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FarrahJaber\generate_inform_severity_excel\data\"/>
    </mc:Choice>
  </mc:AlternateContent>
  <xr:revisionPtr revIDLastSave="0" documentId="13_ncr:1_{8020B76E-8C8D-4034-B77E-984C0B2669BC}" xr6:coauthVersionLast="47" xr6:coauthVersionMax="47" xr10:uidLastSave="{00000000-0000-0000-0000-000000000000}"/>
  <bookViews>
    <workbookView xWindow="-110" yWindow="-110" windowWidth="19420" windowHeight="10420" tabRatio="916" activeTab="2" xr2:uid="{00000000-000D-0000-FFFF-FFFF00000000}"/>
  </bookViews>
  <sheets>
    <sheet name="About" sheetId="2" r:id="rId1"/>
    <sheet name="INFORM Severity - hidden" sheetId="3" state="hidden" r:id="rId2"/>
    <sheet name="INFORM Severity - all crises" sheetId="4" r:id="rId3"/>
    <sheet name="INFORM Severity - country" sheetId="5" r:id="rId4"/>
    <sheet name="Impact of the crisis" sheetId="6" r:id="rId5"/>
    <sheet name="Conditions of people affected" sheetId="7" r:id="rId6"/>
    <sheet name="Complexity of the crisis" sheetId="8" r:id="rId7"/>
    <sheet name="Core Indicators" sheetId="9" r:id="rId8"/>
    <sheet name="Crisis Indicator Data" sheetId="10" r:id="rId9"/>
    <sheet name="Reliability" sheetId="11" r:id="rId10"/>
    <sheet name="Country Indicator Data" sheetId="12" r:id="rId11"/>
    <sheet name="Regional Crises" sheetId="13" r:id="rId12"/>
    <sheet name="Data Reliability" sheetId="14" r:id="rId13"/>
    <sheet name="Reliability_updated" sheetId="15" r:id="rId14"/>
    <sheet name="Indicator Metadata" sheetId="16" r:id="rId15"/>
    <sheet name="Trends" sheetId="17" r:id="rId16"/>
    <sheet name="Crisis info" sheetId="18" r:id="rId17"/>
    <sheet name="Lists" sheetId="19" r:id="rId18"/>
    <sheet name="Log" sheetId="1" r:id="rId19"/>
    <sheet name="Indicator Date hidden" sheetId="20" state="hidden" r:id="rId20"/>
    <sheet name="Indicator Date hidden2" sheetId="21" state="hidden" r:id="rId21"/>
    <sheet name="Imputed and missing data hidden" sheetId="22" state="hidden" r:id="rId22"/>
  </sheets>
  <definedNames>
    <definedName name="_2012.06.11___GFM_Indicator_List" localSheetId="14">'Indicator Metadata'!$D$18:$J$36</definedName>
    <definedName name="_2012.06.11___GFM_Indicator_List_1" localSheetId="14">'Indicator Metadata'!$D$18:$J$36</definedName>
    <definedName name="_2012.06.11___GFM_Indicator_List_2" localSheetId="14">'Indicator Metadata'!$D$16:$J$36</definedName>
    <definedName name="_xlnm._FilterDatabase" localSheetId="16" hidden="1">'Crisis info'!$A$1:$Q$173</definedName>
    <definedName name="_xlnm._FilterDatabase" localSheetId="2" hidden="1">'INFORM Severity - all crises'!$A$4:$T$143</definedName>
    <definedName name="_xlnm._FilterDatabase" localSheetId="3" hidden="1">'INFORM Severity - country'!$A$4:$T$143</definedName>
    <definedName name="_xlnm._FilterDatabase" localSheetId="1" hidden="1">'INFORM Severity - hidden'!$A$4:$T$155</definedName>
    <definedName name="_xlnm._FilterDatabase" localSheetId="17" hidden="1">Lists!$A$1:$L$174</definedName>
    <definedName name="_xlnm._FilterDatabase" localSheetId="18" hidden="1">Log!$A$1:$M$5231</definedName>
    <definedName name="_Key1" localSheetId="12" hidden="1">#REF!</definedName>
    <definedName name="_Key1" localSheetId="4" hidden="1">#REF!</definedName>
    <definedName name="_Key1" localSheetId="19" hidden="1">#REF!</definedName>
    <definedName name="_Key1" localSheetId="14" hidden="1">#REF!</definedName>
    <definedName name="_Key1" hidden="1">#REF!</definedName>
    <definedName name="_Order1" hidden="1">255</definedName>
    <definedName name="_Sort" localSheetId="12" hidden="1">#REF!</definedName>
    <definedName name="_Sort" localSheetId="4" hidden="1">#REF!</definedName>
    <definedName name="_Sort" localSheetId="19" hidden="1">#REF!</definedName>
    <definedName name="_Sort" localSheetId="14" hidden="1">#REF!</definedName>
    <definedName name="_Sort" hidden="1">#REF!</definedName>
    <definedName name="aa" localSheetId="12" hidden="1">#REF!</definedName>
    <definedName name="aa" localSheetId="19" hidden="1">#REF!</definedName>
    <definedName name="aa" localSheetId="14" hidden="1">#REF!</definedName>
    <definedName name="aa" hidden="1">#REF!</definedName>
    <definedName name="CrisisList">'Crisis Indicator Data'!$A$13:$A$28</definedName>
    <definedName name="CrisisType" localSheetId="12">VLOOKUP(#REF!,#REF!,2,FALSE)</definedName>
    <definedName name="CrisisType">VLOOKUP(#REF!,#REF!,2,FALSE)</definedName>
    <definedName name="iCrisisType" localSheetId="0">INDIRECT(CrisisType)</definedName>
    <definedName name="iCrisisType" localSheetId="12">INDIRECT('Data Reliability'!CrisisType)</definedName>
    <definedName name="iCrisisType" localSheetId="1">INDIRECT(CrisisType)</definedName>
    <definedName name="iCrisisType">INDIRECT(CrisisType)</definedName>
    <definedName name="iIcons_a5" localSheetId="12">INDIRECT(#REF!)</definedName>
    <definedName name="iIcons_a5">INDIRECT(#REF!)</definedName>
    <definedName name="iIcons_a8" localSheetId="12">INDIRECT(#REF!)</definedName>
    <definedName name="iIcons_a8">INDIRECT(#REF!)</definedName>
    <definedName name="_xlnm.Print_Area" localSheetId="0">About!$A$1:$A$18</definedName>
    <definedName name="_xlnm.Print_Area" localSheetId="4">'Impact of the crisis'!$A$1:$AB$144</definedName>
    <definedName name="_xlnm.Print_Area" localSheetId="3">'INFORM Severity - country'!$A$1:$U$67</definedName>
    <definedName name="_xlnm.Print_Area" localSheetId="1">'INFORM Severity - hidden'!$A$1:$T$143</definedName>
    <definedName name="_xlnm.Print_Titles" localSheetId="4">'Impact of the crisis'!$1:$5</definedName>
    <definedName name="_xlnm.Print_Titles" localSheetId="1">'INFORM Severity - hidden'!$2:$2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92" i="22" l="1"/>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192" i="22"/>
  <c r="J192" i="22"/>
  <c r="I192" i="22"/>
  <c r="H192" i="22"/>
  <c r="G192" i="22"/>
  <c r="F192" i="22"/>
  <c r="E192" i="22"/>
  <c r="D192" i="22"/>
  <c r="C192" i="22"/>
  <c r="B192" i="22"/>
  <c r="BA192" i="22" s="1"/>
  <c r="BB192" i="22" s="1"/>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191" i="22"/>
  <c r="J191" i="22"/>
  <c r="I191" i="22"/>
  <c r="H191" i="22"/>
  <c r="G191" i="22"/>
  <c r="F191" i="22"/>
  <c r="E191" i="22"/>
  <c r="D191" i="22"/>
  <c r="C191" i="22"/>
  <c r="B191" i="22"/>
  <c r="BA191" i="22" s="1"/>
  <c r="BB191" i="22" s="1"/>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190" i="22"/>
  <c r="J190" i="22"/>
  <c r="I190" i="22"/>
  <c r="H190" i="22"/>
  <c r="G190" i="22"/>
  <c r="F190" i="22"/>
  <c r="E190" i="22"/>
  <c r="D190" i="22"/>
  <c r="C190" i="22"/>
  <c r="B190" i="22"/>
  <c r="BA190" i="22" s="1"/>
  <c r="BB190" i="22" s="1"/>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E189" i="22"/>
  <c r="D189" i="22"/>
  <c r="C189" i="22"/>
  <c r="B189" i="22"/>
  <c r="BA189" i="22" s="1"/>
  <c r="BB189" i="22" s="1"/>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188" i="22"/>
  <c r="J188" i="22"/>
  <c r="I188" i="22"/>
  <c r="H188" i="22"/>
  <c r="G188" i="22"/>
  <c r="F188" i="22"/>
  <c r="E188" i="22"/>
  <c r="D188" i="22"/>
  <c r="C188" i="22"/>
  <c r="B188" i="22"/>
  <c r="BA188" i="22" s="1"/>
  <c r="BB188" i="22" s="1"/>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187" i="22"/>
  <c r="J187" i="22"/>
  <c r="I187" i="22"/>
  <c r="H187" i="22"/>
  <c r="G187" i="22"/>
  <c r="F187" i="22"/>
  <c r="E187" i="22"/>
  <c r="D187" i="22"/>
  <c r="C187" i="22"/>
  <c r="B187" i="22"/>
  <c r="BA187" i="22" s="1"/>
  <c r="BB187" i="22" s="1"/>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186" i="22"/>
  <c r="J186" i="22"/>
  <c r="I186" i="22"/>
  <c r="H186" i="22"/>
  <c r="G186" i="22"/>
  <c r="F186" i="22"/>
  <c r="E186" i="22"/>
  <c r="D186" i="22"/>
  <c r="C186" i="22"/>
  <c r="B186" i="22"/>
  <c r="BA186" i="22" s="1"/>
  <c r="BB186" i="22" s="1"/>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185" i="22"/>
  <c r="J185" i="22"/>
  <c r="I185" i="22"/>
  <c r="H185" i="22"/>
  <c r="G185" i="22"/>
  <c r="F185" i="22"/>
  <c r="E185" i="22"/>
  <c r="D185" i="22"/>
  <c r="C185" i="22"/>
  <c r="B185" i="22"/>
  <c r="BA185" i="22" s="1"/>
  <c r="BB185" i="22" s="1"/>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184" i="22"/>
  <c r="J184" i="22"/>
  <c r="I184" i="22"/>
  <c r="H184" i="22"/>
  <c r="G184" i="22"/>
  <c r="F184" i="22"/>
  <c r="E184" i="22"/>
  <c r="D184" i="22"/>
  <c r="C184" i="22"/>
  <c r="B184" i="22"/>
  <c r="BA184" i="22" s="1"/>
  <c r="BB184" i="22" s="1"/>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183" i="22"/>
  <c r="J183" i="22"/>
  <c r="I183" i="22"/>
  <c r="H183" i="22"/>
  <c r="G183" i="22"/>
  <c r="F183" i="22"/>
  <c r="E183" i="22"/>
  <c r="D183" i="22"/>
  <c r="C183" i="22"/>
  <c r="B183" i="22"/>
  <c r="BA183" i="22" s="1"/>
  <c r="BB183" i="22" s="1"/>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182" i="22"/>
  <c r="J182" i="22"/>
  <c r="I182" i="22"/>
  <c r="H182" i="22"/>
  <c r="G182" i="22"/>
  <c r="F182" i="22"/>
  <c r="E182" i="22"/>
  <c r="D182" i="22"/>
  <c r="C182" i="22"/>
  <c r="B182" i="22"/>
  <c r="BA182" i="22" s="1"/>
  <c r="BB182" i="22" s="1"/>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181" i="22"/>
  <c r="J181" i="22"/>
  <c r="I181" i="22"/>
  <c r="H181" i="22"/>
  <c r="G181" i="22"/>
  <c r="F181" i="22"/>
  <c r="E181" i="22"/>
  <c r="D181" i="22"/>
  <c r="C181" i="22"/>
  <c r="B181" i="22"/>
  <c r="BA181" i="22" s="1"/>
  <c r="BB181" i="22" s="1"/>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180" i="22"/>
  <c r="J180" i="22"/>
  <c r="I180" i="22"/>
  <c r="H180" i="22"/>
  <c r="G180" i="22"/>
  <c r="F180" i="22"/>
  <c r="E180" i="22"/>
  <c r="D180" i="22"/>
  <c r="C180" i="22"/>
  <c r="B180" i="22"/>
  <c r="BA180" i="22" s="1"/>
  <c r="BB180" i="22" s="1"/>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179" i="22"/>
  <c r="J179" i="22"/>
  <c r="I179" i="22"/>
  <c r="H179" i="22"/>
  <c r="G179" i="22"/>
  <c r="F179" i="22"/>
  <c r="E179" i="22"/>
  <c r="D179" i="22"/>
  <c r="C179" i="22"/>
  <c r="B179" i="22"/>
  <c r="BA179" i="22" s="1"/>
  <c r="BB179" i="22" s="1"/>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178" i="22"/>
  <c r="J178" i="22"/>
  <c r="I178" i="22"/>
  <c r="H178" i="22"/>
  <c r="G178" i="22"/>
  <c r="F178" i="22"/>
  <c r="E178" i="22"/>
  <c r="D178" i="22"/>
  <c r="C178" i="22"/>
  <c r="B178" i="22"/>
  <c r="BA178" i="22" s="1"/>
  <c r="BB178" i="22" s="1"/>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177" i="22"/>
  <c r="J177" i="22"/>
  <c r="I177" i="22"/>
  <c r="H177" i="22"/>
  <c r="G177" i="22"/>
  <c r="F177" i="22"/>
  <c r="E177" i="22"/>
  <c r="D177" i="22"/>
  <c r="C177" i="22"/>
  <c r="B177" i="22"/>
  <c r="BA177" i="22" s="1"/>
  <c r="BB177" i="22" s="1"/>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176" i="22"/>
  <c r="J176" i="22"/>
  <c r="I176" i="22"/>
  <c r="H176" i="22"/>
  <c r="G176" i="22"/>
  <c r="F176" i="22"/>
  <c r="E176" i="22"/>
  <c r="D176" i="22"/>
  <c r="C176" i="22"/>
  <c r="B176" i="22"/>
  <c r="BA176" i="22" s="1"/>
  <c r="BB176" i="22" s="1"/>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175" i="22"/>
  <c r="J175" i="22"/>
  <c r="I175" i="22"/>
  <c r="H175" i="22"/>
  <c r="G175" i="22"/>
  <c r="F175" i="22"/>
  <c r="E175" i="22"/>
  <c r="D175" i="22"/>
  <c r="C175" i="22"/>
  <c r="B175" i="22"/>
  <c r="BA175" i="22" s="1"/>
  <c r="BB175" i="22" s="1"/>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174" i="22"/>
  <c r="J174" i="22"/>
  <c r="I174" i="22"/>
  <c r="H174" i="22"/>
  <c r="G174" i="22"/>
  <c r="F174" i="22"/>
  <c r="E174" i="22"/>
  <c r="D174" i="22"/>
  <c r="C174" i="22"/>
  <c r="B174" i="22"/>
  <c r="BA174" i="22" s="1"/>
  <c r="BB174" i="22" s="1"/>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173" i="22"/>
  <c r="J173" i="22"/>
  <c r="I173" i="22"/>
  <c r="H173" i="22"/>
  <c r="G173" i="22"/>
  <c r="F173" i="22"/>
  <c r="E173" i="22"/>
  <c r="D173" i="22"/>
  <c r="C173" i="22"/>
  <c r="B173" i="22"/>
  <c r="BA173" i="22" s="1"/>
  <c r="BB173" i="22" s="1"/>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172" i="22"/>
  <c r="J172" i="22"/>
  <c r="I172" i="22"/>
  <c r="H172" i="22"/>
  <c r="G172" i="22"/>
  <c r="F172" i="22"/>
  <c r="E172" i="22"/>
  <c r="D172" i="22"/>
  <c r="C172" i="22"/>
  <c r="B172" i="22"/>
  <c r="BA172" i="22" s="1"/>
  <c r="BB172" i="22" s="1"/>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171" i="22"/>
  <c r="J171" i="22"/>
  <c r="I171" i="22"/>
  <c r="H171" i="22"/>
  <c r="G171" i="22"/>
  <c r="F171" i="22"/>
  <c r="E171" i="22"/>
  <c r="D171" i="22"/>
  <c r="C171" i="22"/>
  <c r="B171" i="22"/>
  <c r="BA171" i="22" s="1"/>
  <c r="BB171" i="22" s="1"/>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170" i="22"/>
  <c r="J170" i="22"/>
  <c r="I170" i="22"/>
  <c r="H170" i="22"/>
  <c r="G170" i="22"/>
  <c r="F170" i="22"/>
  <c r="E170" i="22"/>
  <c r="D170" i="22"/>
  <c r="C170" i="22"/>
  <c r="B170" i="22"/>
  <c r="BA170" i="22" s="1"/>
  <c r="BB170" i="22" s="1"/>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169" i="22"/>
  <c r="J169" i="22"/>
  <c r="I169" i="22"/>
  <c r="H169" i="22"/>
  <c r="G169" i="22"/>
  <c r="F169" i="22"/>
  <c r="E169" i="22"/>
  <c r="D169" i="22"/>
  <c r="C169" i="22"/>
  <c r="B169" i="22"/>
  <c r="BA169" i="22" s="1"/>
  <c r="BB169" i="22" s="1"/>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168" i="22"/>
  <c r="J168" i="22"/>
  <c r="I168" i="22"/>
  <c r="H168" i="22"/>
  <c r="G168" i="22"/>
  <c r="F168" i="22"/>
  <c r="E168" i="22"/>
  <c r="D168" i="22"/>
  <c r="C168" i="22"/>
  <c r="B168" i="22"/>
  <c r="BA168" i="22" s="1"/>
  <c r="BB168" i="22" s="1"/>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167" i="22"/>
  <c r="J167" i="22"/>
  <c r="I167" i="22"/>
  <c r="H167" i="22"/>
  <c r="G167" i="22"/>
  <c r="F167" i="22"/>
  <c r="E167" i="22"/>
  <c r="D167" i="22"/>
  <c r="C167" i="22"/>
  <c r="B167" i="22"/>
  <c r="BA167" i="22" s="1"/>
  <c r="BB167" i="22" s="1"/>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166" i="22"/>
  <c r="J166" i="22"/>
  <c r="I166" i="22"/>
  <c r="H166" i="22"/>
  <c r="G166" i="22"/>
  <c r="F166" i="22"/>
  <c r="E166" i="22"/>
  <c r="D166" i="22"/>
  <c r="C166" i="22"/>
  <c r="B166" i="22"/>
  <c r="BA166" i="22" s="1"/>
  <c r="BB166" i="22" s="1"/>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165" i="22"/>
  <c r="J165" i="22"/>
  <c r="I165" i="22"/>
  <c r="H165" i="22"/>
  <c r="G165" i="22"/>
  <c r="F165" i="22"/>
  <c r="E165" i="22"/>
  <c r="D165" i="22"/>
  <c r="C165" i="22"/>
  <c r="B165" i="22"/>
  <c r="BA165" i="22" s="1"/>
  <c r="BB165" i="22" s="1"/>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164" i="22"/>
  <c r="J164" i="22"/>
  <c r="I164" i="22"/>
  <c r="H164" i="22"/>
  <c r="G164" i="22"/>
  <c r="F164" i="22"/>
  <c r="E164" i="22"/>
  <c r="D164" i="22"/>
  <c r="C164" i="22"/>
  <c r="B164" i="22"/>
  <c r="BA164" i="22" s="1"/>
  <c r="BB164" i="22" s="1"/>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163" i="22"/>
  <c r="J163" i="22"/>
  <c r="I163" i="22"/>
  <c r="H163" i="22"/>
  <c r="G163" i="22"/>
  <c r="F163" i="22"/>
  <c r="E163" i="22"/>
  <c r="D163" i="22"/>
  <c r="C163" i="22"/>
  <c r="B163" i="22"/>
  <c r="BA163" i="22" s="1"/>
  <c r="BB163" i="22" s="1"/>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162" i="22"/>
  <c r="J162" i="22"/>
  <c r="I162" i="22"/>
  <c r="H162" i="22"/>
  <c r="G162" i="22"/>
  <c r="F162" i="22"/>
  <c r="E162" i="22"/>
  <c r="D162" i="22"/>
  <c r="C162" i="22"/>
  <c r="B162" i="22"/>
  <c r="BA162" i="22" s="1"/>
  <c r="BB162" i="22" s="1"/>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161" i="22"/>
  <c r="J161" i="22"/>
  <c r="I161" i="22"/>
  <c r="H161" i="22"/>
  <c r="G161" i="22"/>
  <c r="F161" i="22"/>
  <c r="E161" i="22"/>
  <c r="D161" i="22"/>
  <c r="C161" i="22"/>
  <c r="B161" i="22"/>
  <c r="BA161" i="22" s="1"/>
  <c r="BB161" i="22" s="1"/>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160" i="22"/>
  <c r="J160" i="22"/>
  <c r="I160" i="22"/>
  <c r="H160" i="22"/>
  <c r="G160" i="22"/>
  <c r="F160" i="22"/>
  <c r="E160" i="22"/>
  <c r="D160" i="22"/>
  <c r="C160" i="22"/>
  <c r="B160" i="22"/>
  <c r="BA160" i="22" s="1"/>
  <c r="BB160" i="22" s="1"/>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159" i="22"/>
  <c r="J159" i="22"/>
  <c r="I159" i="22"/>
  <c r="H159" i="22"/>
  <c r="G159" i="22"/>
  <c r="F159" i="22"/>
  <c r="E159" i="22"/>
  <c r="D159" i="22"/>
  <c r="C159" i="22"/>
  <c r="B159" i="22"/>
  <c r="BA159" i="22" s="1"/>
  <c r="BB159" i="22" s="1"/>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E158" i="22"/>
  <c r="D158" i="22"/>
  <c r="C158" i="22"/>
  <c r="B158" i="22"/>
  <c r="BA158" i="22" s="1"/>
  <c r="BB158" i="22" s="1"/>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157" i="22"/>
  <c r="J157" i="22"/>
  <c r="I157" i="22"/>
  <c r="H157" i="22"/>
  <c r="G157" i="22"/>
  <c r="F157" i="22"/>
  <c r="E157" i="22"/>
  <c r="D157" i="22"/>
  <c r="C157" i="22"/>
  <c r="B157" i="22"/>
  <c r="BA157" i="22" s="1"/>
  <c r="BB157" i="22" s="1"/>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156" i="22"/>
  <c r="J156" i="22"/>
  <c r="I156" i="22"/>
  <c r="H156" i="22"/>
  <c r="G156" i="22"/>
  <c r="F156" i="22"/>
  <c r="E156" i="22"/>
  <c r="D156" i="22"/>
  <c r="C156" i="22"/>
  <c r="B156" i="22"/>
  <c r="BA156" i="22" s="1"/>
  <c r="BB156" i="22" s="1"/>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155" i="22"/>
  <c r="J155" i="22"/>
  <c r="I155" i="22"/>
  <c r="H155" i="22"/>
  <c r="G155" i="22"/>
  <c r="F155" i="22"/>
  <c r="E155" i="22"/>
  <c r="D155" i="22"/>
  <c r="C155" i="22"/>
  <c r="B155" i="22"/>
  <c r="BA155" i="22" s="1"/>
  <c r="BB155" i="22" s="1"/>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154" i="22"/>
  <c r="J154" i="22"/>
  <c r="I154" i="22"/>
  <c r="H154" i="22"/>
  <c r="G154" i="22"/>
  <c r="F154" i="22"/>
  <c r="E154" i="22"/>
  <c r="D154" i="22"/>
  <c r="C154" i="22"/>
  <c r="B154" i="22"/>
  <c r="BA154" i="22" s="1"/>
  <c r="BB154" i="22" s="1"/>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153" i="22"/>
  <c r="J153" i="22"/>
  <c r="I153" i="22"/>
  <c r="H153" i="22"/>
  <c r="G153" i="22"/>
  <c r="F153" i="22"/>
  <c r="E153" i="22"/>
  <c r="D153" i="22"/>
  <c r="C153" i="22"/>
  <c r="B153" i="22"/>
  <c r="BA153" i="22" s="1"/>
  <c r="BB153" i="22" s="1"/>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152" i="22"/>
  <c r="J152" i="22"/>
  <c r="I152" i="22"/>
  <c r="H152" i="22"/>
  <c r="G152" i="22"/>
  <c r="F152" i="22"/>
  <c r="E152" i="22"/>
  <c r="D152" i="22"/>
  <c r="C152" i="22"/>
  <c r="B152" i="22"/>
  <c r="BA152" i="22" s="1"/>
  <c r="BB152" i="22" s="1"/>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151" i="22"/>
  <c r="J151" i="22"/>
  <c r="I151" i="22"/>
  <c r="H151" i="22"/>
  <c r="G151" i="22"/>
  <c r="F151" i="22"/>
  <c r="E151" i="22"/>
  <c r="D151" i="22"/>
  <c r="C151" i="22"/>
  <c r="B151" i="22"/>
  <c r="BA151" i="22" s="1"/>
  <c r="BB151" i="22" s="1"/>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150" i="22"/>
  <c r="J150" i="22"/>
  <c r="I150" i="22"/>
  <c r="H150" i="22"/>
  <c r="G150" i="22"/>
  <c r="F150" i="22"/>
  <c r="E150" i="22"/>
  <c r="D150" i="22"/>
  <c r="C150" i="22"/>
  <c r="B150" i="22"/>
  <c r="BA150" i="22" s="1"/>
  <c r="BB150" i="22" s="1"/>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149" i="22"/>
  <c r="J149" i="22"/>
  <c r="I149" i="22"/>
  <c r="H149" i="22"/>
  <c r="G149" i="22"/>
  <c r="F149" i="22"/>
  <c r="E149" i="22"/>
  <c r="D149" i="22"/>
  <c r="C149" i="22"/>
  <c r="B149" i="22"/>
  <c r="BA149" i="22" s="1"/>
  <c r="BB149" i="22" s="1"/>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148" i="22"/>
  <c r="J148" i="22"/>
  <c r="I148" i="22"/>
  <c r="H148" i="22"/>
  <c r="G148" i="22"/>
  <c r="F148" i="22"/>
  <c r="E148" i="22"/>
  <c r="D148" i="22"/>
  <c r="C148" i="22"/>
  <c r="B148" i="22"/>
  <c r="BA148" i="22" s="1"/>
  <c r="BB148" i="22" s="1"/>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147" i="22"/>
  <c r="J147" i="22"/>
  <c r="I147" i="22"/>
  <c r="H147" i="22"/>
  <c r="G147" i="22"/>
  <c r="F147" i="22"/>
  <c r="E147" i="22"/>
  <c r="D147" i="22"/>
  <c r="C147" i="22"/>
  <c r="B147" i="22"/>
  <c r="BA147" i="22" s="1"/>
  <c r="BB147" i="22" s="1"/>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146" i="22"/>
  <c r="J146" i="22"/>
  <c r="I146" i="22"/>
  <c r="H146" i="22"/>
  <c r="G146" i="22"/>
  <c r="F146" i="22"/>
  <c r="E146" i="22"/>
  <c r="D146" i="22"/>
  <c r="C146" i="22"/>
  <c r="B146" i="22"/>
  <c r="BA146" i="22" s="1"/>
  <c r="BB146" i="22" s="1"/>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145" i="22"/>
  <c r="J145" i="22"/>
  <c r="I145" i="22"/>
  <c r="H145" i="22"/>
  <c r="G145" i="22"/>
  <c r="F145" i="22"/>
  <c r="E145" i="22"/>
  <c r="D145" i="22"/>
  <c r="C145" i="22"/>
  <c r="B145" i="22"/>
  <c r="BA145" i="22" s="1"/>
  <c r="BB145" i="22" s="1"/>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144" i="22"/>
  <c r="J144" i="22"/>
  <c r="I144" i="22"/>
  <c r="H144" i="22"/>
  <c r="G144" i="22"/>
  <c r="F144" i="22"/>
  <c r="E144" i="22"/>
  <c r="D144" i="22"/>
  <c r="C144" i="22"/>
  <c r="B144" i="22"/>
  <c r="BA144" i="22" s="1"/>
  <c r="BB144" i="22" s="1"/>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143" i="22"/>
  <c r="J143" i="22"/>
  <c r="I143" i="22"/>
  <c r="H143" i="22"/>
  <c r="G143" i="22"/>
  <c r="F143" i="22"/>
  <c r="E143" i="22"/>
  <c r="D143" i="22"/>
  <c r="C143" i="22"/>
  <c r="B143" i="22"/>
  <c r="BA143" i="22" s="1"/>
  <c r="BB143" i="22" s="1"/>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142" i="22"/>
  <c r="J142" i="22"/>
  <c r="I142" i="22"/>
  <c r="H142" i="22"/>
  <c r="G142" i="22"/>
  <c r="F142" i="22"/>
  <c r="E142" i="22"/>
  <c r="D142" i="22"/>
  <c r="C142" i="22"/>
  <c r="B142" i="22"/>
  <c r="BA142" i="22" s="1"/>
  <c r="BB142" i="22" s="1"/>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141" i="22"/>
  <c r="J141" i="22"/>
  <c r="I141" i="22"/>
  <c r="H141" i="22"/>
  <c r="G141" i="22"/>
  <c r="F141" i="22"/>
  <c r="E141" i="22"/>
  <c r="D141" i="22"/>
  <c r="C141" i="22"/>
  <c r="B141" i="22"/>
  <c r="BA141" i="22" s="1"/>
  <c r="BB141" i="22" s="1"/>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140" i="22"/>
  <c r="J140" i="22"/>
  <c r="I140" i="22"/>
  <c r="H140" i="22"/>
  <c r="G140" i="22"/>
  <c r="F140" i="22"/>
  <c r="E140" i="22"/>
  <c r="D140" i="22"/>
  <c r="C140" i="22"/>
  <c r="B140" i="22"/>
  <c r="BA140" i="22" s="1"/>
  <c r="BB140" i="22" s="1"/>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139" i="22"/>
  <c r="J139" i="22"/>
  <c r="I139" i="22"/>
  <c r="H139" i="22"/>
  <c r="G139" i="22"/>
  <c r="F139" i="22"/>
  <c r="E139" i="22"/>
  <c r="D139" i="22"/>
  <c r="C139" i="22"/>
  <c r="B139" i="22"/>
  <c r="BA139" i="22" s="1"/>
  <c r="BB139" i="22" s="1"/>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138" i="22"/>
  <c r="J138" i="22"/>
  <c r="I138" i="22"/>
  <c r="H138" i="22"/>
  <c r="G138" i="22"/>
  <c r="F138" i="22"/>
  <c r="E138" i="22"/>
  <c r="D138" i="22"/>
  <c r="C138" i="22"/>
  <c r="B138" i="22"/>
  <c r="BA138" i="22" s="1"/>
  <c r="BB138" i="22" s="1"/>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137" i="22"/>
  <c r="J137" i="22"/>
  <c r="I137" i="22"/>
  <c r="H137" i="22"/>
  <c r="G137" i="22"/>
  <c r="F137" i="22"/>
  <c r="E137" i="22"/>
  <c r="D137" i="22"/>
  <c r="C137" i="22"/>
  <c r="B137" i="22"/>
  <c r="BA137" i="22" s="1"/>
  <c r="BB137" i="22" s="1"/>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136" i="22"/>
  <c r="J136" i="22"/>
  <c r="I136" i="22"/>
  <c r="H136" i="22"/>
  <c r="G136" i="22"/>
  <c r="F136" i="22"/>
  <c r="E136" i="22"/>
  <c r="D136" i="22"/>
  <c r="C136" i="22"/>
  <c r="B136" i="22"/>
  <c r="BA136" i="22" s="1"/>
  <c r="BB136" i="22" s="1"/>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135" i="22"/>
  <c r="J135" i="22"/>
  <c r="I135" i="22"/>
  <c r="H135" i="22"/>
  <c r="G135" i="22"/>
  <c r="F135" i="22"/>
  <c r="E135" i="22"/>
  <c r="D135" i="22"/>
  <c r="C135" i="22"/>
  <c r="B135" i="22"/>
  <c r="BA135" i="22" s="1"/>
  <c r="BB135" i="22" s="1"/>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134" i="22"/>
  <c r="J134" i="22"/>
  <c r="I134" i="22"/>
  <c r="H134" i="22"/>
  <c r="G134" i="22"/>
  <c r="F134" i="22"/>
  <c r="E134" i="22"/>
  <c r="D134" i="22"/>
  <c r="C134" i="22"/>
  <c r="B134" i="22"/>
  <c r="BA134" i="22" s="1"/>
  <c r="BB134" i="22" s="1"/>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C133" i="22"/>
  <c r="B133" i="22"/>
  <c r="BA133" i="22" s="1"/>
  <c r="BB133" i="22" s="1"/>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132" i="22"/>
  <c r="J132" i="22"/>
  <c r="I132" i="22"/>
  <c r="H132" i="22"/>
  <c r="G132" i="22"/>
  <c r="F132" i="22"/>
  <c r="E132" i="22"/>
  <c r="D132" i="22"/>
  <c r="C132" i="22"/>
  <c r="B132" i="22"/>
  <c r="BA132" i="22" s="1"/>
  <c r="BB132" i="22" s="1"/>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C131" i="22"/>
  <c r="B131" i="22"/>
  <c r="BA131" i="22" s="1"/>
  <c r="BB131" i="22" s="1"/>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130" i="22"/>
  <c r="J130" i="22"/>
  <c r="I130" i="22"/>
  <c r="H130" i="22"/>
  <c r="G130" i="22"/>
  <c r="F130" i="22"/>
  <c r="E130" i="22"/>
  <c r="D130" i="22"/>
  <c r="C130" i="22"/>
  <c r="B130" i="22"/>
  <c r="BA130" i="22" s="1"/>
  <c r="BB130" i="22" s="1"/>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129" i="22"/>
  <c r="J129" i="22"/>
  <c r="I129" i="22"/>
  <c r="H129" i="22"/>
  <c r="G129" i="22"/>
  <c r="F129" i="22"/>
  <c r="E129" i="22"/>
  <c r="D129" i="22"/>
  <c r="C129" i="22"/>
  <c r="B129" i="22"/>
  <c r="BA129" i="22" s="1"/>
  <c r="BB129" i="22" s="1"/>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128" i="22"/>
  <c r="J128" i="22"/>
  <c r="I128" i="22"/>
  <c r="H128" i="22"/>
  <c r="G128" i="22"/>
  <c r="F128" i="22"/>
  <c r="E128" i="22"/>
  <c r="D128" i="22"/>
  <c r="C128" i="22"/>
  <c r="B128" i="22"/>
  <c r="BA128" i="22" s="1"/>
  <c r="BB128" i="22" s="1"/>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E127" i="22"/>
  <c r="D127" i="22"/>
  <c r="C127" i="22"/>
  <c r="B127" i="22"/>
  <c r="BA127" i="22" s="1"/>
  <c r="BB127" i="22" s="1"/>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D126" i="22"/>
  <c r="C126" i="22"/>
  <c r="B126" i="22"/>
  <c r="BA126" i="22" s="1"/>
  <c r="BB126" i="22" s="1"/>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D125" i="22"/>
  <c r="C125" i="22"/>
  <c r="B125" i="22"/>
  <c r="BA125" i="22" s="1"/>
  <c r="BB125" i="22" s="1"/>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D124" i="22"/>
  <c r="C124" i="22"/>
  <c r="B124" i="22"/>
  <c r="BA124" i="22" s="1"/>
  <c r="BB124" i="22" s="1"/>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D123" i="22"/>
  <c r="C123" i="22"/>
  <c r="B123" i="22"/>
  <c r="BA123" i="22" s="1"/>
  <c r="BB123" i="22" s="1"/>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C122" i="22"/>
  <c r="B122" i="22"/>
  <c r="BA122" i="22" s="1"/>
  <c r="BB122" i="22" s="1"/>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D121" i="22"/>
  <c r="C121" i="22"/>
  <c r="B121" i="22"/>
  <c r="BA121" i="22" s="1"/>
  <c r="BB121" i="22" s="1"/>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D120" i="22"/>
  <c r="C120" i="22"/>
  <c r="B120" i="22"/>
  <c r="BA120" i="22" s="1"/>
  <c r="BB120" i="22" s="1"/>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D119" i="22"/>
  <c r="C119" i="22"/>
  <c r="B119" i="22"/>
  <c r="BA119" i="22" s="1"/>
  <c r="BB119" i="22" s="1"/>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D118" i="22"/>
  <c r="C118" i="22"/>
  <c r="B118" i="22"/>
  <c r="BA118" i="22" s="1"/>
  <c r="BB118" i="22" s="1"/>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D117" i="22"/>
  <c r="C117" i="22"/>
  <c r="B117" i="22"/>
  <c r="BA117" i="22" s="1"/>
  <c r="BB117" i="22" s="1"/>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D116" i="22"/>
  <c r="C116" i="22"/>
  <c r="B116" i="22"/>
  <c r="BA116" i="22" s="1"/>
  <c r="BB116" i="22" s="1"/>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D115" i="22"/>
  <c r="C115" i="22"/>
  <c r="B115" i="22"/>
  <c r="BA115" i="22" s="1"/>
  <c r="BB115" i="22" s="1"/>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D114" i="22"/>
  <c r="C114" i="22"/>
  <c r="B114" i="22"/>
  <c r="BA114" i="22" s="1"/>
  <c r="BB114" i="22" s="1"/>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D113" i="22"/>
  <c r="C113" i="22"/>
  <c r="B113" i="22"/>
  <c r="BA113" i="22" s="1"/>
  <c r="BB113" i="22" s="1"/>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D112" i="22"/>
  <c r="C112" i="22"/>
  <c r="B112" i="22"/>
  <c r="BA112" i="22" s="1"/>
  <c r="BB112" i="22" s="1"/>
  <c r="BA111" i="22"/>
  <c r="BB111" i="22" s="1"/>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D111" i="22"/>
  <c r="C111" i="22"/>
  <c r="B111"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D110" i="22"/>
  <c r="C110" i="22"/>
  <c r="B110" i="22"/>
  <c r="BA110" i="22" s="1"/>
  <c r="BB110" i="22" s="1"/>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D109" i="22"/>
  <c r="C109" i="22"/>
  <c r="B109" i="22"/>
  <c r="BA109" i="22" s="1"/>
  <c r="BB109" i="22" s="1"/>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D108" i="22"/>
  <c r="C108" i="22"/>
  <c r="B108" i="22"/>
  <c r="BA108" i="22" s="1"/>
  <c r="BB108" i="22" s="1"/>
  <c r="BA107" i="22"/>
  <c r="BB107" i="22" s="1"/>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D107" i="22"/>
  <c r="C107" i="22"/>
  <c r="B107"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D106" i="22"/>
  <c r="C106" i="22"/>
  <c r="B106" i="22"/>
  <c r="BA106" i="22" s="1"/>
  <c r="BB106" i="22" s="1"/>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D105" i="22"/>
  <c r="C105" i="22"/>
  <c r="B105" i="22"/>
  <c r="BA105" i="22" s="1"/>
  <c r="BB105" i="22" s="1"/>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D104" i="22"/>
  <c r="C104" i="22"/>
  <c r="B104" i="22"/>
  <c r="BA104" i="22" s="1"/>
  <c r="BB104" i="22" s="1"/>
  <c r="BA103" i="22"/>
  <c r="BB103" i="22" s="1"/>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D103" i="22"/>
  <c r="C103" i="22"/>
  <c r="B103"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D102" i="22"/>
  <c r="C102" i="22"/>
  <c r="B102" i="22"/>
  <c r="BA102" i="22" s="1"/>
  <c r="BB102" i="22" s="1"/>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D101" i="22"/>
  <c r="C101" i="22"/>
  <c r="B101" i="22"/>
  <c r="BA101" i="22" s="1"/>
  <c r="BB101" i="22" s="1"/>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D100" i="22"/>
  <c r="C100" i="22"/>
  <c r="B100" i="22"/>
  <c r="BA100" i="22" s="1"/>
  <c r="BB100" i="22" s="1"/>
  <c r="BA99" i="22"/>
  <c r="BB99" i="22" s="1"/>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D99" i="22"/>
  <c r="C99" i="22"/>
  <c r="B99" i="22"/>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D98" i="22"/>
  <c r="C98" i="22"/>
  <c r="B98" i="22"/>
  <c r="BA98" i="22" s="1"/>
  <c r="BB98" i="22" s="1"/>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D97" i="22"/>
  <c r="C97" i="22"/>
  <c r="B97" i="22"/>
  <c r="BA97" i="22" s="1"/>
  <c r="BB97" i="22" s="1"/>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D96" i="22"/>
  <c r="C96" i="22"/>
  <c r="B96" i="22"/>
  <c r="BA96" i="22" s="1"/>
  <c r="BB96" i="22" s="1"/>
  <c r="BA95" i="22"/>
  <c r="BB95" i="22" s="1"/>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D95" i="22"/>
  <c r="C95" i="22"/>
  <c r="B95"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D94" i="22"/>
  <c r="C94" i="22"/>
  <c r="B94" i="22"/>
  <c r="BA94" i="22" s="1"/>
  <c r="BB94" i="22" s="1"/>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D93" i="22"/>
  <c r="C93" i="22"/>
  <c r="B93" i="22"/>
  <c r="BA93" i="22" s="1"/>
  <c r="BB93" i="22" s="1"/>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D92" i="22"/>
  <c r="C92" i="22"/>
  <c r="B92" i="22"/>
  <c r="BA92" i="22" s="1"/>
  <c r="BB92" i="22" s="1"/>
  <c r="BA91" i="22"/>
  <c r="BB91" i="22" s="1"/>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D91" i="22"/>
  <c r="C91" i="22"/>
  <c r="B91"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D90" i="22"/>
  <c r="C90" i="22"/>
  <c r="B90" i="22"/>
  <c r="BA90" i="22" s="1"/>
  <c r="BB90" i="22" s="1"/>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D89" i="22"/>
  <c r="C89" i="22"/>
  <c r="B89" i="22"/>
  <c r="BA89" i="22" s="1"/>
  <c r="BB89" i="22" s="1"/>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D88" i="22"/>
  <c r="C88" i="22"/>
  <c r="B88" i="22"/>
  <c r="BA88" i="22" s="1"/>
  <c r="BB88" i="22" s="1"/>
  <c r="BA87" i="22"/>
  <c r="BB87" i="22" s="1"/>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D87" i="22"/>
  <c r="C87" i="22"/>
  <c r="B87"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D86" i="22"/>
  <c r="C86" i="22"/>
  <c r="B86" i="22"/>
  <c r="BA86" i="22" s="1"/>
  <c r="BB86" i="22" s="1"/>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D85" i="22"/>
  <c r="C85" i="22"/>
  <c r="B85" i="22"/>
  <c r="BA85" i="22" s="1"/>
  <c r="BB85" i="22" s="1"/>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D84" i="22"/>
  <c r="C84" i="22"/>
  <c r="B84" i="22"/>
  <c r="BA84" i="22" s="1"/>
  <c r="BB84" i="22" s="1"/>
  <c r="BA83" i="22"/>
  <c r="BB83" i="22" s="1"/>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D83" i="22"/>
  <c r="C83" i="22"/>
  <c r="B83"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D82" i="22"/>
  <c r="C82" i="22"/>
  <c r="B82" i="22"/>
  <c r="BA82" i="22" s="1"/>
  <c r="BB82" i="22" s="1"/>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D81" i="22"/>
  <c r="C81" i="22"/>
  <c r="B81" i="22"/>
  <c r="BA81" i="22" s="1"/>
  <c r="BB81" i="22" s="1"/>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D80" i="22"/>
  <c r="C80" i="22"/>
  <c r="B80" i="22"/>
  <c r="BA80" i="22" s="1"/>
  <c r="BB80" i="22" s="1"/>
  <c r="BA79" i="22"/>
  <c r="BB79" i="22" s="1"/>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D79" i="22"/>
  <c r="C79" i="22"/>
  <c r="B79"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D78" i="22"/>
  <c r="C78" i="22"/>
  <c r="B78" i="22"/>
  <c r="BA78" i="22" s="1"/>
  <c r="BB78" i="22" s="1"/>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D77" i="22"/>
  <c r="C77" i="22"/>
  <c r="B77" i="22"/>
  <c r="BA77" i="22" s="1"/>
  <c r="BB77" i="22" s="1"/>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D76" i="22"/>
  <c r="C76" i="22"/>
  <c r="B76" i="22"/>
  <c r="BA76" i="22" s="1"/>
  <c r="BB76" i="22" s="1"/>
  <c r="BA75" i="22"/>
  <c r="BB75" i="22" s="1"/>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D75" i="22"/>
  <c r="C75" i="22"/>
  <c r="B75"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D74" i="22"/>
  <c r="C74" i="22"/>
  <c r="B74" i="22"/>
  <c r="BA74" i="22" s="1"/>
  <c r="BB74" i="22" s="1"/>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D73" i="22"/>
  <c r="C73" i="22"/>
  <c r="B73" i="22"/>
  <c r="BA73" i="22" s="1"/>
  <c r="BB73" i="22" s="1"/>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D72" i="22"/>
  <c r="C72" i="22"/>
  <c r="B72" i="22"/>
  <c r="BA72" i="22" s="1"/>
  <c r="BB72" i="22" s="1"/>
  <c r="BA71" i="22"/>
  <c r="BB71" i="22" s="1"/>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D71" i="22"/>
  <c r="C71" i="22"/>
  <c r="B71"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D70" i="22"/>
  <c r="C70" i="22"/>
  <c r="B70" i="22"/>
  <c r="BA70" i="22" s="1"/>
  <c r="BB70" i="22" s="1"/>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D69" i="22"/>
  <c r="C69" i="22"/>
  <c r="B69" i="22"/>
  <c r="BA69" i="22" s="1"/>
  <c r="BB69" i="22" s="1"/>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B68" i="22"/>
  <c r="BA68" i="22" s="1"/>
  <c r="BB68" i="22" s="1"/>
  <c r="BA67" i="22"/>
  <c r="BB67" i="22" s="1"/>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B67"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B66" i="22"/>
  <c r="BA66" i="22" s="1"/>
  <c r="BB66" i="22" s="1"/>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D65" i="22"/>
  <c r="C65" i="22"/>
  <c r="B65" i="22"/>
  <c r="BA65" i="22" s="1"/>
  <c r="BB65" i="22" s="1"/>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BA64" i="22" s="1"/>
  <c r="BB64" i="22" s="1"/>
  <c r="BA63" i="22"/>
  <c r="BB63" i="22" s="1"/>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BA62" i="22" s="1"/>
  <c r="BB62" i="22" s="1"/>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BA61" i="22" s="1"/>
  <c r="BB61" i="22" s="1"/>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BA60" i="22" s="1"/>
  <c r="BB60" i="22" s="1"/>
  <c r="BA59" i="22"/>
  <c r="BB59" i="22" s="1"/>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BA58" i="22" s="1"/>
  <c r="BB58" i="22" s="1"/>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BA57" i="22" s="1"/>
  <c r="BB57" i="22" s="1"/>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BA56" i="22" s="1"/>
  <c r="BB56" i="22" s="1"/>
  <c r="BA55" i="22"/>
  <c r="BB55" i="22" s="1"/>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BA54" i="22" s="1"/>
  <c r="BB54" i="22" s="1"/>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BA53" i="22" s="1"/>
  <c r="BB53" i="22" s="1"/>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BA52" i="22" s="1"/>
  <c r="BB52" i="22" s="1"/>
  <c r="BA51" i="22"/>
  <c r="BB51" i="22" s="1"/>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BA50" i="22" s="1"/>
  <c r="BB50" i="22" s="1"/>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BA49" i="22" s="1"/>
  <c r="BB49" i="22" s="1"/>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BA48" i="22" s="1"/>
  <c r="BB48" i="22" s="1"/>
  <c r="BA47" i="22"/>
  <c r="BB47" i="22" s="1"/>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BA46" i="22" s="1"/>
  <c r="BB46" i="22" s="1"/>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BA45" i="22" s="1"/>
  <c r="BB45" i="22" s="1"/>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BA44" i="22" s="1"/>
  <c r="BB44" i="22" s="1"/>
  <c r="BA43" i="22"/>
  <c r="BB43" i="22" s="1"/>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BA42" i="22" s="1"/>
  <c r="BB42" i="22" s="1"/>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BA41" i="22" s="1"/>
  <c r="BB41" i="22" s="1"/>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BA40" i="22" s="1"/>
  <c r="BB40" i="22" s="1"/>
  <c r="BA39" i="22"/>
  <c r="BB39" i="22" s="1"/>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BA38" i="22" s="1"/>
  <c r="BB38" i="22" s="1"/>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BA37" i="22" s="1"/>
  <c r="BB37" i="22" s="1"/>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BA36" i="22" s="1"/>
  <c r="BB36" i="22" s="1"/>
  <c r="BA35" i="22"/>
  <c r="BB35" i="22" s="1"/>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BA34" i="22" s="1"/>
  <c r="BB34" i="22" s="1"/>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BA33" i="22" s="1"/>
  <c r="BB33" i="22" s="1"/>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BA32" i="22" s="1"/>
  <c r="BB32" i="22" s="1"/>
  <c r="BA31" i="22"/>
  <c r="BB31" i="22" s="1"/>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BA30" i="22" s="1"/>
  <c r="BB30" i="22" s="1"/>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BA29" i="22" s="1"/>
  <c r="BB29" i="22" s="1"/>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BA28" i="22" s="1"/>
  <c r="BB28" i="22" s="1"/>
  <c r="BA27" i="22"/>
  <c r="BB27" i="22" s="1"/>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BA26" i="22" s="1"/>
  <c r="BB26" i="22" s="1"/>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BA25" i="22" s="1"/>
  <c r="BB25" i="22" s="1"/>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BA24" i="22" s="1"/>
  <c r="BB24" i="22" s="1"/>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BA23" i="22" s="1"/>
  <c r="BB23" i="22" s="1"/>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BA22" i="22" s="1"/>
  <c r="BB22" i="22" s="1"/>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BA21" i="22" s="1"/>
  <c r="BB21" i="22" s="1"/>
  <c r="BA20" i="22"/>
  <c r="BB20" i="22" s="1"/>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BA19" i="22" s="1"/>
  <c r="BB19" i="22" s="1"/>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BA18" i="22" s="1"/>
  <c r="BB18" i="22" s="1"/>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BA17" i="22" s="1"/>
  <c r="BB17" i="22" s="1"/>
  <c r="BA16" i="22"/>
  <c r="BB16" i="22" s="1"/>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BA15" i="22" s="1"/>
  <c r="BB15" i="22" s="1"/>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BA14" i="22" s="1"/>
  <c r="BB14" i="22" s="1"/>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BA13" i="22" s="1"/>
  <c r="BB13" i="22" s="1"/>
  <c r="BA12" i="22"/>
  <c r="BB12" i="22" s="1"/>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BA11" i="22" s="1"/>
  <c r="BB11" i="22" s="1"/>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BA10" i="22" s="1"/>
  <c r="BB10" i="22" s="1"/>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BA9" i="22" s="1"/>
  <c r="BB9" i="22" s="1"/>
  <c r="BA8" i="22"/>
  <c r="BB8" i="22" s="1"/>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BA7" i="22" s="1"/>
  <c r="BB7" i="22" s="1"/>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BA6" i="22" s="1"/>
  <c r="BB6" i="22" s="1"/>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BA5" i="22" s="1"/>
  <c r="BB5" i="22" s="1"/>
  <c r="BA4" i="22"/>
  <c r="BB4" i="22" s="1"/>
  <c r="AZ4" i="22"/>
  <c r="AY4" i="22"/>
  <c r="AX4" i="22"/>
  <c r="AW4" i="22"/>
  <c r="AV4" i="22"/>
  <c r="AU4" i="22"/>
  <c r="AT4" i="22"/>
  <c r="AS4" i="22"/>
  <c r="AR4" i="22"/>
  <c r="AQ4" i="22"/>
  <c r="AP4" i="22"/>
  <c r="AO4" i="22"/>
  <c r="AN4" i="22"/>
  <c r="AM4" i="22"/>
  <c r="AL4" i="22"/>
  <c r="AK4"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AZ3" i="22"/>
  <c r="AY3" i="22"/>
  <c r="AX3" i="22"/>
  <c r="AW3" i="22"/>
  <c r="AV3" i="22"/>
  <c r="AU3" i="22"/>
  <c r="AT3" i="22"/>
  <c r="AS3" i="22"/>
  <c r="AR3" i="22"/>
  <c r="AQ3" i="22"/>
  <c r="AP3" i="22"/>
  <c r="AO3" i="22"/>
  <c r="AN3" i="22"/>
  <c r="AM3" i="22"/>
  <c r="AL3" i="22"/>
  <c r="AK3" i="22"/>
  <c r="AJ3"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BA3" i="22" s="1"/>
  <c r="BB3" i="22" s="1"/>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BA2" i="22" s="1"/>
  <c r="BB2" i="22" s="1"/>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D192" i="21" s="1"/>
  <c r="B192" i="2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V191" i="21"/>
  <c r="U191" i="21"/>
  <c r="T191" i="21"/>
  <c r="S191" i="21"/>
  <c r="R191" i="21"/>
  <c r="Q191" i="21"/>
  <c r="P191" i="21"/>
  <c r="O191" i="21"/>
  <c r="N191" i="21"/>
  <c r="M191" i="21"/>
  <c r="L191" i="21"/>
  <c r="K191" i="21"/>
  <c r="J191" i="21"/>
  <c r="I191" i="21"/>
  <c r="H191" i="21"/>
  <c r="G191" i="21"/>
  <c r="F191" i="21"/>
  <c r="E191" i="21"/>
  <c r="BC191" i="21" s="1"/>
  <c r="D191" i="21"/>
  <c r="C191" i="21"/>
  <c r="B191" i="21"/>
  <c r="BE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V190" i="21"/>
  <c r="U190" i="21"/>
  <c r="T190" i="21"/>
  <c r="S190" i="21"/>
  <c r="R190" i="21"/>
  <c r="Q190" i="21"/>
  <c r="P190" i="21"/>
  <c r="O190" i="21"/>
  <c r="N190" i="21"/>
  <c r="M190" i="21"/>
  <c r="L190" i="21"/>
  <c r="K190" i="21"/>
  <c r="J190" i="21"/>
  <c r="I190" i="21"/>
  <c r="H190" i="21"/>
  <c r="G190" i="21"/>
  <c r="F190" i="21"/>
  <c r="E190" i="21"/>
  <c r="D190" i="21"/>
  <c r="C190" i="21"/>
  <c r="B190" i="2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E189" i="21"/>
  <c r="BC189" i="21" s="1"/>
  <c r="D189" i="21"/>
  <c r="C189" i="21"/>
  <c r="B189" i="21"/>
  <c r="BE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V188" i="21"/>
  <c r="U188" i="21"/>
  <c r="T188" i="21"/>
  <c r="S188" i="21"/>
  <c r="R188" i="21"/>
  <c r="Q188" i="21"/>
  <c r="P188" i="21"/>
  <c r="O188" i="21"/>
  <c r="N188" i="21"/>
  <c r="M188" i="21"/>
  <c r="L188" i="21"/>
  <c r="K188" i="21"/>
  <c r="J188" i="21"/>
  <c r="I188" i="21"/>
  <c r="H188" i="21"/>
  <c r="G188" i="21"/>
  <c r="F188" i="21"/>
  <c r="E188" i="21"/>
  <c r="D188" i="21"/>
  <c r="C188" i="21"/>
  <c r="B188" i="2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V187" i="21"/>
  <c r="U187" i="21"/>
  <c r="T187" i="21"/>
  <c r="S187" i="21"/>
  <c r="R187" i="21"/>
  <c r="Q187" i="21"/>
  <c r="P187" i="21"/>
  <c r="O187" i="21"/>
  <c r="N187" i="21"/>
  <c r="M187" i="21"/>
  <c r="L187" i="21"/>
  <c r="K187" i="21"/>
  <c r="J187" i="21"/>
  <c r="I187" i="21"/>
  <c r="H187" i="21"/>
  <c r="G187" i="21"/>
  <c r="F187" i="21"/>
  <c r="E187" i="21"/>
  <c r="BC187" i="21" s="1"/>
  <c r="D187" i="21"/>
  <c r="C187" i="21"/>
  <c r="B187" i="21"/>
  <c r="BE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V185" i="21"/>
  <c r="U185" i="21"/>
  <c r="T185" i="21"/>
  <c r="S185" i="21"/>
  <c r="R185" i="21"/>
  <c r="Q185" i="21"/>
  <c r="P185" i="21"/>
  <c r="O185" i="21"/>
  <c r="N185" i="21"/>
  <c r="M185" i="21"/>
  <c r="L185" i="21"/>
  <c r="K185" i="21"/>
  <c r="J185" i="21"/>
  <c r="I185" i="21"/>
  <c r="H185" i="21"/>
  <c r="G185" i="21"/>
  <c r="F185" i="21"/>
  <c r="E185" i="21"/>
  <c r="BC185" i="21" s="1"/>
  <c r="D185" i="21"/>
  <c r="C185" i="21"/>
  <c r="B185" i="21"/>
  <c r="BE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V183" i="21"/>
  <c r="U183" i="21"/>
  <c r="T183" i="21"/>
  <c r="S183" i="21"/>
  <c r="R183" i="21"/>
  <c r="Q183" i="21"/>
  <c r="P183" i="21"/>
  <c r="O183" i="21"/>
  <c r="N183" i="21"/>
  <c r="M183" i="21"/>
  <c r="L183" i="21"/>
  <c r="K183" i="21"/>
  <c r="J183" i="21"/>
  <c r="I183" i="21"/>
  <c r="H183" i="21"/>
  <c r="G183" i="21"/>
  <c r="F183" i="21"/>
  <c r="E183" i="21"/>
  <c r="BC183" i="21" s="1"/>
  <c r="D183" i="21"/>
  <c r="C183" i="21"/>
  <c r="B183" i="21"/>
  <c r="BE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182"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V181" i="21"/>
  <c r="U181" i="21"/>
  <c r="T181" i="21"/>
  <c r="S181" i="21"/>
  <c r="R181" i="21"/>
  <c r="Q181" i="21"/>
  <c r="P181" i="21"/>
  <c r="O181" i="21"/>
  <c r="N181" i="21"/>
  <c r="M181" i="21"/>
  <c r="L181" i="21"/>
  <c r="K181" i="21"/>
  <c r="J181" i="21"/>
  <c r="I181" i="21"/>
  <c r="H181" i="21"/>
  <c r="G181" i="21"/>
  <c r="F181" i="21"/>
  <c r="E181" i="21"/>
  <c r="BC181" i="21" s="1"/>
  <c r="D181" i="21"/>
  <c r="C181" i="21"/>
  <c r="B181" i="21"/>
  <c r="BE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V179" i="21"/>
  <c r="U179" i="21"/>
  <c r="T179" i="21"/>
  <c r="S179" i="21"/>
  <c r="R179" i="21"/>
  <c r="Q179" i="21"/>
  <c r="P179" i="21"/>
  <c r="O179" i="21"/>
  <c r="N179" i="21"/>
  <c r="M179" i="21"/>
  <c r="L179" i="21"/>
  <c r="K179" i="21"/>
  <c r="J179" i="21"/>
  <c r="I179" i="21"/>
  <c r="H179" i="21"/>
  <c r="G179" i="21"/>
  <c r="F179" i="21"/>
  <c r="E179" i="21"/>
  <c r="BC179" i="21" s="1"/>
  <c r="D179" i="21"/>
  <c r="C179" i="21"/>
  <c r="B179" i="21"/>
  <c r="BE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V178" i="21"/>
  <c r="U178" i="21"/>
  <c r="T178" i="21"/>
  <c r="S178" i="21"/>
  <c r="R178" i="21"/>
  <c r="Q178" i="21"/>
  <c r="P178" i="21"/>
  <c r="O178" i="21"/>
  <c r="N178" i="21"/>
  <c r="M178" i="21"/>
  <c r="L178" i="21"/>
  <c r="K178" i="21"/>
  <c r="J178" i="21"/>
  <c r="I178" i="21"/>
  <c r="H178" i="21"/>
  <c r="G178" i="21"/>
  <c r="F178" i="21"/>
  <c r="E178" i="21"/>
  <c r="D178" i="21"/>
  <c r="C178" i="21"/>
  <c r="B178"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V177" i="21"/>
  <c r="U177" i="21"/>
  <c r="T177" i="21"/>
  <c r="S177" i="21"/>
  <c r="R177" i="21"/>
  <c r="Q177" i="21"/>
  <c r="P177" i="21"/>
  <c r="O177" i="21"/>
  <c r="N177" i="21"/>
  <c r="M177" i="21"/>
  <c r="L177" i="21"/>
  <c r="K177" i="21"/>
  <c r="J177" i="21"/>
  <c r="I177" i="21"/>
  <c r="H177" i="21"/>
  <c r="G177" i="21"/>
  <c r="F177" i="21"/>
  <c r="E177" i="21"/>
  <c r="BC177" i="21" s="1"/>
  <c r="D177" i="21"/>
  <c r="C177" i="21"/>
  <c r="B177" i="21"/>
  <c r="BE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E175" i="21"/>
  <c r="BC175" i="21" s="1"/>
  <c r="D175" i="21"/>
  <c r="C175" i="21"/>
  <c r="B175" i="21"/>
  <c r="BE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BC173" i="21" s="1"/>
  <c r="D173" i="21"/>
  <c r="C173" i="21"/>
  <c r="B173" i="21"/>
  <c r="BE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V171" i="21"/>
  <c r="U171" i="21"/>
  <c r="T171" i="21"/>
  <c r="S171" i="21"/>
  <c r="R171" i="21"/>
  <c r="Q171" i="21"/>
  <c r="P171" i="21"/>
  <c r="O171" i="21"/>
  <c r="N171" i="21"/>
  <c r="M171" i="21"/>
  <c r="L171" i="21"/>
  <c r="K171" i="21"/>
  <c r="J171" i="21"/>
  <c r="I171" i="21"/>
  <c r="H171" i="21"/>
  <c r="G171" i="21"/>
  <c r="F171" i="21"/>
  <c r="E171" i="21"/>
  <c r="BC171" i="21" s="1"/>
  <c r="D171" i="21"/>
  <c r="C171" i="21"/>
  <c r="B171" i="21"/>
  <c r="BE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V169" i="21"/>
  <c r="U169" i="21"/>
  <c r="T169" i="21"/>
  <c r="S169" i="21"/>
  <c r="R169" i="21"/>
  <c r="Q169" i="21"/>
  <c r="P169" i="21"/>
  <c r="O169" i="21"/>
  <c r="N169" i="21"/>
  <c r="M169" i="21"/>
  <c r="L169" i="21"/>
  <c r="K169" i="21"/>
  <c r="J169" i="21"/>
  <c r="I169" i="21"/>
  <c r="H169" i="21"/>
  <c r="G169" i="21"/>
  <c r="F169" i="21"/>
  <c r="E169" i="21"/>
  <c r="BC169" i="21" s="1"/>
  <c r="D169" i="21"/>
  <c r="C169" i="21"/>
  <c r="B169" i="21"/>
  <c r="BE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V168" i="21"/>
  <c r="U168" i="21"/>
  <c r="T168" i="21"/>
  <c r="S168" i="21"/>
  <c r="R168" i="21"/>
  <c r="Q168" i="21"/>
  <c r="P168" i="21"/>
  <c r="O168" i="21"/>
  <c r="N168" i="21"/>
  <c r="M168" i="21"/>
  <c r="L168" i="21"/>
  <c r="K168" i="21"/>
  <c r="J168" i="21"/>
  <c r="I168" i="21"/>
  <c r="H168" i="21"/>
  <c r="G168" i="21"/>
  <c r="F168" i="21"/>
  <c r="E168" i="21"/>
  <c r="D168" i="21"/>
  <c r="C168" i="21"/>
  <c r="B168"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O167" i="21"/>
  <c r="N167" i="21"/>
  <c r="M167" i="21"/>
  <c r="L167" i="21"/>
  <c r="K167" i="21"/>
  <c r="J167" i="21"/>
  <c r="I167" i="21"/>
  <c r="H167" i="21"/>
  <c r="G167" i="21"/>
  <c r="F167" i="21"/>
  <c r="E167" i="21"/>
  <c r="BC167" i="21" s="1"/>
  <c r="D167" i="21"/>
  <c r="C167" i="21"/>
  <c r="B167" i="21"/>
  <c r="BE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O165" i="21"/>
  <c r="N165" i="21"/>
  <c r="M165" i="21"/>
  <c r="L165" i="21"/>
  <c r="K165" i="21"/>
  <c r="J165" i="21"/>
  <c r="I165" i="21"/>
  <c r="H165" i="21"/>
  <c r="G165" i="21"/>
  <c r="F165" i="21"/>
  <c r="E165" i="21"/>
  <c r="BA165" i="21" s="1"/>
  <c r="BB165" i="21" s="1"/>
  <c r="D165" i="21"/>
  <c r="C165" i="21"/>
  <c r="B165" i="21"/>
  <c r="BE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V163" i="21"/>
  <c r="U163" i="21"/>
  <c r="T163" i="21"/>
  <c r="S163" i="21"/>
  <c r="R163" i="21"/>
  <c r="Q163" i="21"/>
  <c r="P163" i="21"/>
  <c r="O163" i="21"/>
  <c r="N163" i="21"/>
  <c r="M163" i="21"/>
  <c r="L163" i="21"/>
  <c r="K163" i="21"/>
  <c r="J163" i="21"/>
  <c r="I163" i="21"/>
  <c r="H163" i="21"/>
  <c r="G163" i="21"/>
  <c r="F163" i="21"/>
  <c r="E163" i="21"/>
  <c r="BA163" i="21" s="1"/>
  <c r="BB163" i="21" s="1"/>
  <c r="D163" i="21"/>
  <c r="C163" i="21"/>
  <c r="B163" i="21"/>
  <c r="BE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Q161" i="21"/>
  <c r="P161" i="21"/>
  <c r="O161" i="21"/>
  <c r="N161" i="21"/>
  <c r="M161" i="21"/>
  <c r="L161" i="21"/>
  <c r="K161" i="21"/>
  <c r="J161" i="21"/>
  <c r="I161" i="21"/>
  <c r="H161" i="21"/>
  <c r="G161" i="21"/>
  <c r="F161" i="21"/>
  <c r="E161" i="21"/>
  <c r="BA161" i="21" s="1"/>
  <c r="BB161" i="21" s="1"/>
  <c r="D161" i="21"/>
  <c r="C161" i="21"/>
  <c r="B161" i="21"/>
  <c r="BE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160"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V159" i="21"/>
  <c r="U159" i="21"/>
  <c r="T159" i="21"/>
  <c r="S159" i="21"/>
  <c r="R159" i="21"/>
  <c r="Q159" i="21"/>
  <c r="P159" i="21"/>
  <c r="O159" i="21"/>
  <c r="N159" i="21"/>
  <c r="M159" i="21"/>
  <c r="L159" i="21"/>
  <c r="K159" i="21"/>
  <c r="J159" i="21"/>
  <c r="I159" i="21"/>
  <c r="H159" i="21"/>
  <c r="G159" i="21"/>
  <c r="F159" i="21"/>
  <c r="E159" i="21"/>
  <c r="BA159" i="21" s="1"/>
  <c r="BB159" i="21" s="1"/>
  <c r="D159" i="21"/>
  <c r="C159" i="21"/>
  <c r="B159" i="21"/>
  <c r="BE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E158" i="21"/>
  <c r="D158" i="21"/>
  <c r="C158" i="21"/>
  <c r="B158" i="2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V157" i="21"/>
  <c r="U157" i="21"/>
  <c r="T157" i="21"/>
  <c r="S157" i="21"/>
  <c r="R157" i="21"/>
  <c r="Q157" i="21"/>
  <c r="P157" i="21"/>
  <c r="O157" i="21"/>
  <c r="N157" i="21"/>
  <c r="M157" i="21"/>
  <c r="L157" i="21"/>
  <c r="K157" i="21"/>
  <c r="J157" i="21"/>
  <c r="I157" i="21"/>
  <c r="H157" i="21"/>
  <c r="G157" i="21"/>
  <c r="F157" i="21"/>
  <c r="E157" i="21"/>
  <c r="BA157" i="21" s="1"/>
  <c r="BB157" i="21" s="1"/>
  <c r="D157" i="21"/>
  <c r="C157" i="21"/>
  <c r="B157" i="21"/>
  <c r="BE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156" i="2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V155" i="21"/>
  <c r="U155" i="21"/>
  <c r="T155" i="21"/>
  <c r="S155" i="21"/>
  <c r="R155" i="21"/>
  <c r="Q155" i="21"/>
  <c r="P155" i="21"/>
  <c r="O155" i="21"/>
  <c r="N155" i="21"/>
  <c r="M155" i="21"/>
  <c r="L155" i="21"/>
  <c r="K155" i="21"/>
  <c r="J155" i="21"/>
  <c r="I155" i="21"/>
  <c r="H155" i="21"/>
  <c r="G155" i="21"/>
  <c r="F155" i="21"/>
  <c r="E155" i="21"/>
  <c r="BA155" i="21" s="1"/>
  <c r="BB155" i="21" s="1"/>
  <c r="D155" i="21"/>
  <c r="C155" i="21"/>
  <c r="B155" i="21"/>
  <c r="BE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V154" i="21"/>
  <c r="U154" i="21"/>
  <c r="T154" i="21"/>
  <c r="S154" i="21"/>
  <c r="R154" i="21"/>
  <c r="Q154" i="21"/>
  <c r="P154" i="21"/>
  <c r="O154" i="21"/>
  <c r="N154" i="21"/>
  <c r="M154" i="21"/>
  <c r="L154" i="21"/>
  <c r="K154" i="21"/>
  <c r="J154" i="21"/>
  <c r="I154" i="21"/>
  <c r="H154" i="21"/>
  <c r="G154" i="21"/>
  <c r="F154" i="21"/>
  <c r="E154" i="21"/>
  <c r="D154" i="21"/>
  <c r="C154" i="21"/>
  <c r="B154" i="2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V153" i="21"/>
  <c r="U153" i="21"/>
  <c r="T153" i="21"/>
  <c r="S153" i="21"/>
  <c r="R153" i="21"/>
  <c r="Q153" i="21"/>
  <c r="P153" i="21"/>
  <c r="O153" i="21"/>
  <c r="N153" i="21"/>
  <c r="M153" i="21"/>
  <c r="L153" i="21"/>
  <c r="K153" i="21"/>
  <c r="J153" i="21"/>
  <c r="I153" i="21"/>
  <c r="H153" i="21"/>
  <c r="G153" i="21"/>
  <c r="F153" i="21"/>
  <c r="E153" i="21"/>
  <c r="BA153" i="21" s="1"/>
  <c r="BB153" i="21" s="1"/>
  <c r="D153" i="21"/>
  <c r="C153" i="21"/>
  <c r="B153" i="21"/>
  <c r="BE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V152" i="21"/>
  <c r="U152" i="21"/>
  <c r="T152" i="21"/>
  <c r="S152" i="21"/>
  <c r="R152" i="21"/>
  <c r="Q152" i="21"/>
  <c r="P152" i="21"/>
  <c r="O152" i="21"/>
  <c r="N152" i="21"/>
  <c r="M152" i="21"/>
  <c r="L152" i="21"/>
  <c r="K152" i="21"/>
  <c r="J152" i="21"/>
  <c r="I152" i="21"/>
  <c r="H152" i="21"/>
  <c r="G152" i="21"/>
  <c r="F152" i="21"/>
  <c r="E152" i="21"/>
  <c r="D152" i="21"/>
  <c r="C152" i="21"/>
  <c r="B152" i="2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V151" i="21"/>
  <c r="U151" i="21"/>
  <c r="T151" i="21"/>
  <c r="S151" i="21"/>
  <c r="R151" i="21"/>
  <c r="Q151" i="21"/>
  <c r="P151" i="21"/>
  <c r="O151" i="21"/>
  <c r="N151" i="21"/>
  <c r="M151" i="21"/>
  <c r="L151" i="21"/>
  <c r="K151" i="21"/>
  <c r="J151" i="21"/>
  <c r="I151" i="21"/>
  <c r="H151" i="21"/>
  <c r="G151" i="21"/>
  <c r="F151" i="21"/>
  <c r="E151" i="21"/>
  <c r="BA151" i="21" s="1"/>
  <c r="BB151" i="21" s="1"/>
  <c r="D151" i="21"/>
  <c r="C151" i="21"/>
  <c r="B151"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V150" i="21"/>
  <c r="U150" i="21"/>
  <c r="T150" i="21"/>
  <c r="S150" i="21"/>
  <c r="R150" i="21"/>
  <c r="Q150" i="21"/>
  <c r="P150" i="21"/>
  <c r="O150" i="21"/>
  <c r="N150" i="21"/>
  <c r="M150" i="21"/>
  <c r="L150" i="21"/>
  <c r="K150" i="21"/>
  <c r="J150" i="21"/>
  <c r="I150" i="21"/>
  <c r="H150" i="21"/>
  <c r="G150" i="21"/>
  <c r="F150" i="21"/>
  <c r="E150" i="21"/>
  <c r="D150" i="21"/>
  <c r="C150" i="21"/>
  <c r="B150" i="21"/>
  <c r="BD149" i="2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BC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V148" i="21"/>
  <c r="U148" i="21"/>
  <c r="T148" i="21"/>
  <c r="S148" i="21"/>
  <c r="R148" i="21"/>
  <c r="Q148" i="21"/>
  <c r="P148" i="21"/>
  <c r="O148" i="21"/>
  <c r="N148" i="21"/>
  <c r="M148" i="21"/>
  <c r="L148" i="21"/>
  <c r="K148" i="21"/>
  <c r="J148" i="21"/>
  <c r="I148" i="21"/>
  <c r="H148" i="21"/>
  <c r="G148" i="21"/>
  <c r="F148" i="21"/>
  <c r="E148" i="21"/>
  <c r="D148" i="21"/>
  <c r="BE148" i="21" s="1"/>
  <c r="C148" i="21"/>
  <c r="BA148" i="21" s="1"/>
  <c r="BB148" i="21" s="1"/>
  <c r="B148" i="2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V147" i="21"/>
  <c r="U147" i="21"/>
  <c r="T147" i="21"/>
  <c r="S147" i="21"/>
  <c r="R147" i="21"/>
  <c r="Q147" i="21"/>
  <c r="P147" i="21"/>
  <c r="O147" i="21"/>
  <c r="N147" i="21"/>
  <c r="M147" i="21"/>
  <c r="L147" i="21"/>
  <c r="K147" i="21"/>
  <c r="J147" i="21"/>
  <c r="I147" i="21"/>
  <c r="H147" i="21"/>
  <c r="G147" i="21"/>
  <c r="F147" i="21"/>
  <c r="E147" i="21"/>
  <c r="BA147" i="21" s="1"/>
  <c r="BB147" i="21" s="1"/>
  <c r="D147" i="21"/>
  <c r="C147" i="21"/>
  <c r="BE147" i="21" s="1"/>
  <c r="B147"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V146" i="21"/>
  <c r="U146" i="21"/>
  <c r="T146" i="21"/>
  <c r="S146" i="21"/>
  <c r="R146" i="21"/>
  <c r="Q146" i="21"/>
  <c r="P146" i="21"/>
  <c r="O146" i="21"/>
  <c r="N146" i="21"/>
  <c r="M146" i="21"/>
  <c r="L146" i="21"/>
  <c r="K146" i="21"/>
  <c r="J146" i="21"/>
  <c r="I146" i="21"/>
  <c r="H146" i="21"/>
  <c r="G146" i="21"/>
  <c r="F146" i="21"/>
  <c r="E146" i="21"/>
  <c r="D146" i="21"/>
  <c r="C146" i="21"/>
  <c r="BD146" i="21" s="1"/>
  <c r="B146" i="2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BC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V144" i="21"/>
  <c r="U144" i="21"/>
  <c r="T144" i="21"/>
  <c r="S144" i="21"/>
  <c r="R144" i="21"/>
  <c r="Q144" i="21"/>
  <c r="P144" i="21"/>
  <c r="O144" i="21"/>
  <c r="N144" i="21"/>
  <c r="M144" i="21"/>
  <c r="L144" i="21"/>
  <c r="K144" i="21"/>
  <c r="J144" i="21"/>
  <c r="I144" i="21"/>
  <c r="H144" i="21"/>
  <c r="G144" i="21"/>
  <c r="F144" i="21"/>
  <c r="E144" i="21"/>
  <c r="D144" i="21"/>
  <c r="BE144" i="21" s="1"/>
  <c r="C144" i="21"/>
  <c r="BA144" i="21" s="1"/>
  <c r="BB144" i="21" s="1"/>
  <c r="B144" i="2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V143" i="21"/>
  <c r="U143" i="21"/>
  <c r="T143" i="21"/>
  <c r="S143" i="21"/>
  <c r="R143" i="21"/>
  <c r="Q143" i="21"/>
  <c r="P143" i="21"/>
  <c r="O143" i="21"/>
  <c r="N143" i="21"/>
  <c r="M143" i="21"/>
  <c r="L143" i="21"/>
  <c r="K143" i="21"/>
  <c r="J143" i="21"/>
  <c r="I143" i="21"/>
  <c r="H143" i="21"/>
  <c r="G143" i="21"/>
  <c r="F143" i="21"/>
  <c r="E143" i="21"/>
  <c r="BA143" i="21" s="1"/>
  <c r="BB143" i="21" s="1"/>
  <c r="D143" i="21"/>
  <c r="C143" i="21"/>
  <c r="BE143" i="21" s="1"/>
  <c r="B143"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V142" i="21"/>
  <c r="U142" i="21"/>
  <c r="T142" i="21"/>
  <c r="S142" i="21"/>
  <c r="R142" i="21"/>
  <c r="Q142" i="21"/>
  <c r="P142" i="21"/>
  <c r="O142" i="21"/>
  <c r="N142" i="21"/>
  <c r="M142" i="21"/>
  <c r="L142" i="21"/>
  <c r="K142" i="21"/>
  <c r="J142" i="21"/>
  <c r="I142" i="21"/>
  <c r="H142" i="21"/>
  <c r="G142" i="21"/>
  <c r="F142" i="21"/>
  <c r="E142" i="21"/>
  <c r="D142" i="21"/>
  <c r="C142" i="21"/>
  <c r="BD142" i="21" s="1"/>
  <c r="B142" i="2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BC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E140" i="21"/>
  <c r="D140" i="21"/>
  <c r="BE140" i="21" s="1"/>
  <c r="C140" i="21"/>
  <c r="BA140" i="21" s="1"/>
  <c r="BB140" i="21" s="1"/>
  <c r="B140" i="2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BA139" i="21" s="1"/>
  <c r="BB139" i="21" s="1"/>
  <c r="D139" i="21"/>
  <c r="C139" i="21"/>
  <c r="BE139" i="21" s="1"/>
  <c r="B139"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D138" i="21"/>
  <c r="C138" i="21"/>
  <c r="BD138" i="21" s="1"/>
  <c r="B138"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BC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V136" i="21"/>
  <c r="U136" i="21"/>
  <c r="T136" i="21"/>
  <c r="S136" i="21"/>
  <c r="R136" i="21"/>
  <c r="Q136" i="21"/>
  <c r="P136" i="21"/>
  <c r="O136" i="21"/>
  <c r="N136" i="21"/>
  <c r="M136" i="21"/>
  <c r="L136" i="21"/>
  <c r="K136" i="21"/>
  <c r="J136" i="21"/>
  <c r="I136" i="21"/>
  <c r="H136" i="21"/>
  <c r="G136" i="21"/>
  <c r="F136" i="21"/>
  <c r="E136" i="21"/>
  <c r="D136" i="21"/>
  <c r="BE136" i="21" s="1"/>
  <c r="C136" i="21"/>
  <c r="BA136" i="21" s="1"/>
  <c r="BB136" i="21" s="1"/>
  <c r="B136" i="2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V135" i="21"/>
  <c r="U135" i="21"/>
  <c r="T135" i="21"/>
  <c r="S135" i="21"/>
  <c r="R135" i="21"/>
  <c r="Q135" i="21"/>
  <c r="P135" i="21"/>
  <c r="O135" i="21"/>
  <c r="N135" i="21"/>
  <c r="M135" i="21"/>
  <c r="L135" i="21"/>
  <c r="K135" i="21"/>
  <c r="J135" i="21"/>
  <c r="I135" i="21"/>
  <c r="H135" i="21"/>
  <c r="G135" i="21"/>
  <c r="F135" i="21"/>
  <c r="E135" i="21"/>
  <c r="BA135" i="21" s="1"/>
  <c r="BB135" i="21" s="1"/>
  <c r="D135" i="21"/>
  <c r="C135" i="21"/>
  <c r="BE135" i="21" s="1"/>
  <c r="B135"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V134" i="21"/>
  <c r="U134" i="21"/>
  <c r="T134" i="21"/>
  <c r="S134" i="21"/>
  <c r="R134" i="21"/>
  <c r="Q134" i="21"/>
  <c r="P134" i="21"/>
  <c r="O134" i="21"/>
  <c r="N134" i="21"/>
  <c r="M134" i="21"/>
  <c r="L134" i="21"/>
  <c r="K134" i="21"/>
  <c r="J134" i="21"/>
  <c r="I134" i="21"/>
  <c r="H134" i="21"/>
  <c r="G134" i="21"/>
  <c r="F134" i="21"/>
  <c r="E134" i="21"/>
  <c r="D134" i="21"/>
  <c r="C134" i="21"/>
  <c r="BD134" i="21" s="1"/>
  <c r="B134" i="2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BC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V129" i="21"/>
  <c r="U129" i="21"/>
  <c r="T129" i="21"/>
  <c r="S129" i="21"/>
  <c r="R129" i="21"/>
  <c r="Q129" i="21"/>
  <c r="P129" i="21"/>
  <c r="O129" i="21"/>
  <c r="N129" i="21"/>
  <c r="M129" i="21"/>
  <c r="L129" i="21"/>
  <c r="K129" i="21"/>
  <c r="J129" i="21"/>
  <c r="I129" i="21"/>
  <c r="H129" i="21"/>
  <c r="G129" i="21"/>
  <c r="F129" i="21"/>
  <c r="E129" i="21"/>
  <c r="D129" i="21"/>
  <c r="C129" i="21"/>
  <c r="B129"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V128" i="21"/>
  <c r="U128" i="21"/>
  <c r="T128" i="21"/>
  <c r="S128" i="21"/>
  <c r="R128" i="21"/>
  <c r="Q128" i="21"/>
  <c r="P128" i="21"/>
  <c r="O128" i="21"/>
  <c r="N128" i="21"/>
  <c r="M128" i="21"/>
  <c r="L128" i="21"/>
  <c r="K128" i="21"/>
  <c r="J128" i="21"/>
  <c r="I128" i="21"/>
  <c r="H128" i="21"/>
  <c r="G128" i="21"/>
  <c r="F128" i="21"/>
  <c r="E128" i="21"/>
  <c r="D128" i="21"/>
  <c r="C128" i="21"/>
  <c r="B128" i="2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H126" i="21"/>
  <c r="G126" i="21"/>
  <c r="F126" i="21"/>
  <c r="E126" i="21"/>
  <c r="D126" i="21"/>
  <c r="C126" i="21"/>
  <c r="B126"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F125" i="21"/>
  <c r="E125" i="21"/>
  <c r="D125" i="21"/>
  <c r="C125" i="21"/>
  <c r="B125"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P124" i="21"/>
  <c r="O124" i="21"/>
  <c r="N124" i="21"/>
  <c r="M124" i="21"/>
  <c r="L124" i="21"/>
  <c r="K124" i="21"/>
  <c r="J124" i="21"/>
  <c r="I124" i="21"/>
  <c r="H124" i="21"/>
  <c r="G124" i="21"/>
  <c r="F124" i="21"/>
  <c r="E124" i="21"/>
  <c r="D124" i="21"/>
  <c r="C124" i="21"/>
  <c r="B124" i="2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J122" i="21"/>
  <c r="I122" i="21"/>
  <c r="H122" i="21"/>
  <c r="G122" i="21"/>
  <c r="F122" i="21"/>
  <c r="E122" i="21"/>
  <c r="D122" i="21"/>
  <c r="C122" i="21"/>
  <c r="B122"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E121" i="21"/>
  <c r="D121" i="21"/>
  <c r="C121" i="21"/>
  <c r="B121"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120" i="2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E119" i="21"/>
  <c r="D119" i="21"/>
  <c r="C119" i="21"/>
  <c r="B119"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F118" i="21"/>
  <c r="E118" i="21"/>
  <c r="D118" i="21"/>
  <c r="C118" i="21"/>
  <c r="B118"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H117" i="21"/>
  <c r="G117" i="21"/>
  <c r="F117" i="21"/>
  <c r="E117" i="21"/>
  <c r="D117" i="21"/>
  <c r="C117" i="21"/>
  <c r="B117"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E116" i="21"/>
  <c r="D116" i="21"/>
  <c r="C116" i="21"/>
  <c r="B116" i="2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F115" i="21"/>
  <c r="E115" i="21"/>
  <c r="D115" i="21"/>
  <c r="C115" i="21"/>
  <c r="B115"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M114" i="21"/>
  <c r="L114" i="21"/>
  <c r="K114" i="21"/>
  <c r="J114" i="21"/>
  <c r="I114" i="21"/>
  <c r="H114" i="21"/>
  <c r="G114" i="21"/>
  <c r="F114" i="21"/>
  <c r="E114" i="21"/>
  <c r="D114" i="21"/>
  <c r="C114" i="21"/>
  <c r="B114"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111"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H110" i="21"/>
  <c r="G110" i="21"/>
  <c r="F110" i="21"/>
  <c r="E110" i="21"/>
  <c r="D110" i="21"/>
  <c r="C110" i="21"/>
  <c r="B110" i="2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F109" i="21"/>
  <c r="E109" i="21"/>
  <c r="D109" i="21"/>
  <c r="C109" i="21"/>
  <c r="B109"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108" i="2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F106" i="21"/>
  <c r="E106" i="21"/>
  <c r="D106" i="21"/>
  <c r="C106" i="21"/>
  <c r="B106"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E105" i="21"/>
  <c r="D105" i="21"/>
  <c r="C105" i="21"/>
  <c r="B105"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B99"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B98"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B97"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B96" i="21"/>
  <c r="BD95" i="2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B95"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B94" i="21"/>
  <c r="BD93" i="2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B93"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B92" i="21"/>
  <c r="BD91"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B91"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B90" i="21"/>
  <c r="BD89"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B89"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B88" i="21"/>
  <c r="BD87"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B87"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B86" i="21"/>
  <c r="BD85"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B85"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B84" i="21"/>
  <c r="BD83"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B83"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B82" i="21"/>
  <c r="BD81"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B81"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B80" i="21"/>
  <c r="BD79"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B79"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B78" i="21"/>
  <c r="BD77"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B77"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B76" i="21"/>
  <c r="BD75"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B75"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B74" i="21"/>
  <c r="BD73"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B72" i="21"/>
  <c r="BD71"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B70" i="21"/>
  <c r="BD69"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B69"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B68" i="21"/>
  <c r="BD67"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B67" i="21"/>
  <c r="BC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B66" i="21"/>
  <c r="BC65" i="2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B65" i="21"/>
  <c r="BC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BC63" i="2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63" i="21"/>
  <c r="BC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B62" i="21"/>
  <c r="BC61"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B61" i="21"/>
  <c r="BC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B60" i="21"/>
  <c r="BC59"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59" i="21"/>
  <c r="BC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B58" i="21"/>
  <c r="BC57"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B57" i="21"/>
  <c r="BC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56" i="21"/>
  <c r="BC55" i="2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55" i="21"/>
  <c r="BC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54" i="21"/>
  <c r="BC53"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53" i="21"/>
  <c r="BC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BC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BC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BC49"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BC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BC47"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BC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46" i="21"/>
  <c r="BC45"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45"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C44" i="21" s="1"/>
  <c r="B44" i="2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C43" i="21" s="1"/>
  <c r="B43" i="21"/>
  <c r="BC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B42"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41" i="21"/>
  <c r="BD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40"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D39" i="21" s="1"/>
  <c r="B39" i="21"/>
  <c r="BD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38"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D37" i="21" s="1"/>
  <c r="B37" i="21"/>
  <c r="BD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36"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D35" i="21" s="1"/>
  <c r="B35" i="21"/>
  <c r="BD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D33" i="21" s="1"/>
  <c r="B33" i="21"/>
  <c r="BD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32"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D31" i="21" s="1"/>
  <c r="B31"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BD30" i="21" s="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B29"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28"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27" i="21"/>
  <c r="BD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26"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25"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24"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22" i="21"/>
  <c r="BD22" i="21" s="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21"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20"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19" i="21"/>
  <c r="BD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18"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17"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B16"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15"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BD14" i="21" s="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B11" i="21"/>
  <c r="BD10" i="2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B10" i="2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B9" i="2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B8" i="2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B7" i="2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B6" i="21"/>
  <c r="BD6" i="21" s="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4" i="21"/>
  <c r="AZ3" i="21"/>
  <c r="AY3" i="21"/>
  <c r="AX3" i="21"/>
  <c r="AW3" i="21"/>
  <c r="AV3" i="21"/>
  <c r="AU3" i="21"/>
  <c r="AT3" i="21"/>
  <c r="AS3" i="21"/>
  <c r="AR3" i="21"/>
  <c r="AQ3" i="21"/>
  <c r="AP3" i="21"/>
  <c r="AO3" i="21"/>
  <c r="AN3" i="21"/>
  <c r="AM3" i="21"/>
  <c r="AL3" i="2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C3" i="21"/>
  <c r="B3" i="21"/>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R13" i="13"/>
  <c r="Q13" i="13"/>
  <c r="P13" i="13"/>
  <c r="O13" i="13"/>
  <c r="M13" i="13"/>
  <c r="L13" i="13"/>
  <c r="K13" i="13"/>
  <c r="J13" i="13"/>
  <c r="I13" i="13"/>
  <c r="H13" i="13"/>
  <c r="G13" i="13"/>
  <c r="E13" i="13"/>
  <c r="R12" i="13"/>
  <c r="Q12" i="13"/>
  <c r="P12" i="13"/>
  <c r="O12" i="13"/>
  <c r="M12" i="13"/>
  <c r="L12" i="13"/>
  <c r="K12" i="13"/>
  <c r="J12" i="13"/>
  <c r="I12" i="13"/>
  <c r="H12" i="13"/>
  <c r="G12" i="13"/>
  <c r="E12" i="13"/>
  <c r="R11" i="13"/>
  <c r="Q11" i="13"/>
  <c r="P11" i="13"/>
  <c r="O11" i="13"/>
  <c r="M11" i="13"/>
  <c r="L11" i="13"/>
  <c r="K11" i="13"/>
  <c r="J11" i="13"/>
  <c r="I11" i="13"/>
  <c r="H11" i="13"/>
  <c r="G11" i="13"/>
  <c r="E11" i="13"/>
  <c r="R10" i="13"/>
  <c r="Q10" i="13"/>
  <c r="P10" i="13"/>
  <c r="O10" i="13"/>
  <c r="M10" i="13"/>
  <c r="L10" i="13"/>
  <c r="K10" i="13"/>
  <c r="J10" i="13"/>
  <c r="I10" i="13"/>
  <c r="H10" i="13"/>
  <c r="G10" i="13"/>
  <c r="E10" i="13"/>
  <c r="R9" i="13"/>
  <c r="Q9" i="13"/>
  <c r="P9" i="13"/>
  <c r="O9" i="13"/>
  <c r="M9" i="13"/>
  <c r="L9" i="13"/>
  <c r="K9" i="13"/>
  <c r="J9" i="13"/>
  <c r="I9" i="13"/>
  <c r="H9" i="13"/>
  <c r="G9" i="13"/>
  <c r="E9" i="13"/>
  <c r="R8" i="13"/>
  <c r="Q8" i="13"/>
  <c r="P8" i="13"/>
  <c r="O8" i="13"/>
  <c r="M8" i="13"/>
  <c r="L8" i="13"/>
  <c r="K8" i="13"/>
  <c r="J8" i="13"/>
  <c r="I8" i="13"/>
  <c r="H8" i="13"/>
  <c r="G8" i="13"/>
  <c r="E8" i="13"/>
  <c r="R7" i="13"/>
  <c r="Q7" i="13"/>
  <c r="P7" i="13"/>
  <c r="O7" i="13"/>
  <c r="M7" i="13"/>
  <c r="L7" i="13"/>
  <c r="K7" i="13"/>
  <c r="J7" i="13"/>
  <c r="I7" i="13"/>
  <c r="H7" i="13"/>
  <c r="G7" i="13"/>
  <c r="E7" i="13"/>
  <c r="R6" i="13"/>
  <c r="Q6" i="13"/>
  <c r="P6" i="13"/>
  <c r="O6" i="13"/>
  <c r="M6" i="13"/>
  <c r="L6" i="13"/>
  <c r="K6" i="13"/>
  <c r="J6" i="13"/>
  <c r="I6" i="13"/>
  <c r="H6" i="13"/>
  <c r="G6" i="13"/>
  <c r="E6" i="13"/>
  <c r="R5" i="13"/>
  <c r="Q5" i="13"/>
  <c r="P5" i="13"/>
  <c r="O5" i="13"/>
  <c r="M5" i="13"/>
  <c r="L5" i="13"/>
  <c r="K5" i="13"/>
  <c r="J5" i="13"/>
  <c r="I5" i="13"/>
  <c r="H5" i="13"/>
  <c r="G5" i="13"/>
  <c r="E5" i="13"/>
  <c r="R4" i="13"/>
  <c r="Q4" i="13"/>
  <c r="P4" i="13"/>
  <c r="O4" i="13"/>
  <c r="M4" i="13"/>
  <c r="L4" i="13"/>
  <c r="K4" i="13"/>
  <c r="J4" i="13"/>
  <c r="I4" i="13"/>
  <c r="H4" i="13"/>
  <c r="G4" i="13"/>
  <c r="E4" i="13"/>
  <c r="R3" i="13"/>
  <c r="Q3" i="13"/>
  <c r="P3" i="13"/>
  <c r="O3" i="13"/>
  <c r="M3" i="13"/>
  <c r="L3" i="13"/>
  <c r="K3" i="13"/>
  <c r="J3" i="13"/>
  <c r="I3" i="13"/>
  <c r="H3" i="13"/>
  <c r="G3" i="13"/>
  <c r="E3" i="13"/>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E174" i="15"/>
  <c r="E174" i="10"/>
  <c r="D174" i="10"/>
  <c r="C174" i="10"/>
  <c r="B174" i="10"/>
  <c r="A174" i="10"/>
  <c r="B173" i="15"/>
  <c r="E173" i="10"/>
  <c r="D173" i="10"/>
  <c r="C173" i="10"/>
  <c r="B173" i="10"/>
  <c r="A173" i="10"/>
  <c r="E172" i="10"/>
  <c r="D172" i="10"/>
  <c r="B172" i="10"/>
  <c r="A172" i="10"/>
  <c r="B171" i="15"/>
  <c r="E171" i="14"/>
  <c r="E171" i="10"/>
  <c r="D171" i="10"/>
  <c r="B171" i="10"/>
  <c r="A171" i="10"/>
  <c r="E170" i="10"/>
  <c r="D170" i="10"/>
  <c r="C170" i="10"/>
  <c r="B170" i="10"/>
  <c r="A170" i="10"/>
  <c r="G169" i="15"/>
  <c r="E169" i="15"/>
  <c r="E169" i="10"/>
  <c r="D169" i="10"/>
  <c r="C169" i="10"/>
  <c r="B169" i="10"/>
  <c r="A169" i="10"/>
  <c r="M168" i="15"/>
  <c r="H168" i="15"/>
  <c r="K168" i="10"/>
  <c r="E168" i="15"/>
  <c r="C168" i="15"/>
  <c r="G168" i="10"/>
  <c r="B168" i="15"/>
  <c r="E168" i="10"/>
  <c r="D168" i="10"/>
  <c r="C168" i="10"/>
  <c r="C171" i="8" s="1"/>
  <c r="B168" i="10"/>
  <c r="A168" i="10"/>
  <c r="U167" i="15"/>
  <c r="Q167" i="15"/>
  <c r="M167" i="15"/>
  <c r="H167" i="15"/>
  <c r="C167" i="15"/>
  <c r="B167" i="15"/>
  <c r="E167" i="10"/>
  <c r="D167" i="10"/>
  <c r="C167" i="10"/>
  <c r="B167" i="10"/>
  <c r="A167" i="10"/>
  <c r="C166" i="15"/>
  <c r="E166" i="10"/>
  <c r="D166" i="10"/>
  <c r="C166" i="10"/>
  <c r="B166" i="10"/>
  <c r="A166" i="10"/>
  <c r="E165" i="10"/>
  <c r="D165" i="10"/>
  <c r="C165" i="10"/>
  <c r="B165" i="10"/>
  <c r="A165" i="10"/>
  <c r="U164" i="15"/>
  <c r="T164" i="15"/>
  <c r="Q164" i="15"/>
  <c r="P164" i="15"/>
  <c r="M164" i="15"/>
  <c r="K164" i="15"/>
  <c r="H164" i="15"/>
  <c r="G164" i="15"/>
  <c r="O164" i="10"/>
  <c r="K164" i="10"/>
  <c r="E164" i="15"/>
  <c r="C164" i="15"/>
  <c r="G164" i="10"/>
  <c r="B164" i="15"/>
  <c r="E164" i="10"/>
  <c r="D164" i="10"/>
  <c r="C164" i="10"/>
  <c r="B164" i="10"/>
  <c r="A164" i="10"/>
  <c r="U163" i="15"/>
  <c r="Q163" i="15"/>
  <c r="M163" i="15"/>
  <c r="H163" i="15"/>
  <c r="C163" i="15"/>
  <c r="E163" i="14"/>
  <c r="E163" i="10"/>
  <c r="D163" i="10"/>
  <c r="C163" i="10"/>
  <c r="B163" i="10"/>
  <c r="A163" i="10"/>
  <c r="AI162" i="14"/>
  <c r="F162" i="14"/>
  <c r="E162" i="10"/>
  <c r="D162" i="10"/>
  <c r="C162" i="10"/>
  <c r="B162" i="10"/>
  <c r="B165" i="8" s="1"/>
  <c r="A162" i="10"/>
  <c r="E161" i="10"/>
  <c r="D161" i="10"/>
  <c r="B161" i="10"/>
  <c r="A161" i="10"/>
  <c r="U160" i="15"/>
  <c r="AL160" i="14"/>
  <c r="Q160" i="15"/>
  <c r="AF160" i="14"/>
  <c r="M160" i="15"/>
  <c r="O160" i="10"/>
  <c r="K160" i="10"/>
  <c r="C160" i="15"/>
  <c r="G160" i="10"/>
  <c r="E160" i="10"/>
  <c r="D160" i="10"/>
  <c r="C160" i="10"/>
  <c r="B160" i="10"/>
  <c r="A160" i="10"/>
  <c r="C159" i="15"/>
  <c r="E159" i="10"/>
  <c r="D159" i="10"/>
  <c r="B159" i="10"/>
  <c r="A159" i="10"/>
  <c r="E158" i="10"/>
  <c r="D158" i="10"/>
  <c r="C158" i="10"/>
  <c r="B158" i="10"/>
  <c r="A158" i="10"/>
  <c r="T157" i="15"/>
  <c r="P157" i="15"/>
  <c r="K157" i="15"/>
  <c r="G157" i="15"/>
  <c r="E157" i="15"/>
  <c r="E157" i="10"/>
  <c r="D157" i="10"/>
  <c r="C157" i="10"/>
  <c r="B157" i="10"/>
  <c r="A157" i="10"/>
  <c r="U156" i="15"/>
  <c r="Q156" i="15"/>
  <c r="M156" i="15"/>
  <c r="H156" i="15"/>
  <c r="B156" i="15"/>
  <c r="E156" i="10"/>
  <c r="D156" i="10"/>
  <c r="C156" i="10"/>
  <c r="B156" i="10"/>
  <c r="A156" i="10"/>
  <c r="R155" i="15"/>
  <c r="N155" i="15"/>
  <c r="L155" i="15"/>
  <c r="C155" i="15"/>
  <c r="E155" i="10"/>
  <c r="D155" i="10"/>
  <c r="C155" i="10"/>
  <c r="B155" i="10"/>
  <c r="A155" i="10"/>
  <c r="E154" i="10"/>
  <c r="D154" i="10"/>
  <c r="D157" i="8" s="1"/>
  <c r="C154" i="10"/>
  <c r="B154" i="10"/>
  <c r="A154" i="10"/>
  <c r="T153" i="15"/>
  <c r="P153" i="15"/>
  <c r="K153" i="15"/>
  <c r="G153" i="15"/>
  <c r="E153" i="15"/>
  <c r="E153" i="10"/>
  <c r="D153" i="10"/>
  <c r="C153" i="10"/>
  <c r="B153" i="10"/>
  <c r="B156" i="8" s="1"/>
  <c r="A153" i="10"/>
  <c r="U152" i="15"/>
  <c r="Q152" i="15"/>
  <c r="M152" i="15"/>
  <c r="H152" i="15"/>
  <c r="B152" i="15"/>
  <c r="E152" i="10"/>
  <c r="D152" i="10"/>
  <c r="D155" i="8" s="1"/>
  <c r="C152" i="10"/>
  <c r="B152" i="10"/>
  <c r="A152" i="10"/>
  <c r="L151" i="15"/>
  <c r="C151" i="15"/>
  <c r="E151" i="10"/>
  <c r="D151" i="10"/>
  <c r="C151" i="10"/>
  <c r="B151" i="10"/>
  <c r="A151" i="10"/>
  <c r="E150" i="10"/>
  <c r="D150" i="10"/>
  <c r="D153" i="8" s="1"/>
  <c r="B150" i="10"/>
  <c r="A150" i="10"/>
  <c r="E149" i="10"/>
  <c r="D149" i="10"/>
  <c r="C149" i="10"/>
  <c r="B149" i="10"/>
  <c r="A149" i="10"/>
  <c r="E148" i="10"/>
  <c r="D148" i="10"/>
  <c r="B148" i="10"/>
  <c r="A148" i="10"/>
  <c r="E147" i="10"/>
  <c r="D147" i="10"/>
  <c r="C147" i="10"/>
  <c r="B147" i="10"/>
  <c r="A147" i="10"/>
  <c r="U146" i="15"/>
  <c r="Q146" i="15"/>
  <c r="M146" i="15"/>
  <c r="H146" i="15"/>
  <c r="B146" i="15"/>
  <c r="E146" i="10"/>
  <c r="D146" i="10"/>
  <c r="C146" i="10"/>
  <c r="B146" i="10"/>
  <c r="A146" i="10"/>
  <c r="R145" i="15"/>
  <c r="N145" i="15"/>
  <c r="L145" i="15"/>
  <c r="M145" i="10"/>
  <c r="E145" i="15"/>
  <c r="I145" i="10"/>
  <c r="C145" i="15"/>
  <c r="E145" i="10"/>
  <c r="D145" i="10"/>
  <c r="C145" i="10"/>
  <c r="B145" i="10"/>
  <c r="A145" i="10"/>
  <c r="E144" i="10"/>
  <c r="D144" i="10"/>
  <c r="C144" i="10"/>
  <c r="B144" i="10"/>
  <c r="A144" i="10"/>
  <c r="E143" i="15"/>
  <c r="E143" i="10"/>
  <c r="D143" i="10"/>
  <c r="C143" i="10"/>
  <c r="B143" i="10"/>
  <c r="A143" i="10"/>
  <c r="U142" i="15"/>
  <c r="Q142" i="15"/>
  <c r="M142" i="15"/>
  <c r="H142" i="15"/>
  <c r="B142" i="15"/>
  <c r="E142" i="10"/>
  <c r="D142" i="10"/>
  <c r="C142" i="10"/>
  <c r="B142" i="10"/>
  <c r="A142" i="10"/>
  <c r="R141" i="15"/>
  <c r="N141" i="15"/>
  <c r="L141" i="15"/>
  <c r="G141" i="15"/>
  <c r="Q141" i="10"/>
  <c r="M141" i="10"/>
  <c r="E141" i="15"/>
  <c r="I141" i="10"/>
  <c r="F141" i="14"/>
  <c r="E141" i="10"/>
  <c r="D141" i="10"/>
  <c r="C141" i="10"/>
  <c r="B141" i="10"/>
  <c r="A141" i="10"/>
  <c r="E140" i="10"/>
  <c r="D140" i="10"/>
  <c r="B140" i="10"/>
  <c r="A140" i="10"/>
  <c r="E139" i="10"/>
  <c r="D139" i="10"/>
  <c r="B139" i="10"/>
  <c r="A139" i="10"/>
  <c r="E138" i="10"/>
  <c r="D138" i="10"/>
  <c r="B138" i="10"/>
  <c r="A138" i="10"/>
  <c r="N137" i="15"/>
  <c r="AD137" i="14"/>
  <c r="K137" i="15"/>
  <c r="G137" i="15"/>
  <c r="E137" i="15"/>
  <c r="C137" i="15"/>
  <c r="G137" i="10"/>
  <c r="E137" i="10"/>
  <c r="D137" i="10"/>
  <c r="B137" i="10"/>
  <c r="A137" i="10"/>
  <c r="U136" i="15"/>
  <c r="Q136" i="15"/>
  <c r="M136" i="15"/>
  <c r="H136" i="15"/>
  <c r="B136" i="15"/>
  <c r="E136" i="10"/>
  <c r="D136" i="10"/>
  <c r="C136" i="10"/>
  <c r="B136" i="10"/>
  <c r="A136" i="10"/>
  <c r="E135" i="10"/>
  <c r="D135" i="10"/>
  <c r="C135" i="10"/>
  <c r="B135" i="10"/>
  <c r="A135" i="10"/>
  <c r="E134" i="10"/>
  <c r="D134" i="10"/>
  <c r="C134" i="10"/>
  <c r="B134" i="10"/>
  <c r="A134" i="10"/>
  <c r="T133" i="15"/>
  <c r="P133" i="15"/>
  <c r="N133" i="15"/>
  <c r="Z133" i="10"/>
  <c r="L133" i="15"/>
  <c r="V133" i="10"/>
  <c r="K133" i="15"/>
  <c r="G133" i="15"/>
  <c r="O133" i="10"/>
  <c r="K133" i="10"/>
  <c r="E133" i="15"/>
  <c r="C133" i="15"/>
  <c r="G133" i="10"/>
  <c r="E133" i="10"/>
  <c r="D133" i="10"/>
  <c r="C133" i="10"/>
  <c r="B133" i="10"/>
  <c r="A133" i="10"/>
  <c r="U132" i="15"/>
  <c r="Q132" i="15"/>
  <c r="M132" i="15"/>
  <c r="H132" i="15"/>
  <c r="B132" i="15"/>
  <c r="E132" i="10"/>
  <c r="D132" i="10"/>
  <c r="C132" i="10"/>
  <c r="B132" i="10"/>
  <c r="A132" i="10"/>
  <c r="R131" i="15"/>
  <c r="N131" i="15"/>
  <c r="L131" i="15"/>
  <c r="C131" i="15"/>
  <c r="E131" i="10"/>
  <c r="D131" i="10"/>
  <c r="C131" i="10"/>
  <c r="B131" i="10"/>
  <c r="A131" i="10"/>
  <c r="E130" i="10"/>
  <c r="D130" i="10"/>
  <c r="C130" i="10"/>
  <c r="B130" i="10"/>
  <c r="A130" i="10"/>
  <c r="T129" i="15"/>
  <c r="P129" i="15"/>
  <c r="K129" i="15"/>
  <c r="G129" i="15"/>
  <c r="O129" i="10"/>
  <c r="K129" i="10"/>
  <c r="E129" i="15"/>
  <c r="C129" i="15"/>
  <c r="G129" i="10"/>
  <c r="E129" i="10"/>
  <c r="D129" i="10"/>
  <c r="C129" i="10"/>
  <c r="B129" i="10"/>
  <c r="A129" i="10"/>
  <c r="U128" i="15"/>
  <c r="Q128" i="15"/>
  <c r="M128" i="15"/>
  <c r="H128" i="15"/>
  <c r="B128" i="15"/>
  <c r="E128" i="10"/>
  <c r="D128" i="10"/>
  <c r="C128" i="10"/>
  <c r="B128" i="10"/>
  <c r="A128" i="10"/>
  <c r="R127" i="15"/>
  <c r="N127" i="15"/>
  <c r="L127" i="15"/>
  <c r="C127" i="15"/>
  <c r="E127" i="10"/>
  <c r="D127" i="10"/>
  <c r="C127" i="10"/>
  <c r="B127" i="10"/>
  <c r="A127" i="10"/>
  <c r="E126" i="10"/>
  <c r="D126" i="10"/>
  <c r="C126" i="10"/>
  <c r="B126" i="10"/>
  <c r="A126" i="10"/>
  <c r="T125" i="15"/>
  <c r="P125" i="15"/>
  <c r="K125" i="15"/>
  <c r="G125" i="15"/>
  <c r="K125" i="10"/>
  <c r="E125" i="15"/>
  <c r="C125" i="15"/>
  <c r="G125" i="10"/>
  <c r="E125" i="10"/>
  <c r="D125" i="10"/>
  <c r="C125" i="10"/>
  <c r="B125" i="10"/>
  <c r="A125" i="10"/>
  <c r="U124" i="15"/>
  <c r="Q124" i="15"/>
  <c r="M124" i="15"/>
  <c r="H124" i="15"/>
  <c r="B124" i="15"/>
  <c r="E124" i="10"/>
  <c r="D124" i="10"/>
  <c r="C124" i="10"/>
  <c r="B124" i="10"/>
  <c r="A124" i="10"/>
  <c r="R123" i="15"/>
  <c r="N123" i="15"/>
  <c r="L123" i="15"/>
  <c r="C123" i="15"/>
  <c r="E123" i="10"/>
  <c r="D123" i="10"/>
  <c r="C123" i="10"/>
  <c r="B123" i="10"/>
  <c r="A123" i="10"/>
  <c r="E122" i="10"/>
  <c r="D122" i="10"/>
  <c r="B122" i="10"/>
  <c r="A122" i="10"/>
  <c r="AL121" i="14"/>
  <c r="AF121" i="14"/>
  <c r="N121" i="15"/>
  <c r="Z121" i="10"/>
  <c r="L121" i="15"/>
  <c r="V121" i="10"/>
  <c r="R121" i="14"/>
  <c r="O121" i="10"/>
  <c r="K121" i="10"/>
  <c r="C121" i="15"/>
  <c r="G121" i="10"/>
  <c r="E121" i="10"/>
  <c r="D121" i="10"/>
  <c r="C121" i="10"/>
  <c r="B121" i="10"/>
  <c r="A121" i="10"/>
  <c r="AM120" i="14"/>
  <c r="AH120" i="14"/>
  <c r="AC120" i="14"/>
  <c r="W120" i="14"/>
  <c r="X120" i="14" s="1"/>
  <c r="T120" i="14" s="1"/>
  <c r="O120" i="14"/>
  <c r="E120" i="10"/>
  <c r="D120" i="10"/>
  <c r="C120" i="10"/>
  <c r="B120" i="10"/>
  <c r="A120" i="10"/>
  <c r="AI119" i="14"/>
  <c r="AD119" i="14"/>
  <c r="F119" i="14"/>
  <c r="E119" i="10"/>
  <c r="D119" i="10"/>
  <c r="C119" i="10"/>
  <c r="B119" i="10"/>
  <c r="A119" i="10"/>
  <c r="E118" i="10"/>
  <c r="D118" i="10"/>
  <c r="B118" i="10"/>
  <c r="A118" i="10"/>
  <c r="I117" i="14"/>
  <c r="C117" i="15"/>
  <c r="G117" i="10"/>
  <c r="E117" i="10"/>
  <c r="D117" i="10"/>
  <c r="C117" i="10"/>
  <c r="B117" i="10"/>
  <c r="A117" i="10"/>
  <c r="F116" i="10"/>
  <c r="E116" i="10"/>
  <c r="D116" i="10"/>
  <c r="B116" i="10"/>
  <c r="A116" i="10"/>
  <c r="E115" i="10"/>
  <c r="D115" i="10"/>
  <c r="B115" i="10"/>
  <c r="A115" i="10"/>
  <c r="E114" i="10"/>
  <c r="D114" i="10"/>
  <c r="C114" i="10"/>
  <c r="B114" i="10"/>
  <c r="A114" i="10"/>
  <c r="T113" i="15"/>
  <c r="AF113" i="10"/>
  <c r="P113" i="15"/>
  <c r="AB113" i="10"/>
  <c r="X113" i="10"/>
  <c r="K113" i="15"/>
  <c r="U113" i="10"/>
  <c r="G113" i="15"/>
  <c r="Q113" i="10"/>
  <c r="M113" i="10"/>
  <c r="E113" i="15"/>
  <c r="I113" i="10"/>
  <c r="E113" i="10"/>
  <c r="D113" i="10"/>
  <c r="C113" i="10"/>
  <c r="B113" i="10"/>
  <c r="A113" i="10"/>
  <c r="E112" i="10"/>
  <c r="D112" i="10"/>
  <c r="C112" i="10"/>
  <c r="B112" i="10"/>
  <c r="A112" i="10"/>
  <c r="E111" i="10"/>
  <c r="D111" i="10"/>
  <c r="C111" i="10"/>
  <c r="B111" i="10"/>
  <c r="A111" i="10"/>
  <c r="E110" i="10"/>
  <c r="D110" i="10"/>
  <c r="C110" i="10"/>
  <c r="B110" i="10"/>
  <c r="A110" i="10"/>
  <c r="T109" i="15"/>
  <c r="AF109" i="10"/>
  <c r="P109" i="15"/>
  <c r="AB109" i="10"/>
  <c r="X109" i="10"/>
  <c r="K109" i="15"/>
  <c r="U109" i="10"/>
  <c r="G109" i="15"/>
  <c r="Q109" i="10"/>
  <c r="M109" i="10"/>
  <c r="E109" i="15"/>
  <c r="I109" i="10"/>
  <c r="E109" i="10"/>
  <c r="D109" i="10"/>
  <c r="C109" i="10"/>
  <c r="B109" i="10"/>
  <c r="A109" i="10"/>
  <c r="E108" i="10"/>
  <c r="D108" i="10"/>
  <c r="C108" i="10"/>
  <c r="B108" i="10"/>
  <c r="A108" i="10"/>
  <c r="E107" i="10"/>
  <c r="D107" i="10"/>
  <c r="C107" i="10"/>
  <c r="B107" i="10"/>
  <c r="A107" i="10"/>
  <c r="E106" i="10"/>
  <c r="D106" i="10"/>
  <c r="C106" i="10"/>
  <c r="B106" i="10"/>
  <c r="A106" i="10"/>
  <c r="T105" i="15"/>
  <c r="AF105" i="10"/>
  <c r="P105" i="15"/>
  <c r="AB105" i="10"/>
  <c r="X105" i="10"/>
  <c r="K105" i="15"/>
  <c r="U105" i="10"/>
  <c r="G105" i="15"/>
  <c r="Q105" i="10"/>
  <c r="M105" i="10"/>
  <c r="E105" i="15"/>
  <c r="I105" i="10"/>
  <c r="E105" i="10"/>
  <c r="D105" i="10"/>
  <c r="C105" i="10"/>
  <c r="B105" i="10"/>
  <c r="A105" i="10"/>
  <c r="E104" i="10"/>
  <c r="D104" i="10"/>
  <c r="B104" i="10"/>
  <c r="A104" i="10"/>
  <c r="AL103" i="14"/>
  <c r="AF103" i="14"/>
  <c r="R103" i="14"/>
  <c r="N103" i="14"/>
  <c r="I103" i="14"/>
  <c r="E103" i="10"/>
  <c r="D103" i="10"/>
  <c r="C103" i="10"/>
  <c r="B103" i="10"/>
  <c r="A103" i="10"/>
  <c r="AM102" i="14"/>
  <c r="AH102" i="14"/>
  <c r="AC102" i="14"/>
  <c r="W102" i="14"/>
  <c r="X102" i="14" s="1"/>
  <c r="T102" i="14" s="1"/>
  <c r="O102" i="14"/>
  <c r="E102" i="14"/>
  <c r="E102" i="10"/>
  <c r="D102" i="10"/>
  <c r="C102" i="10"/>
  <c r="B102" i="10"/>
  <c r="A102" i="10"/>
  <c r="AI101" i="14"/>
  <c r="AD101" i="14"/>
  <c r="X101" i="10"/>
  <c r="K101" i="15"/>
  <c r="U101" i="10"/>
  <c r="G101" i="15"/>
  <c r="Q101" i="10"/>
  <c r="M101" i="10"/>
  <c r="E101" i="15"/>
  <c r="I101" i="10"/>
  <c r="F101" i="14"/>
  <c r="E101" i="10"/>
  <c r="D101" i="10"/>
  <c r="C101" i="10"/>
  <c r="B101" i="10"/>
  <c r="A101" i="10"/>
  <c r="AE100" i="14"/>
  <c r="E100" i="10"/>
  <c r="D100" i="10"/>
  <c r="B100" i="10"/>
  <c r="A100" i="10"/>
  <c r="R99" i="14"/>
  <c r="E99" i="10"/>
  <c r="D99" i="10"/>
  <c r="C99" i="10"/>
  <c r="B99" i="10"/>
  <c r="A99" i="10"/>
  <c r="E98" i="10"/>
  <c r="D98" i="10"/>
  <c r="C98" i="10"/>
  <c r="B98" i="10"/>
  <c r="A98" i="10"/>
  <c r="X97" i="10"/>
  <c r="K97" i="15"/>
  <c r="U97" i="10"/>
  <c r="G97" i="15"/>
  <c r="Q97" i="10"/>
  <c r="M97" i="10"/>
  <c r="E97" i="15"/>
  <c r="I97" i="10"/>
  <c r="E97" i="10"/>
  <c r="D97" i="10"/>
  <c r="C97" i="10"/>
  <c r="B97" i="10"/>
  <c r="A97" i="10"/>
  <c r="AE96" i="14"/>
  <c r="E96" i="10"/>
  <c r="D96" i="10"/>
  <c r="B96" i="10"/>
  <c r="A96" i="10"/>
  <c r="E95" i="10"/>
  <c r="D95" i="10"/>
  <c r="B95" i="10"/>
  <c r="A95" i="10"/>
  <c r="E94" i="10"/>
  <c r="D94" i="10"/>
  <c r="C94" i="10"/>
  <c r="B94" i="10"/>
  <c r="A94" i="10"/>
  <c r="M93" i="10"/>
  <c r="E93" i="15"/>
  <c r="I93" i="10"/>
  <c r="C93" i="15"/>
  <c r="E93" i="10"/>
  <c r="D93" i="10"/>
  <c r="B93" i="10"/>
  <c r="A93" i="10"/>
  <c r="E92" i="10"/>
  <c r="D92" i="10"/>
  <c r="C92" i="10"/>
  <c r="B92" i="10"/>
  <c r="A92" i="10"/>
  <c r="U91" i="15"/>
  <c r="T91" i="15"/>
  <c r="R91" i="15"/>
  <c r="AD91" i="10"/>
  <c r="Q91" i="15"/>
  <c r="P91" i="15"/>
  <c r="N91" i="15"/>
  <c r="Z91" i="10"/>
  <c r="M91" i="15"/>
  <c r="L91" i="15"/>
  <c r="V91" i="10"/>
  <c r="K91" i="15"/>
  <c r="H91" i="15"/>
  <c r="G91" i="15"/>
  <c r="O91" i="10"/>
  <c r="K91" i="10"/>
  <c r="E91" i="15"/>
  <c r="C91" i="15"/>
  <c r="G91" i="10"/>
  <c r="B91" i="15"/>
  <c r="E91" i="10"/>
  <c r="D91" i="10"/>
  <c r="C91" i="10"/>
  <c r="B91" i="10"/>
  <c r="A91" i="10"/>
  <c r="U90" i="15"/>
  <c r="Q90" i="15"/>
  <c r="M90" i="15"/>
  <c r="H90" i="15"/>
  <c r="B90" i="15"/>
  <c r="E90" i="10"/>
  <c r="D90" i="10"/>
  <c r="C90" i="10"/>
  <c r="B90" i="10"/>
  <c r="A90" i="10"/>
  <c r="R89" i="15"/>
  <c r="P89" i="15"/>
  <c r="AB89" i="10"/>
  <c r="N89" i="15"/>
  <c r="X89" i="10"/>
  <c r="L89" i="15"/>
  <c r="K89" i="15"/>
  <c r="U89" i="10"/>
  <c r="G89" i="15"/>
  <c r="Q89" i="10"/>
  <c r="M89" i="10"/>
  <c r="E89" i="15"/>
  <c r="I89" i="10"/>
  <c r="C89" i="15"/>
  <c r="E89" i="10"/>
  <c r="D89" i="10"/>
  <c r="C89" i="10"/>
  <c r="B89" i="10"/>
  <c r="A89" i="10"/>
  <c r="E88" i="10"/>
  <c r="D88" i="10"/>
  <c r="C88" i="10"/>
  <c r="B88" i="10"/>
  <c r="A88" i="10"/>
  <c r="U87" i="15"/>
  <c r="T87" i="15"/>
  <c r="R87" i="15"/>
  <c r="AD87" i="10"/>
  <c r="Q87" i="15"/>
  <c r="P87" i="15"/>
  <c r="N87" i="15"/>
  <c r="Z87" i="10"/>
  <c r="M87" i="15"/>
  <c r="L87" i="15"/>
  <c r="V87" i="10"/>
  <c r="K87" i="15"/>
  <c r="H87" i="15"/>
  <c r="N87" i="14"/>
  <c r="O87" i="10"/>
  <c r="K87" i="10"/>
  <c r="C87" i="15"/>
  <c r="G87" i="10"/>
  <c r="B87" i="15"/>
  <c r="E87" i="10"/>
  <c r="D87" i="10"/>
  <c r="C87" i="10"/>
  <c r="B87" i="10"/>
  <c r="A87" i="10"/>
  <c r="AM86" i="14"/>
  <c r="W86" i="14"/>
  <c r="X86" i="14" s="1"/>
  <c r="T86" i="14" s="1"/>
  <c r="O86" i="14"/>
  <c r="E86" i="10"/>
  <c r="D86" i="10"/>
  <c r="C86" i="10"/>
  <c r="B86" i="10"/>
  <c r="A86" i="10"/>
  <c r="AD85" i="14"/>
  <c r="AA85" i="14"/>
  <c r="K85" i="15"/>
  <c r="U85" i="10"/>
  <c r="G85" i="15"/>
  <c r="Q85" i="10"/>
  <c r="M85" i="10"/>
  <c r="E85" i="15"/>
  <c r="I85" i="10"/>
  <c r="E85" i="10"/>
  <c r="D85" i="10"/>
  <c r="C85" i="10"/>
  <c r="B85" i="10"/>
  <c r="A85" i="10"/>
  <c r="E84" i="10"/>
  <c r="D84" i="10"/>
  <c r="B84" i="10"/>
  <c r="A84" i="10"/>
  <c r="U83" i="15"/>
  <c r="AL83" i="14"/>
  <c r="R83" i="15"/>
  <c r="AD83" i="10"/>
  <c r="Q83" i="15"/>
  <c r="N83" i="15"/>
  <c r="Z83" i="10"/>
  <c r="M83" i="15"/>
  <c r="L83" i="15"/>
  <c r="V83" i="10"/>
  <c r="R83" i="14"/>
  <c r="H83" i="15"/>
  <c r="N83" i="14"/>
  <c r="O83" i="10"/>
  <c r="K83" i="10"/>
  <c r="I83" i="14"/>
  <c r="C83" i="15"/>
  <c r="G83" i="10"/>
  <c r="B83" i="15"/>
  <c r="E83" i="10"/>
  <c r="D83" i="10"/>
  <c r="C83" i="10"/>
  <c r="B83" i="10"/>
  <c r="A83" i="10"/>
  <c r="AH82" i="14"/>
  <c r="N82" i="15"/>
  <c r="AC82" i="14"/>
  <c r="L82" i="15"/>
  <c r="W82" i="14"/>
  <c r="X82" i="14" s="1"/>
  <c r="T82" i="14" s="1"/>
  <c r="O82" i="14"/>
  <c r="C82" i="15"/>
  <c r="E82" i="14"/>
  <c r="E82" i="10"/>
  <c r="D82" i="10"/>
  <c r="C82" i="10"/>
  <c r="B82" i="10"/>
  <c r="A82" i="10"/>
  <c r="AA81" i="14"/>
  <c r="E81" i="10"/>
  <c r="D81" i="10"/>
  <c r="C81" i="10"/>
  <c r="B81" i="10"/>
  <c r="A81" i="10"/>
  <c r="Q80" i="14"/>
  <c r="J80" i="14"/>
  <c r="E80" i="10"/>
  <c r="D80" i="10"/>
  <c r="B80" i="10"/>
  <c r="A80" i="10"/>
  <c r="U79" i="15"/>
  <c r="AL79" i="14"/>
  <c r="R79" i="15"/>
  <c r="AD79" i="10"/>
  <c r="Q79" i="15"/>
  <c r="AF79" i="14"/>
  <c r="N79" i="15"/>
  <c r="Z79" i="10"/>
  <c r="M79" i="15"/>
  <c r="L79" i="15"/>
  <c r="V79" i="10"/>
  <c r="H79" i="15"/>
  <c r="N79" i="14"/>
  <c r="O79" i="10"/>
  <c r="K79" i="10"/>
  <c r="I79" i="14"/>
  <c r="C79" i="15"/>
  <c r="G79" i="10"/>
  <c r="B79" i="15"/>
  <c r="E79" i="10"/>
  <c r="D79" i="10"/>
  <c r="C79" i="10"/>
  <c r="B79" i="10"/>
  <c r="A79" i="10"/>
  <c r="AH78" i="14"/>
  <c r="AC78" i="14"/>
  <c r="E78" i="14"/>
  <c r="E78" i="10"/>
  <c r="D78" i="10"/>
  <c r="C78" i="10"/>
  <c r="B78" i="10"/>
  <c r="A78" i="10"/>
  <c r="AI77" i="14"/>
  <c r="F77" i="14"/>
  <c r="E77" i="10"/>
  <c r="D77" i="10"/>
  <c r="C77" i="10"/>
  <c r="B77" i="10"/>
  <c r="A77" i="10"/>
  <c r="AK76" i="14"/>
  <c r="AE76" i="10"/>
  <c r="S76" i="15"/>
  <c r="AH76" i="14"/>
  <c r="AC76" i="14"/>
  <c r="Y76" i="10"/>
  <c r="M76" i="15"/>
  <c r="R76" i="14"/>
  <c r="T76" i="10"/>
  <c r="J76" i="15"/>
  <c r="L76" i="10"/>
  <c r="F76" i="15"/>
  <c r="D76" i="15"/>
  <c r="H76" i="14"/>
  <c r="H76" i="10"/>
  <c r="E76" i="14"/>
  <c r="E76" i="10"/>
  <c r="D76" i="10"/>
  <c r="B76" i="10"/>
  <c r="A76" i="10"/>
  <c r="T75" i="15"/>
  <c r="AL75" i="14"/>
  <c r="AF75" i="10"/>
  <c r="AI75" i="14"/>
  <c r="AD75" i="10"/>
  <c r="R75" i="15"/>
  <c r="N75" i="15"/>
  <c r="AD75" i="14"/>
  <c r="Z75" i="10"/>
  <c r="AC75" i="14"/>
  <c r="X75" i="10"/>
  <c r="W75" i="14"/>
  <c r="X75" i="14" s="1"/>
  <c r="T75" i="14" s="1"/>
  <c r="K75" i="15"/>
  <c r="R75" i="14"/>
  <c r="U75" i="10"/>
  <c r="G75" i="15"/>
  <c r="N75" i="14"/>
  <c r="Q75" i="10"/>
  <c r="M75" i="10"/>
  <c r="E75" i="15"/>
  <c r="I75" i="14"/>
  <c r="I75" i="10"/>
  <c r="F75" i="14"/>
  <c r="G75" i="10"/>
  <c r="C75" i="15"/>
  <c r="E75" i="10"/>
  <c r="D75" i="10"/>
  <c r="C75" i="10"/>
  <c r="B75" i="10"/>
  <c r="A75" i="10"/>
  <c r="AI74" i="14"/>
  <c r="AC74" i="10"/>
  <c r="Q74" i="15"/>
  <c r="M74" i="15"/>
  <c r="AC74" i="14"/>
  <c r="Y74" i="10"/>
  <c r="Q74" i="14"/>
  <c r="T74" i="10"/>
  <c r="J74" i="15"/>
  <c r="J74" i="14"/>
  <c r="L74" i="10"/>
  <c r="F74" i="15"/>
  <c r="F74" i="14"/>
  <c r="F74" i="10"/>
  <c r="B74" i="15"/>
  <c r="E74" i="10"/>
  <c r="D74" i="10"/>
  <c r="B74" i="10"/>
  <c r="A74" i="10"/>
  <c r="E73" i="10"/>
  <c r="D73" i="10"/>
  <c r="B73" i="10"/>
  <c r="A73" i="10"/>
  <c r="AM72" i="14"/>
  <c r="AG72" i="10"/>
  <c r="U72" i="15"/>
  <c r="AF72" i="14"/>
  <c r="N72" i="15"/>
  <c r="Z72" i="10"/>
  <c r="M72" i="15"/>
  <c r="L72" i="15"/>
  <c r="V72" i="10"/>
  <c r="H72" i="15"/>
  <c r="O72" i="10"/>
  <c r="K72" i="10"/>
  <c r="C72" i="15"/>
  <c r="G72" i="10"/>
  <c r="B72" i="15"/>
  <c r="E72" i="10"/>
  <c r="D72" i="10"/>
  <c r="B72" i="10"/>
  <c r="A72" i="10"/>
  <c r="R71" i="15"/>
  <c r="N71" i="15"/>
  <c r="L71" i="15"/>
  <c r="C71" i="15"/>
  <c r="E71" i="10"/>
  <c r="D71" i="10"/>
  <c r="C71" i="10"/>
  <c r="B71" i="10"/>
  <c r="A71" i="10"/>
  <c r="E70" i="10"/>
  <c r="D70" i="10"/>
  <c r="C70" i="10"/>
  <c r="B70" i="10"/>
  <c r="A70" i="10"/>
  <c r="E69" i="10"/>
  <c r="D69" i="10"/>
  <c r="C69" i="10"/>
  <c r="B69" i="10"/>
  <c r="A69" i="10"/>
  <c r="U68" i="15"/>
  <c r="R68" i="15"/>
  <c r="AD68" i="10"/>
  <c r="Q68" i="15"/>
  <c r="N68" i="15"/>
  <c r="Z68" i="10"/>
  <c r="M68" i="15"/>
  <c r="L68" i="15"/>
  <c r="V68" i="10"/>
  <c r="H68" i="15"/>
  <c r="O68" i="10"/>
  <c r="K68" i="10"/>
  <c r="C68" i="15"/>
  <c r="G68" i="10"/>
  <c r="B68" i="15"/>
  <c r="E68" i="10"/>
  <c r="D68" i="10"/>
  <c r="C68" i="10"/>
  <c r="B68" i="10"/>
  <c r="A68" i="10"/>
  <c r="AM67" i="14"/>
  <c r="R67" i="15"/>
  <c r="AH67" i="14"/>
  <c r="N67" i="15"/>
  <c r="AC67" i="14"/>
  <c r="L67" i="15"/>
  <c r="W67" i="14"/>
  <c r="X67" i="14" s="1"/>
  <c r="T67" i="14" s="1"/>
  <c r="O67" i="14"/>
  <c r="C67" i="15"/>
  <c r="E67" i="10"/>
  <c r="D67" i="10"/>
  <c r="C67" i="10"/>
  <c r="B67" i="10"/>
  <c r="A67" i="10"/>
  <c r="AD66" i="14"/>
  <c r="AA66" i="14"/>
  <c r="E66" i="10"/>
  <c r="D66" i="10"/>
  <c r="C66" i="10"/>
  <c r="B66" i="10"/>
  <c r="A66" i="10"/>
  <c r="E65" i="10"/>
  <c r="D65" i="10"/>
  <c r="B65" i="10"/>
  <c r="A65" i="10"/>
  <c r="U64" i="15"/>
  <c r="R64" i="15"/>
  <c r="AD64" i="10"/>
  <c r="Q64" i="15"/>
  <c r="AF64" i="14"/>
  <c r="N64" i="15"/>
  <c r="Z64" i="10"/>
  <c r="M64" i="15"/>
  <c r="L64" i="15"/>
  <c r="V64" i="10"/>
  <c r="H64" i="15"/>
  <c r="O64" i="10"/>
  <c r="K64" i="10"/>
  <c r="C64" i="15"/>
  <c r="G64" i="10"/>
  <c r="B64" i="15"/>
  <c r="E64" i="10"/>
  <c r="D64" i="10"/>
  <c r="C64" i="10"/>
  <c r="B64" i="10"/>
  <c r="A64" i="10"/>
  <c r="AM63" i="14"/>
  <c r="R63" i="15"/>
  <c r="AH63" i="14"/>
  <c r="N63" i="15"/>
  <c r="AC63" i="14"/>
  <c r="L63" i="15"/>
  <c r="W63" i="14"/>
  <c r="X63" i="14" s="1"/>
  <c r="T63" i="14" s="1"/>
  <c r="O63" i="14"/>
  <c r="C63" i="15"/>
  <c r="E63" i="10"/>
  <c r="D63" i="10"/>
  <c r="C63" i="10"/>
  <c r="B63" i="10"/>
  <c r="A63" i="10"/>
  <c r="AD62" i="14"/>
  <c r="AA62" i="14"/>
  <c r="E62" i="10"/>
  <c r="D62" i="10"/>
  <c r="C62" i="10"/>
  <c r="B62" i="10"/>
  <c r="A62" i="10"/>
  <c r="E61" i="10"/>
  <c r="D61" i="10"/>
  <c r="B61" i="10"/>
  <c r="A61" i="10"/>
  <c r="R60" i="15"/>
  <c r="AD60" i="10"/>
  <c r="N60" i="15"/>
  <c r="Z60" i="10"/>
  <c r="L60" i="15"/>
  <c r="V60" i="10"/>
  <c r="O60" i="10"/>
  <c r="K60" i="10"/>
  <c r="C60" i="15"/>
  <c r="G60" i="10"/>
  <c r="E60" i="10"/>
  <c r="D60" i="10"/>
  <c r="C60" i="10"/>
  <c r="B60" i="10"/>
  <c r="A60" i="10"/>
  <c r="E59" i="10"/>
  <c r="D59" i="10"/>
  <c r="C59" i="10"/>
  <c r="B59" i="10"/>
  <c r="A59" i="10"/>
  <c r="E58" i="10"/>
  <c r="D58" i="10"/>
  <c r="B58" i="10"/>
  <c r="A58" i="10"/>
  <c r="D57" i="15"/>
  <c r="E57" i="10"/>
  <c r="D57" i="10"/>
  <c r="B57" i="10"/>
  <c r="A57" i="10"/>
  <c r="AM56" i="14"/>
  <c r="AF56" i="10"/>
  <c r="AI56" i="14"/>
  <c r="AH56" i="14"/>
  <c r="P56" i="15"/>
  <c r="AF56" i="14"/>
  <c r="AB56" i="10"/>
  <c r="N56" i="15"/>
  <c r="X56" i="10"/>
  <c r="AA56" i="14"/>
  <c r="V56" i="10"/>
  <c r="K56" i="15"/>
  <c r="P56" i="14"/>
  <c r="O56" i="14"/>
  <c r="Q56" i="10"/>
  <c r="O56" i="10"/>
  <c r="K56" i="10"/>
  <c r="I56" i="10"/>
  <c r="F56" i="14"/>
  <c r="E56" i="14"/>
  <c r="E56" i="10"/>
  <c r="D56" i="10"/>
  <c r="C56" i="10"/>
  <c r="B56" i="10"/>
  <c r="A56" i="10"/>
  <c r="M55" i="15"/>
  <c r="Q55" i="14"/>
  <c r="J55" i="14"/>
  <c r="E55" i="10"/>
  <c r="D55" i="10"/>
  <c r="B55" i="10"/>
  <c r="A55" i="10"/>
  <c r="R54" i="15"/>
  <c r="Z54" i="10"/>
  <c r="K54" i="15"/>
  <c r="C54" i="15"/>
  <c r="B54" i="15"/>
  <c r="E54" i="10"/>
  <c r="D54" i="10"/>
  <c r="B54" i="10"/>
  <c r="A54" i="10"/>
  <c r="R53" i="15"/>
  <c r="N53" i="15"/>
  <c r="L53" i="15"/>
  <c r="C53" i="15"/>
  <c r="E53" i="10"/>
  <c r="D53" i="10"/>
  <c r="C53" i="10"/>
  <c r="B53" i="10"/>
  <c r="A53" i="10"/>
  <c r="E52" i="10"/>
  <c r="D52" i="10"/>
  <c r="C52" i="10"/>
  <c r="B52" i="10"/>
  <c r="A52" i="10"/>
  <c r="U51" i="15"/>
  <c r="T51" i="15"/>
  <c r="R51" i="15"/>
  <c r="AD51" i="10"/>
  <c r="Q51" i="15"/>
  <c r="P51" i="15"/>
  <c r="N51" i="15"/>
  <c r="Z51" i="10"/>
  <c r="M51" i="15"/>
  <c r="L51" i="15"/>
  <c r="V51" i="10"/>
  <c r="K51" i="15"/>
  <c r="H51" i="15"/>
  <c r="G51" i="15"/>
  <c r="O51" i="10"/>
  <c r="K51" i="10"/>
  <c r="E51" i="15"/>
  <c r="C51" i="15"/>
  <c r="G51" i="10"/>
  <c r="B51" i="15"/>
  <c r="E51" i="10"/>
  <c r="D51" i="10"/>
  <c r="C51" i="10"/>
  <c r="B51" i="10"/>
  <c r="A51" i="10"/>
  <c r="U50" i="15"/>
  <c r="R50" i="15"/>
  <c r="Q50" i="15"/>
  <c r="N50" i="15"/>
  <c r="M50" i="15"/>
  <c r="L50" i="15"/>
  <c r="H50" i="15"/>
  <c r="C50" i="15"/>
  <c r="B50" i="15"/>
  <c r="E50" i="10"/>
  <c r="D50" i="10"/>
  <c r="C50" i="10"/>
  <c r="B50" i="10"/>
  <c r="A50" i="10"/>
  <c r="R49" i="15"/>
  <c r="N49" i="15"/>
  <c r="L49" i="15"/>
  <c r="C49" i="15"/>
  <c r="E49" i="10"/>
  <c r="D49" i="10"/>
  <c r="C49" i="10"/>
  <c r="B49" i="10"/>
  <c r="A49" i="10"/>
  <c r="E48" i="10"/>
  <c r="D48" i="10"/>
  <c r="C48" i="10"/>
  <c r="B48" i="10"/>
  <c r="A48" i="10"/>
  <c r="U47" i="15"/>
  <c r="T47" i="15"/>
  <c r="R47" i="15"/>
  <c r="AD47" i="10"/>
  <c r="Q47" i="15"/>
  <c r="P47" i="15"/>
  <c r="N47" i="15"/>
  <c r="Z47" i="10"/>
  <c r="M47" i="15"/>
  <c r="L47" i="15"/>
  <c r="V47" i="10"/>
  <c r="K47" i="15"/>
  <c r="H47" i="15"/>
  <c r="G47" i="15"/>
  <c r="O47" i="10"/>
  <c r="K47" i="10"/>
  <c r="E47" i="15"/>
  <c r="C47" i="15"/>
  <c r="G47" i="10"/>
  <c r="B47" i="15"/>
  <c r="E47" i="10"/>
  <c r="D47" i="10"/>
  <c r="C47" i="10"/>
  <c r="B47" i="10"/>
  <c r="A47" i="10"/>
  <c r="U46" i="15"/>
  <c r="R46" i="15"/>
  <c r="Q46" i="15"/>
  <c r="N46" i="15"/>
  <c r="M46" i="15"/>
  <c r="L46" i="15"/>
  <c r="H46" i="15"/>
  <c r="C46" i="15"/>
  <c r="B46" i="15"/>
  <c r="E46" i="10"/>
  <c r="D46" i="10"/>
  <c r="C46" i="10"/>
  <c r="B46" i="10"/>
  <c r="A46" i="10"/>
  <c r="R45" i="15"/>
  <c r="N45" i="15"/>
  <c r="L45" i="15"/>
  <c r="C45" i="15"/>
  <c r="E45" i="10"/>
  <c r="D45" i="10"/>
  <c r="C45" i="10"/>
  <c r="B45" i="10"/>
  <c r="A45" i="10"/>
  <c r="E44" i="10"/>
  <c r="D44" i="10"/>
  <c r="C44" i="10"/>
  <c r="B44" i="10"/>
  <c r="A44" i="10"/>
  <c r="U43" i="15"/>
  <c r="T43" i="15"/>
  <c r="R43" i="15"/>
  <c r="AD43" i="10"/>
  <c r="Q43" i="15"/>
  <c r="P43" i="15"/>
  <c r="N43" i="15"/>
  <c r="Z43" i="10"/>
  <c r="M43" i="15"/>
  <c r="L43" i="15"/>
  <c r="V43" i="10"/>
  <c r="K43" i="15"/>
  <c r="H43" i="15"/>
  <c r="G43" i="15"/>
  <c r="O43" i="10"/>
  <c r="K43" i="10"/>
  <c r="E43" i="15"/>
  <c r="C43" i="15"/>
  <c r="G43" i="10"/>
  <c r="B43" i="15"/>
  <c r="E43" i="10"/>
  <c r="D43" i="10"/>
  <c r="C43" i="10"/>
  <c r="B43" i="10"/>
  <c r="A43" i="10"/>
  <c r="U42" i="15"/>
  <c r="R42" i="15"/>
  <c r="Q42" i="15"/>
  <c r="N42" i="15"/>
  <c r="M42" i="15"/>
  <c r="L42" i="15"/>
  <c r="H42" i="15"/>
  <c r="C42" i="15"/>
  <c r="B42" i="15"/>
  <c r="E42" i="10"/>
  <c r="D42" i="10"/>
  <c r="C42" i="10"/>
  <c r="B42" i="10"/>
  <c r="A42" i="10"/>
  <c r="R41" i="15"/>
  <c r="N41" i="15"/>
  <c r="L41" i="15"/>
  <c r="C41" i="15"/>
  <c r="E41" i="10"/>
  <c r="D41" i="10"/>
  <c r="C41" i="10"/>
  <c r="B41" i="10"/>
  <c r="A41" i="10"/>
  <c r="E40" i="10"/>
  <c r="D40" i="10"/>
  <c r="C40" i="10"/>
  <c r="B40" i="10"/>
  <c r="A40" i="10"/>
  <c r="U39" i="15"/>
  <c r="T39" i="15"/>
  <c r="R39" i="15"/>
  <c r="AD39" i="10"/>
  <c r="Q39" i="15"/>
  <c r="P39" i="15"/>
  <c r="N39" i="15"/>
  <c r="Z39" i="10"/>
  <c r="M39" i="15"/>
  <c r="L39" i="15"/>
  <c r="V39" i="10"/>
  <c r="K39" i="15"/>
  <c r="H39" i="15"/>
  <c r="G39" i="15"/>
  <c r="O39" i="10"/>
  <c r="K39" i="10"/>
  <c r="E39" i="15"/>
  <c r="C39" i="15"/>
  <c r="G39" i="10"/>
  <c r="B39" i="15"/>
  <c r="E39" i="10"/>
  <c r="D39" i="10"/>
  <c r="C39" i="10"/>
  <c r="B39" i="10"/>
  <c r="A39" i="10"/>
  <c r="U38" i="15"/>
  <c r="R38" i="15"/>
  <c r="Q38" i="15"/>
  <c r="N38" i="15"/>
  <c r="M38" i="15"/>
  <c r="L38" i="15"/>
  <c r="H38" i="15"/>
  <c r="C38" i="15"/>
  <c r="B38" i="15"/>
  <c r="E38" i="10"/>
  <c r="D38" i="10"/>
  <c r="C38" i="10"/>
  <c r="B38" i="10"/>
  <c r="A38" i="10"/>
  <c r="R37" i="15"/>
  <c r="N37" i="15"/>
  <c r="L37" i="15"/>
  <c r="C37" i="15"/>
  <c r="E37" i="10"/>
  <c r="D37" i="10"/>
  <c r="C37" i="10"/>
  <c r="B37" i="10"/>
  <c r="A37" i="10"/>
  <c r="E36" i="10"/>
  <c r="D36" i="10"/>
  <c r="C36" i="10"/>
  <c r="B36" i="10"/>
  <c r="A36" i="10"/>
  <c r="U35" i="15"/>
  <c r="T35" i="15"/>
  <c r="R35" i="15"/>
  <c r="AD35" i="10"/>
  <c r="Q35" i="15"/>
  <c r="P35" i="15"/>
  <c r="N35" i="15"/>
  <c r="Z35" i="10"/>
  <c r="M35" i="15"/>
  <c r="L35" i="15"/>
  <c r="V35" i="10"/>
  <c r="K35" i="15"/>
  <c r="H35" i="15"/>
  <c r="G35" i="15"/>
  <c r="O35" i="10"/>
  <c r="K35" i="10"/>
  <c r="E35" i="15"/>
  <c r="C35" i="15"/>
  <c r="G35" i="10"/>
  <c r="B35" i="15"/>
  <c r="E35" i="10"/>
  <c r="D35" i="10"/>
  <c r="C35" i="10"/>
  <c r="B35" i="10"/>
  <c r="A35" i="10"/>
  <c r="U34" i="15"/>
  <c r="R34" i="15"/>
  <c r="Q34" i="15"/>
  <c r="N34" i="15"/>
  <c r="M34" i="15"/>
  <c r="L34" i="15"/>
  <c r="H34" i="15"/>
  <c r="C34" i="15"/>
  <c r="B34" i="15"/>
  <c r="E34" i="10"/>
  <c r="D34" i="10"/>
  <c r="C34" i="10"/>
  <c r="B34" i="10"/>
  <c r="A34" i="10"/>
  <c r="R33" i="15"/>
  <c r="N33" i="15"/>
  <c r="L33" i="15"/>
  <c r="F33" i="14"/>
  <c r="E33" i="10"/>
  <c r="D33" i="10"/>
  <c r="C33" i="10"/>
  <c r="B33" i="10"/>
  <c r="A33" i="10"/>
  <c r="E32" i="10"/>
  <c r="D32" i="10"/>
  <c r="B32" i="10"/>
  <c r="A32" i="10"/>
  <c r="U31" i="15"/>
  <c r="AL31" i="14"/>
  <c r="R31" i="15"/>
  <c r="AD31" i="10"/>
  <c r="Q31" i="15"/>
  <c r="N31" i="15"/>
  <c r="Z31" i="10"/>
  <c r="M31" i="15"/>
  <c r="L31" i="15"/>
  <c r="V31" i="10"/>
  <c r="R31" i="14"/>
  <c r="H31" i="15"/>
  <c r="N31" i="14"/>
  <c r="O31" i="10"/>
  <c r="K31" i="10"/>
  <c r="I31" i="14"/>
  <c r="C31" i="15"/>
  <c r="G31" i="10"/>
  <c r="B31" i="15"/>
  <c r="E31" i="10"/>
  <c r="D31" i="10"/>
  <c r="C31" i="10"/>
  <c r="B31" i="10"/>
  <c r="A31" i="10"/>
  <c r="R30" i="15"/>
  <c r="N30" i="15"/>
  <c r="L30" i="15"/>
  <c r="C30" i="15"/>
  <c r="E30" i="14"/>
  <c r="E30" i="10"/>
  <c r="D30" i="10"/>
  <c r="C30" i="10"/>
  <c r="B30" i="10"/>
  <c r="A30" i="10"/>
  <c r="AI29" i="14"/>
  <c r="AA29" i="14"/>
  <c r="F29" i="14"/>
  <c r="E29" i="10"/>
  <c r="D29" i="10"/>
  <c r="C29" i="10"/>
  <c r="B29" i="10"/>
  <c r="A29" i="10"/>
  <c r="E28" i="10"/>
  <c r="D28" i="10"/>
  <c r="B28" i="10"/>
  <c r="A28" i="10"/>
  <c r="U27" i="15"/>
  <c r="AL27" i="14"/>
  <c r="R27" i="15"/>
  <c r="AD27" i="10"/>
  <c r="Q27" i="15"/>
  <c r="AF27" i="14"/>
  <c r="N27" i="15"/>
  <c r="Z27" i="10"/>
  <c r="M27" i="15"/>
  <c r="L27" i="15"/>
  <c r="V27" i="10"/>
  <c r="H27" i="15"/>
  <c r="N27" i="14"/>
  <c r="O27" i="10"/>
  <c r="K27" i="10"/>
  <c r="I27" i="14"/>
  <c r="C27" i="15"/>
  <c r="G27" i="10"/>
  <c r="B27" i="15"/>
  <c r="E27" i="10"/>
  <c r="D27" i="10"/>
  <c r="C27" i="10"/>
  <c r="B27" i="10"/>
  <c r="A27" i="10"/>
  <c r="R26" i="15"/>
  <c r="N26" i="15"/>
  <c r="L26" i="15"/>
  <c r="C26" i="15"/>
  <c r="E26" i="14"/>
  <c r="E26" i="10"/>
  <c r="D26" i="10"/>
  <c r="C26" i="10"/>
  <c r="B26" i="10"/>
  <c r="A26" i="10"/>
  <c r="AA25" i="14"/>
  <c r="E25" i="10"/>
  <c r="D25" i="10"/>
  <c r="C25" i="10"/>
  <c r="B25" i="10"/>
  <c r="A25" i="10"/>
  <c r="E24" i="10"/>
  <c r="D24" i="10"/>
  <c r="B24" i="10"/>
  <c r="A24" i="10"/>
  <c r="U23" i="15"/>
  <c r="AL23" i="14"/>
  <c r="R23" i="15"/>
  <c r="AD23" i="10"/>
  <c r="Q23" i="15"/>
  <c r="AF23" i="14"/>
  <c r="N23" i="15"/>
  <c r="Z23" i="10"/>
  <c r="M23" i="15"/>
  <c r="L23" i="15"/>
  <c r="V23" i="10"/>
  <c r="H23" i="15"/>
  <c r="N23" i="14"/>
  <c r="O23" i="10"/>
  <c r="K23" i="10"/>
  <c r="I23" i="14"/>
  <c r="C23" i="15"/>
  <c r="G23" i="10"/>
  <c r="B23" i="15"/>
  <c r="E23" i="10"/>
  <c r="D23" i="10"/>
  <c r="C23" i="10"/>
  <c r="B23" i="10"/>
  <c r="A23" i="10"/>
  <c r="R22" i="15"/>
  <c r="N22" i="15"/>
  <c r="L22" i="15"/>
  <c r="C22" i="15"/>
  <c r="E22" i="14"/>
  <c r="E22" i="10"/>
  <c r="D22" i="10"/>
  <c r="C22" i="10"/>
  <c r="B22" i="10"/>
  <c r="A22" i="10"/>
  <c r="AA21" i="14"/>
  <c r="E21" i="10"/>
  <c r="D21" i="10"/>
  <c r="C21" i="10"/>
  <c r="B21" i="10"/>
  <c r="A21" i="10"/>
  <c r="E20" i="10"/>
  <c r="D20" i="10"/>
  <c r="B20" i="10"/>
  <c r="A20" i="10"/>
  <c r="U19" i="15"/>
  <c r="AL19" i="14"/>
  <c r="Q19" i="15"/>
  <c r="AF19" i="14"/>
  <c r="N19" i="15"/>
  <c r="Z19" i="10"/>
  <c r="M19" i="15"/>
  <c r="L19" i="15"/>
  <c r="V19" i="10"/>
  <c r="H19" i="15"/>
  <c r="O19" i="10"/>
  <c r="K19" i="10"/>
  <c r="C19" i="15"/>
  <c r="G19" i="10"/>
  <c r="B19" i="15"/>
  <c r="E19" i="10"/>
  <c r="D19" i="10"/>
  <c r="C19" i="10"/>
  <c r="B19" i="10"/>
  <c r="A19" i="10"/>
  <c r="AM18" i="14"/>
  <c r="R18" i="15"/>
  <c r="AH18" i="14"/>
  <c r="N18" i="15"/>
  <c r="AC18" i="14"/>
  <c r="L18" i="15"/>
  <c r="W18" i="14"/>
  <c r="X18" i="14" s="1"/>
  <c r="T18" i="14" s="1"/>
  <c r="O18" i="14"/>
  <c r="C18" i="15"/>
  <c r="E18" i="10"/>
  <c r="D18" i="10"/>
  <c r="C18" i="10"/>
  <c r="B18" i="10"/>
  <c r="A18" i="10"/>
  <c r="AD17" i="14"/>
  <c r="AA17" i="14"/>
  <c r="E17" i="10"/>
  <c r="D17" i="10"/>
  <c r="C17" i="10"/>
  <c r="B17" i="10"/>
  <c r="A17" i="10"/>
  <c r="AE16" i="14"/>
  <c r="E16" i="10"/>
  <c r="D16" i="10"/>
  <c r="B16" i="10"/>
  <c r="A16" i="10"/>
  <c r="R15" i="15"/>
  <c r="AD15" i="10"/>
  <c r="AG18" i="8" s="1"/>
  <c r="N15" i="15"/>
  <c r="Z15" i="10"/>
  <c r="L15" i="15"/>
  <c r="I15" i="15"/>
  <c r="O15" i="10"/>
  <c r="K15" i="10"/>
  <c r="C15" i="15"/>
  <c r="G15" i="10"/>
  <c r="E15" i="10"/>
  <c r="D15" i="10"/>
  <c r="C15" i="10"/>
  <c r="B15" i="10"/>
  <c r="A15" i="10"/>
  <c r="E14" i="10"/>
  <c r="D14" i="10"/>
  <c r="C14" i="10"/>
  <c r="B14" i="10"/>
  <c r="A14" i="10"/>
  <c r="E13" i="10"/>
  <c r="D13" i="10"/>
  <c r="B13" i="10"/>
  <c r="A13" i="10"/>
  <c r="J12" i="15"/>
  <c r="Q12" i="14"/>
  <c r="K12" i="10"/>
  <c r="I12" i="14"/>
  <c r="C12" i="15"/>
  <c r="G12" i="10"/>
  <c r="E12" i="10"/>
  <c r="D12" i="10"/>
  <c r="B12" i="10"/>
  <c r="A12" i="10"/>
  <c r="AC11" i="14"/>
  <c r="W11" i="14"/>
  <c r="X11" i="14" s="1"/>
  <c r="T11" i="14" s="1"/>
  <c r="E11" i="10"/>
  <c r="D11" i="10"/>
  <c r="C11" i="10"/>
  <c r="B11" i="10"/>
  <c r="A11" i="10"/>
  <c r="U10" i="15"/>
  <c r="T10" i="15"/>
  <c r="AF10" i="10"/>
  <c r="Q10" i="15"/>
  <c r="P10" i="15"/>
  <c r="AB10" i="10"/>
  <c r="AD10" i="14"/>
  <c r="M10" i="15"/>
  <c r="X10" i="10"/>
  <c r="AA10" i="14"/>
  <c r="K10" i="15"/>
  <c r="U10" i="10"/>
  <c r="H10" i="15"/>
  <c r="G10" i="15"/>
  <c r="Q10" i="10"/>
  <c r="M10" i="10"/>
  <c r="E10" i="15"/>
  <c r="I10" i="10"/>
  <c r="F10" i="14"/>
  <c r="B10" i="15"/>
  <c r="E10" i="10"/>
  <c r="D10" i="10"/>
  <c r="C10" i="10"/>
  <c r="B10" i="10"/>
  <c r="A10" i="10"/>
  <c r="AE9" i="14"/>
  <c r="E9" i="10"/>
  <c r="E12" i="8" s="1"/>
  <c r="D9" i="10"/>
  <c r="B9" i="10"/>
  <c r="A9" i="10"/>
  <c r="A12" i="8" s="1"/>
  <c r="R8" i="15"/>
  <c r="AD8" i="10"/>
  <c r="AG11" i="8" s="1"/>
  <c r="N8" i="15"/>
  <c r="Z8" i="10"/>
  <c r="L8" i="15"/>
  <c r="O8" i="10"/>
  <c r="E8" i="15"/>
  <c r="I8" i="10"/>
  <c r="E8" i="10"/>
  <c r="D8" i="10"/>
  <c r="C8" i="10"/>
  <c r="B8" i="10"/>
  <c r="A8" i="10"/>
  <c r="Q7" i="15"/>
  <c r="B7" i="15"/>
  <c r="E7" i="10"/>
  <c r="D7" i="10"/>
  <c r="B7" i="10"/>
  <c r="A7" i="10"/>
  <c r="U6" i="15"/>
  <c r="T6" i="15"/>
  <c r="R6" i="15"/>
  <c r="AD6" i="10"/>
  <c r="AG9" i="8" s="1"/>
  <c r="Q6" i="15"/>
  <c r="P6" i="15"/>
  <c r="AB6" i="10"/>
  <c r="M6" i="15"/>
  <c r="L6" i="15"/>
  <c r="AA6" i="14"/>
  <c r="K6" i="15"/>
  <c r="U6" i="10"/>
  <c r="R6" i="14"/>
  <c r="H6" i="15"/>
  <c r="G6" i="15"/>
  <c r="O6" i="10"/>
  <c r="E6" i="15"/>
  <c r="I6" i="14"/>
  <c r="I6" i="10"/>
  <c r="C6" i="15"/>
  <c r="E6" i="10"/>
  <c r="D6" i="10"/>
  <c r="D9" i="8" s="1"/>
  <c r="C6" i="10"/>
  <c r="B6" i="10"/>
  <c r="A6" i="10"/>
  <c r="U5" i="15"/>
  <c r="AM5" i="14"/>
  <c r="AC5" i="10"/>
  <c r="Q5" i="15"/>
  <c r="AE5" i="14"/>
  <c r="AA5" i="10"/>
  <c r="AC8" i="8" s="1"/>
  <c r="AA5" i="14"/>
  <c r="J5" i="15"/>
  <c r="H5" i="15"/>
  <c r="O5" i="14"/>
  <c r="F5" i="15"/>
  <c r="F5" i="10"/>
  <c r="F8" i="6" s="1"/>
  <c r="B5" i="15"/>
  <c r="E5" i="10"/>
  <c r="D5" i="10"/>
  <c r="D8" i="6" s="1"/>
  <c r="B5" i="10"/>
  <c r="A5" i="10"/>
  <c r="E4" i="10"/>
  <c r="D4" i="10"/>
  <c r="B4" i="10"/>
  <c r="A4" i="10"/>
  <c r="U3" i="15"/>
  <c r="S3" i="15"/>
  <c r="AK3" i="14"/>
  <c r="AC3" i="14"/>
  <c r="Y3" i="10"/>
  <c r="AA6" i="8" s="1"/>
  <c r="R3" i="14"/>
  <c r="H3" i="15"/>
  <c r="D3" i="15"/>
  <c r="H3" i="14"/>
  <c r="D3" i="10"/>
  <c r="B3" i="10"/>
  <c r="B6" i="8" s="1"/>
  <c r="A3" i="10"/>
  <c r="A2" i="10"/>
  <c r="A1" i="10"/>
  <c r="S177" i="8"/>
  <c r="P177" i="8"/>
  <c r="G177" i="8"/>
  <c r="H177" i="8" s="1"/>
  <c r="F177" i="8"/>
  <c r="E177" i="8"/>
  <c r="U177" i="8" s="1"/>
  <c r="D177" i="8"/>
  <c r="C177" i="8"/>
  <c r="B177" i="8"/>
  <c r="A177" i="8"/>
  <c r="T176" i="8"/>
  <c r="L176" i="8"/>
  <c r="E176" i="8"/>
  <c r="D176" i="8"/>
  <c r="C176" i="8"/>
  <c r="B176" i="8"/>
  <c r="A176" i="8"/>
  <c r="S175" i="8"/>
  <c r="P175" i="8"/>
  <c r="G175" i="8"/>
  <c r="F175" i="8"/>
  <c r="E175" i="8"/>
  <c r="U175" i="8" s="1"/>
  <c r="D175" i="8"/>
  <c r="B175" i="8"/>
  <c r="A175" i="8"/>
  <c r="T174" i="8"/>
  <c r="S174" i="8"/>
  <c r="P174" i="8"/>
  <c r="J174" i="8"/>
  <c r="G174" i="8"/>
  <c r="H174" i="8" s="1"/>
  <c r="F174" i="8"/>
  <c r="E174" i="8"/>
  <c r="U174" i="8" s="1"/>
  <c r="D174" i="8"/>
  <c r="B174" i="8"/>
  <c r="A174" i="8"/>
  <c r="T173" i="8"/>
  <c r="L173" i="8"/>
  <c r="E173" i="8"/>
  <c r="D173" i="8"/>
  <c r="C173" i="8"/>
  <c r="B173" i="8"/>
  <c r="A173" i="8"/>
  <c r="S172" i="8"/>
  <c r="P172" i="8"/>
  <c r="G172" i="8"/>
  <c r="F172" i="8"/>
  <c r="E172" i="8"/>
  <c r="U172" i="8" s="1"/>
  <c r="D172" i="8"/>
  <c r="C172" i="8"/>
  <c r="B172" i="8"/>
  <c r="A172" i="8"/>
  <c r="T171" i="8"/>
  <c r="L171" i="8"/>
  <c r="J171" i="8"/>
  <c r="E171" i="8"/>
  <c r="D171" i="8"/>
  <c r="B171" i="8"/>
  <c r="A171" i="8"/>
  <c r="S170" i="8"/>
  <c r="P170" i="8"/>
  <c r="G170" i="8"/>
  <c r="H170" i="8" s="1"/>
  <c r="F170" i="8"/>
  <c r="E170" i="8"/>
  <c r="U170" i="8" s="1"/>
  <c r="D170" i="8"/>
  <c r="C170" i="8"/>
  <c r="B170" i="8"/>
  <c r="A170" i="8"/>
  <c r="V169" i="8"/>
  <c r="T169" i="8"/>
  <c r="L169" i="8"/>
  <c r="J169" i="8"/>
  <c r="G169" i="8"/>
  <c r="E169" i="8"/>
  <c r="D169" i="8"/>
  <c r="C169" i="8"/>
  <c r="B169" i="8"/>
  <c r="A169" i="8"/>
  <c r="V168" i="8"/>
  <c r="S168" i="8"/>
  <c r="L168" i="8"/>
  <c r="G168" i="8"/>
  <c r="F168" i="8"/>
  <c r="E168" i="8"/>
  <c r="D168" i="8"/>
  <c r="C168" i="8"/>
  <c r="B168" i="8"/>
  <c r="A168" i="8"/>
  <c r="G167" i="8"/>
  <c r="E167" i="8"/>
  <c r="T167" i="8" s="1"/>
  <c r="D167" i="8"/>
  <c r="C167" i="8"/>
  <c r="B167" i="8"/>
  <c r="A167" i="8"/>
  <c r="F166" i="8"/>
  <c r="E166" i="8"/>
  <c r="S166" i="8" s="1"/>
  <c r="D166" i="8"/>
  <c r="C166" i="8"/>
  <c r="B166" i="8"/>
  <c r="A166" i="8"/>
  <c r="E165" i="8"/>
  <c r="D165" i="8"/>
  <c r="C165" i="8"/>
  <c r="A165" i="8"/>
  <c r="V164" i="8"/>
  <c r="L164" i="8"/>
  <c r="G164" i="8"/>
  <c r="E164" i="8"/>
  <c r="D164" i="8"/>
  <c r="B164" i="8"/>
  <c r="A164" i="8"/>
  <c r="T163" i="8"/>
  <c r="S163" i="8"/>
  <c r="P163" i="8"/>
  <c r="J163" i="8"/>
  <c r="G163" i="8"/>
  <c r="H163" i="8" s="1"/>
  <c r="F163" i="8"/>
  <c r="E163" i="8"/>
  <c r="U163" i="8" s="1"/>
  <c r="D163" i="8"/>
  <c r="C163" i="8"/>
  <c r="B163" i="8"/>
  <c r="A163" i="8"/>
  <c r="V162" i="8"/>
  <c r="T162" i="8"/>
  <c r="L162" i="8"/>
  <c r="J162" i="8"/>
  <c r="F162" i="8"/>
  <c r="E162" i="8"/>
  <c r="D162" i="8"/>
  <c r="B162" i="8"/>
  <c r="A162" i="8"/>
  <c r="S161" i="8"/>
  <c r="P161" i="8"/>
  <c r="E161" i="8"/>
  <c r="D161" i="8"/>
  <c r="C161" i="8"/>
  <c r="B161" i="8"/>
  <c r="A161" i="8"/>
  <c r="S160" i="8"/>
  <c r="L160" i="8"/>
  <c r="E160" i="8"/>
  <c r="D160" i="8"/>
  <c r="C160" i="8"/>
  <c r="B160" i="8"/>
  <c r="A160" i="8"/>
  <c r="P159" i="8"/>
  <c r="L159" i="8"/>
  <c r="E159" i="8"/>
  <c r="D159" i="8"/>
  <c r="C159" i="8"/>
  <c r="B159" i="8"/>
  <c r="A159" i="8"/>
  <c r="V158" i="8"/>
  <c r="L158" i="8"/>
  <c r="J158" i="8"/>
  <c r="E158" i="8"/>
  <c r="D158" i="8"/>
  <c r="C158" i="8"/>
  <c r="B158" i="8"/>
  <c r="A158" i="8"/>
  <c r="V157" i="8"/>
  <c r="L157" i="8"/>
  <c r="G157" i="8"/>
  <c r="E157" i="8"/>
  <c r="C157" i="8"/>
  <c r="B157" i="8"/>
  <c r="A157" i="8"/>
  <c r="T156" i="8"/>
  <c r="S156" i="8"/>
  <c r="G156" i="8"/>
  <c r="E156" i="8"/>
  <c r="D156" i="8"/>
  <c r="C156" i="8"/>
  <c r="A156" i="8"/>
  <c r="L155" i="8"/>
  <c r="E155" i="8"/>
  <c r="P155" i="8" s="1"/>
  <c r="C155" i="8"/>
  <c r="B155" i="8"/>
  <c r="A155" i="8"/>
  <c r="V154" i="8"/>
  <c r="T154" i="8"/>
  <c r="L154" i="8"/>
  <c r="J154" i="8"/>
  <c r="G154" i="8"/>
  <c r="E154" i="8"/>
  <c r="D154" i="8"/>
  <c r="C154" i="8"/>
  <c r="B154" i="8"/>
  <c r="A154" i="8"/>
  <c r="V153" i="8"/>
  <c r="S153" i="8"/>
  <c r="L153" i="8"/>
  <c r="G153" i="8"/>
  <c r="F153" i="8"/>
  <c r="E153" i="8"/>
  <c r="B153" i="8"/>
  <c r="A153" i="8"/>
  <c r="T152" i="8"/>
  <c r="S152" i="8"/>
  <c r="P152" i="8"/>
  <c r="J152" i="8"/>
  <c r="G152" i="8"/>
  <c r="F152" i="8"/>
  <c r="E152" i="8"/>
  <c r="U152" i="8" s="1"/>
  <c r="D152" i="8"/>
  <c r="C152" i="8"/>
  <c r="B152" i="8"/>
  <c r="A152" i="8"/>
  <c r="E151" i="8"/>
  <c r="D151" i="8"/>
  <c r="B151" i="8"/>
  <c r="A151" i="8"/>
  <c r="G150" i="8"/>
  <c r="E150" i="8"/>
  <c r="P150" i="8" s="1"/>
  <c r="D150" i="8"/>
  <c r="C150" i="8"/>
  <c r="B150" i="8"/>
  <c r="A150" i="8"/>
  <c r="V149" i="8"/>
  <c r="T149" i="8"/>
  <c r="L149" i="8"/>
  <c r="J149" i="8"/>
  <c r="G149" i="8"/>
  <c r="E149" i="8"/>
  <c r="D149" i="8"/>
  <c r="C149" i="8"/>
  <c r="B149" i="8"/>
  <c r="A149" i="8"/>
  <c r="V148" i="8"/>
  <c r="S148" i="8"/>
  <c r="L148" i="8"/>
  <c r="G148" i="8"/>
  <c r="H148" i="8" s="1"/>
  <c r="F148" i="8"/>
  <c r="E148" i="8"/>
  <c r="D148" i="8"/>
  <c r="C148" i="8"/>
  <c r="B148" i="8"/>
  <c r="A148" i="8"/>
  <c r="E147" i="8"/>
  <c r="D147" i="8"/>
  <c r="C147" i="8"/>
  <c r="B147" i="8"/>
  <c r="A147" i="8"/>
  <c r="V146" i="8"/>
  <c r="P146" i="8"/>
  <c r="G146" i="8"/>
  <c r="F146" i="8"/>
  <c r="E146" i="8"/>
  <c r="D146" i="8"/>
  <c r="C146" i="8"/>
  <c r="B146" i="8"/>
  <c r="A146" i="8"/>
  <c r="S145" i="8"/>
  <c r="L145" i="8"/>
  <c r="E145" i="8"/>
  <c r="D145" i="8"/>
  <c r="C145" i="8"/>
  <c r="B145" i="8"/>
  <c r="A145" i="8"/>
  <c r="S144" i="8"/>
  <c r="L144" i="8"/>
  <c r="G144" i="8"/>
  <c r="H144" i="8" s="1"/>
  <c r="F144" i="8"/>
  <c r="E144" i="8"/>
  <c r="D144" i="8"/>
  <c r="C144" i="8"/>
  <c r="B144" i="8"/>
  <c r="A144" i="8"/>
  <c r="T143" i="8"/>
  <c r="S143" i="8"/>
  <c r="E143" i="8"/>
  <c r="D143" i="8"/>
  <c r="B143" i="8"/>
  <c r="A143" i="8"/>
  <c r="P142" i="8"/>
  <c r="L142" i="8"/>
  <c r="E142" i="8"/>
  <c r="D142" i="8"/>
  <c r="B142" i="8"/>
  <c r="A142" i="8"/>
  <c r="V141" i="8"/>
  <c r="L141" i="8"/>
  <c r="G141" i="8"/>
  <c r="E141" i="8"/>
  <c r="D141" i="8"/>
  <c r="B141" i="8"/>
  <c r="A141" i="8"/>
  <c r="T140" i="8"/>
  <c r="S140" i="8"/>
  <c r="P140" i="8"/>
  <c r="J140" i="8"/>
  <c r="G140" i="8"/>
  <c r="F140" i="8"/>
  <c r="E140" i="8"/>
  <c r="U140" i="8" s="1"/>
  <c r="D140" i="8"/>
  <c r="B140" i="8"/>
  <c r="A140" i="8"/>
  <c r="E139" i="8"/>
  <c r="D139" i="8"/>
  <c r="C139" i="8"/>
  <c r="V139" i="8" s="1"/>
  <c r="B139" i="8"/>
  <c r="A139" i="8"/>
  <c r="E138" i="8"/>
  <c r="D138" i="8"/>
  <c r="C138" i="8"/>
  <c r="V138" i="8" s="1"/>
  <c r="B138" i="8"/>
  <c r="A138" i="8"/>
  <c r="E137" i="8"/>
  <c r="D137" i="8"/>
  <c r="C137" i="8"/>
  <c r="B137" i="8"/>
  <c r="A137" i="8"/>
  <c r="AB136" i="8"/>
  <c r="Y136" i="8"/>
  <c r="Z136" i="8" s="1"/>
  <c r="V136" i="8"/>
  <c r="T136" i="8"/>
  <c r="P136" i="8"/>
  <c r="F136" i="8"/>
  <c r="E136" i="8"/>
  <c r="D136" i="8"/>
  <c r="C136" i="8"/>
  <c r="L136" i="8" s="1"/>
  <c r="B136" i="8"/>
  <c r="A136" i="8"/>
  <c r="F135" i="8"/>
  <c r="E135" i="8"/>
  <c r="D135" i="8"/>
  <c r="C135" i="8"/>
  <c r="B135" i="8"/>
  <c r="A135" i="8"/>
  <c r="S134" i="8"/>
  <c r="P134" i="8"/>
  <c r="E134" i="8"/>
  <c r="D134" i="8"/>
  <c r="C134" i="8"/>
  <c r="B134" i="8"/>
  <c r="A134" i="8"/>
  <c r="V133" i="8"/>
  <c r="E133" i="8"/>
  <c r="D133" i="8"/>
  <c r="C133" i="8"/>
  <c r="B133" i="8"/>
  <c r="A133" i="8"/>
  <c r="E132" i="8"/>
  <c r="D132" i="8"/>
  <c r="C132" i="8"/>
  <c r="J132" i="8" s="1"/>
  <c r="B132" i="8"/>
  <c r="A132" i="8"/>
  <c r="T131" i="8"/>
  <c r="S131" i="8"/>
  <c r="E131" i="8"/>
  <c r="D131" i="8"/>
  <c r="C131" i="8"/>
  <c r="B131" i="8"/>
  <c r="A131" i="8"/>
  <c r="E130" i="8"/>
  <c r="D130" i="8"/>
  <c r="C130" i="8"/>
  <c r="B130" i="8"/>
  <c r="A130" i="8"/>
  <c r="J129" i="8"/>
  <c r="E129" i="8"/>
  <c r="D129" i="8"/>
  <c r="C129" i="8"/>
  <c r="B129" i="8"/>
  <c r="A129" i="8"/>
  <c r="V128" i="8"/>
  <c r="T128" i="8"/>
  <c r="P128" i="8"/>
  <c r="J128" i="8"/>
  <c r="G128" i="8"/>
  <c r="F128" i="8"/>
  <c r="E128" i="8"/>
  <c r="D128" i="8"/>
  <c r="C128" i="8"/>
  <c r="B128" i="8"/>
  <c r="A128" i="8"/>
  <c r="S127" i="8"/>
  <c r="P127" i="8"/>
  <c r="E127" i="8"/>
  <c r="D127" i="8"/>
  <c r="C127" i="8"/>
  <c r="B127" i="8"/>
  <c r="A127" i="8"/>
  <c r="P126" i="8"/>
  <c r="L126" i="8"/>
  <c r="E126" i="8"/>
  <c r="D126" i="8"/>
  <c r="C126" i="8"/>
  <c r="B126" i="8"/>
  <c r="A126" i="8"/>
  <c r="P125" i="8"/>
  <c r="J125" i="8"/>
  <c r="E125" i="8"/>
  <c r="D125" i="8"/>
  <c r="B125" i="8"/>
  <c r="A125" i="8"/>
  <c r="AB124" i="8"/>
  <c r="Z124" i="8"/>
  <c r="Y124" i="8"/>
  <c r="T124" i="8"/>
  <c r="S124" i="8"/>
  <c r="P124" i="8"/>
  <c r="J124" i="8"/>
  <c r="G124" i="8"/>
  <c r="F124" i="8"/>
  <c r="E124" i="8"/>
  <c r="D124" i="8"/>
  <c r="C124" i="8"/>
  <c r="B124" i="8"/>
  <c r="A124" i="8"/>
  <c r="T123" i="8"/>
  <c r="S123" i="8"/>
  <c r="J123" i="8"/>
  <c r="G123" i="8"/>
  <c r="E123" i="8"/>
  <c r="U123" i="8" s="1"/>
  <c r="D123" i="8"/>
  <c r="C123" i="8"/>
  <c r="B123" i="8"/>
  <c r="A123" i="8"/>
  <c r="V122" i="8"/>
  <c r="E122" i="8"/>
  <c r="D122" i="8"/>
  <c r="C122" i="8"/>
  <c r="B122" i="8"/>
  <c r="A122" i="8"/>
  <c r="P121" i="8"/>
  <c r="L121" i="8"/>
  <c r="F121" i="8"/>
  <c r="E121" i="8"/>
  <c r="D121" i="8"/>
  <c r="B121" i="8"/>
  <c r="A121" i="8"/>
  <c r="P120" i="8"/>
  <c r="L120" i="8"/>
  <c r="F120" i="8"/>
  <c r="E120" i="8"/>
  <c r="D120" i="8"/>
  <c r="C120" i="8"/>
  <c r="B120" i="8"/>
  <c r="A120" i="8"/>
  <c r="T119" i="8"/>
  <c r="S119" i="8"/>
  <c r="P119" i="8"/>
  <c r="J119" i="8"/>
  <c r="G119" i="8"/>
  <c r="F119" i="8"/>
  <c r="H119" i="8" s="1"/>
  <c r="E119" i="8"/>
  <c r="U119" i="8" s="1"/>
  <c r="D119" i="8"/>
  <c r="B119" i="8"/>
  <c r="A119" i="8"/>
  <c r="T118" i="8"/>
  <c r="S118" i="8"/>
  <c r="P118" i="8"/>
  <c r="J118" i="8"/>
  <c r="G118" i="8"/>
  <c r="F118" i="8"/>
  <c r="E118" i="8"/>
  <c r="U118" i="8" s="1"/>
  <c r="D118" i="8"/>
  <c r="B118" i="8"/>
  <c r="A118" i="8"/>
  <c r="T117" i="8"/>
  <c r="S117" i="8"/>
  <c r="P117" i="8"/>
  <c r="J117" i="8"/>
  <c r="G117" i="8"/>
  <c r="F117" i="8"/>
  <c r="H117" i="8" s="1"/>
  <c r="E117" i="8"/>
  <c r="U117" i="8" s="1"/>
  <c r="D117" i="8"/>
  <c r="C117" i="8"/>
  <c r="B117" i="8"/>
  <c r="A117" i="8"/>
  <c r="AJ116" i="8"/>
  <c r="AD116" i="8"/>
  <c r="V116" i="8"/>
  <c r="S116" i="8"/>
  <c r="L116" i="8"/>
  <c r="G116" i="8"/>
  <c r="F116" i="8"/>
  <c r="H116" i="8" s="1"/>
  <c r="E116" i="8"/>
  <c r="D116" i="8"/>
  <c r="C116" i="8"/>
  <c r="B116" i="8"/>
  <c r="A116" i="8"/>
  <c r="T115" i="8"/>
  <c r="S115" i="8"/>
  <c r="P115" i="8"/>
  <c r="J115" i="8"/>
  <c r="G115" i="8"/>
  <c r="F115" i="8"/>
  <c r="H115" i="8" s="1"/>
  <c r="E115" i="8"/>
  <c r="U115" i="8" s="1"/>
  <c r="D115" i="8"/>
  <c r="C115" i="8"/>
  <c r="B115" i="8"/>
  <c r="A115" i="8"/>
  <c r="L114" i="8"/>
  <c r="E114" i="8"/>
  <c r="D114" i="8"/>
  <c r="C114" i="8"/>
  <c r="B114" i="8"/>
  <c r="A114" i="8"/>
  <c r="V113" i="8"/>
  <c r="L113" i="8"/>
  <c r="J113" i="8"/>
  <c r="E113" i="8"/>
  <c r="D113" i="8"/>
  <c r="C113" i="8"/>
  <c r="B113" i="8"/>
  <c r="A113" i="8"/>
  <c r="AJ112" i="8"/>
  <c r="AD112" i="8"/>
  <c r="S112" i="8"/>
  <c r="L112" i="8"/>
  <c r="E112" i="8"/>
  <c r="D112" i="8"/>
  <c r="C112" i="8"/>
  <c r="B112" i="8"/>
  <c r="A112" i="8"/>
  <c r="V111" i="8"/>
  <c r="L111" i="8"/>
  <c r="J111" i="8"/>
  <c r="E111" i="8"/>
  <c r="D111" i="8"/>
  <c r="C111" i="8"/>
  <c r="B111" i="8"/>
  <c r="A111" i="8"/>
  <c r="V110" i="8"/>
  <c r="S110" i="8"/>
  <c r="L110" i="8"/>
  <c r="G110" i="8"/>
  <c r="F110" i="8"/>
  <c r="H110" i="8" s="1"/>
  <c r="E110" i="8"/>
  <c r="D110" i="8"/>
  <c r="C110" i="8"/>
  <c r="B110" i="8"/>
  <c r="A110" i="8"/>
  <c r="T109" i="8"/>
  <c r="S109" i="8"/>
  <c r="P109" i="8"/>
  <c r="J109" i="8"/>
  <c r="G109" i="8"/>
  <c r="F109" i="8"/>
  <c r="H109" i="8" s="1"/>
  <c r="E109" i="8"/>
  <c r="U109" i="8" s="1"/>
  <c r="D109" i="8"/>
  <c r="C109" i="8"/>
  <c r="B109" i="8"/>
  <c r="A109" i="8"/>
  <c r="AJ108" i="8"/>
  <c r="AD108" i="8"/>
  <c r="V108" i="8"/>
  <c r="S108" i="8"/>
  <c r="L108" i="8"/>
  <c r="G108" i="8"/>
  <c r="F108" i="8"/>
  <c r="E108" i="8"/>
  <c r="D108" i="8"/>
  <c r="C108" i="8"/>
  <c r="B108" i="8"/>
  <c r="A108" i="8"/>
  <c r="T107" i="8"/>
  <c r="S107" i="8"/>
  <c r="P107" i="8"/>
  <c r="J107" i="8"/>
  <c r="G107" i="8"/>
  <c r="F107" i="8"/>
  <c r="H107" i="8" s="1"/>
  <c r="E107" i="8"/>
  <c r="U107" i="8" s="1"/>
  <c r="D107" i="8"/>
  <c r="B107" i="8"/>
  <c r="A107" i="8"/>
  <c r="T106" i="8"/>
  <c r="S106" i="8"/>
  <c r="P106" i="8"/>
  <c r="J106" i="8"/>
  <c r="G106" i="8"/>
  <c r="F106" i="8"/>
  <c r="E106" i="8"/>
  <c r="U106" i="8" s="1"/>
  <c r="D106" i="8"/>
  <c r="C106" i="8"/>
  <c r="B106" i="8"/>
  <c r="A106" i="8"/>
  <c r="V105" i="8"/>
  <c r="T105" i="8"/>
  <c r="L105" i="8"/>
  <c r="J105" i="8"/>
  <c r="G105" i="8"/>
  <c r="E105" i="8"/>
  <c r="D105" i="8"/>
  <c r="C105" i="8"/>
  <c r="B105" i="8"/>
  <c r="A105" i="8"/>
  <c r="P104" i="8"/>
  <c r="F104" i="8"/>
  <c r="E104" i="8"/>
  <c r="T104" i="8" s="1"/>
  <c r="D104" i="8"/>
  <c r="C104" i="8"/>
  <c r="B104" i="8"/>
  <c r="A104" i="8"/>
  <c r="E103" i="8"/>
  <c r="D103" i="8"/>
  <c r="B103" i="8"/>
  <c r="A103" i="8"/>
  <c r="V102" i="8"/>
  <c r="S102" i="8"/>
  <c r="L102" i="8"/>
  <c r="G102" i="8"/>
  <c r="F102" i="8"/>
  <c r="H102" i="8" s="1"/>
  <c r="E102" i="8"/>
  <c r="D102" i="8"/>
  <c r="C102" i="8"/>
  <c r="B102" i="8"/>
  <c r="A102" i="8"/>
  <c r="T101" i="8"/>
  <c r="S101" i="8"/>
  <c r="P101" i="8"/>
  <c r="J101" i="8"/>
  <c r="G101" i="8"/>
  <c r="F101" i="8"/>
  <c r="H101" i="8" s="1"/>
  <c r="E101" i="8"/>
  <c r="U101" i="8" s="1"/>
  <c r="D101" i="8"/>
  <c r="C101" i="8"/>
  <c r="B101" i="8"/>
  <c r="A101" i="8"/>
  <c r="L100" i="8"/>
  <c r="G100" i="8"/>
  <c r="E100" i="8"/>
  <c r="S100" i="8" s="1"/>
  <c r="D100" i="8"/>
  <c r="C100" i="8"/>
  <c r="B100" i="8"/>
  <c r="A100" i="8"/>
  <c r="P99" i="8"/>
  <c r="L99" i="8"/>
  <c r="J99" i="8"/>
  <c r="E99" i="8"/>
  <c r="D99" i="8"/>
  <c r="B99" i="8"/>
  <c r="A99" i="8"/>
  <c r="P98" i="8"/>
  <c r="E98" i="8"/>
  <c r="D98" i="8"/>
  <c r="B98" i="8"/>
  <c r="A98" i="8"/>
  <c r="P97" i="8"/>
  <c r="E97" i="8"/>
  <c r="D97" i="8"/>
  <c r="C97" i="8"/>
  <c r="B97" i="8"/>
  <c r="A97" i="8"/>
  <c r="V96" i="8"/>
  <c r="S96" i="8"/>
  <c r="L96" i="8"/>
  <c r="G96" i="8"/>
  <c r="F96" i="8"/>
  <c r="H96" i="8" s="1"/>
  <c r="E96" i="8"/>
  <c r="D96" i="8"/>
  <c r="B96" i="8"/>
  <c r="A96" i="8"/>
  <c r="L95" i="8"/>
  <c r="F95" i="8"/>
  <c r="E95" i="8"/>
  <c r="P95" i="8" s="1"/>
  <c r="D95" i="8"/>
  <c r="C95" i="8"/>
  <c r="B95" i="8"/>
  <c r="A95" i="8"/>
  <c r="AG94" i="8"/>
  <c r="AB94" i="8"/>
  <c r="Z94" i="8"/>
  <c r="Y94" i="8"/>
  <c r="S94" i="8"/>
  <c r="L94" i="8"/>
  <c r="J94" i="8"/>
  <c r="E94" i="8"/>
  <c r="D94" i="8"/>
  <c r="C94" i="8"/>
  <c r="B94" i="8"/>
  <c r="A94" i="8"/>
  <c r="E93" i="8"/>
  <c r="D93" i="8"/>
  <c r="C93" i="8"/>
  <c r="B93" i="8"/>
  <c r="A93" i="8"/>
  <c r="AD92" i="8"/>
  <c r="P92" i="8"/>
  <c r="E92" i="8"/>
  <c r="D92" i="8"/>
  <c r="C92" i="8"/>
  <c r="B92" i="8"/>
  <c r="A92" i="8"/>
  <c r="T91" i="8"/>
  <c r="S91" i="8"/>
  <c r="P91" i="8"/>
  <c r="J91" i="8"/>
  <c r="G91" i="8"/>
  <c r="F91" i="8"/>
  <c r="E91" i="8"/>
  <c r="U91" i="8" s="1"/>
  <c r="D91" i="8"/>
  <c r="C91" i="8"/>
  <c r="B91" i="8"/>
  <c r="A91" i="8"/>
  <c r="AG90" i="8"/>
  <c r="AB90" i="8"/>
  <c r="Z90" i="8"/>
  <c r="Y90" i="8"/>
  <c r="V90" i="8"/>
  <c r="E90" i="8"/>
  <c r="D90" i="8"/>
  <c r="C90" i="8"/>
  <c r="B90" i="8"/>
  <c r="A90" i="8"/>
  <c r="V89" i="8"/>
  <c r="T89" i="8"/>
  <c r="L89" i="8"/>
  <c r="J89" i="8"/>
  <c r="F89" i="8"/>
  <c r="E89" i="8"/>
  <c r="D89" i="8"/>
  <c r="C89" i="8"/>
  <c r="B89" i="8"/>
  <c r="A89" i="8"/>
  <c r="S88" i="8"/>
  <c r="E88" i="8"/>
  <c r="D88" i="8"/>
  <c r="C88" i="8"/>
  <c r="B88" i="8"/>
  <c r="A88" i="8"/>
  <c r="T87" i="8"/>
  <c r="S87" i="8"/>
  <c r="P87" i="8"/>
  <c r="J87" i="8"/>
  <c r="G87" i="8"/>
  <c r="F87" i="8"/>
  <c r="H87" i="8" s="1"/>
  <c r="E87" i="8"/>
  <c r="U87" i="8" s="1"/>
  <c r="D87" i="8"/>
  <c r="B87" i="8"/>
  <c r="A87" i="8"/>
  <c r="AG86" i="8"/>
  <c r="AB86" i="8"/>
  <c r="Y86" i="8"/>
  <c r="Z86" i="8" s="1"/>
  <c r="V86" i="8"/>
  <c r="T86" i="8"/>
  <c r="L86" i="8"/>
  <c r="J86" i="8"/>
  <c r="G86" i="8"/>
  <c r="E86" i="8"/>
  <c r="D86" i="8"/>
  <c r="C86" i="8"/>
  <c r="B86" i="8"/>
  <c r="A86" i="8"/>
  <c r="V85" i="8"/>
  <c r="S85" i="8"/>
  <c r="L85" i="8"/>
  <c r="G85" i="8"/>
  <c r="H85" i="8" s="1"/>
  <c r="F85" i="8"/>
  <c r="E85" i="8"/>
  <c r="D85" i="8"/>
  <c r="C85" i="8"/>
  <c r="B85" i="8"/>
  <c r="A85" i="8"/>
  <c r="T84" i="8"/>
  <c r="E84" i="8"/>
  <c r="D84" i="8"/>
  <c r="C84" i="8"/>
  <c r="B84" i="8"/>
  <c r="A84" i="8"/>
  <c r="V83" i="8"/>
  <c r="P83" i="8"/>
  <c r="G83" i="8"/>
  <c r="H83" i="8" s="1"/>
  <c r="F83" i="8"/>
  <c r="E83" i="8"/>
  <c r="D83" i="8"/>
  <c r="B83" i="8"/>
  <c r="A83" i="8"/>
  <c r="AG82" i="8"/>
  <c r="AB82" i="8"/>
  <c r="Z82" i="8"/>
  <c r="Y82" i="8"/>
  <c r="P82" i="8"/>
  <c r="L82" i="8"/>
  <c r="G82" i="8"/>
  <c r="E82" i="8"/>
  <c r="D82" i="8"/>
  <c r="C82" i="8"/>
  <c r="B82" i="8"/>
  <c r="A82" i="8"/>
  <c r="T81" i="8"/>
  <c r="S81" i="8"/>
  <c r="P81" i="8"/>
  <c r="J81" i="8"/>
  <c r="G81" i="8"/>
  <c r="F81" i="8"/>
  <c r="H81" i="8" s="1"/>
  <c r="E81" i="8"/>
  <c r="U81" i="8" s="1"/>
  <c r="D81" i="8"/>
  <c r="C81" i="8"/>
  <c r="B81" i="8"/>
  <c r="A81" i="8"/>
  <c r="S80" i="8"/>
  <c r="E80" i="8"/>
  <c r="D80" i="8"/>
  <c r="C80" i="8"/>
  <c r="B80" i="8"/>
  <c r="A80" i="8"/>
  <c r="AI79" i="8"/>
  <c r="AA79" i="8"/>
  <c r="T79" i="8"/>
  <c r="S79" i="8"/>
  <c r="P79" i="8"/>
  <c r="J79" i="8"/>
  <c r="G79" i="8"/>
  <c r="F79" i="8"/>
  <c r="H79" i="8" s="1"/>
  <c r="E79" i="8"/>
  <c r="U79" i="8" s="1"/>
  <c r="D79" i="8"/>
  <c r="B79" i="8"/>
  <c r="A79" i="8"/>
  <c r="AJ78" i="8"/>
  <c r="AG78" i="8"/>
  <c r="AB78" i="8"/>
  <c r="P78" i="8"/>
  <c r="E78" i="8"/>
  <c r="D78" i="8"/>
  <c r="C78" i="8"/>
  <c r="B78" i="8"/>
  <c r="A78" i="8"/>
  <c r="AF77" i="8"/>
  <c r="AA77" i="8"/>
  <c r="P77" i="8"/>
  <c r="L77" i="8"/>
  <c r="F77" i="8"/>
  <c r="E77" i="8"/>
  <c r="D77" i="8"/>
  <c r="B77" i="8"/>
  <c r="A77" i="8"/>
  <c r="V76" i="8"/>
  <c r="T76" i="8"/>
  <c r="L76" i="8"/>
  <c r="J76" i="8"/>
  <c r="F76" i="8"/>
  <c r="E76" i="8"/>
  <c r="D76" i="8"/>
  <c r="B76" i="8"/>
  <c r="A76" i="8"/>
  <c r="AK75" i="8"/>
  <c r="AB75" i="8"/>
  <c r="Y75" i="8"/>
  <c r="Z75" i="8" s="1"/>
  <c r="L75" i="8"/>
  <c r="E75" i="8"/>
  <c r="D75" i="8"/>
  <c r="B75" i="8"/>
  <c r="A75" i="8"/>
  <c r="V74" i="8"/>
  <c r="S74" i="8"/>
  <c r="P74" i="8"/>
  <c r="L74" i="8"/>
  <c r="G74" i="8"/>
  <c r="H74" i="8" s="1"/>
  <c r="F74" i="8"/>
  <c r="E74" i="8"/>
  <c r="U74" i="8" s="1"/>
  <c r="D74" i="8"/>
  <c r="C74" i="8"/>
  <c r="B74" i="8"/>
  <c r="A74" i="8"/>
  <c r="E73" i="8"/>
  <c r="D73" i="8"/>
  <c r="C73" i="8"/>
  <c r="B73" i="8"/>
  <c r="A73" i="8"/>
  <c r="V72" i="8"/>
  <c r="S72" i="8"/>
  <c r="P72" i="8"/>
  <c r="L72" i="8"/>
  <c r="G72" i="8"/>
  <c r="H72" i="8" s="1"/>
  <c r="F72" i="8"/>
  <c r="E72" i="8"/>
  <c r="U72" i="8" s="1"/>
  <c r="D72" i="8"/>
  <c r="C72" i="8"/>
  <c r="B72" i="8"/>
  <c r="A72" i="8"/>
  <c r="AG71" i="8"/>
  <c r="AB71" i="8"/>
  <c r="Z71" i="8"/>
  <c r="Y71" i="8"/>
  <c r="V71" i="8"/>
  <c r="T71" i="8"/>
  <c r="L71" i="8"/>
  <c r="J71" i="8"/>
  <c r="G71" i="8"/>
  <c r="E71" i="8"/>
  <c r="D71" i="8"/>
  <c r="C71" i="8"/>
  <c r="B71" i="8"/>
  <c r="A71" i="8"/>
  <c r="T70" i="8"/>
  <c r="E70" i="8"/>
  <c r="D70" i="8"/>
  <c r="C70" i="8"/>
  <c r="B70" i="8"/>
  <c r="A70" i="8"/>
  <c r="L69" i="8"/>
  <c r="E69" i="8"/>
  <c r="D69" i="8"/>
  <c r="C69" i="8"/>
  <c r="B69" i="8"/>
  <c r="A69" i="8"/>
  <c r="T68" i="8"/>
  <c r="S68" i="8"/>
  <c r="P68" i="8"/>
  <c r="J68" i="8"/>
  <c r="G68" i="8"/>
  <c r="F68" i="8"/>
  <c r="E68" i="8"/>
  <c r="U68" i="8" s="1"/>
  <c r="D68" i="8"/>
  <c r="B68" i="8"/>
  <c r="A68" i="8"/>
  <c r="AG67" i="8"/>
  <c r="AB67" i="8"/>
  <c r="Z67" i="8"/>
  <c r="Y67" i="8"/>
  <c r="P67" i="8"/>
  <c r="E67" i="8"/>
  <c r="D67" i="8"/>
  <c r="C67" i="8"/>
  <c r="B67" i="8"/>
  <c r="A67" i="8"/>
  <c r="L66" i="8"/>
  <c r="E66" i="8"/>
  <c r="D66" i="8"/>
  <c r="C66" i="8"/>
  <c r="B66" i="8"/>
  <c r="A66" i="8"/>
  <c r="J65" i="8"/>
  <c r="E65" i="8"/>
  <c r="D65" i="8"/>
  <c r="C65" i="8"/>
  <c r="B65" i="8"/>
  <c r="A65" i="8"/>
  <c r="V64" i="8"/>
  <c r="J64" i="8"/>
  <c r="E64" i="8"/>
  <c r="D64" i="8"/>
  <c r="B64" i="8"/>
  <c r="A64" i="8"/>
  <c r="AG63" i="8"/>
  <c r="AB63" i="8"/>
  <c r="Z63" i="8"/>
  <c r="Y63" i="8"/>
  <c r="V63" i="8"/>
  <c r="S63" i="8"/>
  <c r="G63" i="8"/>
  <c r="F63" i="8"/>
  <c r="H63" i="8" s="1"/>
  <c r="E63" i="8"/>
  <c r="L63" i="8" s="1"/>
  <c r="D63" i="8"/>
  <c r="C63" i="8"/>
  <c r="B63" i="8"/>
  <c r="A63" i="8"/>
  <c r="S62" i="8"/>
  <c r="P62" i="8"/>
  <c r="G62" i="8"/>
  <c r="F62" i="8"/>
  <c r="H62" i="8" s="1"/>
  <c r="E62" i="8"/>
  <c r="T62" i="8" s="1"/>
  <c r="D62" i="8"/>
  <c r="C62" i="8"/>
  <c r="B62" i="8"/>
  <c r="A62" i="8"/>
  <c r="T61" i="8"/>
  <c r="S61" i="8"/>
  <c r="P61" i="8"/>
  <c r="J61" i="8"/>
  <c r="G61" i="8"/>
  <c r="F61" i="8"/>
  <c r="E61" i="8"/>
  <c r="U61" i="8" s="1"/>
  <c r="D61" i="8"/>
  <c r="B61" i="8"/>
  <c r="A61" i="8"/>
  <c r="T60" i="8"/>
  <c r="S60" i="8"/>
  <c r="P60" i="8"/>
  <c r="J60" i="8"/>
  <c r="G60" i="8"/>
  <c r="F60" i="8"/>
  <c r="E60" i="8"/>
  <c r="U60" i="8" s="1"/>
  <c r="D60" i="8"/>
  <c r="B60" i="8"/>
  <c r="A60" i="8"/>
  <c r="AJ59" i="8"/>
  <c r="AD59" i="8"/>
  <c r="Z59" i="8"/>
  <c r="Y59" i="8"/>
  <c r="T59" i="8"/>
  <c r="J59" i="8"/>
  <c r="E59" i="8"/>
  <c r="U59" i="8" s="1"/>
  <c r="D59" i="8"/>
  <c r="C59" i="8"/>
  <c r="B59" i="8"/>
  <c r="A59" i="8"/>
  <c r="S58" i="8"/>
  <c r="P58" i="8"/>
  <c r="G58" i="8"/>
  <c r="F58" i="8"/>
  <c r="E58" i="8"/>
  <c r="U58" i="8" s="1"/>
  <c r="D58" i="8"/>
  <c r="B58" i="8"/>
  <c r="A58" i="8"/>
  <c r="AB57" i="8"/>
  <c r="T57" i="8"/>
  <c r="J57" i="8"/>
  <c r="E57" i="8"/>
  <c r="U57" i="8" s="1"/>
  <c r="D57" i="8"/>
  <c r="B57" i="8"/>
  <c r="A57" i="8"/>
  <c r="V56" i="8"/>
  <c r="L56" i="8"/>
  <c r="E56" i="8"/>
  <c r="D56" i="8"/>
  <c r="C56" i="8"/>
  <c r="B56" i="8"/>
  <c r="A56" i="8"/>
  <c r="T55" i="8"/>
  <c r="S55" i="8"/>
  <c r="J55" i="8"/>
  <c r="G55" i="8"/>
  <c r="E55" i="8"/>
  <c r="U55" i="8" s="1"/>
  <c r="D55" i="8"/>
  <c r="C55" i="8"/>
  <c r="B55" i="8"/>
  <c r="A55" i="8"/>
  <c r="AG54" i="8"/>
  <c r="AB54" i="8"/>
  <c r="Y54" i="8"/>
  <c r="Z54" i="8" s="1"/>
  <c r="T54" i="8"/>
  <c r="J54" i="8"/>
  <c r="E54" i="8"/>
  <c r="U54" i="8" s="1"/>
  <c r="D54" i="8"/>
  <c r="C54" i="8"/>
  <c r="B54" i="8"/>
  <c r="A54" i="8"/>
  <c r="L53" i="8"/>
  <c r="E53" i="8"/>
  <c r="V53" i="8" s="1"/>
  <c r="D53" i="8"/>
  <c r="C53" i="8"/>
  <c r="B53" i="8"/>
  <c r="A53" i="8"/>
  <c r="T52" i="8"/>
  <c r="S52" i="8"/>
  <c r="P52" i="8"/>
  <c r="J52" i="8"/>
  <c r="G52" i="8"/>
  <c r="F52" i="8"/>
  <c r="H52" i="8" s="1"/>
  <c r="E52" i="8"/>
  <c r="U52" i="8" s="1"/>
  <c r="D52" i="8"/>
  <c r="C52" i="8"/>
  <c r="B52" i="8"/>
  <c r="A52" i="8"/>
  <c r="T51" i="8"/>
  <c r="S51" i="8"/>
  <c r="J51" i="8"/>
  <c r="G51" i="8"/>
  <c r="E51" i="8"/>
  <c r="U51" i="8" s="1"/>
  <c r="D51" i="8"/>
  <c r="C51" i="8"/>
  <c r="B51" i="8"/>
  <c r="A51" i="8"/>
  <c r="AG50" i="8"/>
  <c r="AB50" i="8"/>
  <c r="Y50" i="8"/>
  <c r="Z50" i="8" s="1"/>
  <c r="V50" i="8"/>
  <c r="L50" i="8"/>
  <c r="E50" i="8"/>
  <c r="D50" i="8"/>
  <c r="C50" i="8"/>
  <c r="B50" i="8"/>
  <c r="A50" i="8"/>
  <c r="T49" i="8"/>
  <c r="S49" i="8"/>
  <c r="J49" i="8"/>
  <c r="G49" i="8"/>
  <c r="E49" i="8"/>
  <c r="U49" i="8" s="1"/>
  <c r="D49" i="8"/>
  <c r="C49" i="8"/>
  <c r="B49" i="8"/>
  <c r="A49" i="8"/>
  <c r="V48" i="8"/>
  <c r="L48" i="8"/>
  <c r="E48" i="8"/>
  <c r="D48" i="8"/>
  <c r="C48" i="8"/>
  <c r="B48" i="8"/>
  <c r="A48" i="8"/>
  <c r="T47" i="8"/>
  <c r="S47" i="8"/>
  <c r="J47" i="8"/>
  <c r="G47" i="8"/>
  <c r="E47" i="8"/>
  <c r="U47" i="8" s="1"/>
  <c r="D47" i="8"/>
  <c r="C47" i="8"/>
  <c r="B47" i="8"/>
  <c r="A47" i="8"/>
  <c r="AG46" i="8"/>
  <c r="AB46" i="8"/>
  <c r="Y46" i="8"/>
  <c r="Z46" i="8" s="1"/>
  <c r="T46" i="8"/>
  <c r="J46" i="8"/>
  <c r="E46" i="8"/>
  <c r="U46" i="8" s="1"/>
  <c r="D46" i="8"/>
  <c r="C46" i="8"/>
  <c r="B46" i="8"/>
  <c r="A46" i="8"/>
  <c r="L45" i="8"/>
  <c r="E45" i="8"/>
  <c r="V45" i="8" s="1"/>
  <c r="D45" i="8"/>
  <c r="C45" i="8"/>
  <c r="B45" i="8"/>
  <c r="A45" i="8"/>
  <c r="T44" i="8"/>
  <c r="S44" i="8"/>
  <c r="P44" i="8"/>
  <c r="J44" i="8"/>
  <c r="G44" i="8"/>
  <c r="F44" i="8"/>
  <c r="H44" i="8" s="1"/>
  <c r="E44" i="8"/>
  <c r="U44" i="8" s="1"/>
  <c r="D44" i="8"/>
  <c r="C44" i="8"/>
  <c r="B44" i="8"/>
  <c r="A44" i="8"/>
  <c r="T43" i="8"/>
  <c r="S43" i="8"/>
  <c r="J43" i="8"/>
  <c r="G43" i="8"/>
  <c r="E43" i="8"/>
  <c r="U43" i="8" s="1"/>
  <c r="D43" i="8"/>
  <c r="C43" i="8"/>
  <c r="B43" i="8"/>
  <c r="A43" i="8"/>
  <c r="AG42" i="8"/>
  <c r="AB42" i="8"/>
  <c r="Y42" i="8"/>
  <c r="Z42" i="8" s="1"/>
  <c r="V42" i="8"/>
  <c r="L42" i="8"/>
  <c r="E42" i="8"/>
  <c r="D42" i="8"/>
  <c r="C42" i="8"/>
  <c r="B42" i="8"/>
  <c r="A42" i="8"/>
  <c r="T41" i="8"/>
  <c r="S41" i="8"/>
  <c r="J41" i="8"/>
  <c r="G41" i="8"/>
  <c r="E41" i="8"/>
  <c r="U41" i="8" s="1"/>
  <c r="D41" i="8"/>
  <c r="C41" i="8"/>
  <c r="B41" i="8"/>
  <c r="A41" i="8"/>
  <c r="V40" i="8"/>
  <c r="L40" i="8"/>
  <c r="E40" i="8"/>
  <c r="D40" i="8"/>
  <c r="C40" i="8"/>
  <c r="B40" i="8"/>
  <c r="A40" i="8"/>
  <c r="T39" i="8"/>
  <c r="S39" i="8"/>
  <c r="J39" i="8"/>
  <c r="G39" i="8"/>
  <c r="E39" i="8"/>
  <c r="U39" i="8" s="1"/>
  <c r="D39" i="8"/>
  <c r="C39" i="8"/>
  <c r="B39" i="8"/>
  <c r="A39" i="8"/>
  <c r="AG38" i="8"/>
  <c r="AB38" i="8"/>
  <c r="Y38" i="8"/>
  <c r="Z38" i="8" s="1"/>
  <c r="T38" i="8"/>
  <c r="J38" i="8"/>
  <c r="E38" i="8"/>
  <c r="U38" i="8" s="1"/>
  <c r="D38" i="8"/>
  <c r="C38" i="8"/>
  <c r="B38" i="8"/>
  <c r="A38" i="8"/>
  <c r="L37" i="8"/>
  <c r="E37" i="8"/>
  <c r="V37" i="8" s="1"/>
  <c r="D37" i="8"/>
  <c r="C37" i="8"/>
  <c r="B37" i="8"/>
  <c r="A37" i="8"/>
  <c r="T36" i="8"/>
  <c r="S36" i="8"/>
  <c r="P36" i="8"/>
  <c r="J36" i="8"/>
  <c r="G36" i="8"/>
  <c r="F36" i="8"/>
  <c r="H36" i="8" s="1"/>
  <c r="E36" i="8"/>
  <c r="U36" i="8" s="1"/>
  <c r="D36" i="8"/>
  <c r="C36" i="8"/>
  <c r="B36" i="8"/>
  <c r="A36" i="8"/>
  <c r="T35" i="8"/>
  <c r="S35" i="8"/>
  <c r="J35" i="8"/>
  <c r="G35" i="8"/>
  <c r="E35" i="8"/>
  <c r="U35" i="8" s="1"/>
  <c r="D35" i="8"/>
  <c r="B35" i="8"/>
  <c r="A35" i="8"/>
  <c r="AG34" i="8"/>
  <c r="AB34" i="8"/>
  <c r="Z34" i="8"/>
  <c r="Y34" i="8"/>
  <c r="T34" i="8"/>
  <c r="J34" i="8"/>
  <c r="E34" i="8"/>
  <c r="U34" i="8" s="1"/>
  <c r="D34" i="8"/>
  <c r="C34" i="8"/>
  <c r="B34" i="8"/>
  <c r="A34" i="8"/>
  <c r="T33" i="8"/>
  <c r="S33" i="8"/>
  <c r="P33" i="8"/>
  <c r="J33" i="8"/>
  <c r="G33" i="8"/>
  <c r="F33" i="8"/>
  <c r="E33" i="8"/>
  <c r="U33" i="8" s="1"/>
  <c r="D33" i="8"/>
  <c r="C33" i="8"/>
  <c r="B33" i="8"/>
  <c r="A33" i="8"/>
  <c r="T32" i="8"/>
  <c r="J32" i="8"/>
  <c r="E32" i="8"/>
  <c r="U32" i="8" s="1"/>
  <c r="D32" i="8"/>
  <c r="C32" i="8"/>
  <c r="B32" i="8"/>
  <c r="A32" i="8"/>
  <c r="T31" i="8"/>
  <c r="S31" i="8"/>
  <c r="P31" i="8"/>
  <c r="J31" i="8"/>
  <c r="G31" i="8"/>
  <c r="F31" i="8"/>
  <c r="E31" i="8"/>
  <c r="U31" i="8" s="1"/>
  <c r="D31" i="8"/>
  <c r="B31" i="8"/>
  <c r="A31" i="8"/>
  <c r="AG30" i="8"/>
  <c r="AB30" i="8"/>
  <c r="Y30" i="8"/>
  <c r="Z30" i="8" s="1"/>
  <c r="T30" i="8"/>
  <c r="S30" i="8"/>
  <c r="P30" i="8"/>
  <c r="J30" i="8"/>
  <c r="G30" i="8"/>
  <c r="F30" i="8"/>
  <c r="H30" i="8" s="1"/>
  <c r="E30" i="8"/>
  <c r="U30" i="8" s="1"/>
  <c r="D30" i="8"/>
  <c r="C30" i="8"/>
  <c r="B30" i="8"/>
  <c r="A30" i="8"/>
  <c r="T29" i="8"/>
  <c r="S29" i="8"/>
  <c r="J29" i="8"/>
  <c r="G29" i="8"/>
  <c r="E29" i="8"/>
  <c r="U29" i="8" s="1"/>
  <c r="D29" i="8"/>
  <c r="C29" i="8"/>
  <c r="B29" i="8"/>
  <c r="A29" i="8"/>
  <c r="T28" i="8"/>
  <c r="J28" i="8"/>
  <c r="E28" i="8"/>
  <c r="U28" i="8" s="1"/>
  <c r="D28" i="8"/>
  <c r="C28" i="8"/>
  <c r="B28" i="8"/>
  <c r="A28" i="8"/>
  <c r="V27" i="8"/>
  <c r="E27" i="8"/>
  <c r="D27" i="8"/>
  <c r="B27" i="8"/>
  <c r="A27" i="8"/>
  <c r="AG26" i="8"/>
  <c r="AB26" i="8"/>
  <c r="Y26" i="8"/>
  <c r="Z26" i="8" s="1"/>
  <c r="T26" i="8"/>
  <c r="S26" i="8"/>
  <c r="P26" i="8"/>
  <c r="J26" i="8"/>
  <c r="G26" i="8"/>
  <c r="F26" i="8"/>
  <c r="E26" i="8"/>
  <c r="U26" i="8" s="1"/>
  <c r="D26" i="8"/>
  <c r="C26" i="8"/>
  <c r="B26" i="8"/>
  <c r="A26" i="8"/>
  <c r="T25" i="8"/>
  <c r="J25" i="8"/>
  <c r="E25" i="8"/>
  <c r="U25" i="8" s="1"/>
  <c r="D25" i="8"/>
  <c r="C25" i="8"/>
  <c r="B25" i="8"/>
  <c r="A25" i="8"/>
  <c r="T24" i="8"/>
  <c r="S24" i="8"/>
  <c r="P24" i="8"/>
  <c r="J24" i="8"/>
  <c r="G24" i="8"/>
  <c r="F24" i="8"/>
  <c r="E24" i="8"/>
  <c r="U24" i="8" s="1"/>
  <c r="D24" i="8"/>
  <c r="C24" i="8"/>
  <c r="B24" i="8"/>
  <c r="A24" i="8"/>
  <c r="T23" i="8"/>
  <c r="J23" i="8"/>
  <c r="E23" i="8"/>
  <c r="U23" i="8" s="1"/>
  <c r="D23" i="8"/>
  <c r="B23" i="8"/>
  <c r="A23" i="8"/>
  <c r="AB22" i="8"/>
  <c r="Z22" i="8"/>
  <c r="Y22" i="8"/>
  <c r="S22" i="8"/>
  <c r="E22" i="8"/>
  <c r="U22" i="8" s="1"/>
  <c r="D22" i="8"/>
  <c r="C22" i="8"/>
  <c r="B22" i="8"/>
  <c r="A22" i="8"/>
  <c r="V21" i="8"/>
  <c r="S21" i="8"/>
  <c r="P21" i="8"/>
  <c r="L21" i="8"/>
  <c r="G21" i="8"/>
  <c r="F21" i="8"/>
  <c r="H21" i="8" s="1"/>
  <c r="E21" i="8"/>
  <c r="U21" i="8" s="1"/>
  <c r="D21" i="8"/>
  <c r="C21" i="8"/>
  <c r="B21" i="8"/>
  <c r="A21" i="8"/>
  <c r="S20" i="8"/>
  <c r="E20" i="8"/>
  <c r="U20" i="8" s="1"/>
  <c r="D20" i="8"/>
  <c r="C20" i="8"/>
  <c r="B20" i="8"/>
  <c r="A20" i="8"/>
  <c r="V19" i="8"/>
  <c r="S19" i="8"/>
  <c r="P19" i="8"/>
  <c r="L19" i="8"/>
  <c r="G19" i="8"/>
  <c r="F19" i="8"/>
  <c r="H19" i="8" s="1"/>
  <c r="E19" i="8"/>
  <c r="U19" i="8" s="1"/>
  <c r="D19" i="8"/>
  <c r="B19" i="8"/>
  <c r="A19" i="8"/>
  <c r="AB18" i="8"/>
  <c r="S18" i="8"/>
  <c r="E18" i="8"/>
  <c r="U18" i="8" s="1"/>
  <c r="D18" i="8"/>
  <c r="C18" i="8"/>
  <c r="B18" i="8"/>
  <c r="A18" i="8"/>
  <c r="V17" i="8"/>
  <c r="S17" i="8"/>
  <c r="P17" i="8"/>
  <c r="L17" i="8"/>
  <c r="G17" i="8"/>
  <c r="F17" i="8"/>
  <c r="H17" i="8" s="1"/>
  <c r="E17" i="8"/>
  <c r="U17" i="8" s="1"/>
  <c r="D17" i="8"/>
  <c r="C17" i="8"/>
  <c r="B17" i="8"/>
  <c r="A17" i="8"/>
  <c r="S16" i="8"/>
  <c r="E16" i="8"/>
  <c r="U16" i="8" s="1"/>
  <c r="D16" i="8"/>
  <c r="B16" i="8"/>
  <c r="A16" i="8"/>
  <c r="T15" i="8"/>
  <c r="J15" i="8"/>
  <c r="E15" i="8"/>
  <c r="D15" i="8"/>
  <c r="B15" i="8"/>
  <c r="A15" i="8"/>
  <c r="D14" i="8"/>
  <c r="C14" i="8"/>
  <c r="B14" i="8"/>
  <c r="AJ13" i="8"/>
  <c r="AD13" i="8"/>
  <c r="T13" i="8"/>
  <c r="S13" i="8"/>
  <c r="P13" i="8"/>
  <c r="J13" i="8"/>
  <c r="G13" i="8"/>
  <c r="F13" i="8"/>
  <c r="H13" i="8" s="1"/>
  <c r="E13" i="8"/>
  <c r="U13" i="8" s="1"/>
  <c r="D13" i="8"/>
  <c r="C13" i="8"/>
  <c r="B13" i="8"/>
  <c r="A13" i="8"/>
  <c r="V12" i="8"/>
  <c r="T12" i="8"/>
  <c r="S12" i="8"/>
  <c r="P12" i="8"/>
  <c r="L12" i="8"/>
  <c r="J12" i="8"/>
  <c r="G12" i="8"/>
  <c r="F12" i="8"/>
  <c r="D12" i="8"/>
  <c r="B12" i="8"/>
  <c r="AB11" i="8"/>
  <c r="S11" i="8"/>
  <c r="P11" i="8"/>
  <c r="G11" i="8"/>
  <c r="E11" i="8"/>
  <c r="U11" i="8" s="1"/>
  <c r="D11" i="8"/>
  <c r="C11" i="8"/>
  <c r="B11" i="8"/>
  <c r="A11" i="8"/>
  <c r="D10" i="8"/>
  <c r="B10" i="8"/>
  <c r="AD9" i="8"/>
  <c r="C9" i="8"/>
  <c r="B9" i="8"/>
  <c r="AF8" i="8"/>
  <c r="B8" i="8"/>
  <c r="T7" i="8"/>
  <c r="S7" i="8"/>
  <c r="J7" i="8"/>
  <c r="G7" i="8"/>
  <c r="E7" i="8"/>
  <c r="U7" i="8" s="1"/>
  <c r="D7" i="8"/>
  <c r="B7" i="8"/>
  <c r="A7" i="8"/>
  <c r="D6" i="8"/>
  <c r="E177" i="7"/>
  <c r="D177" i="7"/>
  <c r="C177" i="7"/>
  <c r="B177" i="7"/>
  <c r="A177" i="7"/>
  <c r="E176" i="7"/>
  <c r="D176" i="7"/>
  <c r="C176" i="7"/>
  <c r="B176" i="7"/>
  <c r="A176" i="7"/>
  <c r="E175" i="7"/>
  <c r="D175" i="7"/>
  <c r="B175" i="7"/>
  <c r="A175" i="7"/>
  <c r="E174" i="7"/>
  <c r="D174" i="7"/>
  <c r="B174" i="7"/>
  <c r="A174" i="7"/>
  <c r="E173" i="7"/>
  <c r="D173" i="7"/>
  <c r="C173" i="7"/>
  <c r="B173" i="7"/>
  <c r="A173" i="7"/>
  <c r="E172" i="7"/>
  <c r="D172" i="7"/>
  <c r="C172" i="7"/>
  <c r="B172" i="7"/>
  <c r="A172" i="7"/>
  <c r="E171" i="7"/>
  <c r="D171" i="7"/>
  <c r="C171" i="7"/>
  <c r="B171" i="7"/>
  <c r="A171" i="7"/>
  <c r="E170" i="7"/>
  <c r="D170" i="7"/>
  <c r="C170" i="7"/>
  <c r="B170" i="7"/>
  <c r="A170" i="7"/>
  <c r="E169" i="7"/>
  <c r="D169" i="7"/>
  <c r="C169" i="7"/>
  <c r="B169" i="7"/>
  <c r="A169" i="7"/>
  <c r="E168" i="7"/>
  <c r="D168" i="7"/>
  <c r="C168" i="7"/>
  <c r="B168" i="7"/>
  <c r="A168" i="7"/>
  <c r="E167" i="7"/>
  <c r="D167" i="7"/>
  <c r="C167" i="7"/>
  <c r="B167" i="7"/>
  <c r="A167" i="7"/>
  <c r="E166" i="7"/>
  <c r="D166" i="7"/>
  <c r="C166" i="7"/>
  <c r="B166" i="7"/>
  <c r="A166" i="7"/>
  <c r="E165" i="7"/>
  <c r="D165" i="7"/>
  <c r="C165" i="7"/>
  <c r="B165" i="7"/>
  <c r="A165" i="7"/>
  <c r="E164" i="7"/>
  <c r="D164" i="7"/>
  <c r="B164" i="7"/>
  <c r="A164" i="7"/>
  <c r="E163" i="7"/>
  <c r="D163" i="7"/>
  <c r="C163" i="7"/>
  <c r="B163" i="7"/>
  <c r="A163" i="7"/>
  <c r="E162" i="7"/>
  <c r="D162" i="7"/>
  <c r="B162" i="7"/>
  <c r="A162" i="7"/>
  <c r="E161" i="7"/>
  <c r="D161" i="7"/>
  <c r="C161" i="7"/>
  <c r="B161" i="7"/>
  <c r="A161" i="7"/>
  <c r="E160" i="7"/>
  <c r="D160" i="7"/>
  <c r="C160" i="7"/>
  <c r="B160" i="7"/>
  <c r="A160" i="7"/>
  <c r="E159" i="7"/>
  <c r="D159" i="7"/>
  <c r="C159" i="7"/>
  <c r="B159" i="7"/>
  <c r="A159" i="7"/>
  <c r="E158" i="7"/>
  <c r="D158" i="7"/>
  <c r="C158" i="7"/>
  <c r="B158" i="7"/>
  <c r="A158" i="7"/>
  <c r="E157" i="7"/>
  <c r="D157" i="7"/>
  <c r="C157" i="7"/>
  <c r="B157" i="7"/>
  <c r="A157" i="7"/>
  <c r="E156" i="7"/>
  <c r="D156" i="7"/>
  <c r="C156" i="7"/>
  <c r="B156" i="7"/>
  <c r="A156" i="7"/>
  <c r="E155" i="7"/>
  <c r="D155" i="7"/>
  <c r="C155" i="7"/>
  <c r="B155" i="7"/>
  <c r="A155" i="7"/>
  <c r="E154" i="7"/>
  <c r="D154" i="7"/>
  <c r="C154" i="7"/>
  <c r="B154" i="7"/>
  <c r="A154" i="7"/>
  <c r="E153" i="7"/>
  <c r="D153" i="7"/>
  <c r="B153" i="7"/>
  <c r="A153" i="7"/>
  <c r="E152" i="7"/>
  <c r="D152" i="7"/>
  <c r="C152" i="7"/>
  <c r="B152" i="7"/>
  <c r="A152" i="7"/>
  <c r="E151" i="7"/>
  <c r="D151" i="7"/>
  <c r="B151" i="7"/>
  <c r="A151" i="7"/>
  <c r="E150" i="7"/>
  <c r="D150" i="7"/>
  <c r="C150" i="7"/>
  <c r="B150" i="7"/>
  <c r="A150" i="7"/>
  <c r="E149" i="7"/>
  <c r="D149" i="7"/>
  <c r="C149" i="7"/>
  <c r="B149" i="7"/>
  <c r="A149" i="7"/>
  <c r="E148" i="7"/>
  <c r="D148" i="7"/>
  <c r="C148" i="7"/>
  <c r="B148" i="7"/>
  <c r="A148" i="7"/>
  <c r="E147" i="7"/>
  <c r="D147" i="7"/>
  <c r="C147" i="7"/>
  <c r="B147" i="7"/>
  <c r="A147" i="7"/>
  <c r="E146" i="7"/>
  <c r="D146" i="7"/>
  <c r="C146" i="7"/>
  <c r="B146" i="7"/>
  <c r="A146" i="7"/>
  <c r="E145" i="7"/>
  <c r="D145" i="7"/>
  <c r="C145" i="7"/>
  <c r="B145" i="7"/>
  <c r="A145" i="7"/>
  <c r="F144" i="7"/>
  <c r="E144" i="7"/>
  <c r="D144" i="7"/>
  <c r="C144" i="7"/>
  <c r="B144" i="7"/>
  <c r="A144" i="7"/>
  <c r="E143" i="7"/>
  <c r="D143" i="7"/>
  <c r="B143" i="7"/>
  <c r="A143" i="7"/>
  <c r="E142" i="7"/>
  <c r="D142" i="7"/>
  <c r="B142" i="7"/>
  <c r="A142" i="7"/>
  <c r="E141" i="7"/>
  <c r="D141" i="7"/>
  <c r="B141" i="7"/>
  <c r="A141" i="7"/>
  <c r="E140" i="7"/>
  <c r="D140" i="7"/>
  <c r="B140" i="7"/>
  <c r="A140" i="7"/>
  <c r="E139" i="7"/>
  <c r="D139" i="7"/>
  <c r="C139" i="7"/>
  <c r="B139" i="7"/>
  <c r="A139" i="7"/>
  <c r="E138" i="7"/>
  <c r="D138" i="7"/>
  <c r="C138" i="7"/>
  <c r="B138" i="7"/>
  <c r="A138" i="7"/>
  <c r="E137" i="7"/>
  <c r="D137" i="7"/>
  <c r="C137" i="7"/>
  <c r="B137" i="7"/>
  <c r="A137" i="7"/>
  <c r="E136" i="7"/>
  <c r="D136" i="7"/>
  <c r="C136" i="7"/>
  <c r="B136" i="7"/>
  <c r="A136" i="7"/>
  <c r="E135" i="7"/>
  <c r="D135" i="7"/>
  <c r="C135" i="7"/>
  <c r="B135" i="7"/>
  <c r="A135" i="7"/>
  <c r="E134" i="7"/>
  <c r="D134" i="7"/>
  <c r="C134" i="7"/>
  <c r="B134" i="7"/>
  <c r="A134" i="7"/>
  <c r="E133" i="7"/>
  <c r="D133" i="7"/>
  <c r="C133" i="7"/>
  <c r="B133" i="7"/>
  <c r="A133" i="7"/>
  <c r="E132" i="7"/>
  <c r="D132" i="7"/>
  <c r="C132" i="7"/>
  <c r="B132" i="7"/>
  <c r="A132" i="7"/>
  <c r="E131" i="7"/>
  <c r="D131" i="7"/>
  <c r="C131" i="7"/>
  <c r="B131" i="7"/>
  <c r="A131" i="7"/>
  <c r="E130" i="7"/>
  <c r="D130" i="7"/>
  <c r="C130" i="7"/>
  <c r="B130" i="7"/>
  <c r="A130" i="7"/>
  <c r="E129" i="7"/>
  <c r="D129" i="7"/>
  <c r="C129" i="7"/>
  <c r="B129" i="7"/>
  <c r="A129" i="7"/>
  <c r="E128" i="7"/>
  <c r="D128" i="7"/>
  <c r="C128" i="7"/>
  <c r="B128" i="7"/>
  <c r="A128" i="7"/>
  <c r="E127" i="7"/>
  <c r="D127" i="7"/>
  <c r="C127" i="7"/>
  <c r="B127" i="7"/>
  <c r="A127" i="7"/>
  <c r="E126" i="7"/>
  <c r="D126" i="7"/>
  <c r="C126" i="7"/>
  <c r="B126" i="7"/>
  <c r="A126" i="7"/>
  <c r="E125" i="7"/>
  <c r="D125" i="7"/>
  <c r="B125" i="7"/>
  <c r="A125" i="7"/>
  <c r="E124" i="7"/>
  <c r="D124" i="7"/>
  <c r="C124" i="7"/>
  <c r="B124" i="7"/>
  <c r="A124" i="7"/>
  <c r="E123" i="7"/>
  <c r="D123" i="7"/>
  <c r="C123" i="7"/>
  <c r="B123" i="7"/>
  <c r="A123" i="7"/>
  <c r="E122" i="7"/>
  <c r="D122" i="7"/>
  <c r="C122" i="7"/>
  <c r="B122" i="7"/>
  <c r="A122" i="7"/>
  <c r="E121" i="7"/>
  <c r="D121" i="7"/>
  <c r="B121" i="7"/>
  <c r="A121" i="7"/>
  <c r="E120" i="7"/>
  <c r="D120" i="7"/>
  <c r="C120" i="7"/>
  <c r="B120" i="7"/>
  <c r="A120" i="7"/>
  <c r="E119" i="7"/>
  <c r="D119" i="7"/>
  <c r="B119" i="7"/>
  <c r="A119" i="7"/>
  <c r="E118" i="7"/>
  <c r="D118" i="7"/>
  <c r="B118" i="7"/>
  <c r="A118" i="7"/>
  <c r="E117" i="7"/>
  <c r="D117" i="7"/>
  <c r="C117" i="7"/>
  <c r="B117" i="7"/>
  <c r="A117" i="7"/>
  <c r="J116" i="7"/>
  <c r="F116" i="7"/>
  <c r="E116" i="7"/>
  <c r="D116" i="7"/>
  <c r="C116" i="7"/>
  <c r="B116" i="7"/>
  <c r="A116" i="7"/>
  <c r="E115" i="7"/>
  <c r="D115" i="7"/>
  <c r="C115" i="7"/>
  <c r="B115" i="7"/>
  <c r="A115" i="7"/>
  <c r="E114" i="7"/>
  <c r="D114" i="7"/>
  <c r="C114" i="7"/>
  <c r="B114" i="7"/>
  <c r="A114" i="7"/>
  <c r="E113" i="7"/>
  <c r="D113" i="7"/>
  <c r="C113" i="7"/>
  <c r="B113" i="7"/>
  <c r="A113" i="7"/>
  <c r="J112" i="7"/>
  <c r="P112" i="7" s="1"/>
  <c r="F112" i="7"/>
  <c r="E112" i="7"/>
  <c r="D112" i="7"/>
  <c r="C112" i="7"/>
  <c r="B112" i="7"/>
  <c r="A112" i="7"/>
  <c r="E111" i="7"/>
  <c r="D111" i="7"/>
  <c r="C111" i="7"/>
  <c r="B111" i="7"/>
  <c r="A111" i="7"/>
  <c r="E110" i="7"/>
  <c r="D110" i="7"/>
  <c r="C110" i="7"/>
  <c r="B110" i="7"/>
  <c r="A110" i="7"/>
  <c r="E109" i="7"/>
  <c r="D109" i="7"/>
  <c r="C109" i="7"/>
  <c r="B109" i="7"/>
  <c r="A109" i="7"/>
  <c r="J108" i="7"/>
  <c r="F108" i="7"/>
  <c r="E108" i="7"/>
  <c r="D108" i="7"/>
  <c r="C108" i="7"/>
  <c r="B108" i="7"/>
  <c r="A108" i="7"/>
  <c r="E107" i="7"/>
  <c r="D107" i="7"/>
  <c r="B107" i="7"/>
  <c r="A107" i="7"/>
  <c r="E106" i="7"/>
  <c r="D106" i="7"/>
  <c r="C106" i="7"/>
  <c r="B106" i="7"/>
  <c r="A106" i="7"/>
  <c r="E105" i="7"/>
  <c r="D105" i="7"/>
  <c r="C105" i="7"/>
  <c r="B105" i="7"/>
  <c r="A105" i="7"/>
  <c r="J104" i="7"/>
  <c r="F104" i="7"/>
  <c r="E104" i="7"/>
  <c r="D104" i="7"/>
  <c r="C104" i="7"/>
  <c r="B104" i="7"/>
  <c r="A104" i="7"/>
  <c r="E103" i="7"/>
  <c r="D103" i="7"/>
  <c r="B103" i="7"/>
  <c r="A103" i="7"/>
  <c r="E102" i="7"/>
  <c r="D102" i="7"/>
  <c r="C102" i="7"/>
  <c r="B102" i="7"/>
  <c r="A102" i="7"/>
  <c r="E101" i="7"/>
  <c r="D101" i="7"/>
  <c r="C101" i="7"/>
  <c r="B101" i="7"/>
  <c r="A101" i="7"/>
  <c r="J100" i="7"/>
  <c r="P100" i="7" s="1"/>
  <c r="F100" i="7"/>
  <c r="E100" i="7"/>
  <c r="D100" i="7"/>
  <c r="C100" i="7"/>
  <c r="B100" i="7"/>
  <c r="A100" i="7"/>
  <c r="E99" i="7"/>
  <c r="D99" i="7"/>
  <c r="B99" i="7"/>
  <c r="A99" i="7"/>
  <c r="E98" i="7"/>
  <c r="D98" i="7"/>
  <c r="B98" i="7"/>
  <c r="A98" i="7"/>
  <c r="E97" i="7"/>
  <c r="D97" i="7"/>
  <c r="C97" i="7"/>
  <c r="B97" i="7"/>
  <c r="A97" i="7"/>
  <c r="E96" i="7"/>
  <c r="D96" i="7"/>
  <c r="B96" i="7"/>
  <c r="A96" i="7"/>
  <c r="E95" i="7"/>
  <c r="D95" i="7"/>
  <c r="C95" i="7"/>
  <c r="B95" i="7"/>
  <c r="A95" i="7"/>
  <c r="E94" i="7"/>
  <c r="D94" i="7"/>
  <c r="C94" i="7"/>
  <c r="B94" i="7"/>
  <c r="A94" i="7"/>
  <c r="E93" i="7"/>
  <c r="D93" i="7"/>
  <c r="C93" i="7"/>
  <c r="B93" i="7"/>
  <c r="A93" i="7"/>
  <c r="J92" i="7"/>
  <c r="P92" i="7" s="1"/>
  <c r="F92" i="7"/>
  <c r="E92" i="7"/>
  <c r="D92" i="7"/>
  <c r="C92" i="7"/>
  <c r="B92" i="7"/>
  <c r="A92" i="7"/>
  <c r="E91" i="7"/>
  <c r="D91" i="7"/>
  <c r="C91" i="7"/>
  <c r="B91" i="7"/>
  <c r="A91" i="7"/>
  <c r="E90" i="7"/>
  <c r="D90" i="7"/>
  <c r="C90" i="7"/>
  <c r="B90" i="7"/>
  <c r="A90" i="7"/>
  <c r="E89" i="7"/>
  <c r="D89" i="7"/>
  <c r="C89" i="7"/>
  <c r="B89" i="7"/>
  <c r="A89" i="7"/>
  <c r="J88" i="7"/>
  <c r="P88" i="7" s="1"/>
  <c r="F88" i="7"/>
  <c r="E88" i="7"/>
  <c r="D88" i="7"/>
  <c r="C88" i="7"/>
  <c r="B88" i="7"/>
  <c r="A88" i="7"/>
  <c r="E87" i="7"/>
  <c r="D87" i="7"/>
  <c r="B87" i="7"/>
  <c r="A87" i="7"/>
  <c r="E86" i="7"/>
  <c r="D86" i="7"/>
  <c r="C86" i="7"/>
  <c r="B86" i="7"/>
  <c r="A86" i="7"/>
  <c r="E85" i="7"/>
  <c r="D85" i="7"/>
  <c r="C85" i="7"/>
  <c r="B85" i="7"/>
  <c r="A85" i="7"/>
  <c r="E84" i="7"/>
  <c r="D84" i="7"/>
  <c r="C84" i="7"/>
  <c r="B84" i="7"/>
  <c r="A84" i="7"/>
  <c r="E83" i="7"/>
  <c r="D83" i="7"/>
  <c r="B83" i="7"/>
  <c r="A83" i="7"/>
  <c r="E82" i="7"/>
  <c r="D82" i="7"/>
  <c r="C82" i="7"/>
  <c r="B82" i="7"/>
  <c r="A82" i="7"/>
  <c r="E81" i="7"/>
  <c r="D81" i="7"/>
  <c r="C81" i="7"/>
  <c r="B81" i="7"/>
  <c r="A81" i="7"/>
  <c r="E80" i="7"/>
  <c r="D80" i="7"/>
  <c r="C80" i="7"/>
  <c r="B80" i="7"/>
  <c r="A80" i="7"/>
  <c r="I79" i="7"/>
  <c r="O79" i="7" s="1"/>
  <c r="E79" i="7"/>
  <c r="D79" i="7"/>
  <c r="B79" i="7"/>
  <c r="A79" i="7"/>
  <c r="J78" i="7"/>
  <c r="P78" i="7" s="1"/>
  <c r="F78" i="7"/>
  <c r="E78" i="7"/>
  <c r="D78" i="7"/>
  <c r="C78" i="7"/>
  <c r="B78" i="7"/>
  <c r="A78" i="7"/>
  <c r="I77" i="7"/>
  <c r="O77" i="7" s="1"/>
  <c r="E77" i="7"/>
  <c r="D77" i="7"/>
  <c r="B77" i="7"/>
  <c r="A77" i="7"/>
  <c r="E76" i="7"/>
  <c r="D76" i="7"/>
  <c r="B76" i="7"/>
  <c r="A76" i="7"/>
  <c r="E75" i="7"/>
  <c r="D75" i="7"/>
  <c r="B75" i="7"/>
  <c r="A75" i="7"/>
  <c r="E74" i="7"/>
  <c r="D74" i="7"/>
  <c r="C74" i="7"/>
  <c r="B74" i="7"/>
  <c r="A74" i="7"/>
  <c r="E73" i="7"/>
  <c r="D73" i="7"/>
  <c r="C73" i="7"/>
  <c r="B73" i="7"/>
  <c r="A73" i="7"/>
  <c r="E72" i="7"/>
  <c r="D72" i="7"/>
  <c r="C72" i="7"/>
  <c r="B72" i="7"/>
  <c r="A72" i="7"/>
  <c r="E71" i="7"/>
  <c r="D71" i="7"/>
  <c r="C71" i="7"/>
  <c r="B71" i="7"/>
  <c r="A71" i="7"/>
  <c r="E70" i="7"/>
  <c r="D70" i="7"/>
  <c r="C70" i="7"/>
  <c r="B70" i="7"/>
  <c r="A70" i="7"/>
  <c r="E69" i="7"/>
  <c r="D69" i="7"/>
  <c r="C69" i="7"/>
  <c r="B69" i="7"/>
  <c r="A69" i="7"/>
  <c r="E68" i="7"/>
  <c r="D68" i="7"/>
  <c r="B68" i="7"/>
  <c r="A68" i="7"/>
  <c r="E67" i="7"/>
  <c r="D67" i="7"/>
  <c r="C67" i="7"/>
  <c r="B67" i="7"/>
  <c r="A67" i="7"/>
  <c r="E66" i="7"/>
  <c r="D66" i="7"/>
  <c r="C66" i="7"/>
  <c r="B66" i="7"/>
  <c r="A66" i="7"/>
  <c r="E65" i="7"/>
  <c r="D65" i="7"/>
  <c r="C65" i="7"/>
  <c r="B65" i="7"/>
  <c r="A65" i="7"/>
  <c r="E64" i="7"/>
  <c r="D64" i="7"/>
  <c r="B64" i="7"/>
  <c r="A64" i="7"/>
  <c r="E63" i="7"/>
  <c r="D63" i="7"/>
  <c r="C63" i="7"/>
  <c r="B63" i="7"/>
  <c r="A63" i="7"/>
  <c r="E62" i="7"/>
  <c r="D62" i="7"/>
  <c r="C62" i="7"/>
  <c r="B62" i="7"/>
  <c r="A62" i="7"/>
  <c r="E61" i="7"/>
  <c r="D61" i="7"/>
  <c r="B61" i="7"/>
  <c r="A61" i="7"/>
  <c r="E60" i="7"/>
  <c r="D60" i="7"/>
  <c r="B60" i="7"/>
  <c r="A60" i="7"/>
  <c r="F59" i="7"/>
  <c r="E59" i="7"/>
  <c r="D59" i="7"/>
  <c r="C59" i="7"/>
  <c r="B59" i="7"/>
  <c r="A59" i="7"/>
  <c r="E58" i="7"/>
  <c r="D58" i="7"/>
  <c r="B58" i="7"/>
  <c r="A58" i="7"/>
  <c r="E57" i="7"/>
  <c r="D57" i="7"/>
  <c r="B57" i="7"/>
  <c r="A57" i="7"/>
  <c r="E56" i="7"/>
  <c r="D56" i="7"/>
  <c r="C56" i="7"/>
  <c r="B56" i="7"/>
  <c r="A56" i="7"/>
  <c r="E55" i="7"/>
  <c r="D55" i="7"/>
  <c r="C55" i="7"/>
  <c r="B55" i="7"/>
  <c r="A55" i="7"/>
  <c r="E54" i="7"/>
  <c r="D54" i="7"/>
  <c r="C54" i="7"/>
  <c r="B54" i="7"/>
  <c r="A54" i="7"/>
  <c r="E53" i="7"/>
  <c r="D53" i="7"/>
  <c r="C53" i="7"/>
  <c r="B53" i="7"/>
  <c r="A53" i="7"/>
  <c r="E52" i="7"/>
  <c r="D52" i="7"/>
  <c r="C52" i="7"/>
  <c r="B52" i="7"/>
  <c r="A52" i="7"/>
  <c r="E51" i="7"/>
  <c r="D51" i="7"/>
  <c r="C51" i="7"/>
  <c r="B51" i="7"/>
  <c r="A51" i="7"/>
  <c r="E50" i="7"/>
  <c r="D50" i="7"/>
  <c r="C50" i="7"/>
  <c r="B50" i="7"/>
  <c r="A50" i="7"/>
  <c r="E49" i="7"/>
  <c r="D49" i="7"/>
  <c r="C49" i="7"/>
  <c r="B49" i="7"/>
  <c r="A49" i="7"/>
  <c r="E48" i="7"/>
  <c r="D48" i="7"/>
  <c r="C48" i="7"/>
  <c r="B48" i="7"/>
  <c r="A48" i="7"/>
  <c r="E47" i="7"/>
  <c r="D47" i="7"/>
  <c r="C47" i="7"/>
  <c r="B47" i="7"/>
  <c r="A47" i="7"/>
  <c r="E46" i="7"/>
  <c r="D46" i="7"/>
  <c r="C46" i="7"/>
  <c r="B46" i="7"/>
  <c r="A46" i="7"/>
  <c r="E45" i="7"/>
  <c r="D45" i="7"/>
  <c r="C45" i="7"/>
  <c r="B45" i="7"/>
  <c r="A45" i="7"/>
  <c r="E44" i="7"/>
  <c r="D44" i="7"/>
  <c r="C44" i="7"/>
  <c r="B44" i="7"/>
  <c r="A44" i="7"/>
  <c r="E43" i="7"/>
  <c r="D43" i="7"/>
  <c r="C43" i="7"/>
  <c r="B43" i="7"/>
  <c r="A43" i="7"/>
  <c r="E42" i="7"/>
  <c r="D42" i="7"/>
  <c r="C42" i="7"/>
  <c r="B42" i="7"/>
  <c r="A42" i="7"/>
  <c r="E41" i="7"/>
  <c r="D41" i="7"/>
  <c r="C41" i="7"/>
  <c r="B41" i="7"/>
  <c r="A41" i="7"/>
  <c r="E40" i="7"/>
  <c r="D40" i="7"/>
  <c r="C40" i="7"/>
  <c r="B40" i="7"/>
  <c r="A40" i="7"/>
  <c r="E39" i="7"/>
  <c r="D39" i="7"/>
  <c r="C39" i="7"/>
  <c r="B39" i="7"/>
  <c r="A39" i="7"/>
  <c r="E38" i="7"/>
  <c r="D38" i="7"/>
  <c r="C38" i="7"/>
  <c r="B38" i="7"/>
  <c r="A38" i="7"/>
  <c r="E37" i="7"/>
  <c r="D37" i="7"/>
  <c r="C37" i="7"/>
  <c r="B37" i="7"/>
  <c r="A37" i="7"/>
  <c r="E36" i="7"/>
  <c r="D36" i="7"/>
  <c r="C36" i="7"/>
  <c r="B36" i="7"/>
  <c r="A36" i="7"/>
  <c r="E35" i="7"/>
  <c r="D35" i="7"/>
  <c r="B35" i="7"/>
  <c r="A35" i="7"/>
  <c r="E34" i="7"/>
  <c r="D34" i="7"/>
  <c r="C34" i="7"/>
  <c r="B34" i="7"/>
  <c r="A34" i="7"/>
  <c r="E33" i="7"/>
  <c r="D33" i="7"/>
  <c r="C33" i="7"/>
  <c r="B33" i="7"/>
  <c r="A33" i="7"/>
  <c r="E32" i="7"/>
  <c r="D32" i="7"/>
  <c r="C32" i="7"/>
  <c r="B32" i="7"/>
  <c r="A32" i="7"/>
  <c r="E31" i="7"/>
  <c r="D31" i="7"/>
  <c r="B31" i="7"/>
  <c r="A31" i="7"/>
  <c r="E30" i="7"/>
  <c r="D30" i="7"/>
  <c r="C30" i="7"/>
  <c r="B30" i="7"/>
  <c r="A30" i="7"/>
  <c r="E29" i="7"/>
  <c r="D29" i="7"/>
  <c r="C29" i="7"/>
  <c r="B29" i="7"/>
  <c r="A29" i="7"/>
  <c r="E28" i="7"/>
  <c r="D28" i="7"/>
  <c r="C28" i="7"/>
  <c r="B28" i="7"/>
  <c r="A28" i="7"/>
  <c r="E27" i="7"/>
  <c r="D27" i="7"/>
  <c r="B27" i="7"/>
  <c r="A27" i="7"/>
  <c r="E26" i="7"/>
  <c r="D26" i="7"/>
  <c r="C26" i="7"/>
  <c r="B26" i="7"/>
  <c r="A26" i="7"/>
  <c r="E25" i="7"/>
  <c r="D25" i="7"/>
  <c r="C25" i="7"/>
  <c r="B25" i="7"/>
  <c r="A25" i="7"/>
  <c r="E24" i="7"/>
  <c r="D24" i="7"/>
  <c r="C24" i="7"/>
  <c r="B24" i="7"/>
  <c r="A24" i="7"/>
  <c r="E23" i="7"/>
  <c r="D23" i="7"/>
  <c r="B23" i="7"/>
  <c r="A23" i="7"/>
  <c r="E22" i="7"/>
  <c r="D22" i="7"/>
  <c r="C22" i="7"/>
  <c r="B22" i="7"/>
  <c r="A22" i="7"/>
  <c r="E21" i="7"/>
  <c r="D21" i="7"/>
  <c r="C21" i="7"/>
  <c r="B21" i="7"/>
  <c r="A21" i="7"/>
  <c r="E20" i="7"/>
  <c r="D20" i="7"/>
  <c r="C20" i="7"/>
  <c r="B20" i="7"/>
  <c r="A20" i="7"/>
  <c r="E19" i="7"/>
  <c r="D19" i="7"/>
  <c r="B19" i="7"/>
  <c r="A19" i="7"/>
  <c r="E18" i="7"/>
  <c r="D18" i="7"/>
  <c r="C18" i="7"/>
  <c r="B18" i="7"/>
  <c r="A18" i="7"/>
  <c r="E17" i="7"/>
  <c r="D17" i="7"/>
  <c r="C17" i="7"/>
  <c r="B17" i="7"/>
  <c r="A17" i="7"/>
  <c r="E16" i="7"/>
  <c r="D16" i="7"/>
  <c r="B16" i="7"/>
  <c r="A16" i="7"/>
  <c r="E15" i="7"/>
  <c r="D15" i="7"/>
  <c r="B15" i="7"/>
  <c r="A15" i="7"/>
  <c r="D14" i="7"/>
  <c r="C14" i="7"/>
  <c r="B14" i="7"/>
  <c r="J13" i="7"/>
  <c r="F13" i="7"/>
  <c r="E13" i="7"/>
  <c r="D13" i="7"/>
  <c r="C13" i="7"/>
  <c r="B13" i="7"/>
  <c r="A13" i="7"/>
  <c r="D12" i="7"/>
  <c r="B12" i="7"/>
  <c r="E11" i="7"/>
  <c r="D11" i="7"/>
  <c r="C11" i="7"/>
  <c r="B11" i="7"/>
  <c r="A11" i="7"/>
  <c r="D10" i="7"/>
  <c r="B10" i="7"/>
  <c r="J9" i="7"/>
  <c r="E9" i="7"/>
  <c r="C9" i="7"/>
  <c r="B9" i="7"/>
  <c r="A9" i="7"/>
  <c r="B8" i="7"/>
  <c r="E7" i="7"/>
  <c r="D7" i="7"/>
  <c r="B7" i="7"/>
  <c r="A7" i="7"/>
  <c r="D6" i="7"/>
  <c r="B6" i="7"/>
  <c r="E177" i="6"/>
  <c r="D177" i="6"/>
  <c r="C177" i="6"/>
  <c r="B177" i="6"/>
  <c r="A177" i="6"/>
  <c r="E176" i="6"/>
  <c r="D176" i="6"/>
  <c r="C176" i="6"/>
  <c r="B176" i="6"/>
  <c r="A176" i="6"/>
  <c r="E175" i="6"/>
  <c r="D175" i="6"/>
  <c r="B175" i="6"/>
  <c r="A175" i="6"/>
  <c r="E174" i="6"/>
  <c r="D174" i="6"/>
  <c r="B174" i="6"/>
  <c r="A174" i="6"/>
  <c r="E173" i="6"/>
  <c r="D173" i="6"/>
  <c r="C173" i="6"/>
  <c r="B173" i="6"/>
  <c r="A173" i="6"/>
  <c r="E172" i="6"/>
  <c r="D172" i="6"/>
  <c r="C172" i="6"/>
  <c r="B172" i="6"/>
  <c r="A172" i="6"/>
  <c r="J171" i="6"/>
  <c r="E171" i="6"/>
  <c r="D171" i="6"/>
  <c r="C171" i="6"/>
  <c r="B171" i="6"/>
  <c r="A171" i="6"/>
  <c r="E170" i="6"/>
  <c r="D170" i="6"/>
  <c r="C170" i="6"/>
  <c r="B170" i="6"/>
  <c r="A170" i="6"/>
  <c r="E169" i="6"/>
  <c r="D169" i="6"/>
  <c r="C169" i="6"/>
  <c r="B169" i="6"/>
  <c r="A169" i="6"/>
  <c r="E168" i="6"/>
  <c r="D168" i="6"/>
  <c r="C168" i="6"/>
  <c r="B168" i="6"/>
  <c r="A168" i="6"/>
  <c r="J167" i="6"/>
  <c r="E167" i="6"/>
  <c r="D167" i="6"/>
  <c r="C167" i="6"/>
  <c r="B167" i="6"/>
  <c r="A167" i="6"/>
  <c r="E166" i="6"/>
  <c r="D166" i="6"/>
  <c r="C166" i="6"/>
  <c r="B166" i="6"/>
  <c r="A166" i="6"/>
  <c r="E165" i="6"/>
  <c r="D165" i="6"/>
  <c r="C165" i="6"/>
  <c r="B165" i="6"/>
  <c r="A165" i="6"/>
  <c r="E164" i="6"/>
  <c r="D164" i="6"/>
  <c r="B164" i="6"/>
  <c r="A164" i="6"/>
  <c r="J163" i="6"/>
  <c r="E163" i="6"/>
  <c r="D163" i="6"/>
  <c r="C163" i="6"/>
  <c r="B163" i="6"/>
  <c r="A163" i="6"/>
  <c r="E162" i="6"/>
  <c r="D162" i="6"/>
  <c r="B162" i="6"/>
  <c r="A162" i="6"/>
  <c r="E161" i="6"/>
  <c r="D161" i="6"/>
  <c r="C161" i="6"/>
  <c r="B161" i="6"/>
  <c r="A161" i="6"/>
  <c r="E160" i="6"/>
  <c r="D160" i="6"/>
  <c r="C160" i="6"/>
  <c r="B160" i="6"/>
  <c r="A160" i="6"/>
  <c r="E159" i="6"/>
  <c r="D159" i="6"/>
  <c r="C159" i="6"/>
  <c r="B159" i="6"/>
  <c r="A159" i="6"/>
  <c r="E158" i="6"/>
  <c r="D158" i="6"/>
  <c r="C158" i="6"/>
  <c r="B158" i="6"/>
  <c r="A158" i="6"/>
  <c r="E157" i="6"/>
  <c r="D157" i="6"/>
  <c r="C157" i="6"/>
  <c r="B157" i="6"/>
  <c r="A157" i="6"/>
  <c r="E156" i="6"/>
  <c r="D156" i="6"/>
  <c r="C156" i="6"/>
  <c r="B156" i="6"/>
  <c r="A156" i="6"/>
  <c r="E155" i="6"/>
  <c r="D155" i="6"/>
  <c r="C155" i="6"/>
  <c r="B155" i="6"/>
  <c r="A155" i="6"/>
  <c r="E154" i="6"/>
  <c r="D154" i="6"/>
  <c r="C154" i="6"/>
  <c r="B154" i="6"/>
  <c r="A154" i="6"/>
  <c r="E153" i="6"/>
  <c r="D153" i="6"/>
  <c r="B153" i="6"/>
  <c r="A153" i="6"/>
  <c r="E152" i="6"/>
  <c r="D152" i="6"/>
  <c r="C152" i="6"/>
  <c r="B152" i="6"/>
  <c r="A152" i="6"/>
  <c r="E151" i="6"/>
  <c r="D151" i="6"/>
  <c r="B151" i="6"/>
  <c r="A151" i="6"/>
  <c r="E150" i="6"/>
  <c r="D150" i="6"/>
  <c r="C150" i="6"/>
  <c r="B150" i="6"/>
  <c r="A150" i="6"/>
  <c r="E149" i="6"/>
  <c r="D149" i="6"/>
  <c r="C149" i="6"/>
  <c r="B149" i="6"/>
  <c r="A149" i="6"/>
  <c r="S148" i="6"/>
  <c r="E148" i="6"/>
  <c r="D148" i="6"/>
  <c r="C148" i="6"/>
  <c r="B148" i="6"/>
  <c r="A148" i="6"/>
  <c r="E147" i="6"/>
  <c r="D147" i="6"/>
  <c r="C147" i="6"/>
  <c r="B147" i="6"/>
  <c r="A147" i="6"/>
  <c r="E146" i="6"/>
  <c r="D146" i="6"/>
  <c r="C146" i="6"/>
  <c r="B146" i="6"/>
  <c r="A146" i="6"/>
  <c r="E145" i="6"/>
  <c r="D145" i="6"/>
  <c r="C145" i="6"/>
  <c r="B145" i="6"/>
  <c r="A145" i="6"/>
  <c r="S144" i="6"/>
  <c r="E144" i="6"/>
  <c r="D144" i="6"/>
  <c r="C144" i="6"/>
  <c r="B144" i="6"/>
  <c r="A144" i="6"/>
  <c r="E143" i="6"/>
  <c r="D143" i="6"/>
  <c r="B143" i="6"/>
  <c r="A143" i="6"/>
  <c r="E142" i="6"/>
  <c r="D142" i="6"/>
  <c r="B142" i="6"/>
  <c r="A142" i="6"/>
  <c r="E141" i="6"/>
  <c r="D141" i="6"/>
  <c r="B141" i="6"/>
  <c r="A141" i="6"/>
  <c r="J140" i="6"/>
  <c r="E140" i="6"/>
  <c r="D140" i="6"/>
  <c r="B140" i="6"/>
  <c r="A140" i="6"/>
  <c r="E139" i="6"/>
  <c r="D139" i="6"/>
  <c r="C139" i="6"/>
  <c r="B139" i="6"/>
  <c r="A139" i="6"/>
  <c r="E138" i="6"/>
  <c r="D138" i="6"/>
  <c r="C138" i="6"/>
  <c r="B138" i="6"/>
  <c r="A138" i="6"/>
  <c r="E137" i="6"/>
  <c r="D137" i="6"/>
  <c r="C137" i="6"/>
  <c r="B137" i="6"/>
  <c r="A137" i="6"/>
  <c r="J136" i="6"/>
  <c r="E136" i="6"/>
  <c r="D136" i="6"/>
  <c r="C136" i="6"/>
  <c r="B136" i="6"/>
  <c r="A136" i="6"/>
  <c r="E135" i="6"/>
  <c r="D135" i="6"/>
  <c r="C135" i="6"/>
  <c r="B135" i="6"/>
  <c r="A135" i="6"/>
  <c r="E134" i="6"/>
  <c r="D134" i="6"/>
  <c r="C134" i="6"/>
  <c r="B134" i="6"/>
  <c r="A134" i="6"/>
  <c r="E133" i="6"/>
  <c r="D133" i="6"/>
  <c r="C133" i="6"/>
  <c r="B133" i="6"/>
  <c r="A133" i="6"/>
  <c r="J132" i="6"/>
  <c r="E132" i="6"/>
  <c r="D132" i="6"/>
  <c r="C132" i="6"/>
  <c r="B132" i="6"/>
  <c r="A132" i="6"/>
  <c r="E131" i="6"/>
  <c r="D131" i="6"/>
  <c r="C131" i="6"/>
  <c r="B131" i="6"/>
  <c r="A131" i="6"/>
  <c r="E130" i="6"/>
  <c r="D130" i="6"/>
  <c r="C130" i="6"/>
  <c r="B130" i="6"/>
  <c r="A130" i="6"/>
  <c r="E129" i="6"/>
  <c r="D129" i="6"/>
  <c r="C129" i="6"/>
  <c r="B129" i="6"/>
  <c r="A129" i="6"/>
  <c r="J128" i="6"/>
  <c r="E128" i="6"/>
  <c r="D128" i="6"/>
  <c r="C128" i="6"/>
  <c r="B128" i="6"/>
  <c r="A128" i="6"/>
  <c r="E127" i="6"/>
  <c r="D127" i="6"/>
  <c r="C127" i="6"/>
  <c r="B127" i="6"/>
  <c r="A127" i="6"/>
  <c r="E126" i="6"/>
  <c r="D126" i="6"/>
  <c r="C126" i="6"/>
  <c r="B126" i="6"/>
  <c r="A126" i="6"/>
  <c r="E125" i="6"/>
  <c r="D125" i="6"/>
  <c r="B125" i="6"/>
  <c r="A125" i="6"/>
  <c r="J124" i="6"/>
  <c r="E124" i="6"/>
  <c r="D124" i="6"/>
  <c r="C124" i="6"/>
  <c r="B124" i="6"/>
  <c r="A124" i="6"/>
  <c r="E123" i="6"/>
  <c r="D123" i="6"/>
  <c r="C123" i="6"/>
  <c r="B123" i="6"/>
  <c r="A123" i="6"/>
  <c r="E122" i="6"/>
  <c r="D122" i="6"/>
  <c r="C122" i="6"/>
  <c r="B122" i="6"/>
  <c r="A122" i="6"/>
  <c r="E121" i="6"/>
  <c r="D121" i="6"/>
  <c r="B121" i="6"/>
  <c r="A121" i="6"/>
  <c r="J120" i="6"/>
  <c r="E120" i="6"/>
  <c r="D120" i="6"/>
  <c r="C120" i="6"/>
  <c r="B120" i="6"/>
  <c r="A120" i="6"/>
  <c r="G119" i="6"/>
  <c r="H119" i="6" s="1"/>
  <c r="F119" i="6"/>
  <c r="E119" i="6"/>
  <c r="D119" i="6"/>
  <c r="B119" i="6"/>
  <c r="A119" i="6"/>
  <c r="E118" i="6"/>
  <c r="D118" i="6"/>
  <c r="B118" i="6"/>
  <c r="A118" i="6"/>
  <c r="E117" i="6"/>
  <c r="D117" i="6"/>
  <c r="C117" i="6"/>
  <c r="B117" i="6"/>
  <c r="A117" i="6"/>
  <c r="S116" i="6"/>
  <c r="E116" i="6"/>
  <c r="D116" i="6"/>
  <c r="C116" i="6"/>
  <c r="B116" i="6"/>
  <c r="A116" i="6"/>
  <c r="E115" i="6"/>
  <c r="D115" i="6"/>
  <c r="C115" i="6"/>
  <c r="B115" i="6"/>
  <c r="A115" i="6"/>
  <c r="E114" i="6"/>
  <c r="D114" i="6"/>
  <c r="C114" i="6"/>
  <c r="B114" i="6"/>
  <c r="A114" i="6"/>
  <c r="E113" i="6"/>
  <c r="D113" i="6"/>
  <c r="C113" i="6"/>
  <c r="B113" i="6"/>
  <c r="A113" i="6"/>
  <c r="S112" i="6"/>
  <c r="E112" i="6"/>
  <c r="D112" i="6"/>
  <c r="C112" i="6"/>
  <c r="B112" i="6"/>
  <c r="A112" i="6"/>
  <c r="E111" i="6"/>
  <c r="D111" i="6"/>
  <c r="C111" i="6"/>
  <c r="B111" i="6"/>
  <c r="A111" i="6"/>
  <c r="E110" i="6"/>
  <c r="D110" i="6"/>
  <c r="C110" i="6"/>
  <c r="B110" i="6"/>
  <c r="A110" i="6"/>
  <c r="E109" i="6"/>
  <c r="D109" i="6"/>
  <c r="C109" i="6"/>
  <c r="B109" i="6"/>
  <c r="A109" i="6"/>
  <c r="S108" i="6"/>
  <c r="E108" i="6"/>
  <c r="D108" i="6"/>
  <c r="C108" i="6"/>
  <c r="B108" i="6"/>
  <c r="A108" i="6"/>
  <c r="E107" i="6"/>
  <c r="D107" i="6"/>
  <c r="B107" i="6"/>
  <c r="A107" i="6"/>
  <c r="E106" i="6"/>
  <c r="D106" i="6"/>
  <c r="C106" i="6"/>
  <c r="B106" i="6"/>
  <c r="A106" i="6"/>
  <c r="E105" i="6"/>
  <c r="D105" i="6"/>
  <c r="C105" i="6"/>
  <c r="B105" i="6"/>
  <c r="A105" i="6"/>
  <c r="S104" i="6"/>
  <c r="E104" i="6"/>
  <c r="D104" i="6"/>
  <c r="C104" i="6"/>
  <c r="B104" i="6"/>
  <c r="A104" i="6"/>
  <c r="E103" i="6"/>
  <c r="D103" i="6"/>
  <c r="B103" i="6"/>
  <c r="A103" i="6"/>
  <c r="E102" i="6"/>
  <c r="D102" i="6"/>
  <c r="C102" i="6"/>
  <c r="B102" i="6"/>
  <c r="A102" i="6"/>
  <c r="E101" i="6"/>
  <c r="D101" i="6"/>
  <c r="C101" i="6"/>
  <c r="B101" i="6"/>
  <c r="A101" i="6"/>
  <c r="S100" i="6"/>
  <c r="E100" i="6"/>
  <c r="D100" i="6"/>
  <c r="C100" i="6"/>
  <c r="B100" i="6"/>
  <c r="A100" i="6"/>
  <c r="E99" i="6"/>
  <c r="D99" i="6"/>
  <c r="B99" i="6"/>
  <c r="A99" i="6"/>
  <c r="E98" i="6"/>
  <c r="D98" i="6"/>
  <c r="B98" i="6"/>
  <c r="A98" i="6"/>
  <c r="E97" i="6"/>
  <c r="D97" i="6"/>
  <c r="C97" i="6"/>
  <c r="B97" i="6"/>
  <c r="A97" i="6"/>
  <c r="S96" i="6"/>
  <c r="E96" i="6"/>
  <c r="D96" i="6"/>
  <c r="B96" i="6"/>
  <c r="A96" i="6"/>
  <c r="E95" i="6"/>
  <c r="D95" i="6"/>
  <c r="C95" i="6"/>
  <c r="B95" i="6"/>
  <c r="A95" i="6"/>
  <c r="J94" i="6"/>
  <c r="E94" i="6"/>
  <c r="D94" i="6"/>
  <c r="C94" i="6"/>
  <c r="B94" i="6"/>
  <c r="A94" i="6"/>
  <c r="E93" i="6"/>
  <c r="D93" i="6"/>
  <c r="C93" i="6"/>
  <c r="B93" i="6"/>
  <c r="A93" i="6"/>
  <c r="S92" i="6"/>
  <c r="E92" i="6"/>
  <c r="D92" i="6"/>
  <c r="C92" i="6"/>
  <c r="B92" i="6"/>
  <c r="A92" i="6"/>
  <c r="E91" i="6"/>
  <c r="D91" i="6"/>
  <c r="C91" i="6"/>
  <c r="B91" i="6"/>
  <c r="A91" i="6"/>
  <c r="J90" i="6"/>
  <c r="E90" i="6"/>
  <c r="D90" i="6"/>
  <c r="C90" i="6"/>
  <c r="B90" i="6"/>
  <c r="A90" i="6"/>
  <c r="E89" i="6"/>
  <c r="D89" i="6"/>
  <c r="C89" i="6"/>
  <c r="B89" i="6"/>
  <c r="A89" i="6"/>
  <c r="S88" i="6"/>
  <c r="E88" i="6"/>
  <c r="D88" i="6"/>
  <c r="C88" i="6"/>
  <c r="B88" i="6"/>
  <c r="A88" i="6"/>
  <c r="E87" i="6"/>
  <c r="D87" i="6"/>
  <c r="B87" i="6"/>
  <c r="A87" i="6"/>
  <c r="J86" i="6"/>
  <c r="E86" i="6"/>
  <c r="D86" i="6"/>
  <c r="C86" i="6"/>
  <c r="B86" i="6"/>
  <c r="A86" i="6"/>
  <c r="E85" i="6"/>
  <c r="D85" i="6"/>
  <c r="C85" i="6"/>
  <c r="B85" i="6"/>
  <c r="A85" i="6"/>
  <c r="E84" i="6"/>
  <c r="D84" i="6"/>
  <c r="C84" i="6"/>
  <c r="B84" i="6"/>
  <c r="A84" i="6"/>
  <c r="E83" i="6"/>
  <c r="D83" i="6"/>
  <c r="B83" i="6"/>
  <c r="A83" i="6"/>
  <c r="J82" i="6"/>
  <c r="E82" i="6"/>
  <c r="D82" i="6"/>
  <c r="C82" i="6"/>
  <c r="B82" i="6"/>
  <c r="A82" i="6"/>
  <c r="E81" i="6"/>
  <c r="D81" i="6"/>
  <c r="C81" i="6"/>
  <c r="B81" i="6"/>
  <c r="A81" i="6"/>
  <c r="E80" i="6"/>
  <c r="D80" i="6"/>
  <c r="C80" i="6"/>
  <c r="B80" i="6"/>
  <c r="A80" i="6"/>
  <c r="X79" i="6"/>
  <c r="Y79" i="6" s="1"/>
  <c r="W79" i="6"/>
  <c r="O79" i="6"/>
  <c r="E79" i="6"/>
  <c r="D79" i="6"/>
  <c r="B79" i="6"/>
  <c r="A79" i="6"/>
  <c r="S78" i="6"/>
  <c r="J78" i="6"/>
  <c r="E78" i="6"/>
  <c r="D78" i="6"/>
  <c r="C78" i="6"/>
  <c r="B78" i="6"/>
  <c r="A78" i="6"/>
  <c r="W77" i="6"/>
  <c r="H77" i="6"/>
  <c r="I77" i="6" s="1"/>
  <c r="F77" i="6"/>
  <c r="E77" i="6"/>
  <c r="G77" i="6" s="1"/>
  <c r="D77" i="6"/>
  <c r="B77" i="6"/>
  <c r="A77" i="6"/>
  <c r="E76" i="6"/>
  <c r="D76" i="6"/>
  <c r="B76" i="6"/>
  <c r="A76" i="6"/>
  <c r="J75" i="6"/>
  <c r="E75" i="6"/>
  <c r="D75" i="6"/>
  <c r="B75" i="6"/>
  <c r="A75" i="6"/>
  <c r="E74" i="6"/>
  <c r="D74" i="6"/>
  <c r="C74" i="6"/>
  <c r="B74" i="6"/>
  <c r="A74" i="6"/>
  <c r="E73" i="6"/>
  <c r="D73" i="6"/>
  <c r="C73" i="6"/>
  <c r="B73" i="6"/>
  <c r="A73" i="6"/>
  <c r="E72" i="6"/>
  <c r="D72" i="6"/>
  <c r="C72" i="6"/>
  <c r="B72" i="6"/>
  <c r="A72" i="6"/>
  <c r="J71" i="6"/>
  <c r="E71" i="6"/>
  <c r="D71" i="6"/>
  <c r="C71" i="6"/>
  <c r="B71" i="6"/>
  <c r="A71" i="6"/>
  <c r="E70" i="6"/>
  <c r="D70" i="6"/>
  <c r="C70" i="6"/>
  <c r="B70" i="6"/>
  <c r="A70" i="6"/>
  <c r="E69" i="6"/>
  <c r="D69" i="6"/>
  <c r="C69" i="6"/>
  <c r="B69" i="6"/>
  <c r="A69" i="6"/>
  <c r="E68" i="6"/>
  <c r="D68" i="6"/>
  <c r="B68" i="6"/>
  <c r="A68" i="6"/>
  <c r="J67" i="6"/>
  <c r="E67" i="6"/>
  <c r="D67" i="6"/>
  <c r="C67" i="6"/>
  <c r="B67" i="6"/>
  <c r="A67" i="6"/>
  <c r="E66" i="6"/>
  <c r="D66" i="6"/>
  <c r="C66" i="6"/>
  <c r="B66" i="6"/>
  <c r="A66" i="6"/>
  <c r="E65" i="6"/>
  <c r="D65" i="6"/>
  <c r="C65" i="6"/>
  <c r="B65" i="6"/>
  <c r="A65" i="6"/>
  <c r="E64" i="6"/>
  <c r="D64" i="6"/>
  <c r="B64" i="6"/>
  <c r="A64" i="6"/>
  <c r="J63" i="6"/>
  <c r="E63" i="6"/>
  <c r="D63" i="6"/>
  <c r="C63" i="6"/>
  <c r="B63" i="6"/>
  <c r="A63" i="6"/>
  <c r="E62" i="6"/>
  <c r="D62" i="6"/>
  <c r="C62" i="6"/>
  <c r="B62" i="6"/>
  <c r="A62" i="6"/>
  <c r="E61" i="6"/>
  <c r="D61" i="6"/>
  <c r="B61" i="6"/>
  <c r="A61" i="6"/>
  <c r="E60" i="6"/>
  <c r="D60" i="6"/>
  <c r="B60" i="6"/>
  <c r="A60" i="6"/>
  <c r="S59" i="6"/>
  <c r="E59" i="6"/>
  <c r="D59" i="6"/>
  <c r="C59" i="6"/>
  <c r="B59" i="6"/>
  <c r="A59" i="6"/>
  <c r="E58" i="6"/>
  <c r="D58" i="6"/>
  <c r="B58" i="6"/>
  <c r="A58" i="6"/>
  <c r="E57" i="6"/>
  <c r="D57" i="6"/>
  <c r="B57" i="6"/>
  <c r="A57" i="6"/>
  <c r="E56" i="6"/>
  <c r="D56" i="6"/>
  <c r="C56" i="6"/>
  <c r="B56" i="6"/>
  <c r="A56" i="6"/>
  <c r="E55" i="6"/>
  <c r="D55" i="6"/>
  <c r="C55" i="6"/>
  <c r="B55" i="6"/>
  <c r="A55" i="6"/>
  <c r="J54" i="6"/>
  <c r="E54" i="6"/>
  <c r="D54" i="6"/>
  <c r="C54" i="6"/>
  <c r="B54" i="6"/>
  <c r="A54" i="6"/>
  <c r="E53" i="6"/>
  <c r="D53" i="6"/>
  <c r="C53" i="6"/>
  <c r="B53" i="6"/>
  <c r="A53" i="6"/>
  <c r="E52" i="6"/>
  <c r="D52" i="6"/>
  <c r="C52" i="6"/>
  <c r="B52" i="6"/>
  <c r="A52" i="6"/>
  <c r="E51" i="6"/>
  <c r="D51" i="6"/>
  <c r="C51" i="6"/>
  <c r="B51" i="6"/>
  <c r="A51" i="6"/>
  <c r="J50" i="6"/>
  <c r="E50" i="6"/>
  <c r="D50" i="6"/>
  <c r="C50" i="6"/>
  <c r="B50" i="6"/>
  <c r="A50" i="6"/>
  <c r="E49" i="6"/>
  <c r="D49" i="6"/>
  <c r="C49" i="6"/>
  <c r="B49" i="6"/>
  <c r="A49" i="6"/>
  <c r="E48" i="6"/>
  <c r="D48" i="6"/>
  <c r="C48" i="6"/>
  <c r="B48" i="6"/>
  <c r="A48" i="6"/>
  <c r="E47" i="6"/>
  <c r="D47" i="6"/>
  <c r="C47" i="6"/>
  <c r="B47" i="6"/>
  <c r="A47" i="6"/>
  <c r="J46" i="6"/>
  <c r="E46" i="6"/>
  <c r="D46" i="6"/>
  <c r="C46" i="6"/>
  <c r="B46" i="6"/>
  <c r="A46" i="6"/>
  <c r="E45" i="6"/>
  <c r="D45" i="6"/>
  <c r="C45" i="6"/>
  <c r="B45" i="6"/>
  <c r="A45" i="6"/>
  <c r="E44" i="6"/>
  <c r="D44" i="6"/>
  <c r="C44" i="6"/>
  <c r="B44" i="6"/>
  <c r="A44" i="6"/>
  <c r="E43" i="6"/>
  <c r="D43" i="6"/>
  <c r="C43" i="6"/>
  <c r="B43" i="6"/>
  <c r="A43" i="6"/>
  <c r="J42" i="6"/>
  <c r="E42" i="6"/>
  <c r="D42" i="6"/>
  <c r="C42" i="6"/>
  <c r="B42" i="6"/>
  <c r="A42" i="6"/>
  <c r="E41" i="6"/>
  <c r="D41" i="6"/>
  <c r="C41" i="6"/>
  <c r="B41" i="6"/>
  <c r="A41" i="6"/>
  <c r="E40" i="6"/>
  <c r="D40" i="6"/>
  <c r="C40" i="6"/>
  <c r="B40" i="6"/>
  <c r="A40" i="6"/>
  <c r="E39" i="6"/>
  <c r="D39" i="6"/>
  <c r="C39" i="6"/>
  <c r="B39" i="6"/>
  <c r="A39" i="6"/>
  <c r="J38" i="6"/>
  <c r="E38" i="6"/>
  <c r="D38" i="6"/>
  <c r="C38" i="6"/>
  <c r="B38" i="6"/>
  <c r="A38" i="6"/>
  <c r="E37" i="6"/>
  <c r="D37" i="6"/>
  <c r="C37" i="6"/>
  <c r="B37" i="6"/>
  <c r="A37" i="6"/>
  <c r="E36" i="6"/>
  <c r="D36" i="6"/>
  <c r="C36" i="6"/>
  <c r="B36" i="6"/>
  <c r="A36" i="6"/>
  <c r="E35" i="6"/>
  <c r="D35" i="6"/>
  <c r="B35" i="6"/>
  <c r="A35" i="6"/>
  <c r="J34" i="6"/>
  <c r="E34" i="6"/>
  <c r="D34" i="6"/>
  <c r="C34" i="6"/>
  <c r="B34" i="6"/>
  <c r="A34" i="6"/>
  <c r="E33" i="6"/>
  <c r="D33" i="6"/>
  <c r="C33" i="6"/>
  <c r="B33" i="6"/>
  <c r="A33" i="6"/>
  <c r="E32" i="6"/>
  <c r="D32" i="6"/>
  <c r="C32" i="6"/>
  <c r="B32" i="6"/>
  <c r="A32" i="6"/>
  <c r="E31" i="6"/>
  <c r="D31" i="6"/>
  <c r="B31" i="6"/>
  <c r="A31" i="6"/>
  <c r="J30" i="6"/>
  <c r="E30" i="6"/>
  <c r="D30" i="6"/>
  <c r="C30" i="6"/>
  <c r="B30" i="6"/>
  <c r="A30" i="6"/>
  <c r="E29" i="6"/>
  <c r="D29" i="6"/>
  <c r="C29" i="6"/>
  <c r="B29" i="6"/>
  <c r="A29" i="6"/>
  <c r="E28" i="6"/>
  <c r="D28" i="6"/>
  <c r="C28" i="6"/>
  <c r="B28" i="6"/>
  <c r="A28" i="6"/>
  <c r="E27" i="6"/>
  <c r="D27" i="6"/>
  <c r="B27" i="6"/>
  <c r="A27" i="6"/>
  <c r="J26" i="6"/>
  <c r="E26" i="6"/>
  <c r="D26" i="6"/>
  <c r="C26" i="6"/>
  <c r="B26" i="6"/>
  <c r="A26" i="6"/>
  <c r="E25" i="6"/>
  <c r="D25" i="6"/>
  <c r="C25" i="6"/>
  <c r="B25" i="6"/>
  <c r="A25" i="6"/>
  <c r="E24" i="6"/>
  <c r="D24" i="6"/>
  <c r="C24" i="6"/>
  <c r="B24" i="6"/>
  <c r="A24" i="6"/>
  <c r="E23" i="6"/>
  <c r="D23" i="6"/>
  <c r="B23" i="6"/>
  <c r="A23" i="6"/>
  <c r="J22" i="6"/>
  <c r="E22" i="6"/>
  <c r="D22" i="6"/>
  <c r="C22" i="6"/>
  <c r="B22" i="6"/>
  <c r="A22" i="6"/>
  <c r="E21" i="6"/>
  <c r="D21" i="6"/>
  <c r="C21" i="6"/>
  <c r="B21" i="6"/>
  <c r="A21" i="6"/>
  <c r="E20" i="6"/>
  <c r="D20" i="6"/>
  <c r="C20" i="6"/>
  <c r="B20" i="6"/>
  <c r="A20" i="6"/>
  <c r="E19" i="6"/>
  <c r="D19" i="6"/>
  <c r="B19" i="6"/>
  <c r="A19" i="6"/>
  <c r="J18" i="6"/>
  <c r="E18" i="6"/>
  <c r="D18" i="6"/>
  <c r="C18" i="6"/>
  <c r="B18" i="6"/>
  <c r="A18" i="6"/>
  <c r="E17" i="6"/>
  <c r="D17" i="6"/>
  <c r="C17" i="6"/>
  <c r="B17" i="6"/>
  <c r="A17" i="6"/>
  <c r="E16" i="6"/>
  <c r="D16" i="6"/>
  <c r="B16" i="6"/>
  <c r="A16" i="6"/>
  <c r="J15" i="6"/>
  <c r="E15" i="6"/>
  <c r="D15" i="6"/>
  <c r="B15" i="6"/>
  <c r="A15" i="6"/>
  <c r="D14" i="6"/>
  <c r="C14" i="6"/>
  <c r="B14" i="6"/>
  <c r="S13" i="6"/>
  <c r="E13" i="6"/>
  <c r="D13" i="6"/>
  <c r="C13" i="6"/>
  <c r="B13" i="6"/>
  <c r="A13" i="6"/>
  <c r="D12" i="6"/>
  <c r="B12" i="6"/>
  <c r="S11" i="6"/>
  <c r="E11" i="6"/>
  <c r="D11" i="6"/>
  <c r="C11" i="6"/>
  <c r="B11" i="6"/>
  <c r="A11" i="6"/>
  <c r="D10" i="6"/>
  <c r="B10" i="6"/>
  <c r="S9" i="6"/>
  <c r="C9" i="6"/>
  <c r="B9" i="6"/>
  <c r="B8" i="6"/>
  <c r="E7" i="6"/>
  <c r="D7" i="6"/>
  <c r="B7" i="6"/>
  <c r="A7" i="6"/>
  <c r="D6" i="6"/>
  <c r="B6" i="6"/>
  <c r="A97" i="5" a="1"/>
  <c r="A97" i="5" s="1"/>
  <c r="A96" i="5" a="1"/>
  <c r="A96" i="5" s="1"/>
  <c r="D96" i="5" s="1"/>
  <c r="A95" i="5" a="1"/>
  <c r="A95" i="5" s="1"/>
  <c r="B95" i="5" s="1"/>
  <c r="T95" i="5" s="1"/>
  <c r="A94" i="5" a="1"/>
  <c r="A94" i="5" s="1"/>
  <c r="D94" i="5" s="1"/>
  <c r="A93" i="5" a="1"/>
  <c r="A93" i="5" s="1"/>
  <c r="A92" i="5" a="1"/>
  <c r="A92" i="5" s="1"/>
  <c r="D92" i="5" s="1"/>
  <c r="A91" i="5" a="1"/>
  <c r="A91" i="5" s="1"/>
  <c r="B91" i="5" s="1"/>
  <c r="A90" i="5" a="1"/>
  <c r="A90" i="5" s="1"/>
  <c r="D90" i="5" s="1"/>
  <c r="A89" i="5" a="1"/>
  <c r="A89" i="5" s="1"/>
  <c r="E88" i="5"/>
  <c r="A88" i="5" a="1"/>
  <c r="A88" i="5" s="1"/>
  <c r="D88" i="5" s="1"/>
  <c r="A87" i="5" a="1"/>
  <c r="A87" i="5"/>
  <c r="B87" i="5" s="1"/>
  <c r="T87" i="5" s="1"/>
  <c r="A86" i="5" a="1"/>
  <c r="A86" i="5" s="1"/>
  <c r="D86" i="5" s="1"/>
  <c r="A85" i="5" a="1"/>
  <c r="A85" i="5" s="1"/>
  <c r="A84" i="5" a="1"/>
  <c r="A84" i="5" s="1"/>
  <c r="A83" i="5" a="1"/>
  <c r="A83" i="5" s="1"/>
  <c r="B83" i="5" s="1"/>
  <c r="A82" i="5" a="1"/>
  <c r="A82" i="5" s="1"/>
  <c r="D82" i="5" s="1"/>
  <c r="A81" i="5" a="1"/>
  <c r="A81" i="5" s="1"/>
  <c r="A80" i="5" a="1"/>
  <c r="A80" i="5" s="1"/>
  <c r="D80" i="5" s="1"/>
  <c r="A79" i="5" a="1"/>
  <c r="A79" i="5" s="1"/>
  <c r="B79" i="5" s="1"/>
  <c r="T79" i="5" s="1"/>
  <c r="A78" i="5" a="1"/>
  <c r="A78" i="5" s="1"/>
  <c r="D78" i="5" s="1"/>
  <c r="A77" i="5" a="1"/>
  <c r="A77" i="5" s="1"/>
  <c r="A76" i="5" a="1"/>
  <c r="A76" i="5" s="1"/>
  <c r="D76" i="5" s="1"/>
  <c r="A75" i="5" a="1"/>
  <c r="A75" i="5" s="1"/>
  <c r="B75" i="5" s="1"/>
  <c r="A74" i="5" a="1"/>
  <c r="A74" i="5" s="1"/>
  <c r="D74" i="5" s="1"/>
  <c r="A73" i="5" a="1"/>
  <c r="A73" i="5" s="1"/>
  <c r="E72" i="5"/>
  <c r="A72" i="5" a="1"/>
  <c r="A72" i="5" s="1"/>
  <c r="D72" i="5" s="1"/>
  <c r="A71" i="5" a="1"/>
  <c r="A71" i="5"/>
  <c r="B71" i="5" s="1"/>
  <c r="T71" i="5" s="1"/>
  <c r="A70" i="5" a="1"/>
  <c r="A70" i="5" s="1"/>
  <c r="D70" i="5" s="1"/>
  <c r="A69" i="5" a="1"/>
  <c r="A69" i="5" s="1"/>
  <c r="A68" i="5" a="1"/>
  <c r="A68" i="5" s="1"/>
  <c r="A67" i="5" a="1"/>
  <c r="A67" i="5" s="1"/>
  <c r="B67" i="5" s="1"/>
  <c r="A66" i="5" a="1"/>
  <c r="A66" i="5" s="1"/>
  <c r="D66" i="5" s="1"/>
  <c r="A65" i="5" a="1"/>
  <c r="A65" i="5" s="1"/>
  <c r="A64" i="5" a="1"/>
  <c r="A64" i="5" s="1"/>
  <c r="D64" i="5" s="1"/>
  <c r="A63" i="5" a="1"/>
  <c r="A63" i="5" s="1"/>
  <c r="B63" i="5" s="1"/>
  <c r="T63" i="5" s="1"/>
  <c r="A62" i="5" a="1"/>
  <c r="A62" i="5" s="1"/>
  <c r="D62" i="5" s="1"/>
  <c r="A61" i="5" a="1"/>
  <c r="A61" i="5" s="1"/>
  <c r="A60" i="5" a="1"/>
  <c r="A60" i="5" s="1"/>
  <c r="D60" i="5" s="1"/>
  <c r="A59" i="5" a="1"/>
  <c r="A59" i="5" s="1"/>
  <c r="B59" i="5" s="1"/>
  <c r="A58" i="5" a="1"/>
  <c r="A58" i="5" s="1"/>
  <c r="D58" i="5" s="1"/>
  <c r="A57" i="5" a="1"/>
  <c r="A57" i="5" s="1"/>
  <c r="E56" i="5"/>
  <c r="A56" i="5" a="1"/>
  <c r="A56" i="5" s="1"/>
  <c r="D56" i="5" s="1"/>
  <c r="A55" i="5" a="1"/>
  <c r="A55" i="5"/>
  <c r="B55" i="5" s="1"/>
  <c r="T55" i="5" s="1"/>
  <c r="A54" i="5" a="1"/>
  <c r="A54" i="5" s="1"/>
  <c r="D54" i="5" s="1"/>
  <c r="A53" i="5" a="1"/>
  <c r="A53" i="5" s="1"/>
  <c r="A52" i="5" a="1"/>
  <c r="A52" i="5" s="1"/>
  <c r="A51" i="5" a="1"/>
  <c r="A51" i="5" s="1"/>
  <c r="B51" i="5" s="1"/>
  <c r="A50" i="5" a="1"/>
  <c r="A50" i="5" s="1"/>
  <c r="D50" i="5" s="1"/>
  <c r="A49" i="5" a="1"/>
  <c r="A49" i="5" s="1"/>
  <c r="A48" i="5" a="1"/>
  <c r="A48" i="5" s="1"/>
  <c r="D48" i="5" s="1"/>
  <c r="A47" i="5" a="1"/>
  <c r="A47" i="5" s="1"/>
  <c r="B47" i="5" s="1"/>
  <c r="T47" i="5" s="1"/>
  <c r="A46" i="5" a="1"/>
  <c r="A46" i="5" s="1"/>
  <c r="D46" i="5" s="1"/>
  <c r="A45" i="5" a="1"/>
  <c r="A45" i="5" s="1"/>
  <c r="E44" i="5"/>
  <c r="A44" i="5" a="1"/>
  <c r="A44" i="5" s="1"/>
  <c r="D44" i="5" s="1"/>
  <c r="A43" i="5" a="1"/>
  <c r="A43" i="5" s="1"/>
  <c r="B43" i="5" s="1"/>
  <c r="A42" i="5" a="1"/>
  <c r="A42" i="5" s="1"/>
  <c r="D42" i="5" s="1"/>
  <c r="A41" i="5" a="1"/>
  <c r="A41" i="5" s="1"/>
  <c r="A40" i="5" a="1"/>
  <c r="A40" i="5" s="1"/>
  <c r="D40" i="5" s="1"/>
  <c r="A39" i="5" a="1"/>
  <c r="A39" i="5" s="1"/>
  <c r="B39" i="5" s="1"/>
  <c r="T39" i="5" s="1"/>
  <c r="A38" i="5" a="1"/>
  <c r="A38" i="5" s="1"/>
  <c r="D38" i="5" s="1"/>
  <c r="A37" i="5" a="1"/>
  <c r="A37" i="5" s="1"/>
  <c r="B36" i="5"/>
  <c r="A36" i="5" a="1"/>
  <c r="A36" i="5" s="1"/>
  <c r="D36" i="5" s="1"/>
  <c r="A35" i="5" a="1"/>
  <c r="A35" i="5" s="1"/>
  <c r="B35" i="5" s="1"/>
  <c r="A34" i="5" a="1"/>
  <c r="A34" i="5" s="1"/>
  <c r="D34" i="5" s="1"/>
  <c r="A33" i="5" a="1"/>
  <c r="A33" i="5" s="1"/>
  <c r="A32" i="5" a="1"/>
  <c r="A32" i="5" s="1"/>
  <c r="D32" i="5" s="1"/>
  <c r="A31" i="5" a="1"/>
  <c r="A31" i="5" s="1"/>
  <c r="B31" i="5" s="1"/>
  <c r="T31" i="5" s="1"/>
  <c r="A30" i="5" a="1"/>
  <c r="A30" i="5" s="1"/>
  <c r="D30" i="5" s="1"/>
  <c r="A29" i="5" a="1"/>
  <c r="A29" i="5" s="1"/>
  <c r="A28" i="5" a="1"/>
  <c r="A28" i="5" s="1"/>
  <c r="D28" i="5" s="1"/>
  <c r="A27" i="5" a="1"/>
  <c r="A27" i="5" s="1"/>
  <c r="B27" i="5" s="1"/>
  <c r="A26" i="5" a="1"/>
  <c r="A26" i="5" s="1"/>
  <c r="D26" i="5" s="1"/>
  <c r="A25" i="5" a="1"/>
  <c r="A25" i="5" s="1"/>
  <c r="A24" i="5" a="1"/>
  <c r="A24" i="5" s="1"/>
  <c r="D24" i="5" s="1"/>
  <c r="A23" i="5" a="1"/>
  <c r="A23" i="5" s="1"/>
  <c r="B23" i="5" s="1"/>
  <c r="T23" i="5" s="1"/>
  <c r="A22" i="5" a="1"/>
  <c r="A22" i="5" s="1"/>
  <c r="D22" i="5" s="1"/>
  <c r="A21" i="5" a="1"/>
  <c r="A21" i="5" s="1"/>
  <c r="B20" i="5"/>
  <c r="A20" i="5" a="1"/>
  <c r="A20" i="5" s="1"/>
  <c r="D20" i="5" s="1"/>
  <c r="A19" i="5" a="1"/>
  <c r="A19" i="5" s="1"/>
  <c r="B19" i="5" s="1"/>
  <c r="A18" i="5" a="1"/>
  <c r="A18" i="5" s="1"/>
  <c r="D18" i="5" s="1"/>
  <c r="A17" i="5" a="1"/>
  <c r="A17" i="5" s="1"/>
  <c r="A16" i="5" a="1"/>
  <c r="A16" i="5" s="1"/>
  <c r="D16" i="5" s="1"/>
  <c r="A15" i="5" a="1"/>
  <c r="A15" i="5" s="1"/>
  <c r="B15" i="5" s="1"/>
  <c r="T15" i="5" s="1"/>
  <c r="A14" i="5" a="1"/>
  <c r="A14" i="5" s="1"/>
  <c r="D14" i="5" s="1"/>
  <c r="A13" i="5" a="1"/>
  <c r="A13" i="5" s="1"/>
  <c r="A12" i="5" a="1"/>
  <c r="A12" i="5" s="1"/>
  <c r="D12" i="5" s="1"/>
  <c r="A11" i="5" a="1"/>
  <c r="A11" i="5" s="1"/>
  <c r="B11" i="5" s="1"/>
  <c r="A10" i="5" a="1"/>
  <c r="A10" i="5" s="1"/>
  <c r="D10" i="5" s="1"/>
  <c r="A9" i="5" a="1"/>
  <c r="A9" i="5" s="1"/>
  <c r="E8" i="5"/>
  <c r="B8" i="5"/>
  <c r="A8" i="5" a="1"/>
  <c r="A8" i="5" s="1"/>
  <c r="D8" i="5" s="1"/>
  <c r="A7" i="5" a="1"/>
  <c r="A7" i="5"/>
  <c r="B7" i="5" s="1"/>
  <c r="T7" i="5" s="1"/>
  <c r="A6" i="5" a="1"/>
  <c r="A6" i="5" s="1"/>
  <c r="D6" i="5" s="1"/>
  <c r="A5" i="5" a="1"/>
  <c r="A5" i="5" s="1"/>
  <c r="A1" i="5"/>
  <c r="A159" i="4" a="1"/>
  <c r="A159" i="4" s="1"/>
  <c r="A158" i="4" a="1"/>
  <c r="A158" i="4" s="1"/>
  <c r="A157" i="4" a="1"/>
  <c r="A157" i="4" s="1"/>
  <c r="E157" i="4" s="1"/>
  <c r="A156" i="4" a="1"/>
  <c r="A156" i="4" s="1"/>
  <c r="D156" i="4" s="1"/>
  <c r="A155" i="4" a="1"/>
  <c r="A155" i="4"/>
  <c r="E155" i="4" s="1"/>
  <c r="A154" i="4" a="1"/>
  <c r="A154" i="4" s="1"/>
  <c r="A153" i="4" a="1"/>
  <c r="A153" i="4" s="1"/>
  <c r="E153" i="4" s="1"/>
  <c r="A152" i="4" a="1"/>
  <c r="A152" i="4" s="1"/>
  <c r="D152" i="4" s="1"/>
  <c r="A151" i="4" a="1"/>
  <c r="A151" i="4" s="1"/>
  <c r="A150" i="4" a="1"/>
  <c r="A150" i="4" s="1"/>
  <c r="A149" i="4" a="1"/>
  <c r="A149" i="4" s="1"/>
  <c r="E149" i="4" s="1"/>
  <c r="A148" i="4" a="1"/>
  <c r="A148" i="4" s="1"/>
  <c r="D148" i="4" s="1"/>
  <c r="A147" i="4" a="1"/>
  <c r="A147" i="4"/>
  <c r="E147" i="4" s="1"/>
  <c r="A146" i="4" a="1"/>
  <c r="A146" i="4" s="1"/>
  <c r="A145" i="4" a="1"/>
  <c r="A145" i="4" s="1"/>
  <c r="E145" i="4" s="1"/>
  <c r="A144" i="4" a="1"/>
  <c r="A144" i="4" s="1"/>
  <c r="D144" i="4" s="1"/>
  <c r="A143" i="4" a="1"/>
  <c r="A143" i="4"/>
  <c r="A142" i="4" a="1"/>
  <c r="A142" i="4" s="1"/>
  <c r="A141" i="4" a="1"/>
  <c r="A141" i="4" s="1"/>
  <c r="E141" i="4" s="1"/>
  <c r="A140" i="4" a="1"/>
  <c r="A140" i="4" s="1"/>
  <c r="D140" i="4" s="1"/>
  <c r="A139" i="4" a="1"/>
  <c r="A139" i="4" s="1"/>
  <c r="E139" i="4" s="1"/>
  <c r="A138" i="4" a="1"/>
  <c r="A138" i="4" s="1"/>
  <c r="A137" i="4" a="1"/>
  <c r="A137" i="4" s="1"/>
  <c r="E137" i="4" s="1"/>
  <c r="A136" i="4" a="1"/>
  <c r="A136" i="4" s="1"/>
  <c r="D136" i="4" s="1"/>
  <c r="A135" i="4" a="1"/>
  <c r="A135" i="4"/>
  <c r="E135" i="4" s="1"/>
  <c r="A134" i="4" a="1"/>
  <c r="A134" i="4" s="1"/>
  <c r="A133" i="4" a="1"/>
  <c r="A133" i="4" s="1"/>
  <c r="E133" i="4" s="1"/>
  <c r="A132" i="4" a="1"/>
  <c r="A132" i="4" s="1"/>
  <c r="D132" i="4" s="1"/>
  <c r="A131" i="4" a="1"/>
  <c r="A131" i="4"/>
  <c r="E131" i="4" s="1"/>
  <c r="A130" i="4" a="1"/>
  <c r="A130" i="4" s="1"/>
  <c r="A129" i="4" a="1"/>
  <c r="A129" i="4" s="1"/>
  <c r="E129" i="4" s="1"/>
  <c r="A128" i="4" a="1"/>
  <c r="A128" i="4" s="1"/>
  <c r="D128" i="4" s="1"/>
  <c r="B127" i="4"/>
  <c r="A127" i="4" a="1"/>
  <c r="A127" i="4"/>
  <c r="E127" i="4" s="1"/>
  <c r="A126" i="4" a="1"/>
  <c r="A126" i="4" s="1"/>
  <c r="A125" i="4" a="1"/>
  <c r="A125" i="4" s="1"/>
  <c r="E125" i="4" s="1"/>
  <c r="A124" i="4" a="1"/>
  <c r="A124" i="4" s="1"/>
  <c r="D124" i="4" s="1"/>
  <c r="A123" i="4" a="1"/>
  <c r="A123" i="4"/>
  <c r="E123" i="4" s="1"/>
  <c r="A122" i="4" a="1"/>
  <c r="A122" i="4" s="1"/>
  <c r="A121" i="4" a="1"/>
  <c r="A121" i="4" s="1"/>
  <c r="E121" i="4" s="1"/>
  <c r="A120" i="4" a="1"/>
  <c r="A120" i="4" s="1"/>
  <c r="D120" i="4" s="1"/>
  <c r="A119" i="4" a="1"/>
  <c r="A119" i="4" s="1"/>
  <c r="A118" i="4" a="1"/>
  <c r="A118" i="4" s="1"/>
  <c r="A117" i="4" a="1"/>
  <c r="A117" i="4" s="1"/>
  <c r="E117" i="4" s="1"/>
  <c r="A116" i="4" a="1"/>
  <c r="A116" i="4" s="1"/>
  <c r="D116" i="4" s="1"/>
  <c r="A115" i="4" a="1"/>
  <c r="A115" i="4"/>
  <c r="E115" i="4" s="1"/>
  <c r="A114" i="4" a="1"/>
  <c r="A114" i="4" s="1"/>
  <c r="A113" i="4" a="1"/>
  <c r="A113" i="4" s="1"/>
  <c r="E113" i="4" s="1"/>
  <c r="A112" i="4" a="1"/>
  <c r="A112" i="4" s="1"/>
  <c r="D112" i="4" s="1"/>
  <c r="A111" i="4" a="1"/>
  <c r="A111" i="4"/>
  <c r="A110" i="4" a="1"/>
  <c r="A110" i="4" s="1"/>
  <c r="A109" i="4" a="1"/>
  <c r="A109" i="4" s="1"/>
  <c r="E109" i="4" s="1"/>
  <c r="A108" i="4" a="1"/>
  <c r="A108" i="4" s="1"/>
  <c r="D108" i="4" s="1"/>
  <c r="A107" i="4" a="1"/>
  <c r="A107" i="4" s="1"/>
  <c r="E107" i="4" s="1"/>
  <c r="A106" i="4" a="1"/>
  <c r="A106" i="4" s="1"/>
  <c r="A105" i="4" a="1"/>
  <c r="A105" i="4" s="1"/>
  <c r="E105" i="4" s="1"/>
  <c r="A104" i="4" a="1"/>
  <c r="A104" i="4" s="1"/>
  <c r="D104" i="4" s="1"/>
  <c r="A103" i="4" a="1"/>
  <c r="A103" i="4"/>
  <c r="A102" i="4" a="1"/>
  <c r="A102" i="4" s="1"/>
  <c r="A101" i="4" a="1"/>
  <c r="A101" i="4" s="1"/>
  <c r="E101" i="4" s="1"/>
  <c r="A100" i="4" a="1"/>
  <c r="A100" i="4" s="1"/>
  <c r="D100" i="4" s="1"/>
  <c r="A99" i="4" a="1"/>
  <c r="A99" i="4" s="1"/>
  <c r="E99" i="4" s="1"/>
  <c r="A98" i="4" a="1"/>
  <c r="A98" i="4" s="1"/>
  <c r="A97" i="4" a="1"/>
  <c r="A97" i="4" s="1"/>
  <c r="E97" i="4" s="1"/>
  <c r="A96" i="4" a="1"/>
  <c r="A96" i="4" s="1"/>
  <c r="D96" i="4" s="1"/>
  <c r="B95" i="4"/>
  <c r="A95" i="4" a="1"/>
  <c r="A95" i="4"/>
  <c r="E95" i="4" s="1"/>
  <c r="A94" i="4" a="1"/>
  <c r="A94" i="4" s="1"/>
  <c r="A93" i="4" a="1"/>
  <c r="A93" i="4" s="1"/>
  <c r="E93" i="4" s="1"/>
  <c r="A92" i="4" a="1"/>
  <c r="A92" i="4" s="1"/>
  <c r="D92" i="4" s="1"/>
  <c r="A91" i="4" a="1"/>
  <c r="A91" i="4"/>
  <c r="E91" i="4" s="1"/>
  <c r="A90" i="4" a="1"/>
  <c r="A90" i="4" s="1"/>
  <c r="A89" i="4" a="1"/>
  <c r="A89" i="4" s="1"/>
  <c r="E89" i="4" s="1"/>
  <c r="A88" i="4" a="1"/>
  <c r="A88" i="4" s="1"/>
  <c r="D88" i="4" s="1"/>
  <c r="B87" i="4"/>
  <c r="A87" i="4" a="1"/>
  <c r="A87" i="4" s="1"/>
  <c r="E87" i="4" s="1"/>
  <c r="A86" i="4" a="1"/>
  <c r="A86" i="4" s="1"/>
  <c r="A85" i="4" a="1"/>
  <c r="A85" i="4" s="1"/>
  <c r="E85" i="4" s="1"/>
  <c r="A84" i="4" a="1"/>
  <c r="A84" i="4" s="1"/>
  <c r="D84" i="4" s="1"/>
  <c r="A83" i="4" a="1"/>
  <c r="A83" i="4"/>
  <c r="E83" i="4" s="1"/>
  <c r="A82" i="4" a="1"/>
  <c r="A82" i="4" s="1"/>
  <c r="A81" i="4" a="1"/>
  <c r="A81" i="4" s="1"/>
  <c r="E81" i="4" s="1"/>
  <c r="A80" i="4" a="1"/>
  <c r="A80" i="4" s="1"/>
  <c r="D80" i="4" s="1"/>
  <c r="A79" i="4" a="1"/>
  <c r="A79" i="4" s="1"/>
  <c r="A78" i="4" a="1"/>
  <c r="A78" i="4" s="1"/>
  <c r="A77" i="4" a="1"/>
  <c r="A77" i="4" s="1"/>
  <c r="E77" i="4" s="1"/>
  <c r="A76" i="4" a="1"/>
  <c r="A76" i="4" s="1"/>
  <c r="D76" i="4" s="1"/>
  <c r="A75" i="4" a="1"/>
  <c r="A75" i="4" s="1"/>
  <c r="E75" i="4" s="1"/>
  <c r="A74" i="4" a="1"/>
  <c r="A74" i="4" s="1"/>
  <c r="A73" i="4" a="1"/>
  <c r="A73" i="4" s="1"/>
  <c r="E73" i="4" s="1"/>
  <c r="A72" i="4" a="1"/>
  <c r="A72" i="4" s="1"/>
  <c r="D72" i="4" s="1"/>
  <c r="A71" i="4" a="1"/>
  <c r="A71" i="4"/>
  <c r="A70" i="4" a="1"/>
  <c r="A70" i="4" s="1"/>
  <c r="A69" i="4" a="1"/>
  <c r="A69" i="4" s="1"/>
  <c r="B69" i="4" s="1"/>
  <c r="A68" i="4" a="1"/>
  <c r="A68" i="4"/>
  <c r="A67" i="4" a="1"/>
  <c r="A67" i="4"/>
  <c r="B67" i="4" s="1"/>
  <c r="A66" i="4" a="1"/>
  <c r="A66" i="4" s="1"/>
  <c r="A65" i="4" a="1"/>
  <c r="A65" i="4" s="1"/>
  <c r="B65" i="4" s="1"/>
  <c r="A64" i="4" a="1"/>
  <c r="A64" i="4"/>
  <c r="E64" i="4" s="1"/>
  <c r="A63" i="4" a="1"/>
  <c r="A63" i="4"/>
  <c r="B63" i="4" s="1"/>
  <c r="A62" i="4" a="1"/>
  <c r="A62" i="4" s="1"/>
  <c r="A61" i="4" a="1"/>
  <c r="A61" i="4" s="1"/>
  <c r="B61" i="4" s="1"/>
  <c r="A60" i="4" a="1"/>
  <c r="A60" i="4" s="1"/>
  <c r="E60" i="4" s="1"/>
  <c r="A59" i="4" a="1"/>
  <c r="A59" i="4"/>
  <c r="B59" i="4" s="1"/>
  <c r="A58" i="4" a="1"/>
  <c r="A58" i="4" s="1"/>
  <c r="A57" i="4" a="1"/>
  <c r="A57" i="4" s="1"/>
  <c r="B57" i="4" s="1"/>
  <c r="A56" i="4" a="1"/>
  <c r="A56" i="4"/>
  <c r="E56" i="4" s="1"/>
  <c r="A55" i="4" a="1"/>
  <c r="A55" i="4" s="1"/>
  <c r="B55" i="4" s="1"/>
  <c r="A54" i="4" a="1"/>
  <c r="A54" i="4" s="1"/>
  <c r="A53" i="4" a="1"/>
  <c r="A53" i="4" s="1"/>
  <c r="B53" i="4" s="1"/>
  <c r="B52" i="4"/>
  <c r="A52" i="4" a="1"/>
  <c r="A52" i="4"/>
  <c r="E52" i="4" s="1"/>
  <c r="A51" i="4" a="1"/>
  <c r="A51" i="4"/>
  <c r="B51" i="4" s="1"/>
  <c r="A50" i="4" a="1"/>
  <c r="A50" i="4" s="1"/>
  <c r="A49" i="4" a="1"/>
  <c r="A49" i="4" s="1"/>
  <c r="B49" i="4" s="1"/>
  <c r="A48" i="4" a="1"/>
  <c r="A48" i="4"/>
  <c r="A47" i="4" a="1"/>
  <c r="A47" i="4"/>
  <c r="B47" i="4" s="1"/>
  <c r="A46" i="4" a="1"/>
  <c r="A46" i="4" s="1"/>
  <c r="A45" i="4" a="1"/>
  <c r="A45" i="4" s="1"/>
  <c r="B45" i="4" s="1"/>
  <c r="A44" i="4" a="1"/>
  <c r="A44" i="4"/>
  <c r="A43" i="4" a="1"/>
  <c r="A43" i="4" s="1"/>
  <c r="B43" i="4" s="1"/>
  <c r="A42" i="4" a="1"/>
  <c r="A42" i="4" s="1"/>
  <c r="A41" i="4" a="1"/>
  <c r="A41" i="4" s="1"/>
  <c r="B41" i="4" s="1"/>
  <c r="A40" i="4" a="1"/>
  <c r="A40" i="4" s="1"/>
  <c r="A39" i="4" a="1"/>
  <c r="A39" i="4"/>
  <c r="B39" i="4" s="1"/>
  <c r="A38" i="4" a="1"/>
  <c r="A38" i="4" s="1"/>
  <c r="A37" i="4" a="1"/>
  <c r="A37" i="4" s="1"/>
  <c r="B37" i="4" s="1"/>
  <c r="A36" i="4" a="1"/>
  <c r="A36" i="4" s="1"/>
  <c r="A35" i="4" a="1"/>
  <c r="A35" i="4"/>
  <c r="B35" i="4" s="1"/>
  <c r="A34" i="4" a="1"/>
  <c r="A34" i="4" s="1"/>
  <c r="A33" i="4" a="1"/>
  <c r="A33" i="4" s="1"/>
  <c r="B33" i="4" s="1"/>
  <c r="A32" i="4" a="1"/>
  <c r="A32" i="4"/>
  <c r="A31" i="4" a="1"/>
  <c r="A31" i="4" s="1"/>
  <c r="B31" i="4" s="1"/>
  <c r="A30" i="4" a="1"/>
  <c r="A30" i="4" s="1"/>
  <c r="A29" i="4" a="1"/>
  <c r="A29" i="4" s="1"/>
  <c r="B29" i="4" s="1"/>
  <c r="B28" i="4"/>
  <c r="A28" i="4" a="1"/>
  <c r="A28" i="4" s="1"/>
  <c r="E28" i="4" s="1"/>
  <c r="A27" i="4" a="1"/>
  <c r="A27" i="4" s="1"/>
  <c r="B27" i="4" s="1"/>
  <c r="A26" i="4" a="1"/>
  <c r="A26" i="4" s="1"/>
  <c r="A25" i="4" a="1"/>
  <c r="A25" i="4" s="1"/>
  <c r="B25" i="4" s="1"/>
  <c r="A24" i="4" a="1"/>
  <c r="A24" i="4" s="1"/>
  <c r="A23" i="4" a="1"/>
  <c r="A23" i="4" s="1"/>
  <c r="B23" i="4" s="1"/>
  <c r="A22" i="4" a="1"/>
  <c r="A22" i="4" s="1"/>
  <c r="A21" i="4" a="1"/>
  <c r="A21" i="4" s="1"/>
  <c r="B21" i="4" s="1"/>
  <c r="A20" i="4" a="1"/>
  <c r="A20" i="4" s="1"/>
  <c r="E20" i="4" s="1"/>
  <c r="A19" i="4" a="1"/>
  <c r="A19" i="4" s="1"/>
  <c r="B19" i="4" s="1"/>
  <c r="A18" i="4" a="1"/>
  <c r="A18" i="4" s="1"/>
  <c r="A17" i="4" a="1"/>
  <c r="A17" i="4" s="1"/>
  <c r="B17" i="4" s="1"/>
  <c r="A16" i="4" a="1"/>
  <c r="A16" i="4" s="1"/>
  <c r="E16" i="4" s="1"/>
  <c r="A15" i="4" a="1"/>
  <c r="A15" i="4" s="1"/>
  <c r="B15" i="4" s="1"/>
  <c r="A14" i="4" a="1"/>
  <c r="A14" i="4" s="1"/>
  <c r="A13" i="4" a="1"/>
  <c r="A13" i="4" s="1"/>
  <c r="B13" i="4" s="1"/>
  <c r="B12" i="4"/>
  <c r="A12" i="4" a="1"/>
  <c r="A12" i="4"/>
  <c r="E12" i="4" s="1"/>
  <c r="A11" i="4" a="1"/>
  <c r="A11" i="4"/>
  <c r="B11" i="4" s="1"/>
  <c r="A10" i="4" a="1"/>
  <c r="A10" i="4" s="1"/>
  <c r="A9" i="4" a="1"/>
  <c r="A9" i="4" s="1"/>
  <c r="B9" i="4" s="1"/>
  <c r="B8" i="4"/>
  <c r="A8" i="4" a="1"/>
  <c r="A8" i="4"/>
  <c r="E8" i="4" s="1"/>
  <c r="A7" i="4" a="1"/>
  <c r="A7" i="4"/>
  <c r="B7" i="4" s="1"/>
  <c r="B6" i="4"/>
  <c r="A6" i="4" a="1"/>
  <c r="A6" i="4"/>
  <c r="E6" i="4" s="1"/>
  <c r="A5" i="4" a="1"/>
  <c r="A5" i="4"/>
  <c r="B5" i="4" s="1"/>
  <c r="A1" i="4"/>
  <c r="F176" i="3"/>
  <c r="E176" i="3"/>
  <c r="D176" i="3"/>
  <c r="C176" i="3"/>
  <c r="U176" i="3" s="1"/>
  <c r="B176" i="3"/>
  <c r="A176" i="3"/>
  <c r="F175" i="3"/>
  <c r="E175" i="3"/>
  <c r="D175" i="3"/>
  <c r="C175" i="3"/>
  <c r="U175" i="3" s="1"/>
  <c r="B175" i="3"/>
  <c r="A175" i="3"/>
  <c r="F174" i="3"/>
  <c r="E174" i="3"/>
  <c r="D174" i="3"/>
  <c r="B174" i="3"/>
  <c r="A174" i="3"/>
  <c r="F173" i="3"/>
  <c r="E173" i="3"/>
  <c r="D173" i="3"/>
  <c r="B173" i="3"/>
  <c r="A173" i="3"/>
  <c r="F172" i="3"/>
  <c r="E172" i="3"/>
  <c r="D172" i="3"/>
  <c r="C172" i="3"/>
  <c r="U172" i="3" s="1"/>
  <c r="B172" i="3"/>
  <c r="A172" i="3"/>
  <c r="F171" i="3"/>
  <c r="E171" i="3"/>
  <c r="D171" i="3"/>
  <c r="C171" i="3"/>
  <c r="U171" i="3" s="1"/>
  <c r="B171" i="3"/>
  <c r="A171" i="3"/>
  <c r="F170" i="3"/>
  <c r="E170" i="3"/>
  <c r="D170" i="3"/>
  <c r="C170" i="3"/>
  <c r="B170" i="3"/>
  <c r="A170" i="3"/>
  <c r="F169" i="3"/>
  <c r="E169" i="3"/>
  <c r="D169" i="3"/>
  <c r="C169" i="3"/>
  <c r="U169" i="3" s="1"/>
  <c r="B169" i="3"/>
  <c r="A169" i="3"/>
  <c r="F168" i="3"/>
  <c r="E168" i="3"/>
  <c r="D168" i="3"/>
  <c r="C168" i="3"/>
  <c r="U168" i="3" s="1"/>
  <c r="B168" i="3"/>
  <c r="A168" i="3"/>
  <c r="F167" i="3"/>
  <c r="E167" i="3"/>
  <c r="D167" i="3"/>
  <c r="C167" i="3"/>
  <c r="U167" i="3" s="1"/>
  <c r="B167" i="3"/>
  <c r="A167" i="3"/>
  <c r="F166" i="3"/>
  <c r="E166" i="3"/>
  <c r="D166" i="3"/>
  <c r="C166" i="3"/>
  <c r="B166" i="3"/>
  <c r="A166" i="3"/>
  <c r="F165" i="3"/>
  <c r="E165" i="3"/>
  <c r="D165" i="3"/>
  <c r="C165" i="3"/>
  <c r="U165" i="3" s="1"/>
  <c r="B165" i="3"/>
  <c r="A165" i="3"/>
  <c r="F164" i="3"/>
  <c r="E164" i="3"/>
  <c r="D164" i="3"/>
  <c r="C164" i="3"/>
  <c r="U164" i="3" s="1"/>
  <c r="B164" i="3"/>
  <c r="A164" i="3"/>
  <c r="F163" i="3"/>
  <c r="E163" i="3"/>
  <c r="D163" i="3"/>
  <c r="B163" i="3"/>
  <c r="A163" i="3"/>
  <c r="F162" i="3"/>
  <c r="E162" i="3"/>
  <c r="D162" i="3"/>
  <c r="C162" i="3"/>
  <c r="B162" i="3"/>
  <c r="A162" i="3"/>
  <c r="F161" i="3"/>
  <c r="E161" i="3"/>
  <c r="D161" i="3"/>
  <c r="B161" i="3"/>
  <c r="A161" i="3"/>
  <c r="F160" i="3"/>
  <c r="E160" i="3"/>
  <c r="D160" i="3"/>
  <c r="C160" i="3"/>
  <c r="U160" i="3" s="1"/>
  <c r="B160" i="3"/>
  <c r="A160" i="3"/>
  <c r="F159" i="3"/>
  <c r="E159" i="3"/>
  <c r="D159" i="3"/>
  <c r="C159" i="3"/>
  <c r="U159" i="3" s="1"/>
  <c r="B159" i="3"/>
  <c r="A159" i="3"/>
  <c r="F158" i="3"/>
  <c r="E158" i="3"/>
  <c r="D158" i="3"/>
  <c r="C158" i="3"/>
  <c r="B158" i="3"/>
  <c r="A158" i="3"/>
  <c r="F157" i="3"/>
  <c r="E157" i="3"/>
  <c r="D157" i="3"/>
  <c r="C157" i="3"/>
  <c r="U157" i="3" s="1"/>
  <c r="B157" i="3"/>
  <c r="A157" i="3"/>
  <c r="F156" i="3"/>
  <c r="E156" i="3"/>
  <c r="D156" i="3"/>
  <c r="C156" i="3"/>
  <c r="U156" i="3" s="1"/>
  <c r="B156" i="3"/>
  <c r="A156" i="3"/>
  <c r="F155" i="3"/>
  <c r="E155" i="3"/>
  <c r="D155" i="3"/>
  <c r="C155" i="3"/>
  <c r="U155" i="3" s="1"/>
  <c r="B155" i="3"/>
  <c r="A155" i="3"/>
  <c r="F154" i="3"/>
  <c r="E154" i="3"/>
  <c r="D154" i="3"/>
  <c r="C154" i="3"/>
  <c r="B154" i="3"/>
  <c r="A154" i="3"/>
  <c r="F153" i="3"/>
  <c r="E153" i="3"/>
  <c r="D153" i="3"/>
  <c r="C153" i="3"/>
  <c r="U153" i="3" s="1"/>
  <c r="B153" i="3"/>
  <c r="A153" i="3"/>
  <c r="F152" i="3"/>
  <c r="E152" i="3"/>
  <c r="D152" i="3"/>
  <c r="B152" i="3"/>
  <c r="A152" i="3"/>
  <c r="F151" i="3"/>
  <c r="E151" i="3"/>
  <c r="D151" i="3"/>
  <c r="C151" i="3"/>
  <c r="U151" i="3" s="1"/>
  <c r="B151" i="3"/>
  <c r="A151" i="3"/>
  <c r="F150" i="3"/>
  <c r="E150" i="3"/>
  <c r="D150" i="3"/>
  <c r="B150" i="3"/>
  <c r="A150" i="3"/>
  <c r="F149" i="3"/>
  <c r="E149" i="3"/>
  <c r="D149" i="3"/>
  <c r="C149" i="3"/>
  <c r="U149" i="3" s="1"/>
  <c r="B149" i="3"/>
  <c r="A149" i="3"/>
  <c r="F148" i="3"/>
  <c r="E148" i="3"/>
  <c r="D148" i="3"/>
  <c r="C148" i="3"/>
  <c r="U148" i="3" s="1"/>
  <c r="B148" i="3"/>
  <c r="A148" i="3"/>
  <c r="F147" i="3"/>
  <c r="E147" i="3"/>
  <c r="D147" i="3"/>
  <c r="C147" i="3"/>
  <c r="U147" i="3" s="1"/>
  <c r="B147" i="3"/>
  <c r="A147" i="3"/>
  <c r="F146" i="3"/>
  <c r="E146" i="3"/>
  <c r="D146" i="3"/>
  <c r="C146" i="3"/>
  <c r="B146" i="3"/>
  <c r="A146" i="3"/>
  <c r="F145" i="3"/>
  <c r="E145" i="3"/>
  <c r="D145" i="3"/>
  <c r="C145" i="3"/>
  <c r="U145" i="3" s="1"/>
  <c r="B145" i="3"/>
  <c r="A145" i="3"/>
  <c r="F144" i="3"/>
  <c r="E144" i="3"/>
  <c r="D144" i="3"/>
  <c r="C144" i="3"/>
  <c r="U144" i="3" s="1"/>
  <c r="B144" i="3"/>
  <c r="A144" i="3"/>
  <c r="F143" i="3"/>
  <c r="E143" i="3"/>
  <c r="D143" i="3"/>
  <c r="C143" i="3"/>
  <c r="U143" i="3" s="1"/>
  <c r="B143" i="3"/>
  <c r="A143" i="3"/>
  <c r="F142" i="3"/>
  <c r="E142" i="3"/>
  <c r="D142" i="3"/>
  <c r="B142" i="3"/>
  <c r="A142" i="3"/>
  <c r="F141" i="3"/>
  <c r="E141" i="3"/>
  <c r="D141" i="3"/>
  <c r="B141" i="3"/>
  <c r="A141" i="3"/>
  <c r="F140" i="3"/>
  <c r="E140" i="3"/>
  <c r="D140" i="3"/>
  <c r="B140" i="3"/>
  <c r="A140" i="3"/>
  <c r="F139" i="3"/>
  <c r="E139" i="3"/>
  <c r="D139" i="3"/>
  <c r="B139" i="3"/>
  <c r="A139" i="3"/>
  <c r="F138" i="3"/>
  <c r="E138" i="3"/>
  <c r="D138" i="3"/>
  <c r="C138" i="3"/>
  <c r="B138" i="3"/>
  <c r="A138" i="3"/>
  <c r="F137" i="3"/>
  <c r="E137" i="3"/>
  <c r="D137" i="3"/>
  <c r="C137" i="3"/>
  <c r="U137" i="3" s="1"/>
  <c r="B137" i="3"/>
  <c r="A137" i="3"/>
  <c r="F136" i="3"/>
  <c r="E136" i="3"/>
  <c r="D136" i="3"/>
  <c r="C136" i="3"/>
  <c r="U136" i="3" s="1"/>
  <c r="B136" i="3"/>
  <c r="A136" i="3"/>
  <c r="F135" i="3"/>
  <c r="E135" i="3"/>
  <c r="D135" i="3"/>
  <c r="C135" i="3"/>
  <c r="U135" i="3" s="1"/>
  <c r="B135" i="3"/>
  <c r="A135" i="3"/>
  <c r="F134" i="3"/>
  <c r="E134" i="3"/>
  <c r="D134" i="3"/>
  <c r="C134" i="3"/>
  <c r="B134" i="3"/>
  <c r="A134" i="3"/>
  <c r="F133" i="3"/>
  <c r="E133" i="3"/>
  <c r="D133" i="3"/>
  <c r="C133" i="3"/>
  <c r="U133" i="3" s="1"/>
  <c r="B133" i="3"/>
  <c r="A133" i="3"/>
  <c r="F132" i="3"/>
  <c r="E132" i="3"/>
  <c r="D132" i="3"/>
  <c r="C132" i="3"/>
  <c r="U132" i="3" s="1"/>
  <c r="B132" i="3"/>
  <c r="A132" i="3"/>
  <c r="F131" i="3"/>
  <c r="E131" i="3"/>
  <c r="D131" i="3"/>
  <c r="C131" i="3"/>
  <c r="U131" i="3" s="1"/>
  <c r="B131" i="3"/>
  <c r="A131" i="3"/>
  <c r="F130" i="3"/>
  <c r="E130" i="3"/>
  <c r="D130" i="3"/>
  <c r="C130" i="3"/>
  <c r="B130" i="3"/>
  <c r="A130" i="3"/>
  <c r="F129" i="3"/>
  <c r="E129" i="3"/>
  <c r="D129" i="3"/>
  <c r="C129" i="3"/>
  <c r="U129" i="3" s="1"/>
  <c r="B129" i="3"/>
  <c r="A129" i="3"/>
  <c r="F128" i="3"/>
  <c r="E128" i="3"/>
  <c r="D128" i="3"/>
  <c r="C128" i="3"/>
  <c r="U128" i="3" s="1"/>
  <c r="B128" i="3"/>
  <c r="A128" i="3"/>
  <c r="F127" i="3"/>
  <c r="E127" i="3"/>
  <c r="D127" i="3"/>
  <c r="C127" i="3"/>
  <c r="U127" i="3" s="1"/>
  <c r="B127" i="3"/>
  <c r="A127" i="3"/>
  <c r="F126" i="3"/>
  <c r="E126" i="3"/>
  <c r="D126" i="3"/>
  <c r="C126" i="3"/>
  <c r="B126" i="3"/>
  <c r="A126" i="3"/>
  <c r="F125" i="3"/>
  <c r="E125" i="3"/>
  <c r="D125" i="3"/>
  <c r="C125" i="3"/>
  <c r="U125" i="3" s="1"/>
  <c r="B125" i="3"/>
  <c r="A125" i="3"/>
  <c r="F124" i="3"/>
  <c r="E124" i="3"/>
  <c r="D124" i="3"/>
  <c r="B124" i="3"/>
  <c r="A124" i="3"/>
  <c r="F123" i="3"/>
  <c r="E123" i="3"/>
  <c r="D123" i="3"/>
  <c r="C123" i="3"/>
  <c r="U123" i="3" s="1"/>
  <c r="B123" i="3"/>
  <c r="A123" i="3"/>
  <c r="F122" i="3"/>
  <c r="E122" i="3"/>
  <c r="D122" i="3"/>
  <c r="C122" i="3"/>
  <c r="B122" i="3"/>
  <c r="A122" i="3"/>
  <c r="F121" i="3"/>
  <c r="E121" i="3"/>
  <c r="D121" i="3"/>
  <c r="C121" i="3"/>
  <c r="U121" i="3" s="1"/>
  <c r="B121" i="3"/>
  <c r="A121" i="3"/>
  <c r="F120" i="3"/>
  <c r="E120" i="3"/>
  <c r="D120" i="3"/>
  <c r="B120" i="3"/>
  <c r="A120" i="3"/>
  <c r="F119" i="3"/>
  <c r="E119" i="3"/>
  <c r="D119" i="3"/>
  <c r="C119" i="3"/>
  <c r="U119" i="3" s="1"/>
  <c r="B119" i="3"/>
  <c r="A119" i="3"/>
  <c r="F118" i="3"/>
  <c r="E118" i="3"/>
  <c r="D118" i="3"/>
  <c r="B118" i="3"/>
  <c r="A118" i="3"/>
  <c r="F117" i="3"/>
  <c r="E117" i="3"/>
  <c r="D117" i="3"/>
  <c r="B117" i="3"/>
  <c r="A117" i="3"/>
  <c r="F116" i="3"/>
  <c r="E116" i="3"/>
  <c r="D116" i="3"/>
  <c r="C116" i="3"/>
  <c r="U116" i="3" s="1"/>
  <c r="B116" i="3"/>
  <c r="A116" i="3"/>
  <c r="F115" i="3"/>
  <c r="E115" i="3"/>
  <c r="D115" i="3"/>
  <c r="C115" i="3"/>
  <c r="U115" i="3" s="1"/>
  <c r="B115" i="3"/>
  <c r="A115" i="3"/>
  <c r="F114" i="3"/>
  <c r="E114" i="3"/>
  <c r="D114" i="3"/>
  <c r="C114" i="3"/>
  <c r="B114" i="3"/>
  <c r="A114" i="3"/>
  <c r="F113" i="3"/>
  <c r="E113" i="3"/>
  <c r="D113" i="3"/>
  <c r="C113" i="3"/>
  <c r="U113" i="3" s="1"/>
  <c r="B113" i="3"/>
  <c r="A113" i="3"/>
  <c r="F112" i="3"/>
  <c r="E112" i="3"/>
  <c r="D112" i="3"/>
  <c r="C112" i="3"/>
  <c r="U112" i="3" s="1"/>
  <c r="B112" i="3"/>
  <c r="A112" i="3"/>
  <c r="F111" i="3"/>
  <c r="E111" i="3"/>
  <c r="D111" i="3"/>
  <c r="C111" i="3"/>
  <c r="U111" i="3" s="1"/>
  <c r="B111" i="3"/>
  <c r="A111" i="3"/>
  <c r="F110" i="3"/>
  <c r="E110" i="3"/>
  <c r="D110" i="3"/>
  <c r="C110" i="3"/>
  <c r="B110" i="3"/>
  <c r="A110" i="3"/>
  <c r="F109" i="3"/>
  <c r="E109" i="3"/>
  <c r="D109" i="3"/>
  <c r="C109" i="3"/>
  <c r="U109" i="3" s="1"/>
  <c r="B109" i="3"/>
  <c r="A109" i="3"/>
  <c r="F108" i="3"/>
  <c r="E108" i="3"/>
  <c r="D108" i="3"/>
  <c r="C108" i="3"/>
  <c r="U108" i="3" s="1"/>
  <c r="B108" i="3"/>
  <c r="A108" i="3"/>
  <c r="F107" i="3"/>
  <c r="E107" i="3"/>
  <c r="D107" i="3"/>
  <c r="C107" i="3"/>
  <c r="U107" i="3" s="1"/>
  <c r="B107" i="3"/>
  <c r="A107" i="3"/>
  <c r="F106" i="3"/>
  <c r="E106" i="3"/>
  <c r="D106" i="3"/>
  <c r="B106" i="3"/>
  <c r="A106" i="3"/>
  <c r="F105" i="3"/>
  <c r="E105" i="3"/>
  <c r="D105" i="3"/>
  <c r="C105" i="3"/>
  <c r="U105" i="3" s="1"/>
  <c r="B105" i="3"/>
  <c r="A105" i="3"/>
  <c r="F104" i="3"/>
  <c r="E104" i="3"/>
  <c r="D104" i="3"/>
  <c r="C104" i="3"/>
  <c r="U104" i="3" s="1"/>
  <c r="B104" i="3"/>
  <c r="A104" i="3"/>
  <c r="F103" i="3"/>
  <c r="E103" i="3"/>
  <c r="D103" i="3"/>
  <c r="C103" i="3"/>
  <c r="U103" i="3" s="1"/>
  <c r="B103" i="3"/>
  <c r="A103" i="3"/>
  <c r="F102" i="3"/>
  <c r="E102" i="3"/>
  <c r="D102" i="3"/>
  <c r="B102" i="3"/>
  <c r="A102" i="3"/>
  <c r="F101" i="3"/>
  <c r="E101" i="3"/>
  <c r="D101" i="3"/>
  <c r="C101" i="3"/>
  <c r="U101" i="3" s="1"/>
  <c r="B101" i="3"/>
  <c r="A101" i="3"/>
  <c r="F100" i="3"/>
  <c r="E100" i="3"/>
  <c r="D100" i="3"/>
  <c r="C100" i="3"/>
  <c r="U100" i="3" s="1"/>
  <c r="B100" i="3"/>
  <c r="A100" i="3"/>
  <c r="F99" i="3"/>
  <c r="E99" i="3"/>
  <c r="D99" i="3"/>
  <c r="C99" i="3"/>
  <c r="U99" i="3" s="1"/>
  <c r="B99" i="3"/>
  <c r="A99" i="3"/>
  <c r="F98" i="3"/>
  <c r="E98" i="3"/>
  <c r="D98" i="3"/>
  <c r="B98" i="3"/>
  <c r="A98" i="3"/>
  <c r="F97" i="3"/>
  <c r="E97" i="3"/>
  <c r="D97" i="3"/>
  <c r="B97" i="3"/>
  <c r="A97" i="3"/>
  <c r="F96" i="3"/>
  <c r="E96" i="3"/>
  <c r="D96" i="3"/>
  <c r="C96" i="3"/>
  <c r="U96" i="3" s="1"/>
  <c r="B96" i="3"/>
  <c r="A96" i="3"/>
  <c r="F95" i="3"/>
  <c r="E95" i="3"/>
  <c r="D95" i="3"/>
  <c r="B95" i="3"/>
  <c r="A95" i="3"/>
  <c r="F94" i="3"/>
  <c r="E94" i="3"/>
  <c r="D94" i="3"/>
  <c r="C94" i="3"/>
  <c r="B94" i="3"/>
  <c r="A94" i="3"/>
  <c r="F93" i="3"/>
  <c r="E93" i="3"/>
  <c r="D93" i="3"/>
  <c r="C93" i="3"/>
  <c r="U93" i="3" s="1"/>
  <c r="B93" i="3"/>
  <c r="A93" i="3"/>
  <c r="F92" i="3"/>
  <c r="E92" i="3"/>
  <c r="D92" i="3"/>
  <c r="C92" i="3"/>
  <c r="U92" i="3" s="1"/>
  <c r="B92" i="3"/>
  <c r="A92" i="3"/>
  <c r="F91" i="3"/>
  <c r="E91" i="3"/>
  <c r="D91" i="3"/>
  <c r="C91" i="3"/>
  <c r="U91" i="3" s="1"/>
  <c r="B91" i="3"/>
  <c r="A91" i="3"/>
  <c r="F90" i="3"/>
  <c r="E90" i="3"/>
  <c r="D90" i="3"/>
  <c r="C90" i="3"/>
  <c r="B90" i="3"/>
  <c r="A90" i="3"/>
  <c r="F89" i="3"/>
  <c r="E89" i="3"/>
  <c r="D89" i="3"/>
  <c r="C89" i="3"/>
  <c r="U89" i="3" s="1"/>
  <c r="B89" i="3"/>
  <c r="A89" i="3"/>
  <c r="F88" i="3"/>
  <c r="E88" i="3"/>
  <c r="D88" i="3"/>
  <c r="C88" i="3"/>
  <c r="U88" i="3" s="1"/>
  <c r="B88" i="3"/>
  <c r="A88" i="3"/>
  <c r="F87" i="3"/>
  <c r="E87" i="3"/>
  <c r="D87" i="3"/>
  <c r="C87" i="3"/>
  <c r="U87" i="3" s="1"/>
  <c r="B87" i="3"/>
  <c r="A87" i="3"/>
  <c r="F86" i="3"/>
  <c r="E86" i="3"/>
  <c r="D86" i="3"/>
  <c r="B86" i="3"/>
  <c r="A86" i="3"/>
  <c r="F85" i="3"/>
  <c r="E85" i="3"/>
  <c r="D85" i="3"/>
  <c r="C85" i="3"/>
  <c r="U85" i="3" s="1"/>
  <c r="B85" i="3"/>
  <c r="A85" i="3"/>
  <c r="F84" i="3"/>
  <c r="E84" i="3"/>
  <c r="D84" i="3"/>
  <c r="C84" i="3"/>
  <c r="U84" i="3" s="1"/>
  <c r="B84" i="3"/>
  <c r="A84" i="3"/>
  <c r="F83" i="3"/>
  <c r="E83" i="3"/>
  <c r="D83" i="3"/>
  <c r="C83" i="3"/>
  <c r="U83" i="3" s="1"/>
  <c r="B83" i="3"/>
  <c r="A83" i="3"/>
  <c r="F82" i="3"/>
  <c r="E82" i="3"/>
  <c r="D82" i="3"/>
  <c r="B82" i="3"/>
  <c r="A82" i="3"/>
  <c r="F81" i="3"/>
  <c r="E81" i="3"/>
  <c r="D81" i="3"/>
  <c r="C81" i="3"/>
  <c r="U81" i="3" s="1"/>
  <c r="B81" i="3"/>
  <c r="A81" i="3"/>
  <c r="F80" i="3"/>
  <c r="E80" i="3"/>
  <c r="D80" i="3"/>
  <c r="C80" i="3"/>
  <c r="U80" i="3" s="1"/>
  <c r="B80" i="3"/>
  <c r="A80" i="3"/>
  <c r="F79" i="3"/>
  <c r="E79" i="3"/>
  <c r="D79" i="3"/>
  <c r="C79" i="3"/>
  <c r="U79" i="3" s="1"/>
  <c r="B79" i="3"/>
  <c r="A79" i="3"/>
  <c r="F78" i="3"/>
  <c r="E78" i="3"/>
  <c r="D78" i="3"/>
  <c r="B78" i="3"/>
  <c r="A78" i="3"/>
  <c r="F77" i="3"/>
  <c r="E77" i="3"/>
  <c r="D77" i="3"/>
  <c r="C77" i="3"/>
  <c r="U77" i="3" s="1"/>
  <c r="B77" i="3"/>
  <c r="A77" i="3"/>
  <c r="F76" i="3"/>
  <c r="E76" i="3"/>
  <c r="D76" i="3"/>
  <c r="B76" i="3"/>
  <c r="A76" i="3"/>
  <c r="F75" i="3"/>
  <c r="E75" i="3"/>
  <c r="D75" i="3"/>
  <c r="B75" i="3"/>
  <c r="A75" i="3"/>
  <c r="F74" i="3"/>
  <c r="E74" i="3"/>
  <c r="D74" i="3"/>
  <c r="B74" i="3"/>
  <c r="A74" i="3"/>
  <c r="F73" i="3"/>
  <c r="E73" i="3"/>
  <c r="D73" i="3"/>
  <c r="C73" i="3"/>
  <c r="U73" i="3" s="1"/>
  <c r="B73" i="3"/>
  <c r="A73" i="3"/>
  <c r="F72" i="3"/>
  <c r="E72" i="3"/>
  <c r="D72" i="3"/>
  <c r="C72" i="3"/>
  <c r="U72" i="3" s="1"/>
  <c r="B72" i="3"/>
  <c r="A72" i="3"/>
  <c r="F71" i="3"/>
  <c r="E71" i="3"/>
  <c r="D71" i="3"/>
  <c r="C71" i="3"/>
  <c r="U71" i="3" s="1"/>
  <c r="B71" i="3"/>
  <c r="A71" i="3"/>
  <c r="F70" i="3"/>
  <c r="E70" i="3"/>
  <c r="D70" i="3"/>
  <c r="C70" i="3"/>
  <c r="B70" i="3"/>
  <c r="A70" i="3"/>
  <c r="F69" i="3"/>
  <c r="E69" i="3"/>
  <c r="D69" i="3"/>
  <c r="C69" i="3"/>
  <c r="U69" i="3" s="1"/>
  <c r="B69" i="3"/>
  <c r="A69" i="3"/>
  <c r="F68" i="3"/>
  <c r="E68" i="3"/>
  <c r="D68" i="3"/>
  <c r="C68" i="3"/>
  <c r="U68" i="3" s="1"/>
  <c r="B68" i="3"/>
  <c r="A68" i="3"/>
  <c r="F67" i="3"/>
  <c r="E67" i="3"/>
  <c r="D67" i="3"/>
  <c r="B67" i="3"/>
  <c r="A67" i="3"/>
  <c r="F66" i="3"/>
  <c r="E66" i="3"/>
  <c r="D66" i="3"/>
  <c r="C66" i="3"/>
  <c r="B66" i="3"/>
  <c r="A66" i="3"/>
  <c r="F65" i="3"/>
  <c r="E65" i="3"/>
  <c r="D65" i="3"/>
  <c r="C65" i="3"/>
  <c r="U65" i="3" s="1"/>
  <c r="B65" i="3"/>
  <c r="A65" i="3"/>
  <c r="F64" i="3"/>
  <c r="E64" i="3"/>
  <c r="D64" i="3"/>
  <c r="C64" i="3"/>
  <c r="U64" i="3" s="1"/>
  <c r="B64" i="3"/>
  <c r="A64" i="3"/>
  <c r="F63" i="3"/>
  <c r="E63" i="3"/>
  <c r="D63" i="3"/>
  <c r="B63" i="3"/>
  <c r="A63" i="3"/>
  <c r="F62" i="3"/>
  <c r="E62" i="3"/>
  <c r="D62" i="3"/>
  <c r="C62" i="3"/>
  <c r="B62" i="3"/>
  <c r="A62" i="3"/>
  <c r="F61" i="3"/>
  <c r="E61" i="3"/>
  <c r="D61" i="3"/>
  <c r="C61" i="3"/>
  <c r="U61" i="3" s="1"/>
  <c r="B61" i="3"/>
  <c r="A61" i="3"/>
  <c r="F60" i="3"/>
  <c r="E60" i="3"/>
  <c r="D60" i="3"/>
  <c r="B60" i="3"/>
  <c r="A60" i="3"/>
  <c r="F59" i="3"/>
  <c r="E59" i="3"/>
  <c r="D59" i="3"/>
  <c r="B59" i="3"/>
  <c r="A59" i="3"/>
  <c r="F58" i="3"/>
  <c r="E58" i="3"/>
  <c r="D58" i="3"/>
  <c r="C58" i="3"/>
  <c r="B58" i="3"/>
  <c r="A58" i="3"/>
  <c r="F57" i="3"/>
  <c r="E57" i="3"/>
  <c r="D57" i="3"/>
  <c r="B57" i="3"/>
  <c r="A57" i="3"/>
  <c r="F56" i="3"/>
  <c r="E56" i="3"/>
  <c r="D56" i="3"/>
  <c r="B56" i="3"/>
  <c r="A56" i="3"/>
  <c r="F55" i="3"/>
  <c r="E55" i="3"/>
  <c r="D55" i="3"/>
  <c r="C55" i="3"/>
  <c r="U55" i="3" s="1"/>
  <c r="B55" i="3"/>
  <c r="A55" i="3"/>
  <c r="F54" i="3"/>
  <c r="E54" i="3"/>
  <c r="D54" i="3"/>
  <c r="C54" i="3"/>
  <c r="B54" i="3"/>
  <c r="A54" i="3"/>
  <c r="F53" i="3"/>
  <c r="E53" i="3"/>
  <c r="D53" i="3"/>
  <c r="C53" i="3"/>
  <c r="U53" i="3" s="1"/>
  <c r="B53" i="3"/>
  <c r="A53" i="3"/>
  <c r="F52" i="3"/>
  <c r="E52" i="3"/>
  <c r="D52" i="3"/>
  <c r="C52" i="3"/>
  <c r="U52" i="3" s="1"/>
  <c r="B52" i="3"/>
  <c r="A52" i="3"/>
  <c r="F51" i="3"/>
  <c r="E51" i="3"/>
  <c r="D51" i="3"/>
  <c r="C51" i="3"/>
  <c r="U51" i="3" s="1"/>
  <c r="B51" i="3"/>
  <c r="A51" i="3"/>
  <c r="F50" i="3"/>
  <c r="E50" i="3"/>
  <c r="D50" i="3"/>
  <c r="C50" i="3"/>
  <c r="B50" i="3"/>
  <c r="A50" i="3"/>
  <c r="F49" i="3"/>
  <c r="E49" i="3"/>
  <c r="D49" i="3"/>
  <c r="C49" i="3"/>
  <c r="U49" i="3" s="1"/>
  <c r="B49" i="3"/>
  <c r="A49" i="3"/>
  <c r="F48" i="3"/>
  <c r="E48" i="3"/>
  <c r="D48" i="3"/>
  <c r="C48" i="3"/>
  <c r="U48" i="3" s="1"/>
  <c r="B48" i="3"/>
  <c r="A48" i="3"/>
  <c r="F47" i="3"/>
  <c r="E47" i="3"/>
  <c r="D47" i="3"/>
  <c r="C47" i="3"/>
  <c r="U47" i="3" s="1"/>
  <c r="B47" i="3"/>
  <c r="A47" i="3"/>
  <c r="F46" i="3"/>
  <c r="E46" i="3"/>
  <c r="D46" i="3"/>
  <c r="C46" i="3"/>
  <c r="B46" i="3"/>
  <c r="A46" i="3"/>
  <c r="F45" i="3"/>
  <c r="E45" i="3"/>
  <c r="D45" i="3"/>
  <c r="C45" i="3"/>
  <c r="U45" i="3" s="1"/>
  <c r="B45" i="3"/>
  <c r="A45" i="3"/>
  <c r="F44" i="3"/>
  <c r="E44" i="3"/>
  <c r="D44" i="3"/>
  <c r="C44" i="3"/>
  <c r="U44" i="3" s="1"/>
  <c r="B44" i="3"/>
  <c r="A44" i="3"/>
  <c r="F43" i="3"/>
  <c r="E43" i="3"/>
  <c r="D43" i="3"/>
  <c r="C43" i="3"/>
  <c r="U43" i="3" s="1"/>
  <c r="B43" i="3"/>
  <c r="A43" i="3"/>
  <c r="F42" i="3"/>
  <c r="E42" i="3"/>
  <c r="D42" i="3"/>
  <c r="C42" i="3"/>
  <c r="B42" i="3"/>
  <c r="A42" i="3"/>
  <c r="F41" i="3"/>
  <c r="E41" i="3"/>
  <c r="D41" i="3"/>
  <c r="C41" i="3"/>
  <c r="U41" i="3" s="1"/>
  <c r="B41" i="3"/>
  <c r="A41" i="3"/>
  <c r="F40" i="3"/>
  <c r="E40" i="3"/>
  <c r="D40" i="3"/>
  <c r="C40" i="3"/>
  <c r="U40" i="3" s="1"/>
  <c r="B40" i="3"/>
  <c r="A40" i="3"/>
  <c r="F39" i="3"/>
  <c r="E39" i="3"/>
  <c r="D39" i="3"/>
  <c r="C39" i="3"/>
  <c r="U39" i="3" s="1"/>
  <c r="B39" i="3"/>
  <c r="A39" i="3"/>
  <c r="F38" i="3"/>
  <c r="E38" i="3"/>
  <c r="D38" i="3"/>
  <c r="C38" i="3"/>
  <c r="B38" i="3"/>
  <c r="A38" i="3"/>
  <c r="F37" i="3"/>
  <c r="E37" i="3"/>
  <c r="D37" i="3"/>
  <c r="C37" i="3"/>
  <c r="U37" i="3" s="1"/>
  <c r="B37" i="3"/>
  <c r="A37" i="3"/>
  <c r="F36" i="3"/>
  <c r="E36" i="3"/>
  <c r="D36" i="3"/>
  <c r="C36" i="3"/>
  <c r="U36" i="3" s="1"/>
  <c r="B36" i="3"/>
  <c r="A36" i="3"/>
  <c r="F35" i="3"/>
  <c r="E35" i="3"/>
  <c r="D35" i="3"/>
  <c r="C35" i="3"/>
  <c r="U35" i="3" s="1"/>
  <c r="B35" i="3"/>
  <c r="A35" i="3"/>
  <c r="F34" i="3"/>
  <c r="E34" i="3"/>
  <c r="D34" i="3"/>
  <c r="B34" i="3"/>
  <c r="A34" i="3"/>
  <c r="F33" i="3"/>
  <c r="E33" i="3"/>
  <c r="D33" i="3"/>
  <c r="C33" i="3"/>
  <c r="U33" i="3" s="1"/>
  <c r="B33" i="3"/>
  <c r="A33" i="3"/>
  <c r="F32" i="3"/>
  <c r="E32" i="3"/>
  <c r="D32" i="3"/>
  <c r="C32" i="3"/>
  <c r="U32" i="3" s="1"/>
  <c r="B32" i="3"/>
  <c r="A32" i="3"/>
  <c r="F31" i="3"/>
  <c r="E31" i="3"/>
  <c r="D31" i="3"/>
  <c r="C31" i="3"/>
  <c r="U31" i="3" s="1"/>
  <c r="B31" i="3"/>
  <c r="A31" i="3"/>
  <c r="F30" i="3"/>
  <c r="E30" i="3"/>
  <c r="D30" i="3"/>
  <c r="B30" i="3"/>
  <c r="A30" i="3"/>
  <c r="F29" i="3"/>
  <c r="E29" i="3"/>
  <c r="D29" i="3"/>
  <c r="C29" i="3"/>
  <c r="U29" i="3" s="1"/>
  <c r="B29" i="3"/>
  <c r="A29" i="3"/>
  <c r="F28" i="3"/>
  <c r="E28" i="3"/>
  <c r="D28" i="3"/>
  <c r="C28" i="3"/>
  <c r="U28" i="3" s="1"/>
  <c r="B28" i="3"/>
  <c r="A28" i="3"/>
  <c r="F27" i="3"/>
  <c r="E27" i="3"/>
  <c r="D27" i="3"/>
  <c r="C27" i="3"/>
  <c r="U27" i="3" s="1"/>
  <c r="B27" i="3"/>
  <c r="A27" i="3"/>
  <c r="F26" i="3"/>
  <c r="E26" i="3"/>
  <c r="D26" i="3"/>
  <c r="B26" i="3"/>
  <c r="A26" i="3"/>
  <c r="F25" i="3"/>
  <c r="E25" i="3"/>
  <c r="D25" i="3"/>
  <c r="C25" i="3"/>
  <c r="U25" i="3" s="1"/>
  <c r="B25" i="3"/>
  <c r="A25" i="3"/>
  <c r="F24" i="3"/>
  <c r="E24" i="3"/>
  <c r="D24" i="3"/>
  <c r="C24" i="3"/>
  <c r="U24" i="3" s="1"/>
  <c r="B24" i="3"/>
  <c r="A24" i="3"/>
  <c r="F23" i="3"/>
  <c r="E23" i="3"/>
  <c r="D23" i="3"/>
  <c r="C23" i="3"/>
  <c r="U23" i="3" s="1"/>
  <c r="B23" i="3"/>
  <c r="A23" i="3"/>
  <c r="F22" i="3"/>
  <c r="E22" i="3"/>
  <c r="D22" i="3"/>
  <c r="B22" i="3"/>
  <c r="A22" i="3"/>
  <c r="F21" i="3"/>
  <c r="E21" i="3"/>
  <c r="D21" i="3"/>
  <c r="C21" i="3"/>
  <c r="U21" i="3" s="1"/>
  <c r="B21" i="3"/>
  <c r="A21" i="3"/>
  <c r="F20" i="3"/>
  <c r="E20" i="3"/>
  <c r="D20" i="3"/>
  <c r="C20" i="3"/>
  <c r="U20" i="3" s="1"/>
  <c r="B20" i="3"/>
  <c r="A20" i="3"/>
  <c r="F19" i="3"/>
  <c r="E19" i="3"/>
  <c r="D19" i="3"/>
  <c r="C19" i="3"/>
  <c r="U19" i="3" s="1"/>
  <c r="B19" i="3"/>
  <c r="A19" i="3"/>
  <c r="F18" i="3"/>
  <c r="E18" i="3"/>
  <c r="D18" i="3"/>
  <c r="B18" i="3"/>
  <c r="A18" i="3"/>
  <c r="F17" i="3"/>
  <c r="E17" i="3"/>
  <c r="D17" i="3"/>
  <c r="C17" i="3"/>
  <c r="U17" i="3" s="1"/>
  <c r="B17" i="3"/>
  <c r="A17" i="3"/>
  <c r="F16" i="3"/>
  <c r="E16" i="3"/>
  <c r="D16" i="3"/>
  <c r="C16" i="3"/>
  <c r="U16" i="3" s="1"/>
  <c r="B16" i="3"/>
  <c r="A16" i="3"/>
  <c r="F15" i="3"/>
  <c r="E15" i="3"/>
  <c r="D15" i="3"/>
  <c r="B15" i="3"/>
  <c r="A15" i="3"/>
  <c r="F14" i="3"/>
  <c r="E14" i="3"/>
  <c r="D14" i="3"/>
  <c r="B14" i="3"/>
  <c r="A14" i="3"/>
  <c r="F13" i="3"/>
  <c r="E13" i="3"/>
  <c r="D13" i="3"/>
  <c r="C13" i="3"/>
  <c r="U13" i="3" s="1"/>
  <c r="B13" i="3"/>
  <c r="A13" i="3"/>
  <c r="F12" i="3"/>
  <c r="E12" i="3"/>
  <c r="D12" i="3"/>
  <c r="C12" i="3"/>
  <c r="U12" i="3" s="1"/>
  <c r="B12" i="3"/>
  <c r="A12" i="3"/>
  <c r="F11" i="3"/>
  <c r="E11" i="3"/>
  <c r="D11" i="3"/>
  <c r="B11" i="3"/>
  <c r="A11" i="3"/>
  <c r="F10" i="3"/>
  <c r="E10" i="3"/>
  <c r="D10" i="3"/>
  <c r="C10" i="3"/>
  <c r="B10" i="3"/>
  <c r="A10" i="3"/>
  <c r="F9" i="3"/>
  <c r="E9" i="3"/>
  <c r="D9" i="3"/>
  <c r="B9" i="3"/>
  <c r="A9" i="3"/>
  <c r="F8" i="3"/>
  <c r="E8" i="3"/>
  <c r="D8" i="3"/>
  <c r="C8" i="3"/>
  <c r="U8" i="3" s="1"/>
  <c r="B8" i="3"/>
  <c r="A8" i="3"/>
  <c r="F7" i="3"/>
  <c r="E7" i="3"/>
  <c r="D7" i="3"/>
  <c r="B7" i="3"/>
  <c r="A7" i="3"/>
  <c r="F6" i="3"/>
  <c r="E6" i="3"/>
  <c r="D6" i="3"/>
  <c r="B6" i="3"/>
  <c r="A6" i="3"/>
  <c r="F5" i="3"/>
  <c r="D5" i="3"/>
  <c r="B5" i="3"/>
  <c r="A5" i="3"/>
  <c r="E36" i="4" l="1"/>
  <c r="B36" i="4"/>
  <c r="E79" i="4"/>
  <c r="B79" i="4"/>
  <c r="E151" i="4"/>
  <c r="B151" i="4"/>
  <c r="D52" i="5"/>
  <c r="E52" i="5"/>
  <c r="B52" i="5"/>
  <c r="D84" i="5"/>
  <c r="E84" i="5"/>
  <c r="B84" i="5"/>
  <c r="U73" i="8"/>
  <c r="P73" i="8"/>
  <c r="G73" i="8"/>
  <c r="S73" i="8"/>
  <c r="F73" i="8"/>
  <c r="H73" i="8" s="1"/>
  <c r="L73" i="8"/>
  <c r="J73" i="8"/>
  <c r="V73" i="8"/>
  <c r="E119" i="4"/>
  <c r="B119" i="4"/>
  <c r="U15" i="8"/>
  <c r="S15" i="8"/>
  <c r="P15" i="8"/>
  <c r="G15" i="8"/>
  <c r="V15" i="8"/>
  <c r="L15" i="8"/>
  <c r="F15" i="8"/>
  <c r="H15" i="8" s="1"/>
  <c r="U40" i="8"/>
  <c r="T40" i="8"/>
  <c r="J40" i="8"/>
  <c r="S40" i="8"/>
  <c r="G40" i="8"/>
  <c r="H40" i="8" s="1"/>
  <c r="P40" i="8"/>
  <c r="F40" i="8"/>
  <c r="U42" i="8"/>
  <c r="T42" i="8"/>
  <c r="J42" i="8"/>
  <c r="S42" i="8"/>
  <c r="G42" i="8"/>
  <c r="H42" i="8" s="1"/>
  <c r="P42" i="8"/>
  <c r="F42" i="8"/>
  <c r="U48" i="8"/>
  <c r="T48" i="8"/>
  <c r="J48" i="8"/>
  <c r="S48" i="8"/>
  <c r="G48" i="8"/>
  <c r="H48" i="8" s="1"/>
  <c r="P48" i="8"/>
  <c r="F48" i="8"/>
  <c r="U50" i="8"/>
  <c r="T50" i="8"/>
  <c r="J50" i="8"/>
  <c r="S50" i="8"/>
  <c r="G50" i="8"/>
  <c r="H50" i="8" s="1"/>
  <c r="P50" i="8"/>
  <c r="F50" i="8"/>
  <c r="U56" i="8"/>
  <c r="T56" i="8"/>
  <c r="J56" i="8"/>
  <c r="S56" i="8"/>
  <c r="G56" i="8"/>
  <c r="H56" i="8" s="1"/>
  <c r="P56" i="8"/>
  <c r="F56" i="8"/>
  <c r="U66" i="8"/>
  <c r="S66" i="8"/>
  <c r="V66" i="8"/>
  <c r="J66" i="8"/>
  <c r="T66" i="8"/>
  <c r="G66" i="8"/>
  <c r="P66" i="8"/>
  <c r="F66" i="8"/>
  <c r="U70" i="8"/>
  <c r="S70" i="8"/>
  <c r="G70" i="8"/>
  <c r="L70" i="8"/>
  <c r="P70" i="8"/>
  <c r="J70" i="8"/>
  <c r="V70" i="8"/>
  <c r="F70" i="8"/>
  <c r="T73" i="8"/>
  <c r="U84" i="8"/>
  <c r="P84" i="8"/>
  <c r="F84" i="8"/>
  <c r="L84" i="8"/>
  <c r="S84" i="8"/>
  <c r="W84" i="8" s="1"/>
  <c r="J84" i="8"/>
  <c r="V84" i="8"/>
  <c r="G84" i="8"/>
  <c r="H84" i="8" s="1"/>
  <c r="U88" i="8"/>
  <c r="T88" i="8"/>
  <c r="J88" i="8"/>
  <c r="L88" i="8"/>
  <c r="P88" i="8"/>
  <c r="G88" i="8"/>
  <c r="V88" i="8"/>
  <c r="F88" i="8"/>
  <c r="H88" i="8" s="1"/>
  <c r="U90" i="8"/>
  <c r="P90" i="8"/>
  <c r="F90" i="8"/>
  <c r="T90" i="8"/>
  <c r="W90" i="8" s="1"/>
  <c r="G90" i="8"/>
  <c r="S90" i="8"/>
  <c r="L90" i="8"/>
  <c r="J90" i="8"/>
  <c r="U103" i="8"/>
  <c r="T103" i="8"/>
  <c r="J103" i="8"/>
  <c r="V103" i="8"/>
  <c r="G103" i="8"/>
  <c r="S103" i="8"/>
  <c r="F103" i="8"/>
  <c r="H103" i="8" s="1"/>
  <c r="P103" i="8"/>
  <c r="L103" i="8"/>
  <c r="E68" i="4"/>
  <c r="B68" i="4"/>
  <c r="E71" i="4"/>
  <c r="B71" i="4"/>
  <c r="E103" i="4"/>
  <c r="B103" i="4"/>
  <c r="E143" i="4"/>
  <c r="B143" i="4"/>
  <c r="D68" i="5"/>
  <c r="E68" i="5"/>
  <c r="B68" i="5"/>
  <c r="U27" i="8"/>
  <c r="T27" i="8"/>
  <c r="W27" i="8" s="1"/>
  <c r="J27" i="8"/>
  <c r="S27" i="8"/>
  <c r="G27" i="8"/>
  <c r="P27" i="8"/>
  <c r="F27" i="8"/>
  <c r="H27" i="8" s="1"/>
  <c r="U93" i="8"/>
  <c r="T93" i="8"/>
  <c r="J93" i="8"/>
  <c r="S93" i="8"/>
  <c r="F93" i="8"/>
  <c r="P93" i="8"/>
  <c r="L93" i="8"/>
  <c r="G93" i="8"/>
  <c r="E44" i="4"/>
  <c r="B44" i="4"/>
  <c r="B60" i="4"/>
  <c r="E111" i="4"/>
  <c r="B111" i="4"/>
  <c r="L27" i="8"/>
  <c r="U37" i="8"/>
  <c r="T37" i="8"/>
  <c r="J37" i="8"/>
  <c r="S37" i="8"/>
  <c r="G37" i="8"/>
  <c r="P37" i="8"/>
  <c r="F37" i="8"/>
  <c r="W39" i="8"/>
  <c r="U45" i="8"/>
  <c r="T45" i="8"/>
  <c r="J45" i="8"/>
  <c r="S45" i="8"/>
  <c r="G45" i="8"/>
  <c r="P45" i="8"/>
  <c r="F45" i="8"/>
  <c r="H45" i="8" s="1"/>
  <c r="U53" i="8"/>
  <c r="T53" i="8"/>
  <c r="W53" i="8" s="1"/>
  <c r="J53" i="8"/>
  <c r="S53" i="8"/>
  <c r="G53" i="8"/>
  <c r="P53" i="8"/>
  <c r="F53" i="8"/>
  <c r="H53" i="8" s="1"/>
  <c r="U67" i="8"/>
  <c r="V67" i="8"/>
  <c r="L67" i="8"/>
  <c r="F67" i="8"/>
  <c r="J67" i="8"/>
  <c r="T67" i="8"/>
  <c r="S67" i="8"/>
  <c r="G67" i="8"/>
  <c r="V93" i="8"/>
  <c r="J16" i="8"/>
  <c r="T16" i="8"/>
  <c r="J18" i="8"/>
  <c r="T18" i="8"/>
  <c r="J20" i="8"/>
  <c r="T20" i="8"/>
  <c r="J22" i="8"/>
  <c r="T22" i="8"/>
  <c r="L23" i="8"/>
  <c r="V23" i="8"/>
  <c r="H24" i="8"/>
  <c r="L25" i="8"/>
  <c r="V25" i="8"/>
  <c r="H26" i="8"/>
  <c r="L28" i="8"/>
  <c r="V28" i="8"/>
  <c r="H31" i="8"/>
  <c r="L32" i="8"/>
  <c r="V32" i="8"/>
  <c r="H33" i="8"/>
  <c r="L34" i="8"/>
  <c r="V34" i="8"/>
  <c r="L38" i="8"/>
  <c r="V38" i="8"/>
  <c r="W43" i="8"/>
  <c r="L46" i="8"/>
  <c r="V46" i="8"/>
  <c r="L54" i="8"/>
  <c r="V54" i="8"/>
  <c r="L57" i="8"/>
  <c r="V57" i="8"/>
  <c r="H58" i="8"/>
  <c r="L59" i="8"/>
  <c r="V59" i="8"/>
  <c r="U64" i="8"/>
  <c r="S64" i="8"/>
  <c r="L64" i="8"/>
  <c r="U65" i="8"/>
  <c r="V65" i="8"/>
  <c r="L65" i="8"/>
  <c r="F65" i="8"/>
  <c r="P65" i="8"/>
  <c r="U69" i="8"/>
  <c r="T69" i="8"/>
  <c r="J69" i="8"/>
  <c r="P69" i="8"/>
  <c r="U75" i="8"/>
  <c r="S75" i="8"/>
  <c r="T75" i="8"/>
  <c r="G75" i="8"/>
  <c r="P75" i="8"/>
  <c r="U78" i="8"/>
  <c r="T78" i="8"/>
  <c r="J78" i="8"/>
  <c r="S78" i="8"/>
  <c r="W78" i="8" s="1"/>
  <c r="F78" i="8"/>
  <c r="V78" i="8"/>
  <c r="U80" i="8"/>
  <c r="P80" i="8"/>
  <c r="F80" i="8"/>
  <c r="L80" i="8"/>
  <c r="T80" i="8"/>
  <c r="U92" i="8"/>
  <c r="S92" i="8"/>
  <c r="G92" i="8"/>
  <c r="V92" i="8"/>
  <c r="J92" i="8"/>
  <c r="T92" i="8"/>
  <c r="U97" i="8"/>
  <c r="S97" i="8"/>
  <c r="G97" i="8"/>
  <c r="T97" i="8"/>
  <c r="F97" i="8"/>
  <c r="H97" i="8" s="1"/>
  <c r="V97" i="8"/>
  <c r="U98" i="8"/>
  <c r="S98" i="8"/>
  <c r="G98" i="8"/>
  <c r="L98" i="8"/>
  <c r="T98" i="8"/>
  <c r="U130" i="8"/>
  <c r="V130" i="8"/>
  <c r="J130" i="8"/>
  <c r="S130" i="8"/>
  <c r="P130" i="8"/>
  <c r="T130" i="8"/>
  <c r="F130" i="8"/>
  <c r="U165" i="8"/>
  <c r="P165" i="8"/>
  <c r="F165" i="8"/>
  <c r="V165" i="8"/>
  <c r="J165" i="8"/>
  <c r="T165" i="8"/>
  <c r="G165" i="8"/>
  <c r="H165" i="8" s="1"/>
  <c r="S165" i="8"/>
  <c r="W165" i="8" s="1"/>
  <c r="L165" i="8"/>
  <c r="E24" i="5"/>
  <c r="B40" i="5"/>
  <c r="L7" i="8"/>
  <c r="V7" i="8"/>
  <c r="W7" i="8" s="1"/>
  <c r="J11" i="8"/>
  <c r="T11" i="8"/>
  <c r="W11" i="8" s="1"/>
  <c r="F16" i="8"/>
  <c r="L16" i="8"/>
  <c r="V16" i="8"/>
  <c r="W16" i="8" s="1"/>
  <c r="F18" i="8"/>
  <c r="L18" i="8"/>
  <c r="V18" i="8"/>
  <c r="W18" i="8" s="1"/>
  <c r="F20" i="8"/>
  <c r="L20" i="8"/>
  <c r="V20" i="8"/>
  <c r="W20" i="8" s="1"/>
  <c r="F22" i="8"/>
  <c r="L22" i="8"/>
  <c r="V22" i="8"/>
  <c r="W22" i="8" s="1"/>
  <c r="F23" i="8"/>
  <c r="P23" i="8"/>
  <c r="F25" i="8"/>
  <c r="P25" i="8"/>
  <c r="F28" i="8"/>
  <c r="H28" i="8" s="1"/>
  <c r="P28" i="8"/>
  <c r="L29" i="8"/>
  <c r="V29" i="8"/>
  <c r="W29" i="8" s="1"/>
  <c r="F32" i="8"/>
  <c r="P32" i="8"/>
  <c r="F34" i="8"/>
  <c r="P34" i="8"/>
  <c r="L35" i="8"/>
  <c r="V35" i="8"/>
  <c r="W35" i="8" s="1"/>
  <c r="F38" i="8"/>
  <c r="H38" i="8" s="1"/>
  <c r="P38" i="8"/>
  <c r="L39" i="8"/>
  <c r="V39" i="8"/>
  <c r="L41" i="8"/>
  <c r="V41" i="8"/>
  <c r="W41" i="8" s="1"/>
  <c r="L43" i="8"/>
  <c r="V43" i="8"/>
  <c r="W44" i="8"/>
  <c r="F46" i="8"/>
  <c r="P46" i="8"/>
  <c r="L47" i="8"/>
  <c r="V47" i="8"/>
  <c r="W47" i="8" s="1"/>
  <c r="L49" i="8"/>
  <c r="V49" i="8"/>
  <c r="W49" i="8" s="1"/>
  <c r="L51" i="8"/>
  <c r="V51" i="8"/>
  <c r="W51" i="8" s="1"/>
  <c r="F54" i="8"/>
  <c r="P54" i="8"/>
  <c r="L55" i="8"/>
  <c r="V55" i="8"/>
  <c r="W55" i="8" s="1"/>
  <c r="F57" i="8"/>
  <c r="P57" i="8"/>
  <c r="J58" i="8"/>
  <c r="T58" i="8"/>
  <c r="F59" i="8"/>
  <c r="P59" i="8"/>
  <c r="L60" i="8"/>
  <c r="V60" i="8"/>
  <c r="W60" i="8" s="1"/>
  <c r="L61" i="8"/>
  <c r="V61" i="8"/>
  <c r="W61" i="8" s="1"/>
  <c r="J62" i="8"/>
  <c r="F64" i="8"/>
  <c r="P64" i="8"/>
  <c r="G65" i="8"/>
  <c r="S65" i="8"/>
  <c r="W65" i="8" s="1"/>
  <c r="F69" i="8"/>
  <c r="S69" i="8"/>
  <c r="F75" i="8"/>
  <c r="H75" i="8" s="1"/>
  <c r="V75" i="8"/>
  <c r="U77" i="8"/>
  <c r="S77" i="8"/>
  <c r="G77" i="8"/>
  <c r="V77" i="8"/>
  <c r="J77" i="8"/>
  <c r="T77" i="8"/>
  <c r="G78" i="8"/>
  <c r="G80" i="8"/>
  <c r="V80" i="8"/>
  <c r="U82" i="8"/>
  <c r="T82" i="8"/>
  <c r="J82" i="8"/>
  <c r="S82" i="8"/>
  <c r="F82" i="8"/>
  <c r="H82" i="8" s="1"/>
  <c r="V82" i="8"/>
  <c r="U83" i="8"/>
  <c r="T83" i="8"/>
  <c r="J83" i="8"/>
  <c r="L83" i="8"/>
  <c r="S83" i="8"/>
  <c r="H86" i="8"/>
  <c r="F92" i="8"/>
  <c r="U94" i="8"/>
  <c r="P94" i="8"/>
  <c r="F94" i="8"/>
  <c r="T94" i="8"/>
  <c r="G94" i="8"/>
  <c r="V94" i="8"/>
  <c r="W94" i="8" s="1"/>
  <c r="J97" i="8"/>
  <c r="F98" i="8"/>
  <c r="V98" i="8"/>
  <c r="U99" i="8"/>
  <c r="S99" i="8"/>
  <c r="G99" i="8"/>
  <c r="T99" i="8"/>
  <c r="F99" i="8"/>
  <c r="H99" i="8" s="1"/>
  <c r="V99" i="8"/>
  <c r="U147" i="8"/>
  <c r="P147" i="8"/>
  <c r="F147" i="8"/>
  <c r="L147" i="8"/>
  <c r="J147" i="8"/>
  <c r="V147" i="8"/>
  <c r="G147" i="8"/>
  <c r="H147" i="8" s="1"/>
  <c r="T147" i="8"/>
  <c r="S147" i="8"/>
  <c r="B135" i="4"/>
  <c r="E12" i="5"/>
  <c r="E28" i="5"/>
  <c r="E40" i="5"/>
  <c r="Z79" i="6"/>
  <c r="F7" i="8"/>
  <c r="H7" i="8" s="1"/>
  <c r="P7" i="8"/>
  <c r="F11" i="8"/>
  <c r="H11" i="8" s="1"/>
  <c r="L11" i="8"/>
  <c r="V11" i="8"/>
  <c r="H12" i="8"/>
  <c r="L13" i="8"/>
  <c r="V13" i="8"/>
  <c r="W13" i="8" s="1"/>
  <c r="G16" i="8"/>
  <c r="P16" i="8"/>
  <c r="J17" i="8"/>
  <c r="T17" i="8"/>
  <c r="W17" i="8" s="1"/>
  <c r="G18" i="8"/>
  <c r="P18" i="8"/>
  <c r="J19" i="8"/>
  <c r="T19" i="8"/>
  <c r="W19" i="8" s="1"/>
  <c r="G20" i="8"/>
  <c r="P20" i="8"/>
  <c r="J21" i="8"/>
  <c r="T21" i="8"/>
  <c r="W21" i="8" s="1"/>
  <c r="G22" i="8"/>
  <c r="P22" i="8"/>
  <c r="G23" i="8"/>
  <c r="S23" i="8"/>
  <c r="W23" i="8" s="1"/>
  <c r="L24" i="8"/>
  <c r="V24" i="8"/>
  <c r="W24" i="8" s="1"/>
  <c r="G25" i="8"/>
  <c r="H25" i="8" s="1"/>
  <c r="S25" i="8"/>
  <c r="W25" i="8" s="1"/>
  <c r="L26" i="8"/>
  <c r="V26" i="8"/>
  <c r="W26" i="8" s="1"/>
  <c r="G28" i="8"/>
  <c r="S28" i="8"/>
  <c r="W28" i="8" s="1"/>
  <c r="F29" i="8"/>
  <c r="H29" i="8" s="1"/>
  <c r="P29" i="8"/>
  <c r="L30" i="8"/>
  <c r="V30" i="8"/>
  <c r="W30" i="8" s="1"/>
  <c r="L31" i="8"/>
  <c r="V31" i="8"/>
  <c r="W31" i="8" s="1"/>
  <c r="G32" i="8"/>
  <c r="H32" i="8" s="1"/>
  <c r="S32" i="8"/>
  <c r="W32" i="8" s="1"/>
  <c r="L33" i="8"/>
  <c r="V33" i="8"/>
  <c r="W33" i="8" s="1"/>
  <c r="G34" i="8"/>
  <c r="H34" i="8" s="1"/>
  <c r="S34" i="8"/>
  <c r="W34" i="8" s="1"/>
  <c r="F35" i="8"/>
  <c r="H35" i="8" s="1"/>
  <c r="P35" i="8"/>
  <c r="L36" i="8"/>
  <c r="V36" i="8"/>
  <c r="W36" i="8" s="1"/>
  <c r="G38" i="8"/>
  <c r="S38" i="8"/>
  <c r="W38" i="8" s="1"/>
  <c r="F39" i="8"/>
  <c r="H39" i="8" s="1"/>
  <c r="P39" i="8"/>
  <c r="F41" i="8"/>
  <c r="H41" i="8" s="1"/>
  <c r="P41" i="8"/>
  <c r="F43" i="8"/>
  <c r="H43" i="8" s="1"/>
  <c r="P43" i="8"/>
  <c r="L44" i="8"/>
  <c r="V44" i="8"/>
  <c r="G46" i="8"/>
  <c r="S46" i="8"/>
  <c r="W46" i="8" s="1"/>
  <c r="F47" i="8"/>
  <c r="H47" i="8" s="1"/>
  <c r="P47" i="8"/>
  <c r="F49" i="8"/>
  <c r="H49" i="8" s="1"/>
  <c r="P49" i="8"/>
  <c r="F51" i="8"/>
  <c r="H51" i="8" s="1"/>
  <c r="P51" i="8"/>
  <c r="L52" i="8"/>
  <c r="V52" i="8"/>
  <c r="W52" i="8" s="1"/>
  <c r="G54" i="8"/>
  <c r="S54" i="8"/>
  <c r="W54" i="8" s="1"/>
  <c r="F55" i="8"/>
  <c r="H55" i="8" s="1"/>
  <c r="P55" i="8"/>
  <c r="G57" i="8"/>
  <c r="H57" i="8" s="1"/>
  <c r="S57" i="8"/>
  <c r="W57" i="8" s="1"/>
  <c r="L58" i="8"/>
  <c r="V58" i="8"/>
  <c r="W58" i="8" s="1"/>
  <c r="G59" i="8"/>
  <c r="H59" i="8" s="1"/>
  <c r="S59" i="8"/>
  <c r="W59" i="8" s="1"/>
  <c r="H60" i="8"/>
  <c r="H61" i="8"/>
  <c r="U62" i="8"/>
  <c r="V62" i="8"/>
  <c r="W62" i="8" s="1"/>
  <c r="L62" i="8"/>
  <c r="U63" i="8"/>
  <c r="T63" i="8"/>
  <c r="W63" i="8" s="1"/>
  <c r="J63" i="8"/>
  <c r="P63" i="8"/>
  <c r="G64" i="8"/>
  <c r="T64" i="8"/>
  <c r="T65" i="8"/>
  <c r="H68" i="8"/>
  <c r="W68" i="8"/>
  <c r="G69" i="8"/>
  <c r="V69" i="8"/>
  <c r="J75" i="8"/>
  <c r="H77" i="8"/>
  <c r="L78" i="8"/>
  <c r="J80" i="8"/>
  <c r="L92" i="8"/>
  <c r="U95" i="8"/>
  <c r="T95" i="8"/>
  <c r="J95" i="8"/>
  <c r="V95" i="8"/>
  <c r="G95" i="8"/>
  <c r="H95" i="8" s="1"/>
  <c r="S95" i="8"/>
  <c r="L97" i="8"/>
  <c r="J98" i="8"/>
  <c r="U100" i="8"/>
  <c r="P100" i="8"/>
  <c r="F100" i="8"/>
  <c r="H100" i="8" s="1"/>
  <c r="V100" i="8"/>
  <c r="J100" i="8"/>
  <c r="T100" i="8"/>
  <c r="U104" i="8"/>
  <c r="S104" i="8"/>
  <c r="W104" i="8" s="1"/>
  <c r="G104" i="8"/>
  <c r="H104" i="8" s="1"/>
  <c r="L104" i="8"/>
  <c r="V104" i="8"/>
  <c r="J104" i="8"/>
  <c r="H108" i="8"/>
  <c r="U112" i="8"/>
  <c r="P112" i="8"/>
  <c r="F112" i="8"/>
  <c r="V112" i="8"/>
  <c r="J112" i="8"/>
  <c r="T112" i="8"/>
  <c r="G112" i="8"/>
  <c r="U122" i="8"/>
  <c r="S122" i="8"/>
  <c r="G122" i="8"/>
  <c r="P122" i="8"/>
  <c r="F122" i="8"/>
  <c r="T122" i="8"/>
  <c r="W122" i="8" s="1"/>
  <c r="L122" i="8"/>
  <c r="J122" i="8"/>
  <c r="L132" i="8"/>
  <c r="T132" i="8"/>
  <c r="P132" i="8"/>
  <c r="F132" i="8"/>
  <c r="V132" i="8"/>
  <c r="U114" i="8"/>
  <c r="P114" i="8"/>
  <c r="F114" i="8"/>
  <c r="S114" i="8"/>
  <c r="H146" i="8"/>
  <c r="U111" i="8"/>
  <c r="S111" i="8"/>
  <c r="G111" i="8"/>
  <c r="P111" i="8"/>
  <c r="U113" i="8"/>
  <c r="S113" i="8"/>
  <c r="G113" i="8"/>
  <c r="P113" i="8"/>
  <c r="G114" i="8"/>
  <c r="T114" i="8"/>
  <c r="U126" i="8"/>
  <c r="S126" i="8"/>
  <c r="V126" i="8"/>
  <c r="J126" i="8"/>
  <c r="T126" i="8"/>
  <c r="G126" i="8"/>
  <c r="U127" i="8"/>
  <c r="V127" i="8"/>
  <c r="W127" i="8" s="1"/>
  <c r="L127" i="8"/>
  <c r="F127" i="8"/>
  <c r="J127" i="8"/>
  <c r="T127" i="8"/>
  <c r="U133" i="8"/>
  <c r="T133" i="8"/>
  <c r="F133" i="8"/>
  <c r="P133" i="8"/>
  <c r="J133" i="8"/>
  <c r="L135" i="8"/>
  <c r="S135" i="8"/>
  <c r="J135" i="8"/>
  <c r="U143" i="8"/>
  <c r="P143" i="8"/>
  <c r="F143" i="8"/>
  <c r="L143" i="8"/>
  <c r="V143" i="8"/>
  <c r="W143" i="8" s="1"/>
  <c r="J143" i="8"/>
  <c r="U151" i="8"/>
  <c r="S151" i="8"/>
  <c r="G151" i="8"/>
  <c r="V151" i="8"/>
  <c r="J151" i="8"/>
  <c r="P151" i="8"/>
  <c r="L151" i="8"/>
  <c r="F151" i="8"/>
  <c r="U71" i="8"/>
  <c r="P71" i="8"/>
  <c r="F71" i="8"/>
  <c r="H71" i="8" s="1"/>
  <c r="S71" i="8"/>
  <c r="U76" i="8"/>
  <c r="S76" i="8"/>
  <c r="G76" i="8"/>
  <c r="H76" i="8" s="1"/>
  <c r="P76" i="8"/>
  <c r="U85" i="8"/>
  <c r="T85" i="8"/>
  <c r="J85" i="8"/>
  <c r="P85" i="8"/>
  <c r="U86" i="8"/>
  <c r="P86" i="8"/>
  <c r="F86" i="8"/>
  <c r="S86" i="8"/>
  <c r="W87" i="8"/>
  <c r="U89" i="8"/>
  <c r="S89" i="8"/>
  <c r="W89" i="8" s="1"/>
  <c r="G89" i="8"/>
  <c r="H89" i="8" s="1"/>
  <c r="P89" i="8"/>
  <c r="H91" i="8"/>
  <c r="U96" i="8"/>
  <c r="T96" i="8"/>
  <c r="J96" i="8"/>
  <c r="P96" i="8"/>
  <c r="U102" i="8"/>
  <c r="T102" i="8"/>
  <c r="J102" i="8"/>
  <c r="P102" i="8"/>
  <c r="U105" i="8"/>
  <c r="P105" i="8"/>
  <c r="F105" i="8"/>
  <c r="H105" i="8" s="1"/>
  <c r="S105" i="8"/>
  <c r="W105" i="8" s="1"/>
  <c r="H106" i="8"/>
  <c r="U108" i="8"/>
  <c r="T108" i="8"/>
  <c r="W108" i="8" s="1"/>
  <c r="J108" i="8"/>
  <c r="P108" i="8"/>
  <c r="U110" i="8"/>
  <c r="T110" i="8"/>
  <c r="W110" i="8" s="1"/>
  <c r="J110" i="8"/>
  <c r="P110" i="8"/>
  <c r="F111" i="8"/>
  <c r="H111" i="8" s="1"/>
  <c r="T111" i="8"/>
  <c r="W111" i="8" s="1"/>
  <c r="F113" i="8"/>
  <c r="H113" i="8" s="1"/>
  <c r="T113" i="8"/>
  <c r="J114" i="8"/>
  <c r="V114" i="8"/>
  <c r="U116" i="8"/>
  <c r="T116" i="8"/>
  <c r="J116" i="8"/>
  <c r="P116" i="8"/>
  <c r="H118" i="8"/>
  <c r="U120" i="8"/>
  <c r="T120" i="8"/>
  <c r="J120" i="8"/>
  <c r="S120" i="8"/>
  <c r="G120" i="8"/>
  <c r="H120" i="8" s="1"/>
  <c r="V120" i="8"/>
  <c r="U121" i="8"/>
  <c r="T121" i="8"/>
  <c r="J121" i="8"/>
  <c r="S121" i="8"/>
  <c r="G121" i="8"/>
  <c r="H121" i="8" s="1"/>
  <c r="V121" i="8"/>
  <c r="H124" i="8"/>
  <c r="U125" i="8"/>
  <c r="V125" i="8"/>
  <c r="L125" i="8"/>
  <c r="F125" i="8"/>
  <c r="T125" i="8"/>
  <c r="S125" i="8"/>
  <c r="W125" i="8" s="1"/>
  <c r="G125" i="8"/>
  <c r="F126" i="8"/>
  <c r="H126" i="8" s="1"/>
  <c r="G127" i="8"/>
  <c r="H128" i="8"/>
  <c r="L129" i="8"/>
  <c r="S129" i="8"/>
  <c r="P129" i="8"/>
  <c r="U131" i="8"/>
  <c r="P131" i="8"/>
  <c r="J131" i="8"/>
  <c r="V131" i="8"/>
  <c r="W131" i="8" s="1"/>
  <c r="F131" i="8"/>
  <c r="S133" i="8"/>
  <c r="V135" i="8"/>
  <c r="H140" i="8"/>
  <c r="U142" i="8"/>
  <c r="S142" i="8"/>
  <c r="G142" i="8"/>
  <c r="V142" i="8"/>
  <c r="J142" i="8"/>
  <c r="T142" i="8"/>
  <c r="F142" i="8"/>
  <c r="G143" i="8"/>
  <c r="H143" i="8" s="1"/>
  <c r="T151" i="8"/>
  <c r="W118" i="8"/>
  <c r="L123" i="8"/>
  <c r="V123" i="8"/>
  <c r="W123" i="8" s="1"/>
  <c r="W124" i="8"/>
  <c r="U134" i="8"/>
  <c r="V134" i="8"/>
  <c r="W134" i="8" s="1"/>
  <c r="J134" i="8"/>
  <c r="T134" i="8"/>
  <c r="U141" i="8"/>
  <c r="T141" i="8"/>
  <c r="J141" i="8"/>
  <c r="P141" i="8"/>
  <c r="U145" i="8"/>
  <c r="P145" i="8"/>
  <c r="F145" i="8"/>
  <c r="V145" i="8"/>
  <c r="W145" i="8" s="1"/>
  <c r="J145" i="8"/>
  <c r="T145" i="8"/>
  <c r="L150" i="8"/>
  <c r="U161" i="8"/>
  <c r="T161" i="8"/>
  <c r="J161" i="8"/>
  <c r="L161" i="8"/>
  <c r="V161" i="8"/>
  <c r="W161" i="8" s="1"/>
  <c r="G161" i="8"/>
  <c r="P166" i="8"/>
  <c r="S167" i="8"/>
  <c r="W167" i="8" s="1"/>
  <c r="H168" i="8"/>
  <c r="L68" i="8"/>
  <c r="V68" i="8"/>
  <c r="J72" i="8"/>
  <c r="T72" i="8"/>
  <c r="W72" i="8" s="1"/>
  <c r="J74" i="8"/>
  <c r="T74" i="8"/>
  <c r="W74" i="8" s="1"/>
  <c r="L79" i="8"/>
  <c r="V79" i="8"/>
  <c r="W79" i="8" s="1"/>
  <c r="L81" i="8"/>
  <c r="V81" i="8"/>
  <c r="W81" i="8" s="1"/>
  <c r="L87" i="8"/>
  <c r="V87" i="8"/>
  <c r="L91" i="8"/>
  <c r="V91" i="8"/>
  <c r="W91" i="8" s="1"/>
  <c r="L101" i="8"/>
  <c r="V101" i="8"/>
  <c r="W101" i="8" s="1"/>
  <c r="L106" i="8"/>
  <c r="V106" i="8"/>
  <c r="W106" i="8" s="1"/>
  <c r="L107" i="8"/>
  <c r="V107" i="8"/>
  <c r="W107" i="8" s="1"/>
  <c r="L109" i="8"/>
  <c r="V109" i="8"/>
  <c r="W109" i="8" s="1"/>
  <c r="L115" i="8"/>
  <c r="V115" i="8"/>
  <c r="W115" i="8" s="1"/>
  <c r="L117" i="8"/>
  <c r="V117" i="8"/>
  <c r="W117" i="8" s="1"/>
  <c r="L118" i="8"/>
  <c r="V118" i="8"/>
  <c r="L119" i="8"/>
  <c r="V119" i="8"/>
  <c r="W119" i="8" s="1"/>
  <c r="F123" i="8"/>
  <c r="H123" i="8" s="1"/>
  <c r="P123" i="8"/>
  <c r="U124" i="8"/>
  <c r="V124" i="8"/>
  <c r="L124" i="8"/>
  <c r="U128" i="8"/>
  <c r="S128" i="8"/>
  <c r="L128" i="8"/>
  <c r="U129" i="8"/>
  <c r="T129" i="8"/>
  <c r="F129" i="8"/>
  <c r="V129" i="8"/>
  <c r="L131" i="8"/>
  <c r="L133" i="8"/>
  <c r="F134" i="8"/>
  <c r="U135" i="8"/>
  <c r="P135" i="8"/>
  <c r="T135" i="8"/>
  <c r="J136" i="8"/>
  <c r="F141" i="8"/>
  <c r="H141" i="8" s="1"/>
  <c r="S141" i="8"/>
  <c r="W141" i="8" s="1"/>
  <c r="U144" i="8"/>
  <c r="T144" i="8"/>
  <c r="V144" i="8"/>
  <c r="W144" i="8" s="1"/>
  <c r="J144" i="8"/>
  <c r="P144" i="8"/>
  <c r="G145" i="8"/>
  <c r="H145" i="8" s="1"/>
  <c r="U146" i="8"/>
  <c r="T146" i="8"/>
  <c r="J146" i="8"/>
  <c r="L146" i="8"/>
  <c r="S146" i="8"/>
  <c r="H153" i="8"/>
  <c r="U156" i="8"/>
  <c r="P156" i="8"/>
  <c r="F156" i="8"/>
  <c r="H156" i="8" s="1"/>
  <c r="L156" i="8"/>
  <c r="V156" i="8"/>
  <c r="W156" i="8" s="1"/>
  <c r="J156" i="8"/>
  <c r="H157" i="8"/>
  <c r="U159" i="8"/>
  <c r="T159" i="8"/>
  <c r="J159" i="8"/>
  <c r="V159" i="8"/>
  <c r="G159" i="8"/>
  <c r="H159" i="8" s="1"/>
  <c r="S159" i="8"/>
  <c r="F159" i="8"/>
  <c r="U160" i="8"/>
  <c r="P160" i="8"/>
  <c r="F160" i="8"/>
  <c r="V160" i="8"/>
  <c r="W160" i="8" s="1"/>
  <c r="J160" i="8"/>
  <c r="T160" i="8"/>
  <c r="G160" i="8"/>
  <c r="H160" i="8" s="1"/>
  <c r="F161" i="8"/>
  <c r="H169" i="8"/>
  <c r="U150" i="8"/>
  <c r="T150" i="8"/>
  <c r="J150" i="8"/>
  <c r="S150" i="8"/>
  <c r="W150" i="8" s="1"/>
  <c r="F150" i="8"/>
  <c r="H150" i="8" s="1"/>
  <c r="V150" i="8"/>
  <c r="U155" i="8"/>
  <c r="T155" i="8"/>
  <c r="J155" i="8"/>
  <c r="V155" i="8"/>
  <c r="G155" i="8"/>
  <c r="H155" i="8" s="1"/>
  <c r="S155" i="8"/>
  <c r="F155" i="8"/>
  <c r="W163" i="8"/>
  <c r="U166" i="8"/>
  <c r="T166" i="8"/>
  <c r="J166" i="8"/>
  <c r="L166" i="8"/>
  <c r="V166" i="8"/>
  <c r="W166" i="8" s="1"/>
  <c r="G166" i="8"/>
  <c r="H166" i="8" s="1"/>
  <c r="U167" i="8"/>
  <c r="P167" i="8"/>
  <c r="F167" i="8"/>
  <c r="H167" i="8" s="1"/>
  <c r="L167" i="8"/>
  <c r="V167" i="8"/>
  <c r="J167" i="8"/>
  <c r="U157" i="8"/>
  <c r="T157" i="8"/>
  <c r="J157" i="8"/>
  <c r="P157" i="8"/>
  <c r="U158" i="8"/>
  <c r="P158" i="8"/>
  <c r="F158" i="8"/>
  <c r="S158" i="8"/>
  <c r="U164" i="8"/>
  <c r="T164" i="8"/>
  <c r="J164" i="8"/>
  <c r="P164" i="8"/>
  <c r="H172" i="8"/>
  <c r="U173" i="8"/>
  <c r="S173" i="8"/>
  <c r="G173" i="8"/>
  <c r="P173" i="8"/>
  <c r="F173" i="8"/>
  <c r="V173" i="8"/>
  <c r="H175" i="8"/>
  <c r="U176" i="8"/>
  <c r="S176" i="8"/>
  <c r="G176" i="8"/>
  <c r="H176" i="8" s="1"/>
  <c r="P176" i="8"/>
  <c r="F176" i="8"/>
  <c r="V176" i="8"/>
  <c r="L130" i="8"/>
  <c r="U132" i="8"/>
  <c r="S132" i="8"/>
  <c r="W132" i="8" s="1"/>
  <c r="L134" i="8"/>
  <c r="U136" i="8"/>
  <c r="S136" i="8"/>
  <c r="V137" i="8"/>
  <c r="L140" i="8"/>
  <c r="V140" i="8"/>
  <c r="W140" i="8" s="1"/>
  <c r="U148" i="8"/>
  <c r="T148" i="8"/>
  <c r="W148" i="8" s="1"/>
  <c r="J148" i="8"/>
  <c r="P148" i="8"/>
  <c r="U149" i="8"/>
  <c r="P149" i="8"/>
  <c r="F149" i="8"/>
  <c r="H149" i="8" s="1"/>
  <c r="S149" i="8"/>
  <c r="W149" i="8" s="1"/>
  <c r="H152" i="8"/>
  <c r="U153" i="8"/>
  <c r="T153" i="8"/>
  <c r="W153" i="8" s="1"/>
  <c r="J153" i="8"/>
  <c r="P153" i="8"/>
  <c r="U154" i="8"/>
  <c r="P154" i="8"/>
  <c r="F154" i="8"/>
  <c r="H154" i="8" s="1"/>
  <c r="S154" i="8"/>
  <c r="F157" i="8"/>
  <c r="S157" i="8"/>
  <c r="W157" i="8" s="1"/>
  <c r="G158" i="8"/>
  <c r="H158" i="8" s="1"/>
  <c r="T158" i="8"/>
  <c r="U162" i="8"/>
  <c r="S162" i="8"/>
  <c r="W162" i="8" s="1"/>
  <c r="G162" i="8"/>
  <c r="H162" i="8" s="1"/>
  <c r="P162" i="8"/>
  <c r="F164" i="8"/>
  <c r="H164" i="8" s="1"/>
  <c r="S164" i="8"/>
  <c r="W164" i="8" s="1"/>
  <c r="U168" i="8"/>
  <c r="W168" i="8" s="1"/>
  <c r="T168" i="8"/>
  <c r="J168" i="8"/>
  <c r="P168" i="8"/>
  <c r="U169" i="8"/>
  <c r="P169" i="8"/>
  <c r="F169" i="8"/>
  <c r="S169" i="8"/>
  <c r="W169" i="8" s="1"/>
  <c r="U171" i="8"/>
  <c r="S171" i="8"/>
  <c r="G171" i="8"/>
  <c r="P171" i="8"/>
  <c r="F171" i="8"/>
  <c r="V171" i="8"/>
  <c r="J173" i="8"/>
  <c r="W174" i="8"/>
  <c r="J176" i="8"/>
  <c r="L152" i="8"/>
  <c r="V152" i="8"/>
  <c r="W152" i="8" s="1"/>
  <c r="L163" i="8"/>
  <c r="V163" i="8"/>
  <c r="J170" i="8"/>
  <c r="T170" i="8"/>
  <c r="J172" i="8"/>
  <c r="T172" i="8"/>
  <c r="L174" i="8"/>
  <c r="V174" i="8"/>
  <c r="J175" i="8"/>
  <c r="T175" i="8"/>
  <c r="J177" i="8"/>
  <c r="T177" i="8"/>
  <c r="L170" i="8"/>
  <c r="V170" i="8"/>
  <c r="W170" i="8" s="1"/>
  <c r="L172" i="8"/>
  <c r="V172" i="8"/>
  <c r="L175" i="8"/>
  <c r="V175" i="8"/>
  <c r="W175" i="8" s="1"/>
  <c r="L177" i="8"/>
  <c r="V177" i="8"/>
  <c r="W177" i="8" s="1"/>
  <c r="G56" i="14"/>
  <c r="E14" i="4"/>
  <c r="B14" i="4"/>
  <c r="B20" i="4"/>
  <c r="E26" i="4"/>
  <c r="B26" i="4"/>
  <c r="E38" i="4"/>
  <c r="B38" i="4"/>
  <c r="E48" i="4"/>
  <c r="B48" i="4"/>
  <c r="E58" i="4"/>
  <c r="B58" i="4"/>
  <c r="E70" i="4"/>
  <c r="B70" i="4"/>
  <c r="E90" i="4"/>
  <c r="B90" i="4"/>
  <c r="E102" i="4"/>
  <c r="B102" i="4"/>
  <c r="E122" i="4"/>
  <c r="B122" i="4"/>
  <c r="E134" i="4"/>
  <c r="B134" i="4"/>
  <c r="E154" i="4"/>
  <c r="B154" i="4"/>
  <c r="E10" i="4"/>
  <c r="B10" i="4"/>
  <c r="B16" i="4"/>
  <c r="E24" i="4"/>
  <c r="B24" i="4"/>
  <c r="T24" i="4" s="1"/>
  <c r="E34" i="4"/>
  <c r="B34" i="4"/>
  <c r="E46" i="4"/>
  <c r="B46" i="4"/>
  <c r="T46" i="4" s="1"/>
  <c r="E66" i="4"/>
  <c r="B66" i="4"/>
  <c r="E82" i="4"/>
  <c r="B82" i="4"/>
  <c r="E94" i="4"/>
  <c r="B94" i="4"/>
  <c r="E114" i="4"/>
  <c r="B114" i="4"/>
  <c r="E126" i="4"/>
  <c r="B126" i="4"/>
  <c r="E146" i="4"/>
  <c r="B146" i="4"/>
  <c r="E158" i="4"/>
  <c r="B158" i="4"/>
  <c r="E22" i="4"/>
  <c r="B22" i="4"/>
  <c r="T22" i="4" s="1"/>
  <c r="E32" i="4"/>
  <c r="B32" i="4"/>
  <c r="E42" i="4"/>
  <c r="B42" i="4"/>
  <c r="T42" i="4" s="1"/>
  <c r="E54" i="4"/>
  <c r="B54" i="4"/>
  <c r="E74" i="4"/>
  <c r="B74" i="4"/>
  <c r="T74" i="4" s="1"/>
  <c r="E86" i="4"/>
  <c r="B86" i="4"/>
  <c r="E106" i="4"/>
  <c r="B106" i="4"/>
  <c r="T106" i="4" s="1"/>
  <c r="E118" i="4"/>
  <c r="B118" i="4"/>
  <c r="E138" i="4"/>
  <c r="B138" i="4"/>
  <c r="T138" i="4" s="1"/>
  <c r="E150" i="4"/>
  <c r="B150" i="4"/>
  <c r="E159" i="4"/>
  <c r="B159" i="4"/>
  <c r="T159" i="4" s="1"/>
  <c r="E18" i="4"/>
  <c r="B18" i="4"/>
  <c r="E30" i="4"/>
  <c r="B30" i="4"/>
  <c r="T30" i="4" s="1"/>
  <c r="E40" i="4"/>
  <c r="B40" i="4"/>
  <c r="E50" i="4"/>
  <c r="B50" i="4"/>
  <c r="T50" i="4" s="1"/>
  <c r="E62" i="4"/>
  <c r="B62" i="4"/>
  <c r="E78" i="4"/>
  <c r="B78" i="4"/>
  <c r="T78" i="4" s="1"/>
  <c r="E98" i="4"/>
  <c r="B98" i="4"/>
  <c r="E110" i="4"/>
  <c r="B110" i="4"/>
  <c r="T110" i="4" s="1"/>
  <c r="E130" i="4"/>
  <c r="B130" i="4"/>
  <c r="E142" i="4"/>
  <c r="B142" i="4"/>
  <c r="T142" i="4" s="1"/>
  <c r="B56" i="4"/>
  <c r="B64" i="4"/>
  <c r="B75" i="4"/>
  <c r="B91" i="4"/>
  <c r="B99" i="4"/>
  <c r="B107" i="4"/>
  <c r="B115" i="4"/>
  <c r="B123" i="4"/>
  <c r="B131" i="4"/>
  <c r="B139" i="4"/>
  <c r="B147" i="4"/>
  <c r="B155" i="4"/>
  <c r="B12" i="5"/>
  <c r="E16" i="5"/>
  <c r="B28" i="5"/>
  <c r="E32" i="5"/>
  <c r="B44" i="5"/>
  <c r="E48" i="5"/>
  <c r="B60" i="5"/>
  <c r="E64" i="5"/>
  <c r="B76" i="5"/>
  <c r="E80" i="5"/>
  <c r="B92" i="5"/>
  <c r="E96" i="5"/>
  <c r="B83" i="4"/>
  <c r="B24" i="5"/>
  <c r="B56" i="5"/>
  <c r="E60" i="5"/>
  <c r="B72" i="5"/>
  <c r="E76" i="5"/>
  <c r="B88" i="5"/>
  <c r="E92" i="5"/>
  <c r="B16" i="5"/>
  <c r="T16" i="5" s="1"/>
  <c r="E20" i="5"/>
  <c r="B32" i="5"/>
  <c r="E36" i="5"/>
  <c r="B48" i="5"/>
  <c r="T48" i="5" s="1"/>
  <c r="B64" i="5"/>
  <c r="B80" i="5"/>
  <c r="B96" i="5"/>
  <c r="T96" i="5" s="1"/>
  <c r="T7" i="4"/>
  <c r="T15" i="4"/>
  <c r="T23" i="4"/>
  <c r="T31" i="4"/>
  <c r="T39" i="4"/>
  <c r="T47" i="4"/>
  <c r="T55" i="4"/>
  <c r="T63" i="4"/>
  <c r="B5" i="5"/>
  <c r="E5" i="5"/>
  <c r="D5" i="5"/>
  <c r="B21" i="5"/>
  <c r="E21" i="5"/>
  <c r="D21" i="5"/>
  <c r="B37" i="5"/>
  <c r="E37" i="5"/>
  <c r="D37" i="5"/>
  <c r="B53" i="5"/>
  <c r="E53" i="5"/>
  <c r="D53" i="5"/>
  <c r="B69" i="5"/>
  <c r="E69" i="5"/>
  <c r="D69" i="5"/>
  <c r="B85" i="5"/>
  <c r="E85" i="5"/>
  <c r="D85" i="5"/>
  <c r="T9" i="4"/>
  <c r="T17" i="4"/>
  <c r="T25" i="4"/>
  <c r="T33" i="4"/>
  <c r="T41" i="4"/>
  <c r="T49" i="4"/>
  <c r="T57" i="4"/>
  <c r="T65" i="4"/>
  <c r="B17" i="5"/>
  <c r="E17" i="5"/>
  <c r="D17" i="5"/>
  <c r="B33" i="5"/>
  <c r="E33" i="5"/>
  <c r="D33" i="5"/>
  <c r="B49" i="5"/>
  <c r="E49" i="5"/>
  <c r="D49" i="5"/>
  <c r="B65" i="5"/>
  <c r="E65" i="5"/>
  <c r="D65" i="5"/>
  <c r="B81" i="5"/>
  <c r="E81" i="5"/>
  <c r="D81" i="5"/>
  <c r="B97" i="5"/>
  <c r="E97" i="5"/>
  <c r="D97" i="5"/>
  <c r="T11" i="4"/>
  <c r="T19" i="4"/>
  <c r="T27" i="4"/>
  <c r="T35" i="4"/>
  <c r="T43" i="4"/>
  <c r="T51" i="4"/>
  <c r="T59" i="4"/>
  <c r="T67" i="4"/>
  <c r="B13" i="5"/>
  <c r="E13" i="5"/>
  <c r="D13" i="5"/>
  <c r="B29" i="5"/>
  <c r="E29" i="5"/>
  <c r="D29" i="5"/>
  <c r="B45" i="5"/>
  <c r="E45" i="5"/>
  <c r="D45" i="5"/>
  <c r="B61" i="5"/>
  <c r="E61" i="5"/>
  <c r="D61" i="5"/>
  <c r="B77" i="5"/>
  <c r="E77" i="5"/>
  <c r="D77" i="5"/>
  <c r="B93" i="5"/>
  <c r="E93" i="5"/>
  <c r="D93" i="5"/>
  <c r="AF4" i="14"/>
  <c r="AB4" i="10"/>
  <c r="AD7" i="8" s="1"/>
  <c r="P4" i="15"/>
  <c r="I6" i="15"/>
  <c r="AA7" i="10"/>
  <c r="AC10" i="8" s="1"/>
  <c r="AE7" i="14"/>
  <c r="O7" i="15"/>
  <c r="T5" i="4"/>
  <c r="T13" i="4"/>
  <c r="T21" i="4"/>
  <c r="T29" i="4"/>
  <c r="T37" i="4"/>
  <c r="T45" i="4"/>
  <c r="T53" i="4"/>
  <c r="T61" i="4"/>
  <c r="T69" i="4"/>
  <c r="B9" i="5"/>
  <c r="E9" i="5"/>
  <c r="D9" i="5"/>
  <c r="B25" i="5"/>
  <c r="E25" i="5"/>
  <c r="D25" i="5"/>
  <c r="B41" i="5"/>
  <c r="E41" i="5"/>
  <c r="D41" i="5"/>
  <c r="B57" i="5"/>
  <c r="E57" i="5"/>
  <c r="D57" i="5"/>
  <c r="B73" i="5"/>
  <c r="E73" i="5"/>
  <c r="D73" i="5"/>
  <c r="B89" i="5"/>
  <c r="E89" i="5"/>
  <c r="D89" i="5"/>
  <c r="D5" i="4"/>
  <c r="D7" i="4"/>
  <c r="D9" i="4"/>
  <c r="D11" i="4"/>
  <c r="D13" i="4"/>
  <c r="D15" i="4"/>
  <c r="D17" i="4"/>
  <c r="D19" i="4"/>
  <c r="D21" i="4"/>
  <c r="D23" i="4"/>
  <c r="D25" i="4"/>
  <c r="D27" i="4"/>
  <c r="D29" i="4"/>
  <c r="D31" i="4"/>
  <c r="D33" i="4"/>
  <c r="D35" i="4"/>
  <c r="D37" i="4"/>
  <c r="D39" i="4"/>
  <c r="D41" i="4"/>
  <c r="D43" i="4"/>
  <c r="D45" i="4"/>
  <c r="D47" i="4"/>
  <c r="D49" i="4"/>
  <c r="D51" i="4"/>
  <c r="D53" i="4"/>
  <c r="D55" i="4"/>
  <c r="D57" i="4"/>
  <c r="D59" i="4"/>
  <c r="D61" i="4"/>
  <c r="D63" i="4"/>
  <c r="D65" i="4"/>
  <c r="D67" i="4"/>
  <c r="D69" i="4"/>
  <c r="E72" i="4"/>
  <c r="E76" i="4"/>
  <c r="E80" i="4"/>
  <c r="E84" i="4"/>
  <c r="E88" i="4"/>
  <c r="E92" i="4"/>
  <c r="E96" i="4"/>
  <c r="E100" i="4"/>
  <c r="E104" i="4"/>
  <c r="E108" i="4"/>
  <c r="E112" i="4"/>
  <c r="E116" i="4"/>
  <c r="E120" i="4"/>
  <c r="E124" i="4"/>
  <c r="E128" i="4"/>
  <c r="E132" i="4"/>
  <c r="E136" i="4"/>
  <c r="E140" i="4"/>
  <c r="E144" i="4"/>
  <c r="E148" i="4"/>
  <c r="E152" i="4"/>
  <c r="E156" i="4"/>
  <c r="T8" i="5"/>
  <c r="E11" i="5"/>
  <c r="E19" i="5"/>
  <c r="T24" i="5"/>
  <c r="E27" i="5"/>
  <c r="T32" i="5"/>
  <c r="E35" i="5"/>
  <c r="T40" i="5"/>
  <c r="E43" i="5"/>
  <c r="E51" i="5"/>
  <c r="T56" i="5"/>
  <c r="E59" i="5"/>
  <c r="T64" i="5"/>
  <c r="E67" i="5"/>
  <c r="T72" i="5"/>
  <c r="E75" i="5"/>
  <c r="T80" i="5"/>
  <c r="E83" i="5"/>
  <c r="T88" i="5"/>
  <c r="E91" i="5"/>
  <c r="G137" i="8"/>
  <c r="L137" i="8"/>
  <c r="G138" i="8"/>
  <c r="L138" i="8"/>
  <c r="G139" i="8"/>
  <c r="L139" i="8"/>
  <c r="P3" i="15"/>
  <c r="AB3" i="10"/>
  <c r="AD6" i="8" s="1"/>
  <c r="F4" i="15"/>
  <c r="L4" i="10"/>
  <c r="J4" i="15"/>
  <c r="T4" i="10"/>
  <c r="I7" i="7" s="1"/>
  <c r="C5" i="15"/>
  <c r="G5" i="10"/>
  <c r="R5" i="15"/>
  <c r="AD5" i="10"/>
  <c r="AG8" i="8" s="1"/>
  <c r="AH8" i="8" s="1"/>
  <c r="N6" i="14"/>
  <c r="V6" i="10"/>
  <c r="Y9" i="8"/>
  <c r="Z9" i="8" s="1"/>
  <c r="AL6" i="14"/>
  <c r="A10" i="8"/>
  <c r="A10" i="7"/>
  <c r="A10" i="6"/>
  <c r="E10" i="8"/>
  <c r="E10" i="7"/>
  <c r="E10" i="6"/>
  <c r="E7" i="14"/>
  <c r="W7" i="14"/>
  <c r="X7" i="14" s="1"/>
  <c r="T7" i="14" s="1"/>
  <c r="AH7" i="14"/>
  <c r="F9" i="15"/>
  <c r="L9" i="10"/>
  <c r="J9" i="15"/>
  <c r="T9" i="10"/>
  <c r="I12" i="7" s="1"/>
  <c r="K10" i="10"/>
  <c r="R10" i="15"/>
  <c r="AD10" i="10"/>
  <c r="AG13" i="8" s="1"/>
  <c r="J11" i="10"/>
  <c r="H11" i="15"/>
  <c r="R11" i="10"/>
  <c r="G14" i="7" s="1"/>
  <c r="U11" i="15"/>
  <c r="AG11" i="10"/>
  <c r="AK14" i="8" s="1"/>
  <c r="N12" i="10"/>
  <c r="E5" i="4"/>
  <c r="E7" i="4"/>
  <c r="E9" i="4"/>
  <c r="E11" i="4"/>
  <c r="E13" i="4"/>
  <c r="E15" i="4"/>
  <c r="E17" i="4"/>
  <c r="E19" i="4"/>
  <c r="E21" i="4"/>
  <c r="E23" i="4"/>
  <c r="E25" i="4"/>
  <c r="E27" i="4"/>
  <c r="E29" i="4"/>
  <c r="E31" i="4"/>
  <c r="E33" i="4"/>
  <c r="E35" i="4"/>
  <c r="E37" i="4"/>
  <c r="E39" i="4"/>
  <c r="E41" i="4"/>
  <c r="E43" i="4"/>
  <c r="E45" i="4"/>
  <c r="E47" i="4"/>
  <c r="E49" i="4"/>
  <c r="E51" i="4"/>
  <c r="E53" i="4"/>
  <c r="E55" i="4"/>
  <c r="E57" i="4"/>
  <c r="E59" i="4"/>
  <c r="E61" i="4"/>
  <c r="E63" i="4"/>
  <c r="E65" i="4"/>
  <c r="E67" i="4"/>
  <c r="E69" i="4"/>
  <c r="D70" i="4"/>
  <c r="T70" i="4"/>
  <c r="D73" i="4"/>
  <c r="D74" i="4"/>
  <c r="D77" i="4"/>
  <c r="D78" i="4"/>
  <c r="D81" i="4"/>
  <c r="D82" i="4"/>
  <c r="T82" i="4"/>
  <c r="D85" i="4"/>
  <c r="D86" i="4"/>
  <c r="T86" i="4"/>
  <c r="D89" i="4"/>
  <c r="D90" i="4"/>
  <c r="T90" i="4"/>
  <c r="D93" i="4"/>
  <c r="D94" i="4"/>
  <c r="T94" i="4"/>
  <c r="D97" i="4"/>
  <c r="D98" i="4"/>
  <c r="T98" i="4"/>
  <c r="D101" i="4"/>
  <c r="D102" i="4"/>
  <c r="T102" i="4"/>
  <c r="D105" i="4"/>
  <c r="D106" i="4"/>
  <c r="D109" i="4"/>
  <c r="D110" i="4"/>
  <c r="D113" i="4"/>
  <c r="D114" i="4"/>
  <c r="T114" i="4"/>
  <c r="D117" i="4"/>
  <c r="D118" i="4"/>
  <c r="T118" i="4"/>
  <c r="D121" i="4"/>
  <c r="D122" i="4"/>
  <c r="T122" i="4"/>
  <c r="D125" i="4"/>
  <c r="D126" i="4"/>
  <c r="T126" i="4"/>
  <c r="D129" i="4"/>
  <c r="D130" i="4"/>
  <c r="T130" i="4"/>
  <c r="D133" i="4"/>
  <c r="D134" i="4"/>
  <c r="T134" i="4"/>
  <c r="D137" i="4"/>
  <c r="D138" i="4"/>
  <c r="D141" i="4"/>
  <c r="D142" i="4"/>
  <c r="D145" i="4"/>
  <c r="D146" i="4"/>
  <c r="T146" i="4"/>
  <c r="D149" i="4"/>
  <c r="D150" i="4"/>
  <c r="T150" i="4"/>
  <c r="D153" i="4"/>
  <c r="D154" i="4"/>
  <c r="T154" i="4"/>
  <c r="D157" i="4"/>
  <c r="D158" i="4"/>
  <c r="T158" i="4"/>
  <c r="E6" i="5"/>
  <c r="D7" i="5"/>
  <c r="B10" i="5"/>
  <c r="E14" i="5"/>
  <c r="D15" i="5"/>
  <c r="B18" i="5"/>
  <c r="E22" i="5"/>
  <c r="D23" i="5"/>
  <c r="B26" i="5"/>
  <c r="E30" i="5"/>
  <c r="D31" i="5"/>
  <c r="B34" i="5"/>
  <c r="E38" i="5"/>
  <c r="D39" i="5"/>
  <c r="B42" i="5"/>
  <c r="E46" i="5"/>
  <c r="D47" i="5"/>
  <c r="B50" i="5"/>
  <c r="E54" i="5"/>
  <c r="D55" i="5"/>
  <c r="B58" i="5"/>
  <c r="E62" i="5"/>
  <c r="D63" i="5"/>
  <c r="B66" i="5"/>
  <c r="E70" i="5"/>
  <c r="D71" i="5"/>
  <c r="B74" i="5"/>
  <c r="E78" i="5"/>
  <c r="D79" i="5"/>
  <c r="B82" i="5"/>
  <c r="E86" i="5"/>
  <c r="D87" i="5"/>
  <c r="B90" i="5"/>
  <c r="E94" i="5"/>
  <c r="D95" i="5"/>
  <c r="D8" i="7"/>
  <c r="D8" i="8"/>
  <c r="S137" i="8"/>
  <c r="S138" i="8"/>
  <c r="S139" i="8"/>
  <c r="C3" i="10"/>
  <c r="P3" i="10"/>
  <c r="W3" i="10"/>
  <c r="M3" i="15"/>
  <c r="G4" i="10"/>
  <c r="AD4" i="10"/>
  <c r="AG7" i="8" s="1"/>
  <c r="A8" i="8"/>
  <c r="A8" i="7"/>
  <c r="A8" i="6"/>
  <c r="E8" i="8"/>
  <c r="E8" i="7"/>
  <c r="E8" i="6"/>
  <c r="G8" i="6" s="1"/>
  <c r="H8" i="6" s="1"/>
  <c r="I8" i="6" s="1"/>
  <c r="K5" i="10"/>
  <c r="Y5" i="10"/>
  <c r="AA8" i="8" s="1"/>
  <c r="O5" i="15"/>
  <c r="A9" i="8"/>
  <c r="A9" i="6"/>
  <c r="E9" i="8"/>
  <c r="E9" i="6"/>
  <c r="B6" i="15"/>
  <c r="F6" i="10"/>
  <c r="M6" i="10"/>
  <c r="Q6" i="10"/>
  <c r="F9" i="7" s="1"/>
  <c r="N6" i="15"/>
  <c r="AF6" i="14"/>
  <c r="AI6" i="14"/>
  <c r="AF6" i="10"/>
  <c r="AJ9" i="8" s="1"/>
  <c r="F7" i="10"/>
  <c r="N7" i="10"/>
  <c r="AC7" i="10"/>
  <c r="AF10" i="8" s="1"/>
  <c r="C8" i="15"/>
  <c r="I8" i="14"/>
  <c r="K8" i="10"/>
  <c r="G8" i="15"/>
  <c r="Q8" i="10"/>
  <c r="F11" i="7" s="1"/>
  <c r="I8" i="15"/>
  <c r="K8" i="15"/>
  <c r="U8" i="10"/>
  <c r="J11" i="7" s="1"/>
  <c r="X8" i="10"/>
  <c r="P8" i="15"/>
  <c r="AB8" i="10"/>
  <c r="AD11" i="8" s="1"/>
  <c r="T8" i="15"/>
  <c r="AF8" i="10"/>
  <c r="AJ11" i="8" s="1"/>
  <c r="U12" i="8"/>
  <c r="W12" i="8" s="1"/>
  <c r="M12" i="8"/>
  <c r="N12" i="8" s="1"/>
  <c r="I12" i="8"/>
  <c r="K12" i="8" s="1"/>
  <c r="O12" i="8" s="1"/>
  <c r="D9" i="15"/>
  <c r="H9" i="10"/>
  <c r="S9" i="15"/>
  <c r="AE9" i="10"/>
  <c r="AI12" i="8" s="1"/>
  <c r="O10" i="10"/>
  <c r="A14" i="8"/>
  <c r="A14" i="7"/>
  <c r="A14" i="6"/>
  <c r="E14" i="8"/>
  <c r="E14" i="7"/>
  <c r="E14" i="6"/>
  <c r="B11" i="15"/>
  <c r="F11" i="10"/>
  <c r="Q11" i="15"/>
  <c r="AC11" i="10"/>
  <c r="AF14" i="8" s="1"/>
  <c r="E12" i="15"/>
  <c r="I12" i="10"/>
  <c r="S15" i="6" s="1"/>
  <c r="M12" i="10"/>
  <c r="I18" i="15"/>
  <c r="O20" i="15"/>
  <c r="AA20" i="10"/>
  <c r="AC23" i="8" s="1"/>
  <c r="AE20" i="14"/>
  <c r="I26" i="15"/>
  <c r="O28" i="15"/>
  <c r="AA28" i="10"/>
  <c r="AC31" i="8" s="1"/>
  <c r="AE28" i="14"/>
  <c r="U10" i="3"/>
  <c r="U90" i="3"/>
  <c r="U94" i="3"/>
  <c r="U110" i="3"/>
  <c r="U114" i="3"/>
  <c r="U122" i="3"/>
  <c r="U126" i="3"/>
  <c r="U130" i="3"/>
  <c r="U134" i="3"/>
  <c r="U138" i="3"/>
  <c r="U146" i="3"/>
  <c r="U154" i="3"/>
  <c r="U158" i="3"/>
  <c r="U162" i="3"/>
  <c r="U166" i="3"/>
  <c r="U170" i="3"/>
  <c r="D6" i="4"/>
  <c r="T6" i="4"/>
  <c r="D8" i="4"/>
  <c r="T8" i="4"/>
  <c r="D10" i="4"/>
  <c r="T10" i="4"/>
  <c r="D12" i="4"/>
  <c r="T12" i="4"/>
  <c r="D14" i="4"/>
  <c r="T14" i="4"/>
  <c r="D16" i="4"/>
  <c r="T16" i="4"/>
  <c r="D18" i="4"/>
  <c r="T18" i="4"/>
  <c r="D20" i="4"/>
  <c r="T20" i="4"/>
  <c r="D22" i="4"/>
  <c r="D24" i="4"/>
  <c r="D26" i="4"/>
  <c r="T26" i="4"/>
  <c r="D28" i="4"/>
  <c r="T28" i="4"/>
  <c r="D30" i="4"/>
  <c r="D32" i="4"/>
  <c r="T32" i="4"/>
  <c r="D34" i="4"/>
  <c r="T34" i="4"/>
  <c r="D36" i="4"/>
  <c r="T36" i="4"/>
  <c r="D38" i="4"/>
  <c r="T38" i="4"/>
  <c r="D40" i="4"/>
  <c r="T40" i="4"/>
  <c r="D42" i="4"/>
  <c r="D44" i="4"/>
  <c r="T44" i="4"/>
  <c r="D46" i="4"/>
  <c r="D48" i="4"/>
  <c r="T48" i="4"/>
  <c r="D50" i="4"/>
  <c r="D52" i="4"/>
  <c r="T52" i="4"/>
  <c r="D54" i="4"/>
  <c r="T54" i="4"/>
  <c r="D56" i="4"/>
  <c r="T56" i="4"/>
  <c r="D58" i="4"/>
  <c r="T58" i="4"/>
  <c r="D60" i="4"/>
  <c r="T60" i="4"/>
  <c r="D62" i="4"/>
  <c r="T62" i="4"/>
  <c r="D64" i="4"/>
  <c r="T64" i="4"/>
  <c r="D66" i="4"/>
  <c r="T66" i="4"/>
  <c r="D68" i="4"/>
  <c r="T68" i="4"/>
  <c r="B72" i="4"/>
  <c r="B76" i="4"/>
  <c r="B80" i="4"/>
  <c r="B84" i="4"/>
  <c r="B88" i="4"/>
  <c r="B92" i="4"/>
  <c r="B96" i="4"/>
  <c r="B100" i="4"/>
  <c r="B104" i="4"/>
  <c r="B108" i="4"/>
  <c r="B112" i="4"/>
  <c r="B116" i="4"/>
  <c r="B120" i="4"/>
  <c r="B124" i="4"/>
  <c r="B128" i="4"/>
  <c r="B132" i="4"/>
  <c r="B136" i="4"/>
  <c r="B140" i="4"/>
  <c r="B144" i="4"/>
  <c r="B148" i="4"/>
  <c r="B152" i="4"/>
  <c r="B156" i="4"/>
  <c r="E7" i="5"/>
  <c r="T12" i="5"/>
  <c r="E15" i="5"/>
  <c r="T20" i="5"/>
  <c r="E23" i="5"/>
  <c r="T28" i="5"/>
  <c r="E31" i="5"/>
  <c r="T36" i="5"/>
  <c r="E39" i="5"/>
  <c r="T44" i="5"/>
  <c r="E47" i="5"/>
  <c r="T52" i="5"/>
  <c r="E55" i="5"/>
  <c r="T60" i="5"/>
  <c r="E63" i="5"/>
  <c r="T68" i="5"/>
  <c r="E71" i="5"/>
  <c r="T76" i="5"/>
  <c r="E79" i="5"/>
  <c r="T84" i="5"/>
  <c r="E87" i="5"/>
  <c r="T92" i="5"/>
  <c r="E95" i="5"/>
  <c r="I119" i="6"/>
  <c r="U137" i="8"/>
  <c r="J137" i="8"/>
  <c r="T137" i="8"/>
  <c r="U138" i="8"/>
  <c r="J138" i="8"/>
  <c r="T138" i="8"/>
  <c r="U139" i="8"/>
  <c r="J139" i="8"/>
  <c r="T139" i="8"/>
  <c r="J3" i="10"/>
  <c r="M3" i="10"/>
  <c r="R3" i="10"/>
  <c r="G6" i="7" s="1"/>
  <c r="O3" i="14"/>
  <c r="K3" i="15"/>
  <c r="U3" i="10"/>
  <c r="J6" i="7" s="1"/>
  <c r="AF3" i="14"/>
  <c r="AG3" i="10"/>
  <c r="AK6" i="8" s="1"/>
  <c r="AM3" i="14"/>
  <c r="C4" i="10"/>
  <c r="F4" i="14"/>
  <c r="C4" i="15"/>
  <c r="J4" i="14"/>
  <c r="Q4" i="14"/>
  <c r="X4" i="10"/>
  <c r="AI4" i="14"/>
  <c r="R4" i="15"/>
  <c r="F5" i="14"/>
  <c r="L5" i="10"/>
  <c r="J5" i="14"/>
  <c r="O5" i="10"/>
  <c r="T5" i="10"/>
  <c r="I8" i="7" s="1"/>
  <c r="Q5" i="14"/>
  <c r="L5" i="15"/>
  <c r="AC5" i="14"/>
  <c r="M5" i="15"/>
  <c r="AI5" i="14"/>
  <c r="G6" i="10"/>
  <c r="F6" i="14"/>
  <c r="J6" i="10"/>
  <c r="AD6" i="14"/>
  <c r="C7" i="10"/>
  <c r="F8" i="14"/>
  <c r="S8" i="10"/>
  <c r="H11" i="7" s="1"/>
  <c r="V8" i="10"/>
  <c r="Y11" i="8"/>
  <c r="Z11" i="8" s="1"/>
  <c r="J9" i="14"/>
  <c r="Q9" i="14"/>
  <c r="O9" i="15"/>
  <c r="AA9" i="10"/>
  <c r="AC12" i="8" s="1"/>
  <c r="L10" i="15"/>
  <c r="AI10" i="14"/>
  <c r="O11" i="14"/>
  <c r="M11" i="15"/>
  <c r="Y11" i="10"/>
  <c r="AA14" i="8" s="1"/>
  <c r="AM11" i="14"/>
  <c r="W12" i="14"/>
  <c r="X12" i="14" s="1"/>
  <c r="T12" i="14" s="1"/>
  <c r="O32" i="15"/>
  <c r="AA32" i="10"/>
  <c r="AC35" i="8" s="1"/>
  <c r="AE32" i="14"/>
  <c r="U38" i="3"/>
  <c r="U42" i="3"/>
  <c r="U46" i="3"/>
  <c r="U50" i="3"/>
  <c r="U54" i="3"/>
  <c r="U58" i="3"/>
  <c r="U62" i="3"/>
  <c r="U66" i="3"/>
  <c r="U70" i="3"/>
  <c r="D71" i="4"/>
  <c r="T71" i="4"/>
  <c r="B73" i="4"/>
  <c r="D75" i="4"/>
  <c r="T75" i="4"/>
  <c r="B77" i="4"/>
  <c r="D79" i="4"/>
  <c r="T79" i="4"/>
  <c r="B81" i="4"/>
  <c r="D83" i="4"/>
  <c r="T83" i="4"/>
  <c r="B85" i="4"/>
  <c r="D87" i="4"/>
  <c r="T87" i="4"/>
  <c r="B89" i="4"/>
  <c r="D91" i="4"/>
  <c r="T91" i="4"/>
  <c r="B93" i="4"/>
  <c r="D95" i="4"/>
  <c r="T95" i="4"/>
  <c r="B97" i="4"/>
  <c r="D99" i="4"/>
  <c r="T99" i="4"/>
  <c r="B101" i="4"/>
  <c r="D103" i="4"/>
  <c r="T103" i="4"/>
  <c r="B105" i="4"/>
  <c r="D107" i="4"/>
  <c r="T107" i="4"/>
  <c r="B109" i="4"/>
  <c r="D111" i="4"/>
  <c r="T111" i="4"/>
  <c r="B113" i="4"/>
  <c r="D115" i="4"/>
  <c r="T115" i="4"/>
  <c r="B117" i="4"/>
  <c r="D119" i="4"/>
  <c r="T119" i="4"/>
  <c r="B121" i="4"/>
  <c r="D123" i="4"/>
  <c r="T123" i="4"/>
  <c r="B125" i="4"/>
  <c r="D127" i="4"/>
  <c r="T127" i="4"/>
  <c r="B129" i="4"/>
  <c r="D131" i="4"/>
  <c r="T131" i="4"/>
  <c r="B133" i="4"/>
  <c r="D135" i="4"/>
  <c r="T135" i="4"/>
  <c r="B137" i="4"/>
  <c r="D139" i="4"/>
  <c r="T139" i="4"/>
  <c r="B141" i="4"/>
  <c r="D143" i="4"/>
  <c r="T143" i="4"/>
  <c r="B145" i="4"/>
  <c r="D147" i="4"/>
  <c r="T147" i="4"/>
  <c r="B149" i="4"/>
  <c r="D151" i="4"/>
  <c r="T151" i="4"/>
  <c r="B153" i="4"/>
  <c r="D155" i="4"/>
  <c r="T155" i="4"/>
  <c r="B157" i="4"/>
  <c r="D159" i="4"/>
  <c r="B6" i="5"/>
  <c r="E10" i="5"/>
  <c r="D11" i="5"/>
  <c r="T11" i="5"/>
  <c r="B14" i="5"/>
  <c r="E18" i="5"/>
  <c r="D19" i="5"/>
  <c r="T19" i="5"/>
  <c r="B22" i="5"/>
  <c r="E26" i="5"/>
  <c r="D27" i="5"/>
  <c r="T27" i="5"/>
  <c r="B30" i="5"/>
  <c r="E34" i="5"/>
  <c r="D35" i="5"/>
  <c r="T35" i="5"/>
  <c r="B38" i="5"/>
  <c r="E42" i="5"/>
  <c r="D43" i="5"/>
  <c r="T43" i="5"/>
  <c r="B46" i="5"/>
  <c r="E50" i="5"/>
  <c r="D51" i="5"/>
  <c r="T51" i="5"/>
  <c r="B54" i="5"/>
  <c r="E58" i="5"/>
  <c r="D59" i="5"/>
  <c r="T59" i="5"/>
  <c r="B62" i="5"/>
  <c r="E66" i="5"/>
  <c r="D67" i="5"/>
  <c r="T67" i="5"/>
  <c r="B70" i="5"/>
  <c r="E74" i="5"/>
  <c r="D75" i="5"/>
  <c r="T75" i="5"/>
  <c r="B78" i="5"/>
  <c r="E82" i="5"/>
  <c r="D83" i="5"/>
  <c r="T83" i="5"/>
  <c r="B86" i="5"/>
  <c r="E90" i="5"/>
  <c r="D91" i="5"/>
  <c r="T91" i="5"/>
  <c r="B94" i="5"/>
  <c r="D9" i="6"/>
  <c r="D9" i="7"/>
  <c r="G129" i="8"/>
  <c r="H129" i="8" s="1"/>
  <c r="G130" i="8"/>
  <c r="H130" i="8" s="1"/>
  <c r="G131" i="8"/>
  <c r="H131" i="8" s="1"/>
  <c r="G132" i="8"/>
  <c r="H132" i="8" s="1"/>
  <c r="G133" i="8"/>
  <c r="H133" i="8" s="1"/>
  <c r="G134" i="8"/>
  <c r="H134" i="8" s="1"/>
  <c r="G135" i="8"/>
  <c r="H135" i="8" s="1"/>
  <c r="G136" i="8"/>
  <c r="H136" i="8" s="1"/>
  <c r="F137" i="8"/>
  <c r="H137" i="8" s="1"/>
  <c r="P137" i="8"/>
  <c r="F138" i="8"/>
  <c r="H138" i="8" s="1"/>
  <c r="P138" i="8"/>
  <c r="F139" i="8"/>
  <c r="H139" i="8" s="1"/>
  <c r="P139" i="8"/>
  <c r="A6" i="8"/>
  <c r="A6" i="7"/>
  <c r="A6" i="6"/>
  <c r="J196" i="12"/>
  <c r="J192" i="12"/>
  <c r="J190" i="12"/>
  <c r="J186" i="12"/>
  <c r="J178" i="12"/>
  <c r="J199" i="12"/>
  <c r="J197" i="12"/>
  <c r="J195" i="12"/>
  <c r="J193" i="12"/>
  <c r="J191" i="12"/>
  <c r="J185" i="12"/>
  <c r="J181" i="12"/>
  <c r="J179" i="12"/>
  <c r="O196" i="12"/>
  <c r="O192" i="12"/>
  <c r="J173" i="12"/>
  <c r="J171" i="12"/>
  <c r="J167" i="12"/>
  <c r="J165" i="12"/>
  <c r="J163" i="12"/>
  <c r="J161" i="12"/>
  <c r="J159" i="12"/>
  <c r="J151" i="12"/>
  <c r="J149" i="12"/>
  <c r="J139" i="12"/>
  <c r="J137" i="12"/>
  <c r="J135" i="12"/>
  <c r="J127" i="12"/>
  <c r="J123" i="12"/>
  <c r="J121" i="12"/>
  <c r="J119" i="12"/>
  <c r="J113" i="12"/>
  <c r="J105" i="12"/>
  <c r="J103" i="12"/>
  <c r="J101" i="12"/>
  <c r="J99" i="12"/>
  <c r="J97" i="12"/>
  <c r="J95" i="12"/>
  <c r="J93" i="12"/>
  <c r="J87" i="12"/>
  <c r="J83" i="12"/>
  <c r="J79" i="12"/>
  <c r="J77" i="12"/>
  <c r="J71" i="12"/>
  <c r="J69" i="12"/>
  <c r="J67" i="12"/>
  <c r="J65" i="12"/>
  <c r="J63" i="12"/>
  <c r="J61" i="12"/>
  <c r="J57" i="12"/>
  <c r="J51" i="12"/>
  <c r="J45" i="12"/>
  <c r="J43" i="12"/>
  <c r="J37" i="12"/>
  <c r="J33" i="12"/>
  <c r="J31" i="12"/>
  <c r="J29" i="12"/>
  <c r="J25" i="12"/>
  <c r="J23" i="12"/>
  <c r="J21" i="12"/>
  <c r="J19" i="12"/>
  <c r="Q15" i="8" s="1"/>
  <c r="R15" i="8" s="1"/>
  <c r="J13" i="12"/>
  <c r="J11" i="12"/>
  <c r="J9" i="12"/>
  <c r="J7" i="12"/>
  <c r="O199" i="12"/>
  <c r="O195" i="12"/>
  <c r="O191" i="12"/>
  <c r="O179" i="12"/>
  <c r="O170" i="12"/>
  <c r="O168" i="12"/>
  <c r="O160" i="12"/>
  <c r="O156" i="12"/>
  <c r="O152" i="12"/>
  <c r="O148" i="12"/>
  <c r="O144" i="12"/>
  <c r="O138" i="12"/>
  <c r="O136" i="12"/>
  <c r="O134" i="12"/>
  <c r="O124" i="12"/>
  <c r="O122" i="12"/>
  <c r="K90" i="6" s="1"/>
  <c r="L90" i="6" s="1"/>
  <c r="M90" i="6" s="1"/>
  <c r="O118" i="12"/>
  <c r="O116" i="12"/>
  <c r="O110" i="12"/>
  <c r="O106" i="12"/>
  <c r="O100" i="12"/>
  <c r="O98" i="12"/>
  <c r="O96" i="12"/>
  <c r="O92" i="12"/>
  <c r="O90" i="12"/>
  <c r="O88" i="12"/>
  <c r="O86" i="12"/>
  <c r="O84" i="12"/>
  <c r="O76" i="12"/>
  <c r="O74" i="12"/>
  <c r="O72" i="12"/>
  <c r="O70" i="12"/>
  <c r="O68" i="12"/>
  <c r="O66" i="12"/>
  <c r="O64" i="12"/>
  <c r="O62" i="12"/>
  <c r="O50" i="12"/>
  <c r="O48" i="12"/>
  <c r="O46" i="12"/>
  <c r="O42" i="12"/>
  <c r="O36" i="12"/>
  <c r="O34" i="12"/>
  <c r="O30" i="12"/>
  <c r="O28" i="12"/>
  <c r="O26" i="12"/>
  <c r="O22" i="12"/>
  <c r="O18" i="12"/>
  <c r="O16" i="12"/>
  <c r="O12" i="12"/>
  <c r="O8" i="12"/>
  <c r="O6" i="12"/>
  <c r="O4" i="12"/>
  <c r="O190" i="12"/>
  <c r="O186" i="12"/>
  <c r="O178" i="12"/>
  <c r="J170" i="12"/>
  <c r="J168" i="12"/>
  <c r="J160" i="12"/>
  <c r="J156" i="12"/>
  <c r="J152" i="12"/>
  <c r="J148" i="12"/>
  <c r="J144" i="12"/>
  <c r="J138" i="12"/>
  <c r="J134" i="12"/>
  <c r="J124" i="12"/>
  <c r="J118" i="12"/>
  <c r="J116" i="12"/>
  <c r="O197" i="12"/>
  <c r="O193" i="12"/>
  <c r="O185" i="12"/>
  <c r="O181" i="12"/>
  <c r="O173" i="12"/>
  <c r="O171" i="12"/>
  <c r="O167" i="12"/>
  <c r="O165" i="12"/>
  <c r="O163" i="12"/>
  <c r="O161" i="12"/>
  <c r="O159" i="12"/>
  <c r="O151" i="12"/>
  <c r="O149" i="12"/>
  <c r="O141" i="12"/>
  <c r="O139" i="12"/>
  <c r="O137" i="12"/>
  <c r="O135" i="12"/>
  <c r="O129" i="12"/>
  <c r="O127" i="12"/>
  <c r="O123" i="12"/>
  <c r="O121" i="12"/>
  <c r="O119" i="12"/>
  <c r="O113" i="12"/>
  <c r="O105" i="12"/>
  <c r="O103" i="12"/>
  <c r="O101" i="12"/>
  <c r="O99" i="12"/>
  <c r="O97" i="12"/>
  <c r="O95" i="12"/>
  <c r="O93" i="12"/>
  <c r="O87" i="12"/>
  <c r="O83" i="12"/>
  <c r="O79" i="12"/>
  <c r="O77" i="12"/>
  <c r="O71" i="12"/>
  <c r="O69" i="12"/>
  <c r="O67" i="12"/>
  <c r="O65" i="12"/>
  <c r="O63" i="12"/>
  <c r="O61" i="12"/>
  <c r="O57" i="12"/>
  <c r="O51" i="12"/>
  <c r="O45" i="12"/>
  <c r="O43" i="12"/>
  <c r="O37" i="12"/>
  <c r="O33" i="12"/>
  <c r="O31" i="12"/>
  <c r="O29" i="12"/>
  <c r="O25" i="12"/>
  <c r="O23" i="12"/>
  <c r="O21" i="12"/>
  <c r="J100" i="12"/>
  <c r="J92" i="12"/>
  <c r="J84" i="12"/>
  <c r="J76" i="12"/>
  <c r="J68" i="12"/>
  <c r="J36" i="12"/>
  <c r="J28" i="12"/>
  <c r="J16" i="12"/>
  <c r="J12" i="12"/>
  <c r="J8" i="12"/>
  <c r="J106" i="12"/>
  <c r="J98" i="12"/>
  <c r="J90" i="12"/>
  <c r="J74" i="12"/>
  <c r="J66" i="12"/>
  <c r="J50" i="12"/>
  <c r="J42" i="12"/>
  <c r="J34" i="12"/>
  <c r="J26" i="12"/>
  <c r="O15" i="12"/>
  <c r="O11" i="12"/>
  <c r="O7" i="12"/>
  <c r="E3" i="10"/>
  <c r="J96" i="12"/>
  <c r="J88" i="12"/>
  <c r="J72" i="12"/>
  <c r="J64" i="12"/>
  <c r="J48" i="12"/>
  <c r="J14" i="12"/>
  <c r="J6" i="12"/>
  <c r="J110" i="12"/>
  <c r="J70" i="12"/>
  <c r="J62" i="12"/>
  <c r="J46" i="12"/>
  <c r="J30" i="12"/>
  <c r="J22" i="12"/>
  <c r="O13" i="12"/>
  <c r="O9" i="12"/>
  <c r="H3" i="10"/>
  <c r="AE3" i="10"/>
  <c r="AI6" i="8" s="1"/>
  <c r="C5" i="10"/>
  <c r="E5" i="14"/>
  <c r="J5" i="10"/>
  <c r="P5" i="10"/>
  <c r="R5" i="10"/>
  <c r="G8" i="7" s="1"/>
  <c r="W5" i="10"/>
  <c r="AH5" i="14"/>
  <c r="AJ5" i="14" s="1"/>
  <c r="AG5" i="10"/>
  <c r="AK8" i="8" s="1"/>
  <c r="O10" i="12"/>
  <c r="E6" i="14"/>
  <c r="K6" i="10"/>
  <c r="N6" i="10"/>
  <c r="X6" i="10"/>
  <c r="Z6" i="10"/>
  <c r="AB9" i="8" s="1"/>
  <c r="G8" i="10"/>
  <c r="M8" i="10"/>
  <c r="N8" i="14"/>
  <c r="R8" i="14"/>
  <c r="AF8" i="14"/>
  <c r="AL8" i="14"/>
  <c r="C9" i="10"/>
  <c r="H9" i="14"/>
  <c r="AK9" i="14"/>
  <c r="C10" i="15"/>
  <c r="G10" i="10"/>
  <c r="N10" i="15"/>
  <c r="Z10" i="10"/>
  <c r="AB13" i="8" s="1"/>
  <c r="E11" i="14"/>
  <c r="N11" i="10"/>
  <c r="AH11" i="14"/>
  <c r="G12" i="15"/>
  <c r="Q12" i="10"/>
  <c r="F15" i="7" s="1"/>
  <c r="N12" i="14"/>
  <c r="V15" i="10"/>
  <c r="Y18" i="8"/>
  <c r="Z18" i="8" s="1"/>
  <c r="I22" i="15"/>
  <c r="O24" i="15"/>
  <c r="AA24" i="10"/>
  <c r="AC27" i="8" s="1"/>
  <c r="AE24" i="14"/>
  <c r="I30" i="15"/>
  <c r="O12" i="15"/>
  <c r="S12" i="15"/>
  <c r="AE12" i="10"/>
  <c r="AI15" i="8" s="1"/>
  <c r="AK12" i="14"/>
  <c r="F13" i="15"/>
  <c r="L13" i="10"/>
  <c r="J13" i="14"/>
  <c r="J13" i="15"/>
  <c r="T13" i="10"/>
  <c r="I16" i="7" s="1"/>
  <c r="Q13" i="14"/>
  <c r="O13" i="15"/>
  <c r="AA13" i="10"/>
  <c r="AC16" i="8" s="1"/>
  <c r="AE13" i="14"/>
  <c r="C14" i="15"/>
  <c r="G14" i="10"/>
  <c r="F14" i="14"/>
  <c r="O14" i="10"/>
  <c r="L14" i="15"/>
  <c r="AA14" i="14"/>
  <c r="R14" i="15"/>
  <c r="AD14" i="10"/>
  <c r="AG17" i="8" s="1"/>
  <c r="AI14" i="14"/>
  <c r="N15" i="10"/>
  <c r="G15" i="15"/>
  <c r="Q15" i="10"/>
  <c r="F18" i="7" s="1"/>
  <c r="N15" i="14"/>
  <c r="S15" i="10"/>
  <c r="H18" i="7" s="1"/>
  <c r="Q15" i="15"/>
  <c r="AC15" i="10"/>
  <c r="AF18" i="8" s="1"/>
  <c r="AH18" i="8" s="1"/>
  <c r="AH15" i="14"/>
  <c r="T15" i="15"/>
  <c r="AF15" i="10"/>
  <c r="AJ18" i="8" s="1"/>
  <c r="AL15" i="14"/>
  <c r="F16" i="15"/>
  <c r="L16" i="10"/>
  <c r="J16" i="15"/>
  <c r="T16" i="10"/>
  <c r="I19" i="7" s="1"/>
  <c r="K17" i="10"/>
  <c r="B18" i="15"/>
  <c r="F18" i="10"/>
  <c r="J18" i="10"/>
  <c r="N18" i="10"/>
  <c r="E19" i="15"/>
  <c r="I19" i="10"/>
  <c r="S22" i="6" s="1"/>
  <c r="G19" i="15"/>
  <c r="Q19" i="10"/>
  <c r="F22" i="7" s="1"/>
  <c r="D20" i="15"/>
  <c r="H20" i="10"/>
  <c r="S20" i="15"/>
  <c r="AE20" i="10"/>
  <c r="AI23" i="8" s="1"/>
  <c r="C21" i="15"/>
  <c r="G21" i="10"/>
  <c r="R21" i="15"/>
  <c r="AD21" i="10"/>
  <c r="AG24" i="8" s="1"/>
  <c r="M23" i="10"/>
  <c r="I23" i="15"/>
  <c r="K23" i="15"/>
  <c r="U23" i="10"/>
  <c r="J26" i="7" s="1"/>
  <c r="D24" i="15"/>
  <c r="H24" i="10"/>
  <c r="S24" i="15"/>
  <c r="AE24" i="10"/>
  <c r="AI27" i="8" s="1"/>
  <c r="C25" i="15"/>
  <c r="G25" i="10"/>
  <c r="R25" i="15"/>
  <c r="AD25" i="10"/>
  <c r="AG28" i="8" s="1"/>
  <c r="M27" i="10"/>
  <c r="I27" i="15"/>
  <c r="K27" i="15"/>
  <c r="U27" i="10"/>
  <c r="J30" i="7" s="1"/>
  <c r="C29" i="15"/>
  <c r="G29" i="10"/>
  <c r="R29" i="15"/>
  <c r="AD29" i="10"/>
  <c r="AG32" i="8" s="1"/>
  <c r="M31" i="10"/>
  <c r="I31" i="15"/>
  <c r="K31" i="15"/>
  <c r="U31" i="10"/>
  <c r="J34" i="7" s="1"/>
  <c r="AF31" i="14"/>
  <c r="C33" i="15"/>
  <c r="G33" i="10"/>
  <c r="I39" i="15"/>
  <c r="I47" i="15"/>
  <c r="S56" i="10"/>
  <c r="H59" i="7" s="1"/>
  <c r="AJ56" i="14"/>
  <c r="O61" i="15"/>
  <c r="AA61" i="10"/>
  <c r="AC64" i="8" s="1"/>
  <c r="AE61" i="14"/>
  <c r="I63" i="15"/>
  <c r="O6" i="14"/>
  <c r="W6" i="14"/>
  <c r="X6" i="14" s="1"/>
  <c r="T6" i="14" s="1"/>
  <c r="AC6" i="14"/>
  <c r="AH6" i="14"/>
  <c r="AJ6" i="14" s="1"/>
  <c r="AM6" i="14"/>
  <c r="E10" i="14"/>
  <c r="G10" i="14" s="1"/>
  <c r="O10" i="14"/>
  <c r="W10" i="14"/>
  <c r="X10" i="14" s="1"/>
  <c r="T10" i="14" s="1"/>
  <c r="AC10" i="14"/>
  <c r="AH10" i="14"/>
  <c r="AJ10" i="14" s="1"/>
  <c r="AM10" i="14"/>
  <c r="C12" i="10"/>
  <c r="AA12" i="10"/>
  <c r="AC15" i="8" s="1"/>
  <c r="C13" i="10"/>
  <c r="B14" i="15"/>
  <c r="F14" i="10"/>
  <c r="E14" i="14"/>
  <c r="N14" i="10"/>
  <c r="W14" i="14"/>
  <c r="X14" i="14" s="1"/>
  <c r="T14" i="14" s="1"/>
  <c r="Q14" i="15"/>
  <c r="AC14" i="10"/>
  <c r="AF17" i="8" s="1"/>
  <c r="AH17" i="8" s="1"/>
  <c r="AH14" i="14"/>
  <c r="J15" i="10"/>
  <c r="M15" i="10"/>
  <c r="M15" i="15"/>
  <c r="Y15" i="10"/>
  <c r="AA18" i="8" s="1"/>
  <c r="AC15" i="14"/>
  <c r="P15" i="15"/>
  <c r="AB15" i="10"/>
  <c r="AD18" i="8" s="1"/>
  <c r="AF15" i="14"/>
  <c r="D16" i="15"/>
  <c r="H16" i="10"/>
  <c r="S16" i="15"/>
  <c r="AE16" i="10"/>
  <c r="AI19" i="8" s="1"/>
  <c r="C17" i="15"/>
  <c r="G17" i="10"/>
  <c r="R17" i="15"/>
  <c r="AD17" i="10"/>
  <c r="AG20" i="8" s="1"/>
  <c r="M19" i="10"/>
  <c r="I19" i="15"/>
  <c r="K19" i="15"/>
  <c r="U19" i="10"/>
  <c r="J22" i="7" s="1"/>
  <c r="P21" i="14"/>
  <c r="N21" i="15"/>
  <c r="Z21" i="10"/>
  <c r="AB24" i="8" s="1"/>
  <c r="H22" i="15"/>
  <c r="R22" i="10"/>
  <c r="G25" i="7" s="1"/>
  <c r="J35" i="12"/>
  <c r="Q25" i="8" s="1"/>
  <c r="R25" i="8" s="1"/>
  <c r="M22" i="15"/>
  <c r="Y22" i="10"/>
  <c r="AA25" i="8" s="1"/>
  <c r="Q22" i="15"/>
  <c r="AC22" i="10"/>
  <c r="AF25" i="8" s="1"/>
  <c r="U22" i="15"/>
  <c r="AG22" i="10"/>
  <c r="AK25" i="8" s="1"/>
  <c r="S23" i="10"/>
  <c r="H26" i="7" s="1"/>
  <c r="X23" i="10"/>
  <c r="P25" i="14"/>
  <c r="N25" i="15"/>
  <c r="Z25" i="10"/>
  <c r="AB28" i="8" s="1"/>
  <c r="H26" i="15"/>
  <c r="R26" i="10"/>
  <c r="G29" i="7" s="1"/>
  <c r="M26" i="15"/>
  <c r="Y26" i="10"/>
  <c r="AA29" i="8" s="1"/>
  <c r="Q26" i="15"/>
  <c r="AC26" i="10"/>
  <c r="AF29" i="8" s="1"/>
  <c r="U26" i="15"/>
  <c r="AG26" i="10"/>
  <c r="AK29" i="8" s="1"/>
  <c r="S27" i="10"/>
  <c r="H30" i="7" s="1"/>
  <c r="X27" i="10"/>
  <c r="P29" i="14"/>
  <c r="N29" i="15"/>
  <c r="Z29" i="10"/>
  <c r="AB32" i="8" s="1"/>
  <c r="H30" i="15"/>
  <c r="R30" i="10"/>
  <c r="G33" i="7" s="1"/>
  <c r="M30" i="15"/>
  <c r="Y30" i="10"/>
  <c r="AA33" i="8" s="1"/>
  <c r="Q30" i="15"/>
  <c r="AC30" i="10"/>
  <c r="AF33" i="8" s="1"/>
  <c r="U30" i="15"/>
  <c r="AG30" i="10"/>
  <c r="AK33" i="8" s="1"/>
  <c r="S31" i="10"/>
  <c r="H34" i="7" s="1"/>
  <c r="X31" i="10"/>
  <c r="I33" i="15"/>
  <c r="I34" i="15"/>
  <c r="S39" i="10"/>
  <c r="H42" i="7" s="1"/>
  <c r="I41" i="15"/>
  <c r="I42" i="15"/>
  <c r="S47" i="10"/>
  <c r="H50" i="7" s="1"/>
  <c r="I49" i="15"/>
  <c r="I50" i="15"/>
  <c r="P54" i="15"/>
  <c r="AF54" i="14"/>
  <c r="AB54" i="10"/>
  <c r="AD57" i="8" s="1"/>
  <c r="I56" i="15"/>
  <c r="I67" i="15"/>
  <c r="AA8" i="14"/>
  <c r="AD8" i="14"/>
  <c r="AI8" i="14"/>
  <c r="I10" i="14"/>
  <c r="N10" i="14"/>
  <c r="R10" i="14"/>
  <c r="AF10" i="14"/>
  <c r="AL10" i="14"/>
  <c r="F12" i="14"/>
  <c r="X12" i="10"/>
  <c r="AE12" i="14"/>
  <c r="D13" i="15"/>
  <c r="H13" i="10"/>
  <c r="H13" i="14"/>
  <c r="P13" i="10"/>
  <c r="W13" i="10"/>
  <c r="S13" i="15"/>
  <c r="AE13" i="10"/>
  <c r="AI16" i="8" s="1"/>
  <c r="AK13" i="14"/>
  <c r="K14" i="10"/>
  <c r="N14" i="15"/>
  <c r="Z14" i="10"/>
  <c r="AB17" i="8" s="1"/>
  <c r="AD14" i="14"/>
  <c r="B15" i="15"/>
  <c r="F15" i="10"/>
  <c r="E15" i="14"/>
  <c r="E15" i="15"/>
  <c r="I15" i="10"/>
  <c r="S18" i="6" s="1"/>
  <c r="I15" i="14"/>
  <c r="W15" i="14"/>
  <c r="X15" i="14" s="1"/>
  <c r="T15" i="14" s="1"/>
  <c r="X15" i="10"/>
  <c r="J16" i="14"/>
  <c r="Q16" i="14"/>
  <c r="O16" i="15"/>
  <c r="AA16" i="10"/>
  <c r="AC19" i="8" s="1"/>
  <c r="N17" i="15"/>
  <c r="Z17" i="10"/>
  <c r="AB20" i="8" s="1"/>
  <c r="E18" i="14"/>
  <c r="H18" i="15"/>
  <c r="R18" i="10"/>
  <c r="G21" i="7" s="1"/>
  <c r="J27" i="12"/>
  <c r="M18" i="15"/>
  <c r="Y18" i="10"/>
  <c r="AA21" i="8" s="1"/>
  <c r="Q18" i="15"/>
  <c r="AC18" i="10"/>
  <c r="AF21" i="8" s="1"/>
  <c r="U18" i="15"/>
  <c r="AG18" i="10"/>
  <c r="AK21" i="8" s="1"/>
  <c r="I19" i="14"/>
  <c r="N19" i="14"/>
  <c r="S19" i="10"/>
  <c r="H22" i="7" s="1"/>
  <c r="X19" i="10"/>
  <c r="C20" i="10"/>
  <c r="H20" i="14"/>
  <c r="AK20" i="14"/>
  <c r="F21" i="14"/>
  <c r="O21" i="10"/>
  <c r="L21" i="15"/>
  <c r="AI21" i="14"/>
  <c r="O38" i="12"/>
  <c r="K26" i="6" s="1"/>
  <c r="L26" i="6" s="1"/>
  <c r="M26" i="6" s="1"/>
  <c r="R23" i="14"/>
  <c r="P23" i="15"/>
  <c r="AB23" i="10"/>
  <c r="AD26" i="8" s="1"/>
  <c r="C24" i="10"/>
  <c r="H24" i="14"/>
  <c r="AK24" i="14"/>
  <c r="F25" i="14"/>
  <c r="O25" i="10"/>
  <c r="L25" i="15"/>
  <c r="AI25" i="14"/>
  <c r="O39" i="12"/>
  <c r="K30" i="6" s="1"/>
  <c r="L30" i="6" s="1"/>
  <c r="M30" i="6" s="1"/>
  <c r="R27" i="14"/>
  <c r="P27" i="15"/>
  <c r="AB27" i="10"/>
  <c r="AD30" i="8" s="1"/>
  <c r="C28" i="10"/>
  <c r="O29" i="10"/>
  <c r="L29" i="15"/>
  <c r="O44" i="12"/>
  <c r="K34" i="6" s="1"/>
  <c r="L34" i="6" s="1"/>
  <c r="M34" i="6" s="1"/>
  <c r="P31" i="15"/>
  <c r="AB31" i="10"/>
  <c r="AD34" i="8" s="1"/>
  <c r="C32" i="10"/>
  <c r="I35" i="15"/>
  <c r="I43" i="15"/>
  <c r="I51" i="15"/>
  <c r="O58" i="15"/>
  <c r="AA58" i="10"/>
  <c r="AC61" i="8" s="1"/>
  <c r="AE58" i="14"/>
  <c r="I60" i="15"/>
  <c r="O65" i="15"/>
  <c r="AA65" i="10"/>
  <c r="AC68" i="8" s="1"/>
  <c r="AE65" i="14"/>
  <c r="A12" i="6"/>
  <c r="E12" i="6"/>
  <c r="A12" i="7"/>
  <c r="E12" i="7"/>
  <c r="I7" i="8"/>
  <c r="K7" i="8" s="1"/>
  <c r="O7" i="8" s="1"/>
  <c r="M7" i="8"/>
  <c r="N7" i="8" s="1"/>
  <c r="I11" i="8"/>
  <c r="K11" i="8" s="1"/>
  <c r="M11" i="8"/>
  <c r="N11" i="8" s="1"/>
  <c r="I13" i="8"/>
  <c r="K13" i="8" s="1"/>
  <c r="O13" i="8" s="1"/>
  <c r="M13" i="8"/>
  <c r="N13" i="8" s="1"/>
  <c r="I15" i="8"/>
  <c r="K15" i="8" s="1"/>
  <c r="M15" i="8"/>
  <c r="N15" i="8" s="1"/>
  <c r="I16" i="8"/>
  <c r="K16" i="8" s="1"/>
  <c r="M16" i="8"/>
  <c r="N16" i="8" s="1"/>
  <c r="Q16" i="8"/>
  <c r="R16" i="8" s="1"/>
  <c r="I17" i="8"/>
  <c r="K17" i="8" s="1"/>
  <c r="O17" i="8" s="1"/>
  <c r="M17" i="8"/>
  <c r="N17" i="8" s="1"/>
  <c r="I18" i="8"/>
  <c r="K18" i="8" s="1"/>
  <c r="M18" i="8"/>
  <c r="N18" i="8" s="1"/>
  <c r="I19" i="8"/>
  <c r="K19" i="8" s="1"/>
  <c r="M19" i="8"/>
  <c r="N19" i="8" s="1"/>
  <c r="I20" i="8"/>
  <c r="K20" i="8" s="1"/>
  <c r="M20" i="8"/>
  <c r="N20" i="8" s="1"/>
  <c r="I21" i="8"/>
  <c r="K21" i="8" s="1"/>
  <c r="M21" i="8"/>
  <c r="N21" i="8" s="1"/>
  <c r="I22" i="8"/>
  <c r="K22" i="8" s="1"/>
  <c r="M22" i="8"/>
  <c r="N22" i="8" s="1"/>
  <c r="I23" i="8"/>
  <c r="K23" i="8" s="1"/>
  <c r="M23" i="8"/>
  <c r="N23" i="8" s="1"/>
  <c r="I24" i="8"/>
  <c r="K24" i="8" s="1"/>
  <c r="O24" i="8" s="1"/>
  <c r="M24" i="8"/>
  <c r="N24" i="8" s="1"/>
  <c r="I25" i="8"/>
  <c r="K25" i="8" s="1"/>
  <c r="M25" i="8"/>
  <c r="N25" i="8" s="1"/>
  <c r="I26" i="8"/>
  <c r="K26" i="8" s="1"/>
  <c r="O26" i="8" s="1"/>
  <c r="M26" i="8"/>
  <c r="N26" i="8" s="1"/>
  <c r="I27" i="8"/>
  <c r="K27" i="8" s="1"/>
  <c r="M27" i="8"/>
  <c r="N27" i="8" s="1"/>
  <c r="I28" i="8"/>
  <c r="K28" i="8" s="1"/>
  <c r="O28" i="8" s="1"/>
  <c r="M28" i="8"/>
  <c r="N28" i="8" s="1"/>
  <c r="I29" i="8"/>
  <c r="K29" i="8" s="1"/>
  <c r="M29" i="8"/>
  <c r="N29" i="8" s="1"/>
  <c r="I30" i="8"/>
  <c r="K30" i="8" s="1"/>
  <c r="O30" i="8" s="1"/>
  <c r="M30" i="8"/>
  <c r="N30" i="8" s="1"/>
  <c r="I31" i="8"/>
  <c r="K31" i="8" s="1"/>
  <c r="M31" i="8"/>
  <c r="N31" i="8" s="1"/>
  <c r="I32" i="8"/>
  <c r="K32" i="8" s="1"/>
  <c r="O32" i="8" s="1"/>
  <c r="M32" i="8"/>
  <c r="N32" i="8" s="1"/>
  <c r="I33" i="8"/>
  <c r="K33" i="8" s="1"/>
  <c r="M33" i="8"/>
  <c r="N33" i="8" s="1"/>
  <c r="I34" i="8"/>
  <c r="K34" i="8" s="1"/>
  <c r="O34" i="8" s="1"/>
  <c r="M34" i="8"/>
  <c r="N34" i="8" s="1"/>
  <c r="I35" i="8"/>
  <c r="K35" i="8" s="1"/>
  <c r="M35" i="8"/>
  <c r="N35" i="8" s="1"/>
  <c r="I36" i="8"/>
  <c r="K36" i="8" s="1"/>
  <c r="O36" i="8" s="1"/>
  <c r="M36" i="8"/>
  <c r="N36" i="8" s="1"/>
  <c r="I37" i="8"/>
  <c r="K37" i="8" s="1"/>
  <c r="M37" i="8"/>
  <c r="N37" i="8" s="1"/>
  <c r="I38" i="8"/>
  <c r="K38" i="8" s="1"/>
  <c r="O38" i="8" s="1"/>
  <c r="M38" i="8"/>
  <c r="N38" i="8" s="1"/>
  <c r="I39" i="8"/>
  <c r="K39" i="8" s="1"/>
  <c r="M39" i="8"/>
  <c r="N39" i="8" s="1"/>
  <c r="I40" i="8"/>
  <c r="K40" i="8" s="1"/>
  <c r="O40" i="8" s="1"/>
  <c r="M40" i="8"/>
  <c r="N40" i="8" s="1"/>
  <c r="I41" i="8"/>
  <c r="K41" i="8" s="1"/>
  <c r="M41" i="8"/>
  <c r="N41" i="8" s="1"/>
  <c r="I42" i="8"/>
  <c r="K42" i="8" s="1"/>
  <c r="O42" i="8" s="1"/>
  <c r="M42" i="8"/>
  <c r="N42" i="8" s="1"/>
  <c r="I43" i="8"/>
  <c r="K43" i="8" s="1"/>
  <c r="M43" i="8"/>
  <c r="N43" i="8" s="1"/>
  <c r="I44" i="8"/>
  <c r="K44" i="8" s="1"/>
  <c r="O44" i="8" s="1"/>
  <c r="M44" i="8"/>
  <c r="N44" i="8" s="1"/>
  <c r="I45" i="8"/>
  <c r="K45" i="8" s="1"/>
  <c r="M45" i="8"/>
  <c r="N45" i="8" s="1"/>
  <c r="I46" i="8"/>
  <c r="K46" i="8" s="1"/>
  <c r="M46" i="8"/>
  <c r="N46" i="8" s="1"/>
  <c r="I47" i="8"/>
  <c r="K47" i="8" s="1"/>
  <c r="M47" i="8"/>
  <c r="N47" i="8" s="1"/>
  <c r="I48" i="8"/>
  <c r="K48" i="8" s="1"/>
  <c r="O48" i="8" s="1"/>
  <c r="M48" i="8"/>
  <c r="N48" i="8" s="1"/>
  <c r="I49" i="8"/>
  <c r="K49" i="8" s="1"/>
  <c r="M49" i="8"/>
  <c r="N49" i="8" s="1"/>
  <c r="I50" i="8"/>
  <c r="K50" i="8" s="1"/>
  <c r="O50" i="8" s="1"/>
  <c r="M50" i="8"/>
  <c r="N50" i="8" s="1"/>
  <c r="I51" i="8"/>
  <c r="K51" i="8" s="1"/>
  <c r="M51" i="8"/>
  <c r="N51" i="8" s="1"/>
  <c r="I52" i="8"/>
  <c r="K52" i="8" s="1"/>
  <c r="O52" i="8" s="1"/>
  <c r="M52" i="8"/>
  <c r="N52" i="8" s="1"/>
  <c r="I53" i="8"/>
  <c r="K53" i="8" s="1"/>
  <c r="M53" i="8"/>
  <c r="N53" i="8" s="1"/>
  <c r="I54" i="8"/>
  <c r="K54" i="8" s="1"/>
  <c r="M54" i="8"/>
  <c r="N54" i="8" s="1"/>
  <c r="I55" i="8"/>
  <c r="K55" i="8" s="1"/>
  <c r="M55" i="8"/>
  <c r="N55" i="8" s="1"/>
  <c r="I56" i="8"/>
  <c r="K56" i="8" s="1"/>
  <c r="O56" i="8" s="1"/>
  <c r="M56" i="8"/>
  <c r="N56" i="8" s="1"/>
  <c r="I57" i="8"/>
  <c r="K57" i="8" s="1"/>
  <c r="M57" i="8"/>
  <c r="N57" i="8" s="1"/>
  <c r="I58" i="8"/>
  <c r="K58" i="8" s="1"/>
  <c r="O58" i="8" s="1"/>
  <c r="M58" i="8"/>
  <c r="N58" i="8" s="1"/>
  <c r="I59" i="8"/>
  <c r="K59" i="8" s="1"/>
  <c r="M59" i="8"/>
  <c r="N59" i="8" s="1"/>
  <c r="I60" i="8"/>
  <c r="K60" i="8" s="1"/>
  <c r="O60" i="8" s="1"/>
  <c r="M60" i="8"/>
  <c r="N60" i="8" s="1"/>
  <c r="I61" i="8"/>
  <c r="K61" i="8" s="1"/>
  <c r="M61" i="8"/>
  <c r="N61" i="8" s="1"/>
  <c r="I62" i="8"/>
  <c r="K62" i="8" s="1"/>
  <c r="O62" i="8" s="1"/>
  <c r="M62" i="8"/>
  <c r="N62" i="8" s="1"/>
  <c r="I63" i="8"/>
  <c r="K63" i="8" s="1"/>
  <c r="M63" i="8"/>
  <c r="N63" i="8" s="1"/>
  <c r="I64" i="8"/>
  <c r="K64" i="8" s="1"/>
  <c r="M64" i="8"/>
  <c r="N64" i="8" s="1"/>
  <c r="I65" i="8"/>
  <c r="K65" i="8" s="1"/>
  <c r="M65" i="8"/>
  <c r="N65" i="8" s="1"/>
  <c r="I66" i="8"/>
  <c r="K66" i="8" s="1"/>
  <c r="M66" i="8"/>
  <c r="N66" i="8" s="1"/>
  <c r="I67" i="8"/>
  <c r="K67" i="8" s="1"/>
  <c r="M67" i="8"/>
  <c r="N67" i="8" s="1"/>
  <c r="I68" i="8"/>
  <c r="K68" i="8" s="1"/>
  <c r="O68" i="8" s="1"/>
  <c r="M68" i="8"/>
  <c r="N68" i="8" s="1"/>
  <c r="I69" i="8"/>
  <c r="K69" i="8" s="1"/>
  <c r="M69" i="8"/>
  <c r="N69" i="8" s="1"/>
  <c r="I70" i="8"/>
  <c r="K70" i="8" s="1"/>
  <c r="M70" i="8"/>
  <c r="N70" i="8" s="1"/>
  <c r="I71" i="8"/>
  <c r="K71" i="8" s="1"/>
  <c r="M71" i="8"/>
  <c r="N71" i="8" s="1"/>
  <c r="I72" i="8"/>
  <c r="K72" i="8" s="1"/>
  <c r="O72" i="8" s="1"/>
  <c r="M72" i="8"/>
  <c r="N72" i="8" s="1"/>
  <c r="I73" i="8"/>
  <c r="K73" i="8" s="1"/>
  <c r="M73" i="8"/>
  <c r="N73" i="8" s="1"/>
  <c r="I74" i="8"/>
  <c r="K74" i="8" s="1"/>
  <c r="O74" i="8" s="1"/>
  <c r="M74" i="8"/>
  <c r="N74" i="8" s="1"/>
  <c r="I75" i="8"/>
  <c r="K75" i="8" s="1"/>
  <c r="M75" i="8"/>
  <c r="N75" i="8" s="1"/>
  <c r="I76" i="8"/>
  <c r="K76" i="8" s="1"/>
  <c r="M76" i="8"/>
  <c r="N76" i="8" s="1"/>
  <c r="I77" i="8"/>
  <c r="K77" i="8" s="1"/>
  <c r="M77" i="8"/>
  <c r="N77" i="8" s="1"/>
  <c r="I78" i="8"/>
  <c r="K78" i="8" s="1"/>
  <c r="M78" i="8"/>
  <c r="N78" i="8" s="1"/>
  <c r="I79" i="8"/>
  <c r="K79" i="8" s="1"/>
  <c r="M79" i="8"/>
  <c r="N79" i="8" s="1"/>
  <c r="I80" i="8"/>
  <c r="K80" i="8" s="1"/>
  <c r="M80" i="8"/>
  <c r="N80" i="8" s="1"/>
  <c r="I81" i="8"/>
  <c r="K81" i="8" s="1"/>
  <c r="M81" i="8"/>
  <c r="N81" i="8" s="1"/>
  <c r="I82" i="8"/>
  <c r="K82" i="8" s="1"/>
  <c r="O82" i="8" s="1"/>
  <c r="M82" i="8"/>
  <c r="N82" i="8" s="1"/>
  <c r="I83" i="8"/>
  <c r="K83" i="8" s="1"/>
  <c r="M83" i="8"/>
  <c r="N83" i="8" s="1"/>
  <c r="I84" i="8"/>
  <c r="K84" i="8" s="1"/>
  <c r="O84" i="8" s="1"/>
  <c r="M84" i="8"/>
  <c r="N84" i="8" s="1"/>
  <c r="I85" i="8"/>
  <c r="K85" i="8" s="1"/>
  <c r="M85" i="8"/>
  <c r="N85" i="8" s="1"/>
  <c r="I86" i="8"/>
  <c r="K86" i="8" s="1"/>
  <c r="O86" i="8" s="1"/>
  <c r="M86" i="8"/>
  <c r="N86" i="8" s="1"/>
  <c r="I87" i="8"/>
  <c r="K87" i="8" s="1"/>
  <c r="M87" i="8"/>
  <c r="N87" i="8" s="1"/>
  <c r="I88" i="8"/>
  <c r="K88" i="8" s="1"/>
  <c r="O88" i="8" s="1"/>
  <c r="M88" i="8"/>
  <c r="N88" i="8" s="1"/>
  <c r="I89" i="8"/>
  <c r="K89" i="8" s="1"/>
  <c r="M89" i="8"/>
  <c r="N89" i="8" s="1"/>
  <c r="I90" i="8"/>
  <c r="K90" i="8" s="1"/>
  <c r="M90" i="8"/>
  <c r="N90" i="8" s="1"/>
  <c r="I91" i="8"/>
  <c r="K91" i="8" s="1"/>
  <c r="M91" i="8"/>
  <c r="N91" i="8" s="1"/>
  <c r="I92" i="8"/>
  <c r="K92" i="8" s="1"/>
  <c r="M92" i="8"/>
  <c r="N92" i="8" s="1"/>
  <c r="I93" i="8"/>
  <c r="K93" i="8" s="1"/>
  <c r="M93" i="8"/>
  <c r="N93" i="8" s="1"/>
  <c r="I94" i="8"/>
  <c r="K94" i="8" s="1"/>
  <c r="M94" i="8"/>
  <c r="N94" i="8" s="1"/>
  <c r="I95" i="8"/>
  <c r="K95" i="8" s="1"/>
  <c r="M95" i="8"/>
  <c r="N95" i="8" s="1"/>
  <c r="I96" i="8"/>
  <c r="K96" i="8" s="1"/>
  <c r="O96" i="8" s="1"/>
  <c r="M96" i="8"/>
  <c r="N96" i="8" s="1"/>
  <c r="I97" i="8"/>
  <c r="K97" i="8" s="1"/>
  <c r="M97" i="8"/>
  <c r="N97" i="8" s="1"/>
  <c r="I98" i="8"/>
  <c r="K98" i="8" s="1"/>
  <c r="M98" i="8"/>
  <c r="N98" i="8" s="1"/>
  <c r="I99" i="8"/>
  <c r="K99" i="8" s="1"/>
  <c r="M99" i="8"/>
  <c r="N99" i="8" s="1"/>
  <c r="I100" i="8"/>
  <c r="K100" i="8" s="1"/>
  <c r="O100" i="8" s="1"/>
  <c r="M100" i="8"/>
  <c r="N100" i="8" s="1"/>
  <c r="I101" i="8"/>
  <c r="K101" i="8" s="1"/>
  <c r="M101" i="8"/>
  <c r="N101" i="8" s="1"/>
  <c r="I102" i="8"/>
  <c r="K102" i="8" s="1"/>
  <c r="O102" i="8" s="1"/>
  <c r="M102" i="8"/>
  <c r="N102" i="8" s="1"/>
  <c r="I103" i="8"/>
  <c r="K103" i="8" s="1"/>
  <c r="M103" i="8"/>
  <c r="N103" i="8" s="1"/>
  <c r="I104" i="8"/>
  <c r="K104" i="8" s="1"/>
  <c r="M104" i="8"/>
  <c r="N104" i="8" s="1"/>
  <c r="I105" i="8"/>
  <c r="K105" i="8" s="1"/>
  <c r="M105" i="8"/>
  <c r="N105" i="8" s="1"/>
  <c r="I106" i="8"/>
  <c r="K106" i="8" s="1"/>
  <c r="O106" i="8" s="1"/>
  <c r="M106" i="8"/>
  <c r="N106" i="8" s="1"/>
  <c r="I107" i="8"/>
  <c r="K107" i="8" s="1"/>
  <c r="M107" i="8"/>
  <c r="N107" i="8" s="1"/>
  <c r="I108" i="8"/>
  <c r="K108" i="8" s="1"/>
  <c r="O108" i="8" s="1"/>
  <c r="M108" i="8"/>
  <c r="N108" i="8" s="1"/>
  <c r="I109" i="8"/>
  <c r="K109" i="8" s="1"/>
  <c r="M109" i="8"/>
  <c r="N109" i="8" s="1"/>
  <c r="I110" i="8"/>
  <c r="K110" i="8" s="1"/>
  <c r="O110" i="8" s="1"/>
  <c r="M110" i="8"/>
  <c r="N110" i="8" s="1"/>
  <c r="I111" i="8"/>
  <c r="K111" i="8" s="1"/>
  <c r="M111" i="8"/>
  <c r="N111" i="8" s="1"/>
  <c r="I112" i="8"/>
  <c r="K112" i="8" s="1"/>
  <c r="M112" i="8"/>
  <c r="N112" i="8" s="1"/>
  <c r="I113" i="8"/>
  <c r="K113" i="8" s="1"/>
  <c r="M113" i="8"/>
  <c r="N113" i="8" s="1"/>
  <c r="I114" i="8"/>
  <c r="K114" i="8" s="1"/>
  <c r="M114" i="8"/>
  <c r="N114" i="8" s="1"/>
  <c r="I115" i="8"/>
  <c r="K115" i="8" s="1"/>
  <c r="M115" i="8"/>
  <c r="N115" i="8" s="1"/>
  <c r="I116" i="8"/>
  <c r="K116" i="8" s="1"/>
  <c r="O116" i="8" s="1"/>
  <c r="M116" i="8"/>
  <c r="N116" i="8" s="1"/>
  <c r="I117" i="8"/>
  <c r="K117" i="8" s="1"/>
  <c r="M117" i="8"/>
  <c r="N117" i="8" s="1"/>
  <c r="I118" i="8"/>
  <c r="K118" i="8" s="1"/>
  <c r="O118" i="8" s="1"/>
  <c r="M118" i="8"/>
  <c r="N118" i="8" s="1"/>
  <c r="I119" i="8"/>
  <c r="K119" i="8" s="1"/>
  <c r="M119" i="8"/>
  <c r="N119" i="8" s="1"/>
  <c r="I120" i="8"/>
  <c r="K120" i="8" s="1"/>
  <c r="M120" i="8"/>
  <c r="N120" i="8" s="1"/>
  <c r="I121" i="8"/>
  <c r="K121" i="8" s="1"/>
  <c r="M121" i="8"/>
  <c r="N121" i="8" s="1"/>
  <c r="I122" i="8"/>
  <c r="K122" i="8" s="1"/>
  <c r="M122" i="8"/>
  <c r="N122" i="8" s="1"/>
  <c r="I123" i="8"/>
  <c r="K123" i="8" s="1"/>
  <c r="M123" i="8"/>
  <c r="N123" i="8" s="1"/>
  <c r="I124" i="8"/>
  <c r="K124" i="8" s="1"/>
  <c r="O124" i="8" s="1"/>
  <c r="M124" i="8"/>
  <c r="N124" i="8" s="1"/>
  <c r="I125" i="8"/>
  <c r="K125" i="8" s="1"/>
  <c r="M125" i="8"/>
  <c r="N125" i="8" s="1"/>
  <c r="I126" i="8"/>
  <c r="K126" i="8" s="1"/>
  <c r="O126" i="8" s="1"/>
  <c r="M126" i="8"/>
  <c r="N126" i="8" s="1"/>
  <c r="I127" i="8"/>
  <c r="K127" i="8" s="1"/>
  <c r="M127" i="8"/>
  <c r="N127" i="8" s="1"/>
  <c r="I128" i="8"/>
  <c r="K128" i="8" s="1"/>
  <c r="O128" i="8" s="1"/>
  <c r="M128" i="8"/>
  <c r="N128" i="8" s="1"/>
  <c r="I129" i="8"/>
  <c r="K129" i="8" s="1"/>
  <c r="M129" i="8"/>
  <c r="N129" i="8" s="1"/>
  <c r="I130" i="8"/>
  <c r="K130" i="8" s="1"/>
  <c r="M130" i="8"/>
  <c r="N130" i="8" s="1"/>
  <c r="I131" i="8"/>
  <c r="K131" i="8" s="1"/>
  <c r="M131" i="8"/>
  <c r="N131" i="8" s="1"/>
  <c r="I132" i="8"/>
  <c r="K132" i="8" s="1"/>
  <c r="M132" i="8"/>
  <c r="N132" i="8" s="1"/>
  <c r="I133" i="8"/>
  <c r="K133" i="8" s="1"/>
  <c r="M133" i="8"/>
  <c r="N133" i="8" s="1"/>
  <c r="I134" i="8"/>
  <c r="K134" i="8" s="1"/>
  <c r="M134" i="8"/>
  <c r="N134" i="8" s="1"/>
  <c r="I135" i="8"/>
  <c r="K135" i="8" s="1"/>
  <c r="M135" i="8"/>
  <c r="N135" i="8" s="1"/>
  <c r="I136" i="8"/>
  <c r="K136" i="8" s="1"/>
  <c r="M136" i="8"/>
  <c r="N136" i="8" s="1"/>
  <c r="I137" i="8"/>
  <c r="K137" i="8" s="1"/>
  <c r="M137" i="8"/>
  <c r="I138" i="8"/>
  <c r="K138" i="8" s="1"/>
  <c r="M138" i="8"/>
  <c r="I139" i="8"/>
  <c r="K139" i="8" s="1"/>
  <c r="M139" i="8"/>
  <c r="I140" i="8"/>
  <c r="K140" i="8" s="1"/>
  <c r="O140" i="8" s="1"/>
  <c r="M140" i="8"/>
  <c r="N140" i="8" s="1"/>
  <c r="I141" i="8"/>
  <c r="K141" i="8" s="1"/>
  <c r="M141" i="8"/>
  <c r="N141" i="8" s="1"/>
  <c r="I142" i="8"/>
  <c r="K142" i="8" s="1"/>
  <c r="M142" i="8"/>
  <c r="N142" i="8" s="1"/>
  <c r="I143" i="8"/>
  <c r="K143" i="8" s="1"/>
  <c r="M143" i="8"/>
  <c r="N143" i="8" s="1"/>
  <c r="I144" i="8"/>
  <c r="K144" i="8" s="1"/>
  <c r="O144" i="8" s="1"/>
  <c r="M144" i="8"/>
  <c r="N144" i="8" s="1"/>
  <c r="I145" i="8"/>
  <c r="K145" i="8" s="1"/>
  <c r="M145" i="8"/>
  <c r="N145" i="8" s="1"/>
  <c r="I146" i="8"/>
  <c r="K146" i="8" s="1"/>
  <c r="O146" i="8" s="1"/>
  <c r="M146" i="8"/>
  <c r="N146" i="8" s="1"/>
  <c r="I147" i="8"/>
  <c r="K147" i="8" s="1"/>
  <c r="M147" i="8"/>
  <c r="N147" i="8" s="1"/>
  <c r="I148" i="8"/>
  <c r="K148" i="8" s="1"/>
  <c r="O148" i="8" s="1"/>
  <c r="M148" i="8"/>
  <c r="N148" i="8" s="1"/>
  <c r="I149" i="8"/>
  <c r="K149" i="8" s="1"/>
  <c r="M149" i="8"/>
  <c r="N149" i="8" s="1"/>
  <c r="I150" i="8"/>
  <c r="K150" i="8" s="1"/>
  <c r="M150" i="8"/>
  <c r="N150" i="8" s="1"/>
  <c r="I151" i="8"/>
  <c r="K151" i="8" s="1"/>
  <c r="M151" i="8"/>
  <c r="N151" i="8" s="1"/>
  <c r="I152" i="8"/>
  <c r="K152" i="8" s="1"/>
  <c r="O152" i="8" s="1"/>
  <c r="M152" i="8"/>
  <c r="N152" i="8" s="1"/>
  <c r="I153" i="8"/>
  <c r="K153" i="8" s="1"/>
  <c r="M153" i="8"/>
  <c r="N153" i="8" s="1"/>
  <c r="I154" i="8"/>
  <c r="K154" i="8" s="1"/>
  <c r="M154" i="8"/>
  <c r="N154" i="8" s="1"/>
  <c r="I155" i="8"/>
  <c r="K155" i="8" s="1"/>
  <c r="M155" i="8"/>
  <c r="N155" i="8" s="1"/>
  <c r="I156" i="8"/>
  <c r="K156" i="8" s="1"/>
  <c r="M156" i="8"/>
  <c r="N156" i="8" s="1"/>
  <c r="I157" i="8"/>
  <c r="K157" i="8" s="1"/>
  <c r="M157" i="8"/>
  <c r="N157" i="8" s="1"/>
  <c r="I158" i="8"/>
  <c r="K158" i="8" s="1"/>
  <c r="O158" i="8" s="1"/>
  <c r="M158" i="8"/>
  <c r="N158" i="8" s="1"/>
  <c r="I159" i="8"/>
  <c r="K159" i="8" s="1"/>
  <c r="M159" i="8"/>
  <c r="N159" i="8" s="1"/>
  <c r="I160" i="8"/>
  <c r="K160" i="8" s="1"/>
  <c r="O160" i="8" s="1"/>
  <c r="M160" i="8"/>
  <c r="N160" i="8" s="1"/>
  <c r="I161" i="8"/>
  <c r="K161" i="8" s="1"/>
  <c r="M161" i="8"/>
  <c r="N161" i="8" s="1"/>
  <c r="I162" i="8"/>
  <c r="K162" i="8" s="1"/>
  <c r="O162" i="8" s="1"/>
  <c r="M162" i="8"/>
  <c r="N162" i="8" s="1"/>
  <c r="I163" i="8"/>
  <c r="K163" i="8" s="1"/>
  <c r="M163" i="8"/>
  <c r="N163" i="8" s="1"/>
  <c r="I164" i="8"/>
  <c r="K164" i="8" s="1"/>
  <c r="M164" i="8"/>
  <c r="N164" i="8" s="1"/>
  <c r="I165" i="8"/>
  <c r="K165" i="8" s="1"/>
  <c r="M165" i="8"/>
  <c r="N165" i="8" s="1"/>
  <c r="I166" i="8"/>
  <c r="K166" i="8" s="1"/>
  <c r="O166" i="8" s="1"/>
  <c r="M166" i="8"/>
  <c r="N166" i="8" s="1"/>
  <c r="I167" i="8"/>
  <c r="K167" i="8" s="1"/>
  <c r="M167" i="8"/>
  <c r="N167" i="8" s="1"/>
  <c r="I168" i="8"/>
  <c r="K168" i="8" s="1"/>
  <c r="O168" i="8" s="1"/>
  <c r="M168" i="8"/>
  <c r="N168" i="8" s="1"/>
  <c r="I169" i="8"/>
  <c r="K169" i="8" s="1"/>
  <c r="M169" i="8"/>
  <c r="N169" i="8" s="1"/>
  <c r="I170" i="8"/>
  <c r="K170" i="8" s="1"/>
  <c r="O170" i="8" s="1"/>
  <c r="M170" i="8"/>
  <c r="N170" i="8" s="1"/>
  <c r="I171" i="8"/>
  <c r="K171" i="8" s="1"/>
  <c r="M171" i="8"/>
  <c r="N171" i="8" s="1"/>
  <c r="I172" i="8"/>
  <c r="K172" i="8" s="1"/>
  <c r="O172" i="8" s="1"/>
  <c r="M172" i="8"/>
  <c r="N172" i="8" s="1"/>
  <c r="I173" i="8"/>
  <c r="K173" i="8" s="1"/>
  <c r="M173" i="8"/>
  <c r="N173" i="8" s="1"/>
  <c r="I174" i="8"/>
  <c r="K174" i="8" s="1"/>
  <c r="O174" i="8" s="1"/>
  <c r="M174" i="8"/>
  <c r="N174" i="8" s="1"/>
  <c r="I175" i="8"/>
  <c r="K175" i="8" s="1"/>
  <c r="M175" i="8"/>
  <c r="N175" i="8" s="1"/>
  <c r="I176" i="8"/>
  <c r="K176" i="8" s="1"/>
  <c r="O176" i="8" s="1"/>
  <c r="M176" i="8"/>
  <c r="N176" i="8" s="1"/>
  <c r="I177" i="8"/>
  <c r="K177" i="8" s="1"/>
  <c r="M177" i="8"/>
  <c r="N177" i="8" s="1"/>
  <c r="R6" i="10"/>
  <c r="G9" i="7" s="1"/>
  <c r="M9" i="7" s="1"/>
  <c r="J10" i="12"/>
  <c r="Y6" i="10"/>
  <c r="AA9" i="8" s="1"/>
  <c r="AC6" i="10"/>
  <c r="AF9" i="8" s="1"/>
  <c r="AH9" i="8" s="1"/>
  <c r="AG6" i="10"/>
  <c r="AK9" i="8" s="1"/>
  <c r="F10" i="10"/>
  <c r="J10" i="10"/>
  <c r="N10" i="10"/>
  <c r="R10" i="10"/>
  <c r="G13" i="7" s="1"/>
  <c r="M13" i="7" s="1"/>
  <c r="J18" i="12"/>
  <c r="Q13" i="8" s="1"/>
  <c r="R13" i="8" s="1"/>
  <c r="Y10" i="10"/>
  <c r="AA13" i="8" s="1"/>
  <c r="AC10" i="10"/>
  <c r="AF13" i="8" s="1"/>
  <c r="AH13" i="8" s="1"/>
  <c r="AG10" i="10"/>
  <c r="AK13" i="8" s="1"/>
  <c r="T12" i="10"/>
  <c r="I15" i="7" s="1"/>
  <c r="J14" i="10"/>
  <c r="H14" i="15"/>
  <c r="R14" i="10"/>
  <c r="G17" i="7" s="1"/>
  <c r="M17" i="7" s="1"/>
  <c r="O14" i="14"/>
  <c r="M14" i="15"/>
  <c r="Y14" i="10"/>
  <c r="AA17" i="8" s="1"/>
  <c r="AC14" i="14"/>
  <c r="U14" i="15"/>
  <c r="AG14" i="10"/>
  <c r="AK17" i="8" s="1"/>
  <c r="AM14" i="14"/>
  <c r="H15" i="15"/>
  <c r="R15" i="10"/>
  <c r="G18" i="7" s="1"/>
  <c r="M18" i="7" s="1"/>
  <c r="O15" i="14"/>
  <c r="K15" i="15"/>
  <c r="U15" i="10"/>
  <c r="J18" i="7" s="1"/>
  <c r="P18" i="7" s="1"/>
  <c r="R15" i="14"/>
  <c r="U15" i="15"/>
  <c r="AG15" i="10"/>
  <c r="AK18" i="8" s="1"/>
  <c r="AM15" i="14"/>
  <c r="C16" i="10"/>
  <c r="H16" i="14"/>
  <c r="AK16" i="14"/>
  <c r="F17" i="14"/>
  <c r="O17" i="10"/>
  <c r="L17" i="15"/>
  <c r="AI17" i="14"/>
  <c r="R19" i="14"/>
  <c r="P19" i="15"/>
  <c r="AB19" i="10"/>
  <c r="AD22" i="8" s="1"/>
  <c r="T19" i="15"/>
  <c r="AF19" i="10"/>
  <c r="AJ22" i="8" s="1"/>
  <c r="K21" i="10"/>
  <c r="AD21" i="14"/>
  <c r="B22" i="15"/>
  <c r="F22" i="10"/>
  <c r="J22" i="10"/>
  <c r="N22" i="10"/>
  <c r="O22" i="14"/>
  <c r="W22" i="14"/>
  <c r="X22" i="14" s="1"/>
  <c r="T22" i="14" s="1"/>
  <c r="AC22" i="14"/>
  <c r="AH22" i="14"/>
  <c r="AM22" i="14"/>
  <c r="E23" i="15"/>
  <c r="I23" i="10"/>
  <c r="S26" i="6" s="1"/>
  <c r="G23" i="15"/>
  <c r="Q23" i="10"/>
  <c r="F26" i="7" s="1"/>
  <c r="L26" i="7" s="1"/>
  <c r="T23" i="15"/>
  <c r="AF23" i="10"/>
  <c r="AJ26" i="8" s="1"/>
  <c r="K25" i="10"/>
  <c r="AD25" i="14"/>
  <c r="B26" i="15"/>
  <c r="F26" i="10"/>
  <c r="J26" i="10"/>
  <c r="N26" i="10"/>
  <c r="O26" i="14"/>
  <c r="W26" i="14"/>
  <c r="X26" i="14" s="1"/>
  <c r="T26" i="14" s="1"/>
  <c r="AC26" i="14"/>
  <c r="AH26" i="14"/>
  <c r="AJ26" i="14" s="1"/>
  <c r="AM26" i="14"/>
  <c r="E27" i="15"/>
  <c r="I27" i="10"/>
  <c r="S30" i="6" s="1"/>
  <c r="G27" i="15"/>
  <c r="Q27" i="10"/>
  <c r="F30" i="7" s="1"/>
  <c r="L30" i="7" s="1"/>
  <c r="T27" i="15"/>
  <c r="AF27" i="10"/>
  <c r="AJ30" i="8" s="1"/>
  <c r="K29" i="10"/>
  <c r="AD29" i="14"/>
  <c r="B30" i="15"/>
  <c r="F30" i="10"/>
  <c r="J30" i="10"/>
  <c r="N30" i="10"/>
  <c r="O30" i="14"/>
  <c r="W30" i="14"/>
  <c r="X30" i="14" s="1"/>
  <c r="T30" i="14" s="1"/>
  <c r="AC30" i="14"/>
  <c r="AH30" i="14"/>
  <c r="AM30" i="14"/>
  <c r="E31" i="15"/>
  <c r="I31" i="10"/>
  <c r="S34" i="6" s="1"/>
  <c r="G31" i="15"/>
  <c r="Q31" i="10"/>
  <c r="F34" i="7" s="1"/>
  <c r="L34" i="7" s="1"/>
  <c r="T31" i="15"/>
  <c r="AF31" i="10"/>
  <c r="AJ34" i="8" s="1"/>
  <c r="K33" i="10"/>
  <c r="S35" i="10"/>
  <c r="H38" i="7" s="1"/>
  <c r="I37" i="15"/>
  <c r="I38" i="15"/>
  <c r="S43" i="10"/>
  <c r="H46" i="7" s="1"/>
  <c r="I45" i="15"/>
  <c r="I46" i="15"/>
  <c r="S51" i="10"/>
  <c r="H54" i="7" s="1"/>
  <c r="I53" i="15"/>
  <c r="S60" i="10"/>
  <c r="H63" i="7" s="1"/>
  <c r="F18" i="14"/>
  <c r="G18" i="14" s="1"/>
  <c r="AA18" i="14"/>
  <c r="AD18" i="14"/>
  <c r="AI18" i="14"/>
  <c r="AJ18" i="14" s="1"/>
  <c r="E19" i="14"/>
  <c r="O19" i="14"/>
  <c r="W19" i="14"/>
  <c r="X19" i="14" s="1"/>
  <c r="T19" i="14" s="1"/>
  <c r="AC19" i="14"/>
  <c r="AH19" i="14"/>
  <c r="AM19" i="14"/>
  <c r="F22" i="14"/>
  <c r="G22" i="14" s="1"/>
  <c r="AA22" i="14"/>
  <c r="AD22" i="14"/>
  <c r="AI22" i="14"/>
  <c r="E23" i="14"/>
  <c r="O23" i="14"/>
  <c r="W23" i="14"/>
  <c r="X23" i="14" s="1"/>
  <c r="T23" i="14" s="1"/>
  <c r="AC23" i="14"/>
  <c r="AH23" i="14"/>
  <c r="AM23" i="14"/>
  <c r="F26" i="14"/>
  <c r="G26" i="14" s="1"/>
  <c r="AA26" i="14"/>
  <c r="AD26" i="14"/>
  <c r="AI26" i="14"/>
  <c r="E27" i="14"/>
  <c r="O27" i="14"/>
  <c r="W27" i="14"/>
  <c r="X27" i="14" s="1"/>
  <c r="T27" i="14" s="1"/>
  <c r="AC27" i="14"/>
  <c r="AH27" i="14"/>
  <c r="AM27" i="14"/>
  <c r="F30" i="14"/>
  <c r="G30" i="14" s="1"/>
  <c r="AA30" i="14"/>
  <c r="AD30" i="14"/>
  <c r="AI30" i="14"/>
  <c r="E31" i="14"/>
  <c r="O31" i="14"/>
  <c r="W31" i="14"/>
  <c r="X31" i="14" s="1"/>
  <c r="T31" i="14" s="1"/>
  <c r="AC31" i="14"/>
  <c r="AH31" i="14"/>
  <c r="AM31" i="14"/>
  <c r="F34" i="14"/>
  <c r="AA34" i="14"/>
  <c r="AD34" i="14"/>
  <c r="AI34" i="14"/>
  <c r="E35" i="14"/>
  <c r="O35" i="14"/>
  <c r="W35" i="14"/>
  <c r="X35" i="14" s="1"/>
  <c r="T35" i="14" s="1"/>
  <c r="AC35" i="14"/>
  <c r="AH35" i="14"/>
  <c r="AM35" i="14"/>
  <c r="F38" i="14"/>
  <c r="AA38" i="14"/>
  <c r="AD38" i="14"/>
  <c r="AI38" i="14"/>
  <c r="E39" i="14"/>
  <c r="O39" i="14"/>
  <c r="W39" i="14"/>
  <c r="X39" i="14" s="1"/>
  <c r="T39" i="14" s="1"/>
  <c r="AC39" i="14"/>
  <c r="AH39" i="14"/>
  <c r="AM39" i="14"/>
  <c r="F42" i="14"/>
  <c r="AA42" i="14"/>
  <c r="AD42" i="14"/>
  <c r="AI42" i="14"/>
  <c r="E43" i="14"/>
  <c r="O43" i="14"/>
  <c r="W43" i="14"/>
  <c r="X43" i="14" s="1"/>
  <c r="T43" i="14" s="1"/>
  <c r="AC43" i="14"/>
  <c r="AH43" i="14"/>
  <c r="AM43" i="14"/>
  <c r="F46" i="14"/>
  <c r="AA46" i="14"/>
  <c r="AD46" i="14"/>
  <c r="AI46" i="14"/>
  <c r="E47" i="14"/>
  <c r="O47" i="14"/>
  <c r="W47" i="14"/>
  <c r="X47" i="14" s="1"/>
  <c r="T47" i="14" s="1"/>
  <c r="AC47" i="14"/>
  <c r="AH47" i="14"/>
  <c r="AM47" i="14"/>
  <c r="F50" i="14"/>
  <c r="AA50" i="14"/>
  <c r="AD50" i="14"/>
  <c r="AI50" i="14"/>
  <c r="E51" i="14"/>
  <c r="O51" i="14"/>
  <c r="W51" i="14"/>
  <c r="X51" i="14" s="1"/>
  <c r="T51" i="14" s="1"/>
  <c r="AC51" i="14"/>
  <c r="AH51" i="14"/>
  <c r="AM51" i="14"/>
  <c r="F54" i="14"/>
  <c r="S54" i="15"/>
  <c r="AE54" i="10"/>
  <c r="AI57" i="8" s="1"/>
  <c r="C55" i="10"/>
  <c r="F55" i="15"/>
  <c r="J55" i="15"/>
  <c r="C56" i="15"/>
  <c r="N56" i="10"/>
  <c r="J86" i="12"/>
  <c r="R56" i="15"/>
  <c r="C57" i="10"/>
  <c r="D58" i="15"/>
  <c r="H58" i="10"/>
  <c r="H58" i="14"/>
  <c r="P58" i="10"/>
  <c r="W58" i="10"/>
  <c r="S58" i="15"/>
  <c r="AE58" i="10"/>
  <c r="AI61" i="8" s="1"/>
  <c r="AK58" i="14"/>
  <c r="K59" i="10"/>
  <c r="N59" i="15"/>
  <c r="Z59" i="10"/>
  <c r="AB62" i="8" s="1"/>
  <c r="AD59" i="14"/>
  <c r="B60" i="15"/>
  <c r="F60" i="10"/>
  <c r="E60" i="14"/>
  <c r="E60" i="15"/>
  <c r="I60" i="10"/>
  <c r="S63" i="6" s="1"/>
  <c r="I60" i="14"/>
  <c r="J91" i="12"/>
  <c r="Q63" i="8" s="1"/>
  <c r="R63" i="8" s="1"/>
  <c r="W60" i="14"/>
  <c r="X60" i="14" s="1"/>
  <c r="T60" i="14" s="1"/>
  <c r="X60" i="10"/>
  <c r="F61" i="15"/>
  <c r="L61" i="10"/>
  <c r="J61" i="15"/>
  <c r="T61" i="10"/>
  <c r="I64" i="7" s="1"/>
  <c r="K62" i="10"/>
  <c r="B63" i="15"/>
  <c r="F63" i="10"/>
  <c r="J63" i="10"/>
  <c r="N63" i="10"/>
  <c r="E64" i="15"/>
  <c r="I64" i="10"/>
  <c r="S67" i="6" s="1"/>
  <c r="G64" i="15"/>
  <c r="Q64" i="10"/>
  <c r="F67" i="7" s="1"/>
  <c r="T64" i="15"/>
  <c r="AF64" i="10"/>
  <c r="AJ67" i="8" s="1"/>
  <c r="K66" i="10"/>
  <c r="B67" i="15"/>
  <c r="F67" i="10"/>
  <c r="J67" i="10"/>
  <c r="N67" i="10"/>
  <c r="E68" i="15"/>
  <c r="I68" i="10"/>
  <c r="S71" i="6" s="1"/>
  <c r="G68" i="15"/>
  <c r="Q68" i="10"/>
  <c r="F71" i="7" s="1"/>
  <c r="I71" i="15"/>
  <c r="AA33" i="14"/>
  <c r="AD33" i="14"/>
  <c r="AI33" i="14"/>
  <c r="E34" i="14"/>
  <c r="O34" i="14"/>
  <c r="W34" i="14"/>
  <c r="X34" i="14" s="1"/>
  <c r="T34" i="14" s="1"/>
  <c r="AC34" i="14"/>
  <c r="AH34" i="14"/>
  <c r="AJ34" i="14" s="1"/>
  <c r="AM34" i="14"/>
  <c r="I35" i="14"/>
  <c r="N35" i="14"/>
  <c r="R35" i="14"/>
  <c r="AF35" i="14"/>
  <c r="AL35" i="14"/>
  <c r="F37" i="14"/>
  <c r="AA37" i="14"/>
  <c r="AD37" i="14"/>
  <c r="AI37" i="14"/>
  <c r="E38" i="14"/>
  <c r="O38" i="14"/>
  <c r="W38" i="14"/>
  <c r="X38" i="14" s="1"/>
  <c r="T38" i="14" s="1"/>
  <c r="AC38" i="14"/>
  <c r="AH38" i="14"/>
  <c r="AJ38" i="14" s="1"/>
  <c r="AM38" i="14"/>
  <c r="I39" i="14"/>
  <c r="N39" i="14"/>
  <c r="R39" i="14"/>
  <c r="AF39" i="14"/>
  <c r="AL39" i="14"/>
  <c r="F41" i="14"/>
  <c r="AA41" i="14"/>
  <c r="AD41" i="14"/>
  <c r="AI41" i="14"/>
  <c r="E42" i="14"/>
  <c r="O42" i="14"/>
  <c r="W42" i="14"/>
  <c r="X42" i="14" s="1"/>
  <c r="T42" i="14" s="1"/>
  <c r="AC42" i="14"/>
  <c r="AH42" i="14"/>
  <c r="AJ42" i="14" s="1"/>
  <c r="AM42" i="14"/>
  <c r="I43" i="14"/>
  <c r="N43" i="14"/>
  <c r="R43" i="14"/>
  <c r="AF43" i="14"/>
  <c r="AL43" i="14"/>
  <c r="F45" i="14"/>
  <c r="AA45" i="14"/>
  <c r="AD45" i="14"/>
  <c r="AI45" i="14"/>
  <c r="E46" i="14"/>
  <c r="O46" i="14"/>
  <c r="W46" i="14"/>
  <c r="X46" i="14" s="1"/>
  <c r="T46" i="14" s="1"/>
  <c r="AC46" i="14"/>
  <c r="AH46" i="14"/>
  <c r="AM46" i="14"/>
  <c r="I47" i="14"/>
  <c r="N47" i="14"/>
  <c r="R47" i="14"/>
  <c r="AF47" i="14"/>
  <c r="AL47" i="14"/>
  <c r="F49" i="14"/>
  <c r="AA49" i="14"/>
  <c r="AD49" i="14"/>
  <c r="AI49" i="14"/>
  <c r="E50" i="14"/>
  <c r="O50" i="14"/>
  <c r="W50" i="14"/>
  <c r="X50" i="14" s="1"/>
  <c r="T50" i="14" s="1"/>
  <c r="AC50" i="14"/>
  <c r="AH50" i="14"/>
  <c r="AJ50" i="14" s="1"/>
  <c r="AM50" i="14"/>
  <c r="I51" i="14"/>
  <c r="N51" i="14"/>
  <c r="R51" i="14"/>
  <c r="AF51" i="14"/>
  <c r="AL51" i="14"/>
  <c r="F53" i="14"/>
  <c r="AA53" i="14"/>
  <c r="AD53" i="14"/>
  <c r="AI53" i="14"/>
  <c r="E54" i="14"/>
  <c r="J54" i="15"/>
  <c r="T54" i="10"/>
  <c r="I57" i="7" s="1"/>
  <c r="O57" i="7" s="1"/>
  <c r="C55" i="15"/>
  <c r="G55" i="10"/>
  <c r="R55" i="15"/>
  <c r="AD55" i="10"/>
  <c r="AG58" i="8" s="1"/>
  <c r="M56" i="15"/>
  <c r="Y56" i="10"/>
  <c r="AA59" i="8" s="1"/>
  <c r="M57" i="10"/>
  <c r="G57" i="15"/>
  <c r="Q57" i="10"/>
  <c r="F60" i="7" s="1"/>
  <c r="N57" i="14"/>
  <c r="X57" i="10"/>
  <c r="T57" i="15"/>
  <c r="AF57" i="10"/>
  <c r="AJ60" i="8" s="1"/>
  <c r="AL57" i="14"/>
  <c r="C58" i="15"/>
  <c r="G58" i="10"/>
  <c r="F58" i="14"/>
  <c r="O58" i="10"/>
  <c r="L58" i="15"/>
  <c r="AA58" i="14"/>
  <c r="R58" i="15"/>
  <c r="AD58" i="10"/>
  <c r="AG61" i="8" s="1"/>
  <c r="AI58" i="14"/>
  <c r="J59" i="10"/>
  <c r="H59" i="15"/>
  <c r="R59" i="10"/>
  <c r="G62" i="7" s="1"/>
  <c r="O59" i="14"/>
  <c r="M59" i="15"/>
  <c r="Y59" i="10"/>
  <c r="AA62" i="8" s="1"/>
  <c r="AC59" i="14"/>
  <c r="U59" i="15"/>
  <c r="AG59" i="10"/>
  <c r="AK62" i="8" s="1"/>
  <c r="AM59" i="14"/>
  <c r="O91" i="12"/>
  <c r="K63" i="6" s="1"/>
  <c r="L63" i="6" s="1"/>
  <c r="M63" i="6" s="1"/>
  <c r="H60" i="15"/>
  <c r="R60" i="10"/>
  <c r="G63" i="7" s="1"/>
  <c r="O60" i="14"/>
  <c r="K60" i="15"/>
  <c r="U60" i="10"/>
  <c r="J63" i="7" s="1"/>
  <c r="R60" i="14"/>
  <c r="U60" i="15"/>
  <c r="AG60" i="10"/>
  <c r="AK63" i="8" s="1"/>
  <c r="AM60" i="14"/>
  <c r="D61" i="15"/>
  <c r="H61" i="10"/>
  <c r="S61" i="15"/>
  <c r="AE61" i="10"/>
  <c r="AI64" i="8" s="1"/>
  <c r="C62" i="15"/>
  <c r="G62" i="10"/>
  <c r="R62" i="15"/>
  <c r="AD62" i="10"/>
  <c r="AG65" i="8" s="1"/>
  <c r="M64" i="10"/>
  <c r="I64" i="15"/>
  <c r="K64" i="15"/>
  <c r="U64" i="10"/>
  <c r="J67" i="7" s="1"/>
  <c r="D65" i="15"/>
  <c r="H65" i="10"/>
  <c r="S65" i="15"/>
  <c r="AE65" i="10"/>
  <c r="AI68" i="8" s="1"/>
  <c r="C66" i="15"/>
  <c r="G66" i="10"/>
  <c r="R66" i="15"/>
  <c r="AD66" i="10"/>
  <c r="AG69" i="8" s="1"/>
  <c r="M68" i="10"/>
  <c r="I68" i="15"/>
  <c r="K68" i="15"/>
  <c r="U68" i="10"/>
  <c r="J71" i="7" s="1"/>
  <c r="P71" i="7" s="1"/>
  <c r="I72" i="15"/>
  <c r="AF73" i="14"/>
  <c r="AB73" i="10"/>
  <c r="AD76" i="8" s="1"/>
  <c r="P73" i="15"/>
  <c r="I82" i="15"/>
  <c r="O84" i="15"/>
  <c r="AA84" i="10"/>
  <c r="AC87" i="8" s="1"/>
  <c r="AE84" i="14"/>
  <c r="G18" i="10"/>
  <c r="K18" i="10"/>
  <c r="O18" i="10"/>
  <c r="Z18" i="10"/>
  <c r="AB21" i="8" s="1"/>
  <c r="AD18" i="10"/>
  <c r="AG21" i="8" s="1"/>
  <c r="F19" i="10"/>
  <c r="J19" i="10"/>
  <c r="N19" i="10"/>
  <c r="R19" i="10"/>
  <c r="G22" i="7" s="1"/>
  <c r="M22" i="7" s="1"/>
  <c r="Y19" i="10"/>
  <c r="AA22" i="8" s="1"/>
  <c r="AC19" i="10"/>
  <c r="AF22" i="8" s="1"/>
  <c r="AG19" i="10"/>
  <c r="AK22" i="8" s="1"/>
  <c r="G22" i="10"/>
  <c r="K22" i="10"/>
  <c r="O22" i="10"/>
  <c r="Z22" i="10"/>
  <c r="AB25" i="8" s="1"/>
  <c r="AD22" i="10"/>
  <c r="AG25" i="8" s="1"/>
  <c r="F23" i="10"/>
  <c r="J23" i="10"/>
  <c r="N23" i="10"/>
  <c r="R23" i="10"/>
  <c r="G26" i="7" s="1"/>
  <c r="M26" i="7" s="1"/>
  <c r="J38" i="12"/>
  <c r="Y23" i="10"/>
  <c r="AA26" i="8" s="1"/>
  <c r="AC23" i="10"/>
  <c r="AF26" i="8" s="1"/>
  <c r="AH26" i="8" s="1"/>
  <c r="AG23" i="10"/>
  <c r="AK26" i="8" s="1"/>
  <c r="G26" i="10"/>
  <c r="K26" i="10"/>
  <c r="O26" i="10"/>
  <c r="Z26" i="10"/>
  <c r="AB29" i="8" s="1"/>
  <c r="AD26" i="10"/>
  <c r="AG29" i="8" s="1"/>
  <c r="F27" i="10"/>
  <c r="J27" i="10"/>
  <c r="N27" i="10"/>
  <c r="R27" i="10"/>
  <c r="G30" i="7" s="1"/>
  <c r="M30" i="7" s="1"/>
  <c r="J39" i="12"/>
  <c r="Q30" i="8" s="1"/>
  <c r="R30" i="8" s="1"/>
  <c r="Y27" i="10"/>
  <c r="AA30" i="8" s="1"/>
  <c r="AC27" i="10"/>
  <c r="AF30" i="8" s="1"/>
  <c r="AH30" i="8" s="1"/>
  <c r="AG27" i="10"/>
  <c r="AK30" i="8" s="1"/>
  <c r="G30" i="10"/>
  <c r="K30" i="10"/>
  <c r="O30" i="10"/>
  <c r="Z30" i="10"/>
  <c r="AB33" i="8" s="1"/>
  <c r="AD30" i="10"/>
  <c r="AG33" i="8" s="1"/>
  <c r="F31" i="10"/>
  <c r="J31" i="10"/>
  <c r="N31" i="10"/>
  <c r="R31" i="10"/>
  <c r="G34" i="7" s="1"/>
  <c r="M34" i="7" s="1"/>
  <c r="J44" i="12"/>
  <c r="Q34" i="8" s="1"/>
  <c r="R34" i="8" s="1"/>
  <c r="Y31" i="10"/>
  <c r="AA34" i="8" s="1"/>
  <c r="AC31" i="10"/>
  <c r="AF34" i="8" s="1"/>
  <c r="AH34" i="8" s="1"/>
  <c r="AG31" i="10"/>
  <c r="AK34" i="8" s="1"/>
  <c r="G34" i="10"/>
  <c r="K34" i="10"/>
  <c r="O34" i="10"/>
  <c r="Z34" i="10"/>
  <c r="AB37" i="8" s="1"/>
  <c r="AD34" i="10"/>
  <c r="AG37" i="8" s="1"/>
  <c r="F35" i="10"/>
  <c r="J35" i="10"/>
  <c r="N35" i="10"/>
  <c r="R35" i="10"/>
  <c r="G38" i="7" s="1"/>
  <c r="M38" i="7" s="1"/>
  <c r="Y35" i="10"/>
  <c r="AA38" i="8" s="1"/>
  <c r="AC35" i="10"/>
  <c r="AF38" i="8" s="1"/>
  <c r="AH38" i="8" s="1"/>
  <c r="AG35" i="10"/>
  <c r="AK38" i="8" s="1"/>
  <c r="G38" i="10"/>
  <c r="K38" i="10"/>
  <c r="O38" i="10"/>
  <c r="Z38" i="10"/>
  <c r="AB41" i="8" s="1"/>
  <c r="AD38" i="10"/>
  <c r="AG41" i="8" s="1"/>
  <c r="F39" i="10"/>
  <c r="J39" i="10"/>
  <c r="N39" i="10"/>
  <c r="R39" i="10"/>
  <c r="G42" i="7" s="1"/>
  <c r="M42" i="7" s="1"/>
  <c r="Y39" i="10"/>
  <c r="AA42" i="8" s="1"/>
  <c r="AC39" i="10"/>
  <c r="AF42" i="8" s="1"/>
  <c r="AH42" i="8" s="1"/>
  <c r="AG39" i="10"/>
  <c r="AK42" i="8" s="1"/>
  <c r="G42" i="10"/>
  <c r="K42" i="10"/>
  <c r="O42" i="10"/>
  <c r="Z42" i="10"/>
  <c r="AB45" i="8" s="1"/>
  <c r="AD42" i="10"/>
  <c r="AG45" i="8" s="1"/>
  <c r="F43" i="10"/>
  <c r="J43" i="10"/>
  <c r="N43" i="10"/>
  <c r="R43" i="10"/>
  <c r="G46" i="7" s="1"/>
  <c r="M46" i="7" s="1"/>
  <c r="J58" i="12"/>
  <c r="Q46" i="8" s="1"/>
  <c r="R46" i="8" s="1"/>
  <c r="Y43" i="10"/>
  <c r="AA46" i="8" s="1"/>
  <c r="AC43" i="10"/>
  <c r="AF46" i="8" s="1"/>
  <c r="AH46" i="8" s="1"/>
  <c r="AG43" i="10"/>
  <c r="AK46" i="8" s="1"/>
  <c r="G46" i="10"/>
  <c r="K46" i="10"/>
  <c r="O46" i="10"/>
  <c r="Z46" i="10"/>
  <c r="AB49" i="8" s="1"/>
  <c r="AD46" i="10"/>
  <c r="AG49" i="8" s="1"/>
  <c r="F47" i="10"/>
  <c r="J47" i="10"/>
  <c r="N47" i="10"/>
  <c r="R47" i="10"/>
  <c r="G50" i="7" s="1"/>
  <c r="M50" i="7" s="1"/>
  <c r="Y47" i="10"/>
  <c r="AA50" i="8" s="1"/>
  <c r="AC47" i="10"/>
  <c r="AF50" i="8" s="1"/>
  <c r="AH50" i="8" s="1"/>
  <c r="AG47" i="10"/>
  <c r="AK50" i="8" s="1"/>
  <c r="G50" i="10"/>
  <c r="K50" i="10"/>
  <c r="O50" i="10"/>
  <c r="Z50" i="10"/>
  <c r="AB53" i="8" s="1"/>
  <c r="AD50" i="10"/>
  <c r="AG53" i="8" s="1"/>
  <c r="F51" i="10"/>
  <c r="J51" i="10"/>
  <c r="N51" i="10"/>
  <c r="R51" i="10"/>
  <c r="G54" i="7" s="1"/>
  <c r="M54" i="7" s="1"/>
  <c r="J78" i="12"/>
  <c r="Q54" i="8" s="1"/>
  <c r="R54" i="8" s="1"/>
  <c r="Y51" i="10"/>
  <c r="AA54" i="8" s="1"/>
  <c r="AC51" i="10"/>
  <c r="AF54" i="8" s="1"/>
  <c r="AH54" i="8" s="1"/>
  <c r="AG51" i="10"/>
  <c r="AK54" i="8" s="1"/>
  <c r="G54" i="10"/>
  <c r="K54" i="10"/>
  <c r="O54" i="10"/>
  <c r="U54" i="10"/>
  <c r="J57" i="7" s="1"/>
  <c r="P57" i="7" s="1"/>
  <c r="R54" i="14"/>
  <c r="AD54" i="14"/>
  <c r="N54" i="15"/>
  <c r="AD54" i="10"/>
  <c r="AG57" i="8" s="1"/>
  <c r="AK54" i="14"/>
  <c r="Y55" i="10"/>
  <c r="AA58" i="8" s="1"/>
  <c r="B56" i="15"/>
  <c r="F56" i="10"/>
  <c r="I56" i="14"/>
  <c r="E56" i="15"/>
  <c r="M56" i="10"/>
  <c r="N56" i="14"/>
  <c r="G56" i="15"/>
  <c r="U56" i="10"/>
  <c r="J59" i="7" s="1"/>
  <c r="W56" i="14"/>
  <c r="X56" i="14" s="1"/>
  <c r="T56" i="14" s="1"/>
  <c r="L56" i="15"/>
  <c r="Z56" i="10"/>
  <c r="AB59" i="8" s="1"/>
  <c r="AD56" i="14"/>
  <c r="Q56" i="15"/>
  <c r="AC56" i="10"/>
  <c r="AF59" i="8" s="1"/>
  <c r="AL56" i="14"/>
  <c r="T56" i="15"/>
  <c r="H57" i="10"/>
  <c r="C59" i="15"/>
  <c r="G59" i="10"/>
  <c r="F59" i="14"/>
  <c r="O59" i="10"/>
  <c r="L59" i="15"/>
  <c r="AA59" i="14"/>
  <c r="R59" i="15"/>
  <c r="AD59" i="10"/>
  <c r="AG62" i="8" s="1"/>
  <c r="AI59" i="14"/>
  <c r="N60" i="10"/>
  <c r="G60" i="15"/>
  <c r="Q60" i="10"/>
  <c r="F63" i="7" s="1"/>
  <c r="N60" i="14"/>
  <c r="Q60" i="15"/>
  <c r="AC60" i="10"/>
  <c r="AF63" i="8" s="1"/>
  <c r="AH63" i="8" s="1"/>
  <c r="AH60" i="14"/>
  <c r="T60" i="15"/>
  <c r="AF60" i="10"/>
  <c r="AJ63" i="8" s="1"/>
  <c r="AL60" i="14"/>
  <c r="J61" i="14"/>
  <c r="Q61" i="14"/>
  <c r="N62" i="15"/>
  <c r="Z62" i="10"/>
  <c r="AB65" i="8" s="1"/>
  <c r="E63" i="14"/>
  <c r="H63" i="15"/>
  <c r="R63" i="10"/>
  <c r="G66" i="7" s="1"/>
  <c r="M63" i="15"/>
  <c r="Y63" i="10"/>
  <c r="AA66" i="8" s="1"/>
  <c r="Q63" i="15"/>
  <c r="AC63" i="10"/>
  <c r="AF66" i="8" s="1"/>
  <c r="U63" i="15"/>
  <c r="AG63" i="10"/>
  <c r="AK66" i="8" s="1"/>
  <c r="I64" i="14"/>
  <c r="N64" i="14"/>
  <c r="S64" i="10"/>
  <c r="H67" i="7" s="1"/>
  <c r="X64" i="10"/>
  <c r="AL64" i="14"/>
  <c r="N66" i="15"/>
  <c r="Z66" i="10"/>
  <c r="AB69" i="8" s="1"/>
  <c r="E67" i="14"/>
  <c r="H67" i="15"/>
  <c r="R67" i="10"/>
  <c r="G70" i="7" s="1"/>
  <c r="M67" i="15"/>
  <c r="Y67" i="10"/>
  <c r="AA70" i="8" s="1"/>
  <c r="Q67" i="15"/>
  <c r="AC67" i="10"/>
  <c r="AF70" i="8" s="1"/>
  <c r="U67" i="15"/>
  <c r="AG67" i="10"/>
  <c r="AK70" i="8" s="1"/>
  <c r="I68" i="14"/>
  <c r="N68" i="14"/>
  <c r="S68" i="10"/>
  <c r="H71" i="7" s="1"/>
  <c r="S72" i="10"/>
  <c r="H75" i="7" s="1"/>
  <c r="F15" i="14"/>
  <c r="G15" i="14" s="1"/>
  <c r="AA15" i="14"/>
  <c r="AD15" i="14"/>
  <c r="AI15" i="14"/>
  <c r="F19" i="14"/>
  <c r="G19" i="14" s="1"/>
  <c r="AA19" i="14"/>
  <c r="AD19" i="14"/>
  <c r="F23" i="14"/>
  <c r="G23" i="14" s="1"/>
  <c r="AA23" i="14"/>
  <c r="AD23" i="14"/>
  <c r="AI23" i="14"/>
  <c r="F27" i="14"/>
  <c r="G27" i="14" s="1"/>
  <c r="AA27" i="14"/>
  <c r="AD27" i="14"/>
  <c r="AI27" i="14"/>
  <c r="F31" i="14"/>
  <c r="G31" i="14" s="1"/>
  <c r="AA31" i="14"/>
  <c r="AD31" i="14"/>
  <c r="AI31" i="14"/>
  <c r="O33" i="10"/>
  <c r="Z33" i="10"/>
  <c r="AB36" i="8" s="1"/>
  <c r="AD33" i="10"/>
  <c r="AG36" i="8" s="1"/>
  <c r="F34" i="10"/>
  <c r="J34" i="10"/>
  <c r="N34" i="10"/>
  <c r="R34" i="10"/>
  <c r="G37" i="7" s="1"/>
  <c r="Y34" i="10"/>
  <c r="AA37" i="8" s="1"/>
  <c r="AC34" i="10"/>
  <c r="AF37" i="8" s="1"/>
  <c r="AH37" i="8" s="1"/>
  <c r="AG34" i="10"/>
  <c r="AK37" i="8" s="1"/>
  <c r="F35" i="14"/>
  <c r="G35" i="14" s="1"/>
  <c r="I35" i="10"/>
  <c r="S38" i="6" s="1"/>
  <c r="M35" i="10"/>
  <c r="Q35" i="10"/>
  <c r="F38" i="7" s="1"/>
  <c r="L38" i="7" s="1"/>
  <c r="U35" i="10"/>
  <c r="J38" i="7" s="1"/>
  <c r="P38" i="7" s="1"/>
  <c r="AA35" i="14"/>
  <c r="X35" i="10"/>
  <c r="AD35" i="14"/>
  <c r="AB35" i="10"/>
  <c r="AD38" i="8" s="1"/>
  <c r="AI35" i="14"/>
  <c r="AF35" i="10"/>
  <c r="AJ38" i="8" s="1"/>
  <c r="G37" i="10"/>
  <c r="K37" i="10"/>
  <c r="O37" i="10"/>
  <c r="Z37" i="10"/>
  <c r="AB40" i="8" s="1"/>
  <c r="AD37" i="10"/>
  <c r="AG40" i="8" s="1"/>
  <c r="F38" i="10"/>
  <c r="J38" i="10"/>
  <c r="N38" i="10"/>
  <c r="R38" i="10"/>
  <c r="G41" i="7" s="1"/>
  <c r="Y38" i="10"/>
  <c r="AA41" i="8" s="1"/>
  <c r="AC38" i="10"/>
  <c r="AF41" i="8" s="1"/>
  <c r="AH41" i="8" s="1"/>
  <c r="AG38" i="10"/>
  <c r="AK41" i="8" s="1"/>
  <c r="F39" i="14"/>
  <c r="I39" i="10"/>
  <c r="S42" i="6" s="1"/>
  <c r="M39" i="10"/>
  <c r="Q39" i="10"/>
  <c r="F42" i="7" s="1"/>
  <c r="L42" i="7" s="1"/>
  <c r="U39" i="10"/>
  <c r="J42" i="7" s="1"/>
  <c r="P42" i="7" s="1"/>
  <c r="AA39" i="14"/>
  <c r="X39" i="10"/>
  <c r="AD39" i="14"/>
  <c r="AB39" i="10"/>
  <c r="AD42" i="8" s="1"/>
  <c r="AI39" i="14"/>
  <c r="AF39" i="10"/>
  <c r="AJ42" i="8" s="1"/>
  <c r="G41" i="10"/>
  <c r="K41" i="10"/>
  <c r="O41" i="10"/>
  <c r="Z41" i="10"/>
  <c r="AB44" i="8" s="1"/>
  <c r="AD41" i="10"/>
  <c r="AG44" i="8" s="1"/>
  <c r="F42" i="10"/>
  <c r="J42" i="10"/>
  <c r="N42" i="10"/>
  <c r="R42" i="10"/>
  <c r="G45" i="7" s="1"/>
  <c r="M45" i="7" s="1"/>
  <c r="J56" i="12"/>
  <c r="Q45" i="8" s="1"/>
  <c r="R45" i="8" s="1"/>
  <c r="Y42" i="10"/>
  <c r="AA45" i="8" s="1"/>
  <c r="AC42" i="10"/>
  <c r="AF45" i="8" s="1"/>
  <c r="AH45" i="8" s="1"/>
  <c r="AG42" i="10"/>
  <c r="AK45" i="8" s="1"/>
  <c r="O58" i="12"/>
  <c r="K46" i="6" s="1"/>
  <c r="L46" i="6" s="1"/>
  <c r="M46" i="6" s="1"/>
  <c r="F43" i="14"/>
  <c r="G43" i="14" s="1"/>
  <c r="I43" i="10"/>
  <c r="S46" i="6" s="1"/>
  <c r="M43" i="10"/>
  <c r="Q43" i="10"/>
  <c r="F46" i="7" s="1"/>
  <c r="L46" i="7" s="1"/>
  <c r="U43" i="10"/>
  <c r="J46" i="7" s="1"/>
  <c r="P46" i="7" s="1"/>
  <c r="AA43" i="14"/>
  <c r="X43" i="10"/>
  <c r="AD43" i="14"/>
  <c r="AB43" i="10"/>
  <c r="AD46" i="8" s="1"/>
  <c r="AI43" i="14"/>
  <c r="AF43" i="10"/>
  <c r="AJ46" i="8" s="1"/>
  <c r="G45" i="10"/>
  <c r="K45" i="10"/>
  <c r="O45" i="10"/>
  <c r="Z45" i="10"/>
  <c r="AB48" i="8" s="1"/>
  <c r="AD45" i="10"/>
  <c r="AG48" i="8" s="1"/>
  <c r="F46" i="10"/>
  <c r="J46" i="10"/>
  <c r="N46" i="10"/>
  <c r="R46" i="10"/>
  <c r="G49" i="7" s="1"/>
  <c r="M49" i="7" s="1"/>
  <c r="Y46" i="10"/>
  <c r="AA49" i="8" s="1"/>
  <c r="AC46" i="10"/>
  <c r="AF49" i="8" s="1"/>
  <c r="AH49" i="8" s="1"/>
  <c r="AG46" i="10"/>
  <c r="AK49" i="8" s="1"/>
  <c r="F47" i="14"/>
  <c r="I47" i="10"/>
  <c r="S50" i="6" s="1"/>
  <c r="M47" i="10"/>
  <c r="Q47" i="10"/>
  <c r="F50" i="7" s="1"/>
  <c r="L50" i="7" s="1"/>
  <c r="U47" i="10"/>
  <c r="J50" i="7" s="1"/>
  <c r="P50" i="7" s="1"/>
  <c r="AA47" i="14"/>
  <c r="X47" i="10"/>
  <c r="AD47" i="14"/>
  <c r="AB47" i="10"/>
  <c r="AD50" i="8" s="1"/>
  <c r="AI47" i="14"/>
  <c r="AF47" i="10"/>
  <c r="AJ50" i="8" s="1"/>
  <c r="G49" i="10"/>
  <c r="K49" i="10"/>
  <c r="O49" i="10"/>
  <c r="Z49" i="10"/>
  <c r="AB52" i="8" s="1"/>
  <c r="AD49" i="10"/>
  <c r="AG52" i="8" s="1"/>
  <c r="F50" i="10"/>
  <c r="J50" i="10"/>
  <c r="N50" i="10"/>
  <c r="R50" i="10"/>
  <c r="G53" i="7" s="1"/>
  <c r="M53" i="7" s="1"/>
  <c r="J75" i="12"/>
  <c r="Q53" i="8" s="1"/>
  <c r="R53" i="8" s="1"/>
  <c r="Y50" i="10"/>
  <c r="AA53" i="8" s="1"/>
  <c r="AC50" i="10"/>
  <c r="AF53" i="8" s="1"/>
  <c r="AH53" i="8" s="1"/>
  <c r="AG50" i="10"/>
  <c r="AK53" i="8" s="1"/>
  <c r="O78" i="12"/>
  <c r="K54" i="6" s="1"/>
  <c r="L54" i="6" s="1"/>
  <c r="M54" i="6" s="1"/>
  <c r="F51" i="14"/>
  <c r="G51" i="14" s="1"/>
  <c r="I51" i="10"/>
  <c r="S54" i="6" s="1"/>
  <c r="M51" i="10"/>
  <c r="Q51" i="10"/>
  <c r="F54" i="7" s="1"/>
  <c r="L54" i="7" s="1"/>
  <c r="U51" i="10"/>
  <c r="J54" i="7" s="1"/>
  <c r="P54" i="7" s="1"/>
  <c r="AA51" i="14"/>
  <c r="X51" i="10"/>
  <c r="AD51" i="14"/>
  <c r="AB51" i="10"/>
  <c r="AD54" i="8" s="1"/>
  <c r="AI51" i="14"/>
  <c r="AF51" i="10"/>
  <c r="AJ54" i="8" s="1"/>
  <c r="G53" i="10"/>
  <c r="K53" i="10"/>
  <c r="O53" i="10"/>
  <c r="Z53" i="10"/>
  <c r="AB56" i="8" s="1"/>
  <c r="AD53" i="10"/>
  <c r="AG56" i="8" s="1"/>
  <c r="C54" i="10"/>
  <c r="F54" i="10"/>
  <c r="J54" i="10"/>
  <c r="N54" i="10"/>
  <c r="Q54" i="14"/>
  <c r="X54" i="10"/>
  <c r="AI54" i="14"/>
  <c r="F55" i="14"/>
  <c r="L55" i="10"/>
  <c r="T55" i="10"/>
  <c r="I58" i="7" s="1"/>
  <c r="AC55" i="14"/>
  <c r="AI55" i="14"/>
  <c r="G56" i="10"/>
  <c r="J56" i="10"/>
  <c r="H56" i="15"/>
  <c r="R56" i="10"/>
  <c r="G59" i="7" s="1"/>
  <c r="R56" i="14"/>
  <c r="AC56" i="14"/>
  <c r="AD56" i="10"/>
  <c r="AG59" i="8" s="1"/>
  <c r="U56" i="15"/>
  <c r="AG56" i="10"/>
  <c r="AK59" i="8" s="1"/>
  <c r="H57" i="14"/>
  <c r="C58" i="10"/>
  <c r="B59" i="15"/>
  <c r="F59" i="10"/>
  <c r="E59" i="14"/>
  <c r="N59" i="10"/>
  <c r="J89" i="12"/>
  <c r="Q62" i="8" s="1"/>
  <c r="R62" i="8" s="1"/>
  <c r="W59" i="14"/>
  <c r="X59" i="14" s="1"/>
  <c r="T59" i="14" s="1"/>
  <c r="Q59" i="15"/>
  <c r="AC59" i="10"/>
  <c r="AF62" i="8" s="1"/>
  <c r="AH62" i="8" s="1"/>
  <c r="AH59" i="14"/>
  <c r="AJ59" i="14" s="1"/>
  <c r="J60" i="10"/>
  <c r="M60" i="10"/>
  <c r="M60" i="15"/>
  <c r="Y60" i="10"/>
  <c r="AA63" i="8" s="1"/>
  <c r="AC60" i="14"/>
  <c r="P60" i="15"/>
  <c r="AB60" i="10"/>
  <c r="AD63" i="8" s="1"/>
  <c r="AF60" i="14"/>
  <c r="C61" i="10"/>
  <c r="H61" i="14"/>
  <c r="AK61" i="14"/>
  <c r="F62" i="14"/>
  <c r="O62" i="10"/>
  <c r="L62" i="15"/>
  <c r="AI62" i="14"/>
  <c r="O102" i="12"/>
  <c r="K67" i="6" s="1"/>
  <c r="L67" i="6" s="1"/>
  <c r="M67" i="6" s="1"/>
  <c r="R64" i="14"/>
  <c r="P64" i="15"/>
  <c r="AB64" i="10"/>
  <c r="AD67" i="8" s="1"/>
  <c r="C65" i="10"/>
  <c r="H65" i="14"/>
  <c r="AK65" i="14"/>
  <c r="F66" i="14"/>
  <c r="O66" i="10"/>
  <c r="L66" i="15"/>
  <c r="AI66" i="14"/>
  <c r="R68" i="14"/>
  <c r="P75" i="14"/>
  <c r="F60" i="14"/>
  <c r="G60" i="14" s="1"/>
  <c r="AA60" i="14"/>
  <c r="AD60" i="14"/>
  <c r="AI60" i="14"/>
  <c r="F64" i="14"/>
  <c r="AA64" i="14"/>
  <c r="AD64" i="14"/>
  <c r="AI64" i="14"/>
  <c r="F68" i="14"/>
  <c r="AA68" i="14"/>
  <c r="X68" i="10"/>
  <c r="AD68" i="14"/>
  <c r="AB68" i="10"/>
  <c r="AD71" i="8" s="1"/>
  <c r="P68" i="15"/>
  <c r="AI68" i="14"/>
  <c r="AF68" i="10"/>
  <c r="AJ71" i="8" s="1"/>
  <c r="T68" i="15"/>
  <c r="G70" i="10"/>
  <c r="C70" i="15"/>
  <c r="K70" i="10"/>
  <c r="O70" i="10"/>
  <c r="L70" i="15"/>
  <c r="Z70" i="10"/>
  <c r="AB73" i="8" s="1"/>
  <c r="N70" i="15"/>
  <c r="AD70" i="10"/>
  <c r="AG73" i="8" s="1"/>
  <c r="R70" i="15"/>
  <c r="F71" i="10"/>
  <c r="B71" i="15"/>
  <c r="J71" i="10"/>
  <c r="N71" i="10"/>
  <c r="R71" i="10"/>
  <c r="G74" i="7" s="1"/>
  <c r="H71" i="15"/>
  <c r="J108" i="12"/>
  <c r="Q74" i="8" s="1"/>
  <c r="R74" i="8" s="1"/>
  <c r="Y71" i="10"/>
  <c r="AA74" i="8" s="1"/>
  <c r="M71" i="15"/>
  <c r="AC71" i="10"/>
  <c r="AF74" i="8" s="1"/>
  <c r="Q71" i="15"/>
  <c r="AG71" i="10"/>
  <c r="AK74" i="8" s="1"/>
  <c r="U71" i="15"/>
  <c r="O109" i="12"/>
  <c r="K75" i="6" s="1"/>
  <c r="L75" i="6" s="1"/>
  <c r="M75" i="6" s="1"/>
  <c r="F72" i="14"/>
  <c r="I72" i="10"/>
  <c r="S75" i="6" s="1"/>
  <c r="E72" i="15"/>
  <c r="M72" i="10"/>
  <c r="Q72" i="10"/>
  <c r="F75" i="7" s="1"/>
  <c r="G72" i="15"/>
  <c r="U72" i="10"/>
  <c r="J75" i="7" s="1"/>
  <c r="K72" i="15"/>
  <c r="AA72" i="14"/>
  <c r="X72" i="10"/>
  <c r="AD72" i="14"/>
  <c r="P72" i="15"/>
  <c r="AB72" i="10"/>
  <c r="AD75" i="8" s="1"/>
  <c r="AK72" i="14"/>
  <c r="S72" i="15"/>
  <c r="C74" i="15"/>
  <c r="G74" i="10"/>
  <c r="O74" i="14"/>
  <c r="H74" i="15"/>
  <c r="AA74" i="14"/>
  <c r="AA74" i="10"/>
  <c r="AC77" i="8" s="1"/>
  <c r="AE74" i="14"/>
  <c r="R74" i="15"/>
  <c r="AD74" i="10"/>
  <c r="AG77" i="8" s="1"/>
  <c r="AH77" i="8" s="1"/>
  <c r="AM74" i="14"/>
  <c r="U74" i="15"/>
  <c r="O75" i="10"/>
  <c r="O75" i="14"/>
  <c r="AA75" i="14"/>
  <c r="M75" i="15"/>
  <c r="Y75" i="10"/>
  <c r="AA78" i="8" s="1"/>
  <c r="AF75" i="14"/>
  <c r="P75" i="15"/>
  <c r="AM75" i="14"/>
  <c r="B76" i="15"/>
  <c r="J76" i="10"/>
  <c r="M76" i="10"/>
  <c r="R76" i="10"/>
  <c r="G79" i="7" s="1"/>
  <c r="O76" i="14"/>
  <c r="K76" i="15"/>
  <c r="U76" i="10"/>
  <c r="J79" i="7" s="1"/>
  <c r="P79" i="7" s="1"/>
  <c r="AF76" i="14"/>
  <c r="Q76" i="15"/>
  <c r="C77" i="15"/>
  <c r="G77" i="10"/>
  <c r="AA77" i="14"/>
  <c r="R77" i="15"/>
  <c r="AD77" i="10"/>
  <c r="AG80" i="8" s="1"/>
  <c r="O78" i="14"/>
  <c r="M78" i="15"/>
  <c r="Y78" i="10"/>
  <c r="AA81" i="8" s="1"/>
  <c r="AM78" i="14"/>
  <c r="E79" i="15"/>
  <c r="I79" i="10"/>
  <c r="S82" i="6" s="1"/>
  <c r="G79" i="15"/>
  <c r="Q79" i="10"/>
  <c r="F82" i="7" s="1"/>
  <c r="T79" i="15"/>
  <c r="AF79" i="10"/>
  <c r="AJ82" i="8" s="1"/>
  <c r="F80" i="15"/>
  <c r="L80" i="10"/>
  <c r="J80" i="15"/>
  <c r="T80" i="10"/>
  <c r="I83" i="7" s="1"/>
  <c r="O83" i="7" s="1"/>
  <c r="AE80" i="14"/>
  <c r="K81" i="10"/>
  <c r="AD81" i="14"/>
  <c r="B82" i="15"/>
  <c r="F82" i="10"/>
  <c r="J82" i="10"/>
  <c r="N82" i="10"/>
  <c r="M83" i="10"/>
  <c r="I83" i="15"/>
  <c r="K83" i="15"/>
  <c r="U83" i="10"/>
  <c r="J86" i="7" s="1"/>
  <c r="AF83" i="14"/>
  <c r="L85" i="15"/>
  <c r="AI85" i="14"/>
  <c r="J86" i="10"/>
  <c r="H86" i="15"/>
  <c r="R86" i="10"/>
  <c r="G89" i="7" s="1"/>
  <c r="AC86" i="14"/>
  <c r="U86" i="15"/>
  <c r="AG86" i="10"/>
  <c r="AK89" i="8" s="1"/>
  <c r="I87" i="14"/>
  <c r="S87" i="10"/>
  <c r="H90" i="7" s="1"/>
  <c r="F63" i="14"/>
  <c r="AA63" i="14"/>
  <c r="AD63" i="14"/>
  <c r="AI63" i="14"/>
  <c r="AJ63" i="14" s="1"/>
  <c r="E64" i="14"/>
  <c r="O64" i="14"/>
  <c r="W64" i="14"/>
  <c r="X64" i="14" s="1"/>
  <c r="T64" i="14" s="1"/>
  <c r="AC64" i="14"/>
  <c r="AH64" i="14"/>
  <c r="AM64" i="14"/>
  <c r="F67" i="14"/>
  <c r="G67" i="14" s="1"/>
  <c r="AA67" i="14"/>
  <c r="AD67" i="14"/>
  <c r="AI67" i="14"/>
  <c r="AJ67" i="14" s="1"/>
  <c r="E68" i="14"/>
  <c r="O68" i="14"/>
  <c r="W68" i="14"/>
  <c r="X68" i="14" s="1"/>
  <c r="T68" i="14" s="1"/>
  <c r="AC68" i="14"/>
  <c r="AH68" i="14"/>
  <c r="AJ68" i="14" s="1"/>
  <c r="AM68" i="14"/>
  <c r="F71" i="14"/>
  <c r="AA71" i="14"/>
  <c r="AD71" i="14"/>
  <c r="AI71" i="14"/>
  <c r="E72" i="14"/>
  <c r="O72" i="14"/>
  <c r="W72" i="14"/>
  <c r="X72" i="14" s="1"/>
  <c r="T72" i="14" s="1"/>
  <c r="AC72" i="14"/>
  <c r="T72" i="15"/>
  <c r="AF72" i="10"/>
  <c r="AJ75" i="8" s="1"/>
  <c r="K74" i="10"/>
  <c r="O74" i="15"/>
  <c r="B75" i="15"/>
  <c r="F75" i="10"/>
  <c r="L75" i="15"/>
  <c r="Q75" i="15"/>
  <c r="AC75" i="10"/>
  <c r="AF78" i="8" s="1"/>
  <c r="AH78" i="8" s="1"/>
  <c r="H76" i="15"/>
  <c r="X76" i="10"/>
  <c r="P77" i="14"/>
  <c r="N77" i="15"/>
  <c r="Z77" i="10"/>
  <c r="AB80" i="8" s="1"/>
  <c r="N78" i="10"/>
  <c r="J115" i="12"/>
  <c r="M79" i="10"/>
  <c r="I79" i="15"/>
  <c r="K79" i="15"/>
  <c r="U79" i="10"/>
  <c r="J82" i="7" s="1"/>
  <c r="D80" i="15"/>
  <c r="H80" i="10"/>
  <c r="S80" i="15"/>
  <c r="AE80" i="10"/>
  <c r="AI83" i="8" s="1"/>
  <c r="C81" i="15"/>
  <c r="G81" i="10"/>
  <c r="R81" i="15"/>
  <c r="AD81" i="10"/>
  <c r="AG84" i="8" s="1"/>
  <c r="U82" i="15"/>
  <c r="AG82" i="10"/>
  <c r="AK85" i="8" s="1"/>
  <c r="S83" i="10"/>
  <c r="H86" i="7" s="1"/>
  <c r="X83" i="10"/>
  <c r="C85" i="15"/>
  <c r="G85" i="10"/>
  <c r="K85" i="10"/>
  <c r="O85" i="10"/>
  <c r="B86" i="15"/>
  <c r="F86" i="10"/>
  <c r="Q86" i="15"/>
  <c r="AC86" i="10"/>
  <c r="AF89" i="8" s="1"/>
  <c r="I89" i="15"/>
  <c r="X95" i="10"/>
  <c r="AF68" i="14"/>
  <c r="AL68" i="14"/>
  <c r="F70" i="14"/>
  <c r="AA70" i="14"/>
  <c r="AD70" i="14"/>
  <c r="AI70" i="14"/>
  <c r="E71" i="14"/>
  <c r="O71" i="14"/>
  <c r="W71" i="14"/>
  <c r="X71" i="14" s="1"/>
  <c r="T71" i="14" s="1"/>
  <c r="AC71" i="14"/>
  <c r="AH71" i="14"/>
  <c r="AM71" i="14"/>
  <c r="I72" i="14"/>
  <c r="N72" i="14"/>
  <c r="R72" i="14"/>
  <c r="C73" i="10"/>
  <c r="O74" i="10"/>
  <c r="L74" i="15"/>
  <c r="J75" i="10"/>
  <c r="H75" i="15"/>
  <c r="R75" i="10"/>
  <c r="G78" i="7" s="1"/>
  <c r="U75" i="15"/>
  <c r="AG75" i="10"/>
  <c r="AK78" i="8" s="1"/>
  <c r="P76" i="15"/>
  <c r="AB76" i="10"/>
  <c r="AD79" i="8" s="1"/>
  <c r="T76" i="15"/>
  <c r="AF76" i="10"/>
  <c r="AJ79" i="8" s="1"/>
  <c r="AL76" i="14"/>
  <c r="O77" i="10"/>
  <c r="L77" i="15"/>
  <c r="J78" i="10"/>
  <c r="H78" i="15"/>
  <c r="R78" i="10"/>
  <c r="G81" i="7" s="1"/>
  <c r="U78" i="15"/>
  <c r="AG78" i="10"/>
  <c r="AK81" i="8" s="1"/>
  <c r="S79" i="10"/>
  <c r="H82" i="7" s="1"/>
  <c r="X79" i="10"/>
  <c r="O80" i="15"/>
  <c r="AA80" i="10"/>
  <c r="AC83" i="8" s="1"/>
  <c r="P81" i="14"/>
  <c r="N81" i="15"/>
  <c r="Z81" i="10"/>
  <c r="AB84" i="8" s="1"/>
  <c r="H82" i="15"/>
  <c r="R82" i="10"/>
  <c r="G85" i="7" s="1"/>
  <c r="M82" i="15"/>
  <c r="Y82" i="10"/>
  <c r="AA85" i="8" s="1"/>
  <c r="Q82" i="15"/>
  <c r="AC82" i="10"/>
  <c r="AF85" i="8" s="1"/>
  <c r="P83" i="15"/>
  <c r="AB83" i="10"/>
  <c r="AD86" i="8" s="1"/>
  <c r="C84" i="10"/>
  <c r="P85" i="14"/>
  <c r="R85" i="15"/>
  <c r="AD85" i="10"/>
  <c r="AG88" i="8" s="1"/>
  <c r="M86" i="15"/>
  <c r="Y86" i="10"/>
  <c r="AA89" i="8" s="1"/>
  <c r="E87" i="15"/>
  <c r="I87" i="10"/>
  <c r="S90" i="6" s="1"/>
  <c r="G87" i="15"/>
  <c r="Q87" i="10"/>
  <c r="F90" i="7" s="1"/>
  <c r="I91" i="15"/>
  <c r="G63" i="10"/>
  <c r="K63" i="10"/>
  <c r="O63" i="10"/>
  <c r="Z63" i="10"/>
  <c r="AB66" i="8" s="1"/>
  <c r="AD63" i="10"/>
  <c r="AG66" i="8" s="1"/>
  <c r="F64" i="10"/>
  <c r="J64" i="10"/>
  <c r="N64" i="10"/>
  <c r="R64" i="10"/>
  <c r="G67" i="7" s="1"/>
  <c r="J102" i="12"/>
  <c r="Y64" i="10"/>
  <c r="AA67" i="8" s="1"/>
  <c r="AC64" i="10"/>
  <c r="AF67" i="8" s="1"/>
  <c r="AH67" i="8" s="1"/>
  <c r="AG64" i="10"/>
  <c r="AK67" i="8" s="1"/>
  <c r="G67" i="10"/>
  <c r="K67" i="10"/>
  <c r="O67" i="10"/>
  <c r="Z67" i="10"/>
  <c r="AB70" i="8" s="1"/>
  <c r="AD67" i="10"/>
  <c r="AG70" i="8" s="1"/>
  <c r="F68" i="10"/>
  <c r="J68" i="10"/>
  <c r="N68" i="10"/>
  <c r="R68" i="10"/>
  <c r="G71" i="7" s="1"/>
  <c r="Y68" i="10"/>
  <c r="AA71" i="8" s="1"/>
  <c r="AC68" i="10"/>
  <c r="AF71" i="8" s="1"/>
  <c r="AH71" i="8" s="1"/>
  <c r="AG68" i="10"/>
  <c r="AK71" i="8" s="1"/>
  <c r="G71" i="10"/>
  <c r="K71" i="10"/>
  <c r="O71" i="10"/>
  <c r="Z71" i="10"/>
  <c r="AB74" i="8" s="1"/>
  <c r="AD71" i="10"/>
  <c r="AG74" i="8" s="1"/>
  <c r="C72" i="10"/>
  <c r="F72" i="10"/>
  <c r="J72" i="10"/>
  <c r="N72" i="10"/>
  <c r="R72" i="10"/>
  <c r="G75" i="7" s="1"/>
  <c r="J109" i="12"/>
  <c r="Q75" i="8" s="1"/>
  <c r="R75" i="8" s="1"/>
  <c r="Y72" i="10"/>
  <c r="AA75" i="8" s="1"/>
  <c r="AE72" i="10"/>
  <c r="AI75" i="8" s="1"/>
  <c r="AL72" i="14"/>
  <c r="C74" i="10"/>
  <c r="E74" i="14"/>
  <c r="J74" i="10"/>
  <c r="P74" i="10"/>
  <c r="R74" i="10"/>
  <c r="G77" i="7" s="1"/>
  <c r="W74" i="10"/>
  <c r="AH74" i="14"/>
  <c r="AJ74" i="14" s="1"/>
  <c r="AG74" i="10"/>
  <c r="AK77" i="8" s="1"/>
  <c r="E75" i="14"/>
  <c r="K75" i="10"/>
  <c r="N75" i="10"/>
  <c r="AB75" i="10"/>
  <c r="AD78" i="8" s="1"/>
  <c r="AH75" i="14"/>
  <c r="AJ75" i="14" s="1"/>
  <c r="C76" i="10"/>
  <c r="F76" i="10"/>
  <c r="J76" i="14"/>
  <c r="P76" i="10"/>
  <c r="Q76" i="14"/>
  <c r="W76" i="10"/>
  <c r="AC76" i="10"/>
  <c r="AF79" i="8" s="1"/>
  <c r="K77" i="10"/>
  <c r="AD77" i="14"/>
  <c r="B78" i="15"/>
  <c r="F78" i="10"/>
  <c r="W78" i="14"/>
  <c r="X78" i="14" s="1"/>
  <c r="T78" i="14" s="1"/>
  <c r="Q78" i="15"/>
  <c r="AC78" i="10"/>
  <c r="AF81" i="8" s="1"/>
  <c r="R79" i="14"/>
  <c r="P79" i="15"/>
  <c r="AB79" i="10"/>
  <c r="AD82" i="8" s="1"/>
  <c r="C80" i="10"/>
  <c r="H80" i="14"/>
  <c r="AK80" i="14"/>
  <c r="F81" i="14"/>
  <c r="O81" i="10"/>
  <c r="L81" i="15"/>
  <c r="AI81" i="14"/>
  <c r="AM82" i="14"/>
  <c r="E83" i="15"/>
  <c r="I83" i="10"/>
  <c r="S86" i="6" s="1"/>
  <c r="G83" i="15"/>
  <c r="Q83" i="10"/>
  <c r="F86" i="7" s="1"/>
  <c r="T83" i="15"/>
  <c r="AF83" i="10"/>
  <c r="AJ86" i="8" s="1"/>
  <c r="F85" i="14"/>
  <c r="N85" i="15"/>
  <c r="Z85" i="10"/>
  <c r="AB88" i="8" s="1"/>
  <c r="E86" i="14"/>
  <c r="N86" i="10"/>
  <c r="AH86" i="14"/>
  <c r="M87" i="10"/>
  <c r="I87" i="15"/>
  <c r="S91" i="10"/>
  <c r="H94" i="7" s="1"/>
  <c r="E79" i="14"/>
  <c r="O79" i="14"/>
  <c r="W79" i="14"/>
  <c r="X79" i="14" s="1"/>
  <c r="T79" i="14" s="1"/>
  <c r="AC79" i="14"/>
  <c r="AH79" i="14"/>
  <c r="AM79" i="14"/>
  <c r="F82" i="14"/>
  <c r="G82" i="14" s="1"/>
  <c r="AA82" i="14"/>
  <c r="AD82" i="14"/>
  <c r="E83" i="14"/>
  <c r="O83" i="14"/>
  <c r="W83" i="14"/>
  <c r="X83" i="14" s="1"/>
  <c r="T83" i="14" s="1"/>
  <c r="AC83" i="14"/>
  <c r="AH83" i="14"/>
  <c r="AM83" i="14"/>
  <c r="E87" i="14"/>
  <c r="O87" i="14"/>
  <c r="W87" i="14"/>
  <c r="X87" i="14" s="1"/>
  <c r="T87" i="14" s="1"/>
  <c r="AC87" i="14"/>
  <c r="AH87" i="14"/>
  <c r="AM87" i="14"/>
  <c r="E91" i="14"/>
  <c r="O91" i="14"/>
  <c r="W91" i="14"/>
  <c r="X91" i="14" s="1"/>
  <c r="T91" i="14" s="1"/>
  <c r="AC91" i="14"/>
  <c r="AH91" i="14"/>
  <c r="AM91" i="14"/>
  <c r="C93" i="10"/>
  <c r="E94" i="15"/>
  <c r="I94" i="10"/>
  <c r="S97" i="6" s="1"/>
  <c r="I94" i="14"/>
  <c r="G94" i="15"/>
  <c r="Q94" i="10"/>
  <c r="F97" i="7" s="1"/>
  <c r="N94" i="14"/>
  <c r="X94" i="10"/>
  <c r="T94" i="15"/>
  <c r="AF94" i="10"/>
  <c r="AJ97" i="8" s="1"/>
  <c r="AL94" i="14"/>
  <c r="C96" i="10"/>
  <c r="C97" i="15"/>
  <c r="G97" i="10"/>
  <c r="P97" i="14"/>
  <c r="N97" i="15"/>
  <c r="Z97" i="10"/>
  <c r="AB100" i="8" s="1"/>
  <c r="R97" i="15"/>
  <c r="AD97" i="10"/>
  <c r="AG100" i="8" s="1"/>
  <c r="H98" i="15"/>
  <c r="R98" i="10"/>
  <c r="G101" i="7" s="1"/>
  <c r="J130" i="12"/>
  <c r="Q101" i="8" s="1"/>
  <c r="R101" i="8" s="1"/>
  <c r="M98" i="15"/>
  <c r="Y98" i="10"/>
  <c r="AA101" i="8" s="1"/>
  <c r="Q98" i="15"/>
  <c r="AC98" i="10"/>
  <c r="AF101" i="8" s="1"/>
  <c r="U98" i="15"/>
  <c r="AG98" i="10"/>
  <c r="AK101" i="8" s="1"/>
  <c r="E99" i="15"/>
  <c r="I99" i="10"/>
  <c r="S102" i="6" s="1"/>
  <c r="G99" i="15"/>
  <c r="Q99" i="10"/>
  <c r="F102" i="7" s="1"/>
  <c r="T99" i="15"/>
  <c r="AF99" i="10"/>
  <c r="AJ102" i="8" s="1"/>
  <c r="D100" i="15"/>
  <c r="H100" i="10"/>
  <c r="S100" i="15"/>
  <c r="AE100" i="10"/>
  <c r="AI103" i="8" s="1"/>
  <c r="O101" i="10"/>
  <c r="X103" i="10"/>
  <c r="C104" i="10"/>
  <c r="C105" i="15"/>
  <c r="G105" i="10"/>
  <c r="R87" i="14"/>
  <c r="AF87" i="14"/>
  <c r="AL87" i="14"/>
  <c r="F89" i="14"/>
  <c r="AA89" i="14"/>
  <c r="AD89" i="14"/>
  <c r="AI89" i="14"/>
  <c r="E90" i="14"/>
  <c r="O90" i="14"/>
  <c r="W90" i="14"/>
  <c r="X90" i="14" s="1"/>
  <c r="T90" i="14" s="1"/>
  <c r="AC90" i="14"/>
  <c r="AH90" i="14"/>
  <c r="AM90" i="14"/>
  <c r="I91" i="14"/>
  <c r="N91" i="14"/>
  <c r="R91" i="14"/>
  <c r="AF91" i="14"/>
  <c r="AL91" i="14"/>
  <c r="F93" i="14"/>
  <c r="H93" i="15"/>
  <c r="N93" i="15"/>
  <c r="Z93" i="10"/>
  <c r="AB96" i="8" s="1"/>
  <c r="AD93" i="14"/>
  <c r="B94" i="15"/>
  <c r="F94" i="10"/>
  <c r="E94" i="14"/>
  <c r="N94" i="10"/>
  <c r="J126" i="12"/>
  <c r="W94" i="14"/>
  <c r="X94" i="14" s="1"/>
  <c r="T94" i="14" s="1"/>
  <c r="Q94" i="15"/>
  <c r="AC94" i="10"/>
  <c r="AF97" i="8" s="1"/>
  <c r="AH94" i="14"/>
  <c r="C95" i="10"/>
  <c r="F96" i="15"/>
  <c r="L96" i="10"/>
  <c r="J96" i="15"/>
  <c r="T96" i="10"/>
  <c r="I99" i="7" s="1"/>
  <c r="K97" i="10"/>
  <c r="AA97" i="14"/>
  <c r="B98" i="15"/>
  <c r="F98" i="10"/>
  <c r="J98" i="10"/>
  <c r="N98" i="10"/>
  <c r="O131" i="12"/>
  <c r="P99" i="15"/>
  <c r="AB99" i="10"/>
  <c r="AD102" i="8" s="1"/>
  <c r="J100" i="14"/>
  <c r="Q100" i="14"/>
  <c r="O100" i="15"/>
  <c r="AA100" i="10"/>
  <c r="AC103" i="8" s="1"/>
  <c r="L101" i="15"/>
  <c r="M103" i="10"/>
  <c r="K103" i="15"/>
  <c r="U103" i="10"/>
  <c r="J106" i="7" s="1"/>
  <c r="F104" i="15"/>
  <c r="L104" i="10"/>
  <c r="J104" i="15"/>
  <c r="T104" i="10"/>
  <c r="I107" i="7" s="1"/>
  <c r="P115" i="15"/>
  <c r="AF115" i="14"/>
  <c r="AB115" i="10"/>
  <c r="AD118" i="8" s="1"/>
  <c r="O118" i="15"/>
  <c r="AA118" i="10"/>
  <c r="AC121" i="8" s="1"/>
  <c r="AE118" i="14"/>
  <c r="F79" i="10"/>
  <c r="J79" i="10"/>
  <c r="N79" i="10"/>
  <c r="R79" i="10"/>
  <c r="G82" i="7" s="1"/>
  <c r="Y79" i="10"/>
  <c r="AA82" i="8" s="1"/>
  <c r="AC79" i="10"/>
  <c r="AF82" i="8" s="1"/>
  <c r="AH82" i="8" s="1"/>
  <c r="AG79" i="10"/>
  <c r="AK82" i="8" s="1"/>
  <c r="G82" i="10"/>
  <c r="K82" i="10"/>
  <c r="O82" i="10"/>
  <c r="Z82" i="10"/>
  <c r="AB85" i="8" s="1"/>
  <c r="F83" i="10"/>
  <c r="J83" i="10"/>
  <c r="N83" i="10"/>
  <c r="R83" i="10"/>
  <c r="G86" i="7" s="1"/>
  <c r="Y83" i="10"/>
  <c r="AA86" i="8" s="1"/>
  <c r="AC83" i="10"/>
  <c r="AF86" i="8" s="1"/>
  <c r="AH86" i="8" s="1"/>
  <c r="AG83" i="10"/>
  <c r="AK86" i="8" s="1"/>
  <c r="F87" i="10"/>
  <c r="J87" i="10"/>
  <c r="N87" i="10"/>
  <c r="R87" i="10"/>
  <c r="G90" i="7" s="1"/>
  <c r="Y87" i="10"/>
  <c r="AA90" i="8" s="1"/>
  <c r="AC87" i="10"/>
  <c r="AF90" i="8" s="1"/>
  <c r="AH90" i="8" s="1"/>
  <c r="AG87" i="10"/>
  <c r="AK90" i="8" s="1"/>
  <c r="F91" i="10"/>
  <c r="J91" i="10"/>
  <c r="N91" i="10"/>
  <c r="R91" i="10"/>
  <c r="G94" i="7" s="1"/>
  <c r="M94" i="7" s="1"/>
  <c r="Y91" i="10"/>
  <c r="AA94" i="8" s="1"/>
  <c r="AC91" i="10"/>
  <c r="AF94" i="8" s="1"/>
  <c r="AH94" i="8" s="1"/>
  <c r="AG91" i="10"/>
  <c r="AK94" i="8" s="1"/>
  <c r="R93" i="10"/>
  <c r="G96" i="7" s="1"/>
  <c r="O93" i="14"/>
  <c r="O126" i="12"/>
  <c r="M94" i="10"/>
  <c r="K94" i="15"/>
  <c r="U94" i="10"/>
  <c r="J97" i="7" s="1"/>
  <c r="P97" i="7" s="1"/>
  <c r="R94" i="14"/>
  <c r="P94" i="15"/>
  <c r="AB94" i="10"/>
  <c r="AD97" i="8" s="1"/>
  <c r="AF94" i="14"/>
  <c r="F97" i="14"/>
  <c r="O97" i="10"/>
  <c r="AD97" i="14"/>
  <c r="AI97" i="14"/>
  <c r="O98" i="14"/>
  <c r="W98" i="14"/>
  <c r="X98" i="14" s="1"/>
  <c r="T98" i="14" s="1"/>
  <c r="AC98" i="14"/>
  <c r="AH98" i="14"/>
  <c r="AM98" i="14"/>
  <c r="I99" i="14"/>
  <c r="N99" i="14"/>
  <c r="X99" i="10"/>
  <c r="AL99" i="14"/>
  <c r="C100" i="10"/>
  <c r="H100" i="14"/>
  <c r="AK100" i="14"/>
  <c r="C101" i="15"/>
  <c r="G101" i="10"/>
  <c r="N101" i="15"/>
  <c r="Z101" i="10"/>
  <c r="AB104" i="8" s="1"/>
  <c r="R101" i="15"/>
  <c r="AD101" i="10"/>
  <c r="AG104" i="8" s="1"/>
  <c r="H102" i="15"/>
  <c r="R102" i="10"/>
  <c r="G105" i="7" s="1"/>
  <c r="M102" i="15"/>
  <c r="Y102" i="10"/>
  <c r="AA105" i="8" s="1"/>
  <c r="Q102" i="15"/>
  <c r="AC102" i="10"/>
  <c r="AF105" i="8" s="1"/>
  <c r="U102" i="15"/>
  <c r="AG102" i="10"/>
  <c r="AK105" i="8" s="1"/>
  <c r="E103" i="15"/>
  <c r="I103" i="10"/>
  <c r="S106" i="6" s="1"/>
  <c r="G103" i="15"/>
  <c r="Q103" i="10"/>
  <c r="F106" i="7" s="1"/>
  <c r="T103" i="15"/>
  <c r="AF103" i="10"/>
  <c r="AJ106" i="8" s="1"/>
  <c r="F105" i="14"/>
  <c r="F79" i="14"/>
  <c r="G79" i="14" s="1"/>
  <c r="AA79" i="14"/>
  <c r="AD79" i="14"/>
  <c r="AI79" i="14"/>
  <c r="F83" i="14"/>
  <c r="G83" i="14" s="1"/>
  <c r="AA83" i="14"/>
  <c r="AD83" i="14"/>
  <c r="AI83" i="14"/>
  <c r="I85" i="14"/>
  <c r="N85" i="14"/>
  <c r="R85" i="14"/>
  <c r="F87" i="14"/>
  <c r="U87" i="10"/>
  <c r="J90" i="7" s="1"/>
  <c r="P90" i="7" s="1"/>
  <c r="AA87" i="14"/>
  <c r="X87" i="10"/>
  <c r="AD87" i="14"/>
  <c r="AB87" i="10"/>
  <c r="AD90" i="8" s="1"/>
  <c r="AI87" i="14"/>
  <c r="AF87" i="10"/>
  <c r="AJ90" i="8" s="1"/>
  <c r="G89" i="10"/>
  <c r="I89" i="14"/>
  <c r="K89" i="10"/>
  <c r="O89" i="10"/>
  <c r="N89" i="14"/>
  <c r="R89" i="14"/>
  <c r="Z89" i="10"/>
  <c r="AB92" i="8" s="1"/>
  <c r="AF89" i="14"/>
  <c r="AD89" i="10"/>
  <c r="AG92" i="8" s="1"/>
  <c r="F90" i="10"/>
  <c r="J90" i="10"/>
  <c r="N90" i="10"/>
  <c r="R90" i="10"/>
  <c r="G93" i="7" s="1"/>
  <c r="J125" i="12"/>
  <c r="Y90" i="10"/>
  <c r="AA93" i="8" s="1"/>
  <c r="AC90" i="10"/>
  <c r="AF93" i="8" s="1"/>
  <c r="AG90" i="10"/>
  <c r="AK93" i="8" s="1"/>
  <c r="F91" i="14"/>
  <c r="G91" i="14" s="1"/>
  <c r="I91" i="10"/>
  <c r="S94" i="6" s="1"/>
  <c r="M91" i="10"/>
  <c r="Q91" i="10"/>
  <c r="F94" i="7" s="1"/>
  <c r="U91" i="10"/>
  <c r="J94" i="7" s="1"/>
  <c r="P94" i="7" s="1"/>
  <c r="AA91" i="14"/>
  <c r="X91" i="10"/>
  <c r="AD91" i="14"/>
  <c r="AB91" i="10"/>
  <c r="AD94" i="8" s="1"/>
  <c r="AI91" i="14"/>
  <c r="AF91" i="10"/>
  <c r="AJ94" i="8" s="1"/>
  <c r="G93" i="10"/>
  <c r="I93" i="14"/>
  <c r="K93" i="10"/>
  <c r="O93" i="10"/>
  <c r="J94" i="10"/>
  <c r="H94" i="15"/>
  <c r="R94" i="10"/>
  <c r="G97" i="7" s="1"/>
  <c r="O94" i="14"/>
  <c r="M94" i="15"/>
  <c r="Y94" i="10"/>
  <c r="AA97" i="8" s="1"/>
  <c r="AC94" i="14"/>
  <c r="U94" i="15"/>
  <c r="AG94" i="10"/>
  <c r="AK97" i="8" s="1"/>
  <c r="AM94" i="14"/>
  <c r="J96" i="14"/>
  <c r="Q96" i="14"/>
  <c r="O96" i="15"/>
  <c r="AA96" i="10"/>
  <c r="AC99" i="8" s="1"/>
  <c r="L97" i="15"/>
  <c r="E98" i="14"/>
  <c r="M99" i="10"/>
  <c r="K99" i="15"/>
  <c r="U99" i="10"/>
  <c r="J102" i="7" s="1"/>
  <c r="AF99" i="14"/>
  <c r="F100" i="15"/>
  <c r="L100" i="10"/>
  <c r="J100" i="15"/>
  <c r="T100" i="10"/>
  <c r="I103" i="7" s="1"/>
  <c r="K101" i="10"/>
  <c r="AA101" i="14"/>
  <c r="B102" i="15"/>
  <c r="F102" i="10"/>
  <c r="J102" i="10"/>
  <c r="N102" i="10"/>
  <c r="O132" i="12"/>
  <c r="P103" i="15"/>
  <c r="AB103" i="10"/>
  <c r="AD106" i="8" s="1"/>
  <c r="J104" i="14"/>
  <c r="Q104" i="14"/>
  <c r="I97" i="14"/>
  <c r="N97" i="14"/>
  <c r="R97" i="14"/>
  <c r="I101" i="14"/>
  <c r="N101" i="14"/>
  <c r="R101" i="14"/>
  <c r="I105" i="14"/>
  <c r="K105" i="10"/>
  <c r="O105" i="10"/>
  <c r="N105" i="14"/>
  <c r="R105" i="14"/>
  <c r="L105" i="15"/>
  <c r="Z105" i="10"/>
  <c r="AB108" i="8" s="1"/>
  <c r="N105" i="15"/>
  <c r="AF105" i="14"/>
  <c r="AD105" i="10"/>
  <c r="AG108" i="8" s="1"/>
  <c r="R105" i="15"/>
  <c r="AL105" i="14"/>
  <c r="F106" i="10"/>
  <c r="B106" i="15"/>
  <c r="J106" i="10"/>
  <c r="N106" i="10"/>
  <c r="R106" i="10"/>
  <c r="G109" i="7" s="1"/>
  <c r="H106" i="15"/>
  <c r="Y106" i="10"/>
  <c r="AA109" i="8" s="1"/>
  <c r="M106" i="15"/>
  <c r="AC106" i="10"/>
  <c r="AF109" i="8" s="1"/>
  <c r="Q106" i="15"/>
  <c r="AG106" i="10"/>
  <c r="AK109" i="8" s="1"/>
  <c r="U106" i="15"/>
  <c r="I107" i="10"/>
  <c r="S110" i="6" s="1"/>
  <c r="E107" i="15"/>
  <c r="M107" i="10"/>
  <c r="Q107" i="10"/>
  <c r="F110" i="7" s="1"/>
  <c r="G107" i="15"/>
  <c r="U107" i="10"/>
  <c r="J110" i="7" s="1"/>
  <c r="P110" i="7" s="1"/>
  <c r="K107" i="15"/>
  <c r="X107" i="10"/>
  <c r="AB107" i="10"/>
  <c r="AD110" i="8" s="1"/>
  <c r="P107" i="15"/>
  <c r="AF107" i="10"/>
  <c r="AJ110" i="8" s="1"/>
  <c r="T107" i="15"/>
  <c r="G109" i="10"/>
  <c r="C109" i="15"/>
  <c r="I109" i="14"/>
  <c r="K109" i="10"/>
  <c r="O109" i="10"/>
  <c r="N109" i="14"/>
  <c r="R109" i="14"/>
  <c r="L109" i="15"/>
  <c r="Z109" i="10"/>
  <c r="AB112" i="8" s="1"/>
  <c r="N109" i="15"/>
  <c r="AF109" i="14"/>
  <c r="AD109" i="10"/>
  <c r="AG112" i="8" s="1"/>
  <c r="R109" i="15"/>
  <c r="AL109" i="14"/>
  <c r="F110" i="10"/>
  <c r="B110" i="15"/>
  <c r="J110" i="10"/>
  <c r="N110" i="10"/>
  <c r="R110" i="10"/>
  <c r="G113" i="7" s="1"/>
  <c r="H110" i="15"/>
  <c r="J140" i="12"/>
  <c r="Y110" i="10"/>
  <c r="AA113" i="8" s="1"/>
  <c r="M110" i="15"/>
  <c r="AC110" i="10"/>
  <c r="AF113" i="8" s="1"/>
  <c r="Q110" i="15"/>
  <c r="AG110" i="10"/>
  <c r="AK113" i="8" s="1"/>
  <c r="U110" i="15"/>
  <c r="I111" i="10"/>
  <c r="S114" i="6" s="1"/>
  <c r="E111" i="15"/>
  <c r="M111" i="10"/>
  <c r="Q111" i="10"/>
  <c r="F114" i="7" s="1"/>
  <c r="G111" i="15"/>
  <c r="U111" i="10"/>
  <c r="J114" i="7" s="1"/>
  <c r="P114" i="7" s="1"/>
  <c r="K111" i="15"/>
  <c r="X111" i="10"/>
  <c r="AB111" i="10"/>
  <c r="AD114" i="8" s="1"/>
  <c r="P111" i="15"/>
  <c r="AF111" i="10"/>
  <c r="AJ114" i="8" s="1"/>
  <c r="T111" i="15"/>
  <c r="G113" i="10"/>
  <c r="C113" i="15"/>
  <c r="I113" i="14"/>
  <c r="K113" i="10"/>
  <c r="O113" i="10"/>
  <c r="N113" i="14"/>
  <c r="R113" i="14"/>
  <c r="L113" i="15"/>
  <c r="Z113" i="10"/>
  <c r="AB116" i="8" s="1"/>
  <c r="N113" i="15"/>
  <c r="AF113" i="14"/>
  <c r="AD113" i="10"/>
  <c r="AG116" i="8" s="1"/>
  <c r="R113" i="15"/>
  <c r="AL113" i="14"/>
  <c r="F114" i="10"/>
  <c r="B114" i="15"/>
  <c r="J114" i="10"/>
  <c r="N114" i="10"/>
  <c r="R114" i="10"/>
  <c r="G117" i="7" s="1"/>
  <c r="H114" i="15"/>
  <c r="C116" i="10"/>
  <c r="E116" i="14"/>
  <c r="B116" i="15"/>
  <c r="J116" i="10"/>
  <c r="C119" i="15"/>
  <c r="G119" i="10"/>
  <c r="AA119" i="14"/>
  <c r="R119" i="15"/>
  <c r="AD119" i="10"/>
  <c r="AG122" i="8" s="1"/>
  <c r="U120" i="15"/>
  <c r="AG120" i="10"/>
  <c r="AK123" i="8" s="1"/>
  <c r="I121" i="14"/>
  <c r="N121" i="14"/>
  <c r="S121" i="10"/>
  <c r="H124" i="7" s="1"/>
  <c r="X121" i="10"/>
  <c r="C122" i="10"/>
  <c r="H122" i="14"/>
  <c r="I133" i="15"/>
  <c r="F97" i="10"/>
  <c r="B97" i="15"/>
  <c r="J97" i="10"/>
  <c r="N97" i="10"/>
  <c r="R97" i="10"/>
  <c r="G100" i="7" s="1"/>
  <c r="M100" i="7" s="1"/>
  <c r="H97" i="15"/>
  <c r="J129" i="12"/>
  <c r="Q100" i="8" s="1"/>
  <c r="R100" i="8" s="1"/>
  <c r="Y97" i="10"/>
  <c r="AA100" i="8" s="1"/>
  <c r="M97" i="15"/>
  <c r="AC97" i="10"/>
  <c r="AF100" i="8" s="1"/>
  <c r="AH100" i="8" s="1"/>
  <c r="Q97" i="15"/>
  <c r="AG97" i="10"/>
  <c r="AK100" i="8" s="1"/>
  <c r="U97" i="15"/>
  <c r="O130" i="12"/>
  <c r="I98" i="10"/>
  <c r="S101" i="6" s="1"/>
  <c r="E98" i="15"/>
  <c r="M98" i="10"/>
  <c r="Q98" i="10"/>
  <c r="F101" i="7" s="1"/>
  <c r="G98" i="15"/>
  <c r="U98" i="10"/>
  <c r="J101" i="7" s="1"/>
  <c r="K98" i="15"/>
  <c r="X98" i="10"/>
  <c r="AB98" i="10"/>
  <c r="AD101" i="8" s="1"/>
  <c r="P98" i="15"/>
  <c r="AF98" i="10"/>
  <c r="AJ101" i="8" s="1"/>
  <c r="T98" i="15"/>
  <c r="F101" i="10"/>
  <c r="B101" i="15"/>
  <c r="J101" i="10"/>
  <c r="N101" i="10"/>
  <c r="R101" i="10"/>
  <c r="G104" i="7" s="1"/>
  <c r="H101" i="15"/>
  <c r="Y101" i="10"/>
  <c r="AA104" i="8" s="1"/>
  <c r="M101" i="15"/>
  <c r="AC101" i="10"/>
  <c r="AF104" i="8" s="1"/>
  <c r="AH104" i="8" s="1"/>
  <c r="Q101" i="15"/>
  <c r="AG101" i="10"/>
  <c r="AK104" i="8" s="1"/>
  <c r="U101" i="15"/>
  <c r="I102" i="10"/>
  <c r="S105" i="6" s="1"/>
  <c r="E102" i="15"/>
  <c r="M102" i="10"/>
  <c r="Q102" i="10"/>
  <c r="F105" i="7" s="1"/>
  <c r="G102" i="15"/>
  <c r="U102" i="10"/>
  <c r="J105" i="7" s="1"/>
  <c r="P105" i="7" s="1"/>
  <c r="K102" i="15"/>
  <c r="X102" i="10"/>
  <c r="AB102" i="10"/>
  <c r="AD105" i="8" s="1"/>
  <c r="P102" i="15"/>
  <c r="AF102" i="10"/>
  <c r="AJ105" i="8" s="1"/>
  <c r="T102" i="15"/>
  <c r="F105" i="10"/>
  <c r="B105" i="15"/>
  <c r="J105" i="10"/>
  <c r="N105" i="10"/>
  <c r="R105" i="10"/>
  <c r="G108" i="7" s="1"/>
  <c r="H105" i="15"/>
  <c r="Y105" i="10"/>
  <c r="AA108" i="8" s="1"/>
  <c r="M105" i="15"/>
  <c r="AC105" i="10"/>
  <c r="AF108" i="8" s="1"/>
  <c r="Q105" i="15"/>
  <c r="AG105" i="10"/>
  <c r="AK108" i="8" s="1"/>
  <c r="U105" i="15"/>
  <c r="I106" i="10"/>
  <c r="S109" i="6" s="1"/>
  <c r="E106" i="15"/>
  <c r="M106" i="10"/>
  <c r="Q106" i="10"/>
  <c r="F109" i="7" s="1"/>
  <c r="G106" i="15"/>
  <c r="U106" i="10"/>
  <c r="J109" i="7" s="1"/>
  <c r="K106" i="15"/>
  <c r="X106" i="10"/>
  <c r="AB106" i="10"/>
  <c r="AD109" i="8" s="1"/>
  <c r="P106" i="15"/>
  <c r="AF106" i="10"/>
  <c r="AJ109" i="8" s="1"/>
  <c r="T106" i="15"/>
  <c r="F109" i="10"/>
  <c r="B109" i="15"/>
  <c r="J109" i="10"/>
  <c r="N109" i="10"/>
  <c r="R109" i="10"/>
  <c r="G112" i="7" s="1"/>
  <c r="H109" i="15"/>
  <c r="J136" i="12"/>
  <c r="Q112" i="8" s="1"/>
  <c r="R112" i="8" s="1"/>
  <c r="Y109" i="10"/>
  <c r="AA112" i="8" s="1"/>
  <c r="M109" i="15"/>
  <c r="AC109" i="10"/>
  <c r="AF112" i="8" s="1"/>
  <c r="AH112" i="8" s="1"/>
  <c r="Q109" i="15"/>
  <c r="AG109" i="10"/>
  <c r="AK112" i="8" s="1"/>
  <c r="U109" i="15"/>
  <c r="O140" i="12"/>
  <c r="I110" i="10"/>
  <c r="S113" i="6" s="1"/>
  <c r="E110" i="15"/>
  <c r="M110" i="10"/>
  <c r="Q110" i="10"/>
  <c r="F113" i="7" s="1"/>
  <c r="G110" i="15"/>
  <c r="U110" i="10"/>
  <c r="J113" i="7" s="1"/>
  <c r="K110" i="15"/>
  <c r="X110" i="10"/>
  <c r="AB110" i="10"/>
  <c r="AD113" i="8" s="1"/>
  <c r="P110" i="15"/>
  <c r="AF110" i="10"/>
  <c r="AJ113" i="8" s="1"/>
  <c r="T110" i="15"/>
  <c r="F113" i="10"/>
  <c r="B113" i="15"/>
  <c r="J113" i="10"/>
  <c r="N113" i="10"/>
  <c r="R113" i="10"/>
  <c r="G116" i="7" s="1"/>
  <c r="M116" i="7" s="1"/>
  <c r="H113" i="15"/>
  <c r="J141" i="12"/>
  <c r="Q116" i="8" s="1"/>
  <c r="R116" i="8" s="1"/>
  <c r="Y113" i="10"/>
  <c r="AA116" i="8" s="1"/>
  <c r="M113" i="15"/>
  <c r="AC113" i="10"/>
  <c r="AF116" i="8" s="1"/>
  <c r="Q113" i="15"/>
  <c r="AG113" i="10"/>
  <c r="AK116" i="8" s="1"/>
  <c r="U113" i="15"/>
  <c r="O142" i="12"/>
  <c r="I114" i="10"/>
  <c r="S117" i="6" s="1"/>
  <c r="E114" i="15"/>
  <c r="M114" i="10"/>
  <c r="Q114" i="10"/>
  <c r="F117" i="7" s="1"/>
  <c r="G114" i="15"/>
  <c r="U114" i="10"/>
  <c r="J117" i="7" s="1"/>
  <c r="K114" i="15"/>
  <c r="X114" i="10"/>
  <c r="AB114" i="10"/>
  <c r="AD117" i="8" s="1"/>
  <c r="P114" i="15"/>
  <c r="AF114" i="10"/>
  <c r="AJ117" i="8" s="1"/>
  <c r="T114" i="15"/>
  <c r="AM116" i="14"/>
  <c r="E117" i="15"/>
  <c r="I117" i="10"/>
  <c r="S120" i="6" s="1"/>
  <c r="M117" i="10"/>
  <c r="N117" i="14"/>
  <c r="R117" i="14"/>
  <c r="AF117" i="14"/>
  <c r="AL117" i="14"/>
  <c r="J118" i="14"/>
  <c r="Q118" i="14"/>
  <c r="N119" i="15"/>
  <c r="Z119" i="10"/>
  <c r="AB122" i="8" s="1"/>
  <c r="E120" i="14"/>
  <c r="H120" i="15"/>
  <c r="R120" i="10"/>
  <c r="G123" i="7" s="1"/>
  <c r="M120" i="15"/>
  <c r="Y120" i="10"/>
  <c r="AA123" i="8" s="1"/>
  <c r="Q120" i="15"/>
  <c r="AC120" i="10"/>
  <c r="AF123" i="8" s="1"/>
  <c r="O146" i="12"/>
  <c r="K124" i="6" s="1"/>
  <c r="L124" i="6" s="1"/>
  <c r="M124" i="6" s="1"/>
  <c r="P121" i="15"/>
  <c r="AB121" i="10"/>
  <c r="AD124" i="8" s="1"/>
  <c r="T121" i="15"/>
  <c r="AF121" i="10"/>
  <c r="AJ124" i="8" s="1"/>
  <c r="I123" i="15"/>
  <c r="I127" i="15"/>
  <c r="S133" i="10"/>
  <c r="H136" i="7" s="1"/>
  <c r="AA105" i="14"/>
  <c r="AD105" i="14"/>
  <c r="AI105" i="14"/>
  <c r="E106" i="14"/>
  <c r="O106" i="14"/>
  <c r="W106" i="14"/>
  <c r="X106" i="14" s="1"/>
  <c r="T106" i="14" s="1"/>
  <c r="AC106" i="14"/>
  <c r="AH106" i="14"/>
  <c r="AM106" i="14"/>
  <c r="I107" i="14"/>
  <c r="N107" i="14"/>
  <c r="R107" i="14"/>
  <c r="AF107" i="14"/>
  <c r="AL107" i="14"/>
  <c r="F109" i="14"/>
  <c r="AA109" i="14"/>
  <c r="AD109" i="14"/>
  <c r="AI109" i="14"/>
  <c r="E110" i="14"/>
  <c r="O110" i="14"/>
  <c r="W110" i="14"/>
  <c r="X110" i="14" s="1"/>
  <c r="T110" i="14" s="1"/>
  <c r="AC110" i="14"/>
  <c r="AH110" i="14"/>
  <c r="AM110" i="14"/>
  <c r="I111" i="14"/>
  <c r="N111" i="14"/>
  <c r="R111" i="14"/>
  <c r="AF111" i="14"/>
  <c r="AL111" i="14"/>
  <c r="F113" i="14"/>
  <c r="AA113" i="14"/>
  <c r="AD113" i="14"/>
  <c r="AI113" i="14"/>
  <c r="E114" i="14"/>
  <c r="O114" i="14"/>
  <c r="K116" i="10"/>
  <c r="N116" i="15"/>
  <c r="Z116" i="10"/>
  <c r="AB119" i="8" s="1"/>
  <c r="AD116" i="14"/>
  <c r="C118" i="10"/>
  <c r="O119" i="10"/>
  <c r="L119" i="15"/>
  <c r="E121" i="15"/>
  <c r="I121" i="10"/>
  <c r="S124" i="6" s="1"/>
  <c r="G121" i="15"/>
  <c r="Q121" i="10"/>
  <c r="F124" i="7" s="1"/>
  <c r="D122" i="15"/>
  <c r="H122" i="10"/>
  <c r="J140" i="15"/>
  <c r="T140" i="10"/>
  <c r="I143" i="7" s="1"/>
  <c r="Q140" i="14"/>
  <c r="E97" i="14"/>
  <c r="O97" i="14"/>
  <c r="W97" i="14"/>
  <c r="X97" i="14" s="1"/>
  <c r="T97" i="14" s="1"/>
  <c r="AC97" i="14"/>
  <c r="AH97" i="14"/>
  <c r="AJ97" i="14" s="1"/>
  <c r="AM97" i="14"/>
  <c r="I98" i="14"/>
  <c r="N98" i="14"/>
  <c r="R98" i="14"/>
  <c r="AF98" i="14"/>
  <c r="AL98" i="14"/>
  <c r="E101" i="14"/>
  <c r="O101" i="14"/>
  <c r="W101" i="14"/>
  <c r="X101" i="14" s="1"/>
  <c r="T101" i="14" s="1"/>
  <c r="AC101" i="14"/>
  <c r="AH101" i="14"/>
  <c r="AJ101" i="14" s="1"/>
  <c r="AM101" i="14"/>
  <c r="I102" i="14"/>
  <c r="N102" i="14"/>
  <c r="R102" i="14"/>
  <c r="AF102" i="14"/>
  <c r="AL102" i="14"/>
  <c r="E105" i="14"/>
  <c r="O105" i="14"/>
  <c r="W105" i="14"/>
  <c r="X105" i="14" s="1"/>
  <c r="T105" i="14" s="1"/>
  <c r="AC105" i="14"/>
  <c r="AH105" i="14"/>
  <c r="AM105" i="14"/>
  <c r="I106" i="14"/>
  <c r="N106" i="14"/>
  <c r="R106" i="14"/>
  <c r="AF106" i="14"/>
  <c r="AL106" i="14"/>
  <c r="E109" i="14"/>
  <c r="O109" i="14"/>
  <c r="W109" i="14"/>
  <c r="X109" i="14" s="1"/>
  <c r="T109" i="14" s="1"/>
  <c r="AC109" i="14"/>
  <c r="AH109" i="14"/>
  <c r="AJ109" i="14" s="1"/>
  <c r="AM109" i="14"/>
  <c r="I110" i="14"/>
  <c r="N110" i="14"/>
  <c r="R110" i="14"/>
  <c r="AF110" i="14"/>
  <c r="AL110" i="14"/>
  <c r="E113" i="14"/>
  <c r="O113" i="14"/>
  <c r="W113" i="14"/>
  <c r="X113" i="14" s="1"/>
  <c r="T113" i="14" s="1"/>
  <c r="AC113" i="14"/>
  <c r="AH113" i="14"/>
  <c r="AJ113" i="14" s="1"/>
  <c r="AM113" i="14"/>
  <c r="I114" i="14"/>
  <c r="N114" i="14"/>
  <c r="R114" i="14"/>
  <c r="AF114" i="14"/>
  <c r="AL114" i="14"/>
  <c r="C115" i="10"/>
  <c r="H116" i="15"/>
  <c r="R116" i="10"/>
  <c r="G119" i="7" s="1"/>
  <c r="O116" i="14"/>
  <c r="M116" i="15"/>
  <c r="Y116" i="10"/>
  <c r="AA119" i="8" s="1"/>
  <c r="AC116" i="14"/>
  <c r="U116" i="15"/>
  <c r="AG116" i="10"/>
  <c r="AK119" i="8" s="1"/>
  <c r="G117" i="15"/>
  <c r="Q117" i="10"/>
  <c r="F120" i="7" s="1"/>
  <c r="K117" i="15"/>
  <c r="U117" i="10"/>
  <c r="J120" i="7" s="1"/>
  <c r="X117" i="10"/>
  <c r="P117" i="15"/>
  <c r="AB117" i="10"/>
  <c r="AD120" i="8" s="1"/>
  <c r="T117" i="15"/>
  <c r="AF117" i="10"/>
  <c r="AJ120" i="8" s="1"/>
  <c r="F118" i="15"/>
  <c r="L118" i="10"/>
  <c r="J118" i="15"/>
  <c r="T118" i="10"/>
  <c r="I121" i="7" s="1"/>
  <c r="O121" i="7" s="1"/>
  <c r="K119" i="10"/>
  <c r="B120" i="15"/>
  <c r="F120" i="10"/>
  <c r="J120" i="10"/>
  <c r="N120" i="10"/>
  <c r="M121" i="10"/>
  <c r="I121" i="15"/>
  <c r="K121" i="15"/>
  <c r="U121" i="10"/>
  <c r="J124" i="7" s="1"/>
  <c r="I131" i="15"/>
  <c r="T137" i="15"/>
  <c r="AL137" i="14"/>
  <c r="AF137" i="10"/>
  <c r="AJ140" i="8" s="1"/>
  <c r="F123" i="14"/>
  <c r="AA123" i="14"/>
  <c r="AD123" i="14"/>
  <c r="AI123" i="14"/>
  <c r="E124" i="14"/>
  <c r="O124" i="14"/>
  <c r="W124" i="14"/>
  <c r="X124" i="14" s="1"/>
  <c r="T124" i="14" s="1"/>
  <c r="AC124" i="14"/>
  <c r="AH124" i="14"/>
  <c r="AM124" i="14"/>
  <c r="I125" i="14"/>
  <c r="N125" i="14"/>
  <c r="R125" i="14"/>
  <c r="AF125" i="14"/>
  <c r="AL125" i="14"/>
  <c r="F127" i="14"/>
  <c r="AA127" i="14"/>
  <c r="AD127" i="14"/>
  <c r="AI127" i="14"/>
  <c r="E128" i="14"/>
  <c r="O128" i="14"/>
  <c r="W128" i="14"/>
  <c r="X128" i="14" s="1"/>
  <c r="T128" i="14" s="1"/>
  <c r="AC128" i="14"/>
  <c r="AH128" i="14"/>
  <c r="AM128" i="14"/>
  <c r="I129" i="14"/>
  <c r="N129" i="14"/>
  <c r="R129" i="14"/>
  <c r="AF129" i="14"/>
  <c r="AL129" i="14"/>
  <c r="F131" i="14"/>
  <c r="AA131" i="14"/>
  <c r="AD131" i="14"/>
  <c r="AI131" i="14"/>
  <c r="E132" i="14"/>
  <c r="O132" i="14"/>
  <c r="W132" i="14"/>
  <c r="X132" i="14" s="1"/>
  <c r="T132" i="14" s="1"/>
  <c r="AC132" i="14"/>
  <c r="AH132" i="14"/>
  <c r="AM132" i="14"/>
  <c r="I133" i="14"/>
  <c r="N133" i="14"/>
  <c r="R133" i="14"/>
  <c r="AF133" i="14"/>
  <c r="AL133" i="14"/>
  <c r="E136" i="14"/>
  <c r="O136" i="14"/>
  <c r="W136" i="14"/>
  <c r="X136" i="14" s="1"/>
  <c r="T136" i="14" s="1"/>
  <c r="AC136" i="14"/>
  <c r="AH136" i="14"/>
  <c r="AM136" i="14"/>
  <c r="I137" i="14"/>
  <c r="N137" i="14"/>
  <c r="R137" i="14"/>
  <c r="AB137" i="10"/>
  <c r="AD140" i="8" s="1"/>
  <c r="C138" i="10"/>
  <c r="P138" i="10"/>
  <c r="C139" i="10"/>
  <c r="I141" i="15"/>
  <c r="F117" i="10"/>
  <c r="B117" i="15"/>
  <c r="J117" i="10"/>
  <c r="N117" i="10"/>
  <c r="R117" i="10"/>
  <c r="G120" i="7" s="1"/>
  <c r="H117" i="15"/>
  <c r="Y117" i="10"/>
  <c r="AA120" i="8" s="1"/>
  <c r="M117" i="15"/>
  <c r="AC117" i="10"/>
  <c r="AF120" i="8" s="1"/>
  <c r="Q117" i="15"/>
  <c r="AG117" i="10"/>
  <c r="AK120" i="8" s="1"/>
  <c r="U117" i="15"/>
  <c r="G120" i="10"/>
  <c r="C120" i="15"/>
  <c r="K120" i="10"/>
  <c r="O120" i="10"/>
  <c r="L120" i="15"/>
  <c r="Z120" i="10"/>
  <c r="AB123" i="8" s="1"/>
  <c r="N120" i="15"/>
  <c r="F121" i="10"/>
  <c r="B121" i="15"/>
  <c r="J121" i="10"/>
  <c r="N121" i="10"/>
  <c r="R121" i="10"/>
  <c r="G124" i="7" s="1"/>
  <c r="M124" i="7" s="1"/>
  <c r="H121" i="15"/>
  <c r="J146" i="12"/>
  <c r="Q124" i="8" s="1"/>
  <c r="R124" i="8" s="1"/>
  <c r="Y121" i="10"/>
  <c r="AA124" i="8" s="1"/>
  <c r="M121" i="15"/>
  <c r="AC121" i="10"/>
  <c r="AF124" i="8" s="1"/>
  <c r="Q121" i="15"/>
  <c r="AG121" i="10"/>
  <c r="AK124" i="8" s="1"/>
  <c r="U121" i="15"/>
  <c r="G124" i="10"/>
  <c r="C124" i="15"/>
  <c r="K124" i="10"/>
  <c r="O124" i="10"/>
  <c r="L124" i="15"/>
  <c r="Z124" i="10"/>
  <c r="AB127" i="8" s="1"/>
  <c r="N124" i="15"/>
  <c r="F125" i="10"/>
  <c r="B125" i="15"/>
  <c r="J125" i="10"/>
  <c r="N125" i="10"/>
  <c r="R125" i="10"/>
  <c r="G128" i="7" s="1"/>
  <c r="M128" i="7" s="1"/>
  <c r="H125" i="15"/>
  <c r="Y125" i="10"/>
  <c r="AA128" i="8" s="1"/>
  <c r="M125" i="15"/>
  <c r="AC125" i="10"/>
  <c r="AF128" i="8" s="1"/>
  <c r="Q125" i="15"/>
  <c r="AG125" i="10"/>
  <c r="AK128" i="8" s="1"/>
  <c r="U125" i="15"/>
  <c r="G128" i="10"/>
  <c r="C128" i="15"/>
  <c r="K128" i="10"/>
  <c r="O128" i="10"/>
  <c r="L128" i="15"/>
  <c r="Z128" i="10"/>
  <c r="AB131" i="8" s="1"/>
  <c r="N128" i="15"/>
  <c r="AD128" i="10"/>
  <c r="AG131" i="8" s="1"/>
  <c r="R128" i="15"/>
  <c r="F129" i="10"/>
  <c r="B129" i="15"/>
  <c r="J129" i="10"/>
  <c r="N129" i="10"/>
  <c r="R129" i="10"/>
  <c r="G132" i="7" s="1"/>
  <c r="H129" i="15"/>
  <c r="N6" i="13"/>
  <c r="Q132" i="8" s="1"/>
  <c r="R132" i="8" s="1"/>
  <c r="Y129" i="10"/>
  <c r="AA132" i="8" s="1"/>
  <c r="M129" i="15"/>
  <c r="AC129" i="10"/>
  <c r="AF132" i="8" s="1"/>
  <c r="Q129" i="15"/>
  <c r="AG129" i="10"/>
  <c r="AK132" i="8" s="1"/>
  <c r="U129" i="15"/>
  <c r="G132" i="10"/>
  <c r="C132" i="15"/>
  <c r="K132" i="10"/>
  <c r="O132" i="10"/>
  <c r="L132" i="15"/>
  <c r="Z132" i="10"/>
  <c r="AB135" i="8" s="1"/>
  <c r="N132" i="15"/>
  <c r="AD132" i="10"/>
  <c r="AG135" i="8" s="1"/>
  <c r="R132" i="15"/>
  <c r="F133" i="10"/>
  <c r="B133" i="15"/>
  <c r="J133" i="10"/>
  <c r="N133" i="10"/>
  <c r="R133" i="10"/>
  <c r="G136" i="7" s="1"/>
  <c r="H133" i="15"/>
  <c r="N10" i="13"/>
  <c r="Q136" i="8" s="1"/>
  <c r="R136" i="8" s="1"/>
  <c r="Y133" i="10"/>
  <c r="AA136" i="8" s="1"/>
  <c r="M133" i="15"/>
  <c r="AC133" i="10"/>
  <c r="AF136" i="8" s="1"/>
  <c r="Q133" i="15"/>
  <c r="AG133" i="10"/>
  <c r="AK136" i="8" s="1"/>
  <c r="U133" i="15"/>
  <c r="G136" i="10"/>
  <c r="C136" i="15"/>
  <c r="K136" i="10"/>
  <c r="O136" i="10"/>
  <c r="L136" i="15"/>
  <c r="Z136" i="10"/>
  <c r="AB139" i="8" s="1"/>
  <c r="N136" i="15"/>
  <c r="AD136" i="10"/>
  <c r="AG139" i="8" s="1"/>
  <c r="R136" i="15"/>
  <c r="C137" i="10"/>
  <c r="F137" i="10"/>
  <c r="B137" i="15"/>
  <c r="J137" i="10"/>
  <c r="N137" i="10"/>
  <c r="R137" i="10"/>
  <c r="G140" i="7" s="1"/>
  <c r="H137" i="15"/>
  <c r="J153" i="12"/>
  <c r="Q140" i="8" s="1"/>
  <c r="R140" i="8" s="1"/>
  <c r="AF137" i="14"/>
  <c r="P137" i="15"/>
  <c r="AM137" i="14"/>
  <c r="J138" i="10"/>
  <c r="R138" i="10"/>
  <c r="G141" i="7" s="1"/>
  <c r="O138" i="14"/>
  <c r="C141" i="15"/>
  <c r="G141" i="10"/>
  <c r="F117" i="14"/>
  <c r="F121" i="14"/>
  <c r="AA121" i="14"/>
  <c r="AD121" i="14"/>
  <c r="G123" i="10"/>
  <c r="K123" i="10"/>
  <c r="O123" i="10"/>
  <c r="Z123" i="10"/>
  <c r="AB126" i="8" s="1"/>
  <c r="AD123" i="10"/>
  <c r="AG126" i="8" s="1"/>
  <c r="F124" i="10"/>
  <c r="J124" i="10"/>
  <c r="N124" i="10"/>
  <c r="R124" i="10"/>
  <c r="G127" i="7" s="1"/>
  <c r="Y124" i="10"/>
  <c r="AA127" i="8" s="1"/>
  <c r="AC124" i="10"/>
  <c r="AF127" i="8" s="1"/>
  <c r="AG124" i="10"/>
  <c r="AK127" i="8" s="1"/>
  <c r="F125" i="14"/>
  <c r="I125" i="10"/>
  <c r="S128" i="6" s="1"/>
  <c r="M125" i="10"/>
  <c r="Q125" i="10"/>
  <c r="F128" i="7" s="1"/>
  <c r="L128" i="7" s="1"/>
  <c r="U125" i="10"/>
  <c r="J128" i="7" s="1"/>
  <c r="X125" i="10"/>
  <c r="AB125" i="10"/>
  <c r="AD128" i="8" s="1"/>
  <c r="AF125" i="10"/>
  <c r="AJ128" i="8" s="1"/>
  <c r="G127" i="10"/>
  <c r="K127" i="10"/>
  <c r="O127" i="10"/>
  <c r="Z127" i="10"/>
  <c r="AB130" i="8" s="1"/>
  <c r="AD127" i="10"/>
  <c r="AG130" i="8" s="1"/>
  <c r="F128" i="10"/>
  <c r="J128" i="10"/>
  <c r="N128" i="10"/>
  <c r="R128" i="10"/>
  <c r="G131" i="7" s="1"/>
  <c r="N5" i="13"/>
  <c r="Q131" i="8" s="1"/>
  <c r="R131" i="8" s="1"/>
  <c r="Y128" i="10"/>
  <c r="AA131" i="8" s="1"/>
  <c r="AC128" i="10"/>
  <c r="AF131" i="8" s="1"/>
  <c r="AH131" i="8" s="1"/>
  <c r="AG128" i="10"/>
  <c r="AK131" i="8" s="1"/>
  <c r="F6" i="13"/>
  <c r="K132" i="6" s="1"/>
  <c r="L132" i="6" s="1"/>
  <c r="M132" i="6" s="1"/>
  <c r="F129" i="14"/>
  <c r="I129" i="10"/>
  <c r="S132" i="6" s="1"/>
  <c r="M129" i="10"/>
  <c r="Q129" i="10"/>
  <c r="F132" i="7" s="1"/>
  <c r="U129" i="10"/>
  <c r="J132" i="7" s="1"/>
  <c r="X129" i="10"/>
  <c r="AB129" i="10"/>
  <c r="AD132" i="8" s="1"/>
  <c r="AF129" i="10"/>
  <c r="AJ132" i="8" s="1"/>
  <c r="G131" i="10"/>
  <c r="K131" i="10"/>
  <c r="O131" i="10"/>
  <c r="Z131" i="10"/>
  <c r="AB134" i="8" s="1"/>
  <c r="AD131" i="10"/>
  <c r="AG134" i="8" s="1"/>
  <c r="F132" i="10"/>
  <c r="J132" i="10"/>
  <c r="N132" i="10"/>
  <c r="R132" i="10"/>
  <c r="G135" i="7" s="1"/>
  <c r="N9" i="13"/>
  <c r="Q135" i="8" s="1"/>
  <c r="R135" i="8" s="1"/>
  <c r="Y132" i="10"/>
  <c r="AA135" i="8" s="1"/>
  <c r="AC132" i="10"/>
  <c r="AF135" i="8" s="1"/>
  <c r="AH135" i="8" s="1"/>
  <c r="AG132" i="10"/>
  <c r="AK135" i="8" s="1"/>
  <c r="F10" i="13"/>
  <c r="K136" i="6" s="1"/>
  <c r="L136" i="6" s="1"/>
  <c r="M136" i="6" s="1"/>
  <c r="F133" i="14"/>
  <c r="I133" i="10"/>
  <c r="S136" i="6" s="1"/>
  <c r="M133" i="10"/>
  <c r="Q133" i="10"/>
  <c r="F136" i="7" s="1"/>
  <c r="L136" i="7" s="1"/>
  <c r="U133" i="10"/>
  <c r="J136" i="7" s="1"/>
  <c r="AA133" i="14"/>
  <c r="X133" i="10"/>
  <c r="AD133" i="14"/>
  <c r="AB133" i="10"/>
  <c r="AD136" i="8" s="1"/>
  <c r="AF133" i="10"/>
  <c r="AJ136" i="8" s="1"/>
  <c r="F136" i="10"/>
  <c r="J136" i="10"/>
  <c r="N136" i="10"/>
  <c r="R136" i="10"/>
  <c r="G139" i="7" s="1"/>
  <c r="N13" i="13"/>
  <c r="Q139" i="8" s="1"/>
  <c r="Y136" i="10"/>
  <c r="AA139" i="8" s="1"/>
  <c r="AC136" i="10"/>
  <c r="AF139" i="8" s="1"/>
  <c r="AH139" i="8" s="1"/>
  <c r="AG136" i="10"/>
  <c r="AK139" i="8" s="1"/>
  <c r="O153" i="12"/>
  <c r="K140" i="6" s="1"/>
  <c r="L140" i="6" s="1"/>
  <c r="M140" i="6" s="1"/>
  <c r="F137" i="14"/>
  <c r="I137" i="10"/>
  <c r="S140" i="6" s="1"/>
  <c r="M137" i="10"/>
  <c r="Q137" i="10"/>
  <c r="F140" i="7" s="1"/>
  <c r="U137" i="10"/>
  <c r="J140" i="7" s="1"/>
  <c r="P140" i="7" s="1"/>
  <c r="Z137" i="10"/>
  <c r="AB140" i="8" s="1"/>
  <c r="H138" i="15"/>
  <c r="K141" i="10"/>
  <c r="I145" i="15"/>
  <c r="E117" i="14"/>
  <c r="O117" i="14"/>
  <c r="W117" i="14"/>
  <c r="X117" i="14" s="1"/>
  <c r="T117" i="14" s="1"/>
  <c r="AC117" i="14"/>
  <c r="AH117" i="14"/>
  <c r="AM117" i="14"/>
  <c r="F120" i="14"/>
  <c r="G120" i="14" s="1"/>
  <c r="AA120" i="14"/>
  <c r="AD120" i="14"/>
  <c r="E121" i="14"/>
  <c r="O121" i="14"/>
  <c r="W121" i="14"/>
  <c r="X121" i="14" s="1"/>
  <c r="T121" i="14" s="1"/>
  <c r="AC121" i="14"/>
  <c r="AH121" i="14"/>
  <c r="AM121" i="14"/>
  <c r="F124" i="14"/>
  <c r="G124" i="14" s="1"/>
  <c r="AA124" i="14"/>
  <c r="AD124" i="14"/>
  <c r="E125" i="14"/>
  <c r="O125" i="14"/>
  <c r="W125" i="14"/>
  <c r="X125" i="14" s="1"/>
  <c r="T125" i="14" s="1"/>
  <c r="AC125" i="14"/>
  <c r="AH125" i="14"/>
  <c r="AM125" i="14"/>
  <c r="F128" i="14"/>
  <c r="G128" i="14" s="1"/>
  <c r="AA128" i="14"/>
  <c r="AD128" i="14"/>
  <c r="AI128" i="14"/>
  <c r="E129" i="14"/>
  <c r="O129" i="14"/>
  <c r="W129" i="14"/>
  <c r="X129" i="14" s="1"/>
  <c r="T129" i="14" s="1"/>
  <c r="AC129" i="14"/>
  <c r="AH129" i="14"/>
  <c r="AM129" i="14"/>
  <c r="F132" i="14"/>
  <c r="AA132" i="14"/>
  <c r="AD132" i="14"/>
  <c r="AI132" i="14"/>
  <c r="E133" i="14"/>
  <c r="O133" i="14"/>
  <c r="W133" i="14"/>
  <c r="X133" i="14" s="1"/>
  <c r="T133" i="14" s="1"/>
  <c r="AC133" i="14"/>
  <c r="AH133" i="14"/>
  <c r="AM133" i="14"/>
  <c r="F136" i="14"/>
  <c r="G136" i="14" s="1"/>
  <c r="AA136" i="14"/>
  <c r="AD136" i="14"/>
  <c r="AI136" i="14"/>
  <c r="E137" i="14"/>
  <c r="O137" i="14"/>
  <c r="W137" i="14"/>
  <c r="X137" i="14" s="1"/>
  <c r="T137" i="14" s="1"/>
  <c r="U137" i="15"/>
  <c r="AG137" i="10"/>
  <c r="AK140" i="8" s="1"/>
  <c r="O154" i="12"/>
  <c r="O155" i="12"/>
  <c r="M139" i="10"/>
  <c r="K139" i="15"/>
  <c r="U139" i="10"/>
  <c r="J142" i="7" s="1"/>
  <c r="R139" i="14"/>
  <c r="C140" i="10"/>
  <c r="X148" i="10"/>
  <c r="F141" i="10"/>
  <c r="B141" i="15"/>
  <c r="J141" i="10"/>
  <c r="N141" i="10"/>
  <c r="R141" i="10"/>
  <c r="G144" i="7" s="1"/>
  <c r="H141" i="15"/>
  <c r="Y141" i="10"/>
  <c r="AA144" i="8" s="1"/>
  <c r="M141" i="15"/>
  <c r="AC141" i="10"/>
  <c r="AF144" i="8" s="1"/>
  <c r="Q141" i="15"/>
  <c r="AG141" i="10"/>
  <c r="AK144" i="8" s="1"/>
  <c r="U141" i="15"/>
  <c r="O158" i="12"/>
  <c r="I142" i="10"/>
  <c r="S145" i="6" s="1"/>
  <c r="E142" i="15"/>
  <c r="M142" i="10"/>
  <c r="Q142" i="10"/>
  <c r="F145" i="7" s="1"/>
  <c r="G142" i="15"/>
  <c r="U142" i="10"/>
  <c r="J145" i="7" s="1"/>
  <c r="K142" i="15"/>
  <c r="X142" i="10"/>
  <c r="AB142" i="10"/>
  <c r="AD145" i="8" s="1"/>
  <c r="P142" i="15"/>
  <c r="AF142" i="10"/>
  <c r="AJ145" i="8" s="1"/>
  <c r="T142" i="15"/>
  <c r="F145" i="10"/>
  <c r="B145" i="15"/>
  <c r="J145" i="10"/>
  <c r="N145" i="10"/>
  <c r="R145" i="10"/>
  <c r="G148" i="7" s="1"/>
  <c r="H145" i="15"/>
  <c r="Y145" i="10"/>
  <c r="AA148" i="8" s="1"/>
  <c r="M145" i="15"/>
  <c r="AC145" i="10"/>
  <c r="AF148" i="8" s="1"/>
  <c r="Q145" i="15"/>
  <c r="AG145" i="10"/>
  <c r="AK148" i="8" s="1"/>
  <c r="U145" i="15"/>
  <c r="O166" i="12"/>
  <c r="I146" i="10"/>
  <c r="S149" i="6" s="1"/>
  <c r="E146" i="15"/>
  <c r="M146" i="10"/>
  <c r="Q146" i="10"/>
  <c r="F149" i="7" s="1"/>
  <c r="G146" i="15"/>
  <c r="U146" i="10"/>
  <c r="J149" i="7" s="1"/>
  <c r="K146" i="15"/>
  <c r="X146" i="10"/>
  <c r="AB146" i="10"/>
  <c r="AD149" i="8" s="1"/>
  <c r="P146" i="15"/>
  <c r="AF146" i="10"/>
  <c r="AJ149" i="8" s="1"/>
  <c r="T146" i="15"/>
  <c r="G148" i="10"/>
  <c r="C148" i="15"/>
  <c r="K148" i="10"/>
  <c r="O148" i="10"/>
  <c r="L148" i="15"/>
  <c r="B149" i="15"/>
  <c r="F149" i="10"/>
  <c r="E149" i="14"/>
  <c r="N149" i="10"/>
  <c r="J174" i="12"/>
  <c r="W149" i="14"/>
  <c r="X149" i="14" s="1"/>
  <c r="T149" i="14" s="1"/>
  <c r="Q149" i="15"/>
  <c r="AC149" i="10"/>
  <c r="AF152" i="8" s="1"/>
  <c r="AH149" i="14"/>
  <c r="C150" i="10"/>
  <c r="H150" i="14"/>
  <c r="AA141" i="14"/>
  <c r="AD141" i="14"/>
  <c r="AI141" i="14"/>
  <c r="E142" i="14"/>
  <c r="O142" i="14"/>
  <c r="W142" i="14"/>
  <c r="X142" i="14" s="1"/>
  <c r="T142" i="14" s="1"/>
  <c r="AC142" i="14"/>
  <c r="AH142" i="14"/>
  <c r="AM142" i="14"/>
  <c r="I143" i="14"/>
  <c r="F145" i="14"/>
  <c r="AA145" i="14"/>
  <c r="AD145" i="14"/>
  <c r="AI145" i="14"/>
  <c r="E146" i="14"/>
  <c r="O146" i="14"/>
  <c r="W146" i="14"/>
  <c r="X146" i="14" s="1"/>
  <c r="T146" i="14" s="1"/>
  <c r="AC146" i="14"/>
  <c r="AH146" i="14"/>
  <c r="AM146" i="14"/>
  <c r="C148" i="10"/>
  <c r="O174" i="12"/>
  <c r="M149" i="10"/>
  <c r="K149" i="15"/>
  <c r="U149" i="10"/>
  <c r="J152" i="7" s="1"/>
  <c r="R149" i="14"/>
  <c r="P149" i="15"/>
  <c r="AB149" i="10"/>
  <c r="AD152" i="8" s="1"/>
  <c r="AF149" i="14"/>
  <c r="T149" i="15"/>
  <c r="AF149" i="10"/>
  <c r="AJ152" i="8" s="1"/>
  <c r="F150" i="15"/>
  <c r="L150" i="10"/>
  <c r="J150" i="15"/>
  <c r="T150" i="10"/>
  <c r="I153" i="7" s="1"/>
  <c r="I151" i="15"/>
  <c r="I155" i="15"/>
  <c r="E141" i="14"/>
  <c r="G141" i="14" s="1"/>
  <c r="O141" i="14"/>
  <c r="W141" i="14"/>
  <c r="X141" i="14" s="1"/>
  <c r="T141" i="14" s="1"/>
  <c r="AC141" i="14"/>
  <c r="AH141" i="14"/>
  <c r="AJ141" i="14" s="1"/>
  <c r="AM141" i="14"/>
  <c r="I142" i="14"/>
  <c r="N142" i="14"/>
  <c r="R142" i="14"/>
  <c r="AF142" i="14"/>
  <c r="AL142" i="14"/>
  <c r="E145" i="14"/>
  <c r="O145" i="14"/>
  <c r="W145" i="14"/>
  <c r="X145" i="14" s="1"/>
  <c r="T145" i="14" s="1"/>
  <c r="AC145" i="14"/>
  <c r="AH145" i="14"/>
  <c r="AJ145" i="14" s="1"/>
  <c r="AM145" i="14"/>
  <c r="I146" i="14"/>
  <c r="N146" i="14"/>
  <c r="R146" i="14"/>
  <c r="AF146" i="14"/>
  <c r="AL146" i="14"/>
  <c r="F148" i="14"/>
  <c r="AA148" i="14"/>
  <c r="J149" i="10"/>
  <c r="H149" i="15"/>
  <c r="R149" i="10"/>
  <c r="G152" i="7" s="1"/>
  <c r="O149" i="14"/>
  <c r="M149" i="15"/>
  <c r="Y149" i="10"/>
  <c r="AA152" i="8" s="1"/>
  <c r="AC149" i="14"/>
  <c r="D150" i="15"/>
  <c r="H150" i="10"/>
  <c r="O159" i="15"/>
  <c r="AE159" i="14"/>
  <c r="AA159" i="10"/>
  <c r="AC162" i="8" s="1"/>
  <c r="I141" i="14"/>
  <c r="O141" i="10"/>
  <c r="N141" i="14"/>
  <c r="Z141" i="10"/>
  <c r="AB144" i="8" s="1"/>
  <c r="AD141" i="10"/>
  <c r="AG144" i="8" s="1"/>
  <c r="F142" i="10"/>
  <c r="J142" i="10"/>
  <c r="N142" i="10"/>
  <c r="R142" i="10"/>
  <c r="G145" i="7" s="1"/>
  <c r="J158" i="12"/>
  <c r="Q145" i="8" s="1"/>
  <c r="R145" i="8" s="1"/>
  <c r="Y142" i="10"/>
  <c r="AA145" i="8" s="1"/>
  <c r="AC142" i="10"/>
  <c r="AF145" i="8" s="1"/>
  <c r="AG142" i="10"/>
  <c r="AK145" i="8" s="1"/>
  <c r="O162" i="12"/>
  <c r="I143" i="10"/>
  <c r="S146" i="6" s="1"/>
  <c r="M143" i="10"/>
  <c r="G145" i="10"/>
  <c r="I145" i="14"/>
  <c r="K145" i="10"/>
  <c r="O145" i="10"/>
  <c r="Z145" i="10"/>
  <c r="AB148" i="8" s="1"/>
  <c r="AD145" i="10"/>
  <c r="AG148" i="8" s="1"/>
  <c r="F146" i="10"/>
  <c r="J146" i="10"/>
  <c r="N146" i="10"/>
  <c r="R146" i="10"/>
  <c r="G149" i="7" s="1"/>
  <c r="J166" i="12"/>
  <c r="Q149" i="8" s="1"/>
  <c r="R149" i="8" s="1"/>
  <c r="Y146" i="10"/>
  <c r="AA149" i="8" s="1"/>
  <c r="AC146" i="10"/>
  <c r="AF149" i="8" s="1"/>
  <c r="AG146" i="10"/>
  <c r="AK149" i="8" s="1"/>
  <c r="E149" i="15"/>
  <c r="I149" i="10"/>
  <c r="S152" i="6" s="1"/>
  <c r="I149" i="14"/>
  <c r="G149" i="15"/>
  <c r="Q149" i="10"/>
  <c r="F152" i="7" s="1"/>
  <c r="N149" i="14"/>
  <c r="X149" i="10"/>
  <c r="AL149" i="14"/>
  <c r="J150" i="14"/>
  <c r="Q150" i="14"/>
  <c r="F151" i="14"/>
  <c r="AA151" i="14"/>
  <c r="E152" i="14"/>
  <c r="O152" i="14"/>
  <c r="W152" i="14"/>
  <c r="X152" i="14" s="1"/>
  <c r="T152" i="14" s="1"/>
  <c r="AC152" i="14"/>
  <c r="AH152" i="14"/>
  <c r="AM152" i="14"/>
  <c r="I153" i="14"/>
  <c r="N153" i="14"/>
  <c r="R153" i="14"/>
  <c r="AF153" i="14"/>
  <c r="AL153" i="14"/>
  <c r="F155" i="14"/>
  <c r="AA155" i="14"/>
  <c r="AD155" i="14"/>
  <c r="AI155" i="14"/>
  <c r="E156" i="14"/>
  <c r="O156" i="14"/>
  <c r="W156" i="14"/>
  <c r="X156" i="14" s="1"/>
  <c r="T156" i="14" s="1"/>
  <c r="AC156" i="14"/>
  <c r="AH156" i="14"/>
  <c r="AM156" i="14"/>
  <c r="I157" i="14"/>
  <c r="N157" i="14"/>
  <c r="R157" i="14"/>
  <c r="AF157" i="14"/>
  <c r="AL157" i="14"/>
  <c r="F159" i="14"/>
  <c r="N160" i="10"/>
  <c r="G160" i="15"/>
  <c r="Q160" i="10"/>
  <c r="F163" i="7" s="1"/>
  <c r="L163" i="7" s="1"/>
  <c r="N160" i="14"/>
  <c r="C161" i="10"/>
  <c r="O162" i="10"/>
  <c r="L162" i="15"/>
  <c r="S164" i="10"/>
  <c r="H167" i="7" s="1"/>
  <c r="AG149" i="10"/>
  <c r="AK152" i="8" s="1"/>
  <c r="U149" i="15"/>
  <c r="G152" i="10"/>
  <c r="C152" i="15"/>
  <c r="K152" i="10"/>
  <c r="O152" i="10"/>
  <c r="L152" i="15"/>
  <c r="Z152" i="10"/>
  <c r="AB155" i="8" s="1"/>
  <c r="N152" i="15"/>
  <c r="AD152" i="10"/>
  <c r="AG155" i="8" s="1"/>
  <c r="R152" i="15"/>
  <c r="F153" i="10"/>
  <c r="B153" i="15"/>
  <c r="J153" i="10"/>
  <c r="N153" i="10"/>
  <c r="R153" i="10"/>
  <c r="G156" i="7" s="1"/>
  <c r="H153" i="15"/>
  <c r="Y153" i="10"/>
  <c r="AA156" i="8" s="1"/>
  <c r="M153" i="15"/>
  <c r="G156" i="10"/>
  <c r="C156" i="15"/>
  <c r="K156" i="10"/>
  <c r="O156" i="10"/>
  <c r="L156" i="15"/>
  <c r="Z156" i="10"/>
  <c r="AB159" i="8" s="1"/>
  <c r="N156" i="15"/>
  <c r="AD156" i="10"/>
  <c r="AG159" i="8" s="1"/>
  <c r="R156" i="15"/>
  <c r="F157" i="10"/>
  <c r="B157" i="15"/>
  <c r="J157" i="10"/>
  <c r="N157" i="10"/>
  <c r="R157" i="10"/>
  <c r="G160" i="7" s="1"/>
  <c r="H157" i="15"/>
  <c r="J180" i="12"/>
  <c r="Q160" i="8" s="1"/>
  <c r="R160" i="8" s="1"/>
  <c r="Y157" i="10"/>
  <c r="AA160" i="8" s="1"/>
  <c r="M157" i="15"/>
  <c r="AC157" i="10"/>
  <c r="AF160" i="8" s="1"/>
  <c r="Q157" i="15"/>
  <c r="AG157" i="10"/>
  <c r="AK160" i="8" s="1"/>
  <c r="U157" i="15"/>
  <c r="J160" i="10"/>
  <c r="M160" i="10"/>
  <c r="J184" i="12"/>
  <c r="W160" i="14"/>
  <c r="X160" i="14" s="1"/>
  <c r="T160" i="14" s="1"/>
  <c r="X160" i="10"/>
  <c r="P160" i="15"/>
  <c r="AB160" i="10"/>
  <c r="AD163" i="8" s="1"/>
  <c r="T160" i="15"/>
  <c r="AF160" i="10"/>
  <c r="AJ163" i="8" s="1"/>
  <c r="K162" i="10"/>
  <c r="AD162" i="14"/>
  <c r="B163" i="15"/>
  <c r="F163" i="10"/>
  <c r="J163" i="10"/>
  <c r="G151" i="10"/>
  <c r="K151" i="10"/>
  <c r="O151" i="10"/>
  <c r="F152" i="10"/>
  <c r="J152" i="10"/>
  <c r="N152" i="10"/>
  <c r="R152" i="10"/>
  <c r="G155" i="7" s="1"/>
  <c r="Y152" i="10"/>
  <c r="AA155" i="8" s="1"/>
  <c r="AC152" i="10"/>
  <c r="AF155" i="8" s="1"/>
  <c r="AH155" i="8" s="1"/>
  <c r="AG152" i="10"/>
  <c r="AK155" i="8" s="1"/>
  <c r="I153" i="10"/>
  <c r="S156" i="6" s="1"/>
  <c r="M153" i="10"/>
  <c r="Q153" i="10"/>
  <c r="F156" i="7" s="1"/>
  <c r="U153" i="10"/>
  <c r="J156" i="7" s="1"/>
  <c r="X153" i="10"/>
  <c r="AB153" i="10"/>
  <c r="AD156" i="8" s="1"/>
  <c r="AF153" i="10"/>
  <c r="AJ156" i="8" s="1"/>
  <c r="G155" i="10"/>
  <c r="K155" i="10"/>
  <c r="O155" i="10"/>
  <c r="Z155" i="10"/>
  <c r="AB158" i="8" s="1"/>
  <c r="AD155" i="10"/>
  <c r="AG158" i="8" s="1"/>
  <c r="F156" i="10"/>
  <c r="J156" i="10"/>
  <c r="N156" i="10"/>
  <c r="R156" i="10"/>
  <c r="G159" i="7" s="1"/>
  <c r="J177" i="12"/>
  <c r="Q159" i="8" s="1"/>
  <c r="R159" i="8" s="1"/>
  <c r="Y156" i="10"/>
  <c r="AA159" i="8" s="1"/>
  <c r="AC156" i="10"/>
  <c r="AF159" i="8" s="1"/>
  <c r="AG156" i="10"/>
  <c r="AK159" i="8" s="1"/>
  <c r="O180" i="12"/>
  <c r="I157" i="10"/>
  <c r="S160" i="6" s="1"/>
  <c r="M157" i="10"/>
  <c r="Q157" i="10"/>
  <c r="F160" i="7" s="1"/>
  <c r="U157" i="10"/>
  <c r="J160" i="7" s="1"/>
  <c r="X157" i="10"/>
  <c r="AB157" i="10"/>
  <c r="AD160" i="8" s="1"/>
  <c r="AF157" i="10"/>
  <c r="AJ160" i="8" s="1"/>
  <c r="G159" i="10"/>
  <c r="K159" i="10"/>
  <c r="O159" i="10"/>
  <c r="B160" i="15"/>
  <c r="F160" i="10"/>
  <c r="E160" i="14"/>
  <c r="E160" i="15"/>
  <c r="I160" i="10"/>
  <c r="S163" i="6" s="1"/>
  <c r="I160" i="14"/>
  <c r="K160" i="15"/>
  <c r="U160" i="10"/>
  <c r="J163" i="7" s="1"/>
  <c r="R160" i="14"/>
  <c r="C162" i="15"/>
  <c r="G162" i="10"/>
  <c r="AA162" i="14"/>
  <c r="R162" i="15"/>
  <c r="AD162" i="10"/>
  <c r="AG165" i="8" s="1"/>
  <c r="AM149" i="14"/>
  <c r="F152" i="14"/>
  <c r="G152" i="14" s="1"/>
  <c r="AA152" i="14"/>
  <c r="AD152" i="14"/>
  <c r="AI152" i="14"/>
  <c r="E153" i="14"/>
  <c r="O153" i="14"/>
  <c r="W153" i="14"/>
  <c r="X153" i="14" s="1"/>
  <c r="T153" i="14" s="1"/>
  <c r="AC153" i="14"/>
  <c r="F156" i="14"/>
  <c r="G156" i="14" s="1"/>
  <c r="AA156" i="14"/>
  <c r="AD156" i="14"/>
  <c r="AI156" i="14"/>
  <c r="E157" i="14"/>
  <c r="O157" i="14"/>
  <c r="W157" i="14"/>
  <c r="X157" i="14" s="1"/>
  <c r="T157" i="14" s="1"/>
  <c r="AC157" i="14"/>
  <c r="AH157" i="14"/>
  <c r="AM157" i="14"/>
  <c r="C159" i="10"/>
  <c r="O184" i="12"/>
  <c r="H160" i="15"/>
  <c r="R160" i="10"/>
  <c r="G163" i="7" s="1"/>
  <c r="O160" i="14"/>
  <c r="P162" i="14"/>
  <c r="N162" i="15"/>
  <c r="Z162" i="10"/>
  <c r="AB165" i="8" s="1"/>
  <c r="I164" i="15"/>
  <c r="X171" i="10"/>
  <c r="AC160" i="14"/>
  <c r="AH160" i="14"/>
  <c r="AM160" i="14"/>
  <c r="F163" i="14"/>
  <c r="G163" i="14" s="1"/>
  <c r="E164" i="14"/>
  <c r="O164" i="14"/>
  <c r="W164" i="14"/>
  <c r="X164" i="14" s="1"/>
  <c r="T164" i="14" s="1"/>
  <c r="AC164" i="14"/>
  <c r="AH164" i="14"/>
  <c r="AM164" i="14"/>
  <c r="F167" i="14"/>
  <c r="E168" i="14"/>
  <c r="O168" i="14"/>
  <c r="W168" i="14"/>
  <c r="X168" i="14" s="1"/>
  <c r="T168" i="14" s="1"/>
  <c r="AC168" i="14"/>
  <c r="I169" i="14"/>
  <c r="N169" i="14"/>
  <c r="D171" i="15"/>
  <c r="H171" i="10"/>
  <c r="H171" i="14"/>
  <c r="E171" i="15"/>
  <c r="I171" i="10"/>
  <c r="S174" i="6" s="1"/>
  <c r="G171" i="15"/>
  <c r="Q171" i="10"/>
  <c r="F174" i="7" s="1"/>
  <c r="T171" i="15"/>
  <c r="AF171" i="10"/>
  <c r="AJ174" i="8" s="1"/>
  <c r="D172" i="15"/>
  <c r="H172" i="10"/>
  <c r="O163" i="14"/>
  <c r="W163" i="14"/>
  <c r="X163" i="14" s="1"/>
  <c r="T163" i="14" s="1"/>
  <c r="AC163" i="14"/>
  <c r="AH163" i="14"/>
  <c r="AM163" i="14"/>
  <c r="I164" i="14"/>
  <c r="N164" i="14"/>
  <c r="R164" i="14"/>
  <c r="AF164" i="14"/>
  <c r="AL164" i="14"/>
  <c r="F166" i="14"/>
  <c r="E167" i="14"/>
  <c r="O167" i="14"/>
  <c r="W167" i="14"/>
  <c r="X167" i="14" s="1"/>
  <c r="T167" i="14" s="1"/>
  <c r="AC167" i="14"/>
  <c r="AH167" i="14"/>
  <c r="AM167" i="14"/>
  <c r="I168" i="14"/>
  <c r="Y160" i="10"/>
  <c r="AA163" i="8" s="1"/>
  <c r="AC160" i="10"/>
  <c r="AF163" i="8" s="1"/>
  <c r="AG160" i="10"/>
  <c r="AK163" i="8" s="1"/>
  <c r="G163" i="10"/>
  <c r="K163" i="10"/>
  <c r="O163" i="10"/>
  <c r="F164" i="10"/>
  <c r="J164" i="10"/>
  <c r="N164" i="10"/>
  <c r="R164" i="10"/>
  <c r="G167" i="7" s="1"/>
  <c r="M167" i="7" s="1"/>
  <c r="Y164" i="10"/>
  <c r="AA167" i="8" s="1"/>
  <c r="AC164" i="10"/>
  <c r="AF167" i="8" s="1"/>
  <c r="AG164" i="10"/>
  <c r="AK167" i="8" s="1"/>
  <c r="G167" i="10"/>
  <c r="K167" i="10"/>
  <c r="O167" i="10"/>
  <c r="F168" i="10"/>
  <c r="J168" i="10"/>
  <c r="N168" i="10"/>
  <c r="R168" i="10"/>
  <c r="G171" i="7" s="1"/>
  <c r="J188" i="12"/>
  <c r="Q171" i="8" s="1"/>
  <c r="R171" i="8" s="1"/>
  <c r="Y168" i="10"/>
  <c r="AA171" i="8" s="1"/>
  <c r="O189" i="12"/>
  <c r="I169" i="10"/>
  <c r="S172" i="6" s="1"/>
  <c r="M169" i="10"/>
  <c r="Q169" i="10"/>
  <c r="F172" i="7" s="1"/>
  <c r="O198" i="12"/>
  <c r="I171" i="14"/>
  <c r="N171" i="14"/>
  <c r="AL171" i="14"/>
  <c r="C172" i="10"/>
  <c r="H172" i="14"/>
  <c r="F160" i="14"/>
  <c r="N163" i="10"/>
  <c r="R163" i="10"/>
  <c r="G166" i="7" s="1"/>
  <c r="M166" i="7" s="1"/>
  <c r="Y163" i="10"/>
  <c r="AA166" i="8" s="1"/>
  <c r="AC163" i="10"/>
  <c r="AF166" i="8" s="1"/>
  <c r="AG163" i="10"/>
  <c r="AK166" i="8" s="1"/>
  <c r="F164" i="14"/>
  <c r="G164" i="14" s="1"/>
  <c r="I164" i="10"/>
  <c r="S167" i="6" s="1"/>
  <c r="M164" i="10"/>
  <c r="Q164" i="10"/>
  <c r="F167" i="7" s="1"/>
  <c r="L167" i="7" s="1"/>
  <c r="U164" i="10"/>
  <c r="J167" i="7" s="1"/>
  <c r="P167" i="7" s="1"/>
  <c r="X164" i="10"/>
  <c r="AB164" i="10"/>
  <c r="AD167" i="8" s="1"/>
  <c r="AF164" i="10"/>
  <c r="AJ167" i="8" s="1"/>
  <c r="G166" i="10"/>
  <c r="K166" i="10"/>
  <c r="O166" i="10"/>
  <c r="F167" i="10"/>
  <c r="J167" i="10"/>
  <c r="N167" i="10"/>
  <c r="R167" i="10"/>
  <c r="G170" i="7" s="1"/>
  <c r="Y167" i="10"/>
  <c r="AA170" i="8" s="1"/>
  <c r="AC167" i="10"/>
  <c r="AF170" i="8" s="1"/>
  <c r="AG167" i="10"/>
  <c r="AK170" i="8" s="1"/>
  <c r="O188" i="12"/>
  <c r="K171" i="6" s="1"/>
  <c r="L171" i="6" s="1"/>
  <c r="M171" i="6" s="1"/>
  <c r="F168" i="14"/>
  <c r="G168" i="14" s="1"/>
  <c r="I168" i="10"/>
  <c r="S171" i="6" s="1"/>
  <c r="M168" i="10"/>
  <c r="C171" i="10"/>
  <c r="F171" i="10"/>
  <c r="E173" i="14"/>
  <c r="I174" i="14"/>
  <c r="G173" i="10"/>
  <c r="C173" i="15"/>
  <c r="K173" i="10"/>
  <c r="O173" i="10"/>
  <c r="L173" i="15"/>
  <c r="F174" i="10"/>
  <c r="B174" i="15"/>
  <c r="J174" i="10"/>
  <c r="N174" i="10"/>
  <c r="R174" i="10"/>
  <c r="G177" i="7" s="1"/>
  <c r="H174" i="15"/>
  <c r="J201" i="12"/>
  <c r="Q177" i="8" s="1"/>
  <c r="R177" i="8" s="1"/>
  <c r="Y174" i="10"/>
  <c r="AA177" i="8" s="1"/>
  <c r="M174" i="15"/>
  <c r="F173" i="10"/>
  <c r="O201" i="12"/>
  <c r="I174" i="10"/>
  <c r="S177" i="6" s="1"/>
  <c r="F173" i="14"/>
  <c r="G173" i="14" s="1"/>
  <c r="AA173" i="14"/>
  <c r="E174" i="14"/>
  <c r="O174" i="14"/>
  <c r="W174" i="14"/>
  <c r="X174" i="14" s="1"/>
  <c r="T174" i="14" s="1"/>
  <c r="AC174" i="14"/>
  <c r="BC145" i="21"/>
  <c r="BA145" i="21"/>
  <c r="BB145" i="21" s="1"/>
  <c r="BE145" i="21"/>
  <c r="BD145" i="21"/>
  <c r="BE10" i="21"/>
  <c r="BA10" i="21"/>
  <c r="BB10" i="21" s="1"/>
  <c r="BC10" i="21"/>
  <c r="BE18" i="21"/>
  <c r="BA18" i="21"/>
  <c r="BB18" i="21" s="1"/>
  <c r="BC18" i="21"/>
  <c r="BE26" i="21"/>
  <c r="BA26" i="21"/>
  <c r="BB26" i="21" s="1"/>
  <c r="BC26" i="21"/>
  <c r="BE6" i="21"/>
  <c r="BA6" i="21"/>
  <c r="BB6" i="21" s="1"/>
  <c r="BC6" i="21"/>
  <c r="BE14" i="21"/>
  <c r="BA14" i="21"/>
  <c r="BB14" i="21" s="1"/>
  <c r="BC14" i="21"/>
  <c r="BE22" i="21"/>
  <c r="BA22" i="21"/>
  <c r="BB22" i="21" s="1"/>
  <c r="BC22" i="21"/>
  <c r="BE30" i="21"/>
  <c r="BA30" i="21"/>
  <c r="BB30" i="21" s="1"/>
  <c r="BC30" i="21"/>
  <c r="BE3" i="21"/>
  <c r="BA3" i="21"/>
  <c r="BB3" i="21" s="1"/>
  <c r="BC3" i="21"/>
  <c r="BD3" i="21"/>
  <c r="BE7" i="21"/>
  <c r="BA7" i="21"/>
  <c r="BB7" i="21" s="1"/>
  <c r="BC7" i="21"/>
  <c r="BD7" i="21"/>
  <c r="BE11" i="21"/>
  <c r="BA11" i="21"/>
  <c r="BB11" i="21" s="1"/>
  <c r="BC11" i="21"/>
  <c r="BD11" i="21"/>
  <c r="BE15" i="21"/>
  <c r="BA15" i="21"/>
  <c r="BB15" i="21" s="1"/>
  <c r="BC15" i="21"/>
  <c r="BD15" i="21"/>
  <c r="BE19" i="21"/>
  <c r="BA19" i="21"/>
  <c r="BB19" i="21" s="1"/>
  <c r="BC19" i="21"/>
  <c r="BD19" i="21"/>
  <c r="BE23" i="21"/>
  <c r="BA23" i="21"/>
  <c r="BB23" i="21" s="1"/>
  <c r="BC23" i="21"/>
  <c r="BD23" i="21"/>
  <c r="BE27" i="21"/>
  <c r="BA27" i="21"/>
  <c r="BB27" i="21" s="1"/>
  <c r="BC27" i="21"/>
  <c r="BD27" i="21"/>
  <c r="BE4" i="21"/>
  <c r="BA4" i="21"/>
  <c r="BB4" i="21" s="1"/>
  <c r="BC4" i="21"/>
  <c r="BD4" i="21"/>
  <c r="BE8" i="21"/>
  <c r="BA8" i="21"/>
  <c r="BB8" i="21" s="1"/>
  <c r="BC8" i="21"/>
  <c r="BD8" i="21"/>
  <c r="BE12" i="21"/>
  <c r="BA12" i="21"/>
  <c r="BB12" i="21" s="1"/>
  <c r="BC12" i="21"/>
  <c r="BD12" i="21"/>
  <c r="BE16" i="21"/>
  <c r="BA16" i="21"/>
  <c r="BB16" i="21" s="1"/>
  <c r="BC16" i="21"/>
  <c r="BD16" i="21"/>
  <c r="BE20" i="21"/>
  <c r="BA20" i="21"/>
  <c r="BB20" i="21" s="1"/>
  <c r="BC20" i="21"/>
  <c r="BD20" i="21"/>
  <c r="BE24" i="21"/>
  <c r="BA24" i="21"/>
  <c r="BB24" i="21" s="1"/>
  <c r="BC24" i="21"/>
  <c r="BD24" i="21"/>
  <c r="BE28" i="21"/>
  <c r="BA28" i="21"/>
  <c r="BB28" i="21" s="1"/>
  <c r="BC28" i="21"/>
  <c r="BD28" i="21"/>
  <c r="BE98" i="21"/>
  <c r="BA98" i="21"/>
  <c r="BB98" i="21" s="1"/>
  <c r="BD98" i="21"/>
  <c r="BC98" i="21"/>
  <c r="BE5" i="21"/>
  <c r="BA5" i="21"/>
  <c r="BB5" i="21" s="1"/>
  <c r="BC5" i="21"/>
  <c r="BD5" i="21"/>
  <c r="BE9" i="21"/>
  <c r="BA9" i="21"/>
  <c r="BB9" i="21" s="1"/>
  <c r="BC9" i="21"/>
  <c r="BD9" i="21"/>
  <c r="BE13" i="21"/>
  <c r="BA13" i="21"/>
  <c r="BB13" i="21" s="1"/>
  <c r="BC13" i="21"/>
  <c r="BD13" i="21"/>
  <c r="BE17" i="21"/>
  <c r="BA17" i="21"/>
  <c r="BB17" i="21" s="1"/>
  <c r="BC17" i="21"/>
  <c r="BD17" i="21"/>
  <c r="BE21" i="21"/>
  <c r="BA21" i="21"/>
  <c r="BB21" i="21" s="1"/>
  <c r="BC21" i="21"/>
  <c r="BD21" i="21"/>
  <c r="BE25" i="21"/>
  <c r="BA25" i="21"/>
  <c r="BB25" i="21" s="1"/>
  <c r="BC25" i="21"/>
  <c r="BD25" i="21"/>
  <c r="BE29" i="21"/>
  <c r="BA29" i="21"/>
  <c r="BB29" i="21" s="1"/>
  <c r="BC29" i="21"/>
  <c r="BD29" i="21"/>
  <c r="BE42" i="21"/>
  <c r="BA42" i="21"/>
  <c r="BB42" i="21" s="1"/>
  <c r="BD42" i="21"/>
  <c r="BE32" i="21"/>
  <c r="BA32" i="21"/>
  <c r="BB32" i="21" s="1"/>
  <c r="BC32" i="21"/>
  <c r="BE34" i="21"/>
  <c r="BA34" i="21"/>
  <c r="BB34" i="21" s="1"/>
  <c r="BC34" i="21"/>
  <c r="BE36" i="21"/>
  <c r="BA36" i="21"/>
  <c r="BB36" i="21" s="1"/>
  <c r="BC36" i="21"/>
  <c r="BE38" i="21"/>
  <c r="BA38" i="21"/>
  <c r="BB38" i="21" s="1"/>
  <c r="BC38" i="21"/>
  <c r="BE40" i="21"/>
  <c r="BA40" i="21"/>
  <c r="BB40" i="21" s="1"/>
  <c r="BC40" i="21"/>
  <c r="BE43" i="21"/>
  <c r="BA43" i="21"/>
  <c r="BB43" i="21" s="1"/>
  <c r="BD43" i="21"/>
  <c r="BE44" i="21"/>
  <c r="BE45" i="21"/>
  <c r="BE46" i="21"/>
  <c r="BE47" i="21"/>
  <c r="BE48" i="21"/>
  <c r="BE49" i="21"/>
  <c r="BE50" i="21"/>
  <c r="BE51" i="21"/>
  <c r="BE52" i="21"/>
  <c r="BE53" i="21"/>
  <c r="BE54" i="21"/>
  <c r="BE55" i="21"/>
  <c r="BE56" i="21"/>
  <c r="BE57" i="21"/>
  <c r="BE58" i="21"/>
  <c r="BE59" i="21"/>
  <c r="BE60" i="21"/>
  <c r="BE61" i="21"/>
  <c r="BE62" i="21"/>
  <c r="BE63" i="21"/>
  <c r="BE64" i="21"/>
  <c r="BE65" i="21"/>
  <c r="BE66" i="21"/>
  <c r="BC133" i="21"/>
  <c r="BA133" i="21"/>
  <c r="BB133" i="21" s="1"/>
  <c r="BE133" i="21"/>
  <c r="BD133" i="21"/>
  <c r="BC137" i="21"/>
  <c r="BA137" i="21"/>
  <c r="BB137" i="21" s="1"/>
  <c r="BE137" i="21"/>
  <c r="BD137" i="21"/>
  <c r="BE31" i="21"/>
  <c r="BA31" i="21"/>
  <c r="BB31" i="21" s="1"/>
  <c r="BC31" i="21"/>
  <c r="BE33" i="21"/>
  <c r="BA33" i="21"/>
  <c r="BB33" i="21" s="1"/>
  <c r="BC33" i="21"/>
  <c r="BE35" i="21"/>
  <c r="BA35" i="21"/>
  <c r="BB35" i="21" s="1"/>
  <c r="BC35" i="21"/>
  <c r="BE37" i="21"/>
  <c r="BA37" i="21"/>
  <c r="BB37" i="21" s="1"/>
  <c r="BC37" i="21"/>
  <c r="BE39" i="21"/>
  <c r="BA39" i="21"/>
  <c r="BB39" i="21" s="1"/>
  <c r="BC39" i="21"/>
  <c r="BE41" i="21"/>
  <c r="BA41" i="21"/>
  <c r="BB41" i="21" s="1"/>
  <c r="BD41" i="21"/>
  <c r="BC41" i="21"/>
  <c r="BC141" i="21"/>
  <c r="BA141" i="21"/>
  <c r="BB141" i="21" s="1"/>
  <c r="BE141" i="21"/>
  <c r="BD141" i="21"/>
  <c r="BD44" i="21"/>
  <c r="BD45" i="21"/>
  <c r="BD46" i="21"/>
  <c r="BD47" i="21"/>
  <c r="BD48" i="21"/>
  <c r="BD49" i="21"/>
  <c r="BD50" i="21"/>
  <c r="BD51" i="21"/>
  <c r="BD52" i="21"/>
  <c r="BD53" i="21"/>
  <c r="BD54" i="21"/>
  <c r="BD55" i="21"/>
  <c r="BD56" i="21"/>
  <c r="BD57" i="21"/>
  <c r="BD58" i="21"/>
  <c r="BD59" i="21"/>
  <c r="BD60" i="21"/>
  <c r="BD61" i="21"/>
  <c r="BD62" i="21"/>
  <c r="BD63" i="21"/>
  <c r="BD64" i="21"/>
  <c r="BD65" i="21"/>
  <c r="BD66" i="21"/>
  <c r="BE68" i="21"/>
  <c r="BA68" i="21"/>
  <c r="BB68" i="21" s="1"/>
  <c r="BC68" i="21"/>
  <c r="BE70" i="21"/>
  <c r="BA70" i="21"/>
  <c r="BB70" i="21" s="1"/>
  <c r="BC70" i="21"/>
  <c r="BE72" i="21"/>
  <c r="BA72" i="21"/>
  <c r="BB72" i="21" s="1"/>
  <c r="BC72" i="21"/>
  <c r="BE74" i="21"/>
  <c r="BA74" i="21"/>
  <c r="BB74" i="21" s="1"/>
  <c r="BC74" i="21"/>
  <c r="BE76" i="21"/>
  <c r="BA76" i="21"/>
  <c r="BB76" i="21" s="1"/>
  <c r="BC76" i="21"/>
  <c r="BE78" i="21"/>
  <c r="BA78" i="21"/>
  <c r="BB78" i="21" s="1"/>
  <c r="BC78" i="21"/>
  <c r="BE80" i="21"/>
  <c r="BA80" i="21"/>
  <c r="BB80" i="21" s="1"/>
  <c r="BC80" i="21"/>
  <c r="BE82" i="21"/>
  <c r="BA82" i="21"/>
  <c r="BB82" i="21" s="1"/>
  <c r="BC82" i="21"/>
  <c r="BE84" i="21"/>
  <c r="BA84" i="21"/>
  <c r="BB84" i="21" s="1"/>
  <c r="BC84" i="21"/>
  <c r="BE86" i="21"/>
  <c r="BA86" i="21"/>
  <c r="BB86" i="21" s="1"/>
  <c r="BC86" i="21"/>
  <c r="BE88" i="21"/>
  <c r="BA88" i="21"/>
  <c r="BB88" i="21" s="1"/>
  <c r="BC88" i="21"/>
  <c r="BE90" i="21"/>
  <c r="BA90" i="21"/>
  <c r="BB90" i="21" s="1"/>
  <c r="BC90" i="21"/>
  <c r="BE92" i="21"/>
  <c r="BA92" i="21"/>
  <c r="BB92" i="21" s="1"/>
  <c r="BC92" i="21"/>
  <c r="BE94" i="21"/>
  <c r="BA94" i="21"/>
  <c r="BB94" i="21" s="1"/>
  <c r="BC94" i="21"/>
  <c r="BE96" i="21"/>
  <c r="BA96" i="21"/>
  <c r="BB96" i="21" s="1"/>
  <c r="BC96" i="21"/>
  <c r="BE99" i="21"/>
  <c r="BA99" i="21"/>
  <c r="BB99" i="21" s="1"/>
  <c r="BD99" i="21"/>
  <c r="BC99" i="21"/>
  <c r="BC134" i="21"/>
  <c r="BA134" i="21"/>
  <c r="BB134" i="21" s="1"/>
  <c r="BC138" i="21"/>
  <c r="BA138" i="21"/>
  <c r="BB138" i="21" s="1"/>
  <c r="BC142" i="21"/>
  <c r="BA142" i="21"/>
  <c r="BB142" i="21" s="1"/>
  <c r="BC146" i="21"/>
  <c r="BA146" i="21"/>
  <c r="BB146" i="21" s="1"/>
  <c r="BC150" i="21"/>
  <c r="BA150" i="21"/>
  <c r="BB150" i="21" s="1"/>
  <c r="BA44" i="21"/>
  <c r="BB44" i="21" s="1"/>
  <c r="BA45" i="21"/>
  <c r="BB45" i="21" s="1"/>
  <c r="BA46" i="21"/>
  <c r="BB46" i="21" s="1"/>
  <c r="BA47" i="21"/>
  <c r="BB47" i="21" s="1"/>
  <c r="BA48" i="21"/>
  <c r="BB48" i="21" s="1"/>
  <c r="BA49" i="21"/>
  <c r="BB49" i="21" s="1"/>
  <c r="BA50" i="21"/>
  <c r="BB50" i="21" s="1"/>
  <c r="BA51" i="21"/>
  <c r="BB51" i="21" s="1"/>
  <c r="BA52" i="21"/>
  <c r="BB52" i="21" s="1"/>
  <c r="BA53" i="21"/>
  <c r="BB53" i="21" s="1"/>
  <c r="BA54" i="21"/>
  <c r="BB54" i="21" s="1"/>
  <c r="BA55" i="21"/>
  <c r="BB55" i="21" s="1"/>
  <c r="BA56" i="21"/>
  <c r="BB56" i="21" s="1"/>
  <c r="BA57" i="21"/>
  <c r="BB57" i="21" s="1"/>
  <c r="BA58" i="21"/>
  <c r="BB58" i="21" s="1"/>
  <c r="BA59" i="21"/>
  <c r="BB59" i="21" s="1"/>
  <c r="BA60" i="21"/>
  <c r="BB60" i="21" s="1"/>
  <c r="BA61" i="21"/>
  <c r="BB61" i="21" s="1"/>
  <c r="BA62" i="21"/>
  <c r="BB62" i="21" s="1"/>
  <c r="BA63" i="21"/>
  <c r="BB63" i="21" s="1"/>
  <c r="BA64" i="21"/>
  <c r="BB64" i="21" s="1"/>
  <c r="BA65" i="21"/>
  <c r="BB65" i="21" s="1"/>
  <c r="BA66" i="21"/>
  <c r="BB66" i="21" s="1"/>
  <c r="BD68" i="21"/>
  <c r="BD70" i="21"/>
  <c r="BD72" i="21"/>
  <c r="BD74" i="21"/>
  <c r="BD76" i="21"/>
  <c r="BD78" i="21"/>
  <c r="BD80" i="21"/>
  <c r="BD82" i="21"/>
  <c r="BD84" i="21"/>
  <c r="BD86" i="21"/>
  <c r="BD88" i="21"/>
  <c r="BD90" i="21"/>
  <c r="BD92" i="21"/>
  <c r="BD94" i="21"/>
  <c r="BD96" i="21"/>
  <c r="BE100" i="21"/>
  <c r="BA100" i="21"/>
  <c r="BB100" i="21" s="1"/>
  <c r="BD100" i="21"/>
  <c r="BC100" i="21"/>
  <c r="BE134" i="21"/>
  <c r="BE138" i="21"/>
  <c r="BE142" i="21"/>
  <c r="BE146" i="21"/>
  <c r="BE150" i="21"/>
  <c r="BA167" i="21"/>
  <c r="BB167" i="21" s="1"/>
  <c r="BA169" i="21"/>
  <c r="BB169" i="21" s="1"/>
  <c r="BA171" i="21"/>
  <c r="BB171" i="21" s="1"/>
  <c r="BA173" i="21"/>
  <c r="BB173" i="21" s="1"/>
  <c r="BA175" i="21"/>
  <c r="BB175" i="21" s="1"/>
  <c r="BA177" i="21"/>
  <c r="BB177" i="21" s="1"/>
  <c r="BA179" i="21"/>
  <c r="BB179" i="21" s="1"/>
  <c r="BA181" i="21"/>
  <c r="BB181" i="21" s="1"/>
  <c r="BA183" i="21"/>
  <c r="BB183" i="21" s="1"/>
  <c r="BA185" i="21"/>
  <c r="BB185" i="21" s="1"/>
  <c r="BA187" i="21"/>
  <c r="BB187" i="21" s="1"/>
  <c r="BA189" i="21"/>
  <c r="BB189" i="21" s="1"/>
  <c r="BA191" i="21"/>
  <c r="BB191" i="21" s="1"/>
  <c r="BE67" i="21"/>
  <c r="BA67" i="21"/>
  <c r="BB67" i="21" s="1"/>
  <c r="BC67" i="21"/>
  <c r="BE69" i="21"/>
  <c r="BA69" i="21"/>
  <c r="BB69" i="21" s="1"/>
  <c r="BC69" i="21"/>
  <c r="BE71" i="21"/>
  <c r="BA71" i="21"/>
  <c r="BB71" i="21" s="1"/>
  <c r="BC71" i="21"/>
  <c r="BE73" i="21"/>
  <c r="BA73" i="21"/>
  <c r="BB73" i="21" s="1"/>
  <c r="BC73" i="21"/>
  <c r="BE75" i="21"/>
  <c r="BA75" i="21"/>
  <c r="BB75" i="21" s="1"/>
  <c r="BC75" i="21"/>
  <c r="BE77" i="21"/>
  <c r="BA77" i="21"/>
  <c r="BB77" i="21" s="1"/>
  <c r="BC77" i="21"/>
  <c r="BE79" i="21"/>
  <c r="BA79" i="21"/>
  <c r="BB79" i="21" s="1"/>
  <c r="BC79" i="21"/>
  <c r="BE81" i="21"/>
  <c r="BA81" i="21"/>
  <c r="BB81" i="21" s="1"/>
  <c r="BC81" i="21"/>
  <c r="BE83" i="21"/>
  <c r="BA83" i="21"/>
  <c r="BB83" i="21" s="1"/>
  <c r="BC83" i="21"/>
  <c r="BE85" i="21"/>
  <c r="BA85" i="21"/>
  <c r="BB85" i="21" s="1"/>
  <c r="BC85" i="21"/>
  <c r="BE87" i="21"/>
  <c r="BA87" i="21"/>
  <c r="BB87" i="21" s="1"/>
  <c r="BC87" i="21"/>
  <c r="BE89" i="21"/>
  <c r="BA89" i="21"/>
  <c r="BB89" i="21" s="1"/>
  <c r="BC89" i="21"/>
  <c r="BE91" i="21"/>
  <c r="BA91" i="21"/>
  <c r="BB91" i="21" s="1"/>
  <c r="BC91" i="21"/>
  <c r="BE93" i="21"/>
  <c r="BA93" i="21"/>
  <c r="BB93" i="21" s="1"/>
  <c r="BC93" i="21"/>
  <c r="BE95" i="21"/>
  <c r="BA95" i="21"/>
  <c r="BB95" i="21" s="1"/>
  <c r="BC95" i="21"/>
  <c r="BE97" i="21"/>
  <c r="BA97" i="21"/>
  <c r="BB97" i="21" s="1"/>
  <c r="BD97" i="21"/>
  <c r="BC97" i="21"/>
  <c r="BE101" i="21"/>
  <c r="BA101" i="21"/>
  <c r="BB101" i="21" s="1"/>
  <c r="BD101" i="21"/>
  <c r="BC101" i="21"/>
  <c r="BE102" i="21"/>
  <c r="BA102" i="21"/>
  <c r="BB102" i="21" s="1"/>
  <c r="BD102" i="21"/>
  <c r="BC102" i="21"/>
  <c r="BE103" i="21"/>
  <c r="BA103" i="21"/>
  <c r="BB103" i="21" s="1"/>
  <c r="BD103" i="21"/>
  <c r="BC103" i="21"/>
  <c r="BE104" i="21"/>
  <c r="BA104" i="21"/>
  <c r="BB104" i="21" s="1"/>
  <c r="BD104" i="21"/>
  <c r="BC104" i="21"/>
  <c r="BE105" i="21"/>
  <c r="BA105" i="21"/>
  <c r="BB105" i="21" s="1"/>
  <c r="BD105" i="21"/>
  <c r="BC105" i="21"/>
  <c r="BE106" i="21"/>
  <c r="BA106" i="21"/>
  <c r="BB106" i="21" s="1"/>
  <c r="BD106" i="21"/>
  <c r="BC106" i="21"/>
  <c r="BE107" i="21"/>
  <c r="BA107" i="21"/>
  <c r="BB107" i="21" s="1"/>
  <c r="BD107" i="21"/>
  <c r="BC107" i="21"/>
  <c r="BE108" i="21"/>
  <c r="BA108" i="21"/>
  <c r="BB108" i="21" s="1"/>
  <c r="BD108" i="21"/>
  <c r="BC108" i="21"/>
  <c r="BE109" i="21"/>
  <c r="BA109" i="21"/>
  <c r="BB109" i="21" s="1"/>
  <c r="BD109" i="21"/>
  <c r="BC109" i="21"/>
  <c r="BE110" i="21"/>
  <c r="BA110" i="21"/>
  <c r="BB110" i="21" s="1"/>
  <c r="BD110" i="21"/>
  <c r="BC110" i="21"/>
  <c r="BE111" i="21"/>
  <c r="BA111" i="21"/>
  <c r="BB111" i="21" s="1"/>
  <c r="BD111" i="21"/>
  <c r="BC111" i="21"/>
  <c r="BE112" i="21"/>
  <c r="BA112" i="21"/>
  <c r="BB112" i="21" s="1"/>
  <c r="BD112" i="21"/>
  <c r="BC112" i="21"/>
  <c r="BE113" i="21"/>
  <c r="BA113" i="21"/>
  <c r="BB113" i="21" s="1"/>
  <c r="BD113" i="21"/>
  <c r="BC113" i="21"/>
  <c r="BE114" i="21"/>
  <c r="BA114" i="21"/>
  <c r="BB114" i="21" s="1"/>
  <c r="BD114" i="21"/>
  <c r="BC114" i="21"/>
  <c r="BE115" i="21"/>
  <c r="BA115" i="21"/>
  <c r="BB115" i="21" s="1"/>
  <c r="BD115" i="21"/>
  <c r="BC115" i="21"/>
  <c r="BE116" i="21"/>
  <c r="BA116" i="21"/>
  <c r="BB116" i="21" s="1"/>
  <c r="BD116" i="21"/>
  <c r="BC116" i="21"/>
  <c r="BE117" i="21"/>
  <c r="BA117" i="21"/>
  <c r="BB117" i="21" s="1"/>
  <c r="BD117" i="21"/>
  <c r="BC117" i="21"/>
  <c r="BE118" i="21"/>
  <c r="BA118" i="21"/>
  <c r="BB118" i="21" s="1"/>
  <c r="BD118" i="21"/>
  <c r="BC118" i="21"/>
  <c r="BE119" i="21"/>
  <c r="BA119" i="21"/>
  <c r="BB119" i="21" s="1"/>
  <c r="BD119" i="21"/>
  <c r="BC119" i="21"/>
  <c r="BE120" i="21"/>
  <c r="BA120" i="21"/>
  <c r="BB120" i="21" s="1"/>
  <c r="BD120" i="21"/>
  <c r="BC120" i="21"/>
  <c r="BE121" i="21"/>
  <c r="BA121" i="21"/>
  <c r="BB121" i="21" s="1"/>
  <c r="BD121" i="21"/>
  <c r="BC121" i="21"/>
  <c r="BE122" i="21"/>
  <c r="BA122" i="21"/>
  <c r="BB122" i="21" s="1"/>
  <c r="BD122" i="21"/>
  <c r="BC122" i="21"/>
  <c r="BE123" i="21"/>
  <c r="BA123" i="21"/>
  <c r="BB123" i="21" s="1"/>
  <c r="BD123" i="21"/>
  <c r="BC123" i="21"/>
  <c r="BE124" i="21"/>
  <c r="BA124" i="21"/>
  <c r="BB124" i="21" s="1"/>
  <c r="BD124" i="21"/>
  <c r="BC124" i="21"/>
  <c r="BE125" i="21"/>
  <c r="BA125" i="21"/>
  <c r="BB125" i="21" s="1"/>
  <c r="BD125" i="21"/>
  <c r="BC125" i="21"/>
  <c r="BE126" i="21"/>
  <c r="BA126" i="21"/>
  <c r="BB126" i="21" s="1"/>
  <c r="BD126" i="21"/>
  <c r="BC126" i="21"/>
  <c r="BE127" i="21"/>
  <c r="BA127" i="21"/>
  <c r="BB127" i="21" s="1"/>
  <c r="BD127" i="21"/>
  <c r="BC127" i="21"/>
  <c r="BE128" i="21"/>
  <c r="BA128" i="21"/>
  <c r="BB128" i="21" s="1"/>
  <c r="BD128" i="21"/>
  <c r="BC128" i="21"/>
  <c r="BE129" i="21"/>
  <c r="BA129" i="21"/>
  <c r="BB129" i="21" s="1"/>
  <c r="BD129" i="21"/>
  <c r="BC129" i="21"/>
  <c r="BE130" i="21"/>
  <c r="BA130" i="21"/>
  <c r="BB130" i="21" s="1"/>
  <c r="BD130" i="21"/>
  <c r="BC130" i="21"/>
  <c r="BE131" i="21"/>
  <c r="BA131" i="21"/>
  <c r="BB131" i="21" s="1"/>
  <c r="BD131" i="21"/>
  <c r="BC131" i="21"/>
  <c r="BA132" i="21"/>
  <c r="BB132" i="21" s="1"/>
  <c r="BE132" i="21"/>
  <c r="BD132" i="21"/>
  <c r="BC149" i="21"/>
  <c r="BA149" i="21"/>
  <c r="BB149" i="21" s="1"/>
  <c r="BE149" i="21"/>
  <c r="BD150" i="21"/>
  <c r="BC151" i="21"/>
  <c r="BD152" i="21"/>
  <c r="BC152" i="21"/>
  <c r="BA152" i="21"/>
  <c r="BB152" i="21" s="1"/>
  <c r="BC153" i="21"/>
  <c r="BD154" i="21"/>
  <c r="BC154" i="21"/>
  <c r="BA154" i="21"/>
  <c r="BB154" i="21" s="1"/>
  <c r="BC155" i="21"/>
  <c r="BD156" i="21"/>
  <c r="BC156" i="21"/>
  <c r="BA156" i="21"/>
  <c r="BB156" i="21" s="1"/>
  <c r="BC157" i="21"/>
  <c r="BD158" i="21"/>
  <c r="BC158" i="21"/>
  <c r="BA158" i="21"/>
  <c r="BB158" i="21" s="1"/>
  <c r="BC159" i="21"/>
  <c r="BD160" i="21"/>
  <c r="BC160" i="21"/>
  <c r="BA160" i="21"/>
  <c r="BB160" i="21" s="1"/>
  <c r="BC161" i="21"/>
  <c r="BD162" i="21"/>
  <c r="BC162" i="21"/>
  <c r="BA162" i="21"/>
  <c r="BB162" i="21" s="1"/>
  <c r="BC163" i="21"/>
  <c r="BD164" i="21"/>
  <c r="BC164" i="21"/>
  <c r="BA164" i="21"/>
  <c r="BB164" i="21" s="1"/>
  <c r="BC165" i="21"/>
  <c r="BD166" i="21"/>
  <c r="BC166" i="21"/>
  <c r="BA166" i="21"/>
  <c r="BB166" i="21" s="1"/>
  <c r="BD168" i="21"/>
  <c r="BC168" i="21"/>
  <c r="BA168" i="21"/>
  <c r="BB168" i="21" s="1"/>
  <c r="BD170" i="21"/>
  <c r="BC170" i="21"/>
  <c r="BA170" i="21"/>
  <c r="BB170" i="21" s="1"/>
  <c r="BD172" i="21"/>
  <c r="BC172" i="21"/>
  <c r="BA172" i="21"/>
  <c r="BB172" i="21" s="1"/>
  <c r="BD174" i="21"/>
  <c r="BC174" i="21"/>
  <c r="BA174" i="21"/>
  <c r="BB174" i="21" s="1"/>
  <c r="BD176" i="21"/>
  <c r="BC176" i="21"/>
  <c r="BA176" i="21"/>
  <c r="BB176" i="21" s="1"/>
  <c r="BD178" i="21"/>
  <c r="BC178" i="21"/>
  <c r="BA178" i="21"/>
  <c r="BB178" i="21" s="1"/>
  <c r="BD180" i="21"/>
  <c r="BC180" i="21"/>
  <c r="BA180" i="21"/>
  <c r="BB180" i="21" s="1"/>
  <c r="BD182" i="21"/>
  <c r="BC182" i="21"/>
  <c r="BA182" i="21"/>
  <c r="BB182" i="21" s="1"/>
  <c r="BD184" i="21"/>
  <c r="BC184" i="21"/>
  <c r="BA184" i="21"/>
  <c r="BB184" i="21" s="1"/>
  <c r="BD186" i="21"/>
  <c r="BC186" i="21"/>
  <c r="BA186" i="21"/>
  <c r="BB186" i="21" s="1"/>
  <c r="BD188" i="21"/>
  <c r="BC188" i="21"/>
  <c r="BA188" i="21"/>
  <c r="BB188" i="21" s="1"/>
  <c r="BD190" i="21"/>
  <c r="BC190" i="21"/>
  <c r="BA190" i="21"/>
  <c r="BB190" i="21" s="1"/>
  <c r="BC135" i="21"/>
  <c r="BD136" i="21"/>
  <c r="BC139" i="21"/>
  <c r="BD140" i="21"/>
  <c r="BC143" i="21"/>
  <c r="BD144" i="21"/>
  <c r="BC147" i="21"/>
  <c r="BD148" i="21"/>
  <c r="BD135" i="21"/>
  <c r="BD139" i="21"/>
  <c r="BD143" i="21"/>
  <c r="BD147" i="21"/>
  <c r="BD151" i="21"/>
  <c r="BE151" i="21"/>
  <c r="BD153" i="21"/>
  <c r="BE153" i="21"/>
  <c r="BD155" i="21"/>
  <c r="BE155" i="21"/>
  <c r="BD157" i="21"/>
  <c r="BE157" i="21"/>
  <c r="BD159" i="21"/>
  <c r="BE159" i="21"/>
  <c r="BD161" i="21"/>
  <c r="BE161" i="21"/>
  <c r="BD163" i="21"/>
  <c r="BE163" i="21"/>
  <c r="BD165" i="21"/>
  <c r="BE165" i="21"/>
  <c r="BD167" i="21"/>
  <c r="BE167" i="21"/>
  <c r="BD169" i="21"/>
  <c r="BE169" i="21"/>
  <c r="BD171" i="21"/>
  <c r="BE171" i="21"/>
  <c r="BD173" i="21"/>
  <c r="BE173" i="21"/>
  <c r="BD175" i="21"/>
  <c r="BE175" i="21"/>
  <c r="BD177" i="21"/>
  <c r="BE177" i="21"/>
  <c r="BD179" i="21"/>
  <c r="BE179" i="21"/>
  <c r="BD181" i="21"/>
  <c r="BE181" i="21"/>
  <c r="BD183" i="21"/>
  <c r="BE183" i="21"/>
  <c r="BD185" i="21"/>
  <c r="BE185" i="21"/>
  <c r="BD187" i="21"/>
  <c r="BE187" i="21"/>
  <c r="BD189" i="21"/>
  <c r="BE189" i="21"/>
  <c r="BD191" i="21"/>
  <c r="BE191" i="21"/>
  <c r="BA192" i="21"/>
  <c r="BB192" i="21" s="1"/>
  <c r="BD193" i="21"/>
  <c r="BC193" i="21"/>
  <c r="BE193" i="21"/>
  <c r="BC192" i="21"/>
  <c r="BE192" i="21"/>
  <c r="BA193" i="21"/>
  <c r="BB193" i="21" s="1"/>
  <c r="W176" i="8" l="1"/>
  <c r="H114" i="8"/>
  <c r="W77" i="8"/>
  <c r="H67" i="8"/>
  <c r="M170" i="7"/>
  <c r="G160" i="14"/>
  <c r="M155" i="7"/>
  <c r="G132" i="14"/>
  <c r="M135" i="7"/>
  <c r="P132" i="7"/>
  <c r="M136" i="7"/>
  <c r="P120" i="7"/>
  <c r="M82" i="7"/>
  <c r="AL75" i="8"/>
  <c r="M71" i="7"/>
  <c r="AJ71" i="14"/>
  <c r="AJ64" i="14"/>
  <c r="G63" i="14"/>
  <c r="G72" i="14"/>
  <c r="G64" i="14"/>
  <c r="M37" i="7"/>
  <c r="O77" i="8"/>
  <c r="O75" i="8"/>
  <c r="O73" i="8"/>
  <c r="O71" i="8"/>
  <c r="O67" i="8"/>
  <c r="O63" i="8"/>
  <c r="O61" i="8"/>
  <c r="O21" i="8"/>
  <c r="O19" i="8"/>
  <c r="Q17" i="8"/>
  <c r="R17" i="8" s="1"/>
  <c r="O15" i="8"/>
  <c r="O11" i="8"/>
  <c r="W172" i="8"/>
  <c r="H171" i="8"/>
  <c r="W146" i="8"/>
  <c r="H142" i="8"/>
  <c r="W120" i="8"/>
  <c r="W102" i="8"/>
  <c r="W96" i="8"/>
  <c r="W86" i="8"/>
  <c r="W71" i="8"/>
  <c r="H122" i="8"/>
  <c r="H23" i="8"/>
  <c r="W147" i="8"/>
  <c r="W99" i="8"/>
  <c r="H94" i="8"/>
  <c r="W83" i="8"/>
  <c r="W130" i="8"/>
  <c r="W97" i="8"/>
  <c r="H92" i="8"/>
  <c r="W80" i="8"/>
  <c r="W67" i="8"/>
  <c r="W45" i="8"/>
  <c r="H37" i="8"/>
  <c r="W103" i="8"/>
  <c r="H90" i="8"/>
  <c r="H70" i="8"/>
  <c r="H66" i="8"/>
  <c r="W56" i="8"/>
  <c r="W50" i="8"/>
  <c r="W48" i="8"/>
  <c r="W42" i="8"/>
  <c r="W40" i="8"/>
  <c r="W15" i="8"/>
  <c r="W73" i="8"/>
  <c r="M171" i="7"/>
  <c r="M163" i="7"/>
  <c r="M159" i="7"/>
  <c r="G145" i="14"/>
  <c r="M144" i="7"/>
  <c r="M139" i="7"/>
  <c r="L132" i="7"/>
  <c r="G121" i="14"/>
  <c r="L124" i="7"/>
  <c r="M112" i="7"/>
  <c r="AH108" i="8"/>
  <c r="M108" i="7"/>
  <c r="M104" i="7"/>
  <c r="L94" i="7"/>
  <c r="G87" i="14"/>
  <c r="M86" i="7"/>
  <c r="L86" i="7"/>
  <c r="M67" i="7"/>
  <c r="G47" i="14"/>
  <c r="G39" i="14"/>
  <c r="M41" i="7"/>
  <c r="AJ46" i="14"/>
  <c r="Q18" i="8"/>
  <c r="R18" i="8" s="1"/>
  <c r="G5" i="14"/>
  <c r="L88" i="7"/>
  <c r="W171" i="8"/>
  <c r="W154" i="8"/>
  <c r="W136" i="8"/>
  <c r="H173" i="8"/>
  <c r="W158" i="8"/>
  <c r="W159" i="8"/>
  <c r="W128" i="8"/>
  <c r="W142" i="8"/>
  <c r="W129" i="8"/>
  <c r="H125" i="8"/>
  <c r="O125" i="8" s="1"/>
  <c r="W116" i="8"/>
  <c r="W113" i="8"/>
  <c r="H151" i="8"/>
  <c r="W135" i="8"/>
  <c r="H112" i="8"/>
  <c r="W100" i="8"/>
  <c r="W95" i="8"/>
  <c r="H98" i="8"/>
  <c r="W82" i="8"/>
  <c r="W69" i="8"/>
  <c r="H54" i="8"/>
  <c r="W98" i="8"/>
  <c r="W92" i="8"/>
  <c r="H65" i="8"/>
  <c r="O65" i="8" s="1"/>
  <c r="W37" i="8"/>
  <c r="W88" i="8"/>
  <c r="P163" i="7"/>
  <c r="AH159" i="8"/>
  <c r="P136" i="7"/>
  <c r="M131" i="7"/>
  <c r="P128" i="7"/>
  <c r="G117" i="14"/>
  <c r="M132" i="7"/>
  <c r="M120" i="7"/>
  <c r="L120" i="7"/>
  <c r="M90" i="7"/>
  <c r="O164" i="8"/>
  <c r="X160" i="8"/>
  <c r="S159" i="3" s="1"/>
  <c r="O156" i="8"/>
  <c r="O154" i="8"/>
  <c r="O150" i="8"/>
  <c r="O142" i="8"/>
  <c r="X140" i="8"/>
  <c r="S139" i="3" s="1"/>
  <c r="X124" i="8"/>
  <c r="S123" i="3" s="1"/>
  <c r="O122" i="8"/>
  <c r="O120" i="8"/>
  <c r="X116" i="8"/>
  <c r="S115" i="3" s="1"/>
  <c r="O114" i="8"/>
  <c r="O112" i="8"/>
  <c r="O104" i="8"/>
  <c r="X100" i="8"/>
  <c r="S99" i="3" s="1"/>
  <c r="O98" i="8"/>
  <c r="O94" i="8"/>
  <c r="O92" i="8"/>
  <c r="O90" i="8"/>
  <c r="O78" i="8"/>
  <c r="O76" i="8"/>
  <c r="O70" i="8"/>
  <c r="O66" i="8"/>
  <c r="X62" i="8"/>
  <c r="S61" i="3" s="1"/>
  <c r="O54" i="8"/>
  <c r="X54" i="8" s="1"/>
  <c r="S53" i="3" s="1"/>
  <c r="X30" i="8"/>
  <c r="S29" i="3" s="1"/>
  <c r="O20" i="8"/>
  <c r="X17" i="8"/>
  <c r="S16" i="3" s="1"/>
  <c r="X13" i="8"/>
  <c r="S12" i="3" s="1"/>
  <c r="AJ14" i="14"/>
  <c r="G6" i="14"/>
  <c r="W173" i="8"/>
  <c r="W155" i="8"/>
  <c r="H161" i="8"/>
  <c r="W133" i="8"/>
  <c r="W121" i="8"/>
  <c r="W85" i="8"/>
  <c r="W76" i="8"/>
  <c r="W151" i="8"/>
  <c r="H127" i="8"/>
  <c r="O127" i="8" s="1"/>
  <c r="W126" i="8"/>
  <c r="W114" i="8"/>
  <c r="W112" i="8"/>
  <c r="H69" i="8"/>
  <c r="O69" i="8" s="1"/>
  <c r="H64" i="8"/>
  <c r="O64" i="8" s="1"/>
  <c r="H46" i="8"/>
  <c r="O46" i="8" s="1"/>
  <c r="X46" i="8" s="1"/>
  <c r="S45" i="3" s="1"/>
  <c r="H22" i="8"/>
  <c r="O22" i="8" s="1"/>
  <c r="H20" i="8"/>
  <c r="H18" i="8"/>
  <c r="O18" i="8" s="1"/>
  <c r="X18" i="8" s="1"/>
  <c r="S17" i="3" s="1"/>
  <c r="H16" i="8"/>
  <c r="O16" i="8" s="1"/>
  <c r="X16" i="8" s="1"/>
  <c r="S15" i="3" s="1"/>
  <c r="H80" i="8"/>
  <c r="O80" i="8" s="1"/>
  <c r="H78" i="8"/>
  <c r="W75" i="8"/>
  <c r="W64" i="8"/>
  <c r="H93" i="8"/>
  <c r="W93" i="8"/>
  <c r="W70" i="8"/>
  <c r="W66" i="8"/>
  <c r="Q97" i="8"/>
  <c r="R97" i="8" s="1"/>
  <c r="Q98" i="8"/>
  <c r="R98" i="8" s="1"/>
  <c r="Q165" i="8"/>
  <c r="R165" i="8" s="1"/>
  <c r="Q164" i="8"/>
  <c r="R164" i="8" s="1"/>
  <c r="X164" i="8" s="1"/>
  <c r="S163" i="3" s="1"/>
  <c r="Q163" i="8"/>
  <c r="R163" i="8" s="1"/>
  <c r="Q167" i="8"/>
  <c r="R167" i="8" s="1"/>
  <c r="Q166" i="8"/>
  <c r="R166" i="8" s="1"/>
  <c r="Q153" i="8"/>
  <c r="R153" i="8" s="1"/>
  <c r="Q152" i="8"/>
  <c r="R152" i="8" s="1"/>
  <c r="X152" i="8" s="1"/>
  <c r="S151" i="3" s="1"/>
  <c r="Q61" i="8"/>
  <c r="R61" i="8" s="1"/>
  <c r="Q60" i="8"/>
  <c r="R60" i="8" s="1"/>
  <c r="Q59" i="8"/>
  <c r="R59" i="8" s="1"/>
  <c r="Q68" i="8"/>
  <c r="R68" i="8" s="1"/>
  <c r="Q67" i="8"/>
  <c r="R67" i="8" s="1"/>
  <c r="K167" i="6"/>
  <c r="L167" i="6" s="1"/>
  <c r="M167" i="6" s="1"/>
  <c r="K163" i="6"/>
  <c r="L163" i="6" s="1"/>
  <c r="M163" i="6" s="1"/>
  <c r="Q113" i="8"/>
  <c r="R113" i="8" s="1"/>
  <c r="Q115" i="8"/>
  <c r="R115" i="8" s="1"/>
  <c r="Q114" i="8"/>
  <c r="R114" i="8" s="1"/>
  <c r="X114" i="8" s="1"/>
  <c r="Q81" i="8"/>
  <c r="R81" i="8" s="1"/>
  <c r="Q83" i="8"/>
  <c r="R83" i="8" s="1"/>
  <c r="Q82" i="8"/>
  <c r="R82" i="8" s="1"/>
  <c r="Q29" i="8"/>
  <c r="R29" i="8" s="1"/>
  <c r="Q28" i="8"/>
  <c r="R28" i="8" s="1"/>
  <c r="Q27" i="8"/>
  <c r="R27" i="8" s="1"/>
  <c r="Q26" i="8"/>
  <c r="R26" i="8" s="1"/>
  <c r="O177" i="8"/>
  <c r="X177" i="8" s="1"/>
  <c r="S176" i="3" s="1"/>
  <c r="O175" i="8"/>
  <c r="O173" i="8"/>
  <c r="O171" i="8"/>
  <c r="X171" i="8" s="1"/>
  <c r="S170" i="3" s="1"/>
  <c r="O169" i="8"/>
  <c r="O167" i="8"/>
  <c r="X167" i="8" s="1"/>
  <c r="S166" i="3" s="1"/>
  <c r="O165" i="8"/>
  <c r="X165" i="8" s="1"/>
  <c r="S164" i="3" s="1"/>
  <c r="O163" i="8"/>
  <c r="X163" i="8" s="1"/>
  <c r="S162" i="3" s="1"/>
  <c r="O161" i="8"/>
  <c r="O159" i="8"/>
  <c r="X159" i="8" s="1"/>
  <c r="S158" i="3" s="1"/>
  <c r="O157" i="8"/>
  <c r="O155" i="8"/>
  <c r="O153" i="8"/>
  <c r="X153" i="8" s="1"/>
  <c r="S152" i="3" s="1"/>
  <c r="O151" i="8"/>
  <c r="O149" i="8"/>
  <c r="X149" i="8" s="1"/>
  <c r="S148" i="3" s="1"/>
  <c r="O147" i="8"/>
  <c r="O145" i="8"/>
  <c r="X145" i="8" s="1"/>
  <c r="S144" i="3" s="1"/>
  <c r="O143" i="8"/>
  <c r="O141" i="8"/>
  <c r="O123" i="8"/>
  <c r="O121" i="8"/>
  <c r="O119" i="8"/>
  <c r="O117" i="8"/>
  <c r="O115" i="8"/>
  <c r="X115" i="8" s="1"/>
  <c r="S114" i="3" s="1"/>
  <c r="O113" i="8"/>
  <c r="X113" i="8" s="1"/>
  <c r="S112" i="3" s="1"/>
  <c r="O111" i="8"/>
  <c r="O109" i="8"/>
  <c r="O107" i="8"/>
  <c r="O105" i="8"/>
  <c r="O103" i="8"/>
  <c r="O101" i="8"/>
  <c r="X101" i="8" s="1"/>
  <c r="S100" i="3" s="1"/>
  <c r="O99" i="8"/>
  <c r="O97" i="8"/>
  <c r="X97" i="8" s="1"/>
  <c r="S96" i="3" s="1"/>
  <c r="O95" i="8"/>
  <c r="O93" i="8"/>
  <c r="O91" i="8"/>
  <c r="O89" i="8"/>
  <c r="O87" i="8"/>
  <c r="O85" i="8"/>
  <c r="O83" i="8"/>
  <c r="X83" i="8" s="1"/>
  <c r="S82" i="3" s="1"/>
  <c r="O81" i="8"/>
  <c r="X81" i="8" s="1"/>
  <c r="S80" i="3" s="1"/>
  <c r="O79" i="8"/>
  <c r="X75" i="8"/>
  <c r="S74" i="3" s="1"/>
  <c r="X67" i="8"/>
  <c r="S66" i="3" s="1"/>
  <c r="X63" i="8"/>
  <c r="S62" i="3" s="1"/>
  <c r="X61" i="8"/>
  <c r="S60" i="3" s="1"/>
  <c r="O59" i="8"/>
  <c r="X59" i="8" s="1"/>
  <c r="S58" i="3" s="1"/>
  <c r="O57" i="8"/>
  <c r="O55" i="8"/>
  <c r="O53" i="8"/>
  <c r="X53" i="8" s="1"/>
  <c r="S52" i="3" s="1"/>
  <c r="O51" i="8"/>
  <c r="O49" i="8"/>
  <c r="O47" i="8"/>
  <c r="O45" i="8"/>
  <c r="X45" i="8" s="1"/>
  <c r="S44" i="3" s="1"/>
  <c r="O43" i="8"/>
  <c r="O41" i="8"/>
  <c r="O39" i="8"/>
  <c r="O37" i="8"/>
  <c r="O35" i="8"/>
  <c r="O33" i="8"/>
  <c r="O31" i="8"/>
  <c r="O29" i="8"/>
  <c r="O27" i="8"/>
  <c r="X27" i="8" s="1"/>
  <c r="S26" i="3" s="1"/>
  <c r="O25" i="8"/>
  <c r="X25" i="8" s="1"/>
  <c r="S24" i="3" s="1"/>
  <c r="O23" i="8"/>
  <c r="X15" i="8"/>
  <c r="S14" i="3" s="1"/>
  <c r="X166" i="8"/>
  <c r="S165" i="3" s="1"/>
  <c r="X98" i="8"/>
  <c r="S97" i="3" s="1"/>
  <c r="X82" i="8"/>
  <c r="S81" i="3" s="1"/>
  <c r="X74" i="8"/>
  <c r="S73" i="3" s="1"/>
  <c r="X68" i="8"/>
  <c r="S67" i="3" s="1"/>
  <c r="X60" i="8"/>
  <c r="S59" i="3" s="1"/>
  <c r="X34" i="8"/>
  <c r="S33" i="3" s="1"/>
  <c r="X28" i="8"/>
  <c r="S27" i="3" s="1"/>
  <c r="X26" i="8"/>
  <c r="S25" i="3" s="1"/>
  <c r="Q93" i="8"/>
  <c r="R93" i="8" s="1"/>
  <c r="Q96" i="8"/>
  <c r="R96" i="8" s="1"/>
  <c r="X96" i="8" s="1"/>
  <c r="S95" i="3" s="1"/>
  <c r="Q95" i="8"/>
  <c r="R95" i="8" s="1"/>
  <c r="Q94" i="8"/>
  <c r="R94" i="8" s="1"/>
  <c r="X94" i="8" s="1"/>
  <c r="S93" i="3" s="1"/>
  <c r="Q21" i="8"/>
  <c r="R21" i="8" s="1"/>
  <c r="X21" i="8" s="1"/>
  <c r="S20" i="3" s="1"/>
  <c r="Q23" i="8"/>
  <c r="R23" i="8" s="1"/>
  <c r="Q22" i="8"/>
  <c r="R22" i="8" s="1"/>
  <c r="AD174" i="14"/>
  <c r="N174" i="15"/>
  <c r="Z174" i="10"/>
  <c r="AB177" i="8" s="1"/>
  <c r="K174" i="10"/>
  <c r="F174" i="14"/>
  <c r="G174" i="14" s="1"/>
  <c r="C174" i="15"/>
  <c r="G174" i="10"/>
  <c r="M177" i="7" s="1"/>
  <c r="AK173" i="14"/>
  <c r="S173" i="15"/>
  <c r="AE173" i="10"/>
  <c r="AI176" i="8" s="1"/>
  <c r="P173" i="10"/>
  <c r="X167" i="10"/>
  <c r="Q160" i="14"/>
  <c r="T160" i="10"/>
  <c r="I163" i="7" s="1"/>
  <c r="O163" i="7" s="1"/>
  <c r="J160" i="15"/>
  <c r="AA174" i="14"/>
  <c r="L174" i="15"/>
  <c r="T173" i="15"/>
  <c r="AF173" i="10"/>
  <c r="AJ176" i="8" s="1"/>
  <c r="AL173" i="14"/>
  <c r="P171" i="10"/>
  <c r="S171" i="15"/>
  <c r="AE171" i="10"/>
  <c r="AI174" i="8" s="1"/>
  <c r="AK171" i="14"/>
  <c r="J171" i="10"/>
  <c r="AC171" i="14"/>
  <c r="M171" i="15"/>
  <c r="Y171" i="10"/>
  <c r="AA174" i="8" s="1"/>
  <c r="AL170" i="14"/>
  <c r="T170" i="15"/>
  <c r="AF170" i="10"/>
  <c r="AJ173" i="8" s="1"/>
  <c r="N170" i="14"/>
  <c r="G170" i="15"/>
  <c r="Q170" i="10"/>
  <c r="F173" i="7" s="1"/>
  <c r="O194" i="12"/>
  <c r="W169" i="14"/>
  <c r="X169" i="14" s="1"/>
  <c r="T169" i="14" s="1"/>
  <c r="J189" i="12"/>
  <c r="Q172" i="8" s="1"/>
  <c r="R172" i="8" s="1"/>
  <c r="X172" i="8" s="1"/>
  <c r="S171" i="3" s="1"/>
  <c r="E169" i="14"/>
  <c r="B169" i="15"/>
  <c r="F169" i="10"/>
  <c r="C172" i="15"/>
  <c r="G172" i="10"/>
  <c r="F172" i="14"/>
  <c r="L172" i="15"/>
  <c r="AA172" i="14"/>
  <c r="J172" i="10"/>
  <c r="M172" i="15"/>
  <c r="Y172" i="10"/>
  <c r="AA175" i="8" s="1"/>
  <c r="AC172" i="14"/>
  <c r="I172" i="14"/>
  <c r="E172" i="15"/>
  <c r="I172" i="10"/>
  <c r="S175" i="6" s="1"/>
  <c r="R172" i="14"/>
  <c r="K172" i="15"/>
  <c r="U172" i="10"/>
  <c r="J175" i="7" s="1"/>
  <c r="J172" i="14"/>
  <c r="F172" i="15"/>
  <c r="L172" i="10"/>
  <c r="AE172" i="14"/>
  <c r="O172" i="15"/>
  <c r="AA172" i="10"/>
  <c r="AC175" i="8" s="1"/>
  <c r="W170" i="14"/>
  <c r="X170" i="14" s="1"/>
  <c r="T170" i="14" s="1"/>
  <c r="J194" i="12"/>
  <c r="Q173" i="8" s="1"/>
  <c r="R173" i="8" s="1"/>
  <c r="E170" i="14"/>
  <c r="B170" i="15"/>
  <c r="F170" i="10"/>
  <c r="O169" i="10"/>
  <c r="K169" i="10"/>
  <c r="F169" i="14"/>
  <c r="G169" i="14" s="1"/>
  <c r="C169" i="15"/>
  <c r="G169" i="10"/>
  <c r="AK168" i="14"/>
  <c r="S168" i="15"/>
  <c r="AE168" i="10"/>
  <c r="AI171" i="8" s="1"/>
  <c r="S169" i="15"/>
  <c r="AE169" i="10"/>
  <c r="AI172" i="8" s="1"/>
  <c r="AK169" i="14"/>
  <c r="P169" i="10"/>
  <c r="P168" i="15"/>
  <c r="AB168" i="10"/>
  <c r="AD171" i="8" s="1"/>
  <c r="AF168" i="14"/>
  <c r="J162" i="15"/>
  <c r="T162" i="10"/>
  <c r="I165" i="7" s="1"/>
  <c r="O165" i="7" s="1"/>
  <c r="Q162" i="14"/>
  <c r="N159" i="15"/>
  <c r="Z159" i="10"/>
  <c r="AB162" i="8" s="1"/>
  <c r="AD159" i="14"/>
  <c r="H159" i="14"/>
  <c r="D159" i="15"/>
  <c r="H159" i="10"/>
  <c r="AL159" i="14"/>
  <c r="T159" i="15"/>
  <c r="AF159" i="10"/>
  <c r="AJ162" i="8" s="1"/>
  <c r="X158" i="10"/>
  <c r="M158" i="10"/>
  <c r="Q151" i="14"/>
  <c r="J151" i="15"/>
  <c r="T151" i="10"/>
  <c r="I154" i="7" s="1"/>
  <c r="O154" i="7" s="1"/>
  <c r="N159" i="14"/>
  <c r="G159" i="15"/>
  <c r="Q159" i="10"/>
  <c r="F162" i="7" s="1"/>
  <c r="J162" i="6"/>
  <c r="AC158" i="14"/>
  <c r="M158" i="15"/>
  <c r="Y158" i="10"/>
  <c r="AA161" i="8" s="1"/>
  <c r="J158" i="10"/>
  <c r="J158" i="6"/>
  <c r="AC154" i="14"/>
  <c r="M154" i="15"/>
  <c r="Y154" i="10"/>
  <c r="AA157" i="8" s="1"/>
  <c r="J154" i="10"/>
  <c r="AK152" i="14"/>
  <c r="S152" i="15"/>
  <c r="AE152" i="10"/>
  <c r="AI155" i="8" s="1"/>
  <c r="AE152" i="14"/>
  <c r="O152" i="15"/>
  <c r="AA152" i="10"/>
  <c r="AC155" i="8" s="1"/>
  <c r="W152" i="10"/>
  <c r="Q152" i="14"/>
  <c r="J152" i="15"/>
  <c r="T152" i="10"/>
  <c r="I155" i="7" s="1"/>
  <c r="O155" i="7" s="1"/>
  <c r="P152" i="10"/>
  <c r="J152" i="14"/>
  <c r="F152" i="15"/>
  <c r="L152" i="10"/>
  <c r="H152" i="14"/>
  <c r="D152" i="15"/>
  <c r="H152" i="10"/>
  <c r="AL151" i="14"/>
  <c r="T151" i="15"/>
  <c r="AF151" i="10"/>
  <c r="AJ154" i="8" s="1"/>
  <c r="I162" i="15"/>
  <c r="AI173" i="14"/>
  <c r="R173" i="15"/>
  <c r="AD173" i="10"/>
  <c r="AG176" i="8" s="1"/>
  <c r="P173" i="14"/>
  <c r="U174" i="15"/>
  <c r="AG174" i="10"/>
  <c r="AK177" i="8" s="1"/>
  <c r="AM174" i="14"/>
  <c r="W173" i="10"/>
  <c r="H173" i="14"/>
  <c r="D173" i="15"/>
  <c r="H173" i="10"/>
  <c r="S174" i="15"/>
  <c r="AE174" i="10"/>
  <c r="AI177" i="8" s="1"/>
  <c r="AK174" i="14"/>
  <c r="P174" i="10"/>
  <c r="P173" i="15"/>
  <c r="AB173" i="10"/>
  <c r="AD176" i="8" s="1"/>
  <c r="AF173" i="14"/>
  <c r="AF174" i="10"/>
  <c r="AJ177" i="8" s="1"/>
  <c r="T174" i="15"/>
  <c r="AL174" i="14"/>
  <c r="G174" i="15"/>
  <c r="Q174" i="10"/>
  <c r="F177" i="7" s="1"/>
  <c r="L177" i="7" s="1"/>
  <c r="N174" i="14"/>
  <c r="J200" i="12"/>
  <c r="Q176" i="8" s="1"/>
  <c r="R176" i="8" s="1"/>
  <c r="X176" i="8" s="1"/>
  <c r="S175" i="3" s="1"/>
  <c r="W173" i="14"/>
  <c r="X173" i="14" s="1"/>
  <c r="T173" i="14" s="1"/>
  <c r="K171" i="15"/>
  <c r="U171" i="10"/>
  <c r="J174" i="7" s="1"/>
  <c r="R171" i="14"/>
  <c r="G174" i="6"/>
  <c r="H174" i="6" s="1"/>
  <c r="I174" i="6" s="1"/>
  <c r="F174" i="6"/>
  <c r="J171" i="15"/>
  <c r="T171" i="10"/>
  <c r="I174" i="7" s="1"/>
  <c r="Q171" i="14"/>
  <c r="F171" i="14"/>
  <c r="C171" i="15"/>
  <c r="G171" i="10"/>
  <c r="AA171" i="14"/>
  <c r="L171" i="15"/>
  <c r="N171" i="10"/>
  <c r="AH171" i="14"/>
  <c r="Q171" i="15"/>
  <c r="AC171" i="10"/>
  <c r="AF174" i="8" s="1"/>
  <c r="AF170" i="14"/>
  <c r="P170" i="15"/>
  <c r="AB170" i="10"/>
  <c r="AD173" i="8" s="1"/>
  <c r="AM169" i="14"/>
  <c r="U169" i="15"/>
  <c r="AG169" i="10"/>
  <c r="AK172" i="8" s="1"/>
  <c r="O169" i="14"/>
  <c r="H169" i="15"/>
  <c r="R169" i="10"/>
  <c r="G172" i="7" s="1"/>
  <c r="M172" i="7" s="1"/>
  <c r="AI168" i="14"/>
  <c r="R168" i="15"/>
  <c r="AD168" i="10"/>
  <c r="AG171" i="8" s="1"/>
  <c r="O168" i="10"/>
  <c r="G170" i="6"/>
  <c r="H170" i="6" s="1"/>
  <c r="F170" i="6"/>
  <c r="R166" i="14"/>
  <c r="K166" i="15"/>
  <c r="U166" i="10"/>
  <c r="J169" i="7" s="1"/>
  <c r="P169" i="7" s="1"/>
  <c r="AH165" i="14"/>
  <c r="Q165" i="15"/>
  <c r="AC165" i="10"/>
  <c r="AF168" i="8" s="1"/>
  <c r="N165" i="10"/>
  <c r="AF162" i="14"/>
  <c r="AB162" i="10"/>
  <c r="AD165" i="8" s="1"/>
  <c r="P162" i="15"/>
  <c r="AI160" i="14"/>
  <c r="AJ160" i="14" s="1"/>
  <c r="AD160" i="10"/>
  <c r="AG163" i="8" s="1"/>
  <c r="R160" i="15"/>
  <c r="K172" i="10"/>
  <c r="N172" i="15"/>
  <c r="Z172" i="10"/>
  <c r="AB175" i="8" s="1"/>
  <c r="AD172" i="14"/>
  <c r="N172" i="10"/>
  <c r="Q172" i="15"/>
  <c r="AC172" i="10"/>
  <c r="AF175" i="8" s="1"/>
  <c r="AH172" i="14"/>
  <c r="M172" i="10"/>
  <c r="X172" i="10"/>
  <c r="P172" i="10"/>
  <c r="AK172" i="14"/>
  <c r="S172" i="15"/>
  <c r="AE172" i="10"/>
  <c r="AI175" i="8" s="1"/>
  <c r="AM170" i="14"/>
  <c r="U170" i="15"/>
  <c r="AG170" i="10"/>
  <c r="AK173" i="8" s="1"/>
  <c r="O170" i="14"/>
  <c r="H170" i="15"/>
  <c r="R170" i="10"/>
  <c r="G173" i="7" s="1"/>
  <c r="AI169" i="14"/>
  <c r="R169" i="15"/>
  <c r="AD169" i="10"/>
  <c r="AG172" i="8" s="1"/>
  <c r="AE168" i="14"/>
  <c r="O168" i="15"/>
  <c r="AA168" i="10"/>
  <c r="AC171" i="8" s="1"/>
  <c r="W168" i="10"/>
  <c r="Q168" i="14"/>
  <c r="J168" i="15"/>
  <c r="T168" i="10"/>
  <c r="I171" i="7" s="1"/>
  <c r="O171" i="7" s="1"/>
  <c r="P168" i="10"/>
  <c r="J168" i="14"/>
  <c r="K168" i="14" s="1"/>
  <c r="F168" i="15"/>
  <c r="L168" i="10"/>
  <c r="H168" i="14"/>
  <c r="L168" i="14" s="1"/>
  <c r="D168" i="14" s="1"/>
  <c r="D168" i="15"/>
  <c r="H168" i="10"/>
  <c r="AL167" i="14"/>
  <c r="T167" i="15"/>
  <c r="AF167" i="10"/>
  <c r="AJ170" i="8" s="1"/>
  <c r="N167" i="14"/>
  <c r="G167" i="15"/>
  <c r="Q167" i="10"/>
  <c r="F170" i="7" s="1"/>
  <c r="L170" i="7" s="1"/>
  <c r="J170" i="6"/>
  <c r="AC166" i="14"/>
  <c r="M166" i="15"/>
  <c r="Y166" i="10"/>
  <c r="AA169" i="8" s="1"/>
  <c r="J166" i="10"/>
  <c r="AA165" i="14"/>
  <c r="L165" i="15"/>
  <c r="F165" i="14"/>
  <c r="C165" i="15"/>
  <c r="G165" i="10"/>
  <c r="AK164" i="14"/>
  <c r="AN164" i="14" s="1"/>
  <c r="S164" i="15"/>
  <c r="AE164" i="10"/>
  <c r="AI167" i="8" s="1"/>
  <c r="AL167" i="8" s="1"/>
  <c r="AE164" i="14"/>
  <c r="O164" i="15"/>
  <c r="AA164" i="10"/>
  <c r="AC167" i="8" s="1"/>
  <c r="W164" i="10"/>
  <c r="Q164" i="14"/>
  <c r="J164" i="15"/>
  <c r="P164" i="10"/>
  <c r="J164" i="14"/>
  <c r="K164" i="14" s="1"/>
  <c r="F164" i="15"/>
  <c r="L164" i="10"/>
  <c r="H164" i="14"/>
  <c r="L164" i="14" s="1"/>
  <c r="D164" i="14" s="1"/>
  <c r="D164" i="15"/>
  <c r="H164" i="10"/>
  <c r="AL163" i="14"/>
  <c r="T163" i="15"/>
  <c r="AF163" i="10"/>
  <c r="AJ166" i="8" s="1"/>
  <c r="N163" i="14"/>
  <c r="M163" i="14" s="1"/>
  <c r="G163" i="15"/>
  <c r="Q163" i="10"/>
  <c r="F166" i="7" s="1"/>
  <c r="L166" i="7" s="1"/>
  <c r="K166" i="6"/>
  <c r="L166" i="6" s="1"/>
  <c r="M166" i="6" s="1"/>
  <c r="J166" i="6"/>
  <c r="AC162" i="14"/>
  <c r="M162" i="15"/>
  <c r="Y162" i="10"/>
  <c r="AA165" i="8" s="1"/>
  <c r="J162" i="10"/>
  <c r="AH163" i="8"/>
  <c r="J160" i="14"/>
  <c r="K160" i="14" s="1"/>
  <c r="L160" i="10"/>
  <c r="F160" i="15"/>
  <c r="P171" i="15"/>
  <c r="AB171" i="10"/>
  <c r="AD174" i="8" s="1"/>
  <c r="AF171" i="14"/>
  <c r="R170" i="15"/>
  <c r="AD170" i="10"/>
  <c r="AG173" i="8" s="1"/>
  <c r="AI170" i="14"/>
  <c r="O170" i="10"/>
  <c r="O169" i="15"/>
  <c r="AA169" i="10"/>
  <c r="AC172" i="8" s="1"/>
  <c r="AE169" i="14"/>
  <c r="F169" i="15"/>
  <c r="L169" i="10"/>
  <c r="J169" i="14"/>
  <c r="K169" i="14" s="1"/>
  <c r="X168" i="10"/>
  <c r="W165" i="10"/>
  <c r="D165" i="15"/>
  <c r="H165" i="10"/>
  <c r="H165" i="14"/>
  <c r="O170" i="15"/>
  <c r="AA170" i="10"/>
  <c r="AC173" i="8" s="1"/>
  <c r="AE170" i="14"/>
  <c r="F170" i="15"/>
  <c r="L170" i="10"/>
  <c r="J170" i="14"/>
  <c r="X169" i="10"/>
  <c r="L167" i="15"/>
  <c r="AA167" i="14"/>
  <c r="O166" i="15"/>
  <c r="AA166" i="10"/>
  <c r="AC169" i="8" s="1"/>
  <c r="AE166" i="14"/>
  <c r="F166" i="15"/>
  <c r="L166" i="10"/>
  <c r="J166" i="14"/>
  <c r="X165" i="10"/>
  <c r="M165" i="10"/>
  <c r="N163" i="15"/>
  <c r="Z163" i="10"/>
  <c r="AB166" i="8" s="1"/>
  <c r="AD163" i="14"/>
  <c r="S162" i="15"/>
  <c r="AE162" i="10"/>
  <c r="AI165" i="8" s="1"/>
  <c r="AK162" i="14"/>
  <c r="P162" i="10"/>
  <c r="W159" i="14"/>
  <c r="X159" i="14" s="1"/>
  <c r="T159" i="14" s="1"/>
  <c r="J183" i="12"/>
  <c r="Q162" i="8" s="1"/>
  <c r="R162" i="8" s="1"/>
  <c r="X162" i="8" s="1"/>
  <c r="S161" i="3" s="1"/>
  <c r="R159" i="14"/>
  <c r="K159" i="15"/>
  <c r="U159" i="10"/>
  <c r="J162" i="7" s="1"/>
  <c r="P162" i="7" s="1"/>
  <c r="C162" i="6"/>
  <c r="C161" i="3"/>
  <c r="C162" i="8"/>
  <c r="C162" i="7"/>
  <c r="R158" i="14"/>
  <c r="K158" i="15"/>
  <c r="U158" i="10"/>
  <c r="J161" i="7" s="1"/>
  <c r="I158" i="14"/>
  <c r="E158" i="15"/>
  <c r="I158" i="10"/>
  <c r="S161" i="6" s="1"/>
  <c r="P156" i="14"/>
  <c r="AK155" i="14"/>
  <c r="S155" i="15"/>
  <c r="AE155" i="10"/>
  <c r="AI158" i="8" s="1"/>
  <c r="P155" i="10"/>
  <c r="AF154" i="14"/>
  <c r="P154" i="15"/>
  <c r="AB154" i="10"/>
  <c r="AD157" i="8" s="1"/>
  <c r="AM153" i="14"/>
  <c r="U153" i="15"/>
  <c r="AG153" i="10"/>
  <c r="AK156" i="8" s="1"/>
  <c r="P152" i="14"/>
  <c r="AK151" i="14"/>
  <c r="S151" i="15"/>
  <c r="AE151" i="10"/>
  <c r="AI154" i="8" s="1"/>
  <c r="P151" i="10"/>
  <c r="K165" i="6"/>
  <c r="L165" i="6" s="1"/>
  <c r="J165" i="6"/>
  <c r="S161" i="15"/>
  <c r="AE161" i="10"/>
  <c r="AI164" i="8" s="1"/>
  <c r="AK161" i="14"/>
  <c r="M159" i="10"/>
  <c r="I159" i="14"/>
  <c r="E159" i="15"/>
  <c r="I159" i="10"/>
  <c r="S162" i="6" s="1"/>
  <c r="O183" i="12"/>
  <c r="K162" i="6" s="1"/>
  <c r="L162" i="6" s="1"/>
  <c r="M162" i="6" s="1"/>
  <c r="W158" i="14"/>
  <c r="X158" i="14" s="1"/>
  <c r="T158" i="14" s="1"/>
  <c r="J182" i="12"/>
  <c r="Q161" i="8" s="1"/>
  <c r="R161" i="8" s="1"/>
  <c r="E158" i="14"/>
  <c r="B158" i="15"/>
  <c r="F158" i="10"/>
  <c r="AI157" i="14"/>
  <c r="AJ157" i="14" s="1"/>
  <c r="R157" i="15"/>
  <c r="AD157" i="10"/>
  <c r="AG160" i="8" s="1"/>
  <c r="AD157" i="14"/>
  <c r="N157" i="15"/>
  <c r="Z157" i="10"/>
  <c r="AB160" i="8" s="1"/>
  <c r="AA157" i="14"/>
  <c r="L157" i="15"/>
  <c r="O157" i="10"/>
  <c r="K157" i="10"/>
  <c r="F157" i="14"/>
  <c r="G157" i="14" s="1"/>
  <c r="C157" i="15"/>
  <c r="G157" i="10"/>
  <c r="P160" i="7" s="1"/>
  <c r="M155" i="10"/>
  <c r="I155" i="14"/>
  <c r="E155" i="15"/>
  <c r="I155" i="10"/>
  <c r="S158" i="6" s="1"/>
  <c r="O176" i="12"/>
  <c r="K158" i="6" s="1"/>
  <c r="L158" i="6" s="1"/>
  <c r="M158" i="6" s="1"/>
  <c r="W154" i="14"/>
  <c r="X154" i="14" s="1"/>
  <c r="T154" i="14" s="1"/>
  <c r="E154" i="14"/>
  <c r="B154" i="15"/>
  <c r="F154" i="10"/>
  <c r="AI153" i="14"/>
  <c r="R153" i="15"/>
  <c r="AD153" i="10"/>
  <c r="AG156" i="8" s="1"/>
  <c r="AD153" i="14"/>
  <c r="N153" i="15"/>
  <c r="Z153" i="10"/>
  <c r="AB156" i="8" s="1"/>
  <c r="AA153" i="14"/>
  <c r="L153" i="15"/>
  <c r="O153" i="10"/>
  <c r="K153" i="10"/>
  <c r="F153" i="14"/>
  <c r="G153" i="14" s="1"/>
  <c r="C153" i="15"/>
  <c r="G153" i="10"/>
  <c r="AF151" i="14"/>
  <c r="P151" i="15"/>
  <c r="AB151" i="10"/>
  <c r="AD154" i="8" s="1"/>
  <c r="V151" i="10"/>
  <c r="Y154" i="8"/>
  <c r="Z154" i="8" s="1"/>
  <c r="S151" i="10"/>
  <c r="H154" i="7" s="1"/>
  <c r="AD149" i="14"/>
  <c r="Z149" i="10"/>
  <c r="AB152" i="8" s="1"/>
  <c r="N149" i="15"/>
  <c r="K149" i="10"/>
  <c r="S162" i="10"/>
  <c r="H165" i="7" s="1"/>
  <c r="Q159" i="15"/>
  <c r="AH159" i="14"/>
  <c r="AC159" i="10"/>
  <c r="AF162" i="8" s="1"/>
  <c r="J159" i="10"/>
  <c r="L158" i="15"/>
  <c r="AA158" i="14"/>
  <c r="C158" i="15"/>
  <c r="G158" i="10"/>
  <c r="F158" i="14"/>
  <c r="G158" i="14" s="1"/>
  <c r="J157" i="15"/>
  <c r="T157" i="10"/>
  <c r="I160" i="7" s="1"/>
  <c r="O160" i="7" s="1"/>
  <c r="Q157" i="14"/>
  <c r="T156" i="15"/>
  <c r="AF156" i="10"/>
  <c r="AJ159" i="8" s="1"/>
  <c r="AL156" i="14"/>
  <c r="I156" i="15"/>
  <c r="G156" i="15"/>
  <c r="Q156" i="10"/>
  <c r="F159" i="7" s="1"/>
  <c r="L159" i="7" s="1"/>
  <c r="N156" i="14"/>
  <c r="O177" i="12"/>
  <c r="J176" i="12"/>
  <c r="Q158" i="8" s="1"/>
  <c r="R158" i="8" s="1"/>
  <c r="X158" i="8" s="1"/>
  <c r="S157" i="3" s="1"/>
  <c r="W155" i="14"/>
  <c r="X155" i="14" s="1"/>
  <c r="T155" i="14" s="1"/>
  <c r="B155" i="15"/>
  <c r="F155" i="10"/>
  <c r="E155" i="14"/>
  <c r="S153" i="15"/>
  <c r="AE153" i="10"/>
  <c r="AI156" i="8" s="1"/>
  <c r="AL156" i="8" s="1"/>
  <c r="AK153" i="14"/>
  <c r="AN153" i="14" s="1"/>
  <c r="P153" i="10"/>
  <c r="P152" i="15"/>
  <c r="AB152" i="10"/>
  <c r="AD155" i="8" s="1"/>
  <c r="AF152" i="14"/>
  <c r="J175" i="12"/>
  <c r="W151" i="14"/>
  <c r="X151" i="14" s="1"/>
  <c r="T151" i="14" s="1"/>
  <c r="B151" i="15"/>
  <c r="F151" i="10"/>
  <c r="E151" i="14"/>
  <c r="Q149" i="14"/>
  <c r="T149" i="10"/>
  <c r="I152" i="7" s="1"/>
  <c r="J149" i="15"/>
  <c r="P161" i="10"/>
  <c r="P161" i="15"/>
  <c r="AB161" i="10"/>
  <c r="AD164" i="8" s="1"/>
  <c r="AF161" i="14"/>
  <c r="O161" i="10"/>
  <c r="AI161" i="14"/>
  <c r="R161" i="15"/>
  <c r="AD161" i="10"/>
  <c r="AG164" i="8" s="1"/>
  <c r="O161" i="14"/>
  <c r="R161" i="10"/>
  <c r="G164" i="7" s="1"/>
  <c r="H161" i="15"/>
  <c r="AM161" i="14"/>
  <c r="AG161" i="10"/>
  <c r="AK164" i="8" s="1"/>
  <c r="U161" i="15"/>
  <c r="R159" i="15"/>
  <c r="AD159" i="10"/>
  <c r="AG162" i="8" s="1"/>
  <c r="AI159" i="14"/>
  <c r="S158" i="15"/>
  <c r="AE158" i="10"/>
  <c r="AI161" i="8" s="1"/>
  <c r="AK158" i="14"/>
  <c r="P158" i="10"/>
  <c r="S154" i="15"/>
  <c r="AE154" i="10"/>
  <c r="AI157" i="8" s="1"/>
  <c r="AK154" i="14"/>
  <c r="P154" i="10"/>
  <c r="N151" i="15"/>
  <c r="Z151" i="10"/>
  <c r="AB154" i="8" s="1"/>
  <c r="AD151" i="14"/>
  <c r="AC148" i="14"/>
  <c r="M148" i="15"/>
  <c r="Y148" i="10"/>
  <c r="AA151" i="8" s="1"/>
  <c r="J148" i="10"/>
  <c r="AA147" i="14"/>
  <c r="L147" i="15"/>
  <c r="F147" i="14"/>
  <c r="C147" i="15"/>
  <c r="G147" i="10"/>
  <c r="AK146" i="14"/>
  <c r="AN146" i="14" s="1"/>
  <c r="S146" i="15"/>
  <c r="AE146" i="10"/>
  <c r="AI149" i="8" s="1"/>
  <c r="AL149" i="8" s="1"/>
  <c r="AE146" i="14"/>
  <c r="O146" i="15"/>
  <c r="AA146" i="10"/>
  <c r="AC149" i="8" s="1"/>
  <c r="W146" i="10"/>
  <c r="Q146" i="14"/>
  <c r="J146" i="15"/>
  <c r="T146" i="10"/>
  <c r="I149" i="7" s="1"/>
  <c r="P146" i="10"/>
  <c r="J146" i="14"/>
  <c r="K146" i="14" s="1"/>
  <c r="F146" i="15"/>
  <c r="L146" i="10"/>
  <c r="H146" i="14"/>
  <c r="D146" i="15"/>
  <c r="H146" i="10"/>
  <c r="AL145" i="14"/>
  <c r="T145" i="15"/>
  <c r="AF145" i="10"/>
  <c r="AJ148" i="8" s="1"/>
  <c r="AF145" i="14"/>
  <c r="P145" i="15"/>
  <c r="AB145" i="10"/>
  <c r="AD148" i="8" s="1"/>
  <c r="X145" i="10"/>
  <c r="R145" i="14"/>
  <c r="K145" i="15"/>
  <c r="U145" i="10"/>
  <c r="J148" i="7" s="1"/>
  <c r="P148" i="7" s="1"/>
  <c r="N145" i="14"/>
  <c r="G145" i="15"/>
  <c r="Q145" i="10"/>
  <c r="F148" i="7" s="1"/>
  <c r="L148" i="7" s="1"/>
  <c r="W144" i="14"/>
  <c r="X144" i="14" s="1"/>
  <c r="T144" i="14" s="1"/>
  <c r="J164" i="12"/>
  <c r="E144" i="14"/>
  <c r="B144" i="15"/>
  <c r="F144" i="10"/>
  <c r="AK142" i="14"/>
  <c r="AN142" i="14" s="1"/>
  <c r="S142" i="15"/>
  <c r="AE142" i="10"/>
  <c r="AI145" i="8" s="1"/>
  <c r="AL145" i="8" s="1"/>
  <c r="AE142" i="14"/>
  <c r="O142" i="15"/>
  <c r="AA142" i="10"/>
  <c r="AC145" i="8" s="1"/>
  <c r="W142" i="10"/>
  <c r="Q142" i="14"/>
  <c r="J142" i="15"/>
  <c r="T142" i="10"/>
  <c r="I145" i="7" s="1"/>
  <c r="P142" i="10"/>
  <c r="J142" i="14"/>
  <c r="K142" i="14" s="1"/>
  <c r="F142" i="15"/>
  <c r="L142" i="10"/>
  <c r="H142" i="14"/>
  <c r="D142" i="15"/>
  <c r="H142" i="10"/>
  <c r="AL141" i="14"/>
  <c r="T141" i="15"/>
  <c r="AF141" i="10"/>
  <c r="AJ144" i="8" s="1"/>
  <c r="AF141" i="14"/>
  <c r="P141" i="15"/>
  <c r="AB141" i="10"/>
  <c r="AD144" i="8" s="1"/>
  <c r="X141" i="10"/>
  <c r="R141" i="14"/>
  <c r="K141" i="15"/>
  <c r="U141" i="10"/>
  <c r="J144" i="7" s="1"/>
  <c r="P144" i="7" s="1"/>
  <c r="N148" i="15"/>
  <c r="AD148" i="14"/>
  <c r="Z148" i="10"/>
  <c r="AB151" i="8" s="1"/>
  <c r="AE147" i="14"/>
  <c r="O147" i="15"/>
  <c r="AA147" i="10"/>
  <c r="AC150" i="8" s="1"/>
  <c r="J147" i="14"/>
  <c r="F147" i="15"/>
  <c r="L147" i="10"/>
  <c r="AA144" i="14"/>
  <c r="L144" i="15"/>
  <c r="F144" i="14"/>
  <c r="C144" i="15"/>
  <c r="G144" i="10"/>
  <c r="Q143" i="14"/>
  <c r="J143" i="15"/>
  <c r="T143" i="10"/>
  <c r="I146" i="7" s="1"/>
  <c r="W153" i="6"/>
  <c r="X153" i="6"/>
  <c r="Y153" i="6" s="1"/>
  <c r="Z153" i="6" s="1"/>
  <c r="U148" i="15"/>
  <c r="AG148" i="10"/>
  <c r="AK151" i="8" s="1"/>
  <c r="AM148" i="14"/>
  <c r="F148" i="15"/>
  <c r="L148" i="10"/>
  <c r="J148" i="14"/>
  <c r="AK148" i="14"/>
  <c r="AE148" i="10"/>
  <c r="AI151" i="8" s="1"/>
  <c r="S148" i="15"/>
  <c r="X147" i="10"/>
  <c r="M147" i="10"/>
  <c r="S144" i="15"/>
  <c r="AE144" i="10"/>
  <c r="AI147" i="8" s="1"/>
  <c r="AK144" i="14"/>
  <c r="P144" i="10"/>
  <c r="P143" i="15"/>
  <c r="AB143" i="10"/>
  <c r="AD146" i="8" s="1"/>
  <c r="AF143" i="14"/>
  <c r="P141" i="14"/>
  <c r="O150" i="15"/>
  <c r="AA150" i="10"/>
  <c r="AC153" i="8" s="1"/>
  <c r="AE150" i="14"/>
  <c r="O150" i="10"/>
  <c r="R150" i="15"/>
  <c r="AD150" i="10"/>
  <c r="AG153" i="8" s="1"/>
  <c r="AI150" i="14"/>
  <c r="O150" i="14"/>
  <c r="R150" i="10"/>
  <c r="G153" i="7" s="1"/>
  <c r="H150" i="15"/>
  <c r="AM150" i="14"/>
  <c r="U150" i="15"/>
  <c r="AG150" i="10"/>
  <c r="AK153" i="8" s="1"/>
  <c r="AF150" i="14"/>
  <c r="P150" i="15"/>
  <c r="AB150" i="10"/>
  <c r="AD153" i="8" s="1"/>
  <c r="U147" i="15"/>
  <c r="AG147" i="10"/>
  <c r="AK150" i="8" s="1"/>
  <c r="AM147" i="14"/>
  <c r="H147" i="15"/>
  <c r="R147" i="10"/>
  <c r="G150" i="7" s="1"/>
  <c r="M150" i="7" s="1"/>
  <c r="O147" i="14"/>
  <c r="R146" i="15"/>
  <c r="AD146" i="10"/>
  <c r="AG149" i="8" s="1"/>
  <c r="AI146" i="14"/>
  <c r="O146" i="10"/>
  <c r="O145" i="15"/>
  <c r="AA145" i="10"/>
  <c r="AC148" i="8" s="1"/>
  <c r="AE148" i="8" s="1"/>
  <c r="AE145" i="14"/>
  <c r="F145" i="15"/>
  <c r="L145" i="10"/>
  <c r="J145" i="14"/>
  <c r="K145" i="14" s="1"/>
  <c r="X144" i="10"/>
  <c r="M144" i="10"/>
  <c r="Q143" i="15"/>
  <c r="AC143" i="10"/>
  <c r="AF146" i="8" s="1"/>
  <c r="AH143" i="14"/>
  <c r="N143" i="10"/>
  <c r="N142" i="15"/>
  <c r="Z142" i="10"/>
  <c r="AB145" i="8" s="1"/>
  <c r="AD142" i="14"/>
  <c r="K142" i="10"/>
  <c r="W141" i="10"/>
  <c r="D141" i="15"/>
  <c r="H141" i="10"/>
  <c r="H141" i="14"/>
  <c r="F144" i="6"/>
  <c r="G144" i="6"/>
  <c r="H144" i="6" s="1"/>
  <c r="I144" i="6" s="1"/>
  <c r="O157" i="12"/>
  <c r="N140" i="14"/>
  <c r="G140" i="15"/>
  <c r="Q140" i="10"/>
  <c r="F143" i="7" s="1"/>
  <c r="T140" i="15"/>
  <c r="AF140" i="10"/>
  <c r="AJ143" i="8" s="1"/>
  <c r="AL140" i="14"/>
  <c r="E140" i="14"/>
  <c r="F140" i="10"/>
  <c r="B140" i="15"/>
  <c r="W140" i="14"/>
  <c r="X140" i="14" s="1"/>
  <c r="T140" i="14" s="1"/>
  <c r="J157" i="12"/>
  <c r="C143" i="7"/>
  <c r="C143" i="6"/>
  <c r="C143" i="8"/>
  <c r="C142" i="3"/>
  <c r="AE135" i="14"/>
  <c r="O135" i="15"/>
  <c r="AA135" i="10"/>
  <c r="AC138" i="8" s="1"/>
  <c r="J135" i="14"/>
  <c r="F135" i="15"/>
  <c r="L135" i="10"/>
  <c r="X134" i="10"/>
  <c r="M134" i="10"/>
  <c r="Q131" i="14"/>
  <c r="J131" i="15"/>
  <c r="T131" i="10"/>
  <c r="I134" i="7" s="1"/>
  <c r="O134" i="7" s="1"/>
  <c r="AL130" i="14"/>
  <c r="T130" i="15"/>
  <c r="AF130" i="10"/>
  <c r="AJ133" i="8" s="1"/>
  <c r="N130" i="14"/>
  <c r="G130" i="15"/>
  <c r="Q130" i="10"/>
  <c r="F133" i="7" s="1"/>
  <c r="F7" i="13"/>
  <c r="AE127" i="14"/>
  <c r="O127" i="15"/>
  <c r="AA127" i="10"/>
  <c r="AC130" i="8" s="1"/>
  <c r="J127" i="14"/>
  <c r="F127" i="15"/>
  <c r="L127" i="10"/>
  <c r="X126" i="10"/>
  <c r="M126" i="10"/>
  <c r="P124" i="14"/>
  <c r="AK123" i="14"/>
  <c r="S123" i="15"/>
  <c r="AE123" i="10"/>
  <c r="AI126" i="8" s="1"/>
  <c r="P123" i="10"/>
  <c r="P120" i="14"/>
  <c r="AK119" i="14"/>
  <c r="S119" i="15"/>
  <c r="AE119" i="10"/>
  <c r="AI122" i="8" s="1"/>
  <c r="P119" i="10"/>
  <c r="P139" i="10"/>
  <c r="T138" i="10"/>
  <c r="I141" i="7" s="1"/>
  <c r="J138" i="15"/>
  <c r="Q138" i="14"/>
  <c r="AF135" i="14"/>
  <c r="P135" i="15"/>
  <c r="AB135" i="10"/>
  <c r="AD138" i="8" s="1"/>
  <c r="AM134" i="14"/>
  <c r="U134" i="15"/>
  <c r="AG134" i="10"/>
  <c r="AK137" i="8" s="1"/>
  <c r="O134" i="14"/>
  <c r="H134" i="15"/>
  <c r="R134" i="10"/>
  <c r="G137" i="7" s="1"/>
  <c r="G133" i="14"/>
  <c r="AK132" i="14"/>
  <c r="S132" i="15"/>
  <c r="AE132" i="10"/>
  <c r="AI135" i="8" s="1"/>
  <c r="AE132" i="14"/>
  <c r="O132" i="15"/>
  <c r="AA132" i="10"/>
  <c r="AC135" i="8" s="1"/>
  <c r="W132" i="10"/>
  <c r="Q132" i="14"/>
  <c r="J132" i="15"/>
  <c r="T132" i="10"/>
  <c r="I135" i="7" s="1"/>
  <c r="O135" i="7" s="1"/>
  <c r="P132" i="10"/>
  <c r="J132" i="14"/>
  <c r="F132" i="15"/>
  <c r="L132" i="10"/>
  <c r="H132" i="14"/>
  <c r="D132" i="15"/>
  <c r="H132" i="10"/>
  <c r="AL131" i="14"/>
  <c r="T131" i="15"/>
  <c r="AF131" i="10"/>
  <c r="AJ134" i="8" s="1"/>
  <c r="AF131" i="14"/>
  <c r="P131" i="15"/>
  <c r="AB131" i="10"/>
  <c r="AD134" i="8" s="1"/>
  <c r="X131" i="10"/>
  <c r="R131" i="14"/>
  <c r="K131" i="15"/>
  <c r="U131" i="10"/>
  <c r="J134" i="7" s="1"/>
  <c r="P134" i="7" s="1"/>
  <c r="N131" i="14"/>
  <c r="G131" i="15"/>
  <c r="Q131" i="10"/>
  <c r="F134" i="7" s="1"/>
  <c r="L134" i="7" s="1"/>
  <c r="J134" i="6"/>
  <c r="AC130" i="14"/>
  <c r="M130" i="15"/>
  <c r="Y130" i="10"/>
  <c r="AA133" i="8" s="1"/>
  <c r="J130" i="10"/>
  <c r="M127" i="10"/>
  <c r="I127" i="14"/>
  <c r="E127" i="15"/>
  <c r="I127" i="10"/>
  <c r="S130" i="6" s="1"/>
  <c r="F4" i="13"/>
  <c r="W126" i="14"/>
  <c r="X126" i="14" s="1"/>
  <c r="T126" i="14" s="1"/>
  <c r="N3" i="13"/>
  <c r="Q129" i="8" s="1"/>
  <c r="R129" i="8" s="1"/>
  <c r="E126" i="14"/>
  <c r="B126" i="15"/>
  <c r="F126" i="10"/>
  <c r="AI125" i="14"/>
  <c r="R125" i="15"/>
  <c r="AD125" i="10"/>
  <c r="AG128" i="8" s="1"/>
  <c r="AD125" i="14"/>
  <c r="N125" i="15"/>
  <c r="Z125" i="10"/>
  <c r="AB128" i="8" s="1"/>
  <c r="AA125" i="14"/>
  <c r="L125" i="15"/>
  <c r="O125" i="10"/>
  <c r="M127" i="7"/>
  <c r="G127" i="6"/>
  <c r="H127" i="6" s="1"/>
  <c r="F127" i="6"/>
  <c r="V123" i="10"/>
  <c r="Y126" i="8"/>
  <c r="Z126" i="8" s="1"/>
  <c r="S123" i="10"/>
  <c r="H126" i="7" s="1"/>
  <c r="P121" i="14"/>
  <c r="AK120" i="14"/>
  <c r="AE120" i="10"/>
  <c r="AI123" i="8" s="1"/>
  <c r="S120" i="15"/>
  <c r="P120" i="10"/>
  <c r="AF119" i="14"/>
  <c r="AB119" i="10"/>
  <c r="AD122" i="8" s="1"/>
  <c r="P119" i="15"/>
  <c r="AI117" i="14"/>
  <c r="R117" i="15"/>
  <c r="AD117" i="10"/>
  <c r="AG120" i="8" s="1"/>
  <c r="O117" i="10"/>
  <c r="K144" i="6"/>
  <c r="L144" i="6" s="1"/>
  <c r="J144" i="6"/>
  <c r="W140" i="10"/>
  <c r="X139" i="10"/>
  <c r="M138" i="15"/>
  <c r="Y138" i="10"/>
  <c r="AA141" i="8" s="1"/>
  <c r="AC138" i="14"/>
  <c r="AI137" i="14"/>
  <c r="AD137" i="10"/>
  <c r="AG140" i="8" s="1"/>
  <c r="R137" i="15"/>
  <c r="F137" i="15"/>
  <c r="L137" i="10"/>
  <c r="J137" i="14"/>
  <c r="K137" i="14" s="1"/>
  <c r="AK137" i="14"/>
  <c r="AN137" i="14" s="1"/>
  <c r="S137" i="15"/>
  <c r="AE137" i="10"/>
  <c r="AI140" i="8" s="1"/>
  <c r="AL140" i="8" s="1"/>
  <c r="X136" i="10"/>
  <c r="V136" i="10"/>
  <c r="Y139" i="8"/>
  <c r="Z139" i="8" s="1"/>
  <c r="M136" i="10"/>
  <c r="Q135" i="15"/>
  <c r="AC135" i="10"/>
  <c r="AF138" i="8" s="1"/>
  <c r="AH135" i="14"/>
  <c r="N135" i="10"/>
  <c r="N134" i="15"/>
  <c r="Z134" i="10"/>
  <c r="AB137" i="8" s="1"/>
  <c r="AD134" i="14"/>
  <c r="K134" i="10"/>
  <c r="W133" i="10"/>
  <c r="D133" i="15"/>
  <c r="H133" i="10"/>
  <c r="H133" i="14"/>
  <c r="F136" i="6"/>
  <c r="G136" i="6"/>
  <c r="H136" i="6" s="1"/>
  <c r="I136" i="6" s="1"/>
  <c r="N136" i="6" s="1"/>
  <c r="M135" i="3" s="1"/>
  <c r="K132" i="15"/>
  <c r="U132" i="10"/>
  <c r="J135" i="7" s="1"/>
  <c r="P135" i="7" s="1"/>
  <c r="R132" i="14"/>
  <c r="S132" i="10"/>
  <c r="H135" i="7" s="1"/>
  <c r="E132" i="15"/>
  <c r="I132" i="10"/>
  <c r="S135" i="6" s="1"/>
  <c r="I132" i="14"/>
  <c r="J135" i="6"/>
  <c r="M131" i="15"/>
  <c r="Y131" i="10"/>
  <c r="AA134" i="8" s="1"/>
  <c r="AC131" i="14"/>
  <c r="J131" i="10"/>
  <c r="L130" i="15"/>
  <c r="AA130" i="14"/>
  <c r="C130" i="15"/>
  <c r="G130" i="10"/>
  <c r="F130" i="14"/>
  <c r="J129" i="15"/>
  <c r="T129" i="10"/>
  <c r="I132" i="7" s="1"/>
  <c r="O132" i="7" s="1"/>
  <c r="Q129" i="14"/>
  <c r="T128" i="15"/>
  <c r="AF128" i="10"/>
  <c r="AJ131" i="8" s="1"/>
  <c r="AL128" i="14"/>
  <c r="I128" i="15"/>
  <c r="G128" i="15"/>
  <c r="Q128" i="10"/>
  <c r="F131" i="7" s="1"/>
  <c r="L131" i="7" s="1"/>
  <c r="N128" i="14"/>
  <c r="F5" i="13"/>
  <c r="N4" i="13"/>
  <c r="Q130" i="8" s="1"/>
  <c r="R130" i="8" s="1"/>
  <c r="W127" i="14"/>
  <c r="X127" i="14" s="1"/>
  <c r="T127" i="14" s="1"/>
  <c r="B127" i="15"/>
  <c r="F127" i="10"/>
  <c r="E127" i="14"/>
  <c r="S125" i="15"/>
  <c r="AE125" i="10"/>
  <c r="AI128" i="8" s="1"/>
  <c r="AL128" i="8" s="1"/>
  <c r="AK125" i="14"/>
  <c r="AN125" i="14" s="1"/>
  <c r="AH128" i="8"/>
  <c r="P125" i="10"/>
  <c r="P124" i="15"/>
  <c r="AB124" i="10"/>
  <c r="AD127" i="8" s="1"/>
  <c r="AF124" i="14"/>
  <c r="U123" i="15"/>
  <c r="AG123" i="10"/>
  <c r="AK126" i="8" s="1"/>
  <c r="AM123" i="14"/>
  <c r="H123" i="15"/>
  <c r="R123" i="10"/>
  <c r="G126" i="7" s="1"/>
  <c r="M126" i="7" s="1"/>
  <c r="O123" i="14"/>
  <c r="S121" i="15"/>
  <c r="AE121" i="10"/>
  <c r="AI124" i="8" s="1"/>
  <c r="AL124" i="8" s="1"/>
  <c r="AK121" i="14"/>
  <c r="AN121" i="14" s="1"/>
  <c r="P121" i="10"/>
  <c r="P120" i="15"/>
  <c r="AB120" i="10"/>
  <c r="AD123" i="8" s="1"/>
  <c r="AF120" i="14"/>
  <c r="U119" i="15"/>
  <c r="AG119" i="10"/>
  <c r="AK122" i="8" s="1"/>
  <c r="AM119" i="14"/>
  <c r="H119" i="15"/>
  <c r="R119" i="10"/>
  <c r="G122" i="7" s="1"/>
  <c r="M122" i="7" s="1"/>
  <c r="O119" i="14"/>
  <c r="S117" i="15"/>
  <c r="AE117" i="10"/>
  <c r="AI120" i="8" s="1"/>
  <c r="AL120" i="8" s="1"/>
  <c r="AK117" i="14"/>
  <c r="AN117" i="14" s="1"/>
  <c r="AH120" i="8"/>
  <c r="P117" i="10"/>
  <c r="O139" i="15"/>
  <c r="AA139" i="10"/>
  <c r="AC142" i="8" s="1"/>
  <c r="AE139" i="14"/>
  <c r="J139" i="10"/>
  <c r="AC139" i="14"/>
  <c r="Y139" i="10"/>
  <c r="AA142" i="8" s="1"/>
  <c r="M139" i="15"/>
  <c r="K139" i="10"/>
  <c r="AD139" i="14"/>
  <c r="N139" i="15"/>
  <c r="Z139" i="10"/>
  <c r="AB142" i="8" s="1"/>
  <c r="W138" i="14"/>
  <c r="X138" i="14" s="1"/>
  <c r="T138" i="14" s="1"/>
  <c r="J154" i="12"/>
  <c r="Q141" i="8" s="1"/>
  <c r="R141" i="8" s="1"/>
  <c r="K138" i="10"/>
  <c r="AD138" i="14"/>
  <c r="Z138" i="10"/>
  <c r="AB141" i="8" s="1"/>
  <c r="N138" i="15"/>
  <c r="C141" i="7"/>
  <c r="C141" i="6"/>
  <c r="C140" i="3"/>
  <c r="C141" i="8"/>
  <c r="AJ136" i="14"/>
  <c r="R135" i="15"/>
  <c r="AD135" i="10"/>
  <c r="AG138" i="8" s="1"/>
  <c r="AI135" i="14"/>
  <c r="O135" i="10"/>
  <c r="O134" i="15"/>
  <c r="AA134" i="10"/>
  <c r="AC137" i="8" s="1"/>
  <c r="AE134" i="14"/>
  <c r="F134" i="15"/>
  <c r="L134" i="10"/>
  <c r="J134" i="14"/>
  <c r="P131" i="14"/>
  <c r="O130" i="15"/>
  <c r="AA130" i="10"/>
  <c r="AC133" i="8" s="1"/>
  <c r="AE130" i="14"/>
  <c r="F130" i="15"/>
  <c r="L130" i="10"/>
  <c r="J130" i="14"/>
  <c r="P127" i="14"/>
  <c r="O126" i="15"/>
  <c r="AA126" i="10"/>
  <c r="AC129" i="8" s="1"/>
  <c r="AE126" i="14"/>
  <c r="F126" i="15"/>
  <c r="L126" i="10"/>
  <c r="J126" i="14"/>
  <c r="P123" i="14"/>
  <c r="I119" i="15"/>
  <c r="O115" i="15"/>
  <c r="AA115" i="10"/>
  <c r="AC118" i="8" s="1"/>
  <c r="AE115" i="14"/>
  <c r="J115" i="14"/>
  <c r="F115" i="15"/>
  <c r="L115" i="10"/>
  <c r="AM115" i="14"/>
  <c r="U115" i="15"/>
  <c r="AG115" i="10"/>
  <c r="AK118" i="8" s="1"/>
  <c r="AA112" i="14"/>
  <c r="L112" i="15"/>
  <c r="F112" i="14"/>
  <c r="C112" i="15"/>
  <c r="G112" i="10"/>
  <c r="Q111" i="14"/>
  <c r="J111" i="15"/>
  <c r="T111" i="10"/>
  <c r="I114" i="7" s="1"/>
  <c r="O114" i="7" s="1"/>
  <c r="AI108" i="14"/>
  <c r="R108" i="15"/>
  <c r="AD108" i="10"/>
  <c r="AG111" i="8" s="1"/>
  <c r="O108" i="10"/>
  <c r="AE107" i="14"/>
  <c r="O107" i="15"/>
  <c r="AA107" i="10"/>
  <c r="AC110" i="8" s="1"/>
  <c r="J107" i="14"/>
  <c r="K107" i="14" s="1"/>
  <c r="F107" i="15"/>
  <c r="L107" i="10"/>
  <c r="AJ105" i="14"/>
  <c r="W103" i="10"/>
  <c r="H103" i="14"/>
  <c r="D103" i="15"/>
  <c r="H103" i="10"/>
  <c r="Q99" i="14"/>
  <c r="J99" i="15"/>
  <c r="T99" i="10"/>
  <c r="I102" i="7" s="1"/>
  <c r="W118" i="10"/>
  <c r="O118" i="10"/>
  <c r="R118" i="15"/>
  <c r="AD118" i="10"/>
  <c r="AG121" i="8" s="1"/>
  <c r="AI118" i="14"/>
  <c r="O118" i="14"/>
  <c r="H118" i="15"/>
  <c r="R118" i="10"/>
  <c r="G121" i="7" s="1"/>
  <c r="AM118" i="14"/>
  <c r="U118" i="15"/>
  <c r="AG118" i="10"/>
  <c r="AK121" i="8" s="1"/>
  <c r="AF118" i="14"/>
  <c r="P118" i="15"/>
  <c r="AB118" i="10"/>
  <c r="AD121" i="8" s="1"/>
  <c r="P116" i="14"/>
  <c r="I116" i="15"/>
  <c r="N115" i="14"/>
  <c r="G115" i="15"/>
  <c r="Q115" i="10"/>
  <c r="F118" i="7" s="1"/>
  <c r="O143" i="12"/>
  <c r="K120" i="6" s="1"/>
  <c r="L120" i="6" s="1"/>
  <c r="M120" i="6" s="1"/>
  <c r="W114" i="14"/>
  <c r="X114" i="14" s="1"/>
  <c r="T114" i="14" s="1"/>
  <c r="J142" i="12"/>
  <c r="Q117" i="8" s="1"/>
  <c r="R117" i="8" s="1"/>
  <c r="AE112" i="14"/>
  <c r="O112" i="15"/>
  <c r="AA112" i="10"/>
  <c r="AC115" i="8" s="1"/>
  <c r="J112" i="14"/>
  <c r="F112" i="15"/>
  <c r="L112" i="10"/>
  <c r="P109" i="14"/>
  <c r="AK108" i="14"/>
  <c r="S108" i="15"/>
  <c r="AE108" i="10"/>
  <c r="AI111" i="8" s="1"/>
  <c r="P108" i="10"/>
  <c r="N136" i="7"/>
  <c r="J116" i="14"/>
  <c r="L116" i="10"/>
  <c r="F116" i="15"/>
  <c r="J143" i="12"/>
  <c r="W115" i="14"/>
  <c r="X115" i="14" s="1"/>
  <c r="T115" i="14" s="1"/>
  <c r="B115" i="15"/>
  <c r="F115" i="10"/>
  <c r="E115" i="14"/>
  <c r="S113" i="15"/>
  <c r="AE113" i="10"/>
  <c r="AI116" i="8" s="1"/>
  <c r="AL116" i="8" s="1"/>
  <c r="AK113" i="14"/>
  <c r="AN113" i="14" s="1"/>
  <c r="AH116" i="8"/>
  <c r="P113" i="10"/>
  <c r="P112" i="15"/>
  <c r="AB112" i="10"/>
  <c r="AD115" i="8" s="1"/>
  <c r="AF112" i="14"/>
  <c r="U111" i="15"/>
  <c r="AG111" i="10"/>
  <c r="AK114" i="8" s="1"/>
  <c r="AM111" i="14"/>
  <c r="H111" i="15"/>
  <c r="R111" i="10"/>
  <c r="G114" i="7" s="1"/>
  <c r="M114" i="7" s="1"/>
  <c r="O111" i="14"/>
  <c r="R110" i="15"/>
  <c r="AD110" i="10"/>
  <c r="AG113" i="8" s="1"/>
  <c r="AH113" i="8" s="1"/>
  <c r="AI110" i="14"/>
  <c r="AJ110" i="14" s="1"/>
  <c r="O110" i="10"/>
  <c r="O109" i="15"/>
  <c r="AA109" i="10"/>
  <c r="AC112" i="8" s="1"/>
  <c r="AE112" i="8" s="1"/>
  <c r="AE109" i="14"/>
  <c r="AG109" i="14" s="1"/>
  <c r="F109" i="15"/>
  <c r="L109" i="10"/>
  <c r="J109" i="14"/>
  <c r="K109" i="14" s="1"/>
  <c r="X108" i="10"/>
  <c r="M108" i="10"/>
  <c r="Q107" i="15"/>
  <c r="AC107" i="10"/>
  <c r="AF110" i="8" s="1"/>
  <c r="AH107" i="14"/>
  <c r="N107" i="10"/>
  <c r="N106" i="15"/>
  <c r="Z106" i="10"/>
  <c r="AB109" i="8" s="1"/>
  <c r="AD106" i="14"/>
  <c r="K106" i="10"/>
  <c r="W105" i="10"/>
  <c r="D105" i="15"/>
  <c r="H105" i="10"/>
  <c r="H105" i="14"/>
  <c r="F108" i="6"/>
  <c r="G108" i="6"/>
  <c r="H108" i="6" s="1"/>
  <c r="J132" i="12"/>
  <c r="W103" i="14"/>
  <c r="X103" i="14" s="1"/>
  <c r="T103" i="14" s="1"/>
  <c r="B103" i="15"/>
  <c r="F103" i="10"/>
  <c r="E103" i="14"/>
  <c r="S101" i="15"/>
  <c r="AE101" i="10"/>
  <c r="AI104" i="8" s="1"/>
  <c r="AK101" i="14"/>
  <c r="P101" i="10"/>
  <c r="Q99" i="15"/>
  <c r="AC99" i="10"/>
  <c r="AF102" i="8" s="1"/>
  <c r="AH99" i="14"/>
  <c r="N99" i="10"/>
  <c r="N98" i="15"/>
  <c r="Z98" i="10"/>
  <c r="AB101" i="8" s="1"/>
  <c r="AD98" i="14"/>
  <c r="K98" i="10"/>
  <c r="W97" i="10"/>
  <c r="D97" i="15"/>
  <c r="H97" i="10"/>
  <c r="H97" i="14"/>
  <c r="F100" i="6"/>
  <c r="G100" i="6"/>
  <c r="H100" i="6" s="1"/>
  <c r="J122" i="15"/>
  <c r="T122" i="10"/>
  <c r="I125" i="7" s="1"/>
  <c r="Q122" i="14"/>
  <c r="C122" i="15"/>
  <c r="G122" i="10"/>
  <c r="F122" i="14"/>
  <c r="L122" i="15"/>
  <c r="AA122" i="14"/>
  <c r="J122" i="10"/>
  <c r="AC122" i="14"/>
  <c r="M122" i="15"/>
  <c r="Y122" i="10"/>
  <c r="AA125" i="8" s="1"/>
  <c r="I122" i="14"/>
  <c r="E122" i="15"/>
  <c r="I122" i="10"/>
  <c r="S125" i="6" s="1"/>
  <c r="R122" i="14"/>
  <c r="K122" i="15"/>
  <c r="U122" i="10"/>
  <c r="J125" i="7" s="1"/>
  <c r="C125" i="7"/>
  <c r="C125" i="8"/>
  <c r="C125" i="6"/>
  <c r="C124" i="3"/>
  <c r="D118" i="15"/>
  <c r="H118" i="10"/>
  <c r="H118" i="14"/>
  <c r="N116" i="10"/>
  <c r="D116" i="15"/>
  <c r="H116" i="14"/>
  <c r="H116" i="10"/>
  <c r="I116" i="14"/>
  <c r="E116" i="15"/>
  <c r="I116" i="10"/>
  <c r="S119" i="6" s="1"/>
  <c r="R116" i="14"/>
  <c r="U116" i="10"/>
  <c r="J119" i="7" s="1"/>
  <c r="P119" i="7" s="1"/>
  <c r="K116" i="15"/>
  <c r="P116" i="10"/>
  <c r="AK116" i="14"/>
  <c r="S116" i="15"/>
  <c r="AE116" i="10"/>
  <c r="AI119" i="8" s="1"/>
  <c r="N115" i="15"/>
  <c r="AD115" i="14"/>
  <c r="Z115" i="10"/>
  <c r="AB118" i="8" s="1"/>
  <c r="K115" i="10"/>
  <c r="W114" i="10"/>
  <c r="D114" i="15"/>
  <c r="H114" i="10"/>
  <c r="H114" i="14"/>
  <c r="G117" i="6"/>
  <c r="H117" i="6" s="1"/>
  <c r="F117" i="6"/>
  <c r="S113" i="10"/>
  <c r="H116" i="7" s="1"/>
  <c r="W112" i="14"/>
  <c r="X112" i="14" s="1"/>
  <c r="T112" i="14" s="1"/>
  <c r="B112" i="15"/>
  <c r="F112" i="10"/>
  <c r="E112" i="14"/>
  <c r="S110" i="15"/>
  <c r="AE110" i="10"/>
  <c r="AI113" i="8" s="1"/>
  <c r="AL113" i="8" s="1"/>
  <c r="AK110" i="14"/>
  <c r="AN110" i="14" s="1"/>
  <c r="P110" i="10"/>
  <c r="V109" i="10"/>
  <c r="Y112" i="8"/>
  <c r="Z112" i="8" s="1"/>
  <c r="K112" i="6"/>
  <c r="L112" i="6" s="1"/>
  <c r="J112" i="6"/>
  <c r="Q108" i="15"/>
  <c r="AC108" i="10"/>
  <c r="AF111" i="8" s="1"/>
  <c r="AH111" i="8" s="1"/>
  <c r="AH108" i="14"/>
  <c r="AJ108" i="14" s="1"/>
  <c r="N108" i="10"/>
  <c r="N107" i="15"/>
  <c r="Z107" i="10"/>
  <c r="AB110" i="8" s="1"/>
  <c r="AD107" i="14"/>
  <c r="K107" i="10"/>
  <c r="W106" i="10"/>
  <c r="D106" i="15"/>
  <c r="H106" i="10"/>
  <c r="H106" i="14"/>
  <c r="G109" i="6"/>
  <c r="H109" i="6" s="1"/>
  <c r="F109" i="6"/>
  <c r="S105" i="10"/>
  <c r="H108" i="7" s="1"/>
  <c r="AK102" i="14"/>
  <c r="AN102" i="14" s="1"/>
  <c r="AE102" i="10"/>
  <c r="AI105" i="8" s="1"/>
  <c r="AL105" i="8" s="1"/>
  <c r="S102" i="15"/>
  <c r="P102" i="10"/>
  <c r="AF101" i="14"/>
  <c r="AB101" i="10"/>
  <c r="AD104" i="8" s="1"/>
  <c r="P101" i="15"/>
  <c r="AK98" i="14"/>
  <c r="AN98" i="14" s="1"/>
  <c r="S98" i="15"/>
  <c r="AE98" i="10"/>
  <c r="AI101" i="8" s="1"/>
  <c r="AL101" i="8" s="1"/>
  <c r="P98" i="10"/>
  <c r="AF97" i="14"/>
  <c r="P97" i="15"/>
  <c r="AB97" i="10"/>
  <c r="AD100" i="8" s="1"/>
  <c r="Q94" i="14"/>
  <c r="T94" i="10"/>
  <c r="I97" i="7" s="1"/>
  <c r="O97" i="7" s="1"/>
  <c r="J94" i="15"/>
  <c r="O104" i="15"/>
  <c r="AA104" i="10"/>
  <c r="AC107" i="8" s="1"/>
  <c r="AE104" i="14"/>
  <c r="G105" i="6"/>
  <c r="H105" i="6" s="1"/>
  <c r="I105" i="6" s="1"/>
  <c r="F105" i="6"/>
  <c r="R93" i="15"/>
  <c r="AD93" i="10"/>
  <c r="AG96" i="8" s="1"/>
  <c r="AI93" i="14"/>
  <c r="J96" i="6"/>
  <c r="AH92" i="14"/>
  <c r="Q92" i="15"/>
  <c r="AC92" i="10"/>
  <c r="AF95" i="8" s="1"/>
  <c r="N92" i="10"/>
  <c r="AK90" i="14"/>
  <c r="S90" i="15"/>
  <c r="AE90" i="10"/>
  <c r="AI93" i="8" s="1"/>
  <c r="AE90" i="14"/>
  <c r="O90" i="15"/>
  <c r="AA90" i="10"/>
  <c r="AC93" i="8" s="1"/>
  <c r="W90" i="10"/>
  <c r="Q90" i="14"/>
  <c r="J90" i="15"/>
  <c r="T90" i="10"/>
  <c r="I93" i="7" s="1"/>
  <c r="P90" i="10"/>
  <c r="J90" i="14"/>
  <c r="F90" i="15"/>
  <c r="L90" i="10"/>
  <c r="H90" i="14"/>
  <c r="D90" i="15"/>
  <c r="H90" i="10"/>
  <c r="AL89" i="14"/>
  <c r="T89" i="15"/>
  <c r="AF89" i="10"/>
  <c r="AJ92" i="8" s="1"/>
  <c r="AM88" i="14"/>
  <c r="U88" i="15"/>
  <c r="AG88" i="10"/>
  <c r="AK91" i="8" s="1"/>
  <c r="O88" i="14"/>
  <c r="H88" i="15"/>
  <c r="R88" i="10"/>
  <c r="G91" i="7" s="1"/>
  <c r="W86" i="10"/>
  <c r="H86" i="14"/>
  <c r="H86" i="10"/>
  <c r="D86" i="15"/>
  <c r="P83" i="14"/>
  <c r="M83" i="14" s="1"/>
  <c r="AK82" i="14"/>
  <c r="AE82" i="10"/>
  <c r="AI85" i="8" s="1"/>
  <c r="S82" i="15"/>
  <c r="P82" i="10"/>
  <c r="AF81" i="14"/>
  <c r="AB81" i="10"/>
  <c r="AD84" i="8" s="1"/>
  <c r="P81" i="15"/>
  <c r="W78" i="10"/>
  <c r="H78" i="14"/>
  <c r="H78" i="10"/>
  <c r="D78" i="15"/>
  <c r="R77" i="14"/>
  <c r="U77" i="10"/>
  <c r="J80" i="7" s="1"/>
  <c r="P80" i="7" s="1"/>
  <c r="K77" i="15"/>
  <c r="I77" i="14"/>
  <c r="E77" i="15"/>
  <c r="I77" i="10"/>
  <c r="S80" i="6" s="1"/>
  <c r="P100" i="10"/>
  <c r="N100" i="10"/>
  <c r="AH100" i="14"/>
  <c r="AC100" i="10"/>
  <c r="AF103" i="8" s="1"/>
  <c r="Q100" i="15"/>
  <c r="M100" i="10"/>
  <c r="X100" i="10"/>
  <c r="K100" i="10"/>
  <c r="AD100" i="14"/>
  <c r="N100" i="15"/>
  <c r="Z100" i="10"/>
  <c r="AB103" i="8" s="1"/>
  <c r="S96" i="15"/>
  <c r="AE96" i="10"/>
  <c r="AI99" i="8" s="1"/>
  <c r="AK96" i="14"/>
  <c r="T95" i="15"/>
  <c r="AF95" i="10"/>
  <c r="AJ98" i="8" s="1"/>
  <c r="AL95" i="14"/>
  <c r="U93" i="15"/>
  <c r="AG93" i="10"/>
  <c r="AK96" i="8" s="1"/>
  <c r="AM93" i="14"/>
  <c r="N93" i="10"/>
  <c r="AD92" i="14"/>
  <c r="N92" i="15"/>
  <c r="Z92" i="10"/>
  <c r="AB95" i="8" s="1"/>
  <c r="K92" i="10"/>
  <c r="G94" i="6"/>
  <c r="H94" i="6" s="1"/>
  <c r="F94" i="6"/>
  <c r="R90" i="14"/>
  <c r="K90" i="15"/>
  <c r="U90" i="10"/>
  <c r="J93" i="7" s="1"/>
  <c r="I90" i="14"/>
  <c r="E90" i="15"/>
  <c r="I90" i="10"/>
  <c r="S93" i="6" s="1"/>
  <c r="AC89" i="14"/>
  <c r="M89" i="15"/>
  <c r="Y89" i="10"/>
  <c r="AA92" i="8" s="1"/>
  <c r="J89" i="10"/>
  <c r="AA88" i="14"/>
  <c r="L88" i="15"/>
  <c r="F88" i="14"/>
  <c r="C88" i="15"/>
  <c r="G88" i="10"/>
  <c r="AK87" i="14"/>
  <c r="AN87" i="14" s="1"/>
  <c r="S87" i="15"/>
  <c r="AE87" i="10"/>
  <c r="AI90" i="8" s="1"/>
  <c r="AL90" i="8" s="1"/>
  <c r="AE87" i="14"/>
  <c r="O87" i="15"/>
  <c r="AA87" i="10"/>
  <c r="AC90" i="8" s="1"/>
  <c r="W87" i="10"/>
  <c r="Q87" i="14"/>
  <c r="J87" i="15"/>
  <c r="P87" i="10"/>
  <c r="J87" i="14"/>
  <c r="K87" i="14" s="1"/>
  <c r="F87" i="15"/>
  <c r="L87" i="10"/>
  <c r="H87" i="14"/>
  <c r="D87" i="15"/>
  <c r="H87" i="10"/>
  <c r="AL86" i="14"/>
  <c r="T86" i="15"/>
  <c r="AF86" i="10"/>
  <c r="AJ89" i="8" s="1"/>
  <c r="N86" i="14"/>
  <c r="G86" i="15"/>
  <c r="Q86" i="10"/>
  <c r="F89" i="7" s="1"/>
  <c r="W85" i="14"/>
  <c r="X85" i="14" s="1"/>
  <c r="T85" i="14" s="1"/>
  <c r="J122" i="12"/>
  <c r="E85" i="14"/>
  <c r="B85" i="15"/>
  <c r="F85" i="10"/>
  <c r="AK83" i="14"/>
  <c r="AN83" i="14" s="1"/>
  <c r="S83" i="15"/>
  <c r="AE83" i="10"/>
  <c r="AI86" i="8" s="1"/>
  <c r="AL86" i="8" s="1"/>
  <c r="AE83" i="14"/>
  <c r="O83" i="15"/>
  <c r="AA83" i="10"/>
  <c r="AC86" i="8" s="1"/>
  <c r="W83" i="10"/>
  <c r="Q83" i="14"/>
  <c r="J83" i="15"/>
  <c r="P83" i="10"/>
  <c r="J83" i="14"/>
  <c r="K83" i="14" s="1"/>
  <c r="F83" i="15"/>
  <c r="L83" i="10"/>
  <c r="H83" i="14"/>
  <c r="D83" i="15"/>
  <c r="H83" i="10"/>
  <c r="AL82" i="14"/>
  <c r="T82" i="15"/>
  <c r="AF82" i="10"/>
  <c r="AJ85" i="8" s="1"/>
  <c r="V82" i="10"/>
  <c r="Y85" i="8"/>
  <c r="Z85" i="8" s="1"/>
  <c r="S82" i="10"/>
  <c r="H85" i="7" s="1"/>
  <c r="AH81" i="14"/>
  <c r="AJ81" i="14" s="1"/>
  <c r="Q81" i="15"/>
  <c r="AC81" i="10"/>
  <c r="AF84" i="8" s="1"/>
  <c r="AH84" i="8" s="1"/>
  <c r="N81" i="10"/>
  <c r="X78" i="10"/>
  <c r="M78" i="10"/>
  <c r="AH77" i="14"/>
  <c r="AJ77" i="14" s="1"/>
  <c r="Q77" i="15"/>
  <c r="AC77" i="10"/>
  <c r="AF80" i="8" s="1"/>
  <c r="AH80" i="8" s="1"/>
  <c r="N77" i="10"/>
  <c r="AE75" i="14"/>
  <c r="AG75" i="14" s="1"/>
  <c r="O75" i="15"/>
  <c r="AA75" i="10"/>
  <c r="AC78" i="8" s="1"/>
  <c r="J75" i="14"/>
  <c r="K75" i="14" s="1"/>
  <c r="F75" i="15"/>
  <c r="L75" i="10"/>
  <c r="W107" i="6"/>
  <c r="F95" i="14"/>
  <c r="C95" i="15"/>
  <c r="G95" i="10"/>
  <c r="AA95" i="14"/>
  <c r="L95" i="15"/>
  <c r="J95" i="10"/>
  <c r="M95" i="15"/>
  <c r="Y95" i="10"/>
  <c r="AA98" i="8" s="1"/>
  <c r="AC95" i="14"/>
  <c r="AE95" i="14"/>
  <c r="O95" i="15"/>
  <c r="AA95" i="10"/>
  <c r="AC98" i="8" s="1"/>
  <c r="P93" i="14"/>
  <c r="I93" i="15"/>
  <c r="J92" i="15"/>
  <c r="T92" i="10"/>
  <c r="I95" i="7" s="1"/>
  <c r="Q92" i="14"/>
  <c r="J88" i="15"/>
  <c r="T88" i="10"/>
  <c r="I91" i="7" s="1"/>
  <c r="O91" i="7" s="1"/>
  <c r="Q88" i="14"/>
  <c r="K108" i="6"/>
  <c r="L108" i="6" s="1"/>
  <c r="M108" i="6" s="1"/>
  <c r="J108" i="6"/>
  <c r="W104" i="10"/>
  <c r="N104" i="10"/>
  <c r="AH104" i="14"/>
  <c r="AC104" i="10"/>
  <c r="AF107" i="8" s="1"/>
  <c r="Q104" i="15"/>
  <c r="M104" i="10"/>
  <c r="X104" i="10"/>
  <c r="K104" i="10"/>
  <c r="AD104" i="14"/>
  <c r="N104" i="15"/>
  <c r="Z104" i="10"/>
  <c r="AB107" i="8" s="1"/>
  <c r="W96" i="10"/>
  <c r="N96" i="10"/>
  <c r="AH96" i="14"/>
  <c r="AC96" i="10"/>
  <c r="AF99" i="8" s="1"/>
  <c r="Q96" i="15"/>
  <c r="M96" i="10"/>
  <c r="X96" i="10"/>
  <c r="K96" i="10"/>
  <c r="AD96" i="14"/>
  <c r="N96" i="15"/>
  <c r="Z96" i="10"/>
  <c r="AB99" i="8" s="1"/>
  <c r="M95" i="10"/>
  <c r="R93" i="14"/>
  <c r="K93" i="15"/>
  <c r="U93" i="10"/>
  <c r="J96" i="7" s="1"/>
  <c r="Q93" i="14"/>
  <c r="T93" i="10"/>
  <c r="I96" i="7" s="1"/>
  <c r="J93" i="15"/>
  <c r="C95" i="3"/>
  <c r="C96" i="8"/>
  <c r="C96" i="7"/>
  <c r="C96" i="6"/>
  <c r="K92" i="15"/>
  <c r="U92" i="10"/>
  <c r="J95" i="7" s="1"/>
  <c r="P95" i="7" s="1"/>
  <c r="R92" i="14"/>
  <c r="E92" i="15"/>
  <c r="I92" i="10"/>
  <c r="S95" i="6" s="1"/>
  <c r="I92" i="14"/>
  <c r="L90" i="15"/>
  <c r="AA90" i="14"/>
  <c r="C90" i="15"/>
  <c r="G90" i="10"/>
  <c r="F90" i="14"/>
  <c r="G90" i="14" s="1"/>
  <c r="J89" i="15"/>
  <c r="T89" i="10"/>
  <c r="I92" i="7" s="1"/>
  <c r="O92" i="7" s="1"/>
  <c r="Q89" i="14"/>
  <c r="T88" i="15"/>
  <c r="AF88" i="10"/>
  <c r="AJ91" i="8" s="1"/>
  <c r="AL88" i="14"/>
  <c r="G88" i="15"/>
  <c r="Q88" i="10"/>
  <c r="F91" i="7" s="1"/>
  <c r="L91" i="7" s="1"/>
  <c r="N88" i="14"/>
  <c r="AG87" i="14"/>
  <c r="S85" i="15"/>
  <c r="AE85" i="10"/>
  <c r="AI88" i="8" s="1"/>
  <c r="AK85" i="14"/>
  <c r="P85" i="10"/>
  <c r="W81" i="10"/>
  <c r="D81" i="15"/>
  <c r="H81" i="10"/>
  <c r="H81" i="14"/>
  <c r="S77" i="15"/>
  <c r="AE77" i="10"/>
  <c r="AI80" i="8" s="1"/>
  <c r="AK77" i="14"/>
  <c r="P77" i="10"/>
  <c r="N94" i="7"/>
  <c r="W80" i="10"/>
  <c r="P80" i="15"/>
  <c r="AB80" i="10"/>
  <c r="AD83" i="8" s="1"/>
  <c r="AF80" i="14"/>
  <c r="O80" i="10"/>
  <c r="AI80" i="14"/>
  <c r="R80" i="15"/>
  <c r="AD80" i="10"/>
  <c r="AG83" i="8" s="1"/>
  <c r="O80" i="14"/>
  <c r="R80" i="10"/>
  <c r="G83" i="7" s="1"/>
  <c r="H80" i="15"/>
  <c r="AM80" i="14"/>
  <c r="AG80" i="10"/>
  <c r="AK83" i="8" s="1"/>
  <c r="U80" i="15"/>
  <c r="I77" i="15"/>
  <c r="AM76" i="14"/>
  <c r="AN76" i="14" s="1"/>
  <c r="U76" i="15"/>
  <c r="AG76" i="10"/>
  <c r="AK79" i="8" s="1"/>
  <c r="AL79" i="8" s="1"/>
  <c r="S74" i="15"/>
  <c r="AK74" i="14"/>
  <c r="AE74" i="10"/>
  <c r="AI77" i="8" s="1"/>
  <c r="N74" i="15"/>
  <c r="Z74" i="10"/>
  <c r="AB77" i="8" s="1"/>
  <c r="AD74" i="14"/>
  <c r="W74" i="14"/>
  <c r="X74" i="14" s="1"/>
  <c r="T74" i="14" s="1"/>
  <c r="J112" i="12"/>
  <c r="AF74" i="14"/>
  <c r="AB74" i="10"/>
  <c r="AD77" i="8" s="1"/>
  <c r="P74" i="15"/>
  <c r="N73" i="15"/>
  <c r="AD73" i="14"/>
  <c r="Z73" i="10"/>
  <c r="AB76" i="8" s="1"/>
  <c r="G75" i="6"/>
  <c r="H75" i="6" s="1"/>
  <c r="F75" i="6"/>
  <c r="M71" i="10"/>
  <c r="I71" i="14"/>
  <c r="E71" i="15"/>
  <c r="I71" i="10"/>
  <c r="S74" i="6" s="1"/>
  <c r="O108" i="12"/>
  <c r="W70" i="14"/>
  <c r="X70" i="14" s="1"/>
  <c r="T70" i="14" s="1"/>
  <c r="J107" i="12"/>
  <c r="Q73" i="8" s="1"/>
  <c r="R73" i="8" s="1"/>
  <c r="X73" i="8" s="1"/>
  <c r="S72" i="3" s="1"/>
  <c r="E70" i="14"/>
  <c r="G70" i="14" s="1"/>
  <c r="B70" i="15"/>
  <c r="F70" i="10"/>
  <c r="M67" i="10"/>
  <c r="I67" i="14"/>
  <c r="E67" i="15"/>
  <c r="I67" i="10"/>
  <c r="S70" i="6" s="1"/>
  <c r="W66" i="14"/>
  <c r="X66" i="14" s="1"/>
  <c r="T66" i="14" s="1"/>
  <c r="J104" i="12"/>
  <c r="E66" i="14"/>
  <c r="B66" i="15"/>
  <c r="F66" i="10"/>
  <c r="AK64" i="14"/>
  <c r="AN64" i="14" s="1"/>
  <c r="S64" i="15"/>
  <c r="AE64" i="10"/>
  <c r="AI67" i="8" s="1"/>
  <c r="AL67" i="8" s="1"/>
  <c r="AE64" i="14"/>
  <c r="O64" i="15"/>
  <c r="AA64" i="10"/>
  <c r="AC67" i="8" s="1"/>
  <c r="W64" i="10"/>
  <c r="Q64" i="14"/>
  <c r="J64" i="15"/>
  <c r="P64" i="10"/>
  <c r="J64" i="14"/>
  <c r="K64" i="14" s="1"/>
  <c r="F64" i="15"/>
  <c r="L64" i="10"/>
  <c r="H64" i="14"/>
  <c r="D64" i="15"/>
  <c r="H64" i="10"/>
  <c r="AL63" i="14"/>
  <c r="T63" i="15"/>
  <c r="AF63" i="10"/>
  <c r="AJ66" i="8" s="1"/>
  <c r="AF63" i="14"/>
  <c r="P63" i="15"/>
  <c r="AB63" i="10"/>
  <c r="AD66" i="8" s="1"/>
  <c r="X63" i="10"/>
  <c r="R63" i="14"/>
  <c r="K63" i="15"/>
  <c r="U63" i="10"/>
  <c r="J66" i="7" s="1"/>
  <c r="P66" i="7" s="1"/>
  <c r="N63" i="14"/>
  <c r="G63" i="15"/>
  <c r="Q63" i="10"/>
  <c r="F66" i="7" s="1"/>
  <c r="L66" i="7" s="1"/>
  <c r="J66" i="6"/>
  <c r="AC62" i="14"/>
  <c r="M62" i="15"/>
  <c r="Y62" i="10"/>
  <c r="AA65" i="8" s="1"/>
  <c r="J62" i="10"/>
  <c r="W60" i="10"/>
  <c r="H60" i="14"/>
  <c r="D60" i="15"/>
  <c r="H60" i="10"/>
  <c r="R59" i="14"/>
  <c r="K59" i="15"/>
  <c r="U59" i="10"/>
  <c r="J62" i="7" s="1"/>
  <c r="P62" i="7" s="1"/>
  <c r="I59" i="14"/>
  <c r="I59" i="10"/>
  <c r="S62" i="6" s="1"/>
  <c r="E59" i="15"/>
  <c r="W56" i="10"/>
  <c r="H56" i="14"/>
  <c r="D56" i="15"/>
  <c r="H56" i="10"/>
  <c r="E84" i="15"/>
  <c r="I84" i="10"/>
  <c r="S87" i="6" s="1"/>
  <c r="I84" i="14"/>
  <c r="K84" i="15"/>
  <c r="U84" i="10"/>
  <c r="J87" i="7" s="1"/>
  <c r="R84" i="14"/>
  <c r="F84" i="14"/>
  <c r="C84" i="15"/>
  <c r="G84" i="10"/>
  <c r="AA84" i="14"/>
  <c r="L84" i="15"/>
  <c r="J84" i="10"/>
  <c r="AC84" i="14"/>
  <c r="Y84" i="10"/>
  <c r="AA87" i="8" s="1"/>
  <c r="M84" i="15"/>
  <c r="M78" i="7"/>
  <c r="T73" i="15"/>
  <c r="AL73" i="14"/>
  <c r="AF73" i="10"/>
  <c r="AJ76" i="8" s="1"/>
  <c r="O73" i="10"/>
  <c r="N73" i="10"/>
  <c r="AH73" i="14"/>
  <c r="Q73" i="15"/>
  <c r="AC73" i="10"/>
  <c r="AF76" i="8" s="1"/>
  <c r="W69" i="10"/>
  <c r="H69" i="14"/>
  <c r="D69" i="15"/>
  <c r="H69" i="10"/>
  <c r="G89" i="6"/>
  <c r="H89" i="6" s="1"/>
  <c r="F89" i="6"/>
  <c r="K88" i="6"/>
  <c r="L88" i="6" s="1"/>
  <c r="J88" i="6"/>
  <c r="J84" i="6"/>
  <c r="O83" i="6"/>
  <c r="P82" i="7"/>
  <c r="K73" i="10"/>
  <c r="P71" i="14"/>
  <c r="O70" i="15"/>
  <c r="AA70" i="10"/>
  <c r="AC73" i="8" s="1"/>
  <c r="AE70" i="14"/>
  <c r="F70" i="15"/>
  <c r="L70" i="10"/>
  <c r="J70" i="14"/>
  <c r="X69" i="10"/>
  <c r="M69" i="10"/>
  <c r="S66" i="15"/>
  <c r="AE66" i="10"/>
  <c r="AI69" i="8" s="1"/>
  <c r="AK66" i="14"/>
  <c r="P66" i="10"/>
  <c r="S62" i="15"/>
  <c r="AE62" i="10"/>
  <c r="AI65" i="8" s="1"/>
  <c r="AK62" i="14"/>
  <c r="P62" i="10"/>
  <c r="N90" i="7"/>
  <c r="V85" i="10"/>
  <c r="Y88" i="8"/>
  <c r="Z88" i="8" s="1"/>
  <c r="S85" i="10"/>
  <c r="H88" i="7" s="1"/>
  <c r="S84" i="15"/>
  <c r="AE84" i="10"/>
  <c r="AI87" i="8" s="1"/>
  <c r="AK84" i="14"/>
  <c r="L82" i="7"/>
  <c r="R73" i="15"/>
  <c r="AI73" i="14"/>
  <c r="AD73" i="10"/>
  <c r="AG76" i="8" s="1"/>
  <c r="F73" i="15"/>
  <c r="L73" i="10"/>
  <c r="J73" i="14"/>
  <c r="AN72" i="14"/>
  <c r="J71" i="15"/>
  <c r="T71" i="10"/>
  <c r="I74" i="7" s="1"/>
  <c r="O74" i="7" s="1"/>
  <c r="Q71" i="14"/>
  <c r="M74" i="7"/>
  <c r="T70" i="15"/>
  <c r="AF70" i="10"/>
  <c r="AJ73" i="8" s="1"/>
  <c r="AL70" i="14"/>
  <c r="I70" i="15"/>
  <c r="G70" i="15"/>
  <c r="Q70" i="10"/>
  <c r="F73" i="7" s="1"/>
  <c r="L73" i="7" s="1"/>
  <c r="N70" i="14"/>
  <c r="O107" i="12"/>
  <c r="W69" i="14"/>
  <c r="X69" i="14" s="1"/>
  <c r="T69" i="14" s="1"/>
  <c r="B69" i="15"/>
  <c r="F69" i="10"/>
  <c r="E69" i="14"/>
  <c r="AE67" i="14"/>
  <c r="AA67" i="10"/>
  <c r="AC70" i="8" s="1"/>
  <c r="O67" i="15"/>
  <c r="J67" i="14"/>
  <c r="L67" i="10"/>
  <c r="F67" i="15"/>
  <c r="X66" i="10"/>
  <c r="M66" i="10"/>
  <c r="Q63" i="14"/>
  <c r="T63" i="10"/>
  <c r="I66" i="7" s="1"/>
  <c r="O66" i="7" s="1"/>
  <c r="J63" i="15"/>
  <c r="AL62" i="14"/>
  <c r="AF62" i="10"/>
  <c r="AJ65" i="8" s="1"/>
  <c r="T62" i="15"/>
  <c r="N62" i="14"/>
  <c r="Q62" i="10"/>
  <c r="F65" i="7" s="1"/>
  <c r="L65" i="7" s="1"/>
  <c r="G62" i="15"/>
  <c r="AE59" i="14"/>
  <c r="O59" i="15"/>
  <c r="AA59" i="10"/>
  <c r="AC62" i="8" s="1"/>
  <c r="J59" i="14"/>
  <c r="K59" i="14" s="1"/>
  <c r="F59" i="15"/>
  <c r="L59" i="10"/>
  <c r="V66" i="10"/>
  <c r="Y69" i="8"/>
  <c r="Z69" i="8" s="1"/>
  <c r="G66" i="14"/>
  <c r="O65" i="14"/>
  <c r="R65" i="10"/>
  <c r="G68" i="7" s="1"/>
  <c r="H65" i="15"/>
  <c r="AM65" i="14"/>
  <c r="AG65" i="10"/>
  <c r="AK68" i="8" s="1"/>
  <c r="U65" i="15"/>
  <c r="P65" i="15"/>
  <c r="AB65" i="10"/>
  <c r="AD68" i="8" s="1"/>
  <c r="AF65" i="14"/>
  <c r="O65" i="10"/>
  <c r="AI65" i="14"/>
  <c r="R65" i="15"/>
  <c r="AD65" i="10"/>
  <c r="AG68" i="8" s="1"/>
  <c r="V62" i="10"/>
  <c r="Y65" i="8"/>
  <c r="Z65" i="8" s="1"/>
  <c r="W61" i="10"/>
  <c r="O61" i="14"/>
  <c r="R61" i="10"/>
  <c r="G64" i="7" s="1"/>
  <c r="H61" i="15"/>
  <c r="AM61" i="14"/>
  <c r="AG61" i="10"/>
  <c r="AK64" i="8" s="1"/>
  <c r="U61" i="15"/>
  <c r="G61" i="15"/>
  <c r="Q61" i="10"/>
  <c r="F64" i="7" s="1"/>
  <c r="N61" i="14"/>
  <c r="T61" i="15"/>
  <c r="AF61" i="10"/>
  <c r="AJ64" i="8" s="1"/>
  <c r="AL61" i="14"/>
  <c r="C64" i="8"/>
  <c r="C63" i="3"/>
  <c r="C64" i="7"/>
  <c r="C64" i="6"/>
  <c r="N58" i="14"/>
  <c r="G58" i="15"/>
  <c r="Q58" i="10"/>
  <c r="F61" i="7" s="1"/>
  <c r="AL58" i="14"/>
  <c r="T58" i="15"/>
  <c r="AF58" i="10"/>
  <c r="AJ61" i="8" s="1"/>
  <c r="O58" i="14"/>
  <c r="H58" i="15"/>
  <c r="R58" i="10"/>
  <c r="G61" i="7" s="1"/>
  <c r="AM58" i="14"/>
  <c r="U58" i="15"/>
  <c r="AG58" i="10"/>
  <c r="AK61" i="8" s="1"/>
  <c r="P57" i="15"/>
  <c r="AB57" i="10"/>
  <c r="AD60" i="8" s="1"/>
  <c r="AF57" i="14"/>
  <c r="M59" i="7"/>
  <c r="J59" i="6"/>
  <c r="K59" i="6"/>
  <c r="L59" i="6" s="1"/>
  <c r="O55" i="10"/>
  <c r="T54" i="15"/>
  <c r="AL54" i="14"/>
  <c r="AF54" i="10"/>
  <c r="AJ57" i="8" s="1"/>
  <c r="G57" i="6"/>
  <c r="H57" i="6" s="1"/>
  <c r="F57" i="6"/>
  <c r="AH54" i="14"/>
  <c r="AJ54" i="14" s="1"/>
  <c r="AC54" i="10"/>
  <c r="AF57" i="8" s="1"/>
  <c r="AH57" i="8" s="1"/>
  <c r="Q54" i="15"/>
  <c r="M53" i="10"/>
  <c r="I53" i="14"/>
  <c r="E53" i="15"/>
  <c r="I53" i="10"/>
  <c r="S56" i="6" s="1"/>
  <c r="O81" i="12"/>
  <c r="W52" i="14"/>
  <c r="X52" i="14" s="1"/>
  <c r="T52" i="14" s="1"/>
  <c r="J80" i="12"/>
  <c r="Q55" i="8" s="1"/>
  <c r="R55" i="8" s="1"/>
  <c r="E52" i="14"/>
  <c r="B52" i="15"/>
  <c r="F52" i="10"/>
  <c r="AM48" i="14"/>
  <c r="U48" i="15"/>
  <c r="AG48" i="10"/>
  <c r="AK51" i="8" s="1"/>
  <c r="O48" i="14"/>
  <c r="H48" i="15"/>
  <c r="R48" i="10"/>
  <c r="G51" i="7" s="1"/>
  <c r="G49" i="6"/>
  <c r="H49" i="6" s="1"/>
  <c r="F49" i="6"/>
  <c r="V45" i="10"/>
  <c r="Y48" i="8"/>
  <c r="Z48" i="8" s="1"/>
  <c r="S45" i="10"/>
  <c r="H48" i="7" s="1"/>
  <c r="AH44" i="14"/>
  <c r="Q44" i="15"/>
  <c r="AC44" i="10"/>
  <c r="AF47" i="8" s="1"/>
  <c r="N44" i="10"/>
  <c r="AK42" i="14"/>
  <c r="S42" i="15"/>
  <c r="AE42" i="10"/>
  <c r="AI45" i="8" s="1"/>
  <c r="AE42" i="14"/>
  <c r="O42" i="15"/>
  <c r="AA42" i="10"/>
  <c r="AC45" i="8" s="1"/>
  <c r="W42" i="10"/>
  <c r="Q42" i="14"/>
  <c r="J42" i="15"/>
  <c r="T42" i="10"/>
  <c r="I45" i="7" s="1"/>
  <c r="O45" i="7" s="1"/>
  <c r="P42" i="10"/>
  <c r="J42" i="14"/>
  <c r="F42" i="15"/>
  <c r="L42" i="10"/>
  <c r="H42" i="14"/>
  <c r="D42" i="15"/>
  <c r="H42" i="10"/>
  <c r="AL41" i="14"/>
  <c r="T41" i="15"/>
  <c r="AF41" i="10"/>
  <c r="AJ44" i="8" s="1"/>
  <c r="AF41" i="14"/>
  <c r="P41" i="15"/>
  <c r="AB41" i="10"/>
  <c r="AD44" i="8" s="1"/>
  <c r="X41" i="10"/>
  <c r="R41" i="14"/>
  <c r="K41" i="15"/>
  <c r="U41" i="10"/>
  <c r="J44" i="7" s="1"/>
  <c r="P44" i="7" s="1"/>
  <c r="N41" i="14"/>
  <c r="G41" i="15"/>
  <c r="Q41" i="10"/>
  <c r="F44" i="7" s="1"/>
  <c r="L44" i="7" s="1"/>
  <c r="J44" i="6"/>
  <c r="AC40" i="14"/>
  <c r="M40" i="15"/>
  <c r="Y40" i="10"/>
  <c r="AA43" i="8" s="1"/>
  <c r="J40" i="10"/>
  <c r="P39" i="14"/>
  <c r="M37" i="10"/>
  <c r="I37" i="14"/>
  <c r="E37" i="15"/>
  <c r="I37" i="10"/>
  <c r="S40" i="6" s="1"/>
  <c r="O53" i="12"/>
  <c r="K42" i="6" s="1"/>
  <c r="L42" i="6" s="1"/>
  <c r="M42" i="6" s="1"/>
  <c r="W36" i="14"/>
  <c r="X36" i="14" s="1"/>
  <c r="T36" i="14" s="1"/>
  <c r="J52" i="12"/>
  <c r="Q39" i="8" s="1"/>
  <c r="R39" i="8" s="1"/>
  <c r="E36" i="14"/>
  <c r="B36" i="15"/>
  <c r="F36" i="10"/>
  <c r="I33" i="14"/>
  <c r="E33" i="15"/>
  <c r="I33" i="10"/>
  <c r="S36" i="6" s="1"/>
  <c r="P31" i="14"/>
  <c r="AK30" i="14"/>
  <c r="AE30" i="10"/>
  <c r="AI33" i="8" s="1"/>
  <c r="S30" i="15"/>
  <c r="P30" i="10"/>
  <c r="AF29" i="14"/>
  <c r="AB29" i="10"/>
  <c r="AD32" i="8" s="1"/>
  <c r="P29" i="15"/>
  <c r="W26" i="10"/>
  <c r="H26" i="14"/>
  <c r="D26" i="15"/>
  <c r="H26" i="10"/>
  <c r="R25" i="14"/>
  <c r="U25" i="10"/>
  <c r="J28" i="7" s="1"/>
  <c r="P28" i="7" s="1"/>
  <c r="K25" i="15"/>
  <c r="I25" i="14"/>
  <c r="E25" i="15"/>
  <c r="I25" i="10"/>
  <c r="S28" i="6" s="1"/>
  <c r="P23" i="14"/>
  <c r="AK22" i="14"/>
  <c r="AE22" i="10"/>
  <c r="AI25" i="8" s="1"/>
  <c r="S22" i="15"/>
  <c r="P22" i="10"/>
  <c r="AF21" i="14"/>
  <c r="AB21" i="10"/>
  <c r="AD24" i="8" s="1"/>
  <c r="P21" i="15"/>
  <c r="AI19" i="14"/>
  <c r="R19" i="15"/>
  <c r="AD19" i="10"/>
  <c r="AG22" i="8" s="1"/>
  <c r="Q18" i="14"/>
  <c r="T18" i="10"/>
  <c r="I21" i="7" s="1"/>
  <c r="O21" i="7" s="1"/>
  <c r="J18" i="15"/>
  <c r="AL17" i="14"/>
  <c r="AF17" i="10"/>
  <c r="AJ20" i="8" s="1"/>
  <c r="T17" i="15"/>
  <c r="N17" i="14"/>
  <c r="Q17" i="10"/>
  <c r="F20" i="7" s="1"/>
  <c r="L20" i="7" s="1"/>
  <c r="G17" i="15"/>
  <c r="O24" i="12"/>
  <c r="AE14" i="14"/>
  <c r="AA14" i="10"/>
  <c r="AC17" i="8" s="1"/>
  <c r="O14" i="15"/>
  <c r="J14" i="14"/>
  <c r="L14" i="10"/>
  <c r="F14" i="15"/>
  <c r="AJ60" i="14"/>
  <c r="G59" i="14"/>
  <c r="F58" i="15"/>
  <c r="L58" i="10"/>
  <c r="J58" i="14"/>
  <c r="W57" i="10"/>
  <c r="P59" i="7"/>
  <c r="G59" i="6"/>
  <c r="H59" i="6" s="1"/>
  <c r="F59" i="6"/>
  <c r="G54" i="15"/>
  <c r="N54" i="14"/>
  <c r="Q54" i="10"/>
  <c r="F57" i="7" s="1"/>
  <c r="J57" i="6"/>
  <c r="AC53" i="14"/>
  <c r="M53" i="15"/>
  <c r="Y53" i="10"/>
  <c r="AA56" i="8" s="1"/>
  <c r="J53" i="10"/>
  <c r="AA52" i="14"/>
  <c r="L52" i="15"/>
  <c r="F52" i="14"/>
  <c r="G52" i="14" s="1"/>
  <c r="C52" i="15"/>
  <c r="G52" i="10"/>
  <c r="AK51" i="14"/>
  <c r="AN51" i="14" s="1"/>
  <c r="S51" i="15"/>
  <c r="AE51" i="10"/>
  <c r="AI54" i="8" s="1"/>
  <c r="AL54" i="8" s="1"/>
  <c r="AE51" i="14"/>
  <c r="O51" i="15"/>
  <c r="AA51" i="10"/>
  <c r="AC54" i="8" s="1"/>
  <c r="W51" i="10"/>
  <c r="Q51" i="14"/>
  <c r="J51" i="15"/>
  <c r="P51" i="10"/>
  <c r="J51" i="14"/>
  <c r="K51" i="14" s="1"/>
  <c r="F51" i="15"/>
  <c r="L51" i="10"/>
  <c r="H51" i="14"/>
  <c r="L51" i="14" s="1"/>
  <c r="D51" i="14" s="1"/>
  <c r="D51" i="15"/>
  <c r="H51" i="10"/>
  <c r="AL50" i="14"/>
  <c r="T50" i="15"/>
  <c r="AF50" i="10"/>
  <c r="AJ53" i="8" s="1"/>
  <c r="AF50" i="14"/>
  <c r="P50" i="15"/>
  <c r="AB50" i="10"/>
  <c r="AD53" i="8" s="1"/>
  <c r="X50" i="10"/>
  <c r="R50" i="14"/>
  <c r="K50" i="15"/>
  <c r="U50" i="10"/>
  <c r="J53" i="7" s="1"/>
  <c r="P53" i="7" s="1"/>
  <c r="N50" i="14"/>
  <c r="G50" i="15"/>
  <c r="Q50" i="10"/>
  <c r="F53" i="7" s="1"/>
  <c r="L53" i="7" s="1"/>
  <c r="J53" i="6"/>
  <c r="AC49" i="14"/>
  <c r="M49" i="15"/>
  <c r="Y49" i="10"/>
  <c r="AA52" i="8" s="1"/>
  <c r="J49" i="10"/>
  <c r="AA48" i="14"/>
  <c r="L48" i="15"/>
  <c r="F48" i="14"/>
  <c r="C48" i="15"/>
  <c r="G48" i="10"/>
  <c r="AK47" i="14"/>
  <c r="AN47" i="14" s="1"/>
  <c r="S47" i="15"/>
  <c r="AE47" i="10"/>
  <c r="AI50" i="8" s="1"/>
  <c r="AL50" i="8" s="1"/>
  <c r="AE47" i="14"/>
  <c r="O47" i="15"/>
  <c r="AA47" i="10"/>
  <c r="AC50" i="8" s="1"/>
  <c r="W47" i="10"/>
  <c r="Q47" i="14"/>
  <c r="J47" i="15"/>
  <c r="P47" i="10"/>
  <c r="J47" i="14"/>
  <c r="K47" i="14" s="1"/>
  <c r="F47" i="15"/>
  <c r="L47" i="10"/>
  <c r="H47" i="14"/>
  <c r="L47" i="14" s="1"/>
  <c r="D47" i="14" s="1"/>
  <c r="D47" i="15"/>
  <c r="H47" i="10"/>
  <c r="AL46" i="14"/>
  <c r="T46" i="15"/>
  <c r="AF46" i="10"/>
  <c r="AJ49" i="8" s="1"/>
  <c r="AF46" i="14"/>
  <c r="P46" i="15"/>
  <c r="AB46" i="10"/>
  <c r="AD49" i="8" s="1"/>
  <c r="X46" i="10"/>
  <c r="R46" i="14"/>
  <c r="K46" i="15"/>
  <c r="U46" i="10"/>
  <c r="J49" i="7" s="1"/>
  <c r="P49" i="7" s="1"/>
  <c r="N46" i="14"/>
  <c r="G46" i="15"/>
  <c r="Q46" i="10"/>
  <c r="F49" i="7" s="1"/>
  <c r="L49" i="7" s="1"/>
  <c r="J49" i="6"/>
  <c r="AC45" i="14"/>
  <c r="M45" i="15"/>
  <c r="Y45" i="10"/>
  <c r="AA48" i="8" s="1"/>
  <c r="J45" i="10"/>
  <c r="AA44" i="14"/>
  <c r="L44" i="15"/>
  <c r="F44" i="14"/>
  <c r="C44" i="15"/>
  <c r="G44" i="10"/>
  <c r="AK43" i="14"/>
  <c r="AN43" i="14" s="1"/>
  <c r="S43" i="15"/>
  <c r="AE43" i="10"/>
  <c r="AI46" i="8" s="1"/>
  <c r="AL46" i="8" s="1"/>
  <c r="AE43" i="14"/>
  <c r="O43" i="15"/>
  <c r="AA43" i="10"/>
  <c r="AC46" i="8" s="1"/>
  <c r="W43" i="10"/>
  <c r="Q43" i="14"/>
  <c r="J43" i="15"/>
  <c r="P43" i="10"/>
  <c r="J43" i="14"/>
  <c r="K43" i="14" s="1"/>
  <c r="F43" i="15"/>
  <c r="L43" i="10"/>
  <c r="H43" i="14"/>
  <c r="D43" i="15"/>
  <c r="V43" i="15" s="1"/>
  <c r="G43" i="11" s="1"/>
  <c r="D43" i="11" s="1"/>
  <c r="H43" i="10"/>
  <c r="AL42" i="14"/>
  <c r="T42" i="15"/>
  <c r="AF42" i="10"/>
  <c r="AJ45" i="8" s="1"/>
  <c r="AF42" i="14"/>
  <c r="P42" i="15"/>
  <c r="AB42" i="10"/>
  <c r="AD45" i="8" s="1"/>
  <c r="X42" i="10"/>
  <c r="R42" i="14"/>
  <c r="K42" i="15"/>
  <c r="U42" i="10"/>
  <c r="J45" i="7" s="1"/>
  <c r="P45" i="7" s="1"/>
  <c r="N42" i="14"/>
  <c r="G42" i="15"/>
  <c r="Q42" i="10"/>
  <c r="F45" i="7" s="1"/>
  <c r="L45" i="7" s="1"/>
  <c r="J45" i="6"/>
  <c r="AC41" i="14"/>
  <c r="M41" i="15"/>
  <c r="Y41" i="10"/>
  <c r="AA44" i="8" s="1"/>
  <c r="J41" i="10"/>
  <c r="AA40" i="14"/>
  <c r="L40" i="15"/>
  <c r="F40" i="14"/>
  <c r="C40" i="15"/>
  <c r="G40" i="10"/>
  <c r="AK39" i="14"/>
  <c r="AN39" i="14" s="1"/>
  <c r="S39" i="15"/>
  <c r="AE39" i="10"/>
  <c r="AI42" i="8" s="1"/>
  <c r="AL42" i="8" s="1"/>
  <c r="AE39" i="14"/>
  <c r="O39" i="15"/>
  <c r="AA39" i="10"/>
  <c r="AC42" i="8" s="1"/>
  <c r="W39" i="10"/>
  <c r="Q39" i="14"/>
  <c r="J39" i="15"/>
  <c r="P39" i="10"/>
  <c r="J39" i="14"/>
  <c r="K39" i="14" s="1"/>
  <c r="F39" i="15"/>
  <c r="L39" i="10"/>
  <c r="H39" i="14"/>
  <c r="D39" i="15"/>
  <c r="H39" i="10"/>
  <c r="AL38" i="14"/>
  <c r="T38" i="15"/>
  <c r="AF38" i="10"/>
  <c r="AJ41" i="8" s="1"/>
  <c r="AF38" i="14"/>
  <c r="P38" i="15"/>
  <c r="AB38" i="10"/>
  <c r="AD41" i="8" s="1"/>
  <c r="X38" i="10"/>
  <c r="R38" i="14"/>
  <c r="K38" i="15"/>
  <c r="U38" i="10"/>
  <c r="J41" i="7" s="1"/>
  <c r="P41" i="7" s="1"/>
  <c r="N38" i="14"/>
  <c r="G38" i="15"/>
  <c r="Q38" i="10"/>
  <c r="F41" i="7" s="1"/>
  <c r="L41" i="7" s="1"/>
  <c r="K41" i="6"/>
  <c r="L41" i="6" s="1"/>
  <c r="J41" i="6"/>
  <c r="AC37" i="14"/>
  <c r="M37" i="15"/>
  <c r="Y37" i="10"/>
  <c r="AA40" i="8" s="1"/>
  <c r="J37" i="10"/>
  <c r="AA36" i="14"/>
  <c r="L36" i="15"/>
  <c r="F36" i="14"/>
  <c r="G36" i="14" s="1"/>
  <c r="C36" i="15"/>
  <c r="G36" i="10"/>
  <c r="AK35" i="14"/>
  <c r="AN35" i="14" s="1"/>
  <c r="S35" i="15"/>
  <c r="AE35" i="10"/>
  <c r="AI38" i="8" s="1"/>
  <c r="AL38" i="8" s="1"/>
  <c r="AE35" i="14"/>
  <c r="O35" i="15"/>
  <c r="AA35" i="10"/>
  <c r="AC38" i="8" s="1"/>
  <c r="W35" i="10"/>
  <c r="Q35" i="14"/>
  <c r="J35" i="15"/>
  <c r="P35" i="10"/>
  <c r="J35" i="14"/>
  <c r="K35" i="14" s="1"/>
  <c r="F35" i="15"/>
  <c r="L35" i="10"/>
  <c r="H35" i="14"/>
  <c r="D35" i="15"/>
  <c r="H35" i="10"/>
  <c r="AL34" i="14"/>
  <c r="T34" i="15"/>
  <c r="AF34" i="10"/>
  <c r="AJ37" i="8" s="1"/>
  <c r="AF34" i="14"/>
  <c r="P34" i="15"/>
  <c r="AB34" i="10"/>
  <c r="AD37" i="8" s="1"/>
  <c r="X34" i="10"/>
  <c r="R34" i="14"/>
  <c r="K34" i="15"/>
  <c r="U34" i="10"/>
  <c r="J37" i="7" s="1"/>
  <c r="P37" i="7" s="1"/>
  <c r="N34" i="14"/>
  <c r="G34" i="15"/>
  <c r="Q34" i="10"/>
  <c r="F37" i="7" s="1"/>
  <c r="L37" i="7" s="1"/>
  <c r="J37" i="6"/>
  <c r="AC33" i="14"/>
  <c r="M33" i="15"/>
  <c r="Y33" i="10"/>
  <c r="AA36" i="8" s="1"/>
  <c r="J33" i="10"/>
  <c r="G34" i="6"/>
  <c r="H34" i="6" s="1"/>
  <c r="F34" i="6"/>
  <c r="V30" i="10"/>
  <c r="Y33" i="8"/>
  <c r="Z33" i="8" s="1"/>
  <c r="S30" i="10"/>
  <c r="H33" i="7" s="1"/>
  <c r="AH29" i="14"/>
  <c r="AJ29" i="14" s="1"/>
  <c r="Q29" i="15"/>
  <c r="AC29" i="10"/>
  <c r="AF32" i="8" s="1"/>
  <c r="AH32" i="8" s="1"/>
  <c r="N29" i="10"/>
  <c r="AM25" i="14"/>
  <c r="U25" i="15"/>
  <c r="AG25" i="10"/>
  <c r="AK28" i="8" s="1"/>
  <c r="O25" i="14"/>
  <c r="H25" i="15"/>
  <c r="R25" i="10"/>
  <c r="G28" i="7" s="1"/>
  <c r="M28" i="7" s="1"/>
  <c r="M22" i="10"/>
  <c r="I22" i="14"/>
  <c r="E22" i="15"/>
  <c r="I22" i="10"/>
  <c r="S25" i="6" s="1"/>
  <c r="O35" i="12"/>
  <c r="W21" i="14"/>
  <c r="X21" i="14" s="1"/>
  <c r="T21" i="14" s="1"/>
  <c r="J32" i="12"/>
  <c r="Q24" i="8" s="1"/>
  <c r="R24" i="8" s="1"/>
  <c r="X24" i="8" s="1"/>
  <c r="S23" i="3" s="1"/>
  <c r="E21" i="14"/>
  <c r="B21" i="15"/>
  <c r="F21" i="10"/>
  <c r="AK19" i="14"/>
  <c r="AN19" i="14" s="1"/>
  <c r="S19" i="15"/>
  <c r="AE19" i="10"/>
  <c r="AI22" i="8" s="1"/>
  <c r="AL22" i="8" s="1"/>
  <c r="AE19" i="14"/>
  <c r="O19" i="15"/>
  <c r="AA19" i="10"/>
  <c r="AC22" i="8" s="1"/>
  <c r="W19" i="10"/>
  <c r="Q19" i="14"/>
  <c r="J19" i="15"/>
  <c r="P19" i="10"/>
  <c r="J19" i="14"/>
  <c r="K19" i="14" s="1"/>
  <c r="F19" i="15"/>
  <c r="L19" i="10"/>
  <c r="H19" i="14"/>
  <c r="D19" i="15"/>
  <c r="H19" i="10"/>
  <c r="AL18" i="14"/>
  <c r="T18" i="15"/>
  <c r="AF18" i="10"/>
  <c r="AJ21" i="8" s="1"/>
  <c r="AF18" i="14"/>
  <c r="P18" i="15"/>
  <c r="AB18" i="10"/>
  <c r="AD21" i="8" s="1"/>
  <c r="X18" i="10"/>
  <c r="R18" i="14"/>
  <c r="K18" i="15"/>
  <c r="U18" i="10"/>
  <c r="J21" i="7" s="1"/>
  <c r="P21" i="7" s="1"/>
  <c r="N18" i="14"/>
  <c r="G18" i="15"/>
  <c r="Q18" i="10"/>
  <c r="F21" i="7" s="1"/>
  <c r="L21" i="7" s="1"/>
  <c r="J21" i="6"/>
  <c r="AC17" i="14"/>
  <c r="M17" i="15"/>
  <c r="Y17" i="10"/>
  <c r="AA20" i="8" s="1"/>
  <c r="J17" i="10"/>
  <c r="W15" i="10"/>
  <c r="H15" i="14"/>
  <c r="H15" i="10"/>
  <c r="D15" i="15"/>
  <c r="R14" i="14"/>
  <c r="U14" i="10"/>
  <c r="J17" i="7" s="1"/>
  <c r="P17" i="7" s="1"/>
  <c r="K14" i="15"/>
  <c r="I14" i="14"/>
  <c r="E14" i="15"/>
  <c r="I14" i="10"/>
  <c r="S17" i="6" s="1"/>
  <c r="P63" i="7"/>
  <c r="V58" i="10"/>
  <c r="Y61" i="8"/>
  <c r="Z61" i="8" s="1"/>
  <c r="W52" i="10"/>
  <c r="D52" i="15"/>
  <c r="H52" i="10"/>
  <c r="H52" i="14"/>
  <c r="W48" i="10"/>
  <c r="D48" i="15"/>
  <c r="H48" i="10"/>
  <c r="H48" i="14"/>
  <c r="W44" i="10"/>
  <c r="D44" i="15"/>
  <c r="H44" i="10"/>
  <c r="H44" i="14"/>
  <c r="AG42" i="14"/>
  <c r="W40" i="10"/>
  <c r="D40" i="15"/>
  <c r="H40" i="10"/>
  <c r="H40" i="14"/>
  <c r="W36" i="10"/>
  <c r="D36" i="15"/>
  <c r="H36" i="10"/>
  <c r="H36" i="14"/>
  <c r="J65" i="15"/>
  <c r="T65" i="10"/>
  <c r="I68" i="7" s="1"/>
  <c r="Q65" i="14"/>
  <c r="S59" i="10"/>
  <c r="H62" i="7" s="1"/>
  <c r="E57" i="15"/>
  <c r="I57" i="10"/>
  <c r="S60" i="6" s="1"/>
  <c r="I57" i="14"/>
  <c r="W57" i="14"/>
  <c r="X57" i="14" s="1"/>
  <c r="T57" i="14" s="1"/>
  <c r="F57" i="14"/>
  <c r="G57" i="10"/>
  <c r="C57" i="15"/>
  <c r="AA57" i="14"/>
  <c r="L57" i="15"/>
  <c r="S55" i="15"/>
  <c r="AK55" i="14"/>
  <c r="AE55" i="10"/>
  <c r="AI58" i="8" s="1"/>
  <c r="W55" i="14"/>
  <c r="X55" i="14" s="1"/>
  <c r="T55" i="14" s="1"/>
  <c r="J85" i="12"/>
  <c r="Q58" i="8" s="1"/>
  <c r="R58" i="8" s="1"/>
  <c r="X58" i="8" s="1"/>
  <c r="S57" i="3" s="1"/>
  <c r="I55" i="14"/>
  <c r="K55" i="14" s="1"/>
  <c r="E55" i="15"/>
  <c r="I55" i="10"/>
  <c r="S58" i="6" s="1"/>
  <c r="R55" i="14"/>
  <c r="K55" i="15"/>
  <c r="U55" i="10"/>
  <c r="J58" i="7" s="1"/>
  <c r="C58" i="6"/>
  <c r="C57" i="3"/>
  <c r="C58" i="8"/>
  <c r="C58" i="7"/>
  <c r="S53" i="15"/>
  <c r="AE53" i="10"/>
  <c r="AI56" i="8" s="1"/>
  <c r="AK53" i="14"/>
  <c r="P53" i="10"/>
  <c r="P52" i="15"/>
  <c r="AB52" i="10"/>
  <c r="AD55" i="8" s="1"/>
  <c r="AF52" i="14"/>
  <c r="AJ51" i="14"/>
  <c r="J49" i="15"/>
  <c r="T49" i="10"/>
  <c r="I52" i="7" s="1"/>
  <c r="O52" i="7" s="1"/>
  <c r="Q49" i="14"/>
  <c r="T48" i="15"/>
  <c r="AF48" i="10"/>
  <c r="AJ51" i="8" s="1"/>
  <c r="AL48" i="14"/>
  <c r="G48" i="15"/>
  <c r="Q48" i="10"/>
  <c r="F51" i="7" s="1"/>
  <c r="L51" i="7" s="1"/>
  <c r="N48" i="14"/>
  <c r="AG47" i="14"/>
  <c r="G46" i="14"/>
  <c r="W45" i="10"/>
  <c r="D45" i="15"/>
  <c r="H45" i="10"/>
  <c r="H45" i="14"/>
  <c r="K44" i="15"/>
  <c r="U44" i="10"/>
  <c r="J47" i="7" s="1"/>
  <c r="P47" i="7" s="1"/>
  <c r="R44" i="14"/>
  <c r="E44" i="15"/>
  <c r="I44" i="10"/>
  <c r="S47" i="6" s="1"/>
  <c r="I44" i="14"/>
  <c r="P42" i="14"/>
  <c r="O41" i="15"/>
  <c r="AA41" i="10"/>
  <c r="AC44" i="8" s="1"/>
  <c r="AE41" i="14"/>
  <c r="F41" i="15"/>
  <c r="L41" i="10"/>
  <c r="J41" i="14"/>
  <c r="X40" i="10"/>
  <c r="M40" i="10"/>
  <c r="S37" i="15"/>
  <c r="AE37" i="10"/>
  <c r="AI40" i="8" s="1"/>
  <c r="AK37" i="14"/>
  <c r="P37" i="10"/>
  <c r="P36" i="15"/>
  <c r="AB36" i="10"/>
  <c r="AD39" i="8" s="1"/>
  <c r="AF36" i="14"/>
  <c r="AJ35" i="14"/>
  <c r="J33" i="15"/>
  <c r="T33" i="10"/>
  <c r="I36" i="7" s="1"/>
  <c r="O36" i="7" s="1"/>
  <c r="Q33" i="14"/>
  <c r="AJ31" i="14"/>
  <c r="J29" i="15"/>
  <c r="T29" i="10"/>
  <c r="I32" i="7" s="1"/>
  <c r="O32" i="7" s="1"/>
  <c r="Q29" i="14"/>
  <c r="AJ27" i="14"/>
  <c r="J25" i="15"/>
  <c r="T25" i="10"/>
  <c r="I28" i="7" s="1"/>
  <c r="O28" i="7" s="1"/>
  <c r="Q25" i="14"/>
  <c r="AJ23" i="14"/>
  <c r="J21" i="15"/>
  <c r="T21" i="10"/>
  <c r="I24" i="7" s="1"/>
  <c r="O24" i="7" s="1"/>
  <c r="Q21" i="14"/>
  <c r="AJ19" i="14"/>
  <c r="J17" i="15"/>
  <c r="T17" i="10"/>
  <c r="I20" i="7" s="1"/>
  <c r="O20" i="7" s="1"/>
  <c r="Q17" i="14"/>
  <c r="S29" i="10"/>
  <c r="H32" i="7" s="1"/>
  <c r="I25" i="15"/>
  <c r="J24" i="15"/>
  <c r="T24" i="10"/>
  <c r="I27" i="7" s="1"/>
  <c r="Q24" i="14"/>
  <c r="S21" i="10"/>
  <c r="H24" i="7" s="1"/>
  <c r="F20" i="15"/>
  <c r="L20" i="10"/>
  <c r="J20" i="14"/>
  <c r="P16" i="10"/>
  <c r="E16" i="15"/>
  <c r="I16" i="10"/>
  <c r="S19" i="6" s="1"/>
  <c r="I16" i="14"/>
  <c r="K16" i="15"/>
  <c r="U16" i="10"/>
  <c r="J19" i="7" s="1"/>
  <c r="R16" i="14"/>
  <c r="F16" i="14"/>
  <c r="C16" i="15"/>
  <c r="G16" i="10"/>
  <c r="AA16" i="14"/>
  <c r="L16" i="15"/>
  <c r="J16" i="10"/>
  <c r="AC16" i="14"/>
  <c r="Y16" i="10"/>
  <c r="AA19" i="8" s="1"/>
  <c r="M16" i="15"/>
  <c r="O13" i="10"/>
  <c r="P12" i="10"/>
  <c r="AD11" i="14"/>
  <c r="N11" i="15"/>
  <c r="Z11" i="10"/>
  <c r="AB14" i="8" s="1"/>
  <c r="K11" i="10"/>
  <c r="G13" i="6"/>
  <c r="H13" i="6" s="1"/>
  <c r="I13" i="6" s="1"/>
  <c r="F13" i="6"/>
  <c r="W8" i="14"/>
  <c r="X8" i="14" s="1"/>
  <c r="T8" i="14" s="1"/>
  <c r="J15" i="12"/>
  <c r="Q11" i="8" s="1"/>
  <c r="R11" i="8" s="1"/>
  <c r="X11" i="8" s="1"/>
  <c r="S10" i="3" s="1"/>
  <c r="E8" i="14"/>
  <c r="B8" i="15"/>
  <c r="F8" i="10"/>
  <c r="AK6" i="14"/>
  <c r="AN6" i="14" s="1"/>
  <c r="S6" i="15"/>
  <c r="AE6" i="10"/>
  <c r="AI9" i="8" s="1"/>
  <c r="AL9" i="8" s="1"/>
  <c r="AE6" i="14"/>
  <c r="O6" i="15"/>
  <c r="AA6" i="10"/>
  <c r="AC9" i="8" s="1"/>
  <c r="W6" i="10"/>
  <c r="Q6" i="14"/>
  <c r="J6" i="15"/>
  <c r="T6" i="10"/>
  <c r="I9" i="7" s="1"/>
  <c r="O9" i="7" s="1"/>
  <c r="P6" i="10"/>
  <c r="E32" i="15"/>
  <c r="I32" i="10"/>
  <c r="S35" i="6" s="1"/>
  <c r="I32" i="14"/>
  <c r="K32" i="15"/>
  <c r="U32" i="10"/>
  <c r="J35" i="7" s="1"/>
  <c r="R32" i="14"/>
  <c r="F32" i="14"/>
  <c r="C32" i="15"/>
  <c r="G32" i="10"/>
  <c r="AA32" i="14"/>
  <c r="L32" i="15"/>
  <c r="J32" i="10"/>
  <c r="AC32" i="14"/>
  <c r="Y32" i="10"/>
  <c r="AA35" i="8" s="1"/>
  <c r="M32" i="15"/>
  <c r="O40" i="12"/>
  <c r="G28" i="15"/>
  <c r="Q28" i="10"/>
  <c r="F31" i="7" s="1"/>
  <c r="N28" i="14"/>
  <c r="T28" i="15"/>
  <c r="AF28" i="10"/>
  <c r="AJ31" i="8" s="1"/>
  <c r="AL28" i="14"/>
  <c r="E28" i="14"/>
  <c r="F28" i="10"/>
  <c r="B28" i="15"/>
  <c r="W28" i="14"/>
  <c r="X28" i="14" s="1"/>
  <c r="T28" i="14" s="1"/>
  <c r="J40" i="12"/>
  <c r="Q31" i="8" s="1"/>
  <c r="R31" i="8" s="1"/>
  <c r="C31" i="7"/>
  <c r="C31" i="6"/>
  <c r="C31" i="8"/>
  <c r="C30" i="3"/>
  <c r="V25" i="10"/>
  <c r="Y28" i="8"/>
  <c r="Z28" i="8" s="1"/>
  <c r="P24" i="15"/>
  <c r="AB24" i="10"/>
  <c r="AD27" i="8" s="1"/>
  <c r="AF24" i="14"/>
  <c r="O24" i="10"/>
  <c r="AI24" i="14"/>
  <c r="R24" i="15"/>
  <c r="AD24" i="10"/>
  <c r="AG27" i="8" s="1"/>
  <c r="O24" i="14"/>
  <c r="H24" i="15"/>
  <c r="R24" i="10"/>
  <c r="G27" i="7" s="1"/>
  <c r="AM24" i="14"/>
  <c r="U24" i="15"/>
  <c r="AG24" i="10"/>
  <c r="AK27" i="8" s="1"/>
  <c r="P20" i="10"/>
  <c r="M20" i="10"/>
  <c r="X20" i="10"/>
  <c r="K20" i="10"/>
  <c r="AD20" i="14"/>
  <c r="N20" i="15"/>
  <c r="Z20" i="10"/>
  <c r="AB23" i="8" s="1"/>
  <c r="N20" i="10"/>
  <c r="AH20" i="14"/>
  <c r="AC20" i="10"/>
  <c r="AF23" i="8" s="1"/>
  <c r="Q20" i="15"/>
  <c r="N22" i="7"/>
  <c r="S14" i="10"/>
  <c r="H17" i="7" s="1"/>
  <c r="AE11" i="14"/>
  <c r="AA11" i="10"/>
  <c r="AC14" i="8" s="1"/>
  <c r="O11" i="15"/>
  <c r="J11" i="14"/>
  <c r="F11" i="15"/>
  <c r="L11" i="10"/>
  <c r="P8" i="14"/>
  <c r="N50" i="7"/>
  <c r="N30" i="7"/>
  <c r="N26" i="7"/>
  <c r="K20" i="6"/>
  <c r="L20" i="6" s="1"/>
  <c r="J20" i="6"/>
  <c r="K13" i="10"/>
  <c r="O13" i="14"/>
  <c r="R13" i="10"/>
  <c r="G16" i="7" s="1"/>
  <c r="H13" i="15"/>
  <c r="AM13" i="14"/>
  <c r="AG13" i="10"/>
  <c r="AK16" i="8" s="1"/>
  <c r="U13" i="15"/>
  <c r="AF13" i="14"/>
  <c r="P13" i="15"/>
  <c r="AB13" i="10"/>
  <c r="AD16" i="8" s="1"/>
  <c r="AH12" i="14"/>
  <c r="AC12" i="10"/>
  <c r="AF15" i="8" s="1"/>
  <c r="Q12" i="15"/>
  <c r="P11" i="15"/>
  <c r="AB11" i="10"/>
  <c r="AD14" i="8" s="1"/>
  <c r="AF11" i="14"/>
  <c r="S8" i="15"/>
  <c r="AE8" i="10"/>
  <c r="AI11" i="8" s="1"/>
  <c r="AK8" i="14"/>
  <c r="P8" i="10"/>
  <c r="P30" i="7"/>
  <c r="G21" i="6"/>
  <c r="H21" i="6" s="1"/>
  <c r="F21" i="6"/>
  <c r="S17" i="10"/>
  <c r="H20" i="7" s="1"/>
  <c r="X19" i="6"/>
  <c r="Y19" i="6" s="1"/>
  <c r="Z19" i="6" s="1"/>
  <c r="W19" i="6"/>
  <c r="V14" i="10"/>
  <c r="Y17" i="8"/>
  <c r="Z17" i="8" s="1"/>
  <c r="C9" i="15"/>
  <c r="G9" i="10"/>
  <c r="F9" i="14"/>
  <c r="L9" i="15"/>
  <c r="AA9" i="14"/>
  <c r="J9" i="10"/>
  <c r="AC9" i="14"/>
  <c r="Y9" i="10"/>
  <c r="AA12" i="8" s="1"/>
  <c r="M9" i="15"/>
  <c r="I9" i="14"/>
  <c r="E9" i="15"/>
  <c r="I9" i="10"/>
  <c r="S12" i="6" s="1"/>
  <c r="R9" i="14"/>
  <c r="K9" i="15"/>
  <c r="U9" i="10"/>
  <c r="J12" i="7" s="1"/>
  <c r="C12" i="6"/>
  <c r="C11" i="3"/>
  <c r="C12" i="8"/>
  <c r="C12" i="7"/>
  <c r="J11" i="6"/>
  <c r="K11" i="6"/>
  <c r="L11" i="6" s="1"/>
  <c r="S5" i="15"/>
  <c r="AK5" i="14"/>
  <c r="AE5" i="10"/>
  <c r="AI8" i="8" s="1"/>
  <c r="N5" i="15"/>
  <c r="Z5" i="10"/>
  <c r="AB8" i="8" s="1"/>
  <c r="AD5" i="14"/>
  <c r="W5" i="14"/>
  <c r="X5" i="14" s="1"/>
  <c r="T5" i="14" s="1"/>
  <c r="J5" i="12"/>
  <c r="AF5" i="14"/>
  <c r="AB5" i="10"/>
  <c r="AD8" i="8" s="1"/>
  <c r="P5" i="15"/>
  <c r="O6" i="6"/>
  <c r="O133" i="8"/>
  <c r="O129" i="8"/>
  <c r="X129" i="8" s="1"/>
  <c r="S128" i="3" s="1"/>
  <c r="T94" i="5"/>
  <c r="T62" i="5"/>
  <c r="T30" i="5"/>
  <c r="K9" i="14"/>
  <c r="N11" i="7"/>
  <c r="AG7" i="10"/>
  <c r="AK10" i="8" s="1"/>
  <c r="AM7" i="14"/>
  <c r="U7" i="15"/>
  <c r="O14" i="12"/>
  <c r="G7" i="15"/>
  <c r="Q7" i="10"/>
  <c r="F10" i="7" s="1"/>
  <c r="N7" i="14"/>
  <c r="T7" i="15"/>
  <c r="AF7" i="10"/>
  <c r="AJ10" i="8" s="1"/>
  <c r="AL7" i="14"/>
  <c r="C10" i="6"/>
  <c r="C9" i="3"/>
  <c r="C10" i="8"/>
  <c r="C10" i="7"/>
  <c r="V5" i="10"/>
  <c r="Y8" i="8"/>
  <c r="Z8" i="8" s="1"/>
  <c r="W8" i="6"/>
  <c r="O4" i="10"/>
  <c r="O4" i="14"/>
  <c r="R4" i="10"/>
  <c r="G7" i="7" s="1"/>
  <c r="H4" i="15"/>
  <c r="AM4" i="14"/>
  <c r="AG4" i="10"/>
  <c r="AK7" i="8" s="1"/>
  <c r="U4" i="15"/>
  <c r="G14" i="6"/>
  <c r="H14" i="6" s="1"/>
  <c r="I14" i="6" s="1"/>
  <c r="F14" i="6"/>
  <c r="L11" i="7"/>
  <c r="L7" i="10"/>
  <c r="J7" i="14"/>
  <c r="F7" i="15"/>
  <c r="S6" i="10"/>
  <c r="H9" i="7" s="1"/>
  <c r="N3" i="10"/>
  <c r="K3" i="10"/>
  <c r="AD3" i="14"/>
  <c r="Z3" i="10"/>
  <c r="AB6" i="8" s="1"/>
  <c r="N3" i="15"/>
  <c r="T90" i="5"/>
  <c r="T74" i="5"/>
  <c r="T58" i="5"/>
  <c r="T42" i="5"/>
  <c r="T26" i="5"/>
  <c r="T10" i="5"/>
  <c r="O12" i="7"/>
  <c r="X12" i="6"/>
  <c r="Y12" i="6" s="1"/>
  <c r="Z12" i="6" s="1"/>
  <c r="W12" i="6"/>
  <c r="L144" i="7"/>
  <c r="T57" i="5"/>
  <c r="P9" i="7"/>
  <c r="T93" i="5"/>
  <c r="T29" i="5"/>
  <c r="L112" i="7"/>
  <c r="T81" i="5"/>
  <c r="T17" i="5"/>
  <c r="L100" i="7"/>
  <c r="T69" i="5"/>
  <c r="T5" i="5"/>
  <c r="D174" i="15"/>
  <c r="H174" i="10"/>
  <c r="H174" i="14"/>
  <c r="K173" i="15"/>
  <c r="U173" i="10"/>
  <c r="J176" i="7" s="1"/>
  <c r="P176" i="7" s="1"/>
  <c r="R173" i="14"/>
  <c r="J176" i="6"/>
  <c r="X174" i="10"/>
  <c r="M174" i="10"/>
  <c r="M171" i="10"/>
  <c r="F171" i="15"/>
  <c r="L171" i="10"/>
  <c r="J171" i="14"/>
  <c r="K171" i="14" s="1"/>
  <c r="O171" i="15"/>
  <c r="AA171" i="10"/>
  <c r="AC174" i="8" s="1"/>
  <c r="AE171" i="14"/>
  <c r="O171" i="10"/>
  <c r="AI171" i="14"/>
  <c r="AD171" i="10"/>
  <c r="AG174" i="8" s="1"/>
  <c r="R171" i="15"/>
  <c r="W171" i="14"/>
  <c r="X171" i="14" s="1"/>
  <c r="T171" i="14" s="1"/>
  <c r="J198" i="12"/>
  <c r="C174" i="6"/>
  <c r="C173" i="3"/>
  <c r="C174" i="8"/>
  <c r="C174" i="7"/>
  <c r="L174" i="7" s="1"/>
  <c r="R170" i="14"/>
  <c r="K170" i="15"/>
  <c r="U170" i="10"/>
  <c r="J173" i="7" s="1"/>
  <c r="I170" i="14"/>
  <c r="E170" i="15"/>
  <c r="I170" i="10"/>
  <c r="S173" i="6" s="1"/>
  <c r="AC169" i="14"/>
  <c r="M169" i="15"/>
  <c r="Y169" i="10"/>
  <c r="AA172" i="8" s="1"/>
  <c r="J169" i="10"/>
  <c r="AA168" i="14"/>
  <c r="L168" i="15"/>
  <c r="H163" i="14"/>
  <c r="H163" i="10"/>
  <c r="D163" i="15"/>
  <c r="R162" i="14"/>
  <c r="U162" i="10"/>
  <c r="J165" i="7" s="1"/>
  <c r="P165" i="7" s="1"/>
  <c r="K162" i="15"/>
  <c r="I162" i="14"/>
  <c r="I162" i="10"/>
  <c r="S165" i="6" s="1"/>
  <c r="E162" i="15"/>
  <c r="AA160" i="14"/>
  <c r="L160" i="15"/>
  <c r="L172" i="7"/>
  <c r="AM166" i="14"/>
  <c r="U166" i="15"/>
  <c r="AG166" i="10"/>
  <c r="AK169" i="8" s="1"/>
  <c r="O166" i="14"/>
  <c r="H166" i="15"/>
  <c r="R166" i="10"/>
  <c r="G169" i="7" s="1"/>
  <c r="M169" i="7" s="1"/>
  <c r="AI165" i="14"/>
  <c r="R165" i="15"/>
  <c r="AD165" i="10"/>
  <c r="AG168" i="8" s="1"/>
  <c r="O165" i="10"/>
  <c r="X163" i="10"/>
  <c r="T169" i="15"/>
  <c r="AF169" i="10"/>
  <c r="AJ172" i="8" s="1"/>
  <c r="AL169" i="14"/>
  <c r="AH174" i="14"/>
  <c r="Q174" i="15"/>
  <c r="AC174" i="10"/>
  <c r="AF177" i="8" s="1"/>
  <c r="F176" i="6"/>
  <c r="G176" i="6"/>
  <c r="H176" i="6" s="1"/>
  <c r="J174" i="15"/>
  <c r="T174" i="10"/>
  <c r="I177" i="7" s="1"/>
  <c r="O177" i="7" s="1"/>
  <c r="Q174" i="14"/>
  <c r="I173" i="15"/>
  <c r="G173" i="15"/>
  <c r="Q173" i="10"/>
  <c r="F176" i="7" s="1"/>
  <c r="L176" i="7" s="1"/>
  <c r="N173" i="14"/>
  <c r="O200" i="12"/>
  <c r="K176" i="6" s="1"/>
  <c r="L176" i="6" s="1"/>
  <c r="M176" i="6" s="1"/>
  <c r="K174" i="15"/>
  <c r="U174" i="10"/>
  <c r="J177" i="7" s="1"/>
  <c r="P177" i="7" s="1"/>
  <c r="R174" i="14"/>
  <c r="X166" i="10"/>
  <c r="AM165" i="14"/>
  <c r="U165" i="15"/>
  <c r="AG165" i="10"/>
  <c r="AK168" i="8" s="1"/>
  <c r="O165" i="14"/>
  <c r="H165" i="15"/>
  <c r="R165" i="10"/>
  <c r="G168" i="7" s="1"/>
  <c r="M168" i="7" s="1"/>
  <c r="AL162" i="14"/>
  <c r="AF162" i="10"/>
  <c r="AJ165" i="8" s="1"/>
  <c r="T162" i="15"/>
  <c r="N162" i="14"/>
  <c r="Q162" i="10"/>
  <c r="F165" i="7" s="1"/>
  <c r="L165" i="7" s="1"/>
  <c r="G162" i="15"/>
  <c r="P160" i="10"/>
  <c r="O165" i="15"/>
  <c r="AA165" i="10"/>
  <c r="AC168" i="8" s="1"/>
  <c r="AE165" i="14"/>
  <c r="F165" i="15"/>
  <c r="L165" i="10"/>
  <c r="J165" i="14"/>
  <c r="T175" i="6"/>
  <c r="U175" i="6" s="1"/>
  <c r="V175" i="6" s="1"/>
  <c r="O175" i="6"/>
  <c r="P175" i="6"/>
  <c r="Q175" i="6" s="1"/>
  <c r="AD173" i="14"/>
  <c r="N173" i="15"/>
  <c r="Z173" i="10"/>
  <c r="AB176" i="8" s="1"/>
  <c r="AI174" i="14"/>
  <c r="R174" i="15"/>
  <c r="AD174" i="10"/>
  <c r="AG177" i="8" s="1"/>
  <c r="O174" i="10"/>
  <c r="Q173" i="14"/>
  <c r="J173" i="15"/>
  <c r="T173" i="10"/>
  <c r="I176" i="7" s="1"/>
  <c r="O176" i="7" s="1"/>
  <c r="O174" i="15"/>
  <c r="AA174" i="10"/>
  <c r="AC177" i="8" s="1"/>
  <c r="AE174" i="14"/>
  <c r="AG174" i="14" s="1"/>
  <c r="F174" i="15"/>
  <c r="L174" i="10"/>
  <c r="J174" i="14"/>
  <c r="K174" i="14" s="1"/>
  <c r="X173" i="10"/>
  <c r="V173" i="10"/>
  <c r="Y176" i="8"/>
  <c r="Z176" i="8" s="1"/>
  <c r="M173" i="10"/>
  <c r="P174" i="15"/>
  <c r="AB174" i="10"/>
  <c r="AD177" i="8" s="1"/>
  <c r="AF174" i="14"/>
  <c r="U173" i="15"/>
  <c r="AG173" i="10"/>
  <c r="AK176" i="8" s="1"/>
  <c r="AM173" i="14"/>
  <c r="H173" i="15"/>
  <c r="R173" i="10"/>
  <c r="G176" i="7" s="1"/>
  <c r="M176" i="7" s="1"/>
  <c r="O173" i="14"/>
  <c r="W171" i="10"/>
  <c r="K171" i="10"/>
  <c r="AD171" i="14"/>
  <c r="Z171" i="10"/>
  <c r="AB174" i="8" s="1"/>
  <c r="N171" i="15"/>
  <c r="O171" i="14"/>
  <c r="H171" i="15"/>
  <c r="R171" i="10"/>
  <c r="G174" i="7" s="1"/>
  <c r="M174" i="7" s="1"/>
  <c r="AM171" i="14"/>
  <c r="U171" i="15"/>
  <c r="AG171" i="10"/>
  <c r="AK174" i="8" s="1"/>
  <c r="X170" i="10"/>
  <c r="M170" i="10"/>
  <c r="AH169" i="14"/>
  <c r="AJ169" i="14" s="1"/>
  <c r="Q169" i="15"/>
  <c r="AC169" i="10"/>
  <c r="AF172" i="8" s="1"/>
  <c r="AH172" i="8" s="1"/>
  <c r="N169" i="10"/>
  <c r="AD168" i="14"/>
  <c r="N168" i="15"/>
  <c r="Z168" i="10"/>
  <c r="AB171" i="8" s="1"/>
  <c r="AE171" i="8" s="1"/>
  <c r="AK167" i="14"/>
  <c r="AN167" i="14" s="1"/>
  <c r="S167" i="15"/>
  <c r="AE167" i="10"/>
  <c r="AI170" i="8" s="1"/>
  <c r="AL170" i="8" s="1"/>
  <c r="AE167" i="14"/>
  <c r="O167" i="15"/>
  <c r="AA167" i="10"/>
  <c r="AC170" i="8" s="1"/>
  <c r="W167" i="10"/>
  <c r="Q167" i="14"/>
  <c r="J167" i="15"/>
  <c r="T167" i="10"/>
  <c r="I170" i="7" s="1"/>
  <c r="O170" i="7" s="1"/>
  <c r="P167" i="10"/>
  <c r="J167" i="14"/>
  <c r="F167" i="15"/>
  <c r="L167" i="10"/>
  <c r="H167" i="14"/>
  <c r="D167" i="15"/>
  <c r="H167" i="10"/>
  <c r="AL166" i="14"/>
  <c r="T166" i="15"/>
  <c r="AF166" i="10"/>
  <c r="AJ169" i="8" s="1"/>
  <c r="N166" i="14"/>
  <c r="G166" i="15"/>
  <c r="Q166" i="10"/>
  <c r="F169" i="7" s="1"/>
  <c r="L169" i="7" s="1"/>
  <c r="J169" i="6"/>
  <c r="AC165" i="14"/>
  <c r="M165" i="15"/>
  <c r="Y165" i="10"/>
  <c r="AA168" i="8" s="1"/>
  <c r="J165" i="10"/>
  <c r="AK163" i="14"/>
  <c r="AN163" i="14" s="1"/>
  <c r="S163" i="15"/>
  <c r="AE163" i="10"/>
  <c r="AI166" i="8" s="1"/>
  <c r="AL166" i="8" s="1"/>
  <c r="AE163" i="14"/>
  <c r="O163" i="15"/>
  <c r="AA163" i="10"/>
  <c r="AC166" i="8" s="1"/>
  <c r="W163" i="10"/>
  <c r="Q163" i="14"/>
  <c r="J163" i="15"/>
  <c r="T163" i="10"/>
  <c r="I166" i="7" s="1"/>
  <c r="O166" i="7" s="1"/>
  <c r="P163" i="10"/>
  <c r="J163" i="14"/>
  <c r="F163" i="15"/>
  <c r="L163" i="10"/>
  <c r="X162" i="10"/>
  <c r="M162" i="10"/>
  <c r="AD160" i="14"/>
  <c r="Z160" i="10"/>
  <c r="AB163" i="8" s="1"/>
  <c r="N160" i="15"/>
  <c r="O172" i="10"/>
  <c r="R172" i="15"/>
  <c r="AD172" i="10"/>
  <c r="AG175" i="8" s="1"/>
  <c r="AI172" i="14"/>
  <c r="H172" i="15"/>
  <c r="R172" i="10"/>
  <c r="G175" i="7" s="1"/>
  <c r="O172" i="14"/>
  <c r="U172" i="15"/>
  <c r="AG172" i="10"/>
  <c r="AK175" i="8" s="1"/>
  <c r="AM172" i="14"/>
  <c r="AF172" i="14"/>
  <c r="P172" i="15"/>
  <c r="AB172" i="10"/>
  <c r="AD175" i="8" s="1"/>
  <c r="Q172" i="14"/>
  <c r="J172" i="15"/>
  <c r="T172" i="10"/>
  <c r="I175" i="7" s="1"/>
  <c r="C175" i="7"/>
  <c r="C175" i="6"/>
  <c r="C175" i="8"/>
  <c r="C174" i="3"/>
  <c r="AH170" i="14"/>
  <c r="AJ170" i="14" s="1"/>
  <c r="Q170" i="15"/>
  <c r="AC170" i="10"/>
  <c r="AF173" i="8" s="1"/>
  <c r="AH173" i="8" s="1"/>
  <c r="N170" i="10"/>
  <c r="AD169" i="14"/>
  <c r="N169" i="15"/>
  <c r="Z169" i="10"/>
  <c r="AB172" i="8" s="1"/>
  <c r="AF167" i="14"/>
  <c r="P167" i="15"/>
  <c r="AB167" i="10"/>
  <c r="AD170" i="8" s="1"/>
  <c r="M167" i="10"/>
  <c r="I167" i="14"/>
  <c r="E167" i="15"/>
  <c r="I167" i="10"/>
  <c r="S170" i="6" s="1"/>
  <c r="W166" i="14"/>
  <c r="X166" i="14" s="1"/>
  <c r="T166" i="14" s="1"/>
  <c r="E166" i="14"/>
  <c r="G166" i="14" s="1"/>
  <c r="B166" i="15"/>
  <c r="F166" i="10"/>
  <c r="AF163" i="14"/>
  <c r="P163" i="15"/>
  <c r="AB163" i="10"/>
  <c r="AD166" i="8" s="1"/>
  <c r="M163" i="10"/>
  <c r="I163" i="14"/>
  <c r="E163" i="15"/>
  <c r="I163" i="10"/>
  <c r="S166" i="6" s="1"/>
  <c r="W162" i="14"/>
  <c r="X162" i="14" s="1"/>
  <c r="T162" i="14" s="1"/>
  <c r="E162" i="14"/>
  <c r="B162" i="15"/>
  <c r="F162" i="10"/>
  <c r="AK160" i="14"/>
  <c r="AN160" i="14" s="1"/>
  <c r="S160" i="15"/>
  <c r="AE160" i="10"/>
  <c r="AI163" i="8" s="1"/>
  <c r="AL163" i="8" s="1"/>
  <c r="AE160" i="14"/>
  <c r="O160" i="15"/>
  <c r="AA160" i="10"/>
  <c r="AC163" i="8" s="1"/>
  <c r="W160" i="10"/>
  <c r="H160" i="14"/>
  <c r="L160" i="14" s="1"/>
  <c r="D160" i="14" s="1"/>
  <c r="H160" i="10"/>
  <c r="D160" i="15"/>
  <c r="N170" i="15"/>
  <c r="Z170" i="10"/>
  <c r="AB173" i="8" s="1"/>
  <c r="AD170" i="14"/>
  <c r="K170" i="10"/>
  <c r="W169" i="10"/>
  <c r="D169" i="15"/>
  <c r="H169" i="10"/>
  <c r="H169" i="14"/>
  <c r="L169" i="14" s="1"/>
  <c r="D169" i="14" s="1"/>
  <c r="K168" i="15"/>
  <c r="U168" i="10"/>
  <c r="J171" i="7" s="1"/>
  <c r="P171" i="7" s="1"/>
  <c r="R168" i="14"/>
  <c r="R166" i="15"/>
  <c r="AD166" i="10"/>
  <c r="AG169" i="8" s="1"/>
  <c r="AI166" i="14"/>
  <c r="J165" i="15"/>
  <c r="T165" i="10"/>
  <c r="I168" i="7" s="1"/>
  <c r="O168" i="7" s="1"/>
  <c r="Q165" i="14"/>
  <c r="L171" i="14"/>
  <c r="W170" i="10"/>
  <c r="D170" i="15"/>
  <c r="H170" i="10"/>
  <c r="H170" i="14"/>
  <c r="K169" i="15"/>
  <c r="U169" i="10"/>
  <c r="J172" i="7" s="1"/>
  <c r="P172" i="7" s="1"/>
  <c r="R169" i="14"/>
  <c r="AG168" i="14"/>
  <c r="G167" i="14"/>
  <c r="W166" i="10"/>
  <c r="D166" i="15"/>
  <c r="H166" i="10"/>
  <c r="H166" i="14"/>
  <c r="K165" i="15"/>
  <c r="U165" i="10"/>
  <c r="J168" i="7" s="1"/>
  <c r="P168" i="7" s="1"/>
  <c r="R165" i="14"/>
  <c r="E165" i="15"/>
  <c r="I165" i="10"/>
  <c r="S168" i="6" s="1"/>
  <c r="I165" i="14"/>
  <c r="L163" i="15"/>
  <c r="AA163" i="14"/>
  <c r="O162" i="15"/>
  <c r="AA162" i="10"/>
  <c r="AC165" i="8" s="1"/>
  <c r="AE162" i="14"/>
  <c r="F162" i="15"/>
  <c r="L162" i="10"/>
  <c r="J162" i="14"/>
  <c r="K162" i="14" s="1"/>
  <c r="U159" i="15"/>
  <c r="AG159" i="10"/>
  <c r="AK162" i="8" s="1"/>
  <c r="AM159" i="14"/>
  <c r="P159" i="10"/>
  <c r="X159" i="10"/>
  <c r="AL158" i="14"/>
  <c r="T158" i="15"/>
  <c r="AF158" i="10"/>
  <c r="AJ161" i="8" s="1"/>
  <c r="N158" i="14"/>
  <c r="G158" i="15"/>
  <c r="Q158" i="10"/>
  <c r="F161" i="7" s="1"/>
  <c r="L161" i="7" s="1"/>
  <c r="O182" i="12"/>
  <c r="AE155" i="14"/>
  <c r="O155" i="15"/>
  <c r="AA155" i="10"/>
  <c r="AC158" i="8" s="1"/>
  <c r="J155" i="14"/>
  <c r="K155" i="14" s="1"/>
  <c r="F155" i="15"/>
  <c r="L155" i="10"/>
  <c r="X154" i="10"/>
  <c r="M154" i="10"/>
  <c r="AH153" i="14"/>
  <c r="AJ153" i="14" s="1"/>
  <c r="Q153" i="15"/>
  <c r="AC153" i="10"/>
  <c r="AF156" i="8" s="1"/>
  <c r="AH156" i="8" s="1"/>
  <c r="AE151" i="14"/>
  <c r="O151" i="15"/>
  <c r="AA151" i="10"/>
  <c r="AC154" i="8" s="1"/>
  <c r="J151" i="14"/>
  <c r="F151" i="15"/>
  <c r="L151" i="10"/>
  <c r="D161" i="15"/>
  <c r="H161" i="10"/>
  <c r="H161" i="14"/>
  <c r="G163" i="6"/>
  <c r="H163" i="6" s="1"/>
  <c r="F163" i="6"/>
  <c r="L159" i="15"/>
  <c r="AA159" i="14"/>
  <c r="AM158" i="14"/>
  <c r="U158" i="15"/>
  <c r="AG158" i="10"/>
  <c r="AK161" i="8" s="1"/>
  <c r="O158" i="14"/>
  <c r="H158" i="15"/>
  <c r="R158" i="10"/>
  <c r="G161" i="7" s="1"/>
  <c r="M161" i="7" s="1"/>
  <c r="AM154" i="14"/>
  <c r="U154" i="15"/>
  <c r="AG154" i="10"/>
  <c r="AK157" i="8" s="1"/>
  <c r="O154" i="14"/>
  <c r="H154" i="15"/>
  <c r="R154" i="10"/>
  <c r="G157" i="7" s="1"/>
  <c r="X151" i="10"/>
  <c r="R151" i="14"/>
  <c r="K151" i="15"/>
  <c r="U151" i="10"/>
  <c r="J154" i="7" s="1"/>
  <c r="P154" i="7" s="1"/>
  <c r="N151" i="14"/>
  <c r="G151" i="15"/>
  <c r="Q151" i="10"/>
  <c r="F154" i="7" s="1"/>
  <c r="L154" i="7" s="1"/>
  <c r="J154" i="6"/>
  <c r="AA149" i="14"/>
  <c r="L149" i="15"/>
  <c r="F149" i="14"/>
  <c r="G149" i="14" s="1"/>
  <c r="C149" i="15"/>
  <c r="G149" i="10"/>
  <c r="M152" i="7" s="1"/>
  <c r="J161" i="15"/>
  <c r="T161" i="10"/>
  <c r="I164" i="7" s="1"/>
  <c r="Q161" i="14"/>
  <c r="W159" i="10"/>
  <c r="B159" i="15"/>
  <c r="F159" i="10"/>
  <c r="E159" i="14"/>
  <c r="S157" i="15"/>
  <c r="AE157" i="10"/>
  <c r="AI160" i="8" s="1"/>
  <c r="AL160" i="8" s="1"/>
  <c r="AK157" i="14"/>
  <c r="AN157" i="14" s="1"/>
  <c r="AH160" i="8"/>
  <c r="P157" i="10"/>
  <c r="P156" i="15"/>
  <c r="AB156" i="10"/>
  <c r="AD159" i="8" s="1"/>
  <c r="AF156" i="14"/>
  <c r="U155" i="15"/>
  <c r="AG155" i="10"/>
  <c r="AK158" i="8" s="1"/>
  <c r="AM155" i="14"/>
  <c r="H155" i="15"/>
  <c r="R155" i="10"/>
  <c r="G158" i="7" s="1"/>
  <c r="M158" i="7" s="1"/>
  <c r="O155" i="14"/>
  <c r="R154" i="15"/>
  <c r="AD154" i="10"/>
  <c r="AG157" i="8" s="1"/>
  <c r="AI154" i="14"/>
  <c r="O154" i="10"/>
  <c r="O153" i="15"/>
  <c r="AA153" i="10"/>
  <c r="AC156" i="8" s="1"/>
  <c r="AE156" i="8" s="1"/>
  <c r="AM156" i="8" s="1"/>
  <c r="AE153" i="14"/>
  <c r="F153" i="15"/>
  <c r="L153" i="10"/>
  <c r="J153" i="14"/>
  <c r="K153" i="14" s="1"/>
  <c r="X152" i="10"/>
  <c r="V152" i="10"/>
  <c r="Y155" i="8"/>
  <c r="Z155" i="8" s="1"/>
  <c r="M152" i="10"/>
  <c r="U151" i="15"/>
  <c r="AG151" i="10"/>
  <c r="AK154" i="8" s="1"/>
  <c r="AM151" i="14"/>
  <c r="H151" i="15"/>
  <c r="R151" i="10"/>
  <c r="G154" i="7" s="1"/>
  <c r="M154" i="7" s="1"/>
  <c r="O151" i="14"/>
  <c r="S149" i="15"/>
  <c r="AK149" i="14"/>
  <c r="AN149" i="14" s="1"/>
  <c r="AE149" i="10"/>
  <c r="AI152" i="8" s="1"/>
  <c r="AL152" i="8" s="1"/>
  <c r="P149" i="10"/>
  <c r="N167" i="7"/>
  <c r="G161" i="15"/>
  <c r="Q161" i="10"/>
  <c r="F164" i="7" s="1"/>
  <c r="N161" i="14"/>
  <c r="T161" i="15"/>
  <c r="AF161" i="10"/>
  <c r="AJ164" i="8" s="1"/>
  <c r="AL161" i="14"/>
  <c r="E161" i="14"/>
  <c r="F161" i="10"/>
  <c r="B161" i="15"/>
  <c r="W161" i="14"/>
  <c r="X161" i="14" s="1"/>
  <c r="T161" i="14" s="1"/>
  <c r="C163" i="3"/>
  <c r="C164" i="7"/>
  <c r="C164" i="8"/>
  <c r="C164" i="6"/>
  <c r="M159" i="15"/>
  <c r="AC159" i="14"/>
  <c r="Y159" i="10"/>
  <c r="AA162" i="8" s="1"/>
  <c r="O158" i="15"/>
  <c r="AA158" i="10"/>
  <c r="AC161" i="8" s="1"/>
  <c r="AE158" i="14"/>
  <c r="F158" i="15"/>
  <c r="L158" i="10"/>
  <c r="J158" i="14"/>
  <c r="K158" i="14" s="1"/>
  <c r="P155" i="14"/>
  <c r="O154" i="15"/>
  <c r="AA154" i="10"/>
  <c r="AC157" i="8" s="1"/>
  <c r="AE154" i="14"/>
  <c r="F154" i="15"/>
  <c r="L154" i="10"/>
  <c r="J154" i="14"/>
  <c r="P151" i="14"/>
  <c r="W148" i="14"/>
  <c r="X148" i="14" s="1"/>
  <c r="T148" i="14" s="1"/>
  <c r="J172" i="12"/>
  <c r="Q151" i="8" s="1"/>
  <c r="R151" i="8" s="1"/>
  <c r="E148" i="14"/>
  <c r="B148" i="15"/>
  <c r="F148" i="10"/>
  <c r="AM144" i="14"/>
  <c r="U144" i="15"/>
  <c r="AG144" i="10"/>
  <c r="AK147" i="8" s="1"/>
  <c r="O144" i="14"/>
  <c r="H144" i="15"/>
  <c r="R144" i="10"/>
  <c r="G147" i="7" s="1"/>
  <c r="M147" i="7" s="1"/>
  <c r="AI143" i="14"/>
  <c r="R143" i="15"/>
  <c r="AD143" i="10"/>
  <c r="AG146" i="8" s="1"/>
  <c r="O143" i="10"/>
  <c r="K143" i="10"/>
  <c r="F143" i="14"/>
  <c r="C143" i="15"/>
  <c r="G143" i="10"/>
  <c r="G148" i="14"/>
  <c r="W147" i="10"/>
  <c r="H147" i="14"/>
  <c r="D147" i="15"/>
  <c r="H147" i="10"/>
  <c r="AK143" i="14"/>
  <c r="S143" i="15"/>
  <c r="AE143" i="10"/>
  <c r="AI146" i="8" s="1"/>
  <c r="P143" i="10"/>
  <c r="W148" i="10"/>
  <c r="D148" i="15"/>
  <c r="H148" i="10"/>
  <c r="H148" i="14"/>
  <c r="C151" i="7"/>
  <c r="C151" i="6"/>
  <c r="C151" i="8"/>
  <c r="C150" i="3"/>
  <c r="K147" i="15"/>
  <c r="U147" i="10"/>
  <c r="J150" i="7" s="1"/>
  <c r="P150" i="7" s="1"/>
  <c r="R147" i="14"/>
  <c r="E147" i="15"/>
  <c r="I147" i="10"/>
  <c r="S150" i="6" s="1"/>
  <c r="I147" i="14"/>
  <c r="P145" i="14"/>
  <c r="O144" i="15"/>
  <c r="AA144" i="10"/>
  <c r="AC147" i="8" s="1"/>
  <c r="AE144" i="14"/>
  <c r="F144" i="15"/>
  <c r="L144" i="10"/>
  <c r="J144" i="14"/>
  <c r="X143" i="10"/>
  <c r="AG142" i="14"/>
  <c r="W150" i="10"/>
  <c r="S150" i="15"/>
  <c r="AE150" i="10"/>
  <c r="AI153" i="8" s="1"/>
  <c r="AK150" i="14"/>
  <c r="E150" i="14"/>
  <c r="F150" i="10"/>
  <c r="B150" i="15"/>
  <c r="W150" i="14"/>
  <c r="X150" i="14" s="1"/>
  <c r="T150" i="14" s="1"/>
  <c r="N150" i="14"/>
  <c r="G150" i="15"/>
  <c r="Q150" i="10"/>
  <c r="F153" i="7" s="1"/>
  <c r="AL150" i="14"/>
  <c r="T150" i="15"/>
  <c r="AF150" i="10"/>
  <c r="AJ153" i="8" s="1"/>
  <c r="V148" i="10"/>
  <c r="Y151" i="8"/>
  <c r="Z151" i="8" s="1"/>
  <c r="M148" i="10"/>
  <c r="Q147" i="15"/>
  <c r="AC147" i="10"/>
  <c r="AF150" i="8" s="1"/>
  <c r="AH147" i="14"/>
  <c r="N147" i="10"/>
  <c r="N146" i="15"/>
  <c r="Z146" i="10"/>
  <c r="AB149" i="8" s="1"/>
  <c r="AD146" i="14"/>
  <c r="K146" i="10"/>
  <c r="W145" i="10"/>
  <c r="D145" i="15"/>
  <c r="H145" i="10"/>
  <c r="H145" i="14"/>
  <c r="L145" i="14" s="1"/>
  <c r="D145" i="14" s="1"/>
  <c r="F148" i="6"/>
  <c r="G148" i="6"/>
  <c r="H148" i="6" s="1"/>
  <c r="K144" i="15"/>
  <c r="U144" i="10"/>
  <c r="J147" i="7" s="1"/>
  <c r="P147" i="7" s="1"/>
  <c r="R144" i="14"/>
  <c r="E144" i="15"/>
  <c r="I144" i="10"/>
  <c r="S147" i="6" s="1"/>
  <c r="I144" i="14"/>
  <c r="M143" i="15"/>
  <c r="Y143" i="10"/>
  <c r="AA146" i="8" s="1"/>
  <c r="AC143" i="14"/>
  <c r="J143" i="10"/>
  <c r="L142" i="15"/>
  <c r="AA142" i="14"/>
  <c r="C142" i="15"/>
  <c r="G142" i="10"/>
  <c r="F142" i="14"/>
  <c r="G142" i="14" s="1"/>
  <c r="J141" i="15"/>
  <c r="T141" i="10"/>
  <c r="I144" i="7" s="1"/>
  <c r="O144" i="7" s="1"/>
  <c r="Q141" i="14"/>
  <c r="S140" i="15"/>
  <c r="AE140" i="10"/>
  <c r="AI143" i="8" s="1"/>
  <c r="AK140" i="14"/>
  <c r="I140" i="14"/>
  <c r="E140" i="15"/>
  <c r="I140" i="10"/>
  <c r="S143" i="6" s="1"/>
  <c r="K140" i="15"/>
  <c r="U140" i="10"/>
  <c r="J143" i="7" s="1"/>
  <c r="R140" i="14"/>
  <c r="AA140" i="14"/>
  <c r="L140" i="15"/>
  <c r="J140" i="10"/>
  <c r="AC140" i="14"/>
  <c r="Y140" i="10"/>
  <c r="AA143" i="8" s="1"/>
  <c r="M140" i="15"/>
  <c r="P139" i="15"/>
  <c r="AB139" i="10"/>
  <c r="AD142" i="8" s="1"/>
  <c r="AF139" i="14"/>
  <c r="T138" i="15"/>
  <c r="AF138" i="10"/>
  <c r="AJ141" i="8" s="1"/>
  <c r="AL138" i="14"/>
  <c r="W135" i="10"/>
  <c r="H135" i="14"/>
  <c r="D135" i="15"/>
  <c r="H135" i="10"/>
  <c r="R134" i="14"/>
  <c r="K134" i="15"/>
  <c r="U134" i="10"/>
  <c r="J137" i="7" s="1"/>
  <c r="I134" i="14"/>
  <c r="E134" i="15"/>
  <c r="I134" i="10"/>
  <c r="S137" i="6" s="1"/>
  <c r="P132" i="14"/>
  <c r="AK131" i="14"/>
  <c r="S131" i="15"/>
  <c r="AE131" i="10"/>
  <c r="AI134" i="8" s="1"/>
  <c r="P131" i="10"/>
  <c r="AF130" i="14"/>
  <c r="P130" i="15"/>
  <c r="AB130" i="10"/>
  <c r="AD133" i="8" s="1"/>
  <c r="W127" i="10"/>
  <c r="H127" i="14"/>
  <c r="D127" i="15"/>
  <c r="H127" i="10"/>
  <c r="R126" i="14"/>
  <c r="K126" i="15"/>
  <c r="U126" i="10"/>
  <c r="J129" i="7" s="1"/>
  <c r="I126" i="14"/>
  <c r="E126" i="15"/>
  <c r="I126" i="10"/>
  <c r="S129" i="6" s="1"/>
  <c r="AJ125" i="14"/>
  <c r="AE123" i="14"/>
  <c r="O123" i="15"/>
  <c r="AA123" i="10"/>
  <c r="AC126" i="8" s="1"/>
  <c r="J123" i="14"/>
  <c r="F123" i="15"/>
  <c r="L123" i="10"/>
  <c r="AE119" i="14"/>
  <c r="O119" i="15"/>
  <c r="AA119" i="10"/>
  <c r="AC122" i="8" s="1"/>
  <c r="J119" i="14"/>
  <c r="F119" i="15"/>
  <c r="L119" i="10"/>
  <c r="AJ117" i="14"/>
  <c r="F140" i="15"/>
  <c r="L140" i="10"/>
  <c r="J140" i="14"/>
  <c r="D139" i="15"/>
  <c r="H139" i="10"/>
  <c r="H139" i="14"/>
  <c r="B138" i="15"/>
  <c r="E138" i="14"/>
  <c r="F138" i="10"/>
  <c r="X135" i="10"/>
  <c r="M135" i="10"/>
  <c r="AH134" i="14"/>
  <c r="Q134" i="15"/>
  <c r="AC134" i="10"/>
  <c r="AF137" i="8" s="1"/>
  <c r="N134" i="10"/>
  <c r="P133" i="14"/>
  <c r="M131" i="10"/>
  <c r="I131" i="14"/>
  <c r="E131" i="15"/>
  <c r="I131" i="10"/>
  <c r="S134" i="6" s="1"/>
  <c r="F8" i="13"/>
  <c r="K134" i="6" s="1"/>
  <c r="L134" i="6" s="1"/>
  <c r="M134" i="6" s="1"/>
  <c r="W130" i="14"/>
  <c r="X130" i="14" s="1"/>
  <c r="T130" i="14" s="1"/>
  <c r="N7" i="13"/>
  <c r="Q133" i="8" s="1"/>
  <c r="R133" i="8" s="1"/>
  <c r="E130" i="14"/>
  <c r="B130" i="15"/>
  <c r="F130" i="10"/>
  <c r="AI129" i="14"/>
  <c r="R129" i="15"/>
  <c r="AD129" i="10"/>
  <c r="AG132" i="8" s="1"/>
  <c r="AD129" i="14"/>
  <c r="N129" i="15"/>
  <c r="Z129" i="10"/>
  <c r="AB132" i="8" s="1"/>
  <c r="AA129" i="14"/>
  <c r="L129" i="15"/>
  <c r="AM126" i="14"/>
  <c r="U126" i="15"/>
  <c r="AG126" i="10"/>
  <c r="AK129" i="8" s="1"/>
  <c r="O126" i="14"/>
  <c r="H126" i="15"/>
  <c r="R126" i="10"/>
  <c r="G129" i="7" s="1"/>
  <c r="G125" i="14"/>
  <c r="AK124" i="14"/>
  <c r="S124" i="15"/>
  <c r="AE124" i="10"/>
  <c r="AI127" i="8" s="1"/>
  <c r="AE124" i="14"/>
  <c r="O124" i="15"/>
  <c r="AA124" i="10"/>
  <c r="AC127" i="8" s="1"/>
  <c r="AE127" i="8" s="1"/>
  <c r="W124" i="10"/>
  <c r="Q124" i="14"/>
  <c r="J124" i="15"/>
  <c r="T124" i="10"/>
  <c r="I127" i="7" s="1"/>
  <c r="O127" i="7" s="1"/>
  <c r="P124" i="10"/>
  <c r="J124" i="14"/>
  <c r="F124" i="15"/>
  <c r="L124" i="10"/>
  <c r="H124" i="14"/>
  <c r="D124" i="15"/>
  <c r="H124" i="10"/>
  <c r="AL123" i="14"/>
  <c r="T123" i="15"/>
  <c r="AF123" i="10"/>
  <c r="AJ126" i="8" s="1"/>
  <c r="AF123" i="14"/>
  <c r="P123" i="15"/>
  <c r="AB123" i="10"/>
  <c r="AD126" i="8" s="1"/>
  <c r="X123" i="10"/>
  <c r="R123" i="14"/>
  <c r="K123" i="15"/>
  <c r="U123" i="10"/>
  <c r="J126" i="7" s="1"/>
  <c r="P126" i="7" s="1"/>
  <c r="N123" i="14"/>
  <c r="G123" i="15"/>
  <c r="Q123" i="10"/>
  <c r="F126" i="7" s="1"/>
  <c r="L126" i="7" s="1"/>
  <c r="J126" i="6"/>
  <c r="AE120" i="14"/>
  <c r="AG120" i="14" s="1"/>
  <c r="AA120" i="10"/>
  <c r="AC123" i="8" s="1"/>
  <c r="O120" i="15"/>
  <c r="J120" i="14"/>
  <c r="F120" i="15"/>
  <c r="L120" i="10"/>
  <c r="X119" i="10"/>
  <c r="M119" i="10"/>
  <c r="AD117" i="14"/>
  <c r="N117" i="15"/>
  <c r="Z117" i="10"/>
  <c r="AB120" i="8" s="1"/>
  <c r="K117" i="10"/>
  <c r="O140" i="10"/>
  <c r="E139" i="15"/>
  <c r="I139" i="10"/>
  <c r="S142" i="6" s="1"/>
  <c r="I139" i="14"/>
  <c r="K138" i="15"/>
  <c r="U138" i="10"/>
  <c r="J141" i="7" s="1"/>
  <c r="R138" i="14"/>
  <c r="D138" i="15"/>
  <c r="H138" i="14"/>
  <c r="H138" i="10"/>
  <c r="M137" i="15"/>
  <c r="Y137" i="10"/>
  <c r="AA140" i="8" s="1"/>
  <c r="AC137" i="14"/>
  <c r="D137" i="15"/>
  <c r="H137" i="10"/>
  <c r="H137" i="14"/>
  <c r="L137" i="14" s="1"/>
  <c r="F140" i="6"/>
  <c r="G140" i="6"/>
  <c r="H140" i="6" s="1"/>
  <c r="I140" i="6" s="1"/>
  <c r="N140" i="6" s="1"/>
  <c r="M139" i="3" s="1"/>
  <c r="C139" i="3"/>
  <c r="C140" i="7"/>
  <c r="C140" i="8"/>
  <c r="C140" i="6"/>
  <c r="K136" i="15"/>
  <c r="U136" i="10"/>
  <c r="J139" i="7" s="1"/>
  <c r="P139" i="7" s="1"/>
  <c r="R136" i="14"/>
  <c r="S136" i="10"/>
  <c r="H139" i="7" s="1"/>
  <c r="E136" i="15"/>
  <c r="I136" i="10"/>
  <c r="S139" i="6" s="1"/>
  <c r="I136" i="14"/>
  <c r="J139" i="6"/>
  <c r="M135" i="15"/>
  <c r="Y135" i="10"/>
  <c r="AA138" i="8" s="1"/>
  <c r="AC135" i="14"/>
  <c r="J135" i="10"/>
  <c r="L134" i="15"/>
  <c r="AA134" i="14"/>
  <c r="C134" i="15"/>
  <c r="G134" i="10"/>
  <c r="F134" i="14"/>
  <c r="J133" i="15"/>
  <c r="Q133" i="14"/>
  <c r="T132" i="15"/>
  <c r="AF132" i="10"/>
  <c r="AJ135" i="8" s="1"/>
  <c r="AL132" i="14"/>
  <c r="I132" i="15"/>
  <c r="G132" i="15"/>
  <c r="Q132" i="10"/>
  <c r="F135" i="7" s="1"/>
  <c r="L135" i="7" s="1"/>
  <c r="N132" i="14"/>
  <c r="F9" i="13"/>
  <c r="K135" i="6" s="1"/>
  <c r="L135" i="6" s="1"/>
  <c r="M135" i="6" s="1"/>
  <c r="N8" i="13"/>
  <c r="Q134" i="8" s="1"/>
  <c r="R134" i="8" s="1"/>
  <c r="W131" i="14"/>
  <c r="X131" i="14" s="1"/>
  <c r="T131" i="14" s="1"/>
  <c r="B131" i="15"/>
  <c r="F131" i="10"/>
  <c r="E131" i="14"/>
  <c r="G131" i="14" s="1"/>
  <c r="S129" i="15"/>
  <c r="AE129" i="10"/>
  <c r="AI132" i="8" s="1"/>
  <c r="AL132" i="8" s="1"/>
  <c r="AK129" i="14"/>
  <c r="AN129" i="14" s="1"/>
  <c r="AH132" i="8"/>
  <c r="P129" i="10"/>
  <c r="P128" i="15"/>
  <c r="AB128" i="10"/>
  <c r="AD131" i="8" s="1"/>
  <c r="AF128" i="14"/>
  <c r="U127" i="15"/>
  <c r="AG127" i="10"/>
  <c r="AK130" i="8" s="1"/>
  <c r="AM127" i="14"/>
  <c r="H127" i="15"/>
  <c r="R127" i="10"/>
  <c r="G130" i="7" s="1"/>
  <c r="M130" i="7" s="1"/>
  <c r="O127" i="14"/>
  <c r="R126" i="15"/>
  <c r="AD126" i="10"/>
  <c r="AG129" i="8" s="1"/>
  <c r="AI126" i="14"/>
  <c r="O126" i="10"/>
  <c r="O125" i="15"/>
  <c r="AA125" i="10"/>
  <c r="AC128" i="8" s="1"/>
  <c r="AE128" i="8" s="1"/>
  <c r="AM128" i="8" s="1"/>
  <c r="AE125" i="14"/>
  <c r="F125" i="15"/>
  <c r="L125" i="10"/>
  <c r="J125" i="14"/>
  <c r="K125" i="14" s="1"/>
  <c r="X124" i="10"/>
  <c r="V124" i="10"/>
  <c r="Y127" i="8"/>
  <c r="Z127" i="8" s="1"/>
  <c r="M124" i="10"/>
  <c r="Q123" i="15"/>
  <c r="AC123" i="10"/>
  <c r="AF126" i="8" s="1"/>
  <c r="AH126" i="8" s="1"/>
  <c r="AH123" i="14"/>
  <c r="AJ123" i="14" s="1"/>
  <c r="N123" i="10"/>
  <c r="O121" i="15"/>
  <c r="AA121" i="10"/>
  <c r="AC124" i="8" s="1"/>
  <c r="AE124" i="8" s="1"/>
  <c r="AE121" i="14"/>
  <c r="F121" i="15"/>
  <c r="L121" i="10"/>
  <c r="J121" i="14"/>
  <c r="K121" i="14" s="1"/>
  <c r="X120" i="10"/>
  <c r="V120" i="10"/>
  <c r="Y123" i="8"/>
  <c r="Z123" i="8" s="1"/>
  <c r="M120" i="10"/>
  <c r="Q119" i="15"/>
  <c r="AC119" i="10"/>
  <c r="AF122" i="8" s="1"/>
  <c r="AH122" i="8" s="1"/>
  <c r="AH119" i="14"/>
  <c r="AJ119" i="14" s="1"/>
  <c r="N119" i="10"/>
  <c r="O117" i="15"/>
  <c r="AA117" i="10"/>
  <c r="AC120" i="8" s="1"/>
  <c r="AE117" i="14"/>
  <c r="AE120" i="8"/>
  <c r="AM120" i="8" s="1"/>
  <c r="F117" i="15"/>
  <c r="L117" i="10"/>
  <c r="J117" i="14"/>
  <c r="K117" i="14" s="1"/>
  <c r="O140" i="15"/>
  <c r="AA140" i="10"/>
  <c r="AC143" i="8" s="1"/>
  <c r="AE140" i="14"/>
  <c r="J139" i="15"/>
  <c r="T139" i="10"/>
  <c r="I142" i="7" s="1"/>
  <c r="Q139" i="14"/>
  <c r="N139" i="10"/>
  <c r="AH139" i="14"/>
  <c r="Q139" i="15"/>
  <c r="AC139" i="10"/>
  <c r="AF142" i="8" s="1"/>
  <c r="O139" i="10"/>
  <c r="AI139" i="14"/>
  <c r="AD139" i="10"/>
  <c r="AG142" i="8" s="1"/>
  <c r="R139" i="15"/>
  <c r="E138" i="15"/>
  <c r="I138" i="10"/>
  <c r="S141" i="6" s="1"/>
  <c r="I138" i="14"/>
  <c r="O138" i="10"/>
  <c r="AI138" i="14"/>
  <c r="R138" i="15"/>
  <c r="AD138" i="10"/>
  <c r="AG141" i="8" s="1"/>
  <c r="N135" i="15"/>
  <c r="Z135" i="10"/>
  <c r="AB138" i="8" s="1"/>
  <c r="AD135" i="14"/>
  <c r="K135" i="10"/>
  <c r="W134" i="10"/>
  <c r="D134" i="15"/>
  <c r="H134" i="10"/>
  <c r="H134" i="14"/>
  <c r="W130" i="10"/>
  <c r="D130" i="15"/>
  <c r="H130" i="10"/>
  <c r="H130" i="14"/>
  <c r="G127" i="14"/>
  <c r="W126" i="10"/>
  <c r="D126" i="15"/>
  <c r="H126" i="10"/>
  <c r="H126" i="14"/>
  <c r="AG124" i="14"/>
  <c r="P124" i="7"/>
  <c r="G123" i="6"/>
  <c r="H123" i="6" s="1"/>
  <c r="I123" i="6" s="1"/>
  <c r="F123" i="6"/>
  <c r="S119" i="10"/>
  <c r="H122" i="7" s="1"/>
  <c r="W121" i="6"/>
  <c r="X121" i="6"/>
  <c r="Y121" i="6" s="1"/>
  <c r="W115" i="10"/>
  <c r="H115" i="14"/>
  <c r="D115" i="15"/>
  <c r="H115" i="10"/>
  <c r="C118" i="7"/>
  <c r="C118" i="8"/>
  <c r="C118" i="6"/>
  <c r="C117" i="3"/>
  <c r="AK111" i="14"/>
  <c r="AN111" i="14" s="1"/>
  <c r="S111" i="15"/>
  <c r="AE111" i="10"/>
  <c r="AI114" i="8" s="1"/>
  <c r="AL114" i="8" s="1"/>
  <c r="P111" i="10"/>
  <c r="AD108" i="14"/>
  <c r="N108" i="15"/>
  <c r="Z108" i="10"/>
  <c r="AB111" i="8" s="1"/>
  <c r="K108" i="10"/>
  <c r="W107" i="10"/>
  <c r="H107" i="14"/>
  <c r="L107" i="14" s="1"/>
  <c r="D107" i="15"/>
  <c r="H107" i="10"/>
  <c r="Q103" i="14"/>
  <c r="J103" i="15"/>
  <c r="T103" i="10"/>
  <c r="I106" i="7" s="1"/>
  <c r="AK99" i="14"/>
  <c r="S99" i="15"/>
  <c r="AE99" i="10"/>
  <c r="AI102" i="8" s="1"/>
  <c r="P99" i="10"/>
  <c r="P118" i="10"/>
  <c r="E118" i="14"/>
  <c r="F118" i="10"/>
  <c r="B118" i="15"/>
  <c r="W118" i="14"/>
  <c r="X118" i="14" s="1"/>
  <c r="T118" i="14" s="1"/>
  <c r="J145" i="12"/>
  <c r="O145" i="12"/>
  <c r="N118" i="14"/>
  <c r="G118" i="15"/>
  <c r="Q118" i="10"/>
  <c r="F121" i="7" s="1"/>
  <c r="AL118" i="14"/>
  <c r="T118" i="15"/>
  <c r="AF118" i="10"/>
  <c r="AJ121" i="8" s="1"/>
  <c r="S116" i="10"/>
  <c r="H119" i="7" s="1"/>
  <c r="AM114" i="14"/>
  <c r="U114" i="15"/>
  <c r="AG114" i="10"/>
  <c r="AK117" i="8" s="1"/>
  <c r="G113" i="14"/>
  <c r="W112" i="10"/>
  <c r="H112" i="14"/>
  <c r="D112" i="15"/>
  <c r="H112" i="10"/>
  <c r="AE108" i="14"/>
  <c r="O108" i="15"/>
  <c r="AA108" i="10"/>
  <c r="AC111" i="8" s="1"/>
  <c r="J108" i="14"/>
  <c r="F108" i="15"/>
  <c r="L108" i="10"/>
  <c r="P105" i="14"/>
  <c r="F122" i="15"/>
  <c r="L122" i="10"/>
  <c r="J122" i="14"/>
  <c r="K122" i="14" s="1"/>
  <c r="AE123" i="8"/>
  <c r="M123" i="7"/>
  <c r="P119" i="14"/>
  <c r="H115" i="15"/>
  <c r="R115" i="10"/>
  <c r="G118" i="7" s="1"/>
  <c r="O115" i="14"/>
  <c r="R114" i="15"/>
  <c r="AD114" i="10"/>
  <c r="AG117" i="8" s="1"/>
  <c r="AI114" i="14"/>
  <c r="O114" i="10"/>
  <c r="O113" i="15"/>
  <c r="AA113" i="10"/>
  <c r="AC116" i="8" s="1"/>
  <c r="AE116" i="8" s="1"/>
  <c r="AM116" i="8" s="1"/>
  <c r="AE113" i="14"/>
  <c r="F113" i="15"/>
  <c r="L113" i="10"/>
  <c r="J113" i="14"/>
  <c r="K113" i="14" s="1"/>
  <c r="X112" i="10"/>
  <c r="M112" i="10"/>
  <c r="Q111" i="15"/>
  <c r="AC111" i="10"/>
  <c r="AF114" i="8" s="1"/>
  <c r="AH111" i="14"/>
  <c r="N111" i="10"/>
  <c r="N110" i="15"/>
  <c r="Z110" i="10"/>
  <c r="AB113" i="8" s="1"/>
  <c r="AD110" i="14"/>
  <c r="K110" i="10"/>
  <c r="W109" i="10"/>
  <c r="D109" i="15"/>
  <c r="H109" i="10"/>
  <c r="H109" i="14"/>
  <c r="L109" i="14" s="1"/>
  <c r="F112" i="6"/>
  <c r="G112" i="6"/>
  <c r="H112" i="6" s="1"/>
  <c r="K108" i="15"/>
  <c r="U108" i="10"/>
  <c r="J111" i="7" s="1"/>
  <c r="P111" i="7" s="1"/>
  <c r="R108" i="14"/>
  <c r="E108" i="15"/>
  <c r="I108" i="10"/>
  <c r="S111" i="6" s="1"/>
  <c r="I108" i="14"/>
  <c r="M107" i="15"/>
  <c r="Y107" i="10"/>
  <c r="AA110" i="8" s="1"/>
  <c r="AC107" i="14"/>
  <c r="AG107" i="14" s="1"/>
  <c r="J107" i="10"/>
  <c r="L106" i="15"/>
  <c r="AA106" i="14"/>
  <c r="C106" i="15"/>
  <c r="G106" i="10"/>
  <c r="M109" i="7" s="1"/>
  <c r="F106" i="14"/>
  <c r="G106" i="14" s="1"/>
  <c r="J105" i="15"/>
  <c r="T105" i="10"/>
  <c r="I108" i="7" s="1"/>
  <c r="O108" i="7" s="1"/>
  <c r="Q105" i="14"/>
  <c r="U103" i="15"/>
  <c r="AG103" i="10"/>
  <c r="AK106" i="8" s="1"/>
  <c r="AM103" i="14"/>
  <c r="H103" i="15"/>
  <c r="R103" i="10"/>
  <c r="G106" i="7" s="1"/>
  <c r="O103" i="14"/>
  <c r="R102" i="15"/>
  <c r="AD102" i="10"/>
  <c r="AG105" i="8" s="1"/>
  <c r="AI102" i="14"/>
  <c r="AJ102" i="14" s="1"/>
  <c r="O102" i="10"/>
  <c r="O101" i="15"/>
  <c r="AA101" i="10"/>
  <c r="AC104" i="8" s="1"/>
  <c r="AE104" i="8" s="1"/>
  <c r="AE101" i="14"/>
  <c r="AG101" i="14" s="1"/>
  <c r="F101" i="15"/>
  <c r="L101" i="10"/>
  <c r="J101" i="14"/>
  <c r="K101" i="14" s="1"/>
  <c r="M99" i="15"/>
  <c r="Y99" i="10"/>
  <c r="AA102" i="8" s="1"/>
  <c r="AC99" i="14"/>
  <c r="J99" i="10"/>
  <c r="L98" i="15"/>
  <c r="AA98" i="14"/>
  <c r="C98" i="15"/>
  <c r="G98" i="10"/>
  <c r="F98" i="14"/>
  <c r="G98" i="14" s="1"/>
  <c r="J97" i="15"/>
  <c r="T97" i="10"/>
  <c r="I100" i="7" s="1"/>
  <c r="O100" i="7" s="1"/>
  <c r="Q97" i="14"/>
  <c r="AI94" i="14"/>
  <c r="AD94" i="10"/>
  <c r="AG97" i="8" s="1"/>
  <c r="AH97" i="8" s="1"/>
  <c r="R94" i="15"/>
  <c r="O94" i="10"/>
  <c r="W122" i="10"/>
  <c r="K122" i="10"/>
  <c r="N122" i="15"/>
  <c r="Z122" i="10"/>
  <c r="AB125" i="8" s="1"/>
  <c r="AD122" i="14"/>
  <c r="N122" i="10"/>
  <c r="AH122" i="14"/>
  <c r="Q122" i="15"/>
  <c r="AC122" i="10"/>
  <c r="AF125" i="8" s="1"/>
  <c r="M122" i="10"/>
  <c r="X122" i="10"/>
  <c r="K122" i="6"/>
  <c r="L122" i="6" s="1"/>
  <c r="J122" i="6"/>
  <c r="S118" i="15"/>
  <c r="AE118" i="10"/>
  <c r="AI121" i="8" s="1"/>
  <c r="AL121" i="8" s="1"/>
  <c r="AK118" i="14"/>
  <c r="AN118" i="14" s="1"/>
  <c r="L116" i="15"/>
  <c r="AA116" i="14"/>
  <c r="M116" i="10"/>
  <c r="X116" i="10"/>
  <c r="Q116" i="14"/>
  <c r="T116" i="10"/>
  <c r="I119" i="7" s="1"/>
  <c r="O119" i="7" s="1"/>
  <c r="J116" i="15"/>
  <c r="AI116" i="14"/>
  <c r="R116" i="15"/>
  <c r="AD116" i="10"/>
  <c r="AG119" i="8" s="1"/>
  <c r="L115" i="15"/>
  <c r="AA115" i="14"/>
  <c r="C115" i="15"/>
  <c r="G115" i="10"/>
  <c r="F115" i="14"/>
  <c r="G115" i="14" s="1"/>
  <c r="J114" i="15"/>
  <c r="T114" i="10"/>
  <c r="I117" i="7" s="1"/>
  <c r="Q114" i="14"/>
  <c r="I113" i="15"/>
  <c r="U112" i="15"/>
  <c r="AG112" i="10"/>
  <c r="AK115" i="8" s="1"/>
  <c r="AM112" i="14"/>
  <c r="H112" i="15"/>
  <c r="R112" i="10"/>
  <c r="G115" i="7" s="1"/>
  <c r="M115" i="7" s="1"/>
  <c r="O112" i="14"/>
  <c r="R111" i="15"/>
  <c r="AD111" i="10"/>
  <c r="AG114" i="8" s="1"/>
  <c r="AI111" i="14"/>
  <c r="O111" i="10"/>
  <c r="O110" i="15"/>
  <c r="AA110" i="10"/>
  <c r="AC113" i="8" s="1"/>
  <c r="AE113" i="8" s="1"/>
  <c r="AM113" i="8" s="1"/>
  <c r="AE110" i="14"/>
  <c r="F110" i="15"/>
  <c r="L110" i="10"/>
  <c r="J110" i="14"/>
  <c r="K110" i="14" s="1"/>
  <c r="M108" i="15"/>
  <c r="Y108" i="10"/>
  <c r="AA111" i="8" s="1"/>
  <c r="AC108" i="14"/>
  <c r="J108" i="10"/>
  <c r="L107" i="15"/>
  <c r="AA107" i="14"/>
  <c r="C107" i="15"/>
  <c r="G107" i="10"/>
  <c r="F107" i="14"/>
  <c r="J106" i="15"/>
  <c r="T106" i="10"/>
  <c r="I109" i="7" s="1"/>
  <c r="O109" i="7" s="1"/>
  <c r="Q106" i="14"/>
  <c r="I105" i="15"/>
  <c r="M105" i="14"/>
  <c r="AI103" i="14"/>
  <c r="AD103" i="10"/>
  <c r="AG106" i="8" s="1"/>
  <c r="R103" i="15"/>
  <c r="O103" i="10"/>
  <c r="AE102" i="14"/>
  <c r="AA102" i="10"/>
  <c r="AC105" i="8" s="1"/>
  <c r="O102" i="15"/>
  <c r="J102" i="14"/>
  <c r="K102" i="14" s="1"/>
  <c r="L102" i="10"/>
  <c r="F102" i="15"/>
  <c r="AI99" i="14"/>
  <c r="AD99" i="10"/>
  <c r="AG102" i="8" s="1"/>
  <c r="R99" i="15"/>
  <c r="O99" i="10"/>
  <c r="AE98" i="14"/>
  <c r="O98" i="15"/>
  <c r="AA98" i="10"/>
  <c r="AC101" i="8" s="1"/>
  <c r="AE101" i="8" s="1"/>
  <c r="J98" i="14"/>
  <c r="K98" i="14" s="1"/>
  <c r="L98" i="10"/>
  <c r="F98" i="15"/>
  <c r="M97" i="14"/>
  <c r="AK94" i="14"/>
  <c r="AN94" i="14" s="1"/>
  <c r="S94" i="15"/>
  <c r="AE94" i="10"/>
  <c r="AI97" i="8" s="1"/>
  <c r="AL97" i="8" s="1"/>
  <c r="P94" i="10"/>
  <c r="X103" i="6"/>
  <c r="Y103" i="6" s="1"/>
  <c r="W103" i="6"/>
  <c r="P95" i="15"/>
  <c r="AB95" i="10"/>
  <c r="AD98" i="8" s="1"/>
  <c r="AF95" i="14"/>
  <c r="AC92" i="14"/>
  <c r="M92" i="15"/>
  <c r="Y92" i="10"/>
  <c r="AA95" i="8" s="1"/>
  <c r="J92" i="10"/>
  <c r="P91" i="14"/>
  <c r="V89" i="10"/>
  <c r="Y92" i="8"/>
  <c r="Z92" i="8" s="1"/>
  <c r="K92" i="6"/>
  <c r="L92" i="6" s="1"/>
  <c r="J92" i="6"/>
  <c r="AH88" i="14"/>
  <c r="Q88" i="15"/>
  <c r="AC88" i="10"/>
  <c r="AF91" i="8" s="1"/>
  <c r="N88" i="10"/>
  <c r="Q86" i="14"/>
  <c r="J86" i="15"/>
  <c r="T86" i="10"/>
  <c r="I89" i="7" s="1"/>
  <c r="AL85" i="14"/>
  <c r="AF85" i="10"/>
  <c r="AJ88" i="8" s="1"/>
  <c r="T85" i="15"/>
  <c r="AE82" i="14"/>
  <c r="AA82" i="10"/>
  <c r="AC85" i="8" s="1"/>
  <c r="O82" i="15"/>
  <c r="J82" i="14"/>
  <c r="L82" i="10"/>
  <c r="F82" i="15"/>
  <c r="X81" i="10"/>
  <c r="M81" i="10"/>
  <c r="Q78" i="14"/>
  <c r="T78" i="10"/>
  <c r="I81" i="7" s="1"/>
  <c r="J78" i="15"/>
  <c r="AL77" i="14"/>
  <c r="T77" i="15"/>
  <c r="AF77" i="10"/>
  <c r="AJ80" i="8" s="1"/>
  <c r="N77" i="14"/>
  <c r="G77" i="15"/>
  <c r="Q77" i="10"/>
  <c r="F80" i="7" s="1"/>
  <c r="L80" i="7" s="1"/>
  <c r="O114" i="12"/>
  <c r="K104" i="6"/>
  <c r="L104" i="6" s="1"/>
  <c r="J104" i="6"/>
  <c r="O100" i="14"/>
  <c r="H100" i="15"/>
  <c r="R100" i="10"/>
  <c r="G103" i="7" s="1"/>
  <c r="AM100" i="14"/>
  <c r="U100" i="15"/>
  <c r="AG100" i="10"/>
  <c r="AK103" i="8" s="1"/>
  <c r="P100" i="15"/>
  <c r="AB100" i="10"/>
  <c r="AD103" i="8" s="1"/>
  <c r="AF100" i="14"/>
  <c r="O100" i="10"/>
  <c r="AI100" i="14"/>
  <c r="R100" i="15"/>
  <c r="AD100" i="10"/>
  <c r="AG103" i="8" s="1"/>
  <c r="I97" i="15"/>
  <c r="G95" i="15"/>
  <c r="Q95" i="10"/>
  <c r="F98" i="7" s="1"/>
  <c r="N95" i="14"/>
  <c r="M93" i="15"/>
  <c r="Y93" i="10"/>
  <c r="AA96" i="8" s="1"/>
  <c r="AC93" i="14"/>
  <c r="J93" i="10"/>
  <c r="AA92" i="14"/>
  <c r="L92" i="15"/>
  <c r="F92" i="14"/>
  <c r="C92" i="15"/>
  <c r="G92" i="10"/>
  <c r="AK91" i="14"/>
  <c r="AN91" i="14" s="1"/>
  <c r="S91" i="15"/>
  <c r="AE91" i="10"/>
  <c r="AI94" i="8" s="1"/>
  <c r="AL94" i="8" s="1"/>
  <c r="AE91" i="14"/>
  <c r="O91" i="15"/>
  <c r="AA91" i="10"/>
  <c r="AC94" i="8" s="1"/>
  <c r="AE94" i="8" s="1"/>
  <c r="AM94" i="8" s="1"/>
  <c r="AN94" i="8" s="1"/>
  <c r="T93" i="3" s="1"/>
  <c r="R93" i="3" s="1"/>
  <c r="W91" i="10"/>
  <c r="Q91" i="14"/>
  <c r="J91" i="15"/>
  <c r="P91" i="10"/>
  <c r="J91" i="14"/>
  <c r="K91" i="14" s="1"/>
  <c r="F91" i="15"/>
  <c r="L91" i="10"/>
  <c r="H91" i="14"/>
  <c r="L91" i="14" s="1"/>
  <c r="D91" i="14" s="1"/>
  <c r="D91" i="15"/>
  <c r="H91" i="10"/>
  <c r="AL90" i="14"/>
  <c r="T90" i="15"/>
  <c r="AF90" i="10"/>
  <c r="AJ93" i="8" s="1"/>
  <c r="N90" i="14"/>
  <c r="G90" i="15"/>
  <c r="Q90" i="10"/>
  <c r="F93" i="7" s="1"/>
  <c r="L93" i="7" s="1"/>
  <c r="O125" i="12"/>
  <c r="K94" i="6" s="1"/>
  <c r="L94" i="6" s="1"/>
  <c r="M94" i="6" s="1"/>
  <c r="W89" i="14"/>
  <c r="X89" i="14" s="1"/>
  <c r="T89" i="14" s="1"/>
  <c r="E89" i="14"/>
  <c r="B89" i="15"/>
  <c r="F89" i="10"/>
  <c r="AF86" i="14"/>
  <c r="P86" i="15"/>
  <c r="AB86" i="10"/>
  <c r="AD89" i="8" s="1"/>
  <c r="AM85" i="14"/>
  <c r="U85" i="15"/>
  <c r="AG85" i="10"/>
  <c r="AK88" i="8" s="1"/>
  <c r="O85" i="14"/>
  <c r="H85" i="15"/>
  <c r="R85" i="10"/>
  <c r="G88" i="7" s="1"/>
  <c r="M88" i="7" s="1"/>
  <c r="AF82" i="14"/>
  <c r="P82" i="15"/>
  <c r="AB82" i="10"/>
  <c r="AD85" i="8" s="1"/>
  <c r="X82" i="10"/>
  <c r="R82" i="14"/>
  <c r="K82" i="15"/>
  <c r="U82" i="10"/>
  <c r="J85" i="7" s="1"/>
  <c r="P85" i="7" s="1"/>
  <c r="N82" i="14"/>
  <c r="G82" i="15"/>
  <c r="Q82" i="10"/>
  <c r="F85" i="7" s="1"/>
  <c r="L85" i="7" s="1"/>
  <c r="J85" i="6"/>
  <c r="AC81" i="14"/>
  <c r="M81" i="15"/>
  <c r="Y81" i="10"/>
  <c r="AA84" i="8" s="1"/>
  <c r="J81" i="10"/>
  <c r="G82" i="6"/>
  <c r="H82" i="6" s="1"/>
  <c r="F82" i="6"/>
  <c r="R78" i="14"/>
  <c r="K78" i="15"/>
  <c r="U78" i="10"/>
  <c r="J81" i="7" s="1"/>
  <c r="I78" i="14"/>
  <c r="E78" i="15"/>
  <c r="I78" i="10"/>
  <c r="S81" i="6" s="1"/>
  <c r="AC77" i="14"/>
  <c r="M77" i="15"/>
  <c r="Y77" i="10"/>
  <c r="AA80" i="8" s="1"/>
  <c r="J77" i="10"/>
  <c r="W75" i="10"/>
  <c r="H75" i="14"/>
  <c r="L75" i="14" s="1"/>
  <c r="D75" i="15"/>
  <c r="H75" i="10"/>
  <c r="G101" i="6"/>
  <c r="H101" i="6" s="1"/>
  <c r="F101" i="6"/>
  <c r="K95" i="10"/>
  <c r="AD95" i="14"/>
  <c r="N95" i="15"/>
  <c r="Z95" i="10"/>
  <c r="AB98" i="8" s="1"/>
  <c r="N95" i="10"/>
  <c r="Q95" i="15"/>
  <c r="AC95" i="10"/>
  <c r="AF98" i="8" s="1"/>
  <c r="AH95" i="14"/>
  <c r="AK95" i="14"/>
  <c r="S95" i="15"/>
  <c r="AE95" i="10"/>
  <c r="AI98" i="8" s="1"/>
  <c r="S93" i="10"/>
  <c r="H96" i="7" s="1"/>
  <c r="S92" i="15"/>
  <c r="AE92" i="10"/>
  <c r="AI95" i="8" s="1"/>
  <c r="AK92" i="14"/>
  <c r="P92" i="10"/>
  <c r="M91" i="14"/>
  <c r="S88" i="15"/>
  <c r="AE88" i="10"/>
  <c r="AI91" i="8" s="1"/>
  <c r="AL91" i="8" s="1"/>
  <c r="AK88" i="14"/>
  <c r="AN88" i="14" s="1"/>
  <c r="P88" i="10"/>
  <c r="P104" i="10"/>
  <c r="O104" i="14"/>
  <c r="R104" i="10"/>
  <c r="G107" i="7" s="1"/>
  <c r="H104" i="15"/>
  <c r="AM104" i="14"/>
  <c r="AG104" i="10"/>
  <c r="AK107" i="8" s="1"/>
  <c r="U104" i="15"/>
  <c r="P104" i="15"/>
  <c r="AB104" i="10"/>
  <c r="AD107" i="8" s="1"/>
  <c r="AF104" i="14"/>
  <c r="O104" i="10"/>
  <c r="AI104" i="14"/>
  <c r="R104" i="15"/>
  <c r="AD104" i="10"/>
  <c r="AG107" i="8" s="1"/>
  <c r="I101" i="15"/>
  <c r="P96" i="10"/>
  <c r="O96" i="14"/>
  <c r="R96" i="10"/>
  <c r="G99" i="7" s="1"/>
  <c r="H96" i="15"/>
  <c r="AM96" i="14"/>
  <c r="AG96" i="10"/>
  <c r="AK99" i="8" s="1"/>
  <c r="U96" i="15"/>
  <c r="P96" i="15"/>
  <c r="AB96" i="10"/>
  <c r="AD99" i="8" s="1"/>
  <c r="AF96" i="14"/>
  <c r="O96" i="10"/>
  <c r="AI96" i="14"/>
  <c r="R96" i="15"/>
  <c r="AD96" i="10"/>
  <c r="AG99" i="8" s="1"/>
  <c r="P93" i="10"/>
  <c r="X93" i="10"/>
  <c r="W93" i="10"/>
  <c r="T92" i="15"/>
  <c r="AF92" i="10"/>
  <c r="AJ95" i="8" s="1"/>
  <c r="AL92" i="14"/>
  <c r="G92" i="15"/>
  <c r="Q92" i="10"/>
  <c r="F95" i="7" s="1"/>
  <c r="L95" i="7" s="1"/>
  <c r="N92" i="14"/>
  <c r="AG91" i="14"/>
  <c r="S89" i="15"/>
  <c r="AE89" i="10"/>
  <c r="AI92" i="8" s="1"/>
  <c r="AK89" i="14"/>
  <c r="P89" i="10"/>
  <c r="P88" i="15"/>
  <c r="AB88" i="10"/>
  <c r="AD91" i="8" s="1"/>
  <c r="AF88" i="14"/>
  <c r="AJ87" i="14"/>
  <c r="AB87" i="14" s="1"/>
  <c r="Z87" i="14" s="1"/>
  <c r="S87" i="14" s="1"/>
  <c r="R86" i="15"/>
  <c r="AD86" i="10"/>
  <c r="AG89" i="8" s="1"/>
  <c r="AH89" i="8" s="1"/>
  <c r="AI86" i="14"/>
  <c r="O86" i="10"/>
  <c r="O85" i="15"/>
  <c r="AA85" i="10"/>
  <c r="AC88" i="8" s="1"/>
  <c r="AE85" i="14"/>
  <c r="F85" i="15"/>
  <c r="L85" i="10"/>
  <c r="J85" i="14"/>
  <c r="K85" i="14" s="1"/>
  <c r="J81" i="15"/>
  <c r="T81" i="10"/>
  <c r="I84" i="7" s="1"/>
  <c r="O84" i="7" s="1"/>
  <c r="Q81" i="14"/>
  <c r="AJ79" i="14"/>
  <c r="R78" i="15"/>
  <c r="AD78" i="10"/>
  <c r="AG81" i="8" s="1"/>
  <c r="AI78" i="14"/>
  <c r="AJ78" i="14" s="1"/>
  <c r="O78" i="10"/>
  <c r="O77" i="15"/>
  <c r="AA77" i="10"/>
  <c r="AC80" i="8" s="1"/>
  <c r="AE77" i="14"/>
  <c r="F77" i="15"/>
  <c r="L77" i="10"/>
  <c r="J77" i="14"/>
  <c r="K77" i="14" s="1"/>
  <c r="G85" i="14"/>
  <c r="G80" i="15"/>
  <c r="Q80" i="10"/>
  <c r="F83" i="7" s="1"/>
  <c r="N80" i="14"/>
  <c r="T80" i="15"/>
  <c r="AF80" i="10"/>
  <c r="AJ83" i="8" s="1"/>
  <c r="AL83" i="8" s="1"/>
  <c r="AL80" i="14"/>
  <c r="E80" i="14"/>
  <c r="F80" i="10"/>
  <c r="B80" i="15"/>
  <c r="W80" i="14"/>
  <c r="X80" i="14" s="1"/>
  <c r="T80" i="14" s="1"/>
  <c r="C83" i="7"/>
  <c r="C83" i="6"/>
  <c r="C82" i="3"/>
  <c r="C83" i="8"/>
  <c r="AH81" i="8"/>
  <c r="S77" i="10"/>
  <c r="H80" i="7" s="1"/>
  <c r="N76" i="10"/>
  <c r="E76" i="15"/>
  <c r="I76" i="10"/>
  <c r="I76" i="14"/>
  <c r="F76" i="14"/>
  <c r="C76" i="15"/>
  <c r="G76" i="10"/>
  <c r="AA76" i="14"/>
  <c r="L76" i="15"/>
  <c r="C79" i="7"/>
  <c r="C79" i="8"/>
  <c r="C79" i="6"/>
  <c r="C78" i="3"/>
  <c r="O112" i="12"/>
  <c r="K78" i="6" s="1"/>
  <c r="L78" i="6" s="1"/>
  <c r="M78" i="6" s="1"/>
  <c r="N74" i="14"/>
  <c r="G74" i="15"/>
  <c r="Q74" i="10"/>
  <c r="F77" i="7" s="1"/>
  <c r="AL74" i="14"/>
  <c r="T74" i="15"/>
  <c r="AF74" i="10"/>
  <c r="AJ77" i="8" s="1"/>
  <c r="K73" i="15"/>
  <c r="R73" i="14"/>
  <c r="U73" i="10"/>
  <c r="J76" i="7" s="1"/>
  <c r="O72" i="15"/>
  <c r="AE72" i="14"/>
  <c r="AA72" i="10"/>
  <c r="AC75" i="8" s="1"/>
  <c r="AE75" i="8" s="1"/>
  <c r="W72" i="10"/>
  <c r="Q72" i="14"/>
  <c r="J72" i="15"/>
  <c r="P72" i="10"/>
  <c r="J72" i="14"/>
  <c r="K72" i="14" s="1"/>
  <c r="F72" i="15"/>
  <c r="L72" i="10"/>
  <c r="H72" i="14"/>
  <c r="D72" i="15"/>
  <c r="H72" i="10"/>
  <c r="AI72" i="14"/>
  <c r="R72" i="15"/>
  <c r="AD72" i="10"/>
  <c r="AG75" i="8" s="1"/>
  <c r="AM70" i="14"/>
  <c r="U70" i="15"/>
  <c r="AG70" i="10"/>
  <c r="AK73" i="8" s="1"/>
  <c r="O70" i="14"/>
  <c r="H70" i="15"/>
  <c r="R70" i="10"/>
  <c r="G73" i="7" s="1"/>
  <c r="M73" i="7" s="1"/>
  <c r="AI69" i="14"/>
  <c r="R69" i="15"/>
  <c r="AD69" i="10"/>
  <c r="AG72" i="8" s="1"/>
  <c r="O69" i="10"/>
  <c r="AM66" i="14"/>
  <c r="U66" i="15"/>
  <c r="AG66" i="10"/>
  <c r="AK69" i="8" s="1"/>
  <c r="O66" i="14"/>
  <c r="H66" i="15"/>
  <c r="R66" i="10"/>
  <c r="G69" i="7" s="1"/>
  <c r="M69" i="7" s="1"/>
  <c r="M63" i="10"/>
  <c r="I63" i="14"/>
  <c r="E63" i="15"/>
  <c r="I63" i="10"/>
  <c r="S66" i="6" s="1"/>
  <c r="W62" i="14"/>
  <c r="X62" i="14" s="1"/>
  <c r="T62" i="14" s="1"/>
  <c r="E62" i="14"/>
  <c r="B62" i="15"/>
  <c r="F62" i="10"/>
  <c r="Q60" i="14"/>
  <c r="J60" i="15"/>
  <c r="AL59" i="14"/>
  <c r="AF59" i="10"/>
  <c r="AJ62" i="8" s="1"/>
  <c r="T59" i="15"/>
  <c r="N59" i="14"/>
  <c r="Q59" i="10"/>
  <c r="F62" i="7" s="1"/>
  <c r="L62" i="7" s="1"/>
  <c r="G59" i="15"/>
  <c r="O89" i="12"/>
  <c r="K62" i="6" s="1"/>
  <c r="L62" i="6" s="1"/>
  <c r="Q56" i="14"/>
  <c r="J56" i="15"/>
  <c r="W84" i="10"/>
  <c r="M84" i="10"/>
  <c r="X84" i="10"/>
  <c r="K84" i="10"/>
  <c r="AD84" i="14"/>
  <c r="N84" i="15"/>
  <c r="Z84" i="10"/>
  <c r="AB87" i="8" s="1"/>
  <c r="N84" i="10"/>
  <c r="AH84" i="14"/>
  <c r="AC84" i="10"/>
  <c r="AF87" i="8" s="1"/>
  <c r="Q84" i="15"/>
  <c r="AE85" i="8"/>
  <c r="M85" i="7"/>
  <c r="V77" i="10"/>
  <c r="Y80" i="8"/>
  <c r="Z80" i="8" s="1"/>
  <c r="G75" i="14"/>
  <c r="V74" i="10"/>
  <c r="Y77" i="8"/>
  <c r="Z77" i="8" s="1"/>
  <c r="O73" i="15"/>
  <c r="AA73" i="10"/>
  <c r="AC76" i="8" s="1"/>
  <c r="AE73" i="14"/>
  <c r="E73" i="15"/>
  <c r="I73" i="14"/>
  <c r="I73" i="10"/>
  <c r="S76" i="6" s="1"/>
  <c r="O73" i="14"/>
  <c r="R73" i="10"/>
  <c r="G76" i="7" s="1"/>
  <c r="H73" i="15"/>
  <c r="AM73" i="14"/>
  <c r="AG73" i="10"/>
  <c r="AK76" i="8" s="1"/>
  <c r="U73" i="15"/>
  <c r="Q69" i="14"/>
  <c r="J69" i="15"/>
  <c r="T69" i="10"/>
  <c r="I72" i="7" s="1"/>
  <c r="N86" i="7"/>
  <c r="W73" i="10"/>
  <c r="O111" i="12"/>
  <c r="AG72" i="14"/>
  <c r="G71" i="14"/>
  <c r="W70" i="10"/>
  <c r="D70" i="15"/>
  <c r="H70" i="10"/>
  <c r="H70" i="14"/>
  <c r="K69" i="15"/>
  <c r="U69" i="10"/>
  <c r="J72" i="7" s="1"/>
  <c r="P72" i="7" s="1"/>
  <c r="R69" i="14"/>
  <c r="E69" i="15"/>
  <c r="I69" i="10"/>
  <c r="S72" i="6" s="1"/>
  <c r="I69" i="14"/>
  <c r="P67" i="14"/>
  <c r="O66" i="15"/>
  <c r="AA66" i="10"/>
  <c r="AC69" i="8" s="1"/>
  <c r="AE66" i="14"/>
  <c r="F66" i="15"/>
  <c r="L66" i="10"/>
  <c r="J66" i="14"/>
  <c r="P63" i="14"/>
  <c r="O62" i="15"/>
  <c r="AA62" i="10"/>
  <c r="AC65" i="8" s="1"/>
  <c r="AE62" i="14"/>
  <c r="F62" i="15"/>
  <c r="L62" i="10"/>
  <c r="J62" i="14"/>
  <c r="D84" i="15"/>
  <c r="H84" i="10"/>
  <c r="H84" i="14"/>
  <c r="G85" i="6"/>
  <c r="H85" i="6" s="1"/>
  <c r="F85" i="6"/>
  <c r="I81" i="15"/>
  <c r="K80" i="6"/>
  <c r="L80" i="6" s="1"/>
  <c r="J80" i="6"/>
  <c r="V75" i="10"/>
  <c r="Y78" i="8"/>
  <c r="Z78" i="8" s="1"/>
  <c r="X73" i="10"/>
  <c r="C73" i="15"/>
  <c r="F73" i="14"/>
  <c r="G73" i="10"/>
  <c r="P72" i="14"/>
  <c r="M72" i="14" s="1"/>
  <c r="S71" i="15"/>
  <c r="AE71" i="10"/>
  <c r="AI74" i="8" s="1"/>
  <c r="AK71" i="14"/>
  <c r="AH74" i="8"/>
  <c r="P71" i="10"/>
  <c r="P70" i="15"/>
  <c r="AB70" i="10"/>
  <c r="AD73" i="8" s="1"/>
  <c r="AF70" i="14"/>
  <c r="U69" i="15"/>
  <c r="AG69" i="10"/>
  <c r="AK72" i="8" s="1"/>
  <c r="AM69" i="14"/>
  <c r="H69" i="15"/>
  <c r="R69" i="10"/>
  <c r="G72" i="7" s="1"/>
  <c r="O69" i="14"/>
  <c r="G68" i="14"/>
  <c r="W67" i="10"/>
  <c r="H67" i="14"/>
  <c r="H67" i="10"/>
  <c r="D67" i="15"/>
  <c r="R66" i="14"/>
  <c r="K66" i="15"/>
  <c r="U66" i="10"/>
  <c r="J69" i="7" s="1"/>
  <c r="P69" i="7" s="1"/>
  <c r="I66" i="14"/>
  <c r="I66" i="10"/>
  <c r="S69" i="6" s="1"/>
  <c r="E66" i="15"/>
  <c r="P64" i="14"/>
  <c r="M64" i="14" s="1"/>
  <c r="AK63" i="14"/>
  <c r="AN63" i="14" s="1"/>
  <c r="AE63" i="10"/>
  <c r="AI66" i="8" s="1"/>
  <c r="AL66" i="8" s="1"/>
  <c r="S63" i="15"/>
  <c r="P63" i="10"/>
  <c r="AF62" i="14"/>
  <c r="AB62" i="10"/>
  <c r="AD65" i="8" s="1"/>
  <c r="P62" i="15"/>
  <c r="W59" i="10"/>
  <c r="H59" i="14"/>
  <c r="L59" i="14" s="1"/>
  <c r="D59" i="14" s="1"/>
  <c r="H59" i="10"/>
  <c r="D59" i="15"/>
  <c r="E65" i="14"/>
  <c r="F65" i="10"/>
  <c r="B65" i="15"/>
  <c r="W65" i="14"/>
  <c r="X65" i="14" s="1"/>
  <c r="T65" i="14" s="1"/>
  <c r="G65" i="15"/>
  <c r="Q65" i="10"/>
  <c r="F68" i="7" s="1"/>
  <c r="N65" i="14"/>
  <c r="T65" i="15"/>
  <c r="AF65" i="10"/>
  <c r="AJ68" i="8" s="1"/>
  <c r="AL65" i="14"/>
  <c r="AN65" i="14" s="1"/>
  <c r="C67" i="3"/>
  <c r="C68" i="8"/>
  <c r="C68" i="7"/>
  <c r="C68" i="6"/>
  <c r="E61" i="14"/>
  <c r="F61" i="10"/>
  <c r="B61" i="15"/>
  <c r="W61" i="14"/>
  <c r="X61" i="14" s="1"/>
  <c r="T61" i="14" s="1"/>
  <c r="J94" i="12"/>
  <c r="E61" i="15"/>
  <c r="I61" i="10"/>
  <c r="S64" i="6" s="1"/>
  <c r="I61" i="14"/>
  <c r="K61" i="14" s="1"/>
  <c r="L61" i="14" s="1"/>
  <c r="K61" i="15"/>
  <c r="U61" i="10"/>
  <c r="J64" i="7" s="1"/>
  <c r="R61" i="14"/>
  <c r="F61" i="14"/>
  <c r="C61" i="15"/>
  <c r="G61" i="10"/>
  <c r="AA61" i="14"/>
  <c r="L61" i="15"/>
  <c r="G62" i="6"/>
  <c r="H62" i="6" s="1"/>
  <c r="F62" i="6"/>
  <c r="K58" i="10"/>
  <c r="I58" i="14"/>
  <c r="E58" i="15"/>
  <c r="I58" i="10"/>
  <c r="S61" i="6" s="1"/>
  <c r="R58" i="14"/>
  <c r="U58" i="10"/>
  <c r="J61" i="7" s="1"/>
  <c r="K58" i="15"/>
  <c r="E58" i="14"/>
  <c r="F58" i="10"/>
  <c r="B58" i="15"/>
  <c r="W58" i="14"/>
  <c r="X58" i="14" s="1"/>
  <c r="T58" i="14" s="1"/>
  <c r="C61" i="7"/>
  <c r="C61" i="6"/>
  <c r="C60" i="3"/>
  <c r="C61" i="8"/>
  <c r="U55" i="15"/>
  <c r="AM55" i="14"/>
  <c r="AG55" i="10"/>
  <c r="AK58" i="8" s="1"/>
  <c r="L55" i="15"/>
  <c r="AA55" i="14"/>
  <c r="W58" i="6"/>
  <c r="P54" i="10"/>
  <c r="J54" i="14"/>
  <c r="F54" i="15"/>
  <c r="L54" i="10"/>
  <c r="H54" i="14"/>
  <c r="D54" i="15"/>
  <c r="H54" i="10"/>
  <c r="O54" i="14"/>
  <c r="H54" i="15"/>
  <c r="R54" i="10"/>
  <c r="G57" i="7" s="1"/>
  <c r="AM54" i="14"/>
  <c r="AN54" i="14" s="1"/>
  <c r="U54" i="15"/>
  <c r="AG54" i="10"/>
  <c r="AK57" i="8" s="1"/>
  <c r="AM52" i="14"/>
  <c r="U52" i="15"/>
  <c r="AG52" i="10"/>
  <c r="AK55" i="8" s="1"/>
  <c r="O52" i="14"/>
  <c r="H52" i="15"/>
  <c r="R52" i="10"/>
  <c r="G55" i="7" s="1"/>
  <c r="M55" i="7" s="1"/>
  <c r="G53" i="6"/>
  <c r="H53" i="6" s="1"/>
  <c r="F53" i="6"/>
  <c r="V49" i="10"/>
  <c r="Y52" i="8"/>
  <c r="Z52" i="8" s="1"/>
  <c r="S49" i="10"/>
  <c r="H52" i="7" s="1"/>
  <c r="AH48" i="14"/>
  <c r="Q48" i="15"/>
  <c r="AC48" i="10"/>
  <c r="AF51" i="8" s="1"/>
  <c r="N48" i="10"/>
  <c r="AK46" i="14"/>
  <c r="AN46" i="14" s="1"/>
  <c r="S46" i="15"/>
  <c r="AE46" i="10"/>
  <c r="AI49" i="8" s="1"/>
  <c r="AL49" i="8" s="1"/>
  <c r="AE46" i="14"/>
  <c r="AG46" i="14" s="1"/>
  <c r="O46" i="15"/>
  <c r="AA46" i="10"/>
  <c r="AC49" i="8" s="1"/>
  <c r="AE49" i="8" s="1"/>
  <c r="AM49" i="8" s="1"/>
  <c r="W46" i="10"/>
  <c r="Q46" i="14"/>
  <c r="J46" i="15"/>
  <c r="T46" i="10"/>
  <c r="I49" i="7" s="1"/>
  <c r="O49" i="7" s="1"/>
  <c r="P46" i="10"/>
  <c r="J46" i="14"/>
  <c r="F46" i="15"/>
  <c r="L46" i="10"/>
  <c r="H46" i="14"/>
  <c r="D46" i="15"/>
  <c r="H46" i="10"/>
  <c r="AL45" i="14"/>
  <c r="T45" i="15"/>
  <c r="AF45" i="10"/>
  <c r="AJ48" i="8" s="1"/>
  <c r="AF45" i="14"/>
  <c r="P45" i="15"/>
  <c r="AB45" i="10"/>
  <c r="AD48" i="8" s="1"/>
  <c r="X45" i="10"/>
  <c r="R45" i="14"/>
  <c r="K45" i="15"/>
  <c r="U45" i="10"/>
  <c r="J48" i="7" s="1"/>
  <c r="P48" i="7" s="1"/>
  <c r="N45" i="14"/>
  <c r="G45" i="15"/>
  <c r="Q45" i="10"/>
  <c r="F48" i="7" s="1"/>
  <c r="L48" i="7" s="1"/>
  <c r="J48" i="6"/>
  <c r="AC44" i="14"/>
  <c r="M44" i="15"/>
  <c r="Y44" i="10"/>
  <c r="AA47" i="8" s="1"/>
  <c r="J44" i="10"/>
  <c r="P43" i="14"/>
  <c r="M41" i="10"/>
  <c r="I41" i="14"/>
  <c r="E41" i="15"/>
  <c r="I41" i="10"/>
  <c r="S44" i="6" s="1"/>
  <c r="O55" i="12"/>
  <c r="K44" i="6" s="1"/>
  <c r="L44" i="6" s="1"/>
  <c r="M44" i="6" s="1"/>
  <c r="W40" i="14"/>
  <c r="X40" i="14" s="1"/>
  <c r="T40" i="14" s="1"/>
  <c r="J54" i="12"/>
  <c r="Q43" i="8" s="1"/>
  <c r="R43" i="8" s="1"/>
  <c r="E40" i="14"/>
  <c r="B40" i="15"/>
  <c r="F40" i="10"/>
  <c r="AM36" i="14"/>
  <c r="U36" i="15"/>
  <c r="AG36" i="10"/>
  <c r="AK39" i="8" s="1"/>
  <c r="O36" i="14"/>
  <c r="H36" i="15"/>
  <c r="R36" i="10"/>
  <c r="G39" i="7" s="1"/>
  <c r="M39" i="7" s="1"/>
  <c r="G37" i="6"/>
  <c r="H37" i="6" s="1"/>
  <c r="F37" i="6"/>
  <c r="V33" i="10"/>
  <c r="Y36" i="8"/>
  <c r="Z36" i="8" s="1"/>
  <c r="S33" i="10"/>
  <c r="H36" i="7" s="1"/>
  <c r="O49" i="12"/>
  <c r="K38" i="6" s="1"/>
  <c r="L38" i="6" s="1"/>
  <c r="M38" i="6" s="1"/>
  <c r="AE30" i="14"/>
  <c r="AA30" i="10"/>
  <c r="AC33" i="8" s="1"/>
  <c r="O30" i="15"/>
  <c r="J30" i="14"/>
  <c r="F30" i="15"/>
  <c r="L30" i="10"/>
  <c r="X29" i="10"/>
  <c r="M29" i="10"/>
  <c r="Q26" i="14"/>
  <c r="T26" i="10"/>
  <c r="I29" i="7" s="1"/>
  <c r="O29" i="7" s="1"/>
  <c r="J26" i="15"/>
  <c r="AL25" i="14"/>
  <c r="T25" i="15"/>
  <c r="AF25" i="10"/>
  <c r="AJ28" i="8" s="1"/>
  <c r="N25" i="14"/>
  <c r="M25" i="14" s="1"/>
  <c r="G25" i="15"/>
  <c r="Q25" i="10"/>
  <c r="F28" i="7" s="1"/>
  <c r="L28" i="7" s="1"/>
  <c r="AE22" i="14"/>
  <c r="AA22" i="10"/>
  <c r="AC25" i="8" s="1"/>
  <c r="O22" i="15"/>
  <c r="J22" i="14"/>
  <c r="K22" i="14" s="1"/>
  <c r="F22" i="15"/>
  <c r="L22" i="10"/>
  <c r="X21" i="10"/>
  <c r="M21" i="10"/>
  <c r="P19" i="14"/>
  <c r="AK18" i="14"/>
  <c r="AN18" i="14" s="1"/>
  <c r="AE18" i="10"/>
  <c r="AI21" i="8" s="1"/>
  <c r="AL21" i="8" s="1"/>
  <c r="S18" i="15"/>
  <c r="P18" i="10"/>
  <c r="AF17" i="14"/>
  <c r="AB17" i="10"/>
  <c r="AD20" i="8" s="1"/>
  <c r="P17" i="15"/>
  <c r="W14" i="10"/>
  <c r="H14" i="14"/>
  <c r="D14" i="15"/>
  <c r="H14" i="10"/>
  <c r="J62" i="6"/>
  <c r="J58" i="15"/>
  <c r="T58" i="10"/>
  <c r="I61" i="7" s="1"/>
  <c r="O61" i="7" s="1"/>
  <c r="Q58" i="14"/>
  <c r="P57" i="10"/>
  <c r="P60" i="6"/>
  <c r="Q60" i="6" s="1"/>
  <c r="T60" i="6"/>
  <c r="U60" i="6" s="1"/>
  <c r="V60" i="6" s="1"/>
  <c r="O60" i="6"/>
  <c r="K55" i="10"/>
  <c r="M54" i="10"/>
  <c r="I54" i="14"/>
  <c r="E54" i="15"/>
  <c r="I54" i="10"/>
  <c r="S57" i="6" s="1"/>
  <c r="O82" i="12"/>
  <c r="K57" i="6" s="1"/>
  <c r="L57" i="6" s="1"/>
  <c r="M57" i="6" s="1"/>
  <c r="W53" i="14"/>
  <c r="X53" i="14" s="1"/>
  <c r="T53" i="14" s="1"/>
  <c r="J81" i="12"/>
  <c r="Q56" i="8" s="1"/>
  <c r="R56" i="8" s="1"/>
  <c r="X56" i="8" s="1"/>
  <c r="S55" i="3" s="1"/>
  <c r="E53" i="14"/>
  <c r="B53" i="15"/>
  <c r="F53" i="10"/>
  <c r="M50" i="10"/>
  <c r="I50" i="14"/>
  <c r="E50" i="15"/>
  <c r="I50" i="10"/>
  <c r="S53" i="6" s="1"/>
  <c r="O75" i="12"/>
  <c r="K53" i="6" s="1"/>
  <c r="L53" i="6" s="1"/>
  <c r="M53" i="6" s="1"/>
  <c r="W49" i="14"/>
  <c r="X49" i="14" s="1"/>
  <c r="T49" i="14" s="1"/>
  <c r="J73" i="12"/>
  <c r="Q52" i="8" s="1"/>
  <c r="R52" i="8" s="1"/>
  <c r="X52" i="8" s="1"/>
  <c r="S51" i="3" s="1"/>
  <c r="E49" i="14"/>
  <c r="G49" i="14" s="1"/>
  <c r="B49" i="15"/>
  <c r="F49" i="10"/>
  <c r="M46" i="10"/>
  <c r="I46" i="14"/>
  <c r="E46" i="15"/>
  <c r="I46" i="10"/>
  <c r="S49" i="6" s="1"/>
  <c r="W45" i="14"/>
  <c r="X45" i="14" s="1"/>
  <c r="T45" i="14" s="1"/>
  <c r="J60" i="12"/>
  <c r="E45" i="14"/>
  <c r="G45" i="14" s="1"/>
  <c r="B45" i="15"/>
  <c r="F45" i="10"/>
  <c r="M42" i="10"/>
  <c r="I42" i="14"/>
  <c r="E42" i="15"/>
  <c r="I42" i="10"/>
  <c r="S45" i="6" s="1"/>
  <c r="O56" i="12"/>
  <c r="K45" i="6" s="1"/>
  <c r="L45" i="6" s="1"/>
  <c r="M45" i="6" s="1"/>
  <c r="W41" i="14"/>
  <c r="X41" i="14" s="1"/>
  <c r="T41" i="14" s="1"/>
  <c r="J55" i="12"/>
  <c r="Q44" i="8" s="1"/>
  <c r="R44" i="8" s="1"/>
  <c r="X44" i="8" s="1"/>
  <c r="S43" i="3" s="1"/>
  <c r="E41" i="14"/>
  <c r="B41" i="15"/>
  <c r="F41" i="10"/>
  <c r="M38" i="10"/>
  <c r="I38" i="14"/>
  <c r="E38" i="15"/>
  <c r="I38" i="10"/>
  <c r="S41" i="6" s="1"/>
  <c r="W37" i="14"/>
  <c r="X37" i="14" s="1"/>
  <c r="T37" i="14" s="1"/>
  <c r="J53" i="12"/>
  <c r="E37" i="14"/>
  <c r="B37" i="15"/>
  <c r="F37" i="10"/>
  <c r="M34" i="10"/>
  <c r="I34" i="14"/>
  <c r="E34" i="15"/>
  <c r="I34" i="10"/>
  <c r="S37" i="6" s="1"/>
  <c r="W33" i="14"/>
  <c r="X33" i="14" s="1"/>
  <c r="T33" i="14" s="1"/>
  <c r="J49" i="12"/>
  <c r="E33" i="14"/>
  <c r="B33" i="15"/>
  <c r="F33" i="10"/>
  <c r="AK31" i="14"/>
  <c r="AN31" i="14" s="1"/>
  <c r="S31" i="15"/>
  <c r="AE31" i="10"/>
  <c r="AI34" i="8" s="1"/>
  <c r="AL34" i="8" s="1"/>
  <c r="AE31" i="14"/>
  <c r="O31" i="15"/>
  <c r="AA31" i="10"/>
  <c r="AC34" i="8" s="1"/>
  <c r="AE34" i="8" s="1"/>
  <c r="W31" i="10"/>
  <c r="Q31" i="14"/>
  <c r="J31" i="15"/>
  <c r="P31" i="10"/>
  <c r="J31" i="14"/>
  <c r="K31" i="14" s="1"/>
  <c r="F31" i="15"/>
  <c r="L31" i="10"/>
  <c r="H31" i="14"/>
  <c r="D31" i="15"/>
  <c r="H31" i="10"/>
  <c r="AL30" i="14"/>
  <c r="T30" i="15"/>
  <c r="AF30" i="10"/>
  <c r="AJ33" i="8" s="1"/>
  <c r="AF30" i="14"/>
  <c r="P30" i="15"/>
  <c r="AB30" i="10"/>
  <c r="AD33" i="8" s="1"/>
  <c r="X30" i="10"/>
  <c r="R30" i="14"/>
  <c r="K30" i="15"/>
  <c r="U30" i="10"/>
  <c r="J33" i="7" s="1"/>
  <c r="P33" i="7" s="1"/>
  <c r="N30" i="14"/>
  <c r="G30" i="15"/>
  <c r="Q30" i="10"/>
  <c r="F33" i="7" s="1"/>
  <c r="L33" i="7" s="1"/>
  <c r="J33" i="6"/>
  <c r="AC29" i="14"/>
  <c r="M29" i="15"/>
  <c r="Y29" i="10"/>
  <c r="AA32" i="8" s="1"/>
  <c r="J29" i="10"/>
  <c r="G30" i="6"/>
  <c r="H30" i="6" s="1"/>
  <c r="F30" i="6"/>
  <c r="V26" i="10"/>
  <c r="Y29" i="8"/>
  <c r="Z29" i="8" s="1"/>
  <c r="S26" i="10"/>
  <c r="H29" i="7" s="1"/>
  <c r="AH25" i="14"/>
  <c r="AJ25" i="14" s="1"/>
  <c r="Q25" i="15"/>
  <c r="AC25" i="10"/>
  <c r="AF28" i="8" s="1"/>
  <c r="AH28" i="8" s="1"/>
  <c r="N25" i="10"/>
  <c r="AM21" i="14"/>
  <c r="U21" i="15"/>
  <c r="AG21" i="10"/>
  <c r="AK24" i="8" s="1"/>
  <c r="O21" i="14"/>
  <c r="H21" i="15"/>
  <c r="R21" i="10"/>
  <c r="G24" i="7" s="1"/>
  <c r="M24" i="7" s="1"/>
  <c r="M18" i="10"/>
  <c r="I18" i="14"/>
  <c r="E18" i="15"/>
  <c r="I18" i="10"/>
  <c r="S21" i="6" s="1"/>
  <c r="O27" i="12"/>
  <c r="K22" i="6" s="1"/>
  <c r="L22" i="6" s="1"/>
  <c r="M22" i="6" s="1"/>
  <c r="W17" i="14"/>
  <c r="X17" i="14" s="1"/>
  <c r="T17" i="14" s="1"/>
  <c r="J24" i="12"/>
  <c r="Q20" i="8" s="1"/>
  <c r="R20" i="8" s="1"/>
  <c r="X20" i="8" s="1"/>
  <c r="S19" i="3" s="1"/>
  <c r="E17" i="14"/>
  <c r="B17" i="15"/>
  <c r="F17" i="10"/>
  <c r="Q15" i="14"/>
  <c r="J15" i="15"/>
  <c r="AL14" i="14"/>
  <c r="T14" i="15"/>
  <c r="AF14" i="10"/>
  <c r="AJ17" i="8" s="1"/>
  <c r="N14" i="14"/>
  <c r="G14" i="15"/>
  <c r="Q14" i="10"/>
  <c r="F17" i="7" s="1"/>
  <c r="L17" i="7" s="1"/>
  <c r="M63" i="7"/>
  <c r="M62" i="7"/>
  <c r="G58" i="14"/>
  <c r="J52" i="15"/>
  <c r="T52" i="10"/>
  <c r="I55" i="7" s="1"/>
  <c r="O55" i="7" s="1"/>
  <c r="Q52" i="14"/>
  <c r="J48" i="15"/>
  <c r="T48" i="10"/>
  <c r="I51" i="7" s="1"/>
  <c r="O51" i="7" s="1"/>
  <c r="Q48" i="14"/>
  <c r="J44" i="15"/>
  <c r="T44" i="10"/>
  <c r="I47" i="7" s="1"/>
  <c r="O47" i="7" s="1"/>
  <c r="Q44" i="14"/>
  <c r="J40" i="15"/>
  <c r="T40" i="10"/>
  <c r="I43" i="7" s="1"/>
  <c r="O43" i="7" s="1"/>
  <c r="Q40" i="14"/>
  <c r="J36" i="15"/>
  <c r="T36" i="10"/>
  <c r="I39" i="7" s="1"/>
  <c r="O39" i="7" s="1"/>
  <c r="Q36" i="14"/>
  <c r="F65" i="15"/>
  <c r="L65" i="10"/>
  <c r="J65" i="14"/>
  <c r="I62" i="15"/>
  <c r="AN58" i="14"/>
  <c r="P61" i="6"/>
  <c r="Q61" i="6" s="1"/>
  <c r="T61" i="6"/>
  <c r="U61" i="6" s="1"/>
  <c r="V61" i="6" s="1"/>
  <c r="O61" i="6"/>
  <c r="O57" i="15"/>
  <c r="AA57" i="10"/>
  <c r="AC60" i="8" s="1"/>
  <c r="AE57" i="14"/>
  <c r="AC57" i="14"/>
  <c r="Y57" i="10"/>
  <c r="AA60" i="8" s="1"/>
  <c r="M57" i="15"/>
  <c r="K57" i="10"/>
  <c r="AD57" i="14"/>
  <c r="N57" i="15"/>
  <c r="Z57" i="10"/>
  <c r="AB60" i="8" s="1"/>
  <c r="N55" i="15"/>
  <c r="Z55" i="10"/>
  <c r="AB58" i="8" s="1"/>
  <c r="AD55" i="14"/>
  <c r="M55" i="10"/>
  <c r="X55" i="10"/>
  <c r="AL57" i="8"/>
  <c r="O53" i="15"/>
  <c r="AA53" i="10"/>
  <c r="AC56" i="8" s="1"/>
  <c r="AE53" i="14"/>
  <c r="F53" i="15"/>
  <c r="L53" i="10"/>
  <c r="J53" i="14"/>
  <c r="K53" i="14" s="1"/>
  <c r="X52" i="10"/>
  <c r="M52" i="10"/>
  <c r="S49" i="15"/>
  <c r="AE49" i="10"/>
  <c r="AI52" i="8" s="1"/>
  <c r="AK49" i="14"/>
  <c r="P49" i="10"/>
  <c r="P48" i="15"/>
  <c r="AB48" i="10"/>
  <c r="AD51" i="8" s="1"/>
  <c r="AF48" i="14"/>
  <c r="AJ47" i="14"/>
  <c r="AB47" i="14" s="1"/>
  <c r="Z47" i="14" s="1"/>
  <c r="J45" i="15"/>
  <c r="T45" i="10"/>
  <c r="I48" i="7" s="1"/>
  <c r="O48" i="7" s="1"/>
  <c r="Q45" i="14"/>
  <c r="T44" i="15"/>
  <c r="AF44" i="10"/>
  <c r="AJ47" i="8" s="1"/>
  <c r="AL44" i="14"/>
  <c r="G44" i="15"/>
  <c r="Q44" i="10"/>
  <c r="F47" i="7" s="1"/>
  <c r="L47" i="7" s="1"/>
  <c r="N44" i="14"/>
  <c r="O59" i="12"/>
  <c r="AG43" i="14"/>
  <c r="G42" i="14"/>
  <c r="W41" i="10"/>
  <c r="D41" i="15"/>
  <c r="H41" i="10"/>
  <c r="H41" i="14"/>
  <c r="K40" i="15"/>
  <c r="U40" i="10"/>
  <c r="J43" i="7" s="1"/>
  <c r="P43" i="7" s="1"/>
  <c r="R40" i="14"/>
  <c r="E40" i="15"/>
  <c r="I40" i="10"/>
  <c r="S43" i="6" s="1"/>
  <c r="I40" i="14"/>
  <c r="P38" i="14"/>
  <c r="O37" i="15"/>
  <c r="AA37" i="10"/>
  <c r="AC40" i="8" s="1"/>
  <c r="AE37" i="14"/>
  <c r="F37" i="15"/>
  <c r="L37" i="10"/>
  <c r="J37" i="14"/>
  <c r="K37" i="14" s="1"/>
  <c r="X36" i="10"/>
  <c r="M36" i="10"/>
  <c r="S33" i="15"/>
  <c r="AE33" i="10"/>
  <c r="AI36" i="8" s="1"/>
  <c r="AK33" i="14"/>
  <c r="P33" i="10"/>
  <c r="S29" i="15"/>
  <c r="AE29" i="10"/>
  <c r="AI32" i="8" s="1"/>
  <c r="AK29" i="14"/>
  <c r="P29" i="10"/>
  <c r="S25" i="15"/>
  <c r="AE25" i="10"/>
  <c r="AI28" i="8" s="1"/>
  <c r="AL28" i="8" s="1"/>
  <c r="AK25" i="14"/>
  <c r="AN25" i="14" s="1"/>
  <c r="P25" i="10"/>
  <c r="S21" i="15"/>
  <c r="AE21" i="10"/>
  <c r="AI24" i="8" s="1"/>
  <c r="AK21" i="14"/>
  <c r="P21" i="10"/>
  <c r="S17" i="15"/>
  <c r="AE17" i="10"/>
  <c r="AI20" i="8" s="1"/>
  <c r="AK17" i="14"/>
  <c r="P17" i="10"/>
  <c r="N63" i="7"/>
  <c r="N46" i="7"/>
  <c r="J32" i="15"/>
  <c r="T32" i="10"/>
  <c r="I35" i="7" s="1"/>
  <c r="Q32" i="14"/>
  <c r="AJ30" i="14"/>
  <c r="G33" i="6"/>
  <c r="H33" i="6" s="1"/>
  <c r="F33" i="6"/>
  <c r="S25" i="10"/>
  <c r="H28" i="7" s="1"/>
  <c r="F24" i="15"/>
  <c r="L24" i="10"/>
  <c r="J24" i="14"/>
  <c r="AJ22" i="14"/>
  <c r="G25" i="6"/>
  <c r="H25" i="6" s="1"/>
  <c r="F25" i="6"/>
  <c r="V17" i="10"/>
  <c r="Y20" i="8"/>
  <c r="Z20" i="8" s="1"/>
  <c r="M16" i="10"/>
  <c r="X16" i="10"/>
  <c r="K16" i="10"/>
  <c r="AD16" i="14"/>
  <c r="N16" i="15"/>
  <c r="Z16" i="10"/>
  <c r="AB19" i="8" s="1"/>
  <c r="N16" i="10"/>
  <c r="AH16" i="14"/>
  <c r="AC16" i="10"/>
  <c r="AF19" i="8" s="1"/>
  <c r="Q16" i="15"/>
  <c r="C13" i="15"/>
  <c r="G13" i="10"/>
  <c r="F13" i="14"/>
  <c r="W12" i="10"/>
  <c r="J12" i="10"/>
  <c r="AA11" i="14"/>
  <c r="L11" i="15"/>
  <c r="F11" i="14"/>
  <c r="G11" i="14" s="1"/>
  <c r="C11" i="15"/>
  <c r="G11" i="10"/>
  <c r="AK10" i="14"/>
  <c r="AN10" i="14" s="1"/>
  <c r="S10" i="15"/>
  <c r="AE10" i="10"/>
  <c r="AI13" i="8" s="1"/>
  <c r="AL13" i="8" s="1"/>
  <c r="AE10" i="14"/>
  <c r="O10" i="15"/>
  <c r="AA10" i="10"/>
  <c r="AC13" i="8" s="1"/>
  <c r="AE13" i="8" s="1"/>
  <c r="W10" i="10"/>
  <c r="Q10" i="14"/>
  <c r="J10" i="15"/>
  <c r="T10" i="10"/>
  <c r="I13" i="7" s="1"/>
  <c r="O13" i="7" s="1"/>
  <c r="P10" i="10"/>
  <c r="J10" i="14"/>
  <c r="K10" i="14" s="1"/>
  <c r="F10" i="15"/>
  <c r="L10" i="10"/>
  <c r="H10" i="14"/>
  <c r="D10" i="15"/>
  <c r="H10" i="10"/>
  <c r="AM8" i="14"/>
  <c r="U8" i="15"/>
  <c r="AG8" i="10"/>
  <c r="AK11" i="8" s="1"/>
  <c r="O8" i="14"/>
  <c r="H8" i="15"/>
  <c r="R8" i="10"/>
  <c r="G11" i="7" s="1"/>
  <c r="M11" i="7" s="1"/>
  <c r="J6" i="14"/>
  <c r="K6" i="14" s="1"/>
  <c r="F6" i="15"/>
  <c r="L6" i="10"/>
  <c r="W32" i="10"/>
  <c r="M32" i="10"/>
  <c r="X32" i="10"/>
  <c r="K32" i="10"/>
  <c r="AD32" i="14"/>
  <c r="N32" i="15"/>
  <c r="Z32" i="10"/>
  <c r="AB35" i="8" s="1"/>
  <c r="N32" i="10"/>
  <c r="AH32" i="14"/>
  <c r="AC32" i="10"/>
  <c r="AF35" i="8" s="1"/>
  <c r="Q32" i="15"/>
  <c r="V29" i="10"/>
  <c r="Y32" i="8"/>
  <c r="Z32" i="8" s="1"/>
  <c r="E28" i="15"/>
  <c r="I28" i="10"/>
  <c r="S31" i="6" s="1"/>
  <c r="I28" i="14"/>
  <c r="K28" i="15"/>
  <c r="U28" i="10"/>
  <c r="J31" i="7" s="1"/>
  <c r="R28" i="14"/>
  <c r="F28" i="14"/>
  <c r="G28" i="14" s="1"/>
  <c r="C28" i="15"/>
  <c r="G28" i="10"/>
  <c r="AA28" i="14"/>
  <c r="L28" i="15"/>
  <c r="J28" i="10"/>
  <c r="AC28" i="14"/>
  <c r="Y28" i="10"/>
  <c r="AA31" i="8" s="1"/>
  <c r="M28" i="15"/>
  <c r="G24" i="15"/>
  <c r="Q24" i="10"/>
  <c r="F27" i="7" s="1"/>
  <c r="N24" i="14"/>
  <c r="T24" i="15"/>
  <c r="AF24" i="10"/>
  <c r="AJ27" i="8" s="1"/>
  <c r="AL24" i="14"/>
  <c r="AN24" i="14" s="1"/>
  <c r="E24" i="14"/>
  <c r="F24" i="10"/>
  <c r="B24" i="15"/>
  <c r="W24" i="14"/>
  <c r="X24" i="14" s="1"/>
  <c r="T24" i="14" s="1"/>
  <c r="C27" i="7"/>
  <c r="C26" i="3"/>
  <c r="C27" i="8"/>
  <c r="C27" i="6"/>
  <c r="V21" i="10"/>
  <c r="Y24" i="8"/>
  <c r="Z24" i="8" s="1"/>
  <c r="G21" i="14"/>
  <c r="P20" i="15"/>
  <c r="AB20" i="10"/>
  <c r="AD23" i="8" s="1"/>
  <c r="AF20" i="14"/>
  <c r="O20" i="10"/>
  <c r="AI20" i="14"/>
  <c r="R20" i="15"/>
  <c r="AD20" i="10"/>
  <c r="AG23" i="8" s="1"/>
  <c r="O20" i="14"/>
  <c r="H20" i="15"/>
  <c r="R20" i="10"/>
  <c r="G23" i="7" s="1"/>
  <c r="AM20" i="14"/>
  <c r="U20" i="15"/>
  <c r="AG20" i="10"/>
  <c r="AK23" i="8" s="1"/>
  <c r="M19" i="14"/>
  <c r="K16" i="14"/>
  <c r="W11" i="10"/>
  <c r="H11" i="14"/>
  <c r="H11" i="10"/>
  <c r="D11" i="15"/>
  <c r="AH33" i="8"/>
  <c r="AE33" i="8"/>
  <c r="M33" i="7"/>
  <c r="E13" i="14"/>
  <c r="B13" i="15"/>
  <c r="F13" i="10"/>
  <c r="W13" i="14"/>
  <c r="X13" i="14" s="1"/>
  <c r="T13" i="14" s="1"/>
  <c r="N13" i="14"/>
  <c r="Q13" i="10"/>
  <c r="F16" i="7" s="1"/>
  <c r="G13" i="15"/>
  <c r="AL13" i="14"/>
  <c r="AN13" i="14" s="1"/>
  <c r="AF13" i="10"/>
  <c r="AJ16" i="8" s="1"/>
  <c r="T13" i="15"/>
  <c r="AC12" i="14"/>
  <c r="Y12" i="10"/>
  <c r="AA15" i="8" s="1"/>
  <c r="M12" i="15"/>
  <c r="F12" i="15"/>
  <c r="L12" i="10"/>
  <c r="J12" i="14"/>
  <c r="K12" i="14" s="1"/>
  <c r="AA12" i="14"/>
  <c r="L12" i="15"/>
  <c r="AM12" i="14"/>
  <c r="U12" i="15"/>
  <c r="AG12" i="10"/>
  <c r="AK15" i="8" s="1"/>
  <c r="X11" i="10"/>
  <c r="M11" i="10"/>
  <c r="O8" i="15"/>
  <c r="AA8" i="10"/>
  <c r="AC11" i="8" s="1"/>
  <c r="AE8" i="14"/>
  <c r="F8" i="15"/>
  <c r="L8" i="10"/>
  <c r="J8" i="14"/>
  <c r="K8" i="14" s="1"/>
  <c r="N59" i="7"/>
  <c r="P34" i="7"/>
  <c r="AJ15" i="14"/>
  <c r="L18" i="7"/>
  <c r="G14" i="14"/>
  <c r="X16" i="6"/>
  <c r="Y16" i="6" s="1"/>
  <c r="W16" i="6"/>
  <c r="J13" i="6"/>
  <c r="K13" i="6"/>
  <c r="L13" i="6" s="1"/>
  <c r="P9" i="10"/>
  <c r="K9" i="10"/>
  <c r="N9" i="15"/>
  <c r="Z9" i="10"/>
  <c r="AB12" i="8" s="1"/>
  <c r="AD9" i="14"/>
  <c r="N9" i="10"/>
  <c r="AH9" i="14"/>
  <c r="AC9" i="10"/>
  <c r="AF12" i="8" s="1"/>
  <c r="Q9" i="15"/>
  <c r="M9" i="10"/>
  <c r="X9" i="10"/>
  <c r="AK7" i="14"/>
  <c r="AN7" i="14" s="1"/>
  <c r="S7" i="15"/>
  <c r="AE7" i="10"/>
  <c r="AI10" i="8" s="1"/>
  <c r="AL10" i="8" s="1"/>
  <c r="P7" i="10"/>
  <c r="O5" i="12"/>
  <c r="K8" i="6" s="1"/>
  <c r="L8" i="6" s="1"/>
  <c r="N5" i="14"/>
  <c r="G5" i="15"/>
  <c r="Q5" i="10"/>
  <c r="F8" i="7" s="1"/>
  <c r="AL5" i="14"/>
  <c r="T5" i="15"/>
  <c r="AF5" i="10"/>
  <c r="AJ8" i="8" s="1"/>
  <c r="N4" i="15"/>
  <c r="AD4" i="14"/>
  <c r="Z4" i="10"/>
  <c r="AB7" i="8" s="1"/>
  <c r="M4" i="10"/>
  <c r="J3" i="15"/>
  <c r="Q3" i="14"/>
  <c r="T3" i="10"/>
  <c r="I6" i="7" s="1"/>
  <c r="B3" i="15"/>
  <c r="E3" i="14"/>
  <c r="F3" i="10"/>
  <c r="O136" i="8"/>
  <c r="X136" i="8" s="1"/>
  <c r="S135" i="3" s="1"/>
  <c r="O132" i="8"/>
  <c r="X132" i="8" s="1"/>
  <c r="S131" i="3" s="1"/>
  <c r="T70" i="5"/>
  <c r="T38" i="5"/>
  <c r="T6" i="5"/>
  <c r="T153" i="4"/>
  <c r="T145" i="4"/>
  <c r="T137" i="4"/>
  <c r="T129" i="4"/>
  <c r="T121" i="4"/>
  <c r="T113" i="4"/>
  <c r="T105" i="4"/>
  <c r="T97" i="4"/>
  <c r="T89" i="4"/>
  <c r="T81" i="4"/>
  <c r="T73" i="4"/>
  <c r="J7" i="10"/>
  <c r="E7" i="15"/>
  <c r="I7" i="10"/>
  <c r="S10" i="6" s="1"/>
  <c r="I7" i="14"/>
  <c r="K7" i="15"/>
  <c r="U7" i="10"/>
  <c r="J10" i="7" s="1"/>
  <c r="R7" i="14"/>
  <c r="F7" i="14"/>
  <c r="G7" i="14" s="1"/>
  <c r="C7" i="15"/>
  <c r="G7" i="10"/>
  <c r="AA7" i="14"/>
  <c r="L7" i="15"/>
  <c r="J9" i="6"/>
  <c r="K9" i="6"/>
  <c r="L9" i="6" s="1"/>
  <c r="M9" i="6" s="1"/>
  <c r="L4" i="15"/>
  <c r="AA4" i="14"/>
  <c r="E4" i="14"/>
  <c r="G4" i="14" s="1"/>
  <c r="B4" i="15"/>
  <c r="F4" i="10"/>
  <c r="W4" i="14"/>
  <c r="X4" i="14" s="1"/>
  <c r="T4" i="14" s="1"/>
  <c r="C7" i="7"/>
  <c r="C7" i="6"/>
  <c r="C6" i="3"/>
  <c r="C7" i="8"/>
  <c r="T7" i="10"/>
  <c r="I10" i="7" s="1"/>
  <c r="O10" i="7" s="1"/>
  <c r="Q7" i="14"/>
  <c r="J7" i="15"/>
  <c r="U9" i="8"/>
  <c r="Q9" i="8"/>
  <c r="M9" i="8"/>
  <c r="I9" i="8"/>
  <c r="T9" i="8"/>
  <c r="J9" i="8"/>
  <c r="S9" i="8"/>
  <c r="L9" i="8"/>
  <c r="N9" i="8" s="1"/>
  <c r="G9" i="8"/>
  <c r="V9" i="8"/>
  <c r="P9" i="8"/>
  <c r="F9" i="8"/>
  <c r="P4" i="10"/>
  <c r="K7" i="6"/>
  <c r="L7" i="6" s="1"/>
  <c r="J7" i="6"/>
  <c r="T3" i="15"/>
  <c r="AF3" i="10"/>
  <c r="AJ6" i="8" s="1"/>
  <c r="AL3" i="14"/>
  <c r="AN3" i="14" s="1"/>
  <c r="O3" i="15"/>
  <c r="AE3" i="14"/>
  <c r="AA3" i="10"/>
  <c r="AC6" i="8" s="1"/>
  <c r="G3" i="15"/>
  <c r="Q3" i="10"/>
  <c r="F6" i="7" s="1"/>
  <c r="N3" i="14"/>
  <c r="O3" i="10"/>
  <c r="AI3" i="14"/>
  <c r="R3" i="15"/>
  <c r="AD3" i="10"/>
  <c r="AG6" i="8" s="1"/>
  <c r="W139" i="8"/>
  <c r="J8" i="6"/>
  <c r="N138" i="8"/>
  <c r="L108" i="7"/>
  <c r="T73" i="5"/>
  <c r="T9" i="5"/>
  <c r="L92" i="7"/>
  <c r="T45" i="5"/>
  <c r="L13" i="7"/>
  <c r="T97" i="5"/>
  <c r="T33" i="5"/>
  <c r="T85" i="5"/>
  <c r="T21" i="5"/>
  <c r="G177" i="6"/>
  <c r="H177" i="6" s="1"/>
  <c r="F177" i="6"/>
  <c r="P164" i="14"/>
  <c r="M164" i="14" s="1"/>
  <c r="AC170" i="14"/>
  <c r="AG170" i="14" s="1"/>
  <c r="M170" i="15"/>
  <c r="Y170" i="10"/>
  <c r="AA173" i="8" s="1"/>
  <c r="J170" i="10"/>
  <c r="AA169" i="14"/>
  <c r="L169" i="15"/>
  <c r="L170" i="15"/>
  <c r="AA170" i="14"/>
  <c r="C170" i="15"/>
  <c r="G170" i="10"/>
  <c r="F170" i="14"/>
  <c r="G170" i="14" s="1"/>
  <c r="J169" i="15"/>
  <c r="T169" i="10"/>
  <c r="I172" i="7" s="1"/>
  <c r="O172" i="7" s="1"/>
  <c r="Q169" i="14"/>
  <c r="T168" i="15"/>
  <c r="AF168" i="10"/>
  <c r="AJ171" i="8" s="1"/>
  <c r="AL168" i="14"/>
  <c r="G168" i="15"/>
  <c r="Q168" i="10"/>
  <c r="F171" i="7" s="1"/>
  <c r="L171" i="7" s="1"/>
  <c r="N168" i="14"/>
  <c r="N166" i="15"/>
  <c r="Z166" i="10"/>
  <c r="AB169" i="8" s="1"/>
  <c r="AD166" i="14"/>
  <c r="U168" i="15"/>
  <c r="AG168" i="10"/>
  <c r="AK171" i="8" s="1"/>
  <c r="AM168" i="14"/>
  <c r="R167" i="15"/>
  <c r="AD167" i="10"/>
  <c r="AG170" i="8" s="1"/>
  <c r="AH170" i="8" s="1"/>
  <c r="AI167" i="14"/>
  <c r="AJ167" i="14" s="1"/>
  <c r="J166" i="15"/>
  <c r="T166" i="10"/>
  <c r="I169" i="7" s="1"/>
  <c r="O169" i="7" s="1"/>
  <c r="Q166" i="14"/>
  <c r="T165" i="15"/>
  <c r="AF165" i="10"/>
  <c r="AJ168" i="8" s="1"/>
  <c r="AL165" i="14"/>
  <c r="G165" i="15"/>
  <c r="Q165" i="10"/>
  <c r="F168" i="7" s="1"/>
  <c r="L168" i="7" s="1"/>
  <c r="N165" i="14"/>
  <c r="O187" i="12"/>
  <c r="K170" i="6" s="1"/>
  <c r="L170" i="6" s="1"/>
  <c r="M170" i="6" s="1"/>
  <c r="W162" i="10"/>
  <c r="D162" i="15"/>
  <c r="H162" i="10"/>
  <c r="H162" i="14"/>
  <c r="L162" i="14" s="1"/>
  <c r="AG160" i="14"/>
  <c r="O161" i="15"/>
  <c r="AA161" i="10"/>
  <c r="AC164" i="8" s="1"/>
  <c r="AE161" i="14"/>
  <c r="AK159" i="14"/>
  <c r="AN159" i="14" s="1"/>
  <c r="S159" i="15"/>
  <c r="AE159" i="10"/>
  <c r="AI162" i="8" s="1"/>
  <c r="AL162" i="8" s="1"/>
  <c r="J159" i="14"/>
  <c r="K159" i="14" s="1"/>
  <c r="F159" i="15"/>
  <c r="L159" i="10"/>
  <c r="AF159" i="14"/>
  <c r="AB159" i="10"/>
  <c r="AD162" i="8" s="1"/>
  <c r="P159" i="15"/>
  <c r="AF158" i="14"/>
  <c r="P158" i="15"/>
  <c r="AB158" i="10"/>
  <c r="AD161" i="8" s="1"/>
  <c r="W155" i="10"/>
  <c r="H155" i="14"/>
  <c r="L155" i="14" s="1"/>
  <c r="D155" i="15"/>
  <c r="H155" i="10"/>
  <c r="R154" i="14"/>
  <c r="K154" i="15"/>
  <c r="U154" i="10"/>
  <c r="J157" i="7" s="1"/>
  <c r="I154" i="14"/>
  <c r="E154" i="15"/>
  <c r="I154" i="10"/>
  <c r="S157" i="6" s="1"/>
  <c r="AG153" i="14"/>
  <c r="W151" i="10"/>
  <c r="H151" i="14"/>
  <c r="D151" i="15"/>
  <c r="H151" i="10"/>
  <c r="R159" i="10"/>
  <c r="G162" i="7" s="1"/>
  <c r="M162" i="7" s="1"/>
  <c r="H159" i="15"/>
  <c r="O159" i="14"/>
  <c r="AH158" i="14"/>
  <c r="Q158" i="15"/>
  <c r="AC158" i="10"/>
  <c r="AF161" i="8" s="1"/>
  <c r="N158" i="10"/>
  <c r="G159" i="6"/>
  <c r="H159" i="6" s="1"/>
  <c r="F159" i="6"/>
  <c r="V155" i="10"/>
  <c r="Y158" i="8"/>
  <c r="Z158" i="8" s="1"/>
  <c r="S155" i="10"/>
  <c r="H158" i="7" s="1"/>
  <c r="AH154" i="14"/>
  <c r="AJ154" i="14" s="1"/>
  <c r="Q154" i="15"/>
  <c r="AC154" i="10"/>
  <c r="AF157" i="8" s="1"/>
  <c r="AH157" i="8" s="1"/>
  <c r="N154" i="10"/>
  <c r="AE155" i="8"/>
  <c r="G155" i="6"/>
  <c r="H155" i="6" s="1"/>
  <c r="F155" i="6"/>
  <c r="M151" i="10"/>
  <c r="I151" i="14"/>
  <c r="E151" i="15"/>
  <c r="I151" i="10"/>
  <c r="S154" i="6" s="1"/>
  <c r="O175" i="12"/>
  <c r="K154" i="6" s="1"/>
  <c r="L154" i="6" s="1"/>
  <c r="M154" i="6" s="1"/>
  <c r="G166" i="6"/>
  <c r="H166" i="6" s="1"/>
  <c r="F166" i="6"/>
  <c r="F161" i="15"/>
  <c r="L161" i="10"/>
  <c r="J161" i="14"/>
  <c r="R158" i="15"/>
  <c r="AD158" i="10"/>
  <c r="AG161" i="8" s="1"/>
  <c r="AI158" i="14"/>
  <c r="O158" i="10"/>
  <c r="O157" i="15"/>
  <c r="AA157" i="10"/>
  <c r="AC160" i="8" s="1"/>
  <c r="AE157" i="14"/>
  <c r="AG157" i="14" s="1"/>
  <c r="AE160" i="8"/>
  <c r="AM160" i="8"/>
  <c r="F157" i="15"/>
  <c r="L157" i="10"/>
  <c r="J157" i="14"/>
  <c r="K157" i="14" s="1"/>
  <c r="X156" i="10"/>
  <c r="V156" i="10"/>
  <c r="Y159" i="8"/>
  <c r="Z159" i="8" s="1"/>
  <c r="M156" i="10"/>
  <c r="Q155" i="15"/>
  <c r="AC155" i="10"/>
  <c r="AF158" i="8" s="1"/>
  <c r="AH158" i="8" s="1"/>
  <c r="AH155" i="14"/>
  <c r="AJ155" i="14" s="1"/>
  <c r="N155" i="10"/>
  <c r="N154" i="15"/>
  <c r="Z154" i="10"/>
  <c r="AB157" i="8" s="1"/>
  <c r="AD154" i="14"/>
  <c r="K154" i="10"/>
  <c r="W153" i="10"/>
  <c r="D153" i="15"/>
  <c r="H153" i="10"/>
  <c r="H153" i="14"/>
  <c r="L153" i="14" s="1"/>
  <c r="D153" i="14" s="1"/>
  <c r="F156" i="6"/>
  <c r="G156" i="6"/>
  <c r="H156" i="6" s="1"/>
  <c r="K152" i="15"/>
  <c r="U152" i="10"/>
  <c r="J155" i="7" s="1"/>
  <c r="P155" i="7" s="1"/>
  <c r="R152" i="14"/>
  <c r="S152" i="10"/>
  <c r="H155" i="7" s="1"/>
  <c r="E152" i="15"/>
  <c r="I152" i="10"/>
  <c r="S155" i="6" s="1"/>
  <c r="I152" i="14"/>
  <c r="J155" i="6"/>
  <c r="K155" i="6"/>
  <c r="L155" i="6" s="1"/>
  <c r="Q151" i="15"/>
  <c r="AC151" i="10"/>
  <c r="AF154" i="8" s="1"/>
  <c r="AH151" i="14"/>
  <c r="N151" i="10"/>
  <c r="AE149" i="14"/>
  <c r="AA149" i="10"/>
  <c r="AC152" i="8" s="1"/>
  <c r="AE152" i="8" s="1"/>
  <c r="O149" i="15"/>
  <c r="J149" i="14"/>
  <c r="K149" i="14" s="1"/>
  <c r="L149" i="10"/>
  <c r="F149" i="15"/>
  <c r="V162" i="10"/>
  <c r="Y165" i="8"/>
  <c r="Z165" i="8" s="1"/>
  <c r="E161" i="15"/>
  <c r="I161" i="10"/>
  <c r="S164" i="6" s="1"/>
  <c r="I161" i="14"/>
  <c r="K161" i="15"/>
  <c r="U161" i="10"/>
  <c r="J164" i="7" s="1"/>
  <c r="R161" i="14"/>
  <c r="F161" i="14"/>
  <c r="G161" i="14" s="1"/>
  <c r="C161" i="15"/>
  <c r="G161" i="10"/>
  <c r="AA161" i="14"/>
  <c r="L161" i="15"/>
  <c r="J161" i="10"/>
  <c r="AC161" i="14"/>
  <c r="M161" i="15"/>
  <c r="Y161" i="10"/>
  <c r="AA164" i="8" s="1"/>
  <c r="J159" i="15"/>
  <c r="Q159" i="14"/>
  <c r="T159" i="10"/>
  <c r="I162" i="7" s="1"/>
  <c r="O162" i="7" s="1"/>
  <c r="G159" i="14"/>
  <c r="W158" i="10"/>
  <c r="D158" i="15"/>
  <c r="H158" i="10"/>
  <c r="H158" i="14"/>
  <c r="L158" i="14" s="1"/>
  <c r="D158" i="14" s="1"/>
  <c r="G155" i="14"/>
  <c r="W154" i="10"/>
  <c r="D154" i="15"/>
  <c r="H154" i="10"/>
  <c r="H154" i="14"/>
  <c r="AG152" i="14"/>
  <c r="G151" i="14"/>
  <c r="L152" i="7"/>
  <c r="O148" i="14"/>
  <c r="H148" i="15"/>
  <c r="R148" i="10"/>
  <c r="G151" i="7" s="1"/>
  <c r="M151" i="7" s="1"/>
  <c r="AI147" i="14"/>
  <c r="R147" i="15"/>
  <c r="AD147" i="10"/>
  <c r="AG150" i="8" s="1"/>
  <c r="O147" i="10"/>
  <c r="J148" i="6"/>
  <c r="AH144" i="14"/>
  <c r="Q144" i="15"/>
  <c r="AC144" i="10"/>
  <c r="AF147" i="8" s="1"/>
  <c r="N144" i="10"/>
  <c r="AD143" i="14"/>
  <c r="N143" i="15"/>
  <c r="Z143" i="10"/>
  <c r="AB146" i="8" s="1"/>
  <c r="O153" i="6"/>
  <c r="R148" i="15"/>
  <c r="AD148" i="10"/>
  <c r="AG151" i="8" s="1"/>
  <c r="AI148" i="14"/>
  <c r="Q147" i="14"/>
  <c r="J147" i="15"/>
  <c r="T147" i="10"/>
  <c r="I150" i="7" s="1"/>
  <c r="O150" i="7" s="1"/>
  <c r="AG145" i="14"/>
  <c r="AI144" i="14"/>
  <c r="R144" i="15"/>
  <c r="AD144" i="10"/>
  <c r="AG147" i="8" s="1"/>
  <c r="O144" i="10"/>
  <c r="AE143" i="14"/>
  <c r="O143" i="15"/>
  <c r="AA143" i="10"/>
  <c r="AC146" i="8" s="1"/>
  <c r="J143" i="14"/>
  <c r="K143" i="14" s="1"/>
  <c r="F143" i="15"/>
  <c r="L143" i="10"/>
  <c r="P152" i="7"/>
  <c r="J148" i="15"/>
  <c r="T148" i="10"/>
  <c r="I151" i="7" s="1"/>
  <c r="O151" i="7" s="1"/>
  <c r="Q148" i="14"/>
  <c r="AF148" i="14"/>
  <c r="P148" i="15"/>
  <c r="AB148" i="10"/>
  <c r="AD151" i="8" s="1"/>
  <c r="T147" i="15"/>
  <c r="AF147" i="10"/>
  <c r="AJ150" i="8" s="1"/>
  <c r="AL147" i="14"/>
  <c r="G147" i="15"/>
  <c r="Q147" i="10"/>
  <c r="F150" i="7" s="1"/>
  <c r="L150" i="7" s="1"/>
  <c r="N147" i="14"/>
  <c r="O169" i="12"/>
  <c r="AG146" i="14"/>
  <c r="W144" i="10"/>
  <c r="D144" i="15"/>
  <c r="H144" i="10"/>
  <c r="H144" i="14"/>
  <c r="K143" i="15"/>
  <c r="U143" i="10"/>
  <c r="J146" i="7" s="1"/>
  <c r="P146" i="7" s="1"/>
  <c r="R143" i="14"/>
  <c r="P150" i="10"/>
  <c r="C150" i="15"/>
  <c r="G150" i="10"/>
  <c r="P153" i="6" s="1"/>
  <c r="Q153" i="6" s="1"/>
  <c r="R153" i="6" s="1"/>
  <c r="F150" i="14"/>
  <c r="G150" i="14" s="1"/>
  <c r="L150" i="15"/>
  <c r="AA150" i="14"/>
  <c r="J150" i="10"/>
  <c r="AC150" i="14"/>
  <c r="M150" i="15"/>
  <c r="Y150" i="10"/>
  <c r="AA153" i="8" s="1"/>
  <c r="I150" i="14"/>
  <c r="K150" i="14" s="1"/>
  <c r="L150" i="14" s="1"/>
  <c r="D150" i="14" s="1"/>
  <c r="E150" i="15"/>
  <c r="I150" i="10"/>
  <c r="S153" i="6" s="1"/>
  <c r="R150" i="14"/>
  <c r="K150" i="15"/>
  <c r="U150" i="10"/>
  <c r="J153" i="7" s="1"/>
  <c r="C153" i="7"/>
  <c r="C153" i="6"/>
  <c r="C152" i="3"/>
  <c r="C153" i="8"/>
  <c r="F152" i="6"/>
  <c r="G152" i="6"/>
  <c r="H152" i="6" s="1"/>
  <c r="K148" i="15"/>
  <c r="U148" i="10"/>
  <c r="J151" i="7" s="1"/>
  <c r="P151" i="7" s="1"/>
  <c r="R148" i="14"/>
  <c r="S148" i="10"/>
  <c r="H151" i="7" s="1"/>
  <c r="E148" i="15"/>
  <c r="I148" i="10"/>
  <c r="S151" i="6" s="1"/>
  <c r="I148" i="14"/>
  <c r="J151" i="6"/>
  <c r="M147" i="15"/>
  <c r="Y147" i="10"/>
  <c r="AA150" i="8" s="1"/>
  <c r="AC147" i="14"/>
  <c r="J147" i="10"/>
  <c r="L146" i="15"/>
  <c r="AA146" i="14"/>
  <c r="C146" i="15"/>
  <c r="G146" i="10"/>
  <c r="F146" i="14"/>
  <c r="G146" i="14" s="1"/>
  <c r="J145" i="15"/>
  <c r="T145" i="10"/>
  <c r="I148" i="7" s="1"/>
  <c r="O148" i="7" s="1"/>
  <c r="Q145" i="14"/>
  <c r="M148" i="7"/>
  <c r="T144" i="15"/>
  <c r="AF144" i="10"/>
  <c r="AJ147" i="8" s="1"/>
  <c r="AL144" i="14"/>
  <c r="G144" i="15"/>
  <c r="Q144" i="10"/>
  <c r="F147" i="7" s="1"/>
  <c r="L147" i="7" s="1"/>
  <c r="N144" i="14"/>
  <c r="O164" i="12"/>
  <c r="K148" i="6" s="1"/>
  <c r="L148" i="6" s="1"/>
  <c r="M148" i="6" s="1"/>
  <c r="J162" i="12"/>
  <c r="Q146" i="8" s="1"/>
  <c r="R146" i="8" s="1"/>
  <c r="X146" i="8" s="1"/>
  <c r="S145" i="3" s="1"/>
  <c r="W143" i="14"/>
  <c r="X143" i="14" s="1"/>
  <c r="T143" i="14" s="1"/>
  <c r="B143" i="15"/>
  <c r="F143" i="10"/>
  <c r="E143" i="14"/>
  <c r="L145" i="7"/>
  <c r="S141" i="15"/>
  <c r="AE141" i="10"/>
  <c r="AI144" i="8" s="1"/>
  <c r="AL144" i="8" s="1"/>
  <c r="AK141" i="14"/>
  <c r="AN141" i="14" s="1"/>
  <c r="AH144" i="8"/>
  <c r="P141" i="10"/>
  <c r="M140" i="10"/>
  <c r="X140" i="10"/>
  <c r="AD140" i="14"/>
  <c r="N140" i="15"/>
  <c r="Z140" i="10"/>
  <c r="AB143" i="8" s="1"/>
  <c r="N140" i="10"/>
  <c r="AH140" i="14"/>
  <c r="Q140" i="15"/>
  <c r="AC140" i="10"/>
  <c r="AF143" i="8" s="1"/>
  <c r="W138" i="10"/>
  <c r="Q135" i="14"/>
  <c r="J135" i="15"/>
  <c r="T135" i="10"/>
  <c r="I138" i="7" s="1"/>
  <c r="AL134" i="14"/>
  <c r="T134" i="15"/>
  <c r="AF134" i="10"/>
  <c r="AJ137" i="8" s="1"/>
  <c r="N134" i="14"/>
  <c r="G134" i="15"/>
  <c r="Q134" i="10"/>
  <c r="F137" i="7" s="1"/>
  <c r="L137" i="7" s="1"/>
  <c r="F11" i="13"/>
  <c r="AE131" i="14"/>
  <c r="O131" i="15"/>
  <c r="AA131" i="10"/>
  <c r="AC134" i="8" s="1"/>
  <c r="J131" i="14"/>
  <c r="K131" i="14" s="1"/>
  <c r="F131" i="15"/>
  <c r="L131" i="10"/>
  <c r="X130" i="10"/>
  <c r="M130" i="10"/>
  <c r="Q127" i="14"/>
  <c r="J127" i="15"/>
  <c r="T127" i="10"/>
  <c r="I130" i="7" s="1"/>
  <c r="O130" i="7" s="1"/>
  <c r="AL126" i="14"/>
  <c r="T126" i="15"/>
  <c r="AF126" i="10"/>
  <c r="AJ129" i="8" s="1"/>
  <c r="N126" i="14"/>
  <c r="G126" i="15"/>
  <c r="Q126" i="10"/>
  <c r="F129" i="7" s="1"/>
  <c r="F3" i="13"/>
  <c r="W123" i="10"/>
  <c r="H123" i="14"/>
  <c r="D123" i="15"/>
  <c r="H123" i="10"/>
  <c r="W119" i="10"/>
  <c r="H119" i="14"/>
  <c r="D119" i="15"/>
  <c r="H119" i="10"/>
  <c r="S139" i="15"/>
  <c r="AE139" i="10"/>
  <c r="AI142" i="8" s="1"/>
  <c r="AK139" i="14"/>
  <c r="U138" i="15"/>
  <c r="AG138" i="10"/>
  <c r="AK141" i="8" s="1"/>
  <c r="AM138" i="14"/>
  <c r="L138" i="10"/>
  <c r="F138" i="15"/>
  <c r="J138" i="14"/>
  <c r="K138" i="14" s="1"/>
  <c r="Q137" i="15"/>
  <c r="AC137" i="10"/>
  <c r="AF140" i="8" s="1"/>
  <c r="AH140" i="8" s="1"/>
  <c r="AH137" i="14"/>
  <c r="AJ137" i="14" s="1"/>
  <c r="X137" i="10"/>
  <c r="L140" i="7"/>
  <c r="G139" i="6"/>
  <c r="H139" i="6" s="1"/>
  <c r="F139" i="6"/>
  <c r="R135" i="14"/>
  <c r="K135" i="15"/>
  <c r="U135" i="10"/>
  <c r="J138" i="7" s="1"/>
  <c r="I135" i="14"/>
  <c r="E135" i="15"/>
  <c r="I135" i="10"/>
  <c r="S138" i="6" s="1"/>
  <c r="AC134" i="14"/>
  <c r="M134" i="15"/>
  <c r="Y134" i="10"/>
  <c r="AA137" i="8" s="1"/>
  <c r="J134" i="10"/>
  <c r="AM130" i="14"/>
  <c r="U130" i="15"/>
  <c r="AG130" i="10"/>
  <c r="AK133" i="8" s="1"/>
  <c r="O130" i="14"/>
  <c r="H130" i="15"/>
  <c r="R130" i="10"/>
  <c r="G133" i="7" s="1"/>
  <c r="M133" i="7" s="1"/>
  <c r="G131" i="6"/>
  <c r="H131" i="6" s="1"/>
  <c r="F131" i="6"/>
  <c r="V127" i="10"/>
  <c r="Y130" i="8"/>
  <c r="Z130" i="8" s="1"/>
  <c r="S127" i="10"/>
  <c r="H130" i="7" s="1"/>
  <c r="AH126" i="14"/>
  <c r="AJ126" i="14" s="1"/>
  <c r="Q126" i="15"/>
  <c r="AC126" i="10"/>
  <c r="AF129" i="8" s="1"/>
  <c r="AH129" i="8" s="1"/>
  <c r="N126" i="10"/>
  <c r="M123" i="10"/>
  <c r="I123" i="14"/>
  <c r="E123" i="15"/>
  <c r="I123" i="10"/>
  <c r="S126" i="6" s="1"/>
  <c r="O150" i="12"/>
  <c r="K128" i="6" s="1"/>
  <c r="L128" i="6" s="1"/>
  <c r="M128" i="6" s="1"/>
  <c r="W120" i="10"/>
  <c r="H120" i="14"/>
  <c r="D120" i="15"/>
  <c r="H120" i="10"/>
  <c r="R119" i="14"/>
  <c r="U119" i="10"/>
  <c r="J122" i="7" s="1"/>
  <c r="P122" i="7" s="1"/>
  <c r="K119" i="15"/>
  <c r="I119" i="14"/>
  <c r="E119" i="15"/>
  <c r="I119" i="10"/>
  <c r="S122" i="6" s="1"/>
  <c r="AA117" i="14"/>
  <c r="L117" i="15"/>
  <c r="C140" i="15"/>
  <c r="G140" i="10"/>
  <c r="F140" i="14"/>
  <c r="G140" i="14" s="1"/>
  <c r="G139" i="15"/>
  <c r="Q139" i="10"/>
  <c r="F142" i="7" s="1"/>
  <c r="N139" i="14"/>
  <c r="M138" i="10"/>
  <c r="J137" i="15"/>
  <c r="T137" i="10"/>
  <c r="I140" i="7" s="1"/>
  <c r="O140" i="7" s="1"/>
  <c r="Q137" i="14"/>
  <c r="M140" i="7"/>
  <c r="W137" i="10"/>
  <c r="T136" i="15"/>
  <c r="AF136" i="10"/>
  <c r="AJ139" i="8" s="1"/>
  <c r="AL136" i="14"/>
  <c r="I136" i="15"/>
  <c r="G136" i="15"/>
  <c r="Q136" i="10"/>
  <c r="F139" i="7" s="1"/>
  <c r="L139" i="7" s="1"/>
  <c r="N136" i="14"/>
  <c r="F13" i="13"/>
  <c r="K139" i="6" s="1"/>
  <c r="L139" i="6" s="1"/>
  <c r="M139" i="6" s="1"/>
  <c r="N12" i="13"/>
  <c r="Q138" i="8" s="1"/>
  <c r="R138" i="8" s="1"/>
  <c r="W135" i="14"/>
  <c r="X135" i="14" s="1"/>
  <c r="T135" i="14" s="1"/>
  <c r="B135" i="15"/>
  <c r="F135" i="10"/>
  <c r="E135" i="14"/>
  <c r="S133" i="15"/>
  <c r="AE133" i="10"/>
  <c r="AI136" i="8" s="1"/>
  <c r="AL136" i="8" s="1"/>
  <c r="AK133" i="14"/>
  <c r="AN133" i="14" s="1"/>
  <c r="P133" i="10"/>
  <c r="P132" i="15"/>
  <c r="AB132" i="10"/>
  <c r="AD135" i="8" s="1"/>
  <c r="AF132" i="14"/>
  <c r="AG132" i="14" s="1"/>
  <c r="U131" i="15"/>
  <c r="AG131" i="10"/>
  <c r="AK134" i="8" s="1"/>
  <c r="AM131" i="14"/>
  <c r="H131" i="15"/>
  <c r="R131" i="10"/>
  <c r="G134" i="7" s="1"/>
  <c r="M134" i="7" s="1"/>
  <c r="O131" i="14"/>
  <c r="R130" i="15"/>
  <c r="AD130" i="10"/>
  <c r="AG133" i="8" s="1"/>
  <c r="AI130" i="14"/>
  <c r="O130" i="10"/>
  <c r="O129" i="15"/>
  <c r="AA129" i="10"/>
  <c r="AC132" i="8" s="1"/>
  <c r="AE129" i="14"/>
  <c r="AE132" i="8"/>
  <c r="AM132" i="8" s="1"/>
  <c r="F129" i="15"/>
  <c r="L129" i="10"/>
  <c r="J129" i="14"/>
  <c r="K129" i="14" s="1"/>
  <c r="X128" i="10"/>
  <c r="V128" i="10"/>
  <c r="Y131" i="8"/>
  <c r="Z131" i="8" s="1"/>
  <c r="M128" i="10"/>
  <c r="Q127" i="15"/>
  <c r="AC127" i="10"/>
  <c r="AF130" i="8" s="1"/>
  <c r="AH130" i="8" s="1"/>
  <c r="AH127" i="14"/>
  <c r="AJ127" i="14" s="1"/>
  <c r="N127" i="10"/>
  <c r="N126" i="15"/>
  <c r="Z126" i="10"/>
  <c r="AB129" i="8" s="1"/>
  <c r="AD126" i="14"/>
  <c r="K126" i="10"/>
  <c r="W125" i="10"/>
  <c r="D125" i="15"/>
  <c r="H125" i="10"/>
  <c r="H125" i="14"/>
  <c r="L125" i="14" s="1"/>
  <c r="D125" i="14" s="1"/>
  <c r="F128" i="6"/>
  <c r="G128" i="6"/>
  <c r="H128" i="6" s="1"/>
  <c r="K124" i="15"/>
  <c r="U124" i="10"/>
  <c r="J127" i="7" s="1"/>
  <c r="P127" i="7" s="1"/>
  <c r="R124" i="14"/>
  <c r="S124" i="10"/>
  <c r="H127" i="7" s="1"/>
  <c r="E124" i="15"/>
  <c r="I124" i="10"/>
  <c r="S127" i="6" s="1"/>
  <c r="I124" i="14"/>
  <c r="J127" i="6"/>
  <c r="K127" i="6"/>
  <c r="L127" i="6" s="1"/>
  <c r="M123" i="15"/>
  <c r="Y123" i="10"/>
  <c r="AA126" i="8" s="1"/>
  <c r="AC123" i="14"/>
  <c r="AG123" i="14" s="1"/>
  <c r="J123" i="10"/>
  <c r="W121" i="10"/>
  <c r="D121" i="15"/>
  <c r="H121" i="10"/>
  <c r="H121" i="14"/>
  <c r="L121" i="14" s="1"/>
  <c r="D121" i="14" s="1"/>
  <c r="F124" i="6"/>
  <c r="G124" i="6"/>
  <c r="H124" i="6" s="1"/>
  <c r="K120" i="15"/>
  <c r="U120" i="10"/>
  <c r="J123" i="7" s="1"/>
  <c r="P123" i="7" s="1"/>
  <c r="R120" i="14"/>
  <c r="S120" i="10"/>
  <c r="H123" i="7" s="1"/>
  <c r="E120" i="15"/>
  <c r="I120" i="10"/>
  <c r="S123" i="6" s="1"/>
  <c r="I120" i="14"/>
  <c r="J123" i="6"/>
  <c r="K123" i="6"/>
  <c r="L123" i="6" s="1"/>
  <c r="M119" i="15"/>
  <c r="Y119" i="10"/>
  <c r="AA122" i="8" s="1"/>
  <c r="AC119" i="14"/>
  <c r="AG119" i="14" s="1"/>
  <c r="J119" i="10"/>
  <c r="W117" i="10"/>
  <c r="D117" i="15"/>
  <c r="H117" i="10"/>
  <c r="H117" i="14"/>
  <c r="L117" i="14" s="1"/>
  <c r="D117" i="14" s="1"/>
  <c r="F120" i="6"/>
  <c r="G120" i="6"/>
  <c r="H120" i="6" s="1"/>
  <c r="P140" i="10"/>
  <c r="F139" i="15"/>
  <c r="L139" i="10"/>
  <c r="J139" i="14"/>
  <c r="K139" i="14" s="1"/>
  <c r="O139" i="14"/>
  <c r="R139" i="10"/>
  <c r="G142" i="7" s="1"/>
  <c r="H139" i="15"/>
  <c r="AM139" i="14"/>
  <c r="AG139" i="10"/>
  <c r="AK142" i="8" s="1"/>
  <c r="U139" i="15"/>
  <c r="C142" i="7"/>
  <c r="C142" i="6"/>
  <c r="C141" i="3"/>
  <c r="C142" i="8"/>
  <c r="N138" i="10"/>
  <c r="AE138" i="14"/>
  <c r="AA138" i="10"/>
  <c r="AC141" i="8" s="1"/>
  <c r="O138" i="15"/>
  <c r="L135" i="15"/>
  <c r="AA135" i="14"/>
  <c r="C135" i="15"/>
  <c r="G135" i="10"/>
  <c r="F135" i="14"/>
  <c r="G135" i="14" s="1"/>
  <c r="J134" i="15"/>
  <c r="T134" i="10"/>
  <c r="I137" i="7" s="1"/>
  <c r="O137" i="7" s="1"/>
  <c r="Q134" i="14"/>
  <c r="AJ132" i="14"/>
  <c r="J130" i="15"/>
  <c r="T130" i="10"/>
  <c r="I133" i="7" s="1"/>
  <c r="O133" i="7" s="1"/>
  <c r="Q130" i="14"/>
  <c r="AJ128" i="14"/>
  <c r="J126" i="15"/>
  <c r="T126" i="10"/>
  <c r="I129" i="7" s="1"/>
  <c r="Q126" i="14"/>
  <c r="Q115" i="14"/>
  <c r="J115" i="15"/>
  <c r="T115" i="10"/>
  <c r="I118" i="7" s="1"/>
  <c r="O118" i="7" s="1"/>
  <c r="AC115" i="14"/>
  <c r="AG115" i="14" s="1"/>
  <c r="M115" i="15"/>
  <c r="Y115" i="10"/>
  <c r="AA118" i="8" s="1"/>
  <c r="AG113" i="14"/>
  <c r="AI112" i="14"/>
  <c r="R112" i="15"/>
  <c r="AD112" i="10"/>
  <c r="AG115" i="8" s="1"/>
  <c r="O112" i="10"/>
  <c r="AE111" i="14"/>
  <c r="O111" i="15"/>
  <c r="AA111" i="10"/>
  <c r="AC114" i="8" s="1"/>
  <c r="J111" i="14"/>
  <c r="K111" i="14" s="1"/>
  <c r="F111" i="15"/>
  <c r="L111" i="10"/>
  <c r="AA108" i="14"/>
  <c r="L108" i="15"/>
  <c r="F108" i="14"/>
  <c r="C108" i="15"/>
  <c r="G108" i="10"/>
  <c r="Q107" i="14"/>
  <c r="J107" i="15"/>
  <c r="T107" i="10"/>
  <c r="I110" i="7" s="1"/>
  <c r="O110" i="7" s="1"/>
  <c r="AK103" i="14"/>
  <c r="AN103" i="14" s="1"/>
  <c r="S103" i="15"/>
  <c r="AE103" i="10"/>
  <c r="AI106" i="8" s="1"/>
  <c r="AL106" i="8" s="1"/>
  <c r="P103" i="10"/>
  <c r="AE99" i="14"/>
  <c r="O99" i="15"/>
  <c r="AA99" i="10"/>
  <c r="AC102" i="8" s="1"/>
  <c r="J99" i="14"/>
  <c r="K99" i="14" s="1"/>
  <c r="F99" i="15"/>
  <c r="L99" i="10"/>
  <c r="C118" i="15"/>
  <c r="G118" i="10"/>
  <c r="F118" i="14"/>
  <c r="G118" i="14" s="1"/>
  <c r="L118" i="15"/>
  <c r="AA118" i="14"/>
  <c r="J118" i="10"/>
  <c r="AC118" i="14"/>
  <c r="Y118" i="10"/>
  <c r="AA121" i="8" s="1"/>
  <c r="M118" i="15"/>
  <c r="I118" i="14"/>
  <c r="K118" i="14" s="1"/>
  <c r="E118" i="15"/>
  <c r="I118" i="10"/>
  <c r="S121" i="6" s="1"/>
  <c r="R118" i="14"/>
  <c r="K118" i="15"/>
  <c r="U118" i="10"/>
  <c r="J121" i="7" s="1"/>
  <c r="P121" i="7" s="1"/>
  <c r="C121" i="7"/>
  <c r="C121" i="6"/>
  <c r="C121" i="8"/>
  <c r="C120" i="3"/>
  <c r="M115" i="10"/>
  <c r="AH114" i="14"/>
  <c r="AJ114" i="14" s="1"/>
  <c r="Q114" i="15"/>
  <c r="AC114" i="10"/>
  <c r="AF117" i="8" s="1"/>
  <c r="AH117" i="8" s="1"/>
  <c r="Q112" i="14"/>
  <c r="J112" i="15"/>
  <c r="T112" i="10"/>
  <c r="I115" i="7" s="1"/>
  <c r="O115" i="7" s="1"/>
  <c r="AG110" i="14"/>
  <c r="G109" i="14"/>
  <c r="W108" i="10"/>
  <c r="H108" i="14"/>
  <c r="D108" i="15"/>
  <c r="H108" i="10"/>
  <c r="W116" i="14"/>
  <c r="X116" i="14" s="1"/>
  <c r="T116" i="14" s="1"/>
  <c r="R115" i="15"/>
  <c r="AI115" i="14"/>
  <c r="AD115" i="10"/>
  <c r="AG118" i="8" s="1"/>
  <c r="N115" i="10"/>
  <c r="N114" i="15"/>
  <c r="Z114" i="10"/>
  <c r="AB117" i="8" s="1"/>
  <c r="AD114" i="14"/>
  <c r="K114" i="10"/>
  <c r="W113" i="10"/>
  <c r="D113" i="15"/>
  <c r="H113" i="10"/>
  <c r="H113" i="14"/>
  <c r="L113" i="14" s="1"/>
  <c r="D113" i="14" s="1"/>
  <c r="F116" i="6"/>
  <c r="G116" i="6"/>
  <c r="H116" i="6" s="1"/>
  <c r="K112" i="15"/>
  <c r="U112" i="10"/>
  <c r="J115" i="7" s="1"/>
  <c r="P115" i="7" s="1"/>
  <c r="R112" i="14"/>
  <c r="E112" i="15"/>
  <c r="I112" i="10"/>
  <c r="S115" i="6" s="1"/>
  <c r="I112" i="14"/>
  <c r="M111" i="15"/>
  <c r="Y111" i="10"/>
  <c r="AA114" i="8" s="1"/>
  <c r="AC111" i="14"/>
  <c r="J111" i="10"/>
  <c r="L110" i="15"/>
  <c r="AA110" i="14"/>
  <c r="C110" i="15"/>
  <c r="G110" i="10"/>
  <c r="F110" i="14"/>
  <c r="G110" i="14" s="1"/>
  <c r="J109" i="15"/>
  <c r="T109" i="10"/>
  <c r="I112" i="7" s="1"/>
  <c r="O112" i="7" s="1"/>
  <c r="Q109" i="14"/>
  <c r="T108" i="15"/>
  <c r="AF108" i="10"/>
  <c r="AJ111" i="8" s="1"/>
  <c r="AL108" i="14"/>
  <c r="G108" i="15"/>
  <c r="Q108" i="10"/>
  <c r="F111" i="7" s="1"/>
  <c r="L111" i="7" s="1"/>
  <c r="N108" i="14"/>
  <c r="O133" i="12"/>
  <c r="W107" i="14"/>
  <c r="X107" i="14" s="1"/>
  <c r="T107" i="14" s="1"/>
  <c r="B107" i="15"/>
  <c r="F107" i="10"/>
  <c r="E107" i="14"/>
  <c r="L109" i="7"/>
  <c r="S105" i="15"/>
  <c r="AE105" i="10"/>
  <c r="AI108" i="8" s="1"/>
  <c r="AL108" i="8" s="1"/>
  <c r="AK105" i="14"/>
  <c r="AN105" i="14" s="1"/>
  <c r="P105" i="10"/>
  <c r="Q103" i="15"/>
  <c r="AC103" i="10"/>
  <c r="AF106" i="8" s="1"/>
  <c r="AH106" i="8" s="1"/>
  <c r="AH103" i="14"/>
  <c r="AJ103" i="14" s="1"/>
  <c r="N103" i="10"/>
  <c r="N102" i="15"/>
  <c r="Z102" i="10"/>
  <c r="AB105" i="8" s="1"/>
  <c r="AD102" i="14"/>
  <c r="AG102" i="14" s="1"/>
  <c r="K102" i="10"/>
  <c r="W101" i="10"/>
  <c r="D101" i="15"/>
  <c r="H101" i="10"/>
  <c r="H101" i="14"/>
  <c r="L101" i="14" s="1"/>
  <c r="F104" i="6"/>
  <c r="G104" i="6"/>
  <c r="H104" i="6" s="1"/>
  <c r="J131" i="12"/>
  <c r="W99" i="14"/>
  <c r="X99" i="14" s="1"/>
  <c r="T99" i="14" s="1"/>
  <c r="B99" i="15"/>
  <c r="F99" i="10"/>
  <c r="E99" i="14"/>
  <c r="L101" i="7"/>
  <c r="S97" i="15"/>
  <c r="AE97" i="10"/>
  <c r="AI100" i="8" s="1"/>
  <c r="AK97" i="14"/>
  <c r="P97" i="10"/>
  <c r="AD94" i="14"/>
  <c r="N94" i="15"/>
  <c r="Z94" i="10"/>
  <c r="AB97" i="8" s="1"/>
  <c r="K94" i="10"/>
  <c r="P122" i="10"/>
  <c r="O122" i="15"/>
  <c r="AA122" i="10"/>
  <c r="AC125" i="8" s="1"/>
  <c r="AE122" i="14"/>
  <c r="O122" i="10"/>
  <c r="R122" i="15"/>
  <c r="AD122" i="10"/>
  <c r="AG125" i="8" s="1"/>
  <c r="AI122" i="14"/>
  <c r="O122" i="14"/>
  <c r="H122" i="15"/>
  <c r="R122" i="10"/>
  <c r="G125" i="7" s="1"/>
  <c r="M125" i="7" s="1"/>
  <c r="AM122" i="14"/>
  <c r="U122" i="15"/>
  <c r="AG122" i="10"/>
  <c r="AK125" i="8" s="1"/>
  <c r="AF122" i="14"/>
  <c r="P122" i="15"/>
  <c r="AB122" i="10"/>
  <c r="AD125" i="8" s="1"/>
  <c r="N124" i="7"/>
  <c r="P116" i="15"/>
  <c r="AF116" i="14"/>
  <c r="AB116" i="10"/>
  <c r="AD119" i="8" s="1"/>
  <c r="W116" i="10"/>
  <c r="C119" i="7"/>
  <c r="C119" i="8"/>
  <c r="C119" i="6"/>
  <c r="C118" i="3"/>
  <c r="S114" i="15"/>
  <c r="AE114" i="10"/>
  <c r="AI117" i="8" s="1"/>
  <c r="AL117" i="8" s="1"/>
  <c r="AK114" i="14"/>
  <c r="AN114" i="14" s="1"/>
  <c r="P114" i="10"/>
  <c r="V113" i="10"/>
  <c r="Y116" i="8"/>
  <c r="Z116" i="8" s="1"/>
  <c r="K116" i="6"/>
  <c r="L116" i="6" s="1"/>
  <c r="J116" i="6"/>
  <c r="Q112" i="15"/>
  <c r="AC112" i="10"/>
  <c r="AF115" i="8" s="1"/>
  <c r="AH115" i="8" s="1"/>
  <c r="AH112" i="14"/>
  <c r="N112" i="10"/>
  <c r="N111" i="15"/>
  <c r="Z111" i="10"/>
  <c r="AB114" i="8" s="1"/>
  <c r="AD111" i="14"/>
  <c r="K111" i="10"/>
  <c r="W110" i="10"/>
  <c r="D110" i="15"/>
  <c r="H110" i="10"/>
  <c r="H110" i="14"/>
  <c r="L110" i="14" s="1"/>
  <c r="D110" i="14" s="1"/>
  <c r="G113" i="6"/>
  <c r="H113" i="6" s="1"/>
  <c r="I113" i="6" s="1"/>
  <c r="F113" i="6"/>
  <c r="S109" i="10"/>
  <c r="H112" i="7" s="1"/>
  <c r="J133" i="12"/>
  <c r="Q111" i="8" s="1"/>
  <c r="R111" i="8" s="1"/>
  <c r="W108" i="14"/>
  <c r="X108" i="14" s="1"/>
  <c r="T108" i="14" s="1"/>
  <c r="B108" i="15"/>
  <c r="F108" i="10"/>
  <c r="E108" i="14"/>
  <c r="L110" i="7"/>
  <c r="S106" i="15"/>
  <c r="AE106" i="10"/>
  <c r="AI109" i="8" s="1"/>
  <c r="AL109" i="8" s="1"/>
  <c r="AK106" i="14"/>
  <c r="AN106" i="14" s="1"/>
  <c r="P106" i="10"/>
  <c r="V105" i="10"/>
  <c r="Y108" i="8"/>
  <c r="Z108" i="8" s="1"/>
  <c r="AD103" i="14"/>
  <c r="N103" i="15"/>
  <c r="Z103" i="10"/>
  <c r="AB106" i="8" s="1"/>
  <c r="K103" i="10"/>
  <c r="W102" i="10"/>
  <c r="H102" i="14"/>
  <c r="L102" i="14" s="1"/>
  <c r="H102" i="10"/>
  <c r="D102" i="15"/>
  <c r="AD99" i="14"/>
  <c r="Z99" i="10"/>
  <c r="AB102" i="8" s="1"/>
  <c r="N99" i="15"/>
  <c r="K99" i="10"/>
  <c r="W98" i="10"/>
  <c r="H98" i="14"/>
  <c r="L98" i="14" s="1"/>
  <c r="D98" i="14" s="1"/>
  <c r="H98" i="10"/>
  <c r="D98" i="15"/>
  <c r="AE94" i="14"/>
  <c r="AA94" i="10"/>
  <c r="AC97" i="8" s="1"/>
  <c r="O94" i="15"/>
  <c r="J94" i="14"/>
  <c r="K94" i="14" s="1"/>
  <c r="L94" i="10"/>
  <c r="F94" i="15"/>
  <c r="V97" i="10"/>
  <c r="Y100" i="8"/>
  <c r="Z100" i="8" s="1"/>
  <c r="P95" i="10"/>
  <c r="N93" i="14"/>
  <c r="M93" i="14" s="1"/>
  <c r="Q93" i="10"/>
  <c r="F96" i="7" s="1"/>
  <c r="L96" i="7" s="1"/>
  <c r="G93" i="15"/>
  <c r="W92" i="14"/>
  <c r="X92" i="14" s="1"/>
  <c r="T92" i="14" s="1"/>
  <c r="E92" i="14"/>
  <c r="B92" i="15"/>
  <c r="F92" i="10"/>
  <c r="S89" i="10"/>
  <c r="H92" i="7" s="1"/>
  <c r="AC88" i="14"/>
  <c r="M88" i="15"/>
  <c r="Y88" i="10"/>
  <c r="AA91" i="8" s="1"/>
  <c r="J88" i="10"/>
  <c r="P87" i="14"/>
  <c r="M87" i="14" s="1"/>
  <c r="AK86" i="14"/>
  <c r="AN86" i="14" s="1"/>
  <c r="AE86" i="10"/>
  <c r="AI89" i="8" s="1"/>
  <c r="AL89" i="8" s="1"/>
  <c r="S86" i="15"/>
  <c r="P86" i="10"/>
  <c r="AF85" i="14"/>
  <c r="AB85" i="10"/>
  <c r="AD88" i="8" s="1"/>
  <c r="P85" i="15"/>
  <c r="W82" i="10"/>
  <c r="H82" i="14"/>
  <c r="H82" i="10"/>
  <c r="D82" i="15"/>
  <c r="R81" i="14"/>
  <c r="K81" i="15"/>
  <c r="U81" i="10"/>
  <c r="J84" i="7" s="1"/>
  <c r="P84" i="7" s="1"/>
  <c r="I81" i="14"/>
  <c r="I81" i="10"/>
  <c r="S84" i="6" s="1"/>
  <c r="E81" i="15"/>
  <c r="P79" i="14"/>
  <c r="AK78" i="14"/>
  <c r="AE78" i="10"/>
  <c r="AI81" i="8" s="1"/>
  <c r="S78" i="15"/>
  <c r="P78" i="10"/>
  <c r="AF77" i="14"/>
  <c r="AB77" i="10"/>
  <c r="AD80" i="8" s="1"/>
  <c r="P77" i="15"/>
  <c r="G105" i="14"/>
  <c r="D104" i="15"/>
  <c r="H104" i="10"/>
  <c r="X107" i="6" s="1"/>
  <c r="Y107" i="6" s="1"/>
  <c r="Z107" i="6" s="1"/>
  <c r="H104" i="14"/>
  <c r="AH105" i="8"/>
  <c r="AE105" i="8"/>
  <c r="AM105" i="8" s="1"/>
  <c r="E100" i="14"/>
  <c r="F100" i="10"/>
  <c r="B100" i="15"/>
  <c r="W100" i="14"/>
  <c r="X100" i="14" s="1"/>
  <c r="T100" i="14" s="1"/>
  <c r="G100" i="15"/>
  <c r="Q100" i="10"/>
  <c r="F103" i="7" s="1"/>
  <c r="N100" i="14"/>
  <c r="T100" i="15"/>
  <c r="AF100" i="10"/>
  <c r="AJ103" i="8" s="1"/>
  <c r="AL103" i="8" s="1"/>
  <c r="AL100" i="14"/>
  <c r="AN100" i="14" s="1"/>
  <c r="C103" i="7"/>
  <c r="C103" i="8"/>
  <c r="C103" i="6"/>
  <c r="C102" i="3"/>
  <c r="AG98" i="14"/>
  <c r="S97" i="10"/>
  <c r="H100" i="7" s="1"/>
  <c r="E93" i="14"/>
  <c r="B93" i="15"/>
  <c r="F93" i="10"/>
  <c r="AF90" i="14"/>
  <c r="P90" i="15"/>
  <c r="AB90" i="10"/>
  <c r="AD93" i="8" s="1"/>
  <c r="AM89" i="14"/>
  <c r="U89" i="15"/>
  <c r="AG89" i="10"/>
  <c r="AK92" i="8" s="1"/>
  <c r="O89" i="14"/>
  <c r="H89" i="15"/>
  <c r="R89" i="10"/>
  <c r="G92" i="7" s="1"/>
  <c r="M92" i="7" s="1"/>
  <c r="AI88" i="14"/>
  <c r="R88" i="15"/>
  <c r="AD88" i="10"/>
  <c r="AG91" i="8" s="1"/>
  <c r="O88" i="10"/>
  <c r="X86" i="10"/>
  <c r="M86" i="10"/>
  <c r="AH85" i="14"/>
  <c r="AJ85" i="14" s="1"/>
  <c r="Q85" i="15"/>
  <c r="AC85" i="10"/>
  <c r="AF88" i="8" s="1"/>
  <c r="AH88" i="8" s="1"/>
  <c r="N85" i="10"/>
  <c r="M82" i="10"/>
  <c r="I82" i="14"/>
  <c r="E82" i="15"/>
  <c r="I82" i="10"/>
  <c r="S85" i="6" s="1"/>
  <c r="W81" i="14"/>
  <c r="X81" i="14" s="1"/>
  <c r="T81" i="14" s="1"/>
  <c r="J117" i="12"/>
  <c r="E81" i="14"/>
  <c r="G81" i="14" s="1"/>
  <c r="B81" i="15"/>
  <c r="F81" i="10"/>
  <c r="AK79" i="14"/>
  <c r="AN79" i="14" s="1"/>
  <c r="S79" i="15"/>
  <c r="AE79" i="10"/>
  <c r="AI82" i="8" s="1"/>
  <c r="AL82" i="8" s="1"/>
  <c r="AE79" i="14"/>
  <c r="AG79" i="14" s="1"/>
  <c r="O79" i="15"/>
  <c r="AA79" i="10"/>
  <c r="AC82" i="8" s="1"/>
  <c r="AE82" i="8" s="1"/>
  <c r="AM82" i="8" s="1"/>
  <c r="AN82" i="8" s="1"/>
  <c r="T81" i="3" s="1"/>
  <c r="R81" i="3" s="1"/>
  <c r="W79" i="10"/>
  <c r="Q79" i="14"/>
  <c r="J79" i="15"/>
  <c r="P79" i="10"/>
  <c r="J79" i="14"/>
  <c r="K79" i="14" s="1"/>
  <c r="F79" i="15"/>
  <c r="L79" i="10"/>
  <c r="H79" i="14"/>
  <c r="D79" i="15"/>
  <c r="H79" i="10"/>
  <c r="AL78" i="14"/>
  <c r="T78" i="15"/>
  <c r="AF78" i="10"/>
  <c r="AJ81" i="8" s="1"/>
  <c r="N78" i="14"/>
  <c r="G78" i="15"/>
  <c r="Q78" i="10"/>
  <c r="F81" i="7" s="1"/>
  <c r="O115" i="12"/>
  <c r="K82" i="6" s="1"/>
  <c r="L82" i="6" s="1"/>
  <c r="M82" i="6" s="1"/>
  <c r="W77" i="14"/>
  <c r="X77" i="14" s="1"/>
  <c r="T77" i="14" s="1"/>
  <c r="J114" i="12"/>
  <c r="Q80" i="8" s="1"/>
  <c r="R80" i="8" s="1"/>
  <c r="E77" i="14"/>
  <c r="B77" i="15"/>
  <c r="F77" i="10"/>
  <c r="Q75" i="14"/>
  <c r="M75" i="14" s="1"/>
  <c r="J75" i="15"/>
  <c r="T75" i="10"/>
  <c r="I78" i="7" s="1"/>
  <c r="O78" i="7" s="1"/>
  <c r="V101" i="10"/>
  <c r="Y104" i="8"/>
  <c r="Z104" i="8" s="1"/>
  <c r="W99" i="6"/>
  <c r="J95" i="15"/>
  <c r="T95" i="10"/>
  <c r="I98" i="7" s="1"/>
  <c r="Q95" i="14"/>
  <c r="O95" i="10"/>
  <c r="AI95" i="14"/>
  <c r="AD95" i="10"/>
  <c r="AG98" i="8" s="1"/>
  <c r="R95" i="15"/>
  <c r="O95" i="14"/>
  <c r="R95" i="10"/>
  <c r="G98" i="7" s="1"/>
  <c r="H95" i="15"/>
  <c r="U95" i="15"/>
  <c r="AG95" i="10"/>
  <c r="AK98" i="8" s="1"/>
  <c r="AM95" i="14"/>
  <c r="C98" i="8"/>
  <c r="C98" i="7"/>
  <c r="C98" i="6"/>
  <c r="C97" i="3"/>
  <c r="O92" i="15"/>
  <c r="AA92" i="10"/>
  <c r="AC95" i="8" s="1"/>
  <c r="AE92" i="14"/>
  <c r="F92" i="15"/>
  <c r="L92" i="10"/>
  <c r="J92" i="14"/>
  <c r="K92" i="14" s="1"/>
  <c r="P89" i="14"/>
  <c r="O88" i="15"/>
  <c r="AA88" i="10"/>
  <c r="AC91" i="8" s="1"/>
  <c r="AE88" i="14"/>
  <c r="F88" i="15"/>
  <c r="L88" i="10"/>
  <c r="J88" i="14"/>
  <c r="E104" i="14"/>
  <c r="F104" i="10"/>
  <c r="B104" i="15"/>
  <c r="W104" i="14"/>
  <c r="X104" i="14" s="1"/>
  <c r="T104" i="14" s="1"/>
  <c r="G104" i="15"/>
  <c r="Q104" i="10"/>
  <c r="F107" i="7" s="1"/>
  <c r="N104" i="14"/>
  <c r="T104" i="15"/>
  <c r="AF104" i="10"/>
  <c r="AJ107" i="8" s="1"/>
  <c r="AL104" i="14"/>
  <c r="C107" i="7"/>
  <c r="C107" i="8"/>
  <c r="C107" i="6"/>
  <c r="C106" i="3"/>
  <c r="S101" i="10"/>
  <c r="H104" i="7" s="1"/>
  <c r="O103" i="6"/>
  <c r="E96" i="14"/>
  <c r="F96" i="10"/>
  <c r="B96" i="15"/>
  <c r="W96" i="14"/>
  <c r="X96" i="14" s="1"/>
  <c r="T96" i="14" s="1"/>
  <c r="J128" i="12"/>
  <c r="Q99" i="8" s="1"/>
  <c r="R99" i="8" s="1"/>
  <c r="O128" i="12"/>
  <c r="G96" i="15"/>
  <c r="Q96" i="10"/>
  <c r="F99" i="7" s="1"/>
  <c r="N96" i="14"/>
  <c r="T96" i="15"/>
  <c r="AF96" i="10"/>
  <c r="AJ99" i="8" s="1"/>
  <c r="AL96" i="14"/>
  <c r="C99" i="7"/>
  <c r="C99" i="8"/>
  <c r="C99" i="6"/>
  <c r="C98" i="3"/>
  <c r="Q93" i="15"/>
  <c r="AC93" i="10"/>
  <c r="AF96" i="8" s="1"/>
  <c r="AH96" i="8" s="1"/>
  <c r="AH93" i="14"/>
  <c r="AJ93" i="14" s="1"/>
  <c r="F93" i="15"/>
  <c r="L93" i="10"/>
  <c r="J93" i="14"/>
  <c r="K93" i="14" s="1"/>
  <c r="AF93" i="14"/>
  <c r="P93" i="15"/>
  <c r="AB93" i="10"/>
  <c r="AD96" i="8" s="1"/>
  <c r="AE93" i="14"/>
  <c r="AA93" i="10"/>
  <c r="AC96" i="8" s="1"/>
  <c r="O93" i="15"/>
  <c r="P92" i="15"/>
  <c r="AB92" i="10"/>
  <c r="AD95" i="8" s="1"/>
  <c r="AF92" i="14"/>
  <c r="AJ91" i="14"/>
  <c r="AB91" i="14" s="1"/>
  <c r="Z91" i="14" s="1"/>
  <c r="S91" i="14" s="1"/>
  <c r="R90" i="15"/>
  <c r="AD90" i="10"/>
  <c r="AG93" i="8" s="1"/>
  <c r="AI90" i="14"/>
  <c r="AJ90" i="14" s="1"/>
  <c r="O90" i="10"/>
  <c r="O89" i="15"/>
  <c r="AA89" i="10"/>
  <c r="AC92" i="8" s="1"/>
  <c r="AE89" i="14"/>
  <c r="F89" i="15"/>
  <c r="L89" i="10"/>
  <c r="J89" i="14"/>
  <c r="K89" i="14" s="1"/>
  <c r="X88" i="10"/>
  <c r="M88" i="10"/>
  <c r="N86" i="15"/>
  <c r="Z86" i="10"/>
  <c r="AB89" i="8" s="1"/>
  <c r="AD86" i="14"/>
  <c r="K86" i="10"/>
  <c r="W85" i="10"/>
  <c r="D85" i="15"/>
  <c r="H85" i="10"/>
  <c r="H85" i="14"/>
  <c r="L85" i="14" s="1"/>
  <c r="D85" i="14" s="1"/>
  <c r="AG83" i="14"/>
  <c r="S81" i="15"/>
  <c r="AE81" i="10"/>
  <c r="AI84" i="8" s="1"/>
  <c r="AK81" i="14"/>
  <c r="P81" i="10"/>
  <c r="N78" i="15"/>
  <c r="Z78" i="10"/>
  <c r="AB81" i="8" s="1"/>
  <c r="AD78" i="14"/>
  <c r="K78" i="10"/>
  <c r="W77" i="10"/>
  <c r="D77" i="15"/>
  <c r="H77" i="10"/>
  <c r="H77" i="14"/>
  <c r="L77" i="14" s="1"/>
  <c r="J84" i="15"/>
  <c r="T84" i="10"/>
  <c r="I87" i="7" s="1"/>
  <c r="Q84" i="14"/>
  <c r="AN80" i="14"/>
  <c r="P80" i="10"/>
  <c r="E80" i="15"/>
  <c r="I80" i="10"/>
  <c r="S83" i="6" s="1"/>
  <c r="I80" i="14"/>
  <c r="K80" i="14" s="1"/>
  <c r="L80" i="14" s="1"/>
  <c r="K80" i="15"/>
  <c r="U80" i="10"/>
  <c r="J83" i="7" s="1"/>
  <c r="P83" i="7" s="1"/>
  <c r="R80" i="14"/>
  <c r="F80" i="14"/>
  <c r="G80" i="14" s="1"/>
  <c r="C80" i="15"/>
  <c r="G80" i="10"/>
  <c r="AA80" i="14"/>
  <c r="L80" i="15"/>
  <c r="J80" i="10"/>
  <c r="AC80" i="14"/>
  <c r="Y80" i="10"/>
  <c r="AA83" i="8" s="1"/>
  <c r="M80" i="15"/>
  <c r="G81" i="6"/>
  <c r="H81" i="6" s="1"/>
  <c r="I81" i="6" s="1"/>
  <c r="F81" i="6"/>
  <c r="K76" i="10"/>
  <c r="AD76" i="14"/>
  <c r="N76" i="15"/>
  <c r="Z76" i="10"/>
  <c r="AB79" i="8" s="1"/>
  <c r="S75" i="10"/>
  <c r="H78" i="7" s="1"/>
  <c r="P74" i="14"/>
  <c r="N74" i="10"/>
  <c r="D74" i="15"/>
  <c r="H74" i="14"/>
  <c r="H74" i="10"/>
  <c r="I74" i="14"/>
  <c r="K74" i="14" s="1"/>
  <c r="E74" i="15"/>
  <c r="I74" i="10"/>
  <c r="S77" i="6" s="1"/>
  <c r="R74" i="14"/>
  <c r="K74" i="15"/>
  <c r="U74" i="10"/>
  <c r="J77" i="7" s="1"/>
  <c r="P77" i="7" s="1"/>
  <c r="C77" i="7"/>
  <c r="C77" i="6"/>
  <c r="C76" i="3"/>
  <c r="C77" i="8"/>
  <c r="M73" i="10"/>
  <c r="C75" i="7"/>
  <c r="M75" i="7" s="1"/>
  <c r="C75" i="8"/>
  <c r="C74" i="3"/>
  <c r="C75" i="6"/>
  <c r="V71" i="10"/>
  <c r="Y74" i="8"/>
  <c r="Z74" i="8" s="1"/>
  <c r="S71" i="10"/>
  <c r="H74" i="7" s="1"/>
  <c r="AH70" i="14"/>
  <c r="AJ70" i="14" s="1"/>
  <c r="Q70" i="15"/>
  <c r="AC70" i="10"/>
  <c r="AF73" i="8" s="1"/>
  <c r="AH73" i="8" s="1"/>
  <c r="N70" i="10"/>
  <c r="AD69" i="14"/>
  <c r="N69" i="15"/>
  <c r="Z69" i="10"/>
  <c r="AB72" i="8" s="1"/>
  <c r="K69" i="10"/>
  <c r="G71" i="6"/>
  <c r="H71" i="6" s="1"/>
  <c r="F71" i="6"/>
  <c r="V67" i="10"/>
  <c r="Y70" i="8"/>
  <c r="Z70" i="8" s="1"/>
  <c r="S67" i="10"/>
  <c r="H70" i="7" s="1"/>
  <c r="AH66" i="14"/>
  <c r="AJ66" i="14" s="1"/>
  <c r="Q66" i="15"/>
  <c r="AC66" i="10"/>
  <c r="AF69" i="8" s="1"/>
  <c r="AH69" i="8" s="1"/>
  <c r="N66" i="10"/>
  <c r="AM62" i="14"/>
  <c r="U62" i="15"/>
  <c r="AG62" i="10"/>
  <c r="AK65" i="8" s="1"/>
  <c r="O62" i="14"/>
  <c r="H62" i="15"/>
  <c r="R62" i="10"/>
  <c r="G65" i="7" s="1"/>
  <c r="M65" i="7" s="1"/>
  <c r="AK60" i="14"/>
  <c r="AN60" i="14" s="1"/>
  <c r="AE60" i="10"/>
  <c r="AI63" i="8" s="1"/>
  <c r="AL63" i="8" s="1"/>
  <c r="S60" i="15"/>
  <c r="P60" i="10"/>
  <c r="AF59" i="14"/>
  <c r="P59" i="15"/>
  <c r="AB59" i="10"/>
  <c r="AD62" i="8" s="1"/>
  <c r="AE62" i="8" s="1"/>
  <c r="AK56" i="14"/>
  <c r="AN56" i="14" s="1"/>
  <c r="S56" i="15"/>
  <c r="AE56" i="10"/>
  <c r="AI59" i="8" s="1"/>
  <c r="AL59" i="8" s="1"/>
  <c r="P56" i="10"/>
  <c r="P84" i="10"/>
  <c r="P84" i="15"/>
  <c r="AB84" i="10"/>
  <c r="AD87" i="8" s="1"/>
  <c r="AF84" i="14"/>
  <c r="O84" i="10"/>
  <c r="AI84" i="14"/>
  <c r="R84" i="15"/>
  <c r="AD84" i="10"/>
  <c r="AG87" i="8" s="1"/>
  <c r="O84" i="14"/>
  <c r="H84" i="15"/>
  <c r="R84" i="10"/>
  <c r="G87" i="7" s="1"/>
  <c r="AM84" i="14"/>
  <c r="U84" i="15"/>
  <c r="AG84" i="10"/>
  <c r="AK87" i="8" s="1"/>
  <c r="N82" i="7"/>
  <c r="L73" i="15"/>
  <c r="AA73" i="14"/>
  <c r="E73" i="14"/>
  <c r="B73" i="15"/>
  <c r="F73" i="10"/>
  <c r="W73" i="14"/>
  <c r="X73" i="14" s="1"/>
  <c r="T73" i="14" s="1"/>
  <c r="J111" i="12"/>
  <c r="Q76" i="8" s="1"/>
  <c r="R76" i="8" s="1"/>
  <c r="X76" i="8" s="1"/>
  <c r="S75" i="3" s="1"/>
  <c r="C75" i="3"/>
  <c r="C76" i="8"/>
  <c r="C76" i="7"/>
  <c r="C76" i="6"/>
  <c r="P70" i="14"/>
  <c r="AK69" i="14"/>
  <c r="S69" i="15"/>
  <c r="AE69" i="10"/>
  <c r="AI72" i="8" s="1"/>
  <c r="P69" i="10"/>
  <c r="I74" i="15"/>
  <c r="J70" i="15"/>
  <c r="T70" i="10"/>
  <c r="I73" i="7" s="1"/>
  <c r="O73" i="7" s="1"/>
  <c r="Q70" i="14"/>
  <c r="T69" i="15"/>
  <c r="AF69" i="10"/>
  <c r="AJ72" i="8" s="1"/>
  <c r="AL69" i="14"/>
  <c r="G69" i="15"/>
  <c r="Q69" i="10"/>
  <c r="F72" i="7" s="1"/>
  <c r="N69" i="14"/>
  <c r="W66" i="10"/>
  <c r="D66" i="15"/>
  <c r="H66" i="10"/>
  <c r="H66" i="14"/>
  <c r="AG64" i="14"/>
  <c r="W62" i="10"/>
  <c r="D62" i="15"/>
  <c r="H62" i="10"/>
  <c r="H62" i="14"/>
  <c r="S81" i="10"/>
  <c r="H84" i="7" s="1"/>
  <c r="AE78" i="8"/>
  <c r="K77" i="6"/>
  <c r="L77" i="6" s="1"/>
  <c r="M77" i="6" s="1"/>
  <c r="N77" i="6" s="1"/>
  <c r="M76" i="3" s="1"/>
  <c r="J77" i="6"/>
  <c r="J73" i="15"/>
  <c r="T73" i="10"/>
  <c r="I76" i="7" s="1"/>
  <c r="Q73" i="14"/>
  <c r="O71" i="15"/>
  <c r="AA71" i="10"/>
  <c r="AC74" i="8" s="1"/>
  <c r="AE71" i="14"/>
  <c r="F71" i="15"/>
  <c r="L71" i="10"/>
  <c r="J71" i="14"/>
  <c r="K71" i="14" s="1"/>
  <c r="X70" i="10"/>
  <c r="V70" i="10"/>
  <c r="Y73" i="8"/>
  <c r="Z73" i="8" s="1"/>
  <c r="M70" i="10"/>
  <c r="Q69" i="15"/>
  <c r="AC69" i="10"/>
  <c r="AF72" i="8" s="1"/>
  <c r="AH72" i="8" s="1"/>
  <c r="AH69" i="14"/>
  <c r="AJ69" i="14" s="1"/>
  <c r="N69" i="10"/>
  <c r="Q67" i="14"/>
  <c r="T67" i="10"/>
  <c r="I70" i="7" s="1"/>
  <c r="O70" i="7" s="1"/>
  <c r="J67" i="15"/>
  <c r="AL66" i="14"/>
  <c r="AF66" i="10"/>
  <c r="AJ69" i="8" s="1"/>
  <c r="T66" i="15"/>
  <c r="N66" i="14"/>
  <c r="Q66" i="10"/>
  <c r="F69" i="7" s="1"/>
  <c r="L69" i="7" s="1"/>
  <c r="G66" i="15"/>
  <c r="O104" i="12"/>
  <c r="K71" i="6" s="1"/>
  <c r="L71" i="6" s="1"/>
  <c r="M71" i="6" s="1"/>
  <c r="AE63" i="14"/>
  <c r="AG63" i="14" s="1"/>
  <c r="AA63" i="10"/>
  <c r="AC66" i="8" s="1"/>
  <c r="O63" i="15"/>
  <c r="J63" i="14"/>
  <c r="K63" i="14" s="1"/>
  <c r="L63" i="10"/>
  <c r="F63" i="15"/>
  <c r="X62" i="10"/>
  <c r="M62" i="10"/>
  <c r="Q59" i="14"/>
  <c r="J59" i="15"/>
  <c r="T59" i="10"/>
  <c r="I62" i="7" s="1"/>
  <c r="O62" i="7" s="1"/>
  <c r="W65" i="10"/>
  <c r="J65" i="10"/>
  <c r="AC65" i="14"/>
  <c r="Y65" i="10"/>
  <c r="AA68" i="8" s="1"/>
  <c r="M65" i="15"/>
  <c r="E65" i="15"/>
  <c r="I65" i="10"/>
  <c r="S68" i="6" s="1"/>
  <c r="I65" i="14"/>
  <c r="K65" i="15"/>
  <c r="U65" i="10"/>
  <c r="J68" i="7" s="1"/>
  <c r="P68" i="7" s="1"/>
  <c r="R65" i="14"/>
  <c r="F65" i="14"/>
  <c r="G65" i="14" s="1"/>
  <c r="C65" i="15"/>
  <c r="G65" i="10"/>
  <c r="AA65" i="14"/>
  <c r="L65" i="15"/>
  <c r="G62" i="14"/>
  <c r="P61" i="10"/>
  <c r="J61" i="10"/>
  <c r="AC61" i="14"/>
  <c r="Y61" i="10"/>
  <c r="AA64" i="8" s="1"/>
  <c r="M61" i="15"/>
  <c r="M61" i="10"/>
  <c r="X61" i="10"/>
  <c r="K61" i="10"/>
  <c r="AD61" i="14"/>
  <c r="N61" i="15"/>
  <c r="Z61" i="10"/>
  <c r="AB64" i="8" s="1"/>
  <c r="M58" i="10"/>
  <c r="X58" i="10"/>
  <c r="J58" i="10"/>
  <c r="AC58" i="14"/>
  <c r="M58" i="15"/>
  <c r="Y58" i="10"/>
  <c r="AA61" i="8" s="1"/>
  <c r="O58" i="7"/>
  <c r="J55" i="10"/>
  <c r="L54" i="15"/>
  <c r="AA54" i="14"/>
  <c r="W54" i="14"/>
  <c r="X54" i="14" s="1"/>
  <c r="T54" i="14" s="1"/>
  <c r="J82" i="12"/>
  <c r="Q57" i="8" s="1"/>
  <c r="R57" i="8" s="1"/>
  <c r="C57" i="7"/>
  <c r="C57" i="6"/>
  <c r="C56" i="3"/>
  <c r="C57" i="8"/>
  <c r="V53" i="10"/>
  <c r="Y56" i="8"/>
  <c r="Z56" i="8" s="1"/>
  <c r="S53" i="10"/>
  <c r="H56" i="7" s="1"/>
  <c r="AH52" i="14"/>
  <c r="Q52" i="15"/>
  <c r="AC52" i="10"/>
  <c r="AF55" i="8" s="1"/>
  <c r="N52" i="10"/>
  <c r="AK50" i="14"/>
  <c r="AN50" i="14" s="1"/>
  <c r="S50" i="15"/>
  <c r="AE50" i="10"/>
  <c r="AI53" i="8" s="1"/>
  <c r="AL53" i="8" s="1"/>
  <c r="AE50" i="14"/>
  <c r="AG50" i="14" s="1"/>
  <c r="O50" i="15"/>
  <c r="AA50" i="10"/>
  <c r="AC53" i="8" s="1"/>
  <c r="AE53" i="8" s="1"/>
  <c r="AM53" i="8" s="1"/>
  <c r="W50" i="10"/>
  <c r="Q50" i="14"/>
  <c r="J50" i="15"/>
  <c r="T50" i="10"/>
  <c r="I53" i="7" s="1"/>
  <c r="O53" i="7" s="1"/>
  <c r="P50" i="10"/>
  <c r="J50" i="14"/>
  <c r="K50" i="14" s="1"/>
  <c r="F50" i="15"/>
  <c r="L50" i="10"/>
  <c r="H50" i="14"/>
  <c r="D50" i="15"/>
  <c r="H50" i="10"/>
  <c r="AL49" i="14"/>
  <c r="T49" i="15"/>
  <c r="AF49" i="10"/>
  <c r="AJ52" i="8" s="1"/>
  <c r="AF49" i="14"/>
  <c r="P49" i="15"/>
  <c r="AB49" i="10"/>
  <c r="AD52" i="8" s="1"/>
  <c r="X49" i="10"/>
  <c r="R49" i="14"/>
  <c r="K49" i="15"/>
  <c r="U49" i="10"/>
  <c r="J52" i="7" s="1"/>
  <c r="P52" i="7" s="1"/>
  <c r="N49" i="14"/>
  <c r="G49" i="15"/>
  <c r="Q49" i="10"/>
  <c r="F52" i="7" s="1"/>
  <c r="L52" i="7" s="1"/>
  <c r="J52" i="6"/>
  <c r="AC48" i="14"/>
  <c r="M48" i="15"/>
  <c r="Y48" i="10"/>
  <c r="AA51" i="8" s="1"/>
  <c r="J48" i="10"/>
  <c r="P47" i="14"/>
  <c r="M47" i="14" s="1"/>
  <c r="M45" i="10"/>
  <c r="I45" i="14"/>
  <c r="E45" i="15"/>
  <c r="I45" i="10"/>
  <c r="S48" i="6" s="1"/>
  <c r="O60" i="12"/>
  <c r="K50" i="6" s="1"/>
  <c r="L50" i="6" s="1"/>
  <c r="M50" i="6" s="1"/>
  <c r="W44" i="14"/>
  <c r="X44" i="14" s="1"/>
  <c r="T44" i="14" s="1"/>
  <c r="J59" i="12"/>
  <c r="Q47" i="8" s="1"/>
  <c r="R47" i="8" s="1"/>
  <c r="E44" i="14"/>
  <c r="B44" i="15"/>
  <c r="F44" i="10"/>
  <c r="AM40" i="14"/>
  <c r="U40" i="15"/>
  <c r="AG40" i="10"/>
  <c r="AK43" i="8" s="1"/>
  <c r="O40" i="14"/>
  <c r="H40" i="15"/>
  <c r="R40" i="10"/>
  <c r="G43" i="7" s="1"/>
  <c r="M43" i="7" s="1"/>
  <c r="G41" i="6"/>
  <c r="H41" i="6" s="1"/>
  <c r="F41" i="6"/>
  <c r="V37" i="10"/>
  <c r="Y40" i="8"/>
  <c r="Z40" i="8" s="1"/>
  <c r="S37" i="10"/>
  <c r="H40" i="7" s="1"/>
  <c r="AH36" i="14"/>
  <c r="Q36" i="15"/>
  <c r="AC36" i="10"/>
  <c r="AF39" i="8" s="1"/>
  <c r="N36" i="10"/>
  <c r="AK34" i="14"/>
  <c r="AN34" i="14" s="1"/>
  <c r="S34" i="15"/>
  <c r="AE34" i="10"/>
  <c r="AI37" i="8" s="1"/>
  <c r="AL37" i="8" s="1"/>
  <c r="AE34" i="14"/>
  <c r="AG34" i="14" s="1"/>
  <c r="O34" i="15"/>
  <c r="AA34" i="10"/>
  <c r="AC37" i="8" s="1"/>
  <c r="AE37" i="8" s="1"/>
  <c r="W34" i="10"/>
  <c r="Q34" i="14"/>
  <c r="J34" i="15"/>
  <c r="T34" i="10"/>
  <c r="I37" i="7" s="1"/>
  <c r="O37" i="7" s="1"/>
  <c r="P34" i="10"/>
  <c r="J34" i="14"/>
  <c r="K34" i="14" s="1"/>
  <c r="F34" i="15"/>
  <c r="L34" i="10"/>
  <c r="H34" i="14"/>
  <c r="D34" i="15"/>
  <c r="H34" i="10"/>
  <c r="AL33" i="14"/>
  <c r="T33" i="15"/>
  <c r="AF33" i="10"/>
  <c r="AJ36" i="8" s="1"/>
  <c r="AF33" i="14"/>
  <c r="P33" i="15"/>
  <c r="AB33" i="10"/>
  <c r="AD36" i="8" s="1"/>
  <c r="X33" i="10"/>
  <c r="R33" i="14"/>
  <c r="K33" i="15"/>
  <c r="U33" i="10"/>
  <c r="J36" i="7" s="1"/>
  <c r="P36" i="7" s="1"/>
  <c r="N33" i="14"/>
  <c r="G33" i="15"/>
  <c r="Q33" i="10"/>
  <c r="F36" i="7" s="1"/>
  <c r="L36" i="7" s="1"/>
  <c r="W30" i="10"/>
  <c r="H30" i="14"/>
  <c r="D30" i="15"/>
  <c r="H30" i="10"/>
  <c r="R29" i="14"/>
  <c r="U29" i="10"/>
  <c r="J32" i="7" s="1"/>
  <c r="P32" i="7" s="1"/>
  <c r="K29" i="15"/>
  <c r="I29" i="14"/>
  <c r="E29" i="15"/>
  <c r="I29" i="10"/>
  <c r="S32" i="6" s="1"/>
  <c r="P27" i="14"/>
  <c r="AK26" i="14"/>
  <c r="AE26" i="10"/>
  <c r="AI29" i="8" s="1"/>
  <c r="S26" i="15"/>
  <c r="P26" i="10"/>
  <c r="AF25" i="14"/>
  <c r="AB25" i="10"/>
  <c r="AD28" i="8" s="1"/>
  <c r="P25" i="15"/>
  <c r="W22" i="10"/>
  <c r="H22" i="14"/>
  <c r="L22" i="14" s="1"/>
  <c r="D22" i="14" s="1"/>
  <c r="D22" i="15"/>
  <c r="H22" i="10"/>
  <c r="R21" i="14"/>
  <c r="U21" i="10"/>
  <c r="J24" i="7" s="1"/>
  <c r="P24" i="7" s="1"/>
  <c r="K21" i="15"/>
  <c r="I21" i="14"/>
  <c r="E21" i="15"/>
  <c r="I21" i="10"/>
  <c r="S24" i="6" s="1"/>
  <c r="AE18" i="14"/>
  <c r="AG18" i="14" s="1"/>
  <c r="AA18" i="10"/>
  <c r="AC21" i="8" s="1"/>
  <c r="O18" i="15"/>
  <c r="J18" i="14"/>
  <c r="K18" i="14" s="1"/>
  <c r="L18" i="10"/>
  <c r="F18" i="15"/>
  <c r="X17" i="10"/>
  <c r="M17" i="10"/>
  <c r="Q14" i="14"/>
  <c r="T14" i="10"/>
  <c r="I17" i="7" s="1"/>
  <c r="O17" i="7" s="1"/>
  <c r="J14" i="15"/>
  <c r="O94" i="12"/>
  <c r="K66" i="6" s="1"/>
  <c r="L66" i="6" s="1"/>
  <c r="M66" i="6" s="1"/>
  <c r="L63" i="7"/>
  <c r="B57" i="15"/>
  <c r="E57" i="14"/>
  <c r="F57" i="10"/>
  <c r="M56" i="14"/>
  <c r="W55" i="10"/>
  <c r="P55" i="10"/>
  <c r="AM53" i="14"/>
  <c r="U53" i="15"/>
  <c r="AG53" i="10"/>
  <c r="AK56" i="8" s="1"/>
  <c r="O53" i="14"/>
  <c r="H53" i="15"/>
  <c r="R53" i="10"/>
  <c r="G56" i="7" s="1"/>
  <c r="M56" i="7" s="1"/>
  <c r="AI52" i="14"/>
  <c r="R52" i="15"/>
  <c r="AD52" i="10"/>
  <c r="AG55" i="8" s="1"/>
  <c r="O52" i="10"/>
  <c r="AM49" i="14"/>
  <c r="U49" i="15"/>
  <c r="AG49" i="10"/>
  <c r="AK52" i="8" s="1"/>
  <c r="O49" i="14"/>
  <c r="H49" i="15"/>
  <c r="R49" i="10"/>
  <c r="G52" i="7" s="1"/>
  <c r="M52" i="7" s="1"/>
  <c r="AI48" i="14"/>
  <c r="R48" i="15"/>
  <c r="AD48" i="10"/>
  <c r="AG51" i="8" s="1"/>
  <c r="O48" i="10"/>
  <c r="AM45" i="14"/>
  <c r="U45" i="15"/>
  <c r="AG45" i="10"/>
  <c r="AK48" i="8" s="1"/>
  <c r="O45" i="14"/>
  <c r="H45" i="15"/>
  <c r="R45" i="10"/>
  <c r="G48" i="7" s="1"/>
  <c r="M48" i="7" s="1"/>
  <c r="AI44" i="14"/>
  <c r="R44" i="15"/>
  <c r="AD44" i="10"/>
  <c r="AG47" i="8" s="1"/>
  <c r="O44" i="10"/>
  <c r="AM41" i="14"/>
  <c r="U41" i="15"/>
  <c r="AG41" i="10"/>
  <c r="AK44" i="8" s="1"/>
  <c r="O41" i="14"/>
  <c r="H41" i="15"/>
  <c r="R41" i="10"/>
  <c r="G44" i="7" s="1"/>
  <c r="M44" i="7" s="1"/>
  <c r="AI40" i="14"/>
  <c r="R40" i="15"/>
  <c r="AD40" i="10"/>
  <c r="AG43" i="8" s="1"/>
  <c r="O40" i="10"/>
  <c r="AM37" i="14"/>
  <c r="U37" i="15"/>
  <c r="AG37" i="10"/>
  <c r="AK40" i="8" s="1"/>
  <c r="O37" i="14"/>
  <c r="H37" i="15"/>
  <c r="R37" i="10"/>
  <c r="G40" i="7" s="1"/>
  <c r="M40" i="7" s="1"/>
  <c r="AI36" i="14"/>
  <c r="R36" i="15"/>
  <c r="AD36" i="10"/>
  <c r="AG39" i="8" s="1"/>
  <c r="O36" i="10"/>
  <c r="AM33" i="14"/>
  <c r="U33" i="15"/>
  <c r="AG33" i="10"/>
  <c r="AK36" i="8" s="1"/>
  <c r="O33" i="14"/>
  <c r="H33" i="15"/>
  <c r="R33" i="10"/>
  <c r="G36" i="7" s="1"/>
  <c r="M36" i="7" s="1"/>
  <c r="M30" i="10"/>
  <c r="I30" i="14"/>
  <c r="E30" i="15"/>
  <c r="I30" i="10"/>
  <c r="S33" i="6" s="1"/>
  <c r="W29" i="14"/>
  <c r="X29" i="14" s="1"/>
  <c r="T29" i="14" s="1"/>
  <c r="J41" i="12"/>
  <c r="E29" i="14"/>
  <c r="B29" i="15"/>
  <c r="F29" i="10"/>
  <c r="AK27" i="14"/>
  <c r="AN27" i="14" s="1"/>
  <c r="S27" i="15"/>
  <c r="AE27" i="10"/>
  <c r="AI30" i="8" s="1"/>
  <c r="AL30" i="8" s="1"/>
  <c r="AE27" i="14"/>
  <c r="O27" i="15"/>
  <c r="AA27" i="10"/>
  <c r="AC30" i="8" s="1"/>
  <c r="AE30" i="8" s="1"/>
  <c r="AM30" i="8" s="1"/>
  <c r="AN30" i="8" s="1"/>
  <c r="T29" i="3" s="1"/>
  <c r="R29" i="3" s="1"/>
  <c r="W27" i="10"/>
  <c r="Q27" i="14"/>
  <c r="J27" i="15"/>
  <c r="P27" i="10"/>
  <c r="J27" i="14"/>
  <c r="K27" i="14" s="1"/>
  <c r="F27" i="15"/>
  <c r="L27" i="10"/>
  <c r="H27" i="14"/>
  <c r="D27" i="15"/>
  <c r="H27" i="10"/>
  <c r="AL26" i="14"/>
  <c r="T26" i="15"/>
  <c r="AF26" i="10"/>
  <c r="AJ29" i="8" s="1"/>
  <c r="AF26" i="14"/>
  <c r="P26" i="15"/>
  <c r="AB26" i="10"/>
  <c r="AD29" i="8" s="1"/>
  <c r="X26" i="10"/>
  <c r="R26" i="14"/>
  <c r="K26" i="15"/>
  <c r="U26" i="10"/>
  <c r="J29" i="7" s="1"/>
  <c r="P29" i="7" s="1"/>
  <c r="N26" i="14"/>
  <c r="G26" i="15"/>
  <c r="Q26" i="10"/>
  <c r="F29" i="7" s="1"/>
  <c r="L29" i="7" s="1"/>
  <c r="K29" i="6"/>
  <c r="L29" i="6" s="1"/>
  <c r="M29" i="6" s="1"/>
  <c r="J29" i="6"/>
  <c r="AC25" i="14"/>
  <c r="M25" i="15"/>
  <c r="Y25" i="10"/>
  <c r="AA28" i="8" s="1"/>
  <c r="J25" i="10"/>
  <c r="G26" i="6"/>
  <c r="H26" i="6" s="1"/>
  <c r="F26" i="6"/>
  <c r="V22" i="10"/>
  <c r="Y25" i="8"/>
  <c r="Z25" i="8" s="1"/>
  <c r="S22" i="10"/>
  <c r="H25" i="7" s="1"/>
  <c r="AH21" i="14"/>
  <c r="AJ21" i="14" s="1"/>
  <c r="Q21" i="15"/>
  <c r="AC21" i="10"/>
  <c r="AF24" i="8" s="1"/>
  <c r="AH24" i="8" s="1"/>
  <c r="N21" i="10"/>
  <c r="AM17" i="14"/>
  <c r="U17" i="15"/>
  <c r="AG17" i="10"/>
  <c r="AK20" i="8" s="1"/>
  <c r="O17" i="14"/>
  <c r="H17" i="15"/>
  <c r="R17" i="10"/>
  <c r="G20" i="7" s="1"/>
  <c r="M20" i="7" s="1"/>
  <c r="AK15" i="14"/>
  <c r="AN15" i="14" s="1"/>
  <c r="S15" i="15"/>
  <c r="AE15" i="10"/>
  <c r="AI18" i="8" s="1"/>
  <c r="AL18" i="8" s="1"/>
  <c r="P15" i="10"/>
  <c r="AF14" i="14"/>
  <c r="AG14" i="14" s="1"/>
  <c r="AB14" i="10"/>
  <c r="AD17" i="8" s="1"/>
  <c r="P14" i="15"/>
  <c r="G74" i="14"/>
  <c r="K65" i="6"/>
  <c r="L65" i="6" s="1"/>
  <c r="J65" i="6"/>
  <c r="AL64" i="8"/>
  <c r="P64" i="6"/>
  <c r="Q64" i="6" s="1"/>
  <c r="T64" i="6"/>
  <c r="U64" i="6" s="1"/>
  <c r="V64" i="6" s="1"/>
  <c r="O64" i="6"/>
  <c r="K61" i="6"/>
  <c r="L61" i="6" s="1"/>
  <c r="J61" i="6"/>
  <c r="J58" i="6"/>
  <c r="S52" i="15"/>
  <c r="AE52" i="10"/>
  <c r="AI55" i="8" s="1"/>
  <c r="AK52" i="14"/>
  <c r="P52" i="10"/>
  <c r="S48" i="15"/>
  <c r="AE48" i="10"/>
  <c r="AI51" i="8" s="1"/>
  <c r="AL51" i="8" s="1"/>
  <c r="AK48" i="14"/>
  <c r="AN48" i="14" s="1"/>
  <c r="P48" i="10"/>
  <c r="S44" i="15"/>
  <c r="AE44" i="10"/>
  <c r="AI47" i="8" s="1"/>
  <c r="AK44" i="14"/>
  <c r="P44" i="10"/>
  <c r="M43" i="14"/>
  <c r="S40" i="15"/>
  <c r="AE40" i="10"/>
  <c r="AI43" i="8" s="1"/>
  <c r="AK40" i="14"/>
  <c r="P40" i="10"/>
  <c r="M39" i="14"/>
  <c r="S36" i="15"/>
  <c r="AE36" i="10"/>
  <c r="AI39" i="8" s="1"/>
  <c r="AK36" i="14"/>
  <c r="P36" i="10"/>
  <c r="G70" i="6"/>
  <c r="H70" i="6" s="1"/>
  <c r="I70" i="6" s="1"/>
  <c r="F70" i="6"/>
  <c r="I66" i="15"/>
  <c r="G66" i="6"/>
  <c r="H66" i="6" s="1"/>
  <c r="I66" i="6" s="1"/>
  <c r="F66" i="6"/>
  <c r="S62" i="10"/>
  <c r="H65" i="7" s="1"/>
  <c r="O64" i="7"/>
  <c r="X64" i="6"/>
  <c r="Y64" i="6" s="1"/>
  <c r="W64" i="6"/>
  <c r="G63" i="6"/>
  <c r="H63" i="6" s="1"/>
  <c r="F63" i="6"/>
  <c r="AL61" i="8"/>
  <c r="J57" i="15"/>
  <c r="T57" i="10"/>
  <c r="I60" i="7" s="1"/>
  <c r="Q57" i="14"/>
  <c r="AH57" i="14"/>
  <c r="Q57" i="15"/>
  <c r="AC57" i="10"/>
  <c r="AF60" i="8" s="1"/>
  <c r="O57" i="10"/>
  <c r="AI57" i="14"/>
  <c r="AD57" i="10"/>
  <c r="AG60" i="8" s="1"/>
  <c r="R57" i="15"/>
  <c r="D55" i="15"/>
  <c r="H55" i="14"/>
  <c r="L55" i="14" s="1"/>
  <c r="H55" i="10"/>
  <c r="AF55" i="14"/>
  <c r="P55" i="15"/>
  <c r="AB55" i="10"/>
  <c r="AD58" i="8" s="1"/>
  <c r="G54" i="14"/>
  <c r="W53" i="10"/>
  <c r="D53" i="15"/>
  <c r="H53" i="10"/>
  <c r="H53" i="14"/>
  <c r="L53" i="14" s="1"/>
  <c r="K52" i="15"/>
  <c r="U52" i="10"/>
  <c r="J55" i="7" s="1"/>
  <c r="P55" i="7" s="1"/>
  <c r="R52" i="14"/>
  <c r="E52" i="15"/>
  <c r="I52" i="10"/>
  <c r="S55" i="6" s="1"/>
  <c r="I52" i="14"/>
  <c r="P50" i="14"/>
  <c r="O49" i="15"/>
  <c r="AA49" i="10"/>
  <c r="AC52" i="8" s="1"/>
  <c r="AE49" i="14"/>
  <c r="F49" i="15"/>
  <c r="L49" i="10"/>
  <c r="J49" i="14"/>
  <c r="X48" i="10"/>
  <c r="M48" i="10"/>
  <c r="S45" i="15"/>
  <c r="AE45" i="10"/>
  <c r="AI48" i="8" s="1"/>
  <c r="AK45" i="14"/>
  <c r="AN45" i="14" s="1"/>
  <c r="P45" i="10"/>
  <c r="P44" i="15"/>
  <c r="AB44" i="10"/>
  <c r="AD47" i="8" s="1"/>
  <c r="AF44" i="14"/>
  <c r="AJ43" i="14"/>
  <c r="AB43" i="14" s="1"/>
  <c r="Z43" i="14" s="1"/>
  <c r="S43" i="14" s="1"/>
  <c r="J41" i="15"/>
  <c r="T41" i="10"/>
  <c r="I44" i="7" s="1"/>
  <c r="O44" i="7" s="1"/>
  <c r="Q41" i="14"/>
  <c r="T40" i="15"/>
  <c r="AF40" i="10"/>
  <c r="AJ43" i="8" s="1"/>
  <c r="AL40" i="14"/>
  <c r="G40" i="15"/>
  <c r="Q40" i="10"/>
  <c r="F43" i="7" s="1"/>
  <c r="L43" i="7" s="1"/>
  <c r="N40" i="14"/>
  <c r="O54" i="12"/>
  <c r="AG39" i="14"/>
  <c r="G38" i="14"/>
  <c r="W37" i="10"/>
  <c r="D37" i="15"/>
  <c r="H37" i="10"/>
  <c r="H37" i="14"/>
  <c r="L37" i="14" s="1"/>
  <c r="K36" i="15"/>
  <c r="U36" i="10"/>
  <c r="J39" i="7" s="1"/>
  <c r="P39" i="7" s="1"/>
  <c r="R36" i="14"/>
  <c r="E36" i="15"/>
  <c r="I36" i="10"/>
  <c r="S39" i="6" s="1"/>
  <c r="I36" i="14"/>
  <c r="P34" i="14"/>
  <c r="O33" i="15"/>
  <c r="AA33" i="10"/>
  <c r="AC36" i="8" s="1"/>
  <c r="AE33" i="14"/>
  <c r="F33" i="15"/>
  <c r="L33" i="10"/>
  <c r="J33" i="14"/>
  <c r="K33" i="14" s="1"/>
  <c r="P30" i="14"/>
  <c r="O29" i="15"/>
  <c r="AA29" i="10"/>
  <c r="AC32" i="8" s="1"/>
  <c r="AE29" i="14"/>
  <c r="F29" i="15"/>
  <c r="L29" i="10"/>
  <c r="J29" i="14"/>
  <c r="K29" i="14" s="1"/>
  <c r="P26" i="14"/>
  <c r="O25" i="15"/>
  <c r="AA25" i="10"/>
  <c r="AC28" i="8" s="1"/>
  <c r="AE25" i="14"/>
  <c r="F25" i="15"/>
  <c r="L25" i="10"/>
  <c r="J25" i="14"/>
  <c r="K25" i="14" s="1"/>
  <c r="P22" i="14"/>
  <c r="O21" i="15"/>
  <c r="AA21" i="10"/>
  <c r="AC24" i="8" s="1"/>
  <c r="AE21" i="14"/>
  <c r="F21" i="15"/>
  <c r="L21" i="10"/>
  <c r="J21" i="14"/>
  <c r="P18" i="14"/>
  <c r="O17" i="15"/>
  <c r="AA17" i="10"/>
  <c r="AC20" i="8" s="1"/>
  <c r="AE17" i="14"/>
  <c r="F17" i="15"/>
  <c r="L17" i="10"/>
  <c r="J17" i="14"/>
  <c r="F32" i="15"/>
  <c r="L32" i="10"/>
  <c r="J32" i="14"/>
  <c r="K32" i="14" s="1"/>
  <c r="AG30" i="14"/>
  <c r="J28" i="15"/>
  <c r="T28" i="10"/>
  <c r="I31" i="7" s="1"/>
  <c r="O31" i="7" s="1"/>
  <c r="Q28" i="14"/>
  <c r="G29" i="6"/>
  <c r="H29" i="6" s="1"/>
  <c r="I29" i="6" s="1"/>
  <c r="F29" i="6"/>
  <c r="W16" i="10"/>
  <c r="L16" i="14"/>
  <c r="P16" i="15"/>
  <c r="AB16" i="10"/>
  <c r="AD19" i="8" s="1"/>
  <c r="AF16" i="14"/>
  <c r="O16" i="10"/>
  <c r="AI16" i="14"/>
  <c r="R16" i="15"/>
  <c r="AD16" i="10"/>
  <c r="AG19" i="8" s="1"/>
  <c r="O16" i="14"/>
  <c r="R16" i="10"/>
  <c r="G19" i="7" s="1"/>
  <c r="H16" i="15"/>
  <c r="AM16" i="14"/>
  <c r="AG16" i="10"/>
  <c r="AK19" i="8" s="1"/>
  <c r="U16" i="15"/>
  <c r="AE17" i="8"/>
  <c r="R13" i="15"/>
  <c r="AD13" i="10"/>
  <c r="AG16" i="8" s="1"/>
  <c r="AI13" i="14"/>
  <c r="T12" i="15"/>
  <c r="AF12" i="10"/>
  <c r="AJ15" i="8" s="1"/>
  <c r="AL12" i="14"/>
  <c r="AN12" i="14" s="1"/>
  <c r="E12" i="14"/>
  <c r="B12" i="15"/>
  <c r="F12" i="10"/>
  <c r="AH8" i="14"/>
  <c r="AJ8" i="14" s="1"/>
  <c r="Q8" i="15"/>
  <c r="AC8" i="10"/>
  <c r="AF11" i="8" s="1"/>
  <c r="AH11" i="8" s="1"/>
  <c r="N8" i="10"/>
  <c r="H6" i="14"/>
  <c r="L6" i="14" s="1"/>
  <c r="D6" i="14" s="1"/>
  <c r="D6" i="15"/>
  <c r="V6" i="15" s="1"/>
  <c r="G6" i="11" s="1"/>
  <c r="D6" i="11" s="1"/>
  <c r="H6" i="10"/>
  <c r="P32" i="10"/>
  <c r="P32" i="15"/>
  <c r="AB32" i="10"/>
  <c r="AD35" i="8" s="1"/>
  <c r="AF32" i="14"/>
  <c r="O32" i="10"/>
  <c r="AI32" i="14"/>
  <c r="R32" i="15"/>
  <c r="AD32" i="10"/>
  <c r="AG35" i="8" s="1"/>
  <c r="O32" i="14"/>
  <c r="H32" i="15"/>
  <c r="R32" i="10"/>
  <c r="G35" i="7" s="1"/>
  <c r="AM32" i="14"/>
  <c r="U32" i="15"/>
  <c r="AG32" i="10"/>
  <c r="AK35" i="8" s="1"/>
  <c r="W28" i="10"/>
  <c r="M28" i="10"/>
  <c r="X28" i="10"/>
  <c r="K28" i="10"/>
  <c r="AD28" i="14"/>
  <c r="N28" i="15"/>
  <c r="Z28" i="10"/>
  <c r="AB31" i="8" s="1"/>
  <c r="N28" i="10"/>
  <c r="AH28" i="14"/>
  <c r="AC28" i="10"/>
  <c r="AF31" i="8" s="1"/>
  <c r="Q28" i="15"/>
  <c r="W24" i="10"/>
  <c r="E24" i="15"/>
  <c r="I24" i="10"/>
  <c r="S27" i="6" s="1"/>
  <c r="I24" i="14"/>
  <c r="K24" i="15"/>
  <c r="U24" i="10"/>
  <c r="J27" i="7" s="1"/>
  <c r="R24" i="14"/>
  <c r="F24" i="14"/>
  <c r="G24" i="14" s="1"/>
  <c r="C24" i="15"/>
  <c r="G24" i="10"/>
  <c r="AA24" i="14"/>
  <c r="L24" i="15"/>
  <c r="J24" i="10"/>
  <c r="AC24" i="14"/>
  <c r="Y24" i="10"/>
  <c r="AA27" i="8" s="1"/>
  <c r="M24" i="15"/>
  <c r="G20" i="15"/>
  <c r="Q20" i="10"/>
  <c r="F23" i="7" s="1"/>
  <c r="N20" i="14"/>
  <c r="T20" i="15"/>
  <c r="AF20" i="10"/>
  <c r="AJ23" i="8" s="1"/>
  <c r="AL23" i="8" s="1"/>
  <c r="AL20" i="14"/>
  <c r="AN20" i="14" s="1"/>
  <c r="E20" i="14"/>
  <c r="F20" i="10"/>
  <c r="B20" i="15"/>
  <c r="W20" i="14"/>
  <c r="X20" i="14" s="1"/>
  <c r="T20" i="14" s="1"/>
  <c r="C23" i="7"/>
  <c r="C23" i="6"/>
  <c r="C23" i="8"/>
  <c r="C22" i="3"/>
  <c r="P17" i="14"/>
  <c r="G18" i="6"/>
  <c r="H18" i="6" s="1"/>
  <c r="F18" i="6"/>
  <c r="AL16" i="8"/>
  <c r="Q11" i="14"/>
  <c r="J11" i="15"/>
  <c r="T11" i="10"/>
  <c r="I14" i="7" s="1"/>
  <c r="O14" i="7" s="1"/>
  <c r="N42" i="7"/>
  <c r="N34" i="7"/>
  <c r="P22" i="7"/>
  <c r="T19" i="6"/>
  <c r="U19" i="6" s="1"/>
  <c r="V19" i="6" s="1"/>
  <c r="AA19" i="6" s="1"/>
  <c r="O19" i="6"/>
  <c r="P19" i="6"/>
  <c r="Q19" i="6" s="1"/>
  <c r="G17" i="6"/>
  <c r="H17" i="6" s="1"/>
  <c r="I17" i="6" s="1"/>
  <c r="F17" i="6"/>
  <c r="N13" i="15"/>
  <c r="Z13" i="10"/>
  <c r="AB16" i="8" s="1"/>
  <c r="AD13" i="14"/>
  <c r="J13" i="10"/>
  <c r="AC13" i="14"/>
  <c r="Y13" i="10"/>
  <c r="AA16" i="8" s="1"/>
  <c r="M13" i="15"/>
  <c r="I13" i="14"/>
  <c r="K13" i="14" s="1"/>
  <c r="L13" i="14" s="1"/>
  <c r="I13" i="10"/>
  <c r="S16" i="6" s="1"/>
  <c r="E13" i="15"/>
  <c r="R13" i="14"/>
  <c r="K13" i="15"/>
  <c r="U13" i="10"/>
  <c r="J16" i="7" s="1"/>
  <c r="C16" i="8"/>
  <c r="C15" i="3"/>
  <c r="C16" i="7"/>
  <c r="O16" i="7" s="1"/>
  <c r="C16" i="6"/>
  <c r="K12" i="15"/>
  <c r="U12" i="10"/>
  <c r="J15" i="7" s="1"/>
  <c r="P15" i="7" s="1"/>
  <c r="R12" i="14"/>
  <c r="D12" i="15"/>
  <c r="H12" i="10"/>
  <c r="H12" i="14"/>
  <c r="L12" i="14" s="1"/>
  <c r="AD12" i="14"/>
  <c r="N12" i="15"/>
  <c r="Z12" i="10"/>
  <c r="AB15" i="8" s="1"/>
  <c r="C15" i="7"/>
  <c r="O15" i="7" s="1"/>
  <c r="C15" i="8"/>
  <c r="C15" i="6"/>
  <c r="C14" i="3"/>
  <c r="K11" i="15"/>
  <c r="U11" i="10"/>
  <c r="J14" i="7" s="1"/>
  <c r="P14" i="7" s="1"/>
  <c r="R11" i="14"/>
  <c r="E11" i="15"/>
  <c r="I11" i="10"/>
  <c r="S14" i="6" s="1"/>
  <c r="I11" i="14"/>
  <c r="W8" i="10"/>
  <c r="D8" i="15"/>
  <c r="H8" i="10"/>
  <c r="H8" i="14"/>
  <c r="L8" i="14" s="1"/>
  <c r="AG6" i="14"/>
  <c r="K36" i="6"/>
  <c r="L36" i="6" s="1"/>
  <c r="J36" i="6"/>
  <c r="S32" i="15"/>
  <c r="AE32" i="10"/>
  <c r="AI35" i="8" s="1"/>
  <c r="AK32" i="14"/>
  <c r="J32" i="6"/>
  <c r="S28" i="15"/>
  <c r="AE28" i="10"/>
  <c r="AI31" i="8" s="1"/>
  <c r="AK28" i="14"/>
  <c r="J24" i="6"/>
  <c r="O23" i="6"/>
  <c r="L22" i="7"/>
  <c r="J17" i="6"/>
  <c r="AL15" i="8"/>
  <c r="P10" i="14"/>
  <c r="M10" i="14" s="1"/>
  <c r="O9" i="10"/>
  <c r="R9" i="15"/>
  <c r="AD9" i="10"/>
  <c r="AG12" i="8" s="1"/>
  <c r="AI9" i="14"/>
  <c r="O9" i="14"/>
  <c r="R9" i="10"/>
  <c r="G12" i="7" s="1"/>
  <c r="M12" i="7" s="1"/>
  <c r="H9" i="15"/>
  <c r="AM9" i="14"/>
  <c r="AG9" i="10"/>
  <c r="AK12" i="8" s="1"/>
  <c r="U9" i="15"/>
  <c r="AF9" i="14"/>
  <c r="P9" i="15"/>
  <c r="AB9" i="10"/>
  <c r="AD12" i="8" s="1"/>
  <c r="P5" i="14"/>
  <c r="N5" i="10"/>
  <c r="D5" i="15"/>
  <c r="H5" i="14"/>
  <c r="H5" i="10"/>
  <c r="X8" i="6" s="1"/>
  <c r="Y8" i="6" s="1"/>
  <c r="Z8" i="6" s="1"/>
  <c r="I5" i="14"/>
  <c r="E5" i="15"/>
  <c r="I5" i="10"/>
  <c r="S8" i="6" s="1"/>
  <c r="R5" i="14"/>
  <c r="K5" i="15"/>
  <c r="U5" i="10"/>
  <c r="J8" i="7" s="1"/>
  <c r="C7" i="3"/>
  <c r="C8" i="6"/>
  <c r="C8" i="8"/>
  <c r="C8" i="7"/>
  <c r="O8" i="7" s="1"/>
  <c r="AL6" i="8"/>
  <c r="X3" i="10"/>
  <c r="F3" i="15"/>
  <c r="J3" i="14"/>
  <c r="L3" i="10"/>
  <c r="O138" i="8"/>
  <c r="O135" i="8"/>
  <c r="X135" i="8" s="1"/>
  <c r="S134" i="3" s="1"/>
  <c r="O131" i="8"/>
  <c r="X131" i="8" s="1"/>
  <c r="S130" i="3" s="1"/>
  <c r="T78" i="5"/>
  <c r="T46" i="5"/>
  <c r="T14" i="5"/>
  <c r="V10" i="10"/>
  <c r="Y13" i="8"/>
  <c r="Z13" i="8" s="1"/>
  <c r="R7" i="10"/>
  <c r="G10" i="7" s="1"/>
  <c r="M10" i="7" s="1"/>
  <c r="O7" i="14"/>
  <c r="H7" i="15"/>
  <c r="M7" i="10"/>
  <c r="X7" i="10"/>
  <c r="K7" i="10"/>
  <c r="AD7" i="14"/>
  <c r="N7" i="15"/>
  <c r="Z7" i="10"/>
  <c r="AB10" i="8" s="1"/>
  <c r="O4" i="15"/>
  <c r="AA4" i="10"/>
  <c r="AC7" i="8" s="1"/>
  <c r="AE4" i="14"/>
  <c r="E4" i="15"/>
  <c r="I4" i="14"/>
  <c r="K4" i="14" s="1"/>
  <c r="I4" i="10"/>
  <c r="S7" i="6" s="1"/>
  <c r="J4" i="10"/>
  <c r="AC4" i="14"/>
  <c r="M4" i="15"/>
  <c r="Y4" i="10"/>
  <c r="AA7" i="8" s="1"/>
  <c r="T156" i="4"/>
  <c r="T152" i="4"/>
  <c r="T148" i="4"/>
  <c r="T144" i="4"/>
  <c r="T140" i="4"/>
  <c r="T136" i="4"/>
  <c r="T132" i="4"/>
  <c r="T128" i="4"/>
  <c r="T124" i="4"/>
  <c r="T120" i="4"/>
  <c r="T116" i="4"/>
  <c r="T112" i="4"/>
  <c r="T108" i="4"/>
  <c r="T104" i="4"/>
  <c r="T100" i="4"/>
  <c r="T96" i="4"/>
  <c r="T92" i="4"/>
  <c r="T88" i="4"/>
  <c r="T84" i="4"/>
  <c r="T80" i="4"/>
  <c r="T76" i="4"/>
  <c r="T72" i="4"/>
  <c r="U14" i="8"/>
  <c r="Q14" i="8"/>
  <c r="M14" i="8"/>
  <c r="I14" i="8"/>
  <c r="L14" i="8"/>
  <c r="N14" i="8" s="1"/>
  <c r="G14" i="8"/>
  <c r="V14" i="8"/>
  <c r="P14" i="8"/>
  <c r="F14" i="8"/>
  <c r="T14" i="8"/>
  <c r="J14" i="8"/>
  <c r="S14" i="8"/>
  <c r="I10" i="15"/>
  <c r="P12" i="6"/>
  <c r="Q12" i="6" s="1"/>
  <c r="T12" i="6"/>
  <c r="U12" i="6" s="1"/>
  <c r="V12" i="6" s="1"/>
  <c r="AA12" i="6" s="1"/>
  <c r="O12" i="6"/>
  <c r="P11" i="7"/>
  <c r="G10" i="6"/>
  <c r="H10" i="6" s="1"/>
  <c r="F10" i="6"/>
  <c r="L9" i="7"/>
  <c r="G9" i="6"/>
  <c r="H9" i="6" s="1"/>
  <c r="F9" i="6"/>
  <c r="I5" i="15"/>
  <c r="U8" i="8"/>
  <c r="Q8" i="8"/>
  <c r="M8" i="8"/>
  <c r="I8" i="8"/>
  <c r="L8" i="8"/>
  <c r="G8" i="8"/>
  <c r="V8" i="8"/>
  <c r="P8" i="8"/>
  <c r="F8" i="8"/>
  <c r="T8" i="8"/>
  <c r="J8" i="8"/>
  <c r="S8" i="8"/>
  <c r="W4" i="10"/>
  <c r="W3" i="14"/>
  <c r="X3" i="14" s="1"/>
  <c r="T3" i="14" s="1"/>
  <c r="J4" i="12"/>
  <c r="Q7" i="8" s="1"/>
  <c r="R7" i="8" s="1"/>
  <c r="X7" i="8" s="1"/>
  <c r="S6" i="3" s="1"/>
  <c r="C6" i="8"/>
  <c r="C6" i="7"/>
  <c r="C6" i="6"/>
  <c r="C5" i="3"/>
  <c r="P116" i="7"/>
  <c r="P108" i="7"/>
  <c r="W138" i="8"/>
  <c r="T82" i="5"/>
  <c r="T66" i="5"/>
  <c r="T50" i="5"/>
  <c r="T34" i="5"/>
  <c r="T18" i="5"/>
  <c r="P6" i="14"/>
  <c r="P104" i="7"/>
  <c r="T89" i="5"/>
  <c r="T25" i="5"/>
  <c r="L59" i="7"/>
  <c r="T61" i="5"/>
  <c r="T49" i="5"/>
  <c r="L78" i="7"/>
  <c r="T37" i="5"/>
  <c r="W174" i="10"/>
  <c r="S173" i="10"/>
  <c r="H176" i="7" s="1"/>
  <c r="E173" i="15"/>
  <c r="I173" i="10"/>
  <c r="S176" i="6" s="1"/>
  <c r="I173" i="14"/>
  <c r="Q173" i="15"/>
  <c r="AC173" i="10"/>
  <c r="AF176" i="8" s="1"/>
  <c r="AH176" i="8" s="1"/>
  <c r="AH173" i="14"/>
  <c r="AJ173" i="14" s="1"/>
  <c r="N173" i="10"/>
  <c r="AF166" i="14"/>
  <c r="P166" i="15"/>
  <c r="AB166" i="10"/>
  <c r="AD169" i="8" s="1"/>
  <c r="M166" i="10"/>
  <c r="I166" i="14"/>
  <c r="E166" i="15"/>
  <c r="I166" i="10"/>
  <c r="S169" i="6" s="1"/>
  <c r="W165" i="14"/>
  <c r="X165" i="14" s="1"/>
  <c r="T165" i="14" s="1"/>
  <c r="J187" i="12"/>
  <c r="E165" i="14"/>
  <c r="B165" i="15"/>
  <c r="F165" i="10"/>
  <c r="AI164" i="14"/>
  <c r="AJ164" i="14" s="1"/>
  <c r="R164" i="15"/>
  <c r="AD164" i="10"/>
  <c r="AG167" i="8" s="1"/>
  <c r="AH167" i="8" s="1"/>
  <c r="AD164" i="14"/>
  <c r="AG164" i="14" s="1"/>
  <c r="N164" i="15"/>
  <c r="Z164" i="10"/>
  <c r="AB167" i="8" s="1"/>
  <c r="AE167" i="8" s="1"/>
  <c r="AM167" i="8" s="1"/>
  <c r="AA164" i="14"/>
  <c r="L164" i="15"/>
  <c r="E172" i="14"/>
  <c r="F172" i="10"/>
  <c r="B172" i="15"/>
  <c r="W172" i="14"/>
  <c r="X172" i="14" s="1"/>
  <c r="T172" i="14" s="1"/>
  <c r="N172" i="14"/>
  <c r="G172" i="15"/>
  <c r="Q172" i="10"/>
  <c r="F175" i="7" s="1"/>
  <c r="L175" i="7" s="1"/>
  <c r="AL172" i="14"/>
  <c r="T172" i="15"/>
  <c r="AF172" i="10"/>
  <c r="AJ175" i="8" s="1"/>
  <c r="W172" i="10"/>
  <c r="AM162" i="14"/>
  <c r="U162" i="15"/>
  <c r="AG162" i="10"/>
  <c r="AK165" i="8" s="1"/>
  <c r="O162" i="14"/>
  <c r="H162" i="15"/>
  <c r="R162" i="10"/>
  <c r="G165" i="7" s="1"/>
  <c r="M165" i="7" s="1"/>
  <c r="S165" i="15"/>
  <c r="AE165" i="10"/>
  <c r="AI168" i="8" s="1"/>
  <c r="AL168" i="8" s="1"/>
  <c r="AK165" i="14"/>
  <c r="AN165" i="14" s="1"/>
  <c r="P165" i="10"/>
  <c r="J170" i="15"/>
  <c r="T170" i="10"/>
  <c r="I173" i="7" s="1"/>
  <c r="O173" i="7" s="1"/>
  <c r="Q170" i="14"/>
  <c r="AE173" i="14"/>
  <c r="O173" i="15"/>
  <c r="AA173" i="10"/>
  <c r="AC176" i="8" s="1"/>
  <c r="J173" i="14"/>
  <c r="K173" i="14" s="1"/>
  <c r="F173" i="15"/>
  <c r="L173" i="10"/>
  <c r="M173" i="15"/>
  <c r="Y173" i="10"/>
  <c r="AA176" i="8" s="1"/>
  <c r="AC173" i="14"/>
  <c r="AG173" i="14" s="1"/>
  <c r="J173" i="10"/>
  <c r="G171" i="6"/>
  <c r="H171" i="6" s="1"/>
  <c r="F171" i="6"/>
  <c r="R167" i="14"/>
  <c r="K167" i="15"/>
  <c r="U167" i="10"/>
  <c r="J170" i="7" s="1"/>
  <c r="P170" i="7" s="1"/>
  <c r="AH166" i="14"/>
  <c r="AJ166" i="14" s="1"/>
  <c r="Q166" i="15"/>
  <c r="AC166" i="10"/>
  <c r="AF169" i="8" s="1"/>
  <c r="AH169" i="8" s="1"/>
  <c r="N166" i="10"/>
  <c r="AD165" i="14"/>
  <c r="N165" i="15"/>
  <c r="Z165" i="10"/>
  <c r="AB168" i="8" s="1"/>
  <c r="K165" i="10"/>
  <c r="G167" i="6"/>
  <c r="H167" i="6" s="1"/>
  <c r="F167" i="6"/>
  <c r="R163" i="14"/>
  <c r="K163" i="15"/>
  <c r="U163" i="10"/>
  <c r="J166" i="7" s="1"/>
  <c r="P166" i="7" s="1"/>
  <c r="AH162" i="14"/>
  <c r="AJ162" i="14" s="1"/>
  <c r="Q162" i="15"/>
  <c r="AC162" i="10"/>
  <c r="AF165" i="8" s="1"/>
  <c r="AH165" i="8" s="1"/>
  <c r="N162" i="10"/>
  <c r="L166" i="15"/>
  <c r="AA166" i="14"/>
  <c r="P174" i="6"/>
  <c r="Q174" i="6" s="1"/>
  <c r="T174" i="6"/>
  <c r="U174" i="6" s="1"/>
  <c r="V174" i="6" s="1"/>
  <c r="O174" i="6"/>
  <c r="S170" i="15"/>
  <c r="AE170" i="10"/>
  <c r="AI173" i="8" s="1"/>
  <c r="AL173" i="8" s="1"/>
  <c r="AK170" i="14"/>
  <c r="AN170" i="14" s="1"/>
  <c r="P170" i="10"/>
  <c r="P169" i="15"/>
  <c r="AB169" i="10"/>
  <c r="AD172" i="8" s="1"/>
  <c r="AF169" i="14"/>
  <c r="Q168" i="15"/>
  <c r="AC168" i="10"/>
  <c r="AF171" i="8" s="1"/>
  <c r="AH171" i="8" s="1"/>
  <c r="AH168" i="14"/>
  <c r="AJ168" i="14" s="1"/>
  <c r="N167" i="15"/>
  <c r="Z167" i="10"/>
  <c r="AB170" i="8" s="1"/>
  <c r="AE170" i="8" s="1"/>
  <c r="AM170" i="8" s="1"/>
  <c r="AD167" i="14"/>
  <c r="AG167" i="14" s="1"/>
  <c r="S166" i="15"/>
  <c r="AE166" i="10"/>
  <c r="AI169" i="8" s="1"/>
  <c r="AL169" i="8" s="1"/>
  <c r="AK166" i="14"/>
  <c r="AN166" i="14" s="1"/>
  <c r="P166" i="10"/>
  <c r="P165" i="15"/>
  <c r="AB165" i="10"/>
  <c r="AD168" i="8" s="1"/>
  <c r="AF165" i="14"/>
  <c r="R163" i="15"/>
  <c r="AD163" i="10"/>
  <c r="AG166" i="8" s="1"/>
  <c r="AH166" i="8" s="1"/>
  <c r="AI163" i="14"/>
  <c r="AJ163" i="14" s="1"/>
  <c r="Q155" i="14"/>
  <c r="J155" i="15"/>
  <c r="T155" i="10"/>
  <c r="I158" i="7" s="1"/>
  <c r="O158" i="7" s="1"/>
  <c r="AL154" i="14"/>
  <c r="T154" i="15"/>
  <c r="AF154" i="10"/>
  <c r="AJ157" i="8" s="1"/>
  <c r="N154" i="14"/>
  <c r="G154" i="15"/>
  <c r="Q154" i="10"/>
  <c r="F157" i="7" s="1"/>
  <c r="L160" i="7"/>
  <c r="AK156" i="14"/>
  <c r="AN156" i="14" s="1"/>
  <c r="S156" i="15"/>
  <c r="AE156" i="10"/>
  <c r="AI159" i="8" s="1"/>
  <c r="AL159" i="8" s="1"/>
  <c r="AE156" i="14"/>
  <c r="AG156" i="14" s="1"/>
  <c r="O156" i="15"/>
  <c r="AA156" i="10"/>
  <c r="AC159" i="8" s="1"/>
  <c r="AE159" i="8" s="1"/>
  <c r="AM159" i="8" s="1"/>
  <c r="W156" i="10"/>
  <c r="Q156" i="14"/>
  <c r="J156" i="15"/>
  <c r="T156" i="10"/>
  <c r="I159" i="7" s="1"/>
  <c r="O159" i="7" s="1"/>
  <c r="P156" i="10"/>
  <c r="J156" i="14"/>
  <c r="F156" i="15"/>
  <c r="L156" i="10"/>
  <c r="H156" i="14"/>
  <c r="D156" i="15"/>
  <c r="H156" i="10"/>
  <c r="AL155" i="14"/>
  <c r="T155" i="15"/>
  <c r="AF155" i="10"/>
  <c r="AJ158" i="8" s="1"/>
  <c r="AF155" i="14"/>
  <c r="P155" i="15"/>
  <c r="AB155" i="10"/>
  <c r="AD158" i="8" s="1"/>
  <c r="X155" i="10"/>
  <c r="R155" i="14"/>
  <c r="K155" i="15"/>
  <c r="U155" i="10"/>
  <c r="J158" i="7" s="1"/>
  <c r="P158" i="7" s="1"/>
  <c r="N155" i="14"/>
  <c r="G155" i="15"/>
  <c r="Q155" i="10"/>
  <c r="F158" i="7" s="1"/>
  <c r="L158" i="7" s="1"/>
  <c r="P156" i="7"/>
  <c r="AI149" i="14"/>
  <c r="AJ149" i="14" s="1"/>
  <c r="R149" i="15"/>
  <c r="AD149" i="10"/>
  <c r="AG152" i="8" s="1"/>
  <c r="AH152" i="8" s="1"/>
  <c r="O149" i="10"/>
  <c r="N159" i="10"/>
  <c r="N158" i="15"/>
  <c r="Z158" i="10"/>
  <c r="AB161" i="8" s="1"/>
  <c r="AD158" i="14"/>
  <c r="K158" i="10"/>
  <c r="W157" i="10"/>
  <c r="D157" i="15"/>
  <c r="H157" i="10"/>
  <c r="H157" i="14"/>
  <c r="L157" i="14" s="1"/>
  <c r="D157" i="14" s="1"/>
  <c r="F160" i="6"/>
  <c r="G160" i="6"/>
  <c r="H160" i="6" s="1"/>
  <c r="I160" i="6" s="1"/>
  <c r="K156" i="15"/>
  <c r="U156" i="10"/>
  <c r="J159" i="7" s="1"/>
  <c r="P159" i="7" s="1"/>
  <c r="R156" i="14"/>
  <c r="S156" i="10"/>
  <c r="H159" i="7" s="1"/>
  <c r="E156" i="15"/>
  <c r="I156" i="10"/>
  <c r="S159" i="6" s="1"/>
  <c r="I156" i="14"/>
  <c r="J159" i="6"/>
  <c r="K159" i="6"/>
  <c r="L159" i="6" s="1"/>
  <c r="M155" i="15"/>
  <c r="Y155" i="10"/>
  <c r="AA158" i="8" s="1"/>
  <c r="AC155" i="14"/>
  <c r="AG155" i="14" s="1"/>
  <c r="J155" i="10"/>
  <c r="L154" i="15"/>
  <c r="AA154" i="14"/>
  <c r="C154" i="15"/>
  <c r="G154" i="10"/>
  <c r="F154" i="14"/>
  <c r="G154" i="14" s="1"/>
  <c r="J153" i="15"/>
  <c r="T153" i="10"/>
  <c r="I156" i="7" s="1"/>
  <c r="O156" i="7" s="1"/>
  <c r="Q153" i="14"/>
  <c r="M156" i="7"/>
  <c r="T152" i="15"/>
  <c r="AF152" i="10"/>
  <c r="AJ155" i="8" s="1"/>
  <c r="AL152" i="14"/>
  <c r="I152" i="15"/>
  <c r="G152" i="15"/>
  <c r="Q152" i="10"/>
  <c r="F155" i="7" s="1"/>
  <c r="L155" i="7" s="1"/>
  <c r="N152" i="14"/>
  <c r="M152" i="14" s="1"/>
  <c r="M151" i="15"/>
  <c r="Y151" i="10"/>
  <c r="AA154" i="8" s="1"/>
  <c r="AC151" i="14"/>
  <c r="AG151" i="14" s="1"/>
  <c r="J151" i="10"/>
  <c r="W149" i="10"/>
  <c r="H149" i="14"/>
  <c r="L149" i="14" s="1"/>
  <c r="D149" i="14" s="1"/>
  <c r="D149" i="15"/>
  <c r="H149" i="10"/>
  <c r="W161" i="10"/>
  <c r="M161" i="10"/>
  <c r="X161" i="10"/>
  <c r="K161" i="10"/>
  <c r="AD161" i="14"/>
  <c r="N161" i="15"/>
  <c r="Z161" i="10"/>
  <c r="AB164" i="8" s="1"/>
  <c r="N161" i="10"/>
  <c r="AH161" i="14"/>
  <c r="AJ161" i="14" s="1"/>
  <c r="AC161" i="10"/>
  <c r="AF164" i="8" s="1"/>
  <c r="AH164" i="8" s="1"/>
  <c r="Q161" i="15"/>
  <c r="J158" i="15"/>
  <c r="T158" i="10"/>
  <c r="I161" i="7" s="1"/>
  <c r="O161" i="7" s="1"/>
  <c r="Q158" i="14"/>
  <c r="AJ156" i="14"/>
  <c r="J154" i="15"/>
  <c r="T154" i="10"/>
  <c r="I157" i="7" s="1"/>
  <c r="O157" i="7" s="1"/>
  <c r="Q154" i="14"/>
  <c r="AJ152" i="14"/>
  <c r="R151" i="15"/>
  <c r="AD151" i="10"/>
  <c r="AG154" i="8" s="1"/>
  <c r="AI151" i="14"/>
  <c r="O148" i="15"/>
  <c r="AE148" i="14"/>
  <c r="AA148" i="10"/>
  <c r="AC151" i="8" s="1"/>
  <c r="N148" i="10"/>
  <c r="AD147" i="14"/>
  <c r="N147" i="15"/>
  <c r="Z147" i="10"/>
  <c r="AB150" i="8" s="1"/>
  <c r="K147" i="10"/>
  <c r="AH149" i="8"/>
  <c r="AE149" i="8"/>
  <c r="M149" i="7"/>
  <c r="G149" i="6"/>
  <c r="H149" i="6" s="1"/>
  <c r="F149" i="6"/>
  <c r="V145" i="10"/>
  <c r="Y148" i="8"/>
  <c r="Z148" i="8" s="1"/>
  <c r="S145" i="10"/>
  <c r="H148" i="7" s="1"/>
  <c r="AC144" i="14"/>
  <c r="M144" i="15"/>
  <c r="Y144" i="10"/>
  <c r="AA147" i="8" s="1"/>
  <c r="J144" i="10"/>
  <c r="AA143" i="14"/>
  <c r="L143" i="15"/>
  <c r="AE145" i="8"/>
  <c r="M145" i="7"/>
  <c r="G145" i="6"/>
  <c r="H145" i="6" s="1"/>
  <c r="F145" i="6"/>
  <c r="V141" i="10"/>
  <c r="Y144" i="8"/>
  <c r="Z144" i="8" s="1"/>
  <c r="S141" i="10"/>
  <c r="H144" i="7" s="1"/>
  <c r="AG149" i="14"/>
  <c r="Q148" i="15"/>
  <c r="AH148" i="14"/>
  <c r="AJ148" i="14" s="1"/>
  <c r="AC148" i="10"/>
  <c r="AF151" i="8" s="1"/>
  <c r="AH151" i="8" s="1"/>
  <c r="P148" i="14"/>
  <c r="AK147" i="14"/>
  <c r="AN147" i="14" s="1"/>
  <c r="S147" i="15"/>
  <c r="AE147" i="10"/>
  <c r="AI150" i="8" s="1"/>
  <c r="AL150" i="8" s="1"/>
  <c r="P147" i="10"/>
  <c r="AD144" i="14"/>
  <c r="N144" i="15"/>
  <c r="Z144" i="10"/>
  <c r="AB147" i="8" s="1"/>
  <c r="K144" i="10"/>
  <c r="W143" i="10"/>
  <c r="H143" i="14"/>
  <c r="L143" i="14" s="1"/>
  <c r="D143" i="15"/>
  <c r="H143" i="10"/>
  <c r="P148" i="10"/>
  <c r="AL148" i="14"/>
  <c r="AF148" i="10"/>
  <c r="AJ151" i="8" s="1"/>
  <c r="T148" i="15"/>
  <c r="P147" i="15"/>
  <c r="AB147" i="10"/>
  <c r="AD150" i="8" s="1"/>
  <c r="AF147" i="14"/>
  <c r="AJ146" i="14"/>
  <c r="AB146" i="14" s="1"/>
  <c r="J144" i="15"/>
  <c r="T144" i="10"/>
  <c r="I147" i="7" s="1"/>
  <c r="O147" i="7" s="1"/>
  <c r="Q144" i="14"/>
  <c r="T143" i="15"/>
  <c r="AF143" i="10"/>
  <c r="AJ146" i="8" s="1"/>
  <c r="AL143" i="14"/>
  <c r="G143" i="15"/>
  <c r="Q143" i="10"/>
  <c r="F146" i="7" s="1"/>
  <c r="L146" i="7" s="1"/>
  <c r="N143" i="14"/>
  <c r="K150" i="10"/>
  <c r="N150" i="15"/>
  <c r="Z150" i="10"/>
  <c r="AB153" i="8" s="1"/>
  <c r="AD150" i="14"/>
  <c r="N150" i="10"/>
  <c r="AH150" i="14"/>
  <c r="AJ150" i="14" s="1"/>
  <c r="Q150" i="15"/>
  <c r="AC150" i="10"/>
  <c r="AF153" i="8" s="1"/>
  <c r="AH153" i="8" s="1"/>
  <c r="M150" i="10"/>
  <c r="X150" i="10"/>
  <c r="I148" i="15"/>
  <c r="G148" i="15"/>
  <c r="Q148" i="10"/>
  <c r="F151" i="7" s="1"/>
  <c r="L151" i="7" s="1"/>
  <c r="N148" i="14"/>
  <c r="O172" i="12"/>
  <c r="K151" i="6" s="1"/>
  <c r="L151" i="6" s="1"/>
  <c r="M151" i="6" s="1"/>
  <c r="J169" i="12"/>
  <c r="Q150" i="8" s="1"/>
  <c r="R150" i="8" s="1"/>
  <c r="X150" i="8" s="1"/>
  <c r="S149" i="3" s="1"/>
  <c r="W147" i="14"/>
  <c r="X147" i="14" s="1"/>
  <c r="T147" i="14" s="1"/>
  <c r="B147" i="15"/>
  <c r="F147" i="10"/>
  <c r="E147" i="14"/>
  <c r="L149" i="7"/>
  <c r="S145" i="15"/>
  <c r="AE145" i="10"/>
  <c r="AI148" i="8" s="1"/>
  <c r="AL148" i="8" s="1"/>
  <c r="AK145" i="14"/>
  <c r="AN145" i="14" s="1"/>
  <c r="AB145" i="14" s="1"/>
  <c r="Z145" i="14" s="1"/>
  <c r="S145" i="14" s="1"/>
  <c r="AH148" i="8"/>
  <c r="P145" i="10"/>
  <c r="P144" i="15"/>
  <c r="AB144" i="10"/>
  <c r="AD147" i="8" s="1"/>
  <c r="AF144" i="14"/>
  <c r="U143" i="15"/>
  <c r="AG143" i="10"/>
  <c r="AK146" i="8" s="1"/>
  <c r="AM143" i="14"/>
  <c r="H143" i="15"/>
  <c r="R143" i="10"/>
  <c r="G146" i="7" s="1"/>
  <c r="M146" i="7" s="1"/>
  <c r="O143" i="14"/>
  <c r="R142" i="15"/>
  <c r="AD142" i="10"/>
  <c r="AG145" i="8" s="1"/>
  <c r="AH145" i="8" s="1"/>
  <c r="AI142" i="14"/>
  <c r="AJ142" i="14" s="1"/>
  <c r="AB142" i="14" s="1"/>
  <c r="O142" i="10"/>
  <c r="O141" i="15"/>
  <c r="AA141" i="10"/>
  <c r="AC144" i="8" s="1"/>
  <c r="AE141" i="14"/>
  <c r="AG141" i="14" s="1"/>
  <c r="AE144" i="8"/>
  <c r="AM144" i="8" s="1"/>
  <c r="F141" i="15"/>
  <c r="L141" i="10"/>
  <c r="J141" i="14"/>
  <c r="K141" i="14" s="1"/>
  <c r="K140" i="10"/>
  <c r="P140" i="15"/>
  <c r="AB140" i="10"/>
  <c r="AD143" i="8" s="1"/>
  <c r="AF140" i="14"/>
  <c r="AI140" i="14"/>
  <c r="R140" i="15"/>
  <c r="AD140" i="10"/>
  <c r="AG143" i="8" s="1"/>
  <c r="O140" i="14"/>
  <c r="H140" i="15"/>
  <c r="R140" i="10"/>
  <c r="G143" i="7" s="1"/>
  <c r="M143" i="7" s="1"/>
  <c r="AM140" i="14"/>
  <c r="AG140" i="10"/>
  <c r="AK143" i="8" s="1"/>
  <c r="U140" i="15"/>
  <c r="P136" i="14"/>
  <c r="AK135" i="14"/>
  <c r="S135" i="15"/>
  <c r="AE135" i="10"/>
  <c r="AI138" i="8" s="1"/>
  <c r="P135" i="10"/>
  <c r="AF134" i="14"/>
  <c r="P134" i="15"/>
  <c r="AB134" i="10"/>
  <c r="AD137" i="8" s="1"/>
  <c r="W131" i="10"/>
  <c r="H131" i="14"/>
  <c r="L131" i="14" s="1"/>
  <c r="D131" i="15"/>
  <c r="V131" i="15" s="1"/>
  <c r="G131" i="11" s="1"/>
  <c r="D131" i="11" s="1"/>
  <c r="H131" i="10"/>
  <c r="R130" i="14"/>
  <c r="K130" i="15"/>
  <c r="U130" i="10"/>
  <c r="J133" i="7" s="1"/>
  <c r="P133" i="7" s="1"/>
  <c r="I130" i="14"/>
  <c r="E130" i="15"/>
  <c r="I130" i="10"/>
  <c r="S133" i="6" s="1"/>
  <c r="AJ129" i="14"/>
  <c r="P128" i="14"/>
  <c r="AK127" i="14"/>
  <c r="S127" i="15"/>
  <c r="AE127" i="10"/>
  <c r="AI130" i="8" s="1"/>
  <c r="P127" i="10"/>
  <c r="AF126" i="14"/>
  <c r="P126" i="15"/>
  <c r="AB126" i="10"/>
  <c r="AD129" i="8" s="1"/>
  <c r="AG125" i="14"/>
  <c r="AI124" i="14"/>
  <c r="AJ124" i="14" s="1"/>
  <c r="R124" i="15"/>
  <c r="AD124" i="10"/>
  <c r="AG127" i="8" s="1"/>
  <c r="AH127" i="8" s="1"/>
  <c r="Q123" i="14"/>
  <c r="J123" i="15"/>
  <c r="T123" i="10"/>
  <c r="I126" i="7" s="1"/>
  <c r="O126" i="7" s="1"/>
  <c r="AG121" i="14"/>
  <c r="AI120" i="14"/>
  <c r="AJ120" i="14" s="1"/>
  <c r="R120" i="15"/>
  <c r="AD120" i="10"/>
  <c r="AG123" i="8" s="1"/>
  <c r="AH123" i="8" s="1"/>
  <c r="Q119" i="14"/>
  <c r="J119" i="15"/>
  <c r="T119" i="10"/>
  <c r="I122" i="7" s="1"/>
  <c r="O122" i="7" s="1"/>
  <c r="AG117" i="14"/>
  <c r="W139" i="10"/>
  <c r="X138" i="10"/>
  <c r="L137" i="15"/>
  <c r="AA137" i="14"/>
  <c r="O137" i="10"/>
  <c r="K137" i="10"/>
  <c r="G137" i="14"/>
  <c r="AK136" i="14"/>
  <c r="AN136" i="14" s="1"/>
  <c r="S136" i="15"/>
  <c r="AE136" i="10"/>
  <c r="AI139" i="8" s="1"/>
  <c r="AL139" i="8" s="1"/>
  <c r="AE136" i="14"/>
  <c r="O136" i="15"/>
  <c r="AA136" i="10"/>
  <c r="AC139" i="8" s="1"/>
  <c r="AE139" i="8" s="1"/>
  <c r="AM139" i="8" s="1"/>
  <c r="W136" i="10"/>
  <c r="Q136" i="14"/>
  <c r="J136" i="15"/>
  <c r="T136" i="10"/>
  <c r="I139" i="7" s="1"/>
  <c r="O139" i="7" s="1"/>
  <c r="P136" i="10"/>
  <c r="J136" i="14"/>
  <c r="K136" i="14" s="1"/>
  <c r="F136" i="15"/>
  <c r="L136" i="10"/>
  <c r="H136" i="14"/>
  <c r="D136" i="15"/>
  <c r="H136" i="10"/>
  <c r="AL135" i="14"/>
  <c r="T135" i="15"/>
  <c r="AF135" i="10"/>
  <c r="AJ138" i="8" s="1"/>
  <c r="N135" i="14"/>
  <c r="G135" i="15"/>
  <c r="Q135" i="10"/>
  <c r="F138" i="7" s="1"/>
  <c r="L138" i="7" s="1"/>
  <c r="F12" i="13"/>
  <c r="W134" i="14"/>
  <c r="X134" i="14" s="1"/>
  <c r="T134" i="14" s="1"/>
  <c r="N11" i="13"/>
  <c r="Q137" i="8" s="1"/>
  <c r="R137" i="8" s="1"/>
  <c r="E134" i="14"/>
  <c r="B134" i="15"/>
  <c r="F134" i="10"/>
  <c r="AI133" i="14"/>
  <c r="AJ133" i="14" s="1"/>
  <c r="R133" i="15"/>
  <c r="AD133" i="10"/>
  <c r="AG136" i="8" s="1"/>
  <c r="AH136" i="8" s="1"/>
  <c r="AE135" i="8"/>
  <c r="G135" i="6"/>
  <c r="H135" i="6" s="1"/>
  <c r="F135" i="6"/>
  <c r="V131" i="10"/>
  <c r="Y134" i="8"/>
  <c r="Z134" i="8" s="1"/>
  <c r="S131" i="10"/>
  <c r="H134" i="7" s="1"/>
  <c r="AH130" i="14"/>
  <c r="AJ130" i="14" s="1"/>
  <c r="Q130" i="15"/>
  <c r="AC130" i="10"/>
  <c r="AF133" i="8" s="1"/>
  <c r="AH133" i="8" s="1"/>
  <c r="N130" i="10"/>
  <c r="G129" i="14"/>
  <c r="AK128" i="14"/>
  <c r="AN128" i="14" s="1"/>
  <c r="S128" i="15"/>
  <c r="AE128" i="10"/>
  <c r="AI131" i="8" s="1"/>
  <c r="AL131" i="8" s="1"/>
  <c r="AE128" i="14"/>
  <c r="AG128" i="14" s="1"/>
  <c r="O128" i="15"/>
  <c r="AA128" i="10"/>
  <c r="AC131" i="8" s="1"/>
  <c r="AE131" i="8" s="1"/>
  <c r="W128" i="10"/>
  <c r="Q128" i="14"/>
  <c r="J128" i="15"/>
  <c r="T128" i="10"/>
  <c r="I131" i="7" s="1"/>
  <c r="O131" i="7" s="1"/>
  <c r="P128" i="10"/>
  <c r="J128" i="14"/>
  <c r="F128" i="15"/>
  <c r="L128" i="10"/>
  <c r="H128" i="14"/>
  <c r="D128" i="15"/>
  <c r="H128" i="10"/>
  <c r="AL127" i="14"/>
  <c r="T127" i="15"/>
  <c r="AF127" i="10"/>
  <c r="AJ130" i="8" s="1"/>
  <c r="AF127" i="14"/>
  <c r="P127" i="15"/>
  <c r="AB127" i="10"/>
  <c r="AD130" i="8" s="1"/>
  <c r="X127" i="10"/>
  <c r="R127" i="14"/>
  <c r="K127" i="15"/>
  <c r="U127" i="10"/>
  <c r="J130" i="7" s="1"/>
  <c r="P130" i="7" s="1"/>
  <c r="N127" i="14"/>
  <c r="G127" i="15"/>
  <c r="Q127" i="10"/>
  <c r="F130" i="7" s="1"/>
  <c r="L130" i="7" s="1"/>
  <c r="K130" i="6"/>
  <c r="L130" i="6" s="1"/>
  <c r="J130" i="6"/>
  <c r="AC126" i="14"/>
  <c r="M126" i="15"/>
  <c r="Y126" i="10"/>
  <c r="AA129" i="8" s="1"/>
  <c r="J126" i="10"/>
  <c r="AI121" i="14"/>
  <c r="AJ121" i="14" s="1"/>
  <c r="AD121" i="10"/>
  <c r="AG124" i="8" s="1"/>
  <c r="AH124" i="8" s="1"/>
  <c r="R121" i="15"/>
  <c r="Q120" i="14"/>
  <c r="T120" i="10"/>
  <c r="I123" i="7" s="1"/>
  <c r="O123" i="7" s="1"/>
  <c r="J120" i="15"/>
  <c r="AL119" i="14"/>
  <c r="T119" i="15"/>
  <c r="AF119" i="10"/>
  <c r="AJ122" i="8" s="1"/>
  <c r="N119" i="14"/>
  <c r="G119" i="15"/>
  <c r="Q119" i="10"/>
  <c r="F122" i="7" s="1"/>
  <c r="L122" i="7" s="1"/>
  <c r="T139" i="15"/>
  <c r="AF139" i="10"/>
  <c r="AJ142" i="8" s="1"/>
  <c r="AL139" i="14"/>
  <c r="P138" i="15"/>
  <c r="AB138" i="10"/>
  <c r="AD141" i="8" s="1"/>
  <c r="AF138" i="14"/>
  <c r="P137" i="10"/>
  <c r="AE137" i="14"/>
  <c r="O137" i="15"/>
  <c r="AA137" i="10"/>
  <c r="AC140" i="8" s="1"/>
  <c r="P136" i="15"/>
  <c r="AB136" i="10"/>
  <c r="AD139" i="8" s="1"/>
  <c r="AF136" i="14"/>
  <c r="U135" i="15"/>
  <c r="AG135" i="10"/>
  <c r="AK138" i="8" s="1"/>
  <c r="AM135" i="14"/>
  <c r="H135" i="15"/>
  <c r="R135" i="10"/>
  <c r="G138" i="7" s="1"/>
  <c r="M138" i="7" s="1"/>
  <c r="O135" i="14"/>
  <c r="R134" i="15"/>
  <c r="AD134" i="10"/>
  <c r="AG137" i="8" s="1"/>
  <c r="AI134" i="14"/>
  <c r="O134" i="10"/>
  <c r="O133" i="15"/>
  <c r="AA133" i="10"/>
  <c r="AC136" i="8" s="1"/>
  <c r="AE133" i="14"/>
  <c r="AG133" i="14" s="1"/>
  <c r="AE136" i="8"/>
  <c r="F133" i="15"/>
  <c r="L133" i="10"/>
  <c r="J133" i="14"/>
  <c r="K133" i="14" s="1"/>
  <c r="X132" i="10"/>
  <c r="V132" i="10"/>
  <c r="Y135" i="8"/>
  <c r="Z135" i="8" s="1"/>
  <c r="M132" i="10"/>
  <c r="Q131" i="15"/>
  <c r="AC131" i="10"/>
  <c r="AF134" i="8" s="1"/>
  <c r="AH134" i="8" s="1"/>
  <c r="AH131" i="14"/>
  <c r="AJ131" i="14" s="1"/>
  <c r="N131" i="10"/>
  <c r="N130" i="15"/>
  <c r="Z130" i="10"/>
  <c r="AB133" i="8" s="1"/>
  <c r="AD130" i="14"/>
  <c r="K130" i="10"/>
  <c r="W129" i="10"/>
  <c r="D129" i="15"/>
  <c r="H129" i="10"/>
  <c r="H129" i="14"/>
  <c r="L129" i="14" s="1"/>
  <c r="F132" i="6"/>
  <c r="G132" i="6"/>
  <c r="H132" i="6" s="1"/>
  <c r="K128" i="15"/>
  <c r="U128" i="10"/>
  <c r="J131" i="7" s="1"/>
  <c r="P131" i="7" s="1"/>
  <c r="R128" i="14"/>
  <c r="S128" i="10"/>
  <c r="H131" i="7" s="1"/>
  <c r="E128" i="15"/>
  <c r="I128" i="10"/>
  <c r="S131" i="6" s="1"/>
  <c r="I128" i="14"/>
  <c r="J131" i="6"/>
  <c r="K131" i="6"/>
  <c r="L131" i="6" s="1"/>
  <c r="M127" i="15"/>
  <c r="Y127" i="10"/>
  <c r="AA130" i="8" s="1"/>
  <c r="AC127" i="14"/>
  <c r="AG127" i="14" s="1"/>
  <c r="J127" i="10"/>
  <c r="L126" i="15"/>
  <c r="AA126" i="14"/>
  <c r="C126" i="15"/>
  <c r="G126" i="10"/>
  <c r="F126" i="14"/>
  <c r="G126" i="14" s="1"/>
  <c r="J125" i="15"/>
  <c r="T125" i="10"/>
  <c r="I128" i="7" s="1"/>
  <c r="O128" i="7" s="1"/>
  <c r="Q125" i="14"/>
  <c r="T124" i="15"/>
  <c r="AF124" i="10"/>
  <c r="AJ127" i="8" s="1"/>
  <c r="AL124" i="14"/>
  <c r="I124" i="15"/>
  <c r="G124" i="15"/>
  <c r="Q124" i="10"/>
  <c r="F127" i="7" s="1"/>
  <c r="L127" i="7" s="1"/>
  <c r="N124" i="14"/>
  <c r="M124" i="14" s="1"/>
  <c r="J150" i="12"/>
  <c r="W123" i="14"/>
  <c r="X123" i="14" s="1"/>
  <c r="T123" i="14" s="1"/>
  <c r="B123" i="15"/>
  <c r="F123" i="10"/>
  <c r="E123" i="14"/>
  <c r="J121" i="15"/>
  <c r="Q121" i="14"/>
  <c r="M121" i="14" s="1"/>
  <c r="T120" i="15"/>
  <c r="AF120" i="10"/>
  <c r="AJ123" i="8" s="1"/>
  <c r="AL120" i="14"/>
  <c r="I120" i="15"/>
  <c r="G120" i="15"/>
  <c r="Q120" i="10"/>
  <c r="F123" i="7" s="1"/>
  <c r="L123" i="7" s="1"/>
  <c r="N120" i="14"/>
  <c r="W119" i="14"/>
  <c r="X119" i="14" s="1"/>
  <c r="T119" i="14" s="1"/>
  <c r="B119" i="15"/>
  <c r="F119" i="10"/>
  <c r="E119" i="14"/>
  <c r="J117" i="15"/>
  <c r="T117" i="10"/>
  <c r="I120" i="7" s="1"/>
  <c r="O120" i="7" s="1"/>
  <c r="Q117" i="14"/>
  <c r="D140" i="15"/>
  <c r="H140" i="10"/>
  <c r="H140" i="14"/>
  <c r="E139" i="14"/>
  <c r="B139" i="15"/>
  <c r="F139" i="10"/>
  <c r="W139" i="14"/>
  <c r="X139" i="14" s="1"/>
  <c r="T139" i="14" s="1"/>
  <c r="J155" i="12"/>
  <c r="Q142" i="8" s="1"/>
  <c r="R142" i="8" s="1"/>
  <c r="X142" i="8" s="1"/>
  <c r="S141" i="3" s="1"/>
  <c r="F139" i="14"/>
  <c r="G139" i="10"/>
  <c r="C139" i="15"/>
  <c r="AA139" i="14"/>
  <c r="L139" i="15"/>
  <c r="Q138" i="15"/>
  <c r="AC138" i="10"/>
  <c r="AF141" i="8" s="1"/>
  <c r="AH141" i="8" s="1"/>
  <c r="AH138" i="14"/>
  <c r="AJ138" i="14" s="1"/>
  <c r="G138" i="15"/>
  <c r="Q138" i="10"/>
  <c r="F141" i="7" s="1"/>
  <c r="L141" i="7" s="1"/>
  <c r="N138" i="14"/>
  <c r="F138" i="14"/>
  <c r="G138" i="14" s="1"/>
  <c r="G138" i="10"/>
  <c r="M141" i="7" s="1"/>
  <c r="C138" i="15"/>
  <c r="AA138" i="14"/>
  <c r="L138" i="15"/>
  <c r="AK138" i="14"/>
  <c r="AN138" i="14" s="1"/>
  <c r="S138" i="15"/>
  <c r="AE138" i="10"/>
  <c r="AI141" i="8" s="1"/>
  <c r="AL141" i="8" s="1"/>
  <c r="AG136" i="14"/>
  <c r="S134" i="15"/>
  <c r="AE134" i="10"/>
  <c r="AI137" i="8" s="1"/>
  <c r="AL137" i="8" s="1"/>
  <c r="AK134" i="14"/>
  <c r="AN134" i="14" s="1"/>
  <c r="P134" i="10"/>
  <c r="M133" i="14"/>
  <c r="S130" i="15"/>
  <c r="AE130" i="10"/>
  <c r="AI133" i="8" s="1"/>
  <c r="AL133" i="8" s="1"/>
  <c r="AK130" i="14"/>
  <c r="AN130" i="14" s="1"/>
  <c r="P130" i="10"/>
  <c r="S126" i="15"/>
  <c r="AE126" i="10"/>
  <c r="AI129" i="8" s="1"/>
  <c r="AL129" i="8" s="1"/>
  <c r="AK126" i="14"/>
  <c r="AN126" i="14" s="1"/>
  <c r="P126" i="10"/>
  <c r="T115" i="15"/>
  <c r="AL115" i="14"/>
  <c r="AF115" i="10"/>
  <c r="AJ118" i="8" s="1"/>
  <c r="P115" i="10"/>
  <c r="AH115" i="14"/>
  <c r="AJ115" i="14" s="1"/>
  <c r="AC115" i="10"/>
  <c r="AF118" i="8" s="1"/>
  <c r="AH118" i="8" s="1"/>
  <c r="Q115" i="15"/>
  <c r="AD112" i="14"/>
  <c r="N112" i="15"/>
  <c r="Z112" i="10"/>
  <c r="AB115" i="8" s="1"/>
  <c r="K112" i="10"/>
  <c r="W111" i="10"/>
  <c r="H111" i="14"/>
  <c r="L111" i="14" s="1"/>
  <c r="D111" i="15"/>
  <c r="H111" i="10"/>
  <c r="AK107" i="14"/>
  <c r="S107" i="15"/>
  <c r="AE107" i="10"/>
  <c r="AI110" i="8" s="1"/>
  <c r="P107" i="10"/>
  <c r="AE103" i="14"/>
  <c r="O103" i="15"/>
  <c r="AA103" i="10"/>
  <c r="AC106" i="8" s="1"/>
  <c r="J103" i="14"/>
  <c r="K103" i="14" s="1"/>
  <c r="F103" i="15"/>
  <c r="L103" i="10"/>
  <c r="W99" i="10"/>
  <c r="H99" i="14"/>
  <c r="L99" i="14" s="1"/>
  <c r="D99" i="15"/>
  <c r="H99" i="10"/>
  <c r="O143" i="7"/>
  <c r="P125" i="6"/>
  <c r="Q125" i="6" s="1"/>
  <c r="T125" i="6"/>
  <c r="U125" i="6" s="1"/>
  <c r="V125" i="6" s="1"/>
  <c r="O125" i="6"/>
  <c r="V119" i="10"/>
  <c r="Y122" i="8"/>
  <c r="Z122" i="8" s="1"/>
  <c r="K118" i="10"/>
  <c r="N118" i="15"/>
  <c r="Z118" i="10"/>
  <c r="AB121" i="8" s="1"/>
  <c r="AD118" i="14"/>
  <c r="N118" i="10"/>
  <c r="AH118" i="14"/>
  <c r="AJ118" i="14" s="1"/>
  <c r="AC118" i="10"/>
  <c r="AF121" i="8" s="1"/>
  <c r="AH121" i="8" s="1"/>
  <c r="Q118" i="15"/>
  <c r="M118" i="10"/>
  <c r="X118" i="10"/>
  <c r="R115" i="14"/>
  <c r="K115" i="15"/>
  <c r="U115" i="10"/>
  <c r="J118" i="7" s="1"/>
  <c r="P118" i="7" s="1"/>
  <c r="I115" i="14"/>
  <c r="E115" i="15"/>
  <c r="I115" i="10"/>
  <c r="S118" i="6" s="1"/>
  <c r="AC114" i="14"/>
  <c r="M114" i="15"/>
  <c r="Y114" i="10"/>
  <c r="AA117" i="8" s="1"/>
  <c r="P113" i="14"/>
  <c r="AK112" i="14"/>
  <c r="S112" i="15"/>
  <c r="AE112" i="10"/>
  <c r="AI115" i="8" s="1"/>
  <c r="P112" i="10"/>
  <c r="Q108" i="14"/>
  <c r="J108" i="15"/>
  <c r="T108" i="10"/>
  <c r="I111" i="7" s="1"/>
  <c r="O111" i="7" s="1"/>
  <c r="C116" i="15"/>
  <c r="G116" i="10"/>
  <c r="M119" i="7" s="1"/>
  <c r="F116" i="14"/>
  <c r="G116" i="14" s="1"/>
  <c r="X115" i="10"/>
  <c r="J115" i="10"/>
  <c r="L114" i="15"/>
  <c r="AA114" i="14"/>
  <c r="C114" i="15"/>
  <c r="G114" i="10"/>
  <c r="L117" i="7" s="1"/>
  <c r="F114" i="14"/>
  <c r="G114" i="14" s="1"/>
  <c r="J113" i="15"/>
  <c r="T113" i="10"/>
  <c r="I116" i="7" s="1"/>
  <c r="O116" i="7" s="1"/>
  <c r="Q113" i="14"/>
  <c r="T112" i="15"/>
  <c r="AF112" i="10"/>
  <c r="AJ115" i="8" s="1"/>
  <c r="AL112" i="14"/>
  <c r="G112" i="15"/>
  <c r="Q112" i="10"/>
  <c r="F115" i="7" s="1"/>
  <c r="L115" i="7" s="1"/>
  <c r="N112" i="14"/>
  <c r="W111" i="14"/>
  <c r="X111" i="14" s="1"/>
  <c r="T111" i="14" s="1"/>
  <c r="B111" i="15"/>
  <c r="F111" i="10"/>
  <c r="E111" i="14"/>
  <c r="L113" i="7"/>
  <c r="S109" i="15"/>
  <c r="AE109" i="10"/>
  <c r="AI112" i="8" s="1"/>
  <c r="AL112" i="8" s="1"/>
  <c r="AK109" i="14"/>
  <c r="AN109" i="14" s="1"/>
  <c r="AB109" i="14" s="1"/>
  <c r="Z109" i="14" s="1"/>
  <c r="S109" i="14" s="1"/>
  <c r="P109" i="10"/>
  <c r="P108" i="15"/>
  <c r="AB108" i="10"/>
  <c r="AD111" i="8" s="1"/>
  <c r="AF108" i="14"/>
  <c r="U107" i="15"/>
  <c r="AG107" i="10"/>
  <c r="AK110" i="8" s="1"/>
  <c r="AM107" i="14"/>
  <c r="H107" i="15"/>
  <c r="R107" i="10"/>
  <c r="G110" i="7" s="1"/>
  <c r="M110" i="7" s="1"/>
  <c r="O107" i="14"/>
  <c r="R106" i="15"/>
  <c r="AD106" i="10"/>
  <c r="AG109" i="8" s="1"/>
  <c r="AH109" i="8" s="1"/>
  <c r="AI106" i="14"/>
  <c r="AJ106" i="14" s="1"/>
  <c r="O106" i="10"/>
  <c r="O105" i="15"/>
  <c r="AA105" i="10"/>
  <c r="AC108" i="8" s="1"/>
  <c r="AE108" i="8" s="1"/>
  <c r="AM108" i="8" s="1"/>
  <c r="AE105" i="14"/>
  <c r="AG105" i="14" s="1"/>
  <c r="F105" i="15"/>
  <c r="L105" i="10"/>
  <c r="J105" i="14"/>
  <c r="K105" i="14" s="1"/>
  <c r="M103" i="15"/>
  <c r="Y103" i="10"/>
  <c r="AA106" i="8" s="1"/>
  <c r="AC103" i="14"/>
  <c r="AG103" i="14" s="1"/>
  <c r="J103" i="10"/>
  <c r="L102" i="15"/>
  <c r="AA102" i="14"/>
  <c r="C102" i="15"/>
  <c r="G102" i="10"/>
  <c r="F102" i="14"/>
  <c r="J101" i="15"/>
  <c r="T101" i="10"/>
  <c r="I104" i="7" s="1"/>
  <c r="O104" i="7" s="1"/>
  <c r="Q101" i="14"/>
  <c r="U99" i="15"/>
  <c r="AG99" i="10"/>
  <c r="AK102" i="8" s="1"/>
  <c r="AM99" i="14"/>
  <c r="H99" i="15"/>
  <c r="R99" i="10"/>
  <c r="G102" i="7" s="1"/>
  <c r="O99" i="14"/>
  <c r="R98" i="15"/>
  <c r="AD98" i="10"/>
  <c r="AG101" i="8" s="1"/>
  <c r="AH101" i="8" s="1"/>
  <c r="AI98" i="14"/>
  <c r="AJ98" i="14" s="1"/>
  <c r="AB98" i="14" s="1"/>
  <c r="O98" i="10"/>
  <c r="O97" i="15"/>
  <c r="AA97" i="10"/>
  <c r="AC100" i="8" s="1"/>
  <c r="AE100" i="8" s="1"/>
  <c r="AE97" i="14"/>
  <c r="AG97" i="14" s="1"/>
  <c r="F97" i="15"/>
  <c r="L97" i="10"/>
  <c r="J97" i="14"/>
  <c r="K97" i="14" s="1"/>
  <c r="AA94" i="14"/>
  <c r="L94" i="15"/>
  <c r="F94" i="14"/>
  <c r="G94" i="14" s="1"/>
  <c r="G94" i="10"/>
  <c r="C94" i="15"/>
  <c r="L122" i="14"/>
  <c r="S122" i="15"/>
  <c r="AE122" i="10"/>
  <c r="AI125" i="8" s="1"/>
  <c r="AK122" i="14"/>
  <c r="E122" i="14"/>
  <c r="F122" i="10"/>
  <c r="B122" i="15"/>
  <c r="W122" i="14"/>
  <c r="X122" i="14" s="1"/>
  <c r="T122" i="14" s="1"/>
  <c r="J147" i="12"/>
  <c r="Q125" i="8" s="1"/>
  <c r="R125" i="8" s="1"/>
  <c r="X125" i="8" s="1"/>
  <c r="S124" i="3" s="1"/>
  <c r="O147" i="12"/>
  <c r="N122" i="14"/>
  <c r="G122" i="15"/>
  <c r="Q122" i="10"/>
  <c r="F125" i="7" s="1"/>
  <c r="L125" i="7" s="1"/>
  <c r="AL122" i="14"/>
  <c r="T122" i="15"/>
  <c r="AF122" i="10"/>
  <c r="AJ125" i="8" s="1"/>
  <c r="Q116" i="15"/>
  <c r="AC116" i="10"/>
  <c r="AF119" i="8" s="1"/>
  <c r="AH119" i="8" s="1"/>
  <c r="AH116" i="14"/>
  <c r="AJ116" i="14" s="1"/>
  <c r="O116" i="10"/>
  <c r="N116" i="14"/>
  <c r="M116" i="14" s="1"/>
  <c r="G116" i="15"/>
  <c r="Q116" i="10"/>
  <c r="F119" i="7" s="1"/>
  <c r="T116" i="15"/>
  <c r="AF116" i="10"/>
  <c r="AJ119" i="8" s="1"/>
  <c r="AL116" i="14"/>
  <c r="AE116" i="14"/>
  <c r="AG116" i="14" s="1"/>
  <c r="AA116" i="10"/>
  <c r="AC119" i="8" s="1"/>
  <c r="AE119" i="8" s="1"/>
  <c r="O116" i="15"/>
  <c r="S115" i="15"/>
  <c r="AE115" i="10"/>
  <c r="AI118" i="8" s="1"/>
  <c r="AL118" i="8" s="1"/>
  <c r="AK115" i="14"/>
  <c r="AN115" i="14" s="1"/>
  <c r="O115" i="10"/>
  <c r="O114" i="15"/>
  <c r="AA114" i="10"/>
  <c r="AC117" i="8" s="1"/>
  <c r="AE114" i="14"/>
  <c r="F114" i="15"/>
  <c r="L114" i="10"/>
  <c r="J114" i="14"/>
  <c r="K114" i="14" s="1"/>
  <c r="M112" i="15"/>
  <c r="Y112" i="10"/>
  <c r="AA115" i="8" s="1"/>
  <c r="AC112" i="14"/>
  <c r="J112" i="10"/>
  <c r="L111" i="15"/>
  <c r="AA111" i="14"/>
  <c r="C111" i="15"/>
  <c r="G111" i="10"/>
  <c r="F111" i="14"/>
  <c r="G111" i="14" s="1"/>
  <c r="J110" i="15"/>
  <c r="T110" i="10"/>
  <c r="I113" i="7" s="1"/>
  <c r="O113" i="7" s="1"/>
  <c r="Q110" i="14"/>
  <c r="M113" i="7"/>
  <c r="I109" i="15"/>
  <c r="M109" i="14"/>
  <c r="C109" i="14" s="1"/>
  <c r="H109" i="11" s="1"/>
  <c r="E109" i="11" s="1"/>
  <c r="U108" i="15"/>
  <c r="AG108" i="10"/>
  <c r="AK111" i="8" s="1"/>
  <c r="AM108" i="14"/>
  <c r="H108" i="15"/>
  <c r="R108" i="10"/>
  <c r="G111" i="7" s="1"/>
  <c r="M111" i="7" s="1"/>
  <c r="O108" i="14"/>
  <c r="R107" i="15"/>
  <c r="AD107" i="10"/>
  <c r="AG110" i="8" s="1"/>
  <c r="AI107" i="14"/>
  <c r="O107" i="10"/>
  <c r="O106" i="15"/>
  <c r="AA106" i="10"/>
  <c r="AC109" i="8" s="1"/>
  <c r="AE106" i="14"/>
  <c r="AG106" i="14" s="1"/>
  <c r="AE109" i="8"/>
  <c r="AM109" i="8" s="1"/>
  <c r="F106" i="15"/>
  <c r="L106" i="10"/>
  <c r="J106" i="14"/>
  <c r="K106" i="14" s="1"/>
  <c r="AA103" i="14"/>
  <c r="L103" i="15"/>
  <c r="F103" i="14"/>
  <c r="G103" i="14" s="1"/>
  <c r="G103" i="10"/>
  <c r="L106" i="7" s="1"/>
  <c r="C103" i="15"/>
  <c r="Q102" i="14"/>
  <c r="T102" i="10"/>
  <c r="I105" i="7" s="1"/>
  <c r="O105" i="7" s="1"/>
  <c r="J102" i="15"/>
  <c r="AL101" i="14"/>
  <c r="AF101" i="10"/>
  <c r="AJ104" i="8" s="1"/>
  <c r="T101" i="15"/>
  <c r="AA99" i="14"/>
  <c r="L99" i="15"/>
  <c r="F99" i="14"/>
  <c r="G99" i="14" s="1"/>
  <c r="G99" i="10"/>
  <c r="C99" i="15"/>
  <c r="Q98" i="14"/>
  <c r="J98" i="15"/>
  <c r="T98" i="10"/>
  <c r="I101" i="7" s="1"/>
  <c r="O101" i="7" s="1"/>
  <c r="AL97" i="14"/>
  <c r="T97" i="15"/>
  <c r="AF97" i="10"/>
  <c r="AJ100" i="8" s="1"/>
  <c r="W94" i="10"/>
  <c r="H94" i="14"/>
  <c r="L94" i="14" s="1"/>
  <c r="D94" i="15"/>
  <c r="H94" i="10"/>
  <c r="D95" i="15"/>
  <c r="H95" i="10"/>
  <c r="H95" i="14"/>
  <c r="AG94" i="14"/>
  <c r="M97" i="7"/>
  <c r="L93" i="15"/>
  <c r="AA93" i="14"/>
  <c r="AM92" i="14"/>
  <c r="U92" i="15"/>
  <c r="AG92" i="10"/>
  <c r="AK95" i="8" s="1"/>
  <c r="O92" i="14"/>
  <c r="H92" i="15"/>
  <c r="R92" i="10"/>
  <c r="G95" i="7" s="1"/>
  <c r="M95" i="7" s="1"/>
  <c r="AH93" i="8"/>
  <c r="M93" i="7"/>
  <c r="G93" i="6"/>
  <c r="H93" i="6" s="1"/>
  <c r="F93" i="6"/>
  <c r="M89" i="14"/>
  <c r="W88" i="14"/>
  <c r="X88" i="14" s="1"/>
  <c r="T88" i="14" s="1"/>
  <c r="E88" i="14"/>
  <c r="B88" i="15"/>
  <c r="F88" i="10"/>
  <c r="AE86" i="14"/>
  <c r="AG86" i="14" s="1"/>
  <c r="AA86" i="10"/>
  <c r="AC89" i="8" s="1"/>
  <c r="O86" i="15"/>
  <c r="J86" i="14"/>
  <c r="F86" i="15"/>
  <c r="L86" i="10"/>
  <c r="X85" i="10"/>
  <c r="Q82" i="14"/>
  <c r="T82" i="10"/>
  <c r="I85" i="7" s="1"/>
  <c r="O85" i="7" s="1"/>
  <c r="J82" i="15"/>
  <c r="AL81" i="14"/>
  <c r="AF81" i="10"/>
  <c r="AJ84" i="8" s="1"/>
  <c r="T81" i="15"/>
  <c r="N81" i="14"/>
  <c r="Q81" i="10"/>
  <c r="F84" i="7" s="1"/>
  <c r="L84" i="7" s="1"/>
  <c r="G81" i="15"/>
  <c r="O117" i="12"/>
  <c r="K86" i="6" s="1"/>
  <c r="L86" i="6" s="1"/>
  <c r="M86" i="6" s="1"/>
  <c r="AE78" i="14"/>
  <c r="O78" i="15"/>
  <c r="AA78" i="10"/>
  <c r="AC81" i="8" s="1"/>
  <c r="J78" i="14"/>
  <c r="K78" i="14" s="1"/>
  <c r="L78" i="10"/>
  <c r="F78" i="15"/>
  <c r="X77" i="10"/>
  <c r="M77" i="10"/>
  <c r="S104" i="15"/>
  <c r="AE104" i="10"/>
  <c r="AI107" i="8" s="1"/>
  <c r="AL107" i="8" s="1"/>
  <c r="AK104" i="14"/>
  <c r="AN104" i="14" s="1"/>
  <c r="P101" i="14"/>
  <c r="M101" i="14" s="1"/>
  <c r="W100" i="10"/>
  <c r="J100" i="10"/>
  <c r="AC100" i="14"/>
  <c r="AG100" i="14" s="1"/>
  <c r="Y100" i="10"/>
  <c r="AA103" i="8" s="1"/>
  <c r="M100" i="15"/>
  <c r="E100" i="15"/>
  <c r="I100" i="10"/>
  <c r="S103" i="6" s="1"/>
  <c r="I100" i="14"/>
  <c r="K100" i="14" s="1"/>
  <c r="L100" i="14" s="1"/>
  <c r="K100" i="15"/>
  <c r="U100" i="10"/>
  <c r="J103" i="7" s="1"/>
  <c r="R100" i="14"/>
  <c r="F100" i="14"/>
  <c r="G100" i="14" s="1"/>
  <c r="C100" i="15"/>
  <c r="G100" i="10"/>
  <c r="P103" i="6" s="1"/>
  <c r="Q103" i="6" s="1"/>
  <c r="R103" i="6" s="1"/>
  <c r="AA100" i="14"/>
  <c r="L100" i="15"/>
  <c r="G97" i="14"/>
  <c r="D96" i="15"/>
  <c r="H96" i="10"/>
  <c r="H96" i="14"/>
  <c r="E95" i="15"/>
  <c r="I95" i="10"/>
  <c r="S98" i="6" s="1"/>
  <c r="I95" i="14"/>
  <c r="M96" i="7"/>
  <c r="AI92" i="14"/>
  <c r="R92" i="15"/>
  <c r="AD92" i="10"/>
  <c r="AG95" i="8" s="1"/>
  <c r="O92" i="10"/>
  <c r="X90" i="10"/>
  <c r="M90" i="10"/>
  <c r="AH89" i="14"/>
  <c r="AJ89" i="14" s="1"/>
  <c r="Q89" i="15"/>
  <c r="AC89" i="10"/>
  <c r="AF92" i="8" s="1"/>
  <c r="AH92" i="8" s="1"/>
  <c r="N89" i="10"/>
  <c r="AD88" i="14"/>
  <c r="N88" i="15"/>
  <c r="Z88" i="10"/>
  <c r="AB91" i="8" s="1"/>
  <c r="K88" i="10"/>
  <c r="AE90" i="8"/>
  <c r="AM90" i="8"/>
  <c r="AN90" i="8" s="1"/>
  <c r="T89" i="3" s="1"/>
  <c r="G90" i="6"/>
  <c r="H90" i="6" s="1"/>
  <c r="F90" i="6"/>
  <c r="R86" i="14"/>
  <c r="K86" i="15"/>
  <c r="U86" i="10"/>
  <c r="J89" i="7" s="1"/>
  <c r="P89" i="7" s="1"/>
  <c r="I86" i="14"/>
  <c r="E86" i="15"/>
  <c r="I86" i="10"/>
  <c r="S89" i="6" s="1"/>
  <c r="AC85" i="14"/>
  <c r="AG85" i="14" s="1"/>
  <c r="M85" i="15"/>
  <c r="Y85" i="10"/>
  <c r="AA88" i="8" s="1"/>
  <c r="J85" i="10"/>
  <c r="AE86" i="8"/>
  <c r="AM86" i="8"/>
  <c r="AN86" i="8" s="1"/>
  <c r="T85" i="3" s="1"/>
  <c r="G86" i="6"/>
  <c r="H86" i="6" s="1"/>
  <c r="F86" i="6"/>
  <c r="AM81" i="14"/>
  <c r="U81" i="15"/>
  <c r="AG81" i="10"/>
  <c r="AK84" i="8" s="1"/>
  <c r="O81" i="14"/>
  <c r="H81" i="15"/>
  <c r="R81" i="10"/>
  <c r="G84" i="7" s="1"/>
  <c r="M84" i="7" s="1"/>
  <c r="AF78" i="14"/>
  <c r="P78" i="15"/>
  <c r="AB78" i="10"/>
  <c r="AD81" i="8" s="1"/>
  <c r="AM77" i="14"/>
  <c r="U77" i="15"/>
  <c r="AG77" i="10"/>
  <c r="AK80" i="8" s="1"/>
  <c r="O77" i="14"/>
  <c r="H77" i="15"/>
  <c r="R77" i="10"/>
  <c r="G80" i="7" s="1"/>
  <c r="M80" i="7" s="1"/>
  <c r="AK75" i="14"/>
  <c r="AN75" i="14" s="1"/>
  <c r="AB75" i="14" s="1"/>
  <c r="Z75" i="14" s="1"/>
  <c r="S75" i="14" s="1"/>
  <c r="S75" i="15"/>
  <c r="AE75" i="10"/>
  <c r="AI78" i="8" s="1"/>
  <c r="AL78" i="8" s="1"/>
  <c r="P75" i="10"/>
  <c r="F95" i="15"/>
  <c r="L95" i="10"/>
  <c r="J95" i="14"/>
  <c r="E95" i="14"/>
  <c r="B95" i="15"/>
  <c r="F95" i="10"/>
  <c r="W95" i="14"/>
  <c r="X95" i="14" s="1"/>
  <c r="T95" i="14" s="1"/>
  <c r="W95" i="10"/>
  <c r="AJ94" i="14"/>
  <c r="AB94" i="14" s="1"/>
  <c r="G97" i="6"/>
  <c r="H97" i="6" s="1"/>
  <c r="F97" i="6"/>
  <c r="G93" i="14"/>
  <c r="W92" i="10"/>
  <c r="D92" i="15"/>
  <c r="H92" i="10"/>
  <c r="H92" i="14"/>
  <c r="L92" i="14" s="1"/>
  <c r="G89" i="14"/>
  <c r="W88" i="10"/>
  <c r="D88" i="15"/>
  <c r="H88" i="10"/>
  <c r="H88" i="14"/>
  <c r="J104" i="10"/>
  <c r="AC104" i="14"/>
  <c r="AG104" i="14" s="1"/>
  <c r="M104" i="15"/>
  <c r="Y104" i="10"/>
  <c r="AA107" i="8" s="1"/>
  <c r="E104" i="15"/>
  <c r="I104" i="10"/>
  <c r="S107" i="6" s="1"/>
  <c r="I104" i="14"/>
  <c r="K104" i="14" s="1"/>
  <c r="K104" i="15"/>
  <c r="U104" i="10"/>
  <c r="J107" i="7" s="1"/>
  <c r="R104" i="14"/>
  <c r="F104" i="14"/>
  <c r="G104" i="14" s="1"/>
  <c r="C104" i="15"/>
  <c r="G104" i="10"/>
  <c r="AA104" i="14"/>
  <c r="L104" i="15"/>
  <c r="G101" i="14"/>
  <c r="L102" i="7"/>
  <c r="K100" i="6"/>
  <c r="L100" i="6" s="1"/>
  <c r="J100" i="6"/>
  <c r="J96" i="10"/>
  <c r="AC96" i="14"/>
  <c r="AG96" i="14" s="1"/>
  <c r="M96" i="15"/>
  <c r="Y96" i="10"/>
  <c r="AA99" i="8" s="1"/>
  <c r="E96" i="15"/>
  <c r="I96" i="10"/>
  <c r="S99" i="6" s="1"/>
  <c r="I96" i="14"/>
  <c r="K96" i="14" s="1"/>
  <c r="K96" i="15"/>
  <c r="U96" i="10"/>
  <c r="J99" i="7" s="1"/>
  <c r="R96" i="14"/>
  <c r="F96" i="14"/>
  <c r="G96" i="14" s="1"/>
  <c r="C96" i="15"/>
  <c r="G96" i="10"/>
  <c r="AA96" i="14"/>
  <c r="L96" i="15"/>
  <c r="K95" i="15"/>
  <c r="U95" i="10"/>
  <c r="J98" i="7" s="1"/>
  <c r="P98" i="7" s="1"/>
  <c r="R95" i="14"/>
  <c r="W93" i="14"/>
  <c r="X93" i="14" s="1"/>
  <c r="T93" i="14" s="1"/>
  <c r="D93" i="15"/>
  <c r="V93" i="15" s="1"/>
  <c r="G93" i="11" s="1"/>
  <c r="D93" i="11" s="1"/>
  <c r="H93" i="10"/>
  <c r="H93" i="14"/>
  <c r="L93" i="14" s="1"/>
  <c r="D93" i="14" s="1"/>
  <c r="AL93" i="14"/>
  <c r="AF93" i="10"/>
  <c r="AJ96" i="8" s="1"/>
  <c r="T93" i="15"/>
  <c r="AK93" i="14"/>
  <c r="S93" i="15"/>
  <c r="AE93" i="10"/>
  <c r="AI96" i="8" s="1"/>
  <c r="AL96" i="8" s="1"/>
  <c r="X92" i="10"/>
  <c r="M92" i="10"/>
  <c r="N90" i="15"/>
  <c r="Z90" i="10"/>
  <c r="AB93" i="8" s="1"/>
  <c r="AE93" i="8" s="1"/>
  <c r="AD90" i="14"/>
  <c r="AG90" i="14" s="1"/>
  <c r="K90" i="10"/>
  <c r="W89" i="10"/>
  <c r="D89" i="15"/>
  <c r="V89" i="15" s="1"/>
  <c r="G89" i="11" s="1"/>
  <c r="D89" i="11" s="1"/>
  <c r="H89" i="10"/>
  <c r="H89" i="14"/>
  <c r="L89" i="14" s="1"/>
  <c r="K88" i="15"/>
  <c r="U88" i="10"/>
  <c r="J91" i="7" s="1"/>
  <c r="P91" i="7" s="1"/>
  <c r="R88" i="14"/>
  <c r="E88" i="15"/>
  <c r="I88" i="10"/>
  <c r="S91" i="6" s="1"/>
  <c r="I88" i="14"/>
  <c r="L86" i="15"/>
  <c r="AA86" i="14"/>
  <c r="C86" i="15"/>
  <c r="G86" i="10"/>
  <c r="F86" i="14"/>
  <c r="G86" i="14" s="1"/>
  <c r="J85" i="15"/>
  <c r="T85" i="10"/>
  <c r="I88" i="7" s="1"/>
  <c r="O88" i="7" s="1"/>
  <c r="Q85" i="14"/>
  <c r="M85" i="14" s="1"/>
  <c r="AJ83" i="14"/>
  <c r="AB83" i="14" s="1"/>
  <c r="Z83" i="14" s="1"/>
  <c r="S83" i="14" s="1"/>
  <c r="R82" i="15"/>
  <c r="AD82" i="10"/>
  <c r="AG85" i="8" s="1"/>
  <c r="AH85" i="8" s="1"/>
  <c r="AI82" i="14"/>
  <c r="AJ82" i="14" s="1"/>
  <c r="P82" i="14"/>
  <c r="O81" i="15"/>
  <c r="AA81" i="10"/>
  <c r="AC84" i="8" s="1"/>
  <c r="AE81" i="14"/>
  <c r="F81" i="15"/>
  <c r="L81" i="10"/>
  <c r="J81" i="14"/>
  <c r="K81" i="14" s="1"/>
  <c r="L78" i="15"/>
  <c r="AA78" i="14"/>
  <c r="C78" i="15"/>
  <c r="G78" i="10"/>
  <c r="F78" i="14"/>
  <c r="J77" i="15"/>
  <c r="T77" i="10"/>
  <c r="I80" i="7" s="1"/>
  <c r="O80" i="7" s="1"/>
  <c r="Q77" i="14"/>
  <c r="AJ86" i="14"/>
  <c r="F84" i="15"/>
  <c r="L84" i="10"/>
  <c r="J84" i="14"/>
  <c r="K84" i="14" s="1"/>
  <c r="V81" i="10"/>
  <c r="Y84" i="8"/>
  <c r="Z84" i="8" s="1"/>
  <c r="M80" i="10"/>
  <c r="X80" i="10"/>
  <c r="K80" i="10"/>
  <c r="AD80" i="14"/>
  <c r="N80" i="15"/>
  <c r="Z80" i="10"/>
  <c r="AB83" i="8" s="1"/>
  <c r="N80" i="10"/>
  <c r="AH80" i="14"/>
  <c r="AJ80" i="14" s="1"/>
  <c r="AC80" i="10"/>
  <c r="AF83" i="8" s="1"/>
  <c r="AH83" i="8" s="1"/>
  <c r="Q80" i="15"/>
  <c r="O76" i="15"/>
  <c r="AE76" i="14"/>
  <c r="AA76" i="10"/>
  <c r="AC79" i="8" s="1"/>
  <c r="W76" i="14"/>
  <c r="X76" i="14" s="1"/>
  <c r="T76" i="14" s="1"/>
  <c r="G76" i="15"/>
  <c r="Q76" i="10"/>
  <c r="F79" i="7" s="1"/>
  <c r="L79" i="7" s="1"/>
  <c r="N76" i="14"/>
  <c r="K76" i="14"/>
  <c r="L76" i="14" s="1"/>
  <c r="G79" i="6"/>
  <c r="H79" i="6" s="1"/>
  <c r="F79" i="6"/>
  <c r="O76" i="10"/>
  <c r="AI76" i="14"/>
  <c r="AJ76" i="14" s="1"/>
  <c r="R76" i="15"/>
  <c r="AD76" i="10"/>
  <c r="AG79" i="8" s="1"/>
  <c r="AH79" i="8" s="1"/>
  <c r="M77" i="7"/>
  <c r="M74" i="10"/>
  <c r="X74" i="10"/>
  <c r="S73" i="15"/>
  <c r="AE73" i="10"/>
  <c r="AI76" i="8" s="1"/>
  <c r="AL76" i="8" s="1"/>
  <c r="AK73" i="14"/>
  <c r="AN73" i="14" s="1"/>
  <c r="D73" i="15"/>
  <c r="H73" i="10"/>
  <c r="H73" i="14"/>
  <c r="Q72" i="15"/>
  <c r="AH72" i="14"/>
  <c r="AJ72" i="14" s="1"/>
  <c r="AB72" i="14" s="1"/>
  <c r="AC72" i="10"/>
  <c r="AF75" i="8" s="1"/>
  <c r="AH75" i="8" s="1"/>
  <c r="AL71" i="14"/>
  <c r="T71" i="15"/>
  <c r="AF71" i="10"/>
  <c r="AJ74" i="8" s="1"/>
  <c r="AF71" i="14"/>
  <c r="P71" i="15"/>
  <c r="AB71" i="10"/>
  <c r="AD74" i="8" s="1"/>
  <c r="AE74" i="8" s="1"/>
  <c r="X71" i="10"/>
  <c r="R71" i="14"/>
  <c r="K71" i="15"/>
  <c r="U71" i="10"/>
  <c r="J74" i="7" s="1"/>
  <c r="P74" i="7" s="1"/>
  <c r="N71" i="14"/>
  <c r="G71" i="15"/>
  <c r="Q71" i="10"/>
  <c r="F74" i="7" s="1"/>
  <c r="L74" i="7" s="1"/>
  <c r="K74" i="6"/>
  <c r="L74" i="6" s="1"/>
  <c r="J74" i="6"/>
  <c r="AC70" i="14"/>
  <c r="AG70" i="14" s="1"/>
  <c r="M70" i="15"/>
  <c r="Y70" i="10"/>
  <c r="AA73" i="8" s="1"/>
  <c r="J70" i="10"/>
  <c r="AA69" i="14"/>
  <c r="L69" i="15"/>
  <c r="F69" i="14"/>
  <c r="G69" i="14" s="1"/>
  <c r="C69" i="15"/>
  <c r="G69" i="10"/>
  <c r="AK68" i="14"/>
  <c r="AN68" i="14" s="1"/>
  <c r="S68" i="15"/>
  <c r="AE68" i="10"/>
  <c r="AI71" i="8" s="1"/>
  <c r="AL71" i="8" s="1"/>
  <c r="AE68" i="14"/>
  <c r="AG68" i="14" s="1"/>
  <c r="AB68" i="14" s="1"/>
  <c r="Z68" i="14" s="1"/>
  <c r="S68" i="14" s="1"/>
  <c r="O68" i="15"/>
  <c r="AA68" i="10"/>
  <c r="AC71" i="8" s="1"/>
  <c r="AE71" i="8" s="1"/>
  <c r="AM71" i="8" s="1"/>
  <c r="AN71" i="8" s="1"/>
  <c r="T70" i="3" s="1"/>
  <c r="W68" i="10"/>
  <c r="Q68" i="14"/>
  <c r="J68" i="15"/>
  <c r="P68" i="10"/>
  <c r="J68" i="14"/>
  <c r="K68" i="14" s="1"/>
  <c r="F68" i="15"/>
  <c r="L68" i="10"/>
  <c r="H68" i="14"/>
  <c r="D68" i="15"/>
  <c r="H68" i="10"/>
  <c r="AL67" i="14"/>
  <c r="T67" i="15"/>
  <c r="AF67" i="10"/>
  <c r="AJ70" i="8" s="1"/>
  <c r="AF67" i="14"/>
  <c r="P67" i="15"/>
  <c r="AB67" i="10"/>
  <c r="AD70" i="8" s="1"/>
  <c r="X67" i="10"/>
  <c r="R67" i="14"/>
  <c r="K67" i="15"/>
  <c r="U67" i="10"/>
  <c r="J70" i="7" s="1"/>
  <c r="P70" i="7" s="1"/>
  <c r="N67" i="14"/>
  <c r="G67" i="15"/>
  <c r="Q67" i="10"/>
  <c r="F70" i="7" s="1"/>
  <c r="L70" i="7" s="1"/>
  <c r="K70" i="6"/>
  <c r="L70" i="6" s="1"/>
  <c r="M70" i="6" s="1"/>
  <c r="N70" i="6" s="1"/>
  <c r="M69" i="3" s="1"/>
  <c r="J70" i="6"/>
  <c r="AC66" i="14"/>
  <c r="AG66" i="14" s="1"/>
  <c r="M66" i="15"/>
  <c r="Y66" i="10"/>
  <c r="AA69" i="8" s="1"/>
  <c r="J66" i="10"/>
  <c r="AE67" i="8"/>
  <c r="AM67" i="8" s="1"/>
  <c r="AN67" i="8" s="1"/>
  <c r="T66" i="3" s="1"/>
  <c r="R66" i="3" s="1"/>
  <c r="G67" i="6"/>
  <c r="H67" i="6" s="1"/>
  <c r="F67" i="6"/>
  <c r="V63" i="10"/>
  <c r="Y66" i="8"/>
  <c r="Z66" i="8" s="1"/>
  <c r="S63" i="10"/>
  <c r="H66" i="7" s="1"/>
  <c r="AH62" i="14"/>
  <c r="AJ62" i="14" s="1"/>
  <c r="Q62" i="15"/>
  <c r="AC62" i="10"/>
  <c r="AF65" i="8" s="1"/>
  <c r="AH65" i="8" s="1"/>
  <c r="N62" i="10"/>
  <c r="AE60" i="14"/>
  <c r="AG60" i="14" s="1"/>
  <c r="O60" i="15"/>
  <c r="AA60" i="10"/>
  <c r="AC63" i="8" s="1"/>
  <c r="AE63" i="8" s="1"/>
  <c r="AM63" i="8" s="1"/>
  <c r="AN63" i="8" s="1"/>
  <c r="T62" i="3" s="1"/>
  <c r="R62" i="3" s="1"/>
  <c r="J60" i="14"/>
  <c r="K60" i="14" s="1"/>
  <c r="F60" i="15"/>
  <c r="L60" i="10"/>
  <c r="X59" i="10"/>
  <c r="M59" i="10"/>
  <c r="AE56" i="14"/>
  <c r="AG56" i="14" s="1"/>
  <c r="AB56" i="14" s="1"/>
  <c r="Z56" i="14" s="1"/>
  <c r="S56" i="14" s="1"/>
  <c r="O56" i="15"/>
  <c r="AA56" i="10"/>
  <c r="AC59" i="8" s="1"/>
  <c r="AE59" i="8" s="1"/>
  <c r="AM59" i="8" s="1"/>
  <c r="AN59" i="8" s="1"/>
  <c r="T58" i="3" s="1"/>
  <c r="R58" i="3" s="1"/>
  <c r="J56" i="14"/>
  <c r="K56" i="14" s="1"/>
  <c r="L56" i="10"/>
  <c r="F56" i="15"/>
  <c r="L90" i="7"/>
  <c r="AE89" i="8"/>
  <c r="AM89" i="8" s="1"/>
  <c r="O120" i="12"/>
  <c r="G84" i="15"/>
  <c r="Q84" i="10"/>
  <c r="F87" i="7" s="1"/>
  <c r="N84" i="14"/>
  <c r="T84" i="15"/>
  <c r="AF84" i="10"/>
  <c r="AJ87" i="8" s="1"/>
  <c r="AL84" i="14"/>
  <c r="E84" i="14"/>
  <c r="F84" i="10"/>
  <c r="B84" i="15"/>
  <c r="W84" i="14"/>
  <c r="X84" i="14" s="1"/>
  <c r="T84" i="14" s="1"/>
  <c r="J120" i="12"/>
  <c r="Q87" i="8" s="1"/>
  <c r="R87" i="8" s="1"/>
  <c r="C87" i="7"/>
  <c r="C87" i="8"/>
  <c r="C87" i="6"/>
  <c r="C86" i="3"/>
  <c r="G73" i="15"/>
  <c r="N73" i="14"/>
  <c r="Q73" i="10"/>
  <c r="F76" i="7" s="1"/>
  <c r="L76" i="7" s="1"/>
  <c r="J73" i="10"/>
  <c r="AC73" i="14"/>
  <c r="AG73" i="14" s="1"/>
  <c r="M73" i="15"/>
  <c r="Y73" i="10"/>
  <c r="AA76" i="8" s="1"/>
  <c r="AE69" i="14"/>
  <c r="O69" i="15"/>
  <c r="AA69" i="10"/>
  <c r="AC72" i="8" s="1"/>
  <c r="J69" i="14"/>
  <c r="K69" i="14" s="1"/>
  <c r="F69" i="15"/>
  <c r="L69" i="10"/>
  <c r="G78" i="6"/>
  <c r="H78" i="6" s="1"/>
  <c r="F78" i="6"/>
  <c r="S74" i="10"/>
  <c r="H77" i="7" s="1"/>
  <c r="P73" i="10"/>
  <c r="S70" i="15"/>
  <c r="AE70" i="10"/>
  <c r="AI73" i="8" s="1"/>
  <c r="AL73" i="8" s="1"/>
  <c r="AK70" i="14"/>
  <c r="AN70" i="14" s="1"/>
  <c r="P70" i="10"/>
  <c r="P69" i="15"/>
  <c r="AB69" i="10"/>
  <c r="AD72" i="8" s="1"/>
  <c r="AF69" i="14"/>
  <c r="J66" i="15"/>
  <c r="T66" i="10"/>
  <c r="I69" i="7" s="1"/>
  <c r="O69" i="7" s="1"/>
  <c r="Q66" i="14"/>
  <c r="AB64" i="14"/>
  <c r="J62" i="15"/>
  <c r="T62" i="10"/>
  <c r="I65" i="7" s="1"/>
  <c r="O65" i="7" s="1"/>
  <c r="Q62" i="14"/>
  <c r="M89" i="7"/>
  <c r="I85" i="15"/>
  <c r="P86" i="7"/>
  <c r="X83" i="6"/>
  <c r="Y83" i="6" s="1"/>
  <c r="W83" i="6"/>
  <c r="M79" i="7"/>
  <c r="I75" i="15"/>
  <c r="Z72" i="14"/>
  <c r="S72" i="14" s="1"/>
  <c r="W71" i="10"/>
  <c r="D71" i="15"/>
  <c r="H71" i="10"/>
  <c r="H71" i="14"/>
  <c r="L71" i="14" s="1"/>
  <c r="D71" i="14" s="1"/>
  <c r="G74" i="6"/>
  <c r="H74" i="6" s="1"/>
  <c r="F74" i="6"/>
  <c r="K70" i="15"/>
  <c r="U70" i="10"/>
  <c r="J73" i="7" s="1"/>
  <c r="P73" i="7" s="1"/>
  <c r="R70" i="14"/>
  <c r="S70" i="10"/>
  <c r="H73" i="7" s="1"/>
  <c r="E70" i="15"/>
  <c r="I70" i="10"/>
  <c r="S73" i="6" s="1"/>
  <c r="I70" i="14"/>
  <c r="K73" i="6"/>
  <c r="L73" i="6" s="1"/>
  <c r="M73" i="6" s="1"/>
  <c r="J73" i="6"/>
  <c r="M69" i="15"/>
  <c r="Y69" i="10"/>
  <c r="AA72" i="8" s="1"/>
  <c r="AC69" i="14"/>
  <c r="AG69" i="14" s="1"/>
  <c r="J69" i="10"/>
  <c r="P68" i="14"/>
  <c r="M68" i="14" s="1"/>
  <c r="AK67" i="14"/>
  <c r="AN67" i="14" s="1"/>
  <c r="AE67" i="10"/>
  <c r="AI70" i="8" s="1"/>
  <c r="AL70" i="8" s="1"/>
  <c r="S67" i="15"/>
  <c r="P67" i="10"/>
  <c r="AF66" i="14"/>
  <c r="AB66" i="10"/>
  <c r="AD69" i="8" s="1"/>
  <c r="P66" i="15"/>
  <c r="Z64" i="14"/>
  <c r="S64" i="14" s="1"/>
  <c r="W63" i="10"/>
  <c r="H63" i="14"/>
  <c r="L63" i="14" s="1"/>
  <c r="D63" i="14" s="1"/>
  <c r="H63" i="10"/>
  <c r="D63" i="15"/>
  <c r="V63" i="15" s="1"/>
  <c r="G63" i="11" s="1"/>
  <c r="D63" i="11" s="1"/>
  <c r="R62" i="14"/>
  <c r="K62" i="15"/>
  <c r="U62" i="10"/>
  <c r="J65" i="7" s="1"/>
  <c r="P65" i="7" s="1"/>
  <c r="I62" i="14"/>
  <c r="I62" i="10"/>
  <c r="S65" i="6" s="1"/>
  <c r="E62" i="15"/>
  <c r="P60" i="14"/>
  <c r="M60" i="14" s="1"/>
  <c r="AK59" i="14"/>
  <c r="AN59" i="14" s="1"/>
  <c r="AE59" i="10"/>
  <c r="AI62" i="8" s="1"/>
  <c r="AL62" i="8" s="1"/>
  <c r="S59" i="15"/>
  <c r="P59" i="10"/>
  <c r="P65" i="10"/>
  <c r="N65" i="10"/>
  <c r="AH65" i="14"/>
  <c r="AJ65" i="14" s="1"/>
  <c r="AC65" i="10"/>
  <c r="AF68" i="8" s="1"/>
  <c r="AH68" i="8" s="1"/>
  <c r="Q65" i="15"/>
  <c r="M65" i="10"/>
  <c r="X65" i="10"/>
  <c r="K65" i="10"/>
  <c r="AD65" i="14"/>
  <c r="N65" i="15"/>
  <c r="Z65" i="10"/>
  <c r="AB68" i="8" s="1"/>
  <c r="AN61" i="14"/>
  <c r="N61" i="10"/>
  <c r="AH61" i="14"/>
  <c r="AC61" i="10"/>
  <c r="AF64" i="8" s="1"/>
  <c r="Q61" i="15"/>
  <c r="P61" i="15"/>
  <c r="AB61" i="10"/>
  <c r="AD64" i="8" s="1"/>
  <c r="AF61" i="14"/>
  <c r="O61" i="10"/>
  <c r="AI61" i="14"/>
  <c r="R61" i="15"/>
  <c r="AD61" i="10"/>
  <c r="AG64" i="8" s="1"/>
  <c r="N58" i="15"/>
  <c r="Z58" i="10"/>
  <c r="AB61" i="8" s="1"/>
  <c r="AD58" i="14"/>
  <c r="AF58" i="14"/>
  <c r="AB58" i="10"/>
  <c r="AD61" i="8" s="1"/>
  <c r="P58" i="15"/>
  <c r="N58" i="10"/>
  <c r="AH58" i="14"/>
  <c r="AJ58" i="14" s="1"/>
  <c r="AC58" i="10"/>
  <c r="AF61" i="8" s="1"/>
  <c r="AH61" i="8" s="1"/>
  <c r="Q58" i="15"/>
  <c r="K57" i="15"/>
  <c r="U57" i="10"/>
  <c r="J60" i="7" s="1"/>
  <c r="R57" i="14"/>
  <c r="J57" i="10"/>
  <c r="O55" i="15"/>
  <c r="AE55" i="14"/>
  <c r="AA55" i="10"/>
  <c r="AC58" i="8" s="1"/>
  <c r="H55" i="15"/>
  <c r="O55" i="14"/>
  <c r="R55" i="10"/>
  <c r="G58" i="7" s="1"/>
  <c r="M58" i="7" s="1"/>
  <c r="O54" i="15"/>
  <c r="AA54" i="10"/>
  <c r="AC57" i="8" s="1"/>
  <c r="AE54" i="14"/>
  <c r="AC54" i="14"/>
  <c r="M54" i="15"/>
  <c r="Y54" i="10"/>
  <c r="AA57" i="8" s="1"/>
  <c r="AL53" i="14"/>
  <c r="T53" i="15"/>
  <c r="AF53" i="10"/>
  <c r="AJ56" i="8" s="1"/>
  <c r="AF53" i="14"/>
  <c r="P53" i="15"/>
  <c r="AB53" i="10"/>
  <c r="AD56" i="8" s="1"/>
  <c r="X53" i="10"/>
  <c r="R53" i="14"/>
  <c r="K53" i="15"/>
  <c r="U53" i="10"/>
  <c r="J56" i="7" s="1"/>
  <c r="P56" i="7" s="1"/>
  <c r="N53" i="14"/>
  <c r="G53" i="15"/>
  <c r="Q53" i="10"/>
  <c r="F56" i="7" s="1"/>
  <c r="L56" i="7" s="1"/>
  <c r="K56" i="6"/>
  <c r="L56" i="6" s="1"/>
  <c r="M56" i="6" s="1"/>
  <c r="J56" i="6"/>
  <c r="AC52" i="14"/>
  <c r="M52" i="15"/>
  <c r="Y52" i="10"/>
  <c r="AA55" i="8" s="1"/>
  <c r="J52" i="10"/>
  <c r="P51" i="14"/>
  <c r="M51" i="14" s="1"/>
  <c r="M49" i="10"/>
  <c r="I49" i="14"/>
  <c r="E49" i="15"/>
  <c r="I49" i="10"/>
  <c r="S52" i="6" s="1"/>
  <c r="O73" i="12"/>
  <c r="K52" i="6" s="1"/>
  <c r="L52" i="6" s="1"/>
  <c r="M52" i="6" s="1"/>
  <c r="W48" i="14"/>
  <c r="X48" i="14" s="1"/>
  <c r="T48" i="14" s="1"/>
  <c r="E48" i="14"/>
  <c r="B48" i="15"/>
  <c r="F48" i="10"/>
  <c r="AM44" i="14"/>
  <c r="U44" i="15"/>
  <c r="AG44" i="10"/>
  <c r="AK47" i="8" s="1"/>
  <c r="O44" i="14"/>
  <c r="H44" i="15"/>
  <c r="R44" i="10"/>
  <c r="G47" i="7" s="1"/>
  <c r="M47" i="7" s="1"/>
  <c r="AE45" i="8"/>
  <c r="G45" i="6"/>
  <c r="H45" i="6" s="1"/>
  <c r="F45" i="6"/>
  <c r="V41" i="10"/>
  <c r="Y44" i="8"/>
  <c r="Z44" i="8" s="1"/>
  <c r="S41" i="10"/>
  <c r="H44" i="7" s="1"/>
  <c r="AH40" i="14"/>
  <c r="AJ40" i="14" s="1"/>
  <c r="Q40" i="15"/>
  <c r="AC40" i="10"/>
  <c r="AF43" i="8" s="1"/>
  <c r="AH43" i="8" s="1"/>
  <c r="N40" i="10"/>
  <c r="AK38" i="14"/>
  <c r="AN38" i="14" s="1"/>
  <c r="S38" i="15"/>
  <c r="AE38" i="10"/>
  <c r="AI41" i="8" s="1"/>
  <c r="AL41" i="8" s="1"/>
  <c r="AE38" i="14"/>
  <c r="AG38" i="14" s="1"/>
  <c r="O38" i="15"/>
  <c r="AA38" i="10"/>
  <c r="AC41" i="8" s="1"/>
  <c r="AE41" i="8" s="1"/>
  <c r="W38" i="10"/>
  <c r="Q38" i="14"/>
  <c r="J38" i="15"/>
  <c r="T38" i="10"/>
  <c r="I41" i="7" s="1"/>
  <c r="O41" i="7" s="1"/>
  <c r="P38" i="10"/>
  <c r="J38" i="14"/>
  <c r="K38" i="14" s="1"/>
  <c r="F38" i="15"/>
  <c r="L38" i="10"/>
  <c r="H38" i="14"/>
  <c r="D38" i="15"/>
  <c r="H38" i="10"/>
  <c r="AL37" i="14"/>
  <c r="T37" i="15"/>
  <c r="AF37" i="10"/>
  <c r="AJ40" i="8" s="1"/>
  <c r="AF37" i="14"/>
  <c r="P37" i="15"/>
  <c r="AB37" i="10"/>
  <c r="AD40" i="8" s="1"/>
  <c r="X37" i="10"/>
  <c r="R37" i="14"/>
  <c r="K37" i="15"/>
  <c r="U37" i="10"/>
  <c r="J40" i="7" s="1"/>
  <c r="P40" i="7" s="1"/>
  <c r="N37" i="14"/>
  <c r="G37" i="15"/>
  <c r="Q37" i="10"/>
  <c r="F40" i="7" s="1"/>
  <c r="L40" i="7" s="1"/>
  <c r="K40" i="6"/>
  <c r="L40" i="6" s="1"/>
  <c r="J40" i="6"/>
  <c r="AC36" i="14"/>
  <c r="M36" i="15"/>
  <c r="Y36" i="10"/>
  <c r="AA39" i="8" s="1"/>
  <c r="J36" i="10"/>
  <c r="P35" i="14"/>
  <c r="M35" i="14" s="1"/>
  <c r="M33" i="10"/>
  <c r="Q30" i="14"/>
  <c r="T30" i="10"/>
  <c r="I33" i="7" s="1"/>
  <c r="O33" i="7" s="1"/>
  <c r="J30" i="15"/>
  <c r="AL29" i="14"/>
  <c r="T29" i="15"/>
  <c r="AF29" i="10"/>
  <c r="AJ32" i="8" s="1"/>
  <c r="N29" i="14"/>
  <c r="G29" i="15"/>
  <c r="Q29" i="10"/>
  <c r="F32" i="7" s="1"/>
  <c r="L32" i="7" s="1"/>
  <c r="O41" i="12"/>
  <c r="K32" i="6" s="1"/>
  <c r="L32" i="6" s="1"/>
  <c r="M32" i="6" s="1"/>
  <c r="AE26" i="14"/>
  <c r="AA26" i="10"/>
  <c r="AC29" i="8" s="1"/>
  <c r="O26" i="15"/>
  <c r="J26" i="14"/>
  <c r="F26" i="15"/>
  <c r="L26" i="10"/>
  <c r="X25" i="10"/>
  <c r="M25" i="10"/>
  <c r="Q22" i="14"/>
  <c r="T22" i="10"/>
  <c r="I25" i="7" s="1"/>
  <c r="O25" i="7" s="1"/>
  <c r="J22" i="15"/>
  <c r="AL21" i="14"/>
  <c r="T21" i="15"/>
  <c r="AF21" i="10"/>
  <c r="AJ24" i="8" s="1"/>
  <c r="N21" i="14"/>
  <c r="M21" i="14" s="1"/>
  <c r="G21" i="15"/>
  <c r="Q21" i="10"/>
  <c r="F24" i="7" s="1"/>
  <c r="L24" i="7" s="1"/>
  <c r="O32" i="12"/>
  <c r="K24" i="6" s="1"/>
  <c r="L24" i="6" s="1"/>
  <c r="M24" i="6" s="1"/>
  <c r="W18" i="10"/>
  <c r="H18" i="14"/>
  <c r="L18" i="14" s="1"/>
  <c r="D18" i="14" s="1"/>
  <c r="H18" i="10"/>
  <c r="D18" i="15"/>
  <c r="V18" i="15" s="1"/>
  <c r="G18" i="11" s="1"/>
  <c r="D18" i="11" s="1"/>
  <c r="R17" i="14"/>
  <c r="K17" i="15"/>
  <c r="U17" i="10"/>
  <c r="J20" i="7" s="1"/>
  <c r="P20" i="7" s="1"/>
  <c r="I17" i="14"/>
  <c r="I17" i="10"/>
  <c r="S20" i="6" s="1"/>
  <c r="E17" i="15"/>
  <c r="P15" i="14"/>
  <c r="M15" i="14" s="1"/>
  <c r="AK14" i="14"/>
  <c r="AN14" i="14" s="1"/>
  <c r="AB14" i="14" s="1"/>
  <c r="Z14" i="14" s="1"/>
  <c r="S14" i="14" s="1"/>
  <c r="S14" i="15"/>
  <c r="AE14" i="10"/>
  <c r="AI17" i="8" s="1"/>
  <c r="AL17" i="8" s="1"/>
  <c r="AM17" i="8" s="1"/>
  <c r="P14" i="10"/>
  <c r="N71" i="7"/>
  <c r="AH70" i="8"/>
  <c r="AM70" i="8" s="1"/>
  <c r="AE70" i="8"/>
  <c r="M70" i="7"/>
  <c r="P66" i="14"/>
  <c r="N67" i="7"/>
  <c r="AH66" i="8"/>
  <c r="AE66" i="8"/>
  <c r="M66" i="7"/>
  <c r="P62" i="14"/>
  <c r="V59" i="10"/>
  <c r="Y62" i="8"/>
  <c r="Z62" i="8" s="1"/>
  <c r="S57" i="15"/>
  <c r="AE57" i="10"/>
  <c r="AI60" i="8" s="1"/>
  <c r="AK57" i="14"/>
  <c r="L57" i="10"/>
  <c r="F57" i="15"/>
  <c r="J57" i="14"/>
  <c r="K57" i="14" s="1"/>
  <c r="L57" i="14" s="1"/>
  <c r="AH59" i="8"/>
  <c r="AC55" i="10"/>
  <c r="AF58" i="8" s="1"/>
  <c r="AH58" i="8" s="1"/>
  <c r="Q55" i="15"/>
  <c r="AH55" i="14"/>
  <c r="AJ55" i="14" s="1"/>
  <c r="F55" i="10"/>
  <c r="B55" i="15"/>
  <c r="E55" i="14"/>
  <c r="W54" i="10"/>
  <c r="AH53" i="14"/>
  <c r="AJ53" i="14" s="1"/>
  <c r="Q53" i="15"/>
  <c r="AC53" i="10"/>
  <c r="AF56" i="8" s="1"/>
  <c r="AH56" i="8" s="1"/>
  <c r="N53" i="10"/>
  <c r="AD52" i="14"/>
  <c r="N52" i="15"/>
  <c r="Z52" i="10"/>
  <c r="AB55" i="8" s="1"/>
  <c r="K52" i="10"/>
  <c r="AE54" i="8"/>
  <c r="AM54" i="8" s="1"/>
  <c r="AN54" i="8" s="1"/>
  <c r="T53" i="3" s="1"/>
  <c r="R53" i="3" s="1"/>
  <c r="G54" i="6"/>
  <c r="H54" i="6" s="1"/>
  <c r="F54" i="6"/>
  <c r="V50" i="10"/>
  <c r="Y53" i="8"/>
  <c r="Z53" i="8" s="1"/>
  <c r="S50" i="10"/>
  <c r="H53" i="7" s="1"/>
  <c r="AH49" i="14"/>
  <c r="AJ49" i="14" s="1"/>
  <c r="Q49" i="15"/>
  <c r="AC49" i="10"/>
  <c r="AF52" i="8" s="1"/>
  <c r="AH52" i="8" s="1"/>
  <c r="N49" i="10"/>
  <c r="AD48" i="14"/>
  <c r="N48" i="15"/>
  <c r="Z48" i="10"/>
  <c r="AB51" i="8" s="1"/>
  <c r="K48" i="10"/>
  <c r="AE50" i="8"/>
  <c r="AM50" i="8"/>
  <c r="AN50" i="8" s="1"/>
  <c r="T49" i="3" s="1"/>
  <c r="G50" i="6"/>
  <c r="H50" i="6" s="1"/>
  <c r="F50" i="6"/>
  <c r="V46" i="10"/>
  <c r="Y49" i="8"/>
  <c r="Z49" i="8" s="1"/>
  <c r="S46" i="10"/>
  <c r="H49" i="7" s="1"/>
  <c r="AH45" i="14"/>
  <c r="AJ45" i="14" s="1"/>
  <c r="Q45" i="15"/>
  <c r="AC45" i="10"/>
  <c r="AF48" i="8" s="1"/>
  <c r="AH48" i="8" s="1"/>
  <c r="N45" i="10"/>
  <c r="AD44" i="14"/>
  <c r="N44" i="15"/>
  <c r="Z44" i="10"/>
  <c r="AB47" i="8" s="1"/>
  <c r="K44" i="10"/>
  <c r="AE46" i="8"/>
  <c r="AM46" i="8" s="1"/>
  <c r="AN46" i="8" s="1"/>
  <c r="T45" i="3" s="1"/>
  <c r="R45" i="3" s="1"/>
  <c r="G46" i="6"/>
  <c r="H46" i="6" s="1"/>
  <c r="F46" i="6"/>
  <c r="V42" i="10"/>
  <c r="Y45" i="8"/>
  <c r="Z45" i="8" s="1"/>
  <c r="S42" i="10"/>
  <c r="H45" i="7" s="1"/>
  <c r="AH41" i="14"/>
  <c r="AJ41" i="14" s="1"/>
  <c r="Q41" i="15"/>
  <c r="AC41" i="10"/>
  <c r="AF44" i="8" s="1"/>
  <c r="AH44" i="8" s="1"/>
  <c r="N41" i="10"/>
  <c r="AD40" i="14"/>
  <c r="N40" i="15"/>
  <c r="Z40" i="10"/>
  <c r="AB43" i="8" s="1"/>
  <c r="K40" i="10"/>
  <c r="AE42" i="8"/>
  <c r="AM42" i="8"/>
  <c r="AN42" i="8" s="1"/>
  <c r="T41" i="3" s="1"/>
  <c r="G42" i="6"/>
  <c r="H42" i="6" s="1"/>
  <c r="F42" i="6"/>
  <c r="V38" i="10"/>
  <c r="Y41" i="8"/>
  <c r="Z41" i="8" s="1"/>
  <c r="S38" i="10"/>
  <c r="H41" i="7" s="1"/>
  <c r="AH37" i="14"/>
  <c r="AJ37" i="14" s="1"/>
  <c r="Q37" i="15"/>
  <c r="AC37" i="10"/>
  <c r="AF40" i="8" s="1"/>
  <c r="AH40" i="8" s="1"/>
  <c r="N37" i="10"/>
  <c r="AD36" i="14"/>
  <c r="N36" i="15"/>
  <c r="Z36" i="10"/>
  <c r="AB39" i="8" s="1"/>
  <c r="K36" i="10"/>
  <c r="AE38" i="8"/>
  <c r="AM38" i="8" s="1"/>
  <c r="AN38" i="8" s="1"/>
  <c r="T37" i="3" s="1"/>
  <c r="G38" i="6"/>
  <c r="H38" i="6" s="1"/>
  <c r="F38" i="6"/>
  <c r="V34" i="10"/>
  <c r="Y37" i="8"/>
  <c r="Z37" i="8" s="1"/>
  <c r="S34" i="10"/>
  <c r="H37" i="7" s="1"/>
  <c r="AH33" i="14"/>
  <c r="AJ33" i="14" s="1"/>
  <c r="Q33" i="15"/>
  <c r="AC33" i="10"/>
  <c r="AF36" i="8" s="1"/>
  <c r="AH36" i="8" s="1"/>
  <c r="N33" i="10"/>
  <c r="AM29" i="14"/>
  <c r="U29" i="15"/>
  <c r="AG29" i="10"/>
  <c r="AK32" i="8" s="1"/>
  <c r="O29" i="14"/>
  <c r="H29" i="15"/>
  <c r="R29" i="10"/>
  <c r="G32" i="7" s="1"/>
  <c r="M32" i="7" s="1"/>
  <c r="M26" i="10"/>
  <c r="I26" i="14"/>
  <c r="E26" i="15"/>
  <c r="I26" i="10"/>
  <c r="S29" i="6" s="1"/>
  <c r="W25" i="14"/>
  <c r="X25" i="14" s="1"/>
  <c r="T25" i="14" s="1"/>
  <c r="E25" i="14"/>
  <c r="G25" i="14" s="1"/>
  <c r="B25" i="15"/>
  <c r="F25" i="10"/>
  <c r="AK23" i="14"/>
  <c r="AN23" i="14" s="1"/>
  <c r="S23" i="15"/>
  <c r="AE23" i="10"/>
  <c r="AI26" i="8" s="1"/>
  <c r="AL26" i="8" s="1"/>
  <c r="AE23" i="14"/>
  <c r="AG23" i="14" s="1"/>
  <c r="O23" i="15"/>
  <c r="AA23" i="10"/>
  <c r="AC26" i="8" s="1"/>
  <c r="AE26" i="8" s="1"/>
  <c r="AM26" i="8" s="1"/>
  <c r="AN26" i="8" s="1"/>
  <c r="T25" i="3" s="1"/>
  <c r="R25" i="3" s="1"/>
  <c r="W23" i="10"/>
  <c r="Q23" i="14"/>
  <c r="J23" i="15"/>
  <c r="P23" i="10"/>
  <c r="J23" i="14"/>
  <c r="K23" i="14" s="1"/>
  <c r="F23" i="15"/>
  <c r="L23" i="10"/>
  <c r="H23" i="14"/>
  <c r="D23" i="15"/>
  <c r="H23" i="10"/>
  <c r="AL22" i="14"/>
  <c r="T22" i="15"/>
  <c r="AF22" i="10"/>
  <c r="AJ25" i="8" s="1"/>
  <c r="AF22" i="14"/>
  <c r="AG22" i="14" s="1"/>
  <c r="P22" i="15"/>
  <c r="AB22" i="10"/>
  <c r="AD25" i="8" s="1"/>
  <c r="AE25" i="8" s="1"/>
  <c r="X22" i="10"/>
  <c r="R22" i="14"/>
  <c r="K22" i="15"/>
  <c r="U22" i="10"/>
  <c r="J25" i="7" s="1"/>
  <c r="P25" i="7" s="1"/>
  <c r="N22" i="14"/>
  <c r="G22" i="15"/>
  <c r="Q22" i="10"/>
  <c r="F25" i="7" s="1"/>
  <c r="L25" i="7" s="1"/>
  <c r="K25" i="6"/>
  <c r="L25" i="6" s="1"/>
  <c r="M25" i="6" s="1"/>
  <c r="J25" i="6"/>
  <c r="AC21" i="14"/>
  <c r="AG21" i="14" s="1"/>
  <c r="M21" i="15"/>
  <c r="Y21" i="10"/>
  <c r="AA24" i="8" s="1"/>
  <c r="J21" i="10"/>
  <c r="AH22" i="8"/>
  <c r="AM22" i="8" s="1"/>
  <c r="AN22" i="8" s="1"/>
  <c r="T21" i="3" s="1"/>
  <c r="AE22" i="8"/>
  <c r="G22" i="6"/>
  <c r="H22" i="6" s="1"/>
  <c r="F22" i="6"/>
  <c r="V18" i="10"/>
  <c r="Y21" i="8"/>
  <c r="Z21" i="8" s="1"/>
  <c r="S18" i="10"/>
  <c r="H21" i="7" s="1"/>
  <c r="AH17" i="14"/>
  <c r="AJ17" i="14" s="1"/>
  <c r="Q17" i="15"/>
  <c r="AC17" i="10"/>
  <c r="AF20" i="8" s="1"/>
  <c r="AH20" i="8" s="1"/>
  <c r="N17" i="10"/>
  <c r="AE15" i="14"/>
  <c r="AA15" i="10"/>
  <c r="AC18" i="8" s="1"/>
  <c r="AE18" i="8" s="1"/>
  <c r="AM18" i="8" s="1"/>
  <c r="AN18" i="8" s="1"/>
  <c r="T17" i="3" s="1"/>
  <c r="O15" i="15"/>
  <c r="J15" i="14"/>
  <c r="K15" i="14" s="1"/>
  <c r="L15" i="10"/>
  <c r="F15" i="15"/>
  <c r="X14" i="10"/>
  <c r="M14" i="10"/>
  <c r="K69" i="6"/>
  <c r="L69" i="6" s="1"/>
  <c r="J69" i="6"/>
  <c r="AL68" i="8"/>
  <c r="P68" i="6"/>
  <c r="Q68" i="6" s="1"/>
  <c r="T68" i="6"/>
  <c r="U68" i="6" s="1"/>
  <c r="V68" i="6" s="1"/>
  <c r="O68" i="6"/>
  <c r="P67" i="7"/>
  <c r="AG59" i="14"/>
  <c r="P53" i="14"/>
  <c r="O52" i="15"/>
  <c r="AA52" i="10"/>
  <c r="AC55" i="8" s="1"/>
  <c r="AE52" i="14"/>
  <c r="F52" i="15"/>
  <c r="L52" i="10"/>
  <c r="J52" i="14"/>
  <c r="K52" i="14" s="1"/>
  <c r="P49" i="14"/>
  <c r="O48" i="15"/>
  <c r="AA48" i="10"/>
  <c r="AC51" i="8" s="1"/>
  <c r="AE48" i="14"/>
  <c r="F48" i="15"/>
  <c r="L48" i="10"/>
  <c r="J48" i="14"/>
  <c r="P45" i="14"/>
  <c r="O44" i="15"/>
  <c r="AA44" i="10"/>
  <c r="AC47" i="8" s="1"/>
  <c r="AE44" i="14"/>
  <c r="F44" i="15"/>
  <c r="L44" i="10"/>
  <c r="J44" i="14"/>
  <c r="K44" i="14" s="1"/>
  <c r="P41" i="14"/>
  <c r="O40" i="15"/>
  <c r="AA40" i="10"/>
  <c r="AC43" i="8" s="1"/>
  <c r="AE40" i="14"/>
  <c r="F40" i="15"/>
  <c r="L40" i="10"/>
  <c r="J40" i="14"/>
  <c r="K40" i="14" s="1"/>
  <c r="P37" i="14"/>
  <c r="O36" i="15"/>
  <c r="AA36" i="10"/>
  <c r="AC39" i="8" s="1"/>
  <c r="AE36" i="14"/>
  <c r="F36" i="15"/>
  <c r="L36" i="10"/>
  <c r="J36" i="14"/>
  <c r="K36" i="14" s="1"/>
  <c r="P33" i="14"/>
  <c r="L71" i="7"/>
  <c r="S66" i="10"/>
  <c r="H69" i="7" s="1"/>
  <c r="L67" i="7"/>
  <c r="P59" i="14"/>
  <c r="I59" i="15"/>
  <c r="N57" i="10"/>
  <c r="O57" i="14"/>
  <c r="R57" i="10"/>
  <c r="G60" i="7" s="1"/>
  <c r="H57" i="15"/>
  <c r="AM57" i="14"/>
  <c r="AG57" i="10"/>
  <c r="AK60" i="8" s="1"/>
  <c r="U57" i="15"/>
  <c r="C59" i="3"/>
  <c r="C60" i="7"/>
  <c r="L60" i="7" s="1"/>
  <c r="C60" i="8"/>
  <c r="C60" i="6"/>
  <c r="N55" i="10"/>
  <c r="O85" i="12"/>
  <c r="K58" i="6" s="1"/>
  <c r="L58" i="6" s="1"/>
  <c r="M58" i="6" s="1"/>
  <c r="N55" i="14"/>
  <c r="G55" i="15"/>
  <c r="Q55" i="10"/>
  <c r="F58" i="7" s="1"/>
  <c r="L58" i="7" s="1"/>
  <c r="AL55" i="14"/>
  <c r="T55" i="15"/>
  <c r="AF55" i="10"/>
  <c r="AJ58" i="8" s="1"/>
  <c r="J53" i="15"/>
  <c r="T53" i="10"/>
  <c r="I56" i="7" s="1"/>
  <c r="O56" i="7" s="1"/>
  <c r="Q53" i="14"/>
  <c r="T52" i="15"/>
  <c r="AF52" i="10"/>
  <c r="AJ55" i="8" s="1"/>
  <c r="AL52" i="14"/>
  <c r="G52" i="15"/>
  <c r="Q52" i="10"/>
  <c r="F55" i="7" s="1"/>
  <c r="L55" i="7" s="1"/>
  <c r="N52" i="14"/>
  <c r="O80" i="12"/>
  <c r="AG51" i="14"/>
  <c r="G50" i="14"/>
  <c r="W49" i="10"/>
  <c r="D49" i="15"/>
  <c r="V49" i="15" s="1"/>
  <c r="G49" i="11" s="1"/>
  <c r="D49" i="11" s="1"/>
  <c r="H49" i="10"/>
  <c r="H49" i="14"/>
  <c r="K48" i="15"/>
  <c r="U48" i="10"/>
  <c r="J51" i="7" s="1"/>
  <c r="P51" i="7" s="1"/>
  <c r="R48" i="14"/>
  <c r="E48" i="15"/>
  <c r="I48" i="10"/>
  <c r="S51" i="6" s="1"/>
  <c r="I48" i="14"/>
  <c r="P46" i="14"/>
  <c r="O45" i="15"/>
  <c r="AA45" i="10"/>
  <c r="AC48" i="8" s="1"/>
  <c r="AE45" i="14"/>
  <c r="F45" i="15"/>
  <c r="L45" i="10"/>
  <c r="J45" i="14"/>
  <c r="K45" i="14" s="1"/>
  <c r="X44" i="10"/>
  <c r="M44" i="10"/>
  <c r="S41" i="15"/>
  <c r="AE41" i="10"/>
  <c r="AI44" i="8" s="1"/>
  <c r="AL44" i="8" s="1"/>
  <c r="AK41" i="14"/>
  <c r="AN41" i="14" s="1"/>
  <c r="P41" i="10"/>
  <c r="P40" i="15"/>
  <c r="AB40" i="10"/>
  <c r="AD43" i="8" s="1"/>
  <c r="AF40" i="14"/>
  <c r="AJ39" i="14"/>
  <c r="AB39" i="14" s="1"/>
  <c r="Z39" i="14" s="1"/>
  <c r="S39" i="14" s="1"/>
  <c r="J37" i="15"/>
  <c r="T37" i="10"/>
  <c r="I40" i="7" s="1"/>
  <c r="O40" i="7" s="1"/>
  <c r="Q37" i="14"/>
  <c r="T36" i="15"/>
  <c r="AF36" i="10"/>
  <c r="AJ39" i="8" s="1"/>
  <c r="AL36" i="14"/>
  <c r="G36" i="15"/>
  <c r="Q36" i="10"/>
  <c r="F39" i="7" s="1"/>
  <c r="L39" i="7" s="1"/>
  <c r="N36" i="14"/>
  <c r="O52" i="12"/>
  <c r="AG35" i="14"/>
  <c r="G34" i="14"/>
  <c r="W33" i="10"/>
  <c r="D33" i="15"/>
  <c r="V33" i="15" s="1"/>
  <c r="G33" i="11" s="1"/>
  <c r="D33" i="11" s="1"/>
  <c r="H33" i="10"/>
  <c r="H33" i="14"/>
  <c r="L33" i="14" s="1"/>
  <c r="AG31" i="14"/>
  <c r="W29" i="10"/>
  <c r="D29" i="15"/>
  <c r="H29" i="10"/>
  <c r="H29" i="14"/>
  <c r="L29" i="14" s="1"/>
  <c r="AG27" i="14"/>
  <c r="W25" i="10"/>
  <c r="D25" i="15"/>
  <c r="V25" i="15" s="1"/>
  <c r="G25" i="11" s="1"/>
  <c r="D25" i="11" s="1"/>
  <c r="H25" i="10"/>
  <c r="H25" i="14"/>
  <c r="L25" i="14" s="1"/>
  <c r="W21" i="10"/>
  <c r="D21" i="15"/>
  <c r="H21" i="10"/>
  <c r="H21" i="14"/>
  <c r="AG19" i="14"/>
  <c r="W17" i="10"/>
  <c r="D17" i="15"/>
  <c r="H17" i="10"/>
  <c r="H17" i="14"/>
  <c r="N54" i="7"/>
  <c r="N38" i="7"/>
  <c r="I29" i="15"/>
  <c r="F28" i="15"/>
  <c r="L28" i="10"/>
  <c r="J28" i="14"/>
  <c r="K28" i="14" s="1"/>
  <c r="AG26" i="14"/>
  <c r="I21" i="15"/>
  <c r="J20" i="15"/>
  <c r="T20" i="10"/>
  <c r="I23" i="7" s="1"/>
  <c r="Q20" i="14"/>
  <c r="G17" i="14"/>
  <c r="O20" i="12"/>
  <c r="G16" i="15"/>
  <c r="Q16" i="10"/>
  <c r="F19" i="7" s="1"/>
  <c r="N16" i="14"/>
  <c r="T16" i="15"/>
  <c r="AF16" i="10"/>
  <c r="AJ19" i="8" s="1"/>
  <c r="AL19" i="8" s="1"/>
  <c r="AL16" i="14"/>
  <c r="AN16" i="14" s="1"/>
  <c r="E16" i="14"/>
  <c r="F16" i="10"/>
  <c r="B16" i="15"/>
  <c r="W16" i="14"/>
  <c r="X16" i="14" s="1"/>
  <c r="T16" i="14" s="1"/>
  <c r="J20" i="12"/>
  <c r="Q19" i="8" s="1"/>
  <c r="R19" i="8" s="1"/>
  <c r="X19" i="8" s="1"/>
  <c r="C19" i="7"/>
  <c r="C19" i="8"/>
  <c r="C19" i="6"/>
  <c r="C18" i="3"/>
  <c r="L13" i="15"/>
  <c r="AA13" i="14"/>
  <c r="H12" i="15"/>
  <c r="O12" i="14"/>
  <c r="R12" i="10"/>
  <c r="G15" i="7" s="1"/>
  <c r="M15" i="7" s="1"/>
  <c r="AI11" i="14"/>
  <c r="R11" i="15"/>
  <c r="AD11" i="10"/>
  <c r="AG14" i="8" s="1"/>
  <c r="AH14" i="8" s="1"/>
  <c r="O11" i="10"/>
  <c r="AC8" i="14"/>
  <c r="AG8" i="14" s="1"/>
  <c r="M8" i="15"/>
  <c r="Y8" i="10"/>
  <c r="AA11" i="8" s="1"/>
  <c r="J8" i="10"/>
  <c r="AE9" i="8"/>
  <c r="AM9" i="8" s="1"/>
  <c r="AN9" i="8" s="1"/>
  <c r="T8" i="3" s="1"/>
  <c r="O47" i="12"/>
  <c r="G32" i="15"/>
  <c r="Q32" i="10"/>
  <c r="F35" i="7" s="1"/>
  <c r="N32" i="14"/>
  <c r="T32" i="15"/>
  <c r="AF32" i="10"/>
  <c r="AJ35" i="8" s="1"/>
  <c r="AL32" i="14"/>
  <c r="E32" i="14"/>
  <c r="F32" i="10"/>
  <c r="B32" i="15"/>
  <c r="W32" i="14"/>
  <c r="X32" i="14" s="1"/>
  <c r="T32" i="14" s="1"/>
  <c r="J47" i="12"/>
  <c r="Q35" i="8" s="1"/>
  <c r="R35" i="8" s="1"/>
  <c r="C35" i="7"/>
  <c r="C35" i="8"/>
  <c r="C35" i="6"/>
  <c r="C34" i="3"/>
  <c r="P28" i="10"/>
  <c r="P28" i="15"/>
  <c r="AB28" i="10"/>
  <c r="AD31" i="8" s="1"/>
  <c r="AF28" i="14"/>
  <c r="O28" i="10"/>
  <c r="AI28" i="14"/>
  <c r="R28" i="15"/>
  <c r="AD28" i="10"/>
  <c r="AG31" i="8" s="1"/>
  <c r="O28" i="14"/>
  <c r="H28" i="15"/>
  <c r="R28" i="10"/>
  <c r="G31" i="7" s="1"/>
  <c r="M31" i="7" s="1"/>
  <c r="AM28" i="14"/>
  <c r="U28" i="15"/>
  <c r="AG28" i="10"/>
  <c r="AK31" i="8" s="1"/>
  <c r="P24" i="10"/>
  <c r="M24" i="10"/>
  <c r="X24" i="10"/>
  <c r="K24" i="10"/>
  <c r="AD24" i="14"/>
  <c r="N24" i="15"/>
  <c r="Z24" i="10"/>
  <c r="AB27" i="8" s="1"/>
  <c r="N24" i="10"/>
  <c r="AH24" i="14"/>
  <c r="AJ24" i="14" s="1"/>
  <c r="AC24" i="10"/>
  <c r="AF27" i="8" s="1"/>
  <c r="AH27" i="8" s="1"/>
  <c r="Q24" i="15"/>
  <c r="W20" i="10"/>
  <c r="E20" i="15"/>
  <c r="I20" i="10"/>
  <c r="S23" i="6" s="1"/>
  <c r="I20" i="14"/>
  <c r="K20" i="15"/>
  <c r="U20" i="10"/>
  <c r="J23" i="7" s="1"/>
  <c r="R20" i="14"/>
  <c r="F20" i="14"/>
  <c r="G20" i="14" s="1"/>
  <c r="C20" i="15"/>
  <c r="G20" i="10"/>
  <c r="AA20" i="14"/>
  <c r="L20" i="15"/>
  <c r="J20" i="10"/>
  <c r="AC20" i="14"/>
  <c r="AG20" i="14" s="1"/>
  <c r="Y20" i="10"/>
  <c r="AA23" i="8" s="1"/>
  <c r="M20" i="15"/>
  <c r="AH21" i="8"/>
  <c r="AM21" i="8"/>
  <c r="AE21" i="8"/>
  <c r="M21" i="7"/>
  <c r="P14" i="14"/>
  <c r="I14" i="15"/>
  <c r="P16" i="6"/>
  <c r="Q16" i="6" s="1"/>
  <c r="T16" i="6"/>
  <c r="U16" i="6" s="1"/>
  <c r="V16" i="6" s="1"/>
  <c r="O16" i="6"/>
  <c r="AK11" i="14"/>
  <c r="AE11" i="10"/>
  <c r="AI14" i="8" s="1"/>
  <c r="S11" i="15"/>
  <c r="P11" i="10"/>
  <c r="AH29" i="8"/>
  <c r="AE29" i="8"/>
  <c r="M29" i="7"/>
  <c r="AH25" i="8"/>
  <c r="M25" i="7"/>
  <c r="AG15" i="14"/>
  <c r="N13" i="10"/>
  <c r="AH13" i="14"/>
  <c r="AJ13" i="14" s="1"/>
  <c r="Q13" i="15"/>
  <c r="AC13" i="10"/>
  <c r="AF16" i="8" s="1"/>
  <c r="AH16" i="8" s="1"/>
  <c r="M13" i="10"/>
  <c r="X13" i="10"/>
  <c r="P12" i="15"/>
  <c r="AB12" i="10"/>
  <c r="AD15" i="8" s="1"/>
  <c r="AF12" i="14"/>
  <c r="O12" i="10"/>
  <c r="AI12" i="14"/>
  <c r="R12" i="15"/>
  <c r="AD12" i="10"/>
  <c r="AG15" i="8" s="1"/>
  <c r="T11" i="15"/>
  <c r="AF11" i="10"/>
  <c r="AJ14" i="8" s="1"/>
  <c r="AL11" i="14"/>
  <c r="G11" i="15"/>
  <c r="Q11" i="10"/>
  <c r="F14" i="7" s="1"/>
  <c r="L14" i="7" s="1"/>
  <c r="N11" i="14"/>
  <c r="O19" i="12"/>
  <c r="K17" i="6" s="1"/>
  <c r="L17" i="6" s="1"/>
  <c r="M17" i="6" s="1"/>
  <c r="N17" i="6" s="1"/>
  <c r="M16" i="3" s="1"/>
  <c r="AG10" i="14"/>
  <c r="J8" i="15"/>
  <c r="Q8" i="14"/>
  <c r="M8" i="14" s="1"/>
  <c r="AB6" i="14"/>
  <c r="Z6" i="14" s="1"/>
  <c r="S6" i="14" s="1"/>
  <c r="D32" i="15"/>
  <c r="H32" i="10"/>
  <c r="H32" i="14"/>
  <c r="L32" i="14" s="1"/>
  <c r="D28" i="15"/>
  <c r="H28" i="10"/>
  <c r="H28" i="14"/>
  <c r="L28" i="14" s="1"/>
  <c r="D28" i="14" s="1"/>
  <c r="K28" i="6"/>
  <c r="L28" i="6" s="1"/>
  <c r="J28" i="6"/>
  <c r="AL27" i="8"/>
  <c r="T27" i="6"/>
  <c r="U27" i="6" s="1"/>
  <c r="V27" i="6" s="1"/>
  <c r="O27" i="6"/>
  <c r="P27" i="6"/>
  <c r="Q27" i="6" s="1"/>
  <c r="P26" i="7"/>
  <c r="I17" i="15"/>
  <c r="N18" i="7"/>
  <c r="AJ11" i="14"/>
  <c r="W9" i="10"/>
  <c r="L9" i="14"/>
  <c r="E9" i="14"/>
  <c r="F9" i="10"/>
  <c r="B9" i="15"/>
  <c r="W9" i="14"/>
  <c r="X9" i="14" s="1"/>
  <c r="T9" i="14" s="1"/>
  <c r="J17" i="12"/>
  <c r="Q12" i="8" s="1"/>
  <c r="R12" i="8" s="1"/>
  <c r="X12" i="8" s="1"/>
  <c r="S11" i="3" s="1"/>
  <c r="O17" i="12"/>
  <c r="N9" i="14"/>
  <c r="G9" i="15"/>
  <c r="Q9" i="10"/>
  <c r="F12" i="7" s="1"/>
  <c r="L12" i="7" s="1"/>
  <c r="AL9" i="14"/>
  <c r="AN9" i="14" s="1"/>
  <c r="T9" i="15"/>
  <c r="AF9" i="10"/>
  <c r="AJ12" i="8" s="1"/>
  <c r="AL12" i="8" s="1"/>
  <c r="W7" i="10"/>
  <c r="H7" i="14"/>
  <c r="D7" i="15"/>
  <c r="H7" i="10"/>
  <c r="M8" i="7"/>
  <c r="M5" i="10"/>
  <c r="X5" i="10"/>
  <c r="S4" i="15"/>
  <c r="AE4" i="10"/>
  <c r="AI7" i="8" s="1"/>
  <c r="AK4" i="14"/>
  <c r="K4" i="15"/>
  <c r="R4" i="14"/>
  <c r="U4" i="10"/>
  <c r="J7" i="7" s="1"/>
  <c r="P7" i="7" s="1"/>
  <c r="D4" i="15"/>
  <c r="H4" i="10"/>
  <c r="H4" i="14"/>
  <c r="Q3" i="15"/>
  <c r="AH3" i="14"/>
  <c r="AJ3" i="14" s="1"/>
  <c r="AC3" i="10"/>
  <c r="AF6" i="8" s="1"/>
  <c r="AH6" i="8" s="1"/>
  <c r="E6" i="8"/>
  <c r="E6" i="7"/>
  <c r="E6" i="6"/>
  <c r="E5" i="3"/>
  <c r="R139" i="8"/>
  <c r="O134" i="8"/>
  <c r="X134" i="8" s="1"/>
  <c r="S133" i="3" s="1"/>
  <c r="O130" i="8"/>
  <c r="X130" i="8" s="1"/>
  <c r="S129" i="3" s="1"/>
  <c r="T86" i="5"/>
  <c r="T54" i="5"/>
  <c r="T22" i="5"/>
  <c r="T157" i="4"/>
  <c r="C157" i="4"/>
  <c r="T149" i="4"/>
  <c r="U141" i="4"/>
  <c r="T141" i="4"/>
  <c r="R133" i="4"/>
  <c r="T133" i="4"/>
  <c r="T125" i="4"/>
  <c r="C125" i="4"/>
  <c r="T117" i="4"/>
  <c r="T109" i="4"/>
  <c r="T101" i="4"/>
  <c r="C101" i="4"/>
  <c r="T93" i="4"/>
  <c r="R85" i="4"/>
  <c r="T85" i="4"/>
  <c r="T77" i="4"/>
  <c r="C77" i="4"/>
  <c r="AE14" i="8"/>
  <c r="G8" i="14"/>
  <c r="Y7" i="10"/>
  <c r="AA10" i="8" s="1"/>
  <c r="AC7" i="14"/>
  <c r="M7" i="15"/>
  <c r="P7" i="15"/>
  <c r="AB7" i="10"/>
  <c r="AD10" i="8" s="1"/>
  <c r="AF7" i="14"/>
  <c r="O7" i="10"/>
  <c r="AI7" i="14"/>
  <c r="AJ7" i="14" s="1"/>
  <c r="R7" i="15"/>
  <c r="AD7" i="10"/>
  <c r="AG10" i="8" s="1"/>
  <c r="AH10" i="8" s="1"/>
  <c r="AG5" i="14"/>
  <c r="K5" i="14"/>
  <c r="T4" i="15"/>
  <c r="AL4" i="14"/>
  <c r="AF4" i="10"/>
  <c r="AJ7" i="8" s="1"/>
  <c r="G4" i="15"/>
  <c r="N4" i="14"/>
  <c r="Q4" i="10"/>
  <c r="F7" i="7" s="1"/>
  <c r="L7" i="7" s="1"/>
  <c r="N4" i="10"/>
  <c r="AH4" i="14"/>
  <c r="AJ4" i="14" s="1"/>
  <c r="Q4" i="15"/>
  <c r="AC4" i="10"/>
  <c r="AF7" i="8" s="1"/>
  <c r="AH7" i="8" s="1"/>
  <c r="S10" i="10"/>
  <c r="H13" i="7" s="1"/>
  <c r="AE8" i="8"/>
  <c r="S5" i="10"/>
  <c r="H8" i="7" s="1"/>
  <c r="K4" i="10"/>
  <c r="E3" i="15"/>
  <c r="I3" i="10"/>
  <c r="S6" i="6" s="1"/>
  <c r="I3" i="14"/>
  <c r="F3" i="14"/>
  <c r="G3" i="14" s="1"/>
  <c r="C3" i="15"/>
  <c r="G3" i="10"/>
  <c r="P6" i="6" s="1"/>
  <c r="Q6" i="6" s="1"/>
  <c r="R6" i="6" s="1"/>
  <c r="AA3" i="14"/>
  <c r="L3" i="15"/>
  <c r="W137" i="8"/>
  <c r="M14" i="7"/>
  <c r="U10" i="8"/>
  <c r="Q10" i="8"/>
  <c r="M10" i="8"/>
  <c r="I10" i="8"/>
  <c r="L10" i="8"/>
  <c r="G10" i="8"/>
  <c r="V10" i="8"/>
  <c r="P10" i="8"/>
  <c r="F10" i="8"/>
  <c r="T10" i="8"/>
  <c r="J10" i="8"/>
  <c r="S10" i="8"/>
  <c r="M6" i="14"/>
  <c r="O7" i="7"/>
  <c r="W7" i="6"/>
  <c r="N139" i="8"/>
  <c r="O139" i="8" s="1"/>
  <c r="X139" i="8" s="1"/>
  <c r="S138" i="3" s="1"/>
  <c r="N137" i="8"/>
  <c r="O137" i="8" s="1"/>
  <c r="X137" i="8" s="1"/>
  <c r="S136" i="3" s="1"/>
  <c r="L104" i="7"/>
  <c r="T41" i="5"/>
  <c r="C41" i="5"/>
  <c r="P13" i="7"/>
  <c r="R77" i="5"/>
  <c r="U77" i="5"/>
  <c r="T77" i="5"/>
  <c r="T13" i="5"/>
  <c r="R65" i="5"/>
  <c r="T65" i="5"/>
  <c r="L116" i="7"/>
  <c r="T53" i="5"/>
  <c r="C54" i="5" l="1"/>
  <c r="C22" i="5"/>
  <c r="U117" i="4"/>
  <c r="C93" i="4"/>
  <c r="C65" i="5"/>
  <c r="U133" i="4"/>
  <c r="C149" i="4"/>
  <c r="AA16" i="6"/>
  <c r="AB16" i="6" s="1"/>
  <c r="U41" i="5"/>
  <c r="U101" i="4"/>
  <c r="C117" i="4"/>
  <c r="C133" i="4"/>
  <c r="C141" i="4"/>
  <c r="R86" i="5"/>
  <c r="R149" i="4"/>
  <c r="R109" i="4"/>
  <c r="AB59" i="14"/>
  <c r="Z59" i="14" s="1"/>
  <c r="S59" i="14" s="1"/>
  <c r="P99" i="7"/>
  <c r="D100" i="14"/>
  <c r="C77" i="5"/>
  <c r="U109" i="4"/>
  <c r="U53" i="5"/>
  <c r="C13" i="5"/>
  <c r="U77" i="4"/>
  <c r="U22" i="5"/>
  <c r="C86" i="5"/>
  <c r="C53" i="5"/>
  <c r="U65" i="5"/>
  <c r="R41" i="5"/>
  <c r="C85" i="4"/>
  <c r="U93" i="4"/>
  <c r="C109" i="4"/>
  <c r="U149" i="4"/>
  <c r="R22" i="5"/>
  <c r="U86" i="5"/>
  <c r="P23" i="7"/>
  <c r="M28" i="6"/>
  <c r="R16" i="6"/>
  <c r="V29" i="15"/>
  <c r="G29" i="11" s="1"/>
  <c r="D29" i="11" s="1"/>
  <c r="AM66" i="8"/>
  <c r="AM41" i="8"/>
  <c r="M71" i="14"/>
  <c r="I86" i="6"/>
  <c r="D94" i="14"/>
  <c r="L119" i="7"/>
  <c r="AN122" i="14"/>
  <c r="M113" i="14"/>
  <c r="G139" i="14"/>
  <c r="M120" i="14"/>
  <c r="D129" i="14"/>
  <c r="M119" i="14"/>
  <c r="AM131" i="8"/>
  <c r="D131" i="14"/>
  <c r="AM149" i="8"/>
  <c r="M159" i="6"/>
  <c r="W8" i="8"/>
  <c r="R8" i="8"/>
  <c r="K8" i="8"/>
  <c r="P16" i="7"/>
  <c r="P27" i="7"/>
  <c r="M27" i="14"/>
  <c r="N71" i="6"/>
  <c r="M70" i="3" s="1"/>
  <c r="L75" i="7"/>
  <c r="AL72" i="8"/>
  <c r="AE81" i="8"/>
  <c r="O107" i="7"/>
  <c r="M79" i="14"/>
  <c r="AJ112" i="14"/>
  <c r="M116" i="6"/>
  <c r="O153" i="7"/>
  <c r="I156" i="6"/>
  <c r="Z16" i="6"/>
  <c r="AE58" i="8"/>
  <c r="AG57" i="14"/>
  <c r="V91" i="15"/>
  <c r="G91" i="11" s="1"/>
  <c r="D91" i="11" s="1"/>
  <c r="AG82" i="14"/>
  <c r="I112" i="6"/>
  <c r="K140" i="14"/>
  <c r="AL153" i="8"/>
  <c r="AE177" i="8"/>
  <c r="N176" i="6"/>
  <c r="M175" i="3" s="1"/>
  <c r="I176" i="6"/>
  <c r="V47" i="15"/>
  <c r="G47" i="11" s="1"/>
  <c r="D47" i="11" s="1"/>
  <c r="M31" i="14"/>
  <c r="M59" i="6"/>
  <c r="K67" i="14"/>
  <c r="AE77" i="8"/>
  <c r="P96" i="7"/>
  <c r="I117" i="6"/>
  <c r="AB113" i="14"/>
  <c r="Z113" i="14" s="1"/>
  <c r="S113" i="14" s="1"/>
  <c r="G144" i="14"/>
  <c r="AG163" i="14"/>
  <c r="AB163" i="14" s="1"/>
  <c r="Z163" i="14" s="1"/>
  <c r="AN174" i="14"/>
  <c r="R17" i="3"/>
  <c r="V71" i="15"/>
  <c r="G71" i="11" s="1"/>
  <c r="D71" i="11" s="1"/>
  <c r="P103" i="7"/>
  <c r="AG112" i="14"/>
  <c r="AB121" i="14"/>
  <c r="Z121" i="14" s="1"/>
  <c r="S121" i="14" s="1"/>
  <c r="AM136" i="8"/>
  <c r="AN136" i="8" s="1"/>
  <c r="T135" i="3" s="1"/>
  <c r="R135" i="3" s="1"/>
  <c r="AM145" i="8"/>
  <c r="AM148" i="8"/>
  <c r="C94" i="5"/>
  <c r="P8" i="7"/>
  <c r="AB50" i="14"/>
  <c r="Z50" i="14" s="1"/>
  <c r="S50" i="14" s="1"/>
  <c r="AG71" i="14"/>
  <c r="I128" i="6"/>
  <c r="N57" i="6"/>
  <c r="M56" i="3" s="1"/>
  <c r="L67" i="14"/>
  <c r="D67" i="14" s="1"/>
  <c r="AG129" i="14"/>
  <c r="AE166" i="8"/>
  <c r="AM166" i="8" s="1"/>
  <c r="AB160" i="14"/>
  <c r="V21" i="15"/>
  <c r="G21" i="11" s="1"/>
  <c r="D21" i="11" s="1"/>
  <c r="D89" i="14"/>
  <c r="I90" i="6"/>
  <c r="N90" i="6" s="1"/>
  <c r="M89" i="3" s="1"/>
  <c r="L140" i="14"/>
  <c r="D140" i="14" s="1"/>
  <c r="I132" i="6"/>
  <c r="N132" i="6" s="1"/>
  <c r="M131" i="3" s="1"/>
  <c r="M127" i="14"/>
  <c r="R37" i="5"/>
  <c r="AM78" i="8"/>
  <c r="AM62" i="8"/>
  <c r="D80" i="14"/>
  <c r="O99" i="7"/>
  <c r="X80" i="8"/>
  <c r="S79" i="3" s="1"/>
  <c r="AE97" i="8"/>
  <c r="AM97" i="8" s="1"/>
  <c r="AM13" i="8"/>
  <c r="I33" i="6"/>
  <c r="I30" i="6"/>
  <c r="N30" i="6" s="1"/>
  <c r="M29" i="3" s="1"/>
  <c r="I37" i="6"/>
  <c r="G61" i="14"/>
  <c r="D61" i="14"/>
  <c r="V35" i="15"/>
  <c r="G35" i="11" s="1"/>
  <c r="D35" i="11" s="1"/>
  <c r="V39" i="15"/>
  <c r="G39" i="11" s="1"/>
  <c r="D39" i="11" s="1"/>
  <c r="L43" i="14"/>
  <c r="D43" i="14" s="1"/>
  <c r="M23" i="14"/>
  <c r="C23" i="14" s="1"/>
  <c r="H23" i="11" s="1"/>
  <c r="E23" i="11" s="1"/>
  <c r="I49" i="6"/>
  <c r="I94" i="6"/>
  <c r="N94" i="6" s="1"/>
  <c r="AB110" i="14"/>
  <c r="M141" i="14"/>
  <c r="K172" i="14"/>
  <c r="L172" i="14" s="1"/>
  <c r="X93" i="8"/>
  <c r="S92" i="3" s="1"/>
  <c r="X112" i="8"/>
  <c r="S111" i="3" s="1"/>
  <c r="K14" i="8"/>
  <c r="AG4" i="14"/>
  <c r="M36" i="6"/>
  <c r="R19" i="6"/>
  <c r="K21" i="14"/>
  <c r="L21" i="14" s="1"/>
  <c r="D21" i="14" s="1"/>
  <c r="AL48" i="8"/>
  <c r="I26" i="6"/>
  <c r="N26" i="6" s="1"/>
  <c r="M25" i="3" s="1"/>
  <c r="N66" i="6"/>
  <c r="M65" i="3" s="1"/>
  <c r="AM37" i="8"/>
  <c r="AN37" i="8" s="1"/>
  <c r="I71" i="6"/>
  <c r="O103" i="7"/>
  <c r="I104" i="6"/>
  <c r="I152" i="6"/>
  <c r="M155" i="6"/>
  <c r="P10" i="7"/>
  <c r="AB10" i="14"/>
  <c r="Z10" i="14" s="1"/>
  <c r="S10" i="14" s="1"/>
  <c r="I25" i="6"/>
  <c r="N25" i="6" s="1"/>
  <c r="AG55" i="14"/>
  <c r="AM34" i="8"/>
  <c r="AN34" i="8" s="1"/>
  <c r="AB46" i="14"/>
  <c r="Z46" i="14" s="1"/>
  <c r="S46" i="14" s="1"/>
  <c r="AM75" i="8"/>
  <c r="AN75" i="8" s="1"/>
  <c r="T74" i="3" s="1"/>
  <c r="R74" i="3" s="1"/>
  <c r="M132" i="14"/>
  <c r="AE163" i="8"/>
  <c r="AM163" i="8" s="1"/>
  <c r="L35" i="14"/>
  <c r="D35" i="14" s="1"/>
  <c r="L39" i="14"/>
  <c r="D39" i="14" s="1"/>
  <c r="B39" i="14" s="1"/>
  <c r="F39" i="11" s="1"/>
  <c r="C39" i="11" s="1"/>
  <c r="B39" i="11" s="1"/>
  <c r="V51" i="15"/>
  <c r="G51" i="11" s="1"/>
  <c r="D51" i="11" s="1"/>
  <c r="I57" i="6"/>
  <c r="AG67" i="14"/>
  <c r="AB67" i="14" s="1"/>
  <c r="Z67" i="14" s="1"/>
  <c r="S67" i="14" s="1"/>
  <c r="AM112" i="8"/>
  <c r="AN112" i="8" s="1"/>
  <c r="T111" i="3" s="1"/>
  <c r="R111" i="3" s="1"/>
  <c r="L146" i="14"/>
  <c r="M160" i="7"/>
  <c r="X22" i="8"/>
  <c r="S21" i="3" s="1"/>
  <c r="R21" i="3" s="1"/>
  <c r="X29" i="8"/>
  <c r="S28" i="3" s="1"/>
  <c r="C39" i="14"/>
  <c r="H39" i="11" s="1"/>
  <c r="E39" i="11" s="1"/>
  <c r="AB167" i="14"/>
  <c r="AB157" i="14"/>
  <c r="Z157" i="14" s="1"/>
  <c r="S157" i="14" s="1"/>
  <c r="AB106" i="14"/>
  <c r="AM152" i="8"/>
  <c r="C64" i="14"/>
  <c r="H64" i="11" s="1"/>
  <c r="E64" i="11" s="1"/>
  <c r="AM101" i="8"/>
  <c r="AB38" i="14"/>
  <c r="Z38" i="14" s="1"/>
  <c r="S38" i="14" s="1"/>
  <c r="AB34" i="14"/>
  <c r="Z34" i="14" s="1"/>
  <c r="S34" i="14" s="1"/>
  <c r="C87" i="14"/>
  <c r="H87" i="11" s="1"/>
  <c r="E87" i="11" s="1"/>
  <c r="S47" i="14"/>
  <c r="C47" i="14"/>
  <c r="H47" i="11" s="1"/>
  <c r="E47" i="11" s="1"/>
  <c r="T33" i="3"/>
  <c r="R33" i="3" s="1"/>
  <c r="S22" i="5"/>
  <c r="Q22" i="5" s="1"/>
  <c r="AB63" i="14"/>
  <c r="Z63" i="14" s="1"/>
  <c r="S63" i="14" s="1"/>
  <c r="C72" i="14"/>
  <c r="H72" i="11" s="1"/>
  <c r="E72" i="11" s="1"/>
  <c r="AM124" i="8"/>
  <c r="AN124" i="8" s="1"/>
  <c r="S18" i="3"/>
  <c r="R13" i="5"/>
  <c r="AB133" i="14"/>
  <c r="Z133" i="14" s="1"/>
  <c r="S133" i="14" s="1"/>
  <c r="C43" i="14"/>
  <c r="H43" i="11" s="1"/>
  <c r="E43" i="11" s="1"/>
  <c r="C75" i="14"/>
  <c r="H75" i="11" s="1"/>
  <c r="E75" i="11" s="1"/>
  <c r="AB141" i="14"/>
  <c r="Z141" i="14" s="1"/>
  <c r="S141" i="14" s="1"/>
  <c r="AB18" i="14"/>
  <c r="Z18" i="14" s="1"/>
  <c r="S18" i="14" s="1"/>
  <c r="C83" i="14"/>
  <c r="H83" i="11" s="1"/>
  <c r="E83" i="11" s="1"/>
  <c r="S113" i="3"/>
  <c r="R101" i="4"/>
  <c r="P9" i="14"/>
  <c r="M9" i="14" s="1"/>
  <c r="I13" i="15"/>
  <c r="V13" i="15" s="1"/>
  <c r="G13" i="11" s="1"/>
  <c r="D13" i="11" s="1"/>
  <c r="AL14" i="8"/>
  <c r="AM14" i="8" s="1"/>
  <c r="AN11" i="14"/>
  <c r="P32" i="14"/>
  <c r="M32" i="14" s="1"/>
  <c r="L35" i="7"/>
  <c r="AE11" i="8"/>
  <c r="G19" i="6"/>
  <c r="H19" i="6" s="1"/>
  <c r="F19" i="6"/>
  <c r="I16" i="15"/>
  <c r="V16" i="15" s="1"/>
  <c r="G16" i="11" s="1"/>
  <c r="D16" i="11" s="1"/>
  <c r="P20" i="6"/>
  <c r="Q20" i="6" s="1"/>
  <c r="T20" i="6"/>
  <c r="U20" i="6" s="1"/>
  <c r="V20" i="6" s="1"/>
  <c r="O20" i="6"/>
  <c r="P24" i="6"/>
  <c r="Q24" i="6" s="1"/>
  <c r="T24" i="6"/>
  <c r="U24" i="6" s="1"/>
  <c r="V24" i="6" s="1"/>
  <c r="O24" i="6"/>
  <c r="P28" i="6"/>
  <c r="Q28" i="6" s="1"/>
  <c r="T28" i="6"/>
  <c r="U28" i="6" s="1"/>
  <c r="V28" i="6" s="1"/>
  <c r="O28" i="6"/>
  <c r="P32" i="6"/>
  <c r="Q32" i="6" s="1"/>
  <c r="T32" i="6"/>
  <c r="U32" i="6" s="1"/>
  <c r="V32" i="6" s="1"/>
  <c r="O32" i="6"/>
  <c r="P36" i="6"/>
  <c r="Q36" i="6" s="1"/>
  <c r="T36" i="6"/>
  <c r="U36" i="6" s="1"/>
  <c r="V36" i="6" s="1"/>
  <c r="O36" i="6"/>
  <c r="P52" i="6"/>
  <c r="Q52" i="6" s="1"/>
  <c r="T52" i="6"/>
  <c r="U52" i="6" s="1"/>
  <c r="V52" i="6" s="1"/>
  <c r="O52" i="6"/>
  <c r="K69" i="7"/>
  <c r="P68" i="3" s="1"/>
  <c r="N69" i="7"/>
  <c r="Q69" i="7" s="1"/>
  <c r="X39" i="6"/>
  <c r="Y39" i="6" s="1"/>
  <c r="W39" i="6"/>
  <c r="X55" i="6"/>
  <c r="Y55" i="6" s="1"/>
  <c r="W55" i="6"/>
  <c r="M69" i="6"/>
  <c r="K21" i="7"/>
  <c r="P20" i="3" s="1"/>
  <c r="N21" i="7"/>
  <c r="Q21" i="7" s="1"/>
  <c r="I22" i="6"/>
  <c r="L23" i="14"/>
  <c r="D23" i="14" s="1"/>
  <c r="T23" i="10"/>
  <c r="I26" i="7" s="1"/>
  <c r="F28" i="6"/>
  <c r="G28" i="6"/>
  <c r="H28" i="6" s="1"/>
  <c r="K37" i="7"/>
  <c r="P36" i="3" s="1"/>
  <c r="N37" i="7"/>
  <c r="Q37" i="7" s="1"/>
  <c r="I38" i="6"/>
  <c r="N38" i="6" s="1"/>
  <c r="M37" i="3" s="1"/>
  <c r="K41" i="7"/>
  <c r="P40" i="3" s="1"/>
  <c r="N41" i="7"/>
  <c r="Q41" i="7" s="1"/>
  <c r="I42" i="6"/>
  <c r="K45" i="7"/>
  <c r="P44" i="3" s="1"/>
  <c r="N45" i="7"/>
  <c r="Q45" i="7" s="1"/>
  <c r="I46" i="6"/>
  <c r="N46" i="6" s="1"/>
  <c r="M45" i="3" s="1"/>
  <c r="K49" i="7"/>
  <c r="P48" i="3" s="1"/>
  <c r="N49" i="7"/>
  <c r="Q49" i="7" s="1"/>
  <c r="I50" i="6"/>
  <c r="K53" i="7"/>
  <c r="P52" i="3" s="1"/>
  <c r="N53" i="7"/>
  <c r="Q53" i="7" s="1"/>
  <c r="I54" i="6"/>
  <c r="N54" i="6" s="1"/>
  <c r="M53" i="3" s="1"/>
  <c r="I54" i="15"/>
  <c r="S54" i="10"/>
  <c r="H57" i="7" s="1"/>
  <c r="K26" i="14"/>
  <c r="V38" i="15"/>
  <c r="G38" i="11" s="1"/>
  <c r="D38" i="11" s="1"/>
  <c r="W41" i="6"/>
  <c r="X41" i="6"/>
  <c r="Y41" i="6" s="1"/>
  <c r="AG52" i="14"/>
  <c r="AG54" i="14"/>
  <c r="AB54" i="14" s="1"/>
  <c r="Z54" i="14" s="1"/>
  <c r="S54" i="14" s="1"/>
  <c r="K73" i="7"/>
  <c r="P72" i="3" s="1"/>
  <c r="N73" i="7"/>
  <c r="Q73" i="7" s="1"/>
  <c r="K77" i="7"/>
  <c r="P76" i="3" s="1"/>
  <c r="N77" i="7"/>
  <c r="X72" i="6"/>
  <c r="Y72" i="6" s="1"/>
  <c r="W72" i="6"/>
  <c r="I84" i="15"/>
  <c r="X63" i="6"/>
  <c r="Y63" i="6" s="1"/>
  <c r="Z63" i="6" s="1"/>
  <c r="W63" i="6"/>
  <c r="L68" i="14"/>
  <c r="D68" i="14" s="1"/>
  <c r="B68" i="14" s="1"/>
  <c r="F68" i="11" s="1"/>
  <c r="C68" i="11" s="1"/>
  <c r="T68" i="10"/>
  <c r="I71" i="7" s="1"/>
  <c r="K72" i="6"/>
  <c r="L72" i="6" s="1"/>
  <c r="J72" i="6"/>
  <c r="I79" i="6"/>
  <c r="G78" i="14"/>
  <c r="K89" i="6"/>
  <c r="L89" i="6" s="1"/>
  <c r="M89" i="6" s="1"/>
  <c r="J89" i="6"/>
  <c r="J107" i="6"/>
  <c r="K107" i="6"/>
  <c r="L107" i="6" s="1"/>
  <c r="M107" i="6" s="1"/>
  <c r="I97" i="6"/>
  <c r="G98" i="6"/>
  <c r="H98" i="6" s="1"/>
  <c r="F98" i="6"/>
  <c r="I95" i="15"/>
  <c r="P95" i="14"/>
  <c r="M95" i="14" s="1"/>
  <c r="AE103" i="8"/>
  <c r="W81" i="6"/>
  <c r="X81" i="6"/>
  <c r="Y81" i="6" s="1"/>
  <c r="Z81" i="6" s="1"/>
  <c r="M81" i="14"/>
  <c r="K86" i="14"/>
  <c r="P98" i="6"/>
  <c r="Q98" i="6" s="1"/>
  <c r="T98" i="6"/>
  <c r="U98" i="6" s="1"/>
  <c r="V98" i="6" s="1"/>
  <c r="O98" i="6"/>
  <c r="P97" i="6"/>
  <c r="Q97" i="6" s="1"/>
  <c r="T97" i="6"/>
  <c r="U97" i="6" s="1"/>
  <c r="V97" i="6" s="1"/>
  <c r="O97" i="6"/>
  <c r="V103" i="10"/>
  <c r="Y106" i="8"/>
  <c r="Z106" i="8" s="1"/>
  <c r="K114" i="6"/>
  <c r="L114" i="6" s="1"/>
  <c r="J114" i="6"/>
  <c r="W117" i="6"/>
  <c r="X117" i="6"/>
  <c r="Y117" i="6" s="1"/>
  <c r="P122" i="14"/>
  <c r="M122" i="14" s="1"/>
  <c r="K97" i="6"/>
  <c r="L97" i="6" s="1"/>
  <c r="J97" i="6"/>
  <c r="G102" i="14"/>
  <c r="S110" i="10"/>
  <c r="H113" i="7" s="1"/>
  <c r="AL115" i="8"/>
  <c r="D99" i="14"/>
  <c r="AL110" i="8"/>
  <c r="P108" i="14"/>
  <c r="S135" i="10"/>
  <c r="H138" i="7" s="1"/>
  <c r="Q128" i="8"/>
  <c r="R128" i="8" s="1"/>
  <c r="X128" i="8" s="1"/>
  <c r="S127" i="3" s="1"/>
  <c r="Q127" i="8"/>
  <c r="R127" i="8" s="1"/>
  <c r="X127" i="8" s="1"/>
  <c r="S126" i="3" s="1"/>
  <c r="Q126" i="8"/>
  <c r="R126" i="8" s="1"/>
  <c r="X126" i="8" s="1"/>
  <c r="S125" i="3" s="1"/>
  <c r="V126" i="10"/>
  <c r="Y129" i="8"/>
  <c r="Z129" i="8" s="1"/>
  <c r="K131" i="7"/>
  <c r="P130" i="3" s="1"/>
  <c r="N131" i="7"/>
  <c r="Q131" i="7" s="1"/>
  <c r="S117" i="10"/>
  <c r="H120" i="7" s="1"/>
  <c r="V128" i="15"/>
  <c r="G128" i="11" s="1"/>
  <c r="D128" i="11" s="1"/>
  <c r="X131" i="6"/>
  <c r="Y131" i="6" s="1"/>
  <c r="W131" i="6"/>
  <c r="G137" i="6"/>
  <c r="H137" i="6" s="1"/>
  <c r="I137" i="6" s="1"/>
  <c r="F137" i="6"/>
  <c r="L136" i="14"/>
  <c r="D136" i="14" s="1"/>
  <c r="P137" i="14"/>
  <c r="M137" i="14" s="1"/>
  <c r="AL130" i="8"/>
  <c r="AN135" i="14"/>
  <c r="X144" i="6"/>
  <c r="Y144" i="6" s="1"/>
  <c r="W144" i="6"/>
  <c r="P146" i="6"/>
  <c r="Q146" i="6" s="1"/>
  <c r="T146" i="6"/>
  <c r="U146" i="6" s="1"/>
  <c r="V146" i="6" s="1"/>
  <c r="O146" i="6"/>
  <c r="AE147" i="8"/>
  <c r="AM147" i="8"/>
  <c r="K148" i="7"/>
  <c r="P147" i="3" s="1"/>
  <c r="N148" i="7"/>
  <c r="Q148" i="7" s="1"/>
  <c r="I149" i="6"/>
  <c r="AB156" i="14"/>
  <c r="Z156" i="14" s="1"/>
  <c r="S156" i="14" s="1"/>
  <c r="K157" i="6"/>
  <c r="L157" i="6" s="1"/>
  <c r="J157" i="6"/>
  <c r="P160" i="6"/>
  <c r="Q160" i="6" s="1"/>
  <c r="R160" i="6" s="1"/>
  <c r="T160" i="6"/>
  <c r="U160" i="6" s="1"/>
  <c r="V160" i="6" s="1"/>
  <c r="O160" i="6"/>
  <c r="M155" i="14"/>
  <c r="S172" i="10"/>
  <c r="H175" i="7" s="1"/>
  <c r="U61" i="5"/>
  <c r="R89" i="5"/>
  <c r="U18" i="5"/>
  <c r="U34" i="5"/>
  <c r="U66" i="5"/>
  <c r="L78" i="4"/>
  <c r="L19" i="5"/>
  <c r="L15" i="4"/>
  <c r="L26" i="4"/>
  <c r="L40" i="4"/>
  <c r="L62" i="4"/>
  <c r="S3" i="10"/>
  <c r="H6" i="7" s="1"/>
  <c r="P3" i="14"/>
  <c r="H14" i="8"/>
  <c r="U72" i="4"/>
  <c r="U80" i="4"/>
  <c r="U84" i="4"/>
  <c r="U88" i="4"/>
  <c r="U92" i="4"/>
  <c r="U96" i="4"/>
  <c r="U100" i="4"/>
  <c r="U104" i="4"/>
  <c r="U108" i="4"/>
  <c r="U112" i="4"/>
  <c r="U116" i="4"/>
  <c r="U120" i="4"/>
  <c r="U128" i="4"/>
  <c r="U132" i="4"/>
  <c r="O132" i="4"/>
  <c r="U136" i="4"/>
  <c r="U140" i="4"/>
  <c r="U144" i="4"/>
  <c r="U148" i="4"/>
  <c r="U152" i="4"/>
  <c r="AE7" i="8"/>
  <c r="C14" i="5"/>
  <c r="R14" i="5"/>
  <c r="C46" i="5"/>
  <c r="R46" i="5"/>
  <c r="C78" i="5"/>
  <c r="R78" i="5"/>
  <c r="AN32" i="14"/>
  <c r="T11" i="6"/>
  <c r="U11" i="6" s="1"/>
  <c r="V11" i="6" s="1"/>
  <c r="O11" i="6"/>
  <c r="P11" i="6"/>
  <c r="Q11" i="6" s="1"/>
  <c r="T15" i="6"/>
  <c r="U15" i="6" s="1"/>
  <c r="V15" i="6" s="1"/>
  <c r="O15" i="6"/>
  <c r="P15" i="6"/>
  <c r="Q15" i="6" s="1"/>
  <c r="P20" i="14"/>
  <c r="L23" i="7"/>
  <c r="I11" i="15"/>
  <c r="G15" i="6"/>
  <c r="H15" i="6" s="1"/>
  <c r="I15" i="6" s="1"/>
  <c r="F15" i="6"/>
  <c r="M19" i="7"/>
  <c r="X32" i="6"/>
  <c r="Y32" i="6" s="1"/>
  <c r="W32" i="6"/>
  <c r="P40" i="6"/>
  <c r="Q40" i="6" s="1"/>
  <c r="T40" i="6"/>
  <c r="U40" i="6" s="1"/>
  <c r="V40" i="6" s="1"/>
  <c r="O40" i="6"/>
  <c r="P56" i="6"/>
  <c r="Q56" i="6" s="1"/>
  <c r="T56" i="6"/>
  <c r="U56" i="6" s="1"/>
  <c r="V56" i="6" s="1"/>
  <c r="O56" i="6"/>
  <c r="AH60" i="8"/>
  <c r="I63" i="6"/>
  <c r="N63" i="6" s="1"/>
  <c r="M62" i="3" s="1"/>
  <c r="AN40" i="14"/>
  <c r="M65" i="6"/>
  <c r="AG25" i="14"/>
  <c r="AB25" i="14" s="1"/>
  <c r="Z25" i="14" s="1"/>
  <c r="L27" i="14"/>
  <c r="D27" i="14" s="1"/>
  <c r="T27" i="10"/>
  <c r="I30" i="7" s="1"/>
  <c r="F32" i="6"/>
  <c r="G32" i="6"/>
  <c r="H32" i="6" s="1"/>
  <c r="F60" i="6"/>
  <c r="G60" i="6"/>
  <c r="H60" i="6" s="1"/>
  <c r="V22" i="15"/>
  <c r="G22" i="11" s="1"/>
  <c r="D22" i="11" s="1"/>
  <c r="AL29" i="8"/>
  <c r="AM29" i="8" s="1"/>
  <c r="AN29" i="8" s="1"/>
  <c r="V30" i="15"/>
  <c r="G30" i="11" s="1"/>
  <c r="D30" i="11" s="1"/>
  <c r="L34" i="14"/>
  <c r="D34" i="14" s="1"/>
  <c r="AH39" i="8"/>
  <c r="K40" i="7"/>
  <c r="P39" i="3" s="1"/>
  <c r="N40" i="7"/>
  <c r="Q40" i="7" s="1"/>
  <c r="P35" i="4" s="1"/>
  <c r="I41" i="6"/>
  <c r="V50" i="15"/>
  <c r="G50" i="11" s="1"/>
  <c r="D50" i="11" s="1"/>
  <c r="W53" i="6"/>
  <c r="X53" i="6"/>
  <c r="Y53" i="6" s="1"/>
  <c r="Z53" i="6" s="1"/>
  <c r="V54" i="10"/>
  <c r="Y57" i="8"/>
  <c r="Z57" i="8" s="1"/>
  <c r="AG58" i="14"/>
  <c r="V65" i="10"/>
  <c r="Y68" i="8"/>
  <c r="Z68" i="8" s="1"/>
  <c r="M66" i="14"/>
  <c r="P65" i="6"/>
  <c r="Q65" i="6" s="1"/>
  <c r="T65" i="6"/>
  <c r="U65" i="6" s="1"/>
  <c r="V65" i="6" s="1"/>
  <c r="O65" i="6"/>
  <c r="P69" i="6"/>
  <c r="Q69" i="6" s="1"/>
  <c r="T69" i="6"/>
  <c r="U69" i="6" s="1"/>
  <c r="V69" i="6" s="1"/>
  <c r="O69" i="6"/>
  <c r="S73" i="10"/>
  <c r="H76" i="7" s="1"/>
  <c r="U50" i="5"/>
  <c r="U76" i="3"/>
  <c r="L74" i="14"/>
  <c r="D74" i="14" s="1"/>
  <c r="P80" i="6"/>
  <c r="Q80" i="6" s="1"/>
  <c r="T80" i="6"/>
  <c r="U80" i="6" s="1"/>
  <c r="V80" i="6" s="1"/>
  <c r="O80" i="6"/>
  <c r="G99" i="6"/>
  <c r="H99" i="6" s="1"/>
  <c r="F99" i="6"/>
  <c r="N104" i="7"/>
  <c r="Q104" i="7" s="1"/>
  <c r="K104" i="7"/>
  <c r="P103" i="3" s="1"/>
  <c r="I104" i="15"/>
  <c r="K88" i="14"/>
  <c r="L88" i="14" s="1"/>
  <c r="M98" i="7"/>
  <c r="V79" i="15"/>
  <c r="G79" i="11" s="1"/>
  <c r="D79" i="11" s="1"/>
  <c r="X82" i="6"/>
  <c r="Y82" i="6" s="1"/>
  <c r="W82" i="6"/>
  <c r="S92" i="10"/>
  <c r="H95" i="7" s="1"/>
  <c r="I100" i="15"/>
  <c r="V100" i="15" s="1"/>
  <c r="G100" i="11" s="1"/>
  <c r="D100" i="11" s="1"/>
  <c r="AL81" i="8"/>
  <c r="AM81" i="8" s="1"/>
  <c r="V82" i="15"/>
  <c r="G82" i="11" s="1"/>
  <c r="D82" i="11" s="1"/>
  <c r="P105" i="6"/>
  <c r="Q105" i="6" s="1"/>
  <c r="T105" i="6"/>
  <c r="U105" i="6" s="1"/>
  <c r="V105" i="6" s="1"/>
  <c r="O105" i="6"/>
  <c r="P107" i="14"/>
  <c r="M107" i="14" s="1"/>
  <c r="AN116" i="8"/>
  <c r="T115" i="3" s="1"/>
  <c r="R115" i="3" s="1"/>
  <c r="I98" i="15"/>
  <c r="G102" i="6"/>
  <c r="H102" i="6" s="1"/>
  <c r="F102" i="6"/>
  <c r="P104" i="6"/>
  <c r="Q104" i="6" s="1"/>
  <c r="T104" i="6"/>
  <c r="U104" i="6" s="1"/>
  <c r="V104" i="6" s="1"/>
  <c r="O104" i="6"/>
  <c r="I106" i="15"/>
  <c r="G110" i="6"/>
  <c r="H110" i="6" s="1"/>
  <c r="F110" i="6"/>
  <c r="Z110" i="14"/>
  <c r="S110" i="14" s="1"/>
  <c r="AE114" i="8"/>
  <c r="AG118" i="14"/>
  <c r="V118" i="10"/>
  <c r="Y121" i="8"/>
  <c r="Z121" i="8" s="1"/>
  <c r="G108" i="14"/>
  <c r="K138" i="6"/>
  <c r="L138" i="6" s="1"/>
  <c r="J138" i="6"/>
  <c r="I138" i="15"/>
  <c r="V138" i="15" s="1"/>
  <c r="G138" i="11" s="1"/>
  <c r="D138" i="11" s="1"/>
  <c r="P138" i="14"/>
  <c r="I139" i="15"/>
  <c r="I120" i="6"/>
  <c r="K123" i="7"/>
  <c r="P122" i="3" s="1"/>
  <c r="N123" i="7"/>
  <c r="Q123" i="7" s="1"/>
  <c r="I124" i="6"/>
  <c r="N124" i="6" s="1"/>
  <c r="V121" i="15"/>
  <c r="G121" i="11" s="1"/>
  <c r="D121" i="11" s="1"/>
  <c r="K127" i="7"/>
  <c r="P126" i="3" s="1"/>
  <c r="N127" i="7"/>
  <c r="Q127" i="7" s="1"/>
  <c r="I134" i="15"/>
  <c r="G138" i="6"/>
  <c r="H138" i="6" s="1"/>
  <c r="F138" i="6"/>
  <c r="P138" i="7"/>
  <c r="I139" i="6"/>
  <c r="N139" i="6" s="1"/>
  <c r="L129" i="7"/>
  <c r="AH143" i="8"/>
  <c r="I142" i="15"/>
  <c r="G146" i="6"/>
  <c r="H146" i="6" s="1"/>
  <c r="F146" i="6"/>
  <c r="AG150" i="14"/>
  <c r="V150" i="10"/>
  <c r="Y153" i="8"/>
  <c r="Z153" i="8" s="1"/>
  <c r="X146" i="6"/>
  <c r="Y146" i="6" s="1"/>
  <c r="W146" i="6"/>
  <c r="AG161" i="14"/>
  <c r="K164" i="6"/>
  <c r="L164" i="6" s="1"/>
  <c r="J164" i="6"/>
  <c r="AN159" i="8"/>
  <c r="S143" i="4" s="1"/>
  <c r="X160" i="6"/>
  <c r="Y160" i="6" s="1"/>
  <c r="W160" i="6"/>
  <c r="K161" i="14"/>
  <c r="I149" i="15"/>
  <c r="V149" i="15" s="1"/>
  <c r="G149" i="11" s="1"/>
  <c r="D149" i="11" s="1"/>
  <c r="P149" i="14"/>
  <c r="M149" i="14" s="1"/>
  <c r="I155" i="6"/>
  <c r="AH161" i="8"/>
  <c r="V155" i="15"/>
  <c r="G155" i="11" s="1"/>
  <c r="D155" i="11" s="1"/>
  <c r="P165" i="6"/>
  <c r="Q165" i="6" s="1"/>
  <c r="T165" i="6"/>
  <c r="U165" i="6" s="1"/>
  <c r="V165" i="6" s="1"/>
  <c r="O165" i="6"/>
  <c r="P163" i="14"/>
  <c r="V170" i="10"/>
  <c r="Y173" i="8"/>
  <c r="Z173" i="8" s="1"/>
  <c r="V169" i="10"/>
  <c r="Y172" i="8"/>
  <c r="Z172" i="8" s="1"/>
  <c r="I177" i="6"/>
  <c r="R85" i="5"/>
  <c r="R33" i="5"/>
  <c r="R97" i="5"/>
  <c r="C45" i="5"/>
  <c r="C9" i="5"/>
  <c r="C73" i="5"/>
  <c r="L38" i="5"/>
  <c r="L70" i="5"/>
  <c r="C6" i="14"/>
  <c r="H6" i="11" s="1"/>
  <c r="E6" i="11" s="1"/>
  <c r="AH12" i="8"/>
  <c r="X15" i="6"/>
  <c r="Y15" i="6" s="1"/>
  <c r="W15" i="6"/>
  <c r="L16" i="7"/>
  <c r="M23" i="7"/>
  <c r="G27" i="6"/>
  <c r="H27" i="6" s="1"/>
  <c r="I27" i="6" s="1"/>
  <c r="F27" i="6"/>
  <c r="AG28" i="14"/>
  <c r="J31" i="6"/>
  <c r="K31" i="6"/>
  <c r="L31" i="6" s="1"/>
  <c r="AH35" i="8"/>
  <c r="AJ32" i="14"/>
  <c r="V10" i="15"/>
  <c r="G10" i="11" s="1"/>
  <c r="D10" i="11" s="1"/>
  <c r="X13" i="6"/>
  <c r="Y13" i="6" s="1"/>
  <c r="W13" i="6"/>
  <c r="G13" i="14"/>
  <c r="D13" i="14" s="1"/>
  <c r="AH19" i="8"/>
  <c r="X27" i="6"/>
  <c r="Y27" i="6" s="1"/>
  <c r="Z27" i="6" s="1"/>
  <c r="AA27" i="6" s="1"/>
  <c r="W27" i="6"/>
  <c r="O35" i="7"/>
  <c r="AN17" i="14"/>
  <c r="AB17" i="14" s="1"/>
  <c r="Z17" i="14" s="1"/>
  <c r="S17" i="14" s="1"/>
  <c r="AL24" i="8"/>
  <c r="AL32" i="8"/>
  <c r="AN33" i="14"/>
  <c r="AN49" i="14"/>
  <c r="AE60" i="8"/>
  <c r="K65" i="14"/>
  <c r="L65" i="14" s="1"/>
  <c r="D65" i="14" s="1"/>
  <c r="T15" i="10"/>
  <c r="I18" i="7" s="1"/>
  <c r="V31" i="15"/>
  <c r="G31" i="11" s="1"/>
  <c r="D31" i="11" s="1"/>
  <c r="X34" i="6"/>
  <c r="Y34" i="6" s="1"/>
  <c r="Z34" i="6" s="1"/>
  <c r="W34" i="6"/>
  <c r="I36" i="15"/>
  <c r="F40" i="6"/>
  <c r="G40" i="6"/>
  <c r="H40" i="6" s="1"/>
  <c r="P40" i="14"/>
  <c r="I44" i="15"/>
  <c r="F48" i="6"/>
  <c r="G48" i="6"/>
  <c r="H48" i="6" s="1"/>
  <c r="I48" i="6" s="1"/>
  <c r="P48" i="14"/>
  <c r="I52" i="15"/>
  <c r="F56" i="6"/>
  <c r="G56" i="6"/>
  <c r="H56" i="6" s="1"/>
  <c r="I55" i="15"/>
  <c r="V14" i="15"/>
  <c r="G14" i="11" s="1"/>
  <c r="D14" i="11" s="1"/>
  <c r="G43" i="6"/>
  <c r="H43" i="6" s="1"/>
  <c r="I43" i="6" s="1"/>
  <c r="F43" i="6"/>
  <c r="AE47" i="8"/>
  <c r="K48" i="6"/>
  <c r="L48" i="6" s="1"/>
  <c r="M48" i="6" s="1"/>
  <c r="P49" i="6"/>
  <c r="Q49" i="6" s="1"/>
  <c r="T49" i="6"/>
  <c r="U49" i="6" s="1"/>
  <c r="V49" i="6" s="1"/>
  <c r="O49" i="6"/>
  <c r="K46" i="14"/>
  <c r="P57" i="6"/>
  <c r="Q57" i="6" s="1"/>
  <c r="R57" i="6" s="1"/>
  <c r="T57" i="6"/>
  <c r="U57" i="6" s="1"/>
  <c r="V57" i="6" s="1"/>
  <c r="O57" i="6"/>
  <c r="K54" i="14"/>
  <c r="V61" i="10"/>
  <c r="Y64" i="8"/>
  <c r="Z64" i="8" s="1"/>
  <c r="Q65" i="8"/>
  <c r="R65" i="8" s="1"/>
  <c r="X65" i="8" s="1"/>
  <c r="S64" i="3" s="1"/>
  <c r="Q64" i="8"/>
  <c r="R64" i="8" s="1"/>
  <c r="X64" i="8" s="1"/>
  <c r="S63" i="3" s="1"/>
  <c r="Q66" i="8"/>
  <c r="R66" i="8" s="1"/>
  <c r="X66" i="8" s="1"/>
  <c r="S65" i="3" s="1"/>
  <c r="M72" i="7"/>
  <c r="K76" i="6"/>
  <c r="L76" i="6" s="1"/>
  <c r="J76" i="6"/>
  <c r="M80" i="6"/>
  <c r="L84" i="14"/>
  <c r="K66" i="14"/>
  <c r="V70" i="15"/>
  <c r="G70" i="11" s="1"/>
  <c r="D70" i="11" s="1"/>
  <c r="M76" i="7"/>
  <c r="T60" i="10"/>
  <c r="I63" i="7" s="1"/>
  <c r="V72" i="15"/>
  <c r="G72" i="11" s="1"/>
  <c r="D72" i="11" s="1"/>
  <c r="X75" i="6"/>
  <c r="Y75" i="6" s="1"/>
  <c r="W75" i="6"/>
  <c r="U78" i="3"/>
  <c r="V76" i="10"/>
  <c r="Y79" i="8"/>
  <c r="Z79" i="8" s="1"/>
  <c r="G76" i="14"/>
  <c r="D76" i="14" s="1"/>
  <c r="AB79" i="14"/>
  <c r="Z79" i="14" s="1"/>
  <c r="S79" i="14" s="1"/>
  <c r="X88" i="6"/>
  <c r="Y88" i="6" s="1"/>
  <c r="W88" i="6"/>
  <c r="P90" i="14"/>
  <c r="M90" i="14" s="1"/>
  <c r="M107" i="7"/>
  <c r="AN95" i="14"/>
  <c r="I101" i="6"/>
  <c r="P81" i="7"/>
  <c r="I82" i="6"/>
  <c r="N82" i="6" s="1"/>
  <c r="M82" i="14"/>
  <c r="S88" i="10"/>
  <c r="H91" i="7" s="1"/>
  <c r="G92" i="14"/>
  <c r="D92" i="14" s="1"/>
  <c r="M104" i="6"/>
  <c r="AH91" i="8"/>
  <c r="M92" i="6"/>
  <c r="AE95" i="8"/>
  <c r="Z103" i="6"/>
  <c r="K110" i="6"/>
  <c r="L110" i="6" s="1"/>
  <c r="J110" i="6"/>
  <c r="W113" i="6"/>
  <c r="X113" i="6"/>
  <c r="Y113" i="6" s="1"/>
  <c r="M117" i="7"/>
  <c r="O117" i="7"/>
  <c r="K101" i="6"/>
  <c r="L101" i="6" s="1"/>
  <c r="M101" i="6" s="1"/>
  <c r="N101" i="6" s="1"/>
  <c r="M100" i="3" s="1"/>
  <c r="J101" i="6"/>
  <c r="P101" i="7"/>
  <c r="V98" i="10"/>
  <c r="Y101" i="8"/>
  <c r="Z101" i="8" s="1"/>
  <c r="AN101" i="8" s="1"/>
  <c r="T100" i="3" s="1"/>
  <c r="R100" i="3" s="1"/>
  <c r="AG99" i="14"/>
  <c r="K109" i="6"/>
  <c r="L109" i="6" s="1"/>
  <c r="J109" i="6"/>
  <c r="P109" i="7"/>
  <c r="V106" i="10"/>
  <c r="Y109" i="8"/>
  <c r="Z109" i="8" s="1"/>
  <c r="AN109" i="8" s="1"/>
  <c r="T108" i="3" s="1"/>
  <c r="V109" i="15"/>
  <c r="G109" i="11" s="1"/>
  <c r="D109" i="11" s="1"/>
  <c r="AH114" i="8"/>
  <c r="AM114" i="8" s="1"/>
  <c r="Q121" i="8"/>
  <c r="R121" i="8" s="1"/>
  <c r="Q123" i="8"/>
  <c r="R123" i="8" s="1"/>
  <c r="X123" i="8" s="1"/>
  <c r="Q122" i="8"/>
  <c r="R122" i="8" s="1"/>
  <c r="X122" i="8" s="1"/>
  <c r="S121" i="3" s="1"/>
  <c r="P118" i="14"/>
  <c r="M118" i="14" s="1"/>
  <c r="AL102" i="8"/>
  <c r="P110" i="6"/>
  <c r="Q110" i="6" s="1"/>
  <c r="T110" i="6"/>
  <c r="U110" i="6" s="1"/>
  <c r="V110" i="6" s="1"/>
  <c r="O110" i="6"/>
  <c r="Z121" i="6"/>
  <c r="AH142" i="8"/>
  <c r="I130" i="15"/>
  <c r="V130" i="15" s="1"/>
  <c r="G130" i="11" s="1"/>
  <c r="D130" i="11" s="1"/>
  <c r="G134" i="6"/>
  <c r="H134" i="6" s="1"/>
  <c r="F134" i="6"/>
  <c r="K137" i="6"/>
  <c r="L137" i="6" s="1"/>
  <c r="J137" i="6"/>
  <c r="P140" i="6"/>
  <c r="Q140" i="6" s="1"/>
  <c r="T140" i="6"/>
  <c r="U140" i="6" s="1"/>
  <c r="V140" i="6" s="1"/>
  <c r="O140" i="6"/>
  <c r="L138" i="14"/>
  <c r="D138" i="14" s="1"/>
  <c r="K120" i="14"/>
  <c r="L120" i="14" s="1"/>
  <c r="D120" i="14" s="1"/>
  <c r="M123" i="14"/>
  <c r="AL127" i="8"/>
  <c r="AM127" i="8" s="1"/>
  <c r="AN127" i="8" s="1"/>
  <c r="M129" i="7"/>
  <c r="L139" i="14"/>
  <c r="D139" i="14" s="1"/>
  <c r="V139" i="15"/>
  <c r="G139" i="11" s="1"/>
  <c r="D139" i="11" s="1"/>
  <c r="X143" i="6"/>
  <c r="Y143" i="6" s="1"/>
  <c r="W143" i="6"/>
  <c r="C121" i="14"/>
  <c r="H121" i="11" s="1"/>
  <c r="E121" i="11" s="1"/>
  <c r="P130" i="6"/>
  <c r="Q130" i="6" s="1"/>
  <c r="T130" i="6"/>
  <c r="U130" i="6" s="1"/>
  <c r="V130" i="6" s="1"/>
  <c r="O130" i="6"/>
  <c r="P137" i="7"/>
  <c r="P143" i="7"/>
  <c r="AN140" i="14"/>
  <c r="K145" i="6"/>
  <c r="L145" i="6" s="1"/>
  <c r="J145" i="6"/>
  <c r="P145" i="7"/>
  <c r="V142" i="10"/>
  <c r="Y145" i="8"/>
  <c r="Z145" i="8" s="1"/>
  <c r="AN145" i="8" s="1"/>
  <c r="S129" i="4" s="1"/>
  <c r="AG143" i="14"/>
  <c r="I148" i="6"/>
  <c r="N148" i="6" s="1"/>
  <c r="V145" i="15"/>
  <c r="G145" i="11" s="1"/>
  <c r="D145" i="11" s="1"/>
  <c r="AH150" i="8"/>
  <c r="S150" i="10"/>
  <c r="H153" i="7" s="1"/>
  <c r="K144" i="14"/>
  <c r="V148" i="15"/>
  <c r="G148" i="11" s="1"/>
  <c r="D148" i="11" s="1"/>
  <c r="AN143" i="14"/>
  <c r="G143" i="14"/>
  <c r="I147" i="15"/>
  <c r="V147" i="15" s="1"/>
  <c r="G147" i="11" s="1"/>
  <c r="D147" i="11" s="1"/>
  <c r="G151" i="6"/>
  <c r="H151" i="6" s="1"/>
  <c r="F151" i="6"/>
  <c r="K154" i="14"/>
  <c r="L154" i="14" s="1"/>
  <c r="D154" i="14" s="1"/>
  <c r="U163" i="3"/>
  <c r="P161" i="14"/>
  <c r="L164" i="7"/>
  <c r="X156" i="6"/>
  <c r="Y156" i="6" s="1"/>
  <c r="W156" i="6"/>
  <c r="P158" i="14"/>
  <c r="M151" i="14"/>
  <c r="M157" i="7"/>
  <c r="I163" i="6"/>
  <c r="P164" i="6"/>
  <c r="Q164" i="6" s="1"/>
  <c r="R164" i="6" s="1"/>
  <c r="T164" i="6"/>
  <c r="U164" i="6" s="1"/>
  <c r="V164" i="6" s="1"/>
  <c r="O164" i="6"/>
  <c r="X154" i="6"/>
  <c r="Y154" i="6" s="1"/>
  <c r="W154" i="6"/>
  <c r="P167" i="14"/>
  <c r="M167" i="14" s="1"/>
  <c r="G165" i="6"/>
  <c r="H165" i="6" s="1"/>
  <c r="F165" i="6"/>
  <c r="U174" i="3"/>
  <c r="U157" i="4"/>
  <c r="O175" i="7"/>
  <c r="M175" i="7"/>
  <c r="K163" i="14"/>
  <c r="AE168" i="8"/>
  <c r="K169" i="6"/>
  <c r="L169" i="6" s="1"/>
  <c r="M169" i="6" s="1"/>
  <c r="R175" i="6"/>
  <c r="K165" i="14"/>
  <c r="S160" i="10"/>
  <c r="H163" i="7" s="1"/>
  <c r="M173" i="14"/>
  <c r="P166" i="6"/>
  <c r="Q166" i="6" s="1"/>
  <c r="T166" i="6"/>
  <c r="U166" i="6" s="1"/>
  <c r="V166" i="6" s="1"/>
  <c r="O166" i="6"/>
  <c r="AG169" i="14"/>
  <c r="Q175" i="8"/>
  <c r="R175" i="8" s="1"/>
  <c r="Q174" i="8"/>
  <c r="R174" i="8" s="1"/>
  <c r="X174" i="8" s="1"/>
  <c r="S173" i="3" s="1"/>
  <c r="P177" i="6"/>
  <c r="Q177" i="6" s="1"/>
  <c r="R177" i="6" s="1"/>
  <c r="T177" i="6"/>
  <c r="U177" i="6" s="1"/>
  <c r="V177" i="6" s="1"/>
  <c r="O177" i="6"/>
  <c r="U69" i="5"/>
  <c r="R17" i="5"/>
  <c r="R81" i="5"/>
  <c r="C29" i="5"/>
  <c r="C93" i="5"/>
  <c r="C57" i="5"/>
  <c r="AE6" i="8"/>
  <c r="AM6" i="8" s="1"/>
  <c r="I4" i="15"/>
  <c r="M7" i="7"/>
  <c r="S7" i="10"/>
  <c r="H10" i="7" s="1"/>
  <c r="U30" i="5"/>
  <c r="U62" i="5"/>
  <c r="U94" i="5"/>
  <c r="P12" i="7"/>
  <c r="G9" i="14"/>
  <c r="K20" i="7"/>
  <c r="P19" i="3" s="1"/>
  <c r="N20" i="7"/>
  <c r="Q20" i="7" s="1"/>
  <c r="P18" i="4" s="1"/>
  <c r="AN8" i="14"/>
  <c r="AB8" i="14" s="1"/>
  <c r="Z8" i="14" s="1"/>
  <c r="AH15" i="8"/>
  <c r="M16" i="7"/>
  <c r="M20" i="6"/>
  <c r="K17" i="7"/>
  <c r="P16" i="3" s="1"/>
  <c r="N17" i="7"/>
  <c r="Q17" i="7" s="1"/>
  <c r="AH23" i="8"/>
  <c r="AJ20" i="14"/>
  <c r="AB20" i="14" s="1"/>
  <c r="Z20" i="14" s="1"/>
  <c r="S20" i="14" s="1"/>
  <c r="I28" i="15"/>
  <c r="V28" i="15" s="1"/>
  <c r="G28" i="11" s="1"/>
  <c r="D28" i="11" s="1"/>
  <c r="P35" i="7"/>
  <c r="AG11" i="14"/>
  <c r="X44" i="6"/>
  <c r="Y44" i="6" s="1"/>
  <c r="W44" i="6"/>
  <c r="AN55" i="14"/>
  <c r="AB55" i="14" s="1"/>
  <c r="Z55" i="14" s="1"/>
  <c r="S55" i="14" s="1"/>
  <c r="T43" i="6"/>
  <c r="U43" i="6" s="1"/>
  <c r="V43" i="6" s="1"/>
  <c r="O43" i="6"/>
  <c r="P43" i="6"/>
  <c r="Q43" i="6" s="1"/>
  <c r="R43" i="6" s="1"/>
  <c r="V44" i="15"/>
  <c r="G44" i="11" s="1"/>
  <c r="D44" i="11" s="1"/>
  <c r="V19" i="15"/>
  <c r="G19" i="11" s="1"/>
  <c r="D19" i="11" s="1"/>
  <c r="X22" i="6"/>
  <c r="Y22" i="6" s="1"/>
  <c r="W22" i="6"/>
  <c r="AE36" i="8"/>
  <c r="K37" i="6"/>
  <c r="L37" i="6" s="1"/>
  <c r="M37" i="6" s="1"/>
  <c r="N37" i="6" s="1"/>
  <c r="M36" i="3" s="1"/>
  <c r="P38" i="6"/>
  <c r="Q38" i="6" s="1"/>
  <c r="R38" i="6" s="1"/>
  <c r="T38" i="6"/>
  <c r="U38" i="6" s="1"/>
  <c r="V38" i="6" s="1"/>
  <c r="O38" i="6"/>
  <c r="V36" i="10"/>
  <c r="Y39" i="8"/>
  <c r="Z39" i="8" s="1"/>
  <c r="M38" i="14"/>
  <c r="G40" i="14"/>
  <c r="AE44" i="8"/>
  <c r="AM44" i="8" s="1"/>
  <c r="AN44" i="8" s="1"/>
  <c r="P46" i="6"/>
  <c r="Q46" i="6" s="1"/>
  <c r="T46" i="6"/>
  <c r="U46" i="6" s="1"/>
  <c r="V46" i="6" s="1"/>
  <c r="O46" i="6"/>
  <c r="V44" i="10"/>
  <c r="Y47" i="8"/>
  <c r="Z47" i="8" s="1"/>
  <c r="M46" i="14"/>
  <c r="G48" i="14"/>
  <c r="AE52" i="8"/>
  <c r="P54" i="6"/>
  <c r="Q54" i="6" s="1"/>
  <c r="T54" i="6"/>
  <c r="U54" i="6" s="1"/>
  <c r="V54" i="6" s="1"/>
  <c r="O54" i="6"/>
  <c r="V52" i="10"/>
  <c r="Y55" i="8"/>
  <c r="Z55" i="8" s="1"/>
  <c r="I59" i="6"/>
  <c r="W61" i="6"/>
  <c r="X61" i="6"/>
  <c r="Y61" i="6" s="1"/>
  <c r="K14" i="14"/>
  <c r="AL25" i="8"/>
  <c r="AM25" i="8" s="1"/>
  <c r="AN25" i="8" s="1"/>
  <c r="T24" i="3" s="1"/>
  <c r="R24" i="3" s="1"/>
  <c r="V26" i="15"/>
  <c r="G26" i="11" s="1"/>
  <c r="D26" i="11" s="1"/>
  <c r="AL33" i="8"/>
  <c r="AM33" i="8" s="1"/>
  <c r="AN33" i="8" s="1"/>
  <c r="N42" i="6"/>
  <c r="M41" i="3" s="1"/>
  <c r="M41" i="14"/>
  <c r="AL45" i="8"/>
  <c r="AM45" i="8" s="1"/>
  <c r="AN45" i="8" s="1"/>
  <c r="AJ44" i="14"/>
  <c r="G55" i="6"/>
  <c r="H55" i="6" s="1"/>
  <c r="F55" i="6"/>
  <c r="P61" i="14"/>
  <c r="L64" i="7"/>
  <c r="M64" i="7"/>
  <c r="X70" i="6"/>
  <c r="Y70" i="6" s="1"/>
  <c r="W70" i="6"/>
  <c r="F72" i="6"/>
  <c r="G72" i="6"/>
  <c r="H72" i="6" s="1"/>
  <c r="I72" i="6" s="1"/>
  <c r="AL87" i="8"/>
  <c r="AL65" i="8"/>
  <c r="AN66" i="14"/>
  <c r="M88" i="6"/>
  <c r="P72" i="6"/>
  <c r="Q72" i="6" s="1"/>
  <c r="T72" i="6"/>
  <c r="U72" i="6" s="1"/>
  <c r="V72" i="6" s="1"/>
  <c r="O72" i="6"/>
  <c r="AH76" i="8"/>
  <c r="AM76" i="8" s="1"/>
  <c r="T59" i="6"/>
  <c r="U59" i="6" s="1"/>
  <c r="V59" i="6" s="1"/>
  <c r="O59" i="6"/>
  <c r="P59" i="6"/>
  <c r="Q59" i="6" s="1"/>
  <c r="R59" i="6" s="1"/>
  <c r="AG62" i="14"/>
  <c r="L64" i="14"/>
  <c r="D64" i="14" s="1"/>
  <c r="B64" i="14" s="1"/>
  <c r="F64" i="11" s="1"/>
  <c r="C64" i="11" s="1"/>
  <c r="T64" i="10"/>
  <c r="I67" i="7" s="1"/>
  <c r="G69" i="6"/>
  <c r="H69" i="6" s="1"/>
  <c r="F69" i="6"/>
  <c r="P69" i="14"/>
  <c r="AN77" i="14"/>
  <c r="I78" i="15"/>
  <c r="V81" i="15"/>
  <c r="G81" i="11" s="1"/>
  <c r="D81" i="11" s="1"/>
  <c r="P86" i="14"/>
  <c r="G95" i="14"/>
  <c r="K85" i="7"/>
  <c r="P84" i="3" s="1"/>
  <c r="N85" i="7"/>
  <c r="Q85" i="7" s="1"/>
  <c r="P74" i="4" s="1"/>
  <c r="L89" i="7"/>
  <c r="G88" i="14"/>
  <c r="AE92" i="8"/>
  <c r="AN96" i="14"/>
  <c r="AH103" i="8"/>
  <c r="AJ100" i="14"/>
  <c r="AB100" i="14" s="1"/>
  <c r="V78" i="15"/>
  <c r="G78" i="11" s="1"/>
  <c r="D78" i="11" s="1"/>
  <c r="AN82" i="14"/>
  <c r="AB82" i="14" s="1"/>
  <c r="Z82" i="14" s="1"/>
  <c r="S82" i="14" s="1"/>
  <c r="O93" i="7"/>
  <c r="AH95" i="8"/>
  <c r="K96" i="6"/>
  <c r="L96" i="6" s="1"/>
  <c r="M96" i="6" s="1"/>
  <c r="I99" i="15"/>
  <c r="V99" i="15" s="1"/>
  <c r="G99" i="11" s="1"/>
  <c r="D99" i="11" s="1"/>
  <c r="I111" i="15"/>
  <c r="G115" i="6"/>
  <c r="H115" i="6" s="1"/>
  <c r="F115" i="6"/>
  <c r="N116" i="7"/>
  <c r="Q116" i="7" s="1"/>
  <c r="K116" i="7"/>
  <c r="P115" i="3" s="1"/>
  <c r="L114" i="14"/>
  <c r="D114" i="14" s="1"/>
  <c r="AN116" i="14"/>
  <c r="AB116" i="14" s="1"/>
  <c r="Z116" i="14" s="1"/>
  <c r="S116" i="14" s="1"/>
  <c r="P121" i="6"/>
  <c r="Q121" i="6" s="1"/>
  <c r="T121" i="6"/>
  <c r="U121" i="6" s="1"/>
  <c r="V121" i="6" s="1"/>
  <c r="AA121" i="6" s="1"/>
  <c r="O121" i="6"/>
  <c r="U124" i="3"/>
  <c r="P125" i="7"/>
  <c r="G122" i="14"/>
  <c r="D122" i="14" s="1"/>
  <c r="I94" i="15"/>
  <c r="I100" i="6"/>
  <c r="V97" i="15"/>
  <c r="G97" i="11" s="1"/>
  <c r="D97" i="11" s="1"/>
  <c r="AH102" i="8"/>
  <c r="AN101" i="14"/>
  <c r="AB101" i="14" s="1"/>
  <c r="Z101" i="14" s="1"/>
  <c r="S101" i="14" s="1"/>
  <c r="P102" i="14"/>
  <c r="M102" i="14" s="1"/>
  <c r="C102" i="14" s="1"/>
  <c r="H102" i="11" s="1"/>
  <c r="E102" i="11" s="1"/>
  <c r="Q109" i="8"/>
  <c r="R109" i="8" s="1"/>
  <c r="Q108" i="8"/>
  <c r="R108" i="8" s="1"/>
  <c r="X108" i="8" s="1"/>
  <c r="S107" i="3" s="1"/>
  <c r="Q107" i="8"/>
  <c r="R107" i="8" s="1"/>
  <c r="X107" i="8" s="1"/>
  <c r="Q106" i="8"/>
  <c r="R106" i="8" s="1"/>
  <c r="X106" i="8" s="1"/>
  <c r="R62" i="5" s="1"/>
  <c r="Q110" i="8"/>
  <c r="R110" i="8" s="1"/>
  <c r="X110" i="8" s="1"/>
  <c r="S109" i="3" s="1"/>
  <c r="I108" i="6"/>
  <c r="V105" i="15"/>
  <c r="G105" i="11" s="1"/>
  <c r="D105" i="11" s="1"/>
  <c r="AH110" i="8"/>
  <c r="S114" i="10"/>
  <c r="H117" i="7" s="1"/>
  <c r="K116" i="14"/>
  <c r="O102" i="7"/>
  <c r="L103" i="14"/>
  <c r="D103" i="14" s="1"/>
  <c r="J115" i="6"/>
  <c r="K115" i="6"/>
  <c r="L115" i="6" s="1"/>
  <c r="K115" i="14"/>
  <c r="K130" i="14"/>
  <c r="L130" i="14" s="1"/>
  <c r="D130" i="14" s="1"/>
  <c r="AB136" i="14"/>
  <c r="Z136" i="14" s="1"/>
  <c r="S136" i="14" s="1"/>
  <c r="G130" i="14"/>
  <c r="L133" i="14"/>
  <c r="D133" i="14" s="1"/>
  <c r="B133" i="14" s="1"/>
  <c r="F133" i="11" s="1"/>
  <c r="C133" i="11" s="1"/>
  <c r="B133" i="11" s="1"/>
  <c r="AN139" i="8"/>
  <c r="T138" i="3" s="1"/>
  <c r="R138" i="3" s="1"/>
  <c r="AG138" i="14"/>
  <c r="M144" i="6"/>
  <c r="N144" i="6" s="1"/>
  <c r="M143" i="3" s="1"/>
  <c r="P125" i="14"/>
  <c r="M125" i="14" s="1"/>
  <c r="V132" i="15"/>
  <c r="G132" i="11" s="1"/>
  <c r="D132" i="11" s="1"/>
  <c r="X135" i="6"/>
  <c r="Y135" i="6" s="1"/>
  <c r="W135" i="6"/>
  <c r="AN132" i="14"/>
  <c r="M137" i="7"/>
  <c r="G143" i="6"/>
  <c r="H143" i="6" s="1"/>
  <c r="F143" i="6"/>
  <c r="L143" i="7"/>
  <c r="AJ143" i="14"/>
  <c r="P143" i="14"/>
  <c r="D146" i="14"/>
  <c r="O149" i="7"/>
  <c r="K150" i="6"/>
  <c r="L150" i="6" s="1"/>
  <c r="J150" i="6"/>
  <c r="AN154" i="14"/>
  <c r="AB154" i="14" s="1"/>
  <c r="Z154" i="14" s="1"/>
  <c r="S154" i="14" s="1"/>
  <c r="O152" i="7"/>
  <c r="G154" i="6"/>
  <c r="H154" i="6" s="1"/>
  <c r="F154" i="6"/>
  <c r="AH162" i="8"/>
  <c r="S153" i="10"/>
  <c r="H156" i="7" s="1"/>
  <c r="G157" i="6"/>
  <c r="H157" i="6" s="1"/>
  <c r="F157" i="6"/>
  <c r="S157" i="10"/>
  <c r="H160" i="7" s="1"/>
  <c r="G161" i="6"/>
  <c r="H161" i="6" s="1"/>
  <c r="F161" i="6"/>
  <c r="AN161" i="14"/>
  <c r="AB161" i="14" s="1"/>
  <c r="Z161" i="14" s="1"/>
  <c r="S161" i="14" s="1"/>
  <c r="M165" i="6"/>
  <c r="AL154" i="8"/>
  <c r="AN155" i="14"/>
  <c r="AL165" i="8"/>
  <c r="AM165" i="8" s="1"/>
  <c r="AN165" i="8" s="1"/>
  <c r="T164" i="3" s="1"/>
  <c r="R164" i="3" s="1"/>
  <c r="W169" i="6"/>
  <c r="X169" i="6"/>
  <c r="Y169" i="6" s="1"/>
  <c r="Z169" i="6" s="1"/>
  <c r="Z167" i="14"/>
  <c r="S167" i="14" s="1"/>
  <c r="S166" i="10"/>
  <c r="H169" i="7" s="1"/>
  <c r="AE165" i="8"/>
  <c r="T164" i="10"/>
  <c r="I167" i="7" s="1"/>
  <c r="K168" i="6"/>
  <c r="L168" i="6" s="1"/>
  <c r="J168" i="6"/>
  <c r="T171" i="6"/>
  <c r="U171" i="6" s="1"/>
  <c r="V171" i="6" s="1"/>
  <c r="O171" i="6"/>
  <c r="P171" i="6"/>
  <c r="Q171" i="6" s="1"/>
  <c r="AN172" i="14"/>
  <c r="AJ172" i="14"/>
  <c r="AJ165" i="14"/>
  <c r="AB165" i="14" s="1"/>
  <c r="Z165" i="14" s="1"/>
  <c r="S165" i="14" s="1"/>
  <c r="K174" i="6"/>
  <c r="L174" i="6" s="1"/>
  <c r="J174" i="6"/>
  <c r="O174" i="7"/>
  <c r="L173" i="14"/>
  <c r="D173" i="14" s="1"/>
  <c r="I174" i="15"/>
  <c r="AL155" i="8"/>
  <c r="AM155" i="8" s="1"/>
  <c r="AN155" i="8" s="1"/>
  <c r="AG154" i="14"/>
  <c r="AE161" i="8"/>
  <c r="P162" i="6"/>
  <c r="Q162" i="6" s="1"/>
  <c r="T162" i="6"/>
  <c r="U162" i="6" s="1"/>
  <c r="V162" i="6" s="1"/>
  <c r="O162" i="6"/>
  <c r="AL172" i="8"/>
  <c r="AL171" i="8"/>
  <c r="AM171" i="8" s="1"/>
  <c r="S169" i="10"/>
  <c r="H172" i="7" s="1"/>
  <c r="X175" i="6"/>
  <c r="Y175" i="6" s="1"/>
  <c r="W175" i="6"/>
  <c r="AE175" i="8"/>
  <c r="I168" i="15"/>
  <c r="F172" i="6"/>
  <c r="G172" i="6"/>
  <c r="H172" i="6" s="1"/>
  <c r="I172" i="6" s="1"/>
  <c r="AG171" i="14"/>
  <c r="I171" i="15"/>
  <c r="V171" i="15" s="1"/>
  <c r="G171" i="11" s="1"/>
  <c r="D171" i="11" s="1"/>
  <c r="X35" i="8"/>
  <c r="S34" i="3" s="1"/>
  <c r="X43" i="8"/>
  <c r="S42" i="3" s="1"/>
  <c r="X99" i="8"/>
  <c r="S98" i="3" s="1"/>
  <c r="X151" i="8"/>
  <c r="S150" i="3" s="1"/>
  <c r="X175" i="8"/>
  <c r="N163" i="6"/>
  <c r="M162" i="3" s="1"/>
  <c r="K6" i="6"/>
  <c r="L6" i="6" s="1"/>
  <c r="J6" i="6"/>
  <c r="V4" i="15"/>
  <c r="G4" i="11" s="1"/>
  <c r="D4" i="11" s="1"/>
  <c r="K8" i="7"/>
  <c r="P7" i="3" s="1"/>
  <c r="N8" i="7"/>
  <c r="K13" i="7"/>
  <c r="P12" i="3" s="1"/>
  <c r="N13" i="7"/>
  <c r="Q13" i="7" s="1"/>
  <c r="AG7" i="14"/>
  <c r="AB7" i="14" s="1"/>
  <c r="Z7" i="14" s="1"/>
  <c r="S7" i="14" s="1"/>
  <c r="P7" i="6"/>
  <c r="Q7" i="6" s="1"/>
  <c r="T7" i="6"/>
  <c r="U7" i="6" s="1"/>
  <c r="V7" i="6" s="1"/>
  <c r="O7" i="6"/>
  <c r="I9" i="15"/>
  <c r="V9" i="15" s="1"/>
  <c r="G9" i="11" s="1"/>
  <c r="D9" i="11" s="1"/>
  <c r="S13" i="10"/>
  <c r="H16" i="7" s="1"/>
  <c r="U34" i="3"/>
  <c r="U31" i="4"/>
  <c r="G35" i="6"/>
  <c r="H35" i="6" s="1"/>
  <c r="F35" i="6"/>
  <c r="S16" i="10"/>
  <c r="H19" i="7" s="1"/>
  <c r="O23" i="7"/>
  <c r="X48" i="6"/>
  <c r="Y48" i="6" s="1"/>
  <c r="W48" i="6"/>
  <c r="U59" i="3"/>
  <c r="I57" i="15"/>
  <c r="X43" i="6"/>
  <c r="Y43" i="6" s="1"/>
  <c r="W43" i="6"/>
  <c r="K48" i="14"/>
  <c r="L48" i="14" s="1"/>
  <c r="D48" i="14" s="1"/>
  <c r="R68" i="6"/>
  <c r="X18" i="6"/>
  <c r="Y18" i="6" s="1"/>
  <c r="W18" i="6"/>
  <c r="AN21" i="8"/>
  <c r="T20" i="3" s="1"/>
  <c r="R20" i="3" s="1"/>
  <c r="M22" i="14"/>
  <c r="AN41" i="8"/>
  <c r="T40" i="3" s="1"/>
  <c r="AN49" i="8"/>
  <c r="T48" i="3" s="1"/>
  <c r="AN53" i="8"/>
  <c r="T52" i="3" s="1"/>
  <c r="R52" i="3" s="1"/>
  <c r="X60" i="6"/>
  <c r="Y60" i="6" s="1"/>
  <c r="W60" i="6"/>
  <c r="AN57" i="14"/>
  <c r="M29" i="14"/>
  <c r="AE39" i="8"/>
  <c r="M40" i="6"/>
  <c r="P41" i="6"/>
  <c r="Q41" i="6" s="1"/>
  <c r="T41" i="6"/>
  <c r="U41" i="6" s="1"/>
  <c r="V41" i="6" s="1"/>
  <c r="O41" i="6"/>
  <c r="M53" i="14"/>
  <c r="AE57" i="8"/>
  <c r="AM57" i="8"/>
  <c r="G55" i="14"/>
  <c r="AJ61" i="14"/>
  <c r="I74" i="6"/>
  <c r="P74" i="6"/>
  <c r="Q74" i="6" s="1"/>
  <c r="R74" i="6" s="1"/>
  <c r="T74" i="6"/>
  <c r="U74" i="6" s="1"/>
  <c r="V74" i="6" s="1"/>
  <c r="O74" i="6"/>
  <c r="S84" i="10"/>
  <c r="H87" i="7" s="1"/>
  <c r="K66" i="7"/>
  <c r="P65" i="3" s="1"/>
  <c r="N66" i="7"/>
  <c r="Q66" i="7" s="1"/>
  <c r="I67" i="6"/>
  <c r="N67" i="6" s="1"/>
  <c r="M66" i="3" s="1"/>
  <c r="M67" i="14"/>
  <c r="AE73" i="8"/>
  <c r="AM73" i="8" s="1"/>
  <c r="AN73" i="8" s="1"/>
  <c r="M74" i="6"/>
  <c r="V78" i="10"/>
  <c r="Y81" i="8"/>
  <c r="Z81" i="8" s="1"/>
  <c r="X84" i="6"/>
  <c r="Y84" i="6" s="1"/>
  <c r="W84" i="6"/>
  <c r="P92" i="6"/>
  <c r="Q92" i="6" s="1"/>
  <c r="R92" i="6" s="1"/>
  <c r="T92" i="6"/>
  <c r="U92" i="6" s="1"/>
  <c r="V92" i="6" s="1"/>
  <c r="O92" i="6"/>
  <c r="AN93" i="14"/>
  <c r="P96" i="6"/>
  <c r="Q96" i="6" s="1"/>
  <c r="R96" i="6" s="1"/>
  <c r="T96" i="6"/>
  <c r="U96" i="6" s="1"/>
  <c r="V96" i="6" s="1"/>
  <c r="O96" i="6"/>
  <c r="V104" i="10"/>
  <c r="Y107" i="8"/>
  <c r="Z107" i="8" s="1"/>
  <c r="AE107" i="8"/>
  <c r="AM107" i="8" s="1"/>
  <c r="S95" i="10"/>
  <c r="H98" i="7" s="1"/>
  <c r="X98" i="6"/>
  <c r="Y98" i="6" s="1"/>
  <c r="W98" i="6"/>
  <c r="AE88" i="8"/>
  <c r="T99" i="6"/>
  <c r="U99" i="6" s="1"/>
  <c r="V99" i="6" s="1"/>
  <c r="O99" i="6"/>
  <c r="P99" i="6"/>
  <c r="Q99" i="6" s="1"/>
  <c r="R99" i="6" s="1"/>
  <c r="J103" i="6"/>
  <c r="K103" i="6"/>
  <c r="L103" i="6" s="1"/>
  <c r="G91" i="6"/>
  <c r="H91" i="6" s="1"/>
  <c r="F91" i="6"/>
  <c r="I93" i="6"/>
  <c r="K102" i="6"/>
  <c r="L102" i="6" s="1"/>
  <c r="J102" i="6"/>
  <c r="W109" i="6"/>
  <c r="X109" i="6"/>
  <c r="Y109" i="6" s="1"/>
  <c r="AE115" i="8"/>
  <c r="I122" i="15"/>
  <c r="V122" i="15" s="1"/>
  <c r="G122" i="11" s="1"/>
  <c r="D122" i="11" s="1"/>
  <c r="AL125" i="8"/>
  <c r="M102" i="7"/>
  <c r="V102" i="10"/>
  <c r="Y105" i="8"/>
  <c r="Z105" i="8" s="1"/>
  <c r="AN105" i="8" s="1"/>
  <c r="T104" i="3" s="1"/>
  <c r="K117" i="6"/>
  <c r="L117" i="6" s="1"/>
  <c r="J117" i="6"/>
  <c r="P117" i="7"/>
  <c r="V114" i="10"/>
  <c r="Y117" i="8"/>
  <c r="Z117" i="8" s="1"/>
  <c r="AN112" i="14"/>
  <c r="AB112" i="14" s="1"/>
  <c r="Z112" i="14" s="1"/>
  <c r="S112" i="14" s="1"/>
  <c r="R125" i="6"/>
  <c r="AN107" i="14"/>
  <c r="V111" i="15"/>
  <c r="G111" i="11" s="1"/>
  <c r="D111" i="11" s="1"/>
  <c r="V138" i="10"/>
  <c r="Y141" i="8"/>
  <c r="Z141" i="8" s="1"/>
  <c r="AB138" i="14"/>
  <c r="Z138" i="14" s="1"/>
  <c r="S138" i="14" s="1"/>
  <c r="K142" i="6"/>
  <c r="L142" i="6" s="1"/>
  <c r="J142" i="6"/>
  <c r="G142" i="6"/>
  <c r="H142" i="6" s="1"/>
  <c r="F142" i="6"/>
  <c r="G122" i="6"/>
  <c r="H122" i="6" s="1"/>
  <c r="F122" i="6"/>
  <c r="G126" i="6"/>
  <c r="H126" i="6" s="1"/>
  <c r="F126" i="6"/>
  <c r="K129" i="6"/>
  <c r="L129" i="6" s="1"/>
  <c r="J129" i="6"/>
  <c r="P132" i="6"/>
  <c r="Q132" i="6" s="1"/>
  <c r="R132" i="6" s="1"/>
  <c r="T132" i="6"/>
  <c r="U132" i="6" s="1"/>
  <c r="V132" i="6" s="1"/>
  <c r="O132" i="6"/>
  <c r="P117" i="14"/>
  <c r="M117" i="14" s="1"/>
  <c r="AE129" i="8"/>
  <c r="AM129" i="8" s="1"/>
  <c r="M130" i="6"/>
  <c r="T131" i="6"/>
  <c r="U131" i="6" s="1"/>
  <c r="V131" i="6" s="1"/>
  <c r="O131" i="6"/>
  <c r="P131" i="6"/>
  <c r="Q131" i="6" s="1"/>
  <c r="K128" i="14"/>
  <c r="AN127" i="14"/>
  <c r="P134" i="6"/>
  <c r="Q134" i="6" s="1"/>
  <c r="R134" i="6" s="1"/>
  <c r="T134" i="6"/>
  <c r="U134" i="6" s="1"/>
  <c r="V134" i="6" s="1"/>
  <c r="O134" i="6"/>
  <c r="P142" i="7"/>
  <c r="P146" i="14"/>
  <c r="M146" i="14" s="1"/>
  <c r="M148" i="14"/>
  <c r="AB149" i="14"/>
  <c r="D143" i="14"/>
  <c r="K144" i="7"/>
  <c r="P143" i="3" s="1"/>
  <c r="N144" i="7"/>
  <c r="Q144" i="7" s="1"/>
  <c r="I145" i="6"/>
  <c r="AG144" i="14"/>
  <c r="AN148" i="8"/>
  <c r="T147" i="3" s="1"/>
  <c r="P152" i="6"/>
  <c r="Q152" i="6" s="1"/>
  <c r="T152" i="6"/>
  <c r="U152" i="6" s="1"/>
  <c r="V152" i="6" s="1"/>
  <c r="O152" i="6"/>
  <c r="AE154" i="8"/>
  <c r="AE158" i="8"/>
  <c r="V156" i="15"/>
  <c r="G156" i="11" s="1"/>
  <c r="D156" i="11" s="1"/>
  <c r="X159" i="6"/>
  <c r="Y159" i="6" s="1"/>
  <c r="W159" i="6"/>
  <c r="AB168" i="14"/>
  <c r="Z168" i="14" s="1"/>
  <c r="S168" i="14" s="1"/>
  <c r="I167" i="6"/>
  <c r="N167" i="6" s="1"/>
  <c r="M166" i="3" s="1"/>
  <c r="V164" i="10"/>
  <c r="Y167" i="8"/>
  <c r="Z167" i="8" s="1"/>
  <c r="AN167" i="8" s="1"/>
  <c r="T166" i="3" s="1"/>
  <c r="R166" i="3" s="1"/>
  <c r="Q169" i="8"/>
  <c r="R169" i="8" s="1"/>
  <c r="X169" i="8" s="1"/>
  <c r="S168" i="3" s="1"/>
  <c r="Q168" i="8"/>
  <c r="R168" i="8" s="1"/>
  <c r="X168" i="8" s="1"/>
  <c r="S167" i="3" s="1"/>
  <c r="Q170" i="8"/>
  <c r="R170" i="8" s="1"/>
  <c r="X170" i="8" s="1"/>
  <c r="S169" i="3" s="1"/>
  <c r="C37" i="5"/>
  <c r="C49" i="5"/>
  <c r="U25" i="5"/>
  <c r="R18" i="5"/>
  <c r="S18" i="5"/>
  <c r="L18" i="5"/>
  <c r="R34" i="5"/>
  <c r="L50" i="5"/>
  <c r="R66" i="5"/>
  <c r="S66" i="5"/>
  <c r="P115" i="4"/>
  <c r="P111" i="4"/>
  <c r="P103" i="4"/>
  <c r="P91" i="4"/>
  <c r="P65" i="4"/>
  <c r="O15" i="5"/>
  <c r="O47" i="5"/>
  <c r="P12" i="4"/>
  <c r="P32" i="4"/>
  <c r="P36" i="4"/>
  <c r="P58" i="4"/>
  <c r="O103" i="4"/>
  <c r="P39" i="4"/>
  <c r="O47" i="4"/>
  <c r="O43" i="4"/>
  <c r="O158" i="4"/>
  <c r="P15" i="4"/>
  <c r="P47" i="4"/>
  <c r="P43" i="4"/>
  <c r="P11" i="5"/>
  <c r="P15" i="5"/>
  <c r="O115" i="4"/>
  <c r="O65" i="4"/>
  <c r="P61" i="4"/>
  <c r="O12" i="4"/>
  <c r="O32" i="4"/>
  <c r="O36" i="4"/>
  <c r="P138" i="4"/>
  <c r="O11" i="5"/>
  <c r="I3" i="15"/>
  <c r="V3" i="15" s="1"/>
  <c r="I10" i="6"/>
  <c r="W14" i="8"/>
  <c r="R14" i="8"/>
  <c r="S72" i="4"/>
  <c r="S96" i="4"/>
  <c r="L116" i="4"/>
  <c r="S116" i="4"/>
  <c r="L120" i="4"/>
  <c r="S120" i="4"/>
  <c r="L124" i="4"/>
  <c r="L128" i="4"/>
  <c r="S132" i="4"/>
  <c r="O46" i="5"/>
  <c r="K3" i="14"/>
  <c r="L3" i="14" s="1"/>
  <c r="D3" i="14" s="1"/>
  <c r="U7" i="3"/>
  <c r="V5" i="15"/>
  <c r="G5" i="11" s="1"/>
  <c r="D5" i="11" s="1"/>
  <c r="T23" i="6"/>
  <c r="U23" i="6" s="1"/>
  <c r="V23" i="6" s="1"/>
  <c r="AL31" i="8"/>
  <c r="U15" i="3"/>
  <c r="AB19" i="6"/>
  <c r="U22" i="3"/>
  <c r="G23" i="6"/>
  <c r="H23" i="6" s="1"/>
  <c r="F23" i="6"/>
  <c r="AG24" i="14"/>
  <c r="AB24" i="14" s="1"/>
  <c r="Z24" i="14" s="1"/>
  <c r="S24" i="14" s="1"/>
  <c r="J27" i="6"/>
  <c r="K27" i="6"/>
  <c r="L27" i="6" s="1"/>
  <c r="M35" i="7"/>
  <c r="T9" i="6"/>
  <c r="U9" i="6" s="1"/>
  <c r="V9" i="6" s="1"/>
  <c r="O9" i="6"/>
  <c r="P9" i="6"/>
  <c r="Q9" i="6" s="1"/>
  <c r="S11" i="10"/>
  <c r="H14" i="7" s="1"/>
  <c r="X20" i="6"/>
  <c r="Y20" i="6" s="1"/>
  <c r="Z20" i="6" s="1"/>
  <c r="W20" i="6"/>
  <c r="X36" i="6"/>
  <c r="Y36" i="6" s="1"/>
  <c r="W36" i="6"/>
  <c r="X52" i="6"/>
  <c r="Y52" i="6" s="1"/>
  <c r="Z52" i="6" s="1"/>
  <c r="W52" i="6"/>
  <c r="V55" i="15"/>
  <c r="G55" i="11" s="1"/>
  <c r="D55" i="11" s="1"/>
  <c r="AJ57" i="14"/>
  <c r="K65" i="7"/>
  <c r="P64" i="3" s="1"/>
  <c r="N65" i="7"/>
  <c r="Q65" i="7" s="1"/>
  <c r="AN36" i="14"/>
  <c r="AL47" i="8"/>
  <c r="B47" i="14"/>
  <c r="F47" i="11" s="1"/>
  <c r="C47" i="11" s="1"/>
  <c r="B47" i="11" s="1"/>
  <c r="AN52" i="14"/>
  <c r="R64" i="6"/>
  <c r="K25" i="7"/>
  <c r="P24" i="3" s="1"/>
  <c r="N25" i="7"/>
  <c r="Q25" i="7" s="1"/>
  <c r="P22" i="4" s="1"/>
  <c r="M26" i="14"/>
  <c r="G29" i="14"/>
  <c r="P25" i="6"/>
  <c r="Q25" i="6" s="1"/>
  <c r="R25" i="6" s="1"/>
  <c r="T25" i="6"/>
  <c r="U25" i="6" s="1"/>
  <c r="V25" i="6" s="1"/>
  <c r="O25" i="6"/>
  <c r="P33" i="6"/>
  <c r="Q33" i="6" s="1"/>
  <c r="T33" i="6"/>
  <c r="U33" i="6" s="1"/>
  <c r="V33" i="6" s="1"/>
  <c r="O33" i="6"/>
  <c r="M33" i="14"/>
  <c r="AJ36" i="14"/>
  <c r="G47" i="6"/>
  <c r="H47" i="6" s="1"/>
  <c r="F47" i="6"/>
  <c r="AE51" i="8"/>
  <c r="P53" i="6"/>
  <c r="Q53" i="6" s="1"/>
  <c r="T53" i="6"/>
  <c r="U53" i="6" s="1"/>
  <c r="V53" i="6" s="1"/>
  <c r="AA53" i="6" s="1"/>
  <c r="O53" i="6"/>
  <c r="P58" i="14"/>
  <c r="M58" i="14" s="1"/>
  <c r="I58" i="15"/>
  <c r="V58" i="15" s="1"/>
  <c r="G58" i="11" s="1"/>
  <c r="D58" i="11" s="1"/>
  <c r="AM64" i="8"/>
  <c r="AE64" i="8"/>
  <c r="AG65" i="14"/>
  <c r="AB65" i="14" s="1"/>
  <c r="Z65" i="14" s="1"/>
  <c r="S65" i="14" s="1"/>
  <c r="X74" i="6"/>
  <c r="Y74" i="6" s="1"/>
  <c r="W74" i="6"/>
  <c r="M69" i="14"/>
  <c r="F76" i="6"/>
  <c r="G76" i="6"/>
  <c r="H76" i="6" s="1"/>
  <c r="K70" i="7"/>
  <c r="P69" i="3" s="1"/>
  <c r="N70" i="7"/>
  <c r="Q70" i="7" s="1"/>
  <c r="P62" i="4" s="1"/>
  <c r="K74" i="7"/>
  <c r="P73" i="3" s="1"/>
  <c r="N74" i="7"/>
  <c r="Q74" i="7" s="1"/>
  <c r="U74" i="3"/>
  <c r="AE79" i="8"/>
  <c r="AM79" i="8" s="1"/>
  <c r="AG76" i="14"/>
  <c r="AG80" i="14"/>
  <c r="AB80" i="14" s="1"/>
  <c r="Z80" i="14" s="1"/>
  <c r="S80" i="14" s="1"/>
  <c r="J83" i="6"/>
  <c r="K83" i="6"/>
  <c r="L83" i="6" s="1"/>
  <c r="O87" i="7"/>
  <c r="AN81" i="14"/>
  <c r="X92" i="6"/>
  <c r="Y92" i="6" s="1"/>
  <c r="W92" i="6"/>
  <c r="I96" i="15"/>
  <c r="V96" i="15" s="1"/>
  <c r="G96" i="11" s="1"/>
  <c r="D96" i="11" s="1"/>
  <c r="U106" i="3"/>
  <c r="S104" i="10"/>
  <c r="H107" i="7" s="1"/>
  <c r="P82" i="6"/>
  <c r="Q82" i="6" s="1"/>
  <c r="T82" i="6"/>
  <c r="U82" i="6" s="1"/>
  <c r="V82" i="6" s="1"/>
  <c r="O82" i="6"/>
  <c r="Q85" i="8"/>
  <c r="R85" i="8" s="1"/>
  <c r="X85" i="8" s="1"/>
  <c r="S84" i="3" s="1"/>
  <c r="Q84" i="8"/>
  <c r="R84" i="8" s="1"/>
  <c r="X84" i="8" s="1"/>
  <c r="Q86" i="8"/>
  <c r="R86" i="8" s="1"/>
  <c r="X86" i="8" s="1"/>
  <c r="S85" i="3" s="1"/>
  <c r="R85" i="3" s="1"/>
  <c r="P92" i="14"/>
  <c r="U102" i="3"/>
  <c r="S100" i="10"/>
  <c r="H103" i="7" s="1"/>
  <c r="G103" i="6"/>
  <c r="H103" i="6" s="1"/>
  <c r="F103" i="6"/>
  <c r="V104" i="15"/>
  <c r="G104" i="11" s="1"/>
  <c r="D104" i="11" s="1"/>
  <c r="P85" i="6"/>
  <c r="Q85" i="6" s="1"/>
  <c r="T85" i="6"/>
  <c r="U85" i="6" s="1"/>
  <c r="V85" i="6" s="1"/>
  <c r="O85" i="6"/>
  <c r="L82" i="14"/>
  <c r="D82" i="14" s="1"/>
  <c r="P102" i="7"/>
  <c r="W97" i="6"/>
  <c r="X97" i="6"/>
  <c r="Y97" i="6" s="1"/>
  <c r="V98" i="15"/>
  <c r="G98" i="11" s="1"/>
  <c r="D98" i="11" s="1"/>
  <c r="AN108" i="8"/>
  <c r="T107" i="3" s="1"/>
  <c r="R107" i="3" s="1"/>
  <c r="I107" i="15"/>
  <c r="G111" i="6"/>
  <c r="H111" i="6" s="1"/>
  <c r="F111" i="6"/>
  <c r="N112" i="7"/>
  <c r="Q112" i="7" s="1"/>
  <c r="P64" i="5" s="1"/>
  <c r="K112" i="7"/>
  <c r="P111" i="3" s="1"/>
  <c r="P115" i="14"/>
  <c r="AL100" i="8"/>
  <c r="AM100" i="8" s="1"/>
  <c r="AN100" i="8" s="1"/>
  <c r="S98" i="10"/>
  <c r="H101" i="7" s="1"/>
  <c r="AB103" i="14"/>
  <c r="Z103" i="14" s="1"/>
  <c r="S103" i="14" s="1"/>
  <c r="S106" i="10"/>
  <c r="H109" i="7" s="1"/>
  <c r="U120" i="3"/>
  <c r="AE121" i="8"/>
  <c r="AM121" i="8" s="1"/>
  <c r="O129" i="7"/>
  <c r="AB128" i="14"/>
  <c r="Z128" i="14" s="1"/>
  <c r="S128" i="14" s="1"/>
  <c r="AB132" i="14"/>
  <c r="Z132" i="14" s="1"/>
  <c r="S132" i="14" s="1"/>
  <c r="S139" i="10"/>
  <c r="H142" i="7" s="1"/>
  <c r="M142" i="7"/>
  <c r="X142" i="6"/>
  <c r="Y142" i="6" s="1"/>
  <c r="W142" i="6"/>
  <c r="P120" i="6"/>
  <c r="Q120" i="6" s="1"/>
  <c r="T120" i="6"/>
  <c r="U120" i="6" s="1"/>
  <c r="V120" i="6" s="1"/>
  <c r="O120" i="6"/>
  <c r="P124" i="6"/>
  <c r="Q124" i="6" s="1"/>
  <c r="R124" i="6" s="1"/>
  <c r="T124" i="6"/>
  <c r="U124" i="6" s="1"/>
  <c r="V124" i="6" s="1"/>
  <c r="O124" i="6"/>
  <c r="P128" i="6"/>
  <c r="Q128" i="6" s="1"/>
  <c r="T128" i="6"/>
  <c r="U128" i="6" s="1"/>
  <c r="V128" i="6" s="1"/>
  <c r="O128" i="6"/>
  <c r="S134" i="10"/>
  <c r="H137" i="7" s="1"/>
  <c r="V123" i="15"/>
  <c r="G123" i="11" s="1"/>
  <c r="D123" i="11" s="1"/>
  <c r="AJ140" i="14"/>
  <c r="P140" i="14"/>
  <c r="I140" i="15"/>
  <c r="S142" i="10"/>
  <c r="H145" i="7" s="1"/>
  <c r="Z146" i="14"/>
  <c r="S146" i="14" s="1"/>
  <c r="AE150" i="8"/>
  <c r="AM150" i="8" s="1"/>
  <c r="P153" i="7"/>
  <c r="T147" i="6"/>
  <c r="U147" i="6" s="1"/>
  <c r="V147" i="6" s="1"/>
  <c r="O147" i="6"/>
  <c r="P147" i="6"/>
  <c r="Q147" i="6" s="1"/>
  <c r="T153" i="6"/>
  <c r="U153" i="6" s="1"/>
  <c r="V153" i="6" s="1"/>
  <c r="AA153" i="6" s="1"/>
  <c r="AB153" i="6" s="1"/>
  <c r="AH147" i="8"/>
  <c r="V161" i="10"/>
  <c r="Y164" i="8"/>
  <c r="Z164" i="8" s="1"/>
  <c r="X152" i="6"/>
  <c r="Y152" i="6" s="1"/>
  <c r="W152" i="6"/>
  <c r="AJ151" i="14"/>
  <c r="K155" i="7"/>
  <c r="P154" i="3" s="1"/>
  <c r="N155" i="7"/>
  <c r="Q155" i="7" s="1"/>
  <c r="P139" i="4" s="1"/>
  <c r="P159" i="14"/>
  <c r="I159" i="15"/>
  <c r="X164" i="6"/>
  <c r="Y164" i="6" s="1"/>
  <c r="W164" i="6"/>
  <c r="S149" i="10"/>
  <c r="H152" i="7" s="1"/>
  <c r="AJ158" i="14"/>
  <c r="P158" i="6"/>
  <c r="Q158" i="6" s="1"/>
  <c r="R158" i="6" s="1"/>
  <c r="T158" i="6"/>
  <c r="U158" i="6" s="1"/>
  <c r="V158" i="6" s="1"/>
  <c r="O158" i="6"/>
  <c r="I163" i="15"/>
  <c r="K173" i="6"/>
  <c r="L173" i="6" s="1"/>
  <c r="J173" i="6"/>
  <c r="U21" i="5"/>
  <c r="U33" i="5"/>
  <c r="U97" i="5"/>
  <c r="P45" i="5"/>
  <c r="M3" i="14"/>
  <c r="M7" i="6"/>
  <c r="H9" i="8"/>
  <c r="K9" i="8"/>
  <c r="P6" i="7"/>
  <c r="S81" i="4"/>
  <c r="U6" i="5"/>
  <c r="U70" i="5"/>
  <c r="F6" i="6"/>
  <c r="G6" i="6"/>
  <c r="H6" i="6" s="1"/>
  <c r="I6" i="6" s="1"/>
  <c r="AE15" i="8"/>
  <c r="AM15" i="8" s="1"/>
  <c r="V11" i="15"/>
  <c r="G11" i="11" s="1"/>
  <c r="D11" i="11" s="1"/>
  <c r="I24" i="15"/>
  <c r="V24" i="15" s="1"/>
  <c r="G24" i="11" s="1"/>
  <c r="D24" i="11" s="1"/>
  <c r="AE31" i="8"/>
  <c r="V28" i="10"/>
  <c r="Y31" i="8"/>
  <c r="Z31" i="8" s="1"/>
  <c r="T13" i="6"/>
  <c r="U13" i="6" s="1"/>
  <c r="V13" i="6" s="1"/>
  <c r="O13" i="6"/>
  <c r="P13" i="6"/>
  <c r="Q13" i="6" s="1"/>
  <c r="R13" i="6" s="1"/>
  <c r="V11" i="10"/>
  <c r="Y14" i="8"/>
  <c r="Z14" i="8" s="1"/>
  <c r="K16" i="6"/>
  <c r="L16" i="6" s="1"/>
  <c r="J16" i="6"/>
  <c r="N28" i="7"/>
  <c r="Q28" i="7" s="1"/>
  <c r="K28" i="7"/>
  <c r="P27" i="3" s="1"/>
  <c r="V41" i="15"/>
  <c r="G41" i="11" s="1"/>
  <c r="D41" i="11" s="1"/>
  <c r="N22" i="6"/>
  <c r="M21" i="3" s="1"/>
  <c r="AE32" i="8"/>
  <c r="AM32" i="8"/>
  <c r="AN32" i="8" s="1"/>
  <c r="K33" i="6"/>
  <c r="L33" i="6" s="1"/>
  <c r="M33" i="6" s="1"/>
  <c r="P34" i="6"/>
  <c r="Q34" i="6" s="1"/>
  <c r="T34" i="6"/>
  <c r="U34" i="6" s="1"/>
  <c r="V34" i="6" s="1"/>
  <c r="O34" i="6"/>
  <c r="Q37" i="8"/>
  <c r="R37" i="8" s="1"/>
  <c r="Q36" i="8"/>
  <c r="R36" i="8" s="1"/>
  <c r="X36" i="8" s="1"/>
  <c r="S35" i="3" s="1"/>
  <c r="Q38" i="8"/>
  <c r="R38" i="8" s="1"/>
  <c r="X38" i="8" s="1"/>
  <c r="S37" i="3" s="1"/>
  <c r="R37" i="3" s="1"/>
  <c r="S36" i="10"/>
  <c r="H39" i="7" s="1"/>
  <c r="S44" i="10"/>
  <c r="H47" i="7" s="1"/>
  <c r="S52" i="10"/>
  <c r="H55" i="7" s="1"/>
  <c r="S55" i="10"/>
  <c r="H58" i="7" s="1"/>
  <c r="R60" i="6"/>
  <c r="M62" i="6"/>
  <c r="P17" i="6"/>
  <c r="Q17" i="6" s="1"/>
  <c r="T17" i="6"/>
  <c r="U17" i="6" s="1"/>
  <c r="V17" i="6" s="1"/>
  <c r="O17" i="6"/>
  <c r="W25" i="6"/>
  <c r="X25" i="6"/>
  <c r="Y25" i="6" s="1"/>
  <c r="W33" i="6"/>
  <c r="X33" i="6"/>
  <c r="Y33" i="6" s="1"/>
  <c r="AG44" i="14"/>
  <c r="L46" i="14"/>
  <c r="D46" i="14" s="1"/>
  <c r="AH51" i="8"/>
  <c r="AM51" i="8" s="1"/>
  <c r="K52" i="7"/>
  <c r="P51" i="3" s="1"/>
  <c r="N52" i="7"/>
  <c r="Q52" i="7" s="1"/>
  <c r="I53" i="6"/>
  <c r="N53" i="6" s="1"/>
  <c r="M57" i="7"/>
  <c r="L54" i="14"/>
  <c r="D54" i="14" s="1"/>
  <c r="P61" i="7"/>
  <c r="I62" i="6"/>
  <c r="P64" i="7"/>
  <c r="F64" i="6"/>
  <c r="G64" i="6"/>
  <c r="H64" i="6" s="1"/>
  <c r="U44" i="5"/>
  <c r="U67" i="3"/>
  <c r="I65" i="15"/>
  <c r="V65" i="15" s="1"/>
  <c r="G65" i="11" s="1"/>
  <c r="D65" i="11" s="1"/>
  <c r="V67" i="15"/>
  <c r="G67" i="11" s="1"/>
  <c r="D67" i="11" s="1"/>
  <c r="AL74" i="8"/>
  <c r="AM74" i="8" s="1"/>
  <c r="AN74" i="8" s="1"/>
  <c r="AN78" i="8"/>
  <c r="T77" i="3" s="1"/>
  <c r="V84" i="15"/>
  <c r="G84" i="11" s="1"/>
  <c r="D84" i="11" s="1"/>
  <c r="W65" i="6"/>
  <c r="X65" i="6"/>
  <c r="Y65" i="6" s="1"/>
  <c r="P73" i="6"/>
  <c r="Q73" i="6" s="1"/>
  <c r="R73" i="6" s="1"/>
  <c r="T73" i="6"/>
  <c r="U73" i="6" s="1"/>
  <c r="V73" i="6" s="1"/>
  <c r="O73" i="6"/>
  <c r="T56" i="10"/>
  <c r="I59" i="7" s="1"/>
  <c r="M59" i="14"/>
  <c r="B59" i="14" s="1"/>
  <c r="F59" i="11" s="1"/>
  <c r="C59" i="11" s="1"/>
  <c r="G65" i="6"/>
  <c r="H65" i="6" s="1"/>
  <c r="I65" i="6" s="1"/>
  <c r="F65" i="6"/>
  <c r="T75" i="6"/>
  <c r="U75" i="6" s="1"/>
  <c r="V75" i="6" s="1"/>
  <c r="O75" i="6"/>
  <c r="P75" i="6"/>
  <c r="Q75" i="6" s="1"/>
  <c r="R75" i="6" s="1"/>
  <c r="P76" i="7"/>
  <c r="L77" i="7"/>
  <c r="J79" i="6"/>
  <c r="P79" i="6"/>
  <c r="Q79" i="6" s="1"/>
  <c r="R79" i="6" s="1"/>
  <c r="K79" i="6"/>
  <c r="L79" i="6" s="1"/>
  <c r="T79" i="6"/>
  <c r="U79" i="6" s="1"/>
  <c r="S79" i="6"/>
  <c r="U82" i="3"/>
  <c r="U73" i="4"/>
  <c r="G83" i="6"/>
  <c r="H83" i="6" s="1"/>
  <c r="F83" i="6"/>
  <c r="I80" i="15"/>
  <c r="V80" i="15" s="1"/>
  <c r="G80" i="11" s="1"/>
  <c r="D80" i="11" s="1"/>
  <c r="AN89" i="14"/>
  <c r="I90" i="15"/>
  <c r="L97" i="7"/>
  <c r="AL95" i="8"/>
  <c r="AH98" i="8"/>
  <c r="P88" i="14"/>
  <c r="X94" i="6"/>
  <c r="Y94" i="6" s="1"/>
  <c r="W94" i="6"/>
  <c r="O81" i="7"/>
  <c r="W85" i="6"/>
  <c r="X85" i="6"/>
  <c r="Y85" i="6" s="1"/>
  <c r="K82" i="14"/>
  <c r="O89" i="7"/>
  <c r="AJ88" i="14"/>
  <c r="AG92" i="14"/>
  <c r="W105" i="6"/>
  <c r="X105" i="6"/>
  <c r="Y105" i="6" s="1"/>
  <c r="AE111" i="8"/>
  <c r="V116" i="10"/>
  <c r="Y119" i="8"/>
  <c r="Z119" i="8" s="1"/>
  <c r="M122" i="6"/>
  <c r="AH125" i="8"/>
  <c r="X104" i="6"/>
  <c r="Y104" i="6" s="1"/>
  <c r="W104" i="6"/>
  <c r="P112" i="6"/>
  <c r="Q112" i="6" s="1"/>
  <c r="T112" i="6"/>
  <c r="U112" i="6" s="1"/>
  <c r="V112" i="6" s="1"/>
  <c r="O112" i="6"/>
  <c r="X116" i="6"/>
  <c r="Y116" i="6" s="1"/>
  <c r="W116" i="6"/>
  <c r="W125" i="6"/>
  <c r="X125" i="6"/>
  <c r="Y125" i="6" s="1"/>
  <c r="X111" i="6"/>
  <c r="Y111" i="6" s="1"/>
  <c r="W111" i="6"/>
  <c r="G121" i="6"/>
  <c r="H121" i="6" s="1"/>
  <c r="F121" i="6"/>
  <c r="I118" i="15"/>
  <c r="AN99" i="14"/>
  <c r="O106" i="7"/>
  <c r="I112" i="15"/>
  <c r="U117" i="3"/>
  <c r="P118" i="6"/>
  <c r="Q118" i="6" s="1"/>
  <c r="R118" i="6" s="1"/>
  <c r="T118" i="6"/>
  <c r="U118" i="6" s="1"/>
  <c r="V118" i="6" s="1"/>
  <c r="O118" i="6"/>
  <c r="P129" i="6"/>
  <c r="Q129" i="6" s="1"/>
  <c r="R129" i="6" s="1"/>
  <c r="T129" i="6"/>
  <c r="U129" i="6" s="1"/>
  <c r="V129" i="6" s="1"/>
  <c r="O129" i="6"/>
  <c r="AJ139" i="14"/>
  <c r="O142" i="7"/>
  <c r="X124" i="6"/>
  <c r="Y124" i="6" s="1"/>
  <c r="W124" i="6"/>
  <c r="S130" i="10"/>
  <c r="H133" i="7" s="1"/>
  <c r="T133" i="10"/>
  <c r="I136" i="7" s="1"/>
  <c r="AE138" i="8"/>
  <c r="P141" i="7"/>
  <c r="V124" i="15"/>
  <c r="G124" i="11" s="1"/>
  <c r="D124" i="11" s="1"/>
  <c r="X127" i="6"/>
  <c r="Y127" i="6" s="1"/>
  <c r="W127" i="6"/>
  <c r="AN124" i="14"/>
  <c r="AB124" i="14" s="1"/>
  <c r="Z124" i="14" s="1"/>
  <c r="I129" i="15"/>
  <c r="V129" i="15" s="1"/>
  <c r="G129" i="11" s="1"/>
  <c r="D129" i="11" s="1"/>
  <c r="V129" i="10"/>
  <c r="Y132" i="8"/>
  <c r="Z132" i="8" s="1"/>
  <c r="AN132" i="8" s="1"/>
  <c r="T131" i="3" s="1"/>
  <c r="R131" i="3" s="1"/>
  <c r="P142" i="6"/>
  <c r="Q142" i="6" s="1"/>
  <c r="T142" i="6"/>
  <c r="U142" i="6" s="1"/>
  <c r="V142" i="6" s="1"/>
  <c r="O142" i="6"/>
  <c r="AB117" i="14"/>
  <c r="AB125" i="14"/>
  <c r="P129" i="7"/>
  <c r="AE143" i="8"/>
  <c r="AG140" i="14"/>
  <c r="P148" i="6"/>
  <c r="Q148" i="6" s="1"/>
  <c r="R148" i="6" s="1"/>
  <c r="T148" i="6"/>
  <c r="U148" i="6" s="1"/>
  <c r="V148" i="6" s="1"/>
  <c r="O148" i="6"/>
  <c r="L153" i="7"/>
  <c r="G153" i="6"/>
  <c r="H153" i="6" s="1"/>
  <c r="F153" i="6"/>
  <c r="AN150" i="14"/>
  <c r="AB150" i="14" s="1"/>
  <c r="Z150" i="14" s="1"/>
  <c r="S150" i="14" s="1"/>
  <c r="T151" i="6"/>
  <c r="U151" i="6" s="1"/>
  <c r="V151" i="6" s="1"/>
  <c r="O151" i="6"/>
  <c r="P151" i="6"/>
  <c r="Q151" i="6" s="1"/>
  <c r="R151" i="6" s="1"/>
  <c r="I144" i="15"/>
  <c r="V144" i="15" s="1"/>
  <c r="G144" i="11" s="1"/>
  <c r="D144" i="11" s="1"/>
  <c r="P150" i="6"/>
  <c r="Q150" i="6" s="1"/>
  <c r="T150" i="6"/>
  <c r="U150" i="6" s="1"/>
  <c r="V150" i="6" s="1"/>
  <c r="O150" i="6"/>
  <c r="S147" i="10"/>
  <c r="H150" i="7" s="1"/>
  <c r="AG159" i="14"/>
  <c r="I158" i="15"/>
  <c r="V158" i="15" s="1"/>
  <c r="G158" i="11" s="1"/>
  <c r="D158" i="11" s="1"/>
  <c r="G162" i="6"/>
  <c r="H162" i="6" s="1"/>
  <c r="F162" i="6"/>
  <c r="L161" i="14"/>
  <c r="D161" i="14" s="1"/>
  <c r="K151" i="14"/>
  <c r="L151" i="14" s="1"/>
  <c r="D151" i="14" s="1"/>
  <c r="M158" i="14"/>
  <c r="V163" i="10"/>
  <c r="Y166" i="8"/>
  <c r="Z166" i="8" s="1"/>
  <c r="I167" i="15"/>
  <c r="V167" i="15" s="1"/>
  <c r="G167" i="11" s="1"/>
  <c r="D167" i="11" s="1"/>
  <c r="P173" i="6"/>
  <c r="Q173" i="6" s="1"/>
  <c r="T173" i="6"/>
  <c r="U173" i="6" s="1"/>
  <c r="V173" i="6" s="1"/>
  <c r="O173" i="6"/>
  <c r="G162" i="14"/>
  <c r="D162" i="14" s="1"/>
  <c r="I165" i="15"/>
  <c r="V165" i="15" s="1"/>
  <c r="G165" i="11" s="1"/>
  <c r="D165" i="11" s="1"/>
  <c r="G169" i="6"/>
  <c r="H169" i="6" s="1"/>
  <c r="F169" i="6"/>
  <c r="AG165" i="14"/>
  <c r="P160" i="14"/>
  <c r="M160" i="14" s="1"/>
  <c r="C160" i="14" s="1"/>
  <c r="H160" i="11" s="1"/>
  <c r="E160" i="11" s="1"/>
  <c r="AH177" i="8"/>
  <c r="V168" i="10"/>
  <c r="Y171" i="8"/>
  <c r="Z171" i="8" s="1"/>
  <c r="P173" i="7"/>
  <c r="U17" i="5"/>
  <c r="U81" i="5"/>
  <c r="P29" i="5"/>
  <c r="R29" i="5"/>
  <c r="R93" i="5"/>
  <c r="U26" i="5"/>
  <c r="U42" i="5"/>
  <c r="U90" i="5"/>
  <c r="S4" i="10"/>
  <c r="H7" i="7" s="1"/>
  <c r="K7" i="14"/>
  <c r="L7" i="14" s="1"/>
  <c r="D7" i="14" s="1"/>
  <c r="P7" i="14"/>
  <c r="M7" i="14" s="1"/>
  <c r="L10" i="7"/>
  <c r="S30" i="5"/>
  <c r="AL8" i="8"/>
  <c r="AM8" i="8" s="1"/>
  <c r="AN8" i="8" s="1"/>
  <c r="T7" i="3" s="1"/>
  <c r="R7" i="3" s="1"/>
  <c r="AE12" i="8"/>
  <c r="AM12" i="8" s="1"/>
  <c r="AN17" i="8"/>
  <c r="T16" i="3" s="1"/>
  <c r="R16" i="3" s="1"/>
  <c r="S12" i="10"/>
  <c r="H15" i="7" s="1"/>
  <c r="X14" i="6"/>
  <c r="Y14" i="6" s="1"/>
  <c r="Z14" i="6" s="1"/>
  <c r="W14" i="6"/>
  <c r="S28" i="10"/>
  <c r="H31" i="7" s="1"/>
  <c r="AG16" i="14"/>
  <c r="J19" i="6"/>
  <c r="K19" i="6"/>
  <c r="L19" i="6" s="1"/>
  <c r="X23" i="6"/>
  <c r="Y23" i="6" s="1"/>
  <c r="W23" i="6"/>
  <c r="K32" i="7"/>
  <c r="P31" i="3" s="1"/>
  <c r="N32" i="7"/>
  <c r="Q32" i="7" s="1"/>
  <c r="P21" i="5" s="1"/>
  <c r="AB19" i="14"/>
  <c r="Z19" i="14" s="1"/>
  <c r="AB23" i="14"/>
  <c r="Z23" i="14" s="1"/>
  <c r="S23" i="14" s="1"/>
  <c r="AB27" i="14"/>
  <c r="Z27" i="14" s="1"/>
  <c r="S27" i="14" s="1"/>
  <c r="AB31" i="14"/>
  <c r="Z31" i="14" s="1"/>
  <c r="S31" i="14" s="1"/>
  <c r="AB35" i="14"/>
  <c r="Z35" i="14" s="1"/>
  <c r="S35" i="14" s="1"/>
  <c r="B35" i="14" s="1"/>
  <c r="F35" i="11" s="1"/>
  <c r="C35" i="11" s="1"/>
  <c r="AN37" i="14"/>
  <c r="L45" i="14"/>
  <c r="D45" i="14" s="1"/>
  <c r="M48" i="14"/>
  <c r="AB51" i="14"/>
  <c r="Z51" i="14" s="1"/>
  <c r="S51" i="14" s="1"/>
  <c r="B51" i="14" s="1"/>
  <c r="F51" i="11" s="1"/>
  <c r="C51" i="11" s="1"/>
  <c r="AN53" i="14"/>
  <c r="U57" i="3"/>
  <c r="U52" i="4"/>
  <c r="P58" i="7"/>
  <c r="V57" i="10"/>
  <c r="Y60" i="8"/>
  <c r="Z60" i="8" s="1"/>
  <c r="K60" i="6"/>
  <c r="L60" i="6" s="1"/>
  <c r="J60" i="6"/>
  <c r="L36" i="14"/>
  <c r="D36" i="14" s="1"/>
  <c r="T47" i="6"/>
  <c r="U47" i="6" s="1"/>
  <c r="V47" i="6" s="1"/>
  <c r="O47" i="6"/>
  <c r="P47" i="6"/>
  <c r="Q47" i="6" s="1"/>
  <c r="L52" i="14"/>
  <c r="D52" i="14" s="1"/>
  <c r="V15" i="15"/>
  <c r="G15" i="11" s="1"/>
  <c r="D15" i="11" s="1"/>
  <c r="L15" i="14"/>
  <c r="D15" i="14" s="1"/>
  <c r="AE20" i="8"/>
  <c r="AM20" i="8" s="1"/>
  <c r="AN20" i="8" s="1"/>
  <c r="K21" i="6"/>
  <c r="L21" i="6" s="1"/>
  <c r="M21" i="6" s="1"/>
  <c r="P22" i="6"/>
  <c r="Q22" i="6" s="1"/>
  <c r="T22" i="6"/>
  <c r="U22" i="6" s="1"/>
  <c r="V22" i="6" s="1"/>
  <c r="O22" i="6"/>
  <c r="AG33" i="14"/>
  <c r="AB33" i="14" s="1"/>
  <c r="Z33" i="14" s="1"/>
  <c r="T35" i="10"/>
  <c r="I38" i="7" s="1"/>
  <c r="J39" i="6"/>
  <c r="K39" i="6"/>
  <c r="L39" i="6" s="1"/>
  <c r="M39" i="6" s="1"/>
  <c r="X42" i="6"/>
  <c r="Y42" i="6" s="1"/>
  <c r="Z42" i="6" s="1"/>
  <c r="W42" i="6"/>
  <c r="AG41" i="14"/>
  <c r="AB41" i="14" s="1"/>
  <c r="Z41" i="14" s="1"/>
  <c r="T43" i="10"/>
  <c r="I46" i="7" s="1"/>
  <c r="J47" i="6"/>
  <c r="K47" i="6"/>
  <c r="L47" i="6" s="1"/>
  <c r="X50" i="6"/>
  <c r="Y50" i="6" s="1"/>
  <c r="W50" i="6"/>
  <c r="AG49" i="14"/>
  <c r="AB49" i="14" s="1"/>
  <c r="Z49" i="14" s="1"/>
  <c r="S49" i="14" s="1"/>
  <c r="T51" i="10"/>
  <c r="I54" i="7" s="1"/>
  <c r="J55" i="6"/>
  <c r="K55" i="6"/>
  <c r="L55" i="6" s="1"/>
  <c r="M55" i="6" s="1"/>
  <c r="AB60" i="14"/>
  <c r="Z60" i="14" s="1"/>
  <c r="S60" i="14" s="1"/>
  <c r="N75" i="7"/>
  <c r="W17" i="6"/>
  <c r="X17" i="6"/>
  <c r="Y17" i="6" s="1"/>
  <c r="M17" i="14"/>
  <c r="P29" i="6"/>
  <c r="Q29" i="6" s="1"/>
  <c r="T29" i="6"/>
  <c r="U29" i="6" s="1"/>
  <c r="V29" i="6" s="1"/>
  <c r="O29" i="6"/>
  <c r="V42" i="15"/>
  <c r="G42" i="11" s="1"/>
  <c r="D42" i="11" s="1"/>
  <c r="W45" i="6"/>
  <c r="X45" i="6"/>
  <c r="Y45" i="6" s="1"/>
  <c r="Z45" i="6" s="1"/>
  <c r="AN42" i="14"/>
  <c r="AB42" i="14" s="1"/>
  <c r="Z42" i="14" s="1"/>
  <c r="S42" i="14" s="1"/>
  <c r="M61" i="7"/>
  <c r="U63" i="3"/>
  <c r="M68" i="7"/>
  <c r="M62" i="14"/>
  <c r="K73" i="14"/>
  <c r="L73" i="14" s="1"/>
  <c r="K88" i="7"/>
  <c r="P87" i="3" s="1"/>
  <c r="N88" i="7"/>
  <c r="Q88" i="7" s="1"/>
  <c r="P55" i="5" s="1"/>
  <c r="K70" i="14"/>
  <c r="L70" i="14" s="1"/>
  <c r="D70" i="14" s="1"/>
  <c r="P83" i="6"/>
  <c r="Q83" i="6" s="1"/>
  <c r="R83" i="6" s="1"/>
  <c r="L69" i="14"/>
  <c r="D69" i="14" s="1"/>
  <c r="AG84" i="14"/>
  <c r="J87" i="6"/>
  <c r="K87" i="6"/>
  <c r="L87" i="6" s="1"/>
  <c r="V56" i="15"/>
  <c r="G56" i="11" s="1"/>
  <c r="D56" i="11" s="1"/>
  <c r="V60" i="15"/>
  <c r="G60" i="11" s="1"/>
  <c r="D60" i="11" s="1"/>
  <c r="M63" i="14"/>
  <c r="B63" i="14" s="1"/>
  <c r="F63" i="11" s="1"/>
  <c r="C63" i="11" s="1"/>
  <c r="Q77" i="8"/>
  <c r="R77" i="8" s="1"/>
  <c r="X77" i="8" s="1"/>
  <c r="S76" i="3" s="1"/>
  <c r="Q79" i="8"/>
  <c r="R79" i="8" s="1"/>
  <c r="X79" i="8" s="1"/>
  <c r="Q78" i="8"/>
  <c r="R78" i="8" s="1"/>
  <c r="X78" i="8" s="1"/>
  <c r="S77" i="3" s="1"/>
  <c r="AG74" i="14"/>
  <c r="AL77" i="8"/>
  <c r="S76" i="10"/>
  <c r="H79" i="7" s="1"/>
  <c r="S78" i="10"/>
  <c r="H81" i="7" s="1"/>
  <c r="P84" i="6"/>
  <c r="Q84" i="6" s="1"/>
  <c r="T84" i="6"/>
  <c r="U84" i="6" s="1"/>
  <c r="V84" i="6" s="1"/>
  <c r="O84" i="6"/>
  <c r="AN85" i="14"/>
  <c r="AB85" i="14" s="1"/>
  <c r="Z85" i="14" s="1"/>
  <c r="I86" i="15"/>
  <c r="V86" i="15" s="1"/>
  <c r="G86" i="11" s="1"/>
  <c r="D86" i="11" s="1"/>
  <c r="V90" i="10"/>
  <c r="Y93" i="8"/>
  <c r="Z93" i="8" s="1"/>
  <c r="C91" i="14"/>
  <c r="H91" i="11" s="1"/>
  <c r="E91" i="11" s="1"/>
  <c r="AH99" i="8"/>
  <c r="AJ104" i="14"/>
  <c r="AB104" i="14" s="1"/>
  <c r="Z104" i="14" s="1"/>
  <c r="S104" i="14" s="1"/>
  <c r="AE98" i="8"/>
  <c r="V95" i="10"/>
  <c r="Y98" i="8"/>
  <c r="Z98" i="8" s="1"/>
  <c r="X78" i="6"/>
  <c r="Y78" i="6" s="1"/>
  <c r="W78" i="6"/>
  <c r="V83" i="15"/>
  <c r="G83" i="11" s="1"/>
  <c r="D83" i="11" s="1"/>
  <c r="X86" i="6"/>
  <c r="Y86" i="6" s="1"/>
  <c r="W86" i="6"/>
  <c r="M86" i="14"/>
  <c r="V87" i="15"/>
  <c r="G87" i="11" s="1"/>
  <c r="D87" i="11" s="1"/>
  <c r="X90" i="6"/>
  <c r="Y90" i="6" s="1"/>
  <c r="W90" i="6"/>
  <c r="AG89" i="14"/>
  <c r="P81" i="6"/>
  <c r="Q81" i="6" s="1"/>
  <c r="T81" i="6"/>
  <c r="U81" i="6" s="1"/>
  <c r="V81" i="6" s="1"/>
  <c r="AA81" i="6" s="1"/>
  <c r="O81" i="6"/>
  <c r="AL85" i="8"/>
  <c r="AM85" i="8" s="1"/>
  <c r="AN85" i="8" s="1"/>
  <c r="P89" i="6"/>
  <c r="Q89" i="6" s="1"/>
  <c r="T89" i="6"/>
  <c r="U89" i="6" s="1"/>
  <c r="V89" i="6" s="1"/>
  <c r="O89" i="6"/>
  <c r="L86" i="14"/>
  <c r="D86" i="14" s="1"/>
  <c r="AL93" i="8"/>
  <c r="AM93" i="8" s="1"/>
  <c r="AJ92" i="14"/>
  <c r="S99" i="10"/>
  <c r="H102" i="7" s="1"/>
  <c r="N108" i="7"/>
  <c r="Q108" i="7" s="1"/>
  <c r="K108" i="7"/>
  <c r="P107" i="3" s="1"/>
  <c r="L106" i="14"/>
  <c r="D106" i="14" s="1"/>
  <c r="L114" i="7"/>
  <c r="S111" i="10"/>
  <c r="H114" i="7" s="1"/>
  <c r="V116" i="15"/>
  <c r="G116" i="11" s="1"/>
  <c r="D116" i="11" s="1"/>
  <c r="O125" i="7"/>
  <c r="S94" i="10"/>
  <c r="H97" i="7" s="1"/>
  <c r="P100" i="6"/>
  <c r="Q100" i="6" s="1"/>
  <c r="T100" i="6"/>
  <c r="U100" i="6" s="1"/>
  <c r="V100" i="6" s="1"/>
  <c r="O100" i="6"/>
  <c r="I102" i="15"/>
  <c r="G106" i="6"/>
  <c r="H106" i="6" s="1"/>
  <c r="I106" i="6" s="1"/>
  <c r="F106" i="6"/>
  <c r="P108" i="6"/>
  <c r="Q108" i="6" s="1"/>
  <c r="T108" i="6"/>
  <c r="U108" i="6" s="1"/>
  <c r="V108" i="6" s="1"/>
  <c r="O108" i="6"/>
  <c r="X112" i="6"/>
  <c r="Y112" i="6" s="1"/>
  <c r="W112" i="6"/>
  <c r="X115" i="6"/>
  <c r="Y115" i="6" s="1"/>
  <c r="W115" i="6"/>
  <c r="L118" i="7"/>
  <c r="G112" i="14"/>
  <c r="W129" i="6"/>
  <c r="X129" i="6"/>
  <c r="Y129" i="6" s="1"/>
  <c r="K134" i="14"/>
  <c r="L134" i="14" s="1"/>
  <c r="AG139" i="14"/>
  <c r="P126" i="14"/>
  <c r="M126" i="14" s="1"/>
  <c r="M128" i="14"/>
  <c r="B128" i="14" s="1"/>
  <c r="F128" i="11" s="1"/>
  <c r="C128" i="11" s="1"/>
  <c r="V130" i="10"/>
  <c r="Y133" i="8"/>
  <c r="Z133" i="8" s="1"/>
  <c r="AG131" i="14"/>
  <c r="K135" i="7"/>
  <c r="P134" i="3" s="1"/>
  <c r="N135" i="7"/>
  <c r="Q135" i="7" s="1"/>
  <c r="P119" i="4" s="1"/>
  <c r="V133" i="15"/>
  <c r="G133" i="11" s="1"/>
  <c r="D133" i="11" s="1"/>
  <c r="AH138" i="8"/>
  <c r="AE141" i="8"/>
  <c r="AM141" i="8" s="1"/>
  <c r="AM133" i="8"/>
  <c r="AE133" i="8"/>
  <c r="T135" i="6"/>
  <c r="U135" i="6" s="1"/>
  <c r="V135" i="6" s="1"/>
  <c r="O135" i="6"/>
  <c r="P135" i="6"/>
  <c r="Q135" i="6" s="1"/>
  <c r="K132" i="14"/>
  <c r="X130" i="6"/>
  <c r="Y130" i="6" s="1"/>
  <c r="W130" i="6"/>
  <c r="X138" i="6"/>
  <c r="Y138" i="6" s="1"/>
  <c r="Z138" i="6" s="1"/>
  <c r="W138" i="6"/>
  <c r="Q144" i="8"/>
  <c r="R144" i="8" s="1"/>
  <c r="X144" i="8" s="1"/>
  <c r="S143" i="3" s="1"/>
  <c r="Q143" i="8"/>
  <c r="R143" i="8" s="1"/>
  <c r="X143" i="8" s="1"/>
  <c r="M140" i="14"/>
  <c r="L141" i="14"/>
  <c r="D141" i="14" s="1"/>
  <c r="M153" i="7"/>
  <c r="AN144" i="14"/>
  <c r="K148" i="14"/>
  <c r="V144" i="10"/>
  <c r="Y147" i="8"/>
  <c r="Z147" i="8" s="1"/>
  <c r="V142" i="15"/>
  <c r="G142" i="11" s="1"/>
  <c r="D142" i="11" s="1"/>
  <c r="W145" i="6"/>
  <c r="X145" i="6"/>
  <c r="Y145" i="6" s="1"/>
  <c r="Q148" i="8"/>
  <c r="R148" i="8" s="1"/>
  <c r="X148" i="8" s="1"/>
  <c r="S147" i="3" s="1"/>
  <c r="Q147" i="8"/>
  <c r="R147" i="8" s="1"/>
  <c r="X147" i="8" s="1"/>
  <c r="M145" i="14"/>
  <c r="B145" i="14" s="1"/>
  <c r="F145" i="11" s="1"/>
  <c r="C145" i="11" s="1"/>
  <c r="G147" i="14"/>
  <c r="AE151" i="8"/>
  <c r="AL161" i="8"/>
  <c r="AM161" i="8" s="1"/>
  <c r="M164" i="7"/>
  <c r="P154" i="14"/>
  <c r="M154" i="14" s="1"/>
  <c r="M156" i="14"/>
  <c r="K165" i="7"/>
  <c r="P164" i="3" s="1"/>
  <c r="N165" i="7"/>
  <c r="Q165" i="7" s="1"/>
  <c r="K154" i="7"/>
  <c r="P153" i="3" s="1"/>
  <c r="N154" i="7"/>
  <c r="Q154" i="7" s="1"/>
  <c r="P153" i="14"/>
  <c r="M153" i="14" s="1"/>
  <c r="P157" i="14"/>
  <c r="M157" i="14" s="1"/>
  <c r="AN151" i="14"/>
  <c r="P161" i="7"/>
  <c r="W173" i="6"/>
  <c r="X173" i="6"/>
  <c r="Y173" i="6" s="1"/>
  <c r="P168" i="6"/>
  <c r="Q168" i="6" s="1"/>
  <c r="T168" i="6"/>
  <c r="U168" i="6" s="1"/>
  <c r="V168" i="6" s="1"/>
  <c r="O168" i="6"/>
  <c r="X163" i="6"/>
  <c r="Y163" i="6" s="1"/>
  <c r="Z163" i="6" s="1"/>
  <c r="W163" i="6"/>
  <c r="AG162" i="14"/>
  <c r="G165" i="14"/>
  <c r="AE169" i="8"/>
  <c r="AM169" i="8" s="1"/>
  <c r="M173" i="7"/>
  <c r="AH174" i="8"/>
  <c r="P174" i="7"/>
  <c r="S174" i="10"/>
  <c r="H177" i="7" s="1"/>
  <c r="V152" i="15"/>
  <c r="G152" i="11" s="1"/>
  <c r="D152" i="11" s="1"/>
  <c r="X155" i="6"/>
  <c r="Y155" i="6" s="1"/>
  <c r="W155" i="6"/>
  <c r="AN152" i="14"/>
  <c r="AB152" i="14" s="1"/>
  <c r="Z152" i="14" s="1"/>
  <c r="AG158" i="14"/>
  <c r="L162" i="7"/>
  <c r="L159" i="14"/>
  <c r="D159" i="14" s="1"/>
  <c r="P170" i="14"/>
  <c r="AN168" i="14"/>
  <c r="P169" i="14"/>
  <c r="M169" i="14" s="1"/>
  <c r="J175" i="6"/>
  <c r="K175" i="6"/>
  <c r="L175" i="6" s="1"/>
  <c r="S168" i="10"/>
  <c r="H171" i="7" s="1"/>
  <c r="L173" i="7"/>
  <c r="S171" i="10"/>
  <c r="H174" i="7" s="1"/>
  <c r="AN171" i="14"/>
  <c r="K177" i="6"/>
  <c r="L177" i="6" s="1"/>
  <c r="J177" i="6"/>
  <c r="X37" i="8"/>
  <c r="S36" i="3" s="1"/>
  <c r="X109" i="8"/>
  <c r="S108" i="3" s="1"/>
  <c r="X117" i="8"/>
  <c r="S116" i="3" s="1"/>
  <c r="X161" i="8"/>
  <c r="S160" i="3" s="1"/>
  <c r="L4" i="14"/>
  <c r="D4" i="14" s="1"/>
  <c r="AL7" i="8"/>
  <c r="AM7" i="8" s="1"/>
  <c r="B6" i="14"/>
  <c r="F6" i="11" s="1"/>
  <c r="C6" i="11" s="1"/>
  <c r="B6" i="11" s="1"/>
  <c r="H10" i="8"/>
  <c r="N10" i="8"/>
  <c r="AN4" i="14"/>
  <c r="AB4" i="14" s="1"/>
  <c r="Z4" i="14" s="1"/>
  <c r="S4" i="14" s="1"/>
  <c r="X7" i="6"/>
  <c r="Y7" i="6" s="1"/>
  <c r="Z7" i="6" s="1"/>
  <c r="W10" i="8"/>
  <c r="R10" i="8"/>
  <c r="K10" i="8"/>
  <c r="V3" i="10"/>
  <c r="Y6" i="8"/>
  <c r="Z6" i="8" s="1"/>
  <c r="AE10" i="8"/>
  <c r="AM10" i="8" s="1"/>
  <c r="U6" i="8"/>
  <c r="Q6" i="8"/>
  <c r="M6" i="8"/>
  <c r="I6" i="8"/>
  <c r="K6" i="8" s="1"/>
  <c r="T6" i="8"/>
  <c r="J6" i="8"/>
  <c r="S6" i="8"/>
  <c r="W6" i="8" s="1"/>
  <c r="L6" i="8"/>
  <c r="G6" i="8"/>
  <c r="V6" i="8"/>
  <c r="P6" i="8"/>
  <c r="R6" i="8" s="1"/>
  <c r="F6" i="8"/>
  <c r="P10" i="6"/>
  <c r="Q10" i="6" s="1"/>
  <c r="T10" i="6"/>
  <c r="U10" i="6" s="1"/>
  <c r="V10" i="6" s="1"/>
  <c r="O10" i="6"/>
  <c r="G12" i="6"/>
  <c r="H12" i="6" s="1"/>
  <c r="I12" i="6" s="1"/>
  <c r="F12" i="6"/>
  <c r="S9" i="10"/>
  <c r="H12" i="7" s="1"/>
  <c r="D9" i="14"/>
  <c r="R27" i="6"/>
  <c r="T35" i="6"/>
  <c r="U35" i="6" s="1"/>
  <c r="V35" i="6" s="1"/>
  <c r="O35" i="6"/>
  <c r="P35" i="6"/>
  <c r="Q35" i="6" s="1"/>
  <c r="P13" i="14"/>
  <c r="J23" i="6"/>
  <c r="K23" i="6"/>
  <c r="L23" i="6" s="1"/>
  <c r="M23" i="6" s="1"/>
  <c r="I32" i="15"/>
  <c r="V32" i="15" s="1"/>
  <c r="G32" i="11" s="1"/>
  <c r="D32" i="11" s="1"/>
  <c r="P16" i="14"/>
  <c r="M16" i="14" s="1"/>
  <c r="L19" i="7"/>
  <c r="D25" i="14"/>
  <c r="D29" i="14"/>
  <c r="M55" i="14"/>
  <c r="S57" i="10"/>
  <c r="H60" i="7" s="1"/>
  <c r="M60" i="7"/>
  <c r="X47" i="6"/>
  <c r="Y47" i="6" s="1"/>
  <c r="W47" i="6"/>
  <c r="V23" i="15"/>
  <c r="G23" i="11" s="1"/>
  <c r="D23" i="11" s="1"/>
  <c r="X26" i="6"/>
  <c r="Y26" i="6" s="1"/>
  <c r="W26" i="6"/>
  <c r="G58" i="6"/>
  <c r="H58" i="6" s="1"/>
  <c r="F58" i="6"/>
  <c r="AL60" i="8"/>
  <c r="AN62" i="8"/>
  <c r="S55" i="4" s="1"/>
  <c r="AG36" i="14"/>
  <c r="L38" i="14"/>
  <c r="D38" i="14" s="1"/>
  <c r="K44" i="7"/>
  <c r="P43" i="3" s="1"/>
  <c r="N44" i="7"/>
  <c r="Q44" i="7" s="1"/>
  <c r="P28" i="5" s="1"/>
  <c r="I45" i="6"/>
  <c r="N45" i="6" s="1"/>
  <c r="P60" i="7"/>
  <c r="AH64" i="8"/>
  <c r="AE72" i="8"/>
  <c r="AM72" i="8" s="1"/>
  <c r="Z83" i="6"/>
  <c r="I78" i="6"/>
  <c r="P84" i="14"/>
  <c r="M84" i="14" s="1"/>
  <c r="L87" i="7"/>
  <c r="AN66" i="8"/>
  <c r="T65" i="3" s="1"/>
  <c r="V68" i="15"/>
  <c r="G68" i="11" s="1"/>
  <c r="D68" i="11" s="1"/>
  <c r="X71" i="6"/>
  <c r="Y71" i="6" s="1"/>
  <c r="W71" i="6"/>
  <c r="AB76" i="14"/>
  <c r="Z76" i="14" s="1"/>
  <c r="S76" i="14" s="1"/>
  <c r="X87" i="6"/>
  <c r="Y87" i="6" s="1"/>
  <c r="W87" i="6"/>
  <c r="K81" i="6"/>
  <c r="L81" i="6" s="1"/>
  <c r="M81" i="6" s="1"/>
  <c r="N81" i="6" s="1"/>
  <c r="M80" i="3" s="1"/>
  <c r="J81" i="6"/>
  <c r="J99" i="6"/>
  <c r="K99" i="6"/>
  <c r="L99" i="6" s="1"/>
  <c r="M100" i="6"/>
  <c r="N100" i="6" s="1"/>
  <c r="M99" i="3" s="1"/>
  <c r="P107" i="7"/>
  <c r="T91" i="6"/>
  <c r="U91" i="6" s="1"/>
  <c r="V91" i="6" s="1"/>
  <c r="O91" i="6"/>
  <c r="P91" i="6"/>
  <c r="Q91" i="6" s="1"/>
  <c r="K95" i="14"/>
  <c r="L96" i="14"/>
  <c r="D96" i="14" s="1"/>
  <c r="V100" i="10"/>
  <c r="Y103" i="8"/>
  <c r="Z103" i="8" s="1"/>
  <c r="N86" i="6"/>
  <c r="M85" i="3" s="1"/>
  <c r="V99" i="10"/>
  <c r="Y102" i="8"/>
  <c r="Z102" i="8" s="1"/>
  <c r="S122" i="10"/>
  <c r="H125" i="7" s="1"/>
  <c r="Z94" i="14"/>
  <c r="S94" i="14" s="1"/>
  <c r="K105" i="6"/>
  <c r="L105" i="6" s="1"/>
  <c r="J105" i="6"/>
  <c r="X108" i="6"/>
  <c r="Y108" i="6" s="1"/>
  <c r="Z108" i="6" s="1"/>
  <c r="W108" i="6"/>
  <c r="P110" i="14"/>
  <c r="M110" i="14" s="1"/>
  <c r="M112" i="14"/>
  <c r="C112" i="14" s="1"/>
  <c r="H112" i="11" s="1"/>
  <c r="E112" i="11" s="1"/>
  <c r="J119" i="6"/>
  <c r="K119" i="6"/>
  <c r="L119" i="6" s="1"/>
  <c r="AE117" i="8"/>
  <c r="AM117" i="8" s="1"/>
  <c r="AB118" i="14"/>
  <c r="I108" i="15"/>
  <c r="V108" i="15" s="1"/>
  <c r="G108" i="11" s="1"/>
  <c r="D108" i="11" s="1"/>
  <c r="P114" i="6"/>
  <c r="Q114" i="6" s="1"/>
  <c r="R114" i="6" s="1"/>
  <c r="T114" i="6"/>
  <c r="U114" i="6" s="1"/>
  <c r="V114" i="6" s="1"/>
  <c r="O114" i="6"/>
  <c r="P135" i="14"/>
  <c r="M135" i="14" s="1"/>
  <c r="K141" i="6"/>
  <c r="L141" i="6" s="1"/>
  <c r="J141" i="6"/>
  <c r="V139" i="10"/>
  <c r="Y142" i="8"/>
  <c r="Z142" i="8" s="1"/>
  <c r="V140" i="15"/>
  <c r="G140" i="11" s="1"/>
  <c r="D140" i="11" s="1"/>
  <c r="T121" i="10"/>
  <c r="I124" i="7" s="1"/>
  <c r="AE130" i="8"/>
  <c r="AM130" i="8" s="1"/>
  <c r="AN130" i="8" s="1"/>
  <c r="M131" i="6"/>
  <c r="N131" i="6" s="1"/>
  <c r="M130" i="3" s="1"/>
  <c r="AG126" i="14"/>
  <c r="AB126" i="14" s="1"/>
  <c r="Z126" i="14" s="1"/>
  <c r="S126" i="14" s="1"/>
  <c r="L128" i="14"/>
  <c r="D128" i="14" s="1"/>
  <c r="K134" i="7"/>
  <c r="P133" i="3" s="1"/>
  <c r="N134" i="7"/>
  <c r="Q134" i="7" s="1"/>
  <c r="I135" i="6"/>
  <c r="N135" i="6" s="1"/>
  <c r="V136" i="15"/>
  <c r="G136" i="11" s="1"/>
  <c r="D136" i="11" s="1"/>
  <c r="X139" i="6"/>
  <c r="Y139" i="6" s="1"/>
  <c r="W139" i="6"/>
  <c r="I137" i="15"/>
  <c r="V137" i="10"/>
  <c r="Y140" i="8"/>
  <c r="Z140" i="8" s="1"/>
  <c r="AB129" i="14"/>
  <c r="I146" i="15"/>
  <c r="G150" i="6"/>
  <c r="H150" i="6" s="1"/>
  <c r="F150" i="6"/>
  <c r="M143" i="14"/>
  <c r="AN144" i="8"/>
  <c r="T143" i="3" s="1"/>
  <c r="V143" i="10"/>
  <c r="Y146" i="8"/>
  <c r="Z146" i="8" s="1"/>
  <c r="T159" i="6"/>
  <c r="U159" i="6" s="1"/>
  <c r="V159" i="6" s="1"/>
  <c r="O159" i="6"/>
  <c r="P159" i="6"/>
  <c r="Q159" i="6" s="1"/>
  <c r="R159" i="6" s="1"/>
  <c r="K156" i="14"/>
  <c r="L156" i="14" s="1"/>
  <c r="D156" i="14" s="1"/>
  <c r="R174" i="6"/>
  <c r="V166" i="10"/>
  <c r="Y169" i="8"/>
  <c r="Z169" i="8" s="1"/>
  <c r="I171" i="6"/>
  <c r="N171" i="6" s="1"/>
  <c r="M170" i="3" s="1"/>
  <c r="AE176" i="8"/>
  <c r="X176" i="6"/>
  <c r="Y176" i="6" s="1"/>
  <c r="W176" i="6"/>
  <c r="M172" i="14"/>
  <c r="P172" i="14"/>
  <c r="F168" i="6"/>
  <c r="G168" i="6"/>
  <c r="H168" i="6" s="1"/>
  <c r="N176" i="7"/>
  <c r="Q176" i="7" s="1"/>
  <c r="P96" i="5" s="1"/>
  <c r="K176" i="7"/>
  <c r="P175" i="3" s="1"/>
  <c r="C61" i="5"/>
  <c r="C25" i="5"/>
  <c r="C89" i="5"/>
  <c r="C18" i="5"/>
  <c r="C34" i="5"/>
  <c r="P34" i="5"/>
  <c r="C50" i="5"/>
  <c r="C66" i="5"/>
  <c r="P66" i="5"/>
  <c r="C82" i="5"/>
  <c r="S103" i="4"/>
  <c r="S95" i="4"/>
  <c r="S75" i="4"/>
  <c r="S15" i="5"/>
  <c r="S7" i="5"/>
  <c r="R23" i="4"/>
  <c r="R55" i="4"/>
  <c r="R25" i="4"/>
  <c r="R57" i="4"/>
  <c r="R19" i="4"/>
  <c r="S43" i="4"/>
  <c r="R29" i="4"/>
  <c r="S78" i="4"/>
  <c r="R86" i="4"/>
  <c r="R102" i="4"/>
  <c r="R110" i="4"/>
  <c r="R118" i="4"/>
  <c r="R126" i="4"/>
  <c r="R134" i="4"/>
  <c r="R142" i="4"/>
  <c r="R150" i="4"/>
  <c r="R158" i="4"/>
  <c r="R16" i="5"/>
  <c r="R27" i="5"/>
  <c r="R48" i="5"/>
  <c r="R59" i="5"/>
  <c r="R80" i="5"/>
  <c r="R91" i="5"/>
  <c r="S8" i="4"/>
  <c r="S16" i="4"/>
  <c r="S26" i="4"/>
  <c r="S30" i="4"/>
  <c r="S36" i="4"/>
  <c r="S40" i="4"/>
  <c r="S44" i="4"/>
  <c r="S48" i="4"/>
  <c r="S56" i="4"/>
  <c r="R83" i="4"/>
  <c r="R99" i="4"/>
  <c r="R107" i="4"/>
  <c r="R115" i="4"/>
  <c r="R123" i="4"/>
  <c r="R147" i="4"/>
  <c r="S11" i="5"/>
  <c r="R95" i="5"/>
  <c r="R31" i="4"/>
  <c r="R63" i="4"/>
  <c r="R65" i="4"/>
  <c r="S19" i="4"/>
  <c r="R27" i="4"/>
  <c r="R59" i="4"/>
  <c r="R19" i="5"/>
  <c r="R40" i="5"/>
  <c r="R51" i="5"/>
  <c r="R72" i="5"/>
  <c r="R83" i="5"/>
  <c r="S19" i="5"/>
  <c r="R39" i="5"/>
  <c r="R44" i="5"/>
  <c r="R71" i="5"/>
  <c r="R39" i="4"/>
  <c r="S63" i="4"/>
  <c r="S33" i="4"/>
  <c r="S59" i="4"/>
  <c r="R67" i="4"/>
  <c r="R13" i="4"/>
  <c r="R6" i="4"/>
  <c r="R10" i="4"/>
  <c r="R12" i="4"/>
  <c r="R14" i="4"/>
  <c r="R16" i="4"/>
  <c r="R18" i="4"/>
  <c r="R22" i="4"/>
  <c r="R24" i="4"/>
  <c r="R26" i="4"/>
  <c r="R30" i="4"/>
  <c r="R38" i="4"/>
  <c r="R40" i="4"/>
  <c r="R46" i="4"/>
  <c r="R48" i="4"/>
  <c r="R50" i="4"/>
  <c r="R52" i="4"/>
  <c r="R54" i="4"/>
  <c r="R56" i="4"/>
  <c r="R58" i="4"/>
  <c r="R60" i="4"/>
  <c r="R66" i="4"/>
  <c r="R68" i="4"/>
  <c r="R114" i="4"/>
  <c r="R130" i="4"/>
  <c r="R146" i="4"/>
  <c r="R154" i="4"/>
  <c r="R11" i="5"/>
  <c r="R43" i="5"/>
  <c r="R64" i="5"/>
  <c r="R75" i="5"/>
  <c r="R96" i="5"/>
  <c r="R71" i="4"/>
  <c r="R87" i="4"/>
  <c r="R95" i="4"/>
  <c r="R103" i="4"/>
  <c r="R111" i="4"/>
  <c r="R119" i="4"/>
  <c r="R135" i="4"/>
  <c r="R143" i="4"/>
  <c r="R159" i="4"/>
  <c r="S40" i="5"/>
  <c r="R15" i="5"/>
  <c r="R47" i="5"/>
  <c r="R52" i="5"/>
  <c r="R15" i="4"/>
  <c r="R47" i="4"/>
  <c r="R17" i="4"/>
  <c r="R11" i="4"/>
  <c r="R21" i="4"/>
  <c r="R53" i="4"/>
  <c r="R24" i="5"/>
  <c r="R35" i="5"/>
  <c r="R56" i="5"/>
  <c r="R28" i="5"/>
  <c r="S35" i="5"/>
  <c r="Q35" i="5" s="1"/>
  <c r="R55" i="5"/>
  <c r="R60" i="5"/>
  <c r="R87" i="5"/>
  <c r="R92" i="5"/>
  <c r="H8" i="8"/>
  <c r="O8" i="8" s="1"/>
  <c r="X8" i="8" s="1"/>
  <c r="S7" i="3" s="1"/>
  <c r="N8" i="8"/>
  <c r="I9" i="6"/>
  <c r="N9" i="6" s="1"/>
  <c r="R12" i="6"/>
  <c r="AB12" i="6" s="1"/>
  <c r="N11" i="3" s="1"/>
  <c r="M6" i="7"/>
  <c r="AN13" i="8"/>
  <c r="T12" i="3" s="1"/>
  <c r="R12" i="3" s="1"/>
  <c r="U14" i="5"/>
  <c r="P14" i="5"/>
  <c r="U46" i="5"/>
  <c r="P46" i="5"/>
  <c r="U78" i="5"/>
  <c r="X138" i="8"/>
  <c r="S137" i="3" s="1"/>
  <c r="P8" i="6"/>
  <c r="Q8" i="6" s="1"/>
  <c r="R8" i="6" s="1"/>
  <c r="AB8" i="6" s="1"/>
  <c r="N7" i="3" s="1"/>
  <c r="T8" i="6"/>
  <c r="U8" i="6" s="1"/>
  <c r="V8" i="6" s="1"/>
  <c r="AA8" i="6" s="1"/>
  <c r="O8" i="6"/>
  <c r="L15" i="7"/>
  <c r="AL35" i="8"/>
  <c r="D8" i="14"/>
  <c r="U14" i="3"/>
  <c r="U13" i="4"/>
  <c r="AG13" i="14"/>
  <c r="AB13" i="14" s="1"/>
  <c r="Z13" i="14" s="1"/>
  <c r="S13" i="14" s="1"/>
  <c r="I18" i="6"/>
  <c r="I20" i="15"/>
  <c r="V20" i="15" s="1"/>
  <c r="G20" i="11" s="1"/>
  <c r="D20" i="11" s="1"/>
  <c r="M20" i="14"/>
  <c r="C20" i="14" s="1"/>
  <c r="H20" i="11" s="1"/>
  <c r="E20" i="11" s="1"/>
  <c r="AM27" i="8"/>
  <c r="AE27" i="8"/>
  <c r="V24" i="10"/>
  <c r="Y27" i="8"/>
  <c r="Z27" i="8" s="1"/>
  <c r="AH31" i="8"/>
  <c r="AM31" i="8" s="1"/>
  <c r="AJ28" i="14"/>
  <c r="P11" i="14"/>
  <c r="M11" i="14" s="1"/>
  <c r="X35" i="6"/>
  <c r="Y35" i="6" s="1"/>
  <c r="W35" i="6"/>
  <c r="X24" i="6"/>
  <c r="Y24" i="6" s="1"/>
  <c r="W24" i="6"/>
  <c r="D37" i="14"/>
  <c r="M40" i="14"/>
  <c r="P58" i="6"/>
  <c r="Q58" i="6" s="1"/>
  <c r="T58" i="6"/>
  <c r="U58" i="6" s="1"/>
  <c r="V58" i="6" s="1"/>
  <c r="O58" i="6"/>
  <c r="O60" i="7"/>
  <c r="Z64" i="6"/>
  <c r="AA64" i="6" s="1"/>
  <c r="AL43" i="8"/>
  <c r="B43" i="14"/>
  <c r="F43" i="11" s="1"/>
  <c r="C43" i="11" s="1"/>
  <c r="B43" i="11" s="1"/>
  <c r="M61" i="6"/>
  <c r="V27" i="15"/>
  <c r="G27" i="11" s="1"/>
  <c r="D27" i="11" s="1"/>
  <c r="X30" i="6"/>
  <c r="Y30" i="6" s="1"/>
  <c r="Z30" i="6" s="1"/>
  <c r="W30" i="6"/>
  <c r="W21" i="6"/>
  <c r="X21" i="6"/>
  <c r="Y21" i="6" s="1"/>
  <c r="V34" i="15"/>
  <c r="G34" i="11" s="1"/>
  <c r="D34" i="11" s="1"/>
  <c r="W37" i="6"/>
  <c r="X37" i="6"/>
  <c r="Y37" i="6" s="1"/>
  <c r="AG48" i="14"/>
  <c r="L50" i="14"/>
  <c r="D50" i="14" s="1"/>
  <c r="AH55" i="8"/>
  <c r="K56" i="7"/>
  <c r="P55" i="3" s="1"/>
  <c r="N56" i="7"/>
  <c r="Q56" i="7" s="1"/>
  <c r="P37" i="5" s="1"/>
  <c r="U38" i="5"/>
  <c r="U56" i="3"/>
  <c r="S58" i="10"/>
  <c r="H61" i="7" s="1"/>
  <c r="O76" i="7"/>
  <c r="L66" i="14"/>
  <c r="D66" i="14" s="1"/>
  <c r="P73" i="14"/>
  <c r="M73" i="14" s="1"/>
  <c r="AN69" i="14"/>
  <c r="AB69" i="14" s="1"/>
  <c r="Z69" i="14" s="1"/>
  <c r="C71" i="14"/>
  <c r="H71" i="11" s="1"/>
  <c r="E71" i="11" s="1"/>
  <c r="M87" i="7"/>
  <c r="AB66" i="14"/>
  <c r="Z66" i="14" s="1"/>
  <c r="S66" i="14" s="1"/>
  <c r="AN70" i="8"/>
  <c r="T69" i="3" s="1"/>
  <c r="AB70" i="14"/>
  <c r="Z70" i="14" s="1"/>
  <c r="S70" i="14" s="1"/>
  <c r="V74" i="15"/>
  <c r="G74" i="11" s="1"/>
  <c r="D74" i="11" s="1"/>
  <c r="V80" i="10"/>
  <c r="Y83" i="8"/>
  <c r="Z83" i="8" s="1"/>
  <c r="V85" i="15"/>
  <c r="G85" i="11" s="1"/>
  <c r="D85" i="11" s="1"/>
  <c r="U98" i="3"/>
  <c r="U58" i="5"/>
  <c r="S96" i="10"/>
  <c r="H99" i="7" s="1"/>
  <c r="T103" i="6"/>
  <c r="U103" i="6" s="1"/>
  <c r="V103" i="6" s="1"/>
  <c r="AA103" i="6" s="1"/>
  <c r="AB103" i="6" s="1"/>
  <c r="P104" i="14"/>
  <c r="M104" i="14" s="1"/>
  <c r="L107" i="7"/>
  <c r="X91" i="6"/>
  <c r="Y91" i="6" s="1"/>
  <c r="W91" i="6"/>
  <c r="O98" i="7"/>
  <c r="F80" i="6"/>
  <c r="G80" i="6"/>
  <c r="H80" i="6" s="1"/>
  <c r="L79" i="14"/>
  <c r="D79" i="14" s="1"/>
  <c r="B79" i="14" s="1"/>
  <c r="F79" i="11" s="1"/>
  <c r="C79" i="11" s="1"/>
  <c r="T79" i="10"/>
  <c r="I82" i="7" s="1"/>
  <c r="F84" i="6"/>
  <c r="G84" i="6"/>
  <c r="H84" i="6" s="1"/>
  <c r="I84" i="6" s="1"/>
  <c r="P100" i="14"/>
  <c r="M100" i="14" s="1"/>
  <c r="L103" i="7"/>
  <c r="T107" i="6"/>
  <c r="U107" i="6" s="1"/>
  <c r="V107" i="6" s="1"/>
  <c r="AA107" i="6" s="1"/>
  <c r="O107" i="6"/>
  <c r="P107" i="6"/>
  <c r="Q107" i="6" s="1"/>
  <c r="AN78" i="14"/>
  <c r="AE91" i="8"/>
  <c r="AM91" i="8" s="1"/>
  <c r="K92" i="7"/>
  <c r="P91" i="3" s="1"/>
  <c r="N92" i="7"/>
  <c r="Q92" i="7" s="1"/>
  <c r="P101" i="6"/>
  <c r="Q101" i="6" s="1"/>
  <c r="T101" i="6"/>
  <c r="U101" i="6" s="1"/>
  <c r="V101" i="6" s="1"/>
  <c r="O101" i="6"/>
  <c r="D102" i="14"/>
  <c r="S107" i="10"/>
  <c r="H110" i="7" s="1"/>
  <c r="I115" i="15"/>
  <c r="V115" i="15" s="1"/>
  <c r="G115" i="11" s="1"/>
  <c r="D115" i="11" s="1"/>
  <c r="D101" i="14"/>
  <c r="B101" i="14" s="1"/>
  <c r="F101" i="11" s="1"/>
  <c r="C101" i="11" s="1"/>
  <c r="K113" i="6"/>
  <c r="L113" i="6" s="1"/>
  <c r="M113" i="6" s="1"/>
  <c r="N113" i="6" s="1"/>
  <c r="J113" i="6"/>
  <c r="P113" i="7"/>
  <c r="V110" i="10"/>
  <c r="Y113" i="8"/>
  <c r="Z113" i="8" s="1"/>
  <c r="AN113" i="8" s="1"/>
  <c r="AG111" i="14"/>
  <c r="I116" i="6"/>
  <c r="N116" i="6" s="1"/>
  <c r="V113" i="15"/>
  <c r="G113" i="11" s="1"/>
  <c r="D113" i="11" s="1"/>
  <c r="T111" i="6"/>
  <c r="U111" i="6" s="1"/>
  <c r="V111" i="6" s="1"/>
  <c r="O111" i="6"/>
  <c r="P111" i="6"/>
  <c r="Q111" i="6" s="1"/>
  <c r="R111" i="6" s="1"/>
  <c r="Z118" i="14"/>
  <c r="S118" i="14" s="1"/>
  <c r="X102" i="6"/>
  <c r="Y102" i="6" s="1"/>
  <c r="Z102" i="6" s="1"/>
  <c r="W102" i="6"/>
  <c r="V108" i="10"/>
  <c r="Y111" i="8"/>
  <c r="Z111" i="8" s="1"/>
  <c r="U141" i="3"/>
  <c r="P139" i="14"/>
  <c r="M139" i="14" s="1"/>
  <c r="AE122" i="8"/>
  <c r="AM122" i="8" s="1"/>
  <c r="AN122" i="8" s="1"/>
  <c r="M123" i="6"/>
  <c r="N123" i="6" s="1"/>
  <c r="M122" i="3" s="1"/>
  <c r="AE126" i="8"/>
  <c r="M127" i="6"/>
  <c r="AB127" i="14"/>
  <c r="Z127" i="14" s="1"/>
  <c r="S127" i="14" s="1"/>
  <c r="J143" i="6"/>
  <c r="K143" i="6"/>
  <c r="L143" i="6" s="1"/>
  <c r="V117" i="10"/>
  <c r="Y120" i="8"/>
  <c r="Z120" i="8" s="1"/>
  <c r="AN120" i="8" s="1"/>
  <c r="T119" i="3" s="1"/>
  <c r="R119" i="3" s="1"/>
  <c r="V120" i="15"/>
  <c r="G120" i="11" s="1"/>
  <c r="D120" i="11" s="1"/>
  <c r="N128" i="6"/>
  <c r="M127" i="3" s="1"/>
  <c r="K130" i="7"/>
  <c r="P129" i="3" s="1"/>
  <c r="N130" i="7"/>
  <c r="Q130" i="7" s="1"/>
  <c r="I131" i="6"/>
  <c r="AE137" i="8"/>
  <c r="AN139" i="14"/>
  <c r="V119" i="15"/>
  <c r="G119" i="11" s="1"/>
  <c r="D119" i="11" s="1"/>
  <c r="P126" i="6"/>
  <c r="Q126" i="6" s="1"/>
  <c r="T126" i="6"/>
  <c r="U126" i="6" s="1"/>
  <c r="V126" i="6" s="1"/>
  <c r="O126" i="6"/>
  <c r="O138" i="7"/>
  <c r="S140" i="10"/>
  <c r="H143" i="7" s="1"/>
  <c r="U137" i="4"/>
  <c r="U152" i="3"/>
  <c r="C141" i="14"/>
  <c r="H141" i="11" s="1"/>
  <c r="E141" i="11" s="1"/>
  <c r="AJ144" i="14"/>
  <c r="P157" i="6"/>
  <c r="Q157" i="6" s="1"/>
  <c r="T157" i="6"/>
  <c r="U157" i="6" s="1"/>
  <c r="V157" i="6" s="1"/>
  <c r="O157" i="6"/>
  <c r="P164" i="7"/>
  <c r="P156" i="6"/>
  <c r="Q156" i="6" s="1"/>
  <c r="T156" i="6"/>
  <c r="U156" i="6" s="1"/>
  <c r="V156" i="6" s="1"/>
  <c r="O156" i="6"/>
  <c r="S159" i="10"/>
  <c r="H162" i="7" s="1"/>
  <c r="I166" i="6"/>
  <c r="N166" i="6" s="1"/>
  <c r="K158" i="7"/>
  <c r="P157" i="3" s="1"/>
  <c r="N158" i="7"/>
  <c r="Q158" i="7" s="1"/>
  <c r="I159" i="6"/>
  <c r="N159" i="6" s="1"/>
  <c r="L143" i="4" s="1"/>
  <c r="V151" i="15"/>
  <c r="G151" i="11" s="1"/>
  <c r="D151" i="11" s="1"/>
  <c r="P157" i="7"/>
  <c r="D155" i="14"/>
  <c r="S163" i="10"/>
  <c r="H166" i="7" s="1"/>
  <c r="M168" i="14"/>
  <c r="AE173" i="8"/>
  <c r="AM173" i="8" s="1"/>
  <c r="C33" i="5"/>
  <c r="C97" i="5"/>
  <c r="U45" i="5"/>
  <c r="R9" i="5"/>
  <c r="R73" i="5"/>
  <c r="M8" i="6"/>
  <c r="N8" i="6" s="1"/>
  <c r="M7" i="3" s="1"/>
  <c r="L6" i="7"/>
  <c r="R9" i="8"/>
  <c r="W9" i="8"/>
  <c r="V4" i="10"/>
  <c r="Y7" i="8"/>
  <c r="Z7" i="8" s="1"/>
  <c r="K10" i="6"/>
  <c r="L10" i="6" s="1"/>
  <c r="J10" i="6"/>
  <c r="U81" i="4"/>
  <c r="U89" i="4"/>
  <c r="U97" i="4"/>
  <c r="U113" i="4"/>
  <c r="U121" i="4"/>
  <c r="U129" i="4"/>
  <c r="U145" i="4"/>
  <c r="L153" i="4"/>
  <c r="U153" i="4"/>
  <c r="S70" i="5"/>
  <c r="O6" i="7"/>
  <c r="L8" i="7"/>
  <c r="M13" i="6"/>
  <c r="N13" i="6" s="1"/>
  <c r="M12" i="3" s="1"/>
  <c r="AB15" i="14"/>
  <c r="Z15" i="14" s="1"/>
  <c r="S15" i="14" s="1"/>
  <c r="X11" i="6"/>
  <c r="Y11" i="6" s="1"/>
  <c r="Z11" i="6" s="1"/>
  <c r="W11" i="6"/>
  <c r="AG12" i="14"/>
  <c r="P14" i="6"/>
  <c r="Q14" i="6" s="1"/>
  <c r="T14" i="6"/>
  <c r="U14" i="6" s="1"/>
  <c r="V14" i="6" s="1"/>
  <c r="AA14" i="6" s="1"/>
  <c r="O14" i="6"/>
  <c r="U26" i="3"/>
  <c r="U23" i="4"/>
  <c r="S24" i="10"/>
  <c r="H27" i="7" s="1"/>
  <c r="P31" i="7"/>
  <c r="X9" i="6"/>
  <c r="Y9" i="6" s="1"/>
  <c r="W9" i="6"/>
  <c r="L10" i="14"/>
  <c r="D10" i="14" s="1"/>
  <c r="B10" i="14" s="1"/>
  <c r="F10" i="11" s="1"/>
  <c r="C10" i="11" s="1"/>
  <c r="K14" i="6"/>
  <c r="L14" i="6" s="1"/>
  <c r="J14" i="6"/>
  <c r="K24" i="14"/>
  <c r="L24" i="14" s="1"/>
  <c r="D24" i="14" s="1"/>
  <c r="AL20" i="8"/>
  <c r="AN21" i="14"/>
  <c r="AB21" i="14" s="1"/>
  <c r="Z21" i="14" s="1"/>
  <c r="AN29" i="14"/>
  <c r="AB29" i="14" s="1"/>
  <c r="Z29" i="14" s="1"/>
  <c r="S29" i="14" s="1"/>
  <c r="AL36" i="8"/>
  <c r="P44" i="6"/>
  <c r="Q44" i="6" s="1"/>
  <c r="T44" i="6"/>
  <c r="U44" i="6" s="1"/>
  <c r="V44" i="6" s="1"/>
  <c r="O44" i="6"/>
  <c r="AL52" i="8"/>
  <c r="AM52" i="8" s="1"/>
  <c r="AN52" i="8" s="1"/>
  <c r="R61" i="6"/>
  <c r="X68" i="6"/>
  <c r="Y68" i="6" s="1"/>
  <c r="W68" i="6"/>
  <c r="AG29" i="14"/>
  <c r="L31" i="14"/>
  <c r="D31" i="14" s="1"/>
  <c r="B31" i="14" s="1"/>
  <c r="F31" i="11" s="1"/>
  <c r="C31" i="11" s="1"/>
  <c r="T31" i="10"/>
  <c r="I34" i="7" s="1"/>
  <c r="F36" i="6"/>
  <c r="G36" i="6"/>
  <c r="H36" i="6" s="1"/>
  <c r="P36" i="14"/>
  <c r="M36" i="14" s="1"/>
  <c r="I40" i="15"/>
  <c r="F44" i="6"/>
  <c r="G44" i="6"/>
  <c r="H44" i="6" s="1"/>
  <c r="P44" i="14"/>
  <c r="M44" i="14" s="1"/>
  <c r="I48" i="15"/>
  <c r="V48" i="15" s="1"/>
  <c r="G48" i="11" s="1"/>
  <c r="D48" i="11" s="1"/>
  <c r="F52" i="6"/>
  <c r="G52" i="6"/>
  <c r="H52" i="6" s="1"/>
  <c r="P52" i="14"/>
  <c r="M52" i="14" s="1"/>
  <c r="P55" i="14"/>
  <c r="L14" i="14"/>
  <c r="D14" i="14" s="1"/>
  <c r="K30" i="14"/>
  <c r="L30" i="14" s="1"/>
  <c r="D30" i="14" s="1"/>
  <c r="M45" i="14"/>
  <c r="AJ48" i="14"/>
  <c r="AB48" i="14" s="1"/>
  <c r="X58" i="6"/>
  <c r="Y58" i="6" s="1"/>
  <c r="Z58" i="6" s="1"/>
  <c r="V55" i="10"/>
  <c r="Y58" i="8"/>
  <c r="Z58" i="8" s="1"/>
  <c r="U60" i="3"/>
  <c r="G61" i="6"/>
  <c r="H61" i="6" s="1"/>
  <c r="F61" i="6"/>
  <c r="S65" i="10"/>
  <c r="H68" i="7" s="1"/>
  <c r="V59" i="15"/>
  <c r="G59" i="11" s="1"/>
  <c r="D59" i="11" s="1"/>
  <c r="P70" i="6"/>
  <c r="Q70" i="6" s="1"/>
  <c r="T70" i="6"/>
  <c r="U70" i="6" s="1"/>
  <c r="V70" i="6" s="1"/>
  <c r="O70" i="6"/>
  <c r="G73" i="14"/>
  <c r="I85" i="6"/>
  <c r="T87" i="6"/>
  <c r="U87" i="6" s="1"/>
  <c r="V87" i="6" s="1"/>
  <c r="O87" i="6"/>
  <c r="P87" i="6"/>
  <c r="Q87" i="6" s="1"/>
  <c r="R87" i="6" s="1"/>
  <c r="W69" i="6"/>
  <c r="X69" i="6"/>
  <c r="Y69" i="6" s="1"/>
  <c r="AH87" i="8"/>
  <c r="AJ84" i="14"/>
  <c r="L72" i="14"/>
  <c r="D72" i="14" s="1"/>
  <c r="B72" i="14" s="1"/>
  <c r="F72" i="11" s="1"/>
  <c r="C72" i="11" s="1"/>
  <c r="B72" i="11" s="1"/>
  <c r="T72" i="10"/>
  <c r="I75" i="7" s="1"/>
  <c r="M74" i="14"/>
  <c r="N80" i="7"/>
  <c r="Q80" i="7" s="1"/>
  <c r="P71" i="4" s="1"/>
  <c r="K80" i="7"/>
  <c r="P79" i="3" s="1"/>
  <c r="S80" i="10"/>
  <c r="H83" i="7" s="1"/>
  <c r="S90" i="10"/>
  <c r="H93" i="7" s="1"/>
  <c r="B91" i="14"/>
  <c r="F91" i="11" s="1"/>
  <c r="C91" i="11" s="1"/>
  <c r="K96" i="7"/>
  <c r="P95" i="3" s="1"/>
  <c r="N96" i="7"/>
  <c r="P78" i="6"/>
  <c r="Q78" i="6" s="1"/>
  <c r="T78" i="6"/>
  <c r="U78" i="6" s="1"/>
  <c r="V78" i="6" s="1"/>
  <c r="O78" i="6"/>
  <c r="D75" i="14"/>
  <c r="B75" i="14" s="1"/>
  <c r="F75" i="11" s="1"/>
  <c r="C75" i="11" s="1"/>
  <c r="AE80" i="8"/>
  <c r="AE84" i="8"/>
  <c r="AM84" i="8"/>
  <c r="AN84" i="8" s="1"/>
  <c r="K85" i="6"/>
  <c r="L85" i="6" s="1"/>
  <c r="M85" i="6" s="1"/>
  <c r="P94" i="6"/>
  <c r="Q94" i="6" s="1"/>
  <c r="T94" i="6"/>
  <c r="U94" i="6" s="1"/>
  <c r="V94" i="6" s="1"/>
  <c r="O94" i="6"/>
  <c r="V92" i="10"/>
  <c r="Y95" i="8"/>
  <c r="Z95" i="8" s="1"/>
  <c r="AG93" i="14"/>
  <c r="L98" i="7"/>
  <c r="M103" i="7"/>
  <c r="M77" i="14"/>
  <c r="W101" i="6"/>
  <c r="X101" i="6"/>
  <c r="Y101" i="6" s="1"/>
  <c r="G107" i="14"/>
  <c r="D107" i="14" s="1"/>
  <c r="V115" i="10"/>
  <c r="Y118" i="8"/>
  <c r="Z118" i="8" s="1"/>
  <c r="AJ122" i="14"/>
  <c r="Z98" i="14"/>
  <c r="S98" i="14" s="1"/>
  <c r="AE102" i="8"/>
  <c r="AM102" i="8" s="1"/>
  <c r="AB102" i="14"/>
  <c r="Z106" i="14"/>
  <c r="S106" i="14" s="1"/>
  <c r="AE110" i="8"/>
  <c r="AJ111" i="14"/>
  <c r="AB111" i="14" s="1"/>
  <c r="Z111" i="14" s="1"/>
  <c r="S111" i="14" s="1"/>
  <c r="K108" i="14"/>
  <c r="L108" i="14" s="1"/>
  <c r="D108" i="14" s="1"/>
  <c r="V112" i="15"/>
  <c r="G112" i="11" s="1"/>
  <c r="D112" i="11" s="1"/>
  <c r="S118" i="10"/>
  <c r="H121" i="7" s="1"/>
  <c r="S112" i="10"/>
  <c r="H115" i="7" s="1"/>
  <c r="L115" i="14"/>
  <c r="D115" i="14" s="1"/>
  <c r="P133" i="6"/>
  <c r="Q133" i="6" s="1"/>
  <c r="T133" i="6"/>
  <c r="U133" i="6" s="1"/>
  <c r="V133" i="6" s="1"/>
  <c r="O133" i="6"/>
  <c r="V134" i="15"/>
  <c r="G134" i="11" s="1"/>
  <c r="D134" i="11" s="1"/>
  <c r="G134" i="14"/>
  <c r="U124" i="4"/>
  <c r="U139" i="3"/>
  <c r="D137" i="14"/>
  <c r="AG137" i="14"/>
  <c r="P141" i="6"/>
  <c r="Q141" i="6" s="1"/>
  <c r="T141" i="6"/>
  <c r="U141" i="6" s="1"/>
  <c r="V141" i="6" s="1"/>
  <c r="O141" i="6"/>
  <c r="K126" i="6"/>
  <c r="L126" i="6" s="1"/>
  <c r="M126" i="6" s="1"/>
  <c r="T127" i="6"/>
  <c r="U127" i="6" s="1"/>
  <c r="V127" i="6" s="1"/>
  <c r="O127" i="6"/>
  <c r="P127" i="6"/>
  <c r="Q127" i="6" s="1"/>
  <c r="K124" i="14"/>
  <c r="S129" i="10"/>
  <c r="H132" i="7" s="1"/>
  <c r="Z129" i="14"/>
  <c r="S129" i="14" s="1"/>
  <c r="G133" i="6"/>
  <c r="H133" i="6" s="1"/>
  <c r="F133" i="6"/>
  <c r="AH137" i="8"/>
  <c r="X122" i="6"/>
  <c r="Y122" i="6" s="1"/>
  <c r="Z122" i="6" s="1"/>
  <c r="W122" i="6"/>
  <c r="X126" i="6"/>
  <c r="Y126" i="6" s="1"/>
  <c r="W126" i="6"/>
  <c r="AL134" i="8"/>
  <c r="V140" i="10"/>
  <c r="Y143" i="8"/>
  <c r="Z143" i="8" s="1"/>
  <c r="AL143" i="8"/>
  <c r="Z142" i="14"/>
  <c r="S142" i="14" s="1"/>
  <c r="AE146" i="8"/>
  <c r="AJ147" i="14"/>
  <c r="P150" i="14"/>
  <c r="M150" i="14" s="1"/>
  <c r="X147" i="6"/>
  <c r="Y147" i="6" s="1"/>
  <c r="Z147" i="6" s="1"/>
  <c r="W147" i="6"/>
  <c r="U150" i="3"/>
  <c r="U82" i="5"/>
  <c r="S144" i="10"/>
  <c r="H147" i="7" s="1"/>
  <c r="P147" i="14"/>
  <c r="M147" i="14" s="1"/>
  <c r="W157" i="6"/>
  <c r="X157" i="6"/>
  <c r="Y157" i="6" s="1"/>
  <c r="I161" i="15"/>
  <c r="V161" i="15" s="1"/>
  <c r="G161" i="11" s="1"/>
  <c r="D161" i="11" s="1"/>
  <c r="M161" i="14"/>
  <c r="S158" i="10"/>
  <c r="H161" i="7" s="1"/>
  <c r="V149" i="10"/>
  <c r="Y152" i="8"/>
  <c r="Z152" i="8" s="1"/>
  <c r="AN152" i="8" s="1"/>
  <c r="T151" i="3" s="1"/>
  <c r="R151" i="3" s="1"/>
  <c r="S167" i="10"/>
  <c r="H170" i="7" s="1"/>
  <c r="T163" i="6"/>
  <c r="U163" i="6" s="1"/>
  <c r="V163" i="6" s="1"/>
  <c r="O163" i="6"/>
  <c r="P163" i="6"/>
  <c r="Q163" i="6" s="1"/>
  <c r="S165" i="10"/>
  <c r="H168" i="7" s="1"/>
  <c r="AB170" i="14"/>
  <c r="Z170" i="14" s="1"/>
  <c r="S170" i="14" s="1"/>
  <c r="X170" i="6"/>
  <c r="Y170" i="6" s="1"/>
  <c r="W170" i="6"/>
  <c r="X168" i="6"/>
  <c r="Y168" i="6" s="1"/>
  <c r="W168" i="6"/>
  <c r="AJ174" i="14"/>
  <c r="Z160" i="14"/>
  <c r="S160" i="14" s="1"/>
  <c r="U173" i="3"/>
  <c r="U156" i="4"/>
  <c r="L174" i="14"/>
  <c r="D174" i="14" s="1"/>
  <c r="C5" i="5"/>
  <c r="C69" i="5"/>
  <c r="C17" i="5"/>
  <c r="O17" i="5"/>
  <c r="C81" i="5"/>
  <c r="U29" i="5"/>
  <c r="U93" i="5"/>
  <c r="R57" i="5"/>
  <c r="R10" i="5"/>
  <c r="S26" i="5"/>
  <c r="L26" i="5"/>
  <c r="R42" i="5"/>
  <c r="S42" i="5"/>
  <c r="Q42" i="5" s="1"/>
  <c r="R58" i="5"/>
  <c r="R90" i="5"/>
  <c r="L90" i="5"/>
  <c r="AG3" i="14"/>
  <c r="AB3" i="14" s="1"/>
  <c r="Z3" i="14" s="1"/>
  <c r="S3" i="14" s="1"/>
  <c r="K9" i="7"/>
  <c r="P8" i="3" s="1"/>
  <c r="N9" i="7"/>
  <c r="Q9" i="7" s="1"/>
  <c r="P7" i="5" s="1"/>
  <c r="X10" i="6"/>
  <c r="Y10" i="6" s="1"/>
  <c r="Z10" i="6" s="1"/>
  <c r="W10" i="6"/>
  <c r="U9" i="3"/>
  <c r="U8" i="5"/>
  <c r="C30" i="5"/>
  <c r="R30" i="5"/>
  <c r="C62" i="5"/>
  <c r="AN5" i="14"/>
  <c r="AB5" i="14" s="1"/>
  <c r="Z5" i="14" s="1"/>
  <c r="S5" i="14" s="1"/>
  <c r="M11" i="6"/>
  <c r="U85" i="5"/>
  <c r="U11" i="3"/>
  <c r="K12" i="6"/>
  <c r="L12" i="6" s="1"/>
  <c r="M12" i="6" s="1"/>
  <c r="N12" i="6" s="1"/>
  <c r="M11" i="3" s="1"/>
  <c r="J12" i="6"/>
  <c r="O19" i="7"/>
  <c r="I21" i="6"/>
  <c r="AL11" i="8"/>
  <c r="I12" i="15"/>
  <c r="P12" i="14"/>
  <c r="M12" i="14" s="1"/>
  <c r="K11" i="14"/>
  <c r="L11" i="14" s="1"/>
  <c r="D11" i="14" s="1"/>
  <c r="P28" i="14"/>
  <c r="M28" i="14" s="1"/>
  <c r="L31" i="7"/>
  <c r="AG32" i="14"/>
  <c r="J35" i="6"/>
  <c r="K35" i="6"/>
  <c r="L35" i="6" s="1"/>
  <c r="G11" i="6"/>
  <c r="H11" i="6" s="1"/>
  <c r="F11" i="6"/>
  <c r="V16" i="10"/>
  <c r="Y19" i="8"/>
  <c r="Z19" i="8" s="1"/>
  <c r="G16" i="14"/>
  <c r="N24" i="7"/>
  <c r="Q24" i="7" s="1"/>
  <c r="P16" i="5" s="1"/>
  <c r="K24" i="7"/>
  <c r="P23" i="3" s="1"/>
  <c r="O27" i="7"/>
  <c r="K41" i="14"/>
  <c r="L41" i="14" s="1"/>
  <c r="V45" i="15"/>
  <c r="G45" i="11" s="1"/>
  <c r="D45" i="11" s="1"/>
  <c r="V57" i="15"/>
  <c r="G57" i="11" s="1"/>
  <c r="D57" i="11" s="1"/>
  <c r="K62" i="7"/>
  <c r="N62" i="7"/>
  <c r="Q62" i="7" s="1"/>
  <c r="O68" i="7"/>
  <c r="V36" i="15"/>
  <c r="G36" i="11" s="1"/>
  <c r="D36" i="11" s="1"/>
  <c r="G37" i="14"/>
  <c r="L40" i="14"/>
  <c r="D40" i="14" s="1"/>
  <c r="T51" i="6"/>
  <c r="U51" i="6" s="1"/>
  <c r="V51" i="6" s="1"/>
  <c r="O51" i="6"/>
  <c r="P51" i="6"/>
  <c r="Q51" i="6" s="1"/>
  <c r="V52" i="15"/>
  <c r="G52" i="11" s="1"/>
  <c r="D52" i="11" s="1"/>
  <c r="G53" i="14"/>
  <c r="D53" i="14" s="1"/>
  <c r="P18" i="6"/>
  <c r="Q18" i="6" s="1"/>
  <c r="R18" i="6" s="1"/>
  <c r="T18" i="6"/>
  <c r="U18" i="6" s="1"/>
  <c r="V18" i="6" s="1"/>
  <c r="O18" i="6"/>
  <c r="AG17" i="14"/>
  <c r="L19" i="14"/>
  <c r="D19" i="14" s="1"/>
  <c r="T19" i="10"/>
  <c r="I22" i="7" s="1"/>
  <c r="F24" i="6"/>
  <c r="G24" i="6"/>
  <c r="H24" i="6" s="1"/>
  <c r="I24" i="6" s="1"/>
  <c r="N24" i="6" s="1"/>
  <c r="K33" i="7"/>
  <c r="P32" i="3" s="1"/>
  <c r="N33" i="7"/>
  <c r="Q33" i="7" s="1"/>
  <c r="I34" i="6"/>
  <c r="N34" i="6" s="1"/>
  <c r="L30" i="4" s="1"/>
  <c r="M34" i="14"/>
  <c r="AE40" i="8"/>
  <c r="AM40" i="8" s="1"/>
  <c r="AN40" i="8" s="1"/>
  <c r="M41" i="6"/>
  <c r="N41" i="6" s="1"/>
  <c r="M40" i="3" s="1"/>
  <c r="P42" i="6"/>
  <c r="Q42" i="6" s="1"/>
  <c r="R42" i="6" s="1"/>
  <c r="T42" i="6"/>
  <c r="U42" i="6" s="1"/>
  <c r="V42" i="6" s="1"/>
  <c r="O42" i="6"/>
  <c r="V40" i="10"/>
  <c r="Y43" i="8"/>
  <c r="Z43" i="8" s="1"/>
  <c r="M42" i="14"/>
  <c r="G44" i="14"/>
  <c r="AE48" i="8"/>
  <c r="AM48" i="8"/>
  <c r="AN48" i="8" s="1"/>
  <c r="K49" i="6"/>
  <c r="L49" i="6" s="1"/>
  <c r="M49" i="6" s="1"/>
  <c r="N49" i="6" s="1"/>
  <c r="M48" i="3" s="1"/>
  <c r="P50" i="6"/>
  <c r="Q50" i="6" s="1"/>
  <c r="T50" i="6"/>
  <c r="U50" i="6" s="1"/>
  <c r="V50" i="6" s="1"/>
  <c r="O50" i="6"/>
  <c r="V48" i="10"/>
  <c r="Y51" i="8"/>
  <c r="Z51" i="8" s="1"/>
  <c r="M50" i="14"/>
  <c r="AE56" i="8"/>
  <c r="M54" i="14"/>
  <c r="L26" i="14"/>
  <c r="D26" i="14" s="1"/>
  <c r="G39" i="6"/>
  <c r="H39" i="6" s="1"/>
  <c r="F39" i="6"/>
  <c r="AE43" i="8"/>
  <c r="P45" i="6"/>
  <c r="Q45" i="6" s="1"/>
  <c r="T45" i="6"/>
  <c r="U45" i="6" s="1"/>
  <c r="V45" i="6" s="1"/>
  <c r="O45" i="6"/>
  <c r="K42" i="14"/>
  <c r="M51" i="7"/>
  <c r="I61" i="15"/>
  <c r="V61" i="15" s="1"/>
  <c r="G61" i="11" s="1"/>
  <c r="D61" i="11" s="1"/>
  <c r="M61" i="14"/>
  <c r="P75" i="7"/>
  <c r="AN84" i="14"/>
  <c r="AN62" i="14"/>
  <c r="AL69" i="8"/>
  <c r="K84" i="6"/>
  <c r="L84" i="6" s="1"/>
  <c r="M84" i="6" s="1"/>
  <c r="N84" i="6" s="1"/>
  <c r="I89" i="6"/>
  <c r="AE87" i="8"/>
  <c r="V84" i="10"/>
  <c r="Y87" i="8"/>
  <c r="Z87" i="8" s="1"/>
  <c r="G84" i="14"/>
  <c r="T63" i="6"/>
  <c r="U63" i="6" s="1"/>
  <c r="V63" i="6" s="1"/>
  <c r="O63" i="6"/>
  <c r="P63" i="6"/>
  <c r="Q63" i="6" s="1"/>
  <c r="V64" i="15"/>
  <c r="G64" i="11" s="1"/>
  <c r="D64" i="11" s="1"/>
  <c r="X67" i="6"/>
  <c r="Y67" i="6" s="1"/>
  <c r="W67" i="6"/>
  <c r="I69" i="15"/>
  <c r="V69" i="15" s="1"/>
  <c r="G69" i="11" s="1"/>
  <c r="D69" i="11" s="1"/>
  <c r="G73" i="6"/>
  <c r="H73" i="6" s="1"/>
  <c r="F73" i="6"/>
  <c r="I75" i="6"/>
  <c r="N75" i="6" s="1"/>
  <c r="M74" i="3" s="1"/>
  <c r="AN74" i="14"/>
  <c r="I76" i="15"/>
  <c r="V76" i="15" s="1"/>
  <c r="G76" i="11" s="1"/>
  <c r="D76" i="11" s="1"/>
  <c r="AL80" i="8"/>
  <c r="S86" i="10"/>
  <c r="H89" i="7" s="1"/>
  <c r="K93" i="6"/>
  <c r="L93" i="6" s="1"/>
  <c r="M93" i="6" s="1"/>
  <c r="N93" i="6" s="1"/>
  <c r="M92" i="3" s="1"/>
  <c r="J93" i="6"/>
  <c r="O96" i="7"/>
  <c r="N108" i="6"/>
  <c r="M107" i="3" s="1"/>
  <c r="O95" i="7"/>
  <c r="P86" i="6"/>
  <c r="Q86" i="6" s="1"/>
  <c r="T86" i="6"/>
  <c r="U86" i="6" s="1"/>
  <c r="V86" i="6" s="1"/>
  <c r="O86" i="6"/>
  <c r="Q89" i="8"/>
  <c r="R89" i="8" s="1"/>
  <c r="X89" i="8" s="1"/>
  <c r="Q88" i="8"/>
  <c r="R88" i="8" s="1"/>
  <c r="X88" i="8" s="1"/>
  <c r="S87" i="3" s="1"/>
  <c r="Q92" i="8"/>
  <c r="R92" i="8" s="1"/>
  <c r="X92" i="8" s="1"/>
  <c r="S91" i="3" s="1"/>
  <c r="Q91" i="8"/>
  <c r="R91" i="8" s="1"/>
  <c r="X91" i="8" s="1"/>
  <c r="Q90" i="8"/>
  <c r="R90" i="8" s="1"/>
  <c r="X90" i="8" s="1"/>
  <c r="S89" i="3" s="1"/>
  <c r="R89" i="3" s="1"/>
  <c r="P90" i="6"/>
  <c r="Q90" i="6" s="1"/>
  <c r="T90" i="6"/>
  <c r="U90" i="6" s="1"/>
  <c r="V90" i="6" s="1"/>
  <c r="O90" i="6"/>
  <c r="V88" i="10"/>
  <c r="Y91" i="8"/>
  <c r="Z91" i="8" s="1"/>
  <c r="P93" i="7"/>
  <c r="M91" i="7"/>
  <c r="V90" i="15"/>
  <c r="G90" i="11" s="1"/>
  <c r="D90" i="11" s="1"/>
  <c r="W93" i="6"/>
  <c r="X93" i="6"/>
  <c r="Y93" i="6" s="1"/>
  <c r="AN90" i="14"/>
  <c r="AB90" i="14" s="1"/>
  <c r="Z90" i="14" s="1"/>
  <c r="S90" i="14" s="1"/>
  <c r="P99" i="14"/>
  <c r="M99" i="14" s="1"/>
  <c r="I103" i="15"/>
  <c r="P103" i="14"/>
  <c r="M103" i="14" s="1"/>
  <c r="V106" i="15"/>
  <c r="G106" i="11" s="1"/>
  <c r="D106" i="11" s="1"/>
  <c r="P117" i="6"/>
  <c r="Q117" i="6" s="1"/>
  <c r="R117" i="6" s="1"/>
  <c r="T117" i="6"/>
  <c r="U117" i="6" s="1"/>
  <c r="V117" i="6" s="1"/>
  <c r="O117" i="6"/>
  <c r="T119" i="6"/>
  <c r="U119" i="6" s="1"/>
  <c r="V119" i="6" s="1"/>
  <c r="O119" i="6"/>
  <c r="P119" i="6"/>
  <c r="Q119" i="6" s="1"/>
  <c r="L118" i="14"/>
  <c r="D118" i="14" s="1"/>
  <c r="AE125" i="8"/>
  <c r="K125" i="6"/>
  <c r="L125" i="6" s="1"/>
  <c r="J125" i="6"/>
  <c r="P94" i="14"/>
  <c r="M94" i="14" s="1"/>
  <c r="B94" i="14" s="1"/>
  <c r="F94" i="11" s="1"/>
  <c r="C94" i="11" s="1"/>
  <c r="AJ99" i="14"/>
  <c r="AL104" i="8"/>
  <c r="AM104" i="8" s="1"/>
  <c r="AN104" i="8" s="1"/>
  <c r="L105" i="7"/>
  <c r="S102" i="10"/>
  <c r="H105" i="7" s="1"/>
  <c r="AJ107" i="14"/>
  <c r="P114" i="14"/>
  <c r="M114" i="14" s="1"/>
  <c r="Q120" i="8"/>
  <c r="R120" i="8" s="1"/>
  <c r="X120" i="8" s="1"/>
  <c r="S119" i="3" s="1"/>
  <c r="Q119" i="8"/>
  <c r="R119" i="8" s="1"/>
  <c r="Q118" i="8"/>
  <c r="R118" i="8" s="1"/>
  <c r="X118" i="8" s="1"/>
  <c r="S117" i="3" s="1"/>
  <c r="AL111" i="8"/>
  <c r="K112" i="14"/>
  <c r="L112" i="14" s="1"/>
  <c r="D112" i="14" s="1"/>
  <c r="N120" i="6"/>
  <c r="M119" i="3" s="1"/>
  <c r="M115" i="14"/>
  <c r="M121" i="7"/>
  <c r="V103" i="15"/>
  <c r="G103" i="11" s="1"/>
  <c r="D103" i="11" s="1"/>
  <c r="AB105" i="14"/>
  <c r="Z105" i="14" s="1"/>
  <c r="S105" i="14" s="1"/>
  <c r="C113" i="14"/>
  <c r="H113" i="11" s="1"/>
  <c r="E113" i="11" s="1"/>
  <c r="W133" i="6"/>
  <c r="X133" i="6"/>
  <c r="Y133" i="6" s="1"/>
  <c r="U125" i="4"/>
  <c r="U140" i="3"/>
  <c r="AE142" i="8"/>
  <c r="I126" i="15"/>
  <c r="V126" i="15" s="1"/>
  <c r="G126" i="11" s="1"/>
  <c r="D126" i="11" s="1"/>
  <c r="G130" i="6"/>
  <c r="H130" i="6" s="1"/>
  <c r="F130" i="6"/>
  <c r="K133" i="6"/>
  <c r="L133" i="6" s="1"/>
  <c r="J133" i="6"/>
  <c r="P136" i="6"/>
  <c r="Q136" i="6" s="1"/>
  <c r="T136" i="6"/>
  <c r="U136" i="6" s="1"/>
  <c r="V136" i="6" s="1"/>
  <c r="O136" i="6"/>
  <c r="AL123" i="8"/>
  <c r="AM123" i="8" s="1"/>
  <c r="AN123" i="8" s="1"/>
  <c r="AN120" i="14"/>
  <c r="AB120" i="14" s="1"/>
  <c r="Z120" i="14" s="1"/>
  <c r="I125" i="15"/>
  <c r="V125" i="15" s="1"/>
  <c r="G125" i="11" s="1"/>
  <c r="D125" i="11" s="1"/>
  <c r="V125" i="10"/>
  <c r="Y128" i="8"/>
  <c r="Z128" i="8" s="1"/>
  <c r="AN128" i="8" s="1"/>
  <c r="T127" i="3" s="1"/>
  <c r="R127" i="3" s="1"/>
  <c r="AG130" i="14"/>
  <c r="L132" i="14"/>
  <c r="D132" i="14" s="1"/>
  <c r="O141" i="7"/>
  <c r="AL122" i="8"/>
  <c r="AL126" i="8"/>
  <c r="AM126" i="8" s="1"/>
  <c r="AN126" i="8" s="1"/>
  <c r="K127" i="14"/>
  <c r="L127" i="14" s="1"/>
  <c r="D127" i="14" s="1"/>
  <c r="L133" i="7"/>
  <c r="K135" i="14"/>
  <c r="L135" i="14" s="1"/>
  <c r="D135" i="14" s="1"/>
  <c r="V141" i="15"/>
  <c r="G141" i="11" s="1"/>
  <c r="D141" i="11" s="1"/>
  <c r="AH146" i="8"/>
  <c r="AN148" i="14"/>
  <c r="AB148" i="14" s="1"/>
  <c r="Z148" i="14" s="1"/>
  <c r="S148" i="14" s="1"/>
  <c r="J147" i="6"/>
  <c r="K147" i="6"/>
  <c r="L147" i="6" s="1"/>
  <c r="X150" i="6"/>
  <c r="Y150" i="6" s="1"/>
  <c r="W150" i="6"/>
  <c r="P145" i="6"/>
  <c r="Q145" i="6" s="1"/>
  <c r="T145" i="6"/>
  <c r="U145" i="6" s="1"/>
  <c r="V145" i="6" s="1"/>
  <c r="O145" i="6"/>
  <c r="I143" i="15"/>
  <c r="V143" i="15" s="1"/>
  <c r="G143" i="11" s="1"/>
  <c r="D143" i="11" s="1"/>
  <c r="G147" i="6"/>
  <c r="H147" i="6" s="1"/>
  <c r="I147" i="6" s="1"/>
  <c r="F147" i="6"/>
  <c r="V146" i="15"/>
  <c r="G146" i="11" s="1"/>
  <c r="D146" i="11" s="1"/>
  <c r="W149" i="6"/>
  <c r="X149" i="6"/>
  <c r="Y149" i="6" s="1"/>
  <c r="AG148" i="14"/>
  <c r="AL157" i="8"/>
  <c r="I154" i="15"/>
  <c r="V154" i="15" s="1"/>
  <c r="G154" i="11" s="1"/>
  <c r="D154" i="11" s="1"/>
  <c r="G158" i="6"/>
  <c r="H158" i="6" s="1"/>
  <c r="I158" i="6" s="1"/>
  <c r="N158" i="6" s="1"/>
  <c r="M157" i="3" s="1"/>
  <c r="F158" i="6"/>
  <c r="V158" i="10"/>
  <c r="Y161" i="8"/>
  <c r="Z161" i="8" s="1"/>
  <c r="AJ159" i="14"/>
  <c r="AB159" i="14" s="1"/>
  <c r="Z159" i="14" s="1"/>
  <c r="S159" i="14" s="1"/>
  <c r="U161" i="3"/>
  <c r="U89" i="5"/>
  <c r="AN162" i="14"/>
  <c r="AB162" i="14" s="1"/>
  <c r="Z162" i="14" s="1"/>
  <c r="S162" i="14" s="1"/>
  <c r="K166" i="14"/>
  <c r="L166" i="14" s="1"/>
  <c r="D166" i="14" s="1"/>
  <c r="V167" i="10"/>
  <c r="Y170" i="8"/>
  <c r="Z170" i="8" s="1"/>
  <c r="AN170" i="8" s="1"/>
  <c r="T169" i="3" s="1"/>
  <c r="R169" i="3" s="1"/>
  <c r="P166" i="14"/>
  <c r="M166" i="14" s="1"/>
  <c r="V164" i="15"/>
  <c r="G164" i="11" s="1"/>
  <c r="D164" i="11" s="1"/>
  <c r="X167" i="6"/>
  <c r="Y167" i="6" s="1"/>
  <c r="W167" i="6"/>
  <c r="AG166" i="14"/>
  <c r="AB166" i="14" s="1"/>
  <c r="Z166" i="14" s="1"/>
  <c r="AH175" i="8"/>
  <c r="I170" i="6"/>
  <c r="N170" i="6" s="1"/>
  <c r="AJ171" i="14"/>
  <c r="V171" i="10"/>
  <c r="Y174" i="8"/>
  <c r="Z174" i="8" s="1"/>
  <c r="V173" i="15"/>
  <c r="G173" i="11" s="1"/>
  <c r="D173" i="11" s="1"/>
  <c r="P174" i="14"/>
  <c r="M174" i="14" s="1"/>
  <c r="T155" i="6"/>
  <c r="U155" i="6" s="1"/>
  <c r="V155" i="6" s="1"/>
  <c r="O155" i="6"/>
  <c r="P155" i="6"/>
  <c r="Q155" i="6" s="1"/>
  <c r="K152" i="14"/>
  <c r="M159" i="14"/>
  <c r="AN169" i="14"/>
  <c r="I170" i="15"/>
  <c r="V170" i="15" s="1"/>
  <c r="G170" i="11" s="1"/>
  <c r="D170" i="11" s="1"/>
  <c r="AG172" i="14"/>
  <c r="V172" i="10"/>
  <c r="Y175" i="8"/>
  <c r="Z175" i="8" s="1"/>
  <c r="P168" i="14"/>
  <c r="M170" i="14"/>
  <c r="P171" i="14"/>
  <c r="M171" i="14" s="1"/>
  <c r="V174" i="10"/>
  <c r="Y177" i="8"/>
  <c r="Z177" i="8" s="1"/>
  <c r="AL176" i="8"/>
  <c r="X23" i="8"/>
  <c r="S22" i="3" s="1"/>
  <c r="X31" i="8"/>
  <c r="S30" i="3" s="1"/>
  <c r="X39" i="8"/>
  <c r="S38" i="3" s="1"/>
  <c r="X47" i="8"/>
  <c r="S46" i="3" s="1"/>
  <c r="X55" i="8"/>
  <c r="S54" i="3" s="1"/>
  <c r="X87" i="8"/>
  <c r="X95" i="8"/>
  <c r="S94" i="3" s="1"/>
  <c r="X111" i="8"/>
  <c r="S110" i="3" s="1"/>
  <c r="X119" i="8"/>
  <c r="S118" i="3" s="1"/>
  <c r="AB11" i="14"/>
  <c r="Z11" i="14" s="1"/>
  <c r="S11" i="14" s="1"/>
  <c r="T31" i="6"/>
  <c r="U31" i="6" s="1"/>
  <c r="V31" i="6" s="1"/>
  <c r="O31" i="6"/>
  <c r="P31" i="6"/>
  <c r="Q31" i="6" s="1"/>
  <c r="T8" i="10"/>
  <c r="I11" i="7" s="1"/>
  <c r="K18" i="6"/>
  <c r="L18" i="6" s="1"/>
  <c r="M18" i="6" s="1"/>
  <c r="K15" i="6"/>
  <c r="L15" i="6" s="1"/>
  <c r="M15" i="6" s="1"/>
  <c r="AE23" i="8"/>
  <c r="AM23" i="8" s="1"/>
  <c r="V20" i="10"/>
  <c r="Y23" i="8"/>
  <c r="Z23" i="8" s="1"/>
  <c r="S32" i="10"/>
  <c r="H35" i="7" s="1"/>
  <c r="V13" i="10"/>
  <c r="Y16" i="8"/>
  <c r="Z16" i="8" s="1"/>
  <c r="U18" i="3"/>
  <c r="U13" i="5"/>
  <c r="X31" i="6"/>
  <c r="Y31" i="6" s="1"/>
  <c r="W31" i="6"/>
  <c r="V17" i="15"/>
  <c r="G17" i="11" s="1"/>
  <c r="D17" i="11" s="1"/>
  <c r="P57" i="14"/>
  <c r="M57" i="14" s="1"/>
  <c r="X51" i="6"/>
  <c r="Y51" i="6" s="1"/>
  <c r="W51" i="6"/>
  <c r="AE24" i="8"/>
  <c r="P26" i="6"/>
  <c r="Q26" i="6" s="1"/>
  <c r="T26" i="6"/>
  <c r="U26" i="6" s="1"/>
  <c r="V26" i="6" s="1"/>
  <c r="O26" i="6"/>
  <c r="P54" i="14"/>
  <c r="P21" i="6"/>
  <c r="Q21" i="6" s="1"/>
  <c r="R21" i="6" s="1"/>
  <c r="T21" i="6"/>
  <c r="U21" i="6" s="1"/>
  <c r="V21" i="6" s="1"/>
  <c r="O21" i="6"/>
  <c r="W29" i="6"/>
  <c r="X29" i="6"/>
  <c r="Y29" i="6" s="1"/>
  <c r="M37" i="14"/>
  <c r="G51" i="6"/>
  <c r="H51" i="6" s="1"/>
  <c r="F51" i="6"/>
  <c r="AE55" i="8"/>
  <c r="AB58" i="14"/>
  <c r="Z58" i="14" s="1"/>
  <c r="S58" i="14" s="1"/>
  <c r="P66" i="6"/>
  <c r="Q66" i="6" s="1"/>
  <c r="T66" i="6"/>
  <c r="U66" i="6" s="1"/>
  <c r="V66" i="6" s="1"/>
  <c r="O66" i="6"/>
  <c r="AE76" i="8"/>
  <c r="U86" i="3"/>
  <c r="U54" i="5"/>
  <c r="G87" i="6"/>
  <c r="H87" i="6" s="1"/>
  <c r="I87" i="6" s="1"/>
  <c r="F87" i="6"/>
  <c r="X59" i="6"/>
  <c r="Y59" i="6" s="1"/>
  <c r="W59" i="6"/>
  <c r="AE69" i="8"/>
  <c r="AM69" i="8" s="1"/>
  <c r="AN69" i="8" s="1"/>
  <c r="T71" i="6"/>
  <c r="U71" i="6" s="1"/>
  <c r="V71" i="6" s="1"/>
  <c r="O71" i="6"/>
  <c r="P71" i="6"/>
  <c r="Q71" i="6" s="1"/>
  <c r="V69" i="10"/>
  <c r="Y72" i="8"/>
  <c r="Z72" i="8" s="1"/>
  <c r="B71" i="14"/>
  <c r="F71" i="11" s="1"/>
  <c r="C71" i="11" s="1"/>
  <c r="P76" i="6"/>
  <c r="Q76" i="6" s="1"/>
  <c r="T76" i="6"/>
  <c r="U76" i="6" s="1"/>
  <c r="V76" i="6" s="1"/>
  <c r="O76" i="6"/>
  <c r="AB86" i="14"/>
  <c r="Z86" i="14" s="1"/>
  <c r="S86" i="14" s="1"/>
  <c r="V86" i="10"/>
  <c r="Y89" i="8"/>
  <c r="Z89" i="8" s="1"/>
  <c r="AN89" i="8" s="1"/>
  <c r="V96" i="10"/>
  <c r="Y99" i="8"/>
  <c r="Z99" i="8" s="1"/>
  <c r="AE99" i="8"/>
  <c r="AM99" i="8" s="1"/>
  <c r="T95" i="6"/>
  <c r="U95" i="6" s="1"/>
  <c r="V95" i="6" s="1"/>
  <c r="O95" i="6"/>
  <c r="P95" i="6"/>
  <c r="Q95" i="6" s="1"/>
  <c r="Z100" i="14"/>
  <c r="S100" i="14" s="1"/>
  <c r="W89" i="6"/>
  <c r="X89" i="6"/>
  <c r="Y89" i="6" s="1"/>
  <c r="V93" i="10"/>
  <c r="Y96" i="8"/>
  <c r="Z96" i="8" s="1"/>
  <c r="L95" i="14"/>
  <c r="D95" i="14" s="1"/>
  <c r="V95" i="15"/>
  <c r="G95" i="11" s="1"/>
  <c r="D95" i="11" s="1"/>
  <c r="V94" i="15"/>
  <c r="G94" i="11" s="1"/>
  <c r="D94" i="11" s="1"/>
  <c r="K106" i="6"/>
  <c r="L106" i="6" s="1"/>
  <c r="J106" i="6"/>
  <c r="V111" i="10"/>
  <c r="Y114" i="8"/>
  <c r="Z114" i="8" s="1"/>
  <c r="B121" i="14"/>
  <c r="F121" i="11" s="1"/>
  <c r="C121" i="11" s="1"/>
  <c r="B121" i="11" s="1"/>
  <c r="G125" i="6"/>
  <c r="H125" i="6" s="1"/>
  <c r="F125" i="6"/>
  <c r="V94" i="10"/>
  <c r="Y97" i="8"/>
  <c r="Z97" i="8" s="1"/>
  <c r="AN97" i="8" s="1"/>
  <c r="T96" i="3" s="1"/>
  <c r="R96" i="3" s="1"/>
  <c r="X100" i="6"/>
  <c r="Y100" i="6" s="1"/>
  <c r="W100" i="6"/>
  <c r="Z102" i="14"/>
  <c r="S102" i="14" s="1"/>
  <c r="AE106" i="8"/>
  <c r="AM106" i="8" s="1"/>
  <c r="I110" i="15"/>
  <c r="V110" i="15" s="1"/>
  <c r="G110" i="11" s="1"/>
  <c r="D110" i="11" s="1"/>
  <c r="G114" i="6"/>
  <c r="H114" i="6" s="1"/>
  <c r="F114" i="6"/>
  <c r="AG114" i="14"/>
  <c r="AB114" i="14" s="1"/>
  <c r="Z114" i="14" s="1"/>
  <c r="P102" i="6"/>
  <c r="Q102" i="6" s="1"/>
  <c r="T102" i="6"/>
  <c r="U102" i="6" s="1"/>
  <c r="V102" i="6" s="1"/>
  <c r="O102" i="6"/>
  <c r="X106" i="6"/>
  <c r="Y106" i="6" s="1"/>
  <c r="W106" i="6"/>
  <c r="S108" i="10"/>
  <c r="H111" i="7" s="1"/>
  <c r="D111" i="14"/>
  <c r="AB115" i="14"/>
  <c r="Z115" i="14" s="1"/>
  <c r="S115" i="14" s="1"/>
  <c r="I135" i="15"/>
  <c r="V135" i="15" s="1"/>
  <c r="G135" i="11" s="1"/>
  <c r="D135" i="11" s="1"/>
  <c r="M138" i="14"/>
  <c r="T143" i="6"/>
  <c r="U143" i="6" s="1"/>
  <c r="V143" i="6" s="1"/>
  <c r="O143" i="6"/>
  <c r="P143" i="6"/>
  <c r="Q143" i="6" s="1"/>
  <c r="G119" i="14"/>
  <c r="X136" i="6"/>
  <c r="Y136" i="6" s="1"/>
  <c r="W136" i="6"/>
  <c r="I117" i="15"/>
  <c r="V117" i="15" s="1"/>
  <c r="G117" i="11" s="1"/>
  <c r="D117" i="11" s="1"/>
  <c r="AB130" i="14"/>
  <c r="T139" i="6"/>
  <c r="U139" i="6" s="1"/>
  <c r="V139" i="6" s="1"/>
  <c r="O139" i="6"/>
  <c r="P139" i="6"/>
  <c r="Q139" i="6" s="1"/>
  <c r="S137" i="10"/>
  <c r="H140" i="7" s="1"/>
  <c r="AL138" i="8"/>
  <c r="S146" i="10"/>
  <c r="H149" i="7" s="1"/>
  <c r="V154" i="10"/>
  <c r="Y157" i="8"/>
  <c r="Z157" i="8" s="1"/>
  <c r="K159" i="7"/>
  <c r="N159" i="7"/>
  <c r="Q159" i="7" s="1"/>
  <c r="L157" i="7"/>
  <c r="AB164" i="14"/>
  <c r="Z164" i="14" s="1"/>
  <c r="G175" i="6"/>
  <c r="H175" i="6" s="1"/>
  <c r="F175" i="6"/>
  <c r="I172" i="15"/>
  <c r="V172" i="15" s="1"/>
  <c r="G172" i="11" s="1"/>
  <c r="D172" i="11" s="1"/>
  <c r="U37" i="5"/>
  <c r="R49" i="5"/>
  <c r="O34" i="5"/>
  <c r="O50" i="5"/>
  <c r="O66" i="5"/>
  <c r="BT316" i="17"/>
  <c r="D316" i="17" s="1"/>
  <c r="BT310" i="17"/>
  <c r="D310" i="17" s="1"/>
  <c r="BT308" i="17"/>
  <c r="D308" i="17" s="1"/>
  <c r="BT306" i="17"/>
  <c r="D306" i="17" s="1"/>
  <c r="BT304" i="17"/>
  <c r="D304" i="17" s="1"/>
  <c r="BT302" i="17"/>
  <c r="D302" i="17" s="1"/>
  <c r="BT298" i="17"/>
  <c r="D298" i="17" s="1"/>
  <c r="BT296" i="17"/>
  <c r="D296" i="17" s="1"/>
  <c r="BT280" i="17"/>
  <c r="D280" i="17" s="1"/>
  <c r="BT278" i="17"/>
  <c r="D278" i="17" s="1"/>
  <c r="BT266" i="17"/>
  <c r="D266" i="17" s="1"/>
  <c r="BT264" i="17"/>
  <c r="D264" i="17" s="1"/>
  <c r="BT258" i="17"/>
  <c r="D258" i="17" s="1"/>
  <c r="BT254" i="17"/>
  <c r="D254" i="17" s="1"/>
  <c r="BT230" i="17"/>
  <c r="D230" i="17" s="1"/>
  <c r="BT228" i="17"/>
  <c r="D228" i="17" s="1"/>
  <c r="BT224" i="17"/>
  <c r="D224" i="17" s="1"/>
  <c r="BT222" i="17"/>
  <c r="D222" i="17" s="1"/>
  <c r="BT220" i="17"/>
  <c r="D220" i="17" s="1"/>
  <c r="BT218" i="17"/>
  <c r="D218" i="17" s="1"/>
  <c r="BT216" i="17"/>
  <c r="D216" i="17" s="1"/>
  <c r="BT208" i="17"/>
  <c r="D208" i="17" s="1"/>
  <c r="BT204" i="17"/>
  <c r="D204" i="17" s="1"/>
  <c r="BT196" i="17"/>
  <c r="D196" i="17" s="1"/>
  <c r="BT186" i="17"/>
  <c r="D186" i="17" s="1"/>
  <c r="BT184" i="17"/>
  <c r="D184" i="17" s="1"/>
  <c r="BT180" i="17"/>
  <c r="D180" i="17" s="1"/>
  <c r="BT176" i="17"/>
  <c r="D176" i="17" s="1"/>
  <c r="BT174" i="17"/>
  <c r="D174" i="17" s="1"/>
  <c r="BT172" i="17"/>
  <c r="D172" i="17" s="1"/>
  <c r="BT170" i="17"/>
  <c r="D170" i="17" s="1"/>
  <c r="BT166" i="17"/>
  <c r="D166" i="17" s="1"/>
  <c r="BT164" i="17"/>
  <c r="D164" i="17" s="1"/>
  <c r="BT162" i="17"/>
  <c r="D162" i="17" s="1"/>
  <c r="BT156" i="17"/>
  <c r="D156" i="17" s="1"/>
  <c r="BT150" i="17"/>
  <c r="D150" i="17" s="1"/>
  <c r="BT148" i="17"/>
  <c r="D148" i="17" s="1"/>
  <c r="BT146" i="17"/>
  <c r="D146" i="17" s="1"/>
  <c r="BT136" i="17"/>
  <c r="D136" i="17" s="1"/>
  <c r="BT132" i="17"/>
  <c r="D132" i="17" s="1"/>
  <c r="BT124" i="17"/>
  <c r="D124" i="17" s="1"/>
  <c r="BT120" i="17"/>
  <c r="D120" i="17" s="1"/>
  <c r="BT118" i="17"/>
  <c r="D118" i="17" s="1"/>
  <c r="BT315" i="17"/>
  <c r="D315" i="17" s="1"/>
  <c r="BT309" i="17"/>
  <c r="D309" i="17" s="1"/>
  <c r="BT307" i="17"/>
  <c r="D307" i="17" s="1"/>
  <c r="BT301" i="17"/>
  <c r="D301" i="17" s="1"/>
  <c r="BT299" i="17"/>
  <c r="D299" i="17" s="1"/>
  <c r="BT297" i="17"/>
  <c r="D297" i="17" s="1"/>
  <c r="BT285" i="17"/>
  <c r="D285" i="17" s="1"/>
  <c r="BT283" i="17"/>
  <c r="D283" i="17" s="1"/>
  <c r="BT277" i="17"/>
  <c r="D277" i="17" s="1"/>
  <c r="BT253" i="17"/>
  <c r="D253" i="17" s="1"/>
  <c r="BT221" i="17"/>
  <c r="D221" i="17" s="1"/>
  <c r="BT189" i="17"/>
  <c r="D189" i="17" s="1"/>
  <c r="BT173" i="17"/>
  <c r="D173" i="17" s="1"/>
  <c r="BT165" i="17"/>
  <c r="D165" i="17" s="1"/>
  <c r="BT149" i="17"/>
  <c r="D149" i="17" s="1"/>
  <c r="BT133" i="17"/>
  <c r="D133" i="17" s="1"/>
  <c r="BT125" i="17"/>
  <c r="D125" i="17" s="1"/>
  <c r="BT117" i="17"/>
  <c r="D117" i="17" s="1"/>
  <c r="BT105" i="17"/>
  <c r="D105" i="17" s="1"/>
  <c r="BT103" i="17"/>
  <c r="D103" i="17" s="1"/>
  <c r="BT101" i="17"/>
  <c r="D101" i="17" s="1"/>
  <c r="BT99" i="17"/>
  <c r="D99" i="17" s="1"/>
  <c r="BT97" i="17"/>
  <c r="D97" i="17" s="1"/>
  <c r="BT95" i="17"/>
  <c r="D95" i="17" s="1"/>
  <c r="BT83" i="17"/>
  <c r="D83" i="17" s="1"/>
  <c r="BT71" i="17"/>
  <c r="D71" i="17" s="1"/>
  <c r="BT57" i="17"/>
  <c r="D57" i="17" s="1"/>
  <c r="BT53" i="17"/>
  <c r="D53" i="17" s="1"/>
  <c r="BT51" i="17"/>
  <c r="D51" i="17" s="1"/>
  <c r="BT43" i="17"/>
  <c r="D43" i="17" s="1"/>
  <c r="BT41" i="17"/>
  <c r="D41" i="17" s="1"/>
  <c r="BT33" i="17"/>
  <c r="D33" i="17" s="1"/>
  <c r="BT27" i="17"/>
  <c r="D27" i="17" s="1"/>
  <c r="BT25" i="17"/>
  <c r="D25" i="17" s="1"/>
  <c r="BT23" i="17"/>
  <c r="D23" i="17" s="1"/>
  <c r="BT19" i="17"/>
  <c r="D19" i="17" s="1"/>
  <c r="BT15" i="17"/>
  <c r="D15" i="17" s="1"/>
  <c r="BT7" i="17"/>
  <c r="D7" i="17" s="1"/>
  <c r="BT5" i="17"/>
  <c r="D5" i="17" s="1"/>
  <c r="BT255" i="17"/>
  <c r="D255" i="17" s="1"/>
  <c r="BT239" i="17"/>
  <c r="D239" i="17" s="1"/>
  <c r="BT223" i="17"/>
  <c r="D223" i="17" s="1"/>
  <c r="BT281" i="17"/>
  <c r="D281" i="17" s="1"/>
  <c r="BT273" i="17"/>
  <c r="D273" i="17" s="1"/>
  <c r="BT257" i="17"/>
  <c r="D257" i="17" s="1"/>
  <c r="BT225" i="17"/>
  <c r="D225" i="17" s="1"/>
  <c r="BT217" i="17"/>
  <c r="D217" i="17" s="1"/>
  <c r="BT193" i="17"/>
  <c r="D193" i="17" s="1"/>
  <c r="BT185" i="17"/>
  <c r="D185" i="17" s="1"/>
  <c r="BT177" i="17"/>
  <c r="D177" i="17" s="1"/>
  <c r="BT169" i="17"/>
  <c r="D169" i="17" s="1"/>
  <c r="BT121" i="17"/>
  <c r="D121" i="17" s="1"/>
  <c r="BT113" i="17"/>
  <c r="D113" i="17" s="1"/>
  <c r="BT104" i="17"/>
  <c r="D104" i="17" s="1"/>
  <c r="BT102" i="17"/>
  <c r="D102" i="17" s="1"/>
  <c r="BT100" i="17"/>
  <c r="D100" i="17" s="1"/>
  <c r="BT98" i="17"/>
  <c r="D98" i="17" s="1"/>
  <c r="BT96" i="17"/>
  <c r="D96" i="17" s="1"/>
  <c r="BT94" i="17"/>
  <c r="D94" i="17" s="1"/>
  <c r="BT92" i="17"/>
  <c r="D92" i="17" s="1"/>
  <c r="BT90" i="17"/>
  <c r="D90" i="17" s="1"/>
  <c r="BT88" i="17"/>
  <c r="D88" i="17" s="1"/>
  <c r="BT86" i="17"/>
  <c r="D86" i="17" s="1"/>
  <c r="BT82" i="17"/>
  <c r="D82" i="17" s="1"/>
  <c r="BT78" i="17"/>
  <c r="D78" i="17" s="1"/>
  <c r="BT72" i="17"/>
  <c r="D72" i="17" s="1"/>
  <c r="BT70" i="17"/>
  <c r="D70" i="17" s="1"/>
  <c r="BT64" i="17"/>
  <c r="D64" i="17" s="1"/>
  <c r="BT58" i="17"/>
  <c r="D58" i="17" s="1"/>
  <c r="BT54" i="17"/>
  <c r="D54" i="17" s="1"/>
  <c r="BT50" i="17"/>
  <c r="D50" i="17" s="1"/>
  <c r="BT44" i="17"/>
  <c r="D44" i="17" s="1"/>
  <c r="BT38" i="17"/>
  <c r="D38" i="17" s="1"/>
  <c r="BT34" i="17"/>
  <c r="D34" i="17" s="1"/>
  <c r="BT28" i="17"/>
  <c r="D28" i="17" s="1"/>
  <c r="BT26" i="17"/>
  <c r="D26" i="17" s="1"/>
  <c r="BT24" i="17"/>
  <c r="D24" i="17" s="1"/>
  <c r="BT22" i="17"/>
  <c r="D22" i="17" s="1"/>
  <c r="BT18" i="17"/>
  <c r="D18" i="17" s="1"/>
  <c r="BT14" i="17"/>
  <c r="D14" i="17" s="1"/>
  <c r="BT10" i="17"/>
  <c r="D10" i="17" s="1"/>
  <c r="BT6" i="17"/>
  <c r="D6" i="17" s="1"/>
  <c r="BT4" i="17"/>
  <c r="D4" i="17" s="1"/>
  <c r="BT259" i="17"/>
  <c r="D259" i="17" s="1"/>
  <c r="BT219" i="17"/>
  <c r="D219" i="17" s="1"/>
  <c r="BT203" i="17"/>
  <c r="D203" i="17" s="1"/>
  <c r="BT123" i="17"/>
  <c r="D123" i="17" s="1"/>
  <c r="BT267" i="17"/>
  <c r="D267" i="17" s="1"/>
  <c r="BT207" i="17"/>
  <c r="D207" i="17" s="1"/>
  <c r="BT175" i="17"/>
  <c r="D175" i="17" s="1"/>
  <c r="BT111" i="17"/>
  <c r="D111" i="17" s="1"/>
  <c r="BT147" i="17"/>
  <c r="D147" i="17" s="1"/>
  <c r="BT131" i="17"/>
  <c r="D131" i="17" s="1"/>
  <c r="BT167" i="17"/>
  <c r="D167" i="17" s="1"/>
  <c r="BT119" i="17"/>
  <c r="D119" i="17" s="1"/>
  <c r="BT199" i="17"/>
  <c r="D199" i="17" s="1"/>
  <c r="BT135" i="17"/>
  <c r="D135" i="17" s="1"/>
  <c r="BT215" i="17"/>
  <c r="D215" i="17" s="1"/>
  <c r="BT151" i="17"/>
  <c r="D151" i="17" s="1"/>
  <c r="U5" i="3"/>
  <c r="C159" i="4"/>
  <c r="C155" i="4"/>
  <c r="C151" i="4"/>
  <c r="C147" i="4"/>
  <c r="C143" i="4"/>
  <c r="C139" i="4"/>
  <c r="C135" i="4"/>
  <c r="C131" i="4"/>
  <c r="C127" i="4"/>
  <c r="C123" i="4"/>
  <c r="C119" i="4"/>
  <c r="C115" i="4"/>
  <c r="C111" i="4"/>
  <c r="C107" i="4"/>
  <c r="C103" i="4"/>
  <c r="C99" i="4"/>
  <c r="C95" i="4"/>
  <c r="C91" i="4"/>
  <c r="C87" i="4"/>
  <c r="C83" i="4"/>
  <c r="C79" i="4"/>
  <c r="C75" i="4"/>
  <c r="C71" i="4"/>
  <c r="U5" i="5"/>
  <c r="C95" i="5"/>
  <c r="U92" i="5"/>
  <c r="C87" i="5"/>
  <c r="U84" i="5"/>
  <c r="C79" i="5"/>
  <c r="C71" i="5"/>
  <c r="C63" i="5"/>
  <c r="U60" i="5"/>
  <c r="C55" i="5"/>
  <c r="U52" i="5"/>
  <c r="C47" i="5"/>
  <c r="C39" i="5"/>
  <c r="U36" i="5"/>
  <c r="C31" i="5"/>
  <c r="U28" i="5"/>
  <c r="C23" i="5"/>
  <c r="C15" i="5"/>
  <c r="U12" i="5"/>
  <c r="C7" i="5"/>
  <c r="U16" i="4"/>
  <c r="C31" i="4"/>
  <c r="U48" i="4"/>
  <c r="C63" i="4"/>
  <c r="U63" i="4"/>
  <c r="U18" i="4"/>
  <c r="C33" i="4"/>
  <c r="U33" i="4"/>
  <c r="U50" i="4"/>
  <c r="C65" i="4"/>
  <c r="U65" i="4"/>
  <c r="U12" i="4"/>
  <c r="C27" i="4"/>
  <c r="U44" i="4"/>
  <c r="C59" i="4"/>
  <c r="U59" i="4"/>
  <c r="C5" i="4"/>
  <c r="U5" i="4"/>
  <c r="U22" i="4"/>
  <c r="C37" i="4"/>
  <c r="U37" i="4"/>
  <c r="U54" i="4"/>
  <c r="C69" i="4"/>
  <c r="U69" i="4"/>
  <c r="C74" i="4"/>
  <c r="C82" i="4"/>
  <c r="C90" i="4"/>
  <c r="C98" i="4"/>
  <c r="C106" i="4"/>
  <c r="C114" i="4"/>
  <c r="C122" i="4"/>
  <c r="C130" i="4"/>
  <c r="C138" i="4"/>
  <c r="C146" i="4"/>
  <c r="C154" i="4"/>
  <c r="U35" i="5"/>
  <c r="U67" i="5"/>
  <c r="U75" i="4"/>
  <c r="U91" i="4"/>
  <c r="U99" i="4"/>
  <c r="U107" i="4"/>
  <c r="U115" i="4"/>
  <c r="U123" i="4"/>
  <c r="U131" i="4"/>
  <c r="U139" i="4"/>
  <c r="U147" i="4"/>
  <c r="U155" i="4"/>
  <c r="U70" i="4"/>
  <c r="U74" i="4"/>
  <c r="U78" i="4"/>
  <c r="U82" i="4"/>
  <c r="U90" i="4"/>
  <c r="U94" i="4"/>
  <c r="U98" i="4"/>
  <c r="U102" i="4"/>
  <c r="U106" i="4"/>
  <c r="U110" i="4"/>
  <c r="U114" i="4"/>
  <c r="U118" i="4"/>
  <c r="U122" i="4"/>
  <c r="U126" i="4"/>
  <c r="U130" i="4"/>
  <c r="U134" i="4"/>
  <c r="U138" i="4"/>
  <c r="U142" i="4"/>
  <c r="U146" i="4"/>
  <c r="U150" i="4"/>
  <c r="U154" i="4"/>
  <c r="U158" i="4"/>
  <c r="U23" i="5"/>
  <c r="C27" i="5"/>
  <c r="U32" i="5"/>
  <c r="U55" i="5"/>
  <c r="C59" i="5"/>
  <c r="U64" i="5"/>
  <c r="U87" i="5"/>
  <c r="C91" i="5"/>
  <c r="U96" i="5"/>
  <c r="C20" i="5"/>
  <c r="C52" i="5"/>
  <c r="C84" i="5"/>
  <c r="C7" i="4"/>
  <c r="U7" i="4"/>
  <c r="U24" i="4"/>
  <c r="C39" i="4"/>
  <c r="U39" i="4"/>
  <c r="U56" i="4"/>
  <c r="C9" i="4"/>
  <c r="U26" i="4"/>
  <c r="C41" i="4"/>
  <c r="U41" i="4"/>
  <c r="U58" i="4"/>
  <c r="U20" i="4"/>
  <c r="C35" i="4"/>
  <c r="U35" i="4"/>
  <c r="C67" i="4"/>
  <c r="U67" i="4"/>
  <c r="C13" i="4"/>
  <c r="U30" i="4"/>
  <c r="C45" i="4"/>
  <c r="U45" i="4"/>
  <c r="U62" i="4"/>
  <c r="U27" i="5"/>
  <c r="U59" i="5"/>
  <c r="U91" i="5"/>
  <c r="C16" i="5"/>
  <c r="C32" i="5"/>
  <c r="C48" i="5"/>
  <c r="C64" i="5"/>
  <c r="C80" i="5"/>
  <c r="C96" i="5"/>
  <c r="U31" i="5"/>
  <c r="C35" i="5"/>
  <c r="U40" i="5"/>
  <c r="U63" i="5"/>
  <c r="C67" i="5"/>
  <c r="U72" i="5"/>
  <c r="U95" i="5"/>
  <c r="C12" i="5"/>
  <c r="C44" i="5"/>
  <c r="C76" i="5"/>
  <c r="C15" i="4"/>
  <c r="U15" i="4"/>
  <c r="U32" i="4"/>
  <c r="C47" i="4"/>
  <c r="U47" i="4"/>
  <c r="U64" i="4"/>
  <c r="C17" i="4"/>
  <c r="U17" i="4"/>
  <c r="U34" i="4"/>
  <c r="C49" i="4"/>
  <c r="U49" i="4"/>
  <c r="U66" i="4"/>
  <c r="C11" i="4"/>
  <c r="U11" i="4"/>
  <c r="U28" i="4"/>
  <c r="C43" i="4"/>
  <c r="U43" i="4"/>
  <c r="C21" i="4"/>
  <c r="U21" i="4"/>
  <c r="U38" i="4"/>
  <c r="C53" i="4"/>
  <c r="U53" i="4"/>
  <c r="C70" i="4"/>
  <c r="C78" i="4"/>
  <c r="C86" i="4"/>
  <c r="C94" i="4"/>
  <c r="C102" i="4"/>
  <c r="C110" i="4"/>
  <c r="C118" i="4"/>
  <c r="C126" i="4"/>
  <c r="C134" i="4"/>
  <c r="C142" i="4"/>
  <c r="C150" i="4"/>
  <c r="C158" i="4"/>
  <c r="U19" i="5"/>
  <c r="U51" i="5"/>
  <c r="U83" i="5"/>
  <c r="C6" i="4"/>
  <c r="C8" i="4"/>
  <c r="C10" i="4"/>
  <c r="C12" i="4"/>
  <c r="C14" i="4"/>
  <c r="C16" i="4"/>
  <c r="C18" i="4"/>
  <c r="C20" i="4"/>
  <c r="C22" i="4"/>
  <c r="C24" i="4"/>
  <c r="C26" i="4"/>
  <c r="C28" i="4"/>
  <c r="C30" i="4"/>
  <c r="C32" i="4"/>
  <c r="C34" i="4"/>
  <c r="C36" i="4"/>
  <c r="C38" i="4"/>
  <c r="C40" i="4"/>
  <c r="C42" i="4"/>
  <c r="C44" i="4"/>
  <c r="C46" i="4"/>
  <c r="C48" i="4"/>
  <c r="C50" i="4"/>
  <c r="C52" i="4"/>
  <c r="C54" i="4"/>
  <c r="C56" i="4"/>
  <c r="C58" i="4"/>
  <c r="C60" i="4"/>
  <c r="C62" i="4"/>
  <c r="C64" i="4"/>
  <c r="C66" i="4"/>
  <c r="C68" i="4"/>
  <c r="U71" i="4"/>
  <c r="U79" i="4"/>
  <c r="U87" i="4"/>
  <c r="U95" i="4"/>
  <c r="U103" i="4"/>
  <c r="U111" i="4"/>
  <c r="U119" i="4"/>
  <c r="U143" i="4"/>
  <c r="U151" i="4"/>
  <c r="U159" i="4"/>
  <c r="U7" i="5"/>
  <c r="C11" i="5"/>
  <c r="U16" i="5"/>
  <c r="U39" i="5"/>
  <c r="C43" i="5"/>
  <c r="U48" i="5"/>
  <c r="U71" i="5"/>
  <c r="C75" i="5"/>
  <c r="U80" i="5"/>
  <c r="C36" i="5"/>
  <c r="C68" i="5"/>
  <c r="U8" i="4"/>
  <c r="C23" i="4"/>
  <c r="U40" i="4"/>
  <c r="C55" i="4"/>
  <c r="U55" i="4"/>
  <c r="U10" i="4"/>
  <c r="C25" i="4"/>
  <c r="U25" i="4"/>
  <c r="U42" i="4"/>
  <c r="C57" i="4"/>
  <c r="U57" i="4"/>
  <c r="C19" i="4"/>
  <c r="U19" i="4"/>
  <c r="U36" i="4"/>
  <c r="C51" i="4"/>
  <c r="U51" i="4"/>
  <c r="U68" i="4"/>
  <c r="U14" i="4"/>
  <c r="C29" i="4"/>
  <c r="U29" i="4"/>
  <c r="U46" i="4"/>
  <c r="C61" i="4"/>
  <c r="U61" i="4"/>
  <c r="U11" i="5"/>
  <c r="U43" i="5"/>
  <c r="U75" i="5"/>
  <c r="C8" i="5"/>
  <c r="C24" i="5"/>
  <c r="C40" i="5"/>
  <c r="C56" i="5"/>
  <c r="C72" i="5"/>
  <c r="C88" i="5"/>
  <c r="U15" i="5"/>
  <c r="C19" i="5"/>
  <c r="U24" i="5"/>
  <c r="U47" i="5"/>
  <c r="C51" i="5"/>
  <c r="U56" i="5"/>
  <c r="U79" i="5"/>
  <c r="C83" i="5"/>
  <c r="U88" i="5"/>
  <c r="C28" i="5"/>
  <c r="C60" i="5"/>
  <c r="C92" i="5"/>
  <c r="R72" i="4"/>
  <c r="C72" i="4"/>
  <c r="C76" i="4"/>
  <c r="P80" i="4"/>
  <c r="R80" i="4"/>
  <c r="C80" i="4"/>
  <c r="R84" i="4"/>
  <c r="C84" i="4"/>
  <c r="R88" i="4"/>
  <c r="C88" i="4"/>
  <c r="C92" i="4"/>
  <c r="R96" i="4"/>
  <c r="C96" i="4"/>
  <c r="R100" i="4"/>
  <c r="C100" i="4"/>
  <c r="R104" i="4"/>
  <c r="C104" i="4"/>
  <c r="P108" i="4"/>
  <c r="C108" i="4"/>
  <c r="R112" i="4"/>
  <c r="C112" i="4"/>
  <c r="R116" i="4"/>
  <c r="C116" i="4"/>
  <c r="R120" i="4"/>
  <c r="C120" i="4"/>
  <c r="R124" i="4"/>
  <c r="C124" i="4"/>
  <c r="P128" i="4"/>
  <c r="R128" i="4"/>
  <c r="C128" i="4"/>
  <c r="P132" i="4"/>
  <c r="R132" i="4"/>
  <c r="C132" i="4"/>
  <c r="R136" i="4"/>
  <c r="C136" i="4"/>
  <c r="C140" i="4"/>
  <c r="R144" i="4"/>
  <c r="C144" i="4"/>
  <c r="P148" i="4"/>
  <c r="R148" i="4"/>
  <c r="C148" i="4"/>
  <c r="R152" i="4"/>
  <c r="C152" i="4"/>
  <c r="R156" i="4"/>
  <c r="C156" i="4"/>
  <c r="X6" i="6"/>
  <c r="Y6" i="6" s="1"/>
  <c r="Z6" i="6" s="1"/>
  <c r="W6" i="6"/>
  <c r="L5" i="14"/>
  <c r="D5" i="14" s="1"/>
  <c r="P23" i="6"/>
  <c r="Q23" i="6" s="1"/>
  <c r="R23" i="6" s="1"/>
  <c r="AN28" i="14"/>
  <c r="V8" i="15"/>
  <c r="G8" i="11" s="1"/>
  <c r="D8" i="11" s="1"/>
  <c r="V12" i="15"/>
  <c r="G12" i="11" s="1"/>
  <c r="D12" i="11" s="1"/>
  <c r="AE16" i="8"/>
  <c r="AM16" i="8" s="1"/>
  <c r="S20" i="10"/>
  <c r="H23" i="7" s="1"/>
  <c r="D16" i="14"/>
  <c r="K17" i="14"/>
  <c r="L17" i="14" s="1"/>
  <c r="D17" i="14" s="1"/>
  <c r="X28" i="6"/>
  <c r="Y28" i="6" s="1"/>
  <c r="W28" i="6"/>
  <c r="V37" i="15"/>
  <c r="G37" i="11" s="1"/>
  <c r="D37" i="11" s="1"/>
  <c r="K49" i="14"/>
  <c r="L49" i="14" s="1"/>
  <c r="D49" i="14" s="1"/>
  <c r="V53" i="15"/>
  <c r="G53" i="11" s="1"/>
  <c r="D53" i="11" s="1"/>
  <c r="D55" i="14"/>
  <c r="AL39" i="8"/>
  <c r="AN44" i="14"/>
  <c r="AL55" i="8"/>
  <c r="AE28" i="8"/>
  <c r="AM28" i="8" s="1"/>
  <c r="AN28" i="8" s="1"/>
  <c r="N29" i="6"/>
  <c r="M28" i="3" s="1"/>
  <c r="P30" i="6"/>
  <c r="Q30" i="6" s="1"/>
  <c r="T30" i="6"/>
  <c r="U30" i="6" s="1"/>
  <c r="V30" i="6" s="1"/>
  <c r="O30" i="6"/>
  <c r="Q33" i="8"/>
  <c r="R33" i="8" s="1"/>
  <c r="Q32" i="8"/>
  <c r="R32" i="8" s="1"/>
  <c r="X32" i="8" s="1"/>
  <c r="S31" i="3" s="1"/>
  <c r="AN26" i="14"/>
  <c r="AB26" i="14" s="1"/>
  <c r="Z26" i="14" s="1"/>
  <c r="S26" i="14" s="1"/>
  <c r="P37" i="6"/>
  <c r="Q37" i="6" s="1"/>
  <c r="T37" i="6"/>
  <c r="U37" i="6" s="1"/>
  <c r="V37" i="6" s="1"/>
  <c r="O37" i="6"/>
  <c r="N50" i="6"/>
  <c r="M49" i="3" s="1"/>
  <c r="M49" i="14"/>
  <c r="C49" i="14" s="1"/>
  <c r="H49" i="11" s="1"/>
  <c r="E49" i="11" s="1"/>
  <c r="AJ52" i="14"/>
  <c r="AB52" i="14" s="1"/>
  <c r="Z52" i="14" s="1"/>
  <c r="S52" i="14" s="1"/>
  <c r="AE61" i="8"/>
  <c r="AM61" i="8"/>
  <c r="AN61" i="8" s="1"/>
  <c r="AG61" i="14"/>
  <c r="K68" i="6"/>
  <c r="L68" i="6" s="1"/>
  <c r="M68" i="6" s="1"/>
  <c r="J68" i="6"/>
  <c r="AE68" i="8"/>
  <c r="AM68" i="8" s="1"/>
  <c r="X66" i="6"/>
  <c r="Y66" i="6" s="1"/>
  <c r="Z66" i="6" s="1"/>
  <c r="W66" i="6"/>
  <c r="N84" i="7"/>
  <c r="Q84" i="7" s="1"/>
  <c r="K84" i="7"/>
  <c r="V62" i="15"/>
  <c r="G62" i="11" s="1"/>
  <c r="D62" i="11" s="1"/>
  <c r="V66" i="15"/>
  <c r="G66" i="11" s="1"/>
  <c r="D66" i="11" s="1"/>
  <c r="L72" i="7"/>
  <c r="I73" i="15"/>
  <c r="V73" i="15" s="1"/>
  <c r="G73" i="11" s="1"/>
  <c r="D73" i="11" s="1"/>
  <c r="U49" i="5"/>
  <c r="U75" i="3"/>
  <c r="V73" i="10"/>
  <c r="Y76" i="8"/>
  <c r="Z76" i="8" s="1"/>
  <c r="P77" i="6"/>
  <c r="Q77" i="6" s="1"/>
  <c r="R77" i="6" s="1"/>
  <c r="T77" i="6"/>
  <c r="U77" i="6" s="1"/>
  <c r="V77" i="6" s="1"/>
  <c r="O77" i="6"/>
  <c r="X77" i="6"/>
  <c r="Y77" i="6" s="1"/>
  <c r="Z77" i="6" s="1"/>
  <c r="N78" i="7"/>
  <c r="Q78" i="7" s="1"/>
  <c r="K78" i="7"/>
  <c r="P77" i="3" s="1"/>
  <c r="AE83" i="8"/>
  <c r="AM83" i="8" s="1"/>
  <c r="V77" i="15"/>
  <c r="G77" i="11" s="1"/>
  <c r="D77" i="11" s="1"/>
  <c r="AG78" i="14"/>
  <c r="AB78" i="14" s="1"/>
  <c r="Z78" i="14" s="1"/>
  <c r="S78" i="14" s="1"/>
  <c r="AL84" i="8"/>
  <c r="P88" i="6"/>
  <c r="Q88" i="6" s="1"/>
  <c r="T88" i="6"/>
  <c r="U88" i="6" s="1"/>
  <c r="V88" i="6" s="1"/>
  <c r="O88" i="6"/>
  <c r="X96" i="6"/>
  <c r="Y96" i="6" s="1"/>
  <c r="W96" i="6"/>
  <c r="AB93" i="14"/>
  <c r="Z93" i="14" s="1"/>
  <c r="P96" i="14"/>
  <c r="M96" i="14" s="1"/>
  <c r="L99" i="7"/>
  <c r="G107" i="6"/>
  <c r="H107" i="6" s="1"/>
  <c r="F107" i="6"/>
  <c r="X95" i="6"/>
  <c r="Y95" i="6" s="1"/>
  <c r="Z95" i="6" s="1"/>
  <c r="W95" i="6"/>
  <c r="U97" i="3"/>
  <c r="U85" i="4"/>
  <c r="X99" i="6"/>
  <c r="Y99" i="6" s="1"/>
  <c r="Z99" i="6" s="1"/>
  <c r="G77" i="14"/>
  <c r="D77" i="14" s="1"/>
  <c r="L81" i="7"/>
  <c r="I92" i="15"/>
  <c r="V92" i="15" s="1"/>
  <c r="G92" i="11" s="1"/>
  <c r="D92" i="11" s="1"/>
  <c r="F96" i="6"/>
  <c r="G96" i="6"/>
  <c r="H96" i="6" s="1"/>
  <c r="K100" i="7"/>
  <c r="P99" i="3" s="1"/>
  <c r="N100" i="7"/>
  <c r="Q100" i="7" s="1"/>
  <c r="P87" i="4" s="1"/>
  <c r="M105" i="7"/>
  <c r="L104" i="14"/>
  <c r="D104" i="14" s="1"/>
  <c r="AG88" i="14"/>
  <c r="G95" i="6"/>
  <c r="H95" i="6" s="1"/>
  <c r="F95" i="6"/>
  <c r="V102" i="15"/>
  <c r="G102" i="11" s="1"/>
  <c r="D102" i="11" s="1"/>
  <c r="P113" i="6"/>
  <c r="Q113" i="6" s="1"/>
  <c r="T113" i="6"/>
  <c r="U113" i="6" s="1"/>
  <c r="V113" i="6" s="1"/>
  <c r="O113" i="6"/>
  <c r="S115" i="10"/>
  <c r="H118" i="7" s="1"/>
  <c r="U118" i="3"/>
  <c r="U68" i="5"/>
  <c r="AN97" i="14"/>
  <c r="AB97" i="14" s="1"/>
  <c r="Z97" i="14" s="1"/>
  <c r="S97" i="14" s="1"/>
  <c r="P98" i="14"/>
  <c r="M98" i="14" s="1"/>
  <c r="Q105" i="8"/>
  <c r="R105" i="8" s="1"/>
  <c r="X105" i="8" s="1"/>
  <c r="Q104" i="8"/>
  <c r="R104" i="8" s="1"/>
  <c r="X104" i="8" s="1"/>
  <c r="S103" i="3" s="1"/>
  <c r="Q103" i="8"/>
  <c r="R103" i="8" s="1"/>
  <c r="X103" i="8" s="1"/>
  <c r="S102" i="3" s="1"/>
  <c r="Q102" i="8"/>
  <c r="R102" i="8" s="1"/>
  <c r="X102" i="8" s="1"/>
  <c r="S101" i="3" s="1"/>
  <c r="V101" i="15"/>
  <c r="G101" i="11" s="1"/>
  <c r="D101" i="11" s="1"/>
  <c r="P106" i="14"/>
  <c r="M106" i="14" s="1"/>
  <c r="M108" i="14"/>
  <c r="P116" i="6"/>
  <c r="Q116" i="6" s="1"/>
  <c r="T116" i="6"/>
  <c r="U116" i="6" s="1"/>
  <c r="V116" i="6" s="1"/>
  <c r="O116" i="6"/>
  <c r="K121" i="6"/>
  <c r="L121" i="6" s="1"/>
  <c r="M121" i="6" s="1"/>
  <c r="J121" i="6"/>
  <c r="J111" i="6"/>
  <c r="K111" i="6"/>
  <c r="L111" i="6" s="1"/>
  <c r="X114" i="6"/>
  <c r="Y114" i="6" s="1"/>
  <c r="W114" i="6"/>
  <c r="AE118" i="8"/>
  <c r="AM118" i="8" s="1"/>
  <c r="V135" i="10"/>
  <c r="Y138" i="8"/>
  <c r="Z138" i="8" s="1"/>
  <c r="S138" i="10"/>
  <c r="H141" i="7" s="1"/>
  <c r="AN131" i="8"/>
  <c r="T130" i="3" s="1"/>
  <c r="R130" i="3" s="1"/>
  <c r="X132" i="6"/>
  <c r="Y132" i="6" s="1"/>
  <c r="W132" i="6"/>
  <c r="P134" i="14"/>
  <c r="M134" i="14" s="1"/>
  <c r="M136" i="14"/>
  <c r="B136" i="14" s="1"/>
  <c r="F136" i="11" s="1"/>
  <c r="C136" i="11" s="1"/>
  <c r="L142" i="7"/>
  <c r="Z117" i="14"/>
  <c r="S117" i="14" s="1"/>
  <c r="T123" i="6"/>
  <c r="U123" i="6" s="1"/>
  <c r="V123" i="6" s="1"/>
  <c r="O123" i="6"/>
  <c r="P123" i="6"/>
  <c r="Q123" i="6" s="1"/>
  <c r="AG134" i="14"/>
  <c r="AB137" i="14"/>
  <c r="Z137" i="14" s="1"/>
  <c r="S137" i="14" s="1"/>
  <c r="W141" i="6"/>
  <c r="X141" i="6"/>
  <c r="Y141" i="6" s="1"/>
  <c r="AL142" i="8"/>
  <c r="AM142" i="8" s="1"/>
  <c r="P122" i="6"/>
  <c r="Q122" i="6" s="1"/>
  <c r="T122" i="6"/>
  <c r="U122" i="6" s="1"/>
  <c r="V122" i="6" s="1"/>
  <c r="O122" i="6"/>
  <c r="L123" i="14"/>
  <c r="X134" i="6"/>
  <c r="Y134" i="6" s="1"/>
  <c r="W134" i="6"/>
  <c r="P142" i="14"/>
  <c r="M142" i="14" s="1"/>
  <c r="K149" i="6"/>
  <c r="L149" i="6" s="1"/>
  <c r="M149" i="6" s="1"/>
  <c r="N149" i="6" s="1"/>
  <c r="J149" i="6"/>
  <c r="P149" i="7"/>
  <c r="V146" i="10"/>
  <c r="Y149" i="8"/>
  <c r="Z149" i="8" s="1"/>
  <c r="AN149" i="8" s="1"/>
  <c r="S80" i="5" s="1"/>
  <c r="Q80" i="5" s="1"/>
  <c r="AG147" i="14"/>
  <c r="K151" i="7"/>
  <c r="P150" i="3" s="1"/>
  <c r="N151" i="7"/>
  <c r="Q151" i="7" s="1"/>
  <c r="AE153" i="8"/>
  <c r="AM153" i="8" s="1"/>
  <c r="K153" i="6"/>
  <c r="L153" i="6" s="1"/>
  <c r="M153" i="6" s="1"/>
  <c r="J153" i="6"/>
  <c r="L144" i="14"/>
  <c r="D144" i="14" s="1"/>
  <c r="P161" i="6"/>
  <c r="Q161" i="6" s="1"/>
  <c r="R161" i="6" s="1"/>
  <c r="T161" i="6"/>
  <c r="U161" i="6" s="1"/>
  <c r="V161" i="6" s="1"/>
  <c r="O161" i="6"/>
  <c r="AE164" i="8"/>
  <c r="AH154" i="8"/>
  <c r="AM154" i="8" s="1"/>
  <c r="AN154" i="8" s="1"/>
  <c r="N155" i="6"/>
  <c r="M154" i="3" s="1"/>
  <c r="AB155" i="14"/>
  <c r="Z155" i="14" s="1"/>
  <c r="S155" i="14" s="1"/>
  <c r="P154" i="6"/>
  <c r="Q154" i="6" s="1"/>
  <c r="T154" i="6"/>
  <c r="U154" i="6" s="1"/>
  <c r="V154" i="6" s="1"/>
  <c r="O154" i="6"/>
  <c r="X162" i="6"/>
  <c r="Y162" i="6" s="1"/>
  <c r="W162" i="6"/>
  <c r="V162" i="15"/>
  <c r="G162" i="11" s="1"/>
  <c r="D162" i="11" s="1"/>
  <c r="C21" i="5"/>
  <c r="C85" i="5"/>
  <c r="O45" i="5"/>
  <c r="U9" i="5"/>
  <c r="L73" i="5"/>
  <c r="U73" i="5"/>
  <c r="U6" i="3"/>
  <c r="U6" i="4"/>
  <c r="G7" i="6"/>
  <c r="H7" i="6" s="1"/>
  <c r="F7" i="6"/>
  <c r="V7" i="10"/>
  <c r="Y10" i="8"/>
  <c r="Z10" i="8" s="1"/>
  <c r="C73" i="4"/>
  <c r="R73" i="4"/>
  <c r="C81" i="4"/>
  <c r="R81" i="4"/>
  <c r="C89" i="4"/>
  <c r="R89" i="4"/>
  <c r="C97" i="4"/>
  <c r="R97" i="4"/>
  <c r="C105" i="4"/>
  <c r="O105" i="4"/>
  <c r="C113" i="4"/>
  <c r="R113" i="4"/>
  <c r="C121" i="4"/>
  <c r="R121" i="4"/>
  <c r="C129" i="4"/>
  <c r="R129" i="4"/>
  <c r="C137" i="4"/>
  <c r="R137" i="4"/>
  <c r="C145" i="4"/>
  <c r="C153" i="4"/>
  <c r="R153" i="4"/>
  <c r="C6" i="5"/>
  <c r="C38" i="5"/>
  <c r="C70" i="5"/>
  <c r="R70" i="5"/>
  <c r="M5" i="14"/>
  <c r="B5" i="14" s="1"/>
  <c r="F5" i="11" s="1"/>
  <c r="C5" i="11" s="1"/>
  <c r="AJ9" i="14"/>
  <c r="V12" i="10"/>
  <c r="Y15" i="8"/>
  <c r="Z15" i="8" s="1"/>
  <c r="M13" i="14"/>
  <c r="F16" i="6"/>
  <c r="G16" i="6"/>
  <c r="H16" i="6" s="1"/>
  <c r="G12" i="14"/>
  <c r="D12" i="14" s="1"/>
  <c r="P24" i="14"/>
  <c r="M24" i="14" s="1"/>
  <c r="L27" i="7"/>
  <c r="AJ16" i="14"/>
  <c r="AB16" i="14" s="1"/>
  <c r="Z16" i="14" s="1"/>
  <c r="S16" i="14" s="1"/>
  <c r="X40" i="6"/>
  <c r="Y40" i="6" s="1"/>
  <c r="Z40" i="6" s="1"/>
  <c r="W40" i="6"/>
  <c r="X56" i="6"/>
  <c r="Y56" i="6" s="1"/>
  <c r="W56" i="6"/>
  <c r="M14" i="14"/>
  <c r="F20" i="6"/>
  <c r="G20" i="6"/>
  <c r="H20" i="6" s="1"/>
  <c r="K29" i="7"/>
  <c r="P28" i="3" s="1"/>
  <c r="N29" i="7"/>
  <c r="Q29" i="7" s="1"/>
  <c r="M30" i="14"/>
  <c r="G33" i="14"/>
  <c r="D33" i="14" s="1"/>
  <c r="Q41" i="8"/>
  <c r="R41" i="8" s="1"/>
  <c r="X41" i="8" s="1"/>
  <c r="Q40" i="8"/>
  <c r="R40" i="8" s="1"/>
  <c r="X40" i="8" s="1"/>
  <c r="S39" i="3" s="1"/>
  <c r="Q42" i="8"/>
  <c r="R42" i="8" s="1"/>
  <c r="X42" i="8" s="1"/>
  <c r="S41" i="3" s="1"/>
  <c r="R41" i="3" s="1"/>
  <c r="S40" i="10"/>
  <c r="H43" i="7" s="1"/>
  <c r="Q49" i="8"/>
  <c r="R49" i="8" s="1"/>
  <c r="Q48" i="8"/>
  <c r="R48" i="8" s="1"/>
  <c r="X48" i="8" s="1"/>
  <c r="S47" i="3" s="1"/>
  <c r="Q51" i="8"/>
  <c r="R51" i="8" s="1"/>
  <c r="X51" i="8" s="1"/>
  <c r="Q50" i="8"/>
  <c r="R50" i="8" s="1"/>
  <c r="X50" i="8" s="1"/>
  <c r="S49" i="3" s="1"/>
  <c r="R49" i="3" s="1"/>
  <c r="S48" i="10"/>
  <c r="H51" i="7" s="1"/>
  <c r="C63" i="14"/>
  <c r="H63" i="11" s="1"/>
  <c r="E63" i="11" s="1"/>
  <c r="K36" i="7"/>
  <c r="P35" i="3" s="1"/>
  <c r="N36" i="7"/>
  <c r="Q36" i="7" s="1"/>
  <c r="V46" i="15"/>
  <c r="G46" i="11" s="1"/>
  <c r="D46" i="11" s="1"/>
  <c r="W49" i="6"/>
  <c r="X49" i="6"/>
  <c r="Y49" i="6" s="1"/>
  <c r="V54" i="15"/>
  <c r="G54" i="11" s="1"/>
  <c r="D54" i="11" s="1"/>
  <c r="W57" i="6"/>
  <c r="X57" i="6"/>
  <c r="Y57" i="6" s="1"/>
  <c r="Z57" i="6" s="1"/>
  <c r="K64" i="6"/>
  <c r="L64" i="6" s="1"/>
  <c r="J64" i="6"/>
  <c r="P65" i="14"/>
  <c r="M65" i="14" s="1"/>
  <c r="L68" i="7"/>
  <c r="F68" i="6"/>
  <c r="G68" i="6"/>
  <c r="H68" i="6" s="1"/>
  <c r="P62" i="6"/>
  <c r="Q62" i="6" s="1"/>
  <c r="R62" i="6" s="1"/>
  <c r="T62" i="6"/>
  <c r="U62" i="6" s="1"/>
  <c r="V62" i="6" s="1"/>
  <c r="O62" i="6"/>
  <c r="AN71" i="14"/>
  <c r="AB71" i="14" s="1"/>
  <c r="Z71" i="14" s="1"/>
  <c r="S71" i="14" s="1"/>
  <c r="K62" i="14"/>
  <c r="L62" i="14" s="1"/>
  <c r="D62" i="14" s="1"/>
  <c r="C68" i="14"/>
  <c r="H68" i="11" s="1"/>
  <c r="E68" i="11" s="1"/>
  <c r="O72" i="7"/>
  <c r="M81" i="7"/>
  <c r="N78" i="6"/>
  <c r="M77" i="3" s="1"/>
  <c r="P80" i="14"/>
  <c r="M80" i="14" s="1"/>
  <c r="L83" i="7"/>
  <c r="X80" i="6"/>
  <c r="Y80" i="6" s="1"/>
  <c r="W80" i="6"/>
  <c r="AL92" i="8"/>
  <c r="M92" i="14"/>
  <c r="M99" i="7"/>
  <c r="AN92" i="14"/>
  <c r="AL98" i="8"/>
  <c r="AJ95" i="14"/>
  <c r="V75" i="15"/>
  <c r="G75" i="11" s="1"/>
  <c r="D75" i="11" s="1"/>
  <c r="AG77" i="14"/>
  <c r="AB77" i="14" s="1"/>
  <c r="Z77" i="14" s="1"/>
  <c r="S77" i="14" s="1"/>
  <c r="AG81" i="14"/>
  <c r="I88" i="15"/>
  <c r="V88" i="15" s="1"/>
  <c r="G88" i="11" s="1"/>
  <c r="D88" i="11" s="1"/>
  <c r="F92" i="6"/>
  <c r="G92" i="6"/>
  <c r="H92" i="6" s="1"/>
  <c r="T91" i="10"/>
  <c r="I94" i="7" s="1"/>
  <c r="J95" i="6"/>
  <c r="K95" i="6"/>
  <c r="L95" i="6" s="1"/>
  <c r="AE96" i="8"/>
  <c r="AM96" i="8" s="1"/>
  <c r="V107" i="10"/>
  <c r="Y110" i="8"/>
  <c r="Z110" i="8" s="1"/>
  <c r="AG108" i="14"/>
  <c r="K118" i="6"/>
  <c r="L118" i="6" s="1"/>
  <c r="M118" i="6" s="1"/>
  <c r="J118" i="6"/>
  <c r="M106" i="7"/>
  <c r="D109" i="14"/>
  <c r="B109" i="14" s="1"/>
  <c r="F109" i="11" s="1"/>
  <c r="C109" i="11" s="1"/>
  <c r="B109" i="11" s="1"/>
  <c r="M118" i="7"/>
  <c r="T115" i="6"/>
  <c r="U115" i="6" s="1"/>
  <c r="V115" i="6" s="1"/>
  <c r="O115" i="6"/>
  <c r="P115" i="6"/>
  <c r="Q115" i="6" s="1"/>
  <c r="R115" i="6" s="1"/>
  <c r="K119" i="7"/>
  <c r="P118" i="3" s="1"/>
  <c r="N119" i="7"/>
  <c r="Q119" i="7" s="1"/>
  <c r="L121" i="7"/>
  <c r="V107" i="15"/>
  <c r="G107" i="11" s="1"/>
  <c r="D107" i="11" s="1"/>
  <c r="P112" i="14"/>
  <c r="N122" i="7"/>
  <c r="Q122" i="7" s="1"/>
  <c r="K122" i="7"/>
  <c r="P121" i="3" s="1"/>
  <c r="G123" i="14"/>
  <c r="P137" i="6"/>
  <c r="Q137" i="6" s="1"/>
  <c r="T137" i="6"/>
  <c r="U137" i="6" s="1"/>
  <c r="V137" i="6" s="1"/>
  <c r="O137" i="6"/>
  <c r="X120" i="6"/>
  <c r="Y120" i="6" s="1"/>
  <c r="W120" i="6"/>
  <c r="X128" i="6"/>
  <c r="Y128" i="6" s="1"/>
  <c r="W128" i="6"/>
  <c r="P130" i="14"/>
  <c r="V134" i="10"/>
  <c r="Y137" i="8"/>
  <c r="Z137" i="8" s="1"/>
  <c r="AG135" i="14"/>
  <c r="K139" i="7"/>
  <c r="P138" i="3" s="1"/>
  <c r="N139" i="7"/>
  <c r="Q139" i="7" s="1"/>
  <c r="P123" i="4" s="1"/>
  <c r="V137" i="15"/>
  <c r="G137" i="11" s="1"/>
  <c r="D137" i="11" s="1"/>
  <c r="AE140" i="8"/>
  <c r="AM140" i="8" s="1"/>
  <c r="X123" i="6"/>
  <c r="Y123" i="6" s="1"/>
  <c r="W123" i="6"/>
  <c r="L124" i="14"/>
  <c r="D124" i="14" s="1"/>
  <c r="P129" i="14"/>
  <c r="M129" i="14" s="1"/>
  <c r="AJ134" i="14"/>
  <c r="G141" i="6"/>
  <c r="H141" i="6" s="1"/>
  <c r="F141" i="6"/>
  <c r="K119" i="14"/>
  <c r="L119" i="14" s="1"/>
  <c r="D119" i="14" s="1"/>
  <c r="K123" i="14"/>
  <c r="V127" i="15"/>
  <c r="G127" i="11" s="1"/>
  <c r="D127" i="11" s="1"/>
  <c r="AN131" i="14"/>
  <c r="AB131" i="14" s="1"/>
  <c r="Z131" i="14" s="1"/>
  <c r="C133" i="14"/>
  <c r="H133" i="11" s="1"/>
  <c r="E133" i="11" s="1"/>
  <c r="P138" i="6"/>
  <c r="Q138" i="6" s="1"/>
  <c r="T138" i="6"/>
  <c r="U138" i="6" s="1"/>
  <c r="V138" i="6" s="1"/>
  <c r="O138" i="6"/>
  <c r="I150" i="15"/>
  <c r="V150" i="15" s="1"/>
  <c r="G150" i="11" s="1"/>
  <c r="D150" i="11" s="1"/>
  <c r="L148" i="14"/>
  <c r="D148" i="14" s="1"/>
  <c r="AL146" i="8"/>
  <c r="P144" i="14"/>
  <c r="M144" i="14" s="1"/>
  <c r="K146" i="6"/>
  <c r="L146" i="6" s="1"/>
  <c r="J146" i="6"/>
  <c r="W161" i="6"/>
  <c r="X161" i="6"/>
  <c r="Y161" i="6" s="1"/>
  <c r="AE162" i="8"/>
  <c r="F164" i="6"/>
  <c r="G164" i="6"/>
  <c r="H164" i="6" s="1"/>
  <c r="S161" i="10"/>
  <c r="H164" i="7" s="1"/>
  <c r="O164" i="7"/>
  <c r="K152" i="6"/>
  <c r="L152" i="6" s="1"/>
  <c r="J152" i="6"/>
  <c r="Z149" i="14"/>
  <c r="S149" i="14" s="1"/>
  <c r="V159" i="10"/>
  <c r="Y162" i="8"/>
  <c r="Z162" i="8" s="1"/>
  <c r="AB153" i="14"/>
  <c r="Z153" i="14" s="1"/>
  <c r="S153" i="14" s="1"/>
  <c r="X158" i="6"/>
  <c r="Y158" i="6" s="1"/>
  <c r="Z158" i="6" s="1"/>
  <c r="W158" i="6"/>
  <c r="W165" i="6"/>
  <c r="X165" i="6"/>
  <c r="Y165" i="6" s="1"/>
  <c r="P169" i="6"/>
  <c r="Q169" i="6" s="1"/>
  <c r="T169" i="6"/>
  <c r="U169" i="6" s="1"/>
  <c r="V169" i="6" s="1"/>
  <c r="AA169" i="6" s="1"/>
  <c r="O169" i="6"/>
  <c r="P172" i="6"/>
  <c r="Q172" i="6" s="1"/>
  <c r="T172" i="6"/>
  <c r="U172" i="6" s="1"/>
  <c r="V172" i="6" s="1"/>
  <c r="O172" i="6"/>
  <c r="P165" i="14"/>
  <c r="M165" i="14" s="1"/>
  <c r="X166" i="6"/>
  <c r="Y166" i="6" s="1"/>
  <c r="W166" i="6"/>
  <c r="P170" i="6"/>
  <c r="Q170" i="6" s="1"/>
  <c r="R170" i="6" s="1"/>
  <c r="T170" i="6"/>
  <c r="U170" i="6" s="1"/>
  <c r="V170" i="6" s="1"/>
  <c r="O170" i="6"/>
  <c r="K167" i="14"/>
  <c r="L167" i="14" s="1"/>
  <c r="D167" i="14" s="1"/>
  <c r="AB169" i="14"/>
  <c r="Z169" i="14" s="1"/>
  <c r="S169" i="14" s="1"/>
  <c r="W177" i="6"/>
  <c r="X177" i="6"/>
  <c r="Y177" i="6" s="1"/>
  <c r="I160" i="15"/>
  <c r="V160" i="15" s="1"/>
  <c r="G160" i="11" s="1"/>
  <c r="D160" i="11" s="1"/>
  <c r="M162" i="14"/>
  <c r="V160" i="10"/>
  <c r="Y163" i="8"/>
  <c r="Z163" i="8" s="1"/>
  <c r="AN163" i="8" s="1"/>
  <c r="T162" i="3" s="1"/>
  <c r="R162" i="3" s="1"/>
  <c r="V163" i="15"/>
  <c r="G163" i="11" s="1"/>
  <c r="D163" i="11" s="1"/>
  <c r="L163" i="14"/>
  <c r="D163" i="14" s="1"/>
  <c r="B163" i="14" s="1"/>
  <c r="F163" i="11" s="1"/>
  <c r="C163" i="11" s="1"/>
  <c r="AE172" i="8"/>
  <c r="AM172" i="8" s="1"/>
  <c r="X174" i="6"/>
  <c r="Y174" i="6" s="1"/>
  <c r="W174" i="6"/>
  <c r="V174" i="15"/>
  <c r="G174" i="11" s="1"/>
  <c r="D174" i="11" s="1"/>
  <c r="R69" i="5"/>
  <c r="U57" i="5"/>
  <c r="C10" i="5"/>
  <c r="C26" i="5"/>
  <c r="C42" i="5"/>
  <c r="C58" i="5"/>
  <c r="C74" i="5"/>
  <c r="C90" i="5"/>
  <c r="P4" i="14"/>
  <c r="M4" i="14" s="1"/>
  <c r="I7" i="15"/>
  <c r="V7" i="15" s="1"/>
  <c r="G7" i="11" s="1"/>
  <c r="D7" i="11" s="1"/>
  <c r="L30" i="5"/>
  <c r="X133" i="8"/>
  <c r="T6" i="6"/>
  <c r="U6" i="6" s="1"/>
  <c r="V6" i="6" s="1"/>
  <c r="AG9" i="14"/>
  <c r="V9" i="10"/>
  <c r="Y12" i="8"/>
  <c r="Z12" i="8" s="1"/>
  <c r="AJ12" i="14"/>
  <c r="M27" i="7"/>
  <c r="U30" i="3"/>
  <c r="U27" i="4"/>
  <c r="G31" i="6"/>
  <c r="H31" i="6" s="1"/>
  <c r="F31" i="6"/>
  <c r="AE35" i="8"/>
  <c r="AM35" i="8" s="1"/>
  <c r="V32" i="10"/>
  <c r="Y35" i="8"/>
  <c r="Z35" i="8" s="1"/>
  <c r="G32" i="14"/>
  <c r="D32" i="14" s="1"/>
  <c r="AM19" i="8"/>
  <c r="AE19" i="8"/>
  <c r="P19" i="7"/>
  <c r="K20" i="14"/>
  <c r="L20" i="14" s="1"/>
  <c r="D20" i="14" s="1"/>
  <c r="AL40" i="8"/>
  <c r="P48" i="6"/>
  <c r="Q48" i="6" s="1"/>
  <c r="T48" i="6"/>
  <c r="U48" i="6" s="1"/>
  <c r="V48" i="6" s="1"/>
  <c r="O48" i="6"/>
  <c r="AL56" i="8"/>
  <c r="AL58" i="8"/>
  <c r="AM58" i="8" s="1"/>
  <c r="G57" i="14"/>
  <c r="D57" i="14" s="1"/>
  <c r="T39" i="6"/>
  <c r="U39" i="6" s="1"/>
  <c r="V39" i="6" s="1"/>
  <c r="O39" i="6"/>
  <c r="P39" i="6"/>
  <c r="Q39" i="6" s="1"/>
  <c r="R39" i="6" s="1"/>
  <c r="V40" i="15"/>
  <c r="G40" i="11" s="1"/>
  <c r="D40" i="11" s="1"/>
  <c r="G41" i="14"/>
  <c r="L44" i="14"/>
  <c r="T55" i="6"/>
  <c r="U55" i="6" s="1"/>
  <c r="V55" i="6" s="1"/>
  <c r="O55" i="6"/>
  <c r="P55" i="6"/>
  <c r="Q55" i="6" s="1"/>
  <c r="R55" i="6" s="1"/>
  <c r="M18" i="14"/>
  <c r="B18" i="14" s="1"/>
  <c r="F18" i="11" s="1"/>
  <c r="C18" i="11" s="1"/>
  <c r="X38" i="6"/>
  <c r="Y38" i="6" s="1"/>
  <c r="W38" i="6"/>
  <c r="AG37" i="14"/>
  <c r="T39" i="10"/>
  <c r="I42" i="7" s="1"/>
  <c r="J43" i="6"/>
  <c r="K43" i="6"/>
  <c r="L43" i="6" s="1"/>
  <c r="X46" i="6"/>
  <c r="Y46" i="6" s="1"/>
  <c r="W46" i="6"/>
  <c r="AG45" i="14"/>
  <c r="AB45" i="14" s="1"/>
  <c r="Z45" i="14" s="1"/>
  <c r="S45" i="14" s="1"/>
  <c r="T47" i="10"/>
  <c r="I50" i="7" s="1"/>
  <c r="J51" i="6"/>
  <c r="K51" i="6"/>
  <c r="L51" i="6" s="1"/>
  <c r="Z48" i="14"/>
  <c r="S48" i="14" s="1"/>
  <c r="X54" i="6"/>
  <c r="Y54" i="6" s="1"/>
  <c r="W54" i="6"/>
  <c r="AG53" i="14"/>
  <c r="L57" i="7"/>
  <c r="K58" i="14"/>
  <c r="L58" i="14" s="1"/>
  <c r="D58" i="14" s="1"/>
  <c r="AN22" i="14"/>
  <c r="AB22" i="14" s="1"/>
  <c r="Z22" i="14" s="1"/>
  <c r="S22" i="14" s="1"/>
  <c r="AN30" i="14"/>
  <c r="AB30" i="14" s="1"/>
  <c r="Z30" i="14" s="1"/>
  <c r="S30" i="14" s="1"/>
  <c r="AG40" i="14"/>
  <c r="AB40" i="14" s="1"/>
  <c r="Z40" i="14" s="1"/>
  <c r="L42" i="14"/>
  <c r="D42" i="14" s="1"/>
  <c r="AH47" i="8"/>
  <c r="AM47" i="8" s="1"/>
  <c r="K48" i="7"/>
  <c r="P47" i="3" s="1"/>
  <c r="N48" i="7"/>
  <c r="Q48" i="7" s="1"/>
  <c r="N59" i="6"/>
  <c r="M58" i="3" s="1"/>
  <c r="L61" i="7"/>
  <c r="S61" i="10"/>
  <c r="H64" i="7" s="1"/>
  <c r="X62" i="6"/>
  <c r="Y62" i="6" s="1"/>
  <c r="W62" i="6"/>
  <c r="M70" i="14"/>
  <c r="X76" i="6"/>
  <c r="Y76" i="6" s="1"/>
  <c r="W76" i="6"/>
  <c r="W73" i="6"/>
  <c r="X73" i="6"/>
  <c r="Y73" i="6" s="1"/>
  <c r="T83" i="6"/>
  <c r="U83" i="6" s="1"/>
  <c r="V83" i="6" s="1"/>
  <c r="AJ73" i="14"/>
  <c r="AB73" i="14" s="1"/>
  <c r="Z73" i="14" s="1"/>
  <c r="S73" i="14" s="1"/>
  <c r="P87" i="7"/>
  <c r="L56" i="14"/>
  <c r="D56" i="14" s="1"/>
  <c r="B56" i="14" s="1"/>
  <c r="F56" i="11" s="1"/>
  <c r="C56" i="11" s="1"/>
  <c r="C56" i="14"/>
  <c r="H56" i="11" s="1"/>
  <c r="E56" i="11" s="1"/>
  <c r="L60" i="14"/>
  <c r="D60" i="14" s="1"/>
  <c r="B60" i="14" s="1"/>
  <c r="F60" i="11" s="1"/>
  <c r="C60" i="11" s="1"/>
  <c r="AE65" i="8"/>
  <c r="AM65" i="8" s="1"/>
  <c r="AN65" i="8" s="1"/>
  <c r="T67" i="6"/>
  <c r="U67" i="6" s="1"/>
  <c r="V67" i="6" s="1"/>
  <c r="O67" i="6"/>
  <c r="P67" i="6"/>
  <c r="Q67" i="6" s="1"/>
  <c r="Q69" i="8"/>
  <c r="R69" i="8" s="1"/>
  <c r="X69" i="8" s="1"/>
  <c r="S68" i="3" s="1"/>
  <c r="Q72" i="8"/>
  <c r="R72" i="8" s="1"/>
  <c r="X72" i="8" s="1"/>
  <c r="S71" i="3" s="1"/>
  <c r="Q71" i="8"/>
  <c r="R71" i="8" s="1"/>
  <c r="X71" i="8" s="1"/>
  <c r="S70" i="3" s="1"/>
  <c r="R70" i="3" s="1"/>
  <c r="Q70" i="8"/>
  <c r="R70" i="8" s="1"/>
  <c r="X70" i="8" s="1"/>
  <c r="S69" i="3" s="1"/>
  <c r="S69" i="10"/>
  <c r="H72" i="7" s="1"/>
  <c r="AM77" i="8"/>
  <c r="AN77" i="8" s="1"/>
  <c r="P76" i="14"/>
  <c r="M76" i="14" s="1"/>
  <c r="M83" i="7"/>
  <c r="P78" i="14"/>
  <c r="M78" i="14" s="1"/>
  <c r="L81" i="14"/>
  <c r="D81" i="14" s="1"/>
  <c r="AL88" i="8"/>
  <c r="M88" i="14"/>
  <c r="U83" i="4"/>
  <c r="U95" i="3"/>
  <c r="AJ96" i="14"/>
  <c r="AB96" i="14" s="1"/>
  <c r="Z96" i="14" s="1"/>
  <c r="S96" i="14" s="1"/>
  <c r="M101" i="7"/>
  <c r="AH107" i="8"/>
  <c r="AG95" i="14"/>
  <c r="K98" i="6"/>
  <c r="L98" i="6" s="1"/>
  <c r="J98" i="6"/>
  <c r="P106" i="7"/>
  <c r="L83" i="14"/>
  <c r="D83" i="14" s="1"/>
  <c r="B83" i="14" s="1"/>
  <c r="F83" i="11" s="1"/>
  <c r="C83" i="11" s="1"/>
  <c r="B83" i="11" s="1"/>
  <c r="T83" i="10"/>
  <c r="I86" i="7" s="1"/>
  <c r="F88" i="6"/>
  <c r="G88" i="6"/>
  <c r="H88" i="6" s="1"/>
  <c r="I88" i="6" s="1"/>
  <c r="L87" i="14"/>
  <c r="D87" i="14" s="1"/>
  <c r="B87" i="14" s="1"/>
  <c r="F87" i="11" s="1"/>
  <c r="C87" i="11" s="1"/>
  <c r="T87" i="10"/>
  <c r="I90" i="7" s="1"/>
  <c r="J91" i="6"/>
  <c r="K91" i="6"/>
  <c r="L91" i="6" s="1"/>
  <c r="AL99" i="8"/>
  <c r="L78" i="14"/>
  <c r="D78" i="14" s="1"/>
  <c r="P93" i="6"/>
  <c r="Q93" i="6" s="1"/>
  <c r="T93" i="6"/>
  <c r="U93" i="6" s="1"/>
  <c r="V93" i="6" s="1"/>
  <c r="O93" i="6"/>
  <c r="K90" i="14"/>
  <c r="L90" i="14" s="1"/>
  <c r="D90" i="14" s="1"/>
  <c r="S103" i="10"/>
  <c r="H106" i="7" s="1"/>
  <c r="I109" i="6"/>
  <c r="P109" i="6"/>
  <c r="Q109" i="6" s="1"/>
  <c r="R109" i="6" s="1"/>
  <c r="T109" i="6"/>
  <c r="U109" i="6" s="1"/>
  <c r="V109" i="6" s="1"/>
  <c r="O109" i="6"/>
  <c r="M112" i="6"/>
  <c r="P111" i="14"/>
  <c r="M111" i="14" s="1"/>
  <c r="AL119" i="8"/>
  <c r="AM119" i="8" s="1"/>
  <c r="L116" i="14"/>
  <c r="D116" i="14" s="1"/>
  <c r="V118" i="15"/>
  <c r="G118" i="11" s="1"/>
  <c r="D118" i="11" s="1"/>
  <c r="AG122" i="14"/>
  <c r="V122" i="10"/>
  <c r="Y125" i="8"/>
  <c r="Z125" i="8" s="1"/>
  <c r="L97" i="14"/>
  <c r="D97" i="14" s="1"/>
  <c r="L105" i="14"/>
  <c r="D105" i="14" s="1"/>
  <c r="B105" i="14" s="1"/>
  <c r="F105" i="11" s="1"/>
  <c r="C105" i="11" s="1"/>
  <c r="I114" i="15"/>
  <c r="V114" i="15" s="1"/>
  <c r="G114" i="11" s="1"/>
  <c r="D114" i="11" s="1"/>
  <c r="G118" i="6"/>
  <c r="H118" i="6" s="1"/>
  <c r="F118" i="6"/>
  <c r="X119" i="6"/>
  <c r="Y119" i="6" s="1"/>
  <c r="W119" i="6"/>
  <c r="AN108" i="14"/>
  <c r="P106" i="6"/>
  <c r="Q106" i="6" s="1"/>
  <c r="R106" i="6" s="1"/>
  <c r="T106" i="6"/>
  <c r="U106" i="6" s="1"/>
  <c r="V106" i="6" s="1"/>
  <c r="O106" i="6"/>
  <c r="X110" i="6"/>
  <c r="Y110" i="6" s="1"/>
  <c r="W110" i="6"/>
  <c r="V112" i="10"/>
  <c r="Y115" i="8"/>
  <c r="Z115" i="8" s="1"/>
  <c r="X118" i="6"/>
  <c r="Y118" i="6" s="1"/>
  <c r="W118" i="6"/>
  <c r="K126" i="14"/>
  <c r="L126" i="14" s="1"/>
  <c r="D126" i="14" s="1"/>
  <c r="W137" i="6"/>
  <c r="X137" i="6"/>
  <c r="Y137" i="6" s="1"/>
  <c r="Z137" i="6" s="1"/>
  <c r="S126" i="10"/>
  <c r="H129" i="7" s="1"/>
  <c r="Z130" i="14"/>
  <c r="S130" i="14" s="1"/>
  <c r="AE134" i="8"/>
  <c r="AM134" i="8" s="1"/>
  <c r="AN134" i="8" s="1"/>
  <c r="AJ135" i="14"/>
  <c r="AB135" i="14" s="1"/>
  <c r="Z135" i="14" s="1"/>
  <c r="X140" i="6"/>
  <c r="Y140" i="6" s="1"/>
  <c r="W140" i="6"/>
  <c r="K126" i="7"/>
  <c r="P125" i="3" s="1"/>
  <c r="N126" i="7"/>
  <c r="Q126" i="7" s="1"/>
  <c r="P72" i="5" s="1"/>
  <c r="I127" i="6"/>
  <c r="S125" i="10"/>
  <c r="H128" i="7" s="1"/>
  <c r="Z125" i="14"/>
  <c r="S125" i="14" s="1"/>
  <c r="G129" i="6"/>
  <c r="H129" i="6" s="1"/>
  <c r="F129" i="6"/>
  <c r="M131" i="14"/>
  <c r="AL135" i="8"/>
  <c r="AM135" i="8" s="1"/>
  <c r="AN135" i="8" s="1"/>
  <c r="AN119" i="14"/>
  <c r="AB119" i="14" s="1"/>
  <c r="Z119" i="14" s="1"/>
  <c r="AN123" i="14"/>
  <c r="AB123" i="14" s="1"/>
  <c r="Z123" i="14" s="1"/>
  <c r="M130" i="14"/>
  <c r="U142" i="3"/>
  <c r="U127" i="4"/>
  <c r="P144" i="6"/>
  <c r="Q144" i="6" s="1"/>
  <c r="T144" i="6"/>
  <c r="U144" i="6" s="1"/>
  <c r="V144" i="6" s="1"/>
  <c r="O144" i="6"/>
  <c r="X148" i="6"/>
  <c r="Y148" i="6" s="1"/>
  <c r="W148" i="6"/>
  <c r="AL147" i="8"/>
  <c r="AL151" i="8"/>
  <c r="AM151" i="8" s="1"/>
  <c r="AN151" i="8" s="1"/>
  <c r="X151" i="6"/>
  <c r="Y151" i="6" s="1"/>
  <c r="W151" i="6"/>
  <c r="O146" i="7"/>
  <c r="K147" i="14"/>
  <c r="L147" i="14" s="1"/>
  <c r="D147" i="14" s="1"/>
  <c r="L142" i="14"/>
  <c r="D142" i="14" s="1"/>
  <c r="O145" i="7"/>
  <c r="S143" i="10"/>
  <c r="H146" i="7" s="1"/>
  <c r="P149" i="6"/>
  <c r="Q149" i="6" s="1"/>
  <c r="T149" i="6"/>
  <c r="U149" i="6" s="1"/>
  <c r="V149" i="6" s="1"/>
  <c r="O149" i="6"/>
  <c r="V147" i="10"/>
  <c r="Y150" i="8"/>
  <c r="Z150" i="8" s="1"/>
  <c r="AN158" i="14"/>
  <c r="Q157" i="8"/>
  <c r="R157" i="8" s="1"/>
  <c r="X157" i="8" s="1"/>
  <c r="Q156" i="8"/>
  <c r="R156" i="8" s="1"/>
  <c r="X156" i="8" s="1"/>
  <c r="S155" i="3" s="1"/>
  <c r="Q155" i="8"/>
  <c r="R155" i="8" s="1"/>
  <c r="X155" i="8" s="1"/>
  <c r="S154" i="3" s="1"/>
  <c r="Q154" i="8"/>
  <c r="R154" i="8" s="1"/>
  <c r="X154" i="8" s="1"/>
  <c r="S153" i="3" s="1"/>
  <c r="S154" i="10"/>
  <c r="H157" i="7" s="1"/>
  <c r="K161" i="6"/>
  <c r="L161" i="6" s="1"/>
  <c r="J161" i="6"/>
  <c r="K156" i="6"/>
  <c r="L156" i="6" s="1"/>
  <c r="M156" i="6" s="1"/>
  <c r="N156" i="6" s="1"/>
  <c r="M155" i="3" s="1"/>
  <c r="J156" i="6"/>
  <c r="I153" i="15"/>
  <c r="V153" i="15" s="1"/>
  <c r="G153" i="11" s="1"/>
  <c r="D153" i="11" s="1"/>
  <c r="V153" i="10"/>
  <c r="Y156" i="8"/>
  <c r="Z156" i="8" s="1"/>
  <c r="AN156" i="8" s="1"/>
  <c r="T155" i="3" s="1"/>
  <c r="R155" i="3" s="1"/>
  <c r="K160" i="6"/>
  <c r="L160" i="6" s="1"/>
  <c r="J160" i="6"/>
  <c r="I157" i="15"/>
  <c r="V157" i="15" s="1"/>
  <c r="G157" i="11" s="1"/>
  <c r="D157" i="11" s="1"/>
  <c r="V157" i="10"/>
  <c r="Y160" i="8"/>
  <c r="Z160" i="8" s="1"/>
  <c r="AN160" i="8" s="1"/>
  <c r="T159" i="3" s="1"/>
  <c r="R159" i="3" s="1"/>
  <c r="AL164" i="8"/>
  <c r="AL158" i="8"/>
  <c r="AM158" i="8" s="1"/>
  <c r="AN158" i="8" s="1"/>
  <c r="T157" i="3" s="1"/>
  <c r="R157" i="3" s="1"/>
  <c r="K170" i="14"/>
  <c r="L170" i="14" s="1"/>
  <c r="D170" i="14" s="1"/>
  <c r="L165" i="14"/>
  <c r="I166" i="15"/>
  <c r="V166" i="15" s="1"/>
  <c r="G166" i="11" s="1"/>
  <c r="D166" i="11" s="1"/>
  <c r="X172" i="6"/>
  <c r="Y172" i="6" s="1"/>
  <c r="W172" i="6"/>
  <c r="T167" i="6"/>
  <c r="U167" i="6" s="1"/>
  <c r="V167" i="6" s="1"/>
  <c r="O167" i="6"/>
  <c r="P167" i="6"/>
  <c r="Q167" i="6" s="1"/>
  <c r="V165" i="10"/>
  <c r="Y168" i="8"/>
  <c r="Z168" i="8" s="1"/>
  <c r="V168" i="15"/>
  <c r="G168" i="11" s="1"/>
  <c r="D168" i="11" s="1"/>
  <c r="X171" i="6"/>
  <c r="Y171" i="6" s="1"/>
  <c r="W171" i="6"/>
  <c r="AL175" i="8"/>
  <c r="AH168" i="8"/>
  <c r="G171" i="14"/>
  <c r="D171" i="14" s="1"/>
  <c r="AL177" i="8"/>
  <c r="P176" i="6"/>
  <c r="Q176" i="6" s="1"/>
  <c r="T176" i="6"/>
  <c r="U176" i="6" s="1"/>
  <c r="V176" i="6" s="1"/>
  <c r="O176" i="6"/>
  <c r="L152" i="14"/>
  <c r="D152" i="14" s="1"/>
  <c r="L156" i="7"/>
  <c r="AE157" i="8"/>
  <c r="AM157" i="8" s="1"/>
  <c r="V159" i="15"/>
  <c r="G159" i="11" s="1"/>
  <c r="D159" i="11" s="1"/>
  <c r="S170" i="10"/>
  <c r="H173" i="7" s="1"/>
  <c r="K172" i="6"/>
  <c r="L172" i="6" s="1"/>
  <c r="J172" i="6"/>
  <c r="I169" i="15"/>
  <c r="V169" i="15" s="1"/>
  <c r="G169" i="11" s="1"/>
  <c r="D169" i="11" s="1"/>
  <c r="G173" i="6"/>
  <c r="H173" i="6" s="1"/>
  <c r="F173" i="6"/>
  <c r="P175" i="7"/>
  <c r="G172" i="14"/>
  <c r="D172" i="14" s="1"/>
  <c r="AE174" i="8"/>
  <c r="AL174" i="8"/>
  <c r="AM174" i="8" s="1"/>
  <c r="AN173" i="14"/>
  <c r="AB173" i="14" s="1"/>
  <c r="Z173" i="14" s="1"/>
  <c r="S173" i="14" s="1"/>
  <c r="X33" i="8"/>
  <c r="S32" i="3" s="1"/>
  <c r="X49" i="8"/>
  <c r="S48" i="3" s="1"/>
  <c r="X57" i="8"/>
  <c r="S56" i="3" s="1"/>
  <c r="X121" i="8"/>
  <c r="S120" i="3" s="1"/>
  <c r="X141" i="8"/>
  <c r="X173" i="8"/>
  <c r="S172" i="3" s="1"/>
  <c r="M93" i="3" l="1"/>
  <c r="L81" i="4"/>
  <c r="S8" i="14"/>
  <c r="C8" i="14"/>
  <c r="H8" i="11" s="1"/>
  <c r="E8" i="11" s="1"/>
  <c r="M24" i="3"/>
  <c r="L17" i="5"/>
  <c r="L22" i="4"/>
  <c r="T36" i="3"/>
  <c r="R36" i="3" s="1"/>
  <c r="S32" i="4"/>
  <c r="N15" i="3"/>
  <c r="M14" i="4"/>
  <c r="AM168" i="8"/>
  <c r="B27" i="14"/>
  <c r="F27" i="11" s="1"/>
  <c r="C27" i="11" s="1"/>
  <c r="AN150" i="8"/>
  <c r="T149" i="3" s="1"/>
  <c r="R149" i="3" s="1"/>
  <c r="Z119" i="6"/>
  <c r="AN12" i="8"/>
  <c r="T11" i="3" s="1"/>
  <c r="R11" i="3" s="1"/>
  <c r="AM55" i="8"/>
  <c r="AN55" i="8" s="1"/>
  <c r="M106" i="6"/>
  <c r="N106" i="6" s="1"/>
  <c r="L62" i="5" s="1"/>
  <c r="AM24" i="8"/>
  <c r="AN24" i="8" s="1"/>
  <c r="N15" i="6"/>
  <c r="M14" i="3" s="1"/>
  <c r="B127" i="14"/>
  <c r="F127" i="11" s="1"/>
  <c r="C127" i="11" s="1"/>
  <c r="B127" i="11" s="1"/>
  <c r="I127" i="11" s="1"/>
  <c r="J114" i="4" s="1"/>
  <c r="B132" i="14"/>
  <c r="F132" i="11" s="1"/>
  <c r="C132" i="11" s="1"/>
  <c r="AB107" i="14"/>
  <c r="Z107" i="14" s="1"/>
  <c r="S107" i="14" s="1"/>
  <c r="AM125" i="8"/>
  <c r="AM56" i="8"/>
  <c r="AN56" i="8" s="1"/>
  <c r="S50" i="4" s="1"/>
  <c r="Q50" i="4" s="1"/>
  <c r="AB174" i="14"/>
  <c r="Z174" i="14" s="1"/>
  <c r="S174" i="14" s="1"/>
  <c r="AM143" i="8"/>
  <c r="AM110" i="8"/>
  <c r="AA78" i="6"/>
  <c r="B91" i="11"/>
  <c r="Z68" i="6"/>
  <c r="AA68" i="6" s="1"/>
  <c r="N127" i="6"/>
  <c r="M126" i="3" s="1"/>
  <c r="Z91" i="6"/>
  <c r="AA91" i="6" s="1"/>
  <c r="R69" i="3"/>
  <c r="AM43" i="8"/>
  <c r="AA58" i="6"/>
  <c r="Z35" i="6"/>
  <c r="AA35" i="6" s="1"/>
  <c r="AB35" i="6" s="1"/>
  <c r="R122" i="4"/>
  <c r="R32" i="4"/>
  <c r="R69" i="4"/>
  <c r="I150" i="6"/>
  <c r="B110" i="14"/>
  <c r="F110" i="11" s="1"/>
  <c r="C110" i="11" s="1"/>
  <c r="M105" i="6"/>
  <c r="N105" i="6" s="1"/>
  <c r="M104" i="3" s="1"/>
  <c r="Z71" i="6"/>
  <c r="Z47" i="6"/>
  <c r="AA47" i="6" s="1"/>
  <c r="AN147" i="8"/>
  <c r="Z130" i="6"/>
  <c r="Z115" i="6"/>
  <c r="AA115" i="6" s="1"/>
  <c r="AB115" i="6" s="1"/>
  <c r="AM98" i="8"/>
  <c r="AB53" i="14"/>
  <c r="Z53" i="14" s="1"/>
  <c r="AB37" i="14"/>
  <c r="Z37" i="14" s="1"/>
  <c r="S37" i="14" s="1"/>
  <c r="R77" i="3"/>
  <c r="AA34" i="6"/>
  <c r="O9" i="8"/>
  <c r="M173" i="6"/>
  <c r="Z142" i="6"/>
  <c r="AA142" i="6" s="1"/>
  <c r="I111" i="6"/>
  <c r="AB81" i="14"/>
  <c r="Z81" i="14" s="1"/>
  <c r="I47" i="6"/>
  <c r="O28" i="4"/>
  <c r="O15" i="4"/>
  <c r="O39" i="4"/>
  <c r="I126" i="6"/>
  <c r="I142" i="6"/>
  <c r="Z98" i="6"/>
  <c r="Z175" i="6"/>
  <c r="AA175" i="6" s="1"/>
  <c r="AM92" i="8"/>
  <c r="AN92" i="8" s="1"/>
  <c r="Z75" i="6"/>
  <c r="AA75" i="6" s="1"/>
  <c r="AB75" i="6" s="1"/>
  <c r="Z146" i="6"/>
  <c r="I138" i="6"/>
  <c r="L35" i="5"/>
  <c r="L63" i="4"/>
  <c r="R94" i="5"/>
  <c r="AM95" i="8"/>
  <c r="AN95" i="8" s="1"/>
  <c r="B87" i="11"/>
  <c r="Z62" i="6"/>
  <c r="C156" i="14"/>
  <c r="H156" i="11" s="1"/>
  <c r="E156" i="11" s="1"/>
  <c r="Z162" i="6"/>
  <c r="AM164" i="8"/>
  <c r="AA30" i="6"/>
  <c r="D165" i="14"/>
  <c r="M161" i="6"/>
  <c r="B130" i="14"/>
  <c r="F130" i="11" s="1"/>
  <c r="C130" i="11" s="1"/>
  <c r="C110" i="14"/>
  <c r="H110" i="11" s="1"/>
  <c r="E110" i="11" s="1"/>
  <c r="B97" i="14"/>
  <c r="F97" i="11" s="1"/>
  <c r="C97" i="11" s="1"/>
  <c r="N112" i="6"/>
  <c r="M111" i="3" s="1"/>
  <c r="AA93" i="6"/>
  <c r="AB93" i="6" s="1"/>
  <c r="C70" i="14"/>
  <c r="H70" i="11" s="1"/>
  <c r="E70" i="11" s="1"/>
  <c r="B56" i="11"/>
  <c r="R48" i="6"/>
  <c r="Z166" i="6"/>
  <c r="AA166" i="6" s="1"/>
  <c r="R172" i="6"/>
  <c r="R169" i="6"/>
  <c r="AM162" i="8"/>
  <c r="R137" i="6"/>
  <c r="AB137" i="6" s="1"/>
  <c r="I20" i="6"/>
  <c r="Z56" i="6"/>
  <c r="AA56" i="6" s="1"/>
  <c r="R113" i="6"/>
  <c r="I107" i="6"/>
  <c r="R88" i="6"/>
  <c r="R30" i="6"/>
  <c r="AB30" i="6" s="1"/>
  <c r="N29" i="3" s="1"/>
  <c r="L29" i="3" s="1"/>
  <c r="C138" i="14"/>
  <c r="H138" i="11" s="1"/>
  <c r="E138" i="11" s="1"/>
  <c r="I114" i="6"/>
  <c r="R95" i="6"/>
  <c r="AN16" i="8"/>
  <c r="T15" i="3" s="1"/>
  <c r="R15" i="3" s="1"/>
  <c r="R155" i="6"/>
  <c r="Z93" i="6"/>
  <c r="AA63" i="6"/>
  <c r="AB62" i="14"/>
  <c r="Z62" i="14" s="1"/>
  <c r="I39" i="6"/>
  <c r="D41" i="14"/>
  <c r="I11" i="6"/>
  <c r="N11" i="6" s="1"/>
  <c r="Z170" i="6"/>
  <c r="AB147" i="14"/>
  <c r="Z147" i="14" s="1"/>
  <c r="S147" i="14" s="1"/>
  <c r="Z126" i="6"/>
  <c r="AA126" i="6" s="1"/>
  <c r="AM80" i="8"/>
  <c r="AN80" i="8" s="1"/>
  <c r="AM87" i="8"/>
  <c r="M14" i="6"/>
  <c r="N14" i="6" s="1"/>
  <c r="M13" i="3" s="1"/>
  <c r="M6" i="5"/>
  <c r="O21" i="5"/>
  <c r="R157" i="6"/>
  <c r="AM137" i="8"/>
  <c r="M143" i="6"/>
  <c r="N143" i="6" s="1"/>
  <c r="M142" i="3" s="1"/>
  <c r="R101" i="6"/>
  <c r="S67" i="4"/>
  <c r="R62" i="4"/>
  <c r="R37" i="4"/>
  <c r="S48" i="5"/>
  <c r="Q48" i="5" s="1"/>
  <c r="S12" i="4"/>
  <c r="S87" i="5"/>
  <c r="Z176" i="6"/>
  <c r="AA176" i="6" s="1"/>
  <c r="M119" i="6"/>
  <c r="N119" i="6" s="1"/>
  <c r="M118" i="3" s="1"/>
  <c r="Z87" i="6"/>
  <c r="AM60" i="8"/>
  <c r="R168" i="6"/>
  <c r="Z145" i="6"/>
  <c r="AA145" i="6" s="1"/>
  <c r="AB145" i="6" s="1"/>
  <c r="B141" i="14"/>
  <c r="F141" i="11" s="1"/>
  <c r="C141" i="11" s="1"/>
  <c r="B141" i="11" s="1"/>
  <c r="AB92" i="14"/>
  <c r="Z92" i="14" s="1"/>
  <c r="S92" i="14" s="1"/>
  <c r="Z90" i="6"/>
  <c r="AA90" i="6" s="1"/>
  <c r="Z86" i="6"/>
  <c r="Z78" i="6"/>
  <c r="Z50" i="6"/>
  <c r="B15" i="14"/>
  <c r="F15" i="11" s="1"/>
  <c r="C15" i="11" s="1"/>
  <c r="Z23" i="6"/>
  <c r="AN166" i="8"/>
  <c r="R147" i="6"/>
  <c r="AB36" i="14"/>
  <c r="Z36" i="14" s="1"/>
  <c r="S36" i="14" s="1"/>
  <c r="R33" i="6"/>
  <c r="Z36" i="6"/>
  <c r="R9" i="6"/>
  <c r="M27" i="6"/>
  <c r="N27" i="6" s="1"/>
  <c r="M26" i="3" s="1"/>
  <c r="O58" i="4"/>
  <c r="O22" i="4"/>
  <c r="O61" i="4"/>
  <c r="O111" i="4"/>
  <c r="R152" i="6"/>
  <c r="C117" i="14"/>
  <c r="H117" i="11" s="1"/>
  <c r="E117" i="11" s="1"/>
  <c r="AM115" i="8"/>
  <c r="M102" i="6"/>
  <c r="I157" i="6"/>
  <c r="C145" i="14"/>
  <c r="H145" i="11" s="1"/>
  <c r="E145" i="11" s="1"/>
  <c r="B145" i="11" s="1"/>
  <c r="I143" i="6"/>
  <c r="Z135" i="6"/>
  <c r="AA135" i="6" s="1"/>
  <c r="C127" i="14"/>
  <c r="H127" i="11" s="1"/>
  <c r="E127" i="11" s="1"/>
  <c r="M115" i="6"/>
  <c r="N115" i="6" s="1"/>
  <c r="R130" i="6"/>
  <c r="Z88" i="6"/>
  <c r="AA88" i="6" s="1"/>
  <c r="M164" i="6"/>
  <c r="M138" i="6"/>
  <c r="N138" i="6" s="1"/>
  <c r="R69" i="6"/>
  <c r="O14" i="8"/>
  <c r="L58" i="4"/>
  <c r="L96" i="5"/>
  <c r="Z144" i="6"/>
  <c r="AA144" i="6" s="1"/>
  <c r="Z131" i="6"/>
  <c r="AA131" i="6" s="1"/>
  <c r="R98" i="6"/>
  <c r="B68" i="11"/>
  <c r="I68" i="11" s="1"/>
  <c r="J63" i="4" s="1"/>
  <c r="Z41" i="6"/>
  <c r="AA41" i="6" s="1"/>
  <c r="B23" i="14"/>
  <c r="F23" i="11" s="1"/>
  <c r="C23" i="11" s="1"/>
  <c r="B23" i="11" s="1"/>
  <c r="R36" i="6"/>
  <c r="AM11" i="8"/>
  <c r="AN11" i="8" s="1"/>
  <c r="S9" i="5" s="1"/>
  <c r="Q9" i="5" s="1"/>
  <c r="AN15" i="8"/>
  <c r="T14" i="3" s="1"/>
  <c r="R14" i="3" s="1"/>
  <c r="D123" i="14"/>
  <c r="B113" i="11"/>
  <c r="I113" i="11" s="1"/>
  <c r="C17" i="14"/>
  <c r="H17" i="11" s="1"/>
  <c r="E17" i="11" s="1"/>
  <c r="AM111" i="8"/>
  <c r="O29" i="5"/>
  <c r="Z132" i="6"/>
  <c r="Z171" i="6"/>
  <c r="M160" i="6"/>
  <c r="N160" i="6" s="1"/>
  <c r="M159" i="3" s="1"/>
  <c r="C132" i="14"/>
  <c r="H132" i="11" s="1"/>
  <c r="E132" i="11" s="1"/>
  <c r="AB108" i="14"/>
  <c r="Z108" i="14" s="1"/>
  <c r="S108" i="14" s="1"/>
  <c r="I118" i="6"/>
  <c r="B116" i="14"/>
  <c r="F116" i="11" s="1"/>
  <c r="C116" i="11" s="1"/>
  <c r="R93" i="6"/>
  <c r="Z73" i="6"/>
  <c r="B70" i="14"/>
  <c r="F70" i="11" s="1"/>
  <c r="C70" i="11" s="1"/>
  <c r="C146" i="14"/>
  <c r="H146" i="11" s="1"/>
  <c r="E146" i="11" s="1"/>
  <c r="Z123" i="6"/>
  <c r="Z120" i="6"/>
  <c r="R6" i="5"/>
  <c r="R145" i="4"/>
  <c r="AN10" i="8"/>
  <c r="T9" i="3" s="1"/>
  <c r="R116" i="6"/>
  <c r="AA77" i="6"/>
  <c r="AB77" i="6" s="1"/>
  <c r="R143" i="6"/>
  <c r="R102" i="6"/>
  <c r="Z51" i="6"/>
  <c r="AN174" i="8"/>
  <c r="T173" i="3" s="1"/>
  <c r="R173" i="3" s="1"/>
  <c r="AM175" i="8"/>
  <c r="AN175" i="8" s="1"/>
  <c r="Z149" i="6"/>
  <c r="R145" i="6"/>
  <c r="R90" i="6"/>
  <c r="AB90" i="6" s="1"/>
  <c r="R86" i="6"/>
  <c r="R45" i="6"/>
  <c r="AN51" i="8"/>
  <c r="L42" i="5"/>
  <c r="B161" i="14"/>
  <c r="F161" i="11" s="1"/>
  <c r="C161" i="11" s="1"/>
  <c r="AM146" i="8"/>
  <c r="R127" i="6"/>
  <c r="N85" i="6"/>
  <c r="M84" i="3" s="1"/>
  <c r="B75" i="11"/>
  <c r="Q96" i="7"/>
  <c r="Z69" i="6"/>
  <c r="I52" i="6"/>
  <c r="N52" i="6" s="1"/>
  <c r="M51" i="3" s="1"/>
  <c r="I44" i="6"/>
  <c r="N44" i="6" s="1"/>
  <c r="I36" i="6"/>
  <c r="N36" i="6" s="1"/>
  <c r="R126" i="6"/>
  <c r="AB126" i="6" s="1"/>
  <c r="R107" i="6"/>
  <c r="C94" i="14"/>
  <c r="H94" i="11" s="1"/>
  <c r="E94" i="11" s="1"/>
  <c r="Z24" i="6"/>
  <c r="B8" i="14"/>
  <c r="F8" i="11" s="1"/>
  <c r="C8" i="11" s="1"/>
  <c r="B8" i="11" s="1"/>
  <c r="K10" i="3" s="1"/>
  <c r="R88" i="5"/>
  <c r="S60" i="5"/>
  <c r="S106" i="4"/>
  <c r="R35" i="4"/>
  <c r="S83" i="5"/>
  <c r="Q83" i="5" s="1"/>
  <c r="Q19" i="5"/>
  <c r="R33" i="4"/>
  <c r="Q33" i="4" s="1"/>
  <c r="R63" i="5"/>
  <c r="AM176" i="8"/>
  <c r="AN176" i="8" s="1"/>
  <c r="R65" i="3"/>
  <c r="R35" i="6"/>
  <c r="Z173" i="6"/>
  <c r="R135" i="6"/>
  <c r="D134" i="14"/>
  <c r="C66" i="14"/>
  <c r="H66" i="11" s="1"/>
  <c r="E66" i="11" s="1"/>
  <c r="M87" i="6"/>
  <c r="N87" i="6" s="1"/>
  <c r="L76" i="4" s="1"/>
  <c r="D73" i="14"/>
  <c r="C59" i="14"/>
  <c r="H59" i="11" s="1"/>
  <c r="E59" i="11" s="1"/>
  <c r="R29" i="6"/>
  <c r="M47" i="6"/>
  <c r="N47" i="6" s="1"/>
  <c r="M46" i="3" s="1"/>
  <c r="R22" i="6"/>
  <c r="AM177" i="8"/>
  <c r="AM138" i="8"/>
  <c r="Z125" i="6"/>
  <c r="AA125" i="6" s="1"/>
  <c r="Z85" i="6"/>
  <c r="AB89" i="14"/>
  <c r="Z89" i="14" s="1"/>
  <c r="N62" i="6"/>
  <c r="N33" i="6"/>
  <c r="M32" i="3" s="1"/>
  <c r="R120" i="6"/>
  <c r="R82" i="6"/>
  <c r="M83" i="6"/>
  <c r="L108" i="4"/>
  <c r="O91" i="4"/>
  <c r="P21" i="4"/>
  <c r="O35" i="4"/>
  <c r="O28" i="5"/>
  <c r="R50" i="5"/>
  <c r="Z109" i="6"/>
  <c r="AA109" i="6" s="1"/>
  <c r="AB109" i="6" s="1"/>
  <c r="AM88" i="8"/>
  <c r="AN88" i="8" s="1"/>
  <c r="N74" i="6"/>
  <c r="M73" i="3" s="1"/>
  <c r="AM39" i="8"/>
  <c r="R7" i="6"/>
  <c r="Q8" i="7"/>
  <c r="R162" i="6"/>
  <c r="AB162" i="6" s="1"/>
  <c r="M168" i="6"/>
  <c r="B64" i="11"/>
  <c r="R72" i="6"/>
  <c r="AM36" i="8"/>
  <c r="AN36" i="8" s="1"/>
  <c r="I165" i="6"/>
  <c r="N165" i="6" s="1"/>
  <c r="R140" i="6"/>
  <c r="I134" i="6"/>
  <c r="N134" i="6" s="1"/>
  <c r="M133" i="3" s="1"/>
  <c r="Z113" i="6"/>
  <c r="AA113" i="6" s="1"/>
  <c r="N104" i="6"/>
  <c r="M103" i="3" s="1"/>
  <c r="R165" i="6"/>
  <c r="Z160" i="6"/>
  <c r="AA160" i="6" s="1"/>
  <c r="AB160" i="6" s="1"/>
  <c r="D88" i="14"/>
  <c r="R80" i="6"/>
  <c r="R11" i="6"/>
  <c r="L48" i="4"/>
  <c r="L158" i="4"/>
  <c r="L51" i="4"/>
  <c r="M157" i="6"/>
  <c r="Z117" i="6"/>
  <c r="AA117" i="6" s="1"/>
  <c r="AB117" i="6" s="1"/>
  <c r="R97" i="6"/>
  <c r="AM103" i="8"/>
  <c r="I28" i="6"/>
  <c r="N28" i="6" s="1"/>
  <c r="M27" i="3" s="1"/>
  <c r="R24" i="6"/>
  <c r="AB24" i="6" s="1"/>
  <c r="C10" i="14"/>
  <c r="H10" i="11" s="1"/>
  <c r="E10" i="11" s="1"/>
  <c r="B10" i="11" s="1"/>
  <c r="B113" i="14"/>
  <c r="F113" i="11" s="1"/>
  <c r="C113" i="11" s="1"/>
  <c r="Q48" i="4"/>
  <c r="Q32" i="4"/>
  <c r="Q12" i="4"/>
  <c r="Q87" i="5"/>
  <c r="Q132" i="4"/>
  <c r="Q60" i="5"/>
  <c r="Q143" i="4"/>
  <c r="Q55" i="4"/>
  <c r="Q116" i="4"/>
  <c r="Q66" i="5"/>
  <c r="Q40" i="4"/>
  <c r="Q95" i="4"/>
  <c r="Q56" i="4"/>
  <c r="Q16" i="4"/>
  <c r="Q18" i="5"/>
  <c r="S156" i="3"/>
  <c r="R141" i="4"/>
  <c r="S123" i="14"/>
  <c r="C123" i="14"/>
  <c r="H123" i="11" s="1"/>
  <c r="E123" i="11" s="1"/>
  <c r="T150" i="3"/>
  <c r="R150" i="3" s="1"/>
  <c r="S135" i="4"/>
  <c r="Q135" i="4" s="1"/>
  <c r="S82" i="5"/>
  <c r="T134" i="3"/>
  <c r="R134" i="3" s="1"/>
  <c r="S119" i="4"/>
  <c r="Q119" i="4" s="1"/>
  <c r="S135" i="14"/>
  <c r="C135" i="14"/>
  <c r="H135" i="11" s="1"/>
  <c r="E135" i="11" s="1"/>
  <c r="I83" i="11"/>
  <c r="J75" i="4" s="1"/>
  <c r="K85" i="3"/>
  <c r="I56" i="11"/>
  <c r="J40" i="5" s="1"/>
  <c r="K58" i="3"/>
  <c r="S40" i="14"/>
  <c r="C40" i="14"/>
  <c r="H40" i="11" s="1"/>
  <c r="E40" i="11" s="1"/>
  <c r="S40" i="3"/>
  <c r="R36" i="4"/>
  <c r="Q36" i="4" s="1"/>
  <c r="T153" i="3"/>
  <c r="R153" i="3" s="1"/>
  <c r="S138" i="4"/>
  <c r="S84" i="5"/>
  <c r="T60" i="3"/>
  <c r="R60" i="3" s="1"/>
  <c r="S54" i="4"/>
  <c r="Q54" i="4" s="1"/>
  <c r="T27" i="3"/>
  <c r="R27" i="3" s="1"/>
  <c r="S24" i="4"/>
  <c r="Q24" i="4" s="1"/>
  <c r="S166" i="14"/>
  <c r="B166" i="14" s="1"/>
  <c r="F166" i="11" s="1"/>
  <c r="C166" i="11" s="1"/>
  <c r="B166" i="11" s="1"/>
  <c r="C166" i="14"/>
  <c r="H166" i="11" s="1"/>
  <c r="E166" i="11" s="1"/>
  <c r="T122" i="3"/>
  <c r="S108" i="4"/>
  <c r="T103" i="3"/>
  <c r="R103" i="3" s="1"/>
  <c r="S91" i="4"/>
  <c r="B103" i="14"/>
  <c r="F103" i="11" s="1"/>
  <c r="C103" i="11" s="1"/>
  <c r="B103" i="11" s="1"/>
  <c r="C103" i="14"/>
  <c r="H103" i="11" s="1"/>
  <c r="E103" i="11" s="1"/>
  <c r="S88" i="3"/>
  <c r="R77" i="4"/>
  <c r="T39" i="3"/>
  <c r="R39" i="3" s="1"/>
  <c r="S35" i="4"/>
  <c r="T79" i="3"/>
  <c r="R79" i="3" s="1"/>
  <c r="S71" i="4"/>
  <c r="Q71" i="4" s="1"/>
  <c r="S51" i="5"/>
  <c r="Q51" i="5" s="1"/>
  <c r="B52" i="14"/>
  <c r="F52" i="11" s="1"/>
  <c r="C52" i="11" s="1"/>
  <c r="C52" i="14"/>
  <c r="H52" i="11" s="1"/>
  <c r="E52" i="11" s="1"/>
  <c r="B36" i="14"/>
  <c r="F36" i="11" s="1"/>
  <c r="C36" i="11" s="1"/>
  <c r="C36" i="14"/>
  <c r="H36" i="11" s="1"/>
  <c r="E36" i="11" s="1"/>
  <c r="T125" i="3"/>
  <c r="R125" i="3" s="1"/>
  <c r="S72" i="5"/>
  <c r="Q72" i="5" s="1"/>
  <c r="M115" i="3"/>
  <c r="L103" i="4"/>
  <c r="L66" i="5"/>
  <c r="N102" i="3"/>
  <c r="M90" i="4"/>
  <c r="B73" i="14"/>
  <c r="F73" i="11" s="1"/>
  <c r="C73" i="11" s="1"/>
  <c r="B73" i="11" s="1"/>
  <c r="C73" i="14"/>
  <c r="H73" i="11" s="1"/>
  <c r="E73" i="11" s="1"/>
  <c r="I8" i="11"/>
  <c r="M134" i="3"/>
  <c r="L119" i="4"/>
  <c r="B169" i="14"/>
  <c r="F169" i="11" s="1"/>
  <c r="C169" i="11" s="1"/>
  <c r="B169" i="11" s="1"/>
  <c r="C169" i="14"/>
  <c r="H169" i="11" s="1"/>
  <c r="E169" i="11" s="1"/>
  <c r="S146" i="3"/>
  <c r="R131" i="4"/>
  <c r="R79" i="5"/>
  <c r="S142" i="3"/>
  <c r="R76" i="5"/>
  <c r="R127" i="4"/>
  <c r="S33" i="14"/>
  <c r="B33" i="14" s="1"/>
  <c r="F33" i="11" s="1"/>
  <c r="C33" i="11" s="1"/>
  <c r="B33" i="11" s="1"/>
  <c r="C33" i="14"/>
  <c r="H33" i="11" s="1"/>
  <c r="E33" i="11" s="1"/>
  <c r="S89" i="14"/>
  <c r="B89" i="14" s="1"/>
  <c r="F89" i="11" s="1"/>
  <c r="C89" i="11" s="1"/>
  <c r="B89" i="11" s="1"/>
  <c r="C89" i="14"/>
  <c r="H89" i="11" s="1"/>
  <c r="E89" i="11" s="1"/>
  <c r="N152" i="3"/>
  <c r="M137" i="4"/>
  <c r="T99" i="3"/>
  <c r="R99" i="3" s="1"/>
  <c r="S87" i="4"/>
  <c r="Q87" i="4" s="1"/>
  <c r="S59" i="5"/>
  <c r="Q59" i="5" s="1"/>
  <c r="T154" i="3"/>
  <c r="R154" i="3" s="1"/>
  <c r="S139" i="4"/>
  <c r="T91" i="3"/>
  <c r="R91" i="3" s="1"/>
  <c r="S80" i="4"/>
  <c r="Q80" i="4" s="1"/>
  <c r="T44" i="3"/>
  <c r="R44" i="3" s="1"/>
  <c r="S39" i="4"/>
  <c r="Q39" i="4" s="1"/>
  <c r="S29" i="5"/>
  <c r="Q29" i="5" s="1"/>
  <c r="T35" i="3"/>
  <c r="R35" i="3" s="1"/>
  <c r="S24" i="5"/>
  <c r="Q24" i="5" s="1"/>
  <c r="C173" i="14"/>
  <c r="H173" i="11" s="1"/>
  <c r="E173" i="11" s="1"/>
  <c r="S122" i="3"/>
  <c r="R108" i="4"/>
  <c r="M138" i="3"/>
  <c r="L123" i="4"/>
  <c r="B107" i="14"/>
  <c r="F107" i="11" s="1"/>
  <c r="C107" i="11" s="1"/>
  <c r="C107" i="14"/>
  <c r="H107" i="11" s="1"/>
  <c r="E107" i="11" s="1"/>
  <c r="T28" i="3"/>
  <c r="R28" i="3" s="1"/>
  <c r="S25" i="4"/>
  <c r="Q25" i="4" s="1"/>
  <c r="I109" i="11"/>
  <c r="K111" i="3"/>
  <c r="S50" i="3"/>
  <c r="R45" i="4"/>
  <c r="B174" i="14"/>
  <c r="F174" i="11" s="1"/>
  <c r="C174" i="11" s="1"/>
  <c r="C174" i="14"/>
  <c r="H174" i="11" s="1"/>
  <c r="E174" i="11" s="1"/>
  <c r="S90" i="3"/>
  <c r="R79" i="4"/>
  <c r="S62" i="14"/>
  <c r="C62" i="14"/>
  <c r="H62" i="11" s="1"/>
  <c r="E62" i="11" s="1"/>
  <c r="B147" i="14"/>
  <c r="F147" i="11" s="1"/>
  <c r="C147" i="11" s="1"/>
  <c r="C147" i="14"/>
  <c r="H147" i="11" s="1"/>
  <c r="E147" i="11" s="1"/>
  <c r="B150" i="14"/>
  <c r="F150" i="11" s="1"/>
  <c r="C150" i="11" s="1"/>
  <c r="C150" i="14"/>
  <c r="H150" i="11" s="1"/>
  <c r="E150" i="11" s="1"/>
  <c r="I75" i="11"/>
  <c r="J69" i="4" s="1"/>
  <c r="K77" i="3"/>
  <c r="I72" i="11"/>
  <c r="K74" i="3"/>
  <c r="M35" i="3"/>
  <c r="L24" i="5"/>
  <c r="S21" i="14"/>
  <c r="B21" i="14" s="1"/>
  <c r="F21" i="11" s="1"/>
  <c r="C21" i="11" s="1"/>
  <c r="B21" i="11" s="1"/>
  <c r="C21" i="14"/>
  <c r="H21" i="11" s="1"/>
  <c r="E21" i="11" s="1"/>
  <c r="B100" i="14"/>
  <c r="F100" i="11" s="1"/>
  <c r="C100" i="11" s="1"/>
  <c r="B100" i="11" s="1"/>
  <c r="C100" i="14"/>
  <c r="H100" i="11" s="1"/>
  <c r="E100" i="11" s="1"/>
  <c r="T175" i="3"/>
  <c r="R175" i="3" s="1"/>
  <c r="S158" i="4"/>
  <c r="Q158" i="4" s="1"/>
  <c r="S96" i="5"/>
  <c r="Q96" i="5" s="1"/>
  <c r="T84" i="3"/>
  <c r="R84" i="3" s="1"/>
  <c r="S74" i="4"/>
  <c r="S78" i="3"/>
  <c r="R70" i="4"/>
  <c r="S41" i="14"/>
  <c r="C41" i="14"/>
  <c r="H41" i="11" s="1"/>
  <c r="E41" i="11" s="1"/>
  <c r="T31" i="3"/>
  <c r="R31" i="3" s="1"/>
  <c r="S28" i="4"/>
  <c r="S21" i="5"/>
  <c r="C3" i="14"/>
  <c r="H3" i="11" s="1"/>
  <c r="E3" i="11" s="1"/>
  <c r="S81" i="14"/>
  <c r="C81" i="14"/>
  <c r="H81" i="11" s="1"/>
  <c r="E81" i="11" s="1"/>
  <c r="B58" i="14"/>
  <c r="F58" i="11" s="1"/>
  <c r="C58" i="11" s="1"/>
  <c r="C58" i="14"/>
  <c r="H58" i="11" s="1"/>
  <c r="E58" i="11" s="1"/>
  <c r="T72" i="3"/>
  <c r="R72" i="3" s="1"/>
  <c r="S65" i="4"/>
  <c r="Q65" i="4" s="1"/>
  <c r="S46" i="5"/>
  <c r="Q46" i="5" s="1"/>
  <c r="T126" i="3"/>
  <c r="R126" i="3" s="1"/>
  <c r="S111" i="4"/>
  <c r="Q111" i="4" s="1"/>
  <c r="S25" i="14"/>
  <c r="B25" i="14" s="1"/>
  <c r="F25" i="11" s="1"/>
  <c r="C25" i="11" s="1"/>
  <c r="B25" i="11" s="1"/>
  <c r="C25" i="14"/>
  <c r="H25" i="11" s="1"/>
  <c r="E25" i="11" s="1"/>
  <c r="B76" i="14"/>
  <c r="F76" i="11" s="1"/>
  <c r="C76" i="11" s="1"/>
  <c r="B76" i="11" s="1"/>
  <c r="C76" i="14"/>
  <c r="H76" i="11" s="1"/>
  <c r="E76" i="11" s="1"/>
  <c r="T76" i="3"/>
  <c r="R76" i="3" s="1"/>
  <c r="S50" i="5"/>
  <c r="Q50" i="5" s="1"/>
  <c r="B4" i="14"/>
  <c r="F4" i="11" s="1"/>
  <c r="C4" i="11" s="1"/>
  <c r="C4" i="14"/>
  <c r="H4" i="11" s="1"/>
  <c r="E4" i="11" s="1"/>
  <c r="B165" i="14"/>
  <c r="F165" i="11" s="1"/>
  <c r="C165" i="11" s="1"/>
  <c r="C165" i="14"/>
  <c r="H165" i="11" s="1"/>
  <c r="E165" i="11" s="1"/>
  <c r="B65" i="14"/>
  <c r="F65" i="11" s="1"/>
  <c r="C65" i="11" s="1"/>
  <c r="B65" i="11" s="1"/>
  <c r="C65" i="14"/>
  <c r="H65" i="11" s="1"/>
  <c r="E65" i="11" s="1"/>
  <c r="B96" i="14"/>
  <c r="F96" i="11" s="1"/>
  <c r="C96" i="11" s="1"/>
  <c r="B96" i="11" s="1"/>
  <c r="C96" i="14"/>
  <c r="H96" i="11" s="1"/>
  <c r="E96" i="11" s="1"/>
  <c r="S164" i="14"/>
  <c r="B164" i="14" s="1"/>
  <c r="F164" i="11" s="1"/>
  <c r="C164" i="11" s="1"/>
  <c r="B164" i="11" s="1"/>
  <c r="C164" i="14"/>
  <c r="H164" i="11" s="1"/>
  <c r="E164" i="11" s="1"/>
  <c r="T68" i="3"/>
  <c r="R68" i="3" s="1"/>
  <c r="S61" i="4"/>
  <c r="S45" i="5"/>
  <c r="T23" i="3"/>
  <c r="R23" i="3" s="1"/>
  <c r="S16" i="5"/>
  <c r="Q16" i="5" s="1"/>
  <c r="S21" i="4"/>
  <c r="Q21" i="4" s="1"/>
  <c r="M169" i="3"/>
  <c r="L152" i="4"/>
  <c r="T55" i="3"/>
  <c r="R55" i="3" s="1"/>
  <c r="T47" i="3"/>
  <c r="R47" i="3" s="1"/>
  <c r="S42" i="4"/>
  <c r="S32" i="5"/>
  <c r="M23" i="3"/>
  <c r="L16" i="5"/>
  <c r="L21" i="4"/>
  <c r="T83" i="3"/>
  <c r="S53" i="5"/>
  <c r="M165" i="3"/>
  <c r="L149" i="4"/>
  <c r="T121" i="3"/>
  <c r="R121" i="3" s="1"/>
  <c r="S69" i="5"/>
  <c r="Q69" i="5" s="1"/>
  <c r="S107" i="4"/>
  <c r="Q107" i="4" s="1"/>
  <c r="S69" i="14"/>
  <c r="B69" i="14" s="1"/>
  <c r="F69" i="11" s="1"/>
  <c r="C69" i="11" s="1"/>
  <c r="B69" i="11" s="1"/>
  <c r="C69" i="14"/>
  <c r="H69" i="11" s="1"/>
  <c r="E69" i="11" s="1"/>
  <c r="B11" i="14"/>
  <c r="F11" i="11" s="1"/>
  <c r="C11" i="11" s="1"/>
  <c r="B11" i="11" s="1"/>
  <c r="C11" i="14"/>
  <c r="H11" i="11" s="1"/>
  <c r="E11" i="11" s="1"/>
  <c r="B16" i="14"/>
  <c r="F16" i="11" s="1"/>
  <c r="C16" i="11" s="1"/>
  <c r="B16" i="11" s="1"/>
  <c r="C16" i="14"/>
  <c r="H16" i="11" s="1"/>
  <c r="E16" i="11" s="1"/>
  <c r="B154" i="14"/>
  <c r="F154" i="11" s="1"/>
  <c r="C154" i="11" s="1"/>
  <c r="C154" i="14"/>
  <c r="H154" i="11" s="1"/>
  <c r="E154" i="11" s="1"/>
  <c r="I141" i="11"/>
  <c r="J128" i="4" s="1"/>
  <c r="K143" i="3"/>
  <c r="B126" i="14"/>
  <c r="F126" i="11" s="1"/>
  <c r="C126" i="11" s="1"/>
  <c r="C126" i="14"/>
  <c r="H126" i="11" s="1"/>
  <c r="E126" i="11" s="1"/>
  <c r="S85" i="14"/>
  <c r="B85" i="14" s="1"/>
  <c r="F85" i="11" s="1"/>
  <c r="C85" i="11" s="1"/>
  <c r="B85" i="11" s="1"/>
  <c r="C85" i="14"/>
  <c r="H85" i="11" s="1"/>
  <c r="E85" i="11" s="1"/>
  <c r="T19" i="3"/>
  <c r="R19" i="3" s="1"/>
  <c r="S18" i="4"/>
  <c r="Q18" i="4" s="1"/>
  <c r="S14" i="5"/>
  <c r="Q14" i="5" s="1"/>
  <c r="T73" i="3"/>
  <c r="R73" i="3" s="1"/>
  <c r="S66" i="4"/>
  <c r="Q66" i="4" s="1"/>
  <c r="S47" i="5"/>
  <c r="Q47" i="5" s="1"/>
  <c r="X177" i="15"/>
  <c r="X176" i="15"/>
  <c r="G3" i="11"/>
  <c r="D3" i="11" s="1"/>
  <c r="S106" i="3"/>
  <c r="R94" i="4"/>
  <c r="I64" i="11"/>
  <c r="J59" i="4" s="1"/>
  <c r="K66" i="3"/>
  <c r="M147" i="3"/>
  <c r="L132" i="4"/>
  <c r="B118" i="14"/>
  <c r="F118" i="11" s="1"/>
  <c r="C118" i="11" s="1"/>
  <c r="C118" i="14"/>
  <c r="H118" i="11" s="1"/>
  <c r="E118" i="11" s="1"/>
  <c r="M81" i="3"/>
  <c r="L72" i="4"/>
  <c r="I23" i="11"/>
  <c r="J18" i="5" s="1"/>
  <c r="K25" i="3"/>
  <c r="T64" i="3"/>
  <c r="R64" i="3" s="1"/>
  <c r="S57" i="4"/>
  <c r="Q57" i="4" s="1"/>
  <c r="T133" i="3"/>
  <c r="R133" i="3" s="1"/>
  <c r="S118" i="4"/>
  <c r="Q118" i="4" s="1"/>
  <c r="B78" i="14"/>
  <c r="F78" i="11" s="1"/>
  <c r="C78" i="11" s="1"/>
  <c r="C78" i="14"/>
  <c r="H78" i="11" s="1"/>
  <c r="E78" i="11" s="1"/>
  <c r="S119" i="14"/>
  <c r="B119" i="14" s="1"/>
  <c r="F119" i="11" s="1"/>
  <c r="C119" i="11" s="1"/>
  <c r="C119" i="14"/>
  <c r="H119" i="11" s="1"/>
  <c r="E119" i="11" s="1"/>
  <c r="I87" i="11"/>
  <c r="J78" i="4" s="1"/>
  <c r="K89" i="3"/>
  <c r="S131" i="14"/>
  <c r="C131" i="14"/>
  <c r="H131" i="11" s="1"/>
  <c r="E131" i="11" s="1"/>
  <c r="B80" i="14"/>
  <c r="F80" i="11" s="1"/>
  <c r="C80" i="11" s="1"/>
  <c r="C80" i="14"/>
  <c r="H80" i="11" s="1"/>
  <c r="E80" i="11" s="1"/>
  <c r="B24" i="14"/>
  <c r="F24" i="11" s="1"/>
  <c r="C24" i="11" s="1"/>
  <c r="C24" i="14"/>
  <c r="H24" i="11" s="1"/>
  <c r="E24" i="11" s="1"/>
  <c r="S104" i="3"/>
  <c r="R61" i="5"/>
  <c r="R92" i="4"/>
  <c r="S93" i="14"/>
  <c r="B93" i="14" s="1"/>
  <c r="F93" i="11" s="1"/>
  <c r="C93" i="11" s="1"/>
  <c r="B93" i="11" s="1"/>
  <c r="C93" i="14"/>
  <c r="H93" i="11" s="1"/>
  <c r="E93" i="11" s="1"/>
  <c r="S114" i="14"/>
  <c r="C114" i="14"/>
  <c r="H114" i="11" s="1"/>
  <c r="E114" i="11" s="1"/>
  <c r="C159" i="14"/>
  <c r="H159" i="11" s="1"/>
  <c r="E159" i="11" s="1"/>
  <c r="S120" i="14"/>
  <c r="C120" i="14"/>
  <c r="H120" i="11" s="1"/>
  <c r="E120" i="11" s="1"/>
  <c r="M43" i="3"/>
  <c r="L28" i="5"/>
  <c r="L38" i="4"/>
  <c r="T51" i="3"/>
  <c r="R51" i="3" s="1"/>
  <c r="S33" i="5"/>
  <c r="Q33" i="5" s="1"/>
  <c r="S46" i="4"/>
  <c r="Q46" i="4" s="1"/>
  <c r="K115" i="3"/>
  <c r="B104" i="14"/>
  <c r="F104" i="11" s="1"/>
  <c r="C104" i="11" s="1"/>
  <c r="C104" i="14"/>
  <c r="H104" i="11" s="1"/>
  <c r="E104" i="11" s="1"/>
  <c r="M8" i="3"/>
  <c r="L7" i="5"/>
  <c r="L8" i="4"/>
  <c r="T129" i="3"/>
  <c r="R129" i="3" s="1"/>
  <c r="S114" i="4"/>
  <c r="Q114" i="4" s="1"/>
  <c r="M44" i="3"/>
  <c r="L29" i="5"/>
  <c r="L39" i="4"/>
  <c r="S152" i="14"/>
  <c r="B152" i="14" s="1"/>
  <c r="F152" i="11" s="1"/>
  <c r="C152" i="11" s="1"/>
  <c r="C152" i="14"/>
  <c r="H152" i="11" s="1"/>
  <c r="E152" i="11" s="1"/>
  <c r="C153" i="14"/>
  <c r="H153" i="11" s="1"/>
  <c r="E153" i="11" s="1"/>
  <c r="S53" i="14"/>
  <c r="C53" i="14"/>
  <c r="H53" i="11" s="1"/>
  <c r="E53" i="11" s="1"/>
  <c r="S124" i="14"/>
  <c r="B124" i="14" s="1"/>
  <c r="F124" i="11" s="1"/>
  <c r="C124" i="11" s="1"/>
  <c r="B124" i="11" s="1"/>
  <c r="C124" i="14"/>
  <c r="H124" i="11" s="1"/>
  <c r="E124" i="11" s="1"/>
  <c r="M52" i="3"/>
  <c r="L47" i="4"/>
  <c r="L34" i="5"/>
  <c r="T87" i="3"/>
  <c r="R87" i="3" s="1"/>
  <c r="S55" i="5"/>
  <c r="Q55" i="5" s="1"/>
  <c r="T32" i="3"/>
  <c r="R32" i="3" s="1"/>
  <c r="S29" i="4"/>
  <c r="Q29" i="4" s="1"/>
  <c r="T43" i="3"/>
  <c r="R43" i="3" s="1"/>
  <c r="S28" i="5"/>
  <c r="Q28" i="5" s="1"/>
  <c r="S38" i="4"/>
  <c r="Q38" i="4" s="1"/>
  <c r="B120" i="14"/>
  <c r="F120" i="11" s="1"/>
  <c r="C120" i="11" s="1"/>
  <c r="B120" i="11" s="1"/>
  <c r="S10" i="4"/>
  <c r="Q10" i="4" s="1"/>
  <c r="N128" i="7"/>
  <c r="Q128" i="7" s="1"/>
  <c r="K128" i="7"/>
  <c r="AN125" i="8"/>
  <c r="B111" i="14"/>
  <c r="F111" i="11" s="1"/>
  <c r="C111" i="11" s="1"/>
  <c r="N72" i="7"/>
  <c r="Q72" i="7" s="1"/>
  <c r="K72" i="7"/>
  <c r="B115" i="14"/>
  <c r="F115" i="11" s="1"/>
  <c r="C115" i="11" s="1"/>
  <c r="K105" i="7"/>
  <c r="N105" i="7"/>
  <c r="Q105" i="7" s="1"/>
  <c r="M83" i="3"/>
  <c r="L53" i="5"/>
  <c r="AN43" i="8"/>
  <c r="B34" i="14"/>
  <c r="F34" i="11" s="1"/>
  <c r="C34" i="11" s="1"/>
  <c r="B34" i="11" s="1"/>
  <c r="C34" i="14"/>
  <c r="H34" i="11" s="1"/>
  <c r="E34" i="11" s="1"/>
  <c r="B168" i="14"/>
  <c r="F168" i="11" s="1"/>
  <c r="C168" i="11" s="1"/>
  <c r="B168" i="11" s="1"/>
  <c r="C168" i="14"/>
  <c r="H168" i="11" s="1"/>
  <c r="E168" i="11" s="1"/>
  <c r="Q157" i="3"/>
  <c r="R158" i="7"/>
  <c r="O157" i="3" s="1"/>
  <c r="K162" i="7"/>
  <c r="N162" i="7"/>
  <c r="Q162" i="7" s="1"/>
  <c r="B70" i="11"/>
  <c r="N64" i="7"/>
  <c r="Q64" i="7" s="1"/>
  <c r="K64" i="7"/>
  <c r="O50" i="7"/>
  <c r="Q50" i="7" s="1"/>
  <c r="K50" i="7"/>
  <c r="O42" i="7"/>
  <c r="Q42" i="7" s="1"/>
  <c r="K42" i="7"/>
  <c r="AB12" i="14"/>
  <c r="Z12" i="14" s="1"/>
  <c r="S12" i="14" s="1"/>
  <c r="B12" i="14" s="1"/>
  <c r="F12" i="11" s="1"/>
  <c r="C12" i="11" s="1"/>
  <c r="B162" i="14"/>
  <c r="F162" i="11" s="1"/>
  <c r="C162" i="11" s="1"/>
  <c r="R138" i="6"/>
  <c r="AB134" i="14"/>
  <c r="Z134" i="14" s="1"/>
  <c r="S134" i="14" s="1"/>
  <c r="B134" i="14" s="1"/>
  <c r="F134" i="11" s="1"/>
  <c r="C134" i="11" s="1"/>
  <c r="AA137" i="6"/>
  <c r="N118" i="6"/>
  <c r="M117" i="3" s="1"/>
  <c r="R36" i="7"/>
  <c r="Q35" i="3"/>
  <c r="R29" i="7"/>
  <c r="Q28" i="3"/>
  <c r="B14" i="14"/>
  <c r="F14" i="11" s="1"/>
  <c r="C14" i="11" s="1"/>
  <c r="B14" i="11" s="1"/>
  <c r="C14" i="14"/>
  <c r="H14" i="11" s="1"/>
  <c r="E14" i="11" s="1"/>
  <c r="T148" i="3"/>
  <c r="R148" i="3" s="1"/>
  <c r="S133" i="4"/>
  <c r="Q133" i="4" s="1"/>
  <c r="M148" i="3"/>
  <c r="L133" i="4"/>
  <c r="AA122" i="6"/>
  <c r="AN138" i="8"/>
  <c r="B98" i="14"/>
  <c r="F98" i="11" s="1"/>
  <c r="C98" i="11" s="1"/>
  <c r="C77" i="14"/>
  <c r="H77" i="11" s="1"/>
  <c r="E77" i="11" s="1"/>
  <c r="I39" i="11"/>
  <c r="J26" i="5" s="1"/>
  <c r="K41" i="3"/>
  <c r="N140" i="7"/>
  <c r="Q140" i="7" s="1"/>
  <c r="K140" i="7"/>
  <c r="B71" i="11"/>
  <c r="AA66" i="6"/>
  <c r="R26" i="6"/>
  <c r="N18" i="6"/>
  <c r="S86" i="3"/>
  <c r="R54" i="5"/>
  <c r="AB171" i="14"/>
  <c r="Z171" i="14" s="1"/>
  <c r="S171" i="14" s="1"/>
  <c r="B171" i="14" s="1"/>
  <c r="F171" i="11" s="1"/>
  <c r="C171" i="11" s="1"/>
  <c r="AA86" i="6"/>
  <c r="AB86" i="6" s="1"/>
  <c r="K89" i="7"/>
  <c r="N89" i="7"/>
  <c r="Q89" i="7" s="1"/>
  <c r="AB74" i="14"/>
  <c r="Z74" i="14" s="1"/>
  <c r="S74" i="14" s="1"/>
  <c r="B74" i="14" s="1"/>
  <c r="F74" i="11" s="1"/>
  <c r="C74" i="11" s="1"/>
  <c r="B54" i="14"/>
  <c r="F54" i="11" s="1"/>
  <c r="C54" i="11" s="1"/>
  <c r="C54" i="14"/>
  <c r="H54" i="11" s="1"/>
  <c r="E54" i="11" s="1"/>
  <c r="R50" i="6"/>
  <c r="R33" i="7"/>
  <c r="Q32" i="3"/>
  <c r="R62" i="7"/>
  <c r="Q61" i="3"/>
  <c r="P41" i="5"/>
  <c r="R26" i="5"/>
  <c r="N168" i="7"/>
  <c r="Q168" i="7" s="1"/>
  <c r="K168" i="7"/>
  <c r="N132" i="7"/>
  <c r="Q132" i="7" s="1"/>
  <c r="K132" i="7"/>
  <c r="R141" i="6"/>
  <c r="B77" i="14"/>
  <c r="F77" i="11" s="1"/>
  <c r="C77" i="11" s="1"/>
  <c r="R94" i="6"/>
  <c r="I91" i="11"/>
  <c r="J81" i="4" s="1"/>
  <c r="K93" i="3"/>
  <c r="AA87" i="6"/>
  <c r="B45" i="14"/>
  <c r="F45" i="11" s="1"/>
  <c r="C45" i="11" s="1"/>
  <c r="U105" i="4"/>
  <c r="AN7" i="8"/>
  <c r="K166" i="7"/>
  <c r="N166" i="7"/>
  <c r="Q166" i="7" s="1"/>
  <c r="AB144" i="14"/>
  <c r="Z144" i="14" s="1"/>
  <c r="S144" i="14" s="1"/>
  <c r="B144" i="14" s="1"/>
  <c r="F144" i="11" s="1"/>
  <c r="C144" i="11" s="1"/>
  <c r="Q129" i="3"/>
  <c r="R130" i="7"/>
  <c r="T112" i="3"/>
  <c r="R112" i="3" s="1"/>
  <c r="S65" i="5"/>
  <c r="Q65" i="5" s="1"/>
  <c r="M112" i="3"/>
  <c r="L65" i="5"/>
  <c r="AB107" i="6"/>
  <c r="S140" i="3"/>
  <c r="R125" i="4"/>
  <c r="I173" i="6"/>
  <c r="M172" i="6"/>
  <c r="N172" i="6" s="1"/>
  <c r="AN168" i="8"/>
  <c r="Z151" i="6"/>
  <c r="AA151" i="6" s="1"/>
  <c r="AB151" i="6" s="1"/>
  <c r="Z148" i="6"/>
  <c r="B131" i="14"/>
  <c r="F131" i="11" s="1"/>
  <c r="C131" i="11" s="1"/>
  <c r="K129" i="7"/>
  <c r="N129" i="7"/>
  <c r="Q129" i="7" s="1"/>
  <c r="K106" i="7"/>
  <c r="N106" i="7"/>
  <c r="Q106" i="7" s="1"/>
  <c r="M91" i="6"/>
  <c r="O86" i="7"/>
  <c r="Q86" i="7" s="1"/>
  <c r="K86" i="7"/>
  <c r="M98" i="6"/>
  <c r="M51" i="6"/>
  <c r="M43" i="6"/>
  <c r="N43" i="6" s="1"/>
  <c r="I31" i="6"/>
  <c r="AA6" i="6"/>
  <c r="AB6" i="6" s="1"/>
  <c r="Z174" i="6"/>
  <c r="AA174" i="6" s="1"/>
  <c r="AB174" i="6" s="1"/>
  <c r="AA170" i="6"/>
  <c r="AB169" i="6"/>
  <c r="AN162" i="8"/>
  <c r="M152" i="6"/>
  <c r="N152" i="6" s="1"/>
  <c r="C130" i="14"/>
  <c r="H130" i="11" s="1"/>
  <c r="E130" i="11" s="1"/>
  <c r="AN137" i="8"/>
  <c r="Q121" i="3"/>
  <c r="R122" i="7"/>
  <c r="Z80" i="6"/>
  <c r="AA62" i="6"/>
  <c r="M64" i="6"/>
  <c r="Z49" i="6"/>
  <c r="K43" i="7"/>
  <c r="N43" i="7"/>
  <c r="Q43" i="7" s="1"/>
  <c r="C18" i="14"/>
  <c r="H18" i="11" s="1"/>
  <c r="E18" i="11" s="1"/>
  <c r="B13" i="14"/>
  <c r="F13" i="11" s="1"/>
  <c r="C13" i="11" s="1"/>
  <c r="AB9" i="14"/>
  <c r="Z9" i="14" s="1"/>
  <c r="R38" i="5"/>
  <c r="I7" i="6"/>
  <c r="N7" i="6" s="1"/>
  <c r="R154" i="6"/>
  <c r="Q150" i="3"/>
  <c r="R151" i="7"/>
  <c r="Z134" i="6"/>
  <c r="AA134" i="6" s="1"/>
  <c r="AB134" i="6" s="1"/>
  <c r="R122" i="6"/>
  <c r="AB122" i="6" s="1"/>
  <c r="R123" i="6"/>
  <c r="Z114" i="6"/>
  <c r="B106" i="14"/>
  <c r="F106" i="11" s="1"/>
  <c r="C106" i="11" s="1"/>
  <c r="I96" i="6"/>
  <c r="P83" i="3"/>
  <c r="O53" i="5"/>
  <c r="R140" i="4"/>
  <c r="R76" i="4"/>
  <c r="U135" i="4"/>
  <c r="U9" i="4"/>
  <c r="U20" i="5"/>
  <c r="O82" i="5"/>
  <c r="R159" i="7"/>
  <c r="Q158" i="3"/>
  <c r="P86" i="5"/>
  <c r="K149" i="7"/>
  <c r="N149" i="7"/>
  <c r="Q149" i="7" s="1"/>
  <c r="R139" i="6"/>
  <c r="K111" i="7"/>
  <c r="N111" i="7"/>
  <c r="Q111" i="7" s="1"/>
  <c r="AA102" i="6"/>
  <c r="Z100" i="6"/>
  <c r="I125" i="6"/>
  <c r="Z89" i="6"/>
  <c r="AN99" i="8"/>
  <c r="AN72" i="8"/>
  <c r="AA71" i="6"/>
  <c r="Z59" i="6"/>
  <c r="R66" i="6"/>
  <c r="Z31" i="6"/>
  <c r="AA31" i="6" s="1"/>
  <c r="K35" i="7"/>
  <c r="N35" i="7"/>
  <c r="Q35" i="7" s="1"/>
  <c r="AN177" i="8"/>
  <c r="B170" i="14"/>
  <c r="F170" i="11" s="1"/>
  <c r="C170" i="11" s="1"/>
  <c r="Z167" i="6"/>
  <c r="AA167" i="6" s="1"/>
  <c r="M147" i="6"/>
  <c r="N147" i="6" s="1"/>
  <c r="M133" i="6"/>
  <c r="C128" i="14"/>
  <c r="H128" i="11" s="1"/>
  <c r="E128" i="11" s="1"/>
  <c r="B128" i="11" s="1"/>
  <c r="AB99" i="14"/>
  <c r="Z99" i="14" s="1"/>
  <c r="S99" i="14" s="1"/>
  <c r="B99" i="14" s="1"/>
  <c r="F99" i="11" s="1"/>
  <c r="C99" i="11" s="1"/>
  <c r="M125" i="6"/>
  <c r="R119" i="6"/>
  <c r="AN91" i="8"/>
  <c r="R63" i="6"/>
  <c r="AN87" i="8"/>
  <c r="AA45" i="6"/>
  <c r="AB45" i="6" s="1"/>
  <c r="B42" i="14"/>
  <c r="F42" i="11" s="1"/>
  <c r="C42" i="11" s="1"/>
  <c r="B42" i="11" s="1"/>
  <c r="C42" i="14"/>
  <c r="H42" i="11" s="1"/>
  <c r="E42" i="11" s="1"/>
  <c r="AA42" i="6"/>
  <c r="AB42" i="6" s="1"/>
  <c r="O22" i="7"/>
  <c r="Q22" i="7" s="1"/>
  <c r="K22" i="7"/>
  <c r="R51" i="6"/>
  <c r="P61" i="3"/>
  <c r="O41" i="5"/>
  <c r="AN19" i="8"/>
  <c r="M35" i="6"/>
  <c r="L10" i="5"/>
  <c r="R163" i="6"/>
  <c r="K147" i="7"/>
  <c r="N147" i="7"/>
  <c r="Q147" i="7" s="1"/>
  <c r="I133" i="6"/>
  <c r="N126" i="6"/>
  <c r="R133" i="6"/>
  <c r="K115" i="7"/>
  <c r="N115" i="7"/>
  <c r="Q115" i="7" s="1"/>
  <c r="AN118" i="8"/>
  <c r="T117" i="3" s="1"/>
  <c r="R117" i="3" s="1"/>
  <c r="Z101" i="6"/>
  <c r="AA101" i="6" s="1"/>
  <c r="AB101" i="6" s="1"/>
  <c r="R78" i="6"/>
  <c r="K83" i="7"/>
  <c r="N83" i="7"/>
  <c r="Q83" i="7" s="1"/>
  <c r="AB84" i="14"/>
  <c r="Z84" i="14" s="1"/>
  <c r="S84" i="14" s="1"/>
  <c r="R70" i="6"/>
  <c r="N68" i="7"/>
  <c r="Q68" i="7" s="1"/>
  <c r="K68" i="7"/>
  <c r="R44" i="6"/>
  <c r="Z9" i="6"/>
  <c r="K27" i="7"/>
  <c r="N27" i="7"/>
  <c r="Q27" i="7" s="1"/>
  <c r="R14" i="6"/>
  <c r="AB14" i="6" s="1"/>
  <c r="L105" i="4"/>
  <c r="O33" i="5"/>
  <c r="R156" i="6"/>
  <c r="AN111" i="8"/>
  <c r="K110" i="7"/>
  <c r="N110" i="7"/>
  <c r="Q110" i="7" s="1"/>
  <c r="O82" i="7"/>
  <c r="Q82" i="7" s="1"/>
  <c r="K82" i="7"/>
  <c r="AN83" i="8"/>
  <c r="Z37" i="6"/>
  <c r="Z21" i="6"/>
  <c r="I43" i="11"/>
  <c r="K45" i="3"/>
  <c r="B40" i="14"/>
  <c r="F40" i="11" s="1"/>
  <c r="C40" i="11" s="1"/>
  <c r="B40" i="11" s="1"/>
  <c r="AB28" i="14"/>
  <c r="Z28" i="14" s="1"/>
  <c r="S28" i="14" s="1"/>
  <c r="B28" i="14" s="1"/>
  <c r="F28" i="11" s="1"/>
  <c r="C28" i="11" s="1"/>
  <c r="L11" i="3"/>
  <c r="R67" i="5"/>
  <c r="Q67" i="4"/>
  <c r="R49" i="4"/>
  <c r="R84" i="5"/>
  <c r="R138" i="4"/>
  <c r="R106" i="4"/>
  <c r="R90" i="4"/>
  <c r="R74" i="4"/>
  <c r="R64" i="4"/>
  <c r="Q59" i="4"/>
  <c r="R41" i="4"/>
  <c r="Q19" i="4"/>
  <c r="R139" i="4"/>
  <c r="R75" i="4"/>
  <c r="S62" i="4"/>
  <c r="Q62" i="4" s="1"/>
  <c r="Q30" i="4"/>
  <c r="S22" i="4"/>
  <c r="Q22" i="4" s="1"/>
  <c r="S142" i="4"/>
  <c r="Q142" i="4" s="1"/>
  <c r="S47" i="4"/>
  <c r="Q47" i="4" s="1"/>
  <c r="Q15" i="5"/>
  <c r="Q75" i="4"/>
  <c r="S123" i="4"/>
  <c r="Q123" i="4" s="1"/>
  <c r="I168" i="6"/>
  <c r="N168" i="6" s="1"/>
  <c r="AN146" i="8"/>
  <c r="B135" i="14"/>
  <c r="F135" i="11" s="1"/>
  <c r="C135" i="11" s="1"/>
  <c r="O124" i="7"/>
  <c r="Q124" i="7" s="1"/>
  <c r="K124" i="7"/>
  <c r="AN102" i="8"/>
  <c r="M99" i="6"/>
  <c r="I58" i="6"/>
  <c r="N58" i="6" s="1"/>
  <c r="N60" i="7"/>
  <c r="Q60" i="7" s="1"/>
  <c r="K60" i="7"/>
  <c r="H6" i="8"/>
  <c r="N6" i="8"/>
  <c r="O10" i="8"/>
  <c r="X10" i="8" s="1"/>
  <c r="M177" i="6"/>
  <c r="N177" i="6" s="1"/>
  <c r="M175" i="6"/>
  <c r="Z155" i="6"/>
  <c r="AA155" i="6" s="1"/>
  <c r="AB155" i="6" s="1"/>
  <c r="B157" i="14"/>
  <c r="F157" i="11" s="1"/>
  <c r="C157" i="11" s="1"/>
  <c r="Q153" i="3"/>
  <c r="R154" i="7"/>
  <c r="B156" i="14"/>
  <c r="F156" i="11" s="1"/>
  <c r="C156" i="11" s="1"/>
  <c r="B156" i="11" s="1"/>
  <c r="Z129" i="6"/>
  <c r="Z112" i="6"/>
  <c r="K97" i="7"/>
  <c r="N97" i="7"/>
  <c r="Q97" i="7" s="1"/>
  <c r="N102" i="7"/>
  <c r="Q102" i="7" s="1"/>
  <c r="K102" i="7"/>
  <c r="AN93" i="8"/>
  <c r="Q87" i="3"/>
  <c r="R88" i="7"/>
  <c r="Z17" i="6"/>
  <c r="O54" i="7"/>
  <c r="Q54" i="7" s="1"/>
  <c r="K54" i="7"/>
  <c r="O46" i="7"/>
  <c r="Q46" i="7" s="1"/>
  <c r="K46" i="7"/>
  <c r="O38" i="7"/>
  <c r="Q38" i="7" s="1"/>
  <c r="K38" i="7"/>
  <c r="M60" i="6"/>
  <c r="S19" i="14"/>
  <c r="B19" i="14" s="1"/>
  <c r="F19" i="11" s="1"/>
  <c r="C19" i="11" s="1"/>
  <c r="B19" i="11" s="1"/>
  <c r="C19" i="14"/>
  <c r="H19" i="11" s="1"/>
  <c r="E19" i="11" s="1"/>
  <c r="K15" i="7"/>
  <c r="N15" i="7"/>
  <c r="Q15" i="7" s="1"/>
  <c r="K7" i="7"/>
  <c r="N7" i="7"/>
  <c r="Q7" i="7" s="1"/>
  <c r="U74" i="5"/>
  <c r="U10" i="5"/>
  <c r="I169" i="6"/>
  <c r="C162" i="14"/>
  <c r="H162" i="11" s="1"/>
  <c r="E162" i="11" s="1"/>
  <c r="R173" i="6"/>
  <c r="T165" i="3"/>
  <c r="R165" i="3" s="1"/>
  <c r="S149" i="4"/>
  <c r="Q149" i="4" s="1"/>
  <c r="R150" i="6"/>
  <c r="I153" i="6"/>
  <c r="N153" i="6" s="1"/>
  <c r="AA148" i="6"/>
  <c r="K133" i="7"/>
  <c r="N133" i="7"/>
  <c r="Q133" i="7" s="1"/>
  <c r="Z111" i="6"/>
  <c r="AA111" i="6" s="1"/>
  <c r="AB111" i="6" s="1"/>
  <c r="Z116" i="6"/>
  <c r="AA116" i="6" s="1"/>
  <c r="AB116" i="6" s="1"/>
  <c r="I83" i="6"/>
  <c r="N83" i="6" s="1"/>
  <c r="O59" i="7"/>
  <c r="Q59" i="7" s="1"/>
  <c r="K59" i="7"/>
  <c r="AA73" i="6"/>
  <c r="R52" i="7"/>
  <c r="Q51" i="3"/>
  <c r="Z25" i="6"/>
  <c r="R17" i="6"/>
  <c r="K58" i="7"/>
  <c r="N58" i="7"/>
  <c r="Q58" i="7" s="1"/>
  <c r="C45" i="14"/>
  <c r="H45" i="11" s="1"/>
  <c r="E45" i="11" s="1"/>
  <c r="R28" i="7"/>
  <c r="Q27" i="3"/>
  <c r="C15" i="14"/>
  <c r="H15" i="11" s="1"/>
  <c r="E15" i="11" s="1"/>
  <c r="R45" i="5"/>
  <c r="Z164" i="6"/>
  <c r="AB151" i="14"/>
  <c r="Z151" i="14" s="1"/>
  <c r="AN164" i="8"/>
  <c r="K137" i="7"/>
  <c r="N137" i="7"/>
  <c r="Q137" i="7" s="1"/>
  <c r="AA120" i="6"/>
  <c r="AB120" i="6" s="1"/>
  <c r="R85" i="6"/>
  <c r="I103" i="6"/>
  <c r="B26" i="14"/>
  <c r="F26" i="11" s="1"/>
  <c r="C26" i="11" s="1"/>
  <c r="C26" i="14"/>
  <c r="H26" i="11" s="1"/>
  <c r="E26" i="11" s="1"/>
  <c r="Q64" i="3"/>
  <c r="R65" i="7"/>
  <c r="K14" i="7"/>
  <c r="N14" i="7"/>
  <c r="Q14" i="7" s="1"/>
  <c r="S144" i="4"/>
  <c r="Q144" i="4" s="1"/>
  <c r="S128" i="4"/>
  <c r="Q128" i="4" s="1"/>
  <c r="S112" i="4"/>
  <c r="Q112" i="4" s="1"/>
  <c r="Q96" i="4"/>
  <c r="L88" i="4"/>
  <c r="O96" i="5"/>
  <c r="O64" i="5"/>
  <c r="O32" i="5"/>
  <c r="P158" i="4"/>
  <c r="O62" i="4"/>
  <c r="O46" i="4"/>
  <c r="O38" i="4"/>
  <c r="O69" i="4"/>
  <c r="P29" i="4"/>
  <c r="P55" i="4"/>
  <c r="O51" i="5"/>
  <c r="O83" i="4"/>
  <c r="O55" i="5"/>
  <c r="O29" i="4"/>
  <c r="O55" i="4"/>
  <c r="O59" i="5"/>
  <c r="O16" i="5"/>
  <c r="P51" i="5"/>
  <c r="O135" i="4"/>
  <c r="O71" i="4"/>
  <c r="O72" i="5"/>
  <c r="P46" i="4"/>
  <c r="P38" i="4"/>
  <c r="P135" i="4"/>
  <c r="O84" i="5"/>
  <c r="L61" i="5"/>
  <c r="AA132" i="6"/>
  <c r="AB132" i="6" s="1"/>
  <c r="C111" i="14"/>
  <c r="H111" i="11" s="1"/>
  <c r="E111" i="11" s="1"/>
  <c r="M103" i="6"/>
  <c r="N103" i="6" s="1"/>
  <c r="AA99" i="6"/>
  <c r="AN107" i="8"/>
  <c r="AN81" i="8"/>
  <c r="B67" i="14"/>
  <c r="F67" i="11" s="1"/>
  <c r="C67" i="11" s="1"/>
  <c r="C67" i="14"/>
  <c r="H67" i="11" s="1"/>
  <c r="E67" i="11" s="1"/>
  <c r="R48" i="3"/>
  <c r="AB68" i="6"/>
  <c r="I35" i="6"/>
  <c r="AA7" i="6"/>
  <c r="S174" i="3"/>
  <c r="R157" i="4"/>
  <c r="N172" i="7"/>
  <c r="Q172" i="7" s="1"/>
  <c r="K172" i="7"/>
  <c r="AA162" i="6"/>
  <c r="R171" i="6"/>
  <c r="K169" i="7"/>
  <c r="N169" i="7"/>
  <c r="Q169" i="7" s="1"/>
  <c r="I161" i="6"/>
  <c r="N156" i="7"/>
  <c r="Q156" i="7" s="1"/>
  <c r="K156" i="7"/>
  <c r="M150" i="6"/>
  <c r="K117" i="7"/>
  <c r="N117" i="7"/>
  <c r="Q117" i="7" s="1"/>
  <c r="R121" i="6"/>
  <c r="AB121" i="6" s="1"/>
  <c r="N120" i="3" s="1"/>
  <c r="R116" i="7"/>
  <c r="Q115" i="3"/>
  <c r="O67" i="7"/>
  <c r="Q67" i="7" s="1"/>
  <c r="K67" i="7"/>
  <c r="AB44" i="14"/>
  <c r="Z44" i="14" s="1"/>
  <c r="S44" i="14" s="1"/>
  <c r="Z61" i="6"/>
  <c r="AA61" i="6" s="1"/>
  <c r="AB61" i="6" s="1"/>
  <c r="AN47" i="8"/>
  <c r="R46" i="6"/>
  <c r="B38" i="14"/>
  <c r="F38" i="11" s="1"/>
  <c r="C38" i="11" s="1"/>
  <c r="C38" i="14"/>
  <c r="H38" i="11" s="1"/>
  <c r="E38" i="11" s="1"/>
  <c r="Z44" i="6"/>
  <c r="AA44" i="6" s="1"/>
  <c r="N20" i="6"/>
  <c r="R20" i="7"/>
  <c r="Q19" i="3"/>
  <c r="S81" i="5"/>
  <c r="Q81" i="5" s="1"/>
  <c r="R166" i="6"/>
  <c r="I151" i="6"/>
  <c r="N151" i="6" s="1"/>
  <c r="AA130" i="6"/>
  <c r="B123" i="14"/>
  <c r="F123" i="11" s="1"/>
  <c r="C123" i="11" s="1"/>
  <c r="B123" i="11" s="1"/>
  <c r="R110" i="6"/>
  <c r="M110" i="6"/>
  <c r="B82" i="14"/>
  <c r="F82" i="11" s="1"/>
  <c r="C82" i="11" s="1"/>
  <c r="O63" i="7"/>
  <c r="Q63" i="7" s="1"/>
  <c r="K63" i="7"/>
  <c r="D84" i="14"/>
  <c r="B84" i="14" s="1"/>
  <c r="F84" i="11" s="1"/>
  <c r="C84" i="11" s="1"/>
  <c r="R49" i="6"/>
  <c r="I56" i="6"/>
  <c r="N56" i="6" s="1"/>
  <c r="I40" i="6"/>
  <c r="Z13" i="6"/>
  <c r="M31" i="6"/>
  <c r="N31" i="6" s="1"/>
  <c r="C13" i="14"/>
  <c r="H13" i="11" s="1"/>
  <c r="E13" i="11" s="1"/>
  <c r="AN121" i="8"/>
  <c r="T120" i="3" s="1"/>
  <c r="R120" i="3" s="1"/>
  <c r="I110" i="6"/>
  <c r="R105" i="6"/>
  <c r="AN68" i="8"/>
  <c r="I60" i="6"/>
  <c r="R40" i="6"/>
  <c r="R15" i="6"/>
  <c r="U76" i="4"/>
  <c r="L12" i="5"/>
  <c r="L56" i="4"/>
  <c r="L32" i="4"/>
  <c r="L24" i="4"/>
  <c r="L40" i="5"/>
  <c r="L47" i="5"/>
  <c r="L67" i="4"/>
  <c r="L41" i="4"/>
  <c r="L150" i="4"/>
  <c r="L111" i="4"/>
  <c r="L95" i="4"/>
  <c r="L69" i="4"/>
  <c r="L33" i="4"/>
  <c r="L31" i="5"/>
  <c r="L52" i="5"/>
  <c r="L59" i="5"/>
  <c r="L29" i="4"/>
  <c r="L19" i="4"/>
  <c r="L25" i="4"/>
  <c r="L23" i="4"/>
  <c r="R25" i="5"/>
  <c r="O37" i="5"/>
  <c r="K175" i="7"/>
  <c r="N175" i="7"/>
  <c r="Q175" i="7" s="1"/>
  <c r="B155" i="14"/>
  <c r="F155" i="11" s="1"/>
  <c r="C155" i="11" s="1"/>
  <c r="R146" i="6"/>
  <c r="B137" i="14"/>
  <c r="F137" i="11" s="1"/>
  <c r="C137" i="11" s="1"/>
  <c r="C137" i="14"/>
  <c r="H137" i="11" s="1"/>
  <c r="E137" i="11" s="1"/>
  <c r="K120" i="7"/>
  <c r="N120" i="7"/>
  <c r="Q120" i="7" s="1"/>
  <c r="AN129" i="8"/>
  <c r="K138" i="7"/>
  <c r="N138" i="7"/>
  <c r="Q138" i="7" s="1"/>
  <c r="K113" i="7"/>
  <c r="N113" i="7"/>
  <c r="Q113" i="7" s="1"/>
  <c r="M97" i="6"/>
  <c r="N97" i="6" s="1"/>
  <c r="M114" i="6"/>
  <c r="N114" i="6" s="1"/>
  <c r="B81" i="14"/>
  <c r="F81" i="11" s="1"/>
  <c r="C81" i="11" s="1"/>
  <c r="M72" i="6"/>
  <c r="N72" i="6" s="1"/>
  <c r="R49" i="7"/>
  <c r="Q48" i="3"/>
  <c r="Z39" i="6"/>
  <c r="AA39" i="6" s="1"/>
  <c r="AB39" i="6" s="1"/>
  <c r="AA52" i="6"/>
  <c r="AA24" i="6"/>
  <c r="R20" i="6"/>
  <c r="C27" i="14"/>
  <c r="H27" i="11" s="1"/>
  <c r="E27" i="11" s="1"/>
  <c r="K141" i="7"/>
  <c r="N141" i="7"/>
  <c r="Q141" i="7" s="1"/>
  <c r="Q95" i="3"/>
  <c r="R96" i="7"/>
  <c r="K93" i="7"/>
  <c r="N93" i="7"/>
  <c r="Q93" i="7" s="1"/>
  <c r="O75" i="7"/>
  <c r="K75" i="7"/>
  <c r="AB87" i="6"/>
  <c r="K143" i="7"/>
  <c r="N143" i="7"/>
  <c r="Q143" i="7" s="1"/>
  <c r="K61" i="7"/>
  <c r="N61" i="7"/>
  <c r="Q61" i="7" s="1"/>
  <c r="AB73" i="6"/>
  <c r="M61" i="3"/>
  <c r="L41" i="5"/>
  <c r="K39" i="7"/>
  <c r="N39" i="7"/>
  <c r="Q39" i="7" s="1"/>
  <c r="AN31" i="8"/>
  <c r="Q81" i="4"/>
  <c r="X9" i="8"/>
  <c r="N173" i="6"/>
  <c r="AA158" i="6"/>
  <c r="K145" i="7"/>
  <c r="N145" i="7"/>
  <c r="Q145" i="7" s="1"/>
  <c r="K101" i="7"/>
  <c r="N101" i="7"/>
  <c r="Q101" i="7" s="1"/>
  <c r="R74" i="7"/>
  <c r="Q73" i="3"/>
  <c r="Q24" i="3"/>
  <c r="R25" i="7"/>
  <c r="I47" i="11"/>
  <c r="J44" i="4" s="1"/>
  <c r="K49" i="3"/>
  <c r="S148" i="4"/>
  <c r="Q148" i="4" s="1"/>
  <c r="L140" i="4"/>
  <c r="S100" i="4"/>
  <c r="Q100" i="4" s="1"/>
  <c r="L92" i="4"/>
  <c r="S84" i="4"/>
  <c r="Q84" i="4" s="1"/>
  <c r="P25" i="4"/>
  <c r="O139" i="4"/>
  <c r="O107" i="4"/>
  <c r="O25" i="4"/>
  <c r="O21" i="4"/>
  <c r="O95" i="4"/>
  <c r="P28" i="4"/>
  <c r="P107" i="4"/>
  <c r="M158" i="3"/>
  <c r="L86" i="5"/>
  <c r="B146" i="14"/>
  <c r="F146" i="11" s="1"/>
  <c r="C146" i="11" s="1"/>
  <c r="R104" i="3"/>
  <c r="K87" i="7"/>
  <c r="N87" i="7"/>
  <c r="Q87" i="7" s="1"/>
  <c r="R40" i="3"/>
  <c r="K19" i="7"/>
  <c r="N19" i="7"/>
  <c r="Q19" i="7" s="1"/>
  <c r="K16" i="7"/>
  <c r="N16" i="7"/>
  <c r="Q16" i="7" s="1"/>
  <c r="AB7" i="6"/>
  <c r="R8" i="7"/>
  <c r="Q7" i="3"/>
  <c r="C155" i="14"/>
  <c r="H155" i="11" s="1"/>
  <c r="E155" i="11" s="1"/>
  <c r="B125" i="14"/>
  <c r="F125" i="11" s="1"/>
  <c r="C125" i="11" s="1"/>
  <c r="S105" i="3"/>
  <c r="R93" i="4"/>
  <c r="Q84" i="3"/>
  <c r="R85" i="7"/>
  <c r="AA59" i="6"/>
  <c r="AN39" i="8"/>
  <c r="K10" i="7"/>
  <c r="N10" i="7"/>
  <c r="Q10" i="7" s="1"/>
  <c r="B173" i="14"/>
  <c r="F173" i="11" s="1"/>
  <c r="C173" i="11" s="1"/>
  <c r="B173" i="11" s="1"/>
  <c r="AB175" i="6"/>
  <c r="AA164" i="6"/>
  <c r="K153" i="7"/>
  <c r="N153" i="7"/>
  <c r="Q153" i="7" s="1"/>
  <c r="AB130" i="6"/>
  <c r="AN64" i="8"/>
  <c r="N48" i="6"/>
  <c r="C60" i="14"/>
  <c r="H60" i="11" s="1"/>
  <c r="E60" i="11" s="1"/>
  <c r="B60" i="11" s="1"/>
  <c r="M85" i="5"/>
  <c r="AN173" i="8"/>
  <c r="B149" i="14"/>
  <c r="F149" i="11" s="1"/>
  <c r="C149" i="11" s="1"/>
  <c r="M123" i="3"/>
  <c r="L109" i="4"/>
  <c r="R104" i="6"/>
  <c r="K95" i="7"/>
  <c r="N95" i="7"/>
  <c r="Q95" i="7" s="1"/>
  <c r="R104" i="7"/>
  <c r="Q103" i="3"/>
  <c r="AA80" i="6"/>
  <c r="AA69" i="6"/>
  <c r="AB69" i="6" s="1"/>
  <c r="R65" i="6"/>
  <c r="R40" i="7"/>
  <c r="Q39" i="3"/>
  <c r="O30" i="7"/>
  <c r="Q30" i="7" s="1"/>
  <c r="K30" i="7"/>
  <c r="N65" i="6"/>
  <c r="R56" i="6"/>
  <c r="AA11" i="6"/>
  <c r="O128" i="4"/>
  <c r="O80" i="4"/>
  <c r="L106" i="4"/>
  <c r="L115" i="4"/>
  <c r="L99" i="4"/>
  <c r="M142" i="4"/>
  <c r="L11" i="4"/>
  <c r="L48" i="5"/>
  <c r="L142" i="4"/>
  <c r="N157" i="6"/>
  <c r="AA98" i="6"/>
  <c r="N107" i="6"/>
  <c r="N89" i="6"/>
  <c r="Q72" i="3"/>
  <c r="R73" i="7"/>
  <c r="K57" i="7"/>
  <c r="N57" i="7"/>
  <c r="Q57" i="7" s="1"/>
  <c r="R53" i="7"/>
  <c r="Q52" i="3"/>
  <c r="R37" i="7"/>
  <c r="Q36" i="3"/>
  <c r="R21" i="7"/>
  <c r="Q20" i="3"/>
  <c r="Q68" i="3"/>
  <c r="R69" i="7"/>
  <c r="R52" i="6"/>
  <c r="AB52" i="6" s="1"/>
  <c r="C82" i="14"/>
  <c r="H82" i="11" s="1"/>
  <c r="E82" i="11" s="1"/>
  <c r="C51" i="14"/>
  <c r="H51" i="11" s="1"/>
  <c r="E51" i="11" s="1"/>
  <c r="B51" i="11" s="1"/>
  <c r="C105" i="14"/>
  <c r="H105" i="11" s="1"/>
  <c r="E105" i="11" s="1"/>
  <c r="B105" i="11" s="1"/>
  <c r="S132" i="3"/>
  <c r="R117" i="4"/>
  <c r="B7" i="14"/>
  <c r="F7" i="11" s="1"/>
  <c r="C7" i="11" s="1"/>
  <c r="AB170" i="6"/>
  <c r="S163" i="14"/>
  <c r="C163" i="14"/>
  <c r="H163" i="11" s="1"/>
  <c r="E163" i="11" s="1"/>
  <c r="B163" i="11" s="1"/>
  <c r="N164" i="7"/>
  <c r="Q164" i="7" s="1"/>
  <c r="K164" i="7"/>
  <c r="R139" i="7"/>
  <c r="Q138" i="3"/>
  <c r="Q118" i="3"/>
  <c r="R119" i="7"/>
  <c r="AN110" i="8"/>
  <c r="O94" i="7"/>
  <c r="Q94" i="7" s="1"/>
  <c r="K94" i="7"/>
  <c r="AB95" i="14"/>
  <c r="Z95" i="14" s="1"/>
  <c r="S95" i="14" s="1"/>
  <c r="B95" i="14" s="1"/>
  <c r="F95" i="11" s="1"/>
  <c r="C95" i="11" s="1"/>
  <c r="B92" i="14"/>
  <c r="F92" i="11" s="1"/>
  <c r="C92" i="11" s="1"/>
  <c r="AB62" i="6"/>
  <c r="K51" i="7"/>
  <c r="N51" i="7"/>
  <c r="Q51" i="7" s="1"/>
  <c r="S10" i="5"/>
  <c r="Q10" i="5" s="1"/>
  <c r="K170" i="7"/>
  <c r="N170" i="7"/>
  <c r="Q170" i="7" s="1"/>
  <c r="B48" i="14"/>
  <c r="F48" i="11" s="1"/>
  <c r="C48" i="11" s="1"/>
  <c r="Q31" i="3"/>
  <c r="R32" i="7"/>
  <c r="O69" i="5"/>
  <c r="AN171" i="8"/>
  <c r="B160" i="14"/>
  <c r="F160" i="11" s="1"/>
  <c r="C160" i="11" s="1"/>
  <c r="B160" i="11" s="1"/>
  <c r="C161" i="14"/>
  <c r="H161" i="11" s="1"/>
  <c r="E161" i="11" s="1"/>
  <c r="B161" i="11" s="1"/>
  <c r="N150" i="7"/>
  <c r="Q150" i="7" s="1"/>
  <c r="K150" i="7"/>
  <c r="AB148" i="6"/>
  <c r="AB139" i="14"/>
  <c r="Z139" i="14" s="1"/>
  <c r="S139" i="14" s="1"/>
  <c r="B139" i="14" s="1"/>
  <c r="F139" i="11" s="1"/>
  <c r="C139" i="11" s="1"/>
  <c r="AA129" i="6"/>
  <c r="AN119" i="8"/>
  <c r="K173" i="7"/>
  <c r="N173" i="7"/>
  <c r="Q173" i="7" s="1"/>
  <c r="R176" i="6"/>
  <c r="R167" i="6"/>
  <c r="Z172" i="6"/>
  <c r="AA172" i="6" s="1"/>
  <c r="AB172" i="6" s="1"/>
  <c r="AA149" i="6"/>
  <c r="N146" i="7"/>
  <c r="Q146" i="7" s="1"/>
  <c r="K146" i="7"/>
  <c r="I129" i="6"/>
  <c r="Z140" i="6"/>
  <c r="AA140" i="6" s="1"/>
  <c r="AB140" i="6" s="1"/>
  <c r="Z118" i="6"/>
  <c r="AA118" i="6" s="1"/>
  <c r="AB118" i="6" s="1"/>
  <c r="N117" i="3" s="1"/>
  <c r="L117" i="3" s="1"/>
  <c r="Z110" i="6"/>
  <c r="R67" i="6"/>
  <c r="AA83" i="6"/>
  <c r="Z76" i="6"/>
  <c r="R48" i="7"/>
  <c r="Q47" i="3"/>
  <c r="Z54" i="6"/>
  <c r="Z46" i="6"/>
  <c r="Z38" i="6"/>
  <c r="AA38" i="6" s="1"/>
  <c r="AB38" i="6" s="1"/>
  <c r="B18" i="11"/>
  <c r="D44" i="14"/>
  <c r="B44" i="14" s="1"/>
  <c r="F44" i="11" s="1"/>
  <c r="C44" i="11" s="1"/>
  <c r="AN35" i="8"/>
  <c r="P69" i="5"/>
  <c r="Z177" i="6"/>
  <c r="AA177" i="6" s="1"/>
  <c r="AB177" i="6" s="1"/>
  <c r="Z165" i="6"/>
  <c r="I164" i="6"/>
  <c r="N164" i="6" s="1"/>
  <c r="Z161" i="6"/>
  <c r="AA161" i="6" s="1"/>
  <c r="AB161" i="6" s="1"/>
  <c r="M146" i="6"/>
  <c r="AA138" i="6"/>
  <c r="I141" i="6"/>
  <c r="B129" i="14"/>
  <c r="F129" i="11" s="1"/>
  <c r="C129" i="11" s="1"/>
  <c r="Z128" i="6"/>
  <c r="AA128" i="6" s="1"/>
  <c r="C106" i="14"/>
  <c r="H106" i="11" s="1"/>
  <c r="E106" i="11" s="1"/>
  <c r="M95" i="6"/>
  <c r="N95" i="6" s="1"/>
  <c r="I92" i="6"/>
  <c r="N92" i="6" s="1"/>
  <c r="I68" i="6"/>
  <c r="N68" i="6" s="1"/>
  <c r="B30" i="14"/>
  <c r="F30" i="11" s="1"/>
  <c r="C30" i="11" s="1"/>
  <c r="I16" i="6"/>
  <c r="R105" i="4"/>
  <c r="B142" i="14"/>
  <c r="F142" i="11" s="1"/>
  <c r="C142" i="11" s="1"/>
  <c r="Z141" i="6"/>
  <c r="AA141" i="6" s="1"/>
  <c r="AA123" i="6"/>
  <c r="C136" i="14"/>
  <c r="H136" i="11" s="1"/>
  <c r="E136" i="11" s="1"/>
  <c r="B136" i="11" s="1"/>
  <c r="M111" i="6"/>
  <c r="N111" i="6" s="1"/>
  <c r="B108" i="14"/>
  <c r="F108" i="11" s="1"/>
  <c r="C108" i="11" s="1"/>
  <c r="C108" i="14"/>
  <c r="H108" i="11" s="1"/>
  <c r="E108" i="11" s="1"/>
  <c r="I95" i="6"/>
  <c r="R100" i="7"/>
  <c r="Q99" i="3"/>
  <c r="Z96" i="6"/>
  <c r="AA96" i="6" s="1"/>
  <c r="AB96" i="6" s="1"/>
  <c r="AN76" i="8"/>
  <c r="R37" i="6"/>
  <c r="Z28" i="6"/>
  <c r="AA28" i="6" s="1"/>
  <c r="U60" i="4"/>
  <c r="U86" i="4"/>
  <c r="U76" i="5"/>
  <c r="I175" i="6"/>
  <c r="AN157" i="8"/>
  <c r="Z136" i="6"/>
  <c r="B138" i="14"/>
  <c r="F138" i="11" s="1"/>
  <c r="C138" i="11" s="1"/>
  <c r="B138" i="11" s="1"/>
  <c r="Z106" i="6"/>
  <c r="AA106" i="6" s="1"/>
  <c r="AB106" i="6" s="1"/>
  <c r="AN114" i="8"/>
  <c r="T88" i="3"/>
  <c r="S77" i="4"/>
  <c r="Q77" i="4" s="1"/>
  <c r="R76" i="6"/>
  <c r="R71" i="6"/>
  <c r="I51" i="6"/>
  <c r="Z29" i="6"/>
  <c r="AA29" i="6" s="1"/>
  <c r="AB29" i="6" s="1"/>
  <c r="AN23" i="8"/>
  <c r="R31" i="6"/>
  <c r="AN161" i="8"/>
  <c r="Z150" i="6"/>
  <c r="AA150" i="6" s="1"/>
  <c r="R136" i="6"/>
  <c r="I130" i="6"/>
  <c r="N130" i="6" s="1"/>
  <c r="Z133" i="6"/>
  <c r="AA133" i="6" s="1"/>
  <c r="B114" i="14"/>
  <c r="F114" i="11" s="1"/>
  <c r="C114" i="11" s="1"/>
  <c r="B114" i="11" s="1"/>
  <c r="B94" i="11"/>
  <c r="AA119" i="6"/>
  <c r="I73" i="6"/>
  <c r="N73" i="6" s="1"/>
  <c r="Z67" i="6"/>
  <c r="AA67" i="6" s="1"/>
  <c r="B50" i="14"/>
  <c r="F50" i="11" s="1"/>
  <c r="C50" i="11" s="1"/>
  <c r="C50" i="14"/>
  <c r="H50" i="11" s="1"/>
  <c r="E50" i="11" s="1"/>
  <c r="AA50" i="6"/>
  <c r="M33" i="3"/>
  <c r="L22" i="5"/>
  <c r="AA51" i="6"/>
  <c r="R24" i="7"/>
  <c r="Q23" i="3"/>
  <c r="R9" i="7"/>
  <c r="Q8" i="3"/>
  <c r="S90" i="5"/>
  <c r="Q90" i="5" s="1"/>
  <c r="R74" i="5"/>
  <c r="Q26" i="5"/>
  <c r="Z168" i="6"/>
  <c r="AA163" i="6"/>
  <c r="K161" i="7"/>
  <c r="N161" i="7"/>
  <c r="Q161" i="7" s="1"/>
  <c r="Z157" i="6"/>
  <c r="AA157" i="6" s="1"/>
  <c r="AB157" i="6" s="1"/>
  <c r="AN143" i="8"/>
  <c r="K121" i="7"/>
  <c r="P120" i="3" s="1"/>
  <c r="N121" i="7"/>
  <c r="Q121" i="7" s="1"/>
  <c r="AB122" i="14"/>
  <c r="Z122" i="14" s="1"/>
  <c r="C98" i="14"/>
  <c r="H98" i="11" s="1"/>
  <c r="E98" i="11" s="1"/>
  <c r="R80" i="7"/>
  <c r="Q79" i="3"/>
  <c r="I61" i="6"/>
  <c r="AN58" i="8"/>
  <c r="O34" i="7"/>
  <c r="Q34" i="7" s="1"/>
  <c r="K34" i="7"/>
  <c r="Q70" i="5"/>
  <c r="S6" i="5"/>
  <c r="Q6" i="5" s="1"/>
  <c r="M10" i="6"/>
  <c r="N10" i="6" s="1"/>
  <c r="L85" i="5"/>
  <c r="Q91" i="3"/>
  <c r="R92" i="7"/>
  <c r="I80" i="6"/>
  <c r="N80" i="6" s="1"/>
  <c r="K99" i="7"/>
  <c r="N99" i="7"/>
  <c r="Q99" i="7" s="1"/>
  <c r="R56" i="7"/>
  <c r="Q55" i="3"/>
  <c r="R58" i="6"/>
  <c r="AB58" i="6" s="1"/>
  <c r="AN27" i="8"/>
  <c r="B20" i="14"/>
  <c r="F20" i="11" s="1"/>
  <c r="C20" i="11" s="1"/>
  <c r="B20" i="11" s="1"/>
  <c r="R23" i="5"/>
  <c r="R20" i="5"/>
  <c r="R32" i="5"/>
  <c r="R98" i="4"/>
  <c r="R82" i="4"/>
  <c r="R44" i="4"/>
  <c r="R28" i="4"/>
  <c r="R20" i="4"/>
  <c r="S69" i="4"/>
  <c r="Q69" i="4" s="1"/>
  <c r="R7" i="4"/>
  <c r="R68" i="5"/>
  <c r="R31" i="5"/>
  <c r="S64" i="5"/>
  <c r="Q64" i="5" s="1"/>
  <c r="R155" i="4"/>
  <c r="R91" i="4"/>
  <c r="S58" i="4"/>
  <c r="Q58" i="4" s="1"/>
  <c r="Q26" i="4"/>
  <c r="S150" i="4"/>
  <c r="Q150" i="4" s="1"/>
  <c r="S134" i="4"/>
  <c r="Q134" i="4" s="1"/>
  <c r="S11" i="4"/>
  <c r="Q11" i="4" s="1"/>
  <c r="S15" i="4"/>
  <c r="Q15" i="4" s="1"/>
  <c r="S95" i="5"/>
  <c r="Q95" i="5" s="1"/>
  <c r="S99" i="4"/>
  <c r="Q99" i="4" s="1"/>
  <c r="S115" i="4"/>
  <c r="Q115" i="4" s="1"/>
  <c r="P82" i="5"/>
  <c r="R143" i="3"/>
  <c r="Z139" i="6"/>
  <c r="AA139" i="6" s="1"/>
  <c r="Q133" i="3"/>
  <c r="R134" i="7"/>
  <c r="M141" i="6"/>
  <c r="N141" i="6" s="1"/>
  <c r="K125" i="7"/>
  <c r="N125" i="7"/>
  <c r="Q125" i="7" s="1"/>
  <c r="R91" i="6"/>
  <c r="Z26" i="6"/>
  <c r="AA26" i="6" s="1"/>
  <c r="R10" i="6"/>
  <c r="AN6" i="8"/>
  <c r="R165" i="7"/>
  <c r="Q164" i="3"/>
  <c r="C142" i="14"/>
  <c r="H142" i="11" s="1"/>
  <c r="E142" i="11" s="1"/>
  <c r="R135" i="7"/>
  <c r="Q134" i="3"/>
  <c r="C115" i="14"/>
  <c r="H115" i="11" s="1"/>
  <c r="E115" i="11" s="1"/>
  <c r="AA108" i="6"/>
  <c r="R100" i="6"/>
  <c r="K114" i="7"/>
  <c r="N114" i="7"/>
  <c r="Q114" i="7" s="1"/>
  <c r="R108" i="7"/>
  <c r="Q107" i="3"/>
  <c r="R89" i="6"/>
  <c r="R81" i="6"/>
  <c r="AB81" i="6" s="1"/>
  <c r="B63" i="11"/>
  <c r="Q75" i="7"/>
  <c r="N21" i="6"/>
  <c r="R47" i="6"/>
  <c r="M19" i="6"/>
  <c r="K31" i="7"/>
  <c r="N31" i="7"/>
  <c r="Q31" i="7" s="1"/>
  <c r="Q30" i="5"/>
  <c r="M10" i="5"/>
  <c r="K10" i="5" s="1"/>
  <c r="I162" i="6"/>
  <c r="N162" i="6" s="1"/>
  <c r="C149" i="14"/>
  <c r="H149" i="11" s="1"/>
  <c r="E149" i="11" s="1"/>
  <c r="Z127" i="6"/>
  <c r="AA127" i="6" s="1"/>
  <c r="AB127" i="6" s="1"/>
  <c r="O136" i="7"/>
  <c r="Q136" i="7" s="1"/>
  <c r="K136" i="7"/>
  <c r="Z124" i="6"/>
  <c r="AA124" i="6" s="1"/>
  <c r="AB124" i="6" s="1"/>
  <c r="AB129" i="6"/>
  <c r="I121" i="6"/>
  <c r="N121" i="6" s="1"/>
  <c r="M120" i="3" s="1"/>
  <c r="AA112" i="6"/>
  <c r="Z104" i="6"/>
  <c r="AA104" i="6" s="1"/>
  <c r="Z105" i="6"/>
  <c r="AA105" i="6" s="1"/>
  <c r="AB88" i="14"/>
  <c r="Z88" i="14" s="1"/>
  <c r="S88" i="14" s="1"/>
  <c r="B88" i="14" s="1"/>
  <c r="F88" i="11" s="1"/>
  <c r="C88" i="11" s="1"/>
  <c r="Z94" i="6"/>
  <c r="AA94" i="6" s="1"/>
  <c r="V79" i="6"/>
  <c r="AA79" i="6" s="1"/>
  <c r="AB79" i="6" s="1"/>
  <c r="B59" i="11"/>
  <c r="Z65" i="6"/>
  <c r="AA65" i="6" s="1"/>
  <c r="I64" i="6"/>
  <c r="Z33" i="6"/>
  <c r="AA33" i="6" s="1"/>
  <c r="AB33" i="6" s="1"/>
  <c r="K47" i="7"/>
  <c r="N47" i="7"/>
  <c r="Q47" i="7" s="1"/>
  <c r="M16" i="6"/>
  <c r="N16" i="6" s="1"/>
  <c r="AB158" i="6"/>
  <c r="N157" i="3" s="1"/>
  <c r="L157" i="3" s="1"/>
  <c r="K152" i="7"/>
  <c r="N152" i="7"/>
  <c r="Q152" i="7" s="1"/>
  <c r="R155" i="7"/>
  <c r="Q154" i="3"/>
  <c r="Z152" i="6"/>
  <c r="AA152" i="6" s="1"/>
  <c r="AB152" i="6" s="1"/>
  <c r="AB140" i="14"/>
  <c r="Z140" i="14" s="1"/>
  <c r="S140" i="14" s="1"/>
  <c r="K142" i="7"/>
  <c r="N142" i="7"/>
  <c r="Q142" i="7" s="1"/>
  <c r="K109" i="7"/>
  <c r="N109" i="7"/>
  <c r="Q109" i="7" s="1"/>
  <c r="Z97" i="6"/>
  <c r="AA97" i="6" s="1"/>
  <c r="AB97" i="6" s="1"/>
  <c r="K103" i="7"/>
  <c r="N103" i="7"/>
  <c r="Q103" i="7" s="1"/>
  <c r="S83" i="3"/>
  <c r="R53" i="5"/>
  <c r="K107" i="7"/>
  <c r="N107" i="7"/>
  <c r="Q107" i="7" s="1"/>
  <c r="Z92" i="6"/>
  <c r="I76" i="6"/>
  <c r="Z74" i="6"/>
  <c r="AA74" i="6" s="1"/>
  <c r="AB74" i="6" s="1"/>
  <c r="AB57" i="14"/>
  <c r="Z57" i="14" s="1"/>
  <c r="S57" i="14" s="1"/>
  <c r="B57" i="14" s="1"/>
  <c r="F57" i="11" s="1"/>
  <c r="C57" i="11" s="1"/>
  <c r="I23" i="6"/>
  <c r="N18" i="3"/>
  <c r="M13" i="5"/>
  <c r="O14" i="5"/>
  <c r="S152" i="4"/>
  <c r="Q152" i="4" s="1"/>
  <c r="S136" i="4"/>
  <c r="Q136" i="4" s="1"/>
  <c r="Q120" i="4"/>
  <c r="L112" i="4"/>
  <c r="S88" i="4"/>
  <c r="Q88" i="4" s="1"/>
  <c r="Q72" i="4"/>
  <c r="P84" i="5"/>
  <c r="P118" i="4"/>
  <c r="O66" i="4"/>
  <c r="O50" i="4"/>
  <c r="O42" i="4"/>
  <c r="O18" i="4"/>
  <c r="O114" i="4"/>
  <c r="P57" i="4"/>
  <c r="O99" i="4"/>
  <c r="O24" i="5"/>
  <c r="O57" i="4"/>
  <c r="P68" i="5"/>
  <c r="O118" i="4"/>
  <c r="O119" i="4"/>
  <c r="O87" i="4"/>
  <c r="P66" i="4"/>
  <c r="P50" i="4"/>
  <c r="P42" i="4"/>
  <c r="P59" i="5"/>
  <c r="P24" i="5"/>
  <c r="P95" i="4"/>
  <c r="P143" i="4"/>
  <c r="O68" i="5"/>
  <c r="Q143" i="3"/>
  <c r="R144" i="7"/>
  <c r="C129" i="14"/>
  <c r="H129" i="11" s="1"/>
  <c r="E129" i="11" s="1"/>
  <c r="B117" i="14"/>
  <c r="F117" i="11" s="1"/>
  <c r="C117" i="11" s="1"/>
  <c r="AB99" i="6"/>
  <c r="N98" i="7"/>
  <c r="Q98" i="7" s="1"/>
  <c r="K98" i="7"/>
  <c r="R66" i="7"/>
  <c r="Q65" i="3"/>
  <c r="R41" i="6"/>
  <c r="B29" i="14"/>
  <c r="F29" i="11" s="1"/>
  <c r="C29" i="11" s="1"/>
  <c r="Z60" i="6"/>
  <c r="AA60" i="6" s="1"/>
  <c r="AB60" i="6" s="1"/>
  <c r="Z48" i="6"/>
  <c r="AA48" i="6" s="1"/>
  <c r="AB48" i="6" s="1"/>
  <c r="C32" i="14"/>
  <c r="H32" i="11" s="1"/>
  <c r="E32" i="11" s="1"/>
  <c r="M6" i="6"/>
  <c r="N6" i="6" s="1"/>
  <c r="C170" i="14"/>
  <c r="H170" i="11" s="1"/>
  <c r="E170" i="11" s="1"/>
  <c r="AB172" i="14"/>
  <c r="Z172" i="14" s="1"/>
  <c r="S172" i="14" s="1"/>
  <c r="AA171" i="6"/>
  <c r="C157" i="14"/>
  <c r="H157" i="11" s="1"/>
  <c r="E157" i="11" s="1"/>
  <c r="AB143" i="14"/>
  <c r="Z143" i="14" s="1"/>
  <c r="B102" i="14"/>
  <c r="F102" i="11" s="1"/>
  <c r="C102" i="11" s="1"/>
  <c r="B102" i="11" s="1"/>
  <c r="I115" i="6"/>
  <c r="N96" i="6"/>
  <c r="C74" i="14"/>
  <c r="H74" i="11" s="1"/>
  <c r="E74" i="11" s="1"/>
  <c r="I69" i="6"/>
  <c r="N69" i="6" s="1"/>
  <c r="N88" i="6"/>
  <c r="Z70" i="6"/>
  <c r="AA70" i="6" s="1"/>
  <c r="I55" i="6"/>
  <c r="B41" i="14"/>
  <c r="F41" i="11" s="1"/>
  <c r="C41" i="11" s="1"/>
  <c r="B41" i="11" s="1"/>
  <c r="AA54" i="6"/>
  <c r="Z22" i="6"/>
  <c r="AA22" i="6" s="1"/>
  <c r="AB22" i="6" s="1"/>
  <c r="R17" i="7"/>
  <c r="Q16" i="3"/>
  <c r="P17" i="5"/>
  <c r="AB164" i="6"/>
  <c r="Z156" i="6"/>
  <c r="AA156" i="6" s="1"/>
  <c r="T144" i="3"/>
  <c r="R144" i="3" s="1"/>
  <c r="S77" i="5"/>
  <c r="Q77" i="5" s="1"/>
  <c r="M145" i="6"/>
  <c r="N145" i="6" s="1"/>
  <c r="C125" i="14"/>
  <c r="H125" i="11" s="1"/>
  <c r="E125" i="11" s="1"/>
  <c r="Z143" i="6"/>
  <c r="AA143" i="6" s="1"/>
  <c r="AB143" i="6" s="1"/>
  <c r="AA57" i="6"/>
  <c r="AB32" i="14"/>
  <c r="Z32" i="14" s="1"/>
  <c r="S32" i="14" s="1"/>
  <c r="B32" i="14" s="1"/>
  <c r="F32" i="11" s="1"/>
  <c r="C32" i="11" s="1"/>
  <c r="L6" i="5"/>
  <c r="P33" i="5"/>
  <c r="AA165" i="6"/>
  <c r="R127" i="7"/>
  <c r="Q126" i="3"/>
  <c r="Q122" i="3"/>
  <c r="R123" i="7"/>
  <c r="AB80" i="6"/>
  <c r="I32" i="6"/>
  <c r="N32" i="6" s="1"/>
  <c r="Z32" i="6"/>
  <c r="AA32" i="6" s="1"/>
  <c r="L76" i="5"/>
  <c r="L44" i="4"/>
  <c r="L36" i="4"/>
  <c r="L12" i="4"/>
  <c r="M11" i="4"/>
  <c r="K11" i="4" s="1"/>
  <c r="M17" i="4"/>
  <c r="L13" i="4"/>
  <c r="L7" i="4"/>
  <c r="L60" i="5"/>
  <c r="L87" i="4"/>
  <c r="L56" i="5"/>
  <c r="L59" i="4"/>
  <c r="L64" i="5"/>
  <c r="L55" i="4"/>
  <c r="Q147" i="3"/>
  <c r="R148" i="7"/>
  <c r="R131" i="7"/>
  <c r="Q130" i="3"/>
  <c r="AN106" i="8"/>
  <c r="AB98" i="6"/>
  <c r="I98" i="6"/>
  <c r="O71" i="7"/>
  <c r="Q71" i="7" s="1"/>
  <c r="K71" i="7"/>
  <c r="Z72" i="6"/>
  <c r="AA72" i="6" s="1"/>
  <c r="AB72" i="6" s="1"/>
  <c r="C48" i="14"/>
  <c r="H48" i="11" s="1"/>
  <c r="E48" i="11" s="1"/>
  <c r="R41" i="7"/>
  <c r="Q40" i="3"/>
  <c r="O26" i="7"/>
  <c r="Q26" i="7" s="1"/>
  <c r="K26" i="7"/>
  <c r="Z55" i="6"/>
  <c r="AA55" i="6" s="1"/>
  <c r="AB55" i="6" s="1"/>
  <c r="R28" i="6"/>
  <c r="I19" i="6"/>
  <c r="C79" i="14"/>
  <c r="H79" i="11" s="1"/>
  <c r="E79" i="11" s="1"/>
  <c r="B79" i="11" s="1"/>
  <c r="C31" i="14"/>
  <c r="H31" i="11" s="1"/>
  <c r="E31" i="11" s="1"/>
  <c r="B31" i="11" s="1"/>
  <c r="C101" i="14"/>
  <c r="H101" i="11" s="1"/>
  <c r="E101" i="11" s="1"/>
  <c r="B101" i="11" s="1"/>
  <c r="K157" i="7"/>
  <c r="N157" i="7"/>
  <c r="Q157" i="7" s="1"/>
  <c r="K118" i="7"/>
  <c r="P117" i="3" s="1"/>
  <c r="N118" i="7"/>
  <c r="Q118" i="7" s="1"/>
  <c r="Q77" i="3"/>
  <c r="R78" i="7"/>
  <c r="R84" i="7"/>
  <c r="Q83" i="3"/>
  <c r="P53" i="5"/>
  <c r="B49" i="14"/>
  <c r="F49" i="11" s="1"/>
  <c r="C49" i="11" s="1"/>
  <c r="B49" i="11" s="1"/>
  <c r="AA37" i="6"/>
  <c r="K23" i="7"/>
  <c r="N23" i="7"/>
  <c r="Q23" i="7" s="1"/>
  <c r="P158" i="3"/>
  <c r="O86" i="5"/>
  <c r="AB102" i="6"/>
  <c r="I121" i="11"/>
  <c r="K123" i="3"/>
  <c r="M105" i="3"/>
  <c r="L93" i="4"/>
  <c r="AN96" i="8"/>
  <c r="AA95" i="6"/>
  <c r="AB95" i="6" s="1"/>
  <c r="AA76" i="6"/>
  <c r="B37" i="14"/>
  <c r="F37" i="11" s="1"/>
  <c r="C37" i="11" s="1"/>
  <c r="AA21" i="6"/>
  <c r="AB21" i="6" s="1"/>
  <c r="O11" i="7"/>
  <c r="Q11" i="7" s="1"/>
  <c r="K11" i="7"/>
  <c r="B159" i="14"/>
  <c r="F159" i="11" s="1"/>
  <c r="C159" i="11" s="1"/>
  <c r="AA136" i="6"/>
  <c r="L7" i="3"/>
  <c r="R43" i="4"/>
  <c r="Q43" i="4" s="1"/>
  <c r="S8" i="5"/>
  <c r="Q106" i="4"/>
  <c r="R36" i="5"/>
  <c r="Q44" i="4"/>
  <c r="B172" i="14"/>
  <c r="F172" i="11" s="1"/>
  <c r="C172" i="11" s="1"/>
  <c r="AN140" i="8"/>
  <c r="I133" i="11"/>
  <c r="J120" i="4" s="1"/>
  <c r="K135" i="3"/>
  <c r="B112" i="14"/>
  <c r="F112" i="11" s="1"/>
  <c r="C112" i="11" s="1"/>
  <c r="B112" i="11" s="1"/>
  <c r="AN103" i="8"/>
  <c r="T61" i="3"/>
  <c r="R61" i="3" s="1"/>
  <c r="S41" i="5"/>
  <c r="Q41" i="5" s="1"/>
  <c r="B55" i="14"/>
  <c r="F55" i="11" s="1"/>
  <c r="C55" i="11" s="1"/>
  <c r="N23" i="6"/>
  <c r="AB27" i="6"/>
  <c r="K12" i="7"/>
  <c r="N12" i="7"/>
  <c r="Q12" i="7" s="1"/>
  <c r="AA10" i="6"/>
  <c r="I6" i="11"/>
  <c r="K8" i="3"/>
  <c r="B140" i="14"/>
  <c r="F140" i="11" s="1"/>
  <c r="C140" i="11" s="1"/>
  <c r="AN133" i="8"/>
  <c r="AA100" i="6"/>
  <c r="AA89" i="6"/>
  <c r="AN98" i="8"/>
  <c r="K81" i="7"/>
  <c r="N81" i="7"/>
  <c r="Q81" i="7" s="1"/>
  <c r="M86" i="3"/>
  <c r="AB83" i="6"/>
  <c r="N55" i="6"/>
  <c r="N39" i="6"/>
  <c r="AN60" i="8"/>
  <c r="B167" i="14"/>
  <c r="F167" i="11" s="1"/>
  <c r="C167" i="11" s="1"/>
  <c r="C167" i="14"/>
  <c r="H167" i="11" s="1"/>
  <c r="E167" i="11" s="1"/>
  <c r="N161" i="6"/>
  <c r="R149" i="6"/>
  <c r="AB149" i="6" s="1"/>
  <c r="R144" i="6"/>
  <c r="Q125" i="3"/>
  <c r="R126" i="7"/>
  <c r="AN115" i="8"/>
  <c r="O90" i="7"/>
  <c r="Q90" i="7" s="1"/>
  <c r="K90" i="7"/>
  <c r="N61" i="6"/>
  <c r="S13" i="4"/>
  <c r="Q13" i="4" s="1"/>
  <c r="S9" i="4"/>
  <c r="S7" i="4"/>
  <c r="Q7" i="4" s="1"/>
  <c r="Q40" i="5"/>
  <c r="R151" i="4"/>
  <c r="R42" i="4"/>
  <c r="R34" i="4"/>
  <c r="Q63" i="4"/>
  <c r="Q11" i="5"/>
  <c r="R78" i="4"/>
  <c r="Q78" i="4" s="1"/>
  <c r="R61" i="4"/>
  <c r="R51" i="4"/>
  <c r="Q103" i="4"/>
  <c r="R176" i="7"/>
  <c r="Q175" i="3"/>
  <c r="AN169" i="8"/>
  <c r="AN142" i="8"/>
  <c r="AA114" i="6"/>
  <c r="AB114" i="6" s="1"/>
  <c r="B110" i="11"/>
  <c r="C88" i="14"/>
  <c r="H88" i="11" s="1"/>
  <c r="E88" i="11" s="1"/>
  <c r="R44" i="7"/>
  <c r="Q43" i="3"/>
  <c r="K174" i="7"/>
  <c r="N174" i="7"/>
  <c r="Q174" i="7" s="1"/>
  <c r="K171" i="7"/>
  <c r="N171" i="7"/>
  <c r="Q171" i="7" s="1"/>
  <c r="K177" i="7"/>
  <c r="N177" i="7"/>
  <c r="Q177" i="7" s="1"/>
  <c r="AA168" i="6"/>
  <c r="AB168" i="6" s="1"/>
  <c r="B153" i="14"/>
  <c r="F153" i="11" s="1"/>
  <c r="C153" i="11" s="1"/>
  <c r="B153" i="11" s="1"/>
  <c r="R108" i="6"/>
  <c r="B86" i="14"/>
  <c r="F86" i="11" s="1"/>
  <c r="C86" i="11" s="1"/>
  <c r="B86" i="11" s="1"/>
  <c r="C86" i="14"/>
  <c r="H86" i="11" s="1"/>
  <c r="E86" i="11" s="1"/>
  <c r="R84" i="6"/>
  <c r="K79" i="7"/>
  <c r="N79" i="7"/>
  <c r="Q79" i="7" s="1"/>
  <c r="B62" i="14"/>
  <c r="F62" i="11" s="1"/>
  <c r="C62" i="11" s="1"/>
  <c r="B17" i="14"/>
  <c r="F17" i="11" s="1"/>
  <c r="C17" i="11" s="1"/>
  <c r="B17" i="11" s="1"/>
  <c r="C7" i="14"/>
  <c r="H7" i="11" s="1"/>
  <c r="E7" i="11" s="1"/>
  <c r="AA173" i="6"/>
  <c r="C148" i="14"/>
  <c r="H148" i="11" s="1"/>
  <c r="E148" i="11" s="1"/>
  <c r="R142" i="6"/>
  <c r="R112" i="6"/>
  <c r="B90" i="14"/>
  <c r="F90" i="11" s="1"/>
  <c r="C90" i="11" s="1"/>
  <c r="B90" i="11" s="1"/>
  <c r="C90" i="14"/>
  <c r="H90" i="11" s="1"/>
  <c r="E90" i="11" s="1"/>
  <c r="M79" i="6"/>
  <c r="N79" i="6" s="1"/>
  <c r="AA17" i="6"/>
  <c r="K55" i="7"/>
  <c r="N55" i="7"/>
  <c r="Q55" i="7" s="1"/>
  <c r="C37" i="14"/>
  <c r="H37" i="11" s="1"/>
  <c r="E37" i="11" s="1"/>
  <c r="R34" i="6"/>
  <c r="AB34" i="6" s="1"/>
  <c r="AN14" i="8"/>
  <c r="AA13" i="6"/>
  <c r="AB13" i="6" s="1"/>
  <c r="Q129" i="4"/>
  <c r="P105" i="4"/>
  <c r="B3" i="14"/>
  <c r="F3" i="11" s="1"/>
  <c r="C3" i="11" s="1"/>
  <c r="B3" i="11" s="1"/>
  <c r="S85" i="5"/>
  <c r="Q85" i="5" s="1"/>
  <c r="AB158" i="14"/>
  <c r="Z158" i="14" s="1"/>
  <c r="AA147" i="6"/>
  <c r="R128" i="6"/>
  <c r="C116" i="14"/>
  <c r="H116" i="11" s="1"/>
  <c r="E116" i="11" s="1"/>
  <c r="R112" i="7"/>
  <c r="Q111" i="3"/>
  <c r="AA85" i="6"/>
  <c r="R70" i="7"/>
  <c r="Q69" i="3"/>
  <c r="R53" i="6"/>
  <c r="AB53" i="6" s="1"/>
  <c r="AA25" i="6"/>
  <c r="AB25" i="6" s="1"/>
  <c r="C29" i="14"/>
  <c r="H29" i="11" s="1"/>
  <c r="E29" i="11" s="1"/>
  <c r="AB64" i="6"/>
  <c r="AA9" i="6"/>
  <c r="AA23" i="6"/>
  <c r="AB23" i="6" s="1"/>
  <c r="S156" i="4"/>
  <c r="Q156" i="4" s="1"/>
  <c r="S140" i="4"/>
  <c r="L100" i="4"/>
  <c r="S92" i="4"/>
  <c r="Q92" i="4" s="1"/>
  <c r="P114" i="4"/>
  <c r="O24" i="4"/>
  <c r="O8" i="4"/>
  <c r="P32" i="5"/>
  <c r="O138" i="4"/>
  <c r="O74" i="4"/>
  <c r="O123" i="4"/>
  <c r="P47" i="5"/>
  <c r="O7" i="5"/>
  <c r="O143" i="4"/>
  <c r="P24" i="4"/>
  <c r="P8" i="4"/>
  <c r="P69" i="4"/>
  <c r="O7" i="4"/>
  <c r="P83" i="4"/>
  <c r="P99" i="4"/>
  <c r="R82" i="5"/>
  <c r="S34" i="5"/>
  <c r="Q34" i="5" s="1"/>
  <c r="Z159" i="6"/>
  <c r="AA159" i="6" s="1"/>
  <c r="AB159" i="6" s="1"/>
  <c r="R147" i="3"/>
  <c r="B148" i="14"/>
  <c r="F148" i="11" s="1"/>
  <c r="C148" i="11" s="1"/>
  <c r="B148" i="11" s="1"/>
  <c r="R131" i="6"/>
  <c r="M129" i="6"/>
  <c r="I122" i="6"/>
  <c r="N122" i="6" s="1"/>
  <c r="M142" i="6"/>
  <c r="N142" i="6" s="1"/>
  <c r="AN141" i="8"/>
  <c r="AB125" i="6"/>
  <c r="AN117" i="8"/>
  <c r="M117" i="6"/>
  <c r="N117" i="6" s="1"/>
  <c r="I91" i="6"/>
  <c r="C95" i="14"/>
  <c r="H95" i="11" s="1"/>
  <c r="E95" i="11" s="1"/>
  <c r="AA92" i="6"/>
  <c r="AB92" i="6" s="1"/>
  <c r="Z84" i="6"/>
  <c r="AA84" i="6" s="1"/>
  <c r="AB61" i="14"/>
  <c r="Z61" i="14" s="1"/>
  <c r="S61" i="14" s="1"/>
  <c r="B61" i="14" s="1"/>
  <c r="F61" i="11" s="1"/>
  <c r="C61" i="11" s="1"/>
  <c r="B53" i="14"/>
  <c r="F53" i="11" s="1"/>
  <c r="C53" i="11" s="1"/>
  <c r="B53" i="11" s="1"/>
  <c r="N40" i="6"/>
  <c r="C55" i="14"/>
  <c r="H55" i="11" s="1"/>
  <c r="E55" i="11" s="1"/>
  <c r="B22" i="14"/>
  <c r="F22" i="11" s="1"/>
  <c r="C22" i="11" s="1"/>
  <c r="B22" i="11" s="1"/>
  <c r="C22" i="14"/>
  <c r="H22" i="11" s="1"/>
  <c r="E22" i="11" s="1"/>
  <c r="Z18" i="6"/>
  <c r="AA18" i="6" s="1"/>
  <c r="AB18" i="6" s="1"/>
  <c r="Z43" i="6"/>
  <c r="AA43" i="6" s="1"/>
  <c r="AB43" i="6" s="1"/>
  <c r="R13" i="7"/>
  <c r="Q12" i="3"/>
  <c r="M174" i="6"/>
  <c r="N174" i="6" s="1"/>
  <c r="O167" i="7"/>
  <c r="Q167" i="7" s="1"/>
  <c r="K167" i="7"/>
  <c r="N160" i="7"/>
  <c r="Q160" i="7" s="1"/>
  <c r="K160" i="7"/>
  <c r="I154" i="6"/>
  <c r="N154" i="6" s="1"/>
  <c r="AB59" i="6"/>
  <c r="R54" i="6"/>
  <c r="AB54" i="6" s="1"/>
  <c r="B46" i="14"/>
  <c r="F46" i="11" s="1"/>
  <c r="C46" i="11" s="1"/>
  <c r="C46" i="14"/>
  <c r="H46" i="11" s="1"/>
  <c r="E46" i="11" s="1"/>
  <c r="AA46" i="6"/>
  <c r="S17" i="5"/>
  <c r="Q17" i="5" s="1"/>
  <c r="K163" i="7"/>
  <c r="N163" i="7"/>
  <c r="Q163" i="7" s="1"/>
  <c r="N169" i="6"/>
  <c r="Z154" i="6"/>
  <c r="AA154" i="6" s="1"/>
  <c r="M137" i="6"/>
  <c r="N137" i="6" s="1"/>
  <c r="AA110" i="6"/>
  <c r="R108" i="3"/>
  <c r="M109" i="6"/>
  <c r="N109" i="6" s="1"/>
  <c r="K91" i="7"/>
  <c r="N91" i="7"/>
  <c r="Q91" i="7" s="1"/>
  <c r="AN79" i="8"/>
  <c r="M76" i="6"/>
  <c r="AB57" i="6"/>
  <c r="AA49" i="6"/>
  <c r="O18" i="7"/>
  <c r="Q18" i="7" s="1"/>
  <c r="K18" i="7"/>
  <c r="Z15" i="6"/>
  <c r="AA15" i="6" s="1"/>
  <c r="O6" i="5"/>
  <c r="R21" i="5"/>
  <c r="AN172" i="8"/>
  <c r="AB165" i="6"/>
  <c r="T158" i="3"/>
  <c r="R158" i="3" s="1"/>
  <c r="S86" i="5"/>
  <c r="Q86" i="5" s="1"/>
  <c r="AN153" i="8"/>
  <c r="I146" i="6"/>
  <c r="C97" i="14"/>
  <c r="H97" i="11" s="1"/>
  <c r="E97" i="11" s="1"/>
  <c r="B97" i="11" s="1"/>
  <c r="I102" i="6"/>
  <c r="N102" i="6" s="1"/>
  <c r="Z82" i="6"/>
  <c r="AA82" i="6" s="1"/>
  <c r="AB82" i="6" s="1"/>
  <c r="I99" i="6"/>
  <c r="K76" i="7"/>
  <c r="N76" i="7"/>
  <c r="Q76" i="7" s="1"/>
  <c r="B66" i="14"/>
  <c r="F66" i="11" s="1"/>
  <c r="C66" i="11" s="1"/>
  <c r="B66" i="11" s="1"/>
  <c r="AN57" i="8"/>
  <c r="AA40" i="6"/>
  <c r="AB11" i="6"/>
  <c r="O148" i="4"/>
  <c r="O108" i="4"/>
  <c r="X14" i="8"/>
  <c r="K6" i="7"/>
  <c r="N6" i="7"/>
  <c r="Q6" i="7" s="1"/>
  <c r="L139" i="4"/>
  <c r="L91" i="4"/>
  <c r="L75" i="4"/>
  <c r="L43" i="4"/>
  <c r="L68" i="5"/>
  <c r="L80" i="5"/>
  <c r="M7" i="4"/>
  <c r="K7" i="4" s="1"/>
  <c r="L92" i="5"/>
  <c r="L11" i="5"/>
  <c r="S61" i="5"/>
  <c r="Q61" i="5" s="1"/>
  <c r="AA146" i="6"/>
  <c r="Q77" i="7"/>
  <c r="R45" i="7"/>
  <c r="Q44" i="3"/>
  <c r="AA36" i="6"/>
  <c r="AB36" i="6" s="1"/>
  <c r="R32" i="6"/>
  <c r="AA20" i="6"/>
  <c r="C30" i="14"/>
  <c r="H30" i="11" s="1"/>
  <c r="E30" i="11" s="1"/>
  <c r="C5" i="14"/>
  <c r="H5" i="11" s="1"/>
  <c r="E5" i="11" s="1"/>
  <c r="B5" i="11" s="1"/>
  <c r="C35" i="14"/>
  <c r="H35" i="11" s="1"/>
  <c r="E35" i="11" s="1"/>
  <c r="B35" i="11" s="1"/>
  <c r="T123" i="3"/>
  <c r="R123" i="3" s="1"/>
  <c r="S109" i="4"/>
  <c r="Q109" i="4" s="1"/>
  <c r="I10" i="11" l="1"/>
  <c r="K12" i="3"/>
  <c r="M10" i="3"/>
  <c r="L10" i="4"/>
  <c r="L9" i="5"/>
  <c r="N116" i="3"/>
  <c r="M104" i="4"/>
  <c r="M67" i="5"/>
  <c r="N74" i="3"/>
  <c r="L74" i="3" s="1"/>
  <c r="M67" i="4"/>
  <c r="K67" i="4" s="1"/>
  <c r="M48" i="5"/>
  <c r="K48" i="5" s="1"/>
  <c r="N108" i="3"/>
  <c r="M96" i="4"/>
  <c r="M164" i="3"/>
  <c r="L148" i="4"/>
  <c r="N76" i="3"/>
  <c r="L76" i="3" s="1"/>
  <c r="M50" i="5"/>
  <c r="K50" i="5" s="1"/>
  <c r="L66" i="4"/>
  <c r="B116" i="11"/>
  <c r="K118" i="3" s="1"/>
  <c r="AB108" i="6"/>
  <c r="N107" i="3" s="1"/>
  <c r="L107" i="3" s="1"/>
  <c r="AB144" i="6"/>
  <c r="K6" i="5"/>
  <c r="AB47" i="6"/>
  <c r="M31" i="5" s="1"/>
  <c r="K31" i="5" s="1"/>
  <c r="R88" i="3"/>
  <c r="B146" i="11"/>
  <c r="L127" i="4"/>
  <c r="AB78" i="6"/>
  <c r="N77" i="3" s="1"/>
  <c r="L77" i="3" s="1"/>
  <c r="AB63" i="6"/>
  <c r="B74" i="11"/>
  <c r="T10" i="3"/>
  <c r="R10" i="3" s="1"/>
  <c r="B152" i="11"/>
  <c r="I152" i="11" s="1"/>
  <c r="J139" i="4" s="1"/>
  <c r="B24" i="11"/>
  <c r="B119" i="11"/>
  <c r="L46" i="4"/>
  <c r="B174" i="11"/>
  <c r="I174" i="11" s="1"/>
  <c r="B52" i="11"/>
  <c r="Q35" i="4"/>
  <c r="K129" i="3"/>
  <c r="P7" i="4"/>
  <c r="P6" i="5"/>
  <c r="T50" i="3"/>
  <c r="R50" i="3" s="1"/>
  <c r="S45" i="4"/>
  <c r="Q45" i="4" s="1"/>
  <c r="AB88" i="6"/>
  <c r="AB41" i="6"/>
  <c r="AB128" i="6"/>
  <c r="N127" i="3" s="1"/>
  <c r="L127" i="3" s="1"/>
  <c r="B159" i="11"/>
  <c r="I159" i="11" s="1"/>
  <c r="B117" i="11"/>
  <c r="AB71" i="6"/>
  <c r="AB176" i="6"/>
  <c r="M96" i="5" s="1"/>
  <c r="K96" i="5" s="1"/>
  <c r="B95" i="11"/>
  <c r="I95" i="11" s="1"/>
  <c r="L74" i="4"/>
  <c r="B27" i="11"/>
  <c r="B81" i="11"/>
  <c r="M19" i="5"/>
  <c r="K19" i="5" s="1"/>
  <c r="N150" i="6"/>
  <c r="B135" i="11"/>
  <c r="N125" i="6"/>
  <c r="L71" i="5" s="1"/>
  <c r="AB66" i="6"/>
  <c r="N65" i="3" s="1"/>
  <c r="L65" i="3" s="1"/>
  <c r="B131" i="11"/>
  <c r="L118" i="4"/>
  <c r="K70" i="3"/>
  <c r="S37" i="5"/>
  <c r="Q37" i="5" s="1"/>
  <c r="L33" i="5"/>
  <c r="C92" i="14"/>
  <c r="H92" i="11" s="1"/>
  <c r="E92" i="11" s="1"/>
  <c r="B92" i="11" s="1"/>
  <c r="AB142" i="6"/>
  <c r="N141" i="3" s="1"/>
  <c r="L141" i="3" s="1"/>
  <c r="N129" i="6"/>
  <c r="B32" i="11"/>
  <c r="N76" i="6"/>
  <c r="AB131" i="6"/>
  <c r="Q140" i="4"/>
  <c r="AB9" i="6"/>
  <c r="AB147" i="6"/>
  <c r="AB112" i="6"/>
  <c r="B62" i="11"/>
  <c r="L54" i="5"/>
  <c r="L144" i="4"/>
  <c r="B88" i="11"/>
  <c r="K90" i="3" s="1"/>
  <c r="AB91" i="6"/>
  <c r="N90" i="3" s="1"/>
  <c r="B108" i="11"/>
  <c r="AB56" i="6"/>
  <c r="L87" i="5"/>
  <c r="M26" i="4"/>
  <c r="K26" i="4" s="1"/>
  <c r="B15" i="11"/>
  <c r="S14" i="4"/>
  <c r="Q14" i="4" s="1"/>
  <c r="B130" i="11"/>
  <c r="I130" i="11" s="1"/>
  <c r="J117" i="4" s="1"/>
  <c r="B118" i="11"/>
  <c r="B147" i="11"/>
  <c r="AB135" i="6"/>
  <c r="AB113" i="6"/>
  <c r="T146" i="3"/>
  <c r="R146" i="3" s="1"/>
  <c r="S131" i="4"/>
  <c r="Q131" i="4" s="1"/>
  <c r="S79" i="5"/>
  <c r="Q79" i="5" s="1"/>
  <c r="B132" i="11"/>
  <c r="N158" i="3"/>
  <c r="L158" i="3" s="1"/>
  <c r="M86" i="5"/>
  <c r="K86" i="5" s="1"/>
  <c r="M143" i="4"/>
  <c r="K143" i="4" s="1"/>
  <c r="N24" i="3"/>
  <c r="L24" i="3" s="1"/>
  <c r="M22" i="4"/>
  <c r="K22" i="4" s="1"/>
  <c r="M17" i="5"/>
  <c r="K17" i="5" s="1"/>
  <c r="I31" i="11"/>
  <c r="K33" i="3"/>
  <c r="N42" i="3"/>
  <c r="M37" i="4"/>
  <c r="M27" i="5"/>
  <c r="N8" i="3"/>
  <c r="L8" i="3" s="1"/>
  <c r="M7" i="5"/>
  <c r="K7" i="5" s="1"/>
  <c r="M8" i="4"/>
  <c r="K8" i="4" s="1"/>
  <c r="N146" i="3"/>
  <c r="M79" i="5"/>
  <c r="M131" i="4"/>
  <c r="N142" i="3"/>
  <c r="L142" i="3" s="1"/>
  <c r="M76" i="5"/>
  <c r="K76" i="5" s="1"/>
  <c r="M127" i="4"/>
  <c r="K127" i="4" s="1"/>
  <c r="I79" i="11"/>
  <c r="J72" i="4" s="1"/>
  <c r="K81" i="3"/>
  <c r="N73" i="3"/>
  <c r="L73" i="3" s="1"/>
  <c r="M47" i="5"/>
  <c r="K47" i="5" s="1"/>
  <c r="M66" i="4"/>
  <c r="K66" i="4" s="1"/>
  <c r="N151" i="3"/>
  <c r="M136" i="4"/>
  <c r="M83" i="5"/>
  <c r="I88" i="11"/>
  <c r="J79" i="4" s="1"/>
  <c r="N105" i="3"/>
  <c r="L105" i="3" s="1"/>
  <c r="M93" i="4"/>
  <c r="K93" i="4" s="1"/>
  <c r="M62" i="5"/>
  <c r="K62" i="5" s="1"/>
  <c r="N139" i="3"/>
  <c r="L139" i="3" s="1"/>
  <c r="M124" i="4"/>
  <c r="K124" i="4" s="1"/>
  <c r="M73" i="5"/>
  <c r="K73" i="5" s="1"/>
  <c r="I51" i="11"/>
  <c r="K53" i="3"/>
  <c r="I60" i="11"/>
  <c r="K62" i="3"/>
  <c r="I15" i="11"/>
  <c r="J16" i="4" s="1"/>
  <c r="K17" i="3"/>
  <c r="N44" i="3"/>
  <c r="L44" i="3" s="1"/>
  <c r="M29" i="5"/>
  <c r="K29" i="5" s="1"/>
  <c r="M39" i="4"/>
  <c r="K39" i="4" s="1"/>
  <c r="M101" i="3"/>
  <c r="L89" i="4"/>
  <c r="N91" i="3"/>
  <c r="M80" i="4"/>
  <c r="N167" i="3"/>
  <c r="M91" i="5"/>
  <c r="N113" i="3"/>
  <c r="M101" i="4"/>
  <c r="N94" i="3"/>
  <c r="M82" i="4"/>
  <c r="N71" i="3"/>
  <c r="M64" i="4"/>
  <c r="N126" i="3"/>
  <c r="L126" i="3" s="1"/>
  <c r="M111" i="4"/>
  <c r="K111" i="4" s="1"/>
  <c r="M79" i="3"/>
  <c r="L51" i="5"/>
  <c r="L71" i="4"/>
  <c r="M67" i="3"/>
  <c r="L60" i="4"/>
  <c r="L44" i="5"/>
  <c r="N176" i="3"/>
  <c r="M159" i="4"/>
  <c r="M97" i="5"/>
  <c r="N171" i="3"/>
  <c r="M93" i="5"/>
  <c r="M154" i="4"/>
  <c r="I161" i="11"/>
  <c r="J147" i="4" s="1"/>
  <c r="K163" i="3"/>
  <c r="I163" i="11"/>
  <c r="J149" i="4" s="1"/>
  <c r="K165" i="3"/>
  <c r="I19" i="11"/>
  <c r="J19" i="4" s="1"/>
  <c r="K21" i="3"/>
  <c r="N41" i="3"/>
  <c r="L41" i="3" s="1"/>
  <c r="M26" i="5"/>
  <c r="K26" i="5" s="1"/>
  <c r="I124" i="11"/>
  <c r="J111" i="4" s="1"/>
  <c r="K126" i="3"/>
  <c r="N81" i="3"/>
  <c r="L81" i="3" s="1"/>
  <c r="M72" i="4"/>
  <c r="K72" i="4" s="1"/>
  <c r="I35" i="11"/>
  <c r="J33" i="4" s="1"/>
  <c r="K37" i="3"/>
  <c r="N17" i="3"/>
  <c r="M16" i="4"/>
  <c r="I5" i="11"/>
  <c r="K7" i="3"/>
  <c r="N35" i="3"/>
  <c r="L35" i="3" s="1"/>
  <c r="M24" i="5"/>
  <c r="K24" i="5" s="1"/>
  <c r="I97" i="11"/>
  <c r="K99" i="3"/>
  <c r="N95" i="3"/>
  <c r="M83" i="4"/>
  <c r="M121" i="3"/>
  <c r="L107" i="4"/>
  <c r="L69" i="5"/>
  <c r="I116" i="11"/>
  <c r="N12" i="3"/>
  <c r="L12" i="3" s="1"/>
  <c r="M12" i="4"/>
  <c r="K12" i="4" s="1"/>
  <c r="M11" i="5"/>
  <c r="K11" i="5" s="1"/>
  <c r="N28" i="3"/>
  <c r="L28" i="3" s="1"/>
  <c r="M25" i="4"/>
  <c r="K25" i="4" s="1"/>
  <c r="N154" i="3"/>
  <c r="L154" i="3" s="1"/>
  <c r="M139" i="4"/>
  <c r="K139" i="4" s="1"/>
  <c r="N20" i="3"/>
  <c r="M15" i="5"/>
  <c r="I101" i="11"/>
  <c r="J91" i="4" s="1"/>
  <c r="K103" i="3"/>
  <c r="N47" i="3"/>
  <c r="M32" i="5"/>
  <c r="M42" i="4"/>
  <c r="N32" i="3"/>
  <c r="L32" i="3" s="1"/>
  <c r="M29" i="4"/>
  <c r="K29" i="4" s="1"/>
  <c r="N78" i="3"/>
  <c r="M70" i="4"/>
  <c r="N123" i="3"/>
  <c r="L123" i="3" s="1"/>
  <c r="M109" i="4"/>
  <c r="K109" i="4" s="1"/>
  <c r="M70" i="5"/>
  <c r="K70" i="5" s="1"/>
  <c r="I136" i="11"/>
  <c r="J123" i="4" s="1"/>
  <c r="K138" i="3"/>
  <c r="M91" i="3"/>
  <c r="L80" i="4"/>
  <c r="N160" i="3"/>
  <c r="M145" i="4"/>
  <c r="M88" i="5"/>
  <c r="N37" i="3"/>
  <c r="L37" i="3" s="1"/>
  <c r="M33" i="4"/>
  <c r="K33" i="4" s="1"/>
  <c r="N60" i="3"/>
  <c r="M54" i="4"/>
  <c r="N115" i="3"/>
  <c r="L115" i="3" s="1"/>
  <c r="M66" i="5"/>
  <c r="K66" i="5" s="1"/>
  <c r="M103" i="4"/>
  <c r="K103" i="4" s="1"/>
  <c r="I74" i="11"/>
  <c r="J50" i="5" s="1"/>
  <c r="K76" i="3"/>
  <c r="K154" i="3"/>
  <c r="I119" i="11"/>
  <c r="K121" i="3"/>
  <c r="N22" i="3"/>
  <c r="M20" i="4"/>
  <c r="N54" i="3"/>
  <c r="M36" i="5"/>
  <c r="M49" i="4"/>
  <c r="I32" i="11"/>
  <c r="K34" i="3"/>
  <c r="N21" i="3"/>
  <c r="L21" i="3" s="1"/>
  <c r="M19" i="4"/>
  <c r="K19" i="4" s="1"/>
  <c r="N59" i="3"/>
  <c r="M53" i="4"/>
  <c r="N156" i="3"/>
  <c r="M141" i="4"/>
  <c r="M163" i="3"/>
  <c r="L147" i="4"/>
  <c r="I105" i="11"/>
  <c r="J95" i="4" s="1"/>
  <c r="K107" i="3"/>
  <c r="I27" i="11"/>
  <c r="K29" i="3"/>
  <c r="N38" i="3"/>
  <c r="M34" i="4"/>
  <c r="M25" i="5"/>
  <c r="N110" i="3"/>
  <c r="M63" i="5"/>
  <c r="M98" i="4"/>
  <c r="N100" i="3"/>
  <c r="L100" i="3" s="1"/>
  <c r="M88" i="4"/>
  <c r="K88" i="4" s="1"/>
  <c r="M60" i="5"/>
  <c r="K60" i="5" s="1"/>
  <c r="N96" i="3"/>
  <c r="M84" i="4"/>
  <c r="T78" i="3"/>
  <c r="R78" i="3" s="1"/>
  <c r="S70" i="4"/>
  <c r="Q70" i="4" s="1"/>
  <c r="M168" i="3"/>
  <c r="L151" i="4"/>
  <c r="P159" i="3"/>
  <c r="O87" i="5"/>
  <c r="O144" i="4"/>
  <c r="M39" i="3"/>
  <c r="L35" i="4"/>
  <c r="M116" i="3"/>
  <c r="L116" i="3" s="1"/>
  <c r="L67" i="5"/>
  <c r="L104" i="4"/>
  <c r="M141" i="3"/>
  <c r="L75" i="5"/>
  <c r="L126" i="4"/>
  <c r="I148" i="11"/>
  <c r="K150" i="3"/>
  <c r="N63" i="3"/>
  <c r="M43" i="5"/>
  <c r="O111" i="3"/>
  <c r="N99" i="4"/>
  <c r="N64" i="5"/>
  <c r="S158" i="14"/>
  <c r="B158" i="14" s="1"/>
  <c r="F158" i="11" s="1"/>
  <c r="C158" i="11" s="1"/>
  <c r="B158" i="11" s="1"/>
  <c r="C158" i="14"/>
  <c r="H158" i="11" s="1"/>
  <c r="E158" i="11" s="1"/>
  <c r="M78" i="3"/>
  <c r="L70" i="4"/>
  <c r="M75" i="5"/>
  <c r="R79" i="7"/>
  <c r="Q78" i="3"/>
  <c r="P70" i="4"/>
  <c r="I86" i="11"/>
  <c r="J77" i="4" s="1"/>
  <c r="K88" i="3"/>
  <c r="P170" i="3"/>
  <c r="O153" i="4"/>
  <c r="O92" i="5"/>
  <c r="T168" i="3"/>
  <c r="R168" i="3" s="1"/>
  <c r="S151" i="4"/>
  <c r="Q151" i="4" s="1"/>
  <c r="P89" i="3"/>
  <c r="O78" i="4"/>
  <c r="M38" i="3"/>
  <c r="L34" i="4"/>
  <c r="L25" i="5"/>
  <c r="T97" i="3"/>
  <c r="R97" i="3" s="1"/>
  <c r="S85" i="4"/>
  <c r="Q85" i="4" s="1"/>
  <c r="S57" i="5"/>
  <c r="Q57" i="5" s="1"/>
  <c r="N34" i="3"/>
  <c r="M31" i="4"/>
  <c r="M23" i="5"/>
  <c r="B37" i="11"/>
  <c r="N101" i="3"/>
  <c r="L101" i="3" s="1"/>
  <c r="M89" i="4"/>
  <c r="R23" i="7"/>
  <c r="Q22" i="3"/>
  <c r="P20" i="4"/>
  <c r="R118" i="7"/>
  <c r="O117" i="3" s="1"/>
  <c r="Q117" i="3"/>
  <c r="AB28" i="6"/>
  <c r="Q25" i="3"/>
  <c r="R26" i="7"/>
  <c r="P18" i="5"/>
  <c r="N97" i="3"/>
  <c r="M85" i="4"/>
  <c r="M57" i="5"/>
  <c r="O130" i="3"/>
  <c r="N115" i="4"/>
  <c r="O122" i="3"/>
  <c r="N108" i="4"/>
  <c r="N163" i="3"/>
  <c r="M147" i="4"/>
  <c r="K147" i="4" s="1"/>
  <c r="O16" i="3"/>
  <c r="N15" i="4"/>
  <c r="I41" i="11"/>
  <c r="K43" i="3"/>
  <c r="I102" i="11"/>
  <c r="K104" i="3"/>
  <c r="N40" i="3"/>
  <c r="L40" i="3" s="1"/>
  <c r="M36" i="4"/>
  <c r="K36" i="4" s="1"/>
  <c r="Q97" i="3"/>
  <c r="R98" i="7"/>
  <c r="P85" i="4"/>
  <c r="P57" i="5"/>
  <c r="P102" i="3"/>
  <c r="O90" i="4"/>
  <c r="R142" i="7"/>
  <c r="Q141" i="3"/>
  <c r="P75" i="5"/>
  <c r="P126" i="4"/>
  <c r="R152" i="7"/>
  <c r="Q151" i="3"/>
  <c r="P83" i="5"/>
  <c r="P136" i="4"/>
  <c r="M15" i="3"/>
  <c r="L15" i="3" s="1"/>
  <c r="L14" i="4"/>
  <c r="K14" i="4" s="1"/>
  <c r="N19" i="6"/>
  <c r="AB89" i="6"/>
  <c r="P113" i="3"/>
  <c r="O101" i="4"/>
  <c r="P124" i="3"/>
  <c r="O110" i="4"/>
  <c r="O71" i="5"/>
  <c r="I20" i="11"/>
  <c r="J20" i="4" s="1"/>
  <c r="K22" i="3"/>
  <c r="O55" i="3"/>
  <c r="N50" i="4"/>
  <c r="N37" i="5"/>
  <c r="O91" i="3"/>
  <c r="N80" i="4"/>
  <c r="M9" i="3"/>
  <c r="L9" i="4"/>
  <c r="L8" i="5"/>
  <c r="Q33" i="3"/>
  <c r="R34" i="7"/>
  <c r="P22" i="5"/>
  <c r="P30" i="4"/>
  <c r="O79" i="3"/>
  <c r="N71" i="4"/>
  <c r="N51" i="5"/>
  <c r="R121" i="7"/>
  <c r="O120" i="3" s="1"/>
  <c r="Q120" i="3"/>
  <c r="AB31" i="6"/>
  <c r="I138" i="11"/>
  <c r="K140" i="3"/>
  <c r="I108" i="11"/>
  <c r="K110" i="3"/>
  <c r="M94" i="3"/>
  <c r="L82" i="4"/>
  <c r="T34" i="3"/>
  <c r="R34" i="3" s="1"/>
  <c r="S23" i="5"/>
  <c r="Q23" i="5" s="1"/>
  <c r="S31" i="4"/>
  <c r="Q31" i="4" s="1"/>
  <c r="Q145" i="3"/>
  <c r="R146" i="7"/>
  <c r="P130" i="4"/>
  <c r="P78" i="5"/>
  <c r="N175" i="3"/>
  <c r="L175" i="3" s="1"/>
  <c r="I160" i="11"/>
  <c r="J90" i="5" s="1"/>
  <c r="K162" i="3"/>
  <c r="P50" i="3"/>
  <c r="O45" i="4"/>
  <c r="P93" i="3"/>
  <c r="O81" i="4"/>
  <c r="R164" i="7"/>
  <c r="Q163" i="3"/>
  <c r="P147" i="4"/>
  <c r="B7" i="11"/>
  <c r="O72" i="3"/>
  <c r="N65" i="4"/>
  <c r="N46" i="5"/>
  <c r="P29" i="3"/>
  <c r="O19" i="5"/>
  <c r="O26" i="4"/>
  <c r="AB65" i="6"/>
  <c r="O103" i="3"/>
  <c r="N91" i="4"/>
  <c r="M137" i="3"/>
  <c r="L122" i="4"/>
  <c r="B149" i="11"/>
  <c r="M47" i="3"/>
  <c r="L42" i="4"/>
  <c r="L32" i="5"/>
  <c r="P152" i="3"/>
  <c r="O137" i="4"/>
  <c r="T38" i="3"/>
  <c r="R38" i="3" s="1"/>
  <c r="S25" i="5"/>
  <c r="Q25" i="5" s="1"/>
  <c r="S34" i="4"/>
  <c r="Q34" i="4" s="1"/>
  <c r="O7" i="3"/>
  <c r="N6" i="5"/>
  <c r="N7" i="4"/>
  <c r="Q18" i="3"/>
  <c r="R19" i="7"/>
  <c r="P13" i="5"/>
  <c r="P17" i="4"/>
  <c r="Q86" i="3"/>
  <c r="R87" i="7"/>
  <c r="P54" i="5"/>
  <c r="P76" i="4"/>
  <c r="N133" i="3"/>
  <c r="L133" i="3" s="1"/>
  <c r="M118" i="4"/>
  <c r="K118" i="4" s="1"/>
  <c r="R101" i="7"/>
  <c r="Q100" i="3"/>
  <c r="P60" i="5"/>
  <c r="P88" i="4"/>
  <c r="R145" i="7"/>
  <c r="Q144" i="3"/>
  <c r="P77" i="5"/>
  <c r="P129" i="4"/>
  <c r="M172" i="3"/>
  <c r="L155" i="4"/>
  <c r="L94" i="5"/>
  <c r="N86" i="3"/>
  <c r="L86" i="3" s="1"/>
  <c r="M54" i="5"/>
  <c r="K54" i="5" s="1"/>
  <c r="M76" i="4"/>
  <c r="K76" i="4" s="1"/>
  <c r="P92" i="3"/>
  <c r="O56" i="5"/>
  <c r="AB20" i="6"/>
  <c r="I81" i="11"/>
  <c r="J53" i="5" s="1"/>
  <c r="K83" i="3"/>
  <c r="P112" i="3"/>
  <c r="O65" i="5"/>
  <c r="O100" i="4"/>
  <c r="Q119" i="3"/>
  <c r="R120" i="7"/>
  <c r="P106" i="4"/>
  <c r="AB146" i="6"/>
  <c r="K67" i="5"/>
  <c r="AB105" i="6"/>
  <c r="M55" i="3"/>
  <c r="L37" i="5"/>
  <c r="L50" i="4"/>
  <c r="Q62" i="3"/>
  <c r="R63" i="7"/>
  <c r="P56" i="4"/>
  <c r="P42" i="5"/>
  <c r="AB166" i="6"/>
  <c r="M19" i="3"/>
  <c r="L18" i="4"/>
  <c r="L14" i="5"/>
  <c r="Q66" i="3"/>
  <c r="R67" i="7"/>
  <c r="P59" i="4"/>
  <c r="Q116" i="3"/>
  <c r="R117" i="7"/>
  <c r="P67" i="5"/>
  <c r="P104" i="4"/>
  <c r="R156" i="7"/>
  <c r="Q155" i="3"/>
  <c r="P140" i="4"/>
  <c r="AB171" i="6"/>
  <c r="N67" i="3"/>
  <c r="L67" i="3" s="1"/>
  <c r="M60" i="4"/>
  <c r="K60" i="4" s="1"/>
  <c r="M44" i="5"/>
  <c r="K44" i="5" s="1"/>
  <c r="R14" i="7"/>
  <c r="Q13" i="3"/>
  <c r="P12" i="5"/>
  <c r="I69" i="11"/>
  <c r="J64" i="4" s="1"/>
  <c r="K71" i="3"/>
  <c r="R137" i="7"/>
  <c r="Q136" i="3"/>
  <c r="P121" i="4"/>
  <c r="O27" i="3"/>
  <c r="N24" i="4"/>
  <c r="AB17" i="6"/>
  <c r="Q14" i="3"/>
  <c r="R15" i="7"/>
  <c r="P13" i="4"/>
  <c r="N60" i="6"/>
  <c r="Q37" i="3"/>
  <c r="R38" i="7"/>
  <c r="P33" i="4"/>
  <c r="Q53" i="3"/>
  <c r="R54" i="7"/>
  <c r="P48" i="4"/>
  <c r="P35" i="5"/>
  <c r="T92" i="3"/>
  <c r="R92" i="3" s="1"/>
  <c r="S56" i="5"/>
  <c r="Q56" i="5" s="1"/>
  <c r="P96" i="3"/>
  <c r="O84" i="4"/>
  <c r="I156" i="11"/>
  <c r="K158" i="3"/>
  <c r="S9" i="3"/>
  <c r="R9" i="3" s="1"/>
  <c r="R8" i="5"/>
  <c r="R9" i="4"/>
  <c r="Q9" i="4" s="1"/>
  <c r="R60" i="7"/>
  <c r="Q59" i="3"/>
  <c r="P53" i="4"/>
  <c r="T101" i="3"/>
  <c r="R101" i="3" s="1"/>
  <c r="S89" i="4"/>
  <c r="Q89" i="4" s="1"/>
  <c r="I135" i="11"/>
  <c r="J122" i="4" s="1"/>
  <c r="K137" i="3"/>
  <c r="T82" i="3"/>
  <c r="R82" i="3" s="1"/>
  <c r="S73" i="4"/>
  <c r="Q73" i="4" s="1"/>
  <c r="R110" i="7"/>
  <c r="Q109" i="3"/>
  <c r="P97" i="4"/>
  <c r="AB156" i="6"/>
  <c r="Q26" i="3"/>
  <c r="R27" i="7"/>
  <c r="P23" i="4"/>
  <c r="AB133" i="6"/>
  <c r="P146" i="3"/>
  <c r="O79" i="5"/>
  <c r="O131" i="4"/>
  <c r="T18" i="3"/>
  <c r="R18" i="3" s="1"/>
  <c r="S13" i="5"/>
  <c r="Q13" i="5" s="1"/>
  <c r="S17" i="4"/>
  <c r="Q17" i="4" s="1"/>
  <c r="N62" i="3"/>
  <c r="L62" i="3" s="1"/>
  <c r="M56" i="4"/>
  <c r="K56" i="4" s="1"/>
  <c r="M42" i="5"/>
  <c r="K42" i="5" s="1"/>
  <c r="AB119" i="6"/>
  <c r="N133" i="6"/>
  <c r="B170" i="11"/>
  <c r="P34" i="3"/>
  <c r="O23" i="5"/>
  <c r="O31" i="4"/>
  <c r="P110" i="3"/>
  <c r="O63" i="5"/>
  <c r="O98" i="4"/>
  <c r="AB123" i="6"/>
  <c r="S9" i="14"/>
  <c r="B9" i="14" s="1"/>
  <c r="F9" i="11" s="1"/>
  <c r="C9" i="11" s="1"/>
  <c r="C9" i="14"/>
  <c r="H9" i="11" s="1"/>
  <c r="E9" i="11" s="1"/>
  <c r="P42" i="3"/>
  <c r="O37" i="4"/>
  <c r="O27" i="5"/>
  <c r="T136" i="3"/>
  <c r="R136" i="3" s="1"/>
  <c r="S121" i="4"/>
  <c r="Q121" i="4" s="1"/>
  <c r="N168" i="3"/>
  <c r="L168" i="3" s="1"/>
  <c r="M151" i="4"/>
  <c r="K151" i="4" s="1"/>
  <c r="N5" i="3"/>
  <c r="M5" i="4"/>
  <c r="M5" i="5"/>
  <c r="N51" i="6"/>
  <c r="R86" i="7"/>
  <c r="Q85" i="3"/>
  <c r="P75" i="4"/>
  <c r="P105" i="3"/>
  <c r="O93" i="4"/>
  <c r="O62" i="5"/>
  <c r="I131" i="11"/>
  <c r="J118" i="4" s="1"/>
  <c r="K133" i="3"/>
  <c r="T6" i="3"/>
  <c r="R6" i="3" s="1"/>
  <c r="S6" i="4"/>
  <c r="Q6" i="4" s="1"/>
  <c r="P131" i="3"/>
  <c r="O116" i="4"/>
  <c r="R168" i="7"/>
  <c r="Q167" i="3"/>
  <c r="P91" i="5"/>
  <c r="AB50" i="6"/>
  <c r="AB26" i="6"/>
  <c r="T137" i="3"/>
  <c r="R137" i="3" s="1"/>
  <c r="S122" i="4"/>
  <c r="Q122" i="4" s="1"/>
  <c r="B162" i="11"/>
  <c r="P41" i="3"/>
  <c r="O26" i="5"/>
  <c r="P63" i="3"/>
  <c r="O43" i="5"/>
  <c r="Q161" i="3"/>
  <c r="R162" i="7"/>
  <c r="P146" i="4"/>
  <c r="P89" i="5"/>
  <c r="R72" i="7"/>
  <c r="Q71" i="3"/>
  <c r="P64" i="4"/>
  <c r="T124" i="3"/>
  <c r="R124" i="3" s="1"/>
  <c r="S71" i="5"/>
  <c r="Q71" i="5" s="1"/>
  <c r="S110" i="4"/>
  <c r="Q110" i="4" s="1"/>
  <c r="I93" i="11"/>
  <c r="J83" i="4" s="1"/>
  <c r="K95" i="3"/>
  <c r="I118" i="11"/>
  <c r="K120" i="3"/>
  <c r="I11" i="11"/>
  <c r="J12" i="5" s="1"/>
  <c r="K13" i="3"/>
  <c r="R83" i="3"/>
  <c r="Q42" i="4"/>
  <c r="Q45" i="5"/>
  <c r="I164" i="11"/>
  <c r="J150" i="4" s="1"/>
  <c r="K166" i="3"/>
  <c r="I65" i="11"/>
  <c r="K67" i="3"/>
  <c r="I25" i="11"/>
  <c r="J24" i="4" s="1"/>
  <c r="K27" i="3"/>
  <c r="Q28" i="4"/>
  <c r="I100" i="11"/>
  <c r="J90" i="4" s="1"/>
  <c r="K102" i="3"/>
  <c r="I147" i="11"/>
  <c r="K149" i="3"/>
  <c r="C144" i="14"/>
  <c r="H144" i="11" s="1"/>
  <c r="E144" i="11" s="1"/>
  <c r="B144" i="11" s="1"/>
  <c r="Q139" i="4"/>
  <c r="I89" i="11"/>
  <c r="J80" i="4" s="1"/>
  <c r="K91" i="3"/>
  <c r="I169" i="11"/>
  <c r="K171" i="3"/>
  <c r="I73" i="11"/>
  <c r="K75" i="3"/>
  <c r="I103" i="11"/>
  <c r="K105" i="3"/>
  <c r="R122" i="3"/>
  <c r="Q138" i="4"/>
  <c r="Q82" i="5"/>
  <c r="M68" i="3"/>
  <c r="L61" i="4"/>
  <c r="L45" i="5"/>
  <c r="S13" i="3"/>
  <c r="R12" i="5"/>
  <c r="Q90" i="3"/>
  <c r="R91" i="7"/>
  <c r="P79" i="4"/>
  <c r="R163" i="7"/>
  <c r="Q162" i="3"/>
  <c r="P90" i="5"/>
  <c r="T54" i="3"/>
  <c r="R54" i="3" s="1"/>
  <c r="S49" i="4"/>
  <c r="Q49" i="4" s="1"/>
  <c r="S36" i="5"/>
  <c r="Q36" i="5" s="1"/>
  <c r="R160" i="7"/>
  <c r="Q159" i="3"/>
  <c r="P144" i="4"/>
  <c r="P87" i="5"/>
  <c r="I53" i="11"/>
  <c r="K55" i="3"/>
  <c r="T116" i="3"/>
  <c r="R116" i="3" s="1"/>
  <c r="S67" i="5"/>
  <c r="Q67" i="5" s="1"/>
  <c r="S104" i="4"/>
  <c r="Q104" i="4" s="1"/>
  <c r="O69" i="3"/>
  <c r="N62" i="4"/>
  <c r="Q54" i="3"/>
  <c r="R55" i="7"/>
  <c r="P49" i="4"/>
  <c r="P36" i="5"/>
  <c r="N150" i="3"/>
  <c r="M82" i="5"/>
  <c r="M135" i="4"/>
  <c r="P78" i="3"/>
  <c r="O70" i="4"/>
  <c r="M95" i="4"/>
  <c r="K95" i="4" s="1"/>
  <c r="R177" i="7"/>
  <c r="Q176" i="3"/>
  <c r="P97" i="5"/>
  <c r="P159" i="4"/>
  <c r="Q173" i="3"/>
  <c r="R174" i="7"/>
  <c r="P156" i="4"/>
  <c r="P95" i="5"/>
  <c r="O43" i="3"/>
  <c r="N28" i="5"/>
  <c r="N38" i="4"/>
  <c r="T141" i="3"/>
  <c r="R141" i="3" s="1"/>
  <c r="S75" i="5"/>
  <c r="Q75" i="5" s="1"/>
  <c r="S126" i="4"/>
  <c r="Q126" i="4" s="1"/>
  <c r="Q89" i="3"/>
  <c r="R90" i="7"/>
  <c r="P78" i="4"/>
  <c r="N143" i="3"/>
  <c r="L143" i="3" s="1"/>
  <c r="M128" i="4"/>
  <c r="K128" i="4" s="1"/>
  <c r="B167" i="11"/>
  <c r="M54" i="3"/>
  <c r="L49" i="4"/>
  <c r="L36" i="5"/>
  <c r="R12" i="7"/>
  <c r="Q11" i="3"/>
  <c r="P85" i="5"/>
  <c r="P11" i="4"/>
  <c r="P142" i="4"/>
  <c r="P10" i="5"/>
  <c r="M22" i="3"/>
  <c r="L20" i="4"/>
  <c r="T102" i="3"/>
  <c r="R102" i="3" s="1"/>
  <c r="S90" i="4"/>
  <c r="Q90" i="4" s="1"/>
  <c r="T139" i="3"/>
  <c r="R139" i="3" s="1"/>
  <c r="S124" i="4"/>
  <c r="Q124" i="4" s="1"/>
  <c r="S73" i="5"/>
  <c r="Q73" i="5" s="1"/>
  <c r="Q8" i="5"/>
  <c r="P10" i="3"/>
  <c r="O9" i="5"/>
  <c r="O10" i="4"/>
  <c r="P22" i="3"/>
  <c r="O20" i="4"/>
  <c r="P70" i="3"/>
  <c r="O63" i="4"/>
  <c r="O147" i="3"/>
  <c r="N132" i="4"/>
  <c r="M31" i="3"/>
  <c r="L28" i="4"/>
  <c r="L21" i="5"/>
  <c r="M114" i="3"/>
  <c r="L102" i="4"/>
  <c r="N98" i="3"/>
  <c r="M58" i="5"/>
  <c r="M86" i="4"/>
  <c r="O143" i="3"/>
  <c r="N128" i="4"/>
  <c r="P141" i="3"/>
  <c r="O75" i="5"/>
  <c r="O126" i="4"/>
  <c r="P151" i="3"/>
  <c r="O83" i="5"/>
  <c r="O136" i="4"/>
  <c r="Q46" i="3"/>
  <c r="R47" i="7"/>
  <c r="P41" i="4"/>
  <c r="P31" i="5"/>
  <c r="P135" i="3"/>
  <c r="O120" i="4"/>
  <c r="N46" i="3"/>
  <c r="L46" i="3" s="1"/>
  <c r="I63" i="11"/>
  <c r="J58" i="4" s="1"/>
  <c r="K65" i="3"/>
  <c r="AB100" i="6"/>
  <c r="O134" i="3"/>
  <c r="N119" i="4"/>
  <c r="O164" i="3"/>
  <c r="N148" i="4"/>
  <c r="M140" i="3"/>
  <c r="L125" i="4"/>
  <c r="L74" i="5"/>
  <c r="T26" i="3"/>
  <c r="R26" i="3" s="1"/>
  <c r="S23" i="4"/>
  <c r="Q23" i="4" s="1"/>
  <c r="Q98" i="3"/>
  <c r="R99" i="7"/>
  <c r="P86" i="4"/>
  <c r="P58" i="5"/>
  <c r="T57" i="3"/>
  <c r="R57" i="3" s="1"/>
  <c r="S39" i="5"/>
  <c r="Q39" i="5" s="1"/>
  <c r="S52" i="4"/>
  <c r="Q52" i="4" s="1"/>
  <c r="R161" i="7"/>
  <c r="Q160" i="3"/>
  <c r="P88" i="5"/>
  <c r="P145" i="4"/>
  <c r="O8" i="3"/>
  <c r="N8" i="4"/>
  <c r="N7" i="5"/>
  <c r="B50" i="11"/>
  <c r="I94" i="11"/>
  <c r="J84" i="4" s="1"/>
  <c r="K96" i="3"/>
  <c r="AB136" i="6"/>
  <c r="T22" i="3"/>
  <c r="R22" i="3" s="1"/>
  <c r="S20" i="4"/>
  <c r="Q20" i="4" s="1"/>
  <c r="AB37" i="6"/>
  <c r="O99" i="3"/>
  <c r="N59" i="5"/>
  <c r="N87" i="4"/>
  <c r="M110" i="3"/>
  <c r="L63" i="5"/>
  <c r="L98" i="4"/>
  <c r="B142" i="11"/>
  <c r="B30" i="11"/>
  <c r="R173" i="7"/>
  <c r="Q172" i="3"/>
  <c r="P155" i="4"/>
  <c r="P94" i="5"/>
  <c r="P149" i="3"/>
  <c r="O81" i="5"/>
  <c r="O134" i="4"/>
  <c r="T170" i="3"/>
  <c r="R170" i="3" s="1"/>
  <c r="S153" i="4"/>
  <c r="Q153" i="4" s="1"/>
  <c r="S92" i="5"/>
  <c r="Q92" i="5" s="1"/>
  <c r="B48" i="11"/>
  <c r="N61" i="3"/>
  <c r="L61" i="3" s="1"/>
  <c r="M41" i="5"/>
  <c r="K41" i="5" s="1"/>
  <c r="M55" i="4"/>
  <c r="K55" i="4" s="1"/>
  <c r="Q93" i="3"/>
  <c r="R94" i="7"/>
  <c r="P81" i="4"/>
  <c r="N51" i="3"/>
  <c r="L51" i="3" s="1"/>
  <c r="M46" i="4"/>
  <c r="M33" i="5"/>
  <c r="K33" i="5" s="1"/>
  <c r="O20" i="3"/>
  <c r="N15" i="5"/>
  <c r="O52" i="3"/>
  <c r="N47" i="4"/>
  <c r="N34" i="5"/>
  <c r="M156" i="3"/>
  <c r="L141" i="4"/>
  <c r="R30" i="7"/>
  <c r="Q29" i="3"/>
  <c r="P19" i="5"/>
  <c r="P26" i="4"/>
  <c r="Q94" i="3"/>
  <c r="R95" i="7"/>
  <c r="P82" i="4"/>
  <c r="T172" i="3"/>
  <c r="R172" i="3" s="1"/>
  <c r="S94" i="5"/>
  <c r="Q94" i="5" s="1"/>
  <c r="S155" i="4"/>
  <c r="Q155" i="4" s="1"/>
  <c r="T63" i="3"/>
  <c r="R63" i="3" s="1"/>
  <c r="S43" i="5"/>
  <c r="Q43" i="5" s="1"/>
  <c r="R10" i="7"/>
  <c r="Q9" i="3"/>
  <c r="P8" i="5"/>
  <c r="P9" i="4"/>
  <c r="M167" i="3"/>
  <c r="L91" i="5"/>
  <c r="N6" i="3"/>
  <c r="M6" i="4"/>
  <c r="P18" i="3"/>
  <c r="O13" i="5"/>
  <c r="O17" i="4"/>
  <c r="P86" i="3"/>
  <c r="O54" i="5"/>
  <c r="O76" i="4"/>
  <c r="I146" i="11"/>
  <c r="K148" i="3"/>
  <c r="O24" i="3"/>
  <c r="N17" i="5"/>
  <c r="N22" i="4"/>
  <c r="O73" i="3"/>
  <c r="N47" i="5"/>
  <c r="N66" i="4"/>
  <c r="P100" i="3"/>
  <c r="O88" i="4"/>
  <c r="O60" i="5"/>
  <c r="P144" i="3"/>
  <c r="O77" i="5"/>
  <c r="O129" i="4"/>
  <c r="S8" i="3"/>
  <c r="R8" i="3" s="1"/>
  <c r="R7" i="5"/>
  <c r="Q7" i="5" s="1"/>
  <c r="R8" i="4"/>
  <c r="Q8" i="4" s="1"/>
  <c r="Q38" i="3"/>
  <c r="R39" i="7"/>
  <c r="P34" i="4"/>
  <c r="P25" i="5"/>
  <c r="N72" i="3"/>
  <c r="M65" i="4"/>
  <c r="M46" i="5"/>
  <c r="N125" i="3"/>
  <c r="M72" i="5"/>
  <c r="P74" i="3"/>
  <c r="O67" i="4"/>
  <c r="O48" i="5"/>
  <c r="O95" i="3"/>
  <c r="N83" i="4"/>
  <c r="M152" i="3"/>
  <c r="L137" i="4"/>
  <c r="M113" i="3"/>
  <c r="L101" i="4"/>
  <c r="Q137" i="3"/>
  <c r="R138" i="7"/>
  <c r="P122" i="4"/>
  <c r="P119" i="3"/>
  <c r="O106" i="4"/>
  <c r="B155" i="11"/>
  <c r="M30" i="3"/>
  <c r="L20" i="5"/>
  <c r="L27" i="4"/>
  <c r="AB49" i="6"/>
  <c r="B82" i="11"/>
  <c r="I123" i="11"/>
  <c r="J72" i="5" s="1"/>
  <c r="K125" i="3"/>
  <c r="B38" i="11"/>
  <c r="P116" i="3"/>
  <c r="O67" i="5"/>
  <c r="O104" i="4"/>
  <c r="B67" i="11"/>
  <c r="T106" i="3"/>
  <c r="R106" i="3" s="1"/>
  <c r="S94" i="4"/>
  <c r="Q94" i="4" s="1"/>
  <c r="P13" i="3"/>
  <c r="O12" i="5"/>
  <c r="B26" i="11"/>
  <c r="P136" i="3"/>
  <c r="O121" i="4"/>
  <c r="P58" i="3"/>
  <c r="O40" i="5"/>
  <c r="AB173" i="6"/>
  <c r="P14" i="3"/>
  <c r="O13" i="4"/>
  <c r="P45" i="3"/>
  <c r="O40" i="4"/>
  <c r="O30" i="5"/>
  <c r="P101" i="3"/>
  <c r="O89" i="4"/>
  <c r="O153" i="3"/>
  <c r="N138" i="4"/>
  <c r="N84" i="5"/>
  <c r="M57" i="3"/>
  <c r="L52" i="4"/>
  <c r="L39" i="5"/>
  <c r="T145" i="3"/>
  <c r="R145" i="3" s="1"/>
  <c r="S130" i="4"/>
  <c r="Q130" i="4" s="1"/>
  <c r="S78" i="5"/>
  <c r="Q78" i="5" s="1"/>
  <c r="J40" i="4"/>
  <c r="J30" i="5"/>
  <c r="P81" i="3"/>
  <c r="O72" i="4"/>
  <c r="P109" i="3"/>
  <c r="O97" i="4"/>
  <c r="P26" i="3"/>
  <c r="O23" i="4"/>
  <c r="P67" i="3"/>
  <c r="O44" i="5"/>
  <c r="O60" i="4"/>
  <c r="Q82" i="3"/>
  <c r="R83" i="7"/>
  <c r="P73" i="4"/>
  <c r="M125" i="3"/>
  <c r="L72" i="5"/>
  <c r="AB163" i="6"/>
  <c r="P21" i="3"/>
  <c r="O19" i="4"/>
  <c r="I42" i="11"/>
  <c r="K44" i="3"/>
  <c r="N85" i="3"/>
  <c r="L85" i="3" s="1"/>
  <c r="M75" i="4"/>
  <c r="K75" i="4" s="1"/>
  <c r="M124" i="3"/>
  <c r="L110" i="4"/>
  <c r="M146" i="3"/>
  <c r="L79" i="5"/>
  <c r="L131" i="4"/>
  <c r="T176" i="3"/>
  <c r="R176" i="3" s="1"/>
  <c r="S159" i="4"/>
  <c r="Q159" i="4" s="1"/>
  <c r="S97" i="5"/>
  <c r="Q97" i="5" s="1"/>
  <c r="T71" i="3"/>
  <c r="R71" i="3" s="1"/>
  <c r="S64" i="4"/>
  <c r="Q64" i="4" s="1"/>
  <c r="AB139" i="6"/>
  <c r="B106" i="11"/>
  <c r="N121" i="3"/>
  <c r="L121" i="3" s="1"/>
  <c r="M69" i="5"/>
  <c r="M107" i="4"/>
  <c r="K107" i="4" s="1"/>
  <c r="AB154" i="6"/>
  <c r="B13" i="11"/>
  <c r="O121" i="3"/>
  <c r="N107" i="4"/>
  <c r="N69" i="5"/>
  <c r="N91" i="6"/>
  <c r="T167" i="3"/>
  <c r="R167" i="3" s="1"/>
  <c r="S91" i="5"/>
  <c r="Q91" i="5" s="1"/>
  <c r="AB94" i="6"/>
  <c r="R132" i="7"/>
  <c r="Q131" i="3"/>
  <c r="P116" i="4"/>
  <c r="I166" i="11"/>
  <c r="J151" i="4" s="1"/>
  <c r="K168" i="3"/>
  <c r="O61" i="3"/>
  <c r="N41" i="5"/>
  <c r="N55" i="4"/>
  <c r="R89" i="7"/>
  <c r="Q88" i="3"/>
  <c r="P77" i="4"/>
  <c r="P139" i="3"/>
  <c r="O124" i="4"/>
  <c r="O73" i="5"/>
  <c r="I14" i="11"/>
  <c r="J15" i="4" s="1"/>
  <c r="K16" i="3"/>
  <c r="O35" i="3"/>
  <c r="N24" i="5"/>
  <c r="Q41" i="3"/>
  <c r="R42" i="7"/>
  <c r="P26" i="5"/>
  <c r="R64" i="7"/>
  <c r="Q63" i="3"/>
  <c r="P43" i="5"/>
  <c r="P161" i="3"/>
  <c r="O146" i="4"/>
  <c r="O89" i="5"/>
  <c r="I168" i="11"/>
  <c r="K170" i="3"/>
  <c r="I34" i="11"/>
  <c r="J32" i="4" s="1"/>
  <c r="K36" i="3"/>
  <c r="R105" i="7"/>
  <c r="Q104" i="3"/>
  <c r="P92" i="4"/>
  <c r="P61" i="5"/>
  <c r="I120" i="11"/>
  <c r="J108" i="4" s="1"/>
  <c r="K122" i="3"/>
  <c r="C140" i="14"/>
  <c r="H140" i="11" s="1"/>
  <c r="E140" i="11" s="1"/>
  <c r="B140" i="11" s="1"/>
  <c r="J103" i="4"/>
  <c r="J66" i="5"/>
  <c r="I24" i="11"/>
  <c r="J23" i="4" s="1"/>
  <c r="K26" i="3"/>
  <c r="I85" i="11"/>
  <c r="J55" i="5" s="1"/>
  <c r="K87" i="3"/>
  <c r="I16" i="11"/>
  <c r="K18" i="3"/>
  <c r="C44" i="14"/>
  <c r="H44" i="11" s="1"/>
  <c r="E44" i="11" s="1"/>
  <c r="B44" i="11" s="1"/>
  <c r="C28" i="14"/>
  <c r="H28" i="11" s="1"/>
  <c r="E28" i="11" s="1"/>
  <c r="B28" i="11" s="1"/>
  <c r="Q61" i="4"/>
  <c r="B4" i="11"/>
  <c r="C12" i="14"/>
  <c r="H12" i="11" s="1"/>
  <c r="E12" i="11" s="1"/>
  <c r="B12" i="11" s="1"/>
  <c r="K137" i="4"/>
  <c r="C84" i="14"/>
  <c r="H84" i="11" s="1"/>
  <c r="E84" i="11" s="1"/>
  <c r="B84" i="11" s="1"/>
  <c r="I52" i="11"/>
  <c r="K54" i="3"/>
  <c r="C99" i="14"/>
  <c r="H99" i="11" s="1"/>
  <c r="E99" i="11" s="1"/>
  <c r="B99" i="11" s="1"/>
  <c r="Q91" i="4"/>
  <c r="P75" i="3"/>
  <c r="O49" i="5"/>
  <c r="O68" i="4"/>
  <c r="N53" i="3"/>
  <c r="L53" i="3" s="1"/>
  <c r="M35" i="5"/>
  <c r="K35" i="5" s="1"/>
  <c r="M48" i="4"/>
  <c r="K48" i="4" s="1"/>
  <c r="T56" i="3"/>
  <c r="R56" i="3" s="1"/>
  <c r="S51" i="4"/>
  <c r="Q51" i="4" s="1"/>
  <c r="S38" i="5"/>
  <c r="Q38" i="5" s="1"/>
  <c r="Q5" i="3"/>
  <c r="R6" i="7"/>
  <c r="P5" i="5"/>
  <c r="P5" i="4"/>
  <c r="I66" i="11"/>
  <c r="K68" i="3"/>
  <c r="N164" i="3"/>
  <c r="L164" i="3" s="1"/>
  <c r="M148" i="4"/>
  <c r="N56" i="3"/>
  <c r="L56" i="3" s="1"/>
  <c r="M51" i="4"/>
  <c r="K51" i="4" s="1"/>
  <c r="M38" i="5"/>
  <c r="K38" i="5" s="1"/>
  <c r="P90" i="3"/>
  <c r="O79" i="4"/>
  <c r="M136" i="3"/>
  <c r="L121" i="4"/>
  <c r="P162" i="3"/>
  <c r="O90" i="5"/>
  <c r="N58" i="3"/>
  <c r="L58" i="3" s="1"/>
  <c r="M40" i="5"/>
  <c r="K40" i="5" s="1"/>
  <c r="P166" i="3"/>
  <c r="O150" i="4"/>
  <c r="O12" i="3"/>
  <c r="N12" i="4"/>
  <c r="N11" i="5"/>
  <c r="I22" i="11"/>
  <c r="K24" i="3"/>
  <c r="N124" i="3"/>
  <c r="L124" i="3" s="1"/>
  <c r="M71" i="5"/>
  <c r="M110" i="4"/>
  <c r="M128" i="3"/>
  <c r="L113" i="4"/>
  <c r="M112" i="4"/>
  <c r="K112" i="4" s="1"/>
  <c r="I3" i="11"/>
  <c r="K5" i="3"/>
  <c r="T13" i="3"/>
  <c r="S12" i="5"/>
  <c r="P54" i="3"/>
  <c r="O36" i="5"/>
  <c r="O49" i="4"/>
  <c r="I90" i="11"/>
  <c r="J56" i="5" s="1"/>
  <c r="K92" i="3"/>
  <c r="I17" i="11"/>
  <c r="K19" i="3"/>
  <c r="AB84" i="6"/>
  <c r="I128" i="11"/>
  <c r="J115" i="4" s="1"/>
  <c r="K130" i="3"/>
  <c r="P176" i="3"/>
  <c r="O97" i="5"/>
  <c r="O159" i="4"/>
  <c r="P173" i="3"/>
  <c r="O156" i="4"/>
  <c r="O95" i="5"/>
  <c r="O175" i="3"/>
  <c r="N158" i="4"/>
  <c r="N96" i="5"/>
  <c r="K104" i="4"/>
  <c r="T114" i="3"/>
  <c r="R114" i="3" s="1"/>
  <c r="S102" i="4"/>
  <c r="Q102" i="4" s="1"/>
  <c r="N148" i="3"/>
  <c r="L148" i="3" s="1"/>
  <c r="M133" i="4"/>
  <c r="K133" i="4" s="1"/>
  <c r="M80" i="5"/>
  <c r="K80" i="5" s="1"/>
  <c r="T59" i="3"/>
  <c r="R59" i="3" s="1"/>
  <c r="S53" i="4"/>
  <c r="Q53" i="4" s="1"/>
  <c r="R81" i="7"/>
  <c r="Q80" i="3"/>
  <c r="P52" i="5"/>
  <c r="P11" i="3"/>
  <c r="O10" i="5"/>
  <c r="O142" i="4"/>
  <c r="O11" i="4"/>
  <c r="O85" i="5"/>
  <c r="B55" i="11"/>
  <c r="I112" i="11"/>
  <c r="J102" i="4" s="1"/>
  <c r="K114" i="3"/>
  <c r="R11" i="7"/>
  <c r="Q10" i="3"/>
  <c r="P10" i="4"/>
  <c r="P9" i="5"/>
  <c r="O83" i="3"/>
  <c r="N53" i="5"/>
  <c r="R157" i="7"/>
  <c r="Q156" i="3"/>
  <c r="P141" i="4"/>
  <c r="O40" i="3"/>
  <c r="N36" i="4"/>
  <c r="Q70" i="3"/>
  <c r="R71" i="7"/>
  <c r="P63" i="4"/>
  <c r="T105" i="3"/>
  <c r="R105" i="3" s="1"/>
  <c r="S93" i="4"/>
  <c r="Q93" i="4" s="1"/>
  <c r="S62" i="5"/>
  <c r="Q62" i="5" s="1"/>
  <c r="N68" i="3"/>
  <c r="M61" i="4"/>
  <c r="K61" i="4" s="1"/>
  <c r="M45" i="5"/>
  <c r="K45" i="5" s="1"/>
  <c r="M95" i="3"/>
  <c r="L83" i="4"/>
  <c r="S143" i="14"/>
  <c r="B143" i="14" s="1"/>
  <c r="F143" i="11" s="1"/>
  <c r="C143" i="11" s="1"/>
  <c r="C143" i="14"/>
  <c r="H143" i="11" s="1"/>
  <c r="E143" i="11" s="1"/>
  <c r="O65" i="3"/>
  <c r="N58" i="4"/>
  <c r="I117" i="11"/>
  <c r="J106" i="4" s="1"/>
  <c r="K119" i="3"/>
  <c r="I33" i="11"/>
  <c r="J24" i="5" s="1"/>
  <c r="K35" i="3"/>
  <c r="R107" i="7"/>
  <c r="Q106" i="3"/>
  <c r="P94" i="4"/>
  <c r="Q108" i="3"/>
  <c r="R109" i="7"/>
  <c r="P96" i="4"/>
  <c r="P46" i="3"/>
  <c r="O41" i="4"/>
  <c r="O31" i="5"/>
  <c r="R136" i="7"/>
  <c r="Q135" i="3"/>
  <c r="P120" i="4"/>
  <c r="M161" i="3"/>
  <c r="L89" i="5"/>
  <c r="L146" i="4"/>
  <c r="Q30" i="3"/>
  <c r="R31" i="7"/>
  <c r="P27" i="4"/>
  <c r="P20" i="5"/>
  <c r="M20" i="3"/>
  <c r="L15" i="5"/>
  <c r="O107" i="3"/>
  <c r="N95" i="4"/>
  <c r="T5" i="3"/>
  <c r="S5" i="5"/>
  <c r="S5" i="4"/>
  <c r="O133" i="3"/>
  <c r="N118" i="4"/>
  <c r="N57" i="3"/>
  <c r="L57" i="3" s="1"/>
  <c r="M39" i="5"/>
  <c r="M52" i="4"/>
  <c r="K52" i="4" s="1"/>
  <c r="P98" i="3"/>
  <c r="O86" i="4"/>
  <c r="O58" i="5"/>
  <c r="P160" i="3"/>
  <c r="O88" i="5"/>
  <c r="O145" i="4"/>
  <c r="I114" i="11"/>
  <c r="K116" i="3"/>
  <c r="N70" i="3"/>
  <c r="L70" i="3" s="1"/>
  <c r="M63" i="4"/>
  <c r="K63" i="4" s="1"/>
  <c r="T113" i="3"/>
  <c r="R113" i="3" s="1"/>
  <c r="S101" i="4"/>
  <c r="Q101" i="4" s="1"/>
  <c r="T75" i="3"/>
  <c r="R75" i="3" s="1"/>
  <c r="S68" i="4"/>
  <c r="Q68" i="4" s="1"/>
  <c r="S49" i="5"/>
  <c r="Q49" i="5" s="1"/>
  <c r="N146" i="6"/>
  <c r="I18" i="11"/>
  <c r="J15" i="5" s="1"/>
  <c r="K20" i="3"/>
  <c r="AB67" i="6"/>
  <c r="P172" i="3"/>
  <c r="O155" i="4"/>
  <c r="O94" i="5"/>
  <c r="Q149" i="3"/>
  <c r="R150" i="7"/>
  <c r="P81" i="5"/>
  <c r="P134" i="4"/>
  <c r="Q169" i="3"/>
  <c r="R170" i="7"/>
  <c r="P152" i="4"/>
  <c r="T109" i="3"/>
  <c r="R109" i="3" s="1"/>
  <c r="S97" i="4"/>
  <c r="Q97" i="4" s="1"/>
  <c r="O138" i="3"/>
  <c r="N123" i="4"/>
  <c r="O68" i="3"/>
  <c r="N61" i="4"/>
  <c r="N45" i="5"/>
  <c r="R57" i="7"/>
  <c r="Q56" i="3"/>
  <c r="P38" i="5"/>
  <c r="P51" i="4"/>
  <c r="M88" i="3"/>
  <c r="L77" i="4"/>
  <c r="K142" i="4"/>
  <c r="N55" i="3"/>
  <c r="L55" i="3" s="1"/>
  <c r="M50" i="4"/>
  <c r="M37" i="5"/>
  <c r="K37" i="5" s="1"/>
  <c r="P94" i="3"/>
  <c r="O82" i="4"/>
  <c r="K85" i="5"/>
  <c r="C61" i="14"/>
  <c r="H61" i="11" s="1"/>
  <c r="E61" i="11" s="1"/>
  <c r="B61" i="11" s="1"/>
  <c r="N129" i="3"/>
  <c r="M114" i="4"/>
  <c r="N174" i="3"/>
  <c r="M157" i="4"/>
  <c r="P9" i="3"/>
  <c r="O9" i="4"/>
  <c r="O8" i="5"/>
  <c r="N161" i="3"/>
  <c r="L161" i="3" s="1"/>
  <c r="M146" i="4"/>
  <c r="K146" i="4" s="1"/>
  <c r="M89" i="5"/>
  <c r="Q15" i="3"/>
  <c r="R16" i="7"/>
  <c r="P14" i="4"/>
  <c r="M82" i="3"/>
  <c r="L73" i="4"/>
  <c r="N119" i="3"/>
  <c r="L119" i="3" s="1"/>
  <c r="M106" i="4"/>
  <c r="K106" i="4" s="1"/>
  <c r="P38" i="3"/>
  <c r="O34" i="4"/>
  <c r="O25" i="5"/>
  <c r="Q60" i="3"/>
  <c r="R61" i="7"/>
  <c r="P54" i="4"/>
  <c r="Q142" i="3"/>
  <c r="R143" i="7"/>
  <c r="P127" i="4"/>
  <c r="P76" i="5"/>
  <c r="R141" i="7"/>
  <c r="Q140" i="3"/>
  <c r="P125" i="4"/>
  <c r="P74" i="5"/>
  <c r="O48" i="3"/>
  <c r="N43" i="4"/>
  <c r="M96" i="3"/>
  <c r="L84" i="4"/>
  <c r="P137" i="3"/>
  <c r="O122" i="4"/>
  <c r="R175" i="7"/>
  <c r="Q174" i="3"/>
  <c r="P157" i="4"/>
  <c r="AB15" i="6"/>
  <c r="T67" i="3"/>
  <c r="R67" i="3" s="1"/>
  <c r="S60" i="4"/>
  <c r="Q60" i="4" s="1"/>
  <c r="S44" i="5"/>
  <c r="Q44" i="5" s="1"/>
  <c r="N110" i="6"/>
  <c r="AB46" i="6"/>
  <c r="O115" i="3"/>
  <c r="N66" i="5"/>
  <c r="N103" i="4"/>
  <c r="M149" i="3"/>
  <c r="L134" i="4"/>
  <c r="L81" i="5"/>
  <c r="R169" i="7"/>
  <c r="Q168" i="3"/>
  <c r="P151" i="4"/>
  <c r="P171" i="3"/>
  <c r="O93" i="5"/>
  <c r="O154" i="4"/>
  <c r="T80" i="3"/>
  <c r="R80" i="3" s="1"/>
  <c r="S52" i="5"/>
  <c r="Q52" i="5" s="1"/>
  <c r="O64" i="3"/>
  <c r="N57" i="4"/>
  <c r="AB85" i="6"/>
  <c r="T163" i="3"/>
  <c r="R163" i="3" s="1"/>
  <c r="S147" i="4"/>
  <c r="Q147" i="4" s="1"/>
  <c r="Q57" i="3"/>
  <c r="R58" i="7"/>
  <c r="P52" i="4"/>
  <c r="P39" i="5"/>
  <c r="R59" i="7"/>
  <c r="Q58" i="3"/>
  <c r="P40" i="5"/>
  <c r="R133" i="7"/>
  <c r="Q132" i="3"/>
  <c r="P117" i="4"/>
  <c r="AB150" i="6"/>
  <c r="R7" i="7"/>
  <c r="Q6" i="3"/>
  <c r="P6" i="4"/>
  <c r="Q45" i="3"/>
  <c r="R46" i="7"/>
  <c r="P40" i="4"/>
  <c r="P30" i="5"/>
  <c r="O87" i="3"/>
  <c r="N55" i="5"/>
  <c r="Q101" i="3"/>
  <c r="R102" i="7"/>
  <c r="P89" i="4"/>
  <c r="N175" i="6"/>
  <c r="O6" i="8"/>
  <c r="X6" i="8" s="1"/>
  <c r="N99" i="6"/>
  <c r="P123" i="3"/>
  <c r="O109" i="4"/>
  <c r="O70" i="5"/>
  <c r="Q81" i="3"/>
  <c r="R82" i="7"/>
  <c r="P72" i="4"/>
  <c r="T110" i="3"/>
  <c r="R110" i="3" s="1"/>
  <c r="S98" i="4"/>
  <c r="Q98" i="4" s="1"/>
  <c r="S63" i="5"/>
  <c r="Q63" i="5" s="1"/>
  <c r="R68" i="7"/>
  <c r="Q67" i="3"/>
  <c r="P60" i="4"/>
  <c r="P44" i="5"/>
  <c r="P82" i="3"/>
  <c r="O73" i="4"/>
  <c r="R115" i="7"/>
  <c r="Q114" i="3"/>
  <c r="P102" i="4"/>
  <c r="Q21" i="3"/>
  <c r="R22" i="7"/>
  <c r="P19" i="4"/>
  <c r="N89" i="3"/>
  <c r="L89" i="3" s="1"/>
  <c r="M78" i="4"/>
  <c r="K78" i="4" s="1"/>
  <c r="N144" i="3"/>
  <c r="M77" i="5"/>
  <c r="M129" i="4"/>
  <c r="T98" i="3"/>
  <c r="R98" i="3" s="1"/>
  <c r="S86" i="4"/>
  <c r="Q86" i="4" s="1"/>
  <c r="S58" i="5"/>
  <c r="Q58" i="5" s="1"/>
  <c r="R149" i="7"/>
  <c r="Q148" i="3"/>
  <c r="P133" i="4"/>
  <c r="P80" i="5"/>
  <c r="O158" i="3"/>
  <c r="N86" i="5"/>
  <c r="N143" i="4"/>
  <c r="N64" i="6"/>
  <c r="M151" i="3"/>
  <c r="L83" i="5"/>
  <c r="L136" i="4"/>
  <c r="N98" i="6"/>
  <c r="N92" i="3"/>
  <c r="L92" i="3" s="1"/>
  <c r="M56" i="5"/>
  <c r="K56" i="5" s="1"/>
  <c r="R129" i="7"/>
  <c r="Q128" i="3"/>
  <c r="P113" i="4"/>
  <c r="C171" i="14"/>
  <c r="H171" i="11" s="1"/>
  <c r="E171" i="11" s="1"/>
  <c r="B171" i="11" s="1"/>
  <c r="O129" i="3"/>
  <c r="N114" i="4"/>
  <c r="Q165" i="3"/>
  <c r="R166" i="7"/>
  <c r="P149" i="4"/>
  <c r="T94" i="3"/>
  <c r="R94" i="3" s="1"/>
  <c r="S82" i="4"/>
  <c r="Q82" i="4" s="1"/>
  <c r="AB141" i="6"/>
  <c r="P88" i="3"/>
  <c r="O77" i="4"/>
  <c r="I71" i="11"/>
  <c r="K73" i="3"/>
  <c r="R140" i="7"/>
  <c r="Q139" i="3"/>
  <c r="P124" i="4"/>
  <c r="P73" i="5"/>
  <c r="AB138" i="6"/>
  <c r="P49" i="3"/>
  <c r="O44" i="4"/>
  <c r="I70" i="11"/>
  <c r="K72" i="3"/>
  <c r="G157" i="3"/>
  <c r="P104" i="3"/>
  <c r="O92" i="4"/>
  <c r="O61" i="5"/>
  <c r="P127" i="3"/>
  <c r="O112" i="4"/>
  <c r="B104" i="11"/>
  <c r="C172" i="14"/>
  <c r="H172" i="11" s="1"/>
  <c r="E172" i="11" s="1"/>
  <c r="B172" i="11" s="1"/>
  <c r="I96" i="11"/>
  <c r="K98" i="3"/>
  <c r="I76" i="11"/>
  <c r="J70" i="4" s="1"/>
  <c r="K78" i="3"/>
  <c r="Q74" i="4"/>
  <c r="I21" i="11"/>
  <c r="K23" i="3"/>
  <c r="J67" i="4"/>
  <c r="J48" i="5"/>
  <c r="B150" i="11"/>
  <c r="C134" i="14"/>
  <c r="H134" i="11" s="1"/>
  <c r="E134" i="11" s="1"/>
  <c r="B134" i="11" s="1"/>
  <c r="L152" i="3"/>
  <c r="J10" i="4"/>
  <c r="J9" i="5"/>
  <c r="C139" i="14"/>
  <c r="H139" i="11" s="1"/>
  <c r="E139" i="11" s="1"/>
  <c r="B139" i="11" s="1"/>
  <c r="Q17" i="3"/>
  <c r="R18" i="7"/>
  <c r="P16" i="4"/>
  <c r="M173" i="3"/>
  <c r="L95" i="5"/>
  <c r="L156" i="4"/>
  <c r="AB32" i="6"/>
  <c r="O44" i="3"/>
  <c r="N39" i="4"/>
  <c r="N29" i="5"/>
  <c r="R77" i="7"/>
  <c r="Q76" i="3"/>
  <c r="P50" i="5"/>
  <c r="N159" i="3"/>
  <c r="L159" i="3" s="1"/>
  <c r="M144" i="4"/>
  <c r="K144" i="4" s="1"/>
  <c r="M87" i="5"/>
  <c r="K87" i="5" s="1"/>
  <c r="P5" i="3"/>
  <c r="O5" i="5"/>
  <c r="O5" i="4"/>
  <c r="N10" i="3"/>
  <c r="L10" i="3" s="1"/>
  <c r="M9" i="5"/>
  <c r="K9" i="5" s="1"/>
  <c r="M10" i="4"/>
  <c r="Q75" i="3"/>
  <c r="R76" i="7"/>
  <c r="P49" i="5"/>
  <c r="P68" i="4"/>
  <c r="T152" i="3"/>
  <c r="R152" i="3" s="1"/>
  <c r="S137" i="4"/>
  <c r="Q137" i="4" s="1"/>
  <c r="T171" i="3"/>
  <c r="R171" i="3" s="1"/>
  <c r="S154" i="4"/>
  <c r="Q154" i="4" s="1"/>
  <c r="S93" i="5"/>
  <c r="Q93" i="5" s="1"/>
  <c r="P17" i="3"/>
  <c r="O16" i="4"/>
  <c r="M75" i="3"/>
  <c r="L49" i="5"/>
  <c r="L68" i="4"/>
  <c r="M108" i="3"/>
  <c r="L108" i="3" s="1"/>
  <c r="L96" i="4"/>
  <c r="K96" i="4" s="1"/>
  <c r="B46" i="11"/>
  <c r="M153" i="3"/>
  <c r="L84" i="5"/>
  <c r="L138" i="4"/>
  <c r="R167" i="7"/>
  <c r="Q166" i="3"/>
  <c r="P150" i="4"/>
  <c r="T140" i="3"/>
  <c r="R140" i="3" s="1"/>
  <c r="S125" i="4"/>
  <c r="Q125" i="4" s="1"/>
  <c r="S74" i="5"/>
  <c r="Q74" i="5" s="1"/>
  <c r="N130" i="3"/>
  <c r="L130" i="3" s="1"/>
  <c r="M115" i="4"/>
  <c r="K115" i="4" s="1"/>
  <c r="N52" i="3"/>
  <c r="L52" i="3" s="1"/>
  <c r="M34" i="5"/>
  <c r="K34" i="5" s="1"/>
  <c r="M47" i="4"/>
  <c r="K47" i="4" s="1"/>
  <c r="N33" i="3"/>
  <c r="L33" i="3" s="1"/>
  <c r="M22" i="5"/>
  <c r="K22" i="5" s="1"/>
  <c r="M30" i="4"/>
  <c r="K30" i="4" s="1"/>
  <c r="N111" i="3"/>
  <c r="L111" i="3" s="1"/>
  <c r="M99" i="4"/>
  <c r="K99" i="4" s="1"/>
  <c r="M64" i="5"/>
  <c r="K64" i="5" s="1"/>
  <c r="I62" i="11"/>
  <c r="J57" i="4" s="1"/>
  <c r="K64" i="3"/>
  <c r="I153" i="11"/>
  <c r="J140" i="4" s="1"/>
  <c r="K155" i="3"/>
  <c r="R171" i="7"/>
  <c r="Q170" i="3"/>
  <c r="P92" i="5"/>
  <c r="P153" i="4"/>
  <c r="I110" i="11"/>
  <c r="K112" i="3"/>
  <c r="M60" i="3"/>
  <c r="L54" i="4"/>
  <c r="O125" i="3"/>
  <c r="N72" i="5"/>
  <c r="M160" i="3"/>
  <c r="L145" i="4"/>
  <c r="L88" i="5"/>
  <c r="N82" i="3"/>
  <c r="L82" i="3" s="1"/>
  <c r="M73" i="4"/>
  <c r="K73" i="4" s="1"/>
  <c r="P80" i="3"/>
  <c r="O52" i="5"/>
  <c r="T132" i="3"/>
  <c r="R132" i="3" s="1"/>
  <c r="S117" i="4"/>
  <c r="Q117" i="4" s="1"/>
  <c r="J8" i="4"/>
  <c r="J7" i="5"/>
  <c r="N26" i="3"/>
  <c r="L26" i="3" s="1"/>
  <c r="M23" i="4"/>
  <c r="K23" i="4" s="1"/>
  <c r="N173" i="3"/>
  <c r="M156" i="4"/>
  <c r="M95" i="5"/>
  <c r="K95" i="5" s="1"/>
  <c r="T95" i="3"/>
  <c r="R95" i="3" s="1"/>
  <c r="S83" i="4"/>
  <c r="Q83" i="4" s="1"/>
  <c r="J70" i="5"/>
  <c r="J109" i="4"/>
  <c r="I49" i="11"/>
  <c r="K51" i="3"/>
  <c r="O77" i="3"/>
  <c r="N69" i="4"/>
  <c r="P156" i="3"/>
  <c r="O141" i="4"/>
  <c r="P25" i="3"/>
  <c r="O18" i="5"/>
  <c r="N79" i="3"/>
  <c r="L79" i="3" s="1"/>
  <c r="M51" i="5"/>
  <c r="K51" i="5" s="1"/>
  <c r="M71" i="4"/>
  <c r="K71" i="4" s="1"/>
  <c r="O126" i="3"/>
  <c r="N111" i="4"/>
  <c r="M144" i="3"/>
  <c r="L77" i="5"/>
  <c r="L129" i="4"/>
  <c r="M87" i="3"/>
  <c r="L55" i="5"/>
  <c r="M5" i="3"/>
  <c r="L5" i="5"/>
  <c r="L5" i="4"/>
  <c r="B29" i="11"/>
  <c r="P97" i="3"/>
  <c r="O85" i="4"/>
  <c r="O57" i="5"/>
  <c r="M129" i="3"/>
  <c r="L114" i="4"/>
  <c r="P106" i="3"/>
  <c r="O94" i="4"/>
  <c r="R103" i="7"/>
  <c r="Q102" i="3"/>
  <c r="P90" i="4"/>
  <c r="P108" i="3"/>
  <c r="O96" i="4"/>
  <c r="O154" i="3"/>
  <c r="N139" i="4"/>
  <c r="M6" i="3"/>
  <c r="L6" i="4"/>
  <c r="I59" i="11"/>
  <c r="K61" i="3"/>
  <c r="N128" i="3"/>
  <c r="M113" i="4"/>
  <c r="P30" i="3"/>
  <c r="O27" i="4"/>
  <c r="O20" i="5"/>
  <c r="Q74" i="3"/>
  <c r="R75" i="7"/>
  <c r="P67" i="4"/>
  <c r="P48" i="5"/>
  <c r="N80" i="3"/>
  <c r="L80" i="3" s="1"/>
  <c r="M52" i="5"/>
  <c r="K52" i="5" s="1"/>
  <c r="R114" i="7"/>
  <c r="Q113" i="3"/>
  <c r="P101" i="4"/>
  <c r="AB10" i="6"/>
  <c r="R125" i="7"/>
  <c r="Q124" i="3"/>
  <c r="P71" i="5"/>
  <c r="P110" i="4"/>
  <c r="P33" i="3"/>
  <c r="O22" i="5"/>
  <c r="O30" i="4"/>
  <c r="S122" i="14"/>
  <c r="B122" i="14" s="1"/>
  <c r="F122" i="11" s="1"/>
  <c r="C122" i="11" s="1"/>
  <c r="C122" i="14"/>
  <c r="H122" i="11" s="1"/>
  <c r="E122" i="11" s="1"/>
  <c r="T142" i="3"/>
  <c r="R142" i="3" s="1"/>
  <c r="S127" i="4"/>
  <c r="Q127" i="4" s="1"/>
  <c r="S76" i="5"/>
  <c r="Q76" i="5" s="1"/>
  <c r="O23" i="3"/>
  <c r="N21" i="4"/>
  <c r="N16" i="5"/>
  <c r="M72" i="3"/>
  <c r="L46" i="5"/>
  <c r="L65" i="4"/>
  <c r="T160" i="3"/>
  <c r="R160" i="3" s="1"/>
  <c r="S145" i="4"/>
  <c r="Q145" i="4" s="1"/>
  <c r="S88" i="5"/>
  <c r="Q88" i="5" s="1"/>
  <c r="AB76" i="6"/>
  <c r="T156" i="3"/>
  <c r="R156" i="3" s="1"/>
  <c r="S141" i="4"/>
  <c r="Q141" i="4" s="1"/>
  <c r="B129" i="11"/>
  <c r="O47" i="3"/>
  <c r="N32" i="5"/>
  <c r="N42" i="4"/>
  <c r="P145" i="3"/>
  <c r="O78" i="5"/>
  <c r="O130" i="4"/>
  <c r="AB167" i="6"/>
  <c r="T118" i="3"/>
  <c r="R118" i="3" s="1"/>
  <c r="S68" i="5"/>
  <c r="Q68" i="5" s="1"/>
  <c r="S105" i="4"/>
  <c r="Q105" i="4" s="1"/>
  <c r="N147" i="3"/>
  <c r="L147" i="3" s="1"/>
  <c r="M132" i="4"/>
  <c r="K132" i="4" s="1"/>
  <c r="O31" i="3"/>
  <c r="N28" i="4"/>
  <c r="N21" i="5"/>
  <c r="P169" i="3"/>
  <c r="O152" i="4"/>
  <c r="Q50" i="3"/>
  <c r="R51" i="7"/>
  <c r="P45" i="4"/>
  <c r="O118" i="3"/>
  <c r="N105" i="4"/>
  <c r="N68" i="5"/>
  <c r="P163" i="3"/>
  <c r="O147" i="4"/>
  <c r="N169" i="3"/>
  <c r="L169" i="3" s="1"/>
  <c r="M152" i="4"/>
  <c r="K152" i="4" s="1"/>
  <c r="N23" i="3"/>
  <c r="L23" i="3" s="1"/>
  <c r="M21" i="4"/>
  <c r="K21" i="4" s="1"/>
  <c r="M16" i="5"/>
  <c r="K16" i="5" s="1"/>
  <c r="O36" i="3"/>
  <c r="N32" i="4"/>
  <c r="P56" i="3"/>
  <c r="O38" i="5"/>
  <c r="O51" i="4"/>
  <c r="M106" i="3"/>
  <c r="L94" i="4"/>
  <c r="M64" i="3"/>
  <c r="L57" i="4"/>
  <c r="O39" i="3"/>
  <c r="N35" i="4"/>
  <c r="AB104" i="6"/>
  <c r="R153" i="7"/>
  <c r="Q152" i="3"/>
  <c r="P137" i="4"/>
  <c r="I173" i="11"/>
  <c r="K175" i="3"/>
  <c r="O84" i="3"/>
  <c r="N74" i="4"/>
  <c r="B125" i="11"/>
  <c r="P15" i="3"/>
  <c r="O14" i="4"/>
  <c r="N131" i="3"/>
  <c r="L131" i="3" s="1"/>
  <c r="M116" i="4"/>
  <c r="K116" i="4" s="1"/>
  <c r="T30" i="3"/>
  <c r="R30" i="3" s="1"/>
  <c r="S27" i="4"/>
  <c r="Q27" i="4" s="1"/>
  <c r="S20" i="5"/>
  <c r="Q20" i="5" s="1"/>
  <c r="P60" i="3"/>
  <c r="O54" i="4"/>
  <c r="P142" i="3"/>
  <c r="O76" i="5"/>
  <c r="O127" i="4"/>
  <c r="R93" i="7"/>
  <c r="Q92" i="3"/>
  <c r="P56" i="5"/>
  <c r="P140" i="3"/>
  <c r="O125" i="4"/>
  <c r="O74" i="5"/>
  <c r="M71" i="3"/>
  <c r="L64" i="4"/>
  <c r="Q112" i="3"/>
  <c r="R113" i="7"/>
  <c r="P65" i="5"/>
  <c r="P100" i="4"/>
  <c r="T128" i="3"/>
  <c r="R128" i="3" s="1"/>
  <c r="S113" i="4"/>
  <c r="Q113" i="4" s="1"/>
  <c r="B137" i="11"/>
  <c r="P174" i="3"/>
  <c r="O157" i="4"/>
  <c r="AB40" i="6"/>
  <c r="P62" i="3"/>
  <c r="O56" i="4"/>
  <c r="O42" i="5"/>
  <c r="AB110" i="6"/>
  <c r="M150" i="3"/>
  <c r="L135" i="4"/>
  <c r="L82" i="5"/>
  <c r="O19" i="3"/>
  <c r="N14" i="5"/>
  <c r="N18" i="4"/>
  <c r="T46" i="3"/>
  <c r="R46" i="3" s="1"/>
  <c r="S41" i="4"/>
  <c r="Q41" i="4" s="1"/>
  <c r="S31" i="5"/>
  <c r="Q31" i="5" s="1"/>
  <c r="P66" i="3"/>
  <c r="O59" i="4"/>
  <c r="L120" i="3"/>
  <c r="P155" i="3"/>
  <c r="O140" i="4"/>
  <c r="P168" i="3"/>
  <c r="O151" i="4"/>
  <c r="R172" i="7"/>
  <c r="Q171" i="3"/>
  <c r="P154" i="4"/>
  <c r="P93" i="5"/>
  <c r="M102" i="3"/>
  <c r="L102" i="3" s="1"/>
  <c r="L90" i="4"/>
  <c r="K90" i="4" s="1"/>
  <c r="S151" i="14"/>
  <c r="B151" i="14" s="1"/>
  <c r="F151" i="11" s="1"/>
  <c r="C151" i="11" s="1"/>
  <c r="C151" i="14"/>
  <c r="H151" i="11" s="1"/>
  <c r="E151" i="11" s="1"/>
  <c r="P57" i="3"/>
  <c r="O39" i="5"/>
  <c r="O52" i="4"/>
  <c r="O51" i="3"/>
  <c r="N46" i="4"/>
  <c r="N33" i="5"/>
  <c r="P132" i="3"/>
  <c r="O117" i="4"/>
  <c r="P6" i="3"/>
  <c r="O6" i="4"/>
  <c r="P37" i="3"/>
  <c r="O33" i="4"/>
  <c r="P53" i="3"/>
  <c r="O48" i="4"/>
  <c r="O35" i="5"/>
  <c r="R97" i="7"/>
  <c r="Q96" i="3"/>
  <c r="P84" i="4"/>
  <c r="I145" i="11"/>
  <c r="J132" i="4" s="1"/>
  <c r="K147" i="3"/>
  <c r="B157" i="11"/>
  <c r="M176" i="3"/>
  <c r="L159" i="4"/>
  <c r="L97" i="5"/>
  <c r="P59" i="3"/>
  <c r="O53" i="4"/>
  <c r="R124" i="7"/>
  <c r="Q123" i="3"/>
  <c r="P109" i="4"/>
  <c r="P70" i="5"/>
  <c r="I40" i="11"/>
  <c r="K42" i="3"/>
  <c r="N13" i="3"/>
  <c r="L13" i="3" s="1"/>
  <c r="M12" i="5"/>
  <c r="K12" i="5" s="1"/>
  <c r="AB44" i="6"/>
  <c r="AB70" i="6"/>
  <c r="P114" i="3"/>
  <c r="O102" i="4"/>
  <c r="Q146" i="3"/>
  <c r="R147" i="7"/>
  <c r="P131" i="4"/>
  <c r="P79" i="5"/>
  <c r="N35" i="6"/>
  <c r="AB51" i="6"/>
  <c r="T86" i="3"/>
  <c r="R86" i="3" s="1"/>
  <c r="S54" i="5"/>
  <c r="Q54" i="5" s="1"/>
  <c r="S76" i="4"/>
  <c r="Q76" i="4" s="1"/>
  <c r="T90" i="3"/>
  <c r="R90" i="3" s="1"/>
  <c r="S79" i="4"/>
  <c r="Q79" i="4" s="1"/>
  <c r="Q34" i="3"/>
  <c r="R35" i="7"/>
  <c r="P31" i="4"/>
  <c r="P23" i="5"/>
  <c r="R111" i="7"/>
  <c r="Q110" i="3"/>
  <c r="P98" i="4"/>
  <c r="P63" i="5"/>
  <c r="P148" i="3"/>
  <c r="O133" i="4"/>
  <c r="O80" i="5"/>
  <c r="O150" i="3"/>
  <c r="N82" i="5"/>
  <c r="N135" i="4"/>
  <c r="Q42" i="3"/>
  <c r="R43" i="7"/>
  <c r="P37" i="4"/>
  <c r="P27" i="5"/>
  <c r="N136" i="3"/>
  <c r="M121" i="4"/>
  <c r="T161" i="3"/>
  <c r="R161" i="3" s="1"/>
  <c r="S89" i="5"/>
  <c r="Q89" i="5" s="1"/>
  <c r="S146" i="4"/>
  <c r="Q146" i="4" s="1"/>
  <c r="M42" i="3"/>
  <c r="L27" i="5"/>
  <c r="L37" i="4"/>
  <c r="P85" i="3"/>
  <c r="O75" i="4"/>
  <c r="Q105" i="3"/>
  <c r="R106" i="7"/>
  <c r="P93" i="4"/>
  <c r="P62" i="5"/>
  <c r="P128" i="3"/>
  <c r="O113" i="4"/>
  <c r="M171" i="3"/>
  <c r="L154" i="4"/>
  <c r="L93" i="5"/>
  <c r="N106" i="3"/>
  <c r="M94" i="4"/>
  <c r="K94" i="4" s="1"/>
  <c r="P165" i="3"/>
  <c r="O149" i="4"/>
  <c r="B45" i="11"/>
  <c r="B77" i="11"/>
  <c r="P167" i="3"/>
  <c r="O91" i="5"/>
  <c r="O32" i="3"/>
  <c r="N29" i="4"/>
  <c r="B54" i="11"/>
  <c r="T174" i="3"/>
  <c r="R174" i="3" s="1"/>
  <c r="S157" i="4"/>
  <c r="Q157" i="4" s="1"/>
  <c r="M17" i="3"/>
  <c r="L16" i="4"/>
  <c r="B98" i="11"/>
  <c r="O28" i="3"/>
  <c r="N25" i="4"/>
  <c r="N114" i="3"/>
  <c r="L114" i="3" s="1"/>
  <c r="M102" i="4"/>
  <c r="K102" i="4" s="1"/>
  <c r="Q49" i="3"/>
  <c r="R50" i="7"/>
  <c r="P44" i="4"/>
  <c r="T42" i="3"/>
  <c r="R42" i="3" s="1"/>
  <c r="S27" i="5"/>
  <c r="Q27" i="5" s="1"/>
  <c r="S37" i="4"/>
  <c r="Q37" i="4" s="1"/>
  <c r="B115" i="11"/>
  <c r="P71" i="3"/>
  <c r="O64" i="4"/>
  <c r="B111" i="11"/>
  <c r="R128" i="7"/>
  <c r="Q127" i="3"/>
  <c r="P112" i="4"/>
  <c r="J12" i="4"/>
  <c r="J11" i="5"/>
  <c r="B80" i="11"/>
  <c r="B78" i="11"/>
  <c r="B126" i="11"/>
  <c r="B154" i="11"/>
  <c r="Q53" i="5"/>
  <c r="Q32" i="5"/>
  <c r="C57" i="14"/>
  <c r="H57" i="11" s="1"/>
  <c r="E57" i="11" s="1"/>
  <c r="B57" i="11" s="1"/>
  <c r="B165" i="11"/>
  <c r="B58" i="11"/>
  <c r="Q21" i="5"/>
  <c r="J99" i="4"/>
  <c r="J64" i="5"/>
  <c r="B107" i="11"/>
  <c r="B36" i="11"/>
  <c r="Q108" i="4"/>
  <c r="Q84" i="5"/>
  <c r="I92" i="11" l="1"/>
  <c r="J82" i="4" s="1"/>
  <c r="K94" i="3"/>
  <c r="N87" i="3"/>
  <c r="M55" i="5"/>
  <c r="K121" i="4"/>
  <c r="K97" i="3"/>
  <c r="K134" i="3"/>
  <c r="I132" i="11"/>
  <c r="J119" i="4" s="1"/>
  <c r="M100" i="4"/>
  <c r="K100" i="4" s="1"/>
  <c r="M65" i="5"/>
  <c r="K65" i="5" s="1"/>
  <c r="N112" i="3"/>
  <c r="L112" i="3" s="1"/>
  <c r="B143" i="11"/>
  <c r="L136" i="3"/>
  <c r="M69" i="4"/>
  <c r="K69" i="4" s="1"/>
  <c r="K113" i="4"/>
  <c r="K55" i="5"/>
  <c r="L173" i="3"/>
  <c r="M58" i="4"/>
  <c r="K58" i="4" s="1"/>
  <c r="K50" i="4"/>
  <c r="K39" i="5"/>
  <c r="M79" i="4"/>
  <c r="L68" i="3"/>
  <c r="Q12" i="5"/>
  <c r="K110" i="4"/>
  <c r="K46" i="4"/>
  <c r="M41" i="4"/>
  <c r="K41" i="4" s="1"/>
  <c r="K176" i="3"/>
  <c r="B9" i="11"/>
  <c r="M158" i="4"/>
  <c r="K158" i="4" s="1"/>
  <c r="L163" i="3"/>
  <c r="K161" i="3"/>
  <c r="M126" i="4"/>
  <c r="K132" i="3"/>
  <c r="N134" i="3"/>
  <c r="L134" i="3" s="1"/>
  <c r="M119" i="4"/>
  <c r="K119" i="4" s="1"/>
  <c r="L106" i="3"/>
  <c r="L128" i="3"/>
  <c r="L87" i="3"/>
  <c r="K10" i="4"/>
  <c r="K89" i="5"/>
  <c r="R13" i="3"/>
  <c r="K71" i="5"/>
  <c r="K148" i="4"/>
  <c r="K69" i="5"/>
  <c r="K89" i="4"/>
  <c r="K156" i="4"/>
  <c r="K75" i="5"/>
  <c r="I139" i="11"/>
  <c r="K141" i="3"/>
  <c r="I134" i="11"/>
  <c r="J121" i="4" s="1"/>
  <c r="K136" i="3"/>
  <c r="I171" i="11"/>
  <c r="K173" i="3"/>
  <c r="I61" i="11"/>
  <c r="J43" i="5" s="1"/>
  <c r="K63" i="3"/>
  <c r="I99" i="11"/>
  <c r="J89" i="4" s="1"/>
  <c r="K101" i="3"/>
  <c r="I28" i="11"/>
  <c r="K30" i="3"/>
  <c r="I144" i="11"/>
  <c r="K146" i="3"/>
  <c r="I57" i="11"/>
  <c r="J53" i="4" s="1"/>
  <c r="K59" i="3"/>
  <c r="I12" i="11"/>
  <c r="J13" i="4" s="1"/>
  <c r="K14" i="3"/>
  <c r="I44" i="11"/>
  <c r="K46" i="3"/>
  <c r="I140" i="11"/>
  <c r="K142" i="3"/>
  <c r="I172" i="11"/>
  <c r="J157" i="4" s="1"/>
  <c r="K174" i="3"/>
  <c r="I84" i="11"/>
  <c r="K86" i="3"/>
  <c r="O49" i="3"/>
  <c r="N44" i="4"/>
  <c r="I78" i="11"/>
  <c r="J52" i="5" s="1"/>
  <c r="K80" i="3"/>
  <c r="G32" i="3"/>
  <c r="I45" i="11"/>
  <c r="K47" i="3"/>
  <c r="O105" i="3"/>
  <c r="N93" i="4"/>
  <c r="N62" i="5"/>
  <c r="O34" i="3"/>
  <c r="N23" i="5"/>
  <c r="N31" i="4"/>
  <c r="M34" i="3"/>
  <c r="L23" i="5"/>
  <c r="L31" i="4"/>
  <c r="I157" i="11"/>
  <c r="K159" i="3"/>
  <c r="F46" i="4"/>
  <c r="G46" i="4" s="1"/>
  <c r="H46" i="4" s="1"/>
  <c r="O171" i="3"/>
  <c r="N93" i="5"/>
  <c r="N154" i="4"/>
  <c r="I137" i="11"/>
  <c r="K139" i="3"/>
  <c r="H74" i="4"/>
  <c r="N75" i="3"/>
  <c r="L75" i="3" s="1"/>
  <c r="M49" i="5"/>
  <c r="K49" i="5" s="1"/>
  <c r="M68" i="4"/>
  <c r="K68" i="4" s="1"/>
  <c r="F21" i="4"/>
  <c r="G21" i="4" s="1"/>
  <c r="H21" i="4"/>
  <c r="I29" i="11"/>
  <c r="K31" i="3"/>
  <c r="O166" i="3"/>
  <c r="N150" i="4"/>
  <c r="I46" i="11"/>
  <c r="J43" i="4" s="1"/>
  <c r="K48" i="3"/>
  <c r="O76" i="3"/>
  <c r="N50" i="5"/>
  <c r="N31" i="3"/>
  <c r="L31" i="3" s="1"/>
  <c r="G31" i="3" s="1"/>
  <c r="M28" i="4"/>
  <c r="K28" i="4" s="1"/>
  <c r="M21" i="5"/>
  <c r="K21" i="5" s="1"/>
  <c r="I104" i="11"/>
  <c r="J94" i="4" s="1"/>
  <c r="K106" i="3"/>
  <c r="N137" i="3"/>
  <c r="L137" i="3" s="1"/>
  <c r="M122" i="4"/>
  <c r="K122" i="4" s="1"/>
  <c r="O139" i="3"/>
  <c r="N124" i="4"/>
  <c r="N73" i="5"/>
  <c r="O128" i="3"/>
  <c r="N113" i="4"/>
  <c r="F143" i="4"/>
  <c r="G143" i="4" s="1"/>
  <c r="H143" i="4" s="1"/>
  <c r="K129" i="4"/>
  <c r="O67" i="3"/>
  <c r="N60" i="4"/>
  <c r="N44" i="5"/>
  <c r="M174" i="3"/>
  <c r="L157" i="4"/>
  <c r="F55" i="5"/>
  <c r="G55" i="5" s="1"/>
  <c r="H55" i="5" s="1"/>
  <c r="O45" i="3"/>
  <c r="N30" i="5"/>
  <c r="N40" i="4"/>
  <c r="O6" i="3"/>
  <c r="N6" i="4"/>
  <c r="O132" i="3"/>
  <c r="N117" i="4"/>
  <c r="O168" i="3"/>
  <c r="N151" i="4"/>
  <c r="F103" i="4"/>
  <c r="G103" i="4" s="1"/>
  <c r="H103" i="4" s="1"/>
  <c r="M109" i="3"/>
  <c r="L97" i="4"/>
  <c r="N14" i="3"/>
  <c r="L14" i="3" s="1"/>
  <c r="M13" i="4"/>
  <c r="K13" i="4" s="1"/>
  <c r="O174" i="3"/>
  <c r="N157" i="4"/>
  <c r="O60" i="3"/>
  <c r="N54" i="4"/>
  <c r="K114" i="4"/>
  <c r="F114" i="4" s="1"/>
  <c r="G114" i="4" s="1"/>
  <c r="F45" i="5"/>
  <c r="G45" i="5" s="1"/>
  <c r="H45" i="5" s="1"/>
  <c r="F95" i="4"/>
  <c r="G95" i="4" s="1"/>
  <c r="H95" i="4" s="1"/>
  <c r="F58" i="4"/>
  <c r="G58" i="4" s="1"/>
  <c r="H58" i="4" s="1"/>
  <c r="G40" i="3"/>
  <c r="I55" i="11"/>
  <c r="K57" i="3"/>
  <c r="O80" i="3"/>
  <c r="N52" i="5"/>
  <c r="N83" i="3"/>
  <c r="L83" i="3" s="1"/>
  <c r="M53" i="5"/>
  <c r="K53" i="5" s="1"/>
  <c r="F53" i="5" s="1"/>
  <c r="G53" i="5" s="1"/>
  <c r="H53" i="5" s="1"/>
  <c r="J22" i="4"/>
  <c r="J17" i="5"/>
  <c r="J61" i="4"/>
  <c r="J45" i="5"/>
  <c r="O104" i="3"/>
  <c r="N92" i="4"/>
  <c r="N61" i="5"/>
  <c r="J92" i="5"/>
  <c r="J153" i="4"/>
  <c r="O41" i="3"/>
  <c r="N26" i="5"/>
  <c r="F55" i="4"/>
  <c r="G55" i="4" s="1"/>
  <c r="H55" i="4" s="1"/>
  <c r="N93" i="3"/>
  <c r="L93" i="3" s="1"/>
  <c r="M81" i="4"/>
  <c r="K81" i="4" s="1"/>
  <c r="F69" i="5"/>
  <c r="G69" i="5" s="1"/>
  <c r="H69" i="5" s="1"/>
  <c r="N153" i="3"/>
  <c r="L153" i="3" s="1"/>
  <c r="M138" i="4"/>
  <c r="K138" i="4" s="1"/>
  <c r="M84" i="5"/>
  <c r="K84" i="5" s="1"/>
  <c r="I106" i="11"/>
  <c r="J96" i="4" s="1"/>
  <c r="K108" i="3"/>
  <c r="J39" i="4"/>
  <c r="J29" i="5"/>
  <c r="G153" i="3"/>
  <c r="N172" i="3"/>
  <c r="L172" i="3" s="1"/>
  <c r="M94" i="5"/>
  <c r="K94" i="5" s="1"/>
  <c r="M155" i="4"/>
  <c r="K155" i="4" s="1"/>
  <c r="K65" i="4"/>
  <c r="O38" i="3"/>
  <c r="N34" i="4"/>
  <c r="N25" i="5"/>
  <c r="F47" i="5"/>
  <c r="G47" i="5" s="1"/>
  <c r="H47" i="5" s="1"/>
  <c r="G24" i="3"/>
  <c r="O9" i="3"/>
  <c r="N8" i="5"/>
  <c r="N9" i="4"/>
  <c r="O29" i="3"/>
  <c r="N26" i="4"/>
  <c r="N19" i="5"/>
  <c r="F47" i="4"/>
  <c r="G47" i="4" s="1"/>
  <c r="H47" i="4" s="1"/>
  <c r="O93" i="3"/>
  <c r="N81" i="4"/>
  <c r="I30" i="11"/>
  <c r="J29" i="4" s="1"/>
  <c r="K32" i="3"/>
  <c r="N36" i="3"/>
  <c r="L36" i="3" s="1"/>
  <c r="M32" i="4"/>
  <c r="K32" i="4" s="1"/>
  <c r="F8" i="4"/>
  <c r="G8" i="4" s="1"/>
  <c r="H8" i="4" s="1"/>
  <c r="H119" i="4"/>
  <c r="F119" i="4"/>
  <c r="G119" i="4" s="1"/>
  <c r="O46" i="3"/>
  <c r="N31" i="5"/>
  <c r="N41" i="4"/>
  <c r="F128" i="4"/>
  <c r="G128" i="4" s="1"/>
  <c r="H128" i="4" s="1"/>
  <c r="G147" i="3"/>
  <c r="O173" i="3"/>
  <c r="N95" i="5"/>
  <c r="N156" i="4"/>
  <c r="L150" i="3"/>
  <c r="J68" i="4"/>
  <c r="J49" i="5"/>
  <c r="J159" i="4"/>
  <c r="J97" i="5"/>
  <c r="K5" i="5"/>
  <c r="N122" i="3"/>
  <c r="L122" i="3" s="1"/>
  <c r="M108" i="4"/>
  <c r="K108" i="4" s="1"/>
  <c r="M132" i="3"/>
  <c r="L117" i="4"/>
  <c r="J143" i="4"/>
  <c r="J86" i="5"/>
  <c r="M59" i="3"/>
  <c r="L53" i="4"/>
  <c r="N16" i="3"/>
  <c r="L16" i="3" s="1"/>
  <c r="M15" i="4"/>
  <c r="K15" i="4" s="1"/>
  <c r="O116" i="3"/>
  <c r="N104" i="4"/>
  <c r="N67" i="5"/>
  <c r="N165" i="3"/>
  <c r="L165" i="3" s="1"/>
  <c r="M149" i="4"/>
  <c r="K149" i="4" s="1"/>
  <c r="N104" i="3"/>
  <c r="L104" i="3" s="1"/>
  <c r="M92" i="4"/>
  <c r="K92" i="4" s="1"/>
  <c r="M61" i="5"/>
  <c r="K61" i="5" s="1"/>
  <c r="O119" i="3"/>
  <c r="N106" i="4"/>
  <c r="O86" i="3"/>
  <c r="N54" i="5"/>
  <c r="N76" i="4"/>
  <c r="O18" i="3"/>
  <c r="N13" i="5"/>
  <c r="N17" i="4"/>
  <c r="G7" i="3"/>
  <c r="O163" i="3"/>
  <c r="N147" i="4"/>
  <c r="O145" i="3"/>
  <c r="N130" i="4"/>
  <c r="N78" i="5"/>
  <c r="J98" i="4"/>
  <c r="J63" i="5"/>
  <c r="G79" i="3"/>
  <c r="G55" i="3"/>
  <c r="N88" i="3"/>
  <c r="L88" i="3" s="1"/>
  <c r="M77" i="4"/>
  <c r="K77" i="4" s="1"/>
  <c r="O97" i="3"/>
  <c r="N85" i="4"/>
  <c r="N57" i="5"/>
  <c r="F15" i="4"/>
  <c r="G15" i="4" s="1"/>
  <c r="F108" i="4"/>
  <c r="G108" i="4" s="1"/>
  <c r="H108" i="4" s="1"/>
  <c r="O25" i="3"/>
  <c r="N18" i="5"/>
  <c r="G117" i="3"/>
  <c r="J146" i="4"/>
  <c r="J89" i="5"/>
  <c r="K31" i="4"/>
  <c r="O78" i="3"/>
  <c r="N70" i="4"/>
  <c r="F64" i="5"/>
  <c r="G64" i="5" s="1"/>
  <c r="H64" i="5" s="1"/>
  <c r="K141" i="4"/>
  <c r="K49" i="4"/>
  <c r="L22" i="3"/>
  <c r="K54" i="4"/>
  <c r="K88" i="5"/>
  <c r="K32" i="5"/>
  <c r="K15" i="5"/>
  <c r="K93" i="5"/>
  <c r="L176" i="3"/>
  <c r="L94" i="3"/>
  <c r="L167" i="3"/>
  <c r="K83" i="5"/>
  <c r="K79" i="5"/>
  <c r="F29" i="4"/>
  <c r="G29" i="4" s="1"/>
  <c r="H29" i="4" s="1"/>
  <c r="I36" i="11"/>
  <c r="K38" i="3"/>
  <c r="G28" i="3"/>
  <c r="I58" i="11"/>
  <c r="J54" i="4" s="1"/>
  <c r="K60" i="3"/>
  <c r="I98" i="11"/>
  <c r="K100" i="3"/>
  <c r="O110" i="3"/>
  <c r="N63" i="5"/>
  <c r="N98" i="4"/>
  <c r="N69" i="3"/>
  <c r="L69" i="3" s="1"/>
  <c r="M62" i="4"/>
  <c r="K62" i="4" s="1"/>
  <c r="O96" i="3"/>
  <c r="N84" i="4"/>
  <c r="G51" i="3"/>
  <c r="N109" i="3"/>
  <c r="L109" i="3" s="1"/>
  <c r="M97" i="4"/>
  <c r="K97" i="4" s="1"/>
  <c r="N39" i="3"/>
  <c r="L39" i="3" s="1"/>
  <c r="G39" i="3" s="1"/>
  <c r="M35" i="4"/>
  <c r="K35" i="4" s="1"/>
  <c r="F35" i="4" s="1"/>
  <c r="G35" i="4" s="1"/>
  <c r="O112" i="3"/>
  <c r="N65" i="5"/>
  <c r="N100" i="4"/>
  <c r="I84" i="3"/>
  <c r="F32" i="4"/>
  <c r="G32" i="4" s="1"/>
  <c r="H32" i="4" s="1"/>
  <c r="I129" i="11"/>
  <c r="J116" i="4" s="1"/>
  <c r="K131" i="3"/>
  <c r="G23" i="3"/>
  <c r="O124" i="3"/>
  <c r="N110" i="4"/>
  <c r="N71" i="5"/>
  <c r="O113" i="3"/>
  <c r="N101" i="4"/>
  <c r="H139" i="4"/>
  <c r="F139" i="4"/>
  <c r="G139" i="4" s="1"/>
  <c r="F111" i="4"/>
  <c r="G111" i="4" s="1"/>
  <c r="H111" i="4" s="1"/>
  <c r="J46" i="4"/>
  <c r="J33" i="5"/>
  <c r="F29" i="5"/>
  <c r="G29" i="5" s="1"/>
  <c r="H29" i="5" s="1"/>
  <c r="O17" i="3"/>
  <c r="N16" i="4"/>
  <c r="I150" i="11"/>
  <c r="J137" i="4" s="1"/>
  <c r="K152" i="3"/>
  <c r="J16" i="5"/>
  <c r="J21" i="4"/>
  <c r="J65" i="4"/>
  <c r="J46" i="5"/>
  <c r="N140" i="3"/>
  <c r="L140" i="3" s="1"/>
  <c r="M125" i="4"/>
  <c r="K125" i="4" s="1"/>
  <c r="M74" i="5"/>
  <c r="K74" i="5" s="1"/>
  <c r="O165" i="3"/>
  <c r="N149" i="4"/>
  <c r="F86" i="5"/>
  <c r="G86" i="5" s="1"/>
  <c r="H86" i="5" s="1"/>
  <c r="K77" i="5"/>
  <c r="O81" i="3"/>
  <c r="N72" i="4"/>
  <c r="G87" i="3"/>
  <c r="N149" i="3"/>
  <c r="L149" i="3" s="1"/>
  <c r="M134" i="4"/>
  <c r="K134" i="4" s="1"/>
  <c r="M81" i="5"/>
  <c r="K81" i="5" s="1"/>
  <c r="F66" i="5"/>
  <c r="G66" i="5" s="1"/>
  <c r="H66" i="5" s="1"/>
  <c r="O142" i="3"/>
  <c r="N76" i="5"/>
  <c r="N127" i="4"/>
  <c r="L129" i="3"/>
  <c r="F61" i="4"/>
  <c r="G61" i="4" s="1"/>
  <c r="H61" i="4" s="1"/>
  <c r="F118" i="4"/>
  <c r="G118" i="4" s="1"/>
  <c r="H118" i="4" s="1"/>
  <c r="G107" i="3"/>
  <c r="O135" i="3"/>
  <c r="N120" i="4"/>
  <c r="G65" i="3"/>
  <c r="O70" i="3"/>
  <c r="N63" i="4"/>
  <c r="G83" i="3"/>
  <c r="O10" i="3"/>
  <c r="N10" i="4"/>
  <c r="N9" i="5"/>
  <c r="F96" i="5"/>
  <c r="G96" i="5" s="1"/>
  <c r="H96" i="5" s="1"/>
  <c r="F11" i="5"/>
  <c r="G11" i="5" s="1"/>
  <c r="H11" i="5" s="1"/>
  <c r="J36" i="5"/>
  <c r="J49" i="4"/>
  <c r="F41" i="5"/>
  <c r="G41" i="5" s="1"/>
  <c r="H41" i="5" s="1"/>
  <c r="F107" i="4"/>
  <c r="G107" i="4" s="1"/>
  <c r="H107" i="4" s="1"/>
  <c r="N138" i="3"/>
  <c r="L138" i="3" s="1"/>
  <c r="G138" i="3" s="1"/>
  <c r="M123" i="4"/>
  <c r="K123" i="4" s="1"/>
  <c r="I26" i="11"/>
  <c r="J25" i="4" s="1"/>
  <c r="K28" i="3"/>
  <c r="I82" i="11"/>
  <c r="J74" i="4" s="1"/>
  <c r="K84" i="3"/>
  <c r="K72" i="5"/>
  <c r="L72" i="3"/>
  <c r="G72" i="3" s="1"/>
  <c r="G73" i="3"/>
  <c r="K6" i="4"/>
  <c r="G52" i="3"/>
  <c r="I48" i="11"/>
  <c r="J45" i="4" s="1"/>
  <c r="K50" i="3"/>
  <c r="I142" i="11"/>
  <c r="K144" i="3"/>
  <c r="G8" i="3"/>
  <c r="O160" i="3"/>
  <c r="N88" i="5"/>
  <c r="N145" i="4"/>
  <c r="G134" i="3"/>
  <c r="G143" i="3"/>
  <c r="O11" i="3"/>
  <c r="N11" i="4"/>
  <c r="N85" i="5"/>
  <c r="N10" i="5"/>
  <c r="N142" i="4"/>
  <c r="O176" i="3"/>
  <c r="N97" i="5"/>
  <c r="N159" i="4"/>
  <c r="F62" i="4"/>
  <c r="G62" i="4" s="1"/>
  <c r="H62" i="4" s="1"/>
  <c r="O162" i="3"/>
  <c r="N90" i="5"/>
  <c r="J44" i="5"/>
  <c r="J60" i="4"/>
  <c r="O161" i="3"/>
  <c r="N89" i="5"/>
  <c r="N146" i="4"/>
  <c r="K5" i="4"/>
  <c r="N118" i="3"/>
  <c r="L118" i="3" s="1"/>
  <c r="M105" i="4"/>
  <c r="K105" i="4" s="1"/>
  <c r="M68" i="5"/>
  <c r="K68" i="5" s="1"/>
  <c r="F68" i="5" s="1"/>
  <c r="G68" i="5" s="1"/>
  <c r="H68" i="5" s="1"/>
  <c r="O26" i="3"/>
  <c r="N23" i="4"/>
  <c r="O136" i="3"/>
  <c r="N121" i="4"/>
  <c r="O155" i="3"/>
  <c r="N140" i="4"/>
  <c r="I149" i="11"/>
  <c r="K151" i="3"/>
  <c r="I7" i="11"/>
  <c r="K9" i="3"/>
  <c r="G120" i="3"/>
  <c r="M18" i="3"/>
  <c r="L18" i="3" s="1"/>
  <c r="L13" i="5"/>
  <c r="K13" i="5" s="1"/>
  <c r="L17" i="4"/>
  <c r="K17" i="4" s="1"/>
  <c r="J92" i="4"/>
  <c r="J61" i="5"/>
  <c r="G16" i="3"/>
  <c r="G122" i="3"/>
  <c r="L34" i="3"/>
  <c r="H99" i="4"/>
  <c r="F99" i="4"/>
  <c r="G99" i="4" s="1"/>
  <c r="K98" i="4"/>
  <c r="K25" i="5"/>
  <c r="J26" i="4"/>
  <c r="J19" i="5"/>
  <c r="J85" i="4"/>
  <c r="J57" i="5"/>
  <c r="L156" i="3"/>
  <c r="K36" i="5"/>
  <c r="L60" i="3"/>
  <c r="K145" i="4"/>
  <c r="L47" i="3"/>
  <c r="G47" i="3" s="1"/>
  <c r="L20" i="3"/>
  <c r="J59" i="5"/>
  <c r="J87" i="4"/>
  <c r="J7" i="4"/>
  <c r="J6" i="5"/>
  <c r="L171" i="3"/>
  <c r="K64" i="4"/>
  <c r="K101" i="4"/>
  <c r="K80" i="4"/>
  <c r="J48" i="4"/>
  <c r="J35" i="5"/>
  <c r="K136" i="4"/>
  <c r="L146" i="3"/>
  <c r="K27" i="5"/>
  <c r="J30" i="4"/>
  <c r="J22" i="5"/>
  <c r="I126" i="11"/>
  <c r="J113" i="4" s="1"/>
  <c r="K128" i="3"/>
  <c r="I111" i="11"/>
  <c r="J101" i="4" s="1"/>
  <c r="K113" i="3"/>
  <c r="I77" i="11"/>
  <c r="K79" i="3"/>
  <c r="I107" i="11"/>
  <c r="J97" i="4" s="1"/>
  <c r="K109" i="3"/>
  <c r="I80" i="11"/>
  <c r="J73" i="4" s="1"/>
  <c r="K82" i="3"/>
  <c r="I165" i="11"/>
  <c r="J91" i="5" s="1"/>
  <c r="K167" i="3"/>
  <c r="I154" i="11"/>
  <c r="J141" i="4" s="1"/>
  <c r="K156" i="3"/>
  <c r="O127" i="3"/>
  <c r="N112" i="4"/>
  <c r="I115" i="11"/>
  <c r="K117" i="3"/>
  <c r="I54" i="11"/>
  <c r="K56" i="3"/>
  <c r="O42" i="3"/>
  <c r="N37" i="4"/>
  <c r="N27" i="5"/>
  <c r="G150" i="3"/>
  <c r="N43" i="3"/>
  <c r="L43" i="3" s="1"/>
  <c r="M38" i="4"/>
  <c r="K38" i="4" s="1"/>
  <c r="M28" i="5"/>
  <c r="K28" i="5" s="1"/>
  <c r="J27" i="5"/>
  <c r="J37" i="4"/>
  <c r="O123" i="3"/>
  <c r="N109" i="4"/>
  <c r="N70" i="5"/>
  <c r="B151" i="11"/>
  <c r="O92" i="3"/>
  <c r="N56" i="5"/>
  <c r="O152" i="3"/>
  <c r="N137" i="4"/>
  <c r="G36" i="3"/>
  <c r="O50" i="3"/>
  <c r="N45" i="4"/>
  <c r="F21" i="5"/>
  <c r="G21" i="5" s="1"/>
  <c r="H21" i="5"/>
  <c r="N166" i="3"/>
  <c r="L166" i="3" s="1"/>
  <c r="M150" i="4"/>
  <c r="K150" i="4" s="1"/>
  <c r="B122" i="11"/>
  <c r="N9" i="3"/>
  <c r="L9" i="3" s="1"/>
  <c r="M9" i="4"/>
  <c r="K9" i="4" s="1"/>
  <c r="M8" i="5"/>
  <c r="K8" i="5" s="1"/>
  <c r="O74" i="3"/>
  <c r="N67" i="4"/>
  <c r="N48" i="5"/>
  <c r="J55" i="4"/>
  <c r="J41" i="5"/>
  <c r="G154" i="3"/>
  <c r="G126" i="3"/>
  <c r="F69" i="4"/>
  <c r="G69" i="4" s="1"/>
  <c r="H69" i="4" s="1"/>
  <c r="F72" i="5"/>
  <c r="G72" i="5" s="1"/>
  <c r="H72" i="5" s="1"/>
  <c r="F39" i="4"/>
  <c r="G39" i="4" s="1"/>
  <c r="H39" i="4" s="1"/>
  <c r="J86" i="4"/>
  <c r="J58" i="5"/>
  <c r="H157" i="3"/>
  <c r="I157" i="3" s="1"/>
  <c r="BT279" i="17"/>
  <c r="D279" i="17" s="1"/>
  <c r="J157" i="3" s="1"/>
  <c r="J66" i="4"/>
  <c r="J47" i="5"/>
  <c r="G158" i="3"/>
  <c r="O148" i="3"/>
  <c r="N133" i="4"/>
  <c r="N80" i="5"/>
  <c r="L144" i="3"/>
  <c r="O21" i="3"/>
  <c r="N19" i="4"/>
  <c r="O114" i="3"/>
  <c r="N102" i="4"/>
  <c r="M98" i="3"/>
  <c r="L98" i="3" s="1"/>
  <c r="L86" i="4"/>
  <c r="L58" i="5"/>
  <c r="O101" i="3"/>
  <c r="N89" i="4"/>
  <c r="O57" i="3"/>
  <c r="N52" i="4"/>
  <c r="N39" i="5"/>
  <c r="N84" i="3"/>
  <c r="L84" i="3" s="1"/>
  <c r="G84" i="3" s="1"/>
  <c r="M74" i="4"/>
  <c r="K74" i="4" s="1"/>
  <c r="F74" i="4" s="1"/>
  <c r="G74" i="4" s="1"/>
  <c r="G115" i="3"/>
  <c r="O140" i="3"/>
  <c r="N125" i="4"/>
  <c r="N74" i="5"/>
  <c r="O15" i="3"/>
  <c r="N14" i="4"/>
  <c r="K157" i="4"/>
  <c r="G68" i="3"/>
  <c r="O169" i="3"/>
  <c r="N152" i="4"/>
  <c r="O149" i="3"/>
  <c r="N134" i="4"/>
  <c r="N81" i="5"/>
  <c r="M145" i="3"/>
  <c r="L130" i="4"/>
  <c r="L78" i="5"/>
  <c r="G133" i="3"/>
  <c r="O30" i="3"/>
  <c r="N27" i="4"/>
  <c r="N20" i="5"/>
  <c r="O108" i="3"/>
  <c r="N96" i="4"/>
  <c r="O106" i="3"/>
  <c r="N94" i="4"/>
  <c r="F158" i="4"/>
  <c r="G158" i="4" s="1"/>
  <c r="H158" i="4" s="1"/>
  <c r="J18" i="4"/>
  <c r="J14" i="5"/>
  <c r="F12" i="4"/>
  <c r="G12" i="4" s="1"/>
  <c r="H12" i="4" s="1"/>
  <c r="I4" i="11"/>
  <c r="J6" i="4" s="1"/>
  <c r="K6" i="3"/>
  <c r="O63" i="3"/>
  <c r="N43" i="5"/>
  <c r="F24" i="5"/>
  <c r="G24" i="5" s="1"/>
  <c r="H24" i="5" s="1"/>
  <c r="G61" i="3"/>
  <c r="G121" i="3"/>
  <c r="F84" i="5"/>
  <c r="G84" i="5" s="1"/>
  <c r="H84" i="5" s="1"/>
  <c r="I67" i="11"/>
  <c r="J62" i="4" s="1"/>
  <c r="K69" i="3"/>
  <c r="I38" i="11"/>
  <c r="J36" i="4" s="1"/>
  <c r="K40" i="3"/>
  <c r="N48" i="3"/>
  <c r="L48" i="3" s="1"/>
  <c r="G48" i="3" s="1"/>
  <c r="M43" i="4"/>
  <c r="K43" i="4" s="1"/>
  <c r="F43" i="4" s="1"/>
  <c r="G43" i="4" s="1"/>
  <c r="I155" i="11"/>
  <c r="K157" i="3"/>
  <c r="O137" i="3"/>
  <c r="N122" i="4"/>
  <c r="L125" i="3"/>
  <c r="F22" i="4"/>
  <c r="G22" i="4" s="1"/>
  <c r="H22" i="4" s="1"/>
  <c r="J80" i="5"/>
  <c r="J133" i="4"/>
  <c r="L6" i="3"/>
  <c r="F15" i="5"/>
  <c r="G15" i="5" s="1"/>
  <c r="H15" i="5" s="1"/>
  <c r="I50" i="11"/>
  <c r="K52" i="3"/>
  <c r="F148" i="4"/>
  <c r="G148" i="4" s="1"/>
  <c r="H148" i="4" s="1"/>
  <c r="N99" i="3"/>
  <c r="L99" i="3" s="1"/>
  <c r="M59" i="5"/>
  <c r="K59" i="5" s="1"/>
  <c r="F59" i="5" s="1"/>
  <c r="G59" i="5" s="1"/>
  <c r="H59" i="5" s="1"/>
  <c r="M87" i="4"/>
  <c r="K87" i="4" s="1"/>
  <c r="F87" i="4" s="1"/>
  <c r="G87" i="4" s="1"/>
  <c r="K86" i="4"/>
  <c r="I167" i="11"/>
  <c r="J152" i="4" s="1"/>
  <c r="K169" i="3"/>
  <c r="O89" i="3"/>
  <c r="N78" i="4"/>
  <c r="K135" i="4"/>
  <c r="G69" i="3"/>
  <c r="J62" i="5"/>
  <c r="J93" i="4"/>
  <c r="J154" i="4"/>
  <c r="J93" i="5"/>
  <c r="J134" i="4"/>
  <c r="J81" i="5"/>
  <c r="O71" i="3"/>
  <c r="N64" i="4"/>
  <c r="N25" i="3"/>
  <c r="L25" i="3" s="1"/>
  <c r="M18" i="5"/>
  <c r="K18" i="5" s="1"/>
  <c r="O167" i="3"/>
  <c r="N91" i="5"/>
  <c r="O85" i="3"/>
  <c r="N75" i="4"/>
  <c r="L5" i="3"/>
  <c r="O109" i="3"/>
  <c r="N97" i="4"/>
  <c r="O37" i="3"/>
  <c r="N33" i="4"/>
  <c r="O14" i="3"/>
  <c r="N13" i="4"/>
  <c r="O13" i="3"/>
  <c r="N12" i="5"/>
  <c r="N170" i="3"/>
  <c r="L170" i="3" s="1"/>
  <c r="M92" i="5"/>
  <c r="K92" i="5" s="1"/>
  <c r="M153" i="4"/>
  <c r="K153" i="4" s="1"/>
  <c r="N145" i="3"/>
  <c r="L145" i="3" s="1"/>
  <c r="M78" i="5"/>
  <c r="K78" i="5" s="1"/>
  <c r="M130" i="4"/>
  <c r="F7" i="4"/>
  <c r="G7" i="4" s="1"/>
  <c r="H7" i="4"/>
  <c r="N64" i="3"/>
  <c r="L64" i="3" s="1"/>
  <c r="G64" i="3" s="1"/>
  <c r="M57" i="4"/>
  <c r="K57" i="4" s="1"/>
  <c r="F57" i="4" s="1"/>
  <c r="G57" i="4" s="1"/>
  <c r="H57" i="4" s="1"/>
  <c r="J74" i="5"/>
  <c r="J125" i="4"/>
  <c r="F51" i="5"/>
  <c r="G51" i="5" s="1"/>
  <c r="H51" i="5" s="1"/>
  <c r="F37" i="5"/>
  <c r="G37" i="5" s="1"/>
  <c r="H37" i="5"/>
  <c r="F115" i="4"/>
  <c r="G115" i="4" s="1"/>
  <c r="H115" i="4" s="1"/>
  <c r="L97" i="3"/>
  <c r="N27" i="3"/>
  <c r="L27" i="3" s="1"/>
  <c r="G27" i="3" s="1"/>
  <c r="M24" i="4"/>
  <c r="K24" i="4" s="1"/>
  <c r="F24" i="4" s="1"/>
  <c r="G24" i="4" s="1"/>
  <c r="I37" i="11"/>
  <c r="J35" i="4" s="1"/>
  <c r="K39" i="3"/>
  <c r="K126" i="4"/>
  <c r="G111" i="3"/>
  <c r="J135" i="4"/>
  <c r="J82" i="5"/>
  <c r="K84" i="4"/>
  <c r="K63" i="5"/>
  <c r="K34" i="4"/>
  <c r="K53" i="4"/>
  <c r="L54" i="3"/>
  <c r="L160" i="3"/>
  <c r="K70" i="4"/>
  <c r="J68" i="5"/>
  <c r="J105" i="4"/>
  <c r="K83" i="4"/>
  <c r="K16" i="4"/>
  <c r="K97" i="5"/>
  <c r="L71" i="3"/>
  <c r="L113" i="3"/>
  <c r="L91" i="3"/>
  <c r="G91" i="3" s="1"/>
  <c r="L151" i="3"/>
  <c r="K37" i="4"/>
  <c r="F25" i="4"/>
  <c r="G25" i="4" s="1"/>
  <c r="H25" i="4" s="1"/>
  <c r="N50" i="3"/>
  <c r="M45" i="4"/>
  <c r="O146" i="3"/>
  <c r="N79" i="5"/>
  <c r="N131" i="4"/>
  <c r="F33" i="5"/>
  <c r="G33" i="5" s="1"/>
  <c r="H33" i="5" s="1"/>
  <c r="I125" i="11"/>
  <c r="J112" i="4" s="1"/>
  <c r="K127" i="3"/>
  <c r="J158" i="4"/>
  <c r="J96" i="5"/>
  <c r="N103" i="3"/>
  <c r="L103" i="3" s="1"/>
  <c r="M91" i="4"/>
  <c r="K91" i="4" s="1"/>
  <c r="F105" i="4"/>
  <c r="G105" i="4" s="1"/>
  <c r="F28" i="4"/>
  <c r="G28" i="4" s="1"/>
  <c r="H28" i="4" s="1"/>
  <c r="F32" i="5"/>
  <c r="G32" i="5" s="1"/>
  <c r="H32" i="5" s="1"/>
  <c r="F16" i="5"/>
  <c r="G16" i="5" s="1"/>
  <c r="H16" i="5" s="1"/>
  <c r="O102" i="3"/>
  <c r="N90" i="4"/>
  <c r="G77" i="3"/>
  <c r="G125" i="3"/>
  <c r="J100" i="4"/>
  <c r="J65" i="5"/>
  <c r="O170" i="3"/>
  <c r="N92" i="5"/>
  <c r="N153" i="4"/>
  <c r="O75" i="3"/>
  <c r="N49" i="5"/>
  <c r="N68" i="4"/>
  <c r="G44" i="3"/>
  <c r="M97" i="3"/>
  <c r="L85" i="4"/>
  <c r="K85" i="4" s="1"/>
  <c r="L57" i="5"/>
  <c r="K57" i="5" s="1"/>
  <c r="M63" i="3"/>
  <c r="L63" i="3" s="1"/>
  <c r="L43" i="5"/>
  <c r="K43" i="5" s="1"/>
  <c r="S5" i="3"/>
  <c r="R5" i="3" s="1"/>
  <c r="R5" i="4"/>
  <c r="Q5" i="4" s="1"/>
  <c r="R5" i="5"/>
  <c r="Q5" i="5" s="1"/>
  <c r="O58" i="3"/>
  <c r="N40" i="5"/>
  <c r="N45" i="3"/>
  <c r="L45" i="3" s="1"/>
  <c r="M30" i="5"/>
  <c r="K30" i="5" s="1"/>
  <c r="M40" i="4"/>
  <c r="K40" i="4" s="1"/>
  <c r="L174" i="3"/>
  <c r="O56" i="3"/>
  <c r="N51" i="4"/>
  <c r="N38" i="5"/>
  <c r="F123" i="4"/>
  <c r="G123" i="4" s="1"/>
  <c r="H123" i="4" s="1"/>
  <c r="N66" i="3"/>
  <c r="L66" i="3" s="1"/>
  <c r="M59" i="4"/>
  <c r="K59" i="4" s="1"/>
  <c r="J67" i="5"/>
  <c r="J104" i="4"/>
  <c r="I143" i="11"/>
  <c r="K145" i="3"/>
  <c r="F36" i="4"/>
  <c r="G36" i="4" s="1"/>
  <c r="H36" i="4" s="1"/>
  <c r="O156" i="3"/>
  <c r="N141" i="4"/>
  <c r="G175" i="3"/>
  <c r="J5" i="4"/>
  <c r="J5" i="5"/>
  <c r="G12" i="3"/>
  <c r="O5" i="3"/>
  <c r="N5" i="4"/>
  <c r="N5" i="5"/>
  <c r="J17" i="4"/>
  <c r="J13" i="5"/>
  <c r="G35" i="3"/>
  <c r="O88" i="3"/>
  <c r="N77" i="4"/>
  <c r="O131" i="3"/>
  <c r="N116" i="4"/>
  <c r="M90" i="3"/>
  <c r="L90" i="3" s="1"/>
  <c r="L79" i="4"/>
  <c r="K79" i="4" s="1"/>
  <c r="I13" i="11"/>
  <c r="J14" i="4" s="1"/>
  <c r="K15" i="3"/>
  <c r="N162" i="3"/>
  <c r="L162" i="3" s="1"/>
  <c r="M90" i="5"/>
  <c r="K90" i="5" s="1"/>
  <c r="O82" i="3"/>
  <c r="N73" i="4"/>
  <c r="F138" i="4"/>
  <c r="G138" i="4" s="1"/>
  <c r="H138" i="4" s="1"/>
  <c r="K46" i="5"/>
  <c r="F66" i="4"/>
  <c r="G66" i="4" s="1"/>
  <c r="H66" i="4" s="1"/>
  <c r="F17" i="5"/>
  <c r="G17" i="5" s="1"/>
  <c r="H17" i="5" s="1"/>
  <c r="O94" i="3"/>
  <c r="N82" i="4"/>
  <c r="H34" i="5"/>
  <c r="F34" i="5"/>
  <c r="G34" i="5" s="1"/>
  <c r="G20" i="3"/>
  <c r="O172" i="3"/>
  <c r="N155" i="4"/>
  <c r="N94" i="5"/>
  <c r="G99" i="3"/>
  <c r="N135" i="3"/>
  <c r="L135" i="3" s="1"/>
  <c r="M120" i="4"/>
  <c r="K120" i="4" s="1"/>
  <c r="F7" i="5"/>
  <c r="G7" i="5" s="1"/>
  <c r="H7" i="5" s="1"/>
  <c r="O98" i="3"/>
  <c r="N86" i="4"/>
  <c r="N58" i="5"/>
  <c r="G164" i="3"/>
  <c r="K58" i="5"/>
  <c r="F132" i="4"/>
  <c r="G132" i="4" s="1"/>
  <c r="H132" i="4" s="1"/>
  <c r="F38" i="4"/>
  <c r="G38" i="4" s="1"/>
  <c r="H38" i="4" s="1"/>
  <c r="K82" i="5"/>
  <c r="O54" i="3"/>
  <c r="N36" i="5"/>
  <c r="N49" i="4"/>
  <c r="J50" i="4"/>
  <c r="J37" i="5"/>
  <c r="O159" i="3"/>
  <c r="N87" i="5"/>
  <c r="N144" i="4"/>
  <c r="O90" i="3"/>
  <c r="N79" i="4"/>
  <c r="I162" i="11"/>
  <c r="J148" i="4" s="1"/>
  <c r="K164" i="3"/>
  <c r="N49" i="3"/>
  <c r="L49" i="3" s="1"/>
  <c r="M44" i="4"/>
  <c r="K44" i="4" s="1"/>
  <c r="M50" i="3"/>
  <c r="L45" i="4"/>
  <c r="I9" i="11"/>
  <c r="K11" i="3"/>
  <c r="I170" i="11"/>
  <c r="K172" i="3"/>
  <c r="N132" i="3"/>
  <c r="L132" i="3" s="1"/>
  <c r="M117" i="4"/>
  <c r="K117" i="4" s="1"/>
  <c r="N155" i="3"/>
  <c r="L155" i="3" s="1"/>
  <c r="M140" i="4"/>
  <c r="K140" i="4" s="1"/>
  <c r="O59" i="3"/>
  <c r="N53" i="4"/>
  <c r="O53" i="3"/>
  <c r="N48" i="4"/>
  <c r="N35" i="5"/>
  <c r="O66" i="3"/>
  <c r="N59" i="4"/>
  <c r="O62" i="3"/>
  <c r="N56" i="4"/>
  <c r="N42" i="5"/>
  <c r="N19" i="3"/>
  <c r="L19" i="3" s="1"/>
  <c r="G19" i="3" s="1"/>
  <c r="M18" i="4"/>
  <c r="K18" i="4" s="1"/>
  <c r="M14" i="5"/>
  <c r="K14" i="5" s="1"/>
  <c r="O144" i="3"/>
  <c r="N77" i="5"/>
  <c r="N129" i="4"/>
  <c r="O100" i="3"/>
  <c r="N60" i="5"/>
  <c r="N88" i="4"/>
  <c r="F6" i="5"/>
  <c r="G6" i="5" s="1"/>
  <c r="H6" i="5" s="1"/>
  <c r="F65" i="4"/>
  <c r="G65" i="4" s="1"/>
  <c r="H65" i="4"/>
  <c r="N30" i="3"/>
  <c r="L30" i="3" s="1"/>
  <c r="M20" i="5"/>
  <c r="K20" i="5" s="1"/>
  <c r="M27" i="4"/>
  <c r="K27" i="4" s="1"/>
  <c r="F71" i="4"/>
  <c r="G71" i="4" s="1"/>
  <c r="H71" i="4" s="1"/>
  <c r="O33" i="3"/>
  <c r="N22" i="5"/>
  <c r="N30" i="4"/>
  <c r="F50" i="4"/>
  <c r="G50" i="4" s="1"/>
  <c r="H50" i="4" s="1"/>
  <c r="O151" i="3"/>
  <c r="N83" i="5"/>
  <c r="N136" i="4"/>
  <c r="O141" i="3"/>
  <c r="N126" i="4"/>
  <c r="N75" i="5"/>
  <c r="J28" i="5"/>
  <c r="J38" i="4"/>
  <c r="G130" i="3"/>
  <c r="O22" i="3"/>
  <c r="N20" i="4"/>
  <c r="K23" i="5"/>
  <c r="I158" i="11"/>
  <c r="K160" i="3"/>
  <c r="L96" i="3"/>
  <c r="L110" i="3"/>
  <c r="L38" i="3"/>
  <c r="L59" i="3"/>
  <c r="J23" i="5"/>
  <c r="J31" i="4"/>
  <c r="K20" i="4"/>
  <c r="J107" i="4"/>
  <c r="J69" i="5"/>
  <c r="L78" i="3"/>
  <c r="K42" i="4"/>
  <c r="F42" i="4" s="1"/>
  <c r="G42" i="4" s="1"/>
  <c r="L95" i="3"/>
  <c r="G95" i="3" s="1"/>
  <c r="L17" i="3"/>
  <c r="K154" i="4"/>
  <c r="K159" i="4"/>
  <c r="K82" i="4"/>
  <c r="K91" i="5"/>
  <c r="J56" i="4"/>
  <c r="J42" i="5"/>
  <c r="K131" i="4"/>
  <c r="L42" i="3"/>
  <c r="L50" i="3" l="1"/>
  <c r="H105" i="4"/>
  <c r="H114" i="4"/>
  <c r="K130" i="4"/>
  <c r="F18" i="4"/>
  <c r="G18" i="4" s="1"/>
  <c r="H18" i="4" s="1"/>
  <c r="H15" i="4"/>
  <c r="H91" i="3"/>
  <c r="BT163" i="17"/>
  <c r="D163" i="17" s="1"/>
  <c r="H64" i="3"/>
  <c r="BT115" i="17"/>
  <c r="D115" i="17" s="1"/>
  <c r="H47" i="3"/>
  <c r="BT77" i="17"/>
  <c r="D77" i="17" s="1"/>
  <c r="H138" i="3"/>
  <c r="BT248" i="17"/>
  <c r="D248" i="17" s="1"/>
  <c r="H95" i="3"/>
  <c r="BT179" i="17"/>
  <c r="D179" i="17" s="1"/>
  <c r="H48" i="3"/>
  <c r="BT79" i="17"/>
  <c r="D79" i="17" s="1"/>
  <c r="H84" i="3"/>
  <c r="BT154" i="17"/>
  <c r="D154" i="17" s="1"/>
  <c r="H72" i="3"/>
  <c r="BT134" i="17"/>
  <c r="D134" i="17" s="1"/>
  <c r="H39" i="3"/>
  <c r="I39" i="3" s="1"/>
  <c r="BT66" i="17"/>
  <c r="D66" i="17" s="1"/>
  <c r="H19" i="3"/>
  <c r="BT35" i="17"/>
  <c r="D35" i="17" s="1"/>
  <c r="H27" i="3"/>
  <c r="I27" i="3" s="1"/>
  <c r="BT47" i="17"/>
  <c r="D47" i="17" s="1"/>
  <c r="F33" i="4"/>
  <c r="G33" i="4" s="1"/>
  <c r="H33" i="4" s="1"/>
  <c r="G167" i="3"/>
  <c r="G71" i="3"/>
  <c r="F122" i="4"/>
  <c r="G122" i="4" s="1"/>
  <c r="H122" i="4" s="1"/>
  <c r="H121" i="3"/>
  <c r="I121" i="3" s="1"/>
  <c r="BT229" i="17"/>
  <c r="D229" i="17" s="1"/>
  <c r="F94" i="4"/>
  <c r="G94" i="4" s="1"/>
  <c r="H94" i="4" s="1"/>
  <c r="F20" i="5"/>
  <c r="G20" i="5" s="1"/>
  <c r="H20" i="5" s="1"/>
  <c r="H133" i="3"/>
  <c r="I133" i="3" s="1"/>
  <c r="BT243" i="17"/>
  <c r="D243" i="17" s="1"/>
  <c r="F152" i="4"/>
  <c r="G152" i="4" s="1"/>
  <c r="H152" i="4" s="1"/>
  <c r="F125" i="4"/>
  <c r="G125" i="4" s="1"/>
  <c r="H125" i="4" s="1"/>
  <c r="F39" i="5"/>
  <c r="G39" i="5" s="1"/>
  <c r="H39" i="5" s="1"/>
  <c r="G101" i="3"/>
  <c r="F102" i="4"/>
  <c r="G102" i="4" s="1"/>
  <c r="H102" i="4" s="1"/>
  <c r="H158" i="3"/>
  <c r="I158" i="3" s="1"/>
  <c r="BT282" i="17"/>
  <c r="D282" i="17" s="1"/>
  <c r="H154" i="3"/>
  <c r="I154" i="3" s="1"/>
  <c r="BT274" i="17"/>
  <c r="D274" i="17" s="1"/>
  <c r="F48" i="5"/>
  <c r="G48" i="5" s="1"/>
  <c r="H48" i="5" s="1"/>
  <c r="H42" i="4"/>
  <c r="G152" i="3"/>
  <c r="F70" i="5"/>
  <c r="G70" i="5" s="1"/>
  <c r="H70" i="5" s="1"/>
  <c r="H150" i="3"/>
  <c r="I150" i="3" s="1"/>
  <c r="BT269" i="17"/>
  <c r="D269" i="17" s="1"/>
  <c r="G42" i="3"/>
  <c r="J51" i="5"/>
  <c r="J71" i="4"/>
  <c r="H122" i="3"/>
  <c r="I122" i="3" s="1"/>
  <c r="BT231" i="17"/>
  <c r="D231" i="17" s="1"/>
  <c r="H120" i="3"/>
  <c r="I120" i="3" s="1"/>
  <c r="BT227" i="17"/>
  <c r="D227" i="17" s="1"/>
  <c r="J120" i="3" s="1"/>
  <c r="G103" i="3"/>
  <c r="G155" i="3"/>
  <c r="H24" i="4"/>
  <c r="F89" i="5"/>
  <c r="G89" i="5" s="1"/>
  <c r="H89" i="5" s="1"/>
  <c r="F90" i="5"/>
  <c r="G90" i="5" s="1"/>
  <c r="H90" i="5" s="1"/>
  <c r="F159" i="4"/>
  <c r="G159" i="4" s="1"/>
  <c r="H159" i="4" s="1"/>
  <c r="G43" i="3"/>
  <c r="F11" i="4"/>
  <c r="G11" i="4" s="1"/>
  <c r="H11" i="4" s="1"/>
  <c r="H134" i="3"/>
  <c r="I134" i="3" s="1"/>
  <c r="BT244" i="17"/>
  <c r="D244" i="17" s="1"/>
  <c r="G160" i="3"/>
  <c r="H87" i="4"/>
  <c r="H73" i="3"/>
  <c r="I73" i="3" s="1"/>
  <c r="BT137" i="17"/>
  <c r="D137" i="17" s="1"/>
  <c r="I95" i="3"/>
  <c r="G10" i="3"/>
  <c r="G70" i="3"/>
  <c r="G135" i="3"/>
  <c r="H43" i="4"/>
  <c r="H87" i="3"/>
  <c r="I87" i="3" s="1"/>
  <c r="BT158" i="17"/>
  <c r="D158" i="17" s="1"/>
  <c r="I113" i="3"/>
  <c r="G113" i="3"/>
  <c r="G112" i="3"/>
  <c r="H51" i="3"/>
  <c r="I51" i="3" s="1"/>
  <c r="BT84" i="17"/>
  <c r="D84" i="17" s="1"/>
  <c r="F82" i="5"/>
  <c r="G82" i="5" s="1"/>
  <c r="H82" i="5" s="1"/>
  <c r="F70" i="4"/>
  <c r="G70" i="4" s="1"/>
  <c r="H70" i="4" s="1"/>
  <c r="G25" i="3"/>
  <c r="G97" i="3"/>
  <c r="H55" i="3"/>
  <c r="I55" i="3" s="1"/>
  <c r="BT91" i="17"/>
  <c r="D91" i="17" s="1"/>
  <c r="H79" i="3"/>
  <c r="I79" i="3" s="1"/>
  <c r="BT143" i="17"/>
  <c r="D143" i="17" s="1"/>
  <c r="F130" i="4"/>
  <c r="G130" i="4" s="1"/>
  <c r="H130" i="4" s="1"/>
  <c r="I72" i="3"/>
  <c r="G18" i="3"/>
  <c r="F106" i="4"/>
  <c r="G106" i="4" s="1"/>
  <c r="H106" i="4" s="1"/>
  <c r="F104" i="4"/>
  <c r="G104" i="4" s="1"/>
  <c r="H104" i="4" s="1"/>
  <c r="G173" i="3"/>
  <c r="H147" i="3"/>
  <c r="I147" i="3" s="1"/>
  <c r="BT263" i="17"/>
  <c r="D263" i="17" s="1"/>
  <c r="F41" i="4"/>
  <c r="G41" i="4" s="1"/>
  <c r="H41" i="4" s="1"/>
  <c r="G93" i="3"/>
  <c r="F26" i="4"/>
  <c r="G26" i="4" s="1"/>
  <c r="H26" i="4" s="1"/>
  <c r="G9" i="3"/>
  <c r="I138" i="3"/>
  <c r="F54" i="4"/>
  <c r="G54" i="4" s="1"/>
  <c r="H54" i="4" s="1"/>
  <c r="I64" i="3"/>
  <c r="H6" i="4"/>
  <c r="F6" i="4"/>
  <c r="G6" i="4" s="1"/>
  <c r="G45" i="3"/>
  <c r="G128" i="3"/>
  <c r="F124" i="4"/>
  <c r="G124" i="4" s="1"/>
  <c r="H124" i="4" s="1"/>
  <c r="J28" i="4"/>
  <c r="J21" i="5"/>
  <c r="H35" i="4"/>
  <c r="F154" i="4"/>
  <c r="G154" i="4" s="1"/>
  <c r="H154" i="4" s="1"/>
  <c r="G34" i="3"/>
  <c r="F93" i="4"/>
  <c r="G93" i="4" s="1"/>
  <c r="H93" i="4" s="1"/>
  <c r="F44" i="4"/>
  <c r="G44" i="4" s="1"/>
  <c r="H44" i="4" s="1"/>
  <c r="F56" i="4"/>
  <c r="G56" i="4" s="1"/>
  <c r="H56" i="4" s="1"/>
  <c r="G54" i="3"/>
  <c r="H164" i="3"/>
  <c r="I164" i="3" s="1"/>
  <c r="BT290" i="17"/>
  <c r="D290" i="17" s="1"/>
  <c r="G172" i="3"/>
  <c r="F77" i="4"/>
  <c r="G77" i="4" s="1"/>
  <c r="H77" i="4" s="1"/>
  <c r="J130" i="4"/>
  <c r="J78" i="5"/>
  <c r="F90" i="4"/>
  <c r="G90" i="4" s="1"/>
  <c r="H90" i="4" s="1"/>
  <c r="G22" i="3"/>
  <c r="F136" i="4"/>
  <c r="G136" i="4" s="1"/>
  <c r="H136" i="4" s="1"/>
  <c r="F129" i="4"/>
  <c r="G129" i="4" s="1"/>
  <c r="H129" i="4" s="1"/>
  <c r="G62" i="3"/>
  <c r="F48" i="4"/>
  <c r="G48" i="4" s="1"/>
  <c r="H48" i="4" s="1"/>
  <c r="F144" i="4"/>
  <c r="G144" i="4" s="1"/>
  <c r="H144" i="4" s="1"/>
  <c r="F58" i="5"/>
  <c r="G58" i="5" s="1"/>
  <c r="H58" i="5" s="1"/>
  <c r="H99" i="3"/>
  <c r="I99" i="3" s="1"/>
  <c r="BT187" i="17"/>
  <c r="D187" i="17" s="1"/>
  <c r="F82" i="4"/>
  <c r="G82" i="4" s="1"/>
  <c r="H82" i="4" s="1"/>
  <c r="G88" i="3"/>
  <c r="F38" i="5"/>
  <c r="G38" i="5" s="1"/>
  <c r="H38" i="5" s="1"/>
  <c r="F49" i="5"/>
  <c r="G49" i="5" s="1"/>
  <c r="H49" i="5" s="1"/>
  <c r="G170" i="3"/>
  <c r="G102" i="3"/>
  <c r="F79" i="5"/>
  <c r="G79" i="5" s="1"/>
  <c r="H79" i="5" s="1"/>
  <c r="G37" i="3"/>
  <c r="F75" i="4"/>
  <c r="G75" i="4" s="1"/>
  <c r="H75" i="4" s="1"/>
  <c r="J47" i="4"/>
  <c r="J34" i="5"/>
  <c r="G137" i="3"/>
  <c r="G106" i="3"/>
  <c r="F27" i="4"/>
  <c r="G27" i="4" s="1"/>
  <c r="H27" i="4" s="1"/>
  <c r="F81" i="5"/>
  <c r="G81" i="5" s="1"/>
  <c r="H81" i="5" s="1"/>
  <c r="G169" i="3"/>
  <c r="H14" i="4"/>
  <c r="F14" i="4"/>
  <c r="G14" i="4" s="1"/>
  <c r="G140" i="3"/>
  <c r="H115" i="3"/>
  <c r="I115" i="3" s="1"/>
  <c r="BT211" i="17"/>
  <c r="D211" i="17" s="1"/>
  <c r="F52" i="4"/>
  <c r="G52" i="4" s="1"/>
  <c r="H52" i="4" s="1"/>
  <c r="G114" i="3"/>
  <c r="F80" i="5"/>
  <c r="G80" i="5" s="1"/>
  <c r="H80" i="5" s="1"/>
  <c r="F67" i="4"/>
  <c r="G67" i="4" s="1"/>
  <c r="H67" i="4" s="1"/>
  <c r="F56" i="5"/>
  <c r="G56" i="5" s="1"/>
  <c r="H56" i="5" s="1"/>
  <c r="F109" i="4"/>
  <c r="G109" i="4" s="1"/>
  <c r="H109" i="4" s="1"/>
  <c r="F112" i="4"/>
  <c r="G112" i="4" s="1"/>
  <c r="H112" i="4" s="1"/>
  <c r="I91" i="3"/>
  <c r="F121" i="4"/>
  <c r="G121" i="4" s="1"/>
  <c r="H121" i="4" s="1"/>
  <c r="F23" i="4"/>
  <c r="G23" i="4" s="1"/>
  <c r="H23" i="4" s="1"/>
  <c r="G161" i="3"/>
  <c r="G162" i="3"/>
  <c r="F97" i="5"/>
  <c r="G97" i="5" s="1"/>
  <c r="H97" i="5" s="1"/>
  <c r="F142" i="4"/>
  <c r="G142" i="4" s="1"/>
  <c r="H142" i="4" s="1"/>
  <c r="G11" i="3"/>
  <c r="H65" i="3"/>
  <c r="I65" i="3" s="1"/>
  <c r="BT116" i="17"/>
  <c r="D116" i="17" s="1"/>
  <c r="F127" i="4"/>
  <c r="G127" i="4" s="1"/>
  <c r="H127" i="4" s="1"/>
  <c r="F72" i="4"/>
  <c r="G72" i="4" s="1"/>
  <c r="H72" i="4" s="1"/>
  <c r="F16" i="4"/>
  <c r="G16" i="4" s="1"/>
  <c r="H16" i="4" s="1"/>
  <c r="F71" i="5"/>
  <c r="G71" i="5" s="1"/>
  <c r="H71" i="5" s="1"/>
  <c r="H23" i="3"/>
  <c r="I23" i="3" s="1"/>
  <c r="BT40" i="17"/>
  <c r="D40" i="17" s="1"/>
  <c r="I19" i="3"/>
  <c r="F84" i="4"/>
  <c r="G84" i="4" s="1"/>
  <c r="H84" i="4" s="1"/>
  <c r="F98" i="4"/>
  <c r="G98" i="4" s="1"/>
  <c r="H98" i="4"/>
  <c r="J34" i="4"/>
  <c r="J25" i="5"/>
  <c r="G78" i="3"/>
  <c r="H117" i="3"/>
  <c r="I117" i="3" s="1"/>
  <c r="BT213" i="17"/>
  <c r="D213" i="17" s="1"/>
  <c r="J117" i="3" s="1"/>
  <c r="F80" i="4"/>
  <c r="G80" i="4" s="1"/>
  <c r="H80" i="4" s="1"/>
  <c r="G145" i="3"/>
  <c r="H7" i="3"/>
  <c r="I7" i="3" s="1"/>
  <c r="BT9" i="17"/>
  <c r="D9" i="17" s="1"/>
  <c r="F76" i="4"/>
  <c r="G76" i="4" s="1"/>
  <c r="H76" i="4" s="1"/>
  <c r="G119" i="3"/>
  <c r="G116" i="3"/>
  <c r="F28" i="5"/>
  <c r="G28" i="5" s="1"/>
  <c r="H28" i="5" s="1"/>
  <c r="F31" i="5"/>
  <c r="G31" i="5" s="1"/>
  <c r="H31" i="5" s="1"/>
  <c r="G29" i="3"/>
  <c r="F25" i="5"/>
  <c r="G25" i="5" s="1"/>
  <c r="H25" i="5" s="1"/>
  <c r="F83" i="4"/>
  <c r="G83" i="4" s="1"/>
  <c r="H83" i="4" s="1"/>
  <c r="F26" i="5"/>
  <c r="G26" i="5" s="1"/>
  <c r="H26" i="5" s="1"/>
  <c r="F61" i="5"/>
  <c r="G61" i="5" s="1"/>
  <c r="H61" i="5" s="1"/>
  <c r="J52" i="4"/>
  <c r="J39" i="5"/>
  <c r="H40" i="3"/>
  <c r="I40" i="3" s="1"/>
  <c r="BT67" i="17"/>
  <c r="D67" i="17" s="1"/>
  <c r="G60" i="3"/>
  <c r="G6" i="3"/>
  <c r="F44" i="5"/>
  <c r="G44" i="5" s="1"/>
  <c r="H44" i="5" s="1"/>
  <c r="G129" i="3"/>
  <c r="G139" i="3"/>
  <c r="F50" i="5"/>
  <c r="G50" i="5" s="1"/>
  <c r="H50" i="5" s="1"/>
  <c r="F150" i="4"/>
  <c r="G150" i="4" s="1"/>
  <c r="H150" i="4" s="1"/>
  <c r="H31" i="3"/>
  <c r="I31" i="3" s="1"/>
  <c r="BT55" i="17"/>
  <c r="D55" i="17" s="1"/>
  <c r="J124" i="4"/>
  <c r="J73" i="5"/>
  <c r="F93" i="5"/>
  <c r="G93" i="5" s="1"/>
  <c r="H93" i="5" s="1"/>
  <c r="F135" i="4"/>
  <c r="G135" i="4" s="1"/>
  <c r="H135" i="4" s="1"/>
  <c r="G105" i="3"/>
  <c r="H32" i="3"/>
  <c r="I32" i="3" s="1"/>
  <c r="BT56" i="17"/>
  <c r="D56" i="17" s="1"/>
  <c r="G49" i="3"/>
  <c r="J41" i="4"/>
  <c r="J31" i="5"/>
  <c r="J20" i="5"/>
  <c r="J27" i="4"/>
  <c r="G100" i="3"/>
  <c r="F35" i="5"/>
  <c r="G35" i="5" s="1"/>
  <c r="H35" i="5" s="1"/>
  <c r="G59" i="3"/>
  <c r="J11" i="4"/>
  <c r="J142" i="4"/>
  <c r="J10" i="5"/>
  <c r="J85" i="5"/>
  <c r="G90" i="3"/>
  <c r="H92" i="5"/>
  <c r="F92" i="5"/>
  <c r="G92" i="5" s="1"/>
  <c r="H125" i="3"/>
  <c r="I125" i="3" s="1"/>
  <c r="BT234" i="17"/>
  <c r="D234" i="17" s="1"/>
  <c r="H131" i="4"/>
  <c r="F131" i="4"/>
  <c r="G131" i="4" s="1"/>
  <c r="J88" i="5"/>
  <c r="J145" i="4"/>
  <c r="H130" i="3"/>
  <c r="I130" i="3" s="1"/>
  <c r="BT240" i="17"/>
  <c r="D240" i="17" s="1"/>
  <c r="F75" i="5"/>
  <c r="G75" i="5" s="1"/>
  <c r="H75" i="5" s="1"/>
  <c r="F83" i="5"/>
  <c r="G83" i="5" s="1"/>
  <c r="H83" i="5" s="1"/>
  <c r="F30" i="4"/>
  <c r="G30" i="4" s="1"/>
  <c r="H30" i="4" s="1"/>
  <c r="F88" i="4"/>
  <c r="G88" i="4" s="1"/>
  <c r="H88" i="4" s="1"/>
  <c r="F77" i="5"/>
  <c r="G77" i="5" s="1"/>
  <c r="H77" i="5" s="1"/>
  <c r="F59" i="4"/>
  <c r="G59" i="4" s="1"/>
  <c r="H59" i="4" s="1"/>
  <c r="G53" i="3"/>
  <c r="J155" i="4"/>
  <c r="J94" i="5"/>
  <c r="F87" i="5"/>
  <c r="G87" i="5" s="1"/>
  <c r="H87" i="5" s="1"/>
  <c r="F49" i="4"/>
  <c r="G49" i="4" s="1"/>
  <c r="H49" i="4" s="1"/>
  <c r="F86" i="4"/>
  <c r="G86" i="4" s="1"/>
  <c r="H86" i="4"/>
  <c r="F94" i="5"/>
  <c r="G94" i="5" s="1"/>
  <c r="H94" i="5" s="1"/>
  <c r="H20" i="3"/>
  <c r="I20" i="3" s="1"/>
  <c r="BT36" i="17"/>
  <c r="D36" i="17" s="1"/>
  <c r="G94" i="3"/>
  <c r="F73" i="4"/>
  <c r="G73" i="4" s="1"/>
  <c r="H73" i="4" s="1"/>
  <c r="F116" i="4"/>
  <c r="G116" i="4" s="1"/>
  <c r="H116" i="4" s="1"/>
  <c r="F5" i="5"/>
  <c r="G5" i="5" s="1"/>
  <c r="H5" i="5"/>
  <c r="H12" i="3"/>
  <c r="I12" i="3" s="1"/>
  <c r="BT17" i="17"/>
  <c r="D17" i="17" s="1"/>
  <c r="H175" i="3"/>
  <c r="I175" i="3" s="1"/>
  <c r="BT313" i="17"/>
  <c r="D313" i="17" s="1"/>
  <c r="F51" i="4"/>
  <c r="G51" i="4" s="1"/>
  <c r="H51" i="4" s="1"/>
  <c r="F40" i="5"/>
  <c r="G40" i="5" s="1"/>
  <c r="H40" i="5" s="1"/>
  <c r="G75" i="3"/>
  <c r="H77" i="3"/>
  <c r="I77" i="3" s="1"/>
  <c r="BT141" i="17"/>
  <c r="D141" i="17" s="1"/>
  <c r="G146" i="3"/>
  <c r="F46" i="5"/>
  <c r="G46" i="5" s="1"/>
  <c r="H46" i="5" s="1"/>
  <c r="F12" i="5"/>
  <c r="G12" i="5" s="1"/>
  <c r="H12" i="5" s="1"/>
  <c r="F13" i="4"/>
  <c r="G13" i="4" s="1"/>
  <c r="H13" i="4"/>
  <c r="F97" i="4"/>
  <c r="G97" i="4" s="1"/>
  <c r="H97" i="4" s="1"/>
  <c r="G85" i="3"/>
  <c r="F78" i="4"/>
  <c r="G78" i="4" s="1"/>
  <c r="H78" i="4" s="1"/>
  <c r="H61" i="3"/>
  <c r="I61" i="3" s="1"/>
  <c r="BT110" i="17"/>
  <c r="D110" i="17" s="1"/>
  <c r="F43" i="5"/>
  <c r="G43" i="5" s="1"/>
  <c r="H43" i="5" s="1"/>
  <c r="F96" i="4"/>
  <c r="G96" i="4" s="1"/>
  <c r="H96" i="4" s="1"/>
  <c r="G30" i="3"/>
  <c r="F134" i="4"/>
  <c r="G134" i="4" s="1"/>
  <c r="H134" i="4" s="1"/>
  <c r="G15" i="3"/>
  <c r="I48" i="3"/>
  <c r="G57" i="3"/>
  <c r="F19" i="4"/>
  <c r="G19" i="4" s="1"/>
  <c r="H19" i="4" s="1"/>
  <c r="F133" i="4"/>
  <c r="G133" i="4" s="1"/>
  <c r="H133" i="4" s="1"/>
  <c r="H126" i="3"/>
  <c r="I126" i="3" s="1"/>
  <c r="BT235" i="17"/>
  <c r="D235" i="17" s="1"/>
  <c r="G74" i="3"/>
  <c r="I122" i="11"/>
  <c r="K124" i="3"/>
  <c r="G50" i="3"/>
  <c r="H36" i="3"/>
  <c r="I36" i="3" s="1"/>
  <c r="BT62" i="17"/>
  <c r="D62" i="17" s="1"/>
  <c r="G92" i="3"/>
  <c r="G123" i="3"/>
  <c r="F27" i="5"/>
  <c r="G27" i="5" s="1"/>
  <c r="H27" i="5" s="1"/>
  <c r="J51" i="4"/>
  <c r="J38" i="5"/>
  <c r="G127" i="3"/>
  <c r="J9" i="4"/>
  <c r="J8" i="5"/>
  <c r="J83" i="5"/>
  <c r="J136" i="4"/>
  <c r="G136" i="3"/>
  <c r="G26" i="3"/>
  <c r="G176" i="3"/>
  <c r="F10" i="5"/>
  <c r="G10" i="5" s="1"/>
  <c r="H10" i="5" s="1"/>
  <c r="F145" i="4"/>
  <c r="G145" i="4" s="1"/>
  <c r="H145" i="4" s="1"/>
  <c r="H8" i="3"/>
  <c r="I8" i="3" s="1"/>
  <c r="BT11" i="17"/>
  <c r="D11" i="17" s="1"/>
  <c r="J129" i="4"/>
  <c r="J77" i="5"/>
  <c r="H52" i="3"/>
  <c r="I52" i="3" s="1"/>
  <c r="BT85" i="17"/>
  <c r="D85" i="17" s="1"/>
  <c r="F9" i="5"/>
  <c r="G9" i="5" s="1"/>
  <c r="H9" i="5" s="1"/>
  <c r="H83" i="3"/>
  <c r="I83" i="3" s="1"/>
  <c r="BT153" i="17"/>
  <c r="D153" i="17" s="1"/>
  <c r="H107" i="3"/>
  <c r="I107" i="3" s="1"/>
  <c r="BT198" i="17"/>
  <c r="D198" i="17" s="1"/>
  <c r="F76" i="5"/>
  <c r="G76" i="5" s="1"/>
  <c r="H76" i="5" s="1"/>
  <c r="G81" i="3"/>
  <c r="F149" i="4"/>
  <c r="G149" i="4" s="1"/>
  <c r="H149" i="4"/>
  <c r="G17" i="3"/>
  <c r="F110" i="4"/>
  <c r="G110" i="4" s="1"/>
  <c r="H110" i="4" s="1"/>
  <c r="F100" i="4"/>
  <c r="G100" i="4" s="1"/>
  <c r="H100" i="4" s="1"/>
  <c r="G96" i="3"/>
  <c r="F63" i="5"/>
  <c r="G63" i="5" s="1"/>
  <c r="H63" i="5"/>
  <c r="F57" i="5"/>
  <c r="G57" i="5" s="1"/>
  <c r="H57" i="5" s="1"/>
  <c r="F147" i="4"/>
  <c r="G147" i="4" s="1"/>
  <c r="H147" i="4" s="1"/>
  <c r="F91" i="4"/>
  <c r="G91" i="4" s="1"/>
  <c r="H91" i="4" s="1"/>
  <c r="F17" i="4"/>
  <c r="G17" i="4" s="1"/>
  <c r="H17" i="4" s="1"/>
  <c r="F54" i="5"/>
  <c r="G54" i="5" s="1"/>
  <c r="H54" i="5" s="1"/>
  <c r="F156" i="4"/>
  <c r="G156" i="4" s="1"/>
  <c r="H156" i="4" s="1"/>
  <c r="G46" i="3"/>
  <c r="F9" i="4"/>
  <c r="G9" i="4" s="1"/>
  <c r="H9" i="4" s="1"/>
  <c r="H24" i="3"/>
  <c r="I24" i="3" s="1"/>
  <c r="BT42" i="17"/>
  <c r="D42" i="17" s="1"/>
  <c r="H34" i="4"/>
  <c r="F34" i="4"/>
  <c r="G34" i="4" s="1"/>
  <c r="H153" i="3"/>
  <c r="I153" i="3" s="1"/>
  <c r="BT272" i="17"/>
  <c r="D272" i="17" s="1"/>
  <c r="G41" i="3"/>
  <c r="F92" i="4"/>
  <c r="G92" i="4" s="1"/>
  <c r="H92" i="4" s="1"/>
  <c r="F52" i="5"/>
  <c r="G52" i="5" s="1"/>
  <c r="H52" i="5" s="1"/>
  <c r="F157" i="4"/>
  <c r="G157" i="4" s="1"/>
  <c r="H157" i="4" s="1"/>
  <c r="H151" i="4"/>
  <c r="F151" i="4"/>
  <c r="G151" i="4" s="1"/>
  <c r="F117" i="4"/>
  <c r="G117" i="4" s="1"/>
  <c r="H117" i="4" s="1"/>
  <c r="H40" i="4"/>
  <c r="F40" i="4"/>
  <c r="G40" i="4" s="1"/>
  <c r="F60" i="4"/>
  <c r="G60" i="4" s="1"/>
  <c r="H60" i="4" s="1"/>
  <c r="G76" i="3"/>
  <c r="G166" i="3"/>
  <c r="I47" i="3"/>
  <c r="G118" i="3"/>
  <c r="F14" i="5"/>
  <c r="G14" i="5" s="1"/>
  <c r="H14" i="5" s="1"/>
  <c r="G171" i="3"/>
  <c r="J87" i="5"/>
  <c r="J144" i="4"/>
  <c r="F31" i="4"/>
  <c r="G31" i="4" s="1"/>
  <c r="H31" i="4"/>
  <c r="F20" i="4"/>
  <c r="G20" i="4" s="1"/>
  <c r="H20" i="4" s="1"/>
  <c r="G141" i="3"/>
  <c r="G33" i="3"/>
  <c r="G5" i="3"/>
  <c r="G156" i="3"/>
  <c r="F68" i="4"/>
  <c r="G68" i="4" s="1"/>
  <c r="H68" i="4" s="1"/>
  <c r="F126" i="4"/>
  <c r="G126" i="4" s="1"/>
  <c r="H126" i="4"/>
  <c r="G151" i="3"/>
  <c r="F22" i="5"/>
  <c r="G22" i="5" s="1"/>
  <c r="H22" i="5" s="1"/>
  <c r="F60" i="5"/>
  <c r="G60" i="5" s="1"/>
  <c r="H60" i="5" s="1"/>
  <c r="G144" i="3"/>
  <c r="F42" i="5"/>
  <c r="G42" i="5" s="1"/>
  <c r="H42" i="5" s="1"/>
  <c r="G66" i="3"/>
  <c r="F53" i="4"/>
  <c r="G53" i="4" s="1"/>
  <c r="H53" i="4"/>
  <c r="F79" i="4"/>
  <c r="G79" i="4" s="1"/>
  <c r="H79" i="4" s="1"/>
  <c r="G159" i="3"/>
  <c r="F36" i="5"/>
  <c r="G36" i="5" s="1"/>
  <c r="H36" i="5" s="1"/>
  <c r="G98" i="3"/>
  <c r="F155" i="4"/>
  <c r="G155" i="4" s="1"/>
  <c r="H155" i="4" s="1"/>
  <c r="G82" i="3"/>
  <c r="G131" i="3"/>
  <c r="H35" i="3"/>
  <c r="I35" i="3" s="1"/>
  <c r="BT61" i="17"/>
  <c r="D61" i="17" s="1"/>
  <c r="F5" i="4"/>
  <c r="G5" i="4" s="1"/>
  <c r="H5" i="4"/>
  <c r="F141" i="4"/>
  <c r="G141" i="4" s="1"/>
  <c r="H141" i="4" s="1"/>
  <c r="G56" i="3"/>
  <c r="G58" i="3"/>
  <c r="H44" i="3"/>
  <c r="I44" i="3" s="1"/>
  <c r="BT74" i="17"/>
  <c r="D74" i="17" s="1"/>
  <c r="F153" i="4"/>
  <c r="G153" i="4" s="1"/>
  <c r="H153" i="4" s="1"/>
  <c r="K45" i="4"/>
  <c r="F45" i="4" s="1"/>
  <c r="G45" i="4" s="1"/>
  <c r="H111" i="3"/>
  <c r="I111" i="3" s="1"/>
  <c r="BT205" i="17"/>
  <c r="D205" i="17" s="1"/>
  <c r="G13" i="3"/>
  <c r="G14" i="3"/>
  <c r="G109" i="3"/>
  <c r="F91" i="5"/>
  <c r="G91" i="5" s="1"/>
  <c r="H91" i="5" s="1"/>
  <c r="H64" i="4"/>
  <c r="F64" i="4"/>
  <c r="G64" i="4" s="1"/>
  <c r="H69" i="3"/>
  <c r="I69" i="3" s="1"/>
  <c r="BT128" i="17"/>
  <c r="D128" i="17" s="1"/>
  <c r="G89" i="3"/>
  <c r="G63" i="3"/>
  <c r="G108" i="3"/>
  <c r="G149" i="3"/>
  <c r="H68" i="3"/>
  <c r="I68" i="3" s="1"/>
  <c r="BT127" i="17"/>
  <c r="D127" i="17" s="1"/>
  <c r="F74" i="5"/>
  <c r="G74" i="5" s="1"/>
  <c r="H74" i="5" s="1"/>
  <c r="F89" i="4"/>
  <c r="G89" i="4" s="1"/>
  <c r="H89" i="4" s="1"/>
  <c r="G21" i="3"/>
  <c r="G148" i="3"/>
  <c r="F137" i="4"/>
  <c r="G137" i="4" s="1"/>
  <c r="H137" i="4" s="1"/>
  <c r="I151" i="11"/>
  <c r="K153" i="3"/>
  <c r="F37" i="4"/>
  <c r="G37" i="4" s="1"/>
  <c r="H37" i="4" s="1"/>
  <c r="H16" i="3"/>
  <c r="I16" i="3" s="1"/>
  <c r="BT30" i="17"/>
  <c r="D30" i="17" s="1"/>
  <c r="F140" i="4"/>
  <c r="G140" i="4" s="1"/>
  <c r="H140" i="4" s="1"/>
  <c r="F146" i="4"/>
  <c r="G146" i="4" s="1"/>
  <c r="H146" i="4" s="1"/>
  <c r="F85" i="5"/>
  <c r="G85" i="5" s="1"/>
  <c r="H85" i="5" s="1"/>
  <c r="H143" i="3"/>
  <c r="I143" i="3" s="1"/>
  <c r="BT256" i="17"/>
  <c r="D256" i="17" s="1"/>
  <c r="F88" i="5"/>
  <c r="G88" i="5" s="1"/>
  <c r="H88" i="5" s="1"/>
  <c r="F10" i="4"/>
  <c r="G10" i="4" s="1"/>
  <c r="H10" i="4" s="1"/>
  <c r="F63" i="4"/>
  <c r="G63" i="4" s="1"/>
  <c r="H63" i="4" s="1"/>
  <c r="F120" i="4"/>
  <c r="G120" i="4" s="1"/>
  <c r="H120" i="4" s="1"/>
  <c r="G142" i="3"/>
  <c r="I165" i="3"/>
  <c r="G165" i="3"/>
  <c r="F101" i="4"/>
  <c r="G101" i="4" s="1"/>
  <c r="H101" i="4"/>
  <c r="G124" i="3"/>
  <c r="F65" i="5"/>
  <c r="G65" i="5" s="1"/>
  <c r="H65" i="5" s="1"/>
  <c r="I110" i="3"/>
  <c r="G110" i="3"/>
  <c r="J60" i="5"/>
  <c r="J88" i="4"/>
  <c r="H28" i="3"/>
  <c r="I28" i="3" s="1"/>
  <c r="BT48" i="17"/>
  <c r="D48" i="17" s="1"/>
  <c r="F18" i="5"/>
  <c r="G18" i="5" s="1"/>
  <c r="H18" i="5" s="1"/>
  <c r="F85" i="4"/>
  <c r="G85" i="4" s="1"/>
  <c r="H85" i="4" s="1"/>
  <c r="F78" i="5"/>
  <c r="G78" i="5" s="1"/>
  <c r="H78" i="5" s="1"/>
  <c r="G163" i="3"/>
  <c r="F13" i="5"/>
  <c r="G13" i="5" s="1"/>
  <c r="H13" i="5" s="1"/>
  <c r="G86" i="3"/>
  <c r="F67" i="5"/>
  <c r="G67" i="5" s="1"/>
  <c r="H67" i="5" s="1"/>
  <c r="F95" i="5"/>
  <c r="G95" i="5" s="1"/>
  <c r="H95" i="5" s="1"/>
  <c r="F81" i="4"/>
  <c r="G81" i="4" s="1"/>
  <c r="H81" i="4"/>
  <c r="F19" i="5"/>
  <c r="G19" i="5" s="1"/>
  <c r="H19" i="5" s="1"/>
  <c r="F8" i="5"/>
  <c r="G8" i="5" s="1"/>
  <c r="H8" i="5" s="1"/>
  <c r="G38" i="3"/>
  <c r="G104" i="3"/>
  <c r="G80" i="3"/>
  <c r="G174" i="3"/>
  <c r="G168" i="3"/>
  <c r="G132" i="3"/>
  <c r="F30" i="5"/>
  <c r="G30" i="5" s="1"/>
  <c r="H30" i="5" s="1"/>
  <c r="G67" i="3"/>
  <c r="F113" i="4"/>
  <c r="G113" i="4" s="1"/>
  <c r="H113" i="4" s="1"/>
  <c r="F73" i="5"/>
  <c r="G73" i="5" s="1"/>
  <c r="H73" i="5"/>
  <c r="F23" i="5"/>
  <c r="G23" i="5" s="1"/>
  <c r="H23" i="5" s="1"/>
  <c r="F62" i="5"/>
  <c r="G62" i="5" s="1"/>
  <c r="H62" i="5" s="1"/>
  <c r="J42" i="4"/>
  <c r="J32" i="5"/>
  <c r="J76" i="4"/>
  <c r="J54" i="5"/>
  <c r="J76" i="5"/>
  <c r="J127" i="4"/>
  <c r="J79" i="5"/>
  <c r="J131" i="4"/>
  <c r="J95" i="5"/>
  <c r="J156" i="4"/>
  <c r="J75" i="5"/>
  <c r="J126" i="4"/>
  <c r="H163" i="3" l="1"/>
  <c r="I163" i="3" s="1"/>
  <c r="BT289" i="17"/>
  <c r="D289" i="17" s="1"/>
  <c r="H124" i="3"/>
  <c r="I124" i="3" s="1"/>
  <c r="BT233" i="17"/>
  <c r="D233" i="17" s="1"/>
  <c r="J84" i="5"/>
  <c r="J138" i="4"/>
  <c r="H148" i="3"/>
  <c r="I148" i="3" s="1"/>
  <c r="BT265" i="17"/>
  <c r="D265" i="17" s="1"/>
  <c r="H108" i="3"/>
  <c r="I108" i="3" s="1"/>
  <c r="BT200" i="17"/>
  <c r="D200" i="17" s="1"/>
  <c r="H58" i="3"/>
  <c r="I58" i="3" s="1"/>
  <c r="BT107" i="17"/>
  <c r="D107" i="17" s="1"/>
  <c r="J35" i="3"/>
  <c r="I24" i="5"/>
  <c r="H82" i="3"/>
  <c r="I82" i="3" s="1"/>
  <c r="BT152" i="17"/>
  <c r="D152" i="17" s="1"/>
  <c r="H98" i="3"/>
  <c r="I98" i="3" s="1"/>
  <c r="BT183" i="17"/>
  <c r="D183" i="17" s="1"/>
  <c r="H5" i="3"/>
  <c r="I5" i="3" s="1"/>
  <c r="BT3" i="17"/>
  <c r="D3" i="17" s="1"/>
  <c r="H141" i="3"/>
  <c r="I141" i="3" s="1"/>
  <c r="BT251" i="17"/>
  <c r="D251" i="17" s="1"/>
  <c r="H76" i="3"/>
  <c r="I76" i="3" s="1"/>
  <c r="BT140" i="17"/>
  <c r="D140" i="17" s="1"/>
  <c r="J83" i="3"/>
  <c r="I53" i="5"/>
  <c r="I47" i="4"/>
  <c r="J52" i="3"/>
  <c r="I34" i="5"/>
  <c r="J8" i="3"/>
  <c r="I7" i="5"/>
  <c r="I8" i="4"/>
  <c r="H26" i="3"/>
  <c r="I26" i="3" s="1"/>
  <c r="BT46" i="17"/>
  <c r="D46" i="17" s="1"/>
  <c r="H50" i="3"/>
  <c r="I50" i="3" s="1"/>
  <c r="BT81" i="17"/>
  <c r="D81" i="17" s="1"/>
  <c r="H74" i="3"/>
  <c r="I74" i="3" s="1"/>
  <c r="BT138" i="17"/>
  <c r="D138" i="17" s="1"/>
  <c r="H57" i="3"/>
  <c r="I57" i="3" s="1"/>
  <c r="BT106" i="17"/>
  <c r="D106" i="17" s="1"/>
  <c r="H15" i="3"/>
  <c r="I15" i="3" s="1"/>
  <c r="BT29" i="17"/>
  <c r="D29" i="17" s="1"/>
  <c r="J77" i="3"/>
  <c r="I69" i="4"/>
  <c r="J175" i="3"/>
  <c r="I96" i="5"/>
  <c r="I158" i="4"/>
  <c r="J20" i="3"/>
  <c r="I15" i="5"/>
  <c r="H53" i="3"/>
  <c r="I53" i="3" s="1"/>
  <c r="BT87" i="17"/>
  <c r="D87" i="17" s="1"/>
  <c r="J125" i="3"/>
  <c r="I72" i="5"/>
  <c r="H90" i="3"/>
  <c r="I90" i="3" s="1"/>
  <c r="BT161" i="17"/>
  <c r="D161" i="17" s="1"/>
  <c r="H49" i="3"/>
  <c r="I49" i="3" s="1"/>
  <c r="BT80" i="17"/>
  <c r="D80" i="17" s="1"/>
  <c r="H105" i="3"/>
  <c r="I105" i="3" s="1"/>
  <c r="BT195" i="17"/>
  <c r="D195" i="17" s="1"/>
  <c r="I7" i="4"/>
  <c r="I6" i="5"/>
  <c r="J7" i="3"/>
  <c r="J23" i="3"/>
  <c r="I21" i="4"/>
  <c r="I16" i="5"/>
  <c r="H161" i="3"/>
  <c r="I161" i="3" s="1"/>
  <c r="BT287" i="17"/>
  <c r="D287" i="17" s="1"/>
  <c r="H88" i="3"/>
  <c r="I88" i="3" s="1"/>
  <c r="BT159" i="17"/>
  <c r="D159" i="17" s="1"/>
  <c r="H45" i="3"/>
  <c r="I45" i="3" s="1"/>
  <c r="BT75" i="17"/>
  <c r="D75" i="17" s="1"/>
  <c r="H9" i="3"/>
  <c r="I9" i="3" s="1"/>
  <c r="BT12" i="17"/>
  <c r="D12" i="17" s="1"/>
  <c r="H93" i="3"/>
  <c r="I93" i="3" s="1"/>
  <c r="BT171" i="17"/>
  <c r="D171" i="17" s="1"/>
  <c r="J147" i="3"/>
  <c r="I132" i="4"/>
  <c r="H18" i="3"/>
  <c r="I18" i="3" s="1"/>
  <c r="BT32" i="17"/>
  <c r="D32" i="17" s="1"/>
  <c r="J51" i="3"/>
  <c r="I46" i="4"/>
  <c r="I33" i="5"/>
  <c r="H113" i="3"/>
  <c r="BT209" i="17"/>
  <c r="D209" i="17" s="1"/>
  <c r="J73" i="3"/>
  <c r="I66" i="4"/>
  <c r="I47" i="5"/>
  <c r="H160" i="3"/>
  <c r="I160" i="3" s="1"/>
  <c r="BT286" i="17"/>
  <c r="D286" i="17" s="1"/>
  <c r="I135" i="4"/>
  <c r="I82" i="5"/>
  <c r="J150" i="3"/>
  <c r="H167" i="3"/>
  <c r="I167" i="3" s="1"/>
  <c r="BT293" i="17"/>
  <c r="D293" i="17" s="1"/>
  <c r="J19" i="3"/>
  <c r="I18" i="4"/>
  <c r="I14" i="5"/>
  <c r="I43" i="4"/>
  <c r="J48" i="3"/>
  <c r="H142" i="3"/>
  <c r="I142" i="3" s="1"/>
  <c r="BT252" i="17"/>
  <c r="D252" i="17" s="1"/>
  <c r="H21" i="3"/>
  <c r="I21" i="3" s="1"/>
  <c r="BT37" i="17"/>
  <c r="D37" i="17" s="1"/>
  <c r="H149" i="3"/>
  <c r="I149" i="3" s="1"/>
  <c r="BT268" i="17"/>
  <c r="D268" i="17" s="1"/>
  <c r="J69" i="3"/>
  <c r="I62" i="4"/>
  <c r="H14" i="3"/>
  <c r="I14" i="3" s="1"/>
  <c r="BT21" i="17"/>
  <c r="D21" i="17" s="1"/>
  <c r="J111" i="3"/>
  <c r="I99" i="4"/>
  <c r="I64" i="5"/>
  <c r="H159" i="3"/>
  <c r="I159" i="3" s="1"/>
  <c r="BT284" i="17"/>
  <c r="D284" i="17" s="1"/>
  <c r="H151" i="3"/>
  <c r="I151" i="3" s="1"/>
  <c r="BT270" i="17"/>
  <c r="D270" i="17" s="1"/>
  <c r="H171" i="3"/>
  <c r="I171" i="3" s="1"/>
  <c r="BT303" i="17"/>
  <c r="D303" i="17" s="1"/>
  <c r="H166" i="3"/>
  <c r="I166" i="3" s="1"/>
  <c r="BT292" i="17"/>
  <c r="D292" i="17" s="1"/>
  <c r="J153" i="3"/>
  <c r="I138" i="4"/>
  <c r="I84" i="5"/>
  <c r="I22" i="4"/>
  <c r="J24" i="3"/>
  <c r="I17" i="5"/>
  <c r="H46" i="3"/>
  <c r="I46" i="3" s="1"/>
  <c r="BT76" i="17"/>
  <c r="D76" i="17" s="1"/>
  <c r="H96" i="3"/>
  <c r="I96" i="3" s="1"/>
  <c r="BT181" i="17"/>
  <c r="D181" i="17" s="1"/>
  <c r="H127" i="3"/>
  <c r="I127" i="3" s="1"/>
  <c r="BT236" i="17"/>
  <c r="D236" i="17" s="1"/>
  <c r="H92" i="3"/>
  <c r="I92" i="3" s="1"/>
  <c r="BT168" i="17"/>
  <c r="D168" i="17" s="1"/>
  <c r="J61" i="3"/>
  <c r="I55" i="4"/>
  <c r="I41" i="5"/>
  <c r="H85" i="3"/>
  <c r="I85" i="3" s="1"/>
  <c r="BT155" i="17"/>
  <c r="D155" i="17" s="1"/>
  <c r="H60" i="3"/>
  <c r="I60" i="3" s="1"/>
  <c r="BT109" i="17"/>
  <c r="D109" i="17" s="1"/>
  <c r="H29" i="3"/>
  <c r="I29" i="3" s="1"/>
  <c r="BT49" i="17"/>
  <c r="D49" i="17" s="1"/>
  <c r="H119" i="3"/>
  <c r="I119" i="3" s="1"/>
  <c r="BT226" i="17"/>
  <c r="D226" i="17" s="1"/>
  <c r="H11" i="3"/>
  <c r="I11" i="3" s="1"/>
  <c r="BT16" i="17"/>
  <c r="D16" i="17" s="1"/>
  <c r="H45" i="4"/>
  <c r="H169" i="3"/>
  <c r="I169" i="3" s="1"/>
  <c r="BT295" i="17"/>
  <c r="D295" i="17" s="1"/>
  <c r="H137" i="3"/>
  <c r="I137" i="3" s="1"/>
  <c r="BT247" i="17"/>
  <c r="D247" i="17" s="1"/>
  <c r="H170" i="3"/>
  <c r="I170" i="3" s="1"/>
  <c r="BT300" i="17"/>
  <c r="D300" i="17" s="1"/>
  <c r="H22" i="3"/>
  <c r="I22" i="3" s="1"/>
  <c r="BT39" i="17"/>
  <c r="D39" i="17" s="1"/>
  <c r="H54" i="3"/>
  <c r="I54" i="3" s="1"/>
  <c r="BT89" i="17"/>
  <c r="D89" i="17" s="1"/>
  <c r="H34" i="3"/>
  <c r="I34" i="3" s="1"/>
  <c r="BT60" i="17"/>
  <c r="D60" i="17" s="1"/>
  <c r="J79" i="3"/>
  <c r="I71" i="4"/>
  <c r="I51" i="5"/>
  <c r="H97" i="3"/>
  <c r="I97" i="3" s="1"/>
  <c r="BT182" i="17"/>
  <c r="D182" i="17" s="1"/>
  <c r="H10" i="3"/>
  <c r="I10" i="3" s="1"/>
  <c r="BT13" i="17"/>
  <c r="D13" i="17" s="1"/>
  <c r="I119" i="4"/>
  <c r="J134" i="3"/>
  <c r="H43" i="3"/>
  <c r="I43" i="3" s="1"/>
  <c r="BT73" i="17"/>
  <c r="D73" i="17" s="1"/>
  <c r="H152" i="3"/>
  <c r="I152" i="3" s="1"/>
  <c r="BT271" i="17"/>
  <c r="D271" i="17" s="1"/>
  <c r="J154" i="3"/>
  <c r="I139" i="4"/>
  <c r="J121" i="3"/>
  <c r="I107" i="4"/>
  <c r="I69" i="5"/>
  <c r="J27" i="3"/>
  <c r="I24" i="4"/>
  <c r="J39" i="3"/>
  <c r="I35" i="4"/>
  <c r="J138" i="3"/>
  <c r="I123" i="4"/>
  <c r="I57" i="4"/>
  <c r="J64" i="3"/>
  <c r="H80" i="3"/>
  <c r="I80" i="3" s="1"/>
  <c r="BT144" i="17"/>
  <c r="D144" i="17" s="1"/>
  <c r="H67" i="3"/>
  <c r="I67" i="3" s="1"/>
  <c r="BT126" i="17"/>
  <c r="D126" i="17" s="1"/>
  <c r="H132" i="3"/>
  <c r="I132" i="3" s="1"/>
  <c r="BT242" i="17"/>
  <c r="D242" i="17" s="1"/>
  <c r="H104" i="3"/>
  <c r="I104" i="3" s="1"/>
  <c r="BT194" i="17"/>
  <c r="D194" i="17" s="1"/>
  <c r="H63" i="3"/>
  <c r="I63" i="3" s="1"/>
  <c r="BT114" i="17"/>
  <c r="D114" i="17" s="1"/>
  <c r="J44" i="3"/>
  <c r="I39" i="4"/>
  <c r="I29" i="5"/>
  <c r="H66" i="3"/>
  <c r="I66" i="3" s="1"/>
  <c r="BT122" i="17"/>
  <c r="D122" i="17" s="1"/>
  <c r="H33" i="3"/>
  <c r="I33" i="3" s="1"/>
  <c r="BT59" i="17"/>
  <c r="D59" i="17" s="1"/>
  <c r="H17" i="3"/>
  <c r="I17" i="3" s="1"/>
  <c r="BT31" i="17"/>
  <c r="D31" i="17" s="1"/>
  <c r="H81" i="3"/>
  <c r="I81" i="3" s="1"/>
  <c r="BT145" i="17"/>
  <c r="D145" i="17" s="1"/>
  <c r="J107" i="3"/>
  <c r="I95" i="4"/>
  <c r="J36" i="3"/>
  <c r="I32" i="4"/>
  <c r="J126" i="3"/>
  <c r="I111" i="4"/>
  <c r="H146" i="3"/>
  <c r="I146" i="3" s="1"/>
  <c r="BT262" i="17"/>
  <c r="D262" i="17" s="1"/>
  <c r="J12" i="3"/>
  <c r="I11" i="5"/>
  <c r="I12" i="4"/>
  <c r="H94" i="3"/>
  <c r="I94" i="3" s="1"/>
  <c r="BT178" i="17"/>
  <c r="D178" i="17" s="1"/>
  <c r="J130" i="3"/>
  <c r="I115" i="4"/>
  <c r="I29" i="4"/>
  <c r="J32" i="3"/>
  <c r="H139" i="3"/>
  <c r="I139" i="3" s="1"/>
  <c r="BT249" i="17"/>
  <c r="D249" i="17" s="1"/>
  <c r="J40" i="3"/>
  <c r="I36" i="4"/>
  <c r="H145" i="3"/>
  <c r="I145" i="3" s="1"/>
  <c r="BT261" i="17"/>
  <c r="D261" i="17" s="1"/>
  <c r="J65" i="3"/>
  <c r="I58" i="4"/>
  <c r="H162" i="3"/>
  <c r="I162" i="3" s="1"/>
  <c r="BT288" i="17"/>
  <c r="D288" i="17" s="1"/>
  <c r="H140" i="3"/>
  <c r="I140" i="3" s="1"/>
  <c r="BT250" i="17"/>
  <c r="D250" i="17" s="1"/>
  <c r="H172" i="3"/>
  <c r="I172" i="3" s="1"/>
  <c r="BT305" i="17"/>
  <c r="D305" i="17" s="1"/>
  <c r="H173" i="3"/>
  <c r="I173" i="3" s="1"/>
  <c r="BT311" i="17"/>
  <c r="D311" i="17" s="1"/>
  <c r="J87" i="3"/>
  <c r="I55" i="5"/>
  <c r="H135" i="3"/>
  <c r="I135" i="3" s="1"/>
  <c r="BT245" i="17"/>
  <c r="D245" i="17" s="1"/>
  <c r="H155" i="3"/>
  <c r="I155" i="3" s="1"/>
  <c r="BT275" i="17"/>
  <c r="D275" i="17" s="1"/>
  <c r="J122" i="3"/>
  <c r="I108" i="4"/>
  <c r="H42" i="3"/>
  <c r="I42" i="3" s="1"/>
  <c r="BT69" i="17"/>
  <c r="D69" i="17" s="1"/>
  <c r="H71" i="3"/>
  <c r="I71" i="3" s="1"/>
  <c r="BT130" i="17"/>
  <c r="D130" i="17" s="1"/>
  <c r="J84" i="3"/>
  <c r="I74" i="4"/>
  <c r="I83" i="4"/>
  <c r="J95" i="3"/>
  <c r="H168" i="3"/>
  <c r="I168" i="3" s="1"/>
  <c r="BT294" i="17"/>
  <c r="D294" i="17" s="1"/>
  <c r="H174" i="3"/>
  <c r="I174" i="3" s="1"/>
  <c r="BT312" i="17"/>
  <c r="D312" i="17" s="1"/>
  <c r="H38" i="3"/>
  <c r="I38" i="3" s="1"/>
  <c r="BT65" i="17"/>
  <c r="D65" i="17" s="1"/>
  <c r="H86" i="3"/>
  <c r="I86" i="3" s="1"/>
  <c r="BT157" i="17"/>
  <c r="D157" i="17" s="1"/>
  <c r="J28" i="3"/>
  <c r="I25" i="4"/>
  <c r="H110" i="3"/>
  <c r="BT202" i="17"/>
  <c r="D202" i="17" s="1"/>
  <c r="H165" i="3"/>
  <c r="BT291" i="17"/>
  <c r="D291" i="17" s="1"/>
  <c r="J143" i="3"/>
  <c r="I128" i="4"/>
  <c r="I15" i="4"/>
  <c r="J16" i="3"/>
  <c r="I61" i="4"/>
  <c r="J68" i="3"/>
  <c r="I45" i="5"/>
  <c r="H89" i="3"/>
  <c r="I89" i="3" s="1"/>
  <c r="BT160" i="17"/>
  <c r="D160" i="17" s="1"/>
  <c r="H109" i="3"/>
  <c r="I109" i="3" s="1"/>
  <c r="BT201" i="17"/>
  <c r="D201" i="17" s="1"/>
  <c r="H13" i="3"/>
  <c r="I13" i="3" s="1"/>
  <c r="BT20" i="17"/>
  <c r="D20" i="17" s="1"/>
  <c r="H56" i="3"/>
  <c r="I56" i="3" s="1"/>
  <c r="BT93" i="17"/>
  <c r="D93" i="17" s="1"/>
  <c r="H131" i="3"/>
  <c r="I131" i="3" s="1"/>
  <c r="BT241" i="17"/>
  <c r="D241" i="17" s="1"/>
  <c r="H144" i="3"/>
  <c r="I144" i="3" s="1"/>
  <c r="BT260" i="17"/>
  <c r="D260" i="17" s="1"/>
  <c r="H156" i="3"/>
  <c r="I156" i="3" s="1"/>
  <c r="BT276" i="17"/>
  <c r="D276" i="17" s="1"/>
  <c r="H118" i="3"/>
  <c r="I118" i="3" s="1"/>
  <c r="BT214" i="17"/>
  <c r="D214" i="17" s="1"/>
  <c r="H41" i="3"/>
  <c r="I41" i="3" s="1"/>
  <c r="BT68" i="17"/>
  <c r="D68" i="17" s="1"/>
  <c r="H176" i="3"/>
  <c r="I176" i="3" s="1"/>
  <c r="BT314" i="17"/>
  <c r="D314" i="17" s="1"/>
  <c r="H136" i="3"/>
  <c r="I136" i="3" s="1"/>
  <c r="BT246" i="17"/>
  <c r="D246" i="17" s="1"/>
  <c r="H123" i="3"/>
  <c r="I123" i="3" s="1"/>
  <c r="BT232" i="17"/>
  <c r="D232" i="17" s="1"/>
  <c r="J110" i="4"/>
  <c r="J71" i="5"/>
  <c r="H30" i="3"/>
  <c r="I30" i="3" s="1"/>
  <c r="BT52" i="17"/>
  <c r="D52" i="17" s="1"/>
  <c r="H75" i="3"/>
  <c r="I75" i="3" s="1"/>
  <c r="BT139" i="17"/>
  <c r="D139" i="17" s="1"/>
  <c r="H59" i="3"/>
  <c r="I59" i="3" s="1"/>
  <c r="BT108" i="17"/>
  <c r="D108" i="17" s="1"/>
  <c r="H100" i="3"/>
  <c r="I100" i="3" s="1"/>
  <c r="BT188" i="17"/>
  <c r="D188" i="17" s="1"/>
  <c r="J31" i="3"/>
  <c r="I28" i="4"/>
  <c r="I21" i="5"/>
  <c r="H129" i="3"/>
  <c r="I129" i="3" s="1"/>
  <c r="BT238" i="17"/>
  <c r="D238" i="17" s="1"/>
  <c r="H6" i="3"/>
  <c r="I6" i="3" s="1"/>
  <c r="BT8" i="17"/>
  <c r="D8" i="17" s="1"/>
  <c r="H116" i="3"/>
  <c r="I116" i="3" s="1"/>
  <c r="BT212" i="17"/>
  <c r="D212" i="17" s="1"/>
  <c r="H78" i="3"/>
  <c r="I78" i="3" s="1"/>
  <c r="BT142" i="17"/>
  <c r="D142" i="17" s="1"/>
  <c r="H114" i="3"/>
  <c r="I114" i="3" s="1"/>
  <c r="BT210" i="17"/>
  <c r="D210" i="17" s="1"/>
  <c r="J115" i="3"/>
  <c r="I103" i="4"/>
  <c r="I66" i="5"/>
  <c r="H106" i="3"/>
  <c r="I106" i="3" s="1"/>
  <c r="BT197" i="17"/>
  <c r="D197" i="17" s="1"/>
  <c r="H37" i="3"/>
  <c r="I37" i="3" s="1"/>
  <c r="BT63" i="17"/>
  <c r="D63" i="17" s="1"/>
  <c r="H102" i="3"/>
  <c r="I102" i="3" s="1"/>
  <c r="BT191" i="17"/>
  <c r="D191" i="17" s="1"/>
  <c r="J99" i="3"/>
  <c r="I87" i="4"/>
  <c r="I59" i="5"/>
  <c r="H62" i="3"/>
  <c r="I62" i="3" s="1"/>
  <c r="BT112" i="17"/>
  <c r="D112" i="17" s="1"/>
  <c r="J164" i="3"/>
  <c r="I148" i="4"/>
  <c r="H128" i="3"/>
  <c r="I128" i="3" s="1"/>
  <c r="BT237" i="17"/>
  <c r="D237" i="17" s="1"/>
  <c r="J55" i="3"/>
  <c r="I50" i="4"/>
  <c r="I37" i="5"/>
  <c r="H25" i="3"/>
  <c r="I25" i="3" s="1"/>
  <c r="BT45" i="17"/>
  <c r="D45" i="17" s="1"/>
  <c r="H112" i="3"/>
  <c r="I112" i="3" s="1"/>
  <c r="BT206" i="17"/>
  <c r="D206" i="17" s="1"/>
  <c r="H70" i="3"/>
  <c r="I70" i="3" s="1"/>
  <c r="BT129" i="17"/>
  <c r="D129" i="17" s="1"/>
  <c r="H103" i="3"/>
  <c r="I103" i="3" s="1"/>
  <c r="BT192" i="17"/>
  <c r="D192" i="17" s="1"/>
  <c r="I143" i="4"/>
  <c r="J158" i="3"/>
  <c r="I86" i="5"/>
  <c r="H101" i="3"/>
  <c r="I101" i="3" s="1"/>
  <c r="BT190" i="17"/>
  <c r="D190" i="17" s="1"/>
  <c r="J133" i="3"/>
  <c r="I118" i="4"/>
  <c r="I65" i="4"/>
  <c r="J72" i="3"/>
  <c r="I46" i="5"/>
  <c r="J47" i="3"/>
  <c r="I42" i="4"/>
  <c r="I32" i="5"/>
  <c r="J91" i="3"/>
  <c r="I80" i="4"/>
  <c r="J114" i="3" l="1"/>
  <c r="I102" i="4"/>
  <c r="J116" i="3"/>
  <c r="I67" i="5"/>
  <c r="I104" i="4"/>
  <c r="J129" i="3"/>
  <c r="I114" i="4"/>
  <c r="I98" i="4"/>
  <c r="J110" i="3"/>
  <c r="I63" i="5"/>
  <c r="I76" i="4"/>
  <c r="I54" i="5"/>
  <c r="J86" i="3"/>
  <c r="I157" i="4"/>
  <c r="J174" i="3"/>
  <c r="J71" i="3"/>
  <c r="I64" i="4"/>
  <c r="J135" i="3"/>
  <c r="I120" i="4"/>
  <c r="I95" i="5"/>
  <c r="I156" i="4"/>
  <c r="J173" i="3"/>
  <c r="I74" i="5"/>
  <c r="I125" i="4"/>
  <c r="J140" i="3"/>
  <c r="J94" i="3"/>
  <c r="I82" i="4"/>
  <c r="I43" i="5"/>
  <c r="J63" i="3"/>
  <c r="J132" i="3"/>
  <c r="I117" i="4"/>
  <c r="I52" i="5"/>
  <c r="J80" i="3"/>
  <c r="I23" i="5"/>
  <c r="I31" i="4"/>
  <c r="J34" i="3"/>
  <c r="I20" i="4"/>
  <c r="J22" i="3"/>
  <c r="J137" i="3"/>
  <c r="I122" i="4"/>
  <c r="J127" i="3"/>
  <c r="I112" i="4"/>
  <c r="I41" i="4"/>
  <c r="J46" i="3"/>
  <c r="I31" i="5"/>
  <c r="J166" i="3"/>
  <c r="I150" i="4"/>
  <c r="J151" i="3"/>
  <c r="I83" i="5"/>
  <c r="I136" i="4"/>
  <c r="J113" i="3"/>
  <c r="I101" i="4"/>
  <c r="I39" i="5"/>
  <c r="I52" i="4"/>
  <c r="J57" i="3"/>
  <c r="J50" i="3"/>
  <c r="I45" i="4"/>
  <c r="I50" i="5"/>
  <c r="J76" i="3"/>
  <c r="I5" i="4"/>
  <c r="I5" i="5"/>
  <c r="J5" i="3"/>
  <c r="I73" i="4"/>
  <c r="J82" i="3"/>
  <c r="J58" i="3"/>
  <c r="I40" i="5"/>
  <c r="J148" i="3"/>
  <c r="I80" i="5"/>
  <c r="I133" i="4"/>
  <c r="I71" i="5"/>
  <c r="I110" i="4"/>
  <c r="J124" i="3"/>
  <c r="I63" i="4"/>
  <c r="J70" i="3"/>
  <c r="J25" i="3"/>
  <c r="I18" i="5"/>
  <c r="J37" i="3"/>
  <c r="I33" i="4"/>
  <c r="I60" i="5"/>
  <c r="J100" i="3"/>
  <c r="I88" i="4"/>
  <c r="I68" i="4"/>
  <c r="I49" i="5"/>
  <c r="J75" i="3"/>
  <c r="J136" i="3"/>
  <c r="I121" i="4"/>
  <c r="J41" i="3"/>
  <c r="I26" i="5"/>
  <c r="J156" i="3"/>
  <c r="I141" i="4"/>
  <c r="J131" i="3"/>
  <c r="I116" i="4"/>
  <c r="J13" i="3"/>
  <c r="I12" i="5"/>
  <c r="J89" i="3"/>
  <c r="I78" i="4"/>
  <c r="J146" i="3"/>
  <c r="I131" i="4"/>
  <c r="I79" i="5"/>
  <c r="J81" i="3"/>
  <c r="I72" i="4"/>
  <c r="J33" i="3"/>
  <c r="I30" i="4"/>
  <c r="I22" i="5"/>
  <c r="J43" i="3"/>
  <c r="I28" i="5"/>
  <c r="I38" i="4"/>
  <c r="J10" i="3"/>
  <c r="I10" i="4"/>
  <c r="I9" i="5"/>
  <c r="I11" i="4"/>
  <c r="I142" i="4"/>
  <c r="I85" i="5"/>
  <c r="I10" i="5"/>
  <c r="J11" i="3"/>
  <c r="J29" i="3"/>
  <c r="I26" i="4"/>
  <c r="I19" i="5"/>
  <c r="J85" i="3"/>
  <c r="I75" i="4"/>
  <c r="J21" i="3"/>
  <c r="I19" i="4"/>
  <c r="I17" i="4"/>
  <c r="I13" i="5"/>
  <c r="J18" i="3"/>
  <c r="J93" i="3"/>
  <c r="I81" i="4"/>
  <c r="J45" i="3"/>
  <c r="I40" i="4"/>
  <c r="I30" i="5"/>
  <c r="I146" i="4"/>
  <c r="I89" i="5"/>
  <c r="J161" i="3"/>
  <c r="J105" i="3"/>
  <c r="I62" i="5"/>
  <c r="I93" i="4"/>
  <c r="I79" i="4"/>
  <c r="J90" i="3"/>
  <c r="J53" i="3"/>
  <c r="I48" i="4"/>
  <c r="I35" i="5"/>
  <c r="J101" i="3"/>
  <c r="I89" i="4"/>
  <c r="J128" i="3"/>
  <c r="I113" i="4"/>
  <c r="J62" i="3"/>
  <c r="I56" i="4"/>
  <c r="I42" i="5"/>
  <c r="I70" i="4"/>
  <c r="J78" i="3"/>
  <c r="J165" i="3"/>
  <c r="I149" i="4"/>
  <c r="I34" i="4"/>
  <c r="J38" i="3"/>
  <c r="I25" i="5"/>
  <c r="I151" i="4"/>
  <c r="J168" i="3"/>
  <c r="J42" i="3"/>
  <c r="I27" i="5"/>
  <c r="I37" i="4"/>
  <c r="J155" i="3"/>
  <c r="I140" i="4"/>
  <c r="I155" i="4"/>
  <c r="J172" i="3"/>
  <c r="I94" i="5"/>
  <c r="J162" i="3"/>
  <c r="I90" i="5"/>
  <c r="J145" i="3"/>
  <c r="I130" i="4"/>
  <c r="I78" i="5"/>
  <c r="I73" i="5"/>
  <c r="I124" i="4"/>
  <c r="J139" i="3"/>
  <c r="J104" i="3"/>
  <c r="I92" i="4"/>
  <c r="I61" i="5"/>
  <c r="I44" i="5"/>
  <c r="I60" i="4"/>
  <c r="J67" i="3"/>
  <c r="I49" i="4"/>
  <c r="J54" i="3"/>
  <c r="I36" i="5"/>
  <c r="I92" i="5"/>
  <c r="J170" i="3"/>
  <c r="I153" i="4"/>
  <c r="J169" i="3"/>
  <c r="I152" i="4"/>
  <c r="I56" i="5"/>
  <c r="J92" i="3"/>
  <c r="J96" i="3"/>
  <c r="I84" i="4"/>
  <c r="J171" i="3"/>
  <c r="I154" i="4"/>
  <c r="I93" i="5"/>
  <c r="J159" i="3"/>
  <c r="I87" i="5"/>
  <c r="I144" i="4"/>
  <c r="J167" i="3"/>
  <c r="I91" i="5"/>
  <c r="I14" i="4"/>
  <c r="J15" i="3"/>
  <c r="I48" i="5"/>
  <c r="I67" i="4"/>
  <c r="J74" i="3"/>
  <c r="I23" i="4"/>
  <c r="J26" i="3"/>
  <c r="I75" i="5"/>
  <c r="I126" i="4"/>
  <c r="J141" i="3"/>
  <c r="I86" i="4"/>
  <c r="I58" i="5"/>
  <c r="J98" i="3"/>
  <c r="J108" i="3"/>
  <c r="I96" i="4"/>
  <c r="I147" i="4"/>
  <c r="J163" i="3"/>
  <c r="I6" i="4"/>
  <c r="J6" i="3"/>
  <c r="J103" i="3"/>
  <c r="I91" i="4"/>
  <c r="J112" i="3"/>
  <c r="I65" i="5"/>
  <c r="I100" i="4"/>
  <c r="I90" i="4"/>
  <c r="J102" i="3"/>
  <c r="I94" i="4"/>
  <c r="J106" i="3"/>
  <c r="I53" i="4"/>
  <c r="J59" i="3"/>
  <c r="I20" i="5"/>
  <c r="I27" i="4"/>
  <c r="J30" i="3"/>
  <c r="J123" i="3"/>
  <c r="I70" i="5"/>
  <c r="I109" i="4"/>
  <c r="J176" i="3"/>
  <c r="I159" i="4"/>
  <c r="I97" i="5"/>
  <c r="I68" i="5"/>
  <c r="I105" i="4"/>
  <c r="J118" i="3"/>
  <c r="J144" i="3"/>
  <c r="I77" i="5"/>
  <c r="I129" i="4"/>
  <c r="I51" i="4"/>
  <c r="I38" i="5"/>
  <c r="J56" i="3"/>
  <c r="J109" i="3"/>
  <c r="I97" i="4"/>
  <c r="J17" i="3"/>
  <c r="I16" i="4"/>
  <c r="J66" i="3"/>
  <c r="I59" i="4"/>
  <c r="I137" i="4"/>
  <c r="J152" i="3"/>
  <c r="I57" i="5"/>
  <c r="I85" i="4"/>
  <c r="J97" i="3"/>
  <c r="J119" i="3"/>
  <c r="I106" i="4"/>
  <c r="I54" i="4"/>
  <c r="J60" i="3"/>
  <c r="I13" i="4"/>
  <c r="J14" i="3"/>
  <c r="J149" i="3"/>
  <c r="I134" i="4"/>
  <c r="I81" i="5"/>
  <c r="I127" i="4"/>
  <c r="I76" i="5"/>
  <c r="J142" i="3"/>
  <c r="I88" i="5"/>
  <c r="J160" i="3"/>
  <c r="I145" i="4"/>
  <c r="I8" i="5"/>
  <c r="I9" i="4"/>
  <c r="J9" i="3"/>
  <c r="J88" i="3"/>
  <c r="I77" i="4"/>
  <c r="J49" i="3"/>
  <c r="I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 Vernaccini</author>
  </authors>
  <commentList>
    <comment ref="S3" authorId="0" shapeId="0" xr:uid="{00000000-0006-0000-1300-000001000000}">
      <text>
        <r>
          <rPr>
            <sz val="11"/>
            <color theme="1"/>
            <rFont val="Calibri"/>
            <family val="2"/>
            <scheme val="minor"/>
          </rPr>
          <t>Luca Vernaccini:
Data of 2016 at 17/8/2016</t>
        </r>
      </text>
    </comment>
    <comment ref="AJ3" authorId="0" shapeId="0" xr:uid="{00000000-0006-0000-1300-000002000000}">
      <text>
        <r>
          <rPr>
            <sz val="11"/>
            <color theme="1"/>
            <rFont val="Calibri"/>
            <family val="2"/>
            <scheme val="minor"/>
          </rPr>
          <t>Luca Vernaccini:
As of 18 August 2016</t>
        </r>
      </text>
    </comment>
  </commentList>
</comments>
</file>

<file path=xl/sharedStrings.xml><?xml version="1.0" encoding="utf-8"?>
<sst xmlns="http://schemas.openxmlformats.org/spreadsheetml/2006/main" count="102382" uniqueCount="11599">
  <si>
    <t>Crisis</t>
  </si>
  <si>
    <t>Crisis ID</t>
  </si>
  <si>
    <t>Country</t>
  </si>
  <si>
    <t>Indicator</t>
  </si>
  <si>
    <t>Figure</t>
  </si>
  <si>
    <t>Source and Date</t>
  </si>
  <si>
    <t>Reliability</t>
  </si>
  <si>
    <t>Reliability Score</t>
  </si>
  <si>
    <t>Link</t>
  </si>
  <si>
    <t>Justification</t>
  </si>
  <si>
    <t>Helper</t>
  </si>
  <si>
    <t>Date of entry</t>
  </si>
  <si>
    <t>Type of entry</t>
  </si>
  <si>
    <t>Complex crisis in Mali</t>
  </si>
  <si>
    <t>MLI001</t>
  </si>
  <si>
    <t>Mali</t>
  </si>
  <si>
    <t>Buildings damaged</t>
  </si>
  <si>
    <t>x</t>
  </si>
  <si>
    <t>No data available</t>
  </si>
  <si>
    <t>MLI001Buildings damaged</t>
  </si>
  <si>
    <t>Humanitarian development</t>
  </si>
  <si>
    <t>Buildings destroyed</t>
  </si>
  <si>
    <t>Low</t>
  </si>
  <si>
    <t>MLI001Buildings destroyed</t>
  </si>
  <si>
    <t>Economic Losses</t>
  </si>
  <si>
    <t>MLI001Economic Losses</t>
  </si>
  <si>
    <t>People facing limited access constraints</t>
  </si>
  <si>
    <t>MLI001People facing limited access constraints</t>
  </si>
  <si>
    <t>People facing restricted access constraints</t>
  </si>
  <si>
    <t>MLI001People facing restricted access constraints</t>
  </si>
  <si>
    <t>Drought in Senegal</t>
  </si>
  <si>
    <t>SEN002</t>
  </si>
  <si>
    <t>Senegal</t>
  </si>
  <si>
    <t>Medium</t>
  </si>
  <si>
    <t>SEN002Buildings damaged</t>
  </si>
  <si>
    <t>SEN002Buildings destroyed</t>
  </si>
  <si>
    <t>No recent number reflecting agricultural losses, or the impact of the drought on smallholder agricutlure and transhumance patterns disrupting rural economies</t>
  </si>
  <si>
    <t>SEN002Economic Losses</t>
  </si>
  <si>
    <t>Illness cases reported</t>
  </si>
  <si>
    <t>SEN002Illness cases reported</t>
  </si>
  <si>
    <t>Injuries reported</t>
  </si>
  <si>
    <t>SEN002Injuries reported</t>
  </si>
  <si>
    <t>Complex crisis in DPRK</t>
  </si>
  <si>
    <t>PRK001</t>
  </si>
  <si>
    <t>DPRK</t>
  </si>
  <si>
    <t>PRK001Buildings damaged</t>
  </si>
  <si>
    <t>PRK001Buildings destroyed</t>
  </si>
  <si>
    <t>PRK001Economic Losses</t>
  </si>
  <si>
    <t>PRK001Illness cases reported</t>
  </si>
  <si>
    <t>PRK001People facing limited access constraints</t>
  </si>
  <si>
    <t>PRK001People facing restricted access constraints</t>
  </si>
  <si>
    <t>Conflict in Yemen</t>
  </si>
  <si>
    <t>YEM001</t>
  </si>
  <si>
    <t>Yemen</t>
  </si>
  <si>
    <t>YEM001Buildings damaged</t>
  </si>
  <si>
    <t>YEM001Buildings destroyed</t>
  </si>
  <si>
    <t>YEM001Economic Losses</t>
  </si>
  <si>
    <t>YEM001People facing limited access constraints</t>
  </si>
  <si>
    <t>YEM001People facing restricted access constraints</t>
  </si>
  <si>
    <t>Syrian conflict</t>
  </si>
  <si>
    <t>SYR001</t>
  </si>
  <si>
    <t>Syria</t>
  </si>
  <si>
    <t>There are too many illnesses in Syria, which are reported very sporadically to be able to adequately captured here.</t>
  </si>
  <si>
    <t>SYR001Illness cases reported</t>
  </si>
  <si>
    <t>This number is not known though it should not be assumed that most of the populaytion outside of hard to reach areas are not also affected by strong access constraints - espeacially in areas with ongoing conflict, and when considering that the Israeli, Turkish, Lebanese and Jordanian borders are closed.</t>
  </si>
  <si>
    <t>SYR001People facing limited access constraints</t>
  </si>
  <si>
    <t>OCHA</t>
  </si>
  <si>
    <t>https://reliefweb.int/sites/reliefweb.int/files/resources/acc-11_syr_overview_of_hard_to_reach_areas_20181029.pdf</t>
  </si>
  <si>
    <t>This number represents the number of people that are hard to reach as defined by OCHA. This definition is "An area that is not regularly accessible to humanitarian actors for the purposes of sustained humanitarian programming as a result of denial of access,including the need to negotiate access on an ad hoc basis,or due to restrictions such as active conflict,multiple security checkpoints,or failure of the a uthorities to provide timely approval" . It is a groslly conservative estimate at best</t>
  </si>
  <si>
    <t>SYR001People facing restricted access constraints</t>
  </si>
  <si>
    <t>International Displacement in Tanzania</t>
  </si>
  <si>
    <t>TZA002</t>
  </si>
  <si>
    <t>Tanzania</t>
  </si>
  <si>
    <t>TZA002Buildings damaged</t>
  </si>
  <si>
    <t>TZA002Economic Losses</t>
  </si>
  <si>
    <t>TZA002Illness cases reported</t>
  </si>
  <si>
    <t>TZA002People facing limited access constraints</t>
  </si>
  <si>
    <t>TZA002People facing restricted access constraints</t>
  </si>
  <si>
    <t>Mixed migration flows in Greece</t>
  </si>
  <si>
    <t>GRC002</t>
  </si>
  <si>
    <t>Greece</t>
  </si>
  <si>
    <t>GRC002Buildings damaged</t>
  </si>
  <si>
    <t>GRC002Buildings destroyed</t>
  </si>
  <si>
    <t>GRC002Economic Losses</t>
  </si>
  <si>
    <t>GRC002Illness cases reported</t>
  </si>
  <si>
    <t>GRC002People facing limited access constraints</t>
  </si>
  <si>
    <t>GRC002People facing restricted access constraints</t>
  </si>
  <si>
    <t>Complex crisis in Zimbabwe</t>
  </si>
  <si>
    <t>ZWE001</t>
  </si>
  <si>
    <t>Zimbabwe</t>
  </si>
  <si>
    <t>ZWE001Economic Losses</t>
  </si>
  <si>
    <t>ZWE001People facing limited access constraints</t>
  </si>
  <si>
    <t>ZWE001People facing restricted access constraints</t>
  </si>
  <si>
    <t>Syrian refugees in Jordan</t>
  </si>
  <si>
    <t>JOR002</t>
  </si>
  <si>
    <t>Jordan</t>
  </si>
  <si>
    <t>No available data</t>
  </si>
  <si>
    <t>JOR002People facing limited access constraints</t>
  </si>
  <si>
    <t>JOR002People facing restricted access constraints</t>
  </si>
  <si>
    <t>Mixed migration flows in Libya</t>
  </si>
  <si>
    <t>LBY002</t>
  </si>
  <si>
    <t>Libya</t>
  </si>
  <si>
    <t>LBY002Buildings damaged</t>
  </si>
  <si>
    <t>LBY002Buildings destroyed</t>
  </si>
  <si>
    <t>LBY002Economic Losses</t>
  </si>
  <si>
    <t>LBY002Illness cases reported</t>
  </si>
  <si>
    <t>LBY002Injuries reported</t>
  </si>
  <si>
    <t>Complex crisis in Pakistan</t>
  </si>
  <si>
    <t>PAK001</t>
  </si>
  <si>
    <t>Pakistan</t>
  </si>
  <si>
    <t>TheNews 05/26/2017</t>
  </si>
  <si>
    <t>https://www.acleddata.com/</t>
  </si>
  <si>
    <t>In fiscal year 2017, $3.88 billion (Rs407.2 billion) losses to economy were recorded. There is no updated sources for 2018.</t>
  </si>
  <si>
    <t>PAK001Economic Losses</t>
  </si>
  <si>
    <t>Complex crisis in CAR</t>
  </si>
  <si>
    <t>CAF001</t>
  </si>
  <si>
    <t>CAR</t>
  </si>
  <si>
    <t>No information currently available</t>
  </si>
  <si>
    <t>CAF001Buildings damaged</t>
  </si>
  <si>
    <t>CAF001Buildings destroyed</t>
  </si>
  <si>
    <t>CAF001Economic Losses</t>
  </si>
  <si>
    <t>CAF001People facing limited access constraints</t>
  </si>
  <si>
    <t>CAF001People facing restricted access constraints</t>
  </si>
  <si>
    <t>Lake Chad basin crisis in Niger</t>
  </si>
  <si>
    <t>NER002</t>
  </si>
  <si>
    <t>Niger</t>
  </si>
  <si>
    <t>NER002Economic Losses</t>
  </si>
  <si>
    <t>NER002Illness cases reported</t>
  </si>
  <si>
    <t>NER002People facing limited access constraints</t>
  </si>
  <si>
    <t>NER002People facing restricted access constraints</t>
  </si>
  <si>
    <t>Mali/Burkina Faso conflict</t>
  </si>
  <si>
    <t>NER003</t>
  </si>
  <si>
    <t>NER003Buildings damaged</t>
  </si>
  <si>
    <t>NER003Buildings destroyed</t>
  </si>
  <si>
    <t>NER003Economic Losses</t>
  </si>
  <si>
    <t>NER003Illness cases reported</t>
  </si>
  <si>
    <t>NER003Injuries reported</t>
  </si>
  <si>
    <t>NER003People facing limited access constraints</t>
  </si>
  <si>
    <t>NER003People facing restricted access constraints</t>
  </si>
  <si>
    <t>Multiple crises in Cameroon</t>
  </si>
  <si>
    <t>CMR001</t>
  </si>
  <si>
    <t>Cameroon</t>
  </si>
  <si>
    <t>CMR001People facing limited access constraints</t>
  </si>
  <si>
    <t>Lake Chad basin crisis in Cameroon</t>
  </si>
  <si>
    <t>CMR002</t>
  </si>
  <si>
    <t>CMR002Buildings damaged</t>
  </si>
  <si>
    <t>CMR002Buildings destroyed</t>
  </si>
  <si>
    <t>World Bank 01/08/2018</t>
  </si>
  <si>
    <t>http://documents.worldbank.org/curated/fr/500811535650451258/pdf/127883-FRENCH-REPORT-CEMAC-Agriculture.pdf</t>
  </si>
  <si>
    <t>Since 2013, the cattle stolen by Boko Haram from local farmers amounts to 5.2 million of dollars in economic losses</t>
  </si>
  <si>
    <t>CMR002Economic Losses</t>
  </si>
  <si>
    <t>CMR002People facing limited access constraints</t>
  </si>
  <si>
    <t>CMR002People facing restricted access constraints</t>
  </si>
  <si>
    <t>Anglophone Crisis in Cameroon</t>
  </si>
  <si>
    <t>CMR003</t>
  </si>
  <si>
    <t>CMR003People facing limited access constraints</t>
  </si>
  <si>
    <t>VOA 24/01/2019</t>
  </si>
  <si>
    <t>https://www.voanews.com/a/cameroon-struggles-to-aid-idps-in-anglophone-separatist-areas/4756930.html?utm_source=NEWS&amp;utm_medium=email&amp;utm_content=1st+section+1st+story+voa&amp;utm_campaign=HQ_EN_therefugeebrief_external_20190125</t>
  </si>
  <si>
    <t>Cameroon authorities assisted 60,000 IDPs in the separatist areas, but are unable to reach most of the displaced in need because many have fled to remote areas and are trapped by ongoing fighting
437,500 IDPs - 60,000 IDPs reached by the Cameroonian authorities</t>
  </si>
  <si>
    <t>CMR003People facing restricted access constraints</t>
  </si>
  <si>
    <t>CAR refugees in Cameroon</t>
  </si>
  <si>
    <t>CMR004</t>
  </si>
  <si>
    <t>CMR004Buildings damaged</t>
  </si>
  <si>
    <t>CMR004Buildings destroyed</t>
  </si>
  <si>
    <t>CMR004Economic Losses</t>
  </si>
  <si>
    <t>CMR004Injuries reported</t>
  </si>
  <si>
    <t>CMR004People facing limited access constraints</t>
  </si>
  <si>
    <t>CMR004People facing restricted access constraints</t>
  </si>
  <si>
    <t>Complex crisis in DRC</t>
  </si>
  <si>
    <t>COD001</t>
  </si>
  <si>
    <t>DRC</t>
  </si>
  <si>
    <t>COD001Buildings damaged</t>
  </si>
  <si>
    <t>COD001Buildings destroyed</t>
  </si>
  <si>
    <t>WFP accessed 06/02/2019</t>
  </si>
  <si>
    <t>https://www1.wfp.org/countries/democratic-republic-congo</t>
  </si>
  <si>
    <t>The 2016 Cost of Hunger in Africa study found that undernutrition costs the DRC 4.6% of its GDP, equivalent to US$ 1.7 billion every year</t>
  </si>
  <si>
    <t>COD001Economic Losses</t>
  </si>
  <si>
    <t>Complex crisis in Eritrea</t>
  </si>
  <si>
    <t>ERI001</t>
  </si>
  <si>
    <t>Eritrea</t>
  </si>
  <si>
    <t>No information available</t>
  </si>
  <si>
    <t>ERI001Buildings damaged</t>
  </si>
  <si>
    <t>ERI001Buildings destroyed</t>
  </si>
  <si>
    <t>ERI001People facing limited access constraints</t>
  </si>
  <si>
    <t>ERI001People facing restricted access constraints</t>
  </si>
  <si>
    <t>Myanmar refugees in Thailand</t>
  </si>
  <si>
    <t>THA003</t>
  </si>
  <si>
    <t>Thailand</t>
  </si>
  <si>
    <t>THA003Buildings damaged</t>
  </si>
  <si>
    <t>THA003Buildings destroyed</t>
  </si>
  <si>
    <t>THA003Economic Losses</t>
  </si>
  <si>
    <t>THA003Illness cases reported</t>
  </si>
  <si>
    <t>THA003People facing limited access constraints</t>
  </si>
  <si>
    <t>THA003People facing restricted access constraints</t>
  </si>
  <si>
    <t>Drought in Zambia</t>
  </si>
  <si>
    <t>ZMB002</t>
  </si>
  <si>
    <t>Zambia</t>
  </si>
  <si>
    <t>No damages due to drought</t>
  </si>
  <si>
    <t>ZMB002Buildings damaged</t>
  </si>
  <si>
    <t>ZMB002Buildings destroyed</t>
  </si>
  <si>
    <t>Mixed migration flows in Spain</t>
  </si>
  <si>
    <t>ESP002</t>
  </si>
  <si>
    <t>Spain</t>
  </si>
  <si>
    <t>ESP002Buildings damaged</t>
  </si>
  <si>
    <t>ESP002Buildings destroyed</t>
  </si>
  <si>
    <t>ESP002Economic Losses</t>
  </si>
  <si>
    <t>ESP002Illness cases reported</t>
  </si>
  <si>
    <t>ESP002Injuries reported</t>
  </si>
  <si>
    <t>ESP002People facing limited access constraints</t>
  </si>
  <si>
    <t>ESP002People facing restricted access constraints</t>
  </si>
  <si>
    <t>Refugees from Mali in Mauritania</t>
  </si>
  <si>
    <t>MRT002</t>
  </si>
  <si>
    <t>Mauritania</t>
  </si>
  <si>
    <t>MRT002Economic Losses</t>
  </si>
  <si>
    <t>MRT002People facing limited access constraints</t>
  </si>
  <si>
    <t>MRT002People facing restricted access constraints</t>
  </si>
  <si>
    <t>Conflict in Burkina Faso</t>
  </si>
  <si>
    <t>BFA002</t>
  </si>
  <si>
    <t>Burkina Faso</t>
  </si>
  <si>
    <t>BFA002Buildings damaged</t>
  </si>
  <si>
    <t>BFA002Buildings destroyed</t>
  </si>
  <si>
    <t>BFA002Economic Losses</t>
  </si>
  <si>
    <t>BFA002Illness cases reported</t>
  </si>
  <si>
    <t>Mixed migration flows in Algeria</t>
  </si>
  <si>
    <t>DZA002</t>
  </si>
  <si>
    <t>Algeria</t>
  </si>
  <si>
    <t>No data available but limited access to detention centers where human rights abuses have been reported</t>
  </si>
  <si>
    <t>DZA002People facing limited access constraints</t>
  </si>
  <si>
    <t>DZA002People facing restricted access constraints</t>
  </si>
  <si>
    <t>Sahrawi refugees in Algeria</t>
  </si>
  <si>
    <t>DZA003</t>
  </si>
  <si>
    <t>No reports of access constraints</t>
  </si>
  <si>
    <t>DZA003People facing limited access constraints</t>
  </si>
  <si>
    <t>DZA003People facing restricted access constraints</t>
  </si>
  <si>
    <t>Conflict  in Iraq</t>
  </si>
  <si>
    <t>IRQ002</t>
  </si>
  <si>
    <t>Iraq</t>
  </si>
  <si>
    <t>IRQ002Buildings damaged</t>
  </si>
  <si>
    <t>IRQ002Buildings destroyed</t>
  </si>
  <si>
    <t>IRQ002Illness cases reported</t>
  </si>
  <si>
    <t>Syrian and Palestinian refugees in iraq</t>
  </si>
  <si>
    <t>IRQ003</t>
  </si>
  <si>
    <t>no data available</t>
  </si>
  <si>
    <t>IRQ003Buildings damaged</t>
  </si>
  <si>
    <t>IRQ003Buildings destroyed</t>
  </si>
  <si>
    <t>IRQ003Economic Losses</t>
  </si>
  <si>
    <t>IRQ003Illness cases reported</t>
  </si>
  <si>
    <t>IRQ003Injuries reported</t>
  </si>
  <si>
    <t>Mixed migration flows in Italy</t>
  </si>
  <si>
    <t>ITA002</t>
  </si>
  <si>
    <t>Italy</t>
  </si>
  <si>
    <t>ITA002Buildings damaged</t>
  </si>
  <si>
    <t>No damage reported</t>
  </si>
  <si>
    <t>ITA002Buildings destroyed</t>
  </si>
  <si>
    <t>ITA002Economic Losses</t>
  </si>
  <si>
    <t>ITA002Illness cases reported</t>
  </si>
  <si>
    <t>ITA002Injuries reported</t>
  </si>
  <si>
    <t>ITA002People facing limited access constraints</t>
  </si>
  <si>
    <t>ITA002People facing restricted access constraints</t>
  </si>
  <si>
    <t>Refugee situation in Kenya</t>
  </si>
  <si>
    <t>KEN002</t>
  </si>
  <si>
    <t>Kenya</t>
  </si>
  <si>
    <t>KEN002People facing restricted access constraints</t>
  </si>
  <si>
    <t>Mixed migration flows in Morocco</t>
  </si>
  <si>
    <t>MAR002</t>
  </si>
  <si>
    <t>Morocco</t>
  </si>
  <si>
    <t>No damages expected due to mixed migration.</t>
  </si>
  <si>
    <t>MAR002Buildings damaged</t>
  </si>
  <si>
    <t>MAR002Buildings destroyed</t>
  </si>
  <si>
    <t>No economic losses expected due to mixed migration.</t>
  </si>
  <si>
    <t>MAR002Economic Losses</t>
  </si>
  <si>
    <t>No indications for access constraints.</t>
  </si>
  <si>
    <t>MAR002People facing limited access constraints</t>
  </si>
  <si>
    <t>MAR002People facing restricted access constraints</t>
  </si>
  <si>
    <t>Burundi and DRC refugees in Rwanda</t>
  </si>
  <si>
    <t>RWA002</t>
  </si>
  <si>
    <t>Rwanda</t>
  </si>
  <si>
    <t>No indication of (recent) damages due to international displacement.</t>
  </si>
  <si>
    <t>RWA002Buildings damaged</t>
  </si>
  <si>
    <t>RWA002Buildings destroyed</t>
  </si>
  <si>
    <t>No indication of economic losses due to international displacement</t>
  </si>
  <si>
    <t>RWA002Economic Losses</t>
  </si>
  <si>
    <t>UNHCR 2018</t>
  </si>
  <si>
    <t>https://reliefweb.int/sites/reliefweb.int/files/resources/Rwanda_2017_Mahama.pdf https://reliefweb.int/sites/reliefweb.int/files/resources/Rwanda_2017_Mugombwa.pdf  https://reliefweb.int/sites/reliefweb.int/files/resources/Rwanda_2017_Nyabiheke.pdf https://reliefweb.int/sites/reliefweb.int/files/resources/Rwanda_2017_Kiziba.pdf https://reliefweb.int/sites/reliefweb.int/files/resources/Rwanda_2017_Kigeme.pdf  https://reliefweb.int/sites/reliefweb.int/files/resources/Rwanda_2017_Gihembe.pdf</t>
  </si>
  <si>
    <t>No recent information on injuries of the internationally displaced population. Could be calculated based on 2017 camp reports.</t>
  </si>
  <si>
    <t>RWA002Injuries reported</t>
  </si>
  <si>
    <t>No (significant) access constraints.</t>
  </si>
  <si>
    <t>RWA002People facing limited access constraints</t>
  </si>
  <si>
    <t>RWA002People facing restricted access constraints</t>
  </si>
  <si>
    <t>Complex crisis in Sudan</t>
  </si>
  <si>
    <t>SDN001</t>
  </si>
  <si>
    <t>Sudan</t>
  </si>
  <si>
    <t>SDN001People facing limited access constraints</t>
  </si>
  <si>
    <t>SDN001People facing restricted access constraints</t>
  </si>
  <si>
    <t>Lake Chad basin crisis</t>
  </si>
  <si>
    <t>TCD003</t>
  </si>
  <si>
    <t>Chad</t>
  </si>
  <si>
    <t>TCD003Buildings damaged</t>
  </si>
  <si>
    <t>TCD003Buildings destroyed</t>
  </si>
  <si>
    <t>TCD003Economic Losses</t>
  </si>
  <si>
    <t>TCD003Illness cases reported</t>
  </si>
  <si>
    <t>TCD003Injuries reported</t>
  </si>
  <si>
    <t>TCD003People facing limited access constraints</t>
  </si>
  <si>
    <t>TCD003People facing restricted access constraints</t>
  </si>
  <si>
    <t>CAR refugees in Chad</t>
  </si>
  <si>
    <t>TCD004</t>
  </si>
  <si>
    <t>TCD004Buildings damaged</t>
  </si>
  <si>
    <t>https://www.acleddata.com/data/</t>
  </si>
  <si>
    <t>The presence of refugees from CAR has not been associated with damaged buildings</t>
  </si>
  <si>
    <t>TCD004Buildings destroyed</t>
  </si>
  <si>
    <t>TCD004Economic Losses</t>
  </si>
  <si>
    <t>https://www.humanitarianresponse.info/en/operations/chad/document/tchad-aper%C3%A7u-des-besoins-humanitaires-2019-hno-2019-21-dec-2018</t>
  </si>
  <si>
    <t>TCD004Illness cases reported</t>
  </si>
  <si>
    <t>TCD004Injuries reported</t>
  </si>
  <si>
    <t>TCD004People facing limited access constraints</t>
  </si>
  <si>
    <t>TCD004People facing restricted access constraints</t>
  </si>
  <si>
    <t>Darfur refugees in Chad</t>
  </si>
  <si>
    <t>TCD005</t>
  </si>
  <si>
    <t>TCD005Buildings damaged</t>
  </si>
  <si>
    <t>The presence of refugees from Darfur has not been associated with damaged buildings</t>
  </si>
  <si>
    <t>TCD005Buildings destroyed</t>
  </si>
  <si>
    <t>TCD005Economic Losses</t>
  </si>
  <si>
    <t>TCD005Illness cases reported</t>
  </si>
  <si>
    <t>TCD005Injuries reported</t>
  </si>
  <si>
    <t>TCD005People facing limited access constraints</t>
  </si>
  <si>
    <t>TCD005People facing restricted access constraints</t>
  </si>
  <si>
    <t>Mixed migration flows in Tunisia</t>
  </si>
  <si>
    <t>TUN002</t>
  </si>
  <si>
    <t>Tunisia</t>
  </si>
  <si>
    <t>TUN002Buildings damaged</t>
  </si>
  <si>
    <t>TUN002Buildings destroyed</t>
  </si>
  <si>
    <t>TUN002Economic Losses</t>
  </si>
  <si>
    <t>TUN002Illness cases reported</t>
  </si>
  <si>
    <t>TUN002Injuries reported</t>
  </si>
  <si>
    <t>TUN002People facing limited access constraints</t>
  </si>
  <si>
    <t>TUN002People facing restricted access constraints</t>
  </si>
  <si>
    <t>Complex situation in Türkiye</t>
  </si>
  <si>
    <t>TUR001</t>
  </si>
  <si>
    <t>Türkiye</t>
  </si>
  <si>
    <t>Figure represents the number of fatilities from the Kurdish conflict from August 2018-Early February 2019 (673) +  the number of migrants and refugees who died in Turkey August 2018-early February 2019 (116).</t>
  </si>
  <si>
    <t>TUR001Buildings damaged</t>
  </si>
  <si>
    <t>No information available.</t>
  </si>
  <si>
    <t>TUR001Buildings destroyed</t>
  </si>
  <si>
    <t>TUR001Economic Losses</t>
  </si>
  <si>
    <t>TUR001Illness cases reported</t>
  </si>
  <si>
    <t>TUR001Injuries reported</t>
  </si>
  <si>
    <t>TUR001People facing limited access constraints</t>
  </si>
  <si>
    <t>TUR001People facing restricted access constraints</t>
  </si>
  <si>
    <t>Syrian Refugees in Türkiye</t>
  </si>
  <si>
    <t>TUR002</t>
  </si>
  <si>
    <t>The Syrian refugees crisis has not caused a significant number of partial damages.</t>
  </si>
  <si>
    <t>TUR002Buildings damaged</t>
  </si>
  <si>
    <t>The Syrian refugees crisis has not caused a significant number of total damages.</t>
  </si>
  <si>
    <t>TUR002Buildings destroyed</t>
  </si>
  <si>
    <t>No comprehensive data about the economic impact of  the Syrian refugee crisis in Turkey exists. This is a topic that is very politically divisive.</t>
  </si>
  <si>
    <t>TUR002Economic Losses</t>
  </si>
  <si>
    <t>No comprehensive data about the number of illnesses among Syrian refugees</t>
  </si>
  <si>
    <t>TUR002Illness cases reported</t>
  </si>
  <si>
    <t>No comprehensive data about the number of injuries among Syrian refugees</t>
  </si>
  <si>
    <t>TUR002Injuries reported</t>
  </si>
  <si>
    <t>Data about the number of Syrian refugees facing access constraints is unavailable</t>
  </si>
  <si>
    <t>TUR002People facing limited access constraints</t>
  </si>
  <si>
    <t>TUR002People facing restricted access constraints</t>
  </si>
  <si>
    <t>Mixed Migration Flows in Türkiye</t>
  </si>
  <si>
    <t>TUR003</t>
  </si>
  <si>
    <t>TUR003Buildings damaged</t>
  </si>
  <si>
    <t>TUR003Buildings destroyed</t>
  </si>
  <si>
    <t>TUR003Economic Losses</t>
  </si>
  <si>
    <t>TUR003Illness cases reported</t>
  </si>
  <si>
    <t>TUR003Injuries reported</t>
  </si>
  <si>
    <t>The number of people facing limited access is unknown</t>
  </si>
  <si>
    <t>TUR003People facing limited access constraints</t>
  </si>
  <si>
    <t>The number of people facing restricted access is unknown</t>
  </si>
  <si>
    <t>TUR003People facing restricted access constraints</t>
  </si>
  <si>
    <t>Kurdish Conflict</t>
  </si>
  <si>
    <t>TUR004</t>
  </si>
  <si>
    <t>TUR004Buildings damaged</t>
  </si>
  <si>
    <t>TUR004Buildings destroyed</t>
  </si>
  <si>
    <t>TUR004Economic Losses</t>
  </si>
  <si>
    <t>TUR004Illness cases reported</t>
  </si>
  <si>
    <t>TUR004Injuries reported</t>
  </si>
  <si>
    <t>The precise number of people in need facing access constraints is unknown. In general, humanitarian access in conflict-affected areas is extremely limited, which constrains both information gathering and servce delivery.</t>
  </si>
  <si>
    <t>TUR004People facing limited access constraints</t>
  </si>
  <si>
    <t>TUR004People facing restricted access constraints</t>
  </si>
  <si>
    <t>Collapase of the health infrastructure because of the conflict. The data available does not reflect the situation.</t>
  </si>
  <si>
    <t>CAF001Illness cases reported</t>
  </si>
  <si>
    <t>Complex in Burundi</t>
  </si>
  <si>
    <t>BDI001</t>
  </si>
  <si>
    <t>Burundi</t>
  </si>
  <si>
    <t>No mayor damaged in relation to this specific crisis recently reported.</t>
  </si>
  <si>
    <t>BDI001Buildings damaged</t>
  </si>
  <si>
    <t>BDI001Buildings destroyed</t>
  </si>
  <si>
    <t>Institute for Economics and Peace, November 2018 World Bank Data, accessed 30/01/19</t>
  </si>
  <si>
    <t>http://visionofhumanity.org/app/uploads/2018/11/Economic-Value-of-Peace-2018.pdf https://data.worldbank.org/country/burundi</t>
  </si>
  <si>
    <t>14% of the GDP (IEP) and 3.172 Billion GDP (WB). This number only refers to the political/conflict situation and it is unclear how a) a reduction in aid due to the human rights track record is reflected in that number and b) what economic losses due to natural disasters amount to.</t>
  </si>
  <si>
    <t>BDI001Economic Losses</t>
  </si>
  <si>
    <t>BDI001People facing limited access constraints</t>
  </si>
  <si>
    <t>BDI001People facing restricted access constraints</t>
  </si>
  <si>
    <t>Kashmir conflict in Pakistan</t>
  </si>
  <si>
    <t>PAK004</t>
  </si>
  <si>
    <t>No data for the amount of crisis related damages due to the increased insecurity in Azad Kashmir.</t>
  </si>
  <si>
    <t>PAK004Buildings damaged</t>
  </si>
  <si>
    <t>No data for the amount of total damages due to the increased insecurity in Azad Kashmir.</t>
  </si>
  <si>
    <t>PAK004Buildings destroyed</t>
  </si>
  <si>
    <t>Crisis affected groups</t>
  </si>
  <si>
    <t>UNHCR 31/12/2018</t>
  </si>
  <si>
    <t>https://reliefweb.int/sites/reliefweb.int/files/resources/67668.pdf</t>
  </si>
  <si>
    <t>Afghan refugees, host and non-host</t>
  </si>
  <si>
    <t>PAK004Crisis affected groups</t>
  </si>
  <si>
    <t>No data on economic losses due to the increased insecurity in Azad Kashmir.</t>
  </si>
  <si>
    <t>PAK004Economic Losses</t>
  </si>
  <si>
    <t>No data for the amount of illnesses as a direct result of increased insecurity in Azad Kashmir.</t>
  </si>
  <si>
    <t>PAK004Illness cases reported</t>
  </si>
  <si>
    <t>Mixed migration flows in Yemen</t>
  </si>
  <si>
    <t>YEM002</t>
  </si>
  <si>
    <t>YEM002People facing limited access constraints</t>
  </si>
  <si>
    <t>YEM002People facing restricted access constraints</t>
  </si>
  <si>
    <t>as UNAMI is not publishing the injuries numbers anymore from Jan 2019 onwards, there is no data available</t>
  </si>
  <si>
    <t>IRQ002Injuries reported</t>
  </si>
  <si>
    <t>YEM002Buildings damaged</t>
  </si>
  <si>
    <t>YEM002Buildings destroyed</t>
  </si>
  <si>
    <t>YEM002Economic Losses</t>
  </si>
  <si>
    <t>Lake Chad basin regional crisis</t>
  </si>
  <si>
    <t>REG001</t>
  </si>
  <si>
    <t>Nigeria,Niger,Chad,Cameroon</t>
  </si>
  <si>
    <t>REG001Buildings damaged</t>
  </si>
  <si>
    <t>OCHA 11/2018</t>
  </si>
  <si>
    <t>Total buildings damaged due to the BH crisis in Nigeria.</t>
  </si>
  <si>
    <t>REG001Buildings destroyed</t>
  </si>
  <si>
    <t>World Bank 8/1/2018</t>
  </si>
  <si>
    <t>Economic losses in Cameroon, no data from other crisis.</t>
  </si>
  <si>
    <t>REG001Economic Losses</t>
  </si>
  <si>
    <t>Burnt shelters have been reported during Boko Haram attacks</t>
  </si>
  <si>
    <t>NER002Buildings damaged</t>
  </si>
  <si>
    <t>NER002Buildings destroyed</t>
  </si>
  <si>
    <t>ACAPS ACCESS MAP</t>
  </si>
  <si>
    <t>http://humanitarianaccess.acaps.org/</t>
  </si>
  <si>
    <t>Acaps Acces map score</t>
  </si>
  <si>
    <t>PAK001People facing limited access constraints</t>
  </si>
  <si>
    <t>Change in the data/methodology</t>
  </si>
  <si>
    <t>PAK001People facing restricted access constraints</t>
  </si>
  <si>
    <t>PAK004People facing limited access constraints</t>
  </si>
  <si>
    <t>PAK004People facing restricted access constraints</t>
  </si>
  <si>
    <t>humanitarianaccess.acaps.org/</t>
  </si>
  <si>
    <t>ZMB002People facing limited access constraints</t>
  </si>
  <si>
    <t>ZMB002People facing restricted access constraints</t>
  </si>
  <si>
    <t>SEN002People facing limited access constraints</t>
  </si>
  <si>
    <t>SEN002People facing restricted access constraints</t>
  </si>
  <si>
    <t>ACLED</t>
  </si>
  <si>
    <t>01/10/2018-31/03/2019</t>
  </si>
  <si>
    <t>CMR001Injuries reported</t>
  </si>
  <si>
    <t>GRC002Injuries reported</t>
  </si>
  <si>
    <t>Venezuela Regional Crisis</t>
  </si>
  <si>
    <t>REG002</t>
  </si>
  <si>
    <t>Venezuela,Brazil,Colombia,Ecuador,Peru,Trinidad and Tobago,Chile,Dominican Republic,Panama</t>
  </si>
  <si>
    <t>VEN: The population faces limited access to assistance, only few humanitarian organizations are allowed to operate. However it is hard to do an estimation.</t>
  </si>
  <si>
    <t>REG002People facing limited access constraints</t>
  </si>
  <si>
    <t>REG002People facing restricted access constraints</t>
  </si>
  <si>
    <t>ACAPS Access MAP</t>
  </si>
  <si>
    <t>REG001People facing limited access constraints</t>
  </si>
  <si>
    <t>https://reliefweb.int/report/cameroon/cameroun-aper-u-des-besoins-humanitaires-2019-janvier-2019 https://data.humdata.org/dataset/cameroon-humanitarian-needs-overview</t>
  </si>
  <si>
    <t>People facing access contraints in Nigeria</t>
  </si>
  <si>
    <t>REG001People facing restricted access constraints</t>
  </si>
  <si>
    <t xml:space="preserve">Eastern Mediterranean Route </t>
  </si>
  <si>
    <t>REG006</t>
  </si>
  <si>
    <t>Türkiye,Greece</t>
  </si>
  <si>
    <t>REG006Buildings damaged</t>
  </si>
  <si>
    <t>REG006Buildings destroyed</t>
  </si>
  <si>
    <t>REG006Economic Losses</t>
  </si>
  <si>
    <t>REG006Illness cases reported</t>
  </si>
  <si>
    <t>REG006Injuries reported</t>
  </si>
  <si>
    <t>REG006People facing limited access constraints</t>
  </si>
  <si>
    <t>REG006People facing restricted access constraints</t>
  </si>
  <si>
    <t>Syrian Regional Crisis</t>
  </si>
  <si>
    <t>REG004</t>
  </si>
  <si>
    <t>Syria,Türkiye,Iraq,Egypt,Jordan,Lebanon</t>
  </si>
  <si>
    <t>See the individual crises</t>
  </si>
  <si>
    <t>No recent reliable data available</t>
  </si>
  <si>
    <t>REG004Buildings damaged</t>
  </si>
  <si>
    <t>REG004Buildings destroyed</t>
  </si>
  <si>
    <t>The syrian number of affected groups in the affected area</t>
  </si>
  <si>
    <t>REG004Crisis affected groups</t>
  </si>
  <si>
    <t>REG004Economic Losses</t>
  </si>
  <si>
    <t>MoH Cameroon as of 26/06/2019</t>
  </si>
  <si>
    <t>http://www.minsante.cm/</t>
  </si>
  <si>
    <t>Website is currently not available and no recent updates have been posted.</t>
  </si>
  <si>
    <t>CMR001Illness cases reported</t>
  </si>
  <si>
    <t>CMR003Illness cases reported</t>
  </si>
  <si>
    <t>CMR004Illness cases reported</t>
  </si>
  <si>
    <t>GoM 09/06/2019</t>
  </si>
  <si>
    <t>https://reliefweb.int/report/mali/bulletin-epidemiologique-hebdomadaire-n-23-du-03-au-09062019</t>
  </si>
  <si>
    <t>MLI001Illness cases reported</t>
  </si>
  <si>
    <t>High</t>
  </si>
  <si>
    <t>MRT002Buildings damaged</t>
  </si>
  <si>
    <t>MRT002Buildings destroyed</t>
  </si>
  <si>
    <t>MRT002Injuries reported</t>
  </si>
  <si>
    <t>TZA002Injuries reported</t>
  </si>
  <si>
    <t>Papua Conflict</t>
  </si>
  <si>
    <t>IDN002</t>
  </si>
  <si>
    <t>Indonesia</t>
  </si>
  <si>
    <t>No/limited data/information available</t>
  </si>
  <si>
    <t>IDN002Buildings damaged</t>
  </si>
  <si>
    <t>IDN002Buildings destroyed</t>
  </si>
  <si>
    <t>IDN002Economic Losses</t>
  </si>
  <si>
    <t>IDN002Illness cases reported</t>
  </si>
  <si>
    <t>IDN002People facing limited access constraints</t>
  </si>
  <si>
    <t>IDN002People facing restricted access constraints</t>
  </si>
  <si>
    <t>Not enough data available</t>
  </si>
  <si>
    <t>CMR001Buildings damaged</t>
  </si>
  <si>
    <t>CMR001Buildings destroyed</t>
  </si>
  <si>
    <t>CMR001Economic Losses</t>
  </si>
  <si>
    <t>CMR001People facing restricted access constraints</t>
  </si>
  <si>
    <t>X</t>
  </si>
  <si>
    <t>The current Cholera outbreak in the Far North Region is not clearly connected to the Boko Haram crisis. Data on illnesses that can be related to the BH crisis is insufficient.</t>
  </si>
  <si>
    <t>CMR002Illness cases reported</t>
  </si>
  <si>
    <t>Publicly available data is insufficient to give an approximate number of injuries.</t>
  </si>
  <si>
    <t>CMR002Injuries reported</t>
  </si>
  <si>
    <t>Not enough information available.</t>
  </si>
  <si>
    <t>CMR003Buildings damaged</t>
  </si>
  <si>
    <t>CMR003Buildings destroyed</t>
  </si>
  <si>
    <t>CMR003Economic Losses</t>
  </si>
  <si>
    <t>CMR003Injuries reported</t>
  </si>
  <si>
    <t>Not enough data available (consistency across crisis)</t>
  </si>
  <si>
    <t>COD001People facing limited access constraints</t>
  </si>
  <si>
    <t>COD001People facing restricted access constraints</t>
  </si>
  <si>
    <t>It is difficult to determine what illnesses can be considered a result of the crisis given the complexity of drought, conflict, and natural disasters.</t>
  </si>
  <si>
    <t>PAK001Illness cases reported</t>
  </si>
  <si>
    <t>According to the government. 186 people were injured during Cyclone Idai. This is likely an underestimate, especially given injuries cause by unrest throughout Zimbabwe. However, these numbers are not available and the cyclone is now out of the 6 month reporting period.</t>
  </si>
  <si>
    <t>ZWE001Injuries reported</t>
  </si>
  <si>
    <t>SYR001Buildings damaged</t>
  </si>
  <si>
    <t>SYR001Buildings destroyed</t>
  </si>
  <si>
    <t>Health Cluster Dec  2018-May 2019</t>
  </si>
  <si>
    <t>https://www.who.int/health-cluster/countries/syria/en/</t>
  </si>
  <si>
    <t>We previously  used the data on "trauma's suppported" registered by the health cluster. As data currently is only available untill May, we decided to X this indicator for Syria.</t>
  </si>
  <si>
    <t>SYR001Injuries reported</t>
  </si>
  <si>
    <t>REG001Illness cases reported</t>
  </si>
  <si>
    <t>ZMB002Economic Losses</t>
  </si>
  <si>
    <t>ZMB002Injuries reported</t>
  </si>
  <si>
    <t>ZWE001Buildings damaged</t>
  </si>
  <si>
    <t>ZWE001Buildings destroyed</t>
  </si>
  <si>
    <t>MAR002Illness cases reported</t>
  </si>
  <si>
    <t>MAR002Injuries reported</t>
  </si>
  <si>
    <t>International Displacement in Uganda</t>
  </si>
  <si>
    <t>UGA005</t>
  </si>
  <si>
    <t>Uganda</t>
  </si>
  <si>
    <t>UGA005Buildings damaged</t>
  </si>
  <si>
    <t>UGA005Buildings destroyed</t>
  </si>
  <si>
    <t>UGA005Economic Losses</t>
  </si>
  <si>
    <t>UGA005Injuries reported</t>
  </si>
  <si>
    <t>Nigerian Refugees</t>
  </si>
  <si>
    <t>NER004</t>
  </si>
  <si>
    <t>Although refugees may put strain on available resources and may also provide opportunities to host communities, there is no information available about their impact on host communities.</t>
  </si>
  <si>
    <t>NER004Buildings damaged</t>
  </si>
  <si>
    <t>NER004Buildings destroyed</t>
  </si>
  <si>
    <t>NER004Economic Losses</t>
  </si>
  <si>
    <t>NER004Illness cases reported</t>
  </si>
  <si>
    <t>NER004Injuries reported</t>
  </si>
  <si>
    <t>NER004People facing limited access constraints</t>
  </si>
  <si>
    <t>NER004People facing restricted access constraints</t>
  </si>
  <si>
    <t>Sum of the crisis related ilnesses of the individual crises</t>
  </si>
  <si>
    <t>REG004Illness cases reported</t>
  </si>
  <si>
    <t>The injuries recorded in Syria caused by the conflict in the last six months (until April 2019)</t>
  </si>
  <si>
    <t>REG004Injuries reported</t>
  </si>
  <si>
    <t>not enough verifiable data available</t>
  </si>
  <si>
    <t>COD001Illness cases reported</t>
  </si>
  <si>
    <t>Food Security Crisis in Namibia</t>
  </si>
  <si>
    <t>NAM002</t>
  </si>
  <si>
    <t>Namibia</t>
  </si>
  <si>
    <t>People displaced</t>
  </si>
  <si>
    <t>NAM002People displaced</t>
  </si>
  <si>
    <t>SDN001Illness cases reported</t>
  </si>
  <si>
    <t>Refugees in Sudan</t>
  </si>
  <si>
    <t>SDN005</t>
  </si>
  <si>
    <t>SDN005Buildings damaged</t>
  </si>
  <si>
    <t>SDN005Buildings destroyed</t>
  </si>
  <si>
    <t>SDN005Economic Losses</t>
  </si>
  <si>
    <t>SDN005Illness cases reported</t>
  </si>
  <si>
    <t>SDN005Injuries reported</t>
  </si>
  <si>
    <t>NAM002Illness cases reported</t>
  </si>
  <si>
    <t>NAM002Injuries reported</t>
  </si>
  <si>
    <t>Food Security Crisis in Eswatini</t>
  </si>
  <si>
    <t>SWZ001</t>
  </si>
  <si>
    <t>Eswatini</t>
  </si>
  <si>
    <t>SWZ001Illness cases reported</t>
  </si>
  <si>
    <t>SWZ001Injuries reported</t>
  </si>
  <si>
    <t>Afghan Refugees in Iran</t>
  </si>
  <si>
    <t>IRN004</t>
  </si>
  <si>
    <t>Iran</t>
  </si>
  <si>
    <t>IRN004Buildings damaged</t>
  </si>
  <si>
    <t>IRN004Buildings destroyed</t>
  </si>
  <si>
    <t>IRN004Economic Losses</t>
  </si>
  <si>
    <t>IRN004Illness cases reported</t>
  </si>
  <si>
    <t>IRN004Injuries reported</t>
  </si>
  <si>
    <t>IRN004People facing limited access constraints</t>
  </si>
  <si>
    <t>IRN004People facing restricted access constraints</t>
  </si>
  <si>
    <t>Multiple crises in Iraq</t>
  </si>
  <si>
    <t>IRQ001</t>
  </si>
  <si>
    <t>no sufficient data available</t>
  </si>
  <si>
    <t>IRQ001Buildings damaged</t>
  </si>
  <si>
    <t>IRQ001Buildings destroyed</t>
  </si>
  <si>
    <t>World Bank Spring 2018, data based on 2017 figures</t>
  </si>
  <si>
    <t>http://documents.worldbank.org/curated/en/771451524124058858/pdf/125406-WP-PUBLIC-P163016-Iraq-Economic-Monitor-text-Spring-2018-4-18-18web.pdf</t>
  </si>
  <si>
    <t>The 2017 Iraq Damage and Needs Assessment (DNA) on  seven directly affected governorates estimates the overall damages to be US$45.7 billion and reconstruction and recovery needs to a total US$88.2 billion. This is limited to data assessed at the end of 2017 and not including all Iraqi governorates. Therefore the reliability of this indicator is low.</t>
  </si>
  <si>
    <t>IRQ001Economic Losses</t>
  </si>
  <si>
    <t>IRQ001Illness cases reported</t>
  </si>
  <si>
    <t>as UNAMI is not publishing injuries numbers from Jan 2019 onwards anymore. There is no other (reliable) data available</t>
  </si>
  <si>
    <t>IRQ001Injuries reported</t>
  </si>
  <si>
    <t>Spring 2018, data based on 2017 figures World Bank 02/2018</t>
  </si>
  <si>
    <t>http://documents.worldbank.org/curated/en/771451524124058858/pdf/125406-WP-PUBLIC-P163016-Iraq-Economic-Monitor-text-Spring-2018-4-18-18web.pdf http://documents.worldbank.org/curated/en/600181520000498420/pdf/123631-REVISED-Iraq-Reconstruction-and-Investment-Part-2-Damage-and-Needs-Assessment-of-Affected-Governorates.pdf</t>
  </si>
  <si>
    <t>IRQ002Economic Losses</t>
  </si>
  <si>
    <t>No mention of damaged buidlings found</t>
  </si>
  <si>
    <t>JOR002Buildings damaged</t>
  </si>
  <si>
    <t>No mention of destroyed buildings found</t>
  </si>
  <si>
    <t>JOR002Buildings destroyed</t>
  </si>
  <si>
    <t>JOR002Illness cases reported</t>
  </si>
  <si>
    <t>UNHCR 30/04/2020</t>
  </si>
  <si>
    <t>https://data2.unhcr.org/en/documents/download/75574</t>
  </si>
  <si>
    <t>IDPs in Diffa + returnees in Diffa</t>
  </si>
  <si>
    <t>NER002Injuries reported</t>
  </si>
  <si>
    <t>Syrian refugees in Lebanon</t>
  </si>
  <si>
    <t>LBN002</t>
  </si>
  <si>
    <t>Lebanon</t>
  </si>
  <si>
    <t>ACLED 2020</t>
  </si>
  <si>
    <t>ACLED contains reports of tents burned and demolished. Episodes of government planned demolition of makeshift shelters erected by Syrian refugees following new  measures adopted from 1 July 2019. There is however not enough data available to score either the  partial or total damages indicator.</t>
  </si>
  <si>
    <t>LBN002Buildings damaged</t>
  </si>
  <si>
    <t>LBN002Buildings destroyed</t>
  </si>
  <si>
    <t>International Crisi Group 13/02/2020 LCRP 17/03/2020</t>
  </si>
  <si>
    <t>https://www.crisisgroup.org/middle-east-north-africa/eastern-mediterranean/lebanon/211-easing-syrian-refugees-plight-lebanon; https://data2.unhcr.org/en/documents/download/74641</t>
  </si>
  <si>
    <t>Estimating economic losses in a displacement crisis is complex and highly political. In some cases, the host population may actually be benefitting from the displacement when the displacement is creating jobs, increasing the demand, etc. Last data reporting Lebanon's economic losses due to the crisis goes back to the end of 2015: Lebanon was estimated to have lost USD 18.15 billion following the lowering of the GDP growth rate and USD 4.2 billion due to the lower revenues received between 2012 and 2015 (TOTAL: USD 22.53 billion).  However, due to the reasons listed above, the indicator was xed.</t>
  </si>
  <si>
    <t>LBN002Economic Losses</t>
  </si>
  <si>
    <t>No Data Availble but it assumed that number of injuries caused by the displacement crisis is too low to have an effect in the model. Therefore we scored this indicator 0.</t>
  </si>
  <si>
    <t>LBN002Illness cases reported</t>
  </si>
  <si>
    <t>No Data Available</t>
  </si>
  <si>
    <t>LBN002People facing limited access constraints</t>
  </si>
  <si>
    <t>LBN002People facing restricted access constraints</t>
  </si>
  <si>
    <t>Fatalities reported</t>
  </si>
  <si>
    <t>While there are deaths occuring in Uganda over the last six months, it is unclear whether they are crisis related so they were omitted.</t>
  </si>
  <si>
    <t>UGA005Fatalities reported</t>
  </si>
  <si>
    <t>Lack of specific data on access contraints faced by PIN</t>
  </si>
  <si>
    <t>BFA002People facing limited access constraints</t>
  </si>
  <si>
    <t>BFA002People facing restricted access constraints</t>
  </si>
  <si>
    <t>Multiple crises in Algeria</t>
  </si>
  <si>
    <t>DZA004</t>
  </si>
  <si>
    <t>No damages reported</t>
  </si>
  <si>
    <t>DZA004Buildings damaged</t>
  </si>
  <si>
    <t>DZA004Buildings destroyed</t>
  </si>
  <si>
    <t>DZA004Economic Losses</t>
  </si>
  <si>
    <t>DZA004Illness cases reported</t>
  </si>
  <si>
    <t>No data available. Detention and deportation conditions are likely to cause injuries among the migrant population.</t>
  </si>
  <si>
    <t>DZA004Injuries reported</t>
  </si>
  <si>
    <t>DZA004People facing limited access constraints</t>
  </si>
  <si>
    <t>DZA004People facing restricted access constraints</t>
  </si>
  <si>
    <t>OCHA 08/05/2020</t>
  </si>
  <si>
    <t>https://www.humanitarianresponse.info/sites/www.humanitarianresponse.info/files/documents/files/20200508_humanitarian_access_severity.pdf</t>
  </si>
  <si>
    <t>People in need living in Admin 2 areas classified as 'moderate access constraints' or 'medium access severiy' as defined by OCHA. Humanitarian operations in these areas continue, but restrictions are regular.</t>
  </si>
  <si>
    <t>IRQ001People facing limited access constraints</t>
  </si>
  <si>
    <t>People in need living in Admin 2 areas classified as  'high access constraints' defined by OCHA. Humanitarian actors face consistent difficulties and might be unable to operate in these areas.</t>
  </si>
  <si>
    <t>IRQ001People facing restricted access constraints</t>
  </si>
  <si>
    <t>People in need living in districts  classified as having 'moderate access constraints' or 'medium access severiy' as defined by OCHA. Humanitarian operations in these areas continue, but restrictions are common.</t>
  </si>
  <si>
    <t>IRQ002People facing limited access constraints</t>
  </si>
  <si>
    <t>People in need living in districts classified as  'high access constraints' defined by OCHA. Humanitarian actors face consistent difficulties and might be unable to operate in these areas.</t>
  </si>
  <si>
    <t>IRQ002People facing restricted access constraints</t>
  </si>
  <si>
    <t>OCHA 08/05/2020; UNHCR 12/04/2020</t>
  </si>
  <si>
    <t>https://www.humanitarianresponse.info/sites/www.humanitarianresponse.info/files/documents/files/20200508_humanitarian_access_severity.pdf; https://data2.unhcr.org/en/documents/download/75369</t>
  </si>
  <si>
    <t>9,000 people in need in the governorate of Sulaymanya live in districts with a medium access severity. The figure was not logged because it was not possible to verify whether these 9,000 people in need where either Syrian refugees or part of the 207,458 Iraqi hosts impacted by the refugee influx considered in this crisis.</t>
  </si>
  <si>
    <t>IRQ003People facing limited access constraints</t>
  </si>
  <si>
    <t>No reports of districts with high access constraints in KR-I, where 99% of Syrian refugees in Iraq live.</t>
  </si>
  <si>
    <t>IRQ003People facing restricted access constraints</t>
  </si>
  <si>
    <t>JRP 2018-2020; JRP 23/06/2020</t>
  </si>
  <si>
    <t>http://www.3rpsyriacrisis.org/wp-content/uploads/2019/07/JRP-Executive-Summary-Final-Copy.pdf; https://data2.unhcr.org/en/documents/download/77262</t>
  </si>
  <si>
    <t>The total direct cost of the Syria crisis in Jordan was estimated to be of USD 10,291 billion. The 2020 JRP specified that the estimated direct cost of hosting 1.36 million Syrian refugees per year amounts to  USD 1.5 billion. Not enough information is available to globally assess losses and gains related to the refugee crisis.</t>
  </si>
  <si>
    <t>JOR002Economic Losses</t>
  </si>
  <si>
    <t>HNO 2020; Humanitarian Access Report 30/04/2020</t>
  </si>
  <si>
    <t>https://www.humanitarianresponse.info/sites/www.humanitarianresponse.info/files/documents/files/libya_hno_2020-fullen_final.pdf; https://www.humanitarianresponse.info/sites/www.humanitarianresponse.info/files/documents/files/access_report_-_april_2020.pdf</t>
  </si>
  <si>
    <t>Calculations based on HNO and Humanitarian Access Report Data: combining report access map on 5 access severity levels with the HNO PIN data for migrants and refugees. Migrants and refugees in need living in admin level 1 areas on level 4 and 5 are considered as facing restricted access constraints; migrants and refugees in need living in admin level 1 areas on level 2 and 3 are considered as facing limited access constraints. Level 1 areas were not included in the figures. This is a general estimation which does not reflect the specific access challenges per district or distinguish between different categories of migrants and refugees in need. The usage of OCHA level 4 and 5 for restricted access constraints and level 2 and 3 for limited access constraint is also an attempt to translate OCHA's 5 severity levels into ACAPS' two  categories. For these reasons, reliability is set as low for both access indicators as the above figures are most likely an overestimation and no specific figure for migrants and refugees in need affected by access constraints was found.</t>
  </si>
  <si>
    <t>LBY002People facing limited access constraints</t>
  </si>
  <si>
    <t>LBY002People facing restricted access constraints</t>
  </si>
  <si>
    <t>REG004People facing restricted access constraints</t>
  </si>
  <si>
    <t>The World Bank 2017; BBC News 15/06/2020</t>
  </si>
  <si>
    <t>https://www.worldbank.org/en/country/syria/publication/the-toll-of-war-the-economic-and-social-consequences-of-the-conflict-in-syria; https://www.bbc.com/news/world-middle-east-53020105</t>
  </si>
  <si>
    <t>"From 2011 until the end of 2016, the cumulative losses in gross domestic product (GDP) have been estimated at $226 billion, about four times the Syrian GDP in 2010." Though measurement of economic losses is paticularly difficult, this is one of the best estimations of the cumulative cost of the crisis, represented as a loss of gdp. There are no exact estimates of the economic losses in Syria, one estimate puts it at USD 630 billion worthof destruction.</t>
  </si>
  <si>
    <t>SYR001Economic Losses</t>
  </si>
  <si>
    <t>Food Security in Mauritania</t>
  </si>
  <si>
    <t>MRT003</t>
  </si>
  <si>
    <t>MRT003Buildings damaged</t>
  </si>
  <si>
    <t>MRT003Buildings destroyed</t>
  </si>
  <si>
    <t>MRT003Economic Losses</t>
  </si>
  <si>
    <t>MRT003Injuries reported</t>
  </si>
  <si>
    <t>MRT003People facing limited access constraints</t>
  </si>
  <si>
    <t>MRT003People facing restricted access constraints</t>
  </si>
  <si>
    <t>ACLED April-Sep 2020</t>
  </si>
  <si>
    <t>https://acleddata.com/data-export-tool/</t>
  </si>
  <si>
    <t>Not enough available data. Three Syrian refugee children were injured due to to an ERW explosion close to Zarqa in May 2020.</t>
  </si>
  <si>
    <t>JOR002Injuries reported</t>
  </si>
  <si>
    <t>Landmass affected</t>
  </si>
  <si>
    <t>World Bank 2018</t>
  </si>
  <si>
    <t>https://data.worldbank.org/indicator/AG.LND.TOTL.K2?locations=MR</t>
  </si>
  <si>
    <t>entire country covered</t>
  </si>
  <si>
    <t>MRT003Landmass affected</t>
  </si>
  <si>
    <t>Nagorno-Karabakh Conflict in Armenia</t>
  </si>
  <si>
    <t>ARM002</t>
  </si>
  <si>
    <t>Armenia</t>
  </si>
  <si>
    <t>ARM002Buildings damaged</t>
  </si>
  <si>
    <t>ARM002Buildings destroyed</t>
  </si>
  <si>
    <t>ARM002Economic Losses</t>
  </si>
  <si>
    <t>ARM002Illness cases reported</t>
  </si>
  <si>
    <t>ARM002People facing limited access constraints</t>
  </si>
  <si>
    <t>ARM002People facing restricted access constraints</t>
  </si>
  <si>
    <t>Nagorno-Karabakh conflict in Azerbaijan</t>
  </si>
  <si>
    <t>AZE002</t>
  </si>
  <si>
    <t>Azerbaijan</t>
  </si>
  <si>
    <t>AZE002Buildings damaged</t>
  </si>
  <si>
    <t>AZE002Buildings destroyed</t>
  </si>
  <si>
    <t>Host, non-host and IDPs have been affected by the conflict</t>
  </si>
  <si>
    <t>AZE002Crisis affected groups</t>
  </si>
  <si>
    <t>AZE002Economic Losses</t>
  </si>
  <si>
    <t>AZE002Illness cases reported</t>
  </si>
  <si>
    <t>AZE002People facing limited access constraints</t>
  </si>
  <si>
    <t>AZE002People facing restricted access constraints</t>
  </si>
  <si>
    <t>Nagorno-Karabakh Conflict</t>
  </si>
  <si>
    <t>REG013</t>
  </si>
  <si>
    <t>Armenia,Azerbaijan</t>
  </si>
  <si>
    <t>REG013Buildings damaged</t>
  </si>
  <si>
    <t>REG013Buildings destroyed</t>
  </si>
  <si>
    <t>REG013Economic Losses</t>
  </si>
  <si>
    <t>REG013Illness cases reported</t>
  </si>
  <si>
    <t>REG013People facing limited access constraints</t>
  </si>
  <si>
    <t>REG013People facing restricted access constraints</t>
  </si>
  <si>
    <t>Complex crisis in Chad</t>
  </si>
  <si>
    <t>TCD001</t>
  </si>
  <si>
    <t>TCD001Buildings damaged</t>
  </si>
  <si>
    <t>TCD001Buildings destroyed</t>
  </si>
  <si>
    <t>TCD001Economic Losses</t>
  </si>
  <si>
    <t>TCD001Illness cases reported</t>
  </si>
  <si>
    <t>TCD001Injuries reported</t>
  </si>
  <si>
    <t>TCD001People facing limited access constraints</t>
  </si>
  <si>
    <t>TCD001People facing restricted access constraints</t>
  </si>
  <si>
    <t>Complex crisis in Congo</t>
  </si>
  <si>
    <t>COG001</t>
  </si>
  <si>
    <t>Congo</t>
  </si>
  <si>
    <t>COG001Injuries reported</t>
  </si>
  <si>
    <t>COG001Illness cases reported</t>
  </si>
  <si>
    <t>COG001Buildings damaged</t>
  </si>
  <si>
    <t>COG001Buildings destroyed</t>
  </si>
  <si>
    <t>COG001Economic Losses</t>
  </si>
  <si>
    <t>COG001People facing limited access constraints</t>
  </si>
  <si>
    <t>COG001People facing restricted access constraints</t>
  </si>
  <si>
    <t>International Displacement</t>
  </si>
  <si>
    <t>ETH003</t>
  </si>
  <si>
    <t>Ethiopia</t>
  </si>
  <si>
    <t xml:space="preserve">No data </t>
  </si>
  <si>
    <t>ETH003People facing limited access constraints</t>
  </si>
  <si>
    <t>ETH003People facing restricted access constraints</t>
  </si>
  <si>
    <t>Northern Ethiopia Conflict</t>
  </si>
  <si>
    <t>ETH004</t>
  </si>
  <si>
    <t>No data</t>
  </si>
  <si>
    <t>ETH004People facing limited access constraints</t>
  </si>
  <si>
    <t>Affected population</t>
  </si>
  <si>
    <t>NAM002Crisis affected groups</t>
  </si>
  <si>
    <t>UNHCR 31/03/2021</t>
  </si>
  <si>
    <t>https://data2.unhcr.org/en/country/zmb</t>
  </si>
  <si>
    <t xml:space="preserve">Refugees, host and non-host groups are affected by the crisis. Most refugees are from Angola and DRC, and smaller numbers of refugees are from Rwanda, Burundi, Somalia and other nationalities. </t>
  </si>
  <si>
    <t>ZMB002Crisis affected groups</t>
  </si>
  <si>
    <t xml:space="preserve">Multiple crisis in Kenya </t>
  </si>
  <si>
    <t>KEN001</t>
  </si>
  <si>
    <t>Infogap</t>
  </si>
  <si>
    <t>KEN001Buildings damaged</t>
  </si>
  <si>
    <t>KEN001Buildings destroyed</t>
  </si>
  <si>
    <t>Buildings in affected area</t>
  </si>
  <si>
    <t>KEN001Buildings in affected area</t>
  </si>
  <si>
    <t>KEN001Economic Losses</t>
  </si>
  <si>
    <t>KEN001People facing limited access constraints</t>
  </si>
  <si>
    <t>KEN001People facing restricted access constraints</t>
  </si>
  <si>
    <t>KEN002Buildings damaged</t>
  </si>
  <si>
    <t>KEN002Buildings destroyed</t>
  </si>
  <si>
    <t>KEN002Buildings in affected area</t>
  </si>
  <si>
    <t>KEN002Economic Losses</t>
  </si>
  <si>
    <t>Drought in Kenya</t>
  </si>
  <si>
    <t>KEN003</t>
  </si>
  <si>
    <t>KEN003Buildings damaged</t>
  </si>
  <si>
    <t>KEN003Buildings destroyed</t>
  </si>
  <si>
    <t>KEN003Buildings in affected area</t>
  </si>
  <si>
    <t>KEN003Economic Losses</t>
  </si>
  <si>
    <t>KEN002People facing limited access constraints</t>
  </si>
  <si>
    <t>KEN003People facing limited access constraints</t>
  </si>
  <si>
    <t>KEN003People facing restricted access constraints</t>
  </si>
  <si>
    <t>Drought in South-West Angola</t>
  </si>
  <si>
    <t>AGO002</t>
  </si>
  <si>
    <t>Angola</t>
  </si>
  <si>
    <t>ACLED accessed 13/12/2021</t>
  </si>
  <si>
    <t>https://acleddata.com/dashboard/#/dashboard</t>
  </si>
  <si>
    <t>From 13/05/2021 to 03/12/2021</t>
  </si>
  <si>
    <t>AGO002Fatalities reported</t>
  </si>
  <si>
    <t>Fatalities in all crises</t>
  </si>
  <si>
    <t>ACLED accessed 20/12/2021</t>
  </si>
  <si>
    <t>Fatalities related to riots</t>
  </si>
  <si>
    <t>AGO002Fatalities in all crises</t>
  </si>
  <si>
    <t>EOC Yemen 2021</t>
  </si>
  <si>
    <t>https://app.powerbi.com/view?r=eyJrIjoiNTY3YmU0NTItMmFjYy00OTUxLWI2NzEtOTU5N2Q0MDBjMjE5IiwidCI6ImI3ZTNlYmJjLTE2ZTctNGVmMi05NmE5LTVkODc4ZDg3MDM5ZCIsImMiOjl9</t>
  </si>
  <si>
    <t>The data set is until May/2021
I calculated 6 months span From ( Dec 2020- May 2021)
Still no current data</t>
  </si>
  <si>
    <t>YEM002Illness cases reported</t>
  </si>
  <si>
    <t>YEM001Illness cases reported</t>
  </si>
  <si>
    <t>CIMP data set/circulated through email</t>
  </si>
  <si>
    <t xml:space="preserve">CIMP Data , Circulated through email </t>
  </si>
  <si>
    <t>Calculated for 6 months span</t>
  </si>
  <si>
    <t>YEM001Injuries reported</t>
  </si>
  <si>
    <t>Drought in Ethiopia</t>
  </si>
  <si>
    <t>ETH005</t>
  </si>
  <si>
    <t>ETH005Buildings damaged</t>
  </si>
  <si>
    <t>ETH005Buildings destroyed</t>
  </si>
  <si>
    <t>ETH005Buildings in affected area</t>
  </si>
  <si>
    <t>ETH005People facing limited access constraints</t>
  </si>
  <si>
    <t>ETH005People facing restricted access constraints</t>
  </si>
  <si>
    <t>Eastern Africa Regional Drought Crisis</t>
  </si>
  <si>
    <t>REG014</t>
  </si>
  <si>
    <t>Ethiopia,Somalia,Kenya</t>
  </si>
  <si>
    <t>REG014Buildings damaged</t>
  </si>
  <si>
    <t>REG014Buildings destroyed</t>
  </si>
  <si>
    <t>REG014Buildings in affected area</t>
  </si>
  <si>
    <t>All groups are affected</t>
  </si>
  <si>
    <t>REG014Crisis affected groups</t>
  </si>
  <si>
    <t>REG014People facing limited access constraints</t>
  </si>
  <si>
    <t>REG014People facing restricted access constraints</t>
  </si>
  <si>
    <t>Extreme humanitarian conditions - Level 5</t>
  </si>
  <si>
    <t xml:space="preserve">x
</t>
  </si>
  <si>
    <t xml:space="preserve">No data available
</t>
  </si>
  <si>
    <t>REG002Extreme humanitarian conditions - Level 5</t>
  </si>
  <si>
    <t>Multiple Crises in Tanzania</t>
  </si>
  <si>
    <t>TZA001</t>
  </si>
  <si>
    <t>TZA001Illness cases reported</t>
  </si>
  <si>
    <t>TZA001Injuries reported</t>
  </si>
  <si>
    <t>TZA001Buildings damaged</t>
  </si>
  <si>
    <t>TZA001Buildings destroyed</t>
  </si>
  <si>
    <t>TZA001Buildings in affected area</t>
  </si>
  <si>
    <t>TZA001Economic Losses</t>
  </si>
  <si>
    <t>TZA001People facing limited access constraints</t>
  </si>
  <si>
    <t>TZA001People facing restricted access constraints</t>
  </si>
  <si>
    <t>Food Security Crisis in North-East Tanzania</t>
  </si>
  <si>
    <t>TZA003</t>
  </si>
  <si>
    <t>TZA003People displaced</t>
  </si>
  <si>
    <t>TZA003Illness cases reported</t>
  </si>
  <si>
    <t>TZA003Injuries reported</t>
  </si>
  <si>
    <t>TZA003Buildings damaged</t>
  </si>
  <si>
    <t>TZA003Buildings destroyed</t>
  </si>
  <si>
    <t>TZA003Buildings in affected area</t>
  </si>
  <si>
    <t>TZA003Economic Losses</t>
  </si>
  <si>
    <t>Host community and refugees</t>
  </si>
  <si>
    <t>TZA003Crisis affected groups</t>
  </si>
  <si>
    <t>TZA003People facing limited access constraints</t>
  </si>
  <si>
    <t>TZA003People facing restricted access constraints</t>
  </si>
  <si>
    <t>OCHA 14/05/2021 ; OCHA 17/03/2022</t>
  </si>
  <si>
    <t>https://reliefweb.int/sites/reliefweb.int/files/resources/Situation%20Report%20-%20Ethiopia%20-%20Tigray%20Region%20Humanitarian%20Update%20-%2014%20May%202021.pdf ; https://reliefweb.int/sites/reliefweb.int/files/resources/Situation%20Report%20-%20Northern%20Ethiopia%20-%20Humanitarian%20Update%20-%2017%20Mar%202022.pdf</t>
  </si>
  <si>
    <t xml:space="preserve">It is estimated that 7,000-10,000 Eritrean refugees are still in hard to reach areas across the region. The needs are likely to be very high// Access beyond Afdera Woreda, Zone 2 (Afar region) is currently impossible due to the clashes, hindering humanitarian operators from accessing an estimated 200,000 displaced people located in the inaccessible area. </t>
  </si>
  <si>
    <t>ETH004People facing restricted access constraints</t>
  </si>
  <si>
    <t>Host-community, IDPs, refugees , returnees</t>
  </si>
  <si>
    <t>ZWE001Crisis affected groups</t>
  </si>
  <si>
    <t>World Bank 2020, UNHCR 28/02/2022, UNHCR 2018</t>
  </si>
  <si>
    <t xml:space="preserve">https://data.worldbank.org/indicator/SP.POP.TOTL?locations=DZ&amp;page=2 ; https://reporting.unhcr.org/document/1845 ; http://www.usc.es/export9/sites/webinstitucional/gl/institutos/ceso/descargas/UNHCR_Tindouf-Total-In-Camp-Population_March-2018.pdf
</t>
  </si>
  <si>
    <t>Refugees,  migrants and host population</t>
  </si>
  <si>
    <t>DZA004Crisis affected groups</t>
  </si>
  <si>
    <t>Host, non host, IDPs, Refugees, Asylum seekers</t>
  </si>
  <si>
    <t>ERI001Crisis affected groups</t>
  </si>
  <si>
    <t>No reliable information giving a cumulative figure for this incident</t>
  </si>
  <si>
    <t>ERI001Illness cases reported</t>
  </si>
  <si>
    <t>ERI001Buildings in affected area</t>
  </si>
  <si>
    <t>ERI001Economic Losses</t>
  </si>
  <si>
    <t>No cumulative figure for this event</t>
  </si>
  <si>
    <t>KEN003Injuries reported</t>
  </si>
  <si>
    <t>Complex crisis in Ethiopia</t>
  </si>
  <si>
    <t>ETH001</t>
  </si>
  <si>
    <t>ETH001People facing limited access constraints</t>
  </si>
  <si>
    <t>OCHA 14/05/2021</t>
  </si>
  <si>
    <t>https://reliefweb.int/sites/reliefweb.int/files/resources/Situation%20Report%20-%20Ethiopia%20-%20Tigray%20Region%20Humanitarian%20Update%20-%2014%20May%202021.pdf</t>
  </si>
  <si>
    <t>It is estimated that 7,000-10,000 Eritrean refugees are still in hard to reach areas across the region. The needs are likely to be very high.</t>
  </si>
  <si>
    <t>ETH001People facing restricted access constraints</t>
  </si>
  <si>
    <t>Venezuela displacement in Brazil</t>
  </si>
  <si>
    <t>BRA002</t>
  </si>
  <si>
    <t>Brazil</t>
  </si>
  <si>
    <t>BRA002People facing restricted access constraints</t>
  </si>
  <si>
    <t>IFRC 05/07/2022</t>
  </si>
  <si>
    <t>https://reliefweb.int/report/mauritania/mauritaniatagant-hunger-crisis-emergency-plan-action-epoa-dref-operation-ndeg-mdrma013</t>
  </si>
  <si>
    <t xml:space="preserve">There are 136,254 malnourished children, including 103,514 (6%) in moderate acute malnutrition (MAM) and 32,740 (1.9%) in Severe Acute Malnutrition (SAM ) </t>
  </si>
  <si>
    <t>MRT003Illness cases reported</t>
  </si>
  <si>
    <t xml:space="preserve">Floods in Pakistan </t>
  </si>
  <si>
    <t>PAK005</t>
  </si>
  <si>
    <t>PAK005Illness cases reported</t>
  </si>
  <si>
    <t>PAK005Buildings in affected area</t>
  </si>
  <si>
    <t>PAK005Economic Losses</t>
  </si>
  <si>
    <t xml:space="preserve">Medium </t>
  </si>
  <si>
    <t>Host community, refugees, asylum seekers, migrants</t>
  </si>
  <si>
    <t>DZA002Crisis affected groups</t>
  </si>
  <si>
    <t>Host community, refugees</t>
  </si>
  <si>
    <t>DZA003Crisis affected groups</t>
  </si>
  <si>
    <t>UNHCR accessed 11/07/2022, City Population accessed 07/2022</t>
  </si>
  <si>
    <t xml:space="preserve">https://data2.unhcr.org/en/situations/mediterranean/location/5205 ; https://www.citypopulation.de/en/italy/cities/calabria/ ; https://www.citypopulation.de/en/italy/cities/sicilia/
</t>
  </si>
  <si>
    <t>The figure represents the landmass of areas that recieves most migrants: Sicily (25,833 km²) and Calabria (15,222 km²)</t>
  </si>
  <si>
    <t>ITA002Landmass affected</t>
  </si>
  <si>
    <t>UNHCR accessed 29/06/2022, Britannica accessed 29/06/2022</t>
  </si>
  <si>
    <t xml:space="preserve">https://data2.unhcr.org/en/situations/mediterranean/location/5205 ; https://www.britannica.com/place/Calabria-region-Italy ; https://www.britannica.com/place/Sicily 
</t>
  </si>
  <si>
    <t xml:space="preserve">Host community, asylum seekers, and refugees </t>
  </si>
  <si>
    <t>ITA002Crisis affected groups</t>
  </si>
  <si>
    <t>Host community, migrants, refugees, asylum seekers</t>
  </si>
  <si>
    <t>LBY002Crisis affected groups</t>
  </si>
  <si>
    <t>World Bank 2021</t>
  </si>
  <si>
    <t>https://data.worldbank.org/indicator/AG.LND.TOTL.K2?locations=MA</t>
  </si>
  <si>
    <t>The landmass affected covers the whole country as refugees and asylum seekers are in 52 locations across the country.</t>
  </si>
  <si>
    <t>MAR002Landmass affected</t>
  </si>
  <si>
    <t>Host communiy, refugees, asylum seekers, migrants</t>
  </si>
  <si>
    <t>MAR002Crisis affected groups</t>
  </si>
  <si>
    <t>City Population 07/2022 ; UNHCR accessed 11/07/2022</t>
  </si>
  <si>
    <t>https://www.citypopulation.de/en/spain/admin/ ; https://data.unhcr.org/en/country/esp</t>
  </si>
  <si>
    <t>The forgure represents the landmass of the most affected areas are considered Canary Islands (7,447 km² ), Mainland Andalucia (87,598 km²), Melilla (13.41 km²), Balearic Islands (4,992 km²), and Ceuta (19.48 km²)</t>
  </si>
  <si>
    <t>ESP002Landmass affected</t>
  </si>
  <si>
    <t>Host communiy, migrants, asylum seekers</t>
  </si>
  <si>
    <t>ESP002Crisis affected groups</t>
  </si>
  <si>
    <t>World Bank 2020</t>
  </si>
  <si>
    <t xml:space="preserve">https://data.worldbank.org/indicator/AG.SRF.TOTL.K2?locations=TN&amp;page=2 </t>
  </si>
  <si>
    <t>The figure reporesents the total landmass of Tunisia</t>
  </si>
  <si>
    <t>TUN002Landmass affected</t>
  </si>
  <si>
    <t>UNHCR 30/06/2022</t>
  </si>
  <si>
    <t>https://reliefweb.int/report/tunisia/unhcr-tunisia-operational-update-30-june-2022</t>
  </si>
  <si>
    <t>TUN002Crisis affected groups</t>
  </si>
  <si>
    <t>MRT002Illness cases reported</t>
  </si>
  <si>
    <t>TZA002Buildings destroyed</t>
  </si>
  <si>
    <t>Central Mediterranean Route</t>
  </si>
  <si>
    <t>REG007</t>
  </si>
  <si>
    <t>Algeria,Tunisia,Libya,Italy</t>
  </si>
  <si>
    <t xml:space="preserve">       x</t>
  </si>
  <si>
    <t>REG007Illness cases reported</t>
  </si>
  <si>
    <t>REG007Injuries reported</t>
  </si>
  <si>
    <t>REG007Buildings damaged</t>
  </si>
  <si>
    <t>REG007Buildings destroyed</t>
  </si>
  <si>
    <t>REG007Buildings in affected area</t>
  </si>
  <si>
    <t>REG007Economic Losses</t>
  </si>
  <si>
    <t xml:space="preserve">UNHCR 26/05/2022 ; Migrants Refugees accessed 21/08/2022 UNHCR 31/07/2022 ; UNHCR 31/07/2022 UNHCR accessed 26/08/2022 ; IOM 20/06/2022 UNHCR accessed 25/08/2022    </t>
  </si>
  <si>
    <t>https://reliefweb.int/report/algeria/unhcr-middle-east-and-north-africa-algeria-may-2022 ; https://migrants-refugees.va/country-profile/algeria/#:~:text=In%20mid%2D2020%20there%20were,and%20100.6%20thousand%20in%202019. https://data.unhcr.org/en/documents/details/94984 ; https://data.unhcr.org/en/documents/details/94983 https://data.unhcr.org/en/country/lby ; https://dtm.iom.int/reports/migrant-report-key-findings-round-41-feb-april-2022 https://data2.unhcr.org/en/situations/mediterranean/location/5205</t>
  </si>
  <si>
    <t>REG007Crisis affected groups</t>
  </si>
  <si>
    <t>REG007People facing limited access constraints</t>
  </si>
  <si>
    <t>REG007People facing restricted access constraints</t>
  </si>
  <si>
    <t>Western Mediterranean Route</t>
  </si>
  <si>
    <t>REG008</t>
  </si>
  <si>
    <t>Algeria,Morocco,Spain</t>
  </si>
  <si>
    <t>REG008Illness cases reported</t>
  </si>
  <si>
    <t>REG008Injuries reported</t>
  </si>
  <si>
    <t>REG008Buildings damaged</t>
  </si>
  <si>
    <t>REG008Buildings destroyed</t>
  </si>
  <si>
    <t>REG008Buildings in affected area</t>
  </si>
  <si>
    <t>REG008Economic Losses</t>
  </si>
  <si>
    <t>UNHCR 26/05/2022 ; Migrants Refugees accessed 21/08/2022 UNHCR 27/5/2022; Al Jazeera 25/06/2022 UNHCR accessed 25/08/2022 ; UNHCR 16/08/2022</t>
  </si>
  <si>
    <t>https://reliefweb.int/report/algeria/unhcr-middle-east-and-north-africa-algeria-may-2022 ; https://migrants-refugees.va/country-profile/algeria/#:~:text=In%20mid%2D2020%20there%20were,and%20100.6%20thousand%20in%202019. https://reliefweb.int/report/morocco/morocco-factsheet-april-2022 ; https://www.aljazeera.net/news/politics/2022/6/25/%D9%85%D9%82%D8%AA%D9%84-18-%D9%85%D9%87%D8%A7%D8%AC%D8%B1%D8%A7-%D8%A3%D8%AB%D9%86%D8%A7%D8%A1-%D9%85%D8%AD%D8%A7%D9%88%D9%84%D8%AA%D9%87%D9%85-%D8%A7%D9%84%D8%B9%D8%A8%D9%88%D8%B1-%D8%A5%D9%84%D9%89 https://data.unhcr.org/en/country/esp ; https://reliefweb.int/report/spain/spain-asylum-applications-1-jan-30-jul-2022</t>
  </si>
  <si>
    <t>REG008Crisis affected groups</t>
  </si>
  <si>
    <t>REG008People facing limited access constraints</t>
  </si>
  <si>
    <t>REG008People facing restricted access constraints</t>
  </si>
  <si>
    <t>Total population</t>
  </si>
  <si>
    <t>HNO 2022; OCHA 2022; World Bank, 2020; World Bank, 2020; "World Bank, 2021; World Bank, 2020; World Bank, 2021; World Bank 2021 ; R4V 2022; World Bank 2021 ; R4V 2022</t>
  </si>
  <si>
    <t>https://www.humanitarianresponse.info/es/operations/colombia/document/panorama-de-necesidades-humanitarias-2022  https://hum-insight.info/ https://data.worldbank.org/indicator/sp.pop.totl?page=2 https://data.worldbank.org/indicator/SM.POP.REFG?locations=BR  https://data.worldbank.org/indicator/SM.POP.REFG.OR?locations=BR https://data.worldbank.org/indicator/SP.POP.TOTL?locations=EC https://data.worldbank.org/country/peru?view=chart https://data.worldbank.org/indicator/SP.POP.TOTL?locations=CL https://data.worldbank.org/country/TT https://data.worldbank.org/indicator/SP.POP.TOTL?locations=DO ; https://www.r4v.info/es/document/r4v-america-latina-y-el-caribe-refugiados-y-migrantes 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https://datosmacro.expansion.com/demografia/migracion/emigracion/republica-dominicana#:~:text=Seg%C3%BAn%20los%20%C3%BAltimos%20datos%20publicados,195%20del%20ranking%20de%20emigrantes. https://data.worldbank.org/indicator/SP.POP.TOTL?locations=PA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https://datosmacro.expansion.com/demografia/migracion/inmigracion/panama#:~:text=Seg%C3%BAn%20los%20%C3%BAltimos%20datos%20publicados,%2C%20que%20son%20el%2048.99%25.</t>
  </si>
  <si>
    <t>Total sum of population of countries with REG002: 27412335 (Ven); 208495000 (Bra); 50300000 (COL); 14846361 (EC); 33000000 (Per); 1454973 (TTO); 19100000 (CHL); 4300000 (PAN); 10800000 (DOM)</t>
  </si>
  <si>
    <t>REG002Total population</t>
  </si>
  <si>
    <t>Orarbo 2021; EcuRed 2021; EnColombia 2021; Toda Colombia 2021; OECD 2021; Colombia Immap 2021; World Bank; Brazilian Government, 2022</t>
  </si>
  <si>
    <t>http://orarbo.gov.co/apc-aa-files/a65cd60a57804f3f1d35afb36cfcf958/bogota_ficha_11001.pdf  https://www.ecured.cu/Departamento_de_Guajira_(Colombia)  https://encolombia.com/educacion-cultura/geografia-colombiana/departamentos/valle-del-cauca/ https://www.todacolombia.com/departamentos-de-colombia/atlantico/index.html  https://www.oecd.org/education/imhe/49183012.pdf  https://colombia.immap.org/deteccion-y-caracterizacion-de-asentamientos-nuevos/caracterizacion-de-asentamientos/nuevos-asentamientos-norte-de-santander/  https://data.worldbank.org/indicator/AG.LND.TOTL.K2?locations=VE; https://www.gov.br/casacivil/pt-br/acolhida/noticias/em-quatro-anos-mais-de-70-mil-refugiados-e-migrantes-venezuelanos-foram-interiorizados-no-brasil-1  https://www.embajadadebrasil.org/  https://data.worldbank.org/indicator/SP.POP.TOTL?locations=EC https://data.worldbank.org/indicator/AG.LND.TOTL.K2?locations=PE https://data.worldbank.org/indicator/SP.POP.TOTL?locations=CL https://data.worldbank.org/indicator/AG.LND.TOTL.K2?locations=TT https://data.worldbank.org/indicator/AG.LND.TOTL.K2?locations=DO https://data.worldbank.org/indicator/AG.LND.TOTL.K2?locations=PA</t>
  </si>
  <si>
    <t>Sum ofLandmass affected in countries with REG002</t>
  </si>
  <si>
    <t>REG002Landmass affected</t>
  </si>
  <si>
    <t>People exposed</t>
  </si>
  <si>
    <t>HNO2022; IBGE, 2021; World Bank, 2020; World Bank, 2021; World Bank, 2020; World Bank, 2021; World Bank 2021 ; R4V 2022; R4V 2022</t>
  </si>
  <si>
    <t>https://www.ibge.gov.br/  https://data.worldbank.org/indicator/SP.POP.TOTL?locations=EC  https://data.worldbank.org/country/peru?view=chart https://data.worldbank.org/indicator/SP.POP.TOTL?locations=CL https://data.worldbank.org/country/TT https://data.worldbank.org/indicator/SP.POP.TOTL?locations=DO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 dominicana#:~:text=Seg%C3%BAn%20los%20%C3%BAltimos%20datos%20publicados,195%20de %20ranking%20de%20emigrantes. https://www.r4v.info/es/document/r4v-america-latina-y-el-caribe-refugiados-y-migrantes-venezolanos-en-la-region-julio-2022</t>
  </si>
  <si>
    <t>Sum of people exposed in all countries with open Reg002 crisis</t>
  </si>
  <si>
    <t>REG002People exposed</t>
  </si>
  <si>
    <t>People affected</t>
  </si>
  <si>
    <t>R4V, 07/12/2021; UCAB, 2021; IDMC, 2021; R4V, 2022; UNHCR 2022; R4V, 2022; Inec 2022; R4V, 2022; Inei 2017; INE, 2017; R4V,2021; IOM 2020; World Bank 2021 ; R4V 2022; R4V 2022; R4V 02/2022; APNEWS 01/02/2022</t>
  </si>
  <si>
    <t>https://www.r4v.info/en/document/rmrp-2022 https://www.internal-displacement.org/countries/venezuela  https://assets.website-files.com/5d14c6a5c4ad42a4e794d0f7/6153ad6fb92e4428cada4fb7_Presentacion%20ENCOVI%202021%20V1.pdf https://www.r4v.info/pt/document/rmrp-2022-plano-regional-e-capitulo-brasil  https://disasterphilanthropy.org/disasters/2022-northeastern-brazil-floods/  https://reporting.unhcr.org/brazil    https://data.humdata.org/dataset/idmc-idp-data-for-brazil           https://floodlist.com/america/brazil-floods-amazonas-may-2022    https://www.ibge.gov.br/  https://www.gov.br/cemaden/pt-br/assuntos/riscos-geo-hidrologicos/12-06-2022-previsao-de-risco-geo-hidrologicos https://www.reuters.com/world/americas/heavy-rains-brazils-northeast-kill-least-35-2022-05-28/ https://rmrp.r4v.info/rmrp-2022-pagina-principal-ecuador/  https://www.ecuadorencifras.gob.ec/estadisticas/ https://rmrp.r4v.info/rmrp-2022-pagina-principal-ecuador/  https://www.ecuadorencifras.gob.ec/estadisticas/ http://resultados.censo2017.cl/  https://www.r4v.info/es/document/chile-two-pager https://dtm.iom.int/reports/trinidad-and-tobago-%E2%80%94-monitoring-venezuelan-citizens-presence-round-3-december-2020 https://data.worldbank.org/indicator/SP.POP.TOTL?locations=DO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https://datosmacro.expansion.com/demografia/migracion/emigracion/republica-dominicana#:~:text=Seg%C3%BAn%20los%20%C3%BAltimos%20datos%20publicados,195%20del%20ranking%20de%20emigrantes  https://www.r4v.info/es/document/r4v-america-latina-y-el-caribe-refugiados-y-migrantes-venezolanos-en-la-region-febrero-1 https://data.humdata.org/dataset/rmrp-2022 https://apnews.com/article/noticias-9412f9ff99ff5e89b36dcdec57802516</t>
  </si>
  <si>
    <t xml:space="preserve">Sum of affected people from countries with open Reg002 crisis: </t>
  </si>
  <si>
    <t>REG002People affected</t>
  </si>
  <si>
    <t>Ministerio de Relaciones Exteriores, 2022; R4V 2022 UNHCR, 2022; Humdata, 2021; R4V,2022; R4V,2022; R4V,  December 9th, 2021 ; R4V,2022; R4V 2022; R4V 2022</t>
  </si>
  <si>
    <t>https://migracioncolombia.gov.co/infografias/distribucion-de-venezolanos-en-colombia-corte28-de-febrero-de-2022  r4v.info/en/refugeeandmigrants  https://reporting.unhcr.org/brazil   https://data.humdata.org/dataset/idmc-idp-data-for-brazil  https://www.r4v.info/en/document/rmrp-2022 https://www.r4v.info/en/document/rmrp-2022 https://www.r4v.info/es/document/chile-two-pager https://www.r4v.info/es/document/2022-rmrp-trinidad-y-tobago-hoja-informativa  https://www.r4v.info/es/document/r4v-america-latina-y-el-caribe-refugiados-y-migrantes-venezolanos-en-la-region-julio-2022 https://www.r4v.info/es/document/r4v-america-latina-y-el-caribe-refugiados-y-migrantes-venezolanos-en-la-region-julio-2022</t>
  </si>
  <si>
    <t xml:space="preserve">Sum of people displaced from countries with open Reg002 crisis
</t>
  </si>
  <si>
    <t>REG002People displaced</t>
  </si>
  <si>
    <t>It is difficult to establish and access this data</t>
  </si>
  <si>
    <t>REG002Illness cases reported</t>
  </si>
  <si>
    <t>REG002Injuries reported</t>
  </si>
  <si>
    <t>Medicina Legal 2022; ACLED 2022; Missing Migrants; ACLED, 2022; Missing Migrants 2022; BBC 2021 ; El Pitazo 2022</t>
  </si>
  <si>
    <t>https://noticias.canal1.com.co/noticias/este-ano-han-sido-asesinados-367-ciudadanos-venezolanos-en-colombia/  https://acleddata.com/dashboard/#/dashboard  https://missingmigrants.iom.int/es/descargar-datos-del-proyecto-migrantes-desaparecidos https://missingmigrants.iom.int/es/descargar-datos-del-proyecto-migrantes-desaparecidos https://acleddata.com/dashboard/#/dashboard https://missingmigrants.iom.int/es/descargar-datos-del-proyecto-migrantes-desaparecidos https://www.bbc.com/mundo/noticias-america-latina-58800345 ; https://elpitazo.net/migracion/al-menos-10-venezolanos-han-muerto-en-la-selva-del-darien-en-lo-que-va-de-2022/</t>
  </si>
  <si>
    <t>Sum of number of fatalities reported from countries with open REG002 crisis. No information available for Brazil002 and DOM002</t>
  </si>
  <si>
    <t>REG002Fatalities reported</t>
  </si>
  <si>
    <t>HNO 2022 Indepaz 2022, Medicina legal 2022; ACLED 2022; ACLED, 2022; Missing Migrants; Missing Migrants; ACLED, 2022; Missing Migrants; BBC 2021 ; El Pitazo 2022</t>
  </si>
  <si>
    <t>https://www.humanitarianresponse.info/es/operations/colombia/document/panorama-de-necesidades-humanitarias-2022  https://indepaz.org.co/informe-de-masacres-en-colombia-durante-el-2020-2021/ https://acleddata.com/dashboard/#/dashboard https://acleddata.com/dashboard/#/dashboard https://missingmigrants.iom.int/es/descargar-datos-del-proyecto-migrantes-desaparecidos https://missingmigrants.iom.int/es/descargar-datos-del-proyecto-migrantes-desaparecidos https://acleddata.com/dashboard/#/dashboard https://missingmigrants.iom.int/es/descargar-datos-del-proyecto-migrantes-desaparecidos https://www.bbc.com/mundo/noticias-america-latina-58800345 ; https://elpitazo.net/migracion/al-menos-10-venezolanos-han-muerto-en-la-selva-del-darien-en-lo-que-va-de-2022/</t>
  </si>
  <si>
    <t>Sum of all fatalities reported in countries with open Reg002. No data available for DOM002</t>
  </si>
  <si>
    <t>REG002Fatalities in all crises</t>
  </si>
  <si>
    <t>REG002Buildings damaged</t>
  </si>
  <si>
    <t>REG002Buildings destroyed</t>
  </si>
  <si>
    <t>REG002Economic Losses</t>
  </si>
  <si>
    <t>People in Need</t>
  </si>
  <si>
    <t>RMRP 2022; UCAB, 2021; R4V, 2022; R4V 2022; R4V 2022; R4V 2022; R4V 2022; R4V 2022; R4V 2022</t>
  </si>
  <si>
    <t>https://www.r4v.info/en/document/rmrp-2022  https://assets.website-files.com/5d14c6a5c4ad42a4e794d0f7/6153ad6fb92e4428cada4fb7_Presentacion%20ENCOVI%202021%20V1.pdf  https://www.r4v.info/pt/document/rmrp-2022-plano-regional-e-capitulo-brasil  https://www.r4v.info/en/document/rmrp-2022  https://www.r4v.info/en/document/rmrp-2022  https://www.r4v.info/es/document/chile-two-pager  https://www.r4v.info/en/document/rmrp-2022  https://data.humdata.org/dataset/rmrp-2022 https://data.humdata.org/dataset/rmrp-2022</t>
  </si>
  <si>
    <t xml:space="preserve">Sum of PIN in countries with REG002
</t>
  </si>
  <si>
    <t>REG002People in Need</t>
  </si>
  <si>
    <t>Minimal humanitarian conditions - Level 1</t>
  </si>
  <si>
    <t>"UCAB, 2021; IDMC, 2021; OCHA 2022; R4V, 2022; UNHCR 2022; IBGE, 2021; R4V, 2022; Inec 2022, World Bank 2020; R4V, 2022; Inei 2017, World Bank 2021; World Bank, 2020 INE, 2017; R4V,2021; World Bank, 2021 IOM 2020; World Bank 2020 ; R4V 2022; R4V 2022</t>
  </si>
  <si>
    <t>https://hum-insight.info/ https://assets.website-files.com/5d14c6a5c4ad42a4e794d0f7/6153ad6fb92e4428cada4fb7_Presentacion%20ENCOVI%202021%20V1.pdf   https://www.internal-displacement.org/countries/venezuela  https://assets.website-files.com/5d14c6a5c4ad42a4e794d0f7/6153ad6fb92e4428cada4fb7_Presentacion%20ENCOVI%202021%20V1.pdf  https://hum-insight.info/ https://www.ibge.gov.br/ https://www.r4v.info/pt/document/rmrp-2022-plano-regional-e-capitulo-brasil  https://disasterphilanthropy.org/disasters/2022-northeastern-brazil-floods/  https://reporting.unhcr.org/brazil    https://data.humdata.org/dataset/idmc-idp-data-for-brazil           https://floodlist.com/america/brazil-floods-amazonas-may-2022    https://www.ibge.gov.br/  https://www.gov.br/cemaden/pt-br/assuntos/riscos-geo-hidrologicos/12-06-2022-previsao-de-risco-geo-hidrologicos https://www.reuters.com/world/americas/heavy-rains-brazils-northeast-kill-least-35-2022-05-28/  https://reporting.unhcr.org/brazil https://data.humdata.org/dataset/idmc-idp-data-for-brazil https://rmrp.r4v.info/rmrp-2022-pagina-principal-ecuador/ https://www.ecuadorencifras.gob.ec/estadisticas/ https://data.worldbank.org/indicator/SP.POP.TOTL?locations=E https://rmrp.r4v.info/rmrp-2022-pagina-principal-ecuador/ https://www.ecuadorencifras.gob.ec/estadisticas https://data.worldbank.org/country/peru?view=chart| http://resultados.censo2017.cl/  https://www.r4v.info/es/document/chile-two-pager   https://data.worldbank.org/indicator/SP.POP.TOTL?locations=CL https://dtm.iom.int/reports/trinidad-and-tobago-%E2%80%94-monitoring-venezuelan-citizens-presence-round-3-december-2020 https://data.worldbank.org/country/TT https://data.worldbank.org/indicator/SP.POP.TOTL?locations=DO ;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https://datosmacro.expansion.com/demografia/migracion/emigracion/republica-dominicana#:~:text=Seg%C3%BAn%20los%20%C3%BAltimos%20datos%20publicados,195%20del%20ranking%20de%20emigrantes.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ttps://datosmacro.expansion.com/demografia/migracion/inmigracion/panama#:~:text=Seg%C3%BAn%20los%20%C3%BAltimos%20datos%20publicados,%2C%20que%20son%20el%2048.99%25.</t>
  </si>
  <si>
    <t>Sum of level 1 in countries with REG002</t>
  </si>
  <si>
    <t>REG002Minimal humanitarian conditions - Level 1</t>
  </si>
  <si>
    <t>Stressed humanitarian conditions - Level 2</t>
  </si>
  <si>
    <t>Sum of level 2 in all countries with open crisis REG002</t>
  </si>
  <si>
    <t>REG002Stressed humanitarian conditions - Level 2</t>
  </si>
  <si>
    <t>Moderate humanitarian conditions - Level 3</t>
  </si>
  <si>
    <t>Sum of PIN in countries with REG002</t>
  </si>
  <si>
    <t>REG002Moderate humanitarian conditions - Level 3</t>
  </si>
  <si>
    <t>Severe humanitarian conditions - Level 4</t>
  </si>
  <si>
    <t>Calculations using the ACAPS methodology</t>
  </si>
  <si>
    <t>REG002Severe humanitarian conditions - Level 4</t>
  </si>
  <si>
    <t>R4V 2022</t>
  </si>
  <si>
    <t>r4v.info/en/refugeeandmigrants</t>
  </si>
  <si>
    <t>IDPs, Refugees/asylum-seekers/migrants, Returnees, Host, Non-Host</t>
  </si>
  <si>
    <t>REG002Crisis affected groups</t>
  </si>
  <si>
    <t>DZA002Injuries reported</t>
  </si>
  <si>
    <t>DZA002Buildings damaged</t>
  </si>
  <si>
    <t>DZA002Economic Losses</t>
  </si>
  <si>
    <t>DZA002Buildings destroyed</t>
  </si>
  <si>
    <t>DZA002Illness cases reported</t>
  </si>
  <si>
    <t>DZA003Injuries reported</t>
  </si>
  <si>
    <t>DZA003Buildings destroyed</t>
  </si>
  <si>
    <t>DZA003Buildings damaged</t>
  </si>
  <si>
    <t>DZA003Economic Losses</t>
  </si>
  <si>
    <t>DZA003Illness cases reported</t>
  </si>
  <si>
    <t>ACLED - August 2022</t>
  </si>
  <si>
    <t>Fatalities incurred in Senegal from the 01/03/2022 to the 12/08/2022</t>
  </si>
  <si>
    <t>SEN002Fatalities reported</t>
  </si>
  <si>
    <t>Global fatalities incurred in Senegal from the 01/03/2022 to the 12/08/2022</t>
  </si>
  <si>
    <t>SEN002Fatalities in all crises</t>
  </si>
  <si>
    <t>Information gap</t>
  </si>
  <si>
    <t>ETH005Injuries reported</t>
  </si>
  <si>
    <t>OCHA 23/09/22</t>
  </si>
  <si>
    <t>Pakistan: 2022 Monsoon Floods - Situation Report No. 7 (As of 23 September 2022) - Pakistan | ReliefWeb</t>
  </si>
  <si>
    <t>Total houses damaged</t>
  </si>
  <si>
    <t>PAK001Buildings damaged</t>
  </si>
  <si>
    <t>Total houses destroyed</t>
  </si>
  <si>
    <t>PAK001Buildings destroyed</t>
  </si>
  <si>
    <t xml:space="preserve"> ECHO 26/07/2022</t>
  </si>
  <si>
    <t>https://reliefweb.int/report/uganda/uganda-karamoja-subregion-acute-food-insecurity-and-malnutrition-dg-echo-ipc-wfp-unicef-fewsnet-local-media-echo-daily-flash-26-july-2022</t>
  </si>
  <si>
    <t>Fatalities due to food insecurity in karamoja. No information about refugee fatalities.</t>
  </si>
  <si>
    <t>UGA005Fatalities in all crises</t>
  </si>
  <si>
    <t>IFRC 09/09/2022 , OCHA 28/08/2022 , OCHA 25/9/2022</t>
  </si>
  <si>
    <t>https://reliefweb.int/report/sudan/sudan-floods-operation-update-4-emergency-appeal-no-mdrsd028 , https://reports.unocha.org/en/country/sudan/card/29Rx7YCKzC/ , https://reliefweb.int/report/sudan/sudan-2022-flood-response-update-25-september-2022</t>
  </si>
  <si>
    <t>The floods have reportedly affected at least 500 health facilities, 397 schools , 1,000 water sources  , 2,683 public utilities and 10,271 latrines have been damaged or destroyed .</t>
  </si>
  <si>
    <t>SDN001Economic Losses</t>
  </si>
  <si>
    <t>International Organization for Migration - 21st October 2022</t>
  </si>
  <si>
    <t>https://reliefweb.int/report/senegal/senegal-rapport-sur-le-suivi-des-flux-de-populations-juillet-2022-dashboard-44-publication-juillet-2022</t>
  </si>
  <si>
    <t xml:space="preserve"> Displaced persons in Senegal with over 4363 internally displaced persons as a result of drought.</t>
  </si>
  <si>
    <t>SEN002People displaced</t>
  </si>
  <si>
    <t>Different group of persons for the crisis inlcude; internally displaced persons</t>
  </si>
  <si>
    <t>SEN002Crisis affected groups</t>
  </si>
  <si>
    <t>Drought in Djibouti</t>
  </si>
  <si>
    <t>DJI003</t>
  </si>
  <si>
    <t>Djibouti</t>
  </si>
  <si>
    <t>No Data/ Information on this</t>
  </si>
  <si>
    <t>DJI003Illness cases reported</t>
  </si>
  <si>
    <t>DJI003Injuries reported</t>
  </si>
  <si>
    <t>DJI003Buildings damaged</t>
  </si>
  <si>
    <t>DJI003Buildings destroyed</t>
  </si>
  <si>
    <t>DJI003Buildings in affected area</t>
  </si>
  <si>
    <t>DJI003Economic Losses</t>
  </si>
  <si>
    <t>Refugees, host, non-host population,  retunrees, IDPs</t>
  </si>
  <si>
    <t>DJI003Crisis affected groups</t>
  </si>
  <si>
    <t>DJI003People facing limited access constraints</t>
  </si>
  <si>
    <t>DJI003People facing restricted access constraints</t>
  </si>
  <si>
    <t>Mixed migration in Djibouti</t>
  </si>
  <si>
    <t>DJI002</t>
  </si>
  <si>
    <t>No data/ Information</t>
  </si>
  <si>
    <t>DJI002Illness cases reported</t>
  </si>
  <si>
    <t>DJI002Injuries reported</t>
  </si>
  <si>
    <t>DJI002Buildings damaged</t>
  </si>
  <si>
    <t>DJI002Buildings destroyed</t>
  </si>
  <si>
    <t>DJI002Buildings in affected area</t>
  </si>
  <si>
    <t>DJI002Economic Losses</t>
  </si>
  <si>
    <t>UNHCR 30/06/2022 ; IOM 14/09/2022</t>
  </si>
  <si>
    <t>https://data2.unhcr.org/en/documents/details/92638 ; https://dtm.iom.int/reports/djibouti-%E2%80%94-migration-trends-dashboard-august-2022</t>
  </si>
  <si>
    <t>Refugees and asylum seekers</t>
  </si>
  <si>
    <t>DJI002Crisis affected groups</t>
  </si>
  <si>
    <t>DJI002People facing limited access constraints</t>
  </si>
  <si>
    <t>DJI002People facing restricted access constraints</t>
  </si>
  <si>
    <t>Multiple crises in Djibouti</t>
  </si>
  <si>
    <t>DJI001</t>
  </si>
  <si>
    <t>DJI001Illness cases reported</t>
  </si>
  <si>
    <t>DJI001Injuries reported</t>
  </si>
  <si>
    <t>DJI001Buildings damaged</t>
  </si>
  <si>
    <t>DJI001Buildings destroyed</t>
  </si>
  <si>
    <t>DJI001Buildings in affected area</t>
  </si>
  <si>
    <t>DJI001Economic Losses</t>
  </si>
  <si>
    <t>DJI001Crisis affected groups</t>
  </si>
  <si>
    <t>DJI001People facing limited access constraints</t>
  </si>
  <si>
    <t>DJI001People facing restricted access constraints</t>
  </si>
  <si>
    <t>Venezuela displacement in Colombia</t>
  </si>
  <si>
    <t>COL002</t>
  </si>
  <si>
    <t>Colombia</t>
  </si>
  <si>
    <t>COL002People facing limited access constraints</t>
  </si>
  <si>
    <t>COL002People facing restricted access constraints</t>
  </si>
  <si>
    <t>OCHA 15/12/2022</t>
  </si>
  <si>
    <t>https://reliefweb.int/report/ethiopia/ethiopia-cholera-outbreak-flash-update-4-14-december-2022</t>
  </si>
  <si>
    <t>Fatalities arising from cholera  in drought stricken areas.</t>
  </si>
  <si>
    <t>ETH005Fatalities reported</t>
  </si>
  <si>
    <t>ETH003Illness cases reported</t>
  </si>
  <si>
    <t>No data/ information on this</t>
  </si>
  <si>
    <t>ETH003Injuries reported</t>
  </si>
  <si>
    <t>No data/ Information on this</t>
  </si>
  <si>
    <t>ETH003Fatalities reported</t>
  </si>
  <si>
    <t>ETH003Buildings damaged</t>
  </si>
  <si>
    <t>ETH003Buildings destroyed</t>
  </si>
  <si>
    <t>ETH003Buildings in affected area</t>
  </si>
  <si>
    <t>ETH003Economic Losses</t>
  </si>
  <si>
    <t>BRA002People facing limited access constraints</t>
  </si>
  <si>
    <t>Nicaraguan refugees in Costa Rica</t>
  </si>
  <si>
    <t>CRI002</t>
  </si>
  <si>
    <t>Costa Rica</t>
  </si>
  <si>
    <t>There are no approximate or exact figures about people in need facing limited accesss constraints</t>
  </si>
  <si>
    <t>CRI002People facing limited access constraints</t>
  </si>
  <si>
    <t>There are no approximate or exact figures about people in need facing restricted accesss constraints</t>
  </si>
  <si>
    <t>CRI002People facing restricted access constraints</t>
  </si>
  <si>
    <t>Socioeconomic crisis in Nicaragua</t>
  </si>
  <si>
    <t>NIC001</t>
  </si>
  <si>
    <t>Nicaragua</t>
  </si>
  <si>
    <t>There are no approximate or exact figures about people in need facing limited access constraints</t>
  </si>
  <si>
    <t>NIC001People facing limited access constraints</t>
  </si>
  <si>
    <t>There are no approximate or exact figures about people in need facing restricted access constraints</t>
  </si>
  <si>
    <t>NIC001People facing restricted access constraints</t>
  </si>
  <si>
    <t>Venezuela displacement in Dominican Republic</t>
  </si>
  <si>
    <t>DOM002</t>
  </si>
  <si>
    <t>Dominican Republic</t>
  </si>
  <si>
    <t>DOM002People facing limited access constraints</t>
  </si>
  <si>
    <t>DOM002People facing restricted access constraints</t>
  </si>
  <si>
    <t>No data / information</t>
  </si>
  <si>
    <t>ETH001Injuries reported</t>
  </si>
  <si>
    <t>ETH001Buildings damaged</t>
  </si>
  <si>
    <t>ETH001Buildings destroyed</t>
  </si>
  <si>
    <t>ETH001Buildings in affected area</t>
  </si>
  <si>
    <t>Humanitarian data - 1st January 2021</t>
  </si>
  <si>
    <t>https://data.humdata.org/group/ago</t>
  </si>
  <si>
    <t>Total population of Angola adjusted with the recent statistics of the 01st of January 2021</t>
  </si>
  <si>
    <t>AGO002Total population</t>
  </si>
  <si>
    <t>WFP 11/12/2022 , UNHCR 21/12/2022</t>
  </si>
  <si>
    <t>https://reliefweb.int/report/mauritania/mauritanie-cadre-harmonise-danalyse-et-didentification-des-zones-risque-et-des-populations-en-insecurite-alimentaire-au-sahel-et-en-afrique-de-louest-ch-cree-le-12112022 , https://data.unhcr.org/en/documents/details/97737</t>
  </si>
  <si>
    <t>Refugees, Host and Non-host</t>
  </si>
  <si>
    <t>MRT003Crisis affected groups</t>
  </si>
  <si>
    <t>WFP 13/1/2023</t>
  </si>
  <si>
    <t>https://reliefweb.int/report/ethiopia/wfp-regional-bureau-eastern-africa-drought-response-horn-africa-situational-report-2-december-2022</t>
  </si>
  <si>
    <t>4.5 million livestock are estimated to have died because of the ongoing drought in Ethiopia</t>
  </si>
  <si>
    <t>ETH001Economic Losses</t>
  </si>
  <si>
    <t>Southern Africa Regional Food Security Crisis</t>
  </si>
  <si>
    <t>REG012</t>
  </si>
  <si>
    <t>Madagascar,Malawi,Namibia,Eswatini,Zambia,Zimbabwe,Tanzania</t>
  </si>
  <si>
    <t xml:space="preserve"> x   IFRC 20/12/2022  X x</t>
  </si>
  <si>
    <t xml:space="preserve"> x   https://reliefweb.int/report/malawi/malawi-tropical-storm-ana-6-month-operation-update-emergency-appeal-no-mdrmw015  X x</t>
  </si>
  <si>
    <t>The figure of economic losses in Malawi as there is no information about economic losses  in the other countries</t>
  </si>
  <si>
    <t>REG012Economic Losses</t>
  </si>
  <si>
    <t>x; ; AOAV Accessed 19/12/2022</t>
  </si>
  <si>
    <t>x; ; http://www.explosiveviolencedata.com/filters#results-title</t>
  </si>
  <si>
    <t>Total injuries arising from drought related complications arising from drought in the Eat African region</t>
  </si>
  <si>
    <t>REG014Injuries reported</t>
  </si>
  <si>
    <t xml:space="preserve">WFP 13/1/2023; ; </t>
  </si>
  <si>
    <t xml:space="preserve">https://reliefweb.int/report/ethiopia/wfp-regional-bureau-eastern-africa-drought-response-horn-africa-situational-report-2-december-2022; ; </t>
  </si>
  <si>
    <t>REG014Economic Losses</t>
  </si>
  <si>
    <t>OCHA accessed on 13/3/2023</t>
  </si>
  <si>
    <t>https://www.humanitarianresponse.info/en/operations/sudan/floods-2022</t>
  </si>
  <si>
    <t>The number of houses damaged because of floods as of 25 October 2022</t>
  </si>
  <si>
    <t>SDN001Buildings damaged</t>
  </si>
  <si>
    <t>The number of houses destroyed because of floods as of 25 October 2022</t>
  </si>
  <si>
    <t>SDN001Buildings destroyed</t>
  </si>
  <si>
    <t>Multiple crisis in Mexico</t>
  </si>
  <si>
    <t>MEX001</t>
  </si>
  <si>
    <t>Mexico</t>
  </si>
  <si>
    <t>MEX001People facing limited access constraints</t>
  </si>
  <si>
    <t>MEX001People facing restricted access constraints</t>
  </si>
  <si>
    <t>Criminal Violence in Mexico</t>
  </si>
  <si>
    <t>MEX002</t>
  </si>
  <si>
    <t>MEX002People facing limited access constraints</t>
  </si>
  <si>
    <t>MEX002People facing restricted access constraints</t>
  </si>
  <si>
    <t>Mixed Migration in Mexico</t>
  </si>
  <si>
    <t>MEX003</t>
  </si>
  <si>
    <t>MEX003People facing limited access constraints</t>
  </si>
  <si>
    <t>MEX003People facing restricted access constraints</t>
  </si>
  <si>
    <t xml:space="preserve"> x   OCHA 20/03/2023  X x</t>
  </si>
  <si>
    <t xml:space="preserve"> x   https://reliefweb.int/report/malawi/malawi-tropical-cyclone-freddy-flash-update-no-5-20-march-2023  X x</t>
  </si>
  <si>
    <t>The number of buildings damaged in Malawi ,  there is no information about the ilness cases in the other countries</t>
  </si>
  <si>
    <t>REG012Buildings damaged</t>
  </si>
  <si>
    <t>OCHA 20/03/2023</t>
  </si>
  <si>
    <t>The number of  buildings destroyed in Malawi ,  there is no information about the ilness cases in the other countries</t>
  </si>
  <si>
    <t>REG012Buildings destroyed</t>
  </si>
  <si>
    <t>OCHA 10/3/2023</t>
  </si>
  <si>
    <t>https://reliefweb.int/report/ethiopia/ethiopia-drought-situation-update-1-10-march-2023</t>
  </si>
  <si>
    <t>6.85 million livestock are estimated to have died because of the ongoing drought in Ethiopia</t>
  </si>
  <si>
    <t>ETH005Economic Losses</t>
  </si>
  <si>
    <t>Data infofrmation missing</t>
  </si>
  <si>
    <t>ETH004Injuries reported</t>
  </si>
  <si>
    <t>Complex crisis in Malawi</t>
  </si>
  <si>
    <t>MWI002</t>
  </si>
  <si>
    <t>Malawi</t>
  </si>
  <si>
    <t>No cummulative figures on this indicator</t>
  </si>
  <si>
    <t>MWI002Buildings in affected area</t>
  </si>
  <si>
    <t>MWI002People facing limited access constraints</t>
  </si>
  <si>
    <t>MWI002People facing restricted access constraints</t>
  </si>
  <si>
    <t>UNHCR accessed on 26/04/2023 , Govt. Malawi 13/04/2023</t>
  </si>
  <si>
    <t>https://data2.unhcr.org/en/country/mwi , https://reliefweb.int/report/malawi/tropical-cyclone-freddy-emergency-response-plan-office-president-and-cabinet-department-disaster-management-affairs-march-2023</t>
  </si>
  <si>
    <t>Host-community , IDPs , refugees and asylum-seekers</t>
  </si>
  <si>
    <t>MWI002Crisis affected groups</t>
  </si>
  <si>
    <t>IPC 30/12/2022 , UNHCR 15/03/2023</t>
  </si>
  <si>
    <t xml:space="preserve"> https://www.ipcinfo.org/ipc-country-analysis/details-map/en/c/1156131/?iso3=TZA,  https://data2.unhcr.org/en/documents/details/99656</t>
  </si>
  <si>
    <t>Host-community and Refugees</t>
  </si>
  <si>
    <t>TZA001Crisis affected groups</t>
  </si>
  <si>
    <t>UNHCR 20/02/2023</t>
  </si>
  <si>
    <t>https://data2.unhcr.org/en/documents/details/99153</t>
  </si>
  <si>
    <t>TZA002Crisis affected groups</t>
  </si>
  <si>
    <t>City Population acceessed on 30/04/2023 ,UNHCR 17/04/2023</t>
  </si>
  <si>
    <t>https://www.citypopulation.de/en/mauritania/cities/ , https://data.unhcr.org/en/documents/details/100304</t>
  </si>
  <si>
    <t>Total landmass of regions that host Malian refugees: Hodh Chargu, Nouakchott, and Nouadhibou.</t>
  </si>
  <si>
    <t>MRT002Landmass affected</t>
  </si>
  <si>
    <t>UNHCR 17/04/2023</t>
  </si>
  <si>
    <t xml:space="preserve"> https://data.unhcr.org/en/documents/details/100304</t>
  </si>
  <si>
    <t>MRT002Crisis affected groups</t>
  </si>
  <si>
    <t>Complex crisis in Haiti</t>
  </si>
  <si>
    <t>HTI001</t>
  </si>
  <si>
    <t>Haiti</t>
  </si>
  <si>
    <t>HTI001People facing limited access constraints</t>
  </si>
  <si>
    <t>HTI001People facing restricted access constraints</t>
  </si>
  <si>
    <t>Complex crisis in El Salvador</t>
  </si>
  <si>
    <t>SLV001</t>
  </si>
  <si>
    <t>El Salvador</t>
  </si>
  <si>
    <t>SLV001People facing limited access constraints</t>
  </si>
  <si>
    <t>SLV001People facing restricted access constraints</t>
  </si>
  <si>
    <t>Venezuela displacement in Panama</t>
  </si>
  <si>
    <t>PAN002</t>
  </si>
  <si>
    <t>Panama</t>
  </si>
  <si>
    <t>PAN002People facing limited access constraints</t>
  </si>
  <si>
    <t>PAN002People facing restricted access constraints</t>
  </si>
  <si>
    <t>Complex crisis in Guatemala</t>
  </si>
  <si>
    <t>GTM001</t>
  </si>
  <si>
    <t>Guatemala</t>
  </si>
  <si>
    <t>GTM001People facing limited access constraints</t>
  </si>
  <si>
    <t>GTM001People facing restricted access constraints</t>
  </si>
  <si>
    <t>Complex crisis in Honduras</t>
  </si>
  <si>
    <t>HND001</t>
  </si>
  <si>
    <t>Honduras</t>
  </si>
  <si>
    <t>HND001People facing limited access constraints</t>
  </si>
  <si>
    <t>HND001People facing restricted access constraints</t>
  </si>
  <si>
    <t>Turkiye / Syria earthquake</t>
  </si>
  <si>
    <t>REG015</t>
  </si>
  <si>
    <t>Türkiye,Syria</t>
  </si>
  <si>
    <t>World Bank 2020 +OCHA 2023 HNO 22/12/2022</t>
  </si>
  <si>
    <t>https://data.worldbank.org/indicator/SP.POP.TOTL?locations=TR; https://reliefweb.int/report/syrian-arab-republic/syrian-arab-republic-2023-humanitarian-needs-overview-december-2022-enar</t>
  </si>
  <si>
    <t>World Bank figures, includes refugee population + Total population of Syria based on 2023 HNO</t>
  </si>
  <si>
    <t>REG015Total population</t>
  </si>
  <si>
    <t>City Population accessed 06/2023 +KFCRIS , OCHA 06/02/2023</t>
  </si>
  <si>
    <t>https://www.citypopulation.de/en/turkey/cities/; https://kfcris.com/pdf/5e43a7813784133606d70cc8b52d433b5909a9623e8c2.pdf; https://reliefweb.int/report/syrian-arab-republic/syrian-arab-republic-humanitarian-country-team-hct-coordinated-response-flash-update-earthquake-6-february-2023</t>
  </si>
  <si>
    <t>Total surface areas of: Gaziantep, K. Maras, Hatay, Osmaniye, Malatya, Sansliurfa, Adana, Diyarbakir, Kilis. All of them are considered impacted by the Turkey / Syria earthquake. + Total surface areas of: Aleppo, Lattaki, Hama, Tartous, Idelb, and Ar-Raqqa. These governorates are all considered impacted by Turkiye / Syria earthquake.</t>
  </si>
  <si>
    <t>REG015Landmass affected</t>
  </si>
  <si>
    <t>TurkStat accessed 06/2023 +OCHA 22/12/2022</t>
  </si>
  <si>
    <t>https://data.tuik.gov.tr/Bulten/Index?p=The-Results-of-Address-Based-Population-Registration-System-2021-45500&amp;dil=2; https://reliefweb.int/report/syrian-arab-republic/syrian-arab-republic-2023-humanitarian-needs-overview-december-2022?_gl=1*mk5vc1*_ga*MTY1MTI5MjA4Mi4xNjcxNjIyMzY5*_ga_E60ZNX2F68*MTY3NTc2MzI4Ny4zLjAuMTY3NTc2MzI4Ny42MC4wLjA.</t>
  </si>
  <si>
    <t>Total population of: Gaziantep, K. Maras, Hatay, Osmaniye, Malatya, Sansliurfa, Adana, Diyarbakir, Kilis. The whole population are considered exposed to Turkiye / Syria earthquake.  + Total population of: Aleppo, Lattaki, Hama, Tartous, Idelb, and Ar-Raqqa. The whole population are considered exposed to Turkiye / Syria earthquake. The population of these areas are based on 2023 HNO</t>
  </si>
  <si>
    <t>REG015People exposed</t>
  </si>
  <si>
    <t>OCHA 06/03/2023 +UNHCR 22/06/2023</t>
  </si>
  <si>
    <t>https://reliefweb.int/report/turkiye/turkiye-2023-earthquakes-situation-report-no-7-6-march-2023; https://reliefweb.int/report/syrian-arab-republic/earthquake-emergency-response-whole-syria-final-report-june-2023</t>
  </si>
  <si>
    <t>People affected by the EQ + People affected by the EQ</t>
  </si>
  <si>
    <t>REG015People affected</t>
  </si>
  <si>
    <t>OCHA 06/05/2023; OCHA 18/05/2023 +Skynews 18/2/2023</t>
  </si>
  <si>
    <t>https://reliefweb.int/report/turkiye/turkiye-2023-earthquakes-situation-report-no-17-6-may-2023-entr
https://reliefweb.int/report/turkiye/turkiye-earthquake-2023-humanitarian-response-overview-17-may-2023; https://www.skynewsarabia.com/middle-east/1598343-%D8%A7%D9%84%D8%B2%D9%84%D8%B2%D8%A7%D9%84-%D8%A7%D9%84%D9%83%D8%A8%D9%8A%D8%B1-%D8%A7%D8%B1%D8%AA%D9%81%D8%A7%D8%B9-%D8%B9%D8%AF%D8%AF-%D8%A7%D9%84%D9%82%D8%AA%D9%84%D9%89-%D8%A7%D9%94%D9%83%D8%AB%D8%B1-45-%D8%A7%D9%94%D9%84%D9%81%D8%A7</t>
  </si>
  <si>
    <t>Host; non-host; and Refugees, asylum seekers, and others of concern (such as migrants etc.) are exposed or affected by the Turkiye / Syria earthquake in Turkey.  + IDPs; Refugees, asylum seekers, and others of concern (such as migrants etc.); Returnees; Host and; Non-Host  are exposed or affected by the Turkiye / Syria earthquake in Northern Syria.</t>
  </si>
  <si>
    <t>REG015Crisis affected groups</t>
  </si>
  <si>
    <t>There is no available information. + There is no available information.</t>
  </si>
  <si>
    <t>REG015People facing limited access constraints</t>
  </si>
  <si>
    <t>REG015People facing restricted access constraints</t>
  </si>
  <si>
    <t>REG015Illness cases reported</t>
  </si>
  <si>
    <t>OCHA 18/05/2023 +UNFPA 03/03/2023</t>
  </si>
  <si>
    <t>https://reliefweb.int/report/turkiye/turkiye-earthquake-2023-humanitarian-response-overview-17-may-2023; https://reliefweb.int/report/syrian-arab-republic/unfpa-whole-syria-situation-report-5-turkiye-syria-earthquake-3-mars-2023</t>
  </si>
  <si>
    <t>Estimate of totally damaged buildings  + Number of damaged buildings s as a result of Turkiye / Syria earthquake in Aleppo, Lattaki, Hama, Tartous, Idelb, and Ar-Raqqa by the government of Syria and White Helmets. The figures might not be accurate and up to date and has very low reliability.</t>
  </si>
  <si>
    <t>REG015Buildings damaged</t>
  </si>
  <si>
    <t>X +Ocha 14/4/2023</t>
  </si>
  <si>
    <t>x; https://reliefweb.int/report/syrian-arab-republic/unfpa-whole-syria-situation-report-5-turkiye-syria-earthquake-3-mars-2023</t>
  </si>
  <si>
    <t>REG015Buildings destroyed</t>
  </si>
  <si>
    <t>REG015Buildings in affected area</t>
  </si>
  <si>
    <t>REG015Economic Losses</t>
  </si>
  <si>
    <t>World Population 06/2023</t>
  </si>
  <si>
    <t>https://worldpopulationreview.com/countries/algeria-population</t>
  </si>
  <si>
    <t>The whole country is covered under the multiple crisis</t>
  </si>
  <si>
    <t>DZA004Landmass affected</t>
  </si>
  <si>
    <t xml:space="preserve">Most of the migrants arriving in Algeria are looking for work and have settled in different areas of the country, while a minority are in transit on their way to Europe. The specific locations are unclear so ACAPS considers the whole country as affected. </t>
  </si>
  <si>
    <t>DZA002Landmass affected</t>
  </si>
  <si>
    <t>City Population 12/2022</t>
  </si>
  <si>
    <t>http://www.citypopulation.de/en/algeria/cities/</t>
  </si>
  <si>
    <t>The landmass of Tindouf, where the Sahrawi refugees are located.</t>
  </si>
  <si>
    <t>DZA003Landmass affected</t>
  </si>
  <si>
    <t>National Institute of Statistics of Cameroon 03/06/2022</t>
  </si>
  <si>
    <t>https://ins-cameroun.cm/en/statistique/enquete-complementaire-a-la-quatrieme-enquete-camerounaise-aupres-des-menages-ec-ecam-4-monographie-de-la-region-de-lextreme-nord/</t>
  </si>
  <si>
    <t xml:space="preserve">The total square kilometres of the Far-North region were gotten from the housing complementary survey report of the National Institute of Statistics. </t>
  </si>
  <si>
    <t>CMR002Landmass affected</t>
  </si>
  <si>
    <t>https://ins-cameroun.cm/en/statistique/enquete-complementaire-a-la-quatrieme-enquete-camerounaise-aupres-des-menages-ec-ecam-4-monographie-de-la-region-du-nord-ouest/; https://ins-cameroun.cm/en/statistique/enquete-complementaire-a-la-quatrieme-enquete-camerounaise-aupres-des-menages-ec-ecam-4-monographie-de-la-region-du-sud-ouest/; https://ins-cameroun.cm/en/statistique/enquete-complementaire-a-la-quatrieme-enquete-camerounaise-aupres-des-menages-ec-ecam-4-monographie-de-la-region-de-louest/; https://ins-cameroun.cm/wp-content/uploads/2022/07/RAPPORT-MONOGRAPHIE-LITTORAL-SANS-DLA_VF-1.pdf; https://ins-cameroun.cm/wp-content/uploads/2022/07/RAPPORT-MONOGRAPHIE-CENTRE_VF.pdf; https://ins-cameroun.cm/wp-content/uploads/2022/07/RAPPORT-MONOGRAPHIE-ADAMAOUA_VF.pdf</t>
  </si>
  <si>
    <t>The total square kilometres of the Northwest region (17,440), Southwest region (25,410), Center region (3,656), Littoral region (19,136), West region (13,892), and Adamawa region (8,485) were gotten from the housing complementary survey report of the National Institute of Statistics</t>
  </si>
  <si>
    <t>CMR003Landmass affected</t>
  </si>
  <si>
    <t>National Institute of Statistics of Cameroon 03/06/2022; National Institute of Statistics of Cameroon 21/09/2019</t>
  </si>
  <si>
    <t>https://ins-cameroun.cm/en/statistique/enquete-complementaire-a-la-quatrieme-enquete-camerounaise-aupres-des-menages-ec-ecam-4-monographie-de-la-region-de-ladamaoua/;  https://ins-cameroun.cm/en/document/rapport-regional-est-annee-2010/; https://ins-cameroun.cm/en/statistique/enquete-complementaire-a-la-quatrieme-enquete-camerounaise-aupres-des-menages-ec-ecam-4-monographie-de-la-region-du-nord/</t>
  </si>
  <si>
    <t>The total square kilometres of the Adamawa region (55,766), East region (109,002) and the Nord region (66,550) were gotten both from the housing complementary survey report and the millinium development goal progress report of the National Institute of Statistics.</t>
  </si>
  <si>
    <t>CMR004Landmass affected</t>
  </si>
  <si>
    <t>OCHA 13/04/2023</t>
  </si>
  <si>
    <t>https://data.humdata.org/dataset/chad-humanitarian-needs-overview</t>
  </si>
  <si>
    <t xml:space="preserve">The total population of the Lac region (907,691) was obtained from the Chad Humanitarian Needs Overview of the 13th of April 2023. This figure summarizes the total population of the 4 departments of the Lac region, which include; Mamdi (200,208), Wayi (406,983), Kaya (167,939), and Fouli (132,560) </t>
  </si>
  <si>
    <t>TCD003Total population</t>
  </si>
  <si>
    <t>Statoids 26/03/2021</t>
  </si>
  <si>
    <t xml:space="preserve">http://www.statoids.com/utd.html </t>
  </si>
  <si>
    <t>The total square kilometres of the Lac region was gotten from the Administrative departments of Countries ("Statoids")</t>
  </si>
  <si>
    <t>TCD003Landmass affected</t>
  </si>
  <si>
    <t xml:space="preserve"> The total population of the following regions; Logone Oriental, Mandoul,  Moyen-Chari, and Salamat, was obtained from the Chad Humanitarian Needs Overview of the 13th of April 2023. This figure summarizes the total population of the 15 departments of the 4 regions, which include; Logone Oriental {La Pendé, Kouh Est, Kouh Ouest, La Nya, La Nya Pendé, Monts de Lam}, Mandoul {Mandoul Oriental, Barh-Sara, Mandoul Occidental}, Moyen-Chari {Bahr-Koh, Grande Sido, Lac Iro}, Salamat {Bahr-Azoum, Aboudéia, Haraze-Mangueigne}</t>
  </si>
  <si>
    <t>TCD004Total population</t>
  </si>
  <si>
    <t>Statoids 26/03/2021; HEASAHEL 01/05/2018</t>
  </si>
  <si>
    <t>http://www.statoids.com/utd.html; https://hea-sahel.org/wp-content/uploads/2018/05/Rapport-HEA-zone-agricole-MANDOUL-TCHAD.pdf</t>
  </si>
  <si>
    <t xml:space="preserve">The total square kilometres of the following regions; Logone Oriental, Mandoul, Moyen-Chari, and Salamat were gotten from the Administrative departments of Countries ("Statoids") and the Sahel Household Economic Approach. </t>
  </si>
  <si>
    <t>TCD004Landmass affected</t>
  </si>
  <si>
    <t xml:space="preserve">https://data.humdata.org/dataset/chad-humanitarian-needs-overview </t>
  </si>
  <si>
    <t>The total population of the following regions; Ouaddai, Wadi Fira, Ennedi Est, and Sila, was obtained from the Chad Humanitarian Needs Overview of the 13th of April 2023. This figure summarizes the total population of the 11 departments of the 4 regions, which include; Ouaddai {Ouara, Abdi, Assoungha}, Wadi Fira {Biltine, Dar-Tama, Kobé, Mégri},  Ennedi Est {Am-Djarass, Wadi Hawar}, and Sila {Kimiti, Djourf Al Ahmar}</t>
  </si>
  <si>
    <t>TCD005Total population</t>
  </si>
  <si>
    <t>Statoids 26/03/2021; Humanitarian Library 20/05/2013; HEASAHEL 28/02/2018; DB-City 01/01/2023</t>
  </si>
  <si>
    <t>http://www.statoids.com/utd.html; https://www.humanitarianlibrary.org/sites/default/files/2013/05/Profil_Dar_Sila_Novembre_2012.pdf; https://hea-sahel.org/wp-content/uploads/2018/02/TD-profil-tchad-td-07-biltine-wadi-fira-octobre-20122240396.pdf; https://fr.db-city.com/Tchad--Ennedi</t>
  </si>
  <si>
    <t xml:space="preserve">The total square kilometres of landmass affected include the following regions; Ouaddai (76,240), Wadi Fira (46,850), Ennedi Est (211,000), and Sila (40,006) were gotten from the Administrative departments of Countries ("Statoids"), the Sahel Household Economic Approach, Humanitarian Library, and the cities and villages of the world website. </t>
  </si>
  <si>
    <t>TCD005Landmass affected</t>
  </si>
  <si>
    <t>City Population 21/03/2022; OCHA 13/04/2023; National Institute of Statistics in Niger 01/01/2022; OCHA 12/05/2023</t>
  </si>
  <si>
    <t>https://www.citypopulation.de/en/nigeria/cities/; https://data.humdata.org/dataset/chad-humanitarian-needs-overview; https://www.stat-niger.org/wp-content/uploads/diffa/diffa_en_chiffres_2022.pdf; https://data.humdata.org/dataset/cameroon-humanitarian-needs-overview</t>
  </si>
  <si>
    <t xml:space="preserve">The total population of people affected by the Regional Boko Haram Crisis in Nigeria (Adamawa (4,902,100), Borno (6,111,500) and Yobe States (3,649,600), Chad (Lac Region - 907,691), Cameroon (Far North Region - 5,178,810), and Niger (Diffa Region - 788,474). </t>
  </si>
  <si>
    <t>REG001Total population</t>
  </si>
  <si>
    <t xml:space="preserve">City Population 21/03/2022; Statoids 26/03/2021; National Institute of Statistics in Niger  01/01/2022; Institut National de la Statistique du Cameroun  03/06/2022 and 31/08/2020 </t>
  </si>
  <si>
    <t xml:space="preserve">https://www.citypopulation.de/en/nigeria/cities/  https://fr.wikipedia.org/wiki/Lac_(province)   https://www.stat-niger.org/wp-content/uploads/diffa/Depliant_Demographique_Diffa_2022.pdf   https://ins-cameroun.cm/wp-content/uploads/2020/08/ANNUAIRE_STATISTIQUE_EDITION_2019_PUBLIE.pdf  </t>
  </si>
  <si>
    <t xml:space="preserve">Total square kilometres of the affected areas by the Regional Boko Haram Crisis in Nigeria (Adamawa (36,917), Borno (70898) and Yobe States (45,502), Chad (Lac Region -22320 ), Cameroon (Far North Region - 34,513), and Niger (Diffa Region - 156,906 ) </t>
  </si>
  <si>
    <t>REG001Landmass affected</t>
  </si>
  <si>
    <t>UNOCHA 20/03/2023; UNOCHA 18/11/2022; OCHA 13/04/2023; OCHA 12/05/2023; UNOCHA 06/01/2023; UNOCHA 30/11/2022</t>
  </si>
  <si>
    <t xml:space="preserve">https://reliefweb.int/report/nigeria/nigeria-humanitarian-needs-overview-2023-february-2023; https://data.humdata.org/dataset/nigeria-humanitarian-needs-overview; https://data.humdata.org/dataset/chad-humanitarian-needs-overview; https://data.humdata.org/dataset/cameroon-humanitarian-needs-overview; https://reliefweb.int/report/niger/niger-apercu-des-besoins-humanitaires-2023-janvier-2023; https://data.humdata.org/dataset/niger-humanitarian-needs-overview   </t>
  </si>
  <si>
    <t xml:space="preserve">People exposed to the Regional Boko Haram Crisis from multiple sectors such as; education, nutrition, health, protection, WASH and food security in Nigeria (Adamawa, Borno and Yobe states), Chad (Lac region), Cameroon (Far-North region) and Niger (Diffa region). </t>
  </si>
  <si>
    <t>REG001People exposed</t>
  </si>
  <si>
    <t xml:space="preserve">Persons affected by the Regional Boko Haram Crisis from multiple sectors such as; education, nutrition, health, protection, WASH and food security in Nigeria (Adamawa, Borno and Yobe states), Chad (Lac region), Cameroon (Far-North region) and Niger (Diffa region). </t>
  </si>
  <si>
    <t>REG001People affected</t>
  </si>
  <si>
    <t xml:space="preserve">People in need of humanitarian assistance for the Regional Boko Haram Crisis include; Internally displaced persons, asylum seekers, returned refugees, Nigerian refugees registered in Chad, Niger and Cameroon, persons of concern under the competence of the UNHCR, and returned internally displaced persons. This figure summarizes persons in various countries precisely; Nigeria (Adamawa, Borno and Yobe states), Chad (Lac region), Cameroon (Far-North region) and Niger (Diffa region). </t>
  </si>
  <si>
    <t>REG001People in Need</t>
  </si>
  <si>
    <t>Minimal humanitarian conditions are affected by persons in various countries; Nigeria, Chad, Cameroon and Niger. These figures summarise the various regions, divisions, and local government areas for the countries concerned; NIGERIA [ Adamawa {Fufore, Girei, Gombi, Hong, Lamurde, Madagali, Mubi South, Numan, Song, Toungo, Demsa, Ganye, Guyuk, Jada, Maiha, Mayo-Belwa, Mubi North, Yola North, Yola South, Shelleng} Borno {Abadam, Askira/Uba, Bayo, Damboa, Kaga, Kala/Balge, Kukawa, Marte, Mobbar, Hawul, Kwaya Kusar, Biu, Chibok, Shani, Dikwa, Gubio, Gwoza, Jere, Konduga, Mafa, Magumeri, Maiduguri, Bama and Guzamala, Monguno, Ngala, Nganzai} and Yobe {Bade, Damaturu, Fune, Machina, Nguru, Tarmua, Fika, Jakusko, Karasuwa, Machina, Nangere, Potiskum, Bursari, Geidam, Gujba, Gulani, Yunasari, Yusufari}] CHAD [ Lac region (Mamdi, Wayi, Kaya, and Fouli departments)] CAMEROON [ Far-North region (Diamaré, Mayo-Danay, Mayo-Kani, Logone-et-Chari, Mayo-Sava and Mayo-Tsanaga)] and NIGER [ Diffa region (Goudoumaria, N'Gourti, Bosso, Diffa, Maïné Soroa, and N'Guigmi)]</t>
  </si>
  <si>
    <t>REG001Minimal humanitarian conditions - Level 1</t>
  </si>
  <si>
    <t>No stressed humanitarian conditions are affected by persons in NIGERIA ( Adamawa, Borno and Yobe states ), CHAD (Lac region), CAMEROON (Far-North region) and NIGER (Diffa region)</t>
  </si>
  <si>
    <t>REG001Stressed humanitarian conditions - Level 2</t>
  </si>
  <si>
    <t>Moderate humanitarian conditions are affected by persons in various countries; Nigeria, Chad, Cameroon and Niger. These figures summarise the various regions, divisions, and local government areas for the countries concerned; NIGERIA [Adamawa {Fufore (197634), Girei (100457), Gombi (129089), Hong (164064), Lamurde (73792), Madagali (116005), Mubi South (120015), Numan (65226), Song (135200), Toungo (39735), Demsa (71750), Ganye (173071), Guyuk (85153), Jada (95192), Maiha (91189), Mayo-Belwa (151645), Mubi North (143913), Yola North (72072), Yola South (155882), Shelleng (108932)} Borno {Abadam (59253), Askira/Uba (188774), Bayo (93008), Damboa (163205), Kaga (76851), Kala/Balge (55100), Kukawa (60766), Marte (31117), Mobbar (119732), Hawul (99010), Kwaya Kusar (87973), Biu (158286), Chibok (74639), Shani (165743), Nganzai (67808)} and Yobe {Bade (119945), Damaturu (142147), Fune (181816), Machina (55022), Nguru (88738), Tarmua (94339), Fika (105959), Jakusko (99926), Karasuwa (50123), Machina (55022), Nangere (90294), Potiskum (187213), Yunasari (96252), Yusufari (111528)}], CHAD [Lac region (0)], CAMEROON [ Far-North region {Diamaré (72712), Mayo-Danay (255713) and Mayo-Kani (164324)}] and NIGER [Diffa region {Goudoumaria (43018) and N'Gourti (8863)}].</t>
  </si>
  <si>
    <t>REG001Moderate humanitarian conditions - Level 3</t>
  </si>
  <si>
    <t xml:space="preserve">Severe humanitarian conditions are affected by persons in various countries; Nigeria, Chad, Cameroon and Niger. These figures summarise the various regions, divisions, and local government areas for the countries concerned; NIGERIA [ Adamawa, Borno and Yobe states with their respective local government areas; Borno {Dikwa (107780), Gubio (218218), Gwoza (218218), Jere (415314), Konduga (192999), Mafa (77046), Magumeri (146056), Maiduguri (452889), Monguno (194863), Ngala (197494)} and Yobe {Bursari (196794), Geidam (196794), Gujba (161110), Gulani (132422)}] CHAD [ Lac region {Waya department (145,529)}], CAMEROON [ Far-North region {Logone-et-Chari (426401), Mayo-Sava (280801) and Mayo-Tsanaga (355,533)}] and NIGER [ Diffa region {Bosso (54,008), Diffa (297,077), Maïné Soroa (77,203), and N'Guigmi (83,681)}]. </t>
  </si>
  <si>
    <t>REG001Severe humanitarian conditions - Level 4</t>
  </si>
  <si>
    <t xml:space="preserve"> Extreme humanitarian conditions are affected by persons in various countries; Nigeria, Chad, Cameroon and Niger. These figures summarise the various regions, divisions, and local government areas for the countries concerned; NIGERIA [ Borno State {Bama (197468) and Guzamala (50970)}], CHAD [ Lac region {Mamdi (132105), Kaya (273493), and Fouli (220063)}], CAMEROON [Far-North region (0)], and NIGER [Diffa Region (0). </t>
  </si>
  <si>
    <t>REG001Extreme humanitarian conditions - Level 5</t>
  </si>
  <si>
    <t>Refugees in Egypt</t>
  </si>
  <si>
    <t>EGY004</t>
  </si>
  <si>
    <t>Egypt</t>
  </si>
  <si>
    <t>UNHCR 21/05/2023 ; Government of Egypt 2007 ; Government of Egypt 2019 ; Government of Egypt 2017</t>
  </si>
  <si>
    <t>https://reliefweb.int/report/egypt/unhcr-egypt-monthly-statistical-report-30-april-2023 ; http://www.eeaa.gov.eg/portals/0/eeaaReports/GovProfiles/final/Giza%20Des.pdf ; http://www.cairo.gov.eg/ar/Pages/CairoInLines.aspx?CiLID=3 ; http://gopp.gov.eg/wp-content/uploads/2017/12/%D8%A7%D9%84%D8%A5%D8%B3%D9%83%D9%86%D8%AF%D8%B1%D9%8A%D8%A9-8-5-2017.pdf</t>
  </si>
  <si>
    <t xml:space="preserve">As at April 2023, the majority of refugees in Egypt are hosted in Cairo (3,085 km2), Giza (85,153 km2), and Alexandria (2,834 km2) </t>
  </si>
  <si>
    <t>EGY004Landmass affected</t>
  </si>
  <si>
    <t>EGY004Illness cases reported</t>
  </si>
  <si>
    <t>EGY004Injuries reported</t>
  </si>
  <si>
    <t>EGY004Buildings damaged</t>
  </si>
  <si>
    <t>EGY004Buildings destroyed</t>
  </si>
  <si>
    <t>EGY004Buildings in affected area</t>
  </si>
  <si>
    <t>EGY004Economic Losses</t>
  </si>
  <si>
    <t>UNHCR 01/06/2023</t>
  </si>
  <si>
    <t>https://reliefweb.int/report/egypt/unhcr-egypt-monthly-statistical-report-31-may-2023</t>
  </si>
  <si>
    <t>Host communiy, refugees</t>
  </si>
  <si>
    <t>EGY004Crisis affected groups</t>
  </si>
  <si>
    <t>EGY004People facing limited access constraints</t>
  </si>
  <si>
    <t>EGY004People facing restricted access constraints</t>
  </si>
  <si>
    <t>AWSD 01/06/2023</t>
  </si>
  <si>
    <t>https://aidworkersecurity.org/incidents/search?start=2023&amp;end=2023&amp;detail=1&amp;country=TD%2CNG</t>
  </si>
  <si>
    <t xml:space="preserve">One ICRC worker was killed by Islamic State of West Africa Province (ISWAP) members in Damasak, Borno State (Nigeria). The ISWAP specifically used the name of the ICRC/Red Cross, but it is unclear if the victim was a member of the organization. This information was gotten for the Aid Workers Security Database, the preferred site for presenting humanitarian security situations. </t>
  </si>
  <si>
    <t>REG001Injuries reported</t>
  </si>
  <si>
    <t>AWSD 17/08/2023</t>
  </si>
  <si>
    <t>https://aidworkersecurity.org/incidents/search?start=2023&amp;end=2023&amp;detail=1&amp;country=CF</t>
  </si>
  <si>
    <t xml:space="preserve">On the 17th of August 2023, two national NGO aid workers were kidnapped by Unite pour la Paix en Centrafrique (UPC) members in the Zemio-Mboki axis, Haut-Mbomou region. Both aid workers were released on August 20th. This information was obtained from the Aid Workers Security Database, the preferred site for presenting humanitarian security situations. </t>
  </si>
  <si>
    <t>CAF001Injuries reported</t>
  </si>
  <si>
    <t>OCHA 12/05/2023</t>
  </si>
  <si>
    <t>https://data.humdata.org/dataset/cameroon-humanitarian-needs-overview</t>
  </si>
  <si>
    <t xml:space="preserve">The total population of the Far-North region was obtained from the Cameroon Humanitarian Needs Overview of the 12th of May 2023. This figure summarizes the total population of the six divisions of the Far-North region which are; Diamaré, Mayo-Danay, Mayo-Kani, Logone-et-Chari, Mayo-Sava and Mayo-Tsanaga. </t>
  </si>
  <si>
    <t>CMR002Total population</t>
  </si>
  <si>
    <t xml:space="preserve">The total population of the Northwest region (2,369,059), Southwest region (2,016,828), Center region (3,674,901), Littoral region (4,291,250), West region (2,184,726) and the Adamaoua region (314,243) were obtained from the Cameroon Humanitarian Needs Overview of the 12th of May 2023. This figure summarizes the total population of the 7 divisions of the Northwest region,  the 6 divisions of the Southwest region, the 2 divisions of the Center region, the 4 divisions of the Littoral region, the 8 divisions of the West region and one division of the Adamawa region. </t>
  </si>
  <si>
    <t>CMR003Total population</t>
  </si>
  <si>
    <t xml:space="preserve">The total population of the Adamawa region (1,146,685), East region (1,226,798) and the North region (3,276,892) were obtained from the Cameroon Humanitarian Needs Overview of the 12th of May 2023. This figure summarizes the total population of the 5 divisions of the Adamawa region, the 4 divisions of the East region, and the 4 divisions of the  North region. </t>
  </si>
  <si>
    <t>CMR004Total population</t>
  </si>
  <si>
    <t>Storm Daniel and floods in Libya</t>
  </si>
  <si>
    <t>LBY003</t>
  </si>
  <si>
    <t>LBY003Illness cases reported</t>
  </si>
  <si>
    <t>LBY003Injuries reported</t>
  </si>
  <si>
    <t>OCHA 14/09/2023</t>
  </si>
  <si>
    <t>https://reliefweb.int/report/libya/libya-flood-response-flash-appeal-sept-2023-dec-2023-issued-september-2023-enar</t>
  </si>
  <si>
    <t>The number of buildings exposed to rushing water</t>
  </si>
  <si>
    <t>LBY003Buildings damaged</t>
  </si>
  <si>
    <t>The number of buildings confirmed damaged:  at least 284 education facilities and 128 health facilities, and 715 damaged buildings in the affected areas.</t>
  </si>
  <si>
    <t>LBY003Buildings destroyed</t>
  </si>
  <si>
    <t>LBY003Buildings in affected area</t>
  </si>
  <si>
    <t>LBY003Economic Losses</t>
  </si>
  <si>
    <t xml:space="preserve">The affected groups in the crisis: 
- IDPs
- Refugees, asylum seekers, and others of concern (such as migrants etc.)
- Returnees 
- Host  
- Non-Host </t>
  </si>
  <si>
    <t>LBY003Crisis affected groups</t>
  </si>
  <si>
    <t>LBY003People facing limited access constraints</t>
  </si>
  <si>
    <t>LBY003People facing restricted access constraints</t>
  </si>
  <si>
    <t>Multiple crises in Morocco</t>
  </si>
  <si>
    <t>MAR001</t>
  </si>
  <si>
    <t>The figure is the total landmass of Morocco</t>
  </si>
  <si>
    <t>MAR001Landmass affected</t>
  </si>
  <si>
    <t>There is no information available.</t>
  </si>
  <si>
    <t>MAR001Illness cases reported</t>
  </si>
  <si>
    <t>Government of Morocco 25/09/2023 ; UNHCR 30/04/2023</t>
  </si>
  <si>
    <t>https://reliefweb.int/report/morocco/mr-lekjaa-emergency-aid-be-paid-affected-families-end-september ; https://reporting.unhcr.org/morocco-factsheet-5210</t>
  </si>
  <si>
    <t>The number of damaged buildings reached 59,674, of which 32% were completely destroyed.</t>
  </si>
  <si>
    <t>MAR001Buildings damaged</t>
  </si>
  <si>
    <t>MAR001Buildings destroyed</t>
  </si>
  <si>
    <t>MAR001Buildings in affected area</t>
  </si>
  <si>
    <t>MAR001Economic Losses</t>
  </si>
  <si>
    <t xml:space="preserve">The affected groups in the crisis: 
- Refugees, asylum seekers, and others of concern (such as migrants etc.)
- Host  
</t>
  </si>
  <si>
    <t>MAR001Crisis affected groups</t>
  </si>
  <si>
    <t>MAR001People facing limited access constraints</t>
  </si>
  <si>
    <t>MAR001People facing restricted access constraints</t>
  </si>
  <si>
    <t>Al Haouz Earthquake in Morocco</t>
  </si>
  <si>
    <t>MAR003</t>
  </si>
  <si>
    <t>MAR003Illness cases reported</t>
  </si>
  <si>
    <t>Government of Morocco 25/09/2023</t>
  </si>
  <si>
    <t>https://reliefweb.int/report/morocco/mr-lekjaa-emergency-aid-be-paid-affected-families-end-september</t>
  </si>
  <si>
    <t>MAR003Buildings damaged</t>
  </si>
  <si>
    <t>MAR003Buildings destroyed</t>
  </si>
  <si>
    <t>MAR003Buildings in affected area</t>
  </si>
  <si>
    <t>MAR003Economic Losses</t>
  </si>
  <si>
    <t>MAR003Crisis affected groups</t>
  </si>
  <si>
    <t>MAR003People facing limited access constraints</t>
  </si>
  <si>
    <t>MAR003People facing restricted access constraints</t>
  </si>
  <si>
    <t>IPC 01/09/2023</t>
  </si>
  <si>
    <t>https://www.ipcinfo.org/fileadmin/user_upload/ipcinfo/docs/1_IPC_Kenya_Acute_Food_Insecurity_Malnutrition_2023_Jul2024Jan_Report.pdf</t>
  </si>
  <si>
    <t>Cases of acute malnutrition which are worsened by drought</t>
  </si>
  <si>
    <t>KEN002Illness cases reported</t>
  </si>
  <si>
    <t>Complex crisis in Colombia</t>
  </si>
  <si>
    <t>COL001</t>
  </si>
  <si>
    <t>No new data available for September 2023 update</t>
  </si>
  <si>
    <t>COL001People facing limited access constraints</t>
  </si>
  <si>
    <t>COL001People facing restricted access constraints</t>
  </si>
  <si>
    <t>Venezuela displacement in Chile</t>
  </si>
  <si>
    <t>CHL002</t>
  </si>
  <si>
    <t>Chile</t>
  </si>
  <si>
    <t>CHL002People facing limited access constraints</t>
  </si>
  <si>
    <t>CHL002People facing restricted access constraints</t>
  </si>
  <si>
    <t>Venezuela displacement in Ecuador</t>
  </si>
  <si>
    <t>ECU002</t>
  </si>
  <si>
    <t>Ecuador</t>
  </si>
  <si>
    <t>ECU002People facing limited access constraints</t>
  </si>
  <si>
    <t>ECU002People facing restricted access constraints</t>
  </si>
  <si>
    <t>Venezuela displacement in Peru</t>
  </si>
  <si>
    <t>PER002</t>
  </si>
  <si>
    <t>Peru</t>
  </si>
  <si>
    <t>PER002People facing limited access constraints</t>
  </si>
  <si>
    <t>PER002People facing restricted access constraints</t>
  </si>
  <si>
    <t>Venezuelan refugees in Trinidad and Tobago</t>
  </si>
  <si>
    <t>TTO002</t>
  </si>
  <si>
    <t>Trinidad and Tobago</t>
  </si>
  <si>
    <t>TTO002People facing limited access constraints</t>
  </si>
  <si>
    <t>TTO002People facing restricted access constraints</t>
  </si>
  <si>
    <t>Earthquake in Herat Province</t>
  </si>
  <si>
    <t>AFG006</t>
  </si>
  <si>
    <t>Afghanistan</t>
  </si>
  <si>
    <t>OCHA 16/10/2023</t>
  </si>
  <si>
    <t>https://reliefweb.int/report/afghanistan/afghanistan-herat-earthquake-response-plan-october-2023-march-2024</t>
  </si>
  <si>
    <t>Over 3,330 homes destroyed due to earthquakes</t>
  </si>
  <si>
    <t>AFG006Buildings destroyed</t>
  </si>
  <si>
    <t>Complex crisis in Afghanistan</t>
  </si>
  <si>
    <t>AFG001</t>
  </si>
  <si>
    <t>There is no information on it</t>
  </si>
  <si>
    <t>AFG001Buildings in affected area</t>
  </si>
  <si>
    <t>AFG001Economic Losses</t>
  </si>
  <si>
    <t>There is no available information.</t>
  </si>
  <si>
    <t>AFG006People facing limited access constraints</t>
  </si>
  <si>
    <t>AFG006People facing restricted access constraints</t>
  </si>
  <si>
    <t>AFG006Illness cases reported</t>
  </si>
  <si>
    <t>AFG006Buildings in affected area</t>
  </si>
  <si>
    <t>AFG006Economic Losses</t>
  </si>
  <si>
    <t>Food Security Crisis in Timor-Leste</t>
  </si>
  <si>
    <t>TLS003</t>
  </si>
  <si>
    <t>Timor Leste</t>
  </si>
  <si>
    <t>Not enough information available for this indicator.</t>
  </si>
  <si>
    <t>TLS003People facing limited access constraints</t>
  </si>
  <si>
    <t>TLS003People facing restricted access constraints</t>
  </si>
  <si>
    <t>TLS003Illness cases reported</t>
  </si>
  <si>
    <t>Not relevant to the crisis.</t>
  </si>
  <si>
    <t>TLS003Buildings damaged</t>
  </si>
  <si>
    <t>TLS003Buildings destroyed</t>
  </si>
  <si>
    <t>TLS003Buildings in affected area</t>
  </si>
  <si>
    <t>TLS003Economic Losses</t>
  </si>
  <si>
    <t>ECHO 13/07/2023 ; ACLED accessed on 23/10/2023</t>
  </si>
  <si>
    <t>https://erccportal.jrc.ec.europa.eu/ECHO-Products/Echo-Flash#/daily-flash-archive/4833 ; https://acleddata.com/data-export-tool/</t>
  </si>
  <si>
    <t>87 migrants reported killed and 234 injured between 01 January and 13 October 2023.</t>
  </si>
  <si>
    <t>YEM002Injuries reported</t>
  </si>
  <si>
    <t>AWSD 19/08/2023</t>
  </si>
  <si>
    <t>https://www.aidworkersecurity.org/incidents/search?start=2023&amp;end=2023&amp;detail=1&amp;country=BF%2CNE</t>
  </si>
  <si>
    <t xml:space="preserve">On the 19th of August 2023, one national NGO aid worker was kidnapped and later killed by unknown actors in Bittou, Centre East region. This information was obtained from the Aid Workers Security Database, the preferred site for presenting humanitarian security situations. </t>
  </si>
  <si>
    <t>BFA002Injuries reported</t>
  </si>
  <si>
    <t>Drought in the Amazonas</t>
  </si>
  <si>
    <t>BRA004</t>
  </si>
  <si>
    <t>BRA004People facing limited access constraints</t>
  </si>
  <si>
    <t>BRA004People facing restricted access constraints</t>
  </si>
  <si>
    <t>Country level Brazil</t>
  </si>
  <si>
    <t>BRA001</t>
  </si>
  <si>
    <t>BRA001People facing limited access constraints</t>
  </si>
  <si>
    <t>BRA001People facing restricted access constraints</t>
  </si>
  <si>
    <t>Complex crisis in Venezuela</t>
  </si>
  <si>
    <t>VEN001</t>
  </si>
  <si>
    <t>Venezuela</t>
  </si>
  <si>
    <t>VEN001People facing limited access constraints</t>
  </si>
  <si>
    <t>VEN001People facing restricted access constraints</t>
  </si>
  <si>
    <t>ACLED accessed on 24/10/2023</t>
  </si>
  <si>
    <t xml:space="preserve">the number of fatalities between 01 April 2023 and 20 October 2023  related to Syrian and palestinian refugees </t>
  </si>
  <si>
    <t>IRQ003Fatalities reported</t>
  </si>
  <si>
    <t>AWSD 09/10/2023</t>
  </si>
  <si>
    <t>https://www.aidworkersecurity.org/incidents/search?start=2023&amp;end=2023&amp;detail=1&amp;country=CD</t>
  </si>
  <si>
    <t xml:space="preserve">On October 9, 2023, One UN staff member was kidnapped by an unknown armed group in Songo, Uvira, South Kivu. This information was obtained from the Aid Workers Security Database, the preferred site for presenting humanitarian security situations. </t>
  </si>
  <si>
    <t>COD001Injuries reported</t>
  </si>
  <si>
    <t>OCHA 06/05/2023; OCHA 18/05/2023 +Shelter Cluster accessed 19/11/2023</t>
  </si>
  <si>
    <t>https://reliefweb.int/report/turkiye/turkiye-2023-earthquakes-situation-report-no-17-6-may-2023-entr
https://reliefweb.int/report/turkiye/turkiye-earthquake-2023-humanitarian-response-overview-17-may-2023; https://sheltercluster.org/north-west-syria-hub/factsheets/2023-03</t>
  </si>
  <si>
    <t>Number of people displaced by the EQ only + The Camp Coordination and Camp Management (CCCM) Cluster for Syria's shelter cluter tracked more than 108,000 displacements across NWS in February following the earthquakes, and 15,000 displacements were tracked in March</t>
  </si>
  <si>
    <t>REG015People displaced</t>
  </si>
  <si>
    <t>Since the EQ was more than 6 months, the assumption is no new deaths (or significantly low) occurred due to the earthquake. + Since more than 6 months have passed since the earthquake, the assumption is no new deaths (or significantly low) occurred due to the earthquake.</t>
  </si>
  <si>
    <t>REG015Injuries reported</t>
  </si>
  <si>
    <t>REG015Fatalities reported</t>
  </si>
  <si>
    <t>REG015Fatalities in all crises</t>
  </si>
  <si>
    <t>WFP 05/03/2023WFP 05/03/2023</t>
  </si>
  <si>
    <t>https://reliefweb.int/report/turkiye/wfp-turkiye-and-syria-earthquake-response-situation-report-6-2-march-2023&amp;https://reliefweb.int/report/turkiye/wfp-turkiye-and-syria-earthquake-response-situation-report-6-2-march-2023</t>
  </si>
  <si>
    <t>Low reliability estimation using FS targetted activities by WFP for the EQ response + Low reliability estimation using FS targetted activities by WFP for the EQ response as a proxy for PiN</t>
  </si>
  <si>
    <t>REG015People in Need</t>
  </si>
  <si>
    <t>WFP ADAM 06/02/2023 +UNHCR 24/07/2023; OCHA 22/12/2022</t>
  </si>
  <si>
    <t>https://gis.wfp.org/adam/; https://reliefweb.int/report/syrian-arab-republic/syrian-arab-republic-2023-humanitarian-needs-overview-december-2022?_gl=1*mk5vc1*_ga*MTY1MTI5MjA4Mi4xNjcxNjIyMzY5*_ga_E60ZNX2F68*MTY3NTc2MzI4Ny4zLjAuMTY3NTc2MzI4Ny42MC4wLjA.
https://reliefweb.int/report/syrian-arab-republic/syria-unhcr-operational-update-june-2023</t>
  </si>
  <si>
    <t>Estimation of exposed people without the affected + The minimal level comprise of Minimal conditions ( Level 1) = People Exposed - People affected</t>
  </si>
  <si>
    <t>REG015Minimal humanitarian conditions - Level 1</t>
  </si>
  <si>
    <t>WFP ADAM 06/02/2023 +WFP 05/03/2023; UNHCR 24/07/2023</t>
  </si>
  <si>
    <t>https://gis.wfp.org/adam/; https://reliefweb.int/report/syrian-arab-republic/syria-unhcr-operational-update-june-2023;
https://reliefweb.int/report/turkiye/wfp-turkiye-and-syria-earthquake-response-situation-report-6-2-march-2023</t>
  </si>
  <si>
    <t xml:space="preserve">Estimation of affected people without the PIN + The minimal level comprise of Stressed humanitarian conditions - Level 2 = People Affected - People in need. </t>
  </si>
  <si>
    <t>REG015Stressed humanitarian conditions - Level 2</t>
  </si>
  <si>
    <t>OCHA 18/05/2023+OCHA 2023 HNO 22/12/2022, WFP 05/03/2023</t>
  </si>
  <si>
    <t>https://reliefweb.int/report/turkiye/turkiye-earthquake-2023-humanitarian-response-overview-17-may-2023&amp;https://reliefweb.int/report/syrian-arab-republic/syrian-arab-republic-2023-humanitarian-needs-overview-december-2022-enar
https://reliefweb.int/report/turkiye/wfp-turkiye-and-syria-earthquake-response-situation-report-6-2-march-2023</t>
  </si>
  <si>
    <t xml:space="preserve"> Around 2.6 live in both formal and informal sites with basic living conditions and limited services impacting shelter adequacy, health and protection perspectives. + 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This is an under-estimate. 73% PiN at L3, 26% L4, 1% L5.</t>
  </si>
  <si>
    <t>REG015Moderate humanitarian conditions - Level 3</t>
  </si>
  <si>
    <t>X+OCHA 2023 HNO 22/12/2022, WFP 05/03/2023</t>
  </si>
  <si>
    <t>https://reliefweb.int/report/syrian-arab-republic/syrian-arab-republic-2023-humanitarian-needs-overview-december-2022-enar
https://reliefweb.int/report/turkiye/wfp-turkiye-and-syria-earthquake-response-situation-report-6-2-march-2023</t>
  </si>
  <si>
    <t>There is no available information yet about the needs' severity driven by the earthquake in Turkey.  + 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This is an under-estimate. 73% PiN at L3, 26% L4, 1% L5.</t>
  </si>
  <si>
    <t>REG015Severe humanitarian conditions - Level 4</t>
  </si>
  <si>
    <t>OCHA 2023 HNO 22/12/2022, WFP 05/03/2023</t>
  </si>
  <si>
    <t>REG015Extreme humanitarian conditions - Level 5</t>
  </si>
  <si>
    <t>AWSD 28/11/2023; AWSD 29/11/2023</t>
  </si>
  <si>
    <t>https://www.aidworkersecurity.org/incidents/search?start=2023&amp;end=2023&amp;detail=1&amp;country=ML</t>
  </si>
  <si>
    <t>On the 28th of November 2023, one NGO aid worker was abducted by JNIM militiamen between Tenenkou and Ke-Macina, in the Mopti region. Two vehicles were sized during the incident. On the 29th of November 2023, one NGO aid worker was kidnapped by allegedly JNIM militants between Goudam and Tombouctou. These information were obtained from the Aid Workers Security Database, the preferred site for presenting humanitarian security situations.</t>
  </si>
  <si>
    <t>MLI001Injuries reported</t>
  </si>
  <si>
    <t xml:space="preserve"> ACLED accessed 25/01/2024; OCHA 20/12/2023;</t>
  </si>
  <si>
    <t>https://reliefweb.int/report/kenya/kenya-heavy-rains-and-floods-impact-and-response-20-december-2023;%20https://acleddata.com/dashboard/#/dashboard</t>
  </si>
  <si>
    <t xml:space="preserve"> Cumulative figures for fatalities reported in the whole country.  Total Fatalities in Kenya from 01/07/2023 to 31/12/2023 according to ACLED (490) plus Fatalities due to Heavy rains and flooding in Kenya since October to according (174)</t>
  </si>
  <si>
    <t>KEN001Fatalities reported</t>
  </si>
  <si>
    <t>No new data available for January 2024 update</t>
  </si>
  <si>
    <t>COL001Economic Losses</t>
  </si>
  <si>
    <t>City Population accessed 26/09/2023</t>
  </si>
  <si>
    <t>https://www.citypopulation.de/en/morocco/admin/</t>
  </si>
  <si>
    <t>The figure is the landmass of the provinces impacted by the earthquake: al-Haouz, Taroudant, Chichaoua, Azilal, Ouarzazate, and Marrakesh</t>
  </si>
  <si>
    <t>MAR003Landmass affected</t>
  </si>
  <si>
    <t>IBC 27/11/2023</t>
  </si>
  <si>
    <t>https://reliefweb.int/report/morocco/maghreb-morocco-libya-ibc-monthly-situation-report-november-2023</t>
  </si>
  <si>
    <t>The number of people injured because of the earthquake</t>
  </si>
  <si>
    <t>MAR003Injuries reported</t>
  </si>
  <si>
    <t>MAR001Injuries reported</t>
  </si>
  <si>
    <t xml:space="preserve"> ACLED accessed 25/03/2024; OCHA 20/12/2023;</t>
  </si>
  <si>
    <t xml:space="preserve"> Total Fatalities in Kenya from 01/09/2023 to 31/09/2024  according to ACLED plus Fatalities due to Heavy rains and flooding in Kenya since October to according </t>
  </si>
  <si>
    <t>KEN003Fatalities in all crises</t>
  </si>
  <si>
    <t>Rohingya Regional Crisis</t>
  </si>
  <si>
    <t>REG011</t>
  </si>
  <si>
    <t>Bangladesh,Myanmar</t>
  </si>
  <si>
    <t>No Information</t>
  </si>
  <si>
    <t>REG011People facing limited access constraints</t>
  </si>
  <si>
    <t>REG011People facing restricted access constraints</t>
  </si>
  <si>
    <t>REG011Illness cases reported</t>
  </si>
  <si>
    <t>REG011Buildings damaged</t>
  </si>
  <si>
    <t>REG011Buildings destroyed</t>
  </si>
  <si>
    <t>REG011Buildings in affected area</t>
  </si>
  <si>
    <t>REG011Economic Losses</t>
  </si>
  <si>
    <t>Conflict in northern region</t>
  </si>
  <si>
    <t>TGO002</t>
  </si>
  <si>
    <t>Togo</t>
  </si>
  <si>
    <t>INSEED 06/04/2023</t>
  </si>
  <si>
    <t>https://inseed.tg/resultats-definitifs-du-rgph-5-novembre-2022/</t>
  </si>
  <si>
    <t>The total population of Togo is obtained from the country general population census of November 2022. It includes the population of the five regions of Maritime, Plateaux, Centrale, Kara and Savanes.</t>
  </si>
  <si>
    <t>TGO002Total population</t>
  </si>
  <si>
    <t>OCHA 04/04/2024</t>
  </si>
  <si>
    <t>https://www.populationdata.net/pays/togo/</t>
  </si>
  <si>
    <t>The landmass affected is the whole area of the Savanes region, which is experiencing a spillover of the Sahel crisis with an influx of refugees from Burkina Faso since December 2021. Growing insecurity due to the actions of non-state armed groups (NSAG) has also caused internal displacements in the region.</t>
  </si>
  <si>
    <t>TGO002Landmass affected</t>
  </si>
  <si>
    <t>Cadre Harmonisé 13/11/2023 (HDX); IOM, UNHCR, UNICEF, WFP 18/03/2024.</t>
  </si>
  <si>
    <t>https://data.humdata.org/search?q=Cadre+Harmonise&amp;ext_search_source=main-nav</t>
  </si>
  <si>
    <t>The people exposed include the population in the levels 1 to 5, as the region of the Savanes is experiencing a crisis characterised by the influx of refugees, a growing insecurity and a number of Internally Displaced People. The region is also the most food insecure with over 32% of the total number of people nationwide living in emergency and crisis phases.</t>
  </si>
  <si>
    <t>TGO002People exposed</t>
  </si>
  <si>
    <t>The people affected by the crisis in Togo include the people in phases 2 to 5, as the region of the Savanes is experiencing a crisis characterised by the influx of refugees, a growing insecurity and a number of Internally Displaced People. The region is also the most food insecure with over 32% of the total number of people nationwide living in emergency and crisis phases.</t>
  </si>
  <si>
    <t>TGO002People affected</t>
  </si>
  <si>
    <t>There was no report on injuries related to the insecurity crisis in Togo.</t>
  </si>
  <si>
    <t>TGO002Injuries reported</t>
  </si>
  <si>
    <t>There was no report on illness related to the insecurity crisis in Togo.</t>
  </si>
  <si>
    <t>TGO002Illness cases reported</t>
  </si>
  <si>
    <t>There is no source providing figures about buildings damaged in the conflict in northern region of Togo.</t>
  </si>
  <si>
    <t>TGO002Buildings damaged</t>
  </si>
  <si>
    <t>There is no source providing figures about buildings destroyed in the conflict in northern region of Togo.</t>
  </si>
  <si>
    <t>TGO002Buildings destroyed</t>
  </si>
  <si>
    <t>There is no source providing figures about buildings destroyed in relation to the conflict in Savanes region.</t>
  </si>
  <si>
    <t>TGO002Buildings in affected area</t>
  </si>
  <si>
    <t>There is no source providing figures about economic losses related to the conflict in northern region of Togo.</t>
  </si>
  <si>
    <t>TGO002Economic Losses</t>
  </si>
  <si>
    <t>Cadre Harmonisé 13/11/2023 (HDX)</t>
  </si>
  <si>
    <t>The number of people in need in Togo is obtained from the Cadre Harmonisé data spreadsheet. It includes people in IPC phases 3 to 5, as the region of the Savanes is experiencing a crisis characterised by the influx of refugees, a growing insecurity and a number of Internally Displaced People. The region is also the most food insecure with over 32% of the total number of people nationwide living in emergency and crisis phases. Internally displaced people, refugees and host communities are among the vulnerable groups.</t>
  </si>
  <si>
    <t>TGO002People in Need</t>
  </si>
  <si>
    <t>The number of people in level 1 is obtained from the Cadre Harmonisé data spreadsheet. It includes people in IPC phase 1 located in the Savanes region.</t>
  </si>
  <si>
    <t>TGO002Minimal humanitarian conditions - Level 1</t>
  </si>
  <si>
    <t>The number of people in level 2 is obtained from the Cadre Harmonisé data spreadsheet. It includes people in IPC phase 2 located in the Savanes region.</t>
  </si>
  <si>
    <t>TGO002Stressed humanitarian conditions - Level 2</t>
  </si>
  <si>
    <t>The number of people in level 3 is obtained from the Cadre Harmonisé data spreadsheet. It includes people in IPC phase 3 located in the Savanes region.</t>
  </si>
  <si>
    <t>TGO002Moderate humanitarian conditions - Level 3</t>
  </si>
  <si>
    <t>The number of people in level 4 is 0 as there are no people in IPC phase 4 in the region of the Savanes according to the Cadre Harmonisé data spreadsheet.</t>
  </si>
  <si>
    <t>TGO002Severe humanitarian conditions - Level 4</t>
  </si>
  <si>
    <t>The number of people in level 5 is 0 as there are no people in IPC phase 5 in the region of the Savanes according to the Cadre Harmonisé data spreadsheet.</t>
  </si>
  <si>
    <t>TGO002Extreme humanitarian conditions - Level 5</t>
  </si>
  <si>
    <t>Reports found did not mention clear figures on people facing limited access constraints in the Savanes region of Togo.</t>
  </si>
  <si>
    <t>TGO002People facing limited access constraints</t>
  </si>
  <si>
    <t>Reports found did not mention clear figures on people facing restricted access constraints in the Savanes region of Togo.</t>
  </si>
  <si>
    <t>TGO002People facing restricted access constraints</t>
  </si>
  <si>
    <t>BEN002</t>
  </si>
  <si>
    <t>Benin</t>
  </si>
  <si>
    <t>World Bank 29/09/2023</t>
  </si>
  <si>
    <t>https://www.worldbank.org/en/country/benin/overview</t>
  </si>
  <si>
    <t>The total population of Benin was obtained form the UNFPA's country overview. The figure represents the population of the country's 12 departments in 2023: Alibori, Atacora, Atlantique, Borgou, Collines, Couffo, Donga, Littoral, Mono, Oueme, Plateau, Zou.</t>
  </si>
  <si>
    <t>BEN002Total population</t>
  </si>
  <si>
    <t>OCHA 04/04/2023</t>
  </si>
  <si>
    <t>https://data.humdata.org/dataset/cod-ab-ben</t>
  </si>
  <si>
    <t>The total landmass affected is the summation of the landmass of the departments of Alibori and Atacora. Located in northern Benin and sharing borders with Burkina Faso and Niger, these departments are experiencing a spillover of the Sahel crisis with attacks by non-state armed groups (NSAG) since 2019.</t>
  </si>
  <si>
    <t>BEN002Landmass affected</t>
  </si>
  <si>
    <t>The people exposed are the total number of people in IPC phases 1 to 5 located in Alibori and Atacora regions affected by a spillover of the Sahel crisis with growing insecurity, internal displacement, and influx of refugees.</t>
  </si>
  <si>
    <t>BEN002People exposed</t>
  </si>
  <si>
    <t>The number of people affected includes people in IPC phases 2 to 5 located in the regions of Alibori and Atacora, where food insecurity is aggravated by the conflict situation and expected to worsen.</t>
  </si>
  <si>
    <t>BEN002People affected</t>
  </si>
  <si>
    <t>No reports were found regarding injuries in relation with the crisis in Benin's northern regions of Alibori and Atacora.</t>
  </si>
  <si>
    <t>BEN002Injuries reported</t>
  </si>
  <si>
    <t>No reports were found regarding illness cases in relation with the crisis in Benin's northern regions of Alibori and Atacora.</t>
  </si>
  <si>
    <t>BEN002Illness cases reported</t>
  </si>
  <si>
    <t>No reports were found regarding buildings damaged in relation with the crisis in Benin's northern regions of Alibori and Atacora.</t>
  </si>
  <si>
    <t>BEN002Buildings damaged</t>
  </si>
  <si>
    <t>No reports were found regarding buildings destroyed in relation with the crisis in Benin's northern regions of Alibori and Atacora.</t>
  </si>
  <si>
    <t>BEN002Buildings destroyed</t>
  </si>
  <si>
    <t>No reports were found regarding the buildings in the area affected by the crisis in North Benin.</t>
  </si>
  <si>
    <t>BEN002Buildings in affected area</t>
  </si>
  <si>
    <t>No reports were found regarding economic losses in relation with the crisis in Benin's northern regions of Alibori and Atacora.</t>
  </si>
  <si>
    <t>BEN002Economic Losses</t>
  </si>
  <si>
    <t>The number of people in need is obtained from the Cadre Harmonisé data spreadsheet. It includes people in IPC phases 3 to 5 located in the regions of Alibori and Atacora, where food insecurity is aggravated by the conflict situation and expected to worsen.</t>
  </si>
  <si>
    <t>BEN002People in Need</t>
  </si>
  <si>
    <t>The number of people in level 1 is obtained from the Cadre Harmonisé data spreadsheet. It includes people in IPC phase 1 located in the regions of Alibori and Atacora.</t>
  </si>
  <si>
    <t>BEN002Minimal humanitarian conditions - Level 1</t>
  </si>
  <si>
    <t>The number of people in level 2 is obtained from the Cadre Harmonisé data spreadsheet. It includes people in IPC phase 2 located in the regions of Alibori and Atacora.</t>
  </si>
  <si>
    <t>BEN002Stressed humanitarian conditions - Level 2</t>
  </si>
  <si>
    <t>The number of people in level 3 is obtained from the Cadre Harmonisé data spreadsheet. It includes people in IPC phase 3 located in the regions of Alibori and Atacora.</t>
  </si>
  <si>
    <t>BEN002Moderate humanitarian conditions - Level 3</t>
  </si>
  <si>
    <t>The number of people in level 4 is 0 as there are no people in IPC phase 4 in the regions of Alibori and Atacora according to the Cadre Harmonisé data spreadsheet.</t>
  </si>
  <si>
    <t>BEN002Severe humanitarian conditions - Level 4</t>
  </si>
  <si>
    <t>The number of people in level 5 is 0 as there are no people in IPC phase 5 in the regions of Alibori and Atacora according to the Cadre Harmonisé data spreadsheet.</t>
  </si>
  <si>
    <t>BEN002Extreme humanitarian conditions - Level 5</t>
  </si>
  <si>
    <t>No reports were found regarding people facing limited access constraints in the regions of Alibori and Atacora in Benin.</t>
  </si>
  <si>
    <t>BEN002People facing limited access constraints</t>
  </si>
  <si>
    <t>No reports were found regarding people facing restricted access constraints in the regions of Alibori and Atacora in Benin.</t>
  </si>
  <si>
    <t>BEN002People facing restricted access constraints</t>
  </si>
  <si>
    <t>2024 Rainy and Cyclone season</t>
  </si>
  <si>
    <t>MOZ011</t>
  </si>
  <si>
    <t>Mozambique</t>
  </si>
  <si>
    <t>WB Accessed 16/04/2024 ; ACAPS Accessed 16/04/2024</t>
  </si>
  <si>
    <t>https://data.worldbank.org/indicator/AG.LND.TOTL.K2?locations=MZ ; https://www.acaps.org/en/thematics/all-topics/seasonal-calendar</t>
  </si>
  <si>
    <t xml:space="preserve">Total landmass of Mozambique. We took the whole country's landmass because the rainy and cyclone season runs at the same time for all the provinces. </t>
  </si>
  <si>
    <t>MOZ011Landmass affected</t>
  </si>
  <si>
    <t>https://reliefweb.int/report/mozambique/mozambique-maputo-heavy-rains-and-tropical-storm-filipo-flash-update-no-4-04-april-2024</t>
  </si>
  <si>
    <t>Since the beginning of the 2023/2024 rainy and cyclonic season, a total of 146 deaths and 202 wounded have been reported as of first week of April.</t>
  </si>
  <si>
    <t>MOZ011Injuries reported</t>
  </si>
  <si>
    <t>OCHA 28/12/2023</t>
  </si>
  <si>
    <t>https://reliefweb.int/attachments/53eb60eb-6575-4dc5-ad6a-a64d7560415d/MOZ_HNRP_2024_ENG_VERSION%201.pdf</t>
  </si>
  <si>
    <t>IDPs, Returnees and Host population affected</t>
  </si>
  <si>
    <t>MOZ011Crisis affected groups</t>
  </si>
  <si>
    <t>MOZ011People facing limited access constraints</t>
  </si>
  <si>
    <t>MOZ011People facing restricted access constraints</t>
  </si>
  <si>
    <t xml:space="preserve">No cumulative figures showing specific number </t>
  </si>
  <si>
    <t>MOZ011Illness cases reported</t>
  </si>
  <si>
    <t>About 5,620 houses are partially damaged and damages to public infrastructures include 1,041 classrooms in 468 schools as of the first week of April 2024</t>
  </si>
  <si>
    <t>MOZ011Buildings damaged</t>
  </si>
  <si>
    <t>OCHA 21/07/2023</t>
  </si>
  <si>
    <t>https://reliefweb.int/report/malawi/southern-africa-snapshot-tropical-cyclone-freddys-impact-february-march-2023</t>
  </si>
  <si>
    <t>1,773 houses totally destroyed as of the first week of April 2024</t>
  </si>
  <si>
    <t>MOZ011Buildings destroyed</t>
  </si>
  <si>
    <t>MOZ011Buildings in affected area</t>
  </si>
  <si>
    <t>MOZ011Economic Losses</t>
  </si>
  <si>
    <t>Cabo Delgado Islamist Insurgency</t>
  </si>
  <si>
    <t>MOZ004</t>
  </si>
  <si>
    <t>Mappr Accessed Accessed 17/04/2024</t>
  </si>
  <si>
    <t>https://www.mappr.co/counties/mozambique/</t>
  </si>
  <si>
    <t>Total landmass of Cabo Delgado, Niassa and Nampula provinces which have been affected by the Insurgency that began in 2017</t>
  </si>
  <si>
    <t>MOZ004Landmass affected</t>
  </si>
  <si>
    <t>There is no cumulative reliable information regarding the number of injuries from the insurgency</t>
  </si>
  <si>
    <t>MOZ004Injuries reported</t>
  </si>
  <si>
    <t>MOZ004Crisis affected groups</t>
  </si>
  <si>
    <t>MOZ004People facing limited access constraints</t>
  </si>
  <si>
    <t>MOZ004People facing restricted access constraints</t>
  </si>
  <si>
    <t>MOZ004Illness cases reported</t>
  </si>
  <si>
    <t>MOZ004Buildings damaged</t>
  </si>
  <si>
    <t>MOZ004Buildings destroyed</t>
  </si>
  <si>
    <t>MOZ004Buildings in affected area</t>
  </si>
  <si>
    <t>MOZ004Economic Losses</t>
  </si>
  <si>
    <t>Complex crisis in Somalia</t>
  </si>
  <si>
    <t>SOM001</t>
  </si>
  <si>
    <t>Somalia</t>
  </si>
  <si>
    <t>ACLED Accessed  18/04/2024; IOM Accessed 21/02/2024</t>
  </si>
  <si>
    <t xml:space="preserve">https://acleddata.com/dashboard/#/dashboard; https://missingmigrants.iom.int/region/africa?region_incident=4051&amp;route=3906&amp;year%5B%5D=10121&amp;incident_date%5Bmin%5D=09%2F01%2F2022&amp;incident_date%5Bmax%5D=12%2F31%2F2022; </t>
  </si>
  <si>
    <t>Total fatalities reported in Somalia due to Battles, Violence against civilians, Explosions/Remote violence , Riots, Protests, Strategic developments from 15/10/2023 to 15/04/2024 (2,485) and due to mixed migration crisis (9)</t>
  </si>
  <si>
    <t>SOM001Fatalities reported</t>
  </si>
  <si>
    <t>Mixed Migration Flows in Somalia</t>
  </si>
  <si>
    <t>SOM002</t>
  </si>
  <si>
    <t>There is an information gap on this indicator</t>
  </si>
  <si>
    <t>SOM002People facing limited access constraints</t>
  </si>
  <si>
    <t>SOM002People facing restricted access constraints</t>
  </si>
  <si>
    <t>SOM002Illness cases reported</t>
  </si>
  <si>
    <t>SOM002Buildings damaged</t>
  </si>
  <si>
    <t>SOM002Buildings destroyed</t>
  </si>
  <si>
    <t>SOM002Buildings in affected area</t>
  </si>
  <si>
    <t>SOM002Economic Losses</t>
  </si>
  <si>
    <t>Humanitarian Action 15/04/2024</t>
  </si>
  <si>
    <t>https://humanitarianaction.info/plan/1179/population</t>
  </si>
  <si>
    <t>The total population of the Republic of Burkina Faso summarizes the total population of the country's 13 regions. It comprised of persons of all age groups and gender especially persons affected by population movement due to the complex crisis such as refugees, asylum seekers, internally displaced people, returnees and host communities.</t>
  </si>
  <si>
    <t>BFA002Total population</t>
  </si>
  <si>
    <t>World Bank 01/01/2021</t>
  </si>
  <si>
    <t xml:space="preserve">https://data.worldbank.org/indicator/AG.SRF.TOTL.K2?locations=BF </t>
  </si>
  <si>
    <t>The complex crisis in Burkina Faso affects the whole country, therefore the total landmass of the country is considered.</t>
  </si>
  <si>
    <t>BFA002Landmass affected</t>
  </si>
  <si>
    <t>https://reliefweb.int/report/burkina-faso/burkina-faso-2023-msna-bulletin-december-2023</t>
  </si>
  <si>
    <t>People exposed to the complex crisis in Burkina Faso include; host communities, refugees, asylum seekers, IDPs, and returnees situated in the 13 regions of the country. Burkina Faso is experiencing insecurity at the national level which makes the entire population exposed to armed group attacks as presented by the Humanitarian Response Plan According to the inform severity index methodology note published by the Joint Research Centre, this figure also represents the total of the severity breakdown from level 1 to 5 (Level 1+2+3+4+5).</t>
  </si>
  <si>
    <t>BFA002People exposed</t>
  </si>
  <si>
    <t>OCHA 13/12/2023</t>
  </si>
  <si>
    <t>https://data.humdata.org/dataset/burkina-faso-humanitarian-needs-overview?</t>
  </si>
  <si>
    <t xml:space="preserve">Affected people in the crisis-affected area include internally displaced persons (IDPs), refugees, asylum seekers and outgoing migrants in the neighbouring countries. According to the Inform Severity index methodology note published by the Joint Research Centre, people affected represents the total figure of 4 severity levels (Level 2+3+4+5). The total # of people affected is 6,293,939. </t>
  </si>
  <si>
    <t>BFA002People affected</t>
  </si>
  <si>
    <t>People in need of humanitarian assistance in the sectors of education, food security, WASH, shelter, general protection, livelihood, and health, in the 13 regions of Burkina Faso. The 2023 MSNA was considered but was not favored due to differences in the severity breakdown, compared to the 2023 HNO. MSNA figures are higher on levels 3 - 5. For the sake of consistency, it was therefore decided to continue to use the HNO 2023 breakdown.</t>
  </si>
  <si>
    <t>BFA002People in Need</t>
  </si>
  <si>
    <t>The level 1 humanitarian condition as outlined by the inform severity index methodology note, is obtained through a difference between people exposed and people affected (people exposed - people affected) which will provide the total of 17,006,061 people. Hence, in the case of BFA002, it corresponds to total population (people exposed) - PIN levels 2+3+4+5 from latest HNO/HNRP 2024 (people affected).</t>
  </si>
  <si>
    <t>BFA002Minimal humanitarian conditions - Level 1</t>
  </si>
  <si>
    <t>Since all the people affected are considered to be in need, they are placed in the PIN level indicators.</t>
  </si>
  <si>
    <t>BFA002Stressed humanitarian conditions - Level 2</t>
  </si>
  <si>
    <t>The number of people in moderate humanitarian conditions (Level 3) was obtained through the application of the percentages extrapolated from the severity of needs distribution used in the HNO 2023. They represent 55.5% of the number of the total PIN. The 2023 MSNA was considered but was not favored due to differences in the severity breakdown, compared to the 2023 HNO. MSNA figures are higher on levels 3 - 5. For the sake of consistency, it was therefore decided to continue to use the HNO 2023 breakdown.</t>
  </si>
  <si>
    <t>BFA002Moderate humanitarian conditions - Level 3</t>
  </si>
  <si>
    <t>The number of people in severe humanitarian conditions (Level 4) was obtained through the application of the percentages extrapolated from the severity of needs distribution used in the HNO 2023. They represent 41.9% of the number of the total PIN.</t>
  </si>
  <si>
    <t>BFA002Severe humanitarian conditions - Level 4</t>
  </si>
  <si>
    <t>The number of people in extreme humanitarian conditions (Level 5) was obtained through the application of the percentages extrapolated from the severity of needs distribution used in the HNO 2023. They represent 1.9% of the total PIN figure.</t>
  </si>
  <si>
    <t>BFA002Extreme humanitarian conditions - Level 5</t>
  </si>
  <si>
    <t>OCHA 29/12/2023</t>
  </si>
  <si>
    <t>https://reliefweb.int/report/democratic-republic-congo/republique-democratique-du-congo-apercu-des-besoins-humanitaire-2024-decembre-2023</t>
  </si>
  <si>
    <t>The total population of the Democratic Republic of Congo was obtained from the Humanitarian Needs Overview of 2023. This figure summarizes the total population of the 26 provinces of the Democratic Republic of Congo. It comprised of persons of all age groups and gender especially persons affected by population movement due to the complex crisis such as; refugees, internally displaced people, returnees and host communties.</t>
  </si>
  <si>
    <t>COD001Total population</t>
  </si>
  <si>
    <t>https://data.worldbank.org/indicator/AG.SRF.TOTL.K2?locations=CD</t>
  </si>
  <si>
    <t xml:space="preserve">The total square kilometre of Democratic Republic of Congo was gotten from the 2021 statistics of the World Bank. This figure summarizes the landmass affected by the complex crisis of the 26 provinces of the Democratic Republic of Congo. </t>
  </si>
  <si>
    <t>COD001Landmass affected</t>
  </si>
  <si>
    <t>https://data.worldbank.org/indicator/ag.srf.totl.k2?locations=TD</t>
  </si>
  <si>
    <t xml:space="preserve">The total square kilometre of the Republic of Chad was gotten from the 2021 statistics of the World Bank. The whole Chad is exposed to the complex crisis drivers such insecurity, intercommunal violence and international displacement. Therefore, the whole landmass is included. </t>
  </si>
  <si>
    <t>TCD001Landmass affected</t>
  </si>
  <si>
    <t>World Bank 01/01/2022</t>
  </si>
  <si>
    <t>https://data.worldbank.org/indicator/SP.POP.TOTL?locations=ML</t>
  </si>
  <si>
    <t>The total population of the Republic of Mali is comprised of the 10 regions which regroups persons of all age groups and gender especially persons affected by population movement due to the complex crisis such as; refugees, asylum seekers, internally displaced people, returnees and host communties.</t>
  </si>
  <si>
    <t>MLI001Total population</t>
  </si>
  <si>
    <t>https://data.worldbank.org/indicator/AG.SRF.TOTL.K2?locations=ML</t>
  </si>
  <si>
    <t>The total square kilometre of the Republic of Mali is was gotten from the 2021 statistics of the World Bank. This figure summarizes the landmass affected by the active complex crisis in the 10 regions of the Republic of Mali</t>
  </si>
  <si>
    <t>MLI001Landmass affected</t>
  </si>
  <si>
    <t>OCHA 15/04/2024</t>
  </si>
  <si>
    <t>https://reliefweb.int/report/cameroon/cameroon-humanitarian-needs-overview-2024-february-2024</t>
  </si>
  <si>
    <t>The total population of the Cameroon was obtained from the Humanitarian Needs Overview of 2024. This figure summarizes the total population of the 10 regions in the country. It comprised of persons of all age groups and gender especially persons affected by population movement due to the complex crisis such as; refugees, asylum seekers, internally displaced people, returnees and host communties.</t>
  </si>
  <si>
    <t>CMR001Total population</t>
  </si>
  <si>
    <t>https://data.worldbank.org/indicator/AG.SRF.TOTL.K2?locations=CM</t>
  </si>
  <si>
    <t xml:space="preserve">The total square kilometre of Cameroon was obtained from the 2021 statistics of the World Bank. This figure summarizes the landmass affected by the multiple crises of the 10 regions in the country. Some divisions within the North, Adamawa, Center, East and South region are not highlighted in the 2024 HNO, but there exists a very limited number of IDPs, and refugees in these regions. Therefore, the entire landscape is considered as affected due to the multiple crises. </t>
  </si>
  <si>
    <t>CMR001Landmass affected</t>
  </si>
  <si>
    <t>Conflict in Palestine</t>
  </si>
  <si>
    <t>PSE002</t>
  </si>
  <si>
    <t>Palestine</t>
  </si>
  <si>
    <t>No data available.</t>
  </si>
  <si>
    <t>PSE002People facing limited access constraints</t>
  </si>
  <si>
    <t>PSE002People facing restricted access constraints</t>
  </si>
  <si>
    <t>PSE002Illness cases reported</t>
  </si>
  <si>
    <t>PSE002Buildings in affected area</t>
  </si>
  <si>
    <t>PSE002Economic Losses</t>
  </si>
  <si>
    <t>Conflict in West Bank</t>
  </si>
  <si>
    <t>PSE003</t>
  </si>
  <si>
    <t>PSE003People facing limited access constraints</t>
  </si>
  <si>
    <t>PSE003People facing restricted access constraints</t>
  </si>
  <si>
    <t>PSE003Illness cases reported</t>
  </si>
  <si>
    <t>PSE003Buildings in affected area</t>
  </si>
  <si>
    <t>PSE003Economic Losses</t>
  </si>
  <si>
    <t>Conflict in Gaza</t>
  </si>
  <si>
    <t>PSE004</t>
  </si>
  <si>
    <t>PSE004People facing limited access constraints</t>
  </si>
  <si>
    <t>PSE004People facing restricted access constraints</t>
  </si>
  <si>
    <t>PSE004Illness cases reported</t>
  </si>
  <si>
    <t>PSE004Buildings in affected area</t>
  </si>
  <si>
    <t>PSE004Economic Losses</t>
  </si>
  <si>
    <t>FS Cluster 13/12/2023, OCHA 03/03/2024</t>
  </si>
  <si>
    <t>https://fscluster.org/syria/document/fsa-pin-severity-hno-2024; https://reliefweb.int/report/syrian-arab-republic/syrian-arab-republic-2024-humanitarian-needs-overview-february-2024</t>
  </si>
  <si>
    <t xml:space="preserve">Number of different types of affected population groups: 
- IDPs
- Refugees, asylum seekers, and others of concern (such as migrants etc.)
- Returnees
- Host 
- Non-Host 
</t>
  </si>
  <si>
    <t>SYR001Crisis affected groups</t>
  </si>
  <si>
    <t>Türkiye / Syria earthquake in Syria</t>
  </si>
  <si>
    <t>SYR002</t>
  </si>
  <si>
    <t>SYR002People facing limited access constraints</t>
  </si>
  <si>
    <t>SYR002People facing restricted access constraints</t>
  </si>
  <si>
    <t>SYR002Illness cases reported</t>
  </si>
  <si>
    <t>UNFPA 03/03/2023</t>
  </si>
  <si>
    <t>https://reliefweb.int/report/syrian-arab-republic/unfpa-whole-syria-situation-report-5-turkiye-syria-earthquake-3-mars-2023</t>
  </si>
  <si>
    <t>Number of damaged buildings s as a result of Turkiye / Syria earthquake in Aleppo, Lattaki, Hama, Tartous, Idelb, and Ar-Raqqa by the government of Syria and White Helmets. The figures might not be accurate and up to date and has very low reliability.</t>
  </si>
  <si>
    <t>SYR002Buildings damaged</t>
  </si>
  <si>
    <t>Ocha 14/4/2023</t>
  </si>
  <si>
    <t xml:space="preserve">According to UN OCHA, as of 1 March, more than 10,000 buildings in northwest Syria (NWS) have been damaged or completely destroyed. </t>
  </si>
  <si>
    <t>SYR002Buildings destroyed</t>
  </si>
  <si>
    <t>SYR002Buildings in affected area</t>
  </si>
  <si>
    <t>SYR002Economic Losses</t>
  </si>
  <si>
    <t>Complex crisis in Nigeria</t>
  </si>
  <si>
    <t>NGA001</t>
  </si>
  <si>
    <t>Nigeria</t>
  </si>
  <si>
    <t xml:space="preserve"> ACLED Accessed 19/04/2024</t>
  </si>
  <si>
    <t>Number of fatalities in Nigeria based on ACLED data from 01/10/2023  to 31/03/2024 due Battles, Violence against civilians, Explosions/Remote violence, Riots, Protests, Strategic developments</t>
  </si>
  <si>
    <t>NGA001Fatalities reported</t>
  </si>
  <si>
    <t xml:space="preserve"> OCHA 26/02/2024</t>
  </si>
  <si>
    <t>https://www.unocha.org/attachments/315207fa-1297-493b-bec1-20016aebed01/2024_Ethiopia_Humanitarian_Needs_Overview_Feb_2024.pdf</t>
  </si>
  <si>
    <t>Host and non host community, refugees, IDPs and returnees</t>
  </si>
  <si>
    <t>ETH005Crisis affected groups</t>
  </si>
  <si>
    <t>IDPs, Refugees, Returnees, Host</t>
  </si>
  <si>
    <t>ETH004Crisis affected groups</t>
  </si>
  <si>
    <t>UNHCR 16/03/2024</t>
  </si>
  <si>
    <t>https://data.unhcr.org/en/documents/download/107313</t>
  </si>
  <si>
    <t>Refugees and asylum seekers, Host community</t>
  </si>
  <si>
    <t>ETH003Crisis affected groups</t>
  </si>
  <si>
    <t>OCHA 03/08/2022</t>
  </si>
  <si>
    <t>https://reliefweb.int/report/ethiopia/ethiopia-humanitarian-response-plan-2022-july-2022</t>
  </si>
  <si>
    <t>Affected groups in the crisis: Hosts; Returnees;IDPs;Refugees</t>
  </si>
  <si>
    <t>ETH001Crisis affected groups</t>
  </si>
  <si>
    <t>No new data available for April 2024 update</t>
  </si>
  <si>
    <t>COL002Economic Losses</t>
  </si>
  <si>
    <t>Govt. Malawi 30/04/2023</t>
  </si>
  <si>
    <t>https://reliefweb.int/report/malawi/malawi-2023-tropical-cyclone-freddy-post-disaster-needs-assessment-april-2023</t>
  </si>
  <si>
    <t xml:space="preserve">A  total  of  260,681  houses  have  been  damaged,  of  which  120,394  are destroyed. </t>
  </si>
  <si>
    <t>MWI002Buildings damaged</t>
  </si>
  <si>
    <t>MWI002Buildings destroyed</t>
  </si>
  <si>
    <t>OCHA 27/06/2023</t>
  </si>
  <si>
    <t>https://reliefweb.int/report/malawi/malawi-cholera-tropical-cyclone-freddy-response-dashboard-april-2023</t>
  </si>
  <si>
    <t>social, economic, and infrastructure sectors damages are $506.7 million to Tropical Cyclone Freddy</t>
  </si>
  <si>
    <t>MWI002Economic Losses</t>
  </si>
  <si>
    <t>https://data.worldbank.org/indicator/SP.POP.TOTL?locations=CG</t>
  </si>
  <si>
    <t xml:space="preserve">Total population living within the Republic of Congo. </t>
  </si>
  <si>
    <t>COG001Total population</t>
  </si>
  <si>
    <t>https://data.worldbank.org/indicator/AG.SRF.TOTL.K2?locations=CG</t>
  </si>
  <si>
    <t>The total square kilometre of the Republic of Congo is gotten from the 2022 statistics of the World Bank. This figure summarizes the landmass affected by the complex crisis in the 11 regions of the country.</t>
  </si>
  <si>
    <t>COG001Landmass affected</t>
  </si>
  <si>
    <t>UNICEF 12/04/2024</t>
  </si>
  <si>
    <t>https://reliefweb.int/report/congo/unicef-republique-du-congo-urgence-inondations-rapport-de-situation-12-avril-2024</t>
  </si>
  <si>
    <t>This figure corresponds to the number of people experiencing at least severity level 1 across the country. Given that there is no estimate of the number of people in level 2, we consider all the rest of the population which is not at severity level 3 as at least exposed.</t>
  </si>
  <si>
    <t>COG001People exposed</t>
  </si>
  <si>
    <t>This figure corresponds to the number of people experiencing at least severity level 2 across the country. Given that there is no estimate of the number of people in level 2, we consider all the rest of the population which is not at severity level 3 as at least exposed.</t>
  </si>
  <si>
    <t>COG001People affected</t>
  </si>
  <si>
    <t>Because of a lack of recent data on humanitarian needs, it was decided to use the figure from the last multi-sectoral assessment in January 2024, after the floods affected at least 9 of the 12 departments. All people in need are considered at severity level 3, as there is insufficient information on the level of severity of their needs. However, it is possible that this figure underestimates the true scale of needs. According to UNICEF appeals, the number of people in need exceeded 1 million over the past two years. However, there are no up-to-date food security figures or any other documents that indicate the extent of the need across the country. Therefore, the figure of people affected by flooding was chosen as a proxy.</t>
  </si>
  <si>
    <t>COG001People in Need</t>
  </si>
  <si>
    <t>In the different crises, the level 1 population was calculated from WB population data. Given that there is no estimate of the number of people in level 1, we have included here all the rest of the population which is not at severity level 3 or higher.</t>
  </si>
  <si>
    <t>COG001Minimal humanitarian conditions - Level 1</t>
  </si>
  <si>
    <t>Given that there is no estimate of the number of people in level 1 and 2, we have included all the rest of the population which is not at severity level 3 or higher in level 1.</t>
  </si>
  <si>
    <t>COG001Stressed humanitarian conditions - Level 2</t>
  </si>
  <si>
    <t>COG001Moderate humanitarian conditions - Level 3</t>
  </si>
  <si>
    <t xml:space="preserve"> All people in need are considered at severity level 3, as there is insufficient information on the level of severity of their needs.</t>
  </si>
  <si>
    <t>COG001Severe humanitarian conditions - Level 4</t>
  </si>
  <si>
    <t>COG001Extreme humanitarian conditions - Level 5</t>
  </si>
  <si>
    <t>OCHA 03/01/2024</t>
  </si>
  <si>
    <t xml:space="preserve">https://reliefweb.int/report/central-african-republic/republique-centrafricaine-apercu-des-besoins-humanitaires-janvier-2024  </t>
  </si>
  <si>
    <t>The total population of the Central African Republic was obtained from the Humanitarian Needs Overview of 2024. This figure summarizes the total population of the 17 departments of the Central African Republic. It comprised of persons of all age groups and gender especially persons affected by population movement due to the complex crisis such as refugees, asylum seekers, internally displaced people, returnees and host communities.</t>
  </si>
  <si>
    <t>CAF001Total population</t>
  </si>
  <si>
    <t xml:space="preserve">https://data.worldbank.org/indicator/AG.SRF.TOTL.K2?locations=CF </t>
  </si>
  <si>
    <t>The total square kilometre of the Central African Republic was gotten from the 2021 statistics of the World Bank. This figure summarizes the landmass affected by the complex crisis of the 17 departments of the Central African Republic.</t>
  </si>
  <si>
    <t>CAF001Landmass affected</t>
  </si>
  <si>
    <t>OCHA 03/01/2024; IPC 13/11/2023</t>
  </si>
  <si>
    <t>https://reliefweb.int/attachments/d92dfe04-5099-419d-8216-beba34400a7e/R%C3%A9publique%20centrafricaine%20-%20Aper%C3%A7u%20des%20besoins%20humanitaires%20%28janvier%202024%29.pdf ; https://www.ipcinfo.org/fileadmin/user_upload/ipcinfo/docs/IPC_DRC_Acute_Food_Insecurity_Jul2023_Jun2024_snapshot_English.pdf</t>
  </si>
  <si>
    <t>This figure corresponds to the number of people experiencing at least severity level 1 across the country. We included here all the rest of the population which is not at severity level 2 or higher as at least exposed.</t>
  </si>
  <si>
    <t>CAF001People exposed</t>
  </si>
  <si>
    <t>This figure includes people experiencing at least IPC level 2 according to the IPC report covering April - August 2024. It includes all people in need according to 2024 HNO.</t>
  </si>
  <si>
    <t>CAF001People affected</t>
  </si>
  <si>
    <t>The PIN distribution by severity level was done using the second source prioritization approach, which consist in using HNO/HRP/HNRP 2024 for overall PIN numbers and taking the severity levels from an alternative source.
In this specific case, the IPC figures covering the period April – June were used. Level 4 was taken from the IPC, and the rest of the PIN was added to level 3.</t>
  </si>
  <si>
    <t>CAF001People in Need</t>
  </si>
  <si>
    <t>The PIN distribution by severity level was done using the second source prioritization approach, which consist in using HNO/HRP/HNRP 2024 for overall PIN numbers and taking the severity levels from an alternative source. This figure corresponds to the rest of the population not being included in levels 2 and above.</t>
  </si>
  <si>
    <t>CAF001Minimal humanitarian conditions - Level 1</t>
  </si>
  <si>
    <t>The PIN distribution by severity level was done using the second source prioritization approach, which consist in using HNO/HRP/HNRP 2024 for overall PIN numbers and taking the severity levels from an alternative source.This figure corresponds to 38% of the population in severity level 2 according to the IPC.</t>
  </si>
  <si>
    <t>CAF001Stressed humanitarian conditions - Level 2</t>
  </si>
  <si>
    <t>The PIN distribution by severity level was done using the second source prioritization approach, which consist in using HNO/HRP/HNRP 2024 for overall PIN numbers and taking the severity levels from an alternative source. In this specific case, the IPC figures covering the period April – June were used. PIN severity level 4 was taken from the IPC, and the rest of the 2024 HNO PIN was added to level 3.</t>
  </si>
  <si>
    <t>CAF001Moderate humanitarian conditions - Level 3</t>
  </si>
  <si>
    <t>CAF001Severe humanitarian conditions - Level 4</t>
  </si>
  <si>
    <t>According to the IPC projected analysis for the period of April – August 2024, and the 2024 HNO, there are no people in level 5.</t>
  </si>
  <si>
    <t>CAF001Extreme humanitarian conditions - Level 5</t>
  </si>
  <si>
    <t>OCHA 29/12/2023, OCHA 22/02/2023</t>
  </si>
  <si>
    <t>https://reliefweb.int/attachments/3e17d681-5120-4ea4-beb5-a78e0a4a0193/HNO_2024_DRC_202312vf_4.pdf; https://reliefweb.int/attachments/0f7572b0-e352-43ae-a716-ff5d56993392/HRP_2023_at_a_glance_december_2023%20vfp%20%28004%29.pdf</t>
  </si>
  <si>
    <t>This figure corresponds to the number of people experiencing at least severity level 1 across the country. Given that there is no estimate of the number of people in level 2, we consider all the rest of the population which is not at severity level 3 or higher as at least exposed.</t>
  </si>
  <si>
    <t>COD001People exposed</t>
  </si>
  <si>
    <t>-This figure corresponds to the number of people experiencing at least severity level 2 across the country. Given that there is no estimate of the number of people in level 2, we consider all the rest of the population which is not at severity level 3 or higher as at least exposed.</t>
  </si>
  <si>
    <t>COD001People affected</t>
  </si>
  <si>
    <t>OCHA 29/12/2023; OCHA 22/02/2023</t>
  </si>
  <si>
    <t>To estimate the number of people in need, we used the third approach which consists of using HNO/HRP/HNRP 2024 for PIN and severity levels from 2023 HNO as percentages of PIN. IPC data could have been an alternative, but the projection for the period January – June 2024 is 23.4M, below the HNO PIN. 
This option was chosen because although the level of severity of needs has decreased in the western and central parts of the country according to the 2024, the situation is relatively stable in terms of severity of needs.
However, due to the change in JIAF methodology which tends to include only people affected by the crisis, the percentage of people in severity level 2 in 2023 (2% of the PIN) was added to level 3 so that the PIN figure aligns with that of HNO.</t>
  </si>
  <si>
    <t>COD001People in Need</t>
  </si>
  <si>
    <t>The level 1 population was calculated from OCHA baseline data used to estimate the PIN in 2024. Given that there is no estimate of the number of people in level 1, we have included here all the rest of the population which is not at severity level 3 or higher.</t>
  </si>
  <si>
    <t>COD001Minimal humanitarian conditions - Level 1</t>
  </si>
  <si>
    <t>COD001Stressed humanitarian conditions - Level 2</t>
  </si>
  <si>
    <t>To estimate the number of people in severity level 3, we used the third approach which consists of using HNO/HRP/HNRP 2024 for PIN and severity levels from 2023 HNO as percentages of PIN. IPC data could have been an alternative, but the projection for the period January – June 2024 is 23.4M, below the HNO PIN. 
This option was chosen because although the level of severity of needs has decreased in the western and central parts of the country according to the 2024, the situation is relatively stable in terms of severity of needs.
People in severity level 3 correspond to 41% of the 2024 HNO PIN. However, due to the change in JIAF methodology which tends to include only people affected by the crisis, the percentage of people in severity level 2 in 2023 (2% of the PIN) was added to level 3 so that the PIN figure aligns with that of HNO.</t>
  </si>
  <si>
    <t>COD001Moderate humanitarian conditions - Level 3</t>
  </si>
  <si>
    <t>To estimate the number of people in severity level 4, we used the third approach which consists of using HNO/HRP/HNRP 2024 for PIN and severity levels from 2023 HNO as percentages of PIN. IPC data could have been an alternative, but the projection for the period January – June 2024 is 23.4M, below the HNO PIN. 
This option was chosen because although the level of severity of needs has decreased in the western and central parts of the country according to the 2024, the situation is relatively stable in terms of severity of needs.
People in severity level 4 correspond to 41% of the 2024 HNO PIN.</t>
  </si>
  <si>
    <t>COD001Severe humanitarian conditions - Level 4</t>
  </si>
  <si>
    <t>To estimate the number of people in severity level 5, we used the third approach which consists of using HNO/HRP/HNRP 2024 for PIN and severity levels from 2023 HNO as percentages of PIN. IPC data could have been an alternative, but the projection for the period January – June 2024 is 23.4M, below the HNO PIN. 
This option was chosen because although the level of severity of needs has decreased in the western and central parts of the country according to the 2024, the situation is relatively stable in terms of severity of needs.
People in severity level 5 correspond to 18% of the 2024 HNO PIN.</t>
  </si>
  <si>
    <t>COD001Extreme humanitarian conditions - Level 5</t>
  </si>
  <si>
    <t>UNDP accessed 13/05/2024; CH 12/02/2024</t>
  </si>
  <si>
    <t>https://data.humdata.org/dataset/5e60290d-0a82-48e2-9454-812b01c7d9d4/resource/f026a982-b530-4e49-97a3-f54bbc5bad5d/download/tchad_populationdutchad_20240102.xlsx ; https://data.humdata.org/dataset/5123033a-2db1-496c-b381-df804ac30595/resource/c689cb9f-2475-4b7e-8beb-178ed9f6253d/download/cadre_harmonise_caf_ipc.xlsx</t>
  </si>
  <si>
    <t>This figure corresponds to the number of people experiencing at least severity level 1 in Chad. Given that there is no clear estimate of the number of people in level 1, we consider all the rest of the population which is not at severity level 3 or higher as at least exposed.</t>
  </si>
  <si>
    <t>TCD001People exposed</t>
  </si>
  <si>
    <t>OCHA 12/03/2024; CH 12/02/2024</t>
  </si>
  <si>
    <t>https://reliefweb.int/attachments/fa57271a-3f04-48cd-974a-0e6e3387c50e/TCD_STR_HNRP_2024_20240312.pdf ;  https://data.humdata.org/dataset/5123033a-2db1-496c-b381-df804ac30595/resource/c689cb9f-2475-4b7e-8beb-178ed9f6253d/download/cadre_harmonise_caf_ipc.xlsx</t>
  </si>
  <si>
    <t>This figure corresponds to the number of people experiencing at least severity level 2 in Chad. Given that there is no clear estimate of the number of people in level 2, we consider all the rest of the population which is not at severity level 3 or higher as at least exposed.</t>
  </si>
  <si>
    <t>TCD001People affected</t>
  </si>
  <si>
    <t>https://reliefweb.int/attachments/fa57271a-3f04-48cd-974a-0e6e3387c50e/TCD_STR_HNRP_2024_20240312.pdf ;  https://www.ipcinfo.org/fileadmin/user_upload/ipcinfo/docs/ch/FICHE_COMMUNICATION_-_MARS_2024_VF.pdf</t>
  </si>
  <si>
    <t>This figure corresponds to PIN according to the 2024 HNO.
This option was favored to avoid any overestimation of the level of severity of needs which could result from the use of the breakdown of 2023, the year for which a good part of the country was classified in level 5. Furthermore, apart from CH, there was no other source providing a country-wide severity breakdown. Given that the severity map of 2024 indicates fewer zones in severity 5, it was chosen to use CH data. Therefore, there is a probability that the distribution of the number of people in level 3 and 4 is either underestimated or overestimated.</t>
  </si>
  <si>
    <t>TCD001People in Need</t>
  </si>
  <si>
    <t>https://data.humdata.org/dataset/5e60290d-0a82-48e2-9454-812b01c7d9d4/resource/f026a982-b530-4e49-97a3-f54bbc5bad5d/download/tchad_populationdutchad_20240102.xlsx ; https://www.ipcinfo.org/fileadmin/user_upload/ipcinfo/docs/ch/FICHE_COMMUNICATION_-_MARS_2024_VF.pdf</t>
  </si>
  <si>
    <t>This estimate is based on a projection of the population of Chad in 2024. Since there is no clear breakdown of people in need outside of Level 4, the rest of the population is considered to be at Level 1.</t>
  </si>
  <si>
    <t>TCD001Minimal humanitarian conditions - Level 1</t>
  </si>
  <si>
    <t>Since there is no clear  breakdown of people in need outside of Level 3 and 4, the rest of the population is considered to be at Level 1.</t>
  </si>
  <si>
    <t>TCD001Stressed humanitarian conditions - Level 2</t>
  </si>
  <si>
    <t>This figure corresponds to PIN minus  people projected to experience CH level 4 over the June – August period. 
This option was favored to avoid any overestimation of the level of severity of needs which could result from the use of the breakdown of 2023, the year for which a good part of the country was classified in level 5. Furthermore, apart from CH, there was no other source providing a country-wide severity breakdown. Given that the severity map of 2024 indicates fewer zones in severity 5, it was chosen to use CH data. Therefore, there is a probability that the number of people in level 3 is overestimated.</t>
  </si>
  <si>
    <t>TCD001Moderate humanitarian conditions - Level 3</t>
  </si>
  <si>
    <t>This figure corresponds to people projected to experience CH level 4 over the June – August period. The rest of the population in need  has been placed in level 3.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4 is underestimated.</t>
  </si>
  <si>
    <t>TCD001Severe humanitarian conditions - Level 4</t>
  </si>
  <si>
    <t>According to 2024 HNO and the CH, there are no populations at severity level 5 in Chad.</t>
  </si>
  <si>
    <t>TCD001Extreme humanitarian conditions - Level 5</t>
  </si>
  <si>
    <t>This figure corresponds to the number of people experiencing at least severity level 1 in the Lac province. Given that there is no clear estimate of the number of people in level 1, we consider all the rest of the population which is not at severity level 3 or higher as at least exposed.</t>
  </si>
  <si>
    <t>TCD003People exposed</t>
  </si>
  <si>
    <t>https://reliefweb.int/attachments/fa57271a-3f04-48cd-974a-0e6e3387c50e/TCD_STR_HNRP_2024_20240312.pdf ; https://data.humdata.org/dataset/5123033a-2db1-496c-b381-df804ac30595/resource/c689cb9f-2475-4b7e-8beb-178ed9f6253d/download/cadre_harmonise_caf_ipc.xlsx</t>
  </si>
  <si>
    <t>This figure corresponds to the number of people experiencing at least severity level 2 in the Lac province. Given that there is no clear estimate of the number of people in level 2, we consider all the rest of the population which is not at severity level 3 or higher as at least exposed.</t>
  </si>
  <si>
    <t>TCD003People affected</t>
  </si>
  <si>
    <t>This figure corresponds to PIN in Lac province according to the 2024 HNO.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distribution of the number of people in level 3 and 4 is either underestimated or overestimated.</t>
  </si>
  <si>
    <t>TCD003People in Need</t>
  </si>
  <si>
    <t>https://data.humdata.org/dataset/5e60290d-0a82-48e2-9454-812b01c7d9d4/resource/f026a982-b530-4e49-97a3-f54bbc5bad5d/download/tchad_populationdutchad_20240102.xlsx</t>
  </si>
  <si>
    <t>This estimate is based on a projection of the population of Lac Province in 2024. Since there is no clear breakdown of people in need outside of Level 4, the rest of the population of Lac Province is considered to be at Level 1.</t>
  </si>
  <si>
    <t>TCD003Minimal humanitarian conditions - Level 1</t>
  </si>
  <si>
    <t>UNDP accessed 13/05/2024</t>
  </si>
  <si>
    <t xml:space="preserve">https://data.humdata.org/dataset/5e60290d-0a82-48e2-9454-812b01c7d9d4/resource/f026a982-b530-4e49-97a3-f54bbc5bad5d/download/tchad_populationdutchad_20240102.xlsx </t>
  </si>
  <si>
    <t>Since there is no clear  breakdown of people in need outside of Level 3 and 4, the rest of the population of Lac Province is considered to be at Level 1.</t>
  </si>
  <si>
    <t>TCD003Stressed humanitarian conditions - Level 2</t>
  </si>
  <si>
    <t>This figure corresponds to PIN in Lac province minus  people projected to experience CH level 4 over the June – August period.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3 is overestimated.</t>
  </si>
  <si>
    <t>TCD003Moderate humanitarian conditions - Level 3</t>
  </si>
  <si>
    <t>This figure corresponds to people projected to experience CH level 4 over the June – August period. The rest of the population in need in the Lac province has been placed in level 3.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4 is underestimated.</t>
  </si>
  <si>
    <t>TCD003Severe humanitarian conditions - Level 4</t>
  </si>
  <si>
    <t>Unlike in 2023, the Lac province is no longer classified as severity 5. Consequently, people in need are classified as level 4.</t>
  </si>
  <si>
    <t>TCD003Extreme humanitarian conditions - Level 5</t>
  </si>
  <si>
    <t>This figure corresponds to the number of people experiencing at least severity level 1 in Logone Oriental, Mandoul, Moyen-Chari, and Salamat provinces. Given that there is no clear estimate of the number of people in level 1, we consider all the rest of the population which is not at severity level 3 or higher as at least exposed.</t>
  </si>
  <si>
    <t>TCD004People exposed</t>
  </si>
  <si>
    <t>OCHA 12/03/2024</t>
  </si>
  <si>
    <t>https://reliefweb.int/attachments/fa57271a-3f04-48cd-974a-0e6e3387c50e/TCD_STR_HNRP_2024_20240312.pdf</t>
  </si>
  <si>
    <t>This figure corresponds to the number of people experiencing at least severity level 2 in Logone Oriental, Mandoul, Moyen-Chari, and Salamat provinces. Given that there is no clear estimate of the number of people in level 2, we consider all the rest of the population which is not at severity level 3 or higher as at least exposed.</t>
  </si>
  <si>
    <t>TCD004People affected</t>
  </si>
  <si>
    <t>This figure corresponds to PIN in Moyen-Chari, Logone Oriental, Mandoul, and Salamat provinces according to the 2024 HNO.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distribution of the number of people in level 3 and 4 is either underestimated or overestimated.</t>
  </si>
  <si>
    <t>TCD004People in Need</t>
  </si>
  <si>
    <t>This estimate is based on a projection of the population of provinces affected by the Central African refugee crisis in 2024. Since there is no breakdown of people in need outside of Level 3 and 4, the rest of the population in provinces affected by the Central African refugee crisis is considered to be at Level 1.</t>
  </si>
  <si>
    <t>TCD004Minimal humanitarian conditions - Level 1</t>
  </si>
  <si>
    <t>Since there is no clear  breakdown of people in need outside of Level 3 and 4, the rest of the population of Moyen-Chari, Logone Oriental, Mandoul, and Salamat provinces is considered to be at Level 1.</t>
  </si>
  <si>
    <t>TCD004Stressed humanitarian conditions - Level 2</t>
  </si>
  <si>
    <t>This figure corresponds to PIN in Moyen-Chari, Logone Oriental, Mandoul, and Salamat provinces minus people projected to experience CH level 4 over the June – August period.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3 is overestimated.</t>
  </si>
  <si>
    <t>TCD004Moderate humanitarian conditions - Level 3</t>
  </si>
  <si>
    <t>This figure corresponds to the projected population in CH level 4 in Salamat province for the periode June - August 2024. The other provinces affected by the Central African refugee crisis are at severity level 3.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4 is underestimated.</t>
  </si>
  <si>
    <t>TCD004Severe humanitarian conditions - Level 4</t>
  </si>
  <si>
    <t>According to 2024 HNO and the CH, there are no populations at severity level 5 in the provinces affected by the Central African refugee crisis.</t>
  </si>
  <si>
    <t>TCD004Extreme humanitarian conditions - Level 5</t>
  </si>
  <si>
    <t>This figure corresponds to the number of people experiencing at least severity level 1 in Ouaddai, Wadi Fira, Sila and Ennedi Est provinces. Given that there is no clear estimate of the number of people in level 1, we consider all the rest of the population which is not at severity level 3 or higher as at least exposed.</t>
  </si>
  <si>
    <t>TCD005People exposed</t>
  </si>
  <si>
    <t>This figure corresponds to the number of people experiencing at least severity level 2 in Ouaddai, Wadi Fira, Sila and Ennedi Est provinces. Given that there is no clear estimate of the number of people in level 2, we consider all the rest of the population which is not at severity level 3 or higher as at least exposed.</t>
  </si>
  <si>
    <t>TCD005People affected</t>
  </si>
  <si>
    <t>This figure corresponds to PIN inOuaddai, Wadi Fira, Sila and Ennedi Est provinces according to the 2024 HNO.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distribution of the number of people in level 3 and 4 is either underestimated or overestimated.</t>
  </si>
  <si>
    <t>TCD005People in Need</t>
  </si>
  <si>
    <t>This estimate is based on a projection of the population of provinces affected by the Darfur refugee crisis in 2024. Since there is no breakdown of people in need outside of Level 3 and 4, the rest of the population in provinces affected by the Darfur refugee crisis is considered to be at Level 1.</t>
  </si>
  <si>
    <t>TCD005Minimal humanitarian conditions - Level 1</t>
  </si>
  <si>
    <t>Since there is no clear  breakdown of people in need outside of Level 3 and 4, the rest of the population of Ouaddai, Wadi Fira, Sila and Ennedi Est provinces is considered to be at Level 1.</t>
  </si>
  <si>
    <t>TCD005Stressed humanitarian conditions - Level 2</t>
  </si>
  <si>
    <t>This figure corresponds to PIN in Ouaddai, Wadi Fira, Sila and Ennedi Est province minus  people projected to experience CH level 4 over the June – August period.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3 is overestimated.</t>
  </si>
  <si>
    <t>TCD005Moderate humanitarian conditions - Level 3</t>
  </si>
  <si>
    <t>This figure corresponds to the projected population in CH level 4 in Ouaddai, Wadi Fira, Sila and Ennedi Est provinces for the periode June - August 2024.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4 is underestimated.</t>
  </si>
  <si>
    <t>TCD005Severe humanitarian conditions - Level 4</t>
  </si>
  <si>
    <t>According to 2024 HNO and the CH, there are no populations at severity level 5 in the provinces affected by the Darfur refugee crisis.</t>
  </si>
  <si>
    <t>TCD005Extreme humanitarian conditions - Level 5</t>
  </si>
  <si>
    <t>Humanitarian Action 08/12/2023</t>
  </si>
  <si>
    <t>https://humanitarianaction.info/plan/1189</t>
  </si>
  <si>
    <t>This is the total population of Niger in 2024 as reported from OCHA</t>
  </si>
  <si>
    <t>NER002Total population</t>
  </si>
  <si>
    <t>Institut National de la Statistique (INS) accessed 24/05/2024</t>
  </si>
  <si>
    <t>https://stat-niger.org/wp-content/uploads/diffa/diffa_en_chiffres_2023.pdf</t>
  </si>
  <si>
    <t>Diffa region is considered affected by the crisis due to its proximity to the Lake Chad Basin and the high number of IDPs and refugees from Nigeria.</t>
  </si>
  <si>
    <t>NER002Landmass affected</t>
  </si>
  <si>
    <t>This is the total number of people living in Diffa region in 2023. The whole population of the region is considered exposed to the crisis.</t>
  </si>
  <si>
    <t>NER002People exposed</t>
  </si>
  <si>
    <t>UNHCR 24/04/2024; OCHA 06/01/2023</t>
  </si>
  <si>
    <t>https://reliefweb.int/report/niger/diffa-niger-personnes-relevant-de-la-competence-du-hcr-mars-2024; https://reliefweb.int/report/niger/niger-apercu-des-besoins-humanitaires-2023-janvier-2023</t>
  </si>
  <si>
    <t>The people affected by this crisis equals the people in need. This figure includes IDPs, refugees, asylum seekers and others in Diffa region in March 2024, in addition to the number of host population reported as in need of assistance in the HNO 2023 (breakdown not available for 2024).</t>
  </si>
  <si>
    <t>NER002People affected</t>
  </si>
  <si>
    <t>NER002People in Need</t>
  </si>
  <si>
    <t>This is the number of people exposed minus people affected and in need in Diffa region, therefore: 840,370 – 819,948 = 20,422</t>
  </si>
  <si>
    <t>NER002Minimal humanitarian conditions - Level 1</t>
  </si>
  <si>
    <t>This is equal to the people affected. Since in this crisis the people affected are also in need, they will be place in level 3 and above and the value for this indicator is zero.</t>
  </si>
  <si>
    <t>NER002Stressed humanitarian conditions - Level 2</t>
  </si>
  <si>
    <t xml:space="preserve">This is the total number of people in need facing moderate humanitarian conditions in Diffa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 </t>
  </si>
  <si>
    <t>NER002Moderate humanitarian conditions - Level 3</t>
  </si>
  <si>
    <t>This is the total number of people in need facing severe humanitarian conditions in Diffa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t>
  </si>
  <si>
    <t>NER002Severe humanitarian conditions - Level 4</t>
  </si>
  <si>
    <t>There are no indications of people facing extreme humanitarian conditions in Niger therefore this indicator is zero.</t>
  </si>
  <si>
    <t>NER002Extreme humanitarian conditions - Level 5</t>
  </si>
  <si>
    <t>NER003Total population</t>
  </si>
  <si>
    <t>https://www.stat-niger.org/</t>
  </si>
  <si>
    <t>Tahoua and Tillaberi regions are located at the border with Mali and Burkina Faso and are considered affected by the conflict. Refugees and asylum seekers from Mali and Burkina Faso are located in these two regions in Niger.</t>
  </si>
  <si>
    <t>NER003Landmass affected</t>
  </si>
  <si>
    <t>This is the total number of people living in the Tahoua and Tillaberi regions in 2023. The whole population of these regions is considered exposed to the crisis.</t>
  </si>
  <si>
    <t>NER003People exposed</t>
  </si>
  <si>
    <t>https://reliefweb.int/report/niger/tahoua-niger-personnes-relevant-de-la-competence-du-hcr-mars-2024; https://reliefweb.int/report/niger/tillaberi-niger-personnes-relevant-de-la-competence-du-hcr-mars-2024; https://reliefweb.int/report/niger/niger-apercu-des-besoins-humanitaires-2023-janvier-2023</t>
  </si>
  <si>
    <t>The people affected by this crisis equals the people in need. This figure includes IDPs, refugees, asylum seekers and others in Tahoua and Tillaberi regions in March 2024, in addition to the number of host population reported as in need of assistance in the HNO 2023 (breakdown not available for 2024).</t>
  </si>
  <si>
    <t>NER003People affected</t>
  </si>
  <si>
    <t>This figure includes IDPs, refugees, asylum seekers and others in Tahoua and Tillaberi regions in March 2024, in addition to the number of host population reported as in need of assistance in the HNO 2023 (breakdown not available for 2024).</t>
  </si>
  <si>
    <t>NER003People in Need</t>
  </si>
  <si>
    <t>This is the number of people exposed minus people affected and in need in Tahou and Tillaberi regions, therefore: 9,014,182 – 1,902,560 = 7,111,622.</t>
  </si>
  <si>
    <t>NER003Minimal humanitarian conditions - Level 1</t>
  </si>
  <si>
    <t>NER003Stressed humanitarian conditions - Level 2</t>
  </si>
  <si>
    <t xml:space="preserve">This is the total number of people in need facing moderate humanitarian conditions in Tahoua and Tillaberi regions.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 </t>
  </si>
  <si>
    <t>NER003Moderate humanitarian conditions - Level 3</t>
  </si>
  <si>
    <t>This is the total number of people in need facing severe humanitarian conditions in Tahoua and Tillaberi regions.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t>
  </si>
  <si>
    <t>NER003Severe humanitarian conditions - Level 4</t>
  </si>
  <si>
    <t>NER003Extreme humanitarian conditions - Level 5</t>
  </si>
  <si>
    <t>This is the total population of Niger in 2024 as reported from OCHA.</t>
  </si>
  <si>
    <t>NER004Total population</t>
  </si>
  <si>
    <t>https://stat-niger.org/wp-content/uploads/maradi/maradi_en_chiffres_affiche_2023.pdf</t>
  </si>
  <si>
    <t>Maradi region is located at the border with Nigeria and is considered affected by the Nigerian Refugees crisis due to the high number of refugees driven by violence in nortwest Nigeria.</t>
  </si>
  <si>
    <t>NER004Landmass affected</t>
  </si>
  <si>
    <t>This is the total number of people living in the Maradi region in 2023. The whole population of the region is considered exposed to the crisis.</t>
  </si>
  <si>
    <t>NER004People exposed</t>
  </si>
  <si>
    <t>https://reliefweb.int/report/niger/maradi-niger-personnes-relevant-de-la-competence-du-hcr-mars-2024; https://reliefweb.int/report/niger/niger-apercu-des-besoins-humanitaires-2023-janvier-2023</t>
  </si>
  <si>
    <t>The people affected by this crisis equals the people in need. This figure includes IDPs, refugees, asylum seekers and others in Maradi region in March 2024, in addition to the number of host population reported as in need of assistance in the HNO 2023 (breakdown not available for 2024).</t>
  </si>
  <si>
    <t>NER004People affected</t>
  </si>
  <si>
    <t>This figure includes IDPs, refugees, asylum seekers and others in Maradi region in March 2024, in addition to the number of host population reported as in need of assistance in the HNO 2023 (breakdown not available for 2024).</t>
  </si>
  <si>
    <t>NER004People in Need</t>
  </si>
  <si>
    <t>Institut National de la Statistique (INS) accessed 24/05/2024; UNHCR 24/04/2024; OCHA 06/01/2023</t>
  </si>
  <si>
    <t>https://stat-niger.org/wp-content/uploads/maradi/maradi_en_chiffres_affiche_2023.pdf; https://reliefweb.int/report/niger/maradi-niger-personnes-relevant-de-la-competence-du-hcr-mars-2024; https://reliefweb.int/report/niger/niger-apercu-des-besoins-humanitaires-2023-janvier-2023</t>
  </si>
  <si>
    <t>This is the number of people exposed minus people affected and in need, therefore: 5,056,538 – 795,731 = 4,260,807.</t>
  </si>
  <si>
    <t>NER004Minimal humanitarian conditions - Level 1</t>
  </si>
  <si>
    <t>NER004Stressed humanitarian conditions - Level 2</t>
  </si>
  <si>
    <t>This is the total number of people in need facing moderate humanitarian conditions in Maradi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t>
  </si>
  <si>
    <t>NER004Moderate humanitarian conditions - Level 3</t>
  </si>
  <si>
    <t>This is the total number of people in need facing severe humanitarian conditions in Maradi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t>
  </si>
  <si>
    <t>NER004Severe humanitarian conditions - Level 4</t>
  </si>
  <si>
    <t>NER004Extreme humanitarian conditions - Level 5</t>
  </si>
  <si>
    <t>HDX accessed at 21/05/2024</t>
  </si>
  <si>
    <t>https://data.humdata.org/dataset/cod-ps-tha?</t>
  </si>
  <si>
    <t>Total population in country</t>
  </si>
  <si>
    <t>THA003Total population</t>
  </si>
  <si>
    <t>City Population accessed at 27/04/2022</t>
  </si>
  <si>
    <t>https://citypopulation.de/en</t>
  </si>
  <si>
    <t>The total landmass of the affected areas are the disctricts where refugee camps are located.
Affected areas: Sangklaburi, Khun Yuam, Muang, Tha Song Yang, Sob Moei, Umphang, Suan Pueng, and Phop Phra districts</t>
  </si>
  <si>
    <t>THA003Landmass affected</t>
  </si>
  <si>
    <t>THA003Injuries reported</t>
  </si>
  <si>
    <t>INSTAT 10/08/2023 ; OCHA 25/01/2024 ; OCHA 19/07/2023</t>
  </si>
  <si>
    <t xml:space="preserve">https://www.instat-mali.org/fr/actualites-et-evenements/resultats-du-rgph5 ; https://reliefweb.int/attachments/2173380f-054c-4734-82b6-8cc730e1c219/Mali%20HNRP_2024_.pdf ; https://reliefweb.int/attachments/5e85c4c4-ab23-4469-849e-bf95f3c7d1a2/HPC_2023-HNO_VF.pdf?_gl=1*1g3c4u0*_ga*MTI1ODEwODE4MC4xNzEzMzcwNTAz*_ga_E60ZNX2F68*MTcxNjgwNjY0My4xNC4xLjE3MTY4MDcxOTUuMTIuMC4w </t>
  </si>
  <si>
    <t>This figure corresponds to the number of people experiencing at least severity level 1 across the different crises. Given that there is no estimate of the number of people in level 2, we consider all the rest of the population which is not at severity level 3 or higher as at least exposed.</t>
  </si>
  <si>
    <t>MLI001People exposed</t>
  </si>
  <si>
    <t>OCHA 25/01/2024 ; OCHA 19/07/2023</t>
  </si>
  <si>
    <t xml:space="preserve">https://reliefweb.int/attachments/2173380f-054c-4734-82b6-8cc730e1c219/Mali%20HNRP_2024_.pdf ; https://reliefweb.int/attachments/5e85c4c4-ab23-4469-849e-bf95f3c7d1a2/HPC_2023-HNO_VF.pdf?_gl=1*1g3c4u0*_ga*MTI1ODEwODE4MC4xNzEzMzcwNTAz*_ga_E60ZNX2F68*MTcxNjgwNjY0My4xNC4xLjE3MTY4MDcxOTUuMTIuMC4w  </t>
  </si>
  <si>
    <t>This figure corresponds to the number of people experiencing at least severity level 2 across the country. Given that there is no estimate of the number of people in level 2, we consider all the rest of the population which is not at severity level 3 or higher as at least exposed.</t>
  </si>
  <si>
    <t>MLI001People affected</t>
  </si>
  <si>
    <t>https://reliefweb.int/attachments/2173380f-054c-4734-82b6-8cc730e1c219/Mali%20HNRP_2024_.pdf ; https://reliefweb.int/attachments/5e85c4c4-ab23-4469-849e-bf95f3c7d1a2/HPC_2023-HNO_VF.pdf?_gl=1*1g3c4u0*_ga*MTI1ODEwODE4MC4xNzEzMzcwNTAz*_ga_E60ZNX2F68*MTcxNjgwNjY0My4xNC4xLjE3MTY4MDcxOTUuMTIuMC4w</t>
  </si>
  <si>
    <t>The PIN was distributed using the HNO severity breakdown of 2023. According to the MSNA, the number of households in severity phase 4 is higher than that of households in severity 3. For the HNO, the opposite is observed, as well as for the CH which was not chosen because of the significant difference with the HNO figures. For the sake of consistency, the HNO option from last year was chosen. Although the 2024 severity map shows a less intense severity of needs than in 2023, last year's breakdown is the closest to the current distribution of needs among the available data.</t>
  </si>
  <si>
    <t>MLI001People in Need</t>
  </si>
  <si>
    <t>INSTAT 10/08/2023</t>
  </si>
  <si>
    <t>https://www.instat-mali.org/fr/actualites-et-evenements/resultats-du-rgph5</t>
  </si>
  <si>
    <t>The level 1 population was calculated from baseline data from the national statistics agency. Given that there is no estimate of the number of people in level 1, we have included here all the rest of the population which is not at severity level 3 or higher.</t>
  </si>
  <si>
    <t>MLI001Minimal humanitarian conditions - Level 1</t>
  </si>
  <si>
    <t>MLI001Stressed humanitarian conditions - Level 2</t>
  </si>
  <si>
    <t xml:space="preserve">This figure corresponds to 77% of people in need. The PIN was distributed using the HNO severity breakdown of 2023. According to the MSNA, the number of households in severity phase 4 is higher than that of households in severity 3. For the HNO, the opposite is observed, as well as for the CH which was not chosen because of the significant difference with the HNO figures. For the sake of consistency, the HNO option from last year was chosen. </t>
  </si>
  <si>
    <t>MLI001Moderate humanitarian conditions - Level 3</t>
  </si>
  <si>
    <t xml:space="preserve">This figure corresponds to 21% of people in need. The PIN was distributed using the HNO severity breakdown of 2023. According to the MSNA, the number of households in severity phase 4 is higher than that of households in severity 3. For the HNO, the opposite is observed, as well as for the CH which was not chosen because of the significant difference with the HNO figures. For the sake of consistency, the HNO option from last year was chosen. </t>
  </si>
  <si>
    <t>MLI001Severe humanitarian conditions - Level 4</t>
  </si>
  <si>
    <t xml:space="preserve">This figure corresponds to 2% of people in need. The PIN was distributed using the HNO severity breakdown of 2023. According to the MSNA, the number of households in severity phase 4 is higher than that of households in severity 3. For the HNO, the opposite is observed, as well as for the CH which was not chosen because of the significant difference with the HNO figures. For the sake of consistency, the HNO option from last year was chosen. </t>
  </si>
  <si>
    <t>MLI001Extreme humanitarian conditions - Level 5</t>
  </si>
  <si>
    <t>Complex crisis in Lebanon</t>
  </si>
  <si>
    <t>LBN006</t>
  </si>
  <si>
    <t>LBN006Illness cases reported</t>
  </si>
  <si>
    <t>OCHA 24/05/2024</t>
  </si>
  <si>
    <t>https://reliefweb.int/report/lebanon/lebanon-flash-update-18-escalation-hostilities-south-lebanon-17-may-2024</t>
  </si>
  <si>
    <t>14,000 buildings have been damaged due to the conflict in the south.</t>
  </si>
  <si>
    <t>LBN006Buildings damaged</t>
  </si>
  <si>
    <t>LBN006Buildings in affected area</t>
  </si>
  <si>
    <t>LBN006People facing restricted access constraints</t>
  </si>
  <si>
    <t>LBN002Injuries reported</t>
  </si>
  <si>
    <t>Cyclone Gamane in Madagascar</t>
  </si>
  <si>
    <t>MDG009</t>
  </si>
  <si>
    <t>Madagascar</t>
  </si>
  <si>
    <t xml:space="preserve">No available data to assess this indictaor. </t>
  </si>
  <si>
    <t>MDG009Buildings destroyed</t>
  </si>
  <si>
    <t>Drought in Madagascar</t>
  </si>
  <si>
    <t>MDG002</t>
  </si>
  <si>
    <t>Info gap</t>
  </si>
  <si>
    <t>MDG002Fatalities reported</t>
  </si>
  <si>
    <t>IPC 23/08/2023</t>
  </si>
  <si>
    <t>Eswatini: Acute Food Insecurity Situation for June - September 2023 and Projection for October 2023 - March 2024 | IPC - Integrated Food Security Phase Classification (ipcinfo.org)</t>
  </si>
  <si>
    <t>Non host community</t>
  </si>
  <si>
    <t>SWZ001Crisis affected groups</t>
  </si>
  <si>
    <t>MWI002Injuries reported</t>
  </si>
  <si>
    <t>WHO 07/05/2024, USAID 16/05/2024</t>
  </si>
  <si>
    <t>https://reliefweb.int/report/mozambique/weekly-bulletin-outbreaks-and-other-emergencies-week-14-1-7-april-2024-data-reported-1700-7-april-2024; https://reliefweb.int/report/madagascar/madagascar-drought-tropical-cyclone-fact-sheet-2-fiscal-year-fy-2024</t>
  </si>
  <si>
    <t xml:space="preserve">By causing widespread devastation in the north and northeast regions of Madagascar, Cyclone Gamane affects these communities Refugees, host, non-host population,  retunrees, IDPs in the areas.
</t>
  </si>
  <si>
    <t>MDG009Crisis affected groups</t>
  </si>
  <si>
    <t>MDG009People facing limited access constraints</t>
  </si>
  <si>
    <t>MDG009People facing restricted access constraints</t>
  </si>
  <si>
    <t>MDG009Illness cases reported</t>
  </si>
  <si>
    <t>MDG009Buildings in affected area</t>
  </si>
  <si>
    <t>MDM 02/05/2023</t>
  </si>
  <si>
    <t>https://reliefweb.int/report/madagascar/madagascar-humanitarian-emergency-driven-climate-crisis</t>
  </si>
  <si>
    <t>Host Community</t>
  </si>
  <si>
    <t>MDG002Crisis affected groups</t>
  </si>
  <si>
    <t>MDG002People facing limited access constraints</t>
  </si>
  <si>
    <t>MDG002People facing restricted access constraints</t>
  </si>
  <si>
    <t>MDG002Injuries reported</t>
  </si>
  <si>
    <t>MDG002Buildings damaged</t>
  </si>
  <si>
    <t>MDG002Buildings in affected area</t>
  </si>
  <si>
    <t>MDG002Buildings destroyed</t>
  </si>
  <si>
    <t>MDG002Economic Losses</t>
  </si>
  <si>
    <t>Multiple crisis in Madagascar</t>
  </si>
  <si>
    <t>MDG001</t>
  </si>
  <si>
    <t>MDM 02/05/2023; WHO 07/05/2024, USAID 16/05/2024</t>
  </si>
  <si>
    <t>https://reliefweb.int/report/madagascar/madagascar-humanitarian-emergency-driven-climate-crisis; https://reliefweb.int/report/mozambique/weekly-bulletin-outbreaks-and-other-emergencies-week-14-1-7-april-2024-data-reported-1700-7-april-2024; https://reliefweb.int/report/madagascar/madagascar-drought-tropical-cyclone-fact-sheet-2-fiscal-year-fy-2024</t>
  </si>
  <si>
    <t>By causing widespread devastation in the north and northeast regions of Madagascar, Cyclone Gamane affects these communities Refugees, host, non-host population,  retunrees, IDPs in the areas. We consider also into this the host communities affected by drought crisis.</t>
  </si>
  <si>
    <t>MDG001Crisis affected groups</t>
  </si>
  <si>
    <t>MDG001People facing limited access constraints</t>
  </si>
  <si>
    <t>MDG001People facing restricted access constraints</t>
  </si>
  <si>
    <t>Aljazeera 30/01/2023 ; IFRC 13/3/2023; IFRC 13/04/2024; OCHA 04/042024</t>
  </si>
  <si>
    <t>https://www.aljazeera.com/news/2023/1/30/cyclone-in-madagascar-kills-dozens-displaces-tens-of-thousands ; https://reliefweb.int/report/madagascar/madagascar-tropical-cyclone-freddy-operational-update-mdrmg020; https://reliefweb.int/report/madagascar/madagascar-tc-gamane-dref-operation-mdrmg022; https://reliefweb.int/report/madagascar/madagascar-tropical-cyclone-gamane-flash-update-no-2-4-april-2024</t>
  </si>
  <si>
    <t>Buildings damaged by Freddy  in Madagascar in 2023. There are no recent publication showing new figures. Houses damaged by Cyclone Gamane  in Madagascar tally to 780 houses  and 22 health centers as of April 3 2024</t>
  </si>
  <si>
    <t>MDG001Buildings damaged</t>
  </si>
  <si>
    <t xml:space="preserve">No information </t>
  </si>
  <si>
    <t>MDG001Buildings in affected area</t>
  </si>
  <si>
    <t xml:space="preserve"> UNHCR Accessed 27/05/2024 ; UNHCR 30/05/2024</t>
  </si>
  <si>
    <t>https://reliefweb.int/report/mozambique/mozambique-displacement-northern-cabo-delgado-situation-report-no-1-15-march-2024#:~:text=The%20latest%20spate%20of%20violence,Pemba%20City%2C%20Metuge%20and%20Macomia; https://reliefweb.int/report/mozambique/echo-factsheet-mozambique-last-updated-25042024</t>
  </si>
  <si>
    <t>126,305 (21%) climate related IDPs following the impacts of extreme weather events.</t>
  </si>
  <si>
    <t>MOZ011People displaced</t>
  </si>
  <si>
    <t>HDX 22/12/2022</t>
  </si>
  <si>
    <t>https://data.humdata.org/dataset/mozambique_-humanitarian-needs-2022</t>
  </si>
  <si>
    <t>Total population of Cabo Delgado, Niassa and Nampula provinces. The reliability of this data is low since there is no recent reliable publication of people in the region since the data used is from the last census in 2017.</t>
  </si>
  <si>
    <t>MOZ004People exposed</t>
  </si>
  <si>
    <t>All people living in Cabo Delgado, Niassa and Nampula provinces have been affected by the insurgency.  The reliability of this data is low since there is no recent reliable publication of people in the region since the data used is from the last census in 2017.</t>
  </si>
  <si>
    <t>MOZ004People affected</t>
  </si>
  <si>
    <t>582,764 (79%) IDP’s in northern Mozambique due to the ongoing conflict.</t>
  </si>
  <si>
    <t>MOZ004People displaced</t>
  </si>
  <si>
    <t>OCHA 28/12/2023 ; HDX 06/12/2023</t>
  </si>
  <si>
    <t>https://reliefweb.int/attachments/53eb60eb-6575-4dc5-ad6a-a64d7560415d/MOZ_HNRP_2024_ENG_VERSION%201.pdf ; https://data.humdata.org/dataset/f0081e1f-05fa-4d84-8541-ef477612fc67/resource/a5818b13-9207-46cb-bf5f-e8c3dec4b0ba/download/moz_2024_hpc_data_pins_targets_sev_20231206_final.xlsx</t>
  </si>
  <si>
    <t xml:space="preserve">According to OCHA  HNRP 28/12/2023, in 2024, the total number of people in need in northern Mozambique which is conflict affected is 1.7M. However, this number might change as new publications might give new figures since there has been an increase in attacks in northern Mozambique </t>
  </si>
  <si>
    <t>MOZ004People in Need</t>
  </si>
  <si>
    <t xml:space="preserve">HDX 22/12/2022 ; </t>
  </si>
  <si>
    <t xml:space="preserve">https://data.humdata.org/dataset/mozambique_-humanitarian-needs-2022 </t>
  </si>
  <si>
    <t>Levels 1 and 2 were computed using INFORM severity methodology. Level 1 was got by taking people exposed-People affected.</t>
  </si>
  <si>
    <t>MOZ004Minimal humanitarian conditions - Level 1</t>
  </si>
  <si>
    <t>HDX 22/12/2022 ; OCHA 28/12/2023</t>
  </si>
  <si>
    <t>https://data.humdata.org/dataset/mozambique_-humanitarian-needs-2022 ; https://reliefweb.int/attachments/53eb60eb-6575-4dc5-ad6a-a64d7560415d/MOZ_HNRP_2024_ENG_VERSION%201.pdf</t>
  </si>
  <si>
    <t>Levels 1 and 2 were computed using INFORM severity methodology. Level 2 was got by taking People affected-people in need.</t>
  </si>
  <si>
    <t>MOZ004Stressed humanitarian conditions - Level 2</t>
  </si>
  <si>
    <t>According to OCHA  HNRP 28/12/2023, in 2024, the total number of people in need in northern Mozambique which is conflict-affected is 1.7M. The people in level 3 were got by subtracting people in level 4 (1,160,000)in the conflict affected admin2 levels from the PIN in conflict affected provinces (1.7M) to get 540,000. We included level 1,2 and 3 from the HDX data to get the people we used in level 3.</t>
  </si>
  <si>
    <t>MOZ004Moderate humanitarian conditions - Level 3</t>
  </si>
  <si>
    <t xml:space="preserve">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in admin2 who were mostly in Cabo Delgado, with the corresponding number of people in the intersectoral needs instead of the individual sector to avoid double counting and an overlap. We rounded off the number of people in this section from 1,1591,88.87  to 1,160,000. </t>
  </si>
  <si>
    <t>MOZ004Severe humanitarian conditions - Level 4</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</si>
  <si>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in admin2 who were mostly in Cabo Delgado, with the corresponding number of people in the intersectoral needs instead of the individual sector to avoid double counting and an overlap. We rounded off the number of people in this section from 1,1591,88.87 to 1,600,000. No reliable and up to date source to show number of people in level 5</t>
  </si>
  <si>
    <t>MOZ004Extreme humanitarian conditions - Level 5</t>
  </si>
  <si>
    <t>https://view.officeapps.live.com/op/view.aspx?src=https%3A%2F%2Fs3.us-east-1.amazonaws.com%2Fhdx-production-filestore%2Fresources%2Ff026a982-b530-4e49-97a3-f54bbc5bad5d%2Ftchad_populationdutchad_20240102.xlsx%3FAWSAccessKeyId%3DAKIAXYC32WNASC7A2BC4%26Signature%3DtbhJAZMqWFFMo3fTMeNHQ7fd2aw%253D%26Expires%3D1717675303&amp;wdOrigin=BROWSELINK</t>
  </si>
  <si>
    <t>This figure represents the projected total population of Chad for 2024.</t>
  </si>
  <si>
    <t>TCD001Total population</t>
  </si>
  <si>
    <t>OCHA 13/05/2024; OCHA 23/11/2023; OCHA 15/04/2024</t>
  </si>
  <si>
    <t>https://data.humdata.org/dataset/aa08eb7c-2951-44d0-aac2-d6ed3b839ae0/resource/2862ffd8-9f4e-4a9f-b3de-0c2e245e2619/download/cmr-hno-2024.xlsx ; https://data.humdata.org/dataset/aa08eb7c-2951-44d0-aac2-d6ed3b839ae0/resource/dea66c96-8a2c-40d5-af6d-8b8771038ce0/download/cmr_hno-hrp-comparisontable2021-2023_20230105.xlsx ; https://reliefweb.int/attachments/32c8a7cb-5dac-4c5f-92ec-f232a7bed6d0/CMR_HNO_2024_EN_20240123_v2%20%281%29.pdf</t>
  </si>
  <si>
    <t>This figure corresponds to the number of people experiencing at least severity level 1 in eastern regions. Given that there is no estimate of the number of people in level 2, we consider all the rest of the population which is not at severity level 3 or higher as at least exposed.</t>
  </si>
  <si>
    <t>CMR004People exposed</t>
  </si>
  <si>
    <t>This figure corresponds to the number of people experiencing at least severity level 2 in eastern regions. Given that there is no estimate of the number of people in level 2, we consider all the rest of the population which is not at severity level 3 or higher as at least exposed.</t>
  </si>
  <si>
    <t>CMR004People affected</t>
  </si>
  <si>
    <t>The level 1 population was calculated from OCHA baseline data used to estimate the PIN in 2023. Given that there is no estimate of the number of people in level 1, we have included here all the rest of the population in North, East and Adamawa regions, which is not at severity level 3 or higher.</t>
  </si>
  <si>
    <t>CMR004Minimal humanitarian conditions - Level 1</t>
  </si>
  <si>
    <t>CMR004Stressed humanitarian conditions - Level 2</t>
  </si>
  <si>
    <t>Based on the 2024 HNO narrative and 2024 data, it appears that the severity levels do not exceed 3 in the eastern regions. It is very likely that the need level will oscillate between 2 and 3 in these areas. We considered all people in need at level 3 while awaiting more precise information.</t>
  </si>
  <si>
    <t>CMR004Moderate humanitarian conditions - Level 3</t>
  </si>
  <si>
    <t>According to the HNO 2024 and consistent with previous HNOs, there are no severity level 4 populations in eastern regions of Cameroon.</t>
  </si>
  <si>
    <t>CMR004Severe humanitarian conditions - Level 4</t>
  </si>
  <si>
    <t>CMR004Extreme humanitarian conditions - Level 5</t>
  </si>
  <si>
    <t xml:space="preserve">This figure corresponds to the number of people in need in Adamaoua, Est and Nord regions due to the CAR crisis according to the 2024 HNO. </t>
  </si>
  <si>
    <t>CMR004People in Need</t>
  </si>
  <si>
    <t>This figure corresponds to the number of people experiencing at least severity level 1 in regions affected by the NWSW crisis. Given that there is no estimate of the number of people in level 2, we consider all the rest of the population which is not at severity level 3 or higher as at least exposed.</t>
  </si>
  <si>
    <t>CMR003People exposed</t>
  </si>
  <si>
    <t>This figure corresponds to the number of people experiencing at least severity level 2 because of the NWSW crisis. Given that there is no estimate of the number of people in level 2, we consider all the rest of the population which is not at severity level 3 or higher as at least exposed.</t>
  </si>
  <si>
    <t>CMR003People affected</t>
  </si>
  <si>
    <t>This figure corresponds to the number of people in need because of the North West South West crisis according to the 2024 HNO. To estimate the number of people in severity level 3,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Thus, given that the humanitarian situation in Cameroon is relatively stable (even if the PIN has decreased due to the new calculation method) we took inspiration from last year's breakdown. Therefore 18% of the PIN was considered at level 4 and 82% at level 3 based on 2023 severity level breakdown. However, this figure includes people who were classified as in level 2 in the 2023 breakdown. It was decided to include all of the PIN due to the NWSW crisis as at least in level 3.</t>
  </si>
  <si>
    <t>CMR003People in Need</t>
  </si>
  <si>
    <t>The level 1 population was calculated from OCHA baseline data used to estimate the PIN in 2023. Given that there is no estimate of the number of people in level 1, we have included here all the rest of the population in North-West, South-West, Littoral and West, which is not at severity level 3 or higher.</t>
  </si>
  <si>
    <t>CMR003Minimal humanitarian conditions - Level 1</t>
  </si>
  <si>
    <t>CMR003Stressed humanitarian conditions - Level 2</t>
  </si>
  <si>
    <t>To estimate the number of people in severity level 3,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Thus, given that the humanitarian situation in Cameroon is relatively stable (even if the PIN has decreased due to the new calculation method) we took inspiration from last year's breakdown. Therefore 18% of the PIN was considered at level 4 and 82% at level 3 based on 2023 severity level breakdown. However, this figure includes people who were classified as in level 2 in the 2023 breakdown. It was decided to include all of the PIN due to the NWSW crisis as at least in level 3.</t>
  </si>
  <si>
    <t>CMR003Moderate humanitarian conditions - Level 3</t>
  </si>
  <si>
    <t>To estimate the number of people in severity level 4,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However, the 2024 HNO indicates an increase in the number of people in severity level 4 in the North West region in particular. But there is no clear data on the extent of this increase.
Thus, given that the humanitarian situation in Cameroon is relatively stable (even if the PIN has decreased due to the new calculation method) we took inspiration from last year's breakdown. Therefore 18% of the PIN was considered at level 4 and 82% at level 3 based on 2023 severity level breakdown.</t>
  </si>
  <si>
    <t>CMR003Severe humanitarian conditions - Level 4</t>
  </si>
  <si>
    <t>According to the HNO 2024 and consistent with previous HNOs, there are no severity level 5 populations in Cameroon.</t>
  </si>
  <si>
    <t>CMR003Extreme humanitarian conditions - Level 5</t>
  </si>
  <si>
    <t>This figure corresponds to the number of people experiencing at least severity level 1 in the Far North region. Given that there is no estimate of the number of people in level 2, we consider all the rest of the population which is not at severity level 3 or higher as at least exposed.</t>
  </si>
  <si>
    <t>CMR002People exposed</t>
  </si>
  <si>
    <t>This figure corresponds to the number of people experiencing at least severity level 2 in the Far North region. Given that there is no estimate of the number of people in level 2, we consider all the rest of the population which is not at severity level 3 or higher as at least exposed.</t>
  </si>
  <si>
    <t>CMR002People affected</t>
  </si>
  <si>
    <t>This figure corresponds to the number of people in need in the Far North region according to the 2024 HNO.</t>
  </si>
  <si>
    <t>CMR002People in Need</t>
  </si>
  <si>
    <t>The level 1 population was calculated from OCHA baseline data used to estimate the PIN in 2023. Given that there is no estimate of the number of people in level 1, we have included here all the rest of the population which is not at severity level 3 or higher.</t>
  </si>
  <si>
    <t>CMR002Minimal humanitarian conditions - Level 1</t>
  </si>
  <si>
    <t>CMR002Stressed humanitarian conditions - Level 2</t>
  </si>
  <si>
    <t>To estimate the number of people in severity level 3,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Thus, given that the humanitarian situation in Cameroon is relatively stable (even if the PIN has decreased due to the new calculation method) we took inspiration from last year's breakdown.
The 2024 HNO narrative indicates a level 4 of severity in the three border districts of Nigeria, the others being at level 3. Therefore 68% of the PIN was considered at level 4 and 32% at level 3.</t>
  </si>
  <si>
    <t>CMR002Moderate humanitarian conditions - Level 3</t>
  </si>
  <si>
    <t>To estimate the number of people in severity level 4,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Thus, given that the humanitarian situation in Cameroon is relatively stable (even if the PIN has decreased due to the new calculation method) we took inspiration from last year's breakdown.
The 2024 HNO narrative indicates a level 4 of severity in the three border districts of Nigeria, the others being at level 3. Therefore 68% of the PIN was considered at level 4 and 32% at level 3.</t>
  </si>
  <si>
    <t>CMR002Severe humanitarian conditions - Level 4</t>
  </si>
  <si>
    <t>CMR002Extreme humanitarian conditions - Level 5</t>
  </si>
  <si>
    <t>CMR001People exposed</t>
  </si>
  <si>
    <t>This figure corresponds to the number of people experiencing at least severity level 2 across the different crises. Given that there is no estimate of the number of people in level 2, we consider all the rest of the population which is not at severity level 3 or higher as at least exposed.</t>
  </si>
  <si>
    <t>CMR001People affected</t>
  </si>
  <si>
    <t>This figure corresponds to the sum of the estimated number of people in need in the different crises: Lack Chad Basin, NWSW and CAR refugees. PIN To estimate the number of people in severity level 3, we used the third approach which consists of using HNO/HRP/HNRP 2024 for PIN and severity levels from 2023 HNO as percentages of PIN.</t>
  </si>
  <si>
    <t>CMR001People in Need</t>
  </si>
  <si>
    <t>In the different crises, the level 1 population was calculated from OCHA baseline data used to estimate the PIN in 2023. Given that there is no estimate of the number of people in level 1, we have included here all the rest of the population which is not at severity level 3 or higher.</t>
  </si>
  <si>
    <t>CMR001Minimal humanitarian conditions - Level 1</t>
  </si>
  <si>
    <t>Given that there is no estimate of the number of people in level 1 and 2, we have included all the rest of the population which is not at severity level 3 or higher in level 1 for the different crises.</t>
  </si>
  <si>
    <t>CMR001Stressed humanitarian conditions - Level 2</t>
  </si>
  <si>
    <t>To estimate the number of people in severity level 3,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This figure corresponds to the sum of people in severity level 3 in the different crises.</t>
  </si>
  <si>
    <t>CMR001Moderate humanitarian conditions - Level 3</t>
  </si>
  <si>
    <t>To estimate the number of people in severity level 4,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This figure corresponds to the sum of people in severity level 4 in the different crises.
Thus, given that the humanitarian situation in Cameroon is relatively stable (even if the PIN has decreased due to the new calculation method) we took inspiration from last year's breakdown.</t>
  </si>
  <si>
    <t>CMR001Severe humanitarian conditions - Level 4</t>
  </si>
  <si>
    <t>CMR001Extreme humanitarian conditions - Level 5</t>
  </si>
  <si>
    <t>Denial of existence of humanitarian needs or entitlements to assistance</t>
  </si>
  <si>
    <t>ACAPS Access Methodology</t>
  </si>
  <si>
    <t>DZA002Denial of existence of humanitarian needs or entitlements to assistance</t>
  </si>
  <si>
    <t>Impediments to entry into country (bureaucratic and administrative)</t>
  </si>
  <si>
    <t>DZA002Impediments to entry into country (bureaucratic and administrative)</t>
  </si>
  <si>
    <t>Interference into implementation of humanitarian activities</t>
  </si>
  <si>
    <t>DZA002Interference into implementation of humanitarian activities</t>
  </si>
  <si>
    <t>Ongoing insecurity/hostilities affecting humanitarian assistance</t>
  </si>
  <si>
    <t>DZA002Ongoing insecurity/hostilities affecting humanitarian assistance</t>
  </si>
  <si>
    <t>Physical constraints in the environment (obstacles related to terrain, climate, lack of infrastructure, etc.)</t>
  </si>
  <si>
    <t>DZA002Physical constraints in the environment (obstacles related to terrain, climate, lack of infrastructure, etc.)</t>
  </si>
  <si>
    <t>Presence of mines and improvised explosive devices</t>
  </si>
  <si>
    <t>DZA002Presence of mines and improvised explosive devices</t>
  </si>
  <si>
    <t>Restriction and obstruction of access to services and assistance</t>
  </si>
  <si>
    <t>DZA002Restriction and obstruction of access to services and assistance</t>
  </si>
  <si>
    <t>Restriction of movement (impediments to freedom of movement and/or administrative restrictions)</t>
  </si>
  <si>
    <t>DZA002Restriction of movement (impediments to freedom of movement and/or administrative restrictions)</t>
  </si>
  <si>
    <t>Violence against personnel, facilities and assets</t>
  </si>
  <si>
    <t>DZA002Violence against personnel, facilities and assets</t>
  </si>
  <si>
    <t>DZA003Denial of existence of humanitarian needs or entitlements to assistance</t>
  </si>
  <si>
    <t>DZA003Impediments to entry into country (bureaucratic and administrative)</t>
  </si>
  <si>
    <t>DZA003Interference into implementation of humanitarian activities</t>
  </si>
  <si>
    <t>DZA003Ongoing insecurity/hostilities affecting humanitarian assistance</t>
  </si>
  <si>
    <t>DZA003Physical constraints in the environment (obstacles related to terrain, climate, lack of infrastructure, etc.)</t>
  </si>
  <si>
    <t>DZA003Presence of mines and improvised explosive devices</t>
  </si>
  <si>
    <t>DZA003Restriction and obstruction of access to services and assistance</t>
  </si>
  <si>
    <t>DZA003Restriction of movement (impediments to freedom of movement and/or administrative restrictions)</t>
  </si>
  <si>
    <t>DZA003Violence against personnel, facilities and assets</t>
  </si>
  <si>
    <t>DZA004Denial of existence of humanitarian needs or entitlements to assistance</t>
  </si>
  <si>
    <t>DZA004Impediments to entry into country (bureaucratic and administrative)</t>
  </si>
  <si>
    <t>DZA004Interference into implementation of humanitarian activities</t>
  </si>
  <si>
    <t>DZA004Ongoing insecurity/hostilities affecting humanitarian assistance</t>
  </si>
  <si>
    <t>DZA004Physical constraints in the environment (obstacles related to terrain, climate, lack of infrastructure, etc.)</t>
  </si>
  <si>
    <t>DZA004Presence of mines and improvised explosive devices</t>
  </si>
  <si>
    <t>DZA004Restriction and obstruction of access to services and assistance</t>
  </si>
  <si>
    <t>DZA004Restriction of movement (impediments to freedom of movement and/or administrative restrictions)</t>
  </si>
  <si>
    <t>DZA004Violence against personnel, facilities and assets</t>
  </si>
  <si>
    <t>EGY004Denial of existence of humanitarian needs or entitlements to assistance</t>
  </si>
  <si>
    <t>EGY004Impediments to entry into country (bureaucratic and administrative)</t>
  </si>
  <si>
    <t>EGY004Interference into implementation of humanitarian activities</t>
  </si>
  <si>
    <t>EGY004Ongoing insecurity/hostilities affecting humanitarian assistance</t>
  </si>
  <si>
    <t>EGY004Physical constraints in the environment (obstacles related to terrain, climate, lack of infrastructure, etc.)</t>
  </si>
  <si>
    <t>EGY004Presence of mines and improvised explosive devices</t>
  </si>
  <si>
    <t>EGY004Restriction and obstruction of access to services and assistance</t>
  </si>
  <si>
    <t>EGY004Restriction of movement (impediments to freedom of movement and/or administrative restrictions)</t>
  </si>
  <si>
    <t>EGY004Violence against personnel, facilities and assets</t>
  </si>
  <si>
    <t>MAR001Denial of existence of humanitarian needs or entitlements to assistance</t>
  </si>
  <si>
    <t>MAR001Impediments to entry into country (bureaucratic and administrative)</t>
  </si>
  <si>
    <t>MAR001Interference into implementation of humanitarian activities</t>
  </si>
  <si>
    <t>MAR001Ongoing insecurity/hostilities affecting humanitarian assistance</t>
  </si>
  <si>
    <t>MAR001Physical constraints in the environment (obstacles related to terrain, climate, lack of infrastructure, etc.)</t>
  </si>
  <si>
    <t>MAR001Presence of mines and improvised explosive devices</t>
  </si>
  <si>
    <t>MAR001Restriction and obstruction of access to services and assistance</t>
  </si>
  <si>
    <t>MAR001Restriction of movement (impediments to freedom of movement and/or administrative restrictions)</t>
  </si>
  <si>
    <t>MAR001Violence against personnel, facilities and assets</t>
  </si>
  <si>
    <t>MAR002Denial of existence of humanitarian needs or entitlements to assistance</t>
  </si>
  <si>
    <t>MAR002Impediments to entry into country (bureaucratic and administrative)</t>
  </si>
  <si>
    <t>MAR002Interference into implementation of humanitarian activities</t>
  </si>
  <si>
    <t>MAR002Ongoing insecurity/hostilities affecting humanitarian assistance</t>
  </si>
  <si>
    <t>MAR002Physical constraints in the environment (obstacles related to terrain, climate, lack of infrastructure, etc.)</t>
  </si>
  <si>
    <t>MAR002Presence of mines and improvised explosive devices</t>
  </si>
  <si>
    <t>MAR002Restriction and obstruction of access to services and assistance</t>
  </si>
  <si>
    <t>MAR002Restriction of movement (impediments to freedom of movement and/or administrative restrictions)</t>
  </si>
  <si>
    <t>MAR002Violence against personnel, facilities and assets</t>
  </si>
  <si>
    <t>MAR003Denial of existence of humanitarian needs or entitlements to assistance</t>
  </si>
  <si>
    <t>MAR003Impediments to entry into country (bureaucratic and administrative)</t>
  </si>
  <si>
    <t>MAR003Interference into implementation of humanitarian activities</t>
  </si>
  <si>
    <t>MAR003Ongoing insecurity/hostilities affecting humanitarian assistance</t>
  </si>
  <si>
    <t>MAR003Physical constraints in the environment (obstacles related to terrain, climate, lack of infrastructure, etc.)</t>
  </si>
  <si>
    <t>MAR003Presence of mines and improvised explosive devices</t>
  </si>
  <si>
    <t>MAR003Restriction and obstruction of access to services and assistance</t>
  </si>
  <si>
    <t>MAR003Restriction of movement (impediments to freedom of movement and/or administrative restrictions)</t>
  </si>
  <si>
    <t>MAR003Violence against personnel, facilities and assets</t>
  </si>
  <si>
    <t>TUN002Denial of existence of humanitarian needs or entitlements to assistance</t>
  </si>
  <si>
    <t>TUN002Impediments to entry into country (bureaucratic and administrative)</t>
  </si>
  <si>
    <t>TUN002Interference into implementation of humanitarian activities</t>
  </si>
  <si>
    <t>TUN002Ongoing insecurity/hostilities affecting humanitarian assistance</t>
  </si>
  <si>
    <t>TUN002Physical constraints in the environment (obstacles related to terrain, climate, lack of infrastructure, etc.)</t>
  </si>
  <si>
    <t>TUN002Presence of mines and improvised explosive devices</t>
  </si>
  <si>
    <t>TUN002Restriction and obstruction of access to services and assistance</t>
  </si>
  <si>
    <t>TUN002Restriction of movement (impediments to freedom of movement and/or administrative restrictions)</t>
  </si>
  <si>
    <t>TUN002Violence against personnel, facilities and assets</t>
  </si>
  <si>
    <t>YEM001Denial of existence of humanitarian needs or entitlements to assistance</t>
  </si>
  <si>
    <t>YEM001Impediments to entry into country (bureaucratic and administrative)</t>
  </si>
  <si>
    <t>YEM001Interference into implementation of humanitarian activities</t>
  </si>
  <si>
    <t>YEM001Ongoing insecurity/hostilities affecting humanitarian assistance</t>
  </si>
  <si>
    <t>YEM001Physical constraints in the environment (obstacles related to terrain, climate, lack of infrastructure, etc.)</t>
  </si>
  <si>
    <t>YEM001Presence of mines and improvised explosive devices</t>
  </si>
  <si>
    <t>YEM001Restriction and obstruction of access to services and assistance</t>
  </si>
  <si>
    <t>YEM001Restriction of movement (impediments to freedom of movement and/or administrative restrictions)</t>
  </si>
  <si>
    <t>YEM001Violence against personnel, facilities and assets</t>
  </si>
  <si>
    <t>YEM002Denial of existence of humanitarian needs or entitlements to assistance</t>
  </si>
  <si>
    <t>YEM002Impediments to entry into country (bureaucratic and administrative)</t>
  </si>
  <si>
    <t>YEM002Interference into implementation of humanitarian activities</t>
  </si>
  <si>
    <t>YEM002Ongoing insecurity/hostilities affecting humanitarian assistance</t>
  </si>
  <si>
    <t>YEM002Physical constraints in the environment (obstacles related to terrain, climate, lack of infrastructure, etc.)</t>
  </si>
  <si>
    <t>YEM002Presence of mines and improvised explosive devices</t>
  </si>
  <si>
    <t>YEM002Restriction and obstruction of access to services and assistance</t>
  </si>
  <si>
    <t>YEM002Restriction of movement (impediments to freedom of movement and/or administrative restrictions)</t>
  </si>
  <si>
    <t>YEM002Violence against personnel, facilities and assets</t>
  </si>
  <si>
    <t>MRT002Denial of existence of humanitarian needs or entitlements to assistance</t>
  </si>
  <si>
    <t>MRT002Impediments to entry into country (bureaucratic and administrative)</t>
  </si>
  <si>
    <t>MRT002Interference into implementation of humanitarian activities</t>
  </si>
  <si>
    <t>MRT002Ongoing insecurity/hostilities affecting humanitarian assistance</t>
  </si>
  <si>
    <t>MRT002Physical constraints in the environment (obstacles related to terrain, climate, lack of infrastructure, etc.)</t>
  </si>
  <si>
    <t>MRT002Presence of mines and improvised explosive devices</t>
  </si>
  <si>
    <t>MRT002Restriction and obstruction of access to services and assistance</t>
  </si>
  <si>
    <t>MRT002Restriction of movement (impediments to freedom of movement and/or administrative restrictions)</t>
  </si>
  <si>
    <t>MRT002Violence against personnel, facilities and assets</t>
  </si>
  <si>
    <t>MRT003Denial of existence of humanitarian needs or entitlements to assistance</t>
  </si>
  <si>
    <t>MRT003Impediments to entry into country (bureaucratic and administrative)</t>
  </si>
  <si>
    <t>MRT003Interference into implementation of humanitarian activities</t>
  </si>
  <si>
    <t>MRT003Ongoing insecurity/hostilities affecting humanitarian assistance</t>
  </si>
  <si>
    <t>MRT003Physical constraints in the environment (obstacles related to terrain, climate, lack of infrastructure, etc.)</t>
  </si>
  <si>
    <t>MRT003Presence of mines and improvised explosive devices</t>
  </si>
  <si>
    <t>MRT003Restriction and obstruction of access to services and assistance</t>
  </si>
  <si>
    <t>MRT003Restriction of movement (impediments to freedom of movement and/or administrative restrictions)</t>
  </si>
  <si>
    <t>MRT003Violence against personnel, facilities and assets</t>
  </si>
  <si>
    <t>ARM002Denial of existence of humanitarian needs or entitlements to assistance</t>
  </si>
  <si>
    <t>ARM002Impediments to entry into country (bureaucratic and administrative)</t>
  </si>
  <si>
    <t>ARM002Interference into implementation of humanitarian activities</t>
  </si>
  <si>
    <t>ARM002Ongoing insecurity/hostilities affecting humanitarian assistance</t>
  </si>
  <si>
    <t>ARM002Physical constraints in the environment (obstacles related to terrain, climate, lack of infrastructure, etc.)</t>
  </si>
  <si>
    <t>ARM002Presence of mines and improvised explosive devices</t>
  </si>
  <si>
    <t>ARM002Restriction and obstruction of access to services and assistance</t>
  </si>
  <si>
    <t>ARM002Restriction of movement (impediments to freedom of movement and/or administrative restrictions)</t>
  </si>
  <si>
    <t>ARM002Violence against personnel, facilities and assets</t>
  </si>
  <si>
    <t>GRC002Denial of existence of humanitarian needs or entitlements to assistance</t>
  </si>
  <si>
    <t>GRC002Impediments to entry into country (bureaucratic and administrative)</t>
  </si>
  <si>
    <t>GRC002Interference into implementation of humanitarian activities</t>
  </si>
  <si>
    <t>GRC002Ongoing insecurity/hostilities affecting humanitarian assistance</t>
  </si>
  <si>
    <t>GRC002Physical constraints in the environment (obstacles related to terrain, climate, lack of infrastructure, etc.)</t>
  </si>
  <si>
    <t>GRC002Presence of mines and improvised explosive devices</t>
  </si>
  <si>
    <t>GRC002Restriction and obstruction of access to services and assistance</t>
  </si>
  <si>
    <t>GRC002Restriction of movement (impediments to freedom of movement and/or administrative restrictions)</t>
  </si>
  <si>
    <t>GRC002Violence against personnel, facilities and assets</t>
  </si>
  <si>
    <t>KEN001Denial of existence of humanitarian needs or entitlements to assistance</t>
  </si>
  <si>
    <t>KEN001Impediments to entry into country (bureaucratic and administrative)</t>
  </si>
  <si>
    <t>KEN001Interference into implementation of humanitarian activities</t>
  </si>
  <si>
    <t>KEN001Ongoing insecurity/hostilities affecting humanitarian assistance</t>
  </si>
  <si>
    <t>KEN001Physical constraints in the environment (obstacles related to terrain, climate, lack of infrastructure, etc.)</t>
  </si>
  <si>
    <t>KEN001Presence of mines and improvised explosive devices</t>
  </si>
  <si>
    <t>KEN001Restriction and obstruction of access to services and assistance</t>
  </si>
  <si>
    <t>KEN001Restriction of movement (impediments to freedom of movement and/or administrative restrictions)</t>
  </si>
  <si>
    <t>KEN001Violence against personnel, facilities and assets</t>
  </si>
  <si>
    <t>KEN002Denial of existence of humanitarian needs or entitlements to assistance</t>
  </si>
  <si>
    <t>KEN002Impediments to entry into country (bureaucratic and administrative)</t>
  </si>
  <si>
    <t>KEN002Interference into implementation of humanitarian activities</t>
  </si>
  <si>
    <t>KEN002Ongoing insecurity/hostilities affecting humanitarian assistance</t>
  </si>
  <si>
    <t>KEN002Physical constraints in the environment (obstacles related to terrain, climate, lack of infrastructure, etc.)</t>
  </si>
  <si>
    <t>KEN002Presence of mines and improvised explosive devices</t>
  </si>
  <si>
    <t>KEN002Restriction and obstruction of access to services and assistance</t>
  </si>
  <si>
    <t>KEN002Restriction of movement (impediments to freedom of movement and/or administrative restrictions)</t>
  </si>
  <si>
    <t>KEN002Violence against personnel, facilities and assets</t>
  </si>
  <si>
    <t>KEN003Denial of existence of humanitarian needs or entitlements to assistance</t>
  </si>
  <si>
    <t>KEN003Impediments to entry into country (bureaucratic and administrative)</t>
  </si>
  <si>
    <t>KEN003Interference into implementation of humanitarian activities</t>
  </si>
  <si>
    <t>KEN003Ongoing insecurity/hostilities affecting humanitarian assistance</t>
  </si>
  <si>
    <t>KEN003Physical constraints in the environment (obstacles related to terrain, climate, lack of infrastructure, etc.)</t>
  </si>
  <si>
    <t>KEN003Presence of mines and improvised explosive devices</t>
  </si>
  <si>
    <t>KEN003Restriction and obstruction of access to services and assistance</t>
  </si>
  <si>
    <t>KEN003Restriction of movement (impediments to freedom of movement and/or administrative restrictions)</t>
  </si>
  <si>
    <t>KEN003Violence against personnel, facilities and assets</t>
  </si>
  <si>
    <t>MDG001Denial of existence of humanitarian needs or entitlements to assistance</t>
  </si>
  <si>
    <t>MDG001Impediments to entry into country (bureaucratic and administrative)</t>
  </si>
  <si>
    <t>MDG001Interference into implementation of humanitarian activities</t>
  </si>
  <si>
    <t>MDG001Ongoing insecurity/hostilities affecting humanitarian assistance</t>
  </si>
  <si>
    <t>MDG001Physical constraints in the environment (obstacles related to terrain, climate, lack of infrastructure, etc.)</t>
  </si>
  <si>
    <t>MDG001Presence of mines and improvised explosive devices</t>
  </si>
  <si>
    <t>MDG001Restriction and obstruction of access to services and assistance</t>
  </si>
  <si>
    <t>MDG001Restriction of movement (impediments to freedom of movement and/or administrative restrictions)</t>
  </si>
  <si>
    <t>MDG001Violence against personnel, facilities and assets</t>
  </si>
  <si>
    <t>MDG002Denial of existence of humanitarian needs or entitlements to assistance</t>
  </si>
  <si>
    <t>MDG002Impediments to entry into country (bureaucratic and administrative)</t>
  </si>
  <si>
    <t>MDG002Interference into implementation of humanitarian activities</t>
  </si>
  <si>
    <t>MDG002Ongoing insecurity/hostilities affecting humanitarian assistance</t>
  </si>
  <si>
    <t>MDG002Physical constraints in the environment (obstacles related to terrain, climate, lack of infrastructure, etc.)</t>
  </si>
  <si>
    <t>MDG002Presence of mines and improvised explosive devices</t>
  </si>
  <si>
    <t>MDG002Restriction and obstruction of access to services and assistance</t>
  </si>
  <si>
    <t>MDG002Restriction of movement (impediments to freedom of movement and/or administrative restrictions)</t>
  </si>
  <si>
    <t>MDG002Violence against personnel, facilities and assets</t>
  </si>
  <si>
    <t>MDG009Denial of existence of humanitarian needs or entitlements to assistance</t>
  </si>
  <si>
    <t>MDG009Impediments to entry into country (bureaucratic and administrative)</t>
  </si>
  <si>
    <t>MDG009Interference into implementation of humanitarian activities</t>
  </si>
  <si>
    <t>MDG009Ongoing insecurity/hostilities affecting humanitarian assistance</t>
  </si>
  <si>
    <t>MDG009Physical constraints in the environment (obstacles related to terrain, climate, lack of infrastructure, etc.)</t>
  </si>
  <si>
    <t>MDG009Presence of mines and improvised explosive devices</t>
  </si>
  <si>
    <t>MDG009Restriction and obstruction of access to services and assistance</t>
  </si>
  <si>
    <t>MDG009Restriction of movement (impediments to freedom of movement and/or administrative restrictions)</t>
  </si>
  <si>
    <t>MDG009Violence against personnel, facilities and assets</t>
  </si>
  <si>
    <t>NGA001Denial of existence of humanitarian needs or entitlements to assistance</t>
  </si>
  <si>
    <t>NGA001Impediments to entry into country (bureaucratic and administrative)</t>
  </si>
  <si>
    <t>NGA001Interference into implementation of humanitarian activities</t>
  </si>
  <si>
    <t>NGA001Ongoing insecurity/hostilities affecting humanitarian assistance</t>
  </si>
  <si>
    <t>NGA001Physical constraints in the environment (obstacles related to terrain, climate, lack of infrastructure, etc.)</t>
  </si>
  <si>
    <t>NGA001Presence of mines and improvised explosive devices</t>
  </si>
  <si>
    <t>NGA001Restriction and obstruction of access to services and assistance</t>
  </si>
  <si>
    <t>NGA001Restriction of movement (impediments to freedom of movement and/or administrative restrictions)</t>
  </si>
  <si>
    <t>NGA001Violence against personnel, facilities and assets</t>
  </si>
  <si>
    <t>Middle belt conflict</t>
  </si>
  <si>
    <t>NGA003</t>
  </si>
  <si>
    <t>NGA003Denial of existence of humanitarian needs or entitlements to assistance</t>
  </si>
  <si>
    <t>NGA003Impediments to entry into country (bureaucratic and administrative)</t>
  </si>
  <si>
    <t>NGA003Interference into implementation of humanitarian activities</t>
  </si>
  <si>
    <t>NGA003Ongoing insecurity/hostilities affecting humanitarian assistance</t>
  </si>
  <si>
    <t>NGA003Physical constraints in the environment (obstacles related to terrain, climate, lack of infrastructure, etc.)</t>
  </si>
  <si>
    <t>NGA003Presence of mines and improvised explosive devices</t>
  </si>
  <si>
    <t>NGA003Restriction and obstruction of access to services and assistance</t>
  </si>
  <si>
    <t>NGA003Restriction of movement (impediments to freedom of movement and/or administrative restrictions)</t>
  </si>
  <si>
    <t>NGA003Violence against personnel, facilities and assets</t>
  </si>
  <si>
    <t>Lake Chad basin crisis in Nigeria</t>
  </si>
  <si>
    <t>NGA004</t>
  </si>
  <si>
    <t>NGA004Denial of existence of humanitarian needs or entitlements to assistance</t>
  </si>
  <si>
    <t>NGA004Impediments to entry into country (bureaucratic and administrative)</t>
  </si>
  <si>
    <t>NGA004Interference into implementation of humanitarian activities</t>
  </si>
  <si>
    <t>NGA004Ongoing insecurity/hostilities affecting humanitarian assistance</t>
  </si>
  <si>
    <t>NGA004Physical constraints in the environment (obstacles related to terrain, climate, lack of infrastructure, etc.)</t>
  </si>
  <si>
    <t>NGA004Presence of mines and improvised explosive devices</t>
  </si>
  <si>
    <t>NGA004Restriction and obstruction of access to services and assistance</t>
  </si>
  <si>
    <t>NGA004Restriction of movement (impediments to freedom of movement and/or administrative restrictions)</t>
  </si>
  <si>
    <t>NGA004Violence against personnel, facilities and assets</t>
  </si>
  <si>
    <t>Northwest Banditry</t>
  </si>
  <si>
    <t>NGA007</t>
  </si>
  <si>
    <t>NGA007Denial of existence of humanitarian needs or entitlements to assistance</t>
  </si>
  <si>
    <t>NGA007Impediments to entry into country (bureaucratic and administrative)</t>
  </si>
  <si>
    <t>NGA007Interference into implementation of humanitarian activities</t>
  </si>
  <si>
    <t>NGA007Ongoing insecurity/hostilities affecting humanitarian assistance</t>
  </si>
  <si>
    <t>NGA007Physical constraints in the environment (obstacles related to terrain, climate, lack of infrastructure, etc.)</t>
  </si>
  <si>
    <t>NGA007Presence of mines and improvised explosive devices</t>
  </si>
  <si>
    <t>NGA007Restriction and obstruction of access to services and assistance</t>
  </si>
  <si>
    <t>NGA007Restriction of movement (impediments to freedom of movement and/or administrative restrictions)</t>
  </si>
  <si>
    <t>NGA007Violence against personnel, facilities and assets</t>
  </si>
  <si>
    <t>Cameroonian Refugees in Nigeria</t>
  </si>
  <si>
    <t>NGA008</t>
  </si>
  <si>
    <t>NGA008Denial of existence of humanitarian needs or entitlements to assistance</t>
  </si>
  <si>
    <t>NGA008Impediments to entry into country (bureaucratic and administrative)</t>
  </si>
  <si>
    <t>NGA008Interference into implementation of humanitarian activities</t>
  </si>
  <si>
    <t>NGA008Ongoing insecurity/hostilities affecting humanitarian assistance</t>
  </si>
  <si>
    <t>NGA008Physical constraints in the environment (obstacles related to terrain, climate, lack of infrastructure, etc.)</t>
  </si>
  <si>
    <t>NGA008Presence of mines and improvised explosive devices</t>
  </si>
  <si>
    <t>NGA008Restriction and obstruction of access to services and assistance</t>
  </si>
  <si>
    <t>NGA008Restriction of movement (impediments to freedom of movement and/or administrative restrictions)</t>
  </si>
  <si>
    <t>NGA008Violence against personnel, facilities and assets</t>
  </si>
  <si>
    <t>PSE002Denial of existence of humanitarian needs or entitlements to assistance</t>
  </si>
  <si>
    <t>PSE002Impediments to entry into country (bureaucratic and administrative)</t>
  </si>
  <si>
    <t>PSE002Interference into implementation of humanitarian activities</t>
  </si>
  <si>
    <t>PSE002Ongoing insecurity/hostilities affecting humanitarian assistance</t>
  </si>
  <si>
    <t>PSE002Physical constraints in the environment (obstacles related to terrain, climate, lack of infrastructure, etc.)</t>
  </si>
  <si>
    <t>PSE002Presence of mines and improvised explosive devices</t>
  </si>
  <si>
    <t>PSE002Restriction and obstruction of access to services and assistance</t>
  </si>
  <si>
    <t>PSE002Restriction of movement (impediments to freedom of movement and/or administrative restrictions)</t>
  </si>
  <si>
    <t>PSE002Violence against personnel, facilities and assets</t>
  </si>
  <si>
    <t>PSE003Denial of existence of humanitarian needs or entitlements to assistance</t>
  </si>
  <si>
    <t>PSE003Impediments to entry into country (bureaucratic and administrative)</t>
  </si>
  <si>
    <t>PSE003Interference into implementation of humanitarian activities</t>
  </si>
  <si>
    <t>PSE003Ongoing insecurity/hostilities affecting humanitarian assistance</t>
  </si>
  <si>
    <t>PSE003Physical constraints in the environment (obstacles related to terrain, climate, lack of infrastructure, etc.)</t>
  </si>
  <si>
    <t>PSE003Presence of mines and improvised explosive devices</t>
  </si>
  <si>
    <t>PSE003Restriction and obstruction of access to services and assistance</t>
  </si>
  <si>
    <t>PSE003Restriction of movement (impediments to freedom of movement and/or administrative restrictions)</t>
  </si>
  <si>
    <t>PSE003Violence against personnel, facilities and assets</t>
  </si>
  <si>
    <t>PSE004Denial of existence of humanitarian needs or entitlements to assistance</t>
  </si>
  <si>
    <t>PSE004Impediments to entry into country (bureaucratic and administrative)</t>
  </si>
  <si>
    <t>PSE004Interference into implementation of humanitarian activities</t>
  </si>
  <si>
    <t>PSE004Ongoing insecurity/hostilities affecting humanitarian assistance</t>
  </si>
  <si>
    <t>PSE004Physical constraints in the environment (obstacles related to terrain, climate, lack of infrastructure, etc.)</t>
  </si>
  <si>
    <t>PSE004Presence of mines and improvised explosive devices</t>
  </si>
  <si>
    <t>PSE004Restriction and obstruction of access to services and assistance</t>
  </si>
  <si>
    <t>PSE004Restriction of movement (impediments to freedom of movement and/or administrative restrictions)</t>
  </si>
  <si>
    <t>PSE004Violence against personnel, facilities and assets</t>
  </si>
  <si>
    <t>SOM001Impediments to entry into country (bureaucratic and administrative)</t>
  </si>
  <si>
    <t>SOM001Interference into implementation of humanitarian activities</t>
  </si>
  <si>
    <t>SOM001Ongoing insecurity/hostilities affecting humanitarian assistance</t>
  </si>
  <si>
    <t>SOM001Physical constraints in the environment (obstacles related to terrain, climate, lack of infrastructure, etc.)</t>
  </si>
  <si>
    <t>SOM001Presence of mines and improvised explosive devices</t>
  </si>
  <si>
    <t>SOM001Restriction and obstruction of access to services and assistance</t>
  </si>
  <si>
    <t>SOM001Restriction of movement (impediments to freedom of movement and/or administrative restrictions)</t>
  </si>
  <si>
    <t>SOM001Violence against personnel, facilities and assets</t>
  </si>
  <si>
    <t>SOM002Denial of existence of humanitarian needs or entitlements to assistance</t>
  </si>
  <si>
    <t>SOM002Impediments to entry into country (bureaucratic and administrative)</t>
  </si>
  <si>
    <t>SOM002Interference into implementation of humanitarian activities</t>
  </si>
  <si>
    <t>SOM002Ongoing insecurity/hostilities affecting humanitarian assistance</t>
  </si>
  <si>
    <t>SOM002Physical constraints in the environment (obstacles related to terrain, climate, lack of infrastructure, etc.)</t>
  </si>
  <si>
    <t>SOM002Presence of mines and improvised explosive devices</t>
  </si>
  <si>
    <t>SOM002Restriction and obstruction of access to services and assistance</t>
  </si>
  <si>
    <t>SOM002Restriction of movement (impediments to freedom of movement and/or administrative restrictions)</t>
  </si>
  <si>
    <t>SOM002Violence against personnel, facilities and assets</t>
  </si>
  <si>
    <t>Complex crisis in South Sudan</t>
  </si>
  <si>
    <t>SSD001</t>
  </si>
  <si>
    <t>South Sudan</t>
  </si>
  <si>
    <t>SSD001Denial of existence of humanitarian needs or entitlements to assistance</t>
  </si>
  <si>
    <t>SSD001Impediments to entry into country (bureaucratic and administrative)</t>
  </si>
  <si>
    <t>SSD001Interference into implementation of humanitarian activities</t>
  </si>
  <si>
    <t>SSD001Ongoing insecurity/hostilities affecting humanitarian assistance</t>
  </si>
  <si>
    <t>SSD001Physical constraints in the environment (obstacles related to terrain, climate, lack of infrastructure, etc.)</t>
  </si>
  <si>
    <t>SSD001Presence of mines and improvised explosive devices</t>
  </si>
  <si>
    <t>SSD001Restriction and obstruction of access to services and assistance</t>
  </si>
  <si>
    <t>SSD001Restriction of movement (impediments to freedom of movement and/or administrative restrictions)</t>
  </si>
  <si>
    <t>SSD001Violence against personnel, facilities and assets</t>
  </si>
  <si>
    <t>ZMB002Denial of existence of humanitarian needs or entitlements to assistance</t>
  </si>
  <si>
    <t>ZMB002Impediments to entry into country (bureaucratic and administrative)</t>
  </si>
  <si>
    <t>ZMB002Interference into implementation of humanitarian activities</t>
  </si>
  <si>
    <t>ZMB002Ongoing insecurity/hostilities affecting humanitarian assistance</t>
  </si>
  <si>
    <t>ZMB002Physical constraints in the environment (obstacles related to terrain, climate, lack of infrastructure, etc.)</t>
  </si>
  <si>
    <t>ZMB002Presence of mines and improvised explosive devices</t>
  </si>
  <si>
    <t>ZMB002Restriction and obstruction of access to services and assistance</t>
  </si>
  <si>
    <t>ZMB002Restriction of movement (impediments to freedom of movement and/or administrative restrictions)</t>
  </si>
  <si>
    <t>ZMB002Violence against personnel, facilities and assets</t>
  </si>
  <si>
    <t>AZE002Denial of existence of humanitarian needs or entitlements to assistance</t>
  </si>
  <si>
    <t>AZE002Impediments to entry into country (bureaucratic and administrative)</t>
  </si>
  <si>
    <t>AZE002Interference into implementation of humanitarian activities</t>
  </si>
  <si>
    <t>AZE002Ongoing insecurity/hostilities affecting humanitarian assistance</t>
  </si>
  <si>
    <t>AZE002Physical constraints in the environment (obstacles related to terrain, climate, lack of infrastructure, etc.)</t>
  </si>
  <si>
    <t>AZE002Presence of mines and improvised explosive devices</t>
  </si>
  <si>
    <t>AZE002Restriction and obstruction of access to services and assistance</t>
  </si>
  <si>
    <t>AZE002Restriction of movement (impediments to freedom of movement and/or administrative restrictions)</t>
  </si>
  <si>
    <t>AZE002Violence against personnel, facilities and assets</t>
  </si>
  <si>
    <t>Rohingya refugee crisis</t>
  </si>
  <si>
    <t>BGD002</t>
  </si>
  <si>
    <t>Bangladesh</t>
  </si>
  <si>
    <t>BGD002Denial of existence of humanitarian needs or entitlements to assistance</t>
  </si>
  <si>
    <t>BGD002Impediments to entry into country (bureaucratic and administrative)</t>
  </si>
  <si>
    <t>BGD002Interference into implementation of humanitarian activities</t>
  </si>
  <si>
    <t>BGD002Ongoing insecurity/hostilities affecting humanitarian assistance</t>
  </si>
  <si>
    <t>BGD002Physical constraints in the environment (obstacles related to terrain, climate, lack of infrastructure, etc.)</t>
  </si>
  <si>
    <t>BGD002Presence of mines and improvised explosive devices</t>
  </si>
  <si>
    <t>BGD002Restriction and obstruction of access to services and assistance</t>
  </si>
  <si>
    <t>BGD002Restriction of movement (impediments to freedom of movement and/or administrative restrictions)</t>
  </si>
  <si>
    <t>BGD002Violence against personnel, facilities and assets</t>
  </si>
  <si>
    <t>Cyclone Remal</t>
  </si>
  <si>
    <t>BGD013</t>
  </si>
  <si>
    <t>BGD013Denial of existence of humanitarian needs or entitlements to assistance</t>
  </si>
  <si>
    <t>BGD013Impediments to entry into country (bureaucratic and administrative)</t>
  </si>
  <si>
    <t>BGD013Interference into implementation of humanitarian activities</t>
  </si>
  <si>
    <t>BGD013Ongoing insecurity/hostilities affecting humanitarian assistance</t>
  </si>
  <si>
    <t>BGD013Physical constraints in the environment (obstacles related to terrain, climate, lack of infrastructure, etc.)</t>
  </si>
  <si>
    <t>BGD013Presence of mines and improvised explosive devices</t>
  </si>
  <si>
    <t>BGD013Restriction and obstruction of access to services and assistance</t>
  </si>
  <si>
    <t>BGD013Restriction of movement (impediments to freedom of movement and/or administrative restrictions)</t>
  </si>
  <si>
    <t>BGD013Violence against personnel, facilities and assets</t>
  </si>
  <si>
    <t>ERI001Denial of existence of humanitarian needs or entitlements to assistance</t>
  </si>
  <si>
    <t>ERI001Impediments to entry into country (bureaucratic and administrative)</t>
  </si>
  <si>
    <t>ERI001Interference into implementation of humanitarian activities</t>
  </si>
  <si>
    <t>ERI001Ongoing insecurity/hostilities affecting humanitarian assistance</t>
  </si>
  <si>
    <t>ERI001Physical constraints in the environment (obstacles related to terrain, climate, lack of infrastructure, etc.)</t>
  </si>
  <si>
    <t>ERI001Presence of mines and improvised explosive devices</t>
  </si>
  <si>
    <t>ERI001Restriction and obstruction of access to services and assistance</t>
  </si>
  <si>
    <t>ERI001Restriction of movement (impediments to freedom of movement and/or administrative restrictions)</t>
  </si>
  <si>
    <t>ERI001Violence against personnel, facilities and assets</t>
  </si>
  <si>
    <t>IRQ001Denial of existence of humanitarian needs or entitlements to assistance</t>
  </si>
  <si>
    <t>IRQ001Impediments to entry into country (bureaucratic and administrative)</t>
  </si>
  <si>
    <t>IRQ001Interference into implementation of humanitarian activities</t>
  </si>
  <si>
    <t>IRQ001Ongoing insecurity/hostilities affecting humanitarian assistance</t>
  </si>
  <si>
    <t>IRQ001Physical constraints in the environment (obstacles related to terrain, climate, lack of infrastructure, etc.)</t>
  </si>
  <si>
    <t>IRQ001Presence of mines and improvised explosive devices</t>
  </si>
  <si>
    <t>IRQ001Restriction and obstruction of access to services and assistance</t>
  </si>
  <si>
    <t>IRQ001Restriction of movement (impediments to freedom of movement and/or administrative restrictions)</t>
  </si>
  <si>
    <t>IRQ001Violence against personnel, facilities and assets</t>
  </si>
  <si>
    <t>IRQ003Denial of existence of humanitarian needs or entitlements to assistance</t>
  </si>
  <si>
    <t>IRQ003Impediments to entry into country (bureaucratic and administrative)</t>
  </si>
  <si>
    <t>IRQ003Interference into implementation of humanitarian activities</t>
  </si>
  <si>
    <t>IRQ003Ongoing insecurity/hostilities affecting humanitarian assistance</t>
  </si>
  <si>
    <t>IRQ003Physical constraints in the environment (obstacles related to terrain, climate, lack of infrastructure, etc.)</t>
  </si>
  <si>
    <t>IRQ003Presence of mines and improvised explosive devices</t>
  </si>
  <si>
    <t>IRQ003Restriction and obstruction of access to services and assistance</t>
  </si>
  <si>
    <t>IRQ003Restriction of movement (impediments to freedom of movement and/or administrative restrictions)</t>
  </si>
  <si>
    <t>IRQ003Violence against personnel, facilities and assets</t>
  </si>
  <si>
    <t>JOR002Denial of existence of humanitarian needs or entitlements to assistance</t>
  </si>
  <si>
    <t>JOR002Impediments to entry into country (bureaucratic and administrative)</t>
  </si>
  <si>
    <t>JOR002Interference into implementation of humanitarian activities</t>
  </si>
  <si>
    <t>JOR002Ongoing insecurity/hostilities affecting humanitarian assistance</t>
  </si>
  <si>
    <t>JOR002Physical constraints in the environment (obstacles related to terrain, climate, lack of infrastructure, etc.)</t>
  </si>
  <si>
    <t>JOR002Presence of mines and improvised explosive devices</t>
  </si>
  <si>
    <t>JOR002Restriction and obstruction of access to services and assistance</t>
  </si>
  <si>
    <t>JOR002Restriction of movement (impediments to freedom of movement and/or administrative restrictions)</t>
  </si>
  <si>
    <t>JOR002Violence against personnel, facilities and assets</t>
  </si>
  <si>
    <t>Rakhine Conflict</t>
  </si>
  <si>
    <t>MMR002</t>
  </si>
  <si>
    <t>Myanmar</t>
  </si>
  <si>
    <t>MMR002Denial of existence of humanitarian needs or entitlements to assistance</t>
  </si>
  <si>
    <t>MMR002Impediments to entry into country (bureaucratic and administrative)</t>
  </si>
  <si>
    <t>MMR002Interference into implementation of humanitarian activities</t>
  </si>
  <si>
    <t>MMR002Ongoing insecurity/hostilities affecting humanitarian assistance</t>
  </si>
  <si>
    <t>MMR002Physical constraints in the environment (obstacles related to terrain, climate, lack of infrastructure, etc.)</t>
  </si>
  <si>
    <t>MMR002Presence of mines and improvised explosive devices</t>
  </si>
  <si>
    <t>MMR002Restriction and obstruction of access to services and assistance</t>
  </si>
  <si>
    <t>MMR002Restriction of movement (impediments to freedom of movement and/or administrative restrictions)</t>
  </si>
  <si>
    <t>MMR002Violence against personnel, facilities and assets</t>
  </si>
  <si>
    <t>Kachin and Shan Conflict</t>
  </si>
  <si>
    <t>MMR003</t>
  </si>
  <si>
    <t>MMR003Denial of existence of humanitarian needs or entitlements to assistance</t>
  </si>
  <si>
    <t>MMR003Impediments to entry into country (bureaucratic and administrative)</t>
  </si>
  <si>
    <t>MMR003Interference into implementation of humanitarian activities</t>
  </si>
  <si>
    <t>MMR003Ongoing insecurity/hostilities affecting humanitarian assistance</t>
  </si>
  <si>
    <t>MMR003Physical constraints in the environment (obstacles related to terrain, climate, lack of infrastructure, etc.)</t>
  </si>
  <si>
    <t>MMR003Presence of mines and improvised explosive devices</t>
  </si>
  <si>
    <t>MMR003Restriction and obstruction of access to services and assistance</t>
  </si>
  <si>
    <t>MMR003Restriction of movement (impediments to freedom of movement and/or administrative restrictions)</t>
  </si>
  <si>
    <t>MMR003Violence against personnel, facilities and assets</t>
  </si>
  <si>
    <t>Post-coup conflict in Myanmar</t>
  </si>
  <si>
    <t>MMR004</t>
  </si>
  <si>
    <t>MMR004Denial of existence of humanitarian needs or entitlements to assistance</t>
  </si>
  <si>
    <t>MMR004Impediments to entry into country (bureaucratic and administrative)</t>
  </si>
  <si>
    <t>MMR004Interference into implementation of humanitarian activities</t>
  </si>
  <si>
    <t>MMR004Ongoing insecurity/hostilities affecting humanitarian assistance</t>
  </si>
  <si>
    <t>MMR004Physical constraints in the environment (obstacles related to terrain, climate, lack of infrastructure, etc.)</t>
  </si>
  <si>
    <t>MMR004Presence of mines and improvised explosive devices</t>
  </si>
  <si>
    <t>MMR004Restriction and obstruction of access to services and assistance</t>
  </si>
  <si>
    <t>MMR004Restriction of movement (impediments to freedom of movement and/or administrative restrictions)</t>
  </si>
  <si>
    <t>MMR004Violence against personnel, facilities and assets</t>
  </si>
  <si>
    <t>MWI002Denial of existence of humanitarian needs or entitlements to assistance</t>
  </si>
  <si>
    <t>MWI002Impediments to entry into country (bureaucratic and administrative)</t>
  </si>
  <si>
    <t>MWI002Interference into implementation of humanitarian activities</t>
  </si>
  <si>
    <t>MWI002Ongoing insecurity/hostilities affecting humanitarian assistance</t>
  </si>
  <si>
    <t>MWI002Physical constraints in the environment (obstacles related to terrain, climate, lack of infrastructure, etc.)</t>
  </si>
  <si>
    <t>MWI002Presence of mines and improvised explosive devices</t>
  </si>
  <si>
    <t>MWI002Restriction and obstruction of access to services and assistance</t>
  </si>
  <si>
    <t>MWI002Restriction of movement (impediments to freedom of movement and/or administrative restrictions)</t>
  </si>
  <si>
    <t>MWI002Violence against personnel, facilities and assets</t>
  </si>
  <si>
    <t>NAM002Denial of existence of humanitarian needs or entitlements to assistance</t>
  </si>
  <si>
    <t>NAM002Impediments to entry into country (bureaucratic and administrative)</t>
  </si>
  <si>
    <t>NAM002Interference into implementation of humanitarian activities</t>
  </si>
  <si>
    <t>NAM002Ongoing insecurity/hostilities affecting humanitarian assistance</t>
  </si>
  <si>
    <t>NAM002Physical constraints in the environment (obstacles related to terrain, climate, lack of infrastructure, etc.)</t>
  </si>
  <si>
    <t>NAM002Presence of mines and improvised explosive devices</t>
  </si>
  <si>
    <t>NAM002Restriction and obstruction of access to services and assistance</t>
  </si>
  <si>
    <t>NAM002Restriction of movement (impediments to freedom of movement and/or administrative restrictions)</t>
  </si>
  <si>
    <t>NAM002Violence against personnel, facilities and assets</t>
  </si>
  <si>
    <t>SDN001Denial of existence of humanitarian needs or entitlements to assistance</t>
  </si>
  <si>
    <t>SDN001Impediments to entry into country (bureaucratic and administrative)</t>
  </si>
  <si>
    <t>SDN001Interference into implementation of humanitarian activities</t>
  </si>
  <si>
    <t>SDN001Ongoing insecurity/hostilities affecting humanitarian assistance</t>
  </si>
  <si>
    <t>SDN001Physical constraints in the environment (obstacles related to terrain, climate, lack of infrastructure, etc.)</t>
  </si>
  <si>
    <t>SDN001Presence of mines and improvised explosive devices</t>
  </si>
  <si>
    <t>SDN001Restriction and obstruction of access to services and assistance</t>
  </si>
  <si>
    <t>SDN001Restriction of movement (impediments to freedom of movement and/or administrative restrictions)</t>
  </si>
  <si>
    <t>SDN001Violence against personnel, facilities and assets</t>
  </si>
  <si>
    <t>SDN005Denial of existence of humanitarian needs or entitlements to assistance</t>
  </si>
  <si>
    <t>SDN005Impediments to entry into country (bureaucratic and administrative)</t>
  </si>
  <si>
    <t>SDN005Interference into implementation of humanitarian activities</t>
  </si>
  <si>
    <t>SDN005Ongoing insecurity/hostilities affecting humanitarian assistance</t>
  </si>
  <si>
    <t>SDN005Physical constraints in the environment (obstacles related to terrain, climate, lack of infrastructure, etc.)</t>
  </si>
  <si>
    <t>SDN005Presence of mines and improvised explosive devices</t>
  </si>
  <si>
    <t>SDN005Restriction and obstruction of access to services and assistance</t>
  </si>
  <si>
    <t>SDN005Restriction of movement (impediments to freedom of movement and/or administrative restrictions)</t>
  </si>
  <si>
    <t>SDN005Violence against personnel, facilities and assets</t>
  </si>
  <si>
    <t>SOM001Denial of existence of humanitarian needs or entitlements to assistance</t>
  </si>
  <si>
    <t>SWZ001Denial of existence of humanitarian needs or entitlements to assistance</t>
  </si>
  <si>
    <t>SWZ001Impediments to entry into country (bureaucratic and administrative)</t>
  </si>
  <si>
    <t>SWZ001Interference into implementation of humanitarian activities</t>
  </si>
  <si>
    <t>SWZ001Ongoing insecurity/hostilities affecting humanitarian assistance</t>
  </si>
  <si>
    <t>SWZ001Physical constraints in the environment (obstacles related to terrain, climate, lack of infrastructure, etc.)</t>
  </si>
  <si>
    <t>SWZ001Presence of mines and improvised explosive devices</t>
  </si>
  <si>
    <t>SWZ001Restriction and obstruction of access to services and assistance</t>
  </si>
  <si>
    <t>SWZ001Restriction of movement (impediments to freedom of movement and/or administrative restrictions)</t>
  </si>
  <si>
    <t>SWZ001Violence against personnel, facilities and assets</t>
  </si>
  <si>
    <t>ZWE001Denial of existence of humanitarian needs or entitlements to assistance</t>
  </si>
  <si>
    <t>ZWE001Impediments to entry into country (bureaucratic and administrative)</t>
  </si>
  <si>
    <t>ZWE001Interference into implementation of humanitarian activities</t>
  </si>
  <si>
    <t>ZWE001Ongoing insecurity/hostilities affecting humanitarian assistance</t>
  </si>
  <si>
    <t>ZWE001Physical constraints in the environment (obstacles related to terrain, climate, lack of infrastructure, etc.)</t>
  </si>
  <si>
    <t>ZWE001Presence of mines and improvised explosive devices</t>
  </si>
  <si>
    <t>ZWE001Restriction and obstruction of access to services and assistance</t>
  </si>
  <si>
    <t>ZWE001Restriction of movement (impediments to freedom of movement and/or administrative restrictions)</t>
  </si>
  <si>
    <t>ZWE001Violence against personnel, facilities and assets</t>
  </si>
  <si>
    <t>BDI001Denial of existence of humanitarian needs or entitlements to assistance</t>
  </si>
  <si>
    <t>BDI001Impediments to entry into country (bureaucratic and administrative)</t>
  </si>
  <si>
    <t>BDI001Interference into implementation of humanitarian activities</t>
  </si>
  <si>
    <t>BDI001Ongoing insecurity/hostilities affecting humanitarian assistance</t>
  </si>
  <si>
    <t>BDI001Physical constraints in the environment (obstacles related to terrain, climate, lack of infrastructure, etc.)</t>
  </si>
  <si>
    <t>BDI001Presence of mines and improvised explosive devices</t>
  </si>
  <si>
    <t>BDI001Restriction and obstruction of access to services and assistance</t>
  </si>
  <si>
    <t>BDI001Restriction of movement (impediments to freedom of movement and/or administrative restrictions)</t>
  </si>
  <si>
    <t>BDI001Violence against personnel, facilities and assets</t>
  </si>
  <si>
    <t>DJI001Denial of existence of humanitarian needs or entitlements to assistance</t>
  </si>
  <si>
    <t>DJI001Impediments to entry into country (bureaucratic and administrative)</t>
  </si>
  <si>
    <t>DJI001Interference into implementation of humanitarian activities</t>
  </si>
  <si>
    <t>DJI001Ongoing insecurity/hostilities affecting humanitarian assistance</t>
  </si>
  <si>
    <t>DJI001Physical constraints in the environment (obstacles related to terrain, climate, lack of infrastructure, etc.)</t>
  </si>
  <si>
    <t>DJI001Presence of mines and improvised explosive devices</t>
  </si>
  <si>
    <t>DJI001Restriction and obstruction of access to services and assistance</t>
  </si>
  <si>
    <t>DJI001Restriction of movement (impediments to freedom of movement and/or administrative restrictions)</t>
  </si>
  <si>
    <t>DJI001Violence against personnel, facilities and assets</t>
  </si>
  <si>
    <t>DJI002Denial of existence of humanitarian needs or entitlements to assistance</t>
  </si>
  <si>
    <t>DJI002Impediments to entry into country (bureaucratic and administrative)</t>
  </si>
  <si>
    <t>DJI002Interference into implementation of humanitarian activities</t>
  </si>
  <si>
    <t>DJI002Ongoing insecurity/hostilities affecting humanitarian assistance</t>
  </si>
  <si>
    <t>DJI002Physical constraints in the environment (obstacles related to terrain, climate, lack of infrastructure, etc.)</t>
  </si>
  <si>
    <t>DJI002Presence of mines and improvised explosive devices</t>
  </si>
  <si>
    <t>DJI002Restriction and obstruction of access to services and assistance</t>
  </si>
  <si>
    <t>DJI002Restriction of movement (impediments to freedom of movement and/or administrative restrictions)</t>
  </si>
  <si>
    <t>DJI002Violence against personnel, facilities and assets</t>
  </si>
  <si>
    <t>DJI003Denial of existence of humanitarian needs or entitlements to assistance</t>
  </si>
  <si>
    <t>DJI003Impediments to entry into country (bureaucratic and administrative)</t>
  </si>
  <si>
    <t>DJI003Interference into implementation of humanitarian activities</t>
  </si>
  <si>
    <t>DJI003Ongoing insecurity/hostilities affecting humanitarian assistance</t>
  </si>
  <si>
    <t>DJI003Physical constraints in the environment (obstacles related to terrain, climate, lack of infrastructure, etc.)</t>
  </si>
  <si>
    <t>DJI003Presence of mines and improvised explosive devices</t>
  </si>
  <si>
    <t>DJI003Restriction and obstruction of access to services and assistance</t>
  </si>
  <si>
    <t>DJI003Restriction of movement (impediments to freedom of movement and/or administrative restrictions)</t>
  </si>
  <si>
    <t>DJI003Violence against personnel, facilities and assets</t>
  </si>
  <si>
    <t>TZA001Denial of existence of humanitarian needs or entitlements to assistance</t>
  </si>
  <si>
    <t>TZA001Impediments to entry into country (bureaucratic and administrative)</t>
  </si>
  <si>
    <t>TZA001Interference into implementation of humanitarian activities</t>
  </si>
  <si>
    <t>TZA001Ongoing insecurity/hostilities affecting humanitarian assistance</t>
  </si>
  <si>
    <t>TZA001Physical constraints in the environment (obstacles related to terrain, climate, lack of infrastructure, etc.)</t>
  </si>
  <si>
    <t>TZA001Presence of mines and improvised explosive devices</t>
  </si>
  <si>
    <t>TZA001Restriction and obstruction of access to services and assistance</t>
  </si>
  <si>
    <t>TZA001Restriction of movement (impediments to freedom of movement and/or administrative restrictions)</t>
  </si>
  <si>
    <t>TZA001Violence against personnel, facilities and assets</t>
  </si>
  <si>
    <t>TZA002Denial of existence of humanitarian needs or entitlements to assistance</t>
  </si>
  <si>
    <t>TZA002Impediments to entry into country (bureaucratic and administrative)</t>
  </si>
  <si>
    <t>TZA002Interference into implementation of humanitarian activities</t>
  </si>
  <si>
    <t>TZA002Ongoing insecurity/hostilities affecting humanitarian assistance</t>
  </si>
  <si>
    <t>TZA002Physical constraints in the environment (obstacles related to terrain, climate, lack of infrastructure, etc.)</t>
  </si>
  <si>
    <t>TZA002Presence of mines and improvised explosive devices</t>
  </si>
  <si>
    <t>TZA002Restriction and obstruction of access to services and assistance</t>
  </si>
  <si>
    <t>TZA002Restriction of movement (impediments to freedom of movement and/or administrative restrictions)</t>
  </si>
  <si>
    <t>TZA002Violence against personnel, facilities and assets</t>
  </si>
  <si>
    <t>TZA003Denial of existence of humanitarian needs or entitlements to assistance</t>
  </si>
  <si>
    <t>TZA003Impediments to entry into country (bureaucratic and administrative)</t>
  </si>
  <si>
    <t>TZA003Interference into implementation of humanitarian activities</t>
  </si>
  <si>
    <t>TZA003Ongoing insecurity/hostilities affecting humanitarian assistance</t>
  </si>
  <si>
    <t>TZA003Physical constraints in the environment (obstacles related to terrain, climate, lack of infrastructure, etc.)</t>
  </si>
  <si>
    <t>TZA003Presence of mines and improvised explosive devices</t>
  </si>
  <si>
    <t>TZA003Restriction and obstruction of access to services and assistance</t>
  </si>
  <si>
    <t>TZA003Restriction of movement (impediments to freedom of movement and/or administrative restrictions)</t>
  </si>
  <si>
    <t>TZA003Violence against personnel, facilities and assets</t>
  </si>
  <si>
    <t>UGA005Denial of existence of humanitarian needs or entitlements to assistance</t>
  </si>
  <si>
    <t>UGA005Impediments to entry into country (bureaucratic and administrative)</t>
  </si>
  <si>
    <t>UGA005Interference into implementation of humanitarian activities</t>
  </si>
  <si>
    <t>UGA005Ongoing insecurity/hostilities affecting humanitarian assistance</t>
  </si>
  <si>
    <t>UGA005Physical constraints in the environment (obstacles related to terrain, climate, lack of infrastructure, etc.)</t>
  </si>
  <si>
    <t>UGA005Presence of mines and improvised explosive devices</t>
  </si>
  <si>
    <t>UGA005Restriction and obstruction of access to services and assistance</t>
  </si>
  <si>
    <t>UGA005Restriction of movement (impediments to freedom of movement and/or administrative restrictions)</t>
  </si>
  <si>
    <t>UGA005Violence against personnel, facilities and assets</t>
  </si>
  <si>
    <t>AFG001Denial of existence of humanitarian needs or entitlements to assistance</t>
  </si>
  <si>
    <t>AFG001Impediments to entry into country (bureaucratic and administrative)</t>
  </si>
  <si>
    <t>AFG001Interference into implementation of humanitarian activities</t>
  </si>
  <si>
    <t>AFG001Ongoing insecurity/hostilities affecting humanitarian assistance</t>
  </si>
  <si>
    <t>AFG001Physical constraints in the environment (obstacles related to terrain, climate, lack of infrastructure, etc.)</t>
  </si>
  <si>
    <t>AFG001Presence of mines and improvised explosive devices</t>
  </si>
  <si>
    <t>AFG001Restriction and obstruction of access to services and assistance</t>
  </si>
  <si>
    <t>AFG001Restriction of movement (impediments to freedom of movement and/or administrative restrictions)</t>
  </si>
  <si>
    <t>AFG001Violence against personnel, facilities and assets</t>
  </si>
  <si>
    <t>AFG006Denial of existence of humanitarian needs or entitlements to assistance</t>
  </si>
  <si>
    <t>AFG006Impediments to entry into country (bureaucratic and administrative)</t>
  </si>
  <si>
    <t>AFG006Interference into implementation of humanitarian activities</t>
  </si>
  <si>
    <t>AFG006Ongoing insecurity/hostilities affecting humanitarian assistance</t>
  </si>
  <si>
    <t>AFG006Physical constraints in the environment (obstacles related to terrain, climate, lack of infrastructure, etc.)</t>
  </si>
  <si>
    <t>AFG006Presence of mines and improvised explosive devices</t>
  </si>
  <si>
    <t>AFG006Restriction and obstruction of access to services and assistance</t>
  </si>
  <si>
    <t>AFG006Restriction of movement (impediments to freedom of movement and/or administrative restrictions)</t>
  </si>
  <si>
    <t>AFG006Violence against personnel, facilities and assets</t>
  </si>
  <si>
    <t>LBY002Denial of existence of humanitarian needs or entitlements to assistance</t>
  </si>
  <si>
    <t>LBY002Impediments to entry into country (bureaucratic and administrative)</t>
  </si>
  <si>
    <t>LBY002Interference into implementation of humanitarian activities</t>
  </si>
  <si>
    <t>LBY002Ongoing insecurity/hostilities affecting humanitarian assistance</t>
  </si>
  <si>
    <t>LBY002Physical constraints in the environment (obstacles related to terrain, climate, lack of infrastructure, etc.)</t>
  </si>
  <si>
    <t>LBY002Presence of mines and improvised explosive devices</t>
  </si>
  <si>
    <t>LBY002Restriction and obstruction of access to services and assistance</t>
  </si>
  <si>
    <t>LBY002Restriction of movement (impediments to freedom of movement and/or administrative restrictions)</t>
  </si>
  <si>
    <t>LBY002Violence against personnel, facilities and assets</t>
  </si>
  <si>
    <t>LBY003Denial of existence of humanitarian needs or entitlements to assistance</t>
  </si>
  <si>
    <t>LBY003Impediments to entry into country (bureaucratic and administrative)</t>
  </si>
  <si>
    <t>LBY003Interference into implementation of humanitarian activities</t>
  </si>
  <si>
    <t>LBY003Ongoing insecurity/hostilities affecting humanitarian assistance</t>
  </si>
  <si>
    <t>LBY003Physical constraints in the environment (obstacles related to terrain, climate, lack of infrastructure, etc.)</t>
  </si>
  <si>
    <t>LBY003Presence of mines and improvised explosive devices</t>
  </si>
  <si>
    <t>LBY003Restriction and obstruction of access to services and assistance</t>
  </si>
  <si>
    <t>LBY003Restriction of movement (impediments to freedom of movement and/or administrative restrictions)</t>
  </si>
  <si>
    <t>LBY003Violence against personnel, facilities and assets</t>
  </si>
  <si>
    <t>PAK001Denial of existence of humanitarian needs or entitlements to assistance</t>
  </si>
  <si>
    <t>PAK001Impediments to entry into country (bureaucratic and administrative)</t>
  </si>
  <si>
    <t>PAK001Interference into implementation of humanitarian activities</t>
  </si>
  <si>
    <t>PAK001Ongoing insecurity/hostilities affecting humanitarian assistance</t>
  </si>
  <si>
    <t>PAK001Physical constraints in the environment (obstacles related to terrain, climate, lack of infrastructure, etc.)</t>
  </si>
  <si>
    <t>PAK001Presence of mines and improvised explosive devices</t>
  </si>
  <si>
    <t>PAK001Restriction and obstruction of access to services and assistance</t>
  </si>
  <si>
    <t>PAK001Restriction of movement (impediments to freedom of movement and/or administrative restrictions)</t>
  </si>
  <si>
    <t>PAK001Violence against personnel, facilities and assets</t>
  </si>
  <si>
    <t>PAK004Denial of existence of humanitarian needs or entitlements to assistance</t>
  </si>
  <si>
    <t>PAK004Impediments to entry into country (bureaucratic and administrative)</t>
  </si>
  <si>
    <t>PAK004Interference into implementation of humanitarian activities</t>
  </si>
  <si>
    <t>PAK004Ongoing insecurity/hostilities affecting humanitarian assistance</t>
  </si>
  <si>
    <t>PAK004Physical constraints in the environment (obstacles related to terrain, climate, lack of infrastructure, etc.)</t>
  </si>
  <si>
    <t>PAK004Presence of mines and improvised explosive devices</t>
  </si>
  <si>
    <t>PAK004Restriction and obstruction of access to services and assistance</t>
  </si>
  <si>
    <t>PAK004Restriction of movement (impediments to freedom of movement and/or administrative restrictions)</t>
  </si>
  <si>
    <t>PAK004Violence against personnel, facilities and assets</t>
  </si>
  <si>
    <t>BRA001Denial of existence of humanitarian needs or entitlements to assistance</t>
  </si>
  <si>
    <t>BRA001Impediments to entry into country (bureaucratic and administrative)</t>
  </si>
  <si>
    <t>BRA001Interference into implementation of humanitarian activities</t>
  </si>
  <si>
    <t>BRA001Ongoing insecurity/hostilities affecting humanitarian assistance</t>
  </si>
  <si>
    <t>BRA001Physical constraints in the environment (obstacles related to terrain, climate, lack of infrastructure, etc.)</t>
  </si>
  <si>
    <t>BRA001Presence of mines and improvised explosive devices</t>
  </si>
  <si>
    <t>BRA001Restriction and obstruction of access to services and assistance</t>
  </si>
  <si>
    <t>BRA001Restriction of movement (impediments to freedom of movement and/or administrative restrictions)</t>
  </si>
  <si>
    <t>BRA001Violence against personnel, facilities and assets</t>
  </si>
  <si>
    <t>BRA002Denial of existence of humanitarian needs or entitlements to assistance</t>
  </si>
  <si>
    <t>BRA002Impediments to entry into country (bureaucratic and administrative)</t>
  </si>
  <si>
    <t>BRA002Interference into implementation of humanitarian activities</t>
  </si>
  <si>
    <t>BRA002Ongoing insecurity/hostilities affecting humanitarian assistance</t>
  </si>
  <si>
    <t>BRA002Physical constraints in the environment (obstacles related to terrain, climate, lack of infrastructure, etc.)</t>
  </si>
  <si>
    <t>BRA002Presence of mines and improvised explosive devices</t>
  </si>
  <si>
    <t>BRA002Restriction and obstruction of access to services and assistance</t>
  </si>
  <si>
    <t>BRA002Restriction of movement (impediments to freedom of movement and/or administrative restrictions)</t>
  </si>
  <si>
    <t>BRA002Violence against personnel, facilities and assets</t>
  </si>
  <si>
    <t>BRA004Denial of existence of humanitarian needs or entitlements to assistance</t>
  </si>
  <si>
    <t>BRA004Impediments to entry into country (bureaucratic and administrative)</t>
  </si>
  <si>
    <t>BRA004Interference into implementation of humanitarian activities</t>
  </si>
  <si>
    <t>BRA004Ongoing insecurity/hostilities affecting humanitarian assistance</t>
  </si>
  <si>
    <t>BRA004Physical constraints in the environment (obstacles related to terrain, climate, lack of infrastructure, etc.)</t>
  </si>
  <si>
    <t>BRA004Presence of mines and improvised explosive devices</t>
  </si>
  <si>
    <t>BRA004Restriction and obstruction of access to services and assistance</t>
  </si>
  <si>
    <t>BRA004Restriction of movement (impediments to freedom of movement and/or administrative restrictions)</t>
  </si>
  <si>
    <t>BRA004Violence against personnel, facilities and assets</t>
  </si>
  <si>
    <t>ESP002Denial of existence of humanitarian needs or entitlements to assistance</t>
  </si>
  <si>
    <t>ESP002Impediments to entry into country (bureaucratic and administrative)</t>
  </si>
  <si>
    <t>ESP002Interference into implementation of humanitarian activities</t>
  </si>
  <si>
    <t>ESP002Ongoing insecurity/hostilities affecting humanitarian assistance</t>
  </si>
  <si>
    <t>ESP002Physical constraints in the environment (obstacles related to terrain, climate, lack of infrastructure, etc.)</t>
  </si>
  <si>
    <t>ESP002Presence of mines and improvised explosive devices</t>
  </si>
  <si>
    <t>ESP002Restriction and obstruction of access to services and assistance</t>
  </si>
  <si>
    <t>ESP002Restriction of movement (impediments to freedom of movement and/or administrative restrictions)</t>
  </si>
  <si>
    <t>ESP002Violence against personnel, facilities and assets</t>
  </si>
  <si>
    <t>IDN002Denial of existence of humanitarian needs or entitlements to assistance</t>
  </si>
  <si>
    <t>IDN002Impediments to entry into country (bureaucratic and administrative)</t>
  </si>
  <si>
    <t>IDN002Interference into implementation of humanitarian activities</t>
  </si>
  <si>
    <t>IDN002Ongoing insecurity/hostilities affecting humanitarian assistance</t>
  </si>
  <si>
    <t>IDN002Physical constraints in the environment (obstacles related to terrain, climate, lack of infrastructure, etc.)</t>
  </si>
  <si>
    <t>IDN002Presence of mines and improvised explosive devices</t>
  </si>
  <si>
    <t>IDN002Restriction and obstruction of access to services and assistance</t>
  </si>
  <si>
    <t>IDN002Restriction of movement (impediments to freedom of movement and/or administrative restrictions)</t>
  </si>
  <si>
    <t>IDN002Violence against personnel, facilities and assets</t>
  </si>
  <si>
    <t>ITA002Denial of existence of humanitarian needs or entitlements to assistance</t>
  </si>
  <si>
    <t>ITA002Impediments to entry into country (bureaucratic and administrative)</t>
  </si>
  <si>
    <t>ITA002Interference into implementation of humanitarian activities</t>
  </si>
  <si>
    <t>ITA002Ongoing insecurity/hostilities affecting humanitarian assistance</t>
  </si>
  <si>
    <t>ITA002Physical constraints in the environment (obstacles related to terrain, climate, lack of infrastructure, etc.)</t>
  </si>
  <si>
    <t>ITA002Presence of mines and improvised explosive devices</t>
  </si>
  <si>
    <t>ITA002Restriction and obstruction of access to services and assistance</t>
  </si>
  <si>
    <t>ITA002Restriction of movement (impediments to freedom of movement and/or administrative restrictions)</t>
  </si>
  <si>
    <t>ITA002Violence against personnel, facilities and assets</t>
  </si>
  <si>
    <t>LBN002Denial of existence of humanitarian needs or entitlements to assistance</t>
  </si>
  <si>
    <t>LBN002Impediments to entry into country (bureaucratic and administrative)</t>
  </si>
  <si>
    <t>LBN002Interference into implementation of humanitarian activities</t>
  </si>
  <si>
    <t>LBN002Ongoing insecurity/hostilities affecting humanitarian assistance</t>
  </si>
  <si>
    <t>LBN002Physical constraints in the environment (obstacles related to terrain, climate, lack of infrastructure, etc.)</t>
  </si>
  <si>
    <t>LBN002Presence of mines and improvised explosive devices</t>
  </si>
  <si>
    <t>LBN002Restriction and obstruction of access to services and assistance</t>
  </si>
  <si>
    <t>LBN002Restriction of movement (impediments to freedom of movement and/or administrative restrictions)</t>
  </si>
  <si>
    <t>LBN002Violence against personnel, facilities and assets</t>
  </si>
  <si>
    <t>LBN006Denial of existence of humanitarian needs or entitlements to assistance</t>
  </si>
  <si>
    <t>LBN006Impediments to entry into country (bureaucratic and administrative)</t>
  </si>
  <si>
    <t>LBN006Interference into implementation of humanitarian activities</t>
  </si>
  <si>
    <t>LBN006Ongoing insecurity/hostilities affecting humanitarian assistance</t>
  </si>
  <si>
    <t>LBN006Physical constraints in the environment (obstacles related to terrain, climate, lack of infrastructure, etc.)</t>
  </si>
  <si>
    <t>LBN006Presence of mines and improvised explosive devices</t>
  </si>
  <si>
    <t>LBN006Restriction and obstruction of access to services and assistance</t>
  </si>
  <si>
    <t>LBN006Restriction of movement (impediments to freedom of movement and/or administrative restrictions)</t>
  </si>
  <si>
    <t>LBN006Violence against personnel, facilities and assets</t>
  </si>
  <si>
    <t>2024 Floods and Monsoon Rain</t>
  </si>
  <si>
    <t>LKA004</t>
  </si>
  <si>
    <t>Sri Lanka</t>
  </si>
  <si>
    <t>LKA004Denial of existence of humanitarian needs or entitlements to assistance</t>
  </si>
  <si>
    <t>LKA004Impediments to entry into country (bureaucratic and administrative)</t>
  </si>
  <si>
    <t>LKA004Interference into implementation of humanitarian activities</t>
  </si>
  <si>
    <t>LKA004Ongoing insecurity/hostilities affecting humanitarian assistance</t>
  </si>
  <si>
    <t>LKA004Physical constraints in the environment (obstacles related to terrain, climate, lack of infrastructure, etc.)</t>
  </si>
  <si>
    <t>LKA004Presence of mines and improvised explosive devices</t>
  </si>
  <si>
    <t>LKA004Restriction and obstruction of access to services and assistance</t>
  </si>
  <si>
    <t>LKA004Restriction of movement (impediments to freedom of movement and/or administrative restrictions)</t>
  </si>
  <si>
    <t>LKA004Violence against personnel, facilities and assets</t>
  </si>
  <si>
    <t>International Refugees in Malaysia</t>
  </si>
  <si>
    <t>MYS001</t>
  </si>
  <si>
    <t>Malaysia</t>
  </si>
  <si>
    <t>MYS001Denial of existence of humanitarian needs or entitlements to assistance</t>
  </si>
  <si>
    <t>MYS001Impediments to entry into country (bureaucratic and administrative)</t>
  </si>
  <si>
    <t>MYS001Interference into implementation of humanitarian activities</t>
  </si>
  <si>
    <t>MYS001Ongoing insecurity/hostilities affecting humanitarian assistance</t>
  </si>
  <si>
    <t>MYS001Physical constraints in the environment (obstacles related to terrain, climate, lack of infrastructure, etc.)</t>
  </si>
  <si>
    <t>MYS001Presence of mines and improvised explosive devices</t>
  </si>
  <si>
    <t>MYS001Restriction and obstruction of access to services and assistance</t>
  </si>
  <si>
    <t>MYS001Restriction of movement (impediments to freedom of movement and/or administrative restrictions)</t>
  </si>
  <si>
    <t>MYS001Violence against personnel, facilities and assets</t>
  </si>
  <si>
    <t>Karnali Earthquake</t>
  </si>
  <si>
    <t>NPL003</t>
  </si>
  <si>
    <t>Nepal</t>
  </si>
  <si>
    <t>NPL003Denial of existence of humanitarian needs or entitlements to assistance</t>
  </si>
  <si>
    <t>NPL003Impediments to entry into country (bureaucratic and administrative)</t>
  </si>
  <si>
    <t>NPL003Interference into implementation of humanitarian activities</t>
  </si>
  <si>
    <t>NPL003Ongoing insecurity/hostilities affecting humanitarian assistance</t>
  </si>
  <si>
    <t>NPL003Physical constraints in the environment (obstacles related to terrain, climate, lack of infrastructure, etc.)</t>
  </si>
  <si>
    <t>NPL003Presence of mines and improvised explosive devices</t>
  </si>
  <si>
    <t>NPL003Restriction and obstruction of access to services and assistance</t>
  </si>
  <si>
    <t>NPL003Restriction of movement (impediments to freedom of movement and/or administrative restrictions)</t>
  </si>
  <si>
    <t>NPL003Violence against personnel, facilities and assets</t>
  </si>
  <si>
    <t>Mindanao conflict</t>
  </si>
  <si>
    <t>PHL003</t>
  </si>
  <si>
    <t>Philippines</t>
  </si>
  <si>
    <t>PHL003Denial of existence of humanitarian needs or entitlements to assistance</t>
  </si>
  <si>
    <t>PHL003Impediments to entry into country (bureaucratic and administrative)</t>
  </si>
  <si>
    <t>PHL003Interference into implementation of humanitarian activities</t>
  </si>
  <si>
    <t>PHL003Ongoing insecurity/hostilities affecting humanitarian assistance</t>
  </si>
  <si>
    <t>PHL003Physical constraints in the environment (obstacles related to terrain, climate, lack of infrastructure, etc.)</t>
  </si>
  <si>
    <t>PHL003Presence of mines and improvised explosive devices</t>
  </si>
  <si>
    <t>PHL003Restriction and obstruction of access to services and assistance</t>
  </si>
  <si>
    <t>PHL003Restriction of movement (impediments to freedom of movement and/or administrative restrictions)</t>
  </si>
  <si>
    <t>PHL003Violence against personnel, facilities and assets</t>
  </si>
  <si>
    <t>Highlands Violence</t>
  </si>
  <si>
    <t>PNG003</t>
  </si>
  <si>
    <t>Papua New Guinea</t>
  </si>
  <si>
    <t>PNG003Denial of existence of humanitarian needs or entitlements to assistance</t>
  </si>
  <si>
    <t>PNG003Impediments to entry into country (bureaucratic and administrative)</t>
  </si>
  <si>
    <t>PNG003Interference into implementation of humanitarian activities</t>
  </si>
  <si>
    <t>PNG003Ongoing insecurity/hostilities affecting humanitarian assistance</t>
  </si>
  <si>
    <t>PNG003Physical constraints in the environment (obstacles related to terrain, climate, lack of infrastructure, etc.)</t>
  </si>
  <si>
    <t>PNG003Presence of mines and improvised explosive devices</t>
  </si>
  <si>
    <t>PNG003Restriction and obstruction of access to services and assistance</t>
  </si>
  <si>
    <t>PNG003Restriction of movement (impediments to freedom of movement and/or administrative restrictions)</t>
  </si>
  <si>
    <t>PNG003Violence against personnel, facilities and assets</t>
  </si>
  <si>
    <t>REG007Denial of existence of humanitarian needs or entitlements to assistance</t>
  </si>
  <si>
    <t>REG007Impediments to entry into country (bureaucratic and administrative)</t>
  </si>
  <si>
    <t>REG007Interference into implementation of humanitarian activities</t>
  </si>
  <si>
    <t>REG007Ongoing insecurity/hostilities affecting humanitarian assistance</t>
  </si>
  <si>
    <t>REG007Physical constraints in the environment (obstacles related to terrain, climate, lack of infrastructure, etc.)</t>
  </si>
  <si>
    <t>REG007Presence of mines and improvised explosive devices</t>
  </si>
  <si>
    <t>REG007Restriction and obstruction of access to services and assistance</t>
  </si>
  <si>
    <t>REG007Restriction of movement (impediments to freedom of movement and/or administrative restrictions)</t>
  </si>
  <si>
    <t>REG007Violence against personnel, facilities and assets</t>
  </si>
  <si>
    <t>REG008Denial of existence of humanitarian needs or entitlements to assistance</t>
  </si>
  <si>
    <t>REG008Impediments to entry into country (bureaucratic and administrative)</t>
  </si>
  <si>
    <t>REG008Interference into implementation of humanitarian activities</t>
  </si>
  <si>
    <t>REG008Ongoing insecurity/hostilities affecting humanitarian assistance</t>
  </si>
  <si>
    <t>REG008Physical constraints in the environment (obstacles related to terrain, climate, lack of infrastructure, etc.)</t>
  </si>
  <si>
    <t>REG008Presence of mines and improvised explosive devices</t>
  </si>
  <si>
    <t>REG008Restriction and obstruction of access to services and assistance</t>
  </si>
  <si>
    <t>REG008Restriction of movement (impediments to freedom of movement and/or administrative restrictions)</t>
  </si>
  <si>
    <t>REG008Violence against personnel, facilities and assets</t>
  </si>
  <si>
    <t>REG011Denial of existence of humanitarian needs or entitlements to assistance</t>
  </si>
  <si>
    <t>REG011Impediments to entry into country (bureaucratic and administrative)</t>
  </si>
  <si>
    <t>REG011Interference into implementation of humanitarian activities</t>
  </si>
  <si>
    <t>REG011Ongoing insecurity/hostilities affecting humanitarian assistance</t>
  </si>
  <si>
    <t>REG011Physical constraints in the environment (obstacles related to terrain, climate, lack of infrastructure, etc.)</t>
  </si>
  <si>
    <t>REG011Presence of mines and improvised explosive devices</t>
  </si>
  <si>
    <t>REG011Restriction and obstruction of access to services and assistance</t>
  </si>
  <si>
    <t>REG011Restriction of movement (impediments to freedom of movement and/or administrative restrictions)</t>
  </si>
  <si>
    <t>REG011Violence against personnel, facilities and assets</t>
  </si>
  <si>
    <t>SYR001Denial of existence of humanitarian needs or entitlements to assistance</t>
  </si>
  <si>
    <t>SYR001Impediments to entry into country (bureaucratic and administrative)</t>
  </si>
  <si>
    <t>SYR001Interference into implementation of humanitarian activities</t>
  </si>
  <si>
    <t>SYR001Ongoing insecurity/hostilities affecting humanitarian assistance</t>
  </si>
  <si>
    <t>SYR001Physical constraints in the environment (obstacles related to terrain, climate, lack of infrastructure, etc.)</t>
  </si>
  <si>
    <t>SYR001Presence of mines and improvised explosive devices</t>
  </si>
  <si>
    <t>SYR001Restriction and obstruction of access to services and assistance</t>
  </si>
  <si>
    <t>SYR001Restriction of movement (impediments to freedom of movement and/or administrative restrictions)</t>
  </si>
  <si>
    <t>SYR001Violence against personnel, facilities and assets</t>
  </si>
  <si>
    <t>SYR002Denial of existence of humanitarian needs or entitlements to assistance</t>
  </si>
  <si>
    <t>SYR002Impediments to entry into country (bureaucratic and administrative)</t>
  </si>
  <si>
    <t>SYR002Interference into implementation of humanitarian activities</t>
  </si>
  <si>
    <t>SYR002Ongoing insecurity/hostilities affecting humanitarian assistance</t>
  </si>
  <si>
    <t>SYR002Physical constraints in the environment (obstacles related to terrain, climate, lack of infrastructure, etc.)</t>
  </si>
  <si>
    <t>SYR002Presence of mines and improvised explosive devices</t>
  </si>
  <si>
    <t>SYR002Restriction and obstruction of access to services and assistance</t>
  </si>
  <si>
    <t>SYR002Restriction of movement (impediments to freedom of movement and/or administrative restrictions)</t>
  </si>
  <si>
    <t>SYR002Violence against personnel, facilities and assets</t>
  </si>
  <si>
    <t>THA003Denial of existence of humanitarian needs or entitlements to assistance</t>
  </si>
  <si>
    <t>THA003Impediments to entry into country (bureaucratic and administrative)</t>
  </si>
  <si>
    <t>THA003Interference into implementation of humanitarian activities</t>
  </si>
  <si>
    <t>THA003Ongoing insecurity/hostilities affecting humanitarian assistance</t>
  </si>
  <si>
    <t>THA003Physical constraints in the environment (obstacles related to terrain, climate, lack of infrastructure, etc.)</t>
  </si>
  <si>
    <t>THA003Presence of mines and improvised explosive devices</t>
  </si>
  <si>
    <t>THA003Restriction and obstruction of access to services and assistance</t>
  </si>
  <si>
    <t>THA003Restriction of movement (impediments to freedom of movement and/or administrative restrictions)</t>
  </si>
  <si>
    <t>THA003Violence against personnel, facilities and assets</t>
  </si>
  <si>
    <t>TLS003Denial of existence of humanitarian needs or entitlements to assistance</t>
  </si>
  <si>
    <t>TLS003Impediments to entry into country (bureaucratic and administrative)</t>
  </si>
  <si>
    <t>TLS003Interference into implementation of humanitarian activities</t>
  </si>
  <si>
    <t>TLS003Ongoing insecurity/hostilities affecting humanitarian assistance</t>
  </si>
  <si>
    <t>TLS003Physical constraints in the environment (obstacles related to terrain, climate, lack of infrastructure, etc.)</t>
  </si>
  <si>
    <t>TLS003Presence of mines and improvised explosive devices</t>
  </si>
  <si>
    <t>TLS003Restriction and obstruction of access to services and assistance</t>
  </si>
  <si>
    <t>TLS003Restriction of movement (impediments to freedom of movement and/or administrative restrictions)</t>
  </si>
  <si>
    <t>TLS003Violence against personnel, facilities and assets</t>
  </si>
  <si>
    <t>Displacement from Russia-Ukraine conflict in Bulgaria</t>
  </si>
  <si>
    <t>BGR002</t>
  </si>
  <si>
    <t>Bulgaria</t>
  </si>
  <si>
    <t>BGR002Denial of existence of humanitarian needs or entitlements to assistance</t>
  </si>
  <si>
    <t>BGR002Impediments to entry into country (bureaucratic and administrative)</t>
  </si>
  <si>
    <t>BGR002Interference into implementation of humanitarian activities</t>
  </si>
  <si>
    <t>BGR002Ongoing insecurity/hostilities affecting humanitarian assistance</t>
  </si>
  <si>
    <t>BGR002Physical constraints in the environment (obstacles related to terrain, climate, lack of infrastructure, etc.)</t>
  </si>
  <si>
    <t>BGR002Presence of mines and improvised explosive devices</t>
  </si>
  <si>
    <t>BGR002Restriction and obstruction of access to services and assistance</t>
  </si>
  <si>
    <t>BGR002Restriction of movement (impediments to freedom of movement and/or administrative restrictions)</t>
  </si>
  <si>
    <t>BGR002Violence against personnel, facilities and assets</t>
  </si>
  <si>
    <t>Displacement from Russia-Ukraine conflict in Belarus</t>
  </si>
  <si>
    <t>BLR002</t>
  </si>
  <si>
    <t>Belarus</t>
  </si>
  <si>
    <t>BLR002Denial of existence of humanitarian needs or entitlements to assistance</t>
  </si>
  <si>
    <t>BLR002Impediments to entry into country (bureaucratic and administrative)</t>
  </si>
  <si>
    <t>BLR002Interference into implementation of humanitarian activities</t>
  </si>
  <si>
    <t>BLR002Ongoing insecurity/hostilities affecting humanitarian assistance</t>
  </si>
  <si>
    <t>BLR002Physical constraints in the environment (obstacles related to terrain, climate, lack of infrastructure, etc.)</t>
  </si>
  <si>
    <t>BLR002Presence of mines and improvised explosive devices</t>
  </si>
  <si>
    <t>BLR002Restriction and obstruction of access to services and assistance</t>
  </si>
  <si>
    <t>BLR002Restriction of movement (impediments to freedom of movement and/or administrative restrictions)</t>
  </si>
  <si>
    <t>BLR002Violence against personnel, facilities and assets</t>
  </si>
  <si>
    <t>CHL002Denial of existence of humanitarian needs or entitlements to assistance</t>
  </si>
  <si>
    <t>CHL002Impediments to entry into country (bureaucratic and administrative)</t>
  </si>
  <si>
    <t>CHL002Interference into implementation of humanitarian activities</t>
  </si>
  <si>
    <t>CHL002Ongoing insecurity/hostilities affecting humanitarian assistance</t>
  </si>
  <si>
    <t>CHL002Physical constraints in the environment (obstacles related to terrain, climate, lack of infrastructure, etc.)</t>
  </si>
  <si>
    <t>CHL002Presence of mines and improvised explosive devices</t>
  </si>
  <si>
    <t>CHL002Restriction and obstruction of access to services and assistance</t>
  </si>
  <si>
    <t>CHL002Restriction of movement (impediments to freedom of movement and/or administrative restrictions)</t>
  </si>
  <si>
    <t>CHL002Violence against personnel, facilities and assets</t>
  </si>
  <si>
    <t>COL001Denial of existence of humanitarian needs or entitlements to assistance</t>
  </si>
  <si>
    <t>COL001Impediments to entry into country (bureaucratic and administrative)</t>
  </si>
  <si>
    <t>COL001Interference into implementation of humanitarian activities</t>
  </si>
  <si>
    <t>COL001Ongoing insecurity/hostilities affecting humanitarian assistance</t>
  </si>
  <si>
    <t>COL001Physical constraints in the environment (obstacles related to terrain, climate, lack of infrastructure, etc.)</t>
  </si>
  <si>
    <t>COL001Presence of mines and improvised explosive devices</t>
  </si>
  <si>
    <t>COL001Restriction and obstruction of access to services and assistance</t>
  </si>
  <si>
    <t>COL001Restriction of movement (impediments to freedom of movement and/or administrative restrictions)</t>
  </si>
  <si>
    <t>COL001Violence against personnel, facilities and assets</t>
  </si>
  <si>
    <t>COL002Denial of existence of humanitarian needs or entitlements to assistance</t>
  </si>
  <si>
    <t>COL002Impediments to entry into country (bureaucratic and administrative)</t>
  </si>
  <si>
    <t>COL002Interference into implementation of humanitarian activities</t>
  </si>
  <si>
    <t>COL002Ongoing insecurity/hostilities affecting humanitarian assistance</t>
  </si>
  <si>
    <t>COL002Physical constraints in the environment (obstacles related to terrain, climate, lack of infrastructure, etc.)</t>
  </si>
  <si>
    <t>COL002Presence of mines and improvised explosive devices</t>
  </si>
  <si>
    <t>COL002Restriction and obstruction of access to services and assistance</t>
  </si>
  <si>
    <t>COL002Restriction of movement (impediments to freedom of movement and/or administrative restrictions)</t>
  </si>
  <si>
    <t>COL002Violence against personnel, facilities and assets</t>
  </si>
  <si>
    <t>CRI002Denial of existence of humanitarian needs or entitlements to assistance</t>
  </si>
  <si>
    <t>CRI002Impediments to entry into country (bureaucratic and administrative)</t>
  </si>
  <si>
    <t>CRI002Interference into implementation of humanitarian activities</t>
  </si>
  <si>
    <t>CRI002Ongoing insecurity/hostilities affecting humanitarian assistance</t>
  </si>
  <si>
    <t>CRI002Physical constraints in the environment (obstacles related to terrain, climate, lack of infrastructure, etc.)</t>
  </si>
  <si>
    <t>CRI002Presence of mines and improvised explosive devices</t>
  </si>
  <si>
    <t>CRI002Restriction and obstruction of access to services and assistance</t>
  </si>
  <si>
    <t>CRI002Restriction of movement (impediments to freedom of movement and/or administrative restrictions)</t>
  </si>
  <si>
    <t>CRI002Violence against personnel, facilities and assets</t>
  </si>
  <si>
    <t>Displacement from Russia-Ukraine conflict in Czechia</t>
  </si>
  <si>
    <t>CZE002</t>
  </si>
  <si>
    <t>Czech Republic</t>
  </si>
  <si>
    <t>CZE002Denial of existence of humanitarian needs or entitlements to assistance</t>
  </si>
  <si>
    <t>CZE002Impediments to entry into country (bureaucratic and administrative)</t>
  </si>
  <si>
    <t>CZE002Interference into implementation of humanitarian activities</t>
  </si>
  <si>
    <t>CZE002Ongoing insecurity/hostilities affecting humanitarian assistance</t>
  </si>
  <si>
    <t>CZE002Physical constraints in the environment (obstacles related to terrain, climate, lack of infrastructure, etc.)</t>
  </si>
  <si>
    <t>CZE002Presence of mines and improvised explosive devices</t>
  </si>
  <si>
    <t>CZE002Restriction and obstruction of access to services and assistance</t>
  </si>
  <si>
    <t>CZE002Restriction of movement (impediments to freedom of movement and/or administrative restrictions)</t>
  </si>
  <si>
    <t>CZE002Violence against personnel, facilities and assets</t>
  </si>
  <si>
    <t>DOM002Denial of existence of humanitarian needs or entitlements to assistance</t>
  </si>
  <si>
    <t>DOM002Impediments to entry into country (bureaucratic and administrative)</t>
  </si>
  <si>
    <t>DOM002Interference into implementation of humanitarian activities</t>
  </si>
  <si>
    <t>DOM002Ongoing insecurity/hostilities affecting humanitarian assistance</t>
  </si>
  <si>
    <t>DOM002Physical constraints in the environment (obstacles related to terrain, climate, lack of infrastructure, etc.)</t>
  </si>
  <si>
    <t>DOM002Presence of mines and improvised explosive devices</t>
  </si>
  <si>
    <t>DOM002Restriction and obstruction of access to services and assistance</t>
  </si>
  <si>
    <t>DOM002Restriction of movement (impediments to freedom of movement and/or administrative restrictions)</t>
  </si>
  <si>
    <t>DOM002Violence against personnel, facilities and assets</t>
  </si>
  <si>
    <t>ECU002Denial of existence of humanitarian needs or entitlements to assistance</t>
  </si>
  <si>
    <t>ECU002Impediments to entry into country (bureaucratic and administrative)</t>
  </si>
  <si>
    <t>ECU002Interference into implementation of humanitarian activities</t>
  </si>
  <si>
    <t>ECU002Ongoing insecurity/hostilities affecting humanitarian assistance</t>
  </si>
  <si>
    <t>ECU002Physical constraints in the environment (obstacles related to terrain, climate, lack of infrastructure, etc.)</t>
  </si>
  <si>
    <t>ECU002Presence of mines and improvised explosive devices</t>
  </si>
  <si>
    <t>ECU002Restriction and obstruction of access to services and assistance</t>
  </si>
  <si>
    <t>ECU002Restriction of movement (impediments to freedom of movement and/or administrative restrictions)</t>
  </si>
  <si>
    <t>ECU002Violence against personnel, facilities and assets</t>
  </si>
  <si>
    <t>Displacement from Russia-Ukraine conflict in Estonia</t>
  </si>
  <si>
    <t>EST002</t>
  </si>
  <si>
    <t>Estonia</t>
  </si>
  <si>
    <t>EST002Denial of existence of humanitarian needs or entitlements to assistance</t>
  </si>
  <si>
    <t>EST002Impediments to entry into country (bureaucratic and administrative)</t>
  </si>
  <si>
    <t>EST002Interference into implementation of humanitarian activities</t>
  </si>
  <si>
    <t>EST002Ongoing insecurity/hostilities affecting humanitarian assistance</t>
  </si>
  <si>
    <t>EST002Physical constraints in the environment (obstacles related to terrain, climate, lack of infrastructure, etc.)</t>
  </si>
  <si>
    <t>EST002Presence of mines and improvised explosive devices</t>
  </si>
  <si>
    <t>EST002Restriction and obstruction of access to services and assistance</t>
  </si>
  <si>
    <t>EST002Restriction of movement (impediments to freedom of movement and/or administrative restrictions)</t>
  </si>
  <si>
    <t>EST002Violence against personnel, facilities and assets</t>
  </si>
  <si>
    <t>ETH001Denial of existence of humanitarian needs or entitlements to assistance</t>
  </si>
  <si>
    <t>ETH001Impediments to entry into country (bureaucratic and administrative)</t>
  </si>
  <si>
    <t>ETH001Interference into implementation of humanitarian activities</t>
  </si>
  <si>
    <t>ETH001Ongoing insecurity/hostilities affecting humanitarian assistance</t>
  </si>
  <si>
    <t>ETH001Physical constraints in the environment (obstacles related to terrain, climate, lack of infrastructure, etc.)</t>
  </si>
  <si>
    <t>ETH001Presence of mines and improvised explosive devices</t>
  </si>
  <si>
    <t>ETH001Restriction and obstruction of access to services and assistance</t>
  </si>
  <si>
    <t>ETH001Restriction of movement (impediments to freedom of movement and/or administrative restrictions)</t>
  </si>
  <si>
    <t>ETH001Violence against personnel, facilities and assets</t>
  </si>
  <si>
    <t>ETH003Denial of existence of humanitarian needs or entitlements to assistance</t>
  </si>
  <si>
    <t>ETH003Impediments to entry into country (bureaucratic and administrative)</t>
  </si>
  <si>
    <t>ETH003Interference into implementation of humanitarian activities</t>
  </si>
  <si>
    <t>ETH003Ongoing insecurity/hostilities affecting humanitarian assistance</t>
  </si>
  <si>
    <t>ETH003Physical constraints in the environment (obstacles related to terrain, climate, lack of infrastructure, etc.)</t>
  </si>
  <si>
    <t>ETH003Presence of mines and improvised explosive devices</t>
  </si>
  <si>
    <t>ETH003Restriction and obstruction of access to services and assistance</t>
  </si>
  <si>
    <t>ETH003Restriction of movement (impediments to freedom of movement and/or administrative restrictions)</t>
  </si>
  <si>
    <t>ETH003Violence against personnel, facilities and assets</t>
  </si>
  <si>
    <t>ETH004Denial of existence of humanitarian needs or entitlements to assistance</t>
  </si>
  <si>
    <t>ETH004Impediments to entry into country (bureaucratic and administrative)</t>
  </si>
  <si>
    <t>ETH004Interference into implementation of humanitarian activities</t>
  </si>
  <si>
    <t>ETH004Ongoing insecurity/hostilities affecting humanitarian assistance</t>
  </si>
  <si>
    <t>ETH004Physical constraints in the environment (obstacles related to terrain, climate, lack of infrastructure, etc.)</t>
  </si>
  <si>
    <t>ETH004Presence of mines and improvised explosive devices</t>
  </si>
  <si>
    <t>ETH004Restriction and obstruction of access to services and assistance</t>
  </si>
  <si>
    <t>ETH004Restriction of movement (impediments to freedom of movement and/or administrative restrictions)</t>
  </si>
  <si>
    <t>ETH004Violence against personnel, facilities and assets</t>
  </si>
  <si>
    <t>ETH005Denial of existence of humanitarian needs or entitlements to assistance</t>
  </si>
  <si>
    <t>ETH005Impediments to entry into country (bureaucratic and administrative)</t>
  </si>
  <si>
    <t>ETH005Interference into implementation of humanitarian activities</t>
  </si>
  <si>
    <t>ETH005Ongoing insecurity/hostilities affecting humanitarian assistance</t>
  </si>
  <si>
    <t>ETH005Physical constraints in the environment (obstacles related to terrain, climate, lack of infrastructure, etc.)</t>
  </si>
  <si>
    <t>ETH005Presence of mines and improvised explosive devices</t>
  </si>
  <si>
    <t>ETH005Restriction and obstruction of access to services and assistance</t>
  </si>
  <si>
    <t>ETH005Restriction of movement (impediments to freedom of movement and/or administrative restrictions)</t>
  </si>
  <si>
    <t>ETH005Violence against personnel, facilities and assets</t>
  </si>
  <si>
    <t>GTM001Denial of existence of humanitarian needs or entitlements to assistance</t>
  </si>
  <si>
    <t>GTM001Impediments to entry into country (bureaucratic and administrative)</t>
  </si>
  <si>
    <t>GTM001Interference into implementation of humanitarian activities</t>
  </si>
  <si>
    <t>GTM001Ongoing insecurity/hostilities affecting humanitarian assistance</t>
  </si>
  <si>
    <t>GTM001Physical constraints in the environment (obstacles related to terrain, climate, lack of infrastructure, etc.)</t>
  </si>
  <si>
    <t>GTM001Presence of mines and improvised explosive devices</t>
  </si>
  <si>
    <t>GTM001Restriction and obstruction of access to services and assistance</t>
  </si>
  <si>
    <t>GTM001Restriction of movement (impediments to freedom of movement and/or administrative restrictions)</t>
  </si>
  <si>
    <t>GTM001Violence against personnel, facilities and assets</t>
  </si>
  <si>
    <t>HND001Denial of existence of humanitarian needs or entitlements to assistance</t>
  </si>
  <si>
    <t>HND001Impediments to entry into country (bureaucratic and administrative)</t>
  </si>
  <si>
    <t>HND001Interference into implementation of humanitarian activities</t>
  </si>
  <si>
    <t>HND001Ongoing insecurity/hostilities affecting humanitarian assistance</t>
  </si>
  <si>
    <t>HND001Physical constraints in the environment (obstacles related to terrain, climate, lack of infrastructure, etc.)</t>
  </si>
  <si>
    <t>HND001Presence of mines and improvised explosive devices</t>
  </si>
  <si>
    <t>HND001Restriction and obstruction of access to services and assistance</t>
  </si>
  <si>
    <t>HND001Restriction of movement (impediments to freedom of movement and/or administrative restrictions)</t>
  </si>
  <si>
    <t>HND001Violence against personnel, facilities and assets</t>
  </si>
  <si>
    <t>HTI001Denial of existence of humanitarian needs or entitlements to assistance</t>
  </si>
  <si>
    <t>HTI001Impediments to entry into country (bureaucratic and administrative)</t>
  </si>
  <si>
    <t>HTI001Interference into implementation of humanitarian activities</t>
  </si>
  <si>
    <t>HTI001Ongoing insecurity/hostilities affecting humanitarian assistance</t>
  </si>
  <si>
    <t>HTI001Physical constraints in the environment (obstacles related to terrain, climate, lack of infrastructure, etc.)</t>
  </si>
  <si>
    <t>HTI001Presence of mines and improvised explosive devices</t>
  </si>
  <si>
    <t>HTI001Restriction and obstruction of access to services and assistance</t>
  </si>
  <si>
    <t>HTI001Restriction of movement (impediments to freedom of movement and/or administrative restrictions)</t>
  </si>
  <si>
    <t>HTI001Violence against personnel, facilities and assets</t>
  </si>
  <si>
    <t>Displacement from Russia-Ukraine conflict in Hungary</t>
  </si>
  <si>
    <t>HUN002</t>
  </si>
  <si>
    <t>Hungary</t>
  </si>
  <si>
    <t>HUN002Denial of existence of humanitarian needs or entitlements to assistance</t>
  </si>
  <si>
    <t>HUN002Impediments to entry into country (bureaucratic and administrative)</t>
  </si>
  <si>
    <t>HUN002Interference into implementation of humanitarian activities</t>
  </si>
  <si>
    <t>HUN002Ongoing insecurity/hostilities affecting humanitarian assistance</t>
  </si>
  <si>
    <t>HUN002Physical constraints in the environment (obstacles related to terrain, climate, lack of infrastructure, etc.)</t>
  </si>
  <si>
    <t>HUN002Presence of mines and improvised explosive devices</t>
  </si>
  <si>
    <t>HUN002Restriction and obstruction of access to services and assistance</t>
  </si>
  <si>
    <t>HUN002Restriction of movement (impediments to freedom of movement and/or administrative restrictions)</t>
  </si>
  <si>
    <t>HUN002Violence against personnel, facilities and assets</t>
  </si>
  <si>
    <t>Displacement from Russia-Ukraine conflict in Lithuania</t>
  </si>
  <si>
    <t>LTU002</t>
  </si>
  <si>
    <t>Lithuania</t>
  </si>
  <si>
    <t>LTU002Denial of existence of humanitarian needs or entitlements to assistance</t>
  </si>
  <si>
    <t>LTU002Impediments to entry into country (bureaucratic and administrative)</t>
  </si>
  <si>
    <t>LTU002Interference into implementation of humanitarian activities</t>
  </si>
  <si>
    <t>LTU002Ongoing insecurity/hostilities affecting humanitarian assistance</t>
  </si>
  <si>
    <t>LTU002Physical constraints in the environment (obstacles related to terrain, climate, lack of infrastructure, etc.)</t>
  </si>
  <si>
    <t>LTU002Presence of mines and improvised explosive devices</t>
  </si>
  <si>
    <t>LTU002Restriction and obstruction of access to services and assistance</t>
  </si>
  <si>
    <t>LTU002Restriction of movement (impediments to freedom of movement and/or administrative restrictions)</t>
  </si>
  <si>
    <t>LTU002Violence against personnel, facilities and assets</t>
  </si>
  <si>
    <t>Displacement from Russia-Ukraine conflict in Latvia</t>
  </si>
  <si>
    <t>LVA002</t>
  </si>
  <si>
    <t>Latvia</t>
  </si>
  <si>
    <t>LVA002Denial of existence of humanitarian needs or entitlements to assistance</t>
  </si>
  <si>
    <t>LVA002Impediments to entry into country (bureaucratic and administrative)</t>
  </si>
  <si>
    <t>LVA002Interference into implementation of humanitarian activities</t>
  </si>
  <si>
    <t>LVA002Ongoing insecurity/hostilities affecting humanitarian assistance</t>
  </si>
  <si>
    <t>LVA002Physical constraints in the environment (obstacles related to terrain, climate, lack of infrastructure, etc.)</t>
  </si>
  <si>
    <t>LVA002Presence of mines and improvised explosive devices</t>
  </si>
  <si>
    <t>LVA002Restriction and obstruction of access to services and assistance</t>
  </si>
  <si>
    <t>LVA002Restriction of movement (impediments to freedom of movement and/or administrative restrictions)</t>
  </si>
  <si>
    <t>LVA002Violence against personnel, facilities and assets</t>
  </si>
  <si>
    <t>DIsplacement from Russia-Ukraine conflict in Moldova</t>
  </si>
  <si>
    <t>MDA002</t>
  </si>
  <si>
    <t>Moldova</t>
  </si>
  <si>
    <t>MDA002Denial of existence of humanitarian needs or entitlements to assistance</t>
  </si>
  <si>
    <t>MDA002Impediments to entry into country (bureaucratic and administrative)</t>
  </si>
  <si>
    <t>MDA002Interference into implementation of humanitarian activities</t>
  </si>
  <si>
    <t>MDA002Ongoing insecurity/hostilities affecting humanitarian assistance</t>
  </si>
  <si>
    <t>MDA002Physical constraints in the environment (obstacles related to terrain, climate, lack of infrastructure, etc.)</t>
  </si>
  <si>
    <t>MDA002Presence of mines and improvised explosive devices</t>
  </si>
  <si>
    <t>MDA002Restriction and obstruction of access to services and assistance</t>
  </si>
  <si>
    <t>MDA002Restriction of movement (impediments to freedom of movement and/or administrative restrictions)</t>
  </si>
  <si>
    <t>MDA002Violence against personnel, facilities and assets</t>
  </si>
  <si>
    <t>MEX001Denial of existence of humanitarian needs or entitlements to assistance</t>
  </si>
  <si>
    <t>MEX001Impediments to entry into country (bureaucratic and administrative)</t>
  </si>
  <si>
    <t>MEX001Interference into implementation of humanitarian activities</t>
  </si>
  <si>
    <t>MEX001Ongoing insecurity/hostilities affecting humanitarian assistance</t>
  </si>
  <si>
    <t>MEX001Physical constraints in the environment (obstacles related to terrain, climate, lack of infrastructure, etc.)</t>
  </si>
  <si>
    <t>MEX001Presence of mines and improvised explosive devices</t>
  </si>
  <si>
    <t>MEX001Restriction and obstruction of access to services and assistance</t>
  </si>
  <si>
    <t>MEX001Restriction of movement (impediments to freedom of movement and/or administrative restrictions)</t>
  </si>
  <si>
    <t>MEX001Violence against personnel, facilities and assets</t>
  </si>
  <si>
    <t>MEX002Denial of existence of humanitarian needs or entitlements to assistance</t>
  </si>
  <si>
    <t>MEX002Impediments to entry into country (bureaucratic and administrative)</t>
  </si>
  <si>
    <t>MEX002Interference into implementation of humanitarian activities</t>
  </si>
  <si>
    <t>MEX002Ongoing insecurity/hostilities affecting humanitarian assistance</t>
  </si>
  <si>
    <t>MEX002Physical constraints in the environment (obstacles related to terrain, climate, lack of infrastructure, etc.)</t>
  </si>
  <si>
    <t>MEX002Presence of mines and improvised explosive devices</t>
  </si>
  <si>
    <t>MEX002Restriction and obstruction of access to services and assistance</t>
  </si>
  <si>
    <t>MEX002Restriction of movement (impediments to freedom of movement and/or administrative restrictions)</t>
  </si>
  <si>
    <t>MEX002Violence against personnel, facilities and assets</t>
  </si>
  <si>
    <t>MEX003Denial of existence of humanitarian needs or entitlements to assistance</t>
  </si>
  <si>
    <t>MEX003Impediments to entry into country (bureaucratic and administrative)</t>
  </si>
  <si>
    <t>MEX003Interference into implementation of humanitarian activities</t>
  </si>
  <si>
    <t>MEX003Ongoing insecurity/hostilities affecting humanitarian assistance</t>
  </si>
  <si>
    <t>MEX003Physical constraints in the environment (obstacles related to terrain, climate, lack of infrastructure, etc.)</t>
  </si>
  <si>
    <t>MEX003Presence of mines and improvised explosive devices</t>
  </si>
  <si>
    <t>MEX003Restriction and obstruction of access to services and assistance</t>
  </si>
  <si>
    <t>MEX003Restriction of movement (impediments to freedom of movement and/or administrative restrictions)</t>
  </si>
  <si>
    <t>MEX003Violence against personnel, facilities and assets</t>
  </si>
  <si>
    <t>NIC001Denial of existence of humanitarian needs or entitlements to assistance</t>
  </si>
  <si>
    <t>NIC001Impediments to entry into country (bureaucratic and administrative)</t>
  </si>
  <si>
    <t>NIC001Interference into implementation of humanitarian activities</t>
  </si>
  <si>
    <t>NIC001Ongoing insecurity/hostilities affecting humanitarian assistance</t>
  </si>
  <si>
    <t>NIC001Physical constraints in the environment (obstacles related to terrain, climate, lack of infrastructure, etc.)</t>
  </si>
  <si>
    <t>NIC001Presence of mines and improvised explosive devices</t>
  </si>
  <si>
    <t>NIC001Restriction and obstruction of access to services and assistance</t>
  </si>
  <si>
    <t>NIC001Restriction of movement (impediments to freedom of movement and/or administrative restrictions)</t>
  </si>
  <si>
    <t>NIC001Violence against personnel, facilities and assets</t>
  </si>
  <si>
    <t>PAN002Denial of existence of humanitarian needs or entitlements to assistance</t>
  </si>
  <si>
    <t>PAN002Impediments to entry into country (bureaucratic and administrative)</t>
  </si>
  <si>
    <t>PAN002Interference into implementation of humanitarian activities</t>
  </si>
  <si>
    <t>PAN002Ongoing insecurity/hostilities affecting humanitarian assistance</t>
  </si>
  <si>
    <t>PAN002Physical constraints in the environment (obstacles related to terrain, climate, lack of infrastructure, etc.)</t>
  </si>
  <si>
    <t>PAN002Presence of mines and improvised explosive devices</t>
  </si>
  <si>
    <t>PAN002Restriction and obstruction of access to services and assistance</t>
  </si>
  <si>
    <t>PAN002Restriction of movement (impediments to freedom of movement and/or administrative restrictions)</t>
  </si>
  <si>
    <t>PAN002Violence against personnel, facilities and assets</t>
  </si>
  <si>
    <t>PER002Denial of existence of humanitarian needs or entitlements to assistance</t>
  </si>
  <si>
    <t>PER002Impediments to entry into country (bureaucratic and administrative)</t>
  </si>
  <si>
    <t>PER002Interference into implementation of humanitarian activities</t>
  </si>
  <si>
    <t>PER002Ongoing insecurity/hostilities affecting humanitarian assistance</t>
  </si>
  <si>
    <t>PER002Physical constraints in the environment (obstacles related to terrain, climate, lack of infrastructure, etc.)</t>
  </si>
  <si>
    <t>PER002Presence of mines and improvised explosive devices</t>
  </si>
  <si>
    <t>PER002Restriction and obstruction of access to services and assistance</t>
  </si>
  <si>
    <t>PER002Restriction of movement (impediments to freedom of movement and/or administrative restrictions)</t>
  </si>
  <si>
    <t>PER002Violence against personnel, facilities and assets</t>
  </si>
  <si>
    <t>Displacement from Russia-Ukraine conflict in Poland</t>
  </si>
  <si>
    <t>POL002</t>
  </si>
  <si>
    <t>Poland</t>
  </si>
  <si>
    <t>POL002Denial of existence of humanitarian needs or entitlements to assistance</t>
  </si>
  <si>
    <t>POL002Impediments to entry into country (bureaucratic and administrative)</t>
  </si>
  <si>
    <t>POL002Interference into implementation of humanitarian activities</t>
  </si>
  <si>
    <t>POL002Ongoing insecurity/hostilities affecting humanitarian assistance</t>
  </si>
  <si>
    <t>POL002Physical constraints in the environment (obstacles related to terrain, climate, lack of infrastructure, etc.)</t>
  </si>
  <si>
    <t>POL002Presence of mines and improvised explosive devices</t>
  </si>
  <si>
    <t>POL002Restriction and obstruction of access to services and assistance</t>
  </si>
  <si>
    <t>POL002Restriction of movement (impediments to freedom of movement and/or administrative restrictions)</t>
  </si>
  <si>
    <t>POL002Violence against personnel, facilities and assets</t>
  </si>
  <si>
    <t>PRK001Denial of existence of humanitarian needs or entitlements to assistance</t>
  </si>
  <si>
    <t>PRK001Impediments to entry into country (bureaucratic and administrative)</t>
  </si>
  <si>
    <t>PRK001Interference into implementation of humanitarian activities</t>
  </si>
  <si>
    <t>PRK001Ongoing insecurity/hostilities affecting humanitarian assistance</t>
  </si>
  <si>
    <t>PRK001Physical constraints in the environment (obstacles related to terrain, climate, lack of infrastructure, etc.)</t>
  </si>
  <si>
    <t>PRK001Presence of mines and improvised explosive devices</t>
  </si>
  <si>
    <t>PRK001Restriction and obstruction of access to services and assistance</t>
  </si>
  <si>
    <t>PRK001Restriction of movement (impediments to freedom of movement and/or administrative restrictions)</t>
  </si>
  <si>
    <t>PRK001Violence against personnel, facilities and assets</t>
  </si>
  <si>
    <t>REG002Denial of existence of humanitarian needs or entitlements to assistance</t>
  </si>
  <si>
    <t>REG002Impediments to entry into country (bureaucratic and administrative)</t>
  </si>
  <si>
    <t>REG002Interference into implementation of humanitarian activities</t>
  </si>
  <si>
    <t>REG002Ongoing insecurity/hostilities affecting humanitarian assistance</t>
  </si>
  <si>
    <t>REG002Physical constraints in the environment (obstacles related to terrain, climate, lack of infrastructure, etc.)</t>
  </si>
  <si>
    <t>REG002Presence of mines and improvised explosive devices</t>
  </si>
  <si>
    <t>REG002Restriction and obstruction of access to services and assistance</t>
  </si>
  <si>
    <t>REG002Restriction of movement (impediments to freedom of movement and/or administrative restrictions)</t>
  </si>
  <si>
    <t>REG002Violence against personnel, facilities and assets</t>
  </si>
  <si>
    <t>REG014Denial of existence of humanitarian needs or entitlements to assistance</t>
  </si>
  <si>
    <t>REG014Impediments to entry into country (bureaucratic and administrative)</t>
  </si>
  <si>
    <t>REG014Interference into implementation of humanitarian activities</t>
  </si>
  <si>
    <t>REG014Ongoing insecurity/hostilities affecting humanitarian assistance</t>
  </si>
  <si>
    <t>REG014Physical constraints in the environment (obstacles related to terrain, climate, lack of infrastructure, etc.)</t>
  </si>
  <si>
    <t>REG014Presence of mines and improvised explosive devices</t>
  </si>
  <si>
    <t>REG014Restriction and obstruction of access to services and assistance</t>
  </si>
  <si>
    <t>REG014Restriction of movement (impediments to freedom of movement and/or administrative restrictions)</t>
  </si>
  <si>
    <t>REG014Violence against personnel, facilities and assets</t>
  </si>
  <si>
    <t>Displacement from Russia-Ukraine conflict in Romania</t>
  </si>
  <si>
    <t>ROU002</t>
  </si>
  <si>
    <t>Romania</t>
  </si>
  <si>
    <t>ROU002Denial of existence of humanitarian needs or entitlements to assistance</t>
  </si>
  <si>
    <t>ROU002Impediments to entry into country (bureaucratic and administrative)</t>
  </si>
  <si>
    <t>ROU002Interference into implementation of humanitarian activities</t>
  </si>
  <si>
    <t>ROU002Ongoing insecurity/hostilities affecting humanitarian assistance</t>
  </si>
  <si>
    <t>ROU002Physical constraints in the environment (obstacles related to terrain, climate, lack of infrastructure, etc.)</t>
  </si>
  <si>
    <t>ROU002Presence of mines and improvised explosive devices</t>
  </si>
  <si>
    <t>ROU002Restriction and obstruction of access to services and assistance</t>
  </si>
  <si>
    <t>ROU002Restriction of movement (impediments to freedom of movement and/or administrative restrictions)</t>
  </si>
  <si>
    <t>ROU002Violence against personnel, facilities and assets</t>
  </si>
  <si>
    <t>Displacement from Russia-Ukraine conflict in Russia</t>
  </si>
  <si>
    <t>RUS002</t>
  </si>
  <si>
    <t>Russia</t>
  </si>
  <si>
    <t>RUS002Denial of existence of humanitarian needs or entitlements to assistance</t>
  </si>
  <si>
    <t>RUS002Impediments to entry into country (bureaucratic and administrative)</t>
  </si>
  <si>
    <t>RUS002Interference into implementation of humanitarian activities</t>
  </si>
  <si>
    <t>RUS002Ongoing insecurity/hostilities affecting humanitarian assistance</t>
  </si>
  <si>
    <t>RUS002Physical constraints in the environment (obstacles related to terrain, climate, lack of infrastructure, etc.)</t>
  </si>
  <si>
    <t>RUS002Presence of mines and improvised explosive devices</t>
  </si>
  <si>
    <t>RUS002Restriction and obstruction of access to services and assistance</t>
  </si>
  <si>
    <t>RUS002Restriction of movement (impediments to freedom of movement and/or administrative restrictions)</t>
  </si>
  <si>
    <t>RUS002Violence against personnel, facilities and assets</t>
  </si>
  <si>
    <t>SLV001Denial of existence of humanitarian needs or entitlements to assistance</t>
  </si>
  <si>
    <t>SLV001Impediments to entry into country (bureaucratic and administrative)</t>
  </si>
  <si>
    <t>SLV001Interference into implementation of humanitarian activities</t>
  </si>
  <si>
    <t>SLV001Ongoing insecurity/hostilities affecting humanitarian assistance</t>
  </si>
  <si>
    <t>SLV001Physical constraints in the environment (obstacles related to terrain, climate, lack of infrastructure, etc.)</t>
  </si>
  <si>
    <t>SLV001Presence of mines and improvised explosive devices</t>
  </si>
  <si>
    <t>SLV001Restriction and obstruction of access to services and assistance</t>
  </si>
  <si>
    <t>SLV001Restriction of movement (impediments to freedom of movement and/or administrative restrictions)</t>
  </si>
  <si>
    <t>SLV001Violence against personnel, facilities and assets</t>
  </si>
  <si>
    <t>Displacement from Russia-Ukraine conflict in Slovakia</t>
  </si>
  <si>
    <t>SVK002</t>
  </si>
  <si>
    <t>Slovakia</t>
  </si>
  <si>
    <t>SVK002Denial of existence of humanitarian needs or entitlements to assistance</t>
  </si>
  <si>
    <t>SVK002Impediments to entry into country (bureaucratic and administrative)</t>
  </si>
  <si>
    <t>SVK002Interference into implementation of humanitarian activities</t>
  </si>
  <si>
    <t>SVK002Ongoing insecurity/hostilities affecting humanitarian assistance</t>
  </si>
  <si>
    <t>SVK002Physical constraints in the environment (obstacles related to terrain, climate, lack of infrastructure, etc.)</t>
  </si>
  <si>
    <t>SVK002Presence of mines and improvised explosive devices</t>
  </si>
  <si>
    <t>SVK002Restriction and obstruction of access to services and assistance</t>
  </si>
  <si>
    <t>SVK002Restriction of movement (impediments to freedom of movement and/or administrative restrictions)</t>
  </si>
  <si>
    <t>SVK002Violence against personnel, facilities and assets</t>
  </si>
  <si>
    <t>TTO002Denial of existence of humanitarian needs or entitlements to assistance</t>
  </si>
  <si>
    <t>TTO002Impediments to entry into country (bureaucratic and administrative)</t>
  </si>
  <si>
    <t>TTO002Interference into implementation of humanitarian activities</t>
  </si>
  <si>
    <t>TTO002Ongoing insecurity/hostilities affecting humanitarian assistance</t>
  </si>
  <si>
    <t>TTO002Physical constraints in the environment (obstacles related to terrain, climate, lack of infrastructure, etc.)</t>
  </si>
  <si>
    <t>TTO002Presence of mines and improvised explosive devices</t>
  </si>
  <si>
    <t>TTO002Restriction and obstruction of access to services and assistance</t>
  </si>
  <si>
    <t>TTO002Restriction of movement (impediments to freedom of movement and/or administrative restrictions)</t>
  </si>
  <si>
    <t>TTO002Violence against personnel, facilities and assets</t>
  </si>
  <si>
    <t>Russia-Ukraine conflict</t>
  </si>
  <si>
    <t>UKR002</t>
  </si>
  <si>
    <t>Ukraine</t>
  </si>
  <si>
    <t>UKR002Denial of existence of humanitarian needs or entitlements to assistance</t>
  </si>
  <si>
    <t>UKR002Impediments to entry into country (bureaucratic and administrative)</t>
  </si>
  <si>
    <t>UKR002Interference into implementation of humanitarian activities</t>
  </si>
  <si>
    <t>UKR002Ongoing insecurity/hostilities affecting humanitarian assistance</t>
  </si>
  <si>
    <t>UKR002Physical constraints in the environment (obstacles related to terrain, climate, lack of infrastructure, etc.)</t>
  </si>
  <si>
    <t>UKR002Presence of mines and improvised explosive devices</t>
  </si>
  <si>
    <t>UKR002Restriction and obstruction of access to services and assistance</t>
  </si>
  <si>
    <t>UKR002Restriction of movement (impediments to freedom of movement and/or administrative restrictions)</t>
  </si>
  <si>
    <t>UKR002Violence against personnel, facilities and assets</t>
  </si>
  <si>
    <t>VEN001Denial of existence of humanitarian needs or entitlements to assistance</t>
  </si>
  <si>
    <t>VEN001Impediments to entry into country (bureaucratic and administrative)</t>
  </si>
  <si>
    <t>VEN001Interference into implementation of humanitarian activities</t>
  </si>
  <si>
    <t>VEN001Ongoing insecurity/hostilities affecting humanitarian assistance</t>
  </si>
  <si>
    <t>VEN001Physical constraints in the environment (obstacles related to terrain, climate, lack of infrastructure, etc.)</t>
  </si>
  <si>
    <t>VEN001Presence of mines and improvised explosive devices</t>
  </si>
  <si>
    <t>VEN001Restriction and obstruction of access to services and assistance</t>
  </si>
  <si>
    <t>VEN001Restriction of movement (impediments to freedom of movement and/or administrative restrictions)</t>
  </si>
  <si>
    <t>VEN001Violence against personnel, facilities and assets</t>
  </si>
  <si>
    <t>CAF001Denial of existence of humanitarian needs or entitlements to assistance</t>
  </si>
  <si>
    <t>CAF001Impediments to entry into country (bureaucratic and administrative)</t>
  </si>
  <si>
    <t>CAF001Interference into implementation of humanitarian activities</t>
  </si>
  <si>
    <t>CAF001Ongoing insecurity/hostilities affecting humanitarian assistance</t>
  </si>
  <si>
    <t>CAF001Physical constraints in the environment (obstacles related to terrain, climate, lack of infrastructure, etc.)</t>
  </si>
  <si>
    <t>CAF001Presence of mines and improvised explosive devices</t>
  </si>
  <si>
    <t>CAF001Restriction and obstruction of access to services and assistance</t>
  </si>
  <si>
    <t>CAF001Restriction of movement (impediments to freedom of movement and/or administrative restrictions)</t>
  </si>
  <si>
    <t>CAF001Violence against personnel, facilities and assets</t>
  </si>
  <si>
    <t>COD001Denial of existence of humanitarian needs or entitlements to assistance</t>
  </si>
  <si>
    <t>COD001Impediments to entry into country (bureaucratic and administrative)</t>
  </si>
  <si>
    <t>COD001Interference into implementation of humanitarian activities</t>
  </si>
  <si>
    <t>COD001Ongoing insecurity/hostilities affecting humanitarian assistance</t>
  </si>
  <si>
    <t>COD001Physical constraints in the environment (obstacles related to terrain, climate, lack of infrastructure, etc.)</t>
  </si>
  <si>
    <t>COD001Presence of mines and improvised explosive devices</t>
  </si>
  <si>
    <t>COD001Restriction and obstruction of access to services and assistance</t>
  </si>
  <si>
    <t>COD001Restriction of movement (impediments to freedom of movement and/or administrative restrictions)</t>
  </si>
  <si>
    <t>COD001Violence against personnel, facilities and assets</t>
  </si>
  <si>
    <t>IRQ002Denial of existence of humanitarian needs or entitlements to assistance</t>
  </si>
  <si>
    <t>IRQ002Impediments to entry into country (bureaucratic and administrative)</t>
  </si>
  <si>
    <t>IRQ002Interference into implementation of humanitarian activities</t>
  </si>
  <si>
    <t>IRQ002Ongoing insecurity/hostilities affecting humanitarian assistance</t>
  </si>
  <si>
    <t>IRQ002Physical constraints in the environment (obstacles related to terrain, climate, lack of infrastructure, etc.)</t>
  </si>
  <si>
    <t>IRQ002Presence of mines and improvised explosive devices</t>
  </si>
  <si>
    <t>IRQ002Restriction and obstruction of access to services and assistance</t>
  </si>
  <si>
    <t>IRQ002Restriction of movement (impediments to freedom of movement and/or administrative restrictions)</t>
  </si>
  <si>
    <t>IRQ002Violence against personnel, facilities and assets</t>
  </si>
  <si>
    <t>MOZ004Denial of existence of humanitarian needs or entitlements to assistance</t>
  </si>
  <si>
    <t>MOZ004Impediments to entry into country (bureaucratic and administrative)</t>
  </si>
  <si>
    <t>MOZ004Interference into implementation of humanitarian activities</t>
  </si>
  <si>
    <t>MOZ004Ongoing insecurity/hostilities affecting humanitarian assistance</t>
  </si>
  <si>
    <t>MOZ004Physical constraints in the environment (obstacles related to terrain, climate, lack of infrastructure, etc.)</t>
  </si>
  <si>
    <t>MOZ004Presence of mines and improvised explosive devices</t>
  </si>
  <si>
    <t>MOZ004Restriction and obstruction of access to services and assistance</t>
  </si>
  <si>
    <t>MOZ004Restriction of movement (impediments to freedom of movement and/or administrative restrictions)</t>
  </si>
  <si>
    <t>MOZ004Violence against personnel, facilities and assets</t>
  </si>
  <si>
    <t>MOZ011Denial of existence of humanitarian needs or entitlements to assistance</t>
  </si>
  <si>
    <t>MOZ011Impediments to entry into country (bureaucratic and administrative)</t>
  </si>
  <si>
    <t>MOZ011Interference into implementation of humanitarian activities</t>
  </si>
  <si>
    <t>MOZ011Ongoing insecurity/hostilities affecting humanitarian assistance</t>
  </si>
  <si>
    <t>MOZ011Physical constraints in the environment (obstacles related to terrain, climate, lack of infrastructure, etc.)</t>
  </si>
  <si>
    <t>MOZ011Presence of mines and improvised explosive devices</t>
  </si>
  <si>
    <t>MOZ011Restriction and obstruction of access to services and assistance</t>
  </si>
  <si>
    <t>MOZ011Restriction of movement (impediments to freedom of movement and/or administrative restrictions)</t>
  </si>
  <si>
    <t>MOZ011Violence against personnel, facilities and assets</t>
  </si>
  <si>
    <t>REG004Denial of existence of humanitarian needs or entitlements to assistance</t>
  </si>
  <si>
    <t>REG004Impediments to entry into country (bureaucratic and administrative)</t>
  </si>
  <si>
    <t>REG004Interference into implementation of humanitarian activities</t>
  </si>
  <si>
    <t>REG004Ongoing insecurity/hostilities affecting humanitarian assistance</t>
  </si>
  <si>
    <t>REG004Physical constraints in the environment (obstacles related to terrain, climate, lack of infrastructure, etc.)</t>
  </si>
  <si>
    <t>REG004Presence of mines and improvised explosive devices</t>
  </si>
  <si>
    <t>REG004Restriction and obstruction of access to services and assistance</t>
  </si>
  <si>
    <t>REG004Restriction of movement (impediments to freedom of movement and/or administrative restrictions)</t>
  </si>
  <si>
    <t>REG004Violence against personnel, facilities and assets</t>
  </si>
  <si>
    <t>REG006Denial of existence of humanitarian needs or entitlements to assistance</t>
  </si>
  <si>
    <t>REG006Impediments to entry into country (bureaucratic and administrative)</t>
  </si>
  <si>
    <t>REG006Interference into implementation of humanitarian activities</t>
  </si>
  <si>
    <t>REG006Ongoing insecurity/hostilities affecting humanitarian assistance</t>
  </si>
  <si>
    <t>REG006Physical constraints in the environment (obstacles related to terrain, climate, lack of infrastructure, etc.)</t>
  </si>
  <si>
    <t>REG006Presence of mines and improvised explosive devices</t>
  </si>
  <si>
    <t>REG006Restriction and obstruction of access to services and assistance</t>
  </si>
  <si>
    <t>REG006Restriction of movement (impediments to freedom of movement and/or administrative restrictions)</t>
  </si>
  <si>
    <t>REG006Violence against personnel, facilities and assets</t>
  </si>
  <si>
    <t>REG012Denial of existence of humanitarian needs or entitlements to assistance</t>
  </si>
  <si>
    <t>REG012Impediments to entry into country (bureaucratic and administrative)</t>
  </si>
  <si>
    <t>REG012Interference into implementation of humanitarian activities</t>
  </si>
  <si>
    <t>REG012Ongoing insecurity/hostilities affecting humanitarian assistance</t>
  </si>
  <si>
    <t>REG012Physical constraints in the environment (obstacles related to terrain, climate, lack of infrastructure, etc.)</t>
  </si>
  <si>
    <t>REG012Presence of mines and improvised explosive devices</t>
  </si>
  <si>
    <t>REG012Restriction and obstruction of access to services and assistance</t>
  </si>
  <si>
    <t>REG012Restriction of movement (impediments to freedom of movement and/or administrative restrictions)</t>
  </si>
  <si>
    <t>REG012Violence against personnel, facilities and assets</t>
  </si>
  <si>
    <t>REG013Denial of existence of humanitarian needs or entitlements to assistance</t>
  </si>
  <si>
    <t>REG013Impediments to entry into country (bureaucratic and administrative)</t>
  </si>
  <si>
    <t>REG013Interference into implementation of humanitarian activities</t>
  </si>
  <si>
    <t>REG013Ongoing insecurity/hostilities affecting humanitarian assistance</t>
  </si>
  <si>
    <t>REG013Physical constraints in the environment (obstacles related to terrain, climate, lack of infrastructure, etc.)</t>
  </si>
  <si>
    <t>REG013Presence of mines and improvised explosive devices</t>
  </si>
  <si>
    <t>REG013Restriction and obstruction of access to services and assistance</t>
  </si>
  <si>
    <t>REG013Restriction of movement (impediments to freedom of movement and/or administrative restrictions)</t>
  </si>
  <si>
    <t>REG013Violence against personnel, facilities and assets</t>
  </si>
  <si>
    <t>REG015Denial of existence of humanitarian needs or entitlements to assistance</t>
  </si>
  <si>
    <t>REG015Impediments to entry into country (bureaucratic and administrative)</t>
  </si>
  <si>
    <t>REG015Interference into implementation of humanitarian activities</t>
  </si>
  <si>
    <t>REG015Ongoing insecurity/hostilities affecting humanitarian assistance</t>
  </si>
  <si>
    <t>REG015Physical constraints in the environment (obstacles related to terrain, climate, lack of infrastructure, etc.)</t>
  </si>
  <si>
    <t>REG015Presence of mines and improvised explosive devices</t>
  </si>
  <si>
    <t>REG015Restriction and obstruction of access to services and assistance</t>
  </si>
  <si>
    <t>REG015Restriction of movement (impediments to freedom of movement and/or administrative restrictions)</t>
  </si>
  <si>
    <t>REG015Violence against personnel, facilities and assets</t>
  </si>
  <si>
    <t>TUR001Denial of existence of humanitarian needs or entitlements to assistance</t>
  </si>
  <si>
    <t>TUR001Impediments to entry into country (bureaucratic and administrative)</t>
  </si>
  <si>
    <t>TUR001Interference into implementation of humanitarian activities</t>
  </si>
  <si>
    <t>TUR001Ongoing insecurity/hostilities affecting humanitarian assistance</t>
  </si>
  <si>
    <t>TUR001Physical constraints in the environment (obstacles related to terrain, climate, lack of infrastructure, etc.)</t>
  </si>
  <si>
    <t>TUR001Presence of mines and improvised explosive devices</t>
  </si>
  <si>
    <t>TUR001Restriction and obstruction of access to services and assistance</t>
  </si>
  <si>
    <t>TUR001Restriction of movement (impediments to freedom of movement and/or administrative restrictions)</t>
  </si>
  <si>
    <t>TUR001Violence against personnel, facilities and assets</t>
  </si>
  <si>
    <t>TUR002Denial of existence of humanitarian needs or entitlements to assistance</t>
  </si>
  <si>
    <t>TUR002Impediments to entry into country (bureaucratic and administrative)</t>
  </si>
  <si>
    <t>TUR002Interference into implementation of humanitarian activities</t>
  </si>
  <si>
    <t>TUR002Ongoing insecurity/hostilities affecting humanitarian assistance</t>
  </si>
  <si>
    <t>TUR002Physical constraints in the environment (obstacles related to terrain, climate, lack of infrastructure, etc.)</t>
  </si>
  <si>
    <t>TUR002Presence of mines and improvised explosive devices</t>
  </si>
  <si>
    <t>TUR002Restriction and obstruction of access to services and assistance</t>
  </si>
  <si>
    <t>TUR002Restriction of movement (impediments to freedom of movement and/or administrative restrictions)</t>
  </si>
  <si>
    <t>TUR002Violence against personnel, facilities and assets</t>
  </si>
  <si>
    <t>TUR003Denial of existence of humanitarian needs or entitlements to assistance</t>
  </si>
  <si>
    <t>TUR003Impediments to entry into country (bureaucratic and administrative)</t>
  </si>
  <si>
    <t>TUR003Interference into implementation of humanitarian activities</t>
  </si>
  <si>
    <t>TUR003Ongoing insecurity/hostilities affecting humanitarian assistance</t>
  </si>
  <si>
    <t>TUR003Physical constraints in the environment (obstacles related to terrain, climate, lack of infrastructure, etc.)</t>
  </si>
  <si>
    <t>TUR003Presence of mines and improvised explosive devices</t>
  </si>
  <si>
    <t>TUR003Restriction and obstruction of access to services and assistance</t>
  </si>
  <si>
    <t>TUR003Restriction of movement (impediments to freedom of movement and/or administrative restrictions)</t>
  </si>
  <si>
    <t>TUR003Violence against personnel, facilities and assets</t>
  </si>
  <si>
    <t>TUR004Denial of existence of humanitarian needs or entitlements to assistance</t>
  </si>
  <si>
    <t>TUR004Impediments to entry into country (bureaucratic and administrative)</t>
  </si>
  <si>
    <t>TUR004Interference into implementation of humanitarian activities</t>
  </si>
  <si>
    <t>TUR004Ongoing insecurity/hostilities affecting humanitarian assistance</t>
  </si>
  <si>
    <t>TUR004Physical constraints in the environment (obstacles related to terrain, climate, lack of infrastructure, etc.)</t>
  </si>
  <si>
    <t>TUR004Presence of mines and improvised explosive devices</t>
  </si>
  <si>
    <t>TUR004Restriction and obstruction of access to services and assistance</t>
  </si>
  <si>
    <t>TUR004Restriction of movement (impediments to freedom of movement and/or administrative restrictions)</t>
  </si>
  <si>
    <t>TUR004Violence against personnel, facilities and assets</t>
  </si>
  <si>
    <t>Türkiye / Syria earthquake in Türkiye</t>
  </si>
  <si>
    <t>TUR005</t>
  </si>
  <si>
    <t>TUR005Denial of existence of humanitarian needs or entitlements to assistance</t>
  </si>
  <si>
    <t>TUR005Impediments to entry into country (bureaucratic and administrative)</t>
  </si>
  <si>
    <t>TUR005Interference into implementation of humanitarian activities</t>
  </si>
  <si>
    <t>TUR005Ongoing insecurity/hostilities affecting humanitarian assistance</t>
  </si>
  <si>
    <t>TUR005Physical constraints in the environment (obstacles related to terrain, climate, lack of infrastructure, etc.)</t>
  </si>
  <si>
    <t>TUR005Presence of mines and improvised explosive devices</t>
  </si>
  <si>
    <t>TUR005Restriction and obstruction of access to services and assistance</t>
  </si>
  <si>
    <t>TUR005Restriction of movement (impediments to freedom of movement and/or administrative restrictions)</t>
  </si>
  <si>
    <t>TUR005Violence against personnel, facilities and assets</t>
  </si>
  <si>
    <t>CMR003Denial of existence of humanitarian needs or entitlements to assistance</t>
  </si>
  <si>
    <t>CMR003Impediments to entry into country (bureaucratic and administrative)</t>
  </si>
  <si>
    <t>CMR003Restriction and obstruction of access to services and assistance</t>
  </si>
  <si>
    <t>PAK005Denial of existence of humanitarian needs or entitlements to assistance</t>
  </si>
  <si>
    <t>PAK005Impediments to entry into country (bureaucratic and administrative)</t>
  </si>
  <si>
    <t>PAK005Interference into implementation of humanitarian activities</t>
  </si>
  <si>
    <t>PAK005Ongoing insecurity/hostilities affecting humanitarian assistance</t>
  </si>
  <si>
    <t>PAK005Physical constraints in the environment (obstacles related to terrain, climate, lack of infrastructure, etc.)</t>
  </si>
  <si>
    <t>PAK005Presence of mines and improvised explosive devices</t>
  </si>
  <si>
    <t>PAK005Restriction and obstruction of access to services and assistance</t>
  </si>
  <si>
    <t>PAK005Restriction of movement (impediments to freedom of movement and/or administrative restrictions)</t>
  </si>
  <si>
    <t>PAK005Violence against personnel, facilities and assets</t>
  </si>
  <si>
    <t>RWA002Denial of existence of humanitarian needs or entitlements to assistance</t>
  </si>
  <si>
    <t>RWA002Impediments to entry into country (bureaucratic and administrative)</t>
  </si>
  <si>
    <t>RWA002Interference into implementation of humanitarian activities</t>
  </si>
  <si>
    <t>RWA002Ongoing insecurity/hostilities affecting humanitarian assistance</t>
  </si>
  <si>
    <t>RWA002Physical constraints in the environment (obstacles related to terrain, climate, lack of infrastructure, etc.)</t>
  </si>
  <si>
    <t>RWA002Presence of mines and improvised explosive devices</t>
  </si>
  <si>
    <t>RWA002Restriction and obstruction of access to services and assistance</t>
  </si>
  <si>
    <t>RWA002Restriction of movement (impediments to freedom of movement and/or administrative restrictions)</t>
  </si>
  <si>
    <t>RWA002Violence against personnel, facilities and assets</t>
  </si>
  <si>
    <t>CMR002Denial of existence of humanitarian needs or entitlements to assistance</t>
  </si>
  <si>
    <t>CMR002Impediments to entry into country (bureaucratic and administrative)</t>
  </si>
  <si>
    <t>CMR002Interference into implementation of humanitarian activities</t>
  </si>
  <si>
    <t>CMR002Ongoing insecurity/hostilities affecting humanitarian assistance</t>
  </si>
  <si>
    <t>CMR002Physical constraints in the environment (obstacles related to terrain, climate, lack of infrastructure, etc.)</t>
  </si>
  <si>
    <t>CMR002Presence of mines and improvised explosive devices</t>
  </si>
  <si>
    <t>CMR002Restriction and obstruction of access to services and assistance</t>
  </si>
  <si>
    <t>CMR002Restriction of movement (impediments to freedom of movement and/or administrative restrictions)</t>
  </si>
  <si>
    <t>CMR002Violence against personnel, facilities and assets</t>
  </si>
  <si>
    <t>CMR003Interference into implementation of humanitarian activities</t>
  </si>
  <si>
    <t>CMR003Ongoing insecurity/hostilities affecting humanitarian assistance</t>
  </si>
  <si>
    <t>CMR003Physical constraints in the environment (obstacles related to terrain, climate, lack of infrastructure, etc.)</t>
  </si>
  <si>
    <t>CMR003Presence of mines and improvised explosive devices</t>
  </si>
  <si>
    <t>CMR003Restriction of movement (impediments to freedom of movement and/or administrative restrictions)</t>
  </si>
  <si>
    <t>CMR003Violence against personnel, facilities and assets</t>
  </si>
  <si>
    <t>World population Review 23/06/24</t>
  </si>
  <si>
    <t>https://worldpopulationreview.com/countries</t>
  </si>
  <si>
    <t>2024 Population of Iran</t>
  </si>
  <si>
    <t>IRN004Total population</t>
  </si>
  <si>
    <t>Iran Statistical Centre 2016 (Census), UNHCR 31/01/2021 Statoids 02/2020</t>
  </si>
  <si>
    <t>https://www.amar.org.ir/english/Population-and-Housing-Censuses; https://reliefweb.int/sites/reliefweb.int/files/resources/IRN%20Population%20movement%20snapshot%20Jan%202021.pdf; http://www.statoids.com/uir.html</t>
  </si>
  <si>
    <t>While refugee settlements are limited to specific provinces, only 4% of the 780,000 registered Afghan refugees in Iran live in 20 refugee settlements. The vast majority live in urban areas. An additional 2 million undocumented Afghans also live in urban areas. To avoid making a dramatic overestimate, the top 3 refugee-hosting regions are used to determine the geographic and human exposure to the refugee situation. This includes the provinces of Tehran, Isfahan, and Khorasan Razavi. This is still an overestimate.</t>
  </si>
  <si>
    <t>IRN004Landmass affected</t>
  </si>
  <si>
    <t>Although undocumented Afghans and Afghan refugees are located throughout the country, it is assumed that not the entire country is actually exposed or affected by the crisis. To avoid making a dramatic overestimate, the top 3 refugee-hosting regions are used to determine the geographic and human exposure to the refugee situation. This includes the provinces of Tehran, Isfahan, and Khorasan Razavi. This is still an overestimate.</t>
  </si>
  <si>
    <t>IRN004People exposed</t>
  </si>
  <si>
    <t>UNHCR 28/02/2023; UNHCR 28/02/2023; UNHCR 28/02/2023</t>
  </si>
  <si>
    <t>https://data.unhcr.org/en/country/irn; https://data.unhcr.org/en/country/irn;https://data.unhcr.org/en/country/irn</t>
  </si>
  <si>
    <t>The only people considered to be directly affected are the refugees and undocumented Afghans. Many of whom have been living in Iran for decades without access to basic goods and services or livelihood opportunities.</t>
  </si>
  <si>
    <t>IRN004People affected</t>
  </si>
  <si>
    <t>Documented- 750000 Amayesh card holder + 360000 resident permit + 267000 Afghan family passport holder
Undocumented- 2.6 million head counted+ 500000 who didn't participate in headcount</t>
  </si>
  <si>
    <t>IRN004People displaced</t>
  </si>
  <si>
    <t>It is unlikely that there are any fatalities caused directly by the refugee crisis. However, it can be assumed that premature deaths do accur in the refugee population duo to access constraints and poor living conditions. This is not verifiable or calculable, so it is not included.</t>
  </si>
  <si>
    <t>IRN004Fatalities reported</t>
  </si>
  <si>
    <t>This is the only crisis in Iran, and It is unlikely that there are any fatalities caused directly by the refugee crisis. However, it can be assumed that premature deaths do accur in the refugee population due to access constraints and poor living conditions. This is not verifiable or calculable, so it is not included.</t>
  </si>
  <si>
    <t>IRN004Fatalities in all crises</t>
  </si>
  <si>
    <t>https://data.unhcr.org/en/country/irn; https://data.unhcr.org/en/country/irn; https://data.unhcr.org/en/country/irn</t>
  </si>
  <si>
    <t>The People in Need figure includes all Afghan refugees- 3,100,000 million undocumented Afghans and 627,000 registered Afghan refugees, and 7,50000 card holders.</t>
  </si>
  <si>
    <t>IRN004People in Need</t>
  </si>
  <si>
    <t xml:space="preserve">Level 1 includes all people living in the three regions hosting the majority of refugees. Approximately 55% of refugees live in the provinces of Tehran, Isfahan, and Khorasan Razavi. Since most refugees and undocumented Afghans live in urban areas of Iran (96%), it is difficult to assume that all Iranians are exposed, for the purpose of the Severity Index, this crisis is limited in geographic scope to these most affected areas. </t>
  </si>
  <si>
    <t>IRN004Minimal humanitarian conditions - Level 1</t>
  </si>
  <si>
    <t>There is no one considered to be in Level 2, because everyone who is affected (undocumented Afghans and Documented Afghan refugees in the country) is also assumed to be in need. Thus all Afghan refugees are considered to be at least at in moderate humanitarian condition.</t>
  </si>
  <si>
    <t>IRN004Stressed humanitarian conditions - Level 2</t>
  </si>
  <si>
    <t xml:space="preserve">Level 3 includes registered Afghan refugees and Card Holders. There is a government response as well as UNHCR and limited NGO response to the refugees in the country. There are provisions to provide easier access to healthcare and education for refugees, alleviating the severity of some needs. However, they are still in need, particularly in terms of shelter, livelihood, and WASH support. They are considered to be in moderate need. </t>
  </si>
  <si>
    <t>IRN004Moderate humanitarian conditions - Level 3</t>
  </si>
  <si>
    <t xml:space="preserve">Undocumented Afghans are considered to be on Level 4. This is because undocumented Afghans have extremely limited access to healthcare, economic opportunity, and education, and are constantly under threat of forced deportation from Iranian authorities. The dispersal of this population in urban areas means there is a limited coordinated response to their needs, putting them in severe humanitarian need. </t>
  </si>
  <si>
    <t>IRN004Severe humanitarian conditions - Level 4</t>
  </si>
  <si>
    <t>There is no information of any afghan refugee facing extreme humanitarian condition.</t>
  </si>
  <si>
    <t>IRN004Extreme humanitarian conditions - Level 5</t>
  </si>
  <si>
    <t>The affected group includes all people living in the three regions hosting the majority of refugees and the Afghan refugees refugees.</t>
  </si>
  <si>
    <t>IRN004Crisis affected groups</t>
  </si>
  <si>
    <t>The State Statistical Committee of the Republic of Azerbaijan accessed on  24/02/2024 ; UNHCR 27/06/2022 ; UNHCR 23/10/2023; Statistical Committee of Armenia accessed on 24/02/2024; UNHCR 27/06/2022</t>
  </si>
  <si>
    <t xml:space="preserve">https://armstat.am/nsdp/  ; https://data.unhcr.org/en/country/arm?secret=unhcrrestricted ; 
https://data.unhcr.org/en/documents/details/94135 ; https://www.stat.gov.az/source/demoqraphy/ap/?lang=en;   https://data.unhcr.org/en/documents/details/93878 ; https://azerbaijan.un.org/en/250325-unhcr-azerbaijan-september-2023-fact-sheet
</t>
  </si>
  <si>
    <t>Total population of Armenia and Azerbaijan</t>
  </si>
  <si>
    <t>REG013Total population</t>
  </si>
  <si>
    <t>The State Statistical Committee of the Republic of Azerbaijan 05/07/2023 ;
Crisis Group accessed  30/05/2023; Statistical Committee of Armenia  accessed on 31/12/2023 ; IFRC 07/10/2022 ;  UNHCR Accessed on 31/12/2023</t>
  </si>
  <si>
    <t>https://armstat.am/en/?nid=111;  https://data2.unhcr.org/en/country/arm?secret=unhcrrestricted ;
https://reliefweb.int/report/armenia/armenia-population-movement-2022-dref-application-mdram010; https://www.stat.gov.az/source/demoqraphy/ap/?lang=en ;
https://www.crisisgroup.org/content/nagorno-karabakh-conflict-visual-explainer</t>
  </si>
  <si>
    <t>The Total Area affected by the crisis, In azerbaijan (Karabakh Economic Region and Eastern Zangazur Region); In Armenia (Gegharkunik, Syunik, Vayots Dzor; Kotayk marz; Ararart marz; Yerevan)</t>
  </si>
  <si>
    <t>REG013Landmass affected</t>
  </si>
  <si>
    <t>The State Statistical Committee of the Republic of Azerbaijan accessed on 24/02/2024 ;
JAM news 07/07/2021 ;  UNHCR accessed on 24/02/2024 ; UNHCR 27/06/2022; Statistical Committee of Armenia accessed on 24/02/2024 ; UNHCR accessed on 24/02/2024 ;  UNHCR 27/06/2022 ; IFRC 7/10/2022</t>
  </si>
  <si>
    <t xml:space="preserve">https://armstat.am/en/?nid=111 ;  https://data2.unhcr.org/en/country/arm?secret=unhcrrestricted ; https://data.unhcr.org/en/documents/details/94135 ; https://reliefweb.int/report/armenia/armenia-population-movement-2022-dref-application-mdram010; https://www.stat.gov.az/source/demoqraphy/ap/?lang=en
https://jam-news.net/karabakh-and-east-zangezur-economic-regions-are-created-in-azerbaijan/ ;  https://data2.unhcr.org/en/country/arm?secret=unhcrrestricted ; https://data.unhcr.org/en/documents/details/93878
</t>
  </si>
  <si>
    <t xml:space="preserve">The exposed population by the conflict and the host community </t>
  </si>
  <si>
    <t>REG013People exposed</t>
  </si>
  <si>
    <t>The State Statistical Committee of the Republic of Azerbaijan accessed on 24/02/2024 ; crisis group accessed on 30/05/2023; IFRC 12/06/2023 ; UNHCR accessed on 24/02/2024 ; UNHCR 27/06/2022</t>
  </si>
  <si>
    <t>https://reliefweb.int/report/armenia/armenia-population-movement-dref-operation-ndeg-mdram010-final-report ; https://data2.unhcr.org/en/country/arm?secret=unhcrrestricted ;
 https://data.unhcr.org/en/documents/details/94135; https://www.stat.gov.az/source/demoqraphy/ap/?lang=en ; https://www.crisisgroup.org/content/nagorno-karabakh-conflict-visual-explainer</t>
  </si>
  <si>
    <t xml:space="preserve">The affected population by the conflict </t>
  </si>
  <si>
    <t>REG013People affected</t>
  </si>
  <si>
    <t xml:space="preserve"> UNHCR 27/06/2022; UNHCR accessed on 24/02/2024 ; IFRC 07/10/2022 </t>
  </si>
  <si>
    <t>https://data2.unhcr.org/en/country/arm?secret=unhcrrestricted ; https://reliefweb.int/report/armenia/armenia-population-movement-2022-dref-application-mdram010 ; https://data.unhcr.org/en/documents/details/94135; https://data.unhcr.org/en/documents/details/93878</t>
  </si>
  <si>
    <t>The figure represents the number of people displaced from NK to Armenia as of 31 December 2021 + the number of people displaced from NK to Armenia in the period between the end of September 2023 and 07 February 2024.</t>
  </si>
  <si>
    <t>REG013People displaced</t>
  </si>
  <si>
    <t>crisis group accessed on 25/10/2023 ; Public Radio of Armenia 20/09/2023 ; BBC 26/09/2023</t>
  </si>
  <si>
    <t>https://www.crisisgroup.org/content/nagorno-karabakh-conflict-visual-explainer; https://www.crisisgroup.org/content/nagorno-karabakh-conflict-visual-explainer ; https://en.armradio.am/2023/09/20/at-least-200-killed-over-400-wounded-in-azerbaijani-attack-artsakh-ombudsman/ ; https://www.bbc.com/news/world-europe-66905581</t>
  </si>
  <si>
    <t>The figure represents the number of people wounded ( non_combatants)between 01 March 2023 and 20 September 2023 related to Nagorno-Karabakh Conflict.</t>
  </si>
  <si>
    <t>REG013Injuries reported</t>
  </si>
  <si>
    <t>BEN002Denial of existence of humanitarian needs or entitlements to assistance</t>
  </si>
  <si>
    <t>BEN002Impediments to entry into country (bureaucratic and administrative)</t>
  </si>
  <si>
    <t>BEN002Interference into implementation of humanitarian activities</t>
  </si>
  <si>
    <t>BEN002Ongoing insecurity/hostilities affecting humanitarian assistance</t>
  </si>
  <si>
    <t>BEN002Physical constraints in the environment (obstacles related to terrain, climate, lack of infrastructure, etc.)</t>
  </si>
  <si>
    <t>BEN002Presence of mines and improvised explosive devices</t>
  </si>
  <si>
    <t>BEN002Restriction and obstruction of access to services and assistance</t>
  </si>
  <si>
    <t>BEN002Restriction of movement (impediments to freedom of movement and/or administrative restrictions)</t>
  </si>
  <si>
    <t>BEN002Violence against personnel, facilities and assets</t>
  </si>
  <si>
    <t>BFA002Denial of existence of humanitarian needs or entitlements to assistance</t>
  </si>
  <si>
    <t>BFA002Impediments to entry into country (bureaucratic and administrative)</t>
  </si>
  <si>
    <t>BFA002Interference into implementation of humanitarian activities</t>
  </si>
  <si>
    <t>BFA002Ongoing insecurity/hostilities affecting humanitarian assistance</t>
  </si>
  <si>
    <t>BFA002Physical constraints in the environment (obstacles related to terrain, climate, lack of infrastructure, etc.)</t>
  </si>
  <si>
    <t>BFA002Presence of mines and improvised explosive devices</t>
  </si>
  <si>
    <t>BFA002Restriction and obstruction of access to services and assistance</t>
  </si>
  <si>
    <t>BFA002Restriction of movement (impediments to freedom of movement and/or administrative restrictions)</t>
  </si>
  <si>
    <t>BFA002Violence against personnel, facilities and assets</t>
  </si>
  <si>
    <t>CMR001Denial of existence of humanitarian needs or entitlements to assistance</t>
  </si>
  <si>
    <t>CMR001Impediments to entry into country (bureaucratic and administrative)</t>
  </si>
  <si>
    <t>CMR001Interference into implementation of humanitarian activities</t>
  </si>
  <si>
    <t>CMR001Ongoing insecurity/hostilities affecting humanitarian assistance</t>
  </si>
  <si>
    <t>CMR001Physical constraints in the environment (obstacles related to terrain, climate, lack of infrastructure, etc.)</t>
  </si>
  <si>
    <t>CMR001Presence of mines and improvised explosive devices</t>
  </si>
  <si>
    <t>CMR001Restriction and obstruction of access to services and assistance</t>
  </si>
  <si>
    <t>CMR001Restriction of movement (impediments to freedom of movement and/or administrative restrictions)</t>
  </si>
  <si>
    <t>CMR001Violence against personnel, facilities and assets</t>
  </si>
  <si>
    <t>CMR004Denial of existence of humanitarian needs or entitlements to assistance</t>
  </si>
  <si>
    <t>CMR004Impediments to entry into country (bureaucratic and administrative)</t>
  </si>
  <si>
    <t>CMR004Interference into implementation of humanitarian activities</t>
  </si>
  <si>
    <t>CMR004Physical constraints in the environment (obstacles related to terrain, climate, lack of infrastructure, etc.)</t>
  </si>
  <si>
    <t>CMR004Presence of mines and improvised explosive devices</t>
  </si>
  <si>
    <t>CMR004Restriction and obstruction of access to services and assistance</t>
  </si>
  <si>
    <t>CMR004Restriction of movement (impediments to freedom of movement and/or administrative restrictions)</t>
  </si>
  <si>
    <t>CMR004Violence against personnel, facilities and assets</t>
  </si>
  <si>
    <t>MLI001Denial of existence of humanitarian needs or entitlements to assistance</t>
  </si>
  <si>
    <t>MLI001Impediments to entry into country (bureaucratic and administrative)</t>
  </si>
  <si>
    <t>MLI001Interference into implementation of humanitarian activities</t>
  </si>
  <si>
    <t>MLI001Ongoing insecurity/hostilities affecting humanitarian assistance</t>
  </si>
  <si>
    <t>MLI001Physical constraints in the environment (obstacles related to terrain, climate, lack of infrastructure, etc.)</t>
  </si>
  <si>
    <t>MLI001Presence of mines and improvised explosive devices</t>
  </si>
  <si>
    <t>MLI001Restriction and obstruction of access to services and assistance</t>
  </si>
  <si>
    <t>MLI001Restriction of movement (impediments to freedom of movement and/or administrative restrictions)</t>
  </si>
  <si>
    <t>MLI001Violence against personnel, facilities and assets</t>
  </si>
  <si>
    <t>NER002Denial of existence of humanitarian needs or entitlements to assistance</t>
  </si>
  <si>
    <t>NER002Impediments to entry into country (bureaucratic and administrative)</t>
  </si>
  <si>
    <t>NER002Interference into implementation of humanitarian activities</t>
  </si>
  <si>
    <t>NER002Ongoing insecurity/hostilities affecting humanitarian assistance</t>
  </si>
  <si>
    <t>NER002Physical constraints in the environment (obstacles related to terrain, climate, lack of infrastructure, etc.)</t>
  </si>
  <si>
    <t>NER002Presence of mines and improvised explosive devices</t>
  </si>
  <si>
    <t>NER002Restriction and obstruction of access to services and assistance</t>
  </si>
  <si>
    <t>NER002Restriction of movement (impediments to freedom of movement and/or administrative restrictions)</t>
  </si>
  <si>
    <t>NER002Violence against personnel, facilities and assets</t>
  </si>
  <si>
    <t>NER003Denial of existence of humanitarian needs or entitlements to assistance</t>
  </si>
  <si>
    <t>NER003Impediments to entry into country (bureaucratic and administrative)</t>
  </si>
  <si>
    <t>NER003Interference into implementation of humanitarian activities</t>
  </si>
  <si>
    <t>NER003Ongoing insecurity/hostilities affecting humanitarian assistance</t>
  </si>
  <si>
    <t>NER003Physical constraints in the environment (obstacles related to terrain, climate, lack of infrastructure, etc.)</t>
  </si>
  <si>
    <t>NER003Presence of mines and improvised explosive devices</t>
  </si>
  <si>
    <t>NER003Restriction and obstruction of access to services and assistance</t>
  </si>
  <si>
    <t>NER003Restriction of movement (impediments to freedom of movement and/or administrative restrictions)</t>
  </si>
  <si>
    <t>NER003Violence against personnel, facilities and assets</t>
  </si>
  <si>
    <t>NER004Denial of existence of humanitarian needs or entitlements to assistance</t>
  </si>
  <si>
    <t>NER004Impediments to entry into country (bureaucratic and administrative)</t>
  </si>
  <si>
    <t>NER004Interference into implementation of humanitarian activities</t>
  </si>
  <si>
    <t>NER004Ongoing insecurity/hostilities affecting humanitarian assistance</t>
  </si>
  <si>
    <t>NER004Physical constraints in the environment (obstacles related to terrain, climate, lack of infrastructure, etc.)</t>
  </si>
  <si>
    <t>NER004Presence of mines and improvised explosive devices</t>
  </si>
  <si>
    <t>NER004Restriction and obstruction of access to services and assistance</t>
  </si>
  <si>
    <t>NER004Restriction of movement (impediments to freedom of movement and/or administrative restrictions)</t>
  </si>
  <si>
    <t>NER004Violence against personnel, facilities and assets</t>
  </si>
  <si>
    <t>REG001Denial of existence of humanitarian needs or entitlements to assistance</t>
  </si>
  <si>
    <t>REG001Impediments to entry into country (bureaucratic and administrative)</t>
  </si>
  <si>
    <t>REG001Interference into implementation of humanitarian activities</t>
  </si>
  <si>
    <t>REG001Ongoing insecurity/hostilities affecting humanitarian assistance</t>
  </si>
  <si>
    <t>REG001Physical constraints in the environment (obstacles related to terrain, climate, lack of infrastructure, etc.)</t>
  </si>
  <si>
    <t>REG001Presence of mines and improvised explosive devices</t>
  </si>
  <si>
    <t>REG001Restriction and obstruction of access to services and assistance</t>
  </si>
  <si>
    <t>REG001Restriction of movement (impediments to freedom of movement and/or administrative restrictions)</t>
  </si>
  <si>
    <t>REG001Violence against personnel, facilities and assets</t>
  </si>
  <si>
    <t>TCD001Denial of existence of humanitarian needs or entitlements to assistance</t>
  </si>
  <si>
    <t>TCD001Impediments to entry into country (bureaucratic and administrative)</t>
  </si>
  <si>
    <t>TCD001Interference into implementation of humanitarian activities</t>
  </si>
  <si>
    <t>TCD001Ongoing insecurity/hostilities affecting humanitarian assistance</t>
  </si>
  <si>
    <t>TCD001Physical constraints in the environment (obstacles related to terrain, climate, lack of infrastructure, etc.)</t>
  </si>
  <si>
    <t>TCD001Presence of mines and improvised explosive devices</t>
  </si>
  <si>
    <t>TCD001Restriction and obstruction of access to services and assistance</t>
  </si>
  <si>
    <t>TCD001Restriction of movement (impediments to freedom of movement and/or administrative restrictions)</t>
  </si>
  <si>
    <t>TCD001Violence against personnel, facilities and assets</t>
  </si>
  <si>
    <t>TCD003Denial of existence of humanitarian needs or entitlements to assistance</t>
  </si>
  <si>
    <t>TCD003Impediments to entry into country (bureaucratic and administrative)</t>
  </si>
  <si>
    <t>TCD003Interference into implementation of humanitarian activities</t>
  </si>
  <si>
    <t>TCD003Ongoing insecurity/hostilities affecting humanitarian assistance</t>
  </si>
  <si>
    <t>TCD003Physical constraints in the environment (obstacles related to terrain, climate, lack of infrastructure, etc.)</t>
  </si>
  <si>
    <t>TCD003Presence of mines and improvised explosive devices</t>
  </si>
  <si>
    <t>TCD003Restriction and obstruction of access to services and assistance</t>
  </si>
  <si>
    <t>TCD003Restriction of movement (impediments to freedom of movement and/or administrative restrictions)</t>
  </si>
  <si>
    <t>TCD003Violence against personnel, facilities and assets</t>
  </si>
  <si>
    <t>TCD004Denial of existence of humanitarian needs or entitlements to assistance</t>
  </si>
  <si>
    <t>TCD004Impediments to entry into country (bureaucratic and administrative)</t>
  </si>
  <si>
    <t>TCD004Interference into implementation of humanitarian activities</t>
  </si>
  <si>
    <t>TCD004Ongoing insecurity/hostilities affecting humanitarian assistance</t>
  </si>
  <si>
    <t>TCD004Presence of mines and improvised explosive devices</t>
  </si>
  <si>
    <t>TCD004Restriction and obstruction of access to services and assistance</t>
  </si>
  <si>
    <t>TCD004Restriction of movement (impediments to freedom of movement and/or administrative restrictions)</t>
  </si>
  <si>
    <t>TCD004Violence against personnel, facilities and assets</t>
  </si>
  <si>
    <t>TCD005Denial of existence of humanitarian needs or entitlements to assistance</t>
  </si>
  <si>
    <t>TCD005Impediments to entry into country (bureaucratic and administrative)</t>
  </si>
  <si>
    <t>TCD005Interference into implementation of humanitarian activities</t>
  </si>
  <si>
    <t>TCD005Ongoing insecurity/hostilities affecting humanitarian assistance</t>
  </si>
  <si>
    <t>TCD005Physical constraints in the environment (obstacles related to terrain, climate, lack of infrastructure, etc.)</t>
  </si>
  <si>
    <t>TCD005Presence of mines and improvised explosive devices</t>
  </si>
  <si>
    <t>TCD005Restriction and obstruction of access to services and assistance</t>
  </si>
  <si>
    <t>TCD005Restriction of movement (impediments to freedom of movement and/or administrative restrictions)</t>
  </si>
  <si>
    <t>TCD005Violence against personnel, facilities and assets</t>
  </si>
  <si>
    <t>TGO002Denial of existence of humanitarian needs or entitlements to assistance</t>
  </si>
  <si>
    <t>TGO002Impediments to entry into country (bureaucratic and administrative)</t>
  </si>
  <si>
    <t>TGO002Interference into implementation of humanitarian activities</t>
  </si>
  <si>
    <t>TGO002Ongoing insecurity/hostilities affecting humanitarian assistance</t>
  </si>
  <si>
    <t>TGO002Physical constraints in the environment (obstacles related to terrain, climate, lack of infrastructure, etc.)</t>
  </si>
  <si>
    <t>TGO002Presence of mines and improvised explosive devices</t>
  </si>
  <si>
    <t>TGO002Restriction and obstruction of access to services and assistance</t>
  </si>
  <si>
    <t>TGO002Restriction of movement (impediments to freedom of movement and/or administrative restrictions)</t>
  </si>
  <si>
    <t>TGO002Violence against personnel, facilities and assets</t>
  </si>
  <si>
    <t>TBC 31/05/2024; TBC 22/05/2024; UNHCR 02/08/2023; City Population accessed at 27/04/2022</t>
  </si>
  <si>
    <t>https://reliefweb.int/report/thailand/thailand-refugee-camp-population-may-2024
https://reliefweb.int/report/thailand/voices-displaced-perspectives-newly-arrived-myanmar-refugees-thailand
https://reliefweb.int/report/thailand/unhcr-thailand-fact-sheet-30-june-2023
https://data.humdata.org/dataset/a5d0b682-1644-4a2d-a9d7-90f1a0fdc959/resource/8c882b9b-c17c-426e-a333-193a6f97f98c/download/tha_admpop_adm2_2023.csv</t>
  </si>
  <si>
    <t xml:space="preserve">This group of people is the host community (local people living in the affected districts). They are considered to be minimally affected by the refugee crisis.
Level 1 = Exposed population - Affected population. </t>
  </si>
  <si>
    <t>THA003Minimal humanitarian conditions - Level 1</t>
  </si>
  <si>
    <t>TBC 31/05/2024; TBC 22/05/2024; UNHCR 02/08/2023</t>
  </si>
  <si>
    <t>https://reliefweb.int/report/thailand/thailand-refugee-camp-population-may-2024
https://reliefweb.int/report/thailand/voices-displaced-perspectives-newly-arrived-myanmar-refugees-thailand
https://reliefweb.int/report/thailand/unhcr-thailand-fact-sheet-30-june-2023</t>
  </si>
  <si>
    <t>The total number of people affected and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 The local population is not considered to be affected as they generally do not host any refugees.</t>
  </si>
  <si>
    <t>THA003Stressed humanitarian conditions - Level 2</t>
  </si>
  <si>
    <t>THA003Severe humanitarian conditions - Level 4</t>
  </si>
  <si>
    <t>THA003Extreme humanitarian conditions - Level 5</t>
  </si>
  <si>
    <t>Population groups affected:
Refugees
Host community (Thai people living in the affected areas)</t>
  </si>
  <si>
    <t>THA003Crisis affected groups</t>
  </si>
  <si>
    <t>SOM001People facing limited access constraints</t>
  </si>
  <si>
    <t>SOM001People facing restricted access constraints</t>
  </si>
  <si>
    <t>SOM001Buildings damaged</t>
  </si>
  <si>
    <t>SOM001Buildings destroyed</t>
  </si>
  <si>
    <t>SOM001Buildings in affected area</t>
  </si>
  <si>
    <t>SOM001Economic Losses</t>
  </si>
  <si>
    <t>SOM002Injuries reported</t>
  </si>
  <si>
    <t>IRN004Denial of existence of humanitarian needs or entitlements to assistance</t>
  </si>
  <si>
    <t>IRN004Impediments to entry into country (bureaucratic and administrative)</t>
  </si>
  <si>
    <t>IRN004Interference into implementation of humanitarian activities</t>
  </si>
  <si>
    <t>IRN004Ongoing insecurity/hostilities affecting humanitarian assistance</t>
  </si>
  <si>
    <t>IRN004Physical constraints in the environment (obstacles related to terrain, climate, lack of infrastructure, etc.)</t>
  </si>
  <si>
    <t>IRN004Presence of mines and improvised explosive devices</t>
  </si>
  <si>
    <t>IRN004Restriction and obstruction of access to services and assistance</t>
  </si>
  <si>
    <t>IRN004Restriction of movement (impediments to freedom of movement and/or administrative restrictions)</t>
  </si>
  <si>
    <t>IRN004Violence against personnel, facilities and assets</t>
  </si>
  <si>
    <t>ACLED accessed on 24/02/2024</t>
  </si>
  <si>
    <t>The figure represents the number of fatalities between 01 August 2023 and 16 February 2024 related to Nagorno-Karabakh Conflict.</t>
  </si>
  <si>
    <t>REG013Fatalities reported</t>
  </si>
  <si>
    <t>The figure represents the number of fatalities between 01 August 2023 and 16 February 2024.</t>
  </si>
  <si>
    <t>REG013Fatalities in all crises</t>
  </si>
  <si>
    <t>The Guardian 02/10/2023 ; UNHCR accessed on 24/02/2024; UNHCR accessed on 24/02/2024 ; IFRC 07/10/2022 ; UNHCR 27/06/2022</t>
  </si>
  <si>
    <t xml:space="preserve">https://data2.unhcr.org/en/country/arm?secret=unhcrrestricted ; https://reliefweb.int/report/armenia/armenia-population-movement-2022-dref-application-mdram010 ;  https://data.unhcr.org/en/documents/details/94135; https://www.theguardian.com/world/2023/oct/02/nagorno-karabakh-ghost-town-un-ethnic-armenians-azerbaijan#:~:text=%E2%80%9CAs%20few%20as%2050%20to,the%20experience%20must%20have%20caused.%E2%80%9D </t>
  </si>
  <si>
    <t xml:space="preserve">The figure represents the number of people in need (resultling from the Nagorno-Karabakh Conflict) in Azerbijan and Armenia. </t>
  </si>
  <si>
    <t>REG013People in Need</t>
  </si>
  <si>
    <t xml:space="preserve">The State Statistical Committee of the Republic of Azerbaijan accessed on 24/02/2024 ;
JAM news 07/07/2021 ;  UNHCR accessed on 24/02/2024 ; UNHCR 27/06/2022 ; crisis group accessed on 30/05/2023; Statistical Committee of Armenia accessed on 24/02/2024 ;  UNHCR 27/06/2022 ; IFRC 7/10/2022 ; IFRC 12/06/2023 ; UNHCR accessed on 24/02/2024 </t>
  </si>
  <si>
    <t>https://armstat.am/en/?nid=111 ;  https://data2.unhcr.org/en/country/arm?secret=unhcrrestricted ; https://reliefweb.int/report/armenia/armenia-population-movement-2022-dref-application-mdram010 ; https://reliefweb.int/report/armenia/armenia-population-movement-dref-operation-ndeg-mdram010-final-report ; 
 https://data.unhcr.org/en/documents/details/94135; https://www.stat.gov.az/source/demoqraphy/ap/?lang=en
https://jam-news.net/karabakh-and-east-zangezur-economic-regions-are-created-in-azerbaijan/ ; https://data.unhcr.org/en/documents/details/93878 ;
https://www.crisisgroup.org/content/nagorno-karabakh-conflict-visual-explainer; https://www.stat.gov.az/source/demoqraphy/ap/?lang=en
https://jam-news.net/karabakh-and-east-zangezur-economic-regions-are-created-in-azerbaijan/ ;  
https://www.crisisgroup.org/content/nagorno-karabakh-conflict-visual-explainer</t>
  </si>
  <si>
    <t>Level 1 in ARM002 + Level 1 in AZE002</t>
  </si>
  <si>
    <t>REG013Minimal humanitarian conditions - Level 1</t>
  </si>
  <si>
    <t>The State Statistical Committee of the Republic of Azerbaijan accessed on 24/02/2024 ; crisis group accessed on 30/05/2023 ; The Guardian 02/10/2023 ; UNHCR accessed on 24/02/2024; IFRC 12/06/2023 ; UNHCR 27/06/2022 ; IFRC 07/10/2022</t>
  </si>
  <si>
    <t>https://reliefweb.int/report/armenia/armenia-population-movement-dref-operation-ndeg-mdram010-final-report 
 https://data.unhcr.org/en/documents/details/94135  ; https://reliefweb.int/report/armenia/armenia-population-movement-2022-dref-application-mdram010 ; https://www.stat.gov.az/source/demoqraphy/ap/?lang=en ; https://www.crisisgroup.org/content/nagorno-karabakh-conflict-visual-explainer ; https://www.theguardian.com/world/2023/oct/02/nagorno-karabakh-ghost-town-un-ethnic-armenians-azerbaijan#:~:text=%E2%80%9CAs%20few%20as%2050%20to,the%20experience%20must%20have%20caused.%E2%80%9D ; https://data2.unhcr.org/en/country/arm?secret=unhcrrestricted.</t>
  </si>
  <si>
    <t>Level 2 in ARM002 + Level 2 in AZE002</t>
  </si>
  <si>
    <t>REG013Stressed humanitarian conditions - Level 2</t>
  </si>
  <si>
    <t>Level 3 in ARM002 + Level 3 in AZE002</t>
  </si>
  <si>
    <t>REG013Moderate humanitarian conditions - Level 3</t>
  </si>
  <si>
    <t>The Guardian 02/10/2023 ; UNHCR accessed on 24/02/2024; UNHCR accessed on 24/02/2024 ; IFRC 07/10/2022</t>
  </si>
  <si>
    <t xml:space="preserve">https://data2.unhcr.org/en/country/arm?secret=unhcrrestricted ; https://reliefweb.int/report/armenia/armenia-population-movement-2022-dref-application-mdram010; https://www.theguardian.com/world/2023/oct/02/nagorno-karabakh-ghost-town-un-ethnic-armenians-azerbaijan#:~:text=%E2%80%9CAs%20few%20as%2050%20to,the%20experience%20must%20have%20caused.%E2%80%9D </t>
  </si>
  <si>
    <t>Level 4 in ARM002 + Level 4 in AZE002</t>
  </si>
  <si>
    <t>REG013Severe humanitarian conditions - Level 4</t>
  </si>
  <si>
    <t>The Guardian 02/10/2023 ; UNHCR accessed on 24/02/2024 ; IFRC 07/10/2022</t>
  </si>
  <si>
    <t>https://data2.unhcr.org/en/country/arm?secret=unhcrrestricted ; https://reliefweb.int/report/armenia/armenia-population-movement-2022-dref-application-mdram010; https://www.theguardian.com/world/2023/oct/02/nagorno-karabakh-ghost-town-un-ethnic-armenians-azerbaijan#:~:text=%E2%80%9CAs%20few%20as%2050%20to,the%20experience%20must%20have%20caused.%E2%80%9D</t>
  </si>
  <si>
    <t>Level 5 in ARM002 + Level 5 in AZE002</t>
  </si>
  <si>
    <t>REG013Extreme humanitarian conditions - Level 5</t>
  </si>
  <si>
    <t xml:space="preserve">  UNCT Armenia  23/08/2022</t>
  </si>
  <si>
    <t>https://armenia.un.org/en/196136-armenia-inter-agency-response-plan-final-report</t>
  </si>
  <si>
    <t>Refugee Like people and the Host community</t>
  </si>
  <si>
    <t>REG013Crisis affected groups</t>
  </si>
  <si>
    <t>WHO 14/06/2023</t>
  </si>
  <si>
    <t>https://reliefweb.int/report/sudan/who-sudan-health-emergency-situation-report-no1-15-april-14-june-2023</t>
  </si>
  <si>
    <t>Since violence in Sudan escalated on 15 April, 6083 people have been injured, according to the Sudanese Federal
Ministry of Health and as reported by WHO.</t>
  </si>
  <si>
    <t>SDN001Injuries reported</t>
  </si>
  <si>
    <t>World Bank accessed on 11/06/2024</t>
  </si>
  <si>
    <t>https://data.worldbank.org/indicator/SP.POP.TOTL?locations=GR&amp;most_recent_year_desc=false</t>
  </si>
  <si>
    <t>Total population in Greece in 2022</t>
  </si>
  <si>
    <t>GRC002Total population</t>
  </si>
  <si>
    <t>UNHCR accessed on 11/06/2024 ; Admin Stat accessed on 23/05/2023 ; ELSTAT aaceesed on 19/09/2023 ; Island vulnerability 31/03/2008 ; ELSTAT 17/03/2023</t>
  </si>
  <si>
    <t>https://data2.unhcr.org/en/situations/mediterranean/location/5179 ; https://ugeo.urbistat.com/AdminStat/en/gr/demografia/dati-sintesi/evros/71000000/4 ; https://www.statistics.gr/en/greece-in-figures#tab-2023 ; https://ugeo.urbistat.com/AdminStat/en/gr/demografia/dati-sintesi/lesvos/83000000/4 ; https://ugeo.urbistat.com/AdminStat/en/gr/demografia/dati-sintesi/chios/85000000/4 ; https://ugeo.urbistat.com/AdminStat/en/gr/demografia/dati-sintesi/samos/84000000/4 ; https://www.islandvulnerability.org/docs/lewiseuropeanislands.pdf ; https://elstat-outsourcers.statistics.gr/census_results_2022_en.pdf</t>
  </si>
  <si>
    <t>Only the areas most affected have been considered (Rhodes , Samos , Chios , Kos , Evros , Lesvos)</t>
  </si>
  <si>
    <t>GRC002Landmass affected</t>
  </si>
  <si>
    <t>ELSTAT accessed on 23/02/2024 ; ELSTAT 17/03/2023 ; UNHCR accessed on 11/06/2024; UNHCR 12/03/2024</t>
  </si>
  <si>
    <t>https://www.statistics.gr/en/greece-in-figures#tab-2023 ; https://elstat-outsourcers.statistics.gr/census_results_2022_en.pdf ; https://data.unhcr.org/en/situations/mediterranean/location/5179; https://data.unhcr.org/en/documents/details/107193</t>
  </si>
  <si>
    <t>Only the areas most affected are counted : Rhodes , Samos , Chios , Kos , Evros , Lesvos.  Displacement data is added.</t>
  </si>
  <si>
    <t>GRC002People exposed</t>
  </si>
  <si>
    <t>UNHCR  12/03/2024</t>
  </si>
  <si>
    <t>https://data.unhcr.org/en/documents/details/107193</t>
  </si>
  <si>
    <t xml:space="preserve">People affected = PiN. PiN = the total number of refugees, asylum seekers and Stateless people as of February 2024. </t>
  </si>
  <si>
    <t>GRC002People affected</t>
  </si>
  <si>
    <t xml:space="preserve">The figure represents the number of {refugees (169393) + asylum seekers (17785)+ Stateless people (4,488)} in Greece as of February 2024. </t>
  </si>
  <si>
    <t>GRC002People displaced</t>
  </si>
  <si>
    <t>IOM accessed on 11/06/2024</t>
  </si>
  <si>
    <t>https://missingmigrants.iom.int/data</t>
  </si>
  <si>
    <t>People who are registered to have died in Greece in IOM dataset between 01 December 2023 and 31 May 2024. The true number of fatalities may be higher as a result of unreported incidents.</t>
  </si>
  <si>
    <t>GRC002Fatalities reported</t>
  </si>
  <si>
    <t>GRC002Fatalities in all crises</t>
  </si>
  <si>
    <t xml:space="preserve">The PIN includes the number of { refugees + asylum seekers + Stateless people } in Greece  as of February 2024. </t>
  </si>
  <si>
    <t>GRC002People in Need</t>
  </si>
  <si>
    <t>The figure represents the total population of the islands most affected (Rhodes , Samos , Chios , Kos , Evros , Lesvos).</t>
  </si>
  <si>
    <t>GRC002Minimal humanitarian conditions - Level 1</t>
  </si>
  <si>
    <t xml:space="preserve">The severity of needs is not identified. People affected = PiN. PiN = the total number of refugees, asylum seekers and Stateless people as of February 2024. </t>
  </si>
  <si>
    <t>GRC002Stressed humanitarian conditions - Level 2</t>
  </si>
  <si>
    <t>The severity of needs is not identified.  Level 3 is the number of PIN (total number of refugees, asylum seekers and Stateless people as of February 2024).</t>
  </si>
  <si>
    <t>GRC002Moderate humanitarian conditions - Level 3</t>
  </si>
  <si>
    <t>The severity of needs is not identified</t>
  </si>
  <si>
    <t>GRC002Severe humanitarian conditions - Level 4</t>
  </si>
  <si>
    <t>GRC002Extreme humanitarian conditions - Level 5</t>
  </si>
  <si>
    <t>The number of affected groups from the following list: IDPs, Refugees, asylum seekers, and others of concern (such as migrants etc.), Returnees, Host, and Non-Host. Greece has one group affected by the mixed migration crisis (Refugees, asylum seekers and others of concern).</t>
  </si>
  <si>
    <t>GRC002Crisis affected groups</t>
  </si>
  <si>
    <t xml:space="preserve">See the individual crises </t>
  </si>
  <si>
    <t xml:space="preserve">Sum of the population of the individual crises. </t>
  </si>
  <si>
    <t>REG004Total population</t>
  </si>
  <si>
    <t xml:space="preserve">Sum of the affected areas in the individual crises </t>
  </si>
  <si>
    <t>REG004Landmass affected</t>
  </si>
  <si>
    <t xml:space="preserve">Sum of the people living in the affected areas in the individual crises </t>
  </si>
  <si>
    <t>REG004People exposed</t>
  </si>
  <si>
    <t xml:space="preserve">Sum of the people affected in the individual crises </t>
  </si>
  <si>
    <t>REG004People affected</t>
  </si>
  <si>
    <t xml:space="preserve">The number of people displaced by the Syrian conflict, including IDPs registered in Syria, and Syrians who have left Syria including to countries in the region and to Europe and North Africa. 
</t>
  </si>
  <si>
    <t>REG004People displaced</t>
  </si>
  <si>
    <t>The civilian deaths recorded in Syria caused by the conflict in the last six months</t>
  </si>
  <si>
    <t>REG004Fatalities reported</t>
  </si>
  <si>
    <t>The civilian deaths recorded in all crisis in all countries part of the Syria regional in the last six months</t>
  </si>
  <si>
    <t>REG004Fatalities in all crises</t>
  </si>
  <si>
    <t xml:space="preserve">The sum of the PIN figures in Syria, Lebanon, Jordan, Iraq, Turkey, Egypt </t>
  </si>
  <si>
    <t>REG004People in Need</t>
  </si>
  <si>
    <t xml:space="preserve">Sum of the individual crises </t>
  </si>
  <si>
    <t>REG004Minimal humanitarian conditions - Level 1</t>
  </si>
  <si>
    <t>REG004Stressed humanitarian conditions - Level 2</t>
  </si>
  <si>
    <t>REG004Moderate humanitarian conditions - Level 3</t>
  </si>
  <si>
    <t>REG004Severe humanitarian conditions - Level 4</t>
  </si>
  <si>
    <t>REG004Extreme humanitarian conditions - Level 5</t>
  </si>
  <si>
    <t xml:space="preserve">Sum of the population of the individual crises Mixed Migration - Turkey and Greece </t>
  </si>
  <si>
    <t>REG006Total population</t>
  </si>
  <si>
    <t>Sum of the affected areas in the individual crises Mixed Migration - Turkey and Greece</t>
  </si>
  <si>
    <t>REG006Landmass affected</t>
  </si>
  <si>
    <t>Sum of the people living in the affected areas in the individual crises Mixed Migration - Turkey and Greece</t>
  </si>
  <si>
    <t>REG006People exposed</t>
  </si>
  <si>
    <t>Sum of the people affected in the individual crises Mixed Migration - Turkey and Greece</t>
  </si>
  <si>
    <t>REG006People affected</t>
  </si>
  <si>
    <t>The number of people displaced, Mixed Migration - Turkey and Greece</t>
  </si>
  <si>
    <t>REG006People displaced</t>
  </si>
  <si>
    <t>The civilian deaths recorded in Mixed Migration crisis- Turkey and Greece between  between 01 December 2023 and 31 May 2024. The true number of fatalities may be higher as a result of unreported incidents.</t>
  </si>
  <si>
    <t>REG006Fatalities reported</t>
  </si>
  <si>
    <t>REG006Fatalities in all crises</t>
  </si>
  <si>
    <t>The sum of the PIN figures from Mixed Migration crisis- Turkey and Greece</t>
  </si>
  <si>
    <t>REG006People in Need</t>
  </si>
  <si>
    <t>Sum of the individual crises, Mixed Migration - Turkey and Greece</t>
  </si>
  <si>
    <t>REG006Minimal humanitarian conditions - Level 1</t>
  </si>
  <si>
    <t>REG006Stressed humanitarian conditions - Level 2</t>
  </si>
  <si>
    <t>REG006Moderate humanitarian conditions - Level 3</t>
  </si>
  <si>
    <t>REG006Severe humanitarian conditions - Level 4</t>
  </si>
  <si>
    <t>REG006Extreme humanitarian conditions - Level 5</t>
  </si>
  <si>
    <t xml:space="preserve">Number of different types of affected population groups: 
- Refugees, asylum seekers, and others of concern (such as migrants etc.)
- Host 
- Non-Host </t>
  </si>
  <si>
    <t>REG006Crisis affected groups</t>
  </si>
  <si>
    <t>COG001Denial of existence of humanitarian needs or entitlements to assistance</t>
  </si>
  <si>
    <t>COG001Impediments to entry into country (bureaucratic and administrative)</t>
  </si>
  <si>
    <t>COG001Interference into implementation of humanitarian activities</t>
  </si>
  <si>
    <t>COG001Ongoing insecurity/hostilities affecting humanitarian assistance</t>
  </si>
  <si>
    <t>COG001Physical constraints in the environment (obstacles related to terrain, climate, lack of infrastructure, etc.)</t>
  </si>
  <si>
    <t>COG001Presence of mines and improvised explosive devices</t>
  </si>
  <si>
    <t>COG001Restriction and obstruction of access to services and assistance</t>
  </si>
  <si>
    <t>COG001Restriction of movement (impediments to freedom of movement and/or administrative restrictions)</t>
  </si>
  <si>
    <t>COG001Violence against personnel, facilities and assets</t>
  </si>
  <si>
    <t>SEN002Denial of existence of humanitarian needs or entitlements to assistance</t>
  </si>
  <si>
    <t>SEN002Impediments to entry into country (bureaucratic and administrative)</t>
  </si>
  <si>
    <t>SEN002Interference into implementation of humanitarian activities</t>
  </si>
  <si>
    <t>SEN002Ongoing insecurity/hostilities affecting humanitarian assistance</t>
  </si>
  <si>
    <t>SEN002Physical constraints in the environment (obstacles related to terrain, climate, lack of infrastructure, etc.)</t>
  </si>
  <si>
    <t>SEN002Presence of mines and improvised explosive devices</t>
  </si>
  <si>
    <t>SEN002Restriction and obstruction of access to services and assistance</t>
  </si>
  <si>
    <t>SEN002Restriction of movement (impediments to freedom of movement and/or administrative restrictions)</t>
  </si>
  <si>
    <t>SEN002Violence against personnel, facilities and assets</t>
  </si>
  <si>
    <t>CMR004Ongoing insecurity/hostilities affecting humanitarian assistance</t>
  </si>
  <si>
    <t>TCD004Physical constraints in the environment (obstacles related to terrain, climate, lack of infrastructure, etc.)</t>
  </si>
  <si>
    <t>AGO002Denial of existence of humanitarian needs or entitlements to assistance</t>
  </si>
  <si>
    <t>AGO002Impediments to entry into country (bureaucratic and administrative)</t>
  </si>
  <si>
    <t>AGO002Interference into implementation of humanitarian activities</t>
  </si>
  <si>
    <t>AGO002Ongoing insecurity/hostilities affecting humanitarian assistance</t>
  </si>
  <si>
    <t>AGO002Physical constraints in the environment (obstacles related to terrain, climate, lack of infrastructure, etc.)</t>
  </si>
  <si>
    <t>AGO002Presence of mines and improvised explosive devices</t>
  </si>
  <si>
    <t>AGO002Restriction and obstruction of access to services and assistance</t>
  </si>
  <si>
    <t>AGO002Restriction of movement (impediments to freedom of movement and/or administrative restrictions)</t>
  </si>
  <si>
    <t>AGO002Violence against personnel, facilities and assets</t>
  </si>
  <si>
    <t>City Population accessed at 27/04/2022; TBC 30/06/2024; TBC 22/05/2024</t>
  </si>
  <si>
    <t>https://data.humdata.org/dataset/a5d0b682-1644-4a2d-a9d7-90f1a0fdc959/resource/8c882b9b-c17c-426e-a333-193a6f97f98c/download/tha_admpop_adm2_2023.csv; https://reliefweb.int/report/thailand/thailand-refugee-camp-population-june-2024;
https://reliefweb.int/report/thailand/voices-displaced-perspectives-newly-arrived-myanmar-refugees-thailand</t>
  </si>
  <si>
    <t>People living in the affected districts (i.e., districts where refugee camps are located) are considered as exposed. The census does not cover refugees (https://catalog.ihsn.org/index.php/catalog/4405); so the number of refugees in the camps are added to the exposed population.</t>
  </si>
  <si>
    <t>THA003People exposed</t>
  </si>
  <si>
    <t>TBC 30/06/2024; TBC 22/05/2024</t>
  </si>
  <si>
    <t>https://reliefweb.int/report/thailand/thailand-refugee-camp-population-june-2024;
https://reliefweb.int/report/thailand/voices-displaced-perspectives-newly-arrived-myanmar-refugees-thailand</t>
  </si>
  <si>
    <t>Only the displaced community is considered to be affected, therefore this is the same number refugees from Myanmar living in the nine displacement camps near the Thai - Myanmar border (according to TBC) plus 20,000 post February 2021 coup Myanmar refugees living in rural areas of Thailand (according to TBC). Local population is not considered to be affected as they generally do not host any refugees and the refugees are not allowed to move outside the refugee camps.</t>
  </si>
  <si>
    <t>THA003People affected</t>
  </si>
  <si>
    <t>Number of refugees from Myanmar living in the nine displacement camps near the Thai - Myanmar border (according to TBC) plus 20,000 post February 2021 coup Myanmar refugees living in rural areas of Thailand (according to TBC) = 102,931 + 20,000 = 122,931</t>
  </si>
  <si>
    <t>THA003People displaced</t>
  </si>
  <si>
    <t>ACLED accessed 15/07/2024</t>
  </si>
  <si>
    <t>Total number of crisis related fatalities in the last 6 months.  Six months previous to the month the severity index (SI) is calculated are considered. For example, for the January 2023 version of SI, months considered will be July 2022 to December 2022.</t>
  </si>
  <si>
    <t>THA003Fatalities reported</t>
  </si>
  <si>
    <t>Number of fatalities reported in all crises in last 6 months.  Six months previous to the month the severity index (SI) is calculated are considered. For example, for the January 2023 version of SI, months considered will be July 2022 to December 2022.</t>
  </si>
  <si>
    <t>THA003Fatalities in all crises</t>
  </si>
  <si>
    <t>TBC 30/06/2024; TBC 22/05/2024; UNHCR 02/08/2023</t>
  </si>
  <si>
    <t>https://reliefweb.int/report/thailand/thailand-refugee-camp-population-june-2024;
https://reliefweb.int/report/thailand/voices-displaced-perspectives-newly-arrived-myanmar-refugees-thailand
https://reliefweb.int/report/thailand/unhcr-thailand-fact-sheet-30-june-2023</t>
  </si>
  <si>
    <t>THA003People in Need</t>
  </si>
  <si>
    <t>THA003Moderate humanitarian conditions - Level 3</t>
  </si>
  <si>
    <t xml:space="preserve"> UNHCR 23/07/2024  ; City Population Accessed 20/06/2024</t>
  </si>
  <si>
    <t>https://reliefweb.int/report/somalia/unhcr-somalia-population-dashboard-june-2024;  https://www.citypopulation.de/en/somalia/</t>
  </si>
  <si>
    <t xml:space="preserve">Host community + refugees/asylum seekers. </t>
  </si>
  <si>
    <t>SOM002Crisis affected groups</t>
  </si>
  <si>
    <t>IPC 27/11/2023; OCHA 21/05/2024</t>
  </si>
  <si>
    <t>https://www.ipcinfo.org/ipc-country-analysis/details-map/en/c/1156714/?iso3=UGA; https://english.news.cn/africa/20240406/db9f97c9c8f9474d80f27abce9aca40a/c.html;https://www.unocha.org/publications/report/kenya/eastern-africa-heavy-rains-and-flooding-flash-update-3-21-may-2024</t>
  </si>
  <si>
    <t xml:space="preserve">Over 114,000 children aged 6-59 months and 13,000 pregnant or breastfeeding women are expected to suffer from acute malnutrition in the 13 refugee settlements and 12 host districts of Uganda between April 2023 and March 2024, as much as the projected period has lapsed due to inadequate response such cases remain prevelant. There is a high risk of waterborne diseases due to floods &amp; heavy rains which may include but not limited to cholera and bilharzias
</t>
  </si>
  <si>
    <t>UGA005Illness cases reported</t>
  </si>
  <si>
    <t>Mutliple crises in Bangladesh</t>
  </si>
  <si>
    <t>BGD001</t>
  </si>
  <si>
    <t>BGD001Denial of existence of humanitarian needs or entitlements to assistance</t>
  </si>
  <si>
    <t>BGD001Impediments to entry into country (bureaucratic and administrative)</t>
  </si>
  <si>
    <t>BGD001Interference into implementation of humanitarian activities</t>
  </si>
  <si>
    <t>BGD001Ongoing insecurity/hostilities affecting humanitarian assistance</t>
  </si>
  <si>
    <t>BGD001Physical constraints in the environment (obstacles related to terrain, climate, lack of infrastructure, etc.)</t>
  </si>
  <si>
    <t>BGD001Presence of mines and improvised explosive devices</t>
  </si>
  <si>
    <t>BGD001Restriction and obstruction of access to services and assistance</t>
  </si>
  <si>
    <t>BGD001Restriction of movement (impediments to freedom of movement and/or administrative restrictions)</t>
  </si>
  <si>
    <t>BGD001Violence against personnel, facilities and assets</t>
  </si>
  <si>
    <t>2024 Monsoon Floods in Bangladesh</t>
  </si>
  <si>
    <t>BGD014</t>
  </si>
  <si>
    <t>BGD014Denial of existence of humanitarian needs or entitlements to assistance</t>
  </si>
  <si>
    <t>BGD014Impediments to entry into country (bureaucratic and administrative)</t>
  </si>
  <si>
    <t>BGD014Interference into implementation of humanitarian activities</t>
  </si>
  <si>
    <t>BGD014Ongoing insecurity/hostilities affecting humanitarian assistance</t>
  </si>
  <si>
    <t>BGD014Physical constraints in the environment (obstacles related to terrain, climate, lack of infrastructure, etc.)</t>
  </si>
  <si>
    <t>BGD014Presence of mines and improvised explosive devices</t>
  </si>
  <si>
    <t>BGD014Restriction and obstruction of access to services and assistance</t>
  </si>
  <si>
    <t>BGD014Restriction of movement (impediments to freedom of movement and/or administrative restrictions)</t>
  </si>
  <si>
    <t>BGD014Violence against personnel, facilities and assets</t>
  </si>
  <si>
    <t>World Bank, 01/01/2022
Accessed 29/04/2024</t>
  </si>
  <si>
    <t>https://data.worldbank.org/indicator/SP.POP.TOTL?locations=TT</t>
  </si>
  <si>
    <t>People exposed is equal to total population figure  for 2022 according World Bank</t>
  </si>
  <si>
    <t>TTO002Total population</t>
  </si>
  <si>
    <t>World Bank, 01/01/2021</t>
  </si>
  <si>
    <t>https://data.worldbank.org/indicator/AG.LND.TOTL.K2?locations=TT</t>
  </si>
  <si>
    <t>Landmass figure from world Bank</t>
  </si>
  <si>
    <t>TTO002Landmass affected</t>
  </si>
  <si>
    <t>World Bank, 01/01/2022</t>
  </si>
  <si>
    <t>TTO002People exposed</t>
  </si>
  <si>
    <t>IOM 30/12/2020</t>
  </si>
  <si>
    <t>https://dtm.iom.int/reports/trinidad-and-tobago-%E2%80%94-monitoring-venezuelan-citizens-presence-round-3-december-2020</t>
  </si>
  <si>
    <t>People affected is calculated taking the population of regions with more presence of venezuela migrants accoridng IOM survey (Arima closely followed by Couva/Tabaquite/Talparo)</t>
  </si>
  <si>
    <t>TTO002People affected</t>
  </si>
  <si>
    <t>R4V 07/09/2023</t>
  </si>
  <si>
    <t>https://reliefweb.int/report/venezuela-bolivarian-republic/r4v-latin-america-and-caribbean-venezuelan-refugees-and-migrants-region-august-2023</t>
  </si>
  <si>
    <t>Figures taken from R4V approximated figures of Venezuelan migrants and refugees per country</t>
  </si>
  <si>
    <t>TTO002People displaced</t>
  </si>
  <si>
    <t xml:space="preserve">No available data </t>
  </si>
  <si>
    <t>TTO002Injuries reported</t>
  </si>
  <si>
    <t>Missing Migrants 26/07/2024</t>
  </si>
  <si>
    <t>missingmigrants.iom.int</t>
  </si>
  <si>
    <t xml:space="preserve">Fatalities reported by Missing Migrants from August 2023 to February 2024 </t>
  </si>
  <si>
    <t>TTO002Fatalities reported</t>
  </si>
  <si>
    <t xml:space="preserve">Fatalities reported by Missing Migrants from August 2023 to April 2024 </t>
  </si>
  <si>
    <t>TTO002Fatalities in all crises</t>
  </si>
  <si>
    <t>R4V 07/03/2023</t>
  </si>
  <si>
    <t>https://www.r4v.info/es/rmrp2023-2024</t>
  </si>
  <si>
    <t>This figure is the people in need reported by R4V for 2023 in its Migrants and Refugees Response Plan (RMRP following Spanish abbreviation)</t>
  </si>
  <si>
    <t>TTO002People in Need</t>
  </si>
  <si>
    <t>People exposed minus people affected</t>
  </si>
  <si>
    <t>TTO002Minimal humanitarian conditions - Level 1</t>
  </si>
  <si>
    <t>People affected minus People in need</t>
  </si>
  <si>
    <t>TTO002Stressed humanitarian conditions - Level 2</t>
  </si>
  <si>
    <t>UNHCR 27/10/2023</t>
  </si>
  <si>
    <t>People in need</t>
  </si>
  <si>
    <t>TTO002Moderate humanitarian conditions - Level 3</t>
  </si>
  <si>
    <t>TTO002Severe humanitarian conditions - Level 4</t>
  </si>
  <si>
    <t>TTO002Extreme humanitarian conditions - Level 5</t>
  </si>
  <si>
    <t>02/12/2024</t>
  </si>
  <si>
    <t>https://www.r4v.info/en/rmrp2024update</t>
  </si>
  <si>
    <t xml:space="preserve"> Hotsts, Non-Hosts, Refugees</t>
  </si>
  <si>
    <t>TTO002Crisis affected groups</t>
  </si>
  <si>
    <t>TTO002Illness cases reported</t>
  </si>
  <si>
    <t>TTO002Buildings damaged</t>
  </si>
  <si>
    <t>TTO002Buildings destroyed</t>
  </si>
  <si>
    <t>TTO002Buildings in affected area</t>
  </si>
  <si>
    <t>TTO002Economic Losses</t>
  </si>
  <si>
    <t xml:space="preserve">World Bank accessed 29/05/2024
</t>
  </si>
  <si>
    <t>https://data.worldbank.org/indicator/sp.pop.totl?page=2&amp;locations=BR</t>
  </si>
  <si>
    <t>The total population of Brazil</t>
  </si>
  <si>
    <t>BRA004Total population</t>
  </si>
  <si>
    <t>IBGE accessed 29/05/2024</t>
  </si>
  <si>
    <t>https://www.ibge.gov.br/en/geosciences/territorial-organization/territorial-organization/18092-territorial-areas.html?edicao=24088</t>
  </si>
  <si>
    <t>The landmass of the drought affected areas (The Amazonas state of Brazil)</t>
  </si>
  <si>
    <t>BRA004Landmass affected</t>
  </si>
  <si>
    <t>IBGE accessed 20/20/2024</t>
  </si>
  <si>
    <t>The total population of the drough affected areas (The Amazonas state). They are considered to be exposed to the crisis</t>
  </si>
  <si>
    <t>BRA004People exposed</t>
  </si>
  <si>
    <t>UNICEF 24/11/2023; phys 29/02/2024</t>
  </si>
  <si>
    <t>https://reliefweb.int/report/brazil/unicef-brazil-humanitarian-situation-report-no-2-amazon-drought-22-november-2023; https://phys.org/news/2024-02-brazilian-amazon-february.html</t>
  </si>
  <si>
    <t>People affected by the drought in the Amazonas state as of November. Even thought there are not new reports about people affected by droughts since November 2023, local media reports a considerable number of fire on February 2024</t>
  </si>
  <si>
    <t>BRA004People affected</t>
  </si>
  <si>
    <t>No certain information about overall displacement was found</t>
  </si>
  <si>
    <t>BRA004People displaced</t>
  </si>
  <si>
    <t>No new data available for July 2024 update</t>
  </si>
  <si>
    <t>BRA004Injuries reported</t>
  </si>
  <si>
    <t>BRA004Fatalities reported</t>
  </si>
  <si>
    <t>OCHA 27/05/2024; IBGE accessed 29/05/2024; OCHA 27/05/2024; IBGE accessed 29/05/2024</t>
  </si>
  <si>
    <t xml:space="preserve"> https://missingmigrants.iom.int/region/americas?region_incident=4041&amp;route=3936&amp;incident_date%5Bmin%5D=&amp;incident_date%5Bmax%5D= </t>
  </si>
  <si>
    <t>Fatalities reported by Missing Migrants. Venezuelan migrants registered from Decembr 2023 to May 2024 by Missing Migrants (1)</t>
  </si>
  <si>
    <t>BRA004Fatalities in all crises</t>
  </si>
  <si>
    <t>UNICEF 24/11/2023</t>
  </si>
  <si>
    <t>https://reliefweb.int/report/brazil/unicef-brazil-humanitarian-situation-report-no-2-amazon-drought-22-november-2023</t>
  </si>
  <si>
    <t>The people in need are considered the same as the people affected due to lack of information</t>
  </si>
  <si>
    <t>BRA004People in Need</t>
  </si>
  <si>
    <t>City Population accessed 09/11/2023 , PAHO 31/10/2023</t>
  </si>
  <si>
    <t>https://www.citypopulation.de/en/brazil/cities/ , https://reliefweb.int/report/brazil/natural-hazards-monitoring-31-october-2023</t>
  </si>
  <si>
    <t xml:space="preserve">According to ACAPS INFORM Severity Index methodology, Level 1 = People exposed - People affected </t>
  </si>
  <si>
    <t>BRA004Minimal humanitarian conditions - Level 1</t>
  </si>
  <si>
    <t>According to ACAPS INFORM Severity Index methodology, Level 2 = People affected - People in need</t>
  </si>
  <si>
    <t>BRA004Stressed humanitarian conditions - Level 2</t>
  </si>
  <si>
    <t>All the PiN are considered in Level 3 due to lack of information on the severity of needs</t>
  </si>
  <si>
    <t>BRA004Moderate humanitarian conditions - Level 3</t>
  </si>
  <si>
    <t>BRA004Severe humanitarian conditions - Level 4</t>
  </si>
  <si>
    <t>BRA004Extreme humanitarian conditions - Level 5</t>
  </si>
  <si>
    <t>UNICEF 24/11/2024</t>
  </si>
  <si>
    <t>The host community</t>
  </si>
  <si>
    <t>BRA004Crisis affected groups</t>
  </si>
  <si>
    <t>BRA004Illness cases reported</t>
  </si>
  <si>
    <t>BRA004Buildings damaged</t>
  </si>
  <si>
    <t>BRA004Buildings destroyed</t>
  </si>
  <si>
    <t>BRA004Buildings in affected area</t>
  </si>
  <si>
    <t>BRA004Economic Losses</t>
  </si>
  <si>
    <t>World Bank accessed 20/20/2024</t>
  </si>
  <si>
    <t>https://data.worldbank.org/indicator/sp.pop.totl?page=2  https://data.worldbank.org/indicator/SM.POP.REFG?locations=BR   https://data.worldbank.org/indicator/SM.POP.REFG.OR?locations=BR</t>
  </si>
  <si>
    <t xml:space="preserve">Taking most resent World Bank figures, the total population number results from total population (212559409)  plus refugee population living in Brazil ( 59147) minus brazilian refugee population in other countries (1588) </t>
  </si>
  <si>
    <t>BRA002Total population</t>
  </si>
  <si>
    <t>R4V 06/12/2023; IBGE accessed 25/12/2022</t>
  </si>
  <si>
    <t>https://www.r4v.info/en/rmrp2024update; https://www.ibge.gov.br/geociencias/organizacao-do-territorio/estrutura-territorial/15761-areas-dos-municipios.html?t=acesso-ao-produto&amp;c=29</t>
  </si>
  <si>
    <t>The landmass correspond to the figure is carried out taking the population of the states taken are those whose PIN number is over 10k according R4V stimations for 2023</t>
  </si>
  <si>
    <t>BRA002Landmass affected</t>
  </si>
  <si>
    <t>The figure is carried out taking the population of the states taken are those whose PIN number is over 10k according R4V stimations for 2023 (AMAZONAS, GOIÁS, MATO GROSSO, MATO GROSSO DO SUL, MINAS GERAIS, PARANÁ, RIO GRANDE DO SUL, RONDÔNIA, RORAIMA, SANTA CATARINA and SÃO PAULO)</t>
  </si>
  <si>
    <t>BRA002People exposed</t>
  </si>
  <si>
    <t>R4V 02/12/2023</t>
  </si>
  <si>
    <t xml:space="preserve"> the figure of propoject Venezuelans in brazil according R4V for 2024</t>
  </si>
  <si>
    <t>BRA002People affected</t>
  </si>
  <si>
    <t>R4V 04/06/2024 https://www.r4v.info/es/node/247</t>
  </si>
  <si>
    <t>https://www.r4v.info/es/node/247</t>
  </si>
  <si>
    <t>Total refugees and migrants from Venezuela in Brazil</t>
  </si>
  <si>
    <t>BRA002People displaced</t>
  </si>
  <si>
    <t>Missing Migrants accessed  29/05/2024</t>
  </si>
  <si>
    <t>BRA002Injuries reported</t>
  </si>
  <si>
    <t>Missing Migrants accessed  26/07/2024</t>
  </si>
  <si>
    <t>Fatalities reported by Missing Migrants. Venezuelan migrants registered during the last six months</t>
  </si>
  <si>
    <t>BRA002Fatalities reported</t>
  </si>
  <si>
    <t>BRA002Fatalities in all crises</t>
  </si>
  <si>
    <t>R4V 02/12/2023)</t>
  </si>
  <si>
    <t>This figure is the people in need reported by R4V for 2023 in its Migrants and Refugees Response Plan (RMRP), disagreggated by: People in need (446300) + in transit (28500) and affected communities (97100)</t>
  </si>
  <si>
    <t>BRA002People in Need</t>
  </si>
  <si>
    <t>R4V 07/03/2023; R4V 06/12/2023</t>
  </si>
  <si>
    <t>The figure is carried out from people exposed (105 883 244) minus poeple affected (583 000)</t>
  </si>
  <si>
    <t>BRA002Minimal humanitarian conditions - Level 1</t>
  </si>
  <si>
    <t>The figure is carried out from people affected (583 000) minus people in need (571 900)</t>
  </si>
  <si>
    <t>BRA002Stressed humanitarian conditions - Level 2</t>
  </si>
  <si>
    <t>BRA002Moderate humanitarian conditions - Level 3</t>
  </si>
  <si>
    <t>BRA002Severe humanitarian conditions - Level 4</t>
  </si>
  <si>
    <t>BRA002Extreme humanitarian conditions - Level 5</t>
  </si>
  <si>
    <t>IDPs, Hotsts, Non-Hosts, Returnees, Refugees</t>
  </si>
  <si>
    <t>BRA002Crisis affected groups</t>
  </si>
  <si>
    <t>BRA002Illness cases reported</t>
  </si>
  <si>
    <t>BRA002Buildings damaged</t>
  </si>
  <si>
    <t>BRA002Buildings destroyed</t>
  </si>
  <si>
    <t>BRA002Buildings in affected area</t>
  </si>
  <si>
    <t>BRA002Economic Losses</t>
  </si>
  <si>
    <t>World Bank accessed 29/05/2024</t>
  </si>
  <si>
    <t>https://data.worldbank.org/indicator/SM.POP.REFG.OR?locations=BR</t>
  </si>
  <si>
    <t xml:space="preserve">Figure corresponds to the  most resent World Bank figures for 2023 </t>
  </si>
  <si>
    <t>BRA001Total population</t>
  </si>
  <si>
    <t>https://data.worldbank.org/indicator/AG.LND.TOTL.K2?locations=BR</t>
  </si>
  <si>
    <t xml:space="preserve">Total country landmass
</t>
  </si>
  <si>
    <t>BRA001Landmass affected</t>
  </si>
  <si>
    <t>R4V 06/12/2023; IBGE accessed 25/12/2022; ECHO 31/01/2024; IBGE accessed 20/02/2024</t>
  </si>
  <si>
    <t>https://www.r4v.info/en/rmrp2024update; https://www.ibge.gov.br/geociencias/organizacao-do-territorio/estrutura-territorial/15761-areas-dos-municipios.html?t=acesso-ao-produto&amp;c=29; https://www.ibge.gov.br/cidades-e-estados.html ;   https://reliefweb.int/report/brazil/brazil-floods-civil-protection-bahia-reliefweb-inmet-echo-daily-flash-31-january-2024</t>
  </si>
  <si>
    <t>The figure is carried out by taking the population figures from the most affected states in terms of migrations and natural disasters (Drought). The hotspot in 2024 was Amazonas; but also the states taken into consideration are those whose PIN is over 10k according to R4V estimations for 2023. In short the figure is disaggregated in People exposed bra002 105.883,244 + people exposed bra004 3.941,175 = 109 824 419</t>
  </si>
  <si>
    <t>BRA001People exposed</t>
  </si>
  <si>
    <t>R4V 26/12/2023; PAHO 09/02/2024; UNICEF 24/11/2023</t>
  </si>
  <si>
    <t>https://reliefweb.int/report/brazil/brazil-situation-report-september-2023; https://reliefweb.int/report/brazil/brazil-floods-government-bahia-noaa-cpc-paho-echo-daily-flash-09-february-2024; https://reliefweb.int/report/brazil/unicef-brazil-humanitarian-situation-report-no-2-amazon-drought-22-november-2023</t>
  </si>
  <si>
    <t>The figure is carried out from people affected by the  Venezuelan migration BRA002 583000 and people affected by droughts BRA004 600000= 1 183 000</t>
  </si>
  <si>
    <t>BRA001People affected</t>
  </si>
  <si>
    <t>R4V 04/06/2024</t>
  </si>
  <si>
    <t>The displacement figure of BRA001 is the agreggation of displacement figures of Venezuelan Refugees and migrants (BRA002) plus BRA004 figure which is information gap an is taken as 0</t>
  </si>
  <si>
    <t>BRA001People displaced</t>
  </si>
  <si>
    <t>No new data available for May 2024 update</t>
  </si>
  <si>
    <t>BRA001Injuries reported</t>
  </si>
  <si>
    <t>Missing Migrants accessed 26/07/2024</t>
  </si>
  <si>
    <t>https://reliefweb.int/report/brazil/brazil-floods-government-bahia-noaa-cpc-paho-echo-daily-flash-09-february-2024; https://missingmigrants.iom.int/region/americas?region_incident=4041&amp;route=3936&amp;incident_date%5Bmin%5D=&amp;incident_date%5Bmax%5D= ; https://reliefweb.int/report/brazil/brazil-emergencia-de-inundaciones-rio-grande-do-sul-nota-resumen-2-al-27-de-mayo-2024</t>
  </si>
  <si>
    <t>Fatalities reported of Venezuelan migrants registered during the last six months</t>
  </si>
  <si>
    <t>BRA001Fatalities reported</t>
  </si>
  <si>
    <t>BRA001Fatalities in all crises</t>
  </si>
  <si>
    <t>R4V 07/03/2023; R4V 06/12/2023; PAHO 09/02/2024</t>
  </si>
  <si>
    <t>https://www.r4v.info/sites/default/files/2022-10/RMNA_2022_WEB_V2.pdf; https://reliefweb.int/report/brazil/brazil-floods-government-bahia-noaa-cpc-paho-echo-daily-flash-09-february-2024</t>
  </si>
  <si>
    <t xml:space="preserve">This figure is the result of BRA002 people in need, plus BRA004 people in need,
</t>
  </si>
  <si>
    <t>BRA001People in Need</t>
  </si>
  <si>
    <t>R4V 07/03/2023; R4V 06/12/2023; ECHO 31/01/2024; PAHO 09/02/2024; IBGE accessed 20/02/2024</t>
  </si>
  <si>
    <t>https://www.r4v.info/en/rmrp2024update; https://www.ibge.gov.br/geociencias/organizacao-do-territorio/estrutura-territorial/15761-areas-dos-municipios.html?t=acesso-ao-produto&amp;c=29; https://www.ibge.gov.br/cidades-e-estados.html ;   https://reliefweb.int/report/brazil/brazil-floods-civil-protection-bahia-reliefweb-inmet-echo-daily-flash-31-january-2024; https://reliefweb.int/report/brazil/brazil-floods-government-bahia-noaa-cpc-paho-echo-daily-flash-09-february-2024</t>
  </si>
  <si>
    <t>The figure is carried out from people exposed figure minus poeple affected figure</t>
  </si>
  <si>
    <t>BRA001Minimal humanitarian conditions - Level 1</t>
  </si>
  <si>
    <t>R4V 18/11/ 2022;PAHO 15/09/2023 ; PAHO 31/10/2023</t>
  </si>
  <si>
    <t>https://www.r4v.info/pt/document/rmrp-20232024-plano-regional-e-capitulo-brasil;  https://reliefweb.int/report/brazil/natural-hazards-monitoring-15-september-2023 ; https://reliefweb.int/report/brazil/natural-hazards-monitoring-31-october-2023</t>
  </si>
  <si>
    <t>The figure is carried out from people affected figure minus people in need figure</t>
  </si>
  <si>
    <t>BRA001Stressed humanitarian conditions - Level 2</t>
  </si>
  <si>
    <t>This figure is the result of BRA002 people in need, plus BRA004 people in need</t>
  </si>
  <si>
    <t>BRA001Moderate humanitarian conditions - Level 3</t>
  </si>
  <si>
    <t>BRA001Severe humanitarian conditions - Level 4</t>
  </si>
  <si>
    <t xml:space="preserve">x
</t>
  </si>
  <si>
    <t>BRA001Extreme humanitarian conditions - Level 5</t>
  </si>
  <si>
    <t>BRA001Crisis affected groups</t>
  </si>
  <si>
    <t>BRA001Illness cases reported</t>
  </si>
  <si>
    <t>BRA001Buildings damaged</t>
  </si>
  <si>
    <t>BRA001Buildings destroyed</t>
  </si>
  <si>
    <t>BRA001Buildings in affected area</t>
  </si>
  <si>
    <t>BRA001Economic Losses</t>
  </si>
  <si>
    <t>World Bank accessed 20/02/2024</t>
  </si>
  <si>
    <t xml:space="preserve">https://data.worldbank.org/indicator/SP.POP.TOTL?locations=MX </t>
  </si>
  <si>
    <t>Total population figure from World Bank</t>
  </si>
  <si>
    <t>MEX001Total population</t>
  </si>
  <si>
    <t>World Bank 31/12/2021; Instituto para la Economía y la Paz (IEP) 31/05/2021</t>
  </si>
  <si>
    <t>https://data.worldbank.org/indicator/AG.LND.TOTL.K2?locations=MX ; https://www.visionofhumanity.org/wp-content/uploads/2021/05/ESP-MPI-2021-web-1.pdf</t>
  </si>
  <si>
    <t>According to the IEP the entire mexican territory is affected by the criminal violence. Therefore, the landmass affected is all the mexican states. This also includes the landmass affected by the mixed migration crisis.</t>
  </si>
  <si>
    <t>MEX001Landmass affected</t>
  </si>
  <si>
    <t>According to the IEP the entire mexican territory is affected by the criminal violence. Therefore, the people exposed is the total population of the country. This also includes the people exposed by the mixed migration crisis.</t>
  </si>
  <si>
    <t>MEX001People exposed</t>
  </si>
  <si>
    <t>Internal Displacement Monitoring Centre (IMDC)  accessed  30/02/2024; UNHCR 31/12/2021</t>
  </si>
  <si>
    <t>https://www.internal-displacement.org/global-report/grid2023/ ; https://www.unhcr.org/refugee-statistics-uat/download/?url=JZ3p8k</t>
  </si>
  <si>
    <t>Total number of IDPs because of conflict and violence as of the end of 2020 according to the annual report of IMDC + Others of concern + Venezueleans displaced abroad from the Refugees in Mexico. However there are no other figures about the rest of affected people.</t>
  </si>
  <si>
    <t>MEX001People affected</t>
  </si>
  <si>
    <t>IDMC 14/05/2024</t>
  </si>
  <si>
    <t xml:space="preserve"> https://www.internal-displacement.org/publications/2024-global-report-on-internal-displacement-grid/</t>
  </si>
  <si>
    <t>The agregated displacement is the sum of MEX 002 and MEX 003 figures, namely: Idps by criminal violence and migrants and asylum seekers from mixed migration crisis</t>
  </si>
  <si>
    <t>MEX001People displaced</t>
  </si>
  <si>
    <t>There are no approximate or exact figures about injuries reported</t>
  </si>
  <si>
    <t>MEX001Injuries reported</t>
  </si>
  <si>
    <t>ACLED accessed 26/07/24; IOM 2024</t>
  </si>
  <si>
    <t>https://acleddata.com/dashboard/#/dashboard; https://missingmigrants.iom.int/region/americas?region_incident=4041&amp;route=3936&amp;incident_date%5Bmin%5D=&amp;incident_date%5Bmax%5D=</t>
  </si>
  <si>
    <t xml:space="preserve">Number of fatalities in the last 6 months of the affected provinces. </t>
  </si>
  <si>
    <t>MEX001Fatalities reported</t>
  </si>
  <si>
    <t>MEX001Fatalities in all crises</t>
  </si>
  <si>
    <t>COMAR 04/04/2024</t>
  </si>
  <si>
    <t>https://www.gob.mx/cms/uploads/attachment/file/913718/Cierre_Abril-2024__1-Mayo_.pdf</t>
  </si>
  <si>
    <t>Migrants recognized as refugees or in complementary protection by the Mexican Commission for Refugee Assistance (COMAR) from 2013 to 2024 (until May). However, there are no exact figures about the total number of people in need as they are in constant movement through the country and not all of them are registered.</t>
  </si>
  <si>
    <t>MEX001People in Need</t>
  </si>
  <si>
    <t>Internal Displacement Monitoring Centre (IMDC) 20/05/2021; UNHCR 31/12/2021</t>
  </si>
  <si>
    <t>https://www.internal-displacement.org/sites/default/files/publications/documents/grid2021_idmc.pdf</t>
  </si>
  <si>
    <t>People exposed - people affected</t>
  </si>
  <si>
    <t>MEX001Minimal humanitarian conditions - Level 1</t>
  </si>
  <si>
    <t>Internal Displacement Monitoring Centre (IMDC) 20/05/2023; UNHCR 31/12/2021</t>
  </si>
  <si>
    <t>People affected - people in need</t>
  </si>
  <si>
    <t>MEX001Stressed humanitarian conditions - Level 2</t>
  </si>
  <si>
    <t>Migrants recognized as refugees or in complementary protection by the Mexican Commission for Refugee Assistance (COMAR) from 2013 to 2023 (until September). However, there are no exact figures about the total number of people in need as they are in constant movement through the country and not all of them are registered.</t>
  </si>
  <si>
    <t>MEX001Moderate humanitarian conditions - Level 3</t>
  </si>
  <si>
    <t>There are no approximate or exact figures about severe humanitarian conditions</t>
  </si>
  <si>
    <t>MEX001Severe humanitarian conditions - Level 4</t>
  </si>
  <si>
    <t>MEX001Extreme humanitarian conditions - Level 5</t>
  </si>
  <si>
    <t>https://www.internal-displacement.org/sites/default/files/publications/documents/grid2021_idmc.pdf ; https://www.unhcr.org/refugee-statistics-uat/download/?url=JZ3p8k</t>
  </si>
  <si>
    <t>MEX001Crisis affected groups</t>
  </si>
  <si>
    <t>MEX001Illness cases reported</t>
  </si>
  <si>
    <t>MEX001Buildings damaged</t>
  </si>
  <si>
    <t>MEX001Buildings destroyed</t>
  </si>
  <si>
    <t>MEX001Buildings in affected area</t>
  </si>
  <si>
    <t>MEX001Economic Losses</t>
  </si>
  <si>
    <t>Total population figure from World Bank (2021) - # of Mexicans living abroad (2017)</t>
  </si>
  <si>
    <t>MEX002Total population</t>
  </si>
  <si>
    <t>https://data.worldbank.org/indicator/AG.LND.TOTL.K2?locations=MX</t>
  </si>
  <si>
    <t>According to the IEP the entire mexican territory is affected by the criminal violence. Therefore, the landmass affected is all the mexican states .</t>
  </si>
  <si>
    <t>MEX002Landmass affected</t>
  </si>
  <si>
    <t>https://data.worldbank.org/indicator/SP.POP.TOTL?locations=MX</t>
  </si>
  <si>
    <t>According to the IEP the entire mexican territory is affected by the criminal violence. Therefore, the people exposed is the total population of the country.</t>
  </si>
  <si>
    <t>MEX002People exposed</t>
  </si>
  <si>
    <t>Internal Displacement Monitoring Centre (IMDC) accessed 30/03/2024</t>
  </si>
  <si>
    <t>https://www.internal-displacement.org/global-report/grid2023/</t>
  </si>
  <si>
    <t>Total number of IDPs because of conflict and violence as of the end of 2022 according to the annual report of IMDC. However there are no other figures about the rest of affected people.</t>
  </si>
  <si>
    <t>MEX002People affected</t>
  </si>
  <si>
    <t xml:space="preserve">Total number of IDPs because of conflict and violence as of the end of 2023 according to the annual report of IMDC. </t>
  </si>
  <si>
    <t>MEX002People displaced</t>
  </si>
  <si>
    <t>MEX002Injuries reported</t>
  </si>
  <si>
    <t>ACLED accessed 26/07/24</t>
  </si>
  <si>
    <t>Number of fatalities in the last 6 months of the affected provinces.</t>
  </si>
  <si>
    <t>MEX002Fatalities reported</t>
  </si>
  <si>
    <t>MEX002Fatalities in all crises</t>
  </si>
  <si>
    <t>There are no approximate or exact figures about people in need</t>
  </si>
  <si>
    <t>MEX002People in Need</t>
  </si>
  <si>
    <t>MEX002Minimal humanitarian conditions - Level 1</t>
  </si>
  <si>
    <t>People affected - People in need</t>
  </si>
  <si>
    <t>MEX002Stressed humanitarian conditions - Level 2</t>
  </si>
  <si>
    <t>There are no approximate or exact figures about moderate humanitarian conditions</t>
  </si>
  <si>
    <t>MEX002Moderate humanitarian conditions - Level 3</t>
  </si>
  <si>
    <t>MEX002Severe humanitarian conditions - Level 4</t>
  </si>
  <si>
    <t>There are no approximate or exact figures about extreme humanitarian conditions</t>
  </si>
  <si>
    <t>MEX002Extreme humanitarian conditions - Level 5</t>
  </si>
  <si>
    <t>Internal Displacement Monitoring Centre (IMDC) 01/05/2022</t>
  </si>
  <si>
    <t>https://www.internal-displacement.org/sites/default/files/publications/documents/IDMC_GRID_2022_LR.pdf</t>
  </si>
  <si>
    <t>MEX002Crisis affected groups</t>
  </si>
  <si>
    <t>MEX002Illness cases reported</t>
  </si>
  <si>
    <t>MEX002Buildings damaged</t>
  </si>
  <si>
    <t>MEX002Buildings destroyed</t>
  </si>
  <si>
    <t>MEX002Buildings in affected area</t>
  </si>
  <si>
    <t>MEX002Economic Losses</t>
  </si>
  <si>
    <t>Total population figure from World Bank (2022)</t>
  </si>
  <si>
    <t>MEX003Total population</t>
  </si>
  <si>
    <t>Amnesty International 28/04/2010; INEGI accessed 26/9/2023</t>
  </si>
  <si>
    <t>https://www.amnesty.org/es/documents/amr41/014/2010/es/;
https://www.inegi.org.mx/inegi/spc/doc/internet/1-geografiademexico/man_refgeog_extterr_vs_enero_30_2088.pdf</t>
  </si>
  <si>
    <t>Total of square kilometers of states through which migrant routes pass (overestimation), according to migrant route map from 2010 (no recent maps available). The states considered are: Baja California, Sonora, Chihuaha, Tamaulipas , Cohuila, Sinaloa, Jalisco, Mexico DF, Veracruz, Oxaca, Chiapas, Tabasco.</t>
  </si>
  <si>
    <t>MEX003Landmass affected</t>
  </si>
  <si>
    <t>Amnesty International 28/04/2010 ; Gobierno de Mexico 07/02/2024 ; Strauss Center 01/08/2022; INEGI accessed 26/9/2023</t>
  </si>
  <si>
    <t xml:space="preserve">https://portales.segob.gob.mx/work/models/PoliticaMigratoria/CEM/Estadisticas/Sintesis_Graficas/Sintesis_2023.pdf ; 
https://www.strausscenter.org/wp-content/uploads/Aug_2022_Metering.pdf ;
https://www.amnesty.org/es/documents/amr41/014/2010/es/;
https://cuentame.inegi.org.mx/monografias/informacion/df/poblacion/
</t>
  </si>
  <si>
    <t>Total of people living in the affected area Baja California ,Sonora, Chihuaha, Tamaulipas, Cohuila
Sinaloa , Jalisco, Mexico DF, Veracruz, Oxaca, Chiapas, Tabasco,  (57856426) + Mexicans forcefully returned from the USA in 2022 (13788) + Asylum-seekers on metering waitlists in August 2022 (55000).</t>
  </si>
  <si>
    <t>MEX003People exposed</t>
  </si>
  <si>
    <t>UNHCR 31/12/2021</t>
  </si>
  <si>
    <t>https://www.unhcr.org/refugee-statistics/download/?url=JZ3p8k</t>
  </si>
  <si>
    <t>Others of concern (165,218) + Venezuelans displaced abroad from the Refugees in Mexico (63,179).</t>
  </si>
  <si>
    <t>MEX003People affected</t>
  </si>
  <si>
    <t>COMAR 02/7/2024</t>
  </si>
  <si>
    <t>https://www.gob.mx/cms/uploads/attachment/file/924853/Cierre_Junio-2024__1-Julio_.pdf</t>
  </si>
  <si>
    <t>Mixed migration in México accoding to COMAR</t>
  </si>
  <si>
    <t>MEX003People displaced</t>
  </si>
  <si>
    <t>MEX003Injuries reported</t>
  </si>
  <si>
    <t>Missing Migrants accessed 26/04/2024</t>
  </si>
  <si>
    <t>https://missingmigrants.iom.int/region/americas?region_incident=4041&amp;route=3936&amp;year%5B%5D=13651&amp;incident_date%5Bmin%5D=&amp;incident_date%5Bmax%5D=</t>
  </si>
  <si>
    <t>Missing migrants in the US-Mexican border frum during 2024</t>
  </si>
  <si>
    <t>MEX003Fatalities reported</t>
  </si>
  <si>
    <t>Fatalities were reported in battles, riots, and violence against civilians during last 6 months, plus fatalities of migrants reported in Mexico</t>
  </si>
  <si>
    <t>MEX003Fatalities in all crises</t>
  </si>
  <si>
    <t>MEX003People in Need</t>
  </si>
  <si>
    <t>Amnesty International 28/04/2010 ; Gobierno de Mexico 01/11/2023 ; Strauss Center 01/08/2022; INEGI accessed 26/9/2023; COMAR 04/04/2024</t>
  </si>
  <si>
    <t xml:space="preserve">; http://portales.segob.gob.mx/work/models/PoliticaMigratoria/CEM/Estadisticas/Sintesis_Graficas/Sintesis_2023.pdf ; https://www.strausscenter.org/wp-content/uploads/Aug_2022_Metering.pdf ;https://www.amnesty.org/es/documents/amr41/014/2010/es/;
https://cuentame.inegi.org.mx/monografias/informacion/df/poblacion/;
https://www.unhcr.org/refugee-statistics/download/?url=JZ3p8k
</t>
  </si>
  <si>
    <t>The total number of people in minimum humanitarian condition- level 1, according to Inform Severity Methodology.</t>
  </si>
  <si>
    <t>MEX003Minimal humanitarian conditions - Level 1</t>
  </si>
  <si>
    <t>https://www.unhcr.org/refugee-statistics-uat/download/?url=JZ3p8k</t>
  </si>
  <si>
    <t>The total number of people in stressed humanitarian condition- level 2, according to Inform Severity Methodology.</t>
  </si>
  <si>
    <t>MEX003Stressed humanitarian conditions - Level 2</t>
  </si>
  <si>
    <t>MEX003Moderate humanitarian conditions - Level 3</t>
  </si>
  <si>
    <t>MEX003Severe humanitarian conditions - Level 4</t>
  </si>
  <si>
    <t>MEX003Extreme humanitarian conditions - Level 5</t>
  </si>
  <si>
    <t>UNCHR 31/12/2018</t>
  </si>
  <si>
    <t>Hosts, migrants/refugees, returnees</t>
  </si>
  <si>
    <t>MEX003Crisis affected groups</t>
  </si>
  <si>
    <t>MEX003Illness cases reported</t>
  </si>
  <si>
    <t>MEX003Buildings damaged</t>
  </si>
  <si>
    <t>MEX003Buildings destroyed</t>
  </si>
  <si>
    <t>MEX003Buildings in affected area</t>
  </si>
  <si>
    <t>MEX003Economic Losses</t>
  </si>
  <si>
    <t>There are no approximate or exact figures about economic losses</t>
  </si>
  <si>
    <t>DOM002Economic Losses</t>
  </si>
  <si>
    <t>GEOREF accessed 13/12/2021</t>
  </si>
  <si>
    <t>http://www.geo-ref.net/en/ago.htm</t>
  </si>
  <si>
    <t>From GEO REF, Total Square kilometres of Kuando Kubango, Moxico, Cunene, Huila and Namibe provinces</t>
  </si>
  <si>
    <t>AGO002Landmass affected</t>
  </si>
  <si>
    <t>UNFPA 20/07/2023</t>
  </si>
  <si>
    <t>https://data.humdata.org/dataset/01679d5e-9cf1-45a4-a212-662a2309780c/resource/70c8e692-1698-4cc9-9d8c-02300983afa0/download/ago_admpop_2023.xlsx</t>
  </si>
  <si>
    <t>This corresponds to all people living in Kuando Kubango, Moxico, Cunene, Huila and Namibe provinces. The figure was calculated based on a projection of the population in 2023.</t>
  </si>
  <si>
    <t>AGO002People exposed</t>
  </si>
  <si>
    <t>WFP 30/05/2024</t>
  </si>
  <si>
    <t xml:space="preserve">https://docs.wfp.org/api/documents/WFP-0000159208/download/ </t>
  </si>
  <si>
    <t>Since there is no recent estimate of the number of people in level 2, all people living in the affected area, apart from those in level 3, are classified as in level 1. In this case, People Affected equals PIN.</t>
  </si>
  <si>
    <t>AGO002People affected</t>
  </si>
  <si>
    <t xml:space="preserve">This the number of people in need according to the latest WFP hotspot analysis in 2024. The SADC PIN figure was considered but it is lower than the WFP figure (2.2M), without further detail on the source or the calculation method. This is why WFP hotspot analysis was favored in this specific case. The figure corresponds to people projected to experience IPC3 or above levels of food insecurity through 2024. Indeed, the increase reflects a change of source and the geographic expansion of the drought crisis in southern Angola crisis. Given that there has been no IPC analysis since 2021, we were always looking for new sources to update the PIN for this crisis. Two potential sources (SADC appeal and WFP Southern Africa drought hotspot analysis) were recently published, and it is between these two that a choice was made.
The SADC appeal indicates 1.8M experiencing IPC3+ levels in the country (while not being precise on the period considered) while WFP indicates 2.8 million people expected to be in acute food insecurity in southern Angola after the 2024 harvest.
While for the SADC report we were unable to explain the methodology, the WFP figure comes from the combination of their estimate of the ‘Vulnerable Population’ (which is the latest IPC figure) and Drought Affected people. Thus, we had two sources of information, one of which lacked details while the other seemed more precise in terms of the area concerned and the methodology for estimating people in need. The choice therefore fell on the WFP Southern Africa Drought Hotspot Analysis.
The SADC, however, remains a source used for other crises mainly because there are no more recent and more detailed alternative sources.
</t>
  </si>
  <si>
    <t>AGO002People in Need</t>
  </si>
  <si>
    <t xml:space="preserve">https://data.humdata.org/dataset/01679d5e-9cf1-45a4-a212-662a2309780c/resource/70c8e692-1698-4cc9-9d8c-02300983afa0/download/ago_admpop_2023.xlsx </t>
  </si>
  <si>
    <t>This corresponds to all people living in the affected areas, with the exception of those in level 3. The figure was calculated based on a projection of the population in 2023.</t>
  </si>
  <si>
    <t>AGO002Minimal humanitarian conditions - Level 1</t>
  </si>
  <si>
    <t>Since there is no recent estimate of the number of people in level 2, all people living in the affected area, apart from those in level 3, are classified as in level 1.</t>
  </si>
  <si>
    <t>AGO002Stressed humanitarian conditions - Level 2</t>
  </si>
  <si>
    <t>All of the people projected to be in need were placed in level 3. Although the 2021 IPC analysis included people in level 4, none of the recent sources indicate the extent of this category currently. In addition, FEWS NET’s analyses mention a persistence of IPC 3 (even if they do not exclude the existence of people in IPC 4) in several of their recent reports. Therefore, all people in need are considered at level 3 pending the publication of more detailed figures.
The SADC appeal PIN figure was considered but then we decided to use WFP latest drought hotspot analysis. The SADC appeal indicates 1.8M experiencing IPC3+ levels in the country (while not being precise on the period considered) while WFP indicates 2.8 million people expected to be in acute food insecurity in southern Angola after the 2024 harvest.
While for the SADC report we were unable to explain the methodology, the WFP figure comes from the combination of their estimate of the ‘Vulnerable Population’ (which is the latest IPC figure) and Drought Affected people. Thus, we had two sources of information, one of which lacked details while the other seemed more precise in terms of the area concerned and the methodology for estimating people in need. The choice therefore fell on the WFP Southern Africa Drought Hotspot Analysis.
The SADC, however, remains a source used for other crises mainly because there are no more recent and more detailed alternative sources.</t>
  </si>
  <si>
    <t>AGO002Moderate humanitarian conditions - Level 3</t>
  </si>
  <si>
    <t>All of the people projected to be in need were placed in level 3. Although the 2021 IPC analysis included people in level 4, none of the recent sources indicate the extent of this category currently. In addition, FEWS NET’s analyses mention a persistence of IPC 3 (even if they do not exclude the existence of people in IPC 4) in several of their recent reports. Therefore, all people in need are considered at level 3 pending the publication of more detailed figures.</t>
  </si>
  <si>
    <t>AGO002Severe humanitarian conditions - Level 4</t>
  </si>
  <si>
    <t>There are no people in level 5 in Angola. The 2021 IPC analysis did not include people in level 5. No current source indicates the presence of this category</t>
  </si>
  <si>
    <t>AGO002Extreme humanitarian conditions - Level 5</t>
  </si>
  <si>
    <t>OCHA 03/03/2024</t>
  </si>
  <si>
    <t>https://reliefweb.int/report/syrian-arab-republic/syrian-arab-republic-2024-humanitarian-needs-overview-february-2024</t>
  </si>
  <si>
    <t>Total population of the country according to 2024 humanitarian need overview of Syria. This number was adopted instead of World Bank figure, as they consider the population movement such internal displaced people and returnees.</t>
  </si>
  <si>
    <t>SYR002Total population</t>
  </si>
  <si>
    <t>KFCRIS , OCHA 06/02/2023</t>
  </si>
  <si>
    <t>https://kfcris.com/pdf/5e43a7813784133606d70cc8b52d433b5909a9623e8c2.pdf; https://reliefweb.int/report/syrian-arab-republic/syrian-arab-republic-humanitarian-country-team-hct-coordinated-response-flash-update-earthquake-6-february-2023</t>
  </si>
  <si>
    <t>Total surface areas of: Aleppo, Lattaki, Hama, Tartous, Idelb, and Ar-Raqqa. These governorates are all considered impacted by Türkiye / Syria earthquake.</t>
  </si>
  <si>
    <t>SYR002Landmass affected</t>
  </si>
  <si>
    <t>OCHA 22/12/2022</t>
  </si>
  <si>
    <t>https://reliefweb.int/report/syrian-arab-republic/syrian-arab-republic-2023-humanitarian-needs-overview-december-2022?_gl=1*mk5vc1*_ga*MTY1MTI5MjA4Mi4xNjcxNjIyMzY5*_ga_E60ZNX2F68*MTY3NTc2MzI4Ny4zLjAuMTY3NTc2MzI4Ny42MC4wLjA.</t>
  </si>
  <si>
    <t>Total population of: Aleppo, Lattaki, Hama, Tartous, Idelb, and Ar-Raqqa. The whole population of these areas are considered exposed by the earthquake. The population of these areas are based on 2023 HNO numbers.</t>
  </si>
  <si>
    <t>SYR002People exposed</t>
  </si>
  <si>
    <t>UNHCR 24/07/2023</t>
  </si>
  <si>
    <t>https://reliefweb.int/report/syrian-arab-republic/syria-unhcr-operational-update-june-2023</t>
  </si>
  <si>
    <t>People affected by the EQ per OCHA estimates in the Flash appeal in July 2023. The people affected as a result of the three major earthquakes that hit southeastern Türkiye and northwestern Syria, affected around 8.8 million people in Syria alone and aggravating the existing humanitarian crisis. The earthquakes caused more than 5,900 deaths and 12,800 injures in the country. Severe basic and critical infrastructure damage included an estimated 10,600 buildings.</t>
  </si>
  <si>
    <t>SYR002People affected</t>
  </si>
  <si>
    <t>Shelter Cluster accessed 19/11/2023</t>
  </si>
  <si>
    <t>https://sheltercluster.org/north-west-syria-hub/factsheets/2023-03</t>
  </si>
  <si>
    <t>The Camp Coordination and Camp Management (CCCM) Cluster for Syria's shelter cluster tracked more than 108,000 displacements across NWS in February following the earthquakes, and 15,000 displacements were tracked in March.</t>
  </si>
  <si>
    <t>SYR002People displaced</t>
  </si>
  <si>
    <t>Since more than 6 months have passed since the earthquake, the assumption is no new injuries (or significantly low) occurred due to the earthquake.</t>
  </si>
  <si>
    <t>SYR002Injuries reported</t>
  </si>
  <si>
    <t>Since more than 6 months have passed since the earthquake, the assumption is no new deaths (or significantly low) occurred due to the earthquake.</t>
  </si>
  <si>
    <t>SYR002Fatalities reported</t>
  </si>
  <si>
    <t>WFP 05/03/2023</t>
  </si>
  <si>
    <t>https://reliefweb.int/report/turkiye/wfp-turkiye-and-syria-earthquake-response-situation-report-6-2-march-2023</t>
  </si>
  <si>
    <t>Distinguishing needs as a result of the earthquake from needs caused by the conflict is complicated with not a lot of reliable sources for such estimation. A low reliability estimation using food security indicator was used. For PiN, the people targeted for food assistance activities by WFP for the EQ response was used as a proxy for PiN.</t>
  </si>
  <si>
    <t>SYR002People in Need</t>
  </si>
  <si>
    <t>OCHA 03/03/2024, WFP 05/03/2023</t>
  </si>
  <si>
    <t>https://reliefweb.int/report/syrian-arab-republic/syrian-arab-republic-2023-humanitarian-needs-overview-december-2022?_gl=1*mk5vc1*_ga*MTY1MTI5MjA4Mi4xNjcxNjIyMzY5*_ga_E60ZNX2F68*MTY3NTc2MzI4Ny4zLjAuMTY3NTc2MzI4Ny42MC4wLjA.
https://reliefweb.int/report/syrian-arab-republic/syria-unhcr-operational-update-june-2023</t>
  </si>
  <si>
    <t>The number of people who are exposed to the crisis but not affected or in needs of urgent humanitarian assistance.</t>
  </si>
  <si>
    <t>SYR002Minimal humanitarian conditions - Level 1</t>
  </si>
  <si>
    <t>https://reliefweb.int/report/syrian-arab-republic/syria-unhcr-operational-update-june-2023;
https://reliefweb.int/report/turkiye/wfp-turkiye-and-syria-earthquake-response-situation-report-6-2-march-2023</t>
  </si>
  <si>
    <t>The number of people who are affected by the crisis but not in needs of humanitarian assistance.</t>
  </si>
  <si>
    <t>SYR002Stressed humanitarian conditions - Level 2</t>
  </si>
  <si>
    <t xml:space="preserve">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For moderate humanitarian conditions estimates, the percentage of people in need in Syria catagorized as in sever level per HNO 2024. This is an under-estimate as earthquakes have exacerabted humanitarian conditions in for people in need. </t>
  </si>
  <si>
    <t>SYR002Moderate humanitarian conditions - Level 3</t>
  </si>
  <si>
    <t xml:space="preserve">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For sever humanitarian conditions estimates, the percentage of people in need in Syria catagorized as in extreme level per HNO 2024. This is an under-estimate as earthquakes have exacerabted humanitarian conditions in for people in need. </t>
  </si>
  <si>
    <t>SYR002Severe humanitarian conditions - Level 4</t>
  </si>
  <si>
    <t xml:space="preserve">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For extreme humanitarian conditions estimates, the percentage of people in need in Syria categorised as in catastrophic level per HNO 2024. This is an under-estimate as earthquakes have exacerbated humanitarian conditions in for people in need. </t>
  </si>
  <si>
    <t>SYR002Extreme humanitarian conditions - Level 5</t>
  </si>
  <si>
    <t>Complex crisis in Niger</t>
  </si>
  <si>
    <t>NER006</t>
  </si>
  <si>
    <t>World Population accessed 14/08/2024</t>
  </si>
  <si>
    <t>The total population of Niger in 2024, including refugees, migrants, and asylum seekers</t>
  </si>
  <si>
    <t>NER006Total population</t>
  </si>
  <si>
    <t>City Population accessed 14/08/2024</t>
  </si>
  <si>
    <t>https://www.citypopulation.de/en/niger/cities/</t>
  </si>
  <si>
    <t>The figure represents the total landmass of Niger, as the whole country is affected by the complex crisis which is driven by violence, insecurity, displacement, and natural hazards.</t>
  </si>
  <si>
    <t>NER006Landmass affected</t>
  </si>
  <si>
    <t>The total population is exposed to the complex crisis in Niger, which is driven by violence, insecurity, displacement, and natural hazards. Insecurity stemming from crises in neighbouring countries is affecting the population in Niger. In Diffa region, where a state of emergency has been in place since 2015, Boko Haram continues to carry out sporadic attacks on civilians. Since September 2018, the Burkina Faso border area has seen increasing attacks by non-state armed groups against the population and authorities, leading to the declaration of states of emergency in several departments. In Tillabéri and Tahoua regions, in the border area between Burkina Faso, Mali, and Niger, attacks by non-state armed groups affiliated with either al-Qaeda or the Islamic State continue to force thousands of people to flee. Schools are often closed because of insecurity, mostly in Diffa, Maradi, Tahoua, and Tillabéri regions. A July 2023 military coup resulted in sanctions throughout the country, including border closures, which pose humanitarian access issues and disrupt trade flows. Insecurity also disrupts access to livelihoods and markets. Additionally, the country hosts more than 400,000 refugees, most of them are from Nigeria and Mali. The presence of refugees puts a strain on public services and livelihoods opportunities.</t>
  </si>
  <si>
    <t>NER006People exposed</t>
  </si>
  <si>
    <t>OCHA 06/01/2023</t>
  </si>
  <si>
    <t>https://reliefweb.int/report/niger/niger-apercu-des-besoins-humanitaires-2023-janvier-2023?_gl=1*agf6mz*_gcl_aw*R0NMLjE3MjMwNDAwNjIuRUFJYUlRb2JDaE1Ja1AtVTVaalpod01WM1pSb0NSMTg2UktIRUFBWUFTQUFFZ0tzSl9EX0J3RQ..*_ga*MTI1ODEwODE4MC4xNzEzMzcwNTAz*_ga_E60ZNX2F68*MTcyMzYzMjY1Ny4xODMuMS4xNzIzNjMzOTM3LjYwLjAuMA</t>
  </si>
  <si>
    <t>The figure is the people affected by the complex crisis in Niger. It is the latest that has been provided by OCHA. The reliability is set to Medium, due to lack of new data. Once new data is available, the figure will be updated. The complex crisis in Niger is driven by violence, insecurity, displacement, and natural hazards. Insecurity stemming from crises in neighbouring countries is affecting the population in Niger. In Diffa region, where a state of emergency has been in place since 2015, Boko Haram continues to carry out sporadic attacks on civilians. Since September 2018, the Burkina Faso border area has seen increasing attacks by non-state armed groups against the population and authorities, leading to the declaration of states of emergency in several departments. In Tillabéri and Tahoua regions, in the border area between Burkina Faso, Mali, and Niger, attacks by non-state armed groups affiliated with either al-Qaeda or the Islamic State continue to force thousands of people to flee. Schools are often closed because of insecurity, mostly in Diffa, Maradi, Tahoua, and Tillabéri regions. A July 2023 military coup resulted in sanctions throughout the country, including border closures, which pose humanitarian access issues and disrupt trade flows. Insecurity also disrupts access to livelihoods and markets. Additionally, the country hosts more than 400,000 refugees, most of them are from Nigeria and Mali. The presence of refugees puts a strain on public services and livelihoods opportunities.</t>
  </si>
  <si>
    <t>NER006People affected</t>
  </si>
  <si>
    <t>NER006Illness cases reported</t>
  </si>
  <si>
    <t>NER006Injuries reported</t>
  </si>
  <si>
    <t>NER006Buildings damaged</t>
  </si>
  <si>
    <t>NER006Buildings destroyed</t>
  </si>
  <si>
    <t>NER006Buildings in affected area</t>
  </si>
  <si>
    <t>NER006Economic Losses</t>
  </si>
  <si>
    <t>OCHA 06/06/2024</t>
  </si>
  <si>
    <t>https://reliefweb.int/report/burkina-faso/2024-sahel-humanitarian-needs-and-requirements-overview</t>
  </si>
  <si>
    <t>The figure represents the total number of people in need in Niger. It is taken from OCHA's 2024 Sahel Humanitarian Needs and Requirements Overview. The source is considering this figure to estimate the PiN in 2024, noting that the data is from OCHA's 2023 Humanitarian Response Plan, and the data for 2024 not available. The reliability is set to Medium, due to lack of new data. ACAPS will use this source as it provides a comprehensive figure for all the needs in Niger. Once updated data is available, the PiN figure will be adjusted.</t>
  </si>
  <si>
    <t>NER006People in Need</t>
  </si>
  <si>
    <t>World Population accessed 14/08/2024 ; OCHA 06/01/2023</t>
  </si>
  <si>
    <t>https://humanitarianaction.info/plan/1189 ; https://reliefweb.int/report/niger/niger-apercu-des-besoins-humanitaires-2023-janvier-2023?_gl=1*agf6mz*_gcl_aw*R0NMLjE3MjMwNDAwNjIuRUFJYUlRb2JDaE1Ja1AtVTVaalpod01WM1pSb0NSMTg2UktIRUFBWUFTQUFFZ0tzSl9EX0J3RQ..*_ga*MTI1ODEwODE4MC4xNzEzMzcwNTAz*_ga_E60ZNX2F68*MTcyMzYzMjY1Ny4xODMuMS4xNzIzNjMzOTM3LjYwLjAuMA</t>
  </si>
  <si>
    <t>According to the INFORM severity index methodology Level 1 = People exposed - People affected. The people exposed is the total population of Niger, and the people affected is based on OCHA's data of the people affected in 2023.</t>
  </si>
  <si>
    <t>NER006Minimal humanitarian conditions - Level 1</t>
  </si>
  <si>
    <t>OCHA 06/01/2023 ; OCHA 06/06/2024</t>
  </si>
  <si>
    <t>https://reliefweb.int/report/niger/niger-apercu-des-besoins-humanitaires-2023-janvier-2023?_gl=1*agf6mz*_gcl_aw*R0NMLjE3MjMwNDAwNjIuRUFJYUlRb2JDaE1Ja1AtVTVaalpod01WM1pSb0NSMTg2UktIRUFBWUFTQUFFZ0tzSl9EX0J3RQ..*_ga*MTI1ODEwODE4MC4xNzEzMzcwNTAz*_ga_E60ZNX2F68*MTcyMzYzMjY1Ny4xODMuMS4xNzIzNjMzOTM3LjYwLjAuMA ; https://reliefweb.int/report/burkina-faso/2024-sahel-humanitarian-needs-and-requirements-overview</t>
  </si>
  <si>
    <t>According to the INFORM severity index methodology Level 2 = People affected - People in need. The people affected and PiN are both based on OCHA's data for 2023.</t>
  </si>
  <si>
    <t>NER006Stressed humanitarian conditions - Level 2</t>
  </si>
  <si>
    <t>There are no assessments available for the breakdown of the severity of need of the PiN. ACAPS will consider Level 3 to equal the PiN figure minus Level 4 (which includes the sum of all  people in Level 4 under the Lake Chad Basin crisis, Mali-Burkina Faso conflict crisis, and the Nigerian refugees crisis)</t>
  </si>
  <si>
    <t>NER006Moderate humanitarian conditions - Level 3</t>
  </si>
  <si>
    <t>There are no assessments available for the breakdown of the severity of need of the PiN. ACAPS will consider Level 4 to equal the sum of all  people in Level 4 under the Lake Chad Basin crisis, Mali-Burkina Faso conflict crisis, and the Nigerian refugees crisis.</t>
  </si>
  <si>
    <t>NER006Severe humanitarian conditions - Level 4</t>
  </si>
  <si>
    <t>There are no assessments available for the breakdown of the severity of need of the PiN. Level 5 is kept as an information gap as there are no sources confirming or denying the presence of people facing extereme humanitarian conditions in Niger.</t>
  </si>
  <si>
    <t>NER006Extreme humanitarian conditions - Level 5</t>
  </si>
  <si>
    <t>NER006People facing limited access constraints</t>
  </si>
  <si>
    <t>NER006People facing restricted access constraints</t>
  </si>
  <si>
    <t xml:space="preserve">The number of people in need of humanitarian assistance as a result of the kurdish conflict is unknown, but expected to be high. Affected regions of southeastern Turkey have been subjected to decades of violence, which has deeply affected many aspects of life. Large numbers of people remain in a situation of protracted displacement, though their specific needs are not known. </t>
  </si>
  <si>
    <t>TUR004People in Need</t>
  </si>
  <si>
    <t>TUR004Minimal humanitarian conditions - Level 1</t>
  </si>
  <si>
    <t>TUR004Stressed humanitarian conditions - Level 2</t>
  </si>
  <si>
    <t>TUR004Moderate humanitarian conditions - Level 3</t>
  </si>
  <si>
    <t>TUR004Severe humanitarian conditions - Level 4</t>
  </si>
  <si>
    <t>TUR004Extreme humanitarian conditions - Level 5</t>
  </si>
  <si>
    <t>UNHCR 05/03/2024</t>
  </si>
  <si>
    <t>https://www.3rpsyriacrisis.org/wp-content/uploads/2023/12/2024RSO_advanced_version.pdf</t>
  </si>
  <si>
    <t>Number of different types of affected population groups: 
- IDPs
- Returnees</t>
  </si>
  <si>
    <t>TUR004Crisis affected groups</t>
  </si>
  <si>
    <t>Drought in Mozambique</t>
  </si>
  <si>
    <t>MOZ012</t>
  </si>
  <si>
    <t>World Population Review accessed 09/08/2024</t>
  </si>
  <si>
    <t>https://worldpopulationreview.com/countries/mozambique-population</t>
  </si>
  <si>
    <t>Total population of Mozambique adjusted for population movement</t>
  </si>
  <si>
    <t>MOZ012Total population</t>
  </si>
  <si>
    <t>HDX 2019</t>
  </si>
  <si>
    <t>https://data.humdata.org/dataset/cod-ab-moz/resource/82de025e-4f99-4ede-8c59-0ea3f9b3bed0</t>
  </si>
  <si>
    <t>Landmass is the areas square km covered by provinces affected by drought crisis. The figures per province are as follows: Gaza 75381.82813 | Inhambane 68781.60156 | Manica 62313.67188 | Sofala 67746.92188 | Tete 100697.7656 | Zambezia 103067.875</t>
  </si>
  <si>
    <t>MOZ012Landmass affected</t>
  </si>
  <si>
    <t>HDX 2023 ; IFRC 27/05/2024 ; FEWS NET 06/2024</t>
  </si>
  <si>
    <t>https://data.humdata.org/dataset/46b79d47-0667-4baa-8d69-468b208855ed/resource/7e5b5cba-10e1-4084-88d9-d88a8fd5608d/download/moz_admpop_2023.xlsx ; https://reliefweb.int/report/mozambique/mozambique-africa-drought-emergency-appeal-no-mdrmz024-operational-strategy ; https://fews.net/southern-africa/mozambique/food-security-outlook/june-2024</t>
  </si>
  <si>
    <t>Population exposed is the population of people living in the areas of concern to the drought crisis. The southern and central provinces of Mozambique are the most exposed to El Niño-induced drought and they include Gaza, Inhambane, Manica, Sofala, Tete and Zambezia according to assessments done by FEWS NET June 2024 outlook and an appeal from IFRC in May 2024. The population of these provinces were obtained from HDX and are as follows  1,634,701 Gaza | 1,675,530 Inhambane | 2,497,578 Manica | 2,808,296 Sofala | 3,328,856 Tete | 6,009,500 Zambezia. The HDX source was used because the population was assessed against estimates and projections published by the United Nations World Population Prospects (2022 Revision), the Instituto Nacional de Estatística (INE), and the United States Census Bureau, and found to be generally consistent at the relevant ADM levels. The reliability was put to medium since the figures are based on projections and not actual real figures</t>
  </si>
  <si>
    <t>MOZ012People exposed</t>
  </si>
  <si>
    <t>The population affected was taken as the sum of the population living in areas where drought crisis is imminent. We took the whole exposed population as affected since there are no clear assessments of the people that are affected from the two sources providing provinces undergoing drought. Additionally, the southern and central parts of Mozambique are historically prone to drought. The HDX source was used because the population was assessed against estimates and projections published by the United Nations World Population Prospects (2022 Revision), the Instituto Nacional de Estatística (INE), and the United States Census Bureau, and found to be generally consistent at the relevant ADM levels. The reliability was put to medium since the figures are based on projections and not actual real figures</t>
  </si>
  <si>
    <t>MOZ012People affected</t>
  </si>
  <si>
    <t>IOM 02/05/2024</t>
  </si>
  <si>
    <t>https://dtm.iom.int/reports/mozambique-el-nino-drought-displacements-updatebaruemanica-may-2024</t>
  </si>
  <si>
    <t>An evaluation carried out by the International Organisation for Migration (IOM) in partnership with the National Institute for Disaster Management of Mozambique (INGD) revealed that between April 22-24, 2024, a total of 342 people (58 families) were relocated from the northern districts of Sofala and Tete to host communities in Manica (Bárue district). The displacements were as a result of El Nino induced drought</t>
  </si>
  <si>
    <t>MOZ012People displaced</t>
  </si>
  <si>
    <t>No sources reporting on injuries related to drought</t>
  </si>
  <si>
    <t>MOZ012Injuries reported</t>
  </si>
  <si>
    <t>No sources reporting on fatalities related to drought</t>
  </si>
  <si>
    <t>MOZ012Fatalities reported</t>
  </si>
  <si>
    <t>MOZ012Fatalities in all crises</t>
  </si>
  <si>
    <t>SADC 05/06/2024 ; FAO/FSC 08/08/2024</t>
  </si>
  <si>
    <t>https://reliefweb.int/report/zimbabwe/sadc-regional-humanitarian-appeal-response-el-nino-induced-drought-and-floods-may-2024 ;https://reliefweb.int/report/mozambique/mozambique-food-security-cluster-bulletin-first-semester-2024</t>
  </si>
  <si>
    <t>The number of people in need includes the total population in need of assistance living in drought affected regions Gaza, Inhambane, Manica, Sofala, Tete and Zambezia. We took the PIN figure from SADC appeal over FAO/FSC since the appeal had people in need in different sectorial needs unlike the food cluster that focuses only on food needs. The PIN figure on SADC can be obtained on page 6 and 29. The reliability was medium since the sources provide estimates and the assessment of people in need is still not clear</t>
  </si>
  <si>
    <t>MOZ012People in Need</t>
  </si>
  <si>
    <t xml:space="preserve">According to INFORM SI methodology, the number of people in Level 1 is equal to the people exposed minus the people affected. Since the whole population is affected, there are no people in Level 1. </t>
  </si>
  <si>
    <t>MOZ012Minimal humanitarian conditions - Level 1</t>
  </si>
  <si>
    <t>HDX 2023 ; IFRC 27/05/2024 ; FEWS NET 06/2024 ; SADC 05/06/2024 ; FAO/FSC 08/08/2024</t>
  </si>
  <si>
    <t>https://data.humdata.org/dataset/46b79d47-0667-4baa-8d69-468b208855ed/resource/7e5b5cba-10e1-4084-88d9-d88a8fd5608d/download/moz_admpop_2023.xlsx ; https://reliefweb.int/report/mozambique/mozambique-africa-drought-emergency-appeal-no-mdrmz024-operational-strategy ; https://fews.net/southern-africa/mozambique/food-security-outlook/june-2024 ; https://reliefweb.int/report/zimbabwe/sadc-regional-humanitarian-appeal-response-el-nino-induced-drought-and-floods-may-2024 ;https://reliefweb.int/report/mozambique/mozambique-food-security-cluster-bulletin-first-semester-2024</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</si>
  <si>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
  </si>
  <si>
    <t>MOZ012Stressed humanitarian conditions - Level 2</t>
  </si>
  <si>
    <t>According to INFORM Severity Index methodology, the sum of people in levels 3, 4 and 5 is equal to the total number of people in need. To estimate the severity distribution of the people in level 3 ACAPS took the PIN from SADC appeal (3,300,000) minus people in level 4 (510,151) from the FAO/FSC to get 2,789,849 as estimates of people in level 3.</t>
  </si>
  <si>
    <t>MOZ012Moderate humanitarian conditions - Level 3</t>
  </si>
  <si>
    <t>FAO/FSC 08/08/2024</t>
  </si>
  <si>
    <t>https://reliefweb.int/report/zimbabwe/sadc-regional--appeal-response-el-nino-induced-drought-and-floods- ;mester-2024</t>
  </si>
  <si>
    <t>Level 4 was obtained by taking the figure provided by FAO/FSC as people in level 4 for the period May to September 2024. We took this source because it was the most recent and the only one that provided a breakdown of people in level 4. The reliability was medium since the figure was a projection May to September 2024</t>
  </si>
  <si>
    <t>MOZ012Severe humanitarian conditions - Level 4</t>
  </si>
  <si>
    <t>FAO/FSC source did not mention any number of people with severity level 5. It was the only source available that was giving at least a breakdown of PIN and level 4. We gave it a reliability of medium since even the food insecurity levels were projections May to September 2024 l</t>
  </si>
  <si>
    <t>MOZ012Extreme humanitarian conditions - Level 5</t>
  </si>
  <si>
    <t>In this crisis, all 4 population groups are affected: IDPs, host population, non-host population, and returnees.’</t>
  </si>
  <si>
    <t>MOZ012Crisis affected groups</t>
  </si>
  <si>
    <t>There is no reliable source giving the number of people facing limited access constraints as a result of El Nino induced drought</t>
  </si>
  <si>
    <t>MOZ012People facing limited access constraints</t>
  </si>
  <si>
    <t>There is no reliable source giving the number of people facing restricted access constraints as a result of El Nino induced drought</t>
  </si>
  <si>
    <t>MOZ012People facing restricted access constraints</t>
  </si>
  <si>
    <t>IFRC 29/07/2024</t>
  </si>
  <si>
    <t>https://adore.ifrc.org/Download.aspx?FileId=839571</t>
  </si>
  <si>
    <t>Mozambique is grappling an ongoing cholera outbreak which is one of the largest and deadliest cholera outbreaks in the last 25 years. The outbreak has spread across eight provinces and 51 districts, affecting over 16,000 people since October 2023. According to the report from the Ministry of Health in June 2024, Tete province has had the second highest number of confirmed cases (2,873) across the country. Manica has experienced 469 cases of cholera while there have been no reported cases in Gaza and Inhambane. We considered Cholera cases since drought worsens and heightens the spread of the disease. We placed the reliability as medium since these numbers are from last year and there is no cumulative figure for all the drought affected provinces in the last six months</t>
  </si>
  <si>
    <t>MOZ012Illness cases reported</t>
  </si>
  <si>
    <t>Infogap relating to number of houses damaged as a result of drought</t>
  </si>
  <si>
    <t>MOZ012Buildings damaged</t>
  </si>
  <si>
    <t>Infogap relating to number of houses destroyed as a result of drought</t>
  </si>
  <si>
    <t>MOZ012Buildings destroyed</t>
  </si>
  <si>
    <t>WB Accessed 28/07/2024 ; ACAPS Accessed 16/07/2024; World Population Review accessed 09/08/2024</t>
  </si>
  <si>
    <t>Infogap relating to the number of buildings in the drought affected provinces of drought</t>
  </si>
  <si>
    <t>MOZ012Buildings in affected area</t>
  </si>
  <si>
    <t>There is no reliable source mentioning a cumulative economic loss brought by El Nino induced drought</t>
  </si>
  <si>
    <t>MOZ012Economic Losses</t>
  </si>
  <si>
    <t>Multiple Crises in Mozambique</t>
  </si>
  <si>
    <t>MOZ001</t>
  </si>
  <si>
    <t>MOZ001Total population</t>
  </si>
  <si>
    <t xml:space="preserve">Total landmass of Mozambique. We took the whole country's landmass because the rainy and cyclone season runs at the same time for all the provinces and northern Mozambique conflict too. </t>
  </si>
  <si>
    <t>MOZ001Landmass affected</t>
  </si>
  <si>
    <t xml:space="preserve">Total population of Mozambique is exposed to multiple crises </t>
  </si>
  <si>
    <t>MOZ001People exposed</t>
  </si>
  <si>
    <t>https://data.worldbank.org/indicator/AG.LND.TOTL.K2?locations=MZ ; https://www.acaps.org/en/thematics/all-topics/seasonal-calendar ; https://worldpopulationreview.com/countries/mozambique-population</t>
  </si>
  <si>
    <t>To avoid double counting we took the crisis with highest number of people affected. Because the whole country is exposed during the rain and cyclone season, we took the whole country to be affected even though this figure might be high for the affected. We are expecting the floods from rain to continue and flow into other provinces hence we used the whole country as affected. When a figure for people affected by natural hazards (rains and cyclones) higher than the PIN in the 2024 HNO will be provided.  554,000 people are in need due to natural hazards in the rainy/cyclonic season that runs from October to April .</t>
  </si>
  <si>
    <t>MOZ001People affected</t>
  </si>
  <si>
    <t xml:space="preserve"> UNHCR 31/07/2024; UNHCR Accessed 27/07/2024 ; UNHCR 30/05/2024 ; IOM 02/05/2024</t>
  </si>
  <si>
    <t>https://reliefweb.int/report/mozambique/mozambique-displacement-northern-cabo-delgado-situation-report-no-1-15-march-2024#:~:text=The%20latest%20spate%20of%20violence,Pemba%20City%2C%20Metuge%20and%20Macomia; https://reliefweb.int/report/mozambique/echo-factsheet-mozambique-last-updated-25042024; https://reliefweb.int/report/mozambique/unhcr-mozambique-operational-update-june-2024 ; https://dtm.iom.int/reports/mozambique-el-nino-drought-displacements-updatebaruemanica-may-2024</t>
  </si>
  <si>
    <t>Up until June 2024, there are 582,764 IDP’s in northern Mozambique due to the ongoing conflict. Additionally, there are 632,408 returnees, many in IDP-like situations with poor living conditions and a lack of access to basic services.  582,764+632,408 =1,215,172. ACAPS methodology for displaced people include IDPs, refugees, and returnees. 126,305 (21%) climate related IDPs following the impacts of extreme weather events which we took as 2024 Rainy and Cyclone season. In addition to  342 people displaced by impact of El Nino induced drought in northern districts of Sofala and Tete</t>
  </si>
  <si>
    <t>MOZ001People displaced</t>
  </si>
  <si>
    <t>MOZ001Injuries reported</t>
  </si>
  <si>
    <t>ACLED Accessed 09/08/2024 ; OCHA 04/04/2024</t>
  </si>
  <si>
    <t xml:space="preserve"> https://acleddata.com/explorer/ ; https://reliefweb.int/report/mozambique/mozambique-maputo-heavy-rains-and-tropical-storm-filipo-flash-update-no-4-04-april-2024</t>
  </si>
  <si>
    <t>Cumulative fatalities from the 2024 rainy and cyclone season and conflict in northern Mozambique. Fatalities reported as from 09/02/2024 - 09/08/2024 on ACLED in Cabo Delgado, Niassa and Nampula province is 221. In addition to 221 from conflict related fatalities, Since the beginning of the 2023/2024 rainy and cyclonic season, a total of 146 deaths have been reported as of first week of April 2024.</t>
  </si>
  <si>
    <t>MOZ001Fatalities reported</t>
  </si>
  <si>
    <t>MOZ001Fatalities in all crises</t>
  </si>
  <si>
    <t>OCHA 28/12/2023 ; HDX 06/12/2023;  ECHO 26/04/2024 ; SADC 05/06/2024 ; FAO/FSC 08/08/2024</t>
  </si>
  <si>
    <t>https://reliefweb.int/attachments/53eb60eb-6575-4dc5-ad6a-a64d7560415d/MOZ_HNRP_2024_ENG_VERSION%201.pdf ; https://data.humdata.org/dataset/f0081e1f-05fa-4d84-8541-ef477612fc67/resource/a5818b13-9207-46cb-bf5f-e8c3dec4b0ba/download/moz_2024_hpc_data_pins_targets_sev_20231206_final.xlsx; https://reliefweb.int/report/mozambique/echo-factsheet-mozambique-last-updated-25042024 ; https://reliefweb.int/report/zimbabwe/sadc-regional-humanitarian-appeal-response-el-nino-induced-drought-and-floods-may-2024 ;https://reliefweb.int/report/mozambique/mozambique-food-security-cluster-bulletin-first-semester-2024</t>
  </si>
  <si>
    <t>Summation of people in need from 2024 Rainy and Cyclone Season, Conflict in Northern Mozambique and drought(3,300,000). The HNRP was rounded off to 2.3M but the real figure is 2,254,000 for conflict in northern Mozambique and 2024 rainy and Cyclone season</t>
  </si>
  <si>
    <t>MOZ001People in Need</t>
  </si>
  <si>
    <t>WB Accessed 16/07/2024 ; ACAPS Accessed 16/07/2024</t>
  </si>
  <si>
    <t>MOZ001Minimal humanitarian conditions - Level 1</t>
  </si>
  <si>
    <t>HDX 22/12/2022; OCHA 25/04/2023 ; WFP 27/04/2023 ; FAO 17/05/2023 ; WFP 21/02/2023 ; OCHA 12/05/2023 ; OCHA 24/02/2023</t>
  </si>
  <si>
    <t>https://reliefweb.int/report/mozambique/wfp-mozambique-cyclone-freddy-external-situation-report-11-20-april-2023 ; https://reliefweb.int/report/mozambique/mozambique-humanitarian-snapshot-freddy-floods-and-cholera-25-april-2023 ; https://data.humdata.org/dataset/mozambique_-humanitarian-needs-2022 ; https://reliefweb.int/report/madagascar/subregional-southern-africa-climate-hazards-urgent-call-assistance ; https://reliefweb.int/report/mozambique/wfp-mozambique-external-situation-report-1-20-february-2023 ; https://reliefweb.int/report/mozambique/mozambique-humanitarian-response-dashboard-march-2023 ; https://reliefweb.int/report/mozambique/2023-mozambique-humanitarian-response-plan-february-2023</t>
  </si>
  <si>
    <t>MOZ001Stressed humanitarian conditions - Level 2</t>
  </si>
  <si>
    <t>OCHA 28/12/2023 ; HDX 06/12/2023 ; SADC 05/06/2024 ; FAO/FSC 08/08/2024</t>
  </si>
  <si>
    <t>https://reliefweb.int/attachments/53eb60eb-6575-4dc5-ad6a-a64d7560415d/MOZ_HNRP_2024_ENG_VERSION%201.pdf ; https://data.humdata.org/dataset/f0081e1f-05fa-4d84-8541-ef477612fc67/resource/a5818b13-9207-46cb-bf5f-e8c3dec4b0ba/download/moz_2024_hpc_data_pins_targets_sev_20231206_final.xlsx ; https://reliefweb.int/report/zimbabwe/sadc-regional-humanitarian-appeal-response-el-nino-induced-drought-and-floods-may-2024 ;https://reliefweb.int/report/mozambique/mozambique-food-security-cluster-bulletin-first-semester-2024</t>
  </si>
  <si>
    <t>According to OCHA  HNRP 28/12/2023, in 2024, the total number of people in need in northern Mozambique which is conflict-affected is 1.7M. The people in level 3 were got by subtracting people in level 4 (1,160,000)in the conflict affected admin2 levels from the PIN in conflict affected provinces (1.7M) to get 540,000. We included level 1,2 and 3 from the HDX data to get the people we used in level 3. In natural disaster /2024 Rainy and cyclone season The people in level 3 were got by subtracting people in level 4 in natural disaster crisis in admin2 levels from the PIN in  natural disaster crisis provinces (546,000). We included level 1,2 and 3 from the HDX data to get the people we used in level 3. Additionally, to the above we added people estimated to be in level 3 (2,789,849) drought crisis</t>
  </si>
  <si>
    <t>MOZ001Moderate humanitarian conditions - Level 3</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</si>
  <si>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in admin2 who were mostly in Cabo Delgado, with the corresponding number of people in the intersectoral needs instead of the individual sector to avoid double counting and an overlap. We rounded off the number of people in this section from 1,1591,88.87  to 1,160,000. In natural disater/2024 rainy and cyclone season, 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for natural disasters in admin2 who were mostly in Cabo Delgado districts, with the corresponding number of people in the intersectoral needs instead of the individual sector to avoid double counting and an overlap. We rounded off the number of people in this section from 7952.4  to 8,000. Additionally, we added people estimated to be in level 4 (510,151) in the drought crisis</t>
  </si>
  <si>
    <t>MOZ001Severe humanitarian conditions - Level 4</t>
  </si>
  <si>
    <t>https://reliefweb.int/attachments/53eb60eb-6575-4dc5-ad6a-a64d7560415d/MOZ_HNRP_2024_ENG_VERSION%201.pdf ; https://reliefweb.int/report/zimbabwe/sadc-regional--appeal-response-el-nino-induced-drought-and-floods- ;mester-2024</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</si>
  <si>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in admin2 who were mostly in Cabo Delgado, with the corresponding number of people in the intersectoral needs instead of the individual sector to avoid double counting and an overlap. We rounded off the number of people in this section from 1,1591,88.87 to 1,600,000. No reliable and up to date source to show number of people in level 5. In natural disaster/ 2024 rainy and cyclone season, 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for natural disasters in admin2 who were mostly in Cabo Delgado districts, with the corresponding number of people in the intersectoral needs instead of the individual sector to avoid double counting and an overlap. We rounded off the number of people in this section from 7952.4  to 8,000. No reliable and up to date source to show number of people in level 5</t>
  </si>
  <si>
    <t>MOZ001Extreme humanitarian conditions - Level 5</t>
  </si>
  <si>
    <t>OCHA 28/12/2023 ; FAO/FSC 08/08/2024</t>
  </si>
  <si>
    <t>MOZ001Crisis affected groups</t>
  </si>
  <si>
    <t>MOZ001People facing limited access constraints</t>
  </si>
  <si>
    <t>MOZ001People facing restricted access constraints</t>
  </si>
  <si>
    <t>MOZ001Illness cases reported</t>
  </si>
  <si>
    <t>MOZ001Buildings damaged</t>
  </si>
  <si>
    <t>MOZ001Buildings destroyed</t>
  </si>
  <si>
    <t>No cumulative figure</t>
  </si>
  <si>
    <t>MOZ001Buildings in affected area</t>
  </si>
  <si>
    <t>There is no reliable source mentioning a cumulative economic loss brought by El Nino induced drought, conflict and 2024 Rainy and Cyclone</t>
  </si>
  <si>
    <t>MOZ001Economic Losses</t>
  </si>
  <si>
    <t>MOZ004Total population</t>
  </si>
  <si>
    <t>ACLED Accessed 09/08/2024</t>
  </si>
  <si>
    <t>https://acleddata.com/explorer/</t>
  </si>
  <si>
    <t xml:space="preserve"> The total number of reported fatalities  by actors who are Non-state armed group on organised violence targeting civilians ( from 09 February 2024 - 09 august 2024) in Cabo Delgado, Niassa and Nampula is 221. </t>
  </si>
  <si>
    <t>MOZ004Fatalities reported</t>
  </si>
  <si>
    <t>MOZ004Fatalities in all crises</t>
  </si>
  <si>
    <t>WB Accessed 16/07/2024 ; ACAPS Accessed 16/07/2024 ; World Population Review accessed 09/08/2024</t>
  </si>
  <si>
    <t xml:space="preserve">Total population of Mozambique is exposed. We took the whole country's population because the rainy and cyclone season runs at the same time for all the provinces. </t>
  </si>
  <si>
    <t>MOZ011People exposed</t>
  </si>
  <si>
    <t>Because the whole country is exposed during the rain and cyclone season, we took the whole country to be affected even though this figure might be high for the affected. We are expecting the floods from rain to continue and flow into other provinces hence we used the whole country as affected. When a figure for people affected by natural hazards (rains and cyclones) higher than the PIN in the 2024 HNO will be provided.  554,000 people are in need due to natural hazards in the rainy/cyclonic season that runs from October to April .</t>
  </si>
  <si>
    <t>MOZ011People affected</t>
  </si>
  <si>
    <t>MOZ011Fatalities reported</t>
  </si>
  <si>
    <t>MOZ011Fatalities in all crises</t>
  </si>
  <si>
    <t>According to OCHA 28/12/2023, there are 554,000 people in need as a result of 2023/2024 rainy and cyclone season that runs October to April .</t>
  </si>
  <si>
    <t>MOZ011People in Need</t>
  </si>
  <si>
    <t>WB Accessed 16/04/2024 ; ACAPS Accessed 16/04/2024 ; World Population Review accessed 16/04/2024</t>
  </si>
  <si>
    <t>Levels 1 and 2 are computed using INFORM severity Index methodology. Level 1= People exposed- People affected. Level 2= People affected- People in need. All people in need have Level 3 needs. There is no information from a reliable source or cluster for people in Level 4 or 5 needs</t>
  </si>
  <si>
    <t>MOZ011Minimal humanitarian conditions - Level 1</t>
  </si>
  <si>
    <t>WB Accessed 16/04/2024 ; ACAPS Accessed 16/04/2024 ; OCHA 28/12/2023;  World Population Review accessed 09/08/2024</t>
  </si>
  <si>
    <t>https://data.worldbank.org/indicator/AG.LND.TOTL.K2?locations=MZ ; https://www.acaps.org/en/thematics/all-topics/seasonal-calendar ; https://worldpopulationreview.com/countries/mozambique-population ; https://reliefweb.int/report/mozambique/mozambique-humanitarian-needs-and-response-plan-2024-december-2023-enpt</t>
  </si>
  <si>
    <t>MOZ011Stressed humanitarian conditions - Level 2</t>
  </si>
  <si>
    <t>https://reliefweb.int/report/mozambique/mozambique-humanitarian-needs-and-response-plan-2024-december-2023-enpt</t>
  </si>
  <si>
    <t>According to OCHA  HNRP 28/12/2023, in 2024, the total number of people in need in as a result of natural disasters is 5,540,000 . The people in level 3 were got by subtracting people in level 4 in natural disaster crisis in admin2 levels from the PIN in  natural disaster crisis provinces (546,000). We included level 1,2 and 3 from the HDX data to get the people we used in level 3.</t>
  </si>
  <si>
    <t>MOZ011Moderate humanitarian conditions - Level 3</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</si>
  <si>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for natural disasters in admin2 who were mostly in Cabo Delgado districts, with the corresponding number of people in the intersectoral needs instead of the individual sector to avoid double counting and an overlap. We rounded off the number of people in this section from 7952.4  to 8,000</t>
  </si>
  <si>
    <t>MOZ011Severe humanitarian conditions - Level 4</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</si>
  <si>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for natural disasters in admin2 who were mostly in Cabo Delgado districts, with the corresponding number of people in the intersectoral needs instead of the individual sector to avoid double counting and an overlap. We rounded off the number of people in this section from 7952.4  to 8,000. No reliable and up to date source to show number of people in level 5</t>
  </si>
  <si>
    <t>MOZ011Extreme humanitarian conditions - Level 5</t>
  </si>
  <si>
    <t>MOZ011Total population</t>
  </si>
  <si>
    <t>Chronic Food Security Crisis in Bangladesh</t>
  </si>
  <si>
    <t>BGD012</t>
  </si>
  <si>
    <t>BGD012Denial of existence of humanitarian needs or entitlements to assistance</t>
  </si>
  <si>
    <t>BGD012Impediments to entry into country (bureaucratic and administrative)</t>
  </si>
  <si>
    <t>BGD012Interference into implementation of humanitarian activities</t>
  </si>
  <si>
    <t>BGD012Ongoing insecurity/hostilities affecting humanitarian assistance</t>
  </si>
  <si>
    <t>BGD012Physical constraints in the environment (obstacles related to terrain, climate, lack of infrastructure, etc.)</t>
  </si>
  <si>
    <t>BGD012Presence of mines and improvised explosive devices</t>
  </si>
  <si>
    <t>BGD012Restriction and obstruction of access to services and assistance</t>
  </si>
  <si>
    <t>BGD012Restriction of movement (impediments to freedom of movement and/or administrative restrictions)</t>
  </si>
  <si>
    <t>BGD012Violence against personnel, facilities and assets</t>
  </si>
  <si>
    <t>Refugees from Sudan in Libya</t>
  </si>
  <si>
    <t>LBY004</t>
  </si>
  <si>
    <t>LBY004Denial of existence of humanitarian needs or entitlements to assistance</t>
  </si>
  <si>
    <t>LBY004Impediments to entry into country (bureaucratic and administrative)</t>
  </si>
  <si>
    <t>LBY004Interference into implementation of humanitarian activities</t>
  </si>
  <si>
    <t>LBY004Ongoing insecurity/hostilities affecting humanitarian assistance</t>
  </si>
  <si>
    <t>LBY004Physical constraints in the environment (obstacles related to terrain, climate, lack of infrastructure, etc.)</t>
  </si>
  <si>
    <t>LBY004Presence of mines and improvised explosive devices</t>
  </si>
  <si>
    <t>LBY004Restriction and obstruction of access to services and assistance</t>
  </si>
  <si>
    <t>LBY004Restriction of movement (impediments to freedom of movement and/or administrative restrictions)</t>
  </si>
  <si>
    <t>LBY004Violence against personnel, facilities and assets</t>
  </si>
  <si>
    <t>Complex crisis in Libya</t>
  </si>
  <si>
    <t>LBY001</t>
  </si>
  <si>
    <t>LBY001Denial of existence of humanitarian needs or entitlements to assistance</t>
  </si>
  <si>
    <t>LBY001Impediments to entry into country (bureaucratic and administrative)</t>
  </si>
  <si>
    <t>LBY001Interference into implementation of humanitarian activities</t>
  </si>
  <si>
    <t>LBY001Ongoing insecurity/hostilities affecting humanitarian assistance</t>
  </si>
  <si>
    <t>LBY001Physical constraints in the environment (obstacles related to terrain, climate, lack of infrastructure, etc.)</t>
  </si>
  <si>
    <t>LBY001Presence of mines and improvised explosive devices</t>
  </si>
  <si>
    <t>LBY001Restriction and obstruction of access to services and assistance</t>
  </si>
  <si>
    <t>LBY001Restriction of movement (impediments to freedom of movement and/or administrative restrictions)</t>
  </si>
  <si>
    <t>LBY001Violence against personnel, facilities and assets</t>
  </si>
  <si>
    <t>NER006Denial of existence of humanitarian needs or entitlements to assistance</t>
  </si>
  <si>
    <t>NER006Impediments to entry into country (bureaucratic and administrative)</t>
  </si>
  <si>
    <t>NER006Interference into implementation of humanitarian activities</t>
  </si>
  <si>
    <t>NER006Ongoing insecurity/hostilities affecting humanitarian assistance</t>
  </si>
  <si>
    <t>NER006Physical constraints in the environment (obstacles related to terrain, climate, lack of infrastructure, etc.)</t>
  </si>
  <si>
    <t>NER006Presence of mines and improvised explosive devices</t>
  </si>
  <si>
    <t>NER006Restriction and obstruction of access to services and assistance</t>
  </si>
  <si>
    <t>NER006Restriction of movement (impediments to freedom of movement and/or administrative restrictions)</t>
  </si>
  <si>
    <t>NER006Violence against personnel, facilities and assets</t>
  </si>
  <si>
    <t>MOZ001Denial of existence of humanitarian needs or entitlements to assistance</t>
  </si>
  <si>
    <t>MOZ001Impediments to entry into country (bureaucratic and administrative)</t>
  </si>
  <si>
    <t>MOZ001Interference into implementation of humanitarian activities</t>
  </si>
  <si>
    <t>MOZ001Ongoing insecurity/hostilities affecting humanitarian assistance</t>
  </si>
  <si>
    <t>MOZ001Physical constraints in the environment (obstacles related to terrain, climate, lack of infrastructure, etc.)</t>
  </si>
  <si>
    <t>MOZ001Presence of mines and improvised explosive devices</t>
  </si>
  <si>
    <t>MOZ001Restriction and obstruction of access to services and assistance</t>
  </si>
  <si>
    <t>MOZ001Restriction of movement (impediments to freedom of movement and/or administrative restrictions)</t>
  </si>
  <si>
    <t>MOZ001Violence against personnel, facilities and assets</t>
  </si>
  <si>
    <t>MOZ012Denial of existence of humanitarian needs or entitlements to assistance</t>
  </si>
  <si>
    <t>MOZ012Impediments to entry into country (bureaucratic and administrative)</t>
  </si>
  <si>
    <t>MOZ012Interference into implementation of humanitarian activities</t>
  </si>
  <si>
    <t>MOZ012Ongoing insecurity/hostilities affecting humanitarian assistance</t>
  </si>
  <si>
    <t>MOZ012Physical constraints in the environment (obstacles related to terrain, climate, lack of infrastructure, etc.)</t>
  </si>
  <si>
    <t>MOZ012Presence of mines and improvised explosive devices</t>
  </si>
  <si>
    <t>MOZ012Restriction and obstruction of access to services and assistance</t>
  </si>
  <si>
    <t>MOZ012Restriction of movement (impediments to freedom of movement and/or administrative restrictions)</t>
  </si>
  <si>
    <t>MOZ012Violence against personnel, facilities and assets</t>
  </si>
  <si>
    <t>Multiple crises in Myanmar</t>
  </si>
  <si>
    <t>MMR001</t>
  </si>
  <si>
    <t>OCHA 15/01/2023; OCHA 18/12/2023 a</t>
  </si>
  <si>
    <t xml:space="preserve">https://reliefweb.int/report/myanmar/myanmar-humanitarian-needs-overview-2023-january-2023
https://reliefweb.int/report/myanmar/myanmar-humanitarian-needs-and-response-plan-2024-december-2023-enmy
</t>
  </si>
  <si>
    <t>Total population of the country according to HNO 2023. HNRP 2024 does not provide the state/region wise population, so the HNO 2023's figure has been used.</t>
  </si>
  <si>
    <t>MMR001Total population</t>
  </si>
  <si>
    <t>Govt. of Myanmar and UNFPA 2017</t>
  </si>
  <si>
    <t>http://themimu.info/sites/themimu.info/files/documents/Census_Atlas_Myanmar_the_2014_Myanmar_Population_and_Housing_Census.pdf</t>
  </si>
  <si>
    <t>This is the total area of the country. Entite country is affected by conflict. Landmass affected by the floods (MMR006) are not added to the figure as it would result in double counting.</t>
  </si>
  <si>
    <t>MMR001Landmass affected</t>
  </si>
  <si>
    <t>All people are expposed to conflict crises in the country (population figures obtained from HNO 2023). People exposed to the floods (MMR006) are not added to the figure as it would result in double counting.</t>
  </si>
  <si>
    <t>MMR001People exposed</t>
  </si>
  <si>
    <t>All the people in the country are considered to be affected by the conflict crises (population figure obtained from HNO 2023). They are facing stressed (Level 2) or above levels of humanitarian conditions.  People affected by floods (MMR006) are not added to the figure as it would result in double counting.</t>
  </si>
  <si>
    <t>MMR001People affected</t>
  </si>
  <si>
    <t>Govt.Bangladesh and UNHCR 31/07/2024; UNHCR accessed 16/08/2024; UNHCR 29/07/2024; UNHCR accessed 14/08/2024; AHA 07/08/2024</t>
  </si>
  <si>
    <t>https://reliefweb.int/map/bangladesh/rohingya-refugee-responsebangladesh-rohingya-population-location-31-july-2024
https://www.unhcr.org/my/what-we-do/figures-glance-malaysia
https://data.unhcr.org/en/documents/details/110294
https://data.unhcr.org/en/country/mmr
https://ahacentre.org/flash-update/flash-update-no-02-monsoonal-flooding-myanmar-7-august-2024/</t>
  </si>
  <si>
    <t>People displaced (MMR002 + MMR003 + MMR004 + MMR006)</t>
  </si>
  <si>
    <t>MMR001People displaced</t>
  </si>
  <si>
    <t>Not enough data/information available.</t>
  </si>
  <si>
    <t>MMR001Injuries reported</t>
  </si>
  <si>
    <t>ACLED accessed 14/08/2024; AHA 07/08/2024</t>
  </si>
  <si>
    <t>https://acleddata.com/data-export-tool/
https://ahacentre.org/flash-update/flash-update-no-02-monsoonal-flooding-myanmar-7-august-2024/</t>
  </si>
  <si>
    <t>Total number of fatalities for all the crises for the last 6 months. Six months previous to the month the severity index (SI) is calculated are considered. For example, for January 2023 version of SI, months considered will be July 2022 to December 2022.</t>
  </si>
  <si>
    <t>MMR001Fatalities reported</t>
  </si>
  <si>
    <t>https://acleddata.com/dashboard/#/dashboard;https://reliefweb.int/report/myanmar/situation-update-no-8-tropical-cyclone-mocha-myanmar-friday-26-may-2023-2000-hrs-utc7</t>
  </si>
  <si>
    <t>MMR001Fatalities in all crises</t>
  </si>
  <si>
    <t>OCHA 15/01/2023; OCHA 18/12/2023 b; IFRC 10/08/2024</t>
  </si>
  <si>
    <t xml:space="preserve">https://reliefweb.int/report/myanmar/myanmar-humanitarian-needs-overview-2023-january-2023
https://reliefweb.int/report/myanmar/myanmar-humanitarian-needs-and-response-plan-2024-humanitarian-programme-cycle-2024-december-2023-people-need-severity-phase-and-location
https://reliefweb.int/report/myanmar/myanmar-flood-2024-dref-operation-mdrmm020
</t>
  </si>
  <si>
    <t>PIN = Level 3 + Level 4 + Level 5 for each state/region. For this crisis, the entire country is considered to be the affected area,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The PIN figure for monsoon floods (MMR006) is added to the estimated PIN from HNO 2023 and HNRP 2024 to get the final PIN (18,591,000 + 15,000 = 18,606,000)</t>
  </si>
  <si>
    <t>MMR001People in Need</t>
  </si>
  <si>
    <t>OCHA 15/01/2023; OCHA 18/12/2023 b</t>
  </si>
  <si>
    <t xml:space="preserve">https://reliefweb.int/report/myanmar/myanmar-humanitarian-needs-overview-2023-january-2023
https://reliefweb.int/report/myanmar/myanmar-humanitarian-needs-and-response-plan-2024-humanitarian-programme-cycle-2024-december-2023-people-need-severity-phase-and-location
</t>
  </si>
  <si>
    <t>In HNO 2023, only Nay Pyi Taw had people (1.1 million) facing Level 1 humanitarian conditions. Based on the evolution of the crisis, it is reasonable to assume that there are no people in Level 1 anymore. 
People affected by floods are already in Level 2 or above in other conflict related crises. So, they are not added in Level 2 of MMR001.</t>
  </si>
  <si>
    <t>MMR001Minimal humanitarian conditions - Level 1</t>
  </si>
  <si>
    <t>In HNO 2023, only Nay Pyi Taw had people (1.1 million) facing Level 1 humanitarian conditions. Based on the evolution of the crisis, it is reasonable to assume that there are no people in Level 1 anymore. All the people who are not people in need are considered to be in Level 2. So, the Level 2 figure for each state/region is computed by subtracting the PIN figure from the population of each state. Formula: Level 2 = Population – PIN. Population figures for each state/region are obtained from HNO 2023 as HNRP 2024 does not provide those figures.
People affected by floods are already in Level 2 or above in other conflict related crises. So, they are not added to this figure to avoid double counting. As per the context, people in Level 3 for the monsoon flood crisis (MMR006) were already in Level 2, so the Level 3 figure (15,000) of MMR006 is deducted from the Level 2 figure obtained from HNO 2023 and HNRP 2024 for MMR001 .</t>
  </si>
  <si>
    <t>MMR001Stressed humanitarian conditions - Level 2</t>
  </si>
  <si>
    <t>PIN = Level 3 + Level 4 + Level 5 for each state/region. For this crisis, the entire country is considered to be the affected area,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The Level 3 figure for monsoon floods (MMR006) is added to the estimated Level 3 from HNO 2023 and HNRP 2024 to get the final Level 3 (13,477,830 + 15,000 = 13,492,830)</t>
  </si>
  <si>
    <t>MMR001Moderate humanitarian conditions - Level 3</t>
  </si>
  <si>
    <t xml:space="preserve">PIN = Level 3 + Level 4 + Level 5 for each state/region. For this crisis, the entire country is considered to be the affected area,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</si>
  <si>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MMR001Severe humanitarian conditions - Level 4</t>
  </si>
  <si>
    <t>MMR001Extreme humanitarian conditions - Level 5</t>
  </si>
  <si>
    <t>OCHA 18/12/2023 a; IFRC 10/08/2024</t>
  </si>
  <si>
    <t xml:space="preserve">https://reliefweb.int/report/myanmar/myanmar-humanitarian-needs-and-response-plan-2024-december-2023-enmy
https://reliefweb.int/report/myanmar/myanmar-flood-2024-dref-operation-mdrmm020
</t>
  </si>
  <si>
    <t xml:space="preserve">Groups:
IDPs
Host
Returnees
Non-host
Refugees
</t>
  </si>
  <si>
    <t>MMR001Crisis affected groups</t>
  </si>
  <si>
    <t xml:space="preserve">No data available. </t>
  </si>
  <si>
    <t>MMR001People facing limited access constraints</t>
  </si>
  <si>
    <t>MMR001People facing restricted access constraints</t>
  </si>
  <si>
    <t>MMR001Illness cases reported</t>
  </si>
  <si>
    <t>MMR001Buildings damaged</t>
  </si>
  <si>
    <t>MMR001Buildings destroyed</t>
  </si>
  <si>
    <t>MMR001Buildings in affected area</t>
  </si>
  <si>
    <t>MMR001Economic Losses</t>
  </si>
  <si>
    <t xml:space="preserve">https://reliefweb.int/report/myanmar/myanmar-humanitarian-needs-overview-2023-january-2023
https://reliefweb.int/report/myanmar/myanmar-humanitarian-needs-and-response-plan-2024-december-2023-enmy
</t>
  </si>
  <si>
    <t>MMR002Total population</t>
  </si>
  <si>
    <t>OCHA 18/12/2023 a; OCHA 18/12/2023 b; Govt. of Myanmar and UNFPA 2017</t>
  </si>
  <si>
    <t>https://reliefweb.int/report/myanmar/myanmar-humanitarian-needs-and-response-plan-2024-december-2023-enmy
https://reliefweb.int/report/myanmar/myanmar-humanitarian-needs-and-response-plan-2024-humanitarian-programme-cycle-2024-december-2023-people-need-severity-phase-and-location
http://themimu.info/sites/themimu.info/files/documents/Census_Atlas_Myanmar_the_2014_Myanmar_Population_and_Housing_Census.pdf</t>
  </si>
  <si>
    <t xml:space="preserve">The landmass of Rakhine state (36,778 km2) is the affected area as the entire Rakhine state is affected by the crisis.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</si>
  <si>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MMR002Landmass affected</t>
  </si>
  <si>
    <t xml:space="preserve">It is the total population of Rakhine state (the figure is obtained from HNO 2023).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</si>
  <si>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MMR002People exposed</t>
  </si>
  <si>
    <t>All the people in Rakhine state are considered to be affected by the crisis (population figure obtained from HNO 2023). They are facing stressed (Level 2) or above levels of humanitarian conditions.</t>
  </si>
  <si>
    <t>MMR002People affected</t>
  </si>
  <si>
    <t>Govt.Bangladesh and UNHCR 31/07/2024; UNHCR accessed 16/08/2024; UNHCR 29/07/2024; UNHCR accessed 14/08/2024</t>
  </si>
  <si>
    <t>https://reliefweb.int/map/bangladesh/rohingya-refugee-responsebangladesh-rohingya-population-location-31-july-2024
https://www.unhcr.org/my/what-we-do/figures-glance-malaysia
https://data.unhcr.org/en/documents/details/110294
https://data.unhcr.org/en/country/mmr</t>
  </si>
  <si>
    <t>Number of Rohingya refugees in Bangladesh and Malaysia (0 in Thailand): 989,585 + 109,650 
IDPs in Rakhine (Central) prior to Feb 2021 coup: 175,700 
IDPs in Rakhine (North) prior to Feb 2021 coup: 16,600
Returned IDPs in Rakhine: 42,836
Total:1,329,377 (IDPs in Paletwa township are not considered for convenience of calculation; they are considered in the post-coup conflict crisis).
Given the context of the armed conflict, it is likely that at least some returned IDPs were displaced again and are included in the IDP figure, potentially leading to double counting.</t>
  </si>
  <si>
    <t>MMR002People displaced</t>
  </si>
  <si>
    <t>No enough information available.</t>
  </si>
  <si>
    <t>MMR002Injuries reported</t>
  </si>
  <si>
    <t>ACLED accessed 14/08/2024</t>
  </si>
  <si>
    <t>Total number of fatalities in Rakhine state in the last 6 months. Six months previous to the month the severity index (SI) is calculated are considered. For example, for January 2023 version of SI, months considered will be July 2022 to December 2022.</t>
  </si>
  <si>
    <t>MMR002Fatalities reported</t>
  </si>
  <si>
    <t>Total number of fatalities for all the crises (i.e., in all of Myanmar) for the last 6 months. Six months previous to the month the severity index (SI) is calculated are considered. For example, for January 2023 version of SI, months considered will be July 2022 to December 2022.</t>
  </si>
  <si>
    <t>MMR002Fatalities in all crises</t>
  </si>
  <si>
    <t xml:space="preserve">PIN = Level 3 + Level 4 + Level 5 for each state/region. For this crisis, Rakhine state is considered to be the affected state.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</si>
  <si>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MMR002People in Need</t>
  </si>
  <si>
    <t>In HNO 2023, no one in Rakhine state faced Phase 1 severity level (corresponding to Level 1 of INFORM Severity Index). Based on the current situation of the crisis, it is reasonable to assume that there are no people facing Level 1 humanitarian conditions.</t>
  </si>
  <si>
    <t>MMR002Minimal humanitarian conditions - Level 1</t>
  </si>
  <si>
    <t>In HNO 2023, no one in Rakhine state faced Phase 1 severity level (corresponding to Level 1 of INFORM Severity Index). Based on the current situation of the crisis, it is reasonable to assume that there are no people facing Level 1 humanitarian conditions. All the people who are not people in need are considered to be in Level 2. So, the Level 2 figure for each state/region is computed by subtracting the PIN figure from the population of each state. Formula: Level 2 = Population – PIN. Population figures for each state/region are obtained from HNO 2023 as HNRP 2024 does not provide those figures.</t>
  </si>
  <si>
    <t>MMR002Stressed humanitarian conditions - Level 2</t>
  </si>
  <si>
    <t xml:space="preserve">PIN = Level 3 + Level 4 + Level 5 for each state/region. For this crisis, Rakhine state is considered to be the affected state.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</si>
  <si>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MMR002Moderate humanitarian conditions - Level 3</t>
  </si>
  <si>
    <t>MMR002Severe humanitarian conditions - Level 4</t>
  </si>
  <si>
    <t xml:space="preserve">PIN = Level 3 + Level 4 + Level 5 for each state/region. For this crisis, Rakhine state is considered to be the affected state.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</si>
  <si>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MMR002Extreme humanitarian conditions - Level 5</t>
  </si>
  <si>
    <t>OCHA 18/12/2023 a</t>
  </si>
  <si>
    <t xml:space="preserve">https://reliefweb.int/report/myanmar/myanmar-humanitarian-needs-and-response-plan-2024-december-2023-enmy
</t>
  </si>
  <si>
    <t>Group:
IDPs
Host
Returnees
Non-host
Refugees</t>
  </si>
  <si>
    <t>MMR002Crisis affected groups</t>
  </si>
  <si>
    <t>MMR002People facing limited access constraints</t>
  </si>
  <si>
    <t>MMR002People facing restricted access constraints</t>
  </si>
  <si>
    <t>MMR002Illness cases reported</t>
  </si>
  <si>
    <t>MMR002Buildings damaged</t>
  </si>
  <si>
    <t>MMR002Buildings destroyed</t>
  </si>
  <si>
    <t>MMR002Buildings in affected area</t>
  </si>
  <si>
    <t>MMR002Economic Losses</t>
  </si>
  <si>
    <t>MMR003Total population</t>
  </si>
  <si>
    <t>Govt. of Myanmar and UNFPA 2017; MIMU accessed 13/08/2024</t>
  </si>
  <si>
    <t>http://themimu.info/sites/themimu.info/files/documents/Census_Atlas_Myanmar_the_2014_Myanmar_Population_and_Housing_Census.pdf
https://themimu.info/states_regions/shan</t>
  </si>
  <si>
    <t>The affected areas are Kachin and Shan (North) states.
Kachin: 89,042 sq km2
Shan (North)= 60,559 sq km2</t>
  </si>
  <si>
    <t>MMR003Landmass affected</t>
  </si>
  <si>
    <t xml:space="preserve">It is the total population of Kachin and Shan (North) states (the figures are obtained from HNO 2023). </t>
  </si>
  <si>
    <t>MMR003People exposed</t>
  </si>
  <si>
    <t>All the people in Kachin and Shan (North) states are considered to be affected by the crisis (population figure obtained from HNO 2023). They are facing stressed (Level 2) or above levels of humanitarian conditions.</t>
  </si>
  <si>
    <t>MMR003People affected</t>
  </si>
  <si>
    <t>UNHCR 14/08/2024</t>
  </si>
  <si>
    <t>https://data.unhcr.org/en/documents/details/110563</t>
  </si>
  <si>
    <t>The total number of displaced people comprise the IDPs (prior to Feb 2021 coup) and returnees in Kachin and Shan (North) states.
IDPs (prior to Feb 2021 coup) in Kachin is 84,400 and Shan (North) is 7,800
Returnees/Returned IDPs in Kachin: 41,442
Returnees/Returned IDPs Shan (North): 27,560
Total: 161,202
Given the context of the armed conflict, it is likely that at least some returned IDPs were displaced again and are included in the IDP figure, potentially leading to double counting.</t>
  </si>
  <si>
    <t>MMR003People displaced</t>
  </si>
  <si>
    <t>MMR003Injuries reported</t>
  </si>
  <si>
    <t>The total number of fatalities for the crisis in Kachin and Northern Shan for the last 6 months. Six months previous to the month the severity index (SI) is calculated are considered. For example, for January 2023 version of SI, months considered will be July 2022 to December 2022.</t>
  </si>
  <si>
    <t>MMR003Fatalities reported</t>
  </si>
  <si>
    <t>MMR003Fatalities in all crises</t>
  </si>
  <si>
    <t xml:space="preserve">PIN = Level 3 + Level 4 + Level 5 for each state/region. For this crisis, the states considered are Kachin and Shan (North) states as they are the affected states.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</si>
  <si>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MMR003People in Need</t>
  </si>
  <si>
    <t>In HNO 2023, no one in Kachin and Shan (North) states faced Phase 1 severity level (corresponding to Level 1 of INFORM Severity Index). Based on the current situation of the crisis, it is reasonable to assume that there are no people facing Level 1 humanitarian conditions.</t>
  </si>
  <si>
    <t>MMR003Minimal humanitarian conditions - Level 1</t>
  </si>
  <si>
    <t>In HNO 2023, no one in Kachin and Shan (North) states faced Phase 1 severity level (corresponding to Level 1 of INFORM Severity Index). Based on the current situation of the crisis, it is reasonable to assume that there are no people facing Level 1 humanitarian conditions. All the people who are not people in need are considered to be in Level 2. So, the Level 2 figure for each state/region is computed by subtracting the PIN figure from the population of each state. Formula: Level 2 = Population – PIN. Population figures for each state/region are obtained from HNO 2023 as HNRP 2024 does not provide those figures.</t>
  </si>
  <si>
    <t>MMR003Stressed humanitarian conditions - Level 2</t>
  </si>
  <si>
    <t>MMR003Moderate humanitarian conditions - Level 3</t>
  </si>
  <si>
    <t>MMR003Severe humanitarian conditions - Level 4</t>
  </si>
  <si>
    <t>MMR003Extreme humanitarian conditions - Level 5</t>
  </si>
  <si>
    <t>Groups:
IDPs
Host
Returnees
Non-host</t>
  </si>
  <si>
    <t>MMR003Crisis affected groups</t>
  </si>
  <si>
    <t>MMR003People facing limited access constraints</t>
  </si>
  <si>
    <t>MMR003People facing restricted access constraints</t>
  </si>
  <si>
    <t>MMR003Illness cases reported</t>
  </si>
  <si>
    <t>MMR003Buildings damaged</t>
  </si>
  <si>
    <t>MMR003Buildings destroyed</t>
  </si>
  <si>
    <t>MMR003Buildings in affected area</t>
  </si>
  <si>
    <t>MMR003Economic Losses</t>
  </si>
  <si>
    <t>MMR004Total population</t>
  </si>
  <si>
    <t>The affected area = total landmass area of Myanmar</t>
  </si>
  <si>
    <t>MMR004Landmass affected</t>
  </si>
  <si>
    <t xml:space="preserve">The entire country is affected by the post-coup crisis. So, the total population of the country is the exposed population. The figure is obtained from HNO 2023. </t>
  </si>
  <si>
    <t>MMR004People exposed</t>
  </si>
  <si>
    <t>The post-coup crisis has affected all entire population of the country. 
In HNO 2023, only Nay Pyi Taw had people (1.1 million) facing Level 1 humanitarian conditions. Based on the context and dynamics of the conflict in the country, it is reasonable to assume that these people are now facing Level 2 humanitarian conditions or higher levels of humanitarian conditions (people affected = people facing Level 2 humanitarian conditions or higher levels of humanitarian conditions). 
HNRP 2024 severity phases are not considered here they do not correspond well to INFORM Severity Index's severity levels.</t>
  </si>
  <si>
    <t>MMR004People affected</t>
  </si>
  <si>
    <t>UNHCR 14/08/2024; UNHCR accessed 14/08/2024</t>
  </si>
  <si>
    <t>https://data.unhcr.org/en/documents/details/110563
https://data.unhcr.org/en/country/mmr</t>
  </si>
  <si>
    <t>It is the total number of people displaced due to post-coup conflict. It comprise the following:
Post-coup IDPs in all state and regions: 3,010,100
Refugees in India and Thailand: 66,400
Returnees (except Rakhine, Kachin and Northern Shan to avoid double counting): 164,774</t>
  </si>
  <si>
    <t>MMR004People displaced</t>
  </si>
  <si>
    <t>MMR004Injuries reported</t>
  </si>
  <si>
    <t>Total number of fatalities for the crisis for the last 6 months for all the states except Rakhine, Kachin and Shan (North) states to avoid double counting . Six months previous to the month the severity index (SI) is calculated are considered. For example, for January 2023 version of SI, months considered will be July 2022 to December 2022.</t>
  </si>
  <si>
    <t>MMR004Fatalities reported</t>
  </si>
  <si>
    <t>MMR004Fatalities in all crises</t>
  </si>
  <si>
    <t xml:space="preserve">PIN = Level 3 + Level 4 + Level 5 for each state/region. For this crisis, all the states/regions are considered, except Rakhine, Kachin, and Shan (North) states whcih are considered in the pre-coup crises - MMR002 and MMR003. This is done to avoid double counting.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</si>
  <si>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MMR004People in Need</t>
  </si>
  <si>
    <t xml:space="preserve">In HNO 2023, only Nay Pyi Taw had people (1.1 million) facing Level 1 humanitarian conditions. Based on the evolution of the crisis, it is reasonable to assume that there are no people in Level 1 anymore. </t>
  </si>
  <si>
    <t>MMR004Minimal humanitarian conditions - Level 1</t>
  </si>
  <si>
    <t>As per methodology, Level 2 = Affected population - PIN.
It is to be noted that this crisis' (MMR004) Level 2 figure is higher than MMR001's (which is the aggregate of all the crises-MMR002, MMR003, and MMR004). Level 2 figure. This is because MMR004 also affects people who are in need in Kachin, Rakhine, and Shan (North) states. These states are considered in the pre-coup crises - MMR002 and MMR003. This way the context is more appropriately captured and double counting of PIN is avoided. So, a portion of Level 2 in this crisis is present in Level 3 and Level 4 of MMR001.</t>
  </si>
  <si>
    <t>MMR004Stressed humanitarian conditions - Level 2</t>
  </si>
  <si>
    <t>MMR004Moderate humanitarian conditions - Level 3</t>
  </si>
  <si>
    <t>MMR004Severe humanitarian conditions - Level 4</t>
  </si>
  <si>
    <t>MMR004Extreme humanitarian conditions - Level 5</t>
  </si>
  <si>
    <t>Groups:
IDPs
Host
Returnees
Non-host
Refugees</t>
  </si>
  <si>
    <t>MMR004Crisis affected groups</t>
  </si>
  <si>
    <t>MMR004People facing limited access constraints</t>
  </si>
  <si>
    <t>MMR004People facing restricted access constraints</t>
  </si>
  <si>
    <t>MMR004Illness cases reported</t>
  </si>
  <si>
    <t>MMR004Buildings damaged</t>
  </si>
  <si>
    <t>MMR004Buildings destroyed</t>
  </si>
  <si>
    <t>MMR004Buildings in affected area</t>
  </si>
  <si>
    <t>MMR004Economic Losses</t>
  </si>
  <si>
    <t>2024 Monsoon Floods</t>
  </si>
  <si>
    <t>MMR006</t>
  </si>
  <si>
    <t>OCHA 15/01/2023</t>
  </si>
  <si>
    <t>https://reliefweb.int/report/myanmar/myanmar-humanitarian-needs-overview-2023-january-2023</t>
  </si>
  <si>
    <t>Total population of the country according to HNO 2023</t>
  </si>
  <si>
    <t>MMR006Total population</t>
  </si>
  <si>
    <t>Govt. of Myanmar and UNFPA 2017; AHA 07/08/2024; OCHA 16/08/2024</t>
  </si>
  <si>
    <t>http://themimu.info/sites/themimu.info/files/documents/Census_Atlas_Myanmar_the_2014_Myanmar_Population_and_Housing_Census.pdf
https://ahacentre.org/flash-update/flash-update-no-02-monsoonal-flooding-myanmar-7-august-2024/
https://reliefweb.int/report/myanmar/myanmar-humanitarian-update-no-40-16-august-2024</t>
  </si>
  <si>
    <t>It is the total area affected by the floods. Ayeyarwaddy, Bago, Kachin, Kayah, Kayin, Magway, Mandalay, Mon, Rakhine, Sagaing, Tanintharyi, and Yangon states/regions have been affected by the flood. The figure is an overestimation as many townships were not affected by the floods, but they were considered in the figure due to limited information.</t>
  </si>
  <si>
    <t>MMR006Landmass affected</t>
  </si>
  <si>
    <t>OCHA 15/01/2023; Govt. of Myanmar and UNFPA 2017; AHA 07/08/2024; OCHA 16/08/2024</t>
  </si>
  <si>
    <t>https://reliefweb.int/report/myanmar/myanmar-humanitarian-needs-overview-2023-january-2023
http://themimu.info/sites/themimu.info/files/documents/Census_Atlas_Myanmar_the_2014_Myanmar_Population_and_Housing_Census.pdf
https://ahacentre.org/flash-update/flash-update-no-02-monsoonal-flooding-myanmar-7-august-2024/
https://reliefweb.int/report/myanmar/myanmar-humanitarian-update-no-40-16-august-2024</t>
  </si>
  <si>
    <t>It is the total number of people living in flood-affected areas. Ayeyarwaddy, Bago, Kachin, Kayah, Kayin, Magway, Mandalay, Mon, Rakhine, Sagaing, Tanintharyi, and Yangon states/regions have been affected by the flood. The figure is an overestimation as many townships were not affected by the floods, but they were considered in the figure due to limited information.</t>
  </si>
  <si>
    <t>MMR006People exposed</t>
  </si>
  <si>
    <t>OCHA 16/08/2024</t>
  </si>
  <si>
    <t>https://reliefweb.int/report/myanmar/myanmar-humanitarian-update-no-40-16-august-2024</t>
  </si>
  <si>
    <t>This is the total number of flood-affected people in the country according to OCHA.</t>
  </si>
  <si>
    <t>MMR006People affected</t>
  </si>
  <si>
    <t>AHA 07/08/2024</t>
  </si>
  <si>
    <t>https://ahacentre.org/flash-update/flash-update-no-02-monsoonal-flooding-myanmar-7-august-2024/</t>
  </si>
  <si>
    <t>It is the total number of people displaced by floods (up until 7 August 2024)</t>
  </si>
  <si>
    <t>MMR006People displaced</t>
  </si>
  <si>
    <t>Not enough information/data available.</t>
  </si>
  <si>
    <t>MMR006Injuries reported</t>
  </si>
  <si>
    <t>Number of deaths due to the monsoon floods.</t>
  </si>
  <si>
    <t>MMR006Fatalities reported</t>
  </si>
  <si>
    <t>MMR006Fatalities in all crises</t>
  </si>
  <si>
    <t>IFRC 10/08/2024; OCHA 16/08/2024</t>
  </si>
  <si>
    <t>https://reliefweb.int/report/myanmar/myanmar-flood-2024-dref-operation-mdrmm020
https://reliefweb.int/report/myanmar/myanmar-humanitarian-update-no-40-16-august-2024</t>
  </si>
  <si>
    <t>Number of people in need according to the IFRC. This figure could be an underestimate. It is also to be noted that many of the flood-affected people (393,000) already needed humanitarian assistance because of the conflict.</t>
  </si>
  <si>
    <t>MMR006People in Need</t>
  </si>
  <si>
    <t>According to INFORM methodology, number of people in severity level 1 = exposed population - affected population.</t>
  </si>
  <si>
    <t>MMR006Minimal humanitarian conditions - Level 1</t>
  </si>
  <si>
    <t>According to INFORM methodology, number of people in severity level 2 = affected population - PIN.</t>
  </si>
  <si>
    <t>MMR006Stressed humanitarian conditions - Level 2</t>
  </si>
  <si>
    <t>All the people in need are assigned to level 3. Number of people in need according to the IFRC. This figure could be an underestimate. It is also to be noted that many of the flood-affected people (393,000) already needed humanitarian assistance because of the conflict.
There is not enough information to assign people in need among level 4 and level 5.</t>
  </si>
  <si>
    <t>MMR006Moderate humanitarian conditions - Level 3</t>
  </si>
  <si>
    <t>Not enough information to assign people in need to severity level 4.</t>
  </si>
  <si>
    <t>MMR006Severe humanitarian conditions - Level 4</t>
  </si>
  <si>
    <t>Not enough information to assign people in need to severity level 5.</t>
  </si>
  <si>
    <t>MMR006Extreme humanitarian conditions - Level 5</t>
  </si>
  <si>
    <t xml:space="preserve">Groups:
IDPs
Returnees
Host
Non-host
</t>
  </si>
  <si>
    <t>MMR006Crisis affected groups</t>
  </si>
  <si>
    <t>MMR006People facing limited access constraints</t>
  </si>
  <si>
    <t>MMR006People facing restricted access constraints</t>
  </si>
  <si>
    <t>MMR006Illness cases reported</t>
  </si>
  <si>
    <t>MMR006Buildings damaged</t>
  </si>
  <si>
    <t>MMR006Buildings destroyed</t>
  </si>
  <si>
    <t>MMR006Buildings in affected area</t>
  </si>
  <si>
    <t>MMR006Economic Losses</t>
  </si>
  <si>
    <t>Multiple crises in the Philippines</t>
  </si>
  <si>
    <t>PHL001</t>
  </si>
  <si>
    <t>PSA accessed 13/08/2024</t>
  </si>
  <si>
    <t>https://psa.gov.ph/content/2020-census-population-and-housing-2020-cph-population-counts-declared-official-president</t>
  </si>
  <si>
    <t>Total population of the Philippines</t>
  </si>
  <si>
    <t>PHL001Total population</t>
  </si>
  <si>
    <t>City Population accessed 16/08/2024; OCHA 23/07/2024; ACLED accessed 16/08/2024; DSWD 16/08/2024</t>
  </si>
  <si>
    <t>http://www.citypopulation.de/en/philippines/admin/
https://reliefweb.int/report/philippines/philippines-mindanao-displacement-snapshot-23-july-2024
https://acleddata.com/data-export-tool/
 https://dromic.dswd.gov.ph/wp-content/uploads/2024/08/DSWD-DROMIC-Report-46-on-the-Effects-of-Southwest-Monsoon-and-Super-Typhoon-Carina-as-of-16-August-2024-6AM.pdf</t>
  </si>
  <si>
    <t>The total landmass of areas affected by the two individual crises (PHL003 and PHL015).</t>
  </si>
  <si>
    <t>PHL001Landmass affected</t>
  </si>
  <si>
    <t>PSA accessed 13/08/2024; OCHA 23/07/2024; ACLED accessed 16/08/2024; DSWD 16/08/2024</t>
  </si>
  <si>
    <t>https://psa.gov.ph/content/2020-census-population-and-housing-2020-cph-population-counts-declared-official-president
https://reliefweb.int/report/philippines/philippines-mindanao-displacement-snapshot-23-july-2024
https://acleddata.com/data-export-tool/
 https://dromic.dswd.gov.ph/wp-content/uploads/2024/08/DSWD-DROMIC-Report-46-on-the-Effects-of-Southwest-Monsoon-and-Super-Typhoon-Carina-as-of-16-August-2024-6AM.pdf</t>
  </si>
  <si>
    <t>The total population living in areas affected by the two individual crises (PHL003 and PHL015).</t>
  </si>
  <si>
    <t>PHL001People exposed</t>
  </si>
  <si>
    <t>OCHA 23/07/2024; DSWD 16/08/2024</t>
  </si>
  <si>
    <t>https://reliefweb.int/report/philippines/philippines-mindanao-displacement-snapshot-23-july-2024
https://dromic.dswd.gov.ph/wp-content/uploads/2024/08/DSWD-DROMIC-Report-46-on-the-Effects-of-Southwest-Monsoon-and-Super-Typhoon-Carina-as-of-16-August-2024-6AM.pdf</t>
  </si>
  <si>
    <t>Total number of people affected by the two individual crises (PHL003 and PHL015).</t>
  </si>
  <si>
    <t>PHL001People affected</t>
  </si>
  <si>
    <t>The total number of displaced people because of the two individual crises (PHL003 and PHL015).</t>
  </si>
  <si>
    <t>PHL001People displaced</t>
  </si>
  <si>
    <t>NDRRMC 16/08/2024</t>
  </si>
  <si>
    <t>https://ndrrmc.gov.ph/attachments/article/4259/SitRep_No_44_for_the_Combined_Effects_of_Southwest_Monsoon_and_TCs_BUTCHOY_and_CARINA_2024.pdf</t>
  </si>
  <si>
    <t>Number of injuries in the last 6 months due to the two individual crises (PHL003 and PHL015).</t>
  </si>
  <si>
    <t>PHL001Injuries reported</t>
  </si>
  <si>
    <t>ACLED accessed 16/08/2024; NDRRMC 16/08/2024</t>
  </si>
  <si>
    <t>https://acleddata.com/data-export-tool/
https://ndrrmc.gov.ph/attachments/article/4259/SitRep_No_44_for_the_Combined_Effects_of_Southwest_Monsoon_and_TCs_BUTCHOY_and_CARINA_2024.pdf</t>
  </si>
  <si>
    <t>Number of fatalities in the last 6 months.  Six months previous to the month the severity index (SI) is calculated are considered. For example, for the January 2023 version of SI, months considered will be July 2022 to December 2022.</t>
  </si>
  <si>
    <t>PHL001Fatalities reported</t>
  </si>
  <si>
    <t>The number of fatalities in all the crises in the last 6 months.  Six months previous to the month the severity index (SI) is calculated are considered. For example, for the January 2023 version of SI, months considered will be July 2022 to December 2022.</t>
  </si>
  <si>
    <t>PHL001Fatalities in all crises</t>
  </si>
  <si>
    <t>OCHA 23/07/2024; IFRC 04/08/2024; DSWD 16/08/2024</t>
  </si>
  <si>
    <t>https://reliefweb.int/report/philippines/philippines-mindanao-displacement-snapshot-23-july-2024
https://reliefweb.int/report/philippines/philippines-flood-habagat-enhanced-sty-carina-dref-operation-mdrph054
https://dromic.dswd.gov.ph/wp-content/uploads/2024/08/DSWD-DROMIC-Report-46-on-the-Effects-of-Southwest-Monsoon-and-Super-Typhoon-Carina-as-of-16-August-2024-6AM.pdf</t>
  </si>
  <si>
    <t>Total number of people in need in all the crises (PHL003 and PHL015).</t>
  </si>
  <si>
    <t>PHL001People in Need</t>
  </si>
  <si>
    <t>https://psa.gov.ph/content/2020-census-population-and-housing-2020-cph-population-counts-declared-official-president
https://reliefweb.int/report/philippines/philippines-mindanao-displacement-snapshot-23-july-2024
https://acleddata.com/data-export-tool/; https://dromic.dswd.gov.ph/wp-content/uploads/2024/08/DSWD-DROMIC-Report-46-on-the-Effects-of-Southwest-Monsoon-and-Super-Typhoon-Carina-as-of-16-August-2024-6AM.pdf</t>
  </si>
  <si>
    <t>Total number of people in Level 1 in all the crises (PHL003 and PHL015).</t>
  </si>
  <si>
    <t>PHL001Minimal humanitarian conditions - Level 1</t>
  </si>
  <si>
    <t xml:space="preserve"> DSWD 16/08/2024; IFRC 04/08/2024</t>
  </si>
  <si>
    <t>https://dromic.dswd.gov.ph/wp-content/uploads/2024/08/DSWD-DROMIC-Report-46-on-the-Effects-of-Southwest-Monsoon-and-Super-Typhoon-Carina-as-of-16-August-2024-6AM.pdf
https://reliefweb.int/report/philippines/philippines-flood-habagat-enhanced-sty-carina-dref-operation-mdrph054</t>
  </si>
  <si>
    <t>Total number of people in Level 2 in all the crises (PHL003 and PHL015).</t>
  </si>
  <si>
    <t>PHL001Stressed humanitarian conditions - Level 2</t>
  </si>
  <si>
    <t>OCHA 23/07/2024; IFRC 04/08/2024</t>
  </si>
  <si>
    <t>https://reliefweb.int/report/philippines/philippines-mindanao-displacement-snapshot-23-july-2024; https://reliefweb.int/report/philippines/philippines-flood-habagat-enhanced-sty-carina-dref-operation-mdrph054</t>
  </si>
  <si>
    <t>Total number of people in Level 3 in all the crises (PHL003 and PHL015).</t>
  </si>
  <si>
    <t>PHL001Moderate humanitarian conditions - Level 3</t>
  </si>
  <si>
    <t>Not enough data to assign a figure for this level.</t>
  </si>
  <si>
    <t>PHL001Severe humanitarian conditions - Level 4</t>
  </si>
  <si>
    <t>PHL001Extreme humanitarian conditions - Level 5</t>
  </si>
  <si>
    <t>OCHA 17/05/2024; ECHO 29/04/2024; DSWD 16/08/2024</t>
  </si>
  <si>
    <t>https://reliefweb.int/report/philippines/philippines-mindanao-displacement-snapshot-17-may-2024
https://reliefweb.int/report/philippines/philippines-mindanao-armed-conflict-dg-echo-partners-local-authorities-echo-daily-flash-29-april-2024; https://dromic.dswd.gov.ph/wp-content/uploads/2024/08/DSWD-DROMIC-Report-46-on-the-Effects-of-Southwest-Monsoon-and-Super-Typhoon-Carina-as-of-16-August-2024-6AM.pdf</t>
  </si>
  <si>
    <t>Host, non-host, returnees and IDPs are affceted by all the crises</t>
  </si>
  <si>
    <t>PHL001Crisis affected groups</t>
  </si>
  <si>
    <t>There is no data on people facing access constraints</t>
  </si>
  <si>
    <t>PHL001People facing limited access constraints</t>
  </si>
  <si>
    <t>PHL001People facing restricted access constraints</t>
  </si>
  <si>
    <t xml:space="preserve">Limited data/information available </t>
  </si>
  <si>
    <t>PHL001Illness cases reported</t>
  </si>
  <si>
    <t>DSWD 16/08/2024</t>
  </si>
  <si>
    <t>https://dromic.dswd.gov.ph/wp-content/uploads/2024/08/DSWD-DROMIC-Report-46-on-the-Effects-of-Southwest-Monsoon-and-Super-Typhoon-Carina-as-of-16-August-2024-6AM.pdf</t>
  </si>
  <si>
    <t xml:space="preserve">Total number of houses partially damaged because of the 2024 southwest monsoon and effects of typhoon Gaemi according to the DSWD (government department) situation report </t>
  </si>
  <si>
    <t>PHL001Buildings damaged</t>
  </si>
  <si>
    <t xml:space="preserve">Total number houses destroyed/totally damaged because of the 2024 southwest monsoon and effects of  typhoon Gaemi according to the DSWD (government department) situation report </t>
  </si>
  <si>
    <t>PHL001Buildings destroyed</t>
  </si>
  <si>
    <t>Not enough information/data available</t>
  </si>
  <si>
    <t>PHL001Buildings in affected area</t>
  </si>
  <si>
    <t>Total damage caused by the 2024 southwest monsoon and typhoon Gaemi. It is estimated by the NDRRMC. Some economic losses may have been caused by the typhoon Butchoy</t>
  </si>
  <si>
    <t>PHL001Economic Losses</t>
  </si>
  <si>
    <t>Total population living in the Philippines</t>
  </si>
  <si>
    <t>PHL003Total population</t>
  </si>
  <si>
    <t>City Population accessed 16/08/2024; OCHA 23/07/2024; ACLED accessed 16/08/2024</t>
  </si>
  <si>
    <t>http://www.citypopulation.de/en/philippines/admin/
https://reliefweb.int/report/philippines/philippines-mindanao-displacement-snapshot-23-july-2024
https://acleddata.com/data-export-tool/</t>
  </si>
  <si>
    <t xml:space="preserve">Regions included: Region IX (Zamboanga Peninsula), Region XI (Davao Region), Region X (Northern Mindanao), Region XII (Soccsksargen), Region XIII (Caraga), Bangsamoro Autonomous Region In Muslim Mindanao (BARMM) </t>
  </si>
  <si>
    <t>PHL003Landmass affected</t>
  </si>
  <si>
    <t>PSA accessed 13/08/2024; OCHA 23/07/2024; ACLED accessed 16/08/2024</t>
  </si>
  <si>
    <t>https://psa.gov.ph/content/2020-census-population-and-housing-2020-cph-population-counts-declared-official-president
https://reliefweb.int/report/philippines/philippines-mindanao-displacement-snapshot-23-july-2024
https://acleddata.com/data-export-tool/</t>
  </si>
  <si>
    <t>Total population living in the areas considered affected</t>
  </si>
  <si>
    <t>PHL003People exposed</t>
  </si>
  <si>
    <t>OCHA 23/07/2024</t>
  </si>
  <si>
    <t>https://reliefweb.int/report/philippines/philippines-mindanao-displacement-snapshot-23-july-2024</t>
  </si>
  <si>
    <t>The entire Mindanao island is considered affected by conflict/violence. There is limited information regarding how the conflict affects people in the region. So, the people affected by conflict and violence are considered as affected.</t>
  </si>
  <si>
    <t>PHL003People affected</t>
  </si>
  <si>
    <t>This is the total number of displaced people in Mindanao according to OCHA. The Mindanao islands is also frequently affected by natural hazards and causes displacements. In previous SI versions, these displacements were considered in the dispalcement figure unless there is a separate crisis for that natural hazard. However, to be consistent with the data collection guidelines, displacements due to natural hazards are not considered and only crisis related displacements are considered.</t>
  </si>
  <si>
    <t>PHL003People displaced</t>
  </si>
  <si>
    <t>PHL003Injuries reported</t>
  </si>
  <si>
    <t>ACLED accessed 16/08/2024</t>
  </si>
  <si>
    <t>Number of fatalities in Mindanao in the last 6 months.  Six months previous to the month the severity index (SI) is calculated are considered. For example, for the January 2023 version of SI, months considered will be July 2022 to December 2022.</t>
  </si>
  <si>
    <t>PHL003Fatalities reported</t>
  </si>
  <si>
    <t>PHL003Fatalities in all crises</t>
  </si>
  <si>
    <t>The entire Mindanao island and surrounding region is considered affected by conflict. There is limited information regarding how the conflict affects people in the region. So, people displaced are considered to be the people in need.</t>
  </si>
  <si>
    <t>PHL003People in Need</t>
  </si>
  <si>
    <t xml:space="preserve">The entire Mindanao island is considered affected by conflict. Level 1 includes the entire population of this area minus affected population. </t>
  </si>
  <si>
    <t>PHL003Minimal humanitarian conditions - Level 1</t>
  </si>
  <si>
    <t xml:space="preserve">The entire Mindanao island and surrounding region is considered affected by conflict. Level 1 includes the entire population of this area - affected population. There is limited information regarding how the conflict affects people in the region. Therefore, only displaced people are considered as affected population and also the population in need of humanitarian assistance. </t>
  </si>
  <si>
    <t>PHL003Stressed humanitarian conditions - Level 2</t>
  </si>
  <si>
    <t xml:space="preserve">The entire Mindanao island and surrounding region is considered affected by conflict.  Level 3 are all those displaced. People displaced by conflict in Mindanao are likely to face stressed humanitarian conditions due to the ongoing insecurity and the need for humanitarian assistance. National response capacity is strong and displaced persons typically shelter in evacuation centers or with friends or family. </t>
  </si>
  <si>
    <t>PHL003Moderate humanitarian conditions - Level 3</t>
  </si>
  <si>
    <t>Not enough information to assign people in need to level 4 and level 5.</t>
  </si>
  <si>
    <t>PHL003Severe humanitarian conditions - Level 4</t>
  </si>
  <si>
    <t>PHL003Extreme humanitarian conditions - Level 5</t>
  </si>
  <si>
    <t>OCHA 17/05/2024; ECHO 29/04/2024</t>
  </si>
  <si>
    <t>https://reliefweb.int/report/philippines/philippines-mindanao-displacement-snapshot-17-may-2024
https://reliefweb.int/report/philippines/philippines-mindanao-armed-conflict-dg-echo-partners-local-authorities-echo-daily-flash-29-april-2024</t>
  </si>
  <si>
    <t>Host, non-host, returnees and IDPs that are affected by the ongoing insecurity in the Mindanao.</t>
  </si>
  <si>
    <t>PHL003Crisis affected groups</t>
  </si>
  <si>
    <t>PHL003People facing limited access constraints</t>
  </si>
  <si>
    <t>PHL003People facing restricted access constraints</t>
  </si>
  <si>
    <t>PHL003Illness cases reported</t>
  </si>
  <si>
    <t>PHL003Buildings damaged</t>
  </si>
  <si>
    <t>PHL003Buildings destroyed</t>
  </si>
  <si>
    <t>PHL003Buildings in affected area</t>
  </si>
  <si>
    <t>PHL003Economic Losses</t>
  </si>
  <si>
    <t>2024 Southwest Monsoon</t>
  </si>
  <si>
    <t>PHL015</t>
  </si>
  <si>
    <t>PHL015Total population</t>
  </si>
  <si>
    <t>DSWD 16/08/2024; City Population accessed 23/08/2023</t>
  </si>
  <si>
    <t>https://dromic.dswd.gov.ph/wp-content/uploads/2024/08/DSWD-DROMIC-Report-46-on-the-Effects-of-Southwest-Monsoon-and-Super-Typhoon-Carina-as-of-16-August-2024-6AM.pdf
http://www.citypopulation.de/en/philippines/admin/</t>
  </si>
  <si>
    <t>This is the total area of the provinces affected by the 2024 southwest monsoon and effects of typhoon Gaemi. Provinces which have less than 1% of the population indicated as affected in the DSWD (government department) situation report are excluded. This adjustment has been done to avoid overestimation.</t>
  </si>
  <si>
    <t>PHL015Landmass affected</t>
  </si>
  <si>
    <t>PSA accessed 13/08/2024; DSWD 16/08/2024</t>
  </si>
  <si>
    <t>https://psa.gov.ph/content/2020-census-population-and-housing-2020-cph-population-counts-declared-official-president
https://dromic.dswd.gov.ph/wp-content/uploads/2024/08/DSWD-DROMIC-Report-46-on-the-Effects-of-Southwest-Monsoon-and-Super-Typhoon-Carina-as-of-16-August-2024-6AM.pdf</t>
  </si>
  <si>
    <t>This is the total population of the provinces affected by the 2024 southwest monsoon and effects of typhoon Gaemi.  Provinces which have less than 1% of the population indicated as affected in the DSWD (government department) situation report are excluded. This adjustment has been done to avoid overestimation.</t>
  </si>
  <si>
    <t>PHL015People exposed</t>
  </si>
  <si>
    <t>Total number of people affected by the 2024 southwest monsoon and effects of typhoon Gaemi according to the DSWD (government department) situation report</t>
  </si>
  <si>
    <t>PHL015People affected</t>
  </si>
  <si>
    <t>Total number of people displaced by the 2024 southwest monsoon and effects of typhoon Gaemi according to the government</t>
  </si>
  <si>
    <t>PHL015People displaced</t>
  </si>
  <si>
    <t>Number of crisis related in injuries in the last 6 months. southwest monsoon and effects of typhoon Gaemi spanned from late Oct 2022 to early Nov 2022.</t>
  </si>
  <si>
    <t>PHL015Injuries reported</t>
  </si>
  <si>
    <t>Number of crisis-related fatalities in the last 6 months. Six months previous to the month the severity index (SI) is calculated are considered. For example, for the January 2023 version of SI, months considered will be July 2022 to December 2022. southwest monsoon and typhoon Gaemi spanned from late Oct 2022 to early Nov 2022.</t>
  </si>
  <si>
    <t>PHL015Fatalities reported</t>
  </si>
  <si>
    <t>PHL015Fatalities in all crises</t>
  </si>
  <si>
    <t>IFRC 04/08/2024; DSWD 16/08/2024</t>
  </si>
  <si>
    <t>https://reliefweb.int/report/philippines/philippines-flood-habagat-enhanced-sty-carina-dref-operation-mdrph054
https://dromic.dswd.gov.ph/wp-content/uploads/2024/08/DSWD-DROMIC-Report-46-on-the-Effects-of-Southwest-Monsoon-and-Super-Typhoon-Carina-as-of-16-August-2024-6AM.pdf</t>
  </si>
  <si>
    <t>The number of people in need according to the IFRC. The figure could increase because at the time of the assessment the displaced population was around 300,000. Now, as at 16 August 2024, it is nearly 600,000.</t>
  </si>
  <si>
    <t>PHL015People in Need</t>
  </si>
  <si>
    <t>According to INFORM methodology, Level 1 = people exposed - people affected</t>
  </si>
  <si>
    <t>PHL015Minimal humanitarian conditions - Level 1</t>
  </si>
  <si>
    <t>According to INFORM methodology, Level 2 = people affected - PIN</t>
  </si>
  <si>
    <t>PHL015Stressed humanitarian conditions - Level 2</t>
  </si>
  <si>
    <t>IFRC 04/08/2024</t>
  </si>
  <si>
    <t>https://reliefweb.int/report/philippines/philippines-flood-habagat-enhanced-sty-carina-dref-operation-mdrph054</t>
  </si>
  <si>
    <t>All PIN is assigned to Level 3 as there is not enough data to assign a figure to level 4 and level 5</t>
  </si>
  <si>
    <t>PHL015Moderate humanitarian conditions - Level 3</t>
  </si>
  <si>
    <t>Not enough information/data available to assign a figure for this level.</t>
  </si>
  <si>
    <t>PHL015Severe humanitarian conditions - Level 4</t>
  </si>
  <si>
    <t>PHL015Extreme humanitarian conditions - Level 5</t>
  </si>
  <si>
    <t>Host, non-host, IDPs, and returnees that are affected by southwest monsoon and typhoon Gaemi</t>
  </si>
  <si>
    <t>PHL015Crisis affected groups</t>
  </si>
  <si>
    <t>PHL015People facing limited access constraints</t>
  </si>
  <si>
    <t>PHL015People facing restricted access constraints</t>
  </si>
  <si>
    <t>PHL015Illness cases reported</t>
  </si>
  <si>
    <t>PHL015Buildings damaged</t>
  </si>
  <si>
    <t>PHL015Buildings destroyed</t>
  </si>
  <si>
    <t>PHL015Buildings in affected area</t>
  </si>
  <si>
    <t>PHL015Economic Losses</t>
  </si>
  <si>
    <t>Multiple crises in Papua New Guinea</t>
  </si>
  <si>
    <t>PNG001</t>
  </si>
  <si>
    <t>NSO accessed 12/08/2024</t>
  </si>
  <si>
    <t>https://www.nso.gov.pg/statistics/population/</t>
  </si>
  <si>
    <t>Total population living in Papua New Guinea</t>
  </si>
  <si>
    <t>PNG001Total population</t>
  </si>
  <si>
    <t>NSO accessed 07/12/2023; NSO 2011; UNCT PNG 15/09/22; IFRC 04/09/22 UNCT PNG 10/10/22; UNDP 01/08/2024; OCHA 04/04/2023</t>
  </si>
  <si>
    <t>https://www.nso.gov.pg/statistics/population/;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 
https://reliefweb.int/report/papua-new-guinea/post-disaster-needs-assessment-report-flooding-western-province-papua-new-guinea-april-july-2024-issued-1-august-2024; 
https://data.humdata.org/dataset/f260301d-c32f-4e9e-a7d6-05bde2f70b6b/resource/e608cdc2-c26b-46c2-b223-ec50150e9952/download/png_adminboundaries_tabulardata.xlsx</t>
  </si>
  <si>
    <t>Total area affected in the Highlands violence and floods crises (PNG003 and PNG005).</t>
  </si>
  <si>
    <t>PNG001Landmass affected</t>
  </si>
  <si>
    <t>NSO accessed 07/12/2023; NSO 2011; UNCT PNG 15/09/22; IFRC 04/09/22, UNCT PNG 10/10/22; UNDP 01/08/2024; NSO accessed 12/08/2024</t>
  </si>
  <si>
    <t>https://www.nso.gov.pg/statistics/population/;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 
https://reliefweb.int/report/papua-new-guinea/post-disaster-needs-assessment-report-flooding-western-province-papua-new-guinea-april-july-2024-issued-1-august-2024; 
https://www.nso.gov.pg/download/118/population-estimates-2021/3740/01_western_population_estimate_results.pdf</t>
  </si>
  <si>
    <t>Total exposed population in the Highlands violence and floods crises (PNG003 and PNG005).</t>
  </si>
  <si>
    <t>PNG001People exposed</t>
  </si>
  <si>
    <t>UNCT PNG 09/08/22; UNDP 01/08/2024</t>
  </si>
  <si>
    <t>https://reliefweb.int/report/papua-new-guinea/papua-new-guinea-highlands-violence-humanitarian-needs-and-priorities-aug-2022-may-2023-issued-09-aug-2022; 
https://reliefweb.int/report/papua-new-guinea/post-disaster-needs-assessment-report-flooding-western-province-papua-new-guinea-april-july-2024-issued-1-august-2024</t>
  </si>
  <si>
    <t>Total number of people affected in the Highlands violence and floods crises (PNG003 and PNG005).</t>
  </si>
  <si>
    <t>PNG001People affected</t>
  </si>
  <si>
    <t>IOM 20/03/2024; UNDP 01/08/2024</t>
  </si>
  <si>
    <t>https://dtm.iom.int/reports/papua-new-guinea-wapenamanda-conflict-rapid-assessment-report-20-march-2024; 
https://reliefweb.int/report/papua-new-guinea/post-disaster-needs-assessment-report-flooding-western-province-papua-new-guinea-april-july-2024-issued-1-august-2024</t>
  </si>
  <si>
    <t>Total number of displaced people in the Highlands violence and floods crises (PNG003 and PNG005).</t>
  </si>
  <si>
    <t>PNG001People displaced</t>
  </si>
  <si>
    <t>UNDP 01/08/2024</t>
  </si>
  <si>
    <t>https://reliefweb.int/report/papua-new-guinea/post-disaster-needs-assessment-report-flooding-western-province-papua-new-guinea-april-july-2024-issued-1-august-2024</t>
  </si>
  <si>
    <t>Total number of injuries in the in the Highlands violence and floods crises (PNG003 and PNG005).</t>
  </si>
  <si>
    <t>PNG001Injuries reported</t>
  </si>
  <si>
    <t>ACLED accessed 16/07/2024; UNDP 01/08/2024</t>
  </si>
  <si>
    <t>https://acleddata.com/data-export-tool/; 
https://reliefweb.int/report/papua-new-guinea/post-disaster-needs-assessment-report-flooding-western-province-papua-new-guinea-april-july-2024-issued-1-august-2024</t>
  </si>
  <si>
    <t>Total number of fatalities in the in the Highlands violence and floods crises (PNG003 and PNG005).</t>
  </si>
  <si>
    <t>PNG001Fatalities reported</t>
  </si>
  <si>
    <t>PNG001Fatalities in all crises</t>
  </si>
  <si>
    <t>UNCT PNG 10/10/22; IOM 19/12/22; UNDP 01/08/2024</t>
  </si>
  <si>
    <t>https://reliefweb.int/report/papua-new-guinea/papua-new-guinea-highlands-violence-humanitarian-needs-and-priorities-aug-2022-may-2023-issued-09-aug-2022;
https://dtm.iom.int/reports/papua-new-guinea-rapid-assesment-report-displacements-highlands-region-oct-nov-2022?close=true; 
https://reliefweb.int/report/papua-new-guinea/post-disaster-needs-assessment-report-flooding-western-province-papua-new-guinea-april-july-2024-issued-1-august-2024</t>
  </si>
  <si>
    <t>Total number of people in need in the in the Highlands violence and floods crises (PNG003 and PNG005).</t>
  </si>
  <si>
    <t>PNG001People in Need</t>
  </si>
  <si>
    <t>NSO accessed 07/12/2023; NSO 2011; UNCT PNG 15/09/22; IFRC 04/09/22, UNCT PNG 10/10/22;  IOM 19/12/22; UNDP 01/08/2024; NSO accessed 12/08/2024</t>
  </si>
  <si>
    <t>https://www.nso.gov.pg/statistics/population/ ;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
https://dtm.iom.int/reports/papua-new-guinea-rapid-assesment-report-displacements-highlands-region-oct-nov-2022?close=true; 
https://reliefweb.int/report/papua-new-guinea/post-disaster-needs-assessment-report-flooding-western-province-papua-new-guinea-april-july-2024-issued-1-august-2024; 
https://www.nso.gov.pg/download/118/population-estimates-2021/3740/01_western_population_estimate_results.pdf</t>
  </si>
  <si>
    <t>Total number of people in level 1 in the Highlands violence and floods crises (PNG003 and PNG005).</t>
  </si>
  <si>
    <t>PNG001Minimal humanitarian conditions - Level 1</t>
  </si>
  <si>
    <t>NSO accessed 07/12/2023; NSO 2011; UNCT PNG 15/09/22; IFRC 04/09/22, UNCT PNG 10/10/22; UNDP 01/08/2024</t>
  </si>
  <si>
    <t>https://www.nso.gov.pg/statistics/population/ ;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 
https://reliefweb.int/report/papua-new-guinea/post-disaster-needs-assessment-report-flooding-western-province-papua-new-guinea-april-july-2024-issued-1-august-2024</t>
  </si>
  <si>
    <t>Total number of people in level 2 in the Highlands violence and floods crises (PNG003 and PNG005).</t>
  </si>
  <si>
    <t>PNG001Stressed humanitarian conditions - Level 2</t>
  </si>
  <si>
    <t>IOM 19/12/22; UNDP 01/08/2024</t>
  </si>
  <si>
    <t>Total number of people in level 3 in the Highlands violence and floods crises (PNG003 and PNG005).</t>
  </si>
  <si>
    <t>PNG001Moderate humanitarian conditions - Level 3</t>
  </si>
  <si>
    <t xml:space="preserve"> Not enough information available to assign people to level 4 and level 5.</t>
  </si>
  <si>
    <t>PNG001Severe humanitarian conditions - Level 4</t>
  </si>
  <si>
    <t>PNG001Extreme humanitarian conditions - Level 5</t>
  </si>
  <si>
    <t>UNCT PNG 09/08/22 ; UNDP 01/08/2024</t>
  </si>
  <si>
    <t>Host, non-host, returnees, and IDPs are the groups affected in the Highlands violence and floods crises (PNG003 and PNG005).</t>
  </si>
  <si>
    <t>PNG001Crisis affected groups</t>
  </si>
  <si>
    <t>PNG001People facing limited access constraints</t>
  </si>
  <si>
    <t>PNG001People facing restricted access constraints</t>
  </si>
  <si>
    <t>PNG001Illness cases reported</t>
  </si>
  <si>
    <t>The UNDP assessment recommended the provision of targeted temporary shelter assistance for an estimated 1,387 households. From this information, it is estimated that 1,387 houses may have been damaged.</t>
  </si>
  <si>
    <t>PNG001Buildings damaged</t>
  </si>
  <si>
    <t>PNG001Buildings destroyed</t>
  </si>
  <si>
    <t>PNG001Buildings in affected area</t>
  </si>
  <si>
    <t>PNG001Economic Losses</t>
  </si>
  <si>
    <t xml:space="preserve">NSO accessed 12/08/2024 </t>
  </si>
  <si>
    <t>PNG003Total population</t>
  </si>
  <si>
    <t>NSO accessed 07/12/2023; NSO 2011; UNCT PNG 15/09/22; IFRC 04/09/22 UNCT PNG 10/10/22</t>
  </si>
  <si>
    <t>https://www.nso.gov.pg/statistics/population/;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t>
  </si>
  <si>
    <t>Provinces affected:
Enga Province
Hela Province
Southern Highlands Province
Jiwaka Province
Chimbu Province
Eastern and Western Highlands
The affected provinces have been identified from HNP and Emergency Plan of Action of the IFRC.</t>
  </si>
  <si>
    <t>PNG003Landmass affected</t>
  </si>
  <si>
    <t>NSO accessed 07/12/2023; NSO 2011; UNCT PNG 15/09/22; IFRC 04/09/22, UNCT PNG 10/10/22</t>
  </si>
  <si>
    <t>https://www.nso.gov.pg/statistics/population/;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t>
  </si>
  <si>
    <t>PNG003People exposed</t>
  </si>
  <si>
    <t>UNCT PNG 09/08/22</t>
  </si>
  <si>
    <t>https://reliefweb.int/report/papua-new-guinea/papua-new-guinea-highlands-violence-humanitarian-needs-and-priorities-aug-2022-may-2023-issued-09-aug-2022</t>
  </si>
  <si>
    <t>According to HNP, Porgera, Laiagam, and Kompiam districts in Enga province; Magarima district in Hela province; and Nipa district in Southern Highlands province are most affected. The HNP estimates that half of the population in these districts are affected. Although the HNP's duration was until May 2023, the highlands have been significantly affected by violence in the affected areas. So, the figure provided by the HNP are still considered for SI.</t>
  </si>
  <si>
    <t>PNG003People affected</t>
  </si>
  <si>
    <t>IOM 20/03/2024</t>
  </si>
  <si>
    <t>https://dtm.iom.int/reports/papua-new-guinea-wapenamanda-conflict-rapid-assessment-report-20-march-2024</t>
  </si>
  <si>
    <t>The IOM DTM report published in March 2024 showed that around 25,453 people are displaced in the Enga province due to violence and conflict. It is highly likely that other provinces in the Highlands region have IDPs as well. So, it is likely that the displaced figure is an underestimate.</t>
  </si>
  <si>
    <t>PNG003People displaced</t>
  </si>
  <si>
    <t>PNG003Injuries reported</t>
  </si>
  <si>
    <t>ACLED accessed 16/07/2024</t>
  </si>
  <si>
    <t>Number of fatalities in the last 6 months of the affected provinces. Six months previous to the month the severity index (SI) is calculated are considered. For example, for the January 2023 version of SI, months considered will be July 2022 to December 2022.</t>
  </si>
  <si>
    <t>PNG003Fatalities reported</t>
  </si>
  <si>
    <t>Number of fatalities in all crises in the last 6 months. Six months previous to the month the severity index (SI) is calculated are considered. For example, for the January 2023 version of SI, months considered will be July 2022 to December 2022.</t>
  </si>
  <si>
    <t>PNG003Fatalities in all crises</t>
  </si>
  <si>
    <t>UNCT PNG 10/10/22; IOM 19/12/22</t>
  </si>
  <si>
    <t>https://reliefweb.int/report/papua-new-guinea/papua-new-guinea-highlands-violence-humanitarian-needs-and-priorities-aug-2022-may-2023-issued-09-aug-2022;
https://dtm.iom.int/reports/papua-new-guinea-rapid-assesment-report-displacements-highlands-region-oct-nov-2022?close=true</t>
  </si>
  <si>
    <t xml:space="preserve">The number of displaced people in considered as the number of people in need.  Displaced people tend to flee to other communities in and outside the respective provinces or to neighbouring mountains.They usually face the following isues:
- Lack of resources of the displaced.
- General lack of coping capacity and high vulnerability
- Displacement sites such as churches were struggling to meet the basic needs and health care for the displaced.
- Humanitarian access to displaced is very low.
- Being displaced for a long term. </t>
  </si>
  <si>
    <t>PNG003People in Need</t>
  </si>
  <si>
    <t>NSO accessed 07/12/2023; NSO 2011; UNCT PNG 15/09/22; IFRC 04/09/22, UNCT PNG 10/10/22;  IOM 19/12/22</t>
  </si>
  <si>
    <t>https://www.nso.gov.pg/statistics/population/ ;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
https://dtm.iom.int/reports/papua-new-guinea-rapid-assesment-report-displacements-highlands-region-oct-nov-2022?close=true</t>
  </si>
  <si>
    <t>People exposed - people affected (as per ACAPS methodology)</t>
  </si>
  <si>
    <t>PNG003Minimal humanitarian conditions - Level 1</t>
  </si>
  <si>
    <t>https://www.nso.gov.pg/statistics/population/ ;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t>
  </si>
  <si>
    <t>Level 2 = Affected - PIN (as per ACAPS methodology)</t>
  </si>
  <si>
    <t>PNG003Stressed humanitarian conditions - Level 2</t>
  </si>
  <si>
    <t>IOM 19/12/22</t>
  </si>
  <si>
    <t>Number of people displaced is considered to be people in need. All people in need are assigned to level 3. Not enough information available to assign people to level 4 and level 5.</t>
  </si>
  <si>
    <t>PNG003Moderate humanitarian conditions - Level 3</t>
  </si>
  <si>
    <t>PNG003Severe humanitarian conditions - Level 4</t>
  </si>
  <si>
    <t>PNG003Extreme humanitarian conditions - Level 5</t>
  </si>
  <si>
    <t xml:space="preserve">UNCT PNG 09/08/22 </t>
  </si>
  <si>
    <t>Host, non-host, returnees, and IDPs that are affected by the ongoing violence in the affected provinces.</t>
  </si>
  <si>
    <t>PNG003Crisis affected groups</t>
  </si>
  <si>
    <t>PNG003People facing limited access constraints</t>
  </si>
  <si>
    <t>PNG003People facing restricted access constraints</t>
  </si>
  <si>
    <t>PNG003Illness cases reported</t>
  </si>
  <si>
    <t>PNG003Buildings damaged</t>
  </si>
  <si>
    <t>PNG003Buildings destroyed</t>
  </si>
  <si>
    <t>PNG003Buildings in affected area</t>
  </si>
  <si>
    <t>PNG003Economic Losses</t>
  </si>
  <si>
    <t>2024 Monsoon Flooding in Western Province</t>
  </si>
  <si>
    <t>PNG005</t>
  </si>
  <si>
    <t>PNG005Total population</t>
  </si>
  <si>
    <t>UNDP 01/08/2024; OCHA 04/04/2023</t>
  </si>
  <si>
    <t>https://reliefweb.int/report/papua-new-guinea/post-disaster-needs-assessment-report-flooding-western-province-papua-new-guinea-april-july-2024-issued-1-august-2024; 
https://data.humdata.org/dataset/f260301d-c32f-4e9e-a7d6-05bde2f70b6b/resource/e608cdc2-c26b-46c2-b223-ec50150e9952/download/png_adminboundaries_tabulardata.xlsx</t>
  </si>
  <si>
    <t>UNDP's assessment indicates that the flood-affected LLGs (local-level governments) are:
Kiunga Rural, Lake Murray Rural, Balimo Urban, Bamu Rural, Aramia Gogodala, Fly Gogodala, and Morehead Rural.
Note: LLGs are third order administrative divisions.</t>
  </si>
  <si>
    <t>PNG005Landmass affected</t>
  </si>
  <si>
    <t>UNDP 01/08/2024; NSO accessed 12/08/2024</t>
  </si>
  <si>
    <t>https://reliefweb.int/report/papua-new-guinea/post-disaster-needs-assessment-report-flooding-western-province-papua-new-guinea-april-july-2024-issued-1-august-2024; 
https://www.nso.gov.pg/download/118/population-estimates-2021/3740/01_western_population_estimate_results.pdf</t>
  </si>
  <si>
    <t>Total population living in the affected areas (Kiunga Rural, Lake Murray Rural, Balimo Urban, Bamu Rural, Aramia Gogodala, Fly Gogodala, and Morehead Rural LLGs).</t>
  </si>
  <si>
    <t>PNG005People exposed</t>
  </si>
  <si>
    <t>According to the UNDP assessment, 55,348 people were affected.</t>
  </si>
  <si>
    <t>PNG005People affected</t>
  </si>
  <si>
    <t>According to the UNDP assessment,1,531 people have been displaced.</t>
  </si>
  <si>
    <t>PNG005People displaced</t>
  </si>
  <si>
    <t>According to the UNDP assessment, two injuries were reported.</t>
  </si>
  <si>
    <t>PNG005Injuries reported</t>
  </si>
  <si>
    <t>No fatalities were reported.</t>
  </si>
  <si>
    <t>PNG005Fatalities reported</t>
  </si>
  <si>
    <t>PNG005Fatalities in all crises</t>
  </si>
  <si>
    <t>According to the UNDP assessment, 33,726 people are in need of humanitarian assistance.</t>
  </si>
  <si>
    <t>PNG005People in Need</t>
  </si>
  <si>
    <t>People exposed - people affected (as per methodology)</t>
  </si>
  <si>
    <t>PNG005Minimal humanitarian conditions - Level 1</t>
  </si>
  <si>
    <t>Level 2 = Affected - PIN (as per methodology)</t>
  </si>
  <si>
    <t>PNG005Stressed humanitarian conditions - Level 2</t>
  </si>
  <si>
    <t>According to the UNDP assessment, 33,726 people are in need of humanitarian assistance. There is not enough information available to assign people to level 4 and level 5, so all the people in need of humanitarian assistance are assigned to level 3.</t>
  </si>
  <si>
    <t>PNG005Moderate humanitarian conditions - Level 3</t>
  </si>
  <si>
    <t>PNG005Severe humanitarian conditions - Level 4</t>
  </si>
  <si>
    <t>PNG005Extreme humanitarian conditions - Level 5</t>
  </si>
  <si>
    <t>Affected groups: Host, non-host, and IDPs.</t>
  </si>
  <si>
    <t>PNG005Crisis affected groups</t>
  </si>
  <si>
    <t>PNG005People facing limited access constraints</t>
  </si>
  <si>
    <t>PNG005People facing restricted access constraints</t>
  </si>
  <si>
    <t>PNG005Illness cases reported</t>
  </si>
  <si>
    <t>PNG005Buildings damaged</t>
  </si>
  <si>
    <t>PNG005Buildings destroyed</t>
  </si>
  <si>
    <t>PNG005Buildings in affected area</t>
  </si>
  <si>
    <t>PNG005Economic Losses</t>
  </si>
  <si>
    <t>OCHA 06/06/2023</t>
  </si>
  <si>
    <t>https://reliefweb.int/report/lebanon/escalating-needs-lebanon-2023-overview-enar</t>
  </si>
  <si>
    <t>The figure is the total population of Lebanon according to OCHA, including refugees, migrants, and asylum seekers.</t>
  </si>
  <si>
    <t>LBN006Total population</t>
  </si>
  <si>
    <t>World Bank accessed on 20/08/2024</t>
  </si>
  <si>
    <t xml:space="preserve">https://data.worldbank.org/indicator/AG.SRF.TOTL.K2?locations=LB </t>
  </si>
  <si>
    <t>The complex crisis in Lebanon is affecting the whole country. The entire landmass of Lebanon is considered here.</t>
  </si>
  <si>
    <t>LBN006Landmass affected</t>
  </si>
  <si>
    <t>OCHA 06/06/2023; IOM 15/08/2024</t>
  </si>
  <si>
    <t>https://reliefweb.int/report/lebanon/escalating-needs-lebanon-2023-overview-enar; https://dtm.iom.int/reports/lebanon-mobility-snapshot-round-42-15-08-2024</t>
  </si>
  <si>
    <t>The total population is exposed to the complex crisis, which is driven by the socio-economic crisis since 2019, the Syrian refugees crisis, and the recent conflict that escalated between Hezbollah and Israel on 8 October 2023. Since at least 2019, mounting public debt, high fiscal deficit, and political instability have been driving the socio-economic crisis in the country, resulting in the devaluation of the Lebanese pound, increased unemployment and multidimensional poverty, business closures, inflation, limited access to foreign exchange and imports, and decreased foreign remittances. The Lebanese Government estimates that around 1.5 million Syrian refugees reside in Lebanon, besides around 489,300 Palestinian refugees and around 11,600 refugees of other nationalities. With the Lebanese population of 5.3 million, these figures make Lebanon the country with the biggest refugee-to-resident population ratio.  Since 8 October 2023, the escalation of tensions between Hezbollah and Israel has displaced 110,000 people from southern Lebanon to central and northern parts of the country, disrupting their livelihoods and increasing their needs for shelter, food, and cash assistance.</t>
  </si>
  <si>
    <t>LBN006People exposed</t>
  </si>
  <si>
    <t>The total population is affected by the complex crisis, which is driven by the socio-economic crisis since 2019, the Syrian refugees crisis, and the recent conflict that escalated between Hezbollah and Israel on 8 October 2023. Since at least 2019, mounting public debt, high fiscal deficit, and political instability have been driving the socio-economic crisis in the country, resulting in the devaluation of the Lebanese pound, increased unemployment and multidimensional poverty, business closures, inflation, limited access to foreign exchange and imports, and decreased foreign remittances. The Lebanese Government estimates that around 1.5 million Syrian refugees reside in Lebanon, besides around 489,300 Palestinian refugees and around 11,600 refugees of other nationalities. With the Lebanese population of 5.3 million, these figures make Lebanon the country with the biggest refugee-to-resident population ratio.  Since 8 October 2023, the escalation of tensions between Hezbollah and Israel has displaced 110,000 people from southern Lebanon to central and northern parts of the country, disrupting their livelihoods and increasing their needs for shelter, food, and cash assistance.</t>
  </si>
  <si>
    <t>LBN006People affected</t>
  </si>
  <si>
    <t>IOM 15/08/2024</t>
  </si>
  <si>
    <t>https://dtm.iom.int/reports/lebanon-mobility-snapshot-round-42-15-08-2024</t>
  </si>
  <si>
    <t>The figure is the number of people displaced from and in southern Lebanon due to the escalation of conflict between Hezbollah and Israel since 8 October 2023. The number of people displaced is 110,000 people as at 13 August 2024.</t>
  </si>
  <si>
    <t>LBN006People displaced</t>
  </si>
  <si>
    <t>OCHA 13/08/2024</t>
  </si>
  <si>
    <t>https://www.unocha.org/publications/report/lebanon/lebanon-flash-update-24-escalation-hostilities-south-lebanon-08-august-2024</t>
  </si>
  <si>
    <t>About 1720 people are injured between 08 October 2023 and 08 August 2024 because of Israeli airstrikes on southern Lebanon.</t>
  </si>
  <si>
    <t>LBN006Injuries reported</t>
  </si>
  <si>
    <t>ACLED accessed 20/08/2024</t>
  </si>
  <si>
    <t xml:space="preserve">The figure represents the number of fatalities across Lebanon in the period between 01 February and 01 August 2024. This includes fatalities due to the conflict between Hezbollah and Israel, as it shows an indication of the severity of the conflict and its overall impact on the overall situation in Lebanon, in terms of access to services and social tensions. </t>
  </si>
  <si>
    <t>LBN006Fatalities reported</t>
  </si>
  <si>
    <t>LBN006Fatalities in all crises</t>
  </si>
  <si>
    <t>3,000 buildings have been destroyed due to the conflict in the south.</t>
  </si>
  <si>
    <t>LBN006Buildings destroyed</t>
  </si>
  <si>
    <t xml:space="preserve">Financial losses are not available as a figure, but between 8 October 2023 and 08 August 2024, more than 1,700 hectares of agricultural land were damaged as a result of the conflict in the south. 72% of farmers reported loss of income. </t>
  </si>
  <si>
    <t>LBN006Economic Losses</t>
  </si>
  <si>
    <t>IOM 15/08/2024; OCHA 13/08/2024 ; IPC 30/05/2024 ; OCHA 06/06/2023</t>
  </si>
  <si>
    <t>https://dtm.iom.int/reports/lebanon-mobility-snapshot-round-42-15-08-2024; https://www.unocha.org/publications/report/lebanon/lebanon-flash-update-24-escalation-hostilities-south-lebanon-08-august-2024; https://reliefweb.int/report/lebanon/lebanon-acute-food-insecurity-projection-update-april-september-2024-continued-conflict-and-further-cuts-humanitarian-food-assistance-drive-acute-food-insecurity ; https://reliefweb.int/report/lebanon/escalating-needs-lebanon-2023-overview-enar</t>
  </si>
  <si>
    <t xml:space="preserve">The figure represents the number of PIN in Lebanon, including  Lebanese and other vulnerable population groups such as the Syrian and Palestinian refugees. The figure is according to OCHA's 2023 Overview, as it seems the most indicative number for the PiN after reviewing many other sources such as the IPC analysis and the World Bank reports. The breakdown of the severity by area provided by OCHA is not used for this crisis, as it does not reflect the impact of the conflict crisis that has taken place in southern Lebanon. Only the overall PiN figure is considered. Though the IPC analysis provides a good breakdown of the food security needs in the projected period of April – September 2024, ACAPS decided not to include it in the severity index breakdown as it is not indicative of the people's most reported needs according to OCHA which are social stability, health, and energy. If we were to use the IPC analysis, the number of people in need would be only 1.14 million, which is the number of people facing IPC Phase 3 and above. Additionally, the IPC analysis suggests an improvement in the food security situation between April–September in 2024, compared to the same period in 2023. This does not reflect the overall situation in the country. OCHA projects that the overall humanitarian situation is not expected to improve in Lebanon until after 2025. As for the World Bank report published in May 2024, it captures poverty rates until only 2022, where 44% of the population (2.4 million) have fallen under the poverty line. This figure is not considered to be the PiN as it is outdated.  </t>
  </si>
  <si>
    <t>LBN006People in Need</t>
  </si>
  <si>
    <t>According to the INFORM Severity Index methodology, Level 1 = People exposed – People affected. Both are considered the total population. Since at least 2019, mounting public debt, high fiscal deficit, and political instability have been driving the socioeconomic crisis in the country, resulting in the devaluation of the Lebanese pound, increased unemployment and multidimensional poverty, business closures, inflation, limited access to foreign exchange and imports, and decreased foreign remittances. The Lebanese Government estimates that around 1.5 million Syrian refugees reside in Lebanon, besides around 489,300 Palestinian refugees and around 11,600 refugees of other nationalities. With the Lebanese population of 5.3 million, these figures make Lebanon the country with the biggest refugee-to-resident population ratio.  Since 8 October 2023, the escalation of tensions between Hezbollah and Israel has displaced 110,000 people from southern Lebanon to central and northern parts of the country, disrupting their livelihoods and increasing their needs for shelter, food, and cash assistance.</t>
  </si>
  <si>
    <t>LBN006Minimal humanitarian conditions - Level 1</t>
  </si>
  <si>
    <t>According to the INFORM Severity Index methodology, Level 2 = People affected – PiN. The people affected are considered to be the total population, and the PiN is provided by OCHA, and it represents the number of people in need of humanitarian assistance in Lebanon from all population groups including the Syrian refugees.</t>
  </si>
  <si>
    <t>LBN006Stressed humanitarian conditions - Level 2</t>
  </si>
  <si>
    <t xml:space="preserve">All the PiN figure is considered to be in Level 3, but it excludes the number of people who have been displaced (110,000 people as at 13 August 2024) due to the escalation of clashes between Hezbollah and Israel and the people who remained in the southern areas (estimated at 149,000 people) as they struggle to access services including health and education because of insecurity and restricted movement. It also does not include the Lebanese Residents, Syrian Refugees, Palestine Refugees in Lebanon, and Palestine Refugees from Syria who are facing Emergency and Catastrophic food insecurity levels (IPC Phase 4 and 5) in the projected period of April - September 2024. About 85,000 people are facing Emergency levels. </t>
  </si>
  <si>
    <t>LBN006Moderate humanitarian conditions - Level 3</t>
  </si>
  <si>
    <t xml:space="preserve">The number of people displaced due to the escalation of clashes in southern Lebanon between Hezbollah and Israel (110,000 people as at 13 August 2024), in addition to the people who remained in the southern areas (estimated at 149,000 people) as they struggle to access services including health and education because of insecurity and restricted movement. The figure also includes the Lebanese Residents, Syrian Refugees, Palestine Refugees in Lebanon, and Palestine Refugees from Syria who are facing Emergency and Catastrophic food insecurity levels (IPC Phase 4 and 5) in the projected period of April - September 2024. About 85,000 people are facing Emergency levels and no one is facing Catastrophic levels. </t>
  </si>
  <si>
    <t>LBN006Severe humanitarian conditions - Level 4</t>
  </si>
  <si>
    <t>There are no information available to confirm or deny if there are people facing extreme humanitarian conditions in Lebanon.</t>
  </si>
  <si>
    <t>LBN006Extreme humanitarian conditions - Level 5</t>
  </si>
  <si>
    <t>The host community, displaced people, and the refugees.</t>
  </si>
  <si>
    <t>LBN006Crisis affected groups</t>
  </si>
  <si>
    <t xml:space="preserve">An estimated 149,000 people have remained in the conflict areas in southern Lebanon, where humanitarian organization have reported that it is hard to access areas and public services such as healthcare and education have been disrupted because of insecurity. </t>
  </si>
  <si>
    <t>LBN006People facing limited access constraints</t>
  </si>
  <si>
    <t>LBN002Total population</t>
  </si>
  <si>
    <t xml:space="preserve">https://data.worldbank.org/indicator/AG.SRF.TOTL.K2?locations=LB
</t>
  </si>
  <si>
    <t>The whole country is affected by the Syrian refugees crisis. The figure is the total landmass of Lebanon.</t>
  </si>
  <si>
    <t>LBN002Landmass affected</t>
  </si>
  <si>
    <t>3RP 05/03/2024; OCHA 06/06/2023; UNRWA accessed on 20/08/2024; UNHCR accessed on 20/08/2024</t>
  </si>
  <si>
    <t>https://www.3rpsyriacrisis.org/portfolio/rso2024/; https://reliefweb.int/report/lebanon/escalating-needs-lebanon-2023-overview-enar; https://www.unrwa.org/where-we-work/lebanon; https://www.unhcr.org/lb/at-a-glance</t>
  </si>
  <si>
    <t>The Syrian crisis involves the whole country, and thus the whole population of Lebanon is exposed. The Lebanese Government estimates that around 1.5 million Syrian refugees reside in Lebanon, besides around 489,300 Palestinian refugees and around 11,200 refugees of other nationalities. In addition to about of 23,000 Palestine Refugees from Syria residing in Lebanon. With the Lebanese population of 5.3 million, these figures make Lebanon the country with the biggest refugee-to-resident population ratio. Almost the entire Syrian population in Lebanon lives on an income that does not cover basic needs.</t>
  </si>
  <si>
    <t>LBN002People exposed</t>
  </si>
  <si>
    <t xml:space="preserve"> The total population is affected by the Syrian refugees crisis. The Lebanese Government estimates that around 1.5 million Syrian refugees reside in Lebanon, besides around 489,300 Palestinian refugees and around 11,200 refugees of other nationalities. In addition to about of 23,000 Palestine Refugees from Syria residing in Lebanon. With the Lebanese population of 5.3 million, these figures make Lebanon the country with the biggest refugee-to-resident population ratio. Almost the entire Syrian population in Lebanon lives on an income that does not cover basic needs.</t>
  </si>
  <si>
    <t>LBN002People affected</t>
  </si>
  <si>
    <t>OCHA 06/06/2023; UNRWA accessed on 20/08/2024; UNHCR accessed on 20/08/2024</t>
  </si>
  <si>
    <t>https://reliefweb.int/report/lebanon/escalating-needs-lebanon-2023-overview-enar; https://www.unrwa.org/where-we-work/lebanon; https://www.unhcr.org/lb/at-a-glance</t>
  </si>
  <si>
    <t>There are about 1.5 million Syrian refugees in Lebanon in 2024, in addition to about 23,000 Palestinian refugees displaced from Syria.</t>
  </si>
  <si>
    <t>LBN002People displaced</t>
  </si>
  <si>
    <t xml:space="preserve">The figure represents the number of Syrian refugees killed, in the period between 01 February 2024 and 01 August 2024. </t>
  </si>
  <si>
    <t>LBN002Fatalities reported</t>
  </si>
  <si>
    <t>LBN002Fatalities in all crises</t>
  </si>
  <si>
    <t>The figure represents the people in need among the Syrian refugees in Lebanon in 2024, including the Palestinian refugees displaced from Syria.</t>
  </si>
  <si>
    <t>LBN002People in Need</t>
  </si>
  <si>
    <t>According to the INFORM Severity Index methodology, Level 1 = People exposed – People affected. Both refer to the total population of Lebanon. The Lebanese Government estimates that around 1.5 million Syrian refugees reside in Lebanon, besides around 489,300 Palestinian refugees and around 11,200 refugees of other nationalities. In addition to about 23,000 Palestine Refugees from Syria residing in Lebanon.With the Lebanese population of 5.3 million, these figures make Lebanon the country with the biggest refugee-to-resident population ratio. Almost the entire Syrian population in Lebanon lives on an income that does not cover basic needs</t>
  </si>
  <si>
    <t>LBN002Minimal humanitarian conditions - Level 1</t>
  </si>
  <si>
    <t>According to the INFORM Severity Index methodology, Level 2 = People affected – PiN. The people affected are the total population of Lebanon, and the PiN includes the Syrian refugees and the Palestinian refugees displaced from Syria who need humanitarian assistance.</t>
  </si>
  <si>
    <t>LBN002Stressed humanitarian conditions - Level 2</t>
  </si>
  <si>
    <t>3RP 05/03/2024 ; IPC 30/05/2024</t>
  </si>
  <si>
    <t>https://www.3rpsyriacrisis.org/portfolio/rso2024/ ; https://reliefweb.int/report/lebanon/lebanon-acute-food-insecurity-projection-update-april-september-2024-continued-conflict-and-further-cuts-humanitarian-food-assistance-drive-acute-food-insecurity</t>
  </si>
  <si>
    <t xml:space="preserve">As food is the highest need reported by the Syrian refugee population and there is an IPC analysis available, Level 3 here is the number of PiN as provided by the 3RP, excluding the Syrian refugees and displaced Palestinian refugees from Syria who are facing Emergency and Catastrophic food insecurity levels (IPC Phase 4 and 5) in the projected period of April - September 2024. About 40,500 people are facing Emergency levels and no one is facing Catastrophic levels. </t>
  </si>
  <si>
    <t>LBN002Moderate humanitarian conditions - Level 3</t>
  </si>
  <si>
    <t>LBN002Severe humanitarian conditions - Level 4</t>
  </si>
  <si>
    <t>LBN002Extreme humanitarian conditions - Level 5</t>
  </si>
  <si>
    <t>The host community and the refugees.</t>
  </si>
  <si>
    <t>LBN002Crisis affected groups</t>
  </si>
  <si>
    <t>MMR001Denial of existence of humanitarian needs or entitlements to assistance</t>
  </si>
  <si>
    <t>MMR001Impediments to entry into country (bureaucratic and administrative)</t>
  </si>
  <si>
    <t>MMR001Interference into implementation of humanitarian activities</t>
  </si>
  <si>
    <t>MMR001Ongoing insecurity/hostilities affecting humanitarian assistance</t>
  </si>
  <si>
    <t>MMR001Physical constraints in the environment (obstacles related to terrain, climate, lack of infrastructure, etc.)</t>
  </si>
  <si>
    <t>MMR001Presence of mines and improvised explosive devices</t>
  </si>
  <si>
    <t>MMR001Restriction and obstruction of access to services and assistance</t>
  </si>
  <si>
    <t>MMR001Restriction of movement (impediments to freedom of movement and/or administrative restrictions)</t>
  </si>
  <si>
    <t>MMR001Violence against personnel, facilities and assets</t>
  </si>
  <si>
    <t>MMR006Denial of existence of humanitarian needs or entitlements to assistance</t>
  </si>
  <si>
    <t>MMR006Impediments to entry into country (bureaucratic and administrative)</t>
  </si>
  <si>
    <t>MMR006Interference into implementation of humanitarian activities</t>
  </si>
  <si>
    <t>MMR006Ongoing insecurity/hostilities affecting humanitarian assistance</t>
  </si>
  <si>
    <t>MMR006Physical constraints in the environment (obstacles related to terrain, climate, lack of infrastructure, etc.)</t>
  </si>
  <si>
    <t>MMR006Presence of mines and improvised explosive devices</t>
  </si>
  <si>
    <t>MMR006Restriction and obstruction of access to services and assistance</t>
  </si>
  <si>
    <t>MMR006Restriction of movement (impediments to freedom of movement and/or administrative restrictions)</t>
  </si>
  <si>
    <t>MMR006Violence against personnel, facilities and assets</t>
  </si>
  <si>
    <t>PHL001Denial of existence of humanitarian needs or entitlements to assistance</t>
  </si>
  <si>
    <t>PHL001Impediments to entry into country (bureaucratic and administrative)</t>
  </si>
  <si>
    <t>PHL001Interference into implementation of humanitarian activities</t>
  </si>
  <si>
    <t>PHL001Ongoing insecurity/hostilities affecting humanitarian assistance</t>
  </si>
  <si>
    <t>PHL001Physical constraints in the environment (obstacles related to terrain, climate, lack of infrastructure, etc.)</t>
  </si>
  <si>
    <t>PHL001Presence of mines and improvised explosive devices</t>
  </si>
  <si>
    <t>PHL001Restriction and obstruction of access to services and assistance</t>
  </si>
  <si>
    <t>PHL001Restriction of movement (impediments to freedom of movement and/or administrative restrictions)</t>
  </si>
  <si>
    <t>PHL001Violence against personnel, facilities and assets</t>
  </si>
  <si>
    <t>PHL015Denial of existence of humanitarian needs or entitlements to assistance</t>
  </si>
  <si>
    <t>PHL015Impediments to entry into country (bureaucratic and administrative)</t>
  </si>
  <si>
    <t>PHL015Interference into implementation of humanitarian activities</t>
  </si>
  <si>
    <t>PHL015Ongoing insecurity/hostilities affecting humanitarian assistance</t>
  </si>
  <si>
    <t>PHL015Physical constraints in the environment (obstacles related to terrain, climate, lack of infrastructure, etc.)</t>
  </si>
  <si>
    <t>PHL015Presence of mines and improvised explosive devices</t>
  </si>
  <si>
    <t>PHL015Restriction and obstruction of access to services and assistance</t>
  </si>
  <si>
    <t>PHL015Restriction of movement (impediments to freedom of movement and/or administrative restrictions)</t>
  </si>
  <si>
    <t>PHL015Violence against personnel, facilities and assets</t>
  </si>
  <si>
    <t>PNG001Denial of existence of humanitarian needs or entitlements to assistance</t>
  </si>
  <si>
    <t>PNG001Impediments to entry into country (bureaucratic and administrative)</t>
  </si>
  <si>
    <t>PNG001Interference into implementation of humanitarian activities</t>
  </si>
  <si>
    <t>PNG001Ongoing insecurity/hostilities affecting humanitarian assistance</t>
  </si>
  <si>
    <t>PNG001Physical constraints in the environment (obstacles related to terrain, climate, lack of infrastructure, etc.)</t>
  </si>
  <si>
    <t>PNG001Presence of mines and improvised explosive devices</t>
  </si>
  <si>
    <t>PNG001Restriction and obstruction of access to services and assistance</t>
  </si>
  <si>
    <t>PNG001Restriction of movement (impediments to freedom of movement and/or administrative restrictions)</t>
  </si>
  <si>
    <t>PNG001Violence against personnel, facilities and assets</t>
  </si>
  <si>
    <t>PNG005Denial of existence of humanitarian needs or entitlements to assistance</t>
  </si>
  <si>
    <t>PNG005Impediments to entry into country (bureaucratic and administrative)</t>
  </si>
  <si>
    <t>PNG005Interference into implementation of humanitarian activities</t>
  </si>
  <si>
    <t>PNG005Ongoing insecurity/hostilities affecting humanitarian assistance</t>
  </si>
  <si>
    <t>PNG005Physical constraints in the environment (obstacles related to terrain, climate, lack of infrastructure, etc.)</t>
  </si>
  <si>
    <t>PNG005Presence of mines and improvised explosive devices</t>
  </si>
  <si>
    <t>PNG005Restriction and obstruction of access to services and assistance</t>
  </si>
  <si>
    <t>PNG005Restriction of movement (impediments to freedom of movement and/or administrative restrictions)</t>
  </si>
  <si>
    <t>PNG005Violence against personnel, facilities and assets</t>
  </si>
  <si>
    <t>World Bank 2022 ; UNHCR accessed 21/08/2024</t>
  </si>
  <si>
    <t>https://data.worldbank.org/indicator/SP.POP.TOTL?locations=SK&amp;page=2+%3B+https%3A%2F%2F ; https://data2.unhcr.org/en/situations/ukraine</t>
  </si>
  <si>
    <t>This is the sum of the population of Slovakia (5,431,752) + refugees from Ukraine recorded in the country according to UNHCR (125,460), as  per the INFORM severity methodology.</t>
  </si>
  <si>
    <t>SVK002Total population</t>
  </si>
  <si>
    <t>https://data.worldbank.org/indicator/AG.LND.TOTL.K2?locations=SK</t>
  </si>
  <si>
    <t>All landmass is considered affected since the number of Ukrainian refugees is equal to 2,2% of baseline population of Slovakia.</t>
  </si>
  <si>
    <t>SVK002Landmass affected</t>
  </si>
  <si>
    <t>The total population is considered exposed to the refugee crisis. In Slovakia, the number of Ukrainian refugees is equal to 2,2% of baseline population of Slovakia.</t>
  </si>
  <si>
    <t>SVK002People exposed</t>
  </si>
  <si>
    <t>UNHCR accessed 21/08/2024</t>
  </si>
  <si>
    <t>https://data2.unhcr.org/en/situations/ukraine</t>
  </si>
  <si>
    <t>This is the number of refugees from Ukraine in Slovakia. All the displaced are considered affected.</t>
  </si>
  <si>
    <t>SVK002People affected</t>
  </si>
  <si>
    <t>This is the number of refugees from Ukraine in Slovakia.</t>
  </si>
  <si>
    <t>SVK002People displaced</t>
  </si>
  <si>
    <t xml:space="preserve">There is no available information. </t>
  </si>
  <si>
    <t>SVK002Illness cases reported</t>
  </si>
  <si>
    <t>SVK002Injuries reported</t>
  </si>
  <si>
    <t>ACLED accessed 21/08/2024</t>
  </si>
  <si>
    <t>All crisis fatalities in last 6 months (1 March 2024 - 21 August 2024) related to refugees from Ukraine.</t>
  </si>
  <si>
    <t>SVK002Fatalities reported</t>
  </si>
  <si>
    <t>All fatalities in the last 6 months according to ACLED data (1 March 2024 - 21 August 2024), related to the following event types: battles, violence against civilians, explosions/remote violence, riots, protests, and strategic developments.</t>
  </si>
  <si>
    <t>SVK002Fatalities in all crises</t>
  </si>
  <si>
    <t>Not applicable</t>
  </si>
  <si>
    <t>SVK002Buildings damaged</t>
  </si>
  <si>
    <t>SVK002Buildings destroyed</t>
  </si>
  <si>
    <t>SVK002Buildings in affected area</t>
  </si>
  <si>
    <t>SVK002Economic Losses</t>
  </si>
  <si>
    <t>UNHCR accessed UNHCR accessed 21/08/2024 ; UNHCR 15/02/2023</t>
  </si>
  <si>
    <t>https://data.unhcr.org/en/situations/ukraine ;  https://reliefweb.int/report/poland/ukraine-situation-regional-refugee-response-plan-january-december-2024</t>
  </si>
  <si>
    <t>This is the number of refugees from Ukraine in Slovakia. All the displaced are considered in need as the Regional Refugee Response Plan 2024 targets a projected number of 150,000 refugees from Ukraine in Slovakia.</t>
  </si>
  <si>
    <t>SVK002People in Need</t>
  </si>
  <si>
    <t>Level 1 = the number of people exposed - people affected, as per the INFORM severity methodology.</t>
  </si>
  <si>
    <t>SVK002Minimal humanitarian conditions - Level 1</t>
  </si>
  <si>
    <t>Level 2 = the number of people affected - people in need, as per the INFORM severity methodology. In this entry the figure is 0 because people affected = people in need.</t>
  </si>
  <si>
    <t>SVK002Stressed humanitarian conditions - Level 2</t>
  </si>
  <si>
    <t>All PiN are considered in moderate humanitarian conditions - Level 3, as per the INFORM severity methodology.</t>
  </si>
  <si>
    <t>SVK002Moderate humanitarian conditions - Level 3</t>
  </si>
  <si>
    <t>There is limited information about the severity of the humanitarian conditions of the people in need. All of them are considered to be in Level 3, as per the INFORM severity methodology.</t>
  </si>
  <si>
    <t>SVK002Severe humanitarian conditions - Level 4</t>
  </si>
  <si>
    <t>SVK002Extreme humanitarian conditions - Level 5</t>
  </si>
  <si>
    <t>Host community and displaced people.</t>
  </si>
  <si>
    <t>SVK002Crisis affected groups</t>
  </si>
  <si>
    <t>SVK002People facing limited access constraints</t>
  </si>
  <si>
    <t>SVK002People facing restricted access constraints</t>
  </si>
  <si>
    <t>https://data.worldbank.org/indicator/SP.POP.TOTL?locations=RO&amp;page=2+%3B+https%3A%2F%2F ; https://data2.unhcr.org/en/situations/ukraine</t>
  </si>
  <si>
    <t>This is the sum of the total population of Romania according to the World Bank 2022 (19,047,009) + refugees from Ukraine recorded by UNHCR in Romania (77,900).</t>
  </si>
  <si>
    <t>ROU002Total population</t>
  </si>
  <si>
    <t>OCHA 04/04/2023 ; UNHCR 15/01/2024 ; Militarnyi 14/12/2023</t>
  </si>
  <si>
    <t>https://data.humdata.org/dataset/cod-ab-rou ; https://reliefweb.int/report/poland/ukraine-situation-regional-refugee-response-plan-january-december-2024 ; https://mil.in.ua/en/news/russian-drone-crashes-in-romania/</t>
  </si>
  <si>
    <t xml:space="preserve">The whole landmass of Romania is considered affected. Other considerations include secondary impact of the conflict on Romania as a neighbouring country, including increased flows of people and goods transiting to and from Ukraine.
</t>
  </si>
  <si>
    <t>ROU002Landmass affected</t>
  </si>
  <si>
    <t>The total population is considered exposed to the refugee crisis.</t>
  </si>
  <si>
    <t>ROU002People exposed</t>
  </si>
  <si>
    <t>This is the number of refugees from Ukraine in Romania. All the displaced are considered affected.</t>
  </si>
  <si>
    <t>ROU002People affected</t>
  </si>
  <si>
    <t>This is the number of refugees from Ukraine in Romania.</t>
  </si>
  <si>
    <t>ROU002People displaced</t>
  </si>
  <si>
    <t>ROU002Illness cases reported</t>
  </si>
  <si>
    <t>ROU002Injuries reported</t>
  </si>
  <si>
    <t>ROU002Fatalities reported</t>
  </si>
  <si>
    <t>ROU002Fatalities in all crises</t>
  </si>
  <si>
    <t>Not applicable.</t>
  </si>
  <si>
    <t>ROU002Buildings damaged</t>
  </si>
  <si>
    <t>ROU002Buildings destroyed</t>
  </si>
  <si>
    <t>ROU002Buildings in affected area</t>
  </si>
  <si>
    <t>ROU002Economic Losses</t>
  </si>
  <si>
    <t>UNHCR accessed 21/08/2024 ; UNHCR 15/01/2024</t>
  </si>
  <si>
    <t>https://data2.unhcr.org/en/situations/ukraine ;  https://reliefweb.int/report/poland/ukraine-situation-regional-refugee-response-plan-january-december-2024</t>
  </si>
  <si>
    <t>This is the number of refugees from Ukraine in Romania. All the displaced are considered in need as the Regional Refugee Response Plan 2024 targets a projected number of 110,000 refugees from Ukraine in Romania.</t>
  </si>
  <si>
    <t>ROU002People in Need</t>
  </si>
  <si>
    <t>Level 1 = the number of people exposed - people affected, as per INFORM severity methodology.</t>
  </si>
  <si>
    <t>ROU002Minimal humanitarian conditions - Level 1</t>
  </si>
  <si>
    <t>Level 2 = the number of people affected - people in need, as per INFORM severity methodology.</t>
  </si>
  <si>
    <t>ROU002Stressed humanitarian conditions - Level 2</t>
  </si>
  <si>
    <t>All PiN are considered in Moderate humanitarian conditions Level 3, as per INFORM severity methodology.</t>
  </si>
  <si>
    <t>ROU002Moderate humanitarian conditions - Level 3</t>
  </si>
  <si>
    <t xml:space="preserve">There is limited information about the severity of the humanitarian conditions of the people in need. All the people in need are considered to be in Level 3. </t>
  </si>
  <si>
    <t>ROU002Severe humanitarian conditions - Level 4</t>
  </si>
  <si>
    <t>ROU002Extreme humanitarian conditions - Level 5</t>
  </si>
  <si>
    <t>ROU002Crisis affected groups</t>
  </si>
  <si>
    <t>ROU002People facing limited access constraints</t>
  </si>
  <si>
    <t>ROU002People facing restricted access constraints</t>
  </si>
  <si>
    <t>https://data.worldbank.org/indicator/SP.POP.TOTL?locations=PL&amp;page=2+%3B+https%3A%2F%2F ; https://data.unhcr.org/en/situations/ukraine</t>
  </si>
  <si>
    <t>The total population is the sum of the population of Poland (36,821,749) according to the World Bank in 2022 + refugees from Ukraine recorded in the country according to UNHCR (957,505).</t>
  </si>
  <si>
    <t>POL002Total population</t>
  </si>
  <si>
    <t>World Bank 2021 ; UNHCR 15/01/2024</t>
  </si>
  <si>
    <t>https://data.worldbank.org/indicator/AG.LND.TOTL.K2?locations=PL ;  https://reliefweb.int/report/poland/ukraine-situation-regional-refugee-response-plan-january-december-2024</t>
  </si>
  <si>
    <t xml:space="preserve">All landmass is considered affected. The number of Ukrainian refugees is equal to 2.5% of the baseline population of Poland. </t>
  </si>
  <si>
    <t>POL002Landmass affected</t>
  </si>
  <si>
    <t>The total population is considered exposed tot he refugee crisis. In Poland, the number of Ukrainian refugees is equal to 2.5% of the baseline population of Poland.</t>
  </si>
  <si>
    <t>POL002People exposed</t>
  </si>
  <si>
    <t xml:space="preserve">This is the number of refugees from Ukraine recorded in the country. All the displaced are considered affected. It is difficult to estimate the number of affected from the host communities, however, the number of Ukrainian refugees is equal to 2.6% of the baseline population of Poland. </t>
  </si>
  <si>
    <t>POL002People affected</t>
  </si>
  <si>
    <t xml:space="preserve">This is the number of refugees from Ukraine recorded in the country. </t>
  </si>
  <si>
    <t>POL002People displaced</t>
  </si>
  <si>
    <t>POL002Illness cases reported</t>
  </si>
  <si>
    <t>POL002Injuries reported</t>
  </si>
  <si>
    <t>POL002Fatalities reported</t>
  </si>
  <si>
    <t>All fatalities in Poland the last 6 months according to ACLED data (1 March 2024 - 21 August 2024), related to the following event types: battles, violence against civilians, explosions/remote violence, riots, protests, and strategic developments.</t>
  </si>
  <si>
    <t>POL002Fatalities in all crises</t>
  </si>
  <si>
    <t>POL002Buildings damaged</t>
  </si>
  <si>
    <t>POL002Buildings destroyed</t>
  </si>
  <si>
    <t>POL002Buildings in affected area</t>
  </si>
  <si>
    <t>POL002Economic Losses</t>
  </si>
  <si>
    <t>PiN is the number of people displaced from Ukraine to Poland.  All the displaced are considered in need as the Regional Refugee Response Plan 2024 targets a projected number of 1,110,000 refugees from Ukraine in Poland.</t>
  </si>
  <si>
    <t>POL002People in Need</t>
  </si>
  <si>
    <t>Level 1 = the number of people exposed - people affected</t>
  </si>
  <si>
    <t>POL002Minimal humanitarian conditions - Level 1</t>
  </si>
  <si>
    <t>Level 2 = the number of people affected - people in need. In this entry the figure is 0 because people affected = people in need.</t>
  </si>
  <si>
    <t>POL002Stressed humanitarian conditions - Level 2</t>
  </si>
  <si>
    <t>POL002Moderate humanitarian conditions - Level 3</t>
  </si>
  <si>
    <t>All the people in need are considered to be in Level 3.</t>
  </si>
  <si>
    <t>POL002Severe humanitarian conditions - Level 4</t>
  </si>
  <si>
    <t>POL002Extreme humanitarian conditions - Level 5</t>
  </si>
  <si>
    <t>POL002Crisis affected groups</t>
  </si>
  <si>
    <t>POL002People facing limited access constraints</t>
  </si>
  <si>
    <t>POL002People facing restricted access constraints</t>
  </si>
  <si>
    <t>https://data.worldbank.org/indicator/SP.POP.TOTL?locations=MD&amp;page=2+%3B+https%3A%2F%2F ; https://data.unhcr.org/en/situations/ukraine</t>
  </si>
  <si>
    <t>The figure is the sum of the total population of Moldova, according to the World Bank 2022 (2,538,894) + refugees from Ukraine in Moldova, according to UNHCR (125,890).</t>
  </si>
  <si>
    <t>MDA002Total population</t>
  </si>
  <si>
    <t>https://data.worldbank.org/indicator/AG.LND.TOTL.K2?locations=MD ; https://reliefweb.int/report/poland/ukraine-situation-regional-refugee-response-plan-january-december-2024</t>
  </si>
  <si>
    <t>All landmass is considered affected since the number of Ukrainian refugees is equal to 5% of population of Moldova.</t>
  </si>
  <si>
    <t>MDA002Landmass affected</t>
  </si>
  <si>
    <t>The total population is considered exposed to the refugee crisis. In Moldova, the number of Ukrainian refugees is equal to 5% of the baseline population of Moldova.</t>
  </si>
  <si>
    <t>MDA002People exposed</t>
  </si>
  <si>
    <t>https://data.unhcr.org/en/situations/ukraine</t>
  </si>
  <si>
    <t>This is the number of refugees from Ukraine in Moldova. All the displaced are considered affected.</t>
  </si>
  <si>
    <t>MDA002People affected</t>
  </si>
  <si>
    <t xml:space="preserve">This is the number of refugees from Ukraine in Moldova. </t>
  </si>
  <si>
    <t>MDA002People displaced</t>
  </si>
  <si>
    <t>MDA002Illness cases reported</t>
  </si>
  <si>
    <t>MDA002Injuries reported</t>
  </si>
  <si>
    <t>All crisis fatalities in last 6 months (1 March 2024 - 21 August 2024) related to refugees from Ukraine</t>
  </si>
  <si>
    <t>MDA002Fatalities reported</t>
  </si>
  <si>
    <t>All fatalities in Moldova the last 6 months according to ACLED data (1 March 2024 - 21 August 2024), related to the following event types: battles, violence against civilians, explosions/remote violence, riots, protests, and strategic developments.</t>
  </si>
  <si>
    <t>MDA002Fatalities in all crises</t>
  </si>
  <si>
    <t>MDA002Buildings damaged</t>
  </si>
  <si>
    <t>MDA002Buildings destroyed</t>
  </si>
  <si>
    <t>MDA002Buildings in affected area</t>
  </si>
  <si>
    <t>MDA002Economic Losses</t>
  </si>
  <si>
    <t>This is the number of refugees from Ukraine in Moldova. All the displaced are considered in need. Although the Regional Refugee Response Plan 2024 targets a projected 90,000 refugees from Ukraine in Moldova, the number of refugees increased from 115,000 as at end of December 2023 to 120,695 in January 2024.</t>
  </si>
  <si>
    <t>MDA002People in Need</t>
  </si>
  <si>
    <t>MDA002Minimal humanitarian conditions - Level 1</t>
  </si>
  <si>
    <t>Level 2 = the number of people affected - people in need, as per the INFORM severity methodology. In this entry, the figure as 0 as people affected = people in need.</t>
  </si>
  <si>
    <t>MDA002Stressed humanitarian conditions - Level 2</t>
  </si>
  <si>
    <t xml:space="preserve">All PiN are considered in moderate humanitarian conditions - Level 3, as per the INFORM severity methodology. </t>
  </si>
  <si>
    <t>MDA002Moderate humanitarian conditions - Level 3</t>
  </si>
  <si>
    <t>MDA002Severe humanitarian conditions - Level 4</t>
  </si>
  <si>
    <t>MDA002Extreme humanitarian conditions - Level 5</t>
  </si>
  <si>
    <t>MDA002Crisis affected groups</t>
  </si>
  <si>
    <t>MDA002People facing limited access constraints</t>
  </si>
  <si>
    <t>MDA002People facing restricted access constraints</t>
  </si>
  <si>
    <t>State Statistics Service 01/01/2022 ; UNFPA 14/11/2022 ; UNHCR accessed 21/08/2024 ; IOM 18/06/2024</t>
  </si>
  <si>
    <t>http://www.lv.ukrstat.gov.ua/dem/piramid/all_e.php ; https://data.humdata.org/dataset/cod-ps-ukr ; https://data.unhcr.org/en/situations/ukraine ; https://dtm.iom.int/reports/ukraine-returns-report-general-population-survey-round-16-april-2024</t>
  </si>
  <si>
    <t>This is the population in the country. The figure is calculated as per the INFORM Severity Index methodology: subtracting population groups leaving the country: baseline population (43,320,154) minus (6,080,800) outgoing refugees as of 19 August 2024 and adding (1,136,160) returnees who moved back from abroad as of April 2024 according to IOM.
Note: According to IOM estimates, 24% of all 4,734,000 returnees are from abroad, as of April 2024 (published in July 2024).</t>
  </si>
  <si>
    <t>UKR002Total population</t>
  </si>
  <si>
    <t>Ukraine Now accessed 19/08/2022</t>
  </si>
  <si>
    <t>https://ukraine.ua/faq/how-big-is-ukraine/</t>
  </si>
  <si>
    <t xml:space="preserve">The entire country is considered affected by the crisis since the full scale Russian invasion in February 2022. </t>
  </si>
  <si>
    <t>UKR002Landmass affected</t>
  </si>
  <si>
    <t xml:space="preserve">The total population is considered to be exposed to the conflict, therefore this number is the same as the total crisis population. The figure is calculated as per the INFORM Severity Index methodology. </t>
  </si>
  <si>
    <t>UKR002People exposed</t>
  </si>
  <si>
    <t>OCHA 19/01/2024</t>
  </si>
  <si>
    <t>https://data.humdata.org/dataset/ukraine-hno/resource/a10ae1ac-533f-4b0a-bc5a-d04bad3ef132</t>
  </si>
  <si>
    <t xml:space="preserve">This is the number of people affected as identified by HNRP 2024. </t>
  </si>
  <si>
    <t>UKR002People affected</t>
  </si>
  <si>
    <t>UNHCR accessed 21/08/2024 ; IOM 22/07/2024</t>
  </si>
  <si>
    <t>https://dtm.iom.int/reports/ukraine-conditions-return-assessment-factsheet-round-8-july-2024</t>
  </si>
  <si>
    <t>This is the number of all the displaced people. In August 2024, there were (6,080,800) refugees according to UNHCR as of 19 August  2024, and (3,548,000) estimated total IDPs, and (4,734,000) returnees according to IOM. This figure is calculated as per the ACAPS severity methodology, aggregating the total number of displaced population groups such as internally displaced people (IDPs) + incoming refugees, asylum seekers, and vulnerable migrants (others of concern) + returnees + people leaving the country (outgoing refugees and asylum seekers) (updated UNHCR data).</t>
  </si>
  <si>
    <t>UKR002People displaced</t>
  </si>
  <si>
    <t>UKR002Illness cases reported</t>
  </si>
  <si>
    <t>OHCHR 09/08/2024</t>
  </si>
  <si>
    <t>https://ukraine.un.org/en/276097-protection-civilians-armed-conflict-%E2%80%94-july-2024</t>
  </si>
  <si>
    <t xml:space="preserve">This is the number of civilian injuries in the last six months (1,018 in July, 692 in June, 719 in May, 600 in April, 498 in Mar, 359 in Feb 2024). Note: OHCHR states that the actual figures are considerably higher, however because information from some locations where intense hostilities have been going on has been delayed, and other information is still being verified at the time of publication. For example, Mariupol (Donetsk region), Lysychansk, Popasna, and Sievierodonetsk (Luhansk region), where there are allegations of numerous civilian casualties. The reliability is set as low for this reason. </t>
  </si>
  <si>
    <t>UKR002Injuries reported</t>
  </si>
  <si>
    <t>ACLED 21/08/2024</t>
  </si>
  <si>
    <t>Fatalities in Ukraine the last 6 months according to ACLED data (1 March 2024 - 21 August 2024), related to the following event types: battles, violence against civilians, explosions/remote violence, riots, protests, and strategic developments.</t>
  </si>
  <si>
    <t>UKR002Fatalities reported</t>
  </si>
  <si>
    <t>All fatalities in Ukraine the last 6 months according to ACLED data (1 March 2024 - 21 August 2024), related to the following event types: battles, violence against civilians, explosions/remote violence, riots, protests, and strategic developments.</t>
  </si>
  <si>
    <t>UKR002Fatalities in all crises</t>
  </si>
  <si>
    <t>UKR002Buildings damaged</t>
  </si>
  <si>
    <t>UKR002Buildings destroyed</t>
  </si>
  <si>
    <t>UKR002Buildings in affected area</t>
  </si>
  <si>
    <t>World Bank 15/02/2024</t>
  </si>
  <si>
    <t>https://www.worldbank.org/en/news/press-release/2024/02/15/updated-ukraine-recovery-and-reconstruction-needs-assessment-released</t>
  </si>
  <si>
    <t>As of December 2023, the cost of reconstruction and recovery in Ukraine amounts to USD 486 billion according to the joint estimates by the Government of Ukraine, the World Bank, the European Commission, and the UN.</t>
  </si>
  <si>
    <t>UKR002Economic Losses</t>
  </si>
  <si>
    <t>This is the number of people in need, as identified by HNRP 2024.</t>
  </si>
  <si>
    <t>UKR002People in Need</t>
  </si>
  <si>
    <t>State Statistics Service 01/01/2022 ; UNFPA 14/11/2022 ; UNHCR accessed 21/08/2024 ; IOM 18/06/2024; OCHA 19/01/2024</t>
  </si>
  <si>
    <t>http://www.lv.ukrstat.gov.ua/dem/piramid/all_e.php ; https://data.humdata.org/dataset/cod-ps-ukr ; https://data.unhcr.org/en/situations/ukraine ; https://dtm.iom.int/reports/ukraine-returns-report-general-population-survey-round-16-april-2024 ; https://data.humdata.org/dataset/ukraine-hno/resource/a10ae1ac-533f-4b0a-bc5a-d04bad3ef132</t>
  </si>
  <si>
    <t>This is the number of people in humanitarian conditions level 1. The figure was adapted following the humanitarian conditions INFORM Severity Index methodology: Level 1+2+3+4+5 = 'people exposed'. Level 2+3+4+5 = 'people affected'. Level 3+4+5 = 'people in need'. Therefore: level 1 = people exposed - people affected.</t>
  </si>
  <si>
    <t>UKR002Minimal humanitarian conditions - Level 1</t>
  </si>
  <si>
    <t>OCHA 19/1/2024</t>
  </si>
  <si>
    <t xml:space="preserve">This is the number of people in humanitarian conditions level 2. The figure was adapted following the humanitarian conditions INFORM Severity Index methodology using HNRP 2024 figures as following: Level 2 = people affected (16,749,183) - PIN (14,622,301). </t>
  </si>
  <si>
    <t>UKR002Stressed humanitarian conditions - Level 2</t>
  </si>
  <si>
    <t>https://reliefweb.int/report/ukraine/ukraine-humanitarian-needs-and-response-plan-2024-december-2023-enuk; https://reliefweb.int/report/ukraine/ukraine-humanitarian-needs-overview-2023-december-2022-enuk</t>
  </si>
  <si>
    <t>This is the number of people in need in level 3.
The figure was calculated by using the number of people in need from HNRP 2024 and the percentage numbers of the severity levels from HNO 2023, as the situation in Ukraine in 2024 is considered to be relatively similar to 2023.
In HNO 2023, the the humanitarian needs are broken down into five severity levels of need; minimal, stressed, severe, extreme, and catastrophic. The percentages of the severity levels as per HNO 2023 were: minimal (0%), stressed (13%), severe (52%), extreme (8%), and catastrophic (27%). However, in HNRP 2024, there are no percentages provided for those severity levels, therefore, the percentages used to calculate level 3 in 2024 are the same percentages from HNO 2023.
As per the INFORM severity methodology, the sum of people in need from the minimal, stressed, and severe levels in HNO2023 are equivalent to the moderate humanitarian conditions level 3: minimal (0%) + stressed (13%) + severe (52%) = 65%
The number of PIN in Level 3 in 2023 was calculated as following: 65% of the total PIN in HNO 2023).
The calculation in 2024 uses the same percentage (65%) as following:
INFORM severity humanitarian conditions level 3 in 2024 = 65% of (14,622,301 PIN) in 2024 = 9,504,496 PIN</t>
  </si>
  <si>
    <t>UKR002Moderate humanitarian conditions - Level 3</t>
  </si>
  <si>
    <t xml:space="preserve">This is the number of people in need in level 4.
The figure was calculated by using the number of people in need from HNRP 2024 and the percentage numbers of the severity levels from HNO 2023, as the situation in Ukraine in 2024 is considered to be relatively similar to 2023.
In HNO 2023, the humanitarian needs are broken down into five severity levels of need; minimal, stressed, severe, extreme, and catastrophic. The percentages of the severity levels as per HNO 2023 were: minimal (0%), stressed (13%), severe (52%), extreme (8%), and catastrophic (27%). However, in HNRP 2024, there are no percentages provided for those severity levels, therefore, the percentages used to calculate level 3 in 2024 are the same percentages from HNO 2023.
As per the INFORM severity methodology, the people in need in the extreme severity level in HNO2023 are equivalent to the moderate humanitarian conditions level 4 and was calculated as following: 8% of total PIN in 2023. 
The calculation in 2024 uses the same percentage (8%) as following:
INFORM severity humanitarian conditions level 3 in 2024 = 8% of (14,622,301 PIN) in 2024 =  1,169,784 PIN
</t>
  </si>
  <si>
    <t>UKR002Severe humanitarian conditions - Level 4</t>
  </si>
  <si>
    <t xml:space="preserve">This is the number of people in need in level 5.
The figure was calculated by using the number of people in need from HNRP 2024 and the percentage numbers of the severity levels from HNO 2023, as the situation in Ukraine in 2024 is considered to be relatively similar to 2023.
In HNO 2023, the humanitarian needs are broken down into five severity levels of need; minimal, stressed, severe, extreme, and catastrophic. The percentages of the severity levels as per HNO 2023 were: minimal (0%), stressed (13%), severe (52%), extreme (8%), and catastrophic (27%). However, in HNRP 2024, there are no percentages provided for those severity levels, therefore, the percentages used to calculate level 3 in 2024 are the same percentages from HNO 2023.
As per the INFORM severity methodology, the people in need in the extreme severity level in HNO2023 are equivalent to the moderate humanitarian conditions level 5 and was calculated as following: 27% of total PIN in 2023. 
The calculation in 2024 uses the same percentage (27%) as following:
INFORM severity humanitarian conditions level 3 in 2024 = 27% of (14,622,301 PIN) in 2024 =  3,948,021 PIN
</t>
  </si>
  <si>
    <t>UKR002Extreme humanitarian conditions - Level 5</t>
  </si>
  <si>
    <t>https://reliefweb.int/report/ukraine/ukraine-humanitarian-needs-and-response-plan-2024-december-2023-enuk</t>
  </si>
  <si>
    <t>The affected groups are all the people directly affected by the war, people displaced people, the IDP hosting community, and people in the occupied areas with the highest access constraints.</t>
  </si>
  <si>
    <t>UKR002Crisis affected groups</t>
  </si>
  <si>
    <t>UKR002People facing limited access constraints</t>
  </si>
  <si>
    <t>UKR002People facing restricted access constraints</t>
  </si>
  <si>
    <t>World Bank 2022; UNHCR accessed 21/08/2024</t>
  </si>
  <si>
    <t>https://data.worldbank.org/indicator/SP.POP.TOTL?locations=RU&amp;page=2 ; https://data.unhcr.org/en/situations/ukraine</t>
  </si>
  <si>
    <t xml:space="preserve">This is the total population of Russia (144,236,933) according to the World Bank 2022 plus the total number of people displaced from Ukraine into Russia (1,227,555) according to UNHCR. this figure is summed up as per the INFORM severity methodology. </t>
  </si>
  <si>
    <t>RUS002Total population</t>
  </si>
  <si>
    <t>World Bank accessed 26/03/2024</t>
  </si>
  <si>
    <t>https://data.worldbank.org/indicator/AG.LND.TOTL.K2?locations=RU</t>
  </si>
  <si>
    <t>As Ukrainians displaced into Russia are dispersed across the country and not concentrated in one certain area, therefore all landmass is considered affected. This is likely an overestimate, as the number of the displaced is les sthat 1% of the baseline population (0.8%).</t>
  </si>
  <si>
    <t>RUS002Landmass affected</t>
  </si>
  <si>
    <t>The whole population is considered exposed as refugees reside across the country.</t>
  </si>
  <si>
    <t>RUS002People exposed</t>
  </si>
  <si>
    <t>This is the total number of people displaced from Ukraine into Russia according to UNHCR. All the displaced people from Ukraine into Russia are considered affected.</t>
  </si>
  <si>
    <t>RUS002People affected</t>
  </si>
  <si>
    <t>This is the total number of people displaced from Ukraine into Russia according to UNHCR.</t>
  </si>
  <si>
    <t>RUS002People displaced</t>
  </si>
  <si>
    <t>RUS002Illness cases reported</t>
  </si>
  <si>
    <t>RUS002Injuries reported</t>
  </si>
  <si>
    <t>This indicator is for crisis related fatalities in the last 6 months according to ACLED data. The number of fatalities among people displaced from Ukraine into Russia is not available, therefore the figure is 0 (as per ACLED fatalities methodology). Note: this is likely an underestimate, as many people displaced from Ukraine into Russia, are displaced forcibly, and are forced to undergo a filtration process on the Russian border which may result in unlawful detention and fatalities.</t>
  </si>
  <si>
    <t>RUS002Fatalities reported</t>
  </si>
  <si>
    <t>All fatalities in Russia the last 6 months according to ACLED data (1 March  2024 - 21 August 2024), related to the following event types: battles, violence against civilians, explosions/remote violence, riots, protests, and strategic developments.</t>
  </si>
  <si>
    <t>RUS002Fatalities in all crises</t>
  </si>
  <si>
    <t>RUS002Buildings damaged</t>
  </si>
  <si>
    <t>RUS002Buildings destroyed</t>
  </si>
  <si>
    <t>RUS002Buildings in affected area</t>
  </si>
  <si>
    <t>RUS002Economic Losses</t>
  </si>
  <si>
    <t xml:space="preserve">This is the total number of people displaced from Ukraine into Russia according to UNHCR. All the people displaced from Ukraine into Russia are considered in need of humanitarian assistance. </t>
  </si>
  <si>
    <t>RUS002People in Need</t>
  </si>
  <si>
    <t>RUS002Minimal humanitarian conditions - Level 1</t>
  </si>
  <si>
    <t>Level 2 = the number of people affected - people in need, as per the INFORM severity methodology.</t>
  </si>
  <si>
    <t>RUS002Stressed humanitarian conditions - Level 2</t>
  </si>
  <si>
    <t>RUS002Moderate humanitarian conditions - Level 3</t>
  </si>
  <si>
    <t>There is limited information about the severity of the humanitarian conditions of the people in need. All of them are considered Level 3, as per INFORM severity methodology.</t>
  </si>
  <si>
    <t>RUS002Severe humanitarian conditions - Level 4</t>
  </si>
  <si>
    <t>RUS002Extreme humanitarian conditions - Level 5</t>
  </si>
  <si>
    <t>There are two crisis affected groups; the Ukrainians displaced into Russia (refugees, asylum seekers, and others of concern such as migrants), and the host community.</t>
  </si>
  <si>
    <t>RUS002Crisis affected groups</t>
  </si>
  <si>
    <t>RUS002People facing limited access constraints</t>
  </si>
  <si>
    <t>RUS002People facing restricted access constraints</t>
  </si>
  <si>
    <t>https://data.worldbank.org/indicator/SP.POP.TOTL?locations=LT&amp;page=2+%3B+https%3A%2F%2F ; https://data.unhcr.org/en/situations/ukraine</t>
  </si>
  <si>
    <t>This is the sum of the total population, according to the World Bank 2022 (2,831,639) + refugees from Ukraine in Lithuania according to UNHCR (43,905), as per the INFORM severity methodology.</t>
  </si>
  <si>
    <t>LTU002Total population</t>
  </si>
  <si>
    <t>https://data.worldbank.org/indicator/AG.LND.TOTL.K2?locations=LT ;  https://reliefweb.int/report/poland/ukraine-situation-regional-refugee-response-plan-january-december-2024</t>
  </si>
  <si>
    <t>All landmass is considered affected. The number of Ukrainian refugees is equal to 1.6% of population of Lithuania.</t>
  </si>
  <si>
    <t>LTU002Landmass affected</t>
  </si>
  <si>
    <t>The total population is considered exposed to the refugee crisis. In Lithuania, the number of Ukrainian refugees is equal to 1.6% of the baseline population of Lithuania.</t>
  </si>
  <si>
    <t>LTU002People exposed</t>
  </si>
  <si>
    <t>This is the number of refugees from Ukraine. All the displaced are considered affected.</t>
  </si>
  <si>
    <t>LTU002People affected</t>
  </si>
  <si>
    <t>This is the number of refugees from Ukraine in Lithuania.</t>
  </si>
  <si>
    <t>LTU002People displaced</t>
  </si>
  <si>
    <t>LTU002Illness cases reported</t>
  </si>
  <si>
    <t>LTU002Injuries reported</t>
  </si>
  <si>
    <t>LTU002Fatalities reported</t>
  </si>
  <si>
    <t>LTU002Fatalities in all crises</t>
  </si>
  <si>
    <t>LTU002Buildings damaged</t>
  </si>
  <si>
    <t>LTU002Buildings destroyed</t>
  </si>
  <si>
    <t>LTU002Buildings in affected area</t>
  </si>
  <si>
    <t>LTU002Economic Losses</t>
  </si>
  <si>
    <t>PiN is the number of refugees from Ukraine in Lithuania. All the displaced are considered in need as the Regional Refugee Response Plan 2024 targets a projected number of 65,000 refugees from Ukraine in Lithuania.</t>
  </si>
  <si>
    <t>LTU002People in Need</t>
  </si>
  <si>
    <t>LTU002Minimal humanitarian conditions - Level 1</t>
  </si>
  <si>
    <t xml:space="preserve">Level 2 = the number of people affected - people in need, as per the INFORM severity methodology. In this entry, the figure is 0 as people affected = people in need. </t>
  </si>
  <si>
    <t>LTU002Stressed humanitarian conditions - Level 2</t>
  </si>
  <si>
    <t>LTU002Moderate humanitarian conditions - Level 3</t>
  </si>
  <si>
    <t>LTU002Severe humanitarian conditions - Level 4</t>
  </si>
  <si>
    <t>LTU002Extreme humanitarian conditions - Level 5</t>
  </si>
  <si>
    <t>There are two crisis affected groups; the Ukrainians displaced into Lithuania (refugees, asylum seekers, and others of concern such as migrants), and the host community.</t>
  </si>
  <si>
    <t>LTU002Crisis affected groups</t>
  </si>
  <si>
    <t>LTU002People facing limited access constraints</t>
  </si>
  <si>
    <t>LTU002People facing restricted access constraints</t>
  </si>
  <si>
    <t>https://data.worldbank.org/indicator/SP.POP.TOTL?locations=LV&amp;page=2+%3B+https%3A%2F%2F ; https://data.unhcr.org/en/situations/ukraine</t>
  </si>
  <si>
    <t>This is the sum of the total population, according to the World Bank 2022 (1,879,383) + refugees from Ukraine in Latvia according to UNHCR (45,560), as per the INFORM severity methodology.</t>
  </si>
  <si>
    <t>LVA002Total population</t>
  </si>
  <si>
    <t>https://data.worldbank.org/indicator/AG.LND.TOTL.K2?locations=LV ; https://reliefweb.int/report/poland/ukraine-situation-regional-refugee-response-plan-january-december-2024</t>
  </si>
  <si>
    <t>All landmass is considered affected since the number of Ukrainian refugees is equal to 2.4% of population of Latvia.</t>
  </si>
  <si>
    <t>LVA002Landmass affected</t>
  </si>
  <si>
    <t>The total population is considered exposed to the refugee crisis. In Latvia, the number of Ukrainian refugees is equal to 2.4% of the baseline population of Latvia.</t>
  </si>
  <si>
    <t>LVA002People exposed</t>
  </si>
  <si>
    <t>LVA002People affected</t>
  </si>
  <si>
    <t>This is the number of refugees from Ukraine in Latvia.</t>
  </si>
  <si>
    <t>LVA002People displaced</t>
  </si>
  <si>
    <t>LVA002Illness cases reported</t>
  </si>
  <si>
    <t>LVA002Injuries reported</t>
  </si>
  <si>
    <t>LVA002Fatalities reported</t>
  </si>
  <si>
    <t>LVA002Fatalities in all crises</t>
  </si>
  <si>
    <t>LVA002Buildings damaged</t>
  </si>
  <si>
    <t>LVA002Buildings destroyed</t>
  </si>
  <si>
    <t>LVA002Buildings in affected area</t>
  </si>
  <si>
    <t>LVA002Economic Losses</t>
  </si>
  <si>
    <t>PiN is the number of refugees from Ukraine in Latvia. All the displaced are considered in need as the Regional Refugee Response Plan 2024 targets a projected number of 50,000 refugees from Ukraine in Latvia.</t>
  </si>
  <si>
    <t>LVA002People in Need</t>
  </si>
  <si>
    <t>LVA002Minimal humanitarian conditions - Level 1</t>
  </si>
  <si>
    <t>LVA002Stressed humanitarian conditions - Level 2</t>
  </si>
  <si>
    <t>LVA002Moderate humanitarian conditions - Level 3</t>
  </si>
  <si>
    <t>LVA002Severe humanitarian conditions - Level 4</t>
  </si>
  <si>
    <t>LVA002Extreme humanitarian conditions - Level 5</t>
  </si>
  <si>
    <t>There are two crisis affected groups; the Ukrainians displaced into Latvia (refugees, asylum seekers, and others of concern such as migrants), and the host community.</t>
  </si>
  <si>
    <t>LVA002Crisis affected groups</t>
  </si>
  <si>
    <t>LVA002People facing limited access constraints</t>
  </si>
  <si>
    <t>LVA002People facing restricted access constraints</t>
  </si>
  <si>
    <t>https://data.worldbank.org/indicator/SP.POP.TOTL?locations=HU&amp;page=2+%3B+https%3A%2F%2F ; https://data.unhcr.org/en/situations/ukraine</t>
  </si>
  <si>
    <t>This is the sum of the total population, according to the World Bank 2022 (9,643,048) + refugees from Ukraine in Hungary, according to UNHCR (62,090), as per the INFORM severity methodology.</t>
  </si>
  <si>
    <t>HUN002Total population</t>
  </si>
  <si>
    <t>OCHA 04/04/2023 ; UNHCR 15/01/2024</t>
  </si>
  <si>
    <t>https://data.humdata.org/dataset/cod-ab-hun/resource/8162c330-def5-4928-961b-acec84316374 ; https://reliefweb.int/report/poland/ukraine-situation-regional-refugee-response-plan-january-december-2024</t>
  </si>
  <si>
    <t>The whole landmass is considered affected, since refugees reside across the country.</t>
  </si>
  <si>
    <t>HUN002Landmass affected</t>
  </si>
  <si>
    <t>The whole population is considered exposed the refugee crises.</t>
  </si>
  <si>
    <t>HUN002People exposed</t>
  </si>
  <si>
    <t>This is the number of refugees from Ukraine in Hungary. All the displaced are considered affected.</t>
  </si>
  <si>
    <t>HUN002People affected</t>
  </si>
  <si>
    <t>This is the number of refugees from Ukraine in Hungary.</t>
  </si>
  <si>
    <t>HUN002People displaced</t>
  </si>
  <si>
    <t>HUN002Illness cases reported</t>
  </si>
  <si>
    <t>HUN002Injuries reported</t>
  </si>
  <si>
    <t>HUN002Fatalities reported</t>
  </si>
  <si>
    <t>All fatalities in Hungary the last 6 months according to ACLED data (1 March 2024 - 21 August 2024), related to the following event types: battles, violence against civilians, explosions/remote violence, riots, protests, and strategic developments.</t>
  </si>
  <si>
    <t>HUN002Fatalities in all crises</t>
  </si>
  <si>
    <t>HUN002Buildings damaged</t>
  </si>
  <si>
    <t>HUN002Buildings destroyed</t>
  </si>
  <si>
    <t>HUN002Buildings in affected area</t>
  </si>
  <si>
    <t>HUN002Economic Losses</t>
  </si>
  <si>
    <t>This is the number of refugees from Ukraine in Hungary, according to UNHCR. All the displaced are considered in need as the Regional Refugee Response Plan 2024 targets a projected number of 85,000 refugees from Ukraine in Hungary.</t>
  </si>
  <si>
    <t>HUN002People in Need</t>
  </si>
  <si>
    <t>HUN002Minimal humanitarian conditions - Level 1</t>
  </si>
  <si>
    <t>HUN002Stressed humanitarian conditions - Level 2</t>
  </si>
  <si>
    <t>HUN002Moderate humanitarian conditions - Level 3</t>
  </si>
  <si>
    <t>HUN002Severe humanitarian conditions - Level 4</t>
  </si>
  <si>
    <t>HUN002Extreme humanitarian conditions - Level 5</t>
  </si>
  <si>
    <t>HUN002Crisis affected groups</t>
  </si>
  <si>
    <t>HUN002People facing limited access constraints</t>
  </si>
  <si>
    <t>HUN002People facing restricted access constraints</t>
  </si>
  <si>
    <t>https://data.worldbank.org/indicator/SP.POP.TOTL?locations=EE&amp;page=2+%3B+https%3A%2F%2F ; https://data.unhcr.org/en/situations/ukraine</t>
  </si>
  <si>
    <t>This is the sum of the total population, according to the World Bank 2022 (1,348,840) + refugees from Ukraine in Estonia, according to UNHCR (34,670), as per the INFORM severity methodology.</t>
  </si>
  <si>
    <t>EST002Total population</t>
  </si>
  <si>
    <t>World Bank 2022 ; UNHCR 15/01/2024</t>
  </si>
  <si>
    <t>https://data.worldbank.org/indicator/AG.LND.TOTL.K2?locations=EE ;  https://reliefweb.int/report/poland/ukraine-situation-regional-refugee-response-plan-january-december-2024</t>
  </si>
  <si>
    <t>All landmass is considered affected since the number of Ukrainian refugees is equal to 2.6% of population of Estonia.</t>
  </si>
  <si>
    <t>EST002Landmass affected</t>
  </si>
  <si>
    <t>The total population is considered exposed to the refugee crisis. In Estonia, since the number of Ukrainian refugees is equal to 2.6% of the baseline population of Estonia.</t>
  </si>
  <si>
    <t>EST002People exposed</t>
  </si>
  <si>
    <t>EST002People affected</t>
  </si>
  <si>
    <t>The is the number of refugees from Ukraine in Estonia.</t>
  </si>
  <si>
    <t>EST002People displaced</t>
  </si>
  <si>
    <t>EST002Illness cases reported</t>
  </si>
  <si>
    <t>EST002Injuries reported</t>
  </si>
  <si>
    <t>EST002Fatalities reported</t>
  </si>
  <si>
    <t>EST002Fatalities in all crises</t>
  </si>
  <si>
    <t>EST002Buildings damaged</t>
  </si>
  <si>
    <t>EST002Buildings destroyed</t>
  </si>
  <si>
    <t>EST002Buildings in affected area</t>
  </si>
  <si>
    <t>EST002Economic Losses</t>
  </si>
  <si>
    <t>PiN is the number of refugees from Ukraine in Estonia. All the displaced are considered in need as the Regional Refugee Response Plan 2024 targets aa projected number of 55,000 refugees from Ukraine in Estonia.</t>
  </si>
  <si>
    <t>EST002People in Need</t>
  </si>
  <si>
    <t>EST002Minimal humanitarian conditions - Level 1</t>
  </si>
  <si>
    <t>EST002Stressed humanitarian conditions - Level 2</t>
  </si>
  <si>
    <t>EST002Moderate humanitarian conditions - Level 3</t>
  </si>
  <si>
    <t>EST002Severe humanitarian conditions - Level 4</t>
  </si>
  <si>
    <t>EST002Extreme humanitarian conditions - Level 5</t>
  </si>
  <si>
    <t>There are two crisis affected groups; the Ukrainians displaced into Estonia (refugees, asylum seekers, and others of concern such as migrants), and the host community.</t>
  </si>
  <si>
    <t>EST002Crisis affected groups</t>
  </si>
  <si>
    <t>EST002People facing limited access constraints</t>
  </si>
  <si>
    <t>EST002People facing restricted access constraints</t>
  </si>
  <si>
    <t>https://data.worldbank.org/indicator/SP.POP.TOTL?locations=CZ&amp;page=2+%3B+https%3A%2F%2F ; https://data.unhcr.org/en/situations/ukraine</t>
  </si>
  <si>
    <t>This is the sum of the total population, according to the World Bank 2022 (10,672,118) + refugees from Ukraine in Czechia according to UNHCR (370,980), as per the INFORM severity methodology.</t>
  </si>
  <si>
    <t>CZE002Total population</t>
  </si>
  <si>
    <t>https://data.worldbank.org/indicator/AG.LND.TOTL.K2?locations=CZ ;  https://reliefweb.int/report/poland/ukraine-situation-regional-refugee-response-plan-january-december-2024</t>
  </si>
  <si>
    <t>All landmass is considered affected since the number of Ukrainian refugees is equal to 3.5% of population of Czechia.</t>
  </si>
  <si>
    <t>CZE002Landmass affected</t>
  </si>
  <si>
    <t>The total population is considered exposed to the refugee crsis. In Czechia, the number of Ukrainian refugees is equal to 3.5% of the baseline population of Czechia.</t>
  </si>
  <si>
    <t>CZE002People exposed</t>
  </si>
  <si>
    <t>CZE002People affected</t>
  </si>
  <si>
    <t>This is the number of refugees from Ukraine in Czechia.</t>
  </si>
  <si>
    <t>CZE002People displaced</t>
  </si>
  <si>
    <t>CZE002Illness cases reported</t>
  </si>
  <si>
    <t>CZE002Injuries reported</t>
  </si>
  <si>
    <t>CZE002Fatalities reported</t>
  </si>
  <si>
    <t>CZE002Fatalities in all crises</t>
  </si>
  <si>
    <t>CZE002Buildings damaged</t>
  </si>
  <si>
    <t>CZE002Buildings destroyed</t>
  </si>
  <si>
    <t>CZE002Buildings in affected area</t>
  </si>
  <si>
    <t>CZE002Economic Losses</t>
  </si>
  <si>
    <t>PiN is the number of refugees from Ukraine in Czechia. All the displaced are considered in need as the Regional Refugee Response Plan 2024 targets a projected number of  400,000 refugees from Ukraine in Czechia.</t>
  </si>
  <si>
    <t>CZE002People in Need</t>
  </si>
  <si>
    <t>CZE002Minimal humanitarian conditions - Level 1</t>
  </si>
  <si>
    <t>Level 2 = the number of people affected - people in need, as per the INFORM severity methodology. In this entry, the figure is 0 as people affected = people in need.</t>
  </si>
  <si>
    <t>CZE002Stressed humanitarian conditions - Level 2</t>
  </si>
  <si>
    <t>CZE002Moderate humanitarian conditions - Level 3</t>
  </si>
  <si>
    <t>CZE002Severe humanitarian conditions - Level 4</t>
  </si>
  <si>
    <t>CZE002Extreme humanitarian conditions - Level 5</t>
  </si>
  <si>
    <t>There are two crisis affected groups; the Ukrainians displaced into Czechia (refugees, asylum seekers, and others of concern such as migrants), and the host community.</t>
  </si>
  <si>
    <t>CZE002Crisis affected groups</t>
  </si>
  <si>
    <t>CZE002People facing limited access constraints</t>
  </si>
  <si>
    <t>CZE002People facing restricted access constraints</t>
  </si>
  <si>
    <t>https://data.worldbank.org/indicator/SP.POP.TOTL?locations=BY&amp;page=2+%3B+https%3A%2F%2Fdata.unhcr.org%2Fen%2Fsituations%2F ; https://data.unhcr.org/en/situations/ukraine</t>
  </si>
  <si>
    <t>This is the sum of the total population (9,228,071) + refugees from Ukraine in Belarus (50,980) according to UNHCR, calculated as per INFORM severity methodology.</t>
  </si>
  <si>
    <t>BLR002Total population</t>
  </si>
  <si>
    <t>IOM 31/05/2023 ; OCHA 04/04/2023</t>
  </si>
  <si>
    <t>https://dtm.iom.int/reports/belarus-surveys-refugees-ukraine-needs-intentions-and-integration-challenges-jan-mar-2023?close=true ; https://data.humdata.org/dataset/cod-ab-blr</t>
  </si>
  <si>
    <t>The whole landmass is considered affected as refugees reside in all admin 1 areas.</t>
  </si>
  <si>
    <t>BLR002Landmass affected</t>
  </si>
  <si>
    <t>BLR002People exposed</t>
  </si>
  <si>
    <t>This is the number of refugees from Ukraine in Belarus. All the displaced are considered affected.</t>
  </si>
  <si>
    <t>BLR002People affected</t>
  </si>
  <si>
    <t xml:space="preserve">This is the number of refugees from Ukraine in Belarus as of 31 May 2024. </t>
  </si>
  <si>
    <t>BLR002People displaced</t>
  </si>
  <si>
    <t>BLR002Illness cases reported</t>
  </si>
  <si>
    <t>BLR002Injuries reported</t>
  </si>
  <si>
    <t>BLR002Fatalities reported</t>
  </si>
  <si>
    <t>All fatalities in Belarus the last 6 months according to ACLED data (1 March 2024 - 21 August 2024), related to the following event types: battles, violence against civilians, explosions/remote violence, riots, protests, and strategic developments.</t>
  </si>
  <si>
    <t>BLR002Fatalities in all crises</t>
  </si>
  <si>
    <t>BLR002Buildings damaged</t>
  </si>
  <si>
    <t>BLR002Buildings destroyed</t>
  </si>
  <si>
    <t>BLR002Buildings in affected area</t>
  </si>
  <si>
    <t>BLR002Economic Losses</t>
  </si>
  <si>
    <t>UNHCR accessed 21/08/2024 ; IOM 30/09/2023 ; IOM 25/09/2023</t>
  </si>
  <si>
    <t>https://data.unhcr.org/en/situations/ukraine ; https://www.iom.int/sites/g/files/tmzbdl486/files/situation_reports/file/ukr-sitrep-q3-2023.pdf ; https://belarus.iom.int/news/refugees-ukraine-belarus-needs-intentions-and-integration-challenges</t>
  </si>
  <si>
    <t>PiN is the number of refugees from Ukraine in Belarus. All the people displaced are considered in need, as indicated in IOM assessments.</t>
  </si>
  <si>
    <t>BLR002People in Need</t>
  </si>
  <si>
    <t>BLR002Minimal humanitarian conditions - Level 1</t>
  </si>
  <si>
    <t>BLR002Stressed humanitarian conditions - Level 2</t>
  </si>
  <si>
    <t>BLR002Moderate humanitarian conditions - Level 3</t>
  </si>
  <si>
    <t>BLR002Severe humanitarian conditions - Level 4</t>
  </si>
  <si>
    <t>BLR002Extreme humanitarian conditions - Level 5</t>
  </si>
  <si>
    <t>There are two crisis affected groups; the Ukrainians displaced into Belarus (refugees, asylum seekers, and others of concern such as migrants), and the host community.</t>
  </si>
  <si>
    <t>BLR002Crisis affected groups</t>
  </si>
  <si>
    <t>BLR002People facing limited access constraints</t>
  </si>
  <si>
    <t>BLR002People facing restricted access constraints</t>
  </si>
  <si>
    <t>https://data.worldbank.org/indicator/SP.POP.TOTL?locations=BG&amp;page=2+%3B+https%3A%2F%2F ; https://app.powerbi.com/view?r=eyJrIjoiNDgyMTEwNmMtM2Q2OS00NmRiLWE4ZDktZTViNTBjMDdlNzI3IiwidCI6ImU1YzM3OTgxLTY2NjQtNDEzNC04YTBjLTY1NDNkMmFmODBiZSIsImMiOjh9</t>
  </si>
  <si>
    <t>This is the sum of the total population, according to the World Bank 2022 (6,465,097) + refugees from Ukraine in Bulgaria according to UNHCR (61,435), as per the INFORM severity methodology.</t>
  </si>
  <si>
    <t>BGR002Total population</t>
  </si>
  <si>
    <t>Trade and Economics accessed 29/01/2024 ; UNHCR 15/01/2024</t>
  </si>
  <si>
    <t>https://tradingeconomics.com/bulgaria/land-area-sq-km-wb-data.html ; https://reliefweb.int/report/poland/ukraine-situation-regional-refugee-response-plan-january-december-2024</t>
  </si>
  <si>
    <t>This is the total landmass of Bulgaria. The whole country is considered exposed, therefore the total landmass of Bulgaria is considered affected.</t>
  </si>
  <si>
    <t>BGR002Landmass affected</t>
  </si>
  <si>
    <t xml:space="preserve">The whole population is considered exposed to the refugee crisis. </t>
  </si>
  <si>
    <t>BGR002People exposed</t>
  </si>
  <si>
    <t>BGR002People affected</t>
  </si>
  <si>
    <t>This is the number of refugees from Ukraine in Bulgaria.</t>
  </si>
  <si>
    <t>BGR002People displaced</t>
  </si>
  <si>
    <t>BGR002Illness cases reported</t>
  </si>
  <si>
    <t>BGR002Injuries reported</t>
  </si>
  <si>
    <t>BGR002Fatalities reported</t>
  </si>
  <si>
    <t>BGR002Fatalities in all crises</t>
  </si>
  <si>
    <t>BGR002Buildings damaged</t>
  </si>
  <si>
    <t>BGR002Buildings destroyed</t>
  </si>
  <si>
    <t>BGR002Buildings in affected area</t>
  </si>
  <si>
    <t>BGR002Economic Losses</t>
  </si>
  <si>
    <t>PiN is the number of refugees from Ukraine in Bulgaria according to UNHCR. All the displaced are considered in need as the Regional Refugee Response Plan 2024 targets a projection of up to 70,000 refugees from Ukraine in Bulgaria in 2024.</t>
  </si>
  <si>
    <t>BGR002People in Need</t>
  </si>
  <si>
    <t>https://data.worldbank.org/country/bulgaria?view=chart ; https://app.powerbi.com/view?r=eyJrIjoiNDgyMTEwNmMtM2Q2OS00NmRiLWE4ZDktZTViNTBjMDdlNzI3IiwidCI6ImU1YzM3OTgxLTY2NjQtNDEzNC04YTBjLTY1NDNkMmFmODBiZSIsImMiOjh9</t>
  </si>
  <si>
    <t>BGR002Minimal humanitarian conditions - Level 1</t>
  </si>
  <si>
    <t>Level 2 = the number of people affected - people in need, as per the INFORM severity methodology. This number is zero because all displaced are considered affected and in need in the Regional Response Plan 2024.</t>
  </si>
  <si>
    <t>BGR002Stressed humanitarian conditions - Level 2</t>
  </si>
  <si>
    <t>BGR002Moderate humanitarian conditions - Level 3</t>
  </si>
  <si>
    <t>BGR002Severe humanitarian conditions - Level 4</t>
  </si>
  <si>
    <t>BGR002Extreme humanitarian conditions - Level 5</t>
  </si>
  <si>
    <t>There are two crisis affected groups; the Ukrainians displaced into Bulgaria (refugees, asylum seekers, and others of concern such as migrants), and the host community.</t>
  </si>
  <si>
    <t>BGR002Crisis affected groups</t>
  </si>
  <si>
    <t>BGR002People facing limited access constraints</t>
  </si>
  <si>
    <t>BGR002People facing restricted access constraints</t>
  </si>
  <si>
    <t>IPC 11/06/2024</t>
  </si>
  <si>
    <t>https://www.ipcinfo.org/ipc-country-analysis/details-map/en/c/1156388/?iso3=DJI; https://www.ipcinfo.org/ipc-country-analysis/details-map/en/c/1157046/</t>
  </si>
  <si>
    <t>1,181,676 is the total population of Djibouti in 2024 According to IPC which is the most updated figure.</t>
  </si>
  <si>
    <t>DJI001Total population</t>
  </si>
  <si>
    <t>World Bank 07/07/2021</t>
  </si>
  <si>
    <t>https://data.worldbank.org/indicator/AG.LND.TOTL.K2?locations=DJ</t>
  </si>
  <si>
    <t>The whole country is affected by the country level crisis</t>
  </si>
  <si>
    <t>DJI001Landmass affected</t>
  </si>
  <si>
    <t>IPC 11/06/2024; UNHCR 30/06/2024</t>
  </si>
  <si>
    <t>https://www.ipcinfo.org/ipc-country-analysis/details-map/en/c/1157046/ ; https://reliefweb.int/report/djibouti/djibouti-operational-update-may-2024; https://data.unhcr.org/en/country/dji</t>
  </si>
  <si>
    <t>The whole of Djibouti is exposed to the country level crisis, hence exposed population equals population of the whole country.</t>
  </si>
  <si>
    <t>DJI001People exposed</t>
  </si>
  <si>
    <t>IPC 11/06/2024; UNHCR 09/08/2024</t>
  </si>
  <si>
    <t>https://www.ipcinfo.org/ipc-country-analysis/details-map/en/c/1157046/dji ; https://reliefweb.int/report/djibouti/djibouti-operational-update-july-2024</t>
  </si>
  <si>
    <t>Cumulative figures (sum) of people affected by drought and mixed migration crisis through out the country.</t>
  </si>
  <si>
    <t>DJI001People affected</t>
  </si>
  <si>
    <t>UNHCR 09/08/2024</t>
  </si>
  <si>
    <t>https://reliefweb.int/report/djibouti/djibouti-operational-update-july-2024</t>
  </si>
  <si>
    <t>Cumulative figures (sum)of people diplaced by drought and mixed migration crisis through out the country.</t>
  </si>
  <si>
    <t>DJI001People displaced</t>
  </si>
  <si>
    <t>ACLED Accessed 08/08/2024; IOM 11/04/2024; IOM 29/07/2024</t>
  </si>
  <si>
    <t>https://www.iom.int/news/38-migrants-including-children-confirmed-dead-djibouti-coast-after-shipwreck; https://reliefweb.int/report/djibouti/djibouti-suivi-des-flux-de-populations-enregistrement-juin-2024</t>
  </si>
  <si>
    <t>Thirty-eight migrants, including children are dead after the boat they were travelling in capsized off the coast of Djibouti. Five migrants are still missing. We considered the missing dead. The tragic incident happened at approximately 4am on Monday, 8 April, 200 meters from shore in Godoria, near the Djiboutian coastal town of Obock, in northeastern Djibouti. One Fatalities fromACLED 08/02/2024 to 08/08/2024 but not related to any of the active crisis</t>
  </si>
  <si>
    <t>DJI001Fatalities reported</t>
  </si>
  <si>
    <t>https://acleddata.com/data-export-tool/ ; https://www.iom.int/news/38-migrants-including-children-confirmed-dead-djibouti-coast-after-shipwreck; https://reliefweb.int/report/djibouti/djibouti-suivi-des-flux-de-populations-enregistrement-juin-2024</t>
  </si>
  <si>
    <t>DJI001Fatalities in all crises</t>
  </si>
  <si>
    <t>country level/multiple crsis PIN is the sum of drought crisis and mixed migration. drought crisis PIN 285,000 + mixed migration PIN 31,561</t>
  </si>
  <si>
    <t>DJI001People in Need</t>
  </si>
  <si>
    <t>INFORM Severity methodology was used to compute level 1. Level 1=People exposed-People Affected</t>
  </si>
  <si>
    <t>DJI001Minimal humanitarian conditions - Level 1</t>
  </si>
  <si>
    <t>INFORM Severity methodology was used to compute level 2. Level 2=People Affected - People in need</t>
  </si>
  <si>
    <t>DJI001Stressed humanitarian conditions - Level 2</t>
  </si>
  <si>
    <t>People in crisis level 3 drought 232,178 in the period  July to December 2024 + people in mixed migration crisis 31561 = 263739</t>
  </si>
  <si>
    <t>DJI001Moderate humanitarian conditions - Level 3</t>
  </si>
  <si>
    <t>https://www.ipcinfo.org/ipc-country-analysis/details-map/en/c/1157046/</t>
  </si>
  <si>
    <t>There were no people classified under level 4 in the mixed migration crisis. Therefore, we used the IPC figures for this level. This figure represents Crisis level 4 equal IPC (Phase 4) for the period July to December 2024</t>
  </si>
  <si>
    <t>DJI001Severe humanitarian conditions - Level 4</t>
  </si>
  <si>
    <t>There were no people classified under level 5 in the mixed migration crisis. Therefore, we used the IPC figures for this level. This figure represents Crisis level 5 equal IPC (Phase 5) for the period  July to December 2024</t>
  </si>
  <si>
    <t>DJI001Extreme humanitarian conditions - Level 5</t>
  </si>
  <si>
    <t>1,181,675 is the total population of Djibouti in 2024 According to IPC which is the most updated figure.</t>
  </si>
  <si>
    <t>DJI002Total population</t>
  </si>
  <si>
    <t>Land size of regions that host refugees Ali Sabieh (2400km2) Djibouti (200km2) and Obock (4700km2)</t>
  </si>
  <si>
    <t>DJI002Landmass affected</t>
  </si>
  <si>
    <t xml:space="preserve">WPR Accessed on 26/06/2023 ; UNHCR 11/05/2023 </t>
  </si>
  <si>
    <t>https://worldpopulationreview.com/countries/djibouti-population ;  https://reliefweb.int/report/south-sudan/regional-dashboard-rb-ehagl-refugees-asylum-seekers-returnees-and-idps-30-july-2023</t>
  </si>
  <si>
    <t>Sum of populations of the 4 regions hosting refugees: holl holl (3,519) + refugees population (7,166), Obock (17,776) + refugees population (1,639), Djibouti City (623,891) + refugees population (4,691), refugees population of Ali adde (17,122) as no information was found on the total population of the town. We continue using this estimate figure since the population of Djibouti does not increase rapidly same as the refugees since most of them just use the country as a migratory route</t>
  </si>
  <si>
    <t>DJI002People exposed</t>
  </si>
  <si>
    <t>Up until 31 July 2024, Djibouti hosts 31,561 Refugees &amp; Asylum Seekers of which 23 498 refugees and 8 063 asylum seekers. These were the people considered affected since they have needs</t>
  </si>
  <si>
    <t>DJI002People affected</t>
  </si>
  <si>
    <t xml:space="preserve">Up until 31 July 2024, Djibouti hosts 31,561 Refugees &amp; Asylum Seekers of which 23 498 refugees and 8 063 asylum seekers. Refugees and Asylum seekers were the people considered displaced </t>
  </si>
  <si>
    <t>DJI002People displaced</t>
  </si>
  <si>
    <t>DJI002Fatalities reported</t>
  </si>
  <si>
    <t>DJI002Fatalities in all crises</t>
  </si>
  <si>
    <t>We took the people affected as in need since refugees most of the time need almost all types of sectorial needs. Then PIN figure is the summation of people in level 3, 4 and 5.</t>
  </si>
  <si>
    <t>DJI002People in Need</t>
  </si>
  <si>
    <t>WPR Accessed on 26/06/2023 ; IOM 26/04/2024 ; UNHCR 30/06/2024; IOM 29/07/2024</t>
  </si>
  <si>
    <t>https://worldpopulationreview.com/countries/djibouti-population ;https://dtm.iom.int/reports/djibouti-flow-monitoring-dashboard-february-2024; https://dtm.iom.int/reports/djibouti-flow-monitoring-dashboard-march-2024 ; https://reliefweb.int/report/djibouti/djibouti-operational-update-may-2024; https://data.unhcr.org/en/country/dji; https://reliefweb.int/report/djibouti/djibouti-suivi-des-flux-de-populations-enregistrement-juin-2024</t>
  </si>
  <si>
    <t>Inform Severity Index methodology: Level1= Exposed population - affected population.</t>
  </si>
  <si>
    <t>DJI002Minimal humanitarian conditions - Level 1</t>
  </si>
  <si>
    <t xml:space="preserve">Inform Severity Index methodology: Level 2 = Affected population - PIN 
</t>
  </si>
  <si>
    <t>DJI002Stressed humanitarian conditions - Level 2</t>
  </si>
  <si>
    <t xml:space="preserve"> Since there was no information on number of people with severity of levels 4 and 5 every person in need was put under level 3.</t>
  </si>
  <si>
    <t>DJI002Moderate humanitarian conditions - Level 3</t>
  </si>
  <si>
    <t>Djibouti operational update | Global Focus (unhcr.org) ; https://dtm.iom.int/reports/djibouti-rapport-sur-les-points-de-suivi-des-flux-avril-2023?close=true</t>
  </si>
  <si>
    <t>Theres is lack of information on number of people in level 4 severity of needs. The UNHCR source which provides information on refugees and those involved in migration does no provide a breakdown of severity of needs. No other reliable source provides the same</t>
  </si>
  <si>
    <t>DJI002Severe humanitarian conditions - Level 4</t>
  </si>
  <si>
    <t>Theres is lack of information on number of people in level 5 severity of needs. The UNHCR source which provides information on refugees and those involved in migration does no provide a breakdown of severity of needs. No other reliable source provides the same</t>
  </si>
  <si>
    <t>DJI002Extreme humanitarian conditions - Level 5</t>
  </si>
  <si>
    <t>DJI003Total population</t>
  </si>
  <si>
    <t>The whole country is affected by the drought crisis</t>
  </si>
  <si>
    <t>DJI003Landmass affected</t>
  </si>
  <si>
    <t>The whole population is exposed to the drought crisis, and so we used the total from the IPC which presented the latest population figure</t>
  </si>
  <si>
    <t>DJI003People exposed</t>
  </si>
  <si>
    <t>People in IPC levels 2 to 5 (687,136) for the projection July to Deceber 2023</t>
  </si>
  <si>
    <t>DJI003People affected</t>
  </si>
  <si>
    <t>There is limited information on people displaced as a result of drought in the country</t>
  </si>
  <si>
    <t>DJI003People displaced</t>
  </si>
  <si>
    <t>ACLED Accessed 21/06/2024</t>
  </si>
  <si>
    <t>No fatalities related to this crisis reported from 21/12/2023 to 21/06/ 2024</t>
  </si>
  <si>
    <t>DJI003Fatalities reported</t>
  </si>
  <si>
    <t>ACLED Accessed 21/06/2024; IOM 11/04/2024</t>
  </si>
  <si>
    <t>https://acleddata.com/data-export-tool/ ; https://www.iom.int/news/38-migrants-including-children-confirmed-dead-djibouti-coast-after-shipwreck</t>
  </si>
  <si>
    <t>Thirty-eight migrants, including children are dead after the boat they were travelling in capsized off the coast of Djibouti. Five migrants are still missing. The tragic incident happened at approximately 4am on Monday, 8 April, 200 meters from shore in Godoria, near the Djiboutian coastal town of Obock, in northeastern Djibouti. No fatalities related to drought</t>
  </si>
  <si>
    <t>DJI003Fatalities in all crises</t>
  </si>
  <si>
    <t>People in Crisis (IPC-3) and above for the projection April to June 2024</t>
  </si>
  <si>
    <t>DJI003People in Need</t>
  </si>
  <si>
    <t>Crisis level 1 represents (IPC Phase 1) for the period  April to June 2024</t>
  </si>
  <si>
    <t>DJI003Minimal humanitarian conditions - Level 1</t>
  </si>
  <si>
    <t>Crisis level 2 represents IPC (Phase 2) for the period  April to June 2024</t>
  </si>
  <si>
    <t>DJI003Stressed humanitarian conditions - Level 2</t>
  </si>
  <si>
    <t>Crisis level 3 represents IPC (Phase 3) for the period  April to June 2024</t>
  </si>
  <si>
    <t>DJI003Moderate humanitarian conditions - Level 3</t>
  </si>
  <si>
    <t>Crisis level 4 represents IPC (Phase 4) for the period  April to June 2024</t>
  </si>
  <si>
    <t>DJI003Severe humanitarian conditions - Level 4</t>
  </si>
  <si>
    <t>Crisis level 5 represents IPC (Phase 5). There were no people reported to be in (IPC Phase 5) for the period April to June 2024</t>
  </si>
  <si>
    <t>DJI003Extreme humanitarian conditions - Level 5</t>
  </si>
  <si>
    <t>WPR Accessed 08/08/2024</t>
  </si>
  <si>
    <t>https://worldpopulationreview.com/countries/madagascar-population</t>
  </si>
  <si>
    <t>The total population of Madagascar according to World Population Review as of 18/07/2024</t>
  </si>
  <si>
    <t>MDG009Total population</t>
  </si>
  <si>
    <t>City popualtion accessed 19/04/2024;  IOM 09/04/2024;  OCHA 04/04/2024</t>
  </si>
  <si>
    <t>http://www.citypopulation.de/en/madagascar/cities/ ; https://reliefweb.int/report/madagascar/220000-urgently-need-humanitarian-aid-after-devastating-cyclone-northeast-madagascar; https://reliefweb.int/report/madagascar/madagascar-tropical-cyclone-gamane-flash-update-no-2-4-april-2024</t>
  </si>
  <si>
    <t>The total landmass of regions affected by Cyclone Gamane since it made its first landfall as from March 27th 2024: Sava = 25518, Diana = 19266, Analanjirofo = 21930, Atsinanana = 21934</t>
  </si>
  <si>
    <t>MDG009Landmass affected</t>
  </si>
  <si>
    <t>City popualtion accessed 19/04/2024;  OCHA 04/04/2024; IOM 09/04/2024</t>
  </si>
  <si>
    <t>The total population of regions are considered exposed to the cyclone Gamane as from 27th March 2024: Sava = 1204282, Diana = 939281, Analanjirofo = 966708, Atsinanana = 1562330</t>
  </si>
  <si>
    <t>MDG009People exposed</t>
  </si>
  <si>
    <t>IFRC 13/04/2024; OCHA 04/042024; IOM 09/04/2024; OCHA 02/05/2024</t>
  </si>
  <si>
    <t>https://reliefweb.int/report/madagascar/madagascar-tc-gamane-dref-operation-mdrmg022; https://reliefweb.int/report/madagascar/madagascar-tropical-cyclone-gamane-flash-update-no-2-4-april-2024; https://reliefweb.int/report/madagascar/220000-urgently-need-humanitarian-aid-after-devastating-cyclone-northeast-madagascar; https://reliefweb.int/report/madagascar/madagascar-tropical-cyclone-gamane-flash-update-no-3-02-may-2024</t>
  </si>
  <si>
    <t>As of April 02, the BNGRC reported that Cyclone Gamane affected four regions in northern Madagascar, with heavy rainfall particularly impacting the Analanjirofo, Diana, and Sava regions. The total number of people affected due to Cyclone Gamane across the mainly affected districts which are: Maraoatsetra, Ambilobe, Sambava, Antalaha, Vohemar.</t>
  </si>
  <si>
    <t>MDG009People affected</t>
  </si>
  <si>
    <t>IFRC 13/04/2024; OCHA 04/042024; OCHA 02/05/2024</t>
  </si>
  <si>
    <t>https://reliefweb.int/report/madagascar/madagascar-tc-gamane-dref-operation-mdrmg022; https://reliefweb.int/report/madagascar/madagascar-tropical-cyclone-gamane-flash-update-no-2-4-april-2024; https://reliefweb.int/report/madagascar/madagascar-tropical-cyclone-gamane-flash-update-no-3-02-may-2024</t>
  </si>
  <si>
    <t>As of April 2, the latest report from the National Bureau for Disaster Risk Reduction (BNGRC) outline a total of 22615 people dispalced due to Cyclone Gamane across various accomodation sites.</t>
  </si>
  <si>
    <t>MDG009People displaced</t>
  </si>
  <si>
    <t>IFRC 13/04/2024; OCHA 04/042024</t>
  </si>
  <si>
    <t>https://reliefweb.int/report/madagascar/madagascar-tc-gamane-dref-operation-mdrmg022; https://reliefweb.int/report/madagascar/madagascar-tropical-cyclone-gamane-flash-update-no-2-4-april-2024</t>
  </si>
  <si>
    <t>Four injuries reported in Antalaha, Vohemar, and Toamasina II reported by the  National Bureau for Disaster Risk Reduction (BNGRC) latest information.</t>
  </si>
  <si>
    <t>MDG009Injuries reported</t>
  </si>
  <si>
    <t xml:space="preserve">19 fatalities are being reported across multiple locations by the BNGRC </t>
  </si>
  <si>
    <t>MDG009Fatalities reported</t>
  </si>
  <si>
    <t xml:space="preserve"> 19 people reportedly died, 04  were injured and four people were reported missing. </t>
  </si>
  <si>
    <t>MDG009Fatalities in all crises</t>
  </si>
  <si>
    <t>SADC 05/06/2024 ; IPC 31/07/2024</t>
  </si>
  <si>
    <t>https://reliefweb.int/report/zimbabwe/sadc-regional-humanitarian-appeal-response-el-nino-induced-drought-and-floods-may-2024 ; https://www.ipcinfo.org/ipc-country-analysis/details-map/en/c/1157106/?iso3=MDG</t>
  </si>
  <si>
    <t xml:space="preserve">This figure is a representation of the total population in need of assistance living in Sava, Diana, Analanjirofo, and Atsinanana the areas concerned by the crisis Cyclone Gamane. We used several sources for this figure since it is more than 5 months from March 2024 when Gamane made landfall and the PIN figure might have reduced.  According to the SADC appeal published in June 2024, 1,387,831 people are in need as a result of drought and floods in Madagascar. To find people in need as a result of floods brought by Gamane, we took (1,387,831) country-level PIN figure minus IPC (1,219,583) to find PIN from floods caused by Gamane. We labelled this as low since the approach might not be accurate especially for PIN figure as SADC appeal that was the latest does not provide distinctive figures of those in need from drought and floods. </t>
  </si>
  <si>
    <t>MDG009People in Need</t>
  </si>
  <si>
    <t>City popualtion accessed 19/04/2024;  IOM 09/04/2024;  OCHA 04/04/2024; OCHA 02/05/2024</t>
  </si>
  <si>
    <t>Levels 1 and 2 are computed using INFORM severity Index methodology. Level 1= People exposed- People affected. Level 2= People affected- People in need. All people in need have Level 3 needs. There is no information to indicate Level 4 or 5 (severe and extreme) needs for Cyclone Gamane and all were put under moderate humanitarian condition</t>
  </si>
  <si>
    <t>MDG009Minimal humanitarian conditions - Level 1</t>
  </si>
  <si>
    <t>City popualtion accessed 19/04/2024;  IOM 09/04/2024;  OCHA 04/04/2024; IFRC 13/04/2024; OCHA 02/05/2024</t>
  </si>
  <si>
    <t>https://reliefweb.int/report/madagascar/madagascar-tc-gamane-dref-operation-mdrmg022; http://www.citypopulation.de/en/madagascar/cities/ ; https://reliefweb.int/report/madagascar/220000-urgently-need-humanitarian-aid-after-devastating-cyclone-northeast-madagascar; https://reliefweb.int/report/madagascar/madagascar-tropical-cyclone-gamane-flash-update-no-2-4-april-2024</t>
  </si>
  <si>
    <t>MDG009Stressed humanitarian conditions - Level 2</t>
  </si>
  <si>
    <t>According to the SADC appeal published in June 2024, 1,387,831 people are in need as a result of drought and floods in Madagascar. To find people in need as a result of floods brought by Gamane, we took (1,387,831) country-level PIN figure minus IPC (1,219,583) to find PIN from floods caused by Gamane. This approach might not be accurate especially for PIN figure from Gamane but it is the better option we have for now with the available sources. All people in need have Level 3 needs. There is no information to indicate Level 4 or 5 (severe and extreme) needs for Cyclone Gamane and all were put under moderate humanitarian condition</t>
  </si>
  <si>
    <t>MDG009Moderate humanitarian conditions - Level 3</t>
  </si>
  <si>
    <t>Levels 1 and 2 are computed using INFORM severity Index methodology. Level 1= People exposed- People affected. Level 2= People affected- People in need. All people in need have Level 3 needs. There is no information to indicate Level 4 or 5 (severe and extreme) needs for Cyclone Freddy and all were put under moderate humanitarian condition</t>
  </si>
  <si>
    <t>MDG009Severe humanitarian conditions - Level 4</t>
  </si>
  <si>
    <t>MDG009Extreme humanitarian conditions - Level 5</t>
  </si>
  <si>
    <t>Houses damaged by Cyclone Gamane  in Madagascar tally to 780 houses, 136 classrooms  and 22 health centers as of April 3 2024 out of the houses affected by Cyclone Gamane  in Madagascar tally to 18830 houses as of April 3 2024</t>
  </si>
  <si>
    <t>MDG009Buildings damaged</t>
  </si>
  <si>
    <t>AFDB  02/05/2023</t>
  </si>
  <si>
    <t>https://www.afdb.org/en/news-and-events/press-releases/madagascar-african-risk-capacity-group-african-development-bank-partnership-issues-15-million-insurance-pay-out-tropical-cyclone-freddy-recovery-efforts-60802#:~:text=These%20have%20eroded%20some%20of,10%2C300%20houses%20and%20schools%20destroyed.</t>
  </si>
  <si>
    <t>$481 million of Economic loss was recorded in Madagascar</t>
  </si>
  <si>
    <t>MDG009Economic Losses</t>
  </si>
  <si>
    <t>The total population of Madagascar according to World Population Review as of 08/08/2024</t>
  </si>
  <si>
    <t>MDG002Total population</t>
  </si>
  <si>
    <t>City popualtion 01/06/2020 ; IPC 04/01/2023</t>
  </si>
  <si>
    <t>https://www.citypopulation.de/en/madagascar/admin/ ; https://www.ipcinfo.org/ipc-country-analysis/details-map/en/c/1156133/?iso3=MDG</t>
  </si>
  <si>
    <t xml:space="preserve">The total landmass of regions affected the drought: Andoy, Anosy, Atsimo-Anderfana, Atsimo-Atsinana, and Vatovavy Fitovinany. There is a map in the IPC source showing regions affected to drought </t>
  </si>
  <si>
    <t>MDG002Landmass affected</t>
  </si>
  <si>
    <t>IPC 31/07/2024</t>
  </si>
  <si>
    <t>https://www.ipcinfo.org/ipc-country-analysis/details-map/en/c/1157106/?iso3=MDG</t>
  </si>
  <si>
    <t>INFORM Severity INDEX  methodology. People Exposed = Level 1 + Level 2+ level 3+ level 4 + level 5.The total population of regions affected the drought: Andoy, Anosy, Atsimo-Anderfana, Atsimo-Atsinana, and Vatovavy Fitovinany accoring to latest IPC</t>
  </si>
  <si>
    <t>MDG002People exposed</t>
  </si>
  <si>
    <t>INFORM Severity INDEX  methodology. People affected = Level 2+ level 3+ level 4 + level 5</t>
  </si>
  <si>
    <t>MDG002People affected</t>
  </si>
  <si>
    <t>IOM 14/12/2022</t>
  </si>
  <si>
    <t>https://reliefweb.int/report/madagascar/madagascar-baseline-mobility-assessment-grand-sud-september-2022</t>
  </si>
  <si>
    <t>Because of drought, nearly 8452 people were displaced in the cities and in transit points as of December 12 2022</t>
  </si>
  <si>
    <t>MDG002People displaced</t>
  </si>
  <si>
    <t>IPC 22/08/2023</t>
  </si>
  <si>
    <t>https://www.ipcinfo.org/ipcinfo-website/alerts-archive/issue-85/en/</t>
  </si>
  <si>
    <t>Approximately 458,700 children under the age of five are likely to suffer acute malnutrition. Among them, over 121,000 children are expected to suffer from Severe Acute Malnutrition (SAM) and nearly 338,000 children are expected to experience Moderate Acute Malnutrition (MAM). In the Grand Sud Est region, an estimated 196,451 cases are projected, with 57,973 children in SAM and 138,478 children in MAM. This category is deemed ill with urgent need for medical intervention</t>
  </si>
  <si>
    <t>MDG002Illness cases reported</t>
  </si>
  <si>
    <t>OCHA 02/05/2024</t>
  </si>
  <si>
    <t>MDG002Fatalities in all crises</t>
  </si>
  <si>
    <t>INFORM Severity INDEX  methodology. People in need = level 3+ level 4 + level 5. This figure was picked from IPC and it is a projection for the period May to September 2024</t>
  </si>
  <si>
    <t>MDG002People in Need</t>
  </si>
  <si>
    <t>IPC Phase 1 to 5 are the people exposed. IPC Phase 2 to 5 are the people affected and Phase 3 to 5 are the PIN. IPC phase 1 matches INFORM severity classification of minimal humanitarian condition, IPC phase 2 matches stressed humanitarian condition, IPC phase matches 3 moderate humanitarian condition, IPC phase 4 matches severe humanitarian condition and IPC 5 matches extreme humanitarian condition. This figure is for the period May to September 2024</t>
  </si>
  <si>
    <t>MDG002Minimal humanitarian conditions - Level 1</t>
  </si>
  <si>
    <t>MDG002Stressed humanitarian conditions - Level 2</t>
  </si>
  <si>
    <t>MDG002Moderate humanitarian conditions - Level 3</t>
  </si>
  <si>
    <t>MDG002Severe humanitarian conditions - Level 4</t>
  </si>
  <si>
    <t>MDG002Extreme humanitarian conditions - Level 5</t>
  </si>
  <si>
    <t>MDG001Total population</t>
  </si>
  <si>
    <t>City popualtion accessed 29/05/2023 ;  OCHA 28/04/2023</t>
  </si>
  <si>
    <t>http://www.citypopulation.de/en/madagascar/cities/ ; https://reliefweb.int/report/madagascar/flash-appeal-madagascar-grand-sud-and-grand-sud-est-january-december-2023-revised-march-2023; http://www.citypopulation.de/en/madagascar/cities/ ; https://reliefweb.int/report/madagascar/220000-urgently-need-humanitarian-aid-after-devastating-cyclone-northeast-madagascar; https://reliefweb.int/report/madagascar/madagascar-tropical-cyclone-gamane-flash-update-no-2-4-april-2024</t>
  </si>
  <si>
    <t xml:space="preserve"> The total landmass of regions affected the drought: Andoy, Anosy, Atsimo-Anderfana, Atsimo-Atsinana, and Vatovavy Fitovinany (19317 + 25731 + 66236 + 18863 + 19605).  The total landmass of regions affected by Cyclone Gamane since it made its first landfall as from March 27th 2024: Sava = 25518, Diana = 19266, Analanjirofo = 21930, Atsinanana = 21934</t>
  </si>
  <si>
    <t>MDG001Landmass affected</t>
  </si>
  <si>
    <t xml:space="preserve"> OCHA 20/11/2023 ; IPC accessed 31/07/2024; IFRC 13/04/2024; OCHA 04/042024; IOM 09/04/2024; OCHA 20/11/2023 ; IPC accessed 18/01/2024; IFRC 13/04/2024; OCHA 04/042024; IOM 09/04/2024; SADC 05/06/2024; ECHO 14/06/2024</t>
  </si>
  <si>
    <t>https://reliefweb.int/report/madagascar/appel-eclair-madagascar-grand-sud-et-grand-sud-est-janvier-2023-mai-2024-decembre-2023-revise-en-octobre-2023; https://www.ipcinfo.org/ipc-country-analysis/details-map/en/c/1156778/?iso3=MDG;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t>
  </si>
  <si>
    <t>Exposed in the multiple crises was obtained by aggregating exposed figures for drought and Gamane. Exposed is the sum of level 1+ level 2 + level 3+ level 4+ level 5 from the INFORM Severity methodology</t>
  </si>
  <si>
    <t>MDG001People exposed</t>
  </si>
  <si>
    <t xml:space="preserve"> OCHA 20/11/2023 ; IPC accessed 31/07/2024; IFRC 13/04/2024; OCHA 04/042024; IOM 09/04/2024; SADC 05/06/2024; ECHO 14/06/2024</t>
  </si>
  <si>
    <t>https://reliefweb.int/report/madagascar/appel-eclair-madagascar-grand-sud-et-grand-sud-est-janvier-2023-mai-2024-decembre-2023-revise-en-octobre-2023; https://www.ipcinfo.org/ipc-country-analysis/details-map/en/c/1156778/?iso3=MDG;https://reliefweb.int/report/madagascar/madagascar-tc-gamane-dref-operation-mdrmg022;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t>
  </si>
  <si>
    <t>Affected in the multiple crises was obtained by aggregating affected figures for drought and Gamane. Affected is the sum of level 2 + level 3+ level 4+ level 5 from the INFORM Severity methodology</t>
  </si>
  <si>
    <t>MDG001People affected</t>
  </si>
  <si>
    <t>IOM 14/12/2022 ; AFDB  02/05/2023; IFRC 13/04/2024; OCHA 04/042024</t>
  </si>
  <si>
    <t>https://reliefweb.int/report/madagascar/madagascar-baseline-mobility-assessment-grand-sud-september-2022 ; https://reliefweb.int/report/madagascar/madagascar-tc-gamane-dref-operation-mdrmg022; https://reliefweb.int/report/madagascar/madagascar-tropical-cyclone-gamane-flash-update-no-2-4-april-2024</t>
  </si>
  <si>
    <t>The number of people internally displaced persons because of cyclone Gamane and drought in Madagascar as of March 2024.</t>
  </si>
  <si>
    <t>MDG001People displaced</t>
  </si>
  <si>
    <t>OCHA 14/03/2024; IPC 22/08/2023</t>
  </si>
  <si>
    <t>https://reliefweb.int/report/madagascar/madagascar-humanitarian-snapshot-february-2024; https://www.ipcinfo.org/ipcinfo-website/alerts-archive/issue-85/en/</t>
  </si>
  <si>
    <t>Over 30000 malaria cases have been reported from the period July-December 2023 as published by OCHA 14/03/2024. Approximately 458,700 children under the age of five are likely to suffer acute malnutrition. Among them, over 121,000 children are expected to suffer from Severe Acute Malnutrition (SAM) and nearly 338,000 children are expected to experience Moderate Acute Malnutrition (MAM). In the Grand Sud Est region, an estimated 196,451 cases are projected, with 57,973 children in SAM and 138,478 children in MAM. In total we add the cholera cases to that of malnutrition = 226651</t>
  </si>
  <si>
    <t>MDG001Illness cases reported</t>
  </si>
  <si>
    <t>OCHA 21/07/2023; IFRC 13/04/2024; OCHA 04/042024</t>
  </si>
  <si>
    <t xml:space="preserve"> https://reliefweb.int/report/madagascar/madagascar-tc-gamane-dref-operation-mdrmg022; https://reliefweb.int/report/madagascar/madagascar-tropical-cyclone-gamane-flash-update-no-2-4-april-2024</t>
  </si>
  <si>
    <t xml:space="preserve"> Four injuries reported in Antalaha, Vohemar, and Toamasina II reported by the  National Bureau for Disaster Risk Reduction (BNGRC) latest information due to Cyclone Gamane.</t>
  </si>
  <si>
    <t>MDG001Injuries reported</t>
  </si>
  <si>
    <t xml:space="preserve"> 19 fatalities are being reported across multiple locations by the BNGRC  due to the landfall of Cyclone Gamane.</t>
  </si>
  <si>
    <t>MDG001Fatalities reported</t>
  </si>
  <si>
    <t xml:space="preserve"> From February to March 2023 and The total fatalities due to the ongoing crisis caused by Cyclone Gamane as from 27th March 2024.</t>
  </si>
  <si>
    <t>MDG001Fatalities in all crises</t>
  </si>
  <si>
    <t>AFDB  02/05/2023; IFRC 13/04/2024; OCHA 04/042024</t>
  </si>
  <si>
    <t>https://www.afdb.org/en/news-and-events/press-releases/madagascar-african-risk-capacity-group-african-development-bank-partnership-issues-15-million-insurance-pay-out-tropical-cyclone-freddy-recovery-efforts-60802#:~:text=These%20have%20eroded%20some%20of,10%2C300%20houses%20and%20schools%20destroyed; https://reliefweb.int/report/madagascar/madagascar-tc-gamane-dref-operation-mdrmg022; https://reliefweb.int/report/madagascar/madagascar-tropical-cyclone-gamane-flash-update-no-2-4-april-2024</t>
  </si>
  <si>
    <t>More than 10,300 houses and schools destroyed as at 10 March 2023. Houses damaged by Cyclone Gamane  in Madagascar tally to 780 houses, 136 classrooms  and 22 health centers as of April 3 2024</t>
  </si>
  <si>
    <t>MDG001Buildings destroyed</t>
  </si>
  <si>
    <t>MDG001Economic Losses</t>
  </si>
  <si>
    <t>https://reliefweb.int/report/zimbabwe/sadc-regional-humanitarian-appeal-response-el-nino-induced-drought-and-floods-may-2024 ; https://www.ipcinfo.org/ipc-country-analysis/details-map/en/c/1156778/?iso3=MDG</t>
  </si>
  <si>
    <t>The PIN was got by aggregating PIN from drought and cyclone Gamane and that was the PIN figure from the SADC appeal</t>
  </si>
  <si>
    <t>MDG001People in Need</t>
  </si>
  <si>
    <t xml:space="preserve"> OCHA 20/11/2023 ; IPC accessed 31/07/2024; City popualtion accessed 19/04/2024;  IOM 09/04/2024;  OCHA 04/04/2024; SADC 05/06/2024; ECHO 14/06/2024</t>
  </si>
  <si>
    <t>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https://reliefweb.int/report/madagascar/220000-urgently-need-humanitarian-aid-after-devastating-cyclone-northeast-madagascar;https://reliefweb.int/report/zimbabwe/sadc-regional-humanitarian-appeal-response-el-nino-induced-drought-and-floods-may-2024; https://reliefweb.int/map/zambia/southern-africa-and-indian-ocean-drought-and-people-need-dg-echo-daily-map-14062024 https://reliefweb.int/report/madagascar/madagascar-tropical-cyclone-gamane-flash-update-no-2-4-april-2024; https://www.ipcinfo.org/ipc-country-analysis/details-map/en/c/1157106/?iso3=MDG</t>
  </si>
  <si>
    <t>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t>
  </si>
  <si>
    <t>MDG001Minimal humanitarian conditions - Level 1</t>
  </si>
  <si>
    <t xml:space="preserve"> OCHA 20/11/2023 ; IPC accessed 31/07/2024;  City popualtion accessed 19/04/2024;  IOM 09/04/2024;  OCHA 04/04/2024; SADC 05/06/2024; ECHO 14/06/2024</t>
  </si>
  <si>
    <t>MDG001Stressed humanitarian conditions - Level 2</t>
  </si>
  <si>
    <t>MDG001Moderate humanitarian conditions - Level 3</t>
  </si>
  <si>
    <t>MDG001Severe humanitarian conditions - Level 4</t>
  </si>
  <si>
    <t>MDG001Extreme humanitarian conditions - Level 5</t>
  </si>
  <si>
    <t>WPR 08/08/2024</t>
  </si>
  <si>
    <t>https://worldpopulationreview.com/countries/malawi-population</t>
  </si>
  <si>
    <t>Up until 08/08/2024 the population of Malawi is 21524472 based on projections of the latest United Nations data</t>
  </si>
  <si>
    <t>MWI002Total population</t>
  </si>
  <si>
    <t>CIA.gov accessed 26/05/2023</t>
  </si>
  <si>
    <t>https://www.cia.gov/the-world-factbook/countries/malawi/</t>
  </si>
  <si>
    <t>The whole country is affected by the complex crisis</t>
  </si>
  <si>
    <t>MWI002Landmass affected</t>
  </si>
  <si>
    <t>WPR 08/08/2024 ; WB 25/07/2024</t>
  </si>
  <si>
    <t>https://worldpopulationreview.com/countries/malawi-population ; https://www.worldbank.org/en/news/press-release/2024/07/25/malawi-economic-monitor-calls-for-urgent-and-sustained-reforms-afe-for-faster</t>
  </si>
  <si>
    <t>The whole country is exposed to complex crisis in Malawi. Malawi is being affected by drought, floods, endemic diseases like cholera and sociopolitical and economic issues</t>
  </si>
  <si>
    <t>MWI002People exposed</t>
  </si>
  <si>
    <t>UNICEF 05/08/2024; SADC 25/06/2024</t>
  </si>
  <si>
    <t>https://reliefweb.int/report/zimbabwe/sadc-regional-humanitarian-appeal-response-el-nino-induced-drought-and-floods-may-2024</t>
  </si>
  <si>
    <t>9,000,000 are affected and also in need as a result of drought and floods in Malawi according to the SADC appeal published in June 2024 and UNICEF latest publication 05/08/2024</t>
  </si>
  <si>
    <t>MWI002People affected</t>
  </si>
  <si>
    <t>OCHA 03/07/2024</t>
  </si>
  <si>
    <t>https://reliefweb.int/report/malawi/southern-africa-humanitarian-snapshot-june-2024</t>
  </si>
  <si>
    <t>About 26000 IDPs and 89000 refugees and ayslum seekers have been censored in malawi according to OCHA 03/07/2024</t>
  </si>
  <si>
    <t>MWI002People displaced</t>
  </si>
  <si>
    <t>According to OCHA, 246 cholera cases have been recorded in malawi from Januray to May 2024</t>
  </si>
  <si>
    <t>MWI002Illness cases reported</t>
  </si>
  <si>
    <t>WHO 12/05/2024</t>
  </si>
  <si>
    <t>https://iris.who.int/bitstream/handle/10665/376898/OEW19-0612052024.pdf</t>
  </si>
  <si>
    <t>Twenty-nine districts have reported Cholera cases since March 2022 in the Machinga district. As of 7 April 2024, a cumulative total of 59 334 cases and 1 774 deaths (CFR
3.0%) have been reported since the onset of the outbreak</t>
  </si>
  <si>
    <t>MWI002Fatalities reported</t>
  </si>
  <si>
    <t>MWI002Fatalities in all crises</t>
  </si>
  <si>
    <t>https://reliefweb.int/report/zimbabwe/sadc-regional-humanitarian-appeal-response-el-nino-induced-drought-and-floods-may-2024; https://reliefweb.int/report/malawi/unicef-malawi-humanitarian-situation-report-no-3-30-june-2024</t>
  </si>
  <si>
    <t>We considered 9,000,000 to be in need from the SADC appeal because the SADC appeal includes Food Insecurity, WASH, nutriton, cholera, livestock death. We did not consider the July 2024 IPC publication since it only focuses on food insecurity but the country is undergoing complex crisis leading to a number of needs aprt from food insecurity. We did the same consideration leaving the drought appeal published in July 2024. The draft National El Niño Induced prolonged Dry Spells and Floods Response Appeal asserts that 9 million people affected and in need of assistance. We also found out from the latest publication of UNICEF, the total number of people in need of humanitarian assistance is 9000000</t>
  </si>
  <si>
    <t>MWI002People in Need</t>
  </si>
  <si>
    <t>WPR 31/07/2024 ; WB 25/07/2024 ; SADC 25/06/2024</t>
  </si>
  <si>
    <t>https://worldpopulationreview.com/countries/malawi-population ; https://www.worldbank.org/en/news/press-release/2024/07/25/malawi-economic-monitor-calls-for-urgent-and-sustained-reforms-afe-for-faster ; https://reliefweb.int/report/zimbabwe/sadc-regional-humanitarian-appeal-response-el-nino-induced-drought-and-floods-may-2024</t>
  </si>
  <si>
    <t xml:space="preserve">INFORM SEVERITY METHODOLOGY was used to compute the level 1. Level 1 was got by taking people exposed-People affected </t>
  </si>
  <si>
    <t>MWI002Minimal humanitarian conditions - Level 1</t>
  </si>
  <si>
    <t>SADC 25/06/2024</t>
  </si>
  <si>
    <t xml:space="preserve">INFORM SEVERITY METHODOLOGY was used to compute the level 2. Level 2 was got by taking People affected-People in need </t>
  </si>
  <si>
    <t>MWI002Stressed humanitarian conditions - Level 2</t>
  </si>
  <si>
    <t>SADC 25/06/2024 ; IPC 05/07/2024</t>
  </si>
  <si>
    <t>https://reliefweb.int/report/zimbabwe/sadc-regional-humanitarian-appeal-response-el-nino-induced-drought-and-floods-may-2024 ; https://www.ipcinfo.org/ipc-country-analysis/details-map/en/c/1157089/?iso3=MWI</t>
  </si>
  <si>
    <t>Level 3 was got by taking the PIN figure from the SADC appeal minus the IPC figures May to Setember 2024 for level 4 and 5. The PIN figure is usually the summation of levels 3,4 and 5</t>
  </si>
  <si>
    <t>MWI002Moderate humanitarian conditions - Level 3</t>
  </si>
  <si>
    <t>IPC 05/07/2024</t>
  </si>
  <si>
    <t>https://www.ipcinfo.org/ipc-country-analysis/details-map/en/c/1157089/?iso3=MWI</t>
  </si>
  <si>
    <t>The SADC appeal did not provide the level 4 so we picked people in level 4 from the IPC May to Sepember 2024</t>
  </si>
  <si>
    <t>MWI002Severe humanitarian conditions - Level 4</t>
  </si>
  <si>
    <t>The SADC appeal did not provide the level 5 so we picked people in level 5 from the IPC May to Sepember 2024</t>
  </si>
  <si>
    <t>MWI002Extreme humanitarian conditions - Level 5</t>
  </si>
  <si>
    <t>IPC 08/07/2024 ; WPR Accessed 30/07/2024</t>
  </si>
  <si>
    <t>https://worldpopulationreview.com/countries/namibia-population</t>
  </si>
  <si>
    <t>The current population of Namibia is 2,645,194 based on projections of the latest United Nations data.</t>
  </si>
  <si>
    <t>NAM002Total population</t>
  </si>
  <si>
    <t>World population review accessed on 30/06/2024</t>
  </si>
  <si>
    <t>The whole country is affected by the food insecurity crisis</t>
  </si>
  <si>
    <t>NAM002Landmass affected</t>
  </si>
  <si>
    <t>IPC 08/07/2024</t>
  </si>
  <si>
    <t>https://worldpopulationreview.com/countries/namibia-population ; https://informante.web.na/?p=358345</t>
  </si>
  <si>
    <t>The whole country is exposed to food insecurity that has been widely caused by drought. Namibian President, Dr. Nangolo Mbumba has declared a National State of Emergency due to Drought and it took effect on 22 May 2024</t>
  </si>
  <si>
    <t>NAM002People exposed</t>
  </si>
  <si>
    <t>https://informante.web.na/?p=358345 ; https://www.bing.com/ck/a?!&amp;&amp;p=347237b61bc2aa1dJmltdHM9MTcxOTc5MjAwMCZpZ3VpZD0wNzdmZjY5OC1kNjYyLTY0MWMtMjYyNS1lNDY3ZDc5ZTY1NGEmaW5zaWQ9NTE5OQ&amp;ptn=3&amp;ver=2&amp;hsh=3&amp;fclid=077ff698-d662-641c-2625-e467d79e654a&amp;psq=number+of+people+per+household+namibia&amp;u=a1aHR0cHM6Ly93d3cubmFtaWJpYS1mb3J1bS5jaC9tZWRpYS9rdW5lbmEvYXR0YWNobWVudHMvMTAyLzIwMjNQSENQcmVsaW1pbmFyeVJlc3VsdHMxM01hcmNoMjAyNF9TRy5wZGY&amp;ntb=1</t>
  </si>
  <si>
    <t>The average household size in Namibia is 3.8 according to latest report by Namibia Statistics Agency. The declaration of the state of emergency came as the minister of Agriculture, water and Land Reform, Calle Schlettwein said that the country is facing its worst drought in a 100 years and that as of May 2024, 331 000 households have been taken under the umbrella of the government funded drought relief program. 331,000*3.8=1,257,800. We took this figure as the people affected since they were the ones directly affected and taken in by the government for assistance</t>
  </si>
  <si>
    <t>NAM002People affected</t>
  </si>
  <si>
    <t>ACLED accessed on 08/08/2024</t>
  </si>
  <si>
    <t>4 fatalities reported by ACLED from 08/02/2024 -08/08/2024. However, they were not food security related</t>
  </si>
  <si>
    <t>NAM002Fatalities reported</t>
  </si>
  <si>
    <t>4fatalities reported by ACLED from 08/02/2024 -08/08/2024. However, they were not food security related</t>
  </si>
  <si>
    <t>NAM002Fatalities in all crises</t>
  </si>
  <si>
    <t>IPC 08/07/2024 ; SADC 05/06/2024 ; The Namibia 27/05/2024</t>
  </si>
  <si>
    <t>According the A flash appeal published by SADC on 05 June 2024, 695,000 are in need of humanitarian assistance in the country in 2024</t>
  </si>
  <si>
    <t>NAM002People in Need</t>
  </si>
  <si>
    <t>https://worldpopulationreview.com/countries/namibia-population ; https://informante.web.na/?p=358345 ; https://www.bing.com/ck/a?!&amp;&amp;p=347237b61bc2aa1dJmltdHM9MTcxOTc5MjAwMCZpZ3VpZD0wNzdmZjY5OC1kNjYyLTY0MWMtMjYyNS1lNDY3ZDc5ZTY1NGEmaW5zaWQ9NTE5OQ&amp;ptn=3&amp;ver=2&amp;hsh=3&amp;fclid=077ff698-d662-641c-2625-e467d79e654a&amp;psq=number+of+people+per+household+namibia&amp;u=a1aHR0cHM6Ly93d3cubmFtaWJpYS1mb3J1bS5jaC9tZWRpYS9rdW5lbmEvYXR0YWNobWVudHMvMTAyLzIwMjNQSENQcmVsaW1pbmFyeVJlc3VsdHMxM01hcmNoMjAyNF9TRy5wZGY&amp;ntb=1</t>
  </si>
  <si>
    <t xml:space="preserve"> INFORM SEVERITY Methodology was used in Level 1(minimal) : People exposed-Affected</t>
  </si>
  <si>
    <t>NAM002Minimal humanitarian conditions - Level 1</t>
  </si>
  <si>
    <t>https://informante.web.na/?p=358345 ; https://www.bing.com/ck/a?!&amp;&amp;p=347237b61bc2aa1dJmltdHM9MTcxOTc5MjAwMCZpZ3VpZD0wNzdmZjY5OC1kNjYyLTY0MWMtMjYyNS1lNDY3ZDc5ZTY1NGEmaW5zaWQ9NTE5OQ&amp;ptn=3&amp;ver=2&amp;hsh=3&amp;fclid=077ff698-d662-641c-2625-e467d79e654a&amp;psq=number+of+people+per+household+namibia&amp;u=a1aHR0cHM6Ly93d3cubmFtaWJpYS1mb3J1bS5jaC9tZWRpYS9rdW5lbmEvYXR0YWNobWVudHMvMTAyLzIwMjNQSENQcmVsaW1pbmFyeVJlc3VsdHMxM01hcmNoMjAyNF9TRy5wZGY&amp;ntb=1 ; https://reliefweb.int/report/zimbabwe/sadc-regional-humanitarian-appeal-response-el-nino-induced-drought-and-floods-may-2024</t>
  </si>
  <si>
    <t xml:space="preserve"> INFORM SEVERITY Methodology was used in Level 2(Stressed) : People Affected-PIN</t>
  </si>
  <si>
    <t>NAM002Stressed humanitarian conditions - Level 2</t>
  </si>
  <si>
    <t>All the people in need which usually comprise levels 3, 4 and 5 were assumed to be in level 3 since we did not have a source giving us the levels 4 and 5</t>
  </si>
  <si>
    <t>NAM002Moderate humanitarian conditions - Level 3</t>
  </si>
  <si>
    <t>There is limited information of the number of people in emergency (level 4) and Famine/Catastrophic (level5)</t>
  </si>
  <si>
    <t>NAM002Severe humanitarian conditions - Level 4</t>
  </si>
  <si>
    <t>NAM002Extreme humanitarian conditions - Level 5</t>
  </si>
  <si>
    <t>world population review accessed on 09/08/2024</t>
  </si>
  <si>
    <t>https://worldpopulationreview.com/countries/tanzania-population</t>
  </si>
  <si>
    <t>Total population of Tanzania in August 2024  according to world population review</t>
  </si>
  <si>
    <t>TZA002Total population</t>
  </si>
  <si>
    <t>city population accessed on 30/04/2023 ; UNHCR 15/03/2023</t>
  </si>
  <si>
    <t>http://www.citypopulation.de/en/tanzania/cities/ ; https://data2.unhcr.org/en/documents/details/99656</t>
  </si>
  <si>
    <t>Total landmass of regions that host refugees: Kigoma, Katavi, Tabora, Tanga, Dar-es Salaam</t>
  </si>
  <si>
    <t>TZA002Landmass affected</t>
  </si>
  <si>
    <t>http://www.citypopulation.de/en/tanzania/cities/ ; https://data.unhcr.org/en/country/tza</t>
  </si>
  <si>
    <t>Total population of regions that host refugees: Kigoma, Katavi, Tabora, Tanga, Dar-es Salaam</t>
  </si>
  <si>
    <t>TZA002People exposed</t>
  </si>
  <si>
    <t>city population accessed on 30/04/2023 ; UNHCR 30/04/2023</t>
  </si>
  <si>
    <t>People affected are the total population of regions that host refugees: Kigoma, Katavi, Tabora, Tanga, Dar-es Salaam</t>
  </si>
  <si>
    <t>TZA002People affected</t>
  </si>
  <si>
    <t>UNHCR 13/08/2024</t>
  </si>
  <si>
    <t>https://data.unhcr.org/en/documents/details/110520</t>
  </si>
  <si>
    <t xml:space="preserve">As of 31st  July 2024, the total number of refugees and asylum seekers stood at 234,296. The repartition is as follows: 193,441 Refugees and 40,855 Asylum-seekers
</t>
  </si>
  <si>
    <t>TZA002People displaced</t>
  </si>
  <si>
    <t>ACLED accessed on 09/08/2024</t>
  </si>
  <si>
    <t>fatalities between 09/07/2024 to 09/08/2024 related to refugees crisis</t>
  </si>
  <si>
    <t>TZA002Fatalities reported</t>
  </si>
  <si>
    <t>TZA002Fatalities in all crises</t>
  </si>
  <si>
    <t>As of 31 July 2024, this is the number of refugees in Tanzania (234296) PIN= Level 3 + Level 4 + Level 5. Displaced were taken as PIN because most of the refugees and Asylum seekers need almost all kind of assistance.</t>
  </si>
  <si>
    <t>TZA002People in Need</t>
  </si>
  <si>
    <t>INFORM SEVERITY INDEX methodology: Level1= Exposed population - affected population.</t>
  </si>
  <si>
    <t>TZA002Minimal humanitarian conditions - Level 1</t>
  </si>
  <si>
    <t>city population accessed on 30/04/2023, UNHCR Accessed 15/07/2024</t>
  </si>
  <si>
    <t xml:space="preserve">http://www.citypopulation.de/en/tanzania/cities/ ; https://reliefweb.int/report/united-republic-tanzania/tanzania-refugee-population-update-29-february-2024; https://reliefweb.int/report/united-republic-tanzania/tanzania-refugee-population-update-31-march-2024;  https://data.unhcr.org/en/documents/details/109911; </t>
  </si>
  <si>
    <t xml:space="preserve">INFORM SEVERITY INDEX methodology: Level 2 = Affected population - PIN </t>
  </si>
  <si>
    <t>TZA002Stressed humanitarian conditions - Level 2</t>
  </si>
  <si>
    <t>TZA002Moderate humanitarian conditions - Level 3</t>
  </si>
  <si>
    <t>The severity of needs is not identified for refugees</t>
  </si>
  <si>
    <t>TZA002Severe humanitarian conditions - Level 4</t>
  </si>
  <si>
    <t>TZA002Extreme humanitarian conditions - Level 5</t>
  </si>
  <si>
    <t>Total population of Tanzania in August 2024 according to world population review</t>
  </si>
  <si>
    <t>TZA003Total population</t>
  </si>
  <si>
    <t xml:space="preserve">City Population accesssed on 25/06/2023 , IPC 29/12/2023 , Mabumbe accessed on 5/1/2023
</t>
  </si>
  <si>
    <t>http://www.citypopulation.de/en/tanzania/cities/ ,https://reliefweb.int/report/united-republic-tanzania/united-republic-tanzania-mainland-ipc-acute-food-insecurity-analysis-november-2023-october-2024-published-29-december-2023 , https://mabumbe.com/list-of-districts-in-tanzania-region-wise/</t>
  </si>
  <si>
    <t>The landmass of regions affected: Dodoma , Mara , Kilimanjaro ,Manyara , Tanga , Shinyanga , Arusha , Singida , Simiyu , Tabora and Zanzibar</t>
  </si>
  <si>
    <t>TZA003Landmass affected</t>
  </si>
  <si>
    <t>IPC 29/12/2023</t>
  </si>
  <si>
    <t>https://reliefweb.int/report/united-republic-tanzania/united-republic-tanzania-mainland-ipc-acute-food-insecurity-analysis-november-2023-october-2024-published-29-december-2023</t>
  </si>
  <si>
    <t>Inform Severity Index methodology: Exposed people= Levels 1 to 5. May 2024 - October 2024</t>
  </si>
  <si>
    <t>TZA003People exposed</t>
  </si>
  <si>
    <t>Inform Severity Index methodology: Affected people= Levels 2 to 5.  May 2024 - October 2024</t>
  </si>
  <si>
    <t>TZA003People affected</t>
  </si>
  <si>
    <t>fatalities between 09/07/2024 to 09/08/2024 related to food security</t>
  </si>
  <si>
    <t>TZA003Fatalities reported</t>
  </si>
  <si>
    <t>TZA003Fatalities in all crises</t>
  </si>
  <si>
    <t xml:space="preserve"> People in Crisis food insecurity level (IPC Phase 3) or above between  November 2023 - April 2024</t>
  </si>
  <si>
    <t>TZA003People in Need</t>
  </si>
  <si>
    <t>People in Minimal food insecurity level (IPC Phase 1) between    November 2023 - April 2024</t>
  </si>
  <si>
    <t>TZA003Minimal humanitarian conditions - Level 1</t>
  </si>
  <si>
    <t>People in Stressed food insecurity level (IPC Phase 2) between  November 2023 - April 2024</t>
  </si>
  <si>
    <t>TZA003Stressed humanitarian conditions - Level 2</t>
  </si>
  <si>
    <t>People in Crisis food insecurity level (IPC Phase 3) between   November 2023 - April 2024</t>
  </si>
  <si>
    <t>TZA003Moderate humanitarian conditions - Level 3</t>
  </si>
  <si>
    <t>People in Emergency food insecurity level (IPC Phase 4) between  November 2023 - April 2024</t>
  </si>
  <si>
    <t>TZA003Severe humanitarian conditions - Level 4</t>
  </si>
  <si>
    <t>People in Emergency food insecurity level (IPC Phase 5) between   November 2023 - April 2024</t>
  </si>
  <si>
    <t>TZA003Extreme humanitarian conditions - Level 5</t>
  </si>
  <si>
    <t>TZA001Total population</t>
  </si>
  <si>
    <t xml:space="preserve">City Population accesssed on 16/01/2023 , IPC 30/12/2022 , Mabumbe accessed on 5/1/2023 ,city population accessed on 30/04/2023 ; UNHCR 15/03/2023
</t>
  </si>
  <si>
    <t>http://www.citypopulation.de/en/tanzania/cities/ , https://www.ipcinfo.org/ipc-country-analysis/details-map/en/c/1156131/ , https://mabumbe.com/list-of-districts-in-tanzania-region-wise/ ,   https://data2.unhcr.org/en/documents/details/99656</t>
  </si>
  <si>
    <t>The landmass regions affected by food insecurity and refugees:   Dar-es Salaam ,Kigoma , Katavi ,  Dodoma , Mara , Kilimanjaro ,Manyara , Tanga , Shinyanga , Arusha , Singida , Simiyu , Tabora and Zanzibar</t>
  </si>
  <si>
    <t>TZA001Landmass affected</t>
  </si>
  <si>
    <t>IPC 29/12/2023 ,city population accessed on 25/06/2023 ; UNHCR 30/04/2024; UNHCR 12/06/2024</t>
  </si>
  <si>
    <t>https://reliefweb.int/report/united-republic-tanzania/united-republic-tanzania-mainland-ipc-acute-food-insecurity-analysis-november-2023-october-2024-published-29-december-2023; http://www.citypopulation.de/en/tanzania/cities/ ; https://data.unhcr.org/en/country/tza; https://data.unhcr.org/en/documents/details/109287</t>
  </si>
  <si>
    <t>Exposed people= Levels 1 to 5, and it also includes people exposed to the food insecurity crisis and the refugees crisis.</t>
  </si>
  <si>
    <t>TZA001People exposed</t>
  </si>
  <si>
    <t>Informed severity index methodology: Affected people= Levels 2 to 5</t>
  </si>
  <si>
    <t>TZA001People affected</t>
  </si>
  <si>
    <t>TZA001People displaced</t>
  </si>
  <si>
    <t>fatalities between 09/07/2024 to 09/08/2024 related to food insecurity and refugee crisis</t>
  </si>
  <si>
    <t>TZA001Fatalities reported</t>
  </si>
  <si>
    <t>TZA001Fatalities in all crises</t>
  </si>
  <si>
    <t>IPC Accessed 29/12/2023 ; UNHCR 13/08/2024</t>
  </si>
  <si>
    <t>https://reliefweb.int/report/united-republic-tanzania/united-republic-tanzania-mainland-ipc-acute-food-insecurity-analysis-november-2023-october-2024-published-29-december-2023; https://data.unhcr.org/en/documents/details/110520</t>
  </si>
  <si>
    <t>It is the number of refugees in Tanzania as of 31/07/2024  (234296) + 379,476 People in Crisis food insecurity level (IPC Phase 3) (the projected ones).</t>
  </si>
  <si>
    <t>TZA001People in Need</t>
  </si>
  <si>
    <t>IPC Accessed 29/12/2023 , city population accessed on 25/06/2023 ; UNHCR 30/04/2024; UNHCR 12/06/2024</t>
  </si>
  <si>
    <t>https://reliefweb.int/report/united-republic-tanzania/united-republic-tanzania-mainland-ipc-acute-food-insecurity-analysis-november-2023-october-2024-published-29-december-2023; https://data.unhcr.org/en/documents/details/109287</t>
  </si>
  <si>
    <t>The sum of people in Level 1 in the food insecurity crisis + the refugees crisis, which gives the same result as with the Inform Severity Index Methodology (exposed- affected)</t>
  </si>
  <si>
    <t>TZA001Minimal humanitarian conditions - Level 1</t>
  </si>
  <si>
    <t>IPC Accessed 29/12/2023 ,city population accessed on 25/06/2023 ; UNHCR 30/04/2024; UNHCR 12/06/2024, UNHCR 15/07/2024; UNHCR 24/07/2024</t>
  </si>
  <si>
    <t>https://reliefweb.int/report/united-republic-tanzania/united-republic-tanzania-mainland-ipc-acute-food-insecurity-analysis-november-2023-october-2024-published-29-december-2023; https://data.unhcr.org/en/documents/details/109287; https://data.unhcr.org/en/documents/details/109911; https://reliefweb.int/report/united-republic-tanzania/united-republic-tanzania-operational-update-june-2024</t>
  </si>
  <si>
    <t>The sum of people in Level 2 in the food insecurity crisis + the refugees crisis, which gives the same result as with the Inform Severity Index Methodology ( affected - PIN)</t>
  </si>
  <si>
    <t>TZA001Stressed humanitarian conditions - Level 2</t>
  </si>
  <si>
    <t>The sum of people in Level 3 in the food insecurity crisis (379,476) + the refugees crisis (236605)</t>
  </si>
  <si>
    <t>TZA001Moderate humanitarian conditions - Level 3</t>
  </si>
  <si>
    <t xml:space="preserve">IPC Accessed 29/12/2023 , </t>
  </si>
  <si>
    <t>https://reliefweb.int/report/united-republic-tanzania/united-republic-tanzania-mainland-ipc-acute-food-insecurity-analysis-november-2023-october-2024-published-29-december-2023; https://data.unhcr.org/en/country/tza</t>
  </si>
  <si>
    <t>The sum of people in Level 4 in the food insecurity crisis + the refugees crisis. There were no people classified in level 4 in Refugee and food insecurity crises so our level 4 is 0</t>
  </si>
  <si>
    <t>TZA001Severe humanitarian conditions - Level 4</t>
  </si>
  <si>
    <t>The sum of people in Level 4 in the food insecurity crisis + the refugees crisis. There were no people classified to be in level 5 in Refugee and food insecurity crises so our level 5 is 0</t>
  </si>
  <si>
    <t>TZA001Extreme humanitarian conditions - Level 5</t>
  </si>
  <si>
    <t>WPR Accessed on 09/08/2024</t>
  </si>
  <si>
    <t>https://worldpopulationreview.com/countries/zambia-population</t>
  </si>
  <si>
    <t>The current population of Zambia is 21184604 based on projections of the latest United Nations data up until 09/08/2024</t>
  </si>
  <si>
    <t>ZMB002Total population</t>
  </si>
  <si>
    <t>UN Statistics 2004</t>
  </si>
  <si>
    <t>https://unstats.un.org/unsd/demographic/products/dyb/DYB2004/Table03.pdf</t>
  </si>
  <si>
    <t>The landmass of Zambia according to United nations statistics</t>
  </si>
  <si>
    <t>ZMB002Landmass affected</t>
  </si>
  <si>
    <t>WPR Accessed on 09/08/2024 ; OCHA 07/05/2024 ; IFRC 27/05/2024; SADC 05/06/2024; ECHO 14/06/2024</t>
  </si>
  <si>
    <t xml:space="preserve">https://worldpopulationreview.com/countries/zambia-population ; https://reliefweb.int/attachments/9890d85b-000f-4eb3-81cf-7e0984a452ea/Zambia%20Drought%20Response%20Appeal%20_06052024%20FINAL%20V2.pdf ; https://reliefweb.int/attachments/37c3178d-60cd-4d2f-b1d9-ea4b9eb713ea/MDRZM022ea.pdf; https://reliefweb.int/map/zambia/southern-africa-and-indian-ocean-drought-and-people-need-dg-echo-daily-map-14062024; https://reliefweb.int/report/zimbabwe/sadc-regional-humanitarian-appeal-response-el-nino-induced-drought-and-floods-may-2024; https://reliefweb.int/map/zambia/southern-africa-and-indian-ocean-drought-and-people-need-dg-echo-daily-map-14062024; </t>
  </si>
  <si>
    <t>We considered the whole country exposed to drought since more than three quarters 84 out of 116 districts of the country is already affected by impact of drought hence the government declaring state of disaster</t>
  </si>
  <si>
    <t>ZMB002People exposed</t>
  </si>
  <si>
    <t>WPR Accessed on 09/08/2024 ; OCHA 07/05/2024 ; IFRC 27/05/2024</t>
  </si>
  <si>
    <t>https://worldpopulationreview.com/countries/zambia-population ; https://reliefweb.int/attachments/9890d85b-000f-4eb3-81cf-7e0984a452ea/Zambia%20Drought%20Response%20Appeal%20_06052024%20FINAL%20V2.pdf ; https://reliefweb.int/attachments/37c3178d-60cd-4d2f-b1d9-ea4b9eb713ea/MDRZM022ea.pdf</t>
  </si>
  <si>
    <t>Drought has affected 84 out of 116 districts in the country. To get number of people affected we got a percentage of districts affected and multiplied by the population of the country. 84/116=0.72413793 therefore 0.72413793*2184604= 15340575</t>
  </si>
  <si>
    <t>ZMB002People affected</t>
  </si>
  <si>
    <t>UNHCR 31/07/2024</t>
  </si>
  <si>
    <t>https://data.unhcr.org/en/country/zmb</t>
  </si>
  <si>
    <t>Zambia hosts over 104006 refugees, asylum-seekers and other displaced persons. The majority of people of concern are refugees from the Democratic Republic of Congo and wider Great Lakes region as well as Angolan and Rwandan former refugees.</t>
  </si>
  <si>
    <t>ZMB002People displaced</t>
  </si>
  <si>
    <t>UNICEF 25/06/2024; UNICEF 05/08/2024</t>
  </si>
  <si>
    <t>https://reliefweb.int/report/zambia/unicef-zambia-flash-update-cholera-23-june-2024</t>
  </si>
  <si>
    <t>As from june 2024, 23378 cumulative cholera cases and 740 deaths were recorded in zambia accoding to the latest report published by UNICEF. 23,378 cumulative Cholera cases with 740 deaths as of reporting date. Community surveillance for Cholera was initiated with screening of 18,047 under 5 years children and 22,400 above 5 years visited in 7,122 households.</t>
  </si>
  <si>
    <t>ZMB002Illness cases reported</t>
  </si>
  <si>
    <t>ACLED 09/08/2024; WHO 12/05/2024; WHO 19/06/2024; UNICEF 25/06/2024; UNICEF 05/08/2024</t>
  </si>
  <si>
    <t>https://acleddata.com/explorer/ ; https://reliefweb.int/report/zambia/weekly-regional-cholera-bulletin-4-march-2024-data-reported-3-march-2024 ; https://iris.who.int/bitstream/handle/10665/376898/OEW19-0612052024.pdf; https://reliefweb.int/report/ethiopia/multi-country-outbreak-cholera-external-situation-report-15-published-19-june-2024; https://reliefweb.int/report/zambia/unicef-zambia-flash-update-cholera-23-june-2024; https://reliefweb.int/report/zambia/unicef-zambia-flash-update-no7-cholera-and-drought-5-august-2024</t>
  </si>
  <si>
    <t>06 fatalities between 09/02/2024  to 09/08/2024 from ACLED. However, from the exported data there were no fatalities related to drought from the justification in the data. Cholera outbreak and spread is most of the time exacerbated by drought which causes and impact on WASH. As from june 2024, 23378 cumulative cholera cases and 740 deaths were recorded in zambia according to the latest report published by UNICEF 05/08/2024.</t>
  </si>
  <si>
    <t>ZMB002Fatalities reported</t>
  </si>
  <si>
    <t>06 fatalities between 09/02/2024  to 09/08/2024 from ACLED. However, from the exported data there were no fatalities related to drought from the justification in the data. Cholera outbreak and spread is most of the time exacerbated by drought which causes and impact on WASH. As from june 2024, 23378 cumulative cholera cases and 740 deaths were recorded in zambia accoding to the latest report published by UNICEF 05/08/2024.</t>
  </si>
  <si>
    <t>ZMB002Fatalities in all crises</t>
  </si>
  <si>
    <t>SADC 05/06/2024; ECHO 14/06/2024;  UNICEF 05/08/2024</t>
  </si>
  <si>
    <t>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t>
  </si>
  <si>
    <t>An estimated 36.8 million people are in need of humanitarian assistance to address mainly food security, nutrition and water, sanitation and hygiene (WASH) needs in Southern African nations and Indian Ocean out of which an estimated total of 9,8 million people are in need across the impacted areas of the country. The number might have increased from the May 2024 publication since the country declared a state of disaster as a result of impact of El Nino and an appeal by SADC was published in June 2024. We considered 9.8 million since it was triangulating with sources like UNICEF and ECHO that mentioned the figure as for the people in need. Additionally, the SADC appeal was inclusive of most sectors needs like food, WASH, health and nutrition</t>
  </si>
  <si>
    <t>ZMB002People in Need</t>
  </si>
  <si>
    <t>WPR Accessed on 20/06/2024 ; OCHA 07/05/2024 ; IFRC 27/05/2024</t>
  </si>
  <si>
    <t>People in level 1 was got by using Severity index methodology. Level 1 =Exposed-Affected</t>
  </si>
  <si>
    <t>ZMB002Minimal humanitarian conditions - Level 1</t>
  </si>
  <si>
    <t>WPR Accessed on 31/05/2024 ; OCHA 07/05/2024 ; IFRC 27/05/2024; SADC 05/06/2024; ECHO 14/06/2024; UNICEF 05/08/2024</t>
  </si>
  <si>
    <t>https://worldpopulationreview.com/countries/zambia-population ; https://reliefweb.int/attachments/9890d85b-000f-4eb3-81cf-7e0984a452ea/Zambia%20Drought%20Response%20Appeal%20_06052024%20FINAL%20V2.pdf ; https://reliefweb.int/attachments/37c3178d-60cd-4d2f-b1d9-ea4b9eb713ea/MDRZM022ea.pdf; 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t>
  </si>
  <si>
    <t xml:space="preserve">People in level 2 were got by using Severity index methodology. Level 2 = Affected-PIN  </t>
  </si>
  <si>
    <t>ZMB002Stressed humanitarian conditions - Level 2</t>
  </si>
  <si>
    <t>OCHA 07/05/2024 ; IFRC 27/05/2024</t>
  </si>
  <si>
    <t>https://reliefweb.int/attachments/9890d85b-000f-4eb3-81cf-7e0984a452ea/Zambia%20Drought%20Response%20Appeal%20_06052024%20FINAL%20V2.pdf ; https://reliefweb.int/attachments/37c3178d-60cd-4d2f-b1d9-ea4b9eb713ea/MDRZM022ea.pdf</t>
  </si>
  <si>
    <t>To calculate Level 3, we subtracted the number (9800000) from the SADC appeal from the total number of people in level 4 (37,877) from the OCHA appeal, which runs until the end of 2024. This gave us the result of 9762123. The SADC appeal did not provide a breakdown of levels, only the total number. So, we used the OCHA appeal, which runs until December 2024 and included the people in level 4 to determine the appropriate figure for level 3.</t>
  </si>
  <si>
    <t>ZMB002Moderate humanitarian conditions - Level 3</t>
  </si>
  <si>
    <t>OCHA 07/05/2024</t>
  </si>
  <si>
    <t>https://reliefweb.int/attachments/9890d85b-000f-4eb3-81cf-7e0984a452ea/Zambia%20Drought%20Response%20Appeal%20_06052024%20FINAL%20V2.pdf</t>
  </si>
  <si>
    <t>An estimated 37,877 people across seven districts are in IPC 4 with emergency levels of food insecurity facing severe drought conditions and in need of immediate assistance. The seven districts are Rufunsa, Zambezi, Kalabo, Shang’ombo, Senanga, Sioma and Sikongo</t>
  </si>
  <si>
    <t>ZMB002Severe humanitarian conditions - Level 4</t>
  </si>
  <si>
    <t>According to the Drought Response Appeal published on 7 May 2024, no one was classified under level 5</t>
  </si>
  <si>
    <t>ZMB002Extreme humanitarian conditions - Level 5</t>
  </si>
  <si>
    <t>https://worldpopulationreview.com/countries/zimbabwe-population</t>
  </si>
  <si>
    <t>total population in Zimbabwe accessed on 09/08/2024</t>
  </si>
  <si>
    <t>ZWE001Total population</t>
  </si>
  <si>
    <t>world population review accessed on 13/09/2022</t>
  </si>
  <si>
    <t>Total area of zimbabwe</t>
  </si>
  <si>
    <t>ZWE001Landmass affected</t>
  </si>
  <si>
    <t>The whole population is considered exposed to the complex crisis</t>
  </si>
  <si>
    <t>ZWE001People exposed</t>
  </si>
  <si>
    <t>The whole population is considered affected</t>
  </si>
  <si>
    <t>ZWE001People affected</t>
  </si>
  <si>
    <t>OCHA 09/05/2024 ; UNHCR Accessed 31/05/2024</t>
  </si>
  <si>
    <t>UNICEF 13/07/2024</t>
  </si>
  <si>
    <t xml:space="preserve">Number of Refugees </t>
  </si>
  <si>
    <t>ZWE001People displaced</t>
  </si>
  <si>
    <t>UNICEF 02/08/2024</t>
  </si>
  <si>
    <t>https://reliefweb.int/report/zimbabwe/unicef-zimbabwe-humanitarian-situation-report-no-7-cholera-outbreak-26-april-2024; https://reliefweb.int/report/zimbabwe/unicef-zimbabwe-humanitarian-situation-report-no-8-cholera-outbreak-27-apr-31-may-2024; https://reliefweb.int/report/zimbabwe/unicef-zimbabwe-humanitarian-situation-report-no-4-multi-hazard-01-january-30-june-2024</t>
  </si>
  <si>
    <t>As of 30 June 2024, Zimbabwe has recorded a cumulative total of 34,550 cholera cases from 63 districts across the 10 provinces with 719 deaths which resulted in a case fatality rate of 2.1 per cent.</t>
  </si>
  <si>
    <t>ZWE001Illness cases reported</t>
  </si>
  <si>
    <t>WHO 12/05/2024; UNICEF 18/06/2024; ACLED 09/08/2024; UNICEF 02/08/2024</t>
  </si>
  <si>
    <t>https://iris.who.int/bitstream/handle/10665/376898/OEW19-0612052024.pdf; https://reliefweb.int/report/zimbabwe/unicef-zimbabwe-humanitarian-situation-report-no-8-cholera-outbreak-27-apr-31-may-2024 ; https://acleddata.com/explorer/</t>
  </si>
  <si>
    <t>09 fatalities between 09/02/2024 to 09/08/2024 from ACLED. However, from the exported data there were no fatalities related to drought or floods from the justification in the data.As of 30 June 2024, Zimbabwe has recorded a cumulative total of 34,550 cholera cases from 63 districts across the 10 provinces with 719 deaths which resulted in a case fatality rate of 2.1 per cent.</t>
  </si>
  <si>
    <t>ZWE001Fatalities reported</t>
  </si>
  <si>
    <t>09 fatalities between 09/02/2024 to 09/08/2024 from ACLED. However, from the exported data there were no fatalities related to drought from the justification in the data.As of 30 June 2024, Zimbabwe has recorded a cumulative total of 34,550 cholera cases from 63 districts across the 10 provinces with 719 deaths which resulted in a case fatality rate of 2.1 per cent.</t>
  </si>
  <si>
    <t>ZWE001Fatalities in all crises</t>
  </si>
  <si>
    <t>UNICEF 02/08/2024; UNICEF 18/06/2024; ECHO 14/06/2024; SADC 05/06/2024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</si>
  <si>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t>
  </si>
  <si>
    <t>In the first months of 2024, the Southern Africa and the Indian Ocean region have experienced the effects of El Niño causing floodings and drought spells. As a result, an estimated 9.4million people in Zimbabwe  are in need of humanitarian assistance to address mainly food security, nutrition and water, sanitation and hygiene (WASH) needs.</t>
  </si>
  <si>
    <t>ZWE001People in Need</t>
  </si>
  <si>
    <t>world population review accessed on 20/06/2024</t>
  </si>
  <si>
    <t>ZWE001Minimal humanitarian conditions - Level 1</t>
  </si>
  <si>
    <t>world population review accessed on 20/06/2024 ; UNICEF 18/06/2024; ECHO 14/06/2024; SADC 05/06/2024;UNICEF 02/08/2024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</si>
  <si>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t>
  </si>
  <si>
    <t>ZWE001Stressed humanitarian conditions - Level 2</t>
  </si>
  <si>
    <t>All people in need are considered to have level 3 needs. This number inlcudes people in need from all the sectors</t>
  </si>
  <si>
    <t>ZWE001Moderate humanitarian conditions - Level 3</t>
  </si>
  <si>
    <t>OCHA 09/05/2024</t>
  </si>
  <si>
    <t>https://reliefweb.int/attachments/8cbb6c5b-99df-41ab-bd12-7628f4d46f6f/Zimbabwe_Drought%20Flash%20Appeal_20240509_Final_1.pdf?_gl=1*1k1s9tj*_ga*NzMzMDA4Njg2LjE3MDM3NzgzNjQ.*_ga_E60ZNX2F68*MTcxNzE0NTA2NS40My4xLjE3MTcxNDUxMjMuMi4wLjA.</t>
  </si>
  <si>
    <t>There is no analysis of the severity of needs so we entered x instead. From the Appeal severity , there is an area called Mbire that might have people in level 4 but the appeal does not provide the number of people that might be in level 4</t>
  </si>
  <si>
    <t>ZWE001Severe humanitarian conditions - Level 4</t>
  </si>
  <si>
    <t>There is no analysis of the severity of needs so we entered x instead</t>
  </si>
  <si>
    <t>ZWE001Extreme humanitarian conditions - Level 5</t>
  </si>
  <si>
    <t>world population review accessed on 08/08/2024</t>
  </si>
  <si>
    <t>https://worldpopulationreview.com/countries/eswatini-population</t>
  </si>
  <si>
    <t>Total population of Eswatini as of 08/08/2024 according to World Population Review This is different from the people exposed since the IPC population might be outdated and probably has no projected population</t>
  </si>
  <si>
    <t>SWZ001Total population</t>
  </si>
  <si>
    <t>world population review accessed on 23/08/2023</t>
  </si>
  <si>
    <t>The whole country is affected by the Food insecurity crisis</t>
  </si>
  <si>
    <t>SWZ001Landmass affected</t>
  </si>
  <si>
    <t>https://www.ipcinfo.org/ipc-country-analysis/details-map/en/c/1157105/?iso3=SWZ</t>
  </si>
  <si>
    <t>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t>
  </si>
  <si>
    <t>SWZ001People exposed</t>
  </si>
  <si>
    <t>SWZ001People affected</t>
  </si>
  <si>
    <t>SWZ001People displaced</t>
  </si>
  <si>
    <t>There were 3 fatalities between 08/02/2024 and  08/08/2024 from ACLED but none related to food insecurity</t>
  </si>
  <si>
    <t>SWZ001Fatalities reported</t>
  </si>
  <si>
    <t>SWZ001Fatalities in all crises</t>
  </si>
  <si>
    <t>SWZ001People in Need</t>
  </si>
  <si>
    <t xml:space="preserve"> The figures were picked directly from IPC phases that correspond with humanitarian needs levels for the period June to September 2024</t>
  </si>
  <si>
    <t>SWZ001Minimal humanitarian conditions - Level 1</t>
  </si>
  <si>
    <t>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t>
  </si>
  <si>
    <t>SWZ001Stressed humanitarian conditions - Level 2</t>
  </si>
  <si>
    <t>The figure was picked directly from IPC phase 3 that corresponds with humanitarian needs levels (moderate/ level 3). This figure represents people in IPC phase 3 during the period June to September 2024</t>
  </si>
  <si>
    <t>SWZ001Moderate humanitarian conditions - Level 3</t>
  </si>
  <si>
    <t>In the period June to September 2024, no people were classified in level 4 and 5</t>
  </si>
  <si>
    <t>SWZ001Severe humanitarian conditions - Level 4</t>
  </si>
  <si>
    <t>SWZ001Extreme humanitarian conditions - Level 5</t>
  </si>
  <si>
    <t>world population review accessed on 09/08/2024 + WPR Accessed 08/08/2024 + WPR Accessed on 09/08/2024 + world population review accessed on 08/08/2024 + WPR 08/08/2024 + IPC 08/07/2024 ; WPR Accessed 30/07/2024 + world population review accessed on 09/08/2024</t>
  </si>
  <si>
    <t>https://worldpopulationreview.com/countries/zimbabwe-population + https://worldpopulationreview.com/countries/madagascar-population + https://worldpopulationreview.com/countries/zambia-population + https://worldpopulationreview.com/countries/eswatini-population + https://worldpopulationreview.com/countries/malawi-population + https://www.ipcinfo.org/ipc-country-analysis/details-map/en/c/1157090/?iso3=NAM ; https://worldpopulationreview.com/countries/namibia-population + https://worldpopulationreview.com/countries/tanzania-population</t>
  </si>
  <si>
    <t>total population in Zimbabwe accessed on 09/08/2024 + The total population of Madagascar according to World Population Review as of 08/08/2024 + The current population of Zambia is 21184604 based on projections of the latest United Nations data up until 09/08/2024 + Total population of Eswatini as of 08/08/2024 according to World Population Review This is different from the people exposed since the IPC population might be outdated and probably has no projected population + Up until 08/08/2024 the population of Malawi is 21524472 based on projections of the latest United Nations data + The population was picked directly from the IPC since it was close to the population projection. We used the IPC figure because if we used the WPR figure we would have a population figure less than the exposed figure. It is the population projection for the period July to September 2024 in the IPC + Total population of Tanzania in August 2024 according to world population review</t>
  </si>
  <si>
    <t>REG012Total population</t>
  </si>
  <si>
    <t>world population review accessed on 13/09/2022 + City popualtion accessed 29/05/2023 ;  OCHA 28/04/2023 + UN Statistics 2004 + world population review accessed on 23/08/2023 + CIA.gov accessed 26/05/2023 + World population review accessed on 30/06/2024 + City Population accesssed on 16/01/2023 , IPC 30/12/2022 , Mabumbe accessed on 5/1/2023 ,city population accessed on 30/04/2023 ; UNHCR 15/03/2023</t>
  </si>
  <si>
    <t>https://worldpopulationreview.com/countries/zimbabwe-population + http://www.citypopulation.de/en/madagascar/cities/ ; https://reliefweb.int/report/madagascar/flash-appeal-madagascar-grand-sud-and-grand-sud-est-january-december-2023-revised-march-2023; http://www.citypopulation.de/en/madagascar/cities/ ; https://reliefweb.int/report/madagascar/220000-urgently-need-humanitarian-aid-after-devastating-cyclone-northeast-madagascar; https://reliefweb.int/report/madagascar/madagascar-tropical-cyclone-gamane-flash-update-no-2-4-april-2024 + https://unstats.un.org/unsd/demographic/products/dyb/DYB2004/Table03.pdf + https://worldpopulationreview.com/countries/eswatini-population + https://www.cia.gov/the-world-factbook/countries/malawi/ + https://worldpopulationreview.com/countries/namibia-population + http://www.citypopulation.de/en/tanzania/cities/ , https://www.ipcinfo.org/ipc-country-analysis/details-map/en/c/1156131/ , https://mabumbe.com/list-of-districts-in-tanzania-region-wise/ ,   https://data2.unhcr.org/en/documents/details/99656</t>
  </si>
  <si>
    <t>Total area of zimbabwe + The total landmass of regions affected the drought: Andoy, Anosy, Atsimo-Anderfana, Atsimo-Atsinana, and Vatovavy Fitovinany (19317 + 25731 + 66236 + 18863 + 19605).  The total landmass of regions affected by Cyclone Gamane since it made its first landfall as from March 27th 2024: Sava = 25518, Diana = 19266, Analanjirofo = 21930, Atsinanana = 21934 + The landmass of Zambia according to United nations statistics + The whole country is affected by the Food insecurity crisis + The whole country is affected by the complex crisis + The whole country is affected by the food insecurity crisis + The landmass regions affected by food insecurity and refugees:   Dar-es Salaam ,Kigoma , Katavi ,  Dodoma , Mara , Kilimanjaro ,Manyara , Tanga , Shinyanga , Arusha , Singida , Simiyu , Tabora and Zanzibar</t>
  </si>
  <si>
    <t>REG012Landmass affected</t>
  </si>
  <si>
    <t>world population review accessed on 09/08/2024 + OCHA 20/11/2023 ; IPC accessed 31/07/2024; IFRC 13/04/2024; OCHA 04/042024; IOM 09/04/2024; OCHA 20/11/2023 ; IPC accessed 18/01/2024; IFRC 13/04/2024; OCHA 04/042024; IOM 09/04/2024; SADC 05/06/2024; ECHO 14/06/2024 + WPR Accessed on 09/08/2024 ; OCHA 07/05/2024 ; IFRC 27/05/2024; SADC 05/06/2024; ECHO 14/06/2024 + IPC 31/07/2024 + WPR 08/08/2024 ; WB 25/07/2024 + IPC 08/07/2024 + IPC 29/12/2023 ,city population accessed on 25/06/2023 ; UNHCR 30/04/2024; UNHCR 12/06/2024</t>
  </si>
  <si>
    <t>https://worldpopulationreview.com/countries/zimbabwe-population + https://reliefweb.int/report/madagascar/appel-eclair-madagascar-grand-sud-et-grand-sud-est-janvier-2023-mai-2024-decembre-2023-revise-en-octobre-2023; https://www.ipcinfo.org/ipc-country-analysis/details-map/en/c/1156778/?iso3=MDG;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https://reliefweb.int/map/zambia/southern-africa-and-indian-ocean-drought-and-people-need-dg-echo-daily-map-14062024; https://reliefweb.int/report/zimbabwe/sadc-regional-humanitarian-appeal-response-el-nino-induced-drought-and-floods-may-2024; https://reliefweb.int/map/zambia/southern-africa-and-indian-ocean-drought-and-people-need-dg-echo-daily-map-14062024;  + https://www.ipcinfo.org/ipc-country-analysis/details-map/en/c/1157105/?iso3=SWZ + https://worldpopulationreview.com/countries/malawi-population ; https://www.worldbank.org/en/news/press-release/2024/07/25/malawi-economic-monitor-calls-for-urgent-and-sustained-reforms-afe-for-faster + https://www.ipcinfo.org/ipc-country-analysis/details-map/en/c/1157090/?iso3=NAM + https://reliefweb.int/report/united-republic-tanzania/united-republic-tanzania-mainland-ipc-acute-food-insecurity-analysis-november-2023-october-2024-published-29-december-2023; http://www.citypopulation.de/en/tanzania/cities/ ; https://data.unhcr.org/en/country/tza; https://data.unhcr.org/en/documents/details/109287</t>
  </si>
  <si>
    <t>The whole population is considered exposed to the complex crisis + Exposed in the multiple crises was obtained by aggregating exposed figures for drought and Gamane. Exposed is the sum of level 1+ level 2 + level 3+ level 4+ level 5 from the INFORM Severity methodology + We considered the whole country exposed to drought since more than three quarters 84 out of 116 districts of the country is already affected by impact of drought hence the government declaring state of disaster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The whole country is exposed to complex crisis in Malawi. Malawi is being affected by drought, floods, endemic diseases like cholera and sociopolitical and economic issues + INFORM SEVERITY METHODOLOGY was used to compute the different figures. PIN = PEOPLE EXPOSED - PEOPLE AFFECTED. LEVEL1 + LEVEL 2 + LEVEL 3 + LEVEL 4 + LEVEL 5 = people exposed. People affected = level 2 + 3 + 4 + 5 + "Exposed people= Levels 1 to 5, and it also includes people exposed to the food insecurity crisis and the refugees crisis."</t>
  </si>
  <si>
    <t>REG012People exposed</t>
  </si>
  <si>
    <t>world population review accessed on 09/08/2024 + OCHA 20/11/2023 ; IPC accessed 31/07/2024; IFRC 13/04/2024; OCHA 04/042024; IOM 09/04/2024; SADC 05/06/2024; ECHO 14/06/2024 + WPR Accessed on 09/08/2024 ; OCHA 07/05/2024 ; IFRC 27/05/2024 + IPC 31/07/2024 + UNICEF 05/08/2024; SADC 25/06/2024 + IPC 08/07/2024 + IPC 29/12/2023 ,city population accessed on 25/06/2023 ; UNHCR 30/04/2024; UNHCR 12/06/2024</t>
  </si>
  <si>
    <t>https://worldpopulationreview.com/countries/zimbabwe-population + https://reliefweb.int/report/madagascar/appel-eclair-madagascar-grand-sud-et-grand-sud-est-janvier-2023-mai-2024-decembre-2023-revise-en-octobre-2023; https://www.ipcinfo.org/ipc-country-analysis/details-map/en/c/1156778/?iso3=MDG;https://reliefweb.int/report/madagascar/madagascar-tc-gamane-dref-operation-mdrmg022;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 https://www.ipcinfo.org/ipc-country-analysis/details-map/en/c/1157105/?iso3=SWZ + https://reliefweb.int/report/zimbabwe/sadc-regional-humanitarian-appeal-response-el-nino-induced-drought-and-floods-may-2024 + https://www.ipcinfo.org/ipc-country-analysis/details-map/en/c/1157090/?iso3=NAM + https://reliefweb.int/report/united-republic-tanzania/united-republic-tanzania-mainland-ipc-acute-food-insecurity-analysis-november-2023-october-2024-published-29-december-2023; http://www.citypopulation.de/en/tanzania/cities/ ; https://data.unhcr.org/en/country/tza; https://data.unhcr.org/en/documents/details/109287</t>
  </si>
  <si>
    <t>The whole population is considered affected + Affected in the multiple crises was obtained by aggregating affected figures for drought and Gamane. Affected is the sum of level 2 + level 3+ level 4+ level 5 from the INFORM Severity methodology + Drought has affected 84 out of 116 districts in the country. To get number of people affected we got a percentage of districts affected and multiplied by the population of the country. 84/116=0.72413793 therefore 0.72413793*2184604= 15340575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+ 9,000,000 are affected and also in need as a result of drought and floods in Malawi according to the SADC appeal published in June 2024 and UNICEF latest publication 05/08/2024 + INFORM SEVERITY METHODOLOGY was used to compute the different figures. PIN = PEOPLE EXPOSED - PEOPLE AFFECTED. LEVEL1 + LEVEL 2 + LEVEL 3 + LEVEL 4 + LEVEL 5 = people exposed. + Informed severity index methodology: Affected people= Levels 2 to 5</t>
  </si>
  <si>
    <t>REG012People affected</t>
  </si>
  <si>
    <t>OCHA 09/05/2024 ; UNHCR Accessed 31/05/2024 + IOM 14/12/2022 ; AFDB  02/05/2023; IFRC 13/04/2024; OCHA 04/042024 + UNHCR 31/07/2024 + x + OCHA 03/07/2024 +  + UNHCR 13/08/2024</t>
  </si>
  <si>
    <t>UNICEF 13/07/2024 + https://reliefweb.int/report/madagascar/madagascar-baseline-mobility-assessment-grand-sud-september-2022 ; https://reliefweb.int/report/madagascar/madagascar-tc-gamane-dref-operation-mdrmg022; https://reliefweb.int/report/madagascar/madagascar-tropical-cyclone-gamane-flash-update-no-2-4-april-2024 + https://data.unhcr.org/en/country/zmb + x + https://reliefweb.int/report/malawi/southern-africa-humanitarian-snapshot-june-2024 +  + https://data.unhcr.org/en/documents/details/110520</t>
  </si>
  <si>
    <t>Number of Refugees  + The number of people internally displaced persons because of cyclone Gamane and drought in Madagascar as of March 2024. + Zambia hosts over 104006 refugees, asylum-seekers and other displaced persons. The majority of people of concern are refugees from the Democratic Republic of Congo and wider Great Lakes region as well as Angolan and Rwandan former refugees. + x + About 26000 IDPs and 89000 refugees and ayslum seekers have been censored in malawi according to OCHA 03/07/2024 +  + As of 31st  July 2024, the total number of refugees and asylum seekers stood at 234,296. The repartition is as follows: 193,441 Refugees and 40,855 Asylum-seekers</t>
  </si>
  <si>
    <t>REG012People displaced</t>
  </si>
  <si>
    <t>UNICEF 02/08/2024 + OCHA 14/03/2024; IPC 22/08/2023 + UNICEF 25/06/2024; UNICEF 05/08/2024 +  + OCHA 03/07/2024 +  + x</t>
  </si>
  <si>
    <t>https://reliefweb.int/report/zimbabwe/unicef-zimbabwe-humanitarian-situation-report-no-7-cholera-outbreak-26-april-2024; https://reliefweb.int/report/zimbabwe/unicef-zimbabwe-humanitarian-situation-report-no-8-cholera-outbreak-27-apr-31-may-2024; https://reliefweb.int/report/zimbabwe/unicef-zimbabwe-humanitarian-situation-report-no-4-multi-hazard-01-january-30-june-2024 + https://reliefweb.int/report/madagascar/madagascar-humanitarian-snapshot-february-2024; https://www.ipcinfo.org/ipcinfo-website/alerts-archive/issue-85/en/ + https://reliefweb.int/report/zambia/unicef-zambia-flash-update-cholera-23-june-2024 +  + https://reliefweb.int/report/malawi/southern-africa-humanitarian-snapshot-june-2024 +  + x</t>
  </si>
  <si>
    <t>As of 30 June 2024, Zimbabwe has recorded a cumulative total of 34,550 cholera cases from 63 districts across the 10 provinces with 719 deaths which resulted in a case fatality rate of 2.1 per cent. + Over 30000 malaria cases have been reported from the period July-December 2023 as published by OCHA 14/03/2024. Approximately 458,700 children under the age of five are likely to suffer acute malnutrition. Among them, over 121,000 children are expected to suffer from Severe Acute Malnutrition (SAM) and nearly 338,000 children are expected to experience Moderate Acute Malnutrition (MAM). In the Grand Sud Est region, an estimated 196,451 cases are projected, with 57,973 children in SAM and 138,478 children in MAM. In total we add the cholera cases to that of malnutrition = 226651 + As from june 2024, 23378 cumulative cholera cases and 740 deaths were recorded in zambia accoding to the latest report published by UNICEF. 23,378 cumulative Cholera cases with 740 deaths as of reporting date. Community surveillance for Cholera was initiated with screening of 18,047 under 5 years children and 22,400 above 5 years visited in 7,122 households. +  + According to OCHA, 246 cholera cases have been recorded in malawi from Januray to May 2024 +  + x</t>
  </si>
  <si>
    <t>REG012Illness cases reported</t>
  </si>
  <si>
    <t xml:space="preserve"> + OCHA 21/07/2023; IFRC 13/04/2024; OCHA 04/042024 +  +  + x +  + x</t>
  </si>
  <si>
    <t xml:space="preserve"> + https://reliefweb.int/report/madagascar/madagascar-tc-gamane-dref-operation-mdrmg022; https://reliefweb.int/report/madagascar/madagascar-tropical-cyclone-gamane-flash-update-no-2-4-april-2024 +  +  + x +  + x</t>
  </si>
  <si>
    <t xml:space="preserve"> + Four injuries reported in Antalaha, Vohemar, and Toamasina II reported by the  National Bureau for Disaster Risk Reduction (BNGRC) latest information due to Cyclone Gamane. +  +  + x +  + x</t>
  </si>
  <si>
    <t>REG012Injuries reported</t>
  </si>
  <si>
    <t>WHO 12/05/2024; UNICEF 18/06/2024; ACLED 09/08/2024; UNICEF 02/08/2024 + OCHA 21/07/2023; IFRC 13/04/2024; OCHA 04/042024 + ACLED 09/08/2024; WHO 12/05/2024; WHO 19/06/2024; UNICEF 25/06/2024; UNICEF 05/08/2024 + ACLED accessed on 08/08/2024 + WHO 12/05/2024 + ACLED accessed on 08/08/2024 + ACLED accessed on 09/08/2024</t>
  </si>
  <si>
    <t>https://iris.who.int/bitstream/handle/10665/376898/OEW19-0612052024.pdf; https://reliefweb.int/report/zimbabwe/unicef-zimbabwe-humanitarian-situation-report-no-8-cholera-outbreak-27-apr-31-may-2024 ; https://acleddata.com/explorer/ + https://reliefweb.int/report/madagascar/madagascar-tc-gamane-dref-operation-mdrmg022; https://reliefweb.int/report/madagascar/madagascar-tropical-cyclone-gamane-flash-update-no-2-4-april-2024 + https://acleddata.com/explorer/ ; https://reliefweb.int/report/zambia/weekly-regional-cholera-bulletin-4-march-2024-data-reported-3-march-2024 ; https://iris.who.int/bitstream/handle/10665/376898/OEW19-0612052024.pdf; https://reliefweb.int/report/ethiopia/multi-country-outbreak-cholera-external-situation-report-15-published-19-june-2024; https://reliefweb.int/report/zambia/unicef-zambia-flash-update-cholera-23-june-2024; https://reliefweb.int/report/zambia/unicef-zambia-flash-update-no7-cholera-and-drought-5-august-2024 + https://acleddata.com/explorer/ + https://iris.who.int/bitstream/handle/10665/376898/OEW19-0612052024.pdf + https://acleddata.com/explorer/ + https://acleddata.com/dashboard/#/dashboard</t>
  </si>
  <si>
    <t>09 fatalities between 09/02/2024 to 09/08/2024 from ACLED. However, from the exported data there were no fatalities related to drought or floods from the justification in the data.As of 30 June 2024, Zimbabwe has recorded a cumulative total of 34,550 cholera cases from 63 districts across the 10 provinces with 719 deaths which resulted in a case fatality rate of 2.1 per cent. + 19 fatalities are being reported across multiple locations by the BNGRC  due to the landfall of Cyclone Gamane. + 06 fatalities between 09/02/2024  to 09/08/2024 from ACLED. However, from the exported data there were no fatalities related to drought from the justification in the data. Cholera outbreak and spread is most of the time exacerbated by drought which causes and impact on WASH. As from june 2024, 23378 cumulative cholera cases and 740 deaths were recorded in zambia according to the latest report published by UNICEF 05/08/2024. + There were 3 fatalities between 08/02/2024 and  08/08/2024 from ACLED but none related to food insecurity + Twenty-nine districts have reported Cholera cases since March 2022 in the Machinga district. As of 7 April 2024, a cumulative total of 59 334 cases and 1 774 deaths (CFR + 4 fatalities reported by ACLED from 08/02/2024 -08/08/2024. However, they were not food security related + fatalities between 09/07/2024 to 09/08/2024 related to food insecurity and refugee crisis</t>
  </si>
  <si>
    <t>REG012Fatalities reported</t>
  </si>
  <si>
    <t>09 fatalities between 09/02/2024 to 09/08/2024 from ACLED. However, from the exported data there were no fatalities related to drought from the justification in the data.As of 30 June 2024, Zimbabwe has recorded a cumulative total of 34,550 cholera cases from 63 districts across the 10 provinces with 719 deaths which resulted in a case fatality rate of 2.1 per cent. + From February to March 2023 and The total fatalities due to the ongoing crisis caused by Cyclone Gamane as from 27th March 2024. + 06 fatalities between 09/02/2024  to 09/08/2024 from ACLED. However, from the exported data there were no fatalities related to drought from the justification in the data. Cholera outbreak and spread is most of the time exacerbated by drought which causes and impact on WASH. As from june 2024, 23378 cumulative cholera cases and 740 deaths were recorded in zambia accoding to the latest report published by UNICEF 05/08/2024. + There were 3 fatalities between 08/02/2024 and  08/08/2024 from ACLED but none related to food insecurity + Twenty-nine districts have reported Cholera cases since March 2022 in the Machinga district. As of 7 April 2024, a cumulative total of 59 334 cases and 1 774 deaths (CFR + 4fatalities reported by ACLED from 08/02/2024 -08/08/2024. However, they were not food security related + fatalities between 09/07/2024 to 09/08/2024 related to food insecurity and refugee crisis</t>
  </si>
  <si>
    <t>REG012Fatalities in all crises</t>
  </si>
  <si>
    <t>UNICEF 02/08/2024; UNICEF 18/06/2024; ECHO 14/06/2024; SADC 05/06/2024 + SADC 05/06/2024 ; IPC 31/07/2024 + SADC 05/06/2024; ECHO 14/06/2024;  UNICEF 05/08/2024 + IPC 31/07/2024 + UNICEF 05/08/2024; SADC 25/06/2024 + IPC 08/07/2024 ; SADC 05/06/2024 ; The Namibia 27/05/2024 + IPC Accessed 29/12/2023 ; UNHCR 13/08/2024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</si>
  <si>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 https://reliefweb.int/report/zimbabwe/sadc-regional-humanitarian-appeal-response-el-nino-induced-drought-and-floods-may-2024 ; https://www.ipcinfo.org/ipc-country-analysis/details-map/en/c/1156778/?iso3=MDG + 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 https://www.ipcinfo.org/ipc-country-analysis/details-map/en/c/1157105/?iso3=SWZ + https://reliefweb.int/report/zimbabwe/sadc-regional-humanitarian-appeal-response-el-nino-induced-drought-and-floods-may-2024; https://reliefweb.int/report/malawi/unicef-malawi-humanitarian-situation-report-no-3-30-june-2024 + https://www.ipcinfo.org/ipc-country-analysis/details-map/en/c/1157090/?iso3=NAM ; https://reliefweb.int/report/zimbabwe/sadc-regional-humanitarian-appeal-response-el-nino-induced-drought-and-floods-may-2024 ; https://www.namibian.com.na/namibia-declares-state-of-emergency-over-drought/ + https://reliefweb.int/report/united-republic-tanzania/united-republic-tanzania-mainland-ipc-acute-food-insecurity-analysis-november-2023-october-2024-published-29-december-2023; https://data.unhcr.org/en/documents/details/110520</t>
  </si>
  <si>
    <t>In the first months of 2024, the Southern Africa and the Indian Ocean region have experienced the effects of El Niño causing floodings and drought spells. As a result, an estimated 9.4million people in Zimbabwe  are in need of humanitarian assistance to address mainly food security, nutrition and water, sanitation and hygiene (WASH) needs. + The PIN was got by aggregating PIN from drought and cyclone Gamane and that was the PIN figure from the SADC appeal + An estimated 36.8 million people are in need of humanitarian assistance to address mainly food security, nutrition and water, sanitation and hygiene (WASH) needs in Southern African nations and Indian Ocean out of which an estimated total of 9,8 million people are in need across the impacted areas of the country. The number might have increased from the May 2024 publication since the country declared a state of disaster as a result of impact of El Nino and an appeal by SADC was published in June 2024. We considered 9.8 million since it was triangulating with sources like UNICEF and ECHO that mentioned the figure as for the people in need. Additionally, the SADC appeal was inclusive of most sectors needs like food, WASH, health and nutrition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We considered 9,000,000 to be in need from the SADC appeal because the SADC appeal includes Food Insecurity, WASH, nutriton, cholera, livestock death. We did not consider the July 2024 IPC publication since it only focuses on food insecurity but the country is undergoing complex crisis leading to a number of needs aprt from food insecurity. We did the same consideration leaving the drought appeal published in July 2024. The draft National El Niño Induced prolonged Dry Spells and Floods Response Appeal asserts that 9 million people affected and in need of assistance. We also found out from the latest publication of UNICEF, the total number of people in need of humanitarian assistance is 9000000 + This is the number of people in need in Namibia as result of the food insecurity crisis caused by drought in the country. The number might have increased in from the last IPC figures due to the impact of El nino and since May 2024, the country declared a state of disaster as a result of drought. The PIN figure is a summation of level 3,4 and 5 from the IPC. The figure might be different from the SADC appeal figure because the IPC had the lastest publication and also has a projection period July to September 2024 + It is the number of refugees in Tanzania as of 31/07/2024  (234296) + 379,476 People in Crisis food insecurity level (IPC Phase 3) (the projected ones).</t>
  </si>
  <si>
    <t>REG012People in Need</t>
  </si>
  <si>
    <t>world population review accessed on 20/06/2024 + OCHA 20/11/2023 ; IPC accessed 31/07/2024; City popualtion accessed 19/04/2024;  IOM 09/04/2024;  OCHA 04/04/2024; SADC 05/06/2024; ECHO 14/06/2024 + WPR Accessed on 20/06/2024 ; OCHA 07/05/2024 ; IFRC 27/05/2024 + IPC 31/07/2024 + WPR 31/07/2024 ; WB 25/07/2024 ; SADC 25/06/2024 + IPC 08/07/2024 + IPC Accessed 29/12/2023 , city population accessed on 25/06/2023 ; UNHCR 30/04/2024; UNHCR 12/06/2024</t>
  </si>
  <si>
    <t>https://worldpopulationreview.com/countries/zimbabwe-population +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https://reliefweb.int/report/madagascar/220000-urgently-need-humanitarian-aid-after-devastating-cyclone-northeast-madagascar;https://reliefweb.int/report/zimbabwe/sadc-regional-humanitarian-appeal-response-el-nino-induced-drought-and-floods-may-2024; https://reliefweb.int/map/zambia/southern-africa-and-indian-ocean-drought-and-people-need-dg-echo-daily-map-14062024 https://reliefweb.int/report/madagascar/madagascar-tropical-cyclone-gamane-flash-update-no-2-4-april-2024;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 https://www.ipcinfo.org/ipc-country-analysis/details-map/en/c/1157105/?iso3=SWZ + https://worldpopulationreview.com/countries/malawi-population ; https://www.worldbank.org/en/news/press-release/2024/07/25/malawi-economic-monitor-calls-for-urgent-and-sustained-reforms-afe-for-faster ; https://reliefweb.int/report/zimbabwe/sadc-regional-humanitarian-appeal-response-el-nino-induced-drought-and-floods-may-2024 + https://www.ipcinfo.org/ipc-country-analysis/details-map/en/c/1157090/?iso3=NAM + https://reliefweb.int/report/united-republic-tanzania/united-republic-tanzania-mainland-ipc-acute-food-insecurity-analysis-november-2023-october-2024-published-29-december-2023; https://data.unhcr.org/en/documents/details/109287</t>
  </si>
  <si>
    <t>INFORM SEVERITY INDEX methodology: Level1= Exposed population - affected population.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People in level 1 was got by using Severity index methodology. Level 1 =Exposed-Affected + The figures were picked directly from IPC phases that correspond with humanitarian needs levels for the period June to September 2024 + INFORM SEVERITY METHODOLOGY was used to compute the level 1. Level 1 was got by taking people exposed-People affected  + People in IPC phase 1 for the period July to September 2024. The figure was picked directly from the IPC + The sum of people in Level 1 in the food insecurity crisis + the refugees crisis, which gives the same result as with the Inform Severity Index Methodology (exposed- affected)</t>
  </si>
  <si>
    <t>REG012Minimal humanitarian conditions - Level 1</t>
  </si>
  <si>
    <t>world population review accessed on 20/06/2024 ; UNICEF 18/06/2024; ECHO 14/06/2024; SADC 05/06/2024;UNICEF 02/08/2024 + OCHA 20/11/2023 ; IPC accessed 31/07/2024;  City popualtion accessed 19/04/2024;  IOM 09/04/2024;  OCHA 04/04/2024; SADC 05/06/2024; ECHO 14/06/2024 + WPR Accessed on 31/05/2024 ; OCHA 07/05/2024 ; IFRC 27/05/2024; SADC 05/06/2024; ECHO 14/06/2024; UNICEF 05/08/2024 + IPC 31/07/2024 + SADC 25/06/2024 + IPC 08/07/2024 + IPC Accessed 29/12/2023 ,city population accessed on 25/06/2023 ; UNHCR 30/04/2024; UNHCR 12/06/2024, UNHCR 15/07/2024; UNHCR 24/07/2024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</si>
  <si>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https://reliefweb.int/report/madagascar/220000-urgently-need-humanitarian-aid-after-devastating-cyclone-northeast-madagascar;https://reliefweb.int/report/zimbabwe/sadc-regional-humanitarian-appeal-response-el-nino-induced-drought-and-floods-may-2024; https://reliefweb.int/map/zambia/southern-africa-and-indian-ocean-drought-and-people-need-dg-echo-daily-map-14062024 https://reliefweb.int/report/madagascar/madagascar-tropical-cyclone-gamane-flash-update-no-2-4-april-2024;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 https://www.ipcinfo.org/ipc-country-analysis/details-map/en/c/1157105/?iso3=SWZ + https://reliefweb.int/report/zimbabwe/sadc-regional-humanitarian-appeal-response-el-nino-induced-drought-and-floods-may-2024 + https://www.ipcinfo.org/ipc-country-analysis/details-map/en/c/1157090/?iso3=NAM + https://reliefweb.int/report/united-republic-tanzania/united-republic-tanzania-mainland-ipc-acute-food-insecurity-analysis-november-2023-october-2024-published-29-december-2023; https://data.unhcr.org/en/documents/details/109287; https://data.unhcr.org/en/documents/details/109911; https://reliefweb.int/report/united-republic-tanzania/united-republic-tanzania-operational-update-june-2024</t>
  </si>
  <si>
    <t>INFORM SEVERITY INDEX methodology: Level 2 = Affected population - PIN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People in level 2 were got by using Severity index methodology. Level 2 = Affected-PIN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 INFORM SEVERITY METHODOLOGY was used to compute the level 2. Level 2 was got by taking People affected-People in need  + People in IPC phase 2 for the period July to September 2024. The figure was picked directly from the IPC + The sum of people in Level 2 in the food insecurity crisis + the refugees crisis, which gives the same result as with the Inform Severity Index Methodology ( affected - PIN)</t>
  </si>
  <si>
    <t>REG012Stressed humanitarian conditions - Level 2</t>
  </si>
  <si>
    <t>UNICEF 02/08/2024; UNICEF 18/06/2024; ECHO 14/06/2024; SADC 05/06/2024 + OCHA 20/11/2023 ; IPC accessed 31/07/2024; IFRC 13/04/2024; OCHA 04/042024; IOM 09/04/2024; SADC 05/06/2024; ECHO 14/06/2024 + OCHA 07/05/2024 ; IFRC 27/05/2024 + IPC 31/07/2024 + SADC 25/06/2024 ; IPC 05/07/2024 + IPC 08/07/2024 + IPC Accessed 29/12/2023 ; UNHCR 13/08/2024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</si>
  <si>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 https://reliefweb.int/report/madagascar/appel-eclair-madagascar-grand-sud-et-grand-sud-est-janvier-2023-mai-2024-decembre-2023-revise-en-octobre-2023; https://www.ipcinfo.org/ipc-country-analysis/details-map/en/c/1156778/?iso3=MDG;https://reliefweb.int/report/madagascar/madagascar-tc-gamane-dref-operation-mdrmg022;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https://reliefweb.int/attachments/9890d85b-000f-4eb3-81cf-7e0984a452ea/Zambia%20Drought%20Response%20Appeal%20_06052024%20FINAL%20V2.pdf ; https://reliefweb.int/attachments/37c3178d-60cd-4d2f-b1d9-ea4b9eb713ea/MDRZM022ea.pdf + https://www.ipcinfo.org/ipc-country-analysis/details-map/en/c/1157105/?iso3=SWZ + https://reliefweb.int/report/zimbabwe/sadc-regional-humanitarian-appeal-response-el-nino-induced-drought-and-floods-may-2024 ; https://www.ipcinfo.org/ipc-country-analysis/details-map/en/c/1157089/?iso3=MWI + https://www.ipcinfo.org/ipc-country-analysis/details-map/en/c/1157090/?iso3=NAM + https://reliefweb.int/report/united-republic-tanzania/united-republic-tanzania-mainland-ipc-acute-food-insecurity-analysis-november-2023-october-2024-published-29-december-2023; https://data.unhcr.org/en/documents/details/110520</t>
  </si>
  <si>
    <t>All people in need are considered to have level 3 needs. This number inlcudes people in need from all the sectors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To calculate Level 3, we subtracted the number (9800000) from the SADC appeal from the total number of people in level 4 (37,877) from the OCHA appeal, which runs until the end of 2024. This gave us the result of 9762123. The SADC appeal did not provide a breakdown of levels, only the total number. So, we used the OCHA appeal, which runs until December 2024 and included the people in level 4 to determine the appropriate figure for level 3. + The figure was picked directly from IPC phase 3 that corresponds with humanitarian needs levels (moderate/ level 3). This figure represents people in IPC phase 3 during the period June to September 2024 + Level 3 was got by taking the PIN figure from the SADC appeal minus the IPC figures May to Setember 2024 for level 4 and 5. The PIN figure is usually the summation of levels 3,4 and 5 + People in IPC phase 3 for the period July to September 2024. The figure was picked directly from the IPC + The sum of people in Level 3 in the food insecurity crisis (379,476) + the refugees crisis (236605)</t>
  </si>
  <si>
    <t>REG012Moderate humanitarian conditions - Level 3</t>
  </si>
  <si>
    <t xml:space="preserve">OCHA 09/05/2024 + IPC 31/07/2024 + OCHA 07/05/2024 + IPC 31/07/2024 + IPC 05/07/2024 + IPC 08/07/2024 + IPC Accessed 29/12/2023 , </t>
  </si>
  <si>
    <t>https://reliefweb.int/attachments/8cbb6c5b-99df-41ab-bd12-7628f4d46f6f/Zimbabwe_Drought%20Flash%20Appeal_20240509_Final_1.pdf?_gl=1*1k1s9tj*_ga*NzMzMDA4Njg2LjE3MDM3NzgzNjQ.*_ga_E60ZNX2F68*MTcxNzE0NTA2NS40My4xLjE3MTcxNDUxMjMuMi4wLjA. + https://www.ipcinfo.org/ipc-country-analysis/details-map/en/c/1157106/?iso3=MDG + https://reliefweb.int/attachments/9890d85b-000f-4eb3-81cf-7e0984a452ea/Zambia%20Drought%20Response%20Appeal%20_06052024%20FINAL%20V2.pdf + https://www.ipcinfo.org/ipc-country-analysis/details-map/en/c/1157105/?iso3=SWZ + https://www.ipcinfo.org/ipc-country-analysis/details-map/en/c/1157089/?iso3=MWI + https://www.ipcinfo.org/ipc-country-analysis/details-map/en/c/1157090/?iso3=NAM + https://reliefweb.int/report/united-republic-tanzania/united-republic-tanzania-mainland-ipc-acute-food-insecurity-analysis-november-2023-october-2024-published-29-december-2023; https://data.unhcr.org/en/country/tza</t>
  </si>
  <si>
    <t>There is no analysis of the severity of needs so we entered x instead. From the Appeal severity , there is an area called Mbire that might have people in level 4 but the appeal does not provide the number of people that might be in level 4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An estimated 37,877 people across seven districts are in IPC 4 with emergency levels of food insecurity facing severe drought conditions and in need of immediate assistance. The seven districts are Rufunsa, Zambezi, Kalabo, Shang’ombo, Senanga, Sioma and Sikongo + In the period June to September 2024, no people were classified in level 4 and 5 + The SADC appeal did not provide the level 4 so we picked people in level 4 from the IPC May to Sepember 2024 + People in IPC phase 4 for the period July to September 2024. The figure was picked directly from the IPC + The sum of people in Level 4 in the food insecurity crisis + the refugees crisis. There were no people classified in level 4 in Refugee and food insecurity crises so our level 4 is 0</t>
  </si>
  <si>
    <t>REG012Severe humanitarian conditions - Level 4</t>
  </si>
  <si>
    <t xml:space="preserve">x + IPC 31/07/2024 + OCHA 07/05/2024 + IPC 31/07/2024 + IPC 05/07/2024 + IPC 08/07/2024 + IPC Accessed 29/12/2023 , </t>
  </si>
  <si>
    <t>x + https://www.ipcinfo.org/ipc-country-analysis/details-map/en/c/1157106/?iso3=MDG + https://reliefweb.int/attachments/9890d85b-000f-4eb3-81cf-7e0984a452ea/Zambia%20Drought%20Response%20Appeal%20_06052024%20FINAL%20V2.pdf + https://www.ipcinfo.org/ipc-country-analysis/details-map/en/c/1157105/?iso3=SWZ + https://www.ipcinfo.org/ipc-country-analysis/details-map/en/c/1157089/?iso3=MWI + https://www.ipcinfo.org/ipc-country-analysis/details-map/en/c/1157090/?iso3=NAM + https://reliefweb.int/report/united-republic-tanzania/united-republic-tanzania-mainland-ipc-acute-food-insecurity-analysis-november-2023-october-2024-published-29-december-2023; https://data.unhcr.org/en/country/tza</t>
  </si>
  <si>
    <t>There is no analysis of the severity of needs so we entered x instead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According to the Drought Response Appeal published on 7 May 2024, no one was classified under level 5 + In the period June to September 2024, no people were classified in level 4 and 5 + The SADC appeal did not provide the level 5 so we picked people in level 5 from the IPC May to Sepember 2024 + People in IPC phase 5 for the period July to September 2024. The figure was picked directly from the IPC + The sum of people in Level 4 in the food insecurity crisis + the refugees crisis. There were no people classified to be in level 5 in Refugee and food insecurity crises so our level 5 is 0</t>
  </si>
  <si>
    <t>REG012Extreme humanitarian conditions - Level 5</t>
  </si>
  <si>
    <t>x + MDM 02/05/2023 + UNHCR 31/03/2021 + IPC 23/08/2023 + UNHCR accessed on 26/04/2023 , Govt. Malawi 13/04/2023 + x + IPC 30/12/2022 , UNHCR 31/08/2023</t>
  </si>
  <si>
    <t>x + https://reliefweb.int/report/madagascar/madagascar-humanitarian-emergency-driven-climate-crisis + https://data2.unhcr.org/en/country/zmb + https://www.ipcinfo.org/ipc-country-analysis/details-map/en/c/1152805/?iso3=SWZ + https://data2.unhcr.org/en/country/mwi , https://reliefweb.int/report/malawi/tropical-cyclone-freddy-emergency-response-plan-office-president-and-cabinet-department-disaster-management-affairs-march-2023 + x + https://www.ipcinfo.org/ipc-country-analysis/details-map/en/c/1156131/?iso3=TZA,  https://reliefweb.int/report/south-sudan/regional-dashboard-rb-ehagl-refugees-asylum-seekers-returnees-and-idps-30-july-2023</t>
  </si>
  <si>
    <t>Host-community, IDPs, refugees , returnees + The host community + Refugees, host and non-host groups are affected by the crisis. Most refugees are from Angola and DRC, and smaller numbers of refugees are from Rwanda, Burundi, Somalia and other nationalities.  + Host community + Level 2 of severity humanitarian conditions according to IPC + Affected population + Host-community and Refugees</t>
  </si>
  <si>
    <t>REG012Crisis affected groups</t>
  </si>
  <si>
    <t xml:space="preserve">Statistics Indonesia 28/02/2023; UNHCR 31/12/2022; CGD 23/03/2015; TNH 01/09/2009 </t>
  </si>
  <si>
    <t>https://www.bps.go.id/en/publication/2023/02/28/18018f9896f09f03580a614b/statistical-yearbook-of-indonesia-2023.html; https://reliefweb.int/report/indonesia/unhcr-indonesia-monthly-statistical-report-december-2022; https://www.cgdev.org/blog/labor-pains-birth-and-civil-registration-indonesia;https://www.thenewhumanitarian.org/fr/node/246685</t>
  </si>
  <si>
    <t>Total population as per projection from 2020 Census for the year 2022: 275,773,800
Refugees and asylum-seekers: 12,706
Total estimated population: 275,786,506
A significant portion of Indonesian children are reported to be not registered. It is unclear if the estimated population comprises these children or not. So, the estimated population might be lower than the actual one.</t>
  </si>
  <si>
    <t>IDN002Total population</t>
  </si>
  <si>
    <t>Statistics Indonesia 28/02/2023</t>
  </si>
  <si>
    <t>https://www.bps.go.id/en/publication/2023/02/28/18018f9896f09f03580a614b/statistical-yearbook-of-indonesia-2023.html</t>
  </si>
  <si>
    <t>The Free Papua Movement has led an insurgency movement calling for the independence of the West Papua territory (currently comprising six provinces of Central Papua, Highland Papua, Papua, South Papua, Southwest Papua, and West Papua) since the early 1960s when Indonesia annexed the Dutch-controlled territory. While certain areas are more affected by violence than others, the recurrence of violence, protests, and reports of severe restrictions in different parts of the Papuan provinces indicates that the entire population is affected to a certain degree.</t>
  </si>
  <si>
    <t>IDN002Landmass affected</t>
  </si>
  <si>
    <t>The Free Papua Movement has led an insurgency movement calling for the independence of the West Papua territory (currently comprising six provinces of Central Papua, Highland Papua, Papua, South Papua, Southwest Papua, and West Papua) since the early 1960s when Indonesia annexed the Dutch-controlled territory. While certain areas are more affected by violence than others, the recurrence of violence, protests, and reports of severe restrictions in different parts of the provinces in the West Papua territory indicates that the entire population is affected to a certain degree.</t>
  </si>
  <si>
    <t>IDN002People exposed</t>
  </si>
  <si>
    <t xml:space="preserve">Clashes between armed separatist groups and the military have led to a violent crackdown against both separatists and civilians. Indonesian rule in West Papua territory (currently comprising six provinces of Central Papua, Highland Papua, Papua, South Papua, Southwest Papua, and West Papua) is marked by human rights violations against the ethnic Melanesian population. There have been reports of security force abuses including extrajudicial killings, torture, arbitrary detention, and mistreatment of peaceful protesters. It is therefore considered that all people living in the affected area are affected by the crisis.   </t>
  </si>
  <si>
    <t>IDN002People affected</t>
  </si>
  <si>
    <t>UN 01/03/2022; HRM 06/10/2023</t>
  </si>
  <si>
    <t>https://news.un.org/en/story/2022/03/1113062; https://humanrightsmonitor.org/news/idp-update-october-2023-recent-displacement-in-yahukimo-pegunungan-bintang-and-fakfak-regencies/</t>
  </si>
  <si>
    <t xml:space="preserve">Access in West Papua territory (currently comprising six provinces of Central Papua, Highland Papua, Papua, South Papua, Southwest Papua, and West Papua) is restricted by authorities, and IDP number is compiled by human right observers in the region. INGOs/UN have no access. According to the UN source: "since the escalation of violence in December 2018, the overall number of displaced has grown by 60,000 to 100,000 people." As at 6 October 2023, the number of IDPs in the West Papua territory was estimated to be around 76,000 by an international human rights watchdog.
The majority of IDPs have not returned to their homes due to the heavy security force presence and ongoing armed clashes in the conflict areas. Information on IDP figures in West Papua is not always available on a regular basis, and the UN is considered a reliable source, so although the range is between 60,000 - 100,000, the analyst's interpretation is that the number is likely closer to 100,000 IDPs. </t>
  </si>
  <si>
    <t>IDN002People displaced</t>
  </si>
  <si>
    <t>IDN002Injuries reported</t>
  </si>
  <si>
    <t>ACLED accessed 18/08/2024</t>
  </si>
  <si>
    <t>Total number of fatalities in the last 6 months in the Central Papua, Highland Papua, Papua, South Papua, Southwest Papua, and West Papua provinces.  Six months previous to the month the severity index (SI) is calculated are considered. For example, for the January 2023 version of SI, months considered will be July 2022 to December 2022.</t>
  </si>
  <si>
    <t>IDN002Fatalities reported</t>
  </si>
  <si>
    <t>IDN002Fatalities in all crises</t>
  </si>
  <si>
    <t>UN 01/03/2022</t>
  </si>
  <si>
    <t>https://news.un.org/en/story/2022/03/1113062</t>
  </si>
  <si>
    <t>This is the same number as the number of displaced people. Humanitarian response in West Papua territory is insufficient and there is lack of access and information, therefore all IDPs are considered in need of humanitarian assistance.</t>
  </si>
  <si>
    <t>IDN002People in Need</t>
  </si>
  <si>
    <t xml:space="preserve">As all the people who are exposed to the crisis are considered as affected, there is no population assigned to Level 1.  </t>
  </si>
  <si>
    <t>IDN002Minimal humanitarian conditions - Level 1</t>
  </si>
  <si>
    <t>Statistics Indonesia 28/02/2023; UN 01/03/2022</t>
  </si>
  <si>
    <t>https://www.bps.go.id/en/publication/2023/02/28/18018f9896f09f03580a614b/statistical-yearbook-of-indonesia-2023.html; https://news.un.org/en/story/2022/03/1113062</t>
  </si>
  <si>
    <t>This is the number of people affected by the crisis minus people in need .</t>
  </si>
  <si>
    <t>IDN002Stressed humanitarian conditions - Level 2</t>
  </si>
  <si>
    <t xml:space="preserve">This is the same number as the number of displaced people. Humanitarian response in West Papua territory is insufficient and there is lack of access and information including on severity of needs. All IDPs are considered to be in level 3 conditions. Some IDPs may well be in level 4 and 5 but there is lack of information regarding it. </t>
  </si>
  <si>
    <t>IDN002Moderate humanitarian conditions - Level 3</t>
  </si>
  <si>
    <t>Due to limited information available it is difficult to determine an estimate for PIN and its distribution among the severity levels. So, no population is assigned to level 4.</t>
  </si>
  <si>
    <t>IDN002Severe humanitarian conditions - Level 4</t>
  </si>
  <si>
    <t>Due to limited information available it is difficult to determine an estimate for PIN and its distribution among the severity levels. So, no population is assigned to level 5.</t>
  </si>
  <si>
    <t>IDN002Extreme humanitarian conditions - Level 5</t>
  </si>
  <si>
    <t>UN HRC 01/03/2022</t>
  </si>
  <si>
    <t>https://reliefweb.int/report/indonesia/indonesia-un-experts-sound-alarm-serious-papua-abuses-call-urgent-aid</t>
  </si>
  <si>
    <t xml:space="preserve">The affected groups from Papua Conflict are IDPs, returnees, host and non-host  </t>
  </si>
  <si>
    <t>IDN002Crisis affected groups</t>
  </si>
  <si>
    <t>Department of Statistics Malaysia accessed 18/08/2024</t>
  </si>
  <si>
    <t>https://data.gov.my/data-catalogue/population_malaysia</t>
  </si>
  <si>
    <t>The projected total population of Malaysia for 2024 is based on data from the 2020 census.</t>
  </si>
  <si>
    <t>MYS001Total population</t>
  </si>
  <si>
    <t>citypopulation 22/04/2024; UNHCR 05/04/2023</t>
  </si>
  <si>
    <t>https://www.citypopulation.de/en/malaysia/cities/; https://web.archive.org/web/20230405011132/https://www.unhcr.org/en-my/figures-at-a-glance-in-malaysia.html</t>
  </si>
  <si>
    <t>The areas affected are considered Selangor, Pulau Pinang and Kuala Lumpur. To avoid overestimating, only the areas with a refugee/state population ratio of 1% or higher was included.</t>
  </si>
  <si>
    <t>MYS001Landmass affected</t>
  </si>
  <si>
    <t>Department of Statistics Malaysia 13/08/2024; UNHCR 05/04/2023</t>
  </si>
  <si>
    <t>https://open.dosm.gov.my/publications/demography_2024-q2; https://web.archive.org/web/20230405011132/https://www.unhcr.org/en-my/figures-at-a-glance-in-malaysia.html</t>
  </si>
  <si>
    <t>The population exposed are those living in Selangor, Pulau Pinang, and Kuala Lumpur. To avoid overestimating the population affected, only the states with a refugee/state population ratio of 1% or higher were included.</t>
  </si>
  <si>
    <t>MYS001People exposed</t>
  </si>
  <si>
    <t>https://data.gov.my/data-catalogue/population_malaysia; 
https://web.archive.org/web/20230405011132/https://www.unhcr.org/en-my/figures-at-a-glance-in-malaysia.html</t>
  </si>
  <si>
    <t>The population affected are those living in Selangor, Pulau Pinang, and Kuala Lumpur. To avoid overestimating the population affected, only the states with a refugee/state population ratio of 1% or higher were included.</t>
  </si>
  <si>
    <t>MYS001People affected</t>
  </si>
  <si>
    <t>UNHCR accessed 18/08/2024</t>
  </si>
  <si>
    <t>https://www.unhcr.org/my/what-we-do/figures-glance-malaysia</t>
  </si>
  <si>
    <t>Total number of registered refugees and asylum-seekers in Malaysia.</t>
  </si>
  <si>
    <t>MYS001People displaced</t>
  </si>
  <si>
    <t>MYS001Injuries reported</t>
  </si>
  <si>
    <t>ACLED 18/08/2024</t>
  </si>
  <si>
    <t>The number of fatalities related to the crisis for the last 6 months. Six months previous to the month the severity index (SI) is calculated are considered. For example, for the January 2023 version of SI, months considered will be July 2022 to December 2022.</t>
  </si>
  <si>
    <t>MYS001Fatalities reported</t>
  </si>
  <si>
    <t>The number of fatalities of all the crises for the last 6 months. Six months previous to the month the severity index (SI) is calculated are considered. For example, for the January 2023 version of SI, months considered will be July 2022 to December 2022.</t>
  </si>
  <si>
    <t>MYS001Fatalities in all crises</t>
  </si>
  <si>
    <t xml:space="preserve">This is the number of refugees in Malaysia. Due to information gaps, it is unclear whether those in need are facing different levels of severity. </t>
  </si>
  <si>
    <t>MYS001People in Need</t>
  </si>
  <si>
    <t>Department of Statistics Malaysia 01/01/2023; UNHCR 05/04/2023</t>
  </si>
  <si>
    <t>https://data.gov.my/data-catalogue/population_malaysia; https://web.archive.org/web/20230405011132/https://www.unhcr.org/en-my/figures-at-a-glance-in-malaysia.html</t>
  </si>
  <si>
    <t>Level1= Exposed population - affected population (ACAPS methodology)</t>
  </si>
  <si>
    <t>MYS001Minimal humanitarian conditions - Level 1</t>
  </si>
  <si>
    <t>Department of Statistics Malaysia 13/08/2024; UNHCR 05/04/2023; UNHCR accessed 18/08/2024</t>
  </si>
  <si>
    <t>https://data.gov.my/data-catalogue/population_malaysia; 
https://web.archive.org/web/20230405011132/https://www.unhcr.org/en-my/figures-at-a-glance-in-malaysia.html; 
https://www.unhcr.org/my/what-we-do/figures-glance-malaysia</t>
  </si>
  <si>
    <t>Level 2 = Affected population - PIN (ACAPS methodology)</t>
  </si>
  <si>
    <t>MYS001Stressed humanitarian conditions - Level 2</t>
  </si>
  <si>
    <t xml:space="preserve">Level 3, is all those seeking asylum and registered as a refugee in Malaysia. Due to information gaps, it is unclear whether those in need are facing different levels of severity. </t>
  </si>
  <si>
    <t>MYS001Moderate humanitarian conditions - Level 3</t>
  </si>
  <si>
    <t>Not enough data to assign people in need to level 4.</t>
  </si>
  <si>
    <t>MYS001Severe humanitarian conditions - Level 4</t>
  </si>
  <si>
    <t>Not enough data to assign people in need to level 5.</t>
  </si>
  <si>
    <t>MYS001Extreme humanitarian conditions - Level 5</t>
  </si>
  <si>
    <t>Groups: 
Refugees/asylum seekers
Host-population</t>
  </si>
  <si>
    <t>MYS001Crisis affected groups</t>
  </si>
  <si>
    <t>IPC 29/02/2024</t>
  </si>
  <si>
    <t>https://www.ipcinfo.org/fileadmin/user_upload/ipcinfo/docs/IPC_Timor_Leste_Acute_Food_Insecurity_Nov2023_Sept2024_Report.pdf</t>
  </si>
  <si>
    <t>It is the total population of the country. The figure is obtained from IPC report (November 2023 – September 2024).</t>
  </si>
  <si>
    <t>TLS003Total population</t>
  </si>
  <si>
    <t>City Population accessed 21/04/2024; IPC 29/02/2024</t>
  </si>
  <si>
    <t>https://www.citypopulation.de/en/timor/cities/;  https://www.ipcinfo.org/fileadmin/user_upload/ipcinfo/docs/IPC_Timor_Leste_Acute_Food_Insecurity_Nov2023_Sept2024_Report.pdf</t>
  </si>
  <si>
    <t>The entire country is affected by food insecurity as per the IPC report (November 2023 – September 2024). It is also worth mentioning that all the districts have people facing IPC Phase 3+ acute food insecurity.</t>
  </si>
  <si>
    <t>TLS003Landmass affected</t>
  </si>
  <si>
    <t>The total population of the country is exposed as all the districts are affected by food insecurity as per the IPC report (November 2023 – September 2024).</t>
  </si>
  <si>
    <t>TLS003People exposed</t>
  </si>
  <si>
    <t xml:space="preserve">It is the number of people in Level 2 humanitarian conditions or higher (equivalent acute food insecurity Phase 2 or higher). </t>
  </si>
  <si>
    <t>TLS003People affected</t>
  </si>
  <si>
    <t>No displacement has occurred in the food security crisis.</t>
  </si>
  <si>
    <t>TLS003People displaced</t>
  </si>
  <si>
    <t>It is the total number of crisis-related injuries in the last 6 months. No injuries reported for this crisis.</t>
  </si>
  <si>
    <t>TLS003Injuries reported</t>
  </si>
  <si>
    <t>Total number of crisis-related fatalities in the last 6 months. Six months previous to the month the severity index (SI) is calculated are considered. For example, for the January 2023 version of SI, months considered will be July 2022 to December 2022.</t>
  </si>
  <si>
    <t>TLS003Fatalities reported</t>
  </si>
  <si>
    <t>Number of fatalities in all crises in the last 6 months.  Six months previous to the month the severity index (SI) is calculated are considered. For example, for the January 2023 version of SI, months considered will be July 2022 to December 2022.</t>
  </si>
  <si>
    <t>TLS003Fatalities in all crises</t>
  </si>
  <si>
    <t>The PIN is the number of people facing acute food insecurity of IPC phase 3 or higher as per IPC report (period: May 2024 - September 2024).</t>
  </si>
  <si>
    <t>TLS003People in Need</t>
  </si>
  <si>
    <t>The number of people facing Level 1 humanitarian conditions is the number of people facing acute food insecurity of IPC phase 1 (period: May 2024 - September 2024).</t>
  </si>
  <si>
    <t>TLS003Minimal humanitarian conditions - Level 1</t>
  </si>
  <si>
    <t>The number of people facing Level 2 humanitarian conditions is the number of people facing acute food insecurity of IPC phase 2 (period: May 2024 - September 2024).</t>
  </si>
  <si>
    <t>TLS003Stressed humanitarian conditions - Level 2</t>
  </si>
  <si>
    <t>The number of people facing Level 3 humanitarian conditions is the number of people facing acute food insecurity of IPC phase 3 (period: May 2024 - September 2024).</t>
  </si>
  <si>
    <t>TLS003Moderate humanitarian conditions - Level 3</t>
  </si>
  <si>
    <t>The number of people facing Level 4 humanitarian conditions is the number of people facing acute food insecurity of IPC phase 4 (period: May 2024 - September 2024).</t>
  </si>
  <si>
    <t>TLS003Severe humanitarian conditions - Level 4</t>
  </si>
  <si>
    <t>The number of people facing Level 5 humanitarian conditions is the number of people facing acute food insecurity of IPC phase 5 (period: May 2024 - September 2024).</t>
  </si>
  <si>
    <t>TLS003Extreme humanitarian conditions - Level 5</t>
  </si>
  <si>
    <t xml:space="preserve">It is the number of affected groups which only includes the non-host population in this crisis.
</t>
  </si>
  <si>
    <t>TLS003Crisis affected groups</t>
  </si>
  <si>
    <t>CBS 05/2023</t>
  </si>
  <si>
    <t>https://censusnepal.cbs.gov.np/results/files/result-folder/National%20Report_English.pdf</t>
  </si>
  <si>
    <t>Total population of the country.</t>
  </si>
  <si>
    <t>NPL003Total population</t>
  </si>
  <si>
    <t>UN RC Nepal and UNCT Nepal 10/11/2023; City Population accessed 09/11/2023</t>
  </si>
  <si>
    <t>https://reliefweb.int/report/nepal/nepal-western-nepal-earthquake-2023-situation-report-no-02-10-november-2023
https://www.citypopulation.de/en/nepal/cities/</t>
  </si>
  <si>
    <t>The earthquake was felt in the provinces of Karnali, Lumbini, Gandaki, and Sudurpaschim. The landmass affected is the total landmass of these provinces.</t>
  </si>
  <si>
    <t>NPL003Landmass affected</t>
  </si>
  <si>
    <t>UN RC Nepal and UNCT Nepal 10/11/2023; CBS 05/2023</t>
  </si>
  <si>
    <t>https://reliefweb.int/report/nepal/nepal-western-nepal-earthquake-2023-situation-report-no-02-10-november-2023
https://censusnepal.cbs.gov.np/results/files/result-folder/National%20Report_English.pdf</t>
  </si>
  <si>
    <t>The earthquake was felt in the provinces of Karnali, Lumbini, Gandaki, and Sudurpaschim. The exposed population is the total population in these provinces.</t>
  </si>
  <si>
    <t>NPL003People exposed</t>
  </si>
  <si>
    <t>Nepal Red Cross 07/11/2023; CBS 05/2023</t>
  </si>
  <si>
    <t>https://reliefweb.int/report/nepal/jajarkot-rukum-earthquake-response-2023-situation-bulletin-02-7-november-2023
https://censusnepal.cbs.gov.np/results/files/result-folder/National%20Report_English.pdf</t>
  </si>
  <si>
    <t>The earthquake impacted people in the districts of Jajarkot, Rukum West, Salyan, Dailekh, Rolpa, Rukum East, Pyuthan, Kalikot, and Jumla. The total population in these districts are considered as affected population</t>
  </si>
  <si>
    <t>NPL003People affected</t>
  </si>
  <si>
    <t>Islamic Relief 21/02/2024; CBS accessed 24/03/2024; IFRC 11/07/2024</t>
  </si>
  <si>
    <t>https://reliefweb.int/report/nepal/jajarkot-earthquake-supporting-families-through-disaster-nepal
https://censusnepal.cbs.gov.np/results/household
https://reliefweb.int/report/nepal/nepal-karnali-earthquake-2023-operation-update-3-11072024-no-mdrnp016</t>
  </si>
  <si>
    <t xml:space="preserve">More than 6,100 families remain displaced as per Islamic Relief. Average household size is 4.37. So, total dispalced = 6,100 x 4.37 = 26,657. The estimated displacement figure is outdated. But IFRC's operation update suggests that many people are still displaced, hence the provided displacement figure is still being used. </t>
  </si>
  <si>
    <t>NPL003People displaced</t>
  </si>
  <si>
    <t>UN RC Nepal and UNCT Nepal 10/11/2023</t>
  </si>
  <si>
    <t>https://reliefweb.int/report/nepal/nepal-western-nepal-earthquake-2023-situation-report-no-02-10-november-2023</t>
  </si>
  <si>
    <t>Total number of crisis-related injuries in the last 6 months.</t>
  </si>
  <si>
    <t>NPL003Injuries reported</t>
  </si>
  <si>
    <t>NPL003Fatalities reported</t>
  </si>
  <si>
    <t>NPL003Fatalities in all crises</t>
  </si>
  <si>
    <t>UN RC Nepal and UNCT Nepal 10/11/2023; Govt. Nepal, Govt. UK, and UNCT Nepal 16/05/2024; IOM 03/07/2024</t>
  </si>
  <si>
    <t>https://reliefweb.int/report/nepal/nepal-western-nepal-earthquake-2023-situation-report-no-02-10-november-2023;
https://reliefweb.int/report/nepal/joint-recovery-action-plan-jrap-nepal-receives-ps13-million-fcdo-meet-critical-needs-western-nepals-earthquake-affected-population;
https://reliefweb.int/report/nepal/iom-nepal-annual-report-2023</t>
  </si>
  <si>
    <t>The estimated number of people in need (PIN) is 250,000.</t>
  </si>
  <si>
    <t>NPL003People in Need</t>
  </si>
  <si>
    <t>UN RC Nepal and UNCT Nepal 10/11/2023; CBS 05/2023; Nepal Red Cross 07/11/2023</t>
  </si>
  <si>
    <t>https://reliefweb.int/report/nepal/nepal-western-nepal-earthquake-2023-situation-report-no-02-10-november-2023
https://censusnepal.cbs.gov.np/results/files/result-folder/National%20Report_English.pdf
https://reliefweb.int/report/nepal/jajarkot-rukum-earthquake-response-2023-situation-bulletin-02-7-november-2023</t>
  </si>
  <si>
    <t xml:space="preserve">Level 1 = exposed population - affected population
</t>
  </si>
  <si>
    <t>NPL003Minimal humanitarian conditions - Level 1</t>
  </si>
  <si>
    <t>UN RC Nepal and UNCT Nepal 10/11/2023; Govt. Nepal, Govt. UK, and UNCT Nepal 16/05/2024; CBS 05/2023; Nepal Red Cross 07/11/2023</t>
  </si>
  <si>
    <t>https://reliefweb.int/report/nepal/nepal-western-nepal-earthquake-2023-situation-report-no-02-10-november-2023
https://reliefweb.int/report/nepal/joint-recovery-action-plan-jrap-nepal-receives-ps13-million-fcdo-meet-critical-needs-western-nepals-earthquake-affected-population
https://censusnepal.cbs.gov.np/results/files/result-folder/National%20Report_English.pdf
https://reliefweb.int/report/nepal/jajarkot-rukum-earthquake-response-2023-situation-bulletin-02-7-november-2023</t>
  </si>
  <si>
    <t xml:space="preserve">Level 2 = affected population - PIN
</t>
  </si>
  <si>
    <t>NPL003Stressed humanitarian conditions - Level 2</t>
  </si>
  <si>
    <t>UN RC Nepal and UNCT Nepal 10/11/2023; Govt. Nepal, Govt. UK, and UNCT Nepal 16/05/2024</t>
  </si>
  <si>
    <t>https://reliefweb.int/report/nepal/nepal-western-nepal-earthquake-2023-situation-report-no-02-10-november-2023;
https://reliefweb.int/report/nepal/joint-recovery-action-plan-jrap-nepal-receives-ps13-million-fcdo-meet-critical-needs-western-nepals-earthquake-affected-population</t>
  </si>
  <si>
    <t xml:space="preserve">Level 3 comprise all the people in need.  There is not enough information available to assign portion of PIN to levels 4 and 5.
</t>
  </si>
  <si>
    <t>NPL003Moderate humanitarian conditions - Level 3</t>
  </si>
  <si>
    <t xml:space="preserve">Level 3 comprise all the people in need. There is not enough information available to assign portion of PIN to levels 4 and 5.
</t>
  </si>
  <si>
    <t>NPL003Severe humanitarian conditions - Level 4</t>
  </si>
  <si>
    <t>Level 3 comprise all the people in need. There is not enough information available to assign portion of PIN to levels 4 and 5.</t>
  </si>
  <si>
    <t>NPL003Extreme humanitarian conditions - Level 5</t>
  </si>
  <si>
    <t>It is the number of affected groups. Affected groups are displaced people, host community, returnees, and non-host community.</t>
  </si>
  <si>
    <t>NPL003Crisis affected groups</t>
  </si>
  <si>
    <t>NPL003People facing limited access constraints</t>
  </si>
  <si>
    <t>NPL003People facing restricted access constraints</t>
  </si>
  <si>
    <t>NPL003Illness cases reported</t>
  </si>
  <si>
    <t>Number of buildings damaged by the earthquake.</t>
  </si>
  <si>
    <t>NPL003Buildings damaged</t>
  </si>
  <si>
    <t>Number of buildings destroyed by the earthquake.</t>
  </si>
  <si>
    <t>NPL003Buildings destroyed</t>
  </si>
  <si>
    <t>NPL003Buildings in affected area</t>
  </si>
  <si>
    <t>NPL003Economic Losses</t>
  </si>
  <si>
    <t>Department of Census and Statistics accessed 26/06/2024</t>
  </si>
  <si>
    <t>https://www.rgd.gov.lk/web/images/statistic/Mid-year-population-by-district--Sex.pdf</t>
  </si>
  <si>
    <t>Total population living in the country (2023 projections)</t>
  </si>
  <si>
    <t>LKA004Total population</t>
  </si>
  <si>
    <t>Central Bank of Srilanka accessed 26/06/2024; IFRC 20/06/2024</t>
  </si>
  <si>
    <t>https://www.cbsl.gov.lk/en/publications/other-publications/statistical-publications/economic-and-social-statistics-of-sri-lanka; https://reliefweb.int/report/sri-lanka/sri-lanka-monsoon-flood-2024-dref-operation-mdrlk019</t>
  </si>
  <si>
    <t xml:space="preserve">The flood-affected districts are Colombo (699 sq. km), Galle (1,652 sq. km), Gampaha (1,387 sq. km), Kalutara (1,598 sq. km), Matara (1,283 sq. km), Puttalam (3,072  sq. km), and Ratnapura (3,275 sq. km). </t>
  </si>
  <si>
    <t>LKA004Landmass affected</t>
  </si>
  <si>
    <t>Department of Census and Statistics accessed 22/06/2024; IFRC 20/06/2024</t>
  </si>
  <si>
    <t>https://www.rgd.gov.lk/web/images/statistic/Mid-year-population-by-district--Sex.pdf; https://reliefweb.int/report/sri-lanka/sri-lanka-monsoon-flood-2024-dref-operation-mdrlk019</t>
  </si>
  <si>
    <t>People exposed is the number people living in the flood-affected districts of Colombo (2,460,000), Galle (1,139,000), Gampaha (2,421,000), Kalutara (1,279,000), Matara (869,000), Puttalam (845,000), and Ratnapura (1,188,000). Total affected exposed population is 6,258,000.</t>
  </si>
  <si>
    <t>LKA004People exposed</t>
  </si>
  <si>
    <t>IFRC 20/06/2024</t>
  </si>
  <si>
    <t>https://reliefweb.int/report/sri-lanka/sri-lanka-monsoon-flood-2024-dref-operation-mdrlk019</t>
  </si>
  <si>
    <t>According to the IFRC, the affected population is 253,581.</t>
  </si>
  <si>
    <t>LKA004People affected</t>
  </si>
  <si>
    <t>DMC Sri Lanka 25/08/2024</t>
  </si>
  <si>
    <t>https://www.dmc.gov.lk/images/dmcreports/Situation_Report_on_2024__1724557302.pdf</t>
  </si>
  <si>
    <t>Number of people currently displaced by the floods, landlsides, and heavy rains.</t>
  </si>
  <si>
    <t>LKA004People displaced</t>
  </si>
  <si>
    <t>NDRSC 12/06/2024</t>
  </si>
  <si>
    <t>http://www.ndrsc.gov.lk/web/images/situationreport/2024/disaster_situation_report_2024.05.15-2024.06.1204.00.p.m.pdf</t>
  </si>
  <si>
    <t>It is the total number of crisis-related injuries in the last 6 months. There have been injuries, but there is no reliable data regarding this indicator. The figure has been estimated from the NDRSC southwest monsoon situation report.</t>
  </si>
  <si>
    <t>LKA004Injuries reported</t>
  </si>
  <si>
    <t>Total number of crisis-related fatalities in the last 6 months. Six months previous to the month the severity index (SI) is calculated are considered. For example, for the January 2023 version of SI, months considered will be July 2022 to December 2022. The figure has been estimated from the NDRSC southwest monsoon situation report.</t>
  </si>
  <si>
    <t>LKA004Fatalities reported</t>
  </si>
  <si>
    <t>LKA004Fatalities in all crises</t>
  </si>
  <si>
    <t>Total number of PIN according to the IFRC.</t>
  </si>
  <si>
    <t>LKA004People in Need</t>
  </si>
  <si>
    <t>Department of Census and Statistics accessed 22/10/2023; IFRC 20/06/2024</t>
  </si>
  <si>
    <t xml:space="preserve">Level 1 = Minimal = Exposed population – Affected population. </t>
  </si>
  <si>
    <t>LKA004Minimal humanitarian conditions - Level 1</t>
  </si>
  <si>
    <t xml:space="preserve">Level 2 = Stressed = Affected population – PIN. 
</t>
  </si>
  <si>
    <t>LKA004Stressed humanitarian conditions - Level 2</t>
  </si>
  <si>
    <t>All the PIN are assigned to level 3. There is not enough information to assign a portion of the PIN to levels 4 and 5.</t>
  </si>
  <si>
    <t>LKA004Moderate humanitarian conditions - Level 3</t>
  </si>
  <si>
    <t>LKA004Severe humanitarian conditions - Level 4</t>
  </si>
  <si>
    <t>LKA004Extreme humanitarian conditions - Level 5</t>
  </si>
  <si>
    <t>IFRC 20/06/2024; DMC Sri Lanka 26/06/2024</t>
  </si>
  <si>
    <t>https://reliefweb.int/report/sri-lanka/sri-lanka-monsoon-flood-2024-dref-operation-mdrlk019; https://www.dmc.gov.lk/images/dmcreports/Situation_Report_on_2024__1719373274.pdf</t>
  </si>
  <si>
    <t>It is the number of affected groups. The affected groups are:
Non-host
Displaced
Returnees</t>
  </si>
  <si>
    <t>LKA004Crisis affected groups</t>
  </si>
  <si>
    <t>LKA004People facing limited access constraints</t>
  </si>
  <si>
    <t>LKA004People facing restricted access constraints</t>
  </si>
  <si>
    <t>LKA004Illness cases reported</t>
  </si>
  <si>
    <t>The number of houses damaged by the floods, landslides, and heavy rains.</t>
  </si>
  <si>
    <t>LKA004Buildings damaged</t>
  </si>
  <si>
    <t>The number of houses destroyed by the floods, landslides, and heavy rains.</t>
  </si>
  <si>
    <t>LKA004Buildings destroyed</t>
  </si>
  <si>
    <t>LKA004Buildings in affected area</t>
  </si>
  <si>
    <t>LKA004Economic Losses</t>
  </si>
  <si>
    <t>World Population Review accessed 17/08/2024</t>
  </si>
  <si>
    <t>https://worldpopulationreview.com/countries/libya-population</t>
  </si>
  <si>
    <t>The total population of Libya in 2024, including incoming migrants, refugees, and asylum seekers.</t>
  </si>
  <si>
    <t>LBY003Total population</t>
  </si>
  <si>
    <t>City Population accessed 13/08/2024</t>
  </si>
  <si>
    <t>https://www.citypopulation.de/en/libya/</t>
  </si>
  <si>
    <t>The figure represents the total landmass of the governorates impacted by the floods following storm Daniel (Al Jabal Al Akhdar, Almarj, Benghazi, Derna, and Tobruk)</t>
  </si>
  <si>
    <t>LBY003Landmass affected</t>
  </si>
  <si>
    <t>OCHA HDX 22/12/2021</t>
  </si>
  <si>
    <t>https://data.humdata.org/dataset/libya-total-population-by-mantika</t>
  </si>
  <si>
    <t xml:space="preserve">The total population of the governorates impacted by the floods following storm Daniel (Al Jabal Al Akhdar, Almarj, Benghazi, Derna, and Tobruk) are considered exposed. On 10 September 2023, Storm Daniel hit northeastern Libya, resulting in the collapse of two dams in Derna district and needs for more than 884,000 people, mostly WASH, health, food, and livelihood. Besides severely damaging infrastructure, the crisis led to water contamination, increasing the risk of disease outbreaks. </t>
  </si>
  <si>
    <t>LBY003People exposed</t>
  </si>
  <si>
    <t>While the people living in the impacted governorates are considered all exposed to the crisis, they are not all affected. Not everyone within the exposed population have experienced the full impact of the crisis equally. Some areas were heavily inundated or directly impacted, such as Derna, while others experienced less severe consequences. The people affected are considered the same as the people in need of humanitarian assistance, since they have directly experienced the consequences of the crisis.</t>
  </si>
  <si>
    <t>LBY003People affected</t>
  </si>
  <si>
    <t>IOM 17/11/2023</t>
  </si>
  <si>
    <t>https://reliefweb.int/report/libya/libya-impact-storm-daniel-update-displacement-and-needs-november-2023</t>
  </si>
  <si>
    <t>The number of displaced people in the governorates impacted by the floods following storm Daniel (Al Jabal Al Akhdar, Almarj, Benghazi, Derna, and Tobruk) as at November 2023. No additional displacement has been recorded since then.</t>
  </si>
  <si>
    <t>LBY003People displaced</t>
  </si>
  <si>
    <t>OCHA 19/11/2023</t>
  </si>
  <si>
    <t>https://reliefweb.int/report/libya/libya-flood-response-humanitarian-update-14-november-2023-enar</t>
  </si>
  <si>
    <t xml:space="preserve">There are no fatalities recorded for the last 6 months because of the Derna floods crisis. </t>
  </si>
  <si>
    <t>LBY003Fatalities reported</t>
  </si>
  <si>
    <t>IOM accessed 23/08/2024 ; ACLED accessed 13/08/2024</t>
  </si>
  <si>
    <t>https://missingmigrants.iom.int/region/mediterranean?region_incident=All&amp;route=3861&amp;year%5B%5D=11681&amp;month=All&amp;incident_date%5Bmin%5D=&amp;incident_date%5Bmax%5D= ; https://www.acleddata.com/data/</t>
  </si>
  <si>
    <t>The figure includes the total fatalities in the country between  1 February - 31 July 2024 (73 people) + the fatalities on the Central Mediterranean migration route between 1 February - 31 July 2024 ( 870 people)</t>
  </si>
  <si>
    <t>LBY003Fatalities in all crises</t>
  </si>
  <si>
    <t>The people in need of humanitarian assistance in the governorates impacted by the floods following storm Daniel (Al Jabal Al Akhdar, Almarj, Benghazi, Derna, and Tobruk) according to OCHA's Flash Appeal.</t>
  </si>
  <si>
    <t>LBY003People in Need</t>
  </si>
  <si>
    <t>OCHA HDX 22/12/2021; OCHA 14/09/2023</t>
  </si>
  <si>
    <t>https://data.humdata.org/dataset/libya-total-population-by-mantika; https://reliefweb.int/report/libya/libya-flood-response-flash-appeal-sept-2023-dec-2023-issued-september-2023-enar</t>
  </si>
  <si>
    <t xml:space="preserve">According to INFORM severity index methodology, the number of people facing Minimal humanitarian conditions or in Level 1= People exposed - People affected. The people exposed are the total population of the governorates impacted by the floods following storm Daniel (Al Jabal Al Akhdar, Almarj, Benghazi, Derna, and Tobruk). The people affected are considered the same as the people in need of humanitarian assistance. </t>
  </si>
  <si>
    <t>LBY003Minimal humanitarian conditions - Level 1</t>
  </si>
  <si>
    <t xml:space="preserve">According to the INFORM severity index methodology, people facing stressed humanitarian conditions or Level 2 = People affected - People in Need (PIN). Since the people affected and the people in need are the same in this crisis, there are no people facing stressed humanitarian conditions. </t>
  </si>
  <si>
    <t>LBY003Stressed humanitarian conditions - Level 2</t>
  </si>
  <si>
    <t>The people in need of humanitarian assistance in the governorates impacted by the floods following storm Daniel (Al Jabal Al Akhdar, Almarj, Benghazi, Derna, and Tobruk) according to OCHA's Flash Appeal. Since there is no breakdown of the severity of needs available, all the people in need are considered to be facing moderate humanitarian conditions.</t>
  </si>
  <si>
    <t>LBY003Moderate humanitarian conditions - Level 3</t>
  </si>
  <si>
    <t>There is lack of information on the severity of needs. Since there is no breakdown of the severity of needs available, all the people in need are considered to be facing moderate humanitarian conditions.</t>
  </si>
  <si>
    <t>LBY003Severe humanitarian conditions - Level 4</t>
  </si>
  <si>
    <t>LBY003Extreme humanitarian conditions - Level 5</t>
  </si>
  <si>
    <t>LBY004Total population</t>
  </si>
  <si>
    <t>OCHA HDX accessed 12/08/2024</t>
  </si>
  <si>
    <t>https://data.humdata.org/dataset/cod-ab-lby?</t>
  </si>
  <si>
    <t>The figure represents the total landmass of Tripoli, Ejdabia, Benghazi, and Alkufra districts where most Sudanese are received and hosted.</t>
  </si>
  <si>
    <t>LBY004Landmass affected</t>
  </si>
  <si>
    <t>IOM 08/03/2024 ; OCHA HDX accessed 12/08/2024</t>
  </si>
  <si>
    <t>https://dtm.iom.int/reports/libya-profile-sudanese-migrants-libya-march-2024 ; https://data.humdata.org/dataset/libya-total-population-by-mantika?</t>
  </si>
  <si>
    <t>Most Sudanese nationals are being received and hosted in there four districts, according to IOM: Tripoli, Ejdabia, Benghazi, and Alkufra. The total population of these districts are considered to be exposed to the Sudanese refugees crisis in Libya as the host community is impacted by the arrival of large numbers of refugees and the increasing pressure over public services that has been stretched to a maximum.</t>
  </si>
  <si>
    <t>LBY004People exposed</t>
  </si>
  <si>
    <t>UNHCR 02/07/2024</t>
  </si>
  <si>
    <t>https://reliefweb.int/report/chad/sudan-emergency-regional-refugee-response-plan-january-december-2024-mid-year-update-june-2024</t>
  </si>
  <si>
    <t xml:space="preserve">The figure includes the number of registered Sudanese refugees with UNHCR, the number of the yet unregistered refugees, asylum seekers, or migrants of Sudanese nationality in Libya, and third nationals who crossed from Sudan to Libya, in addition to the number of the affected host community due to the influx of Sudanese. People in Sudan are fleeing the conflict that started in April 2023, and they are seeking safety and refuge in many countries, including Libya. The figures are as of June 2024, as provided by UNHCR. </t>
  </si>
  <si>
    <t>LBY004People affected</t>
  </si>
  <si>
    <t>LBY004People displaced</t>
  </si>
  <si>
    <t>ACLED accessed 23/08/2024</t>
  </si>
  <si>
    <t>The figure is the fatalities related to the Sudanese refugees in Libya between 01 February - 31 July</t>
  </si>
  <si>
    <t>LBY004Fatalities reported</t>
  </si>
  <si>
    <t>LBY004Fatalities in all crises</t>
  </si>
  <si>
    <t xml:space="preserve">The PiN includes the number of registered Sudanese refugees with UNHCR (40,000 people), the number of the yet unregistered refugees, asylum seekers, or migrants of Sudanese nationality in Libya (109,000), and third nationals who crossed from Sudan to Libya (1,000 people), in addition to the number of the affected host community due to the influx of Sudanese (45,000 people). People in Sudan are fleeing the conflict that started in April 2023, and they are seeking safety and refuge in many countries, including Libya. The figures are as of June 2024, as provided by UNHCR. </t>
  </si>
  <si>
    <t>LBY004People in Need</t>
  </si>
  <si>
    <t>IOM 08/03/2024 ; OCHA HDX accessed 12/08/2024 ; UNHCR 02/07/2024</t>
  </si>
  <si>
    <t>https://dtm.iom.int/reports/libya-profile-sudanese-migrants-libya-march-2024 ; https://data.humdata.org/dataset/libya-total-population-by-mantika? ; https://reliefweb.int/report/chad/sudan-emergency-regional-refugee-response-plan-january-december-2024-mid-year-update-june-2024</t>
  </si>
  <si>
    <t xml:space="preserve">According to INFORM severity index methodology, the number of people facing Minimal humanitarian conditions or in Level 1= People exposed - People affected. The population of the districts where most Sudanese are hosted and received is considered the people exposed, and the total refugee population from Sudan, in addition to the affected host community, is considered the people affected. </t>
  </si>
  <si>
    <t>LBY004Minimal humanitarian conditions - Level 1</t>
  </si>
  <si>
    <t>According to the INFORM severity index methodology, people facing stressed humanitarian conditions or Level 2 = People affected - People in Need (PIN). Since the people affected and the people in need are the same in this crisis, there are no people facing stressed humanitarian conditions.</t>
  </si>
  <si>
    <t>LBY004Stressed humanitarian conditions - Level 2</t>
  </si>
  <si>
    <t>ACAPS considers the refugees registered with UNHCR and the affected host community in Level 3, as they likely have less needs compared to the asylum seekers, migrants, and third country nationals. The registered refugees have a more stable legal status and likely face lower risks of arbitrary detention by Libyan security forces due to lack of documentation. They also likely have easier access to public services and receive humanitarian aid for being UHNHCR card holders. The host community also have less needs compared to the other groups, since they are citizens and have a more stable status in their country.</t>
  </si>
  <si>
    <t>LBY004Moderate humanitarian conditions - Level 3</t>
  </si>
  <si>
    <t xml:space="preserve">ACAPS considers the Sudanese who are not registered with UNHCR and the third nationals who crossed from Sudan to Libya to be in Level 4. Their needs include protection, food security, education, healthcare, and other services. </t>
  </si>
  <si>
    <t>LBY004Severe humanitarian conditions - Level 4</t>
  </si>
  <si>
    <t>Level 5 is kept as an information gap, as there are no sources suggest that people are facing extreme humanitarian conditions in Libya.</t>
  </si>
  <si>
    <t>LBY004Extreme humanitarian conditions - Level 5</t>
  </si>
  <si>
    <t>LBY002Total population</t>
  </si>
  <si>
    <t>World Bank accessed 13/08/2024</t>
  </si>
  <si>
    <t>https://data.worldbank.org/indicator/AG.LND.TOTL.K2?locations=LY</t>
  </si>
  <si>
    <t xml:space="preserve">It is unclear what areas host the most number of migrants, as they continue to be on the move, thus the total landmass of Libya is considered for this crisis. </t>
  </si>
  <si>
    <t>LBY002Landmass affected</t>
  </si>
  <si>
    <t xml:space="preserve">It is unclear what areas host the most number of migrants, as they continue to be on the move, thus the whole population is exposed to the mixed migration crisis. Libya is a transit country for migrants and asylum seekers, mostly Sub-Saharan Africans aiming to reach Europe. The lack of legal status and, for many, the lack of recognition of their refugee status expose them to severe protection violations, especially in the official and unofficial detention centres nationwide. </t>
  </si>
  <si>
    <t>LBY002People exposed</t>
  </si>
  <si>
    <t>UNHCR accessed 25/08/2024 ; IOM 28/06/2024</t>
  </si>
  <si>
    <t>https://data.unhcr.org/en/country/lby ; https://reliefweb.int/report/libya/libya-migrant-report-round-52-key-findings-march-may-2024</t>
  </si>
  <si>
    <t>The people affected by the mixed migration crisis in Libya are considered to be the registered refugees and asylum-seekers in Libya as of 1 August 2024 (65,607) and the number of migrants in Libya during the period March - May 2024 (725,304)</t>
  </si>
  <si>
    <t>LBY002People affected</t>
  </si>
  <si>
    <t>The number of the people displaced includes the registered refugees and asylum-seekers in Libya as of 1 July 2024  (64,811) and the number of migrants in Libya during the period March - May 2024 (725,304)</t>
  </si>
  <si>
    <t>LBY002People displaced</t>
  </si>
  <si>
    <t>IOM accessed 23/08/2024</t>
  </si>
  <si>
    <t>https://missingmigrants.iom.int/region/mediterranean?region_incident=All&amp;route=3861&amp;year%5B%5D=10121&amp;month=All&amp;incident_date%5Bmin%5D=&amp;incident_date%5Bmax%5D=</t>
  </si>
  <si>
    <t>The dead and missing migrants  between 1 February - 31 July 2024 on the Central Mediterranean migration route ( 870 people)</t>
  </si>
  <si>
    <t>LBY002Fatalities reported</t>
  </si>
  <si>
    <t>LBY002Fatalities in all crises</t>
  </si>
  <si>
    <t>The number of the people in need of humanitarian assistance are the registered refugees and asylum-seekers in Libya as of 1 August 2024 (65,607) and the number of migrants in Libya during the period March - May 2024 (725,304)</t>
  </si>
  <si>
    <t>LBY002People in Need</t>
  </si>
  <si>
    <t>World Population Review accessed 17/08/2024 ; UNHCR accessed 25/08/2024 ; IOM 28/06/2024</t>
  </si>
  <si>
    <t>https://worldpopulationreview.com/countries/libya-population ; https://data.unhcr.org/en/country/lby ; https://reliefweb.int/report/libya/libya-migrant-report-round-52-key-findings-march-may-2024</t>
  </si>
  <si>
    <t>According to INFORM severity index methodology, the number of people facing Minimal humanitarian conditions or in Level 1= People exposed - People affected. The total population is considered exposed to the mixed migration crisis. The people affected are the registered refugees and asylum-seekers in Libya as of 1 August 2024 (65,607) and the number of migrants in Libya during the period Ocotober - December 2023 (706,369)</t>
  </si>
  <si>
    <t>LBY002Minimal humanitarian conditions - Level 1</t>
  </si>
  <si>
    <t>LBY002Stressed humanitarian conditions - Level 2</t>
  </si>
  <si>
    <t>The number of the people in need of humanitarian assistance are the registered refugees and asylum-seekers in Libya as of 1 August 2024 (65,607) and the number of migrants in Libya during the period March - May 2024 (725,304). Since there is no breakdown of the severity of needs available, all the people in need are considered to be facing moderate humanitarian conditions.</t>
  </si>
  <si>
    <t>LBY002Moderate humanitarian conditions - Level 3</t>
  </si>
  <si>
    <t>Since there is no breakdown of the severity of needs available, all the people in need are considered to be facing moderate humanitarian conditions.</t>
  </si>
  <si>
    <t>LBY002Severe humanitarian conditions - Level 4</t>
  </si>
  <si>
    <t>LBY002Extreme humanitarian conditions - Level 5</t>
  </si>
  <si>
    <t>LBY001Total population</t>
  </si>
  <si>
    <t>The figure represents the total landmass of Libya</t>
  </si>
  <si>
    <t>LBY001Landmass affected</t>
  </si>
  <si>
    <t>The whole population is exposed to the complex crisis, drivern by conflict, displacement, socio-political issues, and natural hazards. Libya has been in a civil war since 2011 following the Arab Spring uprising, with full-scale armed clashes between supporters of former leader Muammar Gaddafi and opposing armed groups. This has resulted in political instability, protracted violence, the emergence of various armed groups looking to control Libya, damage to critical infrastructure, and severe disruptions to the country's oil production. On 10 September 2023, Storm Daniel hit northeastern Libya, resulting in the collapse of two dams in Derna district and needs for more than 884,000 people, mostly WASH, health, food, and livelihood. Libya is a transit country for migrants and asylum seekers, mostly Sub-Saharan Africans aiming to reach Europe.</t>
  </si>
  <si>
    <t>LBY001People exposed</t>
  </si>
  <si>
    <t>The whole population is considered affected at different degrees by the complex crisis as it impacts all states in Libya. The complex crisis is drivern by conflict, displacement, socio-political issues, and natural hazards. Libya has been in a civil war since 2011 following the Arab Spring uprising, with full-scale armed clashes between supporters of former leader Muammar Gaddafi and opposing armed groups. This has resulted in political instability, protracted violence, the emergence of various armed groups looking to control Libya, damage to critical infrastructure, and severe disruptions to the country's oil production. On 10 September 2023, Storm Daniel hit northeastern Libya, resulting in the collapse of two dams in Derna district and needs for more than 884,000 people, mostly WASH, health, food, and livelihood. Libya is a transit country for migrants and asylum seekers, mostly Sub-Saharan Africans aiming to reach Europe.</t>
  </si>
  <si>
    <t>LBY001People affected</t>
  </si>
  <si>
    <t>UNHCR accessed 25/08/2024 ; IOM 17/11/2023</t>
  </si>
  <si>
    <t>https://data.unhcr.org/en/country/lby ; https://reliefweb.int/report/libya/libya-impact-storm-daniel-update-displacement-and-needs-november-2023</t>
  </si>
  <si>
    <t>The figure represents the total IDPs in Libya as of 31 Aug 2023 (125,802) + Total IDP returnees in Libya as of 31 August 2023 (705,426) + People displaced following storm Daniel and the floods as at November 2023 (44,800). The numbers of refugees, asylum seekers, and migrants in Libya are not included as the driver of their displacement is not the complex crisis in Libya. They are counted under the Mixed Migration and the Refugees in Libya crises.</t>
  </si>
  <si>
    <t>LBY001People displaced</t>
  </si>
  <si>
    <t>LBY001Fatalities reported</t>
  </si>
  <si>
    <t>LBY001Fatalities in all crises</t>
  </si>
  <si>
    <t>OCHA HNO 26/01/2023 ; OCHA 14/09/2023</t>
  </si>
  <si>
    <t>https://reliefweb.int/report/libya/libya-humanitarian-overview-2023-december-2022 ; https://reliefweb.int/report/libya/libya-flood-response-flash-appeal-sept-2023-dec-2023-issued-september-2023-enar</t>
  </si>
  <si>
    <t>The updated PiN figure includes the number of people in need identified following storm Daniel and the floods in the affected areas of Al Jabal Al Akhdar, Almarj, Benghazi, Derna, and Tobruk (884,479 people) and the number of PiN from the latest HNO (2023) for the remaining areas in Libya (280,300 people). The complex crisis in Libya is drivern by conflict, displacement, socio-political issues, and natural hazards.</t>
  </si>
  <si>
    <t>LBY001People in Need</t>
  </si>
  <si>
    <t xml:space="preserve">According to INFORM severity index methodology, the number of people facing Minimal humanitarian conditions or in Level 1= People exposed - People affected. Since the whole population is exposed and affected by the complex crisis in Libya, there are no people in minimal humanitarian conditions. </t>
  </si>
  <si>
    <t>LBY001Minimal humanitarian conditions - Level 1</t>
  </si>
  <si>
    <t>World Population Review accessed 17/08/2024 ; OCHA HNO 26/01/2023 ; OCHA 14/09/2023</t>
  </si>
  <si>
    <t>https://worldpopulationreview.com/countries/libya-population ; https://reliefweb.int/report/libya/libya-humanitarian-overview-2023-december-2022 ; https://reliefweb.int/report/libya/libya-flood-response-flash-appeal-sept-2023-dec-2023-issued-september-2023-enar</t>
  </si>
  <si>
    <t>According to the INFORM severity index methodology, people facing stressed humanitarian conditions or Level 2 = People affected - People in Need (PIN). The whole population is affected by the complex crisis in Libya, and the People in Need figure includes the number of people in need identified following storm Daniel and the floods in the affected areas of Al Jabal Al Akhdar, Almarj, Benghazi, Derna, and Tobruk (884,479 people) and the number of PiN from the latest HNO (2023) for the remaining areas in Libya (280,300 people).</t>
  </si>
  <si>
    <t>LBY001Stressed humanitarian conditions - Level 2</t>
  </si>
  <si>
    <t xml:space="preserve">The updated PiN figure includes the number of people in need identified following storm Daniel and the floods in the affected areas of Al Jabal Al Akhdar, Almarj, Benghazi, Derna, and Tobruk (884,479 people) and the number of PiN from the latest HNO (2023) for the remaining areas in Libya (280,300 people), excluding the number of refugees, migrants, asylum seekers, and the people displaced following storm Daniel as they are considered to face severe humanitarian conditions and put in Level 4. The complex crisis in Libya is driven by conflict, displacement, socio-political issues, and natural hazards. Since there is no breakdown of the severity of needs available and to avoid double counting, all the people in need are considered to be facing moderate humanitarian conditions. </t>
  </si>
  <si>
    <t>LBY001Moderate humanitarian conditions - Level 3</t>
  </si>
  <si>
    <t>UNHCR accessed 25/08/2024 ; IOM 28/06/2024 ; IOM 17/11/2023</t>
  </si>
  <si>
    <t>https://data.unhcr.org/en/country/lby ; https://reliefweb.int/report/libya/libya-migrant-report-round-52-key-findings-march-may-2024 ; https://reliefweb.int/report/libya/libya-impact-storm-daniel-update-displacement-and-needs-november-2023</t>
  </si>
  <si>
    <t>The refugees, asylum seeker, and migrants in Libya, in addition to the people who were displaced following storm Daniel, are considered to have more needs and face severe humanitarian conditions. The registered refugees and asylum-seekers in Libya as of 1 August 2024  (65,607) people. The number of migrants in Libya during the period March - May 2024 (725,304) people. The people displaced following storm Daniel and the floods as at November 2023 are 44,800 people. Libya is a transit country for migrants and asylum seekers, mostly Sub-Saharan Africans, aiming to reach Europe. The lack of legal status and, for many, the lack of recognition of their refugee status expose them to severe protection violations, especially in the official and unofficial detention centres nationwide. On 10 September 2023, Storm Daniel hit northeastern Libya, resulting in the collapse of two dams in Derna district and needs, mostly WASH, health, food, and livelihood. Besides severely damaging infrastructure, the crisis led to water contamination, increasing the risk of disease outbreaks.</t>
  </si>
  <si>
    <t>LBY001Severe humanitarian conditions - Level 4</t>
  </si>
  <si>
    <t xml:space="preserve">There are no people considered facing extreme humanitarian conditions. This has also been cross-checked with the Libya 2023 HNO. </t>
  </si>
  <si>
    <t>LBY001Extreme humanitarian conditions - Level 5</t>
  </si>
  <si>
    <t>BBS 18/04/2023; Govt. Bangladesh and UNHCR 31/07/2024</t>
  </si>
  <si>
    <t>http://bbs.portal.gov.bd/sites/default/files/files/bbs.portal.gov.bd/page/b343a8b4_956b_45ca_872f_4cf9b2f1a6e0/2023-04-18-08-42-4f13d316f798b9e5fd3a4c61eae4bfef.pdf; 
https://reliefweb.int/report/bangladesh/rohingya-refugee-responsebangladesh-joint-government-bangladesh-unhcr-population-factsheet-31-july-2024</t>
  </si>
  <si>
    <t>Total population of Bangladesh (169,828,911) for 2022 according to the Bangladesh Bureau of Statistics (BBS) plus the number of registered Rohingya refugees</t>
  </si>
  <si>
    <t>BGD001Total population</t>
  </si>
  <si>
    <t>BBS 2020; IPC 15/06/2022</t>
  </si>
  <si>
    <t>https://bbs.portal.gov.bd/sites/default/files/files/bbs.portal.gov.bd/page/a1d32f13_8553_44f1_92e6_8ff80a4ff82e/2021-05-14-06-22-47723b0e1476ed905d1c121f8f07d935.pdf;
https://www.ipcinfo.org/fileadmin/user_upload/ipcinfo/docs/IPC_Bangladesh_Chronic_Food_Insecurity_2022June_report.pdf</t>
  </si>
  <si>
    <t>The chronic food security crisis in Bangladesh is affecting the entire country (all the 64 districts) which is reflected by the food insecurity situation in the country. All the districts have people who are facing moderate or severe chronic food insecurity (IPC levels 3 or 4). In each district, as per the IPC chronic food insecurity estimates in 2022, at least 15% of the population are facing  moderate or severe chronic food insecurity. So, the BGD001 (Multiple crises in Bangladesh) covers the entire country.
The landmass affected by cyclone Remal and floods is not considered as it would result in double counting.</t>
  </si>
  <si>
    <t>BGD001Landmass affected</t>
  </si>
  <si>
    <t>BBS 18/04/2023; IPC 15/06/2022; Govt. Bangladesh and UNHCR 31/07/2024</t>
  </si>
  <si>
    <t>http://bbs.portal.gov.bd/sites/default/files/files/bbs.portal.gov.bd/page/b343a8b4_956b_45ca_872f_4cf9b2f1a6e0/2023-04-18-08-42-4f13d316f798b9e5fd3a4c61eae4bfef.pdf
https://www.ipcinfo.org/fileadmin/user_upload/ipcinfo/docs/IPC_Bangladesh_Chronic_Food_Insecurity_2022June_report.pdf
https://reliefweb.int/report/bangladesh/rohingya-refugee-responsebangladesh-joint-government-bangladesh-unhcr-population-factsheet-31-july-2024</t>
  </si>
  <si>
    <t>The figure represents the total number of people living in the affected areas which is the entire population of the country and the registered Rohingya refugees in Bangladesh. 
The population exposed by cyclone Remal and floods is not considered as it would result in double counting.</t>
  </si>
  <si>
    <t>BGD001People exposed</t>
  </si>
  <si>
    <t>IPC 15/06/2022; IPC 02/04/2024; Govt. Bangladesh and UNHCR 31/07/2024; UN RC Bangladesh and UNCT Bangladesh 09/06/2024</t>
  </si>
  <si>
    <t>https://www.ipcinfo.org/fileadmin/user_upload/ipcinfo/docs/IPC_Bangladesh_Chronic_Food_Insecurity_2022June_report.pdf
https://www.ipcinfo.org/fileadmin/user_upload/ipcinfo/docs/IPC_Bangladesh_Acute_Food_Insecurity_Feb_Oct_2024_Report.pdf
https://reliefweb.int/report/bangladesh/rohingya-refugee-responsebangladesh-joint-government-bangladesh-unhcr-population-factsheet-31-july-2024
https://reliefweb.int/report/bangladesh/bangladesh-cyclone-remal-hctt-humanitarian-response-plan-2024-june-dec-2024</t>
  </si>
  <si>
    <t>The affected population is the total population who are facing IPC Level 2+ chronic food insecurity (excluding the Cox's Bazar host community), Cox's Bazar host community (who are people in need and are in Level 3 or above levels of humanitarian conditions), and the registered Rohingya refugee population. For the districts for which the acute food insecurity projections for the period April-October 2024 is available, acute food insecurity data is used instead of chronic food insecurity data. In the case of acute food insecurity, the affected population are those who are facing IPC Phase 2+ acute food insecurity.
Given the profile of the people affected by cyclone Remal and floods, it is highly likely that they are also affected by the food insecurity, facing IPC level 2 or above conditions.</t>
  </si>
  <si>
    <t>BGD001People affected</t>
  </si>
  <si>
    <t>Govt. Bangladesh and UNHCR 31/07/2024; UN RC Bangladesh and UNCT Bangladesh 09/06/2024; CARE 31/05/2024; UN RC Bangladesh and UNCT Bangladesh 14/07/2024; MoDMR 24/08/2024</t>
  </si>
  <si>
    <t>https://reliefweb.int/report/bangladesh/rohingya-refugee-responsebangladesh-joint-government-bangladesh-unhcr-population-factsheet-31-july-2024
https://reliefweb.int/report/bangladesh/bangladesh-cyclone-remal-hctt-humanitarian-response-plan-2024-june-dec-2024
https://reliefweb.int/report/bangladesh/rapid-assessment-cyclone-remal-2024
https://reliefweb.int/report/bangladesh/bangladesh-cyclone-and-monsoon-floods-humanitarian-response-plan-june-december-2024
https://modmr.gov.bd/sites/default/files/files/modmr.portal.gov.bd/situationreport/868bdcd4_29b5_4a60_b177_4de927e3de91/Daily%20Disaster%20Situation%20Report%2024.08.2024,%20time%203.00%20pm%20(2).pdf</t>
  </si>
  <si>
    <t>Total number of registered Rohingya refugees (989,585) and IDPs displaced by cyclone Remal (278,125), and floods (544,888).
Total = (989,585 + 278,125 + 544,888) = 1,812,598</t>
  </si>
  <si>
    <t>BGD001People displaced</t>
  </si>
  <si>
    <t>BGD001Injuries reported</t>
  </si>
  <si>
    <t>ACLED accessed 18/08/2024; MoDMR 31/05/2024; UN RC Bangladesh and UNCT Bangladesh 14/07/2024; MoDMR 24/08/2024</t>
  </si>
  <si>
    <t>https://acleddata.com/data-export-tool/
https://modmr.gov.bd/site/situationreport/1da3c196-bef9-4482-b2c1-08c6f33165ef/%E0%A6%A6%E0%A7%88%E0%A6%A8%E0%A6%BF%E0%A6%95-%E0%A6%A6%E0%A7%81%E0%A6%B0%E0%A7%8D%E0%A6%AF%E0%A7%8B%E0%A6%97-%E0%A6%AA%E0%A7%8D%E0%A6%B0%E0%A6%A4%E0%A6%BF%E0%A6%AC%E0%A7%87%E0%A6%A6%E0%A6%A8%E0%A6%83-%E0%A7%A9%E0%A7%A7-%E0%A6%AE%E0%A7%87-%E0%A7%A8%E0%A7%A6%E0%A7%A8%E0%A7%AA
https://reliefweb.int/report/bangladesh/bangladesh-cyclone-and-monsoon-floods-humanitarian-response-plan-june-december-2024
https://modmr.gov.bd/sites/default/files/files/modmr.portal.gov.bd/situationreport/868bdcd4_29b5_4a60_b177_4de927e3de91/Daily%20Disaster%20Situation%20Report%2024.08.2024,%20time%203.00%20pm%20(2).pdf</t>
  </si>
  <si>
    <t>The total number of fatalities in food insecurity, Rohingya refugee, cyclone Remal, and 2024 floods crises. Six months previous to the month the severity index (SI) is calculated are considered. For example, for the January 2023 version of SI, months considered will be July 2022 to December 2022.</t>
  </si>
  <si>
    <t>BGD001Fatalities reported</t>
  </si>
  <si>
    <t>BGD001Fatalities in all crises</t>
  </si>
  <si>
    <t>IPC 15/06/2022; IPC 02/04/2024; ISCG et al. 13/03/2024; Govt. Bangladesh and UNHCR 31/07/2024; UN RC Bangladesh and UNCT Bangladesh 09/06/2024; UN RC Bangladesh and UNCT Bangladesh 14/07/2024</t>
  </si>
  <si>
    <t>https://www.ipcinfo.org/fileadmin/user_upload/ipcinfo/docs/IPC_Bangladesh_Chronic_Food_Insecurity_2022June_report.pdf
https://www.ipcinfo.org/fileadmin/user_upload/ipcinfo/docs/IPC_Bangladesh_Acute_Food_Insecurity_Feb_Oct_2024_Report.pdf
https://reliefweb.int/report/bangladesh/2024-joint-response-plan-rohingya-humanitarian-crisis-january-december-2024
https://reliefweb.int/report/bangladesh/rohingya-refugee-responsebangladesh-joint-government-bangladesh-unhcr-population-factsheet-31-july-2024
https://reliefweb.int/report/bangladesh/bangladesh-cyclone-remal-hctt-humanitarian-response-plan-2024-june-dec-2024
https://reliefweb.int/report/bangladesh/bangladesh-cyclone-and-monsoon-floods-humanitarian-response-plan-june-december-2024</t>
  </si>
  <si>
    <t>The PIN is the total population who are facing IPC Level 3+ chronic food insecurity and people in need in the Rohingya refugee crisis. For the districts for which the acute food insecurity projections for the period April-October 2024 is available, acute food insecurity data is used instead of chronic food insecurity data. In the case of acute food insecurity, the affected population are those who are facing IPC Phase 3+ acute food insecurity.
Given their profile in the Humanitarian Response Plan for cyclone Remal, majority of the people in need in the Cyclone Remal crisis overlap with the people in need in the food security crisis. The response plan mentions that nearly 900,000 people are in need of food security assistance, who seem to be experiencing food insecurity prior to cyclone Remal, among a total of 1,300,000 people in need in total. Therefore, 400,000 (1,300,000 - 900,000) people in need in the cyclone Remal crisis are considered to not overlap with the people in need in the food security crisis and considered in the total PIN for the country level crisis. Applying the same method for the floods crisis, 92,041 (1,400,000 - 1,307,959) people in need in the floods crisis are considered to not overlap with the people in need in the food security crisis and considered in the total PIN for the country level crisis.</t>
  </si>
  <si>
    <t>BGD001People in Need</t>
  </si>
  <si>
    <t>IPC 15/06/2022; IPC 02/04/2024; ISCG et al. 13/03/2024; UN RC Bangladesh and UNCT Bangladesh 09/06/2024</t>
  </si>
  <si>
    <t>https://www.ipcinfo.org/fileadmin/user_upload/ipcinfo/docs/IPC_Bangladesh_Chronic_Food_Insecurity_2022June_report.pdf
https://www.ipcinfo.org/fileadmin/user_upload/ipcinfo/docs/IPC_Bangladesh_Acute_Food_Insecurity_Feb_Oct_2024_Report.pdf
https://reliefweb.int/report/bangladesh/2024-joint-response-plan-rohingya-humanitarian-crisis-january-december-2024
https://reliefweb.int/report/bangladesh/bangladesh-cyclone-remal-hctt-humanitarian-response-plan-2024-june-dec-2024</t>
  </si>
  <si>
    <t>It is the number of people facing Level 1 humanitarian conditions in the chronic food security crisis and Rohingya refugee crisis. 
It is highly likely that the population in level 1 in cyclone Remal and floods crises are also in level 1 of food security crisis, so they are not considered here to avoid double counting.</t>
  </si>
  <si>
    <t>BGD001Minimal humanitarian conditions - Level 1</t>
  </si>
  <si>
    <t>It is the number of people facing Level 2 humanitarian conditions in the chronic food security crisis and Rohingya refugee crisis.
Given their profile in the Humanitarian Response Plan for cyclone Remal, majority of the people in need in the Cyclone Remal crisis overlap with the people in need in the food security crisis. The response plan mentions that nearly 900,000 people are in need of food security assistance, who seem to be experiencing food insecurity prior to cyclone Remal, among a total of 1,300,000 people in need in total. Therefore, 400,000 (1,300,000 - 900,000) people in need in the cyclone Remal crisis are considered to not overlap with the people in need in the food security crisis and considered in the total PIN for the country level crisis. Similarly, the corresponding figure for the floods crisis is 92,041. Given their profile, the 492,041 people are considered to be affected by the chronic food security crisis also and assumed to be in level 2 humanitarian conditions. As they are assigned to the level 3 humanitarian conditions in cyclone Remal, the 492,041 figure is deducted from the sum of people in level 2 in chronic food security crisis and Rohingya refugee crisis.</t>
  </si>
  <si>
    <t>BGD001Stressed humanitarian conditions - Level 2</t>
  </si>
  <si>
    <t>IPC 15/06/2022; IPC 02/04/2024: ISCG et al. 13/03/2024; Govt. Bangladesh and UNHCR 31/07/2024; IPC 02/04/2024; UN RC Bangladesh and UNCT Bangladesh 09/06/2024; UN RC Bangladesh and UNCT Bangladesh 14/07/2024</t>
  </si>
  <si>
    <t>https://www.ipcinfo.org/fileadmin/user_upload/ipcinfo/docs/IPC_Bangladesh_Chronic_Food_Insecurity_2022June_report.pdf
https://www.ipcinfo.org/fileadmin/user_upload/ipcinfo/docs/IPC_Bangladesh_Acute_Food_Insecurity_Feb_Oct_2024_Report.pdf; https://reliefweb.int/report/bangladesh/2024-joint-response-plan-rohingya-humanitarian-crisis-january-december-2024
https://reliefweb.int/report/bangladesh/rohingya-refugee-responsebangladesh-joint-government-bangladesh-unhcr-population-factsheet-31-july-2024
https://reliefweb.int/report/bangladesh/bangladesh-cyclone-remal-hctt-humanitarian-response-plan-2024-june-dec-2024
https://reliefweb.int/report/bangladesh/bangladesh-cyclone-and-monsoon-floods-humanitarian-response-plan-june-december-2024</t>
  </si>
  <si>
    <t>It is the number of people facing Level 3 humanitarian conditions in the chronic food security crisis and Rohingya refugee crisis.
Given their profile in the Humanitarian Response Plan for cyclone Remal, majority of the people in need in the Cyclone Remal crisis overlap with the people in need in the food security crisis. The response plan mentions that nearly 900,000 people are in need of food security assistance, who seem to be experiencing food insecurity prior to cyclone Remal, among a total of 1,300,000 people in need in total. Therefore, 400,000 (1,300,000 - 900,000) people in need in the cyclone Remal crisis are considered to not overlap with the people in need in the food security crisis and considered in the total PIN for the country level crisis. Similarly, the corresponding figure for the floods crisis is 92,041. All the 492,041 people in need are assigned to Level 3 as there is not enough information to assign people in need in the cyclone Remal and floods crises to higher levels (level 4 and 5).</t>
  </si>
  <si>
    <t>BGD001Moderate humanitarian conditions - Level 3</t>
  </si>
  <si>
    <t>IPC 15/06/2022; IPC 02/04/2024; IPC 02/04/2024; UN RC Bangladesh and UNCT Bangladesh 09/06/2024; CARE 31/05/2024; UN RC Bangladesh and UNCT Bangladesh 14/07/2024</t>
  </si>
  <si>
    <t>https://www.ipcinfo.org/fileadmin/user_upload/ipcinfo/docs/IPC_Bangladesh_Chronic_Food_Insecurity_2022June_report.pdf
https://www.ipcinfo.org/fileadmin/user_upload/ipcinfo/docs/IPC_Bangladesh_Acute_Food_Insecurity_Feb_Oct_2024_Report.pdf; https://www.ipcinfo.org/fileadmin/user_upload/ipcinfo/docs/IPC_Bangladesh_Acute_Food_Insecurity_Feb_Oct_2024_Report.pdf; https://reliefweb.int/report/bangladesh/bangladesh-cyclone-remal-hctt-humanitarian-response-plan-2024-june-dec-2024
https://reliefweb.int/report/bangladesh/rapid-assessment-cyclone-remal-2024; https://reliefweb.int/report/bangladesh/bangladesh-cyclone-and-monsoon-floods-humanitarian-response-plan-june-december-2024</t>
  </si>
  <si>
    <t xml:space="preserve">It is the number of people facing Level 4 humanitarian conditions in the chronic food security crisis and Rohingya refugee crisis. There is not enough information regarding the humanitarian conditions that can used to assign people in level 4 for the cyclone Remal and floods crises. </t>
  </si>
  <si>
    <t>BGD001Severe humanitarian conditions - Level 4</t>
  </si>
  <si>
    <t xml:space="preserve">It is the number of people facing Level 5 humanitarian conditions in the food security and Rohingya refugee crisis. There is not enough information regarding the humanitarian conditions that can used to assign people in level 5 for the cyclone Remal and floods crises. </t>
  </si>
  <si>
    <t>BGD001Extreme humanitarian conditions - Level 5</t>
  </si>
  <si>
    <t>IPC 15/06/2022; IPC 02/04/2024; ISCG et al. 13/03/2024; UN RC Bangladesh and UNCT Bangladesh 09/06/2024; UN RC Bangladesh and UNCT Bangladesh 09/06/2024; UNICEF 02/06/2024; UN RC Bangladesh and UNCT Bangladesh 14/07/2024; CARE 11/07/2024; CARE 08/07/2024</t>
  </si>
  <si>
    <t>https://www.ipcinfo.org/fileadmin/user_upload/ipcinfo/docs/IPC_Bangladesh_Chronic_Food_Insecurity_2022June_report.pdf
https://www.ipcinfo.org/fileadmin/user_upload/ipcinfo/docs/IPC_Bangladesh_Acute_Food_Insecurity_Feb_Oct_2024_Report.pdf
https://reliefweb.int/report/bangladesh/2024-joint-response-plan-rohingya-humanitarian-crisis-january-december-2024
https://reliefweb.int/report/bangladesh/bangladesh-cyclone-remal-hctt-humanitarian-response-plan-2024-june-dec-2024
&amp;'BGD013'!H16 https://reliefweb.int/report/bangladesh/bangladesh-cyclone-and-monsoon-floods-humanitarian-response-plan-june-december-2024
https://reliefweb.int/report/bangladesh/bangladesh-needs-assessment-working-group-situation-overview-norther-flood-2024-potential-inundation-exposed-and-affected-population-version-2nd-update
https://reliefweb.int/report/bangladesh/bangladesh-needs-assessment-working-group-situation-overview-flood-2024-potential-inundation-exposed-population-version-1st-update</t>
  </si>
  <si>
    <t>The affected groups are:
Refugees
IDPs
Returnees
Host
Non-host</t>
  </si>
  <si>
    <t>BGD001Crisis affected groups</t>
  </si>
  <si>
    <t>No data/information available</t>
  </si>
  <si>
    <t>BGD001People facing limited access constraints</t>
  </si>
  <si>
    <t>BGD001People facing restricted access constraints</t>
  </si>
  <si>
    <t>BGD001Illness cases reported</t>
  </si>
  <si>
    <t>MoDMR 31/05/2024; UN RC Bangladesh and UNCT Bangladesh 14/07/2024</t>
  </si>
  <si>
    <t>https://modmr.gov.bd/site/situationreport/1da3c196-bef9-4482-b2c1-08c6f33165ef/%E0%A6%A6%E0%A7%88%E0%A6%A8%E0%A6%BF%E0%A6%95-%E0%A6%A6%E0%A7%81%E0%A6%B0%E0%A7%8D%E0%A6%AF%E0%A7%8B%E0%A6%97-%E0%A6%AA%E0%A7%8D%E0%A6%B0%E0%A6%A4%E0%A6%BF%E0%A6%AC%E0%A7%87%E0%A6%A6%E0%A6%A8%E0%A6%83-%E0%A7%A9%E0%A7%A7-%E0%A6%AE%E0%A7%87-%E0%A7%A8%E0%A7%A6%E0%A7%A8%E0%A7%AA
https://reliefweb.int/report/bangladesh/bangladesh-cyclone-and-monsoon-floods-humanitarian-response-plan-june-december-2024</t>
  </si>
  <si>
    <t>Number of houses damaged by Cyclone Remal and floods in Bangladesh.</t>
  </si>
  <si>
    <t>BGD001Buildings damaged</t>
  </si>
  <si>
    <t>MoDMR 31/05/2024</t>
  </si>
  <si>
    <t>https://modmr.gov.bd/site/situationreport/1da3c196-bef9-4482-b2c1-08c6f33165ef/%E0%A6%A6%E0%A7%88%E0%A6%A8%E0%A6%BF%E0%A6%95-%E0%A6%A6%E0%A7%81%E0%A6%B0%E0%A7%8D%E0%A6%AF%E0%A7%8B%E0%A6%97-%E0%A6%AA%E0%A7%8D%E0%A6%B0%E0%A6%A4%E0%A6%BF%E0%A6%AC%E0%A7%87%E0%A6%A6%E0%A6%A8%E0%A6%83-%E0%A7%A9%E0%A7%A7-%E0%A6%AE%E0%A7%87-%E0%A7%A8%E0%A7%A6%E0%A7%A8%E0%A7%AA</t>
  </si>
  <si>
    <t>Number of houses damaged by Cyclone Remal in Bangladesh.</t>
  </si>
  <si>
    <t>BGD001Buildings destroyed</t>
  </si>
  <si>
    <t>BGD001Buildings in affected area</t>
  </si>
  <si>
    <t>The Daily Star 03/06/2024</t>
  </si>
  <si>
    <t>https://www.thedailystar.net/environment/climate-crisis/natural-disaster/news/cyclone-remal-losses-estimated-tk-6880-crore-3625321</t>
  </si>
  <si>
    <t>Total economic losses caused by cyclone Remal.</t>
  </si>
  <si>
    <t>BGD001Economic Losses</t>
  </si>
  <si>
    <t>Total population of Bangladesh (169,828,911) for 2022 according to the Bangladesh Bureau of Statistics (BBS) plus the number of registered Rohingya refugees.</t>
  </si>
  <si>
    <t>BGD002Total population</t>
  </si>
  <si>
    <t>BBS 12/2013; Braun and Hochschild (2018)</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</si>
  <si>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t>
  </si>
  <si>
    <t>Total landmass of the affected area. The affected areas are: Teknaf, Ukhia, and Bhashan Char.</t>
  </si>
  <si>
    <t>BGD002Landmass affected</t>
  </si>
  <si>
    <t>ISCG et al. 13/03/2024; Govt. Bangladesh and UNHCR 31/07/2024</t>
  </si>
  <si>
    <t>https://reliefweb.int/report/bangladesh/2024-joint-response-plan-rohingya-humanitarian-crisis-january-december-2024
https://reliefweb.int/report/bangladesh/rohingya-refugee-responsebangladesh-joint-government-bangladesh-unhcr-population-factsheet-31-july-2024</t>
  </si>
  <si>
    <t>It is the total number of registered Rohingya refugees and host community as they are exposed to the Rohingya refugee crisis.                                                                                         
Population Exposed = total number of registered Rohingya refugees + host community population =  989,585+ 544,000 =1,533,585</t>
  </si>
  <si>
    <t>BGD002People exposed</t>
  </si>
  <si>
    <t>It is the total number of registered Rohingya refugees and host community as they are affected by the Rohingya refugee crisis.
Affected population = total number of registered Rohingya refugees + host community population = 989,585+ 544,000 =1,533,585</t>
  </si>
  <si>
    <t>BGD002People affected</t>
  </si>
  <si>
    <t>Govt. Bangladesh and UNHCR 31/07/2024</t>
  </si>
  <si>
    <t>https://reliefweb.int/report/bangladesh/rohingya-refugee-responsebangladesh-joint-government-bangladesh-unhcr-population-factsheet-31-july-2024</t>
  </si>
  <si>
    <t>Total number of registered Rohingya refugees in Bangladesh</t>
  </si>
  <si>
    <t>BGD002People displaced</t>
  </si>
  <si>
    <t>BGD002Injuries reported</t>
  </si>
  <si>
    <t xml:space="preserve">Total fatalities in the affected areas (Teknaf, Ukhiya, and Bhashan Char) in the last 6 months. Six months previous to the month the severity index (SI) is calculated are considered. For example, for January 2023 version of SI, months considered will be July 2022 to December 2022. </t>
  </si>
  <si>
    <t>BGD002Fatalities reported</t>
  </si>
  <si>
    <t>BGD002Fatalities in all crises</t>
  </si>
  <si>
    <t>Number of people in need is 1,533,585 as per the JRP 2024. All the registered Rohingya refugees and host community population are considered people in need. 
People in need = registered Rohingya refugees + host community population  = 989585 + 544,000 = 1,533,585</t>
  </si>
  <si>
    <t>BGD002People in Need</t>
  </si>
  <si>
    <t>ISCG et al. 13/03/2024</t>
  </si>
  <si>
    <t>https://reliefweb.int/report/bangladesh/2024-joint-response-plan-rohingya-humanitarian-crisis-january-december-2024</t>
  </si>
  <si>
    <t>All the people in the exposed population are people in need. They have been assigned to Level 3 and above.</t>
  </si>
  <si>
    <t>BGD002Minimal humanitarian conditions - Level 1</t>
  </si>
  <si>
    <t>BGD002Stressed humanitarian conditions - Level 2</t>
  </si>
  <si>
    <t>ISCG et al. 13/03/2024; Govt. Bangladesh and UNHCR 31/07/2024; IPC 02/04/2024</t>
  </si>
  <si>
    <t>https://www.humanitarianresponse.info/en/operations/bangladesh/document/bangladesh-2023-joint-response-plan-rohingya-humanitarian-crisis; 
https://reliefweb.int/report/bangladesh/rohingya-refugee-responsebangladesh-joint-government-bangladesh-unhcr-population-factsheet-31-july-2024
https://www.ipcinfo.org/fileadmin/user_upload/ipcinfo/docs/IPC_Bangladesh_Acute_Food_Insecurity_Feb_Oct_2024_Report.pdf</t>
  </si>
  <si>
    <t xml:space="preserve">Level 3 = PIN - Level 4 (Methodology) = PIN - number of refugees and people in host communities who are in IPC Phase 4 (May -October 2024 projections). </t>
  </si>
  <si>
    <t>BGD002Moderate humanitarian conditions - Level 3</t>
  </si>
  <si>
    <t>IPC 02/04/2024</t>
  </si>
  <si>
    <t>https://www.ipcinfo.org/fileadmin/user_upload/ipcinfo/docs/IPC_Bangladesh_Acute_Food_Insecurity_Feb_Oct_2024_Report.pdf</t>
  </si>
  <si>
    <t xml:space="preserve">Number of Rohingya refugees and people in host communities who are in IPC Phase 4 (May -October 2024 projections). </t>
  </si>
  <si>
    <t>BGD002Severe humanitarian conditions - Level 4</t>
  </si>
  <si>
    <t>ISCG et al. 13/03/2024; IPC 02/04/2024</t>
  </si>
  <si>
    <t>https://reliefweb.int/report/bangladesh/2024-joint-response-plan-rohingya-humanitarian-crisis-january-december-2024
https://www.ipcinfo.org/fileadmin/user_upload/ipcinfo/docs/IPC_Bangladesh_Acute_Food_Insecurity_Feb_Oct_2024_Report.pdf</t>
  </si>
  <si>
    <t>Not enough information to assign people in need to this level. No one among the affected population was assigned to IPC Phase 5 acute food security.</t>
  </si>
  <si>
    <t>BGD002Extreme humanitarian conditions - Level 5</t>
  </si>
  <si>
    <t>The affected groups from Rohingya refugee crisis are:
Refugees
Host
Non-host</t>
  </si>
  <si>
    <t>BGD002Crisis affected groups</t>
  </si>
  <si>
    <t>BGD002People facing limited access constraints</t>
  </si>
  <si>
    <t>BGD002People facing restricted access constraints</t>
  </si>
  <si>
    <t>BGD002Illness cases reported</t>
  </si>
  <si>
    <t>BGD002Buildings damaged</t>
  </si>
  <si>
    <t>BGD002Buildings destroyed</t>
  </si>
  <si>
    <t>BGD002Buildings in affected area</t>
  </si>
  <si>
    <t>BGD002Economic Losses</t>
  </si>
  <si>
    <t>http://bbs.portal.gov.bd/sites/default/files/files/bbs.portal.gov.bd/page/b343a8b4_956b_45ca_872f_4cf9b2f1a6e0/2023-04-18-08-42-4f13d316f798b9e5fd3a4c61eae4bfef.pdf
https://reliefweb.int/report/bangladesh/rohingya-refugee-responsebangladesh-joint-government-bangladesh-unhcr-population-factsheet-31-july-2024</t>
  </si>
  <si>
    <t>BGD012Total population</t>
  </si>
  <si>
    <t>The chronic food security crisis in Bangladesh is affecting the entire country (all the 64 districts) which is reflected by the food insecurity situation in the country. All the districts have people who are facing moderate or severe chronic food insecurity (IPC levels 3 or 4). In each district, as per the IPC chronic food insecurity estimates in 2022, at least 15% of the population are facing  moderate or severe chronic food insecurity.</t>
  </si>
  <si>
    <t>BGD012Landmass affected</t>
  </si>
  <si>
    <t>The figure represents the total number of people living in the affected areas which is the entire population of the country. The host population in Cox's Bazar and the number of registered refugees are excluded from the figure to avoid double counting (these population groups are considered in the Rohingya refugee crisis).</t>
  </si>
  <si>
    <t>BGD012People exposed</t>
  </si>
  <si>
    <t>IPC 15/06/2022; IPC 02/04/2024</t>
  </si>
  <si>
    <t>https://www.ipcinfo.org/fileadmin/user_upload/ipcinfo/docs/IPC_Bangladesh_Chronic_Food_Insecurity_2022June_report.pdf
https://www.ipcinfo.org/fileadmin/user_upload/ipcinfo/docs/IPC_Bangladesh_Acute_Food_Insecurity_Feb_Oct_2024_Report.pdf</t>
  </si>
  <si>
    <t>The affected population is the total population who are facing IPC Level 2+ chronic food insecurity. The host population in Cox's Bazar and the number of registered refugees are excluded from the figure to avoid double counting (these population groups are considered in the Rohingya refugee crisis).
For the districts for which the acute food insecurity projections for the period April-October 2024 is available, acute food insecurity data is used instead of chronic food insecurity data. In the case of acute food insecurity, the affected population are those who are facing IPC Phase 2+ acute food insecurity.</t>
  </si>
  <si>
    <t>BGD012People affected</t>
  </si>
  <si>
    <t>Not applicable for the food security crisis.</t>
  </si>
  <si>
    <t>BGD012People displaced</t>
  </si>
  <si>
    <t>BGD012Injuries reported</t>
  </si>
  <si>
    <t>The total number of fatalities in food insecurity crisis. Six months previous to the month the severity index (SI) is calculated are considered. For example, for the January 2023 version of SI, months considered will be July 2022 to December 2022.</t>
  </si>
  <si>
    <t>BGD012Fatalities reported</t>
  </si>
  <si>
    <t>BGD012Fatalities in all crises</t>
  </si>
  <si>
    <t>The PIN is the total population who are facing IPC Level 3+ chronic food insecurity.  The host population in Cox's Bazar and the number of registered refugees are excluded from the figure to avoid double counting (these population groups are considered in the Rohingya refugee crisis).
For the districts for which the acute food insecurity projections for the period April-October 2024 is available, acute food insecurity data is used instead of chronic food insecurity data. In the case of acute food insecurity, the affected population are those who are facing IPC Phase 3+ acute food insecurity.</t>
  </si>
  <si>
    <t>BGD012People in Need</t>
  </si>
  <si>
    <t xml:space="preserve">Level 1 = Exposed population - affected population as per ACAPS methodology. </t>
  </si>
  <si>
    <t>BGD012Minimal humanitarian conditions - Level 1</t>
  </si>
  <si>
    <t xml:space="preserve">Level 2 = Affected population - PIN as per ACAPS methodology. </t>
  </si>
  <si>
    <t>BGD012Stressed humanitarian conditions - Level 2</t>
  </si>
  <si>
    <t xml:space="preserve">Level 3 = number of people facing IPC Level 3 chronic food insecurity (for the districts for which the acute food insecurity projections for the period April-October 2024 is available, IPC Phase 3 acute food insecurity data is used instead of IPC Level 3 chronic food insecurity. The host population in Cox's Bazar and the number of registered refugees are excluded from the figure to avoid double counting (these population groups are considered in the Rohingya refugee crisis).
</t>
  </si>
  <si>
    <t>BGD012Moderate humanitarian conditions - Level 3</t>
  </si>
  <si>
    <t xml:space="preserve">Level 4 = number of people facing IPC Level 4 chronic food insecurity (for the districts for which the acute food insecurity projections for the period April-October 2024 is available, IPC Phase 4 acute food insecurity data is used instead of IPC Level 3 chronic food insecurity.  The host population in Cox's Bazar and the number of registered refugees are excluded from the figure to avoid double counting (these population groups are considered in the Rohingya refugee crisis).
</t>
  </si>
  <si>
    <t>BGD012Severe humanitarian conditions - Level 4</t>
  </si>
  <si>
    <t xml:space="preserve">Level 5 = number of people facing IPC Phase 5 acute food insecurity (chronic food insecurity does not have a level 5). </t>
  </si>
  <si>
    <t>BGD012Extreme humanitarian conditions - Level 5</t>
  </si>
  <si>
    <t>Affected groups:
Non-host</t>
  </si>
  <si>
    <t>BGD012Crisis affected groups</t>
  </si>
  <si>
    <t>BGD012People facing limited access constraints</t>
  </si>
  <si>
    <t>BGD012People facing restricted access constraints</t>
  </si>
  <si>
    <t>BGD012Illness cases reported</t>
  </si>
  <si>
    <t>Not applicable for the crisis.</t>
  </si>
  <si>
    <t>BGD012Buildings damaged</t>
  </si>
  <si>
    <t>BGD012Buildings destroyed</t>
  </si>
  <si>
    <t>BGD012Buildings in affected area</t>
  </si>
  <si>
    <t>BGD012Economic Losses</t>
  </si>
  <si>
    <t>BGD013Total population</t>
  </si>
  <si>
    <t>MoDMR 31/05/2024; BBS accessed 06/06/2024</t>
  </si>
  <si>
    <t>https://modmr.gov.bd/site/situationreport/1da3c196-bef9-4482-b2c1-08c6f33165ef/%E0%A6%A6%E0%A7%88%E0%A6%A8%E0%A6%BF%E0%A6%95-%E0%A6%A6%E0%A7%81%E0%A6%B0%E0%A7%8D%E0%A6%AF%E0%A7%8B%E0%A6%97-%E0%A6%AA%E0%A7%8D%E0%A6%B0%E0%A6%A4%E0%A6%BF%E0%A6%AC%E0%A7%87%E0%A6%A6%E0%A6%A8%E0%A6%83-%E0%A7%A9%E0%A7%A7-%E0%A6%AE%E0%A7%87-%E0%A7%A8%E0%A7%A6%E0%A7%A8%E0%A7%AA
https://bbs.portal.gov.bd/site/page/2888a55d-d686-4736-bad0-54b70462afda/-</t>
  </si>
  <si>
    <t xml:space="preserve">According to Ministry of Disaster Management and Relief of Bangladesh, cyclone Remal affected the districts of Bagerhat, Barguna, Barishal, Bhola, Chandpur, Chattogram, Cox's Bazar, Feni, Gopalganj, Jashore, Jhalokati, Khulna, Lakshmipur, Narail, Noakhali, Patuakhali, Pirojpur, Satkhira, and Shariatpur. The total landmass of these districts is considered as landmass affected. </t>
  </si>
  <si>
    <t>BGD013Landmass affected</t>
  </si>
  <si>
    <t>MoDMR 31/05/2024; BBS 11/2023</t>
  </si>
  <si>
    <t>https://modmr.gov.bd/site/situationreport/1da3c196-bef9-4482-b2c1-08c6f33165ef/%E0%A6%A6%E0%A7%88%E0%A6%A8%E0%A6%BF%E0%A6%95-%E0%A6%A6%E0%A7%81%E0%A6%B0%E0%A7%8D%E0%A6%AF%E0%A7%8B%E0%A6%97-%E0%A6%AA%E0%A7%8D%E0%A6%B0%E0%A6%A4%E0%A6%BF%E0%A6%AC%E0%A7%87%E0%A6%A6%E0%A6%A8%E0%A6%83-%E0%A7%A9%E0%A7%A7-%E0%A6%AE%E0%A7%87-%E0%A7%A8%E0%A7%A6%E0%A7%A8%E0%A7%AA
https://bbs.portal.gov.bd/sites/default/files/files/bbs.portal.gov.bd/page/b343a8b4_956b_45ca_872f_4cf9b2f1a6e0/2024-01-31-15-51-b53c55dd692233ae401ba013060b9cbb.pdf</t>
  </si>
  <si>
    <t>According to Ministry of Disaster Management and Relief of Bangladesh, cyclone Remal affected the districts of Bagerhat, Barguna, Barishal, Bhola, Chandpur, Chattogram, Cox's Bazar, Feni, Gopalganj, Jashore, Jhalokati, Khulna, Lakshmipur, Narail, Noakhali, Patuakhali, Pirojpur, Satkhira, and Shariatpur. The total population of these districts is considered exposed population.</t>
  </si>
  <si>
    <t>BGD013People exposed</t>
  </si>
  <si>
    <t>According to the Ministry of Disaster Management and Relief of Bangladesh, 4.6 million people have been affected in the 19 affected districts.</t>
  </si>
  <si>
    <t>BGD013People affected</t>
  </si>
  <si>
    <t>UN RC Bangladesh and UNCT Bangladesh 09/06/2024; CARE 31/05/2024</t>
  </si>
  <si>
    <t>https://reliefweb.int/report/bangladesh/bangladesh-cyclone-remal-hctt-humanitarian-response-plan-2024-june-dec-2024
https://reliefweb.int/report/bangladesh/rapid-assessment-cyclone-remal-2024</t>
  </si>
  <si>
    <t>Number of people displaced by cyclone Remal cited in the Humanitarian Response Plan for cyclone Remal.</t>
  </si>
  <si>
    <t>BGD013People displaced</t>
  </si>
  <si>
    <t>BGD013Injuries reported</t>
  </si>
  <si>
    <t>Total fatalities due to cyclone Remal.</t>
  </si>
  <si>
    <t>BGD013Fatalities reported</t>
  </si>
  <si>
    <t>BGD013Fatalities in all crises</t>
  </si>
  <si>
    <t>UN RC Bangladesh and UNCT Bangladesh 09/06/2024; CARE 31/05/20242024</t>
  </si>
  <si>
    <t>A needs assessment by the inter-agency Needs Assessment Working Group
(NAWG) showed that 1,302,504 people in need of humanitarian assistance in 8 assessed districts (districts that are the most affected). This figure was used in the Humanitarian Response Plan for cyclone Remal.</t>
  </si>
  <si>
    <t>BGD013People in Need</t>
  </si>
  <si>
    <t xml:space="preserve">Level 1 = Exposed population - affected population as per  methodology. </t>
  </si>
  <si>
    <t>BGD013Minimal humanitarian conditions - Level 1</t>
  </si>
  <si>
    <t>MoDMR 31/05/2024; UN RC Bangladesh and UNCT Bangladesh 09/06/2024; CARE 31/05/2024</t>
  </si>
  <si>
    <t>https://modmr.gov.bd/site/situationreport/1da3c196-bef9-4482-b2c1-08c6f33165ef/%E0%A6%A6%E0%A7%88%E0%A6%A8%E0%A6%BF%E0%A6%95-%E0%A6%A6%E0%A7%81%E0%A6%B0%E0%A7%8D%E0%A6%AF%E0%A7%8B%E0%A6%97-%E0%A6%AA%E0%A7%8D%E0%A6%B0%E0%A6%A4%E0%A6%BF%E0%A6%AC%E0%A7%87%E0%A6%A6%E0%A6%A8%E0%A6%83-%E0%A7%A9%E0%A7%A7-%E0%A6%AE%E0%A7%87-%E0%A7%A8%E0%A7%A6%E0%A7%A8%E0%A7%AA
https://reliefweb.int/report/bangladesh/bangladesh-cyclone-remal-hctt-humanitarian-response-plan-2024-june-dec-2024
https://reliefweb.int/report/bangladesh/rapid-assessment-cyclone-remal-2024</t>
  </si>
  <si>
    <t xml:space="preserve">Level 2 = Affected population - PIN as per methodology. </t>
  </si>
  <si>
    <t>BGD013Stressed humanitarian conditions - Level 2</t>
  </si>
  <si>
    <t xml:space="preserve">A needs assessment by the inter-agency Needs Assessment Working Group
(NAWG) showed that 1,302,504 people in need of humanitarian assistance in 8 assessed districts (districts that apparently are the most affected). As there is not enough information regarding the severity of the needs among the people in need, it is not possible to assign figures to Level 4 and Level 5, and all the people in need have been assigned to Level 3. </t>
  </si>
  <si>
    <t>BGD013Moderate humanitarian conditions - Level 3</t>
  </si>
  <si>
    <t>BGD013Severe humanitarian conditions - Level 4</t>
  </si>
  <si>
    <t>BGD013Extreme humanitarian conditions - Level 5</t>
  </si>
  <si>
    <t>UN RC Bangladesh and UNCT Bangladesh 09/06/2024; UNICEF 02/06/2024</t>
  </si>
  <si>
    <t>https://reliefweb.int/report/bangladesh/bangladesh-cyclone-remal-hctt-humanitarian-response-plan-2024-june-dec-2024
https://reliefweb.int/report/bangladesh/unicef-bangladesh-humanitarian-situation-report-no-4-cyclone-remal-02-june-2024</t>
  </si>
  <si>
    <t>The affected groups are:
Non-host
Displaced
Host
Returnees</t>
  </si>
  <si>
    <t>BGD013Crisis affected groups</t>
  </si>
  <si>
    <t>BGD013People facing limited access constraints</t>
  </si>
  <si>
    <t>BGD013People facing restricted access constraints</t>
  </si>
  <si>
    <t>BGD013Illness cases reported</t>
  </si>
  <si>
    <t>BGD013Buildings damaged</t>
  </si>
  <si>
    <t>Number of houses destroyed by Cyclone Remal in Bangladesh.</t>
  </si>
  <si>
    <t>BGD013Buildings destroyed</t>
  </si>
  <si>
    <t>BGD013Buildings in affected area</t>
  </si>
  <si>
    <t>BGD013Economic Losses</t>
  </si>
  <si>
    <t>BGD014Total population</t>
  </si>
  <si>
    <t>ECHO 22/07/2024; CARE 22/08/2024; City Population accessed 25/08/2024</t>
  </si>
  <si>
    <t>https://reliefweb.int/map/bangladesh/bangladesh-severe-weather-and-floods-dg-echo-daily-map-22072024;
https://reliefweb.int/report/bangladesh/needs-assessment-working-group-bangladesh-situation-overview-eastern-flash-flood-2024-affected-population-version-1st-update-22-august-2024;
https://www.citypopulation.de/en/bangladesh/cities/</t>
  </si>
  <si>
    <t xml:space="preserve">The flood-affected districts in northeastern Bangladesh are Sylhet, Sunamganj, Maulvibazar, Habiganj, Kishoreganj, and Netrakona, in eastern/southern Bangladesh are Brahmanbaria, Chandpur,  Chattogram, Cumilla, Feni,  Khagrachhari, Lakshmipur, Noakhali and Rangamati, and in northern Bangladesh are Lalmonirhat, Kurigram, Gaibandha, Jamalpur, Bagura, and Sirajganj. The total landmass of these districts is considered as landmass affected. </t>
  </si>
  <si>
    <t>BGD014Landmass affected</t>
  </si>
  <si>
    <t>https://reliefweb.int/map/bangladesh/bangladesh-severe-weather-and-floods-dg-echo-daily-map-22072024
https://reliefweb.int/report/bangladesh/needs-assessment-working-group-bangladesh-situation-overview-eastern-flash-flood-2024-affected-population-version-1st-update-22-august-2024
https://www.citypopulation.de/en/bangladesh/cities/</t>
  </si>
  <si>
    <t>The flood-affected districts in northeastern Bangladesh are Sylhet, Sunamganj, Maulvibazar, Habiganj, Kishoreganj, and Netrakona, in southern Bangladesh are Brahmanbaria, Chandpur,  Chattogram, Cumilla, Feni,  Khagrachhari, Lakshmipur, Noakhali and Rangamati and in northern Bangladesh are Lalmonirhat, Kurigram, Gaibandha, Jamalpur, Bagura, and Sirajganj. The total landmass of these districts is considered as landmass affected. The total number of people living in these districts are considered as exposed.</t>
  </si>
  <si>
    <t>BGD014People exposed</t>
  </si>
  <si>
    <t>ECHO 22/07/2024; CARE 22/08/2024</t>
  </si>
  <si>
    <t>https://reliefweb.int/map/bangladesh/bangladesh-severe-weather-and-floods-dg-echo-daily-map-22072024
https://reliefweb.int/report/bangladesh/needs-assessment-working-group-bangladesh-situation-overview-eastern-flash-flood-2024-affected-population-version-1st-update-22-august-2024</t>
  </si>
  <si>
    <t>Total flood affected population in northeastern Bangladesh is 3.7 million, in northern Bangladesh is 750,000 (as reported by ECHO), and in eastern/southern Bangladesh is 3.66 million (as reported by CARE). Habiganj and Moulavibazar is reported in both reports. So, these two districts are excluded from the CARE report to avoid double counting</t>
  </si>
  <si>
    <t>BGD014People affected</t>
  </si>
  <si>
    <t>UN RC Bangladesh and UNCT Bangladesh 14/07/2024; MoDMR 24/08/2024</t>
  </si>
  <si>
    <t>https://reliefweb.int/report/bangladesh/bangladesh-cyclone-and-monsoon-floods-humanitarian-response-plan-june-december-2024
https://modmr.gov.bd/sites/default/files/files/modmr.portal.gov.bd/situationreport/868bdcd4_29b5_4a60_b177_4de927e3de91/Daily%20Disaster%20Situation%20Report%2024.08.2024,%20time%203.00%20pm%20(2).pdf</t>
  </si>
  <si>
    <t>Number of people displaced by floods in northeastern, northern, and southern Bangladesh. UN RC Bangladesh and UNCT Bangladesh report - 260,000 and MoDMR report - 284,888.</t>
  </si>
  <si>
    <t>BGD014People displaced</t>
  </si>
  <si>
    <t>Not enough data/information available</t>
  </si>
  <si>
    <t>BGD014Injuries reported</t>
  </si>
  <si>
    <t>Total fatalities due to the floods. UN RC Bangladesh and UNCT Bangladesh report - 10 and MoDMR report - 18.</t>
  </si>
  <si>
    <t>BGD014Fatalities reported</t>
  </si>
  <si>
    <t>BGD014Fatalities in all crises</t>
  </si>
  <si>
    <t>UN RC Bangladesh and UNCT Bangladesh 14/07/2024</t>
  </si>
  <si>
    <t>https://reliefweb.int/report/bangladesh/bangladesh-cyclone-and-monsoon-floods-humanitarian-response-plan-june-december-2024</t>
  </si>
  <si>
    <t>Number of people in need is 1.4 million due to the floods in northeastern Bangladesh as per assessment published by UN RC Bangladesh and UNCT Bangladesh. Humanitarian assessments in the flood affected areas in northern Bangladesh are currently ongoing. The figure will be updated after a people in need figure is determined in eastern and southern Bangladesh.</t>
  </si>
  <si>
    <t>BGD014People in Need</t>
  </si>
  <si>
    <t xml:space="preserve">Level 1 = Exposed population - affected population as per INFORM methodology. </t>
  </si>
  <si>
    <t>BGD014Minimal humanitarian conditions - Level 1</t>
  </si>
  <si>
    <t>ECHO 22/07/2024; CARE 22/08/2024; UN RC Bangladesh and UNCT Bangladesh 14/07/2024</t>
  </si>
  <si>
    <t>https://reliefweb.int/map/bangladesh/bangladesh-severe-weather-and-floods-dg-echo-daily-map-22072024
https://reliefweb.int/report/bangladesh/needs-assessment-working-group-bangladesh-situation-overview-eastern-flash-flood-2024-affected-population-version-1st-update-22-august-2024
https://reliefweb.int/report/bangladesh/bangladesh-cyclone-and-monsoon-floods-humanitarian-response-plan-june-december-2024</t>
  </si>
  <si>
    <t xml:space="preserve">Level 2 = Affected population - PIN as per INFORM methodology. </t>
  </si>
  <si>
    <t>BGD014Stressed humanitarian conditions - Level 2</t>
  </si>
  <si>
    <t>Number of people in need is 1.4 million due to the floods in northeastern Bangladesh as per assessment published by UN RC Bangladesh and UNCT Bangladesh. Humanitarian assessments in the flood affected areas in northern Bangladesh are currently ongoing. As there is not enough information regarding the severity of the needs among the people in need, it is not possible to assign figures to Level 4 and Level 5, and all the people in need have been assigned to Level 3. 
The figure will be updated after a people in need figure is determined in eastern and southern Bangladesh.</t>
  </si>
  <si>
    <t>BGD014Moderate humanitarian conditions - Level 3</t>
  </si>
  <si>
    <t xml:space="preserve">Number of people in need is 1.4 million due to the floods in northeastern Bangladesh as per assessment published by UN RC Bangladesh and UNCT Bangladesh. Humanitarian assessments in the flood affected areas in northern Bangladesh are currently ongoing. As there is not enough information regarding the severity of the needs among the people in need, it is not possible to assign figures to Level 4 and Level 5, and all the people in need have been assigned to Level 3. </t>
  </si>
  <si>
    <t>BGD014Severe humanitarian conditions - Level 4</t>
  </si>
  <si>
    <t>BGD014Extreme humanitarian conditions - Level 5</t>
  </si>
  <si>
    <t>UN RC Bangladesh and UNCT Bangladesh 14/07/2024; CARE 11/07/2024; CARE 08/07/2024</t>
  </si>
  <si>
    <t>https://reliefweb.int/report/bangladesh/bangladesh-cyclone-and-monsoon-floods-humanitarian-response-plan-june-december-2024
https://reliefweb.int/report/bangladesh/bangladesh-needs-assessment-working-group-situation-overview-norther-flood-2024-potential-inundation-exposed-and-affected-population-version-2nd-update
https://reliefweb.int/report/bangladesh/bangladesh-needs-assessment-working-group-situation-overview-flood-2024-potential-inundation-exposed-population-version-1st-update</t>
  </si>
  <si>
    <t>The affected groups from floods crisis are:
Non-host
Displaced
Host
Returnees</t>
  </si>
  <si>
    <t>BGD014Crisis affected groups</t>
  </si>
  <si>
    <t>BGD014People facing limited access constraints</t>
  </si>
  <si>
    <t>BGD014People facing restricted access constraints</t>
  </si>
  <si>
    <t>BGD014Illness cases reported</t>
  </si>
  <si>
    <t>Total number of houses damaged or destroyed by the floods.</t>
  </si>
  <si>
    <t>BGD014Buildings damaged</t>
  </si>
  <si>
    <t>BGD014Buildings destroyed</t>
  </si>
  <si>
    <t>BGD014Buildings in affected area</t>
  </si>
  <si>
    <t>BGD014Economic Losses</t>
  </si>
  <si>
    <t>BBS 18/04/2023; Govt. Bangladesh and UNHCR 31/07/2024; OCHA 15/01/2023; OCHA 18/12/2023 a</t>
  </si>
  <si>
    <t xml:space="preserve">http://bbs.portal.gov.bd/sites/default/files/files/bbs.portal.gov.bd/page/b343a8b4_956b_45ca_872f_4cf9b2f1a6e0/2023-04-18-08-42-4f13d316f798b9e5fd3a4c61eae4bfef.pdf; 
https://reliefweb.int/report/bangladesh/rohingya-refugee-responsebangladesh-joint-government-bangladesh-unhcr-population-factsheet-31-july-2024 https://reliefweb.int/report/myanmar/myanmar-humanitarian-needs-overview-2023-january-2023
https://reliefweb.int/report/myanmar/myanmar-humanitarian-needs-and-response-plan-2024-december-2023-enmy
</t>
  </si>
  <si>
    <t>Sum of the population of the individual crises BGD002 and MMR002. For Bangladesh, please see the Justification sheet.</t>
  </si>
  <si>
    <t>REG011Total population</t>
  </si>
  <si>
    <t>BBS 12/2013; Braun et al. 06/07/2020 ; Govt. of Myanmar 05/2015</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</si>
  <si>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https://reliefweb.int/report/myanmar/myanmar-humanitarian-needs-and-response-plan-2024-december-2023-enmy
https://reliefweb.int/report/myanmar/myanmar-humanitarian-needs-and-response-plan-2024-humanitarian-programme-cycle-2024-december-2023-people-need-severity-phase-and-location
http://themimu.info/sites/themimu.info/files/documents/Census_Atlas_Myanmar_the_2014_Myanmar_Population_and_Housing_Census.pdf</t>
  </si>
  <si>
    <t>Sum of the affected areas in the individual crises BGD002 and MMR002. For Bangladesh, please see the Justification sheet.</t>
  </si>
  <si>
    <t>REG011Landmass affected</t>
  </si>
  <si>
    <t>ISCG et al. 13/03/2024; Govt. Bangladesh and UNHCR 31/07/2024; OCHA 15/01/2023; OCHA 18/12/2023 a</t>
  </si>
  <si>
    <t xml:space="preserve">https://reliefweb.int/report/bangladesh/2024-joint-response-plan-rohingya-humanitarian-crisis-january-december-2024
https://reliefweb.int/report/bangladesh/rohingya-refugee-responsebangladesh-joint-government-bangladesh-unhcr-population-factsheet-31-july-2024; https://reliefweb.int/report/myanmar/myanmar-humanitarian-needs-overview-2023-january-2023
https://reliefweb.int/report/myanmar/myanmar-humanitarian-needs-and-response-plan-2024-december-2023-enmy
</t>
  </si>
  <si>
    <t xml:space="preserve">Sum of the exposed people in the individual crises BGD002 and MMR002. </t>
  </si>
  <si>
    <t>REG011People exposed</t>
  </si>
  <si>
    <t xml:space="preserve">Sum of the people affected in the individual crises BGD002 and MMR002. </t>
  </si>
  <si>
    <t>REG011People affected</t>
  </si>
  <si>
    <t>The total number of displaced people in MMR002. The incoming refugees in BGD002 is considered in MMR002 also, so to avoid double counting, only the dispalcement figure of MMR002 is considered.</t>
  </si>
  <si>
    <t>REG011People displaced</t>
  </si>
  <si>
    <t>REG011Injuries reported</t>
  </si>
  <si>
    <t>The fatalities recorded in Bangladesh and Myanmar were caused by the conflict in the last six months which is the fatalities reported in BGD002 and MMR002. Six months previous to the month the severity index (SI) is calculated are considered. For example, for the January 2023 version of SI, months considered will be July 2022 to December 2022.</t>
  </si>
  <si>
    <t>REG011Fatalities reported</t>
  </si>
  <si>
    <t>The  fatalities recorded in all crises in Bangladesh and Myanmar as part of the Rohingya Regional Crisis in the last six months. Six months previous to the month the severity index (SI) is calculated are considered. For example, for the January 2023 version of SI, months considered will be July 2022 to December 2022.</t>
  </si>
  <si>
    <t>REG011Fatalities in all crises</t>
  </si>
  <si>
    <t>ISCG et al. 13/03/2024; Govt. Bangladesh and UNHCR 31/07/2024; OCHA 15/01/2023; OCHA 18/12/2023 b</t>
  </si>
  <si>
    <t xml:space="preserve">https://reliefweb.int/report/bangladesh/2024-joint-response-plan-rohingya-humanitarian-crisis-january-december-2024
https://reliefweb.int/report/bangladesh/rohingya-refugee-responsebangladesh-joint-government-bangladesh-unhcr-population-factsheet-31-july-2024; https://reliefweb.int/report/myanmar/myanmar-humanitarian-needs-overview-2023-january-2023
https://reliefweb.int/report/myanmar/myanmar-humanitarian-needs-and-response-plan-2024-humanitarian-programme-cycle-2024-december-2023-people-need-severity-phase-and-location
</t>
  </si>
  <si>
    <t xml:space="preserve">The sum of the PIN figures of the individual crisis BGD002 and  MMR002. </t>
  </si>
  <si>
    <t>REG011People in Need</t>
  </si>
  <si>
    <t>ISCG et al. 13/03/2024; OCHA 15/01/2023; OCHA 18/12/2023 b</t>
  </si>
  <si>
    <t xml:space="preserve">https://reliefweb.int/report/bangladesh/2024-joint-response-plan-rohingya-humanitarian-crisis-january-december-2024; https://reliefweb.int/report/myanmar/myanmar-humanitarian-needs-overview-2023-january-2023
https://reliefweb.int/report/myanmar/myanmar-humanitarian-needs-and-response-plan-2024-humanitarian-programme-cycle-2024-december-2023-people-need-severity-phase-and-location
</t>
  </si>
  <si>
    <t xml:space="preserve">Sum of the individual crises BGD002 and MMR002. </t>
  </si>
  <si>
    <t>REG011Minimal humanitarian conditions - Level 1</t>
  </si>
  <si>
    <t>REG011Stressed humanitarian conditions - Level 2</t>
  </si>
  <si>
    <t>ISCG et al. 13/03/2024; Govt. Bangladesh and UNHCR 31/07/2024; IPC 02/04/2024; OCHA 15/01/2023; OCHA 18/12/2023 b</t>
  </si>
  <si>
    <t xml:space="preserve">https://www.humanitarianresponse.info/en/operations/bangladesh/document/bangladesh-2023-joint-response-plan-rohingya-humanitarian-crisis; 
https://reliefweb.int/report/bangladesh/rohingya-refugee-responsebangladesh-joint-government-bangladesh-unhcr-population-factsheet-31-july-2024
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</si>
  <si>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REG011Moderate humanitarian conditions - Level 3</t>
  </si>
  <si>
    <t>IPC 02/04/2024; OCHA 15/01/2023; OCHA 18/12/2023 b</t>
  </si>
  <si>
    <t xml:space="preserve">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</si>
  <si>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REG011Severe humanitarian conditions - Level 4</t>
  </si>
  <si>
    <t>ISCG et al. 13/03/2024; IPC 02/04/2024; OCHA 15/01/2023; OCHA 18/12/2023 b</t>
  </si>
  <si>
    <t xml:space="preserve">https://reliefweb.int/report/bangladesh/2024-joint-response-plan-rohingya-humanitarian-crisis-january-december-2024
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</si>
  <si>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Sum of the individual crises BGD002 and MMR002. Not enough information to assign people in Level 5.</t>
  </si>
  <si>
    <t>REG011Extreme humanitarian conditions - Level 5</t>
  </si>
  <si>
    <t>ISCG et al. 13/03/2024; OCHA 18/12/2023 a</t>
  </si>
  <si>
    <t xml:space="preserve">https://reliefweb.int/report/bangladesh/2024-joint-response-plan-rohingya-humanitarian-crisis-january-december-2024; https://reliefweb.int/report/myanmar/myanmar-humanitarian-needs-and-response-plan-2024-december-2023-enmy
</t>
  </si>
  <si>
    <t>REG011Crisis affected groups</t>
  </si>
  <si>
    <t xml:space="preserve">No available information </t>
  </si>
  <si>
    <t>LBY004Injuries reported</t>
  </si>
  <si>
    <t>LBY004Buildings damaged</t>
  </si>
  <si>
    <t>LBY004Buildings destroyed</t>
  </si>
  <si>
    <t>LBY004Buildings in affected area</t>
  </si>
  <si>
    <t>LBY004Economic Losses</t>
  </si>
  <si>
    <t>Two population groups are affected: host population and refugees</t>
  </si>
  <si>
    <t>LBY004Crisis affected groups</t>
  </si>
  <si>
    <t>LBY004People facing limited access constraints</t>
  </si>
  <si>
    <t>LBY004People facing restricted access constraints</t>
  </si>
  <si>
    <t>LBY004Illness cases reported</t>
  </si>
  <si>
    <t>LBY001Injuries reported</t>
  </si>
  <si>
    <t>LBY001Buildings damaged</t>
  </si>
  <si>
    <t>LBY001Buildings destroyed</t>
  </si>
  <si>
    <t>LBY001Buildings in affected area</t>
  </si>
  <si>
    <t>LBY001Economic Losses</t>
  </si>
  <si>
    <t>LBY001Crisis affected groups</t>
  </si>
  <si>
    <t>LBY001People facing limited access constraints</t>
  </si>
  <si>
    <t>LBY001People facing restricted access constraints</t>
  </si>
  <si>
    <t>LBY001Illness cases reported</t>
  </si>
  <si>
    <t>OCHA 23/12/2023</t>
  </si>
  <si>
    <t>https://reliefweb.int/report/afghanistan/afghanistan-humanitarian-needs-and-response-plan-2024-december-2023</t>
  </si>
  <si>
    <t xml:space="preserve"> Afghanistan’s population is estimated to pass 44.5 million in 2024 according to OCHA's estimates.</t>
  </si>
  <si>
    <t>AFG001Total population</t>
  </si>
  <si>
    <t>World Data info Accessed 10/08/2024</t>
  </si>
  <si>
    <t>https://www.worlddata.info/asia/afghanistan/index.php</t>
  </si>
  <si>
    <t>Conflict and natural disasters contributed to humanitarian needs in all provinces and districts in Afghanistan. Though certain areas and populations are considered to be more severely affected, it is assumed that the entire country is experiencing a humanitarian crisis to a certain extent.</t>
  </si>
  <si>
    <t>AFG001Landmass affected</t>
  </si>
  <si>
    <t>While conflict affects the entire country and is the primary driver of needs in Afghanistan, the country is also severely impacted by natural hazards such as drought, flooding, and the earthquake. Needs are also driven by the sociopolitical impacts of years of conflict. The entire country and therefore the entire population is exposed to various crises, though to different degrees.</t>
  </si>
  <si>
    <t>AFG001People exposed</t>
  </si>
  <si>
    <t>Given the complexity and protracted nature of the conflict and natural hazards driving needs across the country, according to the revised HRP, all districts of the country experienced either severe, extreme, or catastrophic multisectoral needs. Therefore, we are excluding the previous number of people affected from the HNO and considering that the entire population is impacted by various crises.</t>
  </si>
  <si>
    <t>AFG001People affected</t>
  </si>
  <si>
    <t xml:space="preserve"> IOM 08/04/2024; UNHCR Accessed 26/08/2024 ; Save the Children 06/08/2024 </t>
  </si>
  <si>
    <t>https://dtm.iom.int/datasets/afghanistan-baseline-area-assessment-b1-round-1 ; https://data.unhcr.org/en/situations/afghanistan ; https://reliefweb.int/report/afghanistan/afghanistan-extreme-weather-forces-more-people-their-homes-first-six-months-2024-all-2023</t>
  </si>
  <si>
    <t>Displacement in Afghanistan is a complex issue, compounded by both natural disasters and conflict. The figure provided by ACAPS includes the number of IDPs who arrived between 2011–2020 (3,347,192 people), and  the number of newly displaced people between January 2021–April 2024 (1,276,606 people), and returnees from abroad as of April 2024 (1,342,615 people), and IDP returnees between January 2021–April 2024 ( 1,767,636  people), and the registered Afghan refugees, asylum-seekers &amp; Afghans in refugee-like situation (in Iran, Pakistan, Tajikistan, Uzbekistan, Turkmenistan) as of 31 December 2023 (5,823,000 people), and the displaced people due to extreme weather events including droughts, extreme temperature, floods, landslides, avalanche between January–June 2024 (38,000 people). Tracking refugees is challenging due to recurring displacement, particularly along border regions with Pakistan and Iran, where unofficial crossings are common. To avoid double counting and as there is no historical tracking of their number, the number of Afghans who are coming back from neighbouring countries on daily basis are not included.</t>
  </si>
  <si>
    <t>AFG001People displaced</t>
  </si>
  <si>
    <t>OCHA 01/09/2023-29/02/2024; Health Cluster, WHO 03/11/2023</t>
  </si>
  <si>
    <t>https://www.humanitarianresponse.info/en/operations/afghanistan/natural-disasters-0 ;https://reliefweb.int/report/afghanistan/afghanistan-earthquakes-herat-province-health-situation-report-no-11-27-october-02-november-2023</t>
  </si>
  <si>
    <t xml:space="preserve">Number of injuries reported in Herat because of the earthquake + Number of injuries from other disasters </t>
  </si>
  <si>
    <t>AFG001Injuries reported</t>
  </si>
  <si>
    <t>OCHA 01/02/2024-30/07/2024 ;ACLED 01/02/2024-30/07/2024</t>
  </si>
  <si>
    <t>https://acleddata.com/data/ ; https://response.reliefweb.int/afghanistan/natural-disasters-dashboard</t>
  </si>
  <si>
    <t xml:space="preserve">All casualties in previous 6 months, excluding the number of fatalities due to the Herat earthquake as it happened in October (more than 6 months ago). The fingure includes people who died due to conflict and natural disadters. It can be assumed that this is an underestimate given that insecurity in the country and remote locations where military offensives can occur make it difficult to track all fatalities. It also includes deaths related to some kind of natural disaster during the period. It is possible that there are additional premature deaths associated with food insecurity or illnesses and lack of health access, though this data is not available. </t>
  </si>
  <si>
    <t>AFG001Fatalities reported</t>
  </si>
  <si>
    <t>AFG001Fatalities in all crises</t>
  </si>
  <si>
    <t>The figure is the total PIN according to the latest HRP (for 2024) published in December 2023. The recent bans on Afghan women working for INGOs and the UN have added yet another layer of complexity to aid provision. The people in need of humanitarian assistance because of the Herat earthquake are already included in OCHA's HRP, therefore the number will not be added to that of PIN in the complex crisis INFORM severity index calculations to avoid duplication. Food needs are reported to be the most priority need, with 91% of people in rural areas and 83% of people in urban areas indicating food as their primary need. However, the latest IPC analysis was not considered by ACAPS as alternative source to represent the PiN in the INFORM severity index as it only considers food needs. Other needs such as health, livelihoods, clean drinking water, and protection are also high in Afghanistan. The number of people projected to be facing Crisis food insecurity levels or worse (IPC Phase 3 and above) between May - October are 12.4 million people, with 2.3 million people in Phase 4, and no one in Phase 5.</t>
  </si>
  <si>
    <t>AFG001People in Need</t>
  </si>
  <si>
    <t xml:space="preserve">According to INFORM severity index methodology, the number of people facing Minimal humanitarian conditions or in Level 1= People exposed - People affected. Since the whole population is exposed and affected by the complex crisis in Afghanistan, there are no people facing minimal humanitarian conditions. </t>
  </si>
  <si>
    <t>AFG001Minimal humanitarian conditions - Level 1</t>
  </si>
  <si>
    <t>OCHA 23/01/2023 ; OCHA 23/12/2023</t>
  </si>
  <si>
    <t>https://reliefweb.int/report/afghanistan/afghanistan-humanitarian-needs-overview-2023-january-2023 ; https://reliefweb.int/report/afghanistan/afghanistan-humanitarian-needs-and-response-plan-2024-december-2023</t>
  </si>
  <si>
    <t>According to the INFORM severity index methodology, people facing stressed humanitarian conditions or Level 2 = People affected - People in Need (PIN). The whole population is affected by the complex crisis in Afghanistan, and the People in Need figure is provided by OCHA's HNRP 2024.</t>
  </si>
  <si>
    <t>AFG001Stressed humanitarian conditions - Level 2</t>
  </si>
  <si>
    <t>As per OCHA's 2024 HRP, the people in need of humanitarian assistance in 2024 are 23.7 million. The number of people in Levels 3, 4, and 5 is calculated based on the percentages of the PiN figure in the 2023 HNO. According to the 2023 HNO, about 48,3% of the people in need were facing moderate humanitarian conditions (Level 3) and 51,8% of the people in need were facing severe humanitarian conditions (Level 4), and none were considered to be facing extereme humanitarian conditions. Following on these percentages and the updated PiN figure of OCHA's 2024 HRP, 48,3% of the PiN is 11,447,100 people facing moderate humanitarian conditions (Level 3), and 51,8% of the PiN is about 12,276,600 people facing severe humanitarian conditions (Level 4). There are no people facing extereme humanitarian conditions. Food needs are reported to be a priority, with 91% of people in rural areas and 83% of people in urban areas indicating food as their primary need. However, the latest IPC analysis was not considered by ACAPS as alternative source to represent the PiN in the INFORM severity index as it only considers food needs. Other needs such as health, livelihoods, clean drinking water, and protection are also high in Afghanistan. The number of people projected to be facing Crisis food insecurity levels or worse (IPC Phase 3 and above) between May - October are 12.4 million people, with 2.3 million people in Phase 4, and no one in Phase 5.</t>
  </si>
  <si>
    <t>AFG001Moderate humanitarian conditions - Level 3</t>
  </si>
  <si>
    <t>As per OCHA's 2024 HRP, the people in need of humanitarian assistance in 2024 are 23.7 million. The number of people in Levels 3, 4, and 5 is calculated based on the percentages of the PiN figure in the 2023 HNO. According to the 2023 HNO, about 48,3% of the people in need were facing moderate humanitarian conditions (Level 3) and 51,8% of the people in need were facing severe humanitarian conditions (Level 4), and none were considered to be facing extreme humanitarian conditions. Following on these percentages and the updated PiN figure of OCHA's 2024 HRP, 48,3% of the PiN is 11,447,100 people facing moderate humanitarian conditions (Level 3), and 51,8% of the PiN is about 12,276,600 people facing severe humanitarian conditions (Level 4). There are no people facing extreme humanitarian conditions. Food needs are reported to be the priority need, with 91% of people in rural areas and 83% of people in urban areas indicating food as their primary need. However, the latest IPC analysis was not considered by ACAPS as an alternative source to represent the PiN in the INFORM severity index, as it only considers food needs. Other needs such as health, livelihoods, clean drinking water, and protection are also high in Afghanistan. The number of people projected to be facing Crisis food insecurity levels or worse (IPC Phase 3 and above) between May - October are 12.4 million people, with 2.3 million people in Phase 4, and no one in Phase 5.</t>
  </si>
  <si>
    <t>AFG001Severe humanitarian conditions - Level 4</t>
  </si>
  <si>
    <t>As per OCHA's 2024 HRP, the people in need of humanitarian assistance in 2024 are 23.7 million. The number of people in Levels 3, 4, and 5 is calculated based on the percentages of the PiN figure in the 2023 HNO. According to the 2023 HNO, about 48,3% of the people in need were facing moderate humanitarian conditions (Level 3) and 51,8% of the people in need were facing severe humanitarian conditions (Level 4), and none were considered to be facing extreme humanitarian conditions. Following on these percentages and the updated PiN figure of OCHA's 2024 HRP, 48,3% of the PiN is 11,447,100 people facing moderate humanitarian conditions (Level 3), and 51,8% of the PiN is about 12,276,600 people facing severe humanitarian conditions (Level 4). There are no people facing extreme humanitarian conditions. Food needs are reported to be the most priority need, with 91% of people in rural areas and 83% of people in urban areas indicating food as their primary need. However, the latest IPC analysis was not considered by ACAPS as an alternative source to represent the PiN in the INFORM severity index, as it only considers food needs. Other needs such as health, livelihoods, clean drinking water, and protection are also high in Afghanistan. The number of people projected to be facing Crisis food insecurity levels or worse (IPC Phase 3 and above) between May - October are 12.4 million people, with 2.3 million people in Phase 4, and no one in Phase 5.</t>
  </si>
  <si>
    <t>AFG001Extreme humanitarian conditions - Level 5</t>
  </si>
  <si>
    <t>OCHA 23/01/23</t>
  </si>
  <si>
    <t>https://reliefweb.int/report/afghanistan/afghanistan-humanitarian-needs-overview-2023-january-2023</t>
  </si>
  <si>
    <t xml:space="preserve">The most affcetd population group are-
• Vulnerable people with acute humanitarian needs in urban area
• Vulnerable people with acute humanitarian needs in rural area
• Shock affected non-displaced people (people affected by a sudden-onset disaster, primarily floods and earthquakes, who have not left their area of origin)
• Recently internally displaced persons and vulnerable internal migrants </t>
  </si>
  <si>
    <t>AFG001Crisis affected groups</t>
  </si>
  <si>
    <t>AFG001People facing limited access constraints</t>
  </si>
  <si>
    <t>OCHA 23/01/23, World Population Review accessed 29/10/2023</t>
  </si>
  <si>
    <t>https://reliefweb.int/report/afghanistan/afghanistan-humanitarian-needs-overview-2023-january-2023; https://worldpopulationreview.com/world-cities/kandahar-population</t>
  </si>
  <si>
    <t xml:space="preserve">During Whole of Afghanistan (WoA) assessment in 2022, the assessment covered all 34 provinces and achieved representative results for all urban and rural areas,
with the exception of Kandahar city due to access constraints. It implies that the population in Kandahar city are facing restricted access constraint. </t>
  </si>
  <si>
    <t>AFG001People facing restricted access constraints</t>
  </si>
  <si>
    <t>AFG001Illness cases reported</t>
  </si>
  <si>
    <t>Over 21,300 buildings sustained damage due to earthquake</t>
  </si>
  <si>
    <t>AFG001Buildings damaged</t>
  </si>
  <si>
    <t>AFG001Buildings destroyed</t>
  </si>
  <si>
    <t>Afghanistan’s population is estimated to surpass the 44.5 million in 2024 according to OCHA's estimates.</t>
  </si>
  <si>
    <t>AFG006Total population</t>
  </si>
  <si>
    <t>Mappr accessed 10/08/2024; World Bank 01/08/2019; OCHA 16/10/2023</t>
  </si>
  <si>
    <t>https://www.mappr.co/counties/afghanistan-provinces-map/#herat; https://www.worldbank.org/en/data/interactive/2019/08/01/afghanistan-interactive-province-level-visualization; https://reliefweb.int/report/afghanistan/afghanistan-herat-earthquake-response-plan-october-2023-march-2024</t>
  </si>
  <si>
    <t>The total landmass of Herat province that has been affected by the earthquake that happened in October 2023.</t>
  </si>
  <si>
    <t>AFG006Landmass affected</t>
  </si>
  <si>
    <t>The figure is the total population of Herat province according to OCHA's HNO 2023. All people in that province are considered exposed to the earthquake that happened in October 2023. More than 30,000 homes were severely damaged or destroyed.</t>
  </si>
  <si>
    <t>AFG006People exposed</t>
  </si>
  <si>
    <t>1.6 million people in Herat Province have been affected by the earthquakes between 7 and 15 October 2023.  More than 30,000 homes were severely damaged or destroyed.</t>
  </si>
  <si>
    <t>AFG006People affected</t>
  </si>
  <si>
    <t xml:space="preserve">The Number of people displaced by the crisis is not available </t>
  </si>
  <si>
    <t>AFG006People displaced</t>
  </si>
  <si>
    <t>AFG006Buildings damaged</t>
  </si>
  <si>
    <t>AFG006Injuries reported</t>
  </si>
  <si>
    <t>The data of total number of deaths because of the earthquakes is 6 month old, so we are not using that anymore</t>
  </si>
  <si>
    <t>AFG006Fatalities reported</t>
  </si>
  <si>
    <t>AFG006Fatalities in all crises</t>
  </si>
  <si>
    <t>OCHA 16/10/2023 ; OCHA 28/07/2024</t>
  </si>
  <si>
    <t>https://reliefweb.int/report/afghanistan/afghanistan-revised-herat-earthquake-response-plan-october-2023-march-2024-issued-november-2023-endarips ; https://reliefweb.int/report/afghanistan/afghanistan-humanitarian-update-may-2024</t>
  </si>
  <si>
    <t xml:space="preserve">The number of people in need according to OCHA's revised response plan for the earthquake. </t>
  </si>
  <si>
    <t>AFG006People in Need</t>
  </si>
  <si>
    <t>OCHA 16/10/2023; OCHA 23/01/2023</t>
  </si>
  <si>
    <t>https://reliefweb.int/report/afghanistan/afghanistan-herat-earthquake-response-plan-october-2023-march-2024; https://reliefweb.int/report/afghanistan/afghanistan-humanitarian-needs-overview-2023-january-2023</t>
  </si>
  <si>
    <t>The whole population of Herat province is considered to be exposed to the impact of earthquakes, among those 1.6 million have been affected. Thus the rest 1.9 million people who are not affected, but still exposed to the impact of erathquake are considered to have minimal humanitarian condition-Level 1.</t>
  </si>
  <si>
    <t>AFG006Minimal humanitarian conditions - Level 1</t>
  </si>
  <si>
    <t>https://reliefweb.int/report/afghanistan/afghanistan-herat-earthquake-response-plan-october-2023-march-2024 ; https://reliefweb.int/report/afghanistan/afghanistan-humanitarian-update-may-2024</t>
  </si>
  <si>
    <t>The people affected is 1.6 million where 275,000 people are in urgent need, therefore people in stressed humanitarian conditions are considered 1.3 million (people affected minus people in urgent need).</t>
  </si>
  <si>
    <t>AFG006Stressed humanitarian conditions - Level 2</t>
  </si>
  <si>
    <t>OCHA 16/10/2023; OCHA 16/11/2023 ; OCHA 28/07/2024</t>
  </si>
  <si>
    <t>https://reliefweb.int/report/afghanistan/afghanistan-herat-earthquake-response-plan-october-2023-march-2024; https://reliefweb.int/report/afghanistan/afghanistan-revised-herat-earthquake-response-plan-october-2023-march-2024-issued-november-2023-endarips ; https://reliefweb.int/report/afghanistan/afghanistan-humanitarian-update-may-2024</t>
  </si>
  <si>
    <t>The response plan does not provide a clear breakdown of the severity of needs, but 43,400 people have been directly impacted by the earthquakes. Therefore those 43,400 people are considered to be more severely affected/experiencing more severe humanitarian conditions and put at Severe humanitarian conditions - Level 4. All the rest of people in need are considered in Level 3 as per the INFORM severity index methodology (PIN for the Hearthquake - Level 4 (directly impacted) = Level 3; 275.000-43.4000=231.600)</t>
  </si>
  <si>
    <t>AFG006Moderate humanitarian conditions - Level 3</t>
  </si>
  <si>
    <t>The revised response plan does not provide a clear breakdown of humanitarian condition of the people in need. But according to OCHA's response plan (published in October) 43,400 people were directly impacted by the earthquakes. Therefore, those 43,400 people are considered to be facing more humanitarian conditions/higher needs and put at Severe humanitarian conditions - Level 4. The remaining people in need (PIN - directly impacted) are considered in Level 3.</t>
  </si>
  <si>
    <t>AFG006Severe humanitarian conditions - Level 4</t>
  </si>
  <si>
    <t>It is considered zero as there is no indication that people are facing Extreme humanitarian conditions - Level 5 because of the earthquakes.</t>
  </si>
  <si>
    <t>AFG006Extreme humanitarian conditions - Level 5</t>
  </si>
  <si>
    <t>OCHA 07/10/2024</t>
  </si>
  <si>
    <t>https://reliefweb.int/report/afghanistan/afghanistan-flash-update-1-earthquake-herat-province-afghanistan-7-october-2023-2100</t>
  </si>
  <si>
    <t>The affected people are local residents and IDPs living in the affected province.</t>
  </si>
  <si>
    <t>AFG006Crisis affected groups</t>
  </si>
  <si>
    <t>World population review 2024 Accesed 30/06/24</t>
  </si>
  <si>
    <t>https://worldpopulationreview.com/countries/pakistan-population</t>
  </si>
  <si>
    <t xml:space="preserve">The country population of Pakistan estimates in 2024. The number of registerd refugees, undocumented Afghans living in Pakistan, and Pakistani refugees in Afghanistan are not counted to avoid double counting. </t>
  </si>
  <si>
    <t>PAK001Total population</t>
  </si>
  <si>
    <t>World Bank 2020 (accessed on 28/12/2021)</t>
  </si>
  <si>
    <t>https://data.worldbank.org/indicator/AG.LND.TOTL.K2?locations=PK</t>
  </si>
  <si>
    <t xml:space="preserve">This is the landmass Pakistan - the whole country is affected by different types of conflict, drought, and natural hazards. Landmass data is from the last World Bank figure of 2019, which is recent and is unlikely to have changed significantly.  </t>
  </si>
  <si>
    <t>PAK001Landmass affected</t>
  </si>
  <si>
    <t>Given that the whole country is affected by different types of conflict, drought, and natural hazards, the entire population is considered to be exposed.</t>
  </si>
  <si>
    <t>PAK001People exposed</t>
  </si>
  <si>
    <t>WFP 02/11/2023; DAWN 23/09/2023</t>
  </si>
  <si>
    <t>https://reliefweb.int/report/pakistan/wfp-pakistan-floods-situation-report-september-2023; https://www.dawn.com/news/1777422</t>
  </si>
  <si>
    <t xml:space="preserve">It is usually difficult to estimate the affected population from natural hazards and sudden-onset crises unless there is an active crisis such as the 2022 monsoon floods. There has been an overlap of climatic situations, i.e. heavy rains and floods, over the years, and it is unclear how many people have been affected or displaced. So, we are not including these numbers to avoid overlap.  The IPC figures are restricted to three provinces (Sindh, Balochistan, and Khyber Pakhtunkhwa). The COVID-19 precautionary measure has had a devastating impact on the economy and people living below the poverty. and The monsoon had affected an estimated 33 million people across Pakistan by the end of August. This crisis now covers 6 provinces, up from 3, and Balochistan province remains the most affected. 
For estimating the number of people affected, we considered the number of people living below the poverty line (World Bank data), across Pakistan. As the World Bank data is based on the whole country, we considered the flood-affected people to be included here. (Not including the NRP anymore as that's outdated data before the flood and not considering IPC to avoid double counting).
</t>
  </si>
  <si>
    <t>PAK001People affected</t>
  </si>
  <si>
    <t>UNHCR Accessed 31/12/2023 ;IDMC 24/05/2023 ;IOM 27/10/2023; IOM 20/10/23; Government of Pakistan 11/04/2023;</t>
  </si>
  <si>
    <t>https://data.unhcr.org/en/situations/afghanistan; https://www.internal-displacement.org/countries/pakistan; https://reliefweb.int/report/pakistan/pakistan-flood-response-community-needs-identification-cni-round-3-khyber-pakhtunkhwa-province-may-june-2023; Sitrep New 11-04-2023.pdf (pdma.gos.pk)</t>
  </si>
  <si>
    <t>The figure includes the total number of IDPs (which includes Conflict-induced IDPs and Monsoon 2022 IDPs) and  Afghan refugees. (1300000 documented +140872 UMRF, + 831000 Card holder + 1000000 Undocumented )</t>
  </si>
  <si>
    <t>PAK001People displaced</t>
  </si>
  <si>
    <t>OCHA 15/10/22</t>
  </si>
  <si>
    <t>https://reliefweb.int/report/pakistan/pakistan-2022-monsoon-floods-situation-report-no-9-14-october-2022</t>
  </si>
  <si>
    <t>Total flood injuries</t>
  </si>
  <si>
    <t>PAK001Injuries reported</t>
  </si>
  <si>
    <t>ACLED 01/02/24 - 30/07/24</t>
  </si>
  <si>
    <t>All conflict-related fatalities in the last six months across all provinces as counted by ACLED. So far no health (i.e. malnutrition) deaths have been included due to data gaps.</t>
  </si>
  <si>
    <t>PAK001Fatalities reported</t>
  </si>
  <si>
    <t xml:space="preserve">https://acleddata.com/data-export-tool/, </t>
  </si>
  <si>
    <t>PAK001Fatalities in all crises</t>
  </si>
  <si>
    <t>OCHA 15/12/2023</t>
  </si>
  <si>
    <t>https://www.unocha.org/publications/report/pakistan/revised-pakistan-2022-floods-response-plan-final-report-issued-15-dec-2023#:~:text=Around%2033%20million%20people%20were,relief%20camps%20and%20informal%20sites</t>
  </si>
  <si>
    <t xml:space="preserve">There is no available information about the People in Need figure for Pakistan. Therefore, we used the number of people in need estimated by OCHA in Flood Response plan for the 2022 floods. And this number of people in need figure is disaggregated at different humanitarian conditions. There is also IPC analysis available, but that vast majority of the IPC analysed districts were affected by 2022 monsoon rain and flood. We think that there is a significant possibility of overlap. To avoid any double counting or over estimation, for total PIN, we considered Flood response plan data. </t>
  </si>
  <si>
    <t>PAK001People in Need</t>
  </si>
  <si>
    <t>World population review 2024 Accesed 29/05/24; World Bank (2018)</t>
  </si>
  <si>
    <t>https://worldpopulationreview.com/countries/pakistan-population ; https://data.worldbank.org/indicator/SI.POV.NAHC?locations=PK</t>
  </si>
  <si>
    <t xml:space="preserve">Level 1 comprises Minimal humanitarian conditions. The whole country is affected by different types of crises, and to some extent, the whole population is exposed to different crises. We subtracted the people below the poverty line calculated by the World Bank from the total population to estimate level 1. </t>
  </si>
  <si>
    <t>PAK001Minimal humanitarian conditions - Level 1</t>
  </si>
  <si>
    <t xml:space="preserve"> World Bank (2018); OCHA 15/12/2023</t>
  </si>
  <si>
    <t>https://data.worldbank.org/indicator/SI.POV.NAHC?locations=PK; https://reliefweb.int/report/pakistan/pakistan-2022-monsoon-floods-situation-report-no-03-26-august-2023</t>
  </si>
  <si>
    <t xml:space="preserve">In Pakistan, over 94 million people are considered to be affected as they are living below the poverty line, among those 20.6 million are in need of humanitarian assistance due to flood. So the rest of the affected people are considered to have at least stressed level humanitarian condition. </t>
  </si>
  <si>
    <t>PAK001Stressed humanitarian conditions - Level 2</t>
  </si>
  <si>
    <t xml:space="preserve"> IPC 23/05/24; OCHA 05/12/2023</t>
  </si>
  <si>
    <t>https://reliefweb.int/report/pakistan/pakistan-ipc-acute-food-insecurity-analysis-march-november-2024-published-23-may-2024; https://www.unocha.org/publications/report/pakistan/revised-pakistan-2022-floods-response-plan-final-report-issued-15-dec-2023#:~:text=Around%2033%20million%20people%20were,relief%20camps%20and%20informal%20sites</t>
  </si>
  <si>
    <t>As per INFORM methodology, Level 3,4, and 5 constitute the total People in Need. In 2022 flood, 30,000 people have been severely affected and another 2 million people are at IPC phase 4, so they are considered to have severe humanitarian need. The rest of the people from PiN figure are considered to have at least moderate humanitarian need.</t>
  </si>
  <si>
    <t>PAK001Moderate humanitarian conditions - Level 3</t>
  </si>
  <si>
    <t>We considered the Number of people who are in IPC Phase 4 and 30,000 people severely affected by Monsoon Flood 2022.</t>
  </si>
  <si>
    <t>PAK001Severe humanitarian conditions - Level 4</t>
  </si>
  <si>
    <t xml:space="preserve">There in no people in IPC phase 5 and neither in the Flood response plan developed by OCHA in 2022 indicated that there is people in catastrophic situation due to flooding, therefore, it considered zero. </t>
  </si>
  <si>
    <t>PAK001Extreme humanitarian conditions - Level 5</t>
  </si>
  <si>
    <t>Source OCHA 04/10/2022</t>
  </si>
  <si>
    <t>https://reliefweb.int/report/pakistan/revised-pakistan-2022-floods-response-plan-01-sep-2022-31-may-2023-04-oct-2022</t>
  </si>
  <si>
    <t>Groups:
IDPs
Host
Refugees</t>
  </si>
  <si>
    <t>PAK001Crisis affected groups</t>
  </si>
  <si>
    <t>PAK005Total population</t>
  </si>
  <si>
    <t>Humanitarian Data Exchange accessed 28/02/23, OCHA 04/10/2022</t>
  </si>
  <si>
    <t>https://data.humdata.org/dataset?ext_geodata=1&amp;groups=pak&amp;q=&amp;sort=score%20desc%2C%20if(gt(last_modified%2Creview_date)%2Clast_modified%2Creview_date)%20desc&amp;ext_page_size=25
https://reliefweb.int/report/pakistan/pakistan-revised-2022-floods-response-plan-summary-01-sep-2022-31-may-2023-issued-04-oct-2022</t>
  </si>
  <si>
    <t>The monsoon rainfall continues to affect most of the country, causing floods, flash floods, and landslides that resulted in increasing casualties and damage. Mostly affecting KGilgit-Balochistan, Azad Jammu and Kashmir, Balochistan, Khyber Pakhtunkhwa, Punjab, and Sindh. The area of Azad Kashmir- 11422 sqkm, Balochistan- 346724 sqkm, Gilgit Baltistan- 69760sqkm, Khyber Pakhtunkhwa- 100897sqkm, Sindh- 141028sqkm.</t>
  </si>
  <si>
    <t>PAK005Landmass affected</t>
  </si>
  <si>
    <t>The total exposed population is the same as the affected people across Gilgit-Balochistan, Azad Jammu and Kashmir, Balochistan, Khyber Pakhtunkhwa, Punjab, and Sindh. This figure will be updated once there is available data on the estimated people exposed in this crisis.</t>
  </si>
  <si>
    <t>PAK005People exposed</t>
  </si>
  <si>
    <t xml:space="preserve">The monsoon had affected an estimated 33 million people across Pakistan. The current monsoon season and heavy rains continue to affect people, and some of them were already affected by the 2022 flood. Therefore, it is difficult to ascertain the exact number of people affected by these events, and as the areas are the same, we are not including these numbers to avoid double counting. </t>
  </si>
  <si>
    <t>PAK005People affected</t>
  </si>
  <si>
    <t xml:space="preserve">IOM 27/10/2023; ; Government of Pakistan 11/04/2023;;IOM 20/10/23; </t>
  </si>
  <si>
    <t>https://reliefweb.int/report/pakistan/pakistan-flood-response-community-needs-identification-cni-round-3-khyber-pakhtunkhwa-province-may-june-2023; Sitrep New 11-04-2023.pdf (pdma.gos.pk);https://reliefweb.int/report/pakistan/pakistan-flood-response-community-needs-identification-cni-report-round-3-may-june-2023</t>
  </si>
  <si>
    <t xml:space="preserve">The climate catastrophe in Pakistan has caused almost a thousand deaths, including children, and displaced over 3.1 million. Pakistan is experiencing abnormal monsoon rainfall nearly ten times higher than usual, resulting in uncontrollable urban and flash floods and landslides across the country. The floods caused by the monsoon rains since mid-June 2022 have affected Balochistan, Sindh, Gilgit-Baltistan, Punjab, Azad Jammu and Kashmir, and Khyber Pakhtunkhwa (KPK) provinces of Pakistan, leaving behind millions in need of urgent shelter. Around 30 million people are affected. The situation improved, and people started to return to their homes. The Provincial Disaster Management Authority of Sindh reported that 5,132 people are still living in tents in the Malir district. Between May and June 2023, DTM identified 27,527 Temporary Displaced People (TDM) in Khyber Pakhtunkhwa Province and 267,189 in Balochistan Province. The current monsoon season and heavy rains continue to affect people, and some of them were already affected by the 2022 flood. Therefore, it is difficult to ascertain the exact number of people displaced by these events, and as the areas are the same, we are not including these numbers to avoid double counting. </t>
  </si>
  <si>
    <t>PAK005People displaced</t>
  </si>
  <si>
    <t>NDMA 18/11/2022</t>
  </si>
  <si>
    <t>https://cms.ndma.gov.pk/storage/app/public/situation-reports/November2022/N2n1eEarMt6q6Rb8ZYwn.pdf</t>
  </si>
  <si>
    <t>Total injuries</t>
  </si>
  <si>
    <t>PAK005Injuries reported</t>
  </si>
  <si>
    <t>Number of deaths because of floods according to OCHA</t>
  </si>
  <si>
    <t>PAK005Fatalities reported</t>
  </si>
  <si>
    <t>https://acleddata.com/data-export-tool/https://cms.ndma.gov.pk/storage/app/public/situation-reports/November2022/N2n1eEarMt6q6Rb8ZYwn.pdf</t>
  </si>
  <si>
    <t xml:space="preserve">All conflict-related fatalities across all provinces in the last six months, counted by ACLED. So far no health (i.e. malnutrition) deaths have been included due to the data gap. </t>
  </si>
  <si>
    <t>PAK005Fatalities in all crises</t>
  </si>
  <si>
    <t>PAK005Buildings damaged</t>
  </si>
  <si>
    <t>PAK005Buildings destroyed</t>
  </si>
  <si>
    <t>According to flood response plan , 20.6 million people are in need of humanitarian assistance.</t>
  </si>
  <si>
    <t>PAK005People in Need</t>
  </si>
  <si>
    <t xml:space="preserve">All the people living in the flood affceted provinces are considered to be affceted and all of them are considered to be at least at stressed level humanitarian condition. Thus no one is considered to be at minimal level humanitarian condition. </t>
  </si>
  <si>
    <t>PAK005Minimal humanitarian conditions - Level 1</t>
  </si>
  <si>
    <t>OCHA 15/12/2023; OCHA 26/07/2022</t>
  </si>
  <si>
    <t xml:space="preserve"> https://www.unocha.org/publications/report/pakistan/revised-pakistan-2022-floods-response-plan-final-report-issued-15-dec-2023#:~:text=Around%2033%20million%20people%20were,relief%20camps%20and%20informal%20sites ; https://reliefweb.int/report/pakistan/asia-and-pacific-weekly-regional-humanitarian-snapshot-19-25-july-2022</t>
  </si>
  <si>
    <t xml:space="preserve">All the people living in the flood affceted provinces are considered to be affceted, among those 20.6 million are in need of humanitarian assistance. So the rest of the people are considered to have stressed humanitarian condition. </t>
  </si>
  <si>
    <t>PAK005Stressed humanitarian conditions - Level 2</t>
  </si>
  <si>
    <t xml:space="preserve">As per INFORM methodology, Level 3,4, and 5 constitute the total People in Need. In 2022 flood, 30,000 people have been severely affected, so they are considered to have a severe humanitarian condition- Level 4. Thus, the rest of the poeple are considered to have moderate humanitarinan condition- Level 3. </t>
  </si>
  <si>
    <t>PAK005Moderate humanitarian conditions - Level 3</t>
  </si>
  <si>
    <t>OCHA 26/07/2022</t>
  </si>
  <si>
    <t>https://reliefweb.int/report/pakistan/asia-and-pacific-weekly-regional-humanitarian-snapshot-19-25-july-2022</t>
  </si>
  <si>
    <t xml:space="preserve">According to OCHA 30,000 people have been severely affected. </t>
  </si>
  <si>
    <t>PAK005Severe humanitarian conditions - Level 4</t>
  </si>
  <si>
    <t>No one was in extreme humanitarian need, so we did not consider anyone at level 5.</t>
  </si>
  <si>
    <t>PAK005Extreme humanitarian conditions - Level 5</t>
  </si>
  <si>
    <t>OCHA 04/10/2022</t>
  </si>
  <si>
    <t>https://reliefweb.int/report/pakistan/revised-pakistan-2022-floods-response-plan-01-sep-2022-31-may-2023-issued-04-oct-2022</t>
  </si>
  <si>
    <t>Groups IDPs, Host Community</t>
  </si>
  <si>
    <t>PAK005Crisis affected groups</t>
  </si>
  <si>
    <t>PAK004Total population</t>
  </si>
  <si>
    <t>City Population</t>
  </si>
  <si>
    <t>https://www.citypopulation.de/en/pakistan/cities/azadkashmir/</t>
  </si>
  <si>
    <t>The total landmass of Azad jammu and kashmir region</t>
  </si>
  <si>
    <t>PAK004Landmass affected</t>
  </si>
  <si>
    <t>Azad jammu and kashmir official portal accessed 28/03/24</t>
  </si>
  <si>
    <t>https://pndajk.gov.pk/uploadfiles/downloads/AJK%20At%20A%20Glance-2020.pdf</t>
  </si>
  <si>
    <t>The Projected number of people of 2019 living in the affected area of Azad Jammu and Kashmir. People are likely to be affected to different extents.</t>
  </si>
  <si>
    <t>PAK004People exposed</t>
  </si>
  <si>
    <t>Due to information gap, it is difficult to understand how many people have been affected due to the crisis.</t>
  </si>
  <si>
    <t>PAK004People affected</t>
  </si>
  <si>
    <t>https://reliefweb.int/report/pakistan/pakistan-kashmir-government-pakistan-wfpecho-daily-flash-13-march-2019</t>
  </si>
  <si>
    <t>15,000 people were displaced in the border area with India following conflict incidents along the Line of Control  in March 2019. There are media reports suggesting that displacement is common, though this cannot be verified. In general, there is very limited data available on the impact of the conflict in Kashmir, therefore, this is likely to be a underestimation of the total amount of people displaced. SInce the 15,000 is outdated, it has been removed from the SI calculation.</t>
  </si>
  <si>
    <t>PAK004People displaced</t>
  </si>
  <si>
    <t>PAK004Injuries reported</t>
  </si>
  <si>
    <t>All conflict-related fatalities in the last six months across Azad Kashmir provinces as counted by ACLED. So far no health (i.e. malnutrition) deaths have been included due to data gaps.  Information gaps and access constraints make it very likely that not all casualties are being counted.</t>
  </si>
  <si>
    <t>PAK004Fatalities reported</t>
  </si>
  <si>
    <t>PAK004Fatalities in all crises</t>
  </si>
  <si>
    <t xml:space="preserve">There is currently no verifiable information regarding humanitarian needs caused by the conflict in Azad Jammu and Kashmir. Anecdotal evidence suggests that there is conflict induced displacement and protection concerns due to shelling along the LoC, but this is not quantifiable or verifiable. Also, as per media reports, as of 2019, 40,000 refugees from Indian-Administered Kashmir are living in poor conditions in camps in Muzaffarabad, capital of Pakistan’s Azad Jammu and Kashmir (AJK) territory, with probable lack of access to livelihoods or public services. As the number is outdated and not verifiable, we are not using this in the calculation. </t>
  </si>
  <si>
    <t>PAK004People in Need</t>
  </si>
  <si>
    <t>The population exposed (Level 1) includes the total population of Azad Jammu and Kashmir. While it can be assummed that the population faced humanitarian needs at differnt level, particularly following the crackdown that began in August 2019 which has resulted in anecdotal reports of security and protection concerns, and lack of access to educations, the information is not verifiable.</t>
  </si>
  <si>
    <t>PAK004Minimal humanitarian conditions - Level 1</t>
  </si>
  <si>
    <t xml:space="preserve">There is currently no information regarding humanitarian needs caused by the conflict in Azad Jammu and Kashmir. Anecdotal evidence suggests that there is conflict induced displacement and protection concerns due to shelling along the LoC, but this is not quantifiable or verifiable. </t>
  </si>
  <si>
    <t>PAK004Stressed humanitarian conditions - Level 2</t>
  </si>
  <si>
    <t>PAK004Moderate humanitarian conditions - Level 3</t>
  </si>
  <si>
    <t>PAK004Severe humanitarian conditions - Level 4</t>
  </si>
  <si>
    <t>PAK004Extreme humanitarian conditions - Level 5</t>
  </si>
  <si>
    <t>world population review Accessed 12/08/23</t>
  </si>
  <si>
    <t>https://worldpopulationreview.com/countries/north-korea-population</t>
  </si>
  <si>
    <t>PRK001Total population</t>
  </si>
  <si>
    <t>https://data.worldbank.org/indicator/AG.LND.TOTL.K2?locations=KP</t>
  </si>
  <si>
    <t>The whole of the country is considered affected</t>
  </si>
  <si>
    <t>PRK001Landmass affected</t>
  </si>
  <si>
    <t>https://worldpopulationreview.com/countries/north-korea-population ; https://worldpopulationreview.com/countries/north-korea-population</t>
  </si>
  <si>
    <t>The whole country is considered expossed, this figure therefore includes total population</t>
  </si>
  <si>
    <t>PRK001People exposed</t>
  </si>
  <si>
    <t>Total population is considered affected by the various crises</t>
  </si>
  <si>
    <t>PRK001People affected</t>
  </si>
  <si>
    <t>IDMC accessed 28/05/23 ; Ministry of Unification accessed 20/02/24</t>
  </si>
  <si>
    <t xml:space="preserve">https://www.internal-displacement.org/database/displacement-data/ ; https://www.unikorea.go.kr/eng_unikorea/relations/statistics/defectors/ </t>
  </si>
  <si>
    <t>The number of internally displaced is unclear. North Koreans use smuggling routes to reach China or South Korea. 34078 North Koreans arrived in South Korea as of 2023. The number of North Koreans in other host countries is also unclear.  The number of people displaced due to disaster in 2022, the hazard type is flood which is mentioned on the IDMC data table. we are including data from only one event from this data table.</t>
  </si>
  <si>
    <t>PRK001People displaced</t>
  </si>
  <si>
    <t>PRK001Injuries reported</t>
  </si>
  <si>
    <t>ACLED 31/07/2024</t>
  </si>
  <si>
    <t xml:space="preserve">The total number of recorded fatalities in the past 6 months. </t>
  </si>
  <si>
    <t>PRK001Fatalities reported</t>
  </si>
  <si>
    <t xml:space="preserve">The total number of recorded fatalities in the past 6 months </t>
  </si>
  <si>
    <t>PRK001Fatalities in all crises</t>
  </si>
  <si>
    <t xml:space="preserve">Needs and Priorities 2020 </t>
  </si>
  <si>
    <t>https://reliefweb.int/sites/reliefweb.int/files/resources/2020_DPRK_N%26P_Overview_Provisional.pdf</t>
  </si>
  <si>
    <t>The PIN is 10.4 million as assessed by the 2020 Needs and Priorities Overview. There is no Level 1 because everyone exposed is considered affected. Level 2 is the entire country population (26 million) minus the PIN. Level 3 includes the PIN,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t>
  </si>
  <si>
    <t>PRK001People in Need</t>
  </si>
  <si>
    <t>Needs and Priorities 2020 ; world population review Accessed 12/08/23</t>
  </si>
  <si>
    <t>PRK001Minimal humanitarian conditions - Level 1</t>
  </si>
  <si>
    <t>The PIN is 10.4 million as assessed by the 2020 Needs and Priorities Overview. There is no Level 1 because everyone exposed is considered affected. Level 2 is the entire country population (25 million) minus the PIN. Level 3 includes the PIN,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t>
  </si>
  <si>
    <t>PRK001Stressed humanitarian conditions - Level 2</t>
  </si>
  <si>
    <t>PRK001Moderate humanitarian conditions - Level 3</t>
  </si>
  <si>
    <t>The PIN is 10.4 million as assessed by the 2020 Needs and Priorities Overview. There is no Level 1 because everyone exposed is considered affected. Level 2 is the entire country population  minus the PIN. Level 3 includes the PIN,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t>
  </si>
  <si>
    <t>PRK001Severe humanitarian conditions - Level 4</t>
  </si>
  <si>
    <t>PRK001Extreme humanitarian conditions - Level 5</t>
  </si>
  <si>
    <t>All citizens.</t>
  </si>
  <si>
    <t>PRK001Crisis affected groups</t>
  </si>
  <si>
    <t>World Bank 2022</t>
  </si>
  <si>
    <t>https://data.worldbank.org/indicator/SP.POP.TOTL?locations=TR</t>
  </si>
  <si>
    <t>The World Bank figures, which includes refugee population in Turkiye.</t>
  </si>
  <si>
    <t>TUR001Total population</t>
  </si>
  <si>
    <t>City Population accessed 26/06/2023</t>
  </si>
  <si>
    <t>https://www.citypopulation.de/en/turkey/cities/</t>
  </si>
  <si>
    <t xml:space="preserve">Represents the total area of provinces affected by one or more crisis. </t>
  </si>
  <si>
    <t>TUR001Landmass affected</t>
  </si>
  <si>
    <t>TurkStat accessed 26/06/2023</t>
  </si>
  <si>
    <t>https://data.tuik.gov.tr/Bulten/Index?p=The-Results-of-Address-Based-Population-Registration-System-2021-45500&amp;dil=2</t>
  </si>
  <si>
    <t xml:space="preserve">Represents the total population of provinces affected by one or more crisis. </t>
  </si>
  <si>
    <t>TUR001People exposed</t>
  </si>
  <si>
    <t>UNHCR 05/03/2024, UNHCR 05/03/2024IOM 09/02/2024; UNHCR 05/03/2024XOCHA 06/03/2023</t>
  </si>
  <si>
    <t>https://www.3rpsyriacrisis.org/wp-content/uploads/2023/12/2024RSO_advanced_version.pdf, https://www.3rpsyriacrisis.org/wp-content/uploads/2023/12/2024RSO_advanced_version.pdfhttps://dtm.iom.int/reports/turkiye-migrant-presence-monitoring-situation-report-january-2024; https://www.3rpsyriacrisis.org/wp-content/uploads/2023/12/2024RSO_advanced_version.pdfhttps://reliefweb.int/report/turkiye/turkiye-2023-earthquakes-situation-report-no-7-6-march-2023</t>
  </si>
  <si>
    <t>The total number of affected populations in all crises, overestimation due to double counting for the EQ and Syrian refugee crises, but offset by the info gap in the Kurdish conflict.</t>
  </si>
  <si>
    <t>TUR001People affected</t>
  </si>
  <si>
    <t>IOM 09/02/2024Save the Children 05/02/2024</t>
  </si>
  <si>
    <t>https://dtm.iom.int/reports/turkiye-migrant-presence-monitoring-situation-report-january-2024</t>
  </si>
  <si>
    <t>The figure represents the total number of refugees and asylum seekers in Turkey of all nationalities. Due to significant information gaps, it is not possible to determine how many IDPs have been displaced as a result of the Kurdish conflict.  This is an overestimation due to double counting across the EQ and Syrian refugee crisis, but offset by the info-gap in the Kurdish conflict.</t>
  </si>
  <si>
    <t>TUR001People displaced</t>
  </si>
  <si>
    <t>This is an aggregate to all crises in the country
-----
Syrian refugee crisis:
No fatalities caused by the Syrian refugee crisis.
-----
Mixed migration crisis:
Figure represents the number of fatalities and missing among migrants in Turkey during the past 6 months, according to IOM's Missing Migrant Database. The true number of fatalities may be higher as a result of unreported incidents and missing cases that are not yet considered dead.
-----
Kurdish conflict crisis:
The number of people  killed in last 6 months
-----
Earthquake crisis:
Since the EQ was more than 6 months, the assumption is no new deaths (or significantly low) occurred due to the earthquake.</t>
  </si>
  <si>
    <t>TUR001Fatalities reported</t>
  </si>
  <si>
    <t>ACLED 01/02/24 - 30/07/24IOM (01/01/24-30/06/24)Crisis Group, 1/09/23 - 29/02/24</t>
  </si>
  <si>
    <t>https://acleddata.com/data-export-tool/, X, IOM (01/01/24-30/06/24), Crisis Group, 1/09/23 - 29/02/24, X</t>
  </si>
  <si>
    <t>TUR001Fatalities in all crises</t>
  </si>
  <si>
    <t>IFRC Turkish Red Crescent 28/04/2023, UNHCR 16/03/2023, WB accessed 04/2024, Estimation using similar ratio of syrian host community to syrian refugees; UNHCR 16/03/2023</t>
  </si>
  <si>
    <t>https://reliefweb.int/report/turkiye/intersectoral-vulnerability-study-round-2-2022-living-bare-minimum-exploration-vulnerability-refugees-turkiye, https://www.3rpsyriacrisis.org/wp-content/uploads/2023/06/Regional_Strategic_Overview2023_.pdf, https://documents1.worldbank.org/curated/en/099061224142029970/pdf/P1800971fc6f6d08b1867a13dae6c3c00df.pdf, https://www.3rpsyriacrisis.org/wp-content/uploads/2023/12/2024RSO_advanced_version.pdf</t>
  </si>
  <si>
    <t>This is an aggregate to all crises in the country
-----
Syrian refugee crisis:
People in need are Syrian refugees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refugees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
Mixed migration crisis:
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is around 315,702 mixed migrants in Turkiye according to IOM.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(341,725) was extrapolated using the same ratio of refugees to host community in the Syrian refugee crisis.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
Kurdish conflict crisis:
The number of people in need of humanitarian assistance as a result of the kurdish conflict is unknown, but expected to be high. Affected regions of southeastern Turkey have been subjected to decades of violence, which has deeply affected many aspects of life. Large numbers of people remain in a situation of protracted displacement, though their specific needs are not known. 
-----
Earthquake crisis:
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t>
  </si>
  <si>
    <t>TUR001People in Need</t>
  </si>
  <si>
    <t>TUR001Minimal humanitarian conditions - Level 1</t>
  </si>
  <si>
    <t>TUR001Stressed humanitarian conditions - Level 2</t>
  </si>
  <si>
    <t>This is an aggregate to all crises in the country
-----
Syrian refugee crisis:
People in need are Syrian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refugges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According to the WB, around 14.4% fell below the poverty line in 2023.
Level 1 = Exposed population – Affected population
Level 2 = Affected population – PiN
Level 3 +4+ 5 = PiN 
-----
Mixed migration crisis:
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is around 315,702 mixed migrants in Turkiye according to IOM.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(341,725) was extrapolated using the same ratio of refugees to host community in the Syrian refugee crisis.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
Kurdish conflict crisis:
No data available.
-----
Earthquake crisis:
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 All have been placed on Level three as a conservative estimate.</t>
  </si>
  <si>
    <t>TUR001Moderate humanitarian conditions - Level 3</t>
  </si>
  <si>
    <t>World Population accessed 08/2024</t>
  </si>
  <si>
    <t>https://worldpopulationreview.com/countries/egypt-population</t>
  </si>
  <si>
    <t>The total population of Egypt in 2024, including refugees, migrants, and asylum seekers</t>
  </si>
  <si>
    <t>EGY004Total population</t>
  </si>
  <si>
    <t>https://worldpopulationreview.com/countries/egypt-population ; https://reliefweb.int/report/egypt/egypt-overview-population-figures-and-budget-analysis-end-november-2023</t>
  </si>
  <si>
    <t>The total population is exposed to the refugees crisis, as the refugees reside across the country and contribute to adding a strain on resources such as housing, healthcare, education, and employment opportunities for everyone.</t>
  </si>
  <si>
    <t>EGY004People exposed</t>
  </si>
  <si>
    <t>UNHCR accessed 17/08/2024</t>
  </si>
  <si>
    <t>https://data.unhcr.org/en/country/egy</t>
  </si>
  <si>
    <t xml:space="preserve">The figure represents the number of registered refugees in Egypt as at 31 July 2024. The majority of the refugees are from Sudan and Syria. Refugees and asylum seekers live with the urban population and heavily rely on humanitarian assistance. The majority live in overcrowded neighbourhoods in poor cities, mostly in Alexandria, Cairo, Giza, Kalyoubia, and Sharkia governorates.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 </t>
  </si>
  <si>
    <t>EGY004People affected</t>
  </si>
  <si>
    <t xml:space="preserve">The figure represents the number of registered refugees in Egypt as at 31 July 2024. </t>
  </si>
  <si>
    <t>EGY004People displaced</t>
  </si>
  <si>
    <t>ACLED accessd 23/08/2024</t>
  </si>
  <si>
    <t>Fatalities across Egypt between between 1 February and 31 July</t>
  </si>
  <si>
    <t>EGY004Fatalities reported</t>
  </si>
  <si>
    <t>EGY004Fatalities in all crises</t>
  </si>
  <si>
    <t>The people in need is considered the number of registered refugees in Egypt. The majority of the refugees are from Sudan and Syria. Refugees and asylum seekers live with the urban population and heavily rely on humanitarian assistance. The majority live in overcrowded neighbourhoods in poor cities, mostly in Alexandria, Cairo, Giza, Kalyoubia, and Sharkia governorates.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</si>
  <si>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in Need</t>
  </si>
  <si>
    <t>World Population accessed 08/2024 ; UNHCR accessed 17/08/2024</t>
  </si>
  <si>
    <t>https://worldpopulationreview.com/countries/egypt-population ; https://reliefweb.int/report/egypt/egypt-overview-population-figures-and-budget-analysis-end-november-2023 ; https://data.unhcr.org/en/country/egy</t>
  </si>
  <si>
    <t>According to INFORM severity index methodology, the number of people facing Minimal humanitarian conditions or in Level 1= People exposed - People affected. The people exposed is the total population of Egypt, and the people affected are the number of registered refugees across the country.</t>
  </si>
  <si>
    <t>EGY004Minimal humanitarian conditions - Level 1</t>
  </si>
  <si>
    <t xml:space="preserve">According to the INFORM severity index methodology, people facing stressed humanitarian conditions or Level 2 = People affected - People in Need (PIN). The people affected and the people in need are considered the same, which is the number of registered refugees in Egypt. </t>
  </si>
  <si>
    <t>EGY004Stressed humanitarian conditions - Level 2</t>
  </si>
  <si>
    <t>There are no assessments available for the breakdown of the severity of need of the PiN. All the PiN are considered to be facing moderate humanitarian condition or in Level 3</t>
  </si>
  <si>
    <t>EGY004Moderate humanitarian conditions - Level 3</t>
  </si>
  <si>
    <t>EGY004Severe humanitarian conditions - Level 4</t>
  </si>
  <si>
    <t>EGY004Extreme humanitarian conditions - Level 5</t>
  </si>
  <si>
    <t xml:space="preserve">This is an aggregate to all crises in the country
-----
Syrian refugee crisis:
People in need are Syrian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refugges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According to the WB, around 14.4% fell below the poverty line in 2023.
Level 1 = Exposed population – Affected population
Level 2 = Affected population – PiN
Level 3 +4+ 5 = PiN 
-----
Mixed migration crisis:
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is around 315,702 mixed migrants in Turkiye according to IOM.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(341,725) was extrapolated using the same ratio of refugees to host community in the Syrian refugee crisis.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
Kurdish conflict crisis:
No data available.
-----
Earthquake crisis:
There is no available information yet about the needs' severity driven by the earthquake in Turkey. </t>
  </si>
  <si>
    <t>TUR001Severe humanitarian conditions - Level 4</t>
  </si>
  <si>
    <t>TUR001Extreme humanitarian conditions - Level 5</t>
  </si>
  <si>
    <t xml:space="preserve">Number of different types of affected population groups: 
- IDPs
- Refugees, asylum seekers, and others of concern (such as migrants etc.)
- Returnees
- Host 
- Non-Host </t>
  </si>
  <si>
    <t>TUR001Crisis affected groups</t>
  </si>
  <si>
    <t>TUR002Total population</t>
  </si>
  <si>
    <t>City Population accessed 06/2023; Turkiye Presidency of Migration Management accesse</t>
  </si>
  <si>
    <t xml:space="preserve">https://www.citypopulation.de/en/turkey/cities/
https://en.goc.gov.tr/temporary-protection27
</t>
  </si>
  <si>
    <t xml:space="preserve">Figure represents the combined total area of provinces with percentage of refugees above the national average ~2.5%: Şanlıurfa, Osmaniye, Nevşehir, Mersin, Mardin, Malatya, Konya, Kilis, Kayseri, Kahramanmaraş, İzmir, İstanbul, Hatay, Gaziantep, Bursa, Burdur, Adıyaman, Adana, Province </t>
  </si>
  <si>
    <t>TUR002Landmass affected</t>
  </si>
  <si>
    <t>TurkStat accessed 06/2023;  Turkiye Presidency of Migration Management accesse</t>
  </si>
  <si>
    <t>https://data.tuik.gov.tr/Bulten/Index?p=The-Results-of-Address-Based-Population-Registration-System-2021-45500&amp;dil=2
https://en.goc.gov.tr/temporary-protection27</t>
  </si>
  <si>
    <t xml:space="preserve">Figure represents the combined total population of provinces with percentage of refugees above the national average ~2.5%: Şanlıurfa, Osmaniye, Nevşehir, Mersin, Mardin, Malatya, Konya, Kilis, Kayseri, Kahramanmaraş, İzmir, İstanbul, Hatay, Gaziantep, Bursa, Burdur, Adıyaman, Adana, Province </t>
  </si>
  <si>
    <t>TUR002People exposed</t>
  </si>
  <si>
    <t>World Population 08/2024</t>
  </si>
  <si>
    <t>The total population of Algeria in 2024, including migrants, refugees, and asylum seekers.</t>
  </si>
  <si>
    <t>DZA004Total population</t>
  </si>
  <si>
    <t xml:space="preserve">The total population of Algeria in 2024, including migrants, refugees, and asylum seekers are exposed to the multiple crisis. </t>
  </si>
  <si>
    <t>DZA004People exposed</t>
  </si>
  <si>
    <t>UNHCR accessed 17/08/2024 ; Migrants Refugees accessed 17/08/2024 ; UNHCR 03/2018 ; UNHCR accessed 17/08/2024</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</si>
  <si>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</si>
  <si>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According to the INFORM severity index methodology for the multiple crisis, the people affected here is the sum of the people affected under the Mixed Migration crisis and the Sahrawi refugee crisis</t>
  </si>
  <si>
    <t>DZA004People affected</t>
  </si>
  <si>
    <t>UNHCR accessed 17/08/2024 ; Migrants Refugees accessed 17/08/2024 ; UNHCR accessed 17/08/2024</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</si>
  <si>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https://reporting.unhcr.org/libraries/pdf.js/web/viewer.html?file=https%3A%2F%2Freporting.unhcr.org%2Fsites%2Fdefault%2Ffiles%2F2024-03%2FUNHCR%2520Algeria%2520Country%2520Factsheet%2520-%2520January%25202024.pdf</t>
  </si>
  <si>
    <t>The people displaced figure under the Multiple crises in Algeria includes: the number of the Sahrawi refugees that was last updated by UNHCR in 2018 (173,600), in addition to the number of refugees and asylum seekers in urban areas (10,854) as of 31 January 2024 and the number of international migrants that are estimated to be in Algeria (250,400 migrants). The reliability is set to Low due to the outdated figures.</t>
  </si>
  <si>
    <t>DZA004People displaced</t>
  </si>
  <si>
    <t>IOM accessed 23/08/2024 ; ACLED accessed 23/08/2024</t>
  </si>
  <si>
    <t>https://acleddata.com/data-export-tool/ ; https://missingmigrants.iom.int/region/mediterranean?region_incident=All&amp;route=3891&amp;year%5B%5D=11681&amp;month=All&amp;incident_date%5Bmin%5D=&amp;incident_date%5Bmax%5D=</t>
  </si>
  <si>
    <t>Fatalities in all crises between 1 February and 29 July = Dead or missing migrants in the Central and Western Mediterranean routes + fatalities across Algeria</t>
  </si>
  <si>
    <t>DZA004Fatalities reported</t>
  </si>
  <si>
    <t>DZA004Fatalities in all crises</t>
  </si>
  <si>
    <t>UNHCR accessed 17/08/2024 ; Migrants Refugees accessed 17/08/2024 ; UNHCR 01/11/2023</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</si>
  <si>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https://algeria.un.org/sites/default/files/2024-01/SRRP%20-%20English.pdf</t>
  </si>
  <si>
    <t>According to the INFORM severity index methodology for the multiple crisis, the PiN figure here is the sum of the PiN under the Mixed Migration crisis and the Sahrawi refugee crisis</t>
  </si>
  <si>
    <t>DZA004People in Need</t>
  </si>
  <si>
    <t>World Population 08/2024 ; UNHCR accessed 17/08/2024 ; Migrants Refugees accessed 17/08/2024 ; UNHCR 03/2018 ; UNHCR accessed 17/08/2024</t>
  </si>
  <si>
    <t>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</si>
  <si>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 xml:space="preserve">According to the INFORM severity index methodology , Level 1 = the people exposed - the people affected. The people exposed are the total population of Algeria, while the people affected are the Sharawi refugees in Tinduf, migrants, refugees, and asylum seekers residing in Algeria. </t>
  </si>
  <si>
    <t>DZA004Minimal humanitarian conditions - Level 1</t>
  </si>
  <si>
    <t xml:space="preserve">According to the INFORM severity index methodology, Level 2 = the people affected - the people in need. Both are the the Sharawi refugees in Tinduf, migrants, refugees, and asylum seekers residing in Algeria. </t>
  </si>
  <si>
    <t>DZA004Stressed humanitarian conditions - Level 2</t>
  </si>
  <si>
    <t>According to the INFORM severity index methodology for the multiple crisis, the people in Level 3 here are the sum of the people in Level 3 under the Mixed Migration crisis and the Sahrawi refugee crisis</t>
  </si>
  <si>
    <t>DZA004Moderate humanitarian conditions - Level 3</t>
  </si>
  <si>
    <t>According to the INFORM severity index methodology for the multiple crisis, the people in Level 4 here are the sum of the people in Level 4 under the Mixed Migration crisis and the Sahrawi refugee crisis</t>
  </si>
  <si>
    <t>DZA004Severe humanitarian conditions - Level 4</t>
  </si>
  <si>
    <t>According to the INFORM severity index methodology for the multiple crisis, the people in Level 5 here are the sum of the people in Level 5 under the Mixed Migration crisis and the Sahrawi refugee crisis</t>
  </si>
  <si>
    <t>DZA004Extreme humanitarian conditions - Level 5</t>
  </si>
  <si>
    <t>DZA003Total population</t>
  </si>
  <si>
    <t>City Population 12/2022 , UNHCR 03/2018 ; UNHCR accessed 17/08/2024</t>
  </si>
  <si>
    <t>http://www.citypopulation.de/en/algeria/cities/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</si>
  <si>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exposed to this crisis are the total population of Tindouf, which was last updated in 2008 (49,149), in addition to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</si>
  <si>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exposed</t>
  </si>
  <si>
    <t>UNHCR 03/2018 ; UNHCR accessed 17/08/2024</t>
  </si>
  <si>
    <t>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</si>
  <si>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affected is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</si>
  <si>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affected</t>
  </si>
  <si>
    <t>https://reporting.unhcr.org/libraries/pdf.js/web/viewer.html?file=https%3A%2F%2Freporting.unhcr.org%2Fsites%2Fdefault%2Ffiles%2F2024-03%2FUNHCR%2520Algeria%2520Country%2520Factsheet%2520-%2520January%25202024.pdf</t>
  </si>
  <si>
    <t>People displaced is the number of Sahrawi refugees that was last updated by UNHCR in 2018 (173,600). The reliability is set to Low due to the outdated figures.</t>
  </si>
  <si>
    <t>DZA003People displaced</t>
  </si>
  <si>
    <t>Fatalities in Tindouf between 1 February and 31 July</t>
  </si>
  <si>
    <t>DZA003Fatalities reported</t>
  </si>
  <si>
    <t>DZA003Fatalities in all crises</t>
  </si>
  <si>
    <t>UNHCR 01/11/2023</t>
  </si>
  <si>
    <t>https://algeria.un.org/sites/default/files/2024-01/SRRP%20-%20English.pdf</t>
  </si>
  <si>
    <t>According to UNHCR, about 90,000 refugees are the most vulnerable among Sahrawi refugees in Tindouf camp, but the PiN is estimated to be far higher than this figure. Thus, the whole population of the Sahrawi refugees is considered to be in need. The reliability is set to low as the figure was last updated in April 2023, and there are no recent UNHCR Fact sheets published for the Sahrawi refugee crisis.</t>
  </si>
  <si>
    <t>DZA003People in Need</t>
  </si>
  <si>
    <t>According to the INFORM severity index methodology Level 1 = People exposed - People affected. The people exposed is the total population of Tinduf, and the people affected is the number of the Sahrawi refugees in Algeria.</t>
  </si>
  <si>
    <t>DZA003Minimal humanitarian conditions - Level 1</t>
  </si>
  <si>
    <t>UNHCR 03/2018 ; UNHCR accessed 17/08/2024 ; UNHCR 01/11/2023</t>
  </si>
  <si>
    <t>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 ; https://algeria.un.org/sites/default/files/2024-01/SRRP%20-%20English.pdf</t>
  </si>
  <si>
    <t>According to the INFORM severity index methodology Level 2 = People affected - People in need. Both are the number of the Sahrawi refugees in Tinduf camps.</t>
  </si>
  <si>
    <t>DZA003Stressed humanitarian conditions - Level 2</t>
  </si>
  <si>
    <t>DZA003Moderate humanitarian conditions - Level 3</t>
  </si>
  <si>
    <t>DZA003Severe humanitarian conditions - Level 4</t>
  </si>
  <si>
    <t>DZA003Extreme humanitarian conditions - Level 5</t>
  </si>
  <si>
    <t>DZA002Total population</t>
  </si>
  <si>
    <t xml:space="preserve">The whole population is exposed to the mixed migration crisis. Most of the migrants arriving in Algeria are looking for work and have settled in different areas of the country, while a minority are in transit on their way to Europe. The specific locations are unclear so ACAPS considers the whole country as exposed to the Mixed migration crisis. </t>
  </si>
  <si>
    <t>DZA002People exposed</t>
  </si>
  <si>
    <t>UNHCR accessed 17/08/2024 ; Migrants Refugees accessed 17/08/2024</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</si>
  <si>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t>
  </si>
  <si>
    <t>The figure represents the number of refugees and asylum seekers in urban areas (10,854) as of 31 January 2024, the majority of the them are from Syria. There is lack of information regarding the number of migrants in Algeria. In mid-2020 there were 250,400 international migrants in Algeria. The figure will be added to the total, as it is the most updated one, and the relaiability is set to low.</t>
  </si>
  <si>
    <t>DZA002People affected</t>
  </si>
  <si>
    <t>DZA002People displaced</t>
  </si>
  <si>
    <t>Dead or missing migrants in the Central and Western Mediterranean routes between 1 February and 30 July</t>
  </si>
  <si>
    <t>DZA002Fatalities reported</t>
  </si>
  <si>
    <t>DZA002Fatalities in all crises</t>
  </si>
  <si>
    <t>DZA002People in Need</t>
  </si>
  <si>
    <t>World Population 08/2024 ; UNHCR accessed 17/08/2024 ; Migrants Refugees accessed 17/08/2024</t>
  </si>
  <si>
    <t>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t>
  </si>
  <si>
    <t>According to the INFORM severity index methodology Level 1 = People exposed - People affected. The people exosed are the total population, and the people affected are the migrants, refugees, and asylum seekers in Algeria.</t>
  </si>
  <si>
    <t>DZA002Minimal humanitarian conditions - Level 1</t>
  </si>
  <si>
    <t>According to the INFORM severity index methodology Level 2 = People affected - People in need. Both are the number of the migrants, refugees, and asylum seekers.</t>
  </si>
  <si>
    <t>DZA002Stressed humanitarian conditions - Level 2</t>
  </si>
  <si>
    <t xml:space="preserve">All PiN are considered in Moderate humanitarian conditions Level 3 </t>
  </si>
  <si>
    <t>DZA002Moderate humanitarian conditions - Level 3</t>
  </si>
  <si>
    <t>DZA002Severe humanitarian conditions - Level 4</t>
  </si>
  <si>
    <t>DZA002Extreme humanitarian conditions - Level 5</t>
  </si>
  <si>
    <t>https://worldpopulationreview.com/countries/morocco-population</t>
  </si>
  <si>
    <t>The total population of Morocco in 2024, including refugees, migrants, and asylum seekers.</t>
  </si>
  <si>
    <t>MAR001Total population</t>
  </si>
  <si>
    <t>The whole population is considered exposed to the impact of the mixed migration and earthquake crises. It is based on the INFORM severity index methodology for the multiple crisis, where the people exposed is the total number of the people between Levels 1 - 5.</t>
  </si>
  <si>
    <t>MAR001People exposed</t>
  </si>
  <si>
    <t>Government of Morocco 25/09/2023 ; UNHCR accessed 26/08/2024</t>
  </si>
  <si>
    <t>https://reliefweb.int/report/morocco/mr-lekjaa-emergency-aid-be-paid-affected-families-end-september ; https://reporting.unhcr.org/morocco-factsheet-french-9005</t>
  </si>
  <si>
    <t>The figure is the people affected by both crises: the mixed migration and the earthquake. It is based on the INFORM severity index methodology for the multiple crisis, where the people affected is the total number of the people between Levels 1 - 4.</t>
  </si>
  <si>
    <t>MAR001People affected</t>
  </si>
  <si>
    <t>IBC 27/11/2023 ; UNHCR accessed 26/08/2024</t>
  </si>
  <si>
    <t>https://reliefweb.int/report/morocco/maghreb-morocco-libya-ibc-monthly-situation-report-november-2023 ; https://reporting.unhcr.org/morocco-factsheet-french-9005</t>
  </si>
  <si>
    <t>The figure is the people displaced by the earthquake, in addition to the number of asylum seekers and refugees in Morocco.</t>
  </si>
  <si>
    <t>MAR001People displaced</t>
  </si>
  <si>
    <t>IOM accessed 23/08/2024; ACLED accessed 23/08/2024</t>
  </si>
  <si>
    <t>https://missingmigrants.iom.int/region/mediterranean?region_incident=All&amp;route=3956&amp;year%5B%5D=10121&amp;month=All&amp;incident_date%5Bmin%5D=&amp;incident_date%5Bmax%5D= ; https://acleddata.com/data-export-tool/ ; https://reliefweb.int/report/morocco/maghreb-morocco-libya-ibc-monthly-situation-report-november-2023</t>
  </si>
  <si>
    <t>Fatalities across the country between 1 February and 30 July, including fatalities on the Western Mediterranean route. The fatalities due to the earthquake are not included as it happened in September 2023.</t>
  </si>
  <si>
    <t>MAR001Fatalities reported</t>
  </si>
  <si>
    <t>MAR001Fatalities in all crises</t>
  </si>
  <si>
    <t>According to the INFORM Severity Index methodology for the multiple crisis, the PiN is the sum of the PiN in both crises: the mixed migration and the earthquake.</t>
  </si>
  <si>
    <t>MAR001People in Need</t>
  </si>
  <si>
    <t>IBC 27/11/2023 ; Government of Morocco 25/09/2023 ; World Population 08/2024</t>
  </si>
  <si>
    <t>https://reliefweb.int/report/morocco/maghreb-morocco-libya-ibc-monthly-situation-report-november-2023 ; https://reliefweb.int/report/morocco/mr-lekjaa-emergency-aid-be-paid-affected-families-end-september ; https://worldpopulationreview.com/countries/morocco-population</t>
  </si>
  <si>
    <t>According to the INFORM Severity Index methodology for the multiple crisis, the people in Level 1 is the sum of the people in Level 1 in both crises: the mixed migration and the earthquak.</t>
  </si>
  <si>
    <t>MAR001Minimal humanitarian conditions - Level 1</t>
  </si>
  <si>
    <t>According to the INFORM Severity Index methodology for the multiple crisis, the people in Level 2 is the sum of the people in Level 2 in both crises: the mixed migration and the earthquak.</t>
  </si>
  <si>
    <t>MAR001Stressed humanitarian conditions - Level 2</t>
  </si>
  <si>
    <t>According to the INFORM Severity Index methodology for the multiple crisis, the people in Level 3 is the sum of the people in Level 3 in both crises: the mixed migration and the earthquak.</t>
  </si>
  <si>
    <t>MAR001Moderate humanitarian conditions - Level 3</t>
  </si>
  <si>
    <t>MAR001Severe humanitarian conditions - Level 4</t>
  </si>
  <si>
    <t>MAR001Extreme humanitarian conditions - Level 5</t>
  </si>
  <si>
    <t>MAR002Total population</t>
  </si>
  <si>
    <t>The total population is exposed to the mixed migration crisis, as the refugees, asylum seekers, and migrants reside across the country and contribute to adding a strain on resources such as housing, healthcare, education, and employment opportunities for everyone.</t>
  </si>
  <si>
    <t>MAR002People exposed</t>
  </si>
  <si>
    <t>UNHCR accessed 26/08/2024</t>
  </si>
  <si>
    <t>https://reporting.unhcr.org/morocco-factsheet-french-9005</t>
  </si>
  <si>
    <t>The figure represents the number of refugees and asylum-seekers in Morocco as of 31 March 2024 (9,708 refugees and  8,533 asylum-seekers).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t>
  </si>
  <si>
    <t>MAR002People affected</t>
  </si>
  <si>
    <t>The figure represents the number of refugees and asylum-seekers in Morocco as of 31 March 2024 (9 708  refugees and 8 533 asylum-seekers).</t>
  </si>
  <si>
    <t>MAR002People displaced</t>
  </si>
  <si>
    <t>https://missingmigrants.iom.int/region/mediterranean?region_incident=All&amp;route=3956&amp;year%5B%5D=11681&amp;month=All&amp;incident_date%5Bmin%5D=&amp;incident_date%5Bmax%5D=</t>
  </si>
  <si>
    <t>The number of missing migrants in the Western Mediterranean route between 1 February and 29 July</t>
  </si>
  <si>
    <t>MAR002Fatalities reported</t>
  </si>
  <si>
    <t>MAR002Fatalities in all crises</t>
  </si>
  <si>
    <t>MAR002People in Need</t>
  </si>
  <si>
    <t xml:space="preserve">According to the INFORM severity index methodology Level 1 = People exposed - People affected. The people exposed is the total population of Morocco, and the people affected are the registered refugees and asylum seekers. </t>
  </si>
  <si>
    <t>MAR002Minimal humanitarian conditions - Level 1</t>
  </si>
  <si>
    <t xml:space="preserve">According to the INFORM severity index methodology Level 2 = People affected - People in need. The people affected and the people in need are both the registered refugees and asylum seekers. </t>
  </si>
  <si>
    <t>MAR002Stressed humanitarian conditions - Level 2</t>
  </si>
  <si>
    <t>MAR002Moderate humanitarian conditions - Level 3</t>
  </si>
  <si>
    <t>MAR002Severe humanitarian conditions - Level 4</t>
  </si>
  <si>
    <t>MAR002Extreme humanitarian conditions - Level 5</t>
  </si>
  <si>
    <t>MAR003Total population</t>
  </si>
  <si>
    <t xml:space="preserve">The figure represents the total number of people living in the affected areas. </t>
  </si>
  <si>
    <t>MAR003People exposed</t>
  </si>
  <si>
    <t>The figure is the number of people affected by the earthquake according to the Moroccan government</t>
  </si>
  <si>
    <t>MAR003People affected</t>
  </si>
  <si>
    <t>The figure is the number of people displaced because of the earthquake.</t>
  </si>
  <si>
    <t>MAR003People displaced</t>
  </si>
  <si>
    <t>The total number of fatalities because of the earthquake was 2946 people, but it is not included here as this indicator cover the period of the last six months (between 1 February and 29 July).</t>
  </si>
  <si>
    <t>MAR003Fatalities reported</t>
  </si>
  <si>
    <t>MAR003Fatalities in all crises</t>
  </si>
  <si>
    <t>The estimated number of people displaced by the earthquake is considered the number of PiN</t>
  </si>
  <si>
    <t>MAR003People in Need</t>
  </si>
  <si>
    <t>IBC 27/11/2023 ; Government of Morocco 25/09/2023</t>
  </si>
  <si>
    <t>https://reliefweb.int/report/morocco/maghreb-morocco-libya-ibc-monthly-situation-report-november-2023 ; https://reliefweb.int/report/morocco/mr-lekjaa-emergency-aid-be-paid-affected-families-end-september</t>
  </si>
  <si>
    <t>There are no specific sources providing figures for the people in minimal conditions, but according to the INFORM severity index methodology Level 1 = People exposed - People affected</t>
  </si>
  <si>
    <t>MAR003Minimal humanitarian conditions - Level 1</t>
  </si>
  <si>
    <t>There are no specific sources providing figures for the people in stressed conditions, but according to the INFORM severity index methodology Level 2 = People affected - People in need</t>
  </si>
  <si>
    <t>MAR003Stressed humanitarian conditions - Level 2</t>
  </si>
  <si>
    <t>MAR003Moderate humanitarian conditions - Level 3</t>
  </si>
  <si>
    <t>There is limited information about the severity of the humanitarian conditions of the people in need. All of them are considered to be under Level 3</t>
  </si>
  <si>
    <t>MAR003Severe humanitarian conditions - Level 4</t>
  </si>
  <si>
    <t>MAR003Extreme humanitarian conditions - Level 5</t>
  </si>
  <si>
    <t>https://worldpopulationreview.com/countries/tunisia-population</t>
  </si>
  <si>
    <t>The total population of Tunisia in 2024, including refugees, migrants, and asylum seekers</t>
  </si>
  <si>
    <t>TUN002Total population</t>
  </si>
  <si>
    <t>TUN002People exposed</t>
  </si>
  <si>
    <t>UNHCR accessed 25/08/2024  ; MMC 25/10/2023</t>
  </si>
  <si>
    <t xml:space="preserve"> https://data.unhcr.org/en/country/tun ; https://reliefweb.int/report/tunisia/quarterly-mixed-migration-update-north-africa-quarter-3-2023</t>
  </si>
  <si>
    <t>The figure represents the number of refugees and asylum seekers as of 31 July 2024 (18,323) + The number of arrivals of migrants and asylum seekers as at September 2023 (67,968 people). Refugees and asylum seekers are among the most affected by the economic and political issues that Tunisia is facing. They already have needs for temporary shelter, food, education, healthcare, and psychosocial support.</t>
  </si>
  <si>
    <t>TUN002People affected</t>
  </si>
  <si>
    <t>TUN002People displaced</t>
  </si>
  <si>
    <t>https://missingmigrants.iom.int/region/mediterranean?region_incident=All&amp;route=3861&amp;year%5B%5D=11681&amp;month=All&amp;incident_date%5Bmin%5D=&amp;incident_date%5Bmax%5D=</t>
  </si>
  <si>
    <t>The number of missing migrants in the Central Mediterranean route between 1 February and 29 July</t>
  </si>
  <si>
    <t>TUN002Fatalities reported</t>
  </si>
  <si>
    <t>IOM accessed 25/8//2024 ; ACLED accessed 25/08/2024</t>
  </si>
  <si>
    <t xml:space="preserve">https://missingmigrants.iom.int/region/mediterranean?region_incident=All&amp;route=3861&amp;year%5B%5D=11681&amp;month=All&amp;incident_date%5Bmin%5D=&amp;incident_date%5Bmax%5D= ; https://acleddata.com/data-export-tool/ </t>
  </si>
  <si>
    <t>Fatalities in all the country and the number of dead/missing migrants in the Central Mediterranean route between 1 February and 31 July</t>
  </si>
  <si>
    <t>TUN002Fatalities in all crises</t>
  </si>
  <si>
    <t>TUN002People in Need</t>
  </si>
  <si>
    <t>World Population 08/2024 ; UNHCR accessed 25/08/2024  ; MMC 25/10/2023</t>
  </si>
  <si>
    <t>https://worldpopulationreview.com/countries/tunisia-population ;  https://data.unhcr.org/en/country/tun ; https://reliefweb.int/report/tunisia/quarterly-mixed-migration-update-north-africa-quarter-3-2023</t>
  </si>
  <si>
    <t>According to the INFORM severity index methodology Level 1 = People exposed - People affected. The people exposed is the total population of Tunisia, and the people affected are the refugees, asylum seekers, and migrants.</t>
  </si>
  <si>
    <t>TUN002Minimal humanitarian conditions - Level 1</t>
  </si>
  <si>
    <t>According to the INFORM severity index methodology Level 2 = People affected - People in need. The people affected and the people in need are both the refugees, asylum seekers, and migrants.</t>
  </si>
  <si>
    <t>TUN002Stressed humanitarian conditions - Level 2</t>
  </si>
  <si>
    <t>TUN002Moderate humanitarian conditions - Level 3</t>
  </si>
  <si>
    <t>TUN002Severe humanitarian conditions - Level 4</t>
  </si>
  <si>
    <t>TUN002Extreme humanitarian conditions - Level 5</t>
  </si>
  <si>
    <t>Worldmeter accessed 08/2024</t>
  </si>
  <si>
    <t>https://www.worldometers.info/world-population/mauritania-population/#:~:text=The%20current%20population%20of%20Mauritania,latest%20United%20Nations%20data%201.</t>
  </si>
  <si>
    <t>Total population of Mauritania, inculding refugees, migrants, and asylum seekers</t>
  </si>
  <si>
    <t>MRT003Total population</t>
  </si>
  <si>
    <t>WFP 13/12/2023</t>
  </si>
  <si>
    <t>https://reliefweb.int/report/mauritania/mauritanie-cadre-harmonise-danalyse-et-didentification-des-zones-risque-et-des-populations-en-insecurite-alimentaire-au-sahel-et-en-afrique-de-louest-ch-cree-le-11112023</t>
  </si>
  <si>
    <t xml:space="preserve">According to the INFORM methodology, People exposed = the sum of levels 1 to 5. The severity breakdown is based on a WFP report indicating a projection of the food inseurity classification over 5 phases between June-August 2024. Mauritania is vulnerable to natural hazards, such as droughts and flooding, which heighten malnutrition rates, disrupt livelihoods, and deteriorate food security levels. Its land is mainly desert, with only about 0.5% being arable. </t>
  </si>
  <si>
    <t>MRT003People exposed</t>
  </si>
  <si>
    <t xml:space="preserve">There are no specific sources indicating the number of affected people but according to the INFORM methodology, People affected = the sum of levels 2 to 5. The severity breakdown is based on a WFP report indicating a projection of the food inseurity classification over 5 phases between June-August 2024. Mauritania is vulnerable to natural hazards, such as droughts and flooding, which heighten malnutrition rates, disrupt livelihoods, and deteriorate food security levels. Its land is mainly desert, with only about 0.5% being arable. </t>
  </si>
  <si>
    <t>MRT003People affected</t>
  </si>
  <si>
    <t xml:space="preserve">There are no people displaced due to the food insecurity crisis in Mauritania. </t>
  </si>
  <si>
    <t>MRT003People displaced</t>
  </si>
  <si>
    <t>Fatalities between between 1 February and 29 July</t>
  </si>
  <si>
    <t>MRT003Fatalities reported</t>
  </si>
  <si>
    <t>MRT003Fatalities in all crises</t>
  </si>
  <si>
    <t>The people in need are the total population projected to be facing Crisis food insecuirty levels or worse (Phase 3 or above) between June and August 2024</t>
  </si>
  <si>
    <t>MRT003People in Need</t>
  </si>
  <si>
    <t xml:space="preserve">The figure is the people projected to face minimal food insecurity level (Phase 1) between June - August 2024 </t>
  </si>
  <si>
    <t>MRT003Minimal humanitarian conditions - Level 1</t>
  </si>
  <si>
    <t>The figure is the people projected to face stressed food insecurity level (Phase 2) between June - August 2024</t>
  </si>
  <si>
    <t>MRT003Stressed humanitarian conditions - Level 2</t>
  </si>
  <si>
    <t>The figure is the people projected to face crises food insecurity levels (Phase 3) between June - August 2024</t>
  </si>
  <si>
    <t>MRT003Moderate humanitarian conditions - Level 3</t>
  </si>
  <si>
    <t>The figure is the people projected to face emergency food insecurity level (Phase 4) between June - August 2024</t>
  </si>
  <si>
    <t>MRT003Severe humanitarian conditions - Level 4</t>
  </si>
  <si>
    <t>The figure is the people projected to face catastrophic food insecurity level (Phase 5) between June - August 2024</t>
  </si>
  <si>
    <t>MRT003Extreme humanitarian conditions - Level 5</t>
  </si>
  <si>
    <t>MRT002Total population</t>
  </si>
  <si>
    <t>City Population acceessed 07/2024</t>
  </si>
  <si>
    <t>https://www.citypopulation.de/en/mauritania/cities/ https://data.unhcr.org/en/documents/details/100304</t>
  </si>
  <si>
    <t>People exposed are the total population of regions that host Malian refugees: Hodh Chargu, Nouakchott and Nouadhibou. The number of refugees from Mali has been sharply increasing since March 2022, owing to increased violence and insecurity in the country. Most of the refugees live in Mbera refugee camp (Hodh el Chargui region), and returns to Mali remain unlikely because of continued insecurity. The refugees have been slowly integrating into society, with the majority working in farming, agriculture, or fishing in Lake Mahmouda.</t>
  </si>
  <si>
    <t>MRT002People exposed</t>
  </si>
  <si>
    <t>UNHCR accessed 23/08/2024</t>
  </si>
  <si>
    <t>https://data.unhcr.org/en/country/mrt</t>
  </si>
  <si>
    <t>People affected is the total number of Malian refugees in Mauritania as of 31 July 2024</t>
  </si>
  <si>
    <t>MRT002People affected</t>
  </si>
  <si>
    <t>People displaced is the total number of Malian refugees in Mauritania as of 31 July 2024</t>
  </si>
  <si>
    <t>MRT002People displaced</t>
  </si>
  <si>
    <t>MRT002Fatalities reported</t>
  </si>
  <si>
    <t>MRT002Fatalities in all crises</t>
  </si>
  <si>
    <t>The people in need is the total number of Malian refugees in Mauritania. The number of refugees from Mali has been sharply increasing since March 2022, owing to increased violence and insecurity in the country. Most of the refugees live in Mbera refugee camp (Hodh el Chargui region), and returns to Mali remain unlikely because of continued insecurity. The refugees have been slowly integrating into society, with the majority working in farming, agriculture, or fishing in Lake Mahmouda.</t>
  </si>
  <si>
    <t>MRT002People in Need</t>
  </si>
  <si>
    <t>City Population acceessed 07/2024 ; UNHCR accessed 23/08/2024</t>
  </si>
  <si>
    <t>https://www.citypopulation.de/en/mauritania/cities/ https://data.unhcr.org/en/documents/details/100304 ; https://data.unhcr.org/en/country/mrt</t>
  </si>
  <si>
    <t>According to the INFORM methodology, Level 1= Exposed population - affected population. The people exposed is the total population of regions that host Malian refugees: Hodh Chargu, Nouakchott and Nouadhibou, and the people affected is the total number of Malian refugees in Mauritania.</t>
  </si>
  <si>
    <t>MRT002Minimal humanitarian conditions - Level 1</t>
  </si>
  <si>
    <t>https://www.citypopulation.de/en/mauritania/cities/; https://data.unhcr.org/en/documents/details/102720</t>
  </si>
  <si>
    <t xml:space="preserve">According to the INFORM methodology, Level 2 = People affected - PIN. The people affected and the PiN are considered the same here (the number of Malian refugees in Mauritania. </t>
  </si>
  <si>
    <t>MRT002Stressed humanitarian conditions - Level 2</t>
  </si>
  <si>
    <t>MRT002Moderate humanitarian conditions - Level 3</t>
  </si>
  <si>
    <t>MRT002Severe humanitarian conditions - Level 4</t>
  </si>
  <si>
    <t>MRT002Extreme humanitarian conditions - Level 5</t>
  </si>
  <si>
    <t>World Meter accessed 08/2024</t>
  </si>
  <si>
    <t xml:space="preserve">https://www.worldometers.info/world-population/italy-population/#:~:text=Italy%202020%20population%20is%20estimated,532%20people%20per%20mi2)
</t>
  </si>
  <si>
    <t>The total population of Italy in 2024, including the asylum seekers, refugees, and migrants</t>
  </si>
  <si>
    <t>ITA002Total population</t>
  </si>
  <si>
    <t xml:space="preserve">The whole population is considered exposed as the presence of migrants, refugees, and asylum seekers affects resource allocations, has an economic impact, and requires political consideration and social cohesion process. </t>
  </si>
  <si>
    <t>ITA002People exposed</t>
  </si>
  <si>
    <t xml:space="preserve">https://data2.unhcr.org/en/situations/mediterranean/location/5205
</t>
  </si>
  <si>
    <t>The figure is the number of sea arrivals in 2023 (157,651) and in 2024 as at 18 August (37,649). The arrivals in 2023 are considered here among the affected people as they are likely still have unmet needs and going through a registration and documentation processes.</t>
  </si>
  <si>
    <t>ITA002People affected</t>
  </si>
  <si>
    <t>The figure is the number of sea arrivals in 2023 (157,651) and in 2024 as at 18 Aug (37,649).</t>
  </si>
  <si>
    <t>ITA002People displaced</t>
  </si>
  <si>
    <t>The number of missing migrants in the Central Mediterranean route between 1 February and 31 July</t>
  </si>
  <si>
    <t>ITA002Fatalities reported</t>
  </si>
  <si>
    <t>All fatalities across Italy + The number of missing migrants in the Central Mediterranean route between 1 February and 29 July</t>
  </si>
  <si>
    <t>ITA002Fatalities in all crises</t>
  </si>
  <si>
    <t>The figure is the number of sea arrivals in 2023 (157,651) and in 2024 as at  18 Aug (37,649).The arrivals in 2023 are considered here among the people in need as they are likely still have unmet needs and going through a registration and documentation processes.</t>
  </si>
  <si>
    <t>ITA002People in Need</t>
  </si>
  <si>
    <t>World Meter accessed 08/2024 ; UNHCR accessed 18/08/2024</t>
  </si>
  <si>
    <t xml:space="preserve">https://data2.unhcr.org/en/situations/mediterranean/location/5205 ; https://www.citypopulation.de/en/italy/cities/calabria/ ; https://www.citypopulation.de/en/italy/cities/sicilia/
 ; https://data2.unhcr.org/en/situations/mediterranean/location/5205
</t>
  </si>
  <si>
    <t>According to the INFORM severity index methodology Level 1 = the number of people exposed - people affected. The people exposed is the total population of Italy, and the people affected are the number of sea arrivals in 2023 and 2024.</t>
  </si>
  <si>
    <t>ITA002Minimal humanitarian conditions - Level 1</t>
  </si>
  <si>
    <t>According to the INFORM severity index methodology Level 2 = the number of people affected - people in need. The people affected and people in need are both the number of sea arrivals in 2023 and 2024. Most are from Côte d'Ivoire, Guinea, and Tunisia, often fleeing poverty, persecution, or conflict and looking for security and better economic and social opportunities in Europe. Once rescued, migrants and asylum seekers have urgent needs that include access to safety, medical care, protection, registration, and obtaining a legal status. Since 2023, logistical issues and legal authorisation requirements by the Italian Government have challenged and delayed NGO and INGO rescue operations.</t>
  </si>
  <si>
    <t>ITA002Stressed humanitarian conditions - Level 2</t>
  </si>
  <si>
    <t>ITA002Moderate humanitarian conditions - Level 3</t>
  </si>
  <si>
    <t>ITA002Severe humanitarian conditions - Level 4</t>
  </si>
  <si>
    <t>ITA002Extreme humanitarian conditions - Level 5</t>
  </si>
  <si>
    <t xml:space="preserve">Worldmeter 08/2024 </t>
  </si>
  <si>
    <t>https://www.worldometers.info/world-population/spain-population/</t>
  </si>
  <si>
    <t>The total population of Spain in 2024, including the asylum seekers, refugees, and migrants</t>
  </si>
  <si>
    <t>ESP002Total population</t>
  </si>
  <si>
    <t>ESP002People exposed</t>
  </si>
  <si>
    <t>https://data.unhcr.org/en/country/esp</t>
  </si>
  <si>
    <t>The figure is the number of sea arrivals in 2023 (57,071) and in 2024 as at 18 August (31,972). The arrivals in 2023 are considered here among the affected people as they are likely still have unmet needs and going through a registration and documentation processes.</t>
  </si>
  <si>
    <t>ESP002People affected</t>
  </si>
  <si>
    <t>ESP002People displaced</t>
  </si>
  <si>
    <t>IOM accesssed 23/08/2024</t>
  </si>
  <si>
    <t>ESP002Fatalities reported</t>
  </si>
  <si>
    <t>ACLED accessed 23/08/2024 ; IOM accessed 23/08/2024</t>
  </si>
  <si>
    <t>https://acleddata.com/data-export-tool/ ; https://missingmigrants.iom.int/region/mediterranean?region_incident=All&amp;route=3956&amp;year%5B%5D=10121&amp;month=All&amp;incident_date%5Bmin%5D=&amp;incident_date%5Bmax%5D=</t>
  </si>
  <si>
    <t>Fatalities across Spain and on the Western Mediterranean Route between between 1 February and 29 July</t>
  </si>
  <si>
    <t>ESP002Fatalities in all crises</t>
  </si>
  <si>
    <t>The figure is the number of sea arrivals in 2023 (57,071) and in 2024 as at 18 Aug (31,972). The arrivals in 2023 are considered here among the people in need as they are likely still have unmet needs and going through a registration and documentation processes. Over 163,200 people applied for asylum in Spain in 2023 – 37% more than in 2022. Nearly 37% of the applicants were from Venezuela, while 33% were from Colombia. Madrid province registered the highest number of applications (33%), followed by Malaga (7%). Humanitarian needs include medical attention, protection, registration assistance, and community engagement services.</t>
  </si>
  <si>
    <t>ESP002People in Need</t>
  </si>
  <si>
    <t>According to the INFORM severity index methodology Level 1 = the number of people exposed - people affected. The people exposed is the total population of Spain, and the people affected are the number of sea arrivals in 2023 and 2024.</t>
  </si>
  <si>
    <t>ESP002Minimal humanitarian conditions - Level 1</t>
  </si>
  <si>
    <t xml:space="preserve">According to the INFORM severity index methodology Level 2 = the number of people affected - people in need. The people affected and people in need are both the number of sea arrivals in 2023 and 2024. </t>
  </si>
  <si>
    <t>ESP002Stressed humanitarian conditions - Level 2</t>
  </si>
  <si>
    <t>ESP002Moderate humanitarian conditions - Level 3</t>
  </si>
  <si>
    <t>ESP002Severe humanitarian conditions - Level 4</t>
  </si>
  <si>
    <t>ESP002Extreme humanitarian conditions - Level 5</t>
  </si>
  <si>
    <t>Food security crisis in Lesotho</t>
  </si>
  <si>
    <t>LSO004</t>
  </si>
  <si>
    <t>Lesotho</t>
  </si>
  <si>
    <t>World Population Review 16/08/2024</t>
  </si>
  <si>
    <t>https://worldpopulationreview.com/countries/lesotho</t>
  </si>
  <si>
    <t>Total ppulation of Lesotho 2024 according to World population review.</t>
  </si>
  <si>
    <t>LSO004Total population</t>
  </si>
  <si>
    <t>Lesotho INFO Accessed 16/08/2024</t>
  </si>
  <si>
    <t>https://www.lesotho-info.co.za/country/specials</t>
  </si>
  <si>
    <t>The total land mass of the ten districts of Lesotho since all the rural areas of the districts are facing high food insecurity.</t>
  </si>
  <si>
    <t>LSO004Landmass affected</t>
  </si>
  <si>
    <t>IPC 13/08/2024</t>
  </si>
  <si>
    <t>https://reliefweb.int/report/lesotho/lesotho-ipc-acute-food-insecurity-analysis-may-2024-march-2025-published-13-august-2024</t>
  </si>
  <si>
    <t>Only the people from both very poor and poor households’ groups in rural areas of Lesotho are facing high food insecurity from May to September 2024 and therefore the whole of  the rural population from these districts are exposed, and according to IPC May -September projection period, the total populatin analysed of the 10 districts ( Berea, Butha-buthe, Leribe, Mafeteng, Maseru, Mohales hoek, Mokhotlong, Qachas nek,Quthing and Thaba tseka) is 1,505,411.</t>
  </si>
  <si>
    <t>LSO004People exposed</t>
  </si>
  <si>
    <t>This figure includes a summation of level 2+3+4+5 as outlined in the IPC projections for  May- September 2024. ( 547,499+292,866). There is an addition error in the number of people in level 2 in the IPC figures- 547,500, the correct figure is 547,499.</t>
  </si>
  <si>
    <t>LSO004People affected</t>
  </si>
  <si>
    <t>There is info gap on the number of displaced persons.</t>
  </si>
  <si>
    <t>LSO004People displaced</t>
  </si>
  <si>
    <t xml:space="preserve">No available information. </t>
  </si>
  <si>
    <t>LSO004Injuries reported</t>
  </si>
  <si>
    <t>ACLED ACCESSED 16/08/2024</t>
  </si>
  <si>
    <t>https://acleddata.com/explorer/#1714654904371-01f34ad7-b1ac</t>
  </si>
  <si>
    <t xml:space="preserve">The total Fatalities in Lesotho from 01/02/2024 to 01/08/2024  due to events such as  Battles, Violence against civilians, Explosions/Remote violence, Riots, Protests, Strategic developments according to ACLED is one. However, no reported fatitieis due to dorught and food insecurity during the last six months. </t>
  </si>
  <si>
    <t>LSO004Fatalities reported</t>
  </si>
  <si>
    <t>LSO004Fatalities in all crises</t>
  </si>
  <si>
    <t xml:space="preserve">The population in IPC Phase 3 and above living in the 10 analaysed districts ( Berea, Butha-buthe, Leribe, Mafeteng, Maseru, Mohales hoek, Mokhotlong, Qachas nek,Quthing and Thaba tseka) for projections for May - September 2024 are considered the people in need. </t>
  </si>
  <si>
    <t>LSO004People in Need</t>
  </si>
  <si>
    <t xml:space="preserve">This is according to IPC projections for May - September 2024, 655,045 people  are considered to be food insecurity  IPC phase 1. 
According to INFORM SI methodology, the number of people in Level 1 is equal to the people exposed minus the people affected minus the people in need. People in Level 1 are able to meet their basic needs without employing irreversible coping strategies. </t>
  </si>
  <si>
    <t>LSO004Minimal humanitarian conditions - Level 1</t>
  </si>
  <si>
    <t xml:space="preserve">This is according to IPC projections for May - September 2024,  547,499 people  are considered to be food insecurity  IPC phase 2.  There is an addtion error in IPC figures which is 547,500. the correct figure is 547,499.
According to INFORM SI methodology, the number of people in Level 2 is equal to the people affected minus people in need. People in Level 2 might be facing some difficulties accessing basic services but are able to meet their needs without external assistance. </t>
  </si>
  <si>
    <t>LSO004Stressed humanitarian conditions - Level 2</t>
  </si>
  <si>
    <t xml:space="preserve">It is estimated that about 293,000 people (19 percent of the rural population) have been classified in Crisis (IPC Phase 3) according to IPC projections for May - September 2024. 
Noboday was classified in IPC Phase 4 or 5. </t>
  </si>
  <si>
    <t>LSO004Moderate humanitarian conditions - Level 3</t>
  </si>
  <si>
    <t xml:space="preserve">This is according to IPC projections for May - September 2024. There are no people facing IPC phase 4. </t>
  </si>
  <si>
    <t>LSO004Severe humanitarian conditions - Level 4</t>
  </si>
  <si>
    <t xml:space="preserve">This is according to IPC projections for May - September 2024. There are no people facing IPC phase 5. </t>
  </si>
  <si>
    <t>LSO004Extreme humanitarian conditions - Level 5</t>
  </si>
  <si>
    <t>In this crisis, 1 out of 5 population groups are affected: non-host population.</t>
  </si>
  <si>
    <t>LSO004Crisis affected groups</t>
  </si>
  <si>
    <t>LSO004People facing limited access constraints</t>
  </si>
  <si>
    <t>LSO004People facing restricted access constraints</t>
  </si>
  <si>
    <t>WFP ACCESSED 16/08/2024</t>
  </si>
  <si>
    <t>https://www.wfp.org/countries/lesotho</t>
  </si>
  <si>
    <t>Lesotho struggles with chronic malnutrition, particularly among children aged 2-3, where stunting (impaired growth due to malnutrition) rates at 34.5 percent. Micronutrient deficiencies (mainly iron and vitamin A) also remain a challenge, affecting more than half of children under 5 however there were no concrete figures at thetime of reporting.</t>
  </si>
  <si>
    <t>LSO004Illness cases reported</t>
  </si>
  <si>
    <t>LSO004Buildings damaged</t>
  </si>
  <si>
    <t>LSO004Buildings destroyed</t>
  </si>
  <si>
    <t>LSO004Buildings in affected area</t>
  </si>
  <si>
    <t>LSO004Economic Losses</t>
  </si>
  <si>
    <t>OCHA 12/02/2024</t>
  </si>
  <si>
    <t>https://reliefweb.int/report/sudan/sudan-summary-humanitarian-needs-and-response-plan-and-regional-refugee-response-plan-february-2024</t>
  </si>
  <si>
    <t>The total population of Sudan represents the total population living in Sudan including refugees and excluding the number of Sudanese who left the country since 15 April 2023 because of the conflict that erupted between the SAF and RSF (2 million people displaced).</t>
  </si>
  <si>
    <t>SDN001Total population</t>
  </si>
  <si>
    <t>City Population accessed 25/08/2024; OCHA accessed on 25/08/2024</t>
  </si>
  <si>
    <t>https://www.citypopulation.de/en/sudan/; https://app.powerbi.com/view?r=eyJrIjoiZjMxNjRkY2EtOTJhMC00NzcxLWEwOTMtYTFjZDliOGEwZDQ2IiwidCI6ImU1YzM3OTgxLTY2NjQtNDEzNC04YTBjLTY1NDNkMmFmODBiZSIsImMiOjh9</t>
  </si>
  <si>
    <t>The number represents all the area of Sudan because the whole country is impacted by the complex crisis.</t>
  </si>
  <si>
    <t>SDN001Landmass affected</t>
  </si>
  <si>
    <t xml:space="preserve">The total population of Sudan is exposed to the complex crisis. All states of Sudan have either been directly exposed by the conflict between the RSF and SAF or indirectly by receiving displaced people from other states. Additionally, all of Sudan is impacted by food insecurity and the socioeconomic impacts of the ongoing conflict. </t>
  </si>
  <si>
    <t>SDN001People exposed</t>
  </si>
  <si>
    <t xml:space="preserve">The total population of Sudan is considered affected by the complex crisis. All states of Sudan have either been directly affected by the conflict between the RSF and SAF or indirectly by receiving displaced people from other states. Additionally, all of Sudan is impacted by food insecurity and the socioeconomic impacts of the ongoing conflict. </t>
  </si>
  <si>
    <t>SDN001People affected</t>
  </si>
  <si>
    <t>UNHCR accessed  25/08/2024  ; OCHA HRP 17/05/2023; UNHCR accessed on 25/08/2024</t>
  </si>
  <si>
    <t>https://data2.unhcr.org/en/situations/sudansituation ; https://reliefweb.int/report/sudan/sudan-revised-humanitarian-response-plan-2023-revision-issued-17-may-2023-enar; https://data.unhcr.org/en/country/sdn</t>
  </si>
  <si>
    <t xml:space="preserve">Inside Sudan: the number includes IDPs within Sudan (10,540,215) as of 30 June 2024 + Returnees in Sudan as of May 2023 (1.3 million) + Outside Sudan {total number of Sudanese refugees/asylum seekers, refugee returness and non-Sudanese refugees/asylum seekers who displaced outside Sudan due to the complex crisis}: total arrivals in Chad as of 19 August 2024 (632,179) + total arrivals in South Sudan as of 18 August 2024 (607,932) +  total arrivals in Egypt as of 14 March 2024 (500,000) + total arrivals in Ethiopia as of 18 August 2024 (58990) + total arrivals in CAR as of 11 August 2024 (35029)+ total arrivals in Libya as of 18 August 2024 (96,061) + total arrivals in Uganda as of 16 August 2024 (51,957). The number of refugees from other nationalities residing in Sudan is not considered here, as the primary cause of their displacement is not the complex crisis in Sudan. They are counted under the Refugees in Sudan crisis. </t>
  </si>
  <si>
    <t>SDN001People displaced</t>
  </si>
  <si>
    <t xml:space="preserve"> ACLED accessed 25/08/2024</t>
  </si>
  <si>
    <t>Fatalities between 01 February to 01 August 2024 across Sudan. The figure is reliable and seems consistent with other secondary sources and media articles.</t>
  </si>
  <si>
    <t>SDN001Fatalities reported</t>
  </si>
  <si>
    <t>SDN001Fatalities in all crises</t>
  </si>
  <si>
    <t>OCHA 21/12/2023 ; OCHA JIAF accessed 10/08/2024 ; OCHA HDX accessed 15/04/2024</t>
  </si>
  <si>
    <t>https://reliefweb.int/report/sudan/sudan-humanitarian-needs-and-response-plan-2024-december-2023 ; https://public.tableau.com/app/profile/jiaf.helpdesk/viz/Sudan-JIAF2024/Story1?publish=yes ; https://data.humdata.org/dataset/sudan-humanitarian-needs-overview</t>
  </si>
  <si>
    <t>The number of people in need in Sudan based on OCHA's HNRP 2024. The number of people estimated to need humanitarian assistance across the country in 2023 has jumped from 15.8 million to 24.7 million following the clashes that erupted between the Sudanese Armed Forces (SAF) and the Rapid Support Forces (RSF) in multiple areas of Sudan on 15 April 2023. Drivers of the crisis include political instability following the military takeover on 25 October 2021 and the onset of conflict on 15 April 2023, a socioeconomic crisis characterised by high inflation rates and currency depreciation, and food insecurity affecting the majority of the population, projected to further deteriorate.</t>
  </si>
  <si>
    <t>SDN001People in Need</t>
  </si>
  <si>
    <t>https://reliefweb.int/report/sudan/sudan-summary-humanitarian-needs-and-response-plan-and-regional-refugee-response-plan-february-2024 ; https://reliefweb.int/report/sudan/sudan-humanitarian-needs-and-response-plan-2024-december-2023 ; https://public.tableau.com/app/profile/jiaf.helpdesk/viz/Sudan-JIAF2024/Story1?publish=yes ; https://data.humdata.org/dataset/sudan-humanitarian-needs-overview</t>
  </si>
  <si>
    <t xml:space="preserve">According to INFORM severity index methodology, the number of people facing Minimal humanitarian conditions or in Level 1= People exposed - People affected. Since the whole population is exposed and affected by the complex crisis in Sudan, there are no people in minimal humanitarian conditions. </t>
  </si>
  <si>
    <t>SDN001Minimal humanitarian conditions - Level 1</t>
  </si>
  <si>
    <t>https://reliefweb.int/report/sudan/sudan-summary-humanitarian-needs-and-response-plan-and-regional-refugee-response-plan-february-2024 ; https://reliefweb.int/report/sudan/sudan-summary-humanitarian-needs-and-response-plan-and-regional-refugee-response-plan-february-2024 ; https://reliefweb.int/report/sudan/sudan-humanitarian-needs-and-response-plan-2024-december-2023 ; https://public.tableau.com/app/profile/jiaf.helpdesk/viz/Sudan-JIAF2024/Story1?publish=yes ; https://data.humdata.org/dataset/sudan-humanitarian-needs-overview</t>
  </si>
  <si>
    <t>According to the INFORM severity index methodology, people facing stressed humanitarian conditions or Level 2 = People affected - People in Need (PIN). The whole population is affected by the complex crisis in Sudan, and the People in Need figure is provided by OCHA's HNRP 2024.</t>
  </si>
  <si>
    <t>SDN001Stressed humanitarian conditions - Level 2</t>
  </si>
  <si>
    <t>https://data2.unhcr.org/en/situations/sudansituation ; https://reliefweb.int/report/sudan/sudan-revised-humanitarian-response-plan-2023-revision-issued-17-may-2023-enar; https://data.unhcr.org/en/country/sdn ; https://reliefweb.int/report/sudan/sudan-summary-humanitarian-needs-and-response-plan-and-regional-refugee-response-plan-february-2024 ; https://reliefweb.int/report/sudan/sudan-summary-humanitarian-needs-and-response-plan-and-regional-refugee-response-plan-february-2024 ; https://reliefweb.int/report/sudan/sudan-humanitarian-needs-and-response-plan-2024-december-2023 ; https://public.tableau.com/app/profile/jiaf.helpdesk/viz/Sudan-JIAF2024/Story1?publish=yes ; https://data.humdata.org/dataset/sudan-humanitarian-needs-overview</t>
  </si>
  <si>
    <t>The severity of needs is calculated by cross-checking the number of PiN in each admin 2 provided by the HNRP data on OCHA HDX (last updated on 22 December 2023) with the admin 2 with the highest severity according to OCHA JIAF dashboard. For example, the number of people in need in Al Hasahisa, Aj Jazirah state is 269,705 according to OCHA's HNRP 2024. Al Hasahisa's severity is assigned as 3 according to JIAF dashboard. The number of people facing moderate humanitarian conditions or in Level 3 is the total of the PiN of admin 2 that are assigned as 3 by JIAF (10,546,855 people). Compared to OCHA's HRP (May 2023), the total number of people in level 5 was 10,485,000 people. The reliability of this data point is set to low as the calculation used to obtain the number comes from ACAPS interpretation of JIAF figures of severity-per-analysis unit, which does not consider the diversity of severity of needs within the same unit. 
Food needs are reported to be the most priority need, with 25.5 million in IPC Phase 3 and above between June - September 2024, according to IPC projections, and 19.3 million who need food security and livelihood according to OCHA. However, the latest IPC analysis was not considered by ACAPS as an alternative source to represent the PiN in the INFORM severity index, as it only considers food needs. Other needs such WASH and health are also high (18.9 million people need WASH and 14.7 million people need health services). The PiN breakdown using OCHA's figures is more comprehensive of all needs. Additionally, if ACAPS follows the IPC breakdown for June-September 2024, we will also need to follow the breakdown for the third projection period October 2024 - February 2025, which suggests an improvement on the food insecurity levels (from 25.5 million down to 21 million in IPC Phase 3+). However, the humanitarian situation in Sudan is unlikely to improve in October 2024, and the drop in the PiN figure cannot be reasonably explained. Lastly, if ACAPS considers adding the PiN breakdown from the latest IPC projection to the OCHA breakdown, we will most likely double count people in need of food assistance (by referencing both OCHA and IPC).</t>
  </si>
  <si>
    <t>SDN001Moderate humanitarian conditions - Level 3</t>
  </si>
  <si>
    <t>The severity of needs is calculated by cross-checking the number of PiN in each admin 2 provided by the HNRP data on OCHA HDX (last updated on 22 December 2023) with the admin 2 with the highest severity according to OCHA JIAF dashboard. For example, the number of people in need in Al Kamlin, Aj Jazirah state is 291,484 according to OCHA's HNRP 2024. Al Kamlin's severity is assigned as 4 according to JIAF dashboard. The number of people facing severe humanitarian conditions or in Level 4 is the total of the PiN of admin 2 that are assigned as 4 by JIAF (10,651,621 people). Compared to OCHA's HRP (May 2023), the total number of people in level 5 was 8,970,000 people. There is an increase in the number of people in Level 4 and a decrease in the number of people in Level 5, while the overall PiN is almost the same between the HRP in 2023 and the HNRP in 2024. The reliability of this data point is set to low as the calculation used to obtain the number comes from ACAPS interpretation of JIAF figures of severity-per-analysis unit, which does not consider the diversity of severity of needs within the same unit. 
Food needs are reported to be the most priority need, with 25.5 million in IPC Phase 3 and above between June - September 2024, according to IPC projections, and 19.3 million who need food security and livelihood according to OCHA. However, the latest IPC analysis was not considered by ACAPS as an alternative source to represent the PiN in the INFORM severity index, as it only considers food needs. Other needs such WASH and health are also high (18.9 million people need WASH and 14.7 million people need health services). The PiN breakdown using OCHA's figures is more comprehensive of all needs. Additionally, if ACAPS follows the IPC breakdown for June-September 2024, we will also need to follow the breakdown for the third projection period October 2024 - February 2025, which suggests an improvement on the food insecurity levels (from 25.5 million down to 21 million in IPC Phase 3+). However, the humanitarian situation in Sudan is unlikely to improve in October 2024, and the drop in the PiN figure cannot be reasonably explained. Lastly, if ACAPS considers adding the PiN breakdown from the latest IPC projection to the OCHA breakdown, we will most likely double count people in need of food assistance (by referencing both OCHA and IPC).</t>
  </si>
  <si>
    <t>SDN001Severe humanitarian conditions - Level 4</t>
  </si>
  <si>
    <t>https://reliefweb.int/report/sudan/who-sudan-health-emergency-situation-report-no1-15-april-14-june-2023 ; https://reliefweb.int/report/sudan/sudan-humanitarian-needs-and-response-plan-2024-december-2023 ; https://public.tableau.com/app/profile/jiaf.helpdesk/viz/Sudan-JIAF2024/Story1?publish=yes ; https://data.humdata.org/dataset/sudan-humanitarian-needs-overview</t>
  </si>
  <si>
    <t>The severity of needs is calculated by cross-checking the number of PiN in each admin 2 provided by the HNRP data on OCHA HDX (last updated on 22 December 2023) with the admin 2 with the highest severity according to JIAF dashboard. For example, the number of people in need in Um Durman, Khartoum is 172,007 according to OCHA's HNRP 2024. Um Durman's severity is assigned as 5 according to JIAF dashboard. The number of people facing extreme humanitarian conditions or in Level 5 is the total of the PiN of admin 2 that are assigned as 5 by JIAF (3,587,894 people). In the OCHA HNO 2023, the totoal number of people in level 5 was 5,228,000 people. There is an increase in the number of people in Level 4 and a decrease in the number of people in Level 5, while the overall PiN is almost the same between the HRP in 2023 and the HNRP in 2024.
Food needs are reported to be the most priority need, with 25.5 million in IPC Phase 3 and above between June - September 2024, according to IPC projections, and 19.3 million who need food security and livelihood according to OCHA. However, the latest IPC analysis was not considered by ACAPS as an alternative source to represent the PiN in the INFORM severity index, as it only considers food needs. Other needs such WASH and health are also high (18.9 million people need WASH and 14.7 million people need health services). The PiN breakdown using OCHA's figures is more comprehensive of all needs. Additionally, if ACAPS follows the IPC breakdown for June-September 2024, we will also need to follow the breakdown for the third projection period October 2024 - February 2025, which suggests an improvement on the food insecurity levels (from 25.5 million down to 21 million in IPC Phase 3+). However, the humanitarian situation in Sudan is unlikely to improve in October 2024, and the drop in the PiN figure cannot be reasonably explained. Lastly, if ACAPS considers adding the PiN breakdown from the latest IPC projection to the OCHA breakdown, we will most likely double count people in need of food assistance (by referencing both OCHA and IPC).</t>
  </si>
  <si>
    <t>SDN001Extreme humanitarian conditions - Level 5</t>
  </si>
  <si>
    <t>Host, Non-host, refugees, IDPs, returnees</t>
  </si>
  <si>
    <t>SDN001Crisis affected groups</t>
  </si>
  <si>
    <t>SDN005Total population</t>
  </si>
  <si>
    <t>Refugees are hosted in all states in Sudan. The total landmass of the country is considered.</t>
  </si>
  <si>
    <t>SDN005Landmass affected</t>
  </si>
  <si>
    <t>The whole country is exposed to the refugee crisis as all states hosts refugees who are also being impacted by the ongoing conflict and being displaced again.</t>
  </si>
  <si>
    <t>SDN005People exposed</t>
  </si>
  <si>
    <t>OCHA accessed 25/08/2024 ; City Population accessed 25/08/2024 ; UNHCR accessed on 25/08/2024</t>
  </si>
  <si>
    <t>https://app.powerbi.com/view?r=eyJrIjoiZjMxNjRkY2EtOTJhMC00NzcxLWEwOTMtYTFjZDliOGEwZDQ2IiwidCI6ImU1YzM3OTgxLTY2NjQtNDEzNC04YTBjLTY1NDNkMmFmODBiZSIsImMiOjh9 ;https://www.citypopulation.de/en/sudan/; https://data.unhcr.org/en/country/sdn</t>
  </si>
  <si>
    <t xml:space="preserve">People living in the states that host over 100K refugees (Khartoum, White Nile, and Kassala) are considered affected. As Sudan's population is at least 49 million and the number of refugees is 909,300, we only considered the three states hosting the largest number of refugees to be affected. They also host more than 100,000 refugees. </t>
  </si>
  <si>
    <t>SDN005People affected</t>
  </si>
  <si>
    <t>UNHCR accessed 25/08/2024</t>
  </si>
  <si>
    <t>https://data.unhcr.org/en/country/sdn</t>
  </si>
  <si>
    <t>There are 909,325 Refugees and Asylum-seekers in Sudan as of 30 June 2024. The majority of them are from South Sudan.</t>
  </si>
  <si>
    <t>SDN005People displaced</t>
  </si>
  <si>
    <t xml:space="preserve">Fatalities between 01 February to 01 August 2024 related to refugees. </t>
  </si>
  <si>
    <t>SDN005Fatalities reported</t>
  </si>
  <si>
    <t>SDN005Fatalities in all crises</t>
  </si>
  <si>
    <t>All the refugees in Sudan are considered to be in need as they are affected by their displacement status and the complex crisis impacting Sudan.</t>
  </si>
  <si>
    <t>SDN005People in Need</t>
  </si>
  <si>
    <t>OCHA accessed 25/08/2024 ; City Population accessed 25/08/2024 ; UNHCR accessed on 25/08/2024; OCHA 12/02/2024</t>
  </si>
  <si>
    <t>https://app.powerbi.com/view?r=eyJrIjoiZjMxNjRkY2EtOTJhMC00NzcxLWEwOTMtYTFjZDliOGEwZDQ2IiwidCI6ImU1YzM3OTgxLTY2NjQtNDEzNC04YTBjLTY1NDNkMmFmODBiZSIsImMiOjh9 ;https://www.citypopulation.de/en/sudan/; https://data.unhcr.org/en/country/sdn; https://reliefweb.int/report/sudan/sudan-summary-humanitarian-needs-and-response-plan-and-regional-refugee-response-plan-february-2024</t>
  </si>
  <si>
    <t>According to INFORM severity index methodology, the number of people facing Minimal humanitarian conditions or in Level 1= People exposed - People affected. The people exposed is the total population as all states in Sudan hosts refugees. The people affected are the total population of the three states hosting the largest number of refugees (more than 100,000 refugee).</t>
  </si>
  <si>
    <t>SDN005Minimal humanitarian conditions - Level 1</t>
  </si>
  <si>
    <t xml:space="preserve">https://app.powerbi.com/view?r=eyJrIjoiZjMxNjRkY2EtOTJhMC00NzcxLWEwOTMtYTFjZDliOGEwZDQ2IiwidCI6ImU1YzM3OTgxLTY2NjQtNDEzNC04YTBjLTY1NDNkMmFmODBiZSIsImMiOjh9 ;https://www.citypopulation.de/en/sudan/; https://data.unhcr.org/en/country/sdn; </t>
  </si>
  <si>
    <t>According to the INFORM severity index methodology, people facing stressed humanitarian conditions or Level 2 = People affected - People in Need (PIN). The people affected are the total population of the three states hosting the largest number of refugees (more than 100,000 refugee). The PiN figure is the total refugee population in Sudan  as they are affected by their displacement status and the complex crisis impacting Sudan.</t>
  </si>
  <si>
    <t>SDN005Stressed humanitarian conditions - Level 2</t>
  </si>
  <si>
    <t>The are no assessments available for the breakdown of the severity of need of the PiN. All the PiN are considered to be facing moderate humanitarian condition or in Level 3</t>
  </si>
  <si>
    <t>SDN005Moderate humanitarian conditions - Level 3</t>
  </si>
  <si>
    <t>SDN005Severe humanitarian conditions - Level 4</t>
  </si>
  <si>
    <t>SDN005Extreme humanitarian conditions - Level 5</t>
  </si>
  <si>
    <t>Host and refugees.</t>
  </si>
  <si>
    <t>SDN005Crisis affected groups</t>
  </si>
  <si>
    <t>OCHA 20/12/2023</t>
  </si>
  <si>
    <t>https://reliefweb.int/report/guatemala/guatemala-panorama-de-necesidades-humanitarias-2024-diciembre-2023</t>
  </si>
  <si>
    <t>Total population of the country according to the HNO 2024. This number was adopted instead of the World Bank figure, as the first one includes population movements, such as IDPs and migrants, refugees and asylum seekers in transit within the country</t>
  </si>
  <si>
    <t>GTM001Total population</t>
  </si>
  <si>
    <t>https://data.worldbank.org/indicator/AG.LND.TOTL.K2?locations=GT</t>
  </si>
  <si>
    <t xml:space="preserve">Guatemala is experiencing a complex humanitarian crisis generated by overlapping shocks and impacts - both sudden and slow-onset, short- and long-term -. Therefore, the total landmass of the country is considered  exposed to the crisis. </t>
  </si>
  <si>
    <t>GTM001Landmass affected</t>
  </si>
  <si>
    <t xml:space="preserve">Guatemala has undergone changes in the political, legal, institutional, security and governance landscape, it also experiences natural hazards having a humanitarian impact. Therefore, the entire population living in Guatemala are considered exposed to the crisis. </t>
  </si>
  <si>
    <t>GTM001People exposed</t>
  </si>
  <si>
    <t>IPC Accessed 24/04/2024 INE 2024</t>
  </si>
  <si>
    <t>https://reliefweb.int/report/guatemala/guatemala-panorama-de-necesidades-humanitarias-2024-diciembre-2023; https://www.ipcinfo.org/ipc-country-analysis/details-map/en/c/1156450/?iso3=GTM</t>
  </si>
  <si>
    <t xml:space="preserve">In the absence of a breakdown of PIN by severity, ACAPS has used the IPC to estimate Level of humanitarian conditions in the country and number of people affacted. 
According to the latest IPC update for Guatemala (Sept 023-Feb024) 38% of the population is in IPC level 2, and 18% is estimated under level 3 or greater. That is to say, people affected can be estimated by = Phase 2+3+4+5, which equals 56% of the population (17600000). Affected equals. 9856000  (Accessed IPC 24/04/2024). </t>
  </si>
  <si>
    <t>GTM001People affected</t>
  </si>
  <si>
    <t>According to IDMC report for 2024, the overall number of IDPs in Guatemala is 242000</t>
  </si>
  <si>
    <t>GTM001People displaced</t>
  </si>
  <si>
    <t>No new data available for August 2024 update</t>
  </si>
  <si>
    <t>GTM001Injuries reported</t>
  </si>
  <si>
    <t>ACLED accessed 26/08/2024</t>
  </si>
  <si>
    <t xml:space="preserve">The figure corresponds to the total number of fatalities reported by ACLED between February 2024 to August 2024 </t>
  </si>
  <si>
    <t>GTM001Fatalities reported</t>
  </si>
  <si>
    <t xml:space="preserve">The figure corresponds to the total number of fatalities reported by ACLED between January 2024 to July 2024 </t>
  </si>
  <si>
    <t>GTM001Fatalities in all crises</t>
  </si>
  <si>
    <t>The number of people in need in Guatemala in 2024 according to the latest humanitarian needs overview. The needs are across sector, with food and nutrition insecurity being the main drivers. Thesehave increased in certain regions. This crisis is caused not only by droughts, attributed to climate change, but also by other socioeconomic and political variables.. We took the IPC level percentages to approach severity levels, however, the IPC percentages are used to calculate the severity level based on the total population for GTM001 (figure taken from the HNO 2024), therefore they are not the same as projected by IPC.</t>
  </si>
  <si>
    <t>GTM001People in Need</t>
  </si>
  <si>
    <t>The number of people who are exposed to the crisis however not affected or in need of urgent humanitarian assistance. There may be some needs but are not life-threatening. The calculation is made through the total of exposed people minus affected people (Levels 2 to 5). That is to say the total population (which is exposed) minus the people affected, which were estimated based on latest IPC data as follows: 56% of the population in IPC Phase 2 and 3+(9856000).  We took the IPC level percentages to approach severity levels, however, the IPC percentages are used to calculate the severity level based on the total population for GTM001 (figure taken from the HNO 2024), therefore they are not the same as projected by IPC.</t>
  </si>
  <si>
    <t>GTM001Minimal humanitarian conditions - Level 1</t>
  </si>
  <si>
    <t>The number of people who are affected by the crisis however not in needs of urgent humanitarian assistance. Needs are higher than level 1 but are still not life-threatening. The lvl 2 population can meet their needs by applying coping strategies. The calculation of this level is made through the total of affected people minus HNO/HNRP 2024 people in need. The people affected were estimated based on IPC latests data, of people in food insecuirty Phase 2+3+4+5, which equals 56% of the population. (9856000). So, 9,856,000 minus the number of people in need (5300.000). LEVEL 2=  4556000. We took the IPC level percentages to approach severity levels, however, the IPC percentages are used to calculate the severity level based on the total population for GTM001 (figure taken from the HNO 2024), therefore they are not the same as projected by IPC.</t>
  </si>
  <si>
    <t>GTM001Stressed humanitarian conditions - Level 2</t>
  </si>
  <si>
    <t>The people in need in Guatemala are classified into 5 severity levels: minimal, stress, severe, extreme, and catastrophic based HNOs. However, the PiN break down is made using an alternative source due to the lack of PIN breakdown by severity level in the 2024 HNO/HRP. So Lvl 3 equals HRP’S PEOPLE IN NEED (5.300.000) minus IPC lvl 4  (352000). LEVEL 3= 4,948,000
NOTE: Level 3+4+5 of the IPC match slightly with overall PIN in the HNO/HNRP 2024. 5 290 000 vs 5 300 000 circa 
We took the IPC level percentages to approach severity levels, however, the IPC percentages are used to calculate the severity level based on the total population for GTM001 (figure taken from the HNO 2024), therefore they are not the same as projected by IPC.</t>
  </si>
  <si>
    <t>GTM001Moderate humanitarian conditions - Level 3</t>
  </si>
  <si>
    <t>The people in needs in Guatemala are classified into 5 severity levels; minimal, stress, severe, extreme, and catastrophic based on 2024 HRP/HNO. The people in need under extreme are matched with IPC phase 4. LEVEL 4 = 352000
NOTE: Level 3+4+5 of the IPC match slightly with overall PIN in the HNO/HNRP 2024. 5 290 000 vs 5 300 000 circa
We took the IPC level percentages to approach severity levels, however, the IPC percentages are used to calculate the severity level based on the total population for GTM001 (figure taken from the HNO 2024), therefore they are not the same as projected by IPC.. In this case lvl 4 equals to 2% of total population (17600000)</t>
  </si>
  <si>
    <t>GTM001Severe humanitarian conditions - Level 4</t>
  </si>
  <si>
    <t>https://www.ipcinfo.org/ipc-country-analysis/details-map/en/c/1156450/?iso3=GTM;https://reliefweb.int/report/guatemala/guatemala-panorama-de-necesidades-humanitarias-2024-diciembre-2023</t>
  </si>
  <si>
    <t>The people in need in Guatemala are classified into 5 severity levels; minimal, stress, severe, extreme, and catastrophic based on 2024 HRP/HNO.
The people in need under catastrophic are matched with extreme humanitarian conditions level 5.
There is no people in IPC Phase 5 in Guatemala as per latest IPC publication. 
NOTE: Level 3+4+5 of the IPC match slightly with overall PIN in the HNO/HNRP 2024. 5 290 000 vs 5 300 000 circa
We took the IPC level percentages to approach severity levels, however, the IPC percentages are used to calculate the severity level based on the total population for GTM001 (figure taken from the HNO 2024), therefore they are not the same as projected by IPC.</t>
  </si>
  <si>
    <t>GTM001Extreme humanitarian conditions - Level 5</t>
  </si>
  <si>
    <t>According to OCHA, the groups are suffering the greatest socio-economic impact are indigenous peoples, women, children and adolescents, the elderly, people with disabilities and people on the move (displaced people, asylum seekers, refugees, migrants and returnees). Therefore, the number of different types of affected population groups are: 
- IDPs 
- Refugees, asylum seekers, and others of concern 
- Host 
- Non-Host
- Other of Concerns</t>
  </si>
  <si>
    <t>GTM001Crisis affected groups</t>
  </si>
  <si>
    <t>According to OCHA, in 2023 it has been catalogued dengue epidemic with reports of 14,299 Suspected Cases. The deficiencies on Health Infrastructure and socio-economic factors are aggravating factors of the Dengue outbreak in the country, especially for people in need.</t>
  </si>
  <si>
    <t>GTM001Illness cases reported</t>
  </si>
  <si>
    <t>GTM001Buildings damaged</t>
  </si>
  <si>
    <t>GTM001Buildings destroyed</t>
  </si>
  <si>
    <t>GTM001Buildings in affected area</t>
  </si>
  <si>
    <t>GTM001Economic Losses</t>
  </si>
  <si>
    <t>OCHA 23/01/2024</t>
  </si>
  <si>
    <t>https://reliefweb.int/report/honduras/honduras-necesidades-humanitarias-y-plan-de-respuesta-2024-enero-2024</t>
  </si>
  <si>
    <t xml:space="preserve">Total population of the country according to Census of 2023, which considered the people movement in and out of the country. </t>
  </si>
  <si>
    <t>HND001Total population</t>
  </si>
  <si>
    <t>World Bank 31/1/2024</t>
  </si>
  <si>
    <t>https://data.worldbank.org/indicator/AG.LND.TOTL.K2?locations=HN</t>
  </si>
  <si>
    <t xml:space="preserve">Honduras is highly vulnerable to the impacts of violence, migration, forced displacement, the climate crisis, as well as food and nutrition insecurity. The whole Honduras is exposed to different context of extreme fragility, econmoic, political and social conflicts. Therefore the whole country is considered exposed to the crisis and the total landmass of the country is taken. </t>
  </si>
  <si>
    <t>HND001Landmass affected</t>
  </si>
  <si>
    <t>OCHA 24/01/2024; OCHA 07/12/2023; IPC 26/05/2023</t>
  </si>
  <si>
    <t>https://humanitarianaction.info/document/global-humanitarian-overview-2024/article/honduras-1; https://reliefweb.int/report/honduras/honduras-necesidades-humanitarias-y-plan-de-respuesta-2024-enero-2024; https://www.ipcinfo.org/ipc-country-analysis/details-map/en/c/1156257/?iso3=HND</t>
  </si>
  <si>
    <t xml:space="preserve">HNRP 2024 does not provide the number of people exposed to different drivers of the complex crisis in Honduras. Hondurans are highly vulnerable to the impacts of violence, migration, forced displacement, the climate crisis, as well as food and nutrition insecurity. The whole of Honduras is exposed to different contexts of extreme fragility, and economic, political and social conflicts. Therefore the whole country is considered exposed to the crisis and the total population of the country is taken. 
The whole country matches as well the outcomes of the Integrated Phase Classification (IPC) June - August 2023 projection. The whole population are in IPC phase 1, 2, 3, 4, and 5. </t>
  </si>
  <si>
    <t>HND001People exposed</t>
  </si>
  <si>
    <t xml:space="preserve">For people affected we decided to take the population from the seven departments most affected by the main crises: Gracias a Dios (112,322), Lempira (388,667), Santa Barbara (496,965), Ocotepeque (177,128), Francisco Morazan (1,773,174), Cortes (1,920,701) and Yoro (663,724) added up, resulting in 5,532,681.
The population data was taken directly from the National Institute of Statistics of the Government of Honduras, so the total population may be lower than that reported by Worldbank. </t>
  </si>
  <si>
    <t>HND001People affected</t>
  </si>
  <si>
    <t>The overall number of IDPs  according IDMC for Honduras</t>
  </si>
  <si>
    <t>HND001People displaced</t>
  </si>
  <si>
    <t xml:space="preserve">Injuries occurring in Honduras due to violence and other crisis drivers are evident; however, the absence of data that track such information hinder our ability to report and track such indicator. </t>
  </si>
  <si>
    <t>HND001Injuries reported</t>
  </si>
  <si>
    <t>ACLED accessed 26/08/24</t>
  </si>
  <si>
    <t>HND001Fatalities reported</t>
  </si>
  <si>
    <t>HND001Fatalities in all crises</t>
  </si>
  <si>
    <t>OCHA 24/01/2024</t>
  </si>
  <si>
    <t>https://reliefweb.int/report/honduras/honduras-necesidades-humanitarias-y-plan-de-respuesta-2024-enero-2024?_gl=1*132amww*_ga*MjE5NjEyNjU2LjE2ODgwMTc0MTc.*_ga_E60ZNX2F68*MTcwNjY1MTM4Ni4yOTEuMS4xNzA2NjUxNzY4LjUyLjAuMA.. ;  https://reliefweb.int/report/honduras/honduras-panorama-de-necesidades-humanitarias-2023-noviembre-2022</t>
  </si>
  <si>
    <t>The 2024 HNO highlights that Honduras continues to be vulnerable to the effects of at least four issues: i) food and nutrition insecurity; (ii) the impacts of generalized violence; (iii) forced displacement, mixed movements and return of Hondurans; (iv) and climate change and natural disasters. The HNO highlights that as a result of these, 2.8 million people are currently in humanitarian need, that is, 28% of the population.</t>
  </si>
  <si>
    <t>HND001People in Need</t>
  </si>
  <si>
    <t>https://reliefweb.int/report/honduras/honduras-necesidades-humanitarias-y-plan-de-respuesta-2024-enero-2024?_gl=1*1xe5h2n*_ga*MjEyMjM1MjQ5Ni4xNzEzNDU5NDE1*_ga_E60ZNX2F68*MTcxMzk2NTgxNi42LjEuMTcxMzk2NTk1MS42MC4wLjA; https://data.worldbank.org/indicator/SP.POP.TOTL?locations=HN</t>
  </si>
  <si>
    <t>The number of people exposed minus affected</t>
  </si>
  <si>
    <t>HND001Minimal humanitarian conditions - Level 1</t>
  </si>
  <si>
    <t>https://reliefweb.int/report/honduras/honduras-necesidades-humanitarias-y-plan-de-respuesta-2024-enero-2024?_gl=1*1xe5h2n*_ga*MjEyMjM1MjQ5Ni4xNzEzNDU5NDE1*_ga_E60ZNX2F68*MTcxMzk2NTgxNi42LjEuMTcxMzk2NTk1MS42MC4wLjA; https://data.worldbank.org/indicator/SP.POP.TOTL?locations=HN; http://181.115.7.199/binhnd/RpWebEngine.exe/Portal?BASE=PROYPOB&amp;lang=ESP</t>
  </si>
  <si>
    <t xml:space="preserve">The number of people who are affected by the crisis however not in need of urgent humanitarian assistance. Needs are higher than level 1 but are still not life-threatening. The affected population can meet their needs by applying coping strategies. </t>
  </si>
  <si>
    <t>HND001Stressed humanitarian conditions - Level 2</t>
  </si>
  <si>
    <t xml:space="preserve">OCHA 24/01/2024; 08/02/2023; </t>
  </si>
  <si>
    <t>https://reliefweb.int/report/honduras/honduras-necesidades-humanitarias-y-plan-de-respuesta-2024-enero-2024; https://reliefweb.int/report/honduras/honduras-humanitarian-needs-overview-2023-september-2022</t>
  </si>
  <si>
    <t>The people in needs in Honduras is classified into 5 severity levels; minimal, stress, severe, extreme, and catastrophic based on 2023 HRP/HNO. The recent 2024 HNO/HNRP didn't provide any severity levles of the people in needs. However, the in needs in Honduras have been classified into 5 severity levels; minimal, stress, severe, extreme, and catastrophic based in the 2023 HRP/HNO. Therefore, the number of people in needs were adopted from 2024 HNO/HNRP and the severity levesl have been adopted from 2023 HNO/HRP.
The people in need under minimal, stress, and severe are matched with moderate humanitarian conditions level 3.
They are part of people in needs and humanitarian assistance from various sectors are required.</t>
  </si>
  <si>
    <t>HND001Moderate humanitarian conditions - Level 3</t>
  </si>
  <si>
    <t xml:space="preserve">OCHA 23/01/2024; 08/02/2023; </t>
  </si>
  <si>
    <t>The people in needs in Honduras is classified into 5 severity levels; minimal, stress, severe, extreme, and catastrophic based on 2023 HRP/HNO. The recent 2024 HNO/HNRP didn't provide any severity levles of the people in needs. However, the in needs in Honduras have been classified into 5 severity levels; minimal, stress, severe, extreme, and catastrophic based in the 2023 HRP/HNO. Therefore, the number of people in needs were adopted from 2024 HNO/HNRP and the severity levesl have been adopted from 2023 HNO/HRP.
The people in need under extreme are matched with extreme humanitarian conditions level 4.
They are part of people in needs and humanitarian assistance from various sectors are required.</t>
  </si>
  <si>
    <t>HND001Severe humanitarian conditions - Level 4</t>
  </si>
  <si>
    <t>The people in needs in Honduras is classified into 5 severity levels; minimal, stress, severe, extreme, and catastrophic based on 2023 HRP/HNO. The recent 2024 HNO/HNRP didn't provide any severity levles of the people in needs. However, the in needs in Honduras have been classified into 5 severity levels; minimal, stress, severe, extreme, and catastrophic based in the 2023 HRP/HNO. Therefore, the number of people in needs were adopted from 2024 HNO/HNRP and the severity levesl have been adopted from 2023 HNO/HRP.
The people in need under catastrophic are matched with extreme humanitarian conditions level 5.
They are part of people in needs and humanitarian assistance from various sectors are required.</t>
  </si>
  <si>
    <t>HND001Extreme humanitarian conditions - Level 5</t>
  </si>
  <si>
    <t xml:space="preserve">According to OCHA, the population groups that are receiving humanitarian response are internally displaced people, disabled, children, returnees, Indigenous and Afrodescendant people, and LGBTIQ+. Number of different types of affected population groups: 
- IDPs 
- Host </t>
  </si>
  <si>
    <t>HND001Crisis affected groups</t>
  </si>
  <si>
    <t xml:space="preserve">Considering the complexity of the situation in Honduras and current reliable data from open sources is not available, which limits the capacity to provide accurate figure. </t>
  </si>
  <si>
    <t>HND001Illness cases reported</t>
  </si>
  <si>
    <t>HND001Buildings damaged</t>
  </si>
  <si>
    <t>HND001Buildings destroyed</t>
  </si>
  <si>
    <t>HND001Buildings in affected area</t>
  </si>
  <si>
    <t>HND001Economic Losses</t>
  </si>
  <si>
    <t>OCHA 20/03/2024</t>
  </si>
  <si>
    <t>https://humanitarianaction.info/plan/1172</t>
  </si>
  <si>
    <t>The total number of people living in El Salvador according OCHA's HNO 2024, which considered migration movements. Between 2022 and 2024 El Salvador lost almost half of a million of its population (20/03/2024)</t>
  </si>
  <si>
    <t>SLV001Total population</t>
  </si>
  <si>
    <t>World Bank 31/01/2024</t>
  </si>
  <si>
    <t>https://data.worldbank.org/indicator/AG.LND.TOTL.K2?locations=SV</t>
  </si>
  <si>
    <t xml:space="preserve">The whole country is impacted by the complex crisis, therefore, the total # of square kilometres of the entire country were considered affected. </t>
  </si>
  <si>
    <t>SLV001Landmass affected</t>
  </si>
  <si>
    <t>https://reliefweb.int/report/el-salvador/el-salvador-plan-de-respuesta-humanitaria-2024-enero-2024</t>
  </si>
  <si>
    <t>The total number of people living in El Salvador is considered exposed. The total population figure was  taken from 2024 HNRP/HNO.  Almost 18% of the Salvatorian population needs humanitarian assistance. In addition to that, the multiple natural disasters and the affectation of mixed migration throughout the country made this crisis a countrywide complex crisis</t>
  </si>
  <si>
    <t>SLV001People exposed</t>
  </si>
  <si>
    <t>OCHA 20/03/2024; BRC accessed 26/04/2024</t>
  </si>
  <si>
    <t>https://humanitarianaction.info/plan/1172; https://www.bcr.gob.sv/documental/Inicio/vista/El_Salvador_Proyecciones_de_Poblacion_Municipal_2020-2030(rev2021).pdf</t>
  </si>
  <si>
    <t xml:space="preserve">According to HNO 2024,  the number of people in humanitarian need increased slightly, going from 1,115,112 to 1,119,198,
equivalent to 18% of the total population. Are people are distributed throughout the country, with emphasis on the departments of the Central zones and Eastern, which are the most highly affected within
of the area called Dry Corridor. The population of those departments according 2024 projections was taken as affected: La Libertad, San Salvador Chalatenango, Cuscatlan, San Miguel, Morozan, La Union. Usulutan
</t>
  </si>
  <si>
    <t>SLV001People affected</t>
  </si>
  <si>
    <t>IDMC 14/05/2024 https://www.internal-displacement.org/publications/2024-global-report-on-internal-displacement-grid/</t>
  </si>
  <si>
    <t xml:space="preserve">The displacements in 2024 according to Internal Displacement Monitoring Center. </t>
  </si>
  <si>
    <t>SLV001People displaced</t>
  </si>
  <si>
    <t>SLV001Injuries reported</t>
  </si>
  <si>
    <t>ACLED accessed 26/08//24</t>
  </si>
  <si>
    <t>SLV001Fatalities reported</t>
  </si>
  <si>
    <t>SLV001Fatalities in all crises</t>
  </si>
  <si>
    <t>OCHA 10/02/2023; OCHA 15/12/2023</t>
  </si>
  <si>
    <t>https://reliefweb.int/report/el-salvador/el-salvador-humanitarian-needs-overview-2023-december-2022 ; https://reliefweb.int/report/el-salvador/el-salvador-necesidades-humanitarias-y-plan-de-respuesta-resumen-2024</t>
  </si>
  <si>
    <t>People in need using the latest 2023 HNO which is the sum up of the five severity levels. Based on the HNO, minimum (0 people), stress (0 people), severe (446 k people), extreme (669 k people), and catastrophic (0 people).  This figure also matched the overall PIN of the HNO/HNRP for 2024.</t>
  </si>
  <si>
    <t>SLV001People in Need</t>
  </si>
  <si>
    <t xml:space="preserve">The number of people who are exposed to the crisis however not affected or in need of urgent humanitarian assistance. There may be some needs but are not life-threatening. This estimations are made from subtracting people exposed form people affected. </t>
  </si>
  <si>
    <t>SLV001Minimal humanitarian conditions - Level 1</t>
  </si>
  <si>
    <t xml:space="preserve">According to the INFORM Severity Index methodology: the number of people who are exposed to the crisis however not affected or in need of urgent humanitarian assistance. There may be some needs but are not life-threatening. This estimations are made taking people affected figure minus peple in need figure </t>
  </si>
  <si>
    <t>SLV001Stressed humanitarian conditions - Level 2</t>
  </si>
  <si>
    <t>OCHA 20/03/2024 OCHA 10/02/2023</t>
  </si>
  <si>
    <t xml:space="preserve">According to OCHA for HNO 2024 the number of people in humanitarian need increased slightly, going from 1,115,112 to 1,119,198, equivalent to 18% of the total population.  As the PiN remains stable, the PiN breakdown used is the same that the one used in HNO 2023. Severe conditions in the HNO correspond to Moderate humanitarian conditions in the INFORM Severity Index. Based on the HNO 2023 breakdown: minimum (0 people), stress (0 people), severe (446 k people), extreme (669 k people), and catastrophic (0 people).  </t>
  </si>
  <si>
    <t>SLV001Moderate humanitarian conditions - Level 3</t>
  </si>
  <si>
    <t xml:space="preserve">According to OCHA for HNO 2024 the number of people in humanitarian need increased slightly, going from 1,115,112 to 1,119,198, equivalent to 18% of the total population.  As the PiN remains stable, the PiN breakdown used is the same that the one used in HNO 2023. Extreme conditions in the HNO correspond to Severe conditions in the INFORM Severity Index. Based on the HNO 2023 breakdown: minimum (0 people), stress (0 people), severe (446 k people), extreme (669 k people), and catastrophic (0 people).  </t>
  </si>
  <si>
    <t>SLV001Severe humanitarian conditions - Level 4</t>
  </si>
  <si>
    <t xml:space="preserve">According to OCHA for HNO 2024 the number of people in humanitarian need increased slightly, going from 1,115,112 to 1,119,198, equivalent to 18% of the total population.  As the PiN remains stable, the PiN breakdown used is the same that the one used in HNO 2023. Catastrophic conditions in the HNO correspond to Extreme humanitarian conditions in the INFORM Severity Index. Based on the HNO 2023 breakdown: minimum (0 people), stress (0 people), severe (446 k people), extreme (669 k people), and catastrophic (0 people).  </t>
  </si>
  <si>
    <t>SLV001Extreme humanitarian conditions - Level 5</t>
  </si>
  <si>
    <t>Number of different types of affected population groups: 
- IDPs 
- Host 
- Non-Host</t>
  </si>
  <si>
    <t>SLV001Crisis affected groups</t>
  </si>
  <si>
    <t>SLV001Illness cases reported</t>
  </si>
  <si>
    <t>SLV001Buildings damaged</t>
  </si>
  <si>
    <t>SLV001Buildings destroyed</t>
  </si>
  <si>
    <t>SLV001Buildings in affected area</t>
  </si>
  <si>
    <t>SLV001Economic Losses</t>
  </si>
  <si>
    <t>https://humanitarianaction.info/plan/1178</t>
  </si>
  <si>
    <t>Total population of the country according to OCHA'S HRP 2024</t>
  </si>
  <si>
    <t>HTI001Total population</t>
  </si>
  <si>
    <t>https://data.worldbank.org/indicator/AG.LND.TOTL.K2?locations=HT</t>
  </si>
  <si>
    <t>Whole Haiti landass is affected by the complex crisis that involves the control of the whole contry by different Non-State armed groups (Gangs), the multiple emergencies derived form natural disasters and the people affected in the whole country by violence. These effects are seen particularly as limits accessing food and jobs countrywide</t>
  </si>
  <si>
    <t>HTI001Landmass affected</t>
  </si>
  <si>
    <t>https://www.unocha.org/haiti</t>
  </si>
  <si>
    <t>In 2024 almost 5.5 million Haitians require humanitarian assistance. According to OCHA gang violence affects all aspects of everyday life in Haiti, particularly in the capital Port-au-Prince, Artibonite and other regions. Intense violence by Non- State armed groups  towards the population has now extended as far as remote rural areas, as the Government’s presence is null, so the whole country is taking as people exposed</t>
  </si>
  <si>
    <t>HTI001People exposed</t>
  </si>
  <si>
    <t>IPC accessed 25/04/2024</t>
  </si>
  <si>
    <t>https://www.ipcinfo.org/ipc-country-analysis/details-map/en/c/1156884/?iso3=HTI</t>
  </si>
  <si>
    <t>This level is calculated taking ipc Affected = Phase 2+3+4+5. That is to say 74% of total population following IPC percentages</t>
  </si>
  <si>
    <t>HTI001People affected</t>
  </si>
  <si>
    <t>DTM Accessed 30/08/2024</t>
  </si>
  <si>
    <t>https://dtm.iom.int/haiti</t>
  </si>
  <si>
    <t xml:space="preserve">IDPs tracked by DTM by May. This figure includes the newly displaced since February by the gang violence in Port-au-Prince </t>
  </si>
  <si>
    <t>HTI001People displaced</t>
  </si>
  <si>
    <t>HTI001Injuries reported</t>
  </si>
  <si>
    <t>HTI001Fatalities reported</t>
  </si>
  <si>
    <t>HTI001Fatalities in all crises</t>
  </si>
  <si>
    <t>https://reliefweb.int/report/haiti/haiti-besoins-humanitaires-et-plan-de-reponse-2024-janvier-2024</t>
  </si>
  <si>
    <t xml:space="preserve">People in need according to OCHA's HRP 2024. The deterioration of the situation security, the near collapse of services basic, the impact of years of drought and shocks linked to natural disasters will lead to 5.5 millions of Haitians in a state of vulnerability deep in 2024.
OCHA's HRP 2024 provided the number of people in needs, however it didn't provide the severity levels. Therefore OCHA's HNO 2023 has been used to estmiate the severity. </t>
  </si>
  <si>
    <t>HTI001People in Need</t>
  </si>
  <si>
    <t>People exposed (11700000) minus people affected (865800)</t>
  </si>
  <si>
    <t>HTI001Minimal humanitarian conditions - Level 1</t>
  </si>
  <si>
    <t xml:space="preserve">The number of people who are affected by the crisis however not in need of urgent humanitarian assistance. Needs are higher than level 1 but are still not life-threatening. The affected population can meet their needs by applying coping strategies. 
OCHA's HRP 2024 provided the number of people in need, however it didn't provide the severity levels. </t>
  </si>
  <si>
    <t>HTI001Stressed humanitarian conditions - Level 2</t>
  </si>
  <si>
    <t>OCHA's HRP 2024 provided the number of people in need, however it didn't provide the severity levels. Therefore for calculated level 3 we used people in need (550000) minus IPC phase 4 (17% of total population)</t>
  </si>
  <si>
    <t>HTI001Moderate humanitarian conditions - Level 3</t>
  </si>
  <si>
    <t>For severe humanitarian conditions level we used IPC phase 4 absolute number</t>
  </si>
  <si>
    <t>HTI001Severe humanitarian conditions - Level 4</t>
  </si>
  <si>
    <t>Haiti IPC'S updae does not provied IPC phase 5 estimations</t>
  </si>
  <si>
    <t>HTI001Extreme humanitarian conditions - Level 5</t>
  </si>
  <si>
    <t>Number of different types of affected population groups: 
- IDPs 
- Refugees, asylum seekers, and others of concern 
- Host 
- Non-Host
- Other of Concerns</t>
  </si>
  <si>
    <t>HTI001Crisis affected groups</t>
  </si>
  <si>
    <t>HTI001Illness cases reported</t>
  </si>
  <si>
    <t>HTI001Buildings damaged</t>
  </si>
  <si>
    <t>HTI001Buildings destroyed</t>
  </si>
  <si>
    <t>HTI001Buildings in affected area</t>
  </si>
  <si>
    <t>HTI001Economic Losses</t>
  </si>
  <si>
    <t>World Bank accessed 20/02/2024; ANOVA 20/06/2022</t>
  </si>
  <si>
    <t>https://data.worldbank.org/indicator/SP.POP.TOTL?locations=VE; https://thinkanova.org/2022/06/20/poblacion-satelital/
https://www.r4v.info/en/document/r4v-latin-america-and-caribbean-venezuelan-refugees-and-migrants-region-aug-2023; https://databank.worldbank.org/Age-dependency-ratios-2/id/c1727c17# ; https://thinkanova.org/2022/06/20/poblacion-satelital/#:~:text=Tomando%20en%20consideraci%C3%B3n%20que%20el,de%20acuerdo%20a%20proyecciones%20oficiales.</t>
  </si>
  <si>
    <t>The population figure is taken from the last update of the World Bank about the total population in the country for 2022. Even though around 7.7 million are currently living outside the country, the estimations made by the World Bank for 2022 take into account the sharp decrease in population (negative growth) during the period 2017-2021 (-0.6% for 2017,-2.4% for 2018, -2.9 % for 2019, -1.7% for 2020, -1.0 % for 2021). Other sources estimated the population of Venezuela in 2020 amounted to 28,142,489 people (+/- 3.9%). Suppose this estimate is compared with the official census projection of the National Institute of Statistics of Venezuela for 2020 (32,605,423). In that case, it is inferred that Venezuela would have lost an estimated 4,462,934 inhabitants for what was expected, that is, according to This estimate Venezuela would have lost 13.7% of its population.</t>
  </si>
  <si>
    <t>VEN001Total population</t>
  </si>
  <si>
    <t>https://data.worldbank.org/indicator/SP.POP.TOTL?locations=VE</t>
  </si>
  <si>
    <t xml:space="preserve">The landmass figure is taken form the World Bank last updated number from 2022. Even though there are multiple violence spots in the departments near the Colombian border,  the social crisis countrywide affects  vulnerable people throughout Venezuela by  significant shortcomings of basic services:  healthcare, water provision, education, and energy supply. </t>
  </si>
  <si>
    <t>VEN001Landmass affected</t>
  </si>
  <si>
    <t>World Bank accessed 18/04/2024</t>
  </si>
  <si>
    <t xml:space="preserve">All the population of the country is exposed to the socioeconomic crisis. The population figure is taken from the last updated figure from the World Bank (total projected population in the country for 2022). </t>
  </si>
  <si>
    <t>VEN001People exposed</t>
  </si>
  <si>
    <t>HumVenezuela 24/02/2024</t>
  </si>
  <si>
    <t>https://reliefweb.int/report/venezuela-bolivarian-republic/follow-report-complex-humanitarian-emergency-venezuela-november-2023</t>
  </si>
  <si>
    <t>HumVenezuela's estimation of the severity of the impacts of the Complex Humanitarian Emergency in Venezuela shows that around 69% of the population has some degree of unmet needs in the sectors of living conditions, food, health, and WAS. Therefore, to calculate the number of affected people, we multiplied 69% by the total population.</t>
  </si>
  <si>
    <t>VEN001People affected</t>
  </si>
  <si>
    <t>UNHCR consulted 18/04/2024</t>
  </si>
  <si>
    <t>https://reporting.unhcr.org/operational/situations/venezuela-situation</t>
  </si>
  <si>
    <t>According to UNHCR, the displaced figure is disaggregated as follows: Refugees and asylum-seekers: 892,200
Refugee and IDP returnees: 75,000
Other people in need of international protection** (OIP): 6,430,300 
Others of concern***: 3,111,900</t>
  </si>
  <si>
    <t>VEN001People displaced</t>
  </si>
  <si>
    <t xml:space="preserve">xm </t>
  </si>
  <si>
    <t>VEN001Injuries reported</t>
  </si>
  <si>
    <t>ACLED 26/08/2024</t>
  </si>
  <si>
    <t>VEN001Fatalities reported</t>
  </si>
  <si>
    <t>VEN001Fatalities in all crises</t>
  </si>
  <si>
    <t xml:space="preserve">OCHA 30/01/2024; 
USAID 06/03/2024; 
IOM Accessed 31/07/2024 </t>
  </si>
  <si>
    <t>https://reliefweb.int/report/venezuela-bolivarian-republic/venezuela-regional-crisis-complex-emergency-fact-sheet-2-fiscal-year-fy-2024; https://humanitarianaction.info/plan/1158/population#page-titlehttps://crisisresponse.iom.int/response/venezuela-bolivarian-republic-crisis-response-plan-2024; https://reliefweb.int/report/venezuela-bolivarian-republic/venezuela-extension-humanitarian-response-plan-2024-2025#:~:text=The%20extension%20of%20the%20Humanitarian,protection%20for%20the%20most%20vulnerable</t>
  </si>
  <si>
    <t>The number of people in need in Venezuela is taken from OCHA's Response Plan (https://reliefweb.int/report/venezuela-bolivarian-republic/venezuela-extension-humanitarian-response-plan-2024-2025#:~:text=The%20extension%20of%20the%20Humanitarian,protection%20for%20the%20most%20vulnerable) and selected as medium reliability because the current political crisis may create more PiN soon that cannot be triangulated at the moment. The current number is backed up by the IOM (https://crisisresponse.iom.int/response/venezuela-bolivarian-republic-crisis-response-plan-2024), The Humanitarian Action (https://humanitarianaction.info/plan/1158/population#page-title) and USAID (https://reliefweb.int/report/venezuela-bolivarian-republic/venezuela-regional-crisis-complex-emergency-fact-sheet-2-fiscal-year-fy-2024).
Once data on new PiN due to the recent events in Venezuela (electoral violence) becomes available, we will update our figure accordingly.</t>
  </si>
  <si>
    <t>VEN001People in Need</t>
  </si>
  <si>
    <t xml:space="preserve">The figure was calculated based on  INFORM Severity index methodology, namely: Level 1 = people exposed (28,301,696) - people affected (19,528,170). </t>
  </si>
  <si>
    <t>VEN001Minimal humanitarian conditions - Level 1</t>
  </si>
  <si>
    <t>The figure was calculated following INFORM Severity Index methodology: People affected (19,528,170) - People in Need (7,600,000)</t>
  </si>
  <si>
    <t>VEN001Stressed humanitarian conditions - Level 2</t>
  </si>
  <si>
    <t>OCHA 8/12/2023</t>
  </si>
  <si>
    <t>https://humanitarianaction.info/document/global-humanitarian-overview-2024/article/venezuela-1</t>
  </si>
  <si>
    <t>The figure equals to people in need figure.</t>
  </si>
  <si>
    <t>VEN001Moderate humanitarian conditions - Level 3</t>
  </si>
  <si>
    <t xml:space="preserve"> x</t>
  </si>
  <si>
    <t>VEN001Severe humanitarian conditions - Level 4</t>
  </si>
  <si>
    <t>VEN001Extreme humanitarian conditions - Level 5</t>
  </si>
  <si>
    <t>USAID 06/03/2024</t>
  </si>
  <si>
    <t>https://reliefweb.int/report/venezuela-bolivarian-republic/venezuela-regional-crisis-complex-emergency-fact-sheet-2-fiscal-year-fy-2024</t>
  </si>
  <si>
    <t xml:space="preserve">The number of affected groups are:
IDPs 
Refugees, asylum seekers, and others of concern (such as migrants etc.) 
Returnees 
Host 
Non-Host </t>
  </si>
  <si>
    <t>VEN001Crisis affected groups</t>
  </si>
  <si>
    <t>VEN001Illness cases reported</t>
  </si>
  <si>
    <t>VEN001Buildings damaged</t>
  </si>
  <si>
    <t>VEN001Buildings destroyed</t>
  </si>
  <si>
    <t>VEN001Buildings in affected area</t>
  </si>
  <si>
    <t>VEN001Economic Losses</t>
  </si>
  <si>
    <t>World Bank accessed 29/04/2024</t>
  </si>
  <si>
    <t>https://data.worldbank.org/indicator/SP.POP.TOTL?locations=CL</t>
  </si>
  <si>
    <t>Population figure from World Bank most recent data for 2022</t>
  </si>
  <si>
    <t>CHL002Total population</t>
  </si>
  <si>
    <t>figure from World Bank most recent data</t>
  </si>
  <si>
    <t>CHL002Landmass affected</t>
  </si>
  <si>
    <t>World Bank accessed 20/02/2024; IOM 20/11/2023</t>
  </si>
  <si>
    <t>https://data.worldbank.org/indicator/SP.POP.TOTL?locations=CL; https://chile.iom.int/es/impacto-positivo-de-la-migracion-venezolana-en-la-economia-chilena-evidenciado-en-nuevo-estudio#:~:text=A%20noviembre%20de%202023%20hay,los%20recaudado%20a%20nivel%20nacional.</t>
  </si>
  <si>
    <t xml:space="preserve">Although the migrats are focused in certain regions, the whole of the country is exposed to this crisis as Chile is the fifth country in Latin America with the most hight figures of Venezuelan Migrants </t>
  </si>
  <si>
    <t>CHL002People exposed</t>
  </si>
  <si>
    <t xml:space="preserve"> INE 01/05/2017; R4V30/11/2022</t>
  </si>
  <si>
    <t>http://resultados.censo2017.cl/ ; https://www.ine.gob.cl/estadisticas/sociales/demografia-y-vitales/demografia-y-migracion/2022/10/12/poblaci%C3%B3n-extranjera-residente-en-chile-lleg%C3%B3-a-1.482.390-personas-en-2021-un-1-5-m%C3%A1s-que-en-2020</t>
  </si>
  <si>
    <t>According to INE, the population of mixed migrants (about 30% are Venezuelans) is centered in Area Metropolitana (8310984), Antofagasta (709637), and Valparaiso (1995538). There is also a relatively increse in the number of migrants: Magallanes (181 143), Arica (257722), and Bio Bio (1676269). The people affected figure is carried out with the total population in the already mentioned regions</t>
  </si>
  <si>
    <t>CHL002People affected</t>
  </si>
  <si>
    <t>This figure is the people in need reported by R4V for 2024 in its Migrants and Refugees Response Plan (RMRP following Spanish abbreviation)</t>
  </si>
  <si>
    <t>CHL002People displaced</t>
  </si>
  <si>
    <t>CHL002Injuries reported</t>
  </si>
  <si>
    <t xml:space="preserve">Missing Migrants 26/08/2024
</t>
  </si>
  <si>
    <t>https://missingmigrants.iom.int/sites/g/files/tmzbdl601/files/2023-10/Missing_Migrants_Global_Figures_allData.xlsx</t>
  </si>
  <si>
    <t xml:space="preserve">Fatalities reported by missing migrants in the last six months </t>
  </si>
  <si>
    <t>CHL002Fatalities reported</t>
  </si>
  <si>
    <t>CHL002Fatalities in all crises</t>
  </si>
  <si>
    <t>R4V 30/01/2024</t>
  </si>
  <si>
    <t>https://www.r4v.info/es/rmrp2024update</t>
  </si>
  <si>
    <t>CHL002People in Need</t>
  </si>
  <si>
    <t>CHL002Minimal humanitarian conditions - Level 1</t>
  </si>
  <si>
    <t>The figure is carried out from people affected fiture minus people in need figure</t>
  </si>
  <si>
    <t>CHL002Stressed humanitarian conditions - Level 2</t>
  </si>
  <si>
    <t>CHL002Moderate humanitarian conditions - Level 3</t>
  </si>
  <si>
    <t>CHL002Severe humanitarian conditions - Level 4</t>
  </si>
  <si>
    <t>CHL002Extreme humanitarian conditions - Level 5</t>
  </si>
  <si>
    <t>https://www.r4v.info/en/rmrp2023-2024</t>
  </si>
  <si>
    <t>CHL002Crisis affected groups</t>
  </si>
  <si>
    <t>CHL002Illness cases reported</t>
  </si>
  <si>
    <t>CHL002Buildings damaged</t>
  </si>
  <si>
    <t>CHL002Buildings destroyed</t>
  </si>
  <si>
    <t>CHL002Buildings in affected area</t>
  </si>
  <si>
    <t>CHL002Economic Losses</t>
  </si>
  <si>
    <t>World Bank Accessed 29/04/2024</t>
  </si>
  <si>
    <t>https://data.worldbank.org/indicator/SP.POP.TOTL?locations=EC</t>
  </si>
  <si>
    <t>Population figure from World Bank data for 2022</t>
  </si>
  <si>
    <t>ECU002Total population</t>
  </si>
  <si>
    <t>ECU002Landmass affected</t>
  </si>
  <si>
    <t>Although all the Venezuelan migrants and host communities are concentrated in specific states, the whole country is exposed to Venezuelan migration impact</t>
  </si>
  <si>
    <t>ECU002People exposed</t>
  </si>
  <si>
    <t>R4V, 05/12/ 2023; Inec 01/04 2023</t>
  </si>
  <si>
    <t>https://www.r4v.info/es/rmrp2024update; https://www.ecuadorencifras.gob.ec/estadisticas/</t>
  </si>
  <si>
    <t>According to R4V HRP 2024, the principal host communities in Ecuador are: Pichinchav(2576287), Guayas (3645483), and Manabí (1369780) People affected are taken as the population of such regions</t>
  </si>
  <si>
    <t>ECU002People affected</t>
  </si>
  <si>
    <t xml:space="preserve">R4V 31/03/2024 </t>
  </si>
  <si>
    <t>https://www.r4v.info/es/ecuador</t>
  </si>
  <si>
    <t>ECU002People displaced</t>
  </si>
  <si>
    <t>ECU002Injuries reported</t>
  </si>
  <si>
    <t>Missing Migrants Accessed 26/08/2024</t>
  </si>
  <si>
    <t>ECU002Fatalities reported</t>
  </si>
  <si>
    <t>ECU002Fatalities in all crises</t>
  </si>
  <si>
    <t>R4V 24/01/2024</t>
  </si>
  <si>
    <t>People in need according to R4V disaggregated as it follows : 324700 (Venezuelans in destination) + 248600 (Venezuelans in transit)+ 156500 (Host community affected)</t>
  </si>
  <si>
    <t>ECU002People in Need</t>
  </si>
  <si>
    <t>ECU002Minimal humanitarian conditions - Level 1</t>
  </si>
  <si>
    <t>The figure is carried out from people affected figure (7 591 550) minus people in need figure (729800)</t>
  </si>
  <si>
    <t>ECU002Stressed humanitarian conditions - Level 2</t>
  </si>
  <si>
    <t>ECU002Moderate humanitarian conditions - Level 3</t>
  </si>
  <si>
    <t>ECU002Severe humanitarian conditions - Level 4</t>
  </si>
  <si>
    <t>ECU002Extreme humanitarian conditions - Level 5</t>
  </si>
  <si>
    <t>ECU002Crisis affected groups</t>
  </si>
  <si>
    <t>ECU002Illness cases reported</t>
  </si>
  <si>
    <t>ECU002Buildings damaged</t>
  </si>
  <si>
    <t>ECU002Buildings destroyed</t>
  </si>
  <si>
    <t>ECU002Buildings in affected area</t>
  </si>
  <si>
    <t>ECU002Economic Losses</t>
  </si>
  <si>
    <t>World Bank 31/12/2022
Accessed 29/04/2024</t>
  </si>
  <si>
    <t>https://data.worldbank.org/country/peru?view=chart</t>
  </si>
  <si>
    <t>PER002Total population</t>
  </si>
  <si>
    <t>INEI 01/01/213; R4V 30/11/2022</t>
  </si>
  <si>
    <t>https://www.inei.gob.pe/media/MenuRecursivo/publicaciones_digitales/Est/Lib1140/cap01.pdf</t>
  </si>
  <si>
    <t>Landmass figure from departments with most number of migrants according R4V</t>
  </si>
  <si>
    <t>PER002Landmass affected</t>
  </si>
  <si>
    <t xml:space="preserve">World Bank 31/12/2022
</t>
  </si>
  <si>
    <t>PER002People exposed</t>
  </si>
  <si>
    <t>R4V 30/11/2022; Inei 01/12/ 2017</t>
  </si>
  <si>
    <t>https://www.gob.pe/inei/ ;  https://www.r4v.info/en/rmrp2023-2024</t>
  </si>
  <si>
    <t>According to R4V, the regions with the most number of migrant populations are:  Arequipa (138730), Callao (994494), Ica (850765), Junin (1246038), La Libertad (1778080), and Lima (9612705)</t>
  </si>
  <si>
    <t>PER002People affected</t>
  </si>
  <si>
    <t xml:space="preserve">R4V 29/02/2024 </t>
  </si>
  <si>
    <t>https://www.r4v.info/es/peru</t>
  </si>
  <si>
    <t xml:space="preserve">This figure is the people in need reported by R4V for 2024 </t>
  </si>
  <si>
    <t>PER002People displaced</t>
  </si>
  <si>
    <t>PER002Injuries reported</t>
  </si>
  <si>
    <t>PER002Fatalities reported</t>
  </si>
  <si>
    <t>PER002Fatalities in all crises</t>
  </si>
  <si>
    <t xml:space="preserve">R4V 13/02/2024
</t>
  </si>
  <si>
    <t>https://www.r4v.info/en/GTRMPeru_Capitulo_Peru_2024</t>
  </si>
  <si>
    <t>This figure is the people in need reported by R4V for 2024 (1.01 million)  plus host community (50400) in its Migrants and Refugees Response Plan (RMRP following Spanish abbreviation)</t>
  </si>
  <si>
    <t>PER002People in Need</t>
  </si>
  <si>
    <t>PER002Minimal humanitarian conditions - Level 1</t>
  </si>
  <si>
    <t>The figure is carried out from people affected (14620812) figure minus people in need figure (1060400)</t>
  </si>
  <si>
    <t>PER002Stressed humanitarian conditions - Level 2</t>
  </si>
  <si>
    <t>PER002Moderate humanitarian conditions - Level 3</t>
  </si>
  <si>
    <t>PER002Severe humanitarian conditions - Level 4</t>
  </si>
  <si>
    <t>PER002Extreme humanitarian conditions - Level 5</t>
  </si>
  <si>
    <t>PER002Crisis affected groups</t>
  </si>
  <si>
    <t>PER002Illness cases reported</t>
  </si>
  <si>
    <t>PER002Buildings damaged</t>
  </si>
  <si>
    <t>PER002Buildings destroyed</t>
  </si>
  <si>
    <t>PER002Buildings in affected area</t>
  </si>
  <si>
    <t>PER002Economic Losses</t>
  </si>
  <si>
    <t>World Bank accessed 23/09/2023 a; MPI 07/03/2023</t>
  </si>
  <si>
    <t xml:space="preserve">https://data.worldbank.org/country/NI;
https://reliefweb.int/report/nicaragua/crisis-prompts-record-emigration-nicaragua-surpassing-cold-war-era
</t>
  </si>
  <si>
    <t>Total number of pepopulation of Nicaragua - Nicaraguan refugees in other countries (250,000)</t>
  </si>
  <si>
    <t>NIC001Total population</t>
  </si>
  <si>
    <t xml:space="preserve">World Bank accessed 29/05/2024 </t>
  </si>
  <si>
    <t>https://data.worldbank.org/indicator/AG.LND.TOTL.K2?locations=NI</t>
  </si>
  <si>
    <t>Total landmass according to World Bank</t>
  </si>
  <si>
    <t>NIC001Landmass affected</t>
  </si>
  <si>
    <t>World Bank accessed 23/09/2023 a; Federal Register 01/09/2023</t>
  </si>
  <si>
    <t>https://data.humdata.org/dataset/nicaragua-administrative-level-0</t>
  </si>
  <si>
    <t xml:space="preserve">The total country is exposed to the socioeconomic crisis, so the total population is considered as exposed to it </t>
  </si>
  <si>
    <t>NIC001People exposed</t>
  </si>
  <si>
    <t>Ministerio de Asuntos Exteriores del Reino de España 01/01/2024</t>
  </si>
  <si>
    <t>https://www.exteriores.gob.es/Documents/FichasPais/NICARAGUA_FICHA%20PAIS.pdf</t>
  </si>
  <si>
    <t>Because of the lack of information, Nicaragua's most affected population is assumed to be those most dense populated cities: Managua 1.061.054 residents; León 213.718; Masaya 191.574; Chinandega 137.539 and Matagalpa 169.540</t>
  </si>
  <si>
    <t>NIC001People affected</t>
  </si>
  <si>
    <t>MPI 07/03/2023 https://reliefweb.int/report/nicaragua/crisis-prompts-record-emigration-nicaragua-surpassing-cold-war-era</t>
  </si>
  <si>
    <t>https://reliefweb.int/report/nicaragua/crisis-prompts-record-emigration-nicaragua-surpassing-cold-war-era</t>
  </si>
  <si>
    <t>The number of Nicaraguan refugees and asylum seekers according to UNHCR.</t>
  </si>
  <si>
    <t>NIC001People displaced</t>
  </si>
  <si>
    <t>NIC001Injuries reported</t>
  </si>
  <si>
    <t xml:space="preserve">Number of fatalities in the last 6 months </t>
  </si>
  <si>
    <t>NIC001Fatalities reported</t>
  </si>
  <si>
    <t>NIC001Fatalities in all crises</t>
  </si>
  <si>
    <t xml:space="preserve">No available data to determine the people in needs in Nicaragua as a result of the socioeconomic crisis.
 </t>
  </si>
  <si>
    <t>NIC001People in Need</t>
  </si>
  <si>
    <t>Ministerio de Asuntos Exteriores del Reino de España 01/01/2024; World Bank accessed 23/09/2023 a; Federal Register 01/09/2023</t>
  </si>
  <si>
    <t>https://www.exteriores.gob.es/Documents/FichasPais/NICARAGUA_FICHA%20PAIS.pdf; https://data.humdata.org/dataset/nicaragua-administrative-level-0</t>
  </si>
  <si>
    <t>NIC001Minimal humanitarian conditions - Level 1</t>
  </si>
  <si>
    <t>NIC001Stressed humanitarian conditions - Level 2</t>
  </si>
  <si>
    <t>NIC001Moderate humanitarian conditions - Level 3</t>
  </si>
  <si>
    <t>NIC001Severe humanitarian conditions - Level 4</t>
  </si>
  <si>
    <t>NIC001Extreme humanitarian conditions - Level 5</t>
  </si>
  <si>
    <t>NIC001Crisis affected groups</t>
  </si>
  <si>
    <t>NIC001Illness cases reported</t>
  </si>
  <si>
    <t>NIC001Buildings damaged</t>
  </si>
  <si>
    <t>NIC001Buildings destroyed</t>
  </si>
  <si>
    <t>NIC001Buildings in affected area</t>
  </si>
  <si>
    <t>NIC001Economic Losses</t>
  </si>
  <si>
    <t>World Bank accessed 23/09/2023; R4V 05/09/2023; Datosmacro.com accessed 23/09/2023</t>
  </si>
  <si>
    <t xml:space="preserve">https://data.worldbank.org/indicator/SP.POP.TOTL?locations=PA;
https://www.r4v.info/en/document/r4v-latin-america-and-caribbean-venezuelan-refugees-and-migrants-region-aug-2023;
https://datosmacro.expansion.com/demografia/migracion/emigracion/panama;
</t>
  </si>
  <si>
    <t>Total population of the country according to the World Bank in 2022 (4,408,581) + Total Venezuelans refugees and migrants in 2023 (58,158) - # of Panamans living abroad in 2020 (139,520) = 4,327,219</t>
  </si>
  <si>
    <t>PAN002Total population</t>
  </si>
  <si>
    <t xml:space="preserve">World Bank accessed 23/09/2023 </t>
  </si>
  <si>
    <t>https://data.worldbank.org/indicator/AG.LND.TOTL.K2?locations=PA</t>
  </si>
  <si>
    <t>The total landmass of the country as the whole country is exposed.</t>
  </si>
  <si>
    <t>PAN002Landmass affected</t>
  </si>
  <si>
    <t>R4V 01/12/2023</t>
  </si>
  <si>
    <t>https://reliefweb.int/report/colombia/r4v-latin-america-and-caribbean-venezuelan-refugees-and-migrants-region-november-2023</t>
  </si>
  <si>
    <t>Total of Venezuelan refugees and migrants in Panama is considered as exposed population.</t>
  </si>
  <si>
    <t>PAN002People exposed</t>
  </si>
  <si>
    <t>Total of Venezuelan refugees and migrants in Panama is considered as affected population.</t>
  </si>
  <si>
    <t>PAN002People affected</t>
  </si>
  <si>
    <t>R4V 03/06/2024</t>
  </si>
  <si>
    <t>https://www.r4v.info/es/document/r4v-america-latina-y-el-caribe-refugiados-y-migrantes-venezolanos-en-la-region-may-2024</t>
  </si>
  <si>
    <t>Total of Venezuelan refugees and migrants in Panama is considered as the displaced population.</t>
  </si>
  <si>
    <t>PAN002People displaced</t>
  </si>
  <si>
    <t>PAN002Injuries reported</t>
  </si>
  <si>
    <t>PAN002Fatalities reported</t>
  </si>
  <si>
    <t>PAN002Fatalities in all crises</t>
  </si>
  <si>
    <t>R4V 11/09/2023; R4V accessed 23/09/2023</t>
  </si>
  <si>
    <t>https://www.r4v.info/en/document/rmna-2023-needs-analysis;
https://www.r4v.info/en/refugeeandmigrants</t>
  </si>
  <si>
    <t>No people in need (PIN) figure for Venezuelan refugees and migrants in Panama has been provided in the 2023 R4V needs and analysis. However, the percentage of PIN (intersectoral needs) in the total  of refugees and migrants in Central America and Mexico is provided, which is 61.3%. This percentage is used on the bulck of refugees and migrants in Panama to calculate the PIN. So, PIN = 61.3% of 58,158 = 35,651.</t>
  </si>
  <si>
    <t>PAN002People in Need</t>
  </si>
  <si>
    <t>The total number of people in minimal humanitarian condition level.  Exposed minues affected</t>
  </si>
  <si>
    <t>PAN002Minimal humanitarian conditions - Level 1</t>
  </si>
  <si>
    <t>The total number of people in stressed humanitarian level. PiN mines affected</t>
  </si>
  <si>
    <t>PAN002Stressed humanitarian conditions - Level 2</t>
  </si>
  <si>
    <t>There is not enough information for assign the PIN to differernt levels of humanitarian conditions. So, all the PIN are considered to be in level 3.</t>
  </si>
  <si>
    <t>PAN002Moderate humanitarian conditions - Level 3</t>
  </si>
  <si>
    <t>PAN002Severe humanitarian conditions - Level 4</t>
  </si>
  <si>
    <t>PAN002Extreme humanitarian conditions - Level 5</t>
  </si>
  <si>
    <t>https://data.humdata.org/dataset/rmrp-2022</t>
  </si>
  <si>
    <t>Host and migrants</t>
  </si>
  <si>
    <t>PAN002Crisis affected groups</t>
  </si>
  <si>
    <t>PAN002Illness cases reported</t>
  </si>
  <si>
    <t>PAN002Buildings damaged</t>
  </si>
  <si>
    <t>PAN002Buildings destroyed</t>
  </si>
  <si>
    <t>PAN002Buildings in affected area</t>
  </si>
  <si>
    <t>PAN002Economic Losses</t>
  </si>
  <si>
    <t xml:space="preserve">World Bank accessed 26/08/2024 </t>
  </si>
  <si>
    <t>https://data.worldbank.org/indicator/SP.POP.TOTL?locations=CR</t>
  </si>
  <si>
    <t xml:space="preserve">Total population of the country according to the World Bank </t>
  </si>
  <si>
    <t>CRI002Total population</t>
  </si>
  <si>
    <t>Confidencial 27/07/2022; MPI 05/11/2022; INEC 03/2012</t>
  </si>
  <si>
    <t>https://confidencial.digital/english/atenas-a-canton-that-welcomes-nicaraguans-in-costa-rica/;
https://www.migrationpolicy.org/article/costa-rica-nicaragua-migrants-subtle-barriers;
https://inec.cr/wwwisis/documentos/INEC/Anuario_Estadistico/Anuario_Estadistico_2010.pdf</t>
  </si>
  <si>
    <t xml:space="preserve">Most of the Nicaraguan refugees live in San Jose (44.62 km2), Cartago (287.77 km2), Heredia (282.60 km2), and Alajuela (388.43 km2) cantons (administrative division). So, landmass of these cities are considered as affected. </t>
  </si>
  <si>
    <t>CRI002Landmass affected</t>
  </si>
  <si>
    <t>Confidencial 27/07/2022; MPI 05/11/2022; City Population accessed 23/09/2023</t>
  </si>
  <si>
    <t>https://confidencial.digital/english/atenas-a-canton-that-welcomes-nicaraguans-in-costa-rica/;
https://www.migrationpolicy.org/article/costa-rica-nicaragua-migrants-subtle-barriers;
https://www.citypopulation.de/en/costarica/cities/</t>
  </si>
  <si>
    <t>Most of the Nicaraguan refugees live in San Jose (1,453,500), Cartago (232,300), Heredia (367,900), and Alajuela (196,900) cities. So, total population of these cities are considered as exposed + the number of Nicaraguan refugees</t>
  </si>
  <si>
    <t>CRI002People exposed</t>
  </si>
  <si>
    <t>UNHCR 16/11/2023</t>
  </si>
  <si>
    <t>https://reliefweb.int/report/costa-rica/unhcr-factsheet-costa-rica-how-can-development-actors-support-refugees-and-migrants-costa-rica-october-2023</t>
  </si>
  <si>
    <t xml:space="preserve">According to UNHCR, as of 2022, Costa Rica hosted about 270,600 refugees and asylum-seekers, of which 87% were Nicaraguans (235,422). 
</t>
  </si>
  <si>
    <t>CRI002People affected</t>
  </si>
  <si>
    <t>CRI002People displaced</t>
  </si>
  <si>
    <t>CRI002Injuries reported</t>
  </si>
  <si>
    <t>OIF (Accessed 29/01/2024); La voz de América (19/01/2024)</t>
  </si>
  <si>
    <t>https://www.vozdeamerica.com/a/oleada-violencia-costa-rica-sacude-a-migrantes-nicas/7447570.html; https://sitiooij.poder-judicial.go.cr/index.php/apertura/transparencia/estadisticas-policiales</t>
  </si>
  <si>
    <t xml:space="preserve">According to numbers of the Government's Criminal Investigation Organism (OIJ) 100 violent murderers of Nicaraguan persons were reported in Costa Rica during 2023. However, as the source only takes into account the mode in which these deaths (violence) occourred, the  figure is not reliable as it does not express which of those murders were because their refugee status 
</t>
  </si>
  <si>
    <t>CRI002Fatalities reported</t>
  </si>
  <si>
    <t>CRI002Fatalities in all crises</t>
  </si>
  <si>
    <t>UNHCR 16/11/2023; MIRPS accessed 23/09/2023</t>
  </si>
  <si>
    <t>https://reliefweb.int/report/costa-rica/unhcr-factsheet-costa-rica-how-can-development-actors-support-refugees-and-migrants-costa-rica-october-2023;
https://mirps-platform.org/en/mirps-by-country/costa-rica/</t>
  </si>
  <si>
    <t xml:space="preserve">There is no figure for people in need. So, the number of Nicaraguan refugees and asylum seekers is considered as people in need. 
</t>
  </si>
  <si>
    <t>CRI002People in Need</t>
  </si>
  <si>
    <t>Confidencial 27/07/2022; MPI 05/11/2022; City Population accessed 23/09/2023;UNHCR 16/11/2023; MIRPS accessed 23/09/2023</t>
  </si>
  <si>
    <t>https://confidencial.digital/english/atenas-a-canton-that-welcomes-nicaraguans-in-costa-rica/;
https://www.migrationpolicy.org/article/costa-rica-nicaragua-migrants-subtle-barriers;
https://www.citypopulation.de/en/costarica/cities/;
https://reliefweb.int/report/costa-rica/unhcr-factsheet-costa-rica-how-can-development-actors-support-refugees-and-migrants-costa-rica-october-2023;
https://mirps-platform.org/en/mirps-by-country/costa-rica/</t>
  </si>
  <si>
    <t>The number of people for minimal humanitarian conditions-level 1 according to Inform Severity Methodology.</t>
  </si>
  <si>
    <t>CRI002Minimal humanitarian conditions - Level 1</t>
  </si>
  <si>
    <t>Not enough data to assign people in need to determinate level 2</t>
  </si>
  <si>
    <t>CRI002Stressed humanitarian conditions - Level 2</t>
  </si>
  <si>
    <t>The number of people displaced are considered as the people in moderate humanitarian conditions at level 3.</t>
  </si>
  <si>
    <t>CRI002Moderate humanitarian conditions - Level 3</t>
  </si>
  <si>
    <t>Not enough data to assign people in need to level 4</t>
  </si>
  <si>
    <t>CRI002Severe humanitarian conditions - Level 4</t>
  </si>
  <si>
    <t>Not enough data to assign people in need to level 5</t>
  </si>
  <si>
    <t>CRI002Extreme humanitarian conditions - Level 5</t>
  </si>
  <si>
    <t>Federal Register 09/01/2023</t>
  </si>
  <si>
    <t>https://www.federalregister.gov/documents/2023/01/09/2023-00254/implementation-of-a-parole-process-for-nicaraguans#footnote-21-p1257</t>
  </si>
  <si>
    <t>CRI002Crisis affected groups</t>
  </si>
  <si>
    <t>CRI002Illness cases reported</t>
  </si>
  <si>
    <t>CRI002Buildings damaged</t>
  </si>
  <si>
    <t>CRI002Buildings destroyed</t>
  </si>
  <si>
    <t>CRI002Buildings in affected area</t>
  </si>
  <si>
    <t>CRI002Economic Losses</t>
  </si>
  <si>
    <t xml:space="preserve">World Bank 31/12/2022 </t>
  </si>
  <si>
    <t>https://data.worldbank.org/indicator/SP.POP.TOTL?locations=DO</t>
  </si>
  <si>
    <t>DOM002Total population</t>
  </si>
  <si>
    <t>https://data.worldbank.org/indicator/AG.LND.TOTL.K2?locations=DO</t>
  </si>
  <si>
    <t>Total landmass of the country as the whole country is exposed</t>
  </si>
  <si>
    <t>DOM002Landmass affected</t>
  </si>
  <si>
    <t xml:space="preserve">Total population of the country according to the World Bank is people exposed since all the population is exposed to this crisis </t>
  </si>
  <si>
    <t>DOM002People exposed</t>
  </si>
  <si>
    <t>R4V 1/12/2023</t>
  </si>
  <si>
    <t>Total Venezuelan refugees and migrants in the country according to Regional Inter-agency Coordination Platform, November 2023.</t>
  </si>
  <si>
    <t>DOM002People affected</t>
  </si>
  <si>
    <t>DOM002People displaced</t>
  </si>
  <si>
    <t>DOM002Injuries reported</t>
  </si>
  <si>
    <t>DOM002Fatalities reported</t>
  </si>
  <si>
    <t>DOM002Fatalities in all crises</t>
  </si>
  <si>
    <t xml:space="preserve">R4V 27/08/2024
</t>
  </si>
  <si>
    <t>https://www.r4v.info/es/document/rmrp-2024-caribbean-chapter</t>
  </si>
  <si>
    <t>People in need according to R4V RMRP 2024 (106 300)  plus fected host communities (10900) in need in the Country</t>
  </si>
  <si>
    <t>DOM002People in Need</t>
  </si>
  <si>
    <t>World Bank 31/12/2022; R4V 1/12/2023; R4V 15/03/2023</t>
  </si>
  <si>
    <t>https://data.worldbank.org/indicator/SP.POP.TOTL?locations=DO;</t>
  </si>
  <si>
    <t>The total number of people in minimal humanitarian condition level in the country due to this crisis.</t>
  </si>
  <si>
    <t>DOM002Minimal humanitarian conditions - Level 1</t>
  </si>
  <si>
    <t xml:space="preserve">World Bank 31/12/2022; R4V 27/06/2024
</t>
  </si>
  <si>
    <t>https://data.worldbank.org/indicator/SP.POP.TOTL?locations=DO; https://www.r4v.info/es/document/rmrp-2024-caribbean-chapter</t>
  </si>
  <si>
    <t>The total number of people in stresssed humanitarian condition level in the country due to this crisis.</t>
  </si>
  <si>
    <t>DOM002Stressed humanitarian conditions - Level 2</t>
  </si>
  <si>
    <t>DOM002Moderate humanitarian conditions - Level 3</t>
  </si>
  <si>
    <t>DOM002Severe humanitarian conditions - Level 4</t>
  </si>
  <si>
    <t>DOM002Extreme humanitarian conditions - Level 5</t>
  </si>
  <si>
    <t xml:space="preserve">R4V 27/06/2024
</t>
  </si>
  <si>
    <t>DOM002Crisis affected groups</t>
  </si>
  <si>
    <t>There are no approximate or exact figures about illness reported by end fo August</t>
  </si>
  <si>
    <t>DOM002Illness cases reported</t>
  </si>
  <si>
    <t xml:space="preserve">There are no approximate or exact figures on damaged buildings </t>
  </si>
  <si>
    <t>DOM002Buildings damaged</t>
  </si>
  <si>
    <t xml:space="preserve">There are no approximate or exact figures on destroyed buildings </t>
  </si>
  <si>
    <t>DOM002Buildings destroyed</t>
  </si>
  <si>
    <t>There are no approximate or exact figures on affected buildings in the area</t>
  </si>
  <si>
    <t>DOM002Buildings in affected area</t>
  </si>
  <si>
    <t>OCHA 15/03/2024</t>
  </si>
  <si>
    <t>https://humanitarianaction.info/plan/1181/document/colombia-joint-and-intersectoral-analysis-framework-jiaf-20/article/dashboard-del-pin-general-y-severidades-intersectoriales</t>
  </si>
  <si>
    <t>Total population according OCHA and projections of Colombian Government (DANE) for 2024, taking into consideration population movement. . It has to be notet that the discrepancy is not in the PIN figure (8,3m for both sources) but in the population (52,6m in the PRPC and 52,7 in the dashboard). We went with the dashboards as its closer to the numbers often used here in Col and its probably updated more often since being in a tool and not a report</t>
  </si>
  <si>
    <t>COL001Total population</t>
  </si>
  <si>
    <t>World Bank Accessed 18/04/2024</t>
  </si>
  <si>
    <t>https://data.worldbank.org/indicator/AG.LND.TOTL.K2?locations=CO</t>
  </si>
  <si>
    <t>The total landmass of the country is considered since the whole of Colombia is exposed to the complex crisis triggered by armed conflict and natural disasters.</t>
  </si>
  <si>
    <t>COL001Landmass affected</t>
  </si>
  <si>
    <t>According to HNO 2024, the total of the population is exposed to the complex crisis triggered by armed conflict and natural disasters</t>
  </si>
  <si>
    <t>COL001People exposed</t>
  </si>
  <si>
    <t>OCHA 15/03/2024; Migración Colombia 01/08/2023; R4V 07/09/2023; DANE accessed 26/04/2024</t>
  </si>
  <si>
    <t xml:space="preserve">  https://response.reliefweb.int/colombia/prpc-2024-2025; https://humanitarianaction.info/plan/1181/document/colombia-joint-and-intersectoral-analysis-framework-jiaf-20/article/dashboard-del-pin-general-y-severidades-intersectoriales https://www.migracioncolombia.gov.co/infografias-migracion-colombia/distribucion-de-migrantes-agosto--2023; https://reliefweb.int/report/venezuela-bolivarian-republic/r4v-latin-america-and-caribbean-venezuelan-refugees-and-migrants-region-august-2023; https://www.dane.gov.co/index.php/estadisticas-por-tema/demografia-y-poblacion/proyecciones-de-poblacion</t>
  </si>
  <si>
    <t>People affected were calculated by summing up people in need in level 2 to 5 as per the Inform methodology.</t>
  </si>
  <si>
    <t>COL001People affected</t>
  </si>
  <si>
    <t xml:space="preserve">UNHCR 2024  </t>
  </si>
  <si>
    <t>https://reporting.unhcr.org/colombia-situation-global-appeal-2024</t>
  </si>
  <si>
    <t xml:space="preserve">According to UNHCR the people displaced equals to IDPs plus and incoming, refugees and asylum seekers </t>
  </si>
  <si>
    <t>COL001People displaced</t>
  </si>
  <si>
    <t>COL001Injuries reported</t>
  </si>
  <si>
    <t>ACLED 26/07/2024; Missing Migrants 18/04/2024</t>
  </si>
  <si>
    <t>https://acleddata.com/dashboard/#/dashboard; https://missingmigrants.iom.int/region/americas?region_incident=4086&amp;route=3876&amp;year%5B%5D=13651&amp;incident_date%5Bmin%5D=&amp;incident_date%5Bmax%5D=</t>
  </si>
  <si>
    <t>The figure corresponds to the total number of fatalities reported by ACLED between January 2023 and July 2024 plus Venezuelan migrants fatalities reported in the same period.</t>
  </si>
  <si>
    <t>COL001Fatalities reported</t>
  </si>
  <si>
    <t>The figure corresponds to the total number of fatalities reported by ACLED between January 2024 to July 2024 plus Venezuelan migrants fatalities reported in the same period.</t>
  </si>
  <si>
    <t>COL001Fatalities in all crises</t>
  </si>
  <si>
    <t>OCHA 15/03/2024 R4V 03/01/2024</t>
  </si>
  <si>
    <t>https://humanitarianaction.info/plan/1181/document/colombia-joint-and-intersectoral-analysis-framework-jiaf-20/article/dashboard-del-pin-general-y-severidades-intersectoriales; https://response.reliefweb.int/colombia/prpc-2024-2025; https://www.r4v.info/es/rmrp2024update</t>
  </si>
  <si>
    <t xml:space="preserve">The number of people in need includes the PIN 2024 (8.3M) according to the 2024 response plan, and the Venezuelan refugees, asylum seekers and migrants in the country (2.1M) according to the RMRP 2024.
Regarding the refugee and migrant crisis, the HNO mentions 5.2M people in need. But we did not take this figure, not being able to explain how it was calculated. It was therefore decided to use data from the 2024 RMRP.
It should also be noted that the host communities of refugees and migrants were also included in the RMRP PIN, hence a risk of double counting. This is why the reliability of this indicator was set as medium.
People in Level 3 include people in need in severity 1,2 and 3 from the HNO 2024.
</t>
  </si>
  <si>
    <t>COL001People in Need</t>
  </si>
  <si>
    <t>https://humanitarianaction.info/plan/1181/document/colombia-joint-and-intersectoral-analysis-framework-jiaf-20/article/dashboard-del-pin-general-y-severidades-intersectoriales ; https://response.reliefweb.int/colombia/prpc-2024-2025</t>
  </si>
  <si>
    <t>The figure corresponds to the total population figure (52700000) minus the people affected figure (20176404).</t>
  </si>
  <si>
    <t>COL001Minimal humanitarian conditions - Level 1</t>
  </si>
  <si>
    <t>OCHA 15/03/2024; OCHA 13/03/2024; Migración Colombia 01/08/2023</t>
  </si>
  <si>
    <t>https://humanitarianaction.info/plan/1181/document/colombia-joint-and-intersectoral-analysis-framework-jiaf-20/article/dashboard-del-pin-general-y-severidades-intersectoriales ; https://response.reliefweb.int/colombia/prpc-2024-2025; https://www.migracioncolombia.gov.co/infografias-migracion-colombia/distribucion-de-migrantes-agosto--2023</t>
  </si>
  <si>
    <t>Level 2 corresponds to the people affected minus the people in need (14 ,976, 405-5,200,000 = 9,776,404) which mostly corrsponds to the host population of cities where over 100,000 Venezuelans live.</t>
  </si>
  <si>
    <t>COL001Stressed humanitarian conditions - Level 2</t>
  </si>
  <si>
    <t>Figure is calculated according to People in Need figure estimated OCHA plus Venezuelan Population Projection made by R4V for 2024.
People in Level 3 include people in need in severity 1,2 and 3 from the HNO 2024.</t>
  </si>
  <si>
    <t>COL001Moderate humanitarian conditions - Level 3</t>
  </si>
  <si>
    <t>PIN Level 4 was estimated from the percentage of the 2023 HNO PIN breakdown for which 40% of people in need were in level 4.</t>
  </si>
  <si>
    <t>COL001Severe humanitarian conditions - Level 4</t>
  </si>
  <si>
    <t>PIN Level 5 was estimated from the percentage of the 2023 HNO PIN breakdown for which 5% of people in need were in level 5.</t>
  </si>
  <si>
    <t>COL001Extreme humanitarian conditions - Level 5</t>
  </si>
  <si>
    <t>OCHA 15/03/2024 OCHA 13/03/2024</t>
  </si>
  <si>
    <t>https://reliefweb.int/report/colombia/colombia-humanitarian-response-plan-community-priorities-2024-2025-summary-enes</t>
  </si>
  <si>
    <t>Host, Non-host, IDPs, Incoming refugees</t>
  </si>
  <si>
    <t>COL001Crisis affected groups</t>
  </si>
  <si>
    <t>COL001Illness cases reported</t>
  </si>
  <si>
    <t>COL001Buildings damaged</t>
  </si>
  <si>
    <t>COL001Buildings destroyed</t>
  </si>
  <si>
    <t>COL001Buildings in affected area</t>
  </si>
  <si>
    <t xml:space="preserve">Total population according OCHA and projections of Colombian Government (DANE) for 2024, considering the population movement. </t>
  </si>
  <si>
    <t>COL002Total population</t>
  </si>
  <si>
    <t>Sociedad Geográfica Colombiana 1/07/2015; Migración Colombia 01/08/2023; R4V 07/09/2023</t>
  </si>
  <si>
    <t>https://es.wikipedia.org/wiki/Anexo:Departamentos_de_Colombia_por_superficie; https://www.migracioncolombia.gov.co/infografias-migracion-colombia/distribucion-de-migrantes-agosto--2023; https://reliefweb.int/report/venezuela-bolivarian-republic/r4v-latin-america-and-caribbean-venezuelan-refugees-and-migrants-region-august-2023;</t>
  </si>
  <si>
    <t>This figure corresponds to the landmass of the municipalites hosting at least 100,000 Venezuelans according to estimations from Migración Colombia and estimations from R4V.</t>
  </si>
  <si>
    <t>COL002Landmass affected</t>
  </si>
  <si>
    <t>Migracion Colombia 01/08/2023; DANE accessed 26/04/2024</t>
  </si>
  <si>
    <t>https://www.migracioncolombia.gov.co/infografias-migracion-colombia/distribucion-de-migrantes-agosto--2023; https://www.dane.gov.co/index.php/estadisticas-por-tema/demografia-y-poblacion/proyecciones-de-poblacion</t>
  </si>
  <si>
    <t xml:space="preserve">To estimate the total number of people exposed we are taking the total population of the departments where at least 100,000 Venezuelans live permanently. The cut-off of 100,000 is made using the highest level that Migración Colombia has for August 2023. The total population is taken from the DANE Colombia projection for 2024 (open Excel document in the link provided called Serie departmental de población por área 2020-2050).
In this case it would be the departments of (including national capital): Bogotá (7929539), Antioquia (6903721), Norte de Santander (1709570), Atlántico (2827124), Valle del Cauca (4647367), La Guajira (1057252), Cundinamarca (3553293) and Santander (2376736). This gives a total of 31,004,602 people exposed.
</t>
  </si>
  <si>
    <t>COL002People exposed</t>
  </si>
  <si>
    <t>Migración Colombia 01/08/2023; R4V 07/09/2023; DANE accessed 26/04/2024</t>
  </si>
  <si>
    <t>https://www.migracioncolombia.gov.co/infografias-migracion-colombia/distribucion-de-migrantes-agosto--2023; https://reliefweb.int/report/venezuela-bolivarian-republic/r4v-latin-america-and-caribbean-venezuelan-refugees-and-migrants-region-august-2023; https://www.dane.gov.co/index.php/estadisticas-por-tema/demografia-y-poblacion/proyecciones-de-poblacion</t>
  </si>
  <si>
    <t xml:space="preserve">To estimate the total number of people affected we are using the population of cities were at least 100,000 Venezuelans live permanently. The cut-off of 100,000 is made by copying the highest level that Migración Colombia has for August 2023. The total population is taken from the DANE Colombia projection for 2024 (Open Excel document in the link provided called poblacion municipal por area, 2020-2035).
In this case, it would be the cities of (including the national capital): Bogotá D.C (7,929,539), Medellín (2,616,335), Cúcuta (812176), Barranquilla (1,334,509) and Cali (2,283,846), resulting in 14,976,405 affected. 
The reason to estimate the people affected by using the population of cities (instead of whole departments) where the number of Venezuelans is above 100,000 is because we consider that this concentration of migrants in a smaller area (city vs department) increases the risk that the total population in the area, is not only exposed to, but also affected by, the migrations flows.  
The number of Venezuelan migrants and refugees is not added to the population for each department since it is believed to be already included in the HNO 2024 population and PIN estimates.
</t>
  </si>
  <si>
    <t>COL002People affected</t>
  </si>
  <si>
    <t xml:space="preserve">R4V 06/12/2023; UNHCR accessed 26/04/2024; OCHA 15/03/2024
</t>
  </si>
  <si>
    <t>https://www.r4v.info/en/rmrp2024update; https://www.acnur.org/pais/colombia; https://reliefweb.int/report/colombia/colombia-plan-de-respuesta-prioridades-comunitarias-2024-2025-marzo-2024?_gl=1*yhcmta*_ga*MjEwMjgyMDM1My4xNjkzMzQyMDQ1*_ga_E60ZNX2F68*MTcxMDUwNjk0OC4xNzUuMS4xNzEwNTEwODA5LjYwLjAuMA..</t>
  </si>
  <si>
    <t>Venezuelan population living in Colombia according to R4V Regional Refugee and Migrant Response Plan for 2024 (2.94m) and the number of Colombian returnees (from Venezuela) who are also considered displaced because of this crisis. Since figures vary slightly between sources an average has been taken for Colombian returnees at around 910k.</t>
  </si>
  <si>
    <t>COL002People displaced</t>
  </si>
  <si>
    <t>COL002Injuries reported</t>
  </si>
  <si>
    <t>https://missingmigrants.iom.int/downloads</t>
  </si>
  <si>
    <t xml:space="preserve">3 Venezuelan migrants fatalities in Colombia reported from January 2024 to July 2024
</t>
  </si>
  <si>
    <t>COL002Fatalities reported</t>
  </si>
  <si>
    <t>ACLED 26/07/2024;  Missing Migrants 26/07/2024</t>
  </si>
  <si>
    <t>https://acleddata.com/dashboard/#/dashboard; https://missingmigrants.iom.int/downloads</t>
  </si>
  <si>
    <t>The figure corresponds to the total number of fatalities reported by ACLED between January 2024 to July 2024 , plus migrants fatalities in the same period</t>
  </si>
  <si>
    <t>COL002Fatalities in all crises</t>
  </si>
  <si>
    <t>R4V 03/01/2024</t>
  </si>
  <si>
    <t>; https://www.r4v.info/es/rmrp2024update</t>
  </si>
  <si>
    <t>The number of people in need includes  the Venezuelan refugees, asylum seekers and migrants in the country (2.1M) according to the RMRP 2024.</t>
  </si>
  <si>
    <t>COL002People in Need</t>
  </si>
  <si>
    <t>Migración Colombia 01/08/2023; DANE 31/12/2018; OCHA 15/03/2024</t>
  </si>
  <si>
    <t>https://www.migracioncolombia.gov.co/infografias-migracion-colombia/distribucion-de-migrantes-agosto--2023; https://www.dane.gov.co/index.php/estadisticas-por-tema/demografia-y-poblacion/censo-nacional-de-poblacion-y-vivenda-2018/donde-estamos; https://reliefweb.int/report/colombia/colombia-plan-de-respuesta-prioridades-comunitarias-2024-2025-marzo-2024?_gl=1*yhcmta*_ga*MjEwMjgyMDM1My4xNjkzMzQyMDQ1*_ga_E60ZNX2F68*MTcxMDUwNjk0OC4xNzUuMS4xNzEwNTEwODA5LjYwLjAuMA..</t>
  </si>
  <si>
    <t>Level 1 corresponds to the people exposed minus the people affected and in need (31,004,602-14,976,405 = 16,028,197).</t>
  </si>
  <si>
    <t>COL002Minimal humanitarian conditions - Level 1</t>
  </si>
  <si>
    <t>Level 2 corresponds to the people affected minus the people in need (14 ,976, 405-2100000 = 12876405) which mostly corrsponds to the host population of cities where over 100,000 Venezuelans live.</t>
  </si>
  <si>
    <t>COL002Stressed humanitarian conditions - Level 2</t>
  </si>
  <si>
    <t>https://reliefweb.int/report/colombia/colombia-plan-de-respuesta-prioridades-comunitarias-2024-2025-marzo-2024?_gl=1*yhcmta*_ga*MjEwMjgyMDM1My4xNjkzMzQyMDQ1*_ga_E60ZNX2F68*MTcxMDUwNjk0OC4xNzUuMS4xNzEwNTEwODA5LjYwLjAuMA..</t>
  </si>
  <si>
    <t>The people on level 3 corresponds to the total PIN minus those placed on level 4 and level 5. Level 3 corresponds to the number of people in need based on HNO 2024 but distributed on severity level by applying the percentage of the total PIN 2024 (8.3 million) per each severity level, (74% for level 3).</t>
  </si>
  <si>
    <t>COL002Moderate humanitarian conditions - Level 3</t>
  </si>
  <si>
    <t>COL002Severe humanitarian conditions - Level 4</t>
  </si>
  <si>
    <t>COL002Extreme humanitarian conditions - Level 5</t>
  </si>
  <si>
    <t>Hosts, Non-host, refugees and asylum seekers, others of concern (migrants)</t>
  </si>
  <si>
    <t>COL002Crisis affected groups</t>
  </si>
  <si>
    <t>COL002Illness cases reported</t>
  </si>
  <si>
    <t>COL002Buildings damaged</t>
  </si>
  <si>
    <t>COL002Buildings destroyed</t>
  </si>
  <si>
    <t>COL002Buildings in affected area</t>
  </si>
  <si>
    <t>LSO004Denial of existence of humanitarian needs or entitlements to assistance</t>
  </si>
  <si>
    <t>LSO004Impediments to entry into country (bureaucratic and administrative)</t>
  </si>
  <si>
    <t>LSO004Interference into implementation of humanitarian activities</t>
  </si>
  <si>
    <t>LSO004Ongoing insecurity/hostilities affecting humanitarian assistance</t>
  </si>
  <si>
    <t>LSO004Physical constraints in the environment (obstacles related to terrain, climate, lack of infrastructure, etc.)</t>
  </si>
  <si>
    <t>LSO004Presence of mines and improvised explosive devices</t>
  </si>
  <si>
    <t>LSO004Restriction and obstruction of access to services and assistance</t>
  </si>
  <si>
    <t>LSO004Restriction of movement (impediments to freedom of movement and/or administrative restrictions)</t>
  </si>
  <si>
    <t>LSO004Violence against personnel, facilities and assets</t>
  </si>
  <si>
    <t>World Bank accessed on 05/08/2024</t>
  </si>
  <si>
    <t>https://data.worldbank.org/indicator/SP.POP.TOTL?locations=IQ</t>
  </si>
  <si>
    <t>the population of Iraq in 2023.</t>
  </si>
  <si>
    <t>IRQ001Total population</t>
  </si>
  <si>
    <t>World Bank accessed on 05/08/2024; city population accessed on 05/08/2024; OCHA 27/03/2024</t>
  </si>
  <si>
    <t>https://databank.worldbank.org/reports.aspx?source=2&amp;country=IRQ; https://www.citypopulation.de/en/iraq/cities/; https://www.unocha.org/publications/report/iraq/iraq-humanitarian-needs-overview-2022-march-2022</t>
  </si>
  <si>
    <t xml:space="preserve">This is the surface area (sq. km) of Iraq based on World Bank database, minus the surface area of the AL-MUTHANNA governorate as it was flagged in the 2022 HNO that AL-MUTHANNA governorate is not affected or has people in needs. The surface includes governorates affected by the Syrian refugees. </t>
  </si>
  <si>
    <t>IRQ001Landmass affected</t>
  </si>
  <si>
    <t>World Bank accessed on 05/08/2024 ; city population accessed on 05/08/2024; OCHA 27/03/2024</t>
  </si>
  <si>
    <t>https://data.worldbank.org/indicator/SP.POP.TOTL?locations=IQ ; https://www.citypopulation.de/en/iraq/cities/;  https://www.unocha.org/publications/report/iraq/iraq-humanitarian-needs-overview-2022-march-2022</t>
  </si>
  <si>
    <t xml:space="preserve">The whole country is considered exposed by the crisis , excpet AL-MUTHANNA governorate as it was flagged in the 2022 HNO that AL-MUTHANNA governorate is not affected or has people in needs.  
</t>
  </si>
  <si>
    <t>IRQ001People exposed</t>
  </si>
  <si>
    <t>This field is a concatenation of IRQ002 and IRQ003:
------------
IRQ002:
IOM accessed on 05/08/2024
----
IRQ003:
UNHCR 07/03/2024, UNHCR 23/03/2021, UNHCR accessed on 05/08/2024</t>
  </si>
  <si>
    <t>This field is a concatenation of IRQ002 and IRQ003:
------------
IRQ002:
http://iraqdtm.iom.int/
----
IRQ003:
https://data.unhcr.org/en/documents/details/107096, https://data.unhcr.org/en/documents/details/91543, https://data.unhcr.org/en/situations/syria/location/14201</t>
  </si>
  <si>
    <t xml:space="preserve">This field is a concatenation of IRQ002 and IRQ003:
------------
IRQ002:
The affected people in this context are the the displaced people in Iraq include:
• Total number of IDPs as of 30 April 2024 (1,098,913) (IOM)
• Returnees as of 30 April 2024 (4,871,916) (IOM)
This figure is an estimate since it is hard to capture the accurate number Iraqi who departures the country because of the conflict and IDPs who are not registered. 
----
IRQ003:
The whole Syrian refugee population and  Palestinian  refugees in Iraq and part of the hosting population residing in the area is affected by the crisis. 
Affected people = Syrian refugees per UNHCR + Palestinian refugees per UNHCR + host community estimated by REACH 2022 MSNA
Affected people = 286099+ 6766 + 1,211,125
Affected people = 1,503,990
</t>
  </si>
  <si>
    <t>IRQ001People affected</t>
  </si>
  <si>
    <t>IOM accessed on 05/08/2024; UNHCR 21/06/2023, UNHCR accessed on 05/08/2024</t>
  </si>
  <si>
    <t>http://iraqdtm.iom.int/; https://data.unhcr.org/en/documents/details/107096, https://data.unhcr.org/en/situations/syria/location/14201</t>
  </si>
  <si>
    <t xml:space="preserve">The displaced people in Iraq include:
• Total number of IDPs as of 30 April 2024 (1,098,913) (IOM) 
• Returnees as of 30 April 2024 (4,871,916) (IOM)
• Syrian refugees as of 30 June 2024 (286,099) (UNHCR) 
• Palestinian refugees as of 31 January 2024(6766) (UNHCR). This figure is an estimate since it is hard to capture the accurate number Iraqi who departures the country because of the conflict and IDPs who are not registered. 
Iraqi who left Iraq are not considered in needs or affected by the crisis.
</t>
  </si>
  <si>
    <t>IRQ001People displaced</t>
  </si>
  <si>
    <t>ACLED accessed on 05/08/2024</t>
  </si>
  <si>
    <t>The figure represents the number of fatalities between 01 February 2024 and 31 July 2024.</t>
  </si>
  <si>
    <t>IRQ001Fatalities reported</t>
  </si>
  <si>
    <t>IRQ001Fatalities in all crises</t>
  </si>
  <si>
    <t>This field is a concatenation of IRQ002 and IRQ003:
------------
IRQ002:
REACH 14/12/2023, IOM accessed on 05/08/2024
----
IRQ003:
UNHCR 23/03/2021, UNHCR accessed on 05/08/2024 ; UNHCR 07/03/2024</t>
  </si>
  <si>
    <t>This field is a concatenation of IRQ002 and IRQ003:
------------
IRQ002:
https://reliefweb.int/report/iraq/iraq-cross-cutting-needs-assessment-ccna-key-multi-sectoral-findings-january-2024?_gl=1*1okewgl*_ga*MTE4NTgyMjEyMy4xNzAwOTM4Njgz*_ga_E60ZNX2F68*MTcxNTY3NjAyMi4yNjQuMS4xNzE1Njc2MDM1LjQ3LjAuMA.., http://iraqdtm.iom.int/
----
IRQ003:
https://data.unhcr.org/en/documents/details/91543, https://data.unhcr.org/en/situations/syria/location/14201; https://data.unhcr.org/en/documents/details/107096</t>
  </si>
  <si>
    <t>This field is a concatenation of IRQ002 and IRQ003:
------------
IRQ002:
People in need are displaced people due conflict in extreme (Level 5), sever (Level 4), and moderate (Level 3) humanitarian conditions. Food Consumption Score (FCS) and Household Hunger Score (HHS) were used to determine the level of humanitarian conditions.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People in need are Syrian and Palestinian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Food Consumption Score (FCS) were used to determine the level of humanitarian conditions.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</si>
  <si>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IRQ001People in Need</t>
  </si>
  <si>
    <t>World Bank accessed on 05/08/2024 ; city population accessed on 05/08/2024; UNHCR 07/03/2024; REACH 23/03/2021; UNHCR accessed on 05/08/2024; IOM accessed on 05/08/2024; OCHA 27/03/2024</t>
  </si>
  <si>
    <t>http://iraqdtm.iom.int/; https://data.unhcr.org/en/documents/details/101433; https://data.unhcr.org/en/documents/details/91543; https://data.unhcr.org/en/situations/syria/location/14201; https://www.unocha.org/publications/report/iraq/iraq-humanitarian-needs-overview-2022-march-2022</t>
  </si>
  <si>
    <t>Level 1 = Exposed population – Affected.</t>
  </si>
  <si>
    <t>IRQ001Minimal humanitarian conditions - Level 1</t>
  </si>
  <si>
    <t>This field is a concatenation of IRQ002 and IRQ003:
------------
IRQ002:
REACH 14/12/2023, IOM accessed on 05/08/2024
----
IRQ003:
UNHCR 07/03/2024, UNHCR 23/03/2021, UNHCR accessed on 05/08/2024</t>
  </si>
  <si>
    <t>This field is a concatenation of IRQ002 and IRQ003:
------------
IRQ002:
https://reliefweb.int/report/iraq/iraq-cross-cutting-needs-assessment-ccna-key-multi-sectoral-findings-january-2024?_gl=1*1okewgl*_ga*MTE4NTgyMjEyMy4xNzAwOTM4Njgz*_ga_E60ZNX2F68*MTcxNTY3NjAyMi4yNjQuMS4xNzE1Njc2MDM1LjQ3LjAuMA.., http://iraqdtm.iom.int/
----
IRQ003:
https://data.unhcr.org/en/documents/details/107096, https://data.unhcr.org/en/documents/details/91543, https://data.unhcr.org/en/situations/syria/location/14201</t>
  </si>
  <si>
    <t>This field is a concatenation of IRQ002 and IRQ003:
------------
IRQ002:
Level 2 = Affected population – PiN.
The affected people in this context are the the displaced people in Iraq due to conflict.
People in need are displaced people due conflict in extreme (Level 5), sever (Level 4), and moderate (Level 3) humanitarian conditions.
----
IRQ003:
Level 2 = Affected population – PiN.</t>
  </si>
  <si>
    <t>IRQ001Stressed humanitarian conditions - Level 2</t>
  </si>
  <si>
    <t>This field is a concatenation of IRQ002 and IRQ003:
------------
IRQ002:
Food Consumption Score (FCS) and Household Hunger Score (HHS) were used to determine the level of humanitarian conditions.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Food Consumption Score (FCS) were used to determine the level of humanitarian conditions.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</si>
  <si>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IRQ001Moderate humanitarian conditions - Level 3</t>
  </si>
  <si>
    <t>IRQ001Severe humanitarian conditions - Level 4</t>
  </si>
  <si>
    <t>IRQ001Extreme humanitarian conditions - Level 5</t>
  </si>
  <si>
    <t>IOM accessed on 05/08/2024; UNHCR 07/03/2024, UNHCR 23/03/2021; UNHCR accessed on 05/08/2024</t>
  </si>
  <si>
    <t>https://data.unhcr.org/en/documents/details/101433, https://data.unhcr.org/en/documents/details/91543, https://data.unhcr.org/en/situations/syria/location/14201; http://iraqdtm.iom.int/</t>
  </si>
  <si>
    <t>Iraq has four groups affected by the Multiple crises : 1. IDPs and 2. Returnees 3. Syrian and Palestinian refugees and asylum seekers and 4. Host community.</t>
  </si>
  <si>
    <t>IRQ001Crisis affected groups</t>
  </si>
  <si>
    <t>Total population in Iraq in 2023.</t>
  </si>
  <si>
    <t>IRQ002Total population</t>
  </si>
  <si>
    <t>IRQ002Landmass affected</t>
  </si>
  <si>
    <t xml:space="preserve">The whole country is considered exposed by the crisis, excpet AL-MUTHANNA governorate as it was flagged in the 2022 HNO that AL-MUTHANNA governorate is not affected or has people in needs. </t>
  </si>
  <si>
    <t>IRQ002People exposed</t>
  </si>
  <si>
    <t>IOM accessed on 05/08/2024</t>
  </si>
  <si>
    <t>http://iraqdtm.iom.int/</t>
  </si>
  <si>
    <t xml:space="preserve">The affected people in this context are the the displaced people in Iraq include:
• Total number of IDPs as of 30 April 2024 (1,098,913) (IOM)
• Returnees as of 30 April 2024 (4,871,916) (IOM)
This figure is an estimate since it is hard to capture the accurate number Iraqi who departures the country because of the conflict and IDPs who are not registered. </t>
  </si>
  <si>
    <t>IRQ002People affected</t>
  </si>
  <si>
    <t xml:space="preserve">The displaced people in Iraq include:
• Total number of IDPs as of 30 April 2024 (1,098,913) (IOM) 
• Returnees as of 30 April 2024 (4,871,916) (IOM)
This figure is an estimate since it is hard to capture the accurate number Iraqi who departures the country because of the conflict and IDPs who are not registered. 
Iraqi who left Iraq are not considered in needs or affected by the crisis.
</t>
  </si>
  <si>
    <t>IRQ002People displaced</t>
  </si>
  <si>
    <t>The number of fatalities between 01 February 2024 and 31 July 2024 related to conflict in Iraq.</t>
  </si>
  <si>
    <t>IRQ002Fatalities reported</t>
  </si>
  <si>
    <t>The number of fatalities between 01 February 2024 and 31 July 2024.</t>
  </si>
  <si>
    <t>IRQ002Fatalities in all crises</t>
  </si>
  <si>
    <t>REACH 14/12/2023, IOM accessed on 05/08/2024</t>
  </si>
  <si>
    <t>https://reliefweb.int/report/iraq/iraq-cross-cutting-needs-assessment-ccna-key-multi-sectoral-findings-january-2024?_gl=1*1okewgl*_ga*MTE4NTgyMjEyMy4xNzAwOTM4Njgz*_ga_E60ZNX2F68*MTcxNTY3NjAyMi4yNjQuMS4xNzE1Njc2MDM1LjQ3LjAuMA.., http://iraqdtm.iom.int/</t>
  </si>
  <si>
    <t>People in need are displaced people due conflict in extreme (Level 5), sever (Level 4), and moderate (Level 3) humanitarian conditions. Food Consumption Score (FCS) and Household Hunger Score (HHS) were used to determine the level of humanitarian conditions.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</si>
  <si>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IRQ002People in Need</t>
  </si>
  <si>
    <t>World Bank accessed on 05/08/2024 ; city population accessed on 05/08/2024 ; IOM accessed on 05/08/2024; OCHA 27/03/2024</t>
  </si>
  <si>
    <t>https://data.worldbank.org/indicator/SP.POP.TOTL?locations=IQ ; https://www.citypopulation.de/en/iraq/cities/ ; http://iraqdtm.iom.int/;  https://www.unocha.org/publications/report/iraq/iraq-humanitarian-needs-overview-2022-march-2022</t>
  </si>
  <si>
    <t xml:space="preserve"> The figure represents the total population of Iraq excpet AL-MUTHANNA governorate minus (in-camp IDPS, out-of-camp IDPS, and returnees).</t>
  </si>
  <si>
    <t>IRQ002Minimal humanitarian conditions - Level 1</t>
  </si>
  <si>
    <t>Level 2 = Affected population – PiN.
The affected people in this context are the the displaced people in Iraq due to conflict.
People in need are displaced people due conflict in extreme (Level 5), sever (Level 4), and moderate (Level 3) humanitarian conditions.</t>
  </si>
  <si>
    <t>IRQ002Stressed humanitarian conditions - Level 2</t>
  </si>
  <si>
    <t xml:space="preserve">Food Consumption Score (FCS) and Household Hunger Score (HHS) were used to determine the level of humanitarian conditions.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t>
  </si>
  <si>
    <t>IRQ002Moderate humanitarian conditions - Level 3</t>
  </si>
  <si>
    <t>IRQ002Severe humanitarian conditions - Level 4</t>
  </si>
  <si>
    <t>IRQ002Extreme humanitarian conditions - Level 5</t>
  </si>
  <si>
    <t>Iraq has two groups affected by the conflict crisis: 1. IDPs and 2. Returnees.</t>
  </si>
  <si>
    <t>IRQ002Crisis affected groups</t>
  </si>
  <si>
    <t>Total population in Iraq in 2023</t>
  </si>
  <si>
    <t>IRQ003Total population</t>
  </si>
  <si>
    <t>Kurdistan Regional Government accessed on 05/08/2024; UNHCR 07/03/2024</t>
  </si>
  <si>
    <t>https://gov.krd/boi-en/why-kurdistan/region/facts-figures/region-kurdistan-fact-sheet/ ; https://data.unhcr.org/en/documents/details/107096</t>
  </si>
  <si>
    <t>Kurdistan Iraq area only. Iraq hosts some 300,000 refugees and asylum-seekers, mostly Kurdish Syrians (over 270,000), the majority of whom live in the Kurdistan Region of Iraq (KR-I).</t>
  </si>
  <si>
    <t>IRQ003Landmass affected</t>
  </si>
  <si>
    <t>KRSO accessed on 05/08/2024, UNHCR 07/03/2024, UNHCR accessed on 05/08/2024</t>
  </si>
  <si>
    <t>https://krso.gov.krd/en/statistics/population, https://data.unhcr.org/en/documents/details/107096, https://data.unhcr.org/en/situations/syria/location/14201</t>
  </si>
  <si>
    <t>Iraq hosts some 300,000 refugees and asylum-seekers, mostly Kurdish Syrians (over 270,000), the majority of whom live in the Kurdistan Region of Iraq (KR-I). The figure of people exposed represents the estimated total population of Kurdistan Iraq in 2020 + the number of Syrian refugees in Iraq as of 30 June 2024 + the total number of Palestinian refugees in Iraq as of 31 January 2024.</t>
  </si>
  <si>
    <t>IRQ003People exposed</t>
  </si>
  <si>
    <t>UNHCR 07/03/2024, UNHCR 23/03/2021, UNHCR accessed on 05/08/2024</t>
  </si>
  <si>
    <t>https://data.unhcr.org/en/documents/details/107096, https://data.unhcr.org/en/documents/details/91543, https://data.unhcr.org/en/situations/syria/location/14201</t>
  </si>
  <si>
    <t xml:space="preserve">The whole Syrian refugee population and  Palestinian  refugees in Iraq and part of the hosting population residing in the area is affected by the crisis. 
Affected people = Syrian refugees per UNHCR + Palestinian refugees per UNHCR + host community estimated by REACH 2022 MSNA
Affected people = 286099+ 6766 + 1,211,125
Affected people = 1,503,990
</t>
  </si>
  <si>
    <t>IRQ003People affected</t>
  </si>
  <si>
    <t>UNHCR 07/03/2024, UNHCR accessed on 05/08/2024</t>
  </si>
  <si>
    <t>https://data.unhcr.org/en/documents/details/107096, https://data.unhcr.org/en/situations/syria/location/14201</t>
  </si>
  <si>
    <t xml:space="preserve">In Iraq, there are  286,099 Syrian refugees as of 30 June 2024 per UNHCR, in addition to  6766 Palestinian refugees as of 31 January 2024 per UNHCR. 
</t>
  </si>
  <si>
    <t>IRQ003People displaced</t>
  </si>
  <si>
    <t>IRQ003Fatalities in all crises</t>
  </si>
  <si>
    <t>UNHCR 23/03/2021, UNHCR accessed on 05/08/2024 ; UNHCR 07/03/2024</t>
  </si>
  <si>
    <t>https://data.unhcr.org/en/documents/details/91543, https://data.unhcr.org/en/situations/syria/location/14201; https://data.unhcr.org/en/documents/details/107096</t>
  </si>
  <si>
    <t>People in need are Syrian and Palestinian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Food Consumption Score (FCS) were used to determine the level of humanitarian conditions.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</si>
  <si>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IRQ003People in Need</t>
  </si>
  <si>
    <t>KRSO accessed on 05/08/2024, UNHCR 07/03/2024, UNHCR accessed on 05/08/2024; UNHCR 23/03/2021</t>
  </si>
  <si>
    <t>https://krso.gov.krd/en/statistics/population; https://data.unhcr.org/en/documents/details/107096; https://data.unhcr.org/en/situations/syria/location/14201; https://data.unhcr.org/en/documents/details/91543</t>
  </si>
  <si>
    <t>IRQ003Minimal humanitarian conditions - Level 1</t>
  </si>
  <si>
    <t>Level 2 = Affected population – PiN.</t>
  </si>
  <si>
    <t>IRQ003Stressed humanitarian conditions - Level 2</t>
  </si>
  <si>
    <t>Food Consumption Score (FCS) were used to determine the level of humanitarian conditions.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</si>
  <si>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IRQ003Moderate humanitarian conditions - Level 3</t>
  </si>
  <si>
    <t>IRQ003Severe humanitarian conditions - Level 4</t>
  </si>
  <si>
    <t>IRQ003Extreme humanitarian conditions - Level 5</t>
  </si>
  <si>
    <t>Iraq has two groups affected by the Syrian and Palestinian refugee crisis: 1. Syrian and Palestinian refugees and asylum seekers and 2. Host community.</t>
  </si>
  <si>
    <t>IRQ003Crisis affected groups</t>
  </si>
  <si>
    <t>DOS accessed on 04/08/2024</t>
  </si>
  <si>
    <t xml:space="preserve">https://dosweb.dos.gov.jo/
</t>
  </si>
  <si>
    <t>The figure takes into account migration and emigration trends, including new population dynamics following the 2011 Syrian conflict. The figure represents the Estimated Population of all Jordan governorates, as of 04 August 2024.</t>
  </si>
  <si>
    <t>JOR002Total population</t>
  </si>
  <si>
    <t>DOS accessed on 04/08/2024 ; UNHCR accessed on 15/072024</t>
  </si>
  <si>
    <t>https://dosweb.dos.gov.jo/population/population-2/ ; https://data2.unhcr.org/en/situations/syria/location/36</t>
  </si>
  <si>
    <t>Around 90% of the registered Syrian refugees live in Amman, Irbid, Mafraq and Zarqa. Therefore, only these four governorates were counted in the affected landmass. Each of the four governorates has more than 20,000 Syrian refugees per admin 1 level.</t>
  </si>
  <si>
    <t>JOR002Landmass affected</t>
  </si>
  <si>
    <t>DOS accessed on 04/08/2024 ; UNHCR accessed on 04/08/2024</t>
  </si>
  <si>
    <t xml:space="preserve">The figure represents the Estimated Population of the 4 governorates, at End-year 2023. According to the Jordanian Department of Statistics immigration and emigration, including of Syrian refugees after 2011, are already taken into account in their annual population estimates. Therefore, the number of people exposed is the sum of the estimated population of the four governorates hosting around 90% of the registered Syrian refugees: Irbid, Amman, Mafraq and Zarqa. Each of the four governorates has more than 20,000 Syrian refugees per admin 1 level.
To avoid double counting UNHCR refugee figures per admin level 1 are therefore not added. The figure might thus be an overestimation of the total number of people exposed.
</t>
  </si>
  <si>
    <t>JOR002People exposed</t>
  </si>
  <si>
    <t>UNHCR accessed on 04/08/2024 ; 3RP 05/03/2024 ; 3RP 02/02/2023</t>
  </si>
  <si>
    <t>https://data2.unhcr.org/en/situations/syria/location/36; https://www.3rpsyriacrisis.org/portfolio/rso2024/  ; https://www.3rpsyriacrisis.org/portfolio/rso2023/</t>
  </si>
  <si>
    <t xml:space="preserve">The figure represents Syrian refugees in Jordan (registered Syrian refugees with UNHCR+ the Unregistered Syrian refugees) + Palestine refugees from Syria + host community members in need.
We are using 3RP numbers as they provide numbers for both the registered and unregistered refugees in Jordan. It also provides the number for the Palestinian from Syria refuges, and the number of host community.
For the host community, UNHCR's 3RP 2023 numbers were used instead of 2024 as they show significant jump with no explanation for the change in numbers (2,700,000 compared to 520,000). Latest developments do not support the unexplained significant jump in 3RP 2024 and as such 3RP 2023 number for host community was used instead. Per 3RP 2023, 520,000 the host communities are in need.
Registered Syrian refugees = 628,135
Unregistered Syrian refugees = 671865
PRS = 20,000
host community in need = 520,000
This figure has low reliability since the number of unregistered Syrian refugees is an estimation (The total number of refugees  was provided by the Government of Jordan which might be over- or under-estimated and the unregistered was obtained by subtracting the current number of registered Syrian refugees from the estimated total figure).
</t>
  </si>
  <si>
    <t>JOR002People affected</t>
  </si>
  <si>
    <t>UNHCR accessed on 04/08/2024 ;  3RP 05/03/2024; 3RP 02/02/2023</t>
  </si>
  <si>
    <t>https://data2.unhcr.org/en/situations/syria/location/36 ; https://www.3rpsyriacrisis.org/portfolio/rso2023/ ;  https://www.3rpsyriacrisis.org/portfolio/rso2024/</t>
  </si>
  <si>
    <t xml:space="preserve">There are about 1.3 million Syrian refugees in Jordan in 2024, in addition to about 20,000 Palestinian refugees displaced from Syria. </t>
  </si>
  <si>
    <t>JOR002People displaced</t>
  </si>
  <si>
    <t xml:space="preserve">WFP 18/07/2023; UNHCR accessed on 04/08/2024 ; 3RP 05/03/2024 ; 3RP 02/02/2023  </t>
  </si>
  <si>
    <t xml:space="preserve">https://reliefweb.int/report/jordan/food-security-numbers-refugees-jordan-q1-2023;
https://data2.unhcr.org/en/situations/syria/location/36 ; https://www.3rpsyriacrisis.org/portfolio/rso2024/  ; https://www.3rpsyriacrisis.org/portfolio/rso2023/
</t>
  </si>
  <si>
    <t>For PiN, we are using the number provided by the 3RP because unlike UNHCR ODP portal, 3RP provides the numbers for both the registered and unregistered refugees in Jordan (628k and 672k respectively). It also provides the number for the Palestinian from Syria refugees, and the number of host community in need. 
Registered Syrian refugees = 628,135
Unregistered Syrian refugees = 671,865
Palestinian Refugees from Syria = 20,000
Host community in need = 520,000
Per 3RP 2024, there are 1,300,000 refugees in Jordan. However, 3RP 2024 doesn’t specify humanitarian conditions level for the Syrian refugees. For PiN, UNHCR's 3RP 2023 numbers were used instead of 3RP 2024. For humanitarian conditions, CARI food insecurity indicators by WFP for 2023 Q1 were used. 
For the host community in need, UNHCR's 3RP 2023 numbers were used instead of 3RP 2024, as 3RP 2024 shows a significant jump in the number of host community in need with no explanation for the change in numbers (2,700,000 compared to 520,000). The recent developments don’t support the significant jump in the number of host community in need. As such 3RP 2023 numbers were used (520,000 people). Per 3RP 2023, 520,000 of the host communities are in need, and all of them conservatively were placed at Level 3 as there are no reliable assessments on their humanitarian conditions.
Per WFP CARI, 2% of Syrian refugees in host community are severely food insecure, 61% moderately insecure, 37% food secure. For the Syrian refugees SI levels, an adjustment is made to place the 0% at Level 5, the 2% who severely food insecure at Level 4, 61% who are moderately food insecure at Level 3.
PiN = Level 5 + Level 4 + Level 3
Level 5 = 0%* Syrians Ref + 0% Palestinian from Syria Ref + 0%* host community in need = 0
Level 4= 2% Syrians Ref + 2% Palestinian from Syria Ref + 0%* host community in need = 26,000 + 400 + 0 = 26,400
Level 3= 61% Syrians Ref + 61% Palestinian from Syria Ref + 100%* host community in need = 793,000 + 12,200 + 520,000 = 1,325,200
PiN = 0+26,400+ 1,325,200</t>
  </si>
  <si>
    <t>JOR002People in Need</t>
  </si>
  <si>
    <t>DOS accessed on 04/08/2024 ; UNHCR accessed on 04/08/2024 ; 3RP 05/03/2024 ; 3RP 02/02/2023</t>
  </si>
  <si>
    <t>https://dosweb.dos.gov.jo/population/population-2/ ; https://data2.unhcr.org/en/situations/syria/location/36  ; https://www.3rpsyriacrisis.org/portfolio/rso2024/ ;  https://www.3rpsyriacrisis.org/portfolio/rso2023/</t>
  </si>
  <si>
    <t>The figure represents the number of people exposed minus the figure of people affected.</t>
  </si>
  <si>
    <t>JOR002Minimal humanitarian conditions - Level 1</t>
  </si>
  <si>
    <t xml:space="preserve">This figure is the subtraction of people affected minus PiN.
</t>
  </si>
  <si>
    <t>JOR002Stressed humanitarian conditions - Level 2</t>
  </si>
  <si>
    <t>For the refugees humanitarian condition levels, CARI food insecurity indicators by WFP for 2023 Q1 were used as the 3RP doesn't provide a breakdown of PiN based on humanitarian conditions levels. CARI assessment conducted by the WFP provides a score for refugees in host community and refugees in camps. The CARI food insecurity indicators that is for refugees in host communities was used as the majority of the Syrian refugees reside outside the camps.
Per WFP CARI, 2% of Syrian refugees in host community are severely food insecure, 61% moderately insecure, 37% food secure. For the Syrian refugees SI levels, an adjustment is made to place the 0% at Level 5, the 2% who severely food insecure at Level 4, 61% who are moderately food insecure at Level 3. 
For the host community in need, UNHCR's 3RP 2023 numbers were used instead of 3RP 2024, as 3RP 2024 shows a significant jump in the number of host community in need with no explanation for the change in numbers (2,700,000 compared to 520,000). Latest developments do not support the unexplained significant jump in 3RP 2024 and as such 3RP 2023 number for host community was used instead. Per 3RP 2023, 520,000 million of the host communities are in need, and all of them conservatively were placed at Level 3 as there are no reliable assessments on their humanitarian conditions.
Registered Syrian refugees = 628,135
Unregistered Syrian refugees = 671865
Palestinian Refugees from Syria = 20,000
Host community in need = 520,000
Level 5 = 0%* Syrians Ref + 0% Palestinian from Syria Ref + 0%* host community in need = 0
Level 4= 2% Syrians Ref + 2% Palestinian from Syria Ref + 0%* host community in need = 26,000 + 400 + 0 = 26,400
Level 3= 61% Syrians Ref + 61% Palestinian from Syria Ref + 100%* host community in need = 793,000 + 12,200 + 520,000 = 1,325,200</t>
  </si>
  <si>
    <t>JOR002Moderate humanitarian conditions - Level 3</t>
  </si>
  <si>
    <t>JOR002Severe humanitarian conditions - Level 4</t>
  </si>
  <si>
    <t>JOR002Extreme humanitarian conditions - Level 5</t>
  </si>
  <si>
    <t>ACLED accessed on 04/08/2024</t>
  </si>
  <si>
    <t>The figure represents fatalities between 01 February 2024 and 31 July 2024 related to Syrian refugees .</t>
  </si>
  <si>
    <t>JOR002Fatalities reported</t>
  </si>
  <si>
    <t>The figure represents fatalities between 01 February 2024 and 31 July 2024.</t>
  </si>
  <si>
    <t>JOR002Fatalities in all crises</t>
  </si>
  <si>
    <t>The number of affected groups from the following list: IDPs, Refugees, asylum seekers, and others of concern (such as migrants etc.), Returnees, Host, and Non-Host. Jordan has two groups affected by the Syrian refugee crisis (Refugees and Host community).</t>
  </si>
  <si>
    <t>JOR002Crisis affected groups</t>
  </si>
  <si>
    <t>World Bank access on 10/08/2024</t>
  </si>
  <si>
    <t>https://data.worldbank.org/indicator/SP.POP.TOTL?locations=YE</t>
  </si>
  <si>
    <t>The population of Yemen in 2023.</t>
  </si>
  <si>
    <t>YEM001Total population</t>
  </si>
  <si>
    <t>https://data.worldbank.org/indicator/AG.LND.TOTL.K2?locations=YE</t>
  </si>
  <si>
    <t>The whole of the country is affected by the complex crisis, therefore the total landmass of the country is considered.</t>
  </si>
  <si>
    <t>YEM001Landmass affected</t>
  </si>
  <si>
    <t xml:space="preserve">The total population of Yemen is exposed to the conflict, therefore the total population is considered for this indicator. </t>
  </si>
  <si>
    <t>YEM001People exposed</t>
  </si>
  <si>
    <t>The total population in Yemen is considered to be affected by the conflict at some level.</t>
  </si>
  <si>
    <t>YEM001People affected</t>
  </si>
  <si>
    <t xml:space="preserve"> OCHA 01/02/2024, UNHCR accessed on 10/08/2024; UNHCR accessed on 10/06/2024</t>
  </si>
  <si>
    <t>https://data.unhcr.org/en/country/yem; https://www.unocha.org/publications/report/yemen/yemen-humanitarian-needs-overview-2024-january-2024-enar</t>
  </si>
  <si>
    <t>The total displaced people includes: IDPs (4,516,341) as of 15 February 2024, the number of IDP Returnees in Yemen as of 21 August 2019 (1,280,562). The number of refugees and migrants in Yemen is not considered here, as the primary cause of their displacement is not the conflict crisis in Yemen.</t>
  </si>
  <si>
    <t>YEM001People displaced</t>
  </si>
  <si>
    <t>ACLED accessed on 10/08/2024</t>
  </si>
  <si>
    <t>The figure represents the total number of fatalities between 01 February 2024 and 31 July 2024 for the conflict.</t>
  </si>
  <si>
    <t>YEM001Fatalities reported</t>
  </si>
  <si>
    <t>ACLED accessed on 10/08/2024; IOM accessed on 10/08/2024</t>
  </si>
  <si>
    <t>https://acleddata.com/explorer/; https://missingmigrants.iom.int/downloads</t>
  </si>
  <si>
    <t>The figure represents the total number of fatalities between 01 February 2024 and 31 July 2024 for the conflict and the number reported by IOM:  0 in Feb ; 4 in March , 0 in April , 0 in May, 56 in June and 13 in July 24 for the migration crisis.</t>
  </si>
  <si>
    <t>YEM001Fatalities in all crises</t>
  </si>
  <si>
    <t>OCHA  01/02/2024</t>
  </si>
  <si>
    <t>https://www.unocha.org/publications/report/yemen/yemen-humanitarian-needs-overview-2024-january-2024-enar</t>
  </si>
  <si>
    <t>PiN according to HNO 2024. PiN provided by the HNO is inter sectoral. According to HNO, around 18.2m of people are in need, making around 53% of the total population in Yemen.</t>
  </si>
  <si>
    <t>YEM001People in Need</t>
  </si>
  <si>
    <t>World Bank accessed on 16/07/2024</t>
  </si>
  <si>
    <t>This represents the exposed but not affected. Since the total population in Yemen is considered affected this results in 0 in level 1.</t>
  </si>
  <si>
    <t>YEM001Minimal humanitarian conditions - Level 1</t>
  </si>
  <si>
    <t>OCHA 01/02/2024; World Bank accessed on 10/08/2024</t>
  </si>
  <si>
    <t>https://www.unocha.org/publications/report/yemen/yemen-humanitarian-needs-overview-2024-january-2024;  https://data.worldbank.org/indicator/SP.POP.TOTL?locations=YE</t>
  </si>
  <si>
    <t>This represent the total of affected people minus the number of people in need.</t>
  </si>
  <si>
    <t>YEM001Stressed humanitarian conditions - Level 2</t>
  </si>
  <si>
    <t>OCHA 01/02/2024; OCHA  20/12/2022</t>
  </si>
  <si>
    <t>https://www.unocha.org/publications/report/yemen/yemen-humanitarian-needs-overview-2024-january-2024; https://www.unocha.org/publications/report/yemen/yemen-humanitarian-needs-overview-2023-december-2022-enar</t>
  </si>
  <si>
    <t xml:space="preserve">To estimate the number of people in need in level 3 we have applied the severity of needs breakdown percentages based on the 2023 HNO, taking the HNO 2024 PIN number as a reference point. We believe that this better represent the situation in Yemen. In the HNO 2023, 38% of PIN were in severe/level 3 severity, therefore 38% of 18.2 million= 6,916,000 million people. </t>
  </si>
  <si>
    <t>YEM001Moderate humanitarian conditions - Level 3</t>
  </si>
  <si>
    <t xml:space="preserve">To estimate the number of people in need in level 4 we have applied the severity of needs breakdown percentages based on the 2023 HNO, taking the HNO 2024 PIN number as a reference point. We believe that this better represent the situation in Yemen. In the HNO 2023, 34% of PIN were in extreme/level 4 severity, therefore 34% of 18.2 million= 6,188,000 million people. </t>
  </si>
  <si>
    <t>YEM001Severe humanitarian conditions - Level 4</t>
  </si>
  <si>
    <t xml:space="preserve">To estimate the number of people in need in level 5 we have applied the severity of needs breakdown percentages based on the 2023 HNO, taking the HNO 2024 PIN number as a reference point. We believe that this better represent the situation in Yemen. In the HNO 2023, 28% of PIN were in catastrophic/level 5 severity, therefore 28% of 18.2 million= 5,096,000 million people. 
</t>
  </si>
  <si>
    <t>YEM001Extreme humanitarian conditions - Level 5</t>
  </si>
  <si>
    <t>UNHCR accessed on 10/08/2024; OCHA 01/02/2024; World Bank access on 10/08/2024</t>
  </si>
  <si>
    <t>https://www.unocha.org/publications/report/yemen/yemen-humanitarian-needs-overview-2024-january-2024;  https://data.worldbank.org/indicator/SP.POP.TOTL?locations=YE; https://data.unhcr.org/en/country/yem</t>
  </si>
  <si>
    <t xml:space="preserve">The conflict crisis in Yemen affects all five population groups: Host, non-host, IDP, refugees, asylum seekers, others of concern (such as migrants) and returnees. </t>
  </si>
  <si>
    <t>YEM001Crisis affected groups</t>
  </si>
  <si>
    <t xml:space="preserve">The population of Yemen in 2023 </t>
  </si>
  <si>
    <t>YEM002Total population</t>
  </si>
  <si>
    <t>Statoids accessed on 10/08/2024; OCHA 01/02/2024</t>
  </si>
  <si>
    <t>http://www.statoids.com/uye.html; https://www.unocha.org/publications/report/yemen/yemen-humanitarian-needs-overview-2024-january-2024-enar</t>
  </si>
  <si>
    <t>According to HNO 2024, the following governorate are on the active migration route: Aden, Lahj, Al Bayda, Shabwah, Marib, Al Jawf, Sa'dah</t>
  </si>
  <si>
    <t>YEM002Landmass affected</t>
  </si>
  <si>
    <t>OCHA 01/02/2024; UNHCR accessed on 10/08/2024</t>
  </si>
  <si>
    <t>https://www.unocha.org/publications/report/yemen/yemen-humanitarian-needs-overview-2024-january-2024-enar; https://data.unhcr.org/en/country/yem</t>
  </si>
  <si>
    <t xml:space="preserve">Total population of the refugees, asylum-seekers and migrants are considered affected as they are among the most marginalized and vulnerable groups in Yemen, and are largely dependent on external humanitarian assistance to meet their basic needs. </t>
  </si>
  <si>
    <t>YEM002People exposed</t>
  </si>
  <si>
    <t>YEM002People affected</t>
  </si>
  <si>
    <t xml:space="preserve">There are about 60,372 refugees and asylum-seekers in Yemen as of 30 June 2024, in addition to about 308,261 migrants per OCHA HNO 2024. </t>
  </si>
  <si>
    <t>YEM002People displaced</t>
  </si>
  <si>
    <t>IOM accessed on 10/08/2024</t>
  </si>
  <si>
    <t>Number reported by IOM:  0 in Feb ; 4 in March , 0 in April , 0 in May, 56 in June and 13 in July 24.</t>
  </si>
  <si>
    <t>YEM002Fatalities reported</t>
  </si>
  <si>
    <t>The figure represents the total number of fatalities between 01 February 2024 and 31 July 2024 for the conflict and the number reported by IOM: 0 in Feb ; 4 in March , 0 in April , 0 in May, 56 in June and 13 in July 24 for the migration crisis.</t>
  </si>
  <si>
    <t>YEM002Fatalities in all crises</t>
  </si>
  <si>
    <t>UNHCR accessed on 10/08/2024;  OCHA 01/02/2024</t>
  </si>
  <si>
    <t xml:space="preserve">The total number of refugees, asylum seekers and migrants in Yemen is considered as PIN as they are among the most marginalized and vulnerable groups in Yemen and are largely dependent on external humanitarian assistance to meet their basic needs. </t>
  </si>
  <si>
    <t>YEM002People in Need</t>
  </si>
  <si>
    <t xml:space="preserve">Level 1 corresponds to the people exposed (379,919) minus the people affected (379,919). </t>
  </si>
  <si>
    <t>YEM002Minimal humanitarian conditions - Level 1</t>
  </si>
  <si>
    <t>Level 2 correspond to the number of people affected minus the people in need. Since in this crisis all the people affected are also in need this results in 0 in level 2.</t>
  </si>
  <si>
    <t>YEM002Stressed humanitarian conditions - Level 2</t>
  </si>
  <si>
    <t xml:space="preserve">The total of PIN for this crisis have been placed on level 4 based on the severity of their needs, especially related to protection. This could be an undersestimation as some individuals within this group likely experience even higher humanitarian needs, although estimating these needs is challenging.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2024, with heightened risks and needs. Despite similarities in critical needs with the Yemeni population, they face greater vulnerability due to housing, employment, and social protection deficits, as well as pervasive discrimination. 
</t>
  </si>
  <si>
    <t>YEM002Moderate humanitarian conditions - Level 3</t>
  </si>
  <si>
    <t>YEM002Severe humanitarian conditions - Level 4</t>
  </si>
  <si>
    <t>https://reliefweb.int/report/yemen/yemen-humanitarian-needs-overview-2024-january-2024; UNHCR accessed on 23/05/2024</t>
  </si>
  <si>
    <t>YEM002Extreme humanitarian conditions - Level 5</t>
  </si>
  <si>
    <t>Yemen has one group affected by the mixed migration crisis: Refugees, asylum seekers and others of concern (such as migrants).</t>
  </si>
  <si>
    <t>YEM002Crisis affected groups</t>
  </si>
  <si>
    <t>OCHA 25/01/2023, OCHA 17/04/2024</t>
  </si>
  <si>
    <t>https://www.unocha.org/publications/report/occupied-palestinian-territory/occupied-palestinian-territory-opt-humanitarian-needs-overview-2023-january-2023, https://www.ochaopt.org/content/flash-appeal-occupied-palestinian-territory-2024</t>
  </si>
  <si>
    <t>West Bank population using HNO 2023 numbers (3,244,000) and Gaza population using IPC numbers (2,230,000). Using the HNO 2023 West Bank since we are using it to arrive to the severity levels. Using the IPC for Gaza since we are using it to arrive to the severity levels and it is a more recent source.</t>
  </si>
  <si>
    <t>PSE002Total population</t>
  </si>
  <si>
    <t>PCBS accessed on 16/08/2024</t>
  </si>
  <si>
    <t>https://www.pcbs.gov.ps/site/lang__en/881/default.aspx#Census</t>
  </si>
  <si>
    <t>Palestinian central bureau of statistics square kilometre of admin level 1 in the West Bank and Gaza and occupied East Jerusalem</t>
  </si>
  <si>
    <t>PSE002Landmass affected</t>
  </si>
  <si>
    <t>OCHA 25/01/2023; IPC 25/06/2024; OCHA 17/04/2024</t>
  </si>
  <si>
    <t>https://www.unocha.org/publications/report/occupied-palestinian-territory/occupied-palestinian-territory-opt-humanitarian-needs-overview-2023-january-2023 ;https://www.ipcinfo.org/fileadmin/user_upload/ipcinfo/docs/IPC_Gaza_Strip_Acute_Food_Insecurity_MaySept2024_Special_Snapshot.pdf; https://www.ochaopt.org/content/flash-appeal-occupied-palestinian-territory-2024</t>
  </si>
  <si>
    <t>The figure represents sum of the people exposed in the Gaza (Total population) Strip and the West Bank</t>
  </si>
  <si>
    <t>PSE002People exposed</t>
  </si>
  <si>
    <t>OCHA 25/01/2023, OCHA 17/04/2024; IPC 25/06/2024; OCHA 17/04/2024</t>
  </si>
  <si>
    <t>https://www.unocha.org/publications/report/occupied-palestinian-territory/occupied-palestinian-territory-opt-humanitarian-needs-overview-2023-january-2023, https://www.ochaopt.org/content/flash-appeal-occupied-palestinian-territory-2024 ;https://www.ipcinfo.org/fileadmin/user_upload/ipcinfo/docs/IPC_Gaza_Strip_Acute_Food_Insecurity_MaySept2024_Special_Snapshot.pdf; https://www.ochaopt.org/content/flash-appeal-occupied-palestinian-territory-2024</t>
  </si>
  <si>
    <t>The figure represents sum of the people affected in the Gaza Strip and the West Bank</t>
  </si>
  <si>
    <t>PSE002People affected</t>
  </si>
  <si>
    <t>OCHA accessed on 16/08/2024; OCHA 25/01/2023; IPC18/03/2024; UNRWA accessed on 18/07/2024; UNRWA 16/08/2024, UNRWA accessed on 16/08/2024; OCHA 25/01/2023; IPC 18/03/2024</t>
  </si>
  <si>
    <t>https://www.ochaopt.org/data/demolition; https://www.unocha.org/publications/report/occupied-palestinian-territory/occupied-palestinian-territory-opt-humanitarian-needs-overview-2023-january-2023; https://www.ipcinfo.org/fileadmin/user_upload/ipcinfo/docs/IPC_Gaza_Strip_Acute_Food_Insecurity_Feb_July2024_Special_Snapshot.pdf; https://www.unrwa.org/what-we-do/relief-and-social-services/unrwa-registered-population-dashboard ;https://www.unrwa.org/resources/reports/unrwa-situation-report-128-situation-gaza-strip-and-west-bank-including-east-Jerusalem, https://www.unrwa.org/what-we-do/relief-and-social-services/unrwa-registered-population-dashboard; https://www.unocha.org/publications/report/occupied-palestinian-territory/occupied-palestinian-territory-opt-humanitarian-needs-overview-2023-january-2023; https://www.ipcinfo.org/fileadmin/user_upload/ipcinfo/docs/IPC_Gaza_Strip_Acute_Food_Insecurity_Feb_July2024_Special_Snapshot.pdf</t>
  </si>
  <si>
    <t>Total registered Palestine refugees in Jordan, Lebanon, Syria + Refugees in West Bank and Gaza Strip + Displaced due demolition + displaced from October 2023 War.</t>
  </si>
  <si>
    <t>PSE002People displaced</t>
  </si>
  <si>
    <t>OCHA accessed on 30/08/2024 ; OCHA 07/06/2024; OCHA 07/12/2023; OCHA 08/12/2023</t>
  </si>
  <si>
    <t>https://www.ochaopt.org/data/casualties ;https://www.unocha.org/publications/report/occupied-palestinian-territory/humanitarian-situation-update-176-gaza-strip#:~:text=Between%207%20October%202023%20and,according%20to%20MoH%20in%20Gaza.; https://www.unocha.org/publications/report/occupied-palestinian-territory/hostilities-gaza-strip-and-israel-flash-update-62; https://www.unocha.org/publications/report/occupied-palestinian-territory/hostilities-gaza-strip-and-israel-flash-update-63-enarhe</t>
  </si>
  <si>
    <t>Total number of injuries resulting directly from conflict (in the Gaza Strip and the West Bank) between 07 December 2023 and 07 June 2024.</t>
  </si>
  <si>
    <t>PSE002Injuries reported</t>
  </si>
  <si>
    <t>OCHA accessed on 16/08/2024; OCHA 12/02/2024; OCHA 12/08/2024</t>
  </si>
  <si>
    <t>https://www.ochaopt.org/data/casualties ;https://www.ochaopt.org/data/casualties; https://www.unocha.org/publications/report/occupied-palestinian-territory/hostilities-gaza-strip-and-israel-flash-update-116; https://www.unocha.org/publications/report/occupied-palestinian-territory/humanitarian-situation-update-203-gaza-strip</t>
  </si>
  <si>
    <t xml:space="preserve">Total number of fatalities resulting directly from conflict (in the Gaza Strip and the West Bank) between 01 November 2023 and 23 May 2024.
The number is considered low reliabitlity as there many people are missing and/or under the rubbles in Gaza and their status is not determined. </t>
  </si>
  <si>
    <t>PSE002Fatalities reported</t>
  </si>
  <si>
    <t>OCHA accessed on 16/08/2024; OCHA 12/02/2024; OCHA 12/08/2024; OCHA 12/02/2024; OCHA 12/08/2024</t>
  </si>
  <si>
    <t>https://www.ochaopt.org/data/casualties; https://www.unocha.org/publications/report/occupied-palestinian-territory/hostilities-gaza-strip-and-israel-flash-update-116; https://www.unocha.org/publications/report/occupied-palestinian-territory/humanitarian-situation-update-203-gaza-strip ;https://www.ochaopt.org/data/casualties; https://www.unocha.org/publications/report/occupied-palestinian-territory/hostilities-gaza-strip-and-israel-flash-update-116; https://www.unocha.org/publications/report/occupied-palestinian-territory/humanitarian-situation-update-203-gaza-strip</t>
  </si>
  <si>
    <t>PSE002Fatalities in all crises</t>
  </si>
  <si>
    <t>This is an aggregate of the individual crises. Check PSE003 and PSE004 for more details on calculations.</t>
  </si>
  <si>
    <t>PSE002People in Need</t>
  </si>
  <si>
    <t>PSE002Minimal humanitarian conditions - Level 1</t>
  </si>
  <si>
    <t>PSE002Stressed humanitarian conditions - Level 2</t>
  </si>
  <si>
    <t>PSE002Moderate humanitarian conditions - Level 3</t>
  </si>
  <si>
    <t>PSE002Severe humanitarian conditions - Level 4</t>
  </si>
  <si>
    <t>PSE002Extreme humanitarian conditions - Level 5</t>
  </si>
  <si>
    <t>X; UNOSAT 31/07/2024</t>
  </si>
  <si>
    <t>X ;https://unosat.org/products/3904</t>
  </si>
  <si>
    <t>The figure represents damaged buildings in the Gaza Strip as of 6 July  2024. No data available about damaged buildings in the West Bank. The figure is considered low reliabitlity as there is no full assessment has been conducted.</t>
  </si>
  <si>
    <t>PSE002Buildings damaged</t>
  </si>
  <si>
    <t>OCHA accessed on 16/08/2024 ; UNOSAT 31/07/2024</t>
  </si>
  <si>
    <t>https://www.ochaopt.org/data/demolition  ;https://unosat.org/products/3904</t>
  </si>
  <si>
    <t>The figure represents the number of destroyed buildings in the Gaza Strip and the West Bank as of 6 July 2024.</t>
  </si>
  <si>
    <t>PSE002Buildings destroyed</t>
  </si>
  <si>
    <t>IDPs; Refugees, asylum seekers, and others of concern (such as migrants etc.); Returnees; Host and; Non-Host  are exposed or affected by the conflict crisis.</t>
  </si>
  <si>
    <t>PSE002Crisis affected groups</t>
  </si>
  <si>
    <t>PSE003Total population</t>
  </si>
  <si>
    <t>Palestinian central bureau of statistics square kilometre of admin level 1 in the West Bank, including occupied East Jerusalem which all considered affected by the crisis.</t>
  </si>
  <si>
    <t>PSE003Landmass affected</t>
  </si>
  <si>
    <t>OCHA 25/01/2023</t>
  </si>
  <si>
    <t>https://www.unocha.org/publications/report/occupied-palestinian-territory/occupied-palestinian-territory-opt-humanitarian-needs-overview-2023-january-2023</t>
  </si>
  <si>
    <t xml:space="preserve">The whole population in the West Bank, including occupied East Jerusalem, is exposed by the conflict and occupation. </t>
  </si>
  <si>
    <t>PSE003People exposed</t>
  </si>
  <si>
    <t>Everyone in HNO L5, L4, L3, L2 in the West Bank, including occupied East Jerusalem, is affected by the conflict and occupation.</t>
  </si>
  <si>
    <t>PSE003People affected</t>
  </si>
  <si>
    <t>OCHA accessed on 16/08/2024; OCHA 25/01/2023; IPC18/03/2024; UNRWA accessed on 18/07/2024</t>
  </si>
  <si>
    <t>https://www.ochaopt.org/data/demolition; https://www.unocha.org/publications/report/occupied-palestinian-territory/occupied-palestinian-territory-opt-humanitarian-needs-overview-2023-january-2023; https://www.ipcinfo.org/fileadmin/user_upload/ipcinfo/docs/IPC_Gaza_Strip_Acute_Food_Insecurity_Feb_July2024_Special_Snapshot.pdf; https://www.unrwa.org/what-we-do/relief-and-social-services/unrwa-registered-population-dashboard</t>
  </si>
  <si>
    <t>Registered refugees in the West Bank as of 30 June 2024 + Displaced people due to Israeli demolitions of homes and livelihood units among other as of 15 August 2024+ Registered Palestine refugees in Jordan, Lebanon, Syria displaced in 1948 and 1967 divided proportionally between Gaza and WB.</t>
  </si>
  <si>
    <t>PSE003People displaced</t>
  </si>
  <si>
    <t xml:space="preserve">OCHA accessed on 30/08/2024 </t>
  </si>
  <si>
    <t>https://www.ochaopt.org/data/casualties</t>
  </si>
  <si>
    <t>Injuries reported in the West Bank between 07 December 2023 - 7 June 2024.</t>
  </si>
  <si>
    <t>PSE003Injuries reported</t>
  </si>
  <si>
    <t>OCHA accessed on 16/08/2024</t>
  </si>
  <si>
    <t>Fatalities reported in the West Bank between 12 February 2024 - 12 August 2024.</t>
  </si>
  <si>
    <t>PSE003Fatalities reported</t>
  </si>
  <si>
    <t>https://www.ochaopt.org/data/casualties; https://www.unocha.org/publications/report/occupied-palestinian-territory/hostilities-gaza-strip-and-israel-flash-update-116; https://www.unocha.org/publications/report/occupied-palestinian-territory/humanitarian-situation-update-203-gaza-strip</t>
  </si>
  <si>
    <t>Total fatalities reported in Palestine between 12 February 2024 - 12 August 2024.</t>
  </si>
  <si>
    <t>PSE003Fatalities in all crises</t>
  </si>
  <si>
    <t xml:space="preserve">OCHA Flash Appeal issued on 17/04/2024. The Flash Appeal increased the PiN in the West Bank from 800,000 to 1,000,000. Reliable assessments on the severity following in West Bank 7 October 2024 are not available, thus, we are using the same breakdowns of PiN provided by HNO 2023.
PiN and severity figures are multi-sectoral and equal L5 + L4 + L3
According to 2023 Inter-Sector Need Severity Classification: 
1% of the total population are in Catastrophic Level (L5) or 4% of the 0.8m PiN; 3% of the total population are in Extreme Level (L4) or 12% of the 0.8m PiN; 21% of the total population are in Sever Level (L5) or 84% of the 0.8m PiN.
---
50% of the total population are in Stressed Level (L2) or 66.6% of the 2.4m People not in Need; 25% of the total population are in Stressed Level (L2) or 33.3% of the 2.4m People not in Need. 
 ---
1,000,000 is the projection of PiN in the West Bank by OCHA Flash Appeal. As such, 4% of the 1m  PiN are in Catastrophic Level (L5) , 12% of the 1m  PiN are in Extreme Level (L4), 84% of the 1m  PiN are in Sever Level (L4)
---
2,200,000 is the projection of People not in Need in the West Bank by OCHA Flash Appeal. As such, 466.6% of the 2.2m  People not in N are in Stressed Level (L2) , 33.3% of the 2.2m  PiN are in Minimal Level (L1).
Level 1 = Exposed population – Affected population
Level 2 = Affected population – PiN. Almost all the population are affected
Level 3 +4+ 5 = PiN </t>
  </si>
  <si>
    <t>PSE003People in Need</t>
  </si>
  <si>
    <t>Level 1 = Exposed population – Affected population.</t>
  </si>
  <si>
    <t>PSE003Minimal humanitarian conditions - Level 1</t>
  </si>
  <si>
    <t>PSE003Stressed humanitarian conditions - Level 2</t>
  </si>
  <si>
    <t>PSE003Moderate humanitarian conditions - Level 3</t>
  </si>
  <si>
    <t>PSE003Severe humanitarian conditions - Level 4</t>
  </si>
  <si>
    <t>PSE003Extreme humanitarian conditions - Level 5</t>
  </si>
  <si>
    <t>No data available about damaged buildings in the West Bank.</t>
  </si>
  <si>
    <t>PSE003Buildings damaged</t>
  </si>
  <si>
    <t xml:space="preserve">OCHA accessed on 16/08/2024 </t>
  </si>
  <si>
    <t xml:space="preserve">https://www.ochaopt.org/data/demolition </t>
  </si>
  <si>
    <t>Demolished inhabited buildings per OCHA dashboard in the West Bank, inclduing East Jerusalem as of 6 July 2024. All building is assumed destroyed, this is underestimation as it only takes into account inhabited building and no other infrastructure and structures.</t>
  </si>
  <si>
    <t>PSE003Buildings destroyed</t>
  </si>
  <si>
    <t>IDPs; Refugees, asylum seekers, and others of concern (such as migrants etc.); Returnees; Host and; Non-Host  are exposed or affected by the conflict in West Bank crisis.</t>
  </si>
  <si>
    <t>PSE003Crisis affected groups</t>
  </si>
  <si>
    <t>PSE004Total population</t>
  </si>
  <si>
    <t xml:space="preserve">Palestinian central bureau of statistics square kilometre of admin level 1 in Gaza. All Gaza terriotry is exposed to the crisis. </t>
  </si>
  <si>
    <t>PSE004Landmass affected</t>
  </si>
  <si>
    <t>IPC 25/06/2024; OCHA 17/04/2024</t>
  </si>
  <si>
    <t>https://www.ipcinfo.org/fileadmin/user_upload/ipcinfo/docs/IPC_Gaza_Strip_Acute_Food_Insecurity_MaySept2024_Special_Snapshot.pdf; https://www.ochaopt.org/content/flash-appeal-occupied-palestinian-territory-2024</t>
  </si>
  <si>
    <t>All the population in Gaza is considered exposed.</t>
  </si>
  <si>
    <t>PSE004People exposed</t>
  </si>
  <si>
    <t>All the population in Gaza is considered affected.</t>
  </si>
  <si>
    <t>PSE004People affected</t>
  </si>
  <si>
    <t>UNRWA 16/08/2024, UNRWA accessed on 16/08/2024; OCHA 25/01/2023; IPC 18/03/2024</t>
  </si>
  <si>
    <t>https://www.unrwa.org/resources/reports/unrwa-situation-report-128-situation-gaza-strip-and-west-bank-including-east-Jerusalem, https://www.unrwa.org/what-we-do/relief-and-social-services/unrwa-registered-population-dashboard; https://www.unocha.org/publications/report/occupied-palestinian-territory/occupied-palestinian-territory-opt-humanitarian-needs-overview-2023-january-2023; https://www.ipcinfo.org/fileadmin/user_upload/ipcinfo/docs/IPC_Gaza_Strip_Acute_Food_Insecurity_Feb_July2024_Special_Snapshot.pdf</t>
  </si>
  <si>
    <t>Registered refugees from 1948 who live now in the Gaza + Internal displaced people in Gaza + Palestinian refugees outside Palestine divided proportionally between Gaza and West Bank.</t>
  </si>
  <si>
    <t>PSE004People displaced</t>
  </si>
  <si>
    <t>OCHA 07/06/2024; OCHA 07/12/2023; OCHA 08/12/2023</t>
  </si>
  <si>
    <t>https://www.unocha.org/publications/report/occupied-palestinian-territory/humanitarian-situation-update-176-gaza-strip#:~:text=Between%207%20October%202023%20and,according%20to%20MoH%20in%20Gaza.; https://www.unocha.org/publications/report/occupied-palestinian-territory/hostilities-gaza-strip-and-israel-flash-update-62; https://www.unocha.org/publications/report/occupied-palestinian-territory/hostilities-gaza-strip-and-israel-flash-update-63-enarhe</t>
  </si>
  <si>
    <t>Total number of Palestinian injuries resulting directly from conflict (in Gaza) between 07 December 2023 - 7 June 2024.</t>
  </si>
  <si>
    <t>PSE004Injuries reported</t>
  </si>
  <si>
    <t>OCHA 12/02/2024; OCHA 12/08/2024</t>
  </si>
  <si>
    <t>Total number of Palestinian fatalities resulting directly from conflict (in Gaza) between 12 February 2024- 12 August 2024.</t>
  </si>
  <si>
    <t>PSE004Fatalities reported</t>
  </si>
  <si>
    <t>Total number of Palestinian fatalities in Palestine between 12 February 2024 - 12 August 2024.</t>
  </si>
  <si>
    <t>PSE004Fatalities in all crises</t>
  </si>
  <si>
    <t xml:space="preserve">The PIN figure is according to the OCHA flash appeal that was released on 17 Apr 2024. OCHA puts the PIN in Gaza at 2.3 million people. </t>
  </si>
  <si>
    <t>PSE004People in Need</t>
  </si>
  <si>
    <t>The PIN figure is according to the OCHA flash appeal that was released on 17 Apr 2024. OCHA puts the PIN in Gaza at 2.3 million people. 
All people in Gaza are in Need, thus no people facing Minimal humanitarian conditions.</t>
  </si>
  <si>
    <t>PSE004Minimal humanitarian conditions - Level 1</t>
  </si>
  <si>
    <t>The PIN figure is according to the OCHA flash appeal that was released on 17 Apr 2024. OCHA puts the PIN in Gaza at 2.3 million people. 
All people in Gaza are in Need, thus no people facing stressed humanitarian conditions.</t>
  </si>
  <si>
    <t>PSE004Stressed humanitarian conditions - Level 2</t>
  </si>
  <si>
    <t xml:space="preserve">The PIN figure is according to the OCHA flash appeal that was released on 17 Apr 2024. OCHA puts the PIN in Gaza at 2.3 million people. 
To estimate the humanitarian conditions for the SI, we are applying IPC of food security phase classification for the Gaza Strip that was released on 25 June 2024. According to the IPC analysis, 33% of people are facing Catastrophe/ Famine food security level (IPC Phase 5) and 22% of people are facing Emergency food security level (IPC Phase 4). All people in Gaza are in need, thus the remaining 45% of the people are in Level 3 of the severity index (moderate humanitarian conditions). IPC Projected Acute Food Insecurity is for 16  June- 30 September. </t>
  </si>
  <si>
    <t>PSE004Moderate humanitarian conditions - Level 3</t>
  </si>
  <si>
    <t>The PIN figure is according to the OCHA flash appeal that was released on 17 Apr 2024. OCHA puts the PIN in Gaza at 2.3 million people. 
To estimate the humanitarian conditions for the SI, we are applying IPC of food security phase classification for the Gaza Strip that was released on 25 June 2024. According to the IPC analysis, 33% of people are facing Emergency food security level (IPC Phase 4). ACAPS considers them to be in level 4 of the severity index (Severe humanitarian conditions). IPC Projected Acute Food Insecurity is for 16  June- 30 September.</t>
  </si>
  <si>
    <t>PSE004Severe humanitarian conditions - Level 4</t>
  </si>
  <si>
    <t>The PIN figure is according to the OCHA flash appeal that was released on 17 Apr 2024. OCHA puts the PIN in Gaza at 2.3 million people. 
To estimate the humanitarian conditions for the SI, we are applying IPC of food security phase classification for the Gaza Strip that was releasedon 25 June 2024. According to the IPC analysis, 33% of people are facing Catastrophe/ Famine food security level (IPC Phase 5). ACAPS considers them to be in level 5 of the severity index (Extreme humanitarian conditions). IPC Projected Acute Food Insecurity is for 16  June- 30 September.</t>
  </si>
  <si>
    <t>PSE004Extreme humanitarian conditions - Level 5</t>
  </si>
  <si>
    <t>UNOSAT 31/07/2024</t>
  </si>
  <si>
    <t>https://unosat.org/products/3904</t>
  </si>
  <si>
    <t xml:space="preserve">The figure represents the number of damaged structures in the Gaza Strip as of  6 July 2024. </t>
  </si>
  <si>
    <t>PSE004Buildings damaged</t>
  </si>
  <si>
    <t xml:space="preserve">The figure represents the number of destroyed structures in the Gaza Strip as of 6 July 2024. </t>
  </si>
  <si>
    <t>PSE004Buildings destroyed</t>
  </si>
  <si>
    <t>IDPs; Refugees, asylum seekers, and others of concern (such as migrants etc.); Returnees; Host and; Non-Host  are exposed or affected by the conflict in Gaza crisis</t>
  </si>
  <si>
    <t>PSE004Crisis affected groups</t>
  </si>
  <si>
    <t>World Population Review Accessed 16/08/2024; UNHCR 06/08/2024.</t>
  </si>
  <si>
    <t>https://worldpopulationreview.com/countries/uganda-population; https://data.unhcr.org/en/documents/details/110416</t>
  </si>
  <si>
    <t>Total population of Uganda according to WPR (50,187,127)  plus Refugees and asylum seekers in Uganda (1,722,378), who are mostly from the  South Sudan and DRC.</t>
  </si>
  <si>
    <t>UGA005Total population</t>
  </si>
  <si>
    <t>City Population accessed 16 /05/2024</t>
  </si>
  <si>
    <t>https://www.citypopulation.de/en/uganda/admin/</t>
  </si>
  <si>
    <t xml:space="preserve">Landmass of 12  districts  Adjumani, Isingiro,Kamwenge, Kikuube, Kiryandongo, Koboko, Kyegegwa, Madi okollo, Obongi, Terego, Yumbe, and Kampala which host most refugees are considered affected . </t>
  </si>
  <si>
    <t>UGA005Landmass affected</t>
  </si>
  <si>
    <t>UNHCR 06/08/2024; IPC 27/11/2023; UNHCR 31/07/2024</t>
  </si>
  <si>
    <t>https://data.unhcr.org/en/documents/details/110416; https://www.ipcinfo.org/ipc-country-analysis/details-map/en/c/1156708/?iso3=UGA; https://data.unhcr.org/en/country/uga</t>
  </si>
  <si>
    <t>The people exposed to this crisis consists of the total number of host population (4,266,800) in  the 12 districts including Adjumani, Isingiro,Kamwenge, Kikuube, Kiryandongo, Koboko, Kyegegwa, Lamwo, Madi okollo, Obongi, Terego, Yumbe, and Kampala. Figures for the host population in Kampala (1,766,500) have been derived from UNHCR, while those of the remaining 12 districts are from IPC 27/11/2023 as the current IPC  12/06/2024  covers the population of Karamoja districts only. Plus the total number of refugees (1,722,378) in Uganda as at  31st July 2024   according to UNHCR.</t>
  </si>
  <si>
    <t>UGA005People exposed</t>
  </si>
  <si>
    <t>UNHCR 06/08/2024</t>
  </si>
  <si>
    <t>https://data.unhcr.org/en/documents/details/110416</t>
  </si>
  <si>
    <t xml:space="preserve">Those affected consist of the cumulative number of refugees  and assylum seekers  in Uganda are affected. The highest population of refugees originate from South Sudan and DRC. There are also refugees in smaller numbers from Rwanda, Burundi, Somalia, Eritrea, Ethiopia and Sudan.  Host communities might have been affected, however there is no available informaiton. </t>
  </si>
  <si>
    <t>UGA005People affected</t>
  </si>
  <si>
    <t xml:space="preserve"> Number of  refugees and assylum seekers  in Uganda. The highest population of refugees originate from South Sudan and DRC. There are also refugees in smaller numbers from Rwanda, Burundi, Somalia, Eritrea, Ethiopia and Sudan</t>
  </si>
  <si>
    <t>UGA005People displaced</t>
  </si>
  <si>
    <t xml:space="preserve">The total population of refugees and sylum seekers in Uganda are in need according to UNHCR. </t>
  </si>
  <si>
    <t>UGA005People in Need</t>
  </si>
  <si>
    <t>UNHCR 06/08/2024; IPC 27/11/2023; UNHCR 31/07/2024;</t>
  </si>
  <si>
    <t xml:space="preserve">According to INFORM severity index methodology, the number of people facing Minimal humanitarian conditions or in Level 1= People exposed - People affected. </t>
  </si>
  <si>
    <t>UGA005Minimal humanitarian conditions - Level 1</t>
  </si>
  <si>
    <t>UNHCR 05/07/2024</t>
  </si>
  <si>
    <t>https://data.unhcr.org/en/documents/details/109709</t>
  </si>
  <si>
    <t xml:space="preserve">According to INFORM severity index methodology, the number of people facing Stressed humanitarian conditions or in Level 2= People Affected - People in Need. Since the people affected by the refugee crisis in Uganda is the same as the PiN figure, there are no people in stressed humanitarian conditions. </t>
  </si>
  <si>
    <t>UGA005Stressed humanitarian conditions - Level 2</t>
  </si>
  <si>
    <t>UGA005Moderate humanitarian conditions - Level 3</t>
  </si>
  <si>
    <t>While some refugees may be facing Level 4 conditions, there is no information to indicate this.</t>
  </si>
  <si>
    <t>UGA005Severe humanitarian conditions - Level 4</t>
  </si>
  <si>
    <t>While some refugees may be facing Level 5 conditions, there is no information to indicate this.</t>
  </si>
  <si>
    <t>UGA005Extreme humanitarian conditions - Level 5</t>
  </si>
  <si>
    <t>Host population and refugees</t>
  </si>
  <si>
    <t>UGA005Crisis affected groups</t>
  </si>
  <si>
    <t>OCHA 28/11/2023; 29/02/2024</t>
  </si>
  <si>
    <t>https://reliefweb.int/report/south-sudan/south-sudan-humanitarian-needs-and-response-plan-2024-issued-november-2023</t>
  </si>
  <si>
    <t>Total population of South Sudan according to the HNRP 2024 (12.4M). The total population figures from the HNRP were preferred to accuratelly calculate level 1-5 PIN as given in the HNRP 2024 and avoid discrepancies.</t>
  </si>
  <si>
    <t>SSD001Total population</t>
  </si>
  <si>
    <t>City Population Accessed 22/05/2024</t>
  </si>
  <si>
    <t>https://www.citypopulation.de/en/southsudan/cities/</t>
  </si>
  <si>
    <t>Total landmass of South Sudan</t>
  </si>
  <si>
    <t>SSD001Landmass affected</t>
  </si>
  <si>
    <t>https://reliefweb.int/report/south-sudan/south-sudan-humanitarian-needs-and-response-plan-2024-issued-november-2023; https://data.unhcr.org/en/country/ssd</t>
  </si>
  <si>
    <t>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Since the entire country is exposed to the complex crisis, the entire population is considered affected</t>
  </si>
  <si>
    <t>SSD001People exposed</t>
  </si>
  <si>
    <t>OCHA 28/11/2023; 29/02/2024; UNHCR 30/04/2024</t>
  </si>
  <si>
    <t>SSD001People affected</t>
  </si>
  <si>
    <t>UNHCR 31/07/2024;  iom 25/09/2023 ;OCHA 05/07/2024; UNHCR 31/07/2024</t>
  </si>
  <si>
    <t>https://www.unocha.org/publications/report/south-sudan/south-sudan-humanitarian-snapshot-june-2024; https://dtm.iom.int/reports/south-sudan-mobility-tracking-round-14-initial-data-release; https://data.unhcr.org/en/situations/southsudan; https://data.unhcr.org/en/country/ssd</t>
  </si>
  <si>
    <t>The number of displaced people includes total number of IDPs (2,027,331), incoming refugees/asylum seekers(465,000) , returning refugees (2,335,604) and outgoing South Sudanese refugees in other countries (2,286,950) . While the number of returnees seems high, the dynamics of displacements and returns in South Sudan are complex. Some movements labelled as "returns" actually constitute back and forth movements which happen over the course of a person's lifetime.</t>
  </si>
  <si>
    <t>SSD001People displaced</t>
  </si>
  <si>
    <t>Although some people have been injured, there is no reliable information on the cumilative figures</t>
  </si>
  <si>
    <t>SSD001Injuries reported</t>
  </si>
  <si>
    <t>ACLED accessed 19/08/2024</t>
  </si>
  <si>
    <t xml:space="preserve"> Total Fatalities in South Sudan from 01/02/2024 to 01/08/2024 due to events such as  Battles, Violence against civilians, Explosions/Remote violence, Riots, Protests, Strategic developments. </t>
  </si>
  <si>
    <t>SSD001Fatalities reported</t>
  </si>
  <si>
    <t>SSD001Fatalities in all crises</t>
  </si>
  <si>
    <t>OCHA 28/11/2023</t>
  </si>
  <si>
    <t xml:space="preserve">Number of people in need according to the Humanitarian Needs and Response Plan 2023. </t>
  </si>
  <si>
    <t>SSD001People in Need</t>
  </si>
  <si>
    <t xml:space="preserve">According to INFORM severity index methodology, the number of people facing Minimal humanitarian conditions or in Level 1= People exposed - People affected. Since the whole population is exposed and affected by the complex crisis in SSD, there are no people in minimal humanitarian conditions. </t>
  </si>
  <si>
    <t>SSD001Minimal humanitarian conditions - Level 1</t>
  </si>
  <si>
    <t>According to the INFORM severity index methodology, people facing Stressed humanitarian conditions or Level 2 = People Affected - People in Need (PIN). The whole population is affected by the complex crisis in SSD, and the People in Need figure is provided by OCHA's HNRP 2024.</t>
  </si>
  <si>
    <t>SSD001Stressed humanitarian conditions - Level 2</t>
  </si>
  <si>
    <t>OCHA 25/11/2022;OCHA 28/11/2023</t>
  </si>
  <si>
    <t>https://reliefweb.int/report/south-sudan/south-sudan-humanitarian-needs-overview-2023-november-2022;https://reliefweb.int/report/south-sudan/south-sudan-humanitarian-needs-and-response-plan-2024-issued-november-2023</t>
  </si>
  <si>
    <t xml:space="preserve">HNRP 2024 for PIN and severity levels from 2023 HNO as percentages of PIN. For Level 3 (Moderate conditions)  percentage for HNO 2023 was used i.e level 3 = 15%*8,546,986M (HNRP 2024). This approach was used as the HNRP 2024 did not have the different severity levels. </t>
  </si>
  <si>
    <t>SSD001Moderate humanitarian conditions - Level 3</t>
  </si>
  <si>
    <t>https://reliefweb.int/report/south-sudan/south-sudan-humanitarian-needs-overview-2023-november-2022</t>
  </si>
  <si>
    <t>HNRP 2024 for PIN and severity levels from 2023 HNO as percentages of PIN were taken. For Level 4 (Severe conditions)  percentage for HNO 2023 was used i.e level 4 = 84%*8,546,986M (HNRP 2024). This approach was used as the HNRP 2024 did not have the different severity levels.</t>
  </si>
  <si>
    <t>SSD001Severe humanitarian conditions - Level 4</t>
  </si>
  <si>
    <t>OCHA 25/11/2022;OCHA 28/11/2024</t>
  </si>
  <si>
    <t>HNRP 2024 for PIN and severity levels from 2023 HNO as percentages of PIN were taken. For Level 5 (Extreme conditions)  percentage for HNO 2023 was used i.e level 5 = 1%*8,546,986M (HNRP 2024). This approach was used as the HNRP 2024 did not have the different severity levels.</t>
  </si>
  <si>
    <t>SSD001Extreme humanitarian conditions - Level 5</t>
  </si>
  <si>
    <t>Number of affected groups in the crisis affected area consist of the Host, Refugees, Non-host, IDPs, Returnees</t>
  </si>
  <si>
    <t>SSD001Crisis affected groups</t>
  </si>
  <si>
    <t>No reliable to data to show this</t>
  </si>
  <si>
    <t>SSD001People facing limited access constraints</t>
  </si>
  <si>
    <t>SSD001People facing restricted access constraints</t>
  </si>
  <si>
    <t>OCHA 05/07/2024;WHO 11/06/2024</t>
  </si>
  <si>
    <t>https://www.afro.who.int/sites/default/files/2024-06/Measles%20Outbreak%20and%20Response%20Weekly%20Situation%20Update_Week%2022%2C%202024.pdf; https://www.unocha.org/publications/report/south-sudan/south-sudan-humanitarian-snapshot-june-2024</t>
  </si>
  <si>
    <t xml:space="preserve"> A hepatitis E outbreak was reported in the Abyei Administrative Area, and measles cases continued to be confirmed in Abiemnhom and Guit counties in Unity State, Fangak County in Jonglei State and Rumbek East County in Lakes State.. However, no concrete data on the number of people affected by Hepatitis E and Measles at the time of reporting. According to WHO, as of Epi week 22, 2024, 2,423 suspected measles cases were reported, with 170  lab-confirmed.</t>
  </si>
  <si>
    <t>SSD001Illness cases reported</t>
  </si>
  <si>
    <t>SSD001Buildings damaged</t>
  </si>
  <si>
    <t>SSD001Buildings destroyed</t>
  </si>
  <si>
    <t>SSD001Buildings in affected area</t>
  </si>
  <si>
    <t>SSD001Economic Losses</t>
  </si>
  <si>
    <t>OCHA 27/12/2023</t>
  </si>
  <si>
    <t>https://www.unocha.org/somalia#:~:text=Somalia%3A%20Humanitarian%20Dashboard%2C%20January%202024,reduction%20compared%20to%202023...</t>
  </si>
  <si>
    <t xml:space="preserve">Total population of Somalia according to the 2023 HNRP. </t>
  </si>
  <si>
    <t>SOM001Total population</t>
  </si>
  <si>
    <t>World Bank Acessed 20/06/2024</t>
  </si>
  <si>
    <t>https://data.worldbank.org/indicator/AG.LND.TOTL.K2?locations=SO</t>
  </si>
  <si>
    <t>Total landmass as the whole country is considered affected by the complex crisis</t>
  </si>
  <si>
    <t>SOM001Landmass affected</t>
  </si>
  <si>
    <t>The entire population of Somalia is exposed to the complex crisis affecting every state. Conflicts, inter-communal tensions, drought and floods directly impact regions, leading to the displacement of people who seek refuge across state lines. Additionally, the country is struggling with severe food insecurity, exacerbated by ongoing conflicts, disease outbreaks, and economic challenges.</t>
  </si>
  <si>
    <t>SOM001People exposed</t>
  </si>
  <si>
    <t>The entire population of Somalia is affected by the complex crisis affecting every state. Conflicts, inter-communal tensions, and floods directly impact regions, leading to the displacement of people who seek refuge across state lines. Additionally, the country is struggling with severe food insecurity, exacerbated by ongoing conflicts, disease outbreaks, and economic challenges.</t>
  </si>
  <si>
    <t>SOM001People affected</t>
  </si>
  <si>
    <t xml:space="preserve">  UNHCR 16/08/2024 ; UNHCR 16/08/2024 ; UNHCR 31/07/2024  ;IOM 31/03/2023; OCHA 08/02/2023 </t>
  </si>
  <si>
    <t>https://data.unhcr.org/en/documents/details/110595; https://data.unhcr.org/en/situations/horn; https://reliefweb.int/report/somalia/dtm-displacement-atlas-baseline-2-report-somalia-august-2022; https://data.unhcr.org/en/documents/details/110598; https://reliefweb.int/report/somalia/somalia-humanitarian-needs-overview-2023-february-2023</t>
  </si>
  <si>
    <t>Total displaced population includes IDPs (3,268,000) newly displaced in 2023 + 3,100,000 protracted displacement),  Somali refugees in neighboring countries (760,889), refugees/asylum seekers in Somalia (39,696), and refugee returnees and IDP returnees (955,414). The number of refugees from other nationalities is not considered here, as the primary cause of their displacement is not the complex crisis in Somalia.</t>
  </si>
  <si>
    <t>SOM001People displaced</t>
  </si>
  <si>
    <t>There is information gap on this.</t>
  </si>
  <si>
    <t>SOM001Injuries reported</t>
  </si>
  <si>
    <t xml:space="preserve">ACLED Accessed  19/08/2024; </t>
  </si>
  <si>
    <t xml:space="preserve">https://acleddata.com/explorer/  </t>
  </si>
  <si>
    <t xml:space="preserve">Total fatalities reported in Somalia due to Battles, Violence against civilians, Explosions/Remote violence , Riots, Protests, Strategic developments from 01/02/2024 to 01/08/2024 (3028) </t>
  </si>
  <si>
    <t>SOM001Fatalities in all crises</t>
  </si>
  <si>
    <t xml:space="preserve">Number of people in need according to the Humanitarian Needs and Response Plan 2024. Refugees in Somalia  were included in this figure </t>
  </si>
  <si>
    <t>SOM001People in Need</t>
  </si>
  <si>
    <t xml:space="preserve">According to INFORM severity index methodology, the number of people facing Minimal humanitarian conditions or in Level 1= People exposed - People affected. Since the whole population is exposed and affected by the complex crisis in SOM, there are no people in minimal humanitarian conditions. </t>
  </si>
  <si>
    <t>SOM001Minimal humanitarian conditions - Level 1</t>
  </si>
  <si>
    <t>According to the INFORM severity index methodology, people facing stressed humanitarian conditions or Level 2 = People affected - People in Need (PIN). The whole population is affected by the complex crisis in Somalia, and the People in Need figure is provided by OCHA's HNRP 2024.</t>
  </si>
  <si>
    <t>SOM001Stressed humanitarian conditions - Level 2</t>
  </si>
  <si>
    <t>OCHA 27/12/2023; OCHA 08/02/2023</t>
  </si>
  <si>
    <t>https://www.unocha.org/somalia#:~:text=Somalia%3A%20Humanitarian%20Dashboard%2C%20January%202024,reduction%20compared%20to%202023...; https://reliefweb.int/report/somalia/somalia-humanitarian-needs-overview-2023-february-2023</t>
  </si>
  <si>
    <t>HNRP  2024 does not contain the disaggregation of PIN by severity needed for the INFORM Severity Index. Therefore the percentages for 2023 * PiN 2024 were used to compute for the number of people facing Moderate humanitarian conditions or Level 3= 0.51*PiN (2024)</t>
  </si>
  <si>
    <t>SOM001Moderate humanitarian conditions - Level 3</t>
  </si>
  <si>
    <t>HNRP  2024 does not contain the disaggregation of PIN by severity needed for the INFORM Severity Index. Therefore the percentages for 2023 * PiN 2024 were used to compute for the number of people facing Severe humanitarian conditions or Level 4= 0.31 *PiN (2024)</t>
  </si>
  <si>
    <t>SOM001Severe humanitarian conditions - Level 4</t>
  </si>
  <si>
    <t>HNRP   does not contain the disaggregation of PIN by severity needed for the INFORM Severity Index. Therefore the percentages for 2023 * PiN 2024 were used to compute for the number of people facing Extreme humanitarian conditions or Level 5= 0.18*PiN (2024)</t>
  </si>
  <si>
    <t>SOM001Extreme humanitarian conditions - Level 5</t>
  </si>
  <si>
    <t>OCHA 08/02/2023</t>
  </si>
  <si>
    <t>https://reliefweb.int/report/somalia/somalia-humanitarian-needs-overview-2023-february-2023</t>
  </si>
  <si>
    <t>The affected groups by the complex crisis in Somalia comprises of Host, non host, IDPs, Refugees, Asylum seekers</t>
  </si>
  <si>
    <t>SOM001Crisis affected groups</t>
  </si>
  <si>
    <t>OCHA 21/05/2024;IPC 15/02/2024</t>
  </si>
  <si>
    <t>https://www.unocha.org/publications/report/kenya/eastern-africa-heavy-rains-and-flooding-flash-update-3-21-may-2024; https://reliefweb.int/report/somalia/ipc-acute-food-insecurity-and-acute-malnutrition-analysis-january-june-2024-published-february-15</t>
  </si>
  <si>
    <t>1.7 million cases of children aged from 6 to 59 months face acute malnutrition between January and December 2024 + at least 10,640 cases of cholera across seven states resulting from the damage to water sources and WASH facilities due to heavy rains and floods. This is according to the World Health Organization (WHO).</t>
  </si>
  <si>
    <t>SOM001Illness cases reported</t>
  </si>
  <si>
    <t>World Population Review accessed  21/08/2024; UNHCR 31/07/2024</t>
  </si>
  <si>
    <t>https://worldpopulationreview.com/countries/rwanda-population; https://data.unhcr.org/en/country/rwa</t>
  </si>
  <si>
    <t xml:space="preserve">Total population of Rwanda according to WPR (14,295,228)  plus Refugees and asylum seekers in Rwanda, who are mostly from the DRC and Burundi (134,769). </t>
  </si>
  <si>
    <t>RWA002Total population</t>
  </si>
  <si>
    <t>Statoids accessed 17/07/2024</t>
  </si>
  <si>
    <t>http://www.statoids.com/yrw.html</t>
  </si>
  <si>
    <t>Landmass of the districts where refugees are hosted (Gatsibo, Nyarugenge, Kirehe, Gisagara, Huye, Nyamagabe, Karongi districts)</t>
  </si>
  <si>
    <t>RWA002Landmass affected</t>
  </si>
  <si>
    <t xml:space="preserve"> UNHCR 30/06/2024;Statoids accessed 17/07/2024</t>
  </si>
  <si>
    <t>http://www.statoids.com/yrw.html; https://data.unhcr.org/en/country/rwa</t>
  </si>
  <si>
    <t>The total population of the districts where the majority of refugees are hosted, including Gatsibo, Nyarugenge, Kirehe, Gisagara, Huye, Nyamagabe, Karongi (2,382,152 plus the refugees living in these districts are considered exposed. (134,769)</t>
  </si>
  <si>
    <t>RWA002People exposed</t>
  </si>
  <si>
    <t>https://data.unhcr.org/en/country/rwa</t>
  </si>
  <si>
    <t xml:space="preserve">Refugees and asylum seekers in Rwanda, who are mostly from the DRC and Burundi, are considered as affected by this crisis. Host communities might have been affected, however there is lack of informaiton regarding the matter. </t>
  </si>
  <si>
    <t>RWA002People affected</t>
  </si>
  <si>
    <t>Total number of refugees and asylum seekers in Rwanda, who are mostly from the DRC and Burundi were displaced due to this crisis</t>
  </si>
  <si>
    <t>RWA002People displaced</t>
  </si>
  <si>
    <t>There is no available information on fatalities due to this crisis.</t>
  </si>
  <si>
    <t>RWA002Fatalities reported</t>
  </si>
  <si>
    <t>RWA002Fatalities in all crises</t>
  </si>
  <si>
    <t>The displaced people (refugees and asylum seekers in Rwanda, who are mostly from the DRC and Burundi) are considered to be the people in need,</t>
  </si>
  <si>
    <t>RWA002People in Need</t>
  </si>
  <si>
    <t xml:space="preserve">UNHCR 31/07/2024; Statoids accessed 17/07/2024 </t>
  </si>
  <si>
    <t xml:space="preserve">https://data.unhcr.org/en/country/rwa; http://www.statoids.com/yrw.html </t>
  </si>
  <si>
    <t>RWA002Minimal humanitarian conditions - Level 1</t>
  </si>
  <si>
    <t xml:space="preserve">According to INFORM severity index methodology, the number of people facing Stressed  humanitarian conditions or in Level 2= People Affected - People in Need. Since the people in need and the people affcted by the refugee crisis are the same in Rwanda, there are no people in streesed humanitarian conditions. </t>
  </si>
  <si>
    <t>RWA002Stressed humanitarian conditions - Level 2</t>
  </si>
  <si>
    <t>All the people in need is assigned to Level 3 which is the total number of refugees and asylum seekers in Rwanda. Even though some of the refugees and asylum seekers may have level 4  and 5 needs, there is not enough information available to assess the siutation.</t>
  </si>
  <si>
    <t>RWA002Moderate humanitarian conditions - Level 3</t>
  </si>
  <si>
    <t>Even though some of the refugees and asylum seekers may have level 4  needs, there is not enough information available to assess the siutation.</t>
  </si>
  <si>
    <t>RWA002Severe humanitarian conditions - Level 4</t>
  </si>
  <si>
    <t>Even though some of the refugees and asylum seekers may have level 5  needs, there is not enough information available to assess the siutation.</t>
  </si>
  <si>
    <t>RWA002Extreme humanitarian conditions - Level 5</t>
  </si>
  <si>
    <t>Refugee &amp; Host population</t>
  </si>
  <si>
    <t>RWA002Crisis affected groups</t>
  </si>
  <si>
    <t>There is no available information on the number of illnesses  affecting refugees, however due to the floods and recent heavy rainfalls cases of cholera may persist affecting refugees</t>
  </si>
  <si>
    <t>RWA002Illness cases reported</t>
  </si>
  <si>
    <t>World Population Accessed 19/08//2024</t>
  </si>
  <si>
    <t>https://worldpopulationreview.com/countries/nigeria-population</t>
  </si>
  <si>
    <t>The population of Nigeria in 2024.</t>
  </si>
  <si>
    <t>NGA003Total population</t>
  </si>
  <si>
    <t>Food Security Cluster  14/04/2023</t>
  </si>
  <si>
    <t>https://nigeria.opendataforafrica.org</t>
  </si>
  <si>
    <t>Taraba, Benue, Plateau, Nasarawa states are affected by the crisis and their whole landmass are considered.</t>
  </si>
  <si>
    <t>NGA003Landmass affected</t>
  </si>
  <si>
    <t>Food Security Cluster  08/03/24</t>
  </si>
  <si>
    <t>https://fscluster.org/es/ne_nigeria/document/cadre-harmonise-identification-risk</t>
  </si>
  <si>
    <t xml:space="preserve">Total population of Taraba, Benue, Plateau, Nasarawa exposed to Middle Belt crisis which corresponding to the population who are facing IPC phase 1, 2, 3, 4 and 5; June to August 2024 projection period. </t>
  </si>
  <si>
    <t>NGA003People exposed</t>
  </si>
  <si>
    <t>The number of people affected corresponds to all the people facing IPC Phase 2 to 5 in the regions affected by the Middle belt crisis: Taraba, Benue,Nasarawa, Plateau states during the period June to August 2024.</t>
  </si>
  <si>
    <t>NGA003People affected</t>
  </si>
  <si>
    <t>IOM 02/07/2024</t>
  </si>
  <si>
    <t>https://dtm.iom.int/reports/nigeria-north-central-and-north-west-round-14-idp-atlas-june-2024</t>
  </si>
  <si>
    <t xml:space="preserve">Total number of IDPs in Benue, Plateau and Nasarawa states; This figure could be an underestimation since assessments by IOM to establish the number of IDPs did not include Taraba state, which is also affected by this crisis. </t>
  </si>
  <si>
    <t>NGA003People displaced</t>
  </si>
  <si>
    <t>No available info.</t>
  </si>
  <si>
    <t>NGA003Injuries reported</t>
  </si>
  <si>
    <t>ACLED Accessed 21/08/2024</t>
  </si>
  <si>
    <t>Number of fatalities from 01/02/2024 to 01/08/2024 in Benue, Nassarawa, Plateau, Taraba states. These areas are most affected by the Middle Belt crisis. However, some of the fatalities may not be related to this crisis. There could also potentially be fatalities in other states related to this crisis.</t>
  </si>
  <si>
    <t>NGA003Fatalities reported</t>
  </si>
  <si>
    <t xml:space="preserve"> ACLED Accessed 21/08/2024</t>
  </si>
  <si>
    <t>Number of fatalities in Nigeria based on ACLED data from 01/02/2024  to 01/08/2024 due Battles, Violence against civilians, Explosions/Remote violence, Riots, Protests, Strategic developments</t>
  </si>
  <si>
    <t>NGA003Fatalities in all crises</t>
  </si>
  <si>
    <t>Food Security Cluster  08/03/2024</t>
  </si>
  <si>
    <t xml:space="preserve">The total PIN for the crisis is from the number of food insecure people in Taraba, Benue, Plateau and Nasarawa states, which is corresponding to the population who are facing IPC phase 3, 4 and 5; June to August 2024 projection period. </t>
  </si>
  <si>
    <t>NGA003People in Need</t>
  </si>
  <si>
    <t xml:space="preserve"> The number of people who are exposed to the crisis however not affected or in needs of urgent humanitarian assistance. There may be some needs but are not life-threatening. This level is matched with the population who are facing IPC phase 1; June to August 2024 projection period. The minimal level comprise of Minimal conditions ( Level 1) = People Exposed - People affected - People in need.</t>
  </si>
  <si>
    <t>NGA003Minimal humanitarian conditions - Level 1</t>
  </si>
  <si>
    <t xml:space="preserve"> The number of people who are affected by the crisis however not in needs of urgent humanitarian assistance. Needs are higher than level 1 but are still not life-threatening. The affected population can meet their needs by applying coping strategies.  This level is matched with the population who are facing IPC phase 2; June to August 2024 projection period. The stressed l level comprise of Minimal conditions ( Level 2) = People affected - People in need.</t>
  </si>
  <si>
    <t>NGA003Stressed humanitarian conditions - Level 2</t>
  </si>
  <si>
    <t xml:space="preserve">This level is matched with the population who are facing IPC phase 3; June to August 2024 projection period, which is  moderate humanitarian condition-(level 3) </t>
  </si>
  <si>
    <t>NGA003Moderate humanitarian conditions - Level 3</t>
  </si>
  <si>
    <t xml:space="preserve"> The people in needs are corresponding to the population who are facing IPC phase 3, 4 and 5; June to August 2024 projection period. All of them are facing IPC phase 3, and IPC 4 for Benue state only and no one is placed in IPC 5. Therefore Moderate humanitarian conditions - Level 3 is matched with People in IPC phase 3 and Severe humanitarian condtions (level 4) is marched with IPC 4. Extreme humanitarian conditions - Level 5 are 0. </t>
  </si>
  <si>
    <t>NGA003Severe humanitarian conditions - Level 4</t>
  </si>
  <si>
    <t xml:space="preserve"> The people in needs are corresponding to the population who are facing IPC phase 3, 4 and 5; June to August 2024 projection period. All of them are facing IPC phase 3, and IPC 4 for Benue state  only therefore  Moderate humanitarian conditions - Level 3 is matched with People in IPC phase 3 and Severe humanitarian conditions - Level 4  is marched with IPC 4 and Extreme humanitarian conditions - Level 5 are 0. </t>
  </si>
  <si>
    <t>NGA003Extreme humanitarian conditions - Level 5</t>
  </si>
  <si>
    <t>https://dtm.iom.int/reports/nigeria-north-central-and-north-west-round-14-idp-atlas-june-2024; https://fscluster.org/es/ne_nigeria/document/cadre-harmonise-identification-risk</t>
  </si>
  <si>
    <t>The affected groups are residents and IDPs.</t>
  </si>
  <si>
    <t>NGA003Crisis affected groups</t>
  </si>
  <si>
    <t>Considering the complexity of the situation and current reliable data from open sources is not available, which limits the capacity to provide accurate figure.</t>
  </si>
  <si>
    <t>NGA003People facing limited access constraints</t>
  </si>
  <si>
    <t>NGA003People facing restricted access constraints</t>
  </si>
  <si>
    <t>NGA003Illness cases reported</t>
  </si>
  <si>
    <t>NGA003Buildings damaged</t>
  </si>
  <si>
    <t>NGA003Buildings destroyed</t>
  </si>
  <si>
    <t>NGA003Buildings in affected area</t>
  </si>
  <si>
    <t>NGA003Economic Losses</t>
  </si>
  <si>
    <t>NGA004Total population</t>
  </si>
  <si>
    <t>NBS Accessed 19/04/2024</t>
  </si>
  <si>
    <t xml:space="preserve">The Lake Chad Basin region in Nigeria faces a deteriorating security situation. This region includes Borno, Yobe and Adamawa states. These regions have been affected by the crisis and the sum of their landmass has been considered. </t>
  </si>
  <si>
    <t>NGA004Landmass affected</t>
  </si>
  <si>
    <t>OCHA 26/03/2024</t>
  </si>
  <si>
    <t>https://reliefweb.int/report/nigeria/nigeria-humanitarian-needs-overview-2024#:~:text=Five%20themes%20were%20identified%20as,and%20involuntary%20relocations%20and%20resettlement</t>
  </si>
  <si>
    <t xml:space="preserve">Borno, Yobe and Adamawa states are exposed to the crisis; facing a deteriorating security situation, with high number of security incidents. Therefore, the total of the population of the three states has been considered as people exposed to the Lake Chad Basin crisis. </t>
  </si>
  <si>
    <t>NGA004People exposed</t>
  </si>
  <si>
    <t>Borno, Yobe and Adamawa states have been affected by the crisis. Therefore the whole population of the three states have been condsidered affected to the Boko Haram crisis. This corresponds to the HNO five levels of severity of needs: minimal, stress, severe, extreme, and catastrophic.</t>
  </si>
  <si>
    <t>NGA004People affected</t>
  </si>
  <si>
    <t>UNHCR 20/08/2024; UNHCR 12/08/2024</t>
  </si>
  <si>
    <t>https://data.unhcr.org/en/documents/details/110735; https://data.unhcr.org/en/documents/details/110512</t>
  </si>
  <si>
    <t>The sum of number of people internally displaced by Boko Haram (2,305,335), the  total number of returnees to the northeast (2,083,835) and Nigerian refugees in neighbouring countries(Niger- 119,767 , Chad -, 22,369  Cameroon- 128,292 ).</t>
  </si>
  <si>
    <t>NGA004People displaced</t>
  </si>
  <si>
    <t>NGA004Injuries reported</t>
  </si>
  <si>
    <t>Number of fatalities related to the insurgency from 01/02/2024 to 01/08/2024  in Borno, Adamawa and Yobe states</t>
  </si>
  <si>
    <t>NGA004Fatalities reported</t>
  </si>
  <si>
    <t>NGA004Fatalities in all crises</t>
  </si>
  <si>
    <t xml:space="preserve">People in need in Borno, Adamawa and Yobe states, according to the 2024 HNO. These three states are impacted by the Lake Chad Basin region crisis in Nigeria which face a deteriorating security situation. 
</t>
  </si>
  <si>
    <t>NGA004People in Need</t>
  </si>
  <si>
    <t xml:space="preserve">The minimal level comprise of Minimal conditions ( Level 1) = People Exposed - People affected.  ( Level 2 )People affected - People in need.
 Since there is no analysis of the severity of needs in level 4&amp; 5 according to HNO 2024. All  population in need  are placed under Moderate humanitarian conditions - Level 3. </t>
  </si>
  <si>
    <t>NGA004Minimal humanitarian conditions - Level 1</t>
  </si>
  <si>
    <t>NGA004Stressed humanitarian conditions - Level 2</t>
  </si>
  <si>
    <t>The 2024 HNRP provided the number of people in need however it didn't provide severity levels breakdown of the people in need. To estimate the humanitarian conditions of the people in need, the 2024 HNRP PIN has been used, while the severity levels from 2023 HNO as percentages of PIN has been adopted.
This approach has been adopted as the situation in the Lake Chad Basin is considered to be relatively the same with respect to the 2023 situation. Considering that 2023 HNO has been used to estimate the severity of the needs, the reliability of this indicator is assigned as low.</t>
  </si>
  <si>
    <t>NGA004Moderate humanitarian conditions - Level 3</t>
  </si>
  <si>
    <t xml:space="preserve">The 2024 HNRP provided the number of people in need however it didn't provide severity levels breakdown of the people in need. To estimate the humanitarian conditions of the people in need, the 2024 HNRP PIN has been used, while the severity levels from 2023 HNO as percentages of PIN has been adopted.
This approach has been adopted as the situation in in the Lake Chad Basin is considered to be relatively the same with respect to the 2023 situation.  There is no analysis of the severity of needs in level 4 according to HNO 2024. </t>
  </si>
  <si>
    <t>NGA004Severe humanitarian conditions - Level 4</t>
  </si>
  <si>
    <t xml:space="preserve"> The 2024 HNRP provided the number of people in need however it didn't provide severity levels breakdown of the people in need. To estimate the humanitarian conditions of the people in need, the 2024 HNRP PIN has been used, while the severity levels from 2023 HNO as percentages of PIN has been adopted.
This approach has been adopted as the situation in in the Lake Chad Basin is considered to be relatively the same with respect to the 2023 situation. 
There is no analysis of the severity of needs in level 5 according to HNO 2024. </t>
  </si>
  <si>
    <t>NGA004Extreme humanitarian conditions - Level 5</t>
  </si>
  <si>
    <t>The affected groups are residents, IDPs and returnees, and refugees.</t>
  </si>
  <si>
    <t>NGA004Crisis affected groups</t>
  </si>
  <si>
    <t>NGA004People facing limited access constraints</t>
  </si>
  <si>
    <t>NGA004People facing restricted access constraints</t>
  </si>
  <si>
    <t>OCHA 14/05/2024; FC 08/03/2024</t>
  </si>
  <si>
    <t>https://reliefweb.int/report/nigeria/borno-adamawa-and-yobe-lean-season-food-security-and-nutrition-crisis-multi-sector-plan-2024;https://fscluster.org/es/ne_nigeria/document/cadre-harmonise-identification-risk</t>
  </si>
  <si>
    <t>In the BAY states, 4.8 million people are also likely to face severe food insecurity over the lean season (June-August 2024)</t>
  </si>
  <si>
    <t>NGA004Illness cases reported</t>
  </si>
  <si>
    <t>NGA004Buildings damaged</t>
  </si>
  <si>
    <t>NGA004Buildings destroyed</t>
  </si>
  <si>
    <t>NGA004Buildings in affected area</t>
  </si>
  <si>
    <t>NGA004Economic Losses</t>
  </si>
  <si>
    <t>NGA007Total population</t>
  </si>
  <si>
    <t>NBS Accessed 17/07/2023</t>
  </si>
  <si>
    <t xml:space="preserve">North-west Nigeria has been hit by an unprecedented wave of kidnappings, maiming, killings, population displacements, cattle rustling, and disruption of socio-economic activities due to the rise of armed bandits in the region. 
North-west Nigeria includes the Sokoto, Kebbi, Niger, Kaduna, Katsina and Zamfara states. All the mentioned states landmass has been exposed to the violence incidents and insecurity and their whole landmass are included. </t>
  </si>
  <si>
    <t>NGA007Landmass affected</t>
  </si>
  <si>
    <t>North-west Nigeria has been hit by an unprecedented wave of kidnappings, maiming, killings, population displacements, cattle rustling, and disruption of socio-economic activities due to the rise of armed bandits in the region. North-west Nigeria includes Zamfara, Kaduna, Niger, Sokoto, Kebbi and Katsina states and their population have been considered as exposed to the Northwest Banditry.  It is also corresponding to the population who are facing IPC phase 1, 2, 3, 4 and 5; June to August 2024  projection period in the mentioned states.</t>
  </si>
  <si>
    <t>NGA007People exposed</t>
  </si>
  <si>
    <t>People affected are estimated by taking the population who are facing IPC phase 2, 3, 4 and 5 in the affected areas: Zamfara, Kaduna, Niger, Sokoto, Kebbi and Katsina states. The projected period June to August 2024 have been taken. According to inform severity methodology People affected = Level 2 + Level 3 + Level 4 + Level 5. </t>
  </si>
  <si>
    <t>NGA007People affected</t>
  </si>
  <si>
    <t>This figure is a summation of 685,018  IDPs in North West  states, and  101,571 refugees from NW Nigeria in Maradi (Niger) . Some areas in assessed states were inaccessible due to ongoing violence/conflict, so the number of IDPs is likely to be higher than reported. Assessments by IOM to establish the number of IDPs did not include  Kebbi state, which are also affected by this crisis.</t>
  </si>
  <si>
    <t>NGA007People displaced</t>
  </si>
  <si>
    <t>NGA007Injuries reported</t>
  </si>
  <si>
    <t xml:space="preserve">Total Fatalities from 01/02/2024 to 01/08/2024 in Sokoto, Kebbi, Niger, Kaduna, Katsina and Zamfara states, which are most affected by north west banditry. Some of these fatalities may actually be related to the Middle Belt crisis. </t>
  </si>
  <si>
    <t>NGA007Fatalities reported</t>
  </si>
  <si>
    <t>NGA007Fatalities in all crises</t>
  </si>
  <si>
    <t>The total PIN for the crisis is from the number of food insecure people in Sokoto, Kebbi, Niger, Kaduna, Katsina and Zamfara states, which corresponding to the population who are facing IPC phase 3, 4 and 5; June to August 2024 projection period. NB:The HNO/HNRP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low to indicate that there lacks updated figures.</t>
  </si>
  <si>
    <t>NGA007People in Need</t>
  </si>
  <si>
    <t>The minimal level comprise of Minimal conditions ( Level 1) = People Exposed - People affected - People in need. The number of people who are exposed to the crisis however not affected or in needs of urgent humanitarian assistance. There may be some needs but are not life-threatening.
This level is matched with the population who are facing IPC phase 1; June to August2024 projection period.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low to indicate that there lacks updated figures.</t>
  </si>
  <si>
    <t>NGA007Minimal humanitarian conditions - Level 1</t>
  </si>
  <si>
    <t>The stressed l level comprise of Minimal conditions ( Level 2) = People affected - People in need. The number of people who are affected by the crisis however not in needs of urgent humanitarian assistance. Needs are higher than level 1 but are still not life-threatening. The affected population can meet their needs by applying coping strategies. 
This level is matched with the population who are facing IPC phase 2 June to August 2024 projection period.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low to indicate that there lacks updated figures.</t>
  </si>
  <si>
    <t>NGA007Stressed humanitarian conditions - Level 2</t>
  </si>
  <si>
    <t>The people in needs are corresponding to the population who are facing IPC phase 3, 4 and 5; June to August 2024 projection period.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low to indicate that there lacks updated figures.</t>
  </si>
  <si>
    <t>NGA007Moderate humanitarian conditions - Level 3</t>
  </si>
  <si>
    <t>The people in needs are corresponding to the population who are facing IPC phase 3, 4 and 5; June to August2024 projection period. All of them are facing IPC phase 3 and 4 and noone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low to indicate that there lacks updated figures.</t>
  </si>
  <si>
    <t>NGA007Severe humanitarian conditions - Level 4</t>
  </si>
  <si>
    <t>The people in needs are corresponding to the population who are facing IPC phase 3, 4 and 5; June to August 2024 projection period. All of them are facing IPC phase 3 and 4 and noone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low to indicate that there lacks updated figures.</t>
  </si>
  <si>
    <t>NGA007Extreme humanitarian conditions - Level 5</t>
  </si>
  <si>
    <t>UNHCR 12/08/2024; UNHCR 15/07/2024; Food Security Cluster  08/03/2024</t>
  </si>
  <si>
    <t>https://data.unhcr.org/en/documents/details/110512; https://data.unhcr.org/en/documents/details/110037; https://fscluster.org/es/ne_nigeria/document/cadre-harmonise-identification-risk</t>
  </si>
  <si>
    <t>NGA007Crisis affected groups</t>
  </si>
  <si>
    <t>NGA007People facing limited access constraints</t>
  </si>
  <si>
    <t>NGA007People facing restricted access constraints</t>
  </si>
  <si>
    <t>NGA007Illness cases reported</t>
  </si>
  <si>
    <t>NGA007Buildings damaged</t>
  </si>
  <si>
    <t>NGA007Buildings destroyed</t>
  </si>
  <si>
    <t>NGA007Buildings in affected area</t>
  </si>
  <si>
    <t>NGA007Economic Losses</t>
  </si>
  <si>
    <t>NGA008Total population</t>
  </si>
  <si>
    <t>https://nigeria.opendataforafrica.org/xspplpb/nigeria-census</t>
  </si>
  <si>
    <t>The states that host 98% of Cameroonian refugees are considered exposed to the crisis and their landmass were included. This includes: Cross River, Taraba and Benue states.</t>
  </si>
  <si>
    <t>NGA008Landmass affected</t>
  </si>
  <si>
    <t>The states that host 98% of Cameroonian refugees are considered exposed to the crisis and the whole population have been included. This includes: Cross River, Taraba and Benue states.</t>
  </si>
  <si>
    <t>NGA008People exposed</t>
  </si>
  <si>
    <t>UNHCR 12/08/2024</t>
  </si>
  <si>
    <t>https://reliefweb.int/report/nigeria/unhcr-nigeria-cameroonian-refugees-overview-31-july-2024</t>
  </si>
  <si>
    <t xml:space="preserve">Total number of registered (68,410) and Unregistered  (32,000) Cameroonian refugees in Nigeria have been considered affected by the crisis. Host communities might have been affected, however there is no available informaiton. </t>
  </si>
  <si>
    <t>NGA008People affected</t>
  </si>
  <si>
    <t>Total number of registered (68,410) and Unregistered  (32,000) Cameroonian refugees in Nigeria according to UNHCR.</t>
  </si>
  <si>
    <t>NGA008People displaced</t>
  </si>
  <si>
    <t>NGA008Injuries reported</t>
  </si>
  <si>
    <t>NGA008Fatalities reported</t>
  </si>
  <si>
    <t>NGA008Fatalities in all crises</t>
  </si>
  <si>
    <t xml:space="preserve">The total number of the people in need includes all  registered (68,410) and Unregistered  (32,000) Cameroonian refugees in Nigeria according to UNHCR. The HNO analysis primarily focuses on the so-called BAY states (Borno, Adamawa and Yobe) in north-east Nigeria, it only captures the magnitude and severity of needs of the BAY region caused by a domestic armed conflict. Therefore the UNHCR was used as it provides a wider view of the crisis. </t>
  </si>
  <si>
    <t>NGA008People in Need</t>
  </si>
  <si>
    <t>UNHCR 12/08/2024; NBS Accessed 18/07/2024</t>
  </si>
  <si>
    <t>https://reliefweb.int/report/nigeria/unhcr-nigeria-cameroonian-refugees-overview-31-july-2024; https://nigeria.opendataforafrica.org/xspplpb/nigeria-census</t>
  </si>
  <si>
    <t xml:space="preserve">The minimal level comprise of  Minimal conditions ( Level 1) = People Exposed - People affected - People in need. The HNO analysis primarily focuses on the so-called BAY states (Borno, Adamawa and Yobe) in north-east Nigeria, it only captures the magnitude and severity of needs of the BAY region caused by a domestic armed conflict. Therefore the UNHCR was used as it provides a wider view of the crisis. </t>
  </si>
  <si>
    <t>NGA008Minimal humanitarian conditions - Level 1</t>
  </si>
  <si>
    <t xml:space="preserve">The stessed level comprise Stressed conditions (Level2)= People Affected - People in Need. The HNO analysis primarily focuses on the so-called BAY states (Borno, Adamawa and Yobe) in north-east Nigeria, it only captures the magnitude and severity of needs of the BAY region caused by a domestic armed conflict. Therefore the UNHCR was used as it provides a wider view of the crisis. </t>
  </si>
  <si>
    <t>NGA008Stressed humanitarian conditions - Level 2</t>
  </si>
  <si>
    <t xml:space="preserve">Total number of registered (68,410) and Unregistered  (32,000) Cameroonian refugees in Nigeria according to UNHCR. The HNO analysis primarily focuses on the so-called BAY states (Borno, Adamawa and Yobe) in north-east Nigeria, it only captures the magnitude and severity of needs of the BAY region caused by a domestic armed conflict. Therefore the UNHCR was used as it provides a wider view of the crisis. </t>
  </si>
  <si>
    <t>NGA008Moderate humanitarian conditions - Level 3</t>
  </si>
  <si>
    <t xml:space="preserve">There is no analysis of the severity of needs for Camerronian refugees </t>
  </si>
  <si>
    <t>NGA008Severe humanitarian conditions - Level 4</t>
  </si>
  <si>
    <t xml:space="preserve"> There is no analysis of the severity of needs for Camerronian refugees </t>
  </si>
  <si>
    <t>NGA008Extreme humanitarian conditions - Level 5</t>
  </si>
  <si>
    <t>UNHCR 16/07/2024; NBS Accessed 18/07/2024</t>
  </si>
  <si>
    <t>NGA008Crisis affected groups</t>
  </si>
  <si>
    <t>NGA008People facing limited access constraints</t>
  </si>
  <si>
    <t>NGA008People facing restricted access constraints</t>
  </si>
  <si>
    <t>NGA008Illness cases reported</t>
  </si>
  <si>
    <t>NGA008Buildings damaged</t>
  </si>
  <si>
    <t>NGA008Buildings destroyed</t>
  </si>
  <si>
    <t>NGA008Buildings in affected area</t>
  </si>
  <si>
    <t>NGA008Economic Losses</t>
  </si>
  <si>
    <t>NGA001Total population</t>
  </si>
  <si>
    <t>World Bank Accessed 17/07/2023</t>
  </si>
  <si>
    <t>https://data.worldbank.org/indicator/AG.LND.TOTL.K2?locations=NG</t>
  </si>
  <si>
    <t xml:space="preserve">Total landmass as the whole Nigeria is considered affected by the complex crisis drivers.This includes insurgent attacks by Boko Haram and the Islamic State – West Africa Province in northeastern Nigeria, ‘banditry’ violence in the northwest, farmer/pastoralist conflict in the Middle Belt, and a growing Cameroonian refugee population in the south have contributed to a complex humanitarian crisis in the country. In southeast Nigeria, the Indigenous People of Biafra and their affiliate Eastern Security Network are pushing for secession from the rest of the country. Ethno-religious differences have led to tension between geopolitical zones in northern and southern Nigeria. </t>
  </si>
  <si>
    <t>NGA001Landmass affected</t>
  </si>
  <si>
    <t xml:space="preserve">Almost the whole population of Nigeria is exposed to the complex crisis drivers. however, to estimate the humanitarian situation, the food insecurity status has been used, adopting the IPC analysis. The people exposed to the crisis is corresponding to the population who are facing IPC phase 1, 2, 3, 4 and 5; June to August 2024 projection period. (200,345,877). There is addition error in the figure provided by IPC ( 200,345,878)  The number of people in need in the following states: Anambara, Akwa Ibom, Bayelsa, Delta, Ebonyi, Ekiti, Imo, Ondo, Osun and Oyo are missing and not included in the IPC. Therefore, it led to underestimation. </t>
  </si>
  <si>
    <t>NGA001People exposed</t>
  </si>
  <si>
    <t xml:space="preserve"> Almost the whole population of Nigeria is exposed to the complex crisis drivers. however, to estimate the humanitarian situation, the food insecurity status has been used, adopting the IPC analysis. The people affected to the crisis is corresponding to the population who are facing IPC phase 2, 3, 4 and 5;June to August 2024 projection period.  The number of people in need in the following states: Anambara, Akwa Ibom, Bayelsa, Delta, Ebonyi, Ekiti, Imo, Ondo, Osun and Oyo are missing and not included in the IPC. Therefore, it led to underestimation.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low to indicate that there lacks updated figures.</t>
  </si>
  <si>
    <t>NGA001People affected</t>
  </si>
  <si>
    <t>UNHCR 16/07/2024; UNHCR 20/07/2024; UNHCR 16/07/2024; IOM 11/03/2024</t>
  </si>
  <si>
    <t xml:space="preserve">https://data.unhcr.org/en/documents/details/109954; https://data.unhcr.org/en/documents/details/110037; https://data.unhcr.org/en/documents/details/109950; https://dtm.iom.int/reports/nigeria-north-central-and-north-west-round-14-idp-atlas-june-2024. </t>
  </si>
  <si>
    <t xml:space="preserve">Total number of people displaced by the Boko Haram crisis, the Middle belt crisis,  Northwest banditry, the Cameroonian refugee crisis. </t>
  </si>
  <si>
    <t>NGA001People displaced</t>
  </si>
  <si>
    <t xml:space="preserve">Considering the complexity of the situation and current reliable data from open sources is not available, which limits the capacity to provide accurate figure. </t>
  </si>
  <si>
    <t>NGA001Injuries reported</t>
  </si>
  <si>
    <t>NGA001Fatalities in all crises</t>
  </si>
  <si>
    <t>The total PIN for the crisis is from the number of food insecure people in whole Nigeria, which corresponding to the population who are facing IPC phase 3, 4 and 5; June  to August 2024 projection period. The number of people in need in the following states: Anambara, Akwa Ibom, Bayelsa, Delta, Ebonyi, Ekiti, Imo, Ondo, Osun and Oyo are missing and not included in the IPC. Therefore, it led to underestimation.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low to indicate that there lacks updated figures.</t>
  </si>
  <si>
    <t>NGA001People in Need</t>
  </si>
  <si>
    <t>The number of people who are exposed to the crisis however not affected or in needs of urgent humanitarian assistance. There may be some needs but are not life-threatening. This level is matched with the population who are facing IPC phase 1; June to August 2024 projection period. 
The minimal level comprises of Minimal conditions (Level 1) = People Exposed - People affected - People in need.
Level 1 correspond with populations facing IPC 1 conditions for the period of march to may 2024.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people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low to indicate that there lacks updated figures.</t>
  </si>
  <si>
    <t>NGA001Minimal humanitarian conditions - Level 1</t>
  </si>
  <si>
    <t>Food Security Cluster 08/03/2024</t>
  </si>
  <si>
    <t>The number of people who are affected by the crisis however not in needs of urgent humanitarian assistance. Needs are higher than level 1 but are still not life-threatening. The affected population can meet their needs by applying coping strategies. 
This level is matched with the population who are facing IPC phase 2; June to August 2024 projection period. 
The stressed  level (Level 2) = People affected - People in need.
Level 2 correspond with populations facing IPC 2 conditions for the period of march to may 2024.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people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low to indicate that there lacks updated figures.</t>
  </si>
  <si>
    <t>NGA001Stressed humanitarian conditions - Level 2</t>
  </si>
  <si>
    <t>Level 3 correspond with populations facing IPC 3 conditions for the projected period of June to August 2024, which is 30,758,832. there is addition error in the figure provided by IPC (30,766,907).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pepple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low to indicate that there lacks updated figures.</t>
  </si>
  <si>
    <t>NGA001Moderate humanitarian conditions - Level 3</t>
  </si>
  <si>
    <t xml:space="preserve"> Level 4 correspond with populations facing IPC 4 conditions for the period of June to August 2024.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are underestimated because the number of people in need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low to indicate that there lacks updated figures.</t>
  </si>
  <si>
    <t>NGA001Severe humanitarian conditions - Level 4</t>
  </si>
  <si>
    <t xml:space="preserve"> Level 5 correspond with populations facing IPC 5 conditions for the period of June to August 2024.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are underestimated because the number of people in need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low to indicate that there lacks updated figures.</t>
  </si>
  <si>
    <t>NGA001Extreme humanitarian conditions - Level 5</t>
  </si>
  <si>
    <t>UNHCR 12/08/2024;UNHCR 07/11/2023; UNHCR 20/08/2024 ; IOM 09/07/2024</t>
  </si>
  <si>
    <t>https://reliefweb.int/report/nigeria/unhcr-nigeria-cameroonian-refugees-overview-31-july-2024; https://data.unhcr.org/en/documents/details/10457; https://data.unhcr.org/en/documents/details/110735; https://dtm.iom.int/reports/nigeria-north-central-north-west-flash-report-167-01-july-07-july-2024</t>
  </si>
  <si>
    <t xml:space="preserve">The affected groups are: Residents, IDPs and Returnees, and Refugees. </t>
  </si>
  <si>
    <t>NGA001Crisis affected groups</t>
  </si>
  <si>
    <t>NGA001People facing limited access constraints</t>
  </si>
  <si>
    <t>NGA001People facing restricted access constraints</t>
  </si>
  <si>
    <t>IPC  17/10/2023; NCDC 30/06/2024; Govt.Nigeria 30/06/2024; Govt.Nigeria 31/07/2024; Govt.Nigeria 14/07/2024; IFRC 18/07/2024; WHO 23/08/2024</t>
  </si>
  <si>
    <t>https://www.ipcinfo.org/ipc-country-analysis/details-map/en/c/1156630/?iso3=NGA; https://ncdc.gov.ng/themes/common/files/sitreps/458dc6fb9450d4b0b20ea5584dcb9324.pdf;  https://reliefweb.int/report/nigeria/yellow-fever-situation-update-june-2024; https://reliefweb.int/report/nigeria/ncdc-lassa-fever-situation-report-epi-week-27-1st-7th-july-2024; https://reliefweb.int/report/nigeria/ncdc-cholera-situation-report-monthly-epidemiological-report-11-epi-week-28-08-july-2024-14-july-2024; https://reliefweb.int/report/nigeria/nigeria-severe-acute-malnutrition-dref-operation-mdrng039; https://reliefweb.int/report/democratic-republic-congo/who-african-region-mpox-bulletin-23-august-2024</t>
  </si>
  <si>
    <t>Acutely malnutrition  +   Yellow Fever +  Lassa Fever   + Cholera. It is estimated that nearly 4.4 million children aged 0 – 59 months are suffering and will likely continue suffering from acute malnutrition in the period of May 2023 – April 2024 in northwest and northeast Nigeria. This includes 1.04 million cases of Severe Acute Malnutrition (SAM) and 3.37 million cases of Moderate Acute Malnutrition (MAM). In addition, 585,000 pregnant or lactating women are acutely malnourished and will likely continue to be malnourished and are in need of treatment. Although Projected IPC period has elapsed the levels of malnutrition have risen especially in Bay states. They are facing a severe nutrition crisis characterized by high levels of severe acute malnutrition (SAM) and moderate acute malnutrition (MAM) however there is no concrete figures on the people affected, plus 100 yellow fever cases across 22 states plus 5 cases of laser fever, plus 385 new cases of cholera were reported in 9 states of Nigeria plus  40 confirmed cases of mpox identified in 19 states ans capital according to WHO.</t>
  </si>
  <si>
    <t>NGA001Illness cases reported</t>
  </si>
  <si>
    <t>NGA001Buildings damaged</t>
  </si>
  <si>
    <t>NGA001Buildings destroyed</t>
  </si>
  <si>
    <t>NGA001Buildings in affected area</t>
  </si>
  <si>
    <t>NGA001Economic Losses</t>
  </si>
  <si>
    <t>SOM002Total population</t>
  </si>
  <si>
    <t>City Population Accessed 20/06/2024</t>
  </si>
  <si>
    <t>https://www.citypopulation.de/en/somalia/</t>
  </si>
  <si>
    <t>Landmass of Woqooyi Galbeed and  Bari regions, which host majority of refugees and asylum seekers.</t>
  </si>
  <si>
    <t>SOM002Landmass affected</t>
  </si>
  <si>
    <t xml:space="preserve">Population of Woqooyi Galbeed and Bari regions, which host majority of refugees and asylum seekers. </t>
  </si>
  <si>
    <t>SOM002People exposed</t>
  </si>
  <si>
    <t xml:space="preserve"> UNHCR 16/08/2024 </t>
  </si>
  <si>
    <t>https://data.unhcr.org/en/documents/details/110595</t>
  </si>
  <si>
    <t>At the end of July 2024, a total of 39,696 refugees  and asylum-seekers are registered in Somalia,  mainly from Ethiopia ( 25,663 asylum seekers  and refugees), Yemen (11,741 refugees and  asylum seekers) and Syria (1,726 refugees and  asylum seekes). The remaining 566 registered are  from other countries</t>
  </si>
  <si>
    <t>SOM002People affected</t>
  </si>
  <si>
    <t>At the end of June 2024, a total of 39,475 refugees and asylum-seekers are registered in Somalia, mainly from Ethiopia ( 25,578 asylum seekers and refugees), Yemen (11,648 refugees and asylum seekers) and Syria (1,709 refugees and asylum seekes). The remaining 540 registered are from other countries</t>
  </si>
  <si>
    <t>SOM002People displaced</t>
  </si>
  <si>
    <t>There are anecdotal informatin on fatalities as a result of mixed migration however, there lacks concrete figures on the number of victims using this specifi migration route</t>
  </si>
  <si>
    <t>SOM002Fatalities reported</t>
  </si>
  <si>
    <t>ACLED Accessed  19/08/2024;</t>
  </si>
  <si>
    <t xml:space="preserve">https://acleddata.com/explorer/#1714654904371-01f34ad7-b1ac; </t>
  </si>
  <si>
    <t>Total fatalities reported in Somalia due to Battles, Violence against civilians, Explosions/Remote violence , Riots, Protests, Strategic developments from 01/02/2024 to 01/08/2024 (3028).</t>
  </si>
  <si>
    <t>SOM002Fatalities in all crises</t>
  </si>
  <si>
    <t xml:space="preserve">All refugees and asylum seekers  in Somalia need humanitarian assistance. </t>
  </si>
  <si>
    <t>SOM002People in Need</t>
  </si>
  <si>
    <t xml:space="preserve"> UNHCR 16/08/2024  ; City Population Accessed 20/06/2024</t>
  </si>
  <si>
    <t>https://data.unhcr.org/en/documents/details/110595;  https://www.citypopulation.de/en/somalia/</t>
  </si>
  <si>
    <t>The minimal level comprise of  Minimal conditions ( Level 1) = People Exposed - People affected.</t>
  </si>
  <si>
    <t>SOM002Minimal humanitarian conditions - Level 1</t>
  </si>
  <si>
    <t xml:space="preserve">The stessed level comprise Stressed conditions (Level2)= People Affected - People in Need. </t>
  </si>
  <si>
    <t>SOM002Stressed humanitarian conditions - Level 2</t>
  </si>
  <si>
    <t xml:space="preserve"> All the refugees and asylum seekers in Somalia are categorised under Level 3. While some refugees may be facing Level 4 and 5 conditions, there is no information to indicate this.</t>
  </si>
  <si>
    <t>SOM002Moderate humanitarian conditions - Level 3</t>
  </si>
  <si>
    <t>While some refugees may be facing Level 4 and 5 conditions, there is no information to indicate this.</t>
  </si>
  <si>
    <t>SOM002Severe humanitarian conditions - Level 4</t>
  </si>
  <si>
    <t xml:space="preserve">While some refugees may be facing Level 4 and 5 conditions, there is no information to indicate this. </t>
  </si>
  <si>
    <t>SOM002Extreme humanitarian conditions - Level 5</t>
  </si>
  <si>
    <t>World Population Review Accessed 20/08/2024; UNHCR 31/07/2024</t>
  </si>
  <si>
    <t>https://worldpopulationreview.com/countries/kenya-population; https://data.unhcr.org/en/country/ken</t>
  </si>
  <si>
    <t>Total population of the country including refugees in the country and the migration flow in the country (56,574,094+782,468)</t>
  </si>
  <si>
    <t>KEN002Total population</t>
  </si>
  <si>
    <t>UN Habitat 06/2021a; UN Habitat 06/2021b</t>
  </si>
  <si>
    <t>https://unhabitat.org/sites/default/files/2021/06/210618_kakuma_kalobeyei_profile_single_page.pdf; https://unhabitat.org/sites/default/files/2021/06/210617_dadaab-profile_lr.pdf</t>
  </si>
  <si>
    <t>Total landmass of Dadaab, Fafi and Turkana west sub-counties, which host Kakuma and Daadab refugee camps</t>
  </si>
  <si>
    <t>KEN002Landmass affected</t>
  </si>
  <si>
    <t>UNHCR 31/07/2024; KNBS 04/11/2019</t>
  </si>
  <si>
    <t>https://data.unhcr.org/en/country/ken; https://www.knbs.or.ke/?wpdmpro=2019-kenya-population-and-housing-census-volume-i-population-by-county-and-sub-county</t>
  </si>
  <si>
    <t>Total population of Dadaab, Fafi and Turkana west sub-counties, which host Kakuma and Daadab refugee camps + refugees and asylum seekers in Kenya. (558,919+782,468)</t>
  </si>
  <si>
    <t>KEN002People exposed</t>
  </si>
  <si>
    <t>https://data.unhcr.org/en/country/ken</t>
  </si>
  <si>
    <t xml:space="preserve">Total number of refugees and asylum seekers in Kenya.  The majority of refugees and asylum-seekers in Kenya are from Somalia (54%), followed by South Sudanese (24.5%), Congolese (8.9%) and Ethiopians (5.8%). </t>
  </si>
  <si>
    <t>KEN002People affected</t>
  </si>
  <si>
    <t>KEN002People displaced</t>
  </si>
  <si>
    <t>No Information regarding this incident</t>
  </si>
  <si>
    <t>KEN002Injuries reported</t>
  </si>
  <si>
    <t>KEN002Fatalities reported</t>
  </si>
  <si>
    <t>All the refugees and asylum seekers in Kenya need humanitarian assistance. Due to the recent Mar-May rains some of the areas affected also host refugees e.g Garissa county. Therefore the refugees needs may be worsened</t>
  </si>
  <si>
    <t>KEN002People in Need</t>
  </si>
  <si>
    <t xml:space="preserve">The minimal level comprise of  Minimal conditions ( Level 1) = People Exposed - People affected. </t>
  </si>
  <si>
    <t>KEN002Minimal humanitarian conditions - Level 1</t>
  </si>
  <si>
    <t xml:space="preserve">UNHCR 31/07/2024 </t>
  </si>
  <si>
    <t>KEN002Stressed humanitarian conditions - Level 2</t>
  </si>
  <si>
    <t>The entire refugee and asylum seekers  population in Kenya was categorised as Level 3.</t>
  </si>
  <si>
    <t>KEN002Moderate humanitarian conditions - Level 3</t>
  </si>
  <si>
    <t xml:space="preserve">While some refugees and asylum seekers  may be facing Level 4 or 5 outcomes, there is no evidence to support this. </t>
  </si>
  <si>
    <t>KEN002Severe humanitarian conditions - Level 4</t>
  </si>
  <si>
    <t xml:space="preserve">While some refugees and asylum seekers may be facing Level 4 or 5 outcomes, there is no evidence to support this. </t>
  </si>
  <si>
    <t>KEN002Extreme humanitarian conditions - Level 5</t>
  </si>
  <si>
    <t>Refugees, Host population</t>
  </si>
  <si>
    <t>KEN002Crisis affected groups</t>
  </si>
  <si>
    <t>World Population Review Accessed 19/08/2024; UNHCR 31/07/2024</t>
  </si>
  <si>
    <t>KEN003Total population</t>
  </si>
  <si>
    <t>HDX 24/11/2015</t>
  </si>
  <si>
    <t>https://data.humdata.org/dataset/kenya-surface-area-per-county</t>
  </si>
  <si>
    <t>Total landmass of counties affected by drought: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t>
  </si>
  <si>
    <t>KEN003Landmass affected</t>
  </si>
  <si>
    <t>IPC 26/03/2024; KNBS 04/11/2019; UNHCR 31/07/2024</t>
  </si>
  <si>
    <t>https://www.ipcinfo.org/ipc-country-analysis/details-map/en/c/1156893/?iso3=KEN; https://www.knbs.or.ke/?wpdmpro=2019-kenya-population-and-housing-census-volume-i-population-by-county-and-sub-county; https://data.unhcr.org/en/country/ken</t>
  </si>
  <si>
    <t>Total population of counties exposed to drought include 23 ASAL counties and 9 non-ASAL counties. The ASAL counties include Turkana, Mandera, Wajir, Garissa, Lamu, Kwale, Kilifi, Tana River, Taita Taveta, Kitui, Makueni, Embu, Nyeri, Meru North, West Pokot, Baringo, Kajiado, Narok, Marsabit, Laikipia, Tharaka Nithi, Samburu, Isiolo based on IPC projections for April- June 2024, with a total population of (16,617,000). IPC projections for April - June 2024 are being used as there are no current IPC figures. The non-ASAL counties include Kiambu, Murang'a, Kirinyaga, Migori, Homabay, Siaya, Nakuru, Machakos, Elgeyo Marakwet with a total population of (11,364,969) based on KNBS 2019. Total population of refugees ( 782,468) from UNHCR 31/07/2024 has also been included in the people exposed.</t>
  </si>
  <si>
    <t>KEN003People exposed</t>
  </si>
  <si>
    <t>Total population of counties affected to drought include 23 ASAL counties (Turkana, Mandera, Wajir, Garissa, Lamu, Kwale, Kilifi, Tana River, Taita Taveta, Kitui, Makueni, Embu, Nyeri, Meru North, West Pokot, Baringo, Kajiado, Narok, Marsabit, Laikipia, Tharaka Nithi, Samburu, Isiolo based  on IPC projections for April - June 2024, (16,617,000), IPC projections for April - June 2024 are being used as there are no current IPC figures,and 9 non-ASAL counties (Kiambu, Murang'a, Kirinyaga, Migori, Homabay, Siaya, Nakuru, Machakos, Elgeyo Marakwet (11,364,969) based on KNBS 2019, including  refugees ( 782,468) from UNHCR 31/07/2024</t>
  </si>
  <si>
    <t>KEN003People affected</t>
  </si>
  <si>
    <t>IOM 08/08/2024</t>
  </si>
  <si>
    <t>https://crisisresponse.iom.int/response/kenya-crisis-response-plan-2024#:~:text=As%20of%20July%202024%2C%20Kenya,humanitarian%20crisis%20in%20the%20country</t>
  </si>
  <si>
    <t xml:space="preserve"> As of July 2024, Kenya faces a displaced population of more than 330,000 individuals due to both the pre-flood drought and the recent floods.</t>
  </si>
  <si>
    <t>KEN003People displaced</t>
  </si>
  <si>
    <t>OCHA 19/06/2024</t>
  </si>
  <si>
    <t>https://reliefweb.int/report/kenya/kenya-heavy-rains-and-flooding-update-flash-update-7-19-june-2024#:~:text=SITUATION%20OVERVIEW%20%26%20HUMANITARIAN%20IMPACTS,2024%2C%20according%20to%20the%20NDOC.</t>
  </si>
  <si>
    <t>Fatalities as aresult of heavy rains and floods as of 18 June 2024, according to the National Disaster Operations Centre (NDOC). There are no information on fatalities reported due to drought, however most of the ASAL areas were greatly affected.</t>
  </si>
  <si>
    <t>KEN003Fatalities reported</t>
  </si>
  <si>
    <t xml:space="preserve"> ACLED accessed 19/08/2024; </t>
  </si>
  <si>
    <t xml:space="preserve"> Total Fatalities in Kenya from 15/02/2024 to 15/08/2024 due to events such as  Battles, Violence against civilians, Explosions/Remote violence, Riots, Protests, Strategic developments according to ACLED. </t>
  </si>
  <si>
    <t>KEN002Fatalities in all crises</t>
  </si>
  <si>
    <t>IPC 26/03/2024</t>
  </si>
  <si>
    <t>https://www.ipcinfo.org/ipc-country-analysis/details-map/en/c/1156893/?iso3=KEN</t>
  </si>
  <si>
    <t xml:space="preserve">The PIN figure is an aggregation of level 3+4+5 according to the ACAPS Inform methodology in the absecnce of a PIN figure from HNO, IPC or OCHA. Therefore the projected period of April-June 2024 was used here as there are no current IPC figures </t>
  </si>
  <si>
    <t>KEN003People in Need</t>
  </si>
  <si>
    <t>People facing  the latest projected acute food insecurity april - June  2024 due to drought according to IPC 2024  is Level 1= People exposed- People affected. IPC projections for April - June 2024 are being used here as there are no current IPC figures.</t>
  </si>
  <si>
    <t>KEN003Minimal humanitarian conditions - Level 1</t>
  </si>
  <si>
    <t xml:space="preserve">The stressed level comprise Stressed conditions (Level2)= People Affected - People in Need. </t>
  </si>
  <si>
    <t>KEN003Stressed humanitarian conditions - Level 2</t>
  </si>
  <si>
    <t xml:space="preserve"> People facing IPC 3 outcomes were categorised under Level 3 according to projected acute food insecurity April - June 2024 analysis,  IPC projections for April - June 2024 are being used here as there are no current IPC figures.</t>
  </si>
  <si>
    <t>KEN003Moderate humanitarian conditions - Level 3</t>
  </si>
  <si>
    <t>The people facing IPC 4 outcomes were categorised under Level 4  according to the  projected acute food insecurity April - June  2024 analysis,  IPC projections for April - June 2024 are being used here as there are no current IPC figures.</t>
  </si>
  <si>
    <t>KEN003Severe humanitarian conditions - Level 4</t>
  </si>
  <si>
    <t>The people facing IPC 5  outcomes were categorised under Level 4 according to the  projected acute food insecurity April - June  2024 analysis. IPC projections for April - June 2024 are being used here as there are no current IPC figures.</t>
  </si>
  <si>
    <t>KEN003Extreme humanitarian conditions - Level 5</t>
  </si>
  <si>
    <t>GHO 31/01/2023</t>
  </si>
  <si>
    <t>https://reliefweb.int/attachments/69a15144-1fd2-438c-92fb-79a86783b1ac/ROSEA_Kenya_DRP_20230804.pdf?_gl=1*1ob2p3h*_ga*NzM1NDk4NDgxLjE2OTc0NjcxMTE.*_ga_E60ZNX2F68*MTcwMTI0NjQyNy45LjEuMTcwMTI0NjQ1Ni4zMS4wLjA.</t>
  </si>
  <si>
    <t>Host communities, Refugees and Internally Displaced peole</t>
  </si>
  <si>
    <t>KEN003Crisis affected groups</t>
  </si>
  <si>
    <t>IPC 26/03/2024; UNICEF 10/08/2024;KNA 23/08/2024; WHO 22/08/2024</t>
  </si>
  <si>
    <t>https://www.ipcinfo.org/fileadmin/user_upload/ipcinfo/docs/IPC_Kenya_Acute_Food_Insecurity_Acute_Malnutrition_Feb_June2024_Report.pdf; https://reliefweb.int/report/kenya/unicef-kenya-humanitarian-situation-report-no-01-mid-year-2024; https://www.kenyanews.go.ke/kenya-confirms-second-mpox-case/ ;https://www.who.int/emergencies/disease-outbreak-news/item/2024-DON528</t>
  </si>
  <si>
    <t>Prevalence of acute malnutrition remain high in most ASAL Counties despite the improved food security situation. Accordinf to IPC, Projected cases of malnutrition (OCTOBER 2023 – SEPTEMBER 2024) among children aged under 5 (847,932 )and pregnant women (124,359), plus According to UNICEF, as of 24 June,  86 cholera cases were reported and Children are the most affected, with 27.9 per cent of the cases being between 0 and 4 years of age, and The Ministry of Health confirmed the second laboratory confirmed case of the Mpox disease in the country according to Kenya News Agency. On 29 July 2024, the Ministry of Health confirmed a case of mpox in Taita Taveta County bordering Tanzania.</t>
  </si>
  <si>
    <t>KEN003Illness cases reported</t>
  </si>
  <si>
    <t>World Population Review Accessed 19/07/2024; UNHCR 31/07/2024</t>
  </si>
  <si>
    <t>Total population of the country including refugees in the country and the migration flow in the country</t>
  </si>
  <si>
    <t>KEN001Total population</t>
  </si>
  <si>
    <t>HDX 24/11/2015;UN Habitat 06/2021a; UN Habitat 06/2021b</t>
  </si>
  <si>
    <t>https://data.humdata.org/dataset/kenya-surface-area-per-county;https://unhabitat.org/sites/default/files/2021/06/210618_kakuma_kalobeyei_profile_single_page.pdf; https://unhabitat.org/sites/default/files/2021/06/210617_dadaab-profile_lr.pdf</t>
  </si>
  <si>
    <t>Total landmass of counties affected by drought: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 Since the drought-affected counties of Turkana and Garissa also host refugees, this is not a perfect aggregation of the drought and refugee crises.</t>
  </si>
  <si>
    <t>KEN001Landmass affected</t>
  </si>
  <si>
    <t>These figures are an aggregation of the refugee (1,341,387 ) and drought crises (28,764,437). Due to the overlap in the areas of the  people exposed by the drought and refugee crises, the country level figure is not a perfect aggregation of the two crises.</t>
  </si>
  <si>
    <t>KEN001People exposed</t>
  </si>
  <si>
    <t>These figures are an aggregation of the refugee (782,468) and drought crises (28,764,437). Due to the overlap in areas affected by the drought and refugee crises, the country level figure is not a perfect aggregation of the two crises.</t>
  </si>
  <si>
    <t>KEN001People affected</t>
  </si>
  <si>
    <t>IOM 08/08/2024; UNHCR 31/07/2024</t>
  </si>
  <si>
    <t xml:space="preserve"> https://data.unhcr.org/en/country/ken; https://crisisresponse.iom.int/response/kenya-crisis-response-plan-2024#:~:text=As%20of%20July%202024%2C%20Kenya,humanitarian%20crisis%20in%20the%20country</t>
  </si>
  <si>
    <t>Total number of  refugees in Kenya 782,468 and 330,000 individuals displaced due to both the pre-flood drought and the recent floods.</t>
  </si>
  <si>
    <t>KEN001People displaced</t>
  </si>
  <si>
    <t>KEN001Injuries reported</t>
  </si>
  <si>
    <t xml:space="preserve"> ACLED accessed 19/08/2024; OCHA 19/06/2024;</t>
  </si>
  <si>
    <t xml:space="preserve"> https://acleddata.com/explorer/#1714654904371-01f34ad7-b1ac; https://reliefweb.int/report/kenya/kenya-heavy-rains-and-flooding-update-flash-update-7-19-june-2024#:~:text=SITUATION%20OVERVIEW%20%26%20HUMANITARIAN%20IMPACTS,2024%2C%20according%20to%20the%20NDOC.</t>
  </si>
  <si>
    <t xml:space="preserve"> Total Fatalities in Kenya from 15/02/2024 to 15/08/2024  according to ACLED plus Fatalities due to Heavy rains and flooding in Kenya as of 24th June 2024 according UNICEF.</t>
  </si>
  <si>
    <t>KEN001Fatalities in all crises</t>
  </si>
  <si>
    <t>IPC 26/03/2024;  UNHCR 31/07/2024</t>
  </si>
  <si>
    <t>https://www.ipcinfo.org/ipc-country-analysis/details-map/en/c/1156893/?iso3=KEN; https://data.unhcr.org/en/country/ken</t>
  </si>
  <si>
    <t>These figures are an aggregation people in need of humanitarian assistance due to drought (1,223,500) and refugees (782,468)</t>
  </si>
  <si>
    <t>KEN001People in Need</t>
  </si>
  <si>
    <t xml:space="preserve">These figures are an aggregation of the refugee (558,919) and drought crises (0). </t>
  </si>
  <si>
    <t>KEN001Minimal humanitarian conditions - Level 1</t>
  </si>
  <si>
    <t>These figures are an aggregation of the refugee (0)  and drought crises (27,540,937)</t>
  </si>
  <si>
    <t>KEN001Stressed humanitarian conditions - Level 2</t>
  </si>
  <si>
    <t>IPC 26/03/2024;UNHCR 31/07/2024</t>
  </si>
  <si>
    <t>These figures are an aggregation of the refugee(782,468) and drought crises (1,197,750)</t>
  </si>
  <si>
    <t>KEN001Moderate humanitarian conditions - Level 3</t>
  </si>
  <si>
    <t xml:space="preserve">These figures are from the IPC analysis of acute food insecurity  for  April- June  2024. The aggregation of this level 4 PIN includes both refugee and drought crises.The people facing IPC 4 outcomes were categorised under Level 4. While some refugees and asylum seekers may be facing Level outcomes, there is no evidence to support this. </t>
  </si>
  <si>
    <t>KEN001Severe humanitarian conditions - Level 4</t>
  </si>
  <si>
    <t xml:space="preserve">These figures are an aggregation of the refugee and drought crises. The people facing IPC 5 outcomes were categorised under Level 5.  While some refugees and asylum seekers may be facing Level 5 outcomes, there is no evidence to support this. </t>
  </si>
  <si>
    <t>KEN001Extreme humanitarian conditions - Level 5</t>
  </si>
  <si>
    <t>KEN001Crisis affected groups</t>
  </si>
  <si>
    <t>Cases of acute malnutrition which are worsened by drought plus cholera cases as a result of heavy rains and floods, plus cases of Mpox as reported by the ministry of health</t>
  </si>
  <si>
    <t>KEN001Illness cases reported</t>
  </si>
  <si>
    <t>WORLD BANK Accessed 21/08/2024</t>
  </si>
  <si>
    <t>https://data.worldbank.org/indicator/SP.POP.TOTL?lang=en-gb&amp;locations=ER</t>
  </si>
  <si>
    <t>Total population of Eriterea is 3,748,901 according to Worl Bank, this source was chosen as its projection is close to last month's (July) figure. However the population according to World population review is 3,544,308 as of 16/08/2024 based on projections of the latest United Nations data</t>
  </si>
  <si>
    <t>ERI001Total population</t>
  </si>
  <si>
    <t>WORLD BANK Accessed 17/07/2024</t>
  </si>
  <si>
    <t>https://data.worldbank.org/indicator/AG.LND.TOTL.K2?locations=ER</t>
  </si>
  <si>
    <t>Eritrea is vulnerable to climatic conditions with limited water sources, and bouts of drought. Even in times of good rainfall, food production is estimated to meet only 60 to 70% of the population’s needs. Therefore, the whole country is considered to be affected by drought. The total landmass according to the World Bank is 121,040.8</t>
  </si>
  <si>
    <t>ERI001Landmass affected</t>
  </si>
  <si>
    <t>Total population of Eritrea, which has taken into account migration flows and Eritrean refugees in other countries</t>
  </si>
  <si>
    <t>ERI001People exposed</t>
  </si>
  <si>
    <t>UNICEF 05/12/2022</t>
  </si>
  <si>
    <t>https://www.unicef.org/appeals/eritrea</t>
  </si>
  <si>
    <t>These figures are based on the latest report from UNICEF from December 2022, targetting approximately 1.1 million people for humanitarian assistance. This figure is however likely to be lower than the actual number of people affected by the ongoing complex crisis in Eritrea. There are no other recent publications to determine figures of people affected by the complex crisis in Eritrea</t>
  </si>
  <si>
    <t>ERI001People affected</t>
  </si>
  <si>
    <t>UNHCR Accessed  21/08/2024</t>
  </si>
  <si>
    <t>https://www.unhcr.org/refugee-statistics/download/?url=YNrK8v</t>
  </si>
  <si>
    <t>This figure represents the sum of Eritrean refugees including people in refugee-like situation) (559,853), asylum seekers (104,892) and others people of concern according to  UNHCR (8,470). This is an underestimation as this number doesn't take into account the number of IDPs, which is an info gap"</t>
  </si>
  <si>
    <t>ERI001People displaced</t>
  </si>
  <si>
    <t>There was no available data that give information about this event.</t>
  </si>
  <si>
    <t>ERI001Injuries reported</t>
  </si>
  <si>
    <t xml:space="preserve">No fatalities were recorded according to ACLED. This is likely due to difficulties in obtaining information on Eritrea. </t>
  </si>
  <si>
    <t>ERI001Fatalities reported</t>
  </si>
  <si>
    <t>No fatalities were recorded according to ACLED. This is likely due to difficulties in obtaining information on Eritrea ﻿</t>
  </si>
  <si>
    <t>ERI001Fatalities in all crises</t>
  </si>
  <si>
    <t xml:space="preserve">There is very limited reliable information on the number of people in need in Eritrea. This is the figure of people targeted for assistance based on UNICEF since December 2022, there have been no additional published reports by UNICEF. </t>
  </si>
  <si>
    <t>ERI001People in Need</t>
  </si>
  <si>
    <t>WORLD BANK Accessed 21/08/2024; UNICEF 05/12/2022</t>
  </si>
  <si>
    <t>https://worldpopulationreview.com/countries/eritrea-population; https://www.unicef.org/appeals/eritrea</t>
  </si>
  <si>
    <t xml:space="preserve">According to INFORM severity index methodology, the number of people facing Minimal humanitarian conditions or in Level 1= People exposed - People affected.  </t>
  </si>
  <si>
    <t>ERI001Minimal humanitarian conditions - Level 1</t>
  </si>
  <si>
    <t>According to the INFORM severity index methodology, people facing Stressed humanitarian conditions or Level 2 = People Affected - People in Need (PIN).</t>
  </si>
  <si>
    <t>ERI001Stressed humanitarian conditions - Level 2</t>
  </si>
  <si>
    <t xml:space="preserve">All PiN are considered in moderate humanitarian conditions - Level 3, as per the INFORM severity methodology..  There are no other recent publications to determine exact figures of Moderate humanitarian conditions - Level 3 . </t>
  </si>
  <si>
    <t>ERI001Moderate humanitarian conditions - Level 3</t>
  </si>
  <si>
    <t>There is no information to indicate Level 4 needs</t>
  </si>
  <si>
    <t>ERI001Severe humanitarian conditions - Level 4</t>
  </si>
  <si>
    <t>There is no information to indicate Level 5 needs</t>
  </si>
  <si>
    <t>ERI001Extreme humanitarian conditions - Level 5</t>
  </si>
  <si>
    <t>IPC 04/07/2024</t>
  </si>
  <si>
    <t>https://www.ipcinfo.org/ipc-country-analysis/details-map/en/c/1157088/?iso3=BDI</t>
  </si>
  <si>
    <t>Total population according to IPC although the figure is lower compared to figures from the World Population Review(14,091,332) and HNO 2022.</t>
  </si>
  <si>
    <t>BDI001Total population</t>
  </si>
  <si>
    <t>CIA 16/04/2024</t>
  </si>
  <si>
    <t>https://www.cia.gov/the-world-factbook/countries/burundi/</t>
  </si>
  <si>
    <t>This is the total landmass of Burundi as the entire country is affected by the complex crisis.</t>
  </si>
  <si>
    <t>BDI001Landmass affected</t>
  </si>
  <si>
    <t>The total population is exposed to the complex crisis</t>
  </si>
  <si>
    <t>BDI001People exposed</t>
  </si>
  <si>
    <t xml:space="preserve"> This figure includes a summation of level 2+3+4+5 as outlined in the IPC projections for  June - September 2024</t>
  </si>
  <si>
    <t>BDI001People affected</t>
  </si>
  <si>
    <t>UNHCR  12/08/2024;  UNHCR 31/07/2024</t>
  </si>
  <si>
    <t>https://reliefweb.int/report/burundi/unhcr-burundi-operations-overview-july-2024;  https://data.unhcr.org/en/situations/burundi</t>
  </si>
  <si>
    <t xml:space="preserve">Total displaced population includes IDPs (7,500), refugees/asylum seekers in Burundi (90,000), refugee returnees ( 246,600), persons at risk of statelessness (800)  and Burundian refugees in neighboring countries (256. 708) according UNHCR as of  31/07/2024. IDP figure refers to the IDPs of concern to UNHCR. This figure has been revised down from the total IDPs precedently reported in Burundi (IOM/DTM). </t>
  </si>
  <si>
    <t>BDI001People displaced</t>
  </si>
  <si>
    <t>There were mentions of injuries in the HNO but there was no cumulative figure for this.</t>
  </si>
  <si>
    <t>BDI001Injuries reported</t>
  </si>
  <si>
    <t>Total Fatalities in Burundi from 15/02/2024 to 15/08/2024  due to events such as  Battles, Violence against civilians, Explosions/Remote violence, Riots, Protests, Strategic developments according to ACLED.</t>
  </si>
  <si>
    <t>BDI001Fatalities reported</t>
  </si>
  <si>
    <t>ACLED accessed 17/08/2024</t>
  </si>
  <si>
    <t>Total Fatalities in Burundi from 15/02/2024 to 15/08/2024 due to events such as Battles, Violence against civilians, Explosions/Remote violence, Riots, Protests, Strategic developments according to ACLED.</t>
  </si>
  <si>
    <t>BDI001Fatalities in all crises</t>
  </si>
  <si>
    <t xml:space="preserve">This figure includes IPC projections for June - September 2024 for the people in need. It includes people in IPC levels 3 to 5.  </t>
  </si>
  <si>
    <t>BDI001People in Need</t>
  </si>
  <si>
    <t xml:space="preserve">This is according to IPC projections for June - September 2024, 6,283,783 people  are considered to be in level 1. </t>
  </si>
  <si>
    <t>BDI001Minimal humanitarian conditions - Level 1</t>
  </si>
  <si>
    <t>This is according to IPC projections for June - September 2024, 4,820,159 people are considered to be in level 2.</t>
  </si>
  <si>
    <t>BDI001Stressed humanitarian conditions - Level 2</t>
  </si>
  <si>
    <t>This is according to IPC projections for June - September 2024, 1,063,250 people are considered to be in level 3.</t>
  </si>
  <si>
    <t>BDI001Moderate humanitarian conditions - Level 3</t>
  </si>
  <si>
    <t>This is according to IPC projections for June - September 2024, 121,671 people are considered to be in level 4.</t>
  </si>
  <si>
    <t>BDI001Severe humanitarian conditions - Level 4</t>
  </si>
  <si>
    <t>This is according to IPC projections for June - September 2024, there are no people expereincing  extreme humanitarian conditions hence, 0 people in  level 5.</t>
  </si>
  <si>
    <t>BDI001Extreme humanitarian conditions - Level 5</t>
  </si>
  <si>
    <t>OCHA 23/03/2023</t>
  </si>
  <si>
    <t>https://reliefweb.int/report/burundi/burundi-besoins-et-plan-de-reponse-humanitaire-2023-mars-2023</t>
  </si>
  <si>
    <t>Refugees, IDPs, Host, Non-host, Returnees</t>
  </si>
  <si>
    <t>BDI001Crisis affected groups</t>
  </si>
  <si>
    <t>UNICEF 22/08/2024</t>
  </si>
  <si>
    <t>https://www.unicef.org/press-releases/mpox-outbreak-raises-alarm-eastern-and-southern-africa-cases-increase-among-children</t>
  </si>
  <si>
    <t>As of 20 August 2024, 170 confirmed Mpox cases have been detected across 26 out of the 49 districts in the country, of whom 45.3 per cent are female. Children and adolescents below 20 years of age constitute nearly 60 per cent of cases detected, with children under 5 comprising 21% of cases. There is risk of further spread due to its proximity to DRC which is the epicentre in Africa. Further the risks for children in Burundi are heightened because of the simultaneous occurrence of measles outbreaks due to low routine childhood immunization and high malnutrition rates.</t>
  </si>
  <si>
    <t>BDI001Illness cases reported</t>
  </si>
  <si>
    <t>World Population Review Accessed 19/08/2024; UNHCR 31/07/2024; IPC 15/02/2024;WPR Accessed on 16/08/2024</t>
  </si>
  <si>
    <t>https://worldpopulationreview.com/countries/kenya-population; https://data.unhcr.org/en/country/ken; https://www.ipcinfo.org/ipc-country-analysis/details-map/en/c/1156834/?iso3=SOM; https://worldpopulationreview.com/countries/ethiopia-population</t>
  </si>
  <si>
    <t xml:space="preserve">Total population of Ethiopia +  Somalia  +  Kenya. </t>
  </si>
  <si>
    <t>REG014Total population</t>
  </si>
  <si>
    <t>HDX 24/11/2015; World Bank Acessed 14/09/2022; HDX Accessed 19/04/2024</t>
  </si>
  <si>
    <t>https://data.humdata.org/dataset/kenya-surface-area-per-county; https://data.worldbank.org/indicator/AG.LND.TOTL.K2?locations=SO; https://data.humdata.org/dataset/cod-ab-eth/resource/d3c856b1-a252-461f-8531-ecbb5fb7a6b3</t>
  </si>
  <si>
    <t>The aggregated figures The landmass affected  by drought in Ethiopia, Somalia, Kenya</t>
  </si>
  <si>
    <t>REG014Landmass affected</t>
  </si>
  <si>
    <t>IPC 26/03/2024; KNBS 04/11/2019; UNHCR 31/07/2024; IPC 15/02/2024; HDX 2023</t>
  </si>
  <si>
    <t>https://www.ipcinfo.org/ipc-country-analysis/details-map/en/c/1156893/?iso3=KEN; https://www.knbs.or.ke/?wpdmpro=2019-kenya-population-and-housing-census-volume-i-population-by-county-and-sub-county; https://data.unhcr.org/en/country/ken; https://www.ipcinfo.org/ipc-country-analysis/details-map/en/c/1156834/?iso3=SOM; https://data.humdata.org/dataset/cod-ps-eth/resource/f82b20f1-8a76-46e9-ba9a-29e531f7af3c</t>
  </si>
  <si>
    <t xml:space="preserve">The aggregated figures of people exposed  to the Eastern Africa Regional Drought Crisis in Ethiopia + Somalia + Kenya. </t>
  </si>
  <si>
    <t>REG014People exposed</t>
  </si>
  <si>
    <t>IPC 26/03/2024; KNBS 04/11/2019; UNHCR 31/06/2024; IPC 15/02/2024; HDX 2023</t>
  </si>
  <si>
    <t xml:space="preserve">The aggregated figures of people affected due  to the Eastern Africa Regional Drought Crisis in Ethiopia,+  Somalia + , Kenya. </t>
  </si>
  <si>
    <t>REG014People affected</t>
  </si>
  <si>
    <t>IOM 08/08/2024 ; UNHCR 15/10/2023; UNHCR 20/06/2024;UNHCR 18/07/2024</t>
  </si>
  <si>
    <t>https://crisisresponse.iom.int/response/kenya-crisis-response-plan-2024#:~:text=As%20of%20July%202024%2C%20Kenya,humanitarian%20crisis%20in%20the%20country; https://reliefweb.int/report/somalia/ehagl-region-unhcrs-drought-response-ethiopia-kenya-and-somalia-30-sep-2023#:~:text=Following%20poor%20rainfall%20in%20recent,in%20Ethiopia%2C%20Kenya%20and%20Somalia.; https://reliefweb.int/report/ethiopia/ethiopia-refugees-and-internally-displaced-persons-31-may-2024; https://reliefweb.int/report/ethiopia/ethiopia-food-and-nutrition-security-update-june-2024</t>
  </si>
  <si>
    <t xml:space="preserve"> Drought-related displacements in Ethiopia  Somalia  and  Kenya. </t>
  </si>
  <si>
    <t>REG014People displaced</t>
  </si>
  <si>
    <t>WHO 20/10/2023; OCHA 10/01/2024; OCHA 04/07/2024;IPC 26/03/2024; UNICEF 10/08/2024;KNA 23/08/2024; WHO 22/08/2024</t>
  </si>
  <si>
    <t>https://reliefweb.int/report/ethiopia/weekly-bulletin-outbreaks-and-other-emergencies-week-40-02-october-08-october-2023-data-reported-1700-08-october-2023; https://reliefweb.int/report/ethiopia/ethiopia-situation-report-10-jan-2024; https://reliefweb.int/report/ethiopia/ethiopia-humanitarian-snapshot-may-2024; https://www.ipcinfo.org/fileadmin/user_upload/ipcinfo/docs/IPC_Kenya_Acute_Food_Insecurity_Acute_Malnutrition_Feb_June2024_Report.pdf; https://reliefweb.int/report/kenya/unicef-kenya-humanitarian-situation-report-no-01-mid-year-2024; https://www.kenyanews.go.ke/kenya-confirms-second-mpox-case/ ;https://www.who.int/emergencies/disease-outbreak-news/item/2024-DON528</t>
  </si>
  <si>
    <t>Despite effective response efforts, Ethiopia struggles to control multiple disease outbreaks due to different factors, including weather-related events like flooding and drought, as well as unpredictable conflict situations impeding access to health care. Global shortages of supplies and lack of funding is limiting the ability to respond, including the availability of relevant vaccines to prevent or respond to disease outbreak. As of 29 May 2024, 17700 cholera cases and 44500 as of june 2024 were estimated across the country plus Prevalence of acute malnutrition remain high in most ASAL Counties despite the improved food security situation. Accordinf to IPC, Projected cases of malnutrition (OCTOBER 2023 – SEPTEMBER 2024) among children aged under 5 (847,932 )and pregnant women (124,359), plus According to UNICEF, as of 24 June,  86 cholera cases were reported and Children are the most affected, with 27.9 per cent of the cases being between 0 and 4 years of age and The Ministry of Health confirmed the second laboratory confirmed case of the Mpox disease in the country according to Kenya News Agency. On 29 July 2024, the Ministry of Health confirmed a case of mpox in Taita Taveta County bordering Tanzania.</t>
  </si>
  <si>
    <t>REG014Illness cases reported</t>
  </si>
  <si>
    <t xml:space="preserve">Fatalities as aresult of heavy rains and floods as of 29 May 2024, according to the National Disaster Operations Centre (NDOC) in Kenya. There are no information on fatalities reported due to drought, however most of the ASAL areas were greatly affected.. . There was an  information gap in Somalia and Ethiopia. </t>
  </si>
  <si>
    <t>REG014Fatalities reported</t>
  </si>
  <si>
    <t xml:space="preserve">  ACLED accessed 19/08/2024; ACLED Accessed  22/08/2024;; ACLED accessed on 16 /07/2024  </t>
  </si>
  <si>
    <t xml:space="preserve">https://acleddata.com/explorer/#1714654904371-01f34ad7-b1ac; https://acleddata.com/data-export-tool/; https://acleddata.com/explorer/#1714654904371-01f34ad7-b1ac; </t>
  </si>
  <si>
    <t xml:space="preserve">The aggregated figures of fatalities in all crisis in Ethiopia, Somalia and  Kenya </t>
  </si>
  <si>
    <t>REG014Fatalities in all crises</t>
  </si>
  <si>
    <t>IPC 26/03/2024; IPC 15/02/2024; OCHA 26/02/2024</t>
  </si>
  <si>
    <t>https://www.ipcinfo.org/ipc-country-analysis/details-map/en/c/1156893/?iso3=KEN; https://www.ipcinfo.org/ipc-country-analysis/details-map/en/c/1156834/?iso3=SOM; https://www.unocha.org/attachments/315207fa-1297-493b-bec1-20016aebed01/2024_Ethiopia_Humanitarian_Needs_Overview_Feb_2024.pdf</t>
  </si>
  <si>
    <t>The aggregated figures of people in need in the Eastern Africa Regional Drought Crisis in Ethiopia ,+  Somalia+ , Kenya</t>
  </si>
  <si>
    <t>REG014People in Need</t>
  </si>
  <si>
    <t xml:space="preserve">The aggregated figures of people facing minimal  humanitarian conditions - Level 1 in the Africa Regional Drought Crisis in Ethiopia +  Somalia + , Kenya. </t>
  </si>
  <si>
    <t>REG014Minimal humanitarian conditions - Level 1</t>
  </si>
  <si>
    <t>IPC 26/03/2024; KNBS 04/11/2019; UNHCR 31/06/2024; IPC 15/02/2024;HDX 2023 ;  OCHA 26/02/2024</t>
  </si>
  <si>
    <t>https://www.ipcinfo.org/ipc-country-analysis/details-map/en/c/1156893/?iso3=KEN; https://www.knbs.or.ke/?wpdmpro=2019-kenya-population-and-housing-census-volume-i-population-by-county-and-sub-county; https://data.unhcr.org/en/country/ken; https://www.ipcinfo.org/ipc-country-analysis/details-map/en/c/1156834/?iso3=SOM;https://data.humdata.org/dataset/cod-ps-eth/resource/f82b20f1-8a76-46e9-ba9a-29e531f7af3c%20;%20https://www.unocha.org/attachments/315207fa-1297-493b-bec1-20016aebed01/2024_Ethiopia_Humanitarian_Needs_Overview_Feb_2024.pdf</t>
  </si>
  <si>
    <t xml:space="preserve">The aggregated figures of people facing stressed humanitarian conditions - Level 2 in the Africa Regional Drought Crisis in Ethiopia +  Somalia + , Kenya. </t>
  </si>
  <si>
    <t>REG014Stressed humanitarian conditions - Level 2</t>
  </si>
  <si>
    <t>https://www.ipcinfo.org/ipc-country-analysis/details-map/en/c/1156893/?iso3=KEN; https://www.ipcinfo.org/ipc-country-analysis/details-map/en/c/1156834/?iso3=SOM;https://www.unocha.org/attachments/315207fa-1297-493b-bec1-20016aebed01/2024_Ethiopia_Humanitarian_Needs_Overview_Feb_2024.pdf</t>
  </si>
  <si>
    <t xml:space="preserve">The aggregated figures of people facingModerate humanitarian conditions - Level 3 in the Africa Regional Drought Crisis in Ethiopia,+  Somalia+ , Kenya </t>
  </si>
  <si>
    <t>REG014Moderate humanitarian conditions - Level 3</t>
  </si>
  <si>
    <t>IPC 26/03/2024;IPC 15/02/2024; OCHA 26/02/2024</t>
  </si>
  <si>
    <t xml:space="preserve">The aggregated figures of people facingSevere humanitarian conditions - Level 4 in the Africa Regional Drought Crisis in Ethiopia +  Somalia + , Kenya </t>
  </si>
  <si>
    <t>REG014Severe humanitarian conditions - Level 4</t>
  </si>
  <si>
    <t xml:space="preserve">The aggregated figures of people facing Extreme humanitarian conditions - Level 5 in the  Eastern Africa Regional Drought Crisis in Ethiopia (x),+  Somalia (0) + , Kenya (0). There was no information to help classify people in level 5 facing drought in Ethiopia. </t>
  </si>
  <si>
    <t>REG014Extreme humanitarian conditions - Level 5</t>
  </si>
  <si>
    <t xml:space="preserve">World Population 08/2024 World Population 08/2024 World Population Review accessed 17/08/2024 World Meter accessed 08/2024    </t>
  </si>
  <si>
    <t xml:space="preserve">https://worldpopulationreview.com/countries/algeria-population https://worldpopulationreview.com/countries/tunisia-population https://worldpopulationreview.com/countries/libya-population https://www.worldometers.info/world-population/italy-population/#:~:text=Italy%202020%20population%20is%20estimated,532%20people%20per%20mi2)
    </t>
  </si>
  <si>
    <t>Total population of Algeria, Tunisia, Libya, and Italy</t>
  </si>
  <si>
    <t>REG007Total population</t>
  </si>
  <si>
    <t xml:space="preserve">World Population 08/2024 World Bank 2020 World Bank accessed 13/08/2024 World Bank 2021    </t>
  </si>
  <si>
    <t xml:space="preserve">https://worldpopulationreview.com/countries/algeria-population https://data.worldbank.org/indicator/AG.SRF.TOTL.K2?locations=TN&amp;page=2  https://data.worldbank.org/indicator/AG.LND.TOTL.K2?locations=LY https://data.worldbank.org/indicator/AG.LND.TOTL.K2?locations=IT    </t>
  </si>
  <si>
    <t>Total area affected in Algeria, Tunisia, Libya, and Italy</t>
  </si>
  <si>
    <t>REG007Landmass affected</t>
  </si>
  <si>
    <t xml:space="preserve">https://worldpopulationreview.com/countries/algeria-population https://worldpopulationreview.com/countries/tunisia-population https://worldpopulationreview.com/countries/libya-population https://data2.unhcr.org/en/situations/mediterranean/location/5205 ; https://www.citypopulation.de/en/italy/cities/calabria/ ; https://www.citypopulation.de/en/italy/cities/sicilia/
    </t>
  </si>
  <si>
    <t>There are no specific sources for the number of people exosed but according to the INFORM Severity Index methodology, it is the sum of people in Levels 1 to 5</t>
  </si>
  <si>
    <t>REG007People exposed</t>
  </si>
  <si>
    <t xml:space="preserve">UNHCR accessed 17/08/2024 ; Migrants Refugees accessed 17/08/2024 UNHCR accessed 25/08/2024  ; MMC 25/10/2023 UNHCR accessed 25/08/2024 ; IOM 28/06/2024 UNHCR accessed 18/08/2024    </t>
  </si>
  <si>
    <t xml:space="preserve">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https://data.unhcr.org/en/country/tun ; https://reliefweb.int/report/tunisia/quarterly-mixed-migration-update-north-africa-quarter-3-2023 https://data.unhcr.org/en/country/lby ; https://reliefweb.int/report/libya/libya-migrant-report-round-52-key-findings-march-may-2024 https://data2.unhcr.org/en/situations/mediterranean/location/5205
    </t>
  </si>
  <si>
    <t>There are no specific sources for the number of people exosed but according to the INFORM Severity Index methodology, it is the sum of people in Levels 2 to 5</t>
  </si>
  <si>
    <t>REG007People affected</t>
  </si>
  <si>
    <t>IOM accessed 27/08/2024</t>
  </si>
  <si>
    <t>REG007Fatalities reported</t>
  </si>
  <si>
    <t>https://missingmigrants.iom.int/region/mediterranean?region_incident=All&amp;route=3861&amp;year%5B%5D=10121&amp;month=3966&amp;incident_date%5Bmin%5D=&amp;incident_date%5Bmax%5D=30%2F07%2F2022</t>
  </si>
  <si>
    <t>REG007Fatalities in all crises</t>
  </si>
  <si>
    <t>The PiN is the sum of people in Level 3, Level 4, and Level 5</t>
  </si>
  <si>
    <t>REG007People in Need</t>
  </si>
  <si>
    <t xml:space="preserve">World Population 08/2024 ; UNHCR accessed 17/08/2024 ; Migrants Refugees accessed 17/08/2024 World Population 08/2024 ; UNHCR accessed 25/08/2024  ; MMC 25/10/2023 World Population Review accessed 17/08/2024 ; UNHCR accessed 25/08/2024 ; IOM 28/06/2024 World Meter accessed 08/2024 ; UNHCR accessed 18/08/2024    </t>
  </si>
  <si>
    <t xml:space="preserve">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https://worldpopulationreview.com/countries/tunisia-population ;  https://data.unhcr.org/en/country/tun ; https://reliefweb.int/report/tunisia/quarterly-mixed-migration-update-north-africa-quarter-3-2023 https://worldpopulationreview.com/countries/libya-population ; https://data.unhcr.org/en/country/lby ; https://reliefweb.int/report/libya/libya-migrant-report-round-52-key-findings-march-may-2024 https://data2.unhcr.org/en/situations/mediterranean/location/5205 ; https://www.citypopulation.de/en/italy/cities/calabria/ ; https://www.citypopulation.de/en/italy/cities/sicilia/
 ; https://data2.unhcr.org/en/situations/mediterranean/location/5205
    </t>
  </si>
  <si>
    <t>The figure is the sum of Level 1 figures for mixed migration from INFORM Severity Index of each country ( Algeria, Tunisia, Libya, and Italy )</t>
  </si>
  <si>
    <t>REG007Minimal humanitarian conditions - Level 1</t>
  </si>
  <si>
    <t>The figure is the sum of Level 2 figures for mixed migration from the INFORM Severity Index of each country (Algeria, Tunisia, Libya, and Italy)</t>
  </si>
  <si>
    <t>REG007Stressed humanitarian conditions - Level 2</t>
  </si>
  <si>
    <t>The figure is the sum of Level 3 figures for mixed migration from the INFORM Severity Index of each country (Algeria, Tunisia, Libya, and Italy)</t>
  </si>
  <si>
    <t>REG007Moderate humanitarian conditions - Level 3</t>
  </si>
  <si>
    <t>The sum of Level 4 figures for mixed migration from the INFORM Severity Index of each country (Algeria, Tunisia, Libya, and Italy) but there is limited information about the severity of the humanitarian conditions of the people in need. All of them are considered to be under Level 3</t>
  </si>
  <si>
    <t>REG007Severe humanitarian conditions - Level 4</t>
  </si>
  <si>
    <t>The sum of Level 5 figures for mixed migration the INFORM Severity Index of each country (Algeria, Tunisia, Libya, and Italy) but there is limited information about the severity of the humanitarian conditions of the people in need. All of them are considered to be under Level 3</t>
  </si>
  <si>
    <t>REG007Extreme humanitarian conditions - Level 5</t>
  </si>
  <si>
    <t xml:space="preserve">World Population 08/2024 World Population 08/2024 Worldmeter 08/2024      </t>
  </si>
  <si>
    <t xml:space="preserve">https://worldpopulationreview.com/countries/algeria-population https://worldpopulationreview.com/countries/morocco-population https://www.worldometers.info/world-population/spain-population/     </t>
  </si>
  <si>
    <t>Total population of Algeria, Morocco, and Spain</t>
  </si>
  <si>
    <t>REG008Total population</t>
  </si>
  <si>
    <t xml:space="preserve">World Population 08/2024 World Bank 2021 World Bank 2021     </t>
  </si>
  <si>
    <t xml:space="preserve">https://worldpopulationreview.com/countries/algeria-population https://data.worldbank.org/indicator/AG.LND.TOTL.K2?locations=MA https://data.worldbank.org/indicator/AG.LND.TOTL.K2?locations=IT-ES     </t>
  </si>
  <si>
    <t>Total area affected in Algeria, Morocco, and Spain</t>
  </si>
  <si>
    <t>REG008Landmass affected</t>
  </si>
  <si>
    <t>REG008People exposed</t>
  </si>
  <si>
    <t xml:space="preserve">UNHCR accessed 17/08/2024 ; Migrants Refugees accessed 17/08/2024 UNHCR accessed 26/08/2024 UNHCR accessed 18/08/2024     </t>
  </si>
  <si>
    <t xml:space="preserve">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https://reporting.unhcr.org/morocco-factsheet-french-9005 https://data.unhcr.org/en/country/esp     </t>
  </si>
  <si>
    <t>REG008People affected</t>
  </si>
  <si>
    <t>The people displaced is the sum of the figures under the people displaced indicator in the mixed migration crises of Algeria, Morocco, and Spain</t>
  </si>
  <si>
    <t>REG008People displaced</t>
  </si>
  <si>
    <t>The number of missing migrants in the Western Mediterranean route between 1 February and 31 July</t>
  </si>
  <si>
    <t>REG008Fatalities reported</t>
  </si>
  <si>
    <t>https://missingmigrants.iom.int/region/mediterranean?region_incident=All&amp;route=3956&amp;year%5B%5D=10121&amp;month=3966&amp;incident_date%5Bmin%5D=&amp;incident_date%5Bmax%5D=30%2F07%2F2022</t>
  </si>
  <si>
    <t>REG008Fatalities in all crises</t>
  </si>
  <si>
    <t>REG008People in Need</t>
  </si>
  <si>
    <t xml:space="preserve">World Population 08/2024 ; UNHCR accessed 17/08/2024 ; Migrants Refugees accessed 17/08/2024 World Population 08/2024 Worldmeter 08/2024      </t>
  </si>
  <si>
    <t xml:space="preserve">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https://worldpopulationreview.com/countries/morocco-population https://www.worldometers.info/world-population/spain-population/     </t>
  </si>
  <si>
    <t>The figure is the sum of Level 1 figures for mixed migration from INFORM Severity Index of each country ( Algeria, Morocco, and Spain)</t>
  </si>
  <si>
    <t>REG008Minimal humanitarian conditions - Level 1</t>
  </si>
  <si>
    <t>The figure is the sum of Level 2 figures for mixed migration from INFORM Severity Index of each country (Algeria, Morocco, and Spain)</t>
  </si>
  <si>
    <t>REG008Stressed humanitarian conditions - Level 2</t>
  </si>
  <si>
    <t>The figure is the sum of Level 3 figures for mixed migration from INFORM Severity Index of each country (Algeria, Morocco, and Spain)</t>
  </si>
  <si>
    <t>REG008Moderate humanitarian conditions - Level 3</t>
  </si>
  <si>
    <t>The figure is the sum of Level 4 figures for mixed migration from INFORM Severity Index of each country (Algeria, Morocco, and Spain). However, there is limited information about the severity of the humanitarian conditions of the people in need. All of them are considered to be under Level 3</t>
  </si>
  <si>
    <t>REG008Severe humanitarian conditions - Level 4</t>
  </si>
  <si>
    <t>The figure is the sum of Level 5 figures for mixed migration from INFORM Severity Index of each country (Algeria, Morocco, and Spain). However, there is limited information about the severity of the humanitarian conditions of the people in need. All of them are considered to be under Level 3</t>
  </si>
  <si>
    <t>REG008Extreme humanitarian conditions - Level 5</t>
  </si>
  <si>
    <t>The people displaced is the sum of the figures under the people displaced indicator in the mixed migration crises of Algeria, Libya, Tunisia, and Italy</t>
  </si>
  <si>
    <t>REG007People displaced</t>
  </si>
  <si>
    <t>UNHCR 05/03/2024, UNHCR 05/03/2024</t>
  </si>
  <si>
    <t>https://www.3rpsyriacrisis.org/wp-content/uploads/2023/12/2024RSO_advanced_version.pdf, https://www.3rpsyriacrisis.org/wp-content/uploads/2023/12/2024RSO_advanced_version.pdf</t>
  </si>
  <si>
    <t>Figure represents registered Syrian refugees in Turkey as well as the host community. The numbers of refugees and host community are drawn from 3RP.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t>
  </si>
  <si>
    <t>TUR002People affected</t>
  </si>
  <si>
    <t>Figure represents registered Syrian refugees in Turkey. Data comes from 3RP. 3RP number for displaced is used for consistency as we use it as well for the number of host community that we use in affected and PiN calculations.</t>
  </si>
  <si>
    <t>TUR002People displaced</t>
  </si>
  <si>
    <t>No fatalities caused by the Syrian refugee crisis.</t>
  </si>
  <si>
    <t>TUR002Fatalities reported</t>
  </si>
  <si>
    <t>TUR002Fatalities in all crises</t>
  </si>
  <si>
    <t>IFRC Turkish Red Crescent 28/04/2023; UNHCR 05/03/2024; WB accessed 04/2024; UNHCR 05/03/2024</t>
  </si>
  <si>
    <t>https://reliefweb.int/report/turkiye/intersectoral-vulnerability-study-round-2-2022-living-bare-minimum-exploration-vulnerability-refugees-turkiye, https://www.3rpsyriacrisis.org/wp-content/uploads/2023/12/2024RSO_advanced_version.pdf, https://documents1.worldbank.org/curated/en/099061224142029970/pdf/P1800971fc6f6d08b1867a13dae6c3c00df.pdf, https://www.3rpsyriacrisis.org/wp-content/uploads/2023/12/2024RSO_advanced_version.pdf</t>
  </si>
  <si>
    <t xml:space="preserve">People in need are Syrian refugees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refugees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t>
  </si>
  <si>
    <t>TUR002People in Need</t>
  </si>
  <si>
    <t>TUR002Minimal humanitarian conditions - Level 1</t>
  </si>
  <si>
    <t>TUR002Stressed humanitarian conditions - Level 2</t>
  </si>
  <si>
    <t xml:space="preserve">People in need are Syrian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refugges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According to the WB, around 14.4% fell below the poverty line in 2023.
Level 1 = Exposed population – Affected population
Level 2 = Affected population – PiN
Level 3 +4+ 5 = PiN 
</t>
  </si>
  <si>
    <t>TUR002Moderate humanitarian conditions - Level 3</t>
  </si>
  <si>
    <t>TUR002Severe humanitarian conditions - Level 4</t>
  </si>
  <si>
    <t>TUR002Extreme humanitarian conditions - Level 5</t>
  </si>
  <si>
    <t>TUR002Crisis affected groups</t>
  </si>
  <si>
    <t>TUR003Total population</t>
  </si>
  <si>
    <t>IOM 08/06/2022; City Population accessed 06/2023</t>
  </si>
  <si>
    <t>https://www.citypopulation.de/en/turkey/cities/; https://reliefweb.int/report/turkey/mpm-turkey-mixed-migration-flows-mediterranean-and-beyond-flow-monitoring-compilation-08-june-2022</t>
  </si>
  <si>
    <t>Figure represents the combined total area of provinces with with significant land and sea crossings: , Ağrı, Aydın, Balıkesir, Çanakkale, Edirne, Hakkari, Hatay, İzmir, Kilis, Kırklareli, Muğla, Şanlıurfa, Şırnak, Van</t>
  </si>
  <si>
    <t>TUR003Landmass affected</t>
  </si>
  <si>
    <t>IOM 08/06/2022; TurkStat accessed 06/2023</t>
  </si>
  <si>
    <t xml:space="preserve">
http://web.turkstat.gov.tr/UstMenu.do?metod=temelist
https://reliefweb.int/sites/reliefweb.int/files/resources/Q4_quarterly-oct-nov-dec-18.pdf</t>
  </si>
  <si>
    <t>Estimation based on the provinces that are the most important entry/exit points for migrants and refugees, according to IOM. Provinces included:  Ağrı, Aydın, Balıkesir, Çanakkale, Edirne, Hakkari, Hatay, İzmir, Kilis, Kırklareli, Muğla, Şanlıurfa, Şırnak, Van</t>
  </si>
  <si>
    <t>TUR003People exposed</t>
  </si>
  <si>
    <t>IOM 09/02/2024; UNHCR 05/03/2024</t>
  </si>
  <si>
    <t>https://dtm.iom.int/reports/turkiye-migrant-presence-monitoring-situation-report-january-2024; https://www.3rpsyriacrisis.org/wp-content/uploads/2023/12/2024RSO_advanced_version.pdf</t>
  </si>
  <si>
    <t>Figure represents the total number Non-Syrian refugees and asylum seekers in Turkiye as well as host community.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 non-Syrian refugees and asylum seekers number (320,000) were taken from 3RP 2023 report. There are no reliable estimate for the host community numbers. We assume the the impact of the mixed migration on the host community would be somehow similar to the impact of the refugee crisis. As such, the host community number (318,687) was extrapolated using the same ratio of refugees to host community in the Syrian refugee crisis.</t>
  </si>
  <si>
    <t>TUR003People affected</t>
  </si>
  <si>
    <t>IOM 09/02/2024</t>
  </si>
  <si>
    <t>Figure represents the total number of non Syrian refugees and asylum seekers in Turkey</t>
  </si>
  <si>
    <t>TUR003People displaced</t>
  </si>
  <si>
    <t>IOM (01/01/24-30/06/24)</t>
  </si>
  <si>
    <t>Figure represents the number of fatalities and missing among migrants in Turkey during the past 6 months, according to IOM's Missing Migrant Database. The true number of fatalities may be higher as a result of unreported incidents and missing cases that are not yet considered dead.</t>
  </si>
  <si>
    <t>TUR003Fatalities reported</t>
  </si>
  <si>
    <t>TUR003Fatalities in all crises</t>
  </si>
  <si>
    <t xml:space="preserve">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is around 315,702 mixed migrants in Turkiye according to IOM.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(341,725) was extrapolated using the same ratio of refugees to host community in the Syrian refugee crisis.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t>
  </si>
  <si>
    <t>TUR003People in Need</t>
  </si>
  <si>
    <t>TUR003Minimal humanitarian conditions - Level 1</t>
  </si>
  <si>
    <t>TUR003Stressed humanitarian conditions - Level 2</t>
  </si>
  <si>
    <t>TUR003Moderate humanitarian conditions - Level 3</t>
  </si>
  <si>
    <t>TUR003Severe humanitarian conditions - Level 4</t>
  </si>
  <si>
    <t>TUR003Extreme humanitarian conditions - Level 5</t>
  </si>
  <si>
    <t>TUR003Crisis affected groups</t>
  </si>
  <si>
    <t>TUR004Total population</t>
  </si>
  <si>
    <t>Crisis Group 08/06/2023; City Population accessed 26/06/2023; TurkStat accessed 26/06/2023</t>
  </si>
  <si>
    <t xml:space="preserve">https://www.crisisgroup.org/content/turkiyes-pkk-conflict-visual-explainer
https://www.citypopulation.de/en/turkey/cities/
https://data.tuik.gov.tr/Bulten/Index?p=The-Results-of-Address-Based-Population-Registration-System-2021-45500&amp;dil=2
</t>
  </si>
  <si>
    <t>Figure represents the combined total area of provinces that have experienced more than 100 fatalities from 2015-2023: , Ağrı, Bitlis, Diyarbakır, Hakkari, Mardin, Siirt, Şırnak, Van.</t>
  </si>
  <si>
    <t>TUR004Landmass affected</t>
  </si>
  <si>
    <t>Figure represents the combined total population of provinces that have experienced more than 100 fatalities from 2015-2023: Ağrı, Bitlis, Diyarbakır, Hakkari, Mardin, Siirt, Şırnak, Van.</t>
  </si>
  <si>
    <t>TUR004People exposed</t>
  </si>
  <si>
    <t xml:space="preserve">The number of people affected by the conflict is unknown, but expected to be high. </t>
  </si>
  <si>
    <t>TUR004People affected</t>
  </si>
  <si>
    <t>Turkey MoFA accessed on 25/08/2023</t>
  </si>
  <si>
    <t>https://www.mfa.gov.tr/internally-displaced-persons-_idps_-and-the-_return-to-village-and-rehabilitation-program_-in-turkey.en.mfa</t>
  </si>
  <si>
    <t xml:space="preserve">According Turkiye, up to 1,200,000 people could potentially be internally displaced in southeastern Turkey as a result of fighting between government forces and non-state armed groups. </t>
  </si>
  <si>
    <t>TUR004People displaced</t>
  </si>
  <si>
    <t>Crisis Group, 1/09/23 - 29/02/24</t>
  </si>
  <si>
    <t>https://www.crisisgroup.org/content/turkiyes-pkk-conflict-visual-explainer</t>
  </si>
  <si>
    <t>The number of people  killed in last 6 months</t>
  </si>
  <si>
    <t>TUR004Fatalities reported</t>
  </si>
  <si>
    <t>TUR004Fatalities in all crises</t>
  </si>
  <si>
    <t>TUR005Total population</t>
  </si>
  <si>
    <t>City Population accessed 06/2023</t>
  </si>
  <si>
    <t>Total surface areas of: Gaziantep, K. Maras, Hatay, Osmaniye, Malatya, Sansliurfa, Adana, Diyarbakir, Kilis. All of them are considered impacted by the Turkey / Syria earthquake.</t>
  </si>
  <si>
    <t>TUR005Landmass affected</t>
  </si>
  <si>
    <t>TurkStat accessed 06/2023</t>
  </si>
  <si>
    <t xml:space="preserve">Total population of: Gaziantep, K. Maras, Hatay, Osmaniye, Malatya, Sansliurfa, Adana, Diyarbakir, Kilis. The whole population are considered exposed to Turkiye / Syria earthquake. </t>
  </si>
  <si>
    <t>TUR005People exposed</t>
  </si>
  <si>
    <t>OCHA 06/03/2023</t>
  </si>
  <si>
    <t>https://reliefweb.int/report/turkiye/turkiye-2023-earthquakes-situation-report-no-7-6-march-2023</t>
  </si>
  <si>
    <t>People affected by the EQ according to OCHA situation reports following the earthquakes</t>
  </si>
  <si>
    <t>TUR005People affected</t>
  </si>
  <si>
    <t>Save the Children 05/02/2024</t>
  </si>
  <si>
    <t>https://reliefweb.int/report/syrian-arab-republic/turkiyesyria-one-3-children-displaced-turkiye-earthquakes-still-homeless-while-needs-record-levels-syria#:~:text=In%20T%C3%BCrkiye%2C%20about%202.4%20million,to%20return%20home%20%5B3%5D.</t>
  </si>
  <si>
    <t>Around 2.4 million people were displaced into tents and containers shelters right after the earthquake. One year after, over 761,000 people are still displaced.</t>
  </si>
  <si>
    <t>TUR005People displaced</t>
  </si>
  <si>
    <t>UNHCR 06/05/2024</t>
  </si>
  <si>
    <t>https://reliefweb.int/report/turkiye/turkiye-south-east-earthquake-response-quarterly-progress-report-january-march-2024-entr</t>
  </si>
  <si>
    <t>Zero injuries assumed in the past 6 month due to injuries as a result of Turkiye / Syria earthquake in Kahramanmaraş, Gaziantep, Şanlıurfa, Diyarbakır, Adana, Adıyaman, Osmaniye, Hatay, Kilis and Malatya.</t>
  </si>
  <si>
    <t>TUR005Injuries reported</t>
  </si>
  <si>
    <t>Since the EQ was more than 6 months, the assumption is no new deaths (or significantly low) occurred due to the earthquake.</t>
  </si>
  <si>
    <t>TUR005Fatalities reported</t>
  </si>
  <si>
    <t>TUR005Fatalities in all crises</t>
  </si>
  <si>
    <t>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t>
  </si>
  <si>
    <t>TUR005People in Need</t>
  </si>
  <si>
    <t>WFP ADAM 06/02/2023</t>
  </si>
  <si>
    <t>https://gis.wfp.org/adam/</t>
  </si>
  <si>
    <t>Estimation of exposed people without the affected</t>
  </si>
  <si>
    <t>TUR005Minimal humanitarian conditions - Level 1</t>
  </si>
  <si>
    <t>Estimation of affected people without the PIN</t>
  </si>
  <si>
    <t>TUR005Stressed humanitarian conditions - Level 2</t>
  </si>
  <si>
    <t>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 All have been placed on Level three as a conservative estimate.</t>
  </si>
  <si>
    <t>TUR005Moderate humanitarian conditions - Level 3</t>
  </si>
  <si>
    <t xml:space="preserve">There is no available information yet about the needs' severity driven by the earthquake in Turkey. </t>
  </si>
  <si>
    <t>TUR005Severe humanitarian conditions - Level 4</t>
  </si>
  <si>
    <t>TUR005Extreme humanitarian conditions - Level 5</t>
  </si>
  <si>
    <t xml:space="preserve">Host; non-host; and Refugees, asylum seekers, and others of concern (such as migrants etc.) are exposed or affected by the Turkiye / Syria earthquake in Turkey. </t>
  </si>
  <si>
    <t>TUR005Crisis affected groups</t>
  </si>
  <si>
    <t>TUR005People facing limited access constraints</t>
  </si>
  <si>
    <t>TUR005People facing restricted access constraints</t>
  </si>
  <si>
    <t>TUR005Illness cases reported</t>
  </si>
  <si>
    <t>IFRC 13/03/2023</t>
  </si>
  <si>
    <t>https://go.ifrc.org/emergencies/6345</t>
  </si>
  <si>
    <t>Number of Household Units Damaged was given CSB in IFRC website.</t>
  </si>
  <si>
    <t>TUR005Buildings damaged</t>
  </si>
  <si>
    <t>OCHA 18/05/2023</t>
  </si>
  <si>
    <t>https://reliefweb.int/report/turkiye/turkiye-earthquake-2023-humanitarian-response-overview-17-may-2023</t>
  </si>
  <si>
    <t xml:space="preserve">Estimate of totally damaged buildings </t>
  </si>
  <si>
    <t>TUR005Buildings destroyed</t>
  </si>
  <si>
    <t>TUR005Buildings in affected area</t>
  </si>
  <si>
    <t>WORLDBANK 27/02/2023</t>
  </si>
  <si>
    <t>https://www.worldbank.org/en/news/press-release/2023/02/27/earthquake-damage-in-turkiye-estimated-to-exceed-34-billion-world-bank-disaster-assessment-report</t>
  </si>
  <si>
    <t>Earthquake Damage in Türkiye Estimated to Exceed $34 billion according to World Bank Disaster Assessment Report</t>
  </si>
  <si>
    <t>TUR005Economic Losses</t>
  </si>
  <si>
    <t>The State Statistical Committee of the Republic of Azerbaijan accessed on  14/03/2024; UNHCR accessed on 13/05/2024; UNHCR 08/07/2022; UNHCR 29/02/2024</t>
  </si>
  <si>
    <t>https://www.stat.gov.az/source/demoqraphy/ap/?lang=en;   https://data2.unhcr.org/en/country/arm?secret=unhcrrestricted ; https://data.unhcr.org/en/documents/details/94135; https://reliefweb.int/report/azerbaijan/unhcr-azerbaijan-factsheet-february-2024</t>
  </si>
  <si>
    <t>Population within the international recognized borders of Azerbaijan minus displacements from Nagorno-Karabakh to Armenia (as of 07 February 2024) + the number of refugees and asylum seekers in Azerbaijan as of as of mid-2023.</t>
  </si>
  <si>
    <t>AZE002Total population</t>
  </si>
  <si>
    <t>The State Statistical Committee of the Republic of Azerbaijan 05/07/2023 ;
Crisis Group accessed  30/05/2023</t>
  </si>
  <si>
    <t>https://www.stat.gov.az/source/demoqraphy/ap/?lang=en ;
https://www.crisisgroup.org/content/nagorno-karabakh-conflict-visual-explainer</t>
  </si>
  <si>
    <t>Karabakh Economic Region and Eastern Zangazur Region</t>
  </si>
  <si>
    <t>AZE002Landmass affected</t>
  </si>
  <si>
    <t>The State Statistical Committee of the Republic of Azerbaijan accessed on 14/03/2024;
JAM news 07/07/2021;  UNHCR accessed on 13/05/2024; UNHCR 08/07/2022</t>
  </si>
  <si>
    <t xml:space="preserve">https://www.stat.gov.az/source/demoqraphy/ap/?lang=en;
https://jam-news.net/karabakh-and-east-zangezur-economic-regions-are-created-in-azerbaijan/;  https://data2.unhcr.org/en/country/arm?secret=unhcrrestricted; https://data.unhcr.org/en/documents/details/94135
</t>
  </si>
  <si>
    <t>The figure represents the total population of Karabakh Economic Region and Eastern Zangazur Region minus the number of people displaced from Nagorno-Karabakh to Armenia as of 07 February 2024.</t>
  </si>
  <si>
    <t>AZE002People exposed</t>
  </si>
  <si>
    <t>The State Statistical Committee of the Republic of Azerbaijan accessed on 14/03/2024 ; crisis group accessed on 30/05/2023</t>
  </si>
  <si>
    <t>https://www.stat.gov.az/source/demoqraphy/ap/?lang=en; https://www.crisisgroup.org/content/nagorno-karabakh-conflict-visual-explainer</t>
  </si>
  <si>
    <t>Population in the most affected areas due to population movement and blockade: Khojaly district , Khojavand district , Shusha district , Tartar district , Kalbajar district.</t>
  </si>
  <si>
    <t>AZE002People affected</t>
  </si>
  <si>
    <t>UNHCR accessed on 13/05/2024 ; UNHCR 08/07/2022</t>
  </si>
  <si>
    <t>https://data.unhcr.org/en/country/arm?secret=unhcrrestricted; https://data.unhcr.org/en/documents/details/94135</t>
  </si>
  <si>
    <t xml:space="preserve">The Escalation of the Nagorno-Karabakh (NK) conflict in 2023 resulted in the influx of up to 115257 people from the NK to Armenia (as of 07 February 2024), and 26,725 displaced people are living in a refugee-like situation in Armenia were already living in Armenia before 2023 war that were sheltering with host families, collective shelters, and rented accommodation across 11 provinces. </t>
  </si>
  <si>
    <t>AZE002People displaced</t>
  </si>
  <si>
    <t>https://www.crisisgroup.org/content/nagorno-karabakh-conflict-visual-explainer ; https://en.armradio.am/2023/09/20/at-least-200-killed-over-400-wounded-in-azerbaijani-attack-artsakh-ombudsman/ ; https://www.bbc.com/news/world-europe-66905581</t>
  </si>
  <si>
    <t>Number of people wounded ( non_combatants)between 01 March 2023 and 20  September 2023 related to Nagorno-Karabakh Conflict.</t>
  </si>
  <si>
    <t>AZE002Injuries reported</t>
  </si>
  <si>
    <t>ACLED 01/02/2024-30/07/2024</t>
  </si>
  <si>
    <t>The figure represents the number of fatalities between 01 October 2023 and 26 April 2024 related to Nagorno-Karabakh Conflict.</t>
  </si>
  <si>
    <t>AZE002Fatalities reported</t>
  </si>
  <si>
    <t>The figure represents the number of fatalities between 01 October 2023 and 26 April 2024.</t>
  </si>
  <si>
    <t>AZE002Fatalities in all crises</t>
  </si>
  <si>
    <t>The Guardian 02/10/2023 ; UNHCR accessed on 13/05/2024</t>
  </si>
  <si>
    <t>https://www.theguardian.com/world/2023/oct/02/nagorno-karabakh-ghost-town-un-ethnic-armenians-azerbaijan#:~:text=%E2%80%9CAs%20few%20as%2050%20to,the%20experience%20must%20have%20caused.%E2%80%9D; https://data2.unhcr.org/en/country/arm?secret=unhcrrestricted</t>
  </si>
  <si>
    <t>The figure represents the total population of ethnic Armenians in NK minus the number of people displaced from NK to Armenia as of 07 February 2024.</t>
  </si>
  <si>
    <t>AZE002People in Need</t>
  </si>
  <si>
    <t>UNHCR 20/08/2024</t>
  </si>
  <si>
    <t>https://data.unhcr.org/en/documents/details/110696</t>
  </si>
  <si>
    <t>The statistics of persons displaced in the Republic of Mali because of the Complex Crisis, examines the displacement situations in this country. Persons displaced include; Refugees , Asylum Seekers, Returned Refugees, Internally Displaced Persons, Refugees in asylum countries, Returned Internally Displaced Persons.This figure summarizes displaced persons in the country and those living in other neighbouring countries.</t>
  </si>
  <si>
    <t>MLI001People displaced</t>
  </si>
  <si>
    <t>ACLED 16/08/2024</t>
  </si>
  <si>
    <t xml:space="preserve">Fatalities incurred in the Republic of Mali from the 01st of February 2024 to the 31st of July 2024. These fatalities are reported in the following 10 regions; Kayes, Koulikoro, Bamako, Sikasso, Ségou, Mopti, Tombouctou, Gao, Kidal, and Ménaka. This figure presents various events from ACLED in relation to the complex crisis which include; battles, violence against civilians, explosions, remote violence and riots. </t>
  </si>
  <si>
    <t>MLI001Fatalities reported</t>
  </si>
  <si>
    <t>MLI001Fatalities in all crises</t>
  </si>
  <si>
    <t xml:space="preserve">Affected groups in the crisis-affected area, complex crisis in Mali include; internally displaced persons (IDPs), refugees, asylum seekers, returnees, and host communities in the Republic of Mali. </t>
  </si>
  <si>
    <t>MLI001Crisis affected groups</t>
  </si>
  <si>
    <t>Cadre Harmonisé 01/03/2024</t>
  </si>
  <si>
    <t>https://www.ipcinfo.org/fileadmin/user_upload/ipcinfo/docs/ch/FICHE_COMMUNICATION_-_MARS_2024_VF.pdf</t>
  </si>
  <si>
    <t xml:space="preserve">Total population adjusted as presented by the Harmonized Framework for Identifying Risk Areas and Food Insecure  Nutritional Populations for the 1st of March 2024. The projected figure summarizes the total population of the 14 regions of Senegal as presented in the Cadre Harmonisé from a current situation running from June to August 2024. </t>
  </si>
  <si>
    <t>SEN002Total population</t>
  </si>
  <si>
    <t>https://data.worldbank.org/indicator/AG.SRF.TOTL.K2?locations=SN</t>
  </si>
  <si>
    <t xml:space="preserve">Landmass affected in the 14 regions of Senegal afffected by drought. </t>
  </si>
  <si>
    <t>SEN002Landmass affected</t>
  </si>
  <si>
    <t>People exposed to food and nutritional insecurity in 14 regions of Senegal which include; Dakar, Diourbel, Fatick, Kaffrine, Kaolack, Kédougou, Kolda, Louga, Matam, Saint-Louis, Sédhiou, Tambacounda, Thiès, and Ziguinchor. This figure sums the total of the 5 IPC population phases similar to the humanitarian condition levels (minimal, stressed, moderate, severe and extreme) as presented in the Cadre Harmonisé from a current situation running from June to August 2024. According to the inform severity index methodology note published by the Joint Research Centre, this figure also represents the total of the severity breakdown from level 1 to level 5 (Level 1+2+3+4+5).</t>
  </si>
  <si>
    <t>SEN002People exposed</t>
  </si>
  <si>
    <t xml:space="preserve"> Affected persons facing food insecurity in the 14 regions of Senegal which include; Dakar, Diourbel, Fatick, Kaffrine, Kaolack, Kédougou, Kolda, Louga, Matam, Saint-Louis, Sédhiou, Tambacounda, Thiès, and Ziguinchor. According to the inform severity index methodology note published by the Joint Research Centre, people affected represents the total figure of stressed, moderate, severe and extreme humanitarian conditions levels (Level 2+3+4+5). As seen in the calcualtion process of the IPC population phases from 2 to 5, people affected will give total of 3,020,623 persons as presented in the Cadre Harmonisé from a current situation running from June to August 2024. </t>
  </si>
  <si>
    <t>SEN002People affected</t>
  </si>
  <si>
    <t xml:space="preserve">Persons in need of nutritional and agricultural assistance in 14 regions of Senegal; Dakar, Diourbel, Fatick, Kaffrine, Kaolack, Kédougou, Kolda, Louga, Matam, Saint-Louis, Sédhiou, Tambacounda, Thiès, and Ziguinchor. This figure sums the total of the moderate, severe and extreme humanitarian conditions similar to IPC phases (Level 3+4+5) as presented in the Cadre Harmonisé from a current situation running from June to August 2024. </t>
  </si>
  <si>
    <t>SEN002People in Need</t>
  </si>
  <si>
    <t xml:space="preserve">Minimal humanitarian conditions are affected by persons in various 14 regions of Senegal; Dakar, Diourbel, Fatick, Kaffrine, Kaolack, Kédougou, Kolda, Louga, Matam, Saint-Louis, Sédhiou, Tambacounda, Thiès, and Ziguinchor which are experiencing drough and food insecurity. This figure represents the minimal humanitarian conditions similar to IPC population phase 1 of the Cadre Harmonisé from a current situation running from June to August 2024. </t>
  </si>
  <si>
    <t>SEN002Minimal humanitarian conditions - Level 1</t>
  </si>
  <si>
    <t xml:space="preserve">Stressed humanitarian conditions affected by persons in regions of Senegal; Dakar, Diourbel, Fatick, Kaffrine, Kaolack, Kédougou, Kolda, Louga, Matam, Saint-Louis, Sédhiou, Tambacounda, Thiès, and Ziguinchor which are experiencing drough and food insecurity. This figure represents the stressed humanitarian conditions level 2 similar to IPC population phase 2 of the Cadre Harmonisé from a current situation running from June to August 2024. </t>
  </si>
  <si>
    <t>SEN002Stressed humanitarian conditions - Level 2</t>
  </si>
  <si>
    <t xml:space="preserve">Moderate humanitarian conditions affected by persons in various regions of Senegal; Dakar, Diourbel, Fatick, Kaffrine, Kaolack, Kédougou, Kolda, Louga, Matam, Saint-Louis, Sédhiou, Tambacounda, Thiès, and Ziguinchor which are experiencing drought and food insecurity. This figure represents the moderate humanitarian conditions level 3 similar to IPC population phase 3 of the Cadre Harmonisé from a current situation running from June to August 2024. </t>
  </si>
  <si>
    <t>SEN002Moderate humanitarian conditions - Level 3</t>
  </si>
  <si>
    <t xml:space="preserve">Severe humanitarian conditions affected by persons in various regions of Senegal; Dakar, Diourbel, Fatick, Kaffrine, Kaolack, Kédougou, Kolda, Louga, Matam, Saint-Louis, Sédhiou, Tambacounda, Thiès, and Ziguinchor which are experiencing drought and food insecurity.This figure represents the severe humanitarian conditions level 4 similar to IPC population phase 4 of the Cadre Harmonisé from a current situation running from June to August 2024. </t>
  </si>
  <si>
    <t>SEN002Severe humanitarian conditions - Level 4</t>
  </si>
  <si>
    <t>Extreme humanitarian conditions level 5 similar to IPC population phase 5 of the Cadre Harmonisé from a current situation running from June to August 2024 were not registered in the regions of Senegal.</t>
  </si>
  <si>
    <t>SEN002Extreme humanitarian conditions - Level 5</t>
  </si>
  <si>
    <t>ECHO 17/01/2024; USAID 25/09/2023</t>
  </si>
  <si>
    <t>https://reliefweb.int/report/congo/republic-congo-floods-who-ifrc-direction-de-la-meteorologie-echo-daily-flash-17-january-2024; https://reliefweb.int/report/congo/republic-congo-assistance-overview-september-2023</t>
  </si>
  <si>
    <t>This figure include internally displaced people and refugees and asylum seekers from neighboring countries. However, the figures have not yet been updated in 2024. Therefore, their accuracy is limited.</t>
  </si>
  <si>
    <t>COG001People displaced</t>
  </si>
  <si>
    <t xml:space="preserve">Fatalities incurred in the Republic of Congo from the 01st of February 2024 to the 31st of July 2024. These fatalities are reported in the following regions; Brazzaville and Sangha. This figure presents various events from ACLED in relation to the complex crisis which include; battles, violence against civilians, explosions, remote violence and riots. </t>
  </si>
  <si>
    <t>COG001Fatalities reported</t>
  </si>
  <si>
    <t>COG001Fatalities in all crises</t>
  </si>
  <si>
    <t xml:space="preserve">Affected groups in the crisis-affected areas of the complex crisis include; refugees, asylum seekers, and internally displaced persons. </t>
  </si>
  <si>
    <t>COG001Crisis affected groups</t>
  </si>
  <si>
    <t>UNHCR 03/08/2024</t>
  </si>
  <si>
    <t>https://data.unhcr.org/en/documents/details/110354</t>
  </si>
  <si>
    <t xml:space="preserve">The statistics of persons displaced in Southwest Angola because of drought, examines the displacement situations in this country. The only group of persons displaced include; persons of concern under the UNHCR. This figure summarizes displaced persons in the Cunene province of the Republic of Angola. </t>
  </si>
  <si>
    <t>AGO002People displaced</t>
  </si>
  <si>
    <t xml:space="preserve">The affected group in the crisis-affected areas of the Drought Crisis in Southwest Angola include persons of concern placed under the control of UNHCR . </t>
  </si>
  <si>
    <t>AGO002Crisis affected groups</t>
  </si>
  <si>
    <t>UNHCR 26/08/2024</t>
  </si>
  <si>
    <t>https://data.unhcr.org/fr/documents/details/110820; https://data.unhcr.org/fr/documents/details/110821; https://data.unhcr.org/fr/documents/details/110818; https://data.unhcr.org/fr/documents/details/110819</t>
  </si>
  <si>
    <t xml:space="preserve">The statistics of persons displaced in the Republic of Niger because of the Multiple Crises, examines the displacement situations in Diffa, Maradi, Tahoua, and Tillabery regions. Persons displaced include; refugees, asylum seekers, internally displaced persons, and other persons of concerns.This figure summarizes displaced persons within these 4 regions. </t>
  </si>
  <si>
    <t>NER006People displaced</t>
  </si>
  <si>
    <t xml:space="preserve">Fatalities incurred in the Republic of Niger from the 01st of February 2024 to the 31st of July 2024. These fatalities are reported in the Diffa, Maradi, Tahoua, and Tillabery region. This figure presents various events from ACLED in relation to the multiple crises which include; battles, violence against civilians, explosions, remote violence and riots. </t>
  </si>
  <si>
    <t>NER006Fatalities reported</t>
  </si>
  <si>
    <t xml:space="preserve">Fatalities incurred in the Republic of Niger from the 01st of February 2024 to the 31st of July 2024 in all crises. These fatalities are reported in the Diffa, Maradi, Tahoua, and Tillabery region. This figure presents various events from ACLED in relation to the multiple crises which include; battles, violence against civilians, explosions, remote violence and riots. </t>
  </si>
  <si>
    <t>NER006Fatalities in all crises</t>
  </si>
  <si>
    <t xml:space="preserve">Affected groups in the crisis-affected areas of the multiple crisis include; refugees, asylum seekers, internally displaced persons, host communities and other persons of concern. </t>
  </si>
  <si>
    <t>NER006Crisis affected groups</t>
  </si>
  <si>
    <t>https://data.unhcr.org/fr/documents/details/110820</t>
  </si>
  <si>
    <t xml:space="preserve">The statistics of persons displaced in the Republic of Niger because of the Lake Chad Basin Crisis, examines the displacement situations in the Diffa region. Persons displaced include; refugees, asylum seekers, internally displaced persons, and other persons of concerns.This figure summarizes displaced persons within the Diffa region. </t>
  </si>
  <si>
    <t>NER002People displaced</t>
  </si>
  <si>
    <t xml:space="preserve">Fatalities incurred in the Republic of Niger from the 01st of February 2024 to the 31st of July 2024. These fatalities are reported in the Diffa region. This figure presents various events from ACLED in relation to the  Lake Chad Basin Crisis which include; battles, violence against civilians, explosions, remote violence and riots. </t>
  </si>
  <si>
    <t>NER002Fatalities reported</t>
  </si>
  <si>
    <t xml:space="preserve">Fatalities incurred in the Republic of Niger from the 01st of February 2024 to the 31st of July 2024. These fatalities are reported in the Diffa, Maradi, Tahoua, and Tillabery region. This figure presents various events from ACLED in relation to the multiple crises which include; battles, violence against civilians, explosions, remote violence and riots.  </t>
  </si>
  <si>
    <t>NER002Fatalities in all crises</t>
  </si>
  <si>
    <t xml:space="preserve">Affected groups in the crisis-affected area of the Boko Haram Crisis include; refugees, asylum seekers, internally displaced persons, and other persons of concern. </t>
  </si>
  <si>
    <t>NER002Crisis affected groups</t>
  </si>
  <si>
    <t>https://data.unhcr.org/fr/documents/details/110818; https://data.unhcr.org/fr/documents/details/110821</t>
  </si>
  <si>
    <t>The statistics of persons displaced in the Republic of Niger because of the Mali - Burkina Faso Conflict, examines the displacement situations in the Tahoua and Tillaberi regions. Persons displaced include; refugees, asylum seekers, internally displaced persons, and vulnerable migrants.This figure summarizes displaced persons within the Tahoua and Tillaberi regions</t>
  </si>
  <si>
    <t>NER003People displaced</t>
  </si>
  <si>
    <t xml:space="preserve">Fatalities incurred in the Republic of Niger from the 01st of February 2024 to the 31st of July 2024. These fatalities are reported in the Tahoua and Tillaberi regions. This figure presents various events from ACLED in relation to the Mali - Burkina Faso Conflict which include; battles, violence against civilians, explosions, remote violence and riots. </t>
  </si>
  <si>
    <t>NER003Fatalities reported</t>
  </si>
  <si>
    <t xml:space="preserve">Fatalities incurred in the Republic of Niger from the 01st of February 2024 to the 31st of July 2024 in all crises. These fatalities are reported in the following regions; Diffa, Maradi, Tahoua, and Tillabery. This figure presents various events from ACLED in relation to the multiple crises which include; battles, violence against civilians, explosions, remote violence and riots. </t>
  </si>
  <si>
    <t>NER003Fatalities in all crises</t>
  </si>
  <si>
    <t>Affected groups in the crisis-affected areas of the Mali-Burkina Faso Conflict include; refugees, asylum seekers, internally displaced persons and other persons of concern in the Tahoua and Tillaberi regions.</t>
  </si>
  <si>
    <t>NER003Crisis affected groups</t>
  </si>
  <si>
    <t>https://data.unhcr.org/fr/documents/details/110819</t>
  </si>
  <si>
    <t>The statistics of persons displaced in the Republic of Niger because of the Nigerian Refugee Crisis, examines the displacement situations in the Maradi region. Persons displaced include; refugees, internally displaced persons and vulnerable migrants.This figure summarizes displaced persons within the Maradi region of Niger.</t>
  </si>
  <si>
    <t>NER004People displaced</t>
  </si>
  <si>
    <t xml:space="preserve">Fatalities incurred in the Republic of Niger from the 01st of February 2024 to the 31st of July 2024. These fatalities are reported in the Maradi region. This figure presents various events from ACLED in relation to the Nigerian Refugee Crisis which include; battles, violence against civilians, explosions, remote violence and riots. </t>
  </si>
  <si>
    <t>NER004Fatalities reported</t>
  </si>
  <si>
    <t>NER004Fatalities in all crises</t>
  </si>
  <si>
    <t xml:space="preserve">Affected groups in the crisis-affected area of the Nigerian Refugees Crisis in Niger include; refugees, internally displaced persons and vulnerable migrants in the Maradi Region. </t>
  </si>
  <si>
    <t>NER004Crisis affected groups</t>
  </si>
  <si>
    <t>https://data.unhcr.org/en/documents/details/110734</t>
  </si>
  <si>
    <t>The statistics of persons displaced because of the Conflict in Burkina Faso, examines the displacement situations in this country. Persons displaced include; Refugees, Asylum Seekers, Internally Displaced Persons, and Refugees in asylum countries. This figure summarizes displaced persons in the 13 regions of the People's Republic of Burkina Faso.</t>
  </si>
  <si>
    <t>BFA002People displaced</t>
  </si>
  <si>
    <t xml:space="preserve">Fatalities incurred in the Conflict of the People's Republic of Burkina Faso from the 01st of February 2024 to the 31st of July 2024. These fatalities are reported in the 13 regions of Burkina Faso. This figure presents various events from ACLED in relation to the Burkina Faso Conflict which include; battles, violence against civilians, explosions, remote violence and riots. </t>
  </si>
  <si>
    <t>BFA002Fatalities reported</t>
  </si>
  <si>
    <t>BFA002Fatalities in all crises</t>
  </si>
  <si>
    <t xml:space="preserve">Affected groups in the crisis-affected area include: internally displaced persons (IDPs), refugees, asylum seekers, host communities, outgoing migrants in the neighbouring countries. </t>
  </si>
  <si>
    <t>BFA002Crisis affected groups</t>
  </si>
  <si>
    <t xml:space="preserve">The statistics of persons displaced in CAR because of the Complex Crisis, examines the displacement situations in this country. Persons displaced include; Refugees, Asylum Seekers, Returned Refugees, Internally Displaced Persons, Returned Internally Displaced Persons and Refugees in asylum countries.This figure summarizes displaced persons in the 17 departments of the Central African Republic and those living in other African countries. </t>
  </si>
  <si>
    <t>CAF001People displaced</t>
  </si>
  <si>
    <t xml:space="preserve">Fatalities incurred in the Central African Republic from the 01st of February 2024 to the 31st of July 2024. These fatalities are reported in the following 17 departments; Bangui, Bamingui-Bangoran, Basse-Kotto, Haute-Kotto, Haut-Mbomou, Kémo, Lobaye, Mambéré-Kadéï, Mbomou, Nana-Grébizi, Nana-Mambéré, Ombella-M'Poko, Ouaka, Ouham, Ouham-Pendé, Sangha-Mbaéré and Vakaga. This figure presents various events from ACLED in relation to the complex crisis which include; battles, violence against civilians, explosions, remote violence and riots. </t>
  </si>
  <si>
    <t>CAF001Fatalities reported</t>
  </si>
  <si>
    <t>CAF001Fatalities in all crises</t>
  </si>
  <si>
    <t>Affected groups in the crisis-affected area include; refugees, returnees, Internally Displaced Persons, and host communities. The affected persons are registered in the 17 departments of the Central African Republic.</t>
  </si>
  <si>
    <t>CAF001Crisis affected groups</t>
  </si>
  <si>
    <t>UNHCR 30/04/2024</t>
  </si>
  <si>
    <t>https://data.unhcr.org/en/documents/details/108676</t>
  </si>
  <si>
    <t>The statistics of persons displaced in Cameroon because of the multiple crises, examines the displacement situations in this country. Persons displaced include; Refugees, Asylum seekers, Internally Displaced Persons, Returned Refugees and Returnees. This figure summarizes displaced persons in the 8 regions; Far-north, Adamawa, East, Center, West, Littoral, Northwest and Southwest regions; and those living in neigbouring Nigeria and Central African Republic.</t>
  </si>
  <si>
    <t>CMR001People displaced</t>
  </si>
  <si>
    <t xml:space="preserve">Fatalities incurred in Cameroon from the 01st of February 2024 to the 31st of July 2024. These fatalities are reported in the 3 sub-crises located in various regions; Far-north, Adamawa, North, East, Center, West, Littoral, Northwest and Southwest regions. This figure presents various events from ACLED in relation to the Multiple Crisis which include; battles, violence against civilians, explosions, remote violence and riots. </t>
  </si>
  <si>
    <t>CMR001Fatalities reported</t>
  </si>
  <si>
    <t xml:space="preserve">Fatalities incurred in Cameroon from the 01st of February 2024 to the 31st of July 2024 in all crises. These fatalities are reported in the 3 sub-crises located in the different regions; Far-north, Adamawa, North, East, Center, West, Littoral, Northwest and Southwest regions. This figure presents various events from ACLED in relation to the Multiple Crisis which include; battles, violence against civilians, explosions, remote violence and riots. </t>
  </si>
  <si>
    <t>CMR001Fatalities in all crises</t>
  </si>
  <si>
    <t xml:space="preserve">Affected groups in the crisis-affected area include; refugees, asylum seekers, IDPs, returned IDPs and outgoing refugees The persons affected are registered in the; Far-north, North, Adamawa, East, Center, West, Littoral, Northwest and Southwest regions. </t>
  </si>
  <si>
    <t>CMR001Crisis affected groups</t>
  </si>
  <si>
    <t>The statistics of persons displaced in Cameroon because of the Lake Chad Basin Crisis, examines the displacement situations in this country. Persons displaced include; Refugees, Internally Displaced Persons, Outgoing Refugees and Returnees. This figure summarizes displaced persons in the 6 divisions of the Far North region namely; Diamaré, Mayo-Danay, Mayo-Kani, Logone-et-Chari, Mayo-Sava and Mayo-Tsanaga; and those living in neigbouring Nigeria and Chad.</t>
  </si>
  <si>
    <t>CMR002People displaced</t>
  </si>
  <si>
    <t xml:space="preserve">Fatalities incurred in Cameroon from the 01st of February 2024 to the 31st of July 2024. These fatalities are reported in the 6 divisions of the Far-North region; Diamaré, Mayo-Danay, Mayo-Kani, Logone-et-Chari, Mayo-Sava and Mayo-Tsanaga. This figure presents various events from ACLED in relation to the Lake Chad Basin Crisis which include; battles, violence against civilians, explosions, remote violence and riots. </t>
  </si>
  <si>
    <t>CMR002Fatalities reported</t>
  </si>
  <si>
    <t xml:space="preserve">Fatalities incurred in Cameroon from the 01st of February 2024 to the 31st of July 2024 in all crises. These fatalities are reported in the 8 regions; Far-north, Adamawa, East, Center, West, Littoral, Northwest and Southwest regions. This figure presents various events from ACLED in relation to the Multiple Crises which include; battles, violence against civilians, explosions, remote violence and riots. </t>
  </si>
  <si>
    <t>CMR002Fatalities in all crises</t>
  </si>
  <si>
    <t xml:space="preserve">Affected groups in the crisis-affected area in the Lake Chad Basin crisis in Cameroon include; Incoming refugees, Internally displaced persons and returnees. </t>
  </si>
  <si>
    <t>CMR002Crisis affected groups</t>
  </si>
  <si>
    <t>The statistics of persons displaced in Cameroon because of the Anglophone Crisis, examines the displacement situations in this country. Persons displaced include; Refugees, Outgoing refugees, Internally displaced persons, Asylum seekers and Returnees. This figure summarizes displaced persons in 6 different regions of Cameroon; Northwest, Southwest, Center, Littoral, West, and Adamaoua region; and those living in neigbouring Nigeria.</t>
  </si>
  <si>
    <t>CMR003People displaced</t>
  </si>
  <si>
    <t xml:space="preserve">Fatalities incurred in Cameroon from the 01st of February 2024 to the 31st of July 2024. These fatalities are reported in the Northwest and Southwest regions and neighbouring regions like; the Center, Littoral, and the West regions. This figure presents various events from ACLED in relation to the Anglophone Crisis which include; battles, violence against civilians, explosions, remote violence and riots. </t>
  </si>
  <si>
    <t>CMR003Fatalities reported</t>
  </si>
  <si>
    <t>CMR003Fatalities in all crises</t>
  </si>
  <si>
    <t xml:space="preserve">Affected groups in the crisis-affected area in the Anglophone Crisis in Cameroon include; refugees, internally displaced persons, asylum seekers, returnees, and outgoing refugees. This group of persons are either residing or displaced in the neighbouring regions like; the Center, West, Littoral and Adamaoua region but mostly in the Northwest and Southwest regions. </t>
  </si>
  <si>
    <t>CMR003Crisis affected groups</t>
  </si>
  <si>
    <t xml:space="preserve">The statistics of persons displaced in Cameroon because of the CAR Refugee Crisis, examines the displacement situations in this country. Persons displaced include; Refugees and Returned Refugees. This figure summarizes displaced persons in 3 Northeastern regions (Adamawa, East and North regions); and those living in neigbouring Central African Republic. </t>
  </si>
  <si>
    <t>CMR004People displaced</t>
  </si>
  <si>
    <t xml:space="preserve">Fatalities incurred in Cameroon from the 01st of February 2024 to the 31st of July 2024. These fatalities are reported in the 3 Northeastern regions (Adamawa, East and North regions). This figure presents various events from ACLED in relation to the CAR Refugee Crisis which include; battles, violence against civilians, explosions, remote violence and riots. </t>
  </si>
  <si>
    <t>CMR004Fatalities reported</t>
  </si>
  <si>
    <t>CMR004Fatalities in all crises</t>
  </si>
  <si>
    <t>The affected group in the crisis-affected area of the CAR Refugees Crisis in Cameroon consists of incoming refugees from the Central African Republic, returned refugees and the host communities.</t>
  </si>
  <si>
    <t>CMR004Crisis affected groups</t>
  </si>
  <si>
    <t>UNHCR 19/08/2024</t>
  </si>
  <si>
    <t>https://data.unhcr.org/en/documents/details/110634</t>
  </si>
  <si>
    <t xml:space="preserve">The statistics of persons displaced in DRC because of the Complex Crisis examines the displacement situations in this country. Persons displaced include; Refugees , Asylum Seekers, Internally Displaced Persons, and Returned Internally Displaced Persons. This figure summarizes displaced persons in the 26 provinces of the Democratic Republic of Congo and those living in other African countries. </t>
  </si>
  <si>
    <t>COD001People displaced</t>
  </si>
  <si>
    <t xml:space="preserve">Fatalities incurred in the complex crisis of the Democratic Republic of Congo from the 01st of February 2024 to the 31st of July 2024. These fatalities are reported in the 26 provinces of the Democratic Republic of Congo. This figure presents various events from ACLED in relation to the complex crisis which include; battles, violence against civilians, explosions, remote violence and riots. </t>
  </si>
  <si>
    <t>COD001Fatalities reported</t>
  </si>
  <si>
    <t>COD001Fatalities in all crises</t>
  </si>
  <si>
    <t xml:space="preserve">The affected groups in the crisis-affected area of the complex crisis in the Democratic Republic of Congo include; Refugees, Asylum seekers, Internally Displaced Persons, and Returned Internally Displaced Persons. These groups of persons are either residing or displaced in the 26 provinces of DRC and in other neighbouring countries. </t>
  </si>
  <si>
    <t>COD001Crisis affected groups</t>
  </si>
  <si>
    <t>https://data.unhcr.org/en/documents/details/110404</t>
  </si>
  <si>
    <t xml:space="preserve">The statistics of persons displaced in Chad because of the Complex Crisis examines, the displacement situations in this country. Persons displaced include; Refugees, Asylum Seekers, Internally Displaced Persons, and Returned Internally Displaced Persons. This figure summarizes displaced persons in the 9 regions entirely affected by the 3 sub-crises. Displaced refugees and asylum seekers originated from neighbouring countries such as; Sudan, Central African Republic, Nigeria, Democratic Republic of Congo and other countries. </t>
  </si>
  <si>
    <t>TCD001People displaced</t>
  </si>
  <si>
    <t xml:space="preserve">Fatalities incurred in Chad from the 01st of February 2024 to the 31st of July 2024. These fatalities are reported in the 9 regions affected by the 3 sub-crises which include; Lac, Logone Oriental, Mandoul, Moyen-Chari, Salamat, Sila, Ouaddai, Wadi Fira, and Ennedi Est. This figure presents various events from ACLED in relation to the Complex Crisis which include; battles, violence against civilians, explosions, remote violence and riots. </t>
  </si>
  <si>
    <t>TCD001Fatalities reported</t>
  </si>
  <si>
    <t xml:space="preserve">Fatalities incurred in Chad from the 01st of February 2024 to the 31st of July 2024 in all crises. These fatalities are reported in the 9 regions affected by the 3 sub-crises which include; Lac, Logone Oriental, Mandoul, Moyen-Chari, Salamat, Sila, Ouaddai, Wadi Fira, and Ennedi Est. This figure presents various events from ACLED in relation to the Complex Crisis which include; battles, violence against civilians, explosions, remote violence and riots. </t>
  </si>
  <si>
    <t>TCD001Fatalities in all crises</t>
  </si>
  <si>
    <t xml:space="preserve">The affected groups in the crisis-affected area of the Complex Crisis of Chad include; refugees, asylum seekers, Internally Displaced Persons, returnees and host communities. The affected groups are from the neighbouring countries of Chad and in some regions of Chad which include; Lac, Logone Oriental, Mandoul, Moyen-Chari, Salamat, Sila, Ouaddai, Wadi Fira, and Ennedi Est. </t>
  </si>
  <si>
    <t>TCD001Crisis affected groups</t>
  </si>
  <si>
    <t xml:space="preserve">The statistics of persons displaced in Chad because of the Lake Chad Basin Crisis examines, the displacement situations in this country. Persons displaced include; Refugees, Asylum Seekers, Internally Displaced Persons, and Returnees. This figure summarizes displaced persons in the Lac region of the Republic of Chad. </t>
  </si>
  <si>
    <t>TCD003People displaced</t>
  </si>
  <si>
    <t xml:space="preserve">Fatalities incurred in Chad from the 01st of February 2024 to the 31st of July 2024. These fatalities are reported in the Lac region of the Republic of Chad. This figure presents various events from ACLED in relation to the Lake Chad Basin Crisis which include; battles, violence against civilians, explosions, remote violence and riots. </t>
  </si>
  <si>
    <t>TCD003Fatalities reported</t>
  </si>
  <si>
    <t>TCD003Fatalities in all crises</t>
  </si>
  <si>
    <t xml:space="preserve">The affected groups in the crisis-affected area of the Lake Chad Basin Crisis are comprised of; refugees, asylum seekers, internally displaced persons and the host community. These groups are from the Lac region in the Republic of Chad. </t>
  </si>
  <si>
    <t>TCD003Crisis affected groups</t>
  </si>
  <si>
    <t>The statistics of persons displaced in Chad because of the CAR Refugee Crisis examines, the displacement situations in this country. Persons displaced include; Refugees, Asylum Seekers, and Returnees. This figure summarizes displaced persons in Logone Oriental, Mandoul, Moyen-Chari, and Salamat region of the Republic of Chad; and those displaced from the Central African Republic.</t>
  </si>
  <si>
    <t>TCD004People displaced</t>
  </si>
  <si>
    <t xml:space="preserve">Fatalities incurred in Chad from the 01st of February 2024 to the 31st of July 2024. These fatalities are reported in the Logone Oriental, Mandoul, Moyen-Chari and Salamat region of the Republic of Chad. This figure presents various events from ACLED in relation to the CAR Refugee Crisis which include; battles, violence against civilians, explosions, remote violence and riots. </t>
  </si>
  <si>
    <t>TCD004Fatalities reported</t>
  </si>
  <si>
    <t>TCD004Fatalities in all crises</t>
  </si>
  <si>
    <t xml:space="preserve">The affected groups in the crisis-affected area of the CAR Refugees Crisis are comprised of; refugees, asylum seekers and returnees. The affected groups are from the various regions in the Republic of Chad which include; Logone Oriental, Mandoul, Moyen-Chari, and Salamat. </t>
  </si>
  <si>
    <t>TCD004Crisis affected groups</t>
  </si>
  <si>
    <t xml:space="preserve">The statistics of persons displaced in Chad because of the Darfur Refugee Crisis examines, the displacement situation in this country. Persons displaced include; Refugees, Asylum Seekers and Returnees. This figure summarizes displaced persons in Ennedi Est, Ouaddai, Sila and Wadi Fira region of the Republic of Chad; and those displaced from the Republic of Sudan. </t>
  </si>
  <si>
    <t>TCD005People displaced</t>
  </si>
  <si>
    <t xml:space="preserve">Fatalities incurred in Chad from the 01st of February 2024 to the 31st of July 2024. These fatalities are reported in Ennedi Est, Ouaddai, Sila and Wadi Fira region of the Republic of Chad. This figure presents various events from ACLED in relation to the Darfur Refugee Crisis which include; battles, violence against civilians, explosions, remote violence and riots. </t>
  </si>
  <si>
    <t>TCD005Fatalities reported</t>
  </si>
  <si>
    <t>TCD005Fatalities in all crises</t>
  </si>
  <si>
    <t xml:space="preserve">The affected groups in the crisis-affected area of the Darfur Refugees Crisis in Chad are comprised of; refugees and returnees. The affected groups are from the various regions in the Republic of Chad which include; Ouaddai, Wadi Fira, Ennedi Est and Sila. </t>
  </si>
  <si>
    <t>TCD005Crisis affected groups</t>
  </si>
  <si>
    <t xml:space="preserve">The statistics of persons displaced in Benin northern regions of Alibori and Atacora. Displaced persons include; Refugees, Asylum Seekers and Internally Displaced Persons. </t>
  </si>
  <si>
    <t>BEN002People displaced</t>
  </si>
  <si>
    <t xml:space="preserve">Fatalities incurred in Benin from the 01st of February 2024 to the 31st of July 2024. These fatalities are reported northern regions of Alibori and Atacora. This figure presents various events from ACLED in relation to the Conflcit in Northern Benin which include; battles, violence against civilians, explosions, remote violence and riots. </t>
  </si>
  <si>
    <t>BEN002Fatalities reported</t>
  </si>
  <si>
    <t>BEN002Fatalities in all crises</t>
  </si>
  <si>
    <t>The affected groups in the crisis-affected area of the conflict in Northen Benin include internally displaced people, refugees/asylum seekers and the host communities.</t>
  </si>
  <si>
    <t>BEN002Crisis affected groups</t>
  </si>
  <si>
    <t xml:space="preserve">The statistics of persons displaced in Togo northern region of Savanes. Displaced persons include; Refugees, Asylum Seekers and Internally Displaced Persons. </t>
  </si>
  <si>
    <t>TGO002People displaced</t>
  </si>
  <si>
    <t xml:space="preserve">Fatalities incurred in Togo from the 01st of February 2024 to the 31st of July 2024. These fatalities are reported northern region of Savanes. This figure presents various events from ACLED in relation to the Conflcit in Northern Togo which include; battles, violence against civilians, explosions, remote violence and riots. </t>
  </si>
  <si>
    <t>TGO002Fatalities reported</t>
  </si>
  <si>
    <t>TGO002Fatalities in all crises</t>
  </si>
  <si>
    <t>The affected groups in the crisis-affected area of the conflict in Northern Togo include internally displaced people, refugees/asylum seekers and the host communities.</t>
  </si>
  <si>
    <t>TGO002Crisis affected groups</t>
  </si>
  <si>
    <t>WPR Accessed on 16/08/2024</t>
  </si>
  <si>
    <t>https://worldpopulationreview.com/countries/ethiopia-population</t>
  </si>
  <si>
    <t>Total population of Ethiopia as of August 2024 according to world population review.</t>
  </si>
  <si>
    <t>ETH005Total population</t>
  </si>
  <si>
    <t>HDX Accessed 19/04/2024</t>
  </si>
  <si>
    <t>https://data.humdata.org/dataset/cod-ab-eth/resource/d3c856b1-a252-461f-8531-ecbb5fb7a6b3</t>
  </si>
  <si>
    <t>The total area of the drought affected regions of Afar (94,889) | Amhara (155,639) | Oromia (323,018) | SNNP (63,396) | Somali (311,105) | Tigray (52,629) in square kilometres.</t>
  </si>
  <si>
    <t>ETH005Landmass affected</t>
  </si>
  <si>
    <t>HDX 2023 ;  OCHA 26/02/2024</t>
  </si>
  <si>
    <t>https://data.humdata.org/dataset/cod-ps-eth/resource/f82b20f1-8a76-46e9-ba9a-29e531f7af3c ; https://www.unocha.org/attachments/315207fa-1297-493b-bec1-20016aebed01/2024_Ethiopia_Humanitarian_Needs_Overview_Feb_2024.pdf</t>
  </si>
  <si>
    <t xml:space="preserve">The total number of people exposed includes all the people living in the drought affected regions: Tigray (5,738,996) | Afar (2,033,002) | Amhara (22,876,991) | Oromia (39,987,194) | Somali (6,637,799) | SNNP (13,763,888) | South West Ethiopia (3,587,210). </t>
  </si>
  <si>
    <t>ETH005People exposed</t>
  </si>
  <si>
    <t xml:space="preserve">The total number of people exposed is also considered affected due to the overall impact of drought and El Nino. The ongoing drought also started to affect regions as Tigray which had not been included before. Tigray (5,738,996) | Afar (2,033,002) | Amhara (22,876,991) | Oromia (39,987,194) | Somali (6,637,799) | SNNP (13,763,888) | South West Ethiopia (3,587,210). </t>
  </si>
  <si>
    <t>ETH005People affected</t>
  </si>
  <si>
    <t>UNHCR  20/06/2024</t>
  </si>
  <si>
    <t>https://reliefweb.int/report/ethiopia/ethiopia-refugees-and-internally-displaced-persons-31-may-2024</t>
  </si>
  <si>
    <t>According to UNHCR 18% of 4,385,789 were displaced as a result of drought up until May 2024. The number might have reduced from the May publication 900k since we had a disagregated figures for displaced in different crises and drought in specific</t>
  </si>
  <si>
    <t>ETH005People displaced</t>
  </si>
  <si>
    <t>WHO 20/10/2023; OCHA 10/01/2024</t>
  </si>
  <si>
    <t>https://reliefweb.int/report/ethiopia/weekly-bulletin-outbreaks-and-other-emergencies-week-40-02-october-08-october-2023-data-reported-1700-08-october-2023; https://reliefweb.int/report/ethiopia/ethiopia-situation-report-10-jan-2024</t>
  </si>
  <si>
    <t>Between 1 January and 24 December, over 30,386(9)** measles** cases, including 233 deaths (0.77 per cent) were reported across Ethiopia, mainly from the five regions of SWEP (36 per cent), Oromia (23 per cent), Amhara (16 per cent) and Somali (10 per cent) representing 89 per cent of the cases. With regards to cholera, the outbreak continues to affect 11 regions with close to 29,380 cases, including 421 deathsand a cumulative case fatality rate (CFR) of 1.43 per cent between January and 23 December 2023, according to the Ethiopian Public Health Institute.  We sum Measles and Cholera cases to have an approximation of the total number of illness cases reported (excluding malaria which is expressed in terms of million cases; 3.7 million(8)** cases** between 1 January and 17 December this year.). In TOTAL we have 30,386 +  29,380 = 59766</t>
  </si>
  <si>
    <t>ETH005Illness cases reported</t>
  </si>
  <si>
    <t xml:space="preserve">ACLED accessed on 16/08/2024 </t>
  </si>
  <si>
    <t xml:space="preserve">https://acleddata.com/data-export-tool/ </t>
  </si>
  <si>
    <t>Number of fatalities between 16 February 2024  to 16 August 2024 in Ethiopia from ACLED in the country 5388. This figure covers fatalities from all crises.</t>
  </si>
  <si>
    <t>ETH005Fatalities in all crises</t>
  </si>
  <si>
    <t>The number of people in need corresponds to the number of people in need living in the drought affected regions as reported by OCHA in the HNO 2024.</t>
  </si>
  <si>
    <t>ETH005People in Need</t>
  </si>
  <si>
    <t>HDX 2023</t>
  </si>
  <si>
    <t>https://data.humdata.org/dataset/cod-ps-eth/resource/f82b20f1-8a76-46e9-ba9a-29e531f7af3c</t>
  </si>
  <si>
    <t>Level 1 corresponds to the number of people exposed minus affected. Since the total population exposed in this crisis is also affected (therefore placed on level 2+) the result for this indicator is 0.</t>
  </si>
  <si>
    <t>ETH005Minimal humanitarian conditions - Level 1</t>
  </si>
  <si>
    <t>The number of people in Stressed humanitarian conditions Level 2 was calculated using the INFORM Severity methodology: to the total people affected (minus) the people in need.</t>
  </si>
  <si>
    <t>ETH005Stressed humanitarian conditions - Level 2</t>
  </si>
  <si>
    <t>The total number of people in need in level 3 has been extrapolated from the intersectoral severity level per area (admin 2) based on the HNO 2024. People in level 3 correspond to the total number of people in need living in drought affected regions and in areas classified as intersectoral severity levels 1, 2 and 3. Level 3 encompasses the first 3 levels as they are all considered people in need. We changed the methodology from the last severity that's why there is a change in level 4.</t>
  </si>
  <si>
    <t>ETH005Moderate humanitarian conditions - Level 3</t>
  </si>
  <si>
    <t>The total number of people in need in level 4 has been extrapolated from the intersectoral severity level per area (admin 2) based on the HNO 2024. People in level 4 correspond to the total number of people in need living in drought affected regions and in areas classified as intersectoral severity level 4. We changed the methodology from the last severity that's why there is a change in level 4.</t>
  </si>
  <si>
    <t>ETH005Severe humanitarian conditions - Level 4</t>
  </si>
  <si>
    <t>We are using the area severity from the HNO 2024 based on the JIAF 2.0 methodology to estimate the people in need severity breakdown. As no area is classified as 5 in the intersectoral severity, there are no people in level 5. We changed the methodology from the last severity that's why there is a change in level 5.</t>
  </si>
  <si>
    <t>ETH005Extreme humanitarian conditions - Level 5</t>
  </si>
  <si>
    <t>ETH004Total population</t>
  </si>
  <si>
    <t>https://www.citypopulation.de/en/ethiopia/cities/</t>
  </si>
  <si>
    <t>The total area of Afar (94,889) | Amhara (155,639) | Tigray (53,000) total 303,528.</t>
  </si>
  <si>
    <t>ETH004Landmass affected</t>
  </si>
  <si>
    <t>Number of people living in Tigray: 5,738,996 | Afar: 2,033,002 | Amhara: 22,876,991</t>
  </si>
  <si>
    <t>ETH004People exposed</t>
  </si>
  <si>
    <t xml:space="preserve">All population of Tigray, Afar, and Amhara are affected by Northern Ethiopia crisis. </t>
  </si>
  <si>
    <t>ETH004People affected</t>
  </si>
  <si>
    <t>UNHCR 17 /05/2024</t>
  </si>
  <si>
    <t>https://reliefweb.int/report/ethiopia/regional-bureau-east-horn-africa-and-great-lakes-region-ethiopia-situation-population-concern-unhcr-30-apr-2024</t>
  </si>
  <si>
    <t>As of  31 May 2024, people displaced as a result of conflict were 65% of 4,385,789 =2,850,762.85 according to UNHCR.  The areas of concern are Afar, Tigray and Amhara. However, this might not accurately capture figures from people displaced from regions also undergoing conflict. The figure might also include fatalities from conflict in other regions too apart from northern Ethiopia</t>
  </si>
  <si>
    <t>ETH004People displaced</t>
  </si>
  <si>
    <t>OCHA 01/12/2023</t>
  </si>
  <si>
    <t>https://reliefweb.int/report/ethiopia/ethiopia-situation-report-1-dec-2023</t>
  </si>
  <si>
    <t>The Amhara Public Health Institute (APHI), a total of 506,058 malaria cases with 13 deaths have been reported between 9 July - 11 November. The Upsurge of cholera outbreaks in North Wello and Wag Hamra zones have been reported with over 500 cases in November 2023.</t>
  </si>
  <si>
    <t>ETH004Illness cases reported</t>
  </si>
  <si>
    <t xml:space="preserve">Number of fatalities between 16/02/2024 to 16/08/2024 in Ethiopia from ACLED in Amhara, Tigray and Afar gave a total of 181 fatalities. The number might be this high because of the violence ongoing in Amhara </t>
  </si>
  <si>
    <t>ETH004Fatalities reported</t>
  </si>
  <si>
    <t>ETH004Fatalities in all crises</t>
  </si>
  <si>
    <t xml:space="preserve">An estimated 9.1 million people are in need of food of assistance in the Afar, Amhara and Tigray region, particularly in zones that were affected by the conflict. This figure might be an underestimation since it doesn not include regions with pockets of violence or conflict. </t>
  </si>
  <si>
    <t>ETH004People in Need</t>
  </si>
  <si>
    <t>ETH004Minimal humanitarian conditions - Level 1</t>
  </si>
  <si>
    <t>The number of people inStressed Humanitarian conditions corresponds to the total people affected minus the people in need, as per INFORM Severity Index methodology.</t>
  </si>
  <si>
    <t>ETH004Stressed humanitarian conditions - Level 2</t>
  </si>
  <si>
    <t>The total number of people in need in level 3 has been extrapolated from the intersectoral severity level per area (admin 2) based on the HNO 2024. People in level 3 correspond to the total number of people in need living in areas classified as intersectoral severity level 1, 2 and 3. Level 3 in the Severity Index includes all three levels since the HNO considers them all people in need. We changed the methodology from the last severity that's why there is a change in level 3.</t>
  </si>
  <si>
    <t>ETH004Moderate humanitarian conditions - Level 3</t>
  </si>
  <si>
    <t>The total number of people in need in level 4 has been extrapolated from the intersectoral severity level per area (admin 2) based on the HNO 2024. People in level 4 correspond to the total number of people in need living in areas classified as intersectoral severity level 4. We changed the methodology from the last severity that's why there is a change in level 4.</t>
  </si>
  <si>
    <t>ETH004Severe humanitarian conditions - Level 4</t>
  </si>
  <si>
    <t>ETH004Extreme humanitarian conditions - Level 5</t>
  </si>
  <si>
    <t>ETH003Total population</t>
  </si>
  <si>
    <t>World Bank landmass accessed on 28/09/2022</t>
  </si>
  <si>
    <t>https://data.worldbank.org/indicator/AG.LND.TOTL.K2?locations=ET</t>
  </si>
  <si>
    <t>Figure represents the total area of Ethiopia. Humanitarian needs are present in all regions and the complex crisis has impacts on the whole country</t>
  </si>
  <si>
    <t>ETH003Landmass affected</t>
  </si>
  <si>
    <t>HDX 2023 ; UNHCR 22/04/2024</t>
  </si>
  <si>
    <t>https://data.humdata.org/dataset/cod-ps-eth/resource/f82b20f1-8a76-46e9-ba9a-29e531f7af3c ; https://reliefweb.int/report/ethiopia/ethiopia-refugees-and-internally-displaced-persons-31-march-2024</t>
  </si>
  <si>
    <t>The number of people exposed includes the host population of the regions were refugees and asylum seekers are located. This is an adjustement compared to previous months when the total population was included. Below is the number of refugees and asylum seekers in each region: Amhara (29,190), Benishangul (80,283), Gambela (386,123), SNNP (4,938), Somali (313,871), Oromia (4,037), Afar (59,768), Tigray (2,063), Addis Ababa (77,662). The population of these regions is as follows according to HDX data 2023; Tigray (5,738,996), Afar (2,033,002), Amhara (22,876,991), Oromia (39,987,194), Somali (6,637,799), Benishangul Gumz (1,218,000), SNNP (Southern Nations, Nationalities, and Peoples') (13,763,888), Gambela (508,004), Addis Ababa (3,859,999).</t>
  </si>
  <si>
    <t>ETH003People exposed</t>
  </si>
  <si>
    <t>https://data.unhcr.org/en/country/eth</t>
  </si>
  <si>
    <t>Ethiopia is the third largest refugee hosting country in Africa, home to over 1M refugees and asylum seekers—mainly from South Sudan, Somalia and Eritrea. They are the number of people affected by the international displacement crisis.</t>
  </si>
  <si>
    <t>ETH003People affected</t>
  </si>
  <si>
    <t xml:space="preserve">As of 31th July  2024 the total number of refugees and asylum seekers in Ethiopia is 1064412. </t>
  </si>
  <si>
    <t>ETH003People displaced</t>
  </si>
  <si>
    <t>ETH003Fatalities in all crises</t>
  </si>
  <si>
    <t>The total number of refugees and asylum seekers in Ethiopia is considered as people in need in this crisis because they need almost all forms of assistance from food, shelter, protection etc.</t>
  </si>
  <si>
    <t>ETH003People in Need</t>
  </si>
  <si>
    <t>HDX 2023; UNHCR 31/07/2024</t>
  </si>
  <si>
    <t>https://data.humdata.org/dataset/cod-ps-eth/resource/f82b20f1-8a76-46e9-ba9a-29e531f7af3c; https://data.unhcr.org/en/country/eth</t>
  </si>
  <si>
    <t>INFORM severity index methodology was used to compute level 1 and 2. Level 3 to 5 is a sumation of people in need. Levels 1 = the number of people exposed - affected population</t>
  </si>
  <si>
    <t>ETH003Minimal humanitarian conditions - Level 1</t>
  </si>
  <si>
    <t>HDX 2023 ; UNHCR 16/03/2024, UNHCR 18/07/2024</t>
  </si>
  <si>
    <t>https://data.humdata.org/dataset/cod-ps-eth/resource/f82b20f1-8a76-46e9-ba9a-29e531f7af3c ; https://data.unhcr.org/en/documents/download/107313</t>
  </si>
  <si>
    <t xml:space="preserve">The number of people in level 2 corresponds to the number of affected population minus the PIN; since this number is the same (all people affected in this crisis are all in need) then the result is 0. </t>
  </si>
  <si>
    <t>ETH003Stressed humanitarian conditions - Level 2</t>
  </si>
  <si>
    <t>INFORM severity index methodology was used to compute level 1 and 2. Level 3 to 5 is a sumation of people in need.</t>
  </si>
  <si>
    <t>ETH003Moderate humanitarian conditions - Level 3</t>
  </si>
  <si>
    <t>https://reliefweb.int/map/ethiopia/regional-bureau-east-horn-africa-and-great-lakes-region-ethiopia-situation-refugees-asylum-seekers-and-idps-31-jul-2023; https://reliefweb.int/report/ethiopia/ethiopia-unhcr-operational-update-june-2024</t>
  </si>
  <si>
    <t xml:space="preserve">INFORM severity index methodology was used to compute level 1 and 2. Level 3 to 5 is a sumation of people in need. There was no information to help classify people in level 4 therefore we used an assumption that the figures for the level 4 are included in PIN hence under level 3 </t>
  </si>
  <si>
    <t>ETH003Severe humanitarian conditions - Level 4</t>
  </si>
  <si>
    <t>INFORM severity index methodology was used to compute level 1 and 2. Level 3 to 5 is a sumation of people in need. There was no information to help classify people in level 5 therefore we used an assumption that the figures for the level 5 are included in PIN hence under level 3.</t>
  </si>
  <si>
    <t>ETH003Extreme humanitarian conditions - Level 5</t>
  </si>
  <si>
    <t>ETH001Total population</t>
  </si>
  <si>
    <t>Figure represents the total area of Ethiopia. Humanitarian needs are present in all regions and the complex crisis has impacts on the whole country.</t>
  </si>
  <si>
    <t>ETH001Landmass affected</t>
  </si>
  <si>
    <t>The whole country is exposed to the complex crisis therefore the total population is counted as exposed.</t>
  </si>
  <si>
    <t>ETH001People exposed</t>
  </si>
  <si>
    <t>The whole population in Ethiopia is affected by the crisis.</t>
  </si>
  <si>
    <t>ETH001People affected</t>
  </si>
  <si>
    <t>UNHCR 09/07/2024</t>
  </si>
  <si>
    <t>https://reliefweb.int/report/ethiopia/ethiopia-refugees-and-internally-displaced-persons-31-may-2024; https://reliefweb.int/report/ethiopia/unicef-ethiopia-humanitarian-situation-report-no-5-may-2024</t>
  </si>
  <si>
    <t>Ethiopia currently host 1051918 refugees and asylum seekers and has recorded 4500000 internal displaced persons as from 09/07/2024</t>
  </si>
  <si>
    <t>ETH001People displaced</t>
  </si>
  <si>
    <t>WFP 16/12/2022</t>
  </si>
  <si>
    <t>https://reliefweb.int/report/ethiopia/wfp-ethiopia-drought-response-situation-report-6-november-2022</t>
  </si>
  <si>
    <t>Children under five with severe acute malnutrition considered ill.</t>
  </si>
  <si>
    <t>ETH001Illness cases reported</t>
  </si>
  <si>
    <t>ETH001Fatalities reported</t>
  </si>
  <si>
    <t>ETH001Fatalities in all crises</t>
  </si>
  <si>
    <t xml:space="preserve"> OCHA 26/02/2024; UNICEF 09/07/2024</t>
  </si>
  <si>
    <t>https://www.unocha.org/publications/report/ethiopia/ethiopia-humanitarian-needs-overview-2024-february-2024; https://reliefweb.int/report/ethiopia/unicef-ethiopia-humanitarian-situation-report-no-5-may-2024</t>
  </si>
  <si>
    <t xml:space="preserve">According to UNICEF for Ethiopia the number of people in need is 21.4 million people in 2024. </t>
  </si>
  <si>
    <t>ETH001People in Need</t>
  </si>
  <si>
    <t>WPR Accessed on 20/01/2024; ACTED 28/04/2023 ;  OCHA  28/07/2022 ; WFP 13/1/2023 ; World Vision 18/1/2023; UNHCR accessed 30/4/2023 ; UNHCR 23/3/2023</t>
  </si>
  <si>
    <t>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t>
  </si>
  <si>
    <t xml:space="preserve">The people in level 1 is the total number of people exposed, since all the people exposed is also affected they are placed on level 2 and above. </t>
  </si>
  <si>
    <t>ETH001Minimal humanitarian conditions - Level 1</t>
  </si>
  <si>
    <t>ACTED 28/04/2023 ;  OCHA  28/07/2022 ; WFP 13/1/2023 ; WPR Accessed on 16/08/2024; UNHCR accessed 30/4/2023 ; UNHCR 23/3/2023</t>
  </si>
  <si>
    <t>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 https://reliefweb.int/report/ethiopia/unicef-ethiopia-humanitarian-situation-report-01-november-31-december-2023</t>
  </si>
  <si>
    <t>According to the Inform Severity methodology, the level 2 is estimated by taking a difference of total affected (132 489 162) - people in need (21 360 000).</t>
  </si>
  <si>
    <t>ETH001Stressed humanitarian conditions - Level 2</t>
  </si>
  <si>
    <t>https://www.unocha.org/attachments/315207fa-1297-493b-bec1-20016aebed01/2024_Ethiopia_Humanitarian_Needs_Overview_Feb_2024.pdf; https://reliefweb.int/report/ethiopia/unicef-ethiopia-humanitarian-situation-report-no-5-may-2024</t>
  </si>
  <si>
    <t>Because of the complexity of the crisis in Ethiopia and the limited information to help calculate a different severity of needs breakdown, this was considered to be the best approach in this context. All the people in level 3 correspond to the number of people in need living in area classified as severity level 1, 2 and 3 in the HNO (all three levels were considered in level 3 since they are all counted as people in need).</t>
  </si>
  <si>
    <t>ETH001Moderate humanitarian conditions - Level 3</t>
  </si>
  <si>
    <t>The number of people in level 4 is based on an extrapolation of the area severity provided by the HNO 2024 using JIAF 2.0 methodology. Because of the complexity of the crisis in Ethiopia and the limited information to help calculate a different severity of needs breakdown, this was considered to be the best approach in this context. All the people in level 4 correspond to the number of people in need living in area classified as severity level 4 in the HNO.</t>
  </si>
  <si>
    <t>ETH001Severe humanitarian conditions - Level 4</t>
  </si>
  <si>
    <t>As we are applying the HNO 2024 area severity breakdown to estimate the number of people in need per each severity level, this figure is 0 as there were no areas classified in intersectoral severity 5, based on the JIAF 2.0 methodology applied.</t>
  </si>
  <si>
    <t>ETH001Extreme humanitarian conditions - Level 5</t>
  </si>
  <si>
    <t>The State Statistical Committee of the Republic of Azerbaijan accessed on 14/03/2024;
JAM news 07/07/2021;  UNHCR accessed on 13/05/2024; UNHCR 08/07/2022; crisis group accessed on 30/05/2023</t>
  </si>
  <si>
    <t>https://www.stat.gov.az/source/demoqraphy/ap/?lang=en;
https://jam-news.net/karabakh-and-east-zangezur-economic-regions-are-created-in-azerbaijan/ ;  https://data2.unhcr.org/en/country/arm?secret=unhcrrestricted; https://data.unhcr.org/en/documents/details/94135;
https://www.crisisgroup.org/content/nagorno-karabakh-conflict-visual-explainer</t>
  </si>
  <si>
    <t>There is no reliable disaggregated data on the humanitarian conditions, so ACAPS considers that level 1 represents the exposed population (the total population of Karabakh Economic Region and Eastern Zangazur Region- the number of people displaced from Nagorno-Karabakh to Armenia as of 07 February 2024) minus the total population in the most affected areas due to population movement and blockade (Khojaly district , Khojavand district , Shusha district , Tartar district , Kalbajar district).</t>
  </si>
  <si>
    <t>AZE002Minimal humanitarian conditions - Level 1</t>
  </si>
  <si>
    <t>The State Statistical Committee of the Republic of Azerbaijan accessed on 14/03/2024 ; crisis group accessed on 30/05/2023 ; The Guardian 02/10/2023 ; UNHCR accessed on 13/05/2024</t>
  </si>
  <si>
    <t>https://www.stat.gov.az/source/demoqraphy/ap/?lang=en ; https://www.crisisgroup.org/content/nagorno-karabakh-conflict-visual-explainer ; https://www.theguardian.com/world/2023/oct/02/nagorno-karabakh-ghost-town-un-ethnic-armenians-azerbaijan#:~:text=%E2%80%9CAs%20few%20as%2050%20to,the%20experience%20must%20have%20caused.%E2%80%9D ; https://data2.unhcr.org/en/country/arm?secret=unhcrrestricted.</t>
  </si>
  <si>
    <t>There is no reliable disaggregated data on the humanitarian conditions, so ACAPS considers that level 2 represents the total Population in the most affected areas due to population movement and blockade (Khojaly district , Khojavand district , Shusha district , Tartar district , Kalbajar district.Khojaly district , Khojavand district , Shusha district , Tartar district and Kalbajar district) minus the total population of ethnic Armenians in NK.</t>
  </si>
  <si>
    <t>AZE002Stressed humanitarian conditions - Level 2</t>
  </si>
  <si>
    <t>The Guardian 02/10/2023 ; UNHCR accessed on 14/03/2024</t>
  </si>
  <si>
    <t>https://www.theguardian.com/world/2023/oct/02/nagorno-karabakh-ghost-town-un-ethnic-armenians-azerbaijan#:~:text=%E2%80%9CAs%20few%20as%2050%20to,the%20experience%20must%20have%20caused.%E2%80%9D ; https://data2.unhcr.org/en/country/arm?secret=unhcrrestricted</t>
  </si>
  <si>
    <t xml:space="preserve">The figure represents the total population of ethnic Armenians in NK minus the number of people displaced from NK to Armenia as of 7 February 2024. Reliability is low even tough we are using the numbers UNHCR (the main operational organization addressing the humnaitarian condition of the conflict in N-K) because information on humanitarian conditions in Azerbaijan controlled territories reliability is low due to limited numbers of international humanitarian organization whom are allowed to do operations. In addition, the complex registration procedures hinder both the formation and operations of national NGOs, constraining the access of humanitarians to the affected population. 
In 2021, the European Court of Human Rights found out that registration denials for NGOs violated the freedom of association in the country in more than 32 cases brought before the court.
</t>
  </si>
  <si>
    <t>AZE002Moderate humanitarian conditions - Level 3</t>
  </si>
  <si>
    <t>The Guardian 02/10/2023; UNHCR accessed on 14/03/2024</t>
  </si>
  <si>
    <t xml:space="preserve">All PiN are placed on Level 3. No L4. 
_x000D_Reliability is low even tough we are using the numbers of IFRC and UNHCR (the main operational organization addressing the humnaitarian condition of the conflict in N-K) because information on humanitarian conditions in Azerbaijan controlled territories reliability is low due to limited numbers of international humanitarian organization whom are allowed to do operations. In addition, the complex registration procedures hinder both the formation and operations of national NGOs, constraining the access of humanitarians to the affected population. 
</t>
  </si>
  <si>
    <t>AZE002Severe humanitarian conditions - Level 4</t>
  </si>
  <si>
    <t xml:space="preserve">All PiN are placed on Level 3. No L5.
Reliability is low even tough we are using the numbers of IFRC and UNHCR (the main operational organization addressing the humnaitarian condition of the conflict in N-K) because information on humanitarian conditions in Azerbaijan controlled territories reliability is low due to limited numbers of international humanitarian organization whom are allowed to do operations. In addition, the complex registration procedures hinder both the formation and operations of national NGOs, constraining the access of humanitarians to the affected population. 
</t>
  </si>
  <si>
    <t>AZE002Extreme humanitarian conditions - Level 5</t>
  </si>
  <si>
    <t>Statistical Committee of Armenia accessed on 14/03/2024 ; UNHCR accessed on 13/05/2024 ; UNHCR 08/07/2022</t>
  </si>
  <si>
    <t>https://armstat.am/nsdp/  ; https://data.unhcr.org/en/country/arm?secret=unhcrrestricted ; 
https://data.unhcr.org/en/documents/details/94135</t>
  </si>
  <si>
    <t>The figure represents the total population of Armenia in the fourth quarter of 2023 +  refugee-like population as of 31 December 2021 + refugee-like population in the period between September 2023 and 07 February 2024.</t>
  </si>
  <si>
    <t>ARM002Total population</t>
  </si>
  <si>
    <t>Statistical Committee of Armenia  accessed on 31/12/2023 ; IFRC 07/10/2022 ;  UNHCR Accessed on 31/12/2023</t>
  </si>
  <si>
    <t>https://armstat.am/en/?nid=111;  https://data2.unhcr.org/en/country/arm?secret=unhcrrestricted ;
https://data2.unhcr.org/en/country/arm?secret=unhcrrestricted ;
https://reliefweb.int/report/armenia/armenia-population-movement-2022-dref-application-mdram010</t>
  </si>
  <si>
    <t>Only the areas most affected have been considered (Gegharkunik, Syunik, Vayots Dzor; Kotayk marz; Ararart marz; Yerevan )</t>
  </si>
  <si>
    <t>ARM002Landmass affected</t>
  </si>
  <si>
    <t>Statistical Committee of Armenia accessed on 14/03/2024 ; UNHCR accessed on 13/05/2024 ;  UNHCR 08/07/2022 ; IFRC 07/10/2022</t>
  </si>
  <si>
    <t>https://armstat.am/en/?nid=111 ;  https://data2.unhcr.org/en/country/arm?secret=unhcrrestricted ; https://data.unhcr.org/en/documents/details/94135 ; https://reliefweb.int/report/armenia/armenia-population-movement-2022-dref-application-mdram010</t>
  </si>
  <si>
    <t>The figure represents population size of the most affected by the escalation (Gegharkunik, Syunik, Vayots Dzor ; Kotayk marz; Ararart marz; Yerevan) as of the beginning of the year 2023 + refugee-like population as of 31 December 2021 + refugee-like population in the period between the end of September 2023 and 07 February 2024).</t>
  </si>
  <si>
    <t>ARM002People exposed</t>
  </si>
  <si>
    <t>IFRC 12/06/2023 ; UNHCR accessed on 13/05/2024 ; UNHCR 08/07/2022</t>
  </si>
  <si>
    <t>https://reliefweb.int/report/armenia/armenia-population-movement-dref-operation-ndeg-mdram010-final-report ; https://data2.unhcr.org/en/country/arm?secret=unhcrrestricted ;
 https://data.unhcr.org/en/documents/details/94135</t>
  </si>
  <si>
    <t>The figure represents population size of the 46 settlements affected by the escalation + nearby settlements + refugee-like population as of 31 December 2021 + refugee-like population in the period between September 2023 and 07 February 2024.</t>
  </si>
  <si>
    <t>ARM002People affected</t>
  </si>
  <si>
    <t>UNHCR accessed on 13/05/2024 ; IFRC 07/10/2022 ; UNHCR 08/07/2022</t>
  </si>
  <si>
    <t>https://data2.unhcr.org/en/country/arm?secret=unhcrrestricted ; https://reliefweb.int/report/armenia/armenia-population-movement-2022-dref-application-mdram010 ; https://data.unhcr.org/en/documents/details/94135</t>
  </si>
  <si>
    <t>The figure represents 2022 war displacment:7,600 + refugee-like population as of 31 December 2021 + refugee-like population in the period between September 2023 and 07 February 2024.</t>
  </si>
  <si>
    <t>ARM002People displaced</t>
  </si>
  <si>
    <t>crisis group accessed on 25/10/2023</t>
  </si>
  <si>
    <t>https://www.crisisgroup.org/content/nagorno-karabakh-conflict-visual-explainer</t>
  </si>
  <si>
    <t>Number of people wounded (non_ combatants) between 01 March 2023 and 16 September 2023 related to Nagorno-Karabakh Conflict</t>
  </si>
  <si>
    <t>ARM002Injuries reported</t>
  </si>
  <si>
    <t>The figure represents the number of fatalities in the period between 01 October 2023 and 26 April 2024.</t>
  </si>
  <si>
    <t>ARM002Fatalities reported</t>
  </si>
  <si>
    <t>ARM002Fatalities in all crises</t>
  </si>
  <si>
    <t>https://data2.unhcr.org/en/country/arm?secret=unhcrrestricted ; https://reliefweb.int/report/armenia/armenia-population-movement-2022-dref-application-mdram010 ;  https://data.unhcr.org/en/documents/details/94135</t>
  </si>
  <si>
    <t>The figure represents people who are in refugee-like situation as of 31 December 2021+ refugee-like population in the period between September 2023 and 07 February 2024 + 2022 war displacment.</t>
  </si>
  <si>
    <t>ARM002People in Need</t>
  </si>
  <si>
    <t xml:space="preserve">Statistical Committee of Armenia accessed on 13/05/2024 ;  UNHCR 08/07/2022 ; IFRC 7/10/2022 ; IFRC 12/06/2023 ; UNHCR accessed on 14/03/2024 </t>
  </si>
  <si>
    <t>https://armstat.am/en/?nid=111 ;  https://data2.unhcr.org/en/country/arm?secret=unhcrrestricted ; https://reliefweb.int/report/armenia/armenia-population-movement-2022-dref-application-mdram010 ; https://reliefweb.int/report/armenia/armenia-population-movement-dref-operation-ndeg-mdram010-final-report ; 
 https://data.unhcr.org/en/documents/details/94135</t>
  </si>
  <si>
    <t>There is no reliable disaggregated data on the humanitarian conditions, so ACAPS considers that level 1 represents the total population of the most affected by the escalation (Gegharkunik, Syunik, Vayots Dzor ; Kotayk marz; Ararart marz; Yerevan) as of the beginning of the year, 2023 minus (the total population of the 46 settlements affected by the escalation + nearby settlements).</t>
  </si>
  <si>
    <t>ARM002Minimal humanitarian conditions - Level 1</t>
  </si>
  <si>
    <t>IFRC 12/06/2023 ; UNHCR 08/07/2022 ; UNHCR accessed on 13/05/2024 ; IFRC 07/10/2022</t>
  </si>
  <si>
    <t xml:space="preserve">https://reliefweb.int/report/armenia/armenia-population-movement-dref-operation-ndeg-mdram010-final-report ; https://data2.unhcr.org/en/country/arm?secret=unhcrrestricted ;
 https://data.unhcr.org/en/documents/details/94135  ; https://reliefweb.int/report/armenia/armenia-population-movement-2022-dref-application-mdram010 </t>
  </si>
  <si>
    <t xml:space="preserve">There is no reliable disaggregated data on the humanitarian conditions, so ACAPS considers that level 2  represents the total population of the 46 settlements affected by the escalation + nearby settlements  minus 2022 war displacment.
</t>
  </si>
  <si>
    <t>ARM002Stressed humanitarian conditions - Level 2</t>
  </si>
  <si>
    <t>There is no reliable disaggregated data on the humanitarian conditions, so all PiN are placed on Level 3. The figure represents people who are in refugee-like situation as of 31 December 2021 + refugee-like population in the period between the end of September 2023 and 07 February + 2022 war displacment</t>
  </si>
  <si>
    <t>ARM002Moderate humanitarian conditions - Level 3</t>
  </si>
  <si>
    <t xml:space="preserve">UNHCR accessed on 13/05/2024 ; IFRC 07/10/2022 </t>
  </si>
  <si>
    <t>https://data2.unhcr.org/en/country/arm?secret=unhcrrestricted ; https://reliefweb.int/report/armenia/armenia-population-movement-2022-dref-application-mdram010</t>
  </si>
  <si>
    <t>There is no reliable disaggregated data on the humanitarian conditions, so all PiN are placed on Level 3. No L4. 
Reliability is Medium since we are using the numbers of IFRC and UNHCR the main operational organization addressing the humnaitarian condition of the conflict in N-K.</t>
  </si>
  <si>
    <t>ARM002Severe humanitarian conditions - Level 4</t>
  </si>
  <si>
    <t>There is no reliable disaggregated data on the humanitarian conditions, so all PiN are placed on Level 3. No L5. 
Reliability is Medium since we are using the numbers of IFRC and UNHCR the main operational organization addressing the humnaitarian condition of the conflict in N-K.</t>
  </si>
  <si>
    <t>ARM002Extreme humanitarian conditions - Level 5</t>
  </si>
  <si>
    <t>ARM002Crisis affected groups</t>
  </si>
  <si>
    <t>SYR001Total population</t>
  </si>
  <si>
    <t>https://data.worldbank.org/indicator/AG.SRF.TOTL.K2?locations=SY</t>
  </si>
  <si>
    <t xml:space="preserve">The whole country landmass of Syria is affected by the crisis. Therefore, the whole landmass of the country is included.
</t>
  </si>
  <si>
    <t>SYR001Landmass affected</t>
  </si>
  <si>
    <t xml:space="preserve">The whole country is considered exposed by the war with different levels of intensity. Therefore, the whole population is considered exposed. People inside of Syria are considered. This includes the residents, IDPs, and returnees. 
Total population of the country according to 2024 humanitarian need overview of Syria. This number was adopted instead of the World Bank figure, as they consider the population movement such internal displaced people and returnees.
</t>
  </si>
  <si>
    <t>SYR001People exposed</t>
  </si>
  <si>
    <t xml:space="preserve">The humanitarian conditions for almost everyone in Syria is in either stress level or above due to the crisis. Therefore, the total population is estimated to be affected by the crisis. 
Total population of the country according to 2024 humanitarian need overview of Syria. This number was adopted instead of the World Bank figure, as they consider the population movement such internal displaced people and returnees.
</t>
  </si>
  <si>
    <t>SYR001People affected</t>
  </si>
  <si>
    <t>UNHCR 2023 3RP 2/2/2023; UNHCR ODP accessed 06/2023 , OCHA 2023 HNO 08/2023, UNHCR XX/XXXX</t>
  </si>
  <si>
    <t>https://www.3rpsyriacrisis.org/portfolio/rso2023/
https://data.unhcr.org/en/situations/syria_durable_solutions#_ga=2.96152668.1149489410.1679914780-924224446.1664275032https://reliefweb.int/report/syrian-arab-republic/syria-unhcr-operational-update-june-2023#:~:text=Syria%20also%20has%20the%20largest,many%20basic%20services%20have%20collapsed. https://data.unhcr.org/en/situations/</t>
  </si>
  <si>
    <t>Total number IDPs, Returnees, and refugees in Türkiye, Lebanon, Jordan, Egypt, and Europe. The IDPs include both from the conflict and from the earthquakes.</t>
  </si>
  <si>
    <t>SYR001People displaced</t>
  </si>
  <si>
    <t>ACLED (01/02/2024-31/07/2024)</t>
  </si>
  <si>
    <t>Total number of fatalities in whole Syria according to ACLED dataset during the last 6 months. All type of events is included. This number includes non-civilian cases. This number doesn't include other cases of death related to the crisis that are not related to violence incidents.</t>
  </si>
  <si>
    <t>SYR001Fatalities reported</t>
  </si>
  <si>
    <t>SYR001Fatalities in all crises</t>
  </si>
  <si>
    <t xml:space="preserve">The number of people in needs in Syria in 2024 increased from 15.3m to 16.7m according to the latest humanitarian needs overview. The number of people in need is intersectoral. 
The needs are driven by the conflict that has been going since 2011 and has led to one of the largest displacement crises in the world. The conflict has also contributed to the deterioration of the country’s economy, especially from late 2019 as a result of the combined impacts of US sanctions, COVID-19, and the collapse of the financial system in neighboring Lebanon.
The three major earthquakes that hit southeastern Türkiye and northwestern Syria in February 2023, affecting 8.8 million people in Syria alone, aggravating the existing humanitarian crisis. Further collapse of the Syrian Lira and suspension of WFP food distribution further contributed to both the increase of number of PiN and the severity of humanitarian conditions. The security situation in Syria witnessed significant deterioration in the past year as well.
</t>
  </si>
  <si>
    <t>SYR001People in Need</t>
  </si>
  <si>
    <t>The number of people who are exposed to the crisis but not affected or in needs of urgent humanitarian assistance. Since almost all in Syria are affected, the only exposed is almost zero.</t>
  </si>
  <si>
    <t>SYR001Minimal humanitarian conditions - Level 1</t>
  </si>
  <si>
    <t>The number of people who are affected by the crisis but not in needs of humanitarian assistance. This is the total population of Syria minus the number of people in needs estimated in by OCHA humanitarian needs overview for 2024.</t>
  </si>
  <si>
    <t>SYR001Stressed humanitarian conditions - Level 2</t>
  </si>
  <si>
    <t>To determine the severity levels and PiN, the the area severity from the HNO 2024 was used. This approach assumes that the whole population in a certain analysis unit is at the same level of severity. 
The remaining PiN that are not in Level 5 or Level 4 were assigned to Level 3. This is the same number as PiN in the 162 subdistricts that had a severity categorization of “Sever” at Level 3 in addition to the two subdistricts at “Stressed” Level 2. The PiN in those districts were assigned to Level 3. 
“The Distribution of People in Need by Governorate and Severity by Sub-District” map on page 39 in HNO 2024 was used to allocate those sub districts. 
Even though HNO 2024 provide severity level per sub districts, it doesn’t provide the number of PiN within those sub districts. Instead, HNO 2024 provides PiN per governorate. 
To estimate the PiN per sub district, the Food Security PiN per sub district that is provided by the Food Security Cluster was used to extrapolate those numbers.
This is done by taking the percentage of Food Security PiN for each sub district out of the whole governorate, then multiply this percentage by the PiN per governorate provided by HNO 2024 to get an estimate of PiN for each sub district.
For example, according to the area severity provided by HNO 2024, “Atareb” sub district in Aleppo governorate had a severity of Level 4. To estimate the PiN in “Atareb” who all will be placed in Level 4, we multiplied the PiN in Aleppo provided by HNO 2024 (3,505,148) with the percentage “Atareb” makes up of the total Food Security PiN provided by the Food Security Cluster (214,047/3,191,947 = 6.706%). Thus, the PiN estimate for “Atareb” will be 6.706% of the 3,505,148 PiN in Aleppo, which equals 234,844, which will all be placed at Level 4.
The reliability of this data point is set to low as the calculation used to obtain the number comes from ACAPS interpretation of JIAF figures of severity-per-analysis unit, which does not consider the diversity of severity of needs within the same unit and assume the multisectorial PiN per sub district is proportional to the Food Security PiN. Furthermore, this approach risks creating a disproportionally high Level 3 and skewing the distribution.
The new methodology for 2024 decreased Level 3 from 50.8% to 36.6%, mainly from people moving from Level 3 to Level 4. This is in alignment with the new developments of the deteriorating conditions in Syria, including deterioration in security, economy as well the impact of the earthquakes.</t>
  </si>
  <si>
    <t>SYR001Moderate humanitarian conditions - Level 3</t>
  </si>
  <si>
    <t>To determine the severity levels and PiN, the the area severity from the HNO 2024 was used. This approach assumes that the whole population in a certain analysis unit is at the same level of severity. 
According to HNO 2024,  106 sub districts had a severity categorization of “Extreme” at Level 4. 
“The Distribution of People in Need by Governorate and Severity by Sub-District” map on page 39 in HNO 2024 was used to allocate those sub districts. 
Even though HNO 2024 provide severity level per sub districts, it doesn’t provide the number of PiN within those sub districts. Instead, HNO 2024 provides PiN per governorate. 
To estimate the PiN per sub district, the Food Security PiN per sub district that is provided by the Food Security Cluster was used to extrapolate those numbers.
This is done by taking the percentage of Food Security PiN for each sub district out of the whole governorate, then multiply this percentage by the PiN per governorate provided by HNO 2024 to get an estimate of PiN for each sub district.
For example, according to the area severity provided by HNO 2024, “Atareb” sub district in Aleppo governorate had a severity of Level 4. To estimate the PiN in “Atareb” who all will be placed in Level 4, we multiplied the PiN in Aleppo provided by HNO 2024 (3,505,148) with the percentage “Atareb” makes up of the total Food Security PiN provided by the Food Security Cluster (214,047/3,191,947 = 6.706%). Thus, the PiN estimate for “Atareb” will be 6.706% of the 3,505,148 PiN in Aleppo, which equals 234,844, which will all be placed at Level 4.
The reliability of this data point is set to low as the calculation used to obtain the number comes from ACAPS interpretation of JIAF figures of severity-per-analysis unit, which does not consider the diversity of severity of needs within the same unit and assume the multisectorial PiN per sub district is proportional to the Food Security PiN. Furthermore, this approach risks creating a disproportionally high Level 3 and skewing the distribution.
The new methodology for 2024 decreased Level 3 from 50.8% to 36.6%, mainly from people moving from Level 3 to Level 4. This is in alignment with the new developments of the deteriorating conditions in Syria, including deterioration in security, economy as well the impact of the earthquakes.</t>
  </si>
  <si>
    <t>SYR001Severe humanitarian conditions - Level 4</t>
  </si>
  <si>
    <t>According to HNO 2024 distribution of People in Need by governorate and severity by sub-district, no sub-district was in catastrophic severity category, thus, zero people were assigned to this level. This is not a significant divergent from 2023 HNO, which assigned 0.5% to this level.
The reliability of this data point is set to low as the calculation used to obtain the number comes from ACAPS interpretation of JIAF figures of severity-per-analysis unit, which does not consider the diversity of severity of needs within the same unit.</t>
  </si>
  <si>
    <t>SYR001Extreme humanitarian conditions - Level 5</t>
  </si>
  <si>
    <t>SYR002Crisis affected groups</t>
  </si>
  <si>
    <t>https://acleddata.com/dashboard/#/dashboard; https://reliefweb.int/report/syrian-arab-republic/syriaturkey-earthquakes-situation-report-8-april-3-2023</t>
  </si>
  <si>
    <t>SYR002Fatalities in all crises</t>
  </si>
  <si>
    <t>UNHCR 30/04/2024; UNHCR 06/08/2024; UNHCR 12/08/2024; UNHCR 20/08/2024; UNHCR 26/08/2024</t>
  </si>
  <si>
    <t>https://data.unhcr.org/en/documents/details/108676; https://data.unhcr.org/en/documents/details/110404; https://data.unhcr.org/en/documents/details/110512; https://data.unhcr.org/en/documents/details/110735; https://data.unhcr.org/fr/documents/details/110820</t>
  </si>
  <si>
    <t xml:space="preserve">The statistics of persons displaced from Nigeria, Chad, Cameroon and Niger because of the Regional Boko Haram Crisis, examines the displacement situations in Nigeria [Adamawa, Borno and Yobe States], Chad [Lac Region], Niger [Diffa Region] and Cameroon [Far North Region]. Persons displaced include; Internally displaced persons, asylum seekers, returned refugees, Nigerian refugees registered in Chad, Niger and Cameroon, other persons of concern, and returned IDPs. </t>
  </si>
  <si>
    <t>REG001People displaced</t>
  </si>
  <si>
    <t xml:space="preserve">Fatalities incurred in Nigeria (Adamawa, Borno and Yobe States, Chad (Lac Region), Niger (Diffa Region and Cameroon (Far North Region) were reported from the from the 01st of January 2024 to the 30th of June 2024. This figure presents various events from ACLED in relation to the Nigerian Refugee Crisis which include; battles, violence against civilians, explosions, remote violence and riots. </t>
  </si>
  <si>
    <t>REG001Fatalities reported</t>
  </si>
  <si>
    <t>REG001Fatalities in all crises</t>
  </si>
  <si>
    <t>Affected groups in the crisis-affected areas of the Regional Boko Haram Crisis include; Internally displaced persons, asylum seekers, returned refugees, Nigerian refugees registered in Chad, Niger and Cameroon, and returned internally displaced persons. These displaced groups of persons originated from; Nigeria (Adamawa, Borno, and Yobe) Chad (Lac Region), Cameroon (Far North Region), and Niger (Diffa Region).</t>
  </si>
  <si>
    <t>REG001Crisis affected groups</t>
  </si>
  <si>
    <t>release:</t>
  </si>
  <si>
    <t>31/08/2024</t>
  </si>
  <si>
    <t>INFORM SEVERITY INDEX</t>
  </si>
  <si>
    <t>August 2024</t>
  </si>
  <si>
    <t>OBJECTIVES AND PROCESS</t>
  </si>
  <si>
    <t>The INFORM Severity Index summarises a wide range of already existing, quantitative information about crisis severity and presents it in a format that can be used more easily in decision-making. It aggregates information from a range of credible, publicly available sources. Human analysts collect the data and enter it into the Index.
It is intended to contribute to:
      - A shared and objective understanding of crisis severity; 
      - Decisions on the allocation of resources in a way that is proportionate with crisis severity; 
      - Justify and advocate for action, especially in the case of forgotten or unrecognised crises; 
      - Monitor trends in crisis severity over time</t>
  </si>
  <si>
    <t>ANALYTICAL FRAMEWORK AND METHODOLOGY</t>
  </si>
  <si>
    <t xml:space="preserve">The INFORM Severity Index is a composite indicator that measures the severity of humanitarian crises against a common scale:
It is a composite indicator that aggregates data from various sources to categorise all crises into five levels of severity:
      - Very high (5); High (4); Medium (3); Low (2); Very low (1)
The Index covers:
      - The impact of the crisis itself, in terms of the scope of its geographical, human and physical effects;
      - The conditions and status of the people affected, including information about the distribution of severity (i.e. the number of people in each category of severity within a crisis);
      - The complexity of the crisis, in terms of factors that affect its mitigation or resolution. 
The results are provided by crisis and by country. A crisis is defined as an event and a location. There may be more than one crisis per country. Sometimes a crisis may be defined as a country. It is also possible to access the values for different levels of the analytical framework, to better understand the main drivers of a crisis. All the underlying data, metadata and methodology are publicly available.
</t>
  </si>
  <si>
    <t>DATA SOURCES, USE AND LIMITATIONS</t>
  </si>
  <si>
    <t xml:space="preserve">The INFORM Severity aggregates information from a range of credible, publicly available sources, such as UN agencies, governments and other multilateral organisations. The country’s Humanitarian Needs Overview (HNO) is used if one is available. 
The INFORM Severity Index can be used to support decisions that require an understanding of the severity of crises globally or to understand changes in crisis severity over time. It should not be used for decisions about the operational response to a specific crisis. Crisis-specific information like needs assessments and appeals should be used to support these decisions.
The INFORM Severity Index is only one source of information that can support decisions about humanitarian crises. It should typically be complemented by other sources. Due to the dynamic and chaotic nature of humanitarian emergencies and the lack of a globally systematic approach to data collection, imperfect information is necessarily used in the Index. Expert judgement is involved in deciding what data to include. A reliability estimate is provided for each crisis. The results spreadsheet contains metadata, showing the sources and dates of included figures, as well as key assessments or judgements made in their inclusion.
</t>
  </si>
  <si>
    <t>FURTHER INFORMATION</t>
  </si>
  <si>
    <t>The development of the INFORM Severity Index was initiated and guided by the INFORM initiative - a multistakeholder partnership of humanitarian and development organisations, donors and technical partners - together with other interested organisations.  The European Commission Joint Research Centre is responsible for the methodology. ACAPS is responsible for the data collection and analysis. OCHA is the overall coordinator of INFORM.
We welcome all feedback and questions relating to the INFORM Severity INDEX. 
Please send them to contact@inform.index.org.</t>
  </si>
  <si>
    <t>Click here to read the INFORM Severity Index User Guide</t>
  </si>
  <si>
    <t>Click here to read the INFORM Severity Index Methodology Report</t>
  </si>
  <si>
    <t>Licence
Attribution 4.0 International (CC BY 4.0): https://creativecommons.org/licenses/by/4.0/legalcode
Reuse is authorised, provided the source is acknowledged.</t>
  </si>
  <si>
    <t>Citation
INFORM. 2020. INFORM Severity Index August 2020. https://drmkc.jrc.ec.europa.eu/inform-index/INFORM-Severity. INFORM is a collaboration of the Inter-Agency Standing Committee Reference Group on Risk, Early Warning and Preparedness and the European Commission. The European Commission Joint Research Centre is responsible for the methodology. ACAPS is responsible for the data collection and analysis. OCHA is the overall coordinator of INFORM.</t>
  </si>
  <si>
    <t>CRISIS</t>
  </si>
  <si>
    <t>Website name</t>
  </si>
  <si>
    <t>CRISIS ID</t>
  </si>
  <si>
    <t>COUNTRY</t>
  </si>
  <si>
    <t>ISO3</t>
  </si>
  <si>
    <t>DRIVERS</t>
  </si>
  <si>
    <t>INFORM Severity Index</t>
  </si>
  <si>
    <t>INFORM Severity category</t>
  </si>
  <si>
    <t>Trend (last 3 months)</t>
  </si>
  <si>
    <t>Impact of the crisis</t>
  </si>
  <si>
    <t>Geographical Impact</t>
  </si>
  <si>
    <t>Human Impact</t>
  </si>
  <si>
    <t>Conditions of people affected</t>
  </si>
  <si>
    <t>Concentration of conditions</t>
  </si>
  <si>
    <t>Complexity of the crisis</t>
  </si>
  <si>
    <t>Society and safety</t>
  </si>
  <si>
    <t>Operating environment</t>
  </si>
  <si>
    <t>Regions</t>
  </si>
  <si>
    <t>Last updated</t>
  </si>
  <si>
    <t>Weights</t>
  </si>
  <si>
    <t>(a-z)</t>
  </si>
  <si>
    <t>(1-5)</t>
  </si>
  <si>
    <t>(Very Low-Very High)</t>
  </si>
  <si>
    <t>(Decreasing-Stable-Increasing)</t>
  </si>
  <si>
    <t>Geographical</t>
  </si>
  <si>
    <t>Human</t>
  </si>
  <si>
    <t>Area affected - absolute</t>
  </si>
  <si>
    <t>% of total area affected</t>
  </si>
  <si>
    <t>Area affected - relative</t>
  </si>
  <si>
    <t>Area affected</t>
  </si>
  <si>
    <t>People living in the affected area - absolute</t>
  </si>
  <si>
    <t>% of total population living in the affected area</t>
  </si>
  <si>
    <t>People living in the affected area - relative</t>
  </si>
  <si>
    <t>People in the affected area</t>
  </si>
  <si>
    <t>People affected - absolute</t>
  </si>
  <si>
    <t>% of people affected on the total population exposed</t>
  </si>
  <si>
    <t>People affected - relative</t>
  </si>
  <si>
    <t>People displaced - absolute</t>
  </si>
  <si>
    <t>% of total population displaced on the total population affected</t>
  </si>
  <si>
    <t>People displaced - relative</t>
  </si>
  <si>
    <t>Fatalities - absolute</t>
  </si>
  <si>
    <t>% of fatalities on the total population affected</t>
  </si>
  <si>
    <t>Fatalities (relative)</t>
  </si>
  <si>
    <t>Crisis related fatalities</t>
  </si>
  <si>
    <t>People affected by categories</t>
  </si>
  <si>
    <t>MAX</t>
  </si>
  <si>
    <t>MIN</t>
  </si>
  <si>
    <t>Iso3</t>
  </si>
  <si>
    <t># of people in none/minimal conditions - Level 1</t>
  </si>
  <si>
    <t># of people in stressed conditions - level 2</t>
  </si>
  <si>
    <t># of people in moderate conditions - level 3</t>
  </si>
  <si>
    <t># of people severe conditions - level 4</t>
  </si>
  <si>
    <t># of people extreme conditions - level 5</t>
  </si>
  <si>
    <t>% of people in none/minimal conditions - Level 1</t>
  </si>
  <si>
    <t>% of people in stressed conditions - level 2</t>
  </si>
  <si>
    <t>% of people in moderate conditions - level 3</t>
  </si>
  <si>
    <t>% of people severe conditions - level 4</t>
  </si>
  <si>
    <t>% of people extreme conditions - level 5</t>
  </si>
  <si>
    <t>Empowerment</t>
  </si>
  <si>
    <t>BTI - Democracy Status</t>
  </si>
  <si>
    <t>Trust in society</t>
  </si>
  <si>
    <t>Ethnic Fractionalisation</t>
  </si>
  <si>
    <t>size of excluded ethnic groups</t>
  </si>
  <si>
    <t>Ethnic fractionalisation</t>
  </si>
  <si>
    <t>Gender Inequality</t>
  </si>
  <si>
    <t>Income Gini coefficient</t>
  </si>
  <si>
    <t>Inequality</t>
  </si>
  <si>
    <t>Social cohesion</t>
  </si>
  <si>
    <t>Conflict Intensity</t>
  </si>
  <si>
    <t>Total killed in all crisis</t>
  </si>
  <si>
    <t>Safety and security</t>
  </si>
  <si>
    <t>Corruption Perception</t>
  </si>
  <si>
    <t>Rule of Law (WGI)</t>
  </si>
  <si>
    <t>Rule of Law (BTI)</t>
  </si>
  <si>
    <t>Freedom in the World</t>
  </si>
  <si>
    <t>Rule of Law</t>
  </si>
  <si>
    <t># of different types of affected population groups</t>
  </si>
  <si>
    <t>Diversity of groups affected</t>
  </si>
  <si>
    <t>Access of Humanitarian Actors to Affected Populations</t>
  </si>
  <si>
    <t>Access of People in need to Aid</t>
  </si>
  <si>
    <t xml:space="preserve">Presence of mines and improvised explosive devices </t>
  </si>
  <si>
    <t>Physical and Security Constraints</t>
  </si>
  <si>
    <t>Humanitarian access</t>
  </si>
  <si>
    <t>Drivers</t>
  </si>
  <si>
    <t>Buildings in the affected area</t>
  </si>
  <si>
    <t>Helper 0</t>
  </si>
  <si>
    <t>Source</t>
  </si>
  <si>
    <t>Date</t>
  </si>
  <si>
    <t>Helper 1</t>
  </si>
  <si>
    <t>Helper 2</t>
  </si>
  <si>
    <t>Helper 3</t>
  </si>
  <si>
    <t>Helper 4</t>
  </si>
  <si>
    <t>Helper 5</t>
  </si>
  <si>
    <t>Helper 6</t>
  </si>
  <si>
    <t>Helper 7</t>
  </si>
  <si>
    <t>Helper 8</t>
  </si>
  <si>
    <t>Helper 9</t>
  </si>
  <si>
    <t>Helper 10</t>
  </si>
  <si>
    <t>Helper 11</t>
  </si>
  <si>
    <t>Helper 12</t>
  </si>
  <si>
    <t>Helper 13</t>
  </si>
  <si>
    <t>Helper 14</t>
  </si>
  <si>
    <t>Helper 15</t>
  </si>
  <si>
    <t>Helper 16</t>
  </si>
  <si>
    <t>Helper 17</t>
  </si>
  <si>
    <t>Helper 18</t>
  </si>
  <si>
    <t>Helper 19</t>
  </si>
  <si>
    <t>Helper 20</t>
  </si>
  <si>
    <t>Helper 21</t>
  </si>
  <si>
    <t>Helper 22</t>
  </si>
  <si>
    <t>Helper 23</t>
  </si>
  <si>
    <t>Helper 24</t>
  </si>
  <si>
    <t>Helper 25</t>
  </si>
  <si>
    <t>Helper 26</t>
  </si>
  <si>
    <t>Helper 27</t>
  </si>
  <si>
    <t>Helper 28</t>
  </si>
  <si>
    <t>Helper 29</t>
  </si>
  <si>
    <t>Helper 30</t>
  </si>
  <si>
    <t>Comment</t>
  </si>
  <si>
    <t>Landmass affected by disaster</t>
  </si>
  <si>
    <t>People living in the affected area</t>
  </si>
  <si>
    <t>Total # of people affected by the crisis</t>
  </si>
  <si>
    <t>Total # of crisis related displaced people</t>
  </si>
  <si>
    <t>Total # of crisis related Injuries</t>
  </si>
  <si>
    <t>Total # of illness cases reported</t>
  </si>
  <si>
    <t>Total # of crisis related fatalities</t>
  </si>
  <si>
    <t>Building partially damaged</t>
  </si>
  <si>
    <t>Building totally damaged</t>
  </si>
  <si>
    <t>Total Building in the affected area</t>
  </si>
  <si>
    <t>Econimic losses</t>
  </si>
  <si>
    <t># of people affected facing minimal humanitarian needs (level 1)</t>
  </si>
  <si>
    <t># of people affected facing stressed humanitarian needs (level 2)</t>
  </si>
  <si>
    <t># of people affected facing moderate humanitarian conditions and needs (level 3)</t>
  </si>
  <si>
    <t># of people affected facing severe humanitarian conditions and needs (level 4)</t>
  </si>
  <si>
    <t># of people affected facing extreme humanitarian conditions and needs (level 5)</t>
  </si>
  <si>
    <t># of groups affected by crisis</t>
  </si>
  <si>
    <t>people in need facing limited access constraints</t>
  </si>
  <si>
    <t>people in need facing restricted access constraints</t>
  </si>
  <si>
    <t>sq. Km</t>
  </si>
  <si>
    <t>Number</t>
  </si>
  <si>
    <t>million USD</t>
  </si>
  <si>
    <t>Reliability Index</t>
  </si>
  <si>
    <t>Data Reliability</t>
  </si>
  <si>
    <t>Recentness data</t>
  </si>
  <si>
    <t>Information gaps</t>
  </si>
  <si>
    <t>Recentness data (# days)</t>
  </si>
  <si>
    <t>Information gaps (# indicator missing)</t>
  </si>
  <si>
    <t>Ethnic Fractionalisation Index</t>
  </si>
  <si>
    <t>Empowerment Rights Index</t>
  </si>
  <si>
    <t>Gender Inequality Index</t>
  </si>
  <si>
    <t>Conflict Intensity (HIIK)</t>
  </si>
  <si>
    <t>People killed in all crises</t>
  </si>
  <si>
    <t>Freedom in the World Index</t>
  </si>
  <si>
    <t>CPI</t>
  </si>
  <si>
    <t>Total Population</t>
  </si>
  <si>
    <t>Land area (sq. km)</t>
  </si>
  <si>
    <t>Year</t>
  </si>
  <si>
    <t>2017</t>
  </si>
  <si>
    <t>2011</t>
  </si>
  <si>
    <t>2004 - 2006</t>
  </si>
  <si>
    <t>2020</t>
  </si>
  <si>
    <t>2018</t>
  </si>
  <si>
    <t>2006 - 2018</t>
  </si>
  <si>
    <t>2019</t>
  </si>
  <si>
    <t>Unit of Measurement</t>
  </si>
  <si>
    <t>Index</t>
  </si>
  <si>
    <t>%</t>
  </si>
  <si>
    <t>AFG</t>
  </si>
  <si>
    <t>AGO</t>
  </si>
  <si>
    <t>Albania</t>
  </si>
  <si>
    <t>ALB</t>
  </si>
  <si>
    <t>Andorra</t>
  </si>
  <si>
    <t>AND</t>
  </si>
  <si>
    <t>United Arab Emirates</t>
  </si>
  <si>
    <t>ARE</t>
  </si>
  <si>
    <t>Argentina</t>
  </si>
  <si>
    <t>ARG</t>
  </si>
  <si>
    <t>ARM</t>
  </si>
  <si>
    <t>Antigua and Barbuda</t>
  </si>
  <si>
    <t>ATG</t>
  </si>
  <si>
    <t>Australia</t>
  </si>
  <si>
    <t>AUS</t>
  </si>
  <si>
    <t>Austria</t>
  </si>
  <si>
    <t>AUT</t>
  </si>
  <si>
    <t>AZE</t>
  </si>
  <si>
    <t>BDI</t>
  </si>
  <si>
    <t>Belgium</t>
  </si>
  <si>
    <t>BEL</t>
  </si>
  <si>
    <t>BEN</t>
  </si>
  <si>
    <t>BFA</t>
  </si>
  <si>
    <t>BGD</t>
  </si>
  <si>
    <t>BGR</t>
  </si>
  <si>
    <t>Bahrain</t>
  </si>
  <si>
    <t>BHR</t>
  </si>
  <si>
    <t>Bahamas</t>
  </si>
  <si>
    <t>BHS</t>
  </si>
  <si>
    <t>Bosnia and Herzegovina</t>
  </si>
  <si>
    <t>BIH</t>
  </si>
  <si>
    <t>BLR</t>
  </si>
  <si>
    <t>Belize</t>
  </si>
  <si>
    <t>BLZ</t>
  </si>
  <si>
    <t>Bolivia</t>
  </si>
  <si>
    <t>BOL</t>
  </si>
  <si>
    <t>BRA</t>
  </si>
  <si>
    <t>Barbados</t>
  </si>
  <si>
    <t>BRB</t>
  </si>
  <si>
    <t>Brunei</t>
  </si>
  <si>
    <t>BRN</t>
  </si>
  <si>
    <t>Bhutan</t>
  </si>
  <si>
    <t>BTN</t>
  </si>
  <si>
    <t>Botswana</t>
  </si>
  <si>
    <t>BWA</t>
  </si>
  <si>
    <t>CAF</t>
  </si>
  <si>
    <t>Canada</t>
  </si>
  <si>
    <t>CAN</t>
  </si>
  <si>
    <t>Switzerland</t>
  </si>
  <si>
    <t>CHE</t>
  </si>
  <si>
    <t>CHL</t>
  </si>
  <si>
    <t>China</t>
  </si>
  <si>
    <t>CHN</t>
  </si>
  <si>
    <t>Côte d'Ivoire</t>
  </si>
  <si>
    <t>CIV</t>
  </si>
  <si>
    <t>CMR</t>
  </si>
  <si>
    <t>COD</t>
  </si>
  <si>
    <t>COG</t>
  </si>
  <si>
    <t>COL</t>
  </si>
  <si>
    <t>Comoros</t>
  </si>
  <si>
    <t>COM</t>
  </si>
  <si>
    <t>Cape Verde</t>
  </si>
  <si>
    <t>CPV</t>
  </si>
  <si>
    <t>CRI</t>
  </si>
  <si>
    <t>Cuba</t>
  </si>
  <si>
    <t>CUB</t>
  </si>
  <si>
    <t>Cyprus</t>
  </si>
  <si>
    <t>CYP</t>
  </si>
  <si>
    <t>CZE</t>
  </si>
  <si>
    <t>Germany</t>
  </si>
  <si>
    <t>DEU</t>
  </si>
  <si>
    <t>DJI</t>
  </si>
  <si>
    <t>Dominica</t>
  </si>
  <si>
    <t>DMA</t>
  </si>
  <si>
    <t>Denmark</t>
  </si>
  <si>
    <t>DNK</t>
  </si>
  <si>
    <t>DOM</t>
  </si>
  <si>
    <t>DZA</t>
  </si>
  <si>
    <t>ECU</t>
  </si>
  <si>
    <t>EGY</t>
  </si>
  <si>
    <t>ERI</t>
  </si>
  <si>
    <t>Western Sahara</t>
  </si>
  <si>
    <t>ESH</t>
  </si>
  <si>
    <t>ESP</t>
  </si>
  <si>
    <t>EST</t>
  </si>
  <si>
    <t>ETH</t>
  </si>
  <si>
    <t>Finland</t>
  </si>
  <si>
    <t>FIN</t>
  </si>
  <si>
    <t>Fiji</t>
  </si>
  <si>
    <t>FJI</t>
  </si>
  <si>
    <t>France</t>
  </si>
  <si>
    <t>FRA</t>
  </si>
  <si>
    <t>Micronesia</t>
  </si>
  <si>
    <t>FSM</t>
  </si>
  <si>
    <t>Gabon</t>
  </si>
  <si>
    <t>GAB</t>
  </si>
  <si>
    <t>United Kingdom</t>
  </si>
  <si>
    <t>GBR</t>
  </si>
  <si>
    <t>Georgia</t>
  </si>
  <si>
    <t>GEO</t>
  </si>
  <si>
    <t>Ghana</t>
  </si>
  <si>
    <t>GHA</t>
  </si>
  <si>
    <t>Guinea</t>
  </si>
  <si>
    <t>GIN</t>
  </si>
  <si>
    <t>Gambia</t>
  </si>
  <si>
    <t>GMB</t>
  </si>
  <si>
    <t>Guinea-Bissau</t>
  </si>
  <si>
    <t>GNB</t>
  </si>
  <si>
    <t>Equatorial Guinea</t>
  </si>
  <si>
    <t>GNQ</t>
  </si>
  <si>
    <t>GRC</t>
  </si>
  <si>
    <t>Grenada</t>
  </si>
  <si>
    <t>GRD</t>
  </si>
  <si>
    <t>GTM</t>
  </si>
  <si>
    <t>Guyana</t>
  </si>
  <si>
    <t>GUY</t>
  </si>
  <si>
    <t>Hong Kong</t>
  </si>
  <si>
    <t>HKG</t>
  </si>
  <si>
    <t>HND</t>
  </si>
  <si>
    <t>Croatia</t>
  </si>
  <si>
    <t>HRV</t>
  </si>
  <si>
    <t>HTI</t>
  </si>
  <si>
    <t>HUN</t>
  </si>
  <si>
    <t>IDN</t>
  </si>
  <si>
    <t>India</t>
  </si>
  <si>
    <t>IND</t>
  </si>
  <si>
    <t>Ireland</t>
  </si>
  <si>
    <t>IRL</t>
  </si>
  <si>
    <t>IRN</t>
  </si>
  <si>
    <t>IRQ</t>
  </si>
  <si>
    <t>Iceland</t>
  </si>
  <si>
    <t>ISL</t>
  </si>
  <si>
    <t>Israel</t>
  </si>
  <si>
    <t>ISR</t>
  </si>
  <si>
    <t>ITA</t>
  </si>
  <si>
    <t>Jamaica</t>
  </si>
  <si>
    <t>JAM</t>
  </si>
  <si>
    <t>JOR</t>
  </si>
  <si>
    <t>Japan</t>
  </si>
  <si>
    <t>JPN</t>
  </si>
  <si>
    <t>Kazakhstan</t>
  </si>
  <si>
    <t>KAZ</t>
  </si>
  <si>
    <t>KEN</t>
  </si>
  <si>
    <t>Kyrgyzstan</t>
  </si>
  <si>
    <t>KGZ</t>
  </si>
  <si>
    <t>Cambodia</t>
  </si>
  <si>
    <t>KHM</t>
  </si>
  <si>
    <t>Kiribati</t>
  </si>
  <si>
    <t>KIR</t>
  </si>
  <si>
    <t>St. Kitts and Nevis</t>
  </si>
  <si>
    <t>KNA</t>
  </si>
  <si>
    <t>Korea, Republic of</t>
  </si>
  <si>
    <t>KOR</t>
  </si>
  <si>
    <t>Kuwait</t>
  </si>
  <si>
    <t>KWT</t>
  </si>
  <si>
    <t>Laos</t>
  </si>
  <si>
    <t>LAO</t>
  </si>
  <si>
    <t>LBN</t>
  </si>
  <si>
    <t>Liberia</t>
  </si>
  <si>
    <t>LBR</t>
  </si>
  <si>
    <t>LBY</t>
  </si>
  <si>
    <t>Saint Lucia</t>
  </si>
  <si>
    <t>LCA</t>
  </si>
  <si>
    <t>Liechtenstein</t>
  </si>
  <si>
    <t>LIE</t>
  </si>
  <si>
    <t>LKA</t>
  </si>
  <si>
    <t>LSO</t>
  </si>
  <si>
    <t>LTU</t>
  </si>
  <si>
    <t>Luxembourg</t>
  </si>
  <si>
    <t>LUX</t>
  </si>
  <si>
    <t>LVA</t>
  </si>
  <si>
    <t>MAR</t>
  </si>
  <si>
    <t>Monaco</t>
  </si>
  <si>
    <t>MCO</t>
  </si>
  <si>
    <t>MDA</t>
  </si>
  <si>
    <t>MDG</t>
  </si>
  <si>
    <t>Maldives</t>
  </si>
  <si>
    <t>MDV</t>
  </si>
  <si>
    <t>MEX</t>
  </si>
  <si>
    <t>Marshall Islands</t>
  </si>
  <si>
    <t>MHL</t>
  </si>
  <si>
    <t>Macedonia</t>
  </si>
  <si>
    <t>MKD</t>
  </si>
  <si>
    <t>MLI</t>
  </si>
  <si>
    <t>Malta</t>
  </si>
  <si>
    <t>MLT</t>
  </si>
  <si>
    <t>MMR</t>
  </si>
  <si>
    <t>Montenegro</t>
  </si>
  <si>
    <t>MNE</t>
  </si>
  <si>
    <t>Mongolia</t>
  </si>
  <si>
    <t>MNG</t>
  </si>
  <si>
    <t>MOZ</t>
  </si>
  <si>
    <t>MRT</t>
  </si>
  <si>
    <t>Mauritius</t>
  </si>
  <si>
    <t>MUS</t>
  </si>
  <si>
    <t>MWI</t>
  </si>
  <si>
    <t>MYS</t>
  </si>
  <si>
    <t>NAM</t>
  </si>
  <si>
    <t>NER</t>
  </si>
  <si>
    <t>NGA</t>
  </si>
  <si>
    <t>NIC</t>
  </si>
  <si>
    <t>Netherlands</t>
  </si>
  <si>
    <t>NLD</t>
  </si>
  <si>
    <t>Norway</t>
  </si>
  <si>
    <t>NOR</t>
  </si>
  <si>
    <t>NPL</t>
  </si>
  <si>
    <t>Nauru</t>
  </si>
  <si>
    <t>NRU</t>
  </si>
  <si>
    <t>New Zealand</t>
  </si>
  <si>
    <t>NZL</t>
  </si>
  <si>
    <t>Oman</t>
  </si>
  <si>
    <t>OMN</t>
  </si>
  <si>
    <t>PAK</t>
  </si>
  <si>
    <t>PAN</t>
  </si>
  <si>
    <t>PER</t>
  </si>
  <si>
    <t>PHL</t>
  </si>
  <si>
    <t>Palau</t>
  </si>
  <si>
    <t>PLW</t>
  </si>
  <si>
    <t>PNG</t>
  </si>
  <si>
    <t>POL</t>
  </si>
  <si>
    <t>PRK</t>
  </si>
  <si>
    <t>Portugal</t>
  </si>
  <si>
    <t>PRT</t>
  </si>
  <si>
    <t>Paraguay</t>
  </si>
  <si>
    <t>PRY</t>
  </si>
  <si>
    <t>PSE</t>
  </si>
  <si>
    <t>Qatar</t>
  </si>
  <si>
    <t>QAT</t>
  </si>
  <si>
    <t>Kosovo</t>
  </si>
  <si>
    <t>RKS</t>
  </si>
  <si>
    <t>ROU</t>
  </si>
  <si>
    <t>RUS</t>
  </si>
  <si>
    <t>RWA</t>
  </si>
  <si>
    <t>Saudi Arabia</t>
  </si>
  <si>
    <t>SAU</t>
  </si>
  <si>
    <t>SDN</t>
  </si>
  <si>
    <t>SEN</t>
  </si>
  <si>
    <t>Singapore</t>
  </si>
  <si>
    <t>SGP</t>
  </si>
  <si>
    <t>Solomon Islands</t>
  </si>
  <si>
    <t>SLB</t>
  </si>
  <si>
    <t>Sierra Leone</t>
  </si>
  <si>
    <t>SLE</t>
  </si>
  <si>
    <t>SLV</t>
  </si>
  <si>
    <t>San Marino</t>
  </si>
  <si>
    <t>SMR</t>
  </si>
  <si>
    <t>SOM</t>
  </si>
  <si>
    <t>Serbia</t>
  </si>
  <si>
    <t>SRB</t>
  </si>
  <si>
    <t>SSD</t>
  </si>
  <si>
    <t>Sao Tome and Principe</t>
  </si>
  <si>
    <t>STP</t>
  </si>
  <si>
    <t>Suriname</t>
  </si>
  <si>
    <t>SUR</t>
  </si>
  <si>
    <t>SVK</t>
  </si>
  <si>
    <t>Slovenia</t>
  </si>
  <si>
    <t>SVN</t>
  </si>
  <si>
    <t>Sweden</t>
  </si>
  <si>
    <t>SWE</t>
  </si>
  <si>
    <t>SWZ</t>
  </si>
  <si>
    <t>Seychelles</t>
  </si>
  <si>
    <t>SYC</t>
  </si>
  <si>
    <t>SYR</t>
  </si>
  <si>
    <t>TCD</t>
  </si>
  <si>
    <t>TGO</t>
  </si>
  <si>
    <t>THA</t>
  </si>
  <si>
    <t>Tajikistan</t>
  </si>
  <si>
    <t>TJK</t>
  </si>
  <si>
    <t>Turkmenistan</t>
  </si>
  <si>
    <t>TKM</t>
  </si>
  <si>
    <t>TLS</t>
  </si>
  <si>
    <t>Tonga</t>
  </si>
  <si>
    <t>TON</t>
  </si>
  <si>
    <t>TTO</t>
  </si>
  <si>
    <t>TUN</t>
  </si>
  <si>
    <t>TUR</t>
  </si>
  <si>
    <t>Tuvalu</t>
  </si>
  <si>
    <t>TUV</t>
  </si>
  <si>
    <t>Taiwan, Province of China</t>
  </si>
  <si>
    <t>TWN</t>
  </si>
  <si>
    <t>TZA</t>
  </si>
  <si>
    <t>UGA</t>
  </si>
  <si>
    <t>UKR</t>
  </si>
  <si>
    <t>Uruguay</t>
  </si>
  <si>
    <t>URY</t>
  </si>
  <si>
    <t>United States</t>
  </si>
  <si>
    <t>USA</t>
  </si>
  <si>
    <t>Uzbekistan</t>
  </si>
  <si>
    <t>UZB</t>
  </si>
  <si>
    <t>St. Vincent and the Grenadines</t>
  </si>
  <si>
    <t>VCT</t>
  </si>
  <si>
    <t>VEN</t>
  </si>
  <si>
    <t>Vietnam</t>
  </si>
  <si>
    <t>VNM</t>
  </si>
  <si>
    <t>Vanuatu</t>
  </si>
  <si>
    <t>VUT</t>
  </si>
  <si>
    <t>Samoa</t>
  </si>
  <si>
    <t>WSM</t>
  </si>
  <si>
    <t>YEM</t>
  </si>
  <si>
    <t>South Africa</t>
  </si>
  <si>
    <t>ZAF</t>
  </si>
  <si>
    <t>ZMB</t>
  </si>
  <si>
    <t>ZWE</t>
  </si>
  <si>
    <t>Total sq.km.</t>
  </si>
  <si>
    <t>Nigeria, Niger, Chad, Cameroon</t>
  </si>
  <si>
    <t>NGA, NER, TCD, CMR</t>
  </si>
  <si>
    <t>Venezuela, Brazil, Colombia, Ecuador, Peru, Trinidad and Tobago, Chile, Dominican Republic, Panama</t>
  </si>
  <si>
    <t>VEN, BRA, COL, ECU, PER, TTO, CHL, DOM, PAN</t>
  </si>
  <si>
    <t>Syria, Türkiye, Iraq, Egypt, Jordan, Lebanon</t>
  </si>
  <si>
    <t>SYR, TUR, IRQ, EGY, JOR, LBN</t>
  </si>
  <si>
    <t>Türkiye, Greece</t>
  </si>
  <si>
    <t>TUR, GRC</t>
  </si>
  <si>
    <t>Algeria, Tunisia, Libya, Italy</t>
  </si>
  <si>
    <t>DZA, TUN, LBY, ITA</t>
  </si>
  <si>
    <t>Algeria, Morocco, Spain</t>
  </si>
  <si>
    <t>DZA, MAR, ESP</t>
  </si>
  <si>
    <t>Bangladesh, Myanmar</t>
  </si>
  <si>
    <t>BGD, MMR</t>
  </si>
  <si>
    <t>Madagascar, Malawi, Namibia, Eswatini, Zambia, Zimbabwe, Tanzania</t>
  </si>
  <si>
    <t>MDG, MWI, NAM, SWZ, ZMB, ZWE, TZA</t>
  </si>
  <si>
    <t>Armenia, Azerbaijan</t>
  </si>
  <si>
    <t>ARM, AZE</t>
  </si>
  <si>
    <t>Ethiopia, Somalia, Kenya</t>
  </si>
  <si>
    <t>ETH, SOM, KEN</t>
  </si>
  <si>
    <t>Türkiye, Syria</t>
  </si>
  <si>
    <t>TUR, SYR</t>
  </si>
  <si>
    <t>CrisisID</t>
  </si>
  <si>
    <t># of people facing minimal humanitarian needs (level 1)</t>
  </si>
  <si>
    <t># of people facing stressed humanitarian conditions and needs (level 2)</t>
  </si>
  <si>
    <t># of people facing moderate humanitarian conditions and needs (level 3)</t>
  </si>
  <si>
    <t># of people facing severe humanitarian conditions and needs (level 4)</t>
  </si>
  <si>
    <t># of people facing extreme humanitarian conditions and needs (level 5)</t>
  </si>
  <si>
    <t>Humanitarian Access</t>
  </si>
  <si>
    <t>Area affected by disaster</t>
  </si>
  <si>
    <t>Updated_score</t>
  </si>
  <si>
    <t>Dimension</t>
  </si>
  <si>
    <t>Category</t>
  </si>
  <si>
    <t>Component</t>
  </si>
  <si>
    <t>Indicator Name</t>
  </si>
  <si>
    <t>Description</t>
  </si>
  <si>
    <t>Relevance</t>
  </si>
  <si>
    <t>Validity / Limitation of indicator</t>
  </si>
  <si>
    <t>Data Sources</t>
  </si>
  <si>
    <t>Citation</t>
  </si>
  <si>
    <t>URL</t>
  </si>
  <si>
    <t>Inpact of the Crisis</t>
  </si>
  <si>
    <t>Total # of square kilometers affected by the crisis</t>
  </si>
  <si>
    <t>The Impact of crisis dimension reflects the impact of the crisis itself in terms of magnitude (its absolute scale in terms of people or area affected) and depth (its relative scale, i.e the proportion of the population affected in a geographical area). In absence of impact there won’t be a severity of the crisis, regardless from how intense the hazardous event is.</t>
  </si>
  <si>
    <t>OCHA; GDACS; UNOSAT; ACLED; INSO; HIIK</t>
  </si>
  <si>
    <t>Area affected by disaster (relative)</t>
  </si>
  <si>
    <t>% of square kilometers affected by the crisis on the total area of the country</t>
  </si>
  <si>
    <t>Total # of people living in the affected area</t>
  </si>
  <si>
    <t>OCHA; GDACS; USGS; UNOSAT; ACLED; INSO; HIIK; GHSL, JRC</t>
  </si>
  <si>
    <t>People living in the affected area (relative)</t>
  </si>
  <si>
    <t>% of people living in the affected area on the total population of the country</t>
  </si>
  <si>
    <t>Human impact</t>
  </si>
  <si>
    <t>Government; OCHA; Clusters</t>
  </si>
  <si>
    <t>People affected (relative)</t>
  </si>
  <si>
    <t>% of total population affected on the total population living in the affected area</t>
  </si>
  <si>
    <t>Government; Clusters; OCHA; IOM; UNHCR; IDMC</t>
  </si>
  <si>
    <t>People displaced (relative)</t>
  </si>
  <si>
    <t>People injured by disaster</t>
  </si>
  <si>
    <t>Total # of crisis related injured people</t>
  </si>
  <si>
    <t>Government; clusters; OCHA; WHO; activists; OHCHR</t>
  </si>
  <si>
    <t>Fatalities</t>
  </si>
  <si>
    <t>% of total Crisis Related Fatalities on the total population affected</t>
  </si>
  <si>
    <t>Physical and Economic Impact</t>
  </si>
  <si>
    <t>Physical Impact</t>
  </si>
  <si>
    <t>% of crisis related partially damaged buildings</t>
  </si>
  <si>
    <t>Government; clusters; OCHA; UNOSAT; Copernicus</t>
  </si>
  <si>
    <t>% of crisis related totally damaged buildings</t>
  </si>
  <si>
    <t>Economic Impact</t>
  </si>
  <si>
    <t>Economic losses</t>
  </si>
  <si>
    <t>Economic losses ('000 US$)</t>
  </si>
  <si>
    <t>People in need (level 3-5)</t>
  </si>
  <si>
    <t>Current level of humanitarian needs based on the effects of the crisis on the physical, social, mental, economic well-being of those affected</t>
  </si>
  <si>
    <t>Government; clusters; OCHA; HNOs; UN and NGOs; IPC</t>
  </si>
  <si>
    <t>None/minimal conditions</t>
  </si>
  <si>
    <t>People are facing none or minor shortages or/and accessibility problems regarding basic services, such as food, health, shelter, and WASH. People are able to meet basic needs without having to apply to irreversible coping strategies</t>
  </si>
  <si>
    <t>Stressed conditions</t>
  </si>
  <si>
    <t>People are facing some shortages or/and some availability and accessibility problems in regard to basic services but they are not life-threatening. Needs are more increased but are still not life-threatening. The affected population can meet their need by applying copying strategies. There may exist localized/targeted incidents of violence and/or human rights violations</t>
  </si>
  <si>
    <t>Moderate conditions</t>
  </si>
  <si>
    <t>People are facing shortages and/or availability and accessibility problems in regard to basic services that cause discomfort and/ or high level of suffering which can result in irreversible damages to the health status, but they are not life-threatening. Significant gaps are visible or people are marginally able to meet minimum needs only with irreversible coping strategies. As a result of shortages and disruption of services, may face potentially life-threatening consequences if not provided assistance. People may also face malnutrition. There may be physical and mental harm in populations resulting in a loss of dignity</t>
  </si>
  <si>
    <t>Severe conditions</t>
  </si>
  <si>
    <t>People are facing life-threatening conditions and significant shortages and/or availability and accessibility problems in regard to basic services causing high level of suffering and irreversible damages to health status. People may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t>
  </si>
  <si>
    <t>Extreme conditions</t>
  </si>
  <si>
    <t>People are facing extreme shortages or availability and accessibility problems in regard to basic services. Deaths are directly caused by the current conditions and there is widespread mortality. People face a complete lack of food and/or other basic needs and starvation, death, and destitution are evident. Acute malnutrition may be widely reported. They may face grave human rights violations</t>
  </si>
  <si>
    <t>Social cohesion/Ethnic fractionalisation</t>
  </si>
  <si>
    <t>Ethnic fractionalisation Index is calculated using a simple Herfindahl concentration index from Ethnic Power Relations (EPR) Dataset.</t>
  </si>
  <si>
    <t>ETHZurich GREG</t>
  </si>
  <si>
    <t>Vogt, Manuel, Nils-Christian Bormann, Seraina Rüegger, Lars-Erik Cederman, Philipp Hunziker, and Luc Girardin. 2015. “Integrating Data on Ethnicity, Geography, and Conflict: The Ethnic Power Relations Data Set Family.” Journal of Conflict Resolution 59(7): 1327–42</t>
  </si>
  <si>
    <t>https://icr.ethz.ch/data/epr/</t>
  </si>
  <si>
    <t>Size of excluded ethnic groups</t>
  </si>
  <si>
    <t>The Minorities at Risk (MAR) project monitors and analyzes the status and conflicts of politically-active communal groups in all countries. The focus of the MAR project has been “minorities at risk.</t>
  </si>
  <si>
    <t>The Minorities at Risk (MAR) project,  Center for International Development and Conflict Management (CIDCM)</t>
  </si>
  <si>
    <t>Minorities at Risk Project. 2009. “Minorities at Risk Dataset.” College Park, MD: Center for
International Development and Conflict Management. Retrieved from
http://www.cidcm.umd.edu/mar/data.aspx on: 29/01/2018</t>
  </si>
  <si>
    <t>http://www.mar.umd.edu/mar_data.asp</t>
  </si>
  <si>
    <t>Social cohesion/Trust in society</t>
  </si>
  <si>
    <t>This is an additive index constructed from the Foreign Movement, Domestic Movement, Freedom of Speech, Freedom of Assembly &amp; Association, Workers’ Rights, Electoral Self-Determination, and Freedom of Religion indicators. It ranges from 0 (no government respect for these seven rights) to 14 (full government respect for these seven rights).</t>
  </si>
  <si>
    <t>CIRI Human Rights Dataset</t>
  </si>
  <si>
    <t>Cingranelli, David L., David L. Richards, and K. Chad Clay. 2014. "The CIRI Human Rights Dataset."  http://www.humanrightsdata.com. Version 2014.04.14.</t>
  </si>
  <si>
    <t>http://www.humanrightsdata.com/p/data-documentation.html</t>
  </si>
  <si>
    <t>The Bertelsmann Stiftung’s Transformation Index (BTI) analyzes and evaluates the quality of democracy, a market economy and political management in 129 developing and transition countries. It measures successes and setbacks on the path toward a democracy based on the rule of law and a socially responsible market economy. It also entails an evaluation of the rule of law including the separation of powers and the prosecution of office abuse.</t>
  </si>
  <si>
    <t>Bertelsmann Stiftung’s Transformation Index (BTI)</t>
  </si>
  <si>
    <t>https://www.bti-project.org/en/index/</t>
  </si>
  <si>
    <t>Social cohesion/Inequality</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</si>
  <si>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</si>
  <si>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</si>
  <si>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UNDP Human Development Report</t>
  </si>
  <si>
    <t>http://hdr.undp.org/en/composite/GII</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</si>
  <si>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</si>
  <si>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</si>
  <si>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World Bank</t>
  </si>
  <si>
    <t>http://data.worldbank.org/indicator/SI.POV.GINI</t>
  </si>
  <si>
    <t>Confict intensity</t>
  </si>
  <si>
    <t>The HIIK's annual publication Conflict Barometer describes the recent trends in global conflict developments, escalations, de-escalations, and settlements.</t>
  </si>
  <si>
    <t>HIIK</t>
  </si>
  <si>
    <t>Heidelberg Institute for International Conflict Research (HIIK) (2020): Conflict Barometer 2019, Heidelberg</t>
  </si>
  <si>
    <t>https://www.hiik.de/en/konfliktbarometer/</t>
  </si>
  <si>
    <t>People killed by disaster</t>
  </si>
  <si>
    <t># killed in the crisis affected area in the last three months</t>
  </si>
  <si>
    <t>ACLED; KII; INSO; Government</t>
  </si>
  <si>
    <t>Rule of Law Index (WGI)</t>
  </si>
  <si>
    <t>Rule of law captures perceptions of the extent to which agents have confidence in and abide by the rules of society, and in particular the quality of contract enforcement, property rights, the police, and the courts, as well as the likelihood of crime and violence.</t>
  </si>
  <si>
    <t>Worldwide Governance Indicators World Bank</t>
  </si>
  <si>
    <t>http://info.worldbank.org/governance/wgi/index.aspx</t>
  </si>
  <si>
    <t>Rule of Law Index (BTI)</t>
  </si>
  <si>
    <t>Freedom in the World is Freedom House’s flagship annual report, assessing the condition of political rights and civil liberties around the world. It is composed of numerical ratings and supporting descriptive texts for 195 countries.</t>
  </si>
  <si>
    <t>Freedom house</t>
  </si>
  <si>
    <t>https://freedomhouse.org/report/freedom-world/freedom-world-2017</t>
  </si>
  <si>
    <t>Corruption Perception Index CPI</t>
  </si>
  <si>
    <t>The CPI scores and ranks countries/territories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</si>
  <si>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</si>
  <si>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Trasparency International</t>
  </si>
  <si>
    <t>http://www.transparency.org/research/cpi/</t>
  </si>
  <si>
    <t>Number of different types of affected population groups</t>
  </si>
  <si>
    <t>Number of different types of affected population groups, based on categories of the IASC Humanitarian profile COD 2012. The final value represents a count of types of affected group, at the lowest level of the humanitarian profile page 5 of the document.</t>
  </si>
  <si>
    <t>Number and types of affected groups influence directly the complexity and difficulty in solving a humanitarian crisis, as the more groups in different settings, the more distinct intervention strategies will need to be designed and funded.</t>
  </si>
  <si>
    <t>Derived by ACAPS from: OCHA; IOM; CCCM cluster; UNHCR</t>
  </si>
  <si>
    <t>ACAPS</t>
  </si>
  <si>
    <t>This indicator refers to the general access of international actors into the country. It refers to registration, accreditation and visa policies, provision of taxes or fees on activities or goods; policies related to import and logistics; visa or accreditation delays or denial; discretional registration or visas by authorities, and presence of humanitarian organisations and workers in the country being allowed to operate.</t>
  </si>
  <si>
    <t>“Humanitarian Access, Methodology note”, ACAPS, July 2020</t>
  </si>
  <si>
    <t>https://www.acaps.org/sites/acaps/files/key-documents/files/20200608_acaps_access_technical_brief_july_2020_update.pdf</t>
  </si>
  <si>
    <t>This indicator refers to the in-country mobility of humanitarian workers in order to reach the affected population and transport relief items. It includes presence of taxes and fines on passage of goods and people, quotas and limits on relief items in specific areas, assistance seized, agencies on hold despite being ready to intervene, checkpoints, or closure of border crossings.</t>
  </si>
  <si>
    <t>This indicator refers to factors such as conditions imposed on the type of aid, or the modality of aid delivery.
It includes operational restrictions imposed by government as well as confiscation or diversion of aid.</t>
  </si>
  <si>
    <t xml:space="preserve">This indicator takes into account security incidents involving humanitarian organisations. Incidents include
attacks, abduction, execution, kidnapping of workers, and looting of humanitarian warehouses or
humanitarian assets. </t>
  </si>
  <si>
    <t>This indicator takes into account statements that demonstrate a recognition or denial of needs of a population or the rights of minorities, and any discrepancy between the reported humanitarian needs and official statements.</t>
  </si>
  <si>
    <t>This indicator refers to the affected population’s perspective. It assesses whether people are prevented from reaching aid or services – through various restrictions, such as prevention of the crossing of borders to seek refuge, administrative barriers, or requirements to have specific documents. Sieges, roadblocks, curfews, and harassment are be considered.</t>
  </si>
  <si>
    <t>This indicator takes into account the presence of ongoing hostilities or violence that affects humanitarian
operations, leading to decisions to divert or suspend aid, or to evacuate or modify operations.</t>
  </si>
  <si>
    <t>This indicator looks into how the presence of landmines or Unexploded Ordnance (UXOs) might hinder
humanitarian access</t>
  </si>
  <si>
    <t>This indicator looks into seasonal events or weather conditions as well as preexisting infrastructure. Status
of roads, bridges, and airfields are also considered, along with communications and logistical constraints
such as lack of fuel or assets hampering physical accessibility to people in need.</t>
  </si>
  <si>
    <t>Trend</t>
  </si>
  <si>
    <t>AFG002</t>
  </si>
  <si>
    <t>-</t>
  </si>
  <si>
    <t>AFG003</t>
  </si>
  <si>
    <t>AFG004</t>
  </si>
  <si>
    <t>AFG005</t>
  </si>
  <si>
    <t>ARG002</t>
  </si>
  <si>
    <t>BDI002</t>
  </si>
  <si>
    <t>BDI003</t>
  </si>
  <si>
    <t>BFA003</t>
  </si>
  <si>
    <t>BFA004</t>
  </si>
  <si>
    <t>BGD004</t>
  </si>
  <si>
    <t>BGD006</t>
  </si>
  <si>
    <t>BGD007</t>
  </si>
  <si>
    <t>BGD008</t>
  </si>
  <si>
    <t>BGD009</t>
  </si>
  <si>
    <t>BGD010</t>
  </si>
  <si>
    <t>BGD011</t>
  </si>
  <si>
    <t>BHS002</t>
  </si>
  <si>
    <t>BIH002</t>
  </si>
  <si>
    <t>BRA003</t>
  </si>
  <si>
    <t>CAF002</t>
  </si>
  <si>
    <t>CHN002</t>
  </si>
  <si>
    <t>CHN003</t>
  </si>
  <si>
    <t>COD002</t>
  </si>
  <si>
    <t>COD003</t>
  </si>
  <si>
    <t>COG002</t>
  </si>
  <si>
    <t>COG004</t>
  </si>
  <si>
    <t>COL003</t>
  </si>
  <si>
    <t>COM002</t>
  </si>
  <si>
    <t>DJI004</t>
  </si>
  <si>
    <t>EGY001</t>
  </si>
  <si>
    <t>EGY002</t>
  </si>
  <si>
    <t>EGY003</t>
  </si>
  <si>
    <t>ETH002</t>
  </si>
  <si>
    <t>FJI002</t>
  </si>
  <si>
    <t>GMB002</t>
  </si>
  <si>
    <t>GTM003</t>
  </si>
  <si>
    <t>HND002</t>
  </si>
  <si>
    <t>HTI002</t>
  </si>
  <si>
    <t>IDN001</t>
  </si>
  <si>
    <t>IDN003</t>
  </si>
  <si>
    <t>IDN005</t>
  </si>
  <si>
    <t>IDN006</t>
  </si>
  <si>
    <t>IDN007</t>
  </si>
  <si>
    <t>IDN008</t>
  </si>
  <si>
    <t>IND001</t>
  </si>
  <si>
    <t>IND002</t>
  </si>
  <si>
    <t>IND003</t>
  </si>
  <si>
    <t>IND004</t>
  </si>
  <si>
    <t>IND005</t>
  </si>
  <si>
    <t>IRN002</t>
  </si>
  <si>
    <t>IRN003</t>
  </si>
  <si>
    <t>JOR001</t>
  </si>
  <si>
    <t>JOR003</t>
  </si>
  <si>
    <t>KEN004</t>
  </si>
  <si>
    <t>KEN005</t>
  </si>
  <si>
    <t>LAO002</t>
  </si>
  <si>
    <t>LAO003</t>
  </si>
  <si>
    <t>LBN001</t>
  </si>
  <si>
    <t>LBN003</t>
  </si>
  <si>
    <t>LBN004</t>
  </si>
  <si>
    <t>LBN005</t>
  </si>
  <si>
    <t>LKA001</t>
  </si>
  <si>
    <t>LKA002</t>
  </si>
  <si>
    <t>LKA003</t>
  </si>
  <si>
    <t>LSO002</t>
  </si>
  <si>
    <t>LSO003</t>
  </si>
  <si>
    <t>MDG003</t>
  </si>
  <si>
    <t>MDG004</t>
  </si>
  <si>
    <t>MDG005</t>
  </si>
  <si>
    <t>MDG006</t>
  </si>
  <si>
    <t>MDG007</t>
  </si>
  <si>
    <t>MDG008</t>
  </si>
  <si>
    <t>MEX004</t>
  </si>
  <si>
    <t>MMR005</t>
  </si>
  <si>
    <t>MNG001</t>
  </si>
  <si>
    <t>MNG002</t>
  </si>
  <si>
    <t>MNG003</t>
  </si>
  <si>
    <t>MNG004</t>
  </si>
  <si>
    <t>MOZ002</t>
  </si>
  <si>
    <t>MOZ003</t>
  </si>
  <si>
    <t>MOZ005</t>
  </si>
  <si>
    <t>MOZ006</t>
  </si>
  <si>
    <t>MOZ007</t>
  </si>
  <si>
    <t>MOZ008</t>
  </si>
  <si>
    <t>MOZ009</t>
  </si>
  <si>
    <t>MOZ010</t>
  </si>
  <si>
    <t>MRT001</t>
  </si>
  <si>
    <t>MWI003</t>
  </si>
  <si>
    <t>MWI004</t>
  </si>
  <si>
    <t>MWI005</t>
  </si>
  <si>
    <t>NER001</t>
  </si>
  <si>
    <t>NER005</t>
  </si>
  <si>
    <t>NGA002</t>
  </si>
  <si>
    <t>NGA005</t>
  </si>
  <si>
    <t>NIC002</t>
  </si>
  <si>
    <t>NPL002</t>
  </si>
  <si>
    <t>PAK002</t>
  </si>
  <si>
    <t>PAK003</t>
  </si>
  <si>
    <t>PHL004</t>
  </si>
  <si>
    <t>PHL005</t>
  </si>
  <si>
    <t>PHL006</t>
  </si>
  <si>
    <t>PHL007</t>
  </si>
  <si>
    <t>PHL008</t>
  </si>
  <si>
    <t>PHL009</t>
  </si>
  <si>
    <t>PHL010</t>
  </si>
  <si>
    <t>PHL011</t>
  </si>
  <si>
    <t>PHL012</t>
  </si>
  <si>
    <t>PHL013</t>
  </si>
  <si>
    <t>PHL014</t>
  </si>
  <si>
    <t>PNG002</t>
  </si>
  <si>
    <t>PNG004</t>
  </si>
  <si>
    <t>REG003</t>
  </si>
  <si>
    <t>SDN002</t>
  </si>
  <si>
    <t>SDN003</t>
  </si>
  <si>
    <t>SDN004</t>
  </si>
  <si>
    <t>SDN006</t>
  </si>
  <si>
    <t>SDN007</t>
  </si>
  <si>
    <t>SDN008</t>
  </si>
  <si>
    <t>SOM004</t>
  </si>
  <si>
    <t>SSD002</t>
  </si>
  <si>
    <t>SSD003</t>
  </si>
  <si>
    <t>TCD002</t>
  </si>
  <si>
    <t>TCD006</t>
  </si>
  <si>
    <t>TCD008</t>
  </si>
  <si>
    <t>THA001</t>
  </si>
  <si>
    <t>THA002</t>
  </si>
  <si>
    <t>TLS002</t>
  </si>
  <si>
    <t>TON002</t>
  </si>
  <si>
    <t>UGA001</t>
  </si>
  <si>
    <t>UGA002</t>
  </si>
  <si>
    <t>UGA003</t>
  </si>
  <si>
    <t>UGA004</t>
  </si>
  <si>
    <t>UGA006</t>
  </si>
  <si>
    <t>UGA007</t>
  </si>
  <si>
    <t>VCT002</t>
  </si>
  <si>
    <t>VNM002</t>
  </si>
  <si>
    <t>VUT002</t>
  </si>
  <si>
    <t>VUT003</t>
  </si>
  <si>
    <t>XXX002</t>
  </si>
  <si>
    <t>XXX003</t>
  </si>
  <si>
    <t>ZWE002</t>
  </si>
  <si>
    <t>ZWE003</t>
  </si>
  <si>
    <t>GlideNumber</t>
  </si>
  <si>
    <t>SeverityGlideNumber</t>
  </si>
  <si>
    <t>ISO3 code</t>
  </si>
  <si>
    <t>Region</t>
  </si>
  <si>
    <t>First country</t>
  </si>
  <si>
    <t>Crisis description</t>
  </si>
  <si>
    <t>Connected crises</t>
  </si>
  <si>
    <t>Starting date</t>
  </si>
  <si>
    <t>Duration (days)</t>
  </si>
  <si>
    <t>Geoscope</t>
  </si>
  <si>
    <t>ADM1</t>
  </si>
  <si>
    <t>ADM1 name</t>
  </si>
  <si>
    <t>Asia</t>
  </si>
  <si>
    <t>Conflict,Violence,Displacement,Drought,Earthquake,Socio-political</t>
  </si>
  <si>
    <t>Complex crisis</t>
  </si>
  <si>
    <t>https://www.acaps.org/country/Afghanistan/crisis/Complex-crisis</t>
  </si>
  <si>
    <t>Before 2019</t>
  </si>
  <si>
    <t>More than 2 years</t>
  </si>
  <si>
    <t>National</t>
  </si>
  <si>
    <t>Earthquake</t>
  </si>
  <si>
    <t>https://www.acaps.org/country/Afghanistan/crisis/Earthquake-in-Herat-Province</t>
  </si>
  <si>
    <t>30/10/2023</t>
  </si>
  <si>
    <t>Subnational</t>
  </si>
  <si>
    <t>AFG.12_1</t>
  </si>
  <si>
    <t>Hirat</t>
  </si>
  <si>
    <t>Africa</t>
  </si>
  <si>
    <t>Drought</t>
  </si>
  <si>
    <t>Drought in South-West</t>
  </si>
  <si>
    <t>https://www.acaps.org/country/Angola/crisis/Drought-in-South-West</t>
  </si>
  <si>
    <t>14/12/2021</t>
  </si>
  <si>
    <t>AGO.8_1,AGO.10_1,AGO.16_1</t>
  </si>
  <si>
    <t>Cunene,Huíla,Namibe</t>
  </si>
  <si>
    <t>Middle east</t>
  </si>
  <si>
    <t>Conflict,Displacement</t>
  </si>
  <si>
    <t>https://www.acaps.org/country/Armenia/crisis/Nagorno-Karabakh-Conflict-in-Armenia</t>
  </si>
  <si>
    <t>04/11/2020</t>
  </si>
  <si>
    <t>ARM.4_1,ARM.9_1,ARM.2_1</t>
  </si>
  <si>
    <t>Erevan,Syunik,Ararat</t>
  </si>
  <si>
    <t>https://www.acaps.org/country/Azerbaijan/crisis/Nagorno-Karabakh-conflict-in-Azerbaijan</t>
  </si>
  <si>
    <t>AZE.5_1,AZE.10_1</t>
  </si>
  <si>
    <t>Kalbajar-Lachin,Yukhari-Karabakh</t>
  </si>
  <si>
    <t>Violence,Displacement,Floods</t>
  </si>
  <si>
    <t xml:space="preserve">Complex crisis </t>
  </si>
  <si>
    <t>https://www.acaps.org/country/Burundi/crisis/Complex-crisis</t>
  </si>
  <si>
    <t>RWA002,TZA002</t>
  </si>
  <si>
    <t>Conflict,Displacement,Violence</t>
  </si>
  <si>
    <t>Conflict in northern region in Benin</t>
  </si>
  <si>
    <t>https://www.acaps.org/country/Benin/crisis/Conflict-in-northern-region-in-Benin</t>
  </si>
  <si>
    <t>31/05/2024</t>
  </si>
  <si>
    <t>BEN.1_1,BEN.2_1</t>
  </si>
  <si>
    <t>Alibori,Atakora</t>
  </si>
  <si>
    <t>Conflict</t>
  </si>
  <si>
    <t>https://www.acaps.org/country/Burkina Faso/crisis/Conflict</t>
  </si>
  <si>
    <t>Conflict,Violence,Displacement,Floods</t>
  </si>
  <si>
    <t>Country Level</t>
  </si>
  <si>
    <t>https://www.acaps.org/country/Bangladesh/crisis/Country-Level</t>
  </si>
  <si>
    <t>BGD002,BGD008</t>
  </si>
  <si>
    <t>01/05/2020</t>
  </si>
  <si>
    <t>BGD.7_1,BGD.6_1,BGD.5_1,BGD.3_1,BGD.2_1</t>
  </si>
  <si>
    <t>Sylhet,Rangpur,Rajshahi,Dhaka,Chittagong</t>
  </si>
  <si>
    <t>Conflict,Violence,Displacement</t>
  </si>
  <si>
    <t>Rohingya Refugees</t>
  </si>
  <si>
    <t>https://www.acaps.org/country/Bangladesh/crisis/Rohingya-Refugees</t>
  </si>
  <si>
    <t>MMR002,BGD001</t>
  </si>
  <si>
    <t>BGD.2_1</t>
  </si>
  <si>
    <t>Chittagong</t>
  </si>
  <si>
    <t>Food Security,Socio-political,Cyclone,Floods,Other seasonal event</t>
  </si>
  <si>
    <t>https://www.acaps.org/country/Bangladesh/crisis/Chronic-Food-Security-Crisis-in-Bangladesh</t>
  </si>
  <si>
    <t>24/04/2024</t>
  </si>
  <si>
    <t>Cyclone,Floods</t>
  </si>
  <si>
    <t>Cyclone Remal in Bangladesh</t>
  </si>
  <si>
    <t>https://www.acaps.org/country/Bangladesh/crisis/Cyclone-Remal-in-Bangladesh</t>
  </si>
  <si>
    <t>20/06/2024</t>
  </si>
  <si>
    <t>BGD.1_1,BGD.4_1,BGD.2_1,BGD.3_1</t>
  </si>
  <si>
    <t>Barisal,Khulna,Chittagong,Dhaka</t>
  </si>
  <si>
    <t>Floods</t>
  </si>
  <si>
    <t>https://www.acaps.org/country/Bangladesh/crisis/2024-Monsoon-Floods</t>
  </si>
  <si>
    <t>31/07/2024</t>
  </si>
  <si>
    <t>BGD.3_1,BGD.5_1,BGD.6_1,BGD.7_1,BGD.8_1</t>
  </si>
  <si>
    <t>Dhaka,Rajshahi,Rangpur,Sylhet,Mymensingh</t>
  </si>
  <si>
    <t>Europe</t>
  </si>
  <si>
    <t>Displacement from Russia-Ukraine conflict</t>
  </si>
  <si>
    <t>https://www.acaps.org/country/Bulgaria/crisis/Displacement-from-Russia-Ukraine-conflict</t>
  </si>
  <si>
    <t>UKR002,POL002,HUN002,MDA002,SVK002,ROU002,RUS002,BLR002,CZE002,LVA002,LTU002,EST002</t>
  </si>
  <si>
    <t>24/11/2023</t>
  </si>
  <si>
    <t>BGR.3_1,BGR.24_1,BGR.2_1,BGR.21_1,BGR.14_1</t>
  </si>
  <si>
    <t>Dobrich,Varna,Burgas,Sofia,Plovdiv</t>
  </si>
  <si>
    <t>Displacement,Conflict</t>
  </si>
  <si>
    <t>https://www.acaps.org/country/Belarus/crisis/Displacement-from-Russia-Ukraine-conflict</t>
  </si>
  <si>
    <t>UKR002,POL002,HUN002,MDA002,SVK002,ROU002,RUS002,BGR002,CZE002,LVA002,LTU002,EST002</t>
  </si>
  <si>
    <t>Americas</t>
  </si>
  <si>
    <t>Displacement,Floods</t>
  </si>
  <si>
    <t>Country level</t>
  </si>
  <si>
    <t>https://www.acaps.org/country/Brazil/crisis/Country-level</t>
  </si>
  <si>
    <t>BRA002,BRA003</t>
  </si>
  <si>
    <t>04/01/2022</t>
  </si>
  <si>
    <t>Displacement</t>
  </si>
  <si>
    <t>Venezuelan refugees</t>
  </si>
  <si>
    <t>https://www.acaps.org/country/Brazil/crisis/Venezuelan-refugees</t>
  </si>
  <si>
    <t>BRA.23_1</t>
  </si>
  <si>
    <t>Roraima</t>
  </si>
  <si>
    <t>https://www.acaps.org/country/Brazil/crisis/Drought-in-the-Amazonas</t>
  </si>
  <si>
    <t>28/11/2023</t>
  </si>
  <si>
    <t>BRA.4_1</t>
  </si>
  <si>
    <t>Amazonas</t>
  </si>
  <si>
    <t>https://www.acaps.org/country/CAR/crisis/Complex-crisis</t>
  </si>
  <si>
    <t>https://www.acaps.org/country/Chile/crisis/Venezuelan-refugees</t>
  </si>
  <si>
    <t>11/02/2022</t>
  </si>
  <si>
    <t>https://www.acaps.org/country/Cameroon/crisis/Country-level</t>
  </si>
  <si>
    <t>https://www.acaps.org/country/Cameroon/crisis/Lake-Chad-basin-crisis</t>
  </si>
  <si>
    <t>CMR.4_1</t>
  </si>
  <si>
    <t>Extrême-Nord</t>
  </si>
  <si>
    <t>Anglophone crisis</t>
  </si>
  <si>
    <t>https://www.acaps.org/country/Cameroon/crisis/Anglophone-crisis</t>
  </si>
  <si>
    <t>CMR.6_1,CMR.9_1,CMR.8_1,CMR.5_1</t>
  </si>
  <si>
    <t>Nord-Ouest,Sud-Ouest,Ouest,Littoral</t>
  </si>
  <si>
    <t>CAR refugees</t>
  </si>
  <si>
    <t>https://www.acaps.org/country/Cameroon/crisis/CAR-refugees</t>
  </si>
  <si>
    <t>CMR.1_1,CMR.3_1</t>
  </si>
  <si>
    <t>Adamaoua,Est</t>
  </si>
  <si>
    <t>Conflict,Displacement,Socio-political</t>
  </si>
  <si>
    <t>https://www.acaps.org/country/DRC/crisis/Complex-crisis</t>
  </si>
  <si>
    <t>https://www.acaps.org/country/Congo/crisis/Complex-crisis</t>
  </si>
  <si>
    <t>01/12/2019</t>
  </si>
  <si>
    <t>Socio-political,Conflict,Violence,Floods,Displacement</t>
  </si>
  <si>
    <t>https://www.acaps.org/country/Colombia/crisis/Complex-crisis</t>
  </si>
  <si>
    <t xml:space="preserve">Venezuelan refugees </t>
  </si>
  <si>
    <t>https://www.acaps.org/country/Colombia/crisis/Venezuelan-refugees</t>
  </si>
  <si>
    <t>Nicaraguan refugees</t>
  </si>
  <si>
    <t>https://www.acaps.org/country/Costa Rica/crisis/Nicaraguan-refugees</t>
  </si>
  <si>
    <t>01/04/2019</t>
  </si>
  <si>
    <t>https://www.acaps.org/country/Czech Republic/crisis/Displacement-from-Russia-Ukraine-conflict</t>
  </si>
  <si>
    <t>UKR002,POL002,HUN002,MDA002,SVK002,ROU002,RUS002,BLR002,BGR002,LVA002,LTU002,EST002</t>
  </si>
  <si>
    <t>Displacement,Drought</t>
  </si>
  <si>
    <t>https://www.acaps.org/country/Djibouti/crisis/Country-level</t>
  </si>
  <si>
    <t>Mixed Migration</t>
  </si>
  <si>
    <t>https://www.acaps.org/country/Djibouti/crisis/Mixed-Migration</t>
  </si>
  <si>
    <t>https://www.acaps.org/country/Djibouti/crisis/Drought</t>
  </si>
  <si>
    <t>https://www.acaps.org/country/Dominican Republic/crisis/Venezuelan-refugees</t>
  </si>
  <si>
    <t>https://www.acaps.org/country/Algeria/crisis/Mixed-Migration</t>
  </si>
  <si>
    <t>Sahrawi refugees</t>
  </si>
  <si>
    <t>https://www.acaps.org/country/Algeria/crisis/Sahrawi-refugees</t>
  </si>
  <si>
    <t>DZA.44_1</t>
  </si>
  <si>
    <t>Tindouf</t>
  </si>
  <si>
    <t>https://www.acaps.org/country/Algeria/crisis/Country-level</t>
  </si>
  <si>
    <t>23/06/2020</t>
  </si>
  <si>
    <t>https://www.acaps.org/country/Ecuador/crisis/Venezuelan-refugees</t>
  </si>
  <si>
    <t>Refugees crisis</t>
  </si>
  <si>
    <t>https://www.acaps.org/country/Egypt/crisis/Refugees-crisis</t>
  </si>
  <si>
    <t>24/07/2023</t>
  </si>
  <si>
    <t>Socio-political,Displacement</t>
  </si>
  <si>
    <t>https://www.acaps.org/country/Eritrea/crisis/Complex-crisis</t>
  </si>
  <si>
    <t>ETH004,ETH003</t>
  </si>
  <si>
    <t>https://www.acaps.org/country/Spain/crisis/Mixed-Migration</t>
  </si>
  <si>
    <t>ESP.13_1,ESP.14_1,ESP.1_1,ESP.7_1</t>
  </si>
  <si>
    <t>Islas Baleares,Islas Canarias,Andalucía,Ceuta y Melilla</t>
  </si>
  <si>
    <t>https://www.acaps.org/country/Estonia/crisis/Displacement-from-Russia-Ukraine-conflict</t>
  </si>
  <si>
    <t>UKR002,POL002,HUN002,MDA002,SVK002,ROU002,RUS002,BLR002,BGR002,CZE002,LVA002,LTU002</t>
  </si>
  <si>
    <t>Displacement,Floods,Conflict</t>
  </si>
  <si>
    <t>https://www.acaps.org/country/Ethiopia/crisis/Complex-crisis</t>
  </si>
  <si>
    <t>https://www.acaps.org/country/Ethiopia/crisis/International-Displacement</t>
  </si>
  <si>
    <t>01/06/2020</t>
  </si>
  <si>
    <t>https://www.acaps.org/country/Ethiopia/crisis/Northern-Ethiopia-Conflict</t>
  </si>
  <si>
    <t>04/12/2020</t>
  </si>
  <si>
    <t>ETH.2_1,ETH.3_1,ETH.11_1</t>
  </si>
  <si>
    <t>Afar,Amhara,Tigray</t>
  </si>
  <si>
    <t>https://www.acaps.org/country/Ethiopia/crisis/Drought</t>
  </si>
  <si>
    <t>08/02/2022</t>
  </si>
  <si>
    <t>ETH.8_1,ETH.9_1,ETH.10_1,ETH.3_1</t>
  </si>
  <si>
    <t>Oromia,Somali,Southern Nations, Nationalities and Peoples,Amhara</t>
  </si>
  <si>
    <t>https://www.acaps.org/country/Greece/crisis/Mixed-Migration</t>
  </si>
  <si>
    <t>GRC.1_1</t>
  </si>
  <si>
    <t>Aegean</t>
  </si>
  <si>
    <t>Violence,Socio-political,Other seasonal event</t>
  </si>
  <si>
    <t>https://www.acaps.org/country/Guatemala/crisis/Complex-crisis</t>
  </si>
  <si>
    <t>https://www.acaps.org/country/Honduras/crisis/Complex-crisis</t>
  </si>
  <si>
    <t>Earthquake,Violence,Socio-political,Other seasonal event</t>
  </si>
  <si>
    <t>https://www.acaps.org/country/Haiti/crisis/Complex-crisis</t>
  </si>
  <si>
    <t>https://www.acaps.org/country/Hungary/crisis/Displacement-from-Russia-Ukraine-conflict</t>
  </si>
  <si>
    <t>UKR002,POL002,MDA002,SVK002,ROU002,RUS002,BLR002,BGR002,CZE002,LVA002,LTU002,EST002</t>
  </si>
  <si>
    <t>28/02/2022</t>
  </si>
  <si>
    <t>HUN.16_1</t>
  </si>
  <si>
    <t>Szabolcs-Szatmár-Bereg</t>
  </si>
  <si>
    <t>Socio-political,Violence,Conflict</t>
  </si>
  <si>
    <t>https://www.acaps.org/country/Indonesia/crisis/Papua-Conflict</t>
  </si>
  <si>
    <t>01/07/2019</t>
  </si>
  <si>
    <t>IDN.23_1,IDN.22_1</t>
  </si>
  <si>
    <t>Papua,Papua Barat</t>
  </si>
  <si>
    <t>Afghan Refugees</t>
  </si>
  <si>
    <t>https://www.acaps.org/country/Iran/crisis/Afghan-Refugees</t>
  </si>
  <si>
    <t>01/03/2020</t>
  </si>
  <si>
    <t>IRN.6_1,IRN.28_1,IRN.24_1</t>
  </si>
  <si>
    <t>Esfahan,Tehran,Razavi Khorasan</t>
  </si>
  <si>
    <t>Violence,Displacement,Socio-political,Conflict</t>
  </si>
  <si>
    <t>https://www.acaps.org/country/Iraq/crisis/Country-level</t>
  </si>
  <si>
    <t>IRQ.1_1,IRQ.2_1,IRQ.4_1,IRQ.5_1,IRQ.6_1,IRQ.7_1,IRQ.8_1,IRQ.9_1,IRQ.10_1,IRQ.11_1,IRQ.12_1,IRQ.13_1,IRQ.14_1,IRQ.15_1,IRQ.16_1,IRQ.17_1,IRQ.18_1</t>
  </si>
  <si>
    <t>Al-Anbar,Al-Basrah,Al-Qadisiyah,An-Najaf,Arbil,As-Sulaymaniyah,At-Ta'mim,Babil,Baghdad,Dhi-Qar,Dihok,Diyala,Karbala',Maysan,Ninawa,Sala ad-Din,Wasit</t>
  </si>
  <si>
    <t>Conflict,Socio-political,Violence</t>
  </si>
  <si>
    <t>https://www.acaps.org/country/Iraq/crisis/Conflict</t>
  </si>
  <si>
    <t>Syrian Refugees</t>
  </si>
  <si>
    <t>https://www.acaps.org/country/Iraq/crisis/Syrian-Refugees</t>
  </si>
  <si>
    <t>IRQ.6_1,IRQ.7_1,IRQ.12_1</t>
  </si>
  <si>
    <t>Arbil,As-Sulaymaniyah,Dihok</t>
  </si>
  <si>
    <t>https://www.acaps.org/country/Italy/crisis/Mixed-Migration</t>
  </si>
  <si>
    <t>ITA.4_1,ITA.15_1</t>
  </si>
  <si>
    <t>Calabria,Sicily</t>
  </si>
  <si>
    <t>Syrian refugees</t>
  </si>
  <si>
    <t>https://www.acaps.org/country/Jordan/crisis/Syrian-refugees</t>
  </si>
  <si>
    <t>JOR.2_1,JOR.5_1,JOR.10_1,JOR.12_1</t>
  </si>
  <si>
    <t>Amman,Irbid,Mafraq,Zarqa</t>
  </si>
  <si>
    <t>Drought,Displacement</t>
  </si>
  <si>
    <t xml:space="preserve">Country level </t>
  </si>
  <si>
    <t>https://www.acaps.org/country/Kenya/crisis/Country-level</t>
  </si>
  <si>
    <t>01/06/2019</t>
  </si>
  <si>
    <t>Refugee situation</t>
  </si>
  <si>
    <t>https://www.acaps.org/country/Kenya/crisis/Refugee-situation</t>
  </si>
  <si>
    <t>SSD001,SOM001</t>
  </si>
  <si>
    <t>KEN.7_1,KEN.43_1</t>
  </si>
  <si>
    <t>Garissa,Turkana</t>
  </si>
  <si>
    <t>https://www.acaps.org/country/Kenya/crisis/Drought</t>
  </si>
  <si>
    <t>KEN.7_1,KEN.6_1,KEN.1_1,KEN.9_1,KEN.10_1,KEN.14_1,KEN.18_1,KEN.19_1,KEN.20_1,KEN.21_1,KEN.23_1,KEN.24_1,KEN.25_1,KEN.26_1,KEN.33_1,KEN.36_1,KEN.37_1,KEN.39_1,KEN.40_1,KEN.41_1,KEN.43_1,KEN.46_1,KEN.47_1</t>
  </si>
  <si>
    <t>Garissa,Embu,Baringo,Isiolo,Kajiado,Kilifi,Kitui,Kwale,Laikipia,Lamu,Makueni,Mandera,Marsabit,Meru,Narok,Nyeri,Samburu,Taita Taveta,Tana River,Tharaka-Nithi,Turkana,Wajir,West Pokot</t>
  </si>
  <si>
    <t>https://www.acaps.org/country/Lebanon/crisis/Syrian-refugees</t>
  </si>
  <si>
    <t>Socio-political,Violence,Tecnological Disaster,Displacement</t>
  </si>
  <si>
    <t>https://www.acaps.org/country/Lebanon/crisis/Complex-crisis</t>
  </si>
  <si>
    <t>https://www.acaps.org/country/Libya/crisis/Complex-crisis</t>
  </si>
  <si>
    <t>https://www.acaps.org/country/Libya/crisis/Mixed-Migration</t>
  </si>
  <si>
    <t>Floods,Other seasonal event</t>
  </si>
  <si>
    <t>Storm Daniel and floods</t>
  </si>
  <si>
    <t>https://www.acaps.org/country/Libya/crisis/Storm-Daniel-and-floods</t>
  </si>
  <si>
    <t>25/09/2023</t>
  </si>
  <si>
    <t>LBY.2_1,LBY.7_1,LBY.12_1,LBY.13_1,LBY.1_1</t>
  </si>
  <si>
    <t>Al Jabal al Akhdar,Al Marj,Benghazi,Darnah,Al Butnan</t>
  </si>
  <si>
    <t>Refugees from Sudan</t>
  </si>
  <si>
    <t>https://www.acaps.org/country/Libya/crisis/Refugees-from-Sudan</t>
  </si>
  <si>
    <t>LBY.20_1,LBY.12_1,LBY.6_1,LBY.9_1</t>
  </si>
  <si>
    <t>Tripoli,Benghazi,Al Kufrah,Al Wahat</t>
  </si>
  <si>
    <t>https://www.acaps.org/country/Sri Lanka/crisis/2024-Floods-and-Monsoon-Rain</t>
  </si>
  <si>
    <t>09/07/2024</t>
  </si>
  <si>
    <t>LKA.5_1,LKA.6_1,LKA.7_1,LKA.10_1,LKA.17_1,LKA.22_1,LKA.23_1</t>
  </si>
  <si>
    <t>Colombo,Galle,Gampaha,Kalutara,Matara,Puttalam,Ratnapura</t>
  </si>
  <si>
    <t>Food security crisis</t>
  </si>
  <si>
    <t>https://www.acaps.org/country/Lesotho/crisis/Food-security-crisis</t>
  </si>
  <si>
    <t>27/08/2024</t>
  </si>
  <si>
    <t>LSO.1_1,LSO.2_1,LSO.3_1,LSO.4_1,LSO.5_1,LSO.6_1,LSO.7_1,LSO.8_1,LSO.9_1,LSO.10_1</t>
  </si>
  <si>
    <t>Berea,Butha-Buthe,Leribe,Mafeteng,Maseru,Mohale's Hoek,Mokhotlong,Qacha's Nek,Quthing,Thaba-Tseka</t>
  </si>
  <si>
    <t>https://www.acaps.org/country/Lithuania/crisis/Displacement-from-Russia-Ukraine-conflict</t>
  </si>
  <si>
    <t>UKR002,POL002,HUN002,MDA002,SVK002,ROU002,RUS002,BLR002,BGR002,CZE002,LVA002,EST002</t>
  </si>
  <si>
    <t>https://www.acaps.org/country/Latvia/crisis/Displacement-from-Russia-Ukraine-conflict</t>
  </si>
  <si>
    <t>UKR002,POL002,HUN002,MDA002,SVK002,ROU002,RUS002,BLR002,BGR002,CZE002,LTU002,EST002</t>
  </si>
  <si>
    <t>Displacement,Earthquake</t>
  </si>
  <si>
    <t>Multiple crises</t>
  </si>
  <si>
    <t>https://www.acaps.org/country/Morocco/crisis/Multiple-crises</t>
  </si>
  <si>
    <t>26/09/2023</t>
  </si>
  <si>
    <t>https://www.acaps.org/country/Morocco/crisis/Mixed-Migration</t>
  </si>
  <si>
    <t>Al Haouz Earthquake</t>
  </si>
  <si>
    <t>https://www.acaps.org/country/Morocco/crisis/Al-Haouz-Earthquake</t>
  </si>
  <si>
    <t>MAR.8_1,MAR.12_1,MAR.13_1</t>
  </si>
  <si>
    <t>Marrakech - Tensift - Al Haouz,Souss - Massa - Draâ,Tadla - Azilal</t>
  </si>
  <si>
    <t>https://www.acaps.org/country/Moldova/crisis/Displacement-from-Russia-Ukraine-conflict</t>
  </si>
  <si>
    <t>UKR002,POL002,HUN002,SVK002,ROU002,RUS002,BLR002,BGR002,CZE002,LVA002,LTU002,EST002</t>
  </si>
  <si>
    <t>03/03/2022</t>
  </si>
  <si>
    <t>MDA.25_1,MDA.32_1</t>
  </si>
  <si>
    <t>Ocniţa,Ştefan Voda</t>
  </si>
  <si>
    <t>Drought,Cyclone</t>
  </si>
  <si>
    <t>https://www.acaps.org/country/Madagascar/crisis/Country-level</t>
  </si>
  <si>
    <t>MDG002,MDG007,MDG008</t>
  </si>
  <si>
    <t>https://www.acaps.org/country/Madagascar/crisis/Drought</t>
  </si>
  <si>
    <t>MDG.3_1,MDG.6_1</t>
  </si>
  <si>
    <t>Fianarantsoa,Toliary</t>
  </si>
  <si>
    <t>Cyclone Gamane</t>
  </si>
  <si>
    <t>https://www.acaps.org/country/Madagascar/crisis/Cyclone-Gamane</t>
  </si>
  <si>
    <t>MDG.2_1,MDG.5_1</t>
  </si>
  <si>
    <t>Antsiranana,Toamasina</t>
  </si>
  <si>
    <t>Violence,Displacement</t>
  </si>
  <si>
    <t>https://www.acaps.org/country/Mexico/crisis/Country-Level</t>
  </si>
  <si>
    <t>01/11/2019</t>
  </si>
  <si>
    <t>Criminal Violence</t>
  </si>
  <si>
    <t>https://www.acaps.org/country/Mexico/crisis/Criminal-Violence</t>
  </si>
  <si>
    <t>https://www.acaps.org/country/Mexico/crisis/Mixed-Migration</t>
  </si>
  <si>
    <t>GTM003,SLV001,HND001</t>
  </si>
  <si>
    <t>https://www.acaps.org/country/Mali/crisis/Complex-crisis</t>
  </si>
  <si>
    <t>Socio-political,Conflict,Violence</t>
  </si>
  <si>
    <t>https://www.acaps.org/country/Myanmar/crisis/Country-level</t>
  </si>
  <si>
    <t>Rakhine conflict</t>
  </si>
  <si>
    <t>https://www.acaps.org/country/Myanmar/crisis/Rakhine-conflict</t>
  </si>
  <si>
    <t>MMR.11_1</t>
  </si>
  <si>
    <t>Rakhine</t>
  </si>
  <si>
    <t>Kachin and Shan conflict</t>
  </si>
  <si>
    <t>https://www.acaps.org/country/Myanmar/crisis/Kachin-and-Shan-conflict</t>
  </si>
  <si>
    <t>MMR.4_1,MMR.13_1</t>
  </si>
  <si>
    <t>Kachin,Shan</t>
  </si>
  <si>
    <t>Violence,Socio-political,Conflict</t>
  </si>
  <si>
    <t>Post-coup conflict</t>
  </si>
  <si>
    <t>https://www.acaps.org/country/Myanmar/crisis/Post-coup-conflict</t>
  </si>
  <si>
    <t>17/06/2021</t>
  </si>
  <si>
    <t>MMR.2_1,MMR.3_1,MMR.5_1,MMR.7_1,MMR.6_1,MMR.9_1,MMR.10_1,MMR.12_1,MMR.14_1,MMR.15_1</t>
  </si>
  <si>
    <t>Bago,Chin,Kayah,Magway,Kayin,Mon,Naypyitaw,Sagaing,Tanintharyi,Yangon</t>
  </si>
  <si>
    <t>https://www.acaps.org/country/Myanmar/crisis/2024-Monsoon-Floods</t>
  </si>
  <si>
    <t>22/08/2024</t>
  </si>
  <si>
    <t>MMR.1_1,MMR.2_1,MMR.6_1,MMR.9_1,MMR.14_1,MMR.15_1</t>
  </si>
  <si>
    <t>Ayeyarwady,Bago,Kayin,Mon,Tanintharyi,Yangon</t>
  </si>
  <si>
    <t>Conflict,Displacement,Cyclone</t>
  </si>
  <si>
    <t>Multiple Crises</t>
  </si>
  <si>
    <t>https://www.acaps.org/country/Mozambique/crisis/Multiple-Crises</t>
  </si>
  <si>
    <t>MOZ004,MOZ008,MOZ009,MOZ010</t>
  </si>
  <si>
    <t>MOZ.1_1,MOZ.7_1,MOZ.8_1,MOZ.10_1,MOZ.9_1,MOZ.11_1</t>
  </si>
  <si>
    <t>Cabo Delgado,Nampula,Nassa,Tete,Sofala,Zambezia</t>
  </si>
  <si>
    <t>Violent Insurgency in Cabo Delgado</t>
  </si>
  <si>
    <t>https://www.acaps.org/country/Mozambique/crisis/Violent-Insurgency-in-Cabo-Delgado</t>
  </si>
  <si>
    <t>01/03/2019</t>
  </si>
  <si>
    <t>MOZ.1_1,MOZ.7_1,MOZ.8_1</t>
  </si>
  <si>
    <t>Cabo Delgado,Nampula,Nassa</t>
  </si>
  <si>
    <t>Floods,Displacement,Cyclone</t>
  </si>
  <si>
    <t>https://www.acaps.org/country/Mozambique/crisis/2024-Rainy-and-Cyclone-season</t>
  </si>
  <si>
    <t>02/05/2024</t>
  </si>
  <si>
    <t>https://www.acaps.org/country/Mozambique/crisis/Drought</t>
  </si>
  <si>
    <t>MOZ.2_1,MOZ.3_1,MOZ.4_1,MOZ.9_1,MOZ.10_1,MOZ.11_1</t>
  </si>
  <si>
    <t>Gaza,Inhambane,Manica,Sofala,Tete,Zambezia</t>
  </si>
  <si>
    <t>Malian refugees</t>
  </si>
  <si>
    <t>https://www.acaps.org/country/Mauritania/crisis/Malian-refugees</t>
  </si>
  <si>
    <t>MRT.7_1,MRT.10_1,MRT.4_1</t>
  </si>
  <si>
    <t>Hodh ech Chargui,Nouakchott,Dakhlet Nouadhibou</t>
  </si>
  <si>
    <t>Drought,Floods</t>
  </si>
  <si>
    <t>Food security</t>
  </si>
  <si>
    <t>https://www.acaps.org/country/Mauritania/crisis/Food-security</t>
  </si>
  <si>
    <t>Drought,Socio-political,Cyclone</t>
  </si>
  <si>
    <t>Complex</t>
  </si>
  <si>
    <t>https://www.acaps.org/country/Malawi/crisis/Complex</t>
  </si>
  <si>
    <t>International Refugees</t>
  </si>
  <si>
    <t>https://www.acaps.org/country/Malaysia/crisis/International-Refugees</t>
  </si>
  <si>
    <t>26/03/2021</t>
  </si>
  <si>
    <t>Food Security Crisis</t>
  </si>
  <si>
    <t>https://www.acaps.org/country/Namibia/crisis/Food-Security-Crisis</t>
  </si>
  <si>
    <t>01/01/2020</t>
  </si>
  <si>
    <t>https://www.acaps.org/country/Niger/crisis/Lake-Chad-basin-crisis</t>
  </si>
  <si>
    <t>NER.2_1</t>
  </si>
  <si>
    <t>Diffa</t>
  </si>
  <si>
    <t xml:space="preserve">Cross-border violence </t>
  </si>
  <si>
    <t>https://www.acaps.org/country/Niger/crisis/Cross-border-violence</t>
  </si>
  <si>
    <t>NER.6_1,NER.7_1</t>
  </si>
  <si>
    <t>Tahoua,Tillabéry</t>
  </si>
  <si>
    <t>https://www.acaps.org/country/Niger/crisis/Nigerian-Refugees</t>
  </si>
  <si>
    <t>NER.4_1</t>
  </si>
  <si>
    <t>Maradi</t>
  </si>
  <si>
    <t>Conflict,Displacement,Drought,Floods,Food Security,Violence</t>
  </si>
  <si>
    <t>https://www.acaps.org/country/Niger/crisis/Complex-crisis</t>
  </si>
  <si>
    <t>NER.1_1,NER.2_1,NER.3_1,NER.4_1,NER.5_1,NER.6_1,NER.8_1,NER.7_1</t>
  </si>
  <si>
    <t>Agadez,Diffa,Dosso,Maradi,Niamey,Tahoua,Zinder,Tillabéry</t>
  </si>
  <si>
    <t>https://www.acaps.org/country/Nigeria/crisis/Complex-crisis</t>
  </si>
  <si>
    <t>NER004,CMR003</t>
  </si>
  <si>
    <t>Violence,Conflict</t>
  </si>
  <si>
    <t>Middle Belt</t>
  </si>
  <si>
    <t>https://www.acaps.org/country/Nigeria/crisis/Middle-Belt</t>
  </si>
  <si>
    <t>NGA.7_1,NGA.26_1,NGA.32_1,NGA.35_1</t>
  </si>
  <si>
    <t>Benue,Nassarawa,Plateau,Taraba</t>
  </si>
  <si>
    <t>https://www.acaps.org/country/Nigeria/crisis/Lake-Chad-basin-crisis</t>
  </si>
  <si>
    <t>NGA.8_1,NGA.2_1,NGA.36_1</t>
  </si>
  <si>
    <t>Borno,Adamawa,Yobe</t>
  </si>
  <si>
    <t>https://www.acaps.org/country/Nigeria/crisis/Northwest-Banditry</t>
  </si>
  <si>
    <t>NGA.37_1,NGA.21_1,NGA.34_1,NGA.19_1,NGA.27_1,NGA.22_1</t>
  </si>
  <si>
    <t>Zamfara,Katsina,Sokoto,Kaduna,Niger,Kebbi</t>
  </si>
  <si>
    <t>Cameroonian Refugees</t>
  </si>
  <si>
    <t>https://www.acaps.org/country/Nigeria/crisis/Cameroonian-Refugees</t>
  </si>
  <si>
    <t>NGA.9_1,NGA.35_1,NGA.7_1</t>
  </si>
  <si>
    <t>Cross River,Taraba,Benue</t>
  </si>
  <si>
    <t>Socio-political</t>
  </si>
  <si>
    <t>Socioeconomic crisis</t>
  </si>
  <si>
    <t>https://www.acaps.org/country/Nicaragua/crisis/Socioeconomic-crisis</t>
  </si>
  <si>
    <t>https://www.acaps.org/country/Nepal/crisis/Karnali-Earthquake</t>
  </si>
  <si>
    <t>09/11/2023</t>
  </si>
  <si>
    <t>NPL.3_1,NPL.4_1,NPL.5_1</t>
  </si>
  <si>
    <t>Far-Western,Mid-Western,West</t>
  </si>
  <si>
    <t>https://www.acaps.org/country/Pakistan/crisis/Complex-crisis</t>
  </si>
  <si>
    <t>Kashmir conflict</t>
  </si>
  <si>
    <t>https://www.acaps.org/country/Pakistan/crisis/Kashmir-conflict</t>
  </si>
  <si>
    <t>01/02/2019</t>
  </si>
  <si>
    <t>PAK.1_1</t>
  </si>
  <si>
    <t>Azad Kashmir</t>
  </si>
  <si>
    <t>Other seasonal event</t>
  </si>
  <si>
    <t>Monsoon floods 2022</t>
  </si>
  <si>
    <t>https://www.acaps.org/country/Pakistan/crisis/Monsoon-floods-2022</t>
  </si>
  <si>
    <t>28/07/2022</t>
  </si>
  <si>
    <t>PAK.2_1,PAK.8_1,PAK.5_1</t>
  </si>
  <si>
    <t>Baluchistan,Sind,N.W.F.P.</t>
  </si>
  <si>
    <t>https://www.acaps.org/country/Panama/crisis/Venezuelan-refugees</t>
  </si>
  <si>
    <t>https://www.acaps.org/country/Peru/crisis/Venezuelan-refugees</t>
  </si>
  <si>
    <t>Conflict,Cyclone,Violence,Floods,Other seasonal event</t>
  </si>
  <si>
    <t>https://www.acaps.org/country/Philippines/crisis/Country-level</t>
  </si>
  <si>
    <t>Conflict,Violence</t>
  </si>
  <si>
    <t>Mindanao Conflict</t>
  </si>
  <si>
    <t>https://www.acaps.org/country/Philippines/crisis/Mindanao-Conflict</t>
  </si>
  <si>
    <t>PHL.27_1,PHL.29_1,PHL.28_1,PHL.79_1,PHL.70_1,PHL.53_1,PHL.67_1,PHL.72_1,PHL.2_1,PHL.3_1,PHL.74_1,PHL.75_1,PHL.30_1,PHL.77_1,PHL.9_1,PHL.73_1,PHL.42_1,PHL.44_1</t>
  </si>
  <si>
    <t>Davao del Norte,Davao Oriental,Davao del Sur,Zamboanga del Norte,South Cotabato,North Cotabato,Sarangani,Sultan Kudarat,Agusan del Norte,Agusan del Sur,Surigao del Norte,Surigao del Sur,Dinagat Islands,Tawi-Tawi,Basilan,Sulu,Lanao del Sur,Maguindanao</t>
  </si>
  <si>
    <t>https://www.acaps.org/country/Philippines/crisis/2024-Southwest-Monsoon</t>
  </si>
  <si>
    <t>PHL.1_1,PHL.4_1,PHL.5_1,PHL.6_1,PHL.8_1,PHL.10_1,PHL.11_1,PHL.12_1,PHL.13_1,PHL.17_1,PHL.18_1,PHL.19_1,PHL.20_1,PHL.23_1,PHL.24_1,PHL.25_1,PHL.32_1,PHL.34_1,PHL.35_1,PHL.36_1,PHL.37_1,PHL.39_1,PHL.40_1,PHL.41_1,PHL.46_1,PHL.47_1,PHL.49_1,PHL.50_1,PHL.51_1,PHL.55_1,PHL.56_1,PHL.57_1,PHL.58_1,PHL.59_1,PHL.60_1,PHL.61_1,PHL.62_1,PHL.64_1,PHL.65_1,PHL.69_1,PHL.76_1,PHL.78_1</t>
  </si>
  <si>
    <t>Abra,Aklan,Albay,Antique,Aurora,Bataan,Batanes,Batangas,Benguet,Bulacan,Cagayan,Camarines Norte,Camarines Sur,Catanduanes,Cavite,Cebu,Guimaras,Ilocos Norte,Ilocos Sur,Iloilo,Isabela,La Union,Laguna,Lanao del Norte,Masbate,Metropolitan Manila,Misamis Oriental,Mountain Province,Negros Occidental,Nueva Ecija,Nueva Vizcaya,Occidental Mindoro,Oriental Mindoro,Palawan,Pampanga,Pangasinan,Quezon,Rizal,Romblon,Sorsogon,Tarlac,Zambales</t>
  </si>
  <si>
    <t>Pacific</t>
  </si>
  <si>
    <t>https://www.acaps.org/country/Papua New Guinea/crisis/Country-level</t>
  </si>
  <si>
    <t>19/12/2023</t>
  </si>
  <si>
    <t>Violence</t>
  </si>
  <si>
    <t>https://www.acaps.org/country/Papua New Guinea/crisis/Highlands-Violence</t>
  </si>
  <si>
    <t>12/09/2022</t>
  </si>
  <si>
    <t>PNG.3_1,PNG.7_1,PNG.9_1,PNG.10_1,PNG.19_1,PNG.6_1,PNG.21_1</t>
  </si>
  <si>
    <t>Chimbu,Enga,Hela,Jiwaka,Southern Highlands,Eastern Highlands,Western Highlands</t>
  </si>
  <si>
    <t>https://www.acaps.org/country/Papua New Guinea/crisis/2024-Monsoon-Flooding-in-Western-Province</t>
  </si>
  <si>
    <t>PNG.22_1</t>
  </si>
  <si>
    <t>Western</t>
  </si>
  <si>
    <t>https://www.acaps.org/country/Poland/crisis/Displacement-from-Russia-Ukraine-conflict</t>
  </si>
  <si>
    <t>UKR002,HUN002,MDA002,SVK002,ROU002,RUS002,BLR002,BGR002,CZE002,LVA002,LTU002,EST002</t>
  </si>
  <si>
    <t>POL.4_1</t>
  </si>
  <si>
    <t>Lubelskie</t>
  </si>
  <si>
    <t>Socio-political,Floods,Other seasonal event,Food Security</t>
  </si>
  <si>
    <t>https://www.acaps.org/country/DPRK/crisis/Complex-crisis</t>
  </si>
  <si>
    <t>https://www.acaps.org/country/Palestine/crisis/Conflict</t>
  </si>
  <si>
    <t>PSE003,PSE004</t>
  </si>
  <si>
    <t>Conflict,Displacement,Socio-political,Violence</t>
  </si>
  <si>
    <t>https://www.acaps.org/country/Palestine/crisis/Conflict-in-West-Bank</t>
  </si>
  <si>
    <t>25/10/2023</t>
  </si>
  <si>
    <t>PSE.2_1</t>
  </si>
  <si>
    <t>West Bank</t>
  </si>
  <si>
    <t>https://www.acaps.org/country/Palestine/crisis/Conflict-in-Gaza</t>
  </si>
  <si>
    <t>PSE.1_1</t>
  </si>
  <si>
    <t>Gaza</t>
  </si>
  <si>
    <t>NGA,NER,TCD,CMR</t>
  </si>
  <si>
    <t>Africa,Africa,Africa,Africa</t>
  </si>
  <si>
    <t>https://www.acaps.org/country/Nigeria/crisis/Lake-Chad-basin-regional-crisis</t>
  </si>
  <si>
    <t>CMR.4_1,NER.2_1,TCD.10_1,NGA.2_1,NGA.8_1,NGA.36_1</t>
  </si>
  <si>
    <t>Extrême-Nord,Diffa,Lac,Adamawa,Borno,Yobe</t>
  </si>
  <si>
    <t>VEN,BRA,COL,ECU,PER,TTO,CHL,DOM,PAN</t>
  </si>
  <si>
    <t>Americas,Americas,Americas,Americas,Americas,Americas,Americas,Americas,Americas</t>
  </si>
  <si>
    <t>https://www.acaps.org/country/Venezuela/crisis/Venezuela-Regional-Crisis</t>
  </si>
  <si>
    <t>BRA.23_1,VEN.1_1,VEN.3_1,VEN.2_1,VEN.4_1,VEN.5_1,VEN.6_1,VEN.7_1,VEN.8_1,VEN.9_1,VEN.10_1,VEN.11_1,VEN.12_1,VEN.13_1,VEN.14_1,VEN.15_1,VEN.16_1,VEN.17_1,VEN.18_1,VEN.19_1,VEN.20_1,VEN.21_1,VEN.22_1,VEN.23_1,VEN.24_1,VEN.25_1,COL.1_1,COL.2_1,COL.3_1,COL.4_1,COL.5_1,COL.6_1,COL.7_1,COL.8_1,COL.9_1,COL.10_1,COL.11_1,COL.12_1,COL.13_1,COL.14_1,COL.15_1,COL.16_1,COL.17_1,COL.18_1,COL.19_1,COL.20_1,COL.21_1,COL.22_1,COL.23_1,COL.24_1,COL.25_1,COL.26_1,COL.27_1,COL.28_1,COL.29_1,COL.30_1,COL.31_1,COL.32_1,ECU.1_1,ECU.2_1,ECU.3_1,ECU.4_1,ECU.5_1,ECU.6_1,ECU.7_1,ECU.8_1,ECU.9_1,ECU.10_1,ECU.11_1,ECU.12_1,ECU.13_1,ECU.14_1,ECU.15_1,ECU.16_1,ECU.17_1,ECU.18_1,ECU.19_1,ECU.20_1,ECU.21_1,ECU.22_1,ECU.23_1,ECU.24_1,PER.1_1,PER.2_1,PER.3_1,PER.4_1,PER.5_1,PER.6_1,PER.7_1,PER.8_1,PER.9_1,PER.10_1,PER.11_1,PER.12_1,PER.13_1,PER.14_1,PER.16_1,PER.15_1,PER.17_1,PER.18_1,PER.19_1,PER.20_1,PER.21_1,PER.22_1,PER.23_1,PER.24_1,PER.25_1,PER.26_1,TTO.1_1,TTO.2_1,TTO.3_1,TTO.4_1,TTO.5_1,TTO.6_1,TTO.7_1,TTO.8_1,TTO.9_1,TTO.10_1,TTO.11_1,TTO.12_1,TTO.13_1,TTO.14_1,TTO.15_1,CHL.1_1,CHL.2_1,CHL.3_1,CHL.4_1,CHL.5_1,CHL.6_1,CHL.7_1,CHL.8_1,CHL.9_1,CHL.10_1,CHL.11_1,CHL.12_1,CHL.13_1,CHL.14_1,CHL.15_1,CHL.16_1,DOM.1_1,DOM.2_1,DOM.3_1,DOM.4_1,DOM.5_1,DOM.6_1,DOM.7_1,DOM.8_1,DOM.9_1,DOM.10_1,DOM.11_1,DOM.12_1,DOM.13_1,DOM.14_1,DOM.15_1,DOM.16_1,DOM.17_1,DOM.18_1,DOM.19_1,DOM.20_1,DOM.21_1,DOM.22_1,DOM.23_1,DOM.24_1,DOM.25_1,DOM.26_1,DOM.27_1,DOM.28_1,DOM.30_1,DOM.29_1,DOM.31_1,DOM.32_1,PAN.1_1,PAN.2_1,PAN.3_1,PAN.4_1,PAN.5_1,PAN.6_1,PAN.7_1,PAN.8_1,PAN.9_1,PAN.10_1,PAN.12_1,PAN.11_1,PAN.13_1</t>
  </si>
  <si>
    <t>Roraima,Amazonas,Apure,Anzoátegui,Aragua,Barinas,Bolívar,Carabobo,Cojedes,Delta Amacuro,Dependencias Federales,Distrito Capital,Falcón,Guárico,Lara,Mérida,Miranda,Monagas,Nueva Esparta,Portuguesa,Sucre,Táchira,Trujillo,Vargas,Yaracuy,Zulia,Amazonas,Antioquia,Arauca,Atlántico,Bolívar,Boyacá,Caldas,Caquetá,Casanare,Cauca,Cesar,Chocó,Córdoba,Cundinamarca,Guainía,Guaviare,Huila,La Guajira,Magdalena,Meta,Nariño,Norte de Santander,Putumayo,Quindío,Risaralda,San Andrés y Providencia,Santander,Sucre,Tolima,Valle del Cauca,Vaupés,Vichada,Azuay,Bolivar,Cañar,Carchi,Chimborazo,Cotopaxi,El Oro,Esmeraldas,Galápagos,Guayas,Imbabura,Loja,Los Rios,Manabi,Morona Santiago,Napo,Orellana,Pastaza,Pichincha,Santa Elena,Santo Domingo de los Tsachilas,Sucumbios,Tungurahua,Zamora Chinchipe,Amazonas,Ancash,Apurímac,Arequipa,Ayacucho,Cajamarca,Callao,Cusco,Huancavelica,Huánuco,Ica,Junín,La Libertad,Lambayeque,Lima,Lima Province,Loreto,Madre de Dios,Moquegua,Pasco,Piura,Puno,San Martín,Tacna,Tumbes,Ucayali,Arima,Chaguanas,Couva-Tabaquite-Talparo,Diego Martin,Mayaro/Rio Claro,Penal-Debe,Point Fortin,Port of Spain,Princes Town,San Fernando,San Juan-Laventille,Sangre Grande,Siparia,Tobago,Tunapuna/Piarco,Aisén del General Carlos Ibáñez del Campo,Antofagasta,Araucanía,Arica y Parinacota,Atacama,Bío-Bío,Coquimbo,Libertador General Bernardo O'Higgins,Los Lagos,Los Ríos,Magallanes y Antártica Chilena,Maule,Ñuble,Región Metropolitana de Santiago,Tarapacá,Valparaíso,Azua,Bahoruco,Barahona,Dajabón,Distrito Nacional,Duarte,El Seybo,Espaillat,Hato Mayor,Independencia,La Altagracia,La Estrelleta,La Romana,La Vega,María Trinidad Sánchez,Monseñor Nouel,Monte Cristi,Monte Plata,Pedernales,Peravia,Puerto Plata,Salcedo,Samaná,San Cristóbal,San José de Ocoa,San Juan,San Pedro de Macorís,Sánchez Ramírez,Santiago,Santiago Rodríguez,Santo Domingo,Valverde,Bocas del Toro,Chiriquí,Coclé,Colón,Darién,Emberá,Herrera,Kuna Yala,Los Santos,Ngöbe Buglé,Panamá,Panamá Oeste,Veraguas</t>
  </si>
  <si>
    <t>SYR,TUR,IRQ,EGY,JOR,LBN</t>
  </si>
  <si>
    <t>Middle east,Middle east,Middle east,Africa,Middle east,Middle east</t>
  </si>
  <si>
    <t>https://www.acaps.org/country/Syria/crisis/Syrian-Regional-Crisis</t>
  </si>
  <si>
    <t>01/05/2019</t>
  </si>
  <si>
    <t>JOR.2_1,JOR.5_1,JOR.10_1,JOR.12_1,EGY.8_1,EGY.6_1,EGY.12_1,EGY.11_1,IRQ.6_1,IRQ.7_1,IRQ.12_1,TUR.1_1,TUR.2_1,TUR.33_1,TUR.37_1,TUR.40_1,TUR.42_1,TUR.48_1,TUR.64_1,TUR.68_1,LBN.1_1,LBN.2_1,LBN.3_1,LBN.4_1,LBN.5_1,LBN.6_1,LBN.7_1,LBN.8_1,SYR.1_1,SYR.2_1,SYR.3_1,SYR.4_1,SYR.5_1,SYR.6_1,SYR.7_1,SYR.8_1,SYR.9_1,SYR.10_1,SYR.11_1,SYR.12_1,SYR.13_1,SYR.14_1</t>
  </si>
  <si>
    <t>Amman,Irbid,Mafraq,Zarqa,Al Jizah,Al Iskandariyah,Al Qalyubiyah,Al Qahirah,Arbil,As-Sulaymaniyah,Dihok,Adana,Adiyaman,Gaziantep,Hatay,Istanbul,K. Maras,Kilis,Osmaniye,Sanliurfa,Akkar,Baalbak - Hermel,Beirut,Bekaa,Mount Lebanon,Nabatiyeh,North,South,Al Ḥasakah,Aleppo,Ar Raqqah,As Suwayda',Damascus,Dar`a,Dayr Az Zawr,Hamah,Hims,Idlib,Lattakia,Quneitra,Rif Dimashq,Tartus</t>
  </si>
  <si>
    <t>TUR,GRC</t>
  </si>
  <si>
    <t>Middle east,Europe</t>
  </si>
  <si>
    <t>https://www.acaps.org/country/Türkiye/crisis/Eastern-Mediterranean-Route</t>
  </si>
  <si>
    <t>TUR.28_1,TUR.50_1,TUR.22_1,TUR.40_1,TUR.41_1,TUR.59_1,TUR.8_1,TUR.37_1,TUR.48_1,TUR.7_1,TUR.33_1,TUR.68_1,TUR.4_1,TUR.78_1,TUR.36_1,TUR.71_1,GRC.1_1</t>
  </si>
  <si>
    <t>Edirne,Kirklareli,Çanakkale,Istanbul,Izmir,Mugla,Antalya,Hatay,Kilis,Ankara,Gaziantep,Sanliurfa,Agri,Van,Hakkari,Sirnak,Aegean</t>
  </si>
  <si>
    <t>DZA,TUN,LBY,ITA</t>
  </si>
  <si>
    <t>Africa,Africa,Africa,Europe</t>
  </si>
  <si>
    <t>https://www.acaps.org/country/Algeria/crisis/Central-Mediterranean-Route</t>
  </si>
  <si>
    <t>DZA,MAR,ESP</t>
  </si>
  <si>
    <t>Africa,Africa,Europe</t>
  </si>
  <si>
    <t>https://www.acaps.org/country/Algeria/crisis/Western-Mediterranean-Route</t>
  </si>
  <si>
    <t>BGD,MMR</t>
  </si>
  <si>
    <t>Asia,Asia</t>
  </si>
  <si>
    <t>https://www.acaps.org/country/Bangladesh/crisis/Rohingya-Regional-Crisis</t>
  </si>
  <si>
    <t>MDG,MWI,NAM,SWZ,ZMB,ZWE,TZA</t>
  </si>
  <si>
    <t>Africa,Africa,Africa,Africa,Africa,Africa,Africa</t>
  </si>
  <si>
    <t>https://www.acaps.org/country/Madagascar/crisis/Southern-Africa-Regional-Food-Security-Crisis</t>
  </si>
  <si>
    <t>01/02/2020</t>
  </si>
  <si>
    <t>TZA.1_1,TZA.3_1,TZA.9_1,TZA.12_1,TZA.24_1,TZA.25_1,TZA.27_1,ZWE.1_1,ZWE.2_1,ZWE.3_1,ZWE.4_1,ZWE.5_1,ZWE.6_1,ZWE.7_1,ZWE.8_1,ZWE.9_1,ZWE.10_1,ZMB.1_1,ZMB.2_1,ZMB.3_1,ZMB.4_1,ZMB.5_1,ZMB.6_1,ZMB.7_1,ZMB.8_1,ZMB.9_1,ZMB.10_1,MWI.1_1,MWI.2_1,MWI.3_1,MWI.4_1,MWI.5_1,MWI.6_1,MWI.12_1,MWI.13_1,MWI.14_1,MWI.15_1,MWI.16_1,MWI.7_1,MWI.8_1,MWI.9_1,MWI.10_1,MWI.11_1,MWI.17_1,MWI.18_1,MWI.19_1,MWI.20_1,MWI.21_1,MWI.22_1,MWI.23_1,MWI.24_1,MWI.25_1,MWI.26_1,MWI.27_1,MWI.28_1,MDG.3_1,MDG.6_1,SWZ.1_1,SWZ.2_1,SWZ.3_1,SWZ.4_1,NAM.1_1,NAM.2_1,NAM.3_1,NAM.4_1,NAM.5_1,NAM.6_1,NAM.7_1,NAM.8_1,NAM.9_1,NAM.10_1,NAM.11_1,NAM.12_1,NAM.13_1,LSO.1_1,LSO.2_1,LSO.3_1,LSO.4_1,LSO.5_1,LSO.6_1,LSO.7_1,LSO.8_1,LSO.9_1,LSO.10_1</t>
  </si>
  <si>
    <t>Arusha,Dodoma,Kilimanjaro,Mara,Simiyu,Singida,Tanga,Bulawayo,Harare,Manicaland,Mashonaland Central,Mashonaland East,Mashonaland West,Masvingo,Matabeleland North,Matabeleland South,Midlands,Central,Copperbelt,Eastern,Luapula,Lusaka,Muchinga,North-Western,Northern,Southern,Western,Balaka,Blantyre,Chikwawa,Chiradzulu,Chitipa,Dedza,Machinga,Mangochi,Mchinji,Mulanje,Mwanza,Dowa,Karonga,Kasungu,Likoma,Lilongwe,Mzimba,Neno,Nkhata Bay,Nkhotakota,Nsanje,Ntcheu,Ntchisi,Phalombe,Rumphi,Salima,Thyolo,Zomba,Fianarantsoa,Toliary,Hhohho,Lubombo,Manzini,Shiselweni,!Karas,Erongo,Hardap,Kavango,Khomas,Kunene,Ohangwena,Omaheke,Omusati,Oshana,Oshikoto,Otjozondjupa,Zambezi,Berea,Butha-Buthe,Leribe,Mafeteng,Maseru,Mohale's Hoek,Mokhotlong,Qacha's Nek,Quthing,Thaba-Tseka</t>
  </si>
  <si>
    <t>ARM,AZE</t>
  </si>
  <si>
    <t>Middle east,Middle east</t>
  </si>
  <si>
    <t>Regional Nagorno-Karabakh Conflict</t>
  </si>
  <si>
    <t>https://www.acaps.org/country/Armenia/crisis/Regional-Nagorno-Karabakh-Conflict</t>
  </si>
  <si>
    <t>29/10/2020</t>
  </si>
  <si>
    <t>ETH,SOM,KEN</t>
  </si>
  <si>
    <t>Africa,Africa,Africa</t>
  </si>
  <si>
    <t>https://www.acaps.org/country/Ethiopia/crisis/Eastern-Africa-Regional-Drought-Crisis</t>
  </si>
  <si>
    <t>ETH005,KEN003</t>
  </si>
  <si>
    <t>02/03/2022</t>
  </si>
  <si>
    <t>ETH.8_1,ETH.9_1,ETH.10_1,SOM.1_1,SOM.2_1,SOM.3_1,SOM.4_1,SOM.5_1,SOM.6_1,SOM.7_1,SOM.8_1,SOM.9_1,SOM.10_1,SOM.11_1,SOM.12_1,SOM.13_1,SOM.14_1,SOM.15_1,SOM.16_1,SOM.17_1,SOM.18_1,KEN.1_1,KEN.6_1,KEN.7_1,KEN.9_1,KEN.10_1,KEN.14_1,KEN.18_1,KEN.19_1,KEN.20_1,KEN.21_1,KEN.23_1,KEN.24_1,KEN.25_1,KEN.26_1,KEN.33_1,KEN.36_1,KEN.37_1,KEN.39_1,KEN.40_1,KEN.41_1,KEN.43_1,KEN.46_1,KEN.47_1</t>
  </si>
  <si>
    <t>Oromia,Somali,Southern Nations, Nationalities and Peoples,Awdal,Bakool,Banaadir,Bari,Bay,Galguduud,Gedo,Hiiraan,Jubbada Dhexe,Jubbada Hoose,Mudug,Nugaal,Sanaag,Shabeellaha Dhexe,Shabeellaha Hoose,Sool,Togdheer,Woqooyi Galbeed,Baringo,Embu,Garissa,Isiolo,Kajiado,Kilifi,Kitui,Kwale,Laikipia,Lamu,Makueni,Mandera,Marsabit,Meru,Narok,Nyeri,Samburu,Taita Taveta,Tana River,Tharaka-Nithi,Turkana,Wajir,West Pokot</t>
  </si>
  <si>
    <t>TUR,SYR</t>
  </si>
  <si>
    <t>Turkiye / Syria earthquake (regional crisis)</t>
  </si>
  <si>
    <t>https://www.acaps.org/country/Türkiye/crisis/Turkiye-/-Syria-earthquake-(regional-crisis)</t>
  </si>
  <si>
    <t>TUR005,SYR002</t>
  </si>
  <si>
    <t>07/02/2023</t>
  </si>
  <si>
    <t>TUR.33_1,TUR.42_1,TUR.37_1,TUR.64_1,TUR.2_1,TUR.55_1,TUR.68_1,TUR.1_1,TUR.26_1,TUR.48_1,SYR.2_1,SYR.11_1,SYR.8_1,SYR.14_1,SYR.10_1,SYR.9_1</t>
  </si>
  <si>
    <t>Gaziantep,K. Maras,Hatay,Osmaniye,Adiyaman,Malatya,Sanliurfa,Adana,Diyarbakir,Kilis,Aleppo,Lattakia,Hamah,Tartus,Idlib,Hims</t>
  </si>
  <si>
    <t>https://www.acaps.org/country/Romania/crisis/Displacement-from-Russia-Ukraine-conflict</t>
  </si>
  <si>
    <t>UKR002,POL002,HUN002,MDA002,SVK002,RUS002,BLR002,BGR002,CZE002,LVA002,LTU002,EST002</t>
  </si>
  <si>
    <t>09/03/2022</t>
  </si>
  <si>
    <t>ROU.27_1,ROU.7_1,ROU.24_1,ROU.36_1,ROU.30_1,ROU.4_1,ROU.41_1,ROU.34_1</t>
  </si>
  <si>
    <t>Maramureș,Botoșani,Iași,Suceava,Neamț,Bacău,Vaslui,Satu Mare</t>
  </si>
  <si>
    <t>https://www.acaps.org/country/Russia/crisis/Displacement-from-Russia-Ukraine-conflict</t>
  </si>
  <si>
    <t>UKR002,POL002,HUN002,MDA002,SVK002,ROU002,BLR002,BGR002,CZE002,LVA002,LTU002,EST002</t>
  </si>
  <si>
    <t>21/08/2023</t>
  </si>
  <si>
    <t>Refugees</t>
  </si>
  <si>
    <t>https://www.acaps.org/country/Rwanda/crisis/Refugees</t>
  </si>
  <si>
    <t>BDI001,COD001</t>
  </si>
  <si>
    <t>Displacement,Violence,Floods</t>
  </si>
  <si>
    <t>https://www.acaps.org/country/Sudan/crisis/Complex-crisis</t>
  </si>
  <si>
    <t>https://www.acaps.org/country/Sudan/crisis/Refugees</t>
  </si>
  <si>
    <t>ERI001,CAF001,TCD003,SYR001,YEM001</t>
  </si>
  <si>
    <t>SDN.6_1,SDN.7_1,SDN.18_1</t>
  </si>
  <si>
    <t>Kassala,Khartoum,White Nile</t>
  </si>
  <si>
    <t>https://www.acaps.org/country/Senegal/crisis/Drought</t>
  </si>
  <si>
    <t>Displacement,Violence,Floods,Drought</t>
  </si>
  <si>
    <t>https://www.acaps.org/country/El Salvador/crisis/Complex-crisis</t>
  </si>
  <si>
    <t>Conflict,Displacement,Floods,Drought</t>
  </si>
  <si>
    <t>https://www.acaps.org/country/Somalia/crisis/Complex-crisis</t>
  </si>
  <si>
    <t>KEN002,ETH003,YEM002,UGA005</t>
  </si>
  <si>
    <t>https://www.acaps.org/country/Somalia/crisis/Mixed-Migration</t>
  </si>
  <si>
    <t>YEM001,ETH001</t>
  </si>
  <si>
    <t>SOM.18_1</t>
  </si>
  <si>
    <t>Woqooyi Galbeed</t>
  </si>
  <si>
    <t>Conflict,Floods,Displacement</t>
  </si>
  <si>
    <t>https://www.acaps.org/country/South Sudan/crisis/Complex-crisis</t>
  </si>
  <si>
    <t>KEN002,UGA005,SDN005,ETH003,SSD003</t>
  </si>
  <si>
    <t>https://www.acaps.org/country/Slovakia/crisis/Displacement-from-Russia-Ukraine-conflict</t>
  </si>
  <si>
    <t>UKR002,POL002,HUN002,MDA002,ROU002,RUS002,BLR002,BGR002,CZE002,LVA002,LTU002,EST002</t>
  </si>
  <si>
    <t>07/03/2022</t>
  </si>
  <si>
    <t>SVK.3_1</t>
  </si>
  <si>
    <t>Košický</t>
  </si>
  <si>
    <t>https://www.acaps.org/country/Eswatini/crisis/Food-Security-Crisis</t>
  </si>
  <si>
    <t>11/11/2020</t>
  </si>
  <si>
    <t>https://www.acaps.org/country/Syria/crisis/Conflict</t>
  </si>
  <si>
    <t>Türkiye / Syria earthquake</t>
  </si>
  <si>
    <t>https://www.acaps.org/country/Syria/crisis/Türkiye-/-Syria-earthquake</t>
  </si>
  <si>
    <t>SYR.2_1,SYR.11_1,SYR.8_1,SYR.14_1,SYR.10_1,SYR.9_1</t>
  </si>
  <si>
    <t>Aleppo,Lattakia,Hamah,Tartus,Idlib,Hims</t>
  </si>
  <si>
    <t>https://www.acaps.org/country/Chad/crisis/Complex-crisis</t>
  </si>
  <si>
    <t>https://www.acaps.org/country/Chad/crisis/Lake-Chad-basin-crisis</t>
  </si>
  <si>
    <t>NER002,NGA004,TCD003</t>
  </si>
  <si>
    <t>TCD.10_1</t>
  </si>
  <si>
    <t>Lac</t>
  </si>
  <si>
    <t>https://www.acaps.org/country/Chad/crisis/CAR-refugees</t>
  </si>
  <si>
    <t>TCD.11_1,TCD.12_1,TCD.13_1,TCD.16_1,TCD.18_1</t>
  </si>
  <si>
    <t>Logone Occidental,Logone Oriental,Mandoul,Moyen-Chari,Salamat</t>
  </si>
  <si>
    <t>Darfur refugees</t>
  </si>
  <si>
    <t>https://www.acaps.org/country/Chad/crisis/Darfur-refugees</t>
  </si>
  <si>
    <t>TCD.5_1,TCD.23_1,TCD.17_1,TCD.19_1</t>
  </si>
  <si>
    <t>Ennedi Est,Wadi Fira,Ouaddaï,Sila</t>
  </si>
  <si>
    <t>Conflict in northern region in Togo</t>
  </si>
  <si>
    <t>https://www.acaps.org/country/Togo/crisis/Conflict-in-northern-region-in-Togo</t>
  </si>
  <si>
    <t>TGO.5_1</t>
  </si>
  <si>
    <t>Savanes</t>
  </si>
  <si>
    <t>https://www.acaps.org/country/Thailand/crisis/Refugees</t>
  </si>
  <si>
    <t>THA.52_1,THA.69_1,THA.16_1,THA.23_1</t>
  </si>
  <si>
    <t>Ratchaburi,Tak,Kanchanaburi,Mae Hong Son</t>
  </si>
  <si>
    <t>Food Security</t>
  </si>
  <si>
    <t>https://www.acaps.org/country/Timor Leste/crisis/Food-Security-Crisis</t>
  </si>
  <si>
    <t>31/10/2023</t>
  </si>
  <si>
    <t>https://www.acaps.org/country/Trinidad and Tobago/crisis/Venezuelan-refugees</t>
  </si>
  <si>
    <t>https://www.acaps.org/country/Tunisia/crisis/Mixed-Migration</t>
  </si>
  <si>
    <t>https://www.acaps.org/country/Türkiye/crisis/Country-level</t>
  </si>
  <si>
    <t>https://www.acaps.org/country/Türkiye/crisis/Syrian-refugees</t>
  </si>
  <si>
    <t>TUR.1_1,TUR.2_1,TUR.33_1,TUR.37_1,TUR.40_1,TUR.42_1,TUR.64_1,TUR.48_1,TUR.68_1</t>
  </si>
  <si>
    <t>Adana,Adiyaman,Gaziantep,Hatay,Istanbul,K. Maras,Osmaniye,Kilis,Sanliurfa</t>
  </si>
  <si>
    <t>https://www.acaps.org/country/Türkiye/crisis/Mixed-Migration</t>
  </si>
  <si>
    <t>TUR.28_1,TUR.50_1,TUR.22_1,TUR.40_1,TUR.41_1,TUR.59_1,TUR.8_1,TUR.37_1,TUR.48_1,TUR.7_1,TUR.33_1,TUR.68_1,TUR.4_1,TUR.78_1,TUR.36_1,TUR.71_1</t>
  </si>
  <si>
    <t>Edirne,Kirklareli,Çanakkale,Istanbul,Izmir,Mugla,Antalya,Hatay,Kilis,Ankara,Gaziantep,Sanliurfa,Agri,Van,Hakkari,Sirnak</t>
  </si>
  <si>
    <t>Kurdish conflict</t>
  </si>
  <si>
    <t>https://www.acaps.org/country/Türkiye/crisis/Kurdish-conflict</t>
  </si>
  <si>
    <t>TUR.31_1,TUR.44_1,TUR.72_1,TUR.49_1,TUR.30_1,TUR.45_1,TUR.55_1,TUR.76_1,TUR.29_1,TUR.17_1,TUR.60_1,TUR.4_1,TUR.2_1,TUR.26_1,TUR.69_1,TUR.18_1,TUR.78_1,TUR.68_1,TUR.57_1,TUR.36_1</t>
  </si>
  <si>
    <t>Erzurum,Karaman,Sivas,Kinkkale,Erzincan,Kars,Malatya,Tunceli,Elazığ,Bingöl,Mus,Agri,Adiyaman,Diyarbakir,Siirt,Bitlis,Van,Sanliurfa,Mardin,Hakkari</t>
  </si>
  <si>
    <t>https://www.acaps.org/country/Türkiye/crisis/Türkiye-/-Syria-earthquake</t>
  </si>
  <si>
    <t>TUR.33_1,TUR.42_1,TUR.37_1,TUR.64_1,TUR.2_1,TUR.55_1,TUR.68_1,TUR.1_1,TUR.26_1,TUR.48_1,TUR.29_1</t>
  </si>
  <si>
    <t>Gaziantep,K. Maras,Hatay,Osmaniye,Adiyaman,Malatya,Sanliurfa,Adana,Diyarbakir,Kilis,Elazığ</t>
  </si>
  <si>
    <t>https://www.acaps.org/country/Tanzania/crisis/Country-level</t>
  </si>
  <si>
    <t>15/03/2022</t>
  </si>
  <si>
    <t>TZA.27_1,TZA.26_1,TZA.25_1,TZA.24_1,TZA.12_1,TZA.9_1,TZA.8_1,TZA.7_1,TZA.3_1,TZA.2_1,TZA.1_1</t>
  </si>
  <si>
    <t>Tanga,Tabora,Singida,Simiyu,Mara,Kilimanjaro,Kigoma,Katavi,Dodoma,Dar es Salaam,Arusha</t>
  </si>
  <si>
    <t>https://www.acaps.org/country/Tanzania/crisis/Refugees</t>
  </si>
  <si>
    <t>TZA.7_1,TZA.8_1,TZA.2_1,TZA.26_1,TZA.27_1</t>
  </si>
  <si>
    <t>Katavi,Kigoma,Dar es Salaam,Tabora,Tanga</t>
  </si>
  <si>
    <t>Food security in North-East</t>
  </si>
  <si>
    <t>https://www.acaps.org/country/Tanzania/crisis/Food-security-in-North-East</t>
  </si>
  <si>
    <t>TZA.3_1,TZA.1_1,TZA.25_1,TZA.24_1,TZA.12_1,TZA.9_1,TZA.27_1</t>
  </si>
  <si>
    <t>Dodoma,Arusha,Singida,Simiyu,Mara,Kilimanjaro,Tanga</t>
  </si>
  <si>
    <t>https://www.acaps.org/country/Uganda/crisis/Refugees</t>
  </si>
  <si>
    <t>SSD001,COD001,UGA001</t>
  </si>
  <si>
    <t>UGA.1_1,UGA.3_1,UGA.16_1,UGA.18_1,UGA.58_1,UGA.41_1,UGA.9_1,UGA.51_1,UGA.36_1</t>
  </si>
  <si>
    <t>Adjumani,Arua,Kampala,Kamwenge,Yumbe,Moyo,Hoima,Rakai,Masindi</t>
  </si>
  <si>
    <t>https://www.acaps.org/country/Ukraine/crisis/Russia-Ukraine-conflict</t>
  </si>
  <si>
    <t>POL002,HUN002,MDA002,SVK002,ROU002,RUS002,BLR002,BGR002,CZE002,LVA002,LTU002,EST002</t>
  </si>
  <si>
    <t>Socio-political,Violence,Floods</t>
  </si>
  <si>
    <t>https://www.acaps.org/country/Venezuela/crisis/Complex-crisis</t>
  </si>
  <si>
    <t>PER002,BRA002,TTO002,COL002,ECU002</t>
  </si>
  <si>
    <t>https://www.acaps.org/country/Yemen/crisis/Complex-crisis</t>
  </si>
  <si>
    <t>https://www.acaps.org/country/Yemen/crisis/Mixed-Migration</t>
  </si>
  <si>
    <t>Drought,Food Security</t>
  </si>
  <si>
    <t>https://www.acaps.org/country/Zambia/crisis/Drought</t>
  </si>
  <si>
    <t>Socio-political,Drought,Food Security</t>
  </si>
  <si>
    <t>https://www.acaps.org/country/Zimbabwe/crisis/Complex-crisis</t>
  </si>
  <si>
    <t>Individual or aggregated</t>
  </si>
  <si>
    <t>Yes</t>
  </si>
  <si>
    <t>Individual</t>
  </si>
  <si>
    <t>No</t>
  </si>
  <si>
    <t>Aggregated</t>
  </si>
  <si>
    <t>Physical exposure to earthquake MMI VI</t>
  </si>
  <si>
    <t>Physical exposure to earthquake MMI VIII</t>
  </si>
  <si>
    <t>Annual Expected Exposed People to Floods</t>
  </si>
  <si>
    <t>Annual Expected Exposed People to Tsunamis</t>
  </si>
  <si>
    <t>Annual Expected Exposed People to Cyclone's Wind SS1</t>
  </si>
  <si>
    <t>Annual Expected Exposed People to Cyclone's Wind SS3</t>
  </si>
  <si>
    <t>Annual Expected Exposed People to Cyclone Surge</t>
  </si>
  <si>
    <t>Total affected by Drought</t>
  </si>
  <si>
    <t>Frequency of Drought events</t>
  </si>
  <si>
    <t>Agriculture Drought probability</t>
  </si>
  <si>
    <t>GCRI Violent Conflict probability</t>
  </si>
  <si>
    <t>GCRI Highly Violent Conflict probability</t>
  </si>
  <si>
    <t>National Power Conflict Intensity (Highly Violent)</t>
  </si>
  <si>
    <t>Subnational Conflict Intensity (Highly Violent)</t>
  </si>
  <si>
    <t>Human Development Index</t>
  </si>
  <si>
    <t>Multidimensional Poverty Index</t>
  </si>
  <si>
    <t>Humanitarian Aid (FTS)</t>
  </si>
  <si>
    <t>Development Aid (ODA)</t>
  </si>
  <si>
    <t>Net ODA received (% of GNI)</t>
  </si>
  <si>
    <t>Mortality rate, under-5</t>
  </si>
  <si>
    <t>U5 Under weight</t>
  </si>
  <si>
    <t>Physicians Density</t>
  </si>
  <si>
    <t>One-year-olds fully immunized against measles</t>
  </si>
  <si>
    <t>Incidence of Tuberculosis</t>
  </si>
  <si>
    <t>Estimated number of people living with HIV - Adult (&gt;15) rate</t>
  </si>
  <si>
    <t>Health expenditure per capita</t>
  </si>
  <si>
    <t>Maternal Mortality Rate</t>
  </si>
  <si>
    <t>Malaria death rate</t>
  </si>
  <si>
    <t>People affected by Natural Disasters</t>
  </si>
  <si>
    <t>Internally displaced persons (IDPs)</t>
  </si>
  <si>
    <t>Refugees by country of asylum</t>
  </si>
  <si>
    <t>Returned Refugees</t>
  </si>
  <si>
    <t>Average Dietary Energy Supply Adequacy</t>
  </si>
  <si>
    <t>Prevalence of Undernourishment</t>
  </si>
  <si>
    <t>Domestic Food Price Level Index</t>
  </si>
  <si>
    <t>Domestic Food Price Volatility Index</t>
  </si>
  <si>
    <t>HFA Scores Last recent</t>
  </si>
  <si>
    <t>Government Effectiveness</t>
  </si>
  <si>
    <t>Corruption Perception Index</t>
  </si>
  <si>
    <t>Access to electricity</t>
  </si>
  <si>
    <t>Adult liteacy rate</t>
  </si>
  <si>
    <t>Internet users</t>
  </si>
  <si>
    <t>Mobile cellular subscriptions</t>
  </si>
  <si>
    <t>Road lenght</t>
  </si>
  <si>
    <t>Improved sanitation facilities (% of population with access)</t>
  </si>
  <si>
    <t>Improved water source (% of population with access)</t>
  </si>
  <si>
    <t>GDP per capita PPP int USD (Estimated)</t>
  </si>
  <si>
    <t>Total Population (GHS-POP)</t>
  </si>
  <si>
    <t>Reference Year</t>
  </si>
  <si>
    <t>Brunei Darussalam</t>
  </si>
  <si>
    <t>Cabo Verde</t>
  </si>
  <si>
    <t>Central African Republic</t>
  </si>
  <si>
    <t>Congo DR</t>
  </si>
  <si>
    <t>Korea DPR</t>
  </si>
  <si>
    <t>Korea Republic of</t>
  </si>
  <si>
    <t>Lao PDR</t>
  </si>
  <si>
    <t>Moldova Republic of</t>
  </si>
  <si>
    <t>Russian Federation</t>
  </si>
  <si>
    <t>Saint Kitts and Nevis</t>
  </si>
  <si>
    <t>Saint Vincent and the Grenadines</t>
  </si>
  <si>
    <t>Swaziland</t>
  </si>
  <si>
    <t>The former Yugoslav Republic of Macedonia</t>
  </si>
  <si>
    <t>Timor-Leste</t>
  </si>
  <si>
    <t>Turkey</t>
  </si>
  <si>
    <t>United States of America</t>
  </si>
  <si>
    <t>Viet Nam</t>
  </si>
  <si>
    <t>SUM YEAR</t>
  </si>
  <si>
    <t>AVG YEAR</t>
  </si>
  <si>
    <t>NUMBER OF</t>
  </si>
  <si>
    <t>STDEV</t>
  </si>
  <si>
    <t>MEDIAN</t>
  </si>
  <si>
    <t>SUM MISSING</t>
  </si>
  <si>
    <t>% MISSING</t>
  </si>
  <si>
    <t>AFG001Buildings in the affected area</t>
  </si>
  <si>
    <t>AFG006Buildings in the affected area</t>
  </si>
  <si>
    <t>AGO002Injuries reported</t>
  </si>
  <si>
    <t>AGO002Illness cases reported</t>
  </si>
  <si>
    <t>AGO002Buildings damaged</t>
  </si>
  <si>
    <t>AGO002Buildings destroyed</t>
  </si>
  <si>
    <t>AGO002Buildings in the affected area</t>
  </si>
  <si>
    <t>AGO002Economic Losses</t>
  </si>
  <si>
    <t>AGO002People facing limited access constraints</t>
  </si>
  <si>
    <t>AGO002People facing restricted access constraints</t>
  </si>
  <si>
    <t>ARM002Buildings in the affected area</t>
  </si>
  <si>
    <t>AZE002Buildings in the affected area</t>
  </si>
  <si>
    <t>BDI001Buildings in the affected area</t>
  </si>
  <si>
    <t>BEN002Buildings in the affected area</t>
  </si>
  <si>
    <t>BFA002Buildings in the affected area</t>
  </si>
  <si>
    <t>BGD001Buildings in the affected area</t>
  </si>
  <si>
    <t>BGD002Buildings in the affected area</t>
  </si>
  <si>
    <t>BGD012Buildings in the affected area</t>
  </si>
  <si>
    <t>BGD013Buildings in the affected area</t>
  </si>
  <si>
    <t>BGD014Buildings in the affected area</t>
  </si>
  <si>
    <t>BGR002Buildings in the affected area</t>
  </si>
  <si>
    <t>BLR002Buildings in the affected area</t>
  </si>
  <si>
    <t>BRA001Buildings in the affected area</t>
  </si>
  <si>
    <t>BRA002Buildings in the affected area</t>
  </si>
  <si>
    <t>BRA004Buildings in the affected area</t>
  </si>
  <si>
    <t>CAF001Buildings in the affected area</t>
  </si>
  <si>
    <t>CHL002Buildings in the affected area</t>
  </si>
  <si>
    <t>CMR001Buildings in the affected area</t>
  </si>
  <si>
    <t>CMR002Buildings in the affected area</t>
  </si>
  <si>
    <t>CMR003Buildings in the affected area</t>
  </si>
  <si>
    <t>CMR004Buildings in the affected area</t>
  </si>
  <si>
    <t>COD001Buildings in the affected area</t>
  </si>
  <si>
    <t>COG001Buildings in the affected area</t>
  </si>
  <si>
    <t>COL001Buildings in the affected area</t>
  </si>
  <si>
    <t>COL002Buildings in the affected area</t>
  </si>
  <si>
    <t>CRI002Buildings in the affected area</t>
  </si>
  <si>
    <t>CZE002Buildings in the affected area</t>
  </si>
  <si>
    <t>DJI001Buildings in the affected area</t>
  </si>
  <si>
    <t>DJI002Buildings in the affected area</t>
  </si>
  <si>
    <t>DJI003Buildings in the affected area</t>
  </si>
  <si>
    <t>DOM002Buildings in the affected area</t>
  </si>
  <si>
    <t>DZA002Buildings in the affected area</t>
  </si>
  <si>
    <t>DZA003Buildings in the affected area</t>
  </si>
  <si>
    <t>DZA004Buildings in the affected area</t>
  </si>
  <si>
    <t>ECU002Buildings in the affected area</t>
  </si>
  <si>
    <t>EGY004Buildings in the affected area</t>
  </si>
  <si>
    <t>ERI001Buildings in the affected area</t>
  </si>
  <si>
    <t>ESP002Buildings in the affected area</t>
  </si>
  <si>
    <t>EST002Buildings in the affected area</t>
  </si>
  <si>
    <t>ETH001Buildings in the affected area</t>
  </si>
  <si>
    <t>ETH003Buildings in the affected area</t>
  </si>
  <si>
    <t>ETH004Buildings damaged</t>
  </si>
  <si>
    <t>ETH004Buildings destroyed</t>
  </si>
  <si>
    <t>ETH004Buildings in the affected area</t>
  </si>
  <si>
    <t>ETH004Economic Losses</t>
  </si>
  <si>
    <t>ETH005Buildings in the affected area</t>
  </si>
  <si>
    <t>GRC002Buildings in the affected area</t>
  </si>
  <si>
    <t>GTM001Buildings in the affected area</t>
  </si>
  <si>
    <t>HND001Buildings in the affected area</t>
  </si>
  <si>
    <t>HTI001Buildings in the affected area</t>
  </si>
  <si>
    <t>HUN002Buildings in the affected area</t>
  </si>
  <si>
    <t>IDN002Buildings in the affected area</t>
  </si>
  <si>
    <t>IRN004Buildings in the affected area</t>
  </si>
  <si>
    <t>IRQ001Buildings in the affected area</t>
  </si>
  <si>
    <t>IRQ002Buildings in the affected area</t>
  </si>
  <si>
    <t>IRQ003Buildings in the affected area</t>
  </si>
  <si>
    <t>ITA002Buildings in the affected area</t>
  </si>
  <si>
    <t>JOR002Buildings in the affected area</t>
  </si>
  <si>
    <t>KEN001Buildings in the affected area</t>
  </si>
  <si>
    <t>KEN002Buildings in the affected area</t>
  </si>
  <si>
    <t>KEN003Buildings in the affected area</t>
  </si>
  <si>
    <t>LBN002Buildings in the affected area</t>
  </si>
  <si>
    <t>LBN006Buildings in the affected area</t>
  </si>
  <si>
    <t>LBY001Buildings in the affected area</t>
  </si>
  <si>
    <t>LBY002Buildings in the affected area</t>
  </si>
  <si>
    <t>LBY003Buildings in the affected area</t>
  </si>
  <si>
    <t>LBY004Buildings in the affected area</t>
  </si>
  <si>
    <t>LKA004Buildings in the affected area</t>
  </si>
  <si>
    <t>LSO004Buildings in the affected area</t>
  </si>
  <si>
    <t>LTU002Buildings in the affected area</t>
  </si>
  <si>
    <t>LVA002Buildings in the affected area</t>
  </si>
  <si>
    <t>MAR001Buildings in the affected area</t>
  </si>
  <si>
    <t>MAR002Buildings in the affected area</t>
  </si>
  <si>
    <t>MAR003Buildings in the affected area</t>
  </si>
  <si>
    <t>MDA002Buildings in the affected area</t>
  </si>
  <si>
    <t>MDG001Buildings in the affected area</t>
  </si>
  <si>
    <t>MDG002Buildings in the affected area</t>
  </si>
  <si>
    <t>MDG009Buildings in the affected area</t>
  </si>
  <si>
    <t>MEX001Buildings in the affected area</t>
  </si>
  <si>
    <t>MEX002Buildings in the affected area</t>
  </si>
  <si>
    <t>MEX003Buildings in the affected area</t>
  </si>
  <si>
    <t>MLI001Buildings in the affected area</t>
  </si>
  <si>
    <t>MMR001Buildings in the affected area</t>
  </si>
  <si>
    <t>MMR002Buildings in the affected area</t>
  </si>
  <si>
    <t>MMR003Buildings in the affected area</t>
  </si>
  <si>
    <t>MMR004Buildings in the affected area</t>
  </si>
  <si>
    <t>MMR006Buildings in the affected area</t>
  </si>
  <si>
    <t>MOZ001Buildings in the affected area</t>
  </si>
  <si>
    <t>MOZ004Buildings in the affected area</t>
  </si>
  <si>
    <t>MOZ011Buildings in the affected area</t>
  </si>
  <si>
    <t>MOZ012Buildings in the affected area</t>
  </si>
  <si>
    <t>MRT002Buildings in the affected area</t>
  </si>
  <si>
    <t>MRT003Buildings in the affected area</t>
  </si>
  <si>
    <t>MWI002Buildings in the affected area</t>
  </si>
  <si>
    <t>MYS001Illness cases reported</t>
  </si>
  <si>
    <t>MYS001Buildings damaged</t>
  </si>
  <si>
    <t>MYS001Buildings destroyed</t>
  </si>
  <si>
    <t>MYS001Buildings in the affected area</t>
  </si>
  <si>
    <t>MYS001Economic Losses</t>
  </si>
  <si>
    <t>MYS001People facing limited access constraints</t>
  </si>
  <si>
    <t>MYS001People facing restricted access constraints</t>
  </si>
  <si>
    <t>NAM002Buildings damaged</t>
  </si>
  <si>
    <t>NAM002Buildings destroyed</t>
  </si>
  <si>
    <t>NAM002Buildings in the affected area</t>
  </si>
  <si>
    <t>NAM002Economic Losses</t>
  </si>
  <si>
    <t>NAM002People facing limited access constraints</t>
  </si>
  <si>
    <t>NAM002People facing restricted access constraints</t>
  </si>
  <si>
    <t>NER002Buildings in the affected area</t>
  </si>
  <si>
    <t>NER003Buildings in the affected area</t>
  </si>
  <si>
    <t>NER004Buildings in the affected area</t>
  </si>
  <si>
    <t>NER006Buildings in the affected area</t>
  </si>
  <si>
    <t>NGA001Buildings in the affected area</t>
  </si>
  <si>
    <t>NGA003Buildings in the affected area</t>
  </si>
  <si>
    <t>NGA004Buildings in the affected area</t>
  </si>
  <si>
    <t>NGA007Buildings in the affected area</t>
  </si>
  <si>
    <t>NGA008Buildings in the affected area</t>
  </si>
  <si>
    <t>NIC001Buildings in the affected area</t>
  </si>
  <si>
    <t>NPL003Buildings in the affected area</t>
  </si>
  <si>
    <t>PAK001Buildings in the affected area</t>
  </si>
  <si>
    <t>PAK004Buildings in the affected area</t>
  </si>
  <si>
    <t>PAK005Buildings in the affected area</t>
  </si>
  <si>
    <t>PAK005People facing limited access constraints</t>
  </si>
  <si>
    <t>PAK005People facing restricted access constraints</t>
  </si>
  <si>
    <t>PAN002Buildings in the affected area</t>
  </si>
  <si>
    <t>PER002Buildings in the affected area</t>
  </si>
  <si>
    <t>PHL001Buildings in the affected area</t>
  </si>
  <si>
    <t>PHL003Buildings in the affected area</t>
  </si>
  <si>
    <t>PHL015Buildings in the affected area</t>
  </si>
  <si>
    <t>PNG001Buildings in the affected area</t>
  </si>
  <si>
    <t>PNG003Buildings in the affected area</t>
  </si>
  <si>
    <t>PNG005Buildings in the affected area</t>
  </si>
  <si>
    <t>POL002Buildings in the affected area</t>
  </si>
  <si>
    <t>PRK001Buildings in the affected area</t>
  </si>
  <si>
    <t>PSE002Buildings in the affected area</t>
  </si>
  <si>
    <t>PSE003Buildings in the affected area</t>
  </si>
  <si>
    <t>PSE004Buildings in the affected area</t>
  </si>
  <si>
    <t>REG001Buildings in the affected area</t>
  </si>
  <si>
    <t>REG002Buildings in the affected area</t>
  </si>
  <si>
    <t>REG004Buildings in the affected area</t>
  </si>
  <si>
    <t>REG004People facing limited access constraints</t>
  </si>
  <si>
    <t>REG006Buildings in the affected area</t>
  </si>
  <si>
    <t>REG007Buildings in the affected area</t>
  </si>
  <si>
    <t>REG008Buildings in the affected area</t>
  </si>
  <si>
    <t>REG011Buildings in the affected area</t>
  </si>
  <si>
    <t>REG012Buildings in the affected area</t>
  </si>
  <si>
    <t>REG012People facing limited access constraints</t>
  </si>
  <si>
    <t>REG012People facing restricted access constraints</t>
  </si>
  <si>
    <t>REG013Buildings in the affected area</t>
  </si>
  <si>
    <t>REG014Buildings in the affected area</t>
  </si>
  <si>
    <t>REG015Buildings in the affected area</t>
  </si>
  <si>
    <t>ROU002Buildings in the affected area</t>
  </si>
  <si>
    <t>RUS002Buildings in the affected area</t>
  </si>
  <si>
    <t>RWA002Buildings in the affected area</t>
  </si>
  <si>
    <t>SDN001Buildings in the affected area</t>
  </si>
  <si>
    <t>SDN005Buildings in the affected area</t>
  </si>
  <si>
    <t>SDN005People facing limited access constraints</t>
  </si>
  <si>
    <t>SDN005People facing restricted access constraints</t>
  </si>
  <si>
    <t>SEN002Buildings in the affected area</t>
  </si>
  <si>
    <t>SLV001Buildings in the affected area</t>
  </si>
  <si>
    <t>SOM001Buildings in the affected area</t>
  </si>
  <si>
    <t>SOM002Buildings in the affected area</t>
  </si>
  <si>
    <t>SSD001Buildings in the affected area</t>
  </si>
  <si>
    <t>SVK002Buildings in the affected area</t>
  </si>
  <si>
    <t>SWZ001Buildings damaged</t>
  </si>
  <si>
    <t>SWZ001Buildings destroyed</t>
  </si>
  <si>
    <t>SWZ001Buildings in the affected area</t>
  </si>
  <si>
    <t>SWZ001Economic Losses</t>
  </si>
  <si>
    <t>SWZ001People facing limited access constraints</t>
  </si>
  <si>
    <t>SWZ001People facing restricted access constraints</t>
  </si>
  <si>
    <t>SYR001Buildings in the affected area</t>
  </si>
  <si>
    <t>SYR002Buildings in the affected area</t>
  </si>
  <si>
    <t>TCD001Buildings in the affected area</t>
  </si>
  <si>
    <t>TCD003Buildings in the affected area</t>
  </si>
  <si>
    <t>TCD004Buildings in the affected area</t>
  </si>
  <si>
    <t>TCD005Buildings in the affected area</t>
  </si>
  <si>
    <t>TGO002Buildings in the affected area</t>
  </si>
  <si>
    <t>THA003Buildings in the affected area</t>
  </si>
  <si>
    <t>TLS003Buildings in the affected area</t>
  </si>
  <si>
    <t>TTO002Buildings in the affected area</t>
  </si>
  <si>
    <t>TUN002Buildings in the affected area</t>
  </si>
  <si>
    <t>TUR001Buildings in the affected area</t>
  </si>
  <si>
    <t>TUR002Buildings in the affected area</t>
  </si>
  <si>
    <t>TUR003Buildings in the affected area</t>
  </si>
  <si>
    <t>TUR004Buildings in the affected area</t>
  </si>
  <si>
    <t>TUR005Buildings in the affected area</t>
  </si>
  <si>
    <t>TZA001Buildings in the affected area</t>
  </si>
  <si>
    <t>TZA002Buildings in the affected area</t>
  </si>
  <si>
    <t>TZA003Buildings in the affected area</t>
  </si>
  <si>
    <t>UGA005Buildings in the affected area</t>
  </si>
  <si>
    <t>UGA005People facing limited access constraints</t>
  </si>
  <si>
    <t>UGA005People facing restricted access constraints</t>
  </si>
  <si>
    <t>UKR002Buildings in the affected area</t>
  </si>
  <si>
    <t>VEN001Buildings in the affected area</t>
  </si>
  <si>
    <t>YEM001Buildings in the affected area</t>
  </si>
  <si>
    <t>YEM002Buildings in the affected area</t>
  </si>
  <si>
    <t>ZMB002Buildings in the affected area</t>
  </si>
  <si>
    <t>ZWE001Buildings in the affected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</si>
</sst>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6" formatCode="#,##0.0"/>
    <numFmt numFmtId="167" formatCode="0.0%"/>
    <numFmt numFmtId="168" formatCode="0.000%"/>
    <numFmt numFmtId="170" formatCode="_-* #,##0.00_-;_-* #,##0.00\-;_-* &quot;-&quot;??_-;_-@_-"/>
    <numFmt numFmtId="171" formatCode="&quot;£&quot;#,##0\ ;\(&quot;£&quot;#,##0\)"/>
    <numFmt numFmtId="172" formatCode="_(&quot;€&quot;* #,##0.00_);_(&quot;€&quot;* \(#,##0.00\);_(&quot;€&quot;* &quot;-&quot;??_);_(@_)"/>
    <numFmt numFmtId="173" formatCode="##0.0"/>
    <numFmt numFmtId="174" formatCode="##0.0\ \|"/>
    <numFmt numFmtId="175" formatCode="_ * #,##0.00_ ;_ * \-#,##0.00_ ;_ * &quot;-&quot;??_ ;_ @_ "/>
    <numFmt numFmtId="176" formatCode="&quot;$&quot;#,##0\ ;\(&quot;$&quot;#,##0\)"/>
    <numFmt numFmtId="177" formatCode="#0"/>
    <numFmt numFmtId="178" formatCode="##,##0.000"/>
    <numFmt numFmtId="180" formatCode="yyyy\-mm\-dd\ hh:mm:ss"/>
  </numFmts>
  <fonts count="135" x14ac:knownFonts="1">
    <font>
      <sz val="11"/>
      <color theme="1"/>
      <name val="Calibri"/>
      <family val="2"/>
      <scheme val="minor"/>
    </font>
    <font>
      <sz val="11"/>
      <color theme="1"/>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u/>
      <sz val="11"/>
      <color theme="10"/>
      <name val="Calibri"/>
      <family val="2"/>
      <scheme val="minor"/>
    </font>
    <font>
      <sz val="10"/>
      <color theme="0" tint="-0.499984740745262"/>
      <name val="Arial"/>
      <family val="2"/>
    </font>
    <font>
      <sz val="10"/>
      <color theme="1"/>
      <name val="Arial"/>
      <family val="2"/>
    </font>
    <font>
      <i/>
      <sz val="10"/>
      <color theme="1"/>
      <name val="Arial"/>
      <family val="2"/>
    </font>
    <font>
      <sz val="10"/>
      <color theme="1" tint="0.499984740745262"/>
      <name val="Arial"/>
      <family val="2"/>
    </font>
    <font>
      <sz val="10"/>
      <color rgb="FF323232"/>
      <name val="Arial"/>
      <family val="2"/>
    </font>
    <font>
      <b/>
      <sz val="10"/>
      <color rgb="FF323232"/>
      <name val="Arial"/>
      <family val="2"/>
    </font>
    <font>
      <sz val="10"/>
      <color theme="0"/>
      <name val="Arial"/>
      <family val="2"/>
    </font>
    <font>
      <b/>
      <sz val="10"/>
      <color theme="0"/>
      <name val="Arial"/>
      <family val="2"/>
    </font>
    <font>
      <b/>
      <sz val="9"/>
      <color rgb="FF323232"/>
      <name val="Arial"/>
      <family val="2"/>
    </font>
    <font>
      <sz val="9"/>
      <color theme="1"/>
      <name val="Arial"/>
      <family val="2"/>
    </font>
    <font>
      <sz val="11"/>
      <name val="Calibri"/>
      <family val="2"/>
      <scheme val="minor"/>
    </font>
    <font>
      <b/>
      <sz val="10"/>
      <color theme="1"/>
      <name val="Arial"/>
      <family val="2"/>
    </font>
    <font>
      <b/>
      <sz val="10"/>
      <color indexed="8"/>
      <name val="Arial"/>
      <family val="2"/>
    </font>
    <font>
      <u/>
      <sz val="10"/>
      <color theme="10"/>
      <name val="Arial"/>
      <family val="2"/>
    </font>
    <font>
      <sz val="11"/>
      <color theme="1"/>
      <name val="Calibri"/>
      <family val="2"/>
      <scheme val="minor"/>
    </font>
    <font>
      <sz val="11"/>
      <color rgb="FF4A2B54"/>
      <name val="Calibri"/>
      <family val="2"/>
      <scheme val="minor"/>
    </font>
    <font>
      <b/>
      <sz val="18"/>
      <color rgb="FF4A2B54"/>
      <name val="Cambria"/>
      <family val="2"/>
      <scheme val="major"/>
    </font>
    <font>
      <b/>
      <sz val="10"/>
      <color rgb="FF8E2255"/>
      <name val="Arial"/>
      <family val="2"/>
    </font>
    <font>
      <b/>
      <sz val="18"/>
      <color theme="3"/>
      <name val="Cambria"/>
      <family val="2"/>
      <scheme val="major"/>
    </font>
    <font>
      <b/>
      <sz val="15"/>
      <color theme="3"/>
      <name val="Calibri"/>
      <family val="2"/>
      <scheme val="minor"/>
    </font>
    <font>
      <b/>
      <sz val="11"/>
      <color theme="3"/>
      <name val="Calibri"/>
      <family val="2"/>
      <scheme val="minor"/>
    </font>
    <font>
      <sz val="11"/>
      <color rgb="FF9C6500"/>
      <name val="Calibri"/>
      <family val="2"/>
      <scheme val="minor"/>
    </font>
    <font>
      <i/>
      <sz val="11"/>
      <color rgb="FF7F7F7F"/>
      <name val="Calibri"/>
      <family val="2"/>
      <scheme val="minor"/>
    </font>
    <font>
      <b/>
      <sz val="11"/>
      <color indexed="52"/>
      <name val="Calibri"/>
      <family val="2"/>
    </font>
    <font>
      <sz val="11"/>
      <color indexed="52"/>
      <name val="Calibri"/>
      <family val="2"/>
    </font>
    <font>
      <b/>
      <sz val="11"/>
      <color indexed="9"/>
      <name val="Calibri"/>
      <family val="2"/>
    </font>
    <font>
      <sz val="11"/>
      <color indexed="10"/>
      <name val="Calibri"/>
      <family val="2"/>
    </font>
    <font>
      <sz val="10"/>
      <color rgb="FF000000"/>
      <name val="Arial"/>
      <family val="2"/>
    </font>
    <font>
      <sz val="11"/>
      <color rgb="FF9C5700"/>
      <name val="Calibri"/>
      <family val="2"/>
      <scheme val="minor"/>
    </font>
    <font>
      <b/>
      <sz val="10"/>
      <color rgb="FF323232"/>
      <name val="Arial"/>
      <family val="2"/>
    </font>
    <font>
      <sz val="10"/>
      <color indexed="8"/>
      <name val="Arial"/>
      <family val="2"/>
    </font>
    <font>
      <sz val="10"/>
      <color theme="1"/>
      <name val="Arial"/>
      <family val="2"/>
    </font>
    <font>
      <sz val="10"/>
      <name val="Arial"/>
      <family val="2"/>
    </font>
    <font>
      <b/>
      <sz val="10"/>
      <color rgb="FF323232"/>
      <name val="Arial"/>
      <family val="2"/>
    </font>
    <font>
      <sz val="10"/>
      <color indexed="8"/>
      <name val="Arial"/>
      <family val="2"/>
    </font>
    <font>
      <sz val="10"/>
      <color theme="1"/>
      <name val="Arial"/>
      <family val="2"/>
    </font>
    <font>
      <sz val="10"/>
      <name val="Arial"/>
      <family val="2"/>
    </font>
    <font>
      <sz val="11"/>
      <color rgb="FF323232"/>
      <name val="Arial"/>
      <family val="2"/>
    </font>
    <font>
      <i/>
      <sz val="10"/>
      <color rgb="FF323232"/>
      <name val="Arial"/>
      <family val="2"/>
    </font>
    <font>
      <b/>
      <sz val="10"/>
      <color theme="4"/>
      <name val="Arial"/>
      <family val="2"/>
    </font>
    <font>
      <b/>
      <sz val="10"/>
      <color rgb="FF0C525D"/>
      <name val="Arial"/>
      <family val="2"/>
    </font>
    <font>
      <b/>
      <sz val="10"/>
      <color rgb="FF346064"/>
      <name val="Arial"/>
      <family val="2"/>
    </font>
    <font>
      <b/>
      <sz val="10"/>
      <color rgb="FF593B62"/>
      <name val="Arial"/>
      <family val="2"/>
    </font>
    <font>
      <b/>
      <sz val="10"/>
      <color rgb="FF6B6050"/>
      <name val="Arial"/>
      <family val="2"/>
    </font>
    <font>
      <b/>
      <sz val="10"/>
      <color rgb="FF5F5D5B"/>
      <name val="Arial"/>
      <family val="2"/>
    </font>
    <font>
      <b/>
      <sz val="10"/>
      <color rgb="FF433557"/>
      <name val="Arial"/>
      <family val="2"/>
    </font>
    <font>
      <b/>
      <sz val="48"/>
      <color rgb="FF4A2B54"/>
      <name val="Arial"/>
      <family val="2"/>
    </font>
    <font>
      <b/>
      <sz val="22"/>
      <color rgb="FF4A2B54"/>
      <name val="Arial"/>
      <family val="2"/>
    </font>
    <font>
      <sz val="11"/>
      <color theme="1"/>
      <name val="Arial"/>
      <family val="2"/>
    </font>
    <font>
      <b/>
      <sz val="16"/>
      <color rgb="FF4A2B54"/>
      <name val="Arial"/>
      <family val="2"/>
    </font>
    <font>
      <sz val="11"/>
      <name val="Arial"/>
      <family val="2"/>
    </font>
    <font>
      <b/>
      <u/>
      <sz val="12"/>
      <color rgb="FF433557"/>
      <name val="Arial"/>
      <family val="2"/>
    </font>
    <font>
      <b/>
      <sz val="18"/>
      <color theme="0"/>
      <name val="Arial"/>
      <family val="2"/>
    </font>
    <font>
      <b/>
      <sz val="13"/>
      <color theme="3"/>
      <name val="Arial"/>
      <family val="2"/>
    </font>
    <font>
      <sz val="10"/>
      <color rgb="FF4A2B54"/>
      <name val="Arial"/>
      <family val="2"/>
    </font>
    <font>
      <b/>
      <sz val="10"/>
      <color theme="0" tint="-0.499984740745262"/>
      <name val="Arial"/>
      <family val="2"/>
    </font>
    <font>
      <sz val="10"/>
      <color rgb="FF75695D"/>
      <name val="Arial"/>
      <family val="2"/>
    </font>
    <font>
      <u/>
      <sz val="10"/>
      <color theme="10"/>
      <name val="Calibri"/>
      <family val="2"/>
    </font>
    <font>
      <b/>
      <sz val="10"/>
      <color rgb="FFFFFFFF"/>
      <name val="Arial"/>
    </font>
    <font>
      <sz val="10"/>
      <name val="Arial"/>
    </font>
    <font>
      <i/>
      <sz val="10"/>
      <name val="Arial"/>
    </font>
    <font>
      <sz val="10"/>
      <color rgb="FF000000"/>
      <name val="Arial"/>
    </font>
    <font>
      <sz val="10"/>
      <color rgb="FF808080"/>
      <name val="Arial"/>
    </font>
    <font>
      <b/>
      <sz val="11"/>
      <color rgb="FFFFFFFF"/>
      <name val="Calibri"/>
    </font>
    <font>
      <b/>
      <sz val="10"/>
      <color rgb="FF000000"/>
      <name val="Arial"/>
    </font>
    <font>
      <b/>
      <sz val="10"/>
      <name val="Arial"/>
    </font>
  </fonts>
  <fills count="104">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39997558519241921"/>
        <bgColor indexed="65"/>
      </patternFill>
    </fill>
    <fill>
      <patternFill patternType="solid">
        <fgColor theme="7"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rgb="FFCE3327"/>
        <bgColor indexed="64"/>
      </patternFill>
    </fill>
    <fill>
      <patternFill patternType="solid">
        <fgColor theme="0" tint="-0.14999847407452621"/>
        <bgColor indexed="64"/>
      </patternFill>
    </fill>
    <fill>
      <patternFill patternType="solid">
        <fgColor rgb="FF4A2B54"/>
        <bgColor indexed="64"/>
      </patternFill>
    </fill>
    <fill>
      <patternFill patternType="solid">
        <fgColor rgb="FF007F81"/>
        <bgColor indexed="64"/>
      </patternFill>
    </fill>
    <fill>
      <patternFill patternType="solid">
        <fgColor rgb="FF49AEAE"/>
        <bgColor indexed="64"/>
      </patternFill>
    </fill>
    <fill>
      <patternFill patternType="solid">
        <fgColor rgb="FF8E2255"/>
        <bgColor indexed="64"/>
      </patternFill>
    </fill>
    <fill>
      <patternFill patternType="solid">
        <fgColor rgb="FFD15278"/>
        <bgColor indexed="64"/>
      </patternFill>
    </fill>
    <fill>
      <patternFill patternType="solid">
        <fgColor rgb="FFB2CFCB"/>
        <bgColor indexed="64"/>
      </patternFill>
    </fill>
    <fill>
      <patternFill patternType="solid">
        <fgColor rgb="FFE8A6BA"/>
        <bgColor indexed="64"/>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C3DE"/>
        <bgColor indexed="64"/>
      </patternFill>
    </fill>
    <fill>
      <patternFill patternType="solid">
        <fgColor rgb="FF0C525D"/>
        <bgColor indexed="64"/>
      </patternFill>
    </fill>
    <fill>
      <patternFill patternType="solid">
        <fgColor rgb="FFC9E7E3"/>
        <bgColor indexed="64"/>
      </patternFill>
    </fill>
    <fill>
      <patternFill patternType="solid">
        <fgColor rgb="FF346064"/>
        <bgColor indexed="64"/>
      </patternFill>
    </fill>
    <fill>
      <patternFill patternType="solid">
        <fgColor rgb="FF5E7E79"/>
        <bgColor indexed="64"/>
      </patternFill>
    </fill>
    <fill>
      <patternFill patternType="solid">
        <fgColor rgb="FF799D98"/>
        <bgColor indexed="64"/>
      </patternFill>
    </fill>
    <fill>
      <patternFill patternType="solid">
        <fgColor rgb="FF94BFB4"/>
        <bgColor indexed="64"/>
      </patternFill>
    </fill>
    <fill>
      <patternFill patternType="solid">
        <fgColor rgb="FFE6A8CB"/>
        <bgColor indexed="64"/>
      </patternFill>
    </fill>
    <fill>
      <patternFill patternType="solid">
        <fgColor rgb="FF593B62"/>
        <bgColor indexed="64"/>
      </patternFill>
    </fill>
    <fill>
      <patternFill patternType="solid">
        <fgColor rgb="FF83517D"/>
        <bgColor indexed="64"/>
      </patternFill>
    </fill>
    <fill>
      <patternFill patternType="solid">
        <fgColor rgb="FFD5BCC6"/>
        <bgColor indexed="64"/>
      </patternFill>
    </fill>
    <fill>
      <patternFill patternType="solid">
        <fgColor rgb="FF6B6050"/>
        <bgColor indexed="64"/>
      </patternFill>
    </fill>
    <fill>
      <patternFill patternType="solid">
        <fgColor rgb="FFC7B399"/>
        <bgColor indexed="64"/>
      </patternFill>
    </fill>
    <fill>
      <patternFill patternType="solid">
        <fgColor rgb="FFE7D8B3"/>
        <bgColor indexed="64"/>
      </patternFill>
    </fill>
    <fill>
      <patternFill patternType="solid">
        <fgColor rgb="FFFDF2CA"/>
        <bgColor indexed="64"/>
      </patternFill>
    </fill>
    <fill>
      <patternFill patternType="solid">
        <fgColor rgb="FF5F5D5B"/>
        <bgColor indexed="64"/>
      </patternFill>
    </fill>
    <fill>
      <patternFill patternType="solid">
        <fgColor rgb="FF968F84"/>
        <bgColor indexed="64"/>
      </patternFill>
    </fill>
    <fill>
      <patternFill patternType="solid">
        <fgColor rgb="FFCBC4B6"/>
        <bgColor indexed="64"/>
      </patternFill>
    </fill>
    <fill>
      <patternFill patternType="solid">
        <fgColor rgb="FFF0EDD3"/>
        <bgColor indexed="64"/>
      </patternFill>
    </fill>
    <fill>
      <patternFill patternType="solid">
        <fgColor rgb="FFD865A5"/>
        <bgColor indexed="64"/>
      </patternFill>
    </fill>
    <fill>
      <patternFill patternType="solid">
        <fgColor rgb="FFE2EBF0"/>
        <bgColor indexed="64"/>
      </patternFill>
    </fill>
    <fill>
      <patternFill patternType="solid">
        <fgColor rgb="FF617283"/>
        <bgColor indexed="64"/>
      </patternFill>
    </fill>
    <fill>
      <patternFill patternType="solid">
        <fgColor rgb="FFBBC9C8"/>
        <bgColor indexed="64"/>
      </patternFill>
    </fill>
    <fill>
      <patternFill patternType="solid">
        <fgColor rgb="FF4A2B54"/>
        <bgColor rgb="FF4A2B54"/>
      </patternFill>
    </fill>
    <fill>
      <patternFill patternType="solid">
        <fgColor rgb="FFF2F2F2"/>
        <bgColor rgb="FFF2F2F2"/>
      </patternFill>
    </fill>
    <fill>
      <patternFill patternType="solid">
        <fgColor rgb="FFFFFFFF"/>
        <bgColor rgb="FFFFFFFF"/>
      </patternFill>
    </fill>
    <fill>
      <patternFill patternType="solid">
        <fgColor rgb="FFF2F2F2"/>
        <bgColor rgb="FFF2F2F2"/>
      </patternFill>
    </fill>
    <fill>
      <patternFill patternType="solid">
        <fgColor rgb="FF646034"/>
        <bgColor rgb="FF646034"/>
      </patternFill>
    </fill>
    <fill>
      <patternFill patternType="solid">
        <fgColor rgb="FFCECB9F"/>
        <bgColor rgb="FFCECB9F"/>
      </patternFill>
    </fill>
    <fill>
      <patternFill patternType="solid">
        <fgColor rgb="FFE7E4CF"/>
        <bgColor rgb="FFE7E4CF"/>
      </patternFill>
    </fill>
    <fill>
      <patternFill patternType="solid"/>
    </fill>
  </fills>
  <borders count="89">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style="thin">
        <color auto="1"/>
      </left>
      <right style="thin">
        <color auto="1"/>
      </right>
      <top/>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right/>
      <top/>
      <bottom style="thick">
        <color theme="0"/>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right/>
      <top/>
      <bottom style="double">
        <color indexed="52"/>
      </bottom>
      <diagonal/>
    </border>
    <border>
      <left/>
      <right/>
      <top/>
      <bottom style="thick">
        <color indexed="22"/>
      </bottom>
      <diagonal/>
    </border>
    <border>
      <left/>
      <right/>
      <top/>
      <bottom style="thin">
        <color auto="1"/>
      </bottom>
      <diagonal/>
    </border>
    <border>
      <left style="thin">
        <color auto="1"/>
      </left>
      <right style="thin">
        <color auto="1"/>
      </right>
      <top/>
      <bottom style="thin">
        <color auto="1"/>
      </bottom>
      <diagonal/>
    </border>
    <border>
      <left/>
      <right/>
      <top/>
      <bottom style="thick">
        <color indexed="48"/>
      </bottom>
      <diagonal/>
    </border>
    <border>
      <left/>
      <right/>
      <top style="thick">
        <color indexed="48"/>
      </top>
      <bottom/>
      <diagonal/>
    </border>
    <border>
      <left/>
      <right/>
      <top style="thick">
        <color indexed="63"/>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indexed="9"/>
      </left>
      <right/>
      <top/>
      <bottom style="thin">
        <color indexed="9"/>
      </bottom>
      <diagonal/>
    </border>
    <border>
      <left style="thick">
        <color indexed="9"/>
      </left>
      <right style="thin">
        <color indexed="9"/>
      </right>
      <top style="thick">
        <color theme="0"/>
      </top>
      <bottom style="thin">
        <color theme="0"/>
      </bottom>
      <diagonal/>
    </border>
    <border>
      <left style="thick">
        <color indexed="9"/>
      </left>
      <right style="thin">
        <color indexed="9"/>
      </right>
      <top style="thin">
        <color indexed="9"/>
      </top>
      <bottom style="thin">
        <color indexed="9"/>
      </bottom>
      <diagonal/>
    </border>
    <border>
      <left style="medium">
        <color auto="1"/>
      </left>
      <right style="medium">
        <color auto="1"/>
      </right>
      <top style="medium">
        <color auto="1"/>
      </top>
      <bottom style="medium">
        <color auto="1"/>
      </bottom>
      <diagonal/>
    </border>
    <border>
      <left/>
      <right/>
      <top style="thick">
        <color theme="0"/>
      </top>
      <bottom/>
      <diagonal/>
    </border>
    <border>
      <left style="thick">
        <color theme="0"/>
      </left>
      <right style="thick">
        <color theme="0"/>
      </right>
      <top/>
      <bottom/>
      <diagonal/>
    </border>
    <border>
      <left/>
      <right style="medium">
        <color auto="1"/>
      </right>
      <top style="medium">
        <color auto="1"/>
      </top>
      <bottom style="medium">
        <color auto="1"/>
      </bottom>
      <diagonal/>
    </border>
    <border>
      <left/>
      <right/>
      <top style="thin">
        <color indexed="9"/>
      </top>
      <bottom style="thin">
        <color indexed="9"/>
      </bottom>
      <diagonal/>
    </border>
    <border>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medium">
        <color auto="1"/>
      </bottom>
      <diagonal/>
    </border>
    <border>
      <left style="thick">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indexed="9"/>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auto="1"/>
      </left>
      <right style="thin">
        <color auto="1"/>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style="thin">
        <color auto="1"/>
      </right>
      <top style="thin">
        <color auto="1"/>
      </top>
      <bottom/>
      <diagonal/>
    </border>
  </borders>
  <cellStyleXfs count="415">
    <xf numFmtId="0" fontId="0" fillId="0" borderId="0"/>
    <xf numFmtId="0" fontId="4" fillId="3" borderId="2"/>
    <xf numFmtId="0" fontId="5" fillId="0" borderId="4"/>
    <xf numFmtId="0" fontId="6" fillId="4" borderId="5"/>
    <xf numFmtId="0" fontId="7" fillId="0" borderId="0"/>
    <xf numFmtId="0" fontId="83" fillId="8" borderId="0"/>
    <xf numFmtId="0" fontId="83" fillId="9" borderId="0"/>
    <xf numFmtId="0" fontId="83" fillId="10" borderId="0"/>
    <xf numFmtId="0" fontId="83" fillId="11" borderId="0"/>
    <xf numFmtId="0" fontId="83" fillId="12" borderId="0"/>
    <xf numFmtId="0" fontId="83" fillId="13" borderId="0"/>
    <xf numFmtId="0" fontId="83" fillId="11" borderId="0"/>
    <xf numFmtId="0" fontId="83" fillId="14" borderId="0"/>
    <xf numFmtId="0" fontId="9" fillId="15" borderId="0"/>
    <xf numFmtId="0" fontId="9" fillId="13" borderId="0"/>
    <xf numFmtId="0" fontId="9" fillId="16" borderId="0"/>
    <xf numFmtId="0" fontId="9" fillId="17" borderId="0"/>
    <xf numFmtId="0" fontId="9" fillId="18" borderId="0"/>
    <xf numFmtId="0" fontId="9" fillId="19" borderId="0"/>
    <xf numFmtId="0" fontId="9" fillId="20" borderId="0"/>
    <xf numFmtId="0" fontId="9" fillId="16" borderId="0"/>
    <xf numFmtId="0" fontId="13" fillId="2" borderId="0"/>
    <xf numFmtId="0" fontId="4" fillId="21" borderId="2"/>
    <xf numFmtId="0" fontId="14" fillId="0" borderId="7"/>
    <xf numFmtId="0" fontId="15" fillId="0" borderId="1"/>
    <xf numFmtId="0" fontId="16" fillId="0" borderId="8"/>
    <xf numFmtId="0" fontId="16" fillId="0" borderId="0"/>
    <xf numFmtId="0" fontId="105" fillId="0" borderId="0"/>
    <xf numFmtId="0" fontId="105" fillId="0" borderId="0"/>
    <xf numFmtId="0" fontId="105" fillId="0" borderId="0"/>
    <xf numFmtId="0" fontId="12" fillId="5" borderId="6"/>
    <xf numFmtId="0" fontId="3" fillId="21" borderId="3"/>
    <xf numFmtId="0" fontId="17" fillId="0" borderId="0"/>
    <xf numFmtId="0" fontId="8" fillId="0" borderId="54"/>
    <xf numFmtId="43" fontId="105" fillId="0" borderId="0"/>
    <xf numFmtId="0" fontId="83" fillId="0" borderId="0"/>
    <xf numFmtId="0" fontId="83" fillId="5" borderId="6"/>
    <xf numFmtId="9" fontId="83" fillId="0" borderId="0"/>
    <xf numFmtId="0" fontId="83" fillId="5" borderId="6"/>
    <xf numFmtId="0" fontId="105" fillId="0" borderId="0"/>
    <xf numFmtId="43" fontId="105" fillId="0" borderId="0"/>
    <xf numFmtId="0" fontId="105" fillId="0" borderId="0"/>
    <xf numFmtId="0" fontId="103" fillId="0" borderId="0">
      <alignment vertical="top"/>
    </xf>
    <xf numFmtId="0" fontId="103" fillId="0" borderId="0">
      <alignment vertical="top"/>
    </xf>
    <xf numFmtId="0" fontId="12" fillId="8" borderId="0"/>
    <xf numFmtId="0" fontId="12" fillId="9" borderId="0"/>
    <xf numFmtId="0" fontId="12" fillId="10" borderId="0"/>
    <xf numFmtId="0" fontId="12" fillId="11" borderId="0"/>
    <xf numFmtId="0" fontId="19" fillId="27" borderId="0"/>
    <xf numFmtId="0" fontId="12" fillId="27" borderId="0"/>
    <xf numFmtId="0" fontId="19" fillId="28" borderId="0"/>
    <xf numFmtId="0" fontId="12" fillId="28" borderId="0"/>
    <xf numFmtId="0" fontId="12" fillId="8" borderId="0"/>
    <xf numFmtId="0" fontId="12" fillId="12" borderId="0"/>
    <xf numFmtId="0" fontId="19" fillId="29" borderId="0"/>
    <xf numFmtId="0" fontId="12" fillId="29" borderId="0"/>
    <xf numFmtId="0" fontId="12" fillId="13" borderId="0"/>
    <xf numFmtId="0" fontId="12" fillId="11" borderId="0"/>
    <xf numFmtId="0" fontId="19" fillId="12" borderId="0"/>
    <xf numFmtId="0" fontId="12" fillId="12" borderId="0"/>
    <xf numFmtId="0" fontId="12" fillId="14" borderId="0"/>
    <xf numFmtId="0" fontId="12" fillId="12" borderId="0"/>
    <xf numFmtId="0" fontId="12" fillId="11" borderId="0"/>
    <xf numFmtId="0" fontId="20" fillId="15" borderId="0"/>
    <xf numFmtId="0" fontId="21" fillId="29" borderId="0"/>
    <xf numFmtId="0" fontId="20" fillId="29" borderId="0"/>
    <xf numFmtId="0" fontId="20" fillId="13" borderId="0"/>
    <xf numFmtId="0" fontId="20" fillId="16" borderId="0"/>
    <xf numFmtId="0" fontId="21" fillId="30" borderId="0"/>
    <xf numFmtId="0" fontId="20" fillId="30" borderId="0"/>
    <xf numFmtId="0" fontId="20" fillId="17" borderId="0"/>
    <xf numFmtId="0" fontId="20" fillId="15" borderId="0"/>
    <xf numFmtId="0" fontId="20" fillId="16" borderId="0"/>
    <xf numFmtId="0" fontId="20" fillId="30" borderId="0"/>
    <xf numFmtId="0" fontId="20" fillId="18" borderId="0"/>
    <xf numFmtId="0" fontId="20" fillId="19" borderId="0"/>
    <xf numFmtId="0" fontId="20" fillId="20" borderId="0"/>
    <xf numFmtId="0" fontId="20" fillId="16" borderId="0"/>
    <xf numFmtId="0" fontId="21" fillId="30" borderId="0"/>
    <xf numFmtId="0" fontId="20" fillId="30" borderId="0"/>
    <xf numFmtId="0" fontId="21" fillId="31" borderId="0"/>
    <xf numFmtId="0" fontId="20" fillId="31" borderId="0"/>
    <xf numFmtId="0" fontId="105" fillId="0" borderId="0"/>
    <xf numFmtId="0" fontId="22" fillId="21" borderId="56"/>
    <xf numFmtId="0" fontId="23" fillId="32" borderId="64"/>
    <xf numFmtId="0" fontId="24" fillId="33" borderId="14">
      <alignment horizontal="right" vertical="top" wrapText="1"/>
    </xf>
    <xf numFmtId="0" fontId="23" fillId="0" borderId="55"/>
    <xf numFmtId="0" fontId="25" fillId="34" borderId="57"/>
    <xf numFmtId="0" fontId="26" fillId="25" borderId="0">
      <alignment horizontal="center"/>
    </xf>
    <xf numFmtId="0" fontId="27" fillId="25" borderId="0">
      <alignment horizontal="center" vertical="center"/>
    </xf>
    <xf numFmtId="0" fontId="20" fillId="18" borderId="0"/>
    <xf numFmtId="0" fontId="20" fillId="16" borderId="0"/>
    <xf numFmtId="0" fontId="20" fillId="30" borderId="0"/>
    <xf numFmtId="0" fontId="20" fillId="31" borderId="0"/>
    <xf numFmtId="0" fontId="105" fillId="35" borderId="0">
      <alignment horizontal="center" wrapText="1"/>
    </xf>
    <xf numFmtId="0" fontId="28" fillId="25" borderId="0">
      <alignment horizontal="center"/>
    </xf>
    <xf numFmtId="170" fontId="19" fillId="0" borderId="0"/>
    <xf numFmtId="43" fontId="105" fillId="0" borderId="0"/>
    <xf numFmtId="43" fontId="12" fillId="0" borderId="0"/>
    <xf numFmtId="3" fontId="105" fillId="0" borderId="0"/>
    <xf numFmtId="0" fontId="25" fillId="34" borderId="57"/>
    <xf numFmtId="171" fontId="105" fillId="0" borderId="0"/>
    <xf numFmtId="0" fontId="29" fillId="26" borderId="64">
      <protection locked="0"/>
    </xf>
    <xf numFmtId="0" fontId="105" fillId="0" borderId="0"/>
    <xf numFmtId="0" fontId="30" fillId="26" borderId="64">
      <protection locked="0"/>
    </xf>
    <xf numFmtId="0" fontId="105" fillId="26" borderId="55"/>
    <xf numFmtId="0" fontId="105" fillId="25" borderId="0"/>
    <xf numFmtId="172" fontId="105" fillId="0" borderId="0"/>
    <xf numFmtId="0" fontId="31" fillId="0" borderId="0"/>
    <xf numFmtId="2" fontId="105" fillId="0" borderId="0"/>
    <xf numFmtId="0" fontId="32" fillId="25" borderId="55">
      <alignment horizontal="left"/>
    </xf>
    <xf numFmtId="0" fontId="103" fillId="25" borderId="0">
      <alignment horizontal="left"/>
    </xf>
    <xf numFmtId="0" fontId="33" fillId="0" borderId="15"/>
    <xf numFmtId="0" fontId="34" fillId="10" borderId="0"/>
    <xf numFmtId="0" fontId="34" fillId="10" borderId="0"/>
    <xf numFmtId="0" fontId="24" fillId="36" borderId="0">
      <alignment horizontal="right" vertical="top" wrapText="1"/>
    </xf>
    <xf numFmtId="0" fontId="35" fillId="0" borderId="0">
      <alignment vertical="top"/>
      <protection locked="0"/>
    </xf>
    <xf numFmtId="0" fontId="36" fillId="28" borderId="56"/>
    <xf numFmtId="0" fontId="36" fillId="28" borderId="56"/>
    <xf numFmtId="0" fontId="37" fillId="35" borderId="0">
      <alignment horizontal="center"/>
    </xf>
    <xf numFmtId="0" fontId="105" fillId="25" borderId="55">
      <alignment horizontal="centerContinuous" wrapText="1"/>
    </xf>
    <xf numFmtId="0" fontId="38" fillId="37" borderId="0">
      <alignment horizontal="center" wrapText="1"/>
    </xf>
    <xf numFmtId="170" fontId="19" fillId="0" borderId="0"/>
    <xf numFmtId="0" fontId="39" fillId="0" borderId="7"/>
    <xf numFmtId="0" fontId="40" fillId="0" borderId="16"/>
    <xf numFmtId="0" fontId="41" fillId="0" borderId="8"/>
    <xf numFmtId="0" fontId="41" fillId="0" borderId="0"/>
    <xf numFmtId="0" fontId="23" fillId="25" borderId="58">
      <alignment wrapText="1"/>
    </xf>
    <xf numFmtId="0" fontId="23" fillId="25" borderId="9"/>
    <xf numFmtId="0" fontId="23" fillId="25" borderId="17"/>
    <xf numFmtId="0" fontId="23" fillId="25" borderId="18">
      <alignment horizontal="center" wrapText="1"/>
    </xf>
    <xf numFmtId="0" fontId="33" fillId="0" borderId="15"/>
    <xf numFmtId="0" fontId="105" fillId="0" borderId="0"/>
    <xf numFmtId="0" fontId="42" fillId="38" borderId="0"/>
    <xf numFmtId="0" fontId="42" fillId="38" borderId="0"/>
    <xf numFmtId="0" fontId="12"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xf numFmtId="0" fontId="105" fillId="0" borderId="0"/>
    <xf numFmtId="0" fontId="19" fillId="0" borderId="0"/>
    <xf numFmtId="0" fontId="12" fillId="0" borderId="0"/>
    <xf numFmtId="0" fontId="19" fillId="0" borderId="0"/>
    <xf numFmtId="0" fontId="19" fillId="0" borderId="0"/>
    <xf numFmtId="0" fontId="105" fillId="0" borderId="0"/>
    <xf numFmtId="0" fontId="19" fillId="0" borderId="0"/>
    <xf numFmtId="0" fontId="12" fillId="0" borderId="0"/>
    <xf numFmtId="0" fontId="19" fillId="0" borderId="0"/>
    <xf numFmtId="0" fontId="105" fillId="0" borderId="0"/>
    <xf numFmtId="0" fontId="12" fillId="0" borderId="0"/>
    <xf numFmtId="0" fontId="105" fillId="0" borderId="0"/>
    <xf numFmtId="0" fontId="105" fillId="0" borderId="0"/>
    <xf numFmtId="0" fontId="105" fillId="0" borderId="0"/>
    <xf numFmtId="0" fontId="105" fillId="0" borderId="0"/>
    <xf numFmtId="0" fontId="12" fillId="39" borderId="59"/>
    <xf numFmtId="0" fontId="19" fillId="39" borderId="59"/>
    <xf numFmtId="0" fontId="44" fillId="9" borderId="0"/>
    <xf numFmtId="9" fontId="105" fillId="0" borderId="0"/>
    <xf numFmtId="0" fontId="23" fillId="25" borderId="55"/>
    <xf numFmtId="0" fontId="27" fillId="25" borderId="0">
      <alignment horizontal="right"/>
    </xf>
    <xf numFmtId="0" fontId="45" fillId="37" borderId="0">
      <alignment horizontal="center"/>
    </xf>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40" borderId="0">
      <alignment horizontal="left" vertical="center"/>
    </xf>
    <xf numFmtId="0" fontId="105" fillId="0" borderId="62">
      <alignment horizontal="left" vertical="center" wrapText="1" indent="1"/>
    </xf>
    <xf numFmtId="173" fontId="105" fillId="0" borderId="62">
      <alignment horizontal="right" vertical="center" wrapText="1"/>
    </xf>
    <xf numFmtId="0" fontId="105" fillId="0" borderId="0">
      <alignment horizontal="left" vertical="center" wrapText="1"/>
    </xf>
    <xf numFmtId="0" fontId="105" fillId="0" borderId="0">
      <alignment horizontal="left" vertical="center" wrapText="1" indent="1"/>
    </xf>
    <xf numFmtId="173" fontId="105" fillId="0" borderId="0">
      <alignment horizontal="right" vertical="center" wrapText="1"/>
    </xf>
    <xf numFmtId="174" fontId="105" fillId="0" borderId="0">
      <alignment horizontal="right" vertical="center" wrapText="1"/>
    </xf>
    <xf numFmtId="0" fontId="105" fillId="0" borderId="19">
      <alignment horizontal="left" vertical="center" wrapText="1"/>
    </xf>
    <xf numFmtId="0" fontId="105" fillId="0" borderId="19">
      <alignment horizontal="left" vertical="center" wrapText="1" indent="1"/>
    </xf>
    <xf numFmtId="173" fontId="105" fillId="0" borderId="19">
      <alignment horizontal="right" vertical="center" wrapText="1"/>
    </xf>
    <xf numFmtId="0" fontId="105" fillId="0" borderId="0">
      <alignment vertical="center" wrapText="1"/>
    </xf>
    <xf numFmtId="0" fontId="105" fillId="0" borderId="0"/>
    <xf numFmtId="0" fontId="105" fillId="0" borderId="0">
      <alignment vertical="center" wrapText="1"/>
    </xf>
    <xf numFmtId="0" fontId="105" fillId="0" borderId="0">
      <alignment vertical="center" wrapText="1"/>
    </xf>
    <xf numFmtId="0" fontId="105" fillId="0" borderId="0">
      <alignment horizontal="right" vertical="center"/>
    </xf>
    <xf numFmtId="0" fontId="48" fillId="0" borderId="0">
      <alignment horizontal="left" vertical="center" wrapText="1"/>
    </xf>
    <xf numFmtId="0" fontId="48" fillId="0" borderId="0">
      <alignment horizontal="left" vertical="center" wrapText="1"/>
    </xf>
    <xf numFmtId="0" fontId="49" fillId="0" borderId="0">
      <alignment vertical="center" wrapText="1"/>
    </xf>
    <xf numFmtId="0" fontId="105" fillId="0" borderId="20">
      <alignment horizontal="center" vertical="center" wrapText="1"/>
    </xf>
    <xf numFmtId="0" fontId="48" fillId="0" borderId="20">
      <alignment horizontal="center" vertical="center" wrapText="1"/>
    </xf>
    <xf numFmtId="0" fontId="48" fillId="0" borderId="20">
      <alignment horizontal="center" vertical="center" wrapText="1"/>
    </xf>
    <xf numFmtId="0" fontId="105" fillId="0" borderId="62">
      <alignment horizontal="left" vertical="center" wrapText="1"/>
    </xf>
    <xf numFmtId="0" fontId="19" fillId="0" borderId="0"/>
    <xf numFmtId="0" fontId="50" fillId="0" borderId="0"/>
    <xf numFmtId="0" fontId="105" fillId="0" borderId="0">
      <alignment horizontal="left" wrapText="1"/>
    </xf>
    <xf numFmtId="0" fontId="105" fillId="0" borderId="0">
      <alignment vertical="top"/>
    </xf>
    <xf numFmtId="0" fontId="51" fillId="0" borderId="21"/>
    <xf numFmtId="0" fontId="52" fillId="0" borderId="0"/>
    <xf numFmtId="0" fontId="53" fillId="0" borderId="0">
      <alignment horizontal="left" vertical="top"/>
    </xf>
    <xf numFmtId="0" fontId="26" fillId="25" borderId="0">
      <alignment horizontal="center"/>
    </xf>
    <xf numFmtId="0" fontId="55" fillId="0" borderId="0">
      <alignment vertical="top"/>
    </xf>
    <xf numFmtId="0" fontId="56" fillId="25" borderId="0"/>
    <xf numFmtId="0" fontId="58" fillId="0" borderId="7"/>
    <xf numFmtId="0" fontId="59" fillId="0" borderId="16"/>
    <xf numFmtId="0" fontId="60" fillId="0" borderId="8"/>
    <xf numFmtId="0" fontId="61" fillId="0" borderId="54"/>
    <xf numFmtId="0" fontId="63" fillId="21" borderId="63"/>
    <xf numFmtId="0" fontId="64" fillId="9" borderId="0"/>
    <xf numFmtId="0" fontId="65" fillId="10" borderId="0"/>
    <xf numFmtId="0" fontId="31" fillId="0" borderId="0"/>
    <xf numFmtId="0" fontId="66" fillId="0" borderId="0"/>
    <xf numFmtId="0" fontId="66" fillId="0" borderId="0"/>
    <xf numFmtId="0" fontId="126" fillId="0" borderId="0">
      <alignment vertical="top"/>
      <protection locked="0"/>
    </xf>
    <xf numFmtId="0" fontId="68" fillId="0" borderId="0"/>
    <xf numFmtId="164" fontId="103" fillId="24" borderId="26">
      <alignment horizontal="center" vertical="center"/>
    </xf>
    <xf numFmtId="0" fontId="96" fillId="0" borderId="0"/>
    <xf numFmtId="0" fontId="82" fillId="0" borderId="0"/>
    <xf numFmtId="0" fontId="96" fillId="0" borderId="0"/>
    <xf numFmtId="0" fontId="83" fillId="0" borderId="0"/>
    <xf numFmtId="0" fontId="83" fillId="0" borderId="0"/>
    <xf numFmtId="0" fontId="9" fillId="6" borderId="0"/>
    <xf numFmtId="0" fontId="96" fillId="0" borderId="0"/>
    <xf numFmtId="175" fontId="96" fillId="0" borderId="0"/>
    <xf numFmtId="0" fontId="96" fillId="0" borderId="0"/>
    <xf numFmtId="0" fontId="83" fillId="7" borderId="0"/>
    <xf numFmtId="175" fontId="105" fillId="0" borderId="0"/>
    <xf numFmtId="175" fontId="12" fillId="0" borderId="0"/>
    <xf numFmtId="0" fontId="96" fillId="0" borderId="0"/>
    <xf numFmtId="0" fontId="83" fillId="0" borderId="0"/>
    <xf numFmtId="0" fontId="87" fillId="0" borderId="0"/>
    <xf numFmtId="0" fontId="88" fillId="0" borderId="43"/>
    <xf numFmtId="0" fontId="2" fillId="0" borderId="1"/>
    <xf numFmtId="0" fontId="89" fillId="0" borderId="44"/>
    <xf numFmtId="0" fontId="89" fillId="0" borderId="0"/>
    <xf numFmtId="0" fontId="90" fillId="50" borderId="0"/>
    <xf numFmtId="0" fontId="91" fillId="0" borderId="0"/>
    <xf numFmtId="0" fontId="8" fillId="0" borderId="45"/>
    <xf numFmtId="0" fontId="9" fillId="51" borderId="0"/>
    <xf numFmtId="0" fontId="83" fillId="52" borderId="0"/>
    <xf numFmtId="0" fontId="83" fillId="53" borderId="0"/>
    <xf numFmtId="0" fontId="9" fillId="54" borderId="0"/>
    <xf numFmtId="0" fontId="83" fillId="55" borderId="0"/>
    <xf numFmtId="0" fontId="83" fillId="56" borderId="0"/>
    <xf numFmtId="0" fontId="9" fillId="57" borderId="0"/>
    <xf numFmtId="0" fontId="9" fillId="58" borderId="0"/>
    <xf numFmtId="0" fontId="83" fillId="59" borderId="0"/>
    <xf numFmtId="0" fontId="83" fillId="60" borderId="0"/>
    <xf numFmtId="0" fontId="9" fillId="61" borderId="0"/>
    <xf numFmtId="0" fontId="9" fillId="62" borderId="0"/>
    <xf numFmtId="0" fontId="83" fillId="63" borderId="0"/>
    <xf numFmtId="0" fontId="83" fillId="64" borderId="0"/>
    <xf numFmtId="0" fontId="9" fillId="7" borderId="0"/>
    <xf numFmtId="0" fontId="9" fillId="65" borderId="0"/>
    <xf numFmtId="0" fontId="83" fillId="66" borderId="0"/>
    <xf numFmtId="0" fontId="83" fillId="67" borderId="0"/>
    <xf numFmtId="0" fontId="9" fillId="68" borderId="0"/>
    <xf numFmtId="0" fontId="9" fillId="69" borderId="0"/>
    <xf numFmtId="0" fontId="83" fillId="70" borderId="0"/>
    <xf numFmtId="0" fontId="83" fillId="71" borderId="0"/>
    <xf numFmtId="0" fontId="9" fillId="72" borderId="0"/>
    <xf numFmtId="0" fontId="29" fillId="26" borderId="52">
      <protection locked="0"/>
    </xf>
    <xf numFmtId="0" fontId="12" fillId="8" borderId="0"/>
    <xf numFmtId="0" fontId="12" fillId="9" borderId="0"/>
    <xf numFmtId="0" fontId="12" fillId="10" borderId="0"/>
    <xf numFmtId="0" fontId="12" fillId="11" borderId="0"/>
    <xf numFmtId="0" fontId="12" fillId="27" borderId="0"/>
    <xf numFmtId="0" fontId="12" fillId="28" borderId="0"/>
    <xf numFmtId="0" fontId="12" fillId="12" borderId="0"/>
    <xf numFmtId="0" fontId="12" fillId="29" borderId="0"/>
    <xf numFmtId="0" fontId="12" fillId="13" borderId="0"/>
    <xf numFmtId="0" fontId="12" fillId="11" borderId="0"/>
    <xf numFmtId="0" fontId="12" fillId="12" borderId="0"/>
    <xf numFmtId="0" fontId="12" fillId="14" borderId="0"/>
    <xf numFmtId="0" fontId="20" fillId="15" borderId="0"/>
    <xf numFmtId="0" fontId="20" fillId="29" borderId="0"/>
    <xf numFmtId="0" fontId="20" fillId="13" borderId="0"/>
    <xf numFmtId="0" fontId="20" fillId="16" borderId="0"/>
    <xf numFmtId="0" fontId="20" fillId="30" borderId="0"/>
    <xf numFmtId="0" fontId="20" fillId="17" borderId="0"/>
    <xf numFmtId="0" fontId="92" fillId="21" borderId="56"/>
    <xf numFmtId="0" fontId="23" fillId="0" borderId="46"/>
    <xf numFmtId="0" fontId="93" fillId="0" borderId="15"/>
    <xf numFmtId="0" fontId="94" fillId="34" borderId="57"/>
    <xf numFmtId="0" fontId="20" fillId="18" borderId="0"/>
    <xf numFmtId="0" fontId="20" fillId="19" borderId="0"/>
    <xf numFmtId="0" fontId="20" fillId="20" borderId="0"/>
    <xf numFmtId="0" fontId="20" fillId="16" borderId="0"/>
    <xf numFmtId="0" fontId="20" fillId="30" borderId="0"/>
    <xf numFmtId="0" fontId="20" fillId="31" borderId="0"/>
    <xf numFmtId="43" fontId="105" fillId="0" borderId="0"/>
    <xf numFmtId="43" fontId="12" fillId="0" borderId="0"/>
    <xf numFmtId="176" fontId="105" fillId="0" borderId="0"/>
    <xf numFmtId="0" fontId="105" fillId="26" borderId="46"/>
    <xf numFmtId="0" fontId="32" fillId="25" borderId="46">
      <alignment horizontal="left"/>
    </xf>
    <xf numFmtId="0" fontId="105" fillId="25" borderId="46">
      <alignment horizontal="centerContinuous" wrapText="1"/>
    </xf>
    <xf numFmtId="0" fontId="23" fillId="25" borderId="47">
      <alignment wrapText="1"/>
    </xf>
    <xf numFmtId="0" fontId="23" fillId="25" borderId="48"/>
    <xf numFmtId="0" fontId="23" fillId="25" borderId="49">
      <alignment horizontal="center" wrapText="1"/>
    </xf>
    <xf numFmtId="0" fontId="43" fillId="38" borderId="0"/>
    <xf numFmtId="0" fontId="103" fillId="0" borderId="0"/>
    <xf numFmtId="0" fontId="12" fillId="39" borderId="59"/>
    <xf numFmtId="0" fontId="23" fillId="25" borderId="46"/>
    <xf numFmtId="0" fontId="46" fillId="36" borderId="46">
      <alignment horizontal="left" vertical="top" wrapText="1"/>
    </xf>
    <xf numFmtId="0" fontId="47" fillId="36" borderId="50">
      <alignment horizontal="left" vertical="top" wrapText="1"/>
    </xf>
    <xf numFmtId="0" fontId="46" fillId="36" borderId="51">
      <alignment horizontal="left" vertical="top" wrapText="1"/>
    </xf>
    <xf numFmtId="0" fontId="46" fillId="36" borderId="50">
      <alignment horizontal="left" vertical="top"/>
    </xf>
    <xf numFmtId="0" fontId="95" fillId="0" borderId="0"/>
    <xf numFmtId="0" fontId="54" fillId="0" borderId="0"/>
    <xf numFmtId="0" fontId="57" fillId="0" borderId="0"/>
    <xf numFmtId="0" fontId="58" fillId="0" borderId="7"/>
    <xf numFmtId="0" fontId="59" fillId="0" borderId="16"/>
    <xf numFmtId="0" fontId="60" fillId="0" borderId="8"/>
    <xf numFmtId="0" fontId="60" fillId="0" borderId="0"/>
    <xf numFmtId="0" fontId="57" fillId="0" borderId="0"/>
    <xf numFmtId="0" fontId="62" fillId="0" borderId="54"/>
    <xf numFmtId="0" fontId="96" fillId="0" borderId="0"/>
    <xf numFmtId="175" fontId="96" fillId="0" borderId="0"/>
    <xf numFmtId="0" fontId="23" fillId="32" borderId="52"/>
    <xf numFmtId="0" fontId="96" fillId="0" borderId="0"/>
    <xf numFmtId="0" fontId="97" fillId="50" borderId="0"/>
    <xf numFmtId="9" fontId="96" fillId="0" borderId="0"/>
    <xf numFmtId="0" fontId="8" fillId="0" borderId="54"/>
    <xf numFmtId="0" fontId="22" fillId="21" borderId="56"/>
    <xf numFmtId="0" fontId="23" fillId="0" borderId="55"/>
    <xf numFmtId="0" fontId="25" fillId="34" borderId="57"/>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3" fontId="105" fillId="0" borderId="62">
      <alignment horizontal="right" vertical="center" wrapText="1"/>
    </xf>
    <xf numFmtId="0" fontId="29" fillId="26" borderId="64">
      <protection locked="0"/>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8" fillId="0" borderId="54"/>
    <xf numFmtId="43" fontId="105" fillId="0" borderId="0"/>
    <xf numFmtId="0" fontId="22" fillId="21" borderId="56"/>
    <xf numFmtId="0" fontId="23" fillId="0" borderId="55"/>
    <xf numFmtId="0" fontId="25" fillId="34" borderId="57"/>
    <xf numFmtId="43" fontId="105" fillId="0" borderId="0"/>
    <xf numFmtId="43" fontId="12" fillId="0" borderId="0"/>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3" fontId="105" fillId="0" borderId="62">
      <alignment horizontal="right" vertical="center" wrapText="1"/>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43" fontId="105" fillId="0" borderId="0"/>
    <xf numFmtId="43" fontId="12" fillId="0" borderId="0"/>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23" fillId="32" borderId="64"/>
    <xf numFmtId="175" fontId="105" fillId="0" borderId="0"/>
    <xf numFmtId="175" fontId="105" fillId="0" borderId="0"/>
    <xf numFmtId="175" fontId="12" fillId="0" borderId="0"/>
    <xf numFmtId="175" fontId="12" fillId="0" borderId="0"/>
    <xf numFmtId="175" fontId="96" fillId="0" borderId="0"/>
    <xf numFmtId="175" fontId="96" fillId="0" borderId="0"/>
    <xf numFmtId="0" fontId="23" fillId="32" borderId="64"/>
    <xf numFmtId="0" fontId="29" fillId="26" borderId="64">
      <protection locked="0"/>
    </xf>
  </cellStyleXfs>
  <cellXfs count="320">
    <xf numFmtId="0" fontId="0" fillId="0" borderId="0" xfId="0"/>
    <xf numFmtId="0" fontId="0" fillId="23" borderId="0" xfId="0" applyFill="1"/>
    <xf numFmtId="0" fontId="2" fillId="23" borderId="0" xfId="204" applyFont="1" applyFill="1" applyBorder="1"/>
    <xf numFmtId="0" fontId="0" fillId="23" borderId="0" xfId="0" applyFill="1" applyAlignment="1">
      <alignment textRotation="90"/>
    </xf>
    <xf numFmtId="0" fontId="0" fillId="23" borderId="0" xfId="0" applyFill="1" applyAlignment="1">
      <alignment horizontal="center"/>
    </xf>
    <xf numFmtId="0" fontId="0" fillId="23" borderId="0" xfId="0" applyFill="1" applyAlignment="1">
      <alignment horizontal="center" textRotation="90" wrapText="1"/>
    </xf>
    <xf numFmtId="0" fontId="74" fillId="23" borderId="12" xfId="204" applyFont="1" applyFill="1" applyBorder="1"/>
    <xf numFmtId="0" fontId="77" fillId="23" borderId="0" xfId="204" applyFont="1" applyFill="1" applyBorder="1"/>
    <xf numFmtId="0" fontId="70" fillId="23" borderId="0" xfId="0" applyFont="1" applyFill="1" applyAlignment="1">
      <alignment horizontal="center"/>
    </xf>
    <xf numFmtId="0" fontId="70" fillId="23" borderId="0" xfId="0" applyFont="1" applyFill="1" applyAlignment="1">
      <alignment horizontal="center" wrapText="1"/>
    </xf>
    <xf numFmtId="1" fontId="69" fillId="0" borderId="0" xfId="0" applyNumberFormat="1" applyFont="1" applyAlignment="1">
      <alignment horizontal="right"/>
    </xf>
    <xf numFmtId="0" fontId="70" fillId="0" borderId="0" xfId="0" applyFont="1"/>
    <xf numFmtId="0" fontId="71" fillId="0" borderId="0" xfId="0" applyFont="1" applyAlignment="1">
      <alignment horizontal="center" vertical="center" wrapText="1"/>
    </xf>
    <xf numFmtId="0" fontId="74" fillId="23" borderId="12" xfId="204" applyFont="1" applyFill="1" applyBorder="1" applyAlignment="1">
      <alignment horizontal="left" indent="1"/>
    </xf>
    <xf numFmtId="0" fontId="77" fillId="23" borderId="0" xfId="204" applyFont="1" applyFill="1" applyBorder="1" applyAlignment="1">
      <alignment horizontal="left" indent="1"/>
    </xf>
    <xf numFmtId="0" fontId="70" fillId="23" borderId="0" xfId="0" applyFont="1" applyFill="1" applyAlignment="1">
      <alignment horizontal="left" indent="1"/>
    </xf>
    <xf numFmtId="0" fontId="70" fillId="0" borderId="0" xfId="0" applyFont="1" applyAlignment="1">
      <alignment horizontal="left" indent="1"/>
    </xf>
    <xf numFmtId="0" fontId="71" fillId="0" borderId="0" xfId="0" applyFont="1" applyAlignment="1">
      <alignment horizontal="left" indent="1"/>
    </xf>
    <xf numFmtId="0" fontId="71" fillId="0" borderId="0" xfId="0" applyFont="1" applyAlignment="1">
      <alignment horizontal="left" vertical="center" indent="1"/>
    </xf>
    <xf numFmtId="0" fontId="70" fillId="0" borderId="0" xfId="0" applyFont="1" applyAlignment="1">
      <alignment horizontal="center" textRotation="90" wrapText="1"/>
    </xf>
    <xf numFmtId="0" fontId="69" fillId="23" borderId="0" xfId="0" applyFont="1" applyFill="1" applyAlignment="1">
      <alignment horizontal="center" vertical="center"/>
    </xf>
    <xf numFmtId="1" fontId="69" fillId="0" borderId="0" xfId="0" applyNumberFormat="1" applyFont="1" applyAlignment="1">
      <alignment horizontal="center" vertical="center"/>
    </xf>
    <xf numFmtId="0" fontId="69" fillId="23" borderId="0" xfId="0" applyFont="1" applyFill="1" applyAlignment="1">
      <alignment horizontal="center"/>
    </xf>
    <xf numFmtId="0" fontId="69" fillId="0" borderId="0" xfId="0" applyFont="1" applyAlignment="1">
      <alignment horizontal="center"/>
    </xf>
    <xf numFmtId="0" fontId="0" fillId="0" borderId="0" xfId="0" applyAlignment="1">
      <alignment textRotation="90"/>
    </xf>
    <xf numFmtId="0" fontId="0" fillId="0" borderId="0" xfId="0" applyAlignment="1">
      <alignment horizontal="center"/>
    </xf>
    <xf numFmtId="2" fontId="0" fillId="0" borderId="0" xfId="0" applyNumberFormat="1"/>
    <xf numFmtId="9" fontId="0" fillId="0" borderId="0" xfId="37" applyFont="1"/>
    <xf numFmtId="164" fontId="0" fillId="0" borderId="0" xfId="0" applyNumberFormat="1"/>
    <xf numFmtId="0" fontId="70" fillId="42" borderId="0" xfId="0" applyFont="1" applyFill="1" applyAlignment="1">
      <alignment horizontal="left" indent="1"/>
    </xf>
    <xf numFmtId="0" fontId="70" fillId="42" borderId="0" xfId="0" applyFont="1" applyFill="1" applyAlignment="1">
      <alignment horizontal="center"/>
    </xf>
    <xf numFmtId="0" fontId="70" fillId="42" borderId="0" xfId="61" applyFont="1" applyFill="1" applyAlignment="1">
      <alignment horizontal="center" textRotation="90" wrapText="1"/>
    </xf>
    <xf numFmtId="0" fontId="70" fillId="42" borderId="0" xfId="52" applyFont="1" applyFill="1" applyAlignment="1">
      <alignment horizontal="center" textRotation="90" wrapText="1"/>
    </xf>
    <xf numFmtId="0" fontId="76" fillId="42" borderId="0" xfId="71" applyFont="1" applyFill="1" applyAlignment="1">
      <alignment horizontal="center" textRotation="90" wrapText="1"/>
    </xf>
    <xf numFmtId="0" fontId="76" fillId="42" borderId="0" xfId="90" applyFont="1" applyFill="1" applyAlignment="1">
      <alignment horizontal="center" textRotation="90" wrapText="1"/>
    </xf>
    <xf numFmtId="9" fontId="23" fillId="22" borderId="18" xfId="37" applyFont="1" applyFill="1" applyBorder="1" applyAlignment="1">
      <alignment horizontal="center"/>
    </xf>
    <xf numFmtId="0" fontId="79" fillId="23" borderId="0" xfId="0" applyFont="1" applyFill="1"/>
    <xf numFmtId="0" fontId="73" fillId="0" borderId="18" xfId="0" applyFont="1" applyBorder="1" applyAlignment="1">
      <alignment horizontal="left" vertical="top" wrapText="1" indent="1"/>
    </xf>
    <xf numFmtId="0" fontId="70" fillId="22" borderId="0" xfId="0" applyFont="1" applyFill="1" applyAlignment="1">
      <alignment horizontal="center" textRotation="90" wrapText="1"/>
    </xf>
    <xf numFmtId="0" fontId="0" fillId="22" borderId="0" xfId="0" applyFill="1" applyAlignment="1">
      <alignment horizontal="center" textRotation="90" wrapText="1"/>
    </xf>
    <xf numFmtId="0" fontId="77" fillId="23" borderId="0" xfId="204" applyFont="1" applyFill="1" applyBorder="1" applyAlignment="1">
      <alignment horizontal="left" vertical="center"/>
    </xf>
    <xf numFmtId="3" fontId="72" fillId="23" borderId="0" xfId="0" applyNumberFormat="1" applyFont="1" applyFill="1" applyAlignment="1">
      <alignment horizontal="center"/>
    </xf>
    <xf numFmtId="3" fontId="72" fillId="22" borderId="0" xfId="0" applyNumberFormat="1" applyFont="1" applyFill="1" applyAlignment="1">
      <alignment horizontal="center"/>
    </xf>
    <xf numFmtId="0" fontId="11" fillId="23" borderId="0" xfId="0" applyFont="1" applyFill="1"/>
    <xf numFmtId="14" fontId="0" fillId="0" borderId="0" xfId="0" applyNumberFormat="1"/>
    <xf numFmtId="0" fontId="75" fillId="0" borderId="0" xfId="0" applyFont="1" applyAlignment="1">
      <alignment horizontal="left" indent="1"/>
    </xf>
    <xf numFmtId="0" fontId="37" fillId="23" borderId="13" xfId="204" applyFont="1" applyFill="1" applyBorder="1" applyAlignment="1">
      <alignment horizontal="center" vertical="center" wrapText="1"/>
    </xf>
    <xf numFmtId="0" fontId="37" fillId="23" borderId="13" xfId="203" applyFont="1" applyFill="1" applyBorder="1" applyAlignment="1">
      <alignment horizontal="center" vertical="center" wrapText="1"/>
    </xf>
    <xf numFmtId="0" fontId="10" fillId="23" borderId="13" xfId="205" applyFont="1" applyFill="1" applyBorder="1" applyAlignment="1">
      <alignment horizontal="center" vertical="center" wrapText="1"/>
    </xf>
    <xf numFmtId="0" fontId="1" fillId="23" borderId="0" xfId="220" applyFont="1" applyFill="1"/>
    <xf numFmtId="0" fontId="6" fillId="23" borderId="0" xfId="221" applyFont="1" applyFill="1"/>
    <xf numFmtId="1" fontId="18" fillId="24" borderId="27" xfId="220" applyNumberFormat="1" applyFont="1" applyFill="1" applyBorder="1" applyAlignment="1">
      <alignment horizontal="center" vertical="center"/>
    </xf>
    <xf numFmtId="164" fontId="81" fillId="24" borderId="32" xfId="220" applyNumberFormat="1" applyFont="1" applyFill="1" applyBorder="1" applyAlignment="1">
      <alignment horizontal="center" vertical="center"/>
    </xf>
    <xf numFmtId="164" fontId="18" fillId="24" borderId="11" xfId="220" applyNumberFormat="1" applyFont="1" applyFill="1" applyBorder="1" applyAlignment="1">
      <alignment horizontal="center" vertical="center"/>
    </xf>
    <xf numFmtId="164" fontId="18" fillId="24" borderId="25" xfId="220" applyNumberFormat="1" applyFont="1" applyFill="1" applyBorder="1" applyAlignment="1">
      <alignment horizontal="center" vertical="center"/>
    </xf>
    <xf numFmtId="0" fontId="74" fillId="23" borderId="10" xfId="220" applyFont="1" applyFill="1" applyBorder="1" applyAlignment="1">
      <alignment horizontal="left" indent="1"/>
    </xf>
    <xf numFmtId="0" fontId="74" fillId="23" borderId="29" xfId="204" applyFont="1" applyFill="1" applyBorder="1"/>
    <xf numFmtId="0" fontId="84" fillId="23" borderId="0" xfId="220" applyFont="1" applyFill="1"/>
    <xf numFmtId="0" fontId="85" fillId="43" borderId="0" xfId="32" applyFont="1" applyFill="1"/>
    <xf numFmtId="0" fontId="86" fillId="49" borderId="30" xfId="203" applyFont="1" applyFill="1" applyBorder="1" applyAlignment="1">
      <alignment horizontal="center" textRotation="90" wrapText="1"/>
    </xf>
    <xf numFmtId="14" fontId="0" fillId="0" borderId="33" xfId="0" applyNumberFormat="1" applyBorder="1"/>
    <xf numFmtId="0" fontId="0" fillId="0" borderId="33" xfId="0" applyBorder="1"/>
    <xf numFmtId="0" fontId="70" fillId="23" borderId="0" xfId="0" applyFont="1" applyFill="1"/>
    <xf numFmtId="0" fontId="37" fillId="23" borderId="30" xfId="204" applyFont="1" applyFill="1" applyBorder="1" applyAlignment="1">
      <alignment horizontal="center" textRotation="90" wrapText="1"/>
    </xf>
    <xf numFmtId="0" fontId="98" fillId="23" borderId="10" xfId="220" applyFont="1" applyFill="1" applyBorder="1" applyAlignment="1">
      <alignment horizontal="left" indent="1"/>
    </xf>
    <xf numFmtId="1" fontId="99" fillId="24" borderId="53" xfId="220" applyNumberFormat="1" applyFont="1" applyFill="1" applyBorder="1" applyAlignment="1">
      <alignment horizontal="center" vertical="center"/>
    </xf>
    <xf numFmtId="164" fontId="99" fillId="24" borderId="11" xfId="220" applyNumberFormat="1" applyFont="1" applyFill="1" applyBorder="1" applyAlignment="1">
      <alignment horizontal="center" vertical="center"/>
    </xf>
    <xf numFmtId="0" fontId="102" fillId="23" borderId="10" xfId="220" applyFont="1" applyFill="1" applyBorder="1" applyAlignment="1">
      <alignment horizontal="left" indent="1"/>
    </xf>
    <xf numFmtId="1" fontId="103" fillId="24" borderId="53" xfId="220" applyNumberFormat="1" applyFont="1" applyFill="1" applyBorder="1" applyAlignment="1">
      <alignment horizontal="center" vertical="center"/>
    </xf>
    <xf numFmtId="164" fontId="103" fillId="24" borderId="11" xfId="220" applyNumberFormat="1" applyFont="1" applyFill="1" applyBorder="1" applyAlignment="1">
      <alignment horizontal="center" vertical="center"/>
    </xf>
    <xf numFmtId="0" fontId="106" fillId="22" borderId="0" xfId="0" applyFont="1" applyFill="1" applyAlignment="1">
      <alignment horizontal="right" wrapText="1"/>
    </xf>
    <xf numFmtId="0" fontId="107" fillId="23" borderId="46" xfId="0" applyFont="1" applyFill="1" applyBorder="1" applyAlignment="1">
      <alignment horizontal="left" wrapText="1" indent="1"/>
    </xf>
    <xf numFmtId="3" fontId="23" fillId="22" borderId="0" xfId="71" applyNumberFormat="1" applyFont="1" applyFill="1" applyAlignment="1">
      <alignment horizontal="center"/>
    </xf>
    <xf numFmtId="9" fontId="23" fillId="22" borderId="0" xfId="37" applyFont="1" applyFill="1" applyAlignment="1">
      <alignment horizontal="center"/>
    </xf>
    <xf numFmtId="3" fontId="23" fillId="22" borderId="0" xfId="61" applyNumberFormat="1" applyFont="1" applyFill="1" applyAlignment="1">
      <alignment horizontal="center"/>
    </xf>
    <xf numFmtId="3" fontId="23" fillId="22" borderId="0" xfId="52" applyNumberFormat="1" applyFont="1" applyFill="1" applyAlignment="1">
      <alignment horizontal="center"/>
    </xf>
    <xf numFmtId="3" fontId="23" fillId="22" borderId="0" xfId="90" applyNumberFormat="1" applyFont="1" applyFill="1" applyAlignment="1">
      <alignment horizontal="center"/>
    </xf>
    <xf numFmtId="10" fontId="23" fillId="22" borderId="0" xfId="37" applyNumberFormat="1" applyFont="1" applyFill="1" applyAlignment="1">
      <alignment horizontal="center"/>
    </xf>
    <xf numFmtId="166" fontId="23" fillId="22" borderId="0" xfId="61" applyNumberFormat="1" applyFont="1" applyFill="1" applyAlignment="1">
      <alignment horizontal="center"/>
    </xf>
    <xf numFmtId="9" fontId="23" fillId="22" borderId="0" xfId="163" applyFont="1" applyFill="1" applyAlignment="1">
      <alignment horizontal="center"/>
    </xf>
    <xf numFmtId="2" fontId="23" fillId="22" borderId="0" xfId="163" applyNumberFormat="1" applyFont="1" applyFill="1" applyAlignment="1">
      <alignment horizontal="center"/>
    </xf>
    <xf numFmtId="166" fontId="23" fillId="22" borderId="0" xfId="13" applyNumberFormat="1" applyFont="1" applyFill="1" applyAlignment="1">
      <alignment horizontal="center"/>
    </xf>
    <xf numFmtId="0" fontId="10" fillId="23" borderId="55" xfId="205" applyFont="1" applyFill="1" applyBorder="1" applyAlignment="1">
      <alignment horizontal="center" vertical="center" wrapText="1"/>
    </xf>
    <xf numFmtId="3" fontId="23" fillId="22" borderId="0" xfId="13" applyNumberFormat="1" applyFont="1" applyFill="1" applyAlignment="1">
      <alignment horizontal="center"/>
    </xf>
    <xf numFmtId="14" fontId="106" fillId="22" borderId="0" xfId="0" applyNumberFormat="1" applyFont="1" applyFill="1" applyAlignment="1">
      <alignment horizontal="right" wrapText="1"/>
    </xf>
    <xf numFmtId="0" fontId="108" fillId="23" borderId="30" xfId="203" applyFont="1" applyFill="1" applyBorder="1" applyAlignment="1">
      <alignment horizontal="center" textRotation="90" wrapText="1"/>
    </xf>
    <xf numFmtId="0" fontId="108" fillId="73" borderId="30" xfId="203" applyFont="1" applyFill="1" applyBorder="1" applyAlignment="1">
      <alignment horizontal="center" textRotation="90" wrapText="1"/>
    </xf>
    <xf numFmtId="0" fontId="80" fillId="23" borderId="0" xfId="232" applyFont="1" applyFill="1" applyBorder="1" applyAlignment="1" applyProtection="1">
      <alignment horizontal="center" textRotation="90" wrapText="1"/>
      <protection locked="0"/>
    </xf>
    <xf numFmtId="0" fontId="110" fillId="23" borderId="30" xfId="204" applyFont="1" applyFill="1" applyBorder="1" applyAlignment="1">
      <alignment horizontal="center" textRotation="90" wrapText="1"/>
    </xf>
    <xf numFmtId="0" fontId="109" fillId="75" borderId="30" xfId="204" applyFont="1" applyFill="1" applyBorder="1" applyAlignment="1">
      <alignment horizontal="center" textRotation="90" wrapText="1"/>
    </xf>
    <xf numFmtId="0" fontId="111" fillId="23" borderId="30" xfId="204" applyFont="1" applyFill="1" applyBorder="1" applyAlignment="1">
      <alignment horizontal="center" textRotation="90" wrapText="1"/>
    </xf>
    <xf numFmtId="0" fontId="112" fillId="87" borderId="30" xfId="203" applyFont="1" applyFill="1" applyBorder="1" applyAlignment="1">
      <alignment horizontal="center" textRotation="90" wrapText="1"/>
    </xf>
    <xf numFmtId="0" fontId="113" fillId="23" borderId="30" xfId="204" applyFont="1" applyFill="1" applyBorder="1" applyAlignment="1">
      <alignment horizontal="center" textRotation="90" wrapText="1"/>
    </xf>
    <xf numFmtId="0" fontId="76" fillId="88" borderId="24" xfId="91" applyFont="1" applyFill="1" applyBorder="1" applyAlignment="1">
      <alignment horizontal="center" textRotation="90" wrapText="1"/>
    </xf>
    <xf numFmtId="0" fontId="76" fillId="89" borderId="23" xfId="72" applyFont="1" applyFill="1" applyBorder="1" applyAlignment="1">
      <alignment horizontal="center" textRotation="90" wrapText="1"/>
    </xf>
    <xf numFmtId="0" fontId="70" fillId="90" borderId="23" xfId="62" applyFont="1" applyFill="1" applyBorder="1" applyAlignment="1">
      <alignment horizontal="center" textRotation="90" wrapText="1"/>
    </xf>
    <xf numFmtId="0" fontId="70" fillId="91" borderId="23" xfId="62" applyFont="1" applyFill="1" applyBorder="1" applyAlignment="1">
      <alignment horizontal="center" textRotation="90" wrapText="1"/>
    </xf>
    <xf numFmtId="0" fontId="76" fillId="81" borderId="22" xfId="93" applyFont="1" applyFill="1" applyBorder="1" applyAlignment="1">
      <alignment horizontal="center" textRotation="90" wrapText="1"/>
    </xf>
    <xf numFmtId="0" fontId="75" fillId="82" borderId="24" xfId="92" applyFont="1" applyFill="1" applyBorder="1" applyAlignment="1">
      <alignment horizontal="center" textRotation="90" wrapText="1"/>
    </xf>
    <xf numFmtId="0" fontId="10" fillId="83" borderId="22" xfId="73" applyFont="1" applyFill="1" applyBorder="1" applyAlignment="1">
      <alignment horizontal="center" textRotation="90" wrapText="1"/>
    </xf>
    <xf numFmtId="0" fontId="10" fillId="83" borderId="24" xfId="73" applyFont="1" applyFill="1" applyBorder="1" applyAlignment="1">
      <alignment horizontal="center" textRotation="90" wrapText="1"/>
    </xf>
    <xf numFmtId="0" fontId="10" fillId="83" borderId="28" xfId="73" applyFont="1" applyFill="1" applyBorder="1" applyAlignment="1">
      <alignment horizontal="center" textRotation="90" wrapText="1"/>
    </xf>
    <xf numFmtId="0" fontId="76" fillId="76" borderId="28" xfId="90" applyFont="1" applyFill="1" applyBorder="1" applyAlignment="1">
      <alignment horizontal="center" textRotation="90" wrapText="1"/>
    </xf>
    <xf numFmtId="0" fontId="75" fillId="77" borderId="28" xfId="61" applyFont="1" applyFill="1" applyBorder="1" applyAlignment="1">
      <alignment horizontal="center" textRotation="90" wrapText="1"/>
    </xf>
    <xf numFmtId="0" fontId="75" fillId="77" borderId="28" xfId="9" applyFont="1" applyFill="1" applyBorder="1" applyAlignment="1">
      <alignment horizontal="center" textRotation="90" wrapText="1"/>
    </xf>
    <xf numFmtId="0" fontId="70" fillId="78" borderId="28" xfId="9" applyFont="1" applyFill="1" applyBorder="1" applyAlignment="1">
      <alignment horizontal="center" textRotation="90" wrapText="1"/>
    </xf>
    <xf numFmtId="0" fontId="70" fillId="78" borderId="28" xfId="61" applyFont="1" applyFill="1" applyBorder="1" applyAlignment="1">
      <alignment horizontal="center" textRotation="90" wrapText="1"/>
    </xf>
    <xf numFmtId="0" fontId="70" fillId="79" borderId="31" xfId="9" applyFont="1" applyFill="1" applyBorder="1" applyAlignment="1">
      <alignment horizontal="center" textRotation="90" wrapText="1"/>
    </xf>
    <xf numFmtId="0" fontId="70" fillId="79" borderId="28" xfId="61" applyFont="1" applyFill="1" applyBorder="1" applyAlignment="1">
      <alignment horizontal="center" textRotation="90" wrapText="1"/>
    </xf>
    <xf numFmtId="167" fontId="70" fillId="48" borderId="28" xfId="5" applyNumberFormat="1" applyFont="1" applyFill="1" applyBorder="1" applyAlignment="1">
      <alignment horizontal="center" textRotation="90" wrapText="1"/>
    </xf>
    <xf numFmtId="167" fontId="70" fillId="48" borderId="28" xfId="52" applyNumberFormat="1" applyFont="1" applyFill="1" applyBorder="1" applyAlignment="1">
      <alignment horizontal="center" textRotation="90" wrapText="1"/>
    </xf>
    <xf numFmtId="0" fontId="10" fillId="23" borderId="46" xfId="61" applyFont="1" applyFill="1" applyBorder="1" applyAlignment="1">
      <alignment horizontal="center" textRotation="90" wrapText="1"/>
    </xf>
    <xf numFmtId="0" fontId="37" fillId="23" borderId="46" xfId="90" applyFont="1" applyFill="1" applyBorder="1" applyAlignment="1">
      <alignment horizontal="center" textRotation="90" wrapText="1"/>
    </xf>
    <xf numFmtId="0" fontId="37" fillId="23" borderId="46" xfId="61" applyFont="1" applyFill="1" applyBorder="1" applyAlignment="1">
      <alignment horizontal="center" textRotation="90" wrapText="1"/>
    </xf>
    <xf numFmtId="0" fontId="37" fillId="23" borderId="46" xfId="9" applyFont="1" applyFill="1" applyBorder="1" applyAlignment="1">
      <alignment horizontal="center" textRotation="90" wrapText="1"/>
    </xf>
    <xf numFmtId="0" fontId="37" fillId="23" borderId="46" xfId="203" applyFont="1" applyFill="1" applyBorder="1" applyAlignment="1">
      <alignment horizontal="center" textRotation="90" wrapText="1"/>
    </xf>
    <xf numFmtId="0" fontId="10" fillId="23" borderId="46" xfId="73" applyFont="1" applyFill="1" applyBorder="1" applyAlignment="1">
      <alignment horizontal="center" textRotation="90" wrapText="1"/>
    </xf>
    <xf numFmtId="0" fontId="37" fillId="23" borderId="46" xfId="91" applyFont="1" applyFill="1" applyBorder="1" applyAlignment="1">
      <alignment horizontal="center" textRotation="90" wrapText="1"/>
    </xf>
    <xf numFmtId="0" fontId="37" fillId="23" borderId="46" xfId="72" applyFont="1" applyFill="1" applyBorder="1" applyAlignment="1">
      <alignment horizontal="center" textRotation="90" wrapText="1"/>
    </xf>
    <xf numFmtId="0" fontId="10" fillId="23" borderId="46" xfId="62" applyFont="1" applyFill="1" applyBorder="1" applyAlignment="1">
      <alignment horizontal="center" textRotation="90" wrapText="1"/>
    </xf>
    <xf numFmtId="0" fontId="10" fillId="23" borderId="46" xfId="205" applyFont="1" applyFill="1" applyBorder="1" applyAlignment="1">
      <alignment horizontal="center" textRotation="90" wrapText="1"/>
    </xf>
    <xf numFmtId="0" fontId="75" fillId="74" borderId="18" xfId="0" applyFont="1" applyFill="1" applyBorder="1" applyAlignment="1">
      <alignment horizontal="left" vertical="top" wrapText="1" indent="1"/>
    </xf>
    <xf numFmtId="0" fontId="114" fillId="23" borderId="30" xfId="203" applyFont="1" applyFill="1" applyBorder="1" applyAlignment="1">
      <alignment horizontal="center" textRotation="90" wrapText="1"/>
    </xf>
    <xf numFmtId="1" fontId="18" fillId="24" borderId="53" xfId="220" applyNumberFormat="1" applyFont="1" applyFill="1" applyBorder="1" applyAlignment="1">
      <alignment horizontal="center" vertical="center"/>
    </xf>
    <xf numFmtId="14" fontId="0" fillId="23" borderId="0" xfId="0" applyNumberFormat="1" applyFill="1"/>
    <xf numFmtId="0" fontId="76" fillId="43" borderId="65" xfId="0" applyFont="1" applyFill="1" applyBorder="1" applyAlignment="1">
      <alignment horizontal="center"/>
    </xf>
    <xf numFmtId="0" fontId="73" fillId="0" borderId="55" xfId="0" applyFont="1" applyBorder="1" applyAlignment="1">
      <alignment horizontal="left" vertical="top" wrapText="1" indent="1"/>
    </xf>
    <xf numFmtId="0" fontId="75" fillId="46" borderId="55" xfId="0" applyFont="1" applyFill="1" applyBorder="1" applyAlignment="1">
      <alignment horizontal="left" vertical="top" wrapText="1" indent="1"/>
    </xf>
    <xf numFmtId="0" fontId="75" fillId="84" borderId="55" xfId="0" applyFont="1" applyFill="1" applyBorder="1" applyAlignment="1">
      <alignment horizontal="left" vertical="top" wrapText="1" indent="1"/>
    </xf>
    <xf numFmtId="0" fontId="67" fillId="0" borderId="55" xfId="213" applyFont="1" applyBorder="1" applyAlignment="1" applyProtection="1">
      <alignment horizontal="left" vertical="top" wrapText="1" indent="1"/>
    </xf>
    <xf numFmtId="1" fontId="18" fillId="24" borderId="66" xfId="220" applyNumberFormat="1" applyFont="1" applyFill="1" applyBorder="1" applyAlignment="1">
      <alignment horizontal="center" vertical="center"/>
    </xf>
    <xf numFmtId="1" fontId="99" fillId="24" borderId="66" xfId="220" applyNumberFormat="1" applyFont="1" applyFill="1" applyBorder="1" applyAlignment="1">
      <alignment horizontal="center" vertical="center"/>
    </xf>
    <xf numFmtId="1" fontId="103" fillId="24" borderId="66" xfId="220" applyNumberFormat="1" applyFont="1" applyFill="1" applyBorder="1" applyAlignment="1">
      <alignment horizontal="center" vertical="center"/>
    </xf>
    <xf numFmtId="164" fontId="80" fillId="23" borderId="67" xfId="0" applyNumberFormat="1" applyFont="1" applyFill="1" applyBorder="1" applyAlignment="1">
      <alignment horizontal="center"/>
    </xf>
    <xf numFmtId="0" fontId="115" fillId="23" borderId="0" xfId="0" applyFont="1" applyFill="1" applyAlignment="1">
      <alignment horizontal="center" vertical="center"/>
    </xf>
    <xf numFmtId="0" fontId="0" fillId="23" borderId="0" xfId="0" applyFill="1" applyAlignment="1">
      <alignment vertical="top"/>
    </xf>
    <xf numFmtId="0" fontId="117" fillId="23" borderId="0" xfId="0" applyFont="1" applyFill="1"/>
    <xf numFmtId="0" fontId="122" fillId="23" borderId="0" xfId="204" applyFont="1" applyFill="1" applyBorder="1"/>
    <xf numFmtId="14" fontId="117" fillId="23" borderId="0" xfId="0" applyNumberFormat="1" applyFont="1" applyFill="1"/>
    <xf numFmtId="0" fontId="70" fillId="23" borderId="0" xfId="220" applyFont="1" applyFill="1"/>
    <xf numFmtId="14" fontId="70" fillId="23" borderId="0" xfId="0" applyNumberFormat="1" applyFont="1" applyFill="1"/>
    <xf numFmtId="14" fontId="37" fillId="23" borderId="0" xfId="204" applyNumberFormat="1" applyFont="1" applyFill="1" applyBorder="1" applyAlignment="1">
      <alignment horizontal="center" textRotation="90"/>
    </xf>
    <xf numFmtId="0" fontId="121" fillId="43" borderId="0" xfId="32" applyFont="1" applyFill="1" applyAlignment="1">
      <alignment horizontal="left" indent="1"/>
    </xf>
    <xf numFmtId="0" fontId="37" fillId="94" borderId="46" xfId="204" applyFont="1" applyFill="1" applyBorder="1" applyAlignment="1">
      <alignment horizontal="center" textRotation="90" wrapText="1"/>
    </xf>
    <xf numFmtId="164" fontId="81" fillId="23" borderId="68" xfId="220" applyNumberFormat="1" applyFont="1" applyFill="1" applyBorder="1" applyAlignment="1">
      <alignment horizontal="center" vertical="center"/>
    </xf>
    <xf numFmtId="1" fontId="18" fillId="23" borderId="68" xfId="220" applyNumberFormat="1" applyFont="1" applyFill="1" applyBorder="1" applyAlignment="1">
      <alignment horizontal="center" vertical="center"/>
    </xf>
    <xf numFmtId="164" fontId="80" fillId="23" borderId="68" xfId="0" applyNumberFormat="1" applyFont="1" applyFill="1" applyBorder="1" applyAlignment="1">
      <alignment horizontal="center"/>
    </xf>
    <xf numFmtId="164" fontId="18" fillId="23" borderId="68" xfId="220" applyNumberFormat="1" applyFont="1" applyFill="1" applyBorder="1" applyAlignment="1">
      <alignment horizontal="center" vertical="center"/>
    </xf>
    <xf numFmtId="0" fontId="74" fillId="23" borderId="69" xfId="220" applyFont="1" applyFill="1" applyBorder="1" applyAlignment="1">
      <alignment horizontal="left" indent="1"/>
    </xf>
    <xf numFmtId="0" fontId="74" fillId="23" borderId="70" xfId="220" applyFont="1" applyFill="1" applyBorder="1" applyAlignment="1">
      <alignment horizontal="left" indent="1"/>
    </xf>
    <xf numFmtId="0" fontId="74" fillId="23" borderId="71" xfId="220" applyFont="1" applyFill="1" applyBorder="1" applyAlignment="1">
      <alignment horizontal="left" indent="1"/>
    </xf>
    <xf numFmtId="0" fontId="70" fillId="23" borderId="72" xfId="220" applyFont="1" applyFill="1" applyBorder="1"/>
    <xf numFmtId="14" fontId="70" fillId="23" borderId="73" xfId="0" applyNumberFormat="1" applyFont="1" applyFill="1" applyBorder="1"/>
    <xf numFmtId="0" fontId="74" fillId="23" borderId="74" xfId="220" applyFont="1" applyFill="1" applyBorder="1" applyAlignment="1">
      <alignment horizontal="left" indent="1"/>
    </xf>
    <xf numFmtId="0" fontId="74" fillId="23" borderId="75" xfId="220" applyFont="1" applyFill="1" applyBorder="1" applyAlignment="1">
      <alignment horizontal="left" indent="1"/>
    </xf>
    <xf numFmtId="0" fontId="74" fillId="23" borderId="72" xfId="220" applyFont="1" applyFill="1" applyBorder="1" applyAlignment="1">
      <alignment horizontal="left" indent="1"/>
    </xf>
    <xf numFmtId="0" fontId="74" fillId="23" borderId="76" xfId="220" applyFont="1" applyFill="1" applyBorder="1" applyAlignment="1">
      <alignment horizontal="left" indent="1"/>
    </xf>
    <xf numFmtId="0" fontId="74" fillId="23" borderId="77" xfId="220" applyFont="1" applyFill="1" applyBorder="1" applyAlignment="1">
      <alignment horizontal="left" indent="1"/>
    </xf>
    <xf numFmtId="0" fontId="74" fillId="23" borderId="78" xfId="220" applyFont="1" applyFill="1" applyBorder="1" applyAlignment="1">
      <alignment horizontal="left" indent="1"/>
    </xf>
    <xf numFmtId="0" fontId="70" fillId="23" borderId="69" xfId="220" applyFont="1" applyFill="1" applyBorder="1"/>
    <xf numFmtId="164" fontId="80" fillId="23" borderId="80" xfId="0" applyNumberFormat="1" applyFont="1" applyFill="1" applyBorder="1" applyAlignment="1">
      <alignment horizontal="center"/>
    </xf>
    <xf numFmtId="164" fontId="81" fillId="23" borderId="80" xfId="220" applyNumberFormat="1" applyFont="1" applyFill="1" applyBorder="1" applyAlignment="1">
      <alignment horizontal="center" vertical="center"/>
    </xf>
    <xf numFmtId="1" fontId="18" fillId="23" borderId="80" xfId="220" applyNumberFormat="1" applyFont="1" applyFill="1" applyBorder="1" applyAlignment="1">
      <alignment horizontal="center" vertical="center"/>
    </xf>
    <xf numFmtId="164" fontId="18" fillId="23" borderId="80" xfId="220" applyNumberFormat="1" applyFont="1" applyFill="1" applyBorder="1" applyAlignment="1">
      <alignment horizontal="center" vertical="center"/>
    </xf>
    <xf numFmtId="164" fontId="18" fillId="23" borderId="79" xfId="220" applyNumberFormat="1" applyFont="1" applyFill="1" applyBorder="1" applyAlignment="1">
      <alignment horizontal="center" vertical="center"/>
    </xf>
    <xf numFmtId="167" fontId="70" fillId="23" borderId="68" xfId="52" applyNumberFormat="1" applyFont="1" applyFill="1" applyBorder="1" applyAlignment="1">
      <alignment horizontal="center" vertical="center"/>
    </xf>
    <xf numFmtId="168" fontId="70" fillId="23" borderId="68" xfId="52" applyNumberFormat="1" applyFont="1" applyFill="1" applyBorder="1" applyAlignment="1">
      <alignment horizontal="center" vertical="center"/>
    </xf>
    <xf numFmtId="164" fontId="18" fillId="23" borderId="81" xfId="220" applyNumberFormat="1" applyFont="1" applyFill="1" applyBorder="1" applyAlignment="1">
      <alignment horizontal="center" vertical="center"/>
    </xf>
    <xf numFmtId="164" fontId="18" fillId="23" borderId="71" xfId="220" applyNumberFormat="1" applyFont="1" applyFill="1" applyBorder="1" applyAlignment="1">
      <alignment horizontal="center" vertical="center"/>
    </xf>
    <xf numFmtId="0" fontId="70" fillId="23" borderId="82" xfId="0" applyFont="1" applyFill="1" applyBorder="1" applyAlignment="1">
      <alignment horizontal="left" indent="1"/>
    </xf>
    <xf numFmtId="0" fontId="70" fillId="23" borderId="76" xfId="0" applyFont="1" applyFill="1" applyBorder="1" applyAlignment="1">
      <alignment horizontal="left" indent="1"/>
    </xf>
    <xf numFmtId="0" fontId="70" fillId="23" borderId="73" xfId="0" applyFont="1" applyFill="1" applyBorder="1" applyAlignment="1">
      <alignment horizontal="left" indent="1"/>
    </xf>
    <xf numFmtId="0" fontId="100" fillId="23" borderId="82" xfId="0" applyFont="1" applyFill="1" applyBorder="1" applyAlignment="1">
      <alignment horizontal="left" indent="1"/>
    </xf>
    <xf numFmtId="0" fontId="100" fillId="23" borderId="76" xfId="0" applyFont="1" applyFill="1" applyBorder="1" applyAlignment="1">
      <alignment horizontal="left" indent="1"/>
    </xf>
    <xf numFmtId="0" fontId="100" fillId="23" borderId="73" xfId="0" applyFont="1" applyFill="1" applyBorder="1" applyAlignment="1">
      <alignment horizontal="left" indent="1"/>
    </xf>
    <xf numFmtId="0" fontId="104" fillId="23" borderId="82" xfId="0" applyFont="1" applyFill="1" applyBorder="1" applyAlignment="1">
      <alignment horizontal="left" indent="1"/>
    </xf>
    <xf numFmtId="0" fontId="104" fillId="23" borderId="76" xfId="0" applyFont="1" applyFill="1" applyBorder="1" applyAlignment="1">
      <alignment horizontal="left" indent="1"/>
    </xf>
    <xf numFmtId="0" fontId="104" fillId="23" borderId="73" xfId="0" applyFont="1" applyFill="1" applyBorder="1" applyAlignment="1">
      <alignment horizontal="left" indent="1"/>
    </xf>
    <xf numFmtId="14" fontId="70" fillId="23" borderId="70" xfId="0" applyNumberFormat="1" applyFont="1" applyFill="1" applyBorder="1"/>
    <xf numFmtId="0" fontId="117" fillId="23" borderId="0" xfId="0" applyFont="1" applyFill="1" applyAlignment="1">
      <alignment horizontal="left" vertical="top" wrapText="1" indent="1"/>
    </xf>
    <xf numFmtId="0" fontId="120" fillId="23" borderId="0" xfId="213" applyFont="1" applyFill="1" applyAlignment="1" applyProtection="1">
      <alignment horizontal="left" vertical="top" wrapText="1" indent="1"/>
    </xf>
    <xf numFmtId="2" fontId="10" fillId="23" borderId="83" xfId="73" applyNumberFormat="1" applyFont="1" applyFill="1" applyBorder="1" applyAlignment="1">
      <alignment horizontal="center" vertical="center"/>
    </xf>
    <xf numFmtId="2" fontId="101" fillId="23" borderId="83" xfId="73" applyNumberFormat="1" applyFont="1" applyFill="1" applyBorder="1" applyAlignment="1">
      <alignment horizontal="center" vertical="center"/>
    </xf>
    <xf numFmtId="2" fontId="105" fillId="23" borderId="83" xfId="73" applyNumberFormat="1" applyFont="1" applyFill="1" applyBorder="1" applyAlignment="1">
      <alignment horizontal="center" vertical="center"/>
    </xf>
    <xf numFmtId="164" fontId="10" fillId="23" borderId="83" xfId="73" applyNumberFormat="1" applyFont="1" applyFill="1" applyBorder="1" applyAlignment="1">
      <alignment horizontal="center" vertical="center"/>
    </xf>
    <xf numFmtId="0" fontId="76" fillId="94" borderId="0" xfId="0" applyFont="1" applyFill="1" applyAlignment="1">
      <alignment horizontal="center" wrapText="1"/>
    </xf>
    <xf numFmtId="0" fontId="76" fillId="94" borderId="0" xfId="0" applyFont="1" applyFill="1" applyAlignment="1">
      <alignment horizontal="center" textRotation="90"/>
    </xf>
    <xf numFmtId="0" fontId="37" fillId="95" borderId="0" xfId="0" applyFont="1" applyFill="1" applyAlignment="1">
      <alignment horizontal="center" textRotation="90"/>
    </xf>
    <xf numFmtId="0" fontId="37" fillId="95" borderId="0" xfId="0" applyFont="1" applyFill="1" applyAlignment="1">
      <alignment horizontal="center" textRotation="90" wrapText="1"/>
    </xf>
    <xf numFmtId="0" fontId="70" fillId="93" borderId="0" xfId="0" applyFont="1" applyFill="1"/>
    <xf numFmtId="164" fontId="70" fillId="0" borderId="0" xfId="0" applyNumberFormat="1" applyFont="1"/>
    <xf numFmtId="1" fontId="70" fillId="0" borderId="0" xfId="0" applyNumberFormat="1" applyFont="1"/>
    <xf numFmtId="0" fontId="76" fillId="43" borderId="0" xfId="0" applyFont="1" applyFill="1" applyAlignment="1">
      <alignment horizontal="center"/>
    </xf>
    <xf numFmtId="0" fontId="76" fillId="46" borderId="0" xfId="0" applyFont="1" applyFill="1"/>
    <xf numFmtId="0" fontId="76" fillId="47" borderId="0" xfId="0" applyFont="1" applyFill="1" applyAlignment="1">
      <alignment horizontal="center"/>
    </xf>
    <xf numFmtId="0" fontId="123" fillId="43" borderId="0" xfId="0" applyFont="1" applyFill="1"/>
    <xf numFmtId="0" fontId="76" fillId="79" borderId="0" xfId="0" applyFont="1" applyFill="1" applyAlignment="1">
      <alignment horizontal="center"/>
    </xf>
    <xf numFmtId="0" fontId="76" fillId="79" borderId="33" xfId="0" applyFont="1" applyFill="1" applyBorder="1" applyAlignment="1">
      <alignment horizontal="center"/>
    </xf>
    <xf numFmtId="0" fontId="76" fillId="77" borderId="0" xfId="0" applyFont="1" applyFill="1" applyAlignment="1">
      <alignment horizontal="center"/>
    </xf>
    <xf numFmtId="0" fontId="76" fillId="77" borderId="33" xfId="0" applyFont="1" applyFill="1" applyBorder="1" applyAlignment="1">
      <alignment horizontal="center"/>
    </xf>
    <xf numFmtId="0" fontId="76" fillId="44" borderId="0" xfId="0" applyFont="1" applyFill="1" applyAlignment="1">
      <alignment horizontal="center"/>
    </xf>
    <xf numFmtId="0" fontId="76" fillId="44" borderId="33" xfId="0" applyFont="1" applyFill="1" applyBorder="1" applyAlignment="1">
      <alignment horizontal="center"/>
    </xf>
    <xf numFmtId="0" fontId="76" fillId="45"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76" fillId="80" borderId="0" xfId="0" applyFont="1" applyFill="1" applyAlignment="1">
      <alignment horizontal="center"/>
    </xf>
    <xf numFmtId="0" fontId="76" fillId="46" borderId="0" xfId="0" applyFont="1" applyFill="1" applyAlignment="1">
      <alignment horizontal="center"/>
    </xf>
    <xf numFmtId="0" fontId="76" fillId="85" borderId="0" xfId="0" applyFont="1" applyFill="1" applyAlignment="1">
      <alignment horizontal="center"/>
    </xf>
    <xf numFmtId="0" fontId="76" fillId="85" borderId="33" xfId="0" applyFont="1" applyFill="1" applyBorder="1" applyAlignment="1">
      <alignment horizontal="center"/>
    </xf>
    <xf numFmtId="0" fontId="76" fillId="86" borderId="0" xfId="0" applyFont="1" applyFill="1" applyAlignment="1">
      <alignment horizontal="center"/>
    </xf>
    <xf numFmtId="0" fontId="76" fillId="86" borderId="33" xfId="0" applyFont="1" applyFill="1" applyBorder="1" applyAlignment="1">
      <alignment horizontal="center"/>
    </xf>
    <xf numFmtId="14" fontId="76" fillId="85" borderId="33" xfId="0" applyNumberFormat="1" applyFont="1" applyFill="1" applyBorder="1" applyAlignment="1">
      <alignment horizontal="center"/>
    </xf>
    <xf numFmtId="0" fontId="70" fillId="22" borderId="34" xfId="0" applyFont="1" applyFill="1" applyBorder="1"/>
    <xf numFmtId="0" fontId="70" fillId="22" borderId="35" xfId="0" applyFont="1" applyFill="1" applyBorder="1"/>
    <xf numFmtId="14" fontId="70" fillId="22" borderId="40" xfId="0" applyNumberFormat="1" applyFont="1" applyFill="1" applyBorder="1"/>
    <xf numFmtId="0" fontId="70" fillId="0" borderId="34" xfId="0" applyFont="1" applyBorder="1"/>
    <xf numFmtId="0" fontId="70" fillId="23" borderId="35" xfId="0" applyFont="1" applyFill="1" applyBorder="1"/>
    <xf numFmtId="14" fontId="70" fillId="23" borderId="40" xfId="0" applyNumberFormat="1" applyFont="1" applyFill="1" applyBorder="1"/>
    <xf numFmtId="0" fontId="70" fillId="0" borderId="35" xfId="0" applyFont="1" applyBorder="1"/>
    <xf numFmtId="14" fontId="70" fillId="0" borderId="40" xfId="0" applyNumberFormat="1" applyFont="1" applyBorder="1"/>
    <xf numFmtId="14" fontId="70" fillId="0" borderId="35" xfId="0" applyNumberFormat="1" applyFont="1" applyBorder="1"/>
    <xf numFmtId="0" fontId="70" fillId="0" borderId="36" xfId="0" applyFont="1" applyBorder="1"/>
    <xf numFmtId="0" fontId="70" fillId="0" borderId="37" xfId="0" applyFont="1" applyBorder="1"/>
    <xf numFmtId="14" fontId="70" fillId="0" borderId="41" xfId="0" applyNumberFormat="1" applyFont="1" applyBorder="1"/>
    <xf numFmtId="0" fontId="70" fillId="22" borderId="37" xfId="0" applyFont="1" applyFill="1" applyBorder="1"/>
    <xf numFmtId="14" fontId="70" fillId="0" borderId="37" xfId="0" applyNumberFormat="1" applyFont="1" applyBorder="1"/>
    <xf numFmtId="2" fontId="70" fillId="0" borderId="35" xfId="0" applyNumberFormat="1" applyFont="1" applyBorder="1"/>
    <xf numFmtId="0" fontId="70" fillId="0" borderId="38" xfId="0" applyFont="1" applyBorder="1"/>
    <xf numFmtId="0" fontId="70" fillId="0" borderId="39" xfId="0" applyFont="1" applyBorder="1"/>
    <xf numFmtId="14" fontId="70" fillId="0" borderId="42" xfId="0" applyNumberFormat="1" applyFont="1" applyBorder="1"/>
    <xf numFmtId="0" fontId="70" fillId="22" borderId="39" xfId="0" applyFont="1" applyFill="1" applyBorder="1"/>
    <xf numFmtId="14" fontId="70" fillId="0" borderId="39" xfId="0" applyNumberFormat="1" applyFont="1" applyBorder="1"/>
    <xf numFmtId="1" fontId="70" fillId="0" borderId="37" xfId="0" applyNumberFormat="1" applyFont="1" applyBorder="1"/>
    <xf numFmtId="0" fontId="70" fillId="22" borderId="0" xfId="0" applyFont="1" applyFill="1"/>
    <xf numFmtId="0" fontId="76" fillId="94" borderId="46" xfId="0" applyFont="1" applyFill="1" applyBorder="1" applyAlignment="1">
      <alignment horizontal="center" wrapText="1"/>
    </xf>
    <xf numFmtId="0" fontId="37" fillId="94" borderId="46" xfId="0" applyFont="1" applyFill="1" applyBorder="1" applyAlignment="1">
      <alignment horizontal="center" textRotation="90"/>
    </xf>
    <xf numFmtId="0" fontId="70" fillId="95" borderId="0" xfId="0" applyFont="1" applyFill="1"/>
    <xf numFmtId="164" fontId="70" fillId="0" borderId="0" xfId="0" applyNumberFormat="1" applyFont="1" applyAlignment="1">
      <alignment horizontal="center"/>
    </xf>
    <xf numFmtId="1" fontId="70" fillId="95" borderId="0" xfId="0" applyNumberFormat="1" applyFont="1" applyFill="1" applyAlignment="1">
      <alignment horizontal="center"/>
    </xf>
    <xf numFmtId="0" fontId="124" fillId="93" borderId="0" xfId="0" applyFont="1" applyFill="1" applyAlignment="1">
      <alignment horizontal="center"/>
    </xf>
    <xf numFmtId="0" fontId="125" fillId="93" borderId="0" xfId="0" applyFont="1" applyFill="1"/>
    <xf numFmtId="0" fontId="125" fillId="0" borderId="0" xfId="0" applyFont="1"/>
    <xf numFmtId="14" fontId="70" fillId="0" borderId="0" xfId="0" applyNumberFormat="1" applyFont="1"/>
    <xf numFmtId="17" fontId="116" fillId="23" borderId="0" xfId="0" quotePrefix="1" applyNumberFormat="1" applyFont="1" applyFill="1" applyAlignment="1">
      <alignment horizontal="center" vertical="top"/>
    </xf>
    <xf numFmtId="0" fontId="6" fillId="0" borderId="0" xfId="71" applyFont="1" applyFill="1"/>
    <xf numFmtId="0" fontId="6" fillId="0" borderId="0" xfId="72" applyFont="1" applyFill="1"/>
    <xf numFmtId="0" fontId="11" fillId="0" borderId="0" xfId="52" applyFont="1" applyFill="1"/>
    <xf numFmtId="0" fontId="74" fillId="0" borderId="10" xfId="220" applyFont="1" applyBorder="1" applyAlignment="1">
      <alignment horizontal="left" indent="1"/>
    </xf>
    <xf numFmtId="164" fontId="81" fillId="0" borderId="32" xfId="220" applyNumberFormat="1" applyFont="1" applyBorder="1" applyAlignment="1">
      <alignment horizontal="center" vertical="center"/>
    </xf>
    <xf numFmtId="1" fontId="18" fillId="0" borderId="27" xfId="220" applyNumberFormat="1" applyFont="1" applyBorder="1" applyAlignment="1">
      <alignment horizontal="center" vertical="center"/>
    </xf>
    <xf numFmtId="1" fontId="18" fillId="0" borderId="66" xfId="220" applyNumberFormat="1" applyFont="1" applyBorder="1" applyAlignment="1">
      <alignment horizontal="center" vertical="center"/>
    </xf>
    <xf numFmtId="164" fontId="80" fillId="0" borderId="67" xfId="0" applyNumberFormat="1" applyFont="1" applyBorder="1" applyAlignment="1">
      <alignment horizontal="center"/>
    </xf>
    <xf numFmtId="1" fontId="18" fillId="0" borderId="53" xfId="220" applyNumberFormat="1" applyFont="1" applyBorder="1" applyAlignment="1">
      <alignment horizontal="center" vertical="center"/>
    </xf>
    <xf numFmtId="164" fontId="18" fillId="0" borderId="25" xfId="220" applyNumberFormat="1" applyFont="1" applyBorder="1" applyAlignment="1">
      <alignment horizontal="center" vertical="center"/>
    </xf>
    <xf numFmtId="164" fontId="18" fillId="0" borderId="11" xfId="220" applyNumberFormat="1" applyFont="1" applyBorder="1" applyAlignment="1">
      <alignment horizontal="center" vertical="center"/>
    </xf>
    <xf numFmtId="0" fontId="1" fillId="0" borderId="0" xfId="220" applyFont="1"/>
    <xf numFmtId="0" fontId="118" fillId="23" borderId="0" xfId="0" applyFont="1" applyFill="1" applyAlignment="1">
      <alignment horizontal="left" vertical="top" wrapText="1" indent="1"/>
    </xf>
    <xf numFmtId="0" fontId="119" fillId="23" borderId="0" xfId="0" applyFont="1" applyFill="1" applyAlignment="1">
      <alignment horizontal="left" vertical="top" wrapText="1" indent="1"/>
    </xf>
    <xf numFmtId="0" fontId="132" fillId="100" borderId="84" xfId="0" applyFont="1" applyFill="1" applyBorder="1" applyAlignment="1">
      <alignment horizontal="left" vertical="center"/>
    </xf>
    <xf numFmtId="0" fontId="0" fillId="101" borderId="0" xfId="0" applyFill="1"/>
    <xf numFmtId="180" fontId="0" fillId="101" borderId="0" xfId="0" applyNumberFormat="1" applyFill="1"/>
    <xf numFmtId="0" fontId="0" fillId="102" borderId="0" xfId="0" applyFill="1"/>
    <xf numFmtId="180" fontId="0" fillId="102" borderId="0" xfId="0" applyNumberFormat="1" applyFill="1"/>
    <xf numFmtId="0" fontId="128" fillId="0" borderId="85" xfId="0" applyFont="1" applyBorder="1" applyAlignment="1">
      <alignment indent="1"/>
    </xf>
    <xf numFmtId="0" fontId="128" fillId="0" borderId="85" xfId="0" applyFont="1" applyBorder="1"/>
    <xf numFmtId="0" fontId="130" fillId="99" borderId="85" xfId="0" applyFont="1" applyFill="1" applyBorder="1" applyAlignment="1">
      <alignment horizontal="center" textRotation="90" wrapText="1"/>
    </xf>
    <xf numFmtId="0" fontId="0" fillId="98" borderId="0" xfId="0" applyFill="1"/>
    <xf numFmtId="0" fontId="128" fillId="0" borderId="0" xfId="0" applyFont="1" applyAlignment="1">
      <alignment indent="1"/>
    </xf>
    <xf numFmtId="0" fontId="128" fillId="0" borderId="0" xfId="0" applyFont="1"/>
    <xf numFmtId="0" fontId="130" fillId="99" borderId="0" xfId="0" applyFont="1" applyFill="1" applyAlignment="1">
      <alignment horizontal="center" wrapText="1"/>
    </xf>
    <xf numFmtId="0" fontId="129" fillId="0" borderId="0" xfId="0" applyFont="1" applyAlignment="1">
      <alignment horizontal="center"/>
    </xf>
    <xf numFmtId="4" fontId="131" fillId="0" borderId="0" xfId="0" applyNumberFormat="1" applyFont="1" applyAlignment="1">
      <alignment horizontal="center"/>
    </xf>
    <xf numFmtId="177" fontId="131" fillId="0" borderId="0" xfId="0" applyNumberFormat="1" applyFont="1" applyAlignment="1">
      <alignment horizontal="center"/>
    </xf>
    <xf numFmtId="178" fontId="131" fillId="0" borderId="0" xfId="0" applyNumberFormat="1" applyFont="1" applyAlignment="1">
      <alignment horizontal="center"/>
    </xf>
    <xf numFmtId="0" fontId="128" fillId="98" borderId="85" xfId="0" applyFont="1" applyFill="1" applyBorder="1" applyAlignment="1">
      <alignment horizontal="center"/>
    </xf>
    <xf numFmtId="0" fontId="128" fillId="98" borderId="87" xfId="0" applyFont="1" applyFill="1" applyBorder="1" applyAlignment="1">
      <alignment horizontal="center"/>
    </xf>
    <xf numFmtId="0" fontId="128" fillId="97" borderId="85" xfId="0" applyFont="1" applyFill="1" applyBorder="1" applyAlignment="1">
      <alignment horizontal="center" textRotation="90" wrapText="1"/>
    </xf>
    <xf numFmtId="0" fontId="128" fillId="98" borderId="86" xfId="0" applyFont="1" applyFill="1" applyBorder="1" applyAlignment="1">
      <alignment horizontal="center" wrapText="1"/>
    </xf>
    <xf numFmtId="0" fontId="128" fillId="98" borderId="87" xfId="0" applyFont="1" applyFill="1" applyBorder="1" applyAlignment="1">
      <alignment horizontal="center" wrapText="1"/>
    </xf>
    <xf numFmtId="0" fontId="129" fillId="0" borderId="86" xfId="0" applyFont="1" applyBorder="1" applyAlignment="1">
      <alignment horizontal="center" wrapText="1"/>
    </xf>
    <xf numFmtId="0" fontId="128" fillId="98" borderId="0" xfId="0" applyFont="1" applyFill="1"/>
    <xf numFmtId="0" fontId="128" fillId="98" borderId="88" xfId="0" applyFont="1" applyFill="1" applyBorder="1"/>
    <xf numFmtId="3" fontId="128" fillId="0" borderId="0" xfId="0" applyNumberFormat="1" applyFont="1"/>
    <xf numFmtId="4" fontId="128" fillId="0" borderId="0" xfId="0" applyNumberFormat="1" applyFont="1"/>
    <xf numFmtId="0" fontId="128" fillId="98" borderId="87" xfId="0" applyFont="1" applyFill="1" applyBorder="1"/>
    <xf numFmtId="0" fontId="0" fillId="103" borderId="0" xfId="0" applyFill="1"/>
    <xf numFmtId="0" fontId="133" fillId="0" borderId="84" xfId="0" applyFont="1" applyBorder="1" applyAlignment="1">
      <alignment horizontal="center" vertical="center"/>
    </xf>
    <xf numFmtId="17" fontId="133" fillId="0" borderId="84" xfId="0" applyNumberFormat="1" applyFont="1" applyBorder="1" applyAlignment="1">
      <alignment horizontal="center" vertical="center"/>
    </xf>
    <xf numFmtId="0" fontId="134" fillId="0" borderId="0" xfId="0" applyFont="1" applyAlignment="1">
      <alignment horizontal="center" vertical="center"/>
    </xf>
    <xf numFmtId="0" fontId="127" fillId="96" borderId="84" xfId="0" applyFont="1" applyFill="1" applyBorder="1" applyAlignment="1">
      <alignment horizontal="center" vertical="center"/>
    </xf>
    <xf numFmtId="0" fontId="127" fillId="96" borderId="85" xfId="0" applyFont="1" applyFill="1" applyBorder="1" applyAlignment="1">
      <alignment horizontal="center" vertical="center"/>
    </xf>
    <xf numFmtId="0" fontId="130" fillId="96" borderId="0" xfId="0" applyFont="1" applyFill="1"/>
    <xf numFmtId="0" fontId="130" fillId="0" borderId="0" xfId="0" applyFont="1"/>
    <xf numFmtId="0" fontId="85" fillId="43" borderId="0" xfId="32" applyFont="1" applyFill="1" applyAlignment="1">
      <alignment horizontal="center"/>
    </xf>
    <xf numFmtId="0" fontId="84" fillId="23" borderId="0" xfId="220" applyFont="1" applyFill="1"/>
    <xf numFmtId="0" fontId="78" fillId="76" borderId="0" xfId="0" applyFont="1" applyFill="1" applyAlignment="1">
      <alignment horizontal="center"/>
    </xf>
    <xf numFmtId="0" fontId="0" fillId="0" borderId="0" xfId="0"/>
    <xf numFmtId="0" fontId="6" fillId="0" borderId="0" xfId="71" applyFont="1" applyFill="1"/>
    <xf numFmtId="0" fontId="11" fillId="0" borderId="0" xfId="52" applyFont="1" applyFill="1"/>
    <xf numFmtId="0" fontId="0" fillId="81" borderId="0" xfId="0" applyFill="1" applyAlignment="1">
      <alignment horizontal="center"/>
    </xf>
    <xf numFmtId="0" fontId="70" fillId="88" borderId="0" xfId="0" applyFont="1" applyFill="1" applyAlignment="1">
      <alignment horizontal="center"/>
    </xf>
    <xf numFmtId="0" fontId="0" fillId="0" borderId="0" xfId="0" applyAlignment="1">
      <alignment horizontal="center"/>
    </xf>
    <xf numFmtId="0" fontId="6" fillId="0" borderId="0" xfId="72" applyFont="1" applyFill="1"/>
    <xf numFmtId="0" fontId="76" fillId="85" borderId="0" xfId="0" applyFont="1" applyFill="1" applyAlignment="1">
      <alignment horizontal="center"/>
    </xf>
    <xf numFmtId="0" fontId="70" fillId="0" borderId="0" xfId="0" applyFont="1"/>
    <xf numFmtId="0" fontId="76" fillId="86" borderId="0" xfId="0" applyFont="1" applyFill="1" applyAlignment="1">
      <alignment horizontal="center"/>
    </xf>
    <xf numFmtId="0" fontId="76" fillId="80" borderId="0" xfId="0" applyFont="1" applyFill="1" applyAlignment="1">
      <alignment horizontal="center"/>
    </xf>
    <xf numFmtId="0" fontId="76" fillId="77" borderId="0" xfId="0" applyFont="1" applyFill="1" applyAlignment="1">
      <alignment horizontal="center" vertical="top"/>
    </xf>
    <xf numFmtId="0" fontId="76" fillId="79" borderId="0" xfId="0" applyFont="1" applyFill="1" applyAlignment="1">
      <alignment horizontal="center"/>
    </xf>
    <xf numFmtId="0" fontId="76" fillId="92" borderId="0" xfId="0" applyFont="1" applyFill="1" applyAlignment="1">
      <alignment horizontal="center"/>
    </xf>
    <xf numFmtId="0" fontId="76" fillId="45" borderId="0" xfId="0" applyFont="1" applyFill="1" applyAlignment="1">
      <alignment horizontal="center"/>
    </xf>
    <xf numFmtId="0" fontId="76" fillId="92" borderId="33" xfId="0" applyFont="1" applyFill="1" applyBorder="1" applyAlignment="1">
      <alignment horizontal="center"/>
    </xf>
    <xf numFmtId="0" fontId="0" fillId="0" borderId="33" xfId="0" applyBorder="1"/>
    <xf numFmtId="0" fontId="76" fillId="44" borderId="0" xfId="0" applyFont="1" applyFill="1" applyAlignment="1">
      <alignment horizontal="center" vertical="top"/>
    </xf>
    <xf numFmtId="0" fontId="76" fillId="94" borderId="0" xfId="0" applyFont="1" applyFill="1" applyAlignment="1">
      <alignment horizontal="center" wrapText="1"/>
    </xf>
    <xf numFmtId="0" fontId="70" fillId="94" borderId="48" xfId="0" applyFont="1" applyFill="1" applyBorder="1" applyAlignment="1">
      <alignment horizontal="center"/>
    </xf>
    <xf numFmtId="0" fontId="0" fillId="0" borderId="48" xfId="0" applyBorder="1"/>
    <xf numFmtId="0" fontId="6" fillId="94" borderId="0" xfId="0" applyFont="1" applyFill="1" applyAlignment="1">
      <alignment horizontal="center"/>
    </xf>
    <xf numFmtId="0" fontId="0" fillId="23" borderId="0" xfId="0" applyFill="1"/>
    <xf numFmtId="0" fontId="70" fillId="41" borderId="0" xfId="0" applyFont="1" applyFill="1" applyAlignment="1">
      <alignment horizontal="center"/>
    </xf>
  </cellXfs>
  <cellStyles count="415">
    <cellStyle name="_x000d__x000a_JournalTemplate=C:\COMFO\CTALK\JOURSTD.TPL_x000d__x000a_LbStateAddress=3 3 0 251 1 89 2 311_x000d__x000a_LbStateJou" xfId="41" xr:uid="{00000000-0005-0000-0000-00002D000000}"/>
    <cellStyle name="_KF08 DL 080909 raw data Part III Ch1" xfId="42" xr:uid="{00000000-0005-0000-0000-00002E000000}"/>
    <cellStyle name="_KF08 DL 080909 raw data Part III Ch1_KF2010 Figure 1 1 1 World GERD 100310 (2)" xfId="43" xr:uid="{00000000-0005-0000-0000-00002F000000}"/>
    <cellStyle name="20% - Accent1" xfId="52" builtinId="30"/>
    <cellStyle name="20% - Accent1 2" xfId="5" xr:uid="{00000000-0005-0000-0000-000009000000}"/>
    <cellStyle name="20% - Accent1 3" xfId="44" xr:uid="{00000000-0005-0000-0000-000030000000}"/>
    <cellStyle name="20% - Accent1 4" xfId="239" xr:uid="{00000000-0005-0000-0000-00000B010000}"/>
    <cellStyle name="20% - Accent2 2" xfId="6" xr:uid="{00000000-0005-0000-0000-00000A000000}"/>
    <cellStyle name="20% - Accent2 3" xfId="45" xr:uid="{00000000-0005-0000-0000-000031000000}"/>
    <cellStyle name="20% - Accent2 4" xfId="242" xr:uid="{00000000-0005-0000-0000-00000E010000}"/>
    <cellStyle name="20% - Accent3 2" xfId="7" xr:uid="{00000000-0005-0000-0000-00000B000000}"/>
    <cellStyle name="20% - Accent3 3" xfId="46" xr:uid="{00000000-0005-0000-0000-000032000000}"/>
    <cellStyle name="20% - Accent3 4" xfId="246" xr:uid="{00000000-0005-0000-0000-000012010000}"/>
    <cellStyle name="20% - Accent4 2" xfId="8" xr:uid="{00000000-0005-0000-0000-00000C000000}"/>
    <cellStyle name="20% - Accent4 3" xfId="47" xr:uid="{00000000-0005-0000-0000-000033000000}"/>
    <cellStyle name="20% - Accent4 4" xfId="250" xr:uid="{00000000-0005-0000-0000-000016010000}"/>
    <cellStyle name="20% - Accent5 2" xfId="48" xr:uid="{00000000-0005-0000-0000-000034000000}"/>
    <cellStyle name="20% - Accent5 3" xfId="49" xr:uid="{00000000-0005-0000-0000-000035000000}"/>
    <cellStyle name="20% - Accent5 4" xfId="254" xr:uid="{00000000-0005-0000-0000-00001A010000}"/>
    <cellStyle name="20% - Accent6 2" xfId="50" xr:uid="{00000000-0005-0000-0000-000036000000}"/>
    <cellStyle name="20% - Accent6 3" xfId="51" xr:uid="{00000000-0005-0000-0000-000037000000}"/>
    <cellStyle name="20% - Accent6 4" xfId="258" xr:uid="{00000000-0005-0000-0000-00001E010000}"/>
    <cellStyle name="20% - Colore 1" xfId="262" xr:uid="{00000000-0005-0000-0000-000022010000}"/>
    <cellStyle name="20% - Colore 2" xfId="263" xr:uid="{00000000-0005-0000-0000-000023010000}"/>
    <cellStyle name="20% - Colore 3" xfId="264" xr:uid="{00000000-0005-0000-0000-000024010000}"/>
    <cellStyle name="20% - Colore 4" xfId="265" xr:uid="{00000000-0005-0000-0000-000025010000}"/>
    <cellStyle name="20% - Colore 5" xfId="266" xr:uid="{00000000-0005-0000-0000-000026010000}"/>
    <cellStyle name="20% - Colore 6" xfId="267" xr:uid="{00000000-0005-0000-0000-000027010000}"/>
    <cellStyle name="40% - Accent1" xfId="61" builtinId="31"/>
    <cellStyle name="40% - Accent1 2" xfId="9" xr:uid="{00000000-0005-0000-0000-00000D000000}"/>
    <cellStyle name="40% - Accent1 3" xfId="53" xr:uid="{00000000-0005-0000-0000-00003E000000}"/>
    <cellStyle name="40% - Accent1 4" xfId="240" xr:uid="{00000000-0005-0000-0000-00000C010000}"/>
    <cellStyle name="40% - Accent2 2" xfId="54" xr:uid="{00000000-0005-0000-0000-00003F000000}"/>
    <cellStyle name="40% - Accent2 3" xfId="55" xr:uid="{00000000-0005-0000-0000-000040000000}"/>
    <cellStyle name="40% - Accent2 4" xfId="243" xr:uid="{00000000-0005-0000-0000-00000F010000}"/>
    <cellStyle name="40% - Accent3 2" xfId="10" xr:uid="{00000000-0005-0000-0000-00000E000000}"/>
    <cellStyle name="40% - Accent3 3" xfId="56" xr:uid="{00000000-0005-0000-0000-000041000000}"/>
    <cellStyle name="40% - Accent3 4" xfId="247" xr:uid="{00000000-0005-0000-0000-000013010000}"/>
    <cellStyle name="40% - Accent4" xfId="62" builtinId="43"/>
    <cellStyle name="40% - Accent4 2" xfId="11" xr:uid="{00000000-0005-0000-0000-00000F000000}"/>
    <cellStyle name="40% - Accent4 3" xfId="57" xr:uid="{00000000-0005-0000-0000-000042000000}"/>
    <cellStyle name="40% - Accent4 4" xfId="251" xr:uid="{00000000-0005-0000-0000-000017010000}"/>
    <cellStyle name="40% - Accent5 2" xfId="58" xr:uid="{00000000-0005-0000-0000-000043000000}"/>
    <cellStyle name="40% - Accent5 3" xfId="59" xr:uid="{00000000-0005-0000-0000-000044000000}"/>
    <cellStyle name="40% - Accent5 4" xfId="255" xr:uid="{00000000-0005-0000-0000-00001B010000}"/>
    <cellStyle name="40% - Accent6 2" xfId="12" xr:uid="{00000000-0005-0000-0000-000010000000}"/>
    <cellStyle name="40% - Accent6 3" xfId="60" xr:uid="{00000000-0005-0000-0000-000045000000}"/>
    <cellStyle name="40% - Accent6 4" xfId="259" xr:uid="{00000000-0005-0000-0000-00001F010000}"/>
    <cellStyle name="40% - Colore 1" xfId="268" xr:uid="{00000000-0005-0000-0000-000028010000}"/>
    <cellStyle name="40% - Colore 2" xfId="269" xr:uid="{00000000-0005-0000-0000-000029010000}"/>
    <cellStyle name="40% - Colore 3" xfId="270" xr:uid="{00000000-0005-0000-0000-00002A010000}"/>
    <cellStyle name="40% - Colore 4" xfId="271" xr:uid="{00000000-0005-0000-0000-00002B010000}"/>
    <cellStyle name="40% - Colore 5" xfId="272" xr:uid="{00000000-0005-0000-0000-00002C010000}"/>
    <cellStyle name="40% - Colore 6" xfId="273" xr:uid="{00000000-0005-0000-0000-00002D010000}"/>
    <cellStyle name="60% - Accent1" xfId="71" builtinId="32"/>
    <cellStyle name="60% - Accent1 2" xfId="13" xr:uid="{00000000-0005-0000-0000-000011000000}"/>
    <cellStyle name="60% - Accent1 2 2" xfId="221" xr:uid="{00000000-0005-0000-0000-0000F4000000}"/>
    <cellStyle name="60% - Accent1 3" xfId="63" xr:uid="{00000000-0005-0000-0000-00004C000000}"/>
    <cellStyle name="60% - Accent2 2" xfId="64" xr:uid="{00000000-0005-0000-0000-00004D000000}"/>
    <cellStyle name="60% - Accent2 3" xfId="65" xr:uid="{00000000-0005-0000-0000-00004E000000}"/>
    <cellStyle name="60% - Accent2 4" xfId="244" xr:uid="{00000000-0005-0000-0000-000010010000}"/>
    <cellStyle name="60% - Accent3 2" xfId="14" xr:uid="{00000000-0005-0000-0000-000012000000}"/>
    <cellStyle name="60% - Accent3 3" xfId="66" xr:uid="{00000000-0005-0000-0000-00004F000000}"/>
    <cellStyle name="60% - Accent3 4" xfId="248" xr:uid="{00000000-0005-0000-0000-000014010000}"/>
    <cellStyle name="60% - Accent4" xfId="72" builtinId="44"/>
    <cellStyle name="60% - Accent4 2" xfId="15" xr:uid="{00000000-0005-0000-0000-000013000000}"/>
    <cellStyle name="60% - Accent4 3" xfId="67" xr:uid="{00000000-0005-0000-0000-000050000000}"/>
    <cellStyle name="60% - Accent4 4" xfId="225" xr:uid="{00000000-0005-0000-0000-0000F8000000}"/>
    <cellStyle name="60% - Accent4 5" xfId="252" xr:uid="{00000000-0005-0000-0000-000018010000}"/>
    <cellStyle name="60% - Accent5" xfId="73" builtinId="48"/>
    <cellStyle name="60% - Accent5 2" xfId="68" xr:uid="{00000000-0005-0000-0000-000051000000}"/>
    <cellStyle name="60% - Accent5 3" xfId="69" xr:uid="{00000000-0005-0000-0000-000052000000}"/>
    <cellStyle name="60% - Accent5 4" xfId="256" xr:uid="{00000000-0005-0000-0000-00001C010000}"/>
    <cellStyle name="60% - Accent6 2" xfId="16" xr:uid="{00000000-0005-0000-0000-000014000000}"/>
    <cellStyle name="60% - Accent6 3" xfId="70" xr:uid="{00000000-0005-0000-0000-000053000000}"/>
    <cellStyle name="60% - Accent6 4" xfId="260" xr:uid="{00000000-0005-0000-0000-000020010000}"/>
    <cellStyle name="60% - Colore 1" xfId="274" xr:uid="{00000000-0005-0000-0000-00002E010000}"/>
    <cellStyle name="60% - Colore 2" xfId="275" xr:uid="{00000000-0005-0000-0000-00002F010000}"/>
    <cellStyle name="60% - Colore 3" xfId="276" xr:uid="{00000000-0005-0000-0000-000030010000}"/>
    <cellStyle name="60% - Colore 4" xfId="277" xr:uid="{00000000-0005-0000-0000-000031010000}"/>
    <cellStyle name="60% - Colore 5" xfId="278" xr:uid="{00000000-0005-0000-0000-000032010000}"/>
    <cellStyle name="60% - Colore 6" xfId="279" xr:uid="{00000000-0005-0000-0000-000033010000}"/>
    <cellStyle name="Accent1" xfId="90" builtinId="29"/>
    <cellStyle name="Accent1 2" xfId="17" xr:uid="{00000000-0005-0000-0000-000015000000}"/>
    <cellStyle name="Accent1 3" xfId="74" xr:uid="{00000000-0005-0000-0000-00005A000000}"/>
    <cellStyle name="Accent1 4" xfId="238" xr:uid="{00000000-0005-0000-0000-00000A010000}"/>
    <cellStyle name="Accent2 2" xfId="18" xr:uid="{00000000-0005-0000-0000-000016000000}"/>
    <cellStyle name="Accent2 3" xfId="75" xr:uid="{00000000-0005-0000-0000-00005B000000}"/>
    <cellStyle name="Accent2 4" xfId="241" xr:uid="{00000000-0005-0000-0000-00000D010000}"/>
    <cellStyle name="Accent3 2" xfId="19" xr:uid="{00000000-0005-0000-0000-000017000000}"/>
    <cellStyle name="Accent3 3" xfId="76" xr:uid="{00000000-0005-0000-0000-00005C000000}"/>
    <cellStyle name="Accent3 4" xfId="245" xr:uid="{00000000-0005-0000-0000-000011010000}"/>
    <cellStyle name="Accent4" xfId="91" builtinId="41"/>
    <cellStyle name="Accent4 2" xfId="20" xr:uid="{00000000-0005-0000-0000-000018000000}"/>
    <cellStyle name="Accent4 3" xfId="77" xr:uid="{00000000-0005-0000-0000-00005D000000}"/>
    <cellStyle name="Accent4 4" xfId="249" xr:uid="{00000000-0005-0000-0000-000015010000}"/>
    <cellStyle name="Accent5" xfId="92" builtinId="45"/>
    <cellStyle name="Accent5 2" xfId="78" xr:uid="{00000000-0005-0000-0000-00005E000000}"/>
    <cellStyle name="Accent5 3" xfId="79" xr:uid="{00000000-0005-0000-0000-00005F000000}"/>
    <cellStyle name="Accent5 4" xfId="253" xr:uid="{00000000-0005-0000-0000-000019010000}"/>
    <cellStyle name="Accent6" xfId="93" builtinId="49"/>
    <cellStyle name="Accent6 2" xfId="80" xr:uid="{00000000-0005-0000-0000-000060000000}"/>
    <cellStyle name="Accent6 3" xfId="81" xr:uid="{00000000-0005-0000-0000-000061000000}"/>
    <cellStyle name="Accent6 4" xfId="257" xr:uid="{00000000-0005-0000-0000-00001D010000}"/>
    <cellStyle name="ANCLAS,REZONES Y SUS PARTES,DE FUNDICION,DE HIERRO O DE ACERO" xfId="82" xr:uid="{00000000-0005-0000-0000-000062000000}"/>
    <cellStyle name="Bad 2" xfId="21" xr:uid="{00000000-0005-0000-0000-000019000000}"/>
    <cellStyle name="Berekening 2" xfId="83" xr:uid="{00000000-0005-0000-0000-000063000000}"/>
    <cellStyle name="Berekening 2 2" xfId="364" xr:uid="{00000000-0005-0000-0000-000088010000}"/>
    <cellStyle name="Berekening 2 3" xfId="323" xr:uid="{00000000-0005-0000-0000-00005F010000}"/>
    <cellStyle name="bin" xfId="84" xr:uid="{00000000-0005-0000-0000-000064000000}"/>
    <cellStyle name="bin 2" xfId="318" xr:uid="{00000000-0005-0000-0000-00005A010000}"/>
    <cellStyle name="bin 2 2" xfId="413" xr:uid="{00000000-0005-0000-0000-0000B9010000}"/>
    <cellStyle name="bin 3" xfId="406" xr:uid="{00000000-0005-0000-0000-0000B2010000}"/>
    <cellStyle name="blue" xfId="85" xr:uid="{00000000-0005-0000-0000-000065000000}"/>
    <cellStyle name="Calcolo" xfId="1" xr:uid="{00000000-0005-0000-0000-000005000000}"/>
    <cellStyle name="Calcolo 2" xfId="280" xr:uid="{00000000-0005-0000-0000-000034010000}"/>
    <cellStyle name="Calcolo 2 2" xfId="389" xr:uid="{00000000-0005-0000-0000-0000A1010000}"/>
    <cellStyle name="Calcolo 2 3" xfId="347" xr:uid="{00000000-0005-0000-0000-000077010000}"/>
    <cellStyle name="Calculation 2" xfId="22" xr:uid="{00000000-0005-0000-0000-00001A000000}"/>
    <cellStyle name="cell" xfId="86" xr:uid="{00000000-0005-0000-0000-000066000000}"/>
    <cellStyle name="cell 2" xfId="281" xr:uid="{00000000-0005-0000-0000-000035010000}"/>
    <cellStyle name="cell 2 2" xfId="390" xr:uid="{00000000-0005-0000-0000-0000A2010000}"/>
    <cellStyle name="cell 2 3" xfId="348" xr:uid="{00000000-0005-0000-0000-000078010000}"/>
    <cellStyle name="cell 3" xfId="365" xr:uid="{00000000-0005-0000-0000-000089010000}"/>
    <cellStyle name="cell 4" xfId="324" xr:uid="{00000000-0005-0000-0000-000060010000}"/>
    <cellStyle name="Cella collegata" xfId="2" xr:uid="{00000000-0005-0000-0000-000006000000}"/>
    <cellStyle name="Cella collegata 2" xfId="282" xr:uid="{00000000-0005-0000-0000-000036010000}"/>
    <cellStyle name="Cella da controllare" xfId="3" xr:uid="{00000000-0005-0000-0000-000007000000}"/>
    <cellStyle name="Cella da controllare 2" xfId="283" xr:uid="{00000000-0005-0000-0000-000037010000}"/>
    <cellStyle name="Cella da controllare 2 2" xfId="391" xr:uid="{00000000-0005-0000-0000-0000A3010000}"/>
    <cellStyle name="Cella da controllare 2 3" xfId="349" xr:uid="{00000000-0005-0000-0000-000079010000}"/>
    <cellStyle name="Check Cell 2" xfId="87" xr:uid="{00000000-0005-0000-0000-000067000000}"/>
    <cellStyle name="Check Cell 2 2" xfId="366" xr:uid="{00000000-0005-0000-0000-00008A010000}"/>
    <cellStyle name="Check Cell 2 3" xfId="325" xr:uid="{00000000-0005-0000-0000-000061010000}"/>
    <cellStyle name="Col&amp;RowHeadings" xfId="88" xr:uid="{00000000-0005-0000-0000-000068000000}"/>
    <cellStyle name="ColCodes" xfId="89" xr:uid="{00000000-0005-0000-0000-000069000000}"/>
    <cellStyle name="Colore 1" xfId="284" xr:uid="{00000000-0005-0000-0000-000038010000}"/>
    <cellStyle name="Colore 2" xfId="285" xr:uid="{00000000-0005-0000-0000-000039010000}"/>
    <cellStyle name="Colore 3" xfId="286" xr:uid="{00000000-0005-0000-0000-00003A010000}"/>
    <cellStyle name="Colore 4" xfId="287" xr:uid="{00000000-0005-0000-0000-00003B010000}"/>
    <cellStyle name="Colore 5" xfId="288" xr:uid="{00000000-0005-0000-0000-00003C010000}"/>
    <cellStyle name="Colore 6" xfId="289" xr:uid="{00000000-0005-0000-0000-00003D010000}"/>
    <cellStyle name="ColTitles" xfId="94" xr:uid="{00000000-0005-0000-0000-000070000000}"/>
    <cellStyle name="column" xfId="95" xr:uid="{00000000-0005-0000-0000-000071000000}"/>
    <cellStyle name="Comma 2" xfId="34" xr:uid="{00000000-0005-0000-0000-000026000000}"/>
    <cellStyle name="Comma 2 2" xfId="96" xr:uid="{00000000-0005-0000-0000-000072000000}"/>
    <cellStyle name="Comma 2 3" xfId="97" xr:uid="{00000000-0005-0000-0000-000073000000}"/>
    <cellStyle name="Comma 2 3 2" xfId="226" xr:uid="{00000000-0005-0000-0000-0000F9000000}"/>
    <cellStyle name="Comma 2 3 2 2" xfId="407" xr:uid="{00000000-0005-0000-0000-0000B3010000}"/>
    <cellStyle name="Comma 2 3 3" xfId="290" xr:uid="{00000000-0005-0000-0000-00003E010000}"/>
    <cellStyle name="Comma 2 3 3 2" xfId="392" xr:uid="{00000000-0005-0000-0000-0000A4010000}"/>
    <cellStyle name="Comma 2 3 3 3" xfId="408" xr:uid="{00000000-0005-0000-0000-0000B4010000}"/>
    <cellStyle name="Comma 2 3 4" xfId="367" xr:uid="{00000000-0005-0000-0000-00008B010000}"/>
    <cellStyle name="Comma 2 4" xfId="363" xr:uid="{00000000-0005-0000-0000-000087010000}"/>
    <cellStyle name="Comma 2_GII2013_Mika_June07" xfId="40" xr:uid="{00000000-0005-0000-0000-00002C000000}"/>
    <cellStyle name="Comma 3" xfId="98" xr:uid="{00000000-0005-0000-0000-000074000000}"/>
    <cellStyle name="Comma 3 2" xfId="227" xr:uid="{00000000-0005-0000-0000-0000FA000000}"/>
    <cellStyle name="Comma 3 2 2" xfId="409" xr:uid="{00000000-0005-0000-0000-0000B5010000}"/>
    <cellStyle name="Comma 3 3" xfId="291" xr:uid="{00000000-0005-0000-0000-00003F010000}"/>
    <cellStyle name="Comma 3 3 2" xfId="393" xr:uid="{00000000-0005-0000-0000-0000A5010000}"/>
    <cellStyle name="Comma 3 3 3" xfId="410" xr:uid="{00000000-0005-0000-0000-0000B6010000}"/>
    <cellStyle name="Comma 3 4" xfId="368" xr:uid="{00000000-0005-0000-0000-00008C010000}"/>
    <cellStyle name="Comma 4" xfId="223" xr:uid="{00000000-0005-0000-0000-0000F6000000}"/>
    <cellStyle name="Comma 4 2" xfId="317" xr:uid="{00000000-0005-0000-0000-000059010000}"/>
    <cellStyle name="Comma 4 2 2" xfId="411" xr:uid="{00000000-0005-0000-0000-0000B7010000}"/>
    <cellStyle name="Comma 4 3" xfId="412" xr:uid="{00000000-0005-0000-0000-0000B8010000}"/>
    <cellStyle name="Comma0" xfId="99" xr:uid="{00000000-0005-0000-0000-000075000000}"/>
    <cellStyle name="Controlecel 2" xfId="100" xr:uid="{00000000-0005-0000-0000-000076000000}"/>
    <cellStyle name="Controlecel 2 2" xfId="369" xr:uid="{00000000-0005-0000-0000-00008D010000}"/>
    <cellStyle name="Controlecel 2 3" xfId="326" xr:uid="{00000000-0005-0000-0000-000062010000}"/>
    <cellStyle name="Currency0" xfId="101" xr:uid="{00000000-0005-0000-0000-000077000000}"/>
    <cellStyle name="Currency0 2" xfId="292" xr:uid="{00000000-0005-0000-0000-000040010000}"/>
    <cellStyle name="DataEntryCells" xfId="102" xr:uid="{00000000-0005-0000-0000-000078000000}"/>
    <cellStyle name="DataEntryCells 2" xfId="261" xr:uid="{00000000-0005-0000-0000-000021010000}"/>
    <cellStyle name="DataEntryCells 2 2" xfId="414" xr:uid="{00000000-0005-0000-0000-0000BA010000}"/>
    <cellStyle name="DataEntryCells 3" xfId="342" xr:uid="{00000000-0005-0000-0000-000072010000}"/>
    <cellStyle name="Date" xfId="103" xr:uid="{00000000-0005-0000-0000-000079000000}"/>
    <cellStyle name="ErrRpt_DataEntryCells" xfId="104" xr:uid="{00000000-0005-0000-0000-00007A000000}"/>
    <cellStyle name="ErrRpt-DataEntryCells" xfId="105" xr:uid="{00000000-0005-0000-0000-00007B000000}"/>
    <cellStyle name="ErrRpt-DataEntryCells 2" xfId="293" xr:uid="{00000000-0005-0000-0000-000041010000}"/>
    <cellStyle name="ErrRpt-DataEntryCells 2 2" xfId="394" xr:uid="{00000000-0005-0000-0000-0000A6010000}"/>
    <cellStyle name="ErrRpt-DataEntryCells 2 3" xfId="350" xr:uid="{00000000-0005-0000-0000-00007A010000}"/>
    <cellStyle name="ErrRpt-DataEntryCells 3" xfId="370" xr:uid="{00000000-0005-0000-0000-00008E010000}"/>
    <cellStyle name="ErrRpt-DataEntryCells 4" xfId="327" xr:uid="{00000000-0005-0000-0000-000063010000}"/>
    <cellStyle name="ErrRpt-GreyBackground" xfId="106" xr:uid="{00000000-0005-0000-0000-00007C000000}"/>
    <cellStyle name="Euro" xfId="107" xr:uid="{00000000-0005-0000-0000-00007D000000}"/>
    <cellStyle name="Explanatory Text 2" xfId="108" xr:uid="{00000000-0005-0000-0000-00007E000000}"/>
    <cellStyle name="Explanatory Text 3" xfId="236" xr:uid="{00000000-0005-0000-0000-000008010000}"/>
    <cellStyle name="Fixed" xfId="109" xr:uid="{00000000-0005-0000-0000-00007F000000}"/>
    <cellStyle name="formula" xfId="110" xr:uid="{00000000-0005-0000-0000-000080000000}"/>
    <cellStyle name="formula 2" xfId="294" xr:uid="{00000000-0005-0000-0000-000042010000}"/>
    <cellStyle name="formula 2 2" xfId="395" xr:uid="{00000000-0005-0000-0000-0000A7010000}"/>
    <cellStyle name="formula 2 3" xfId="351" xr:uid="{00000000-0005-0000-0000-00007B010000}"/>
    <cellStyle name="formula 3" xfId="371" xr:uid="{00000000-0005-0000-0000-00008F010000}"/>
    <cellStyle name="formula 4" xfId="328" xr:uid="{00000000-0005-0000-0000-000064010000}"/>
    <cellStyle name="gap" xfId="111" xr:uid="{00000000-0005-0000-0000-000081000000}"/>
    <cellStyle name="Gekoppelde cel 2" xfId="112" xr:uid="{00000000-0005-0000-0000-000082000000}"/>
    <cellStyle name="Goed 2" xfId="113" xr:uid="{00000000-0005-0000-0000-000083000000}"/>
    <cellStyle name="Good 2" xfId="114" xr:uid="{00000000-0005-0000-0000-000084000000}"/>
    <cellStyle name="GreyBackground" xfId="115" xr:uid="{00000000-0005-0000-0000-000085000000}"/>
    <cellStyle name="Heading 1" xfId="203" builtinId="16"/>
    <cellStyle name="Heading 1 2" xfId="23" xr:uid="{00000000-0005-0000-0000-00001B000000}"/>
    <cellStyle name="Heading 1 3" xfId="231" xr:uid="{00000000-0005-0000-0000-000003010000}"/>
    <cellStyle name="Heading 2" xfId="204" builtinId="17"/>
    <cellStyle name="Heading 2 2" xfId="24" xr:uid="{00000000-0005-0000-0000-00001C000000}"/>
    <cellStyle name="Heading 2 3" xfId="232" xr:uid="{00000000-0005-0000-0000-000004010000}"/>
    <cellStyle name="Heading 3" xfId="205" builtinId="18"/>
    <cellStyle name="Heading 3 2" xfId="25" xr:uid="{00000000-0005-0000-0000-00001D000000}"/>
    <cellStyle name="Heading 3 3" xfId="233" xr:uid="{00000000-0005-0000-0000-000005010000}"/>
    <cellStyle name="Heading 4 2" xfId="26" xr:uid="{00000000-0005-0000-0000-00001E000000}"/>
    <cellStyle name="Heading 4 3" xfId="234" xr:uid="{00000000-0005-0000-0000-000006010000}"/>
    <cellStyle name="Hyperlink" xfId="213" builtinId="8"/>
    <cellStyle name="Hyperlink 2" xfId="116" xr:uid="{00000000-0005-0000-0000-000086000000}"/>
    <cellStyle name="Hyperlink 3" xfId="214" xr:uid="{00000000-0005-0000-0000-0000ED000000}"/>
    <cellStyle name="Hyperlink 4" xfId="217" xr:uid="{00000000-0005-0000-0000-0000F0000000}"/>
    <cellStyle name="Input 2" xfId="117" xr:uid="{00000000-0005-0000-0000-000087000000}"/>
    <cellStyle name="Input 2 2" xfId="372" xr:uid="{00000000-0005-0000-0000-000090010000}"/>
    <cellStyle name="Input 2 3" xfId="329" xr:uid="{00000000-0005-0000-0000-000065010000}"/>
    <cellStyle name="Invoer 2" xfId="118" xr:uid="{00000000-0005-0000-0000-000088000000}"/>
    <cellStyle name="Invoer 2 2" xfId="373" xr:uid="{00000000-0005-0000-0000-000091010000}"/>
    <cellStyle name="Invoer 2 3" xfId="330" xr:uid="{00000000-0005-0000-0000-000066010000}"/>
    <cellStyle name="ISC" xfId="119" xr:uid="{00000000-0005-0000-0000-000089000000}"/>
    <cellStyle name="isced" xfId="120" xr:uid="{00000000-0005-0000-0000-00008A000000}"/>
    <cellStyle name="isced 2" xfId="295" xr:uid="{00000000-0005-0000-0000-000043010000}"/>
    <cellStyle name="isced 2 2" xfId="396" xr:uid="{00000000-0005-0000-0000-0000A8010000}"/>
    <cellStyle name="isced 2 3" xfId="352" xr:uid="{00000000-0005-0000-0000-00007C010000}"/>
    <cellStyle name="isced 3" xfId="374" xr:uid="{00000000-0005-0000-0000-000092010000}"/>
    <cellStyle name="isced 4" xfId="331" xr:uid="{00000000-0005-0000-0000-000067010000}"/>
    <cellStyle name="ISCED Titles" xfId="121" xr:uid="{00000000-0005-0000-0000-00008B000000}"/>
    <cellStyle name="Komma 2" xfId="122" xr:uid="{00000000-0005-0000-0000-00008C000000}"/>
    <cellStyle name="Kop 1 2" xfId="123" xr:uid="{00000000-0005-0000-0000-00008D000000}"/>
    <cellStyle name="Kop 2 2" xfId="124" xr:uid="{00000000-0005-0000-0000-00008E000000}"/>
    <cellStyle name="Kop 3 2" xfId="125" xr:uid="{00000000-0005-0000-0000-00008F000000}"/>
    <cellStyle name="Kop 4 2" xfId="126" xr:uid="{00000000-0005-0000-0000-000090000000}"/>
    <cellStyle name="level1a" xfId="127" xr:uid="{00000000-0005-0000-0000-000091000000}"/>
    <cellStyle name="level1a 2" xfId="296" xr:uid="{00000000-0005-0000-0000-000044010000}"/>
    <cellStyle name="level1a 2 2" xfId="397" xr:uid="{00000000-0005-0000-0000-0000A9010000}"/>
    <cellStyle name="level1a 2 3" xfId="353" xr:uid="{00000000-0005-0000-0000-00007D010000}"/>
    <cellStyle name="level1a 3" xfId="375" xr:uid="{00000000-0005-0000-0000-000093010000}"/>
    <cellStyle name="level1a 4" xfId="332" xr:uid="{00000000-0005-0000-0000-000068010000}"/>
    <cellStyle name="level2" xfId="128" xr:uid="{00000000-0005-0000-0000-000092000000}"/>
    <cellStyle name="level2a" xfId="129" xr:uid="{00000000-0005-0000-0000-000093000000}"/>
    <cellStyle name="level2a 2" xfId="297" xr:uid="{00000000-0005-0000-0000-000045010000}"/>
    <cellStyle name="level3" xfId="130" xr:uid="{00000000-0005-0000-0000-000094000000}"/>
    <cellStyle name="level3 2" xfId="298" xr:uid="{00000000-0005-0000-0000-000046010000}"/>
    <cellStyle name="Linked Cell 2" xfId="131" xr:uid="{00000000-0005-0000-0000-000095000000}"/>
    <cellStyle name="Migliaia (0)_conti99" xfId="132" xr:uid="{00000000-0005-0000-0000-000096000000}"/>
    <cellStyle name="Neutraal 2" xfId="133" xr:uid="{00000000-0005-0000-0000-000097000000}"/>
    <cellStyle name="Neutral 2" xfId="134" xr:uid="{00000000-0005-0000-0000-000098000000}"/>
    <cellStyle name="Neutral 3" xfId="235" xr:uid="{00000000-0005-0000-0000-000007010000}"/>
    <cellStyle name="Neutral 4" xfId="320" xr:uid="{00000000-0005-0000-0000-00005C010000}"/>
    <cellStyle name="Neutrale" xfId="299" xr:uid="{00000000-0005-0000-0000-000047010000}"/>
    <cellStyle name="Normal" xfId="0" builtinId="0"/>
    <cellStyle name="Normal 10" xfId="219" xr:uid="{00000000-0005-0000-0000-0000F2000000}"/>
    <cellStyle name="Normal 10 2" xfId="229" xr:uid="{00000000-0005-0000-0000-0000FC000000}"/>
    <cellStyle name="Normal 11" xfId="222" xr:uid="{00000000-0005-0000-0000-0000F5000000}"/>
    <cellStyle name="Normal 11 2" xfId="316" xr:uid="{00000000-0005-0000-0000-000058010000}"/>
    <cellStyle name="Normal 12" xfId="319" xr:uid="{00000000-0005-0000-0000-00005B010000}"/>
    <cellStyle name="Normal 12 2" xfId="405" xr:uid="{00000000-0005-0000-0000-0000B1010000}"/>
    <cellStyle name="Normal 12 3" xfId="361" xr:uid="{00000000-0005-0000-0000-000085010000}"/>
    <cellStyle name="Normal 19" xfId="135" xr:uid="{00000000-0005-0000-0000-00009A000000}"/>
    <cellStyle name="Normal 2" xfId="27" xr:uid="{00000000-0005-0000-0000-00001F000000}"/>
    <cellStyle name="Normal 2 10" xfId="224" xr:uid="{00000000-0005-0000-0000-0000F7000000}"/>
    <cellStyle name="Normal 2 2" xfId="28" xr:uid="{00000000-0005-0000-0000-000020000000}"/>
    <cellStyle name="Normal 2 2 2" xfId="136" xr:uid="{00000000-0005-0000-0000-00009B000000}"/>
    <cellStyle name="Normal 2 2 3" xfId="137" xr:uid="{00000000-0005-0000-0000-00009C000000}"/>
    <cellStyle name="Normal 2 2_GII2013_Mika_June07" xfId="39" xr:uid="{00000000-0005-0000-0000-00002B000000}"/>
    <cellStyle name="Normal 2 3" xfId="35" xr:uid="{00000000-0005-0000-0000-000027000000}"/>
    <cellStyle name="Normal 2 3 2" xfId="138" xr:uid="{00000000-0005-0000-0000-00009D000000}"/>
    <cellStyle name="Normal 2 3_GII2013_Mika_June07" xfId="139" xr:uid="{00000000-0005-0000-0000-00009E000000}"/>
    <cellStyle name="Normal 2 4" xfId="140" xr:uid="{00000000-0005-0000-0000-00009F000000}"/>
    <cellStyle name="Normal 2 5" xfId="141" xr:uid="{00000000-0005-0000-0000-0000A0000000}"/>
    <cellStyle name="Normal 2 6" xfId="142" xr:uid="{00000000-0005-0000-0000-0000A1000000}"/>
    <cellStyle name="Normal 2 7" xfId="143" xr:uid="{00000000-0005-0000-0000-0000A2000000}"/>
    <cellStyle name="Normal 2 8" xfId="144" xr:uid="{00000000-0005-0000-0000-0000A3000000}"/>
    <cellStyle name="Normal 2 9" xfId="218" xr:uid="{00000000-0005-0000-0000-0000F1000000}"/>
    <cellStyle name="Normal 2 9 2" xfId="228" xr:uid="{00000000-0005-0000-0000-0000FB000000}"/>
    <cellStyle name="Normal 2_962010071P1G001" xfId="145" xr:uid="{00000000-0005-0000-0000-0000A4000000}"/>
    <cellStyle name="Normal 3" xfId="29" xr:uid="{00000000-0005-0000-0000-000021000000}"/>
    <cellStyle name="Normal 3 2" xfId="146" xr:uid="{00000000-0005-0000-0000-0000A5000000}"/>
    <cellStyle name="Normal 3 2 2" xfId="147" xr:uid="{00000000-0005-0000-0000-0000A6000000}"/>
    <cellStyle name="Normal 3 2_SSI2012-Finaldata_JRCresults_2003" xfId="148" xr:uid="{00000000-0005-0000-0000-0000A7000000}"/>
    <cellStyle name="Normal 3 3" xfId="149" xr:uid="{00000000-0005-0000-0000-0000A8000000}"/>
    <cellStyle name="Normal 3 3 2" xfId="150" xr:uid="{00000000-0005-0000-0000-0000A9000000}"/>
    <cellStyle name="Normal 3 3_SSI2012-Finaldata_JRCresults_2003" xfId="151" xr:uid="{00000000-0005-0000-0000-0000AA000000}"/>
    <cellStyle name="Normal 3 4" xfId="152" xr:uid="{00000000-0005-0000-0000-0000AB000000}"/>
    <cellStyle name="Normal 3 5" xfId="220" xr:uid="{00000000-0005-0000-0000-0000F3000000}"/>
    <cellStyle name="Normal 3_SSI2012-Finaldata_JRCresults_2003" xfId="153" xr:uid="{00000000-0005-0000-0000-0000AC000000}"/>
    <cellStyle name="Normal 4" xfId="154" xr:uid="{00000000-0005-0000-0000-0000AD000000}"/>
    <cellStyle name="Normal 5" xfId="155" xr:uid="{00000000-0005-0000-0000-0000AE000000}"/>
    <cellStyle name="Normal 6" xfId="156" xr:uid="{00000000-0005-0000-0000-0000AF000000}"/>
    <cellStyle name="Normal 6 2" xfId="157" xr:uid="{00000000-0005-0000-0000-0000B0000000}"/>
    <cellStyle name="Normal 7" xfId="158" xr:uid="{00000000-0005-0000-0000-0000B1000000}"/>
    <cellStyle name="Normal 8" xfId="159" xr:uid="{00000000-0005-0000-0000-0000B2000000}"/>
    <cellStyle name="Normal 9" xfId="216" xr:uid="{00000000-0005-0000-0000-0000EF000000}"/>
    <cellStyle name="Normale_Foglio1" xfId="300" xr:uid="{00000000-0005-0000-0000-000048010000}"/>
    <cellStyle name="Nota" xfId="38" xr:uid="{00000000-0005-0000-0000-00002A000000}"/>
    <cellStyle name="Nota 2" xfId="301" xr:uid="{00000000-0005-0000-0000-000049010000}"/>
    <cellStyle name="Nota 2 2" xfId="398" xr:uid="{00000000-0005-0000-0000-0000AA010000}"/>
    <cellStyle name="Nota 2 3" xfId="354" xr:uid="{00000000-0005-0000-0000-00007E010000}"/>
    <cellStyle name="Note 2" xfId="30" xr:uid="{00000000-0005-0000-0000-000022000000}"/>
    <cellStyle name="Note 2 2" xfId="36" xr:uid="{00000000-0005-0000-0000-000028000000}"/>
    <cellStyle name="Note 2 3" xfId="160" xr:uid="{00000000-0005-0000-0000-0000B3000000}"/>
    <cellStyle name="Note 2 3 2" xfId="376" xr:uid="{00000000-0005-0000-0000-000094010000}"/>
    <cellStyle name="Note 2 3 3" xfId="333" xr:uid="{00000000-0005-0000-0000-000069010000}"/>
    <cellStyle name="Notitie 2" xfId="161" xr:uid="{00000000-0005-0000-0000-0000B4000000}"/>
    <cellStyle name="Notitie 2 2" xfId="377" xr:uid="{00000000-0005-0000-0000-000095010000}"/>
    <cellStyle name="Notitie 2 3" xfId="334" xr:uid="{00000000-0005-0000-0000-00006A010000}"/>
    <cellStyle name="Ongeldig 2" xfId="162" xr:uid="{00000000-0005-0000-0000-0000B5000000}"/>
    <cellStyle name="Output 2" xfId="31" xr:uid="{00000000-0005-0000-0000-000023000000}"/>
    <cellStyle name="Percent" xfId="37" builtinId="5"/>
    <cellStyle name="Percent 2" xfId="163" xr:uid="{00000000-0005-0000-0000-0000B6000000}"/>
    <cellStyle name="Percent 3" xfId="321" xr:uid="{00000000-0005-0000-0000-00005D010000}"/>
    <cellStyle name="row" xfId="164" xr:uid="{00000000-0005-0000-0000-0000B7000000}"/>
    <cellStyle name="row 2" xfId="302" xr:uid="{00000000-0005-0000-0000-00004A010000}"/>
    <cellStyle name="row 2 2" xfId="399" xr:uid="{00000000-0005-0000-0000-0000AB010000}"/>
    <cellStyle name="row 2 3" xfId="355" xr:uid="{00000000-0005-0000-0000-00007F010000}"/>
    <cellStyle name="row 3" xfId="378" xr:uid="{00000000-0005-0000-0000-000096010000}"/>
    <cellStyle name="row 4" xfId="335" xr:uid="{00000000-0005-0000-0000-00006B010000}"/>
    <cellStyle name="RowCodes" xfId="165" xr:uid="{00000000-0005-0000-0000-0000B8000000}"/>
    <cellStyle name="Row-Col Headings" xfId="166" xr:uid="{00000000-0005-0000-0000-0000B9000000}"/>
    <cellStyle name="RowTitles" xfId="167" xr:uid="{00000000-0005-0000-0000-0000BA000000}"/>
    <cellStyle name="RowTitles 2" xfId="303" xr:uid="{00000000-0005-0000-0000-00004B010000}"/>
    <cellStyle name="RowTitles 2 2" xfId="400" xr:uid="{00000000-0005-0000-0000-0000AC010000}"/>
    <cellStyle name="RowTitles 2 3" xfId="356" xr:uid="{00000000-0005-0000-0000-000080010000}"/>
    <cellStyle name="RowTitles 3" xfId="379" xr:uid="{00000000-0005-0000-0000-000097010000}"/>
    <cellStyle name="RowTitles 4" xfId="336" xr:uid="{00000000-0005-0000-0000-00006C010000}"/>
    <cellStyle name="RowTitles1-Detail" xfId="168" xr:uid="{00000000-0005-0000-0000-0000BB000000}"/>
    <cellStyle name="RowTitles1-Detail 2" xfId="304" xr:uid="{00000000-0005-0000-0000-00004C010000}"/>
    <cellStyle name="RowTitles1-Detail 2 2" xfId="401" xr:uid="{00000000-0005-0000-0000-0000AD010000}"/>
    <cellStyle name="RowTitles1-Detail 2 3" xfId="357" xr:uid="{00000000-0005-0000-0000-000081010000}"/>
    <cellStyle name="RowTitles1-Detail 3" xfId="380" xr:uid="{00000000-0005-0000-0000-000098010000}"/>
    <cellStyle name="RowTitles1-Detail 4" xfId="337" xr:uid="{00000000-0005-0000-0000-00006D010000}"/>
    <cellStyle name="RowTitles-Col2" xfId="169" xr:uid="{00000000-0005-0000-0000-0000BC000000}"/>
    <cellStyle name="RowTitles-Col2 2" xfId="305" xr:uid="{00000000-0005-0000-0000-00004D010000}"/>
    <cellStyle name="RowTitles-Col2 2 2" xfId="402" xr:uid="{00000000-0005-0000-0000-0000AE010000}"/>
    <cellStyle name="RowTitles-Col2 2 3" xfId="358" xr:uid="{00000000-0005-0000-0000-000082010000}"/>
    <cellStyle name="RowTitles-Col2 3" xfId="381" xr:uid="{00000000-0005-0000-0000-000099010000}"/>
    <cellStyle name="RowTitles-Col2 4" xfId="338" xr:uid="{00000000-0005-0000-0000-00006E010000}"/>
    <cellStyle name="RowTitles-Detail" xfId="170" xr:uid="{00000000-0005-0000-0000-0000BD000000}"/>
    <cellStyle name="RowTitles-Detail 2" xfId="306" xr:uid="{00000000-0005-0000-0000-00004E010000}"/>
    <cellStyle name="RowTitles-Detail 2 2" xfId="403" xr:uid="{00000000-0005-0000-0000-0000AF010000}"/>
    <cellStyle name="RowTitles-Detail 2 3" xfId="359" xr:uid="{00000000-0005-0000-0000-000083010000}"/>
    <cellStyle name="RowTitles-Detail 3" xfId="382" xr:uid="{00000000-0005-0000-0000-00009A010000}"/>
    <cellStyle name="RowTitles-Detail 4" xfId="339" xr:uid="{00000000-0005-0000-0000-00006F010000}"/>
    <cellStyle name="ss1" xfId="171" xr:uid="{00000000-0005-0000-0000-0000BE000000}"/>
    <cellStyle name="ss10" xfId="172" xr:uid="{00000000-0005-0000-0000-0000BF000000}"/>
    <cellStyle name="ss10 2" xfId="383" xr:uid="{00000000-0005-0000-0000-00009B010000}"/>
    <cellStyle name="ss10 3" xfId="340" xr:uid="{00000000-0005-0000-0000-000070010000}"/>
    <cellStyle name="ss11" xfId="173" xr:uid="{00000000-0005-0000-0000-0000C0000000}"/>
    <cellStyle name="ss11 2" xfId="384" xr:uid="{00000000-0005-0000-0000-00009C010000}"/>
    <cellStyle name="ss11 3" xfId="341" xr:uid="{00000000-0005-0000-0000-000071010000}"/>
    <cellStyle name="ss12" xfId="174" xr:uid="{00000000-0005-0000-0000-0000C1000000}"/>
    <cellStyle name="ss13" xfId="175" xr:uid="{00000000-0005-0000-0000-0000C2000000}"/>
    <cellStyle name="ss14" xfId="176" xr:uid="{00000000-0005-0000-0000-0000C3000000}"/>
    <cellStyle name="ss15" xfId="177" xr:uid="{00000000-0005-0000-0000-0000C4000000}"/>
    <cellStyle name="ss16" xfId="178" xr:uid="{00000000-0005-0000-0000-0000C5000000}"/>
    <cellStyle name="ss17" xfId="179" xr:uid="{00000000-0005-0000-0000-0000C6000000}"/>
    <cellStyle name="ss18" xfId="180" xr:uid="{00000000-0005-0000-0000-0000C7000000}"/>
    <cellStyle name="ss19" xfId="181" xr:uid="{00000000-0005-0000-0000-0000C8000000}"/>
    <cellStyle name="ss2" xfId="182" xr:uid="{00000000-0005-0000-0000-0000C9000000}"/>
    <cellStyle name="ss20" xfId="183" xr:uid="{00000000-0005-0000-0000-0000CA000000}"/>
    <cellStyle name="ss21" xfId="184" xr:uid="{00000000-0005-0000-0000-0000CB000000}"/>
    <cellStyle name="ss22" xfId="185" xr:uid="{00000000-0005-0000-0000-0000CC000000}"/>
    <cellStyle name="ss3" xfId="186" xr:uid="{00000000-0005-0000-0000-0000CD000000}"/>
    <cellStyle name="ss4" xfId="187" xr:uid="{00000000-0005-0000-0000-0000CE000000}"/>
    <cellStyle name="ss5" xfId="188" xr:uid="{00000000-0005-0000-0000-0000CF000000}"/>
    <cellStyle name="ss6" xfId="189" xr:uid="{00000000-0005-0000-0000-0000D0000000}"/>
    <cellStyle name="ss7" xfId="190" xr:uid="{00000000-0005-0000-0000-0000D1000000}"/>
    <cellStyle name="ss8" xfId="191" xr:uid="{00000000-0005-0000-0000-0000D2000000}"/>
    <cellStyle name="ss9" xfId="192" xr:uid="{00000000-0005-0000-0000-0000D3000000}"/>
    <cellStyle name="ss9 2" xfId="385" xr:uid="{00000000-0005-0000-0000-00009D010000}"/>
    <cellStyle name="ss9 3" xfId="343" xr:uid="{00000000-0005-0000-0000-000073010000}"/>
    <cellStyle name="Standaard 2" xfId="193" xr:uid="{00000000-0005-0000-0000-0000D4000000}"/>
    <cellStyle name="Standaard 3" xfId="194" xr:uid="{00000000-0005-0000-0000-0000D5000000}"/>
    <cellStyle name="Style 1" xfId="195" xr:uid="{00000000-0005-0000-0000-0000D6000000}"/>
    <cellStyle name="Style 2" xfId="196" xr:uid="{00000000-0005-0000-0000-0000D7000000}"/>
    <cellStyle name="Table No." xfId="197" xr:uid="{00000000-0005-0000-0000-0000D8000000}"/>
    <cellStyle name="Table Title" xfId="198" xr:uid="{00000000-0005-0000-0000-0000D9000000}"/>
    <cellStyle name="Tagline" xfId="199" xr:uid="{00000000-0005-0000-0000-0000DA000000}"/>
    <cellStyle name="temp" xfId="200" xr:uid="{00000000-0005-0000-0000-0000DB000000}"/>
    <cellStyle name="test" xfId="215" xr:uid="{00000000-0005-0000-0000-0000EE000000}"/>
    <cellStyle name="Testo avviso" xfId="4" xr:uid="{00000000-0005-0000-0000-000008000000}"/>
    <cellStyle name="Testo avviso 2" xfId="307" xr:uid="{00000000-0005-0000-0000-00004F010000}"/>
    <cellStyle name="Testo descrittivo" xfId="308" xr:uid="{00000000-0005-0000-0000-000050010000}"/>
    <cellStyle name="Title 1" xfId="201" xr:uid="{00000000-0005-0000-0000-0000DD000000}"/>
    <cellStyle name="Title 2" xfId="32" xr:uid="{00000000-0005-0000-0000-000024000000}"/>
    <cellStyle name="Title 3" xfId="230" xr:uid="{00000000-0005-0000-0000-000002010000}"/>
    <cellStyle name="title1" xfId="202" xr:uid="{00000000-0005-0000-0000-0000DE000000}"/>
    <cellStyle name="Titolo" xfId="309" xr:uid="{00000000-0005-0000-0000-000051010000}"/>
    <cellStyle name="Titolo 1" xfId="310" xr:uid="{00000000-0005-0000-0000-000052010000}"/>
    <cellStyle name="Titolo 2" xfId="311" xr:uid="{00000000-0005-0000-0000-000053010000}"/>
    <cellStyle name="Titolo 3" xfId="312" xr:uid="{00000000-0005-0000-0000-000054010000}"/>
    <cellStyle name="Titolo 4" xfId="313" xr:uid="{00000000-0005-0000-0000-000055010000}"/>
    <cellStyle name="Titolo_SSI2012-Finaldata_JRCresults_2003" xfId="314" xr:uid="{00000000-0005-0000-0000-000056010000}"/>
    <cellStyle name="Totaal 2" xfId="206" xr:uid="{00000000-0005-0000-0000-0000E4000000}"/>
    <cellStyle name="Totaal 2 2" xfId="386" xr:uid="{00000000-0005-0000-0000-00009E010000}"/>
    <cellStyle name="Totaal 2 3" xfId="344" xr:uid="{00000000-0005-0000-0000-000074010000}"/>
    <cellStyle name="Total 2" xfId="33" xr:uid="{00000000-0005-0000-0000-000025000000}"/>
    <cellStyle name="Total 2 2" xfId="362" xr:uid="{00000000-0005-0000-0000-000086010000}"/>
    <cellStyle name="Total 2 3" xfId="322" xr:uid="{00000000-0005-0000-0000-00005E010000}"/>
    <cellStyle name="Total 3" xfId="237" xr:uid="{00000000-0005-0000-0000-000009010000}"/>
    <cellStyle name="Total 4" xfId="387" xr:uid="{00000000-0005-0000-0000-00009F010000}"/>
    <cellStyle name="Total 5" xfId="345" xr:uid="{00000000-0005-0000-0000-000075010000}"/>
    <cellStyle name="Totale" xfId="315" xr:uid="{00000000-0005-0000-0000-000057010000}"/>
    <cellStyle name="Totale 2" xfId="404" xr:uid="{00000000-0005-0000-0000-0000B0010000}"/>
    <cellStyle name="Totale 3" xfId="360" xr:uid="{00000000-0005-0000-0000-000084010000}"/>
    <cellStyle name="Uitvoer 2" xfId="207" xr:uid="{00000000-0005-0000-0000-0000E6000000}"/>
    <cellStyle name="Uitvoer 2 2" xfId="388" xr:uid="{00000000-0005-0000-0000-0000A0010000}"/>
    <cellStyle name="Uitvoer 2 3" xfId="346" xr:uid="{00000000-0005-0000-0000-000076010000}"/>
    <cellStyle name="Valore non valido" xfId="208" xr:uid="{00000000-0005-0000-0000-0000E7000000}"/>
    <cellStyle name="Valore valido" xfId="209" xr:uid="{00000000-0005-0000-0000-0000E8000000}"/>
    <cellStyle name="Verklarende tekst 2" xfId="210" xr:uid="{00000000-0005-0000-0000-0000E9000000}"/>
    <cellStyle name="Waarschuwingstekst 2" xfId="211" xr:uid="{00000000-0005-0000-0000-0000EA000000}"/>
    <cellStyle name="Warning Text 2" xfId="212" xr:uid="{00000000-0005-0000-0000-0000EB000000}"/>
  </cellStyles>
  <dxfs count="224">
    <dxf>
      <font>
        <b/>
        <sz val="10"/>
        <color rgb="FF000000"/>
        <name val="Arial"/>
      </font>
      <fill>
        <patternFill patternType="solid">
          <fgColor rgb="FFD7C3DE"/>
          <bgColor rgb="FFD7C3DE"/>
        </patternFill>
      </fill>
    </dxf>
    <dxf>
      <font>
        <b/>
        <sz val="10"/>
        <color rgb="FF000000"/>
        <name val="Arial"/>
      </font>
      <fill>
        <patternFill patternType="solid">
          <fgColor rgb="FFBB8DC0"/>
          <bgColor rgb="FFBB8DC0"/>
        </patternFill>
      </fill>
    </dxf>
    <dxf>
      <font>
        <b/>
        <sz val="10"/>
        <color rgb="FFFFFFFF"/>
        <name val="Arial"/>
      </font>
      <fill>
        <patternFill patternType="solid">
          <fgColor rgb="FF7C4193"/>
          <bgColor rgb="FF7C4193"/>
        </patternFill>
      </fill>
    </dxf>
    <dxf>
      <font>
        <b/>
        <sz val="10"/>
        <color rgb="FFFFFFFF"/>
        <name val="Arial"/>
      </font>
      <fill>
        <patternFill patternType="solid">
          <fgColor rgb="FF5C3578"/>
          <bgColor rgb="FF5C3578"/>
        </patternFill>
      </fill>
    </dxf>
    <dxf>
      <font>
        <b/>
        <sz val="10"/>
        <color rgb="FFFFFFFF"/>
        <name val="Arial"/>
      </font>
      <fill>
        <patternFill patternType="solid">
          <fgColor rgb="FF433557"/>
          <bgColor rgb="FF433557"/>
        </patternFill>
      </fill>
    </dxf>
    <dxf>
      <font>
        <b/>
        <sz val="10"/>
        <color rgb="FF000000"/>
        <name val="Arial"/>
      </font>
      <fill>
        <patternFill patternType="solid">
          <fgColor rgb="FFFFFFFF"/>
          <bgColor rgb="FFFFFFFF"/>
        </patternFill>
      </fill>
    </dxf>
    <dxf>
      <font>
        <b/>
        <sz val="10"/>
        <color rgb="FF000000"/>
        <name val="Arial"/>
      </font>
      <fill>
        <patternFill patternType="solid">
          <fgColor rgb="FFE2EBF0"/>
          <bgColor rgb="FFE2EBF0"/>
        </patternFill>
      </fill>
    </dxf>
    <dxf>
      <font>
        <b/>
        <sz val="10"/>
        <color rgb="FFFFFFFF"/>
        <name val="Arial"/>
      </font>
      <fill>
        <patternFill patternType="solid">
          <fgColor rgb="FF90A1AE"/>
          <bgColor rgb="FF90A1AE"/>
        </patternFill>
      </fill>
    </dxf>
    <dxf>
      <font>
        <b/>
        <sz val="10"/>
        <color rgb="FFFFFFFF"/>
        <name val="Arial"/>
      </font>
      <fill>
        <patternFill patternType="solid">
          <fgColor rgb="FF020202"/>
          <bgColor rgb="FF020202"/>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842066"/>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ill>
        <patternFill>
          <bgColor rgb="FFFF000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5E7E79"/>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color theme="0"/>
      </font>
      <fill>
        <patternFill>
          <bgColor rgb="FF346064"/>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font>
      <fill>
        <patternFill>
          <bgColor rgb="FFECE8C3"/>
        </patternFill>
      </fill>
    </dxf>
    <dxf>
      <font>
        <b/>
      </font>
      <fill>
        <patternFill>
          <bgColor rgb="FFDED7B5"/>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color theme="0"/>
      </font>
      <fill>
        <patternFill>
          <bgColor rgb="FF6B6050"/>
        </patternFill>
      </fill>
    </dxf>
    <dxf>
      <font>
        <b/>
      </font>
      <fill>
        <patternFill>
          <bgColor rgb="FFE7D8B3"/>
        </patternFill>
      </fill>
    </dxf>
    <dxf>
      <font>
        <b/>
      </font>
      <fill>
        <patternFill>
          <bgColor rgb="FFFDF2CA"/>
        </patternFill>
      </fill>
    </dxf>
    <dxf>
      <font>
        <b/>
        <color theme="0"/>
      </font>
      <fill>
        <patternFill>
          <bgColor rgb="FFA38E76"/>
        </patternFill>
      </fill>
    </dxf>
    <dxf>
      <font>
        <b/>
      </font>
      <fill>
        <patternFill>
          <bgColor rgb="FFC7B399"/>
        </patternFill>
      </fill>
    </dxf>
    <dxf>
      <font>
        <b/>
      </font>
      <fill>
        <patternFill>
          <bgColor rgb="FFA8739E"/>
        </patternFill>
      </fill>
    </dxf>
    <dxf>
      <font>
        <b/>
      </font>
      <fill>
        <patternFill>
          <bgColor rgb="FFD5BCC6"/>
        </patternFill>
      </fill>
    </dxf>
    <dxf>
      <font>
        <b/>
      </font>
      <fill>
        <patternFill>
          <bgColor rgb="FFB698AD"/>
        </patternFill>
      </fill>
    </dxf>
    <dxf>
      <font>
        <b/>
        <color theme="0"/>
      </font>
      <fill>
        <patternFill>
          <bgColor rgb="FF83517D"/>
        </patternFill>
      </fill>
    </dxf>
    <dxf>
      <font>
        <b/>
        <color theme="0"/>
      </font>
      <fill>
        <patternFill>
          <bgColor rgb="FF593B62"/>
        </patternFill>
      </fill>
    </dxf>
    <dxf>
      <font>
        <b/>
      </font>
      <fill>
        <patternFill>
          <bgColor rgb="FFFBDEE9"/>
        </patternFill>
      </fill>
    </dxf>
    <dxf>
      <font>
        <b/>
        <color theme="0"/>
      </font>
      <fill>
        <patternFill>
          <bgColor rgb="FF842066"/>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346064"/>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font>
      <fill>
        <patternFill>
          <bgColor rgb="FF41BDAB"/>
        </patternFill>
      </fill>
    </dxf>
    <dxf>
      <font>
        <b/>
      </font>
      <fill>
        <patternFill>
          <bgColor rgb="FF90D2CD"/>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font>
      <fill>
        <patternFill>
          <bgColor rgb="FFECE8C3"/>
        </patternFill>
      </fill>
    </dxf>
    <dxf>
      <font>
        <b/>
      </font>
      <fill>
        <patternFill>
          <bgColor rgb="FFDED7B5"/>
        </patternFill>
      </fill>
    </dxf>
    <dxf>
      <font>
        <b/>
        <color theme="0"/>
      </font>
      <fill>
        <patternFill>
          <bgColor rgb="FF93887C"/>
        </patternFill>
      </fill>
    </dxf>
    <dxf>
      <font>
        <b/>
        <color theme="0"/>
      </font>
      <fill>
        <patternFill>
          <bgColor rgb="FF5A524D"/>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DF2CA"/>
        </patternFill>
      </fill>
    </dxf>
    <dxf>
      <font>
        <b/>
      </font>
      <fill>
        <patternFill>
          <bgColor rgb="FFE7D8B3"/>
        </patternFill>
      </fill>
    </dxf>
    <dxf>
      <font>
        <b/>
        <color theme="0"/>
      </font>
      <fill>
        <patternFill>
          <bgColor rgb="FF6B6050"/>
        </patternFill>
      </fill>
    </dxf>
    <dxf>
      <font>
        <b/>
      </font>
      <fill>
        <patternFill>
          <bgColor rgb="FFC7B399"/>
        </patternFill>
      </fill>
    </dxf>
    <dxf>
      <font>
        <b/>
        <color theme="0"/>
      </font>
      <fill>
        <patternFill>
          <bgColor rgb="FFA38E76"/>
        </patternFill>
      </fill>
    </dxf>
    <dxf>
      <font>
        <b/>
        <color theme="0"/>
      </font>
      <fill>
        <patternFill>
          <bgColor rgb="FFB02789"/>
        </patternFill>
      </fill>
    </dxf>
    <dxf>
      <font>
        <b/>
      </font>
      <fill>
        <patternFill>
          <bgColor rgb="FFD565A5"/>
        </patternFill>
      </fill>
    </dxf>
    <dxf>
      <font>
        <b/>
      </font>
      <fill>
        <patternFill>
          <bgColor rgb="FFE6A8CB"/>
        </patternFill>
      </fill>
    </dxf>
    <dxf>
      <font>
        <b/>
      </font>
      <fill>
        <patternFill>
          <bgColor rgb="FFFBDEE9"/>
        </patternFill>
      </fill>
    </dxf>
    <dxf>
      <font>
        <b/>
        <color theme="0"/>
      </font>
      <fill>
        <patternFill>
          <bgColor rgb="FF842066"/>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font>
      <fill>
        <patternFill>
          <bgColor rgb="FF799D98"/>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41BDAB"/>
        </patternFill>
      </fill>
    </dxf>
    <dxf>
      <font>
        <b/>
      </font>
      <fill>
        <patternFill>
          <bgColor rgb="FF90D2CD"/>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ont>
        <color theme="0"/>
      </font>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ECE8C3"/>
        </patternFill>
      </fill>
    </dxf>
    <dxf>
      <font>
        <b/>
      </font>
      <fill>
        <patternFill>
          <bgColor rgb="FFDED7B5"/>
        </patternFill>
      </fill>
    </dxf>
    <dxf>
      <font>
        <b/>
      </font>
      <fill>
        <patternFill>
          <bgColor rgb="FFE0DBC4"/>
        </patternFill>
      </fill>
    </dxf>
    <dxf>
      <font>
        <b/>
      </font>
      <fill>
        <patternFill>
          <bgColor rgb="FFF0EDD3"/>
        </patternFill>
      </fill>
    </dxf>
    <dxf>
      <font>
        <b/>
        <color theme="0"/>
      </font>
      <fill>
        <patternFill>
          <bgColor rgb="FF5F5D5B"/>
        </patternFill>
      </fill>
    </dxf>
    <dxf>
      <font>
        <b/>
        <color theme="0"/>
      </font>
      <fill>
        <patternFill>
          <bgColor rgb="FF968F84"/>
        </patternFill>
      </fill>
    </dxf>
    <dxf>
      <font>
        <b/>
      </font>
      <fill>
        <patternFill>
          <bgColor rgb="FFCBC4B6"/>
        </patternFill>
      </fill>
    </dxf>
    <dxf>
      <font>
        <b/>
      </font>
      <fill>
        <patternFill>
          <bgColor rgb="FFE7D8B3"/>
        </patternFill>
      </fill>
    </dxf>
    <dxf>
      <font>
        <b/>
      </font>
      <fill>
        <patternFill>
          <bgColor rgb="FFFDF2CA"/>
        </patternFill>
      </fill>
    </dxf>
    <dxf>
      <font>
        <b/>
      </font>
      <fill>
        <patternFill>
          <bgColor rgb="FFC7B399"/>
        </patternFill>
      </fill>
    </dxf>
    <dxf>
      <font>
        <b/>
        <color theme="0"/>
      </font>
      <fill>
        <patternFill>
          <bgColor rgb="FFA38E76"/>
        </patternFill>
      </fill>
    </dxf>
    <dxf>
      <font>
        <b/>
        <color theme="0"/>
      </font>
      <fill>
        <patternFill>
          <bgColor rgb="FF6B605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color theme="0"/>
      </font>
      <fill>
        <patternFill>
          <bgColor rgb="FFB02789"/>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842066"/>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color theme="0"/>
      </font>
      <fill>
        <patternFill>
          <bgColor rgb="FF0C525D"/>
        </patternFill>
      </fill>
    </dxf>
    <dxf>
      <font>
        <b/>
      </font>
      <fill>
        <patternFill>
          <bgColor rgb="FFC9E7E3"/>
        </patternFill>
      </fill>
    </dxf>
    <dxf>
      <font>
        <b/>
      </font>
      <fill>
        <patternFill>
          <bgColor rgb="FF90D2CD"/>
        </patternFill>
      </fill>
    </dxf>
    <dxf>
      <font>
        <b/>
      </font>
      <fill>
        <patternFill>
          <bgColor rgb="FF41BDAB"/>
        </patternFill>
      </fill>
    </dxf>
    <dxf>
      <font>
        <b/>
        <color theme="0"/>
      </font>
      <fill>
        <patternFill>
          <bgColor rgb="FF197E80"/>
        </patternFill>
      </fill>
    </dxf>
    <dxf>
      <font>
        <b/>
        <color theme="0"/>
      </font>
      <fill>
        <patternFill>
          <bgColor rgb="FF00000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ill>
        <patternFill>
          <bgColor rgb="FF90A1AE"/>
        </patternFill>
      </fill>
    </dxf>
    <dxf>
      <font>
        <color theme="0"/>
      </font>
      <fill>
        <patternFill>
          <bgColor rgb="FF000000"/>
        </patternFill>
      </fill>
    </dxf>
    <dxf>
      <fill>
        <patternFill>
          <bgColor rgb="FFE2EBF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BB8DC0"/>
        </patternFill>
      </fill>
    </dxf>
    <dxf>
      <font>
        <b/>
      </font>
      <fill>
        <patternFill>
          <bgColor rgb="FFD7C3DE"/>
        </patternFill>
      </fill>
    </dxf>
    <dxf>
      <font>
        <b/>
        <color theme="0"/>
      </font>
      <fill>
        <patternFill>
          <bgColor rgb="FF433557"/>
        </patternFill>
      </fill>
    </dxf>
    <dxf>
      <font>
        <b/>
        <color theme="0"/>
      </font>
      <fill>
        <patternFill>
          <bgColor rgb="FF5C3578"/>
        </patternFill>
      </fill>
    </dxf>
    <dxf>
      <font>
        <b/>
        <color theme="0"/>
      </font>
      <fill>
        <patternFill>
          <bgColor rgb="FF7C41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6773332</xdr:colOff>
      <xdr:row>16</xdr:row>
      <xdr:rowOff>67734</xdr:rowOff>
    </xdr:from>
    <xdr:to>
      <xdr:col>1</xdr:col>
      <xdr:colOff>1436</xdr:colOff>
      <xdr:row>16</xdr:row>
      <xdr:rowOff>497176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773332" y="17624214"/>
          <a:ext cx="1114804" cy="429442"/>
        </a:xfrm>
        <a:prstGeom prst="rect">
          <a:avLst/>
        </a:prstGeom>
        <a:ln>
          <a:prstDash val="solid"/>
        </a:ln>
      </xdr:spPr>
    </xdr:pic>
    <xdr:clientData/>
  </xdr:twoCellAnchor>
  <xdr:twoCellAnchor editAs="oneCell">
    <xdr:from>
      <xdr:col>0</xdr:col>
      <xdr:colOff>304803</xdr:colOff>
      <xdr:row>9</xdr:row>
      <xdr:rowOff>59267</xdr:rowOff>
    </xdr:from>
    <xdr:to>
      <xdr:col>0</xdr:col>
      <xdr:colOff>6270511</xdr:colOff>
      <xdr:row>9</xdr:row>
      <xdr:rowOff>4098028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04803" y="8448887"/>
          <a:ext cx="5974598" cy="4041301"/>
        </a:xfrm>
        <a:prstGeom prst="rect">
          <a:avLst/>
        </a:prstGeom>
        <a:ln>
          <a:prstDash val="solid"/>
        </a:ln>
      </xdr:spPr>
    </xdr:pic>
    <xdr:clientData/>
  </xdr:twoCellAnchor>
  <xdr:twoCellAnchor editAs="oneCell">
    <xdr:from>
      <xdr:col>0</xdr:col>
      <xdr:colOff>14111</xdr:colOff>
      <xdr:row>0</xdr:row>
      <xdr:rowOff>14111</xdr:rowOff>
    </xdr:from>
    <xdr:to>
      <xdr:col>1</xdr:col>
      <xdr:colOff>10700</xdr:colOff>
      <xdr:row>1</xdr:row>
      <xdr:rowOff>16651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4111" y="14111"/>
          <a:ext cx="7702314" cy="154559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absoluteAnchor>
    <xdr:pos x="342900" y="428625"/>
    <xdr:ext cx="6872287" cy="762952"/>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342900" y="428625"/>
    <xdr:ext cx="6610350" cy="867727"/>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4</xdr:col>
      <xdr:colOff>20391</xdr:colOff>
      <xdr:row>2</xdr:row>
      <xdr:rowOff>9842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 y="190500"/>
          <a:ext cx="5974150" cy="14097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7938</xdr:colOff>
      <xdr:row>1</xdr:row>
      <xdr:rowOff>1382385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90500"/>
          <a:ext cx="5886450" cy="138556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667440</xdr:colOff>
      <xdr:row>2</xdr:row>
      <xdr:rowOff>19296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86267"/>
          <a:ext cx="5967573" cy="1404654"/>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srcRect l="8314" t="26042" r="7949" b="26915"/>
        <a:stretch>
          <a:fillRect/>
        </a:stretch>
      </xdr:blipFill>
      <xdr:spPr>
        <a:xfrm>
          <a:off x="66675" y="533400"/>
          <a:ext cx="1800000" cy="714894"/>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Severity">
      <a:dk1>
        <a:sysClr val="windowText" lastClr="000000"/>
      </a:dk1>
      <a:lt1>
        <a:sysClr val="window" lastClr="FFFFFF"/>
      </a:lt1>
      <a:dk2>
        <a:srgbClr val="C21A01"/>
      </a:dk2>
      <a:lt2>
        <a:srgbClr val="CCDDEA"/>
      </a:lt2>
      <a:accent1>
        <a:srgbClr val="433557"/>
      </a:accent1>
      <a:accent2>
        <a:srgbClr val="0C525D"/>
      </a:accent2>
      <a:accent3>
        <a:srgbClr val="842066"/>
      </a:accent3>
      <a:accent4>
        <a:srgbClr val="6B6050"/>
      </a:accent4>
      <a:accent5>
        <a:srgbClr val="646034"/>
      </a:accent5>
      <a:accent6>
        <a:srgbClr val="593B62"/>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mkc.jrc.ec.europa.eu/inform-index/INFORM-Severity" TargetMode="External"/><Relationship Id="rId1" Type="http://schemas.openxmlformats.org/officeDocument/2006/relationships/hyperlink" Target="https://drmkc.jrc.ec.europa.eu/inform-index/INFORM-Severity" TargetMode="External"/></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hyperlink" Target="http://www.mar.umd.edu/mar_data.asp" TargetMode="Externa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8"/>
  <sheetViews>
    <sheetView topLeftCell="A12" workbookViewId="0">
      <selection activeCell="E16" sqref="E16"/>
    </sheetView>
  </sheetViews>
  <sheetFormatPr defaultColWidth="9.453125" defaultRowHeight="14.5" x14ac:dyDescent="0.35"/>
  <cols>
    <col min="1" max="1" width="115.54296875" style="1" customWidth="1"/>
    <col min="2" max="2" width="9.453125" style="1" customWidth="1"/>
    <col min="3" max="16384" width="9.453125" style="1"/>
  </cols>
  <sheetData>
    <row r="1" spans="1:1" ht="122.15" customHeight="1" x14ac:dyDescent="0.35"/>
    <row r="2" spans="1:1" ht="20.9" customHeight="1" x14ac:dyDescent="0.35">
      <c r="A2" s="70" t="s">
        <v>9951</v>
      </c>
    </row>
    <row r="3" spans="1:1" ht="18.649999999999999" customHeight="1" x14ac:dyDescent="0.35">
      <c r="A3" s="84" t="s">
        <v>9952</v>
      </c>
    </row>
    <row r="4" spans="1:1" ht="60" customHeight="1" x14ac:dyDescent="0.35">
      <c r="A4" s="134" t="s">
        <v>9953</v>
      </c>
    </row>
    <row r="5" spans="1:1" ht="81" customHeight="1" x14ac:dyDescent="0.35">
      <c r="A5" s="243" t="s">
        <v>9954</v>
      </c>
    </row>
    <row r="6" spans="1:1" ht="21.75" customHeight="1" x14ac:dyDescent="0.35">
      <c r="A6" s="256" t="s">
        <v>9955</v>
      </c>
    </row>
    <row r="7" spans="1:1" s="135" customFormat="1" ht="168" customHeight="1" x14ac:dyDescent="0.35">
      <c r="A7" s="179" t="s">
        <v>9956</v>
      </c>
    </row>
    <row r="8" spans="1:1" s="135" customFormat="1" ht="22.4" customHeight="1" x14ac:dyDescent="0.35">
      <c r="A8" s="256" t="s">
        <v>9957</v>
      </c>
    </row>
    <row r="9" spans="1:1" s="135" customFormat="1" ht="232.4" customHeight="1" x14ac:dyDescent="0.35">
      <c r="A9" s="179" t="s">
        <v>9958</v>
      </c>
    </row>
    <row r="10" spans="1:1" ht="344.9" customHeight="1" x14ac:dyDescent="0.35">
      <c r="A10" s="136"/>
    </row>
    <row r="11" spans="1:1" ht="22.65" customHeight="1" x14ac:dyDescent="0.35">
      <c r="A11" s="256" t="s">
        <v>9959</v>
      </c>
    </row>
    <row r="12" spans="1:1" ht="213.65" customHeight="1" x14ac:dyDescent="0.35">
      <c r="A12" s="179" t="s">
        <v>9960</v>
      </c>
    </row>
    <row r="13" spans="1:1" ht="21" customHeight="1" x14ac:dyDescent="0.35">
      <c r="A13" s="256" t="s">
        <v>9961</v>
      </c>
    </row>
    <row r="14" spans="1:1" ht="145.4" customHeight="1" x14ac:dyDescent="0.35">
      <c r="A14" s="257" t="s">
        <v>9962</v>
      </c>
    </row>
    <row r="15" spans="1:1" ht="30" customHeight="1" x14ac:dyDescent="0.35">
      <c r="A15" s="180" t="s">
        <v>9963</v>
      </c>
    </row>
    <row r="16" spans="1:1" ht="80.150000000000006" customHeight="1" x14ac:dyDescent="0.35">
      <c r="A16" s="180" t="s">
        <v>9964</v>
      </c>
    </row>
    <row r="17" spans="1:1" ht="46.4" customHeight="1" x14ac:dyDescent="0.35">
      <c r="A17" s="71" t="s">
        <v>9965</v>
      </c>
    </row>
    <row r="18" spans="1:1" ht="66.650000000000006" customHeight="1" x14ac:dyDescent="0.35">
      <c r="A18" s="71" t="s">
        <v>9966</v>
      </c>
    </row>
  </sheetData>
  <hyperlinks>
    <hyperlink ref="A15" r:id="rId1" xr:uid="{00000000-0004-0000-0100-000000000000}"/>
    <hyperlink ref="A16" r:id="rId2" display="Click here to read the INFORM Severity Index User Guide" xr:uid="{00000000-0004-0000-0100-000001000000}"/>
  </hyperlinks>
  <pageMargins left="0.70866141732283472" right="0.70866141732283472" top="0.74803149606299213" bottom="0.74803149606299213" header="0.31496062992125978" footer="0.31496062992125978"/>
  <pageSetup paperSize="9" scale="75" fitToHeight="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2B54"/>
    <pageSetUpPr fitToPage="1"/>
  </sheetPr>
  <dimension ref="A1:V176"/>
  <sheetViews>
    <sheetView topLeftCell="G1" workbookViewId="0">
      <selection activeCell="V5" sqref="V5"/>
    </sheetView>
  </sheetViews>
  <sheetFormatPr defaultColWidth="9.453125" defaultRowHeight="14.5" x14ac:dyDescent="0.35"/>
  <cols>
    <col min="1" max="1" width="37.54296875" style="49" customWidth="1"/>
    <col min="2" max="2" width="23.81640625" style="49" customWidth="1"/>
    <col min="3" max="3" width="11" style="49" bestFit="1" customWidth="1"/>
    <col min="4" max="4" width="15.453125" style="49" customWidth="1"/>
    <col min="5" max="5" width="9.453125" style="49" customWidth="1"/>
    <col min="6" max="6" width="26.453125" style="49" customWidth="1"/>
    <col min="7" max="7" width="8.81640625" style="49" bestFit="1" customWidth="1"/>
    <col min="8" max="8" width="8.453125" style="49" bestFit="1" customWidth="1"/>
    <col min="9" max="9" width="11.453125" style="49" customWidth="1"/>
    <col min="10" max="10" width="12.54296875" style="49" customWidth="1"/>
    <col min="11" max="11" width="10.54296875" style="49" customWidth="1"/>
    <col min="12" max="15" width="8.453125" style="49" customWidth="1"/>
    <col min="16" max="17" width="8.453125" style="50" customWidth="1"/>
    <col min="18" max="20" width="8.453125" style="49" customWidth="1"/>
    <col min="21" max="21" width="9.453125" style="49" customWidth="1"/>
    <col min="22" max="22" width="12" style="49" customWidth="1"/>
    <col min="23" max="23" width="9.453125" style="49" customWidth="1"/>
    <col min="24" max="16384" width="9.453125" style="49"/>
  </cols>
  <sheetData>
    <row r="1" spans="1:22" s="57" customFormat="1" ht="15.75" customHeight="1" x14ac:dyDescent="0.45">
      <c r="A1" s="293"/>
      <c r="B1" s="294"/>
      <c r="C1" s="294"/>
      <c r="D1" s="294"/>
      <c r="E1" s="294"/>
      <c r="F1" s="294"/>
      <c r="G1" s="294"/>
      <c r="H1" s="294"/>
      <c r="I1" s="294"/>
      <c r="J1" s="294"/>
      <c r="K1" s="294"/>
      <c r="L1" s="294"/>
      <c r="M1" s="294"/>
      <c r="N1" s="294"/>
      <c r="O1" s="294"/>
      <c r="P1" s="294"/>
      <c r="Q1" s="294"/>
      <c r="R1" s="294"/>
      <c r="S1" s="294"/>
      <c r="T1" s="294"/>
      <c r="U1" s="58"/>
      <c r="V1" s="58"/>
    </row>
    <row r="2" spans="1:22" s="2" customFormat="1" ht="107.25" customHeight="1" thickBot="1" x14ac:dyDescent="0.45">
      <c r="A2" s="13" t="s">
        <v>9967</v>
      </c>
      <c r="B2" s="13" t="s">
        <v>9968</v>
      </c>
      <c r="C2" s="13" t="s">
        <v>9969</v>
      </c>
      <c r="D2" s="13" t="s">
        <v>9970</v>
      </c>
      <c r="E2" s="6" t="s">
        <v>9971</v>
      </c>
      <c r="F2" s="13" t="s">
        <v>9972</v>
      </c>
      <c r="G2" s="122" t="s">
        <v>9973</v>
      </c>
      <c r="H2" s="86" t="s">
        <v>9974</v>
      </c>
      <c r="I2" s="85" t="s">
        <v>9974</v>
      </c>
      <c r="J2" s="87" t="s">
        <v>9975</v>
      </c>
      <c r="K2" s="87" t="s">
        <v>6</v>
      </c>
      <c r="L2" s="89" t="s">
        <v>9976</v>
      </c>
      <c r="M2" s="88" t="s">
        <v>9977</v>
      </c>
      <c r="N2" s="88" t="s">
        <v>9978</v>
      </c>
      <c r="O2" s="59" t="s">
        <v>9979</v>
      </c>
      <c r="P2" s="90" t="s">
        <v>4012</v>
      </c>
      <c r="Q2" s="90" t="s">
        <v>9980</v>
      </c>
      <c r="R2" s="91" t="s">
        <v>9981</v>
      </c>
      <c r="S2" s="92" t="s">
        <v>9982</v>
      </c>
      <c r="T2" s="92" t="s">
        <v>9983</v>
      </c>
      <c r="U2" s="63" t="s">
        <v>9984</v>
      </c>
      <c r="V2" s="141" t="s">
        <v>9985</v>
      </c>
    </row>
    <row r="3" spans="1:22" s="2" customFormat="1" ht="16.5" hidden="1" customHeight="1" thickTop="1" x14ac:dyDescent="0.4">
      <c r="A3" s="56" t="s">
        <v>9986</v>
      </c>
      <c r="B3" s="56"/>
      <c r="C3" s="56"/>
      <c r="D3" s="56"/>
      <c r="E3" s="56"/>
      <c r="F3" s="56"/>
      <c r="G3" s="48"/>
      <c r="H3" s="48"/>
      <c r="I3" s="48"/>
      <c r="J3" s="48"/>
      <c r="K3" s="82"/>
      <c r="L3" s="47"/>
      <c r="M3" s="46"/>
      <c r="N3" s="46"/>
      <c r="O3" s="47"/>
      <c r="P3" s="48"/>
      <c r="Q3" s="48"/>
      <c r="R3" s="47">
        <v>0.3</v>
      </c>
      <c r="S3" s="46"/>
      <c r="T3" s="46"/>
      <c r="U3" s="137"/>
      <c r="V3" s="138"/>
    </row>
    <row r="4" spans="1:22" s="2" customFormat="1" ht="15" customHeight="1" thickTop="1" x14ac:dyDescent="0.4">
      <c r="A4" s="14" t="s">
        <v>9987</v>
      </c>
      <c r="B4" s="14"/>
      <c r="C4" s="14"/>
      <c r="D4" s="14"/>
      <c r="E4" s="7" t="s">
        <v>9987</v>
      </c>
      <c r="F4" s="14"/>
      <c r="G4" s="40" t="s">
        <v>9988</v>
      </c>
      <c r="H4" s="40" t="s">
        <v>9988</v>
      </c>
      <c r="I4" s="40" t="s">
        <v>9989</v>
      </c>
      <c r="J4" s="40" t="s">
        <v>9990</v>
      </c>
      <c r="K4" s="40" t="s">
        <v>9989</v>
      </c>
      <c r="L4" s="40" t="s">
        <v>9988</v>
      </c>
      <c r="M4" s="40" t="s">
        <v>9988</v>
      </c>
      <c r="N4" s="40" t="s">
        <v>9988</v>
      </c>
      <c r="O4" s="40" t="s">
        <v>9988</v>
      </c>
      <c r="P4" s="40" t="s">
        <v>9988</v>
      </c>
      <c r="Q4" s="40" t="s">
        <v>9988</v>
      </c>
      <c r="R4" s="40" t="s">
        <v>9988</v>
      </c>
      <c r="S4" s="40" t="s">
        <v>9988</v>
      </c>
      <c r="T4" s="40" t="s">
        <v>9988</v>
      </c>
      <c r="U4" s="137"/>
      <c r="V4" s="138"/>
    </row>
    <row r="5" spans="1:22" ht="15.75" customHeight="1" x14ac:dyDescent="0.35">
      <c r="A5" s="55" t="str">
        <f>'Crisis Indicator Data'!A3</f>
        <v>Complex crisis in Afghanistan</v>
      </c>
      <c r="B5" s="55" t="str">
        <f>Lists!G3</f>
        <v>Complex crisis</v>
      </c>
      <c r="C5" s="55" t="str">
        <f>'Crisis Indicator Data'!C3</f>
        <v>AFG001</v>
      </c>
      <c r="D5" s="55" t="str">
        <f>'Crisis Indicator Data'!D3</f>
        <v>Afghanistan</v>
      </c>
      <c r="E5" s="55" t="str">
        <f>'Crisis Indicator Data'!E3</f>
        <v>AFG</v>
      </c>
      <c r="F5" s="55" t="str">
        <f>'Crisis Indicator Data'!B3</f>
        <v>Conflict,Violence,Displacement,Drought,Earthquake,Socio-political</v>
      </c>
      <c r="G5" s="52">
        <f t="shared" ref="G5:G36" si="0">IF(OR(O5="x",L5="x"),"x",ROUND((5-GEOMEAN(((5-L5)/5*4+1),((5-O5)/5*4+1),((5-O5)/5*4+1)))/4*3.5+R5*0.3,1))</f>
        <v>4.4000000000000004</v>
      </c>
      <c r="H5" s="51">
        <f t="shared" ref="H5:H36" si="1">IF(G5="x","x",ROUNDUP(G5,0))</f>
        <v>5</v>
      </c>
      <c r="I5" s="130" t="str">
        <f t="shared" ref="I5:I36" si="2">IF(O5="x","x",IF(L5="x","x",(IF(H5=5,"Very High",IF(H5=4,"High",IF(H5=3,"Medium",IF(H5=2,"Low","Very Low")))))))</f>
        <v>Very High</v>
      </c>
      <c r="J5" s="133" t="str">
        <f>INDEX(Trends!$D$3:$D$404,MATCH(C5,Trends!$C$3:$C$404,0))</f>
        <v>Stable</v>
      </c>
      <c r="K5" s="123" t="str">
        <f>IF(Reliability!B3="x","x",(IF(ROUNDUP(Reliability!B3,0)=1,"Very High",IF(ROUNDUP(Reliability!B3,0)=2,"High",IF(ROUNDUP(Reliability!B3,0)=3,"Medium",IF(ROUNDUP(Reliability!B3,0)=4,"Low","Very Low"))))))</f>
        <v>Very High</v>
      </c>
      <c r="L5" s="54">
        <f t="shared" ref="L5:L36" si="3">IF(OR(N5="x",M5="x"),"x",ROUND((5-GEOMEAN(((5-M5)/5*4+1),((5-N5)/5*4+1),((5-N5)/5*4+1)))/4*5,1))</f>
        <v>4.7</v>
      </c>
      <c r="M5" s="53">
        <f>'Impact of the crisis'!N6</f>
        <v>4.9000000000000004</v>
      </c>
      <c r="N5" s="53">
        <f>'Impact of the crisis'!AB6</f>
        <v>4.5999999999999996</v>
      </c>
      <c r="O5" s="54">
        <f>'Conditions of people affected'!R6</f>
        <v>4.5</v>
      </c>
      <c r="P5" s="53">
        <f>'Conditions of people affected'!K6</f>
        <v>5</v>
      </c>
      <c r="Q5" s="53">
        <f>'Conditions of people affected'!Q6</f>
        <v>4</v>
      </c>
      <c r="R5" s="53">
        <f t="shared" ref="R5:R36" si="4">IF(OR(T5="x",S5="x"),S5,ROUND((5-GEOMEAN(((5-S5)/5*4+1),((5-T5)/5*4+1)))/4*5,1))</f>
        <v>4</v>
      </c>
      <c r="S5" s="53">
        <f>'Complexity of the crisis'!X6</f>
        <v>4</v>
      </c>
      <c r="T5" s="53">
        <f>'Complexity of the crisis'!AN6</f>
        <v>4</v>
      </c>
      <c r="U5" s="139" t="str">
        <f>VLOOKUP(C5,Lists!$C$3:$E$300,3,FALSE)</f>
        <v>Asia</v>
      </c>
      <c r="V5" s="140">
        <v>45530</v>
      </c>
    </row>
    <row r="6" spans="1:22" ht="15.75" customHeight="1" x14ac:dyDescent="0.35">
      <c r="A6" s="55" t="str">
        <f>'Crisis Indicator Data'!A4</f>
        <v>Earthquake in Herat Province</v>
      </c>
      <c r="B6" s="55" t="str">
        <f>Lists!G4</f>
        <v>Earthquake in Herat Province</v>
      </c>
      <c r="C6" s="55" t="str">
        <f>'Crisis Indicator Data'!C4</f>
        <v>AFG006</v>
      </c>
      <c r="D6" s="55" t="str">
        <f>'Crisis Indicator Data'!D4</f>
        <v>Afghanistan</v>
      </c>
      <c r="E6" s="55" t="str">
        <f>'Crisis Indicator Data'!E4</f>
        <v>AFG</v>
      </c>
      <c r="F6" s="55" t="str">
        <f>'Crisis Indicator Data'!B4</f>
        <v>Earthquake</v>
      </c>
      <c r="G6" s="52">
        <f t="shared" si="0"/>
        <v>2.6</v>
      </c>
      <c r="H6" s="51">
        <f t="shared" si="1"/>
        <v>3</v>
      </c>
      <c r="I6" s="130" t="str">
        <f t="shared" si="2"/>
        <v>Medium</v>
      </c>
      <c r="J6" s="133" t="str">
        <f>INDEX(Trends!$D$3:$D$404,MATCH(C6,Trends!$C$3:$C$404,0))</f>
        <v>Decreasing</v>
      </c>
      <c r="K6" s="123" t="str">
        <f>IF(Reliability!B4="x","x",(IF(ROUNDUP(Reliability!B4,0)=1,"Very High",IF(ROUNDUP(Reliability!B4,0)=2,"High",IF(ROUNDUP(Reliability!B4,0)=3,"Medium",IF(ROUNDUP(Reliability!B4,0)=4,"Low","Very Low"))))))</f>
        <v>High</v>
      </c>
      <c r="L6" s="54">
        <f t="shared" si="3"/>
        <v>1.4</v>
      </c>
      <c r="M6" s="53">
        <f>'Impact of the crisis'!N7</f>
        <v>1.3</v>
      </c>
      <c r="N6" s="53">
        <f>'Impact of the crisis'!AB7</f>
        <v>1.4</v>
      </c>
      <c r="O6" s="54">
        <f>'Conditions of people affected'!R7</f>
        <v>2.7</v>
      </c>
      <c r="P6" s="53">
        <f>'Conditions of people affected'!K7</f>
        <v>2.4</v>
      </c>
      <c r="Q6" s="53">
        <f>'Conditions of people affected'!Q7</f>
        <v>3</v>
      </c>
      <c r="R6" s="53">
        <f t="shared" si="4"/>
        <v>3.3</v>
      </c>
      <c r="S6" s="53">
        <f>'Complexity of the crisis'!X7</f>
        <v>4</v>
      </c>
      <c r="T6" s="53">
        <f>'Complexity of the crisis'!AN7</f>
        <v>2.5</v>
      </c>
      <c r="U6" s="139" t="str">
        <f>VLOOKUP(C6,Lists!$C$3:$E$300,3,FALSE)</f>
        <v>Asia</v>
      </c>
      <c r="V6" s="140">
        <v>45530</v>
      </c>
    </row>
    <row r="7" spans="1:22" ht="15.75" customHeight="1" x14ac:dyDescent="0.35">
      <c r="A7" s="55" t="str">
        <f>'Crisis Indicator Data'!A5</f>
        <v>Drought in South-West Angola</v>
      </c>
      <c r="B7" s="55" t="str">
        <f>Lists!G5</f>
        <v>Drought in South-West</v>
      </c>
      <c r="C7" s="55" t="str">
        <f>'Crisis Indicator Data'!C5</f>
        <v>AGO002</v>
      </c>
      <c r="D7" s="55" t="str">
        <f>'Crisis Indicator Data'!D5</f>
        <v>Angola</v>
      </c>
      <c r="E7" s="55" t="str">
        <f>'Crisis Indicator Data'!E5</f>
        <v>AGO</v>
      </c>
      <c r="F7" s="55" t="str">
        <f>'Crisis Indicator Data'!B5</f>
        <v>Drought</v>
      </c>
      <c r="G7" s="52">
        <f t="shared" si="0"/>
        <v>2.8</v>
      </c>
      <c r="H7" s="51">
        <f t="shared" si="1"/>
        <v>3</v>
      </c>
      <c r="I7" s="130" t="str">
        <f t="shared" si="2"/>
        <v>Medium</v>
      </c>
      <c r="J7" s="133" t="str">
        <f>INDEX(Trends!$D$3:$D$404,MATCH(C7,Trends!$C$3:$C$404,0))</f>
        <v>Decreasing</v>
      </c>
      <c r="K7" s="123" t="str">
        <f>IF(Reliability!B5="x","x",(IF(ROUNDUP(Reliability!B5,0)=1,"Very High",IF(ROUNDUP(Reliability!B5,0)=2,"High",IF(ROUNDUP(Reliability!B5,0)=3,"Medium",IF(ROUNDUP(Reliability!B5,0)=4,"Low","Very Low"))))))</f>
        <v>Very High</v>
      </c>
      <c r="L7" s="54">
        <f t="shared" si="3"/>
        <v>2</v>
      </c>
      <c r="M7" s="53">
        <f>'Impact of the crisis'!N8</f>
        <v>2.9</v>
      </c>
      <c r="N7" s="53">
        <f>'Impact of the crisis'!AB8</f>
        <v>1.4</v>
      </c>
      <c r="O7" s="54">
        <f>'Conditions of people affected'!R8</f>
        <v>3.55</v>
      </c>
      <c r="P7" s="53">
        <f>'Conditions of people affected'!K8</f>
        <v>4.0999999999999996</v>
      </c>
      <c r="Q7" s="53">
        <f>'Conditions of people affected'!Q8</f>
        <v>3</v>
      </c>
      <c r="R7" s="53">
        <f t="shared" si="4"/>
        <v>2.1</v>
      </c>
      <c r="S7" s="53">
        <f>'Complexity of the crisis'!X8</f>
        <v>3</v>
      </c>
      <c r="T7" s="53">
        <f>'Complexity of the crisis'!AN8</f>
        <v>1</v>
      </c>
      <c r="U7" s="139" t="str">
        <f>VLOOKUP(C7,Lists!$C$3:$E$300,3,FALSE)</f>
        <v>Africa</v>
      </c>
      <c r="V7" s="140">
        <v>45531</v>
      </c>
    </row>
    <row r="8" spans="1:22" ht="15.75" customHeight="1" x14ac:dyDescent="0.35">
      <c r="A8" s="55" t="str">
        <f>'Crisis Indicator Data'!A6</f>
        <v>Nagorno-Karabakh Conflict in Armenia</v>
      </c>
      <c r="B8" s="55" t="str">
        <f>Lists!G6</f>
        <v>Nagorno-Karabakh Conflict in Armenia</v>
      </c>
      <c r="C8" s="55" t="str">
        <f>'Crisis Indicator Data'!C6</f>
        <v>ARM002</v>
      </c>
      <c r="D8" s="55" t="str">
        <f>'Crisis Indicator Data'!D6</f>
        <v>Armenia</v>
      </c>
      <c r="E8" s="55" t="str">
        <f>'Crisis Indicator Data'!E6</f>
        <v>ARM</v>
      </c>
      <c r="F8" s="55" t="str">
        <f>'Crisis Indicator Data'!B6</f>
        <v>Conflict,Displacement</v>
      </c>
      <c r="G8" s="52">
        <f t="shared" si="0"/>
        <v>2.1</v>
      </c>
      <c r="H8" s="51">
        <f t="shared" si="1"/>
        <v>3</v>
      </c>
      <c r="I8" s="130" t="str">
        <f t="shared" si="2"/>
        <v>Medium</v>
      </c>
      <c r="J8" s="133" t="str">
        <f>INDEX(Trends!$D$3:$D$404,MATCH(C8,Trends!$C$3:$C$404,0))</f>
        <v>Decreasing</v>
      </c>
      <c r="K8" s="123" t="str">
        <f>IF(Reliability!B6="x","x",(IF(ROUNDUP(Reliability!B6,0)=1,"Very High",IF(ROUNDUP(Reliability!B6,0)=2,"High",IF(ROUNDUP(Reliability!B6,0)=3,"Medium",IF(ROUNDUP(Reliability!B6,0)=4,"Low","Very Low"))))))</f>
        <v>Very High</v>
      </c>
      <c r="L8" s="54">
        <f t="shared" si="3"/>
        <v>2.1</v>
      </c>
      <c r="M8" s="53">
        <f>'Impact of the crisis'!N9</f>
        <v>2.4</v>
      </c>
      <c r="N8" s="53">
        <f>'Impact of the crisis'!AB9</f>
        <v>1.9</v>
      </c>
      <c r="O8" s="54">
        <f>'Conditions of people affected'!R9</f>
        <v>2.5</v>
      </c>
      <c r="P8" s="53">
        <f>'Conditions of people affected'!K9</f>
        <v>2</v>
      </c>
      <c r="Q8" s="53">
        <f>'Conditions of people affected'!Q9</f>
        <v>3</v>
      </c>
      <c r="R8" s="53">
        <f t="shared" si="4"/>
        <v>1.6</v>
      </c>
      <c r="S8" s="53">
        <f>'Complexity of the crisis'!X9</f>
        <v>1.7</v>
      </c>
      <c r="T8" s="53">
        <f>'Complexity of the crisis'!AN9</f>
        <v>1.5</v>
      </c>
      <c r="U8" s="139" t="str">
        <f>VLOOKUP(C8,Lists!$C$3:$E$300,3,FALSE)</f>
        <v>Middle east</v>
      </c>
      <c r="V8" s="140">
        <v>45532</v>
      </c>
    </row>
    <row r="9" spans="1:22" ht="15.75" customHeight="1" x14ac:dyDescent="0.35">
      <c r="A9" s="55" t="str">
        <f>'Crisis Indicator Data'!A7</f>
        <v>Nagorno-Karabakh conflict in Azerbaijan</v>
      </c>
      <c r="B9" s="55" t="str">
        <f>Lists!G7</f>
        <v>Nagorno-Karabakh conflict in Azerbaijan</v>
      </c>
      <c r="C9" s="55" t="str">
        <f>'Crisis Indicator Data'!C7</f>
        <v>AZE002</v>
      </c>
      <c r="D9" s="55" t="str">
        <f>'Crisis Indicator Data'!D7</f>
        <v>Azerbaijan</v>
      </c>
      <c r="E9" s="55" t="str">
        <f>'Crisis Indicator Data'!E7</f>
        <v>AZE</v>
      </c>
      <c r="F9" s="55" t="str">
        <f>'Crisis Indicator Data'!B7</f>
        <v>Conflict,Displacement</v>
      </c>
      <c r="G9" s="52">
        <f t="shared" si="0"/>
        <v>1.6</v>
      </c>
      <c r="H9" s="51">
        <f t="shared" si="1"/>
        <v>2</v>
      </c>
      <c r="I9" s="130" t="str">
        <f t="shared" si="2"/>
        <v>Low</v>
      </c>
      <c r="J9" s="133" t="str">
        <f>INDEX(Trends!$D$3:$D$404,MATCH(C9,Trends!$C$3:$C$404,0))</f>
        <v>Decreasing</v>
      </c>
      <c r="K9" s="123" t="str">
        <f>IF(Reliability!B7="x","x",(IF(ROUNDUP(Reliability!B7,0)=1,"Very High",IF(ROUNDUP(Reliability!B7,0)=2,"High",IF(ROUNDUP(Reliability!B7,0)=3,"Medium",IF(ROUNDUP(Reliability!B7,0)=4,"Low","Very Low"))))))</f>
        <v>Medium</v>
      </c>
      <c r="L9" s="54">
        <f t="shared" si="3"/>
        <v>1.7</v>
      </c>
      <c r="M9" s="53">
        <f>'Impact of the crisis'!N10</f>
        <v>0.9</v>
      </c>
      <c r="N9" s="53">
        <f>'Impact of the crisis'!AB10</f>
        <v>2</v>
      </c>
      <c r="O9" s="54">
        <f>'Conditions of people affected'!R10</f>
        <v>1</v>
      </c>
      <c r="P9" s="53">
        <f>'Conditions of people affected'!K10</f>
        <v>0</v>
      </c>
      <c r="Q9" s="53">
        <f>'Conditions of people affected'!Q10</f>
        <v>2</v>
      </c>
      <c r="R9" s="53">
        <f t="shared" si="4"/>
        <v>2.5</v>
      </c>
      <c r="S9" s="53">
        <f>'Complexity of the crisis'!X10</f>
        <v>2.4</v>
      </c>
      <c r="T9" s="53">
        <f>'Complexity of the crisis'!AN10</f>
        <v>2.5</v>
      </c>
      <c r="U9" s="139" t="str">
        <f>VLOOKUP(C9,Lists!$C$3:$E$300,3,FALSE)</f>
        <v>Middle east</v>
      </c>
      <c r="V9" s="140">
        <v>45532</v>
      </c>
    </row>
    <row r="10" spans="1:22" ht="15.75" customHeight="1" x14ac:dyDescent="0.35">
      <c r="A10" s="55" t="str">
        <f>'Crisis Indicator Data'!A8</f>
        <v>Complex in Burundi</v>
      </c>
      <c r="B10" s="55" t="str">
        <f>Lists!G8</f>
        <v xml:space="preserve">Complex crisis </v>
      </c>
      <c r="C10" s="55" t="str">
        <f>'Crisis Indicator Data'!C8</f>
        <v>BDI001</v>
      </c>
      <c r="D10" s="55" t="str">
        <f>'Crisis Indicator Data'!D8</f>
        <v>Burundi</v>
      </c>
      <c r="E10" s="55" t="str">
        <f>'Crisis Indicator Data'!E8</f>
        <v>BDI</v>
      </c>
      <c r="F10" s="55" t="str">
        <f>'Crisis Indicator Data'!B8</f>
        <v>Violence,Displacement,Floods</v>
      </c>
      <c r="G10" s="52">
        <f t="shared" si="0"/>
        <v>3.3</v>
      </c>
      <c r="H10" s="51">
        <f t="shared" si="1"/>
        <v>4</v>
      </c>
      <c r="I10" s="130" t="str">
        <f t="shared" si="2"/>
        <v>High</v>
      </c>
      <c r="J10" s="133" t="str">
        <f>INDEX(Trends!$D$3:$D$404,MATCH(C10,Trends!$C$3:$C$404,0))</f>
        <v>Stable</v>
      </c>
      <c r="K10" s="123" t="str">
        <f>IF(Reliability!B8="x","x",(IF(ROUNDUP(Reliability!B8,0)=1,"Very High",IF(ROUNDUP(Reliability!B8,0)=2,"High",IF(ROUNDUP(Reliability!B8,0)=3,"Medium",IF(ROUNDUP(Reliability!B8,0)=4,"Low","Very Low"))))))</f>
        <v>Very High</v>
      </c>
      <c r="L10" s="54">
        <f t="shared" si="3"/>
        <v>3.4</v>
      </c>
      <c r="M10" s="53">
        <f>'Impact of the crisis'!N11</f>
        <v>4</v>
      </c>
      <c r="N10" s="53">
        <f>'Impact of the crisis'!AB11</f>
        <v>3</v>
      </c>
      <c r="O10" s="54">
        <f>'Conditions of people affected'!R11</f>
        <v>3.25</v>
      </c>
      <c r="P10" s="53">
        <f>'Conditions of people affected'!K11</f>
        <v>3.5</v>
      </c>
      <c r="Q10" s="53">
        <f>'Conditions of people affected'!Q11</f>
        <v>3</v>
      </c>
      <c r="R10" s="53">
        <f t="shared" si="4"/>
        <v>3.3</v>
      </c>
      <c r="S10" s="53">
        <f>'Complexity of the crisis'!X11</f>
        <v>3</v>
      </c>
      <c r="T10" s="53">
        <f>'Complexity of the crisis'!AN11</f>
        <v>3.5</v>
      </c>
      <c r="U10" s="139" t="str">
        <f>VLOOKUP(C10,Lists!$C$3:$E$300,3,FALSE)</f>
        <v>Africa</v>
      </c>
      <c r="V10" s="140">
        <v>45531</v>
      </c>
    </row>
    <row r="11" spans="1:22" ht="15.75" customHeight="1" x14ac:dyDescent="0.35">
      <c r="A11" s="55" t="str">
        <f>'Crisis Indicator Data'!A9</f>
        <v>Conflict in northern region</v>
      </c>
      <c r="B11" s="55" t="str">
        <f>Lists!G9</f>
        <v>Conflict in northern region in Benin</v>
      </c>
      <c r="C11" s="55" t="str">
        <f>'Crisis Indicator Data'!C9</f>
        <v>BEN002</v>
      </c>
      <c r="D11" s="55" t="str">
        <f>'Crisis Indicator Data'!D9</f>
        <v>Benin</v>
      </c>
      <c r="E11" s="55" t="str">
        <f>'Crisis Indicator Data'!E9</f>
        <v>BEN</v>
      </c>
      <c r="F11" s="55" t="str">
        <f>'Crisis Indicator Data'!B9</f>
        <v>Conflict,Displacement,Violence</v>
      </c>
      <c r="G11" s="52">
        <f t="shared" si="0"/>
        <v>2</v>
      </c>
      <c r="H11" s="51">
        <f t="shared" si="1"/>
        <v>2</v>
      </c>
      <c r="I11" s="130" t="str">
        <f t="shared" si="2"/>
        <v>Low</v>
      </c>
      <c r="J11" s="133" t="str">
        <f>INDEX(Trends!$D$3:$D$404,MATCH(C11,Trends!$C$3:$C$404,0))</f>
        <v>Increasing</v>
      </c>
      <c r="K11" s="123" t="str">
        <f>IF(Reliability!B9="x","x",(IF(ROUNDUP(Reliability!B9,0)=1,"Very High",IF(ROUNDUP(Reliability!B9,0)=2,"High",IF(ROUNDUP(Reliability!B9,0)=3,"Medium",IF(ROUNDUP(Reliability!B9,0)=4,"Low","Very Low"))))))</f>
        <v>Very High</v>
      </c>
      <c r="L11" s="54">
        <f t="shared" si="3"/>
        <v>2.1</v>
      </c>
      <c r="M11" s="53">
        <f>'Impact of the crisis'!N12</f>
        <v>1.7</v>
      </c>
      <c r="N11" s="53">
        <f>'Impact of the crisis'!AB12</f>
        <v>2.2999999999999998</v>
      </c>
      <c r="O11" s="54">
        <f>'Conditions of people affected'!R12</f>
        <v>1.65</v>
      </c>
      <c r="P11" s="53">
        <f>'Conditions of people affected'!K12</f>
        <v>1.3</v>
      </c>
      <c r="Q11" s="53">
        <f>'Conditions of people affected'!Q12</f>
        <v>2</v>
      </c>
      <c r="R11" s="53">
        <f t="shared" si="4"/>
        <v>2.4</v>
      </c>
      <c r="S11" s="53">
        <f>'Complexity of the crisis'!X12</f>
        <v>2.2999999999999998</v>
      </c>
      <c r="T11" s="53">
        <f>'Complexity of the crisis'!AN12</f>
        <v>2.5</v>
      </c>
      <c r="U11" s="139" t="str">
        <f>VLOOKUP(C11,Lists!$C$3:$E$300,3,FALSE)</f>
        <v>Africa</v>
      </c>
      <c r="V11" s="140">
        <v>45531</v>
      </c>
    </row>
    <row r="12" spans="1:22" ht="15.75" customHeight="1" x14ac:dyDescent="0.35">
      <c r="A12" s="55" t="str">
        <f>'Crisis Indicator Data'!A10</f>
        <v>Conflict in Burkina Faso</v>
      </c>
      <c r="B12" s="55" t="str">
        <f>Lists!G10</f>
        <v>Conflict</v>
      </c>
      <c r="C12" s="55" t="str">
        <f>'Crisis Indicator Data'!C10</f>
        <v>BFA002</v>
      </c>
      <c r="D12" s="55" t="str">
        <f>'Crisis Indicator Data'!D10</f>
        <v>Burkina Faso</v>
      </c>
      <c r="E12" s="55" t="str">
        <f>'Crisis Indicator Data'!E10</f>
        <v>BFA</v>
      </c>
      <c r="F12" s="55" t="str">
        <f>'Crisis Indicator Data'!B10</f>
        <v>Conflict,Displacement,Violence</v>
      </c>
      <c r="G12" s="52">
        <f t="shared" si="0"/>
        <v>4.2</v>
      </c>
      <c r="H12" s="51">
        <f t="shared" si="1"/>
        <v>5</v>
      </c>
      <c r="I12" s="130" t="str">
        <f t="shared" si="2"/>
        <v>Very High</v>
      </c>
      <c r="J12" s="133" t="str">
        <f>INDEX(Trends!$D$3:$D$404,MATCH(C12,Trends!$C$3:$C$404,0))</f>
        <v>Stable</v>
      </c>
      <c r="K12" s="123" t="str">
        <f>IF(Reliability!B10="x","x",(IF(ROUNDUP(Reliability!B10,0)=1,"Very High",IF(ROUNDUP(Reliability!B10,0)=2,"High",IF(ROUNDUP(Reliability!B10,0)=3,"Medium",IF(ROUNDUP(Reliability!B10,0)=4,"Low","Very Low"))))))</f>
        <v>Very High</v>
      </c>
      <c r="L12" s="54">
        <f t="shared" si="3"/>
        <v>4.3</v>
      </c>
      <c r="M12" s="53">
        <f>'Impact of the crisis'!N13</f>
        <v>4.7</v>
      </c>
      <c r="N12" s="53">
        <f>'Impact of the crisis'!AB13</f>
        <v>4.0999999999999996</v>
      </c>
      <c r="O12" s="54">
        <f>'Conditions of people affected'!R13</f>
        <v>4.3499999999999996</v>
      </c>
      <c r="P12" s="53">
        <f>'Conditions of people affected'!K13</f>
        <v>4.7</v>
      </c>
      <c r="Q12" s="53">
        <f>'Conditions of people affected'!Q13</f>
        <v>4</v>
      </c>
      <c r="R12" s="53">
        <f t="shared" si="4"/>
        <v>4</v>
      </c>
      <c r="S12" s="53">
        <f>'Complexity of the crisis'!X13</f>
        <v>3.4</v>
      </c>
      <c r="T12" s="53">
        <f>'Complexity of the crisis'!AN13</f>
        <v>4.5</v>
      </c>
      <c r="U12" s="139" t="str">
        <f>VLOOKUP(C12,Lists!$C$3:$E$300,3,FALSE)</f>
        <v>Africa</v>
      </c>
      <c r="V12" s="140">
        <v>45531</v>
      </c>
    </row>
    <row r="13" spans="1:22" ht="15.75" customHeight="1" x14ac:dyDescent="0.35">
      <c r="A13" s="55" t="str">
        <f>'Crisis Indicator Data'!A11</f>
        <v>Mutliple crises in Bangladesh</v>
      </c>
      <c r="B13" s="55" t="str">
        <f>Lists!G11</f>
        <v>Country Level</v>
      </c>
      <c r="C13" s="55" t="str">
        <f>'Crisis Indicator Data'!C11</f>
        <v>BGD001</v>
      </c>
      <c r="D13" s="55" t="str">
        <f>'Crisis Indicator Data'!D11</f>
        <v>Bangladesh</v>
      </c>
      <c r="E13" s="55" t="str">
        <f>'Crisis Indicator Data'!E11</f>
        <v>BGD</v>
      </c>
      <c r="F13" s="55" t="str">
        <f>'Crisis Indicator Data'!B11</f>
        <v>Conflict,Violence,Displacement,Floods</v>
      </c>
      <c r="G13" s="52">
        <f t="shared" si="0"/>
        <v>4</v>
      </c>
      <c r="H13" s="51">
        <f t="shared" si="1"/>
        <v>4</v>
      </c>
      <c r="I13" s="130" t="str">
        <f t="shared" si="2"/>
        <v>High</v>
      </c>
      <c r="J13" s="133" t="str">
        <f>INDEX(Trends!$D$3:$D$404,MATCH(C13,Trends!$C$3:$C$404,0))</f>
        <v>Increasing</v>
      </c>
      <c r="K13" s="123" t="str">
        <f>IF(Reliability!B11="x","x",(IF(ROUNDUP(Reliability!B11,0)=1,"Very High",IF(ROUNDUP(Reliability!B11,0)=2,"High",IF(ROUNDUP(Reliability!B11,0)=3,"Medium",IF(ROUNDUP(Reliability!B11,0)=4,"Low","Very Low"))))))</f>
        <v>Very High</v>
      </c>
      <c r="L13" s="54">
        <f t="shared" si="3"/>
        <v>3.8</v>
      </c>
      <c r="M13" s="53">
        <f>'Impact of the crisis'!N14</f>
        <v>4.7</v>
      </c>
      <c r="N13" s="53">
        <f>'Impact of the crisis'!AB14</f>
        <v>3.2</v>
      </c>
      <c r="O13" s="54">
        <f>'Conditions of people affected'!R14</f>
        <v>4.5</v>
      </c>
      <c r="P13" s="53">
        <f>'Conditions of people affected'!K14</f>
        <v>5</v>
      </c>
      <c r="Q13" s="53">
        <f>'Conditions of people affected'!Q14</f>
        <v>4</v>
      </c>
      <c r="R13" s="53">
        <f t="shared" si="4"/>
        <v>3.4</v>
      </c>
      <c r="S13" s="53">
        <f>'Complexity of the crisis'!X14</f>
        <v>2.7</v>
      </c>
      <c r="T13" s="53">
        <f>'Complexity of the crisis'!AN14</f>
        <v>4</v>
      </c>
      <c r="U13" s="139" t="str">
        <f>VLOOKUP(C13,Lists!$C$3:$E$300,3,FALSE)</f>
        <v>Asia</v>
      </c>
      <c r="V13" s="140">
        <v>45529</v>
      </c>
    </row>
    <row r="14" spans="1:22" ht="15.75" customHeight="1" x14ac:dyDescent="0.35">
      <c r="A14" s="55" t="str">
        <f>'Crisis Indicator Data'!A12</f>
        <v>Rohingya refugee crisis</v>
      </c>
      <c r="B14" s="55" t="str">
        <f>Lists!G12</f>
        <v>Rohingya Refugees</v>
      </c>
      <c r="C14" s="55" t="str">
        <f>'Crisis Indicator Data'!C12</f>
        <v>BGD002</v>
      </c>
      <c r="D14" s="55" t="str">
        <f>'Crisis Indicator Data'!D12</f>
        <v>Bangladesh</v>
      </c>
      <c r="E14" s="55" t="str">
        <f>'Crisis Indicator Data'!E12</f>
        <v>BGD</v>
      </c>
      <c r="F14" s="55" t="str">
        <f>'Crisis Indicator Data'!B12</f>
        <v>Conflict,Violence,Displacement</v>
      </c>
      <c r="G14" s="52">
        <f t="shared" si="0"/>
        <v>3.3</v>
      </c>
      <c r="H14" s="51">
        <f t="shared" si="1"/>
        <v>4</v>
      </c>
      <c r="I14" s="130" t="str">
        <f t="shared" si="2"/>
        <v>High</v>
      </c>
      <c r="J14" s="133" t="str">
        <f>INDEX(Trends!$D$3:$D$404,MATCH(C14,Trends!$C$3:$C$404,0))</f>
        <v>Increasing</v>
      </c>
      <c r="K14" s="123" t="str">
        <f>IF(Reliability!B12="x","x",(IF(ROUNDUP(Reliability!B12,0)=1,"Very High",IF(ROUNDUP(Reliability!B12,0)=2,"High",IF(ROUNDUP(Reliability!B12,0)=3,"Medium",IF(ROUNDUP(Reliability!B12,0)=4,"Low","Very Low"))))))</f>
        <v>Very High</v>
      </c>
      <c r="L14" s="54">
        <f t="shared" si="3"/>
        <v>2.8</v>
      </c>
      <c r="M14" s="53">
        <f>'Impact of the crisis'!N15</f>
        <v>0.2</v>
      </c>
      <c r="N14" s="53">
        <f>'Impact of the crisis'!AB15</f>
        <v>3.7</v>
      </c>
      <c r="O14" s="54">
        <f>'Conditions of people affected'!R15</f>
        <v>3.8</v>
      </c>
      <c r="P14" s="53">
        <f>'Conditions of people affected'!K15</f>
        <v>3.6</v>
      </c>
      <c r="Q14" s="53">
        <f>'Conditions of people affected'!Q15</f>
        <v>4</v>
      </c>
      <c r="R14" s="53">
        <f t="shared" si="4"/>
        <v>2.9</v>
      </c>
      <c r="S14" s="53">
        <f>'Complexity of the crisis'!X15</f>
        <v>2.7</v>
      </c>
      <c r="T14" s="53">
        <f>'Complexity of the crisis'!AN15</f>
        <v>3</v>
      </c>
      <c r="U14" s="139" t="str">
        <f>VLOOKUP(C14,Lists!$C$3:$E$300,3,FALSE)</f>
        <v>Asia</v>
      </c>
      <c r="V14" s="140">
        <v>45529</v>
      </c>
    </row>
    <row r="15" spans="1:22" ht="15.75" customHeight="1" x14ac:dyDescent="0.35">
      <c r="A15" s="55" t="str">
        <f>'Crisis Indicator Data'!A13</f>
        <v>Chronic Food Security Crisis in Bangladesh</v>
      </c>
      <c r="B15" s="55" t="str">
        <f>Lists!G13</f>
        <v>Chronic Food Security Crisis in Bangladesh</v>
      </c>
      <c r="C15" s="55" t="str">
        <f>'Crisis Indicator Data'!C13</f>
        <v>BGD012</v>
      </c>
      <c r="D15" s="55" t="str">
        <f>'Crisis Indicator Data'!D13</f>
        <v>Bangladesh</v>
      </c>
      <c r="E15" s="55" t="str">
        <f>'Crisis Indicator Data'!E13</f>
        <v>BGD</v>
      </c>
      <c r="F15" s="55" t="str">
        <f>'Crisis Indicator Data'!B13</f>
        <v>Food Security,Socio-political,Cyclone,Floods,Other seasonal event</v>
      </c>
      <c r="G15" s="52">
        <f t="shared" si="0"/>
        <v>3.6</v>
      </c>
      <c r="H15" s="51">
        <f t="shared" si="1"/>
        <v>4</v>
      </c>
      <c r="I15" s="130" t="str">
        <f t="shared" si="2"/>
        <v>High</v>
      </c>
      <c r="J15" s="133" t="str">
        <f>INDEX(Trends!$D$3:$D$404,MATCH(C15,Trends!$C$3:$C$404,0))</f>
        <v>Increasing</v>
      </c>
      <c r="K15" s="123" t="str">
        <f>IF(Reliability!B13="x","x",(IF(ROUNDUP(Reliability!B13,0)=1,"Very High",IF(ROUNDUP(Reliability!B13,0)=2,"High",IF(ROUNDUP(Reliability!B13,0)=3,"Medium",IF(ROUNDUP(Reliability!B13,0)=4,"Low","Very Low"))))))</f>
        <v>Very High</v>
      </c>
      <c r="L15" s="54">
        <f t="shared" si="3"/>
        <v>3.5</v>
      </c>
      <c r="M15" s="53">
        <f>'Impact of the crisis'!N16</f>
        <v>4.7</v>
      </c>
      <c r="N15" s="53">
        <f>'Impact of the crisis'!AB16</f>
        <v>2.5</v>
      </c>
      <c r="O15" s="54">
        <f>'Conditions of people affected'!R16</f>
        <v>4.5</v>
      </c>
      <c r="P15" s="53">
        <f>'Conditions of people affected'!K16</f>
        <v>5</v>
      </c>
      <c r="Q15" s="53">
        <f>'Conditions of people affected'!Q16</f>
        <v>4</v>
      </c>
      <c r="R15" s="53">
        <f t="shared" si="4"/>
        <v>2.1</v>
      </c>
      <c r="S15" s="53">
        <f>'Complexity of the crisis'!X16</f>
        <v>2.7</v>
      </c>
      <c r="T15" s="53">
        <f>'Complexity of the crisis'!AN16</f>
        <v>1.5</v>
      </c>
      <c r="U15" s="139" t="str">
        <f>VLOOKUP(C15,Lists!$C$3:$E$300,3,FALSE)</f>
        <v>Asia</v>
      </c>
      <c r="V15" s="140">
        <v>45529</v>
      </c>
    </row>
    <row r="16" spans="1:22" ht="15.75" customHeight="1" x14ac:dyDescent="0.35">
      <c r="A16" s="55" t="str">
        <f>'Crisis Indicator Data'!A14</f>
        <v>Cyclone Remal</v>
      </c>
      <c r="B16" s="55" t="str">
        <f>Lists!G14</f>
        <v>Cyclone Remal in Bangladesh</v>
      </c>
      <c r="C16" s="55" t="str">
        <f>'Crisis Indicator Data'!C14</f>
        <v>BGD013</v>
      </c>
      <c r="D16" s="55" t="str">
        <f>'Crisis Indicator Data'!D14</f>
        <v>Bangladesh</v>
      </c>
      <c r="E16" s="55" t="str">
        <f>'Crisis Indicator Data'!E14</f>
        <v>BGD</v>
      </c>
      <c r="F16" s="55" t="str">
        <f>'Crisis Indicator Data'!B14</f>
        <v>Cyclone,Floods</v>
      </c>
      <c r="G16" s="52">
        <f t="shared" si="0"/>
        <v>2.7</v>
      </c>
      <c r="H16" s="51">
        <f t="shared" si="1"/>
        <v>3</v>
      </c>
      <c r="I16" s="130" t="str">
        <f t="shared" si="2"/>
        <v>Medium</v>
      </c>
      <c r="J16" s="133" t="str">
        <f>INDEX(Trends!$D$3:$D$404,MATCH(C16,Trends!$C$3:$C$404,0))</f>
        <v>-</v>
      </c>
      <c r="K16" s="123" t="str">
        <f>IF(Reliability!B14="x","x",(IF(ROUNDUP(Reliability!B14,0)=1,"Very High",IF(ROUNDUP(Reliability!B14,0)=2,"High",IF(ROUNDUP(Reliability!B14,0)=3,"Medium",IF(ROUNDUP(Reliability!B14,0)=4,"Low","Very Low"))))))</f>
        <v>Very High</v>
      </c>
      <c r="L16" s="54">
        <f t="shared" si="3"/>
        <v>2.2000000000000002</v>
      </c>
      <c r="M16" s="53">
        <f>'Impact of the crisis'!N17</f>
        <v>2.7</v>
      </c>
      <c r="N16" s="53">
        <f>'Impact of the crisis'!AB17</f>
        <v>2</v>
      </c>
      <c r="O16" s="54">
        <f>'Conditions of people affected'!R17</f>
        <v>2.75</v>
      </c>
      <c r="P16" s="53">
        <f>'Conditions of people affected'!K17</f>
        <v>3.5</v>
      </c>
      <c r="Q16" s="53">
        <f>'Conditions of people affected'!Q17</f>
        <v>2</v>
      </c>
      <c r="R16" s="53">
        <f t="shared" si="4"/>
        <v>2.9</v>
      </c>
      <c r="S16" s="53">
        <f>'Complexity of the crisis'!X17</f>
        <v>2.7</v>
      </c>
      <c r="T16" s="53">
        <f>'Complexity of the crisis'!AN17</f>
        <v>3</v>
      </c>
      <c r="U16" s="139" t="str">
        <f>VLOOKUP(C16,Lists!$C$3:$E$300,3,FALSE)</f>
        <v>Asia</v>
      </c>
      <c r="V16" s="140">
        <v>45529</v>
      </c>
    </row>
    <row r="17" spans="1:22" ht="15.75" customHeight="1" x14ac:dyDescent="0.35">
      <c r="A17" s="55" t="str">
        <f>'Crisis Indicator Data'!A15</f>
        <v>2024 Monsoon Floods in Bangladesh</v>
      </c>
      <c r="B17" s="55" t="str">
        <f>Lists!G15</f>
        <v>2024 Monsoon Floods</v>
      </c>
      <c r="C17" s="55" t="str">
        <f>'Crisis Indicator Data'!C15</f>
        <v>BGD014</v>
      </c>
      <c r="D17" s="55" t="str">
        <f>'Crisis Indicator Data'!D15</f>
        <v>Bangladesh</v>
      </c>
      <c r="E17" s="55" t="str">
        <f>'Crisis Indicator Data'!E15</f>
        <v>BGD</v>
      </c>
      <c r="F17" s="55" t="str">
        <f>'Crisis Indicator Data'!B15</f>
        <v>Floods</v>
      </c>
      <c r="G17" s="52">
        <f t="shared" si="0"/>
        <v>2.8</v>
      </c>
      <c r="H17" s="51">
        <f t="shared" si="1"/>
        <v>3</v>
      </c>
      <c r="I17" s="130" t="str">
        <f t="shared" si="2"/>
        <v>Medium</v>
      </c>
      <c r="J17" s="133" t="str">
        <f>INDEX(Trends!$D$3:$D$404,MATCH(C17,Trends!$C$3:$C$404,0))</f>
        <v>-</v>
      </c>
      <c r="K17" s="123" t="str">
        <f>IF(Reliability!B15="x","x",(IF(ROUNDUP(Reliability!B15,0)=1,"Very High",IF(ROUNDUP(Reliability!B15,0)=2,"High",IF(ROUNDUP(Reliability!B15,0)=3,"Medium",IF(ROUNDUP(Reliability!B15,0)=4,"Low","Very Low"))))))</f>
        <v>Very High</v>
      </c>
      <c r="L17" s="54">
        <f t="shared" si="3"/>
        <v>2.5</v>
      </c>
      <c r="M17" s="53">
        <f>'Impact of the crisis'!N18</f>
        <v>3</v>
      </c>
      <c r="N17" s="53">
        <f>'Impact of the crisis'!AB18</f>
        <v>2.2999999999999998</v>
      </c>
      <c r="O17" s="54">
        <f>'Conditions of people affected'!R18</f>
        <v>2.8</v>
      </c>
      <c r="P17" s="53">
        <f>'Conditions of people affected'!K18</f>
        <v>3.6</v>
      </c>
      <c r="Q17" s="53">
        <f>'Conditions of people affected'!Q18</f>
        <v>2</v>
      </c>
      <c r="R17" s="53">
        <f t="shared" si="4"/>
        <v>2.9</v>
      </c>
      <c r="S17" s="53">
        <f>'Complexity of the crisis'!X18</f>
        <v>2.7</v>
      </c>
      <c r="T17" s="53">
        <f>'Complexity of the crisis'!AN18</f>
        <v>3</v>
      </c>
      <c r="U17" s="139" t="str">
        <f>VLOOKUP(C17,Lists!$C$3:$E$300,3,FALSE)</f>
        <v>Asia</v>
      </c>
      <c r="V17" s="140">
        <v>45529</v>
      </c>
    </row>
    <row r="18" spans="1:22" ht="15.75" customHeight="1" x14ac:dyDescent="0.35">
      <c r="A18" s="55" t="str">
        <f>'Crisis Indicator Data'!A16</f>
        <v>Displacement from Russia-Ukraine conflict in Bulgaria</v>
      </c>
      <c r="B18" s="55" t="str">
        <f>Lists!G16</f>
        <v>Displacement from Russia-Ukraine conflict</v>
      </c>
      <c r="C18" s="55" t="str">
        <f>'Crisis Indicator Data'!C16</f>
        <v>BGR002</v>
      </c>
      <c r="D18" s="55" t="str">
        <f>'Crisis Indicator Data'!D16</f>
        <v>Bulgaria</v>
      </c>
      <c r="E18" s="55" t="str">
        <f>'Crisis Indicator Data'!E16</f>
        <v>BGR</v>
      </c>
      <c r="F18" s="55" t="str">
        <f>'Crisis Indicator Data'!B16</f>
        <v>Conflict,Displacement</v>
      </c>
      <c r="G18" s="52">
        <f t="shared" si="0"/>
        <v>1.5</v>
      </c>
      <c r="H18" s="51">
        <f t="shared" si="1"/>
        <v>2</v>
      </c>
      <c r="I18" s="130" t="str">
        <f t="shared" si="2"/>
        <v>Low</v>
      </c>
      <c r="J18" s="133" t="str">
        <f>INDEX(Trends!$D$3:$D$404,MATCH(C18,Trends!$C$3:$C$404,0))</f>
        <v>Decreasing</v>
      </c>
      <c r="K18" s="123" t="str">
        <f>IF(Reliability!B16="x","x",(IF(ROUNDUP(Reliability!B16,0)=1,"Very High",IF(ROUNDUP(Reliability!B16,0)=2,"High",IF(ROUNDUP(Reliability!B16,0)=3,"Medium",IF(ROUNDUP(Reliability!B16,0)=4,"Low","Very Low"))))))</f>
        <v>Very High</v>
      </c>
      <c r="L18" s="54">
        <f t="shared" si="3"/>
        <v>2.5</v>
      </c>
      <c r="M18" s="53">
        <f>'Impact of the crisis'!N19</f>
        <v>4</v>
      </c>
      <c r="N18" s="53">
        <f>'Impact of the crisis'!AB19</f>
        <v>1.4</v>
      </c>
      <c r="O18" s="54">
        <f>'Conditions of people affected'!R19</f>
        <v>1.1499999999999999</v>
      </c>
      <c r="P18" s="53">
        <f>'Conditions of people affected'!K19</f>
        <v>1.3</v>
      </c>
      <c r="Q18" s="53">
        <f>'Conditions of people affected'!Q19</f>
        <v>1</v>
      </c>
      <c r="R18" s="53">
        <f t="shared" si="4"/>
        <v>1.3</v>
      </c>
      <c r="S18" s="53">
        <f>'Complexity of the crisis'!X19</f>
        <v>1.5</v>
      </c>
      <c r="T18" s="53">
        <f>'Complexity of the crisis'!AN19</f>
        <v>1</v>
      </c>
      <c r="U18" s="139" t="str">
        <f>VLOOKUP(C18,Lists!$C$3:$E$300,3,FALSE)</f>
        <v>Europe</v>
      </c>
      <c r="V18" s="140">
        <v>45526</v>
      </c>
    </row>
    <row r="19" spans="1:22" ht="15.75" customHeight="1" x14ac:dyDescent="0.35">
      <c r="A19" s="55" t="str">
        <f>'Crisis Indicator Data'!A17</f>
        <v>Displacement from Russia-Ukraine conflict in Belarus</v>
      </c>
      <c r="B19" s="55" t="str">
        <f>Lists!G17</f>
        <v>Displacement from Russia-Ukraine conflict</v>
      </c>
      <c r="C19" s="55" t="str">
        <f>'Crisis Indicator Data'!C17</f>
        <v>BLR002</v>
      </c>
      <c r="D19" s="55" t="str">
        <f>'Crisis Indicator Data'!D17</f>
        <v>Belarus</v>
      </c>
      <c r="E19" s="55" t="str">
        <f>'Crisis Indicator Data'!E17</f>
        <v>BLR</v>
      </c>
      <c r="F19" s="55" t="str">
        <f>'Crisis Indicator Data'!B17</f>
        <v>Displacement,Conflict</v>
      </c>
      <c r="G19" s="52">
        <f t="shared" si="0"/>
        <v>1.8</v>
      </c>
      <c r="H19" s="51">
        <f t="shared" si="1"/>
        <v>2</v>
      </c>
      <c r="I19" s="130" t="str">
        <f t="shared" si="2"/>
        <v>Low</v>
      </c>
      <c r="J19" s="133" t="str">
        <f>INDEX(Trends!$D$3:$D$404,MATCH(C19,Trends!$C$3:$C$404,0))</f>
        <v>Decreasing</v>
      </c>
      <c r="K19" s="123" t="str">
        <f>IF(Reliability!B17="x","x",(IF(ROUNDUP(Reliability!B17,0)=1,"Very High",IF(ROUNDUP(Reliability!B17,0)=2,"High",IF(ROUNDUP(Reliability!B17,0)=3,"Medium",IF(ROUNDUP(Reliability!B17,0)=4,"Low","Very Low"))))))</f>
        <v>Very High</v>
      </c>
      <c r="L19" s="54">
        <f t="shared" si="3"/>
        <v>2.6</v>
      </c>
      <c r="M19" s="53">
        <f>'Impact of the crisis'!N20</f>
        <v>4.3</v>
      </c>
      <c r="N19" s="53">
        <f>'Impact of the crisis'!AB20</f>
        <v>1.3</v>
      </c>
      <c r="O19" s="54">
        <f>'Conditions of people affected'!R20</f>
        <v>1.1000000000000001</v>
      </c>
      <c r="P19" s="53">
        <f>'Conditions of people affected'!K20</f>
        <v>1.2</v>
      </c>
      <c r="Q19" s="53">
        <f>'Conditions of people affected'!Q20</f>
        <v>1</v>
      </c>
      <c r="R19" s="53">
        <f t="shared" si="4"/>
        <v>2.2000000000000002</v>
      </c>
      <c r="S19" s="53">
        <f>'Complexity of the crisis'!X20</f>
        <v>2.2999999999999998</v>
      </c>
      <c r="T19" s="53">
        <f>'Complexity of the crisis'!AN20</f>
        <v>2</v>
      </c>
      <c r="U19" s="139" t="str">
        <f>VLOOKUP(C19,Lists!$C$3:$E$300,3,FALSE)</f>
        <v>Europe</v>
      </c>
      <c r="V19" s="140">
        <v>45526</v>
      </c>
    </row>
    <row r="20" spans="1:22" ht="15.75" customHeight="1" x14ac:dyDescent="0.35">
      <c r="A20" s="55" t="str">
        <f>'Crisis Indicator Data'!A18</f>
        <v>Country level Brazil</v>
      </c>
      <c r="B20" s="55" t="str">
        <f>Lists!G18</f>
        <v>Country level</v>
      </c>
      <c r="C20" s="55" t="str">
        <f>'Crisis Indicator Data'!C18</f>
        <v>BRA001</v>
      </c>
      <c r="D20" s="55" t="str">
        <f>'Crisis Indicator Data'!D18</f>
        <v>Brazil</v>
      </c>
      <c r="E20" s="55" t="str">
        <f>'Crisis Indicator Data'!E18</f>
        <v>BRA</v>
      </c>
      <c r="F20" s="55" t="str">
        <f>'Crisis Indicator Data'!B18</f>
        <v>Displacement,Floods</v>
      </c>
      <c r="G20" s="52">
        <f t="shared" si="0"/>
        <v>2.5</v>
      </c>
      <c r="H20" s="51">
        <f t="shared" si="1"/>
        <v>3</v>
      </c>
      <c r="I20" s="130" t="str">
        <f t="shared" si="2"/>
        <v>Medium</v>
      </c>
      <c r="J20" s="133" t="str">
        <f>INDEX(Trends!$D$3:$D$404,MATCH(C20,Trends!$C$3:$C$404,0))</f>
        <v>Increasing</v>
      </c>
      <c r="K20" s="123" t="str">
        <f>IF(Reliability!B18="x","x",(IF(ROUNDUP(Reliability!B18,0)=1,"Very High",IF(ROUNDUP(Reliability!B18,0)=2,"High",IF(ROUNDUP(Reliability!B18,0)=3,"Medium",IF(ROUNDUP(Reliability!B18,0)=4,"Low","Very Low"))))))</f>
        <v>Very High</v>
      </c>
      <c r="L20" s="54">
        <f t="shared" si="3"/>
        <v>3.2</v>
      </c>
      <c r="M20" s="53">
        <f>'Impact of the crisis'!N21</f>
        <v>4.5</v>
      </c>
      <c r="N20" s="53">
        <f>'Impact of the crisis'!AB21</f>
        <v>2.2000000000000002</v>
      </c>
      <c r="O20" s="54">
        <f>'Conditions of people affected'!R21</f>
        <v>2.2000000000000002</v>
      </c>
      <c r="P20" s="53">
        <f>'Conditions of people affected'!K21</f>
        <v>3.4</v>
      </c>
      <c r="Q20" s="53">
        <f>'Conditions of people affected'!Q21</f>
        <v>1</v>
      </c>
      <c r="R20" s="53">
        <f t="shared" si="4"/>
        <v>2.5</v>
      </c>
      <c r="S20" s="53">
        <f>'Complexity of the crisis'!X21</f>
        <v>1.9</v>
      </c>
      <c r="T20" s="53">
        <f>'Complexity of the crisis'!AN21</f>
        <v>3</v>
      </c>
      <c r="U20" s="139" t="str">
        <f>VLOOKUP(C20,Lists!$C$3:$E$300,3,FALSE)</f>
        <v>Americas</v>
      </c>
      <c r="V20" s="140">
        <v>45504</v>
      </c>
    </row>
    <row r="21" spans="1:22" ht="15.75" customHeight="1" x14ac:dyDescent="0.35">
      <c r="A21" s="55" t="str">
        <f>'Crisis Indicator Data'!A19</f>
        <v>Venezuela displacement in Brazil</v>
      </c>
      <c r="B21" s="55" t="str">
        <f>Lists!G19</f>
        <v>Venezuelan refugees</v>
      </c>
      <c r="C21" s="55" t="str">
        <f>'Crisis Indicator Data'!C19</f>
        <v>BRA002</v>
      </c>
      <c r="D21" s="55" t="str">
        <f>'Crisis Indicator Data'!D19</f>
        <v>Brazil</v>
      </c>
      <c r="E21" s="55" t="str">
        <f>'Crisis Indicator Data'!E19</f>
        <v>BRA</v>
      </c>
      <c r="F21" s="55" t="str">
        <f>'Crisis Indicator Data'!B19</f>
        <v>Displacement</v>
      </c>
      <c r="G21" s="52">
        <f t="shared" si="0"/>
        <v>2.2999999999999998</v>
      </c>
      <c r="H21" s="51">
        <f t="shared" si="1"/>
        <v>3</v>
      </c>
      <c r="I21" s="130" t="str">
        <f t="shared" si="2"/>
        <v>Medium</v>
      </c>
      <c r="J21" s="133" t="str">
        <f>INDEX(Trends!$D$3:$D$404,MATCH(C21,Trends!$C$3:$C$404,0))</f>
        <v>Stable</v>
      </c>
      <c r="K21" s="123" t="str">
        <f>IF(Reliability!B19="x","x",(IF(ROUNDUP(Reliability!B19,0)=1,"Very High",IF(ROUNDUP(Reliability!B19,0)=2,"High",IF(ROUNDUP(Reliability!B19,0)=3,"Medium",IF(ROUNDUP(Reliability!B19,0)=4,"Low","Very Low"))))))</f>
        <v>Very High</v>
      </c>
      <c r="L21" s="54">
        <f t="shared" si="3"/>
        <v>2.8</v>
      </c>
      <c r="M21" s="53">
        <f>'Impact of the crisis'!N22</f>
        <v>3.8</v>
      </c>
      <c r="N21" s="53">
        <f>'Impact of the crisis'!AB22</f>
        <v>2.1</v>
      </c>
      <c r="O21" s="54">
        <f>'Conditions of people affected'!R22</f>
        <v>1.95</v>
      </c>
      <c r="P21" s="53">
        <f>'Conditions of people affected'!K22</f>
        <v>2.9</v>
      </c>
      <c r="Q21" s="53">
        <f>'Conditions of people affected'!Q22</f>
        <v>1</v>
      </c>
      <c r="R21" s="53">
        <f t="shared" si="4"/>
        <v>2.5</v>
      </c>
      <c r="S21" s="53">
        <f>'Complexity of the crisis'!X22</f>
        <v>1.9</v>
      </c>
      <c r="T21" s="53">
        <f>'Complexity of the crisis'!AN22</f>
        <v>3</v>
      </c>
      <c r="U21" s="139" t="str">
        <f>VLOOKUP(C21,Lists!$C$3:$E$300,3,FALSE)</f>
        <v>Americas</v>
      </c>
      <c r="V21" s="140">
        <v>45504</v>
      </c>
    </row>
    <row r="22" spans="1:22" ht="15.75" customHeight="1" x14ac:dyDescent="0.35">
      <c r="A22" s="55" t="str">
        <f>'Crisis Indicator Data'!A20</f>
        <v>Drought in the Amazonas</v>
      </c>
      <c r="B22" s="55" t="str">
        <f>Lists!G20</f>
        <v>Drought in the Amazonas</v>
      </c>
      <c r="C22" s="55" t="str">
        <f>'Crisis Indicator Data'!C20</f>
        <v>BRA004</v>
      </c>
      <c r="D22" s="55" t="str">
        <f>'Crisis Indicator Data'!D20</f>
        <v>Brazil</v>
      </c>
      <c r="E22" s="55" t="str">
        <f>'Crisis Indicator Data'!E20</f>
        <v>BRA</v>
      </c>
      <c r="F22" s="55" t="str">
        <f>'Crisis Indicator Data'!B20</f>
        <v>Drought</v>
      </c>
      <c r="G22" s="52">
        <f t="shared" si="0"/>
        <v>2.1</v>
      </c>
      <c r="H22" s="51">
        <f t="shared" si="1"/>
        <v>3</v>
      </c>
      <c r="I22" s="130" t="str">
        <f t="shared" si="2"/>
        <v>Medium</v>
      </c>
      <c r="J22" s="133" t="str">
        <f>INDEX(Trends!$D$3:$D$404,MATCH(C22,Trends!$C$3:$C$404,0))</f>
        <v>Decreasing</v>
      </c>
      <c r="K22" s="123" t="str">
        <f>IF(Reliability!B20="x","x",(IF(ROUNDUP(Reliability!B20,0)=1,"Very High",IF(ROUNDUP(Reliability!B20,0)=2,"High",IF(ROUNDUP(Reliability!B20,0)=3,"Medium",IF(ROUNDUP(Reliability!B20,0)=4,"Low","Very Low"))))))</f>
        <v>Medium</v>
      </c>
      <c r="L22" s="54">
        <f t="shared" si="3"/>
        <v>1.2</v>
      </c>
      <c r="M22" s="53">
        <f>'Impact of the crisis'!N23</f>
        <v>2.1</v>
      </c>
      <c r="N22" s="53">
        <f>'Impact of the crisis'!AB23</f>
        <v>0.7</v>
      </c>
      <c r="O22" s="54">
        <f>'Conditions of people affected'!R23</f>
        <v>3</v>
      </c>
      <c r="P22" s="53">
        <f>'Conditions of people affected'!K23</f>
        <v>3</v>
      </c>
      <c r="Q22" s="53">
        <f>'Conditions of people affected'!Q23</f>
        <v>3</v>
      </c>
      <c r="R22" s="53">
        <f t="shared" si="4"/>
        <v>1.2</v>
      </c>
      <c r="S22" s="53">
        <f>'Complexity of the crisis'!X23</f>
        <v>1.9</v>
      </c>
      <c r="T22" s="53">
        <f>'Complexity of the crisis'!AN23</f>
        <v>0.5</v>
      </c>
      <c r="U22" s="139" t="str">
        <f>VLOOKUP(C22,Lists!$C$3:$E$300,3,FALSE)</f>
        <v>Americas</v>
      </c>
      <c r="V22" s="140">
        <v>45504</v>
      </c>
    </row>
    <row r="23" spans="1:22" ht="15.75" customHeight="1" x14ac:dyDescent="0.35">
      <c r="A23" s="55" t="str">
        <f>'Crisis Indicator Data'!A21</f>
        <v>Complex crisis in CAR</v>
      </c>
      <c r="B23" s="55" t="str">
        <f>Lists!G21</f>
        <v>Complex crisis</v>
      </c>
      <c r="C23" s="55" t="str">
        <f>'Crisis Indicator Data'!C21</f>
        <v>CAF001</v>
      </c>
      <c r="D23" s="55" t="str">
        <f>'Crisis Indicator Data'!D21</f>
        <v>CAR</v>
      </c>
      <c r="E23" s="55" t="str">
        <f>'Crisis Indicator Data'!E21</f>
        <v>CAF</v>
      </c>
      <c r="F23" s="55" t="str">
        <f>'Crisis Indicator Data'!B21</f>
        <v>Conflict,Displacement</v>
      </c>
      <c r="G23" s="52">
        <f t="shared" si="0"/>
        <v>4.0999999999999996</v>
      </c>
      <c r="H23" s="51">
        <f t="shared" si="1"/>
        <v>5</v>
      </c>
      <c r="I23" s="130" t="str">
        <f t="shared" si="2"/>
        <v>Very High</v>
      </c>
      <c r="J23" s="133" t="str">
        <f>INDEX(Trends!$D$3:$D$404,MATCH(C23,Trends!$C$3:$C$404,0))</f>
        <v>Stable</v>
      </c>
      <c r="K23" s="123" t="str">
        <f>IF(Reliability!B21="x","x",(IF(ROUNDUP(Reliability!B21,0)=1,"Very High",IF(ROUNDUP(Reliability!B21,0)=2,"High",IF(ROUNDUP(Reliability!B21,0)=3,"Medium",IF(ROUNDUP(Reliability!B21,0)=4,"Low","Very Low"))))))</f>
        <v>Very High</v>
      </c>
      <c r="L23" s="54">
        <f t="shared" si="3"/>
        <v>4.2</v>
      </c>
      <c r="M23" s="53">
        <f>'Impact of the crisis'!N24</f>
        <v>4.4000000000000004</v>
      </c>
      <c r="N23" s="53">
        <f>'Impact of the crisis'!AB24</f>
        <v>4.0999999999999996</v>
      </c>
      <c r="O23" s="54">
        <f>'Conditions of people affected'!R24</f>
        <v>4.05</v>
      </c>
      <c r="P23" s="53">
        <f>'Conditions of people affected'!K24</f>
        <v>4.0999999999999996</v>
      </c>
      <c r="Q23" s="53">
        <f>'Conditions of people affected'!Q24</f>
        <v>4</v>
      </c>
      <c r="R23" s="53">
        <f t="shared" si="4"/>
        <v>4</v>
      </c>
      <c r="S23" s="53">
        <f>'Complexity of the crisis'!X24</f>
        <v>4</v>
      </c>
      <c r="T23" s="53">
        <f>'Complexity of the crisis'!AN24</f>
        <v>4</v>
      </c>
      <c r="U23" s="139" t="str">
        <f>VLOOKUP(C23,Lists!$C$3:$E$300,3,FALSE)</f>
        <v>Africa</v>
      </c>
      <c r="V23" s="140">
        <v>45531</v>
      </c>
    </row>
    <row r="24" spans="1:22" ht="15.75" customHeight="1" x14ac:dyDescent="0.35">
      <c r="A24" s="55" t="str">
        <f>'Crisis Indicator Data'!A22</f>
        <v>Venezuela displacement in Chile</v>
      </c>
      <c r="B24" s="55" t="str">
        <f>Lists!G22</f>
        <v>Venezuelan refugees</v>
      </c>
      <c r="C24" s="55" t="str">
        <f>'Crisis Indicator Data'!C22</f>
        <v>CHL002</v>
      </c>
      <c r="D24" s="55" t="str">
        <f>'Crisis Indicator Data'!D22</f>
        <v>Chile</v>
      </c>
      <c r="E24" s="55" t="str">
        <f>'Crisis Indicator Data'!E22</f>
        <v>CHL</v>
      </c>
      <c r="F24" s="55" t="str">
        <f>'Crisis Indicator Data'!B22</f>
        <v>Displacement</v>
      </c>
      <c r="G24" s="52">
        <f t="shared" si="0"/>
        <v>2.5</v>
      </c>
      <c r="H24" s="51">
        <f t="shared" si="1"/>
        <v>3</v>
      </c>
      <c r="I24" s="130" t="str">
        <f t="shared" si="2"/>
        <v>Medium</v>
      </c>
      <c r="J24" s="133" t="str">
        <f>INDEX(Trends!$D$3:$D$404,MATCH(C24,Trends!$C$3:$C$404,0))</f>
        <v>Stable</v>
      </c>
      <c r="K24" s="123" t="str">
        <f>IF(Reliability!B22="x","x",(IF(ROUNDUP(Reliability!B22,0)=1,"Very High",IF(ROUNDUP(Reliability!B22,0)=2,"High",IF(ROUNDUP(Reliability!B22,0)=3,"Medium",IF(ROUNDUP(Reliability!B22,0)=4,"Low","Very Low"))))))</f>
        <v>Very High</v>
      </c>
      <c r="L24" s="54">
        <f t="shared" si="3"/>
        <v>3.7</v>
      </c>
      <c r="M24" s="53">
        <f>'Impact of the crisis'!N25</f>
        <v>4.8</v>
      </c>
      <c r="N24" s="53">
        <f>'Impact of the crisis'!AB25</f>
        <v>2.9</v>
      </c>
      <c r="O24" s="54">
        <f>'Conditions of people affected'!R25</f>
        <v>2.2000000000000002</v>
      </c>
      <c r="P24" s="53">
        <f>'Conditions of people affected'!K25</f>
        <v>2.4</v>
      </c>
      <c r="Q24" s="53">
        <f>'Conditions of people affected'!Q25</f>
        <v>2</v>
      </c>
      <c r="R24" s="53">
        <f t="shared" si="4"/>
        <v>1.9</v>
      </c>
      <c r="S24" s="53">
        <f>'Complexity of the crisis'!X25</f>
        <v>1.2</v>
      </c>
      <c r="T24" s="53">
        <f>'Complexity of the crisis'!AN25</f>
        <v>2.5</v>
      </c>
      <c r="U24" s="139" t="str">
        <f>VLOOKUP(C24,Lists!$C$3:$E$300,3,FALSE)</f>
        <v>Americas</v>
      </c>
      <c r="V24" s="140">
        <v>45530</v>
      </c>
    </row>
    <row r="25" spans="1:22" ht="15.75" customHeight="1" x14ac:dyDescent="0.35">
      <c r="A25" s="55" t="str">
        <f>'Crisis Indicator Data'!A23</f>
        <v>Multiple crises in Cameroon</v>
      </c>
      <c r="B25" s="55" t="str">
        <f>Lists!G23</f>
        <v>Country level</v>
      </c>
      <c r="C25" s="55" t="str">
        <f>'Crisis Indicator Data'!C23</f>
        <v>CMR001</v>
      </c>
      <c r="D25" s="55" t="str">
        <f>'Crisis Indicator Data'!D23</f>
        <v>Cameroon</v>
      </c>
      <c r="E25" s="55" t="str">
        <f>'Crisis Indicator Data'!E23</f>
        <v>CMR</v>
      </c>
      <c r="F25" s="55" t="str">
        <f>'Crisis Indicator Data'!B23</f>
        <v>Conflict,Displacement</v>
      </c>
      <c r="G25" s="52">
        <f t="shared" si="0"/>
        <v>3.8</v>
      </c>
      <c r="H25" s="51">
        <f t="shared" si="1"/>
        <v>4</v>
      </c>
      <c r="I25" s="130" t="str">
        <f t="shared" si="2"/>
        <v>High</v>
      </c>
      <c r="J25" s="133" t="str">
        <f>INDEX(Trends!$D$3:$D$404,MATCH(C25,Trends!$C$3:$C$404,0))</f>
        <v>Decreasing</v>
      </c>
      <c r="K25" s="123" t="str">
        <f>IF(Reliability!B23="x","x",(IF(ROUNDUP(Reliability!B23,0)=1,"Very High",IF(ROUNDUP(Reliability!B23,0)=2,"High",IF(ROUNDUP(Reliability!B23,0)=3,"Medium",IF(ROUNDUP(Reliability!B23,0)=4,"Low","Very Low"))))))</f>
        <v>Very High</v>
      </c>
      <c r="L25" s="54">
        <f t="shared" si="3"/>
        <v>4.0999999999999996</v>
      </c>
      <c r="M25" s="53">
        <f>'Impact of the crisis'!N26</f>
        <v>4.5</v>
      </c>
      <c r="N25" s="53">
        <f>'Impact of the crisis'!AB26</f>
        <v>3.8</v>
      </c>
      <c r="O25" s="54">
        <f>'Conditions of people affected'!R26</f>
        <v>3.6</v>
      </c>
      <c r="P25" s="53">
        <f>'Conditions of people affected'!K26</f>
        <v>4.2</v>
      </c>
      <c r="Q25" s="53">
        <f>'Conditions of people affected'!Q26</f>
        <v>3</v>
      </c>
      <c r="R25" s="53">
        <f t="shared" si="4"/>
        <v>3.9</v>
      </c>
      <c r="S25" s="53">
        <f>'Complexity of the crisis'!X26</f>
        <v>3.8</v>
      </c>
      <c r="T25" s="53">
        <f>'Complexity of the crisis'!AN26</f>
        <v>4</v>
      </c>
      <c r="U25" s="139" t="str">
        <f>VLOOKUP(C25,Lists!$C$3:$E$300,3,FALSE)</f>
        <v>Africa</v>
      </c>
      <c r="V25" s="140">
        <v>45531</v>
      </c>
    </row>
    <row r="26" spans="1:22" ht="15.75" customHeight="1" x14ac:dyDescent="0.35">
      <c r="A26" s="55" t="str">
        <f>'Crisis Indicator Data'!A24</f>
        <v>Lake Chad basin crisis in Cameroon</v>
      </c>
      <c r="B26" s="55" t="str">
        <f>Lists!G24</f>
        <v>Lake Chad basin crisis</v>
      </c>
      <c r="C26" s="55" t="str">
        <f>'Crisis Indicator Data'!C24</f>
        <v>CMR002</v>
      </c>
      <c r="D26" s="55" t="str">
        <f>'Crisis Indicator Data'!D24</f>
        <v>Cameroon</v>
      </c>
      <c r="E26" s="55" t="str">
        <f>'Crisis Indicator Data'!E24</f>
        <v>CMR</v>
      </c>
      <c r="F26" s="55" t="str">
        <f>'Crisis Indicator Data'!B24</f>
        <v>Conflict</v>
      </c>
      <c r="G26" s="52">
        <f t="shared" si="0"/>
        <v>3.5</v>
      </c>
      <c r="H26" s="51">
        <f t="shared" si="1"/>
        <v>4</v>
      </c>
      <c r="I26" s="130" t="str">
        <f t="shared" si="2"/>
        <v>High</v>
      </c>
      <c r="J26" s="133" t="str">
        <f>INDEX(Trends!$D$3:$D$404,MATCH(C26,Trends!$C$3:$C$404,0))</f>
        <v>Stable</v>
      </c>
      <c r="K26" s="123" t="str">
        <f>IF(Reliability!B24="x","x",(IF(ROUNDUP(Reliability!B24,0)=1,"Very High",IF(ROUNDUP(Reliability!B24,0)=2,"High",IF(ROUNDUP(Reliability!B24,0)=3,"Medium",IF(ROUNDUP(Reliability!B24,0)=4,"Low","Very Low"))))))</f>
        <v>Very High</v>
      </c>
      <c r="L26" s="54">
        <f t="shared" si="3"/>
        <v>3.1</v>
      </c>
      <c r="M26" s="53">
        <f>'Impact of the crisis'!N27</f>
        <v>1.6</v>
      </c>
      <c r="N26" s="53">
        <f>'Impact of the crisis'!AB27</f>
        <v>3.6</v>
      </c>
      <c r="O26" s="54">
        <f>'Conditions of people affected'!R27</f>
        <v>3.75</v>
      </c>
      <c r="P26" s="53">
        <f>'Conditions of people affected'!K27</f>
        <v>3.5</v>
      </c>
      <c r="Q26" s="53">
        <f>'Conditions of people affected'!Q27</f>
        <v>4</v>
      </c>
      <c r="R26" s="53">
        <f t="shared" si="4"/>
        <v>3.4</v>
      </c>
      <c r="S26" s="53">
        <f>'Complexity of the crisis'!X27</f>
        <v>3.8</v>
      </c>
      <c r="T26" s="53">
        <f>'Complexity of the crisis'!AN27</f>
        <v>3</v>
      </c>
      <c r="U26" s="139" t="str">
        <f>VLOOKUP(C26,Lists!$C$3:$E$300,3,FALSE)</f>
        <v>Africa</v>
      </c>
      <c r="V26" s="140">
        <v>45531</v>
      </c>
    </row>
    <row r="27" spans="1:22" ht="15.75" customHeight="1" x14ac:dyDescent="0.35">
      <c r="A27" s="55" t="str">
        <f>'Crisis Indicator Data'!A25</f>
        <v>Anglophone Crisis in Cameroon</v>
      </c>
      <c r="B27" s="55" t="str">
        <f>Lists!G25</f>
        <v>Anglophone crisis</v>
      </c>
      <c r="C27" s="55" t="str">
        <f>'Crisis Indicator Data'!C25</f>
        <v>CMR003</v>
      </c>
      <c r="D27" s="55" t="str">
        <f>'Crisis Indicator Data'!D25</f>
        <v>Cameroon</v>
      </c>
      <c r="E27" s="55" t="str">
        <f>'Crisis Indicator Data'!E25</f>
        <v>CMR</v>
      </c>
      <c r="F27" s="55" t="str">
        <f>'Crisis Indicator Data'!B25</f>
        <v>Conflict</v>
      </c>
      <c r="G27" s="52">
        <f t="shared" si="0"/>
        <v>3.5</v>
      </c>
      <c r="H27" s="51">
        <f t="shared" si="1"/>
        <v>4</v>
      </c>
      <c r="I27" s="130" t="str">
        <f t="shared" si="2"/>
        <v>High</v>
      </c>
      <c r="J27" s="133" t="str">
        <f>INDEX(Trends!$D$3:$D$404,MATCH(C27,Trends!$C$3:$C$404,0))</f>
        <v>Stable</v>
      </c>
      <c r="K27" s="123" t="str">
        <f>IF(Reliability!B25="x","x",(IF(ROUNDUP(Reliability!B25,0)=1,"Very High",IF(ROUNDUP(Reliability!B25,0)=2,"High",IF(ROUNDUP(Reliability!B25,0)=3,"Medium",IF(ROUNDUP(Reliability!B25,0)=4,"Low","Very Low"))))))</f>
        <v>Very High</v>
      </c>
      <c r="L27" s="54">
        <f t="shared" si="3"/>
        <v>3.2</v>
      </c>
      <c r="M27" s="53">
        <f>'Impact of the crisis'!N28</f>
        <v>2.5</v>
      </c>
      <c r="N27" s="53">
        <f>'Impact of the crisis'!AB28</f>
        <v>3.5</v>
      </c>
      <c r="O27" s="54">
        <f>'Conditions of people affected'!R28</f>
        <v>3.4</v>
      </c>
      <c r="P27" s="53">
        <f>'Conditions of people affected'!K28</f>
        <v>3.8</v>
      </c>
      <c r="Q27" s="53">
        <f>'Conditions of people affected'!Q28</f>
        <v>3</v>
      </c>
      <c r="R27" s="53">
        <f t="shared" si="4"/>
        <v>3.9</v>
      </c>
      <c r="S27" s="53">
        <f>'Complexity of the crisis'!X28</f>
        <v>3.8</v>
      </c>
      <c r="T27" s="53">
        <f>'Complexity of the crisis'!AN28</f>
        <v>4</v>
      </c>
      <c r="U27" s="139" t="str">
        <f>VLOOKUP(C27,Lists!$C$3:$E$300,3,FALSE)</f>
        <v>Africa</v>
      </c>
      <c r="V27" s="140">
        <v>45531</v>
      </c>
    </row>
    <row r="28" spans="1:22" ht="15.75" customHeight="1" x14ac:dyDescent="0.35">
      <c r="A28" s="55" t="str">
        <f>'Crisis Indicator Data'!A26</f>
        <v>CAR refugees in Cameroon</v>
      </c>
      <c r="B28" s="55" t="str">
        <f>Lists!G26</f>
        <v>CAR refugees</v>
      </c>
      <c r="C28" s="55" t="str">
        <f>'Crisis Indicator Data'!C26</f>
        <v>CMR004</v>
      </c>
      <c r="D28" s="55" t="str">
        <f>'Crisis Indicator Data'!D26</f>
        <v>Cameroon</v>
      </c>
      <c r="E28" s="55" t="str">
        <f>'Crisis Indicator Data'!E26</f>
        <v>CMR</v>
      </c>
      <c r="F28" s="55" t="str">
        <f>'Crisis Indicator Data'!B26</f>
        <v>Conflict,Displacement</v>
      </c>
      <c r="G28" s="52">
        <f t="shared" si="0"/>
        <v>2.8</v>
      </c>
      <c r="H28" s="51">
        <f t="shared" si="1"/>
        <v>3</v>
      </c>
      <c r="I28" s="130" t="str">
        <f t="shared" si="2"/>
        <v>Medium</v>
      </c>
      <c r="J28" s="133" t="str">
        <f>INDEX(Trends!$D$3:$D$404,MATCH(C28,Trends!$C$3:$C$404,0))</f>
        <v>Stable</v>
      </c>
      <c r="K28" s="123" t="str">
        <f>IF(Reliability!B26="x","x",(IF(ROUNDUP(Reliability!B26,0)=1,"Very High",IF(ROUNDUP(Reliability!B26,0)=2,"High",IF(ROUNDUP(Reliability!B26,0)=3,"Medium",IF(ROUNDUP(Reliability!B26,0)=4,"Low","Very Low"))))))</f>
        <v>Very High</v>
      </c>
      <c r="L28" s="54">
        <f t="shared" si="3"/>
        <v>2.4</v>
      </c>
      <c r="M28" s="53">
        <f>'Impact of the crisis'!N29</f>
        <v>2.5</v>
      </c>
      <c r="N28" s="53">
        <f>'Impact of the crisis'!AB29</f>
        <v>2.2999999999999998</v>
      </c>
      <c r="O28" s="54">
        <f>'Conditions of people affected'!R29</f>
        <v>2.8</v>
      </c>
      <c r="P28" s="53">
        <f>'Conditions of people affected'!K29</f>
        <v>2.6</v>
      </c>
      <c r="Q28" s="53">
        <f>'Conditions of people affected'!Q29</f>
        <v>3</v>
      </c>
      <c r="R28" s="53">
        <f t="shared" si="4"/>
        <v>3.2</v>
      </c>
      <c r="S28" s="53">
        <f>'Complexity of the crisis'!X29</f>
        <v>3.8</v>
      </c>
      <c r="T28" s="53">
        <f>'Complexity of the crisis'!AN29</f>
        <v>2.5</v>
      </c>
      <c r="U28" s="139" t="str">
        <f>VLOOKUP(C28,Lists!$C$3:$E$300,3,FALSE)</f>
        <v>Africa</v>
      </c>
      <c r="V28" s="140">
        <v>45531</v>
      </c>
    </row>
    <row r="29" spans="1:22" ht="15.75" customHeight="1" x14ac:dyDescent="0.35">
      <c r="A29" s="55" t="str">
        <f>'Crisis Indicator Data'!A27</f>
        <v>Complex crisis in DRC</v>
      </c>
      <c r="B29" s="55" t="str">
        <f>Lists!G27</f>
        <v>Complex crisis</v>
      </c>
      <c r="C29" s="55" t="str">
        <f>'Crisis Indicator Data'!C27</f>
        <v>COD001</v>
      </c>
      <c r="D29" s="55" t="str">
        <f>'Crisis Indicator Data'!D27</f>
        <v>DRC</v>
      </c>
      <c r="E29" s="55" t="str">
        <f>'Crisis Indicator Data'!E27</f>
        <v>COD</v>
      </c>
      <c r="F29" s="55" t="str">
        <f>'Crisis Indicator Data'!B27</f>
        <v>Conflict,Displacement,Socio-political</v>
      </c>
      <c r="G29" s="52">
        <f t="shared" si="0"/>
        <v>4.4000000000000004</v>
      </c>
      <c r="H29" s="51">
        <f t="shared" si="1"/>
        <v>5</v>
      </c>
      <c r="I29" s="130" t="str">
        <f t="shared" si="2"/>
        <v>Very High</v>
      </c>
      <c r="J29" s="133" t="str">
        <f>INDEX(Trends!$D$3:$D$404,MATCH(C29,Trends!$C$3:$C$404,0))</f>
        <v>Increasing</v>
      </c>
      <c r="K29" s="123" t="str">
        <f>IF(Reliability!B27="x","x",(IF(ROUNDUP(Reliability!B27,0)=1,"Very High",IF(ROUNDUP(Reliability!B27,0)=2,"High",IF(ROUNDUP(Reliability!B27,0)=3,"Medium",IF(ROUNDUP(Reliability!B27,0)=4,"Low","Very Low"))))))</f>
        <v>Very High</v>
      </c>
      <c r="L29" s="54">
        <f t="shared" si="3"/>
        <v>4.5</v>
      </c>
      <c r="M29" s="53">
        <f>'Impact of the crisis'!N30</f>
        <v>5</v>
      </c>
      <c r="N29" s="53">
        <f>'Impact of the crisis'!AB30</f>
        <v>4.0999999999999996</v>
      </c>
      <c r="O29" s="54">
        <f>'Conditions of people affected'!R30</f>
        <v>4.5</v>
      </c>
      <c r="P29" s="53">
        <f>'Conditions of people affected'!K30</f>
        <v>5</v>
      </c>
      <c r="Q29" s="53">
        <f>'Conditions of people affected'!Q30</f>
        <v>4</v>
      </c>
      <c r="R29" s="53">
        <f t="shared" si="4"/>
        <v>4.2</v>
      </c>
      <c r="S29" s="53">
        <f>'Complexity of the crisis'!X30</f>
        <v>4.3</v>
      </c>
      <c r="T29" s="53">
        <f>'Complexity of the crisis'!AN30</f>
        <v>4</v>
      </c>
      <c r="U29" s="139" t="str">
        <f>VLOOKUP(C29,Lists!$C$3:$E$300,3,FALSE)</f>
        <v>Africa</v>
      </c>
      <c r="V29" s="140">
        <v>45531</v>
      </c>
    </row>
    <row r="30" spans="1:22" ht="15.75" customHeight="1" x14ac:dyDescent="0.35">
      <c r="A30" s="55" t="str">
        <f>'Crisis Indicator Data'!A28</f>
        <v>Complex crisis in Congo</v>
      </c>
      <c r="B30" s="55" t="str">
        <f>Lists!G28</f>
        <v>Complex crisis</v>
      </c>
      <c r="C30" s="55" t="str">
        <f>'Crisis Indicator Data'!C28</f>
        <v>COG001</v>
      </c>
      <c r="D30" s="55" t="str">
        <f>'Crisis Indicator Data'!D28</f>
        <v>Congo</v>
      </c>
      <c r="E30" s="55" t="str">
        <f>'Crisis Indicator Data'!E28</f>
        <v>COG</v>
      </c>
      <c r="F30" s="55" t="str">
        <f>'Crisis Indicator Data'!B28</f>
        <v>Conflict</v>
      </c>
      <c r="G30" s="52">
        <f t="shared" si="0"/>
        <v>2.7</v>
      </c>
      <c r="H30" s="51">
        <f t="shared" si="1"/>
        <v>3</v>
      </c>
      <c r="I30" s="130" t="str">
        <f t="shared" si="2"/>
        <v>Medium</v>
      </c>
      <c r="J30" s="133" t="str">
        <f>INDEX(Trends!$D$3:$D$404,MATCH(C30,Trends!$C$3:$C$404,0))</f>
        <v>Increasing</v>
      </c>
      <c r="K30" s="123" t="str">
        <f>IF(Reliability!B28="x","x",(IF(ROUNDUP(Reliability!B28,0)=1,"Very High",IF(ROUNDUP(Reliability!B28,0)=2,"High",IF(ROUNDUP(Reliability!B28,0)=3,"Medium",IF(ROUNDUP(Reliability!B28,0)=4,"Low","Very Low"))))))</f>
        <v>Very High</v>
      </c>
      <c r="L30" s="54">
        <f t="shared" si="3"/>
        <v>2.9</v>
      </c>
      <c r="M30" s="53">
        <f>'Impact of the crisis'!N31</f>
        <v>4.2</v>
      </c>
      <c r="N30" s="53">
        <f>'Impact of the crisis'!AB31</f>
        <v>2</v>
      </c>
      <c r="O30" s="54">
        <f>'Conditions of people affected'!R31</f>
        <v>2.95</v>
      </c>
      <c r="P30" s="53">
        <f>'Conditions of people affected'!K31</f>
        <v>2.9</v>
      </c>
      <c r="Q30" s="53">
        <f>'Conditions of people affected'!Q31</f>
        <v>3</v>
      </c>
      <c r="R30" s="53">
        <f t="shared" si="4"/>
        <v>2.2999999999999998</v>
      </c>
      <c r="S30" s="53">
        <f>'Complexity of the crisis'!X31</f>
        <v>2.6</v>
      </c>
      <c r="T30" s="53">
        <f>'Complexity of the crisis'!AN31</f>
        <v>2</v>
      </c>
      <c r="U30" s="139" t="str">
        <f>VLOOKUP(C30,Lists!$C$3:$E$300,3,FALSE)</f>
        <v>Africa</v>
      </c>
      <c r="V30" s="140">
        <v>45531</v>
      </c>
    </row>
    <row r="31" spans="1:22" x14ac:dyDescent="0.35">
      <c r="A31" s="55" t="str">
        <f>'Crisis Indicator Data'!A29</f>
        <v>Complex crisis in Colombia</v>
      </c>
      <c r="B31" s="55" t="str">
        <f>Lists!G29</f>
        <v>Complex crisis</v>
      </c>
      <c r="C31" s="55" t="str">
        <f>'Crisis Indicator Data'!C29</f>
        <v>COL001</v>
      </c>
      <c r="D31" s="55" t="str">
        <f>'Crisis Indicator Data'!D29</f>
        <v>Colombia</v>
      </c>
      <c r="E31" s="55" t="str">
        <f>'Crisis Indicator Data'!E29</f>
        <v>COL</v>
      </c>
      <c r="F31" s="55" t="str">
        <f>'Crisis Indicator Data'!B29</f>
        <v>Socio-political,Conflict,Violence,Floods,Displacement</v>
      </c>
      <c r="G31" s="52">
        <f t="shared" si="0"/>
        <v>4.0999999999999996</v>
      </c>
      <c r="H31" s="51">
        <f t="shared" si="1"/>
        <v>5</v>
      </c>
      <c r="I31" s="130" t="str">
        <f t="shared" si="2"/>
        <v>Very High</v>
      </c>
      <c r="J31" s="133" t="str">
        <f>INDEX(Trends!$D$3:$D$404,MATCH(C31,Trends!$C$3:$C$404,0))</f>
        <v>Increasing</v>
      </c>
      <c r="K31" s="123" t="str">
        <f>IF(Reliability!B29="x","x",(IF(ROUNDUP(Reliability!B29,0)=1,"Very High",IF(ROUNDUP(Reliability!B29,0)=2,"High",IF(ROUNDUP(Reliability!B29,0)=3,"Medium",IF(ROUNDUP(Reliability!B29,0)=4,"Low","Very Low"))))))</f>
        <v>Very High</v>
      </c>
      <c r="L31" s="54">
        <f t="shared" si="3"/>
        <v>4.3</v>
      </c>
      <c r="M31" s="53">
        <f>'Impact of the crisis'!N32</f>
        <v>5</v>
      </c>
      <c r="N31" s="53">
        <f>'Impact of the crisis'!AB32</f>
        <v>3.9</v>
      </c>
      <c r="O31" s="54">
        <f>'Conditions of people affected'!R32</f>
        <v>4.5</v>
      </c>
      <c r="P31" s="53">
        <f>'Conditions of people affected'!K32</f>
        <v>5</v>
      </c>
      <c r="Q31" s="53">
        <f>'Conditions of people affected'!Q32</f>
        <v>4</v>
      </c>
      <c r="R31" s="53">
        <f t="shared" si="4"/>
        <v>3.2</v>
      </c>
      <c r="S31" s="53">
        <f>'Complexity of the crisis'!X32</f>
        <v>2.9</v>
      </c>
      <c r="T31" s="53">
        <f>'Complexity of the crisis'!AN32</f>
        <v>3.5</v>
      </c>
      <c r="U31" s="139" t="str">
        <f>VLOOKUP(C31,Lists!$C$3:$E$300,3,FALSE)</f>
        <v>Americas</v>
      </c>
      <c r="V31" s="140">
        <v>45530</v>
      </c>
    </row>
    <row r="32" spans="1:22" x14ac:dyDescent="0.35">
      <c r="A32" s="55" t="str">
        <f>'Crisis Indicator Data'!A30</f>
        <v>Venezuela displacement in Colombia</v>
      </c>
      <c r="B32" s="55" t="str">
        <f>Lists!G30</f>
        <v xml:space="preserve">Venezuelan refugees </v>
      </c>
      <c r="C32" s="55" t="str">
        <f>'Crisis Indicator Data'!C30</f>
        <v>COL002</v>
      </c>
      <c r="D32" s="55" t="str">
        <f>'Crisis Indicator Data'!D30</f>
        <v>Colombia</v>
      </c>
      <c r="E32" s="55" t="str">
        <f>'Crisis Indicator Data'!E30</f>
        <v>COL</v>
      </c>
      <c r="F32" s="55" t="str">
        <f>'Crisis Indicator Data'!B30</f>
        <v>Displacement</v>
      </c>
      <c r="G32" s="52">
        <f t="shared" si="0"/>
        <v>3.2</v>
      </c>
      <c r="H32" s="51">
        <f t="shared" si="1"/>
        <v>4</v>
      </c>
      <c r="I32" s="130" t="str">
        <f t="shared" si="2"/>
        <v>High</v>
      </c>
      <c r="J32" s="133" t="str">
        <f>INDEX(Trends!$D$3:$D$404,MATCH(C32,Trends!$C$3:$C$404,0))</f>
        <v>Decreasing</v>
      </c>
      <c r="K32" s="123" t="str">
        <f>IF(Reliability!B30="x","x",(IF(ROUNDUP(Reliability!B30,0)=1,"Very High",IF(ROUNDUP(Reliability!B30,0)=2,"High",IF(ROUNDUP(Reliability!B30,0)=3,"Medium",IF(ROUNDUP(Reliability!B30,0)=4,"Low","Very Low"))))))</f>
        <v>Very High</v>
      </c>
      <c r="L32" s="54">
        <f t="shared" si="3"/>
        <v>3.3</v>
      </c>
      <c r="M32" s="53">
        <f>'Impact of the crisis'!N33</f>
        <v>2.9</v>
      </c>
      <c r="N32" s="53">
        <f>'Impact of the crisis'!AB33</f>
        <v>3.5</v>
      </c>
      <c r="O32" s="54">
        <f>'Conditions of people affected'!R33</f>
        <v>3.45</v>
      </c>
      <c r="P32" s="53">
        <f>'Conditions of people affected'!K33</f>
        <v>3.9</v>
      </c>
      <c r="Q32" s="53">
        <f>'Conditions of people affected'!Q33</f>
        <v>3</v>
      </c>
      <c r="R32" s="53">
        <f t="shared" si="4"/>
        <v>2.7</v>
      </c>
      <c r="S32" s="53">
        <f>'Complexity of the crisis'!X33</f>
        <v>2.9</v>
      </c>
      <c r="T32" s="53">
        <f>'Complexity of the crisis'!AN33</f>
        <v>2.5</v>
      </c>
      <c r="U32" s="139" t="str">
        <f>VLOOKUP(C32,Lists!$C$3:$E$300,3,FALSE)</f>
        <v>Americas</v>
      </c>
      <c r="V32" s="140">
        <v>45530</v>
      </c>
    </row>
    <row r="33" spans="1:22" x14ac:dyDescent="0.35">
      <c r="A33" s="55" t="str">
        <f>'Crisis Indicator Data'!A31</f>
        <v>Nicaraguan refugees in Costa Rica</v>
      </c>
      <c r="B33" s="55" t="str">
        <f>Lists!G31</f>
        <v>Nicaraguan refugees</v>
      </c>
      <c r="C33" s="55" t="str">
        <f>'Crisis Indicator Data'!C31</f>
        <v>CRI002</v>
      </c>
      <c r="D33" s="55" t="str">
        <f>'Crisis Indicator Data'!D31</f>
        <v>Costa Rica</v>
      </c>
      <c r="E33" s="55" t="str">
        <f>'Crisis Indicator Data'!E31</f>
        <v>CRI</v>
      </c>
      <c r="F33" s="55" t="str">
        <f>'Crisis Indicator Data'!B31</f>
        <v>Displacement</v>
      </c>
      <c r="G33" s="52">
        <f t="shared" si="0"/>
        <v>2.2000000000000002</v>
      </c>
      <c r="H33" s="51">
        <f t="shared" si="1"/>
        <v>3</v>
      </c>
      <c r="I33" s="130" t="str">
        <f t="shared" si="2"/>
        <v>Medium</v>
      </c>
      <c r="J33" s="133" t="str">
        <f>INDEX(Trends!$D$3:$D$404,MATCH(C33,Trends!$C$3:$C$404,0))</f>
        <v>Stable</v>
      </c>
      <c r="K33" s="123" t="str">
        <f>IF(Reliability!B31="x","x",(IF(ROUNDUP(Reliability!B31,0)=1,"Very High",IF(ROUNDUP(Reliability!B31,0)=2,"High",IF(ROUNDUP(Reliability!B31,0)=3,"Medium",IF(ROUNDUP(Reliability!B31,0)=4,"Low","Very Low"))))))</f>
        <v>High</v>
      </c>
      <c r="L33" s="54">
        <f t="shared" si="3"/>
        <v>2.4</v>
      </c>
      <c r="M33" s="53">
        <f>'Impact of the crisis'!N34</f>
        <v>1</v>
      </c>
      <c r="N33" s="53">
        <f>'Impact of the crisis'!AB34</f>
        <v>2.9</v>
      </c>
      <c r="O33" s="54">
        <f>'Conditions of people affected'!R34</f>
        <v>2.65</v>
      </c>
      <c r="P33" s="53">
        <f>'Conditions of people affected'!K34</f>
        <v>2.2999999999999998</v>
      </c>
      <c r="Q33" s="53">
        <f>'Conditions of people affected'!Q34</f>
        <v>3</v>
      </c>
      <c r="R33" s="53">
        <f t="shared" si="4"/>
        <v>1.5</v>
      </c>
      <c r="S33" s="53">
        <f>'Complexity of the crisis'!X34</f>
        <v>1.4</v>
      </c>
      <c r="T33" s="53">
        <f>'Complexity of the crisis'!AN34</f>
        <v>1.5</v>
      </c>
      <c r="U33" s="139" t="str">
        <f>VLOOKUP(C33,Lists!$C$3:$E$300,3,FALSE)</f>
        <v>Americas</v>
      </c>
      <c r="V33" s="140">
        <v>45530</v>
      </c>
    </row>
    <row r="34" spans="1:22" x14ac:dyDescent="0.35">
      <c r="A34" s="55" t="str">
        <f>'Crisis Indicator Data'!A32</f>
        <v>Displacement from Russia-Ukraine conflict in Czechia</v>
      </c>
      <c r="B34" s="55" t="str">
        <f>Lists!G32</f>
        <v>Displacement from Russia-Ukraine conflict</v>
      </c>
      <c r="C34" s="55" t="str">
        <f>'Crisis Indicator Data'!C32</f>
        <v>CZE002</v>
      </c>
      <c r="D34" s="55" t="str">
        <f>'Crisis Indicator Data'!D32</f>
        <v>Czech Republic</v>
      </c>
      <c r="E34" s="55" t="str">
        <f>'Crisis Indicator Data'!E32</f>
        <v>CZE</v>
      </c>
      <c r="F34" s="55" t="str">
        <f>'Crisis Indicator Data'!B32</f>
        <v>Conflict,Displacement</v>
      </c>
      <c r="G34" s="52">
        <f t="shared" si="0"/>
        <v>1.8</v>
      </c>
      <c r="H34" s="51">
        <f t="shared" si="1"/>
        <v>2</v>
      </c>
      <c r="I34" s="130" t="str">
        <f t="shared" si="2"/>
        <v>Low</v>
      </c>
      <c r="J34" s="133" t="str">
        <f>INDEX(Trends!$D$3:$D$404,MATCH(C34,Trends!$C$3:$C$404,0))</f>
        <v>Stable</v>
      </c>
      <c r="K34" s="123" t="str">
        <f>IF(Reliability!B32="x","x",(IF(ROUNDUP(Reliability!B32,0)=1,"Very High",IF(ROUNDUP(Reliability!B32,0)=2,"High",IF(ROUNDUP(Reliability!B32,0)=3,"Medium",IF(ROUNDUP(Reliability!B32,0)=4,"Low","Very Low"))))))</f>
        <v>Very High</v>
      </c>
      <c r="L34" s="54">
        <f t="shared" si="3"/>
        <v>2.9</v>
      </c>
      <c r="M34" s="53">
        <f>'Impact of the crisis'!N35</f>
        <v>4.2</v>
      </c>
      <c r="N34" s="53">
        <f>'Impact of the crisis'!AB35</f>
        <v>2</v>
      </c>
      <c r="O34" s="54">
        <f>'Conditions of people affected'!R35</f>
        <v>1.8</v>
      </c>
      <c r="P34" s="53">
        <f>'Conditions of people affected'!K35</f>
        <v>2.6</v>
      </c>
      <c r="Q34" s="53">
        <f>'Conditions of people affected'!Q35</f>
        <v>1</v>
      </c>
      <c r="R34" s="53">
        <f t="shared" si="4"/>
        <v>0.8</v>
      </c>
      <c r="S34" s="53">
        <f>'Complexity of the crisis'!X35</f>
        <v>0.6</v>
      </c>
      <c r="T34" s="53">
        <f>'Complexity of the crisis'!AN35</f>
        <v>1</v>
      </c>
      <c r="U34" s="139" t="str">
        <f>VLOOKUP(C34,Lists!$C$3:$E$300,3,FALSE)</f>
        <v>Europe</v>
      </c>
      <c r="V34" s="140">
        <v>45526</v>
      </c>
    </row>
    <row r="35" spans="1:22" x14ac:dyDescent="0.35">
      <c r="A35" s="55" t="str">
        <f>'Crisis Indicator Data'!A33</f>
        <v>Multiple crises in Djibouti</v>
      </c>
      <c r="B35" s="55" t="str">
        <f>Lists!G33</f>
        <v>Country level</v>
      </c>
      <c r="C35" s="55" t="str">
        <f>'Crisis Indicator Data'!C33</f>
        <v>DJI001</v>
      </c>
      <c r="D35" s="55" t="str">
        <f>'Crisis Indicator Data'!D33</f>
        <v>Djibouti</v>
      </c>
      <c r="E35" s="55" t="str">
        <f>'Crisis Indicator Data'!E33</f>
        <v>DJI</v>
      </c>
      <c r="F35" s="55" t="str">
        <f>'Crisis Indicator Data'!B33</f>
        <v>Displacement,Drought</v>
      </c>
      <c r="G35" s="52">
        <f t="shared" si="0"/>
        <v>2.8</v>
      </c>
      <c r="H35" s="51">
        <f t="shared" si="1"/>
        <v>3</v>
      </c>
      <c r="I35" s="130" t="str">
        <f t="shared" si="2"/>
        <v>Medium</v>
      </c>
      <c r="J35" s="133" t="str">
        <f>INDEX(Trends!$D$3:$D$404,MATCH(C35,Trends!$C$3:$C$404,0))</f>
        <v>Decreasing</v>
      </c>
      <c r="K35" s="123" t="str">
        <f>IF(Reliability!B33="x","x",(IF(ROUNDUP(Reliability!B33,0)=1,"Very High",IF(ROUNDUP(Reliability!B33,0)=2,"High",IF(ROUNDUP(Reliability!B33,0)=3,"Medium",IF(ROUNDUP(Reliability!B33,0)=4,"Low","Very Low"))))))</f>
        <v>High</v>
      </c>
      <c r="L35" s="54">
        <f t="shared" si="3"/>
        <v>2.7</v>
      </c>
      <c r="M35" s="53">
        <f>'Impact of the crisis'!N36</f>
        <v>3.2</v>
      </c>
      <c r="N35" s="53">
        <f>'Impact of the crisis'!AB36</f>
        <v>2.5</v>
      </c>
      <c r="O35" s="54">
        <f>'Conditions of people affected'!R36</f>
        <v>2.75</v>
      </c>
      <c r="P35" s="53">
        <f>'Conditions of people affected'!K36</f>
        <v>2.5</v>
      </c>
      <c r="Q35" s="53">
        <f>'Conditions of people affected'!Q36</f>
        <v>3</v>
      </c>
      <c r="R35" s="53">
        <f t="shared" si="4"/>
        <v>2.8</v>
      </c>
      <c r="S35" s="53">
        <f>'Complexity of the crisis'!X36</f>
        <v>2.5</v>
      </c>
      <c r="T35" s="53">
        <f>'Complexity of the crisis'!AN36</f>
        <v>3</v>
      </c>
      <c r="U35" s="139" t="str">
        <f>VLOOKUP(C35,Lists!$C$3:$E$300,3,FALSE)</f>
        <v>Africa</v>
      </c>
      <c r="V35" s="140">
        <v>45528</v>
      </c>
    </row>
    <row r="36" spans="1:22" x14ac:dyDescent="0.35">
      <c r="A36" s="55" t="str">
        <f>'Crisis Indicator Data'!A34</f>
        <v>Mixed migration in Djibouti</v>
      </c>
      <c r="B36" s="55" t="str">
        <f>Lists!G34</f>
        <v>Mixed Migration</v>
      </c>
      <c r="C36" s="55" t="str">
        <f>'Crisis Indicator Data'!C34</f>
        <v>DJI002</v>
      </c>
      <c r="D36" s="55" t="str">
        <f>'Crisis Indicator Data'!D34</f>
        <v>Djibouti</v>
      </c>
      <c r="E36" s="55" t="str">
        <f>'Crisis Indicator Data'!E34</f>
        <v>DJI</v>
      </c>
      <c r="F36" s="55" t="str">
        <f>'Crisis Indicator Data'!B34</f>
        <v>Displacement</v>
      </c>
      <c r="G36" s="52">
        <f t="shared" si="0"/>
        <v>1.4</v>
      </c>
      <c r="H36" s="51">
        <f t="shared" si="1"/>
        <v>2</v>
      </c>
      <c r="I36" s="130" t="str">
        <f t="shared" si="2"/>
        <v>Low</v>
      </c>
      <c r="J36" s="133" t="str">
        <f>INDEX(Trends!$D$3:$D$404,MATCH(C36,Trends!$C$3:$C$404,0))</f>
        <v>Increasing</v>
      </c>
      <c r="K36" s="123" t="str">
        <f>IF(Reliability!B34="x","x",(IF(ROUNDUP(Reliability!B34,0)=1,"Very High",IF(ROUNDUP(Reliability!B34,0)=2,"High",IF(ROUNDUP(Reliability!B34,0)=3,"Medium",IF(ROUNDUP(Reliability!B34,0)=4,"Low","Very Low"))))))</f>
        <v>Very High</v>
      </c>
      <c r="L36" s="54">
        <f t="shared" si="3"/>
        <v>2</v>
      </c>
      <c r="M36" s="53">
        <f>'Impact of the crisis'!N37</f>
        <v>1.4</v>
      </c>
      <c r="N36" s="53">
        <f>'Impact of the crisis'!AB37</f>
        <v>2.2999999999999998</v>
      </c>
      <c r="O36" s="54">
        <f>'Conditions of people affected'!R37</f>
        <v>0.9</v>
      </c>
      <c r="P36" s="53">
        <f>'Conditions of people affected'!K37</f>
        <v>0.8</v>
      </c>
      <c r="Q36" s="53">
        <f>'Conditions of people affected'!Q37</f>
        <v>1</v>
      </c>
      <c r="R36" s="53">
        <f t="shared" si="4"/>
        <v>1.8</v>
      </c>
      <c r="S36" s="53">
        <f>'Complexity of the crisis'!X37</f>
        <v>2.5</v>
      </c>
      <c r="T36" s="53">
        <f>'Complexity of the crisis'!AN37</f>
        <v>1</v>
      </c>
      <c r="U36" s="139" t="str">
        <f>VLOOKUP(C36,Lists!$C$3:$E$300,3,FALSE)</f>
        <v>Africa</v>
      </c>
      <c r="V36" s="140">
        <v>45528</v>
      </c>
    </row>
    <row r="37" spans="1:22" s="255" customFormat="1" x14ac:dyDescent="0.35">
      <c r="A37" s="247" t="str">
        <f>'Crisis Indicator Data'!A35</f>
        <v>Drought in Djibouti</v>
      </c>
      <c r="B37" s="247" t="str">
        <f>Lists!G35</f>
        <v>Drought</v>
      </c>
      <c r="C37" s="247" t="str">
        <f>'Crisis Indicator Data'!C35</f>
        <v>DJI003</v>
      </c>
      <c r="D37" s="247" t="str">
        <f>'Crisis Indicator Data'!D35</f>
        <v>Djibouti</v>
      </c>
      <c r="E37" s="247" t="str">
        <f>'Crisis Indicator Data'!E35</f>
        <v>DJI</v>
      </c>
      <c r="F37" s="247" t="str">
        <f>'Crisis Indicator Data'!B35</f>
        <v>Drought</v>
      </c>
      <c r="G37" s="248">
        <f t="shared" ref="G37:G68" si="5">IF(OR(O37="x",L37="x"),"x",ROUND((5-GEOMEAN(((5-L37)/5*4+1),((5-O37)/5*4+1),((5-O37)/5*4+1)))/4*3.5+R37*0.3,1))</f>
        <v>2.6</v>
      </c>
      <c r="H37" s="249">
        <f t="shared" ref="H37:H68" si="6">IF(G37="x","x",ROUNDUP(G37,0))</f>
        <v>3</v>
      </c>
      <c r="I37" s="250" t="str">
        <f t="shared" ref="I37:I68" si="7">IF(O37="x","x",IF(L37="x","x",(IF(H37=5,"Very High",IF(H37=4,"High",IF(H37=3,"Medium",IF(H37=2,"Low","Very Low")))))))</f>
        <v>Medium</v>
      </c>
      <c r="J37" s="251" t="str">
        <f>INDEX(Trends!$D$3:$D$404,MATCH(C37,Trends!$C$3:$C$404,0))</f>
        <v>Decreasing</v>
      </c>
      <c r="K37" s="252" t="str">
        <f>IF(Reliability!B35="x","x",(IF(ROUNDUP(Reliability!B35,0)=1,"Very High",IF(ROUNDUP(Reliability!B35,0)=2,"High",IF(ROUNDUP(Reliability!B35,0)=3,"Medium",IF(ROUNDUP(Reliability!B35,0)=4,"Low","Very Low"))))))</f>
        <v>High</v>
      </c>
      <c r="L37" s="253">
        <f t="shared" ref="L37:L68" si="8">IF(OR(N37="x",M37="x"),"x",ROUND((5-GEOMEAN(((5-M37)/5*4+1),((5-N37)/5*4+1),((5-N37)/5*4+1)))/4*5,1))</f>
        <v>2.2000000000000002</v>
      </c>
      <c r="M37" s="254">
        <f>'Impact of the crisis'!N38</f>
        <v>3.2</v>
      </c>
      <c r="N37" s="254">
        <f>'Impact of the crisis'!AB38</f>
        <v>1.6</v>
      </c>
      <c r="O37" s="253">
        <f>'Conditions of people affected'!R38</f>
        <v>2.7</v>
      </c>
      <c r="P37" s="254">
        <f>'Conditions of people affected'!K38</f>
        <v>2.4</v>
      </c>
      <c r="Q37" s="254">
        <f>'Conditions of people affected'!Q38</f>
        <v>3</v>
      </c>
      <c r="R37" s="254">
        <f t="shared" ref="R37:R68" si="9">IF(OR(T37="x",S37="x"),S37,ROUND((5-GEOMEAN(((5-S37)/5*4+1),((5-T37)/5*4+1)))/4*5,1))</f>
        <v>2.8</v>
      </c>
      <c r="S37" s="254">
        <f>'Complexity of the crisis'!X38</f>
        <v>2.5</v>
      </c>
      <c r="T37" s="254">
        <f>'Complexity of the crisis'!AN38</f>
        <v>3</v>
      </c>
      <c r="U37" s="139" t="str">
        <f>VLOOKUP(C37,Lists!$C$3:$E$300,3,FALSE)</f>
        <v>Africa</v>
      </c>
      <c r="V37" s="242">
        <v>45528</v>
      </c>
    </row>
    <row r="38" spans="1:22" x14ac:dyDescent="0.35">
      <c r="A38" s="55" t="str">
        <f>'Crisis Indicator Data'!A36</f>
        <v>Venezuela displacement in Dominican Republic</v>
      </c>
      <c r="B38" s="55" t="str">
        <f>Lists!G36</f>
        <v xml:space="preserve">Venezuelan refugees </v>
      </c>
      <c r="C38" s="55" t="str">
        <f>'Crisis Indicator Data'!C36</f>
        <v>DOM002</v>
      </c>
      <c r="D38" s="55" t="str">
        <f>'Crisis Indicator Data'!D36</f>
        <v>Dominican Republic</v>
      </c>
      <c r="E38" s="55" t="str">
        <f>'Crisis Indicator Data'!E36</f>
        <v>DOM</v>
      </c>
      <c r="F38" s="55" t="str">
        <f>'Crisis Indicator Data'!B36</f>
        <v>Displacement</v>
      </c>
      <c r="G38" s="52">
        <f t="shared" si="5"/>
        <v>1.8</v>
      </c>
      <c r="H38" s="51">
        <f t="shared" si="6"/>
        <v>2</v>
      </c>
      <c r="I38" s="130" t="str">
        <f t="shared" si="7"/>
        <v>Low</v>
      </c>
      <c r="J38" s="133" t="str">
        <f>INDEX(Trends!$D$3:$D$404,MATCH(C38,Trends!$C$3:$C$404,0))</f>
        <v>Stable</v>
      </c>
      <c r="K38" s="123" t="str">
        <f>IF(Reliability!B36="x","x",(IF(ROUNDUP(Reliability!B36,0)=1,"Very High",IF(ROUNDUP(Reliability!B36,0)=2,"High",IF(ROUNDUP(Reliability!B36,0)=3,"Medium",IF(ROUNDUP(Reliability!B36,0)=4,"Low","Very Low"))))))</f>
        <v>High</v>
      </c>
      <c r="L38" s="54">
        <f t="shared" si="8"/>
        <v>3.2</v>
      </c>
      <c r="M38" s="53">
        <f>'Impact of the crisis'!N39</f>
        <v>4.0999999999999996</v>
      </c>
      <c r="N38" s="53">
        <f>'Impact of the crisis'!AB39</f>
        <v>2.7</v>
      </c>
      <c r="O38" s="54">
        <f>'Conditions of people affected'!R39</f>
        <v>1.4</v>
      </c>
      <c r="P38" s="53">
        <f>'Conditions of people affected'!K39</f>
        <v>1.8</v>
      </c>
      <c r="Q38" s="53">
        <f>'Conditions of people affected'!Q39</f>
        <v>1</v>
      </c>
      <c r="R38" s="53">
        <f t="shared" si="9"/>
        <v>1.2</v>
      </c>
      <c r="S38" s="53">
        <f>'Complexity of the crisis'!X39</f>
        <v>1.4</v>
      </c>
      <c r="T38" s="53">
        <f>'Complexity of the crisis'!AN39</f>
        <v>1</v>
      </c>
      <c r="U38" s="139" t="str">
        <f>VLOOKUP(C38,Lists!$C$3:$E$300,3,FALSE)</f>
        <v>Americas</v>
      </c>
      <c r="V38" s="140">
        <v>45530</v>
      </c>
    </row>
    <row r="39" spans="1:22" x14ac:dyDescent="0.35">
      <c r="A39" s="55" t="str">
        <f>'Crisis Indicator Data'!A37</f>
        <v>Mixed migration flows in Algeria</v>
      </c>
      <c r="B39" s="55" t="str">
        <f>Lists!G37</f>
        <v>Mixed Migration</v>
      </c>
      <c r="C39" s="55" t="str">
        <f>'Crisis Indicator Data'!C37</f>
        <v>DZA002</v>
      </c>
      <c r="D39" s="55" t="str">
        <f>'Crisis Indicator Data'!D37</f>
        <v>Algeria</v>
      </c>
      <c r="E39" s="55" t="str">
        <f>'Crisis Indicator Data'!E37</f>
        <v>DZA</v>
      </c>
      <c r="F39" s="55" t="str">
        <f>'Crisis Indicator Data'!B37</f>
        <v>Displacement</v>
      </c>
      <c r="G39" s="52">
        <f t="shared" si="5"/>
        <v>2.6</v>
      </c>
      <c r="H39" s="51">
        <f t="shared" si="6"/>
        <v>3</v>
      </c>
      <c r="I39" s="130" t="str">
        <f t="shared" si="7"/>
        <v>Medium</v>
      </c>
      <c r="J39" s="133" t="str">
        <f>INDEX(Trends!$D$3:$D$404,MATCH(C39,Trends!$C$3:$C$404,0))</f>
        <v>Stable</v>
      </c>
      <c r="K39" s="123" t="str">
        <f>IF(Reliability!B37="x","x",(IF(ROUNDUP(Reliability!B37,0)=1,"Very High",IF(ROUNDUP(Reliability!B37,0)=2,"High",IF(ROUNDUP(Reliability!B37,0)=3,"Medium",IF(ROUNDUP(Reliability!B37,0)=4,"Low","Very Low"))))))</f>
        <v>High</v>
      </c>
      <c r="L39" s="54">
        <f t="shared" si="8"/>
        <v>3.9</v>
      </c>
      <c r="M39" s="53">
        <f>'Impact of the crisis'!N40</f>
        <v>5</v>
      </c>
      <c r="N39" s="53">
        <f>'Impact of the crisis'!AB40</f>
        <v>3.1</v>
      </c>
      <c r="O39" s="54">
        <f>'Conditions of people affected'!R40</f>
        <v>1.7</v>
      </c>
      <c r="P39" s="53">
        <f>'Conditions of people affected'!K40</f>
        <v>2.4</v>
      </c>
      <c r="Q39" s="53">
        <f>'Conditions of people affected'!Q40</f>
        <v>1</v>
      </c>
      <c r="R39" s="53">
        <f t="shared" si="9"/>
        <v>2.7</v>
      </c>
      <c r="S39" s="53">
        <f>'Complexity of the crisis'!X40</f>
        <v>2.9</v>
      </c>
      <c r="T39" s="53">
        <f>'Complexity of the crisis'!AN40</f>
        <v>2.5</v>
      </c>
      <c r="U39" s="139" t="str">
        <f>VLOOKUP(C39,Lists!$C$3:$E$300,3,FALSE)</f>
        <v>Africa</v>
      </c>
      <c r="V39" s="140">
        <v>45530</v>
      </c>
    </row>
    <row r="40" spans="1:22" x14ac:dyDescent="0.35">
      <c r="A40" s="55" t="str">
        <f>'Crisis Indicator Data'!A38</f>
        <v>Sahrawi refugees in Algeria</v>
      </c>
      <c r="B40" s="55" t="str">
        <f>Lists!G38</f>
        <v>Sahrawi refugees</v>
      </c>
      <c r="C40" s="55" t="str">
        <f>'Crisis Indicator Data'!C38</f>
        <v>DZA003</v>
      </c>
      <c r="D40" s="55" t="str">
        <f>'Crisis Indicator Data'!D38</f>
        <v>Algeria</v>
      </c>
      <c r="E40" s="55" t="str">
        <f>'Crisis Indicator Data'!E38</f>
        <v>DZA</v>
      </c>
      <c r="F40" s="55" t="str">
        <f>'Crisis Indicator Data'!B38</f>
        <v>Displacement</v>
      </c>
      <c r="G40" s="52">
        <f t="shared" si="5"/>
        <v>2.5</v>
      </c>
      <c r="H40" s="51">
        <f t="shared" si="6"/>
        <v>3</v>
      </c>
      <c r="I40" s="130" t="str">
        <f t="shared" si="7"/>
        <v>Medium</v>
      </c>
      <c r="J40" s="133" t="str">
        <f>INDEX(Trends!$D$3:$D$404,MATCH(C40,Trends!$C$3:$C$404,0))</f>
        <v>Increasing</v>
      </c>
      <c r="K40" s="123" t="str">
        <f>IF(Reliability!B38="x","x",(IF(ROUNDUP(Reliability!B38,0)=1,"Very High",IF(ROUNDUP(Reliability!B38,0)=2,"High",IF(ROUNDUP(Reliability!B38,0)=3,"Medium",IF(ROUNDUP(Reliability!B38,0)=4,"Low","Very Low"))))))</f>
        <v>High</v>
      </c>
      <c r="L40" s="54">
        <f t="shared" si="8"/>
        <v>2.5</v>
      </c>
      <c r="M40" s="53">
        <f>'Impact of the crisis'!N41</f>
        <v>1.1000000000000001</v>
      </c>
      <c r="N40" s="53">
        <f>'Impact of the crisis'!AB41</f>
        <v>3.1</v>
      </c>
      <c r="O40" s="54">
        <f>'Conditions of people affected'!R41</f>
        <v>2.5499999999999998</v>
      </c>
      <c r="P40" s="53">
        <f>'Conditions of people affected'!K41</f>
        <v>2.1</v>
      </c>
      <c r="Q40" s="53">
        <f>'Conditions of people affected'!Q41</f>
        <v>3</v>
      </c>
      <c r="R40" s="53">
        <f t="shared" si="9"/>
        <v>2.2999999999999998</v>
      </c>
      <c r="S40" s="53">
        <f>'Complexity of the crisis'!X41</f>
        <v>2.9</v>
      </c>
      <c r="T40" s="53">
        <f>'Complexity of the crisis'!AN41</f>
        <v>1.5</v>
      </c>
      <c r="U40" s="139" t="str">
        <f>VLOOKUP(C40,Lists!$C$3:$E$300,3,FALSE)</f>
        <v>Africa</v>
      </c>
      <c r="V40" s="140">
        <v>45530</v>
      </c>
    </row>
    <row r="41" spans="1:22" x14ac:dyDescent="0.35">
      <c r="A41" s="55" t="str">
        <f>'Crisis Indicator Data'!A39</f>
        <v>Multiple crises in Algeria</v>
      </c>
      <c r="B41" s="55" t="str">
        <f>Lists!G39</f>
        <v>Country level</v>
      </c>
      <c r="C41" s="55" t="str">
        <f>'Crisis Indicator Data'!C39</f>
        <v>DZA004</v>
      </c>
      <c r="D41" s="55" t="str">
        <f>'Crisis Indicator Data'!D39</f>
        <v>Algeria</v>
      </c>
      <c r="E41" s="55" t="str">
        <f>'Crisis Indicator Data'!E39</f>
        <v>DZA</v>
      </c>
      <c r="F41" s="55" t="str">
        <f>'Crisis Indicator Data'!B39</f>
        <v>Displacement</v>
      </c>
      <c r="G41" s="52">
        <f t="shared" si="5"/>
        <v>2.7</v>
      </c>
      <c r="H41" s="51">
        <f t="shared" si="6"/>
        <v>3</v>
      </c>
      <c r="I41" s="130" t="str">
        <f t="shared" si="7"/>
        <v>Medium</v>
      </c>
      <c r="J41" s="133" t="str">
        <f>INDEX(Trends!$D$3:$D$404,MATCH(C41,Trends!$C$3:$C$404,0))</f>
        <v>Stable</v>
      </c>
      <c r="K41" s="123" t="str">
        <f>IF(Reliability!B39="x","x",(IF(ROUNDUP(Reliability!B39,0)=1,"Very High",IF(ROUNDUP(Reliability!B39,0)=2,"High",IF(ROUNDUP(Reliability!B39,0)=3,"Medium",IF(ROUNDUP(Reliability!B39,0)=4,"Low","Very Low"))))))</f>
        <v>High</v>
      </c>
      <c r="L41" s="54">
        <f t="shared" si="8"/>
        <v>4</v>
      </c>
      <c r="M41" s="53">
        <f>'Impact of the crisis'!N42</f>
        <v>5</v>
      </c>
      <c r="N41" s="53">
        <f>'Impact of the crisis'!AB42</f>
        <v>3.3</v>
      </c>
      <c r="O41" s="54">
        <f>'Conditions of people affected'!R42</f>
        <v>1.85</v>
      </c>
      <c r="P41" s="53">
        <f>'Conditions of people affected'!K42</f>
        <v>2.7</v>
      </c>
      <c r="Q41" s="53">
        <f>'Conditions of people affected'!Q42</f>
        <v>1</v>
      </c>
      <c r="R41" s="53">
        <f t="shared" si="9"/>
        <v>2.7</v>
      </c>
      <c r="S41" s="53">
        <f>'Complexity of the crisis'!X42</f>
        <v>2.9</v>
      </c>
      <c r="T41" s="53">
        <f>'Complexity of the crisis'!AN42</f>
        <v>2.5</v>
      </c>
      <c r="U41" s="139" t="str">
        <f>VLOOKUP(C41,Lists!$C$3:$E$300,3,FALSE)</f>
        <v>Africa</v>
      </c>
      <c r="V41" s="140">
        <v>45530</v>
      </c>
    </row>
    <row r="42" spans="1:22" x14ac:dyDescent="0.35">
      <c r="A42" s="55" t="str">
        <f>'Crisis Indicator Data'!A40</f>
        <v>Venezuela displacement in Ecuador</v>
      </c>
      <c r="B42" s="55" t="str">
        <f>Lists!G40</f>
        <v xml:space="preserve">Venezuelan refugees </v>
      </c>
      <c r="C42" s="55" t="str">
        <f>'Crisis Indicator Data'!C40</f>
        <v>ECU002</v>
      </c>
      <c r="D42" s="55" t="str">
        <f>'Crisis Indicator Data'!D40</f>
        <v>Ecuador</v>
      </c>
      <c r="E42" s="55" t="str">
        <f>'Crisis Indicator Data'!E40</f>
        <v>ECU</v>
      </c>
      <c r="F42" s="55" t="str">
        <f>'Crisis Indicator Data'!B40</f>
        <v>Displacement</v>
      </c>
      <c r="G42" s="52">
        <f t="shared" si="5"/>
        <v>2.7</v>
      </c>
      <c r="H42" s="51">
        <f t="shared" si="6"/>
        <v>3</v>
      </c>
      <c r="I42" s="130" t="str">
        <f t="shared" si="7"/>
        <v>Medium</v>
      </c>
      <c r="J42" s="133" t="str">
        <f>INDEX(Trends!$D$3:$D$404,MATCH(C42,Trends!$C$3:$C$404,0))</f>
        <v>Stable</v>
      </c>
      <c r="K42" s="123" t="str">
        <f>IF(Reliability!B40="x","x",(IF(ROUNDUP(Reliability!B40,0)=1,"Very High",IF(ROUNDUP(Reliability!B40,0)=2,"High",IF(ROUNDUP(Reliability!B40,0)=3,"Medium",IF(ROUNDUP(Reliability!B40,0)=4,"Low","Very Low"))))))</f>
        <v>Very High</v>
      </c>
      <c r="L42" s="54">
        <f t="shared" si="8"/>
        <v>3.3</v>
      </c>
      <c r="M42" s="53">
        <f>'Impact of the crisis'!N43</f>
        <v>4.5999999999999996</v>
      </c>
      <c r="N42" s="53">
        <f>'Impact of the crisis'!AB43</f>
        <v>2.4</v>
      </c>
      <c r="O42" s="54">
        <f>'Conditions of people affected'!R43</f>
        <v>2.5499999999999998</v>
      </c>
      <c r="P42" s="53">
        <f>'Conditions of people affected'!K43</f>
        <v>3.1</v>
      </c>
      <c r="Q42" s="53">
        <f>'Conditions of people affected'!Q43</f>
        <v>2</v>
      </c>
      <c r="R42" s="53">
        <f t="shared" si="9"/>
        <v>2.2999999999999998</v>
      </c>
      <c r="S42" s="53">
        <f>'Complexity of the crisis'!X43</f>
        <v>2.1</v>
      </c>
      <c r="T42" s="53">
        <f>'Complexity of the crisis'!AN43</f>
        <v>2.5</v>
      </c>
      <c r="U42" s="139" t="str">
        <f>VLOOKUP(C42,Lists!$C$3:$E$300,3,FALSE)</f>
        <v>Americas</v>
      </c>
      <c r="V42" s="140">
        <v>45530</v>
      </c>
    </row>
    <row r="43" spans="1:22" x14ac:dyDescent="0.35">
      <c r="A43" s="55" t="str">
        <f>'Crisis Indicator Data'!A41</f>
        <v>Refugees in Egypt</v>
      </c>
      <c r="B43" s="55" t="str">
        <f>Lists!G41</f>
        <v>Refugees crisis</v>
      </c>
      <c r="C43" s="55" t="str">
        <f>'Crisis Indicator Data'!C41</f>
        <v>EGY004</v>
      </c>
      <c r="D43" s="55" t="str">
        <f>'Crisis Indicator Data'!D41</f>
        <v>Egypt</v>
      </c>
      <c r="E43" s="55" t="str">
        <f>'Crisis Indicator Data'!E41</f>
        <v>EGY</v>
      </c>
      <c r="F43" s="55" t="str">
        <f>'Crisis Indicator Data'!B41</f>
        <v>Displacement,Conflict</v>
      </c>
      <c r="G43" s="52">
        <f t="shared" si="5"/>
        <v>2.4</v>
      </c>
      <c r="H43" s="51">
        <f t="shared" si="6"/>
        <v>3</v>
      </c>
      <c r="I43" s="130" t="str">
        <f t="shared" si="7"/>
        <v>Medium</v>
      </c>
      <c r="J43" s="133" t="str">
        <f>INDEX(Trends!$D$3:$D$404,MATCH(C43,Trends!$C$3:$C$404,0))</f>
        <v>Increasing</v>
      </c>
      <c r="K43" s="123" t="str">
        <f>IF(Reliability!B41="x","x",(IF(ROUNDUP(Reliability!B41,0)=1,"Very High",IF(ROUNDUP(Reliability!B41,0)=2,"High",IF(ROUNDUP(Reliability!B41,0)=3,"Medium",IF(ROUNDUP(Reliability!B41,0)=4,"Low","Very Low"))))))</f>
        <v>High</v>
      </c>
      <c r="L43" s="54">
        <f t="shared" si="8"/>
        <v>3</v>
      </c>
      <c r="M43" s="53">
        <f>'Impact of the crisis'!N44</f>
        <v>3.9</v>
      </c>
      <c r="N43" s="53">
        <f>'Impact of the crisis'!AB44</f>
        <v>2.4</v>
      </c>
      <c r="O43" s="54">
        <f>'Conditions of people affected'!R44</f>
        <v>2.0499999999999998</v>
      </c>
      <c r="P43" s="53">
        <f>'Conditions of people affected'!K44</f>
        <v>3.1</v>
      </c>
      <c r="Q43" s="53">
        <f>'Conditions of people affected'!Q44</f>
        <v>1</v>
      </c>
      <c r="R43" s="53">
        <f t="shared" si="9"/>
        <v>2.2999999999999998</v>
      </c>
      <c r="S43" s="53">
        <f>'Complexity of the crisis'!X44</f>
        <v>2.6</v>
      </c>
      <c r="T43" s="53">
        <f>'Complexity of the crisis'!AN44</f>
        <v>2</v>
      </c>
      <c r="U43" s="139" t="str">
        <f>VLOOKUP(C43,Lists!$C$3:$E$300,3,FALSE)</f>
        <v>Africa</v>
      </c>
      <c r="V43" s="140">
        <v>45530</v>
      </c>
    </row>
    <row r="44" spans="1:22" x14ac:dyDescent="0.35">
      <c r="A44" s="55" t="str">
        <f>'Crisis Indicator Data'!A42</f>
        <v>Complex crisis in Eritrea</v>
      </c>
      <c r="B44" s="55" t="str">
        <f>Lists!G42</f>
        <v>Complex crisis</v>
      </c>
      <c r="C44" s="55" t="str">
        <f>'Crisis Indicator Data'!C42</f>
        <v>ERI001</v>
      </c>
      <c r="D44" s="55" t="str">
        <f>'Crisis Indicator Data'!D42</f>
        <v>Eritrea</v>
      </c>
      <c r="E44" s="55" t="str">
        <f>'Crisis Indicator Data'!E42</f>
        <v>ERI</v>
      </c>
      <c r="F44" s="55" t="str">
        <f>'Crisis Indicator Data'!B42</f>
        <v>Socio-political,Displacement</v>
      </c>
      <c r="G44" s="52">
        <f t="shared" si="5"/>
        <v>3.2</v>
      </c>
      <c r="H44" s="51">
        <f t="shared" si="6"/>
        <v>4</v>
      </c>
      <c r="I44" s="130" t="str">
        <f t="shared" si="7"/>
        <v>High</v>
      </c>
      <c r="J44" s="133" t="str">
        <f>INDEX(Trends!$D$3:$D$404,MATCH(C44,Trends!$C$3:$C$404,0))</f>
        <v>Decreasing</v>
      </c>
      <c r="K44" s="123" t="str">
        <f>IF(Reliability!B42="x","x",(IF(ROUNDUP(Reliability!B42,0)=1,"Very High",IF(ROUNDUP(Reliability!B42,0)=2,"High",IF(ROUNDUP(Reliability!B42,0)=3,"Medium",IF(ROUNDUP(Reliability!B42,0)=4,"Low","Very Low"))))))</f>
        <v>High</v>
      </c>
      <c r="L44" s="54">
        <f t="shared" si="8"/>
        <v>3</v>
      </c>
      <c r="M44" s="53">
        <f>'Impact of the crisis'!N45</f>
        <v>3.9</v>
      </c>
      <c r="N44" s="53">
        <f>'Impact of the crisis'!AB45</f>
        <v>2.5</v>
      </c>
      <c r="O44" s="54">
        <f>'Conditions of people affected'!R45</f>
        <v>3.2</v>
      </c>
      <c r="P44" s="53">
        <f>'Conditions of people affected'!K45</f>
        <v>3.4</v>
      </c>
      <c r="Q44" s="53">
        <f>'Conditions of people affected'!Q45</f>
        <v>3</v>
      </c>
      <c r="R44" s="53">
        <f t="shared" si="9"/>
        <v>3.4</v>
      </c>
      <c r="S44" s="53">
        <f>'Complexity of the crisis'!X45</f>
        <v>3.3</v>
      </c>
      <c r="T44" s="53">
        <f>'Complexity of the crisis'!AN45</f>
        <v>3.5</v>
      </c>
      <c r="U44" s="139" t="str">
        <f>VLOOKUP(C44,Lists!$C$3:$E$300,3,FALSE)</f>
        <v>Africa</v>
      </c>
      <c r="V44" s="140">
        <v>45531</v>
      </c>
    </row>
    <row r="45" spans="1:22" x14ac:dyDescent="0.35">
      <c r="A45" s="55" t="str">
        <f>'Crisis Indicator Data'!A43</f>
        <v>Mixed migration flows in Spain</v>
      </c>
      <c r="B45" s="55" t="str">
        <f>Lists!G43</f>
        <v>Mixed Migration</v>
      </c>
      <c r="C45" s="55" t="str">
        <f>'Crisis Indicator Data'!C43</f>
        <v>ESP002</v>
      </c>
      <c r="D45" s="55" t="str">
        <f>'Crisis Indicator Data'!D43</f>
        <v>Spain</v>
      </c>
      <c r="E45" s="55" t="str">
        <f>'Crisis Indicator Data'!E43</f>
        <v>ESP</v>
      </c>
      <c r="F45" s="55" t="str">
        <f>'Crisis Indicator Data'!B43</f>
        <v>Displacement</v>
      </c>
      <c r="G45" s="52">
        <f t="shared" si="5"/>
        <v>1.9</v>
      </c>
      <c r="H45" s="51">
        <f t="shared" si="6"/>
        <v>2</v>
      </c>
      <c r="I45" s="130" t="str">
        <f t="shared" si="7"/>
        <v>Low</v>
      </c>
      <c r="J45" s="133" t="str">
        <f>INDEX(Trends!$D$3:$D$404,MATCH(C45,Trends!$C$3:$C$404,0))</f>
        <v>Stable</v>
      </c>
      <c r="K45" s="123" t="str">
        <f>IF(Reliability!B43="x","x",(IF(ROUNDUP(Reliability!B43,0)=1,"Very High",IF(ROUNDUP(Reliability!B43,0)=2,"High",IF(ROUNDUP(Reliability!B43,0)=3,"Medium",IF(ROUNDUP(Reliability!B43,0)=4,"Low","Very Low"))))))</f>
        <v>High</v>
      </c>
      <c r="L45" s="54">
        <f t="shared" si="8"/>
        <v>3.1</v>
      </c>
      <c r="M45" s="53">
        <f>'Impact of the crisis'!N46</f>
        <v>4</v>
      </c>
      <c r="N45" s="53">
        <f>'Impact of the crisis'!AB46</f>
        <v>2.6</v>
      </c>
      <c r="O45" s="54">
        <f>'Conditions of people affected'!R46</f>
        <v>1.3</v>
      </c>
      <c r="P45" s="53">
        <f>'Conditions of people affected'!K46</f>
        <v>1.6</v>
      </c>
      <c r="Q45" s="53">
        <f>'Conditions of people affected'!Q46</f>
        <v>1</v>
      </c>
      <c r="R45" s="53">
        <f t="shared" si="9"/>
        <v>1.6</v>
      </c>
      <c r="S45" s="53">
        <f>'Complexity of the crisis'!X46</f>
        <v>1.7</v>
      </c>
      <c r="T45" s="53">
        <f>'Complexity of the crisis'!AN46</f>
        <v>1.5</v>
      </c>
      <c r="U45" s="139" t="str">
        <f>VLOOKUP(C45,Lists!$C$3:$E$300,3,FALSE)</f>
        <v>Europe</v>
      </c>
      <c r="V45" s="140">
        <v>45530</v>
      </c>
    </row>
    <row r="46" spans="1:22" x14ac:dyDescent="0.35">
      <c r="A46" s="55" t="str">
        <f>'Crisis Indicator Data'!A44</f>
        <v>Displacement from Russia-Ukraine conflict in Estonia</v>
      </c>
      <c r="B46" s="55" t="str">
        <f>Lists!G44</f>
        <v>Displacement from Russia-Ukraine conflict</v>
      </c>
      <c r="C46" s="55" t="str">
        <f>'Crisis Indicator Data'!C44</f>
        <v>EST002</v>
      </c>
      <c r="D46" s="55" t="str">
        <f>'Crisis Indicator Data'!D44</f>
        <v>Estonia</v>
      </c>
      <c r="E46" s="55" t="str">
        <f>'Crisis Indicator Data'!E44</f>
        <v>EST</v>
      </c>
      <c r="F46" s="55" t="str">
        <f>'Crisis Indicator Data'!B44</f>
        <v>Conflict,Displacement</v>
      </c>
      <c r="G46" s="52">
        <f t="shared" si="5"/>
        <v>1.2</v>
      </c>
      <c r="H46" s="51">
        <f t="shared" si="6"/>
        <v>2</v>
      </c>
      <c r="I46" s="130" t="str">
        <f t="shared" si="7"/>
        <v>Low</v>
      </c>
      <c r="J46" s="133" t="str">
        <f>INDEX(Trends!$D$3:$D$404,MATCH(C46,Trends!$C$3:$C$404,0))</f>
        <v>Stable</v>
      </c>
      <c r="K46" s="123" t="str">
        <f>IF(Reliability!B44="x","x",(IF(ROUNDUP(Reliability!B44,0)=1,"Very High",IF(ROUNDUP(Reliability!B44,0)=2,"High",IF(ROUNDUP(Reliability!B44,0)=3,"Medium",IF(ROUNDUP(Reliability!B44,0)=4,"Low","Very Low"))))))</f>
        <v>Very High</v>
      </c>
      <c r="L46" s="54">
        <f t="shared" si="8"/>
        <v>2.1</v>
      </c>
      <c r="M46" s="53">
        <f>'Impact of the crisis'!N47</f>
        <v>3.4</v>
      </c>
      <c r="N46" s="53">
        <f>'Impact of the crisis'!AB47</f>
        <v>1.3</v>
      </c>
      <c r="O46" s="54">
        <f>'Conditions of people affected'!R47</f>
        <v>0.95</v>
      </c>
      <c r="P46" s="53">
        <f>'Conditions of people affected'!K47</f>
        <v>0.9</v>
      </c>
      <c r="Q46" s="53">
        <f>'Conditions of people affected'!Q47</f>
        <v>1</v>
      </c>
      <c r="R46" s="53">
        <f t="shared" si="9"/>
        <v>0.8</v>
      </c>
      <c r="S46" s="53">
        <f>'Complexity of the crisis'!X47</f>
        <v>0.6</v>
      </c>
      <c r="T46" s="53">
        <f>'Complexity of the crisis'!AN47</f>
        <v>1</v>
      </c>
      <c r="U46" s="139" t="str">
        <f>VLOOKUP(C46,Lists!$C$3:$E$300,3,FALSE)</f>
        <v>Europe</v>
      </c>
      <c r="V46" s="140">
        <v>45526</v>
      </c>
    </row>
    <row r="47" spans="1:22" x14ac:dyDescent="0.35">
      <c r="A47" s="55" t="str">
        <f>'Crisis Indicator Data'!A45</f>
        <v>Complex crisis in Ethiopia</v>
      </c>
      <c r="B47" s="55" t="str">
        <f>Lists!G45</f>
        <v>Complex crisis</v>
      </c>
      <c r="C47" s="55" t="str">
        <f>'Crisis Indicator Data'!C45</f>
        <v>ETH001</v>
      </c>
      <c r="D47" s="55" t="str">
        <f>'Crisis Indicator Data'!D45</f>
        <v>Ethiopia</v>
      </c>
      <c r="E47" s="55" t="str">
        <f>'Crisis Indicator Data'!E45</f>
        <v>ETH</v>
      </c>
      <c r="F47" s="55" t="str">
        <f>'Crisis Indicator Data'!B45</f>
        <v>Displacement,Floods,Conflict</v>
      </c>
      <c r="G47" s="52">
        <f t="shared" si="5"/>
        <v>4.3</v>
      </c>
      <c r="H47" s="51">
        <f t="shared" si="6"/>
        <v>5</v>
      </c>
      <c r="I47" s="130" t="str">
        <f t="shared" si="7"/>
        <v>Very High</v>
      </c>
      <c r="J47" s="133" t="str">
        <f>INDEX(Trends!$D$3:$D$404,MATCH(C47,Trends!$C$3:$C$404,0))</f>
        <v>Stable</v>
      </c>
      <c r="K47" s="123" t="str">
        <f>IF(Reliability!B45="x","x",(IF(ROUNDUP(Reliability!B45,0)=1,"Very High",IF(ROUNDUP(Reliability!B45,0)=2,"High",IF(ROUNDUP(Reliability!B45,0)=3,"Medium",IF(ROUNDUP(Reliability!B45,0)=4,"Low","Very Low"))))))</f>
        <v>Very High</v>
      </c>
      <c r="L47" s="54">
        <f t="shared" si="8"/>
        <v>4.5999999999999996</v>
      </c>
      <c r="M47" s="53">
        <f>'Impact of the crisis'!N48</f>
        <v>5</v>
      </c>
      <c r="N47" s="53">
        <f>'Impact of the crisis'!AB48</f>
        <v>4.4000000000000004</v>
      </c>
      <c r="O47" s="54">
        <f>'Conditions of people affected'!R48</f>
        <v>4.5</v>
      </c>
      <c r="P47" s="53">
        <f>'Conditions of people affected'!K48</f>
        <v>5</v>
      </c>
      <c r="Q47" s="53">
        <f>'Conditions of people affected'!Q48</f>
        <v>4</v>
      </c>
      <c r="R47" s="53">
        <f t="shared" si="9"/>
        <v>3.9</v>
      </c>
      <c r="S47" s="53">
        <f>'Complexity of the crisis'!X48</f>
        <v>3.8</v>
      </c>
      <c r="T47" s="53">
        <f>'Complexity of the crisis'!AN48</f>
        <v>4</v>
      </c>
      <c r="U47" s="139" t="str">
        <f>VLOOKUP(C47,Lists!$C$3:$E$300,3,FALSE)</f>
        <v>Africa</v>
      </c>
      <c r="V47" s="140">
        <v>45532</v>
      </c>
    </row>
    <row r="48" spans="1:22" x14ac:dyDescent="0.35">
      <c r="A48" s="55" t="str">
        <f>'Crisis Indicator Data'!A46</f>
        <v>International Displacement</v>
      </c>
      <c r="B48" s="55" t="str">
        <f>Lists!G46</f>
        <v>International Displacement</v>
      </c>
      <c r="C48" s="55" t="str">
        <f>'Crisis Indicator Data'!C46</f>
        <v>ETH003</v>
      </c>
      <c r="D48" s="55" t="str">
        <f>'Crisis Indicator Data'!D46</f>
        <v>Ethiopia</v>
      </c>
      <c r="E48" s="55" t="str">
        <f>'Crisis Indicator Data'!E46</f>
        <v>ETH</v>
      </c>
      <c r="F48" s="55" t="str">
        <f>'Crisis Indicator Data'!B46</f>
        <v>Displacement</v>
      </c>
      <c r="G48" s="52">
        <f t="shared" si="5"/>
        <v>3.1</v>
      </c>
      <c r="H48" s="51">
        <f t="shared" si="6"/>
        <v>4</v>
      </c>
      <c r="I48" s="130" t="str">
        <f t="shared" si="7"/>
        <v>High</v>
      </c>
      <c r="J48" s="133" t="str">
        <f>INDEX(Trends!$D$3:$D$404,MATCH(C48,Trends!$C$3:$C$404,0))</f>
        <v>Stable</v>
      </c>
      <c r="K48" s="123" t="str">
        <f>IF(Reliability!B46="x","x",(IF(ROUNDUP(Reliability!B46,0)=1,"Very High",IF(ROUNDUP(Reliability!B46,0)=2,"High",IF(ROUNDUP(Reliability!B46,0)=3,"Medium",IF(ROUNDUP(Reliability!B46,0)=4,"Low","Very Low"))))))</f>
        <v>High</v>
      </c>
      <c r="L48" s="54">
        <f t="shared" si="8"/>
        <v>4</v>
      </c>
      <c r="M48" s="53">
        <f>'Impact of the crisis'!N49</f>
        <v>4.7</v>
      </c>
      <c r="N48" s="53">
        <f>'Impact of the crisis'!AB49</f>
        <v>3.5</v>
      </c>
      <c r="O48" s="54">
        <f>'Conditions of people affected'!R49</f>
        <v>2.2000000000000002</v>
      </c>
      <c r="P48" s="53">
        <f>'Conditions of people affected'!K49</f>
        <v>3.4</v>
      </c>
      <c r="Q48" s="53">
        <f>'Conditions of people affected'!Q49</f>
        <v>1</v>
      </c>
      <c r="R48" s="53">
        <f t="shared" si="9"/>
        <v>3.4</v>
      </c>
      <c r="S48" s="53">
        <f>'Complexity of the crisis'!X49</f>
        <v>3.8</v>
      </c>
      <c r="T48" s="53">
        <f>'Complexity of the crisis'!AN49</f>
        <v>3</v>
      </c>
      <c r="U48" s="139" t="str">
        <f>VLOOKUP(C48,Lists!$C$3:$E$300,3,FALSE)</f>
        <v>Africa</v>
      </c>
      <c r="V48" s="140">
        <v>45532</v>
      </c>
    </row>
    <row r="49" spans="1:22" x14ac:dyDescent="0.35">
      <c r="A49" s="55" t="str">
        <f>'Crisis Indicator Data'!A47</f>
        <v>Northern Ethiopia Conflict</v>
      </c>
      <c r="B49" s="55" t="str">
        <f>Lists!G47</f>
        <v>Northern Ethiopia Conflict</v>
      </c>
      <c r="C49" s="55" t="str">
        <f>'Crisis Indicator Data'!C47</f>
        <v>ETH004</v>
      </c>
      <c r="D49" s="55" t="str">
        <f>'Crisis Indicator Data'!D47</f>
        <v>Ethiopia</v>
      </c>
      <c r="E49" s="55" t="str">
        <f>'Crisis Indicator Data'!E47</f>
        <v>ETH</v>
      </c>
      <c r="F49" s="55" t="str">
        <f>'Crisis Indicator Data'!B47</f>
        <v>Conflict,Displacement</v>
      </c>
      <c r="G49" s="52">
        <f t="shared" si="5"/>
        <v>4.3</v>
      </c>
      <c r="H49" s="51">
        <f t="shared" si="6"/>
        <v>5</v>
      </c>
      <c r="I49" s="130" t="str">
        <f t="shared" si="7"/>
        <v>Very High</v>
      </c>
      <c r="J49" s="133" t="str">
        <f>INDEX(Trends!$D$3:$D$404,MATCH(C49,Trends!$C$3:$C$404,0))</f>
        <v>Increasing</v>
      </c>
      <c r="K49" s="123" t="str">
        <f>IF(Reliability!B47="x","x",(IF(ROUNDUP(Reliability!B47,0)=1,"Very High",IF(ROUNDUP(Reliability!B47,0)=2,"High",IF(ROUNDUP(Reliability!B47,0)=3,"Medium",IF(ROUNDUP(Reliability!B47,0)=4,"Low","Very Low"))))))</f>
        <v>High</v>
      </c>
      <c r="L49" s="54">
        <f t="shared" si="8"/>
        <v>4.3</v>
      </c>
      <c r="M49" s="53">
        <f>'Impact of the crisis'!N50</f>
        <v>2.9</v>
      </c>
      <c r="N49" s="53">
        <f>'Impact of the crisis'!AB50</f>
        <v>4.8</v>
      </c>
      <c r="O49" s="54">
        <f>'Conditions of people affected'!R50</f>
        <v>4.45</v>
      </c>
      <c r="P49" s="53">
        <f>'Conditions of people affected'!K50</f>
        <v>4.9000000000000004</v>
      </c>
      <c r="Q49" s="53">
        <f>'Conditions of people affected'!Q50</f>
        <v>4</v>
      </c>
      <c r="R49" s="53">
        <f t="shared" si="9"/>
        <v>3.9</v>
      </c>
      <c r="S49" s="53">
        <f>'Complexity of the crisis'!X50</f>
        <v>3.8</v>
      </c>
      <c r="T49" s="53">
        <f>'Complexity of the crisis'!AN50</f>
        <v>4</v>
      </c>
      <c r="U49" s="139" t="str">
        <f>VLOOKUP(C49,Lists!$C$3:$E$300,3,FALSE)</f>
        <v>Africa</v>
      </c>
      <c r="V49" s="140">
        <v>45532</v>
      </c>
    </row>
    <row r="50" spans="1:22" x14ac:dyDescent="0.35">
      <c r="A50" s="55" t="str">
        <f>'Crisis Indicator Data'!A48</f>
        <v>Drought in Ethiopia</v>
      </c>
      <c r="B50" s="55" t="str">
        <f>Lists!G48</f>
        <v>Drought</v>
      </c>
      <c r="C50" s="55" t="str">
        <f>'Crisis Indicator Data'!C48</f>
        <v>ETH005</v>
      </c>
      <c r="D50" s="55" t="str">
        <f>'Crisis Indicator Data'!D48</f>
        <v>Ethiopia</v>
      </c>
      <c r="E50" s="55" t="str">
        <f>'Crisis Indicator Data'!E48</f>
        <v>ETH</v>
      </c>
      <c r="F50" s="55" t="str">
        <f>'Crisis Indicator Data'!B48</f>
        <v>Drought</v>
      </c>
      <c r="G50" s="52">
        <f t="shared" si="5"/>
        <v>4.2</v>
      </c>
      <c r="H50" s="51">
        <f t="shared" si="6"/>
        <v>5</v>
      </c>
      <c r="I50" s="130" t="str">
        <f t="shared" si="7"/>
        <v>Very High</v>
      </c>
      <c r="J50" s="133" t="str">
        <f>INDEX(Trends!$D$3:$D$404,MATCH(C50,Trends!$C$3:$C$404,0))</f>
        <v>Increasing</v>
      </c>
      <c r="K50" s="123" t="str">
        <f>IF(Reliability!B48="x","x",(IF(ROUNDUP(Reliability!B48,0)=1,"Very High",IF(ROUNDUP(Reliability!B48,0)=2,"High",IF(ROUNDUP(Reliability!B48,0)=3,"Medium",IF(ROUNDUP(Reliability!B48,0)=4,"Low","Very Low"))))))</f>
        <v>High</v>
      </c>
      <c r="L50" s="54">
        <f t="shared" si="8"/>
        <v>4.0999999999999996</v>
      </c>
      <c r="M50" s="53">
        <f>'Impact of the crisis'!N51</f>
        <v>4.5</v>
      </c>
      <c r="N50" s="53">
        <f>'Impact of the crisis'!AB51</f>
        <v>3.8</v>
      </c>
      <c r="O50" s="54">
        <f>'Conditions of people affected'!R51</f>
        <v>4.5</v>
      </c>
      <c r="P50" s="53">
        <f>'Conditions of people affected'!K51</f>
        <v>5</v>
      </c>
      <c r="Q50" s="53">
        <f>'Conditions of people affected'!Q51</f>
        <v>4</v>
      </c>
      <c r="R50" s="53">
        <f t="shared" si="9"/>
        <v>3.9</v>
      </c>
      <c r="S50" s="53">
        <f>'Complexity of the crisis'!X51</f>
        <v>3.8</v>
      </c>
      <c r="T50" s="53">
        <f>'Complexity of the crisis'!AN51</f>
        <v>4</v>
      </c>
      <c r="U50" s="139" t="str">
        <f>VLOOKUP(C50,Lists!$C$3:$E$300,3,FALSE)</f>
        <v>Africa</v>
      </c>
      <c r="V50" s="140">
        <v>45532</v>
      </c>
    </row>
    <row r="51" spans="1:22" ht="14.15" customHeight="1" x14ac:dyDescent="0.35">
      <c r="A51" s="55" t="str">
        <f>'Crisis Indicator Data'!A49</f>
        <v>Mixed migration flows in Greece</v>
      </c>
      <c r="B51" s="55" t="str">
        <f>Lists!G49</f>
        <v>Mixed Migration</v>
      </c>
      <c r="C51" s="55" t="str">
        <f>'Crisis Indicator Data'!C49</f>
        <v>GRC002</v>
      </c>
      <c r="D51" s="55" t="str">
        <f>'Crisis Indicator Data'!D49</f>
        <v>Greece</v>
      </c>
      <c r="E51" s="55" t="str">
        <f>'Crisis Indicator Data'!E49</f>
        <v>GRC</v>
      </c>
      <c r="F51" s="55" t="str">
        <f>'Crisis Indicator Data'!B49</f>
        <v>Displacement</v>
      </c>
      <c r="G51" s="52">
        <f t="shared" si="5"/>
        <v>2.1</v>
      </c>
      <c r="H51" s="51">
        <f t="shared" si="6"/>
        <v>3</v>
      </c>
      <c r="I51" s="130" t="str">
        <f t="shared" si="7"/>
        <v>Medium</v>
      </c>
      <c r="J51" s="133" t="str">
        <f>INDEX(Trends!$D$3:$D$404,MATCH(C51,Trends!$C$3:$C$404,0))</f>
        <v>Decreasing</v>
      </c>
      <c r="K51" s="123" t="str">
        <f>IF(Reliability!B49="x","x",(IF(ROUNDUP(Reliability!B49,0)=1,"Very High",IF(ROUNDUP(Reliability!B49,0)=2,"High",IF(ROUNDUP(Reliability!B49,0)=3,"Medium",IF(ROUNDUP(Reliability!B49,0)=4,"Low","Very Low"))))))</f>
        <v>High</v>
      </c>
      <c r="L51" s="54">
        <f t="shared" si="8"/>
        <v>1.8</v>
      </c>
      <c r="M51" s="53">
        <f>'Impact of the crisis'!N52</f>
        <v>0.6</v>
      </c>
      <c r="N51" s="53">
        <f>'Impact of the crisis'!AB52</f>
        <v>2.2999999999999998</v>
      </c>
      <c r="O51" s="54">
        <f>'Conditions of people affected'!R52</f>
        <v>2.5499999999999998</v>
      </c>
      <c r="P51" s="53">
        <f>'Conditions of people affected'!K52</f>
        <v>2.1</v>
      </c>
      <c r="Q51" s="53">
        <f>'Conditions of people affected'!Q52</f>
        <v>3</v>
      </c>
      <c r="R51" s="53">
        <f t="shared" si="9"/>
        <v>1.6</v>
      </c>
      <c r="S51" s="53">
        <f>'Complexity of the crisis'!X52</f>
        <v>1.6</v>
      </c>
      <c r="T51" s="53">
        <f>'Complexity of the crisis'!AN52</f>
        <v>1.5</v>
      </c>
      <c r="U51" s="139" t="str">
        <f>VLOOKUP(C51,Lists!$C$3:$E$300,3,FALSE)</f>
        <v>Europe</v>
      </c>
      <c r="V51" s="140">
        <v>45473</v>
      </c>
    </row>
    <row r="52" spans="1:22" ht="14.15" customHeight="1" x14ac:dyDescent="0.35">
      <c r="A52" s="55" t="str">
        <f>'Crisis Indicator Data'!A50</f>
        <v>Complex crisis in Guatemala</v>
      </c>
      <c r="B52" s="55" t="str">
        <f>Lists!G50</f>
        <v>Complex crisis</v>
      </c>
      <c r="C52" s="55" t="str">
        <f>'Crisis Indicator Data'!C50</f>
        <v>GTM001</v>
      </c>
      <c r="D52" s="55" t="str">
        <f>'Crisis Indicator Data'!D50</f>
        <v>Guatemala</v>
      </c>
      <c r="E52" s="55" t="str">
        <f>'Crisis Indicator Data'!E50</f>
        <v>GTM</v>
      </c>
      <c r="F52" s="55" t="str">
        <f>'Crisis Indicator Data'!B50</f>
        <v>Violence,Socio-political,Other seasonal event</v>
      </c>
      <c r="G52" s="52">
        <f t="shared" si="5"/>
        <v>3.5</v>
      </c>
      <c r="H52" s="51">
        <f t="shared" si="6"/>
        <v>4</v>
      </c>
      <c r="I52" s="130" t="str">
        <f t="shared" si="7"/>
        <v>High</v>
      </c>
      <c r="J52" s="133" t="str">
        <f>INDEX(Trends!$D$3:$D$404,MATCH(C52,Trends!$C$3:$C$404,0))</f>
        <v>Increasing</v>
      </c>
      <c r="K52" s="123" t="str">
        <f>IF(Reliability!B50="x","x",(IF(ROUNDUP(Reliability!B50,0)=1,"Very High",IF(ROUNDUP(Reliability!B50,0)=2,"High",IF(ROUNDUP(Reliability!B50,0)=3,"Medium",IF(ROUNDUP(Reliability!B50,0)=4,"Low","Very Low"))))))</f>
        <v>Very High</v>
      </c>
      <c r="L52" s="54">
        <f t="shared" si="8"/>
        <v>3.4</v>
      </c>
      <c r="M52" s="53">
        <f>'Impact of the crisis'!N53</f>
        <v>4.4000000000000004</v>
      </c>
      <c r="N52" s="53">
        <f>'Impact of the crisis'!AB53</f>
        <v>2.8</v>
      </c>
      <c r="O52" s="54">
        <f>'Conditions of people affected'!R53</f>
        <v>3.75</v>
      </c>
      <c r="P52" s="53">
        <f>'Conditions of people affected'!K53</f>
        <v>4.5</v>
      </c>
      <c r="Q52" s="53">
        <f>'Conditions of people affected'!Q53</f>
        <v>3</v>
      </c>
      <c r="R52" s="53">
        <f t="shared" si="9"/>
        <v>3.3</v>
      </c>
      <c r="S52" s="53">
        <f>'Complexity of the crisis'!X53</f>
        <v>3</v>
      </c>
      <c r="T52" s="53">
        <f>'Complexity of the crisis'!AN53</f>
        <v>3.5</v>
      </c>
      <c r="U52" s="139" t="str">
        <f>VLOOKUP(C52,Lists!$C$3:$E$300,3,FALSE)</f>
        <v>Americas</v>
      </c>
      <c r="V52" s="140">
        <v>45530</v>
      </c>
    </row>
    <row r="53" spans="1:22" x14ac:dyDescent="0.35">
      <c r="A53" s="55" t="str">
        <f>'Crisis Indicator Data'!A51</f>
        <v>Complex crisis in Honduras</v>
      </c>
      <c r="B53" s="55" t="str">
        <f>Lists!G51</f>
        <v>Complex crisis</v>
      </c>
      <c r="C53" s="55" t="str">
        <f>'Crisis Indicator Data'!C51</f>
        <v>HND001</v>
      </c>
      <c r="D53" s="55" t="str">
        <f>'Crisis Indicator Data'!D51</f>
        <v>Honduras</v>
      </c>
      <c r="E53" s="55" t="str">
        <f>'Crisis Indicator Data'!E51</f>
        <v>HND</v>
      </c>
      <c r="F53" s="55" t="str">
        <f>'Crisis Indicator Data'!B51</f>
        <v>Violence,Socio-political,Other seasonal event</v>
      </c>
      <c r="G53" s="52">
        <f t="shared" si="5"/>
        <v>3.4</v>
      </c>
      <c r="H53" s="51">
        <f t="shared" si="6"/>
        <v>4</v>
      </c>
      <c r="I53" s="130" t="str">
        <f t="shared" si="7"/>
        <v>High</v>
      </c>
      <c r="J53" s="133" t="str">
        <f>INDEX(Trends!$D$3:$D$404,MATCH(C53,Trends!$C$3:$C$404,0))</f>
        <v>Decreasing</v>
      </c>
      <c r="K53" s="123" t="str">
        <f>IF(Reliability!B51="x","x",(IF(ROUNDUP(Reliability!B51,0)=1,"Very High",IF(ROUNDUP(Reliability!B51,0)=2,"High",IF(ROUNDUP(Reliability!B51,0)=3,"Medium",IF(ROUNDUP(Reliability!B51,0)=4,"Low","Very Low"))))))</f>
        <v>High</v>
      </c>
      <c r="L53" s="54">
        <f t="shared" si="8"/>
        <v>3.2</v>
      </c>
      <c r="M53" s="53">
        <f>'Impact of the crisis'!N54</f>
        <v>4.2</v>
      </c>
      <c r="N53" s="53">
        <f>'Impact of the crisis'!AB54</f>
        <v>2.6</v>
      </c>
      <c r="O53" s="54">
        <f>'Conditions of people affected'!R54</f>
        <v>4.05</v>
      </c>
      <c r="P53" s="53">
        <f>'Conditions of people affected'!K54</f>
        <v>4.0999999999999996</v>
      </c>
      <c r="Q53" s="53">
        <f>'Conditions of people affected'!Q54</f>
        <v>4</v>
      </c>
      <c r="R53" s="53">
        <f t="shared" si="9"/>
        <v>2.5</v>
      </c>
      <c r="S53" s="53">
        <f>'Complexity of the crisis'!X54</f>
        <v>2.9</v>
      </c>
      <c r="T53" s="53">
        <f>'Complexity of the crisis'!AN54</f>
        <v>2</v>
      </c>
      <c r="U53" s="139" t="str">
        <f>VLOOKUP(C53,Lists!$C$3:$E$300,3,FALSE)</f>
        <v>Americas</v>
      </c>
      <c r="V53" s="140">
        <v>45530</v>
      </c>
    </row>
    <row r="54" spans="1:22" x14ac:dyDescent="0.35">
      <c r="A54" s="55" t="str">
        <f>'Crisis Indicator Data'!A52</f>
        <v>Complex crisis in Haiti</v>
      </c>
      <c r="B54" s="55" t="str">
        <f>Lists!G52</f>
        <v>Complex crisis</v>
      </c>
      <c r="C54" s="55" t="str">
        <f>'Crisis Indicator Data'!C52</f>
        <v>HTI001</v>
      </c>
      <c r="D54" s="55" t="str">
        <f>'Crisis Indicator Data'!D52</f>
        <v>Haiti</v>
      </c>
      <c r="E54" s="55" t="str">
        <f>'Crisis Indicator Data'!E52</f>
        <v>HTI</v>
      </c>
      <c r="F54" s="55" t="str">
        <f>'Crisis Indicator Data'!B52</f>
        <v>Earthquake,Violence,Socio-political,Other seasonal event</v>
      </c>
      <c r="G54" s="52">
        <f t="shared" si="5"/>
        <v>4</v>
      </c>
      <c r="H54" s="51">
        <f t="shared" si="6"/>
        <v>4</v>
      </c>
      <c r="I54" s="130" t="str">
        <f t="shared" si="7"/>
        <v>High</v>
      </c>
      <c r="J54" s="133" t="str">
        <f>INDEX(Trends!$D$3:$D$404,MATCH(C54,Trends!$C$3:$C$404,0))</f>
        <v>Decreasing</v>
      </c>
      <c r="K54" s="123" t="str">
        <f>IF(Reliability!B52="x","x",(IF(ROUNDUP(Reliability!B52,0)=1,"Very High",IF(ROUNDUP(Reliability!B52,0)=2,"High",IF(ROUNDUP(Reliability!B52,0)=3,"Medium",IF(ROUNDUP(Reliability!B52,0)=4,"Low","Very Low"))))))</f>
        <v>Very High</v>
      </c>
      <c r="L54" s="54">
        <f t="shared" si="8"/>
        <v>3.7</v>
      </c>
      <c r="M54" s="53">
        <f>'Impact of the crisis'!N55</f>
        <v>4</v>
      </c>
      <c r="N54" s="53">
        <f>'Impact of the crisis'!AB55</f>
        <v>3.5</v>
      </c>
      <c r="O54" s="54">
        <f>'Conditions of people affected'!R55</f>
        <v>4.3</v>
      </c>
      <c r="P54" s="53">
        <f>'Conditions of people affected'!K55</f>
        <v>4.5999999999999996</v>
      </c>
      <c r="Q54" s="53">
        <f>'Conditions of people affected'!Q55</f>
        <v>4</v>
      </c>
      <c r="R54" s="53">
        <f t="shared" si="9"/>
        <v>3.7</v>
      </c>
      <c r="S54" s="53">
        <f>'Complexity of the crisis'!X55</f>
        <v>3.4</v>
      </c>
      <c r="T54" s="53">
        <f>'Complexity of the crisis'!AN55</f>
        <v>4</v>
      </c>
      <c r="U54" s="139" t="str">
        <f>VLOOKUP(C54,Lists!$C$3:$E$300,3,FALSE)</f>
        <v>Americas</v>
      </c>
      <c r="V54" s="140">
        <v>45530</v>
      </c>
    </row>
    <row r="55" spans="1:22" x14ac:dyDescent="0.35">
      <c r="A55" s="55" t="str">
        <f>'Crisis Indicator Data'!A53</f>
        <v>Displacement from Russia-Ukraine conflict in Hungary</v>
      </c>
      <c r="B55" s="55" t="str">
        <f>Lists!G53</f>
        <v>Displacement from Russia-Ukraine conflict</v>
      </c>
      <c r="C55" s="55" t="str">
        <f>'Crisis Indicator Data'!C53</f>
        <v>HUN002</v>
      </c>
      <c r="D55" s="55" t="str">
        <f>'Crisis Indicator Data'!D53</f>
        <v>Hungary</v>
      </c>
      <c r="E55" s="55" t="str">
        <f>'Crisis Indicator Data'!E53</f>
        <v>HUN</v>
      </c>
      <c r="F55" s="55" t="str">
        <f>'Crisis Indicator Data'!B53</f>
        <v>Conflict,Displacement</v>
      </c>
      <c r="G55" s="52">
        <f t="shared" si="5"/>
        <v>1.5</v>
      </c>
      <c r="H55" s="51">
        <f t="shared" si="6"/>
        <v>2</v>
      </c>
      <c r="I55" s="130" t="str">
        <f t="shared" si="7"/>
        <v>Low</v>
      </c>
      <c r="J55" s="133" t="str">
        <f>INDEX(Trends!$D$3:$D$404,MATCH(C55,Trends!$C$3:$C$404,0))</f>
        <v>Decreasing</v>
      </c>
      <c r="K55" s="123" t="str">
        <f>IF(Reliability!B53="x","x",(IF(ROUNDUP(Reliability!B53,0)=1,"Very High",IF(ROUNDUP(Reliability!B53,0)=2,"High",IF(ROUNDUP(Reliability!B53,0)=3,"Medium",IF(ROUNDUP(Reliability!B53,0)=4,"Low","Very Low"))))))</f>
        <v>Very High</v>
      </c>
      <c r="L55" s="54">
        <f t="shared" si="8"/>
        <v>2.6</v>
      </c>
      <c r="M55" s="53">
        <f>'Impact of the crisis'!N56</f>
        <v>4.2</v>
      </c>
      <c r="N55" s="53">
        <f>'Impact of the crisis'!AB56</f>
        <v>1.4</v>
      </c>
      <c r="O55" s="54">
        <f>'Conditions of people affected'!R56</f>
        <v>1.1499999999999999</v>
      </c>
      <c r="P55" s="53">
        <f>'Conditions of people affected'!K56</f>
        <v>1.3</v>
      </c>
      <c r="Q55" s="53">
        <f>'Conditions of people affected'!Q56</f>
        <v>1</v>
      </c>
      <c r="R55" s="53">
        <f t="shared" si="9"/>
        <v>1.2</v>
      </c>
      <c r="S55" s="53">
        <f>'Complexity of the crisis'!X56</f>
        <v>1.3</v>
      </c>
      <c r="T55" s="53">
        <f>'Complexity of the crisis'!AN56</f>
        <v>1</v>
      </c>
      <c r="U55" s="139" t="str">
        <f>VLOOKUP(C55,Lists!$C$3:$E$300,3,FALSE)</f>
        <v>Europe</v>
      </c>
      <c r="V55" s="140">
        <v>45526</v>
      </c>
    </row>
    <row r="56" spans="1:22" x14ac:dyDescent="0.35">
      <c r="A56" s="55" t="str">
        <f>'Crisis Indicator Data'!A54</f>
        <v>Papua Conflict</v>
      </c>
      <c r="B56" s="55" t="str">
        <f>Lists!G54</f>
        <v>Papua Conflict</v>
      </c>
      <c r="C56" s="55" t="str">
        <f>'Crisis Indicator Data'!C54</f>
        <v>IDN002</v>
      </c>
      <c r="D56" s="55" t="str">
        <f>'Crisis Indicator Data'!D54</f>
        <v>Indonesia</v>
      </c>
      <c r="E56" s="55" t="str">
        <f>'Crisis Indicator Data'!E54</f>
        <v>IDN</v>
      </c>
      <c r="F56" s="55" t="str">
        <f>'Crisis Indicator Data'!B54</f>
        <v>Socio-political,Violence,Conflict</v>
      </c>
      <c r="G56" s="52">
        <f t="shared" si="5"/>
        <v>2.5</v>
      </c>
      <c r="H56" s="51">
        <f t="shared" si="6"/>
        <v>3</v>
      </c>
      <c r="I56" s="130" t="str">
        <f t="shared" si="7"/>
        <v>Medium</v>
      </c>
      <c r="J56" s="133" t="str">
        <f>INDEX(Trends!$D$3:$D$404,MATCH(C56,Trends!$C$3:$C$404,0))</f>
        <v>Stable</v>
      </c>
      <c r="K56" s="123" t="str">
        <f>IF(Reliability!B54="x","x",(IF(ROUNDUP(Reliability!B54,0)=1,"Very High",IF(ROUNDUP(Reliability!B54,0)=2,"High",IF(ROUNDUP(Reliability!B54,0)=3,"Medium",IF(ROUNDUP(Reliability!B54,0)=4,"Low","Very Low"))))))</f>
        <v>High</v>
      </c>
      <c r="L56" s="54">
        <f t="shared" si="8"/>
        <v>2.9</v>
      </c>
      <c r="M56" s="53">
        <f>'Impact of the crisis'!N57</f>
        <v>2.1</v>
      </c>
      <c r="N56" s="53">
        <f>'Impact of the crisis'!AB57</f>
        <v>3.3</v>
      </c>
      <c r="O56" s="54">
        <f>'Conditions of people affected'!R57</f>
        <v>1.85</v>
      </c>
      <c r="P56" s="53">
        <f>'Conditions of people affected'!K57</f>
        <v>1.7</v>
      </c>
      <c r="Q56" s="53">
        <f>'Conditions of people affected'!Q57</f>
        <v>2</v>
      </c>
      <c r="R56" s="53">
        <f t="shared" si="9"/>
        <v>3.1</v>
      </c>
      <c r="S56" s="53">
        <f>'Complexity of the crisis'!X57</f>
        <v>2.6</v>
      </c>
      <c r="T56" s="53">
        <f>'Complexity of the crisis'!AN57</f>
        <v>3.5</v>
      </c>
      <c r="U56" s="139" t="str">
        <f>VLOOKUP(C56,Lists!$C$3:$E$300,3,FALSE)</f>
        <v>Asia</v>
      </c>
      <c r="V56" s="140">
        <v>45529</v>
      </c>
    </row>
    <row r="57" spans="1:22" x14ac:dyDescent="0.35">
      <c r="A57" s="55" t="str">
        <f>'Crisis Indicator Data'!A55</f>
        <v>Afghan Refugees in Iran</v>
      </c>
      <c r="B57" s="55" t="str">
        <f>Lists!G55</f>
        <v>Afghan Refugees</v>
      </c>
      <c r="C57" s="55" t="str">
        <f>'Crisis Indicator Data'!C55</f>
        <v>IRN004</v>
      </c>
      <c r="D57" s="55" t="str">
        <f>'Crisis Indicator Data'!D55</f>
        <v>Iran</v>
      </c>
      <c r="E57" s="55" t="str">
        <f>'Crisis Indicator Data'!E55</f>
        <v>IRN</v>
      </c>
      <c r="F57" s="55" t="str">
        <f>'Crisis Indicator Data'!B55</f>
        <v>Displacement</v>
      </c>
      <c r="G57" s="52">
        <f t="shared" si="5"/>
        <v>3.8</v>
      </c>
      <c r="H57" s="51">
        <f t="shared" si="6"/>
        <v>4</v>
      </c>
      <c r="I57" s="130" t="str">
        <f t="shared" si="7"/>
        <v>High</v>
      </c>
      <c r="J57" s="133" t="str">
        <f>INDEX(Trends!$D$3:$D$404,MATCH(C57,Trends!$C$3:$C$404,0))</f>
        <v>Stable</v>
      </c>
      <c r="K57" s="123" t="str">
        <f>IF(Reliability!B55="x","x",(IF(ROUNDUP(Reliability!B55,0)=1,"Very High",IF(ROUNDUP(Reliability!B55,0)=2,"High",IF(ROUNDUP(Reliability!B55,0)=3,"Medium",IF(ROUNDUP(Reliability!B55,0)=4,"Low","Very Low"))))))</f>
        <v>Medium</v>
      </c>
      <c r="L57" s="54">
        <f t="shared" si="8"/>
        <v>3.6</v>
      </c>
      <c r="M57" s="53">
        <f>'Impact of the crisis'!N58</f>
        <v>2.7</v>
      </c>
      <c r="N57" s="53">
        <f>'Impact of the crisis'!AB58</f>
        <v>4</v>
      </c>
      <c r="O57" s="54">
        <f>'Conditions of people affected'!R58</f>
        <v>4.2</v>
      </c>
      <c r="P57" s="53">
        <f>'Conditions of people affected'!K58</f>
        <v>4.4000000000000004</v>
      </c>
      <c r="Q57" s="53">
        <f>'Conditions of people affected'!Q58</f>
        <v>4</v>
      </c>
      <c r="R57" s="53">
        <f t="shared" si="9"/>
        <v>3.2</v>
      </c>
      <c r="S57" s="53">
        <f>'Complexity of the crisis'!X58</f>
        <v>3.7</v>
      </c>
      <c r="T57" s="53">
        <f>'Complexity of the crisis'!AN58</f>
        <v>2.5</v>
      </c>
      <c r="U57" s="139" t="str">
        <f>VLOOKUP(C57,Lists!$C$3:$E$300,3,FALSE)</f>
        <v>Middle east</v>
      </c>
      <c r="V57" s="140">
        <v>45470</v>
      </c>
    </row>
    <row r="58" spans="1:22" x14ac:dyDescent="0.35">
      <c r="A58" s="55" t="str">
        <f>'Crisis Indicator Data'!A56</f>
        <v>Multiple crises in Iraq</v>
      </c>
      <c r="B58" s="55" t="str">
        <f>Lists!G56</f>
        <v>Country level</v>
      </c>
      <c r="C58" s="55" t="str">
        <f>'Crisis Indicator Data'!C56</f>
        <v>IRQ001</v>
      </c>
      <c r="D58" s="55" t="str">
        <f>'Crisis Indicator Data'!D56</f>
        <v>Iraq</v>
      </c>
      <c r="E58" s="55" t="str">
        <f>'Crisis Indicator Data'!E56</f>
        <v>IRQ</v>
      </c>
      <c r="F58" s="55" t="str">
        <f>'Crisis Indicator Data'!B56</f>
        <v>Violence,Displacement,Socio-political,Conflict</v>
      </c>
      <c r="G58" s="52">
        <f t="shared" si="5"/>
        <v>3</v>
      </c>
      <c r="H58" s="51">
        <f t="shared" si="6"/>
        <v>3</v>
      </c>
      <c r="I58" s="130" t="str">
        <f t="shared" si="7"/>
        <v>Medium</v>
      </c>
      <c r="J58" s="133" t="str">
        <f>INDEX(Trends!$D$3:$D$404,MATCH(C58,Trends!$C$3:$C$404,0))</f>
        <v>Decreasing</v>
      </c>
      <c r="K58" s="123" t="str">
        <f>IF(Reliability!B56="x","x",(IF(ROUNDUP(Reliability!B56,0)=1,"Very High",IF(ROUNDUP(Reliability!B56,0)=2,"High",IF(ROUNDUP(Reliability!B56,0)=3,"Medium",IF(ROUNDUP(Reliability!B56,0)=4,"Low","Very Low"))))))</f>
        <v>Very High</v>
      </c>
      <c r="L58" s="54">
        <f t="shared" si="8"/>
        <v>4</v>
      </c>
      <c r="M58" s="53">
        <f>'Impact of the crisis'!N59</f>
        <v>4.7</v>
      </c>
      <c r="N58" s="53">
        <f>'Impact of the crisis'!AB59</f>
        <v>3.5</v>
      </c>
      <c r="O58" s="54">
        <f>'Conditions of people affected'!R59</f>
        <v>1.9</v>
      </c>
      <c r="P58" s="53">
        <f>'Conditions of people affected'!K59</f>
        <v>1.8</v>
      </c>
      <c r="Q58" s="53">
        <f>'Conditions of people affected'!Q59</f>
        <v>2</v>
      </c>
      <c r="R58" s="53">
        <f t="shared" si="9"/>
        <v>3.5</v>
      </c>
      <c r="S58" s="53">
        <f>'Complexity of the crisis'!X59</f>
        <v>3.5</v>
      </c>
      <c r="T58" s="53">
        <f>'Complexity of the crisis'!AN59</f>
        <v>3.5</v>
      </c>
      <c r="U58" s="139" t="str">
        <f>VLOOKUP(C58,Lists!$C$3:$E$300,3,FALSE)</f>
        <v>Middle east</v>
      </c>
      <c r="V58" s="140">
        <v>45531</v>
      </c>
    </row>
    <row r="59" spans="1:22" x14ac:dyDescent="0.35">
      <c r="A59" s="55" t="str">
        <f>'Crisis Indicator Data'!A57</f>
        <v>Conflict  in Iraq</v>
      </c>
      <c r="B59" s="55" t="str">
        <f>Lists!G57</f>
        <v>Conflict</v>
      </c>
      <c r="C59" s="55" t="str">
        <f>'Crisis Indicator Data'!C57</f>
        <v>IRQ002</v>
      </c>
      <c r="D59" s="55" t="str">
        <f>'Crisis Indicator Data'!D57</f>
        <v>Iraq</v>
      </c>
      <c r="E59" s="55" t="str">
        <f>'Crisis Indicator Data'!E57</f>
        <v>IRQ</v>
      </c>
      <c r="F59" s="55" t="str">
        <f>'Crisis Indicator Data'!B57</f>
        <v>Conflict,Socio-political,Violence</v>
      </c>
      <c r="G59" s="52">
        <f t="shared" si="5"/>
        <v>2.8</v>
      </c>
      <c r="H59" s="51">
        <f t="shared" si="6"/>
        <v>3</v>
      </c>
      <c r="I59" s="130" t="str">
        <f t="shared" si="7"/>
        <v>Medium</v>
      </c>
      <c r="J59" s="133" t="str">
        <f>INDEX(Trends!$D$3:$D$404,MATCH(C59,Trends!$C$3:$C$404,0))</f>
        <v>Decreasing</v>
      </c>
      <c r="K59" s="123" t="str">
        <f>IF(Reliability!B57="x","x",(IF(ROUNDUP(Reliability!B57,0)=1,"Very High",IF(ROUNDUP(Reliability!B57,0)=2,"High",IF(ROUNDUP(Reliability!B57,0)=3,"Medium",IF(ROUNDUP(Reliability!B57,0)=4,"Low","Very Low"))))))</f>
        <v>Very High</v>
      </c>
      <c r="L59" s="54">
        <f t="shared" si="8"/>
        <v>4</v>
      </c>
      <c r="M59" s="53">
        <f>'Impact of the crisis'!N60</f>
        <v>4.7</v>
      </c>
      <c r="N59" s="53">
        <f>'Impact of the crisis'!AB60</f>
        <v>3.5</v>
      </c>
      <c r="O59" s="54">
        <f>'Conditions of people affected'!R60</f>
        <v>1.8</v>
      </c>
      <c r="P59" s="53">
        <f>'Conditions of people affected'!K60</f>
        <v>1.6</v>
      </c>
      <c r="Q59" s="53">
        <f>'Conditions of people affected'!Q60</f>
        <v>2</v>
      </c>
      <c r="R59" s="53">
        <f t="shared" si="9"/>
        <v>3</v>
      </c>
      <c r="S59" s="53">
        <f>'Complexity of the crisis'!X60</f>
        <v>3.5</v>
      </c>
      <c r="T59" s="53">
        <f>'Complexity of the crisis'!AN60</f>
        <v>2.5</v>
      </c>
      <c r="U59" s="139" t="str">
        <f>VLOOKUP(C59,Lists!$C$3:$E$300,3,FALSE)</f>
        <v>Middle east</v>
      </c>
      <c r="V59" s="140">
        <v>45531</v>
      </c>
    </row>
    <row r="60" spans="1:22" x14ac:dyDescent="0.35">
      <c r="A60" s="64" t="str">
        <f>'Crisis Indicator Data'!A58</f>
        <v>Syrian and Palestinian refugees in iraq</v>
      </c>
      <c r="B60" s="55" t="str">
        <f>Lists!G58</f>
        <v>Syrian Refugees</v>
      </c>
      <c r="C60" s="64" t="str">
        <f>'Crisis Indicator Data'!C58</f>
        <v>IRQ003</v>
      </c>
      <c r="D60" s="64" t="str">
        <f>'Crisis Indicator Data'!D58</f>
        <v>Iraq</v>
      </c>
      <c r="E60" s="64" t="str">
        <f>'Crisis Indicator Data'!E58</f>
        <v>IRQ</v>
      </c>
      <c r="F60" s="64" t="str">
        <f>'Crisis Indicator Data'!B58</f>
        <v>Displacement</v>
      </c>
      <c r="G60" s="52">
        <f t="shared" si="5"/>
        <v>2</v>
      </c>
      <c r="H60" s="65">
        <f t="shared" si="6"/>
        <v>2</v>
      </c>
      <c r="I60" s="131" t="str">
        <f t="shared" si="7"/>
        <v>Low</v>
      </c>
      <c r="J60" s="133" t="str">
        <f>INDEX(Trends!$D$3:$D$404,MATCH(C60,Trends!$C$3:$C$404,0))</f>
        <v>Decreasing</v>
      </c>
      <c r="K60" s="123" t="str">
        <f>IF(Reliability!B58="x","x",(IF(ROUNDUP(Reliability!B58,0)=1,"Very High",IF(ROUNDUP(Reliability!B58,0)=2,"High",IF(ROUNDUP(Reliability!B58,0)=3,"Medium",IF(ROUNDUP(Reliability!B58,0)=4,"Low","Very Low"))))))</f>
        <v>Very High</v>
      </c>
      <c r="L60" s="54">
        <f t="shared" si="8"/>
        <v>2.1</v>
      </c>
      <c r="M60" s="66">
        <f>'Impact of the crisis'!N61</f>
        <v>1.6</v>
      </c>
      <c r="N60" s="66">
        <f>'Impact of the crisis'!AB61</f>
        <v>2.4</v>
      </c>
      <c r="O60" s="54">
        <f>'Conditions of people affected'!R61</f>
        <v>1.45</v>
      </c>
      <c r="P60" s="66">
        <f>'Conditions of people affected'!K61</f>
        <v>0.9</v>
      </c>
      <c r="Q60" s="66">
        <f>'Conditions of people affected'!Q61</f>
        <v>2</v>
      </c>
      <c r="R60" s="53">
        <f t="shared" si="9"/>
        <v>2.8</v>
      </c>
      <c r="S60" s="53">
        <f>'Complexity of the crisis'!X61</f>
        <v>3.5</v>
      </c>
      <c r="T60" s="53">
        <f>'Complexity of the crisis'!AN61</f>
        <v>2</v>
      </c>
      <c r="U60" s="139" t="str">
        <f>VLOOKUP(C60,Lists!$C$3:$E$300,3,FALSE)</f>
        <v>Middle east</v>
      </c>
      <c r="V60" s="140">
        <v>45531</v>
      </c>
    </row>
    <row r="61" spans="1:22" x14ac:dyDescent="0.35">
      <c r="A61" s="64" t="str">
        <f>'Crisis Indicator Data'!A59</f>
        <v>Mixed migration flows in Italy</v>
      </c>
      <c r="B61" s="55" t="str">
        <f>Lists!G59</f>
        <v>Mixed Migration</v>
      </c>
      <c r="C61" s="64" t="str">
        <f>'Crisis Indicator Data'!C59</f>
        <v>ITA002</v>
      </c>
      <c r="D61" s="64" t="str">
        <f>'Crisis Indicator Data'!D59</f>
        <v>Italy</v>
      </c>
      <c r="E61" s="64" t="str">
        <f>'Crisis Indicator Data'!E59</f>
        <v>ITA</v>
      </c>
      <c r="F61" s="64" t="str">
        <f>'Crisis Indicator Data'!B59</f>
        <v>Displacement</v>
      </c>
      <c r="G61" s="52">
        <f t="shared" si="5"/>
        <v>2.2000000000000002</v>
      </c>
      <c r="H61" s="65">
        <f t="shared" si="6"/>
        <v>3</v>
      </c>
      <c r="I61" s="131" t="str">
        <f t="shared" si="7"/>
        <v>Medium</v>
      </c>
      <c r="J61" s="133" t="str">
        <f>INDEX(Trends!$D$3:$D$404,MATCH(C61,Trends!$C$3:$C$404,0))</f>
        <v>Stable</v>
      </c>
      <c r="K61" s="123" t="str">
        <f>IF(Reliability!B59="x","x",(IF(ROUNDUP(Reliability!B59,0)=1,"Very High",IF(ROUNDUP(Reliability!B59,0)=2,"High",IF(ROUNDUP(Reliability!B59,0)=3,"Medium",IF(ROUNDUP(Reliability!B59,0)=4,"Low","Very Low"))))))</f>
        <v>High</v>
      </c>
      <c r="L61" s="54">
        <f t="shared" si="8"/>
        <v>3.3</v>
      </c>
      <c r="M61" s="66">
        <f>'Impact of the crisis'!N62</f>
        <v>3.9</v>
      </c>
      <c r="N61" s="66">
        <f>'Impact of the crisis'!AB62</f>
        <v>3</v>
      </c>
      <c r="O61" s="54">
        <f>'Conditions of people affected'!R62</f>
        <v>1.6</v>
      </c>
      <c r="P61" s="66">
        <f>'Conditions of people affected'!K62</f>
        <v>2.2000000000000002</v>
      </c>
      <c r="Q61" s="66">
        <f>'Conditions of people affected'!Q62</f>
        <v>1</v>
      </c>
      <c r="R61" s="53">
        <f t="shared" si="9"/>
        <v>2</v>
      </c>
      <c r="S61" s="53">
        <f>'Complexity of the crisis'!X62</f>
        <v>1.5</v>
      </c>
      <c r="T61" s="53">
        <f>'Complexity of the crisis'!AN62</f>
        <v>2.5</v>
      </c>
      <c r="U61" s="139" t="str">
        <f>VLOOKUP(C61,Lists!$C$3:$E$300,3,FALSE)</f>
        <v>Europe</v>
      </c>
      <c r="V61" s="140">
        <v>45530</v>
      </c>
    </row>
    <row r="62" spans="1:22" ht="13.4" customHeight="1" x14ac:dyDescent="0.35">
      <c r="A62" s="64" t="str">
        <f>'Crisis Indicator Data'!A60</f>
        <v>Syrian refugees in Jordan</v>
      </c>
      <c r="B62" s="55" t="str">
        <f>Lists!G60</f>
        <v>Syrian refugees</v>
      </c>
      <c r="C62" s="64" t="str">
        <f>'Crisis Indicator Data'!C60</f>
        <v>JOR002</v>
      </c>
      <c r="D62" s="64" t="str">
        <f>'Crisis Indicator Data'!D60</f>
        <v>Jordan</v>
      </c>
      <c r="E62" s="64" t="str">
        <f>'Crisis Indicator Data'!E60</f>
        <v>JOR</v>
      </c>
      <c r="F62" s="64" t="str">
        <f>'Crisis Indicator Data'!B60</f>
        <v>Displacement</v>
      </c>
      <c r="G62" s="52">
        <f t="shared" si="5"/>
        <v>2.8</v>
      </c>
      <c r="H62" s="65">
        <f t="shared" si="6"/>
        <v>3</v>
      </c>
      <c r="I62" s="131" t="str">
        <f t="shared" si="7"/>
        <v>Medium</v>
      </c>
      <c r="J62" s="133" t="str">
        <f>INDEX(Trends!$D$3:$D$404,MATCH(C62,Trends!$C$3:$C$404,0))</f>
        <v>Stable</v>
      </c>
      <c r="K62" s="123" t="str">
        <f>IF(Reliability!B60="x","x",(IF(ROUNDUP(Reliability!B60,0)=1,"Very High",IF(ROUNDUP(Reliability!B60,0)=2,"High",IF(ROUNDUP(Reliability!B60,0)=3,"Medium",IF(ROUNDUP(Reliability!B60,0)=4,"Low","Very Low"))))))</f>
        <v>High</v>
      </c>
      <c r="L62" s="54">
        <f t="shared" si="8"/>
        <v>2.8</v>
      </c>
      <c r="M62" s="66">
        <f>'Impact of the crisis'!N63</f>
        <v>3.1</v>
      </c>
      <c r="N62" s="66">
        <f>'Impact of the crisis'!AB63</f>
        <v>2.6</v>
      </c>
      <c r="O62" s="54">
        <f>'Conditions of people affected'!R63</f>
        <v>3.3</v>
      </c>
      <c r="P62" s="66">
        <f>'Conditions of people affected'!K63</f>
        <v>3.6</v>
      </c>
      <c r="Q62" s="66">
        <f>'Conditions of people affected'!Q63</f>
        <v>3</v>
      </c>
      <c r="R62" s="53">
        <f t="shared" si="9"/>
        <v>2</v>
      </c>
      <c r="S62" s="53">
        <f>'Complexity of the crisis'!X63</f>
        <v>2.5</v>
      </c>
      <c r="T62" s="53">
        <f>'Complexity of the crisis'!AN63</f>
        <v>1.5</v>
      </c>
      <c r="U62" s="139" t="str">
        <f>VLOOKUP(C62,Lists!$C$3:$E$300,3,FALSE)</f>
        <v>Middle east</v>
      </c>
      <c r="V62" s="140">
        <v>45531</v>
      </c>
    </row>
    <row r="63" spans="1:22" x14ac:dyDescent="0.35">
      <c r="A63" s="64" t="str">
        <f>'Crisis Indicator Data'!A61</f>
        <v xml:space="preserve">Multiple crisis in Kenya </v>
      </c>
      <c r="B63" s="55" t="str">
        <f>Lists!G61</f>
        <v xml:space="preserve">Country level </v>
      </c>
      <c r="C63" s="64" t="str">
        <f>'Crisis Indicator Data'!C61</f>
        <v>KEN001</v>
      </c>
      <c r="D63" s="64" t="str">
        <f>'Crisis Indicator Data'!D61</f>
        <v>Kenya</v>
      </c>
      <c r="E63" s="64" t="str">
        <f>'Crisis Indicator Data'!E61</f>
        <v>KEN</v>
      </c>
      <c r="F63" s="64" t="str">
        <f>'Crisis Indicator Data'!B61</f>
        <v>Drought,Displacement</v>
      </c>
      <c r="G63" s="52">
        <f t="shared" si="5"/>
        <v>3.5</v>
      </c>
      <c r="H63" s="65">
        <f t="shared" si="6"/>
        <v>4</v>
      </c>
      <c r="I63" s="131" t="str">
        <f t="shared" si="7"/>
        <v>High</v>
      </c>
      <c r="J63" s="133" t="str">
        <f>INDEX(Trends!$D$3:$D$404,MATCH(C63,Trends!$C$3:$C$404,0))</f>
        <v>Stable</v>
      </c>
      <c r="K63" s="123" t="str">
        <f>IF(Reliability!B61="x","x",(IF(ROUNDUP(Reliability!B61,0)=1,"Very High",IF(ROUNDUP(Reliability!B61,0)=2,"High",IF(ROUNDUP(Reliability!B61,0)=3,"Medium",IF(ROUNDUP(Reliability!B61,0)=4,"Low","Very Low"))))))</f>
        <v>High</v>
      </c>
      <c r="L63" s="54">
        <f t="shared" si="8"/>
        <v>4.2</v>
      </c>
      <c r="M63" s="66">
        <f>'Impact of the crisis'!N64</f>
        <v>4.3</v>
      </c>
      <c r="N63" s="66">
        <f>'Impact of the crisis'!AB64</f>
        <v>4.0999999999999996</v>
      </c>
      <c r="O63" s="54">
        <f>'Conditions of people affected'!R64</f>
        <v>3.4</v>
      </c>
      <c r="P63" s="66">
        <f>'Conditions of people affected'!K64</f>
        <v>3.8</v>
      </c>
      <c r="Q63" s="66">
        <f>'Conditions of people affected'!Q64</f>
        <v>3</v>
      </c>
      <c r="R63" s="53">
        <f t="shared" si="9"/>
        <v>3.2</v>
      </c>
      <c r="S63" s="53">
        <f>'Complexity of the crisis'!X64</f>
        <v>3.4</v>
      </c>
      <c r="T63" s="53">
        <f>'Complexity of the crisis'!AN64</f>
        <v>3</v>
      </c>
      <c r="U63" s="139" t="str">
        <f>VLOOKUP(C63,Lists!$C$3:$E$300,3,FALSE)</f>
        <v>Africa</v>
      </c>
      <c r="V63" s="140">
        <v>45531</v>
      </c>
    </row>
    <row r="64" spans="1:22" x14ac:dyDescent="0.35">
      <c r="A64" s="64" t="str">
        <f>'Crisis Indicator Data'!A62</f>
        <v>Refugee situation in Kenya</v>
      </c>
      <c r="B64" s="55" t="str">
        <f>Lists!G62</f>
        <v>Refugee situation</v>
      </c>
      <c r="C64" s="64" t="str">
        <f>'Crisis Indicator Data'!C62</f>
        <v>KEN002</v>
      </c>
      <c r="D64" s="64" t="str">
        <f>'Crisis Indicator Data'!D62</f>
        <v>Kenya</v>
      </c>
      <c r="E64" s="64" t="str">
        <f>'Crisis Indicator Data'!E62</f>
        <v>KEN</v>
      </c>
      <c r="F64" s="64" t="str">
        <f>'Crisis Indicator Data'!B62</f>
        <v>Displacement</v>
      </c>
      <c r="G64" s="52">
        <f t="shared" si="5"/>
        <v>2.9</v>
      </c>
      <c r="H64" s="65">
        <f t="shared" si="6"/>
        <v>3</v>
      </c>
      <c r="I64" s="131" t="str">
        <f t="shared" si="7"/>
        <v>Medium</v>
      </c>
      <c r="J64" s="133" t="str">
        <f>INDEX(Trends!$D$3:$D$404,MATCH(C64,Trends!$C$3:$C$404,0))</f>
        <v>Stable</v>
      </c>
      <c r="K64" s="123" t="str">
        <f>IF(Reliability!B62="x","x",(IF(ROUNDUP(Reliability!B62,0)=1,"Very High",IF(ROUNDUP(Reliability!B62,0)=2,"High",IF(ROUNDUP(Reliability!B62,0)=3,"Medium",IF(ROUNDUP(Reliability!B62,0)=4,"Low","Very Low"))))))</f>
        <v>High</v>
      </c>
      <c r="L64" s="54">
        <f t="shared" si="8"/>
        <v>2.2999999999999998</v>
      </c>
      <c r="M64" s="66">
        <f>'Impact of the crisis'!N65</f>
        <v>0.9</v>
      </c>
      <c r="N64" s="66">
        <f>'Impact of the crisis'!AB65</f>
        <v>2.8</v>
      </c>
      <c r="O64" s="54">
        <f>'Conditions of people affected'!R65</f>
        <v>3.1</v>
      </c>
      <c r="P64" s="66">
        <f>'Conditions of people affected'!K65</f>
        <v>3.2</v>
      </c>
      <c r="Q64" s="66">
        <f>'Conditions of people affected'!Q65</f>
        <v>3</v>
      </c>
      <c r="R64" s="53">
        <f t="shared" si="9"/>
        <v>3</v>
      </c>
      <c r="S64" s="53">
        <f>'Complexity of the crisis'!X65</f>
        <v>3.4</v>
      </c>
      <c r="T64" s="53">
        <f>'Complexity of the crisis'!AN65</f>
        <v>2.5</v>
      </c>
      <c r="U64" s="139" t="str">
        <f>VLOOKUP(C64,Lists!$C$3:$E$300,3,FALSE)</f>
        <v>Africa</v>
      </c>
      <c r="V64" s="140">
        <v>45531</v>
      </c>
    </row>
    <row r="65" spans="1:22" x14ac:dyDescent="0.35">
      <c r="A65" s="64" t="str">
        <f>'Crisis Indicator Data'!A63</f>
        <v>Drought in Kenya</v>
      </c>
      <c r="B65" s="55" t="str">
        <f>Lists!G63</f>
        <v>Drought</v>
      </c>
      <c r="C65" s="64" t="str">
        <f>'Crisis Indicator Data'!C63</f>
        <v>KEN003</v>
      </c>
      <c r="D65" s="64" t="str">
        <f>'Crisis Indicator Data'!D63</f>
        <v>Kenya</v>
      </c>
      <c r="E65" s="64" t="str">
        <f>'Crisis Indicator Data'!E63</f>
        <v>KEN</v>
      </c>
      <c r="F65" s="64" t="str">
        <f>'Crisis Indicator Data'!B63</f>
        <v>Drought</v>
      </c>
      <c r="G65" s="52">
        <f t="shared" si="5"/>
        <v>3.2</v>
      </c>
      <c r="H65" s="65">
        <f t="shared" si="6"/>
        <v>4</v>
      </c>
      <c r="I65" s="131" t="str">
        <f t="shared" si="7"/>
        <v>High</v>
      </c>
      <c r="J65" s="133" t="str">
        <f>INDEX(Trends!$D$3:$D$404,MATCH(C65,Trends!$C$3:$C$404,0))</f>
        <v>Stable</v>
      </c>
      <c r="K65" s="123" t="str">
        <f>IF(Reliability!B63="x","x",(IF(ROUNDUP(Reliability!B63,0)=1,"Very High",IF(ROUNDUP(Reliability!B63,0)=2,"High",IF(ROUNDUP(Reliability!B63,0)=3,"Medium",IF(ROUNDUP(Reliability!B63,0)=4,"Low","Very Low"))))))</f>
        <v>Very High</v>
      </c>
      <c r="L65" s="54">
        <f t="shared" si="8"/>
        <v>4</v>
      </c>
      <c r="M65" s="66">
        <f>'Impact of the crisis'!N66</f>
        <v>4.3</v>
      </c>
      <c r="N65" s="66">
        <f>'Impact of the crisis'!AB66</f>
        <v>3.9</v>
      </c>
      <c r="O65" s="54">
        <f>'Conditions of people affected'!R66</f>
        <v>2.75</v>
      </c>
      <c r="P65" s="66">
        <f>'Conditions of people affected'!K66</f>
        <v>3.5</v>
      </c>
      <c r="Q65" s="66">
        <f>'Conditions of people affected'!Q66</f>
        <v>2</v>
      </c>
      <c r="R65" s="53">
        <f t="shared" si="9"/>
        <v>3</v>
      </c>
      <c r="S65" s="53">
        <f>'Complexity of the crisis'!X66</f>
        <v>3.4</v>
      </c>
      <c r="T65" s="53">
        <f>'Complexity of the crisis'!AN66</f>
        <v>2.5</v>
      </c>
      <c r="U65" s="139" t="str">
        <f>VLOOKUP(C65,Lists!$C$3:$E$300,3,FALSE)</f>
        <v>Africa</v>
      </c>
      <c r="V65" s="140">
        <v>45531</v>
      </c>
    </row>
    <row r="66" spans="1:22" x14ac:dyDescent="0.35">
      <c r="A66" s="64" t="str">
        <f>'Crisis Indicator Data'!A64</f>
        <v>Syrian refugees in Lebanon</v>
      </c>
      <c r="B66" s="55" t="str">
        <f>Lists!G64</f>
        <v>Syrian refugees</v>
      </c>
      <c r="C66" s="64" t="str">
        <f>'Crisis Indicator Data'!C64</f>
        <v>LBN002</v>
      </c>
      <c r="D66" s="64" t="str">
        <f>'Crisis Indicator Data'!D64</f>
        <v>Lebanon</v>
      </c>
      <c r="E66" s="64" t="str">
        <f>'Crisis Indicator Data'!E64</f>
        <v>LBN</v>
      </c>
      <c r="F66" s="64" t="str">
        <f>'Crisis Indicator Data'!B64</f>
        <v>Displacement</v>
      </c>
      <c r="G66" s="52">
        <f t="shared" si="5"/>
        <v>3.2</v>
      </c>
      <c r="H66" s="65">
        <f t="shared" si="6"/>
        <v>4</v>
      </c>
      <c r="I66" s="131" t="str">
        <f t="shared" si="7"/>
        <v>High</v>
      </c>
      <c r="J66" s="133" t="str">
        <f>INDEX(Trends!$D$3:$D$404,MATCH(C66,Trends!$C$3:$C$404,0))</f>
        <v>Stable</v>
      </c>
      <c r="K66" s="123" t="str">
        <f>IF(Reliability!B64="x","x",(IF(ROUNDUP(Reliability!B64,0)=1,"Very High",IF(ROUNDUP(Reliability!B64,0)=2,"High",IF(ROUNDUP(Reliability!B64,0)=3,"Medium",IF(ROUNDUP(Reliability!B64,0)=4,"Low","Very Low"))))))</f>
        <v>Very High</v>
      </c>
      <c r="L66" s="54">
        <f t="shared" si="8"/>
        <v>3.8</v>
      </c>
      <c r="M66" s="66">
        <f>'Impact of the crisis'!N67</f>
        <v>3.6</v>
      </c>
      <c r="N66" s="66">
        <f>'Impact of the crisis'!AB67</f>
        <v>3.9</v>
      </c>
      <c r="O66" s="54">
        <f>'Conditions of people affected'!R67</f>
        <v>3.3</v>
      </c>
      <c r="P66" s="66">
        <f>'Conditions of people affected'!K67</f>
        <v>3.6</v>
      </c>
      <c r="Q66" s="66">
        <f>'Conditions of people affected'!Q67</f>
        <v>3</v>
      </c>
      <c r="R66" s="53">
        <f t="shared" si="9"/>
        <v>2.7</v>
      </c>
      <c r="S66" s="53">
        <f>'Complexity of the crisis'!X67</f>
        <v>2.9</v>
      </c>
      <c r="T66" s="53">
        <f>'Complexity of the crisis'!AN67</f>
        <v>2.5</v>
      </c>
      <c r="U66" s="139" t="str">
        <f>VLOOKUP(C66,Lists!$C$3:$E$300,3,FALSE)</f>
        <v>Middle east</v>
      </c>
      <c r="V66" s="140">
        <v>45525</v>
      </c>
    </row>
    <row r="67" spans="1:22" x14ac:dyDescent="0.35">
      <c r="A67" s="64" t="str">
        <f>'Crisis Indicator Data'!A65</f>
        <v>Complex crisis in Lebanon</v>
      </c>
      <c r="B67" s="55" t="str">
        <f>Lists!G65</f>
        <v>Complex crisis</v>
      </c>
      <c r="C67" s="64" t="str">
        <f>'Crisis Indicator Data'!C65</f>
        <v>LBN006</v>
      </c>
      <c r="D67" s="64" t="str">
        <f>'Crisis Indicator Data'!D65</f>
        <v>Lebanon</v>
      </c>
      <c r="E67" s="64" t="str">
        <f>'Crisis Indicator Data'!E65</f>
        <v>LBN</v>
      </c>
      <c r="F67" s="64" t="str">
        <f>'Crisis Indicator Data'!B65</f>
        <v>Socio-political,Violence,Tecnological Disaster,Displacement</v>
      </c>
      <c r="G67" s="52">
        <f t="shared" si="5"/>
        <v>3.7</v>
      </c>
      <c r="H67" s="65">
        <f t="shared" si="6"/>
        <v>4</v>
      </c>
      <c r="I67" s="131" t="str">
        <f t="shared" si="7"/>
        <v>High</v>
      </c>
      <c r="J67" s="133" t="str">
        <f>INDEX(Trends!$D$3:$D$404,MATCH(C67,Trends!$C$3:$C$404,0))</f>
        <v>Increasing</v>
      </c>
      <c r="K67" s="123" t="str">
        <f>IF(Reliability!B65="x","x",(IF(ROUNDUP(Reliability!B65,0)=1,"Very High",IF(ROUNDUP(Reliability!B65,0)=2,"High",IF(ROUNDUP(Reliability!B65,0)=3,"Medium",IF(ROUNDUP(Reliability!B65,0)=4,"Low","Very Low"))))))</f>
        <v>Very High</v>
      </c>
      <c r="L67" s="54">
        <f t="shared" si="8"/>
        <v>3.7</v>
      </c>
      <c r="M67" s="66">
        <f>'Impact of the crisis'!N68</f>
        <v>3.6</v>
      </c>
      <c r="N67" s="66">
        <f>'Impact of the crisis'!AB68</f>
        <v>3.7</v>
      </c>
      <c r="O67" s="54">
        <f>'Conditions of people affected'!R68</f>
        <v>4.1500000000000004</v>
      </c>
      <c r="P67" s="66">
        <f>'Conditions of people affected'!K68</f>
        <v>4.3</v>
      </c>
      <c r="Q67" s="66">
        <f>'Conditions of people affected'!Q68</f>
        <v>4</v>
      </c>
      <c r="R67" s="53">
        <f t="shared" si="9"/>
        <v>3</v>
      </c>
      <c r="S67" s="53">
        <f>'Complexity of the crisis'!X68</f>
        <v>2.9</v>
      </c>
      <c r="T67" s="53">
        <f>'Complexity of the crisis'!AN68</f>
        <v>3</v>
      </c>
      <c r="U67" s="139" t="str">
        <f>VLOOKUP(C67,Lists!$C$3:$E$300,3,FALSE)</f>
        <v>Middle east</v>
      </c>
      <c r="V67" s="140">
        <v>45525</v>
      </c>
    </row>
    <row r="68" spans="1:22" x14ac:dyDescent="0.35">
      <c r="A68" s="64" t="str">
        <f>'Crisis Indicator Data'!A66</f>
        <v>Complex crisis in Libya</v>
      </c>
      <c r="B68" s="55" t="str">
        <f>Lists!G66</f>
        <v>Complex crisis</v>
      </c>
      <c r="C68" s="64" t="str">
        <f>'Crisis Indicator Data'!C66</f>
        <v>LBY001</v>
      </c>
      <c r="D68" s="64" t="str">
        <f>'Crisis Indicator Data'!D66</f>
        <v>Libya</v>
      </c>
      <c r="E68" s="64" t="str">
        <f>'Crisis Indicator Data'!E66</f>
        <v>LBY</v>
      </c>
      <c r="F68" s="64" t="str">
        <f>'Crisis Indicator Data'!B66</f>
        <v>Conflict,Displacement,Socio-political</v>
      </c>
      <c r="G68" s="52">
        <f t="shared" si="5"/>
        <v>4</v>
      </c>
      <c r="H68" s="65">
        <f t="shared" si="6"/>
        <v>4</v>
      </c>
      <c r="I68" s="131" t="str">
        <f t="shared" si="7"/>
        <v>High</v>
      </c>
      <c r="J68" s="133" t="str">
        <f>INDEX(Trends!$D$3:$D$404,MATCH(C68,Trends!$C$3:$C$404,0))</f>
        <v>Increasing</v>
      </c>
      <c r="K68" s="123" t="str">
        <f>IF(Reliability!B66="x","x",(IF(ROUNDUP(Reliability!B66,0)=1,"Very High",IF(ROUNDUP(Reliability!B66,0)=2,"High",IF(ROUNDUP(Reliability!B66,0)=3,"Medium",IF(ROUNDUP(Reliability!B66,0)=4,"Low","Very Low"))))))</f>
        <v>Very High</v>
      </c>
      <c r="L68" s="54">
        <f t="shared" si="8"/>
        <v>4.5</v>
      </c>
      <c r="M68" s="66">
        <f>'Impact of the crisis'!N69</f>
        <v>4.5999999999999996</v>
      </c>
      <c r="N68" s="66">
        <f>'Impact of the crisis'!AB69</f>
        <v>4.4000000000000004</v>
      </c>
      <c r="O68" s="54">
        <f>'Conditions of people affected'!R69</f>
        <v>3.7</v>
      </c>
      <c r="P68" s="66">
        <f>'Conditions of people affected'!K69</f>
        <v>3.4</v>
      </c>
      <c r="Q68" s="66">
        <f>'Conditions of people affected'!Q69</f>
        <v>4</v>
      </c>
      <c r="R68" s="53">
        <f t="shared" si="9"/>
        <v>4</v>
      </c>
      <c r="S68" s="53">
        <f>'Complexity of the crisis'!X69</f>
        <v>3.3</v>
      </c>
      <c r="T68" s="53">
        <f>'Complexity of the crisis'!AN69</f>
        <v>4.5</v>
      </c>
      <c r="U68" s="139" t="str">
        <f>VLOOKUP(C68,Lists!$C$3:$E$300,3,FALSE)</f>
        <v>Africa</v>
      </c>
      <c r="V68" s="140">
        <v>45529</v>
      </c>
    </row>
    <row r="69" spans="1:22" x14ac:dyDescent="0.35">
      <c r="A69" s="64" t="str">
        <f>'Crisis Indicator Data'!A67</f>
        <v>Mixed migration flows in Libya</v>
      </c>
      <c r="B69" s="55" t="str">
        <f>Lists!G67</f>
        <v>Mixed Migration</v>
      </c>
      <c r="C69" s="64" t="str">
        <f>'Crisis Indicator Data'!C67</f>
        <v>LBY002</v>
      </c>
      <c r="D69" s="64" t="str">
        <f>'Crisis Indicator Data'!D67</f>
        <v>Libya</v>
      </c>
      <c r="E69" s="64" t="str">
        <f>'Crisis Indicator Data'!E67</f>
        <v>LBY</v>
      </c>
      <c r="F69" s="64" t="str">
        <f>'Crisis Indicator Data'!B67</f>
        <v>Displacement</v>
      </c>
      <c r="G69" s="52">
        <f t="shared" ref="G69:G100" si="10">IF(OR(O69="x",L69="x"),"x",ROUND((5-GEOMEAN(((5-L69)/5*4+1),((5-O69)/5*4+1),((5-O69)/5*4+1)))/4*3.5+R69*0.3,1))</f>
        <v>3.5</v>
      </c>
      <c r="H69" s="65">
        <f t="shared" ref="H69:H100" si="11">IF(G69="x","x",ROUNDUP(G69,0))</f>
        <v>4</v>
      </c>
      <c r="I69" s="131" t="str">
        <f t="shared" ref="I69:I100" si="12">IF(O69="x","x",IF(L69="x","x",(IF(H69=5,"Very High",IF(H69=4,"High",IF(H69=3,"Medium",IF(H69=2,"Low","Very Low")))))))</f>
        <v>High</v>
      </c>
      <c r="J69" s="133" t="str">
        <f>INDEX(Trends!$D$3:$D$404,MATCH(C69,Trends!$C$3:$C$404,0))</f>
        <v>Increasing</v>
      </c>
      <c r="K69" s="123" t="str">
        <f>IF(Reliability!B67="x","x",(IF(ROUNDUP(Reliability!B67,0)=1,"Very High",IF(ROUNDUP(Reliability!B67,0)=2,"High",IF(ROUNDUP(Reliability!B67,0)=3,"Medium",IF(ROUNDUP(Reliability!B67,0)=4,"Low","Very Low"))))))</f>
        <v>High</v>
      </c>
      <c r="L69" s="54">
        <f t="shared" ref="L69:L100" si="13">IF(OR(N69="x",M69="x"),"x",ROUND((5-GEOMEAN(((5-M69)/5*4+1),((5-N69)/5*4+1),((5-N69)/5*4+1)))/4*5,1))</f>
        <v>3.9</v>
      </c>
      <c r="M69" s="66">
        <f>'Impact of the crisis'!N70</f>
        <v>4.5999999999999996</v>
      </c>
      <c r="N69" s="66">
        <f>'Impact of the crisis'!AB70</f>
        <v>3.4</v>
      </c>
      <c r="O69" s="54">
        <f>'Conditions of people affected'!R70</f>
        <v>3.1</v>
      </c>
      <c r="P69" s="66">
        <f>'Conditions of people affected'!K70</f>
        <v>3.2</v>
      </c>
      <c r="Q69" s="66">
        <f>'Conditions of people affected'!Q70</f>
        <v>3</v>
      </c>
      <c r="R69" s="53">
        <f t="shared" ref="R69:R100" si="14">IF(OR(T69="x",S69="x"),S69,ROUND((5-GEOMEAN(((5-S69)/5*4+1),((5-T69)/5*4+1)))/4*5,1))</f>
        <v>3.7</v>
      </c>
      <c r="S69" s="53">
        <f>'Complexity of the crisis'!X70</f>
        <v>3.3</v>
      </c>
      <c r="T69" s="53">
        <f>'Complexity of the crisis'!AN70</f>
        <v>4</v>
      </c>
      <c r="U69" s="139" t="str">
        <f>VLOOKUP(C69,Lists!$C$3:$E$300,3,FALSE)</f>
        <v>Africa</v>
      </c>
      <c r="V69" s="140">
        <v>45529</v>
      </c>
    </row>
    <row r="70" spans="1:22" x14ac:dyDescent="0.35">
      <c r="A70" s="64" t="str">
        <f>'Crisis Indicator Data'!A68</f>
        <v>Storm Daniel and floods in Libya</v>
      </c>
      <c r="B70" s="55" t="str">
        <f>Lists!G68</f>
        <v>Storm Daniel and floods</v>
      </c>
      <c r="C70" s="64" t="str">
        <f>'Crisis Indicator Data'!C68</f>
        <v>LBY003</v>
      </c>
      <c r="D70" s="64" t="str">
        <f>'Crisis Indicator Data'!D68</f>
        <v>Libya</v>
      </c>
      <c r="E70" s="64" t="str">
        <f>'Crisis Indicator Data'!E68</f>
        <v>LBY</v>
      </c>
      <c r="F70" s="64" t="str">
        <f>'Crisis Indicator Data'!B68</f>
        <v>Floods,Other seasonal event</v>
      </c>
      <c r="G70" s="52">
        <f t="shared" si="10"/>
        <v>3</v>
      </c>
      <c r="H70" s="65">
        <f t="shared" si="11"/>
        <v>3</v>
      </c>
      <c r="I70" s="131" t="str">
        <f t="shared" si="12"/>
        <v>Medium</v>
      </c>
      <c r="J70" s="133" t="str">
        <f>INDEX(Trends!$D$3:$D$404,MATCH(C70,Trends!$C$3:$C$404,0))</f>
        <v>Stable</v>
      </c>
      <c r="K70" s="123" t="str">
        <f>IF(Reliability!B68="x","x",(IF(ROUNDUP(Reliability!B68,0)=1,"Very High",IF(ROUNDUP(Reliability!B68,0)=2,"High",IF(ROUNDUP(Reliability!B68,0)=3,"Medium",IF(ROUNDUP(Reliability!B68,0)=4,"Low","Very Low"))))))</f>
        <v>Very High</v>
      </c>
      <c r="L70" s="54">
        <f t="shared" si="13"/>
        <v>1.7</v>
      </c>
      <c r="M70" s="66">
        <f>'Impact of the crisis'!N71</f>
        <v>1.4</v>
      </c>
      <c r="N70" s="66">
        <f>'Impact of the crisis'!AB71</f>
        <v>1.8</v>
      </c>
      <c r="O70" s="54">
        <f>'Conditions of people affected'!R71</f>
        <v>3.1</v>
      </c>
      <c r="P70" s="66">
        <f>'Conditions of people affected'!K71</f>
        <v>3.2</v>
      </c>
      <c r="Q70" s="66">
        <f>'Conditions of people affected'!Q71</f>
        <v>3</v>
      </c>
      <c r="R70" s="53">
        <f t="shared" si="14"/>
        <v>3.7</v>
      </c>
      <c r="S70" s="53">
        <f>'Complexity of the crisis'!X71</f>
        <v>3.3</v>
      </c>
      <c r="T70" s="53">
        <f>'Complexity of the crisis'!AN71</f>
        <v>4</v>
      </c>
      <c r="U70" s="139" t="str">
        <f>VLOOKUP(C70,Lists!$C$3:$E$300,3,FALSE)</f>
        <v>Africa</v>
      </c>
      <c r="V70" s="140">
        <v>45529</v>
      </c>
    </row>
    <row r="71" spans="1:22" x14ac:dyDescent="0.35">
      <c r="A71" s="64" t="str">
        <f>'Crisis Indicator Data'!A69</f>
        <v>Refugees from Sudan in Libya</v>
      </c>
      <c r="B71" s="55" t="str">
        <f>Lists!G69</f>
        <v>Refugees from Sudan</v>
      </c>
      <c r="C71" s="64" t="str">
        <f>'Crisis Indicator Data'!C69</f>
        <v>LBY004</v>
      </c>
      <c r="D71" s="64" t="str">
        <f>'Crisis Indicator Data'!D69</f>
        <v>Libya</v>
      </c>
      <c r="E71" s="64" t="str">
        <f>'Crisis Indicator Data'!E69</f>
        <v>LBY</v>
      </c>
      <c r="F71" s="64" t="str">
        <f>'Crisis Indicator Data'!B69</f>
        <v>Conflict</v>
      </c>
      <c r="G71" s="52">
        <f t="shared" si="10"/>
        <v>2.6</v>
      </c>
      <c r="H71" s="65">
        <f t="shared" si="11"/>
        <v>3</v>
      </c>
      <c r="I71" s="131" t="str">
        <f t="shared" si="12"/>
        <v>Medium</v>
      </c>
      <c r="J71" s="133" t="str">
        <f>INDEX(Trends!$D$3:$D$404,MATCH(C71,Trends!$C$3:$C$404,0))</f>
        <v>-</v>
      </c>
      <c r="K71" s="123" t="str">
        <f>IF(Reliability!B69="x","x",(IF(ROUNDUP(Reliability!B69,0)=1,"Very High",IF(ROUNDUP(Reliability!B69,0)=2,"High",IF(ROUNDUP(Reliability!B69,0)=3,"Medium",IF(ROUNDUP(Reliability!B69,0)=4,"Low","Very Low"))))))</f>
        <v>Very High</v>
      </c>
      <c r="L71" s="54">
        <f t="shared" si="13"/>
        <v>2.4</v>
      </c>
      <c r="M71" s="66">
        <f>'Impact of the crisis'!N72</f>
        <v>2.8</v>
      </c>
      <c r="N71" s="66">
        <f>'Impact of the crisis'!AB72</f>
        <v>2.2000000000000002</v>
      </c>
      <c r="O71" s="54">
        <f>'Conditions of people affected'!R72</f>
        <v>2.6</v>
      </c>
      <c r="P71" s="66">
        <f>'Conditions of people affected'!K72</f>
        <v>2.2000000000000002</v>
      </c>
      <c r="Q71" s="66">
        <f>'Conditions of people affected'!Q72</f>
        <v>3</v>
      </c>
      <c r="R71" s="53">
        <f t="shared" si="14"/>
        <v>2.9</v>
      </c>
      <c r="S71" s="53">
        <f>'Complexity of the crisis'!X72</f>
        <v>3.3</v>
      </c>
      <c r="T71" s="53">
        <f>'Complexity of the crisis'!AN72</f>
        <v>2.5</v>
      </c>
      <c r="U71" s="139" t="str">
        <f>VLOOKUP(C71,Lists!$C$3:$E$300,3,FALSE)</f>
        <v>Africa</v>
      </c>
      <c r="V71" s="140">
        <v>45529</v>
      </c>
    </row>
    <row r="72" spans="1:22" x14ac:dyDescent="0.35">
      <c r="A72" s="64" t="str">
        <f>'Crisis Indicator Data'!A70</f>
        <v>2024 Floods and Monsoon Rain</v>
      </c>
      <c r="B72" s="55" t="str">
        <f>Lists!G70</f>
        <v>2024 Floods and Monsoon Rain</v>
      </c>
      <c r="C72" s="64" t="str">
        <f>'Crisis Indicator Data'!C70</f>
        <v>LKA004</v>
      </c>
      <c r="D72" s="64" t="str">
        <f>'Crisis Indicator Data'!D70</f>
        <v>Sri Lanka</v>
      </c>
      <c r="E72" s="64" t="str">
        <f>'Crisis Indicator Data'!E70</f>
        <v>LKA</v>
      </c>
      <c r="F72" s="64" t="str">
        <f>'Crisis Indicator Data'!B70</f>
        <v>Floods</v>
      </c>
      <c r="G72" s="52">
        <f t="shared" si="10"/>
        <v>1.7</v>
      </c>
      <c r="H72" s="65">
        <f t="shared" si="11"/>
        <v>2</v>
      </c>
      <c r="I72" s="131" t="str">
        <f t="shared" si="12"/>
        <v>Low</v>
      </c>
      <c r="J72" s="133" t="str">
        <f>INDEX(Trends!$D$3:$D$404,MATCH(C72,Trends!$C$3:$C$404,0))</f>
        <v>-</v>
      </c>
      <c r="K72" s="123" t="str">
        <f>IF(Reliability!B70="x","x",(IF(ROUNDUP(Reliability!B70,0)=1,"Very High",IF(ROUNDUP(Reliability!B70,0)=2,"High",IF(ROUNDUP(Reliability!B70,0)=3,"Medium",IF(ROUNDUP(Reliability!B70,0)=4,"Low","Very Low"))))))</f>
        <v>Very High</v>
      </c>
      <c r="L72" s="54">
        <f t="shared" si="13"/>
        <v>1.8</v>
      </c>
      <c r="M72" s="66">
        <f>'Impact of the crisis'!N73</f>
        <v>2.2000000000000002</v>
      </c>
      <c r="N72" s="66">
        <f>'Impact of the crisis'!AB73</f>
        <v>1.6</v>
      </c>
      <c r="O72" s="54">
        <f>'Conditions of people affected'!R73</f>
        <v>1.25</v>
      </c>
      <c r="P72" s="66">
        <f>'Conditions of people affected'!K73</f>
        <v>1.5</v>
      </c>
      <c r="Q72" s="66">
        <f>'Conditions of people affected'!Q73</f>
        <v>1</v>
      </c>
      <c r="R72" s="53">
        <f t="shared" si="14"/>
        <v>2.2000000000000002</v>
      </c>
      <c r="S72" s="53">
        <f>'Complexity of the crisis'!X73</f>
        <v>2.4</v>
      </c>
      <c r="T72" s="53">
        <f>'Complexity of the crisis'!AN73</f>
        <v>2</v>
      </c>
      <c r="U72" s="139" t="str">
        <f>VLOOKUP(C72,Lists!$C$3:$E$300,3,FALSE)</f>
        <v>Asia</v>
      </c>
      <c r="V72" s="140">
        <v>45529</v>
      </c>
    </row>
    <row r="73" spans="1:22" x14ac:dyDescent="0.35">
      <c r="A73" s="64" t="str">
        <f>'Crisis Indicator Data'!A71</f>
        <v>Food security crisis in Lesotho</v>
      </c>
      <c r="B73" s="55" t="str">
        <f>Lists!G71</f>
        <v>Food security crisis</v>
      </c>
      <c r="C73" s="64" t="str">
        <f>'Crisis Indicator Data'!C71</f>
        <v>LSO004</v>
      </c>
      <c r="D73" s="64" t="str">
        <f>'Crisis Indicator Data'!D71</f>
        <v>Lesotho</v>
      </c>
      <c r="E73" s="64" t="str">
        <f>'Crisis Indicator Data'!E71</f>
        <v>LSO</v>
      </c>
      <c r="F73" s="64" t="str">
        <f>'Crisis Indicator Data'!B71</f>
        <v>Drought</v>
      </c>
      <c r="G73" s="52">
        <f t="shared" si="10"/>
        <v>2.1</v>
      </c>
      <c r="H73" s="65">
        <f t="shared" si="11"/>
        <v>3</v>
      </c>
      <c r="I73" s="131" t="str">
        <f t="shared" si="12"/>
        <v>Medium</v>
      </c>
      <c r="J73" s="133" t="str">
        <f>INDEX(Trends!$D$3:$D$404,MATCH(C73,Trends!$C$3:$C$404,0))</f>
        <v>-</v>
      </c>
      <c r="K73" s="123" t="str">
        <f>IF(Reliability!B71="x","x",(IF(ROUNDUP(Reliability!B71,0)=1,"Very High",IF(ROUNDUP(Reliability!B71,0)=2,"High",IF(ROUNDUP(Reliability!B71,0)=3,"Medium",IF(ROUNDUP(Reliability!B71,0)=4,"Low","Very Low"))))))</f>
        <v>High</v>
      </c>
      <c r="L73" s="54">
        <f t="shared" si="13"/>
        <v>2.1</v>
      </c>
      <c r="M73" s="66">
        <f>'Impact of the crisis'!N74</f>
        <v>3</v>
      </c>
      <c r="N73" s="66">
        <f>'Impact of the crisis'!AB74</f>
        <v>1.5</v>
      </c>
      <c r="O73" s="54">
        <f>'Conditions of people affected'!R74</f>
        <v>2.7</v>
      </c>
      <c r="P73" s="66">
        <f>'Conditions of people affected'!K74</f>
        <v>2.4</v>
      </c>
      <c r="Q73" s="66">
        <f>'Conditions of people affected'!Q74</f>
        <v>3</v>
      </c>
      <c r="R73" s="53">
        <f t="shared" si="14"/>
        <v>1</v>
      </c>
      <c r="S73" s="53">
        <f>'Complexity of the crisis'!X74</f>
        <v>1.4</v>
      </c>
      <c r="T73" s="53">
        <f>'Complexity of the crisis'!AN74</f>
        <v>0.5</v>
      </c>
      <c r="U73" s="139" t="str">
        <f>VLOOKUP(C73,Lists!$C$3:$E$300,3,FALSE)</f>
        <v>Africa</v>
      </c>
      <c r="V73" s="140">
        <v>45530</v>
      </c>
    </row>
    <row r="74" spans="1:22" x14ac:dyDescent="0.35">
      <c r="A74" s="64" t="str">
        <f>'Crisis Indicator Data'!A72</f>
        <v>Displacement from Russia-Ukraine conflict in Lithuania</v>
      </c>
      <c r="B74" s="55" t="str">
        <f>Lists!G72</f>
        <v>Displacement from Russia-Ukraine conflict</v>
      </c>
      <c r="C74" s="64" t="str">
        <f>'Crisis Indicator Data'!C72</f>
        <v>LTU002</v>
      </c>
      <c r="D74" s="64" t="str">
        <f>'Crisis Indicator Data'!D72</f>
        <v>Lithuania</v>
      </c>
      <c r="E74" s="64" t="str">
        <f>'Crisis Indicator Data'!E72</f>
        <v>LTU</v>
      </c>
      <c r="F74" s="64" t="str">
        <f>'Crisis Indicator Data'!B72</f>
        <v>Conflict,Displacement</v>
      </c>
      <c r="G74" s="52">
        <f t="shared" si="10"/>
        <v>1.3</v>
      </c>
      <c r="H74" s="65">
        <f t="shared" si="11"/>
        <v>2</v>
      </c>
      <c r="I74" s="131" t="str">
        <f t="shared" si="12"/>
        <v>Low</v>
      </c>
      <c r="J74" s="133" t="str">
        <f>INDEX(Trends!$D$3:$D$404,MATCH(C74,Trends!$C$3:$C$404,0))</f>
        <v>Stable</v>
      </c>
      <c r="K74" s="123" t="str">
        <f>IF(Reliability!B72="x","x",(IF(ROUNDUP(Reliability!B72,0)=1,"Very High",IF(ROUNDUP(Reliability!B72,0)=2,"High",IF(ROUNDUP(Reliability!B72,0)=3,"Medium",IF(ROUNDUP(Reliability!B72,0)=4,"Low","Very Low"))))))</f>
        <v>Very High</v>
      </c>
      <c r="L74" s="54">
        <f t="shared" si="13"/>
        <v>2.2999999999999998</v>
      </c>
      <c r="M74" s="66">
        <f>'Impact of the crisis'!N75</f>
        <v>3.7</v>
      </c>
      <c r="N74" s="66">
        <f>'Impact of the crisis'!AB75</f>
        <v>1.3</v>
      </c>
      <c r="O74" s="54">
        <f>'Conditions of people affected'!R75</f>
        <v>1.05</v>
      </c>
      <c r="P74" s="66">
        <f>'Conditions of people affected'!K75</f>
        <v>1.1000000000000001</v>
      </c>
      <c r="Q74" s="66">
        <f>'Conditions of people affected'!Q75</f>
        <v>1</v>
      </c>
      <c r="R74" s="53">
        <f t="shared" si="14"/>
        <v>0.9</v>
      </c>
      <c r="S74" s="53">
        <f>'Complexity of the crisis'!X75</f>
        <v>0.8</v>
      </c>
      <c r="T74" s="53">
        <f>'Complexity of the crisis'!AN75</f>
        <v>1</v>
      </c>
      <c r="U74" s="139" t="str">
        <f>VLOOKUP(C74,Lists!$C$3:$E$300,3,FALSE)</f>
        <v>Europe</v>
      </c>
      <c r="V74" s="140">
        <v>45526</v>
      </c>
    </row>
    <row r="75" spans="1:22" x14ac:dyDescent="0.35">
      <c r="A75" s="64" t="str">
        <f>'Crisis Indicator Data'!A73</f>
        <v>Displacement from Russia-Ukraine conflict in Latvia</v>
      </c>
      <c r="B75" s="55" t="str">
        <f>Lists!G73</f>
        <v>Displacement from Russia-Ukraine conflict</v>
      </c>
      <c r="C75" s="64" t="str">
        <f>'Crisis Indicator Data'!C73</f>
        <v>LVA002</v>
      </c>
      <c r="D75" s="64" t="str">
        <f>'Crisis Indicator Data'!D73</f>
        <v>Latvia</v>
      </c>
      <c r="E75" s="64" t="str">
        <f>'Crisis Indicator Data'!E73</f>
        <v>LVA</v>
      </c>
      <c r="F75" s="64" t="str">
        <f>'Crisis Indicator Data'!B73</f>
        <v>Conflict,Displacement</v>
      </c>
      <c r="G75" s="52">
        <f t="shared" si="10"/>
        <v>1.3</v>
      </c>
      <c r="H75" s="65">
        <f t="shared" si="11"/>
        <v>2</v>
      </c>
      <c r="I75" s="131" t="str">
        <f t="shared" si="12"/>
        <v>Low</v>
      </c>
      <c r="J75" s="133" t="str">
        <f>INDEX(Trends!$D$3:$D$404,MATCH(C75,Trends!$C$3:$C$404,0))</f>
        <v>Stable</v>
      </c>
      <c r="K75" s="123" t="str">
        <f>IF(Reliability!B73="x","x",(IF(ROUNDUP(Reliability!B73,0)=1,"Very High",IF(ROUNDUP(Reliability!B73,0)=2,"High",IF(ROUNDUP(Reliability!B73,0)=3,"Medium",IF(ROUNDUP(Reliability!B73,0)=4,"Low","Very Low"))))))</f>
        <v>Very High</v>
      </c>
      <c r="L75" s="54">
        <f t="shared" si="13"/>
        <v>2.2000000000000002</v>
      </c>
      <c r="M75" s="66">
        <f>'Impact of the crisis'!N76</f>
        <v>3.5</v>
      </c>
      <c r="N75" s="66">
        <f>'Impact of the crisis'!AB76</f>
        <v>1.4</v>
      </c>
      <c r="O75" s="54">
        <f>'Conditions of people affected'!R76</f>
        <v>1.05</v>
      </c>
      <c r="P75" s="66">
        <f>'Conditions of people affected'!K76</f>
        <v>1.1000000000000001</v>
      </c>
      <c r="Q75" s="66">
        <f>'Conditions of people affected'!Q76</f>
        <v>1</v>
      </c>
      <c r="R75" s="53">
        <f t="shared" si="14"/>
        <v>1</v>
      </c>
      <c r="S75" s="53">
        <f>'Complexity of the crisis'!X76</f>
        <v>1</v>
      </c>
      <c r="T75" s="53">
        <f>'Complexity of the crisis'!AN76</f>
        <v>1</v>
      </c>
      <c r="U75" s="139" t="str">
        <f>VLOOKUP(C75,Lists!$C$3:$E$300,3,FALSE)</f>
        <v>Europe</v>
      </c>
      <c r="V75" s="140">
        <v>45526</v>
      </c>
    </row>
    <row r="76" spans="1:22" x14ac:dyDescent="0.35">
      <c r="A76" s="64" t="str">
        <f>'Crisis Indicator Data'!A74</f>
        <v>Multiple crises in Morocco</v>
      </c>
      <c r="B76" s="55" t="str">
        <f>Lists!G74</f>
        <v>Multiple crises</v>
      </c>
      <c r="C76" s="64" t="str">
        <f>'Crisis Indicator Data'!C74</f>
        <v>MAR001</v>
      </c>
      <c r="D76" s="64" t="str">
        <f>'Crisis Indicator Data'!D74</f>
        <v>Morocco</v>
      </c>
      <c r="E76" s="64" t="str">
        <f>'Crisis Indicator Data'!E74</f>
        <v>MAR</v>
      </c>
      <c r="F76" s="64" t="str">
        <f>'Crisis Indicator Data'!B74</f>
        <v>Displacement,Earthquake</v>
      </c>
      <c r="G76" s="52">
        <f t="shared" si="10"/>
        <v>2.9</v>
      </c>
      <c r="H76" s="65">
        <f t="shared" si="11"/>
        <v>3</v>
      </c>
      <c r="I76" s="131" t="str">
        <f t="shared" si="12"/>
        <v>Medium</v>
      </c>
      <c r="J76" s="133" t="str">
        <f>INDEX(Trends!$D$3:$D$404,MATCH(C76,Trends!$C$3:$C$404,0))</f>
        <v>Decreasing</v>
      </c>
      <c r="K76" s="123" t="str">
        <f>IF(Reliability!B74="x","x",(IF(ROUNDUP(Reliability!B74,0)=1,"Very High",IF(ROUNDUP(Reliability!B74,0)=2,"High",IF(ROUNDUP(Reliability!B74,0)=3,"Medium",IF(ROUNDUP(Reliability!B74,0)=4,"Low","Very Low"))))))</f>
        <v>High</v>
      </c>
      <c r="L76" s="54">
        <f t="shared" si="13"/>
        <v>3.8</v>
      </c>
      <c r="M76" s="66">
        <f>'Impact of the crisis'!N77</f>
        <v>4.9000000000000004</v>
      </c>
      <c r="N76" s="66">
        <f>'Impact of the crisis'!AB77</f>
        <v>3</v>
      </c>
      <c r="O76" s="54">
        <f>'Conditions of people affected'!R77</f>
        <v>2.4500000000000002</v>
      </c>
      <c r="P76" s="66">
        <f>'Conditions of people affected'!K77</f>
        <v>2.9</v>
      </c>
      <c r="Q76" s="66">
        <f>'Conditions of people affected'!Q77</f>
        <v>2</v>
      </c>
      <c r="R76" s="53">
        <f t="shared" si="14"/>
        <v>2.6</v>
      </c>
      <c r="S76" s="53">
        <f>'Complexity of the crisis'!X77</f>
        <v>3.1</v>
      </c>
      <c r="T76" s="53">
        <f>'Complexity of the crisis'!AN77</f>
        <v>2</v>
      </c>
      <c r="U76" s="139" t="str">
        <f>VLOOKUP(C76,Lists!$C$3:$E$300,3,FALSE)</f>
        <v>Africa</v>
      </c>
      <c r="V76" s="140">
        <v>45530</v>
      </c>
    </row>
    <row r="77" spans="1:22" x14ac:dyDescent="0.35">
      <c r="A77" s="64" t="str">
        <f>'Crisis Indicator Data'!A75</f>
        <v>Mixed migration flows in Morocco</v>
      </c>
      <c r="B77" s="55" t="str">
        <f>Lists!G75</f>
        <v>Mixed Migration</v>
      </c>
      <c r="C77" s="64" t="str">
        <f>'Crisis Indicator Data'!C75</f>
        <v>MAR002</v>
      </c>
      <c r="D77" s="64" t="str">
        <f>'Crisis Indicator Data'!D75</f>
        <v>Morocco</v>
      </c>
      <c r="E77" s="64" t="str">
        <f>'Crisis Indicator Data'!E75</f>
        <v>MAR</v>
      </c>
      <c r="F77" s="64" t="str">
        <f>'Crisis Indicator Data'!B75</f>
        <v>Displacement</v>
      </c>
      <c r="G77" s="52">
        <f t="shared" si="10"/>
        <v>2.1</v>
      </c>
      <c r="H77" s="65">
        <f t="shared" si="11"/>
        <v>3</v>
      </c>
      <c r="I77" s="131" t="str">
        <f t="shared" si="12"/>
        <v>Medium</v>
      </c>
      <c r="J77" s="133" t="str">
        <f>INDEX(Trends!$D$3:$D$404,MATCH(C77,Trends!$C$3:$C$404,0))</f>
        <v>Stable</v>
      </c>
      <c r="K77" s="123" t="str">
        <f>IF(Reliability!B75="x","x",(IF(ROUNDUP(Reliability!B75,0)=1,"Very High",IF(ROUNDUP(Reliability!B75,0)=2,"High",IF(ROUNDUP(Reliability!B75,0)=3,"Medium",IF(ROUNDUP(Reliability!B75,0)=4,"Low","Very Low"))))))</f>
        <v>High</v>
      </c>
      <c r="L77" s="54">
        <f t="shared" si="13"/>
        <v>3.5</v>
      </c>
      <c r="M77" s="66">
        <f>'Impact of the crisis'!N78</f>
        <v>4.9000000000000004</v>
      </c>
      <c r="N77" s="66">
        <f>'Impact of the crisis'!AB78</f>
        <v>2.2999999999999998</v>
      </c>
      <c r="O77" s="54">
        <f>'Conditions of people affected'!R78</f>
        <v>0.7</v>
      </c>
      <c r="P77" s="66">
        <f>'Conditions of people affected'!K78</f>
        <v>0.4</v>
      </c>
      <c r="Q77" s="66">
        <f>'Conditions of people affected'!Q78</f>
        <v>1</v>
      </c>
      <c r="R77" s="53">
        <f t="shared" si="14"/>
        <v>2.8</v>
      </c>
      <c r="S77" s="53">
        <f>'Complexity of the crisis'!X78</f>
        <v>3.1</v>
      </c>
      <c r="T77" s="53">
        <f>'Complexity of the crisis'!AN78</f>
        <v>2.5</v>
      </c>
      <c r="U77" s="139" t="str">
        <f>VLOOKUP(C77,Lists!$C$3:$E$300,3,FALSE)</f>
        <v>Africa</v>
      </c>
      <c r="V77" s="140">
        <v>45530</v>
      </c>
    </row>
    <row r="78" spans="1:22" x14ac:dyDescent="0.35">
      <c r="A78" s="64" t="str">
        <f>'Crisis Indicator Data'!A76</f>
        <v>Al Haouz Earthquake in Morocco</v>
      </c>
      <c r="B78" s="55" t="str">
        <f>Lists!G76</f>
        <v>Al Haouz Earthquake</v>
      </c>
      <c r="C78" s="64" t="str">
        <f>'Crisis Indicator Data'!C76</f>
        <v>MAR003</v>
      </c>
      <c r="D78" s="64" t="str">
        <f>'Crisis Indicator Data'!D76</f>
        <v>Morocco</v>
      </c>
      <c r="E78" s="64" t="str">
        <f>'Crisis Indicator Data'!E76</f>
        <v>MAR</v>
      </c>
      <c r="F78" s="64" t="str">
        <f>'Crisis Indicator Data'!B76</f>
        <v>Earthquake</v>
      </c>
      <c r="G78" s="52">
        <f t="shared" si="10"/>
        <v>2.7</v>
      </c>
      <c r="H78" s="65">
        <f t="shared" si="11"/>
        <v>3</v>
      </c>
      <c r="I78" s="131" t="str">
        <f t="shared" si="12"/>
        <v>Medium</v>
      </c>
      <c r="J78" s="133" t="str">
        <f>INDEX(Trends!$D$3:$D$404,MATCH(C78,Trends!$C$3:$C$404,0))</f>
        <v>Decreasing</v>
      </c>
      <c r="K78" s="123" t="str">
        <f>IF(Reliability!B76="x","x",(IF(ROUNDUP(Reliability!B76,0)=1,"Very High",IF(ROUNDUP(Reliability!B76,0)=2,"High",IF(ROUNDUP(Reliability!B76,0)=3,"Medium",IF(ROUNDUP(Reliability!B76,0)=4,"Low","Very Low"))))))</f>
        <v>High</v>
      </c>
      <c r="L78" s="54">
        <f t="shared" si="13"/>
        <v>2.5</v>
      </c>
      <c r="M78" s="66">
        <f>'Impact of the crisis'!N79</f>
        <v>1.7</v>
      </c>
      <c r="N78" s="66">
        <f>'Impact of the crisis'!AB79</f>
        <v>2.8</v>
      </c>
      <c r="O78" s="54">
        <f>'Conditions of people affected'!R79</f>
        <v>2.9</v>
      </c>
      <c r="P78" s="66">
        <f>'Conditions of people affected'!K79</f>
        <v>2.8</v>
      </c>
      <c r="Q78" s="66">
        <f>'Conditions of people affected'!Q79</f>
        <v>3</v>
      </c>
      <c r="R78" s="53">
        <f t="shared" si="14"/>
        <v>2.4</v>
      </c>
      <c r="S78" s="53">
        <f>'Complexity of the crisis'!X79</f>
        <v>3.1</v>
      </c>
      <c r="T78" s="53">
        <f>'Complexity of the crisis'!AN79</f>
        <v>1.5</v>
      </c>
      <c r="U78" s="139" t="str">
        <f>VLOOKUP(C78,Lists!$C$3:$E$300,3,FALSE)</f>
        <v>Africa</v>
      </c>
      <c r="V78" s="140">
        <v>45530</v>
      </c>
    </row>
    <row r="79" spans="1:22" x14ac:dyDescent="0.35">
      <c r="A79" s="64" t="str">
        <f>'Crisis Indicator Data'!A77</f>
        <v>DIsplacement from Russia-Ukraine conflict in Moldova</v>
      </c>
      <c r="B79" s="55" t="str">
        <f>Lists!G77</f>
        <v>Displacement from Russia-Ukraine conflict</v>
      </c>
      <c r="C79" s="64" t="str">
        <f>'Crisis Indicator Data'!C77</f>
        <v>MDA002</v>
      </c>
      <c r="D79" s="64" t="str">
        <f>'Crisis Indicator Data'!D77</f>
        <v>Moldova</v>
      </c>
      <c r="E79" s="64" t="str">
        <f>'Crisis Indicator Data'!E77</f>
        <v>MDA</v>
      </c>
      <c r="F79" s="64" t="str">
        <f>'Crisis Indicator Data'!B77</f>
        <v>Displacement,Conflict</v>
      </c>
      <c r="G79" s="52">
        <f t="shared" si="10"/>
        <v>1.6</v>
      </c>
      <c r="H79" s="65">
        <f t="shared" si="11"/>
        <v>2</v>
      </c>
      <c r="I79" s="131" t="str">
        <f t="shared" si="12"/>
        <v>Low</v>
      </c>
      <c r="J79" s="133" t="str">
        <f>INDEX(Trends!$D$3:$D$404,MATCH(C79,Trends!$C$3:$C$404,0))</f>
        <v>Stable</v>
      </c>
      <c r="K79" s="123" t="str">
        <f>IF(Reliability!B77="x","x",(IF(ROUNDUP(Reliability!B77,0)=1,"Very High",IF(ROUNDUP(Reliability!B77,0)=2,"High",IF(ROUNDUP(Reliability!B77,0)=3,"Medium",IF(ROUNDUP(Reliability!B77,0)=4,"Low","Very Low"))))))</f>
        <v>Very High</v>
      </c>
      <c r="L79" s="54">
        <f t="shared" si="13"/>
        <v>2.2999999999999998</v>
      </c>
      <c r="M79" s="66">
        <f>'Impact of the crisis'!N80</f>
        <v>3.5</v>
      </c>
      <c r="N79" s="66">
        <f>'Impact of the crisis'!AB80</f>
        <v>1.6</v>
      </c>
      <c r="O79" s="54">
        <f>'Conditions of people affected'!R80</f>
        <v>1.4</v>
      </c>
      <c r="P79" s="66">
        <f>'Conditions of people affected'!K80</f>
        <v>1.8</v>
      </c>
      <c r="Q79" s="66">
        <f>'Conditions of people affected'!Q80</f>
        <v>1</v>
      </c>
      <c r="R79" s="53">
        <f t="shared" si="14"/>
        <v>1.4</v>
      </c>
      <c r="S79" s="53">
        <f>'Complexity of the crisis'!X80</f>
        <v>1.8</v>
      </c>
      <c r="T79" s="53">
        <f>'Complexity of the crisis'!AN80</f>
        <v>1</v>
      </c>
      <c r="U79" s="139" t="str">
        <f>VLOOKUP(C79,Lists!$C$3:$E$300,3,FALSE)</f>
        <v>Europe</v>
      </c>
      <c r="V79" s="140">
        <v>45526</v>
      </c>
    </row>
    <row r="80" spans="1:22" x14ac:dyDescent="0.35">
      <c r="A80" s="64" t="str">
        <f>'Crisis Indicator Data'!A78</f>
        <v>Multiple crisis in Madagascar</v>
      </c>
      <c r="B80" s="55" t="str">
        <f>Lists!G78</f>
        <v>Country level</v>
      </c>
      <c r="C80" s="64" t="str">
        <f>'Crisis Indicator Data'!C78</f>
        <v>MDG001</v>
      </c>
      <c r="D80" s="64" t="str">
        <f>'Crisis Indicator Data'!D78</f>
        <v>Madagascar</v>
      </c>
      <c r="E80" s="64" t="str">
        <f>'Crisis Indicator Data'!E78</f>
        <v>MDG</v>
      </c>
      <c r="F80" s="64" t="str">
        <f>'Crisis Indicator Data'!B78</f>
        <v>Drought,Cyclone</v>
      </c>
      <c r="G80" s="52">
        <f t="shared" si="10"/>
        <v>3</v>
      </c>
      <c r="H80" s="65">
        <f t="shared" si="11"/>
        <v>3</v>
      </c>
      <c r="I80" s="131" t="str">
        <f t="shared" si="12"/>
        <v>Medium</v>
      </c>
      <c r="J80" s="133" t="str">
        <f>INDEX(Trends!$D$3:$D$404,MATCH(C80,Trends!$C$3:$C$404,0))</f>
        <v>Increasing</v>
      </c>
      <c r="K80" s="123" t="str">
        <f>IF(Reliability!B78="x","x",(IF(ROUNDUP(Reliability!B78,0)=1,"Very High",IF(ROUNDUP(Reliability!B78,0)=2,"High",IF(ROUNDUP(Reliability!B78,0)=3,"Medium",IF(ROUNDUP(Reliability!B78,0)=4,"Low","Very Low"))))))</f>
        <v>Very High</v>
      </c>
      <c r="L80" s="54">
        <f t="shared" si="13"/>
        <v>2.5</v>
      </c>
      <c r="M80" s="66">
        <f>'Impact of the crisis'!N81</f>
        <v>3.1</v>
      </c>
      <c r="N80" s="66">
        <f>'Impact of the crisis'!AB81</f>
        <v>2.2000000000000002</v>
      </c>
      <c r="O80" s="54">
        <f>'Conditions of people affected'!R81</f>
        <v>3.3</v>
      </c>
      <c r="P80" s="66">
        <f>'Conditions of people affected'!K81</f>
        <v>3.6</v>
      </c>
      <c r="Q80" s="66">
        <f>'Conditions of people affected'!Q81</f>
        <v>3</v>
      </c>
      <c r="R80" s="53">
        <f t="shared" si="14"/>
        <v>2.9</v>
      </c>
      <c r="S80" s="53">
        <f>'Complexity of the crisis'!X81</f>
        <v>2.1</v>
      </c>
      <c r="T80" s="53">
        <f>'Complexity of the crisis'!AN81</f>
        <v>3.5</v>
      </c>
      <c r="U80" s="139" t="str">
        <f>VLOOKUP(C80,Lists!$C$3:$E$300,3,FALSE)</f>
        <v>Africa</v>
      </c>
      <c r="V80" s="140">
        <v>45528</v>
      </c>
    </row>
    <row r="81" spans="1:22" x14ac:dyDescent="0.35">
      <c r="A81" s="64" t="str">
        <f>'Crisis Indicator Data'!A79</f>
        <v>Drought in Madagascar</v>
      </c>
      <c r="B81" s="55" t="str">
        <f>Lists!G79</f>
        <v>Drought</v>
      </c>
      <c r="C81" s="64" t="str">
        <f>'Crisis Indicator Data'!C79</f>
        <v>MDG002</v>
      </c>
      <c r="D81" s="64" t="str">
        <f>'Crisis Indicator Data'!D79</f>
        <v>Madagascar</v>
      </c>
      <c r="E81" s="64" t="str">
        <f>'Crisis Indicator Data'!E79</f>
        <v>MDG</v>
      </c>
      <c r="F81" s="64" t="str">
        <f>'Crisis Indicator Data'!B79</f>
        <v>Drought</v>
      </c>
      <c r="G81" s="52">
        <f t="shared" si="10"/>
        <v>2.6</v>
      </c>
      <c r="H81" s="65">
        <f t="shared" si="11"/>
        <v>3</v>
      </c>
      <c r="I81" s="131" t="str">
        <f t="shared" si="12"/>
        <v>Medium</v>
      </c>
      <c r="J81" s="133" t="str">
        <f>INDEX(Trends!$D$3:$D$404,MATCH(C81,Trends!$C$3:$C$404,0))</f>
        <v>Stable</v>
      </c>
      <c r="K81" s="123" t="str">
        <f>IF(Reliability!B79="x","x",(IF(ROUNDUP(Reliability!B79,0)=1,"Very High",IF(ROUNDUP(Reliability!B79,0)=2,"High",IF(ROUNDUP(Reliability!B79,0)=3,"Medium",IF(ROUNDUP(Reliability!B79,0)=4,"Low","Very Low"))))))</f>
        <v>Very High</v>
      </c>
      <c r="L81" s="54">
        <f t="shared" si="13"/>
        <v>2.4</v>
      </c>
      <c r="M81" s="66">
        <f>'Impact of the crisis'!N82</f>
        <v>2.5</v>
      </c>
      <c r="N81" s="66">
        <f>'Impact of the crisis'!AB82</f>
        <v>2.2999999999999998</v>
      </c>
      <c r="O81" s="54">
        <f>'Conditions of people affected'!R82</f>
        <v>3.25</v>
      </c>
      <c r="P81" s="66">
        <f>'Conditions of people affected'!K82</f>
        <v>3.5</v>
      </c>
      <c r="Q81" s="66">
        <f>'Conditions of people affected'!Q82</f>
        <v>3</v>
      </c>
      <c r="R81" s="53">
        <f t="shared" si="14"/>
        <v>1.6</v>
      </c>
      <c r="S81" s="53">
        <f>'Complexity of the crisis'!X82</f>
        <v>2.1</v>
      </c>
      <c r="T81" s="53">
        <f>'Complexity of the crisis'!AN82</f>
        <v>1</v>
      </c>
      <c r="U81" s="139" t="str">
        <f>VLOOKUP(C81,Lists!$C$3:$E$300,3,FALSE)</f>
        <v>Africa</v>
      </c>
      <c r="V81" s="140">
        <v>45528</v>
      </c>
    </row>
    <row r="82" spans="1:22" x14ac:dyDescent="0.35">
      <c r="A82" s="64" t="str">
        <f>'Crisis Indicator Data'!A80</f>
        <v>Cyclone Gamane in Madagascar</v>
      </c>
      <c r="B82" s="55" t="str">
        <f>Lists!G80</f>
        <v>Cyclone Gamane</v>
      </c>
      <c r="C82" s="64" t="str">
        <f>'Crisis Indicator Data'!C80</f>
        <v>MDG009</v>
      </c>
      <c r="D82" s="64" t="str">
        <f>'Crisis Indicator Data'!D80</f>
        <v>Madagascar</v>
      </c>
      <c r="E82" s="64" t="str">
        <f>'Crisis Indicator Data'!E80</f>
        <v>MDG</v>
      </c>
      <c r="F82" s="64" t="str">
        <f>'Crisis Indicator Data'!B80</f>
        <v>Cyclone,Floods</v>
      </c>
      <c r="G82" s="52">
        <f t="shared" si="10"/>
        <v>2.1</v>
      </c>
      <c r="H82" s="65">
        <f t="shared" si="11"/>
        <v>3</v>
      </c>
      <c r="I82" s="131" t="str">
        <f t="shared" si="12"/>
        <v>Medium</v>
      </c>
      <c r="J82" s="133" t="str">
        <f>INDEX(Trends!$D$3:$D$404,MATCH(C82,Trends!$C$3:$C$404,0))</f>
        <v>Stable</v>
      </c>
      <c r="K82" s="123" t="str">
        <f>IF(Reliability!B80="x","x",(IF(ROUNDUP(Reliability!B80,0)=1,"Very High",IF(ROUNDUP(Reliability!B80,0)=2,"High",IF(ROUNDUP(Reliability!B80,0)=3,"Medium",IF(ROUNDUP(Reliability!B80,0)=4,"Low","Very Low"))))))</f>
        <v>Very High</v>
      </c>
      <c r="L82" s="54">
        <f t="shared" si="13"/>
        <v>1.6</v>
      </c>
      <c r="M82" s="66">
        <f>'Impact of the crisis'!N83</f>
        <v>1.7</v>
      </c>
      <c r="N82" s="66">
        <f>'Impact of the crisis'!AB83</f>
        <v>1.5</v>
      </c>
      <c r="O82" s="54">
        <f>'Conditions of people affected'!R83</f>
        <v>2</v>
      </c>
      <c r="P82" s="66">
        <f>'Conditions of people affected'!K83</f>
        <v>2</v>
      </c>
      <c r="Q82" s="66">
        <f>'Conditions of people affected'!Q83</f>
        <v>2</v>
      </c>
      <c r="R82" s="53">
        <f t="shared" si="14"/>
        <v>2.6</v>
      </c>
      <c r="S82" s="53">
        <f>'Complexity of the crisis'!X83</f>
        <v>2.1</v>
      </c>
      <c r="T82" s="53">
        <f>'Complexity of the crisis'!AN83</f>
        <v>3</v>
      </c>
      <c r="U82" s="139" t="str">
        <f>VLOOKUP(C82,Lists!$C$3:$E$300,3,FALSE)</f>
        <v>Africa</v>
      </c>
      <c r="V82" s="140">
        <v>45528</v>
      </c>
    </row>
    <row r="83" spans="1:22" x14ac:dyDescent="0.35">
      <c r="A83" s="64" t="str">
        <f>'Crisis Indicator Data'!A81</f>
        <v>Multiple crisis in Mexico</v>
      </c>
      <c r="B83" s="55" t="str">
        <f>Lists!G81</f>
        <v>Country Level</v>
      </c>
      <c r="C83" s="64" t="str">
        <f>'Crisis Indicator Data'!C81</f>
        <v>MEX001</v>
      </c>
      <c r="D83" s="64" t="str">
        <f>'Crisis Indicator Data'!D81</f>
        <v>Mexico</v>
      </c>
      <c r="E83" s="64" t="str">
        <f>'Crisis Indicator Data'!E81</f>
        <v>MEX</v>
      </c>
      <c r="F83" s="64" t="str">
        <f>'Crisis Indicator Data'!B81</f>
        <v>Violence,Displacement</v>
      </c>
      <c r="G83" s="52">
        <f t="shared" si="10"/>
        <v>2.9</v>
      </c>
      <c r="H83" s="65">
        <f t="shared" si="11"/>
        <v>3</v>
      </c>
      <c r="I83" s="131" t="str">
        <f t="shared" si="12"/>
        <v>Medium</v>
      </c>
      <c r="J83" s="133" t="str">
        <f>INDEX(Trends!$D$3:$D$404,MATCH(C83,Trends!$C$3:$C$404,0))</f>
        <v>Decreasing</v>
      </c>
      <c r="K83" s="123" t="str">
        <f>IF(Reliability!B81="x","x",(IF(ROUNDUP(Reliability!B81,0)=1,"Very High",IF(ROUNDUP(Reliability!B81,0)=2,"High",IF(ROUNDUP(Reliability!B81,0)=3,"Medium",IF(ROUNDUP(Reliability!B81,0)=4,"Low","Very Low"))))))</f>
        <v>High</v>
      </c>
      <c r="L83" s="54">
        <f t="shared" si="13"/>
        <v>4.0999999999999996</v>
      </c>
      <c r="M83" s="66">
        <f>'Impact of the crisis'!N84</f>
        <v>5</v>
      </c>
      <c r="N83" s="66">
        <f>'Impact of the crisis'!AB84</f>
        <v>3.5</v>
      </c>
      <c r="O83" s="54">
        <f>'Conditions of people affected'!R84</f>
        <v>1.45</v>
      </c>
      <c r="P83" s="66">
        <f>'Conditions of people affected'!K84</f>
        <v>1.9</v>
      </c>
      <c r="Q83" s="66">
        <f>'Conditions of people affected'!Q84</f>
        <v>1</v>
      </c>
      <c r="R83" s="53">
        <f t="shared" si="14"/>
        <v>3.6</v>
      </c>
      <c r="S83" s="53">
        <f>'Complexity of the crisis'!X84</f>
        <v>3.1</v>
      </c>
      <c r="T83" s="53">
        <f>'Complexity of the crisis'!AN84</f>
        <v>4</v>
      </c>
      <c r="U83" s="139" t="str">
        <f>VLOOKUP(C83,Lists!$C$3:$E$300,3,FALSE)</f>
        <v>Americas</v>
      </c>
      <c r="V83" s="140">
        <v>45504</v>
      </c>
    </row>
    <row r="84" spans="1:22" x14ac:dyDescent="0.35">
      <c r="A84" s="64" t="str">
        <f>'Crisis Indicator Data'!A82</f>
        <v>Criminal Violence in Mexico</v>
      </c>
      <c r="B84" s="55" t="str">
        <f>Lists!G82</f>
        <v>Criminal Violence</v>
      </c>
      <c r="C84" s="64" t="str">
        <f>'Crisis Indicator Data'!C82</f>
        <v>MEX002</v>
      </c>
      <c r="D84" s="64" t="str">
        <f>'Crisis Indicator Data'!D82</f>
        <v>Mexico</v>
      </c>
      <c r="E84" s="64" t="str">
        <f>'Crisis Indicator Data'!E82</f>
        <v>MEX</v>
      </c>
      <c r="F84" s="64" t="str">
        <f>'Crisis Indicator Data'!B82</f>
        <v>Violence,Displacement</v>
      </c>
      <c r="G84" s="52" t="str">
        <f t="shared" si="10"/>
        <v>x</v>
      </c>
      <c r="H84" s="65" t="str">
        <f t="shared" si="11"/>
        <v>x</v>
      </c>
      <c r="I84" s="131" t="str">
        <f t="shared" si="12"/>
        <v>x</v>
      </c>
      <c r="J84" s="133" t="str">
        <f>INDEX(Trends!$D$3:$D$404,MATCH(C84,Trends!$C$3:$C$404,0))</f>
        <v>-</v>
      </c>
      <c r="K84" s="123" t="str">
        <f>IF(Reliability!B82="x","x",(IF(ROUNDUP(Reliability!B82,0)=1,"Very High",IF(ROUNDUP(Reliability!B82,0)=2,"High",IF(ROUNDUP(Reliability!B82,0)=3,"Medium",IF(ROUNDUP(Reliability!B82,0)=4,"Low","Very Low"))))))</f>
        <v>High</v>
      </c>
      <c r="L84" s="54">
        <f t="shared" si="13"/>
        <v>4.0999999999999996</v>
      </c>
      <c r="M84" s="66">
        <f>'Impact of the crisis'!N85</f>
        <v>5</v>
      </c>
      <c r="N84" s="66">
        <f>'Impact of the crisis'!AB85</f>
        <v>3.4</v>
      </c>
      <c r="O84" s="54" t="str">
        <f>'Conditions of people affected'!R85</f>
        <v>x</v>
      </c>
      <c r="P84" s="66" t="str">
        <f>'Conditions of people affected'!K85</f>
        <v>x</v>
      </c>
      <c r="Q84" s="66" t="str">
        <f>'Conditions of people affected'!Q85</f>
        <v>x</v>
      </c>
      <c r="R84" s="53">
        <f t="shared" si="14"/>
        <v>3.6</v>
      </c>
      <c r="S84" s="53">
        <f>'Complexity of the crisis'!X85</f>
        <v>3.1</v>
      </c>
      <c r="T84" s="53">
        <f>'Complexity of the crisis'!AN85</f>
        <v>4</v>
      </c>
      <c r="U84" s="139" t="str">
        <f>VLOOKUP(C84,Lists!$C$3:$E$300,3,FALSE)</f>
        <v>Americas</v>
      </c>
      <c r="V84" s="140">
        <v>45504</v>
      </c>
    </row>
    <row r="85" spans="1:22" x14ac:dyDescent="0.35">
      <c r="A85" s="64" t="str">
        <f>'Crisis Indicator Data'!A83</f>
        <v>Mixed Migration in Mexico</v>
      </c>
      <c r="B85" s="55" t="str">
        <f>Lists!G83</f>
        <v>Mixed Migration</v>
      </c>
      <c r="C85" s="64" t="str">
        <f>'Crisis Indicator Data'!C83</f>
        <v>MEX003</v>
      </c>
      <c r="D85" s="64" t="str">
        <f>'Crisis Indicator Data'!D83</f>
        <v>Mexico</v>
      </c>
      <c r="E85" s="64" t="str">
        <f>'Crisis Indicator Data'!E83</f>
        <v>MEX</v>
      </c>
      <c r="F85" s="64" t="str">
        <f>'Crisis Indicator Data'!B83</f>
        <v>Displacement</v>
      </c>
      <c r="G85" s="52">
        <f t="shared" si="10"/>
        <v>2.2999999999999998</v>
      </c>
      <c r="H85" s="65">
        <f t="shared" si="11"/>
        <v>3</v>
      </c>
      <c r="I85" s="131" t="str">
        <f t="shared" si="12"/>
        <v>Medium</v>
      </c>
      <c r="J85" s="133" t="str">
        <f>INDEX(Trends!$D$3:$D$404,MATCH(C85,Trends!$C$3:$C$404,0))</f>
        <v>Stable</v>
      </c>
      <c r="K85" s="123" t="str">
        <f>IF(Reliability!B83="x","x",(IF(ROUNDUP(Reliability!B83,0)=1,"Very High",IF(ROUNDUP(Reliability!B83,0)=2,"High",IF(ROUNDUP(Reliability!B83,0)=3,"Medium",IF(ROUNDUP(Reliability!B83,0)=4,"Low","Very Low"))))))</f>
        <v>High</v>
      </c>
      <c r="L85" s="54">
        <f t="shared" si="13"/>
        <v>2.8</v>
      </c>
      <c r="M85" s="66">
        <f>'Impact of the crisis'!N86</f>
        <v>3.8</v>
      </c>
      <c r="N85" s="66">
        <f>'Impact of the crisis'!AB86</f>
        <v>2.1</v>
      </c>
      <c r="O85" s="54">
        <f>'Conditions of people affected'!R86</f>
        <v>1.45</v>
      </c>
      <c r="P85" s="66">
        <f>'Conditions of people affected'!K86</f>
        <v>1.9</v>
      </c>
      <c r="Q85" s="66">
        <f>'Conditions of people affected'!Q86</f>
        <v>1</v>
      </c>
      <c r="R85" s="53">
        <f t="shared" si="14"/>
        <v>3.1</v>
      </c>
      <c r="S85" s="53">
        <f>'Complexity of the crisis'!X86</f>
        <v>3.1</v>
      </c>
      <c r="T85" s="53">
        <f>'Complexity of the crisis'!AN86</f>
        <v>3</v>
      </c>
      <c r="U85" s="139" t="str">
        <f>VLOOKUP(C85,Lists!$C$3:$E$300,3,FALSE)</f>
        <v>Americas</v>
      </c>
      <c r="V85" s="140">
        <v>45504</v>
      </c>
    </row>
    <row r="86" spans="1:22" x14ac:dyDescent="0.35">
      <c r="A86" s="64" t="str">
        <f>'Crisis Indicator Data'!A84</f>
        <v>Complex crisis in Mali</v>
      </c>
      <c r="B86" s="55" t="str">
        <f>Lists!G84</f>
        <v>Complex crisis</v>
      </c>
      <c r="C86" s="64" t="str">
        <f>'Crisis Indicator Data'!C84</f>
        <v>MLI001</v>
      </c>
      <c r="D86" s="64" t="str">
        <f>'Crisis Indicator Data'!D84</f>
        <v>Mali</v>
      </c>
      <c r="E86" s="64" t="str">
        <f>'Crisis Indicator Data'!E84</f>
        <v>MLI</v>
      </c>
      <c r="F86" s="64" t="str">
        <f>'Crisis Indicator Data'!B84</f>
        <v>Conflict</v>
      </c>
      <c r="G86" s="52">
        <f t="shared" si="10"/>
        <v>4.3</v>
      </c>
      <c r="H86" s="65">
        <f t="shared" si="11"/>
        <v>5</v>
      </c>
      <c r="I86" s="131" t="str">
        <f t="shared" si="12"/>
        <v>Very High</v>
      </c>
      <c r="J86" s="133" t="str">
        <f>INDEX(Trends!$D$3:$D$404,MATCH(C86,Trends!$C$3:$C$404,0))</f>
        <v>Decreasing</v>
      </c>
      <c r="K86" s="123" t="str">
        <f>IF(Reliability!B84="x","x",(IF(ROUNDUP(Reliability!B84,0)=1,"Very High",IF(ROUNDUP(Reliability!B84,0)=2,"High",IF(ROUNDUP(Reliability!B84,0)=3,"Medium",IF(ROUNDUP(Reliability!B84,0)=4,"Low","Very Low"))))))</f>
        <v>Very High</v>
      </c>
      <c r="L86" s="54">
        <f t="shared" si="13"/>
        <v>4.4000000000000004</v>
      </c>
      <c r="M86" s="66">
        <f>'Impact of the crisis'!N87</f>
        <v>4.9000000000000004</v>
      </c>
      <c r="N86" s="66">
        <f>'Impact of the crisis'!AB87</f>
        <v>4.0999999999999996</v>
      </c>
      <c r="O86" s="54">
        <f>'Conditions of people affected'!R87</f>
        <v>4.4000000000000004</v>
      </c>
      <c r="P86" s="66">
        <f>'Conditions of people affected'!K87</f>
        <v>4.8</v>
      </c>
      <c r="Q86" s="66">
        <f>'Conditions of people affected'!Q87</f>
        <v>4</v>
      </c>
      <c r="R86" s="53">
        <f t="shared" si="14"/>
        <v>4</v>
      </c>
      <c r="S86" s="53">
        <f>'Complexity of the crisis'!X87</f>
        <v>3.3</v>
      </c>
      <c r="T86" s="53">
        <f>'Complexity of the crisis'!AN87</f>
        <v>4.5</v>
      </c>
      <c r="U86" s="139" t="str">
        <f>VLOOKUP(C86,Lists!$C$3:$E$300,3,FALSE)</f>
        <v>Africa</v>
      </c>
      <c r="V86" s="140">
        <v>45531</v>
      </c>
    </row>
    <row r="87" spans="1:22" x14ac:dyDescent="0.35">
      <c r="A87" s="64" t="str">
        <f>'Crisis Indicator Data'!A85</f>
        <v>Multiple crises in Myanmar</v>
      </c>
      <c r="B87" s="55" t="str">
        <f>Lists!G85</f>
        <v>Country level</v>
      </c>
      <c r="C87" s="64" t="str">
        <f>'Crisis Indicator Data'!C85</f>
        <v>MMR001</v>
      </c>
      <c r="D87" s="64" t="str">
        <f>'Crisis Indicator Data'!D85</f>
        <v>Myanmar</v>
      </c>
      <c r="E87" s="64" t="str">
        <f>'Crisis Indicator Data'!E85</f>
        <v>MMR</v>
      </c>
      <c r="F87" s="64" t="str">
        <f>'Crisis Indicator Data'!B85</f>
        <v>Socio-political,Conflict,Violence</v>
      </c>
      <c r="G87" s="52">
        <f t="shared" si="10"/>
        <v>4.5999999999999996</v>
      </c>
      <c r="H87" s="65">
        <f t="shared" si="11"/>
        <v>5</v>
      </c>
      <c r="I87" s="131" t="str">
        <f t="shared" si="12"/>
        <v>Very High</v>
      </c>
      <c r="J87" s="133" t="str">
        <f>INDEX(Trends!$D$3:$D$404,MATCH(C87,Trends!$C$3:$C$404,0))</f>
        <v>Stable</v>
      </c>
      <c r="K87" s="123" t="str">
        <f>IF(Reliability!B85="x","x",(IF(ROUNDUP(Reliability!B85,0)=1,"Very High",IF(ROUNDUP(Reliability!B85,0)=2,"High",IF(ROUNDUP(Reliability!B85,0)=3,"Medium",IF(ROUNDUP(Reliability!B85,0)=4,"Low","Very Low"))))))</f>
        <v>Very High</v>
      </c>
      <c r="L87" s="54">
        <f t="shared" si="13"/>
        <v>4.8</v>
      </c>
      <c r="M87" s="66">
        <f>'Impact of the crisis'!N88</f>
        <v>4.9000000000000004</v>
      </c>
      <c r="N87" s="66">
        <f>'Impact of the crisis'!AB88</f>
        <v>4.8</v>
      </c>
      <c r="O87" s="54">
        <f>'Conditions of people affected'!R88</f>
        <v>4.5</v>
      </c>
      <c r="P87" s="66">
        <f>'Conditions of people affected'!K88</f>
        <v>5</v>
      </c>
      <c r="Q87" s="66">
        <f>'Conditions of people affected'!Q88</f>
        <v>4</v>
      </c>
      <c r="R87" s="53">
        <f t="shared" si="14"/>
        <v>4.5999999999999996</v>
      </c>
      <c r="S87" s="53">
        <f>'Complexity of the crisis'!X88</f>
        <v>4</v>
      </c>
      <c r="T87" s="53">
        <f>'Complexity of the crisis'!AN88</f>
        <v>5</v>
      </c>
      <c r="U87" s="139" t="str">
        <f>VLOOKUP(C87,Lists!$C$3:$E$300,3,FALSE)</f>
        <v>Asia</v>
      </c>
      <c r="V87" s="140">
        <v>45525</v>
      </c>
    </row>
    <row r="88" spans="1:22" x14ac:dyDescent="0.35">
      <c r="A88" s="64" t="str">
        <f>'Crisis Indicator Data'!A86</f>
        <v>Rakhine Conflict</v>
      </c>
      <c r="B88" s="55" t="str">
        <f>Lists!G86</f>
        <v>Rakhine conflict</v>
      </c>
      <c r="C88" s="64" t="str">
        <f>'Crisis Indicator Data'!C86</f>
        <v>MMR002</v>
      </c>
      <c r="D88" s="64" t="str">
        <f>'Crisis Indicator Data'!D86</f>
        <v>Myanmar</v>
      </c>
      <c r="E88" s="64" t="str">
        <f>'Crisis Indicator Data'!E86</f>
        <v>MMR</v>
      </c>
      <c r="F88" s="64" t="str">
        <f>'Crisis Indicator Data'!B86</f>
        <v>Conflict</v>
      </c>
      <c r="G88" s="52">
        <f t="shared" si="10"/>
        <v>4.0999999999999996</v>
      </c>
      <c r="H88" s="65">
        <f t="shared" si="11"/>
        <v>5</v>
      </c>
      <c r="I88" s="131" t="str">
        <f t="shared" si="12"/>
        <v>Very High</v>
      </c>
      <c r="J88" s="133" t="str">
        <f>INDEX(Trends!$D$3:$D$404,MATCH(C88,Trends!$C$3:$C$404,0))</f>
        <v>Increasing</v>
      </c>
      <c r="K88" s="123" t="str">
        <f>IF(Reliability!B86="x","x",(IF(ROUNDUP(Reliability!B86,0)=1,"Very High",IF(ROUNDUP(Reliability!B86,0)=2,"High",IF(ROUNDUP(Reliability!B86,0)=3,"Medium",IF(ROUNDUP(Reliability!B86,0)=4,"Low","Very Low"))))))</f>
        <v>Very High</v>
      </c>
      <c r="L88" s="54">
        <f t="shared" si="13"/>
        <v>3.9</v>
      </c>
      <c r="M88" s="66">
        <f>'Impact of the crisis'!N89</f>
        <v>1.2</v>
      </c>
      <c r="N88" s="66">
        <f>'Impact of the crisis'!AB89</f>
        <v>4.5999999999999996</v>
      </c>
      <c r="O88" s="54">
        <f>'Conditions of people affected'!R89</f>
        <v>3.85</v>
      </c>
      <c r="P88" s="66">
        <f>'Conditions of people affected'!K89</f>
        <v>3.7</v>
      </c>
      <c r="Q88" s="66">
        <f>'Conditions of people affected'!Q89</f>
        <v>4</v>
      </c>
      <c r="R88" s="53">
        <f t="shared" si="14"/>
        <v>4.5999999999999996</v>
      </c>
      <c r="S88" s="53">
        <f>'Complexity of the crisis'!X89</f>
        <v>4</v>
      </c>
      <c r="T88" s="53">
        <f>'Complexity of the crisis'!AN89</f>
        <v>5</v>
      </c>
      <c r="U88" s="139" t="str">
        <f>VLOOKUP(C88,Lists!$C$3:$E$300,3,FALSE)</f>
        <v>Asia</v>
      </c>
      <c r="V88" s="140">
        <v>45525</v>
      </c>
    </row>
    <row r="89" spans="1:22" x14ac:dyDescent="0.35">
      <c r="A89" s="64" t="str">
        <f>'Crisis Indicator Data'!A87</f>
        <v>Kachin and Shan Conflict</v>
      </c>
      <c r="B89" s="55" t="str">
        <f>Lists!G87</f>
        <v>Kachin and Shan conflict</v>
      </c>
      <c r="C89" s="64" t="str">
        <f>'Crisis Indicator Data'!C87</f>
        <v>MMR003</v>
      </c>
      <c r="D89" s="64" t="str">
        <f>'Crisis Indicator Data'!D87</f>
        <v>Myanmar</v>
      </c>
      <c r="E89" s="64" t="str">
        <f>'Crisis Indicator Data'!E87</f>
        <v>MMR</v>
      </c>
      <c r="F89" s="64" t="str">
        <f>'Crisis Indicator Data'!B87</f>
        <v>Conflict</v>
      </c>
      <c r="G89" s="52">
        <f t="shared" si="10"/>
        <v>3.8</v>
      </c>
      <c r="H89" s="65">
        <f t="shared" si="11"/>
        <v>4</v>
      </c>
      <c r="I89" s="131" t="str">
        <f t="shared" si="12"/>
        <v>High</v>
      </c>
      <c r="J89" s="133" t="str">
        <f>INDEX(Trends!$D$3:$D$404,MATCH(C89,Trends!$C$3:$C$404,0))</f>
        <v>Stable</v>
      </c>
      <c r="K89" s="123" t="str">
        <f>IF(Reliability!B87="x","x",(IF(ROUNDUP(Reliability!B87,0)=1,"Very High",IF(ROUNDUP(Reliability!B87,0)=2,"High",IF(ROUNDUP(Reliability!B87,0)=3,"Medium",IF(ROUNDUP(Reliability!B87,0)=4,"Low","Very Low"))))))</f>
        <v>Very High</v>
      </c>
      <c r="L89" s="54">
        <f t="shared" si="13"/>
        <v>3.4</v>
      </c>
      <c r="M89" s="66">
        <f>'Impact of the crisis'!N90</f>
        <v>1.9</v>
      </c>
      <c r="N89" s="66">
        <f>'Impact of the crisis'!AB90</f>
        <v>4</v>
      </c>
      <c r="O89" s="54">
        <f>'Conditions of people affected'!R90</f>
        <v>3.9</v>
      </c>
      <c r="P89" s="66">
        <f>'Conditions of people affected'!K90</f>
        <v>3.8</v>
      </c>
      <c r="Q89" s="66">
        <f>'Conditions of people affected'!Q90</f>
        <v>4</v>
      </c>
      <c r="R89" s="53">
        <f t="shared" si="14"/>
        <v>4</v>
      </c>
      <c r="S89" s="53">
        <f>'Complexity of the crisis'!X90</f>
        <v>4</v>
      </c>
      <c r="T89" s="53">
        <f>'Complexity of the crisis'!AN90</f>
        <v>4</v>
      </c>
      <c r="U89" s="139" t="str">
        <f>VLOOKUP(C89,Lists!$C$3:$E$300,3,FALSE)</f>
        <v>Asia</v>
      </c>
      <c r="V89" s="140">
        <v>45525</v>
      </c>
    </row>
    <row r="90" spans="1:22" x14ac:dyDescent="0.35">
      <c r="A90" s="64" t="str">
        <f>'Crisis Indicator Data'!A88</f>
        <v>Post-coup conflict in Myanmar</v>
      </c>
      <c r="B90" s="55" t="str">
        <f>Lists!G88</f>
        <v>Post-coup conflict</v>
      </c>
      <c r="C90" s="64" t="str">
        <f>'Crisis Indicator Data'!C88</f>
        <v>MMR004</v>
      </c>
      <c r="D90" s="64" t="str">
        <f>'Crisis Indicator Data'!D88</f>
        <v>Myanmar</v>
      </c>
      <c r="E90" s="64" t="str">
        <f>'Crisis Indicator Data'!E88</f>
        <v>MMR</v>
      </c>
      <c r="F90" s="64" t="str">
        <f>'Crisis Indicator Data'!B88</f>
        <v>Violence,Socio-political,Conflict</v>
      </c>
      <c r="G90" s="52">
        <f t="shared" si="10"/>
        <v>4.5999999999999996</v>
      </c>
      <c r="H90" s="65">
        <f t="shared" si="11"/>
        <v>5</v>
      </c>
      <c r="I90" s="131" t="str">
        <f t="shared" si="12"/>
        <v>Very High</v>
      </c>
      <c r="J90" s="133" t="str">
        <f>INDEX(Trends!$D$3:$D$404,MATCH(C90,Trends!$C$3:$C$404,0))</f>
        <v>Increasing</v>
      </c>
      <c r="K90" s="123" t="str">
        <f>IF(Reliability!B88="x","x",(IF(ROUNDUP(Reliability!B88,0)=1,"Very High",IF(ROUNDUP(Reliability!B88,0)=2,"High",IF(ROUNDUP(Reliability!B88,0)=3,"Medium",IF(ROUNDUP(Reliability!B88,0)=4,"Low","Very Low"))))))</f>
        <v>Very High</v>
      </c>
      <c r="L90" s="54">
        <f t="shared" si="13"/>
        <v>4.8</v>
      </c>
      <c r="M90" s="66">
        <f>'Impact of the crisis'!N91</f>
        <v>4.9000000000000004</v>
      </c>
      <c r="N90" s="66">
        <f>'Impact of the crisis'!AB91</f>
        <v>4.7</v>
      </c>
      <c r="O90" s="54">
        <f>'Conditions of people affected'!R91</f>
        <v>4.5</v>
      </c>
      <c r="P90" s="66">
        <f>'Conditions of people affected'!K91</f>
        <v>5</v>
      </c>
      <c r="Q90" s="66">
        <f>'Conditions of people affected'!Q91</f>
        <v>4</v>
      </c>
      <c r="R90" s="53">
        <f t="shared" si="14"/>
        <v>4.5999999999999996</v>
      </c>
      <c r="S90" s="53">
        <f>'Complexity of the crisis'!X91</f>
        <v>4</v>
      </c>
      <c r="T90" s="53">
        <f>'Complexity of the crisis'!AN91</f>
        <v>5</v>
      </c>
      <c r="U90" s="139" t="str">
        <f>VLOOKUP(C90,Lists!$C$3:$E$300,3,FALSE)</f>
        <v>Asia</v>
      </c>
      <c r="V90" s="140">
        <v>45525</v>
      </c>
    </row>
    <row r="91" spans="1:22" x14ac:dyDescent="0.35">
      <c r="A91" s="64" t="str">
        <f>'Crisis Indicator Data'!A89</f>
        <v>2024 Monsoon Floods</v>
      </c>
      <c r="B91" s="55" t="str">
        <f>Lists!G89</f>
        <v>2024 Monsoon Floods</v>
      </c>
      <c r="C91" s="64" t="str">
        <f>'Crisis Indicator Data'!C89</f>
        <v>MMR006</v>
      </c>
      <c r="D91" s="64" t="str">
        <f>'Crisis Indicator Data'!D89</f>
        <v>Myanmar</v>
      </c>
      <c r="E91" s="64" t="str">
        <f>'Crisis Indicator Data'!E89</f>
        <v>MMR</v>
      </c>
      <c r="F91" s="64" t="str">
        <f>'Crisis Indicator Data'!B89</f>
        <v>Floods</v>
      </c>
      <c r="G91" s="52">
        <f t="shared" si="10"/>
        <v>2.4</v>
      </c>
      <c r="H91" s="65">
        <f t="shared" si="11"/>
        <v>3</v>
      </c>
      <c r="I91" s="131" t="str">
        <f t="shared" si="12"/>
        <v>Medium</v>
      </c>
      <c r="J91" s="133" t="str">
        <f>INDEX(Trends!$D$3:$D$404,MATCH(C91,Trends!$C$3:$C$404,0))</f>
        <v>-</v>
      </c>
      <c r="K91" s="123" t="str">
        <f>IF(Reliability!B89="x","x",(IF(ROUNDUP(Reliability!B89,0)=1,"Very High",IF(ROUNDUP(Reliability!B89,0)=2,"High",IF(ROUNDUP(Reliability!B89,0)=3,"Medium",IF(ROUNDUP(Reliability!B89,0)=4,"Low","Very Low"))))))</f>
        <v>Very High</v>
      </c>
      <c r="L91" s="54">
        <f t="shared" si="13"/>
        <v>3.1</v>
      </c>
      <c r="M91" s="66">
        <f>'Impact of the crisis'!N92</f>
        <v>4.7</v>
      </c>
      <c r="N91" s="66">
        <f>'Impact of the crisis'!AB92</f>
        <v>1.8</v>
      </c>
      <c r="O91" s="54">
        <f>'Conditions of people affected'!R92</f>
        <v>0.65</v>
      </c>
      <c r="P91" s="66">
        <f>'Conditions of people affected'!K92</f>
        <v>0.3</v>
      </c>
      <c r="Q91" s="66">
        <f>'Conditions of people affected'!Q92</f>
        <v>1</v>
      </c>
      <c r="R91" s="53">
        <f t="shared" si="14"/>
        <v>4.3</v>
      </c>
      <c r="S91" s="53">
        <f>'Complexity of the crisis'!X92</f>
        <v>4</v>
      </c>
      <c r="T91" s="53">
        <f>'Complexity of the crisis'!AN92</f>
        <v>4.5</v>
      </c>
      <c r="U91" s="139" t="str">
        <f>VLOOKUP(C91,Lists!$C$3:$E$300,3,FALSE)</f>
        <v>Asia</v>
      </c>
      <c r="V91" s="140">
        <v>45525</v>
      </c>
    </row>
    <row r="92" spans="1:22" x14ac:dyDescent="0.35">
      <c r="A92" s="64" t="str">
        <f>'Crisis Indicator Data'!A90</f>
        <v>Multiple Crises in Mozambique</v>
      </c>
      <c r="B92" s="55" t="str">
        <f>Lists!G90</f>
        <v>Multiple Crises</v>
      </c>
      <c r="C92" s="64" t="str">
        <f>'Crisis Indicator Data'!C90</f>
        <v>MOZ001</v>
      </c>
      <c r="D92" s="64" t="str">
        <f>'Crisis Indicator Data'!D90</f>
        <v>Mozambique</v>
      </c>
      <c r="E92" s="64" t="str">
        <f>'Crisis Indicator Data'!E90</f>
        <v>MOZ</v>
      </c>
      <c r="F92" s="64" t="str">
        <f>'Crisis Indicator Data'!B90</f>
        <v>Conflict,Displacement,Cyclone</v>
      </c>
      <c r="G92" s="52">
        <f t="shared" si="10"/>
        <v>3.9</v>
      </c>
      <c r="H92" s="65">
        <f t="shared" si="11"/>
        <v>4</v>
      </c>
      <c r="I92" s="131" t="str">
        <f t="shared" si="12"/>
        <v>High</v>
      </c>
      <c r="J92" s="133" t="str">
        <f>INDEX(Trends!$D$3:$D$404,MATCH(C92,Trends!$C$3:$C$404,0))</f>
        <v>Increasing</v>
      </c>
      <c r="K92" s="123" t="str">
        <f>IF(Reliability!B90="x","x",(IF(ROUNDUP(Reliability!B90,0)=1,"Very High",IF(ROUNDUP(Reliability!B90,0)=2,"High",IF(ROUNDUP(Reliability!B90,0)=3,"Medium",IF(ROUNDUP(Reliability!B90,0)=4,"Low","Very Low"))))))</f>
        <v>Very High</v>
      </c>
      <c r="L92" s="54">
        <f t="shared" si="13"/>
        <v>4.5</v>
      </c>
      <c r="M92" s="66">
        <f>'Impact of the crisis'!N93</f>
        <v>5</v>
      </c>
      <c r="N92" s="66">
        <f>'Impact of the crisis'!AB93</f>
        <v>4.0999999999999996</v>
      </c>
      <c r="O92" s="54">
        <f>'Conditions of people affected'!R93</f>
        <v>3.8</v>
      </c>
      <c r="P92" s="66">
        <f>'Conditions of people affected'!K93</f>
        <v>4.5999999999999996</v>
      </c>
      <c r="Q92" s="66">
        <f>'Conditions of people affected'!Q93</f>
        <v>3</v>
      </c>
      <c r="R92" s="53">
        <f t="shared" si="14"/>
        <v>3.5</v>
      </c>
      <c r="S92" s="53">
        <f>'Complexity of the crisis'!X93</f>
        <v>3.5</v>
      </c>
      <c r="T92" s="53">
        <f>'Complexity of the crisis'!AN93</f>
        <v>3.5</v>
      </c>
      <c r="U92" s="139" t="str">
        <f>VLOOKUP(C92,Lists!$C$3:$E$300,3,FALSE)</f>
        <v>Africa</v>
      </c>
      <c r="V92" s="140">
        <v>45520</v>
      </c>
    </row>
    <row r="93" spans="1:22" x14ac:dyDescent="0.35">
      <c r="A93" s="64" t="str">
        <f>'Crisis Indicator Data'!A91</f>
        <v>Cabo Delgado Islamist Insurgency</v>
      </c>
      <c r="B93" s="55" t="str">
        <f>Lists!G91</f>
        <v>Violent Insurgency in Cabo Delgado</v>
      </c>
      <c r="C93" s="64" t="str">
        <f>'Crisis Indicator Data'!C91</f>
        <v>MOZ004</v>
      </c>
      <c r="D93" s="64" t="str">
        <f>'Crisis Indicator Data'!D91</f>
        <v>Mozambique</v>
      </c>
      <c r="E93" s="64" t="str">
        <f>'Crisis Indicator Data'!E91</f>
        <v>MOZ</v>
      </c>
      <c r="F93" s="64" t="str">
        <f>'Crisis Indicator Data'!B91</f>
        <v>Conflict,Displacement</v>
      </c>
      <c r="G93" s="52">
        <f t="shared" si="10"/>
        <v>3.6</v>
      </c>
      <c r="H93" s="65">
        <f t="shared" si="11"/>
        <v>4</v>
      </c>
      <c r="I93" s="131" t="str">
        <f t="shared" si="12"/>
        <v>High</v>
      </c>
      <c r="J93" s="133" t="str">
        <f>INDEX(Trends!$D$3:$D$404,MATCH(C93,Trends!$C$3:$C$404,0))</f>
        <v>Stable</v>
      </c>
      <c r="K93" s="123" t="str">
        <f>IF(Reliability!B91="x","x",(IF(ROUNDUP(Reliability!B91,0)=1,"Very High",IF(ROUNDUP(Reliability!B91,0)=2,"High",IF(ROUNDUP(Reliability!B91,0)=3,"Medium",IF(ROUNDUP(Reliability!B91,0)=4,"Low","Very Low"))))))</f>
        <v>High</v>
      </c>
      <c r="L93" s="54">
        <f t="shared" si="13"/>
        <v>3.5</v>
      </c>
      <c r="M93" s="66">
        <f>'Impact of the crisis'!N94</f>
        <v>2.7</v>
      </c>
      <c r="N93" s="66">
        <f>'Impact of the crisis'!AB94</f>
        <v>3.8</v>
      </c>
      <c r="O93" s="54">
        <f>'Conditions of people affected'!R94</f>
        <v>3.85</v>
      </c>
      <c r="P93" s="66">
        <f>'Conditions of people affected'!K94</f>
        <v>3.7</v>
      </c>
      <c r="Q93" s="66">
        <f>'Conditions of people affected'!Q94</f>
        <v>4</v>
      </c>
      <c r="R93" s="53">
        <f t="shared" si="14"/>
        <v>3.3</v>
      </c>
      <c r="S93" s="53">
        <f>'Complexity of the crisis'!X94</f>
        <v>3.5</v>
      </c>
      <c r="T93" s="53">
        <f>'Complexity of the crisis'!AN94</f>
        <v>3</v>
      </c>
      <c r="U93" s="139" t="str">
        <f>VLOOKUP(C93,Lists!$C$3:$E$300,3,FALSE)</f>
        <v>Africa</v>
      </c>
      <c r="V93" s="140">
        <v>45504</v>
      </c>
    </row>
    <row r="94" spans="1:22" x14ac:dyDescent="0.35">
      <c r="A94" s="64" t="str">
        <f>'Crisis Indicator Data'!A92</f>
        <v>2024 Rainy and Cyclone season</v>
      </c>
      <c r="B94" s="55" t="str">
        <f>Lists!G92</f>
        <v>2024 Rainy and Cyclone season</v>
      </c>
      <c r="C94" s="64" t="str">
        <f>'Crisis Indicator Data'!C92</f>
        <v>MOZ011</v>
      </c>
      <c r="D94" s="64" t="str">
        <f>'Crisis Indicator Data'!D92</f>
        <v>Mozambique</v>
      </c>
      <c r="E94" s="64" t="str">
        <f>'Crisis Indicator Data'!E92</f>
        <v>MOZ</v>
      </c>
      <c r="F94" s="64" t="str">
        <f>'Crisis Indicator Data'!B92</f>
        <v>Floods,Displacement,Cyclone</v>
      </c>
      <c r="G94" s="52">
        <f t="shared" si="10"/>
        <v>3.2</v>
      </c>
      <c r="H94" s="65">
        <f t="shared" si="11"/>
        <v>4</v>
      </c>
      <c r="I94" s="131" t="str">
        <f t="shared" si="12"/>
        <v>High</v>
      </c>
      <c r="J94" s="133" t="str">
        <f>INDEX(Trends!$D$3:$D$404,MATCH(C94,Trends!$C$3:$C$404,0))</f>
        <v>Increasing</v>
      </c>
      <c r="K94" s="123" t="str">
        <f>IF(Reliability!B92="x","x",(IF(ROUNDUP(Reliability!B92,0)=1,"Very High",IF(ROUNDUP(Reliability!B92,0)=2,"High",IF(ROUNDUP(Reliability!B92,0)=3,"Medium",IF(ROUNDUP(Reliability!B92,0)=4,"Low","Very Low"))))))</f>
        <v>High</v>
      </c>
      <c r="L94" s="54">
        <f t="shared" si="13"/>
        <v>4.3</v>
      </c>
      <c r="M94" s="66">
        <f>'Impact of the crisis'!N95</f>
        <v>5</v>
      </c>
      <c r="N94" s="66">
        <f>'Impact of the crisis'!AB95</f>
        <v>3.9</v>
      </c>
      <c r="O94" s="54">
        <f>'Conditions of people affected'!R95</f>
        <v>2.4500000000000002</v>
      </c>
      <c r="P94" s="66">
        <f>'Conditions of people affected'!K95</f>
        <v>2.9</v>
      </c>
      <c r="Q94" s="66">
        <f>'Conditions of people affected'!Q95</f>
        <v>2</v>
      </c>
      <c r="R94" s="53">
        <f t="shared" si="14"/>
        <v>3.3</v>
      </c>
      <c r="S94" s="53">
        <f>'Complexity of the crisis'!X95</f>
        <v>3.5</v>
      </c>
      <c r="T94" s="53">
        <f>'Complexity of the crisis'!AN95</f>
        <v>3</v>
      </c>
      <c r="U94" s="139" t="str">
        <f>VLOOKUP(C94,Lists!$C$3:$E$300,3,FALSE)</f>
        <v>Africa</v>
      </c>
      <c r="V94" s="140">
        <v>45504</v>
      </c>
    </row>
    <row r="95" spans="1:22" x14ac:dyDescent="0.35">
      <c r="A95" s="64" t="str">
        <f>'Crisis Indicator Data'!A93</f>
        <v>Drought in Mozambique</v>
      </c>
      <c r="B95" s="55" t="str">
        <f>Lists!G93</f>
        <v>Drought</v>
      </c>
      <c r="C95" s="64" t="str">
        <f>'Crisis Indicator Data'!C93</f>
        <v>MOZ012</v>
      </c>
      <c r="D95" s="64" t="str">
        <f>'Crisis Indicator Data'!D93</f>
        <v>Mozambique</v>
      </c>
      <c r="E95" s="64" t="str">
        <f>'Crisis Indicator Data'!E93</f>
        <v>MOZ</v>
      </c>
      <c r="F95" s="64" t="str">
        <f>'Crisis Indicator Data'!B93</f>
        <v>Drought</v>
      </c>
      <c r="G95" s="52">
        <f t="shared" si="10"/>
        <v>3.4</v>
      </c>
      <c r="H95" s="65">
        <f t="shared" si="11"/>
        <v>4</v>
      </c>
      <c r="I95" s="131" t="str">
        <f t="shared" si="12"/>
        <v>High</v>
      </c>
      <c r="J95" s="133" t="str">
        <f>INDEX(Trends!$D$3:$D$404,MATCH(C95,Trends!$C$3:$C$404,0))</f>
        <v>-</v>
      </c>
      <c r="K95" s="123" t="str">
        <f>IF(Reliability!B93="x","x",(IF(ROUNDUP(Reliability!B93,0)=1,"Very High",IF(ROUNDUP(Reliability!B93,0)=2,"High",IF(ROUNDUP(Reliability!B93,0)=3,"Medium",IF(ROUNDUP(Reliability!B93,0)=4,"Low","Very Low"))))))</f>
        <v>High</v>
      </c>
      <c r="L95" s="54">
        <f t="shared" si="13"/>
        <v>3.3</v>
      </c>
      <c r="M95" s="66">
        <f>'Impact of the crisis'!N96</f>
        <v>3.6</v>
      </c>
      <c r="N95" s="66">
        <f>'Impact of the crisis'!AB96</f>
        <v>3.2</v>
      </c>
      <c r="O95" s="54">
        <f>'Conditions of people affected'!R96</f>
        <v>3.6</v>
      </c>
      <c r="P95" s="66">
        <f>'Conditions of people affected'!K96</f>
        <v>4.2</v>
      </c>
      <c r="Q95" s="66">
        <f>'Conditions of people affected'!Q96</f>
        <v>3</v>
      </c>
      <c r="R95" s="53">
        <f t="shared" si="14"/>
        <v>3</v>
      </c>
      <c r="S95" s="53">
        <f>'Complexity of the crisis'!X96</f>
        <v>3.5</v>
      </c>
      <c r="T95" s="53">
        <f>'Complexity of the crisis'!AN96</f>
        <v>2.5</v>
      </c>
      <c r="U95" s="139" t="str">
        <f>VLOOKUP(C95,Lists!$C$3:$E$300,3,FALSE)</f>
        <v>Africa</v>
      </c>
      <c r="V95" s="140">
        <v>45520</v>
      </c>
    </row>
    <row r="96" spans="1:22" x14ac:dyDescent="0.35">
      <c r="A96" s="64" t="str">
        <f>'Crisis Indicator Data'!A94</f>
        <v>Refugees from Mali in Mauritania</v>
      </c>
      <c r="B96" s="55" t="str">
        <f>Lists!G94</f>
        <v>Malian refugees</v>
      </c>
      <c r="C96" s="64" t="str">
        <f>'Crisis Indicator Data'!C94</f>
        <v>MRT002</v>
      </c>
      <c r="D96" s="64" t="str">
        <f>'Crisis Indicator Data'!D94</f>
        <v>Mauritania</v>
      </c>
      <c r="E96" s="64" t="str">
        <f>'Crisis Indicator Data'!E94</f>
        <v>MRT</v>
      </c>
      <c r="F96" s="64" t="str">
        <f>'Crisis Indicator Data'!B94</f>
        <v>Displacement</v>
      </c>
      <c r="G96" s="52">
        <f t="shared" si="10"/>
        <v>2.2000000000000002</v>
      </c>
      <c r="H96" s="65">
        <f t="shared" si="11"/>
        <v>3</v>
      </c>
      <c r="I96" s="131" t="str">
        <f t="shared" si="12"/>
        <v>Medium</v>
      </c>
      <c r="J96" s="133" t="str">
        <f>INDEX(Trends!$D$3:$D$404,MATCH(C96,Trends!$C$3:$C$404,0))</f>
        <v>Increasing</v>
      </c>
      <c r="K96" s="123" t="str">
        <f>IF(Reliability!B94="x","x",(IF(ROUNDUP(Reliability!B94,0)=1,"Very High",IF(ROUNDUP(Reliability!B94,0)=2,"High",IF(ROUNDUP(Reliability!B94,0)=3,"Medium",IF(ROUNDUP(Reliability!B94,0)=4,"Low","Very Low"))))))</f>
        <v>Very High</v>
      </c>
      <c r="L96" s="54">
        <f t="shared" si="13"/>
        <v>2.1</v>
      </c>
      <c r="M96" s="66">
        <f>'Impact of the crisis'!N97</f>
        <v>2</v>
      </c>
      <c r="N96" s="66">
        <f>'Impact of the crisis'!AB97</f>
        <v>2.1</v>
      </c>
      <c r="O96" s="54">
        <f>'Conditions of people affected'!R97</f>
        <v>2.4500000000000002</v>
      </c>
      <c r="P96" s="66">
        <f>'Conditions of people affected'!K97</f>
        <v>1.9</v>
      </c>
      <c r="Q96" s="66">
        <f>'Conditions of people affected'!Q97</f>
        <v>3</v>
      </c>
      <c r="R96" s="53">
        <f t="shared" si="14"/>
        <v>2</v>
      </c>
      <c r="S96" s="53">
        <f>'Complexity of the crisis'!X97</f>
        <v>2.4</v>
      </c>
      <c r="T96" s="53">
        <f>'Complexity of the crisis'!AN97</f>
        <v>1.5</v>
      </c>
      <c r="U96" s="139" t="str">
        <f>VLOOKUP(C96,Lists!$C$3:$E$300,3,FALSE)</f>
        <v>Africa</v>
      </c>
      <c r="V96" s="140">
        <v>45530</v>
      </c>
    </row>
    <row r="97" spans="1:22" x14ac:dyDescent="0.35">
      <c r="A97" s="64" t="str">
        <f>'Crisis Indicator Data'!A95</f>
        <v>Food Security in Mauritania</v>
      </c>
      <c r="B97" s="55" t="str">
        <f>Lists!G95</f>
        <v>Food security</v>
      </c>
      <c r="C97" s="64" t="str">
        <f>'Crisis Indicator Data'!C95</f>
        <v>MRT003</v>
      </c>
      <c r="D97" s="64" t="str">
        <f>'Crisis Indicator Data'!D95</f>
        <v>Mauritania</v>
      </c>
      <c r="E97" s="64" t="str">
        <f>'Crisis Indicator Data'!E95</f>
        <v>MRT</v>
      </c>
      <c r="F97" s="64" t="str">
        <f>'Crisis Indicator Data'!B95</f>
        <v>Drought,Floods</v>
      </c>
      <c r="G97" s="52">
        <f t="shared" si="10"/>
        <v>2.6</v>
      </c>
      <c r="H97" s="65">
        <f t="shared" si="11"/>
        <v>3</v>
      </c>
      <c r="I97" s="131" t="str">
        <f t="shared" si="12"/>
        <v>Medium</v>
      </c>
      <c r="J97" s="133" t="str">
        <f>INDEX(Trends!$D$3:$D$404,MATCH(C97,Trends!$C$3:$C$404,0))</f>
        <v>Increasing</v>
      </c>
      <c r="K97" s="123" t="str">
        <f>IF(Reliability!B95="x","x",(IF(ROUNDUP(Reliability!B95,0)=1,"Very High",IF(ROUNDUP(Reliability!B95,0)=2,"High",IF(ROUNDUP(Reliability!B95,0)=3,"Medium",IF(ROUNDUP(Reliability!B95,0)=4,"Low","Very Low"))))))</f>
        <v>High</v>
      </c>
      <c r="L97" s="54">
        <f t="shared" si="13"/>
        <v>2.7</v>
      </c>
      <c r="M97" s="66">
        <f>'Impact of the crisis'!N98</f>
        <v>4.3</v>
      </c>
      <c r="N97" s="66">
        <f>'Impact of the crisis'!AB98</f>
        <v>1.5</v>
      </c>
      <c r="O97" s="54">
        <f>'Conditions of people affected'!R98</f>
        <v>2.8</v>
      </c>
      <c r="P97" s="66">
        <f>'Conditions of people affected'!K98</f>
        <v>2.6</v>
      </c>
      <c r="Q97" s="66">
        <f>'Conditions of people affected'!Q98</f>
        <v>3</v>
      </c>
      <c r="R97" s="53">
        <f t="shared" si="14"/>
        <v>2.2000000000000002</v>
      </c>
      <c r="S97" s="53">
        <f>'Complexity of the crisis'!X98</f>
        <v>2.4</v>
      </c>
      <c r="T97" s="53">
        <f>'Complexity of the crisis'!AN98</f>
        <v>2</v>
      </c>
      <c r="U97" s="139" t="str">
        <f>VLOOKUP(C97,Lists!$C$3:$E$300,3,FALSE)</f>
        <v>Africa</v>
      </c>
      <c r="V97" s="140">
        <v>45530</v>
      </c>
    </row>
    <row r="98" spans="1:22" x14ac:dyDescent="0.35">
      <c r="A98" s="64" t="str">
        <f>'Crisis Indicator Data'!A96</f>
        <v>Complex crisis in Malawi</v>
      </c>
      <c r="B98" s="55" t="str">
        <f>Lists!G96</f>
        <v>Complex</v>
      </c>
      <c r="C98" s="64" t="str">
        <f>'Crisis Indicator Data'!C96</f>
        <v>MWI002</v>
      </c>
      <c r="D98" s="64" t="str">
        <f>'Crisis Indicator Data'!D96</f>
        <v>Malawi</v>
      </c>
      <c r="E98" s="64" t="str">
        <f>'Crisis Indicator Data'!E96</f>
        <v>MWI</v>
      </c>
      <c r="F98" s="64" t="str">
        <f>'Crisis Indicator Data'!B96</f>
        <v>Drought,Socio-political,Cyclone</v>
      </c>
      <c r="G98" s="52">
        <f t="shared" si="10"/>
        <v>3.5</v>
      </c>
      <c r="H98" s="65">
        <f t="shared" si="11"/>
        <v>4</v>
      </c>
      <c r="I98" s="131" t="str">
        <f t="shared" si="12"/>
        <v>High</v>
      </c>
      <c r="J98" s="133" t="str">
        <f>INDEX(Trends!$D$3:$D$404,MATCH(C98,Trends!$C$3:$C$404,0))</f>
        <v>Stable</v>
      </c>
      <c r="K98" s="123" t="str">
        <f>IF(Reliability!B96="x","x",(IF(ROUNDUP(Reliability!B96,0)=1,"Very High",IF(ROUNDUP(Reliability!B96,0)=2,"High",IF(ROUNDUP(Reliability!B96,0)=3,"Medium",IF(ROUNDUP(Reliability!B96,0)=4,"Low","Very Low"))))))</f>
        <v>Very High</v>
      </c>
      <c r="L98" s="54">
        <f t="shared" si="13"/>
        <v>3.8</v>
      </c>
      <c r="M98" s="66">
        <f>'Impact of the crisis'!N99</f>
        <v>4.4000000000000004</v>
      </c>
      <c r="N98" s="66">
        <f>'Impact of the crisis'!AB99</f>
        <v>3.4</v>
      </c>
      <c r="O98" s="54">
        <f>'Conditions of people affected'!R99</f>
        <v>3.95</v>
      </c>
      <c r="P98" s="66">
        <f>'Conditions of people affected'!K99</f>
        <v>4.9000000000000004</v>
      </c>
      <c r="Q98" s="66">
        <f>'Conditions of people affected'!Q99</f>
        <v>3</v>
      </c>
      <c r="R98" s="53">
        <f t="shared" si="14"/>
        <v>2.4</v>
      </c>
      <c r="S98" s="53">
        <f>'Complexity of the crisis'!X99</f>
        <v>2.2999999999999998</v>
      </c>
      <c r="T98" s="53">
        <f>'Complexity of the crisis'!AN99</f>
        <v>2.5</v>
      </c>
      <c r="U98" s="139" t="str">
        <f>VLOOKUP(C98,Lists!$C$3:$E$300,3,FALSE)</f>
        <v>Africa</v>
      </c>
      <c r="V98" s="140">
        <v>45528</v>
      </c>
    </row>
    <row r="99" spans="1:22" x14ac:dyDescent="0.35">
      <c r="A99" s="64" t="str">
        <f>'Crisis Indicator Data'!A97</f>
        <v>International Refugees in Malaysia</v>
      </c>
      <c r="B99" s="55" t="str">
        <f>Lists!G97</f>
        <v>International Refugees</v>
      </c>
      <c r="C99" s="64" t="str">
        <f>'Crisis Indicator Data'!C97</f>
        <v>MYS001</v>
      </c>
      <c r="D99" s="64" t="str">
        <f>'Crisis Indicator Data'!D97</f>
        <v>Malaysia</v>
      </c>
      <c r="E99" s="64" t="str">
        <f>'Crisis Indicator Data'!E97</f>
        <v>MYS</v>
      </c>
      <c r="F99" s="64" t="str">
        <f>'Crisis Indicator Data'!B97</f>
        <v>Displacement</v>
      </c>
      <c r="G99" s="52">
        <f t="shared" si="10"/>
        <v>2.2000000000000002</v>
      </c>
      <c r="H99" s="65">
        <f t="shared" si="11"/>
        <v>3</v>
      </c>
      <c r="I99" s="131" t="str">
        <f t="shared" si="12"/>
        <v>Medium</v>
      </c>
      <c r="J99" s="133" t="str">
        <f>INDEX(Trends!$D$3:$D$404,MATCH(C99,Trends!$C$3:$C$404,0))</f>
        <v>Stable</v>
      </c>
      <c r="K99" s="123" t="str">
        <f>IF(Reliability!B97="x","x",(IF(ROUNDUP(Reliability!B97,0)=1,"Very High",IF(ROUNDUP(Reliability!B97,0)=2,"High",IF(ROUNDUP(Reliability!B97,0)=3,"Medium",IF(ROUNDUP(Reliability!B97,0)=4,"Low","Very Low"))))))</f>
        <v>Very High</v>
      </c>
      <c r="L99" s="54">
        <f t="shared" si="13"/>
        <v>2.9</v>
      </c>
      <c r="M99" s="66">
        <f>'Impact of the crisis'!N100</f>
        <v>1.8</v>
      </c>
      <c r="N99" s="66">
        <f>'Impact of the crisis'!AB100</f>
        <v>3.4</v>
      </c>
      <c r="O99" s="54">
        <f>'Conditions of people affected'!R100</f>
        <v>2.0499999999999998</v>
      </c>
      <c r="P99" s="66">
        <f>'Conditions of people affected'!K100</f>
        <v>2.1</v>
      </c>
      <c r="Q99" s="66">
        <f>'Conditions of people affected'!Q100</f>
        <v>2</v>
      </c>
      <c r="R99" s="53">
        <f t="shared" si="14"/>
        <v>1.9</v>
      </c>
      <c r="S99" s="53">
        <f>'Complexity of the crisis'!X100</f>
        <v>1.7</v>
      </c>
      <c r="T99" s="53">
        <f>'Complexity of the crisis'!AN100</f>
        <v>2</v>
      </c>
      <c r="U99" s="139" t="str">
        <f>VLOOKUP(C99,Lists!$C$3:$E$300,3,FALSE)</f>
        <v>Asia</v>
      </c>
      <c r="V99" s="140">
        <v>45529</v>
      </c>
    </row>
    <row r="100" spans="1:22" x14ac:dyDescent="0.35">
      <c r="A100" s="64" t="str">
        <f>'Crisis Indicator Data'!A98</f>
        <v>Food Security Crisis in Namibia</v>
      </c>
      <c r="B100" s="55" t="str">
        <f>Lists!G98</f>
        <v>Food Security Crisis</v>
      </c>
      <c r="C100" s="64" t="str">
        <f>'Crisis Indicator Data'!C98</f>
        <v>NAM002</v>
      </c>
      <c r="D100" s="64" t="str">
        <f>'Crisis Indicator Data'!D98</f>
        <v>Namibia</v>
      </c>
      <c r="E100" s="64" t="str">
        <f>'Crisis Indicator Data'!E98</f>
        <v>NAM</v>
      </c>
      <c r="F100" s="64" t="str">
        <f>'Crisis Indicator Data'!B98</f>
        <v>Drought</v>
      </c>
      <c r="G100" s="52">
        <f t="shared" si="10"/>
        <v>2.6</v>
      </c>
      <c r="H100" s="65">
        <f t="shared" si="11"/>
        <v>3</v>
      </c>
      <c r="I100" s="131" t="str">
        <f t="shared" si="12"/>
        <v>Medium</v>
      </c>
      <c r="J100" s="133" t="str">
        <f>INDEX(Trends!$D$3:$D$404,MATCH(C100,Trends!$C$3:$C$404,0))</f>
        <v>Increasing</v>
      </c>
      <c r="K100" s="123" t="str">
        <f>IF(Reliability!B98="x","x",(IF(ROUNDUP(Reliability!B98,0)=1,"Very High",IF(ROUNDUP(Reliability!B98,0)=2,"High",IF(ROUNDUP(Reliability!B98,0)=3,"Medium",IF(ROUNDUP(Reliability!B98,0)=4,"Low","Very Low"))))))</f>
        <v>Medium</v>
      </c>
      <c r="L100" s="54">
        <f t="shared" si="13"/>
        <v>3</v>
      </c>
      <c r="M100" s="66">
        <f>'Impact of the crisis'!N101</f>
        <v>4.3</v>
      </c>
      <c r="N100" s="66">
        <f>'Impact of the crisis'!AB101</f>
        <v>2.1</v>
      </c>
      <c r="O100" s="54">
        <f>'Conditions of people affected'!R101</f>
        <v>3.3</v>
      </c>
      <c r="P100" s="66">
        <f>'Conditions of people affected'!K101</f>
        <v>3.6</v>
      </c>
      <c r="Q100" s="66">
        <f>'Conditions of people affected'!Q101</f>
        <v>3</v>
      </c>
      <c r="R100" s="53">
        <f t="shared" si="14"/>
        <v>1.3</v>
      </c>
      <c r="S100" s="53">
        <f>'Complexity of the crisis'!X101</f>
        <v>1.5</v>
      </c>
      <c r="T100" s="53">
        <f>'Complexity of the crisis'!AN101</f>
        <v>1</v>
      </c>
      <c r="U100" s="139" t="str">
        <f>VLOOKUP(C100,Lists!$C$3:$E$300,3,FALSE)</f>
        <v>Africa</v>
      </c>
      <c r="V100" s="140">
        <v>45528</v>
      </c>
    </row>
    <row r="101" spans="1:22" x14ac:dyDescent="0.35">
      <c r="A101" s="64" t="str">
        <f>'Crisis Indicator Data'!A99</f>
        <v>Lake Chad basin crisis in Niger</v>
      </c>
      <c r="B101" s="55" t="str">
        <f>Lists!G99</f>
        <v>Lake Chad basin crisis</v>
      </c>
      <c r="C101" s="64" t="str">
        <f>'Crisis Indicator Data'!C99</f>
        <v>NER002</v>
      </c>
      <c r="D101" s="64" t="str">
        <f>'Crisis Indicator Data'!D99</f>
        <v>Niger</v>
      </c>
      <c r="E101" s="64" t="str">
        <f>'Crisis Indicator Data'!E99</f>
        <v>NER</v>
      </c>
      <c r="F101" s="64" t="str">
        <f>'Crisis Indicator Data'!B99</f>
        <v>Conflict</v>
      </c>
      <c r="G101" s="52">
        <f t="shared" ref="G101:G132" si="15">IF(OR(O101="x",L101="x"),"x",ROUND((5-GEOMEAN(((5-L101)/5*4+1),((5-O101)/5*4+1),((5-O101)/5*4+1)))/4*3.5+R101*0.3,1))</f>
        <v>3.4</v>
      </c>
      <c r="H101" s="65">
        <f t="shared" ref="H101:H132" si="16">IF(G101="x","x",ROUNDUP(G101,0))</f>
        <v>4</v>
      </c>
      <c r="I101" s="131" t="str">
        <f t="shared" ref="I101:I132" si="17">IF(O101="x","x",IF(L101="x","x",(IF(H101=5,"Very High",IF(H101=4,"High",IF(H101=3,"Medium",IF(H101=2,"Low","Very Low")))))))</f>
        <v>High</v>
      </c>
      <c r="J101" s="133" t="str">
        <f>INDEX(Trends!$D$3:$D$404,MATCH(C101,Trends!$C$3:$C$404,0))</f>
        <v>Increasing</v>
      </c>
      <c r="K101" s="123" t="str">
        <f>IF(Reliability!B99="x","x",(IF(ROUNDUP(Reliability!B99,0)=1,"Very High",IF(ROUNDUP(Reliability!B99,0)=2,"High",IF(ROUNDUP(Reliability!B99,0)=3,"Medium",IF(ROUNDUP(Reliability!B99,0)=4,"Low","Very Low"))))))</f>
        <v>Very High</v>
      </c>
      <c r="L101" s="54">
        <f t="shared" ref="L101:L132" si="18">IF(OR(N101="x",M101="x"),"x",ROUND((5-GEOMEAN(((5-M101)/5*4+1),((5-N101)/5*4+1),((5-N101)/5*4+1)))/4*5,1))</f>
        <v>3.1</v>
      </c>
      <c r="M101" s="66">
        <f>'Impact of the crisis'!N102</f>
        <v>1.2</v>
      </c>
      <c r="N101" s="66">
        <f>'Impact of the crisis'!AB102</f>
        <v>3.8</v>
      </c>
      <c r="O101" s="54">
        <f>'Conditions of people affected'!R102</f>
        <v>3.6</v>
      </c>
      <c r="P101" s="66">
        <f>'Conditions of people affected'!K102</f>
        <v>3.2</v>
      </c>
      <c r="Q101" s="66">
        <f>'Conditions of people affected'!Q102</f>
        <v>4</v>
      </c>
      <c r="R101" s="53">
        <f t="shared" ref="R101:R132" si="19">IF(OR(T101="x",S101="x"),S101,ROUND((5-GEOMEAN(((5-S101)/5*4+1),((5-T101)/5*4+1)))/4*5,1))</f>
        <v>3.2</v>
      </c>
      <c r="S101" s="53">
        <f>'Complexity of the crisis'!X102</f>
        <v>2.8</v>
      </c>
      <c r="T101" s="53">
        <f>'Complexity of the crisis'!AN102</f>
        <v>3.5</v>
      </c>
      <c r="U101" s="139" t="str">
        <f>VLOOKUP(C101,Lists!$C$3:$E$300,3,FALSE)</f>
        <v>Africa</v>
      </c>
      <c r="V101" s="140">
        <v>45531</v>
      </c>
    </row>
    <row r="102" spans="1:22" x14ac:dyDescent="0.35">
      <c r="A102" s="64" t="str">
        <f>'Crisis Indicator Data'!A100</f>
        <v>Mali/Burkina Faso conflict</v>
      </c>
      <c r="B102" s="55" t="str">
        <f>Lists!G100</f>
        <v xml:space="preserve">Cross-border violence </v>
      </c>
      <c r="C102" s="64" t="str">
        <f>'Crisis Indicator Data'!C100</f>
        <v>NER003</v>
      </c>
      <c r="D102" s="64" t="str">
        <f>'Crisis Indicator Data'!D100</f>
        <v>Niger</v>
      </c>
      <c r="E102" s="64" t="str">
        <f>'Crisis Indicator Data'!E100</f>
        <v>NER</v>
      </c>
      <c r="F102" s="64" t="str">
        <f>'Crisis Indicator Data'!B100</f>
        <v>Conflict</v>
      </c>
      <c r="G102" s="52">
        <f t="shared" si="15"/>
        <v>3.5</v>
      </c>
      <c r="H102" s="65">
        <f t="shared" si="16"/>
        <v>4</v>
      </c>
      <c r="I102" s="131" t="str">
        <f t="shared" si="17"/>
        <v>High</v>
      </c>
      <c r="J102" s="133" t="str">
        <f>INDEX(Trends!$D$3:$D$404,MATCH(C102,Trends!$C$3:$C$404,0))</f>
        <v>Stable</v>
      </c>
      <c r="K102" s="123" t="str">
        <f>IF(Reliability!B100="x","x",(IF(ROUNDUP(Reliability!B100,0)=1,"Very High",IF(ROUNDUP(Reliability!B100,0)=2,"High",IF(ROUNDUP(Reliability!B100,0)=3,"Medium",IF(ROUNDUP(Reliability!B100,0)=4,"Low","Very Low"))))))</f>
        <v>Very High</v>
      </c>
      <c r="L102" s="54">
        <f t="shared" si="18"/>
        <v>3.2</v>
      </c>
      <c r="M102" s="66">
        <f>'Impact of the crisis'!N103</f>
        <v>2.4</v>
      </c>
      <c r="N102" s="66">
        <f>'Impact of the crisis'!AB103</f>
        <v>3.6</v>
      </c>
      <c r="O102" s="54">
        <f>'Conditions of people affected'!R103</f>
        <v>3.9</v>
      </c>
      <c r="P102" s="66">
        <f>'Conditions of people affected'!K103</f>
        <v>3.8</v>
      </c>
      <c r="Q102" s="66">
        <f>'Conditions of people affected'!Q103</f>
        <v>4</v>
      </c>
      <c r="R102" s="53">
        <f t="shared" si="19"/>
        <v>3.2</v>
      </c>
      <c r="S102" s="53">
        <f>'Complexity of the crisis'!X103</f>
        <v>2.8</v>
      </c>
      <c r="T102" s="53">
        <f>'Complexity of the crisis'!AN103</f>
        <v>3.5</v>
      </c>
      <c r="U102" s="139" t="str">
        <f>VLOOKUP(C102,Lists!$C$3:$E$300,3,FALSE)</f>
        <v>Africa</v>
      </c>
      <c r="V102" s="140">
        <v>45531</v>
      </c>
    </row>
    <row r="103" spans="1:22" x14ac:dyDescent="0.35">
      <c r="A103" s="64" t="str">
        <f>'Crisis Indicator Data'!A101</f>
        <v>Nigerian Refugees</v>
      </c>
      <c r="B103" s="55" t="str">
        <f>Lists!G101</f>
        <v>Nigerian Refugees</v>
      </c>
      <c r="C103" s="64" t="str">
        <f>'Crisis Indicator Data'!C101</f>
        <v>NER004</v>
      </c>
      <c r="D103" s="64" t="str">
        <f>'Crisis Indicator Data'!D101</f>
        <v>Niger</v>
      </c>
      <c r="E103" s="64" t="str">
        <f>'Crisis Indicator Data'!E101</f>
        <v>NER</v>
      </c>
      <c r="F103" s="64" t="str">
        <f>'Crisis Indicator Data'!B101</f>
        <v>Displacement</v>
      </c>
      <c r="G103" s="52">
        <f t="shared" si="15"/>
        <v>3</v>
      </c>
      <c r="H103" s="65">
        <f t="shared" si="16"/>
        <v>3</v>
      </c>
      <c r="I103" s="131" t="str">
        <f t="shared" si="17"/>
        <v>Medium</v>
      </c>
      <c r="J103" s="133" t="str">
        <f>INDEX(Trends!$D$3:$D$404,MATCH(C103,Trends!$C$3:$C$404,0))</f>
        <v>Increasing</v>
      </c>
      <c r="K103" s="123" t="str">
        <f>IF(Reliability!B101="x","x",(IF(ROUNDUP(Reliability!B101,0)=1,"Very High",IF(ROUNDUP(Reliability!B101,0)=2,"High",IF(ROUNDUP(Reliability!B101,0)=3,"Medium",IF(ROUNDUP(Reliability!B101,0)=4,"Low","Very Low"))))))</f>
        <v>Very High</v>
      </c>
      <c r="L103" s="54">
        <f t="shared" si="18"/>
        <v>2</v>
      </c>
      <c r="M103" s="66">
        <f>'Impact of the crisis'!N104</f>
        <v>1.5</v>
      </c>
      <c r="N103" s="66">
        <f>'Impact of the crisis'!AB104</f>
        <v>2.2999999999999998</v>
      </c>
      <c r="O103" s="54">
        <f>'Conditions of people affected'!R104</f>
        <v>3.6</v>
      </c>
      <c r="P103" s="66">
        <f>'Conditions of people affected'!K104</f>
        <v>3.2</v>
      </c>
      <c r="Q103" s="66">
        <f>'Conditions of people affected'!Q104</f>
        <v>4</v>
      </c>
      <c r="R103" s="53">
        <f t="shared" si="19"/>
        <v>2.7</v>
      </c>
      <c r="S103" s="53">
        <f>'Complexity of the crisis'!X104</f>
        <v>2.8</v>
      </c>
      <c r="T103" s="53">
        <f>'Complexity of the crisis'!AN104</f>
        <v>2.5</v>
      </c>
      <c r="U103" s="139" t="str">
        <f>VLOOKUP(C103,Lists!$C$3:$E$300,3,FALSE)</f>
        <v>Africa</v>
      </c>
      <c r="V103" s="140">
        <v>45531</v>
      </c>
    </row>
    <row r="104" spans="1:22" x14ac:dyDescent="0.35">
      <c r="A104" s="64" t="str">
        <f>'Crisis Indicator Data'!A102</f>
        <v>Complex crisis in Niger</v>
      </c>
      <c r="B104" s="55" t="str">
        <f>Lists!G102</f>
        <v>Complex crisis</v>
      </c>
      <c r="C104" s="64" t="str">
        <f>'Crisis Indicator Data'!C102</f>
        <v>NER006</v>
      </c>
      <c r="D104" s="64" t="str">
        <f>'Crisis Indicator Data'!D102</f>
        <v>Niger</v>
      </c>
      <c r="E104" s="64" t="str">
        <f>'Crisis Indicator Data'!E102</f>
        <v>NER</v>
      </c>
      <c r="F104" s="64" t="str">
        <f>'Crisis Indicator Data'!B102</f>
        <v>Conflict,Displacement,Drought,Floods,Food Security,Violence</v>
      </c>
      <c r="G104" s="52">
        <f t="shared" si="15"/>
        <v>3.6</v>
      </c>
      <c r="H104" s="65">
        <f t="shared" si="16"/>
        <v>4</v>
      </c>
      <c r="I104" s="131" t="str">
        <f t="shared" si="17"/>
        <v>High</v>
      </c>
      <c r="J104" s="133" t="str">
        <f>INDEX(Trends!$D$3:$D$404,MATCH(C104,Trends!$C$3:$C$404,0))</f>
        <v>-</v>
      </c>
      <c r="K104" s="123" t="str">
        <f>IF(Reliability!B102="x","x",(IF(ROUNDUP(Reliability!B102,0)=1,"Very High",IF(ROUNDUP(Reliability!B102,0)=2,"High",IF(ROUNDUP(Reliability!B102,0)=3,"Medium",IF(ROUNDUP(Reliability!B102,0)=4,"Low","Very Low"))))))</f>
        <v>Very High</v>
      </c>
      <c r="L104" s="54">
        <f t="shared" si="18"/>
        <v>4.0999999999999996</v>
      </c>
      <c r="M104" s="66">
        <f>'Impact of the crisis'!N105</f>
        <v>4.9000000000000004</v>
      </c>
      <c r="N104" s="66">
        <f>'Impact of the crisis'!AB105</f>
        <v>3.5</v>
      </c>
      <c r="O104" s="54">
        <f>'Conditions of people affected'!R105</f>
        <v>3.7</v>
      </c>
      <c r="P104" s="66">
        <f>'Conditions of people affected'!K105</f>
        <v>4.4000000000000004</v>
      </c>
      <c r="Q104" s="66">
        <f>'Conditions of people affected'!Q105</f>
        <v>3</v>
      </c>
      <c r="R104" s="53">
        <f t="shared" si="19"/>
        <v>3.2</v>
      </c>
      <c r="S104" s="53">
        <f>'Complexity of the crisis'!X105</f>
        <v>2.8</v>
      </c>
      <c r="T104" s="53">
        <f>'Complexity of the crisis'!AN105</f>
        <v>3.5</v>
      </c>
      <c r="U104" s="139" t="str">
        <f>VLOOKUP(C104,Lists!$C$3:$E$300,3,FALSE)</f>
        <v>Africa</v>
      </c>
      <c r="V104" s="140">
        <v>45531</v>
      </c>
    </row>
    <row r="105" spans="1:22" x14ac:dyDescent="0.35">
      <c r="A105" s="64" t="str">
        <f>'Crisis Indicator Data'!A103</f>
        <v>Complex crisis in Nigeria</v>
      </c>
      <c r="B105" s="55" t="str">
        <f>Lists!G103</f>
        <v>Complex crisis</v>
      </c>
      <c r="C105" s="64" t="str">
        <f>'Crisis Indicator Data'!C103</f>
        <v>NGA001</v>
      </c>
      <c r="D105" s="64" t="str">
        <f>'Crisis Indicator Data'!D103</f>
        <v>Nigeria</v>
      </c>
      <c r="E105" s="64" t="str">
        <f>'Crisis Indicator Data'!E103</f>
        <v>NGA</v>
      </c>
      <c r="F105" s="64" t="str">
        <f>'Crisis Indicator Data'!B103</f>
        <v>Conflict,Displacement,Violence</v>
      </c>
      <c r="G105" s="52">
        <f t="shared" si="15"/>
        <v>4.0999999999999996</v>
      </c>
      <c r="H105" s="65">
        <f t="shared" si="16"/>
        <v>5</v>
      </c>
      <c r="I105" s="131" t="str">
        <f t="shared" si="17"/>
        <v>Very High</v>
      </c>
      <c r="J105" s="133" t="str">
        <f>INDEX(Trends!$D$3:$D$404,MATCH(C105,Trends!$C$3:$C$404,0))</f>
        <v>Increasing</v>
      </c>
      <c r="K105" s="123" t="str">
        <f>IF(Reliability!B103="x","x",(IF(ROUNDUP(Reliability!B103,0)=1,"Very High",IF(ROUNDUP(Reliability!B103,0)=2,"High",IF(ROUNDUP(Reliability!B103,0)=3,"Medium",IF(ROUNDUP(Reliability!B103,0)=4,"Low","Very Low"))))))</f>
        <v>High</v>
      </c>
      <c r="L105" s="54">
        <f t="shared" si="18"/>
        <v>4.0999999999999996</v>
      </c>
      <c r="M105" s="66">
        <f>'Impact of the crisis'!N106</f>
        <v>4.8</v>
      </c>
      <c r="N105" s="66">
        <f>'Impact of the crisis'!AB106</f>
        <v>3.7</v>
      </c>
      <c r="O105" s="54">
        <f>'Conditions of people affected'!R106</f>
        <v>4</v>
      </c>
      <c r="P105" s="66">
        <f>'Conditions of people affected'!K106</f>
        <v>5</v>
      </c>
      <c r="Q105" s="66">
        <f>'Conditions of people affected'!Q106</f>
        <v>3</v>
      </c>
      <c r="R105" s="53">
        <f t="shared" si="19"/>
        <v>4.0999999999999996</v>
      </c>
      <c r="S105" s="53">
        <f>'Complexity of the crisis'!X106</f>
        <v>3.5</v>
      </c>
      <c r="T105" s="53">
        <f>'Complexity of the crisis'!AN106</f>
        <v>4.5</v>
      </c>
      <c r="U105" s="139" t="str">
        <f>VLOOKUP(C105,Lists!$C$3:$E$300,3,FALSE)</f>
        <v>Africa</v>
      </c>
      <c r="V105" s="140">
        <v>45531</v>
      </c>
    </row>
    <row r="106" spans="1:22" x14ac:dyDescent="0.35">
      <c r="A106" s="64" t="str">
        <f>'Crisis Indicator Data'!A104</f>
        <v>Middle belt conflict</v>
      </c>
      <c r="B106" s="55" t="str">
        <f>Lists!G104</f>
        <v>Middle Belt</v>
      </c>
      <c r="C106" s="64" t="str">
        <f>'Crisis Indicator Data'!C104</f>
        <v>NGA003</v>
      </c>
      <c r="D106" s="64" t="str">
        <f>'Crisis Indicator Data'!D104</f>
        <v>Nigeria</v>
      </c>
      <c r="E106" s="64" t="str">
        <f>'Crisis Indicator Data'!E104</f>
        <v>NGA</v>
      </c>
      <c r="F106" s="64" t="str">
        <f>'Crisis Indicator Data'!B104</f>
        <v>Violence,Conflict</v>
      </c>
      <c r="G106" s="52">
        <f t="shared" si="15"/>
        <v>3.2</v>
      </c>
      <c r="H106" s="65">
        <f t="shared" si="16"/>
        <v>4</v>
      </c>
      <c r="I106" s="131" t="str">
        <f t="shared" si="17"/>
        <v>High</v>
      </c>
      <c r="J106" s="133" t="str">
        <f>INDEX(Trends!$D$3:$D$404,MATCH(C106,Trends!$C$3:$C$404,0))</f>
        <v>Stable</v>
      </c>
      <c r="K106" s="123" t="str">
        <f>IF(Reliability!B104="x","x",(IF(ROUNDUP(Reliability!B104,0)=1,"Very High",IF(ROUNDUP(Reliability!B104,0)=2,"High",IF(ROUNDUP(Reliability!B104,0)=3,"Medium",IF(ROUNDUP(Reliability!B104,0)=4,"Low","Very Low"))))))</f>
        <v>Very High</v>
      </c>
      <c r="L106" s="54">
        <f t="shared" si="18"/>
        <v>3</v>
      </c>
      <c r="M106" s="66">
        <f>'Impact of the crisis'!N107</f>
        <v>2.2000000000000002</v>
      </c>
      <c r="N106" s="66">
        <f>'Impact of the crisis'!AB107</f>
        <v>3.4</v>
      </c>
      <c r="O106" s="54">
        <f>'Conditions of people affected'!R107</f>
        <v>3.6</v>
      </c>
      <c r="P106" s="66">
        <f>'Conditions of people affected'!K107</f>
        <v>4.2</v>
      </c>
      <c r="Q106" s="66">
        <f>'Conditions of people affected'!Q107</f>
        <v>3</v>
      </c>
      <c r="R106" s="53">
        <f t="shared" si="19"/>
        <v>2.8</v>
      </c>
      <c r="S106" s="53">
        <f>'Complexity of the crisis'!X107</f>
        <v>3.5</v>
      </c>
      <c r="T106" s="53">
        <f>'Complexity of the crisis'!AN107</f>
        <v>2</v>
      </c>
      <c r="U106" s="139" t="str">
        <f>VLOOKUP(C106,Lists!$C$3:$E$300,3,FALSE)</f>
        <v>Africa</v>
      </c>
      <c r="V106" s="140">
        <v>45531</v>
      </c>
    </row>
    <row r="107" spans="1:22" x14ac:dyDescent="0.35">
      <c r="A107" s="64" t="str">
        <f>'Crisis Indicator Data'!A105</f>
        <v>Lake Chad basin crisis in Nigeria</v>
      </c>
      <c r="B107" s="55" t="str">
        <f>Lists!G105</f>
        <v>Lake Chad basin crisis</v>
      </c>
      <c r="C107" s="64" t="str">
        <f>'Crisis Indicator Data'!C105</f>
        <v>NGA004</v>
      </c>
      <c r="D107" s="64" t="str">
        <f>'Crisis Indicator Data'!D105</f>
        <v>Nigeria</v>
      </c>
      <c r="E107" s="64" t="str">
        <f>'Crisis Indicator Data'!E105</f>
        <v>NGA</v>
      </c>
      <c r="F107" s="64" t="str">
        <f>'Crisis Indicator Data'!B105</f>
        <v>Conflict,Displacement</v>
      </c>
      <c r="G107" s="52">
        <f t="shared" si="15"/>
        <v>4.2</v>
      </c>
      <c r="H107" s="65">
        <f t="shared" si="16"/>
        <v>5</v>
      </c>
      <c r="I107" s="131" t="str">
        <f t="shared" si="17"/>
        <v>Very High</v>
      </c>
      <c r="J107" s="133" t="str">
        <f>INDEX(Trends!$D$3:$D$404,MATCH(C107,Trends!$C$3:$C$404,0))</f>
        <v>Stable</v>
      </c>
      <c r="K107" s="123" t="str">
        <f>IF(Reliability!B105="x","x",(IF(ROUNDUP(Reliability!B105,0)=1,"Very High",IF(ROUNDUP(Reliability!B105,0)=2,"High",IF(ROUNDUP(Reliability!B105,0)=3,"Medium",IF(ROUNDUP(Reliability!B105,0)=4,"Low","Very Low"))))))</f>
        <v>Very High</v>
      </c>
      <c r="L107" s="54">
        <f t="shared" si="18"/>
        <v>4.0999999999999996</v>
      </c>
      <c r="M107" s="66">
        <f>'Impact of the crisis'!N108</f>
        <v>2.2000000000000002</v>
      </c>
      <c r="N107" s="66">
        <f>'Impact of the crisis'!AB108</f>
        <v>4.7</v>
      </c>
      <c r="O107" s="54">
        <f>'Conditions of people affected'!R108</f>
        <v>4.4000000000000004</v>
      </c>
      <c r="P107" s="66">
        <f>'Conditions of people affected'!K108</f>
        <v>4.8</v>
      </c>
      <c r="Q107" s="66">
        <f>'Conditions of people affected'!Q108</f>
        <v>4</v>
      </c>
      <c r="R107" s="53">
        <f t="shared" si="19"/>
        <v>3.8</v>
      </c>
      <c r="S107" s="53">
        <f>'Complexity of the crisis'!X108</f>
        <v>3.5</v>
      </c>
      <c r="T107" s="53">
        <f>'Complexity of the crisis'!AN108</f>
        <v>4</v>
      </c>
      <c r="U107" s="139" t="str">
        <f>VLOOKUP(C107,Lists!$C$3:$E$300,3,FALSE)</f>
        <v>Africa</v>
      </c>
      <c r="V107" s="140">
        <v>45531</v>
      </c>
    </row>
    <row r="108" spans="1:22" x14ac:dyDescent="0.35">
      <c r="A108" s="64" t="str">
        <f>'Crisis Indicator Data'!A106</f>
        <v>Northwest Banditry</v>
      </c>
      <c r="B108" s="55" t="str">
        <f>Lists!G106</f>
        <v>Northwest Banditry</v>
      </c>
      <c r="C108" s="64" t="str">
        <f>'Crisis Indicator Data'!C106</f>
        <v>NGA007</v>
      </c>
      <c r="D108" s="64" t="str">
        <f>'Crisis Indicator Data'!D106</f>
        <v>Nigeria</v>
      </c>
      <c r="E108" s="64" t="str">
        <f>'Crisis Indicator Data'!E106</f>
        <v>NGA</v>
      </c>
      <c r="F108" s="64" t="str">
        <f>'Crisis Indicator Data'!B106</f>
        <v>Violence,Displacement</v>
      </c>
      <c r="G108" s="52">
        <f t="shared" si="15"/>
        <v>3.6</v>
      </c>
      <c r="H108" s="65">
        <f t="shared" si="16"/>
        <v>4</v>
      </c>
      <c r="I108" s="131" t="str">
        <f t="shared" si="17"/>
        <v>High</v>
      </c>
      <c r="J108" s="133" t="str">
        <f>INDEX(Trends!$D$3:$D$404,MATCH(C108,Trends!$C$3:$C$404,0))</f>
        <v>Stable</v>
      </c>
      <c r="K108" s="123" t="str">
        <f>IF(Reliability!B106="x","x",(IF(ROUNDUP(Reliability!B106,0)=1,"Very High",IF(ROUNDUP(Reliability!B106,0)=2,"High",IF(ROUNDUP(Reliability!B106,0)=3,"Medium",IF(ROUNDUP(Reliability!B106,0)=4,"Low","Very Low"))))))</f>
        <v>High</v>
      </c>
      <c r="L108" s="54">
        <f t="shared" si="18"/>
        <v>3.7</v>
      </c>
      <c r="M108" s="66">
        <f>'Impact of the crisis'!N109</f>
        <v>2.8</v>
      </c>
      <c r="N108" s="66">
        <f>'Impact of the crisis'!AB109</f>
        <v>4</v>
      </c>
      <c r="O108" s="54">
        <f>'Conditions of people affected'!R109</f>
        <v>4</v>
      </c>
      <c r="P108" s="66">
        <f>'Conditions of people affected'!K109</f>
        <v>5</v>
      </c>
      <c r="Q108" s="66">
        <f>'Conditions of people affected'!Q109</f>
        <v>3</v>
      </c>
      <c r="R108" s="53">
        <f t="shared" si="19"/>
        <v>3</v>
      </c>
      <c r="S108" s="53">
        <f>'Complexity of the crisis'!X109</f>
        <v>3.5</v>
      </c>
      <c r="T108" s="53">
        <f>'Complexity of the crisis'!AN109</f>
        <v>2.5</v>
      </c>
      <c r="U108" s="139" t="str">
        <f>VLOOKUP(C108,Lists!$C$3:$E$300,3,FALSE)</f>
        <v>Africa</v>
      </c>
      <c r="V108" s="140">
        <v>45531</v>
      </c>
    </row>
    <row r="109" spans="1:22" x14ac:dyDescent="0.35">
      <c r="A109" s="64" t="str">
        <f>'Crisis Indicator Data'!A107</f>
        <v>Cameroonian Refugees in Nigeria</v>
      </c>
      <c r="B109" s="55" t="str">
        <f>Lists!G107</f>
        <v>Cameroonian Refugees</v>
      </c>
      <c r="C109" s="64" t="str">
        <f>'Crisis Indicator Data'!C107</f>
        <v>NGA008</v>
      </c>
      <c r="D109" s="64" t="str">
        <f>'Crisis Indicator Data'!D107</f>
        <v>Nigeria</v>
      </c>
      <c r="E109" s="64" t="str">
        <f>'Crisis Indicator Data'!E107</f>
        <v>NGA</v>
      </c>
      <c r="F109" s="64" t="str">
        <f>'Crisis Indicator Data'!B107</f>
        <v>Displacement</v>
      </c>
      <c r="G109" s="52">
        <f t="shared" si="15"/>
        <v>2</v>
      </c>
      <c r="H109" s="65">
        <f t="shared" si="16"/>
        <v>2</v>
      </c>
      <c r="I109" s="131" t="str">
        <f t="shared" si="17"/>
        <v>Low</v>
      </c>
      <c r="J109" s="133" t="str">
        <f>INDEX(Trends!$D$3:$D$404,MATCH(C109,Trends!$C$3:$C$404,0))</f>
        <v>Stable</v>
      </c>
      <c r="K109" s="123" t="str">
        <f>IF(Reliability!B107="x","x",(IF(ROUNDUP(Reliability!B107,0)=1,"Very High",IF(ROUNDUP(Reliability!B107,0)=2,"High",IF(ROUNDUP(Reliability!B107,0)=3,"Medium",IF(ROUNDUP(Reliability!B107,0)=4,"Low","Very Low"))))))</f>
        <v>High</v>
      </c>
      <c r="L109" s="54">
        <f t="shared" si="18"/>
        <v>2.4</v>
      </c>
      <c r="M109" s="66">
        <f>'Impact of the crisis'!N110</f>
        <v>2</v>
      </c>
      <c r="N109" s="66">
        <f>'Impact of the crisis'!AB110</f>
        <v>2.6</v>
      </c>
      <c r="O109" s="54">
        <f>'Conditions of people affected'!R110</f>
        <v>1.35</v>
      </c>
      <c r="P109" s="66">
        <f>'Conditions of people affected'!K110</f>
        <v>1.7</v>
      </c>
      <c r="Q109" s="66">
        <f>'Conditions of people affected'!Q110</f>
        <v>1</v>
      </c>
      <c r="R109" s="53">
        <f t="shared" si="19"/>
        <v>2.8</v>
      </c>
      <c r="S109" s="53">
        <f>'Complexity of the crisis'!X110</f>
        <v>3.5</v>
      </c>
      <c r="T109" s="53">
        <f>'Complexity of the crisis'!AN110</f>
        <v>2</v>
      </c>
      <c r="U109" s="139" t="str">
        <f>VLOOKUP(C109,Lists!$C$3:$E$300,3,FALSE)</f>
        <v>Africa</v>
      </c>
      <c r="V109" s="140">
        <v>45531</v>
      </c>
    </row>
    <row r="110" spans="1:22" x14ac:dyDescent="0.35">
      <c r="A110" s="64" t="str">
        <f>'Crisis Indicator Data'!A108</f>
        <v>Socioeconomic crisis in Nicaragua</v>
      </c>
      <c r="B110" s="55" t="str">
        <f>Lists!G108</f>
        <v>Socioeconomic crisis</v>
      </c>
      <c r="C110" s="64" t="str">
        <f>'Crisis Indicator Data'!C108</f>
        <v>NIC001</v>
      </c>
      <c r="D110" s="64" t="str">
        <f>'Crisis Indicator Data'!D108</f>
        <v>Nicaragua</v>
      </c>
      <c r="E110" s="64" t="str">
        <f>'Crisis Indicator Data'!E108</f>
        <v>NIC</v>
      </c>
      <c r="F110" s="64" t="str">
        <f>'Crisis Indicator Data'!B108</f>
        <v>Socio-political</v>
      </c>
      <c r="G110" s="52" t="str">
        <f t="shared" si="15"/>
        <v>x</v>
      </c>
      <c r="H110" s="65" t="str">
        <f t="shared" si="16"/>
        <v>x</v>
      </c>
      <c r="I110" s="131" t="str">
        <f t="shared" si="17"/>
        <v>x</v>
      </c>
      <c r="J110" s="133" t="str">
        <f>INDEX(Trends!$D$3:$D$404,MATCH(C110,Trends!$C$3:$C$404,0))</f>
        <v>-</v>
      </c>
      <c r="K110" s="123" t="str">
        <f>IF(Reliability!B108="x","x",(IF(ROUNDUP(Reliability!B108,0)=1,"Very High",IF(ROUNDUP(Reliability!B108,0)=2,"High",IF(ROUNDUP(Reliability!B108,0)=3,"Medium",IF(ROUNDUP(Reliability!B108,0)=4,"Low","Very Low"))))))</f>
        <v>High</v>
      </c>
      <c r="L110" s="54">
        <f t="shared" si="18"/>
        <v>3.1</v>
      </c>
      <c r="M110" s="66">
        <f>'Impact of the crisis'!N111</f>
        <v>4.0999999999999996</v>
      </c>
      <c r="N110" s="66">
        <f>'Impact of the crisis'!AB111</f>
        <v>2.4</v>
      </c>
      <c r="O110" s="54" t="str">
        <f>'Conditions of people affected'!R111</f>
        <v>x</v>
      </c>
      <c r="P110" s="66" t="str">
        <f>'Conditions of people affected'!K111</f>
        <v>x</v>
      </c>
      <c r="Q110" s="66" t="str">
        <f>'Conditions of people affected'!Q111</f>
        <v>x</v>
      </c>
      <c r="R110" s="53">
        <f t="shared" si="19"/>
        <v>2.1</v>
      </c>
      <c r="S110" s="53">
        <f>'Complexity of the crisis'!X111</f>
        <v>2.9</v>
      </c>
      <c r="T110" s="53">
        <f>'Complexity of the crisis'!AN111</f>
        <v>1</v>
      </c>
      <c r="U110" s="139" t="str">
        <f>VLOOKUP(C110,Lists!$C$3:$E$300,3,FALSE)</f>
        <v>Americas</v>
      </c>
      <c r="V110" s="140">
        <v>45530</v>
      </c>
    </row>
    <row r="111" spans="1:22" x14ac:dyDescent="0.35">
      <c r="A111" s="64" t="str">
        <f>'Crisis Indicator Data'!A109</f>
        <v>Karnali Earthquake</v>
      </c>
      <c r="B111" s="55" t="str">
        <f>Lists!G109</f>
        <v>Karnali Earthquake</v>
      </c>
      <c r="C111" s="64" t="str">
        <f>'Crisis Indicator Data'!C109</f>
        <v>NPL003</v>
      </c>
      <c r="D111" s="64" t="str">
        <f>'Crisis Indicator Data'!D109</f>
        <v>Nepal</v>
      </c>
      <c r="E111" s="64" t="str">
        <f>'Crisis Indicator Data'!E109</f>
        <v>NPL</v>
      </c>
      <c r="F111" s="64" t="str">
        <f>'Crisis Indicator Data'!B109</f>
        <v>Earthquake</v>
      </c>
      <c r="G111" s="52">
        <f t="shared" si="15"/>
        <v>2.1</v>
      </c>
      <c r="H111" s="65">
        <f t="shared" si="16"/>
        <v>3</v>
      </c>
      <c r="I111" s="131" t="str">
        <f t="shared" si="17"/>
        <v>Medium</v>
      </c>
      <c r="J111" s="133" t="str">
        <f>INDEX(Trends!$D$3:$D$404,MATCH(C111,Trends!$C$3:$C$404,0))</f>
        <v>Decreasing</v>
      </c>
      <c r="K111" s="123" t="str">
        <f>IF(Reliability!B109="x","x",(IF(ROUNDUP(Reliability!B109,0)=1,"Very High",IF(ROUNDUP(Reliability!B109,0)=2,"High",IF(ROUNDUP(Reliability!B109,0)=3,"Medium",IF(ROUNDUP(Reliability!B109,0)=4,"Low","Very Low"))))))</f>
        <v>Very High</v>
      </c>
      <c r="L111" s="54">
        <f t="shared" si="18"/>
        <v>1.9</v>
      </c>
      <c r="M111" s="66">
        <f>'Impact of the crisis'!N112</f>
        <v>3</v>
      </c>
      <c r="N111" s="66">
        <f>'Impact of the crisis'!AB112</f>
        <v>1.3</v>
      </c>
      <c r="O111" s="54">
        <f>'Conditions of people affected'!R112</f>
        <v>2.15</v>
      </c>
      <c r="P111" s="66">
        <f>'Conditions of people affected'!K112</f>
        <v>2.2999999999999998</v>
      </c>
      <c r="Q111" s="66">
        <f>'Conditions of people affected'!Q112</f>
        <v>2</v>
      </c>
      <c r="R111" s="53">
        <f t="shared" si="19"/>
        <v>2.2999999999999998</v>
      </c>
      <c r="S111" s="53">
        <f>'Complexity of the crisis'!X112</f>
        <v>2.1</v>
      </c>
      <c r="T111" s="53">
        <f>'Complexity of the crisis'!AN112</f>
        <v>2.5</v>
      </c>
      <c r="U111" s="139" t="str">
        <f>VLOOKUP(C111,Lists!$C$3:$E$300,3,FALSE)</f>
        <v>Asia</v>
      </c>
      <c r="V111" s="140">
        <v>45529</v>
      </c>
    </row>
    <row r="112" spans="1:22" x14ac:dyDescent="0.35">
      <c r="A112" s="64" t="str">
        <f>'Crisis Indicator Data'!A110</f>
        <v>Complex crisis in Pakistan</v>
      </c>
      <c r="B112" s="55" t="str">
        <f>Lists!G110</f>
        <v>Complex crisis</v>
      </c>
      <c r="C112" s="64" t="str">
        <f>'Crisis Indicator Data'!C110</f>
        <v>PAK001</v>
      </c>
      <c r="D112" s="64" t="str">
        <f>'Crisis Indicator Data'!D110</f>
        <v>Pakistan</v>
      </c>
      <c r="E112" s="64" t="str">
        <f>'Crisis Indicator Data'!E110</f>
        <v>PAK</v>
      </c>
      <c r="F112" s="64" t="str">
        <f>'Crisis Indicator Data'!B110</f>
        <v>Displacement,Conflict</v>
      </c>
      <c r="G112" s="52">
        <f t="shared" si="15"/>
        <v>3.8</v>
      </c>
      <c r="H112" s="65">
        <f t="shared" si="16"/>
        <v>4</v>
      </c>
      <c r="I112" s="131" t="str">
        <f t="shared" si="17"/>
        <v>High</v>
      </c>
      <c r="J112" s="133" t="str">
        <f>INDEX(Trends!$D$3:$D$404,MATCH(C112,Trends!$C$3:$C$404,0))</f>
        <v>Decreasing</v>
      </c>
      <c r="K112" s="123" t="str">
        <f>IF(Reliability!B110="x","x",(IF(ROUNDUP(Reliability!B110,0)=1,"Very High",IF(ROUNDUP(Reliability!B110,0)=2,"High",IF(ROUNDUP(Reliability!B110,0)=3,"Medium",IF(ROUNDUP(Reliability!B110,0)=4,"Low","Very Low"))))))</f>
        <v>Very High</v>
      </c>
      <c r="L112" s="54">
        <f t="shared" si="18"/>
        <v>4</v>
      </c>
      <c r="M112" s="66">
        <f>'Impact of the crisis'!N113</f>
        <v>5</v>
      </c>
      <c r="N112" s="66">
        <f>'Impact of the crisis'!AB113</f>
        <v>3.2</v>
      </c>
      <c r="O112" s="54">
        <f>'Conditions of people affected'!R113</f>
        <v>4</v>
      </c>
      <c r="P112" s="66">
        <f>'Conditions of people affected'!K113</f>
        <v>5</v>
      </c>
      <c r="Q112" s="66">
        <f>'Conditions of people affected'!Q113</f>
        <v>3</v>
      </c>
      <c r="R112" s="53">
        <f t="shared" si="19"/>
        <v>3.4</v>
      </c>
      <c r="S112" s="53">
        <f>'Complexity of the crisis'!X113</f>
        <v>3.3</v>
      </c>
      <c r="T112" s="53">
        <f>'Complexity of the crisis'!AN113</f>
        <v>3.5</v>
      </c>
      <c r="U112" s="139" t="str">
        <f>VLOOKUP(C112,Lists!$C$3:$E$300,3,FALSE)</f>
        <v>Asia</v>
      </c>
      <c r="V112" s="140">
        <v>45530</v>
      </c>
    </row>
    <row r="113" spans="1:22" x14ac:dyDescent="0.35">
      <c r="A113" s="64" t="str">
        <f>'Crisis Indicator Data'!A111</f>
        <v>Kashmir conflict in Pakistan</v>
      </c>
      <c r="B113" s="55" t="str">
        <f>Lists!G111</f>
        <v>Kashmir conflict</v>
      </c>
      <c r="C113" s="64" t="str">
        <f>'Crisis Indicator Data'!C111</f>
        <v>PAK004</v>
      </c>
      <c r="D113" s="64" t="str">
        <f>'Crisis Indicator Data'!D111</f>
        <v>Pakistan</v>
      </c>
      <c r="E113" s="64" t="str">
        <f>'Crisis Indicator Data'!E111</f>
        <v>PAK</v>
      </c>
      <c r="F113" s="64" t="str">
        <f>'Crisis Indicator Data'!B111</f>
        <v>Conflict</v>
      </c>
      <c r="G113" s="52" t="str">
        <f t="shared" si="15"/>
        <v>x</v>
      </c>
      <c r="H113" s="65" t="str">
        <f t="shared" si="16"/>
        <v>x</v>
      </c>
      <c r="I113" s="131" t="str">
        <f t="shared" si="17"/>
        <v>x</v>
      </c>
      <c r="J113" s="133" t="str">
        <f>INDEX(Trends!$D$3:$D$404,MATCH(C113,Trends!$C$3:$C$404,0))</f>
        <v>-</v>
      </c>
      <c r="K113" s="123" t="str">
        <f>IF(Reliability!B111="x","x",(IF(ROUNDUP(Reliability!B111,0)=1,"Very High",IF(ROUNDUP(Reliability!B111,0)=2,"High",IF(ROUNDUP(Reliability!B111,0)=3,"Medium",IF(ROUNDUP(Reliability!B111,0)=4,"Low","Very Low"))))))</f>
        <v>Medium</v>
      </c>
      <c r="L113" s="54">
        <f t="shared" si="18"/>
        <v>0.9</v>
      </c>
      <c r="M113" s="66">
        <f>'Impact of the crisis'!N114</f>
        <v>1</v>
      </c>
      <c r="N113" s="66">
        <f>'Impact of the crisis'!AB114</f>
        <v>0.9</v>
      </c>
      <c r="O113" s="54" t="str">
        <f>'Conditions of people affected'!R114</f>
        <v>x</v>
      </c>
      <c r="P113" s="66" t="str">
        <f>'Conditions of people affected'!K114</f>
        <v>x</v>
      </c>
      <c r="Q113" s="66" t="str">
        <f>'Conditions of people affected'!Q114</f>
        <v>x</v>
      </c>
      <c r="R113" s="53">
        <f t="shared" si="19"/>
        <v>3.4</v>
      </c>
      <c r="S113" s="53">
        <f>'Complexity of the crisis'!X114</f>
        <v>3.3</v>
      </c>
      <c r="T113" s="53">
        <f>'Complexity of the crisis'!AN114</f>
        <v>3.5</v>
      </c>
      <c r="U113" s="139" t="str">
        <f>VLOOKUP(C113,Lists!$C$3:$E$300,3,FALSE)</f>
        <v>Asia</v>
      </c>
      <c r="V113" s="140">
        <v>45530</v>
      </c>
    </row>
    <row r="114" spans="1:22" x14ac:dyDescent="0.35">
      <c r="A114" s="64" t="str">
        <f>'Crisis Indicator Data'!A112</f>
        <v xml:space="preserve">Floods in Pakistan </v>
      </c>
      <c r="B114" s="55" t="str">
        <f>Lists!G112</f>
        <v>Monsoon floods 2022</v>
      </c>
      <c r="C114" s="64" t="str">
        <f>'Crisis Indicator Data'!C112</f>
        <v>PAK005</v>
      </c>
      <c r="D114" s="64" t="str">
        <f>'Crisis Indicator Data'!D112</f>
        <v>Pakistan</v>
      </c>
      <c r="E114" s="64" t="str">
        <f>'Crisis Indicator Data'!E112</f>
        <v>PAK</v>
      </c>
      <c r="F114" s="64" t="str">
        <f>'Crisis Indicator Data'!B112</f>
        <v>Other seasonal event</v>
      </c>
      <c r="G114" s="52">
        <f t="shared" si="15"/>
        <v>3.6</v>
      </c>
      <c r="H114" s="65">
        <f t="shared" si="16"/>
        <v>4</v>
      </c>
      <c r="I114" s="131" t="str">
        <f t="shared" si="17"/>
        <v>High</v>
      </c>
      <c r="J114" s="133" t="str">
        <f>INDEX(Trends!$D$3:$D$404,MATCH(C114,Trends!$C$3:$C$404,0))</f>
        <v>Decreasing</v>
      </c>
      <c r="K114" s="123" t="str">
        <f>IF(Reliability!B112="x","x",(IF(ROUNDUP(Reliability!B112,0)=1,"Very High",IF(ROUNDUP(Reliability!B112,0)=2,"High",IF(ROUNDUP(Reliability!B112,0)=3,"Medium",IF(ROUNDUP(Reliability!B112,0)=4,"Low","Very Low"))))))</f>
        <v>Very High</v>
      </c>
      <c r="L114" s="54">
        <f t="shared" si="18"/>
        <v>4.0999999999999996</v>
      </c>
      <c r="M114" s="66">
        <f>'Impact of the crisis'!N115</f>
        <v>3.8</v>
      </c>
      <c r="N114" s="66">
        <f>'Impact of the crisis'!AB115</f>
        <v>4.2</v>
      </c>
      <c r="O114" s="54">
        <f>'Conditions of people affected'!R115</f>
        <v>4</v>
      </c>
      <c r="P114" s="66">
        <f>'Conditions of people affected'!K115</f>
        <v>5</v>
      </c>
      <c r="Q114" s="66">
        <f>'Conditions of people affected'!Q115</f>
        <v>3</v>
      </c>
      <c r="R114" s="53">
        <f t="shared" si="19"/>
        <v>2.7</v>
      </c>
      <c r="S114" s="53">
        <f>'Complexity of the crisis'!X115</f>
        <v>3.3</v>
      </c>
      <c r="T114" s="53">
        <f>'Complexity of the crisis'!AN115</f>
        <v>2</v>
      </c>
      <c r="U114" s="139" t="str">
        <f>VLOOKUP(C114,Lists!$C$3:$E$300,3,FALSE)</f>
        <v>Asia</v>
      </c>
      <c r="V114" s="140">
        <v>45530</v>
      </c>
    </row>
    <row r="115" spans="1:22" x14ac:dyDescent="0.35">
      <c r="A115" s="64" t="str">
        <f>'Crisis Indicator Data'!A113</f>
        <v>Venezuela displacement in Panama</v>
      </c>
      <c r="B115" s="55" t="str">
        <f>Lists!G113</f>
        <v>Venezuelan refugees</v>
      </c>
      <c r="C115" s="64" t="str">
        <f>'Crisis Indicator Data'!C113</f>
        <v>PAN002</v>
      </c>
      <c r="D115" s="64" t="str">
        <f>'Crisis Indicator Data'!D113</f>
        <v>Panama</v>
      </c>
      <c r="E115" s="64" t="str">
        <f>'Crisis Indicator Data'!E113</f>
        <v>PAN</v>
      </c>
      <c r="F115" s="64" t="str">
        <f>'Crisis Indicator Data'!B113</f>
        <v>Displacement</v>
      </c>
      <c r="G115" s="52">
        <f t="shared" si="15"/>
        <v>2.2000000000000002</v>
      </c>
      <c r="H115" s="65">
        <f t="shared" si="16"/>
        <v>3</v>
      </c>
      <c r="I115" s="131" t="str">
        <f t="shared" si="17"/>
        <v>Medium</v>
      </c>
      <c r="J115" s="133" t="str">
        <f>INDEX(Trends!$D$3:$D$404,MATCH(C115,Trends!$C$3:$C$404,0))</f>
        <v>Stable</v>
      </c>
      <c r="K115" s="123" t="str">
        <f>IF(Reliability!B113="x","x",(IF(ROUNDUP(Reliability!B113,0)=1,"Very High",IF(ROUNDUP(Reliability!B113,0)=2,"High",IF(ROUNDUP(Reliability!B113,0)=3,"Medium",IF(ROUNDUP(Reliability!B113,0)=4,"Low","Very Low"))))))</f>
        <v>Very High</v>
      </c>
      <c r="L115" s="54">
        <f t="shared" si="18"/>
        <v>3</v>
      </c>
      <c r="M115" s="66">
        <f>'Impact of the crisis'!N116</f>
        <v>2.5</v>
      </c>
      <c r="N115" s="66">
        <f>'Impact of the crisis'!AB116</f>
        <v>3.2</v>
      </c>
      <c r="O115" s="54">
        <f>'Conditions of people affected'!R116</f>
        <v>1.95</v>
      </c>
      <c r="P115" s="66">
        <f>'Conditions of people affected'!K116</f>
        <v>0.9</v>
      </c>
      <c r="Q115" s="66">
        <f>'Conditions of people affected'!Q116</f>
        <v>3</v>
      </c>
      <c r="R115" s="53">
        <f t="shared" si="19"/>
        <v>1.8</v>
      </c>
      <c r="S115" s="53">
        <f>'Complexity of the crisis'!X116</f>
        <v>1.6</v>
      </c>
      <c r="T115" s="53">
        <f>'Complexity of the crisis'!AN116</f>
        <v>2</v>
      </c>
      <c r="U115" s="139" t="str">
        <f>VLOOKUP(C115,Lists!$C$3:$E$300,3,FALSE)</f>
        <v>Americas</v>
      </c>
      <c r="V115" s="140">
        <v>45530</v>
      </c>
    </row>
    <row r="116" spans="1:22" x14ac:dyDescent="0.35">
      <c r="A116" s="64" t="str">
        <f>'Crisis Indicator Data'!A114</f>
        <v>Venezuela displacement in Peru</v>
      </c>
      <c r="B116" s="55" t="str">
        <f>Lists!G114</f>
        <v>Venezuelan refugees</v>
      </c>
      <c r="C116" s="64" t="str">
        <f>'Crisis Indicator Data'!C114</f>
        <v>PER002</v>
      </c>
      <c r="D116" s="64" t="str">
        <f>'Crisis Indicator Data'!D114</f>
        <v>Peru</v>
      </c>
      <c r="E116" s="64" t="str">
        <f>'Crisis Indicator Data'!E114</f>
        <v>PER</v>
      </c>
      <c r="F116" s="64" t="str">
        <f>'Crisis Indicator Data'!B114</f>
        <v>Displacement</v>
      </c>
      <c r="G116" s="52">
        <f t="shared" si="15"/>
        <v>2.8</v>
      </c>
      <c r="H116" s="65">
        <f t="shared" si="16"/>
        <v>3</v>
      </c>
      <c r="I116" s="131" t="str">
        <f t="shared" si="17"/>
        <v>Medium</v>
      </c>
      <c r="J116" s="133" t="str">
        <f>INDEX(Trends!$D$3:$D$404,MATCH(C116,Trends!$C$3:$C$404,0))</f>
        <v>Stable</v>
      </c>
      <c r="K116" s="123" t="str">
        <f>IF(Reliability!B114="x","x",(IF(ROUNDUP(Reliability!B114,0)=1,"Very High",IF(ROUNDUP(Reliability!B114,0)=2,"High",IF(ROUNDUP(Reliability!B114,0)=3,"Medium",IF(ROUNDUP(Reliability!B114,0)=4,"Low","Very Low"))))))</f>
        <v>Very High</v>
      </c>
      <c r="L116" s="54">
        <f t="shared" si="18"/>
        <v>3.4</v>
      </c>
      <c r="M116" s="66">
        <f>'Impact of the crisis'!N117</f>
        <v>4</v>
      </c>
      <c r="N116" s="66">
        <f>'Impact of the crisis'!AB117</f>
        <v>3</v>
      </c>
      <c r="O116" s="54">
        <f>'Conditions of people affected'!R117</f>
        <v>2.7</v>
      </c>
      <c r="P116" s="66">
        <f>'Conditions of people affected'!K117</f>
        <v>3.4</v>
      </c>
      <c r="Q116" s="66">
        <f>'Conditions of people affected'!Q117</f>
        <v>2</v>
      </c>
      <c r="R116" s="53">
        <f t="shared" si="19"/>
        <v>2.6</v>
      </c>
      <c r="S116" s="53">
        <f>'Complexity of the crisis'!X117</f>
        <v>2.2000000000000002</v>
      </c>
      <c r="T116" s="53">
        <f>'Complexity of the crisis'!AN117</f>
        <v>3</v>
      </c>
      <c r="U116" s="139" t="str">
        <f>VLOOKUP(C116,Lists!$C$3:$E$300,3,FALSE)</f>
        <v>Americas</v>
      </c>
      <c r="V116" s="140">
        <v>45530</v>
      </c>
    </row>
    <row r="117" spans="1:22" x14ac:dyDescent="0.35">
      <c r="A117" s="64" t="str">
        <f>'Crisis Indicator Data'!A115</f>
        <v>Multiple crises in the Philippines</v>
      </c>
      <c r="B117" s="55" t="str">
        <f>Lists!G115</f>
        <v>Country level</v>
      </c>
      <c r="C117" s="64" t="str">
        <f>'Crisis Indicator Data'!C115</f>
        <v>PHL001</v>
      </c>
      <c r="D117" s="64" t="str">
        <f>'Crisis Indicator Data'!D115</f>
        <v>Philippines</v>
      </c>
      <c r="E117" s="64" t="str">
        <f>'Crisis Indicator Data'!E115</f>
        <v>PHL</v>
      </c>
      <c r="F117" s="64" t="str">
        <f>'Crisis Indicator Data'!B115</f>
        <v>Conflict,Cyclone,Violence,Floods,Other seasonal event</v>
      </c>
      <c r="G117" s="52">
        <f t="shared" si="15"/>
        <v>2.6</v>
      </c>
      <c r="H117" s="65">
        <f t="shared" si="16"/>
        <v>3</v>
      </c>
      <c r="I117" s="131" t="str">
        <f t="shared" si="17"/>
        <v>Medium</v>
      </c>
      <c r="J117" s="133" t="str">
        <f>INDEX(Trends!$D$3:$D$404,MATCH(C117,Trends!$C$3:$C$404,0))</f>
        <v>-</v>
      </c>
      <c r="K117" s="123" t="str">
        <f>IF(Reliability!B115="x","x",(IF(ROUNDUP(Reliability!B115,0)=1,"Very High",IF(ROUNDUP(Reliability!B115,0)=2,"High",IF(ROUNDUP(Reliability!B115,0)=3,"Medium",IF(ROUNDUP(Reliability!B115,0)=4,"Low","Very Low"))))))</f>
        <v>Very High</v>
      </c>
      <c r="L117" s="54">
        <f t="shared" si="18"/>
        <v>3.2</v>
      </c>
      <c r="M117" s="66">
        <f>'Impact of the crisis'!N118</f>
        <v>3.7</v>
      </c>
      <c r="N117" s="66">
        <f>'Impact of the crisis'!AB118</f>
        <v>2.9</v>
      </c>
      <c r="O117" s="54">
        <f>'Conditions of people affected'!R118</f>
        <v>1.95</v>
      </c>
      <c r="P117" s="66">
        <f>'Conditions of people affected'!K118</f>
        <v>1.9</v>
      </c>
      <c r="Q117" s="66">
        <f>'Conditions of people affected'!Q118</f>
        <v>2</v>
      </c>
      <c r="R117" s="53">
        <f t="shared" si="19"/>
        <v>2.9</v>
      </c>
      <c r="S117" s="53">
        <f>'Complexity of the crisis'!X118</f>
        <v>2.8</v>
      </c>
      <c r="T117" s="53">
        <f>'Complexity of the crisis'!AN118</f>
        <v>3</v>
      </c>
      <c r="U117" s="139" t="str">
        <f>VLOOKUP(C117,Lists!$C$3:$E$300,3,FALSE)</f>
        <v>Asia</v>
      </c>
      <c r="V117" s="140">
        <v>45525</v>
      </c>
    </row>
    <row r="118" spans="1:22" x14ac:dyDescent="0.35">
      <c r="A118" s="64" t="str">
        <f>'Crisis Indicator Data'!A116</f>
        <v>Mindanao conflict</v>
      </c>
      <c r="B118" s="55" t="str">
        <f>Lists!G116</f>
        <v>Mindanao Conflict</v>
      </c>
      <c r="C118" s="64" t="str">
        <f>'Crisis Indicator Data'!C116</f>
        <v>PHL003</v>
      </c>
      <c r="D118" s="64" t="str">
        <f>'Crisis Indicator Data'!D116</f>
        <v>Philippines</v>
      </c>
      <c r="E118" s="64" t="str">
        <f>'Crisis Indicator Data'!E116</f>
        <v>PHL</v>
      </c>
      <c r="F118" s="64" t="str">
        <f>'Crisis Indicator Data'!B116</f>
        <v>Conflict,Violence</v>
      </c>
      <c r="G118" s="52">
        <f t="shared" si="15"/>
        <v>2.2000000000000002</v>
      </c>
      <c r="H118" s="65">
        <f t="shared" si="16"/>
        <v>3</v>
      </c>
      <c r="I118" s="131" t="str">
        <f t="shared" si="17"/>
        <v>Medium</v>
      </c>
      <c r="J118" s="133" t="str">
        <f>INDEX(Trends!$D$3:$D$404,MATCH(C118,Trends!$C$3:$C$404,0))</f>
        <v>Stable</v>
      </c>
      <c r="K118" s="123" t="str">
        <f>IF(Reliability!B116="x","x",(IF(ROUNDUP(Reliability!B116,0)=1,"Very High",IF(ROUNDUP(Reliability!B116,0)=2,"High",IF(ROUNDUP(Reliability!B116,0)=3,"Medium",IF(ROUNDUP(Reliability!B116,0)=4,"Low","Very Low"))))))</f>
        <v>High</v>
      </c>
      <c r="L118" s="54">
        <f t="shared" si="18"/>
        <v>2.7</v>
      </c>
      <c r="M118" s="66">
        <f>'Impact of the crisis'!N119</f>
        <v>2.7</v>
      </c>
      <c r="N118" s="66">
        <f>'Impact of the crisis'!AB119</f>
        <v>2.7</v>
      </c>
      <c r="O118" s="54">
        <f>'Conditions of people affected'!R119</f>
        <v>1.35</v>
      </c>
      <c r="P118" s="66">
        <f>'Conditions of people affected'!K119</f>
        <v>1.7</v>
      </c>
      <c r="Q118" s="66">
        <f>'Conditions of people affected'!Q119</f>
        <v>1</v>
      </c>
      <c r="R118" s="53">
        <f t="shared" si="19"/>
        <v>2.9</v>
      </c>
      <c r="S118" s="53">
        <f>'Complexity of the crisis'!X119</f>
        <v>2.8</v>
      </c>
      <c r="T118" s="53">
        <f>'Complexity of the crisis'!AN119</f>
        <v>3</v>
      </c>
      <c r="U118" s="139" t="str">
        <f>VLOOKUP(C118,Lists!$C$3:$E$300,3,FALSE)</f>
        <v>Asia</v>
      </c>
      <c r="V118" s="140">
        <v>45525</v>
      </c>
    </row>
    <row r="119" spans="1:22" ht="13.5" customHeight="1" x14ac:dyDescent="0.35">
      <c r="A119" s="64" t="str">
        <f>'Crisis Indicator Data'!A117</f>
        <v>2024 Southwest Monsoon</v>
      </c>
      <c r="B119" s="55" t="str">
        <f>Lists!G117</f>
        <v>2024 Southwest Monsoon</v>
      </c>
      <c r="C119" s="64" t="str">
        <f>'Crisis Indicator Data'!C117</f>
        <v>PHL015</v>
      </c>
      <c r="D119" s="64" t="str">
        <f>'Crisis Indicator Data'!D117</f>
        <v>Philippines</v>
      </c>
      <c r="E119" s="64" t="str">
        <f>'Crisis Indicator Data'!E117</f>
        <v>PHL</v>
      </c>
      <c r="F119" s="64" t="str">
        <f>'Crisis Indicator Data'!B117</f>
        <v>Cyclone,Floods</v>
      </c>
      <c r="G119" s="52">
        <f t="shared" si="15"/>
        <v>2.1</v>
      </c>
      <c r="H119" s="65">
        <f t="shared" si="16"/>
        <v>3</v>
      </c>
      <c r="I119" s="131" t="str">
        <f t="shared" si="17"/>
        <v>Medium</v>
      </c>
      <c r="J119" s="133" t="str">
        <f>INDEX(Trends!$D$3:$D$404,MATCH(C119,Trends!$C$3:$C$404,0))</f>
        <v>-</v>
      </c>
      <c r="K119" s="123" t="str">
        <f>IF(Reliability!B117="x","x",(IF(ROUNDUP(Reliability!B117,0)=1,"Very High",IF(ROUNDUP(Reliability!B117,0)=2,"High",IF(ROUNDUP(Reliability!B117,0)=3,"Medium",IF(ROUNDUP(Reliability!B117,0)=4,"Low","Very Low"))))))</f>
        <v>Very High</v>
      </c>
      <c r="L119" s="54">
        <f t="shared" si="18"/>
        <v>2.7</v>
      </c>
      <c r="M119" s="66">
        <f>'Impact of the crisis'!N120</f>
        <v>2.9</v>
      </c>
      <c r="N119" s="66">
        <f>'Impact of the crisis'!AB120</f>
        <v>2.6</v>
      </c>
      <c r="O119" s="54">
        <f>'Conditions of people affected'!R120</f>
        <v>1.45</v>
      </c>
      <c r="P119" s="66">
        <f>'Conditions of people affected'!K120</f>
        <v>0.9</v>
      </c>
      <c r="Q119" s="66">
        <f>'Conditions of people affected'!Q120</f>
        <v>2</v>
      </c>
      <c r="R119" s="53">
        <f t="shared" si="19"/>
        <v>2.7</v>
      </c>
      <c r="S119" s="53">
        <f>'Complexity of the crisis'!X120</f>
        <v>2.8</v>
      </c>
      <c r="T119" s="53">
        <f>'Complexity of the crisis'!AN120</f>
        <v>2.5</v>
      </c>
      <c r="U119" s="139" t="str">
        <f>VLOOKUP(C119,Lists!$C$3:$E$300,3,FALSE)</f>
        <v>Asia</v>
      </c>
      <c r="V119" s="140">
        <v>45525</v>
      </c>
    </row>
    <row r="120" spans="1:22" x14ac:dyDescent="0.35">
      <c r="A120" s="64" t="str">
        <f>'Crisis Indicator Data'!A118</f>
        <v>Multiple crises in Papua New Guinea</v>
      </c>
      <c r="B120" s="55" t="str">
        <f>Lists!G118</f>
        <v>Country level</v>
      </c>
      <c r="C120" s="64" t="str">
        <f>'Crisis Indicator Data'!C118</f>
        <v>PNG001</v>
      </c>
      <c r="D120" s="64" t="str">
        <f>'Crisis Indicator Data'!D118</f>
        <v>Papua New Guinea</v>
      </c>
      <c r="E120" s="64" t="str">
        <f>'Crisis Indicator Data'!E118</f>
        <v>PNG</v>
      </c>
      <c r="F120" s="64">
        <f>'Crisis Indicator Data'!B118</f>
        <v>0</v>
      </c>
      <c r="G120" s="52">
        <f t="shared" si="15"/>
        <v>2.2000000000000002</v>
      </c>
      <c r="H120" s="65">
        <f t="shared" si="16"/>
        <v>3</v>
      </c>
      <c r="I120" s="131" t="str">
        <f t="shared" si="17"/>
        <v>Medium</v>
      </c>
      <c r="J120" s="133" t="str">
        <f>INDEX(Trends!$D$3:$D$404,MATCH(C120,Trends!$C$3:$C$404,0))</f>
        <v>-</v>
      </c>
      <c r="K120" s="123" t="str">
        <f>IF(Reliability!B118="x","x",(IF(ROUNDUP(Reliability!B118,0)=1,"Very High",IF(ROUNDUP(Reliability!B118,0)=2,"High",IF(ROUNDUP(Reliability!B118,0)=3,"Medium",IF(ROUNDUP(Reliability!B118,0)=4,"Low","Very Low"))))))</f>
        <v>Very High</v>
      </c>
      <c r="L120" s="54">
        <f t="shared" si="18"/>
        <v>2.2000000000000002</v>
      </c>
      <c r="M120" s="66">
        <f>'Impact of the crisis'!N121</f>
        <v>2.2999999999999998</v>
      </c>
      <c r="N120" s="66">
        <f>'Impact of the crisis'!AB121</f>
        <v>2.2000000000000002</v>
      </c>
      <c r="O120" s="54">
        <f>'Conditions of people affected'!R121</f>
        <v>1.7</v>
      </c>
      <c r="P120" s="66">
        <f>'Conditions of people affected'!K121</f>
        <v>1.4</v>
      </c>
      <c r="Q120" s="66">
        <f>'Conditions of people affected'!Q121</f>
        <v>2</v>
      </c>
      <c r="R120" s="53">
        <f t="shared" si="19"/>
        <v>2.9</v>
      </c>
      <c r="S120" s="53">
        <f>'Complexity of the crisis'!X121</f>
        <v>2.7</v>
      </c>
      <c r="T120" s="53">
        <f>'Complexity of the crisis'!AN121</f>
        <v>3</v>
      </c>
      <c r="U120" s="139" t="str">
        <f>VLOOKUP(C120,Lists!$C$3:$E$300,3,FALSE)</f>
        <v>Pacific</v>
      </c>
      <c r="V120" s="140">
        <v>45525</v>
      </c>
    </row>
    <row r="121" spans="1:22" x14ac:dyDescent="0.35">
      <c r="A121" s="64" t="str">
        <f>'Crisis Indicator Data'!A119</f>
        <v>Highlands Violence</v>
      </c>
      <c r="B121" s="55" t="str">
        <f>Lists!G119</f>
        <v>Highlands Violence</v>
      </c>
      <c r="C121" s="64" t="str">
        <f>'Crisis Indicator Data'!C119</f>
        <v>PNG003</v>
      </c>
      <c r="D121" s="64" t="str">
        <f>'Crisis Indicator Data'!D119</f>
        <v>Papua New Guinea</v>
      </c>
      <c r="E121" s="64" t="str">
        <f>'Crisis Indicator Data'!E119</f>
        <v>PNG</v>
      </c>
      <c r="F121" s="64" t="str">
        <f>'Crisis Indicator Data'!B119</f>
        <v>Violence</v>
      </c>
      <c r="G121" s="52">
        <f t="shared" si="15"/>
        <v>2</v>
      </c>
      <c r="H121" s="65">
        <f t="shared" si="16"/>
        <v>2</v>
      </c>
      <c r="I121" s="131" t="str">
        <f t="shared" si="17"/>
        <v>Low</v>
      </c>
      <c r="J121" s="133" t="str">
        <f>INDEX(Trends!$D$3:$D$404,MATCH(C121,Trends!$C$3:$C$404,0))</f>
        <v>Stable</v>
      </c>
      <c r="K121" s="123" t="str">
        <f>IF(Reliability!B119="x","x",(IF(ROUNDUP(Reliability!B119,0)=1,"Very High",IF(ROUNDUP(Reliability!B119,0)=2,"High",IF(ROUNDUP(Reliability!B119,0)=3,"Medium",IF(ROUNDUP(Reliability!B119,0)=4,"Low","Very Low"))))))</f>
        <v>Very High</v>
      </c>
      <c r="L121" s="54">
        <f t="shared" si="18"/>
        <v>2.2000000000000002</v>
      </c>
      <c r="M121" s="66">
        <f>'Impact of the crisis'!N122</f>
        <v>1.9</v>
      </c>
      <c r="N121" s="66">
        <f>'Impact of the crisis'!AB122</f>
        <v>2.2999999999999998</v>
      </c>
      <c r="O121" s="54">
        <f>'Conditions of people affected'!R122</f>
        <v>1.4</v>
      </c>
      <c r="P121" s="66">
        <f>'Conditions of people affected'!K122</f>
        <v>0.8</v>
      </c>
      <c r="Q121" s="66">
        <f>'Conditions of people affected'!Q122</f>
        <v>2</v>
      </c>
      <c r="R121" s="53">
        <f t="shared" si="19"/>
        <v>2.9</v>
      </c>
      <c r="S121" s="53">
        <f>'Complexity of the crisis'!X122</f>
        <v>2.7</v>
      </c>
      <c r="T121" s="53">
        <f>'Complexity of the crisis'!AN122</f>
        <v>3</v>
      </c>
      <c r="U121" s="139" t="str">
        <f>VLOOKUP(C121,Lists!$C$3:$E$300,3,FALSE)</f>
        <v>Pacific</v>
      </c>
      <c r="V121" s="140">
        <v>45525</v>
      </c>
    </row>
    <row r="122" spans="1:22" x14ac:dyDescent="0.35">
      <c r="A122" s="64" t="str">
        <f>'Crisis Indicator Data'!A120</f>
        <v>2024 Monsoon Flooding in Western Province</v>
      </c>
      <c r="B122" s="55" t="str">
        <f>Lists!G120</f>
        <v>2024 Monsoon Flooding in Western Province</v>
      </c>
      <c r="C122" s="64" t="str">
        <f>'Crisis Indicator Data'!C120</f>
        <v>PNG005</v>
      </c>
      <c r="D122" s="64" t="str">
        <f>'Crisis Indicator Data'!D120</f>
        <v>Papua New Guinea</v>
      </c>
      <c r="E122" s="64" t="str">
        <f>'Crisis Indicator Data'!E120</f>
        <v>PNG</v>
      </c>
      <c r="F122" s="64" t="str">
        <f>'Crisis Indicator Data'!B120</f>
        <v>Floods</v>
      </c>
      <c r="G122" s="52">
        <f t="shared" si="15"/>
        <v>1.9</v>
      </c>
      <c r="H122" s="65">
        <f t="shared" si="16"/>
        <v>2</v>
      </c>
      <c r="I122" s="131" t="str">
        <f t="shared" si="17"/>
        <v>Low</v>
      </c>
      <c r="J122" s="133" t="str">
        <f>INDEX(Trends!$D$3:$D$404,MATCH(C122,Trends!$C$3:$C$404,0))</f>
        <v>-</v>
      </c>
      <c r="K122" s="123" t="str">
        <f>IF(Reliability!B120="x","x",(IF(ROUNDUP(Reliability!B120,0)=1,"Very High",IF(ROUNDUP(Reliability!B120,0)=2,"High",IF(ROUNDUP(Reliability!B120,0)=3,"Medium",IF(ROUNDUP(Reliability!B120,0)=4,"Low","Very Low"))))))</f>
        <v>Very High</v>
      </c>
      <c r="L122" s="54">
        <f t="shared" si="18"/>
        <v>0.9</v>
      </c>
      <c r="M122" s="66">
        <f>'Impact of the crisis'!N123</f>
        <v>1</v>
      </c>
      <c r="N122" s="66">
        <f>'Impact of the crisis'!AB123</f>
        <v>0.8</v>
      </c>
      <c r="O122" s="54">
        <f>'Conditions of people affected'!R123</f>
        <v>1.95</v>
      </c>
      <c r="P122" s="66">
        <f>'Conditions of people affected'!K123</f>
        <v>0.9</v>
      </c>
      <c r="Q122" s="66">
        <f>'Conditions of people affected'!Q123</f>
        <v>3</v>
      </c>
      <c r="R122" s="53">
        <f t="shared" si="19"/>
        <v>2.4</v>
      </c>
      <c r="S122" s="53">
        <f>'Complexity of the crisis'!X123</f>
        <v>2.7</v>
      </c>
      <c r="T122" s="53">
        <f>'Complexity of the crisis'!AN123</f>
        <v>2</v>
      </c>
      <c r="U122" s="139" t="str">
        <f>VLOOKUP(C122,Lists!$C$3:$E$300,3,FALSE)</f>
        <v>Pacific</v>
      </c>
      <c r="V122" s="140">
        <v>45525</v>
      </c>
    </row>
    <row r="123" spans="1:22" x14ac:dyDescent="0.35">
      <c r="A123" s="64" t="str">
        <f>'Crisis Indicator Data'!A121</f>
        <v>Displacement from Russia-Ukraine conflict in Poland</v>
      </c>
      <c r="B123" s="55" t="str">
        <f>Lists!G121</f>
        <v>Displacement from Russia-Ukraine conflict</v>
      </c>
      <c r="C123" s="64" t="str">
        <f>'Crisis Indicator Data'!C121</f>
        <v>POL002</v>
      </c>
      <c r="D123" s="64" t="str">
        <f>'Crisis Indicator Data'!D121</f>
        <v>Poland</v>
      </c>
      <c r="E123" s="64" t="str">
        <f>'Crisis Indicator Data'!E121</f>
        <v>POL</v>
      </c>
      <c r="F123" s="64" t="str">
        <f>'Crisis Indicator Data'!B121</f>
        <v>Displacement,Conflict</v>
      </c>
      <c r="G123" s="52">
        <f t="shared" si="15"/>
        <v>2.1</v>
      </c>
      <c r="H123" s="65">
        <f t="shared" si="16"/>
        <v>3</v>
      </c>
      <c r="I123" s="131" t="str">
        <f t="shared" si="17"/>
        <v>Medium</v>
      </c>
      <c r="J123" s="133" t="str">
        <f>INDEX(Trends!$D$3:$D$404,MATCH(C123,Trends!$C$3:$C$404,0))</f>
        <v>Stable</v>
      </c>
      <c r="K123" s="123" t="str">
        <f>IF(Reliability!B121="x","x",(IF(ROUNDUP(Reliability!B121,0)=1,"Very High",IF(ROUNDUP(Reliability!B121,0)=2,"High",IF(ROUNDUP(Reliability!B121,0)=3,"Medium",IF(ROUNDUP(Reliability!B121,0)=4,"Low","Very Low"))))))</f>
        <v>Very High</v>
      </c>
      <c r="L123" s="54">
        <f t="shared" si="18"/>
        <v>3.4</v>
      </c>
      <c r="M123" s="66">
        <f>'Impact of the crisis'!N124</f>
        <v>4.8</v>
      </c>
      <c r="N123" s="66">
        <f>'Impact of the crisis'!AB124</f>
        <v>2.2999999999999998</v>
      </c>
      <c r="O123" s="54">
        <f>'Conditions of people affected'!R124</f>
        <v>2.15</v>
      </c>
      <c r="P123" s="66">
        <f>'Conditions of people affected'!K124</f>
        <v>3.3</v>
      </c>
      <c r="Q123" s="66">
        <f>'Conditions of people affected'!Q124</f>
        <v>1</v>
      </c>
      <c r="R123" s="53">
        <f t="shared" si="19"/>
        <v>0.9</v>
      </c>
      <c r="S123" s="53">
        <f>'Complexity of the crisis'!X124</f>
        <v>0.8</v>
      </c>
      <c r="T123" s="53">
        <f>'Complexity of the crisis'!AN124</f>
        <v>1</v>
      </c>
      <c r="U123" s="139" t="str">
        <f>VLOOKUP(C123,Lists!$C$3:$E$300,3,FALSE)</f>
        <v>Europe</v>
      </c>
      <c r="V123" s="140">
        <v>45526</v>
      </c>
    </row>
    <row r="124" spans="1:22" x14ac:dyDescent="0.35">
      <c r="A124" s="64" t="str">
        <f>'Crisis Indicator Data'!A122</f>
        <v>Complex crisis in DPRK</v>
      </c>
      <c r="B124" s="55" t="str">
        <f>Lists!G122</f>
        <v>Complex crisis</v>
      </c>
      <c r="C124" s="64" t="str">
        <f>'Crisis Indicator Data'!C122</f>
        <v>PRK001</v>
      </c>
      <c r="D124" s="64" t="str">
        <f>'Crisis Indicator Data'!D122</f>
        <v>DPRK</v>
      </c>
      <c r="E124" s="64" t="str">
        <f>'Crisis Indicator Data'!E122</f>
        <v>PRK</v>
      </c>
      <c r="F124" s="64" t="str">
        <f>'Crisis Indicator Data'!B122</f>
        <v>Socio-political,Floods,Other seasonal event,Food Security</v>
      </c>
      <c r="G124" s="52">
        <f t="shared" si="15"/>
        <v>3.8</v>
      </c>
      <c r="H124" s="65">
        <f t="shared" si="16"/>
        <v>4</v>
      </c>
      <c r="I124" s="131" t="str">
        <f t="shared" si="17"/>
        <v>High</v>
      </c>
      <c r="J124" s="133" t="str">
        <f>INDEX(Trends!$D$3:$D$404,MATCH(C124,Trends!$C$3:$C$404,0))</f>
        <v>Stable</v>
      </c>
      <c r="K124" s="123" t="str">
        <f>IF(Reliability!B122="x","x",(IF(ROUNDUP(Reliability!B122,0)=1,"Very High",IF(ROUNDUP(Reliability!B122,0)=2,"High",IF(ROUNDUP(Reliability!B122,0)=3,"Medium",IF(ROUNDUP(Reliability!B122,0)=4,"Low","Very Low"))))))</f>
        <v>High</v>
      </c>
      <c r="L124" s="54">
        <f t="shared" si="18"/>
        <v>4</v>
      </c>
      <c r="M124" s="66">
        <f>'Impact of the crisis'!N125</f>
        <v>4.5999999999999996</v>
      </c>
      <c r="N124" s="66">
        <f>'Impact of the crisis'!AB125</f>
        <v>3.7</v>
      </c>
      <c r="O124" s="54">
        <f>'Conditions of people affected'!R125</f>
        <v>4.5</v>
      </c>
      <c r="P124" s="66">
        <f>'Conditions of people affected'!K125</f>
        <v>5</v>
      </c>
      <c r="Q124" s="66">
        <f>'Conditions of people affected'!Q125</f>
        <v>4</v>
      </c>
      <c r="R124" s="53">
        <f t="shared" si="19"/>
        <v>2.5</v>
      </c>
      <c r="S124" s="53">
        <f>'Complexity of the crisis'!X125</f>
        <v>3</v>
      </c>
      <c r="T124" s="53">
        <f>'Complexity of the crisis'!AN125</f>
        <v>2</v>
      </c>
      <c r="U124" s="139" t="str">
        <f>VLOOKUP(C124,Lists!$C$3:$E$300,3,FALSE)</f>
        <v>Asia</v>
      </c>
      <c r="V124" s="140">
        <v>45530</v>
      </c>
    </row>
    <row r="125" spans="1:22" x14ac:dyDescent="0.35">
      <c r="A125" s="64" t="str">
        <f>'Crisis Indicator Data'!A123</f>
        <v>Conflict in Palestine</v>
      </c>
      <c r="B125" s="55" t="str">
        <f>Lists!G123</f>
        <v>Conflict</v>
      </c>
      <c r="C125" s="64" t="str">
        <f>'Crisis Indicator Data'!C123</f>
        <v>PSE002</v>
      </c>
      <c r="D125" s="64" t="str">
        <f>'Crisis Indicator Data'!D123</f>
        <v>Palestine</v>
      </c>
      <c r="E125" s="64" t="str">
        <f>'Crisis Indicator Data'!E123</f>
        <v>PSE</v>
      </c>
      <c r="F125" s="64" t="str">
        <f>'Crisis Indicator Data'!B123</f>
        <v>Conflict,Socio-political,Violence</v>
      </c>
      <c r="G125" s="52">
        <f t="shared" si="15"/>
        <v>4.4000000000000004</v>
      </c>
      <c r="H125" s="65">
        <f t="shared" si="16"/>
        <v>5</v>
      </c>
      <c r="I125" s="131" t="str">
        <f t="shared" si="17"/>
        <v>Very High</v>
      </c>
      <c r="J125" s="133" t="str">
        <f>INDEX(Trends!$D$3:$D$404,MATCH(C125,Trends!$C$3:$C$404,0))</f>
        <v>Stable</v>
      </c>
      <c r="K125" s="123" t="str">
        <f>IF(Reliability!B123="x","x",(IF(ROUNDUP(Reliability!B123,0)=1,"Very High",IF(ROUNDUP(Reliability!B123,0)=2,"High",IF(ROUNDUP(Reliability!B123,0)=3,"Medium",IF(ROUNDUP(Reliability!B123,0)=4,"Low","Very Low"))))))</f>
        <v>Very High</v>
      </c>
      <c r="L125" s="54">
        <f t="shared" si="18"/>
        <v>4.3</v>
      </c>
      <c r="M125" s="66">
        <f>'Impact of the crisis'!N126</f>
        <v>3.5</v>
      </c>
      <c r="N125" s="66">
        <f>'Impact of the crisis'!AB126</f>
        <v>4.5999999999999996</v>
      </c>
      <c r="O125" s="54">
        <f>'Conditions of people affected'!R126</f>
        <v>4.5999999999999996</v>
      </c>
      <c r="P125" s="66">
        <f>'Conditions of people affected'!K126</f>
        <v>4.2</v>
      </c>
      <c r="Q125" s="66">
        <f>'Conditions of people affected'!Q126</f>
        <v>5</v>
      </c>
      <c r="R125" s="53">
        <f t="shared" si="19"/>
        <v>4.0999999999999996</v>
      </c>
      <c r="S125" s="53">
        <f>'Complexity of the crisis'!X126</f>
        <v>2.5</v>
      </c>
      <c r="T125" s="53">
        <f>'Complexity of the crisis'!AN126</f>
        <v>5</v>
      </c>
      <c r="U125" s="139" t="str">
        <f>VLOOKUP(C125,Lists!$C$3:$E$300,3,FALSE)</f>
        <v>Middle east</v>
      </c>
      <c r="V125" s="140">
        <v>45531</v>
      </c>
    </row>
    <row r="126" spans="1:22" x14ac:dyDescent="0.35">
      <c r="A126" s="64" t="str">
        <f>'Crisis Indicator Data'!A124</f>
        <v>Conflict in West Bank</v>
      </c>
      <c r="B126" s="55" t="str">
        <f>Lists!G124</f>
        <v>Conflict in West Bank</v>
      </c>
      <c r="C126" s="64" t="str">
        <f>'Crisis Indicator Data'!C124</f>
        <v>PSE003</v>
      </c>
      <c r="D126" s="64" t="str">
        <f>'Crisis Indicator Data'!D124</f>
        <v>Palestine</v>
      </c>
      <c r="E126" s="64" t="str">
        <f>'Crisis Indicator Data'!E124</f>
        <v>PSE</v>
      </c>
      <c r="F126" s="64" t="str">
        <f>'Crisis Indicator Data'!B124</f>
        <v>Conflict,Displacement,Socio-political,Violence</v>
      </c>
      <c r="G126" s="52">
        <f t="shared" si="15"/>
        <v>3.4</v>
      </c>
      <c r="H126" s="65">
        <f t="shared" si="16"/>
        <v>4</v>
      </c>
      <c r="I126" s="131" t="str">
        <f t="shared" si="17"/>
        <v>High</v>
      </c>
      <c r="J126" s="133" t="str">
        <f>INDEX(Trends!$D$3:$D$404,MATCH(C126,Trends!$C$3:$C$404,0))</f>
        <v>Decreasing</v>
      </c>
      <c r="K126" s="123" t="str">
        <f>IF(Reliability!B124="x","x",(IF(ROUNDUP(Reliability!B124,0)=1,"Very High",IF(ROUNDUP(Reliability!B124,0)=2,"High",IF(ROUNDUP(Reliability!B124,0)=3,"Medium",IF(ROUNDUP(Reliability!B124,0)=4,"Low","Very Low"))))))</f>
        <v>Very High</v>
      </c>
      <c r="L126" s="54">
        <f t="shared" si="18"/>
        <v>3.6</v>
      </c>
      <c r="M126" s="66">
        <f>'Impact of the crisis'!N127</f>
        <v>2.7</v>
      </c>
      <c r="N126" s="66">
        <f>'Impact of the crisis'!AB127</f>
        <v>4</v>
      </c>
      <c r="O126" s="54">
        <f>'Conditions of people affected'!R127</f>
        <v>3.15</v>
      </c>
      <c r="P126" s="66">
        <f>'Conditions of people affected'!K127</f>
        <v>3.3</v>
      </c>
      <c r="Q126" s="66">
        <f>'Conditions of people affected'!Q127</f>
        <v>3</v>
      </c>
      <c r="R126" s="53">
        <f t="shared" si="19"/>
        <v>3.7</v>
      </c>
      <c r="S126" s="53">
        <f>'Complexity of the crisis'!X127</f>
        <v>2.5</v>
      </c>
      <c r="T126" s="53">
        <f>'Complexity of the crisis'!AN127</f>
        <v>4.5</v>
      </c>
      <c r="U126" s="139" t="str">
        <f>VLOOKUP(C126,Lists!$C$3:$E$300,3,FALSE)</f>
        <v>Middle east</v>
      </c>
      <c r="V126" s="140">
        <v>45531</v>
      </c>
    </row>
    <row r="127" spans="1:22" x14ac:dyDescent="0.35">
      <c r="A127" s="64" t="str">
        <f>'Crisis Indicator Data'!A125</f>
        <v>Conflict in Gaza</v>
      </c>
      <c r="B127" s="55" t="str">
        <f>Lists!G125</f>
        <v>Conflict in Gaza</v>
      </c>
      <c r="C127" s="64" t="str">
        <f>'Crisis Indicator Data'!C125</f>
        <v>PSE004</v>
      </c>
      <c r="D127" s="64" t="str">
        <f>'Crisis Indicator Data'!D125</f>
        <v>Palestine</v>
      </c>
      <c r="E127" s="64" t="str">
        <f>'Crisis Indicator Data'!E125</f>
        <v>PSE</v>
      </c>
      <c r="F127" s="64" t="str">
        <f>'Crisis Indicator Data'!B125</f>
        <v>Conflict,Displacement,Socio-political,Violence</v>
      </c>
      <c r="G127" s="52">
        <f t="shared" si="15"/>
        <v>4.2</v>
      </c>
      <c r="H127" s="65">
        <f t="shared" si="16"/>
        <v>5</v>
      </c>
      <c r="I127" s="131" t="str">
        <f t="shared" si="17"/>
        <v>Very High</v>
      </c>
      <c r="J127" s="133" t="str">
        <f>INDEX(Trends!$D$3:$D$404,MATCH(C127,Trends!$C$3:$C$404,0))</f>
        <v>Stable</v>
      </c>
      <c r="K127" s="123" t="str">
        <f>IF(Reliability!B125="x","x",(IF(ROUNDUP(Reliability!B125,0)=1,"Very High",IF(ROUNDUP(Reliability!B125,0)=2,"High",IF(ROUNDUP(Reliability!B125,0)=3,"Medium",IF(ROUNDUP(Reliability!B125,0)=4,"Low","Very Low"))))))</f>
        <v>Very High</v>
      </c>
      <c r="L127" s="54">
        <f t="shared" si="18"/>
        <v>3.8</v>
      </c>
      <c r="M127" s="66">
        <f>'Impact of the crisis'!N128</f>
        <v>0.9</v>
      </c>
      <c r="N127" s="66">
        <f>'Impact of the crisis'!AB128</f>
        <v>4.5999999999999996</v>
      </c>
      <c r="O127" s="54">
        <f>'Conditions of people affected'!R128</f>
        <v>4.45</v>
      </c>
      <c r="P127" s="66">
        <f>'Conditions of people affected'!K128</f>
        <v>3.9</v>
      </c>
      <c r="Q127" s="66">
        <f>'Conditions of people affected'!Q128</f>
        <v>5</v>
      </c>
      <c r="R127" s="53">
        <f t="shared" si="19"/>
        <v>4.0999999999999996</v>
      </c>
      <c r="S127" s="53">
        <f>'Complexity of the crisis'!X128</f>
        <v>2.5</v>
      </c>
      <c r="T127" s="53">
        <f>'Complexity of the crisis'!AN128</f>
        <v>5</v>
      </c>
      <c r="U127" s="139" t="str">
        <f>VLOOKUP(C127,Lists!$C$3:$E$300,3,FALSE)</f>
        <v>Middle east</v>
      </c>
      <c r="V127" s="140">
        <v>45531</v>
      </c>
    </row>
    <row r="128" spans="1:22" x14ac:dyDescent="0.35">
      <c r="A128" s="64" t="str">
        <f>'Crisis Indicator Data'!A126</f>
        <v>Lake Chad basin regional crisis</v>
      </c>
      <c r="B128" s="55" t="str">
        <f>Lists!G126</f>
        <v>Lake Chad basin regional crisis</v>
      </c>
      <c r="C128" s="64" t="str">
        <f>'Crisis Indicator Data'!C126</f>
        <v>REG001</v>
      </c>
      <c r="D128" s="64" t="str">
        <f>'Crisis Indicator Data'!D126</f>
        <v>Nigeria,Niger,Chad,Cameroon</v>
      </c>
      <c r="E128" s="64" t="str">
        <f>'Crisis Indicator Data'!E126</f>
        <v>NGA,NER,TCD,CMR</v>
      </c>
      <c r="F128" s="64">
        <f>'Crisis Indicator Data'!B126</f>
        <v>0</v>
      </c>
      <c r="G128" s="52">
        <f t="shared" si="15"/>
        <v>4.3</v>
      </c>
      <c r="H128" s="65">
        <f t="shared" si="16"/>
        <v>5</v>
      </c>
      <c r="I128" s="131" t="str">
        <f t="shared" si="17"/>
        <v>Very High</v>
      </c>
      <c r="J128" s="133" t="str">
        <f>INDEX(Trends!$D$3:$D$404,MATCH(C128,Trends!$C$3:$C$404,0))</f>
        <v>Increasing</v>
      </c>
      <c r="K128" s="123" t="str">
        <f>IF(Reliability!B126="x","x",(IF(ROUNDUP(Reliability!B126,0)=1,"Very High",IF(ROUNDUP(Reliability!B126,0)=2,"High",IF(ROUNDUP(Reliability!B126,0)=3,"Medium",IF(ROUNDUP(Reliability!B126,0)=4,"Low","Very Low"))))))</f>
        <v>High</v>
      </c>
      <c r="L128" s="54">
        <f t="shared" si="18"/>
        <v>4.0999999999999996</v>
      </c>
      <c r="M128" s="66">
        <f>'Impact of the crisis'!N129</f>
        <v>3.8</v>
      </c>
      <c r="N128" s="66">
        <f>'Impact of the crisis'!AB129</f>
        <v>4.3</v>
      </c>
      <c r="O128" s="54">
        <f>'Conditions of people affected'!R129</f>
        <v>4.5</v>
      </c>
      <c r="P128" s="66">
        <f>'Conditions of people affected'!K129</f>
        <v>5</v>
      </c>
      <c r="Q128" s="66">
        <f>'Conditions of people affected'!Q129</f>
        <v>4</v>
      </c>
      <c r="R128" s="53">
        <f t="shared" si="19"/>
        <v>4.0999999999999996</v>
      </c>
      <c r="S128" s="53">
        <f>'Complexity of the crisis'!X129</f>
        <v>3.6</v>
      </c>
      <c r="T128" s="53">
        <f>'Complexity of the crisis'!AN129</f>
        <v>4.5</v>
      </c>
      <c r="U128" s="139" t="str">
        <f>VLOOKUP(C128,Lists!$C$3:$E$300,3,FALSE)</f>
        <v>Africa,Africa,Africa,Africa</v>
      </c>
      <c r="V128" s="140">
        <v>45532</v>
      </c>
    </row>
    <row r="129" spans="1:22" x14ac:dyDescent="0.35">
      <c r="A129" s="64" t="str">
        <f>'Crisis Indicator Data'!A127</f>
        <v>Venezuela Regional Crisis</v>
      </c>
      <c r="B129" s="55" t="str">
        <f>Lists!G127</f>
        <v>Venezuela Regional Crisis</v>
      </c>
      <c r="C129" s="64" t="str">
        <f>'Crisis Indicator Data'!C127</f>
        <v>REG002</v>
      </c>
      <c r="D129" s="64" t="str">
        <f>'Crisis Indicator Data'!D127</f>
        <v>Venezuela,Brazil,Colombia,Ecuador,Peru,Trinidad and Tobago,Chile,Dominican Republic,Panama</v>
      </c>
      <c r="E129" s="64" t="str">
        <f>'Crisis Indicator Data'!E127</f>
        <v>VEN,BRA,COL,ECU,PER,TTO,CHL,DOM,PAN</v>
      </c>
      <c r="F129" s="64">
        <f>'Crisis Indicator Data'!B127</f>
        <v>0</v>
      </c>
      <c r="G129" s="52">
        <f t="shared" si="15"/>
        <v>3.7</v>
      </c>
      <c r="H129" s="65">
        <f t="shared" si="16"/>
        <v>4</v>
      </c>
      <c r="I129" s="131" t="str">
        <f t="shared" si="17"/>
        <v>High</v>
      </c>
      <c r="J129" s="133" t="str">
        <f>INDEX(Trends!$D$3:$D$404,MATCH(C129,Trends!$C$3:$C$404,0))</f>
        <v>Decreasing</v>
      </c>
      <c r="K129" s="123" t="str">
        <f>IF(Reliability!B127="x","x",(IF(ROUNDUP(Reliability!B127,0)=1,"Very High",IF(ROUNDUP(Reliability!B127,0)=2,"High",IF(ROUNDUP(Reliability!B127,0)=3,"Medium",IF(ROUNDUP(Reliability!B127,0)=4,"Low","Very Low"))))))</f>
        <v>Medium</v>
      </c>
      <c r="L129" s="54">
        <f t="shared" si="18"/>
        <v>3.6</v>
      </c>
      <c r="M129" s="66">
        <f>'Impact of the crisis'!N130</f>
        <v>3.4</v>
      </c>
      <c r="N129" s="66">
        <f>'Impact of the crisis'!AB130</f>
        <v>3.7</v>
      </c>
      <c r="O129" s="54">
        <f>'Conditions of people affected'!R130</f>
        <v>4</v>
      </c>
      <c r="P129" s="66">
        <f>'Conditions of people affected'!K130</f>
        <v>5</v>
      </c>
      <c r="Q129" s="66">
        <f>'Conditions of people affected'!Q130</f>
        <v>3</v>
      </c>
      <c r="R129" s="53">
        <f t="shared" si="19"/>
        <v>3.4</v>
      </c>
      <c r="S129" s="53">
        <f>'Complexity of the crisis'!X130</f>
        <v>2.7</v>
      </c>
      <c r="T129" s="53">
        <f>'Complexity of the crisis'!AN130</f>
        <v>4</v>
      </c>
      <c r="U129" s="139" t="str">
        <f>VLOOKUP(C129,Lists!$C$3:$E$300,3,FALSE)</f>
        <v>Americas,Americas,Americas,Americas,Americas,Americas,Americas,Americas,Americas</v>
      </c>
      <c r="V129" s="140">
        <v>45461</v>
      </c>
    </row>
    <row r="130" spans="1:22" x14ac:dyDescent="0.35">
      <c r="A130" s="64" t="str">
        <f>'Crisis Indicator Data'!A128</f>
        <v>Syrian Regional Crisis</v>
      </c>
      <c r="B130" s="55" t="str">
        <f>Lists!G128</f>
        <v>Syrian Regional Crisis</v>
      </c>
      <c r="C130" s="64" t="str">
        <f>'Crisis Indicator Data'!C128</f>
        <v>REG004</v>
      </c>
      <c r="D130" s="64" t="str">
        <f>'Crisis Indicator Data'!D128</f>
        <v>Syria,Türkiye,Iraq,Egypt,Jordan,Lebanon</v>
      </c>
      <c r="E130" s="64" t="str">
        <f>'Crisis Indicator Data'!E128</f>
        <v>SYR,TUR,IRQ,EGY,JOR,LBN</v>
      </c>
      <c r="F130" s="64">
        <f>'Crisis Indicator Data'!B128</f>
        <v>0</v>
      </c>
      <c r="G130" s="52">
        <f t="shared" si="15"/>
        <v>4</v>
      </c>
      <c r="H130" s="65">
        <f t="shared" si="16"/>
        <v>4</v>
      </c>
      <c r="I130" s="131" t="str">
        <f t="shared" si="17"/>
        <v>High</v>
      </c>
      <c r="J130" s="133" t="str">
        <f>INDEX(Trends!$D$3:$D$404,MATCH(C130,Trends!$C$3:$C$404,0))</f>
        <v>Decreasing</v>
      </c>
      <c r="K130" s="123" t="str">
        <f>IF(Reliability!B128="x","x",(IF(ROUNDUP(Reliability!B128,0)=1,"Very High",IF(ROUNDUP(Reliability!B128,0)=2,"High",IF(ROUNDUP(Reliability!B128,0)=3,"Medium",IF(ROUNDUP(Reliability!B128,0)=4,"Low","Very Low"))))))</f>
        <v>High</v>
      </c>
      <c r="L130" s="54">
        <f t="shared" si="18"/>
        <v>3.9</v>
      </c>
      <c r="M130" s="66">
        <f>'Impact of the crisis'!N131</f>
        <v>3.6</v>
      </c>
      <c r="N130" s="66">
        <f>'Impact of the crisis'!AB131</f>
        <v>4.0999999999999996</v>
      </c>
      <c r="O130" s="54">
        <f>'Conditions of people affected'!R131</f>
        <v>4</v>
      </c>
      <c r="P130" s="66">
        <f>'Conditions of people affected'!K131</f>
        <v>5</v>
      </c>
      <c r="Q130" s="66">
        <f>'Conditions of people affected'!Q131</f>
        <v>3</v>
      </c>
      <c r="R130" s="53">
        <f t="shared" si="19"/>
        <v>4.0999999999999996</v>
      </c>
      <c r="S130" s="53">
        <f>'Complexity of the crisis'!X131</f>
        <v>3.6</v>
      </c>
      <c r="T130" s="53">
        <f>'Complexity of the crisis'!AN131</f>
        <v>4.5</v>
      </c>
      <c r="U130" s="139" t="str">
        <f>VLOOKUP(C130,Lists!$C$3:$E$300,3,FALSE)</f>
        <v>Middle east,Middle east,Middle east,Africa,Middle east,Middle east</v>
      </c>
      <c r="V130" s="140">
        <v>45473</v>
      </c>
    </row>
    <row r="131" spans="1:22" x14ac:dyDescent="0.35">
      <c r="A131" s="64" t="str">
        <f>'Crisis Indicator Data'!A129</f>
        <v xml:space="preserve">Eastern Mediterranean Route </v>
      </c>
      <c r="B131" s="55" t="str">
        <f>Lists!G129</f>
        <v xml:space="preserve">Eastern Mediterranean Route </v>
      </c>
      <c r="C131" s="64" t="str">
        <f>'Crisis Indicator Data'!C129</f>
        <v>REG006</v>
      </c>
      <c r="D131" s="64" t="str">
        <f>'Crisis Indicator Data'!D129</f>
        <v>Türkiye,Greece</v>
      </c>
      <c r="E131" s="64" t="str">
        <f>'Crisis Indicator Data'!E129</f>
        <v>TUR,GRC</v>
      </c>
      <c r="F131" s="64">
        <f>'Crisis Indicator Data'!B129</f>
        <v>0</v>
      </c>
      <c r="G131" s="52">
        <f t="shared" si="15"/>
        <v>2.5</v>
      </c>
      <c r="H131" s="65">
        <f t="shared" si="16"/>
        <v>3</v>
      </c>
      <c r="I131" s="131" t="str">
        <f t="shared" si="17"/>
        <v>Medium</v>
      </c>
      <c r="J131" s="133" t="str">
        <f>INDEX(Trends!$D$3:$D$404,MATCH(C131,Trends!$C$3:$C$404,0))</f>
        <v>Increasing</v>
      </c>
      <c r="K131" s="123" t="str">
        <f>IF(Reliability!B129="x","x",(IF(ROUNDUP(Reliability!B129,0)=1,"Very High",IF(ROUNDUP(Reliability!B129,0)=2,"High",IF(ROUNDUP(Reliability!B129,0)=3,"Medium",IF(ROUNDUP(Reliability!B129,0)=4,"Low","Very Low"))))))</f>
        <v>High</v>
      </c>
      <c r="L131" s="54">
        <f t="shared" si="18"/>
        <v>2.4</v>
      </c>
      <c r="M131" s="66">
        <f>'Impact of the crisis'!N132</f>
        <v>2.2999999999999998</v>
      </c>
      <c r="N131" s="66">
        <f>'Impact of the crisis'!AB132</f>
        <v>2.4</v>
      </c>
      <c r="O131" s="54">
        <f>'Conditions of people affected'!R132</f>
        <v>2.35</v>
      </c>
      <c r="P131" s="66">
        <f>'Conditions of people affected'!K132</f>
        <v>2.7</v>
      </c>
      <c r="Q131" s="66">
        <f>'Conditions of people affected'!Q132</f>
        <v>2</v>
      </c>
      <c r="R131" s="53">
        <f t="shared" si="19"/>
        <v>2.7</v>
      </c>
      <c r="S131" s="53">
        <f>'Complexity of the crisis'!X132</f>
        <v>2.2999999999999998</v>
      </c>
      <c r="T131" s="53">
        <f>'Complexity of the crisis'!AN132</f>
        <v>3</v>
      </c>
      <c r="U131" s="139" t="str">
        <f>VLOOKUP(C131,Lists!$C$3:$E$300,3,FALSE)</f>
        <v>Middle east,Europe</v>
      </c>
      <c r="V131" s="140">
        <v>45473</v>
      </c>
    </row>
    <row r="132" spans="1:22" x14ac:dyDescent="0.35">
      <c r="A132" s="64" t="str">
        <f>'Crisis Indicator Data'!A130</f>
        <v>Central Mediterranean Route</v>
      </c>
      <c r="B132" s="55" t="str">
        <f>Lists!G130</f>
        <v>Central Mediterranean Route</v>
      </c>
      <c r="C132" s="64" t="str">
        <f>'Crisis Indicator Data'!C130</f>
        <v>REG007</v>
      </c>
      <c r="D132" s="64" t="str">
        <f>'Crisis Indicator Data'!D130</f>
        <v>Algeria,Tunisia,Libya,Italy</v>
      </c>
      <c r="E132" s="64" t="str">
        <f>'Crisis Indicator Data'!E130</f>
        <v>DZA,TUN,LBY,ITA</v>
      </c>
      <c r="F132" s="64">
        <f>'Crisis Indicator Data'!B130</f>
        <v>0</v>
      </c>
      <c r="G132" s="52">
        <f t="shared" si="15"/>
        <v>3</v>
      </c>
      <c r="H132" s="65">
        <f t="shared" si="16"/>
        <v>3</v>
      </c>
      <c r="I132" s="131" t="str">
        <f t="shared" si="17"/>
        <v>Medium</v>
      </c>
      <c r="J132" s="133" t="str">
        <f>INDEX(Trends!$D$3:$D$404,MATCH(C132,Trends!$C$3:$C$404,0))</f>
        <v>Decreasing</v>
      </c>
      <c r="K132" s="123" t="str">
        <f>IF(Reliability!B130="x","x",(IF(ROUNDUP(Reliability!B130,0)=1,"Very High",IF(ROUNDUP(Reliability!B130,0)=2,"High",IF(ROUNDUP(Reliability!B130,0)=3,"Medium",IF(ROUNDUP(Reliability!B130,0)=4,"Low","Very Low"))))))</f>
        <v>High</v>
      </c>
      <c r="L132" s="54">
        <f t="shared" si="18"/>
        <v>4.0999999999999996</v>
      </c>
      <c r="M132" s="66">
        <f>'Impact of the crisis'!N133</f>
        <v>5</v>
      </c>
      <c r="N132" s="66">
        <f>'Impact of the crisis'!AB133</f>
        <v>3.5</v>
      </c>
      <c r="O132" s="54">
        <f>'Conditions of people affected'!R133</f>
        <v>2.25</v>
      </c>
      <c r="P132" s="66">
        <f>'Conditions of people affected'!K133</f>
        <v>3.5</v>
      </c>
      <c r="Q132" s="66">
        <f>'Conditions of people affected'!Q133</f>
        <v>1</v>
      </c>
      <c r="R132" s="53">
        <f t="shared" si="19"/>
        <v>3.1</v>
      </c>
      <c r="S132" s="53">
        <f>'Complexity of the crisis'!X133</f>
        <v>2.6</v>
      </c>
      <c r="T132" s="53">
        <f>'Complexity of the crisis'!AN133</f>
        <v>3.5</v>
      </c>
      <c r="U132" s="139" t="str">
        <f>VLOOKUP(C132,Lists!$C$3:$E$300,3,FALSE)</f>
        <v>Africa,Africa,Africa,Europe</v>
      </c>
      <c r="V132" s="140">
        <v>45531</v>
      </c>
    </row>
    <row r="133" spans="1:22" x14ac:dyDescent="0.35">
      <c r="A133" s="64" t="str">
        <f>'Crisis Indicator Data'!A131</f>
        <v>Western Mediterranean Route</v>
      </c>
      <c r="B133" s="55" t="str">
        <f>Lists!G131</f>
        <v>Western Mediterranean Route</v>
      </c>
      <c r="C133" s="64" t="str">
        <f>'Crisis Indicator Data'!C131</f>
        <v>REG008</v>
      </c>
      <c r="D133" s="64" t="str">
        <f>'Crisis Indicator Data'!D131</f>
        <v>Algeria,Morocco,Spain</v>
      </c>
      <c r="E133" s="64" t="str">
        <f>'Crisis Indicator Data'!E131</f>
        <v>DZA,MAR,ESP</v>
      </c>
      <c r="F133" s="64">
        <f>'Crisis Indicator Data'!B131</f>
        <v>0</v>
      </c>
      <c r="G133" s="52">
        <f t="shared" ref="G133:G164" si="20">IF(OR(O133="x",L133="x"),"x",ROUND((5-GEOMEAN(((5-L133)/5*4+1),((5-O133)/5*4+1),((5-O133)/5*4+1)))/4*3.5+R133*0.3,1))</f>
        <v>2.6</v>
      </c>
      <c r="H133" s="65">
        <f t="shared" ref="H133:H164" si="21">IF(G133="x","x",ROUNDUP(G133,0))</f>
        <v>3</v>
      </c>
      <c r="I133" s="131" t="str">
        <f t="shared" ref="I133:I164" si="22">IF(O133="x","x",IF(L133="x","x",(IF(H133=5,"Very High",IF(H133=4,"High",IF(H133=3,"Medium",IF(H133=2,"Low","Very Low")))))))</f>
        <v>Medium</v>
      </c>
      <c r="J133" s="133" t="str">
        <f>INDEX(Trends!$D$3:$D$404,MATCH(C133,Trends!$C$3:$C$404,0))</f>
        <v>Stable</v>
      </c>
      <c r="K133" s="123" t="str">
        <f>IF(Reliability!B131="x","x",(IF(ROUNDUP(Reliability!B131,0)=1,"Very High",IF(ROUNDUP(Reliability!B131,0)=2,"High",IF(ROUNDUP(Reliability!B131,0)=3,"Medium",IF(ROUNDUP(Reliability!B131,0)=4,"Low","Very Low"))))))</f>
        <v>High</v>
      </c>
      <c r="L133" s="54">
        <f t="shared" ref="L133:L164" si="23">IF(OR(N133="x",M133="x"),"x",ROUND((5-GEOMEAN(((5-M133)/5*4+1),((5-N133)/5*4+1),((5-N133)/5*4+1)))/4*5,1))</f>
        <v>3.9</v>
      </c>
      <c r="M133" s="66">
        <f>'Impact of the crisis'!N134</f>
        <v>5</v>
      </c>
      <c r="N133" s="66">
        <f>'Impact of the crisis'!AB134</f>
        <v>3</v>
      </c>
      <c r="O133" s="54">
        <f>'Conditions of people affected'!R134</f>
        <v>1.8</v>
      </c>
      <c r="P133" s="66">
        <f>'Conditions of people affected'!K134</f>
        <v>2.6</v>
      </c>
      <c r="Q133" s="66">
        <f>'Conditions of people affected'!Q134</f>
        <v>1</v>
      </c>
      <c r="R133" s="53">
        <f t="shared" ref="R133:R164" si="24">IF(OR(T133="x",S133="x"),S133,ROUND((5-GEOMEAN(((5-S133)/5*4+1),((5-T133)/5*4+1)))/4*5,1))</f>
        <v>2.6</v>
      </c>
      <c r="S133" s="53">
        <f>'Complexity of the crisis'!X134</f>
        <v>2.6</v>
      </c>
      <c r="T133" s="53">
        <f>'Complexity of the crisis'!AN134</f>
        <v>2.5</v>
      </c>
      <c r="U133" s="139" t="str">
        <f>VLOOKUP(C133,Lists!$C$3:$E$300,3,FALSE)</f>
        <v>Africa,Africa,Europe</v>
      </c>
      <c r="V133" s="140">
        <v>45531</v>
      </c>
    </row>
    <row r="134" spans="1:22" x14ac:dyDescent="0.35">
      <c r="A134" s="64" t="str">
        <f>'Crisis Indicator Data'!A132</f>
        <v>Rohingya Regional Crisis</v>
      </c>
      <c r="B134" s="55" t="str">
        <f>Lists!G132</f>
        <v>Rohingya Regional Crisis</v>
      </c>
      <c r="C134" s="64" t="str">
        <f>'Crisis Indicator Data'!C132</f>
        <v>REG011</v>
      </c>
      <c r="D134" s="64" t="str">
        <f>'Crisis Indicator Data'!D132</f>
        <v>Bangladesh,Myanmar</v>
      </c>
      <c r="E134" s="64" t="str">
        <f>'Crisis Indicator Data'!E132</f>
        <v>BGD,MMR</v>
      </c>
      <c r="F134" s="64">
        <f>'Crisis Indicator Data'!B132</f>
        <v>0</v>
      </c>
      <c r="G134" s="52">
        <f t="shared" si="20"/>
        <v>4.0999999999999996</v>
      </c>
      <c r="H134" s="65">
        <f t="shared" si="21"/>
        <v>5</v>
      </c>
      <c r="I134" s="131" t="str">
        <f t="shared" si="22"/>
        <v>Very High</v>
      </c>
      <c r="J134" s="133" t="str">
        <f>INDEX(Trends!$D$3:$D$404,MATCH(C134,Trends!$C$3:$C$404,0))</f>
        <v>Stable</v>
      </c>
      <c r="K134" s="123" t="str">
        <f>IF(Reliability!B132="x","x",(IF(ROUNDUP(Reliability!B132,0)=1,"Very High",IF(ROUNDUP(Reliability!B132,0)=2,"High",IF(ROUNDUP(Reliability!B132,0)=3,"Medium",IF(ROUNDUP(Reliability!B132,0)=4,"Low","Very Low"))))))</f>
        <v>Very High</v>
      </c>
      <c r="L134" s="54">
        <f t="shared" si="23"/>
        <v>3.9</v>
      </c>
      <c r="M134" s="66">
        <f>'Impact of the crisis'!N135</f>
        <v>1.3</v>
      </c>
      <c r="N134" s="66">
        <f>'Impact of the crisis'!AB135</f>
        <v>4.5999999999999996</v>
      </c>
      <c r="O134" s="54">
        <f>'Conditions of people affected'!R135</f>
        <v>4.0999999999999996</v>
      </c>
      <c r="P134" s="66">
        <f>'Conditions of people affected'!K135</f>
        <v>4.2</v>
      </c>
      <c r="Q134" s="66">
        <f>'Conditions of people affected'!Q135</f>
        <v>4</v>
      </c>
      <c r="R134" s="53">
        <f t="shared" si="24"/>
        <v>4.4000000000000004</v>
      </c>
      <c r="S134" s="53">
        <f>'Complexity of the crisis'!X135</f>
        <v>3.6</v>
      </c>
      <c r="T134" s="53">
        <f>'Complexity of the crisis'!AN135</f>
        <v>5</v>
      </c>
      <c r="U134" s="139" t="str">
        <f>VLOOKUP(C134,Lists!$C$3:$E$300,3,FALSE)</f>
        <v>Asia,Asia</v>
      </c>
      <c r="V134" s="140">
        <v>45529</v>
      </c>
    </row>
    <row r="135" spans="1:22" x14ac:dyDescent="0.35">
      <c r="A135" s="64" t="str">
        <f>'Crisis Indicator Data'!A133</f>
        <v>Southern Africa Regional Food Security Crisis</v>
      </c>
      <c r="B135" s="55" t="str">
        <f>Lists!G133</f>
        <v>Southern Africa Regional Food Security Crisis</v>
      </c>
      <c r="C135" s="64" t="str">
        <f>'Crisis Indicator Data'!C133</f>
        <v>REG012</v>
      </c>
      <c r="D135" s="64" t="str">
        <f>'Crisis Indicator Data'!D133</f>
        <v>Madagascar,Malawi,Namibia,Eswatini,Zambia,Zimbabwe,Tanzania</v>
      </c>
      <c r="E135" s="64" t="str">
        <f>'Crisis Indicator Data'!E133</f>
        <v>MDG,MWI,NAM,SWZ,ZMB,ZWE,TZA</v>
      </c>
      <c r="F135" s="64">
        <f>'Crisis Indicator Data'!B133</f>
        <v>0</v>
      </c>
      <c r="G135" s="52">
        <f t="shared" si="20"/>
        <v>3.8</v>
      </c>
      <c r="H135" s="65">
        <f t="shared" si="21"/>
        <v>4</v>
      </c>
      <c r="I135" s="131" t="str">
        <f t="shared" si="22"/>
        <v>High</v>
      </c>
      <c r="J135" s="133" t="str">
        <f>INDEX(Trends!$D$3:$D$404,MATCH(C135,Trends!$C$3:$C$404,0))</f>
        <v>Decreasing</v>
      </c>
      <c r="K135" s="123" t="str">
        <f>IF(Reliability!B133="x","x",(IF(ROUNDUP(Reliability!B133,0)=1,"Very High",IF(ROUNDUP(Reliability!B133,0)=2,"High",IF(ROUNDUP(Reliability!B133,0)=3,"Medium",IF(ROUNDUP(Reliability!B133,0)=4,"Low","Very Low"))))))</f>
        <v>Very High</v>
      </c>
      <c r="L135" s="54">
        <f t="shared" si="23"/>
        <v>3.9</v>
      </c>
      <c r="M135" s="66">
        <f>'Impact of the crisis'!N136</f>
        <v>4.2</v>
      </c>
      <c r="N135" s="66">
        <f>'Impact of the crisis'!AB136</f>
        <v>3.7</v>
      </c>
      <c r="O135" s="54">
        <f>'Conditions of people affected'!R136</f>
        <v>4</v>
      </c>
      <c r="P135" s="66">
        <f>'Conditions of people affected'!K136</f>
        <v>5</v>
      </c>
      <c r="Q135" s="66">
        <f>'Conditions of people affected'!Q136</f>
        <v>3</v>
      </c>
      <c r="R135" s="53">
        <f t="shared" si="24"/>
        <v>3.5</v>
      </c>
      <c r="S135" s="53">
        <f>'Complexity of the crisis'!X136</f>
        <v>2.8</v>
      </c>
      <c r="T135" s="53">
        <f>'Complexity of the crisis'!AN136</f>
        <v>4</v>
      </c>
      <c r="U135" s="139" t="str">
        <f>VLOOKUP(C135,Lists!$C$3:$E$300,3,FALSE)</f>
        <v>Africa,Africa,Africa,Africa,Africa,Africa,Africa</v>
      </c>
      <c r="V135" s="140">
        <v>45528</v>
      </c>
    </row>
    <row r="136" spans="1:22" x14ac:dyDescent="0.35">
      <c r="A136" s="64" t="str">
        <f>'Crisis Indicator Data'!A134</f>
        <v>Nagorno-Karabakh Conflict</v>
      </c>
      <c r="B136" s="55" t="str">
        <f>Lists!G134</f>
        <v>Regional Nagorno-Karabakh Conflict</v>
      </c>
      <c r="C136" s="64" t="str">
        <f>'Crisis Indicator Data'!C134</f>
        <v>REG013</v>
      </c>
      <c r="D136" s="64" t="str">
        <f>'Crisis Indicator Data'!D134</f>
        <v>Armenia,Azerbaijan</v>
      </c>
      <c r="E136" s="64" t="str">
        <f>'Crisis Indicator Data'!E134</f>
        <v>ARM,AZE</v>
      </c>
      <c r="F136" s="64">
        <f>'Crisis Indicator Data'!B134</f>
        <v>0</v>
      </c>
      <c r="G136" s="52">
        <f t="shared" si="20"/>
        <v>2.2999999999999998</v>
      </c>
      <c r="H136" s="65">
        <f t="shared" si="21"/>
        <v>3</v>
      </c>
      <c r="I136" s="131" t="str">
        <f t="shared" si="22"/>
        <v>Medium</v>
      </c>
      <c r="J136" s="133" t="str">
        <f>INDEX(Trends!$D$3:$D$404,MATCH(C136,Trends!$C$3:$C$404,0))</f>
        <v>Decreasing</v>
      </c>
      <c r="K136" s="123" t="str">
        <f>IF(Reliability!B134="x","x",(IF(ROUNDUP(Reliability!B134,0)=1,"Very High",IF(ROUNDUP(Reliability!B134,0)=2,"High",IF(ROUNDUP(Reliability!B134,0)=3,"Medium",IF(ROUNDUP(Reliability!B134,0)=4,"Low","Very Low"))))))</f>
        <v>High</v>
      </c>
      <c r="L136" s="54">
        <f t="shared" si="23"/>
        <v>2</v>
      </c>
      <c r="M136" s="66">
        <f>'Impact of the crisis'!N137</f>
        <v>1.7</v>
      </c>
      <c r="N136" s="66">
        <f>'Impact of the crisis'!AB137</f>
        <v>2.2000000000000002</v>
      </c>
      <c r="O136" s="54">
        <f>'Conditions of people affected'!R137</f>
        <v>2.5</v>
      </c>
      <c r="P136" s="66">
        <f>'Conditions of people affected'!K137</f>
        <v>2</v>
      </c>
      <c r="Q136" s="66">
        <f>'Conditions of people affected'!Q137</f>
        <v>3</v>
      </c>
      <c r="R136" s="53">
        <f t="shared" si="24"/>
        <v>2.1</v>
      </c>
      <c r="S136" s="53">
        <f>'Complexity of the crisis'!X137</f>
        <v>2.2000000000000002</v>
      </c>
      <c r="T136" s="53">
        <f>'Complexity of the crisis'!AN137</f>
        <v>2</v>
      </c>
      <c r="U136" s="139" t="str">
        <f>VLOOKUP(C136,Lists!$C$3:$E$300,3,FALSE)</f>
        <v>Middle east,Middle east</v>
      </c>
      <c r="V136" s="140">
        <v>45473</v>
      </c>
    </row>
    <row r="137" spans="1:22" x14ac:dyDescent="0.35">
      <c r="A137" s="64" t="str">
        <f>'Crisis Indicator Data'!A135</f>
        <v>Eastern Africa Regional Drought Crisis</v>
      </c>
      <c r="B137" s="55" t="str">
        <f>Lists!G135</f>
        <v>Eastern Africa Regional Drought Crisis</v>
      </c>
      <c r="C137" s="64" t="str">
        <f>'Crisis Indicator Data'!C135</f>
        <v>REG014</v>
      </c>
      <c r="D137" s="64" t="str">
        <f>'Crisis Indicator Data'!D135</f>
        <v>Ethiopia,Somalia,Kenya</v>
      </c>
      <c r="E137" s="64" t="str">
        <f>'Crisis Indicator Data'!E135</f>
        <v>ETH,SOM,KEN</v>
      </c>
      <c r="F137" s="64" t="str">
        <f>'Crisis Indicator Data'!B135</f>
        <v>Drought</v>
      </c>
      <c r="G137" s="52">
        <f t="shared" si="20"/>
        <v>4.4000000000000004</v>
      </c>
      <c r="H137" s="65">
        <f t="shared" si="21"/>
        <v>5</v>
      </c>
      <c r="I137" s="131" t="str">
        <f t="shared" si="22"/>
        <v>Very High</v>
      </c>
      <c r="J137" s="133" t="str">
        <f>INDEX(Trends!$D$3:$D$404,MATCH(C137,Trends!$C$3:$C$404,0))</f>
        <v>Increasing</v>
      </c>
      <c r="K137" s="123" t="str">
        <f>IF(Reliability!B135="x","x",(IF(ROUNDUP(Reliability!B135,0)=1,"Very High",IF(ROUNDUP(Reliability!B135,0)=2,"High",IF(ROUNDUP(Reliability!B135,0)=3,"Medium",IF(ROUNDUP(Reliability!B135,0)=4,"Low","Very Low"))))))</f>
        <v>High</v>
      </c>
      <c r="L137" s="54">
        <f t="shared" si="23"/>
        <v>4.2</v>
      </c>
      <c r="M137" s="66">
        <f>'Impact of the crisis'!N138</f>
        <v>4.5999999999999996</v>
      </c>
      <c r="N137" s="66">
        <f>'Impact of the crisis'!AB138</f>
        <v>4</v>
      </c>
      <c r="O137" s="54">
        <f>'Conditions of people affected'!R138</f>
        <v>4.5</v>
      </c>
      <c r="P137" s="66">
        <f>'Conditions of people affected'!K138</f>
        <v>5</v>
      </c>
      <c r="Q137" s="66">
        <f>'Conditions of people affected'!Q138</f>
        <v>4</v>
      </c>
      <c r="R137" s="53">
        <f t="shared" si="24"/>
        <v>4.5</v>
      </c>
      <c r="S137" s="53">
        <f>'Complexity of the crisis'!X138</f>
        <v>3.8</v>
      </c>
      <c r="T137" s="53">
        <f>'Complexity of the crisis'!AN138</f>
        <v>5</v>
      </c>
      <c r="U137" s="139" t="str">
        <f>VLOOKUP(C137,Lists!$C$3:$E$300,3,FALSE)</f>
        <v>Africa,Africa,Africa</v>
      </c>
      <c r="V137" s="140">
        <v>45531</v>
      </c>
    </row>
    <row r="138" spans="1:22" x14ac:dyDescent="0.35">
      <c r="A138" s="64" t="str">
        <f>'Crisis Indicator Data'!A136</f>
        <v>Turkiye / Syria earthquake</v>
      </c>
      <c r="B138" s="55" t="str">
        <f>Lists!G136</f>
        <v>Turkiye / Syria earthquake (regional crisis)</v>
      </c>
      <c r="C138" s="64" t="str">
        <f>'Crisis Indicator Data'!C136</f>
        <v>REG015</v>
      </c>
      <c r="D138" s="64" t="str">
        <f>'Crisis Indicator Data'!D136</f>
        <v>Türkiye,Syria</v>
      </c>
      <c r="E138" s="64" t="str">
        <f>'Crisis Indicator Data'!E136</f>
        <v>TUR,SYR</v>
      </c>
      <c r="F138" s="64" t="str">
        <f>'Crisis Indicator Data'!B136</f>
        <v>Earthquake</v>
      </c>
      <c r="G138" s="52">
        <f t="shared" si="20"/>
        <v>3.6</v>
      </c>
      <c r="H138" s="65">
        <f t="shared" si="21"/>
        <v>4</v>
      </c>
      <c r="I138" s="131" t="str">
        <f t="shared" si="22"/>
        <v>High</v>
      </c>
      <c r="J138" s="133" t="str">
        <f>INDEX(Trends!$D$3:$D$404,MATCH(C138,Trends!$C$3:$C$404,0))</f>
        <v>Stable</v>
      </c>
      <c r="K138" s="123" t="str">
        <f>IF(Reliability!B136="x","x",(IF(ROUNDUP(Reliability!B136,0)=1,"Very High",IF(ROUNDUP(Reliability!B136,0)=2,"High",IF(ROUNDUP(Reliability!B136,0)=3,"Medium",IF(ROUNDUP(Reliability!B136,0)=4,"Low","Very Low"))))))</f>
        <v>Medium</v>
      </c>
      <c r="L138" s="54">
        <f t="shared" si="23"/>
        <v>3.4</v>
      </c>
      <c r="M138" s="66">
        <f>'Impact of the crisis'!N139</f>
        <v>2.6</v>
      </c>
      <c r="N138" s="66">
        <f>'Impact of the crisis'!AB139</f>
        <v>3.7</v>
      </c>
      <c r="O138" s="54">
        <f>'Conditions of people affected'!R139</f>
        <v>3.6</v>
      </c>
      <c r="P138" s="66">
        <f>'Conditions of people affected'!K139</f>
        <v>4.2</v>
      </c>
      <c r="Q138" s="66">
        <f>'Conditions of people affected'!Q139</f>
        <v>3</v>
      </c>
      <c r="R138" s="53">
        <f t="shared" si="24"/>
        <v>3.9</v>
      </c>
      <c r="S138" s="53">
        <f>'Complexity of the crisis'!X139</f>
        <v>3.1</v>
      </c>
      <c r="T138" s="53">
        <f>'Complexity of the crisis'!AN139</f>
        <v>4.5</v>
      </c>
      <c r="U138" s="139" t="str">
        <f>VLOOKUP(C138,Lists!$C$3:$E$300,3,FALSE)</f>
        <v>Middle east,Middle east</v>
      </c>
      <c r="V138" s="140">
        <v>45462</v>
      </c>
    </row>
    <row r="139" spans="1:22" x14ac:dyDescent="0.35">
      <c r="A139" s="67" t="str">
        <f>'Crisis Indicator Data'!A137</f>
        <v>Displacement from Russia-Ukraine conflict in Romania</v>
      </c>
      <c r="B139" s="55" t="str">
        <f>Lists!G137</f>
        <v>Displacement from Russia-Ukraine conflict</v>
      </c>
      <c r="C139" s="67" t="str">
        <f>'Crisis Indicator Data'!C137</f>
        <v>ROU002</v>
      </c>
      <c r="D139" s="67" t="str">
        <f>'Crisis Indicator Data'!D137</f>
        <v>Romania</v>
      </c>
      <c r="E139" s="67" t="str">
        <f>'Crisis Indicator Data'!E137</f>
        <v>ROU</v>
      </c>
      <c r="F139" s="67" t="str">
        <f>'Crisis Indicator Data'!B137</f>
        <v>Conflict,Displacement</v>
      </c>
      <c r="G139" s="52">
        <f t="shared" si="20"/>
        <v>1.6</v>
      </c>
      <c r="H139" s="68">
        <f t="shared" si="21"/>
        <v>2</v>
      </c>
      <c r="I139" s="132" t="str">
        <f t="shared" si="22"/>
        <v>Low</v>
      </c>
      <c r="J139" s="133" t="str">
        <f>INDEX(Trends!$D$3:$D$404,MATCH(C139,Trends!$C$3:$C$404,0))</f>
        <v>Stable</v>
      </c>
      <c r="K139" s="123" t="str">
        <f>IF(Reliability!B137="x","x",(IF(ROUNDUP(Reliability!B137,0)=1,"Very High",IF(ROUNDUP(Reliability!B137,0)=2,"High",IF(ROUNDUP(Reliability!B137,0)=3,"Medium",IF(ROUNDUP(Reliability!B137,0)=4,"Low","Very Low"))))))</f>
        <v>Very High</v>
      </c>
      <c r="L139" s="54">
        <f t="shared" si="23"/>
        <v>2.9</v>
      </c>
      <c r="M139" s="69">
        <f>'Impact of the crisis'!N140</f>
        <v>4.5999999999999996</v>
      </c>
      <c r="N139" s="69">
        <f>'Impact of the crisis'!AB140</f>
        <v>1.5</v>
      </c>
      <c r="O139" s="54">
        <f>'Conditions of people affected'!R140</f>
        <v>1.25</v>
      </c>
      <c r="P139" s="69">
        <f>'Conditions of people affected'!K140</f>
        <v>1.5</v>
      </c>
      <c r="Q139" s="69">
        <f>'Conditions of people affected'!Q140</f>
        <v>1</v>
      </c>
      <c r="R139" s="53">
        <f t="shared" si="24"/>
        <v>1.1000000000000001</v>
      </c>
      <c r="S139" s="53">
        <f>'Complexity of the crisis'!X140</f>
        <v>1.2</v>
      </c>
      <c r="T139" s="53">
        <f>'Complexity of the crisis'!AN140</f>
        <v>1</v>
      </c>
      <c r="U139" s="139" t="str">
        <f>VLOOKUP(C139,Lists!$C$3:$E$300,3,FALSE)</f>
        <v>Europe</v>
      </c>
      <c r="V139" s="140">
        <v>45526</v>
      </c>
    </row>
    <row r="140" spans="1:22" x14ac:dyDescent="0.35">
      <c r="A140" s="67" t="str">
        <f>'Crisis Indicator Data'!A138</f>
        <v>Displacement from Russia-Ukraine conflict in Russia</v>
      </c>
      <c r="B140" s="55" t="str">
        <f>Lists!G138</f>
        <v>Displacement from Russia-Ukraine conflict</v>
      </c>
      <c r="C140" s="67" t="str">
        <f>'Crisis Indicator Data'!C138</f>
        <v>RUS002</v>
      </c>
      <c r="D140" s="67" t="str">
        <f>'Crisis Indicator Data'!D138</f>
        <v>Russia</v>
      </c>
      <c r="E140" s="67" t="str">
        <f>'Crisis Indicator Data'!E138</f>
        <v>RUS</v>
      </c>
      <c r="F140" s="67" t="str">
        <f>'Crisis Indicator Data'!B138</f>
        <v>Conflict,Displacement</v>
      </c>
      <c r="G140" s="52">
        <f t="shared" si="20"/>
        <v>2.8</v>
      </c>
      <c r="H140" s="68">
        <f t="shared" si="21"/>
        <v>3</v>
      </c>
      <c r="I140" s="132" t="str">
        <f t="shared" si="22"/>
        <v>Medium</v>
      </c>
      <c r="J140" s="133" t="str">
        <f>INDEX(Trends!$D$3:$D$404,MATCH(C140,Trends!$C$3:$C$404,0))</f>
        <v>Stable</v>
      </c>
      <c r="K140" s="123" t="str">
        <f>IF(Reliability!B138="x","x",(IF(ROUNDUP(Reliability!B138,0)=1,"Very High",IF(ROUNDUP(Reliability!B138,0)=2,"High",IF(ROUNDUP(Reliability!B138,0)=3,"Medium",IF(ROUNDUP(Reliability!B138,0)=4,"Low","Very Low"))))))</f>
        <v>High</v>
      </c>
      <c r="L140" s="54">
        <f t="shared" si="23"/>
        <v>3.6</v>
      </c>
      <c r="M140" s="69">
        <f>'Impact of the crisis'!N141</f>
        <v>5</v>
      </c>
      <c r="N140" s="69">
        <f>'Impact of the crisis'!AB141</f>
        <v>2.2999999999999998</v>
      </c>
      <c r="O140" s="54">
        <f>'Conditions of people affected'!R141</f>
        <v>2.25</v>
      </c>
      <c r="P140" s="69">
        <f>'Conditions of people affected'!K141</f>
        <v>3.5</v>
      </c>
      <c r="Q140" s="69">
        <f>'Conditions of people affected'!Q141</f>
        <v>1</v>
      </c>
      <c r="R140" s="53">
        <f t="shared" si="24"/>
        <v>2.9</v>
      </c>
      <c r="S140" s="53">
        <f>'Complexity of the crisis'!X141</f>
        <v>3.2</v>
      </c>
      <c r="T140" s="53">
        <f>'Complexity of the crisis'!AN141</f>
        <v>2.5</v>
      </c>
      <c r="U140" s="139" t="str">
        <f>VLOOKUP(C140,Lists!$C$3:$E$300,3,FALSE)</f>
        <v>Europe</v>
      </c>
      <c r="V140" s="140">
        <v>45526</v>
      </c>
    </row>
    <row r="141" spans="1:22" x14ac:dyDescent="0.35">
      <c r="A141" s="67" t="str">
        <f>'Crisis Indicator Data'!A139</f>
        <v>Burundi and DRC refugees in Rwanda</v>
      </c>
      <c r="B141" s="55" t="str">
        <f>Lists!G139</f>
        <v>Refugees</v>
      </c>
      <c r="C141" s="67" t="str">
        <f>'Crisis Indicator Data'!C139</f>
        <v>RWA002</v>
      </c>
      <c r="D141" s="67" t="str">
        <f>'Crisis Indicator Data'!D139</f>
        <v>Rwanda</v>
      </c>
      <c r="E141" s="67" t="str">
        <f>'Crisis Indicator Data'!E139</f>
        <v>RWA</v>
      </c>
      <c r="F141" s="67" t="str">
        <f>'Crisis Indicator Data'!B139</f>
        <v>Displacement</v>
      </c>
      <c r="G141" s="52">
        <f t="shared" si="20"/>
        <v>2.4</v>
      </c>
      <c r="H141" s="68">
        <f t="shared" si="21"/>
        <v>3</v>
      </c>
      <c r="I141" s="132" t="str">
        <f t="shared" si="22"/>
        <v>Medium</v>
      </c>
      <c r="J141" s="133" t="str">
        <f>INDEX(Trends!$D$3:$D$404,MATCH(C141,Trends!$C$3:$C$404,0))</f>
        <v>Stable</v>
      </c>
      <c r="K141" s="123" t="str">
        <f>IF(Reliability!B139="x","x",(IF(ROUNDUP(Reliability!B139,0)=1,"Very High",IF(ROUNDUP(Reliability!B139,0)=2,"High",IF(ROUNDUP(Reliability!B139,0)=3,"Medium",IF(ROUNDUP(Reliability!B139,0)=4,"Low","Very Low"))))))</f>
        <v>Medium</v>
      </c>
      <c r="L141" s="54">
        <f t="shared" si="23"/>
        <v>2.5</v>
      </c>
      <c r="M141" s="69">
        <f>'Impact of the crisis'!N142</f>
        <v>2.2000000000000002</v>
      </c>
      <c r="N141" s="69">
        <f>'Impact of the crisis'!AB142</f>
        <v>2.7</v>
      </c>
      <c r="O141" s="54">
        <f>'Conditions of people affected'!R142</f>
        <v>2.4500000000000002</v>
      </c>
      <c r="P141" s="69">
        <f>'Conditions of people affected'!K142</f>
        <v>1.9</v>
      </c>
      <c r="Q141" s="69">
        <f>'Conditions of people affected'!Q142</f>
        <v>3</v>
      </c>
      <c r="R141" s="53">
        <f t="shared" si="24"/>
        <v>2.2999999999999998</v>
      </c>
      <c r="S141" s="53">
        <f>'Complexity of the crisis'!X142</f>
        <v>3</v>
      </c>
      <c r="T141" s="53">
        <f>'Complexity of the crisis'!AN142</f>
        <v>1.5</v>
      </c>
      <c r="U141" s="139" t="str">
        <f>VLOOKUP(C141,Lists!$C$3:$E$300,3,FALSE)</f>
        <v>Africa</v>
      </c>
      <c r="V141" s="140">
        <v>45531</v>
      </c>
    </row>
    <row r="142" spans="1:22" x14ac:dyDescent="0.35">
      <c r="A142" s="67" t="str">
        <f>'Crisis Indicator Data'!A140</f>
        <v>Complex crisis in Sudan</v>
      </c>
      <c r="B142" s="55" t="str">
        <f>Lists!G140</f>
        <v>Complex crisis</v>
      </c>
      <c r="C142" s="67" t="str">
        <f>'Crisis Indicator Data'!C140</f>
        <v>SDN001</v>
      </c>
      <c r="D142" s="67" t="str">
        <f>'Crisis Indicator Data'!D140</f>
        <v>Sudan</v>
      </c>
      <c r="E142" s="67" t="str">
        <f>'Crisis Indicator Data'!E140</f>
        <v>SDN</v>
      </c>
      <c r="F142" s="67" t="str">
        <f>'Crisis Indicator Data'!B140</f>
        <v>Displacement,Violence,Floods</v>
      </c>
      <c r="G142" s="52">
        <f t="shared" si="20"/>
        <v>4.9000000000000004</v>
      </c>
      <c r="H142" s="68">
        <f t="shared" si="21"/>
        <v>5</v>
      </c>
      <c r="I142" s="132" t="str">
        <f t="shared" si="22"/>
        <v>Very High</v>
      </c>
      <c r="J142" s="133" t="str">
        <f>INDEX(Trends!$D$3:$D$404,MATCH(C142,Trends!$C$3:$C$404,0))</f>
        <v>Stable</v>
      </c>
      <c r="K142" s="123" t="str">
        <f>IF(Reliability!B140="x","x",(IF(ROUNDUP(Reliability!B140,0)=1,"Very High",IF(ROUNDUP(Reliability!B140,0)=2,"High",IF(ROUNDUP(Reliability!B140,0)=3,"Medium",IF(ROUNDUP(Reliability!B140,0)=4,"Low","Very Low"))))))</f>
        <v>High</v>
      </c>
      <c r="L142" s="54">
        <f t="shared" si="23"/>
        <v>5</v>
      </c>
      <c r="M142" s="69">
        <f>'Impact of the crisis'!N143</f>
        <v>5</v>
      </c>
      <c r="N142" s="69">
        <f>'Impact of the crisis'!AB143</f>
        <v>5</v>
      </c>
      <c r="O142" s="54">
        <f>'Conditions of people affected'!R143</f>
        <v>5</v>
      </c>
      <c r="P142" s="69">
        <f>'Conditions of people affected'!K143</f>
        <v>5</v>
      </c>
      <c r="Q142" s="69">
        <f>'Conditions of people affected'!Q143</f>
        <v>5</v>
      </c>
      <c r="R142" s="53">
        <f t="shared" si="24"/>
        <v>4.7</v>
      </c>
      <c r="S142" s="53">
        <f>'Complexity of the crisis'!X143</f>
        <v>4.3</v>
      </c>
      <c r="T142" s="53">
        <f>'Complexity of the crisis'!AN143</f>
        <v>5</v>
      </c>
      <c r="U142" s="139" t="str">
        <f>VLOOKUP(C142,Lists!$C$3:$E$300,3,FALSE)</f>
        <v>Africa</v>
      </c>
      <c r="V142" s="140">
        <v>45530</v>
      </c>
    </row>
    <row r="143" spans="1:22" x14ac:dyDescent="0.35">
      <c r="A143" s="67" t="str">
        <f>'Crisis Indicator Data'!A141</f>
        <v>Refugees in Sudan</v>
      </c>
      <c r="B143" s="55" t="str">
        <f>Lists!G141</f>
        <v>Refugees</v>
      </c>
      <c r="C143" s="67" t="str">
        <f>'Crisis Indicator Data'!C141</f>
        <v>SDN005</v>
      </c>
      <c r="D143" s="67" t="str">
        <f>'Crisis Indicator Data'!D141</f>
        <v>Sudan</v>
      </c>
      <c r="E143" s="67" t="str">
        <f>'Crisis Indicator Data'!E141</f>
        <v>SDN</v>
      </c>
      <c r="F143" s="67" t="str">
        <f>'Crisis Indicator Data'!B141</f>
        <v>Displacement</v>
      </c>
      <c r="G143" s="52">
        <f t="shared" si="20"/>
        <v>3.2</v>
      </c>
      <c r="H143" s="68">
        <f t="shared" si="21"/>
        <v>4</v>
      </c>
      <c r="I143" s="132" t="str">
        <f t="shared" si="22"/>
        <v>High</v>
      </c>
      <c r="J143" s="133" t="str">
        <f>INDEX(Trends!$D$3:$D$404,MATCH(C143,Trends!$C$3:$C$404,0))</f>
        <v>Decreasing</v>
      </c>
      <c r="K143" s="123" t="str">
        <f>IF(Reliability!B141="x","x",(IF(ROUNDUP(Reliability!B141,0)=1,"Very High",IF(ROUNDUP(Reliability!B141,0)=2,"High",IF(ROUNDUP(Reliability!B141,0)=3,"Medium",IF(ROUNDUP(Reliability!B141,0)=4,"Low","Very Low"))))))</f>
        <v>Very High</v>
      </c>
      <c r="L143" s="54">
        <f t="shared" si="23"/>
        <v>3.6</v>
      </c>
      <c r="M143" s="69">
        <f>'Impact of the crisis'!N144</f>
        <v>5</v>
      </c>
      <c r="N143" s="69">
        <f>'Impact of the crisis'!AB144</f>
        <v>2.5</v>
      </c>
      <c r="O143" s="54">
        <f>'Conditions of people affected'!R144</f>
        <v>2.65</v>
      </c>
      <c r="P143" s="69">
        <f>'Conditions of people affected'!K144</f>
        <v>3.3</v>
      </c>
      <c r="Q143" s="69">
        <f>'Conditions of people affected'!Q144</f>
        <v>2</v>
      </c>
      <c r="R143" s="53">
        <f t="shared" si="24"/>
        <v>3.7</v>
      </c>
      <c r="S143" s="53">
        <f>'Complexity of the crisis'!X144</f>
        <v>4.3</v>
      </c>
      <c r="T143" s="53">
        <f>'Complexity of the crisis'!AN144</f>
        <v>3</v>
      </c>
      <c r="U143" s="139" t="str">
        <f>VLOOKUP(C143,Lists!$C$3:$E$300,3,FALSE)</f>
        <v>Africa</v>
      </c>
      <c r="V143" s="140">
        <v>45530</v>
      </c>
    </row>
    <row r="144" spans="1:22" x14ac:dyDescent="0.35">
      <c r="A144" s="67" t="str">
        <f>'Crisis Indicator Data'!A142</f>
        <v>Drought in Senegal</v>
      </c>
      <c r="B144" s="55" t="str">
        <f>Lists!G142</f>
        <v>Drought</v>
      </c>
      <c r="C144" s="67" t="str">
        <f>'Crisis Indicator Data'!C142</f>
        <v>SEN002</v>
      </c>
      <c r="D144" s="67" t="str">
        <f>'Crisis Indicator Data'!D142</f>
        <v>Senegal</v>
      </c>
      <c r="E144" s="67" t="str">
        <f>'Crisis Indicator Data'!E142</f>
        <v>SEN</v>
      </c>
      <c r="F144" s="67" t="str">
        <f>'Crisis Indicator Data'!B142</f>
        <v>Drought</v>
      </c>
      <c r="G144" s="52">
        <f t="shared" si="20"/>
        <v>2.2999999999999998</v>
      </c>
      <c r="H144" s="68">
        <f t="shared" si="21"/>
        <v>3</v>
      </c>
      <c r="I144" s="132" t="str">
        <f t="shared" si="22"/>
        <v>Medium</v>
      </c>
      <c r="J144" s="133" t="str">
        <f>INDEX(Trends!$D$3:$D$404,MATCH(C144,Trends!$C$3:$C$404,0))</f>
        <v>Increasing</v>
      </c>
      <c r="K144" s="123" t="str">
        <f>IF(Reliability!B142="x","x",(IF(ROUNDUP(Reliability!B142,0)=1,"Very High",IF(ROUNDUP(Reliability!B142,0)=2,"High",IF(ROUNDUP(Reliability!B142,0)=3,"Medium",IF(ROUNDUP(Reliability!B142,0)=4,"Low","Very Low"))))))</f>
        <v>High</v>
      </c>
      <c r="L144" s="54">
        <f t="shared" si="23"/>
        <v>2.8</v>
      </c>
      <c r="M144" s="69">
        <f>'Impact of the crisis'!N145</f>
        <v>4.5</v>
      </c>
      <c r="N144" s="69">
        <f>'Impact of the crisis'!AB145</f>
        <v>1.5</v>
      </c>
      <c r="O144" s="54">
        <f>'Conditions of people affected'!R145</f>
        <v>2.4500000000000002</v>
      </c>
      <c r="P144" s="69">
        <f>'Conditions of people affected'!K145</f>
        <v>2.9</v>
      </c>
      <c r="Q144" s="69">
        <f>'Conditions of people affected'!Q145</f>
        <v>2</v>
      </c>
      <c r="R144" s="53">
        <f t="shared" si="24"/>
        <v>1.6</v>
      </c>
      <c r="S144" s="53">
        <f>'Complexity of the crisis'!X145</f>
        <v>2.2000000000000002</v>
      </c>
      <c r="T144" s="53">
        <f>'Complexity of the crisis'!AN145</f>
        <v>1</v>
      </c>
      <c r="U144" s="139" t="str">
        <f>VLOOKUP(C144,Lists!$C$3:$E$300,3,FALSE)</f>
        <v>Africa</v>
      </c>
      <c r="V144" s="140">
        <v>45531</v>
      </c>
    </row>
    <row r="145" spans="1:22" x14ac:dyDescent="0.35">
      <c r="A145" s="67" t="str">
        <f>'Crisis Indicator Data'!A143</f>
        <v>Complex crisis in El Salvador</v>
      </c>
      <c r="B145" s="55" t="str">
        <f>Lists!G143</f>
        <v>Complex crisis</v>
      </c>
      <c r="C145" s="67" t="str">
        <f>'Crisis Indicator Data'!C143</f>
        <v>SLV001</v>
      </c>
      <c r="D145" s="67" t="str">
        <f>'Crisis Indicator Data'!D143</f>
        <v>El Salvador</v>
      </c>
      <c r="E145" s="67" t="str">
        <f>'Crisis Indicator Data'!E143</f>
        <v>SLV</v>
      </c>
      <c r="F145" s="67" t="str">
        <f>'Crisis Indicator Data'!B143</f>
        <v>Displacement,Violence,Floods,Drought</v>
      </c>
      <c r="G145" s="52">
        <f t="shared" si="20"/>
        <v>3.1</v>
      </c>
      <c r="H145" s="68">
        <f t="shared" si="21"/>
        <v>4</v>
      </c>
      <c r="I145" s="132" t="str">
        <f t="shared" si="22"/>
        <v>High</v>
      </c>
      <c r="J145" s="133" t="str">
        <f>INDEX(Trends!$D$3:$D$404,MATCH(C145,Trends!$C$3:$C$404,0))</f>
        <v>Decreasing</v>
      </c>
      <c r="K145" s="123" t="str">
        <f>IF(Reliability!B143="x","x",(IF(ROUNDUP(Reliability!B143,0)=1,"Very High",IF(ROUNDUP(Reliability!B143,0)=2,"High",IF(ROUNDUP(Reliability!B143,0)=3,"Medium",IF(ROUNDUP(Reliability!B143,0)=4,"Low","Very Low"))))))</f>
        <v>Very High</v>
      </c>
      <c r="L145" s="54">
        <f t="shared" si="23"/>
        <v>2.9</v>
      </c>
      <c r="M145" s="69">
        <f>'Impact of the crisis'!N146</f>
        <v>3.7</v>
      </c>
      <c r="N145" s="69">
        <f>'Impact of the crisis'!AB146</f>
        <v>2.4</v>
      </c>
      <c r="O145" s="54">
        <f>'Conditions of people affected'!R146</f>
        <v>3.7</v>
      </c>
      <c r="P145" s="69">
        <f>'Conditions of people affected'!K146</f>
        <v>3.4</v>
      </c>
      <c r="Q145" s="69">
        <f>'Conditions of people affected'!Q146</f>
        <v>4</v>
      </c>
      <c r="R145" s="53">
        <f t="shared" si="24"/>
        <v>2.2999999999999998</v>
      </c>
      <c r="S145" s="53">
        <f>'Complexity of the crisis'!X146</f>
        <v>2.1</v>
      </c>
      <c r="T145" s="53">
        <f>'Complexity of the crisis'!AN146</f>
        <v>2.5</v>
      </c>
      <c r="U145" s="139" t="str">
        <f>VLOOKUP(C145,Lists!$C$3:$E$300,3,FALSE)</f>
        <v>Americas</v>
      </c>
      <c r="V145" s="140">
        <v>45530</v>
      </c>
    </row>
    <row r="146" spans="1:22" x14ac:dyDescent="0.35">
      <c r="A146" s="67" t="str">
        <f>'Crisis Indicator Data'!A144</f>
        <v>Complex crisis in Somalia</v>
      </c>
      <c r="B146" s="55" t="str">
        <f>Lists!G144</f>
        <v>Complex crisis</v>
      </c>
      <c r="C146" s="67" t="str">
        <f>'Crisis Indicator Data'!C144</f>
        <v>SOM001</v>
      </c>
      <c r="D146" s="67" t="str">
        <f>'Crisis Indicator Data'!D144</f>
        <v>Somalia</v>
      </c>
      <c r="E146" s="67" t="str">
        <f>'Crisis Indicator Data'!E144</f>
        <v>SOM</v>
      </c>
      <c r="F146" s="67" t="str">
        <f>'Crisis Indicator Data'!B144</f>
        <v>Conflict,Displacement,Floods,Drought</v>
      </c>
      <c r="G146" s="52">
        <f t="shared" si="20"/>
        <v>4.7</v>
      </c>
      <c r="H146" s="68">
        <f t="shared" si="21"/>
        <v>5</v>
      </c>
      <c r="I146" s="132" t="str">
        <f t="shared" si="22"/>
        <v>Very High</v>
      </c>
      <c r="J146" s="133" t="str">
        <f>INDEX(Trends!$D$3:$D$404,MATCH(C146,Trends!$C$3:$C$404,0))</f>
        <v>Increasing</v>
      </c>
      <c r="K146" s="123" t="str">
        <f>IF(Reliability!B144="x","x",(IF(ROUNDUP(Reliability!B144,0)=1,"Very High",IF(ROUNDUP(Reliability!B144,0)=2,"High",IF(ROUNDUP(Reliability!B144,0)=3,"Medium",IF(ROUNDUP(Reliability!B144,0)=4,"Low","Very Low"))))))</f>
        <v>Very High</v>
      </c>
      <c r="L146" s="54">
        <f t="shared" si="23"/>
        <v>4.8</v>
      </c>
      <c r="M146" s="69">
        <f>'Impact of the crisis'!N147</f>
        <v>4.7</v>
      </c>
      <c r="N146" s="69">
        <f>'Impact of the crisis'!AB147</f>
        <v>4.9000000000000004</v>
      </c>
      <c r="O146" s="54">
        <f>'Conditions of people affected'!R147</f>
        <v>4.8499999999999996</v>
      </c>
      <c r="P146" s="69">
        <f>'Conditions of people affected'!K147</f>
        <v>4.7</v>
      </c>
      <c r="Q146" s="69">
        <f>'Conditions of people affected'!Q147</f>
        <v>5</v>
      </c>
      <c r="R146" s="53">
        <f t="shared" si="24"/>
        <v>4.5</v>
      </c>
      <c r="S146" s="53">
        <f>'Complexity of the crisis'!X147</f>
        <v>3.8</v>
      </c>
      <c r="T146" s="53">
        <f>'Complexity of the crisis'!AN147</f>
        <v>5</v>
      </c>
      <c r="U146" s="139" t="str">
        <f>VLOOKUP(C146,Lists!$C$3:$E$300,3,FALSE)</f>
        <v>Africa</v>
      </c>
      <c r="V146" s="140">
        <v>45531</v>
      </c>
    </row>
    <row r="147" spans="1:22" x14ac:dyDescent="0.35">
      <c r="A147" s="67" t="str">
        <f>'Crisis Indicator Data'!A145</f>
        <v>Mixed Migration Flows in Somalia</v>
      </c>
      <c r="B147" s="55" t="str">
        <f>Lists!G145</f>
        <v>Mixed Migration</v>
      </c>
      <c r="C147" s="67" t="str">
        <f>'Crisis Indicator Data'!C145</f>
        <v>SOM002</v>
      </c>
      <c r="D147" s="67" t="str">
        <f>'Crisis Indicator Data'!D145</f>
        <v>Somalia</v>
      </c>
      <c r="E147" s="67" t="str">
        <f>'Crisis Indicator Data'!E145</f>
        <v>SOM</v>
      </c>
      <c r="F147" s="67" t="str">
        <f>'Crisis Indicator Data'!B145</f>
        <v>Displacement</v>
      </c>
      <c r="G147" s="52">
        <f t="shared" si="20"/>
        <v>2.1</v>
      </c>
      <c r="H147" s="68">
        <f t="shared" si="21"/>
        <v>3</v>
      </c>
      <c r="I147" s="132" t="str">
        <f t="shared" si="22"/>
        <v>Medium</v>
      </c>
      <c r="J147" s="133" t="str">
        <f>INDEX(Trends!$D$3:$D$404,MATCH(C147,Trends!$C$3:$C$404,0))</f>
        <v>Increasing</v>
      </c>
      <c r="K147" s="123" t="str">
        <f>IF(Reliability!B145="x","x",(IF(ROUNDUP(Reliability!B145,0)=1,"Very High",IF(ROUNDUP(Reliability!B145,0)=2,"High",IF(ROUNDUP(Reliability!B145,0)=3,"Medium",IF(ROUNDUP(Reliability!B145,0)=4,"Low","Very Low"))))))</f>
        <v>Very High</v>
      </c>
      <c r="L147" s="54">
        <f t="shared" si="23"/>
        <v>2</v>
      </c>
      <c r="M147" s="69">
        <f>'Impact of the crisis'!N148</f>
        <v>1.5</v>
      </c>
      <c r="N147" s="69">
        <f>'Impact of the crisis'!AB148</f>
        <v>2.2999999999999998</v>
      </c>
      <c r="O147" s="54">
        <f>'Conditions of people affected'!R148</f>
        <v>1</v>
      </c>
      <c r="P147" s="69">
        <f>'Conditions of people affected'!K148</f>
        <v>1</v>
      </c>
      <c r="Q147" s="69">
        <f>'Conditions of people affected'!Q148</f>
        <v>1</v>
      </c>
      <c r="R147" s="53">
        <f t="shared" si="24"/>
        <v>3.7</v>
      </c>
      <c r="S147" s="53">
        <f>'Complexity of the crisis'!X148</f>
        <v>3.8</v>
      </c>
      <c r="T147" s="53">
        <f>'Complexity of the crisis'!AN148</f>
        <v>3.5</v>
      </c>
      <c r="U147" s="139" t="str">
        <f>VLOOKUP(C147,Lists!$C$3:$E$300,3,FALSE)</f>
        <v>Africa</v>
      </c>
      <c r="V147" s="140">
        <v>45531</v>
      </c>
    </row>
    <row r="148" spans="1:22" x14ac:dyDescent="0.35">
      <c r="A148" s="67" t="str">
        <f>'Crisis Indicator Data'!A146</f>
        <v>Complex crisis in South Sudan</v>
      </c>
      <c r="B148" s="55" t="str">
        <f>Lists!G146</f>
        <v>Complex crisis</v>
      </c>
      <c r="C148" s="67" t="str">
        <f>'Crisis Indicator Data'!C146</f>
        <v>SSD001</v>
      </c>
      <c r="D148" s="67" t="str">
        <f>'Crisis Indicator Data'!D146</f>
        <v>South Sudan</v>
      </c>
      <c r="E148" s="67" t="str">
        <f>'Crisis Indicator Data'!E146</f>
        <v>SSD</v>
      </c>
      <c r="F148" s="67" t="str">
        <f>'Crisis Indicator Data'!B146</f>
        <v>Conflict,Floods,Displacement</v>
      </c>
      <c r="G148" s="52">
        <f t="shared" si="20"/>
        <v>4.4000000000000004</v>
      </c>
      <c r="H148" s="68">
        <f t="shared" si="21"/>
        <v>5</v>
      </c>
      <c r="I148" s="132" t="str">
        <f t="shared" si="22"/>
        <v>Very High</v>
      </c>
      <c r="J148" s="133" t="str">
        <f>INDEX(Trends!$D$3:$D$404,MATCH(C148,Trends!$C$3:$C$404,0))</f>
        <v>Increasing</v>
      </c>
      <c r="K148" s="123" t="str">
        <f>IF(Reliability!B146="x","x",(IF(ROUNDUP(Reliability!B146,0)=1,"Very High",IF(ROUNDUP(Reliability!B146,0)=2,"High",IF(ROUNDUP(Reliability!B146,0)=3,"Medium",IF(ROUNDUP(Reliability!B146,0)=4,"Low","Very Low"))))))</f>
        <v>Very High</v>
      </c>
      <c r="L148" s="54">
        <f t="shared" si="23"/>
        <v>4.5</v>
      </c>
      <c r="M148" s="69">
        <f>'Impact of the crisis'!N149</f>
        <v>4.5999999999999996</v>
      </c>
      <c r="N148" s="69">
        <f>'Impact of the crisis'!AB149</f>
        <v>4.5</v>
      </c>
      <c r="O148" s="54">
        <f>'Conditions of people affected'!R149</f>
        <v>4.45</v>
      </c>
      <c r="P148" s="69">
        <f>'Conditions of people affected'!K149</f>
        <v>4.9000000000000004</v>
      </c>
      <c r="Q148" s="69">
        <f>'Conditions of people affected'!Q149</f>
        <v>4</v>
      </c>
      <c r="R148" s="53">
        <f t="shared" si="24"/>
        <v>4.2</v>
      </c>
      <c r="S148" s="53">
        <f>'Complexity of the crisis'!X149</f>
        <v>3.8</v>
      </c>
      <c r="T148" s="53">
        <f>'Complexity of the crisis'!AN149</f>
        <v>4.5</v>
      </c>
      <c r="U148" s="139" t="str">
        <f>VLOOKUP(C148,Lists!$C$3:$E$300,3,FALSE)</f>
        <v>Africa</v>
      </c>
      <c r="V148" s="140">
        <v>45531</v>
      </c>
    </row>
    <row r="149" spans="1:22" x14ac:dyDescent="0.35">
      <c r="A149" s="67" t="str">
        <f>'Crisis Indicator Data'!A147</f>
        <v>Displacement from Russia-Ukraine conflict in Slovakia</v>
      </c>
      <c r="B149" s="55" t="str">
        <f>Lists!G147</f>
        <v>Displacement from Russia-Ukraine conflict</v>
      </c>
      <c r="C149" s="67" t="str">
        <f>'Crisis Indicator Data'!C147</f>
        <v>SVK002</v>
      </c>
      <c r="D149" s="67" t="str">
        <f>'Crisis Indicator Data'!D147</f>
        <v>Slovakia</v>
      </c>
      <c r="E149" s="67" t="str">
        <f>'Crisis Indicator Data'!E147</f>
        <v>SVK</v>
      </c>
      <c r="F149" s="67" t="str">
        <f>'Crisis Indicator Data'!B147</f>
        <v>Displacement,Conflict</v>
      </c>
      <c r="G149" s="52">
        <f t="shared" si="20"/>
        <v>1.6</v>
      </c>
      <c r="H149" s="68">
        <f t="shared" si="21"/>
        <v>2</v>
      </c>
      <c r="I149" s="132" t="str">
        <f t="shared" si="22"/>
        <v>Low</v>
      </c>
      <c r="J149" s="133" t="str">
        <f>INDEX(Trends!$D$3:$D$404,MATCH(C149,Trends!$C$3:$C$404,0))</f>
        <v>Stable</v>
      </c>
      <c r="K149" s="123" t="str">
        <f>IF(Reliability!B147="x","x",(IF(ROUNDUP(Reliability!B147,0)=1,"Very High",IF(ROUNDUP(Reliability!B147,0)=2,"High",IF(ROUNDUP(Reliability!B147,0)=3,"Medium",IF(ROUNDUP(Reliability!B147,0)=4,"Low","Very Low"))))))</f>
        <v>Very High</v>
      </c>
      <c r="L149" s="54">
        <f t="shared" si="23"/>
        <v>2.5</v>
      </c>
      <c r="M149" s="69">
        <f>'Impact of the crisis'!N150</f>
        <v>3.8</v>
      </c>
      <c r="N149" s="69">
        <f>'Impact of the crisis'!AB150</f>
        <v>1.6</v>
      </c>
      <c r="O149" s="54">
        <f>'Conditions of people affected'!R150</f>
        <v>1.4</v>
      </c>
      <c r="P149" s="69">
        <f>'Conditions of people affected'!K150</f>
        <v>1.8</v>
      </c>
      <c r="Q149" s="69">
        <f>'Conditions of people affected'!Q150</f>
        <v>1</v>
      </c>
      <c r="R149" s="53">
        <f t="shared" si="24"/>
        <v>1</v>
      </c>
      <c r="S149" s="53">
        <f>'Complexity of the crisis'!X150</f>
        <v>1</v>
      </c>
      <c r="T149" s="53">
        <f>'Complexity of the crisis'!AN150</f>
        <v>1</v>
      </c>
      <c r="U149" s="139" t="str">
        <f>VLOOKUP(C149,Lists!$C$3:$E$300,3,FALSE)</f>
        <v>Europe</v>
      </c>
      <c r="V149" s="140">
        <v>45526</v>
      </c>
    </row>
    <row r="150" spans="1:22" x14ac:dyDescent="0.35">
      <c r="A150" s="67" t="str">
        <f>'Crisis Indicator Data'!A148</f>
        <v>Food Security Crisis in Eswatini</v>
      </c>
      <c r="B150" s="55" t="str">
        <f>Lists!G148</f>
        <v>Food Security Crisis</v>
      </c>
      <c r="C150" s="67" t="str">
        <f>'Crisis Indicator Data'!C148</f>
        <v>SWZ001</v>
      </c>
      <c r="D150" s="67" t="str">
        <f>'Crisis Indicator Data'!D148</f>
        <v>Eswatini</v>
      </c>
      <c r="E150" s="67" t="str">
        <f>'Crisis Indicator Data'!E148</f>
        <v>SWZ</v>
      </c>
      <c r="F150" s="67" t="str">
        <f>'Crisis Indicator Data'!B148</f>
        <v>Drought</v>
      </c>
      <c r="G150" s="52">
        <f t="shared" si="20"/>
        <v>2.2999999999999998</v>
      </c>
      <c r="H150" s="68">
        <f t="shared" si="21"/>
        <v>3</v>
      </c>
      <c r="I150" s="132" t="str">
        <f t="shared" si="22"/>
        <v>Medium</v>
      </c>
      <c r="J150" s="133" t="str">
        <f>INDEX(Trends!$D$3:$D$404,MATCH(C150,Trends!$C$3:$C$404,0))</f>
        <v>Stable</v>
      </c>
      <c r="K150" s="123" t="str">
        <f>IF(Reliability!B148="x","x",(IF(ROUNDUP(Reliability!B148,0)=1,"Very High",IF(ROUNDUP(Reliability!B148,0)=2,"High",IF(ROUNDUP(Reliability!B148,0)=3,"Medium",IF(ROUNDUP(Reliability!B148,0)=4,"Low","Very Low"))))))</f>
        <v>High</v>
      </c>
      <c r="L150" s="54">
        <f t="shared" si="23"/>
        <v>2</v>
      </c>
      <c r="M150" s="69">
        <f>'Impact of the crisis'!N151</f>
        <v>3.1</v>
      </c>
      <c r="N150" s="69">
        <f>'Impact of the crisis'!AB151</f>
        <v>1.4</v>
      </c>
      <c r="O150" s="54">
        <f>'Conditions of people affected'!R151</f>
        <v>2.65</v>
      </c>
      <c r="P150" s="69">
        <f>'Conditions of people affected'!K151</f>
        <v>2.2999999999999998</v>
      </c>
      <c r="Q150" s="69">
        <f>'Conditions of people affected'!Q151</f>
        <v>3</v>
      </c>
      <c r="R150" s="53">
        <f t="shared" si="24"/>
        <v>1.8</v>
      </c>
      <c r="S150" s="53">
        <f>'Complexity of the crisis'!X151</f>
        <v>2.5</v>
      </c>
      <c r="T150" s="53">
        <f>'Complexity of the crisis'!AN151</f>
        <v>1</v>
      </c>
      <c r="U150" s="139" t="str">
        <f>VLOOKUP(C150,Lists!$C$3:$E$300,3,FALSE)</f>
        <v>Africa</v>
      </c>
      <c r="V150" s="140">
        <v>45528</v>
      </c>
    </row>
    <row r="151" spans="1:22" x14ac:dyDescent="0.35">
      <c r="A151" s="67" t="str">
        <f>'Crisis Indicator Data'!A149</f>
        <v>Syrian conflict</v>
      </c>
      <c r="B151" s="55" t="str">
        <f>Lists!G149</f>
        <v>Conflict</v>
      </c>
      <c r="C151" s="67" t="str">
        <f>'Crisis Indicator Data'!C149</f>
        <v>SYR001</v>
      </c>
      <c r="D151" s="67" t="str">
        <f>'Crisis Indicator Data'!D149</f>
        <v>Syria</v>
      </c>
      <c r="E151" s="67" t="str">
        <f>'Crisis Indicator Data'!E149</f>
        <v>SYR</v>
      </c>
      <c r="F151" s="67" t="str">
        <f>'Crisis Indicator Data'!B149</f>
        <v>Conflict,Displacement,Violence</v>
      </c>
      <c r="G151" s="52">
        <f t="shared" si="20"/>
        <v>4.5999999999999996</v>
      </c>
      <c r="H151" s="68">
        <f t="shared" si="21"/>
        <v>5</v>
      </c>
      <c r="I151" s="132" t="str">
        <f t="shared" si="22"/>
        <v>Very High</v>
      </c>
      <c r="J151" s="133" t="str">
        <f>INDEX(Trends!$D$3:$D$404,MATCH(C151,Trends!$C$3:$C$404,0))</f>
        <v>Stable</v>
      </c>
      <c r="K151" s="123" t="str">
        <f>IF(Reliability!B149="x","x",(IF(ROUNDUP(Reliability!B149,0)=1,"Very High",IF(ROUNDUP(Reliability!B149,0)=2,"High",IF(ROUNDUP(Reliability!B149,0)=3,"Medium",IF(ROUNDUP(Reliability!B149,0)=4,"Low","Very Low"))))))</f>
        <v>Very High</v>
      </c>
      <c r="L151" s="54">
        <f t="shared" si="23"/>
        <v>4.9000000000000004</v>
      </c>
      <c r="M151" s="69">
        <f>'Impact of the crisis'!N152</f>
        <v>4.5999999999999996</v>
      </c>
      <c r="N151" s="69">
        <f>'Impact of the crisis'!AB152</f>
        <v>5</v>
      </c>
      <c r="O151" s="54">
        <f>'Conditions of people affected'!R152</f>
        <v>4.5</v>
      </c>
      <c r="P151" s="69">
        <f>'Conditions of people affected'!K152</f>
        <v>5</v>
      </c>
      <c r="Q151" s="69">
        <f>'Conditions of people affected'!Q152</f>
        <v>4</v>
      </c>
      <c r="R151" s="53">
        <f t="shared" si="24"/>
        <v>4.5</v>
      </c>
      <c r="S151" s="53">
        <f>'Complexity of the crisis'!X152</f>
        <v>4.4000000000000004</v>
      </c>
      <c r="T151" s="53">
        <f>'Complexity of the crisis'!AN152</f>
        <v>4.5</v>
      </c>
      <c r="U151" s="139" t="str">
        <f>VLOOKUP(C151,Lists!$C$3:$E$300,3,FALSE)</f>
        <v>Middle east</v>
      </c>
      <c r="V151" s="140">
        <v>45532</v>
      </c>
    </row>
    <row r="152" spans="1:22" x14ac:dyDescent="0.35">
      <c r="A152" s="67" t="str">
        <f>'Crisis Indicator Data'!A150</f>
        <v>Türkiye / Syria earthquake in Syria</v>
      </c>
      <c r="B152" s="55" t="str">
        <f>Lists!G150</f>
        <v>Türkiye / Syria earthquake</v>
      </c>
      <c r="C152" s="67" t="str">
        <f>'Crisis Indicator Data'!C150</f>
        <v>SYR002</v>
      </c>
      <c r="D152" s="67" t="str">
        <f>'Crisis Indicator Data'!D150</f>
        <v>Syria</v>
      </c>
      <c r="E152" s="67" t="str">
        <f>'Crisis Indicator Data'!E150</f>
        <v>SYR</v>
      </c>
      <c r="F152" s="67" t="str">
        <f>'Crisis Indicator Data'!B150</f>
        <v>Earthquake</v>
      </c>
      <c r="G152" s="52">
        <f t="shared" si="20"/>
        <v>3.1</v>
      </c>
      <c r="H152" s="68">
        <f t="shared" si="21"/>
        <v>4</v>
      </c>
      <c r="I152" s="132" t="str">
        <f t="shared" si="22"/>
        <v>High</v>
      </c>
      <c r="J152" s="133" t="str">
        <f>INDEX(Trends!$D$3:$D$404,MATCH(C152,Trends!$C$3:$C$404,0))</f>
        <v>Decreasing</v>
      </c>
      <c r="K152" s="123" t="str">
        <f>IF(Reliability!B150="x","x",(IF(ROUNDUP(Reliability!B150,0)=1,"Very High",IF(ROUNDUP(Reliability!B150,0)=2,"High",IF(ROUNDUP(Reliability!B150,0)=3,"Medium",IF(ROUNDUP(Reliability!B150,0)=4,"Low","Very Low"))))))</f>
        <v>High</v>
      </c>
      <c r="L152" s="54">
        <f t="shared" si="23"/>
        <v>2.7</v>
      </c>
      <c r="M152" s="69">
        <f>'Impact of the crisis'!N153</f>
        <v>2.8</v>
      </c>
      <c r="N152" s="69">
        <f>'Impact of the crisis'!AB153</f>
        <v>2.6</v>
      </c>
      <c r="O152" s="54">
        <f>'Conditions of people affected'!R153</f>
        <v>2.4500000000000002</v>
      </c>
      <c r="P152" s="69">
        <f>'Conditions of people affected'!K153</f>
        <v>2.9</v>
      </c>
      <c r="Q152" s="69">
        <f>'Conditions of people affected'!Q153</f>
        <v>2</v>
      </c>
      <c r="R152" s="53">
        <f t="shared" si="24"/>
        <v>4.5</v>
      </c>
      <c r="S152" s="53">
        <f>'Complexity of the crisis'!X153</f>
        <v>4.4000000000000004</v>
      </c>
      <c r="T152" s="53">
        <f>'Complexity of the crisis'!AN153</f>
        <v>4.5</v>
      </c>
      <c r="U152" s="139" t="str">
        <f>VLOOKUP(C152,Lists!$C$3:$E$300,3,FALSE)</f>
        <v>Middle east</v>
      </c>
      <c r="V152" s="140">
        <v>45532</v>
      </c>
    </row>
    <row r="153" spans="1:22" x14ac:dyDescent="0.35">
      <c r="A153" s="67" t="str">
        <f>'Crisis Indicator Data'!A151</f>
        <v>Complex crisis in Chad</v>
      </c>
      <c r="B153" s="55" t="str">
        <f>Lists!G151</f>
        <v>Complex crisis</v>
      </c>
      <c r="C153" s="67" t="str">
        <f>'Crisis Indicator Data'!C151</f>
        <v>TCD001</v>
      </c>
      <c r="D153" s="67" t="str">
        <f>'Crisis Indicator Data'!D151</f>
        <v>Chad</v>
      </c>
      <c r="E153" s="67" t="str">
        <f>'Crisis Indicator Data'!E151</f>
        <v>TCD</v>
      </c>
      <c r="F153" s="67" t="str">
        <f>'Crisis Indicator Data'!B151</f>
        <v>Conflict,Displacement</v>
      </c>
      <c r="G153" s="52">
        <f t="shared" si="20"/>
        <v>3.8</v>
      </c>
      <c r="H153" s="68">
        <f t="shared" si="21"/>
        <v>4</v>
      </c>
      <c r="I153" s="132" t="str">
        <f t="shared" si="22"/>
        <v>High</v>
      </c>
      <c r="J153" s="133" t="str">
        <f>INDEX(Trends!$D$3:$D$404,MATCH(C153,Trends!$C$3:$C$404,0))</f>
        <v>Decreasing</v>
      </c>
      <c r="K153" s="123" t="str">
        <f>IF(Reliability!B151="x","x",(IF(ROUNDUP(Reliability!B151,0)=1,"Very High",IF(ROUNDUP(Reliability!B151,0)=2,"High",IF(ROUNDUP(Reliability!B151,0)=3,"Medium",IF(ROUNDUP(Reliability!B151,0)=4,"Low","Very Low"))))))</f>
        <v>Very High</v>
      </c>
      <c r="L153" s="54">
        <f t="shared" si="23"/>
        <v>4</v>
      </c>
      <c r="M153" s="69">
        <f>'Impact of the crisis'!N154</f>
        <v>4.8</v>
      </c>
      <c r="N153" s="69">
        <f>'Impact of the crisis'!AB154</f>
        <v>3.4</v>
      </c>
      <c r="O153" s="54">
        <f>'Conditions of people affected'!R154</f>
        <v>3.8</v>
      </c>
      <c r="P153" s="69">
        <f>'Conditions of people affected'!K154</f>
        <v>4.5999999999999996</v>
      </c>
      <c r="Q153" s="69">
        <f>'Conditions of people affected'!Q154</f>
        <v>3</v>
      </c>
      <c r="R153" s="53">
        <f t="shared" si="24"/>
        <v>3.7</v>
      </c>
      <c r="S153" s="53">
        <f>'Complexity of the crisis'!X154</f>
        <v>3.8</v>
      </c>
      <c r="T153" s="53">
        <f>'Complexity of the crisis'!AN154</f>
        <v>3.5</v>
      </c>
      <c r="U153" s="139" t="str">
        <f>VLOOKUP(C153,Lists!$C$3:$E$300,3,FALSE)</f>
        <v>Africa</v>
      </c>
      <c r="V153" s="140">
        <v>45531</v>
      </c>
    </row>
    <row r="154" spans="1:22" x14ac:dyDescent="0.35">
      <c r="A154" s="67" t="str">
        <f>'Crisis Indicator Data'!A152</f>
        <v>Lake Chad basin crisis</v>
      </c>
      <c r="B154" s="55" t="str">
        <f>Lists!G152</f>
        <v>Lake Chad basin crisis</v>
      </c>
      <c r="C154" s="67" t="str">
        <f>'Crisis Indicator Data'!C152</f>
        <v>TCD003</v>
      </c>
      <c r="D154" s="67" t="str">
        <f>'Crisis Indicator Data'!D152</f>
        <v>Chad</v>
      </c>
      <c r="E154" s="67" t="str">
        <f>'Crisis Indicator Data'!E152</f>
        <v>TCD</v>
      </c>
      <c r="F154" s="67" t="str">
        <f>'Crisis Indicator Data'!B152</f>
        <v>Conflict</v>
      </c>
      <c r="G154" s="52">
        <f t="shared" si="20"/>
        <v>3.4</v>
      </c>
      <c r="H154" s="68">
        <f t="shared" si="21"/>
        <v>4</v>
      </c>
      <c r="I154" s="132" t="str">
        <f t="shared" si="22"/>
        <v>High</v>
      </c>
      <c r="J154" s="133" t="str">
        <f>INDEX(Trends!$D$3:$D$404,MATCH(C154,Trends!$C$3:$C$404,0))</f>
        <v>Decreasing</v>
      </c>
      <c r="K154" s="123" t="str">
        <f>IF(Reliability!B152="x","x",(IF(ROUNDUP(Reliability!B152,0)=1,"Very High",IF(ROUNDUP(Reliability!B152,0)=2,"High",IF(ROUNDUP(Reliability!B152,0)=3,"Medium",IF(ROUNDUP(Reliability!B152,0)=4,"Low","Very Low"))))))</f>
        <v>Very High</v>
      </c>
      <c r="L154" s="54">
        <f t="shared" si="23"/>
        <v>2.8</v>
      </c>
      <c r="M154" s="69">
        <f>'Impact of the crisis'!N155</f>
        <v>0.6</v>
      </c>
      <c r="N154" s="69">
        <f>'Impact of the crisis'!AB155</f>
        <v>3.5</v>
      </c>
      <c r="O154" s="54">
        <f>'Conditions of people affected'!R155</f>
        <v>3.4</v>
      </c>
      <c r="P154" s="69">
        <f>'Conditions of people affected'!K155</f>
        <v>2.8</v>
      </c>
      <c r="Q154" s="69">
        <f>'Conditions of people affected'!Q155</f>
        <v>4</v>
      </c>
      <c r="R154" s="53">
        <f t="shared" si="24"/>
        <v>3.7</v>
      </c>
      <c r="S154" s="53">
        <f>'Complexity of the crisis'!X155</f>
        <v>3.8</v>
      </c>
      <c r="T154" s="53">
        <f>'Complexity of the crisis'!AN155</f>
        <v>3.5</v>
      </c>
      <c r="U154" s="139" t="str">
        <f>VLOOKUP(C154,Lists!$C$3:$E$300,3,FALSE)</f>
        <v>Africa</v>
      </c>
      <c r="V154" s="140">
        <v>45531</v>
      </c>
    </row>
    <row r="155" spans="1:22" x14ac:dyDescent="0.35">
      <c r="A155" s="67" t="str">
        <f>'Crisis Indicator Data'!A153</f>
        <v>CAR refugees in Chad</v>
      </c>
      <c r="B155" s="55" t="str">
        <f>Lists!G153</f>
        <v>CAR refugees</v>
      </c>
      <c r="C155" s="67" t="str">
        <f>'Crisis Indicator Data'!C153</f>
        <v>TCD004</v>
      </c>
      <c r="D155" s="67" t="str">
        <f>'Crisis Indicator Data'!D153</f>
        <v>Chad</v>
      </c>
      <c r="E155" s="67" t="str">
        <f>'Crisis Indicator Data'!E153</f>
        <v>TCD</v>
      </c>
      <c r="F155" s="67" t="str">
        <f>'Crisis Indicator Data'!B153</f>
        <v>Displacement</v>
      </c>
      <c r="G155" s="52">
        <f t="shared" si="20"/>
        <v>3</v>
      </c>
      <c r="H155" s="68">
        <f t="shared" si="21"/>
        <v>3</v>
      </c>
      <c r="I155" s="132" t="str">
        <f t="shared" si="22"/>
        <v>Medium</v>
      </c>
      <c r="J155" s="133" t="str">
        <f>INDEX(Trends!$D$3:$D$404,MATCH(C155,Trends!$C$3:$C$404,0))</f>
        <v>Decreasing</v>
      </c>
      <c r="K155" s="123" t="str">
        <f>IF(Reliability!B153="x","x",(IF(ROUNDUP(Reliability!B153,0)=1,"Very High",IF(ROUNDUP(Reliability!B153,0)=2,"High",IF(ROUNDUP(Reliability!B153,0)=3,"Medium",IF(ROUNDUP(Reliability!B153,0)=4,"Low","Very Low"))))))</f>
        <v>Very High</v>
      </c>
      <c r="L155" s="54">
        <f t="shared" si="23"/>
        <v>2.4</v>
      </c>
      <c r="M155" s="69">
        <f>'Impact of the crisis'!N156</f>
        <v>1.8</v>
      </c>
      <c r="N155" s="69">
        <f>'Impact of the crisis'!AB156</f>
        <v>2.7</v>
      </c>
      <c r="O155" s="54">
        <f>'Conditions of people affected'!R156</f>
        <v>3.2</v>
      </c>
      <c r="P155" s="69">
        <f>'Conditions of people affected'!K156</f>
        <v>3.4</v>
      </c>
      <c r="Q155" s="69">
        <f>'Conditions of people affected'!Q156</f>
        <v>3</v>
      </c>
      <c r="R155" s="53">
        <f t="shared" si="24"/>
        <v>3.2</v>
      </c>
      <c r="S155" s="53">
        <f>'Complexity of the crisis'!X156</f>
        <v>3.8</v>
      </c>
      <c r="T155" s="53">
        <f>'Complexity of the crisis'!AN156</f>
        <v>2.5</v>
      </c>
      <c r="U155" s="139" t="str">
        <f>VLOOKUP(C155,Lists!$C$3:$E$300,3,FALSE)</f>
        <v>Africa</v>
      </c>
      <c r="V155" s="140">
        <v>45531</v>
      </c>
    </row>
    <row r="156" spans="1:22" x14ac:dyDescent="0.35">
      <c r="A156" s="67" t="str">
        <f>'Crisis Indicator Data'!A154</f>
        <v>Darfur refugees in Chad</v>
      </c>
      <c r="B156" s="55" t="str">
        <f>Lists!G154</f>
        <v>Darfur refugees</v>
      </c>
      <c r="C156" s="67" t="str">
        <f>'Crisis Indicator Data'!C154</f>
        <v>TCD005</v>
      </c>
      <c r="D156" s="67" t="str">
        <f>'Crisis Indicator Data'!D154</f>
        <v>Chad</v>
      </c>
      <c r="E156" s="67" t="str">
        <f>'Crisis Indicator Data'!E154</f>
        <v>TCD</v>
      </c>
      <c r="F156" s="67" t="str">
        <f>'Crisis Indicator Data'!B154</f>
        <v>Displacement</v>
      </c>
      <c r="G156" s="52">
        <f t="shared" si="20"/>
        <v>3.2</v>
      </c>
      <c r="H156" s="68">
        <f t="shared" si="21"/>
        <v>4</v>
      </c>
      <c r="I156" s="132" t="str">
        <f t="shared" si="22"/>
        <v>High</v>
      </c>
      <c r="J156" s="133" t="str">
        <f>INDEX(Trends!$D$3:$D$404,MATCH(C156,Trends!$C$3:$C$404,0))</f>
        <v>Decreasing</v>
      </c>
      <c r="K156" s="123" t="str">
        <f>IF(Reliability!B154="x","x",(IF(ROUNDUP(Reliability!B154,0)=1,"Very High",IF(ROUNDUP(Reliability!B154,0)=2,"High",IF(ROUNDUP(Reliability!B154,0)=3,"Medium",IF(ROUNDUP(Reliability!B154,0)=4,"Low","Very Low"))))))</f>
        <v>Very High</v>
      </c>
      <c r="L156" s="54">
        <f t="shared" si="23"/>
        <v>3</v>
      </c>
      <c r="M156" s="69">
        <f>'Impact of the crisis'!N157</f>
        <v>2.1</v>
      </c>
      <c r="N156" s="69">
        <f>'Impact of the crisis'!AB157</f>
        <v>3.4</v>
      </c>
      <c r="O156" s="54">
        <f>'Conditions of people affected'!R157</f>
        <v>3.45</v>
      </c>
      <c r="P156" s="69">
        <f>'Conditions of people affected'!K157</f>
        <v>3.9</v>
      </c>
      <c r="Q156" s="69">
        <f>'Conditions of people affected'!Q157</f>
        <v>3</v>
      </c>
      <c r="R156" s="53">
        <f t="shared" si="24"/>
        <v>3</v>
      </c>
      <c r="S156" s="53">
        <f>'Complexity of the crisis'!X157</f>
        <v>3.8</v>
      </c>
      <c r="T156" s="53">
        <f>'Complexity of the crisis'!AN157</f>
        <v>2</v>
      </c>
      <c r="U156" s="139" t="str">
        <f>VLOOKUP(C156,Lists!$C$3:$E$300,3,FALSE)</f>
        <v>Africa</v>
      </c>
      <c r="V156" s="140">
        <v>45531</v>
      </c>
    </row>
    <row r="157" spans="1:22" x14ac:dyDescent="0.35">
      <c r="A157" s="67" t="str">
        <f>'Crisis Indicator Data'!A155</f>
        <v>Conflict in northern region</v>
      </c>
      <c r="B157" s="55" t="str">
        <f>Lists!G155</f>
        <v>Conflict in northern region in Togo</v>
      </c>
      <c r="C157" s="67" t="str">
        <f>'Crisis Indicator Data'!C155</f>
        <v>TGO002</v>
      </c>
      <c r="D157" s="67" t="str">
        <f>'Crisis Indicator Data'!D155</f>
        <v>Togo</v>
      </c>
      <c r="E157" s="67" t="str">
        <f>'Crisis Indicator Data'!E155</f>
        <v>TGO</v>
      </c>
      <c r="F157" s="67" t="str">
        <f>'Crisis Indicator Data'!B155</f>
        <v>Conflict,Displacement,Violence</v>
      </c>
      <c r="G157" s="52">
        <f t="shared" si="20"/>
        <v>2.4</v>
      </c>
      <c r="H157" s="68">
        <f t="shared" si="21"/>
        <v>3</v>
      </c>
      <c r="I157" s="132" t="str">
        <f t="shared" si="22"/>
        <v>Medium</v>
      </c>
      <c r="J157" s="133" t="str">
        <f>INDEX(Trends!$D$3:$D$404,MATCH(C157,Trends!$C$3:$C$404,0))</f>
        <v>Increasing</v>
      </c>
      <c r="K157" s="123" t="str">
        <f>IF(Reliability!B155="x","x",(IF(ROUNDUP(Reliability!B155,0)=1,"Very High",IF(ROUNDUP(Reliability!B155,0)=2,"High",IF(ROUNDUP(Reliability!B155,0)=3,"Medium",IF(ROUNDUP(Reliability!B155,0)=4,"Low","Very Low"))))))</f>
        <v>Very High</v>
      </c>
      <c r="L157" s="54">
        <f t="shared" si="23"/>
        <v>2.2999999999999998</v>
      </c>
      <c r="M157" s="69">
        <f>'Impact of the crisis'!N158</f>
        <v>0.8</v>
      </c>
      <c r="N157" s="69">
        <f>'Impact of the crisis'!AB158</f>
        <v>2.9</v>
      </c>
      <c r="O157" s="54">
        <f>'Conditions of people affected'!R158</f>
        <v>2.4</v>
      </c>
      <c r="P157" s="69">
        <f>'Conditions of people affected'!K158</f>
        <v>1.8</v>
      </c>
      <c r="Q157" s="69">
        <f>'Conditions of people affected'!Q158</f>
        <v>3</v>
      </c>
      <c r="R157" s="53">
        <f t="shared" si="24"/>
        <v>2.6</v>
      </c>
      <c r="S157" s="53">
        <f>'Complexity of the crisis'!X158</f>
        <v>2.7</v>
      </c>
      <c r="T157" s="53">
        <f>'Complexity of the crisis'!AN158</f>
        <v>2.5</v>
      </c>
      <c r="U157" s="139" t="str">
        <f>VLOOKUP(C157,Lists!$C$3:$E$300,3,FALSE)</f>
        <v>Africa</v>
      </c>
      <c r="V157" s="140">
        <v>45531</v>
      </c>
    </row>
    <row r="158" spans="1:22" x14ac:dyDescent="0.35">
      <c r="A158" s="67" t="str">
        <f>'Crisis Indicator Data'!A156</f>
        <v>Myanmar refugees in Thailand</v>
      </c>
      <c r="B158" s="55" t="str">
        <f>Lists!G156</f>
        <v>Refugees</v>
      </c>
      <c r="C158" s="67" t="str">
        <f>'Crisis Indicator Data'!C156</f>
        <v>THA003</v>
      </c>
      <c r="D158" s="67" t="str">
        <f>'Crisis Indicator Data'!D156</f>
        <v>Thailand</v>
      </c>
      <c r="E158" s="67" t="str">
        <f>'Crisis Indicator Data'!E156</f>
        <v>THA</v>
      </c>
      <c r="F158" s="67" t="str">
        <f>'Crisis Indicator Data'!B156</f>
        <v>Conflict</v>
      </c>
      <c r="G158" s="52">
        <f t="shared" si="20"/>
        <v>2.1</v>
      </c>
      <c r="H158" s="68">
        <f t="shared" si="21"/>
        <v>3</v>
      </c>
      <c r="I158" s="132" t="str">
        <f t="shared" si="22"/>
        <v>Medium</v>
      </c>
      <c r="J158" s="133" t="str">
        <f>INDEX(Trends!$D$3:$D$404,MATCH(C158,Trends!$C$3:$C$404,0))</f>
        <v>Increasing</v>
      </c>
      <c r="K158" s="123" t="str">
        <f>IF(Reliability!B156="x","x",(IF(ROUNDUP(Reliability!B156,0)=1,"Very High",IF(ROUNDUP(Reliability!B156,0)=2,"High",IF(ROUNDUP(Reliability!B156,0)=3,"Medium",IF(ROUNDUP(Reliability!B156,0)=4,"Low","Very Low"))))))</f>
        <v>Very High</v>
      </c>
      <c r="L158" s="54">
        <f t="shared" si="23"/>
        <v>1.5</v>
      </c>
      <c r="M158" s="69">
        <f>'Impact of the crisis'!N159</f>
        <v>0.5</v>
      </c>
      <c r="N158" s="69">
        <f>'Impact of the crisis'!AB159</f>
        <v>1.9</v>
      </c>
      <c r="O158" s="54">
        <f>'Conditions of people affected'!R159</f>
        <v>2.4</v>
      </c>
      <c r="P158" s="69">
        <f>'Conditions of people affected'!K159</f>
        <v>1.8</v>
      </c>
      <c r="Q158" s="69">
        <f>'Conditions of people affected'!Q159</f>
        <v>3</v>
      </c>
      <c r="R158" s="53">
        <f t="shared" si="24"/>
        <v>2.1</v>
      </c>
      <c r="S158" s="53">
        <f>'Complexity of the crisis'!X159</f>
        <v>2.1</v>
      </c>
      <c r="T158" s="53">
        <f>'Complexity of the crisis'!AN159</f>
        <v>2</v>
      </c>
      <c r="U158" s="139" t="str">
        <f>VLOOKUP(C158,Lists!$C$3:$E$300,3,FALSE)</f>
        <v>Asia</v>
      </c>
      <c r="V158" s="140">
        <v>45498</v>
      </c>
    </row>
    <row r="159" spans="1:22" x14ac:dyDescent="0.35">
      <c r="A159" s="67" t="str">
        <f>'Crisis Indicator Data'!A157</f>
        <v>Food Security Crisis in Timor-Leste</v>
      </c>
      <c r="B159" s="55" t="str">
        <f>Lists!G157</f>
        <v>Food Security Crisis</v>
      </c>
      <c r="C159" s="67" t="str">
        <f>'Crisis Indicator Data'!C157</f>
        <v>TLS003</v>
      </c>
      <c r="D159" s="67" t="str">
        <f>'Crisis Indicator Data'!D157</f>
        <v>Timor Leste</v>
      </c>
      <c r="E159" s="67" t="str">
        <f>'Crisis Indicator Data'!E157</f>
        <v>TLS</v>
      </c>
      <c r="F159" s="67" t="str">
        <f>'Crisis Indicator Data'!B157</f>
        <v>Food Security</v>
      </c>
      <c r="G159" s="52">
        <f t="shared" si="20"/>
        <v>2</v>
      </c>
      <c r="H159" s="68">
        <f t="shared" si="21"/>
        <v>2</v>
      </c>
      <c r="I159" s="132" t="str">
        <f t="shared" si="22"/>
        <v>Low</v>
      </c>
      <c r="J159" s="133" t="str">
        <f>INDEX(Trends!$D$3:$D$404,MATCH(C159,Trends!$C$3:$C$404,0))</f>
        <v>Stable</v>
      </c>
      <c r="K159" s="123" t="str">
        <f>IF(Reliability!B157="x","x",(IF(ROUNDUP(Reliability!B157,0)=1,"Very High",IF(ROUNDUP(Reliability!B157,0)=2,"High",IF(ROUNDUP(Reliability!B157,0)=3,"Medium",IF(ROUNDUP(Reliability!B157,0)=4,"Low","Very Low"))))))</f>
        <v>Very High</v>
      </c>
      <c r="L159" s="54">
        <f t="shared" si="23"/>
        <v>2.2000000000000002</v>
      </c>
      <c r="M159" s="69">
        <f>'Impact of the crisis'!N160</f>
        <v>3.1</v>
      </c>
      <c r="N159" s="69">
        <f>'Impact of the crisis'!AB160</f>
        <v>1.6</v>
      </c>
      <c r="O159" s="54">
        <f>'Conditions of people affected'!R160</f>
        <v>2.8</v>
      </c>
      <c r="P159" s="69">
        <f>'Conditions of people affected'!K160</f>
        <v>2.6</v>
      </c>
      <c r="Q159" s="69">
        <f>'Conditions of people affected'!Q160</f>
        <v>3</v>
      </c>
      <c r="R159" s="53">
        <f t="shared" si="24"/>
        <v>0.7</v>
      </c>
      <c r="S159" s="53">
        <f>'Complexity of the crisis'!X160</f>
        <v>0.9</v>
      </c>
      <c r="T159" s="53">
        <f>'Complexity of the crisis'!AN160</f>
        <v>0.5</v>
      </c>
      <c r="U159" s="139" t="str">
        <f>VLOOKUP(C159,Lists!$C$3:$E$300,3,FALSE)</f>
        <v>Asia</v>
      </c>
      <c r="V159" s="140">
        <v>45529</v>
      </c>
    </row>
    <row r="160" spans="1:22" x14ac:dyDescent="0.35">
      <c r="A160" s="67" t="str">
        <f>'Crisis Indicator Data'!A158</f>
        <v>Venezuelan refugees in Trinidad and Tobago</v>
      </c>
      <c r="B160" s="55" t="str">
        <f>Lists!G158</f>
        <v>Venezuelan refugees</v>
      </c>
      <c r="C160" s="67" t="str">
        <f>'Crisis Indicator Data'!C158</f>
        <v>TTO002</v>
      </c>
      <c r="D160" s="67" t="str">
        <f>'Crisis Indicator Data'!D158</f>
        <v>Trinidad and Tobago</v>
      </c>
      <c r="E160" s="67" t="str">
        <f>'Crisis Indicator Data'!E158</f>
        <v>TTO</v>
      </c>
      <c r="F160" s="67" t="str">
        <f>'Crisis Indicator Data'!B158</f>
        <v>Displacement</v>
      </c>
      <c r="G160" s="52">
        <f t="shared" si="20"/>
        <v>1.6</v>
      </c>
      <c r="H160" s="68">
        <f t="shared" si="21"/>
        <v>2</v>
      </c>
      <c r="I160" s="132" t="str">
        <f t="shared" si="22"/>
        <v>Low</v>
      </c>
      <c r="J160" s="133" t="str">
        <f>INDEX(Trends!$D$3:$D$404,MATCH(C160,Trends!$C$3:$C$404,0))</f>
        <v>Decreasing</v>
      </c>
      <c r="K160" s="123" t="str">
        <f>IF(Reliability!B158="x","x",(IF(ROUNDUP(Reliability!B158,0)=1,"Very High",IF(ROUNDUP(Reliability!B158,0)=2,"High",IF(ROUNDUP(Reliability!B158,0)=3,"Medium",IF(ROUNDUP(Reliability!B158,0)=4,"Low","Very Low"))))))</f>
        <v>Very High</v>
      </c>
      <c r="L160" s="54">
        <f t="shared" si="23"/>
        <v>2.1</v>
      </c>
      <c r="M160" s="69">
        <f>'Impact of the crisis'!N161</f>
        <v>3</v>
      </c>
      <c r="N160" s="69">
        <f>'Impact of the crisis'!AB161</f>
        <v>1.6</v>
      </c>
      <c r="O160" s="54">
        <f>'Conditions of people affected'!R161</f>
        <v>1.35</v>
      </c>
      <c r="P160" s="69">
        <f>'Conditions of people affected'!K161</f>
        <v>0.7</v>
      </c>
      <c r="Q160" s="69">
        <f>'Conditions of people affected'!Q161</f>
        <v>2</v>
      </c>
      <c r="R160" s="53">
        <f t="shared" si="24"/>
        <v>1.7</v>
      </c>
      <c r="S160" s="53">
        <f>'Complexity of the crisis'!X161</f>
        <v>1.4</v>
      </c>
      <c r="T160" s="53">
        <f>'Complexity of the crisis'!AN161</f>
        <v>2</v>
      </c>
      <c r="U160" s="139" t="str">
        <f>VLOOKUP(C160,Lists!$C$3:$E$300,3,FALSE)</f>
        <v>Americas</v>
      </c>
      <c r="V160" s="140">
        <v>45504</v>
      </c>
    </row>
    <row r="161" spans="1:22" x14ac:dyDescent="0.35">
      <c r="A161" s="67" t="str">
        <f>'Crisis Indicator Data'!A159</f>
        <v>Mixed migration flows in Tunisia</v>
      </c>
      <c r="B161" s="55" t="str">
        <f>Lists!G159</f>
        <v>Mixed Migration</v>
      </c>
      <c r="C161" s="67" t="str">
        <f>'Crisis Indicator Data'!C159</f>
        <v>TUN002</v>
      </c>
      <c r="D161" s="67" t="str">
        <f>'Crisis Indicator Data'!D159</f>
        <v>Tunisia</v>
      </c>
      <c r="E161" s="67" t="str">
        <f>'Crisis Indicator Data'!E159</f>
        <v>TUN</v>
      </c>
      <c r="F161" s="67" t="str">
        <f>'Crisis Indicator Data'!B159</f>
        <v>Displacement</v>
      </c>
      <c r="G161" s="52">
        <f t="shared" si="20"/>
        <v>2.4</v>
      </c>
      <c r="H161" s="68">
        <f t="shared" si="21"/>
        <v>3</v>
      </c>
      <c r="I161" s="132" t="str">
        <f t="shared" si="22"/>
        <v>Medium</v>
      </c>
      <c r="J161" s="133" t="str">
        <f>INDEX(Trends!$D$3:$D$404,MATCH(C161,Trends!$C$3:$C$404,0))</f>
        <v>Increasing</v>
      </c>
      <c r="K161" s="123" t="str">
        <f>IF(Reliability!B159="x","x",(IF(ROUNDUP(Reliability!B159,0)=1,"Very High",IF(ROUNDUP(Reliability!B159,0)=2,"High",IF(ROUNDUP(Reliability!B159,0)=3,"Medium",IF(ROUNDUP(Reliability!B159,0)=4,"Low","Very Low"))))))</f>
        <v>High</v>
      </c>
      <c r="L161" s="54">
        <f t="shared" si="23"/>
        <v>3.5</v>
      </c>
      <c r="M161" s="69">
        <f>'Impact of the crisis'!N162</f>
        <v>4.3</v>
      </c>
      <c r="N161" s="69">
        <f>'Impact of the crisis'!AB162</f>
        <v>2.9</v>
      </c>
      <c r="O161" s="54">
        <f>'Conditions of people affected'!R162</f>
        <v>1.3</v>
      </c>
      <c r="P161" s="69">
        <f>'Conditions of people affected'!K162</f>
        <v>1.6</v>
      </c>
      <c r="Q161" s="69">
        <f>'Conditions of people affected'!Q162</f>
        <v>1</v>
      </c>
      <c r="R161" s="53">
        <f t="shared" si="24"/>
        <v>2.8</v>
      </c>
      <c r="S161" s="53">
        <f>'Complexity of the crisis'!X162</f>
        <v>2.5</v>
      </c>
      <c r="T161" s="53">
        <f>'Complexity of the crisis'!AN162</f>
        <v>3</v>
      </c>
      <c r="U161" s="139" t="str">
        <f>VLOOKUP(C161,Lists!$C$3:$E$300,3,FALSE)</f>
        <v>Africa</v>
      </c>
      <c r="V161" s="140">
        <v>45530</v>
      </c>
    </row>
    <row r="162" spans="1:22" x14ac:dyDescent="0.35">
      <c r="A162" s="67" t="str">
        <f>'Crisis Indicator Data'!A160</f>
        <v>Complex situation in Türkiye</v>
      </c>
      <c r="B162" s="55" t="str">
        <f>Lists!G160</f>
        <v>Country level</v>
      </c>
      <c r="C162" s="67" t="str">
        <f>'Crisis Indicator Data'!C160</f>
        <v>TUR001</v>
      </c>
      <c r="D162" s="67" t="str">
        <f>'Crisis Indicator Data'!D160</f>
        <v>Türkiye</v>
      </c>
      <c r="E162" s="67" t="str">
        <f>'Crisis Indicator Data'!E160</f>
        <v>TUR</v>
      </c>
      <c r="F162" s="67" t="str">
        <f>'Crisis Indicator Data'!B160</f>
        <v>Displacement,Conflict</v>
      </c>
      <c r="G162" s="52">
        <f t="shared" si="20"/>
        <v>3.5</v>
      </c>
      <c r="H162" s="68">
        <f t="shared" si="21"/>
        <v>4</v>
      </c>
      <c r="I162" s="132" t="str">
        <f t="shared" si="22"/>
        <v>High</v>
      </c>
      <c r="J162" s="133" t="str">
        <f>INDEX(Trends!$D$3:$D$404,MATCH(C162,Trends!$C$3:$C$404,0))</f>
        <v>Decreasing</v>
      </c>
      <c r="K162" s="123" t="str">
        <f>IF(Reliability!B160="x","x",(IF(ROUNDUP(Reliability!B160,0)=1,"Very High",IF(ROUNDUP(Reliability!B160,0)=2,"High",IF(ROUNDUP(Reliability!B160,0)=3,"Medium",IF(ROUNDUP(Reliability!B160,0)=4,"Low","Very Low"))))))</f>
        <v>Very High</v>
      </c>
      <c r="L162" s="54">
        <f t="shared" si="23"/>
        <v>3.5</v>
      </c>
      <c r="M162" s="69">
        <f>'Impact of the crisis'!N163</f>
        <v>3.6</v>
      </c>
      <c r="N162" s="69">
        <f>'Impact of the crisis'!AB163</f>
        <v>3.4</v>
      </c>
      <c r="O162" s="54">
        <f>'Conditions of people affected'!R163</f>
        <v>3.75</v>
      </c>
      <c r="P162" s="69">
        <f>'Conditions of people affected'!K163</f>
        <v>4.5</v>
      </c>
      <c r="Q162" s="69">
        <f>'Conditions of people affected'!Q163</f>
        <v>3</v>
      </c>
      <c r="R162" s="53">
        <f t="shared" si="24"/>
        <v>3.2</v>
      </c>
      <c r="S162" s="53">
        <f>'Complexity of the crisis'!X163</f>
        <v>2.9</v>
      </c>
      <c r="T162" s="53">
        <f>'Complexity of the crisis'!AN163</f>
        <v>3.5</v>
      </c>
      <c r="U162" s="139" t="str">
        <f>VLOOKUP(C162,Lists!$C$3:$E$300,3,FALSE)</f>
        <v>Middle east</v>
      </c>
      <c r="V162" s="140">
        <v>45530</v>
      </c>
    </row>
    <row r="163" spans="1:22" x14ac:dyDescent="0.35">
      <c r="A163" s="67" t="str">
        <f>'Crisis Indicator Data'!A161</f>
        <v>Syrian Refugees in Türkiye</v>
      </c>
      <c r="B163" s="55" t="str">
        <f>Lists!G161</f>
        <v>Syrian refugees</v>
      </c>
      <c r="C163" s="67" t="str">
        <f>'Crisis Indicator Data'!C161</f>
        <v>TUR002</v>
      </c>
      <c r="D163" s="67" t="str">
        <f>'Crisis Indicator Data'!D161</f>
        <v>Türkiye</v>
      </c>
      <c r="E163" s="67" t="str">
        <f>'Crisis Indicator Data'!E161</f>
        <v>TUR</v>
      </c>
      <c r="F163" s="67" t="str">
        <f>'Crisis Indicator Data'!B161</f>
        <v>Displacement</v>
      </c>
      <c r="G163" s="52">
        <f t="shared" si="20"/>
        <v>3.2</v>
      </c>
      <c r="H163" s="68">
        <f t="shared" si="21"/>
        <v>4</v>
      </c>
      <c r="I163" s="132" t="str">
        <f t="shared" si="22"/>
        <v>High</v>
      </c>
      <c r="J163" s="133" t="str">
        <f>INDEX(Trends!$D$3:$D$404,MATCH(C163,Trends!$C$3:$C$404,0))</f>
        <v>Increasing</v>
      </c>
      <c r="K163" s="123" t="str">
        <f>IF(Reliability!B161="x","x",(IF(ROUNDUP(Reliability!B161,0)=1,"Very High",IF(ROUNDUP(Reliability!B161,0)=2,"High",IF(ROUNDUP(Reliability!B161,0)=3,"Medium",IF(ROUNDUP(Reliability!B161,0)=4,"Low","Very Low"))))))</f>
        <v>High</v>
      </c>
      <c r="L163" s="54">
        <f t="shared" si="23"/>
        <v>3.1</v>
      </c>
      <c r="M163" s="69">
        <f>'Impact of the crisis'!N164</f>
        <v>3.2</v>
      </c>
      <c r="N163" s="69">
        <f>'Impact of the crisis'!AB164</f>
        <v>3</v>
      </c>
      <c r="O163" s="54">
        <f>'Conditions of people affected'!R164</f>
        <v>3.5</v>
      </c>
      <c r="P163" s="69">
        <f>'Conditions of people affected'!K164</f>
        <v>4</v>
      </c>
      <c r="Q163" s="69">
        <f>'Conditions of people affected'!Q164</f>
        <v>3</v>
      </c>
      <c r="R163" s="53">
        <f t="shared" si="24"/>
        <v>2.7</v>
      </c>
      <c r="S163" s="53">
        <f>'Complexity of the crisis'!X164</f>
        <v>2.9</v>
      </c>
      <c r="T163" s="53">
        <f>'Complexity of the crisis'!AN164</f>
        <v>2.5</v>
      </c>
      <c r="U163" s="139" t="str">
        <f>VLOOKUP(C163,Lists!$C$3:$E$300,3,FALSE)</f>
        <v>Middle east</v>
      </c>
      <c r="V163" s="140">
        <v>45531</v>
      </c>
    </row>
    <row r="164" spans="1:22" x14ac:dyDescent="0.35">
      <c r="A164" s="67" t="str">
        <f>'Crisis Indicator Data'!A162</f>
        <v>Mixed Migration Flows in Türkiye</v>
      </c>
      <c r="B164" s="55" t="str">
        <f>Lists!G162</f>
        <v>Mixed Migration</v>
      </c>
      <c r="C164" s="67" t="str">
        <f>'Crisis Indicator Data'!C162</f>
        <v>TUR003</v>
      </c>
      <c r="D164" s="67" t="str">
        <f>'Crisis Indicator Data'!D162</f>
        <v>Türkiye</v>
      </c>
      <c r="E164" s="67" t="str">
        <f>'Crisis Indicator Data'!E162</f>
        <v>TUR</v>
      </c>
      <c r="F164" s="67" t="str">
        <f>'Crisis Indicator Data'!B162</f>
        <v>Displacement</v>
      </c>
      <c r="G164" s="52">
        <f t="shared" si="20"/>
        <v>2.1</v>
      </c>
      <c r="H164" s="68">
        <f t="shared" si="21"/>
        <v>3</v>
      </c>
      <c r="I164" s="132" t="str">
        <f t="shared" si="22"/>
        <v>Medium</v>
      </c>
      <c r="J164" s="133" t="str">
        <f>INDEX(Trends!$D$3:$D$404,MATCH(C164,Trends!$C$3:$C$404,0))</f>
        <v>Stable</v>
      </c>
      <c r="K164" s="123" t="str">
        <f>IF(Reliability!B162="x","x",(IF(ROUNDUP(Reliability!B162,0)=1,"Very High",IF(ROUNDUP(Reliability!B162,0)=2,"High",IF(ROUNDUP(Reliability!B162,0)=3,"Medium",IF(ROUNDUP(Reliability!B162,0)=4,"Low","Very Low"))))))</f>
        <v>Very High</v>
      </c>
      <c r="L164" s="54">
        <f t="shared" si="23"/>
        <v>2.2000000000000002</v>
      </c>
      <c r="M164" s="69">
        <f>'Impact of the crisis'!N165</f>
        <v>2.2999999999999998</v>
      </c>
      <c r="N164" s="69">
        <f>'Impact of the crisis'!AB165</f>
        <v>2.1</v>
      </c>
      <c r="O164" s="54">
        <f>'Conditions of people affected'!R165</f>
        <v>1.65</v>
      </c>
      <c r="P164" s="69">
        <f>'Conditions of people affected'!K165</f>
        <v>2.2999999999999998</v>
      </c>
      <c r="Q164" s="69">
        <f>'Conditions of people affected'!Q165</f>
        <v>1</v>
      </c>
      <c r="R164" s="53">
        <f t="shared" si="24"/>
        <v>2.7</v>
      </c>
      <c r="S164" s="53">
        <f>'Complexity of the crisis'!X165</f>
        <v>2.9</v>
      </c>
      <c r="T164" s="53">
        <f>'Complexity of the crisis'!AN165</f>
        <v>2.5</v>
      </c>
      <c r="U164" s="139" t="str">
        <f>VLOOKUP(C164,Lists!$C$3:$E$300,3,FALSE)</f>
        <v>Middle east</v>
      </c>
      <c r="V164" s="140">
        <v>45531</v>
      </c>
    </row>
    <row r="165" spans="1:22" x14ac:dyDescent="0.35">
      <c r="A165" s="67" t="str">
        <f>'Crisis Indicator Data'!A163</f>
        <v>Kurdish Conflict</v>
      </c>
      <c r="B165" s="55" t="str">
        <f>Lists!G163</f>
        <v>Kurdish conflict</v>
      </c>
      <c r="C165" s="67" t="str">
        <f>'Crisis Indicator Data'!C163</f>
        <v>TUR004</v>
      </c>
      <c r="D165" s="67" t="str">
        <f>'Crisis Indicator Data'!D163</f>
        <v>Türkiye</v>
      </c>
      <c r="E165" s="67" t="str">
        <f>'Crisis Indicator Data'!E163</f>
        <v>TUR</v>
      </c>
      <c r="F165" s="67" t="str">
        <f>'Crisis Indicator Data'!B163</f>
        <v>Conflict</v>
      </c>
      <c r="G165" s="52" t="str">
        <f t="shared" ref="G165:G176" si="25">IF(OR(O165="x",L165="x"),"x",ROUND((5-GEOMEAN(((5-L165)/5*4+1),((5-O165)/5*4+1),((5-O165)/5*4+1)))/4*3.5+R165*0.3,1))</f>
        <v>x</v>
      </c>
      <c r="H165" s="68" t="str">
        <f t="shared" ref="H165:H196" si="26">IF(G165="x","x",ROUNDUP(G165,0))</f>
        <v>x</v>
      </c>
      <c r="I165" s="132" t="str">
        <f t="shared" ref="I165:I196" si="27">IF(O165="x","x",IF(L165="x","x",(IF(H165=5,"Very High",IF(H165=4,"High",IF(H165=3,"Medium",IF(H165=2,"Low","Very Low")))))))</f>
        <v>x</v>
      </c>
      <c r="J165" s="133" t="str">
        <f>INDEX(Trends!$D$3:$D$404,MATCH(C165,Trends!$C$3:$C$404,0))</f>
        <v>-</v>
      </c>
      <c r="K165" s="123" t="str">
        <f>IF(Reliability!B163="x","x",(IF(ROUNDUP(Reliability!B163,0)=1,"Very High",IF(ROUNDUP(Reliability!B163,0)=2,"High",IF(ROUNDUP(Reliability!B163,0)=3,"Medium",IF(ROUNDUP(Reliability!B163,0)=4,"Low","Very Low"))))))</f>
        <v>High</v>
      </c>
      <c r="L165" s="54">
        <f t="shared" ref="L165:L196" si="28">IF(OR(N165="x",M165="x"),"x",ROUND((5-GEOMEAN(((5-M165)/5*4+1),((5-N165)/5*4+1),((5-N165)/5*4+1)))/4*5,1))</f>
        <v>2.4</v>
      </c>
      <c r="M165" s="69">
        <f>'Impact of the crisis'!N166</f>
        <v>1.6</v>
      </c>
      <c r="N165" s="69">
        <f>'Impact of the crisis'!AB166</f>
        <v>2.8</v>
      </c>
      <c r="O165" s="54" t="str">
        <f>'Conditions of people affected'!R166</f>
        <v>x</v>
      </c>
      <c r="P165" s="69" t="str">
        <f>'Conditions of people affected'!K166</f>
        <v>x</v>
      </c>
      <c r="Q165" s="69" t="str">
        <f>'Conditions of people affected'!Q166</f>
        <v>x</v>
      </c>
      <c r="R165" s="53">
        <f t="shared" ref="R165:R196" si="29">IF(OR(T165="x",S165="x"),S165,ROUND((5-GEOMEAN(((5-S165)/5*4+1),((5-T165)/5*4+1)))/4*5,1))</f>
        <v>2.5</v>
      </c>
      <c r="S165" s="53">
        <f>'Complexity of the crisis'!X166</f>
        <v>2.9</v>
      </c>
      <c r="T165" s="53">
        <f>'Complexity of the crisis'!AN166</f>
        <v>2</v>
      </c>
      <c r="U165" s="139" t="str">
        <f>VLOOKUP(C165,Lists!$C$3:$E$300,3,FALSE)</f>
        <v>Middle east</v>
      </c>
      <c r="V165" s="140">
        <v>45531</v>
      </c>
    </row>
    <row r="166" spans="1:22" x14ac:dyDescent="0.35">
      <c r="A166" s="67" t="str">
        <f>'Crisis Indicator Data'!A164</f>
        <v>Türkiye / Syria earthquake in Türkiye</v>
      </c>
      <c r="B166" s="55" t="str">
        <f>Lists!G164</f>
        <v>Türkiye / Syria earthquake</v>
      </c>
      <c r="C166" s="67" t="str">
        <f>'Crisis Indicator Data'!C164</f>
        <v>TUR005</v>
      </c>
      <c r="D166" s="67" t="str">
        <f>'Crisis Indicator Data'!D164</f>
        <v>Türkiye</v>
      </c>
      <c r="E166" s="67" t="str">
        <f>'Crisis Indicator Data'!E164</f>
        <v>TUR</v>
      </c>
      <c r="F166" s="67" t="str">
        <f>'Crisis Indicator Data'!B164</f>
        <v>Earthquake</v>
      </c>
      <c r="G166" s="52">
        <f t="shared" si="25"/>
        <v>3</v>
      </c>
      <c r="H166" s="68">
        <f t="shared" si="26"/>
        <v>3</v>
      </c>
      <c r="I166" s="132" t="str">
        <f t="shared" si="27"/>
        <v>Medium</v>
      </c>
      <c r="J166" s="133" t="str">
        <f>INDEX(Trends!$D$3:$D$404,MATCH(C166,Trends!$C$3:$C$404,0))</f>
        <v>Decreasing</v>
      </c>
      <c r="K166" s="123" t="str">
        <f>IF(Reliability!B164="x","x",(IF(ROUNDUP(Reliability!B164,0)=1,"Very High",IF(ROUNDUP(Reliability!B164,0)=2,"High",IF(ROUNDUP(Reliability!B164,0)=3,"Medium",IF(ROUNDUP(Reliability!B164,0)=4,"Low","Very Low"))))))</f>
        <v>High</v>
      </c>
      <c r="L166" s="54">
        <f t="shared" si="28"/>
        <v>2.7</v>
      </c>
      <c r="M166" s="69">
        <f>'Impact of the crisis'!N167</f>
        <v>2.1</v>
      </c>
      <c r="N166" s="69">
        <f>'Impact of the crisis'!AB167</f>
        <v>3</v>
      </c>
      <c r="O166" s="54">
        <f>'Conditions of people affected'!R167</f>
        <v>3.45</v>
      </c>
      <c r="P166" s="69">
        <f>'Conditions of people affected'!K167</f>
        <v>3.9</v>
      </c>
      <c r="Q166" s="69">
        <f>'Conditions of people affected'!Q167</f>
        <v>3</v>
      </c>
      <c r="R166" s="53">
        <f t="shared" si="29"/>
        <v>2.5</v>
      </c>
      <c r="S166" s="53">
        <f>'Complexity of the crisis'!X167</f>
        <v>2.9</v>
      </c>
      <c r="T166" s="53">
        <f>'Complexity of the crisis'!AN167</f>
        <v>2</v>
      </c>
      <c r="U166" s="139" t="str">
        <f>VLOOKUP(C166,Lists!$C$3:$E$300,3,FALSE)</f>
        <v>Middle east</v>
      </c>
      <c r="V166" s="140">
        <v>45531</v>
      </c>
    </row>
    <row r="167" spans="1:22" x14ac:dyDescent="0.35">
      <c r="A167" s="67" t="str">
        <f>'Crisis Indicator Data'!A165</f>
        <v>Multiple Crises in Tanzania</v>
      </c>
      <c r="B167" s="55" t="str">
        <f>Lists!G165</f>
        <v>Country level</v>
      </c>
      <c r="C167" s="67" t="str">
        <f>'Crisis Indicator Data'!C165</f>
        <v>TZA001</v>
      </c>
      <c r="D167" s="67" t="str">
        <f>'Crisis Indicator Data'!D165</f>
        <v>Tanzania</v>
      </c>
      <c r="E167" s="67" t="str">
        <f>'Crisis Indicator Data'!E165</f>
        <v>TZA</v>
      </c>
      <c r="F167" s="67" t="str">
        <f>'Crisis Indicator Data'!B165</f>
        <v>Displacement,Drought</v>
      </c>
      <c r="G167" s="52">
        <f t="shared" si="25"/>
        <v>2.5</v>
      </c>
      <c r="H167" s="68">
        <f t="shared" si="26"/>
        <v>3</v>
      </c>
      <c r="I167" s="132" t="str">
        <f t="shared" si="27"/>
        <v>Medium</v>
      </c>
      <c r="J167" s="133" t="str">
        <f>INDEX(Trends!$D$3:$D$404,MATCH(C167,Trends!$C$3:$C$404,0))</f>
        <v>Decreasing</v>
      </c>
      <c r="K167" s="123" t="str">
        <f>IF(Reliability!B165="x","x",(IF(ROUNDUP(Reliability!B165,0)=1,"Very High",IF(ROUNDUP(Reliability!B165,0)=2,"High",IF(ROUNDUP(Reliability!B165,0)=3,"Medium",IF(ROUNDUP(Reliability!B165,0)=4,"Low","Very Low"))))))</f>
        <v>High</v>
      </c>
      <c r="L167" s="54">
        <f t="shared" si="28"/>
        <v>3.1</v>
      </c>
      <c r="M167" s="69">
        <f>'Impact of the crisis'!N168</f>
        <v>3.2</v>
      </c>
      <c r="N167" s="69">
        <f>'Impact of the crisis'!AB168</f>
        <v>3</v>
      </c>
      <c r="O167" s="54">
        <f>'Conditions of people affected'!R168</f>
        <v>2.5</v>
      </c>
      <c r="P167" s="69">
        <f>'Conditions of people affected'!K168</f>
        <v>3</v>
      </c>
      <c r="Q167" s="69">
        <f>'Conditions of people affected'!Q168</f>
        <v>2</v>
      </c>
      <c r="R167" s="53">
        <f t="shared" si="29"/>
        <v>2</v>
      </c>
      <c r="S167" s="53">
        <f>'Complexity of the crisis'!X168</f>
        <v>1.9</v>
      </c>
      <c r="T167" s="53">
        <f>'Complexity of the crisis'!AN168</f>
        <v>2</v>
      </c>
      <c r="U167" s="139" t="str">
        <f>VLOOKUP(C167,Lists!$C$3:$E$300,3,FALSE)</f>
        <v>Africa</v>
      </c>
      <c r="V167" s="140">
        <v>45528</v>
      </c>
    </row>
    <row r="168" spans="1:22" x14ac:dyDescent="0.35">
      <c r="A168" s="67" t="str">
        <f>'Crisis Indicator Data'!A166</f>
        <v>International Displacement in Tanzania</v>
      </c>
      <c r="B168" s="55" t="str">
        <f>Lists!G166</f>
        <v>Refugees</v>
      </c>
      <c r="C168" s="67" t="str">
        <f>'Crisis Indicator Data'!C166</f>
        <v>TZA002</v>
      </c>
      <c r="D168" s="67" t="str">
        <f>'Crisis Indicator Data'!D166</f>
        <v>Tanzania</v>
      </c>
      <c r="E168" s="67" t="str">
        <f>'Crisis Indicator Data'!E166</f>
        <v>TZA</v>
      </c>
      <c r="F168" s="67" t="str">
        <f>'Crisis Indicator Data'!B166</f>
        <v>Displacement</v>
      </c>
      <c r="G168" s="52">
        <f t="shared" si="25"/>
        <v>2.4</v>
      </c>
      <c r="H168" s="68">
        <f t="shared" si="26"/>
        <v>3</v>
      </c>
      <c r="I168" s="132" t="str">
        <f t="shared" si="27"/>
        <v>Medium</v>
      </c>
      <c r="J168" s="133" t="str">
        <f>INDEX(Trends!$D$3:$D$404,MATCH(C168,Trends!$C$3:$C$404,0))</f>
        <v>Stable</v>
      </c>
      <c r="K168" s="123" t="str">
        <f>IF(Reliability!B166="x","x",(IF(ROUNDUP(Reliability!B166,0)=1,"Very High",IF(ROUNDUP(Reliability!B166,0)=2,"High",IF(ROUNDUP(Reliability!B166,0)=3,"Medium",IF(ROUNDUP(Reliability!B166,0)=4,"Low","Very Low"))))))</f>
        <v>High</v>
      </c>
      <c r="L168" s="54">
        <f t="shared" si="28"/>
        <v>3.2</v>
      </c>
      <c r="M168" s="69">
        <f>'Impact of the crisis'!N169</f>
        <v>2.4</v>
      </c>
      <c r="N168" s="69">
        <f>'Impact of the crisis'!AB169</f>
        <v>3.5</v>
      </c>
      <c r="O168" s="54">
        <f>'Conditions of people affected'!R169</f>
        <v>2.15</v>
      </c>
      <c r="P168" s="69">
        <f>'Conditions of people affected'!K169</f>
        <v>2.2999999999999998</v>
      </c>
      <c r="Q168" s="69">
        <f>'Conditions of people affected'!Q169</f>
        <v>2</v>
      </c>
      <c r="R168" s="53">
        <f t="shared" si="29"/>
        <v>2</v>
      </c>
      <c r="S168" s="53">
        <f>'Complexity of the crisis'!X169</f>
        <v>1.9</v>
      </c>
      <c r="T168" s="53">
        <f>'Complexity of the crisis'!AN169</f>
        <v>2</v>
      </c>
      <c r="U168" s="139" t="str">
        <f>VLOOKUP(C168,Lists!$C$3:$E$300,3,FALSE)</f>
        <v>Africa</v>
      </c>
      <c r="V168" s="140">
        <v>45528</v>
      </c>
    </row>
    <row r="169" spans="1:22" x14ac:dyDescent="0.35">
      <c r="A169" s="67" t="str">
        <f>'Crisis Indicator Data'!A167</f>
        <v>Food Security Crisis in North-East Tanzania</v>
      </c>
      <c r="B169" s="55" t="str">
        <f>Lists!G167</f>
        <v>Food security in North-East</v>
      </c>
      <c r="C169" s="67" t="str">
        <f>'Crisis Indicator Data'!C167</f>
        <v>TZA003</v>
      </c>
      <c r="D169" s="67" t="str">
        <f>'Crisis Indicator Data'!D167</f>
        <v>Tanzania</v>
      </c>
      <c r="E169" s="67" t="str">
        <f>'Crisis Indicator Data'!E167</f>
        <v>TZA</v>
      </c>
      <c r="F169" s="67" t="str">
        <f>'Crisis Indicator Data'!B167</f>
        <v>Drought</v>
      </c>
      <c r="G169" s="52">
        <f t="shared" si="25"/>
        <v>2.2999999999999998</v>
      </c>
      <c r="H169" s="68">
        <f t="shared" si="26"/>
        <v>3</v>
      </c>
      <c r="I169" s="132" t="str">
        <f t="shared" si="27"/>
        <v>Medium</v>
      </c>
      <c r="J169" s="133" t="str">
        <f>INDEX(Trends!$D$3:$D$404,MATCH(C169,Trends!$C$3:$C$404,0))</f>
        <v>Decreasing</v>
      </c>
      <c r="K169" s="123" t="str">
        <f>IF(Reliability!B167="x","x",(IF(ROUNDUP(Reliability!B167,0)=1,"Very High",IF(ROUNDUP(Reliability!B167,0)=2,"High",IF(ROUNDUP(Reliability!B167,0)=3,"Medium",IF(ROUNDUP(Reliability!B167,0)=4,"Low","Very Low"))))))</f>
        <v>High</v>
      </c>
      <c r="L169" s="54">
        <f t="shared" si="28"/>
        <v>1.7</v>
      </c>
      <c r="M169" s="69">
        <f>'Impact of the crisis'!N170</f>
        <v>2.5</v>
      </c>
      <c r="N169" s="69">
        <f>'Impact of the crisis'!AB170</f>
        <v>1.3</v>
      </c>
      <c r="O169" s="54">
        <f>'Conditions of people affected'!R170</f>
        <v>2.8</v>
      </c>
      <c r="P169" s="69">
        <f>'Conditions of people affected'!K170</f>
        <v>2.6</v>
      </c>
      <c r="Q169" s="69">
        <f>'Conditions of people affected'!Q170</f>
        <v>3</v>
      </c>
      <c r="R169" s="53">
        <f t="shared" si="29"/>
        <v>2</v>
      </c>
      <c r="S169" s="53">
        <f>'Complexity of the crisis'!X170</f>
        <v>1.9</v>
      </c>
      <c r="T169" s="53">
        <f>'Complexity of the crisis'!AN170</f>
        <v>2</v>
      </c>
      <c r="U169" s="139" t="str">
        <f>VLOOKUP(C169,Lists!$C$3:$E$300,3,FALSE)</f>
        <v>Africa</v>
      </c>
      <c r="V169" s="140">
        <v>45528</v>
      </c>
    </row>
    <row r="170" spans="1:22" x14ac:dyDescent="0.35">
      <c r="A170" s="67" t="str">
        <f>'Crisis Indicator Data'!A168</f>
        <v>International Displacement in Uganda</v>
      </c>
      <c r="B170" s="55" t="str">
        <f>Lists!G168</f>
        <v>Refugees</v>
      </c>
      <c r="C170" s="67" t="str">
        <f>'Crisis Indicator Data'!C168</f>
        <v>UGA005</v>
      </c>
      <c r="D170" s="67" t="str">
        <f>'Crisis Indicator Data'!D168</f>
        <v>Uganda</v>
      </c>
      <c r="E170" s="67" t="str">
        <f>'Crisis Indicator Data'!E168</f>
        <v>UGA</v>
      </c>
      <c r="F170" s="67" t="str">
        <f>'Crisis Indicator Data'!B168</f>
        <v>Displacement</v>
      </c>
      <c r="G170" s="52">
        <f t="shared" si="25"/>
        <v>3.3</v>
      </c>
      <c r="H170" s="68">
        <f t="shared" si="26"/>
        <v>4</v>
      </c>
      <c r="I170" s="132" t="str">
        <f t="shared" si="27"/>
        <v>High</v>
      </c>
      <c r="J170" s="133" t="str">
        <f>INDEX(Trends!$D$3:$D$404,MATCH(C170,Trends!$C$3:$C$404,0))</f>
        <v>Stable</v>
      </c>
      <c r="K170" s="123" t="str">
        <f>IF(Reliability!B168="x","x",(IF(ROUNDUP(Reliability!B168,0)=1,"Very High",IF(ROUNDUP(Reliability!B168,0)=2,"High",IF(ROUNDUP(Reliability!B168,0)=3,"Medium",IF(ROUNDUP(Reliability!B168,0)=4,"Low","Very Low"))))))</f>
        <v>Medium</v>
      </c>
      <c r="L170" s="54">
        <f t="shared" si="28"/>
        <v>3.2</v>
      </c>
      <c r="M170" s="69">
        <f>'Impact of the crisis'!N171</f>
        <v>1.7</v>
      </c>
      <c r="N170" s="69">
        <f>'Impact of the crisis'!AB171</f>
        <v>3.8</v>
      </c>
      <c r="O170" s="54">
        <f>'Conditions of people affected'!R171</f>
        <v>3.35</v>
      </c>
      <c r="P170" s="69">
        <f>'Conditions of people affected'!K171</f>
        <v>3.7</v>
      </c>
      <c r="Q170" s="69">
        <f>'Conditions of people affected'!Q171</f>
        <v>3</v>
      </c>
      <c r="R170" s="53">
        <f t="shared" si="29"/>
        <v>3.2</v>
      </c>
      <c r="S170" s="53">
        <f>'Complexity of the crisis'!X171</f>
        <v>3.7</v>
      </c>
      <c r="T170" s="53">
        <f>'Complexity of the crisis'!AN171</f>
        <v>2.5</v>
      </c>
      <c r="U170" s="139" t="str">
        <f>VLOOKUP(C170,Lists!$C$3:$E$300,3,FALSE)</f>
        <v>Africa</v>
      </c>
      <c r="V170" s="140">
        <v>45531</v>
      </c>
    </row>
    <row r="171" spans="1:22" x14ac:dyDescent="0.35">
      <c r="A171" s="67" t="str">
        <f>'Crisis Indicator Data'!A169</f>
        <v>Russia-Ukraine conflict</v>
      </c>
      <c r="B171" s="55" t="str">
        <f>Lists!G169</f>
        <v>Russia-Ukraine conflict</v>
      </c>
      <c r="C171" s="67" t="str">
        <f>'Crisis Indicator Data'!C169</f>
        <v>UKR002</v>
      </c>
      <c r="D171" s="67" t="str">
        <f>'Crisis Indicator Data'!D169</f>
        <v>Ukraine</v>
      </c>
      <c r="E171" s="67" t="str">
        <f>'Crisis Indicator Data'!E169</f>
        <v>UKR</v>
      </c>
      <c r="F171" s="67" t="str">
        <f>'Crisis Indicator Data'!B169</f>
        <v>Conflict,Displacement</v>
      </c>
      <c r="G171" s="52">
        <f t="shared" si="25"/>
        <v>4.5</v>
      </c>
      <c r="H171" s="68">
        <f t="shared" si="26"/>
        <v>5</v>
      </c>
      <c r="I171" s="132" t="str">
        <f t="shared" si="27"/>
        <v>Very High</v>
      </c>
      <c r="J171" s="133" t="str">
        <f>INDEX(Trends!$D$3:$D$404,MATCH(C171,Trends!$C$3:$C$404,0))</f>
        <v>Increasing</v>
      </c>
      <c r="K171" s="123" t="str">
        <f>IF(Reliability!B169="x","x",(IF(ROUNDUP(Reliability!B169,0)=1,"Very High",IF(ROUNDUP(Reliability!B169,0)=2,"High",IF(ROUNDUP(Reliability!B169,0)=3,"Medium",IF(ROUNDUP(Reliability!B169,0)=4,"Low","Very Low"))))))</f>
        <v>Very High</v>
      </c>
      <c r="L171" s="54">
        <f t="shared" si="28"/>
        <v>4.5</v>
      </c>
      <c r="M171" s="69">
        <f>'Impact of the crisis'!N172</f>
        <v>4.9000000000000004</v>
      </c>
      <c r="N171" s="69">
        <f>'Impact of the crisis'!AB172</f>
        <v>4.3</v>
      </c>
      <c r="O171" s="54">
        <f>'Conditions of people affected'!R172</f>
        <v>5</v>
      </c>
      <c r="P171" s="69">
        <f>'Conditions of people affected'!K172</f>
        <v>5</v>
      </c>
      <c r="Q171" s="69">
        <f>'Conditions of people affected'!Q172</f>
        <v>5</v>
      </c>
      <c r="R171" s="53">
        <f t="shared" si="29"/>
        <v>3.7</v>
      </c>
      <c r="S171" s="53">
        <f>'Complexity of the crisis'!X172</f>
        <v>2.6</v>
      </c>
      <c r="T171" s="53">
        <f>'Complexity of the crisis'!AN172</f>
        <v>4.5</v>
      </c>
      <c r="U171" s="139" t="str">
        <f>VLOOKUP(C171,Lists!$C$3:$E$300,3,FALSE)</f>
        <v>Europe</v>
      </c>
      <c r="V171" s="140">
        <v>45526</v>
      </c>
    </row>
    <row r="172" spans="1:22" x14ac:dyDescent="0.35">
      <c r="A172" s="67" t="str">
        <f>'Crisis Indicator Data'!A170</f>
        <v>Complex crisis in Venezuela</v>
      </c>
      <c r="B172" s="55" t="str">
        <f>Lists!G170</f>
        <v>Complex crisis</v>
      </c>
      <c r="C172" s="67" t="str">
        <f>'Crisis Indicator Data'!C170</f>
        <v>VEN001</v>
      </c>
      <c r="D172" s="67" t="str">
        <f>'Crisis Indicator Data'!D170</f>
        <v>Venezuela</v>
      </c>
      <c r="E172" s="67" t="str">
        <f>'Crisis Indicator Data'!E170</f>
        <v>VEN</v>
      </c>
      <c r="F172" s="67" t="str">
        <f>'Crisis Indicator Data'!B170</f>
        <v>Socio-political,Violence,Floods</v>
      </c>
      <c r="G172" s="52">
        <f t="shared" si="25"/>
        <v>4</v>
      </c>
      <c r="H172" s="68">
        <f t="shared" si="26"/>
        <v>4</v>
      </c>
      <c r="I172" s="132" t="str">
        <f t="shared" si="27"/>
        <v>High</v>
      </c>
      <c r="J172" s="133" t="str">
        <f>INDEX(Trends!$D$3:$D$404,MATCH(C172,Trends!$C$3:$C$404,0))</f>
        <v>Decreasing</v>
      </c>
      <c r="K172" s="123" t="str">
        <f>IF(Reliability!B170="x","x",(IF(ROUNDUP(Reliability!B170,0)=1,"Very High",IF(ROUNDUP(Reliability!B170,0)=2,"High",IF(ROUNDUP(Reliability!B170,0)=3,"Medium",IF(ROUNDUP(Reliability!B170,0)=4,"Low","Very Low"))))))</f>
        <v>High</v>
      </c>
      <c r="L172" s="54">
        <f t="shared" si="28"/>
        <v>4.4000000000000004</v>
      </c>
      <c r="M172" s="69">
        <f>'Impact of the crisis'!N173</f>
        <v>4.9000000000000004</v>
      </c>
      <c r="N172" s="69">
        <f>'Impact of the crisis'!AB173</f>
        <v>4</v>
      </c>
      <c r="O172" s="54">
        <f>'Conditions of people affected'!R173</f>
        <v>3.9</v>
      </c>
      <c r="P172" s="69">
        <f>'Conditions of people affected'!K173</f>
        <v>4.8</v>
      </c>
      <c r="Q172" s="69">
        <f>'Conditions of people affected'!Q173</f>
        <v>3</v>
      </c>
      <c r="R172" s="53">
        <f t="shared" si="29"/>
        <v>3.7</v>
      </c>
      <c r="S172" s="53">
        <f>'Complexity of the crisis'!X173</f>
        <v>3.3</v>
      </c>
      <c r="T172" s="53">
        <f>'Complexity of the crisis'!AN173</f>
        <v>4</v>
      </c>
      <c r="U172" s="139" t="str">
        <f>VLOOKUP(C172,Lists!$C$3:$E$300,3,FALSE)</f>
        <v>Americas</v>
      </c>
      <c r="V172" s="140">
        <v>45530</v>
      </c>
    </row>
    <row r="173" spans="1:22" x14ac:dyDescent="0.35">
      <c r="A173" s="67" t="str">
        <f>'Crisis Indicator Data'!A171</f>
        <v>Conflict in Yemen</v>
      </c>
      <c r="B173" s="55" t="str">
        <f>Lists!G171</f>
        <v>Complex crisis</v>
      </c>
      <c r="C173" s="67" t="str">
        <f>'Crisis Indicator Data'!C171</f>
        <v>YEM001</v>
      </c>
      <c r="D173" s="67" t="str">
        <f>'Crisis Indicator Data'!D171</f>
        <v>Yemen</v>
      </c>
      <c r="E173" s="67" t="str">
        <f>'Crisis Indicator Data'!E171</f>
        <v>YEM</v>
      </c>
      <c r="F173" s="67" t="str">
        <f>'Crisis Indicator Data'!B171</f>
        <v>Conflict</v>
      </c>
      <c r="G173" s="52">
        <f t="shared" si="25"/>
        <v>4.7</v>
      </c>
      <c r="H173" s="68">
        <f t="shared" si="26"/>
        <v>5</v>
      </c>
      <c r="I173" s="132" t="str">
        <f t="shared" si="27"/>
        <v>Very High</v>
      </c>
      <c r="J173" s="133" t="str">
        <f>INDEX(Trends!$D$3:$D$404,MATCH(C173,Trends!$C$3:$C$404,0))</f>
        <v>Stable</v>
      </c>
      <c r="K173" s="123" t="str">
        <f>IF(Reliability!B171="x","x",(IF(ROUNDUP(Reliability!B171,0)=1,"Very High",IF(ROUNDUP(Reliability!B171,0)=2,"High",IF(ROUNDUP(Reliability!B171,0)=3,"Medium",IF(ROUNDUP(Reliability!B171,0)=4,"Low","Very Low"))))))</f>
        <v>Very High</v>
      </c>
      <c r="L173" s="54">
        <f t="shared" si="28"/>
        <v>4.7</v>
      </c>
      <c r="M173" s="69">
        <f>'Impact of the crisis'!N174</f>
        <v>4.9000000000000004</v>
      </c>
      <c r="N173" s="69">
        <f>'Impact of the crisis'!AB174</f>
        <v>4.5999999999999996</v>
      </c>
      <c r="O173" s="54">
        <f>'Conditions of people affected'!R174</f>
        <v>5</v>
      </c>
      <c r="P173" s="69">
        <f>'Conditions of people affected'!K174</f>
        <v>5</v>
      </c>
      <c r="Q173" s="69">
        <f>'Conditions of people affected'!Q174</f>
        <v>5</v>
      </c>
      <c r="R173" s="53">
        <f t="shared" si="29"/>
        <v>4.2</v>
      </c>
      <c r="S173" s="53">
        <f>'Complexity of the crisis'!X174</f>
        <v>3.9</v>
      </c>
      <c r="T173" s="53">
        <f>'Complexity of the crisis'!AN174</f>
        <v>4.5</v>
      </c>
      <c r="U173" s="139" t="str">
        <f>VLOOKUP(C173,Lists!$C$3:$E$300,3,FALSE)</f>
        <v>Middle east</v>
      </c>
      <c r="V173" s="140">
        <v>45531</v>
      </c>
    </row>
    <row r="174" spans="1:22" x14ac:dyDescent="0.35">
      <c r="A174" s="67" t="str">
        <f>'Crisis Indicator Data'!A172</f>
        <v>Mixed migration flows in Yemen</v>
      </c>
      <c r="B174" s="55" t="str">
        <f>Lists!G172</f>
        <v>Mixed Migration</v>
      </c>
      <c r="C174" s="67" t="str">
        <f>'Crisis Indicator Data'!C172</f>
        <v>YEM002</v>
      </c>
      <c r="D174" s="67" t="str">
        <f>'Crisis Indicator Data'!D172</f>
        <v>Yemen</v>
      </c>
      <c r="E174" s="67" t="str">
        <f>'Crisis Indicator Data'!E172</f>
        <v>YEM</v>
      </c>
      <c r="F174" s="67" t="str">
        <f>'Crisis Indicator Data'!B172</f>
        <v>Displacement</v>
      </c>
      <c r="G174" s="52">
        <f t="shared" si="25"/>
        <v>3.2</v>
      </c>
      <c r="H174" s="68">
        <f t="shared" si="26"/>
        <v>4</v>
      </c>
      <c r="I174" s="132" t="str">
        <f t="shared" si="27"/>
        <v>High</v>
      </c>
      <c r="J174" s="133" t="str">
        <f>INDEX(Trends!$D$3:$D$404,MATCH(C174,Trends!$C$3:$C$404,0))</f>
        <v>Increasing</v>
      </c>
      <c r="K174" s="123" t="str">
        <f>IF(Reliability!B172="x","x",(IF(ROUNDUP(Reliability!B172,0)=1,"Very High",IF(ROUNDUP(Reliability!B172,0)=2,"High",IF(ROUNDUP(Reliability!B172,0)=3,"Medium",IF(ROUNDUP(Reliability!B172,0)=4,"Low","Very Low"))))))</f>
        <v>Very High</v>
      </c>
      <c r="L174" s="54">
        <f t="shared" si="28"/>
        <v>3.2</v>
      </c>
      <c r="M174" s="69">
        <f>'Impact of the crisis'!N175</f>
        <v>1.3</v>
      </c>
      <c r="N174" s="69">
        <f>'Impact of the crisis'!AB175</f>
        <v>3.8</v>
      </c>
      <c r="O174" s="54">
        <f>'Conditions of people affected'!R175</f>
        <v>3.3</v>
      </c>
      <c r="P174" s="69">
        <f>'Conditions of people affected'!K175</f>
        <v>2.6</v>
      </c>
      <c r="Q174" s="69">
        <f>'Conditions of people affected'!Q175</f>
        <v>4</v>
      </c>
      <c r="R174" s="53">
        <f t="shared" si="29"/>
        <v>3.1</v>
      </c>
      <c r="S174" s="53">
        <f>'Complexity of the crisis'!X175</f>
        <v>3.9</v>
      </c>
      <c r="T174" s="53">
        <f>'Complexity of the crisis'!AN175</f>
        <v>2</v>
      </c>
      <c r="U174" s="139" t="str">
        <f>VLOOKUP(C174,Lists!$C$3:$E$300,3,FALSE)</f>
        <v>Middle east</v>
      </c>
      <c r="V174" s="140">
        <v>45531</v>
      </c>
    </row>
    <row r="175" spans="1:22" x14ac:dyDescent="0.35">
      <c r="A175" s="67" t="str">
        <f>'Crisis Indicator Data'!A173</f>
        <v>Drought in Zambia</v>
      </c>
      <c r="B175" s="55" t="str">
        <f>Lists!G173</f>
        <v>Drought</v>
      </c>
      <c r="C175" s="67" t="str">
        <f>'Crisis Indicator Data'!C173</f>
        <v>ZMB002</v>
      </c>
      <c r="D175" s="67" t="str">
        <f>'Crisis Indicator Data'!D173</f>
        <v>Zambia</v>
      </c>
      <c r="E175" s="67" t="str">
        <f>'Crisis Indicator Data'!E173</f>
        <v>ZMB</v>
      </c>
      <c r="F175" s="67" t="str">
        <f>'Crisis Indicator Data'!B173</f>
        <v>Drought,Food Security</v>
      </c>
      <c r="G175" s="52">
        <f t="shared" si="25"/>
        <v>3.6</v>
      </c>
      <c r="H175" s="68">
        <f t="shared" si="26"/>
        <v>4</v>
      </c>
      <c r="I175" s="132" t="str">
        <f t="shared" si="27"/>
        <v>High</v>
      </c>
      <c r="J175" s="133" t="str">
        <f>INDEX(Trends!$D$3:$D$404,MATCH(C175,Trends!$C$3:$C$404,0))</f>
        <v>Increasing</v>
      </c>
      <c r="K175" s="123" t="str">
        <f>IF(Reliability!B173="x","x",(IF(ROUNDUP(Reliability!B173,0)=1,"Very High",IF(ROUNDUP(Reliability!B173,0)=2,"High",IF(ROUNDUP(Reliability!B173,0)=3,"Medium",IF(ROUNDUP(Reliability!B173,0)=4,"Low","Very Low"))))))</f>
        <v>High</v>
      </c>
      <c r="L175" s="54">
        <f t="shared" si="28"/>
        <v>4</v>
      </c>
      <c r="M175" s="69">
        <f>'Impact of the crisis'!N176</f>
        <v>4.8</v>
      </c>
      <c r="N175" s="69">
        <f>'Impact of the crisis'!AB176</f>
        <v>3.4</v>
      </c>
      <c r="O175" s="54">
        <f>'Conditions of people affected'!R176</f>
        <v>4</v>
      </c>
      <c r="P175" s="69">
        <f>'Conditions of people affected'!K176</f>
        <v>5</v>
      </c>
      <c r="Q175" s="69">
        <f>'Conditions of people affected'!Q176</f>
        <v>3</v>
      </c>
      <c r="R175" s="53">
        <f t="shared" si="29"/>
        <v>2.5</v>
      </c>
      <c r="S175" s="53">
        <f>'Complexity of the crisis'!X176</f>
        <v>2.5</v>
      </c>
      <c r="T175" s="53">
        <f>'Complexity of the crisis'!AN176</f>
        <v>2.5</v>
      </c>
      <c r="U175" s="139" t="str">
        <f>VLOOKUP(C175,Lists!$C$3:$E$300,3,FALSE)</f>
        <v>Africa</v>
      </c>
      <c r="V175" s="140">
        <v>45528</v>
      </c>
    </row>
    <row r="176" spans="1:22" x14ac:dyDescent="0.35">
      <c r="A176" s="67" t="str">
        <f>'Crisis Indicator Data'!A174</f>
        <v>Complex crisis in Zimbabwe</v>
      </c>
      <c r="B176" s="55" t="str">
        <f>Lists!G174</f>
        <v>Complex crisis</v>
      </c>
      <c r="C176" s="67" t="str">
        <f>'Crisis Indicator Data'!C174</f>
        <v>ZWE001</v>
      </c>
      <c r="D176" s="67" t="str">
        <f>'Crisis Indicator Data'!D174</f>
        <v>Zimbabwe</v>
      </c>
      <c r="E176" s="67" t="str">
        <f>'Crisis Indicator Data'!E174</f>
        <v>ZWE</v>
      </c>
      <c r="F176" s="67" t="str">
        <f>'Crisis Indicator Data'!B174</f>
        <v>Socio-political,Drought,Food Security</v>
      </c>
      <c r="G176" s="52">
        <f t="shared" si="25"/>
        <v>3.8</v>
      </c>
      <c r="H176" s="68">
        <f t="shared" si="26"/>
        <v>4</v>
      </c>
      <c r="I176" s="132" t="str">
        <f t="shared" si="27"/>
        <v>High</v>
      </c>
      <c r="J176" s="133" t="str">
        <f>INDEX(Trends!$D$3:$D$404,MATCH(C176,Trends!$C$3:$C$404,0))</f>
        <v>Increasing</v>
      </c>
      <c r="K176" s="123" t="str">
        <f>IF(Reliability!B174="x","x",(IF(ROUNDUP(Reliability!B174,0)=1,"Very High",IF(ROUNDUP(Reliability!B174,0)=2,"High",IF(ROUNDUP(Reliability!B174,0)=3,"Medium",IF(ROUNDUP(Reliability!B174,0)=4,"Low","Very Low"))))))</f>
        <v>High</v>
      </c>
      <c r="L176" s="54">
        <f t="shared" si="28"/>
        <v>4.0999999999999996</v>
      </c>
      <c r="M176" s="69">
        <f>'Impact of the crisis'!N177</f>
        <v>4.5999999999999996</v>
      </c>
      <c r="N176" s="69">
        <f>'Impact of the crisis'!AB177</f>
        <v>3.8</v>
      </c>
      <c r="O176" s="54">
        <f>'Conditions of people affected'!R177</f>
        <v>4</v>
      </c>
      <c r="P176" s="69">
        <f>'Conditions of people affected'!K177</f>
        <v>5</v>
      </c>
      <c r="Q176" s="69">
        <f>'Conditions of people affected'!Q177</f>
        <v>3</v>
      </c>
      <c r="R176" s="53">
        <f t="shared" si="29"/>
        <v>3.4</v>
      </c>
      <c r="S176" s="53">
        <f>'Complexity of the crisis'!X177</f>
        <v>3.3</v>
      </c>
      <c r="T176" s="53">
        <f>'Complexity of the crisis'!AN177</f>
        <v>3.5</v>
      </c>
      <c r="U176" s="139" t="str">
        <f>VLOOKUP(C176,Lists!$C$3:$E$300,3,FALSE)</f>
        <v>Africa</v>
      </c>
      <c r="V176" s="140">
        <v>45528</v>
      </c>
    </row>
  </sheetData>
  <autoFilter ref="A4:T155" xr:uid="{00000000-0009-0000-0000-000002000000}"/>
  <mergeCells count="1">
    <mergeCell ref="A1:T1"/>
  </mergeCells>
  <conditionalFormatting sqref="H5:H300">
    <cfRule type="cellIs" dxfId="223" priority="78" stopIfTrue="1" operator="equal">
      <formula>3</formula>
    </cfRule>
    <cfRule type="cellIs" dxfId="222" priority="77" stopIfTrue="1" operator="equal">
      <formula>4</formula>
    </cfRule>
    <cfRule type="cellIs" dxfId="221" priority="76" stopIfTrue="1" operator="equal">
      <formula>5</formula>
    </cfRule>
    <cfRule type="cellIs" dxfId="220" priority="80" stopIfTrue="1" operator="equal">
      <formula>1</formula>
    </cfRule>
    <cfRule type="cellIs" dxfId="219" priority="79" stopIfTrue="1" operator="equal">
      <formula>2</formula>
    </cfRule>
  </conditionalFormatting>
  <conditionalFormatting sqref="I5:I300">
    <cfRule type="cellIs" dxfId="218" priority="41" stopIfTrue="1" operator="equal">
      <formula>"Very High"</formula>
    </cfRule>
    <cfRule type="cellIs" dxfId="217" priority="42" stopIfTrue="1" operator="equal">
      <formula>"High"</formula>
    </cfRule>
    <cfRule type="cellIs" dxfId="216" priority="43" stopIfTrue="1" operator="equal">
      <formula>"Medium"</formula>
    </cfRule>
    <cfRule type="cellIs" dxfId="215" priority="44" stopIfTrue="1" operator="equal">
      <formula>"Low"</formula>
    </cfRule>
    <cfRule type="cellIs" dxfId="214" priority="45" stopIfTrue="1" operator="equal">
      <formula>"Very Low"</formula>
    </cfRule>
  </conditionalFormatting>
  <conditionalFormatting sqref="J5:J300">
    <cfRule type="cellIs" dxfId="213" priority="13" operator="equal">
      <formula>"Decreasing"</formula>
    </cfRule>
    <cfRule type="cellIs" dxfId="212" priority="11" operator="equal">
      <formula>"Increasing"</formula>
    </cfRule>
    <cfRule type="cellIs" dxfId="211" priority="12" operator="equal">
      <formula>"Stable"</formula>
    </cfRule>
  </conditionalFormatting>
  <conditionalFormatting sqref="K5:K300">
    <cfRule type="cellIs" dxfId="210" priority="2" stopIfTrue="1" operator="equal">
      <formula>"Low"</formula>
    </cfRule>
    <cfRule type="cellIs" dxfId="209" priority="3" stopIfTrue="1" operator="equal">
      <formula>"Medium"</formula>
    </cfRule>
    <cfRule type="cellIs" dxfId="208" priority="4" stopIfTrue="1" operator="equal">
      <formula>"High"</formula>
    </cfRule>
    <cfRule type="cellIs" dxfId="207" priority="5" stopIfTrue="1" operator="equal">
      <formula>"Very High"</formula>
    </cfRule>
    <cfRule type="cellIs" dxfId="206" priority="1" stopIfTrue="1" operator="equal">
      <formula>"Very Low"</formula>
    </cfRule>
  </conditionalFormatting>
  <conditionalFormatting sqref="L5:L300">
    <cfRule type="cellIs" dxfId="205" priority="92" stopIfTrue="1" operator="between">
      <formula>3</formula>
      <formula>4</formula>
    </cfRule>
    <cfRule type="cellIs" dxfId="204" priority="93" stopIfTrue="1" operator="between">
      <formula>2</formula>
      <formula>3</formula>
    </cfRule>
    <cfRule type="cellIs" dxfId="203" priority="94" stopIfTrue="1" operator="between">
      <formula>1</formula>
      <formula>2</formula>
    </cfRule>
    <cfRule type="cellIs" dxfId="202" priority="95" stopIfTrue="1" operator="between">
      <formula>0</formula>
      <formula>1</formula>
    </cfRule>
    <cfRule type="cellIs" dxfId="201" priority="81" stopIfTrue="1" operator="between">
      <formula>4</formula>
      <formula>5</formula>
    </cfRule>
  </conditionalFormatting>
  <conditionalFormatting sqref="M5:N300">
    <cfRule type="cellIs" dxfId="200" priority="82" stopIfTrue="1" operator="between">
      <formula>4</formula>
      <formula>5</formula>
    </cfRule>
    <cfRule type="cellIs" dxfId="199" priority="88" stopIfTrue="1" operator="between">
      <formula>3</formula>
      <formula>4</formula>
    </cfRule>
    <cfRule type="cellIs" dxfId="198" priority="90" stopIfTrue="1" operator="between">
      <formula>1</formula>
      <formula>2</formula>
    </cfRule>
    <cfRule type="cellIs" dxfId="197" priority="91" stopIfTrue="1" operator="between">
      <formula>0</formula>
      <formula>1</formula>
    </cfRule>
    <cfRule type="cellIs" dxfId="196" priority="89" stopIfTrue="1" operator="between">
      <formula>2</formula>
      <formula>3</formula>
    </cfRule>
  </conditionalFormatting>
  <conditionalFormatting sqref="O5:O300">
    <cfRule type="cellIs" dxfId="195" priority="6" stopIfTrue="1" operator="between">
      <formula>5</formula>
      <formula>5.9</formula>
    </cfRule>
    <cfRule type="cellIs" dxfId="194" priority="8" stopIfTrue="1" operator="between">
      <formula>3</formula>
      <formula>3.9</formula>
    </cfRule>
    <cfRule type="cellIs" dxfId="193" priority="9" stopIfTrue="1" operator="between">
      <formula>2</formula>
      <formula>2.9</formula>
    </cfRule>
    <cfRule type="cellIs" dxfId="192" priority="10" stopIfTrue="1" operator="between">
      <formula>0</formula>
      <formula>1.9</formula>
    </cfRule>
    <cfRule type="cellIs" dxfId="191" priority="7" stopIfTrue="1" operator="between">
      <formula>4</formula>
      <formula>4.9</formula>
    </cfRule>
  </conditionalFormatting>
  <conditionalFormatting sqref="P5:Q300">
    <cfRule type="cellIs" dxfId="190" priority="71" stopIfTrue="1" operator="between">
      <formula>7.1</formula>
      <formula>10</formula>
    </cfRule>
    <cfRule type="cellIs" dxfId="189" priority="72" stopIfTrue="1" operator="between">
      <formula>5.4</formula>
      <formula>7</formula>
    </cfRule>
    <cfRule type="cellIs" dxfId="188" priority="73" stopIfTrue="1" operator="between">
      <formula>3.5</formula>
      <formula>5.3</formula>
    </cfRule>
    <cfRule type="cellIs" dxfId="187" priority="74" stopIfTrue="1" operator="between">
      <formula>1.8</formula>
      <formula>3.4</formula>
    </cfRule>
    <cfRule type="cellIs" dxfId="186" priority="75" stopIfTrue="1" operator="between">
      <formula>0</formula>
      <formula>1.7</formula>
    </cfRule>
  </conditionalFormatting>
  <conditionalFormatting sqref="R5:R300">
    <cfRule type="cellIs" dxfId="185" priority="31" stopIfTrue="1" operator="between">
      <formula>4</formula>
      <formula>5</formula>
    </cfRule>
    <cfRule type="cellIs" dxfId="184" priority="32" stopIfTrue="1" operator="between">
      <formula>3</formula>
      <formula>4</formula>
    </cfRule>
    <cfRule type="cellIs" dxfId="183" priority="33" stopIfTrue="1" operator="between">
      <formula>2</formula>
      <formula>3</formula>
    </cfRule>
    <cfRule type="cellIs" dxfId="182" priority="35" stopIfTrue="1" operator="between">
      <formula>0</formula>
      <formula>1</formula>
    </cfRule>
    <cfRule type="cellIs" dxfId="181" priority="34" stopIfTrue="1" operator="between">
      <formula>1</formula>
      <formula>2</formula>
    </cfRule>
  </conditionalFormatting>
  <conditionalFormatting sqref="S5:T300">
    <cfRule type="cellIs" dxfId="180" priority="53" stopIfTrue="1" operator="between">
      <formula>2</formula>
      <formula>3</formula>
    </cfRule>
    <cfRule type="cellIs" dxfId="179" priority="52" stopIfTrue="1" operator="between">
      <formula>3</formula>
      <formula>4</formula>
    </cfRule>
    <cfRule type="cellIs" dxfId="178" priority="51" stopIfTrue="1" operator="between">
      <formula>4</formula>
      <formula>5</formula>
    </cfRule>
    <cfRule type="cellIs" dxfId="177" priority="55" stopIfTrue="1" operator="between">
      <formula>0</formula>
      <formula>1</formula>
    </cfRule>
    <cfRule type="cellIs" dxfId="176" priority="54" stopIfTrue="1" operator="between">
      <formula>1</formula>
      <formula>2</formula>
    </cfRule>
  </conditionalFormatting>
  <conditionalFormatting sqref="T5:T300">
    <cfRule type="cellIs" dxfId="175" priority="64" stopIfTrue="1" operator="between">
      <formula>1</formula>
      <formula>2</formula>
    </cfRule>
    <cfRule type="cellIs" dxfId="174" priority="65" stopIfTrue="1" operator="between">
      <formula>0</formula>
      <formula>1</formula>
    </cfRule>
    <cfRule type="cellIs" dxfId="173" priority="61" stopIfTrue="1" operator="between">
      <formula>4</formula>
      <formula>5</formula>
    </cfRule>
    <cfRule type="cellIs" dxfId="172" priority="62" stopIfTrue="1" operator="between">
      <formula>3</formula>
      <formula>4</formula>
    </cfRule>
    <cfRule type="cellIs" dxfId="171" priority="63" stopIfTrue="1" operator="between">
      <formula>2</formula>
      <formula>3</formula>
    </cfRule>
  </conditionalFormatting>
  <pageMargins left="0.70866141732283472" right="0.70866141732283472" top="0.74803149606299213" bottom="0.74803149606299213" header="0.31496062992125978" footer="0.31496062992125978"/>
  <pageSetup paperSize="9" scale="5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2B54"/>
    <pageSetUpPr fitToPage="1"/>
  </sheetPr>
  <dimension ref="A1:U159"/>
  <sheetViews>
    <sheetView tabSelected="1" workbookViewId="0">
      <selection activeCell="A5" sqref="A5"/>
    </sheetView>
  </sheetViews>
  <sheetFormatPr defaultColWidth="8.54296875" defaultRowHeight="14.5" x14ac:dyDescent="0.35"/>
  <cols>
    <col min="1" max="1" width="43.54296875" bestFit="1" customWidth="1"/>
    <col min="2" max="2" width="10" customWidth="1"/>
    <col min="3" max="3" width="17.54296875" customWidth="1"/>
    <col min="5" max="5" width="27.453125" bestFit="1" customWidth="1"/>
    <col min="8" max="8" width="9.54296875" customWidth="1"/>
    <col min="9" max="9" width="13.54296875" customWidth="1"/>
    <col min="10" max="10" width="10.453125" customWidth="1"/>
    <col min="21" max="21" width="11.453125" bestFit="1" customWidth="1"/>
  </cols>
  <sheetData>
    <row r="1" spans="1:21" ht="22.75" customHeight="1" x14ac:dyDescent="0.5">
      <c r="A1" s="142" t="str">
        <f>"INFORM Severity Index - all crises. Release: "&amp;About!$A$5&amp;""</f>
        <v>INFORM Severity Index - all crises. Release: August 2024</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9967</v>
      </c>
      <c r="B2" s="13" t="s">
        <v>9969</v>
      </c>
      <c r="C2" s="13" t="s">
        <v>9970</v>
      </c>
      <c r="D2" s="6" t="s">
        <v>9971</v>
      </c>
      <c r="E2" s="13" t="s">
        <v>9972</v>
      </c>
      <c r="F2" s="85" t="s">
        <v>9973</v>
      </c>
      <c r="G2" s="86" t="s">
        <v>9974</v>
      </c>
      <c r="H2" s="85" t="s">
        <v>9974</v>
      </c>
      <c r="I2" s="87" t="s">
        <v>9975</v>
      </c>
      <c r="J2" s="87" t="s">
        <v>6</v>
      </c>
      <c r="K2" s="89" t="s">
        <v>9976</v>
      </c>
      <c r="L2" s="88" t="s">
        <v>9991</v>
      </c>
      <c r="M2" s="88" t="s">
        <v>9992</v>
      </c>
      <c r="N2" s="59" t="s">
        <v>9979</v>
      </c>
      <c r="O2" s="90" t="s">
        <v>4012</v>
      </c>
      <c r="P2" s="90" t="s">
        <v>9980</v>
      </c>
      <c r="Q2" s="91" t="s">
        <v>9981</v>
      </c>
      <c r="R2" s="92" t="s">
        <v>9982</v>
      </c>
      <c r="S2" s="92" t="s">
        <v>9983</v>
      </c>
      <c r="T2" s="63" t="s">
        <v>9984</v>
      </c>
      <c r="U2" s="141" t="s">
        <v>9985</v>
      </c>
    </row>
    <row r="3" spans="1:21" ht="18" hidden="1" customHeight="1" thickTop="1" x14ac:dyDescent="0.4">
      <c r="A3" s="56" t="s">
        <v>9986</v>
      </c>
      <c r="B3" s="56"/>
      <c r="C3" s="56"/>
      <c r="D3" s="56"/>
      <c r="E3" s="56"/>
      <c r="F3" s="48"/>
      <c r="G3" s="48"/>
      <c r="H3" s="48"/>
      <c r="I3" s="82"/>
      <c r="J3" s="48"/>
      <c r="K3" s="47"/>
      <c r="L3" s="46"/>
      <c r="M3" s="46"/>
      <c r="N3" s="47"/>
      <c r="O3" s="48"/>
      <c r="P3" s="48"/>
      <c r="Q3" s="47"/>
      <c r="R3" s="46"/>
      <c r="S3" s="46"/>
      <c r="T3" s="2"/>
      <c r="U3" s="124"/>
    </row>
    <row r="4" spans="1:21" ht="18" customHeight="1" thickTop="1" x14ac:dyDescent="0.4">
      <c r="A4" s="14" t="s">
        <v>9987</v>
      </c>
      <c r="B4" s="14"/>
      <c r="C4" s="14"/>
      <c r="D4" s="7" t="s">
        <v>9987</v>
      </c>
      <c r="E4" s="14"/>
      <c r="F4" s="40" t="s">
        <v>9988</v>
      </c>
      <c r="G4" s="40" t="s">
        <v>9988</v>
      </c>
      <c r="H4" s="40" t="s">
        <v>9989</v>
      </c>
      <c r="I4" s="40" t="s">
        <v>9990</v>
      </c>
      <c r="J4" s="40" t="s">
        <v>9989</v>
      </c>
      <c r="K4" s="40" t="s">
        <v>9988</v>
      </c>
      <c r="L4" s="40" t="s">
        <v>9988</v>
      </c>
      <c r="M4" s="40" t="s">
        <v>9988</v>
      </c>
      <c r="N4" s="40" t="s">
        <v>9988</v>
      </c>
      <c r="O4" s="40" t="s">
        <v>9988</v>
      </c>
      <c r="P4" s="40" t="s">
        <v>9988</v>
      </c>
      <c r="Q4" s="40" t="s">
        <v>9988</v>
      </c>
      <c r="R4" s="40" t="s">
        <v>9988</v>
      </c>
      <c r="S4" s="40" t="s">
        <v>9988</v>
      </c>
      <c r="T4" s="2"/>
      <c r="U4" s="124"/>
    </row>
    <row r="5" spans="1:21" x14ac:dyDescent="0.35">
      <c r="A5" s="148" t="str">
        <f t="array" ref="A5">IFERROR(INDEX(Lists!$B$2:$B$200,SMALL(IF(Lists!$I$2:$I$200="Individual",ROW(Lists!$B$2:$B$200)),ROW(1:1))-1,1),"")</f>
        <v>Complex crisis in Afghanistan</v>
      </c>
      <c r="B5" s="149" t="str">
        <f>VLOOKUP(A5,Lists!$B$2:$G$200,2,FALSE)</f>
        <v>AFG001</v>
      </c>
      <c r="C5" s="149" t="str">
        <f>VLOOKUP(B5,'INFORM Severity - hidden'!$C$5:$D$200,2,FALSE)</f>
        <v>Afghanistan</v>
      </c>
      <c r="D5" s="149" t="str">
        <f>VLOOKUP(A5,Lists!$B$2:$G$200,3,FALSE)</f>
        <v>AFG</v>
      </c>
      <c r="E5" s="150" t="str">
        <f>VLOOKUP(A5,Lists!$B$2:$G$200,5,FALSE)</f>
        <v>Conflict,Violence,Displacement,Drought,Earthquake,Socio-political</v>
      </c>
      <c r="F5" s="144">
        <f t="shared" ref="F5:F36" si="0">IF(OR(N5="x",K5="x"),"x",ROUND((5-GEOMEAN(((5-K5)/5*4+1),((5-N5)/5*4+1),((5-N5)/5*4+1)))/4*3.5+Q5*0.3,1))</f>
        <v>4.4000000000000004</v>
      </c>
      <c r="G5" s="145">
        <f t="shared" ref="G5:G36" si="1">IF(F5="x","x",ROUNDUP(F5,0))</f>
        <v>5</v>
      </c>
      <c r="H5" s="145" t="str">
        <f t="shared" ref="H5:H36" si="2">IF(N5="x","x",IF(K5="x","x",(IF(G5=5,"Very High",IF(G5=4,"High",IF(G5=3,"Medium",IF(G5=2,"Low","Very Low")))))))</f>
        <v>Very High</v>
      </c>
      <c r="I5" s="146" t="str">
        <f>INDEX(Trends!$D$3:$D$404,MATCH(B5,Trends!$C$3:$C$404,0))</f>
        <v>Stable</v>
      </c>
      <c r="J5" s="145" t="str">
        <f>VLOOKUP($B5,Reliability!$A$3:$I$300,9,FALSE)</f>
        <v>Very High</v>
      </c>
      <c r="K5" s="147">
        <f t="shared" ref="K5:K36" si="3">IF(OR(M5="x",L5="x"),"x",ROUND((5-GEOMEAN(((5-L5)/5*4+1),((5-M5)/5*4+1),((5-M5)/5*4+1)))/4*5,1))</f>
        <v>4.7</v>
      </c>
      <c r="L5" s="147">
        <f>VLOOKUP($B5,'Impact of the crisis'!$C$6:$N$300,12,FALSE)</f>
        <v>4.9000000000000004</v>
      </c>
      <c r="M5" s="147">
        <f>VLOOKUP($B5,'Impact of the crisis'!$C$6:$AB$300,26,FALSE)</f>
        <v>4.5999999999999996</v>
      </c>
      <c r="N5" s="147">
        <f>VLOOKUP($B5,'Conditions of people affected'!$C$6:$R$300,16,FALSE)</f>
        <v>4.5</v>
      </c>
      <c r="O5" s="147">
        <f>VLOOKUP($B5,'Conditions of people affected'!$C$6:$R$300,9,FALSE)</f>
        <v>5</v>
      </c>
      <c r="P5" s="147">
        <f>VLOOKUP($B5,'Conditions of people affected'!$C$6:$R$300,15,FALSE)</f>
        <v>4</v>
      </c>
      <c r="Q5" s="147">
        <f t="shared" ref="Q5:Q36" si="4">IF(OR(S5="x",R5="x"),R5,ROUND((5-GEOMEAN(((5-R5)/5*4+1),((5-S5)/5*4+1)))/4*5,1))</f>
        <v>4</v>
      </c>
      <c r="R5" s="147">
        <f>VLOOKUP($B5,'Complexity of the crisis'!$C$6:$AN$300,22,FALSE)</f>
        <v>4</v>
      </c>
      <c r="S5" s="147">
        <f>VLOOKUP($B5,'Complexity of the crisis'!$C$6:$AN$300,38,FALSE)</f>
        <v>4</v>
      </c>
      <c r="T5" s="151" t="str">
        <f>VLOOKUP(B5,Lists!$C$3:$E$300,3,FALSE)</f>
        <v>Asia</v>
      </c>
      <c r="U5" s="152">
        <f>VLOOKUP(B5,'INFORM Severity - hidden'!$C$5:$V$300,20,FALSE)</f>
        <v>45530</v>
      </c>
    </row>
    <row r="6" spans="1:21" x14ac:dyDescent="0.35">
      <c r="A6" s="148" t="str">
        <f t="array" ref="A6">IFERROR(INDEX(Lists!$B$2:$B$200,SMALL(IF(Lists!$I$2:$I$200="Individual",ROW(Lists!$B$2:$B$200)),ROW(2:2))-1,1),"")</f>
        <v>Earthquake in Herat Province</v>
      </c>
      <c r="B6" s="149" t="str">
        <f>VLOOKUP(A6,Lists!$B$2:$G$200,2,FALSE)</f>
        <v>AFG006</v>
      </c>
      <c r="C6" s="149" t="str">
        <f>VLOOKUP(B6,'INFORM Severity - hidden'!$C$5:$D$200,2,FALSE)</f>
        <v>Afghanistan</v>
      </c>
      <c r="D6" s="149" t="str">
        <f>VLOOKUP(A6,Lists!$B$2:$G$200,3,FALSE)</f>
        <v>AFG</v>
      </c>
      <c r="E6" s="150" t="str">
        <f>VLOOKUP(A6,Lists!$B$2:$G$200,5,FALSE)</f>
        <v>Earthquake</v>
      </c>
      <c r="F6" s="144">
        <f t="shared" si="0"/>
        <v>2.6</v>
      </c>
      <c r="G6" s="145">
        <f t="shared" si="1"/>
        <v>3</v>
      </c>
      <c r="H6" s="145" t="str">
        <f t="shared" si="2"/>
        <v>Medium</v>
      </c>
      <c r="I6" s="146" t="str">
        <f>INDEX(Trends!$D$3:$D$404,MATCH(B6,Trends!$C$3:$C$404,0))</f>
        <v>Decreasing</v>
      </c>
      <c r="J6" s="145" t="str">
        <f>VLOOKUP($B6,Reliability!$A$3:$I$300,9,FALSE)</f>
        <v>High</v>
      </c>
      <c r="K6" s="147">
        <f t="shared" si="3"/>
        <v>1.4</v>
      </c>
      <c r="L6" s="147">
        <f>VLOOKUP($B6,'Impact of the crisis'!$C$6:$N$300,12,FALSE)</f>
        <v>1.3</v>
      </c>
      <c r="M6" s="147">
        <f>VLOOKUP($B6,'Impact of the crisis'!$C$6:$AB$300,26,FALSE)</f>
        <v>1.4</v>
      </c>
      <c r="N6" s="147">
        <f>VLOOKUP($B6,'Conditions of people affected'!$C$6:$R$300,16,FALSE)</f>
        <v>2.7</v>
      </c>
      <c r="O6" s="147">
        <f>VLOOKUP($B6,'Conditions of people affected'!$C$6:$R$300,9,FALSE)</f>
        <v>2.4</v>
      </c>
      <c r="P6" s="147">
        <f>VLOOKUP($B6,'Conditions of people affected'!$C$6:$R$300,15,FALSE)</f>
        <v>3</v>
      </c>
      <c r="Q6" s="147">
        <f t="shared" si="4"/>
        <v>3.3</v>
      </c>
      <c r="R6" s="147">
        <f>VLOOKUP($B6,'Complexity of the crisis'!$C$6:$AN$300,22,FALSE)</f>
        <v>4</v>
      </c>
      <c r="S6" s="147">
        <f>VLOOKUP($B6,'Complexity of the crisis'!$C$6:$AN$300,38,FALSE)</f>
        <v>2.5</v>
      </c>
      <c r="T6" s="151" t="str">
        <f>VLOOKUP(B6,Lists!$C$3:$E$300,3,FALSE)</f>
        <v>Asia</v>
      </c>
      <c r="U6" s="152">
        <f>VLOOKUP(B6,'INFORM Severity - hidden'!$C$5:$V$300,20,FALSE)</f>
        <v>45530</v>
      </c>
    </row>
    <row r="7" spans="1:21" x14ac:dyDescent="0.35">
      <c r="A7" s="148" t="str">
        <f t="array" ref="A7">IFERROR(INDEX(Lists!$B$2:$B$200,SMALL(IF(Lists!$I$2:$I$200="Individual",ROW(Lists!$B$2:$B$200)),ROW(3:3))-1,1),"")</f>
        <v>Drought in South-West Angola</v>
      </c>
      <c r="B7" s="149" t="str">
        <f>VLOOKUP(A7,Lists!$B$2:$G$200,2,FALSE)</f>
        <v>AGO002</v>
      </c>
      <c r="C7" s="149" t="str">
        <f>VLOOKUP(B7,'INFORM Severity - hidden'!$C$5:$D$200,2,FALSE)</f>
        <v>Angola</v>
      </c>
      <c r="D7" s="149" t="str">
        <f>VLOOKUP(A7,Lists!$B$2:$G$200,3,FALSE)</f>
        <v>AGO</v>
      </c>
      <c r="E7" s="150" t="str">
        <f>VLOOKUP(A7,Lists!$B$2:$G$200,5,FALSE)</f>
        <v>Drought</v>
      </c>
      <c r="F7" s="144">
        <f t="shared" si="0"/>
        <v>2.8</v>
      </c>
      <c r="G7" s="145">
        <f t="shared" si="1"/>
        <v>3</v>
      </c>
      <c r="H7" s="145" t="str">
        <f t="shared" si="2"/>
        <v>Medium</v>
      </c>
      <c r="I7" s="146" t="str">
        <f>INDEX(Trends!$D$3:$D$404,MATCH(B7,Trends!$C$3:$C$404,0))</f>
        <v>Decreasing</v>
      </c>
      <c r="J7" s="145" t="str">
        <f>VLOOKUP($B7,Reliability!$A$3:$I$300,9,FALSE)</f>
        <v>Very High</v>
      </c>
      <c r="K7" s="147">
        <f t="shared" si="3"/>
        <v>2</v>
      </c>
      <c r="L7" s="147">
        <f>VLOOKUP($B7,'Impact of the crisis'!$C$6:$N$300,12,FALSE)</f>
        <v>2.9</v>
      </c>
      <c r="M7" s="147">
        <f>VLOOKUP($B7,'Impact of the crisis'!$C$6:$AB$300,26,FALSE)</f>
        <v>1.4</v>
      </c>
      <c r="N7" s="147">
        <f>VLOOKUP($B7,'Conditions of people affected'!$C$6:$R$300,16,FALSE)</f>
        <v>3.55</v>
      </c>
      <c r="O7" s="147">
        <f>VLOOKUP($B7,'Conditions of people affected'!$C$6:$R$300,9,FALSE)</f>
        <v>4.0999999999999996</v>
      </c>
      <c r="P7" s="147">
        <f>VLOOKUP($B7,'Conditions of people affected'!$C$6:$R$300,15,FALSE)</f>
        <v>3</v>
      </c>
      <c r="Q7" s="147">
        <f t="shared" si="4"/>
        <v>2.1</v>
      </c>
      <c r="R7" s="147">
        <f>VLOOKUP($B7,'Complexity of the crisis'!$C$6:$AN$300,22,FALSE)</f>
        <v>3</v>
      </c>
      <c r="S7" s="147">
        <f>VLOOKUP($B7,'Complexity of the crisis'!$C$6:$AN$300,38,FALSE)</f>
        <v>1</v>
      </c>
      <c r="T7" s="151" t="str">
        <f>VLOOKUP(B7,Lists!$C$3:$E$300,3,FALSE)</f>
        <v>Africa</v>
      </c>
      <c r="U7" s="152">
        <f>VLOOKUP(B7,'INFORM Severity - hidden'!$C$5:$V$300,20,FALSE)</f>
        <v>45531</v>
      </c>
    </row>
    <row r="8" spans="1:21" x14ac:dyDescent="0.35">
      <c r="A8" s="148" t="str">
        <f t="array" ref="A8">IFERROR(INDEX(Lists!$B$2:$B$200,SMALL(IF(Lists!$I$2:$I$200="Individual",ROW(Lists!$B$2:$B$200)),ROW(4:4))-1,1),"")</f>
        <v>Nagorno-Karabakh Conflict in Armenia</v>
      </c>
      <c r="B8" s="149" t="str">
        <f>VLOOKUP(A8,Lists!$B$2:$G$200,2,FALSE)</f>
        <v>ARM002</v>
      </c>
      <c r="C8" s="149" t="str">
        <f>VLOOKUP(B8,'INFORM Severity - hidden'!$C$5:$D$200,2,FALSE)</f>
        <v>Armenia</v>
      </c>
      <c r="D8" s="149" t="str">
        <f>VLOOKUP(A8,Lists!$B$2:$G$200,3,FALSE)</f>
        <v>ARM</v>
      </c>
      <c r="E8" s="150" t="str">
        <f>VLOOKUP(A8,Lists!$B$2:$G$200,5,FALSE)</f>
        <v>Conflict,Displacement</v>
      </c>
      <c r="F8" s="144">
        <f t="shared" si="0"/>
        <v>2.1</v>
      </c>
      <c r="G8" s="145">
        <f t="shared" si="1"/>
        <v>3</v>
      </c>
      <c r="H8" s="145" t="str">
        <f t="shared" si="2"/>
        <v>Medium</v>
      </c>
      <c r="I8" s="146" t="str">
        <f>INDEX(Trends!$D$3:$D$404,MATCH(B8,Trends!$C$3:$C$404,0))</f>
        <v>Decreasing</v>
      </c>
      <c r="J8" s="145" t="str">
        <f>VLOOKUP($B8,Reliability!$A$3:$I$300,9,FALSE)</f>
        <v>Very High</v>
      </c>
      <c r="K8" s="147">
        <f t="shared" si="3"/>
        <v>2.1</v>
      </c>
      <c r="L8" s="147">
        <f>VLOOKUP($B8,'Impact of the crisis'!$C$6:$N$300,12,FALSE)</f>
        <v>2.4</v>
      </c>
      <c r="M8" s="147">
        <f>VLOOKUP($B8,'Impact of the crisis'!$C$6:$AB$300,26,FALSE)</f>
        <v>1.9</v>
      </c>
      <c r="N8" s="147">
        <f>VLOOKUP($B8,'Conditions of people affected'!$C$6:$R$300,16,FALSE)</f>
        <v>2.5</v>
      </c>
      <c r="O8" s="147">
        <f>VLOOKUP($B8,'Conditions of people affected'!$C$6:$R$300,9,FALSE)</f>
        <v>2</v>
      </c>
      <c r="P8" s="147">
        <f>VLOOKUP($B8,'Conditions of people affected'!$C$6:$R$300,15,FALSE)</f>
        <v>3</v>
      </c>
      <c r="Q8" s="147">
        <f t="shared" si="4"/>
        <v>1.6</v>
      </c>
      <c r="R8" s="147">
        <f>VLOOKUP($B8,'Complexity of the crisis'!$C$6:$AN$300,22,FALSE)</f>
        <v>1.7</v>
      </c>
      <c r="S8" s="147">
        <f>VLOOKUP($B8,'Complexity of the crisis'!$C$6:$AN$300,38,FALSE)</f>
        <v>1.5</v>
      </c>
      <c r="T8" s="151" t="str">
        <f>VLOOKUP(B8,Lists!$C$3:$E$300,3,FALSE)</f>
        <v>Middle east</v>
      </c>
      <c r="U8" s="152">
        <f>VLOOKUP(B8,'INFORM Severity - hidden'!$C$5:$V$300,20,FALSE)</f>
        <v>45532</v>
      </c>
    </row>
    <row r="9" spans="1:21" x14ac:dyDescent="0.35">
      <c r="A9" s="148" t="str">
        <f t="array" ref="A9">IFERROR(INDEX(Lists!$B$2:$B$200,SMALL(IF(Lists!$I$2:$I$200="Individual",ROW(Lists!$B$2:$B$200)),ROW(5:5))-1,1),"")</f>
        <v>Nagorno-Karabakh conflict in Azerbaijan</v>
      </c>
      <c r="B9" s="149" t="str">
        <f>VLOOKUP(A9,Lists!$B$2:$G$200,2,FALSE)</f>
        <v>AZE002</v>
      </c>
      <c r="C9" s="149" t="str">
        <f>VLOOKUP(B9,'INFORM Severity - hidden'!$C$5:$D$200,2,FALSE)</f>
        <v>Azerbaijan</v>
      </c>
      <c r="D9" s="149" t="str">
        <f>VLOOKUP(A9,Lists!$B$2:$G$200,3,FALSE)</f>
        <v>AZE</v>
      </c>
      <c r="E9" s="150" t="str">
        <f>VLOOKUP(A9,Lists!$B$2:$G$200,5,FALSE)</f>
        <v>Conflict,Displacement</v>
      </c>
      <c r="F9" s="144">
        <f t="shared" si="0"/>
        <v>1.6</v>
      </c>
      <c r="G9" s="145">
        <f t="shared" si="1"/>
        <v>2</v>
      </c>
      <c r="H9" s="145" t="str">
        <f t="shared" si="2"/>
        <v>Low</v>
      </c>
      <c r="I9" s="146" t="str">
        <f>INDEX(Trends!$D$3:$D$404,MATCH(B9,Trends!$C$3:$C$404,0))</f>
        <v>Decreasing</v>
      </c>
      <c r="J9" s="145" t="str">
        <f>VLOOKUP($B9,Reliability!$A$3:$I$300,9,FALSE)</f>
        <v>Medium</v>
      </c>
      <c r="K9" s="147">
        <f t="shared" si="3"/>
        <v>1.7</v>
      </c>
      <c r="L9" s="147">
        <f>VLOOKUP($B9,'Impact of the crisis'!$C$6:$N$300,12,FALSE)</f>
        <v>0.9</v>
      </c>
      <c r="M9" s="147">
        <f>VLOOKUP($B9,'Impact of the crisis'!$C$6:$AB$300,26,FALSE)</f>
        <v>2</v>
      </c>
      <c r="N9" s="147">
        <f>VLOOKUP($B9,'Conditions of people affected'!$C$6:$R$300,16,FALSE)</f>
        <v>1</v>
      </c>
      <c r="O9" s="147">
        <f>VLOOKUP($B9,'Conditions of people affected'!$C$6:$R$300,9,FALSE)</f>
        <v>0</v>
      </c>
      <c r="P9" s="147">
        <f>VLOOKUP($B9,'Conditions of people affected'!$C$6:$R$300,15,FALSE)</f>
        <v>2</v>
      </c>
      <c r="Q9" s="147">
        <f t="shared" si="4"/>
        <v>2.5</v>
      </c>
      <c r="R9" s="147">
        <f>VLOOKUP($B9,'Complexity of the crisis'!$C$6:$AN$300,22,FALSE)</f>
        <v>2.4</v>
      </c>
      <c r="S9" s="147">
        <f>VLOOKUP($B9,'Complexity of the crisis'!$C$6:$AN$300,38,FALSE)</f>
        <v>2.5</v>
      </c>
      <c r="T9" s="151" t="str">
        <f>VLOOKUP(B9,Lists!$C$3:$E$300,3,FALSE)</f>
        <v>Middle east</v>
      </c>
      <c r="U9" s="152">
        <f>VLOOKUP(B9,'INFORM Severity - hidden'!$C$5:$V$300,20,FALSE)</f>
        <v>45532</v>
      </c>
    </row>
    <row r="10" spans="1:21" x14ac:dyDescent="0.35">
      <c r="A10" s="148" t="str">
        <f t="array" ref="A10">IFERROR(INDEX(Lists!$B$2:$B$200,SMALL(IF(Lists!$I$2:$I$200="Individual",ROW(Lists!$B$2:$B$200)),ROW(6:6))-1,1),"")</f>
        <v>Complex in Burundi</v>
      </c>
      <c r="B10" s="149" t="str">
        <f>VLOOKUP(A10,Lists!$B$2:$G$200,2,FALSE)</f>
        <v>BDI001</v>
      </c>
      <c r="C10" s="149" t="str">
        <f>VLOOKUP(B10,'INFORM Severity - hidden'!$C$5:$D$200,2,FALSE)</f>
        <v>Burundi</v>
      </c>
      <c r="D10" s="149" t="str">
        <f>VLOOKUP(A10,Lists!$B$2:$G$200,3,FALSE)</f>
        <v>BDI</v>
      </c>
      <c r="E10" s="150" t="str">
        <f>VLOOKUP(A10,Lists!$B$2:$G$200,5,FALSE)</f>
        <v>Violence,Displacement,Floods</v>
      </c>
      <c r="F10" s="144">
        <f t="shared" si="0"/>
        <v>3.3</v>
      </c>
      <c r="G10" s="145">
        <f t="shared" si="1"/>
        <v>4</v>
      </c>
      <c r="H10" s="145" t="str">
        <f t="shared" si="2"/>
        <v>High</v>
      </c>
      <c r="I10" s="146" t="str">
        <f>INDEX(Trends!$D$3:$D$404,MATCH(B10,Trends!$C$3:$C$404,0))</f>
        <v>Stable</v>
      </c>
      <c r="J10" s="145" t="str">
        <f>VLOOKUP($B10,Reliability!$A$3:$I$300,9,FALSE)</f>
        <v>Very High</v>
      </c>
      <c r="K10" s="147">
        <f t="shared" si="3"/>
        <v>3.4</v>
      </c>
      <c r="L10" s="147">
        <f>VLOOKUP($B10,'Impact of the crisis'!$C$6:$N$300,12,FALSE)</f>
        <v>4</v>
      </c>
      <c r="M10" s="147">
        <f>VLOOKUP($B10,'Impact of the crisis'!$C$6:$AB$300,26,FALSE)</f>
        <v>3</v>
      </c>
      <c r="N10" s="147">
        <f>VLOOKUP($B10,'Conditions of people affected'!$C$6:$R$300,16,FALSE)</f>
        <v>3.25</v>
      </c>
      <c r="O10" s="147">
        <f>VLOOKUP($B10,'Conditions of people affected'!$C$6:$R$300,9,FALSE)</f>
        <v>3.5</v>
      </c>
      <c r="P10" s="147">
        <f>VLOOKUP($B10,'Conditions of people affected'!$C$6:$R$300,15,FALSE)</f>
        <v>3</v>
      </c>
      <c r="Q10" s="147">
        <f t="shared" si="4"/>
        <v>3.3</v>
      </c>
      <c r="R10" s="147">
        <f>VLOOKUP($B10,'Complexity of the crisis'!$C$6:$AN$300,22,FALSE)</f>
        <v>3</v>
      </c>
      <c r="S10" s="147">
        <f>VLOOKUP($B10,'Complexity of the crisis'!$C$6:$AN$300,38,FALSE)</f>
        <v>3.5</v>
      </c>
      <c r="T10" s="151" t="str">
        <f>VLOOKUP(B10,Lists!$C$3:$E$300,3,FALSE)</f>
        <v>Africa</v>
      </c>
      <c r="U10" s="152">
        <f>VLOOKUP(B10,'INFORM Severity - hidden'!$C$5:$V$300,20,FALSE)</f>
        <v>45531</v>
      </c>
    </row>
    <row r="11" spans="1:21" x14ac:dyDescent="0.35">
      <c r="A11" s="148" t="str">
        <f t="array" ref="A11">IFERROR(INDEX(Lists!$B$2:$B$200,SMALL(IF(Lists!$I$2:$I$200="Individual",ROW(Lists!$B$2:$B$200)),ROW(7:7))-1,1),"")</f>
        <v>Conflict in northern region</v>
      </c>
      <c r="B11" s="149" t="str">
        <f>VLOOKUP(A11,Lists!$B$2:$G$200,2,FALSE)</f>
        <v>BEN002</v>
      </c>
      <c r="C11" s="149" t="str">
        <f>VLOOKUP(B11,'INFORM Severity - hidden'!$C$5:$D$200,2,FALSE)</f>
        <v>Benin</v>
      </c>
      <c r="D11" s="149" t="str">
        <f>VLOOKUP(A11,Lists!$B$2:$G$200,3,FALSE)</f>
        <v>BEN</v>
      </c>
      <c r="E11" s="150" t="str">
        <f>VLOOKUP(A11,Lists!$B$2:$G$200,5,FALSE)</f>
        <v>Conflict,Displacement,Violence</v>
      </c>
      <c r="F11" s="144">
        <f t="shared" si="0"/>
        <v>2</v>
      </c>
      <c r="G11" s="145">
        <f t="shared" si="1"/>
        <v>2</v>
      </c>
      <c r="H11" s="145" t="str">
        <f t="shared" si="2"/>
        <v>Low</v>
      </c>
      <c r="I11" s="146" t="str">
        <f>INDEX(Trends!$D$3:$D$404,MATCH(B11,Trends!$C$3:$C$404,0))</f>
        <v>Increasing</v>
      </c>
      <c r="J11" s="145" t="str">
        <f>VLOOKUP($B11,Reliability!$A$3:$I$300,9,FALSE)</f>
        <v>Very High</v>
      </c>
      <c r="K11" s="147">
        <f t="shared" si="3"/>
        <v>2.1</v>
      </c>
      <c r="L11" s="147">
        <f>VLOOKUP($B11,'Impact of the crisis'!$C$6:$N$300,12,FALSE)</f>
        <v>1.7</v>
      </c>
      <c r="M11" s="147">
        <f>VLOOKUP($B11,'Impact of the crisis'!$C$6:$AB$300,26,FALSE)</f>
        <v>2.2999999999999998</v>
      </c>
      <c r="N11" s="147">
        <f>VLOOKUP($B11,'Conditions of people affected'!$C$6:$R$300,16,FALSE)</f>
        <v>1.65</v>
      </c>
      <c r="O11" s="147">
        <f>VLOOKUP($B11,'Conditions of people affected'!$C$6:$R$300,9,FALSE)</f>
        <v>1.3</v>
      </c>
      <c r="P11" s="147">
        <f>VLOOKUP($B11,'Conditions of people affected'!$C$6:$R$300,15,FALSE)</f>
        <v>2</v>
      </c>
      <c r="Q11" s="147">
        <f t="shared" si="4"/>
        <v>2.4</v>
      </c>
      <c r="R11" s="147">
        <f>VLOOKUP($B11,'Complexity of the crisis'!$C$6:$AN$300,22,FALSE)</f>
        <v>2.2999999999999998</v>
      </c>
      <c r="S11" s="147">
        <f>VLOOKUP($B11,'Complexity of the crisis'!$C$6:$AN$300,38,FALSE)</f>
        <v>2.5</v>
      </c>
      <c r="T11" s="151" t="str">
        <f>VLOOKUP(B11,Lists!$C$3:$E$300,3,FALSE)</f>
        <v>Africa</v>
      </c>
      <c r="U11" s="152">
        <f>VLOOKUP(B11,'INFORM Severity - hidden'!$C$5:$V$300,20,FALSE)</f>
        <v>45531</v>
      </c>
    </row>
    <row r="12" spans="1:21" x14ac:dyDescent="0.35">
      <c r="A12" s="148" t="str">
        <f t="array" ref="A12">IFERROR(INDEX(Lists!$B$2:$B$200,SMALL(IF(Lists!$I$2:$I$200="Individual",ROW(Lists!$B$2:$B$200)),ROW(8:8))-1,1),"")</f>
        <v>Conflict in Burkina Faso</v>
      </c>
      <c r="B12" s="149" t="str">
        <f>VLOOKUP(A12,Lists!$B$2:$G$200,2,FALSE)</f>
        <v>BFA002</v>
      </c>
      <c r="C12" s="149" t="str">
        <f>VLOOKUP(B12,'INFORM Severity - hidden'!$C$5:$D$200,2,FALSE)</f>
        <v>Burkina Faso</v>
      </c>
      <c r="D12" s="149" t="str">
        <f>VLOOKUP(A12,Lists!$B$2:$G$200,3,FALSE)</f>
        <v>BFA</v>
      </c>
      <c r="E12" s="150" t="str">
        <f>VLOOKUP(A12,Lists!$B$2:$G$200,5,FALSE)</f>
        <v>Conflict,Displacement,Violence</v>
      </c>
      <c r="F12" s="144">
        <f t="shared" si="0"/>
        <v>4.2</v>
      </c>
      <c r="G12" s="145">
        <f t="shared" si="1"/>
        <v>5</v>
      </c>
      <c r="H12" s="145" t="str">
        <f t="shared" si="2"/>
        <v>Very High</v>
      </c>
      <c r="I12" s="146" t="str">
        <f>INDEX(Trends!$D$3:$D$404,MATCH(B12,Trends!$C$3:$C$404,0))</f>
        <v>Stable</v>
      </c>
      <c r="J12" s="145" t="str">
        <f>VLOOKUP($B12,Reliability!$A$3:$I$300,9,FALSE)</f>
        <v>Very High</v>
      </c>
      <c r="K12" s="147">
        <f t="shared" si="3"/>
        <v>4.3</v>
      </c>
      <c r="L12" s="147">
        <f>VLOOKUP($B12,'Impact of the crisis'!$C$6:$N$300,12,FALSE)</f>
        <v>4.7</v>
      </c>
      <c r="M12" s="147">
        <f>VLOOKUP($B12,'Impact of the crisis'!$C$6:$AB$300,26,FALSE)</f>
        <v>4.0999999999999996</v>
      </c>
      <c r="N12" s="147">
        <f>VLOOKUP($B12,'Conditions of people affected'!$C$6:$R$300,16,FALSE)</f>
        <v>4.3499999999999996</v>
      </c>
      <c r="O12" s="147">
        <f>VLOOKUP($B12,'Conditions of people affected'!$C$6:$R$300,9,FALSE)</f>
        <v>4.7</v>
      </c>
      <c r="P12" s="147">
        <f>VLOOKUP($B12,'Conditions of people affected'!$C$6:$R$300,15,FALSE)</f>
        <v>4</v>
      </c>
      <c r="Q12" s="147">
        <f t="shared" si="4"/>
        <v>4</v>
      </c>
      <c r="R12" s="147">
        <f>VLOOKUP($B12,'Complexity of the crisis'!$C$6:$AN$300,22,FALSE)</f>
        <v>3.4</v>
      </c>
      <c r="S12" s="147">
        <f>VLOOKUP($B12,'Complexity of the crisis'!$C$6:$AN$300,38,FALSE)</f>
        <v>4.5</v>
      </c>
      <c r="T12" s="151" t="str">
        <f>VLOOKUP(B12,Lists!$C$3:$E$300,3,FALSE)</f>
        <v>Africa</v>
      </c>
      <c r="U12" s="152">
        <f>VLOOKUP(B12,'INFORM Severity - hidden'!$C$5:$V$300,20,FALSE)</f>
        <v>45531</v>
      </c>
    </row>
    <row r="13" spans="1:21" x14ac:dyDescent="0.35">
      <c r="A13" s="148" t="str">
        <f t="array" ref="A13">IFERROR(INDEX(Lists!$B$2:$B$200,SMALL(IF(Lists!$I$2:$I$200="Individual",ROW(Lists!$B$2:$B$200)),ROW(9:9))-1,1),"")</f>
        <v>Rohingya refugee crisis</v>
      </c>
      <c r="B13" s="149" t="str">
        <f>VLOOKUP(A13,Lists!$B$2:$G$200,2,FALSE)</f>
        <v>BGD002</v>
      </c>
      <c r="C13" s="149" t="str">
        <f>VLOOKUP(B13,'INFORM Severity - hidden'!$C$5:$D$200,2,FALSE)</f>
        <v>Bangladesh</v>
      </c>
      <c r="D13" s="149" t="str">
        <f>VLOOKUP(A13,Lists!$B$2:$G$200,3,FALSE)</f>
        <v>BGD</v>
      </c>
      <c r="E13" s="150" t="str">
        <f>VLOOKUP(A13,Lists!$B$2:$G$200,5,FALSE)</f>
        <v>Conflict,Violence,Displacement</v>
      </c>
      <c r="F13" s="144">
        <f t="shared" si="0"/>
        <v>3.3</v>
      </c>
      <c r="G13" s="145">
        <f t="shared" si="1"/>
        <v>4</v>
      </c>
      <c r="H13" s="145" t="str">
        <f t="shared" si="2"/>
        <v>High</v>
      </c>
      <c r="I13" s="146" t="str">
        <f>INDEX(Trends!$D$3:$D$404,MATCH(B13,Trends!$C$3:$C$404,0))</f>
        <v>Increasing</v>
      </c>
      <c r="J13" s="145" t="str">
        <f>VLOOKUP($B13,Reliability!$A$3:$I$300,9,FALSE)</f>
        <v>Very High</v>
      </c>
      <c r="K13" s="147">
        <f t="shared" si="3"/>
        <v>2.8</v>
      </c>
      <c r="L13" s="147">
        <f>VLOOKUP($B13,'Impact of the crisis'!$C$6:$N$300,12,FALSE)</f>
        <v>0.2</v>
      </c>
      <c r="M13" s="147">
        <f>VLOOKUP($B13,'Impact of the crisis'!$C$6:$AB$300,26,FALSE)</f>
        <v>3.7</v>
      </c>
      <c r="N13" s="147">
        <f>VLOOKUP($B13,'Conditions of people affected'!$C$6:$R$300,16,FALSE)</f>
        <v>3.8</v>
      </c>
      <c r="O13" s="147">
        <f>VLOOKUP($B13,'Conditions of people affected'!$C$6:$R$300,9,FALSE)</f>
        <v>3.6</v>
      </c>
      <c r="P13" s="147">
        <f>VLOOKUP($B13,'Conditions of people affected'!$C$6:$R$300,15,FALSE)</f>
        <v>4</v>
      </c>
      <c r="Q13" s="147">
        <f t="shared" si="4"/>
        <v>2.9</v>
      </c>
      <c r="R13" s="147">
        <f>VLOOKUP($B13,'Complexity of the crisis'!$C$6:$AN$300,22,FALSE)</f>
        <v>2.7</v>
      </c>
      <c r="S13" s="147">
        <f>VLOOKUP($B13,'Complexity of the crisis'!$C$6:$AN$300,38,FALSE)</f>
        <v>3</v>
      </c>
      <c r="T13" s="151" t="str">
        <f>VLOOKUP(B13,Lists!$C$3:$E$300,3,FALSE)</f>
        <v>Asia</v>
      </c>
      <c r="U13" s="152">
        <f>VLOOKUP(B13,'INFORM Severity - hidden'!$C$5:$V$300,20,FALSE)</f>
        <v>45529</v>
      </c>
    </row>
    <row r="14" spans="1:21" x14ac:dyDescent="0.35">
      <c r="A14" s="148" t="str">
        <f t="array" ref="A14">IFERROR(INDEX(Lists!$B$2:$B$200,SMALL(IF(Lists!$I$2:$I$200="Individual",ROW(Lists!$B$2:$B$200)),ROW(10:10))-1,1),"")</f>
        <v>Chronic Food Security Crisis in Bangladesh</v>
      </c>
      <c r="B14" s="149" t="str">
        <f>VLOOKUP(A14,Lists!$B$2:$G$200,2,FALSE)</f>
        <v>BGD012</v>
      </c>
      <c r="C14" s="149" t="str">
        <f>VLOOKUP(B14,'INFORM Severity - hidden'!$C$5:$D$200,2,FALSE)</f>
        <v>Bangladesh</v>
      </c>
      <c r="D14" s="149" t="str">
        <f>VLOOKUP(A14,Lists!$B$2:$G$200,3,FALSE)</f>
        <v>BGD</v>
      </c>
      <c r="E14" s="150" t="str">
        <f>VLOOKUP(A14,Lists!$B$2:$G$200,5,FALSE)</f>
        <v>Food Security,Socio-political,Cyclone,Floods,Other seasonal event</v>
      </c>
      <c r="F14" s="144">
        <f t="shared" si="0"/>
        <v>3.6</v>
      </c>
      <c r="G14" s="145">
        <f t="shared" si="1"/>
        <v>4</v>
      </c>
      <c r="H14" s="145" t="str">
        <f t="shared" si="2"/>
        <v>High</v>
      </c>
      <c r="I14" s="146" t="str">
        <f>INDEX(Trends!$D$3:$D$404,MATCH(B14,Trends!$C$3:$C$404,0))</f>
        <v>Increasing</v>
      </c>
      <c r="J14" s="145" t="str">
        <f>VLOOKUP($B14,Reliability!$A$3:$I$300,9,FALSE)</f>
        <v>Very High</v>
      </c>
      <c r="K14" s="147">
        <f t="shared" si="3"/>
        <v>3.5</v>
      </c>
      <c r="L14" s="147">
        <f>VLOOKUP($B14,'Impact of the crisis'!$C$6:$N$300,12,FALSE)</f>
        <v>4.7</v>
      </c>
      <c r="M14" s="147">
        <f>VLOOKUP($B14,'Impact of the crisis'!$C$6:$AB$300,26,FALSE)</f>
        <v>2.5</v>
      </c>
      <c r="N14" s="147">
        <f>VLOOKUP($B14,'Conditions of people affected'!$C$6:$R$300,16,FALSE)</f>
        <v>4.5</v>
      </c>
      <c r="O14" s="147">
        <f>VLOOKUP($B14,'Conditions of people affected'!$C$6:$R$300,9,FALSE)</f>
        <v>5</v>
      </c>
      <c r="P14" s="147">
        <f>VLOOKUP($B14,'Conditions of people affected'!$C$6:$R$300,15,FALSE)</f>
        <v>4</v>
      </c>
      <c r="Q14" s="147">
        <f t="shared" si="4"/>
        <v>2.1</v>
      </c>
      <c r="R14" s="147">
        <f>VLOOKUP($B14,'Complexity of the crisis'!$C$6:$AN$300,22,FALSE)</f>
        <v>2.7</v>
      </c>
      <c r="S14" s="147">
        <f>VLOOKUP($B14,'Complexity of the crisis'!$C$6:$AN$300,38,FALSE)</f>
        <v>1.5</v>
      </c>
      <c r="T14" s="151" t="str">
        <f>VLOOKUP(B14,Lists!$C$3:$E$300,3,FALSE)</f>
        <v>Asia</v>
      </c>
      <c r="U14" s="152">
        <f>VLOOKUP(B14,'INFORM Severity - hidden'!$C$5:$V$300,20,FALSE)</f>
        <v>45529</v>
      </c>
    </row>
    <row r="15" spans="1:21" x14ac:dyDescent="0.35">
      <c r="A15" s="148" t="str">
        <f t="array" ref="A15">IFERROR(INDEX(Lists!$B$2:$B$200,SMALL(IF(Lists!$I$2:$I$200="Individual",ROW(Lists!$B$2:$B$200)),ROW(11:11))-1,1),"")</f>
        <v>Cyclone Remal</v>
      </c>
      <c r="B15" s="149" t="str">
        <f>VLOOKUP(A15,Lists!$B$2:$G$200,2,FALSE)</f>
        <v>BGD013</v>
      </c>
      <c r="C15" s="149" t="str">
        <f>VLOOKUP(B15,'INFORM Severity - hidden'!$C$5:$D$200,2,FALSE)</f>
        <v>Bangladesh</v>
      </c>
      <c r="D15" s="149" t="str">
        <f>VLOOKUP(A15,Lists!$B$2:$G$200,3,FALSE)</f>
        <v>BGD</v>
      </c>
      <c r="E15" s="150" t="str">
        <f>VLOOKUP(A15,Lists!$B$2:$G$200,5,FALSE)</f>
        <v>Cyclone,Floods</v>
      </c>
      <c r="F15" s="144">
        <f t="shared" si="0"/>
        <v>2.7</v>
      </c>
      <c r="G15" s="145">
        <f t="shared" si="1"/>
        <v>3</v>
      </c>
      <c r="H15" s="145" t="str">
        <f t="shared" si="2"/>
        <v>Medium</v>
      </c>
      <c r="I15" s="146" t="str">
        <f>INDEX(Trends!$D$3:$D$404,MATCH(B15,Trends!$C$3:$C$404,0))</f>
        <v>-</v>
      </c>
      <c r="J15" s="145" t="str">
        <f>VLOOKUP($B15,Reliability!$A$3:$I$300,9,FALSE)</f>
        <v>Very High</v>
      </c>
      <c r="K15" s="147">
        <f t="shared" si="3"/>
        <v>2.2000000000000002</v>
      </c>
      <c r="L15" s="147">
        <f>VLOOKUP($B15,'Impact of the crisis'!$C$6:$N$300,12,FALSE)</f>
        <v>2.7</v>
      </c>
      <c r="M15" s="147">
        <f>VLOOKUP($B15,'Impact of the crisis'!$C$6:$AB$300,26,FALSE)</f>
        <v>2</v>
      </c>
      <c r="N15" s="147">
        <f>VLOOKUP($B15,'Conditions of people affected'!$C$6:$R$300,16,FALSE)</f>
        <v>2.75</v>
      </c>
      <c r="O15" s="147">
        <f>VLOOKUP($B15,'Conditions of people affected'!$C$6:$R$300,9,FALSE)</f>
        <v>3.5</v>
      </c>
      <c r="P15" s="147">
        <f>VLOOKUP($B15,'Conditions of people affected'!$C$6:$R$300,15,FALSE)</f>
        <v>2</v>
      </c>
      <c r="Q15" s="147">
        <f t="shared" si="4"/>
        <v>2.9</v>
      </c>
      <c r="R15" s="147">
        <f>VLOOKUP($B15,'Complexity of the crisis'!$C$6:$AN$300,22,FALSE)</f>
        <v>2.7</v>
      </c>
      <c r="S15" s="147">
        <f>VLOOKUP($B15,'Complexity of the crisis'!$C$6:$AN$300,38,FALSE)</f>
        <v>3</v>
      </c>
      <c r="T15" s="151" t="str">
        <f>VLOOKUP(B15,Lists!$C$3:$E$300,3,FALSE)</f>
        <v>Asia</v>
      </c>
      <c r="U15" s="152">
        <f>VLOOKUP(B15,'INFORM Severity - hidden'!$C$5:$V$300,20,FALSE)</f>
        <v>45529</v>
      </c>
    </row>
    <row r="16" spans="1:21" x14ac:dyDescent="0.35">
      <c r="A16" s="148" t="str">
        <f t="array" ref="A16">IFERROR(INDEX(Lists!$B$2:$B$200,SMALL(IF(Lists!$I$2:$I$200="Individual",ROW(Lists!$B$2:$B$200)),ROW(12:12))-1,1),"")</f>
        <v>2024 Monsoon Floods in Bangladesh</v>
      </c>
      <c r="B16" s="149" t="str">
        <f>VLOOKUP(A16,Lists!$B$2:$G$200,2,FALSE)</f>
        <v>BGD014</v>
      </c>
      <c r="C16" s="149" t="str">
        <f>VLOOKUP(B16,'INFORM Severity - hidden'!$C$5:$D$200,2,FALSE)</f>
        <v>Bangladesh</v>
      </c>
      <c r="D16" s="149" t="str">
        <f>VLOOKUP(A16,Lists!$B$2:$G$200,3,FALSE)</f>
        <v>BGD</v>
      </c>
      <c r="E16" s="150" t="str">
        <f>VLOOKUP(A16,Lists!$B$2:$G$200,5,FALSE)</f>
        <v>Floods</v>
      </c>
      <c r="F16" s="144">
        <f t="shared" si="0"/>
        <v>2.8</v>
      </c>
      <c r="G16" s="145">
        <f t="shared" si="1"/>
        <v>3</v>
      </c>
      <c r="H16" s="145" t="str">
        <f t="shared" si="2"/>
        <v>Medium</v>
      </c>
      <c r="I16" s="146" t="str">
        <f>INDEX(Trends!$D$3:$D$404,MATCH(B16,Trends!$C$3:$C$404,0))</f>
        <v>-</v>
      </c>
      <c r="J16" s="145" t="str">
        <f>VLOOKUP($B16,Reliability!$A$3:$I$300,9,FALSE)</f>
        <v>Very High</v>
      </c>
      <c r="K16" s="147">
        <f t="shared" si="3"/>
        <v>2.5</v>
      </c>
      <c r="L16" s="147">
        <f>VLOOKUP($B16,'Impact of the crisis'!$C$6:$N$300,12,FALSE)</f>
        <v>3</v>
      </c>
      <c r="M16" s="147">
        <f>VLOOKUP($B16,'Impact of the crisis'!$C$6:$AB$300,26,FALSE)</f>
        <v>2.2999999999999998</v>
      </c>
      <c r="N16" s="147">
        <f>VLOOKUP($B16,'Conditions of people affected'!$C$6:$R$300,16,FALSE)</f>
        <v>2.8</v>
      </c>
      <c r="O16" s="147">
        <f>VLOOKUP($B16,'Conditions of people affected'!$C$6:$R$300,9,FALSE)</f>
        <v>3.6</v>
      </c>
      <c r="P16" s="147">
        <f>VLOOKUP($B16,'Conditions of people affected'!$C$6:$R$300,15,FALSE)</f>
        <v>2</v>
      </c>
      <c r="Q16" s="147">
        <f t="shared" si="4"/>
        <v>2.9</v>
      </c>
      <c r="R16" s="147">
        <f>VLOOKUP($B16,'Complexity of the crisis'!$C$6:$AN$300,22,FALSE)</f>
        <v>2.7</v>
      </c>
      <c r="S16" s="147">
        <f>VLOOKUP($B16,'Complexity of the crisis'!$C$6:$AN$300,38,FALSE)</f>
        <v>3</v>
      </c>
      <c r="T16" s="151" t="str">
        <f>VLOOKUP(B16,Lists!$C$3:$E$300,3,FALSE)</f>
        <v>Asia</v>
      </c>
      <c r="U16" s="152">
        <f>VLOOKUP(B16,'INFORM Severity - hidden'!$C$5:$V$300,20,FALSE)</f>
        <v>45529</v>
      </c>
    </row>
    <row r="17" spans="1:21" x14ac:dyDescent="0.35">
      <c r="A17" s="148" t="str">
        <f t="array" ref="A17">IFERROR(INDEX(Lists!$B$2:$B$200,SMALL(IF(Lists!$I$2:$I$200="Individual",ROW(Lists!$B$2:$B$200)),ROW(13:13))-1,1),"")</f>
        <v>Displacement from Russia-Ukraine conflict in Bulgaria</v>
      </c>
      <c r="B17" s="149" t="str">
        <f>VLOOKUP(A17,Lists!$B$2:$G$200,2,FALSE)</f>
        <v>BGR002</v>
      </c>
      <c r="C17" s="149" t="str">
        <f>VLOOKUP(B17,'INFORM Severity - hidden'!$C$5:$D$200,2,FALSE)</f>
        <v>Bulgaria</v>
      </c>
      <c r="D17" s="149" t="str">
        <f>VLOOKUP(A17,Lists!$B$2:$G$200,3,FALSE)</f>
        <v>BGR</v>
      </c>
      <c r="E17" s="150" t="str">
        <f>VLOOKUP(A17,Lists!$B$2:$G$200,5,FALSE)</f>
        <v>Conflict,Displacement</v>
      </c>
      <c r="F17" s="144">
        <f t="shared" si="0"/>
        <v>1.5</v>
      </c>
      <c r="G17" s="145">
        <f t="shared" si="1"/>
        <v>2</v>
      </c>
      <c r="H17" s="145" t="str">
        <f t="shared" si="2"/>
        <v>Low</v>
      </c>
      <c r="I17" s="146" t="str">
        <f>INDEX(Trends!$D$3:$D$404,MATCH(B17,Trends!$C$3:$C$404,0))</f>
        <v>Decreasing</v>
      </c>
      <c r="J17" s="145" t="str">
        <f>VLOOKUP($B17,Reliability!$A$3:$I$300,9,FALSE)</f>
        <v>Very High</v>
      </c>
      <c r="K17" s="147">
        <f t="shared" si="3"/>
        <v>2.5</v>
      </c>
      <c r="L17" s="147">
        <f>VLOOKUP($B17,'Impact of the crisis'!$C$6:$N$300,12,FALSE)</f>
        <v>4</v>
      </c>
      <c r="M17" s="147">
        <f>VLOOKUP($B17,'Impact of the crisis'!$C$6:$AB$300,26,FALSE)</f>
        <v>1.4</v>
      </c>
      <c r="N17" s="147">
        <f>VLOOKUP($B17,'Conditions of people affected'!$C$6:$R$300,16,FALSE)</f>
        <v>1.1499999999999999</v>
      </c>
      <c r="O17" s="147">
        <f>VLOOKUP($B17,'Conditions of people affected'!$C$6:$R$300,9,FALSE)</f>
        <v>1.3</v>
      </c>
      <c r="P17" s="147">
        <f>VLOOKUP($B17,'Conditions of people affected'!$C$6:$R$300,15,FALSE)</f>
        <v>1</v>
      </c>
      <c r="Q17" s="147">
        <f t="shared" si="4"/>
        <v>1.3</v>
      </c>
      <c r="R17" s="147">
        <f>VLOOKUP($B17,'Complexity of the crisis'!$C$6:$AN$300,22,FALSE)</f>
        <v>1.5</v>
      </c>
      <c r="S17" s="147">
        <f>VLOOKUP($B17,'Complexity of the crisis'!$C$6:$AN$300,38,FALSE)</f>
        <v>1</v>
      </c>
      <c r="T17" s="151" t="str">
        <f>VLOOKUP(B17,Lists!$C$3:$E$300,3,FALSE)</f>
        <v>Europe</v>
      </c>
      <c r="U17" s="152">
        <f>VLOOKUP(B17,'INFORM Severity - hidden'!$C$5:$V$300,20,FALSE)</f>
        <v>45526</v>
      </c>
    </row>
    <row r="18" spans="1:21" x14ac:dyDescent="0.35">
      <c r="A18" s="148" t="str">
        <f t="array" ref="A18">IFERROR(INDEX(Lists!$B$2:$B$200,SMALL(IF(Lists!$I$2:$I$200="Individual",ROW(Lists!$B$2:$B$200)),ROW(14:14))-1,1),"")</f>
        <v>Displacement from Russia-Ukraine conflict in Belarus</v>
      </c>
      <c r="B18" s="149" t="str">
        <f>VLOOKUP(A18,Lists!$B$2:$G$200,2,FALSE)</f>
        <v>BLR002</v>
      </c>
      <c r="C18" s="149" t="str">
        <f>VLOOKUP(B18,'INFORM Severity - hidden'!$C$5:$D$200,2,FALSE)</f>
        <v>Belarus</v>
      </c>
      <c r="D18" s="149" t="str">
        <f>VLOOKUP(A18,Lists!$B$2:$G$200,3,FALSE)</f>
        <v>BLR</v>
      </c>
      <c r="E18" s="150" t="str">
        <f>VLOOKUP(A18,Lists!$B$2:$G$200,5,FALSE)</f>
        <v>Displacement,Conflict</v>
      </c>
      <c r="F18" s="144">
        <f t="shared" si="0"/>
        <v>1.8</v>
      </c>
      <c r="G18" s="145">
        <f t="shared" si="1"/>
        <v>2</v>
      </c>
      <c r="H18" s="145" t="str">
        <f t="shared" si="2"/>
        <v>Low</v>
      </c>
      <c r="I18" s="146" t="str">
        <f>INDEX(Trends!$D$3:$D$404,MATCH(B18,Trends!$C$3:$C$404,0))</f>
        <v>Decreasing</v>
      </c>
      <c r="J18" s="145" t="str">
        <f>VLOOKUP($B18,Reliability!$A$3:$I$300,9,FALSE)</f>
        <v>Very High</v>
      </c>
      <c r="K18" s="147">
        <f t="shared" si="3"/>
        <v>2.6</v>
      </c>
      <c r="L18" s="147">
        <f>VLOOKUP($B18,'Impact of the crisis'!$C$6:$N$300,12,FALSE)</f>
        <v>4.3</v>
      </c>
      <c r="M18" s="147">
        <f>VLOOKUP($B18,'Impact of the crisis'!$C$6:$AB$300,26,FALSE)</f>
        <v>1.3</v>
      </c>
      <c r="N18" s="147">
        <f>VLOOKUP($B18,'Conditions of people affected'!$C$6:$R$300,16,FALSE)</f>
        <v>1.1000000000000001</v>
      </c>
      <c r="O18" s="147">
        <f>VLOOKUP($B18,'Conditions of people affected'!$C$6:$R$300,9,FALSE)</f>
        <v>1.2</v>
      </c>
      <c r="P18" s="147">
        <f>VLOOKUP($B18,'Conditions of people affected'!$C$6:$R$300,15,FALSE)</f>
        <v>1</v>
      </c>
      <c r="Q18" s="147">
        <f t="shared" si="4"/>
        <v>2.2000000000000002</v>
      </c>
      <c r="R18" s="147">
        <f>VLOOKUP($B18,'Complexity of the crisis'!$C$6:$AN$300,22,FALSE)</f>
        <v>2.2999999999999998</v>
      </c>
      <c r="S18" s="147">
        <f>VLOOKUP($B18,'Complexity of the crisis'!$C$6:$AN$300,38,FALSE)</f>
        <v>2</v>
      </c>
      <c r="T18" s="151" t="str">
        <f>VLOOKUP(B18,Lists!$C$3:$E$300,3,FALSE)</f>
        <v>Europe</v>
      </c>
      <c r="U18" s="152">
        <f>VLOOKUP(B18,'INFORM Severity - hidden'!$C$5:$V$300,20,FALSE)</f>
        <v>45526</v>
      </c>
    </row>
    <row r="19" spans="1:21" x14ac:dyDescent="0.35">
      <c r="A19" s="148" t="str">
        <f t="array" ref="A19">IFERROR(INDEX(Lists!$B$2:$B$200,SMALL(IF(Lists!$I$2:$I$200="Individual",ROW(Lists!$B$2:$B$200)),ROW(15:15))-1,1),"")</f>
        <v>Venezuela displacement in Brazil</v>
      </c>
      <c r="B19" s="149" t="str">
        <f>VLOOKUP(A19,Lists!$B$2:$G$200,2,FALSE)</f>
        <v>BRA002</v>
      </c>
      <c r="C19" s="149" t="str">
        <f>VLOOKUP(B19,'INFORM Severity - hidden'!$C$5:$D$200,2,FALSE)</f>
        <v>Brazil</v>
      </c>
      <c r="D19" s="149" t="str">
        <f>VLOOKUP(A19,Lists!$B$2:$G$200,3,FALSE)</f>
        <v>BRA</v>
      </c>
      <c r="E19" s="150" t="str">
        <f>VLOOKUP(A19,Lists!$B$2:$G$200,5,FALSE)</f>
        <v>Displacement</v>
      </c>
      <c r="F19" s="144">
        <f t="shared" si="0"/>
        <v>2.2999999999999998</v>
      </c>
      <c r="G19" s="145">
        <f t="shared" si="1"/>
        <v>3</v>
      </c>
      <c r="H19" s="145" t="str">
        <f t="shared" si="2"/>
        <v>Medium</v>
      </c>
      <c r="I19" s="146" t="str">
        <f>INDEX(Trends!$D$3:$D$404,MATCH(B19,Trends!$C$3:$C$404,0))</f>
        <v>Stable</v>
      </c>
      <c r="J19" s="145" t="str">
        <f>VLOOKUP($B19,Reliability!$A$3:$I$300,9,FALSE)</f>
        <v>Very High</v>
      </c>
      <c r="K19" s="147">
        <f t="shared" si="3"/>
        <v>2.8</v>
      </c>
      <c r="L19" s="147">
        <f>VLOOKUP($B19,'Impact of the crisis'!$C$6:$N$300,12,FALSE)</f>
        <v>3.8</v>
      </c>
      <c r="M19" s="147">
        <f>VLOOKUP($B19,'Impact of the crisis'!$C$6:$AB$300,26,FALSE)</f>
        <v>2.1</v>
      </c>
      <c r="N19" s="147">
        <f>VLOOKUP($B19,'Conditions of people affected'!$C$6:$R$300,16,FALSE)</f>
        <v>1.95</v>
      </c>
      <c r="O19" s="147">
        <f>VLOOKUP($B19,'Conditions of people affected'!$C$6:$R$300,9,FALSE)</f>
        <v>2.9</v>
      </c>
      <c r="P19" s="147">
        <f>VLOOKUP($B19,'Conditions of people affected'!$C$6:$R$300,15,FALSE)</f>
        <v>1</v>
      </c>
      <c r="Q19" s="147">
        <f t="shared" si="4"/>
        <v>2.5</v>
      </c>
      <c r="R19" s="147">
        <f>VLOOKUP($B19,'Complexity of the crisis'!$C$6:$AN$300,22,FALSE)</f>
        <v>1.9</v>
      </c>
      <c r="S19" s="147">
        <f>VLOOKUP($B19,'Complexity of the crisis'!$C$6:$AN$300,38,FALSE)</f>
        <v>3</v>
      </c>
      <c r="T19" s="151" t="str">
        <f>VLOOKUP(B19,Lists!$C$3:$E$300,3,FALSE)</f>
        <v>Americas</v>
      </c>
      <c r="U19" s="152">
        <f>VLOOKUP(B19,'INFORM Severity - hidden'!$C$5:$V$300,20,FALSE)</f>
        <v>45504</v>
      </c>
    </row>
    <row r="20" spans="1:21" x14ac:dyDescent="0.35">
      <c r="A20" s="148" t="str">
        <f t="array" ref="A20">IFERROR(INDEX(Lists!$B$2:$B$200,SMALL(IF(Lists!$I$2:$I$200="Individual",ROW(Lists!$B$2:$B$200)),ROW(16:16))-1,1),"")</f>
        <v>Drought in the Amazonas</v>
      </c>
      <c r="B20" s="149" t="str">
        <f>VLOOKUP(A20,Lists!$B$2:$G$200,2,FALSE)</f>
        <v>BRA004</v>
      </c>
      <c r="C20" s="149" t="str">
        <f>VLOOKUP(B20,'INFORM Severity - hidden'!$C$5:$D$200,2,FALSE)</f>
        <v>Brazil</v>
      </c>
      <c r="D20" s="149" t="str">
        <f>VLOOKUP(A20,Lists!$B$2:$G$200,3,FALSE)</f>
        <v>BRA</v>
      </c>
      <c r="E20" s="150" t="str">
        <f>VLOOKUP(A20,Lists!$B$2:$G$200,5,FALSE)</f>
        <v>Drought</v>
      </c>
      <c r="F20" s="144">
        <f t="shared" si="0"/>
        <v>2.1</v>
      </c>
      <c r="G20" s="145">
        <f t="shared" si="1"/>
        <v>3</v>
      </c>
      <c r="H20" s="145" t="str">
        <f t="shared" si="2"/>
        <v>Medium</v>
      </c>
      <c r="I20" s="146" t="str">
        <f>INDEX(Trends!$D$3:$D$404,MATCH(B20,Trends!$C$3:$C$404,0))</f>
        <v>Decreasing</v>
      </c>
      <c r="J20" s="145" t="str">
        <f>VLOOKUP($B20,Reliability!$A$3:$I$300,9,FALSE)</f>
        <v>Medium</v>
      </c>
      <c r="K20" s="147">
        <f t="shared" si="3"/>
        <v>1.2</v>
      </c>
      <c r="L20" s="147">
        <f>VLOOKUP($B20,'Impact of the crisis'!$C$6:$N$300,12,FALSE)</f>
        <v>2.1</v>
      </c>
      <c r="M20" s="147">
        <f>VLOOKUP($B20,'Impact of the crisis'!$C$6:$AB$300,26,FALSE)</f>
        <v>0.7</v>
      </c>
      <c r="N20" s="147">
        <f>VLOOKUP($B20,'Conditions of people affected'!$C$6:$R$300,16,FALSE)</f>
        <v>3</v>
      </c>
      <c r="O20" s="147">
        <f>VLOOKUP($B20,'Conditions of people affected'!$C$6:$R$300,9,FALSE)</f>
        <v>3</v>
      </c>
      <c r="P20" s="147">
        <f>VLOOKUP($B20,'Conditions of people affected'!$C$6:$R$300,15,FALSE)</f>
        <v>3</v>
      </c>
      <c r="Q20" s="147">
        <f t="shared" si="4"/>
        <v>1.2</v>
      </c>
      <c r="R20" s="147">
        <f>VLOOKUP($B20,'Complexity of the crisis'!$C$6:$AN$300,22,FALSE)</f>
        <v>1.9</v>
      </c>
      <c r="S20" s="147">
        <f>VLOOKUP($B20,'Complexity of the crisis'!$C$6:$AN$300,38,FALSE)</f>
        <v>0.5</v>
      </c>
      <c r="T20" s="151" t="str">
        <f>VLOOKUP(B20,Lists!$C$3:$E$300,3,FALSE)</f>
        <v>Americas</v>
      </c>
      <c r="U20" s="152">
        <f>VLOOKUP(B20,'INFORM Severity - hidden'!$C$5:$V$300,20,FALSE)</f>
        <v>45504</v>
      </c>
    </row>
    <row r="21" spans="1:21" x14ac:dyDescent="0.35">
      <c r="A21" s="148" t="str">
        <f t="array" ref="A21">IFERROR(INDEX(Lists!$B$2:$B$200,SMALL(IF(Lists!$I$2:$I$200="Individual",ROW(Lists!$B$2:$B$200)),ROW(17:17))-1,1),"")</f>
        <v>Complex crisis in CAR</v>
      </c>
      <c r="B21" s="149" t="str">
        <f>VLOOKUP(A21,Lists!$B$2:$G$200,2,FALSE)</f>
        <v>CAF001</v>
      </c>
      <c r="C21" s="149" t="str">
        <f>VLOOKUP(B21,'INFORM Severity - hidden'!$C$5:$D$200,2,FALSE)</f>
        <v>CAR</v>
      </c>
      <c r="D21" s="149" t="str">
        <f>VLOOKUP(A21,Lists!$B$2:$G$200,3,FALSE)</f>
        <v>CAF</v>
      </c>
      <c r="E21" s="150" t="str">
        <f>VLOOKUP(A21,Lists!$B$2:$G$200,5,FALSE)</f>
        <v>Conflict,Displacement</v>
      </c>
      <c r="F21" s="144">
        <f t="shared" si="0"/>
        <v>4.0999999999999996</v>
      </c>
      <c r="G21" s="145">
        <f t="shared" si="1"/>
        <v>5</v>
      </c>
      <c r="H21" s="145" t="str">
        <f t="shared" si="2"/>
        <v>Very High</v>
      </c>
      <c r="I21" s="146" t="str">
        <f>INDEX(Trends!$D$3:$D$404,MATCH(B21,Trends!$C$3:$C$404,0))</f>
        <v>Stable</v>
      </c>
      <c r="J21" s="145" t="str">
        <f>VLOOKUP($B21,Reliability!$A$3:$I$300,9,FALSE)</f>
        <v>Very High</v>
      </c>
      <c r="K21" s="147">
        <f t="shared" si="3"/>
        <v>4.2</v>
      </c>
      <c r="L21" s="147">
        <f>VLOOKUP($B21,'Impact of the crisis'!$C$6:$N$300,12,FALSE)</f>
        <v>4.4000000000000004</v>
      </c>
      <c r="M21" s="147">
        <f>VLOOKUP($B21,'Impact of the crisis'!$C$6:$AB$300,26,FALSE)</f>
        <v>4.0999999999999996</v>
      </c>
      <c r="N21" s="147">
        <f>VLOOKUP($B21,'Conditions of people affected'!$C$6:$R$300,16,FALSE)</f>
        <v>4.05</v>
      </c>
      <c r="O21" s="147">
        <f>VLOOKUP($B21,'Conditions of people affected'!$C$6:$R$300,9,FALSE)</f>
        <v>4.0999999999999996</v>
      </c>
      <c r="P21" s="147">
        <f>VLOOKUP($B21,'Conditions of people affected'!$C$6:$R$300,15,FALSE)</f>
        <v>4</v>
      </c>
      <c r="Q21" s="147">
        <f t="shared" si="4"/>
        <v>4</v>
      </c>
      <c r="R21" s="147">
        <f>VLOOKUP($B21,'Complexity of the crisis'!$C$6:$AN$300,22,FALSE)</f>
        <v>4</v>
      </c>
      <c r="S21" s="147">
        <f>VLOOKUP($B21,'Complexity of the crisis'!$C$6:$AN$300,38,FALSE)</f>
        <v>4</v>
      </c>
      <c r="T21" s="151" t="str">
        <f>VLOOKUP(B21,Lists!$C$3:$E$300,3,FALSE)</f>
        <v>Africa</v>
      </c>
      <c r="U21" s="152">
        <f>VLOOKUP(B21,'INFORM Severity - hidden'!$C$5:$V$300,20,FALSE)</f>
        <v>45531</v>
      </c>
    </row>
    <row r="22" spans="1:21" x14ac:dyDescent="0.35">
      <c r="A22" s="148" t="str">
        <f t="array" ref="A22">IFERROR(INDEX(Lists!$B$2:$B$200,SMALL(IF(Lists!$I$2:$I$200="Individual",ROW(Lists!$B$2:$B$200)),ROW(18:18))-1,1),"")</f>
        <v>Venezuela displacement in Chile</v>
      </c>
      <c r="B22" s="149" t="str">
        <f>VLOOKUP(A22,Lists!$B$2:$G$200,2,FALSE)</f>
        <v>CHL002</v>
      </c>
      <c r="C22" s="149" t="str">
        <f>VLOOKUP(B22,'INFORM Severity - hidden'!$C$5:$D$200,2,FALSE)</f>
        <v>Chile</v>
      </c>
      <c r="D22" s="149" t="str">
        <f>VLOOKUP(A22,Lists!$B$2:$G$200,3,FALSE)</f>
        <v>CHL</v>
      </c>
      <c r="E22" s="150" t="str">
        <f>VLOOKUP(A22,Lists!$B$2:$G$200,5,FALSE)</f>
        <v>Displacement</v>
      </c>
      <c r="F22" s="144">
        <f t="shared" si="0"/>
        <v>2.5</v>
      </c>
      <c r="G22" s="145">
        <f t="shared" si="1"/>
        <v>3</v>
      </c>
      <c r="H22" s="145" t="str">
        <f t="shared" si="2"/>
        <v>Medium</v>
      </c>
      <c r="I22" s="146" t="str">
        <f>INDEX(Trends!$D$3:$D$404,MATCH(B22,Trends!$C$3:$C$404,0))</f>
        <v>Stable</v>
      </c>
      <c r="J22" s="145" t="str">
        <f>VLOOKUP($B22,Reliability!$A$3:$I$300,9,FALSE)</f>
        <v>Very High</v>
      </c>
      <c r="K22" s="147">
        <f t="shared" si="3"/>
        <v>3.7</v>
      </c>
      <c r="L22" s="147">
        <f>VLOOKUP($B22,'Impact of the crisis'!$C$6:$N$300,12,FALSE)</f>
        <v>4.8</v>
      </c>
      <c r="M22" s="147">
        <f>VLOOKUP($B22,'Impact of the crisis'!$C$6:$AB$300,26,FALSE)</f>
        <v>2.9</v>
      </c>
      <c r="N22" s="147">
        <f>VLOOKUP($B22,'Conditions of people affected'!$C$6:$R$300,16,FALSE)</f>
        <v>2.2000000000000002</v>
      </c>
      <c r="O22" s="147">
        <f>VLOOKUP($B22,'Conditions of people affected'!$C$6:$R$300,9,FALSE)</f>
        <v>2.4</v>
      </c>
      <c r="P22" s="147">
        <f>VLOOKUP($B22,'Conditions of people affected'!$C$6:$R$300,15,FALSE)</f>
        <v>2</v>
      </c>
      <c r="Q22" s="147">
        <f t="shared" si="4"/>
        <v>1.9</v>
      </c>
      <c r="R22" s="147">
        <f>VLOOKUP($B22,'Complexity of the crisis'!$C$6:$AN$300,22,FALSE)</f>
        <v>1.2</v>
      </c>
      <c r="S22" s="147">
        <f>VLOOKUP($B22,'Complexity of the crisis'!$C$6:$AN$300,38,FALSE)</f>
        <v>2.5</v>
      </c>
      <c r="T22" s="151" t="str">
        <f>VLOOKUP(B22,Lists!$C$3:$E$300,3,FALSE)</f>
        <v>Americas</v>
      </c>
      <c r="U22" s="152">
        <f>VLOOKUP(B22,'INFORM Severity - hidden'!$C$5:$V$300,20,FALSE)</f>
        <v>45530</v>
      </c>
    </row>
    <row r="23" spans="1:21" x14ac:dyDescent="0.35">
      <c r="A23" s="148" t="str">
        <f t="array" ref="A23">IFERROR(INDEX(Lists!$B$2:$B$200,SMALL(IF(Lists!$I$2:$I$200="Individual",ROW(Lists!$B$2:$B$200)),ROW(19:19))-1,1),"")</f>
        <v>Lake Chad basin crisis in Cameroon</v>
      </c>
      <c r="B23" s="149" t="str">
        <f>VLOOKUP(A23,Lists!$B$2:$G$200,2,FALSE)</f>
        <v>CMR002</v>
      </c>
      <c r="C23" s="149" t="str">
        <f>VLOOKUP(B23,'INFORM Severity - hidden'!$C$5:$D$200,2,FALSE)</f>
        <v>Cameroon</v>
      </c>
      <c r="D23" s="149" t="str">
        <f>VLOOKUP(A23,Lists!$B$2:$G$200,3,FALSE)</f>
        <v>CMR</v>
      </c>
      <c r="E23" s="150" t="str">
        <f>VLOOKUP(A23,Lists!$B$2:$G$200,5,FALSE)</f>
        <v>Conflict</v>
      </c>
      <c r="F23" s="144">
        <f t="shared" si="0"/>
        <v>3.5</v>
      </c>
      <c r="G23" s="145">
        <f t="shared" si="1"/>
        <v>4</v>
      </c>
      <c r="H23" s="145" t="str">
        <f t="shared" si="2"/>
        <v>High</v>
      </c>
      <c r="I23" s="146" t="str">
        <f>INDEX(Trends!$D$3:$D$404,MATCH(B23,Trends!$C$3:$C$404,0))</f>
        <v>Stable</v>
      </c>
      <c r="J23" s="145" t="str">
        <f>VLOOKUP($B23,Reliability!$A$3:$I$300,9,FALSE)</f>
        <v>Very High</v>
      </c>
      <c r="K23" s="147">
        <f t="shared" si="3"/>
        <v>3.1</v>
      </c>
      <c r="L23" s="147">
        <f>VLOOKUP($B23,'Impact of the crisis'!$C$6:$N$300,12,FALSE)</f>
        <v>1.6</v>
      </c>
      <c r="M23" s="147">
        <f>VLOOKUP($B23,'Impact of the crisis'!$C$6:$AB$300,26,FALSE)</f>
        <v>3.6</v>
      </c>
      <c r="N23" s="147">
        <f>VLOOKUP($B23,'Conditions of people affected'!$C$6:$R$300,16,FALSE)</f>
        <v>3.75</v>
      </c>
      <c r="O23" s="147">
        <f>VLOOKUP($B23,'Conditions of people affected'!$C$6:$R$300,9,FALSE)</f>
        <v>3.5</v>
      </c>
      <c r="P23" s="147">
        <f>VLOOKUP($B23,'Conditions of people affected'!$C$6:$R$300,15,FALSE)</f>
        <v>4</v>
      </c>
      <c r="Q23" s="147">
        <f t="shared" si="4"/>
        <v>3.4</v>
      </c>
      <c r="R23" s="147">
        <f>VLOOKUP($B23,'Complexity of the crisis'!$C$6:$AN$300,22,FALSE)</f>
        <v>3.8</v>
      </c>
      <c r="S23" s="147">
        <f>VLOOKUP($B23,'Complexity of the crisis'!$C$6:$AN$300,38,FALSE)</f>
        <v>3</v>
      </c>
      <c r="T23" s="151" t="str">
        <f>VLOOKUP(B23,Lists!$C$3:$E$300,3,FALSE)</f>
        <v>Africa</v>
      </c>
      <c r="U23" s="152">
        <f>VLOOKUP(B23,'INFORM Severity - hidden'!$C$5:$V$300,20,FALSE)</f>
        <v>45531</v>
      </c>
    </row>
    <row r="24" spans="1:21" x14ac:dyDescent="0.35">
      <c r="A24" s="148" t="str">
        <f t="array" ref="A24">IFERROR(INDEX(Lists!$B$2:$B$200,SMALL(IF(Lists!$I$2:$I$200="Individual",ROW(Lists!$B$2:$B$200)),ROW(20:20))-1,1),"")</f>
        <v>Anglophone Crisis in Cameroon</v>
      </c>
      <c r="B24" s="149" t="str">
        <f>VLOOKUP(A24,Lists!$B$2:$G$200,2,FALSE)</f>
        <v>CMR003</v>
      </c>
      <c r="C24" s="149" t="str">
        <f>VLOOKUP(B24,'INFORM Severity - hidden'!$C$5:$D$200,2,FALSE)</f>
        <v>Cameroon</v>
      </c>
      <c r="D24" s="149" t="str">
        <f>VLOOKUP(A24,Lists!$B$2:$G$200,3,FALSE)</f>
        <v>CMR</v>
      </c>
      <c r="E24" s="150" t="str">
        <f>VLOOKUP(A24,Lists!$B$2:$G$200,5,FALSE)</f>
        <v>Conflict</v>
      </c>
      <c r="F24" s="144">
        <f t="shared" si="0"/>
        <v>3.5</v>
      </c>
      <c r="G24" s="145">
        <f t="shared" si="1"/>
        <v>4</v>
      </c>
      <c r="H24" s="145" t="str">
        <f t="shared" si="2"/>
        <v>High</v>
      </c>
      <c r="I24" s="146" t="str">
        <f>INDEX(Trends!$D$3:$D$404,MATCH(B24,Trends!$C$3:$C$404,0))</f>
        <v>Stable</v>
      </c>
      <c r="J24" s="145" t="str">
        <f>VLOOKUP($B24,Reliability!$A$3:$I$300,9,FALSE)</f>
        <v>Very High</v>
      </c>
      <c r="K24" s="147">
        <f t="shared" si="3"/>
        <v>3.2</v>
      </c>
      <c r="L24" s="147">
        <f>VLOOKUP($B24,'Impact of the crisis'!$C$6:$N$300,12,FALSE)</f>
        <v>2.5</v>
      </c>
      <c r="M24" s="147">
        <f>VLOOKUP($B24,'Impact of the crisis'!$C$6:$AB$300,26,FALSE)</f>
        <v>3.5</v>
      </c>
      <c r="N24" s="147">
        <f>VLOOKUP($B24,'Conditions of people affected'!$C$6:$R$300,16,FALSE)</f>
        <v>3.4</v>
      </c>
      <c r="O24" s="147">
        <f>VLOOKUP($B24,'Conditions of people affected'!$C$6:$R$300,9,FALSE)</f>
        <v>3.8</v>
      </c>
      <c r="P24" s="147">
        <f>VLOOKUP($B24,'Conditions of people affected'!$C$6:$R$300,15,FALSE)</f>
        <v>3</v>
      </c>
      <c r="Q24" s="147">
        <f t="shared" si="4"/>
        <v>3.9</v>
      </c>
      <c r="R24" s="147">
        <f>VLOOKUP($B24,'Complexity of the crisis'!$C$6:$AN$300,22,FALSE)</f>
        <v>3.8</v>
      </c>
      <c r="S24" s="147">
        <f>VLOOKUP($B24,'Complexity of the crisis'!$C$6:$AN$300,38,FALSE)</f>
        <v>4</v>
      </c>
      <c r="T24" s="151" t="str">
        <f>VLOOKUP(B24,Lists!$C$3:$E$300,3,FALSE)</f>
        <v>Africa</v>
      </c>
      <c r="U24" s="152">
        <f>VLOOKUP(B24,'INFORM Severity - hidden'!$C$5:$V$300,20,FALSE)</f>
        <v>45531</v>
      </c>
    </row>
    <row r="25" spans="1:21" x14ac:dyDescent="0.35">
      <c r="A25" s="148" t="str">
        <f t="array" ref="A25">IFERROR(INDEX(Lists!$B$2:$B$200,SMALL(IF(Lists!$I$2:$I$200="Individual",ROW(Lists!$B$2:$B$200)),ROW(21:21))-1,1),"")</f>
        <v>CAR refugees in Cameroon</v>
      </c>
      <c r="B25" s="149" t="str">
        <f>VLOOKUP(A25,Lists!$B$2:$G$200,2,FALSE)</f>
        <v>CMR004</v>
      </c>
      <c r="C25" s="149" t="str">
        <f>VLOOKUP(B25,'INFORM Severity - hidden'!$C$5:$D$200,2,FALSE)</f>
        <v>Cameroon</v>
      </c>
      <c r="D25" s="149" t="str">
        <f>VLOOKUP(A25,Lists!$B$2:$G$200,3,FALSE)</f>
        <v>CMR</v>
      </c>
      <c r="E25" s="150" t="str">
        <f>VLOOKUP(A25,Lists!$B$2:$G$200,5,FALSE)</f>
        <v>Conflict,Displacement</v>
      </c>
      <c r="F25" s="144">
        <f t="shared" si="0"/>
        <v>2.8</v>
      </c>
      <c r="G25" s="145">
        <f t="shared" si="1"/>
        <v>3</v>
      </c>
      <c r="H25" s="145" t="str">
        <f t="shared" si="2"/>
        <v>Medium</v>
      </c>
      <c r="I25" s="146" t="str">
        <f>INDEX(Trends!$D$3:$D$404,MATCH(B25,Trends!$C$3:$C$404,0))</f>
        <v>Stable</v>
      </c>
      <c r="J25" s="145" t="str">
        <f>VLOOKUP($B25,Reliability!$A$3:$I$300,9,FALSE)</f>
        <v>Very High</v>
      </c>
      <c r="K25" s="147">
        <f t="shared" si="3"/>
        <v>2.4</v>
      </c>
      <c r="L25" s="147">
        <f>VLOOKUP($B25,'Impact of the crisis'!$C$6:$N$300,12,FALSE)</f>
        <v>2.5</v>
      </c>
      <c r="M25" s="147">
        <f>VLOOKUP($B25,'Impact of the crisis'!$C$6:$AB$300,26,FALSE)</f>
        <v>2.2999999999999998</v>
      </c>
      <c r="N25" s="147">
        <f>VLOOKUP($B25,'Conditions of people affected'!$C$6:$R$300,16,FALSE)</f>
        <v>2.8</v>
      </c>
      <c r="O25" s="147">
        <f>VLOOKUP($B25,'Conditions of people affected'!$C$6:$R$300,9,FALSE)</f>
        <v>2.6</v>
      </c>
      <c r="P25" s="147">
        <f>VLOOKUP($B25,'Conditions of people affected'!$C$6:$R$300,15,FALSE)</f>
        <v>3</v>
      </c>
      <c r="Q25" s="147">
        <f t="shared" si="4"/>
        <v>3.2</v>
      </c>
      <c r="R25" s="147">
        <f>VLOOKUP($B25,'Complexity of the crisis'!$C$6:$AN$300,22,FALSE)</f>
        <v>3.8</v>
      </c>
      <c r="S25" s="147">
        <f>VLOOKUP($B25,'Complexity of the crisis'!$C$6:$AN$300,38,FALSE)</f>
        <v>2.5</v>
      </c>
      <c r="T25" s="151" t="str">
        <f>VLOOKUP(B25,Lists!$C$3:$E$300,3,FALSE)</f>
        <v>Africa</v>
      </c>
      <c r="U25" s="152">
        <f>VLOOKUP(B25,'INFORM Severity - hidden'!$C$5:$V$300,20,FALSE)</f>
        <v>45531</v>
      </c>
    </row>
    <row r="26" spans="1:21" x14ac:dyDescent="0.35">
      <c r="A26" s="148" t="str">
        <f t="array" ref="A26">IFERROR(INDEX(Lists!$B$2:$B$200,SMALL(IF(Lists!$I$2:$I$200="Individual",ROW(Lists!$B$2:$B$200)),ROW(22:22))-1,1),"")</f>
        <v>Complex crisis in DRC</v>
      </c>
      <c r="B26" s="149" t="str">
        <f>VLOOKUP(A26,Lists!$B$2:$G$200,2,FALSE)</f>
        <v>COD001</v>
      </c>
      <c r="C26" s="149" t="str">
        <f>VLOOKUP(B26,'INFORM Severity - hidden'!$C$5:$D$200,2,FALSE)</f>
        <v>DRC</v>
      </c>
      <c r="D26" s="149" t="str">
        <f>VLOOKUP(A26,Lists!$B$2:$G$200,3,FALSE)</f>
        <v>COD</v>
      </c>
      <c r="E26" s="150" t="str">
        <f>VLOOKUP(A26,Lists!$B$2:$G$200,5,FALSE)</f>
        <v>Conflict,Displacement,Socio-political</v>
      </c>
      <c r="F26" s="144">
        <f t="shared" si="0"/>
        <v>4.4000000000000004</v>
      </c>
      <c r="G26" s="145">
        <f t="shared" si="1"/>
        <v>5</v>
      </c>
      <c r="H26" s="145" t="str">
        <f t="shared" si="2"/>
        <v>Very High</v>
      </c>
      <c r="I26" s="146" t="str">
        <f>INDEX(Trends!$D$3:$D$404,MATCH(B26,Trends!$C$3:$C$404,0))</f>
        <v>Increasing</v>
      </c>
      <c r="J26" s="145" t="str">
        <f>VLOOKUP($B26,Reliability!$A$3:$I$300,9,FALSE)</f>
        <v>Very High</v>
      </c>
      <c r="K26" s="147">
        <f t="shared" si="3"/>
        <v>4.5</v>
      </c>
      <c r="L26" s="147">
        <f>VLOOKUP($B26,'Impact of the crisis'!$C$6:$N$300,12,FALSE)</f>
        <v>5</v>
      </c>
      <c r="M26" s="147">
        <f>VLOOKUP($B26,'Impact of the crisis'!$C$6:$AB$300,26,FALSE)</f>
        <v>4.0999999999999996</v>
      </c>
      <c r="N26" s="147">
        <f>VLOOKUP($B26,'Conditions of people affected'!$C$6:$R$300,16,FALSE)</f>
        <v>4.5</v>
      </c>
      <c r="O26" s="147">
        <f>VLOOKUP($B26,'Conditions of people affected'!$C$6:$R$300,9,FALSE)</f>
        <v>5</v>
      </c>
      <c r="P26" s="147">
        <f>VLOOKUP($B26,'Conditions of people affected'!$C$6:$R$300,15,FALSE)</f>
        <v>4</v>
      </c>
      <c r="Q26" s="147">
        <f t="shared" si="4"/>
        <v>4.2</v>
      </c>
      <c r="R26" s="147">
        <f>VLOOKUP($B26,'Complexity of the crisis'!$C$6:$AN$300,22,FALSE)</f>
        <v>4.3</v>
      </c>
      <c r="S26" s="147">
        <f>VLOOKUP($B26,'Complexity of the crisis'!$C$6:$AN$300,38,FALSE)</f>
        <v>4</v>
      </c>
      <c r="T26" s="151" t="str">
        <f>VLOOKUP(B26,Lists!$C$3:$E$300,3,FALSE)</f>
        <v>Africa</v>
      </c>
      <c r="U26" s="152">
        <f>VLOOKUP(B26,'INFORM Severity - hidden'!$C$5:$V$300,20,FALSE)</f>
        <v>45531</v>
      </c>
    </row>
    <row r="27" spans="1:21" x14ac:dyDescent="0.35">
      <c r="A27" s="148" t="str">
        <f t="array" ref="A27">IFERROR(INDEX(Lists!$B$2:$B$200,SMALL(IF(Lists!$I$2:$I$200="Individual",ROW(Lists!$B$2:$B$200)),ROW(23:23))-1,1),"")</f>
        <v>Complex crisis in Congo</v>
      </c>
      <c r="B27" s="149" t="str">
        <f>VLOOKUP(A27,Lists!$B$2:$G$200,2,FALSE)</f>
        <v>COG001</v>
      </c>
      <c r="C27" s="149" t="str">
        <f>VLOOKUP(B27,'INFORM Severity - hidden'!$C$5:$D$200,2,FALSE)</f>
        <v>Congo</v>
      </c>
      <c r="D27" s="149" t="str">
        <f>VLOOKUP(A27,Lists!$B$2:$G$200,3,FALSE)</f>
        <v>COG</v>
      </c>
      <c r="E27" s="150" t="str">
        <f>VLOOKUP(A27,Lists!$B$2:$G$200,5,FALSE)</f>
        <v>Conflict</v>
      </c>
      <c r="F27" s="144">
        <f t="shared" si="0"/>
        <v>2.7</v>
      </c>
      <c r="G27" s="145">
        <f t="shared" si="1"/>
        <v>3</v>
      </c>
      <c r="H27" s="145" t="str">
        <f t="shared" si="2"/>
        <v>Medium</v>
      </c>
      <c r="I27" s="146" t="str">
        <f>INDEX(Trends!$D$3:$D$404,MATCH(B27,Trends!$C$3:$C$404,0))</f>
        <v>Increasing</v>
      </c>
      <c r="J27" s="145" t="str">
        <f>VLOOKUP($B27,Reliability!$A$3:$I$300,9,FALSE)</f>
        <v>Very High</v>
      </c>
      <c r="K27" s="147">
        <f t="shared" si="3"/>
        <v>2.9</v>
      </c>
      <c r="L27" s="147">
        <f>VLOOKUP($B27,'Impact of the crisis'!$C$6:$N$300,12,FALSE)</f>
        <v>4.2</v>
      </c>
      <c r="M27" s="147">
        <f>VLOOKUP($B27,'Impact of the crisis'!$C$6:$AB$300,26,FALSE)</f>
        <v>2</v>
      </c>
      <c r="N27" s="147">
        <f>VLOOKUP($B27,'Conditions of people affected'!$C$6:$R$300,16,FALSE)</f>
        <v>2.95</v>
      </c>
      <c r="O27" s="147">
        <f>VLOOKUP($B27,'Conditions of people affected'!$C$6:$R$300,9,FALSE)</f>
        <v>2.9</v>
      </c>
      <c r="P27" s="147">
        <f>VLOOKUP($B27,'Conditions of people affected'!$C$6:$R$300,15,FALSE)</f>
        <v>3</v>
      </c>
      <c r="Q27" s="147">
        <f t="shared" si="4"/>
        <v>2.2999999999999998</v>
      </c>
      <c r="R27" s="147">
        <f>VLOOKUP($B27,'Complexity of the crisis'!$C$6:$AN$300,22,FALSE)</f>
        <v>2.6</v>
      </c>
      <c r="S27" s="147">
        <f>VLOOKUP($B27,'Complexity of the crisis'!$C$6:$AN$300,38,FALSE)</f>
        <v>2</v>
      </c>
      <c r="T27" s="151" t="str">
        <f>VLOOKUP(B27,Lists!$C$3:$E$300,3,FALSE)</f>
        <v>Africa</v>
      </c>
      <c r="U27" s="152">
        <f>VLOOKUP(B27,'INFORM Severity - hidden'!$C$5:$V$300,20,FALSE)</f>
        <v>45531</v>
      </c>
    </row>
    <row r="28" spans="1:21" x14ac:dyDescent="0.35">
      <c r="A28" s="148" t="str">
        <f t="array" ref="A28">IFERROR(INDEX(Lists!$B$2:$B$200,SMALL(IF(Lists!$I$2:$I$200="Individual",ROW(Lists!$B$2:$B$200)),ROW(24:24))-1,1),"")</f>
        <v>Complex crisis in Colombia</v>
      </c>
      <c r="B28" s="149" t="str">
        <f>VLOOKUP(A28,Lists!$B$2:$G$200,2,FALSE)</f>
        <v>COL001</v>
      </c>
      <c r="C28" s="149" t="str">
        <f>VLOOKUP(B28,'INFORM Severity - hidden'!$C$5:$D$200,2,FALSE)</f>
        <v>Colombia</v>
      </c>
      <c r="D28" s="149" t="str">
        <f>VLOOKUP(A28,Lists!$B$2:$G$200,3,FALSE)</f>
        <v>COL</v>
      </c>
      <c r="E28" s="150" t="str">
        <f>VLOOKUP(A28,Lists!$B$2:$G$200,5,FALSE)</f>
        <v>Socio-political,Conflict,Violence,Floods,Displacement</v>
      </c>
      <c r="F28" s="144">
        <f t="shared" si="0"/>
        <v>4.0999999999999996</v>
      </c>
      <c r="G28" s="145">
        <f t="shared" si="1"/>
        <v>5</v>
      </c>
      <c r="H28" s="145" t="str">
        <f t="shared" si="2"/>
        <v>Very High</v>
      </c>
      <c r="I28" s="146" t="str">
        <f>INDEX(Trends!$D$3:$D$404,MATCH(B28,Trends!$C$3:$C$404,0))</f>
        <v>Increasing</v>
      </c>
      <c r="J28" s="145" t="str">
        <f>VLOOKUP($B28,Reliability!$A$3:$I$300,9,FALSE)</f>
        <v>Very High</v>
      </c>
      <c r="K28" s="147">
        <f t="shared" si="3"/>
        <v>4.3</v>
      </c>
      <c r="L28" s="147">
        <f>VLOOKUP($B28,'Impact of the crisis'!$C$6:$N$300,12,FALSE)</f>
        <v>5</v>
      </c>
      <c r="M28" s="147">
        <f>VLOOKUP($B28,'Impact of the crisis'!$C$6:$AB$300,26,FALSE)</f>
        <v>3.9</v>
      </c>
      <c r="N28" s="147">
        <f>VLOOKUP($B28,'Conditions of people affected'!$C$6:$R$300,16,FALSE)</f>
        <v>4.5</v>
      </c>
      <c r="O28" s="147">
        <f>VLOOKUP($B28,'Conditions of people affected'!$C$6:$R$300,9,FALSE)</f>
        <v>5</v>
      </c>
      <c r="P28" s="147">
        <f>VLOOKUP($B28,'Conditions of people affected'!$C$6:$R$300,15,FALSE)</f>
        <v>4</v>
      </c>
      <c r="Q28" s="147">
        <f t="shared" si="4"/>
        <v>3.2</v>
      </c>
      <c r="R28" s="147">
        <f>VLOOKUP($B28,'Complexity of the crisis'!$C$6:$AN$300,22,FALSE)</f>
        <v>2.9</v>
      </c>
      <c r="S28" s="147">
        <f>VLOOKUP($B28,'Complexity of the crisis'!$C$6:$AN$300,38,FALSE)</f>
        <v>3.5</v>
      </c>
      <c r="T28" s="151" t="str">
        <f>VLOOKUP(B28,Lists!$C$3:$E$300,3,FALSE)</f>
        <v>Americas</v>
      </c>
      <c r="U28" s="152">
        <f>VLOOKUP(B28,'INFORM Severity - hidden'!$C$5:$V$300,20,FALSE)</f>
        <v>45530</v>
      </c>
    </row>
    <row r="29" spans="1:21" x14ac:dyDescent="0.35">
      <c r="A29" s="148" t="str">
        <f t="array" ref="A29">IFERROR(INDEX(Lists!$B$2:$B$200,SMALL(IF(Lists!$I$2:$I$200="Individual",ROW(Lists!$B$2:$B$200)),ROW(25:25))-1,1),"")</f>
        <v>Venezuela displacement in Colombia</v>
      </c>
      <c r="B29" s="149" t="str">
        <f>VLOOKUP(A29,Lists!$B$2:$G$200,2,FALSE)</f>
        <v>COL002</v>
      </c>
      <c r="C29" s="149" t="str">
        <f>VLOOKUP(B29,'INFORM Severity - hidden'!$C$5:$D$200,2,FALSE)</f>
        <v>Colombia</v>
      </c>
      <c r="D29" s="149" t="str">
        <f>VLOOKUP(A29,Lists!$B$2:$G$200,3,FALSE)</f>
        <v>COL</v>
      </c>
      <c r="E29" s="150" t="str">
        <f>VLOOKUP(A29,Lists!$B$2:$G$200,5,FALSE)</f>
        <v>Displacement</v>
      </c>
      <c r="F29" s="144">
        <f t="shared" si="0"/>
        <v>3.2</v>
      </c>
      <c r="G29" s="145">
        <f t="shared" si="1"/>
        <v>4</v>
      </c>
      <c r="H29" s="145" t="str">
        <f t="shared" si="2"/>
        <v>High</v>
      </c>
      <c r="I29" s="146" t="str">
        <f>INDEX(Trends!$D$3:$D$404,MATCH(B29,Trends!$C$3:$C$404,0))</f>
        <v>Decreasing</v>
      </c>
      <c r="J29" s="145" t="str">
        <f>VLOOKUP($B29,Reliability!$A$3:$I$300,9,FALSE)</f>
        <v>Very High</v>
      </c>
      <c r="K29" s="147">
        <f t="shared" si="3"/>
        <v>3.3</v>
      </c>
      <c r="L29" s="147">
        <f>VLOOKUP($B29,'Impact of the crisis'!$C$6:$N$300,12,FALSE)</f>
        <v>2.9</v>
      </c>
      <c r="M29" s="147">
        <f>VLOOKUP($B29,'Impact of the crisis'!$C$6:$AB$300,26,FALSE)</f>
        <v>3.5</v>
      </c>
      <c r="N29" s="147">
        <f>VLOOKUP($B29,'Conditions of people affected'!$C$6:$R$300,16,FALSE)</f>
        <v>3.45</v>
      </c>
      <c r="O29" s="147">
        <f>VLOOKUP($B29,'Conditions of people affected'!$C$6:$R$300,9,FALSE)</f>
        <v>3.9</v>
      </c>
      <c r="P29" s="147">
        <f>VLOOKUP($B29,'Conditions of people affected'!$C$6:$R$300,15,FALSE)</f>
        <v>3</v>
      </c>
      <c r="Q29" s="147">
        <f t="shared" si="4"/>
        <v>2.7</v>
      </c>
      <c r="R29" s="147">
        <f>VLOOKUP($B29,'Complexity of the crisis'!$C$6:$AN$300,22,FALSE)</f>
        <v>2.9</v>
      </c>
      <c r="S29" s="147">
        <f>VLOOKUP($B29,'Complexity of the crisis'!$C$6:$AN$300,38,FALSE)</f>
        <v>2.5</v>
      </c>
      <c r="T29" s="151" t="str">
        <f>VLOOKUP(B29,Lists!$C$3:$E$300,3,FALSE)</f>
        <v>Americas</v>
      </c>
      <c r="U29" s="152">
        <f>VLOOKUP(B29,'INFORM Severity - hidden'!$C$5:$V$300,20,FALSE)</f>
        <v>45530</v>
      </c>
    </row>
    <row r="30" spans="1:21" x14ac:dyDescent="0.35">
      <c r="A30" s="148" t="str">
        <f t="array" ref="A30">IFERROR(INDEX(Lists!$B$2:$B$200,SMALL(IF(Lists!$I$2:$I$200="Individual",ROW(Lists!$B$2:$B$200)),ROW(26:26))-1,1),"")</f>
        <v>Nicaraguan refugees in Costa Rica</v>
      </c>
      <c r="B30" s="149" t="str">
        <f>VLOOKUP(A30,Lists!$B$2:$G$200,2,FALSE)</f>
        <v>CRI002</v>
      </c>
      <c r="C30" s="149" t="str">
        <f>VLOOKUP(B30,'INFORM Severity - hidden'!$C$5:$D$200,2,FALSE)</f>
        <v>Costa Rica</v>
      </c>
      <c r="D30" s="149" t="str">
        <f>VLOOKUP(A30,Lists!$B$2:$G$200,3,FALSE)</f>
        <v>CRI</v>
      </c>
      <c r="E30" s="150" t="str">
        <f>VLOOKUP(A30,Lists!$B$2:$G$200,5,FALSE)</f>
        <v>Displacement</v>
      </c>
      <c r="F30" s="144">
        <f t="shared" si="0"/>
        <v>2.2000000000000002</v>
      </c>
      <c r="G30" s="145">
        <f t="shared" si="1"/>
        <v>3</v>
      </c>
      <c r="H30" s="145" t="str">
        <f t="shared" si="2"/>
        <v>Medium</v>
      </c>
      <c r="I30" s="146" t="str">
        <f>INDEX(Trends!$D$3:$D$404,MATCH(B30,Trends!$C$3:$C$404,0))</f>
        <v>Stable</v>
      </c>
      <c r="J30" s="145" t="str">
        <f>VLOOKUP($B30,Reliability!$A$3:$I$300,9,FALSE)</f>
        <v>High</v>
      </c>
      <c r="K30" s="147">
        <f t="shared" si="3"/>
        <v>2.4</v>
      </c>
      <c r="L30" s="147">
        <f>VLOOKUP($B30,'Impact of the crisis'!$C$6:$N$300,12,FALSE)</f>
        <v>1</v>
      </c>
      <c r="M30" s="147">
        <f>VLOOKUP($B30,'Impact of the crisis'!$C$6:$AB$300,26,FALSE)</f>
        <v>2.9</v>
      </c>
      <c r="N30" s="147">
        <f>VLOOKUP($B30,'Conditions of people affected'!$C$6:$R$300,16,FALSE)</f>
        <v>2.65</v>
      </c>
      <c r="O30" s="147">
        <f>VLOOKUP($B30,'Conditions of people affected'!$C$6:$R$300,9,FALSE)</f>
        <v>2.2999999999999998</v>
      </c>
      <c r="P30" s="147">
        <f>VLOOKUP($B30,'Conditions of people affected'!$C$6:$R$300,15,FALSE)</f>
        <v>3</v>
      </c>
      <c r="Q30" s="147">
        <f t="shared" si="4"/>
        <v>1.5</v>
      </c>
      <c r="R30" s="147">
        <f>VLOOKUP($B30,'Complexity of the crisis'!$C$6:$AN$300,22,FALSE)</f>
        <v>1.4</v>
      </c>
      <c r="S30" s="147">
        <f>VLOOKUP($B30,'Complexity of the crisis'!$C$6:$AN$300,38,FALSE)</f>
        <v>1.5</v>
      </c>
      <c r="T30" s="151" t="str">
        <f>VLOOKUP(B30,Lists!$C$3:$E$300,3,FALSE)</f>
        <v>Americas</v>
      </c>
      <c r="U30" s="152">
        <f>VLOOKUP(B30,'INFORM Severity - hidden'!$C$5:$V$300,20,FALSE)</f>
        <v>45530</v>
      </c>
    </row>
    <row r="31" spans="1:21" x14ac:dyDescent="0.35">
      <c r="A31" s="148" t="str">
        <f t="array" ref="A31">IFERROR(INDEX(Lists!$B$2:$B$200,SMALL(IF(Lists!$I$2:$I$200="Individual",ROW(Lists!$B$2:$B$200)),ROW(27:27))-1,1),"")</f>
        <v>Displacement from Russia-Ukraine conflict in Czechia</v>
      </c>
      <c r="B31" s="149" t="str">
        <f>VLOOKUP(A31,Lists!$B$2:$G$200,2,FALSE)</f>
        <v>CZE002</v>
      </c>
      <c r="C31" s="149" t="str">
        <f>VLOOKUP(B31,'INFORM Severity - hidden'!$C$5:$D$200,2,FALSE)</f>
        <v>Czech Republic</v>
      </c>
      <c r="D31" s="149" t="str">
        <f>VLOOKUP(A31,Lists!$B$2:$G$200,3,FALSE)</f>
        <v>CZE</v>
      </c>
      <c r="E31" s="150" t="str">
        <f>VLOOKUP(A31,Lists!$B$2:$G$200,5,FALSE)</f>
        <v>Conflict,Displacement</v>
      </c>
      <c r="F31" s="144">
        <f t="shared" si="0"/>
        <v>1.8</v>
      </c>
      <c r="G31" s="145">
        <f t="shared" si="1"/>
        <v>2</v>
      </c>
      <c r="H31" s="145" t="str">
        <f t="shared" si="2"/>
        <v>Low</v>
      </c>
      <c r="I31" s="146" t="str">
        <f>INDEX(Trends!$D$3:$D$404,MATCH(B31,Trends!$C$3:$C$404,0))</f>
        <v>Stable</v>
      </c>
      <c r="J31" s="145" t="str">
        <f>VLOOKUP($B31,Reliability!$A$3:$I$300,9,FALSE)</f>
        <v>Very High</v>
      </c>
      <c r="K31" s="147">
        <f t="shared" si="3"/>
        <v>2.9</v>
      </c>
      <c r="L31" s="147">
        <f>VLOOKUP($B31,'Impact of the crisis'!$C$6:$N$300,12,FALSE)</f>
        <v>4.2</v>
      </c>
      <c r="M31" s="147">
        <f>VLOOKUP($B31,'Impact of the crisis'!$C$6:$AB$300,26,FALSE)</f>
        <v>2</v>
      </c>
      <c r="N31" s="147">
        <f>VLOOKUP($B31,'Conditions of people affected'!$C$6:$R$300,16,FALSE)</f>
        <v>1.8</v>
      </c>
      <c r="O31" s="147">
        <f>VLOOKUP($B31,'Conditions of people affected'!$C$6:$R$300,9,FALSE)</f>
        <v>2.6</v>
      </c>
      <c r="P31" s="147">
        <f>VLOOKUP($B31,'Conditions of people affected'!$C$6:$R$300,15,FALSE)</f>
        <v>1</v>
      </c>
      <c r="Q31" s="147">
        <f t="shared" si="4"/>
        <v>0.8</v>
      </c>
      <c r="R31" s="147">
        <f>VLOOKUP($B31,'Complexity of the crisis'!$C$6:$AN$300,22,FALSE)</f>
        <v>0.6</v>
      </c>
      <c r="S31" s="147">
        <f>VLOOKUP($B31,'Complexity of the crisis'!$C$6:$AN$300,38,FALSE)</f>
        <v>1</v>
      </c>
      <c r="T31" s="151" t="str">
        <f>VLOOKUP(B31,Lists!$C$3:$E$300,3,FALSE)</f>
        <v>Europe</v>
      </c>
      <c r="U31" s="152">
        <f>VLOOKUP(B31,'INFORM Severity - hidden'!$C$5:$V$300,20,FALSE)</f>
        <v>45526</v>
      </c>
    </row>
    <row r="32" spans="1:21" x14ac:dyDescent="0.35">
      <c r="A32" s="148" t="str">
        <f t="array" ref="A32">IFERROR(INDEX(Lists!$B$2:$B$200,SMALL(IF(Lists!$I$2:$I$200="Individual",ROW(Lists!$B$2:$B$200)),ROW(28:28))-1,1),"")</f>
        <v>Mixed migration in Djibouti</v>
      </c>
      <c r="B32" s="149" t="str">
        <f>VLOOKUP(A32,Lists!$B$2:$G$200,2,FALSE)</f>
        <v>DJI002</v>
      </c>
      <c r="C32" s="149" t="str">
        <f>VLOOKUP(B32,'INFORM Severity - hidden'!$C$5:$D$200,2,FALSE)</f>
        <v>Djibouti</v>
      </c>
      <c r="D32" s="149" t="str">
        <f>VLOOKUP(A32,Lists!$B$2:$G$200,3,FALSE)</f>
        <v>DJI</v>
      </c>
      <c r="E32" s="150" t="str">
        <f>VLOOKUP(A32,Lists!$B$2:$G$200,5,FALSE)</f>
        <v>Displacement</v>
      </c>
      <c r="F32" s="144">
        <f t="shared" si="0"/>
        <v>1.4</v>
      </c>
      <c r="G32" s="145">
        <f t="shared" si="1"/>
        <v>2</v>
      </c>
      <c r="H32" s="145" t="str">
        <f t="shared" si="2"/>
        <v>Low</v>
      </c>
      <c r="I32" s="146" t="str">
        <f>INDEX(Trends!$D$3:$D$404,MATCH(B32,Trends!$C$3:$C$404,0))</f>
        <v>Increasing</v>
      </c>
      <c r="J32" s="145" t="str">
        <f>VLOOKUP($B32,Reliability!$A$3:$I$300,9,FALSE)</f>
        <v>Very High</v>
      </c>
      <c r="K32" s="147">
        <f t="shared" si="3"/>
        <v>2</v>
      </c>
      <c r="L32" s="147">
        <f>VLOOKUP($B32,'Impact of the crisis'!$C$6:$N$300,12,FALSE)</f>
        <v>1.4</v>
      </c>
      <c r="M32" s="147">
        <f>VLOOKUP($B32,'Impact of the crisis'!$C$6:$AB$300,26,FALSE)</f>
        <v>2.2999999999999998</v>
      </c>
      <c r="N32" s="147">
        <f>VLOOKUP($B32,'Conditions of people affected'!$C$6:$R$300,16,FALSE)</f>
        <v>0.9</v>
      </c>
      <c r="O32" s="147">
        <f>VLOOKUP($B32,'Conditions of people affected'!$C$6:$R$300,9,FALSE)</f>
        <v>0.8</v>
      </c>
      <c r="P32" s="147">
        <f>VLOOKUP($B32,'Conditions of people affected'!$C$6:$R$300,15,FALSE)</f>
        <v>1</v>
      </c>
      <c r="Q32" s="147">
        <f t="shared" si="4"/>
        <v>1.8</v>
      </c>
      <c r="R32" s="147">
        <f>VLOOKUP($B32,'Complexity of the crisis'!$C$6:$AN$300,22,FALSE)</f>
        <v>2.5</v>
      </c>
      <c r="S32" s="147">
        <f>VLOOKUP($B32,'Complexity of the crisis'!$C$6:$AN$300,38,FALSE)</f>
        <v>1</v>
      </c>
      <c r="T32" s="151" t="str">
        <f>VLOOKUP(B32,Lists!$C$3:$E$300,3,FALSE)</f>
        <v>Africa</v>
      </c>
      <c r="U32" s="152">
        <f>VLOOKUP(B32,'INFORM Severity - hidden'!$C$5:$V$300,20,FALSE)</f>
        <v>45528</v>
      </c>
    </row>
    <row r="33" spans="1:21" x14ac:dyDescent="0.35">
      <c r="A33" s="148" t="str">
        <f t="array" ref="A33">IFERROR(INDEX(Lists!$B$2:$B$200,SMALL(IF(Lists!$I$2:$I$200="Individual",ROW(Lists!$B$2:$B$200)),ROW(29:29))-1,1),"")</f>
        <v>Drought in Djibouti</v>
      </c>
      <c r="B33" s="149" t="str">
        <f>VLOOKUP(A33,Lists!$B$2:$G$200,2,FALSE)</f>
        <v>DJI003</v>
      </c>
      <c r="C33" s="149" t="str">
        <f>VLOOKUP(B33,'INFORM Severity - hidden'!$C$5:$D$200,2,FALSE)</f>
        <v>Djibouti</v>
      </c>
      <c r="D33" s="149" t="str">
        <f>VLOOKUP(A33,Lists!$B$2:$G$200,3,FALSE)</f>
        <v>DJI</v>
      </c>
      <c r="E33" s="150" t="str">
        <f>VLOOKUP(A33,Lists!$B$2:$G$200,5,FALSE)</f>
        <v>Drought</v>
      </c>
      <c r="F33" s="144">
        <f t="shared" si="0"/>
        <v>2.6</v>
      </c>
      <c r="G33" s="145">
        <f t="shared" si="1"/>
        <v>3</v>
      </c>
      <c r="H33" s="145" t="str">
        <f t="shared" si="2"/>
        <v>Medium</v>
      </c>
      <c r="I33" s="146" t="str">
        <f>INDEX(Trends!$D$3:$D$404,MATCH(B33,Trends!$C$3:$C$404,0))</f>
        <v>Decreasing</v>
      </c>
      <c r="J33" s="145" t="str">
        <f>VLOOKUP($B33,Reliability!$A$3:$I$300,9,FALSE)</f>
        <v>High</v>
      </c>
      <c r="K33" s="147">
        <f t="shared" si="3"/>
        <v>2.2000000000000002</v>
      </c>
      <c r="L33" s="147">
        <f>VLOOKUP($B33,'Impact of the crisis'!$C$6:$N$300,12,FALSE)</f>
        <v>3.2</v>
      </c>
      <c r="M33" s="147">
        <f>VLOOKUP($B33,'Impact of the crisis'!$C$6:$AB$300,26,FALSE)</f>
        <v>1.6</v>
      </c>
      <c r="N33" s="147">
        <f>VLOOKUP($B33,'Conditions of people affected'!$C$6:$R$300,16,FALSE)</f>
        <v>2.7</v>
      </c>
      <c r="O33" s="147">
        <f>VLOOKUP($B33,'Conditions of people affected'!$C$6:$R$300,9,FALSE)</f>
        <v>2.4</v>
      </c>
      <c r="P33" s="147">
        <f>VLOOKUP($B33,'Conditions of people affected'!$C$6:$R$300,15,FALSE)</f>
        <v>3</v>
      </c>
      <c r="Q33" s="147">
        <f t="shared" si="4"/>
        <v>2.8</v>
      </c>
      <c r="R33" s="147">
        <f>VLOOKUP($B33,'Complexity of the crisis'!$C$6:$AN$300,22,FALSE)</f>
        <v>2.5</v>
      </c>
      <c r="S33" s="147">
        <f>VLOOKUP($B33,'Complexity of the crisis'!$C$6:$AN$300,38,FALSE)</f>
        <v>3</v>
      </c>
      <c r="T33" s="151" t="str">
        <f>VLOOKUP(B33,Lists!$C$3:$E$300,3,FALSE)</f>
        <v>Africa</v>
      </c>
      <c r="U33" s="152">
        <f>VLOOKUP(B33,'INFORM Severity - hidden'!$C$5:$V$300,20,FALSE)</f>
        <v>45528</v>
      </c>
    </row>
    <row r="34" spans="1:21" x14ac:dyDescent="0.35">
      <c r="A34" s="148" t="str">
        <f t="array" ref="A34">IFERROR(INDEX(Lists!$B$2:$B$200,SMALL(IF(Lists!$I$2:$I$200="Individual",ROW(Lists!$B$2:$B$200)),ROW(30:30))-1,1),"")</f>
        <v>Venezuela displacement in Dominican Republic</v>
      </c>
      <c r="B34" s="149" t="str">
        <f>VLOOKUP(A34,Lists!$B$2:$G$200,2,FALSE)</f>
        <v>DOM002</v>
      </c>
      <c r="C34" s="149" t="str">
        <f>VLOOKUP(B34,'INFORM Severity - hidden'!$C$5:$D$200,2,FALSE)</f>
        <v>Dominican Republic</v>
      </c>
      <c r="D34" s="149" t="str">
        <f>VLOOKUP(A34,Lists!$B$2:$G$200,3,FALSE)</f>
        <v>DOM</v>
      </c>
      <c r="E34" s="150" t="str">
        <f>VLOOKUP(A34,Lists!$B$2:$G$200,5,FALSE)</f>
        <v>Displacement</v>
      </c>
      <c r="F34" s="144">
        <f t="shared" si="0"/>
        <v>1.8</v>
      </c>
      <c r="G34" s="145">
        <f t="shared" si="1"/>
        <v>2</v>
      </c>
      <c r="H34" s="145" t="str">
        <f t="shared" si="2"/>
        <v>Low</v>
      </c>
      <c r="I34" s="146" t="str">
        <f>INDEX(Trends!$D$3:$D$404,MATCH(B34,Trends!$C$3:$C$404,0))</f>
        <v>Stable</v>
      </c>
      <c r="J34" s="145" t="str">
        <f>VLOOKUP($B34,Reliability!$A$3:$I$300,9,FALSE)</f>
        <v>High</v>
      </c>
      <c r="K34" s="147">
        <f t="shared" si="3"/>
        <v>3.2</v>
      </c>
      <c r="L34" s="147">
        <f>VLOOKUP($B34,'Impact of the crisis'!$C$6:$N$300,12,FALSE)</f>
        <v>4.0999999999999996</v>
      </c>
      <c r="M34" s="147">
        <f>VLOOKUP($B34,'Impact of the crisis'!$C$6:$AB$300,26,FALSE)</f>
        <v>2.7</v>
      </c>
      <c r="N34" s="147">
        <f>VLOOKUP($B34,'Conditions of people affected'!$C$6:$R$300,16,FALSE)</f>
        <v>1.4</v>
      </c>
      <c r="O34" s="147">
        <f>VLOOKUP($B34,'Conditions of people affected'!$C$6:$R$300,9,FALSE)</f>
        <v>1.8</v>
      </c>
      <c r="P34" s="147">
        <f>VLOOKUP($B34,'Conditions of people affected'!$C$6:$R$300,15,FALSE)</f>
        <v>1</v>
      </c>
      <c r="Q34" s="147">
        <f t="shared" si="4"/>
        <v>1.2</v>
      </c>
      <c r="R34" s="147">
        <f>VLOOKUP($B34,'Complexity of the crisis'!$C$6:$AN$300,22,FALSE)</f>
        <v>1.4</v>
      </c>
      <c r="S34" s="147">
        <f>VLOOKUP($B34,'Complexity of the crisis'!$C$6:$AN$300,38,FALSE)</f>
        <v>1</v>
      </c>
      <c r="T34" s="151" t="str">
        <f>VLOOKUP(B34,Lists!$C$3:$E$300,3,FALSE)</f>
        <v>Americas</v>
      </c>
      <c r="U34" s="152">
        <f>VLOOKUP(B34,'INFORM Severity - hidden'!$C$5:$V$300,20,FALSE)</f>
        <v>45530</v>
      </c>
    </row>
    <row r="35" spans="1:21" x14ac:dyDescent="0.35">
      <c r="A35" s="148" t="str">
        <f t="array" ref="A35">IFERROR(INDEX(Lists!$B$2:$B$200,SMALL(IF(Lists!$I$2:$I$200="Individual",ROW(Lists!$B$2:$B$200)),ROW(31:31))-1,1),"")</f>
        <v>Mixed migration flows in Algeria</v>
      </c>
      <c r="B35" s="149" t="str">
        <f>VLOOKUP(A35,Lists!$B$2:$G$200,2,FALSE)</f>
        <v>DZA002</v>
      </c>
      <c r="C35" s="149" t="str">
        <f>VLOOKUP(B35,'INFORM Severity - hidden'!$C$5:$D$200,2,FALSE)</f>
        <v>Algeria</v>
      </c>
      <c r="D35" s="149" t="str">
        <f>VLOOKUP(A35,Lists!$B$2:$G$200,3,FALSE)</f>
        <v>DZA</v>
      </c>
      <c r="E35" s="150" t="str">
        <f>VLOOKUP(A35,Lists!$B$2:$G$200,5,FALSE)</f>
        <v>Displacement</v>
      </c>
      <c r="F35" s="144">
        <f t="shared" si="0"/>
        <v>2.6</v>
      </c>
      <c r="G35" s="145">
        <f t="shared" si="1"/>
        <v>3</v>
      </c>
      <c r="H35" s="145" t="str">
        <f t="shared" si="2"/>
        <v>Medium</v>
      </c>
      <c r="I35" s="146" t="str">
        <f>INDEX(Trends!$D$3:$D$404,MATCH(B35,Trends!$C$3:$C$404,0))</f>
        <v>Stable</v>
      </c>
      <c r="J35" s="145" t="str">
        <f>VLOOKUP($B35,Reliability!$A$3:$I$300,9,FALSE)</f>
        <v>High</v>
      </c>
      <c r="K35" s="147">
        <f t="shared" si="3"/>
        <v>3.9</v>
      </c>
      <c r="L35" s="147">
        <f>VLOOKUP($B35,'Impact of the crisis'!$C$6:$N$300,12,FALSE)</f>
        <v>5</v>
      </c>
      <c r="M35" s="147">
        <f>VLOOKUP($B35,'Impact of the crisis'!$C$6:$AB$300,26,FALSE)</f>
        <v>3.1</v>
      </c>
      <c r="N35" s="147">
        <f>VLOOKUP($B35,'Conditions of people affected'!$C$6:$R$300,16,FALSE)</f>
        <v>1.7</v>
      </c>
      <c r="O35" s="147">
        <f>VLOOKUP($B35,'Conditions of people affected'!$C$6:$R$300,9,FALSE)</f>
        <v>2.4</v>
      </c>
      <c r="P35" s="147">
        <f>VLOOKUP($B35,'Conditions of people affected'!$C$6:$R$300,15,FALSE)</f>
        <v>1</v>
      </c>
      <c r="Q35" s="147">
        <f t="shared" si="4"/>
        <v>2.7</v>
      </c>
      <c r="R35" s="147">
        <f>VLOOKUP($B35,'Complexity of the crisis'!$C$6:$AN$300,22,FALSE)</f>
        <v>2.9</v>
      </c>
      <c r="S35" s="147">
        <f>VLOOKUP($B35,'Complexity of the crisis'!$C$6:$AN$300,38,FALSE)</f>
        <v>2.5</v>
      </c>
      <c r="T35" s="151" t="str">
        <f>VLOOKUP(B35,Lists!$C$3:$E$300,3,FALSE)</f>
        <v>Africa</v>
      </c>
      <c r="U35" s="152">
        <f>VLOOKUP(B35,'INFORM Severity - hidden'!$C$5:$V$300,20,FALSE)</f>
        <v>45530</v>
      </c>
    </row>
    <row r="36" spans="1:21" x14ac:dyDescent="0.35">
      <c r="A36" s="148" t="str">
        <f t="array" ref="A36">IFERROR(INDEX(Lists!$B$2:$B$200,SMALL(IF(Lists!$I$2:$I$200="Individual",ROW(Lists!$B$2:$B$200)),ROW(32:32))-1,1),"")</f>
        <v>Sahrawi refugees in Algeria</v>
      </c>
      <c r="B36" s="149" t="str">
        <f>VLOOKUP(A36,Lists!$B$2:$G$200,2,FALSE)</f>
        <v>DZA003</v>
      </c>
      <c r="C36" s="149" t="str">
        <f>VLOOKUP(B36,'INFORM Severity - hidden'!$C$5:$D$200,2,FALSE)</f>
        <v>Algeria</v>
      </c>
      <c r="D36" s="149" t="str">
        <f>VLOOKUP(A36,Lists!$B$2:$G$200,3,FALSE)</f>
        <v>DZA</v>
      </c>
      <c r="E36" s="150" t="str">
        <f>VLOOKUP(A36,Lists!$B$2:$G$200,5,FALSE)</f>
        <v>Displacement</v>
      </c>
      <c r="F36" s="144">
        <f t="shared" si="0"/>
        <v>2.5</v>
      </c>
      <c r="G36" s="145">
        <f t="shared" si="1"/>
        <v>3</v>
      </c>
      <c r="H36" s="145" t="str">
        <f t="shared" si="2"/>
        <v>Medium</v>
      </c>
      <c r="I36" s="146" t="str">
        <f>INDEX(Trends!$D$3:$D$404,MATCH(B36,Trends!$C$3:$C$404,0))</f>
        <v>Increasing</v>
      </c>
      <c r="J36" s="145" t="str">
        <f>VLOOKUP($B36,Reliability!$A$3:$I$300,9,FALSE)</f>
        <v>High</v>
      </c>
      <c r="K36" s="147">
        <f t="shared" si="3"/>
        <v>2.5</v>
      </c>
      <c r="L36" s="147">
        <f>VLOOKUP($B36,'Impact of the crisis'!$C$6:$N$300,12,FALSE)</f>
        <v>1.1000000000000001</v>
      </c>
      <c r="M36" s="147">
        <f>VLOOKUP($B36,'Impact of the crisis'!$C$6:$AB$300,26,FALSE)</f>
        <v>3.1</v>
      </c>
      <c r="N36" s="147">
        <f>VLOOKUP($B36,'Conditions of people affected'!$C$6:$R$300,16,FALSE)</f>
        <v>2.5499999999999998</v>
      </c>
      <c r="O36" s="147">
        <f>VLOOKUP($B36,'Conditions of people affected'!$C$6:$R$300,9,FALSE)</f>
        <v>2.1</v>
      </c>
      <c r="P36" s="147">
        <f>VLOOKUP($B36,'Conditions of people affected'!$C$6:$R$300,15,FALSE)</f>
        <v>3</v>
      </c>
      <c r="Q36" s="147">
        <f t="shared" si="4"/>
        <v>2.2999999999999998</v>
      </c>
      <c r="R36" s="147">
        <f>VLOOKUP($B36,'Complexity of the crisis'!$C$6:$AN$300,22,FALSE)</f>
        <v>2.9</v>
      </c>
      <c r="S36" s="147">
        <f>VLOOKUP($B36,'Complexity of the crisis'!$C$6:$AN$300,38,FALSE)</f>
        <v>1.5</v>
      </c>
      <c r="T36" s="151" t="str">
        <f>VLOOKUP(B36,Lists!$C$3:$E$300,3,FALSE)</f>
        <v>Africa</v>
      </c>
      <c r="U36" s="152">
        <f>VLOOKUP(B36,'INFORM Severity - hidden'!$C$5:$V$300,20,FALSE)</f>
        <v>45530</v>
      </c>
    </row>
    <row r="37" spans="1:21" x14ac:dyDescent="0.35">
      <c r="A37" s="148" t="str">
        <f t="array" ref="A37">IFERROR(INDEX(Lists!$B$2:$B$200,SMALL(IF(Lists!$I$2:$I$200="Individual",ROW(Lists!$B$2:$B$200)),ROW(33:33))-1,1),"")</f>
        <v>Venezuela displacement in Ecuador</v>
      </c>
      <c r="B37" s="149" t="str">
        <f>VLOOKUP(A37,Lists!$B$2:$G$200,2,FALSE)</f>
        <v>ECU002</v>
      </c>
      <c r="C37" s="149" t="str">
        <f>VLOOKUP(B37,'INFORM Severity - hidden'!$C$5:$D$200,2,FALSE)</f>
        <v>Ecuador</v>
      </c>
      <c r="D37" s="149" t="str">
        <f>VLOOKUP(A37,Lists!$B$2:$G$200,3,FALSE)</f>
        <v>ECU</v>
      </c>
      <c r="E37" s="150" t="str">
        <f>VLOOKUP(A37,Lists!$B$2:$G$200,5,FALSE)</f>
        <v>Displacement</v>
      </c>
      <c r="F37" s="144">
        <f t="shared" ref="F37:F68" si="5">IF(OR(N37="x",K37="x"),"x",ROUND((5-GEOMEAN(((5-K37)/5*4+1),((5-N37)/5*4+1),((5-N37)/5*4+1)))/4*3.5+Q37*0.3,1))</f>
        <v>2.7</v>
      </c>
      <c r="G37" s="145">
        <f t="shared" ref="G37:G68" si="6">IF(F37="x","x",ROUNDUP(F37,0))</f>
        <v>3</v>
      </c>
      <c r="H37" s="145" t="str">
        <f t="shared" ref="H37:H68" si="7">IF(N37="x","x",IF(K37="x","x",(IF(G37=5,"Very High",IF(G37=4,"High",IF(G37=3,"Medium",IF(G37=2,"Low","Very Low")))))))</f>
        <v>Medium</v>
      </c>
      <c r="I37" s="146" t="str">
        <f>INDEX(Trends!$D$3:$D$404,MATCH(B37,Trends!$C$3:$C$404,0))</f>
        <v>Stable</v>
      </c>
      <c r="J37" s="145" t="str">
        <f>VLOOKUP($B37,Reliability!$A$3:$I$300,9,FALSE)</f>
        <v>Very High</v>
      </c>
      <c r="K37" s="147">
        <f t="shared" ref="K37:K68" si="8">IF(OR(M37="x",L37="x"),"x",ROUND((5-GEOMEAN(((5-L37)/5*4+1),((5-M37)/5*4+1),((5-M37)/5*4+1)))/4*5,1))</f>
        <v>3.3</v>
      </c>
      <c r="L37" s="147">
        <f>VLOOKUP($B37,'Impact of the crisis'!$C$6:$N$300,12,FALSE)</f>
        <v>4.5999999999999996</v>
      </c>
      <c r="M37" s="147">
        <f>VLOOKUP($B37,'Impact of the crisis'!$C$6:$AB$300,26,FALSE)</f>
        <v>2.4</v>
      </c>
      <c r="N37" s="147">
        <f>VLOOKUP($B37,'Conditions of people affected'!$C$6:$R$300,16,FALSE)</f>
        <v>2.5499999999999998</v>
      </c>
      <c r="O37" s="147">
        <f>VLOOKUP($B37,'Conditions of people affected'!$C$6:$R$300,9,FALSE)</f>
        <v>3.1</v>
      </c>
      <c r="P37" s="147">
        <f>VLOOKUP($B37,'Conditions of people affected'!$C$6:$R$300,15,FALSE)</f>
        <v>2</v>
      </c>
      <c r="Q37" s="147">
        <f t="shared" ref="Q37:Q68" si="9">IF(OR(S37="x",R37="x"),R37,ROUND((5-GEOMEAN(((5-R37)/5*4+1),((5-S37)/5*4+1)))/4*5,1))</f>
        <v>2.2999999999999998</v>
      </c>
      <c r="R37" s="147">
        <f>VLOOKUP($B37,'Complexity of the crisis'!$C$6:$AN$300,22,FALSE)</f>
        <v>2.1</v>
      </c>
      <c r="S37" s="147">
        <f>VLOOKUP($B37,'Complexity of the crisis'!$C$6:$AN$300,38,FALSE)</f>
        <v>2.5</v>
      </c>
      <c r="T37" s="151" t="str">
        <f>VLOOKUP(B37,Lists!$C$3:$E$300,3,FALSE)</f>
        <v>Americas</v>
      </c>
      <c r="U37" s="152">
        <f>VLOOKUP(B37,'INFORM Severity - hidden'!$C$5:$V$300,20,FALSE)</f>
        <v>45530</v>
      </c>
    </row>
    <row r="38" spans="1:21" x14ac:dyDescent="0.35">
      <c r="A38" s="148" t="str">
        <f t="array" ref="A38">IFERROR(INDEX(Lists!$B$2:$B$200,SMALL(IF(Lists!$I$2:$I$200="Individual",ROW(Lists!$B$2:$B$200)),ROW(34:34))-1,1),"")</f>
        <v>Refugees in Egypt</v>
      </c>
      <c r="B38" s="149" t="str">
        <f>VLOOKUP(A38,Lists!$B$2:$G$200,2,FALSE)</f>
        <v>EGY004</v>
      </c>
      <c r="C38" s="149" t="str">
        <f>VLOOKUP(B38,'INFORM Severity - hidden'!$C$5:$D$200,2,FALSE)</f>
        <v>Egypt</v>
      </c>
      <c r="D38" s="149" t="str">
        <f>VLOOKUP(A38,Lists!$B$2:$G$200,3,FALSE)</f>
        <v>EGY</v>
      </c>
      <c r="E38" s="150" t="str">
        <f>VLOOKUP(A38,Lists!$B$2:$G$200,5,FALSE)</f>
        <v>Displacement,Conflict</v>
      </c>
      <c r="F38" s="144">
        <f t="shared" si="5"/>
        <v>2.4</v>
      </c>
      <c r="G38" s="145">
        <f t="shared" si="6"/>
        <v>3</v>
      </c>
      <c r="H38" s="145" t="str">
        <f t="shared" si="7"/>
        <v>Medium</v>
      </c>
      <c r="I38" s="146" t="str">
        <f>INDEX(Trends!$D$3:$D$404,MATCH(B38,Trends!$C$3:$C$404,0))</f>
        <v>Increasing</v>
      </c>
      <c r="J38" s="145" t="str">
        <f>VLOOKUP($B38,Reliability!$A$3:$I$300,9,FALSE)</f>
        <v>High</v>
      </c>
      <c r="K38" s="147">
        <f t="shared" si="8"/>
        <v>3</v>
      </c>
      <c r="L38" s="147">
        <f>VLOOKUP($B38,'Impact of the crisis'!$C$6:$N$300,12,FALSE)</f>
        <v>3.9</v>
      </c>
      <c r="M38" s="147">
        <f>VLOOKUP($B38,'Impact of the crisis'!$C$6:$AB$300,26,FALSE)</f>
        <v>2.4</v>
      </c>
      <c r="N38" s="147">
        <f>VLOOKUP($B38,'Conditions of people affected'!$C$6:$R$300,16,FALSE)</f>
        <v>2.0499999999999998</v>
      </c>
      <c r="O38" s="147">
        <f>VLOOKUP($B38,'Conditions of people affected'!$C$6:$R$300,9,FALSE)</f>
        <v>3.1</v>
      </c>
      <c r="P38" s="147">
        <f>VLOOKUP($B38,'Conditions of people affected'!$C$6:$R$300,15,FALSE)</f>
        <v>1</v>
      </c>
      <c r="Q38" s="147">
        <f t="shared" si="9"/>
        <v>2.2999999999999998</v>
      </c>
      <c r="R38" s="147">
        <f>VLOOKUP($B38,'Complexity of the crisis'!$C$6:$AN$300,22,FALSE)</f>
        <v>2.6</v>
      </c>
      <c r="S38" s="147">
        <f>VLOOKUP($B38,'Complexity of the crisis'!$C$6:$AN$300,38,FALSE)</f>
        <v>2</v>
      </c>
      <c r="T38" s="151" t="str">
        <f>VLOOKUP(B38,Lists!$C$3:$E$300,3,FALSE)</f>
        <v>Africa</v>
      </c>
      <c r="U38" s="152">
        <f>VLOOKUP(B38,'INFORM Severity - hidden'!$C$5:$V$300,20,FALSE)</f>
        <v>45530</v>
      </c>
    </row>
    <row r="39" spans="1:21" x14ac:dyDescent="0.35">
      <c r="A39" s="148" t="str">
        <f t="array" ref="A39">IFERROR(INDEX(Lists!$B$2:$B$200,SMALL(IF(Lists!$I$2:$I$200="Individual",ROW(Lists!$B$2:$B$200)),ROW(35:35))-1,1),"")</f>
        <v>Complex crisis in Eritrea</v>
      </c>
      <c r="B39" s="149" t="str">
        <f>VLOOKUP(A39,Lists!$B$2:$G$200,2,FALSE)</f>
        <v>ERI001</v>
      </c>
      <c r="C39" s="149" t="str">
        <f>VLOOKUP(B39,'INFORM Severity - hidden'!$C$5:$D$200,2,FALSE)</f>
        <v>Eritrea</v>
      </c>
      <c r="D39" s="149" t="str">
        <f>VLOOKUP(A39,Lists!$B$2:$G$200,3,FALSE)</f>
        <v>ERI</v>
      </c>
      <c r="E39" s="150" t="str">
        <f>VLOOKUP(A39,Lists!$B$2:$G$200,5,FALSE)</f>
        <v>Socio-political,Displacement</v>
      </c>
      <c r="F39" s="144">
        <f t="shared" si="5"/>
        <v>3.2</v>
      </c>
      <c r="G39" s="145">
        <f t="shared" si="6"/>
        <v>4</v>
      </c>
      <c r="H39" s="145" t="str">
        <f t="shared" si="7"/>
        <v>High</v>
      </c>
      <c r="I39" s="146" t="str">
        <f>INDEX(Trends!$D$3:$D$404,MATCH(B39,Trends!$C$3:$C$404,0))</f>
        <v>Decreasing</v>
      </c>
      <c r="J39" s="145" t="str">
        <f>VLOOKUP($B39,Reliability!$A$3:$I$300,9,FALSE)</f>
        <v>High</v>
      </c>
      <c r="K39" s="147">
        <f t="shared" si="8"/>
        <v>3</v>
      </c>
      <c r="L39" s="147">
        <f>VLOOKUP($B39,'Impact of the crisis'!$C$6:$N$300,12,FALSE)</f>
        <v>3.9</v>
      </c>
      <c r="M39" s="147">
        <f>VLOOKUP($B39,'Impact of the crisis'!$C$6:$AB$300,26,FALSE)</f>
        <v>2.5</v>
      </c>
      <c r="N39" s="147">
        <f>VLOOKUP($B39,'Conditions of people affected'!$C$6:$R$300,16,FALSE)</f>
        <v>3.2</v>
      </c>
      <c r="O39" s="147">
        <f>VLOOKUP($B39,'Conditions of people affected'!$C$6:$R$300,9,FALSE)</f>
        <v>3.4</v>
      </c>
      <c r="P39" s="147">
        <f>VLOOKUP($B39,'Conditions of people affected'!$C$6:$R$300,15,FALSE)</f>
        <v>3</v>
      </c>
      <c r="Q39" s="147">
        <f t="shared" si="9"/>
        <v>3.4</v>
      </c>
      <c r="R39" s="147">
        <f>VLOOKUP($B39,'Complexity of the crisis'!$C$6:$AN$300,22,FALSE)</f>
        <v>3.3</v>
      </c>
      <c r="S39" s="147">
        <f>VLOOKUP($B39,'Complexity of the crisis'!$C$6:$AN$300,38,FALSE)</f>
        <v>3.5</v>
      </c>
      <c r="T39" s="151" t="str">
        <f>VLOOKUP(B39,Lists!$C$3:$E$300,3,FALSE)</f>
        <v>Africa</v>
      </c>
      <c r="U39" s="152">
        <f>VLOOKUP(B39,'INFORM Severity - hidden'!$C$5:$V$300,20,FALSE)</f>
        <v>45531</v>
      </c>
    </row>
    <row r="40" spans="1:21" x14ac:dyDescent="0.35">
      <c r="A40" s="148" t="str">
        <f t="array" ref="A40">IFERROR(INDEX(Lists!$B$2:$B$200,SMALL(IF(Lists!$I$2:$I$200="Individual",ROW(Lists!$B$2:$B$200)),ROW(36:36))-1,1),"")</f>
        <v>Mixed migration flows in Spain</v>
      </c>
      <c r="B40" s="149" t="str">
        <f>VLOOKUP(A40,Lists!$B$2:$G$200,2,FALSE)</f>
        <v>ESP002</v>
      </c>
      <c r="C40" s="149" t="str">
        <f>VLOOKUP(B40,'INFORM Severity - hidden'!$C$5:$D$200,2,FALSE)</f>
        <v>Spain</v>
      </c>
      <c r="D40" s="149" t="str">
        <f>VLOOKUP(A40,Lists!$B$2:$G$200,3,FALSE)</f>
        <v>ESP</v>
      </c>
      <c r="E40" s="150" t="str">
        <f>VLOOKUP(A40,Lists!$B$2:$G$200,5,FALSE)</f>
        <v>Displacement</v>
      </c>
      <c r="F40" s="144">
        <f t="shared" si="5"/>
        <v>1.9</v>
      </c>
      <c r="G40" s="145">
        <f t="shared" si="6"/>
        <v>2</v>
      </c>
      <c r="H40" s="145" t="str">
        <f t="shared" si="7"/>
        <v>Low</v>
      </c>
      <c r="I40" s="146" t="str">
        <f>INDEX(Trends!$D$3:$D$404,MATCH(B40,Trends!$C$3:$C$404,0))</f>
        <v>Stable</v>
      </c>
      <c r="J40" s="145" t="str">
        <f>VLOOKUP($B40,Reliability!$A$3:$I$300,9,FALSE)</f>
        <v>High</v>
      </c>
      <c r="K40" s="147">
        <f t="shared" si="8"/>
        <v>3.1</v>
      </c>
      <c r="L40" s="147">
        <f>VLOOKUP($B40,'Impact of the crisis'!$C$6:$N$300,12,FALSE)</f>
        <v>4</v>
      </c>
      <c r="M40" s="147">
        <f>VLOOKUP($B40,'Impact of the crisis'!$C$6:$AB$300,26,FALSE)</f>
        <v>2.6</v>
      </c>
      <c r="N40" s="147">
        <f>VLOOKUP($B40,'Conditions of people affected'!$C$6:$R$300,16,FALSE)</f>
        <v>1.3</v>
      </c>
      <c r="O40" s="147">
        <f>VLOOKUP($B40,'Conditions of people affected'!$C$6:$R$300,9,FALSE)</f>
        <v>1.6</v>
      </c>
      <c r="P40" s="147">
        <f>VLOOKUP($B40,'Conditions of people affected'!$C$6:$R$300,15,FALSE)</f>
        <v>1</v>
      </c>
      <c r="Q40" s="147">
        <f t="shared" si="9"/>
        <v>1.6</v>
      </c>
      <c r="R40" s="147">
        <f>VLOOKUP($B40,'Complexity of the crisis'!$C$6:$AN$300,22,FALSE)</f>
        <v>1.7</v>
      </c>
      <c r="S40" s="147">
        <f>VLOOKUP($B40,'Complexity of the crisis'!$C$6:$AN$300,38,FALSE)</f>
        <v>1.5</v>
      </c>
      <c r="T40" s="151" t="str">
        <f>VLOOKUP(B40,Lists!$C$3:$E$300,3,FALSE)</f>
        <v>Europe</v>
      </c>
      <c r="U40" s="152">
        <f>VLOOKUP(B40,'INFORM Severity - hidden'!$C$5:$V$300,20,FALSE)</f>
        <v>45530</v>
      </c>
    </row>
    <row r="41" spans="1:21" x14ac:dyDescent="0.35">
      <c r="A41" s="148" t="str">
        <f t="array" ref="A41">IFERROR(INDEX(Lists!$B$2:$B$200,SMALL(IF(Lists!$I$2:$I$200="Individual",ROW(Lists!$B$2:$B$200)),ROW(37:37))-1,1),"")</f>
        <v>Displacement from Russia-Ukraine conflict in Estonia</v>
      </c>
      <c r="B41" s="149" t="str">
        <f>VLOOKUP(A41,Lists!$B$2:$G$200,2,FALSE)</f>
        <v>EST002</v>
      </c>
      <c r="C41" s="149" t="str">
        <f>VLOOKUP(B41,'INFORM Severity - hidden'!$C$5:$D$200,2,FALSE)</f>
        <v>Estonia</v>
      </c>
      <c r="D41" s="149" t="str">
        <f>VLOOKUP(A41,Lists!$B$2:$G$200,3,FALSE)</f>
        <v>EST</v>
      </c>
      <c r="E41" s="150" t="str">
        <f>VLOOKUP(A41,Lists!$B$2:$G$200,5,FALSE)</f>
        <v>Conflict,Displacement</v>
      </c>
      <c r="F41" s="144">
        <f t="shared" si="5"/>
        <v>1.2</v>
      </c>
      <c r="G41" s="145">
        <f t="shared" si="6"/>
        <v>2</v>
      </c>
      <c r="H41" s="145" t="str">
        <f t="shared" si="7"/>
        <v>Low</v>
      </c>
      <c r="I41" s="146" t="str">
        <f>INDEX(Trends!$D$3:$D$404,MATCH(B41,Trends!$C$3:$C$404,0))</f>
        <v>Stable</v>
      </c>
      <c r="J41" s="145" t="str">
        <f>VLOOKUP($B41,Reliability!$A$3:$I$300,9,FALSE)</f>
        <v>Very High</v>
      </c>
      <c r="K41" s="147">
        <f t="shared" si="8"/>
        <v>2.1</v>
      </c>
      <c r="L41" s="147">
        <f>VLOOKUP($B41,'Impact of the crisis'!$C$6:$N$300,12,FALSE)</f>
        <v>3.4</v>
      </c>
      <c r="M41" s="147">
        <f>VLOOKUP($B41,'Impact of the crisis'!$C$6:$AB$300,26,FALSE)</f>
        <v>1.3</v>
      </c>
      <c r="N41" s="147">
        <f>VLOOKUP($B41,'Conditions of people affected'!$C$6:$R$300,16,FALSE)</f>
        <v>0.95</v>
      </c>
      <c r="O41" s="147">
        <f>VLOOKUP($B41,'Conditions of people affected'!$C$6:$R$300,9,FALSE)</f>
        <v>0.9</v>
      </c>
      <c r="P41" s="147">
        <f>VLOOKUP($B41,'Conditions of people affected'!$C$6:$R$300,15,FALSE)</f>
        <v>1</v>
      </c>
      <c r="Q41" s="147">
        <f t="shared" si="9"/>
        <v>0.8</v>
      </c>
      <c r="R41" s="147">
        <f>VLOOKUP($B41,'Complexity of the crisis'!$C$6:$AN$300,22,FALSE)</f>
        <v>0.6</v>
      </c>
      <c r="S41" s="147">
        <f>VLOOKUP($B41,'Complexity of the crisis'!$C$6:$AN$300,38,FALSE)</f>
        <v>1</v>
      </c>
      <c r="T41" s="151" t="str">
        <f>VLOOKUP(B41,Lists!$C$3:$E$300,3,FALSE)</f>
        <v>Europe</v>
      </c>
      <c r="U41" s="152">
        <f>VLOOKUP(B41,'INFORM Severity - hidden'!$C$5:$V$300,20,FALSE)</f>
        <v>45526</v>
      </c>
    </row>
    <row r="42" spans="1:21" x14ac:dyDescent="0.35">
      <c r="A42" s="148" t="str">
        <f t="array" ref="A42">IFERROR(INDEX(Lists!$B$2:$B$200,SMALL(IF(Lists!$I$2:$I$200="Individual",ROW(Lists!$B$2:$B$200)),ROW(38:38))-1,1),"")</f>
        <v>Complex crisis in Ethiopia</v>
      </c>
      <c r="B42" s="149" t="str">
        <f>VLOOKUP(A42,Lists!$B$2:$G$200,2,FALSE)</f>
        <v>ETH001</v>
      </c>
      <c r="C42" s="149" t="str">
        <f>VLOOKUP(B42,'INFORM Severity - hidden'!$C$5:$D$200,2,FALSE)</f>
        <v>Ethiopia</v>
      </c>
      <c r="D42" s="149" t="str">
        <f>VLOOKUP(A42,Lists!$B$2:$G$200,3,FALSE)</f>
        <v>ETH</v>
      </c>
      <c r="E42" s="150" t="str">
        <f>VLOOKUP(A42,Lists!$B$2:$G$200,5,FALSE)</f>
        <v>Displacement,Floods,Conflict</v>
      </c>
      <c r="F42" s="144">
        <f t="shared" si="5"/>
        <v>4.3</v>
      </c>
      <c r="G42" s="145">
        <f t="shared" si="6"/>
        <v>5</v>
      </c>
      <c r="H42" s="145" t="str">
        <f t="shared" si="7"/>
        <v>Very High</v>
      </c>
      <c r="I42" s="146" t="str">
        <f>INDEX(Trends!$D$3:$D$404,MATCH(B42,Trends!$C$3:$C$404,0))</f>
        <v>Stable</v>
      </c>
      <c r="J42" s="145" t="str">
        <f>VLOOKUP($B42,Reliability!$A$3:$I$300,9,FALSE)</f>
        <v>Very High</v>
      </c>
      <c r="K42" s="147">
        <f t="shared" si="8"/>
        <v>4.5999999999999996</v>
      </c>
      <c r="L42" s="147">
        <f>VLOOKUP($B42,'Impact of the crisis'!$C$6:$N$300,12,FALSE)</f>
        <v>5</v>
      </c>
      <c r="M42" s="147">
        <f>VLOOKUP($B42,'Impact of the crisis'!$C$6:$AB$300,26,FALSE)</f>
        <v>4.4000000000000004</v>
      </c>
      <c r="N42" s="147">
        <f>VLOOKUP($B42,'Conditions of people affected'!$C$6:$R$300,16,FALSE)</f>
        <v>4.5</v>
      </c>
      <c r="O42" s="147">
        <f>VLOOKUP($B42,'Conditions of people affected'!$C$6:$R$300,9,FALSE)</f>
        <v>5</v>
      </c>
      <c r="P42" s="147">
        <f>VLOOKUP($B42,'Conditions of people affected'!$C$6:$R$300,15,FALSE)</f>
        <v>4</v>
      </c>
      <c r="Q42" s="147">
        <f t="shared" si="9"/>
        <v>3.9</v>
      </c>
      <c r="R42" s="147">
        <f>VLOOKUP($B42,'Complexity of the crisis'!$C$6:$AN$300,22,FALSE)</f>
        <v>3.8</v>
      </c>
      <c r="S42" s="147">
        <f>VLOOKUP($B42,'Complexity of the crisis'!$C$6:$AN$300,38,FALSE)</f>
        <v>4</v>
      </c>
      <c r="T42" s="151" t="str">
        <f>VLOOKUP(B42,Lists!$C$3:$E$300,3,FALSE)</f>
        <v>Africa</v>
      </c>
      <c r="U42" s="152">
        <f>VLOOKUP(B42,'INFORM Severity - hidden'!$C$5:$V$300,20,FALSE)</f>
        <v>45532</v>
      </c>
    </row>
    <row r="43" spans="1:21" x14ac:dyDescent="0.35">
      <c r="A43" s="148" t="str">
        <f t="array" ref="A43">IFERROR(INDEX(Lists!$B$2:$B$200,SMALL(IF(Lists!$I$2:$I$200="Individual",ROW(Lists!$B$2:$B$200)),ROW(39:39))-1,1),"")</f>
        <v>International Displacement</v>
      </c>
      <c r="B43" s="149" t="str">
        <f>VLOOKUP(A43,Lists!$B$2:$G$200,2,FALSE)</f>
        <v>ETH003</v>
      </c>
      <c r="C43" s="149" t="str">
        <f>VLOOKUP(B43,'INFORM Severity - hidden'!$C$5:$D$200,2,FALSE)</f>
        <v>Ethiopia</v>
      </c>
      <c r="D43" s="149" t="str">
        <f>VLOOKUP(A43,Lists!$B$2:$G$200,3,FALSE)</f>
        <v>ETH</v>
      </c>
      <c r="E43" s="150" t="str">
        <f>VLOOKUP(A43,Lists!$B$2:$G$200,5,FALSE)</f>
        <v>Displacement</v>
      </c>
      <c r="F43" s="144">
        <f t="shared" si="5"/>
        <v>3.1</v>
      </c>
      <c r="G43" s="145">
        <f t="shared" si="6"/>
        <v>4</v>
      </c>
      <c r="H43" s="145" t="str">
        <f t="shared" si="7"/>
        <v>High</v>
      </c>
      <c r="I43" s="146" t="str">
        <f>INDEX(Trends!$D$3:$D$404,MATCH(B43,Trends!$C$3:$C$404,0))</f>
        <v>Stable</v>
      </c>
      <c r="J43" s="145" t="str">
        <f>VLOOKUP($B43,Reliability!$A$3:$I$300,9,FALSE)</f>
        <v>High</v>
      </c>
      <c r="K43" s="147">
        <f t="shared" si="8"/>
        <v>4</v>
      </c>
      <c r="L43" s="147">
        <f>VLOOKUP($B43,'Impact of the crisis'!$C$6:$N$300,12,FALSE)</f>
        <v>4.7</v>
      </c>
      <c r="M43" s="147">
        <f>VLOOKUP($B43,'Impact of the crisis'!$C$6:$AB$300,26,FALSE)</f>
        <v>3.5</v>
      </c>
      <c r="N43" s="147">
        <f>VLOOKUP($B43,'Conditions of people affected'!$C$6:$R$300,16,FALSE)</f>
        <v>2.2000000000000002</v>
      </c>
      <c r="O43" s="147">
        <f>VLOOKUP($B43,'Conditions of people affected'!$C$6:$R$300,9,FALSE)</f>
        <v>3.4</v>
      </c>
      <c r="P43" s="147">
        <f>VLOOKUP($B43,'Conditions of people affected'!$C$6:$R$300,15,FALSE)</f>
        <v>1</v>
      </c>
      <c r="Q43" s="147">
        <f t="shared" si="9"/>
        <v>3.4</v>
      </c>
      <c r="R43" s="147">
        <f>VLOOKUP($B43,'Complexity of the crisis'!$C$6:$AN$300,22,FALSE)</f>
        <v>3.8</v>
      </c>
      <c r="S43" s="147">
        <f>VLOOKUP($B43,'Complexity of the crisis'!$C$6:$AN$300,38,FALSE)</f>
        <v>3</v>
      </c>
      <c r="T43" s="151" t="str">
        <f>VLOOKUP(B43,Lists!$C$3:$E$300,3,FALSE)</f>
        <v>Africa</v>
      </c>
      <c r="U43" s="152">
        <f>VLOOKUP(B43,'INFORM Severity - hidden'!$C$5:$V$300,20,FALSE)</f>
        <v>45532</v>
      </c>
    </row>
    <row r="44" spans="1:21" x14ac:dyDescent="0.35">
      <c r="A44" s="148" t="str">
        <f t="array" ref="A44">IFERROR(INDEX(Lists!$B$2:$B$200,SMALL(IF(Lists!$I$2:$I$200="Individual",ROW(Lists!$B$2:$B$200)),ROW(40:40))-1,1),"")</f>
        <v>Northern Ethiopia Conflict</v>
      </c>
      <c r="B44" s="149" t="str">
        <f>VLOOKUP(A44,Lists!$B$2:$G$200,2,FALSE)</f>
        <v>ETH004</v>
      </c>
      <c r="C44" s="149" t="str">
        <f>VLOOKUP(B44,'INFORM Severity - hidden'!$C$5:$D$200,2,FALSE)</f>
        <v>Ethiopia</v>
      </c>
      <c r="D44" s="149" t="str">
        <f>VLOOKUP(A44,Lists!$B$2:$G$200,3,FALSE)</f>
        <v>ETH</v>
      </c>
      <c r="E44" s="150" t="str">
        <f>VLOOKUP(A44,Lists!$B$2:$G$200,5,FALSE)</f>
        <v>Conflict,Displacement</v>
      </c>
      <c r="F44" s="144">
        <f t="shared" si="5"/>
        <v>4.3</v>
      </c>
      <c r="G44" s="145">
        <f t="shared" si="6"/>
        <v>5</v>
      </c>
      <c r="H44" s="145" t="str">
        <f t="shared" si="7"/>
        <v>Very High</v>
      </c>
      <c r="I44" s="146" t="str">
        <f>INDEX(Trends!$D$3:$D$404,MATCH(B44,Trends!$C$3:$C$404,0))</f>
        <v>Increasing</v>
      </c>
      <c r="J44" s="145" t="str">
        <f>VLOOKUP($B44,Reliability!$A$3:$I$300,9,FALSE)</f>
        <v>High</v>
      </c>
      <c r="K44" s="147">
        <f t="shared" si="8"/>
        <v>4.3</v>
      </c>
      <c r="L44" s="147">
        <f>VLOOKUP($B44,'Impact of the crisis'!$C$6:$N$300,12,FALSE)</f>
        <v>2.9</v>
      </c>
      <c r="M44" s="147">
        <f>VLOOKUP($B44,'Impact of the crisis'!$C$6:$AB$300,26,FALSE)</f>
        <v>4.8</v>
      </c>
      <c r="N44" s="147">
        <f>VLOOKUP($B44,'Conditions of people affected'!$C$6:$R$300,16,FALSE)</f>
        <v>4.45</v>
      </c>
      <c r="O44" s="147">
        <f>VLOOKUP($B44,'Conditions of people affected'!$C$6:$R$300,9,FALSE)</f>
        <v>4.9000000000000004</v>
      </c>
      <c r="P44" s="147">
        <f>VLOOKUP($B44,'Conditions of people affected'!$C$6:$R$300,15,FALSE)</f>
        <v>4</v>
      </c>
      <c r="Q44" s="147">
        <f t="shared" si="9"/>
        <v>3.9</v>
      </c>
      <c r="R44" s="147">
        <f>VLOOKUP($B44,'Complexity of the crisis'!$C$6:$AN$300,22,FALSE)</f>
        <v>3.8</v>
      </c>
      <c r="S44" s="147">
        <f>VLOOKUP($B44,'Complexity of the crisis'!$C$6:$AN$300,38,FALSE)</f>
        <v>4</v>
      </c>
      <c r="T44" s="151" t="str">
        <f>VLOOKUP(B44,Lists!$C$3:$E$300,3,FALSE)</f>
        <v>Africa</v>
      </c>
      <c r="U44" s="152">
        <f>VLOOKUP(B44,'INFORM Severity - hidden'!$C$5:$V$300,20,FALSE)</f>
        <v>45532</v>
      </c>
    </row>
    <row r="45" spans="1:21" x14ac:dyDescent="0.35">
      <c r="A45" s="148" t="str">
        <f t="array" ref="A45">IFERROR(INDEX(Lists!$B$2:$B$200,SMALL(IF(Lists!$I$2:$I$200="Individual",ROW(Lists!$B$2:$B$200)),ROW(41:41))-1,1),"")</f>
        <v>Drought in Ethiopia</v>
      </c>
      <c r="B45" s="149" t="str">
        <f>VLOOKUP(A45,Lists!$B$2:$G$200,2,FALSE)</f>
        <v>ETH005</v>
      </c>
      <c r="C45" s="149" t="str">
        <f>VLOOKUP(B45,'INFORM Severity - hidden'!$C$5:$D$200,2,FALSE)</f>
        <v>Ethiopia</v>
      </c>
      <c r="D45" s="149" t="str">
        <f>VLOOKUP(A45,Lists!$B$2:$G$200,3,FALSE)</f>
        <v>ETH</v>
      </c>
      <c r="E45" s="150" t="str">
        <f>VLOOKUP(A45,Lists!$B$2:$G$200,5,FALSE)</f>
        <v>Drought</v>
      </c>
      <c r="F45" s="144">
        <f t="shared" si="5"/>
        <v>4.2</v>
      </c>
      <c r="G45" s="145">
        <f t="shared" si="6"/>
        <v>5</v>
      </c>
      <c r="H45" s="145" t="str">
        <f t="shared" si="7"/>
        <v>Very High</v>
      </c>
      <c r="I45" s="146" t="str">
        <f>INDEX(Trends!$D$3:$D$404,MATCH(B45,Trends!$C$3:$C$404,0))</f>
        <v>Increasing</v>
      </c>
      <c r="J45" s="145" t="str">
        <f>VLOOKUP($B45,Reliability!$A$3:$I$300,9,FALSE)</f>
        <v>High</v>
      </c>
      <c r="K45" s="147">
        <f t="shared" si="8"/>
        <v>4.0999999999999996</v>
      </c>
      <c r="L45" s="147">
        <f>VLOOKUP($B45,'Impact of the crisis'!$C$6:$N$300,12,FALSE)</f>
        <v>4.5</v>
      </c>
      <c r="M45" s="147">
        <f>VLOOKUP($B45,'Impact of the crisis'!$C$6:$AB$300,26,FALSE)</f>
        <v>3.8</v>
      </c>
      <c r="N45" s="147">
        <f>VLOOKUP($B45,'Conditions of people affected'!$C$6:$R$300,16,FALSE)</f>
        <v>4.5</v>
      </c>
      <c r="O45" s="147">
        <f>VLOOKUP($B45,'Conditions of people affected'!$C$6:$R$300,9,FALSE)</f>
        <v>5</v>
      </c>
      <c r="P45" s="147">
        <f>VLOOKUP($B45,'Conditions of people affected'!$C$6:$R$300,15,FALSE)</f>
        <v>4</v>
      </c>
      <c r="Q45" s="147">
        <f t="shared" si="9"/>
        <v>3.9</v>
      </c>
      <c r="R45" s="147">
        <f>VLOOKUP($B45,'Complexity of the crisis'!$C$6:$AN$300,22,FALSE)</f>
        <v>3.8</v>
      </c>
      <c r="S45" s="147">
        <f>VLOOKUP($B45,'Complexity of the crisis'!$C$6:$AN$300,38,FALSE)</f>
        <v>4</v>
      </c>
      <c r="T45" s="151" t="str">
        <f>VLOOKUP(B45,Lists!$C$3:$E$300,3,FALSE)</f>
        <v>Africa</v>
      </c>
      <c r="U45" s="152">
        <f>VLOOKUP(B45,'INFORM Severity - hidden'!$C$5:$V$300,20,FALSE)</f>
        <v>45532</v>
      </c>
    </row>
    <row r="46" spans="1:21" x14ac:dyDescent="0.35">
      <c r="A46" s="148" t="str">
        <f t="array" ref="A46">IFERROR(INDEX(Lists!$B$2:$B$200,SMALL(IF(Lists!$I$2:$I$200="Individual",ROW(Lists!$B$2:$B$200)),ROW(42:42))-1,1),"")</f>
        <v>Mixed migration flows in Greece</v>
      </c>
      <c r="B46" s="149" t="str">
        <f>VLOOKUP(A46,Lists!$B$2:$G$200,2,FALSE)</f>
        <v>GRC002</v>
      </c>
      <c r="C46" s="149" t="str">
        <f>VLOOKUP(B46,'INFORM Severity - hidden'!$C$5:$D$200,2,FALSE)</f>
        <v>Greece</v>
      </c>
      <c r="D46" s="149" t="str">
        <f>VLOOKUP(A46,Lists!$B$2:$G$200,3,FALSE)</f>
        <v>GRC</v>
      </c>
      <c r="E46" s="150" t="str">
        <f>VLOOKUP(A46,Lists!$B$2:$G$200,5,FALSE)</f>
        <v>Displacement</v>
      </c>
      <c r="F46" s="144">
        <f t="shared" si="5"/>
        <v>2.1</v>
      </c>
      <c r="G46" s="145">
        <f t="shared" si="6"/>
        <v>3</v>
      </c>
      <c r="H46" s="145" t="str">
        <f t="shared" si="7"/>
        <v>Medium</v>
      </c>
      <c r="I46" s="146" t="str">
        <f>INDEX(Trends!$D$3:$D$404,MATCH(B46,Trends!$C$3:$C$404,0))</f>
        <v>Decreasing</v>
      </c>
      <c r="J46" s="145" t="str">
        <f>VLOOKUP($B46,Reliability!$A$3:$I$300,9,FALSE)</f>
        <v>High</v>
      </c>
      <c r="K46" s="147">
        <f t="shared" si="8"/>
        <v>1.8</v>
      </c>
      <c r="L46" s="147">
        <f>VLOOKUP($B46,'Impact of the crisis'!$C$6:$N$300,12,FALSE)</f>
        <v>0.6</v>
      </c>
      <c r="M46" s="147">
        <f>VLOOKUP($B46,'Impact of the crisis'!$C$6:$AB$300,26,FALSE)</f>
        <v>2.2999999999999998</v>
      </c>
      <c r="N46" s="147">
        <f>VLOOKUP($B46,'Conditions of people affected'!$C$6:$R$300,16,FALSE)</f>
        <v>2.5499999999999998</v>
      </c>
      <c r="O46" s="147">
        <f>VLOOKUP($B46,'Conditions of people affected'!$C$6:$R$300,9,FALSE)</f>
        <v>2.1</v>
      </c>
      <c r="P46" s="147">
        <f>VLOOKUP($B46,'Conditions of people affected'!$C$6:$R$300,15,FALSE)</f>
        <v>3</v>
      </c>
      <c r="Q46" s="147">
        <f t="shared" si="9"/>
        <v>1.6</v>
      </c>
      <c r="R46" s="147">
        <f>VLOOKUP($B46,'Complexity of the crisis'!$C$6:$AN$300,22,FALSE)</f>
        <v>1.6</v>
      </c>
      <c r="S46" s="147">
        <f>VLOOKUP($B46,'Complexity of the crisis'!$C$6:$AN$300,38,FALSE)</f>
        <v>1.5</v>
      </c>
      <c r="T46" s="151" t="str">
        <f>VLOOKUP(B46,Lists!$C$3:$E$300,3,FALSE)</f>
        <v>Europe</v>
      </c>
      <c r="U46" s="152">
        <f>VLOOKUP(B46,'INFORM Severity - hidden'!$C$5:$V$300,20,FALSE)</f>
        <v>45473</v>
      </c>
    </row>
    <row r="47" spans="1:21" x14ac:dyDescent="0.35">
      <c r="A47" s="148" t="str">
        <f t="array" ref="A47">IFERROR(INDEX(Lists!$B$2:$B$200,SMALL(IF(Lists!$I$2:$I$200="Individual",ROW(Lists!$B$2:$B$200)),ROW(43:43))-1,1),"")</f>
        <v>Complex crisis in Guatemala</v>
      </c>
      <c r="B47" s="149" t="str">
        <f>VLOOKUP(A47,Lists!$B$2:$G$200,2,FALSE)</f>
        <v>GTM001</v>
      </c>
      <c r="C47" s="149" t="str">
        <f>VLOOKUP(B47,'INFORM Severity - hidden'!$C$5:$D$200,2,FALSE)</f>
        <v>Guatemala</v>
      </c>
      <c r="D47" s="149" t="str">
        <f>VLOOKUP(A47,Lists!$B$2:$G$200,3,FALSE)</f>
        <v>GTM</v>
      </c>
      <c r="E47" s="150" t="str">
        <f>VLOOKUP(A47,Lists!$B$2:$G$200,5,FALSE)</f>
        <v>Violence,Socio-political,Other seasonal event</v>
      </c>
      <c r="F47" s="144">
        <f t="shared" si="5"/>
        <v>3.5</v>
      </c>
      <c r="G47" s="145">
        <f t="shared" si="6"/>
        <v>4</v>
      </c>
      <c r="H47" s="145" t="str">
        <f t="shared" si="7"/>
        <v>High</v>
      </c>
      <c r="I47" s="146" t="str">
        <f>INDEX(Trends!$D$3:$D$404,MATCH(B47,Trends!$C$3:$C$404,0))</f>
        <v>Increasing</v>
      </c>
      <c r="J47" s="145" t="str">
        <f>VLOOKUP($B47,Reliability!$A$3:$I$300,9,FALSE)</f>
        <v>Very High</v>
      </c>
      <c r="K47" s="147">
        <f t="shared" si="8"/>
        <v>3.4</v>
      </c>
      <c r="L47" s="147">
        <f>VLOOKUP($B47,'Impact of the crisis'!$C$6:$N$300,12,FALSE)</f>
        <v>4.4000000000000004</v>
      </c>
      <c r="M47" s="147">
        <f>VLOOKUP($B47,'Impact of the crisis'!$C$6:$AB$300,26,FALSE)</f>
        <v>2.8</v>
      </c>
      <c r="N47" s="147">
        <f>VLOOKUP($B47,'Conditions of people affected'!$C$6:$R$300,16,FALSE)</f>
        <v>3.75</v>
      </c>
      <c r="O47" s="147">
        <f>VLOOKUP($B47,'Conditions of people affected'!$C$6:$R$300,9,FALSE)</f>
        <v>4.5</v>
      </c>
      <c r="P47" s="147">
        <f>VLOOKUP($B47,'Conditions of people affected'!$C$6:$R$300,15,FALSE)</f>
        <v>3</v>
      </c>
      <c r="Q47" s="147">
        <f t="shared" si="9"/>
        <v>3.3</v>
      </c>
      <c r="R47" s="147">
        <f>VLOOKUP($B47,'Complexity of the crisis'!$C$6:$AN$300,22,FALSE)</f>
        <v>3</v>
      </c>
      <c r="S47" s="147">
        <f>VLOOKUP($B47,'Complexity of the crisis'!$C$6:$AN$300,38,FALSE)</f>
        <v>3.5</v>
      </c>
      <c r="T47" s="151" t="str">
        <f>VLOOKUP(B47,Lists!$C$3:$E$300,3,FALSE)</f>
        <v>Americas</v>
      </c>
      <c r="U47" s="152">
        <f>VLOOKUP(B47,'INFORM Severity - hidden'!$C$5:$V$300,20,FALSE)</f>
        <v>45530</v>
      </c>
    </row>
    <row r="48" spans="1:21" x14ac:dyDescent="0.35">
      <c r="A48" s="148" t="str">
        <f t="array" ref="A48">IFERROR(INDEX(Lists!$B$2:$B$200,SMALL(IF(Lists!$I$2:$I$200="Individual",ROW(Lists!$B$2:$B$200)),ROW(44:44))-1,1),"")</f>
        <v>Complex crisis in Honduras</v>
      </c>
      <c r="B48" s="149" t="str">
        <f>VLOOKUP(A48,Lists!$B$2:$G$200,2,FALSE)</f>
        <v>HND001</v>
      </c>
      <c r="C48" s="149" t="str">
        <f>VLOOKUP(B48,'INFORM Severity - hidden'!$C$5:$D$200,2,FALSE)</f>
        <v>Honduras</v>
      </c>
      <c r="D48" s="149" t="str">
        <f>VLOOKUP(A48,Lists!$B$2:$G$200,3,FALSE)</f>
        <v>HND</v>
      </c>
      <c r="E48" s="150" t="str">
        <f>VLOOKUP(A48,Lists!$B$2:$G$200,5,FALSE)</f>
        <v>Violence,Socio-political,Other seasonal event</v>
      </c>
      <c r="F48" s="144">
        <f t="shared" si="5"/>
        <v>3.4</v>
      </c>
      <c r="G48" s="145">
        <f t="shared" si="6"/>
        <v>4</v>
      </c>
      <c r="H48" s="145" t="str">
        <f t="shared" si="7"/>
        <v>High</v>
      </c>
      <c r="I48" s="146" t="str">
        <f>INDEX(Trends!$D$3:$D$404,MATCH(B48,Trends!$C$3:$C$404,0))</f>
        <v>Decreasing</v>
      </c>
      <c r="J48" s="145" t="str">
        <f>VLOOKUP($B48,Reliability!$A$3:$I$300,9,FALSE)</f>
        <v>High</v>
      </c>
      <c r="K48" s="147">
        <f t="shared" si="8"/>
        <v>3.2</v>
      </c>
      <c r="L48" s="147">
        <f>VLOOKUP($B48,'Impact of the crisis'!$C$6:$N$300,12,FALSE)</f>
        <v>4.2</v>
      </c>
      <c r="M48" s="147">
        <f>VLOOKUP($B48,'Impact of the crisis'!$C$6:$AB$300,26,FALSE)</f>
        <v>2.6</v>
      </c>
      <c r="N48" s="147">
        <f>VLOOKUP($B48,'Conditions of people affected'!$C$6:$R$300,16,FALSE)</f>
        <v>4.05</v>
      </c>
      <c r="O48" s="147">
        <f>VLOOKUP($B48,'Conditions of people affected'!$C$6:$R$300,9,FALSE)</f>
        <v>4.0999999999999996</v>
      </c>
      <c r="P48" s="147">
        <f>VLOOKUP($B48,'Conditions of people affected'!$C$6:$R$300,15,FALSE)</f>
        <v>4</v>
      </c>
      <c r="Q48" s="147">
        <f t="shared" si="9"/>
        <v>2.5</v>
      </c>
      <c r="R48" s="147">
        <f>VLOOKUP($B48,'Complexity of the crisis'!$C$6:$AN$300,22,FALSE)</f>
        <v>2.9</v>
      </c>
      <c r="S48" s="147">
        <f>VLOOKUP($B48,'Complexity of the crisis'!$C$6:$AN$300,38,FALSE)</f>
        <v>2</v>
      </c>
      <c r="T48" s="151" t="str">
        <f>VLOOKUP(B48,Lists!$C$3:$E$300,3,FALSE)</f>
        <v>Americas</v>
      </c>
      <c r="U48" s="152">
        <f>VLOOKUP(B48,'INFORM Severity - hidden'!$C$5:$V$300,20,FALSE)</f>
        <v>45530</v>
      </c>
    </row>
    <row r="49" spans="1:21" x14ac:dyDescent="0.35">
      <c r="A49" s="148" t="str">
        <f t="array" ref="A49">IFERROR(INDEX(Lists!$B$2:$B$200,SMALL(IF(Lists!$I$2:$I$200="Individual",ROW(Lists!$B$2:$B$200)),ROW(45:45))-1,1),"")</f>
        <v>Complex crisis in Haiti</v>
      </c>
      <c r="B49" s="149" t="str">
        <f>VLOOKUP(A49,Lists!$B$2:$G$200,2,FALSE)</f>
        <v>HTI001</v>
      </c>
      <c r="C49" s="149" t="str">
        <f>VLOOKUP(B49,'INFORM Severity - hidden'!$C$5:$D$200,2,FALSE)</f>
        <v>Haiti</v>
      </c>
      <c r="D49" s="149" t="str">
        <f>VLOOKUP(A49,Lists!$B$2:$G$200,3,FALSE)</f>
        <v>HTI</v>
      </c>
      <c r="E49" s="150" t="str">
        <f>VLOOKUP(A49,Lists!$B$2:$G$200,5,FALSE)</f>
        <v>Earthquake,Violence,Socio-political,Other seasonal event</v>
      </c>
      <c r="F49" s="144">
        <f t="shared" si="5"/>
        <v>4</v>
      </c>
      <c r="G49" s="145">
        <f t="shared" si="6"/>
        <v>4</v>
      </c>
      <c r="H49" s="145" t="str">
        <f t="shared" si="7"/>
        <v>High</v>
      </c>
      <c r="I49" s="146" t="str">
        <f>INDEX(Trends!$D$3:$D$404,MATCH(B49,Trends!$C$3:$C$404,0))</f>
        <v>Decreasing</v>
      </c>
      <c r="J49" s="145" t="str">
        <f>VLOOKUP($B49,Reliability!$A$3:$I$300,9,FALSE)</f>
        <v>Very High</v>
      </c>
      <c r="K49" s="147">
        <f t="shared" si="8"/>
        <v>3.7</v>
      </c>
      <c r="L49" s="147">
        <f>VLOOKUP($B49,'Impact of the crisis'!$C$6:$N$300,12,FALSE)</f>
        <v>4</v>
      </c>
      <c r="M49" s="147">
        <f>VLOOKUP($B49,'Impact of the crisis'!$C$6:$AB$300,26,FALSE)</f>
        <v>3.5</v>
      </c>
      <c r="N49" s="147">
        <f>VLOOKUP($B49,'Conditions of people affected'!$C$6:$R$300,16,FALSE)</f>
        <v>4.3</v>
      </c>
      <c r="O49" s="147">
        <f>VLOOKUP($B49,'Conditions of people affected'!$C$6:$R$300,9,FALSE)</f>
        <v>4.5999999999999996</v>
      </c>
      <c r="P49" s="147">
        <f>VLOOKUP($B49,'Conditions of people affected'!$C$6:$R$300,15,FALSE)</f>
        <v>4</v>
      </c>
      <c r="Q49" s="147">
        <f t="shared" si="9"/>
        <v>3.7</v>
      </c>
      <c r="R49" s="147">
        <f>VLOOKUP($B49,'Complexity of the crisis'!$C$6:$AN$300,22,FALSE)</f>
        <v>3.4</v>
      </c>
      <c r="S49" s="147">
        <f>VLOOKUP($B49,'Complexity of the crisis'!$C$6:$AN$300,38,FALSE)</f>
        <v>4</v>
      </c>
      <c r="T49" s="151" t="str">
        <f>VLOOKUP(B49,Lists!$C$3:$E$300,3,FALSE)</f>
        <v>Americas</v>
      </c>
      <c r="U49" s="152">
        <f>VLOOKUP(B49,'INFORM Severity - hidden'!$C$5:$V$300,20,FALSE)</f>
        <v>45530</v>
      </c>
    </row>
    <row r="50" spans="1:21" x14ac:dyDescent="0.35">
      <c r="A50" s="148" t="str">
        <f t="array" ref="A50">IFERROR(INDEX(Lists!$B$2:$B$200,SMALL(IF(Lists!$I$2:$I$200="Individual",ROW(Lists!$B$2:$B$200)),ROW(46:46))-1,1),"")</f>
        <v>Displacement from Russia-Ukraine conflict in Hungary</v>
      </c>
      <c r="B50" s="149" t="str">
        <f>VLOOKUP(A50,Lists!$B$2:$G$200,2,FALSE)</f>
        <v>HUN002</v>
      </c>
      <c r="C50" s="149" t="str">
        <f>VLOOKUP(B50,'INFORM Severity - hidden'!$C$5:$D$200,2,FALSE)</f>
        <v>Hungary</v>
      </c>
      <c r="D50" s="149" t="str">
        <f>VLOOKUP(A50,Lists!$B$2:$G$200,3,FALSE)</f>
        <v>HUN</v>
      </c>
      <c r="E50" s="150" t="str">
        <f>VLOOKUP(A50,Lists!$B$2:$G$200,5,FALSE)</f>
        <v>Conflict,Displacement</v>
      </c>
      <c r="F50" s="144">
        <f t="shared" si="5"/>
        <v>1.5</v>
      </c>
      <c r="G50" s="145">
        <f t="shared" si="6"/>
        <v>2</v>
      </c>
      <c r="H50" s="145" t="str">
        <f t="shared" si="7"/>
        <v>Low</v>
      </c>
      <c r="I50" s="146" t="str">
        <f>INDEX(Trends!$D$3:$D$404,MATCH(B50,Trends!$C$3:$C$404,0))</f>
        <v>Decreasing</v>
      </c>
      <c r="J50" s="145" t="str">
        <f>VLOOKUP($B50,Reliability!$A$3:$I$300,9,FALSE)</f>
        <v>Very High</v>
      </c>
      <c r="K50" s="147">
        <f t="shared" si="8"/>
        <v>2.6</v>
      </c>
      <c r="L50" s="147">
        <f>VLOOKUP($B50,'Impact of the crisis'!$C$6:$N$300,12,FALSE)</f>
        <v>4.2</v>
      </c>
      <c r="M50" s="147">
        <f>VLOOKUP($B50,'Impact of the crisis'!$C$6:$AB$300,26,FALSE)</f>
        <v>1.4</v>
      </c>
      <c r="N50" s="147">
        <f>VLOOKUP($B50,'Conditions of people affected'!$C$6:$R$300,16,FALSE)</f>
        <v>1.1499999999999999</v>
      </c>
      <c r="O50" s="147">
        <f>VLOOKUP($B50,'Conditions of people affected'!$C$6:$R$300,9,FALSE)</f>
        <v>1.3</v>
      </c>
      <c r="P50" s="147">
        <f>VLOOKUP($B50,'Conditions of people affected'!$C$6:$R$300,15,FALSE)</f>
        <v>1</v>
      </c>
      <c r="Q50" s="147">
        <f t="shared" si="9"/>
        <v>1.2</v>
      </c>
      <c r="R50" s="147">
        <f>VLOOKUP($B50,'Complexity of the crisis'!$C$6:$AN$300,22,FALSE)</f>
        <v>1.3</v>
      </c>
      <c r="S50" s="147">
        <f>VLOOKUP($B50,'Complexity of the crisis'!$C$6:$AN$300,38,FALSE)</f>
        <v>1</v>
      </c>
      <c r="T50" s="151" t="str">
        <f>VLOOKUP(B50,Lists!$C$3:$E$300,3,FALSE)</f>
        <v>Europe</v>
      </c>
      <c r="U50" s="152">
        <f>VLOOKUP(B50,'INFORM Severity - hidden'!$C$5:$V$300,20,FALSE)</f>
        <v>45526</v>
      </c>
    </row>
    <row r="51" spans="1:21" x14ac:dyDescent="0.35">
      <c r="A51" s="148" t="str">
        <f t="array" ref="A51">IFERROR(INDEX(Lists!$B$2:$B$200,SMALL(IF(Lists!$I$2:$I$200="Individual",ROW(Lists!$B$2:$B$200)),ROW(47:47))-1,1),"")</f>
        <v>Papua Conflict</v>
      </c>
      <c r="B51" s="149" t="str">
        <f>VLOOKUP(A51,Lists!$B$2:$G$200,2,FALSE)</f>
        <v>IDN002</v>
      </c>
      <c r="C51" s="149" t="str">
        <f>VLOOKUP(B51,'INFORM Severity - hidden'!$C$5:$D$200,2,FALSE)</f>
        <v>Indonesia</v>
      </c>
      <c r="D51" s="149" t="str">
        <f>VLOOKUP(A51,Lists!$B$2:$G$200,3,FALSE)</f>
        <v>IDN</v>
      </c>
      <c r="E51" s="150" t="str">
        <f>VLOOKUP(A51,Lists!$B$2:$G$200,5,FALSE)</f>
        <v>Socio-political,Violence,Conflict</v>
      </c>
      <c r="F51" s="144">
        <f t="shared" si="5"/>
        <v>2.5</v>
      </c>
      <c r="G51" s="145">
        <f t="shared" si="6"/>
        <v>3</v>
      </c>
      <c r="H51" s="145" t="str">
        <f t="shared" si="7"/>
        <v>Medium</v>
      </c>
      <c r="I51" s="146" t="str">
        <f>INDEX(Trends!$D$3:$D$404,MATCH(B51,Trends!$C$3:$C$404,0))</f>
        <v>Stable</v>
      </c>
      <c r="J51" s="145" t="str">
        <f>VLOOKUP($B51,Reliability!$A$3:$I$300,9,FALSE)</f>
        <v>High</v>
      </c>
      <c r="K51" s="147">
        <f t="shared" si="8"/>
        <v>2.9</v>
      </c>
      <c r="L51" s="147">
        <f>VLOOKUP($B51,'Impact of the crisis'!$C$6:$N$300,12,FALSE)</f>
        <v>2.1</v>
      </c>
      <c r="M51" s="147">
        <f>VLOOKUP($B51,'Impact of the crisis'!$C$6:$AB$300,26,FALSE)</f>
        <v>3.3</v>
      </c>
      <c r="N51" s="147">
        <f>VLOOKUP($B51,'Conditions of people affected'!$C$6:$R$300,16,FALSE)</f>
        <v>1.85</v>
      </c>
      <c r="O51" s="147">
        <f>VLOOKUP($B51,'Conditions of people affected'!$C$6:$R$300,9,FALSE)</f>
        <v>1.7</v>
      </c>
      <c r="P51" s="147">
        <f>VLOOKUP($B51,'Conditions of people affected'!$C$6:$R$300,15,FALSE)</f>
        <v>2</v>
      </c>
      <c r="Q51" s="147">
        <f t="shared" si="9"/>
        <v>3.1</v>
      </c>
      <c r="R51" s="147">
        <f>VLOOKUP($B51,'Complexity of the crisis'!$C$6:$AN$300,22,FALSE)</f>
        <v>2.6</v>
      </c>
      <c r="S51" s="147">
        <f>VLOOKUP($B51,'Complexity of the crisis'!$C$6:$AN$300,38,FALSE)</f>
        <v>3.5</v>
      </c>
      <c r="T51" s="151" t="str">
        <f>VLOOKUP(B51,Lists!$C$3:$E$300,3,FALSE)</f>
        <v>Asia</v>
      </c>
      <c r="U51" s="152">
        <f>VLOOKUP(B51,'INFORM Severity - hidden'!$C$5:$V$300,20,FALSE)</f>
        <v>45529</v>
      </c>
    </row>
    <row r="52" spans="1:21" x14ac:dyDescent="0.35">
      <c r="A52" s="148" t="str">
        <f t="array" ref="A52">IFERROR(INDEX(Lists!$B$2:$B$200,SMALL(IF(Lists!$I$2:$I$200="Individual",ROW(Lists!$B$2:$B$200)),ROW(48:48))-1,1),"")</f>
        <v>Afghan Refugees in Iran</v>
      </c>
      <c r="B52" s="149" t="str">
        <f>VLOOKUP(A52,Lists!$B$2:$G$200,2,FALSE)</f>
        <v>IRN004</v>
      </c>
      <c r="C52" s="149" t="str">
        <f>VLOOKUP(B52,'INFORM Severity - hidden'!$C$5:$D$200,2,FALSE)</f>
        <v>Iran</v>
      </c>
      <c r="D52" s="149" t="str">
        <f>VLOOKUP(A52,Lists!$B$2:$G$200,3,FALSE)</f>
        <v>IRN</v>
      </c>
      <c r="E52" s="150" t="str">
        <f>VLOOKUP(A52,Lists!$B$2:$G$200,5,FALSE)</f>
        <v>Displacement</v>
      </c>
      <c r="F52" s="144">
        <f t="shared" si="5"/>
        <v>3.8</v>
      </c>
      <c r="G52" s="145">
        <f t="shared" si="6"/>
        <v>4</v>
      </c>
      <c r="H52" s="145" t="str">
        <f t="shared" si="7"/>
        <v>High</v>
      </c>
      <c r="I52" s="146" t="str">
        <f>INDEX(Trends!$D$3:$D$404,MATCH(B52,Trends!$C$3:$C$404,0))</f>
        <v>Stable</v>
      </c>
      <c r="J52" s="145" t="str">
        <f>VLOOKUP($B52,Reliability!$A$3:$I$300,9,FALSE)</f>
        <v>Medium</v>
      </c>
      <c r="K52" s="147">
        <f t="shared" si="8"/>
        <v>3.6</v>
      </c>
      <c r="L52" s="147">
        <f>VLOOKUP($B52,'Impact of the crisis'!$C$6:$N$300,12,FALSE)</f>
        <v>2.7</v>
      </c>
      <c r="M52" s="147">
        <f>VLOOKUP($B52,'Impact of the crisis'!$C$6:$AB$300,26,FALSE)</f>
        <v>4</v>
      </c>
      <c r="N52" s="147">
        <f>VLOOKUP($B52,'Conditions of people affected'!$C$6:$R$300,16,FALSE)</f>
        <v>4.2</v>
      </c>
      <c r="O52" s="147">
        <f>VLOOKUP($B52,'Conditions of people affected'!$C$6:$R$300,9,FALSE)</f>
        <v>4.4000000000000004</v>
      </c>
      <c r="P52" s="147">
        <f>VLOOKUP($B52,'Conditions of people affected'!$C$6:$R$300,15,FALSE)</f>
        <v>4</v>
      </c>
      <c r="Q52" s="147">
        <f t="shared" si="9"/>
        <v>3.2</v>
      </c>
      <c r="R52" s="147">
        <f>VLOOKUP($B52,'Complexity of the crisis'!$C$6:$AN$300,22,FALSE)</f>
        <v>3.7</v>
      </c>
      <c r="S52" s="147">
        <f>VLOOKUP($B52,'Complexity of the crisis'!$C$6:$AN$300,38,FALSE)</f>
        <v>2.5</v>
      </c>
      <c r="T52" s="151" t="str">
        <f>VLOOKUP(B52,Lists!$C$3:$E$300,3,FALSE)</f>
        <v>Middle east</v>
      </c>
      <c r="U52" s="152">
        <f>VLOOKUP(B52,'INFORM Severity - hidden'!$C$5:$V$300,20,FALSE)</f>
        <v>45470</v>
      </c>
    </row>
    <row r="53" spans="1:21" x14ac:dyDescent="0.35">
      <c r="A53" s="148" t="str">
        <f t="array" ref="A53">IFERROR(INDEX(Lists!$B$2:$B$200,SMALL(IF(Lists!$I$2:$I$200="Individual",ROW(Lists!$B$2:$B$200)),ROW(49:49))-1,1),"")</f>
        <v>Conflict  in Iraq</v>
      </c>
      <c r="B53" s="149" t="str">
        <f>VLOOKUP(A53,Lists!$B$2:$G$200,2,FALSE)</f>
        <v>IRQ002</v>
      </c>
      <c r="C53" s="149" t="str">
        <f>VLOOKUP(B53,'INFORM Severity - hidden'!$C$5:$D$200,2,FALSE)</f>
        <v>Iraq</v>
      </c>
      <c r="D53" s="149" t="str">
        <f>VLOOKUP(A53,Lists!$B$2:$G$200,3,FALSE)</f>
        <v>IRQ</v>
      </c>
      <c r="E53" s="150" t="str">
        <f>VLOOKUP(A53,Lists!$B$2:$G$200,5,FALSE)</f>
        <v>Conflict,Socio-political,Violence</v>
      </c>
      <c r="F53" s="144">
        <f t="shared" si="5"/>
        <v>2.8</v>
      </c>
      <c r="G53" s="145">
        <f t="shared" si="6"/>
        <v>3</v>
      </c>
      <c r="H53" s="145" t="str">
        <f t="shared" si="7"/>
        <v>Medium</v>
      </c>
      <c r="I53" s="146" t="str">
        <f>INDEX(Trends!$D$3:$D$404,MATCH(B53,Trends!$C$3:$C$404,0))</f>
        <v>Decreasing</v>
      </c>
      <c r="J53" s="145" t="str">
        <f>VLOOKUP($B53,Reliability!$A$3:$I$300,9,FALSE)</f>
        <v>Very High</v>
      </c>
      <c r="K53" s="147">
        <f t="shared" si="8"/>
        <v>4</v>
      </c>
      <c r="L53" s="147">
        <f>VLOOKUP($B53,'Impact of the crisis'!$C$6:$N$300,12,FALSE)</f>
        <v>4.7</v>
      </c>
      <c r="M53" s="147">
        <f>VLOOKUP($B53,'Impact of the crisis'!$C$6:$AB$300,26,FALSE)</f>
        <v>3.5</v>
      </c>
      <c r="N53" s="147">
        <f>VLOOKUP($B53,'Conditions of people affected'!$C$6:$R$300,16,FALSE)</f>
        <v>1.8</v>
      </c>
      <c r="O53" s="147">
        <f>VLOOKUP($B53,'Conditions of people affected'!$C$6:$R$300,9,FALSE)</f>
        <v>1.6</v>
      </c>
      <c r="P53" s="147">
        <f>VLOOKUP($B53,'Conditions of people affected'!$C$6:$R$300,15,FALSE)</f>
        <v>2</v>
      </c>
      <c r="Q53" s="147">
        <f t="shared" si="9"/>
        <v>3</v>
      </c>
      <c r="R53" s="147">
        <f>VLOOKUP($B53,'Complexity of the crisis'!$C$6:$AN$300,22,FALSE)</f>
        <v>3.5</v>
      </c>
      <c r="S53" s="147">
        <f>VLOOKUP($B53,'Complexity of the crisis'!$C$6:$AN$300,38,FALSE)</f>
        <v>2.5</v>
      </c>
      <c r="T53" s="151" t="str">
        <f>VLOOKUP(B53,Lists!$C$3:$E$300,3,FALSE)</f>
        <v>Middle east</v>
      </c>
      <c r="U53" s="152">
        <f>VLOOKUP(B53,'INFORM Severity - hidden'!$C$5:$V$300,20,FALSE)</f>
        <v>45531</v>
      </c>
    </row>
    <row r="54" spans="1:21" x14ac:dyDescent="0.35">
      <c r="A54" s="148" t="str">
        <f t="array" ref="A54">IFERROR(INDEX(Lists!$B$2:$B$200,SMALL(IF(Lists!$I$2:$I$200="Individual",ROW(Lists!$B$2:$B$200)),ROW(50:50))-1,1),"")</f>
        <v>Syrian and Palestinian refugees in iraq</v>
      </c>
      <c r="B54" s="149" t="str">
        <f>VLOOKUP(A54,Lists!$B$2:$G$200,2,FALSE)</f>
        <v>IRQ003</v>
      </c>
      <c r="C54" s="149" t="str">
        <f>VLOOKUP(B54,'INFORM Severity - hidden'!$C$5:$D$200,2,FALSE)</f>
        <v>Iraq</v>
      </c>
      <c r="D54" s="149" t="str">
        <f>VLOOKUP(A54,Lists!$B$2:$G$200,3,FALSE)</f>
        <v>IRQ</v>
      </c>
      <c r="E54" s="150" t="str">
        <f>VLOOKUP(A54,Lists!$B$2:$G$200,5,FALSE)</f>
        <v>Displacement</v>
      </c>
      <c r="F54" s="144">
        <f t="shared" si="5"/>
        <v>2</v>
      </c>
      <c r="G54" s="145">
        <f t="shared" si="6"/>
        <v>2</v>
      </c>
      <c r="H54" s="145" t="str">
        <f t="shared" si="7"/>
        <v>Low</v>
      </c>
      <c r="I54" s="146" t="str">
        <f>INDEX(Trends!$D$3:$D$404,MATCH(B54,Trends!$C$3:$C$404,0))</f>
        <v>Decreasing</v>
      </c>
      <c r="J54" s="145" t="str">
        <f>VLOOKUP($B54,Reliability!$A$3:$I$300,9,FALSE)</f>
        <v>Very High</v>
      </c>
      <c r="K54" s="147">
        <f t="shared" si="8"/>
        <v>2.1</v>
      </c>
      <c r="L54" s="147">
        <f>VLOOKUP($B54,'Impact of the crisis'!$C$6:$N$300,12,FALSE)</f>
        <v>1.6</v>
      </c>
      <c r="M54" s="147">
        <f>VLOOKUP($B54,'Impact of the crisis'!$C$6:$AB$300,26,FALSE)</f>
        <v>2.4</v>
      </c>
      <c r="N54" s="147">
        <f>VLOOKUP($B54,'Conditions of people affected'!$C$6:$R$300,16,FALSE)</f>
        <v>1.45</v>
      </c>
      <c r="O54" s="147">
        <f>VLOOKUP($B54,'Conditions of people affected'!$C$6:$R$300,9,FALSE)</f>
        <v>0.9</v>
      </c>
      <c r="P54" s="147">
        <f>VLOOKUP($B54,'Conditions of people affected'!$C$6:$R$300,15,FALSE)</f>
        <v>2</v>
      </c>
      <c r="Q54" s="147">
        <f t="shared" si="9"/>
        <v>2.8</v>
      </c>
      <c r="R54" s="147">
        <f>VLOOKUP($B54,'Complexity of the crisis'!$C$6:$AN$300,22,FALSE)</f>
        <v>3.5</v>
      </c>
      <c r="S54" s="147">
        <f>VLOOKUP($B54,'Complexity of the crisis'!$C$6:$AN$300,38,FALSE)</f>
        <v>2</v>
      </c>
      <c r="T54" s="151" t="str">
        <f>VLOOKUP(B54,Lists!$C$3:$E$300,3,FALSE)</f>
        <v>Middle east</v>
      </c>
      <c r="U54" s="152">
        <f>VLOOKUP(B54,'INFORM Severity - hidden'!$C$5:$V$300,20,FALSE)</f>
        <v>45531</v>
      </c>
    </row>
    <row r="55" spans="1:21" x14ac:dyDescent="0.35">
      <c r="A55" s="148" t="str">
        <f t="array" ref="A55">IFERROR(INDEX(Lists!$B$2:$B$200,SMALL(IF(Lists!$I$2:$I$200="Individual",ROW(Lists!$B$2:$B$200)),ROW(51:51))-1,1),"")</f>
        <v>Mixed migration flows in Italy</v>
      </c>
      <c r="B55" s="149" t="str">
        <f>VLOOKUP(A55,Lists!$B$2:$G$200,2,FALSE)</f>
        <v>ITA002</v>
      </c>
      <c r="C55" s="149" t="str">
        <f>VLOOKUP(B55,'INFORM Severity - hidden'!$C$5:$D$200,2,FALSE)</f>
        <v>Italy</v>
      </c>
      <c r="D55" s="149" t="str">
        <f>VLOOKUP(A55,Lists!$B$2:$G$200,3,FALSE)</f>
        <v>ITA</v>
      </c>
      <c r="E55" s="150" t="str">
        <f>VLOOKUP(A55,Lists!$B$2:$G$200,5,FALSE)</f>
        <v>Displacement</v>
      </c>
      <c r="F55" s="144">
        <f t="shared" si="5"/>
        <v>2.2000000000000002</v>
      </c>
      <c r="G55" s="145">
        <f t="shared" si="6"/>
        <v>3</v>
      </c>
      <c r="H55" s="145" t="str">
        <f t="shared" si="7"/>
        <v>Medium</v>
      </c>
      <c r="I55" s="146" t="str">
        <f>INDEX(Trends!$D$3:$D$404,MATCH(B55,Trends!$C$3:$C$404,0))</f>
        <v>Stable</v>
      </c>
      <c r="J55" s="145" t="str">
        <f>VLOOKUP($B55,Reliability!$A$3:$I$300,9,FALSE)</f>
        <v>High</v>
      </c>
      <c r="K55" s="147">
        <f t="shared" si="8"/>
        <v>3.3</v>
      </c>
      <c r="L55" s="147">
        <f>VLOOKUP($B55,'Impact of the crisis'!$C$6:$N$300,12,FALSE)</f>
        <v>3.9</v>
      </c>
      <c r="M55" s="147">
        <f>VLOOKUP($B55,'Impact of the crisis'!$C$6:$AB$300,26,FALSE)</f>
        <v>3</v>
      </c>
      <c r="N55" s="147">
        <f>VLOOKUP($B55,'Conditions of people affected'!$C$6:$R$300,16,FALSE)</f>
        <v>1.6</v>
      </c>
      <c r="O55" s="147">
        <f>VLOOKUP($B55,'Conditions of people affected'!$C$6:$R$300,9,FALSE)</f>
        <v>2.2000000000000002</v>
      </c>
      <c r="P55" s="147">
        <f>VLOOKUP($B55,'Conditions of people affected'!$C$6:$R$300,15,FALSE)</f>
        <v>1</v>
      </c>
      <c r="Q55" s="147">
        <f t="shared" si="9"/>
        <v>2</v>
      </c>
      <c r="R55" s="147">
        <f>VLOOKUP($B55,'Complexity of the crisis'!$C$6:$AN$300,22,FALSE)</f>
        <v>1.5</v>
      </c>
      <c r="S55" s="147">
        <f>VLOOKUP($B55,'Complexity of the crisis'!$C$6:$AN$300,38,FALSE)</f>
        <v>2.5</v>
      </c>
      <c r="T55" s="151" t="str">
        <f>VLOOKUP(B55,Lists!$C$3:$E$300,3,FALSE)</f>
        <v>Europe</v>
      </c>
      <c r="U55" s="152">
        <f>VLOOKUP(B55,'INFORM Severity - hidden'!$C$5:$V$300,20,FALSE)</f>
        <v>45530</v>
      </c>
    </row>
    <row r="56" spans="1:21" x14ac:dyDescent="0.35">
      <c r="A56" s="148" t="str">
        <f t="array" ref="A56">IFERROR(INDEX(Lists!$B$2:$B$200,SMALL(IF(Lists!$I$2:$I$200="Individual",ROW(Lists!$B$2:$B$200)),ROW(52:52))-1,1),"")</f>
        <v>Syrian refugees in Jordan</v>
      </c>
      <c r="B56" s="149" t="str">
        <f>VLOOKUP(A56,Lists!$B$2:$G$200,2,FALSE)</f>
        <v>JOR002</v>
      </c>
      <c r="C56" s="149" t="str">
        <f>VLOOKUP(B56,'INFORM Severity - hidden'!$C$5:$D$200,2,FALSE)</f>
        <v>Jordan</v>
      </c>
      <c r="D56" s="149" t="str">
        <f>VLOOKUP(A56,Lists!$B$2:$G$200,3,FALSE)</f>
        <v>JOR</v>
      </c>
      <c r="E56" s="150" t="str">
        <f>VLOOKUP(A56,Lists!$B$2:$G$200,5,FALSE)</f>
        <v>Displacement</v>
      </c>
      <c r="F56" s="144">
        <f t="shared" si="5"/>
        <v>2.8</v>
      </c>
      <c r="G56" s="145">
        <f t="shared" si="6"/>
        <v>3</v>
      </c>
      <c r="H56" s="145" t="str">
        <f t="shared" si="7"/>
        <v>Medium</v>
      </c>
      <c r="I56" s="146" t="str">
        <f>INDEX(Trends!$D$3:$D$404,MATCH(B56,Trends!$C$3:$C$404,0))</f>
        <v>Stable</v>
      </c>
      <c r="J56" s="145" t="str">
        <f>VLOOKUP($B56,Reliability!$A$3:$I$300,9,FALSE)</f>
        <v>High</v>
      </c>
      <c r="K56" s="147">
        <f t="shared" si="8"/>
        <v>2.8</v>
      </c>
      <c r="L56" s="147">
        <f>VLOOKUP($B56,'Impact of the crisis'!$C$6:$N$300,12,FALSE)</f>
        <v>3.1</v>
      </c>
      <c r="M56" s="147">
        <f>VLOOKUP($B56,'Impact of the crisis'!$C$6:$AB$300,26,FALSE)</f>
        <v>2.6</v>
      </c>
      <c r="N56" s="147">
        <f>VLOOKUP($B56,'Conditions of people affected'!$C$6:$R$300,16,FALSE)</f>
        <v>3.3</v>
      </c>
      <c r="O56" s="147">
        <f>VLOOKUP($B56,'Conditions of people affected'!$C$6:$R$300,9,FALSE)</f>
        <v>3.6</v>
      </c>
      <c r="P56" s="147">
        <f>VLOOKUP($B56,'Conditions of people affected'!$C$6:$R$300,15,FALSE)</f>
        <v>3</v>
      </c>
      <c r="Q56" s="147">
        <f t="shared" si="9"/>
        <v>2</v>
      </c>
      <c r="R56" s="147">
        <f>VLOOKUP($B56,'Complexity of the crisis'!$C$6:$AN$300,22,FALSE)</f>
        <v>2.5</v>
      </c>
      <c r="S56" s="147">
        <f>VLOOKUP($B56,'Complexity of the crisis'!$C$6:$AN$300,38,FALSE)</f>
        <v>1.5</v>
      </c>
      <c r="T56" s="151" t="str">
        <f>VLOOKUP(B56,Lists!$C$3:$E$300,3,FALSE)</f>
        <v>Middle east</v>
      </c>
      <c r="U56" s="152">
        <f>VLOOKUP(B56,'INFORM Severity - hidden'!$C$5:$V$300,20,FALSE)</f>
        <v>45531</v>
      </c>
    </row>
    <row r="57" spans="1:21" x14ac:dyDescent="0.35">
      <c r="A57" s="148" t="str">
        <f t="array" ref="A57">IFERROR(INDEX(Lists!$B$2:$B$200,SMALL(IF(Lists!$I$2:$I$200="Individual",ROW(Lists!$B$2:$B$200)),ROW(53:53))-1,1),"")</f>
        <v>Refugee situation in Kenya</v>
      </c>
      <c r="B57" s="149" t="str">
        <f>VLOOKUP(A57,Lists!$B$2:$G$200,2,FALSE)</f>
        <v>KEN002</v>
      </c>
      <c r="C57" s="149" t="str">
        <f>VLOOKUP(B57,'INFORM Severity - hidden'!$C$5:$D$200,2,FALSE)</f>
        <v>Kenya</v>
      </c>
      <c r="D57" s="149" t="str">
        <f>VLOOKUP(A57,Lists!$B$2:$G$200,3,FALSE)</f>
        <v>KEN</v>
      </c>
      <c r="E57" s="150" t="str">
        <f>VLOOKUP(A57,Lists!$B$2:$G$200,5,FALSE)</f>
        <v>Displacement</v>
      </c>
      <c r="F57" s="144">
        <f t="shared" si="5"/>
        <v>2.9</v>
      </c>
      <c r="G57" s="145">
        <f t="shared" si="6"/>
        <v>3</v>
      </c>
      <c r="H57" s="145" t="str">
        <f t="shared" si="7"/>
        <v>Medium</v>
      </c>
      <c r="I57" s="146" t="str">
        <f>INDEX(Trends!$D$3:$D$404,MATCH(B57,Trends!$C$3:$C$404,0))</f>
        <v>Stable</v>
      </c>
      <c r="J57" s="145" t="str">
        <f>VLOOKUP($B57,Reliability!$A$3:$I$300,9,FALSE)</f>
        <v>High</v>
      </c>
      <c r="K57" s="147">
        <f t="shared" si="8"/>
        <v>2.2999999999999998</v>
      </c>
      <c r="L57" s="147">
        <f>VLOOKUP($B57,'Impact of the crisis'!$C$6:$N$300,12,FALSE)</f>
        <v>0.9</v>
      </c>
      <c r="M57" s="147">
        <f>VLOOKUP($B57,'Impact of the crisis'!$C$6:$AB$300,26,FALSE)</f>
        <v>2.8</v>
      </c>
      <c r="N57" s="147">
        <f>VLOOKUP($B57,'Conditions of people affected'!$C$6:$R$300,16,FALSE)</f>
        <v>3.1</v>
      </c>
      <c r="O57" s="147">
        <f>VLOOKUP($B57,'Conditions of people affected'!$C$6:$R$300,9,FALSE)</f>
        <v>3.2</v>
      </c>
      <c r="P57" s="147">
        <f>VLOOKUP($B57,'Conditions of people affected'!$C$6:$R$300,15,FALSE)</f>
        <v>3</v>
      </c>
      <c r="Q57" s="147">
        <f t="shared" si="9"/>
        <v>3</v>
      </c>
      <c r="R57" s="147">
        <f>VLOOKUP($B57,'Complexity of the crisis'!$C$6:$AN$300,22,FALSE)</f>
        <v>3.4</v>
      </c>
      <c r="S57" s="147">
        <f>VLOOKUP($B57,'Complexity of the crisis'!$C$6:$AN$300,38,FALSE)</f>
        <v>2.5</v>
      </c>
      <c r="T57" s="151" t="str">
        <f>VLOOKUP(B57,Lists!$C$3:$E$300,3,FALSE)</f>
        <v>Africa</v>
      </c>
      <c r="U57" s="152">
        <f>VLOOKUP(B57,'INFORM Severity - hidden'!$C$5:$V$300,20,FALSE)</f>
        <v>45531</v>
      </c>
    </row>
    <row r="58" spans="1:21" x14ac:dyDescent="0.35">
      <c r="A58" s="148" t="str">
        <f t="array" ref="A58">IFERROR(INDEX(Lists!$B$2:$B$200,SMALL(IF(Lists!$I$2:$I$200="Individual",ROW(Lists!$B$2:$B$200)),ROW(54:54))-1,1),"")</f>
        <v>Drought in Kenya</v>
      </c>
      <c r="B58" s="149" t="str">
        <f>VLOOKUP(A58,Lists!$B$2:$G$200,2,FALSE)</f>
        <v>KEN003</v>
      </c>
      <c r="C58" s="149" t="str">
        <f>VLOOKUP(B58,'INFORM Severity - hidden'!$C$5:$D$200,2,FALSE)</f>
        <v>Kenya</v>
      </c>
      <c r="D58" s="149" t="str">
        <f>VLOOKUP(A58,Lists!$B$2:$G$200,3,FALSE)</f>
        <v>KEN</v>
      </c>
      <c r="E58" s="150" t="str">
        <f>VLOOKUP(A58,Lists!$B$2:$G$200,5,FALSE)</f>
        <v>Drought</v>
      </c>
      <c r="F58" s="144">
        <f t="shared" si="5"/>
        <v>3.2</v>
      </c>
      <c r="G58" s="145">
        <f t="shared" si="6"/>
        <v>4</v>
      </c>
      <c r="H58" s="145" t="str">
        <f t="shared" si="7"/>
        <v>High</v>
      </c>
      <c r="I58" s="146" t="str">
        <f>INDEX(Trends!$D$3:$D$404,MATCH(B58,Trends!$C$3:$C$404,0))</f>
        <v>Stable</v>
      </c>
      <c r="J58" s="145" t="str">
        <f>VLOOKUP($B58,Reliability!$A$3:$I$300,9,FALSE)</f>
        <v>Very High</v>
      </c>
      <c r="K58" s="147">
        <f t="shared" si="8"/>
        <v>4</v>
      </c>
      <c r="L58" s="147">
        <f>VLOOKUP($B58,'Impact of the crisis'!$C$6:$N$300,12,FALSE)</f>
        <v>4.3</v>
      </c>
      <c r="M58" s="147">
        <f>VLOOKUP($B58,'Impact of the crisis'!$C$6:$AB$300,26,FALSE)</f>
        <v>3.9</v>
      </c>
      <c r="N58" s="147">
        <f>VLOOKUP($B58,'Conditions of people affected'!$C$6:$R$300,16,FALSE)</f>
        <v>2.75</v>
      </c>
      <c r="O58" s="147">
        <f>VLOOKUP($B58,'Conditions of people affected'!$C$6:$R$300,9,FALSE)</f>
        <v>3.5</v>
      </c>
      <c r="P58" s="147">
        <f>VLOOKUP($B58,'Conditions of people affected'!$C$6:$R$300,15,FALSE)</f>
        <v>2</v>
      </c>
      <c r="Q58" s="147">
        <f t="shared" si="9"/>
        <v>3</v>
      </c>
      <c r="R58" s="147">
        <f>VLOOKUP($B58,'Complexity of the crisis'!$C$6:$AN$300,22,FALSE)</f>
        <v>3.4</v>
      </c>
      <c r="S58" s="147">
        <f>VLOOKUP($B58,'Complexity of the crisis'!$C$6:$AN$300,38,FALSE)</f>
        <v>2.5</v>
      </c>
      <c r="T58" s="151" t="str">
        <f>VLOOKUP(B58,Lists!$C$3:$E$300,3,FALSE)</f>
        <v>Africa</v>
      </c>
      <c r="U58" s="152">
        <f>VLOOKUP(B58,'INFORM Severity - hidden'!$C$5:$V$300,20,FALSE)</f>
        <v>45531</v>
      </c>
    </row>
    <row r="59" spans="1:21" x14ac:dyDescent="0.35">
      <c r="A59" s="148" t="str">
        <f t="array" ref="A59">IFERROR(INDEX(Lists!$B$2:$B$200,SMALL(IF(Lists!$I$2:$I$200="Individual",ROW(Lists!$B$2:$B$200)),ROW(55:55))-1,1),"")</f>
        <v>Syrian refugees in Lebanon</v>
      </c>
      <c r="B59" s="149" t="str">
        <f>VLOOKUP(A59,Lists!$B$2:$G$200,2,FALSE)</f>
        <v>LBN002</v>
      </c>
      <c r="C59" s="149" t="str">
        <f>VLOOKUP(B59,'INFORM Severity - hidden'!$C$5:$D$200,2,FALSE)</f>
        <v>Lebanon</v>
      </c>
      <c r="D59" s="149" t="str">
        <f>VLOOKUP(A59,Lists!$B$2:$G$200,3,FALSE)</f>
        <v>LBN</v>
      </c>
      <c r="E59" s="150" t="str">
        <f>VLOOKUP(A59,Lists!$B$2:$G$200,5,FALSE)</f>
        <v>Displacement</v>
      </c>
      <c r="F59" s="144">
        <f t="shared" si="5"/>
        <v>3.2</v>
      </c>
      <c r="G59" s="145">
        <f t="shared" si="6"/>
        <v>4</v>
      </c>
      <c r="H59" s="145" t="str">
        <f t="shared" si="7"/>
        <v>High</v>
      </c>
      <c r="I59" s="146" t="str">
        <f>INDEX(Trends!$D$3:$D$404,MATCH(B59,Trends!$C$3:$C$404,0))</f>
        <v>Stable</v>
      </c>
      <c r="J59" s="145" t="str">
        <f>VLOOKUP($B59,Reliability!$A$3:$I$300,9,FALSE)</f>
        <v>Very High</v>
      </c>
      <c r="K59" s="147">
        <f t="shared" si="8"/>
        <v>3.8</v>
      </c>
      <c r="L59" s="147">
        <f>VLOOKUP($B59,'Impact of the crisis'!$C$6:$N$300,12,FALSE)</f>
        <v>3.6</v>
      </c>
      <c r="M59" s="147">
        <f>VLOOKUP($B59,'Impact of the crisis'!$C$6:$AB$300,26,FALSE)</f>
        <v>3.9</v>
      </c>
      <c r="N59" s="147">
        <f>VLOOKUP($B59,'Conditions of people affected'!$C$6:$R$300,16,FALSE)</f>
        <v>3.3</v>
      </c>
      <c r="O59" s="147">
        <f>VLOOKUP($B59,'Conditions of people affected'!$C$6:$R$300,9,FALSE)</f>
        <v>3.6</v>
      </c>
      <c r="P59" s="147">
        <f>VLOOKUP($B59,'Conditions of people affected'!$C$6:$R$300,15,FALSE)</f>
        <v>3</v>
      </c>
      <c r="Q59" s="147">
        <f t="shared" si="9"/>
        <v>2.7</v>
      </c>
      <c r="R59" s="147">
        <f>VLOOKUP($B59,'Complexity of the crisis'!$C$6:$AN$300,22,FALSE)</f>
        <v>2.9</v>
      </c>
      <c r="S59" s="147">
        <f>VLOOKUP($B59,'Complexity of the crisis'!$C$6:$AN$300,38,FALSE)</f>
        <v>2.5</v>
      </c>
      <c r="T59" s="151" t="str">
        <f>VLOOKUP(B59,Lists!$C$3:$E$300,3,FALSE)</f>
        <v>Middle east</v>
      </c>
      <c r="U59" s="152">
        <f>VLOOKUP(B59,'INFORM Severity - hidden'!$C$5:$V$300,20,FALSE)</f>
        <v>45525</v>
      </c>
    </row>
    <row r="60" spans="1:21" x14ac:dyDescent="0.35">
      <c r="A60" s="148" t="str">
        <f t="array" ref="A60">IFERROR(INDEX(Lists!$B$2:$B$200,SMALL(IF(Lists!$I$2:$I$200="Individual",ROW(Lists!$B$2:$B$200)),ROW(56:56))-1,1),"")</f>
        <v>Complex crisis in Lebanon</v>
      </c>
      <c r="B60" s="149" t="str">
        <f>VLOOKUP(A60,Lists!$B$2:$G$200,2,FALSE)</f>
        <v>LBN006</v>
      </c>
      <c r="C60" s="149" t="str">
        <f>VLOOKUP(B60,'INFORM Severity - hidden'!$C$5:$D$200,2,FALSE)</f>
        <v>Lebanon</v>
      </c>
      <c r="D60" s="149" t="str">
        <f>VLOOKUP(A60,Lists!$B$2:$G$200,3,FALSE)</f>
        <v>LBN</v>
      </c>
      <c r="E60" s="150" t="str">
        <f>VLOOKUP(A60,Lists!$B$2:$G$200,5,FALSE)</f>
        <v>Socio-political,Violence,Tecnological Disaster,Displacement</v>
      </c>
      <c r="F60" s="144">
        <f t="shared" si="5"/>
        <v>3.7</v>
      </c>
      <c r="G60" s="145">
        <f t="shared" si="6"/>
        <v>4</v>
      </c>
      <c r="H60" s="145" t="str">
        <f t="shared" si="7"/>
        <v>High</v>
      </c>
      <c r="I60" s="146" t="str">
        <f>INDEX(Trends!$D$3:$D$404,MATCH(B60,Trends!$C$3:$C$404,0))</f>
        <v>Increasing</v>
      </c>
      <c r="J60" s="145" t="str">
        <f>VLOOKUP($B60,Reliability!$A$3:$I$300,9,FALSE)</f>
        <v>Very High</v>
      </c>
      <c r="K60" s="147">
        <f t="shared" si="8"/>
        <v>3.7</v>
      </c>
      <c r="L60" s="147">
        <f>VLOOKUP($B60,'Impact of the crisis'!$C$6:$N$300,12,FALSE)</f>
        <v>3.6</v>
      </c>
      <c r="M60" s="147">
        <f>VLOOKUP($B60,'Impact of the crisis'!$C$6:$AB$300,26,FALSE)</f>
        <v>3.7</v>
      </c>
      <c r="N60" s="147">
        <f>VLOOKUP($B60,'Conditions of people affected'!$C$6:$R$300,16,FALSE)</f>
        <v>4.1500000000000004</v>
      </c>
      <c r="O60" s="147">
        <f>VLOOKUP($B60,'Conditions of people affected'!$C$6:$R$300,9,FALSE)</f>
        <v>4.3</v>
      </c>
      <c r="P60" s="147">
        <f>VLOOKUP($B60,'Conditions of people affected'!$C$6:$R$300,15,FALSE)</f>
        <v>4</v>
      </c>
      <c r="Q60" s="147">
        <f t="shared" si="9"/>
        <v>3</v>
      </c>
      <c r="R60" s="147">
        <f>VLOOKUP($B60,'Complexity of the crisis'!$C$6:$AN$300,22,FALSE)</f>
        <v>2.9</v>
      </c>
      <c r="S60" s="147">
        <f>VLOOKUP($B60,'Complexity of the crisis'!$C$6:$AN$300,38,FALSE)</f>
        <v>3</v>
      </c>
      <c r="T60" s="151" t="str">
        <f>VLOOKUP(B60,Lists!$C$3:$E$300,3,FALSE)</f>
        <v>Middle east</v>
      </c>
      <c r="U60" s="152">
        <f>VLOOKUP(B60,'INFORM Severity - hidden'!$C$5:$V$300,20,FALSE)</f>
        <v>45525</v>
      </c>
    </row>
    <row r="61" spans="1:21" x14ac:dyDescent="0.35">
      <c r="A61" s="148" t="str">
        <f t="array" ref="A61">IFERROR(INDEX(Lists!$B$2:$B$200,SMALL(IF(Lists!$I$2:$I$200="Individual",ROW(Lists!$B$2:$B$200)),ROW(57:57))-1,1),"")</f>
        <v>Complex crisis in Libya</v>
      </c>
      <c r="B61" s="149" t="str">
        <f>VLOOKUP(A61,Lists!$B$2:$G$200,2,FALSE)</f>
        <v>LBY001</v>
      </c>
      <c r="C61" s="149" t="str">
        <f>VLOOKUP(B61,'INFORM Severity - hidden'!$C$5:$D$200,2,FALSE)</f>
        <v>Libya</v>
      </c>
      <c r="D61" s="149" t="str">
        <f>VLOOKUP(A61,Lists!$B$2:$G$200,3,FALSE)</f>
        <v>LBY</v>
      </c>
      <c r="E61" s="150" t="str">
        <f>VLOOKUP(A61,Lists!$B$2:$G$200,5,FALSE)</f>
        <v>Conflict,Displacement,Socio-political</v>
      </c>
      <c r="F61" s="144">
        <f t="shared" si="5"/>
        <v>4</v>
      </c>
      <c r="G61" s="145">
        <f t="shared" si="6"/>
        <v>4</v>
      </c>
      <c r="H61" s="145" t="str">
        <f t="shared" si="7"/>
        <v>High</v>
      </c>
      <c r="I61" s="146" t="str">
        <f>INDEX(Trends!$D$3:$D$404,MATCH(B61,Trends!$C$3:$C$404,0))</f>
        <v>Increasing</v>
      </c>
      <c r="J61" s="145" t="str">
        <f>VLOOKUP($B61,Reliability!$A$3:$I$300,9,FALSE)</f>
        <v>Very High</v>
      </c>
      <c r="K61" s="147">
        <f t="shared" si="8"/>
        <v>4.5</v>
      </c>
      <c r="L61" s="147">
        <f>VLOOKUP($B61,'Impact of the crisis'!$C$6:$N$300,12,FALSE)</f>
        <v>4.5999999999999996</v>
      </c>
      <c r="M61" s="147">
        <f>VLOOKUP($B61,'Impact of the crisis'!$C$6:$AB$300,26,FALSE)</f>
        <v>4.4000000000000004</v>
      </c>
      <c r="N61" s="147">
        <f>VLOOKUP($B61,'Conditions of people affected'!$C$6:$R$300,16,FALSE)</f>
        <v>3.7</v>
      </c>
      <c r="O61" s="147">
        <f>VLOOKUP($B61,'Conditions of people affected'!$C$6:$R$300,9,FALSE)</f>
        <v>3.4</v>
      </c>
      <c r="P61" s="147">
        <f>VLOOKUP($B61,'Conditions of people affected'!$C$6:$R$300,15,FALSE)</f>
        <v>4</v>
      </c>
      <c r="Q61" s="147">
        <f t="shared" si="9"/>
        <v>4</v>
      </c>
      <c r="R61" s="147">
        <f>VLOOKUP($B61,'Complexity of the crisis'!$C$6:$AN$300,22,FALSE)</f>
        <v>3.3</v>
      </c>
      <c r="S61" s="147">
        <f>VLOOKUP($B61,'Complexity of the crisis'!$C$6:$AN$300,38,FALSE)</f>
        <v>4.5</v>
      </c>
      <c r="T61" s="151" t="str">
        <f>VLOOKUP(B61,Lists!$C$3:$E$300,3,FALSE)</f>
        <v>Africa</v>
      </c>
      <c r="U61" s="152">
        <f>VLOOKUP(B61,'INFORM Severity - hidden'!$C$5:$V$300,20,FALSE)</f>
        <v>45529</v>
      </c>
    </row>
    <row r="62" spans="1:21" x14ac:dyDescent="0.35">
      <c r="A62" s="148" t="str">
        <f t="array" ref="A62">IFERROR(INDEX(Lists!$B$2:$B$200,SMALL(IF(Lists!$I$2:$I$200="Individual",ROW(Lists!$B$2:$B$200)),ROW(58:58))-1,1),"")</f>
        <v>Mixed migration flows in Libya</v>
      </c>
      <c r="B62" s="149" t="str">
        <f>VLOOKUP(A62,Lists!$B$2:$G$200,2,FALSE)</f>
        <v>LBY002</v>
      </c>
      <c r="C62" s="149" t="str">
        <f>VLOOKUP(B62,'INFORM Severity - hidden'!$C$5:$D$200,2,FALSE)</f>
        <v>Libya</v>
      </c>
      <c r="D62" s="149" t="str">
        <f>VLOOKUP(A62,Lists!$B$2:$G$200,3,FALSE)</f>
        <v>LBY</v>
      </c>
      <c r="E62" s="150" t="str">
        <f>VLOOKUP(A62,Lists!$B$2:$G$200,5,FALSE)</f>
        <v>Displacement</v>
      </c>
      <c r="F62" s="144">
        <f t="shared" si="5"/>
        <v>3.5</v>
      </c>
      <c r="G62" s="145">
        <f t="shared" si="6"/>
        <v>4</v>
      </c>
      <c r="H62" s="145" t="str">
        <f t="shared" si="7"/>
        <v>High</v>
      </c>
      <c r="I62" s="146" t="str">
        <f>INDEX(Trends!$D$3:$D$404,MATCH(B62,Trends!$C$3:$C$404,0))</f>
        <v>Increasing</v>
      </c>
      <c r="J62" s="145" t="str">
        <f>VLOOKUP($B62,Reliability!$A$3:$I$300,9,FALSE)</f>
        <v>High</v>
      </c>
      <c r="K62" s="147">
        <f t="shared" si="8"/>
        <v>3.9</v>
      </c>
      <c r="L62" s="147">
        <f>VLOOKUP($B62,'Impact of the crisis'!$C$6:$N$300,12,FALSE)</f>
        <v>4.5999999999999996</v>
      </c>
      <c r="M62" s="147">
        <f>VLOOKUP($B62,'Impact of the crisis'!$C$6:$AB$300,26,FALSE)</f>
        <v>3.4</v>
      </c>
      <c r="N62" s="147">
        <f>VLOOKUP($B62,'Conditions of people affected'!$C$6:$R$300,16,FALSE)</f>
        <v>3.1</v>
      </c>
      <c r="O62" s="147">
        <f>VLOOKUP($B62,'Conditions of people affected'!$C$6:$R$300,9,FALSE)</f>
        <v>3.2</v>
      </c>
      <c r="P62" s="147">
        <f>VLOOKUP($B62,'Conditions of people affected'!$C$6:$R$300,15,FALSE)</f>
        <v>3</v>
      </c>
      <c r="Q62" s="147">
        <f t="shared" si="9"/>
        <v>3.7</v>
      </c>
      <c r="R62" s="147">
        <f>VLOOKUP($B62,'Complexity of the crisis'!$C$6:$AN$300,22,FALSE)</f>
        <v>3.3</v>
      </c>
      <c r="S62" s="147">
        <f>VLOOKUP($B62,'Complexity of the crisis'!$C$6:$AN$300,38,FALSE)</f>
        <v>4</v>
      </c>
      <c r="T62" s="151" t="str">
        <f>VLOOKUP(B62,Lists!$C$3:$E$300,3,FALSE)</f>
        <v>Africa</v>
      </c>
      <c r="U62" s="152">
        <f>VLOOKUP(B62,'INFORM Severity - hidden'!$C$5:$V$300,20,FALSE)</f>
        <v>45529</v>
      </c>
    </row>
    <row r="63" spans="1:21" x14ac:dyDescent="0.35">
      <c r="A63" s="148" t="str">
        <f t="array" ref="A63">IFERROR(INDEX(Lists!$B$2:$B$200,SMALL(IF(Lists!$I$2:$I$200="Individual",ROW(Lists!$B$2:$B$200)),ROW(59:59))-1,1),"")</f>
        <v>Storm Daniel and floods in Libya</v>
      </c>
      <c r="B63" s="149" t="str">
        <f>VLOOKUP(A63,Lists!$B$2:$G$200,2,FALSE)</f>
        <v>LBY003</v>
      </c>
      <c r="C63" s="149" t="str">
        <f>VLOOKUP(B63,'INFORM Severity - hidden'!$C$5:$D$200,2,FALSE)</f>
        <v>Libya</v>
      </c>
      <c r="D63" s="149" t="str">
        <f>VLOOKUP(A63,Lists!$B$2:$G$200,3,FALSE)</f>
        <v>LBY</v>
      </c>
      <c r="E63" s="150" t="str">
        <f>VLOOKUP(A63,Lists!$B$2:$G$200,5,FALSE)</f>
        <v>Floods,Other seasonal event</v>
      </c>
      <c r="F63" s="144">
        <f t="shared" si="5"/>
        <v>3</v>
      </c>
      <c r="G63" s="145">
        <f t="shared" si="6"/>
        <v>3</v>
      </c>
      <c r="H63" s="145" t="str">
        <f t="shared" si="7"/>
        <v>Medium</v>
      </c>
      <c r="I63" s="146" t="str">
        <f>INDEX(Trends!$D$3:$D$404,MATCH(B63,Trends!$C$3:$C$404,0))</f>
        <v>Stable</v>
      </c>
      <c r="J63" s="145" t="str">
        <f>VLOOKUP($B63,Reliability!$A$3:$I$300,9,FALSE)</f>
        <v>Very High</v>
      </c>
      <c r="K63" s="147">
        <f t="shared" si="8"/>
        <v>1.7</v>
      </c>
      <c r="L63" s="147">
        <f>VLOOKUP($B63,'Impact of the crisis'!$C$6:$N$300,12,FALSE)</f>
        <v>1.4</v>
      </c>
      <c r="M63" s="147">
        <f>VLOOKUP($B63,'Impact of the crisis'!$C$6:$AB$300,26,FALSE)</f>
        <v>1.8</v>
      </c>
      <c r="N63" s="147">
        <f>VLOOKUP($B63,'Conditions of people affected'!$C$6:$R$300,16,FALSE)</f>
        <v>3.1</v>
      </c>
      <c r="O63" s="147">
        <f>VLOOKUP($B63,'Conditions of people affected'!$C$6:$R$300,9,FALSE)</f>
        <v>3.2</v>
      </c>
      <c r="P63" s="147">
        <f>VLOOKUP($B63,'Conditions of people affected'!$C$6:$R$300,15,FALSE)</f>
        <v>3</v>
      </c>
      <c r="Q63" s="147">
        <f t="shared" si="9"/>
        <v>3.7</v>
      </c>
      <c r="R63" s="147">
        <f>VLOOKUP($B63,'Complexity of the crisis'!$C$6:$AN$300,22,FALSE)</f>
        <v>3.3</v>
      </c>
      <c r="S63" s="147">
        <f>VLOOKUP($B63,'Complexity of the crisis'!$C$6:$AN$300,38,FALSE)</f>
        <v>4</v>
      </c>
      <c r="T63" s="151" t="str">
        <f>VLOOKUP(B63,Lists!$C$3:$E$300,3,FALSE)</f>
        <v>Africa</v>
      </c>
      <c r="U63" s="152">
        <f>VLOOKUP(B63,'INFORM Severity - hidden'!$C$5:$V$300,20,FALSE)</f>
        <v>45529</v>
      </c>
    </row>
    <row r="64" spans="1:21" x14ac:dyDescent="0.35">
      <c r="A64" s="148" t="str">
        <f t="array" ref="A64">IFERROR(INDEX(Lists!$B$2:$B$200,SMALL(IF(Lists!$I$2:$I$200="Individual",ROW(Lists!$B$2:$B$200)),ROW(60:60))-1,1),"")</f>
        <v>Refugees from Sudan in Libya</v>
      </c>
      <c r="B64" s="149" t="str">
        <f>VLOOKUP(A64,Lists!$B$2:$G$200,2,FALSE)</f>
        <v>LBY004</v>
      </c>
      <c r="C64" s="149" t="str">
        <f>VLOOKUP(B64,'INFORM Severity - hidden'!$C$5:$D$200,2,FALSE)</f>
        <v>Libya</v>
      </c>
      <c r="D64" s="149" t="str">
        <f>VLOOKUP(A64,Lists!$B$2:$G$200,3,FALSE)</f>
        <v>LBY</v>
      </c>
      <c r="E64" s="150" t="str">
        <f>VLOOKUP(A64,Lists!$B$2:$G$200,5,FALSE)</f>
        <v>Conflict</v>
      </c>
      <c r="F64" s="144">
        <f t="shared" si="5"/>
        <v>2.6</v>
      </c>
      <c r="G64" s="145">
        <f t="shared" si="6"/>
        <v>3</v>
      </c>
      <c r="H64" s="145" t="str">
        <f t="shared" si="7"/>
        <v>Medium</v>
      </c>
      <c r="I64" s="146" t="str">
        <f>INDEX(Trends!$D$3:$D$404,MATCH(B64,Trends!$C$3:$C$404,0))</f>
        <v>-</v>
      </c>
      <c r="J64" s="145" t="str">
        <f>VLOOKUP($B64,Reliability!$A$3:$I$300,9,FALSE)</f>
        <v>Very High</v>
      </c>
      <c r="K64" s="147">
        <f t="shared" si="8"/>
        <v>2.4</v>
      </c>
      <c r="L64" s="147">
        <f>VLOOKUP($B64,'Impact of the crisis'!$C$6:$N$300,12,FALSE)</f>
        <v>2.8</v>
      </c>
      <c r="M64" s="147">
        <f>VLOOKUP($B64,'Impact of the crisis'!$C$6:$AB$300,26,FALSE)</f>
        <v>2.2000000000000002</v>
      </c>
      <c r="N64" s="147">
        <f>VLOOKUP($B64,'Conditions of people affected'!$C$6:$R$300,16,FALSE)</f>
        <v>2.6</v>
      </c>
      <c r="O64" s="147">
        <f>VLOOKUP($B64,'Conditions of people affected'!$C$6:$R$300,9,FALSE)</f>
        <v>2.2000000000000002</v>
      </c>
      <c r="P64" s="147">
        <f>VLOOKUP($B64,'Conditions of people affected'!$C$6:$R$300,15,FALSE)</f>
        <v>3</v>
      </c>
      <c r="Q64" s="147">
        <f t="shared" si="9"/>
        <v>2.9</v>
      </c>
      <c r="R64" s="147">
        <f>VLOOKUP($B64,'Complexity of the crisis'!$C$6:$AN$300,22,FALSE)</f>
        <v>3.3</v>
      </c>
      <c r="S64" s="147">
        <f>VLOOKUP($B64,'Complexity of the crisis'!$C$6:$AN$300,38,FALSE)</f>
        <v>2.5</v>
      </c>
      <c r="T64" s="151" t="str">
        <f>VLOOKUP(B64,Lists!$C$3:$E$300,3,FALSE)</f>
        <v>Africa</v>
      </c>
      <c r="U64" s="152">
        <f>VLOOKUP(B64,'INFORM Severity - hidden'!$C$5:$V$300,20,FALSE)</f>
        <v>45529</v>
      </c>
    </row>
    <row r="65" spans="1:21" x14ac:dyDescent="0.35">
      <c r="A65" s="148" t="str">
        <f t="array" ref="A65">IFERROR(INDEX(Lists!$B$2:$B$200,SMALL(IF(Lists!$I$2:$I$200="Individual",ROW(Lists!$B$2:$B$200)),ROW(61:61))-1,1),"")</f>
        <v>2024 Floods and Monsoon Rain</v>
      </c>
      <c r="B65" s="149" t="str">
        <f>VLOOKUP(A65,Lists!$B$2:$G$200,2,FALSE)</f>
        <v>LKA004</v>
      </c>
      <c r="C65" s="149" t="str">
        <f>VLOOKUP(B65,'INFORM Severity - hidden'!$C$5:$D$200,2,FALSE)</f>
        <v>Sri Lanka</v>
      </c>
      <c r="D65" s="149" t="str">
        <f>VLOOKUP(A65,Lists!$B$2:$G$200,3,FALSE)</f>
        <v>LKA</v>
      </c>
      <c r="E65" s="150" t="str">
        <f>VLOOKUP(A65,Lists!$B$2:$G$200,5,FALSE)</f>
        <v>Floods</v>
      </c>
      <c r="F65" s="144">
        <f t="shared" si="5"/>
        <v>1.7</v>
      </c>
      <c r="G65" s="145">
        <f t="shared" si="6"/>
        <v>2</v>
      </c>
      <c r="H65" s="145" t="str">
        <f t="shared" si="7"/>
        <v>Low</v>
      </c>
      <c r="I65" s="146" t="str">
        <f>INDEX(Trends!$D$3:$D$404,MATCH(B65,Trends!$C$3:$C$404,0))</f>
        <v>-</v>
      </c>
      <c r="J65" s="145" t="str">
        <f>VLOOKUP($B65,Reliability!$A$3:$I$300,9,FALSE)</f>
        <v>Very High</v>
      </c>
      <c r="K65" s="147">
        <f t="shared" si="8"/>
        <v>1.8</v>
      </c>
      <c r="L65" s="147">
        <f>VLOOKUP($B65,'Impact of the crisis'!$C$6:$N$300,12,FALSE)</f>
        <v>2.2000000000000002</v>
      </c>
      <c r="M65" s="147">
        <f>VLOOKUP($B65,'Impact of the crisis'!$C$6:$AB$300,26,FALSE)</f>
        <v>1.6</v>
      </c>
      <c r="N65" s="147">
        <f>VLOOKUP($B65,'Conditions of people affected'!$C$6:$R$300,16,FALSE)</f>
        <v>1.25</v>
      </c>
      <c r="O65" s="147">
        <f>VLOOKUP($B65,'Conditions of people affected'!$C$6:$R$300,9,FALSE)</f>
        <v>1.5</v>
      </c>
      <c r="P65" s="147">
        <f>VLOOKUP($B65,'Conditions of people affected'!$C$6:$R$300,15,FALSE)</f>
        <v>1</v>
      </c>
      <c r="Q65" s="147">
        <f t="shared" si="9"/>
        <v>2.2000000000000002</v>
      </c>
      <c r="R65" s="147">
        <f>VLOOKUP($B65,'Complexity of the crisis'!$C$6:$AN$300,22,FALSE)</f>
        <v>2.4</v>
      </c>
      <c r="S65" s="147">
        <f>VLOOKUP($B65,'Complexity of the crisis'!$C$6:$AN$300,38,FALSE)</f>
        <v>2</v>
      </c>
      <c r="T65" s="151" t="str">
        <f>VLOOKUP(B65,Lists!$C$3:$E$300,3,FALSE)</f>
        <v>Asia</v>
      </c>
      <c r="U65" s="152">
        <f>VLOOKUP(B65,'INFORM Severity - hidden'!$C$5:$V$300,20,FALSE)</f>
        <v>45529</v>
      </c>
    </row>
    <row r="66" spans="1:21" x14ac:dyDescent="0.35">
      <c r="A66" s="148" t="str">
        <f t="array" ref="A66">IFERROR(INDEX(Lists!$B$2:$B$200,SMALL(IF(Lists!$I$2:$I$200="Individual",ROW(Lists!$B$2:$B$200)),ROW(62:62))-1,1),"")</f>
        <v>Food security crisis in Lesotho</v>
      </c>
      <c r="B66" s="149" t="str">
        <f>VLOOKUP(A66,Lists!$B$2:$G$200,2,FALSE)</f>
        <v>LSO004</v>
      </c>
      <c r="C66" s="149" t="str">
        <f>VLOOKUP(B66,'INFORM Severity - hidden'!$C$5:$D$200,2,FALSE)</f>
        <v>Lesotho</v>
      </c>
      <c r="D66" s="149" t="str">
        <f>VLOOKUP(A66,Lists!$B$2:$G$200,3,FALSE)</f>
        <v>LSO</v>
      </c>
      <c r="E66" s="150" t="str">
        <f>VLOOKUP(A66,Lists!$B$2:$G$200,5,FALSE)</f>
        <v>Drought</v>
      </c>
      <c r="F66" s="144">
        <f t="shared" si="5"/>
        <v>2.1</v>
      </c>
      <c r="G66" s="145">
        <f t="shared" si="6"/>
        <v>3</v>
      </c>
      <c r="H66" s="145" t="str">
        <f t="shared" si="7"/>
        <v>Medium</v>
      </c>
      <c r="I66" s="146" t="str">
        <f>INDEX(Trends!$D$3:$D$404,MATCH(B66,Trends!$C$3:$C$404,0))</f>
        <v>-</v>
      </c>
      <c r="J66" s="145" t="str">
        <f>VLOOKUP($B66,Reliability!$A$3:$I$300,9,FALSE)</f>
        <v>High</v>
      </c>
      <c r="K66" s="147">
        <f t="shared" si="8"/>
        <v>2.1</v>
      </c>
      <c r="L66" s="147">
        <f>VLOOKUP($B66,'Impact of the crisis'!$C$6:$N$300,12,FALSE)</f>
        <v>3</v>
      </c>
      <c r="M66" s="147">
        <f>VLOOKUP($B66,'Impact of the crisis'!$C$6:$AB$300,26,FALSE)</f>
        <v>1.5</v>
      </c>
      <c r="N66" s="147">
        <f>VLOOKUP($B66,'Conditions of people affected'!$C$6:$R$300,16,FALSE)</f>
        <v>2.7</v>
      </c>
      <c r="O66" s="147">
        <f>VLOOKUP($B66,'Conditions of people affected'!$C$6:$R$300,9,FALSE)</f>
        <v>2.4</v>
      </c>
      <c r="P66" s="147">
        <f>VLOOKUP($B66,'Conditions of people affected'!$C$6:$R$300,15,FALSE)</f>
        <v>3</v>
      </c>
      <c r="Q66" s="147">
        <f t="shared" si="9"/>
        <v>1</v>
      </c>
      <c r="R66" s="147">
        <f>VLOOKUP($B66,'Complexity of the crisis'!$C$6:$AN$300,22,FALSE)</f>
        <v>1.4</v>
      </c>
      <c r="S66" s="147">
        <f>VLOOKUP($B66,'Complexity of the crisis'!$C$6:$AN$300,38,FALSE)</f>
        <v>0.5</v>
      </c>
      <c r="T66" s="151" t="str">
        <f>VLOOKUP(B66,Lists!$C$3:$E$300,3,FALSE)</f>
        <v>Africa</v>
      </c>
      <c r="U66" s="152">
        <f>VLOOKUP(B66,'INFORM Severity - hidden'!$C$5:$V$300,20,FALSE)</f>
        <v>45530</v>
      </c>
    </row>
    <row r="67" spans="1:21" x14ac:dyDescent="0.35">
      <c r="A67" s="148" t="str">
        <f t="array" ref="A67">IFERROR(INDEX(Lists!$B$2:$B$200,SMALL(IF(Lists!$I$2:$I$200="Individual",ROW(Lists!$B$2:$B$200)),ROW(63:63))-1,1),"")</f>
        <v>Displacement from Russia-Ukraine conflict in Lithuania</v>
      </c>
      <c r="B67" s="149" t="str">
        <f>VLOOKUP(A67,Lists!$B$2:$G$200,2,FALSE)</f>
        <v>LTU002</v>
      </c>
      <c r="C67" s="149" t="str">
        <f>VLOOKUP(B67,'INFORM Severity - hidden'!$C$5:$D$200,2,FALSE)</f>
        <v>Lithuania</v>
      </c>
      <c r="D67" s="149" t="str">
        <f>VLOOKUP(A67,Lists!$B$2:$G$200,3,FALSE)</f>
        <v>LTU</v>
      </c>
      <c r="E67" s="150" t="str">
        <f>VLOOKUP(A67,Lists!$B$2:$G$200,5,FALSE)</f>
        <v>Conflict,Displacement</v>
      </c>
      <c r="F67" s="144">
        <f t="shared" si="5"/>
        <v>1.3</v>
      </c>
      <c r="G67" s="145">
        <f t="shared" si="6"/>
        <v>2</v>
      </c>
      <c r="H67" s="145" t="str">
        <f t="shared" si="7"/>
        <v>Low</v>
      </c>
      <c r="I67" s="146" t="str">
        <f>INDEX(Trends!$D$3:$D$404,MATCH(B67,Trends!$C$3:$C$404,0))</f>
        <v>Stable</v>
      </c>
      <c r="J67" s="145" t="str">
        <f>VLOOKUP($B67,Reliability!$A$3:$I$300,9,FALSE)</f>
        <v>Very High</v>
      </c>
      <c r="K67" s="147">
        <f t="shared" si="8"/>
        <v>2.2999999999999998</v>
      </c>
      <c r="L67" s="147">
        <f>VLOOKUP($B67,'Impact of the crisis'!$C$6:$N$300,12,FALSE)</f>
        <v>3.7</v>
      </c>
      <c r="M67" s="147">
        <f>VLOOKUP($B67,'Impact of the crisis'!$C$6:$AB$300,26,FALSE)</f>
        <v>1.3</v>
      </c>
      <c r="N67" s="147">
        <f>VLOOKUP($B67,'Conditions of people affected'!$C$6:$R$300,16,FALSE)</f>
        <v>1.05</v>
      </c>
      <c r="O67" s="147">
        <f>VLOOKUP($B67,'Conditions of people affected'!$C$6:$R$300,9,FALSE)</f>
        <v>1.1000000000000001</v>
      </c>
      <c r="P67" s="147">
        <f>VLOOKUP($B67,'Conditions of people affected'!$C$6:$R$300,15,FALSE)</f>
        <v>1</v>
      </c>
      <c r="Q67" s="147">
        <f t="shared" si="9"/>
        <v>0.9</v>
      </c>
      <c r="R67" s="147">
        <f>VLOOKUP($B67,'Complexity of the crisis'!$C$6:$AN$300,22,FALSE)</f>
        <v>0.8</v>
      </c>
      <c r="S67" s="147">
        <f>VLOOKUP($B67,'Complexity of the crisis'!$C$6:$AN$300,38,FALSE)</f>
        <v>1</v>
      </c>
      <c r="T67" s="151" t="str">
        <f>VLOOKUP(B67,Lists!$C$3:$E$300,3,FALSE)</f>
        <v>Europe</v>
      </c>
      <c r="U67" s="152">
        <f>VLOOKUP(B67,'INFORM Severity - hidden'!$C$5:$V$300,20,FALSE)</f>
        <v>45526</v>
      </c>
    </row>
    <row r="68" spans="1:21" x14ac:dyDescent="0.35">
      <c r="A68" s="148" t="str">
        <f t="array" ref="A68">IFERROR(INDEX(Lists!$B$2:$B$200,SMALL(IF(Lists!$I$2:$I$200="Individual",ROW(Lists!$B$2:$B$200)),ROW(64:64))-1,1),"")</f>
        <v>Displacement from Russia-Ukraine conflict in Latvia</v>
      </c>
      <c r="B68" s="149" t="str">
        <f>VLOOKUP(A68,Lists!$B$2:$G$200,2,FALSE)</f>
        <v>LVA002</v>
      </c>
      <c r="C68" s="149" t="str">
        <f>VLOOKUP(B68,'INFORM Severity - hidden'!$C$5:$D$200,2,FALSE)</f>
        <v>Latvia</v>
      </c>
      <c r="D68" s="149" t="str">
        <f>VLOOKUP(A68,Lists!$B$2:$G$200,3,FALSE)</f>
        <v>LVA</v>
      </c>
      <c r="E68" s="150" t="str">
        <f>VLOOKUP(A68,Lists!$B$2:$G$200,5,FALSE)</f>
        <v>Conflict,Displacement</v>
      </c>
      <c r="F68" s="144">
        <f t="shared" si="5"/>
        <v>1.3</v>
      </c>
      <c r="G68" s="145">
        <f t="shared" si="6"/>
        <v>2</v>
      </c>
      <c r="H68" s="145" t="str">
        <f t="shared" si="7"/>
        <v>Low</v>
      </c>
      <c r="I68" s="146" t="str">
        <f>INDEX(Trends!$D$3:$D$404,MATCH(B68,Trends!$C$3:$C$404,0))</f>
        <v>Stable</v>
      </c>
      <c r="J68" s="145" t="str">
        <f>VLOOKUP($B68,Reliability!$A$3:$I$300,9,FALSE)</f>
        <v>Very High</v>
      </c>
      <c r="K68" s="147">
        <f t="shared" si="8"/>
        <v>2.2000000000000002</v>
      </c>
      <c r="L68" s="147">
        <f>VLOOKUP($B68,'Impact of the crisis'!$C$6:$N$300,12,FALSE)</f>
        <v>3.5</v>
      </c>
      <c r="M68" s="147">
        <f>VLOOKUP($B68,'Impact of the crisis'!$C$6:$AB$300,26,FALSE)</f>
        <v>1.4</v>
      </c>
      <c r="N68" s="147">
        <f>VLOOKUP($B68,'Conditions of people affected'!$C$6:$R$300,16,FALSE)</f>
        <v>1.05</v>
      </c>
      <c r="O68" s="147">
        <f>VLOOKUP($B68,'Conditions of people affected'!$C$6:$R$300,9,FALSE)</f>
        <v>1.1000000000000001</v>
      </c>
      <c r="P68" s="147">
        <f>VLOOKUP($B68,'Conditions of people affected'!$C$6:$R$300,15,FALSE)</f>
        <v>1</v>
      </c>
      <c r="Q68" s="147">
        <f t="shared" si="9"/>
        <v>1</v>
      </c>
      <c r="R68" s="147">
        <f>VLOOKUP($B68,'Complexity of the crisis'!$C$6:$AN$300,22,FALSE)</f>
        <v>1</v>
      </c>
      <c r="S68" s="147">
        <f>VLOOKUP($B68,'Complexity of the crisis'!$C$6:$AN$300,38,FALSE)</f>
        <v>1</v>
      </c>
      <c r="T68" s="151" t="str">
        <f>VLOOKUP(B68,Lists!$C$3:$E$300,3,FALSE)</f>
        <v>Europe</v>
      </c>
      <c r="U68" s="152">
        <f>VLOOKUP(B68,'INFORM Severity - hidden'!$C$5:$V$300,20,FALSE)</f>
        <v>45526</v>
      </c>
    </row>
    <row r="69" spans="1:21" x14ac:dyDescent="0.35">
      <c r="A69" s="148" t="str">
        <f t="array" ref="A69">IFERROR(INDEX(Lists!$B$2:$B$200,SMALL(IF(Lists!$I$2:$I$200="Individual",ROW(Lists!$B$2:$B$200)),ROW(65:65))-1,1),"")</f>
        <v>Mixed migration flows in Morocco</v>
      </c>
      <c r="B69" s="149" t="str">
        <f>VLOOKUP(A69,Lists!$B$2:$G$200,2,FALSE)</f>
        <v>MAR002</v>
      </c>
      <c r="C69" s="149" t="str">
        <f>VLOOKUP(B69,'INFORM Severity - hidden'!$C$5:$D$200,2,FALSE)</f>
        <v>Morocco</v>
      </c>
      <c r="D69" s="149" t="str">
        <f>VLOOKUP(A69,Lists!$B$2:$G$200,3,FALSE)</f>
        <v>MAR</v>
      </c>
      <c r="E69" s="150" t="str">
        <f>VLOOKUP(A69,Lists!$B$2:$G$200,5,FALSE)</f>
        <v>Displacement</v>
      </c>
      <c r="F69" s="144">
        <f t="shared" ref="F69:F100" si="10">IF(OR(N69="x",K69="x"),"x",ROUND((5-GEOMEAN(((5-K69)/5*4+1),((5-N69)/5*4+1),((5-N69)/5*4+1)))/4*3.5+Q69*0.3,1))</f>
        <v>2.1</v>
      </c>
      <c r="G69" s="145">
        <f t="shared" ref="G69:G100" si="11">IF(F69="x","x",ROUNDUP(F69,0))</f>
        <v>3</v>
      </c>
      <c r="H69" s="145" t="str">
        <f t="shared" ref="H69:H100" si="12">IF(N69="x","x",IF(K69="x","x",(IF(G69=5,"Very High",IF(G69=4,"High",IF(G69=3,"Medium",IF(G69=2,"Low","Very Low")))))))</f>
        <v>Medium</v>
      </c>
      <c r="I69" s="146" t="str">
        <f>INDEX(Trends!$D$3:$D$404,MATCH(B69,Trends!$C$3:$C$404,0))</f>
        <v>Stable</v>
      </c>
      <c r="J69" s="145" t="str">
        <f>VLOOKUP($B69,Reliability!$A$3:$I$300,9,FALSE)</f>
        <v>High</v>
      </c>
      <c r="K69" s="147">
        <f t="shared" ref="K69:K100" si="13">IF(OR(M69="x",L69="x"),"x",ROUND((5-GEOMEAN(((5-L69)/5*4+1),((5-M69)/5*4+1),((5-M69)/5*4+1)))/4*5,1))</f>
        <v>3.5</v>
      </c>
      <c r="L69" s="147">
        <f>VLOOKUP($B69,'Impact of the crisis'!$C$6:$N$300,12,FALSE)</f>
        <v>4.9000000000000004</v>
      </c>
      <c r="M69" s="147">
        <f>VLOOKUP($B69,'Impact of the crisis'!$C$6:$AB$300,26,FALSE)</f>
        <v>2.2999999999999998</v>
      </c>
      <c r="N69" s="147">
        <f>VLOOKUP($B69,'Conditions of people affected'!$C$6:$R$300,16,FALSE)</f>
        <v>0.7</v>
      </c>
      <c r="O69" s="147">
        <f>VLOOKUP($B69,'Conditions of people affected'!$C$6:$R$300,9,FALSE)</f>
        <v>0.4</v>
      </c>
      <c r="P69" s="147">
        <f>VLOOKUP($B69,'Conditions of people affected'!$C$6:$R$300,15,FALSE)</f>
        <v>1</v>
      </c>
      <c r="Q69" s="147">
        <f t="shared" ref="Q69:Q100" si="14">IF(OR(S69="x",R69="x"),R69,ROUND((5-GEOMEAN(((5-R69)/5*4+1),((5-S69)/5*4+1)))/4*5,1))</f>
        <v>2.8</v>
      </c>
      <c r="R69" s="147">
        <f>VLOOKUP($B69,'Complexity of the crisis'!$C$6:$AN$300,22,FALSE)</f>
        <v>3.1</v>
      </c>
      <c r="S69" s="147">
        <f>VLOOKUP($B69,'Complexity of the crisis'!$C$6:$AN$300,38,FALSE)</f>
        <v>2.5</v>
      </c>
      <c r="T69" s="151" t="str">
        <f>VLOOKUP(B69,Lists!$C$3:$E$300,3,FALSE)</f>
        <v>Africa</v>
      </c>
      <c r="U69" s="152">
        <f>VLOOKUP(B69,'INFORM Severity - hidden'!$C$5:$V$300,20,FALSE)</f>
        <v>45530</v>
      </c>
    </row>
    <row r="70" spans="1:21" x14ac:dyDescent="0.35">
      <c r="A70" s="148" t="str">
        <f t="array" ref="A70">IFERROR(INDEX(Lists!$B$2:$B$200,SMALL(IF(Lists!$I$2:$I$200="Individual",ROW(Lists!$B$2:$B$200)),ROW(66:66))-1,1),"")</f>
        <v>Al Haouz Earthquake in Morocco</v>
      </c>
      <c r="B70" s="149" t="str">
        <f>VLOOKUP(A70,Lists!$B$2:$G$200,2,FALSE)</f>
        <v>MAR003</v>
      </c>
      <c r="C70" s="149" t="str">
        <f>VLOOKUP(B70,'INFORM Severity - hidden'!$C$5:$D$200,2,FALSE)</f>
        <v>Morocco</v>
      </c>
      <c r="D70" s="149" t="str">
        <f>VLOOKUP(A70,Lists!$B$2:$G$200,3,FALSE)</f>
        <v>MAR</v>
      </c>
      <c r="E70" s="150" t="str">
        <f>VLOOKUP(A70,Lists!$B$2:$G$200,5,FALSE)</f>
        <v>Earthquake</v>
      </c>
      <c r="F70" s="144">
        <f t="shared" si="10"/>
        <v>2.7</v>
      </c>
      <c r="G70" s="145">
        <f t="shared" si="11"/>
        <v>3</v>
      </c>
      <c r="H70" s="145" t="str">
        <f t="shared" si="12"/>
        <v>Medium</v>
      </c>
      <c r="I70" s="146" t="str">
        <f>INDEX(Trends!$D$3:$D$404,MATCH(B70,Trends!$C$3:$C$404,0))</f>
        <v>Decreasing</v>
      </c>
      <c r="J70" s="145" t="str">
        <f>VLOOKUP($B70,Reliability!$A$3:$I$300,9,FALSE)</f>
        <v>High</v>
      </c>
      <c r="K70" s="147">
        <f t="shared" si="13"/>
        <v>2.5</v>
      </c>
      <c r="L70" s="147">
        <f>VLOOKUP($B70,'Impact of the crisis'!$C$6:$N$300,12,FALSE)</f>
        <v>1.7</v>
      </c>
      <c r="M70" s="147">
        <f>VLOOKUP($B70,'Impact of the crisis'!$C$6:$AB$300,26,FALSE)</f>
        <v>2.8</v>
      </c>
      <c r="N70" s="147">
        <f>VLOOKUP($B70,'Conditions of people affected'!$C$6:$R$300,16,FALSE)</f>
        <v>2.9</v>
      </c>
      <c r="O70" s="147">
        <f>VLOOKUP($B70,'Conditions of people affected'!$C$6:$R$300,9,FALSE)</f>
        <v>2.8</v>
      </c>
      <c r="P70" s="147">
        <f>VLOOKUP($B70,'Conditions of people affected'!$C$6:$R$300,15,FALSE)</f>
        <v>3</v>
      </c>
      <c r="Q70" s="147">
        <f t="shared" si="14"/>
        <v>2.4</v>
      </c>
      <c r="R70" s="147">
        <f>VLOOKUP($B70,'Complexity of the crisis'!$C$6:$AN$300,22,FALSE)</f>
        <v>3.1</v>
      </c>
      <c r="S70" s="147">
        <f>VLOOKUP($B70,'Complexity of the crisis'!$C$6:$AN$300,38,FALSE)</f>
        <v>1.5</v>
      </c>
      <c r="T70" s="151" t="str">
        <f>VLOOKUP(B70,Lists!$C$3:$E$300,3,FALSE)</f>
        <v>Africa</v>
      </c>
      <c r="U70" s="152">
        <f>VLOOKUP(B70,'INFORM Severity - hidden'!$C$5:$V$300,20,FALSE)</f>
        <v>45530</v>
      </c>
    </row>
    <row r="71" spans="1:21" x14ac:dyDescent="0.35">
      <c r="A71" s="148" t="str">
        <f t="array" ref="A71">IFERROR(INDEX(Lists!$B$2:$B$200,SMALL(IF(Lists!$I$2:$I$200="Individual",ROW(Lists!$B$2:$B$200)),ROW(67:67))-1,1),"")</f>
        <v>DIsplacement from Russia-Ukraine conflict in Moldova</v>
      </c>
      <c r="B71" s="149" t="str">
        <f>VLOOKUP(A71,Lists!$B$2:$G$200,2,FALSE)</f>
        <v>MDA002</v>
      </c>
      <c r="C71" s="149" t="str">
        <f>VLOOKUP(B71,'INFORM Severity - hidden'!$C$5:$D$200,2,FALSE)</f>
        <v>Moldova</v>
      </c>
      <c r="D71" s="149" t="str">
        <f>VLOOKUP(A71,Lists!$B$2:$G$200,3,FALSE)</f>
        <v>MDA</v>
      </c>
      <c r="E71" s="150" t="str">
        <f>VLOOKUP(A71,Lists!$B$2:$G$200,5,FALSE)</f>
        <v>Displacement,Conflict</v>
      </c>
      <c r="F71" s="144">
        <f t="shared" si="10"/>
        <v>1.6</v>
      </c>
      <c r="G71" s="145">
        <f t="shared" si="11"/>
        <v>2</v>
      </c>
      <c r="H71" s="145" t="str">
        <f t="shared" si="12"/>
        <v>Low</v>
      </c>
      <c r="I71" s="146" t="str">
        <f>INDEX(Trends!$D$3:$D$404,MATCH(B71,Trends!$C$3:$C$404,0))</f>
        <v>Stable</v>
      </c>
      <c r="J71" s="145" t="str">
        <f>VLOOKUP($B71,Reliability!$A$3:$I$300,9,FALSE)</f>
        <v>Very High</v>
      </c>
      <c r="K71" s="147">
        <f t="shared" si="13"/>
        <v>2.2999999999999998</v>
      </c>
      <c r="L71" s="147">
        <f>VLOOKUP($B71,'Impact of the crisis'!$C$6:$N$300,12,FALSE)</f>
        <v>3.5</v>
      </c>
      <c r="M71" s="147">
        <f>VLOOKUP($B71,'Impact of the crisis'!$C$6:$AB$300,26,FALSE)</f>
        <v>1.6</v>
      </c>
      <c r="N71" s="147">
        <f>VLOOKUP($B71,'Conditions of people affected'!$C$6:$R$300,16,FALSE)</f>
        <v>1.4</v>
      </c>
      <c r="O71" s="147">
        <f>VLOOKUP($B71,'Conditions of people affected'!$C$6:$R$300,9,FALSE)</f>
        <v>1.8</v>
      </c>
      <c r="P71" s="147">
        <f>VLOOKUP($B71,'Conditions of people affected'!$C$6:$R$300,15,FALSE)</f>
        <v>1</v>
      </c>
      <c r="Q71" s="147">
        <f t="shared" si="14"/>
        <v>1.4</v>
      </c>
      <c r="R71" s="147">
        <f>VLOOKUP($B71,'Complexity of the crisis'!$C$6:$AN$300,22,FALSE)</f>
        <v>1.8</v>
      </c>
      <c r="S71" s="147">
        <f>VLOOKUP($B71,'Complexity of the crisis'!$C$6:$AN$300,38,FALSE)</f>
        <v>1</v>
      </c>
      <c r="T71" s="151" t="str">
        <f>VLOOKUP(B71,Lists!$C$3:$E$300,3,FALSE)</f>
        <v>Europe</v>
      </c>
      <c r="U71" s="152">
        <f>VLOOKUP(B71,'INFORM Severity - hidden'!$C$5:$V$300,20,FALSE)</f>
        <v>45526</v>
      </c>
    </row>
    <row r="72" spans="1:21" x14ac:dyDescent="0.35">
      <c r="A72" s="148" t="str">
        <f t="array" ref="A72">IFERROR(INDEX(Lists!$B$2:$B$200,SMALL(IF(Lists!$I$2:$I$200="Individual",ROW(Lists!$B$2:$B$200)),ROW(68:68))-1,1),"")</f>
        <v>Drought in Madagascar</v>
      </c>
      <c r="B72" s="149" t="str">
        <f>VLOOKUP(A72,Lists!$B$2:$G$200,2,FALSE)</f>
        <v>MDG002</v>
      </c>
      <c r="C72" s="149" t="str">
        <f>VLOOKUP(B72,'INFORM Severity - hidden'!$C$5:$D$200,2,FALSE)</f>
        <v>Madagascar</v>
      </c>
      <c r="D72" s="149" t="str">
        <f>VLOOKUP(A72,Lists!$B$2:$G$200,3,FALSE)</f>
        <v>MDG</v>
      </c>
      <c r="E72" s="150" t="str">
        <f>VLOOKUP(A72,Lists!$B$2:$G$200,5,FALSE)</f>
        <v>Drought</v>
      </c>
      <c r="F72" s="144">
        <f t="shared" si="10"/>
        <v>2.6</v>
      </c>
      <c r="G72" s="145">
        <f t="shared" si="11"/>
        <v>3</v>
      </c>
      <c r="H72" s="145" t="str">
        <f t="shared" si="12"/>
        <v>Medium</v>
      </c>
      <c r="I72" s="146" t="str">
        <f>INDEX(Trends!$D$3:$D$404,MATCH(B72,Trends!$C$3:$C$404,0))</f>
        <v>Stable</v>
      </c>
      <c r="J72" s="145" t="str">
        <f>VLOOKUP($B72,Reliability!$A$3:$I$300,9,FALSE)</f>
        <v>Very High</v>
      </c>
      <c r="K72" s="147">
        <f t="shared" si="13"/>
        <v>2.4</v>
      </c>
      <c r="L72" s="147">
        <f>VLOOKUP($B72,'Impact of the crisis'!$C$6:$N$300,12,FALSE)</f>
        <v>2.5</v>
      </c>
      <c r="M72" s="147">
        <f>VLOOKUP($B72,'Impact of the crisis'!$C$6:$AB$300,26,FALSE)</f>
        <v>2.2999999999999998</v>
      </c>
      <c r="N72" s="147">
        <f>VLOOKUP($B72,'Conditions of people affected'!$C$6:$R$300,16,FALSE)</f>
        <v>3.25</v>
      </c>
      <c r="O72" s="147">
        <f>VLOOKUP($B72,'Conditions of people affected'!$C$6:$R$300,9,FALSE)</f>
        <v>3.5</v>
      </c>
      <c r="P72" s="147">
        <f>VLOOKUP($B72,'Conditions of people affected'!$C$6:$R$300,15,FALSE)</f>
        <v>3</v>
      </c>
      <c r="Q72" s="147">
        <f t="shared" si="14"/>
        <v>1.6</v>
      </c>
      <c r="R72" s="147">
        <f>VLOOKUP($B72,'Complexity of the crisis'!$C$6:$AN$300,22,FALSE)</f>
        <v>2.1</v>
      </c>
      <c r="S72" s="147">
        <f>VLOOKUP($B72,'Complexity of the crisis'!$C$6:$AN$300,38,FALSE)</f>
        <v>1</v>
      </c>
      <c r="T72" s="151" t="str">
        <f>VLOOKUP(B72,Lists!$C$3:$E$300,3,FALSE)</f>
        <v>Africa</v>
      </c>
      <c r="U72" s="152">
        <f>VLOOKUP(B72,'INFORM Severity - hidden'!$C$5:$V$300,20,FALSE)</f>
        <v>45528</v>
      </c>
    </row>
    <row r="73" spans="1:21" x14ac:dyDescent="0.35">
      <c r="A73" s="148" t="str">
        <f t="array" ref="A73">IFERROR(INDEX(Lists!$B$2:$B$200,SMALL(IF(Lists!$I$2:$I$200="Individual",ROW(Lists!$B$2:$B$200)),ROW(69:69))-1,1),"")</f>
        <v>Cyclone Gamane in Madagascar</v>
      </c>
      <c r="B73" s="149" t="str">
        <f>VLOOKUP(A73,Lists!$B$2:$G$200,2,FALSE)</f>
        <v>MDG009</v>
      </c>
      <c r="C73" s="149" t="str">
        <f>VLOOKUP(B73,'INFORM Severity - hidden'!$C$5:$D$200,2,FALSE)</f>
        <v>Madagascar</v>
      </c>
      <c r="D73" s="149" t="str">
        <f>VLOOKUP(A73,Lists!$B$2:$G$200,3,FALSE)</f>
        <v>MDG</v>
      </c>
      <c r="E73" s="150" t="str">
        <f>VLOOKUP(A73,Lists!$B$2:$G$200,5,FALSE)</f>
        <v>Cyclone,Floods</v>
      </c>
      <c r="F73" s="144">
        <f t="shared" si="10"/>
        <v>2.1</v>
      </c>
      <c r="G73" s="145">
        <f t="shared" si="11"/>
        <v>3</v>
      </c>
      <c r="H73" s="145" t="str">
        <f t="shared" si="12"/>
        <v>Medium</v>
      </c>
      <c r="I73" s="146" t="str">
        <f>INDEX(Trends!$D$3:$D$404,MATCH(B73,Trends!$C$3:$C$404,0))</f>
        <v>Stable</v>
      </c>
      <c r="J73" s="145" t="str">
        <f>VLOOKUP($B73,Reliability!$A$3:$I$300,9,FALSE)</f>
        <v>Very High</v>
      </c>
      <c r="K73" s="147">
        <f t="shared" si="13"/>
        <v>1.6</v>
      </c>
      <c r="L73" s="147">
        <f>VLOOKUP($B73,'Impact of the crisis'!$C$6:$N$300,12,FALSE)</f>
        <v>1.7</v>
      </c>
      <c r="M73" s="147">
        <f>VLOOKUP($B73,'Impact of the crisis'!$C$6:$AB$300,26,FALSE)</f>
        <v>1.5</v>
      </c>
      <c r="N73" s="147">
        <f>VLOOKUP($B73,'Conditions of people affected'!$C$6:$R$300,16,FALSE)</f>
        <v>2</v>
      </c>
      <c r="O73" s="147">
        <f>VLOOKUP($B73,'Conditions of people affected'!$C$6:$R$300,9,FALSE)</f>
        <v>2</v>
      </c>
      <c r="P73" s="147">
        <f>VLOOKUP($B73,'Conditions of people affected'!$C$6:$R$300,15,FALSE)</f>
        <v>2</v>
      </c>
      <c r="Q73" s="147">
        <f t="shared" si="14"/>
        <v>2.6</v>
      </c>
      <c r="R73" s="147">
        <f>VLOOKUP($B73,'Complexity of the crisis'!$C$6:$AN$300,22,FALSE)</f>
        <v>2.1</v>
      </c>
      <c r="S73" s="147">
        <f>VLOOKUP($B73,'Complexity of the crisis'!$C$6:$AN$300,38,FALSE)</f>
        <v>3</v>
      </c>
      <c r="T73" s="151" t="str">
        <f>VLOOKUP(B73,Lists!$C$3:$E$300,3,FALSE)</f>
        <v>Africa</v>
      </c>
      <c r="U73" s="152">
        <f>VLOOKUP(B73,'INFORM Severity - hidden'!$C$5:$V$300,20,FALSE)</f>
        <v>45528</v>
      </c>
    </row>
    <row r="74" spans="1:21" x14ac:dyDescent="0.35">
      <c r="A74" s="148" t="str">
        <f t="array" ref="A74">IFERROR(INDEX(Lists!$B$2:$B$200,SMALL(IF(Lists!$I$2:$I$200="Individual",ROW(Lists!$B$2:$B$200)),ROW(70:70))-1,1),"")</f>
        <v>Criminal Violence in Mexico</v>
      </c>
      <c r="B74" s="149" t="str">
        <f>VLOOKUP(A74,Lists!$B$2:$G$200,2,FALSE)</f>
        <v>MEX002</v>
      </c>
      <c r="C74" s="149" t="str">
        <f>VLOOKUP(B74,'INFORM Severity - hidden'!$C$5:$D$200,2,FALSE)</f>
        <v>Mexico</v>
      </c>
      <c r="D74" s="149" t="str">
        <f>VLOOKUP(A74,Lists!$B$2:$G$200,3,FALSE)</f>
        <v>MEX</v>
      </c>
      <c r="E74" s="150" t="str">
        <f>VLOOKUP(A74,Lists!$B$2:$G$200,5,FALSE)</f>
        <v>Violence,Displacement</v>
      </c>
      <c r="F74" s="144" t="str">
        <f t="shared" si="10"/>
        <v>x</v>
      </c>
      <c r="G74" s="145" t="str">
        <f t="shared" si="11"/>
        <v>x</v>
      </c>
      <c r="H74" s="145" t="str">
        <f t="shared" si="12"/>
        <v>x</v>
      </c>
      <c r="I74" s="146" t="str">
        <f>INDEX(Trends!$D$3:$D$404,MATCH(B74,Trends!$C$3:$C$404,0))</f>
        <v>-</v>
      </c>
      <c r="J74" s="145" t="str">
        <f>VLOOKUP($B74,Reliability!$A$3:$I$300,9,FALSE)</f>
        <v>High</v>
      </c>
      <c r="K74" s="147">
        <f t="shared" si="13"/>
        <v>4.0999999999999996</v>
      </c>
      <c r="L74" s="147">
        <f>VLOOKUP($B74,'Impact of the crisis'!$C$6:$N$300,12,FALSE)</f>
        <v>5</v>
      </c>
      <c r="M74" s="147">
        <f>VLOOKUP($B74,'Impact of the crisis'!$C$6:$AB$300,26,FALSE)</f>
        <v>3.4</v>
      </c>
      <c r="N74" s="147" t="str">
        <f>VLOOKUP($B74,'Conditions of people affected'!$C$6:$R$300,16,FALSE)</f>
        <v>x</v>
      </c>
      <c r="O74" s="147" t="str">
        <f>VLOOKUP($B74,'Conditions of people affected'!$C$6:$R$300,9,FALSE)</f>
        <v>x</v>
      </c>
      <c r="P74" s="147" t="str">
        <f>VLOOKUP($B74,'Conditions of people affected'!$C$6:$R$300,15,FALSE)</f>
        <v>x</v>
      </c>
      <c r="Q74" s="147">
        <f t="shared" si="14"/>
        <v>3.6</v>
      </c>
      <c r="R74" s="147">
        <f>VLOOKUP($B74,'Complexity of the crisis'!$C$6:$AN$300,22,FALSE)</f>
        <v>3.1</v>
      </c>
      <c r="S74" s="147">
        <f>VLOOKUP($B74,'Complexity of the crisis'!$C$6:$AN$300,38,FALSE)</f>
        <v>4</v>
      </c>
      <c r="T74" s="151" t="str">
        <f>VLOOKUP(B74,Lists!$C$3:$E$300,3,FALSE)</f>
        <v>Americas</v>
      </c>
      <c r="U74" s="152">
        <f>VLOOKUP(B74,'INFORM Severity - hidden'!$C$5:$V$300,20,FALSE)</f>
        <v>45504</v>
      </c>
    </row>
    <row r="75" spans="1:21" x14ac:dyDescent="0.35">
      <c r="A75" s="148" t="str">
        <f t="array" ref="A75">IFERROR(INDEX(Lists!$B$2:$B$200,SMALL(IF(Lists!$I$2:$I$200="Individual",ROW(Lists!$B$2:$B$200)),ROW(71:71))-1,1),"")</f>
        <v>Mixed Migration in Mexico</v>
      </c>
      <c r="B75" s="149" t="str">
        <f>VLOOKUP(A75,Lists!$B$2:$G$200,2,FALSE)</f>
        <v>MEX003</v>
      </c>
      <c r="C75" s="149" t="str">
        <f>VLOOKUP(B75,'INFORM Severity - hidden'!$C$5:$D$200,2,FALSE)</f>
        <v>Mexico</v>
      </c>
      <c r="D75" s="149" t="str">
        <f>VLOOKUP(A75,Lists!$B$2:$G$200,3,FALSE)</f>
        <v>MEX</v>
      </c>
      <c r="E75" s="150" t="str">
        <f>VLOOKUP(A75,Lists!$B$2:$G$200,5,FALSE)</f>
        <v>Displacement</v>
      </c>
      <c r="F75" s="144">
        <f t="shared" si="10"/>
        <v>2.2999999999999998</v>
      </c>
      <c r="G75" s="145">
        <f t="shared" si="11"/>
        <v>3</v>
      </c>
      <c r="H75" s="145" t="str">
        <f t="shared" si="12"/>
        <v>Medium</v>
      </c>
      <c r="I75" s="146" t="str">
        <f>INDEX(Trends!$D$3:$D$404,MATCH(B75,Trends!$C$3:$C$404,0))</f>
        <v>Stable</v>
      </c>
      <c r="J75" s="145" t="str">
        <f>VLOOKUP($B75,Reliability!$A$3:$I$300,9,FALSE)</f>
        <v>High</v>
      </c>
      <c r="K75" s="147">
        <f t="shared" si="13"/>
        <v>2.8</v>
      </c>
      <c r="L75" s="147">
        <f>VLOOKUP($B75,'Impact of the crisis'!$C$6:$N$300,12,FALSE)</f>
        <v>3.8</v>
      </c>
      <c r="M75" s="147">
        <f>VLOOKUP($B75,'Impact of the crisis'!$C$6:$AB$300,26,FALSE)</f>
        <v>2.1</v>
      </c>
      <c r="N75" s="147">
        <f>VLOOKUP($B75,'Conditions of people affected'!$C$6:$R$300,16,FALSE)</f>
        <v>1.45</v>
      </c>
      <c r="O75" s="147">
        <f>VLOOKUP($B75,'Conditions of people affected'!$C$6:$R$300,9,FALSE)</f>
        <v>1.9</v>
      </c>
      <c r="P75" s="147">
        <f>VLOOKUP($B75,'Conditions of people affected'!$C$6:$R$300,15,FALSE)</f>
        <v>1</v>
      </c>
      <c r="Q75" s="147">
        <f t="shared" si="14"/>
        <v>3.1</v>
      </c>
      <c r="R75" s="147">
        <f>VLOOKUP($B75,'Complexity of the crisis'!$C$6:$AN$300,22,FALSE)</f>
        <v>3.1</v>
      </c>
      <c r="S75" s="147">
        <f>VLOOKUP($B75,'Complexity of the crisis'!$C$6:$AN$300,38,FALSE)</f>
        <v>3</v>
      </c>
      <c r="T75" s="151" t="str">
        <f>VLOOKUP(B75,Lists!$C$3:$E$300,3,FALSE)</f>
        <v>Americas</v>
      </c>
      <c r="U75" s="152">
        <f>VLOOKUP(B75,'INFORM Severity - hidden'!$C$5:$V$300,20,FALSE)</f>
        <v>45504</v>
      </c>
    </row>
    <row r="76" spans="1:21" x14ac:dyDescent="0.35">
      <c r="A76" s="148" t="str">
        <f t="array" ref="A76">IFERROR(INDEX(Lists!$B$2:$B$200,SMALL(IF(Lists!$I$2:$I$200="Individual",ROW(Lists!$B$2:$B$200)),ROW(72:72))-1,1),"")</f>
        <v>Complex crisis in Mali</v>
      </c>
      <c r="B76" s="149" t="str">
        <f>VLOOKUP(A76,Lists!$B$2:$G$200,2,FALSE)</f>
        <v>MLI001</v>
      </c>
      <c r="C76" s="149" t="str">
        <f>VLOOKUP(B76,'INFORM Severity - hidden'!$C$5:$D$200,2,FALSE)</f>
        <v>Mali</v>
      </c>
      <c r="D76" s="149" t="str">
        <f>VLOOKUP(A76,Lists!$B$2:$G$200,3,FALSE)</f>
        <v>MLI</v>
      </c>
      <c r="E76" s="150" t="str">
        <f>VLOOKUP(A76,Lists!$B$2:$G$200,5,FALSE)</f>
        <v>Conflict</v>
      </c>
      <c r="F76" s="144">
        <f t="shared" si="10"/>
        <v>4.3</v>
      </c>
      <c r="G76" s="145">
        <f t="shared" si="11"/>
        <v>5</v>
      </c>
      <c r="H76" s="145" t="str">
        <f t="shared" si="12"/>
        <v>Very High</v>
      </c>
      <c r="I76" s="146" t="str">
        <f>INDEX(Trends!$D$3:$D$404,MATCH(B76,Trends!$C$3:$C$404,0))</f>
        <v>Decreasing</v>
      </c>
      <c r="J76" s="145" t="str">
        <f>VLOOKUP($B76,Reliability!$A$3:$I$300,9,FALSE)</f>
        <v>Very High</v>
      </c>
      <c r="K76" s="147">
        <f t="shared" si="13"/>
        <v>4.4000000000000004</v>
      </c>
      <c r="L76" s="147">
        <f>VLOOKUP($B76,'Impact of the crisis'!$C$6:$N$300,12,FALSE)</f>
        <v>4.9000000000000004</v>
      </c>
      <c r="M76" s="147">
        <f>VLOOKUP($B76,'Impact of the crisis'!$C$6:$AB$300,26,FALSE)</f>
        <v>4.0999999999999996</v>
      </c>
      <c r="N76" s="147">
        <f>VLOOKUP($B76,'Conditions of people affected'!$C$6:$R$300,16,FALSE)</f>
        <v>4.4000000000000004</v>
      </c>
      <c r="O76" s="147">
        <f>VLOOKUP($B76,'Conditions of people affected'!$C$6:$R$300,9,FALSE)</f>
        <v>4.8</v>
      </c>
      <c r="P76" s="147">
        <f>VLOOKUP($B76,'Conditions of people affected'!$C$6:$R$300,15,FALSE)</f>
        <v>4</v>
      </c>
      <c r="Q76" s="147">
        <f t="shared" si="14"/>
        <v>4</v>
      </c>
      <c r="R76" s="147">
        <f>VLOOKUP($B76,'Complexity of the crisis'!$C$6:$AN$300,22,FALSE)</f>
        <v>3.3</v>
      </c>
      <c r="S76" s="147">
        <f>VLOOKUP($B76,'Complexity of the crisis'!$C$6:$AN$300,38,FALSE)</f>
        <v>4.5</v>
      </c>
      <c r="T76" s="151" t="str">
        <f>VLOOKUP(B76,Lists!$C$3:$E$300,3,FALSE)</f>
        <v>Africa</v>
      </c>
      <c r="U76" s="152">
        <f>VLOOKUP(B76,'INFORM Severity - hidden'!$C$5:$V$300,20,FALSE)</f>
        <v>45531</v>
      </c>
    </row>
    <row r="77" spans="1:21" x14ac:dyDescent="0.35">
      <c r="A77" s="148" t="str">
        <f t="array" ref="A77">IFERROR(INDEX(Lists!$B$2:$B$200,SMALL(IF(Lists!$I$2:$I$200="Individual",ROW(Lists!$B$2:$B$200)),ROW(73:73))-1,1),"")</f>
        <v>Rakhine Conflict</v>
      </c>
      <c r="B77" s="149" t="str">
        <f>VLOOKUP(A77,Lists!$B$2:$G$200,2,FALSE)</f>
        <v>MMR002</v>
      </c>
      <c r="C77" s="149" t="str">
        <f>VLOOKUP(B77,'INFORM Severity - hidden'!$C$5:$D$200,2,FALSE)</f>
        <v>Myanmar</v>
      </c>
      <c r="D77" s="149" t="str">
        <f>VLOOKUP(A77,Lists!$B$2:$G$200,3,FALSE)</f>
        <v>MMR</v>
      </c>
      <c r="E77" s="150" t="str">
        <f>VLOOKUP(A77,Lists!$B$2:$G$200,5,FALSE)</f>
        <v>Conflict</v>
      </c>
      <c r="F77" s="144">
        <f t="shared" si="10"/>
        <v>4.0999999999999996</v>
      </c>
      <c r="G77" s="145">
        <f t="shared" si="11"/>
        <v>5</v>
      </c>
      <c r="H77" s="145" t="str">
        <f t="shared" si="12"/>
        <v>Very High</v>
      </c>
      <c r="I77" s="146" t="str">
        <f>INDEX(Trends!$D$3:$D$404,MATCH(B77,Trends!$C$3:$C$404,0))</f>
        <v>Increasing</v>
      </c>
      <c r="J77" s="145" t="str">
        <f>VLOOKUP($B77,Reliability!$A$3:$I$300,9,FALSE)</f>
        <v>Very High</v>
      </c>
      <c r="K77" s="147">
        <f t="shared" si="13"/>
        <v>3.9</v>
      </c>
      <c r="L77" s="147">
        <f>VLOOKUP($B77,'Impact of the crisis'!$C$6:$N$300,12,FALSE)</f>
        <v>1.2</v>
      </c>
      <c r="M77" s="147">
        <f>VLOOKUP($B77,'Impact of the crisis'!$C$6:$AB$300,26,FALSE)</f>
        <v>4.5999999999999996</v>
      </c>
      <c r="N77" s="147">
        <f>VLOOKUP($B77,'Conditions of people affected'!$C$6:$R$300,16,FALSE)</f>
        <v>3.85</v>
      </c>
      <c r="O77" s="147">
        <f>VLOOKUP($B77,'Conditions of people affected'!$C$6:$R$300,9,FALSE)</f>
        <v>3.7</v>
      </c>
      <c r="P77" s="147">
        <f>VLOOKUP($B77,'Conditions of people affected'!$C$6:$R$300,15,FALSE)</f>
        <v>4</v>
      </c>
      <c r="Q77" s="147">
        <f t="shared" si="14"/>
        <v>4.5999999999999996</v>
      </c>
      <c r="R77" s="147">
        <f>VLOOKUP($B77,'Complexity of the crisis'!$C$6:$AN$300,22,FALSE)</f>
        <v>4</v>
      </c>
      <c r="S77" s="147">
        <f>VLOOKUP($B77,'Complexity of the crisis'!$C$6:$AN$300,38,FALSE)</f>
        <v>5</v>
      </c>
      <c r="T77" s="151" t="str">
        <f>VLOOKUP(B77,Lists!$C$3:$E$300,3,FALSE)</f>
        <v>Asia</v>
      </c>
      <c r="U77" s="152">
        <f>VLOOKUP(B77,'INFORM Severity - hidden'!$C$5:$V$300,20,FALSE)</f>
        <v>45525</v>
      </c>
    </row>
    <row r="78" spans="1:21" x14ac:dyDescent="0.35">
      <c r="A78" s="148" t="str">
        <f t="array" ref="A78">IFERROR(INDEX(Lists!$B$2:$B$200,SMALL(IF(Lists!$I$2:$I$200="Individual",ROW(Lists!$B$2:$B$200)),ROW(74:74))-1,1),"")</f>
        <v>Kachin and Shan Conflict</v>
      </c>
      <c r="B78" s="149" t="str">
        <f>VLOOKUP(A78,Lists!$B$2:$G$200,2,FALSE)</f>
        <v>MMR003</v>
      </c>
      <c r="C78" s="149" t="str">
        <f>VLOOKUP(B78,'INFORM Severity - hidden'!$C$5:$D$200,2,FALSE)</f>
        <v>Myanmar</v>
      </c>
      <c r="D78" s="149" t="str">
        <f>VLOOKUP(A78,Lists!$B$2:$G$200,3,FALSE)</f>
        <v>MMR</v>
      </c>
      <c r="E78" s="150" t="str">
        <f>VLOOKUP(A78,Lists!$B$2:$G$200,5,FALSE)</f>
        <v>Conflict</v>
      </c>
      <c r="F78" s="144">
        <f t="shared" si="10"/>
        <v>3.8</v>
      </c>
      <c r="G78" s="145">
        <f t="shared" si="11"/>
        <v>4</v>
      </c>
      <c r="H78" s="145" t="str">
        <f t="shared" si="12"/>
        <v>High</v>
      </c>
      <c r="I78" s="146" t="str">
        <f>INDEX(Trends!$D$3:$D$404,MATCH(B78,Trends!$C$3:$C$404,0))</f>
        <v>Stable</v>
      </c>
      <c r="J78" s="145" t="str">
        <f>VLOOKUP($B78,Reliability!$A$3:$I$300,9,FALSE)</f>
        <v>Very High</v>
      </c>
      <c r="K78" s="147">
        <f t="shared" si="13"/>
        <v>3.4</v>
      </c>
      <c r="L78" s="147">
        <f>VLOOKUP($B78,'Impact of the crisis'!$C$6:$N$300,12,FALSE)</f>
        <v>1.9</v>
      </c>
      <c r="M78" s="147">
        <f>VLOOKUP($B78,'Impact of the crisis'!$C$6:$AB$300,26,FALSE)</f>
        <v>4</v>
      </c>
      <c r="N78" s="147">
        <f>VLOOKUP($B78,'Conditions of people affected'!$C$6:$R$300,16,FALSE)</f>
        <v>3.9</v>
      </c>
      <c r="O78" s="147">
        <f>VLOOKUP($B78,'Conditions of people affected'!$C$6:$R$300,9,FALSE)</f>
        <v>3.8</v>
      </c>
      <c r="P78" s="147">
        <f>VLOOKUP($B78,'Conditions of people affected'!$C$6:$R$300,15,FALSE)</f>
        <v>4</v>
      </c>
      <c r="Q78" s="147">
        <f t="shared" si="14"/>
        <v>4</v>
      </c>
      <c r="R78" s="147">
        <f>VLOOKUP($B78,'Complexity of the crisis'!$C$6:$AN$300,22,FALSE)</f>
        <v>4</v>
      </c>
      <c r="S78" s="147">
        <f>VLOOKUP($B78,'Complexity of the crisis'!$C$6:$AN$300,38,FALSE)</f>
        <v>4</v>
      </c>
      <c r="T78" s="151" t="str">
        <f>VLOOKUP(B78,Lists!$C$3:$E$300,3,FALSE)</f>
        <v>Asia</v>
      </c>
      <c r="U78" s="152">
        <f>VLOOKUP(B78,'INFORM Severity - hidden'!$C$5:$V$300,20,FALSE)</f>
        <v>45525</v>
      </c>
    </row>
    <row r="79" spans="1:21" x14ac:dyDescent="0.35">
      <c r="A79" s="148" t="str">
        <f t="array" ref="A79">IFERROR(INDEX(Lists!$B$2:$B$200,SMALL(IF(Lists!$I$2:$I$200="Individual",ROW(Lists!$B$2:$B$200)),ROW(75:75))-1,1),"")</f>
        <v>Post-coup conflict in Myanmar</v>
      </c>
      <c r="B79" s="149" t="str">
        <f>VLOOKUP(A79,Lists!$B$2:$G$200,2,FALSE)</f>
        <v>MMR004</v>
      </c>
      <c r="C79" s="149" t="str">
        <f>VLOOKUP(B79,'INFORM Severity - hidden'!$C$5:$D$200,2,FALSE)</f>
        <v>Myanmar</v>
      </c>
      <c r="D79" s="149" t="str">
        <f>VLOOKUP(A79,Lists!$B$2:$G$200,3,FALSE)</f>
        <v>MMR</v>
      </c>
      <c r="E79" s="150" t="str">
        <f>VLOOKUP(A79,Lists!$B$2:$G$200,5,FALSE)</f>
        <v>Violence,Socio-political,Conflict</v>
      </c>
      <c r="F79" s="144">
        <f t="shared" si="10"/>
        <v>4.5999999999999996</v>
      </c>
      <c r="G79" s="145">
        <f t="shared" si="11"/>
        <v>5</v>
      </c>
      <c r="H79" s="145" t="str">
        <f t="shared" si="12"/>
        <v>Very High</v>
      </c>
      <c r="I79" s="146" t="str">
        <f>INDEX(Trends!$D$3:$D$404,MATCH(B79,Trends!$C$3:$C$404,0))</f>
        <v>Increasing</v>
      </c>
      <c r="J79" s="145" t="str">
        <f>VLOOKUP($B79,Reliability!$A$3:$I$300,9,FALSE)</f>
        <v>Very High</v>
      </c>
      <c r="K79" s="147">
        <f t="shared" si="13"/>
        <v>4.8</v>
      </c>
      <c r="L79" s="147">
        <f>VLOOKUP($B79,'Impact of the crisis'!$C$6:$N$300,12,FALSE)</f>
        <v>4.9000000000000004</v>
      </c>
      <c r="M79" s="147">
        <f>VLOOKUP($B79,'Impact of the crisis'!$C$6:$AB$300,26,FALSE)</f>
        <v>4.7</v>
      </c>
      <c r="N79" s="147">
        <f>VLOOKUP($B79,'Conditions of people affected'!$C$6:$R$300,16,FALSE)</f>
        <v>4.5</v>
      </c>
      <c r="O79" s="147">
        <f>VLOOKUP($B79,'Conditions of people affected'!$C$6:$R$300,9,FALSE)</f>
        <v>5</v>
      </c>
      <c r="P79" s="147">
        <f>VLOOKUP($B79,'Conditions of people affected'!$C$6:$R$300,15,FALSE)</f>
        <v>4</v>
      </c>
      <c r="Q79" s="147">
        <f t="shared" si="14"/>
        <v>4.5999999999999996</v>
      </c>
      <c r="R79" s="147">
        <f>VLOOKUP($B79,'Complexity of the crisis'!$C$6:$AN$300,22,FALSE)</f>
        <v>4</v>
      </c>
      <c r="S79" s="147">
        <f>VLOOKUP($B79,'Complexity of the crisis'!$C$6:$AN$300,38,FALSE)</f>
        <v>5</v>
      </c>
      <c r="T79" s="151" t="str">
        <f>VLOOKUP(B79,Lists!$C$3:$E$300,3,FALSE)</f>
        <v>Asia</v>
      </c>
      <c r="U79" s="152">
        <f>VLOOKUP(B79,'INFORM Severity - hidden'!$C$5:$V$300,20,FALSE)</f>
        <v>45525</v>
      </c>
    </row>
    <row r="80" spans="1:21" x14ac:dyDescent="0.35">
      <c r="A80" s="148" t="str">
        <f t="array" ref="A80">IFERROR(INDEX(Lists!$B$2:$B$200,SMALL(IF(Lists!$I$2:$I$200="Individual",ROW(Lists!$B$2:$B$200)),ROW(76:76))-1,1),"")</f>
        <v>2024 Monsoon Floods</v>
      </c>
      <c r="B80" s="149" t="str">
        <f>VLOOKUP(A80,Lists!$B$2:$G$200,2,FALSE)</f>
        <v>MMR006</v>
      </c>
      <c r="C80" s="149" t="str">
        <f>VLOOKUP(B80,'INFORM Severity - hidden'!$C$5:$D$200,2,FALSE)</f>
        <v>Myanmar</v>
      </c>
      <c r="D80" s="149" t="str">
        <f>VLOOKUP(A80,Lists!$B$2:$G$200,3,FALSE)</f>
        <v>MMR</v>
      </c>
      <c r="E80" s="150" t="str">
        <f>VLOOKUP(A80,Lists!$B$2:$G$200,5,FALSE)</f>
        <v>Floods</v>
      </c>
      <c r="F80" s="144">
        <f t="shared" si="10"/>
        <v>2.4</v>
      </c>
      <c r="G80" s="145">
        <f t="shared" si="11"/>
        <v>3</v>
      </c>
      <c r="H80" s="145" t="str">
        <f t="shared" si="12"/>
        <v>Medium</v>
      </c>
      <c r="I80" s="146" t="str">
        <f>INDEX(Trends!$D$3:$D$404,MATCH(B80,Trends!$C$3:$C$404,0))</f>
        <v>-</v>
      </c>
      <c r="J80" s="145" t="str">
        <f>VLOOKUP($B80,Reliability!$A$3:$I$300,9,FALSE)</f>
        <v>Very High</v>
      </c>
      <c r="K80" s="147">
        <f t="shared" si="13"/>
        <v>3.1</v>
      </c>
      <c r="L80" s="147">
        <f>VLOOKUP($B80,'Impact of the crisis'!$C$6:$N$300,12,FALSE)</f>
        <v>4.7</v>
      </c>
      <c r="M80" s="147">
        <f>VLOOKUP($B80,'Impact of the crisis'!$C$6:$AB$300,26,FALSE)</f>
        <v>1.8</v>
      </c>
      <c r="N80" s="147">
        <f>VLOOKUP($B80,'Conditions of people affected'!$C$6:$R$300,16,FALSE)</f>
        <v>0.65</v>
      </c>
      <c r="O80" s="147">
        <f>VLOOKUP($B80,'Conditions of people affected'!$C$6:$R$300,9,FALSE)</f>
        <v>0.3</v>
      </c>
      <c r="P80" s="147">
        <f>VLOOKUP($B80,'Conditions of people affected'!$C$6:$R$300,15,FALSE)</f>
        <v>1</v>
      </c>
      <c r="Q80" s="147">
        <f t="shared" si="14"/>
        <v>4.3</v>
      </c>
      <c r="R80" s="147">
        <f>VLOOKUP($B80,'Complexity of the crisis'!$C$6:$AN$300,22,FALSE)</f>
        <v>4</v>
      </c>
      <c r="S80" s="147">
        <f>VLOOKUP($B80,'Complexity of the crisis'!$C$6:$AN$300,38,FALSE)</f>
        <v>4.5</v>
      </c>
      <c r="T80" s="151" t="str">
        <f>VLOOKUP(B80,Lists!$C$3:$E$300,3,FALSE)</f>
        <v>Asia</v>
      </c>
      <c r="U80" s="152">
        <f>VLOOKUP(B80,'INFORM Severity - hidden'!$C$5:$V$300,20,FALSE)</f>
        <v>45525</v>
      </c>
    </row>
    <row r="81" spans="1:21" x14ac:dyDescent="0.35">
      <c r="A81" s="148" t="str">
        <f t="array" ref="A81">IFERROR(INDEX(Lists!$B$2:$B$200,SMALL(IF(Lists!$I$2:$I$200="Individual",ROW(Lists!$B$2:$B$200)),ROW(77:77))-1,1),"")</f>
        <v>Cabo Delgado Islamist Insurgency</v>
      </c>
      <c r="B81" s="149" t="str">
        <f>VLOOKUP(A81,Lists!$B$2:$G$200,2,FALSE)</f>
        <v>MOZ004</v>
      </c>
      <c r="C81" s="149" t="str">
        <f>VLOOKUP(B81,'INFORM Severity - hidden'!$C$5:$D$200,2,FALSE)</f>
        <v>Mozambique</v>
      </c>
      <c r="D81" s="149" t="str">
        <f>VLOOKUP(A81,Lists!$B$2:$G$200,3,FALSE)</f>
        <v>MOZ</v>
      </c>
      <c r="E81" s="150" t="str">
        <f>VLOOKUP(A81,Lists!$B$2:$G$200,5,FALSE)</f>
        <v>Conflict,Displacement</v>
      </c>
      <c r="F81" s="144">
        <f t="shared" si="10"/>
        <v>3.6</v>
      </c>
      <c r="G81" s="145">
        <f t="shared" si="11"/>
        <v>4</v>
      </c>
      <c r="H81" s="145" t="str">
        <f t="shared" si="12"/>
        <v>High</v>
      </c>
      <c r="I81" s="146" t="str">
        <f>INDEX(Trends!$D$3:$D$404,MATCH(B81,Trends!$C$3:$C$404,0))</f>
        <v>Stable</v>
      </c>
      <c r="J81" s="145" t="str">
        <f>VLOOKUP($B81,Reliability!$A$3:$I$300,9,FALSE)</f>
        <v>High</v>
      </c>
      <c r="K81" s="147">
        <f t="shared" si="13"/>
        <v>3.5</v>
      </c>
      <c r="L81" s="147">
        <f>VLOOKUP($B81,'Impact of the crisis'!$C$6:$N$300,12,FALSE)</f>
        <v>2.7</v>
      </c>
      <c r="M81" s="147">
        <f>VLOOKUP($B81,'Impact of the crisis'!$C$6:$AB$300,26,FALSE)</f>
        <v>3.8</v>
      </c>
      <c r="N81" s="147">
        <f>VLOOKUP($B81,'Conditions of people affected'!$C$6:$R$300,16,FALSE)</f>
        <v>3.85</v>
      </c>
      <c r="O81" s="147">
        <f>VLOOKUP($B81,'Conditions of people affected'!$C$6:$R$300,9,FALSE)</f>
        <v>3.7</v>
      </c>
      <c r="P81" s="147">
        <f>VLOOKUP($B81,'Conditions of people affected'!$C$6:$R$300,15,FALSE)</f>
        <v>4</v>
      </c>
      <c r="Q81" s="147">
        <f t="shared" si="14"/>
        <v>3.3</v>
      </c>
      <c r="R81" s="147">
        <f>VLOOKUP($B81,'Complexity of the crisis'!$C$6:$AN$300,22,FALSE)</f>
        <v>3.5</v>
      </c>
      <c r="S81" s="147">
        <f>VLOOKUP($B81,'Complexity of the crisis'!$C$6:$AN$300,38,FALSE)</f>
        <v>3</v>
      </c>
      <c r="T81" s="151" t="str">
        <f>VLOOKUP(B81,Lists!$C$3:$E$300,3,FALSE)</f>
        <v>Africa</v>
      </c>
      <c r="U81" s="152">
        <f>VLOOKUP(B81,'INFORM Severity - hidden'!$C$5:$V$300,20,FALSE)</f>
        <v>45504</v>
      </c>
    </row>
    <row r="82" spans="1:21" x14ac:dyDescent="0.35">
      <c r="A82" s="148" t="str">
        <f t="array" ref="A82">IFERROR(INDEX(Lists!$B$2:$B$200,SMALL(IF(Lists!$I$2:$I$200="Individual",ROW(Lists!$B$2:$B$200)),ROW(78:78))-1,1),"")</f>
        <v>2024 Rainy and Cyclone season</v>
      </c>
      <c r="B82" s="149" t="str">
        <f>VLOOKUP(A82,Lists!$B$2:$G$200,2,FALSE)</f>
        <v>MOZ011</v>
      </c>
      <c r="C82" s="149" t="str">
        <f>VLOOKUP(B82,'INFORM Severity - hidden'!$C$5:$D$200,2,FALSE)</f>
        <v>Mozambique</v>
      </c>
      <c r="D82" s="149" t="str">
        <f>VLOOKUP(A82,Lists!$B$2:$G$200,3,FALSE)</f>
        <v>MOZ</v>
      </c>
      <c r="E82" s="150" t="str">
        <f>VLOOKUP(A82,Lists!$B$2:$G$200,5,FALSE)</f>
        <v>Floods,Displacement,Cyclone</v>
      </c>
      <c r="F82" s="144">
        <f t="shared" si="10"/>
        <v>3.2</v>
      </c>
      <c r="G82" s="145">
        <f t="shared" si="11"/>
        <v>4</v>
      </c>
      <c r="H82" s="145" t="str">
        <f t="shared" si="12"/>
        <v>High</v>
      </c>
      <c r="I82" s="146" t="str">
        <f>INDEX(Trends!$D$3:$D$404,MATCH(B82,Trends!$C$3:$C$404,0))</f>
        <v>Increasing</v>
      </c>
      <c r="J82" s="145" t="str">
        <f>VLOOKUP($B82,Reliability!$A$3:$I$300,9,FALSE)</f>
        <v>High</v>
      </c>
      <c r="K82" s="147">
        <f t="shared" si="13"/>
        <v>4.3</v>
      </c>
      <c r="L82" s="147">
        <f>VLOOKUP($B82,'Impact of the crisis'!$C$6:$N$300,12,FALSE)</f>
        <v>5</v>
      </c>
      <c r="M82" s="147">
        <f>VLOOKUP($B82,'Impact of the crisis'!$C$6:$AB$300,26,FALSE)</f>
        <v>3.9</v>
      </c>
      <c r="N82" s="147">
        <f>VLOOKUP($B82,'Conditions of people affected'!$C$6:$R$300,16,FALSE)</f>
        <v>2.4500000000000002</v>
      </c>
      <c r="O82" s="147">
        <f>VLOOKUP($B82,'Conditions of people affected'!$C$6:$R$300,9,FALSE)</f>
        <v>2.9</v>
      </c>
      <c r="P82" s="147">
        <f>VLOOKUP($B82,'Conditions of people affected'!$C$6:$R$300,15,FALSE)</f>
        <v>2</v>
      </c>
      <c r="Q82" s="147">
        <f t="shared" si="14"/>
        <v>3.3</v>
      </c>
      <c r="R82" s="147">
        <f>VLOOKUP($B82,'Complexity of the crisis'!$C$6:$AN$300,22,FALSE)</f>
        <v>3.5</v>
      </c>
      <c r="S82" s="147">
        <f>VLOOKUP($B82,'Complexity of the crisis'!$C$6:$AN$300,38,FALSE)</f>
        <v>3</v>
      </c>
      <c r="T82" s="151" t="str">
        <f>VLOOKUP(B82,Lists!$C$3:$E$300,3,FALSE)</f>
        <v>Africa</v>
      </c>
      <c r="U82" s="152">
        <f>VLOOKUP(B82,'INFORM Severity - hidden'!$C$5:$V$300,20,FALSE)</f>
        <v>45504</v>
      </c>
    </row>
    <row r="83" spans="1:21" x14ac:dyDescent="0.35">
      <c r="A83" s="148" t="str">
        <f t="array" ref="A83">IFERROR(INDEX(Lists!$B$2:$B$200,SMALL(IF(Lists!$I$2:$I$200="Individual",ROW(Lists!$B$2:$B$200)),ROW(79:79))-1,1),"")</f>
        <v>Drought in Mozambique</v>
      </c>
      <c r="B83" s="149" t="str">
        <f>VLOOKUP(A83,Lists!$B$2:$G$200,2,FALSE)</f>
        <v>MOZ012</v>
      </c>
      <c r="C83" s="149" t="str">
        <f>VLOOKUP(B83,'INFORM Severity - hidden'!$C$5:$D$200,2,FALSE)</f>
        <v>Mozambique</v>
      </c>
      <c r="D83" s="149" t="str">
        <f>VLOOKUP(A83,Lists!$B$2:$G$200,3,FALSE)</f>
        <v>MOZ</v>
      </c>
      <c r="E83" s="150" t="str">
        <f>VLOOKUP(A83,Lists!$B$2:$G$200,5,FALSE)</f>
        <v>Drought</v>
      </c>
      <c r="F83" s="144">
        <f t="shared" si="10"/>
        <v>3.4</v>
      </c>
      <c r="G83" s="145">
        <f t="shared" si="11"/>
        <v>4</v>
      </c>
      <c r="H83" s="145" t="str">
        <f t="shared" si="12"/>
        <v>High</v>
      </c>
      <c r="I83" s="146" t="str">
        <f>INDEX(Trends!$D$3:$D$404,MATCH(B83,Trends!$C$3:$C$404,0))</f>
        <v>-</v>
      </c>
      <c r="J83" s="145" t="str">
        <f>VLOOKUP($B83,Reliability!$A$3:$I$300,9,FALSE)</f>
        <v>High</v>
      </c>
      <c r="K83" s="147">
        <f t="shared" si="13"/>
        <v>3.3</v>
      </c>
      <c r="L83" s="147">
        <f>VLOOKUP($B83,'Impact of the crisis'!$C$6:$N$300,12,FALSE)</f>
        <v>3.6</v>
      </c>
      <c r="M83" s="147">
        <f>VLOOKUP($B83,'Impact of the crisis'!$C$6:$AB$300,26,FALSE)</f>
        <v>3.2</v>
      </c>
      <c r="N83" s="147">
        <f>VLOOKUP($B83,'Conditions of people affected'!$C$6:$R$300,16,FALSE)</f>
        <v>3.6</v>
      </c>
      <c r="O83" s="147">
        <f>VLOOKUP($B83,'Conditions of people affected'!$C$6:$R$300,9,FALSE)</f>
        <v>4.2</v>
      </c>
      <c r="P83" s="147">
        <f>VLOOKUP($B83,'Conditions of people affected'!$C$6:$R$300,15,FALSE)</f>
        <v>3</v>
      </c>
      <c r="Q83" s="147">
        <f t="shared" si="14"/>
        <v>3</v>
      </c>
      <c r="R83" s="147">
        <f>VLOOKUP($B83,'Complexity of the crisis'!$C$6:$AN$300,22,FALSE)</f>
        <v>3.5</v>
      </c>
      <c r="S83" s="147">
        <f>VLOOKUP($B83,'Complexity of the crisis'!$C$6:$AN$300,38,FALSE)</f>
        <v>2.5</v>
      </c>
      <c r="T83" s="151" t="str">
        <f>VLOOKUP(B83,Lists!$C$3:$E$300,3,FALSE)</f>
        <v>Africa</v>
      </c>
      <c r="U83" s="152">
        <f>VLOOKUP(B83,'INFORM Severity - hidden'!$C$5:$V$300,20,FALSE)</f>
        <v>45520</v>
      </c>
    </row>
    <row r="84" spans="1:21" x14ac:dyDescent="0.35">
      <c r="A84" s="148" t="str">
        <f t="array" ref="A84">IFERROR(INDEX(Lists!$B$2:$B$200,SMALL(IF(Lists!$I$2:$I$200="Individual",ROW(Lists!$B$2:$B$200)),ROW(80:80))-1,1),"")</f>
        <v>Refugees from Mali in Mauritania</v>
      </c>
      <c r="B84" s="149" t="str">
        <f>VLOOKUP(A84,Lists!$B$2:$G$200,2,FALSE)</f>
        <v>MRT002</v>
      </c>
      <c r="C84" s="149" t="str">
        <f>VLOOKUP(B84,'INFORM Severity - hidden'!$C$5:$D$200,2,FALSE)</f>
        <v>Mauritania</v>
      </c>
      <c r="D84" s="149" t="str">
        <f>VLOOKUP(A84,Lists!$B$2:$G$200,3,FALSE)</f>
        <v>MRT</v>
      </c>
      <c r="E84" s="150" t="str">
        <f>VLOOKUP(A84,Lists!$B$2:$G$200,5,FALSE)</f>
        <v>Displacement</v>
      </c>
      <c r="F84" s="144">
        <f t="shared" si="10"/>
        <v>2.2000000000000002</v>
      </c>
      <c r="G84" s="145">
        <f t="shared" si="11"/>
        <v>3</v>
      </c>
      <c r="H84" s="145" t="str">
        <f t="shared" si="12"/>
        <v>Medium</v>
      </c>
      <c r="I84" s="146" t="str">
        <f>INDEX(Trends!$D$3:$D$404,MATCH(B84,Trends!$C$3:$C$404,0))</f>
        <v>Increasing</v>
      </c>
      <c r="J84" s="145" t="str">
        <f>VLOOKUP($B84,Reliability!$A$3:$I$300,9,FALSE)</f>
        <v>Very High</v>
      </c>
      <c r="K84" s="147">
        <f t="shared" si="13"/>
        <v>2.1</v>
      </c>
      <c r="L84" s="147">
        <f>VLOOKUP($B84,'Impact of the crisis'!$C$6:$N$300,12,FALSE)</f>
        <v>2</v>
      </c>
      <c r="M84" s="147">
        <f>VLOOKUP($B84,'Impact of the crisis'!$C$6:$AB$300,26,FALSE)</f>
        <v>2.1</v>
      </c>
      <c r="N84" s="147">
        <f>VLOOKUP($B84,'Conditions of people affected'!$C$6:$R$300,16,FALSE)</f>
        <v>2.4500000000000002</v>
      </c>
      <c r="O84" s="147">
        <f>VLOOKUP($B84,'Conditions of people affected'!$C$6:$R$300,9,FALSE)</f>
        <v>1.9</v>
      </c>
      <c r="P84" s="147">
        <f>VLOOKUP($B84,'Conditions of people affected'!$C$6:$R$300,15,FALSE)</f>
        <v>3</v>
      </c>
      <c r="Q84" s="147">
        <f t="shared" si="14"/>
        <v>2</v>
      </c>
      <c r="R84" s="147">
        <f>VLOOKUP($B84,'Complexity of the crisis'!$C$6:$AN$300,22,FALSE)</f>
        <v>2.4</v>
      </c>
      <c r="S84" s="147">
        <f>VLOOKUP($B84,'Complexity of the crisis'!$C$6:$AN$300,38,FALSE)</f>
        <v>1.5</v>
      </c>
      <c r="T84" s="151" t="str">
        <f>VLOOKUP(B84,Lists!$C$3:$E$300,3,FALSE)</f>
        <v>Africa</v>
      </c>
      <c r="U84" s="152">
        <f>VLOOKUP(B84,'INFORM Severity - hidden'!$C$5:$V$300,20,FALSE)</f>
        <v>45530</v>
      </c>
    </row>
    <row r="85" spans="1:21" x14ac:dyDescent="0.35">
      <c r="A85" s="148" t="str">
        <f t="array" ref="A85">IFERROR(INDEX(Lists!$B$2:$B$200,SMALL(IF(Lists!$I$2:$I$200="Individual",ROW(Lists!$B$2:$B$200)),ROW(81:81))-1,1),"")</f>
        <v>Food Security in Mauritania</v>
      </c>
      <c r="B85" s="149" t="str">
        <f>VLOOKUP(A85,Lists!$B$2:$G$200,2,FALSE)</f>
        <v>MRT003</v>
      </c>
      <c r="C85" s="149" t="str">
        <f>VLOOKUP(B85,'INFORM Severity - hidden'!$C$5:$D$200,2,FALSE)</f>
        <v>Mauritania</v>
      </c>
      <c r="D85" s="149" t="str">
        <f>VLOOKUP(A85,Lists!$B$2:$G$200,3,FALSE)</f>
        <v>MRT</v>
      </c>
      <c r="E85" s="150" t="str">
        <f>VLOOKUP(A85,Lists!$B$2:$G$200,5,FALSE)</f>
        <v>Drought,Floods</v>
      </c>
      <c r="F85" s="144">
        <f t="shared" si="10"/>
        <v>2.6</v>
      </c>
      <c r="G85" s="145">
        <f t="shared" si="11"/>
        <v>3</v>
      </c>
      <c r="H85" s="145" t="str">
        <f t="shared" si="12"/>
        <v>Medium</v>
      </c>
      <c r="I85" s="146" t="str">
        <f>INDEX(Trends!$D$3:$D$404,MATCH(B85,Trends!$C$3:$C$404,0))</f>
        <v>Increasing</v>
      </c>
      <c r="J85" s="145" t="str">
        <f>VLOOKUP($B85,Reliability!$A$3:$I$300,9,FALSE)</f>
        <v>High</v>
      </c>
      <c r="K85" s="147">
        <f t="shared" si="13"/>
        <v>2.7</v>
      </c>
      <c r="L85" s="147">
        <f>VLOOKUP($B85,'Impact of the crisis'!$C$6:$N$300,12,FALSE)</f>
        <v>4.3</v>
      </c>
      <c r="M85" s="147">
        <f>VLOOKUP($B85,'Impact of the crisis'!$C$6:$AB$300,26,FALSE)</f>
        <v>1.5</v>
      </c>
      <c r="N85" s="147">
        <f>VLOOKUP($B85,'Conditions of people affected'!$C$6:$R$300,16,FALSE)</f>
        <v>2.8</v>
      </c>
      <c r="O85" s="147">
        <f>VLOOKUP($B85,'Conditions of people affected'!$C$6:$R$300,9,FALSE)</f>
        <v>2.6</v>
      </c>
      <c r="P85" s="147">
        <f>VLOOKUP($B85,'Conditions of people affected'!$C$6:$R$300,15,FALSE)</f>
        <v>3</v>
      </c>
      <c r="Q85" s="147">
        <f t="shared" si="14"/>
        <v>2.2000000000000002</v>
      </c>
      <c r="R85" s="147">
        <f>VLOOKUP($B85,'Complexity of the crisis'!$C$6:$AN$300,22,FALSE)</f>
        <v>2.4</v>
      </c>
      <c r="S85" s="147">
        <f>VLOOKUP($B85,'Complexity of the crisis'!$C$6:$AN$300,38,FALSE)</f>
        <v>2</v>
      </c>
      <c r="T85" s="151" t="str">
        <f>VLOOKUP(B85,Lists!$C$3:$E$300,3,FALSE)</f>
        <v>Africa</v>
      </c>
      <c r="U85" s="152">
        <f>VLOOKUP(B85,'INFORM Severity - hidden'!$C$5:$V$300,20,FALSE)</f>
        <v>45530</v>
      </c>
    </row>
    <row r="86" spans="1:21" x14ac:dyDescent="0.35">
      <c r="A86" s="148" t="str">
        <f t="array" ref="A86">IFERROR(INDEX(Lists!$B$2:$B$200,SMALL(IF(Lists!$I$2:$I$200="Individual",ROW(Lists!$B$2:$B$200)),ROW(82:82))-1,1),"")</f>
        <v>Complex crisis in Malawi</v>
      </c>
      <c r="B86" s="149" t="str">
        <f>VLOOKUP(A86,Lists!$B$2:$G$200,2,FALSE)</f>
        <v>MWI002</v>
      </c>
      <c r="C86" s="149" t="str">
        <f>VLOOKUP(B86,'INFORM Severity - hidden'!$C$5:$D$200,2,FALSE)</f>
        <v>Malawi</v>
      </c>
      <c r="D86" s="149" t="str">
        <f>VLOOKUP(A86,Lists!$B$2:$G$200,3,FALSE)</f>
        <v>MWI</v>
      </c>
      <c r="E86" s="150" t="str">
        <f>VLOOKUP(A86,Lists!$B$2:$G$200,5,FALSE)</f>
        <v>Drought,Socio-political,Cyclone</v>
      </c>
      <c r="F86" s="144">
        <f t="shared" si="10"/>
        <v>3.5</v>
      </c>
      <c r="G86" s="145">
        <f t="shared" si="11"/>
        <v>4</v>
      </c>
      <c r="H86" s="145" t="str">
        <f t="shared" si="12"/>
        <v>High</v>
      </c>
      <c r="I86" s="146" t="str">
        <f>INDEX(Trends!$D$3:$D$404,MATCH(B86,Trends!$C$3:$C$404,0))</f>
        <v>Stable</v>
      </c>
      <c r="J86" s="145" t="str">
        <f>VLOOKUP($B86,Reliability!$A$3:$I$300,9,FALSE)</f>
        <v>Very High</v>
      </c>
      <c r="K86" s="147">
        <f t="shared" si="13"/>
        <v>3.8</v>
      </c>
      <c r="L86" s="147">
        <f>VLOOKUP($B86,'Impact of the crisis'!$C$6:$N$300,12,FALSE)</f>
        <v>4.4000000000000004</v>
      </c>
      <c r="M86" s="147">
        <f>VLOOKUP($B86,'Impact of the crisis'!$C$6:$AB$300,26,FALSE)</f>
        <v>3.4</v>
      </c>
      <c r="N86" s="147">
        <f>VLOOKUP($B86,'Conditions of people affected'!$C$6:$R$300,16,FALSE)</f>
        <v>3.95</v>
      </c>
      <c r="O86" s="147">
        <f>VLOOKUP($B86,'Conditions of people affected'!$C$6:$R$300,9,FALSE)</f>
        <v>4.9000000000000004</v>
      </c>
      <c r="P86" s="147">
        <f>VLOOKUP($B86,'Conditions of people affected'!$C$6:$R$300,15,FALSE)</f>
        <v>3</v>
      </c>
      <c r="Q86" s="147">
        <f t="shared" si="14"/>
        <v>2.4</v>
      </c>
      <c r="R86" s="147">
        <f>VLOOKUP($B86,'Complexity of the crisis'!$C$6:$AN$300,22,FALSE)</f>
        <v>2.2999999999999998</v>
      </c>
      <c r="S86" s="147">
        <f>VLOOKUP($B86,'Complexity of the crisis'!$C$6:$AN$300,38,FALSE)</f>
        <v>2.5</v>
      </c>
      <c r="T86" s="151" t="str">
        <f>VLOOKUP(B86,Lists!$C$3:$E$300,3,FALSE)</f>
        <v>Africa</v>
      </c>
      <c r="U86" s="152">
        <f>VLOOKUP(B86,'INFORM Severity - hidden'!$C$5:$V$300,20,FALSE)</f>
        <v>45528</v>
      </c>
    </row>
    <row r="87" spans="1:21" x14ac:dyDescent="0.35">
      <c r="A87" s="148" t="str">
        <f t="array" ref="A87">IFERROR(INDEX(Lists!$B$2:$B$200,SMALL(IF(Lists!$I$2:$I$200="Individual",ROW(Lists!$B$2:$B$200)),ROW(83:83))-1,1),"")</f>
        <v>International Refugees in Malaysia</v>
      </c>
      <c r="B87" s="149" t="str">
        <f>VLOOKUP(A87,Lists!$B$2:$G$200,2,FALSE)</f>
        <v>MYS001</v>
      </c>
      <c r="C87" s="149" t="str">
        <f>VLOOKUP(B87,'INFORM Severity - hidden'!$C$5:$D$200,2,FALSE)</f>
        <v>Malaysia</v>
      </c>
      <c r="D87" s="149" t="str">
        <f>VLOOKUP(A87,Lists!$B$2:$G$200,3,FALSE)</f>
        <v>MYS</v>
      </c>
      <c r="E87" s="150" t="str">
        <f>VLOOKUP(A87,Lists!$B$2:$G$200,5,FALSE)</f>
        <v>Displacement</v>
      </c>
      <c r="F87" s="144">
        <f t="shared" si="10"/>
        <v>2.2000000000000002</v>
      </c>
      <c r="G87" s="145">
        <f t="shared" si="11"/>
        <v>3</v>
      </c>
      <c r="H87" s="145" t="str">
        <f t="shared" si="12"/>
        <v>Medium</v>
      </c>
      <c r="I87" s="146" t="str">
        <f>INDEX(Trends!$D$3:$D$404,MATCH(B87,Trends!$C$3:$C$404,0))</f>
        <v>Stable</v>
      </c>
      <c r="J87" s="145" t="str">
        <f>VLOOKUP($B87,Reliability!$A$3:$I$300,9,FALSE)</f>
        <v>Very High</v>
      </c>
      <c r="K87" s="147">
        <f t="shared" si="13"/>
        <v>2.9</v>
      </c>
      <c r="L87" s="147">
        <f>VLOOKUP($B87,'Impact of the crisis'!$C$6:$N$300,12,FALSE)</f>
        <v>1.8</v>
      </c>
      <c r="M87" s="147">
        <f>VLOOKUP($B87,'Impact of the crisis'!$C$6:$AB$300,26,FALSE)</f>
        <v>3.4</v>
      </c>
      <c r="N87" s="147">
        <f>VLOOKUP($B87,'Conditions of people affected'!$C$6:$R$300,16,FALSE)</f>
        <v>2.0499999999999998</v>
      </c>
      <c r="O87" s="147">
        <f>VLOOKUP($B87,'Conditions of people affected'!$C$6:$R$300,9,FALSE)</f>
        <v>2.1</v>
      </c>
      <c r="P87" s="147">
        <f>VLOOKUP($B87,'Conditions of people affected'!$C$6:$R$300,15,FALSE)</f>
        <v>2</v>
      </c>
      <c r="Q87" s="147">
        <f t="shared" si="14"/>
        <v>1.9</v>
      </c>
      <c r="R87" s="147">
        <f>VLOOKUP($B87,'Complexity of the crisis'!$C$6:$AN$300,22,FALSE)</f>
        <v>1.7</v>
      </c>
      <c r="S87" s="147">
        <f>VLOOKUP($B87,'Complexity of the crisis'!$C$6:$AN$300,38,FALSE)</f>
        <v>2</v>
      </c>
      <c r="T87" s="151" t="str">
        <f>VLOOKUP(B87,Lists!$C$3:$E$300,3,FALSE)</f>
        <v>Asia</v>
      </c>
      <c r="U87" s="152">
        <f>VLOOKUP(B87,'INFORM Severity - hidden'!$C$5:$V$300,20,FALSE)</f>
        <v>45529</v>
      </c>
    </row>
    <row r="88" spans="1:21" x14ac:dyDescent="0.35">
      <c r="A88" s="148" t="str">
        <f t="array" ref="A88">IFERROR(INDEX(Lists!$B$2:$B$200,SMALL(IF(Lists!$I$2:$I$200="Individual",ROW(Lists!$B$2:$B$200)),ROW(84:84))-1,1),"")</f>
        <v>Food Security Crisis in Namibia</v>
      </c>
      <c r="B88" s="149" t="str">
        <f>VLOOKUP(A88,Lists!$B$2:$G$200,2,FALSE)</f>
        <v>NAM002</v>
      </c>
      <c r="C88" s="149" t="str">
        <f>VLOOKUP(B88,'INFORM Severity - hidden'!$C$5:$D$200,2,FALSE)</f>
        <v>Namibia</v>
      </c>
      <c r="D88" s="149" t="str">
        <f>VLOOKUP(A88,Lists!$B$2:$G$200,3,FALSE)</f>
        <v>NAM</v>
      </c>
      <c r="E88" s="150" t="str">
        <f>VLOOKUP(A88,Lists!$B$2:$G$200,5,FALSE)</f>
        <v>Drought</v>
      </c>
      <c r="F88" s="144">
        <f t="shared" si="10"/>
        <v>2.6</v>
      </c>
      <c r="G88" s="145">
        <f t="shared" si="11"/>
        <v>3</v>
      </c>
      <c r="H88" s="145" t="str">
        <f t="shared" si="12"/>
        <v>Medium</v>
      </c>
      <c r="I88" s="146" t="str">
        <f>INDEX(Trends!$D$3:$D$404,MATCH(B88,Trends!$C$3:$C$404,0))</f>
        <v>Increasing</v>
      </c>
      <c r="J88" s="145" t="str">
        <f>VLOOKUP($B88,Reliability!$A$3:$I$300,9,FALSE)</f>
        <v>Medium</v>
      </c>
      <c r="K88" s="147">
        <f t="shared" si="13"/>
        <v>3</v>
      </c>
      <c r="L88" s="147">
        <f>VLOOKUP($B88,'Impact of the crisis'!$C$6:$N$300,12,FALSE)</f>
        <v>4.3</v>
      </c>
      <c r="M88" s="147">
        <f>VLOOKUP($B88,'Impact of the crisis'!$C$6:$AB$300,26,FALSE)</f>
        <v>2.1</v>
      </c>
      <c r="N88" s="147">
        <f>VLOOKUP($B88,'Conditions of people affected'!$C$6:$R$300,16,FALSE)</f>
        <v>3.3</v>
      </c>
      <c r="O88" s="147">
        <f>VLOOKUP($B88,'Conditions of people affected'!$C$6:$R$300,9,FALSE)</f>
        <v>3.6</v>
      </c>
      <c r="P88" s="147">
        <f>VLOOKUP($B88,'Conditions of people affected'!$C$6:$R$300,15,FALSE)</f>
        <v>3</v>
      </c>
      <c r="Q88" s="147">
        <f t="shared" si="14"/>
        <v>1.3</v>
      </c>
      <c r="R88" s="147">
        <f>VLOOKUP($B88,'Complexity of the crisis'!$C$6:$AN$300,22,FALSE)</f>
        <v>1.5</v>
      </c>
      <c r="S88" s="147">
        <f>VLOOKUP($B88,'Complexity of the crisis'!$C$6:$AN$300,38,FALSE)</f>
        <v>1</v>
      </c>
      <c r="T88" s="151" t="str">
        <f>VLOOKUP(B88,Lists!$C$3:$E$300,3,FALSE)</f>
        <v>Africa</v>
      </c>
      <c r="U88" s="152">
        <f>VLOOKUP(B88,'INFORM Severity - hidden'!$C$5:$V$300,20,FALSE)</f>
        <v>45528</v>
      </c>
    </row>
    <row r="89" spans="1:21" x14ac:dyDescent="0.35">
      <c r="A89" s="148" t="str">
        <f t="array" ref="A89">IFERROR(INDEX(Lists!$B$2:$B$200,SMALL(IF(Lists!$I$2:$I$200="Individual",ROW(Lists!$B$2:$B$200)),ROW(85:85))-1,1),"")</f>
        <v>Lake Chad basin crisis in Niger</v>
      </c>
      <c r="B89" s="149" t="str">
        <f>VLOOKUP(A89,Lists!$B$2:$G$200,2,FALSE)</f>
        <v>NER002</v>
      </c>
      <c r="C89" s="149" t="str">
        <f>VLOOKUP(B89,'INFORM Severity - hidden'!$C$5:$D$200,2,FALSE)</f>
        <v>Niger</v>
      </c>
      <c r="D89" s="149" t="str">
        <f>VLOOKUP(A89,Lists!$B$2:$G$200,3,FALSE)</f>
        <v>NER</v>
      </c>
      <c r="E89" s="150" t="str">
        <f>VLOOKUP(A89,Lists!$B$2:$G$200,5,FALSE)</f>
        <v>Conflict</v>
      </c>
      <c r="F89" s="144">
        <f t="shared" si="10"/>
        <v>3.4</v>
      </c>
      <c r="G89" s="145">
        <f t="shared" si="11"/>
        <v>4</v>
      </c>
      <c r="H89" s="145" t="str">
        <f t="shared" si="12"/>
        <v>High</v>
      </c>
      <c r="I89" s="146" t="str">
        <f>INDEX(Trends!$D$3:$D$404,MATCH(B89,Trends!$C$3:$C$404,0))</f>
        <v>Increasing</v>
      </c>
      <c r="J89" s="145" t="str">
        <f>VLOOKUP($B89,Reliability!$A$3:$I$300,9,FALSE)</f>
        <v>Very High</v>
      </c>
      <c r="K89" s="147">
        <f t="shared" si="13"/>
        <v>3.1</v>
      </c>
      <c r="L89" s="147">
        <f>VLOOKUP($B89,'Impact of the crisis'!$C$6:$N$300,12,FALSE)</f>
        <v>1.2</v>
      </c>
      <c r="M89" s="147">
        <f>VLOOKUP($B89,'Impact of the crisis'!$C$6:$AB$300,26,FALSE)</f>
        <v>3.8</v>
      </c>
      <c r="N89" s="147">
        <f>VLOOKUP($B89,'Conditions of people affected'!$C$6:$R$300,16,FALSE)</f>
        <v>3.6</v>
      </c>
      <c r="O89" s="147">
        <f>VLOOKUP($B89,'Conditions of people affected'!$C$6:$R$300,9,FALSE)</f>
        <v>3.2</v>
      </c>
      <c r="P89" s="147">
        <f>VLOOKUP($B89,'Conditions of people affected'!$C$6:$R$300,15,FALSE)</f>
        <v>4</v>
      </c>
      <c r="Q89" s="147">
        <f t="shared" si="14"/>
        <v>3.2</v>
      </c>
      <c r="R89" s="147">
        <f>VLOOKUP($B89,'Complexity of the crisis'!$C$6:$AN$300,22,FALSE)</f>
        <v>2.8</v>
      </c>
      <c r="S89" s="147">
        <f>VLOOKUP($B89,'Complexity of the crisis'!$C$6:$AN$300,38,FALSE)</f>
        <v>3.5</v>
      </c>
      <c r="T89" s="151" t="str">
        <f>VLOOKUP(B89,Lists!$C$3:$E$300,3,FALSE)</f>
        <v>Africa</v>
      </c>
      <c r="U89" s="152">
        <f>VLOOKUP(B89,'INFORM Severity - hidden'!$C$5:$V$300,20,FALSE)</f>
        <v>45531</v>
      </c>
    </row>
    <row r="90" spans="1:21" x14ac:dyDescent="0.35">
      <c r="A90" s="148" t="str">
        <f t="array" ref="A90">IFERROR(INDEX(Lists!$B$2:$B$200,SMALL(IF(Lists!$I$2:$I$200="Individual",ROW(Lists!$B$2:$B$200)),ROW(86:86))-1,1),"")</f>
        <v>Mali/Burkina Faso conflict</v>
      </c>
      <c r="B90" s="149" t="str">
        <f>VLOOKUP(A90,Lists!$B$2:$G$200,2,FALSE)</f>
        <v>NER003</v>
      </c>
      <c r="C90" s="149" t="str">
        <f>VLOOKUP(B90,'INFORM Severity - hidden'!$C$5:$D$200,2,FALSE)</f>
        <v>Niger</v>
      </c>
      <c r="D90" s="149" t="str">
        <f>VLOOKUP(A90,Lists!$B$2:$G$200,3,FALSE)</f>
        <v>NER</v>
      </c>
      <c r="E90" s="150" t="str">
        <f>VLOOKUP(A90,Lists!$B$2:$G$200,5,FALSE)</f>
        <v>Conflict</v>
      </c>
      <c r="F90" s="144">
        <f t="shared" si="10"/>
        <v>3.5</v>
      </c>
      <c r="G90" s="145">
        <f t="shared" si="11"/>
        <v>4</v>
      </c>
      <c r="H90" s="145" t="str">
        <f t="shared" si="12"/>
        <v>High</v>
      </c>
      <c r="I90" s="146" t="str">
        <f>INDEX(Trends!$D$3:$D$404,MATCH(B90,Trends!$C$3:$C$404,0))</f>
        <v>Stable</v>
      </c>
      <c r="J90" s="145" t="str">
        <f>VLOOKUP($B90,Reliability!$A$3:$I$300,9,FALSE)</f>
        <v>Very High</v>
      </c>
      <c r="K90" s="147">
        <f t="shared" si="13"/>
        <v>3.2</v>
      </c>
      <c r="L90" s="147">
        <f>VLOOKUP($B90,'Impact of the crisis'!$C$6:$N$300,12,FALSE)</f>
        <v>2.4</v>
      </c>
      <c r="M90" s="147">
        <f>VLOOKUP($B90,'Impact of the crisis'!$C$6:$AB$300,26,FALSE)</f>
        <v>3.6</v>
      </c>
      <c r="N90" s="147">
        <f>VLOOKUP($B90,'Conditions of people affected'!$C$6:$R$300,16,FALSE)</f>
        <v>3.9</v>
      </c>
      <c r="O90" s="147">
        <f>VLOOKUP($B90,'Conditions of people affected'!$C$6:$R$300,9,FALSE)</f>
        <v>3.8</v>
      </c>
      <c r="P90" s="147">
        <f>VLOOKUP($B90,'Conditions of people affected'!$C$6:$R$300,15,FALSE)</f>
        <v>4</v>
      </c>
      <c r="Q90" s="147">
        <f t="shared" si="14"/>
        <v>3.2</v>
      </c>
      <c r="R90" s="147">
        <f>VLOOKUP($B90,'Complexity of the crisis'!$C$6:$AN$300,22,FALSE)</f>
        <v>2.8</v>
      </c>
      <c r="S90" s="147">
        <f>VLOOKUP($B90,'Complexity of the crisis'!$C$6:$AN$300,38,FALSE)</f>
        <v>3.5</v>
      </c>
      <c r="T90" s="151" t="str">
        <f>VLOOKUP(B90,Lists!$C$3:$E$300,3,FALSE)</f>
        <v>Africa</v>
      </c>
      <c r="U90" s="152">
        <f>VLOOKUP(B90,'INFORM Severity - hidden'!$C$5:$V$300,20,FALSE)</f>
        <v>45531</v>
      </c>
    </row>
    <row r="91" spans="1:21" x14ac:dyDescent="0.35">
      <c r="A91" s="148" t="str">
        <f t="array" ref="A91">IFERROR(INDEX(Lists!$B$2:$B$200,SMALL(IF(Lists!$I$2:$I$200="Individual",ROW(Lists!$B$2:$B$200)),ROW(87:87))-1,1),"")</f>
        <v>Nigerian Refugees</v>
      </c>
      <c r="B91" s="149" t="str">
        <f>VLOOKUP(A91,Lists!$B$2:$G$200,2,FALSE)</f>
        <v>NER004</v>
      </c>
      <c r="C91" s="149" t="str">
        <f>VLOOKUP(B91,'INFORM Severity - hidden'!$C$5:$D$200,2,FALSE)</f>
        <v>Niger</v>
      </c>
      <c r="D91" s="149" t="str">
        <f>VLOOKUP(A91,Lists!$B$2:$G$200,3,FALSE)</f>
        <v>NER</v>
      </c>
      <c r="E91" s="150" t="str">
        <f>VLOOKUP(A91,Lists!$B$2:$G$200,5,FALSE)</f>
        <v>Displacement</v>
      </c>
      <c r="F91" s="144">
        <f t="shared" si="10"/>
        <v>3</v>
      </c>
      <c r="G91" s="145">
        <f t="shared" si="11"/>
        <v>3</v>
      </c>
      <c r="H91" s="145" t="str">
        <f t="shared" si="12"/>
        <v>Medium</v>
      </c>
      <c r="I91" s="146" t="str">
        <f>INDEX(Trends!$D$3:$D$404,MATCH(B91,Trends!$C$3:$C$404,0))</f>
        <v>Increasing</v>
      </c>
      <c r="J91" s="145" t="str">
        <f>VLOOKUP($B91,Reliability!$A$3:$I$300,9,FALSE)</f>
        <v>Very High</v>
      </c>
      <c r="K91" s="147">
        <f t="shared" si="13"/>
        <v>2</v>
      </c>
      <c r="L91" s="147">
        <f>VLOOKUP($B91,'Impact of the crisis'!$C$6:$N$300,12,FALSE)</f>
        <v>1.5</v>
      </c>
      <c r="M91" s="147">
        <f>VLOOKUP($B91,'Impact of the crisis'!$C$6:$AB$300,26,FALSE)</f>
        <v>2.2999999999999998</v>
      </c>
      <c r="N91" s="147">
        <f>VLOOKUP($B91,'Conditions of people affected'!$C$6:$R$300,16,FALSE)</f>
        <v>3.6</v>
      </c>
      <c r="O91" s="147">
        <f>VLOOKUP($B91,'Conditions of people affected'!$C$6:$R$300,9,FALSE)</f>
        <v>3.2</v>
      </c>
      <c r="P91" s="147">
        <f>VLOOKUP($B91,'Conditions of people affected'!$C$6:$R$300,15,FALSE)</f>
        <v>4</v>
      </c>
      <c r="Q91" s="147">
        <f t="shared" si="14"/>
        <v>2.7</v>
      </c>
      <c r="R91" s="147">
        <f>VLOOKUP($B91,'Complexity of the crisis'!$C$6:$AN$300,22,FALSE)</f>
        <v>2.8</v>
      </c>
      <c r="S91" s="147">
        <f>VLOOKUP($B91,'Complexity of the crisis'!$C$6:$AN$300,38,FALSE)</f>
        <v>2.5</v>
      </c>
      <c r="T91" s="151" t="str">
        <f>VLOOKUP(B91,Lists!$C$3:$E$300,3,FALSE)</f>
        <v>Africa</v>
      </c>
      <c r="U91" s="152">
        <f>VLOOKUP(B91,'INFORM Severity - hidden'!$C$5:$V$300,20,FALSE)</f>
        <v>45531</v>
      </c>
    </row>
    <row r="92" spans="1:21" x14ac:dyDescent="0.35">
      <c r="A92" s="148" t="str">
        <f t="array" ref="A92">IFERROR(INDEX(Lists!$B$2:$B$200,SMALL(IF(Lists!$I$2:$I$200="Individual",ROW(Lists!$B$2:$B$200)),ROW(88:88))-1,1),"")</f>
        <v>Complex crisis in Niger</v>
      </c>
      <c r="B92" s="149" t="str">
        <f>VLOOKUP(A92,Lists!$B$2:$G$200,2,FALSE)</f>
        <v>NER006</v>
      </c>
      <c r="C92" s="149" t="str">
        <f>VLOOKUP(B92,'INFORM Severity - hidden'!$C$5:$D$200,2,FALSE)</f>
        <v>Niger</v>
      </c>
      <c r="D92" s="149" t="str">
        <f>VLOOKUP(A92,Lists!$B$2:$G$200,3,FALSE)</f>
        <v>NER</v>
      </c>
      <c r="E92" s="150" t="str">
        <f>VLOOKUP(A92,Lists!$B$2:$G$200,5,FALSE)</f>
        <v>Conflict,Displacement,Drought,Floods,Food Security,Violence</v>
      </c>
      <c r="F92" s="144">
        <f t="shared" si="10"/>
        <v>3.6</v>
      </c>
      <c r="G92" s="145">
        <f t="shared" si="11"/>
        <v>4</v>
      </c>
      <c r="H92" s="145" t="str">
        <f t="shared" si="12"/>
        <v>High</v>
      </c>
      <c r="I92" s="146" t="str">
        <f>INDEX(Trends!$D$3:$D$404,MATCH(B92,Trends!$C$3:$C$404,0))</f>
        <v>-</v>
      </c>
      <c r="J92" s="145" t="str">
        <f>VLOOKUP($B92,Reliability!$A$3:$I$300,9,FALSE)</f>
        <v>Very High</v>
      </c>
      <c r="K92" s="147">
        <f t="shared" si="13"/>
        <v>4.0999999999999996</v>
      </c>
      <c r="L92" s="147">
        <f>VLOOKUP($B92,'Impact of the crisis'!$C$6:$N$300,12,FALSE)</f>
        <v>4.9000000000000004</v>
      </c>
      <c r="M92" s="147">
        <f>VLOOKUP($B92,'Impact of the crisis'!$C$6:$AB$300,26,FALSE)</f>
        <v>3.5</v>
      </c>
      <c r="N92" s="147">
        <f>VLOOKUP($B92,'Conditions of people affected'!$C$6:$R$300,16,FALSE)</f>
        <v>3.7</v>
      </c>
      <c r="O92" s="147">
        <f>VLOOKUP($B92,'Conditions of people affected'!$C$6:$R$300,9,FALSE)</f>
        <v>4.4000000000000004</v>
      </c>
      <c r="P92" s="147">
        <f>VLOOKUP($B92,'Conditions of people affected'!$C$6:$R$300,15,FALSE)</f>
        <v>3</v>
      </c>
      <c r="Q92" s="147">
        <f t="shared" si="14"/>
        <v>3.2</v>
      </c>
      <c r="R92" s="147">
        <f>VLOOKUP($B92,'Complexity of the crisis'!$C$6:$AN$300,22,FALSE)</f>
        <v>2.8</v>
      </c>
      <c r="S92" s="147">
        <f>VLOOKUP($B92,'Complexity of the crisis'!$C$6:$AN$300,38,FALSE)</f>
        <v>3.5</v>
      </c>
      <c r="T92" s="151" t="str">
        <f>VLOOKUP(B92,Lists!$C$3:$E$300,3,FALSE)</f>
        <v>Africa</v>
      </c>
      <c r="U92" s="152">
        <f>VLOOKUP(B92,'INFORM Severity - hidden'!$C$5:$V$300,20,FALSE)</f>
        <v>45531</v>
      </c>
    </row>
    <row r="93" spans="1:21" x14ac:dyDescent="0.35">
      <c r="A93" s="148" t="str">
        <f t="array" ref="A93">IFERROR(INDEX(Lists!$B$2:$B$200,SMALL(IF(Lists!$I$2:$I$200="Individual",ROW(Lists!$B$2:$B$200)),ROW(89:89))-1,1),"")</f>
        <v>Complex crisis in Nigeria</v>
      </c>
      <c r="B93" s="149" t="str">
        <f>VLOOKUP(A93,Lists!$B$2:$G$200,2,FALSE)</f>
        <v>NGA001</v>
      </c>
      <c r="C93" s="149" t="str">
        <f>VLOOKUP(B93,'INFORM Severity - hidden'!$C$5:$D$200,2,FALSE)</f>
        <v>Nigeria</v>
      </c>
      <c r="D93" s="149" t="str">
        <f>VLOOKUP(A93,Lists!$B$2:$G$200,3,FALSE)</f>
        <v>NGA</v>
      </c>
      <c r="E93" s="150" t="str">
        <f>VLOOKUP(A93,Lists!$B$2:$G$200,5,FALSE)</f>
        <v>Conflict,Displacement,Violence</v>
      </c>
      <c r="F93" s="144">
        <f t="shared" si="10"/>
        <v>4.0999999999999996</v>
      </c>
      <c r="G93" s="145">
        <f t="shared" si="11"/>
        <v>5</v>
      </c>
      <c r="H93" s="145" t="str">
        <f t="shared" si="12"/>
        <v>Very High</v>
      </c>
      <c r="I93" s="146" t="str">
        <f>INDEX(Trends!$D$3:$D$404,MATCH(B93,Trends!$C$3:$C$404,0))</f>
        <v>Increasing</v>
      </c>
      <c r="J93" s="145" t="str">
        <f>VLOOKUP($B93,Reliability!$A$3:$I$300,9,FALSE)</f>
        <v>High</v>
      </c>
      <c r="K93" s="147">
        <f t="shared" si="13"/>
        <v>4.0999999999999996</v>
      </c>
      <c r="L93" s="147">
        <f>VLOOKUP($B93,'Impact of the crisis'!$C$6:$N$300,12,FALSE)</f>
        <v>4.8</v>
      </c>
      <c r="M93" s="147">
        <f>VLOOKUP($B93,'Impact of the crisis'!$C$6:$AB$300,26,FALSE)</f>
        <v>3.7</v>
      </c>
      <c r="N93" s="147">
        <f>VLOOKUP($B93,'Conditions of people affected'!$C$6:$R$300,16,FALSE)</f>
        <v>4</v>
      </c>
      <c r="O93" s="147">
        <f>VLOOKUP($B93,'Conditions of people affected'!$C$6:$R$300,9,FALSE)</f>
        <v>5</v>
      </c>
      <c r="P93" s="147">
        <f>VLOOKUP($B93,'Conditions of people affected'!$C$6:$R$300,15,FALSE)</f>
        <v>3</v>
      </c>
      <c r="Q93" s="147">
        <f t="shared" si="14"/>
        <v>4.0999999999999996</v>
      </c>
      <c r="R93" s="147">
        <f>VLOOKUP($B93,'Complexity of the crisis'!$C$6:$AN$300,22,FALSE)</f>
        <v>3.5</v>
      </c>
      <c r="S93" s="147">
        <f>VLOOKUP($B93,'Complexity of the crisis'!$C$6:$AN$300,38,FALSE)</f>
        <v>4.5</v>
      </c>
      <c r="T93" s="151" t="str">
        <f>VLOOKUP(B93,Lists!$C$3:$E$300,3,FALSE)</f>
        <v>Africa</v>
      </c>
      <c r="U93" s="152">
        <f>VLOOKUP(B93,'INFORM Severity - hidden'!$C$5:$V$300,20,FALSE)</f>
        <v>45531</v>
      </c>
    </row>
    <row r="94" spans="1:21" x14ac:dyDescent="0.35">
      <c r="A94" s="148" t="str">
        <f t="array" ref="A94">IFERROR(INDEX(Lists!$B$2:$B$200,SMALL(IF(Lists!$I$2:$I$200="Individual",ROW(Lists!$B$2:$B$200)),ROW(90:90))-1,1),"")</f>
        <v>Middle belt conflict</v>
      </c>
      <c r="B94" s="149" t="str">
        <f>VLOOKUP(A94,Lists!$B$2:$G$200,2,FALSE)</f>
        <v>NGA003</v>
      </c>
      <c r="C94" s="149" t="str">
        <f>VLOOKUP(B94,'INFORM Severity - hidden'!$C$5:$D$200,2,FALSE)</f>
        <v>Nigeria</v>
      </c>
      <c r="D94" s="149" t="str">
        <f>VLOOKUP(A94,Lists!$B$2:$G$200,3,FALSE)</f>
        <v>NGA</v>
      </c>
      <c r="E94" s="150" t="str">
        <f>VLOOKUP(A94,Lists!$B$2:$G$200,5,FALSE)</f>
        <v>Violence,Conflict</v>
      </c>
      <c r="F94" s="144">
        <f t="shared" si="10"/>
        <v>3.2</v>
      </c>
      <c r="G94" s="145">
        <f t="shared" si="11"/>
        <v>4</v>
      </c>
      <c r="H94" s="145" t="str">
        <f t="shared" si="12"/>
        <v>High</v>
      </c>
      <c r="I94" s="146" t="str">
        <f>INDEX(Trends!$D$3:$D$404,MATCH(B94,Trends!$C$3:$C$404,0))</f>
        <v>Stable</v>
      </c>
      <c r="J94" s="145" t="str">
        <f>VLOOKUP($B94,Reliability!$A$3:$I$300,9,FALSE)</f>
        <v>Very High</v>
      </c>
      <c r="K94" s="147">
        <f t="shared" si="13"/>
        <v>3</v>
      </c>
      <c r="L94" s="147">
        <f>VLOOKUP($B94,'Impact of the crisis'!$C$6:$N$300,12,FALSE)</f>
        <v>2.2000000000000002</v>
      </c>
      <c r="M94" s="147">
        <f>VLOOKUP($B94,'Impact of the crisis'!$C$6:$AB$300,26,FALSE)</f>
        <v>3.4</v>
      </c>
      <c r="N94" s="147">
        <f>VLOOKUP($B94,'Conditions of people affected'!$C$6:$R$300,16,FALSE)</f>
        <v>3.6</v>
      </c>
      <c r="O94" s="147">
        <f>VLOOKUP($B94,'Conditions of people affected'!$C$6:$R$300,9,FALSE)</f>
        <v>4.2</v>
      </c>
      <c r="P94" s="147">
        <f>VLOOKUP($B94,'Conditions of people affected'!$C$6:$R$300,15,FALSE)</f>
        <v>3</v>
      </c>
      <c r="Q94" s="147">
        <f t="shared" si="14"/>
        <v>2.8</v>
      </c>
      <c r="R94" s="147">
        <f>VLOOKUP($B94,'Complexity of the crisis'!$C$6:$AN$300,22,FALSE)</f>
        <v>3.5</v>
      </c>
      <c r="S94" s="147">
        <f>VLOOKUP($B94,'Complexity of the crisis'!$C$6:$AN$300,38,FALSE)</f>
        <v>2</v>
      </c>
      <c r="T94" s="151" t="str">
        <f>VLOOKUP(B94,Lists!$C$3:$E$300,3,FALSE)</f>
        <v>Africa</v>
      </c>
      <c r="U94" s="152">
        <f>VLOOKUP(B94,'INFORM Severity - hidden'!$C$5:$V$300,20,FALSE)</f>
        <v>45531</v>
      </c>
    </row>
    <row r="95" spans="1:21" x14ac:dyDescent="0.35">
      <c r="A95" s="148" t="str">
        <f t="array" ref="A95">IFERROR(INDEX(Lists!$B$2:$B$200,SMALL(IF(Lists!$I$2:$I$200="Individual",ROW(Lists!$B$2:$B$200)),ROW(91:91))-1,1),"")</f>
        <v>Lake Chad basin crisis in Nigeria</v>
      </c>
      <c r="B95" s="149" t="str">
        <f>VLOOKUP(A95,Lists!$B$2:$G$200,2,FALSE)</f>
        <v>NGA004</v>
      </c>
      <c r="C95" s="149" t="str">
        <f>VLOOKUP(B95,'INFORM Severity - hidden'!$C$5:$D$200,2,FALSE)</f>
        <v>Nigeria</v>
      </c>
      <c r="D95" s="149" t="str">
        <f>VLOOKUP(A95,Lists!$B$2:$G$200,3,FALSE)</f>
        <v>NGA</v>
      </c>
      <c r="E95" s="150" t="str">
        <f>VLOOKUP(A95,Lists!$B$2:$G$200,5,FALSE)</f>
        <v>Conflict,Displacement</v>
      </c>
      <c r="F95" s="144">
        <f t="shared" si="10"/>
        <v>4.2</v>
      </c>
      <c r="G95" s="145">
        <f t="shared" si="11"/>
        <v>5</v>
      </c>
      <c r="H95" s="145" t="str">
        <f t="shared" si="12"/>
        <v>Very High</v>
      </c>
      <c r="I95" s="146" t="str">
        <f>INDEX(Trends!$D$3:$D$404,MATCH(B95,Trends!$C$3:$C$404,0))</f>
        <v>Stable</v>
      </c>
      <c r="J95" s="145" t="str">
        <f>VLOOKUP($B95,Reliability!$A$3:$I$300,9,FALSE)</f>
        <v>Very High</v>
      </c>
      <c r="K95" s="147">
        <f t="shared" si="13"/>
        <v>4.0999999999999996</v>
      </c>
      <c r="L95" s="147">
        <f>VLOOKUP($B95,'Impact of the crisis'!$C$6:$N$300,12,FALSE)</f>
        <v>2.2000000000000002</v>
      </c>
      <c r="M95" s="147">
        <f>VLOOKUP($B95,'Impact of the crisis'!$C$6:$AB$300,26,FALSE)</f>
        <v>4.7</v>
      </c>
      <c r="N95" s="147">
        <f>VLOOKUP($B95,'Conditions of people affected'!$C$6:$R$300,16,FALSE)</f>
        <v>4.4000000000000004</v>
      </c>
      <c r="O95" s="147">
        <f>VLOOKUP($B95,'Conditions of people affected'!$C$6:$R$300,9,FALSE)</f>
        <v>4.8</v>
      </c>
      <c r="P95" s="147">
        <f>VLOOKUP($B95,'Conditions of people affected'!$C$6:$R$300,15,FALSE)</f>
        <v>4</v>
      </c>
      <c r="Q95" s="147">
        <f t="shared" si="14"/>
        <v>3.8</v>
      </c>
      <c r="R95" s="147">
        <f>VLOOKUP($B95,'Complexity of the crisis'!$C$6:$AN$300,22,FALSE)</f>
        <v>3.5</v>
      </c>
      <c r="S95" s="147">
        <f>VLOOKUP($B95,'Complexity of the crisis'!$C$6:$AN$300,38,FALSE)</f>
        <v>4</v>
      </c>
      <c r="T95" s="151" t="str">
        <f>VLOOKUP(B95,Lists!$C$3:$E$300,3,FALSE)</f>
        <v>Africa</v>
      </c>
      <c r="U95" s="152">
        <f>VLOOKUP(B95,'INFORM Severity - hidden'!$C$5:$V$300,20,FALSE)</f>
        <v>45531</v>
      </c>
    </row>
    <row r="96" spans="1:21" x14ac:dyDescent="0.35">
      <c r="A96" s="148" t="str">
        <f t="array" ref="A96">IFERROR(INDEX(Lists!$B$2:$B$200,SMALL(IF(Lists!$I$2:$I$200="Individual",ROW(Lists!$B$2:$B$200)),ROW(92:92))-1,1),"")</f>
        <v>Northwest Banditry</v>
      </c>
      <c r="B96" s="149" t="str">
        <f>VLOOKUP(A96,Lists!$B$2:$G$200,2,FALSE)</f>
        <v>NGA007</v>
      </c>
      <c r="C96" s="149" t="str">
        <f>VLOOKUP(B96,'INFORM Severity - hidden'!$C$5:$D$200,2,FALSE)</f>
        <v>Nigeria</v>
      </c>
      <c r="D96" s="149" t="str">
        <f>VLOOKUP(A96,Lists!$B$2:$G$200,3,FALSE)</f>
        <v>NGA</v>
      </c>
      <c r="E96" s="150" t="str">
        <f>VLOOKUP(A96,Lists!$B$2:$G$200,5,FALSE)</f>
        <v>Violence,Displacement</v>
      </c>
      <c r="F96" s="144">
        <f t="shared" si="10"/>
        <v>3.6</v>
      </c>
      <c r="G96" s="145">
        <f t="shared" si="11"/>
        <v>4</v>
      </c>
      <c r="H96" s="145" t="str">
        <f t="shared" si="12"/>
        <v>High</v>
      </c>
      <c r="I96" s="146" t="str">
        <f>INDEX(Trends!$D$3:$D$404,MATCH(B96,Trends!$C$3:$C$404,0))</f>
        <v>Stable</v>
      </c>
      <c r="J96" s="145" t="str">
        <f>VLOOKUP($B96,Reliability!$A$3:$I$300,9,FALSE)</f>
        <v>High</v>
      </c>
      <c r="K96" s="147">
        <f t="shared" si="13"/>
        <v>3.7</v>
      </c>
      <c r="L96" s="147">
        <f>VLOOKUP($B96,'Impact of the crisis'!$C$6:$N$300,12,FALSE)</f>
        <v>2.8</v>
      </c>
      <c r="M96" s="147">
        <f>VLOOKUP($B96,'Impact of the crisis'!$C$6:$AB$300,26,FALSE)</f>
        <v>4</v>
      </c>
      <c r="N96" s="147">
        <f>VLOOKUP($B96,'Conditions of people affected'!$C$6:$R$300,16,FALSE)</f>
        <v>4</v>
      </c>
      <c r="O96" s="147">
        <f>VLOOKUP($B96,'Conditions of people affected'!$C$6:$R$300,9,FALSE)</f>
        <v>5</v>
      </c>
      <c r="P96" s="147">
        <f>VLOOKUP($B96,'Conditions of people affected'!$C$6:$R$300,15,FALSE)</f>
        <v>3</v>
      </c>
      <c r="Q96" s="147">
        <f t="shared" si="14"/>
        <v>3</v>
      </c>
      <c r="R96" s="147">
        <f>VLOOKUP($B96,'Complexity of the crisis'!$C$6:$AN$300,22,FALSE)</f>
        <v>3.5</v>
      </c>
      <c r="S96" s="147">
        <f>VLOOKUP($B96,'Complexity of the crisis'!$C$6:$AN$300,38,FALSE)</f>
        <v>2.5</v>
      </c>
      <c r="T96" s="151" t="str">
        <f>VLOOKUP(B96,Lists!$C$3:$E$300,3,FALSE)</f>
        <v>Africa</v>
      </c>
      <c r="U96" s="152">
        <f>VLOOKUP(B96,'INFORM Severity - hidden'!$C$5:$V$300,20,FALSE)</f>
        <v>45531</v>
      </c>
    </row>
    <row r="97" spans="1:21" x14ac:dyDescent="0.35">
      <c r="A97" s="148" t="str">
        <f t="array" ref="A97">IFERROR(INDEX(Lists!$B$2:$B$200,SMALL(IF(Lists!$I$2:$I$200="Individual",ROW(Lists!$B$2:$B$200)),ROW(93:93))-1,1),"")</f>
        <v>Cameroonian Refugees in Nigeria</v>
      </c>
      <c r="B97" s="149" t="str">
        <f>VLOOKUP(A97,Lists!$B$2:$G$200,2,FALSE)</f>
        <v>NGA008</v>
      </c>
      <c r="C97" s="149" t="str">
        <f>VLOOKUP(B97,'INFORM Severity - hidden'!$C$5:$D$200,2,FALSE)</f>
        <v>Nigeria</v>
      </c>
      <c r="D97" s="149" t="str">
        <f>VLOOKUP(A97,Lists!$B$2:$G$200,3,FALSE)</f>
        <v>NGA</v>
      </c>
      <c r="E97" s="150" t="str">
        <f>VLOOKUP(A97,Lists!$B$2:$G$200,5,FALSE)</f>
        <v>Displacement</v>
      </c>
      <c r="F97" s="144">
        <f t="shared" si="10"/>
        <v>2</v>
      </c>
      <c r="G97" s="145">
        <f t="shared" si="11"/>
        <v>2</v>
      </c>
      <c r="H97" s="145" t="str">
        <f t="shared" si="12"/>
        <v>Low</v>
      </c>
      <c r="I97" s="146" t="str">
        <f>INDEX(Trends!$D$3:$D$404,MATCH(B97,Trends!$C$3:$C$404,0))</f>
        <v>Stable</v>
      </c>
      <c r="J97" s="145" t="str">
        <f>VLOOKUP($B97,Reliability!$A$3:$I$300,9,FALSE)</f>
        <v>High</v>
      </c>
      <c r="K97" s="147">
        <f t="shared" si="13"/>
        <v>2.4</v>
      </c>
      <c r="L97" s="147">
        <f>VLOOKUP($B97,'Impact of the crisis'!$C$6:$N$300,12,FALSE)</f>
        <v>2</v>
      </c>
      <c r="M97" s="147">
        <f>VLOOKUP($B97,'Impact of the crisis'!$C$6:$AB$300,26,FALSE)</f>
        <v>2.6</v>
      </c>
      <c r="N97" s="147">
        <f>VLOOKUP($B97,'Conditions of people affected'!$C$6:$R$300,16,FALSE)</f>
        <v>1.35</v>
      </c>
      <c r="O97" s="147">
        <f>VLOOKUP($B97,'Conditions of people affected'!$C$6:$R$300,9,FALSE)</f>
        <v>1.7</v>
      </c>
      <c r="P97" s="147">
        <f>VLOOKUP($B97,'Conditions of people affected'!$C$6:$R$300,15,FALSE)</f>
        <v>1</v>
      </c>
      <c r="Q97" s="147">
        <f t="shared" si="14"/>
        <v>2.8</v>
      </c>
      <c r="R97" s="147">
        <f>VLOOKUP($B97,'Complexity of the crisis'!$C$6:$AN$300,22,FALSE)</f>
        <v>3.5</v>
      </c>
      <c r="S97" s="147">
        <f>VLOOKUP($B97,'Complexity of the crisis'!$C$6:$AN$300,38,FALSE)</f>
        <v>2</v>
      </c>
      <c r="T97" s="151" t="str">
        <f>VLOOKUP(B97,Lists!$C$3:$E$300,3,FALSE)</f>
        <v>Africa</v>
      </c>
      <c r="U97" s="152">
        <f>VLOOKUP(B97,'INFORM Severity - hidden'!$C$5:$V$300,20,FALSE)</f>
        <v>45531</v>
      </c>
    </row>
    <row r="98" spans="1:21" x14ac:dyDescent="0.35">
      <c r="A98" s="148" t="str">
        <f t="array" ref="A98">IFERROR(INDEX(Lists!$B$2:$B$200,SMALL(IF(Lists!$I$2:$I$200="Individual",ROW(Lists!$B$2:$B$200)),ROW(94:94))-1,1),"")</f>
        <v>Socioeconomic crisis in Nicaragua</v>
      </c>
      <c r="B98" s="149" t="str">
        <f>VLOOKUP(A98,Lists!$B$2:$G$200,2,FALSE)</f>
        <v>NIC001</v>
      </c>
      <c r="C98" s="149" t="str">
        <f>VLOOKUP(B98,'INFORM Severity - hidden'!$C$5:$D$200,2,FALSE)</f>
        <v>Nicaragua</v>
      </c>
      <c r="D98" s="149" t="str">
        <f>VLOOKUP(A98,Lists!$B$2:$G$200,3,FALSE)</f>
        <v>NIC</v>
      </c>
      <c r="E98" s="150" t="str">
        <f>VLOOKUP(A98,Lists!$B$2:$G$200,5,FALSE)</f>
        <v>Socio-political</v>
      </c>
      <c r="F98" s="144" t="str">
        <f t="shared" si="10"/>
        <v>x</v>
      </c>
      <c r="G98" s="145" t="str">
        <f t="shared" si="11"/>
        <v>x</v>
      </c>
      <c r="H98" s="145" t="str">
        <f t="shared" si="12"/>
        <v>x</v>
      </c>
      <c r="I98" s="146" t="str">
        <f>INDEX(Trends!$D$3:$D$404,MATCH(B98,Trends!$C$3:$C$404,0))</f>
        <v>-</v>
      </c>
      <c r="J98" s="145" t="str">
        <f>VLOOKUP($B98,Reliability!$A$3:$I$300,9,FALSE)</f>
        <v>High</v>
      </c>
      <c r="K98" s="147">
        <f t="shared" si="13"/>
        <v>3.1</v>
      </c>
      <c r="L98" s="147">
        <f>VLOOKUP($B98,'Impact of the crisis'!$C$6:$N$300,12,FALSE)</f>
        <v>4.0999999999999996</v>
      </c>
      <c r="M98" s="147">
        <f>VLOOKUP($B98,'Impact of the crisis'!$C$6:$AB$300,26,FALSE)</f>
        <v>2.4</v>
      </c>
      <c r="N98" s="147" t="str">
        <f>VLOOKUP($B98,'Conditions of people affected'!$C$6:$R$300,16,FALSE)</f>
        <v>x</v>
      </c>
      <c r="O98" s="147" t="str">
        <f>VLOOKUP($B98,'Conditions of people affected'!$C$6:$R$300,9,FALSE)</f>
        <v>x</v>
      </c>
      <c r="P98" s="147" t="str">
        <f>VLOOKUP($B98,'Conditions of people affected'!$C$6:$R$300,15,FALSE)</f>
        <v>x</v>
      </c>
      <c r="Q98" s="147">
        <f t="shared" si="14"/>
        <v>2.1</v>
      </c>
      <c r="R98" s="147">
        <f>VLOOKUP($B98,'Complexity of the crisis'!$C$6:$AN$300,22,FALSE)</f>
        <v>2.9</v>
      </c>
      <c r="S98" s="147">
        <f>VLOOKUP($B98,'Complexity of the crisis'!$C$6:$AN$300,38,FALSE)</f>
        <v>1</v>
      </c>
      <c r="T98" s="151" t="str">
        <f>VLOOKUP(B98,Lists!$C$3:$E$300,3,FALSE)</f>
        <v>Americas</v>
      </c>
      <c r="U98" s="152">
        <f>VLOOKUP(B98,'INFORM Severity - hidden'!$C$5:$V$300,20,FALSE)</f>
        <v>45530</v>
      </c>
    </row>
    <row r="99" spans="1:21" x14ac:dyDescent="0.35">
      <c r="A99" s="148" t="str">
        <f t="array" ref="A99">IFERROR(INDEX(Lists!$B$2:$B$200,SMALL(IF(Lists!$I$2:$I$200="Individual",ROW(Lists!$B$2:$B$200)),ROW(95:95))-1,1),"")</f>
        <v>Karnali Earthquake</v>
      </c>
      <c r="B99" s="149" t="str">
        <f>VLOOKUP(A99,Lists!$B$2:$G$200,2,FALSE)</f>
        <v>NPL003</v>
      </c>
      <c r="C99" s="149" t="str">
        <f>VLOOKUP(B99,'INFORM Severity - hidden'!$C$5:$D$200,2,FALSE)</f>
        <v>Nepal</v>
      </c>
      <c r="D99" s="149" t="str">
        <f>VLOOKUP(A99,Lists!$B$2:$G$200,3,FALSE)</f>
        <v>NPL</v>
      </c>
      <c r="E99" s="150" t="str">
        <f>VLOOKUP(A99,Lists!$B$2:$G$200,5,FALSE)</f>
        <v>Earthquake</v>
      </c>
      <c r="F99" s="144">
        <f t="shared" si="10"/>
        <v>2.1</v>
      </c>
      <c r="G99" s="145">
        <f t="shared" si="11"/>
        <v>3</v>
      </c>
      <c r="H99" s="145" t="str">
        <f t="shared" si="12"/>
        <v>Medium</v>
      </c>
      <c r="I99" s="146" t="str">
        <f>INDEX(Trends!$D$3:$D$404,MATCH(B99,Trends!$C$3:$C$404,0))</f>
        <v>Decreasing</v>
      </c>
      <c r="J99" s="145" t="str">
        <f>VLOOKUP($B99,Reliability!$A$3:$I$300,9,FALSE)</f>
        <v>Very High</v>
      </c>
      <c r="K99" s="147">
        <f t="shared" si="13"/>
        <v>1.9</v>
      </c>
      <c r="L99" s="147">
        <f>VLOOKUP($B99,'Impact of the crisis'!$C$6:$N$300,12,FALSE)</f>
        <v>3</v>
      </c>
      <c r="M99" s="147">
        <f>VLOOKUP($B99,'Impact of the crisis'!$C$6:$AB$300,26,FALSE)</f>
        <v>1.3</v>
      </c>
      <c r="N99" s="147">
        <f>VLOOKUP($B99,'Conditions of people affected'!$C$6:$R$300,16,FALSE)</f>
        <v>2.15</v>
      </c>
      <c r="O99" s="147">
        <f>VLOOKUP($B99,'Conditions of people affected'!$C$6:$R$300,9,FALSE)</f>
        <v>2.2999999999999998</v>
      </c>
      <c r="P99" s="147">
        <f>VLOOKUP($B99,'Conditions of people affected'!$C$6:$R$300,15,FALSE)</f>
        <v>2</v>
      </c>
      <c r="Q99" s="147">
        <f t="shared" si="14"/>
        <v>2.2999999999999998</v>
      </c>
      <c r="R99" s="147">
        <f>VLOOKUP($B99,'Complexity of the crisis'!$C$6:$AN$300,22,FALSE)</f>
        <v>2.1</v>
      </c>
      <c r="S99" s="147">
        <f>VLOOKUP($B99,'Complexity of the crisis'!$C$6:$AN$300,38,FALSE)</f>
        <v>2.5</v>
      </c>
      <c r="T99" s="151" t="str">
        <f>VLOOKUP(B99,Lists!$C$3:$E$300,3,FALSE)</f>
        <v>Asia</v>
      </c>
      <c r="U99" s="152">
        <f>VLOOKUP(B99,'INFORM Severity - hidden'!$C$5:$V$300,20,FALSE)</f>
        <v>45529</v>
      </c>
    </row>
    <row r="100" spans="1:21" x14ac:dyDescent="0.35">
      <c r="A100" s="148" t="str">
        <f t="array" ref="A100">IFERROR(INDEX(Lists!$B$2:$B$200,SMALL(IF(Lists!$I$2:$I$200="Individual",ROW(Lists!$B$2:$B$200)),ROW(96:96))-1,1),"")</f>
        <v>Complex crisis in Pakistan</v>
      </c>
      <c r="B100" s="149" t="str">
        <f>VLOOKUP(A100,Lists!$B$2:$G$200,2,FALSE)</f>
        <v>PAK001</v>
      </c>
      <c r="C100" s="149" t="str">
        <f>VLOOKUP(B100,'INFORM Severity - hidden'!$C$5:$D$200,2,FALSE)</f>
        <v>Pakistan</v>
      </c>
      <c r="D100" s="149" t="str">
        <f>VLOOKUP(A100,Lists!$B$2:$G$200,3,FALSE)</f>
        <v>PAK</v>
      </c>
      <c r="E100" s="150" t="str">
        <f>VLOOKUP(A100,Lists!$B$2:$G$200,5,FALSE)</f>
        <v>Displacement,Conflict</v>
      </c>
      <c r="F100" s="144">
        <f t="shared" si="10"/>
        <v>3.8</v>
      </c>
      <c r="G100" s="145">
        <f t="shared" si="11"/>
        <v>4</v>
      </c>
      <c r="H100" s="145" t="str">
        <f t="shared" si="12"/>
        <v>High</v>
      </c>
      <c r="I100" s="146" t="str">
        <f>INDEX(Trends!$D$3:$D$404,MATCH(B100,Trends!$C$3:$C$404,0))</f>
        <v>Decreasing</v>
      </c>
      <c r="J100" s="145" t="str">
        <f>VLOOKUP($B100,Reliability!$A$3:$I$300,9,FALSE)</f>
        <v>Very High</v>
      </c>
      <c r="K100" s="147">
        <f t="shared" si="13"/>
        <v>4</v>
      </c>
      <c r="L100" s="147">
        <f>VLOOKUP($B100,'Impact of the crisis'!$C$6:$N$300,12,FALSE)</f>
        <v>5</v>
      </c>
      <c r="M100" s="147">
        <f>VLOOKUP($B100,'Impact of the crisis'!$C$6:$AB$300,26,FALSE)</f>
        <v>3.2</v>
      </c>
      <c r="N100" s="147">
        <f>VLOOKUP($B100,'Conditions of people affected'!$C$6:$R$300,16,FALSE)</f>
        <v>4</v>
      </c>
      <c r="O100" s="147">
        <f>VLOOKUP($B100,'Conditions of people affected'!$C$6:$R$300,9,FALSE)</f>
        <v>5</v>
      </c>
      <c r="P100" s="147">
        <f>VLOOKUP($B100,'Conditions of people affected'!$C$6:$R$300,15,FALSE)</f>
        <v>3</v>
      </c>
      <c r="Q100" s="147">
        <f t="shared" si="14"/>
        <v>3.4</v>
      </c>
      <c r="R100" s="147">
        <f>VLOOKUP($B100,'Complexity of the crisis'!$C$6:$AN$300,22,FALSE)</f>
        <v>3.3</v>
      </c>
      <c r="S100" s="147">
        <f>VLOOKUP($B100,'Complexity of the crisis'!$C$6:$AN$300,38,FALSE)</f>
        <v>3.5</v>
      </c>
      <c r="T100" s="151" t="str">
        <f>VLOOKUP(B100,Lists!$C$3:$E$300,3,FALSE)</f>
        <v>Asia</v>
      </c>
      <c r="U100" s="152">
        <f>VLOOKUP(B100,'INFORM Severity - hidden'!$C$5:$V$300,20,FALSE)</f>
        <v>45530</v>
      </c>
    </row>
    <row r="101" spans="1:21" x14ac:dyDescent="0.35">
      <c r="A101" s="148" t="str">
        <f t="array" ref="A101">IFERROR(INDEX(Lists!$B$2:$B$200,SMALL(IF(Lists!$I$2:$I$200="Individual",ROW(Lists!$B$2:$B$200)),ROW(97:97))-1,1),"")</f>
        <v>Kashmir conflict in Pakistan</v>
      </c>
      <c r="B101" s="149" t="str">
        <f>VLOOKUP(A101,Lists!$B$2:$G$200,2,FALSE)</f>
        <v>PAK004</v>
      </c>
      <c r="C101" s="149" t="str">
        <f>VLOOKUP(B101,'INFORM Severity - hidden'!$C$5:$D$200,2,FALSE)</f>
        <v>Pakistan</v>
      </c>
      <c r="D101" s="149" t="str">
        <f>VLOOKUP(A101,Lists!$B$2:$G$200,3,FALSE)</f>
        <v>PAK</v>
      </c>
      <c r="E101" s="150" t="str">
        <f>VLOOKUP(A101,Lists!$B$2:$G$200,5,FALSE)</f>
        <v>Conflict</v>
      </c>
      <c r="F101" s="144" t="str">
        <f t="shared" ref="F101:F132" si="15">IF(OR(N101="x",K101="x"),"x",ROUND((5-GEOMEAN(((5-K101)/5*4+1),((5-N101)/5*4+1),((5-N101)/5*4+1)))/4*3.5+Q101*0.3,1))</f>
        <v>x</v>
      </c>
      <c r="G101" s="145" t="str">
        <f t="shared" ref="G101:G132" si="16">IF(F101="x","x",ROUNDUP(F101,0))</f>
        <v>x</v>
      </c>
      <c r="H101" s="145" t="str">
        <f t="shared" ref="H101:H132" si="17">IF(N101="x","x",IF(K101="x","x",(IF(G101=5,"Very High",IF(G101=4,"High",IF(G101=3,"Medium",IF(G101=2,"Low","Very Low")))))))</f>
        <v>x</v>
      </c>
      <c r="I101" s="146" t="str">
        <f>INDEX(Trends!$D$3:$D$404,MATCH(B101,Trends!$C$3:$C$404,0))</f>
        <v>-</v>
      </c>
      <c r="J101" s="145" t="str">
        <f>VLOOKUP($B101,Reliability!$A$3:$I$300,9,FALSE)</f>
        <v>Medium</v>
      </c>
      <c r="K101" s="147">
        <f t="shared" ref="K101:K132" si="18">IF(OR(M101="x",L101="x"),"x",ROUND((5-GEOMEAN(((5-L101)/5*4+1),((5-M101)/5*4+1),((5-M101)/5*4+1)))/4*5,1))</f>
        <v>0.9</v>
      </c>
      <c r="L101" s="147">
        <f>VLOOKUP($B101,'Impact of the crisis'!$C$6:$N$300,12,FALSE)</f>
        <v>1</v>
      </c>
      <c r="M101" s="147">
        <f>VLOOKUP($B101,'Impact of the crisis'!$C$6:$AB$300,26,FALSE)</f>
        <v>0.9</v>
      </c>
      <c r="N101" s="147" t="str">
        <f>VLOOKUP($B101,'Conditions of people affected'!$C$6:$R$300,16,FALSE)</f>
        <v>x</v>
      </c>
      <c r="O101" s="147" t="str">
        <f>VLOOKUP($B101,'Conditions of people affected'!$C$6:$R$300,9,FALSE)</f>
        <v>x</v>
      </c>
      <c r="P101" s="147" t="str">
        <f>VLOOKUP($B101,'Conditions of people affected'!$C$6:$R$300,15,FALSE)</f>
        <v>x</v>
      </c>
      <c r="Q101" s="147">
        <f t="shared" ref="Q101:Q132" si="19">IF(OR(S101="x",R101="x"),R101,ROUND((5-GEOMEAN(((5-R101)/5*4+1),((5-S101)/5*4+1)))/4*5,1))</f>
        <v>3.4</v>
      </c>
      <c r="R101" s="147">
        <f>VLOOKUP($B101,'Complexity of the crisis'!$C$6:$AN$300,22,FALSE)</f>
        <v>3.3</v>
      </c>
      <c r="S101" s="147">
        <f>VLOOKUP($B101,'Complexity of the crisis'!$C$6:$AN$300,38,FALSE)</f>
        <v>3.5</v>
      </c>
      <c r="T101" s="151" t="str">
        <f>VLOOKUP(B101,Lists!$C$3:$E$300,3,FALSE)</f>
        <v>Asia</v>
      </c>
      <c r="U101" s="152">
        <f>VLOOKUP(B101,'INFORM Severity - hidden'!$C$5:$V$300,20,FALSE)</f>
        <v>45530</v>
      </c>
    </row>
    <row r="102" spans="1:21" x14ac:dyDescent="0.35">
      <c r="A102" s="148" t="str">
        <f t="array" ref="A102">IFERROR(INDEX(Lists!$B$2:$B$200,SMALL(IF(Lists!$I$2:$I$200="Individual",ROW(Lists!$B$2:$B$200)),ROW(98:98))-1,1),"")</f>
        <v xml:space="preserve">Floods in Pakistan </v>
      </c>
      <c r="B102" s="149" t="str">
        <f>VLOOKUP(A102,Lists!$B$2:$G$200,2,FALSE)</f>
        <v>PAK005</v>
      </c>
      <c r="C102" s="149" t="str">
        <f>VLOOKUP(B102,'INFORM Severity - hidden'!$C$5:$D$200,2,FALSE)</f>
        <v>Pakistan</v>
      </c>
      <c r="D102" s="149" t="str">
        <f>VLOOKUP(A102,Lists!$B$2:$G$200,3,FALSE)</f>
        <v>PAK</v>
      </c>
      <c r="E102" s="150" t="str">
        <f>VLOOKUP(A102,Lists!$B$2:$G$200,5,FALSE)</f>
        <v>Other seasonal event</v>
      </c>
      <c r="F102" s="144">
        <f t="shared" si="15"/>
        <v>3.6</v>
      </c>
      <c r="G102" s="145">
        <f t="shared" si="16"/>
        <v>4</v>
      </c>
      <c r="H102" s="145" t="str">
        <f t="shared" si="17"/>
        <v>High</v>
      </c>
      <c r="I102" s="146" t="str">
        <f>INDEX(Trends!$D$3:$D$404,MATCH(B102,Trends!$C$3:$C$404,0))</f>
        <v>Decreasing</v>
      </c>
      <c r="J102" s="145" t="str">
        <f>VLOOKUP($B102,Reliability!$A$3:$I$300,9,FALSE)</f>
        <v>Very High</v>
      </c>
      <c r="K102" s="147">
        <f t="shared" si="18"/>
        <v>4.0999999999999996</v>
      </c>
      <c r="L102" s="147">
        <f>VLOOKUP($B102,'Impact of the crisis'!$C$6:$N$300,12,FALSE)</f>
        <v>3.8</v>
      </c>
      <c r="M102" s="147">
        <f>VLOOKUP($B102,'Impact of the crisis'!$C$6:$AB$300,26,FALSE)</f>
        <v>4.2</v>
      </c>
      <c r="N102" s="147">
        <f>VLOOKUP($B102,'Conditions of people affected'!$C$6:$R$300,16,FALSE)</f>
        <v>4</v>
      </c>
      <c r="O102" s="147">
        <f>VLOOKUP($B102,'Conditions of people affected'!$C$6:$R$300,9,FALSE)</f>
        <v>5</v>
      </c>
      <c r="P102" s="147">
        <f>VLOOKUP($B102,'Conditions of people affected'!$C$6:$R$300,15,FALSE)</f>
        <v>3</v>
      </c>
      <c r="Q102" s="147">
        <f t="shared" si="19"/>
        <v>2.7</v>
      </c>
      <c r="R102" s="147">
        <f>VLOOKUP($B102,'Complexity of the crisis'!$C$6:$AN$300,22,FALSE)</f>
        <v>3.3</v>
      </c>
      <c r="S102" s="147">
        <f>VLOOKUP($B102,'Complexity of the crisis'!$C$6:$AN$300,38,FALSE)</f>
        <v>2</v>
      </c>
      <c r="T102" s="151" t="str">
        <f>VLOOKUP(B102,Lists!$C$3:$E$300,3,FALSE)</f>
        <v>Asia</v>
      </c>
      <c r="U102" s="152">
        <f>VLOOKUP(B102,'INFORM Severity - hidden'!$C$5:$V$300,20,FALSE)</f>
        <v>45530</v>
      </c>
    </row>
    <row r="103" spans="1:21" x14ac:dyDescent="0.35">
      <c r="A103" s="148" t="str">
        <f t="array" ref="A103">IFERROR(INDEX(Lists!$B$2:$B$200,SMALL(IF(Lists!$I$2:$I$200="Individual",ROW(Lists!$B$2:$B$200)),ROW(99:99))-1,1),"")</f>
        <v>Venezuela displacement in Panama</v>
      </c>
      <c r="B103" s="149" t="str">
        <f>VLOOKUP(A103,Lists!$B$2:$G$200,2,FALSE)</f>
        <v>PAN002</v>
      </c>
      <c r="C103" s="149" t="str">
        <f>VLOOKUP(B103,'INFORM Severity - hidden'!$C$5:$D$200,2,FALSE)</f>
        <v>Panama</v>
      </c>
      <c r="D103" s="149" t="str">
        <f>VLOOKUP(A103,Lists!$B$2:$G$200,3,FALSE)</f>
        <v>PAN</v>
      </c>
      <c r="E103" s="150" t="str">
        <f>VLOOKUP(A103,Lists!$B$2:$G$200,5,FALSE)</f>
        <v>Displacement</v>
      </c>
      <c r="F103" s="144">
        <f t="shared" si="15"/>
        <v>2.2000000000000002</v>
      </c>
      <c r="G103" s="145">
        <f t="shared" si="16"/>
        <v>3</v>
      </c>
      <c r="H103" s="145" t="str">
        <f t="shared" si="17"/>
        <v>Medium</v>
      </c>
      <c r="I103" s="146" t="str">
        <f>INDEX(Trends!$D$3:$D$404,MATCH(B103,Trends!$C$3:$C$404,0))</f>
        <v>Stable</v>
      </c>
      <c r="J103" s="145" t="str">
        <f>VLOOKUP($B103,Reliability!$A$3:$I$300,9,FALSE)</f>
        <v>Very High</v>
      </c>
      <c r="K103" s="147">
        <f t="shared" si="18"/>
        <v>3</v>
      </c>
      <c r="L103" s="147">
        <f>VLOOKUP($B103,'Impact of the crisis'!$C$6:$N$300,12,FALSE)</f>
        <v>2.5</v>
      </c>
      <c r="M103" s="147">
        <f>VLOOKUP($B103,'Impact of the crisis'!$C$6:$AB$300,26,FALSE)</f>
        <v>3.2</v>
      </c>
      <c r="N103" s="147">
        <f>VLOOKUP($B103,'Conditions of people affected'!$C$6:$R$300,16,FALSE)</f>
        <v>1.95</v>
      </c>
      <c r="O103" s="147">
        <f>VLOOKUP($B103,'Conditions of people affected'!$C$6:$R$300,9,FALSE)</f>
        <v>0.9</v>
      </c>
      <c r="P103" s="147">
        <f>VLOOKUP($B103,'Conditions of people affected'!$C$6:$R$300,15,FALSE)</f>
        <v>3</v>
      </c>
      <c r="Q103" s="147">
        <f t="shared" si="19"/>
        <v>1.8</v>
      </c>
      <c r="R103" s="147">
        <f>VLOOKUP($B103,'Complexity of the crisis'!$C$6:$AN$300,22,FALSE)</f>
        <v>1.6</v>
      </c>
      <c r="S103" s="147">
        <f>VLOOKUP($B103,'Complexity of the crisis'!$C$6:$AN$300,38,FALSE)</f>
        <v>2</v>
      </c>
      <c r="T103" s="151" t="str">
        <f>VLOOKUP(B103,Lists!$C$3:$E$300,3,FALSE)</f>
        <v>Americas</v>
      </c>
      <c r="U103" s="152">
        <f>VLOOKUP(B103,'INFORM Severity - hidden'!$C$5:$V$300,20,FALSE)</f>
        <v>45530</v>
      </c>
    </row>
    <row r="104" spans="1:21" x14ac:dyDescent="0.35">
      <c r="A104" s="148" t="str">
        <f t="array" ref="A104">IFERROR(INDEX(Lists!$B$2:$B$200,SMALL(IF(Lists!$I$2:$I$200="Individual",ROW(Lists!$B$2:$B$200)),ROW(100:100))-1,1),"")</f>
        <v>Venezuela displacement in Peru</v>
      </c>
      <c r="B104" s="149" t="str">
        <f>VLOOKUP(A104,Lists!$B$2:$G$200,2,FALSE)</f>
        <v>PER002</v>
      </c>
      <c r="C104" s="149" t="str">
        <f>VLOOKUP(B104,'INFORM Severity - hidden'!$C$5:$D$200,2,FALSE)</f>
        <v>Peru</v>
      </c>
      <c r="D104" s="149" t="str">
        <f>VLOOKUP(A104,Lists!$B$2:$G$200,3,FALSE)</f>
        <v>PER</v>
      </c>
      <c r="E104" s="150" t="str">
        <f>VLOOKUP(A104,Lists!$B$2:$G$200,5,FALSE)</f>
        <v>Displacement</v>
      </c>
      <c r="F104" s="144">
        <f t="shared" si="15"/>
        <v>2.8</v>
      </c>
      <c r="G104" s="145">
        <f t="shared" si="16"/>
        <v>3</v>
      </c>
      <c r="H104" s="145" t="str">
        <f t="shared" si="17"/>
        <v>Medium</v>
      </c>
      <c r="I104" s="146" t="str">
        <f>INDEX(Trends!$D$3:$D$404,MATCH(B104,Trends!$C$3:$C$404,0))</f>
        <v>Stable</v>
      </c>
      <c r="J104" s="145" t="str">
        <f>VLOOKUP($B104,Reliability!$A$3:$I$300,9,FALSE)</f>
        <v>Very High</v>
      </c>
      <c r="K104" s="147">
        <f t="shared" si="18"/>
        <v>3.4</v>
      </c>
      <c r="L104" s="147">
        <f>VLOOKUP($B104,'Impact of the crisis'!$C$6:$N$300,12,FALSE)</f>
        <v>4</v>
      </c>
      <c r="M104" s="147">
        <f>VLOOKUP($B104,'Impact of the crisis'!$C$6:$AB$300,26,FALSE)</f>
        <v>3</v>
      </c>
      <c r="N104" s="147">
        <f>VLOOKUP($B104,'Conditions of people affected'!$C$6:$R$300,16,FALSE)</f>
        <v>2.7</v>
      </c>
      <c r="O104" s="147">
        <f>VLOOKUP($B104,'Conditions of people affected'!$C$6:$R$300,9,FALSE)</f>
        <v>3.4</v>
      </c>
      <c r="P104" s="147">
        <f>VLOOKUP($B104,'Conditions of people affected'!$C$6:$R$300,15,FALSE)</f>
        <v>2</v>
      </c>
      <c r="Q104" s="147">
        <f t="shared" si="19"/>
        <v>2.6</v>
      </c>
      <c r="R104" s="147">
        <f>VLOOKUP($B104,'Complexity of the crisis'!$C$6:$AN$300,22,FALSE)</f>
        <v>2.2000000000000002</v>
      </c>
      <c r="S104" s="147">
        <f>VLOOKUP($B104,'Complexity of the crisis'!$C$6:$AN$300,38,FALSE)</f>
        <v>3</v>
      </c>
      <c r="T104" s="151" t="str">
        <f>VLOOKUP(B104,Lists!$C$3:$E$300,3,FALSE)</f>
        <v>Americas</v>
      </c>
      <c r="U104" s="152">
        <f>VLOOKUP(B104,'INFORM Severity - hidden'!$C$5:$V$300,20,FALSE)</f>
        <v>45530</v>
      </c>
    </row>
    <row r="105" spans="1:21" x14ac:dyDescent="0.35">
      <c r="A105" s="148" t="str">
        <f t="array" ref="A105">IFERROR(INDEX(Lists!$B$2:$B$200,SMALL(IF(Lists!$I$2:$I$200="Individual",ROW(Lists!$B$2:$B$200)),ROW(101:101))-1,1),"")</f>
        <v>Mindanao conflict</v>
      </c>
      <c r="B105" s="149" t="str">
        <f>VLOOKUP(A105,Lists!$B$2:$G$200,2,FALSE)</f>
        <v>PHL003</v>
      </c>
      <c r="C105" s="149" t="str">
        <f>VLOOKUP(B105,'INFORM Severity - hidden'!$C$5:$D$200,2,FALSE)</f>
        <v>Philippines</v>
      </c>
      <c r="D105" s="149" t="str">
        <f>VLOOKUP(A105,Lists!$B$2:$G$200,3,FALSE)</f>
        <v>PHL</v>
      </c>
      <c r="E105" s="150" t="str">
        <f>VLOOKUP(A105,Lists!$B$2:$G$200,5,FALSE)</f>
        <v>Conflict,Violence</v>
      </c>
      <c r="F105" s="144">
        <f t="shared" si="15"/>
        <v>2.2000000000000002</v>
      </c>
      <c r="G105" s="145">
        <f t="shared" si="16"/>
        <v>3</v>
      </c>
      <c r="H105" s="145" t="str">
        <f t="shared" si="17"/>
        <v>Medium</v>
      </c>
      <c r="I105" s="146" t="str">
        <f>INDEX(Trends!$D$3:$D$404,MATCH(B105,Trends!$C$3:$C$404,0))</f>
        <v>Stable</v>
      </c>
      <c r="J105" s="145" t="str">
        <f>VLOOKUP($B105,Reliability!$A$3:$I$300,9,FALSE)</f>
        <v>High</v>
      </c>
      <c r="K105" s="147">
        <f t="shared" si="18"/>
        <v>2.7</v>
      </c>
      <c r="L105" s="147">
        <f>VLOOKUP($B105,'Impact of the crisis'!$C$6:$N$300,12,FALSE)</f>
        <v>2.7</v>
      </c>
      <c r="M105" s="147">
        <f>VLOOKUP($B105,'Impact of the crisis'!$C$6:$AB$300,26,FALSE)</f>
        <v>2.7</v>
      </c>
      <c r="N105" s="147">
        <f>VLOOKUP($B105,'Conditions of people affected'!$C$6:$R$300,16,FALSE)</f>
        <v>1.35</v>
      </c>
      <c r="O105" s="147">
        <f>VLOOKUP($B105,'Conditions of people affected'!$C$6:$R$300,9,FALSE)</f>
        <v>1.7</v>
      </c>
      <c r="P105" s="147">
        <f>VLOOKUP($B105,'Conditions of people affected'!$C$6:$R$300,15,FALSE)</f>
        <v>1</v>
      </c>
      <c r="Q105" s="147">
        <f t="shared" si="19"/>
        <v>2.9</v>
      </c>
      <c r="R105" s="147">
        <f>VLOOKUP($B105,'Complexity of the crisis'!$C$6:$AN$300,22,FALSE)</f>
        <v>2.8</v>
      </c>
      <c r="S105" s="147">
        <f>VLOOKUP($B105,'Complexity of the crisis'!$C$6:$AN$300,38,FALSE)</f>
        <v>3</v>
      </c>
      <c r="T105" s="151" t="str">
        <f>VLOOKUP(B105,Lists!$C$3:$E$300,3,FALSE)</f>
        <v>Asia</v>
      </c>
      <c r="U105" s="152">
        <f>VLOOKUP(B105,'INFORM Severity - hidden'!$C$5:$V$300,20,FALSE)</f>
        <v>45525</v>
      </c>
    </row>
    <row r="106" spans="1:21" x14ac:dyDescent="0.35">
      <c r="A106" s="148" t="str">
        <f t="array" ref="A106">IFERROR(INDEX(Lists!$B$2:$B$200,SMALL(IF(Lists!$I$2:$I$200="Individual",ROW(Lists!$B$2:$B$200)),ROW(102:102))-1,1),"")</f>
        <v>2024 Southwest Monsoon</v>
      </c>
      <c r="B106" s="149" t="str">
        <f>VLOOKUP(A106,Lists!$B$2:$G$200,2,FALSE)</f>
        <v>PHL015</v>
      </c>
      <c r="C106" s="149" t="str">
        <f>VLOOKUP(B106,'INFORM Severity - hidden'!$C$5:$D$200,2,FALSE)</f>
        <v>Philippines</v>
      </c>
      <c r="D106" s="149" t="str">
        <f>VLOOKUP(A106,Lists!$B$2:$G$200,3,FALSE)</f>
        <v>PHL</v>
      </c>
      <c r="E106" s="150" t="str">
        <f>VLOOKUP(A106,Lists!$B$2:$G$200,5,FALSE)</f>
        <v>Cyclone,Floods</v>
      </c>
      <c r="F106" s="144">
        <f t="shared" si="15"/>
        <v>2.1</v>
      </c>
      <c r="G106" s="145">
        <f t="shared" si="16"/>
        <v>3</v>
      </c>
      <c r="H106" s="145" t="str">
        <f t="shared" si="17"/>
        <v>Medium</v>
      </c>
      <c r="I106" s="146" t="str">
        <f>INDEX(Trends!$D$3:$D$404,MATCH(B106,Trends!$C$3:$C$404,0))</f>
        <v>-</v>
      </c>
      <c r="J106" s="145" t="str">
        <f>VLOOKUP($B106,Reliability!$A$3:$I$300,9,FALSE)</f>
        <v>Very High</v>
      </c>
      <c r="K106" s="147">
        <f t="shared" si="18"/>
        <v>2.7</v>
      </c>
      <c r="L106" s="147">
        <f>VLOOKUP($B106,'Impact of the crisis'!$C$6:$N$300,12,FALSE)</f>
        <v>2.9</v>
      </c>
      <c r="M106" s="147">
        <f>VLOOKUP($B106,'Impact of the crisis'!$C$6:$AB$300,26,FALSE)</f>
        <v>2.6</v>
      </c>
      <c r="N106" s="147">
        <f>VLOOKUP($B106,'Conditions of people affected'!$C$6:$R$300,16,FALSE)</f>
        <v>1.45</v>
      </c>
      <c r="O106" s="147">
        <f>VLOOKUP($B106,'Conditions of people affected'!$C$6:$R$300,9,FALSE)</f>
        <v>0.9</v>
      </c>
      <c r="P106" s="147">
        <f>VLOOKUP($B106,'Conditions of people affected'!$C$6:$R$300,15,FALSE)</f>
        <v>2</v>
      </c>
      <c r="Q106" s="147">
        <f t="shared" si="19"/>
        <v>2.7</v>
      </c>
      <c r="R106" s="147">
        <f>VLOOKUP($B106,'Complexity of the crisis'!$C$6:$AN$300,22,FALSE)</f>
        <v>2.8</v>
      </c>
      <c r="S106" s="147">
        <f>VLOOKUP($B106,'Complexity of the crisis'!$C$6:$AN$300,38,FALSE)</f>
        <v>2.5</v>
      </c>
      <c r="T106" s="151" t="str">
        <f>VLOOKUP(B106,Lists!$C$3:$E$300,3,FALSE)</f>
        <v>Asia</v>
      </c>
      <c r="U106" s="152">
        <f>VLOOKUP(B106,'INFORM Severity - hidden'!$C$5:$V$300,20,FALSE)</f>
        <v>45525</v>
      </c>
    </row>
    <row r="107" spans="1:21" x14ac:dyDescent="0.35">
      <c r="A107" s="148" t="str">
        <f t="array" ref="A107">IFERROR(INDEX(Lists!$B$2:$B$200,SMALL(IF(Lists!$I$2:$I$200="Individual",ROW(Lists!$B$2:$B$200)),ROW(103:103))-1,1),"")</f>
        <v>Highlands Violence</v>
      </c>
      <c r="B107" s="149" t="str">
        <f>VLOOKUP(A107,Lists!$B$2:$G$200,2,FALSE)</f>
        <v>PNG003</v>
      </c>
      <c r="C107" s="149" t="str">
        <f>VLOOKUP(B107,'INFORM Severity - hidden'!$C$5:$D$200,2,FALSE)</f>
        <v>Papua New Guinea</v>
      </c>
      <c r="D107" s="149" t="str">
        <f>VLOOKUP(A107,Lists!$B$2:$G$200,3,FALSE)</f>
        <v>PNG</v>
      </c>
      <c r="E107" s="150" t="str">
        <f>VLOOKUP(A107,Lists!$B$2:$G$200,5,FALSE)</f>
        <v>Violence</v>
      </c>
      <c r="F107" s="144">
        <f t="shared" si="15"/>
        <v>2</v>
      </c>
      <c r="G107" s="145">
        <f t="shared" si="16"/>
        <v>2</v>
      </c>
      <c r="H107" s="145" t="str">
        <f t="shared" si="17"/>
        <v>Low</v>
      </c>
      <c r="I107" s="146" t="str">
        <f>INDEX(Trends!$D$3:$D$404,MATCH(B107,Trends!$C$3:$C$404,0))</f>
        <v>Stable</v>
      </c>
      <c r="J107" s="145" t="str">
        <f>VLOOKUP($B107,Reliability!$A$3:$I$300,9,FALSE)</f>
        <v>Very High</v>
      </c>
      <c r="K107" s="147">
        <f t="shared" si="18"/>
        <v>2.2000000000000002</v>
      </c>
      <c r="L107" s="147">
        <f>VLOOKUP($B107,'Impact of the crisis'!$C$6:$N$300,12,FALSE)</f>
        <v>1.9</v>
      </c>
      <c r="M107" s="147">
        <f>VLOOKUP($B107,'Impact of the crisis'!$C$6:$AB$300,26,FALSE)</f>
        <v>2.2999999999999998</v>
      </c>
      <c r="N107" s="147">
        <f>VLOOKUP($B107,'Conditions of people affected'!$C$6:$R$300,16,FALSE)</f>
        <v>1.4</v>
      </c>
      <c r="O107" s="147">
        <f>VLOOKUP($B107,'Conditions of people affected'!$C$6:$R$300,9,FALSE)</f>
        <v>0.8</v>
      </c>
      <c r="P107" s="147">
        <f>VLOOKUP($B107,'Conditions of people affected'!$C$6:$R$300,15,FALSE)</f>
        <v>2</v>
      </c>
      <c r="Q107" s="147">
        <f t="shared" si="19"/>
        <v>2.9</v>
      </c>
      <c r="R107" s="147">
        <f>VLOOKUP($B107,'Complexity of the crisis'!$C$6:$AN$300,22,FALSE)</f>
        <v>2.7</v>
      </c>
      <c r="S107" s="147">
        <f>VLOOKUP($B107,'Complexity of the crisis'!$C$6:$AN$300,38,FALSE)</f>
        <v>3</v>
      </c>
      <c r="T107" s="151" t="str">
        <f>VLOOKUP(B107,Lists!$C$3:$E$300,3,FALSE)</f>
        <v>Pacific</v>
      </c>
      <c r="U107" s="152">
        <f>VLOOKUP(B107,'INFORM Severity - hidden'!$C$5:$V$300,20,FALSE)</f>
        <v>45525</v>
      </c>
    </row>
    <row r="108" spans="1:21" x14ac:dyDescent="0.35">
      <c r="A108" s="148" t="str">
        <f t="array" ref="A108">IFERROR(INDEX(Lists!$B$2:$B$200,SMALL(IF(Lists!$I$2:$I$200="Individual",ROW(Lists!$B$2:$B$200)),ROW(104:104))-1,1),"")</f>
        <v>2024 Monsoon Flooding in Western Province</v>
      </c>
      <c r="B108" s="149" t="str">
        <f>VLOOKUP(A108,Lists!$B$2:$G$200,2,FALSE)</f>
        <v>PNG005</v>
      </c>
      <c r="C108" s="149" t="str">
        <f>VLOOKUP(B108,'INFORM Severity - hidden'!$C$5:$D$200,2,FALSE)</f>
        <v>Papua New Guinea</v>
      </c>
      <c r="D108" s="149" t="str">
        <f>VLOOKUP(A108,Lists!$B$2:$G$200,3,FALSE)</f>
        <v>PNG</v>
      </c>
      <c r="E108" s="150" t="str">
        <f>VLOOKUP(A108,Lists!$B$2:$G$200,5,FALSE)</f>
        <v>Floods</v>
      </c>
      <c r="F108" s="144">
        <f t="shared" si="15"/>
        <v>1.9</v>
      </c>
      <c r="G108" s="145">
        <f t="shared" si="16"/>
        <v>2</v>
      </c>
      <c r="H108" s="145" t="str">
        <f t="shared" si="17"/>
        <v>Low</v>
      </c>
      <c r="I108" s="146" t="str">
        <f>INDEX(Trends!$D$3:$D$404,MATCH(B108,Trends!$C$3:$C$404,0))</f>
        <v>-</v>
      </c>
      <c r="J108" s="145" t="str">
        <f>VLOOKUP($B108,Reliability!$A$3:$I$300,9,FALSE)</f>
        <v>Very High</v>
      </c>
      <c r="K108" s="147">
        <f t="shared" si="18"/>
        <v>0.9</v>
      </c>
      <c r="L108" s="147">
        <f>VLOOKUP($B108,'Impact of the crisis'!$C$6:$N$300,12,FALSE)</f>
        <v>1</v>
      </c>
      <c r="M108" s="147">
        <f>VLOOKUP($B108,'Impact of the crisis'!$C$6:$AB$300,26,FALSE)</f>
        <v>0.8</v>
      </c>
      <c r="N108" s="147">
        <f>VLOOKUP($B108,'Conditions of people affected'!$C$6:$R$300,16,FALSE)</f>
        <v>1.95</v>
      </c>
      <c r="O108" s="147">
        <f>VLOOKUP($B108,'Conditions of people affected'!$C$6:$R$300,9,FALSE)</f>
        <v>0.9</v>
      </c>
      <c r="P108" s="147">
        <f>VLOOKUP($B108,'Conditions of people affected'!$C$6:$R$300,15,FALSE)</f>
        <v>3</v>
      </c>
      <c r="Q108" s="147">
        <f t="shared" si="19"/>
        <v>2.4</v>
      </c>
      <c r="R108" s="147">
        <f>VLOOKUP($B108,'Complexity of the crisis'!$C$6:$AN$300,22,FALSE)</f>
        <v>2.7</v>
      </c>
      <c r="S108" s="147">
        <f>VLOOKUP($B108,'Complexity of the crisis'!$C$6:$AN$300,38,FALSE)</f>
        <v>2</v>
      </c>
      <c r="T108" s="151" t="str">
        <f>VLOOKUP(B108,Lists!$C$3:$E$300,3,FALSE)</f>
        <v>Pacific</v>
      </c>
      <c r="U108" s="152">
        <f>VLOOKUP(B108,'INFORM Severity - hidden'!$C$5:$V$300,20,FALSE)</f>
        <v>45525</v>
      </c>
    </row>
    <row r="109" spans="1:21" x14ac:dyDescent="0.35">
      <c r="A109" s="148" t="str">
        <f t="array" ref="A109">IFERROR(INDEX(Lists!$B$2:$B$200,SMALL(IF(Lists!$I$2:$I$200="Individual",ROW(Lists!$B$2:$B$200)),ROW(105:105))-1,1),"")</f>
        <v>Displacement from Russia-Ukraine conflict in Poland</v>
      </c>
      <c r="B109" s="149" t="str">
        <f>VLOOKUP(A109,Lists!$B$2:$G$200,2,FALSE)</f>
        <v>POL002</v>
      </c>
      <c r="C109" s="149" t="str">
        <f>VLOOKUP(B109,'INFORM Severity - hidden'!$C$5:$D$200,2,FALSE)</f>
        <v>Poland</v>
      </c>
      <c r="D109" s="149" t="str">
        <f>VLOOKUP(A109,Lists!$B$2:$G$200,3,FALSE)</f>
        <v>POL</v>
      </c>
      <c r="E109" s="150" t="str">
        <f>VLOOKUP(A109,Lists!$B$2:$G$200,5,FALSE)</f>
        <v>Displacement,Conflict</v>
      </c>
      <c r="F109" s="144">
        <f t="shared" si="15"/>
        <v>2.1</v>
      </c>
      <c r="G109" s="145">
        <f t="shared" si="16"/>
        <v>3</v>
      </c>
      <c r="H109" s="145" t="str">
        <f t="shared" si="17"/>
        <v>Medium</v>
      </c>
      <c r="I109" s="146" t="str">
        <f>INDEX(Trends!$D$3:$D$404,MATCH(B109,Trends!$C$3:$C$404,0))</f>
        <v>Stable</v>
      </c>
      <c r="J109" s="145" t="str">
        <f>VLOOKUP($B109,Reliability!$A$3:$I$300,9,FALSE)</f>
        <v>Very High</v>
      </c>
      <c r="K109" s="147">
        <f t="shared" si="18"/>
        <v>3.4</v>
      </c>
      <c r="L109" s="147">
        <f>VLOOKUP($B109,'Impact of the crisis'!$C$6:$N$300,12,FALSE)</f>
        <v>4.8</v>
      </c>
      <c r="M109" s="147">
        <f>VLOOKUP($B109,'Impact of the crisis'!$C$6:$AB$300,26,FALSE)</f>
        <v>2.2999999999999998</v>
      </c>
      <c r="N109" s="147">
        <f>VLOOKUP($B109,'Conditions of people affected'!$C$6:$R$300,16,FALSE)</f>
        <v>2.15</v>
      </c>
      <c r="O109" s="147">
        <f>VLOOKUP($B109,'Conditions of people affected'!$C$6:$R$300,9,FALSE)</f>
        <v>3.3</v>
      </c>
      <c r="P109" s="147">
        <f>VLOOKUP($B109,'Conditions of people affected'!$C$6:$R$300,15,FALSE)</f>
        <v>1</v>
      </c>
      <c r="Q109" s="147">
        <f t="shared" si="19"/>
        <v>0.9</v>
      </c>
      <c r="R109" s="147">
        <f>VLOOKUP($B109,'Complexity of the crisis'!$C$6:$AN$300,22,FALSE)</f>
        <v>0.8</v>
      </c>
      <c r="S109" s="147">
        <f>VLOOKUP($B109,'Complexity of the crisis'!$C$6:$AN$300,38,FALSE)</f>
        <v>1</v>
      </c>
      <c r="T109" s="151" t="str">
        <f>VLOOKUP(B109,Lists!$C$3:$E$300,3,FALSE)</f>
        <v>Europe</v>
      </c>
      <c r="U109" s="152">
        <f>VLOOKUP(B109,'INFORM Severity - hidden'!$C$5:$V$300,20,FALSE)</f>
        <v>45526</v>
      </c>
    </row>
    <row r="110" spans="1:21" x14ac:dyDescent="0.35">
      <c r="A110" s="148" t="str">
        <f t="array" ref="A110">IFERROR(INDEX(Lists!$B$2:$B$200,SMALL(IF(Lists!$I$2:$I$200="Individual",ROW(Lists!$B$2:$B$200)),ROW(106:106))-1,1),"")</f>
        <v>Complex crisis in DPRK</v>
      </c>
      <c r="B110" s="149" t="str">
        <f>VLOOKUP(A110,Lists!$B$2:$G$200,2,FALSE)</f>
        <v>PRK001</v>
      </c>
      <c r="C110" s="149" t="str">
        <f>VLOOKUP(B110,'INFORM Severity - hidden'!$C$5:$D$200,2,FALSE)</f>
        <v>DPRK</v>
      </c>
      <c r="D110" s="149" t="str">
        <f>VLOOKUP(A110,Lists!$B$2:$G$200,3,FALSE)</f>
        <v>PRK</v>
      </c>
      <c r="E110" s="150" t="str">
        <f>VLOOKUP(A110,Lists!$B$2:$G$200,5,FALSE)</f>
        <v>Socio-political,Floods,Other seasonal event,Food Security</v>
      </c>
      <c r="F110" s="144">
        <f t="shared" si="15"/>
        <v>3.8</v>
      </c>
      <c r="G110" s="145">
        <f t="shared" si="16"/>
        <v>4</v>
      </c>
      <c r="H110" s="145" t="str">
        <f t="shared" si="17"/>
        <v>High</v>
      </c>
      <c r="I110" s="146" t="str">
        <f>INDEX(Trends!$D$3:$D$404,MATCH(B110,Trends!$C$3:$C$404,0))</f>
        <v>Stable</v>
      </c>
      <c r="J110" s="145" t="str">
        <f>VLOOKUP($B110,Reliability!$A$3:$I$300,9,FALSE)</f>
        <v>High</v>
      </c>
      <c r="K110" s="147">
        <f t="shared" si="18"/>
        <v>4</v>
      </c>
      <c r="L110" s="147">
        <f>VLOOKUP($B110,'Impact of the crisis'!$C$6:$N$300,12,FALSE)</f>
        <v>4.5999999999999996</v>
      </c>
      <c r="M110" s="147">
        <f>VLOOKUP($B110,'Impact of the crisis'!$C$6:$AB$300,26,FALSE)</f>
        <v>3.7</v>
      </c>
      <c r="N110" s="147">
        <f>VLOOKUP($B110,'Conditions of people affected'!$C$6:$R$300,16,FALSE)</f>
        <v>4.5</v>
      </c>
      <c r="O110" s="147">
        <f>VLOOKUP($B110,'Conditions of people affected'!$C$6:$R$300,9,FALSE)</f>
        <v>5</v>
      </c>
      <c r="P110" s="147">
        <f>VLOOKUP($B110,'Conditions of people affected'!$C$6:$R$300,15,FALSE)</f>
        <v>4</v>
      </c>
      <c r="Q110" s="147">
        <f t="shared" si="19"/>
        <v>2.5</v>
      </c>
      <c r="R110" s="147">
        <f>VLOOKUP($B110,'Complexity of the crisis'!$C$6:$AN$300,22,FALSE)</f>
        <v>3</v>
      </c>
      <c r="S110" s="147">
        <f>VLOOKUP($B110,'Complexity of the crisis'!$C$6:$AN$300,38,FALSE)</f>
        <v>2</v>
      </c>
      <c r="T110" s="151" t="str">
        <f>VLOOKUP(B110,Lists!$C$3:$E$300,3,FALSE)</f>
        <v>Asia</v>
      </c>
      <c r="U110" s="152">
        <f>VLOOKUP(B110,'INFORM Severity - hidden'!$C$5:$V$300,20,FALSE)</f>
        <v>45530</v>
      </c>
    </row>
    <row r="111" spans="1:21" x14ac:dyDescent="0.35">
      <c r="A111" s="148" t="str">
        <f t="array" ref="A111">IFERROR(INDEX(Lists!$B$2:$B$200,SMALL(IF(Lists!$I$2:$I$200="Individual",ROW(Lists!$B$2:$B$200)),ROW(107:107))-1,1),"")</f>
        <v>Conflict in West Bank</v>
      </c>
      <c r="B111" s="149" t="str">
        <f>VLOOKUP(A111,Lists!$B$2:$G$200,2,FALSE)</f>
        <v>PSE003</v>
      </c>
      <c r="C111" s="149" t="str">
        <f>VLOOKUP(B111,'INFORM Severity - hidden'!$C$5:$D$200,2,FALSE)</f>
        <v>Palestine</v>
      </c>
      <c r="D111" s="149" t="str">
        <f>VLOOKUP(A111,Lists!$B$2:$G$200,3,FALSE)</f>
        <v>PSE</v>
      </c>
      <c r="E111" s="150" t="str">
        <f>VLOOKUP(A111,Lists!$B$2:$G$200,5,FALSE)</f>
        <v>Conflict,Displacement,Socio-political,Violence</v>
      </c>
      <c r="F111" s="144">
        <f t="shared" si="15"/>
        <v>3.4</v>
      </c>
      <c r="G111" s="145">
        <f t="shared" si="16"/>
        <v>4</v>
      </c>
      <c r="H111" s="145" t="str">
        <f t="shared" si="17"/>
        <v>High</v>
      </c>
      <c r="I111" s="146" t="str">
        <f>INDEX(Trends!$D$3:$D$404,MATCH(B111,Trends!$C$3:$C$404,0))</f>
        <v>Decreasing</v>
      </c>
      <c r="J111" s="145" t="str">
        <f>VLOOKUP($B111,Reliability!$A$3:$I$300,9,FALSE)</f>
        <v>Very High</v>
      </c>
      <c r="K111" s="147">
        <f t="shared" si="18"/>
        <v>3.6</v>
      </c>
      <c r="L111" s="147">
        <f>VLOOKUP($B111,'Impact of the crisis'!$C$6:$N$300,12,FALSE)</f>
        <v>2.7</v>
      </c>
      <c r="M111" s="147">
        <f>VLOOKUP($B111,'Impact of the crisis'!$C$6:$AB$300,26,FALSE)</f>
        <v>4</v>
      </c>
      <c r="N111" s="147">
        <f>VLOOKUP($B111,'Conditions of people affected'!$C$6:$R$300,16,FALSE)</f>
        <v>3.15</v>
      </c>
      <c r="O111" s="147">
        <f>VLOOKUP($B111,'Conditions of people affected'!$C$6:$R$300,9,FALSE)</f>
        <v>3.3</v>
      </c>
      <c r="P111" s="147">
        <f>VLOOKUP($B111,'Conditions of people affected'!$C$6:$R$300,15,FALSE)</f>
        <v>3</v>
      </c>
      <c r="Q111" s="147">
        <f t="shared" si="19"/>
        <v>3.7</v>
      </c>
      <c r="R111" s="147">
        <f>VLOOKUP($B111,'Complexity of the crisis'!$C$6:$AN$300,22,FALSE)</f>
        <v>2.5</v>
      </c>
      <c r="S111" s="147">
        <f>VLOOKUP($B111,'Complexity of the crisis'!$C$6:$AN$300,38,FALSE)</f>
        <v>4.5</v>
      </c>
      <c r="T111" s="151" t="str">
        <f>VLOOKUP(B111,Lists!$C$3:$E$300,3,FALSE)</f>
        <v>Middle east</v>
      </c>
      <c r="U111" s="152">
        <f>VLOOKUP(B111,'INFORM Severity - hidden'!$C$5:$V$300,20,FALSE)</f>
        <v>45531</v>
      </c>
    </row>
    <row r="112" spans="1:21" x14ac:dyDescent="0.35">
      <c r="A112" s="148" t="str">
        <f t="array" ref="A112">IFERROR(INDEX(Lists!$B$2:$B$200,SMALL(IF(Lists!$I$2:$I$200="Individual",ROW(Lists!$B$2:$B$200)),ROW(108:108))-1,1),"")</f>
        <v>Conflict in Gaza</v>
      </c>
      <c r="B112" s="149" t="str">
        <f>VLOOKUP(A112,Lists!$B$2:$G$200,2,FALSE)</f>
        <v>PSE004</v>
      </c>
      <c r="C112" s="149" t="str">
        <f>VLOOKUP(B112,'INFORM Severity - hidden'!$C$5:$D$200,2,FALSE)</f>
        <v>Palestine</v>
      </c>
      <c r="D112" s="149" t="str">
        <f>VLOOKUP(A112,Lists!$B$2:$G$200,3,FALSE)</f>
        <v>PSE</v>
      </c>
      <c r="E112" s="150" t="str">
        <f>VLOOKUP(A112,Lists!$B$2:$G$200,5,FALSE)</f>
        <v>Conflict,Displacement,Socio-political,Violence</v>
      </c>
      <c r="F112" s="144">
        <f t="shared" si="15"/>
        <v>4.2</v>
      </c>
      <c r="G112" s="145">
        <f t="shared" si="16"/>
        <v>5</v>
      </c>
      <c r="H112" s="145" t="str">
        <f t="shared" si="17"/>
        <v>Very High</v>
      </c>
      <c r="I112" s="146" t="str">
        <f>INDEX(Trends!$D$3:$D$404,MATCH(B112,Trends!$C$3:$C$404,0))</f>
        <v>Stable</v>
      </c>
      <c r="J112" s="145" t="str">
        <f>VLOOKUP($B112,Reliability!$A$3:$I$300,9,FALSE)</f>
        <v>Very High</v>
      </c>
      <c r="K112" s="147">
        <f t="shared" si="18"/>
        <v>3.8</v>
      </c>
      <c r="L112" s="147">
        <f>VLOOKUP($B112,'Impact of the crisis'!$C$6:$N$300,12,FALSE)</f>
        <v>0.9</v>
      </c>
      <c r="M112" s="147">
        <f>VLOOKUP($B112,'Impact of the crisis'!$C$6:$AB$300,26,FALSE)</f>
        <v>4.5999999999999996</v>
      </c>
      <c r="N112" s="147">
        <f>VLOOKUP($B112,'Conditions of people affected'!$C$6:$R$300,16,FALSE)</f>
        <v>4.45</v>
      </c>
      <c r="O112" s="147">
        <f>VLOOKUP($B112,'Conditions of people affected'!$C$6:$R$300,9,FALSE)</f>
        <v>3.9</v>
      </c>
      <c r="P112" s="147">
        <f>VLOOKUP($B112,'Conditions of people affected'!$C$6:$R$300,15,FALSE)</f>
        <v>5</v>
      </c>
      <c r="Q112" s="147">
        <f t="shared" si="19"/>
        <v>4.0999999999999996</v>
      </c>
      <c r="R112" s="147">
        <f>VLOOKUP($B112,'Complexity of the crisis'!$C$6:$AN$300,22,FALSE)</f>
        <v>2.5</v>
      </c>
      <c r="S112" s="147">
        <f>VLOOKUP($B112,'Complexity of the crisis'!$C$6:$AN$300,38,FALSE)</f>
        <v>5</v>
      </c>
      <c r="T112" s="151" t="str">
        <f>VLOOKUP(B112,Lists!$C$3:$E$300,3,FALSE)</f>
        <v>Middle east</v>
      </c>
      <c r="U112" s="152">
        <f>VLOOKUP(B112,'INFORM Severity - hidden'!$C$5:$V$300,20,FALSE)</f>
        <v>45531</v>
      </c>
    </row>
    <row r="113" spans="1:21" x14ac:dyDescent="0.35">
      <c r="A113" s="148" t="str">
        <f t="array" ref="A113">IFERROR(INDEX(Lists!$B$2:$B$200,SMALL(IF(Lists!$I$2:$I$200="Individual",ROW(Lists!$B$2:$B$200)),ROW(109:109))-1,1),"")</f>
        <v>Lake Chad basin regional crisis</v>
      </c>
      <c r="B113" s="149" t="str">
        <f>VLOOKUP(A113,Lists!$B$2:$G$200,2,FALSE)</f>
        <v>REG001</v>
      </c>
      <c r="C113" s="149" t="str">
        <f>VLOOKUP(B113,'INFORM Severity - hidden'!$C$5:$D$200,2,FALSE)</f>
        <v>Nigeria,Niger,Chad,Cameroon</v>
      </c>
      <c r="D113" s="149" t="str">
        <f>VLOOKUP(A113,Lists!$B$2:$G$200,3,FALSE)</f>
        <v>NGA,NER,TCD,CMR</v>
      </c>
      <c r="E113" s="150">
        <f>VLOOKUP(A113,Lists!$B$2:$G$200,5,FALSE)</f>
        <v>0</v>
      </c>
      <c r="F113" s="144">
        <f t="shared" si="15"/>
        <v>4.3</v>
      </c>
      <c r="G113" s="145">
        <f t="shared" si="16"/>
        <v>5</v>
      </c>
      <c r="H113" s="145" t="str">
        <f t="shared" si="17"/>
        <v>Very High</v>
      </c>
      <c r="I113" s="146" t="str">
        <f>INDEX(Trends!$D$3:$D$404,MATCH(B113,Trends!$C$3:$C$404,0))</f>
        <v>Increasing</v>
      </c>
      <c r="J113" s="145" t="str">
        <f>VLOOKUP($B113,Reliability!$A$3:$I$300,9,FALSE)</f>
        <v>High</v>
      </c>
      <c r="K113" s="147">
        <f t="shared" si="18"/>
        <v>4.0999999999999996</v>
      </c>
      <c r="L113" s="147">
        <f>VLOOKUP($B113,'Impact of the crisis'!$C$6:$N$300,12,FALSE)</f>
        <v>3.8</v>
      </c>
      <c r="M113" s="147">
        <f>VLOOKUP($B113,'Impact of the crisis'!$C$6:$AB$300,26,FALSE)</f>
        <v>4.3</v>
      </c>
      <c r="N113" s="147">
        <f>VLOOKUP($B113,'Conditions of people affected'!$C$6:$R$300,16,FALSE)</f>
        <v>4.5</v>
      </c>
      <c r="O113" s="147">
        <f>VLOOKUP($B113,'Conditions of people affected'!$C$6:$R$300,9,FALSE)</f>
        <v>5</v>
      </c>
      <c r="P113" s="147">
        <f>VLOOKUP($B113,'Conditions of people affected'!$C$6:$R$300,15,FALSE)</f>
        <v>4</v>
      </c>
      <c r="Q113" s="147">
        <f t="shared" si="19"/>
        <v>4.0999999999999996</v>
      </c>
      <c r="R113" s="147">
        <f>VLOOKUP($B113,'Complexity of the crisis'!$C$6:$AN$300,22,FALSE)</f>
        <v>3.6</v>
      </c>
      <c r="S113" s="147">
        <f>VLOOKUP($B113,'Complexity of the crisis'!$C$6:$AN$300,38,FALSE)</f>
        <v>4.5</v>
      </c>
      <c r="T113" s="151" t="str">
        <f>VLOOKUP(B113,Lists!$C$3:$E$300,3,FALSE)</f>
        <v>Africa,Africa,Africa,Africa</v>
      </c>
      <c r="U113" s="152">
        <f>VLOOKUP(B113,'INFORM Severity - hidden'!$C$5:$V$300,20,FALSE)</f>
        <v>45532</v>
      </c>
    </row>
    <row r="114" spans="1:21" x14ac:dyDescent="0.35">
      <c r="A114" s="148" t="str">
        <f t="array" ref="A114">IFERROR(INDEX(Lists!$B$2:$B$200,SMALL(IF(Lists!$I$2:$I$200="Individual",ROW(Lists!$B$2:$B$200)),ROW(110:110))-1,1),"")</f>
        <v>Venezuela Regional Crisis</v>
      </c>
      <c r="B114" s="149" t="str">
        <f>VLOOKUP(A114,Lists!$B$2:$G$200,2,FALSE)</f>
        <v>REG002</v>
      </c>
      <c r="C114" s="149" t="str">
        <f>VLOOKUP(B114,'INFORM Severity - hidden'!$C$5:$D$200,2,FALSE)</f>
        <v>Venezuela,Brazil,Colombia,Ecuador,Peru,Trinidad and Tobago,Chile,Dominican Republic,Panama</v>
      </c>
      <c r="D114" s="149" t="str">
        <f>VLOOKUP(A114,Lists!$B$2:$G$200,3,FALSE)</f>
        <v>VEN,BRA,COL,ECU,PER,TTO,CHL,DOM,PAN</v>
      </c>
      <c r="E114" s="150">
        <f>VLOOKUP(A114,Lists!$B$2:$G$200,5,FALSE)</f>
        <v>0</v>
      </c>
      <c r="F114" s="144">
        <f t="shared" si="15"/>
        <v>3.7</v>
      </c>
      <c r="G114" s="145">
        <f t="shared" si="16"/>
        <v>4</v>
      </c>
      <c r="H114" s="145" t="str">
        <f t="shared" si="17"/>
        <v>High</v>
      </c>
      <c r="I114" s="146" t="str">
        <f>INDEX(Trends!$D$3:$D$404,MATCH(B114,Trends!$C$3:$C$404,0))</f>
        <v>Decreasing</v>
      </c>
      <c r="J114" s="145" t="str">
        <f>VLOOKUP($B114,Reliability!$A$3:$I$300,9,FALSE)</f>
        <v>Medium</v>
      </c>
      <c r="K114" s="147">
        <f t="shared" si="18"/>
        <v>3.6</v>
      </c>
      <c r="L114" s="147">
        <f>VLOOKUP($B114,'Impact of the crisis'!$C$6:$N$300,12,FALSE)</f>
        <v>3.4</v>
      </c>
      <c r="M114" s="147">
        <f>VLOOKUP($B114,'Impact of the crisis'!$C$6:$AB$300,26,FALSE)</f>
        <v>3.7</v>
      </c>
      <c r="N114" s="147">
        <f>VLOOKUP($B114,'Conditions of people affected'!$C$6:$R$300,16,FALSE)</f>
        <v>4</v>
      </c>
      <c r="O114" s="147">
        <f>VLOOKUP($B114,'Conditions of people affected'!$C$6:$R$300,9,FALSE)</f>
        <v>5</v>
      </c>
      <c r="P114" s="147">
        <f>VLOOKUP($B114,'Conditions of people affected'!$C$6:$R$300,15,FALSE)</f>
        <v>3</v>
      </c>
      <c r="Q114" s="147">
        <f t="shared" si="19"/>
        <v>3.4</v>
      </c>
      <c r="R114" s="147">
        <f>VLOOKUP($B114,'Complexity of the crisis'!$C$6:$AN$300,22,FALSE)</f>
        <v>2.7</v>
      </c>
      <c r="S114" s="147">
        <f>VLOOKUP($B114,'Complexity of the crisis'!$C$6:$AN$300,38,FALSE)</f>
        <v>4</v>
      </c>
      <c r="T114" s="151" t="str">
        <f>VLOOKUP(B114,Lists!$C$3:$E$300,3,FALSE)</f>
        <v>Americas,Americas,Americas,Americas,Americas,Americas,Americas,Americas,Americas</v>
      </c>
      <c r="U114" s="152">
        <f>VLOOKUP(B114,'INFORM Severity - hidden'!$C$5:$V$300,20,FALSE)</f>
        <v>45461</v>
      </c>
    </row>
    <row r="115" spans="1:21" x14ac:dyDescent="0.35">
      <c r="A115" s="148" t="str">
        <f t="array" ref="A115">IFERROR(INDEX(Lists!$B$2:$B$200,SMALL(IF(Lists!$I$2:$I$200="Individual",ROW(Lists!$B$2:$B$200)),ROW(111:111))-1,1),"")</f>
        <v>Syrian Regional Crisis</v>
      </c>
      <c r="B115" s="149" t="str">
        <f>VLOOKUP(A115,Lists!$B$2:$G$200,2,FALSE)</f>
        <v>REG004</v>
      </c>
      <c r="C115" s="149" t="str">
        <f>VLOOKUP(B115,'INFORM Severity - hidden'!$C$5:$D$200,2,FALSE)</f>
        <v>Syria,Türkiye,Iraq,Egypt,Jordan,Lebanon</v>
      </c>
      <c r="D115" s="149" t="str">
        <f>VLOOKUP(A115,Lists!$B$2:$G$200,3,FALSE)</f>
        <v>SYR,TUR,IRQ,EGY,JOR,LBN</v>
      </c>
      <c r="E115" s="150">
        <f>VLOOKUP(A115,Lists!$B$2:$G$200,5,FALSE)</f>
        <v>0</v>
      </c>
      <c r="F115" s="144">
        <f t="shared" si="15"/>
        <v>4</v>
      </c>
      <c r="G115" s="145">
        <f t="shared" si="16"/>
        <v>4</v>
      </c>
      <c r="H115" s="145" t="str">
        <f t="shared" si="17"/>
        <v>High</v>
      </c>
      <c r="I115" s="146" t="str">
        <f>INDEX(Trends!$D$3:$D$404,MATCH(B115,Trends!$C$3:$C$404,0))</f>
        <v>Decreasing</v>
      </c>
      <c r="J115" s="145" t="str">
        <f>VLOOKUP($B115,Reliability!$A$3:$I$300,9,FALSE)</f>
        <v>High</v>
      </c>
      <c r="K115" s="147">
        <f t="shared" si="18"/>
        <v>3.9</v>
      </c>
      <c r="L115" s="147">
        <f>VLOOKUP($B115,'Impact of the crisis'!$C$6:$N$300,12,FALSE)</f>
        <v>3.6</v>
      </c>
      <c r="M115" s="147">
        <f>VLOOKUP($B115,'Impact of the crisis'!$C$6:$AB$300,26,FALSE)</f>
        <v>4.0999999999999996</v>
      </c>
      <c r="N115" s="147">
        <f>VLOOKUP($B115,'Conditions of people affected'!$C$6:$R$300,16,FALSE)</f>
        <v>4</v>
      </c>
      <c r="O115" s="147">
        <f>VLOOKUP($B115,'Conditions of people affected'!$C$6:$R$300,9,FALSE)</f>
        <v>5</v>
      </c>
      <c r="P115" s="147">
        <f>VLOOKUP($B115,'Conditions of people affected'!$C$6:$R$300,15,FALSE)</f>
        <v>3</v>
      </c>
      <c r="Q115" s="147">
        <f t="shared" si="19"/>
        <v>4.0999999999999996</v>
      </c>
      <c r="R115" s="147">
        <f>VLOOKUP($B115,'Complexity of the crisis'!$C$6:$AN$300,22,FALSE)</f>
        <v>3.6</v>
      </c>
      <c r="S115" s="147">
        <f>VLOOKUP($B115,'Complexity of the crisis'!$C$6:$AN$300,38,FALSE)</f>
        <v>4.5</v>
      </c>
      <c r="T115" s="151" t="str">
        <f>VLOOKUP(B115,Lists!$C$3:$E$300,3,FALSE)</f>
        <v>Middle east,Middle east,Middle east,Africa,Middle east,Middle east</v>
      </c>
      <c r="U115" s="152">
        <f>VLOOKUP(B115,'INFORM Severity - hidden'!$C$5:$V$300,20,FALSE)</f>
        <v>45473</v>
      </c>
    </row>
    <row r="116" spans="1:21" x14ac:dyDescent="0.35">
      <c r="A116" s="148" t="str">
        <f t="array" ref="A116">IFERROR(INDEX(Lists!$B$2:$B$200,SMALL(IF(Lists!$I$2:$I$200="Individual",ROW(Lists!$B$2:$B$200)),ROW(112:112))-1,1),"")</f>
        <v xml:space="preserve">Eastern Mediterranean Route </v>
      </c>
      <c r="B116" s="149" t="str">
        <f>VLOOKUP(A116,Lists!$B$2:$G$200,2,FALSE)</f>
        <v>REG006</v>
      </c>
      <c r="C116" s="149" t="str">
        <f>VLOOKUP(B116,'INFORM Severity - hidden'!$C$5:$D$200,2,FALSE)</f>
        <v>Türkiye,Greece</v>
      </c>
      <c r="D116" s="149" t="str">
        <f>VLOOKUP(A116,Lists!$B$2:$G$200,3,FALSE)</f>
        <v>TUR,GRC</v>
      </c>
      <c r="E116" s="150">
        <f>VLOOKUP(A116,Lists!$B$2:$G$200,5,FALSE)</f>
        <v>0</v>
      </c>
      <c r="F116" s="144">
        <f t="shared" si="15"/>
        <v>2.5</v>
      </c>
      <c r="G116" s="145">
        <f t="shared" si="16"/>
        <v>3</v>
      </c>
      <c r="H116" s="145" t="str">
        <f t="shared" si="17"/>
        <v>Medium</v>
      </c>
      <c r="I116" s="146" t="str">
        <f>INDEX(Trends!$D$3:$D$404,MATCH(B116,Trends!$C$3:$C$404,0))</f>
        <v>Increasing</v>
      </c>
      <c r="J116" s="145" t="str">
        <f>VLOOKUP($B116,Reliability!$A$3:$I$300,9,FALSE)</f>
        <v>High</v>
      </c>
      <c r="K116" s="147">
        <f t="shared" si="18"/>
        <v>2.4</v>
      </c>
      <c r="L116" s="147">
        <f>VLOOKUP($B116,'Impact of the crisis'!$C$6:$N$300,12,FALSE)</f>
        <v>2.2999999999999998</v>
      </c>
      <c r="M116" s="147">
        <f>VLOOKUP($B116,'Impact of the crisis'!$C$6:$AB$300,26,FALSE)</f>
        <v>2.4</v>
      </c>
      <c r="N116" s="147">
        <f>VLOOKUP($B116,'Conditions of people affected'!$C$6:$R$300,16,FALSE)</f>
        <v>2.35</v>
      </c>
      <c r="O116" s="147">
        <f>VLOOKUP($B116,'Conditions of people affected'!$C$6:$R$300,9,FALSE)</f>
        <v>2.7</v>
      </c>
      <c r="P116" s="147">
        <f>VLOOKUP($B116,'Conditions of people affected'!$C$6:$R$300,15,FALSE)</f>
        <v>2</v>
      </c>
      <c r="Q116" s="147">
        <f t="shared" si="19"/>
        <v>2.7</v>
      </c>
      <c r="R116" s="147">
        <f>VLOOKUP($B116,'Complexity of the crisis'!$C$6:$AN$300,22,FALSE)</f>
        <v>2.2999999999999998</v>
      </c>
      <c r="S116" s="147">
        <f>VLOOKUP($B116,'Complexity of the crisis'!$C$6:$AN$300,38,FALSE)</f>
        <v>3</v>
      </c>
      <c r="T116" s="151" t="str">
        <f>VLOOKUP(B116,Lists!$C$3:$E$300,3,FALSE)</f>
        <v>Middle east,Europe</v>
      </c>
      <c r="U116" s="152">
        <f>VLOOKUP(B116,'INFORM Severity - hidden'!$C$5:$V$300,20,FALSE)</f>
        <v>45473</v>
      </c>
    </row>
    <row r="117" spans="1:21" x14ac:dyDescent="0.35">
      <c r="A117" s="148" t="str">
        <f t="array" ref="A117">IFERROR(INDEX(Lists!$B$2:$B$200,SMALL(IF(Lists!$I$2:$I$200="Individual",ROW(Lists!$B$2:$B$200)),ROW(113:113))-1,1),"")</f>
        <v>Central Mediterranean Route</v>
      </c>
      <c r="B117" s="149" t="str">
        <f>VLOOKUP(A117,Lists!$B$2:$G$200,2,FALSE)</f>
        <v>REG007</v>
      </c>
      <c r="C117" s="149" t="str">
        <f>VLOOKUP(B117,'INFORM Severity - hidden'!$C$5:$D$200,2,FALSE)</f>
        <v>Algeria,Tunisia,Libya,Italy</v>
      </c>
      <c r="D117" s="149" t="str">
        <f>VLOOKUP(A117,Lists!$B$2:$G$200,3,FALSE)</f>
        <v>DZA,TUN,LBY,ITA</v>
      </c>
      <c r="E117" s="150">
        <f>VLOOKUP(A117,Lists!$B$2:$G$200,5,FALSE)</f>
        <v>0</v>
      </c>
      <c r="F117" s="144">
        <f t="shared" si="15"/>
        <v>3</v>
      </c>
      <c r="G117" s="145">
        <f t="shared" si="16"/>
        <v>3</v>
      </c>
      <c r="H117" s="145" t="str">
        <f t="shared" si="17"/>
        <v>Medium</v>
      </c>
      <c r="I117" s="146" t="str">
        <f>INDEX(Trends!$D$3:$D$404,MATCH(B117,Trends!$C$3:$C$404,0))</f>
        <v>Decreasing</v>
      </c>
      <c r="J117" s="145" t="str">
        <f>VLOOKUP($B117,Reliability!$A$3:$I$300,9,FALSE)</f>
        <v>High</v>
      </c>
      <c r="K117" s="147">
        <f t="shared" si="18"/>
        <v>4.0999999999999996</v>
      </c>
      <c r="L117" s="147">
        <f>VLOOKUP($B117,'Impact of the crisis'!$C$6:$N$300,12,FALSE)</f>
        <v>5</v>
      </c>
      <c r="M117" s="147">
        <f>VLOOKUP($B117,'Impact of the crisis'!$C$6:$AB$300,26,FALSE)</f>
        <v>3.5</v>
      </c>
      <c r="N117" s="147">
        <f>VLOOKUP($B117,'Conditions of people affected'!$C$6:$R$300,16,FALSE)</f>
        <v>2.25</v>
      </c>
      <c r="O117" s="147">
        <f>VLOOKUP($B117,'Conditions of people affected'!$C$6:$R$300,9,FALSE)</f>
        <v>3.5</v>
      </c>
      <c r="P117" s="147">
        <f>VLOOKUP($B117,'Conditions of people affected'!$C$6:$R$300,15,FALSE)</f>
        <v>1</v>
      </c>
      <c r="Q117" s="147">
        <f t="shared" si="19"/>
        <v>3.1</v>
      </c>
      <c r="R117" s="147">
        <f>VLOOKUP($B117,'Complexity of the crisis'!$C$6:$AN$300,22,FALSE)</f>
        <v>2.6</v>
      </c>
      <c r="S117" s="147">
        <f>VLOOKUP($B117,'Complexity of the crisis'!$C$6:$AN$300,38,FALSE)</f>
        <v>3.5</v>
      </c>
      <c r="T117" s="151" t="str">
        <f>VLOOKUP(B117,Lists!$C$3:$E$300,3,FALSE)</f>
        <v>Africa,Africa,Africa,Europe</v>
      </c>
      <c r="U117" s="152">
        <f>VLOOKUP(B117,'INFORM Severity - hidden'!$C$5:$V$300,20,FALSE)</f>
        <v>45531</v>
      </c>
    </row>
    <row r="118" spans="1:21" x14ac:dyDescent="0.35">
      <c r="A118" s="148" t="str">
        <f t="array" ref="A118">IFERROR(INDEX(Lists!$B$2:$B$200,SMALL(IF(Lists!$I$2:$I$200="Individual",ROW(Lists!$B$2:$B$200)),ROW(114:114))-1,1),"")</f>
        <v>Western Mediterranean Route</v>
      </c>
      <c r="B118" s="149" t="str">
        <f>VLOOKUP(A118,Lists!$B$2:$G$200,2,FALSE)</f>
        <v>REG008</v>
      </c>
      <c r="C118" s="149" t="str">
        <f>VLOOKUP(B118,'INFORM Severity - hidden'!$C$5:$D$200,2,FALSE)</f>
        <v>Algeria,Morocco,Spain</v>
      </c>
      <c r="D118" s="149" t="str">
        <f>VLOOKUP(A118,Lists!$B$2:$G$200,3,FALSE)</f>
        <v>DZA,MAR,ESP</v>
      </c>
      <c r="E118" s="150">
        <f>VLOOKUP(A118,Lists!$B$2:$G$200,5,FALSE)</f>
        <v>0</v>
      </c>
      <c r="F118" s="144">
        <f t="shared" si="15"/>
        <v>2.6</v>
      </c>
      <c r="G118" s="145">
        <f t="shared" si="16"/>
        <v>3</v>
      </c>
      <c r="H118" s="145" t="str">
        <f t="shared" si="17"/>
        <v>Medium</v>
      </c>
      <c r="I118" s="146" t="str">
        <f>INDEX(Trends!$D$3:$D$404,MATCH(B118,Trends!$C$3:$C$404,0))</f>
        <v>Stable</v>
      </c>
      <c r="J118" s="145" t="str">
        <f>VLOOKUP($B118,Reliability!$A$3:$I$300,9,FALSE)</f>
        <v>High</v>
      </c>
      <c r="K118" s="147">
        <f t="shared" si="18"/>
        <v>3.9</v>
      </c>
      <c r="L118" s="147">
        <f>VLOOKUP($B118,'Impact of the crisis'!$C$6:$N$300,12,FALSE)</f>
        <v>5</v>
      </c>
      <c r="M118" s="147">
        <f>VLOOKUP($B118,'Impact of the crisis'!$C$6:$AB$300,26,FALSE)</f>
        <v>3</v>
      </c>
      <c r="N118" s="147">
        <f>VLOOKUP($B118,'Conditions of people affected'!$C$6:$R$300,16,FALSE)</f>
        <v>1.8</v>
      </c>
      <c r="O118" s="147">
        <f>VLOOKUP($B118,'Conditions of people affected'!$C$6:$R$300,9,FALSE)</f>
        <v>2.6</v>
      </c>
      <c r="P118" s="147">
        <f>VLOOKUP($B118,'Conditions of people affected'!$C$6:$R$300,15,FALSE)</f>
        <v>1</v>
      </c>
      <c r="Q118" s="147">
        <f t="shared" si="19"/>
        <v>2.6</v>
      </c>
      <c r="R118" s="147">
        <f>VLOOKUP($B118,'Complexity of the crisis'!$C$6:$AN$300,22,FALSE)</f>
        <v>2.6</v>
      </c>
      <c r="S118" s="147">
        <f>VLOOKUP($B118,'Complexity of the crisis'!$C$6:$AN$300,38,FALSE)</f>
        <v>2.5</v>
      </c>
      <c r="T118" s="151" t="str">
        <f>VLOOKUP(B118,Lists!$C$3:$E$300,3,FALSE)</f>
        <v>Africa,Africa,Europe</v>
      </c>
      <c r="U118" s="152">
        <f>VLOOKUP(B118,'INFORM Severity - hidden'!$C$5:$V$300,20,FALSE)</f>
        <v>45531</v>
      </c>
    </row>
    <row r="119" spans="1:21" x14ac:dyDescent="0.35">
      <c r="A119" s="148" t="str">
        <f t="array" ref="A119">IFERROR(INDEX(Lists!$B$2:$B$200,SMALL(IF(Lists!$I$2:$I$200="Individual",ROW(Lists!$B$2:$B$200)),ROW(115:115))-1,1),"")</f>
        <v>Rohingya Regional Crisis</v>
      </c>
      <c r="B119" s="149" t="str">
        <f>VLOOKUP(A119,Lists!$B$2:$G$200,2,FALSE)</f>
        <v>REG011</v>
      </c>
      <c r="C119" s="149" t="str">
        <f>VLOOKUP(B119,'INFORM Severity - hidden'!$C$5:$D$200,2,FALSE)</f>
        <v>Bangladesh,Myanmar</v>
      </c>
      <c r="D119" s="149" t="str">
        <f>VLOOKUP(A119,Lists!$B$2:$G$200,3,FALSE)</f>
        <v>BGD,MMR</v>
      </c>
      <c r="E119" s="150">
        <f>VLOOKUP(A119,Lists!$B$2:$G$200,5,FALSE)</f>
        <v>0</v>
      </c>
      <c r="F119" s="144">
        <f t="shared" si="15"/>
        <v>4.0999999999999996</v>
      </c>
      <c r="G119" s="145">
        <f t="shared" si="16"/>
        <v>5</v>
      </c>
      <c r="H119" s="145" t="str">
        <f t="shared" si="17"/>
        <v>Very High</v>
      </c>
      <c r="I119" s="146" t="str">
        <f>INDEX(Trends!$D$3:$D$404,MATCH(B119,Trends!$C$3:$C$404,0))</f>
        <v>Stable</v>
      </c>
      <c r="J119" s="145" t="str">
        <f>VLOOKUP($B119,Reliability!$A$3:$I$300,9,FALSE)</f>
        <v>Very High</v>
      </c>
      <c r="K119" s="147">
        <f t="shared" si="18"/>
        <v>3.9</v>
      </c>
      <c r="L119" s="147">
        <f>VLOOKUP($B119,'Impact of the crisis'!$C$6:$N$300,12,FALSE)</f>
        <v>1.3</v>
      </c>
      <c r="M119" s="147">
        <f>VLOOKUP($B119,'Impact of the crisis'!$C$6:$AB$300,26,FALSE)</f>
        <v>4.5999999999999996</v>
      </c>
      <c r="N119" s="147">
        <f>VLOOKUP($B119,'Conditions of people affected'!$C$6:$R$300,16,FALSE)</f>
        <v>4.0999999999999996</v>
      </c>
      <c r="O119" s="147">
        <f>VLOOKUP($B119,'Conditions of people affected'!$C$6:$R$300,9,FALSE)</f>
        <v>4.2</v>
      </c>
      <c r="P119" s="147">
        <f>VLOOKUP($B119,'Conditions of people affected'!$C$6:$R$300,15,FALSE)</f>
        <v>4</v>
      </c>
      <c r="Q119" s="147">
        <f t="shared" si="19"/>
        <v>4.4000000000000004</v>
      </c>
      <c r="R119" s="147">
        <f>VLOOKUP($B119,'Complexity of the crisis'!$C$6:$AN$300,22,FALSE)</f>
        <v>3.6</v>
      </c>
      <c r="S119" s="147">
        <f>VLOOKUP($B119,'Complexity of the crisis'!$C$6:$AN$300,38,FALSE)</f>
        <v>5</v>
      </c>
      <c r="T119" s="151" t="str">
        <f>VLOOKUP(B119,Lists!$C$3:$E$300,3,FALSE)</f>
        <v>Asia,Asia</v>
      </c>
      <c r="U119" s="152">
        <f>VLOOKUP(B119,'INFORM Severity - hidden'!$C$5:$V$300,20,FALSE)</f>
        <v>45529</v>
      </c>
    </row>
    <row r="120" spans="1:21" x14ac:dyDescent="0.35">
      <c r="A120" s="148" t="str">
        <f t="array" ref="A120">IFERROR(INDEX(Lists!$B$2:$B$200,SMALL(IF(Lists!$I$2:$I$200="Individual",ROW(Lists!$B$2:$B$200)),ROW(116:116))-1,1),"")</f>
        <v>Southern Africa Regional Food Security Crisis</v>
      </c>
      <c r="B120" s="149" t="str">
        <f>VLOOKUP(A120,Lists!$B$2:$G$200,2,FALSE)</f>
        <v>REG012</v>
      </c>
      <c r="C120" s="149" t="str">
        <f>VLOOKUP(B120,'INFORM Severity - hidden'!$C$5:$D$200,2,FALSE)</f>
        <v>Madagascar,Malawi,Namibia,Eswatini,Zambia,Zimbabwe,Tanzania</v>
      </c>
      <c r="D120" s="149" t="str">
        <f>VLOOKUP(A120,Lists!$B$2:$G$200,3,FALSE)</f>
        <v>MDG,MWI,NAM,SWZ,ZMB,ZWE,TZA</v>
      </c>
      <c r="E120" s="150">
        <f>VLOOKUP(A120,Lists!$B$2:$G$200,5,FALSE)</f>
        <v>0</v>
      </c>
      <c r="F120" s="144">
        <f t="shared" si="15"/>
        <v>3.8</v>
      </c>
      <c r="G120" s="145">
        <f t="shared" si="16"/>
        <v>4</v>
      </c>
      <c r="H120" s="145" t="str">
        <f t="shared" si="17"/>
        <v>High</v>
      </c>
      <c r="I120" s="146" t="str">
        <f>INDEX(Trends!$D$3:$D$404,MATCH(B120,Trends!$C$3:$C$404,0))</f>
        <v>Decreasing</v>
      </c>
      <c r="J120" s="145" t="str">
        <f>VLOOKUP($B120,Reliability!$A$3:$I$300,9,FALSE)</f>
        <v>Very High</v>
      </c>
      <c r="K120" s="147">
        <f t="shared" si="18"/>
        <v>3.9</v>
      </c>
      <c r="L120" s="147">
        <f>VLOOKUP($B120,'Impact of the crisis'!$C$6:$N$300,12,FALSE)</f>
        <v>4.2</v>
      </c>
      <c r="M120" s="147">
        <f>VLOOKUP($B120,'Impact of the crisis'!$C$6:$AB$300,26,FALSE)</f>
        <v>3.7</v>
      </c>
      <c r="N120" s="147">
        <f>VLOOKUP($B120,'Conditions of people affected'!$C$6:$R$300,16,FALSE)</f>
        <v>4</v>
      </c>
      <c r="O120" s="147">
        <f>VLOOKUP($B120,'Conditions of people affected'!$C$6:$R$300,9,FALSE)</f>
        <v>5</v>
      </c>
      <c r="P120" s="147">
        <f>VLOOKUP($B120,'Conditions of people affected'!$C$6:$R$300,15,FALSE)</f>
        <v>3</v>
      </c>
      <c r="Q120" s="147">
        <f t="shared" si="19"/>
        <v>3.5</v>
      </c>
      <c r="R120" s="147">
        <f>VLOOKUP($B120,'Complexity of the crisis'!$C$6:$AN$300,22,FALSE)</f>
        <v>2.8</v>
      </c>
      <c r="S120" s="147">
        <f>VLOOKUP($B120,'Complexity of the crisis'!$C$6:$AN$300,38,FALSE)</f>
        <v>4</v>
      </c>
      <c r="T120" s="151" t="str">
        <f>VLOOKUP(B120,Lists!$C$3:$E$300,3,FALSE)</f>
        <v>Africa,Africa,Africa,Africa,Africa,Africa,Africa</v>
      </c>
      <c r="U120" s="152">
        <f>VLOOKUP(B120,'INFORM Severity - hidden'!$C$5:$V$300,20,FALSE)</f>
        <v>45528</v>
      </c>
    </row>
    <row r="121" spans="1:21" x14ac:dyDescent="0.35">
      <c r="A121" s="148" t="str">
        <f t="array" ref="A121">IFERROR(INDEX(Lists!$B$2:$B$200,SMALL(IF(Lists!$I$2:$I$200="Individual",ROW(Lists!$B$2:$B$200)),ROW(117:117))-1,1),"")</f>
        <v>Nagorno-Karabakh Conflict</v>
      </c>
      <c r="B121" s="149" t="str">
        <f>VLOOKUP(A121,Lists!$B$2:$G$200,2,FALSE)</f>
        <v>REG013</v>
      </c>
      <c r="C121" s="149" t="str">
        <f>VLOOKUP(B121,'INFORM Severity - hidden'!$C$5:$D$200,2,FALSE)</f>
        <v>Armenia,Azerbaijan</v>
      </c>
      <c r="D121" s="149" t="str">
        <f>VLOOKUP(A121,Lists!$B$2:$G$200,3,FALSE)</f>
        <v>ARM,AZE</v>
      </c>
      <c r="E121" s="150">
        <f>VLOOKUP(A121,Lists!$B$2:$G$200,5,FALSE)</f>
        <v>0</v>
      </c>
      <c r="F121" s="144">
        <f t="shared" si="15"/>
        <v>2.2999999999999998</v>
      </c>
      <c r="G121" s="145">
        <f t="shared" si="16"/>
        <v>3</v>
      </c>
      <c r="H121" s="145" t="str">
        <f t="shared" si="17"/>
        <v>Medium</v>
      </c>
      <c r="I121" s="146" t="str">
        <f>INDEX(Trends!$D$3:$D$404,MATCH(B121,Trends!$C$3:$C$404,0))</f>
        <v>Decreasing</v>
      </c>
      <c r="J121" s="145" t="str">
        <f>VLOOKUP($B121,Reliability!$A$3:$I$300,9,FALSE)</f>
        <v>High</v>
      </c>
      <c r="K121" s="147">
        <f t="shared" si="18"/>
        <v>2</v>
      </c>
      <c r="L121" s="147">
        <f>VLOOKUP($B121,'Impact of the crisis'!$C$6:$N$300,12,FALSE)</f>
        <v>1.7</v>
      </c>
      <c r="M121" s="147">
        <f>VLOOKUP($B121,'Impact of the crisis'!$C$6:$AB$300,26,FALSE)</f>
        <v>2.2000000000000002</v>
      </c>
      <c r="N121" s="147">
        <f>VLOOKUP($B121,'Conditions of people affected'!$C$6:$R$300,16,FALSE)</f>
        <v>2.5</v>
      </c>
      <c r="O121" s="147">
        <f>VLOOKUP($B121,'Conditions of people affected'!$C$6:$R$300,9,FALSE)</f>
        <v>2</v>
      </c>
      <c r="P121" s="147">
        <f>VLOOKUP($B121,'Conditions of people affected'!$C$6:$R$300,15,FALSE)</f>
        <v>3</v>
      </c>
      <c r="Q121" s="147">
        <f t="shared" si="19"/>
        <v>2.1</v>
      </c>
      <c r="R121" s="147">
        <f>VLOOKUP($B121,'Complexity of the crisis'!$C$6:$AN$300,22,FALSE)</f>
        <v>2.2000000000000002</v>
      </c>
      <c r="S121" s="147">
        <f>VLOOKUP($B121,'Complexity of the crisis'!$C$6:$AN$300,38,FALSE)</f>
        <v>2</v>
      </c>
      <c r="T121" s="151" t="str">
        <f>VLOOKUP(B121,Lists!$C$3:$E$300,3,FALSE)</f>
        <v>Middle east,Middle east</v>
      </c>
      <c r="U121" s="152">
        <f>VLOOKUP(B121,'INFORM Severity - hidden'!$C$5:$V$300,20,FALSE)</f>
        <v>45473</v>
      </c>
    </row>
    <row r="122" spans="1:21" x14ac:dyDescent="0.35">
      <c r="A122" s="148" t="str">
        <f t="array" ref="A122">IFERROR(INDEX(Lists!$B$2:$B$200,SMALL(IF(Lists!$I$2:$I$200="Individual",ROW(Lists!$B$2:$B$200)),ROW(118:118))-1,1),"")</f>
        <v>Eastern Africa Regional Drought Crisis</v>
      </c>
      <c r="B122" s="149" t="str">
        <f>VLOOKUP(A122,Lists!$B$2:$G$200,2,FALSE)</f>
        <v>REG014</v>
      </c>
      <c r="C122" s="149" t="str">
        <f>VLOOKUP(B122,'INFORM Severity - hidden'!$C$5:$D$200,2,FALSE)</f>
        <v>Ethiopia,Somalia,Kenya</v>
      </c>
      <c r="D122" s="149" t="str">
        <f>VLOOKUP(A122,Lists!$B$2:$G$200,3,FALSE)</f>
        <v>ETH,SOM,KEN</v>
      </c>
      <c r="E122" s="150" t="str">
        <f>VLOOKUP(A122,Lists!$B$2:$G$200,5,FALSE)</f>
        <v>Drought</v>
      </c>
      <c r="F122" s="144">
        <f t="shared" si="15"/>
        <v>4.4000000000000004</v>
      </c>
      <c r="G122" s="145">
        <f t="shared" si="16"/>
        <v>5</v>
      </c>
      <c r="H122" s="145" t="str">
        <f t="shared" si="17"/>
        <v>Very High</v>
      </c>
      <c r="I122" s="146" t="str">
        <f>INDEX(Trends!$D$3:$D$404,MATCH(B122,Trends!$C$3:$C$404,0))</f>
        <v>Increasing</v>
      </c>
      <c r="J122" s="145" t="str">
        <f>VLOOKUP($B122,Reliability!$A$3:$I$300,9,FALSE)</f>
        <v>High</v>
      </c>
      <c r="K122" s="147">
        <f t="shared" si="18"/>
        <v>4.2</v>
      </c>
      <c r="L122" s="147">
        <f>VLOOKUP($B122,'Impact of the crisis'!$C$6:$N$300,12,FALSE)</f>
        <v>4.5999999999999996</v>
      </c>
      <c r="M122" s="147">
        <f>VLOOKUP($B122,'Impact of the crisis'!$C$6:$AB$300,26,FALSE)</f>
        <v>4</v>
      </c>
      <c r="N122" s="147">
        <f>VLOOKUP($B122,'Conditions of people affected'!$C$6:$R$300,16,FALSE)</f>
        <v>4.5</v>
      </c>
      <c r="O122" s="147">
        <f>VLOOKUP($B122,'Conditions of people affected'!$C$6:$R$300,9,FALSE)</f>
        <v>5</v>
      </c>
      <c r="P122" s="147">
        <f>VLOOKUP($B122,'Conditions of people affected'!$C$6:$R$300,15,FALSE)</f>
        <v>4</v>
      </c>
      <c r="Q122" s="147">
        <f t="shared" si="19"/>
        <v>4.5</v>
      </c>
      <c r="R122" s="147">
        <f>VLOOKUP($B122,'Complexity of the crisis'!$C$6:$AN$300,22,FALSE)</f>
        <v>3.8</v>
      </c>
      <c r="S122" s="147">
        <f>VLOOKUP($B122,'Complexity of the crisis'!$C$6:$AN$300,38,FALSE)</f>
        <v>5</v>
      </c>
      <c r="T122" s="151" t="str">
        <f>VLOOKUP(B122,Lists!$C$3:$E$300,3,FALSE)</f>
        <v>Africa,Africa,Africa</v>
      </c>
      <c r="U122" s="152">
        <f>VLOOKUP(B122,'INFORM Severity - hidden'!$C$5:$V$300,20,FALSE)</f>
        <v>45531</v>
      </c>
    </row>
    <row r="123" spans="1:21" x14ac:dyDescent="0.35">
      <c r="A123" s="148" t="str">
        <f t="array" ref="A123">IFERROR(INDEX(Lists!$B$2:$B$200,SMALL(IF(Lists!$I$2:$I$200="Individual",ROW(Lists!$B$2:$B$200)),ROW(119:119))-1,1),"")</f>
        <v>Turkiye / Syria earthquake</v>
      </c>
      <c r="B123" s="149" t="str">
        <f>VLOOKUP(A123,Lists!$B$2:$G$200,2,FALSE)</f>
        <v>REG015</v>
      </c>
      <c r="C123" s="149" t="str">
        <f>VLOOKUP(B123,'INFORM Severity - hidden'!$C$5:$D$200,2,FALSE)</f>
        <v>Türkiye,Syria</v>
      </c>
      <c r="D123" s="149" t="str">
        <f>VLOOKUP(A123,Lists!$B$2:$G$200,3,FALSE)</f>
        <v>TUR,SYR</v>
      </c>
      <c r="E123" s="150" t="str">
        <f>VLOOKUP(A123,Lists!$B$2:$G$200,5,FALSE)</f>
        <v>Earthquake</v>
      </c>
      <c r="F123" s="144">
        <f t="shared" si="15"/>
        <v>3.6</v>
      </c>
      <c r="G123" s="145">
        <f t="shared" si="16"/>
        <v>4</v>
      </c>
      <c r="H123" s="145" t="str">
        <f t="shared" si="17"/>
        <v>High</v>
      </c>
      <c r="I123" s="146" t="str">
        <f>INDEX(Trends!$D$3:$D$404,MATCH(B123,Trends!$C$3:$C$404,0))</f>
        <v>Stable</v>
      </c>
      <c r="J123" s="145" t="str">
        <f>VLOOKUP($B123,Reliability!$A$3:$I$300,9,FALSE)</f>
        <v>Medium</v>
      </c>
      <c r="K123" s="147">
        <f t="shared" si="18"/>
        <v>3.4</v>
      </c>
      <c r="L123" s="147">
        <f>VLOOKUP($B123,'Impact of the crisis'!$C$6:$N$300,12,FALSE)</f>
        <v>2.6</v>
      </c>
      <c r="M123" s="147">
        <f>VLOOKUP($B123,'Impact of the crisis'!$C$6:$AB$300,26,FALSE)</f>
        <v>3.7</v>
      </c>
      <c r="N123" s="147">
        <f>VLOOKUP($B123,'Conditions of people affected'!$C$6:$R$300,16,FALSE)</f>
        <v>3.6</v>
      </c>
      <c r="O123" s="147">
        <f>VLOOKUP($B123,'Conditions of people affected'!$C$6:$R$300,9,FALSE)</f>
        <v>4.2</v>
      </c>
      <c r="P123" s="147">
        <f>VLOOKUP($B123,'Conditions of people affected'!$C$6:$R$300,15,FALSE)</f>
        <v>3</v>
      </c>
      <c r="Q123" s="147">
        <f t="shared" si="19"/>
        <v>3.9</v>
      </c>
      <c r="R123" s="147">
        <f>VLOOKUP($B123,'Complexity of the crisis'!$C$6:$AN$300,22,FALSE)</f>
        <v>3.1</v>
      </c>
      <c r="S123" s="147">
        <f>VLOOKUP($B123,'Complexity of the crisis'!$C$6:$AN$300,38,FALSE)</f>
        <v>4.5</v>
      </c>
      <c r="T123" s="151" t="str">
        <f>VLOOKUP(B123,Lists!$C$3:$E$300,3,FALSE)</f>
        <v>Middle east,Middle east</v>
      </c>
      <c r="U123" s="152">
        <f>VLOOKUP(B123,'INFORM Severity - hidden'!$C$5:$V$300,20,FALSE)</f>
        <v>45462</v>
      </c>
    </row>
    <row r="124" spans="1:21" x14ac:dyDescent="0.35">
      <c r="A124" s="148" t="str">
        <f t="array" ref="A124">IFERROR(INDEX(Lists!$B$2:$B$200,SMALL(IF(Lists!$I$2:$I$200="Individual",ROW(Lists!$B$2:$B$200)),ROW(120:120))-1,1),"")</f>
        <v>Displacement from Russia-Ukraine conflict in Romania</v>
      </c>
      <c r="B124" s="149" t="str">
        <f>VLOOKUP(A124,Lists!$B$2:$G$200,2,FALSE)</f>
        <v>ROU002</v>
      </c>
      <c r="C124" s="149" t="str">
        <f>VLOOKUP(B124,'INFORM Severity - hidden'!$C$5:$D$200,2,FALSE)</f>
        <v>Romania</v>
      </c>
      <c r="D124" s="149" t="str">
        <f>VLOOKUP(A124,Lists!$B$2:$G$200,3,FALSE)</f>
        <v>ROU</v>
      </c>
      <c r="E124" s="150" t="str">
        <f>VLOOKUP(A124,Lists!$B$2:$G$200,5,FALSE)</f>
        <v>Conflict,Displacement</v>
      </c>
      <c r="F124" s="144">
        <f t="shared" si="15"/>
        <v>1.6</v>
      </c>
      <c r="G124" s="145">
        <f t="shared" si="16"/>
        <v>2</v>
      </c>
      <c r="H124" s="145" t="str">
        <f t="shared" si="17"/>
        <v>Low</v>
      </c>
      <c r="I124" s="146" t="str">
        <f>INDEX(Trends!$D$3:$D$404,MATCH(B124,Trends!$C$3:$C$404,0))</f>
        <v>Stable</v>
      </c>
      <c r="J124" s="145" t="str">
        <f>VLOOKUP($B124,Reliability!$A$3:$I$300,9,FALSE)</f>
        <v>Very High</v>
      </c>
      <c r="K124" s="147">
        <f t="shared" si="18"/>
        <v>2.9</v>
      </c>
      <c r="L124" s="147">
        <f>VLOOKUP($B124,'Impact of the crisis'!$C$6:$N$300,12,FALSE)</f>
        <v>4.5999999999999996</v>
      </c>
      <c r="M124" s="147">
        <f>VLOOKUP($B124,'Impact of the crisis'!$C$6:$AB$300,26,FALSE)</f>
        <v>1.5</v>
      </c>
      <c r="N124" s="147">
        <f>VLOOKUP($B124,'Conditions of people affected'!$C$6:$R$300,16,FALSE)</f>
        <v>1.25</v>
      </c>
      <c r="O124" s="147">
        <f>VLOOKUP($B124,'Conditions of people affected'!$C$6:$R$300,9,FALSE)</f>
        <v>1.5</v>
      </c>
      <c r="P124" s="147">
        <f>VLOOKUP($B124,'Conditions of people affected'!$C$6:$R$300,15,FALSE)</f>
        <v>1</v>
      </c>
      <c r="Q124" s="147">
        <f t="shared" si="19"/>
        <v>1.1000000000000001</v>
      </c>
      <c r="R124" s="147">
        <f>VLOOKUP($B124,'Complexity of the crisis'!$C$6:$AN$300,22,FALSE)</f>
        <v>1.2</v>
      </c>
      <c r="S124" s="147">
        <f>VLOOKUP($B124,'Complexity of the crisis'!$C$6:$AN$300,38,FALSE)</f>
        <v>1</v>
      </c>
      <c r="T124" s="151" t="str">
        <f>VLOOKUP(B124,Lists!$C$3:$E$300,3,FALSE)</f>
        <v>Europe</v>
      </c>
      <c r="U124" s="152">
        <f>VLOOKUP(B124,'INFORM Severity - hidden'!$C$5:$V$300,20,FALSE)</f>
        <v>45526</v>
      </c>
    </row>
    <row r="125" spans="1:21" x14ac:dyDescent="0.35">
      <c r="A125" s="148" t="str">
        <f t="array" ref="A125">IFERROR(INDEX(Lists!$B$2:$B$200,SMALL(IF(Lists!$I$2:$I$200="Individual",ROW(Lists!$B$2:$B$200)),ROW(121:121))-1,1),"")</f>
        <v>Displacement from Russia-Ukraine conflict in Russia</v>
      </c>
      <c r="B125" s="149" t="str">
        <f>VLOOKUP(A125,Lists!$B$2:$G$200,2,FALSE)</f>
        <v>RUS002</v>
      </c>
      <c r="C125" s="149" t="str">
        <f>VLOOKUP(B125,'INFORM Severity - hidden'!$C$5:$D$200,2,FALSE)</f>
        <v>Russia</v>
      </c>
      <c r="D125" s="149" t="str">
        <f>VLOOKUP(A125,Lists!$B$2:$G$200,3,FALSE)</f>
        <v>RUS</v>
      </c>
      <c r="E125" s="150" t="str">
        <f>VLOOKUP(A125,Lists!$B$2:$G$200,5,FALSE)</f>
        <v>Conflict,Displacement</v>
      </c>
      <c r="F125" s="144">
        <f t="shared" si="15"/>
        <v>2.8</v>
      </c>
      <c r="G125" s="145">
        <f t="shared" si="16"/>
        <v>3</v>
      </c>
      <c r="H125" s="145" t="str">
        <f t="shared" si="17"/>
        <v>Medium</v>
      </c>
      <c r="I125" s="146" t="str">
        <f>INDEX(Trends!$D$3:$D$404,MATCH(B125,Trends!$C$3:$C$404,0))</f>
        <v>Stable</v>
      </c>
      <c r="J125" s="145" t="str">
        <f>VLOOKUP($B125,Reliability!$A$3:$I$300,9,FALSE)</f>
        <v>High</v>
      </c>
      <c r="K125" s="147">
        <f t="shared" si="18"/>
        <v>3.6</v>
      </c>
      <c r="L125" s="147">
        <f>VLOOKUP($B125,'Impact of the crisis'!$C$6:$N$300,12,FALSE)</f>
        <v>5</v>
      </c>
      <c r="M125" s="147">
        <f>VLOOKUP($B125,'Impact of the crisis'!$C$6:$AB$300,26,FALSE)</f>
        <v>2.2999999999999998</v>
      </c>
      <c r="N125" s="147">
        <f>VLOOKUP($B125,'Conditions of people affected'!$C$6:$R$300,16,FALSE)</f>
        <v>2.25</v>
      </c>
      <c r="O125" s="147">
        <f>VLOOKUP($B125,'Conditions of people affected'!$C$6:$R$300,9,FALSE)</f>
        <v>3.5</v>
      </c>
      <c r="P125" s="147">
        <f>VLOOKUP($B125,'Conditions of people affected'!$C$6:$R$300,15,FALSE)</f>
        <v>1</v>
      </c>
      <c r="Q125" s="147">
        <f t="shared" si="19"/>
        <v>2.9</v>
      </c>
      <c r="R125" s="147">
        <f>VLOOKUP($B125,'Complexity of the crisis'!$C$6:$AN$300,22,FALSE)</f>
        <v>3.2</v>
      </c>
      <c r="S125" s="147">
        <f>VLOOKUP($B125,'Complexity of the crisis'!$C$6:$AN$300,38,FALSE)</f>
        <v>2.5</v>
      </c>
      <c r="T125" s="151" t="str">
        <f>VLOOKUP(B125,Lists!$C$3:$E$300,3,FALSE)</f>
        <v>Europe</v>
      </c>
      <c r="U125" s="152">
        <f>VLOOKUP(B125,'INFORM Severity - hidden'!$C$5:$V$300,20,FALSE)</f>
        <v>45526</v>
      </c>
    </row>
    <row r="126" spans="1:21" x14ac:dyDescent="0.35">
      <c r="A126" s="148" t="str">
        <f t="array" ref="A126">IFERROR(INDEX(Lists!$B$2:$B$200,SMALL(IF(Lists!$I$2:$I$200="Individual",ROW(Lists!$B$2:$B$200)),ROW(122:122))-1,1),"")</f>
        <v>Burundi and DRC refugees in Rwanda</v>
      </c>
      <c r="B126" s="149" t="str">
        <f>VLOOKUP(A126,Lists!$B$2:$G$200,2,FALSE)</f>
        <v>RWA002</v>
      </c>
      <c r="C126" s="149" t="str">
        <f>VLOOKUP(B126,'INFORM Severity - hidden'!$C$5:$D$200,2,FALSE)</f>
        <v>Rwanda</v>
      </c>
      <c r="D126" s="149" t="str">
        <f>VLOOKUP(A126,Lists!$B$2:$G$200,3,FALSE)</f>
        <v>RWA</v>
      </c>
      <c r="E126" s="150" t="str">
        <f>VLOOKUP(A126,Lists!$B$2:$G$200,5,FALSE)</f>
        <v>Displacement</v>
      </c>
      <c r="F126" s="144">
        <f t="shared" si="15"/>
        <v>2.4</v>
      </c>
      <c r="G126" s="145">
        <f t="shared" si="16"/>
        <v>3</v>
      </c>
      <c r="H126" s="145" t="str">
        <f t="shared" si="17"/>
        <v>Medium</v>
      </c>
      <c r="I126" s="146" t="str">
        <f>INDEX(Trends!$D$3:$D$404,MATCH(B126,Trends!$C$3:$C$404,0))</f>
        <v>Stable</v>
      </c>
      <c r="J126" s="145" t="str">
        <f>VLOOKUP($B126,Reliability!$A$3:$I$300,9,FALSE)</f>
        <v>Medium</v>
      </c>
      <c r="K126" s="147">
        <f t="shared" si="18"/>
        <v>2.5</v>
      </c>
      <c r="L126" s="147">
        <f>VLOOKUP($B126,'Impact of the crisis'!$C$6:$N$300,12,FALSE)</f>
        <v>2.2000000000000002</v>
      </c>
      <c r="M126" s="147">
        <f>VLOOKUP($B126,'Impact of the crisis'!$C$6:$AB$300,26,FALSE)</f>
        <v>2.7</v>
      </c>
      <c r="N126" s="147">
        <f>VLOOKUP($B126,'Conditions of people affected'!$C$6:$R$300,16,FALSE)</f>
        <v>2.4500000000000002</v>
      </c>
      <c r="O126" s="147">
        <f>VLOOKUP($B126,'Conditions of people affected'!$C$6:$R$300,9,FALSE)</f>
        <v>1.9</v>
      </c>
      <c r="P126" s="147">
        <f>VLOOKUP($B126,'Conditions of people affected'!$C$6:$R$300,15,FALSE)</f>
        <v>3</v>
      </c>
      <c r="Q126" s="147">
        <f t="shared" si="19"/>
        <v>2.2999999999999998</v>
      </c>
      <c r="R126" s="147">
        <f>VLOOKUP($B126,'Complexity of the crisis'!$C$6:$AN$300,22,FALSE)</f>
        <v>3</v>
      </c>
      <c r="S126" s="147">
        <f>VLOOKUP($B126,'Complexity of the crisis'!$C$6:$AN$300,38,FALSE)</f>
        <v>1.5</v>
      </c>
      <c r="T126" s="151" t="str">
        <f>VLOOKUP(B126,Lists!$C$3:$E$300,3,FALSE)</f>
        <v>Africa</v>
      </c>
      <c r="U126" s="152">
        <f>VLOOKUP(B126,'INFORM Severity - hidden'!$C$5:$V$300,20,FALSE)</f>
        <v>45531</v>
      </c>
    </row>
    <row r="127" spans="1:21" x14ac:dyDescent="0.35">
      <c r="A127" s="148" t="str">
        <f t="array" ref="A127">IFERROR(INDEX(Lists!$B$2:$B$200,SMALL(IF(Lists!$I$2:$I$200="Individual",ROW(Lists!$B$2:$B$200)),ROW(123:123))-1,1),"")</f>
        <v>Complex crisis in Sudan</v>
      </c>
      <c r="B127" s="149" t="str">
        <f>VLOOKUP(A127,Lists!$B$2:$G$200,2,FALSE)</f>
        <v>SDN001</v>
      </c>
      <c r="C127" s="149" t="str">
        <f>VLOOKUP(B127,'INFORM Severity - hidden'!$C$5:$D$200,2,FALSE)</f>
        <v>Sudan</v>
      </c>
      <c r="D127" s="149" t="str">
        <f>VLOOKUP(A127,Lists!$B$2:$G$200,3,FALSE)</f>
        <v>SDN</v>
      </c>
      <c r="E127" s="150" t="str">
        <f>VLOOKUP(A127,Lists!$B$2:$G$200,5,FALSE)</f>
        <v>Displacement,Violence,Floods</v>
      </c>
      <c r="F127" s="144">
        <f t="shared" si="15"/>
        <v>4.9000000000000004</v>
      </c>
      <c r="G127" s="145">
        <f t="shared" si="16"/>
        <v>5</v>
      </c>
      <c r="H127" s="145" t="str">
        <f t="shared" si="17"/>
        <v>Very High</v>
      </c>
      <c r="I127" s="146" t="str">
        <f>INDEX(Trends!$D$3:$D$404,MATCH(B127,Trends!$C$3:$C$404,0))</f>
        <v>Stable</v>
      </c>
      <c r="J127" s="145" t="str">
        <f>VLOOKUP($B127,Reliability!$A$3:$I$300,9,FALSE)</f>
        <v>High</v>
      </c>
      <c r="K127" s="147">
        <f t="shared" si="18"/>
        <v>5</v>
      </c>
      <c r="L127" s="147">
        <f>VLOOKUP($B127,'Impact of the crisis'!$C$6:$N$300,12,FALSE)</f>
        <v>5</v>
      </c>
      <c r="M127" s="147">
        <f>VLOOKUP($B127,'Impact of the crisis'!$C$6:$AB$300,26,FALSE)</f>
        <v>5</v>
      </c>
      <c r="N127" s="147">
        <f>VLOOKUP($B127,'Conditions of people affected'!$C$6:$R$300,16,FALSE)</f>
        <v>5</v>
      </c>
      <c r="O127" s="147">
        <f>VLOOKUP($B127,'Conditions of people affected'!$C$6:$R$300,9,FALSE)</f>
        <v>5</v>
      </c>
      <c r="P127" s="147">
        <f>VLOOKUP($B127,'Conditions of people affected'!$C$6:$R$300,15,FALSE)</f>
        <v>5</v>
      </c>
      <c r="Q127" s="147">
        <f t="shared" si="19"/>
        <v>4.7</v>
      </c>
      <c r="R127" s="147">
        <f>VLOOKUP($B127,'Complexity of the crisis'!$C$6:$AN$300,22,FALSE)</f>
        <v>4.3</v>
      </c>
      <c r="S127" s="147">
        <f>VLOOKUP($B127,'Complexity of the crisis'!$C$6:$AN$300,38,FALSE)</f>
        <v>5</v>
      </c>
      <c r="T127" s="151" t="str">
        <f>VLOOKUP(B127,Lists!$C$3:$E$300,3,FALSE)</f>
        <v>Africa</v>
      </c>
      <c r="U127" s="152">
        <f>VLOOKUP(B127,'INFORM Severity - hidden'!$C$5:$V$300,20,FALSE)</f>
        <v>45530</v>
      </c>
    </row>
    <row r="128" spans="1:21" x14ac:dyDescent="0.35">
      <c r="A128" s="148" t="str">
        <f t="array" ref="A128">IFERROR(INDEX(Lists!$B$2:$B$200,SMALL(IF(Lists!$I$2:$I$200="Individual",ROW(Lists!$B$2:$B$200)),ROW(124:124))-1,1),"")</f>
        <v>Refugees in Sudan</v>
      </c>
      <c r="B128" s="149" t="str">
        <f>VLOOKUP(A128,Lists!$B$2:$G$200,2,FALSE)</f>
        <v>SDN005</v>
      </c>
      <c r="C128" s="149" t="str">
        <f>VLOOKUP(B128,'INFORM Severity - hidden'!$C$5:$D$200,2,FALSE)</f>
        <v>Sudan</v>
      </c>
      <c r="D128" s="149" t="str">
        <f>VLOOKUP(A128,Lists!$B$2:$G$200,3,FALSE)</f>
        <v>SDN</v>
      </c>
      <c r="E128" s="150" t="str">
        <f>VLOOKUP(A128,Lists!$B$2:$G$200,5,FALSE)</f>
        <v>Displacement</v>
      </c>
      <c r="F128" s="144">
        <f t="shared" si="15"/>
        <v>3.2</v>
      </c>
      <c r="G128" s="145">
        <f t="shared" si="16"/>
        <v>4</v>
      </c>
      <c r="H128" s="145" t="str">
        <f t="shared" si="17"/>
        <v>High</v>
      </c>
      <c r="I128" s="146" t="str">
        <f>INDEX(Trends!$D$3:$D$404,MATCH(B128,Trends!$C$3:$C$404,0))</f>
        <v>Decreasing</v>
      </c>
      <c r="J128" s="145" t="str">
        <f>VLOOKUP($B128,Reliability!$A$3:$I$300,9,FALSE)</f>
        <v>Very High</v>
      </c>
      <c r="K128" s="147">
        <f t="shared" si="18"/>
        <v>3.6</v>
      </c>
      <c r="L128" s="147">
        <f>VLOOKUP($B128,'Impact of the crisis'!$C$6:$N$300,12,FALSE)</f>
        <v>5</v>
      </c>
      <c r="M128" s="147">
        <f>VLOOKUP($B128,'Impact of the crisis'!$C$6:$AB$300,26,FALSE)</f>
        <v>2.5</v>
      </c>
      <c r="N128" s="147">
        <f>VLOOKUP($B128,'Conditions of people affected'!$C$6:$R$300,16,FALSE)</f>
        <v>2.65</v>
      </c>
      <c r="O128" s="147">
        <f>VLOOKUP($B128,'Conditions of people affected'!$C$6:$R$300,9,FALSE)</f>
        <v>3.3</v>
      </c>
      <c r="P128" s="147">
        <f>VLOOKUP($B128,'Conditions of people affected'!$C$6:$R$300,15,FALSE)</f>
        <v>2</v>
      </c>
      <c r="Q128" s="147">
        <f t="shared" si="19"/>
        <v>3.7</v>
      </c>
      <c r="R128" s="147">
        <f>VLOOKUP($B128,'Complexity of the crisis'!$C$6:$AN$300,22,FALSE)</f>
        <v>4.3</v>
      </c>
      <c r="S128" s="147">
        <f>VLOOKUP($B128,'Complexity of the crisis'!$C$6:$AN$300,38,FALSE)</f>
        <v>3</v>
      </c>
      <c r="T128" s="151" t="str">
        <f>VLOOKUP(B128,Lists!$C$3:$E$300,3,FALSE)</f>
        <v>Africa</v>
      </c>
      <c r="U128" s="152">
        <f>VLOOKUP(B128,'INFORM Severity - hidden'!$C$5:$V$300,20,FALSE)</f>
        <v>45530</v>
      </c>
    </row>
    <row r="129" spans="1:21" x14ac:dyDescent="0.35">
      <c r="A129" s="148" t="str">
        <f t="array" ref="A129">IFERROR(INDEX(Lists!$B$2:$B$200,SMALL(IF(Lists!$I$2:$I$200="Individual",ROW(Lists!$B$2:$B$200)),ROW(125:125))-1,1),"")</f>
        <v>Drought in Senegal</v>
      </c>
      <c r="B129" s="149" t="str">
        <f>VLOOKUP(A129,Lists!$B$2:$G$200,2,FALSE)</f>
        <v>SEN002</v>
      </c>
      <c r="C129" s="149" t="str">
        <f>VLOOKUP(B129,'INFORM Severity - hidden'!$C$5:$D$200,2,FALSE)</f>
        <v>Senegal</v>
      </c>
      <c r="D129" s="149" t="str">
        <f>VLOOKUP(A129,Lists!$B$2:$G$200,3,FALSE)</f>
        <v>SEN</v>
      </c>
      <c r="E129" s="150" t="str">
        <f>VLOOKUP(A129,Lists!$B$2:$G$200,5,FALSE)</f>
        <v>Drought</v>
      </c>
      <c r="F129" s="144">
        <f t="shared" si="15"/>
        <v>2.2999999999999998</v>
      </c>
      <c r="G129" s="145">
        <f t="shared" si="16"/>
        <v>3</v>
      </c>
      <c r="H129" s="145" t="str">
        <f t="shared" si="17"/>
        <v>Medium</v>
      </c>
      <c r="I129" s="146" t="str">
        <f>INDEX(Trends!$D$3:$D$404,MATCH(B129,Trends!$C$3:$C$404,0))</f>
        <v>Increasing</v>
      </c>
      <c r="J129" s="145" t="str">
        <f>VLOOKUP($B129,Reliability!$A$3:$I$300,9,FALSE)</f>
        <v>High</v>
      </c>
      <c r="K129" s="147">
        <f t="shared" si="18"/>
        <v>2.8</v>
      </c>
      <c r="L129" s="147">
        <f>VLOOKUP($B129,'Impact of the crisis'!$C$6:$N$300,12,FALSE)</f>
        <v>4.5</v>
      </c>
      <c r="M129" s="147">
        <f>VLOOKUP($B129,'Impact of the crisis'!$C$6:$AB$300,26,FALSE)</f>
        <v>1.5</v>
      </c>
      <c r="N129" s="147">
        <f>VLOOKUP($B129,'Conditions of people affected'!$C$6:$R$300,16,FALSE)</f>
        <v>2.4500000000000002</v>
      </c>
      <c r="O129" s="147">
        <f>VLOOKUP($B129,'Conditions of people affected'!$C$6:$R$300,9,FALSE)</f>
        <v>2.9</v>
      </c>
      <c r="P129" s="147">
        <f>VLOOKUP($B129,'Conditions of people affected'!$C$6:$R$300,15,FALSE)</f>
        <v>2</v>
      </c>
      <c r="Q129" s="147">
        <f t="shared" si="19"/>
        <v>1.6</v>
      </c>
      <c r="R129" s="147">
        <f>VLOOKUP($B129,'Complexity of the crisis'!$C$6:$AN$300,22,FALSE)</f>
        <v>2.2000000000000002</v>
      </c>
      <c r="S129" s="147">
        <f>VLOOKUP($B129,'Complexity of the crisis'!$C$6:$AN$300,38,FALSE)</f>
        <v>1</v>
      </c>
      <c r="T129" s="151" t="str">
        <f>VLOOKUP(B129,Lists!$C$3:$E$300,3,FALSE)</f>
        <v>Africa</v>
      </c>
      <c r="U129" s="152">
        <f>VLOOKUP(B129,'INFORM Severity - hidden'!$C$5:$V$300,20,FALSE)</f>
        <v>45531</v>
      </c>
    </row>
    <row r="130" spans="1:21" x14ac:dyDescent="0.35">
      <c r="A130" s="148" t="str">
        <f t="array" ref="A130">IFERROR(INDEX(Lists!$B$2:$B$200,SMALL(IF(Lists!$I$2:$I$200="Individual",ROW(Lists!$B$2:$B$200)),ROW(126:126))-1,1),"")</f>
        <v>Complex crisis in El Salvador</v>
      </c>
      <c r="B130" s="149" t="str">
        <f>VLOOKUP(A130,Lists!$B$2:$G$200,2,FALSE)</f>
        <v>SLV001</v>
      </c>
      <c r="C130" s="149" t="str">
        <f>VLOOKUP(B130,'INFORM Severity - hidden'!$C$5:$D$200,2,FALSE)</f>
        <v>El Salvador</v>
      </c>
      <c r="D130" s="149" t="str">
        <f>VLOOKUP(A130,Lists!$B$2:$G$200,3,FALSE)</f>
        <v>SLV</v>
      </c>
      <c r="E130" s="150" t="str">
        <f>VLOOKUP(A130,Lists!$B$2:$G$200,5,FALSE)</f>
        <v>Displacement,Violence,Floods,Drought</v>
      </c>
      <c r="F130" s="144">
        <f t="shared" si="15"/>
        <v>3.1</v>
      </c>
      <c r="G130" s="145">
        <f t="shared" si="16"/>
        <v>4</v>
      </c>
      <c r="H130" s="145" t="str">
        <f t="shared" si="17"/>
        <v>High</v>
      </c>
      <c r="I130" s="146" t="str">
        <f>INDEX(Trends!$D$3:$D$404,MATCH(B130,Trends!$C$3:$C$404,0))</f>
        <v>Decreasing</v>
      </c>
      <c r="J130" s="145" t="str">
        <f>VLOOKUP($B130,Reliability!$A$3:$I$300,9,FALSE)</f>
        <v>Very High</v>
      </c>
      <c r="K130" s="147">
        <f t="shared" si="18"/>
        <v>2.9</v>
      </c>
      <c r="L130" s="147">
        <f>VLOOKUP($B130,'Impact of the crisis'!$C$6:$N$300,12,FALSE)</f>
        <v>3.7</v>
      </c>
      <c r="M130" s="147">
        <f>VLOOKUP($B130,'Impact of the crisis'!$C$6:$AB$300,26,FALSE)</f>
        <v>2.4</v>
      </c>
      <c r="N130" s="147">
        <f>VLOOKUP($B130,'Conditions of people affected'!$C$6:$R$300,16,FALSE)</f>
        <v>3.7</v>
      </c>
      <c r="O130" s="147">
        <f>VLOOKUP($B130,'Conditions of people affected'!$C$6:$R$300,9,FALSE)</f>
        <v>3.4</v>
      </c>
      <c r="P130" s="147">
        <f>VLOOKUP($B130,'Conditions of people affected'!$C$6:$R$300,15,FALSE)</f>
        <v>4</v>
      </c>
      <c r="Q130" s="147">
        <f t="shared" si="19"/>
        <v>2.2999999999999998</v>
      </c>
      <c r="R130" s="147">
        <f>VLOOKUP($B130,'Complexity of the crisis'!$C$6:$AN$300,22,FALSE)</f>
        <v>2.1</v>
      </c>
      <c r="S130" s="147">
        <f>VLOOKUP($B130,'Complexity of the crisis'!$C$6:$AN$300,38,FALSE)</f>
        <v>2.5</v>
      </c>
      <c r="T130" s="151" t="str">
        <f>VLOOKUP(B130,Lists!$C$3:$E$300,3,FALSE)</f>
        <v>Americas</v>
      </c>
      <c r="U130" s="152">
        <f>VLOOKUP(B130,'INFORM Severity - hidden'!$C$5:$V$300,20,FALSE)</f>
        <v>45530</v>
      </c>
    </row>
    <row r="131" spans="1:21" x14ac:dyDescent="0.35">
      <c r="A131" s="148" t="str">
        <f t="array" ref="A131">IFERROR(INDEX(Lists!$B$2:$B$200,SMALL(IF(Lists!$I$2:$I$200="Individual",ROW(Lists!$B$2:$B$200)),ROW(127:127))-1,1),"")</f>
        <v>Complex crisis in Somalia</v>
      </c>
      <c r="B131" s="149" t="str">
        <f>VLOOKUP(A131,Lists!$B$2:$G$200,2,FALSE)</f>
        <v>SOM001</v>
      </c>
      <c r="C131" s="149" t="str">
        <f>VLOOKUP(B131,'INFORM Severity - hidden'!$C$5:$D$200,2,FALSE)</f>
        <v>Somalia</v>
      </c>
      <c r="D131" s="149" t="str">
        <f>VLOOKUP(A131,Lists!$B$2:$G$200,3,FALSE)</f>
        <v>SOM</v>
      </c>
      <c r="E131" s="150" t="str">
        <f>VLOOKUP(A131,Lists!$B$2:$G$200,5,FALSE)</f>
        <v>Conflict,Displacement,Floods,Drought</v>
      </c>
      <c r="F131" s="144">
        <f t="shared" si="15"/>
        <v>4.7</v>
      </c>
      <c r="G131" s="145">
        <f t="shared" si="16"/>
        <v>5</v>
      </c>
      <c r="H131" s="145" t="str">
        <f t="shared" si="17"/>
        <v>Very High</v>
      </c>
      <c r="I131" s="146" t="str">
        <f>INDEX(Trends!$D$3:$D$404,MATCH(B131,Trends!$C$3:$C$404,0))</f>
        <v>Increasing</v>
      </c>
      <c r="J131" s="145" t="str">
        <f>VLOOKUP($B131,Reliability!$A$3:$I$300,9,FALSE)</f>
        <v>Very High</v>
      </c>
      <c r="K131" s="147">
        <f t="shared" si="18"/>
        <v>4.8</v>
      </c>
      <c r="L131" s="147">
        <f>VLOOKUP($B131,'Impact of the crisis'!$C$6:$N$300,12,FALSE)</f>
        <v>4.7</v>
      </c>
      <c r="M131" s="147">
        <f>VLOOKUP($B131,'Impact of the crisis'!$C$6:$AB$300,26,FALSE)</f>
        <v>4.9000000000000004</v>
      </c>
      <c r="N131" s="147">
        <f>VLOOKUP($B131,'Conditions of people affected'!$C$6:$R$300,16,FALSE)</f>
        <v>4.8499999999999996</v>
      </c>
      <c r="O131" s="147">
        <f>VLOOKUP($B131,'Conditions of people affected'!$C$6:$R$300,9,FALSE)</f>
        <v>4.7</v>
      </c>
      <c r="P131" s="147">
        <f>VLOOKUP($B131,'Conditions of people affected'!$C$6:$R$300,15,FALSE)</f>
        <v>5</v>
      </c>
      <c r="Q131" s="147">
        <f t="shared" si="19"/>
        <v>4.5</v>
      </c>
      <c r="R131" s="147">
        <f>VLOOKUP($B131,'Complexity of the crisis'!$C$6:$AN$300,22,FALSE)</f>
        <v>3.8</v>
      </c>
      <c r="S131" s="147">
        <f>VLOOKUP($B131,'Complexity of the crisis'!$C$6:$AN$300,38,FALSE)</f>
        <v>5</v>
      </c>
      <c r="T131" s="151" t="str">
        <f>VLOOKUP(B131,Lists!$C$3:$E$300,3,FALSE)</f>
        <v>Africa</v>
      </c>
      <c r="U131" s="152">
        <f>VLOOKUP(B131,'INFORM Severity - hidden'!$C$5:$V$300,20,FALSE)</f>
        <v>45531</v>
      </c>
    </row>
    <row r="132" spans="1:21" x14ac:dyDescent="0.35">
      <c r="A132" s="148" t="str">
        <f t="array" ref="A132">IFERROR(INDEX(Lists!$B$2:$B$200,SMALL(IF(Lists!$I$2:$I$200="Individual",ROW(Lists!$B$2:$B$200)),ROW(128:128))-1,1),"")</f>
        <v>Mixed Migration Flows in Somalia</v>
      </c>
      <c r="B132" s="149" t="str">
        <f>VLOOKUP(A132,Lists!$B$2:$G$200,2,FALSE)</f>
        <v>SOM002</v>
      </c>
      <c r="C132" s="149" t="str">
        <f>VLOOKUP(B132,'INFORM Severity - hidden'!$C$5:$D$200,2,FALSE)</f>
        <v>Somalia</v>
      </c>
      <c r="D132" s="149" t="str">
        <f>VLOOKUP(A132,Lists!$B$2:$G$200,3,FALSE)</f>
        <v>SOM</v>
      </c>
      <c r="E132" s="150" t="str">
        <f>VLOOKUP(A132,Lists!$B$2:$G$200,5,FALSE)</f>
        <v>Displacement</v>
      </c>
      <c r="F132" s="144">
        <f t="shared" si="15"/>
        <v>2.1</v>
      </c>
      <c r="G132" s="145">
        <f t="shared" si="16"/>
        <v>3</v>
      </c>
      <c r="H132" s="145" t="str">
        <f t="shared" si="17"/>
        <v>Medium</v>
      </c>
      <c r="I132" s="146" t="str">
        <f>INDEX(Trends!$D$3:$D$404,MATCH(B132,Trends!$C$3:$C$404,0))</f>
        <v>Increasing</v>
      </c>
      <c r="J132" s="145" t="str">
        <f>VLOOKUP($B132,Reliability!$A$3:$I$300,9,FALSE)</f>
        <v>Very High</v>
      </c>
      <c r="K132" s="147">
        <f t="shared" si="18"/>
        <v>2</v>
      </c>
      <c r="L132" s="147">
        <f>VLOOKUP($B132,'Impact of the crisis'!$C$6:$N$300,12,FALSE)</f>
        <v>1.5</v>
      </c>
      <c r="M132" s="147">
        <f>VLOOKUP($B132,'Impact of the crisis'!$C$6:$AB$300,26,FALSE)</f>
        <v>2.2999999999999998</v>
      </c>
      <c r="N132" s="147">
        <f>VLOOKUP($B132,'Conditions of people affected'!$C$6:$R$300,16,FALSE)</f>
        <v>1</v>
      </c>
      <c r="O132" s="147">
        <f>VLOOKUP($B132,'Conditions of people affected'!$C$6:$R$300,9,FALSE)</f>
        <v>1</v>
      </c>
      <c r="P132" s="147">
        <f>VLOOKUP($B132,'Conditions of people affected'!$C$6:$R$300,15,FALSE)</f>
        <v>1</v>
      </c>
      <c r="Q132" s="147">
        <f t="shared" si="19"/>
        <v>3.7</v>
      </c>
      <c r="R132" s="147">
        <f>VLOOKUP($B132,'Complexity of the crisis'!$C$6:$AN$300,22,FALSE)</f>
        <v>3.8</v>
      </c>
      <c r="S132" s="147">
        <f>VLOOKUP($B132,'Complexity of the crisis'!$C$6:$AN$300,38,FALSE)</f>
        <v>3.5</v>
      </c>
      <c r="T132" s="151" t="str">
        <f>VLOOKUP(B132,Lists!$C$3:$E$300,3,FALSE)</f>
        <v>Africa</v>
      </c>
      <c r="U132" s="152">
        <f>VLOOKUP(B132,'INFORM Severity - hidden'!$C$5:$V$300,20,FALSE)</f>
        <v>45531</v>
      </c>
    </row>
    <row r="133" spans="1:21" x14ac:dyDescent="0.35">
      <c r="A133" s="148" t="str">
        <f t="array" ref="A133">IFERROR(INDEX(Lists!$B$2:$B$200,SMALL(IF(Lists!$I$2:$I$200="Individual",ROW(Lists!$B$2:$B$200)),ROW(129:129))-1,1),"")</f>
        <v>Complex crisis in South Sudan</v>
      </c>
      <c r="B133" s="149" t="str">
        <f>VLOOKUP(A133,Lists!$B$2:$G$200,2,FALSE)</f>
        <v>SSD001</v>
      </c>
      <c r="C133" s="149" t="str">
        <f>VLOOKUP(B133,'INFORM Severity - hidden'!$C$5:$D$200,2,FALSE)</f>
        <v>South Sudan</v>
      </c>
      <c r="D133" s="149" t="str">
        <f>VLOOKUP(A133,Lists!$B$2:$G$200,3,FALSE)</f>
        <v>SSD</v>
      </c>
      <c r="E133" s="150" t="str">
        <f>VLOOKUP(A133,Lists!$B$2:$G$200,5,FALSE)</f>
        <v>Conflict,Floods,Displacement</v>
      </c>
      <c r="F133" s="144">
        <f t="shared" ref="F133:F159" si="20">IF(OR(N133="x",K133="x"),"x",ROUND((5-GEOMEAN(((5-K133)/5*4+1),((5-N133)/5*4+1),((5-N133)/5*4+1)))/4*3.5+Q133*0.3,1))</f>
        <v>4.4000000000000004</v>
      </c>
      <c r="G133" s="145">
        <f t="shared" ref="G133:G164" si="21">IF(F133="x","x",ROUNDUP(F133,0))</f>
        <v>5</v>
      </c>
      <c r="H133" s="145" t="str">
        <f t="shared" ref="H133:H164" si="22">IF(N133="x","x",IF(K133="x","x",(IF(G133=5,"Very High",IF(G133=4,"High",IF(G133=3,"Medium",IF(G133=2,"Low","Very Low")))))))</f>
        <v>Very High</v>
      </c>
      <c r="I133" s="146" t="str">
        <f>INDEX(Trends!$D$3:$D$404,MATCH(B133,Trends!$C$3:$C$404,0))</f>
        <v>Increasing</v>
      </c>
      <c r="J133" s="145" t="str">
        <f>VLOOKUP($B133,Reliability!$A$3:$I$300,9,FALSE)</f>
        <v>Very High</v>
      </c>
      <c r="K133" s="147">
        <f t="shared" ref="K133:K164" si="23">IF(OR(M133="x",L133="x"),"x",ROUND((5-GEOMEAN(((5-L133)/5*4+1),((5-M133)/5*4+1),((5-M133)/5*4+1)))/4*5,1))</f>
        <v>4.5</v>
      </c>
      <c r="L133" s="147">
        <f>VLOOKUP($B133,'Impact of the crisis'!$C$6:$N$300,12,FALSE)</f>
        <v>4.5999999999999996</v>
      </c>
      <c r="M133" s="147">
        <f>VLOOKUP($B133,'Impact of the crisis'!$C$6:$AB$300,26,FALSE)</f>
        <v>4.5</v>
      </c>
      <c r="N133" s="147">
        <f>VLOOKUP($B133,'Conditions of people affected'!$C$6:$R$300,16,FALSE)</f>
        <v>4.45</v>
      </c>
      <c r="O133" s="147">
        <f>VLOOKUP($B133,'Conditions of people affected'!$C$6:$R$300,9,FALSE)</f>
        <v>4.9000000000000004</v>
      </c>
      <c r="P133" s="147">
        <f>VLOOKUP($B133,'Conditions of people affected'!$C$6:$R$300,15,FALSE)</f>
        <v>4</v>
      </c>
      <c r="Q133" s="147">
        <f t="shared" ref="Q133:Q164" si="24">IF(OR(S133="x",R133="x"),R133,ROUND((5-GEOMEAN(((5-R133)/5*4+1),((5-S133)/5*4+1)))/4*5,1))</f>
        <v>4.2</v>
      </c>
      <c r="R133" s="147">
        <f>VLOOKUP($B133,'Complexity of the crisis'!$C$6:$AN$300,22,FALSE)</f>
        <v>3.8</v>
      </c>
      <c r="S133" s="147">
        <f>VLOOKUP($B133,'Complexity of the crisis'!$C$6:$AN$300,38,FALSE)</f>
        <v>4.5</v>
      </c>
      <c r="T133" s="151" t="str">
        <f>VLOOKUP(B133,Lists!$C$3:$E$300,3,FALSE)</f>
        <v>Africa</v>
      </c>
      <c r="U133" s="152">
        <f>VLOOKUP(B133,'INFORM Severity - hidden'!$C$5:$V$300,20,FALSE)</f>
        <v>45531</v>
      </c>
    </row>
    <row r="134" spans="1:21" x14ac:dyDescent="0.35">
      <c r="A134" s="148" t="str">
        <f t="array" ref="A134">IFERROR(INDEX(Lists!$B$2:$B$200,SMALL(IF(Lists!$I$2:$I$200="Individual",ROW(Lists!$B$2:$B$200)),ROW(130:130))-1,1),"")</f>
        <v>Displacement from Russia-Ukraine conflict in Slovakia</v>
      </c>
      <c r="B134" s="149" t="str">
        <f>VLOOKUP(A134,Lists!$B$2:$G$200,2,FALSE)</f>
        <v>SVK002</v>
      </c>
      <c r="C134" s="149" t="str">
        <f>VLOOKUP(B134,'INFORM Severity - hidden'!$C$5:$D$200,2,FALSE)</f>
        <v>Slovakia</v>
      </c>
      <c r="D134" s="149" t="str">
        <f>VLOOKUP(A134,Lists!$B$2:$G$200,3,FALSE)</f>
        <v>SVK</v>
      </c>
      <c r="E134" s="150" t="str">
        <f>VLOOKUP(A134,Lists!$B$2:$G$200,5,FALSE)</f>
        <v>Displacement,Conflict</v>
      </c>
      <c r="F134" s="144">
        <f t="shared" si="20"/>
        <v>1.6</v>
      </c>
      <c r="G134" s="145">
        <f t="shared" si="21"/>
        <v>2</v>
      </c>
      <c r="H134" s="145" t="str">
        <f t="shared" si="22"/>
        <v>Low</v>
      </c>
      <c r="I134" s="146" t="str">
        <f>INDEX(Trends!$D$3:$D$404,MATCH(B134,Trends!$C$3:$C$404,0))</f>
        <v>Stable</v>
      </c>
      <c r="J134" s="145" t="str">
        <f>VLOOKUP($B134,Reliability!$A$3:$I$300,9,FALSE)</f>
        <v>Very High</v>
      </c>
      <c r="K134" s="147">
        <f t="shared" si="23"/>
        <v>2.5</v>
      </c>
      <c r="L134" s="147">
        <f>VLOOKUP($B134,'Impact of the crisis'!$C$6:$N$300,12,FALSE)</f>
        <v>3.8</v>
      </c>
      <c r="M134" s="147">
        <f>VLOOKUP($B134,'Impact of the crisis'!$C$6:$AB$300,26,FALSE)</f>
        <v>1.6</v>
      </c>
      <c r="N134" s="147">
        <f>VLOOKUP($B134,'Conditions of people affected'!$C$6:$R$300,16,FALSE)</f>
        <v>1.4</v>
      </c>
      <c r="O134" s="147">
        <f>VLOOKUP($B134,'Conditions of people affected'!$C$6:$R$300,9,FALSE)</f>
        <v>1.8</v>
      </c>
      <c r="P134" s="147">
        <f>VLOOKUP($B134,'Conditions of people affected'!$C$6:$R$300,15,FALSE)</f>
        <v>1</v>
      </c>
      <c r="Q134" s="147">
        <f t="shared" si="24"/>
        <v>1</v>
      </c>
      <c r="R134" s="147">
        <f>VLOOKUP($B134,'Complexity of the crisis'!$C$6:$AN$300,22,FALSE)</f>
        <v>1</v>
      </c>
      <c r="S134" s="147">
        <f>VLOOKUP($B134,'Complexity of the crisis'!$C$6:$AN$300,38,FALSE)</f>
        <v>1</v>
      </c>
      <c r="T134" s="151" t="str">
        <f>VLOOKUP(B134,Lists!$C$3:$E$300,3,FALSE)</f>
        <v>Europe</v>
      </c>
      <c r="U134" s="152">
        <f>VLOOKUP(B134,'INFORM Severity - hidden'!$C$5:$V$300,20,FALSE)</f>
        <v>45526</v>
      </c>
    </row>
    <row r="135" spans="1:21" x14ac:dyDescent="0.35">
      <c r="A135" s="148" t="str">
        <f t="array" ref="A135">IFERROR(INDEX(Lists!$B$2:$B$200,SMALL(IF(Lists!$I$2:$I$200="Individual",ROW(Lists!$B$2:$B$200)),ROW(131:131))-1,1),"")</f>
        <v>Food Security Crisis in Eswatini</v>
      </c>
      <c r="B135" s="149" t="str">
        <f>VLOOKUP(A135,Lists!$B$2:$G$200,2,FALSE)</f>
        <v>SWZ001</v>
      </c>
      <c r="C135" s="149" t="str">
        <f>VLOOKUP(B135,'INFORM Severity - hidden'!$C$5:$D$200,2,FALSE)</f>
        <v>Eswatini</v>
      </c>
      <c r="D135" s="149" t="str">
        <f>VLOOKUP(A135,Lists!$B$2:$G$200,3,FALSE)</f>
        <v>SWZ</v>
      </c>
      <c r="E135" s="150" t="str">
        <f>VLOOKUP(A135,Lists!$B$2:$G$200,5,FALSE)</f>
        <v>Drought</v>
      </c>
      <c r="F135" s="144">
        <f t="shared" si="20"/>
        <v>2.2999999999999998</v>
      </c>
      <c r="G135" s="145">
        <f t="shared" si="21"/>
        <v>3</v>
      </c>
      <c r="H135" s="145" t="str">
        <f t="shared" si="22"/>
        <v>Medium</v>
      </c>
      <c r="I135" s="146" t="str">
        <f>INDEX(Trends!$D$3:$D$404,MATCH(B135,Trends!$C$3:$C$404,0))</f>
        <v>Stable</v>
      </c>
      <c r="J135" s="145" t="str">
        <f>VLOOKUP($B135,Reliability!$A$3:$I$300,9,FALSE)</f>
        <v>High</v>
      </c>
      <c r="K135" s="147">
        <f t="shared" si="23"/>
        <v>2</v>
      </c>
      <c r="L135" s="147">
        <f>VLOOKUP($B135,'Impact of the crisis'!$C$6:$N$300,12,FALSE)</f>
        <v>3.1</v>
      </c>
      <c r="M135" s="147">
        <f>VLOOKUP($B135,'Impact of the crisis'!$C$6:$AB$300,26,FALSE)</f>
        <v>1.4</v>
      </c>
      <c r="N135" s="147">
        <f>VLOOKUP($B135,'Conditions of people affected'!$C$6:$R$300,16,FALSE)</f>
        <v>2.65</v>
      </c>
      <c r="O135" s="147">
        <f>VLOOKUP($B135,'Conditions of people affected'!$C$6:$R$300,9,FALSE)</f>
        <v>2.2999999999999998</v>
      </c>
      <c r="P135" s="147">
        <f>VLOOKUP($B135,'Conditions of people affected'!$C$6:$R$300,15,FALSE)</f>
        <v>3</v>
      </c>
      <c r="Q135" s="147">
        <f t="shared" si="24"/>
        <v>1.8</v>
      </c>
      <c r="R135" s="147">
        <f>VLOOKUP($B135,'Complexity of the crisis'!$C$6:$AN$300,22,FALSE)</f>
        <v>2.5</v>
      </c>
      <c r="S135" s="147">
        <f>VLOOKUP($B135,'Complexity of the crisis'!$C$6:$AN$300,38,FALSE)</f>
        <v>1</v>
      </c>
      <c r="T135" s="151" t="str">
        <f>VLOOKUP(B135,Lists!$C$3:$E$300,3,FALSE)</f>
        <v>Africa</v>
      </c>
      <c r="U135" s="152">
        <f>VLOOKUP(B135,'INFORM Severity - hidden'!$C$5:$V$300,20,FALSE)</f>
        <v>45528</v>
      </c>
    </row>
    <row r="136" spans="1:21" x14ac:dyDescent="0.35">
      <c r="A136" s="148" t="str">
        <f t="array" ref="A136">IFERROR(INDEX(Lists!$B$2:$B$200,SMALL(IF(Lists!$I$2:$I$200="Individual",ROW(Lists!$B$2:$B$200)),ROW(132:132))-1,1),"")</f>
        <v>Syrian conflict</v>
      </c>
      <c r="B136" s="149" t="str">
        <f>VLOOKUP(A136,Lists!$B$2:$G$200,2,FALSE)</f>
        <v>SYR001</v>
      </c>
      <c r="C136" s="149" t="str">
        <f>VLOOKUP(B136,'INFORM Severity - hidden'!$C$5:$D$200,2,FALSE)</f>
        <v>Syria</v>
      </c>
      <c r="D136" s="149" t="str">
        <f>VLOOKUP(A136,Lists!$B$2:$G$200,3,FALSE)</f>
        <v>SYR</v>
      </c>
      <c r="E136" s="150" t="str">
        <f>VLOOKUP(A136,Lists!$B$2:$G$200,5,FALSE)</f>
        <v>Conflict,Displacement,Violence</v>
      </c>
      <c r="F136" s="144">
        <f t="shared" si="20"/>
        <v>4.5999999999999996</v>
      </c>
      <c r="G136" s="145">
        <f t="shared" si="21"/>
        <v>5</v>
      </c>
      <c r="H136" s="145" t="str">
        <f t="shared" si="22"/>
        <v>Very High</v>
      </c>
      <c r="I136" s="146" t="str">
        <f>INDEX(Trends!$D$3:$D$404,MATCH(B136,Trends!$C$3:$C$404,0))</f>
        <v>Stable</v>
      </c>
      <c r="J136" s="145" t="str">
        <f>VLOOKUP($B136,Reliability!$A$3:$I$300,9,FALSE)</f>
        <v>Very High</v>
      </c>
      <c r="K136" s="147">
        <f t="shared" si="23"/>
        <v>4.9000000000000004</v>
      </c>
      <c r="L136" s="147">
        <f>VLOOKUP($B136,'Impact of the crisis'!$C$6:$N$300,12,FALSE)</f>
        <v>4.5999999999999996</v>
      </c>
      <c r="M136" s="147">
        <f>VLOOKUP($B136,'Impact of the crisis'!$C$6:$AB$300,26,FALSE)</f>
        <v>5</v>
      </c>
      <c r="N136" s="147">
        <f>VLOOKUP($B136,'Conditions of people affected'!$C$6:$R$300,16,FALSE)</f>
        <v>4.5</v>
      </c>
      <c r="O136" s="147">
        <f>VLOOKUP($B136,'Conditions of people affected'!$C$6:$R$300,9,FALSE)</f>
        <v>5</v>
      </c>
      <c r="P136" s="147">
        <f>VLOOKUP($B136,'Conditions of people affected'!$C$6:$R$300,15,FALSE)</f>
        <v>4</v>
      </c>
      <c r="Q136" s="147">
        <f t="shared" si="24"/>
        <v>4.5</v>
      </c>
      <c r="R136" s="147">
        <f>VLOOKUP($B136,'Complexity of the crisis'!$C$6:$AN$300,22,FALSE)</f>
        <v>4.4000000000000004</v>
      </c>
      <c r="S136" s="147">
        <f>VLOOKUP($B136,'Complexity of the crisis'!$C$6:$AN$300,38,FALSE)</f>
        <v>4.5</v>
      </c>
      <c r="T136" s="151" t="str">
        <f>VLOOKUP(B136,Lists!$C$3:$E$300,3,FALSE)</f>
        <v>Middle east</v>
      </c>
      <c r="U136" s="152">
        <f>VLOOKUP(B136,'INFORM Severity - hidden'!$C$5:$V$300,20,FALSE)</f>
        <v>45532</v>
      </c>
    </row>
    <row r="137" spans="1:21" x14ac:dyDescent="0.35">
      <c r="A137" s="148" t="str">
        <f t="array" ref="A137">IFERROR(INDEX(Lists!$B$2:$B$200,SMALL(IF(Lists!$I$2:$I$200="Individual",ROW(Lists!$B$2:$B$200)),ROW(133:133))-1,1),"")</f>
        <v>Türkiye / Syria earthquake in Syria</v>
      </c>
      <c r="B137" s="149" t="str">
        <f>VLOOKUP(A137,Lists!$B$2:$G$200,2,FALSE)</f>
        <v>SYR002</v>
      </c>
      <c r="C137" s="149" t="str">
        <f>VLOOKUP(B137,'INFORM Severity - hidden'!$C$5:$D$200,2,FALSE)</f>
        <v>Syria</v>
      </c>
      <c r="D137" s="149" t="str">
        <f>VLOOKUP(A137,Lists!$B$2:$G$200,3,FALSE)</f>
        <v>SYR</v>
      </c>
      <c r="E137" s="150" t="str">
        <f>VLOOKUP(A137,Lists!$B$2:$G$200,5,FALSE)</f>
        <v>Earthquake</v>
      </c>
      <c r="F137" s="144">
        <f t="shared" si="20"/>
        <v>3.1</v>
      </c>
      <c r="G137" s="145">
        <f t="shared" si="21"/>
        <v>4</v>
      </c>
      <c r="H137" s="145" t="str">
        <f t="shared" si="22"/>
        <v>High</v>
      </c>
      <c r="I137" s="146" t="str">
        <f>INDEX(Trends!$D$3:$D$404,MATCH(B137,Trends!$C$3:$C$404,0))</f>
        <v>Decreasing</v>
      </c>
      <c r="J137" s="145" t="str">
        <f>VLOOKUP($B137,Reliability!$A$3:$I$300,9,FALSE)</f>
        <v>High</v>
      </c>
      <c r="K137" s="147">
        <f t="shared" si="23"/>
        <v>2.7</v>
      </c>
      <c r="L137" s="147">
        <f>VLOOKUP($B137,'Impact of the crisis'!$C$6:$N$300,12,FALSE)</f>
        <v>2.8</v>
      </c>
      <c r="M137" s="147">
        <f>VLOOKUP($B137,'Impact of the crisis'!$C$6:$AB$300,26,FALSE)</f>
        <v>2.6</v>
      </c>
      <c r="N137" s="147">
        <f>VLOOKUP($B137,'Conditions of people affected'!$C$6:$R$300,16,FALSE)</f>
        <v>2.4500000000000002</v>
      </c>
      <c r="O137" s="147">
        <f>VLOOKUP($B137,'Conditions of people affected'!$C$6:$R$300,9,FALSE)</f>
        <v>2.9</v>
      </c>
      <c r="P137" s="147">
        <f>VLOOKUP($B137,'Conditions of people affected'!$C$6:$R$300,15,FALSE)</f>
        <v>2</v>
      </c>
      <c r="Q137" s="147">
        <f t="shared" si="24"/>
        <v>4.5</v>
      </c>
      <c r="R137" s="147">
        <f>VLOOKUP($B137,'Complexity of the crisis'!$C$6:$AN$300,22,FALSE)</f>
        <v>4.4000000000000004</v>
      </c>
      <c r="S137" s="147">
        <f>VLOOKUP($B137,'Complexity of the crisis'!$C$6:$AN$300,38,FALSE)</f>
        <v>4.5</v>
      </c>
      <c r="T137" s="151" t="str">
        <f>VLOOKUP(B137,Lists!$C$3:$E$300,3,FALSE)</f>
        <v>Middle east</v>
      </c>
      <c r="U137" s="152">
        <f>VLOOKUP(B137,'INFORM Severity - hidden'!$C$5:$V$300,20,FALSE)</f>
        <v>45532</v>
      </c>
    </row>
    <row r="138" spans="1:21" x14ac:dyDescent="0.35">
      <c r="A138" s="148" t="str">
        <f t="array" ref="A138">IFERROR(INDEX(Lists!$B$2:$B$200,SMALL(IF(Lists!$I$2:$I$200="Individual",ROW(Lists!$B$2:$B$200)),ROW(134:134))-1,1),"")</f>
        <v>Complex crisis in Chad</v>
      </c>
      <c r="B138" s="149" t="str">
        <f>VLOOKUP(A138,Lists!$B$2:$G$200,2,FALSE)</f>
        <v>TCD001</v>
      </c>
      <c r="C138" s="149" t="str">
        <f>VLOOKUP(B138,'INFORM Severity - hidden'!$C$5:$D$200,2,FALSE)</f>
        <v>Chad</v>
      </c>
      <c r="D138" s="149" t="str">
        <f>VLOOKUP(A138,Lists!$B$2:$G$200,3,FALSE)</f>
        <v>TCD</v>
      </c>
      <c r="E138" s="150" t="str">
        <f>VLOOKUP(A138,Lists!$B$2:$G$200,5,FALSE)</f>
        <v>Conflict,Displacement</v>
      </c>
      <c r="F138" s="144">
        <f t="shared" si="20"/>
        <v>3.8</v>
      </c>
      <c r="G138" s="145">
        <f t="shared" si="21"/>
        <v>4</v>
      </c>
      <c r="H138" s="145" t="str">
        <f t="shared" si="22"/>
        <v>High</v>
      </c>
      <c r="I138" s="146" t="str">
        <f>INDEX(Trends!$D$3:$D$404,MATCH(B138,Trends!$C$3:$C$404,0))</f>
        <v>Decreasing</v>
      </c>
      <c r="J138" s="145" t="str">
        <f>VLOOKUP($B138,Reliability!$A$3:$I$300,9,FALSE)</f>
        <v>Very High</v>
      </c>
      <c r="K138" s="147">
        <f t="shared" si="23"/>
        <v>4</v>
      </c>
      <c r="L138" s="147">
        <f>VLOOKUP($B138,'Impact of the crisis'!$C$6:$N$300,12,FALSE)</f>
        <v>4.8</v>
      </c>
      <c r="M138" s="147">
        <f>VLOOKUP($B138,'Impact of the crisis'!$C$6:$AB$300,26,FALSE)</f>
        <v>3.4</v>
      </c>
      <c r="N138" s="147">
        <f>VLOOKUP($B138,'Conditions of people affected'!$C$6:$R$300,16,FALSE)</f>
        <v>3.8</v>
      </c>
      <c r="O138" s="147">
        <f>VLOOKUP($B138,'Conditions of people affected'!$C$6:$R$300,9,FALSE)</f>
        <v>4.5999999999999996</v>
      </c>
      <c r="P138" s="147">
        <f>VLOOKUP($B138,'Conditions of people affected'!$C$6:$R$300,15,FALSE)</f>
        <v>3</v>
      </c>
      <c r="Q138" s="147">
        <f t="shared" si="24"/>
        <v>3.7</v>
      </c>
      <c r="R138" s="147">
        <f>VLOOKUP($B138,'Complexity of the crisis'!$C$6:$AN$300,22,FALSE)</f>
        <v>3.8</v>
      </c>
      <c r="S138" s="147">
        <f>VLOOKUP($B138,'Complexity of the crisis'!$C$6:$AN$300,38,FALSE)</f>
        <v>3.5</v>
      </c>
      <c r="T138" s="151" t="str">
        <f>VLOOKUP(B138,Lists!$C$3:$E$300,3,FALSE)</f>
        <v>Africa</v>
      </c>
      <c r="U138" s="152">
        <f>VLOOKUP(B138,'INFORM Severity - hidden'!$C$5:$V$300,20,FALSE)</f>
        <v>45531</v>
      </c>
    </row>
    <row r="139" spans="1:21" x14ac:dyDescent="0.35">
      <c r="A139" s="148" t="str">
        <f t="array" ref="A139">IFERROR(INDEX(Lists!$B$2:$B$200,SMALL(IF(Lists!$I$2:$I$200="Individual",ROW(Lists!$B$2:$B$200)),ROW(135:135))-1,1),"")</f>
        <v>Lake Chad basin crisis</v>
      </c>
      <c r="B139" s="149" t="str">
        <f>VLOOKUP(A139,Lists!$B$2:$G$200,2,FALSE)</f>
        <v>TCD003</v>
      </c>
      <c r="C139" s="149" t="str">
        <f>VLOOKUP(B139,'INFORM Severity - hidden'!$C$5:$D$200,2,FALSE)</f>
        <v>Chad</v>
      </c>
      <c r="D139" s="149" t="str">
        <f>VLOOKUP(A139,Lists!$B$2:$G$200,3,FALSE)</f>
        <v>TCD</v>
      </c>
      <c r="E139" s="150" t="str">
        <f>VLOOKUP(A139,Lists!$B$2:$G$200,5,FALSE)</f>
        <v>Conflict</v>
      </c>
      <c r="F139" s="144">
        <f t="shared" si="20"/>
        <v>3.4</v>
      </c>
      <c r="G139" s="145">
        <f t="shared" si="21"/>
        <v>4</v>
      </c>
      <c r="H139" s="145" t="str">
        <f t="shared" si="22"/>
        <v>High</v>
      </c>
      <c r="I139" s="146" t="str">
        <f>INDEX(Trends!$D$3:$D$404,MATCH(B139,Trends!$C$3:$C$404,0))</f>
        <v>Decreasing</v>
      </c>
      <c r="J139" s="145" t="str">
        <f>VLOOKUP($B139,Reliability!$A$3:$I$300,9,FALSE)</f>
        <v>Very High</v>
      </c>
      <c r="K139" s="147">
        <f t="shared" si="23"/>
        <v>2.8</v>
      </c>
      <c r="L139" s="147">
        <f>VLOOKUP($B139,'Impact of the crisis'!$C$6:$N$300,12,FALSE)</f>
        <v>0.6</v>
      </c>
      <c r="M139" s="147">
        <f>VLOOKUP($B139,'Impact of the crisis'!$C$6:$AB$300,26,FALSE)</f>
        <v>3.5</v>
      </c>
      <c r="N139" s="147">
        <f>VLOOKUP($B139,'Conditions of people affected'!$C$6:$R$300,16,FALSE)</f>
        <v>3.4</v>
      </c>
      <c r="O139" s="147">
        <f>VLOOKUP($B139,'Conditions of people affected'!$C$6:$R$300,9,FALSE)</f>
        <v>2.8</v>
      </c>
      <c r="P139" s="147">
        <f>VLOOKUP($B139,'Conditions of people affected'!$C$6:$R$300,15,FALSE)</f>
        <v>4</v>
      </c>
      <c r="Q139" s="147">
        <f t="shared" si="24"/>
        <v>3.7</v>
      </c>
      <c r="R139" s="147">
        <f>VLOOKUP($B139,'Complexity of the crisis'!$C$6:$AN$300,22,FALSE)</f>
        <v>3.8</v>
      </c>
      <c r="S139" s="147">
        <f>VLOOKUP($B139,'Complexity of the crisis'!$C$6:$AN$300,38,FALSE)</f>
        <v>3.5</v>
      </c>
      <c r="T139" s="151" t="str">
        <f>VLOOKUP(B139,Lists!$C$3:$E$300,3,FALSE)</f>
        <v>Africa</v>
      </c>
      <c r="U139" s="152">
        <f>VLOOKUP(B139,'INFORM Severity - hidden'!$C$5:$V$300,20,FALSE)</f>
        <v>45531</v>
      </c>
    </row>
    <row r="140" spans="1:21" x14ac:dyDescent="0.35">
      <c r="A140" s="148" t="str">
        <f t="array" ref="A140">IFERROR(INDEX(Lists!$B$2:$B$200,SMALL(IF(Lists!$I$2:$I$200="Individual",ROW(Lists!$B$2:$B$200)),ROW(136:136))-1,1),"")</f>
        <v>CAR refugees in Chad</v>
      </c>
      <c r="B140" s="149" t="str">
        <f>VLOOKUP(A140,Lists!$B$2:$G$200,2,FALSE)</f>
        <v>TCD004</v>
      </c>
      <c r="C140" s="149" t="str">
        <f>VLOOKUP(B140,'INFORM Severity - hidden'!$C$5:$D$200,2,FALSE)</f>
        <v>Chad</v>
      </c>
      <c r="D140" s="149" t="str">
        <f>VLOOKUP(A140,Lists!$B$2:$G$200,3,FALSE)</f>
        <v>TCD</v>
      </c>
      <c r="E140" s="150" t="str">
        <f>VLOOKUP(A140,Lists!$B$2:$G$200,5,FALSE)</f>
        <v>Displacement</v>
      </c>
      <c r="F140" s="144">
        <f t="shared" si="20"/>
        <v>3</v>
      </c>
      <c r="G140" s="145">
        <f t="shared" si="21"/>
        <v>3</v>
      </c>
      <c r="H140" s="145" t="str">
        <f t="shared" si="22"/>
        <v>Medium</v>
      </c>
      <c r="I140" s="146" t="str">
        <f>INDEX(Trends!$D$3:$D$404,MATCH(B140,Trends!$C$3:$C$404,0))</f>
        <v>Decreasing</v>
      </c>
      <c r="J140" s="145" t="str">
        <f>VLOOKUP($B140,Reliability!$A$3:$I$300,9,FALSE)</f>
        <v>Very High</v>
      </c>
      <c r="K140" s="147">
        <f t="shared" si="23"/>
        <v>2.4</v>
      </c>
      <c r="L140" s="147">
        <f>VLOOKUP($B140,'Impact of the crisis'!$C$6:$N$300,12,FALSE)</f>
        <v>1.8</v>
      </c>
      <c r="M140" s="147">
        <f>VLOOKUP($B140,'Impact of the crisis'!$C$6:$AB$300,26,FALSE)</f>
        <v>2.7</v>
      </c>
      <c r="N140" s="147">
        <f>VLOOKUP($B140,'Conditions of people affected'!$C$6:$R$300,16,FALSE)</f>
        <v>3.2</v>
      </c>
      <c r="O140" s="147">
        <f>VLOOKUP($B140,'Conditions of people affected'!$C$6:$R$300,9,FALSE)</f>
        <v>3.4</v>
      </c>
      <c r="P140" s="147">
        <f>VLOOKUP($B140,'Conditions of people affected'!$C$6:$R$300,15,FALSE)</f>
        <v>3</v>
      </c>
      <c r="Q140" s="147">
        <f t="shared" si="24"/>
        <v>3.2</v>
      </c>
      <c r="R140" s="147">
        <f>VLOOKUP($B140,'Complexity of the crisis'!$C$6:$AN$300,22,FALSE)</f>
        <v>3.8</v>
      </c>
      <c r="S140" s="147">
        <f>VLOOKUP($B140,'Complexity of the crisis'!$C$6:$AN$300,38,FALSE)</f>
        <v>2.5</v>
      </c>
      <c r="T140" s="151" t="str">
        <f>VLOOKUP(B140,Lists!$C$3:$E$300,3,FALSE)</f>
        <v>Africa</v>
      </c>
      <c r="U140" s="152">
        <f>VLOOKUP(B140,'INFORM Severity - hidden'!$C$5:$V$300,20,FALSE)</f>
        <v>45531</v>
      </c>
    </row>
    <row r="141" spans="1:21" x14ac:dyDescent="0.35">
      <c r="A141" s="148" t="str">
        <f t="array" ref="A141">IFERROR(INDEX(Lists!$B$2:$B$200,SMALL(IF(Lists!$I$2:$I$200="Individual",ROW(Lists!$B$2:$B$200)),ROW(137:137))-1,1),"")</f>
        <v>Darfur refugees in Chad</v>
      </c>
      <c r="B141" s="149" t="str">
        <f>VLOOKUP(A141,Lists!$B$2:$G$200,2,FALSE)</f>
        <v>TCD005</v>
      </c>
      <c r="C141" s="149" t="str">
        <f>VLOOKUP(B141,'INFORM Severity - hidden'!$C$5:$D$200,2,FALSE)</f>
        <v>Chad</v>
      </c>
      <c r="D141" s="149" t="str">
        <f>VLOOKUP(A141,Lists!$B$2:$G$200,3,FALSE)</f>
        <v>TCD</v>
      </c>
      <c r="E141" s="150" t="str">
        <f>VLOOKUP(A141,Lists!$B$2:$G$200,5,FALSE)</f>
        <v>Displacement</v>
      </c>
      <c r="F141" s="144">
        <f t="shared" si="20"/>
        <v>3.2</v>
      </c>
      <c r="G141" s="145">
        <f t="shared" si="21"/>
        <v>4</v>
      </c>
      <c r="H141" s="145" t="str">
        <f t="shared" si="22"/>
        <v>High</v>
      </c>
      <c r="I141" s="146" t="str">
        <f>INDEX(Trends!$D$3:$D$404,MATCH(B141,Trends!$C$3:$C$404,0))</f>
        <v>Decreasing</v>
      </c>
      <c r="J141" s="145" t="str">
        <f>VLOOKUP($B141,Reliability!$A$3:$I$300,9,FALSE)</f>
        <v>Very High</v>
      </c>
      <c r="K141" s="147">
        <f t="shared" si="23"/>
        <v>3</v>
      </c>
      <c r="L141" s="147">
        <f>VLOOKUP($B141,'Impact of the crisis'!$C$6:$N$300,12,FALSE)</f>
        <v>2.1</v>
      </c>
      <c r="M141" s="147">
        <f>VLOOKUP($B141,'Impact of the crisis'!$C$6:$AB$300,26,FALSE)</f>
        <v>3.4</v>
      </c>
      <c r="N141" s="147">
        <f>VLOOKUP($B141,'Conditions of people affected'!$C$6:$R$300,16,FALSE)</f>
        <v>3.45</v>
      </c>
      <c r="O141" s="147">
        <f>VLOOKUP($B141,'Conditions of people affected'!$C$6:$R$300,9,FALSE)</f>
        <v>3.9</v>
      </c>
      <c r="P141" s="147">
        <f>VLOOKUP($B141,'Conditions of people affected'!$C$6:$R$300,15,FALSE)</f>
        <v>3</v>
      </c>
      <c r="Q141" s="147">
        <f t="shared" si="24"/>
        <v>3</v>
      </c>
      <c r="R141" s="147">
        <f>VLOOKUP($B141,'Complexity of the crisis'!$C$6:$AN$300,22,FALSE)</f>
        <v>3.8</v>
      </c>
      <c r="S141" s="147">
        <f>VLOOKUP($B141,'Complexity of the crisis'!$C$6:$AN$300,38,FALSE)</f>
        <v>2</v>
      </c>
      <c r="T141" s="151" t="str">
        <f>VLOOKUP(B141,Lists!$C$3:$E$300,3,FALSE)</f>
        <v>Africa</v>
      </c>
      <c r="U141" s="152">
        <f>VLOOKUP(B141,'INFORM Severity - hidden'!$C$5:$V$300,20,FALSE)</f>
        <v>45531</v>
      </c>
    </row>
    <row r="142" spans="1:21" x14ac:dyDescent="0.35">
      <c r="A142" s="148" t="str">
        <f t="array" ref="A142">IFERROR(INDEX(Lists!$B$2:$B$200,SMALL(IF(Lists!$I$2:$I$200="Individual",ROW(Lists!$B$2:$B$200)),ROW(138:138))-1,1),"")</f>
        <v>Conflict in northern region</v>
      </c>
      <c r="B142" s="149" t="str">
        <f>VLOOKUP(A142,Lists!$B$2:$G$200,2,FALSE)</f>
        <v>BEN002</v>
      </c>
      <c r="C142" s="149" t="str">
        <f>VLOOKUP(B142,'INFORM Severity - hidden'!$C$5:$D$200,2,FALSE)</f>
        <v>Benin</v>
      </c>
      <c r="D142" s="149" t="str">
        <f>VLOOKUP(A142,Lists!$B$2:$G$200,3,FALSE)</f>
        <v>BEN</v>
      </c>
      <c r="E142" s="150" t="str">
        <f>VLOOKUP(A142,Lists!$B$2:$G$200,5,FALSE)</f>
        <v>Conflict,Displacement,Violence</v>
      </c>
      <c r="F142" s="144">
        <f t="shared" si="20"/>
        <v>2</v>
      </c>
      <c r="G142" s="145">
        <f t="shared" si="21"/>
        <v>2</v>
      </c>
      <c r="H142" s="145" t="str">
        <f t="shared" si="22"/>
        <v>Low</v>
      </c>
      <c r="I142" s="146" t="str">
        <f>INDEX(Trends!$D$3:$D$404,MATCH(B142,Trends!$C$3:$C$404,0))</f>
        <v>Increasing</v>
      </c>
      <c r="J142" s="145" t="str">
        <f>VLOOKUP($B142,Reliability!$A$3:$I$300,9,FALSE)</f>
        <v>Very High</v>
      </c>
      <c r="K142" s="147">
        <f t="shared" si="23"/>
        <v>2.1</v>
      </c>
      <c r="L142" s="147">
        <f>VLOOKUP($B142,'Impact of the crisis'!$C$6:$N$300,12,FALSE)</f>
        <v>1.7</v>
      </c>
      <c r="M142" s="147">
        <f>VLOOKUP($B142,'Impact of the crisis'!$C$6:$AB$300,26,FALSE)</f>
        <v>2.2999999999999998</v>
      </c>
      <c r="N142" s="147">
        <f>VLOOKUP($B142,'Conditions of people affected'!$C$6:$R$300,16,FALSE)</f>
        <v>1.65</v>
      </c>
      <c r="O142" s="147">
        <f>VLOOKUP($B142,'Conditions of people affected'!$C$6:$R$300,9,FALSE)</f>
        <v>1.3</v>
      </c>
      <c r="P142" s="147">
        <f>VLOOKUP($B142,'Conditions of people affected'!$C$6:$R$300,15,FALSE)</f>
        <v>2</v>
      </c>
      <c r="Q142" s="147">
        <f t="shared" si="24"/>
        <v>2.4</v>
      </c>
      <c r="R142" s="147">
        <f>VLOOKUP($B142,'Complexity of the crisis'!$C$6:$AN$300,22,FALSE)</f>
        <v>2.2999999999999998</v>
      </c>
      <c r="S142" s="147">
        <f>VLOOKUP($B142,'Complexity of the crisis'!$C$6:$AN$300,38,FALSE)</f>
        <v>2.5</v>
      </c>
      <c r="T142" s="151" t="str">
        <f>VLOOKUP(B142,Lists!$C$3:$E$300,3,FALSE)</f>
        <v>Africa</v>
      </c>
      <c r="U142" s="152">
        <f>VLOOKUP(B142,'INFORM Severity - hidden'!$C$5:$V$300,20,FALSE)</f>
        <v>45531</v>
      </c>
    </row>
    <row r="143" spans="1:21" x14ac:dyDescent="0.35">
      <c r="A143" s="148" t="str">
        <f t="array" ref="A143">IFERROR(INDEX(Lists!$B$2:$B$200,SMALL(IF(Lists!$I$2:$I$200="Individual",ROW(Lists!$B$2:$B$200)),ROW(139:139))-1,1),"")</f>
        <v>Myanmar refugees in Thailand</v>
      </c>
      <c r="B143" s="149" t="str">
        <f>VLOOKUP(A143,Lists!$B$2:$G$200,2,FALSE)</f>
        <v>THA003</v>
      </c>
      <c r="C143" s="149" t="str">
        <f>VLOOKUP(B143,'INFORM Severity - hidden'!$C$5:$D$200,2,FALSE)</f>
        <v>Thailand</v>
      </c>
      <c r="D143" s="149" t="str">
        <f>VLOOKUP(A143,Lists!$B$2:$G$200,3,FALSE)</f>
        <v>THA</v>
      </c>
      <c r="E143" s="150" t="str">
        <f>VLOOKUP(A143,Lists!$B$2:$G$200,5,FALSE)</f>
        <v>Conflict</v>
      </c>
      <c r="F143" s="144">
        <f t="shared" si="20"/>
        <v>2.1</v>
      </c>
      <c r="G143" s="145">
        <f t="shared" si="21"/>
        <v>3</v>
      </c>
      <c r="H143" s="145" t="str">
        <f t="shared" si="22"/>
        <v>Medium</v>
      </c>
      <c r="I143" s="146" t="str">
        <f>INDEX(Trends!$D$3:$D$404,MATCH(B143,Trends!$C$3:$C$404,0))</f>
        <v>Increasing</v>
      </c>
      <c r="J143" s="145" t="str">
        <f>VLOOKUP($B143,Reliability!$A$3:$I$300,9,FALSE)</f>
        <v>Very High</v>
      </c>
      <c r="K143" s="147">
        <f t="shared" si="23"/>
        <v>1.5</v>
      </c>
      <c r="L143" s="147">
        <f>VLOOKUP($B143,'Impact of the crisis'!$C$6:$N$300,12,FALSE)</f>
        <v>0.5</v>
      </c>
      <c r="M143" s="147">
        <f>VLOOKUP($B143,'Impact of the crisis'!$C$6:$AB$300,26,FALSE)</f>
        <v>1.9</v>
      </c>
      <c r="N143" s="147">
        <f>VLOOKUP($B143,'Conditions of people affected'!$C$6:$R$300,16,FALSE)</f>
        <v>2.4</v>
      </c>
      <c r="O143" s="147">
        <f>VLOOKUP($B143,'Conditions of people affected'!$C$6:$R$300,9,FALSE)</f>
        <v>1.8</v>
      </c>
      <c r="P143" s="147">
        <f>VLOOKUP($B143,'Conditions of people affected'!$C$6:$R$300,15,FALSE)</f>
        <v>3</v>
      </c>
      <c r="Q143" s="147">
        <f t="shared" si="24"/>
        <v>2.1</v>
      </c>
      <c r="R143" s="147">
        <f>VLOOKUP($B143,'Complexity of the crisis'!$C$6:$AN$300,22,FALSE)</f>
        <v>2.1</v>
      </c>
      <c r="S143" s="147">
        <f>VLOOKUP($B143,'Complexity of the crisis'!$C$6:$AN$300,38,FALSE)</f>
        <v>2</v>
      </c>
      <c r="T143" s="151" t="str">
        <f>VLOOKUP(B143,Lists!$C$3:$E$300,3,FALSE)</f>
        <v>Asia</v>
      </c>
      <c r="U143" s="152">
        <f>VLOOKUP(B143,'INFORM Severity - hidden'!$C$5:$V$300,20,FALSE)</f>
        <v>45498</v>
      </c>
    </row>
    <row r="144" spans="1:21" x14ac:dyDescent="0.35">
      <c r="A144" s="148" t="str">
        <f t="array" ref="A144">IFERROR(INDEX(Lists!$B$2:$B$200,SMALL(IF(Lists!$I$2:$I$200="Individual",ROW(Lists!$B$2:$B$200)),ROW(140:140))-1,1),"")</f>
        <v>Food Security Crisis in Timor-Leste</v>
      </c>
      <c r="B144" s="149" t="str">
        <f>VLOOKUP(A144,Lists!$B$2:$G$200,2,FALSE)</f>
        <v>TLS003</v>
      </c>
      <c r="C144" s="149" t="str">
        <f>VLOOKUP(B144,'INFORM Severity - hidden'!$C$5:$D$200,2,FALSE)</f>
        <v>Timor Leste</v>
      </c>
      <c r="D144" s="149" t="str">
        <f>VLOOKUP(A144,Lists!$B$2:$G$200,3,FALSE)</f>
        <v>TLS</v>
      </c>
      <c r="E144" s="150" t="str">
        <f>VLOOKUP(A144,Lists!$B$2:$G$200,5,FALSE)</f>
        <v>Food Security</v>
      </c>
      <c r="F144" s="144">
        <f t="shared" si="20"/>
        <v>2</v>
      </c>
      <c r="G144" s="145">
        <f t="shared" si="21"/>
        <v>2</v>
      </c>
      <c r="H144" s="145" t="str">
        <f t="shared" si="22"/>
        <v>Low</v>
      </c>
      <c r="I144" s="146" t="str">
        <f>INDEX(Trends!$D$3:$D$404,MATCH(B144,Trends!$C$3:$C$404,0))</f>
        <v>Stable</v>
      </c>
      <c r="J144" s="145" t="str">
        <f>VLOOKUP($B144,Reliability!$A$3:$I$300,9,FALSE)</f>
        <v>Very High</v>
      </c>
      <c r="K144" s="147">
        <f t="shared" si="23"/>
        <v>2.2000000000000002</v>
      </c>
      <c r="L144" s="147">
        <f>VLOOKUP($B144,'Impact of the crisis'!$C$6:$N$300,12,FALSE)</f>
        <v>3.1</v>
      </c>
      <c r="M144" s="147">
        <f>VLOOKUP($B144,'Impact of the crisis'!$C$6:$AB$300,26,FALSE)</f>
        <v>1.6</v>
      </c>
      <c r="N144" s="147">
        <f>VLOOKUP($B144,'Conditions of people affected'!$C$6:$R$300,16,FALSE)</f>
        <v>2.8</v>
      </c>
      <c r="O144" s="147">
        <f>VLOOKUP($B144,'Conditions of people affected'!$C$6:$R$300,9,FALSE)</f>
        <v>2.6</v>
      </c>
      <c r="P144" s="147">
        <f>VLOOKUP($B144,'Conditions of people affected'!$C$6:$R$300,15,FALSE)</f>
        <v>3</v>
      </c>
      <c r="Q144" s="147">
        <f t="shared" si="24"/>
        <v>0.7</v>
      </c>
      <c r="R144" s="147">
        <f>VLOOKUP($B144,'Complexity of the crisis'!$C$6:$AN$300,22,FALSE)</f>
        <v>0.9</v>
      </c>
      <c r="S144" s="147">
        <f>VLOOKUP($B144,'Complexity of the crisis'!$C$6:$AN$300,38,FALSE)</f>
        <v>0.5</v>
      </c>
      <c r="T144" s="151" t="str">
        <f>VLOOKUP(B144,Lists!$C$3:$E$300,3,FALSE)</f>
        <v>Asia</v>
      </c>
      <c r="U144" s="152">
        <f>VLOOKUP(B144,'INFORM Severity - hidden'!$C$5:$V$300,20,FALSE)</f>
        <v>45529</v>
      </c>
    </row>
    <row r="145" spans="1:21" x14ac:dyDescent="0.35">
      <c r="A145" s="148" t="str">
        <f t="array" ref="A145">IFERROR(INDEX(Lists!$B$2:$B$200,SMALL(IF(Lists!$I$2:$I$200="Individual",ROW(Lists!$B$2:$B$200)),ROW(141:141))-1,1),"")</f>
        <v>Venezuelan refugees in Trinidad and Tobago</v>
      </c>
      <c r="B145" s="149" t="str">
        <f>VLOOKUP(A145,Lists!$B$2:$G$200,2,FALSE)</f>
        <v>TTO002</v>
      </c>
      <c r="C145" s="149" t="str">
        <f>VLOOKUP(B145,'INFORM Severity - hidden'!$C$5:$D$200,2,FALSE)</f>
        <v>Trinidad and Tobago</v>
      </c>
      <c r="D145" s="149" t="str">
        <f>VLOOKUP(A145,Lists!$B$2:$G$200,3,FALSE)</f>
        <v>TTO</v>
      </c>
      <c r="E145" s="150" t="str">
        <f>VLOOKUP(A145,Lists!$B$2:$G$200,5,FALSE)</f>
        <v>Displacement</v>
      </c>
      <c r="F145" s="144">
        <f t="shared" si="20"/>
        <v>1.6</v>
      </c>
      <c r="G145" s="145">
        <f t="shared" si="21"/>
        <v>2</v>
      </c>
      <c r="H145" s="145" t="str">
        <f t="shared" si="22"/>
        <v>Low</v>
      </c>
      <c r="I145" s="146" t="str">
        <f>INDEX(Trends!$D$3:$D$404,MATCH(B145,Trends!$C$3:$C$404,0))</f>
        <v>Decreasing</v>
      </c>
      <c r="J145" s="145" t="str">
        <f>VLOOKUP($B145,Reliability!$A$3:$I$300,9,FALSE)</f>
        <v>Very High</v>
      </c>
      <c r="K145" s="147">
        <f t="shared" si="23"/>
        <v>2.1</v>
      </c>
      <c r="L145" s="147">
        <f>VLOOKUP($B145,'Impact of the crisis'!$C$6:$N$300,12,FALSE)</f>
        <v>3</v>
      </c>
      <c r="M145" s="147">
        <f>VLOOKUP($B145,'Impact of the crisis'!$C$6:$AB$300,26,FALSE)</f>
        <v>1.6</v>
      </c>
      <c r="N145" s="147">
        <f>VLOOKUP($B145,'Conditions of people affected'!$C$6:$R$300,16,FALSE)</f>
        <v>1.35</v>
      </c>
      <c r="O145" s="147">
        <f>VLOOKUP($B145,'Conditions of people affected'!$C$6:$R$300,9,FALSE)</f>
        <v>0.7</v>
      </c>
      <c r="P145" s="147">
        <f>VLOOKUP($B145,'Conditions of people affected'!$C$6:$R$300,15,FALSE)</f>
        <v>2</v>
      </c>
      <c r="Q145" s="147">
        <f t="shared" si="24"/>
        <v>1.7</v>
      </c>
      <c r="R145" s="147">
        <f>VLOOKUP($B145,'Complexity of the crisis'!$C$6:$AN$300,22,FALSE)</f>
        <v>1.4</v>
      </c>
      <c r="S145" s="147">
        <f>VLOOKUP($B145,'Complexity of the crisis'!$C$6:$AN$300,38,FALSE)</f>
        <v>2</v>
      </c>
      <c r="T145" s="151" t="str">
        <f>VLOOKUP(B145,Lists!$C$3:$E$300,3,FALSE)</f>
        <v>Americas</v>
      </c>
      <c r="U145" s="152">
        <f>VLOOKUP(B145,'INFORM Severity - hidden'!$C$5:$V$300,20,FALSE)</f>
        <v>45504</v>
      </c>
    </row>
    <row r="146" spans="1:21" x14ac:dyDescent="0.35">
      <c r="A146" s="148" t="str">
        <f t="array" ref="A146">IFERROR(INDEX(Lists!$B$2:$B$200,SMALL(IF(Lists!$I$2:$I$200="Individual",ROW(Lists!$B$2:$B$200)),ROW(142:142))-1,1),"")</f>
        <v>Mixed migration flows in Tunisia</v>
      </c>
      <c r="B146" s="149" t="str">
        <f>VLOOKUP(A146,Lists!$B$2:$G$200,2,FALSE)</f>
        <v>TUN002</v>
      </c>
      <c r="C146" s="149" t="str">
        <f>VLOOKUP(B146,'INFORM Severity - hidden'!$C$5:$D$200,2,FALSE)</f>
        <v>Tunisia</v>
      </c>
      <c r="D146" s="149" t="str">
        <f>VLOOKUP(A146,Lists!$B$2:$G$200,3,FALSE)</f>
        <v>TUN</v>
      </c>
      <c r="E146" s="150" t="str">
        <f>VLOOKUP(A146,Lists!$B$2:$G$200,5,FALSE)</f>
        <v>Displacement</v>
      </c>
      <c r="F146" s="144">
        <f t="shared" si="20"/>
        <v>2.4</v>
      </c>
      <c r="G146" s="145">
        <f t="shared" si="21"/>
        <v>3</v>
      </c>
      <c r="H146" s="145" t="str">
        <f t="shared" si="22"/>
        <v>Medium</v>
      </c>
      <c r="I146" s="146" t="str">
        <f>INDEX(Trends!$D$3:$D$404,MATCH(B146,Trends!$C$3:$C$404,0))</f>
        <v>Increasing</v>
      </c>
      <c r="J146" s="145" t="str">
        <f>VLOOKUP($B146,Reliability!$A$3:$I$300,9,FALSE)</f>
        <v>High</v>
      </c>
      <c r="K146" s="147">
        <f t="shared" si="23"/>
        <v>3.5</v>
      </c>
      <c r="L146" s="147">
        <f>VLOOKUP($B146,'Impact of the crisis'!$C$6:$N$300,12,FALSE)</f>
        <v>4.3</v>
      </c>
      <c r="M146" s="147">
        <f>VLOOKUP($B146,'Impact of the crisis'!$C$6:$AB$300,26,FALSE)</f>
        <v>2.9</v>
      </c>
      <c r="N146" s="147">
        <f>VLOOKUP($B146,'Conditions of people affected'!$C$6:$R$300,16,FALSE)</f>
        <v>1.3</v>
      </c>
      <c r="O146" s="147">
        <f>VLOOKUP($B146,'Conditions of people affected'!$C$6:$R$300,9,FALSE)</f>
        <v>1.6</v>
      </c>
      <c r="P146" s="147">
        <f>VLOOKUP($B146,'Conditions of people affected'!$C$6:$R$300,15,FALSE)</f>
        <v>1</v>
      </c>
      <c r="Q146" s="147">
        <f t="shared" si="24"/>
        <v>2.8</v>
      </c>
      <c r="R146" s="147">
        <f>VLOOKUP($B146,'Complexity of the crisis'!$C$6:$AN$300,22,FALSE)</f>
        <v>2.5</v>
      </c>
      <c r="S146" s="147">
        <f>VLOOKUP($B146,'Complexity of the crisis'!$C$6:$AN$300,38,FALSE)</f>
        <v>3</v>
      </c>
      <c r="T146" s="151" t="str">
        <f>VLOOKUP(B146,Lists!$C$3:$E$300,3,FALSE)</f>
        <v>Africa</v>
      </c>
      <c r="U146" s="152">
        <f>VLOOKUP(B146,'INFORM Severity - hidden'!$C$5:$V$300,20,FALSE)</f>
        <v>45530</v>
      </c>
    </row>
    <row r="147" spans="1:21" x14ac:dyDescent="0.35">
      <c r="A147" s="148" t="str">
        <f t="array" ref="A147">IFERROR(INDEX(Lists!$B$2:$B$200,SMALL(IF(Lists!$I$2:$I$200="Individual",ROW(Lists!$B$2:$B$200)),ROW(143:143))-1,1),"")</f>
        <v>Syrian Refugees in Türkiye</v>
      </c>
      <c r="B147" s="149" t="str">
        <f>VLOOKUP(A147,Lists!$B$2:$G$200,2,FALSE)</f>
        <v>TUR002</v>
      </c>
      <c r="C147" s="149" t="str">
        <f>VLOOKUP(B147,'INFORM Severity - hidden'!$C$5:$D$200,2,FALSE)</f>
        <v>Türkiye</v>
      </c>
      <c r="D147" s="149" t="str">
        <f>VLOOKUP(A147,Lists!$B$2:$G$200,3,FALSE)</f>
        <v>TUR</v>
      </c>
      <c r="E147" s="150" t="str">
        <f>VLOOKUP(A147,Lists!$B$2:$G$200,5,FALSE)</f>
        <v>Displacement</v>
      </c>
      <c r="F147" s="144">
        <f t="shared" si="20"/>
        <v>3.2</v>
      </c>
      <c r="G147" s="145">
        <f t="shared" si="21"/>
        <v>4</v>
      </c>
      <c r="H147" s="145" t="str">
        <f t="shared" si="22"/>
        <v>High</v>
      </c>
      <c r="I147" s="146" t="str">
        <f>INDEX(Trends!$D$3:$D$404,MATCH(B147,Trends!$C$3:$C$404,0))</f>
        <v>Increasing</v>
      </c>
      <c r="J147" s="145" t="str">
        <f>VLOOKUP($B147,Reliability!$A$3:$I$300,9,FALSE)</f>
        <v>High</v>
      </c>
      <c r="K147" s="147">
        <f t="shared" si="23"/>
        <v>3.1</v>
      </c>
      <c r="L147" s="147">
        <f>VLOOKUP($B147,'Impact of the crisis'!$C$6:$N$300,12,FALSE)</f>
        <v>3.2</v>
      </c>
      <c r="M147" s="147">
        <f>VLOOKUP($B147,'Impact of the crisis'!$C$6:$AB$300,26,FALSE)</f>
        <v>3</v>
      </c>
      <c r="N147" s="147">
        <f>VLOOKUP($B147,'Conditions of people affected'!$C$6:$R$300,16,FALSE)</f>
        <v>3.5</v>
      </c>
      <c r="O147" s="147">
        <f>VLOOKUP($B147,'Conditions of people affected'!$C$6:$R$300,9,FALSE)</f>
        <v>4</v>
      </c>
      <c r="P147" s="147">
        <f>VLOOKUP($B147,'Conditions of people affected'!$C$6:$R$300,15,FALSE)</f>
        <v>3</v>
      </c>
      <c r="Q147" s="147">
        <f t="shared" si="24"/>
        <v>2.7</v>
      </c>
      <c r="R147" s="147">
        <f>VLOOKUP($B147,'Complexity of the crisis'!$C$6:$AN$300,22,FALSE)</f>
        <v>2.9</v>
      </c>
      <c r="S147" s="147">
        <f>VLOOKUP($B147,'Complexity of the crisis'!$C$6:$AN$300,38,FALSE)</f>
        <v>2.5</v>
      </c>
      <c r="T147" s="151" t="str">
        <f>VLOOKUP(B147,Lists!$C$3:$E$300,3,FALSE)</f>
        <v>Middle east</v>
      </c>
      <c r="U147" s="152">
        <f>VLOOKUP(B147,'INFORM Severity - hidden'!$C$5:$V$300,20,FALSE)</f>
        <v>45531</v>
      </c>
    </row>
    <row r="148" spans="1:21" x14ac:dyDescent="0.35">
      <c r="A148" s="148" t="str">
        <f t="array" ref="A148">IFERROR(INDEX(Lists!$B$2:$B$200,SMALL(IF(Lists!$I$2:$I$200="Individual",ROW(Lists!$B$2:$B$200)),ROW(144:144))-1,1),"")</f>
        <v>Mixed Migration Flows in Türkiye</v>
      </c>
      <c r="B148" s="149" t="str">
        <f>VLOOKUP(A148,Lists!$B$2:$G$200,2,FALSE)</f>
        <v>TUR003</v>
      </c>
      <c r="C148" s="149" t="str">
        <f>VLOOKUP(B148,'INFORM Severity - hidden'!$C$5:$D$200,2,FALSE)</f>
        <v>Türkiye</v>
      </c>
      <c r="D148" s="149" t="str">
        <f>VLOOKUP(A148,Lists!$B$2:$G$200,3,FALSE)</f>
        <v>TUR</v>
      </c>
      <c r="E148" s="150" t="str">
        <f>VLOOKUP(A148,Lists!$B$2:$G$200,5,FALSE)</f>
        <v>Displacement</v>
      </c>
      <c r="F148" s="144">
        <f t="shared" si="20"/>
        <v>2.1</v>
      </c>
      <c r="G148" s="145">
        <f t="shared" si="21"/>
        <v>3</v>
      </c>
      <c r="H148" s="145" t="str">
        <f t="shared" si="22"/>
        <v>Medium</v>
      </c>
      <c r="I148" s="146" t="str">
        <f>INDEX(Trends!$D$3:$D$404,MATCH(B148,Trends!$C$3:$C$404,0))</f>
        <v>Stable</v>
      </c>
      <c r="J148" s="145" t="str">
        <f>VLOOKUP($B148,Reliability!$A$3:$I$300,9,FALSE)</f>
        <v>Very High</v>
      </c>
      <c r="K148" s="147">
        <f t="shared" si="23"/>
        <v>2.2000000000000002</v>
      </c>
      <c r="L148" s="147">
        <f>VLOOKUP($B148,'Impact of the crisis'!$C$6:$N$300,12,FALSE)</f>
        <v>2.2999999999999998</v>
      </c>
      <c r="M148" s="147">
        <f>VLOOKUP($B148,'Impact of the crisis'!$C$6:$AB$300,26,FALSE)</f>
        <v>2.1</v>
      </c>
      <c r="N148" s="147">
        <f>VLOOKUP($B148,'Conditions of people affected'!$C$6:$R$300,16,FALSE)</f>
        <v>1.65</v>
      </c>
      <c r="O148" s="147">
        <f>VLOOKUP($B148,'Conditions of people affected'!$C$6:$R$300,9,FALSE)</f>
        <v>2.2999999999999998</v>
      </c>
      <c r="P148" s="147">
        <f>VLOOKUP($B148,'Conditions of people affected'!$C$6:$R$300,15,FALSE)</f>
        <v>1</v>
      </c>
      <c r="Q148" s="147">
        <f t="shared" si="24"/>
        <v>2.7</v>
      </c>
      <c r="R148" s="147">
        <f>VLOOKUP($B148,'Complexity of the crisis'!$C$6:$AN$300,22,FALSE)</f>
        <v>2.9</v>
      </c>
      <c r="S148" s="147">
        <f>VLOOKUP($B148,'Complexity of the crisis'!$C$6:$AN$300,38,FALSE)</f>
        <v>2.5</v>
      </c>
      <c r="T148" s="151" t="str">
        <f>VLOOKUP(B148,Lists!$C$3:$E$300,3,FALSE)</f>
        <v>Middle east</v>
      </c>
      <c r="U148" s="152">
        <f>VLOOKUP(B148,'INFORM Severity - hidden'!$C$5:$V$300,20,FALSE)</f>
        <v>45531</v>
      </c>
    </row>
    <row r="149" spans="1:21" x14ac:dyDescent="0.35">
      <c r="A149" s="148" t="str">
        <f t="array" ref="A149">IFERROR(INDEX(Lists!$B$2:$B$200,SMALL(IF(Lists!$I$2:$I$200="Individual",ROW(Lists!$B$2:$B$200)),ROW(145:145))-1,1),"")</f>
        <v>Kurdish Conflict</v>
      </c>
      <c r="B149" s="149" t="str">
        <f>VLOOKUP(A149,Lists!$B$2:$G$200,2,FALSE)</f>
        <v>TUR004</v>
      </c>
      <c r="C149" s="149" t="str">
        <f>VLOOKUP(B149,'INFORM Severity - hidden'!$C$5:$D$200,2,FALSE)</f>
        <v>Türkiye</v>
      </c>
      <c r="D149" s="149" t="str">
        <f>VLOOKUP(A149,Lists!$B$2:$G$200,3,FALSE)</f>
        <v>TUR</v>
      </c>
      <c r="E149" s="150" t="str">
        <f>VLOOKUP(A149,Lists!$B$2:$G$200,5,FALSE)</f>
        <v>Conflict</v>
      </c>
      <c r="F149" s="144" t="str">
        <f t="shared" si="20"/>
        <v>x</v>
      </c>
      <c r="G149" s="145" t="str">
        <f t="shared" si="21"/>
        <v>x</v>
      </c>
      <c r="H149" s="145" t="str">
        <f t="shared" si="22"/>
        <v>x</v>
      </c>
      <c r="I149" s="146" t="str">
        <f>INDEX(Trends!$D$3:$D$404,MATCH(B149,Trends!$C$3:$C$404,0))</f>
        <v>-</v>
      </c>
      <c r="J149" s="145" t="str">
        <f>VLOOKUP($B149,Reliability!$A$3:$I$300,9,FALSE)</f>
        <v>High</v>
      </c>
      <c r="K149" s="147">
        <f t="shared" si="23"/>
        <v>2.4</v>
      </c>
      <c r="L149" s="147">
        <f>VLOOKUP($B149,'Impact of the crisis'!$C$6:$N$300,12,FALSE)</f>
        <v>1.6</v>
      </c>
      <c r="M149" s="147">
        <f>VLOOKUP($B149,'Impact of the crisis'!$C$6:$AB$300,26,FALSE)</f>
        <v>2.8</v>
      </c>
      <c r="N149" s="147" t="str">
        <f>VLOOKUP($B149,'Conditions of people affected'!$C$6:$R$300,16,FALSE)</f>
        <v>x</v>
      </c>
      <c r="O149" s="147" t="str">
        <f>VLOOKUP($B149,'Conditions of people affected'!$C$6:$R$300,9,FALSE)</f>
        <v>x</v>
      </c>
      <c r="P149" s="147" t="str">
        <f>VLOOKUP($B149,'Conditions of people affected'!$C$6:$R$300,15,FALSE)</f>
        <v>x</v>
      </c>
      <c r="Q149" s="147">
        <f t="shared" si="24"/>
        <v>2.5</v>
      </c>
      <c r="R149" s="147">
        <f>VLOOKUP($B149,'Complexity of the crisis'!$C$6:$AN$300,22,FALSE)</f>
        <v>2.9</v>
      </c>
      <c r="S149" s="147">
        <f>VLOOKUP($B149,'Complexity of the crisis'!$C$6:$AN$300,38,FALSE)</f>
        <v>2</v>
      </c>
      <c r="T149" s="151" t="str">
        <f>VLOOKUP(B149,Lists!$C$3:$E$300,3,FALSE)</f>
        <v>Middle east</v>
      </c>
      <c r="U149" s="152">
        <f>VLOOKUP(B149,'INFORM Severity - hidden'!$C$5:$V$300,20,FALSE)</f>
        <v>45531</v>
      </c>
    </row>
    <row r="150" spans="1:21" x14ac:dyDescent="0.35">
      <c r="A150" s="148" t="str">
        <f t="array" ref="A150">IFERROR(INDEX(Lists!$B$2:$B$200,SMALL(IF(Lists!$I$2:$I$200="Individual",ROW(Lists!$B$2:$B$200)),ROW(146:146))-1,1),"")</f>
        <v>Türkiye / Syria earthquake in Türkiye</v>
      </c>
      <c r="B150" s="149" t="str">
        <f>VLOOKUP(A150,Lists!$B$2:$G$200,2,FALSE)</f>
        <v>TUR005</v>
      </c>
      <c r="C150" s="149" t="str">
        <f>VLOOKUP(B150,'INFORM Severity - hidden'!$C$5:$D$200,2,FALSE)</f>
        <v>Türkiye</v>
      </c>
      <c r="D150" s="149" t="str">
        <f>VLOOKUP(A150,Lists!$B$2:$G$200,3,FALSE)</f>
        <v>TUR</v>
      </c>
      <c r="E150" s="150" t="str">
        <f>VLOOKUP(A150,Lists!$B$2:$G$200,5,FALSE)</f>
        <v>Earthquake</v>
      </c>
      <c r="F150" s="144">
        <f t="shared" si="20"/>
        <v>3</v>
      </c>
      <c r="G150" s="145">
        <f t="shared" si="21"/>
        <v>3</v>
      </c>
      <c r="H150" s="145" t="str">
        <f t="shared" si="22"/>
        <v>Medium</v>
      </c>
      <c r="I150" s="146" t="str">
        <f>INDEX(Trends!$D$3:$D$404,MATCH(B150,Trends!$C$3:$C$404,0))</f>
        <v>Decreasing</v>
      </c>
      <c r="J150" s="145" t="str">
        <f>VLOOKUP($B150,Reliability!$A$3:$I$300,9,FALSE)</f>
        <v>High</v>
      </c>
      <c r="K150" s="147">
        <f t="shared" si="23"/>
        <v>2.7</v>
      </c>
      <c r="L150" s="147">
        <f>VLOOKUP($B150,'Impact of the crisis'!$C$6:$N$300,12,FALSE)</f>
        <v>2.1</v>
      </c>
      <c r="M150" s="147">
        <f>VLOOKUP($B150,'Impact of the crisis'!$C$6:$AB$300,26,FALSE)</f>
        <v>3</v>
      </c>
      <c r="N150" s="147">
        <f>VLOOKUP($B150,'Conditions of people affected'!$C$6:$R$300,16,FALSE)</f>
        <v>3.45</v>
      </c>
      <c r="O150" s="147">
        <f>VLOOKUP($B150,'Conditions of people affected'!$C$6:$R$300,9,FALSE)</f>
        <v>3.9</v>
      </c>
      <c r="P150" s="147">
        <f>VLOOKUP($B150,'Conditions of people affected'!$C$6:$R$300,15,FALSE)</f>
        <v>3</v>
      </c>
      <c r="Q150" s="147">
        <f t="shared" si="24"/>
        <v>2.5</v>
      </c>
      <c r="R150" s="147">
        <f>VLOOKUP($B150,'Complexity of the crisis'!$C$6:$AN$300,22,FALSE)</f>
        <v>2.9</v>
      </c>
      <c r="S150" s="147">
        <f>VLOOKUP($B150,'Complexity of the crisis'!$C$6:$AN$300,38,FALSE)</f>
        <v>2</v>
      </c>
      <c r="T150" s="151" t="str">
        <f>VLOOKUP(B150,Lists!$C$3:$E$300,3,FALSE)</f>
        <v>Middle east</v>
      </c>
      <c r="U150" s="152">
        <f>VLOOKUP(B150,'INFORM Severity - hidden'!$C$5:$V$300,20,FALSE)</f>
        <v>45531</v>
      </c>
    </row>
    <row r="151" spans="1:21" x14ac:dyDescent="0.35">
      <c r="A151" s="148" t="str">
        <f t="array" ref="A151">IFERROR(INDEX(Lists!$B$2:$B$200,SMALL(IF(Lists!$I$2:$I$200="Individual",ROW(Lists!$B$2:$B$200)),ROW(147:147))-1,1),"")</f>
        <v>International Displacement in Tanzania</v>
      </c>
      <c r="B151" s="149" t="str">
        <f>VLOOKUP(A151,Lists!$B$2:$G$200,2,FALSE)</f>
        <v>TZA002</v>
      </c>
      <c r="C151" s="149" t="str">
        <f>VLOOKUP(B151,'INFORM Severity - hidden'!$C$5:$D$200,2,FALSE)</f>
        <v>Tanzania</v>
      </c>
      <c r="D151" s="149" t="str">
        <f>VLOOKUP(A151,Lists!$B$2:$G$200,3,FALSE)</f>
        <v>TZA</v>
      </c>
      <c r="E151" s="150" t="str">
        <f>VLOOKUP(A151,Lists!$B$2:$G$200,5,FALSE)</f>
        <v>Displacement</v>
      </c>
      <c r="F151" s="144">
        <f t="shared" si="20"/>
        <v>2.4</v>
      </c>
      <c r="G151" s="145">
        <f t="shared" si="21"/>
        <v>3</v>
      </c>
      <c r="H151" s="145" t="str">
        <f t="shared" si="22"/>
        <v>Medium</v>
      </c>
      <c r="I151" s="146" t="str">
        <f>INDEX(Trends!$D$3:$D$404,MATCH(B151,Trends!$C$3:$C$404,0))</f>
        <v>Stable</v>
      </c>
      <c r="J151" s="145" t="str">
        <f>VLOOKUP($B151,Reliability!$A$3:$I$300,9,FALSE)</f>
        <v>High</v>
      </c>
      <c r="K151" s="147">
        <f t="shared" si="23"/>
        <v>3.2</v>
      </c>
      <c r="L151" s="147">
        <f>VLOOKUP($B151,'Impact of the crisis'!$C$6:$N$300,12,FALSE)</f>
        <v>2.4</v>
      </c>
      <c r="M151" s="147">
        <f>VLOOKUP($B151,'Impact of the crisis'!$C$6:$AB$300,26,FALSE)</f>
        <v>3.5</v>
      </c>
      <c r="N151" s="147">
        <f>VLOOKUP($B151,'Conditions of people affected'!$C$6:$R$300,16,FALSE)</f>
        <v>2.15</v>
      </c>
      <c r="O151" s="147">
        <f>VLOOKUP($B151,'Conditions of people affected'!$C$6:$R$300,9,FALSE)</f>
        <v>2.2999999999999998</v>
      </c>
      <c r="P151" s="147">
        <f>VLOOKUP($B151,'Conditions of people affected'!$C$6:$R$300,15,FALSE)</f>
        <v>2</v>
      </c>
      <c r="Q151" s="147">
        <f t="shared" si="24"/>
        <v>2</v>
      </c>
      <c r="R151" s="147">
        <f>VLOOKUP($B151,'Complexity of the crisis'!$C$6:$AN$300,22,FALSE)</f>
        <v>1.9</v>
      </c>
      <c r="S151" s="147">
        <f>VLOOKUP($B151,'Complexity of the crisis'!$C$6:$AN$300,38,FALSE)</f>
        <v>2</v>
      </c>
      <c r="T151" s="151" t="str">
        <f>VLOOKUP(B151,Lists!$C$3:$E$300,3,FALSE)</f>
        <v>Africa</v>
      </c>
      <c r="U151" s="152">
        <f>VLOOKUP(B151,'INFORM Severity - hidden'!$C$5:$V$300,20,FALSE)</f>
        <v>45528</v>
      </c>
    </row>
    <row r="152" spans="1:21" x14ac:dyDescent="0.35">
      <c r="A152" s="148" t="str">
        <f t="array" ref="A152">IFERROR(INDEX(Lists!$B$2:$B$200,SMALL(IF(Lists!$I$2:$I$200="Individual",ROW(Lists!$B$2:$B$200)),ROW(148:148))-1,1),"")</f>
        <v>Food Security Crisis in North-East Tanzania</v>
      </c>
      <c r="B152" s="149" t="str">
        <f>VLOOKUP(A152,Lists!$B$2:$G$200,2,FALSE)</f>
        <v>TZA003</v>
      </c>
      <c r="C152" s="149" t="str">
        <f>VLOOKUP(B152,'INFORM Severity - hidden'!$C$5:$D$200,2,FALSE)</f>
        <v>Tanzania</v>
      </c>
      <c r="D152" s="149" t="str">
        <f>VLOOKUP(A152,Lists!$B$2:$G$200,3,FALSE)</f>
        <v>TZA</v>
      </c>
      <c r="E152" s="150" t="str">
        <f>VLOOKUP(A152,Lists!$B$2:$G$200,5,FALSE)</f>
        <v>Drought</v>
      </c>
      <c r="F152" s="144">
        <f t="shared" si="20"/>
        <v>2.2999999999999998</v>
      </c>
      <c r="G152" s="145">
        <f t="shared" si="21"/>
        <v>3</v>
      </c>
      <c r="H152" s="145" t="str">
        <f t="shared" si="22"/>
        <v>Medium</v>
      </c>
      <c r="I152" s="146" t="str">
        <f>INDEX(Trends!$D$3:$D$404,MATCH(B152,Trends!$C$3:$C$404,0))</f>
        <v>Decreasing</v>
      </c>
      <c r="J152" s="145" t="str">
        <f>VLOOKUP($B152,Reliability!$A$3:$I$300,9,FALSE)</f>
        <v>High</v>
      </c>
      <c r="K152" s="147">
        <f t="shared" si="23"/>
        <v>1.7</v>
      </c>
      <c r="L152" s="147">
        <f>VLOOKUP($B152,'Impact of the crisis'!$C$6:$N$300,12,FALSE)</f>
        <v>2.5</v>
      </c>
      <c r="M152" s="147">
        <f>VLOOKUP($B152,'Impact of the crisis'!$C$6:$AB$300,26,FALSE)</f>
        <v>1.3</v>
      </c>
      <c r="N152" s="147">
        <f>VLOOKUP($B152,'Conditions of people affected'!$C$6:$R$300,16,FALSE)</f>
        <v>2.8</v>
      </c>
      <c r="O152" s="147">
        <f>VLOOKUP($B152,'Conditions of people affected'!$C$6:$R$300,9,FALSE)</f>
        <v>2.6</v>
      </c>
      <c r="P152" s="147">
        <f>VLOOKUP($B152,'Conditions of people affected'!$C$6:$R$300,15,FALSE)</f>
        <v>3</v>
      </c>
      <c r="Q152" s="147">
        <f t="shared" si="24"/>
        <v>2</v>
      </c>
      <c r="R152" s="147">
        <f>VLOOKUP($B152,'Complexity of the crisis'!$C$6:$AN$300,22,FALSE)</f>
        <v>1.9</v>
      </c>
      <c r="S152" s="147">
        <f>VLOOKUP($B152,'Complexity of the crisis'!$C$6:$AN$300,38,FALSE)</f>
        <v>2</v>
      </c>
      <c r="T152" s="151" t="str">
        <f>VLOOKUP(B152,Lists!$C$3:$E$300,3,FALSE)</f>
        <v>Africa</v>
      </c>
      <c r="U152" s="152">
        <f>VLOOKUP(B152,'INFORM Severity - hidden'!$C$5:$V$300,20,FALSE)</f>
        <v>45528</v>
      </c>
    </row>
    <row r="153" spans="1:21" x14ac:dyDescent="0.35">
      <c r="A153" s="148" t="str">
        <f t="array" ref="A153">IFERROR(INDEX(Lists!$B$2:$B$200,SMALL(IF(Lists!$I$2:$I$200="Individual",ROW(Lists!$B$2:$B$200)),ROW(149:149))-1,1),"")</f>
        <v>International Displacement in Uganda</v>
      </c>
      <c r="B153" s="149" t="str">
        <f>VLOOKUP(A153,Lists!$B$2:$G$200,2,FALSE)</f>
        <v>UGA005</v>
      </c>
      <c r="C153" s="149" t="str">
        <f>VLOOKUP(B153,'INFORM Severity - hidden'!$C$5:$D$200,2,FALSE)</f>
        <v>Uganda</v>
      </c>
      <c r="D153" s="149" t="str">
        <f>VLOOKUP(A153,Lists!$B$2:$G$200,3,FALSE)</f>
        <v>UGA</v>
      </c>
      <c r="E153" s="150" t="str">
        <f>VLOOKUP(A153,Lists!$B$2:$G$200,5,FALSE)</f>
        <v>Displacement</v>
      </c>
      <c r="F153" s="144">
        <f t="shared" si="20"/>
        <v>3.3</v>
      </c>
      <c r="G153" s="145">
        <f t="shared" si="21"/>
        <v>4</v>
      </c>
      <c r="H153" s="145" t="str">
        <f t="shared" si="22"/>
        <v>High</v>
      </c>
      <c r="I153" s="146" t="str">
        <f>INDEX(Trends!$D$3:$D$404,MATCH(B153,Trends!$C$3:$C$404,0))</f>
        <v>Stable</v>
      </c>
      <c r="J153" s="145" t="str">
        <f>VLOOKUP($B153,Reliability!$A$3:$I$300,9,FALSE)</f>
        <v>Medium</v>
      </c>
      <c r="K153" s="147">
        <f t="shared" si="23"/>
        <v>3.2</v>
      </c>
      <c r="L153" s="147">
        <f>VLOOKUP($B153,'Impact of the crisis'!$C$6:$N$300,12,FALSE)</f>
        <v>1.7</v>
      </c>
      <c r="M153" s="147">
        <f>VLOOKUP($B153,'Impact of the crisis'!$C$6:$AB$300,26,FALSE)</f>
        <v>3.8</v>
      </c>
      <c r="N153" s="147">
        <f>VLOOKUP($B153,'Conditions of people affected'!$C$6:$R$300,16,FALSE)</f>
        <v>3.35</v>
      </c>
      <c r="O153" s="147">
        <f>VLOOKUP($B153,'Conditions of people affected'!$C$6:$R$300,9,FALSE)</f>
        <v>3.7</v>
      </c>
      <c r="P153" s="147">
        <f>VLOOKUP($B153,'Conditions of people affected'!$C$6:$R$300,15,FALSE)</f>
        <v>3</v>
      </c>
      <c r="Q153" s="147">
        <f t="shared" si="24"/>
        <v>3.2</v>
      </c>
      <c r="R153" s="147">
        <f>VLOOKUP($B153,'Complexity of the crisis'!$C$6:$AN$300,22,FALSE)</f>
        <v>3.7</v>
      </c>
      <c r="S153" s="147">
        <f>VLOOKUP($B153,'Complexity of the crisis'!$C$6:$AN$300,38,FALSE)</f>
        <v>2.5</v>
      </c>
      <c r="T153" s="151" t="str">
        <f>VLOOKUP(B153,Lists!$C$3:$E$300,3,FALSE)</f>
        <v>Africa</v>
      </c>
      <c r="U153" s="152">
        <f>VLOOKUP(B153,'INFORM Severity - hidden'!$C$5:$V$300,20,FALSE)</f>
        <v>45531</v>
      </c>
    </row>
    <row r="154" spans="1:21" x14ac:dyDescent="0.35">
      <c r="A154" s="148" t="str">
        <f t="array" ref="A154">IFERROR(INDEX(Lists!$B$2:$B$200,SMALL(IF(Lists!$I$2:$I$200="Individual",ROW(Lists!$B$2:$B$200)),ROW(150:150))-1,1),"")</f>
        <v>Russia-Ukraine conflict</v>
      </c>
      <c r="B154" s="149" t="str">
        <f>VLOOKUP(A154,Lists!$B$2:$G$200,2,FALSE)</f>
        <v>UKR002</v>
      </c>
      <c r="C154" s="149" t="str">
        <f>VLOOKUP(B154,'INFORM Severity - hidden'!$C$5:$D$200,2,FALSE)</f>
        <v>Ukraine</v>
      </c>
      <c r="D154" s="149" t="str">
        <f>VLOOKUP(A154,Lists!$B$2:$G$200,3,FALSE)</f>
        <v>UKR</v>
      </c>
      <c r="E154" s="150" t="str">
        <f>VLOOKUP(A154,Lists!$B$2:$G$200,5,FALSE)</f>
        <v>Conflict,Displacement</v>
      </c>
      <c r="F154" s="144">
        <f t="shared" si="20"/>
        <v>4.5</v>
      </c>
      <c r="G154" s="145">
        <f t="shared" si="21"/>
        <v>5</v>
      </c>
      <c r="H154" s="145" t="str">
        <f t="shared" si="22"/>
        <v>Very High</v>
      </c>
      <c r="I154" s="146" t="str">
        <f>INDEX(Trends!$D$3:$D$404,MATCH(B154,Trends!$C$3:$C$404,0))</f>
        <v>Increasing</v>
      </c>
      <c r="J154" s="145" t="str">
        <f>VLOOKUP($B154,Reliability!$A$3:$I$300,9,FALSE)</f>
        <v>Very High</v>
      </c>
      <c r="K154" s="147">
        <f t="shared" si="23"/>
        <v>4.5</v>
      </c>
      <c r="L154" s="147">
        <f>VLOOKUP($B154,'Impact of the crisis'!$C$6:$N$300,12,FALSE)</f>
        <v>4.9000000000000004</v>
      </c>
      <c r="M154" s="147">
        <f>VLOOKUP($B154,'Impact of the crisis'!$C$6:$AB$300,26,FALSE)</f>
        <v>4.3</v>
      </c>
      <c r="N154" s="147">
        <f>VLOOKUP($B154,'Conditions of people affected'!$C$6:$R$300,16,FALSE)</f>
        <v>5</v>
      </c>
      <c r="O154" s="147">
        <f>VLOOKUP($B154,'Conditions of people affected'!$C$6:$R$300,9,FALSE)</f>
        <v>5</v>
      </c>
      <c r="P154" s="147">
        <f>VLOOKUP($B154,'Conditions of people affected'!$C$6:$R$300,15,FALSE)</f>
        <v>5</v>
      </c>
      <c r="Q154" s="147">
        <f t="shared" si="24"/>
        <v>3.7</v>
      </c>
      <c r="R154" s="147">
        <f>VLOOKUP($B154,'Complexity of the crisis'!$C$6:$AN$300,22,FALSE)</f>
        <v>2.6</v>
      </c>
      <c r="S154" s="147">
        <f>VLOOKUP($B154,'Complexity of the crisis'!$C$6:$AN$300,38,FALSE)</f>
        <v>4.5</v>
      </c>
      <c r="T154" s="151" t="str">
        <f>VLOOKUP(B154,Lists!$C$3:$E$300,3,FALSE)</f>
        <v>Europe</v>
      </c>
      <c r="U154" s="152">
        <f>VLOOKUP(B154,'INFORM Severity - hidden'!$C$5:$V$300,20,FALSE)</f>
        <v>45526</v>
      </c>
    </row>
    <row r="155" spans="1:21" x14ac:dyDescent="0.35">
      <c r="A155" s="148" t="str">
        <f t="array" ref="A155">IFERROR(INDEX(Lists!$B$2:$B$200,SMALL(IF(Lists!$I$2:$I$200="Individual",ROW(Lists!$B$2:$B$200)),ROW(151:151))-1,1),"")</f>
        <v>Complex crisis in Venezuela</v>
      </c>
      <c r="B155" s="149" t="str">
        <f>VLOOKUP(A155,Lists!$B$2:$G$200,2,FALSE)</f>
        <v>VEN001</v>
      </c>
      <c r="C155" s="149" t="str">
        <f>VLOOKUP(B155,'INFORM Severity - hidden'!$C$5:$D$200,2,FALSE)</f>
        <v>Venezuela</v>
      </c>
      <c r="D155" s="149" t="str">
        <f>VLOOKUP(A155,Lists!$B$2:$G$200,3,FALSE)</f>
        <v>VEN</v>
      </c>
      <c r="E155" s="150" t="str">
        <f>VLOOKUP(A155,Lists!$B$2:$G$200,5,FALSE)</f>
        <v>Socio-political,Violence,Floods</v>
      </c>
      <c r="F155" s="144">
        <f t="shared" si="20"/>
        <v>4</v>
      </c>
      <c r="G155" s="145">
        <f t="shared" si="21"/>
        <v>4</v>
      </c>
      <c r="H155" s="145" t="str">
        <f t="shared" si="22"/>
        <v>High</v>
      </c>
      <c r="I155" s="146" t="str">
        <f>INDEX(Trends!$D$3:$D$404,MATCH(B155,Trends!$C$3:$C$404,0))</f>
        <v>Decreasing</v>
      </c>
      <c r="J155" s="145" t="str">
        <f>VLOOKUP($B155,Reliability!$A$3:$I$300,9,FALSE)</f>
        <v>High</v>
      </c>
      <c r="K155" s="147">
        <f t="shared" si="23"/>
        <v>4.4000000000000004</v>
      </c>
      <c r="L155" s="147">
        <f>VLOOKUP($B155,'Impact of the crisis'!$C$6:$N$300,12,FALSE)</f>
        <v>4.9000000000000004</v>
      </c>
      <c r="M155" s="147">
        <f>VLOOKUP($B155,'Impact of the crisis'!$C$6:$AB$300,26,FALSE)</f>
        <v>4</v>
      </c>
      <c r="N155" s="147">
        <f>VLOOKUP($B155,'Conditions of people affected'!$C$6:$R$300,16,FALSE)</f>
        <v>3.9</v>
      </c>
      <c r="O155" s="147">
        <f>VLOOKUP($B155,'Conditions of people affected'!$C$6:$R$300,9,FALSE)</f>
        <v>4.8</v>
      </c>
      <c r="P155" s="147">
        <f>VLOOKUP($B155,'Conditions of people affected'!$C$6:$R$300,15,FALSE)</f>
        <v>3</v>
      </c>
      <c r="Q155" s="147">
        <f t="shared" si="24"/>
        <v>3.7</v>
      </c>
      <c r="R155" s="147">
        <f>VLOOKUP($B155,'Complexity of the crisis'!$C$6:$AN$300,22,FALSE)</f>
        <v>3.3</v>
      </c>
      <c r="S155" s="147">
        <f>VLOOKUP($B155,'Complexity of the crisis'!$C$6:$AN$300,38,FALSE)</f>
        <v>4</v>
      </c>
      <c r="T155" s="151" t="str">
        <f>VLOOKUP(B155,Lists!$C$3:$E$300,3,FALSE)</f>
        <v>Americas</v>
      </c>
      <c r="U155" s="152">
        <f>VLOOKUP(B155,'INFORM Severity - hidden'!$C$5:$V$300,20,FALSE)</f>
        <v>45530</v>
      </c>
    </row>
    <row r="156" spans="1:21" x14ac:dyDescent="0.35">
      <c r="A156" s="148" t="str">
        <f t="array" ref="A156">IFERROR(INDEX(Lists!$B$2:$B$200,SMALL(IF(Lists!$I$2:$I$200="Individual",ROW(Lists!$B$2:$B$200)),ROW(152:152))-1,1),"")</f>
        <v>Conflict in Yemen</v>
      </c>
      <c r="B156" s="149" t="str">
        <f>VLOOKUP(A156,Lists!$B$2:$G$200,2,FALSE)</f>
        <v>YEM001</v>
      </c>
      <c r="C156" s="149" t="str">
        <f>VLOOKUP(B156,'INFORM Severity - hidden'!$C$5:$D$200,2,FALSE)</f>
        <v>Yemen</v>
      </c>
      <c r="D156" s="149" t="str">
        <f>VLOOKUP(A156,Lists!$B$2:$G$200,3,FALSE)</f>
        <v>YEM</v>
      </c>
      <c r="E156" s="150" t="str">
        <f>VLOOKUP(A156,Lists!$B$2:$G$200,5,FALSE)</f>
        <v>Conflict</v>
      </c>
      <c r="F156" s="144">
        <f t="shared" si="20"/>
        <v>4.7</v>
      </c>
      <c r="G156" s="145">
        <f t="shared" si="21"/>
        <v>5</v>
      </c>
      <c r="H156" s="145" t="str">
        <f t="shared" si="22"/>
        <v>Very High</v>
      </c>
      <c r="I156" s="146" t="str">
        <f>INDEX(Trends!$D$3:$D$404,MATCH(B156,Trends!$C$3:$C$404,0))</f>
        <v>Stable</v>
      </c>
      <c r="J156" s="145" t="str">
        <f>VLOOKUP($B156,Reliability!$A$3:$I$300,9,FALSE)</f>
        <v>Very High</v>
      </c>
      <c r="K156" s="147">
        <f t="shared" si="23"/>
        <v>4.7</v>
      </c>
      <c r="L156" s="147">
        <f>VLOOKUP($B156,'Impact of the crisis'!$C$6:$N$300,12,FALSE)</f>
        <v>4.9000000000000004</v>
      </c>
      <c r="M156" s="147">
        <f>VLOOKUP($B156,'Impact of the crisis'!$C$6:$AB$300,26,FALSE)</f>
        <v>4.5999999999999996</v>
      </c>
      <c r="N156" s="147">
        <f>VLOOKUP($B156,'Conditions of people affected'!$C$6:$R$300,16,FALSE)</f>
        <v>5</v>
      </c>
      <c r="O156" s="147">
        <f>VLOOKUP($B156,'Conditions of people affected'!$C$6:$R$300,9,FALSE)</f>
        <v>5</v>
      </c>
      <c r="P156" s="147">
        <f>VLOOKUP($B156,'Conditions of people affected'!$C$6:$R$300,15,FALSE)</f>
        <v>5</v>
      </c>
      <c r="Q156" s="147">
        <f t="shared" si="24"/>
        <v>4.2</v>
      </c>
      <c r="R156" s="147">
        <f>VLOOKUP($B156,'Complexity of the crisis'!$C$6:$AN$300,22,FALSE)</f>
        <v>3.9</v>
      </c>
      <c r="S156" s="147">
        <f>VLOOKUP($B156,'Complexity of the crisis'!$C$6:$AN$300,38,FALSE)</f>
        <v>4.5</v>
      </c>
      <c r="T156" s="151" t="str">
        <f>VLOOKUP(B156,Lists!$C$3:$E$300,3,FALSE)</f>
        <v>Middle east</v>
      </c>
      <c r="U156" s="152">
        <f>VLOOKUP(B156,'INFORM Severity - hidden'!$C$5:$V$300,20,FALSE)</f>
        <v>45531</v>
      </c>
    </row>
    <row r="157" spans="1:21" x14ac:dyDescent="0.35">
      <c r="A157" s="148" t="str">
        <f t="array" ref="A157">IFERROR(INDEX(Lists!$B$2:$B$200,SMALL(IF(Lists!$I$2:$I$200="Individual",ROW(Lists!$B$2:$B$200)),ROW(153:153))-1,1),"")</f>
        <v>Mixed migration flows in Yemen</v>
      </c>
      <c r="B157" s="149" t="str">
        <f>VLOOKUP(A157,Lists!$B$2:$G$200,2,FALSE)</f>
        <v>YEM002</v>
      </c>
      <c r="C157" s="149" t="str">
        <f>VLOOKUP(B157,'INFORM Severity - hidden'!$C$5:$D$200,2,FALSE)</f>
        <v>Yemen</v>
      </c>
      <c r="D157" s="149" t="str">
        <f>VLOOKUP(A157,Lists!$B$2:$G$200,3,FALSE)</f>
        <v>YEM</v>
      </c>
      <c r="E157" s="150" t="str">
        <f>VLOOKUP(A157,Lists!$B$2:$G$200,5,FALSE)</f>
        <v>Displacement</v>
      </c>
      <c r="F157" s="144">
        <f t="shared" si="20"/>
        <v>3.2</v>
      </c>
      <c r="G157" s="145">
        <f t="shared" si="21"/>
        <v>4</v>
      </c>
      <c r="H157" s="145" t="str">
        <f t="shared" si="22"/>
        <v>High</v>
      </c>
      <c r="I157" s="146" t="str">
        <f>INDEX(Trends!$D$3:$D$404,MATCH(B157,Trends!$C$3:$C$404,0))</f>
        <v>Increasing</v>
      </c>
      <c r="J157" s="145" t="str">
        <f>VLOOKUP($B157,Reliability!$A$3:$I$300,9,FALSE)</f>
        <v>Very High</v>
      </c>
      <c r="K157" s="147">
        <f t="shared" si="23"/>
        <v>3.2</v>
      </c>
      <c r="L157" s="147">
        <f>VLOOKUP($B157,'Impact of the crisis'!$C$6:$N$300,12,FALSE)</f>
        <v>1.3</v>
      </c>
      <c r="M157" s="147">
        <f>VLOOKUP($B157,'Impact of the crisis'!$C$6:$AB$300,26,FALSE)</f>
        <v>3.8</v>
      </c>
      <c r="N157" s="147">
        <f>VLOOKUP($B157,'Conditions of people affected'!$C$6:$R$300,16,FALSE)</f>
        <v>3.3</v>
      </c>
      <c r="O157" s="147">
        <f>VLOOKUP($B157,'Conditions of people affected'!$C$6:$R$300,9,FALSE)</f>
        <v>2.6</v>
      </c>
      <c r="P157" s="147">
        <f>VLOOKUP($B157,'Conditions of people affected'!$C$6:$R$300,15,FALSE)</f>
        <v>4</v>
      </c>
      <c r="Q157" s="147">
        <f t="shared" si="24"/>
        <v>3.1</v>
      </c>
      <c r="R157" s="147">
        <f>VLOOKUP($B157,'Complexity of the crisis'!$C$6:$AN$300,22,FALSE)</f>
        <v>3.9</v>
      </c>
      <c r="S157" s="147">
        <f>VLOOKUP($B157,'Complexity of the crisis'!$C$6:$AN$300,38,FALSE)</f>
        <v>2</v>
      </c>
      <c r="T157" s="151" t="str">
        <f>VLOOKUP(B157,Lists!$C$3:$E$300,3,FALSE)</f>
        <v>Middle east</v>
      </c>
      <c r="U157" s="152">
        <f>VLOOKUP(B157,'INFORM Severity - hidden'!$C$5:$V$300,20,FALSE)</f>
        <v>45531</v>
      </c>
    </row>
    <row r="158" spans="1:21" x14ac:dyDescent="0.35">
      <c r="A158" s="148" t="str">
        <f t="array" ref="A158">IFERROR(INDEX(Lists!$B$2:$B$200,SMALL(IF(Lists!$I$2:$I$200="Individual",ROW(Lists!$B$2:$B$200)),ROW(154:154))-1,1),"")</f>
        <v>Drought in Zambia</v>
      </c>
      <c r="B158" s="149" t="str">
        <f>VLOOKUP(A158,Lists!$B$2:$G$200,2,FALSE)</f>
        <v>ZMB002</v>
      </c>
      <c r="C158" s="149" t="str">
        <f>VLOOKUP(B158,'INFORM Severity - hidden'!$C$5:$D$200,2,FALSE)</f>
        <v>Zambia</v>
      </c>
      <c r="D158" s="149" t="str">
        <f>VLOOKUP(A158,Lists!$B$2:$G$200,3,FALSE)</f>
        <v>ZMB</v>
      </c>
      <c r="E158" s="150" t="str">
        <f>VLOOKUP(A158,Lists!$B$2:$G$200,5,FALSE)</f>
        <v>Drought,Food Security</v>
      </c>
      <c r="F158" s="144">
        <f t="shared" si="20"/>
        <v>3.6</v>
      </c>
      <c r="G158" s="145">
        <f t="shared" si="21"/>
        <v>4</v>
      </c>
      <c r="H158" s="145" t="str">
        <f t="shared" si="22"/>
        <v>High</v>
      </c>
      <c r="I158" s="146" t="str">
        <f>INDEX(Trends!$D$3:$D$404,MATCH(B158,Trends!$C$3:$C$404,0))</f>
        <v>Increasing</v>
      </c>
      <c r="J158" s="145" t="str">
        <f>VLOOKUP($B158,Reliability!$A$3:$I$300,9,FALSE)</f>
        <v>High</v>
      </c>
      <c r="K158" s="147">
        <f t="shared" si="23"/>
        <v>4</v>
      </c>
      <c r="L158" s="147">
        <f>VLOOKUP($B158,'Impact of the crisis'!$C$6:$N$300,12,FALSE)</f>
        <v>4.8</v>
      </c>
      <c r="M158" s="147">
        <f>VLOOKUP($B158,'Impact of the crisis'!$C$6:$AB$300,26,FALSE)</f>
        <v>3.4</v>
      </c>
      <c r="N158" s="147">
        <f>VLOOKUP($B158,'Conditions of people affected'!$C$6:$R$300,16,FALSE)</f>
        <v>4</v>
      </c>
      <c r="O158" s="147">
        <f>VLOOKUP($B158,'Conditions of people affected'!$C$6:$R$300,9,FALSE)</f>
        <v>5</v>
      </c>
      <c r="P158" s="147">
        <f>VLOOKUP($B158,'Conditions of people affected'!$C$6:$R$300,15,FALSE)</f>
        <v>3</v>
      </c>
      <c r="Q158" s="147">
        <f t="shared" si="24"/>
        <v>2.5</v>
      </c>
      <c r="R158" s="147">
        <f>VLOOKUP($B158,'Complexity of the crisis'!$C$6:$AN$300,22,FALSE)</f>
        <v>2.5</v>
      </c>
      <c r="S158" s="147">
        <f>VLOOKUP($B158,'Complexity of the crisis'!$C$6:$AN$300,38,FALSE)</f>
        <v>2.5</v>
      </c>
      <c r="T158" s="151" t="str">
        <f>VLOOKUP(B158,Lists!$C$3:$E$300,3,FALSE)</f>
        <v>Africa</v>
      </c>
      <c r="U158" s="152">
        <f>VLOOKUP(B158,'INFORM Severity - hidden'!$C$5:$V$300,20,FALSE)</f>
        <v>45528</v>
      </c>
    </row>
    <row r="159" spans="1:21" x14ac:dyDescent="0.35">
      <c r="A159" s="148" t="str">
        <f t="array" ref="A159">IFERROR(INDEX(Lists!$B$2:$B$200,SMALL(IF(Lists!$I$2:$I$200="Individual",ROW(Lists!$B$2:$B$200)),ROW(155:155))-1,1),"")</f>
        <v>Complex crisis in Zimbabwe</v>
      </c>
      <c r="B159" s="149" t="str">
        <f>VLOOKUP(A159,Lists!$B$2:$G$200,2,FALSE)</f>
        <v>ZWE001</v>
      </c>
      <c r="C159" s="149" t="str">
        <f>VLOOKUP(B159,'INFORM Severity - hidden'!$C$5:$D$200,2,FALSE)</f>
        <v>Zimbabwe</v>
      </c>
      <c r="D159" s="149" t="str">
        <f>VLOOKUP(A159,Lists!$B$2:$G$200,3,FALSE)</f>
        <v>ZWE</v>
      </c>
      <c r="E159" s="150" t="str">
        <f>VLOOKUP(A159,Lists!$B$2:$G$200,5,FALSE)</f>
        <v>Socio-political,Drought,Food Security</v>
      </c>
      <c r="F159" s="144">
        <f t="shared" si="20"/>
        <v>3.8</v>
      </c>
      <c r="G159" s="145">
        <f t="shared" si="21"/>
        <v>4</v>
      </c>
      <c r="H159" s="145" t="str">
        <f t="shared" si="22"/>
        <v>High</v>
      </c>
      <c r="I159" s="146" t="str">
        <f>INDEX(Trends!$D$3:$D$404,MATCH(B159,Trends!$C$3:$C$404,0))</f>
        <v>Increasing</v>
      </c>
      <c r="J159" s="145" t="str">
        <f>VLOOKUP($B159,Reliability!$A$3:$I$300,9,FALSE)</f>
        <v>High</v>
      </c>
      <c r="K159" s="147">
        <f t="shared" si="23"/>
        <v>4.0999999999999996</v>
      </c>
      <c r="L159" s="147">
        <f>VLOOKUP($B159,'Impact of the crisis'!$C$6:$N$300,12,FALSE)</f>
        <v>4.5999999999999996</v>
      </c>
      <c r="M159" s="147">
        <f>VLOOKUP($B159,'Impact of the crisis'!$C$6:$AB$300,26,FALSE)</f>
        <v>3.8</v>
      </c>
      <c r="N159" s="147">
        <f>VLOOKUP($B159,'Conditions of people affected'!$C$6:$R$300,16,FALSE)</f>
        <v>4</v>
      </c>
      <c r="O159" s="147">
        <f>VLOOKUP($B159,'Conditions of people affected'!$C$6:$R$300,9,FALSE)</f>
        <v>5</v>
      </c>
      <c r="P159" s="147">
        <f>VLOOKUP($B159,'Conditions of people affected'!$C$6:$R$300,15,FALSE)</f>
        <v>3</v>
      </c>
      <c r="Q159" s="147">
        <f t="shared" si="24"/>
        <v>3.4</v>
      </c>
      <c r="R159" s="147">
        <f>VLOOKUP($B159,'Complexity of the crisis'!$C$6:$AN$300,22,FALSE)</f>
        <v>3.3</v>
      </c>
      <c r="S159" s="147">
        <f>VLOOKUP($B159,'Complexity of the crisis'!$C$6:$AN$300,38,FALSE)</f>
        <v>3.5</v>
      </c>
      <c r="T159" s="151" t="str">
        <f>VLOOKUP(B159,Lists!$C$3:$E$300,3,FALSE)</f>
        <v>Africa</v>
      </c>
      <c r="U159" s="152">
        <f>VLOOKUP(B159,'INFORM Severity - hidden'!$C$5:$V$300,20,FALSE)</f>
        <v>45528</v>
      </c>
    </row>
  </sheetData>
  <autoFilter ref="A4:T143" xr:uid="{00000000-0009-0000-0000-000003000000}">
    <sortState xmlns:xlrd2="http://schemas.microsoft.com/office/spreadsheetml/2017/richdata2" ref="A5:T143">
      <sortCondition ref="G4:G143"/>
    </sortState>
  </autoFilter>
  <conditionalFormatting sqref="A1:U300">
    <cfRule type="containsBlanks" priority="1" stopIfTrue="1">
      <formula>LEN(TRIM(A1))=0</formula>
    </cfRule>
  </conditionalFormatting>
  <conditionalFormatting sqref="G5:G300">
    <cfRule type="cellIs" dxfId="170" priority="17" stopIfTrue="1" operator="equal">
      <formula>5</formula>
    </cfRule>
    <cfRule type="cellIs" dxfId="169" priority="18" stopIfTrue="1" operator="equal">
      <formula>4</formula>
    </cfRule>
    <cfRule type="cellIs" dxfId="168" priority="19" stopIfTrue="1" operator="equal">
      <formula>3</formula>
    </cfRule>
    <cfRule type="cellIs" dxfId="167" priority="20" stopIfTrue="1" operator="equal">
      <formula>2</formula>
    </cfRule>
    <cfRule type="cellIs" dxfId="166" priority="21" stopIfTrue="1" operator="equal">
      <formula>1</formula>
    </cfRule>
  </conditionalFormatting>
  <conditionalFormatting sqref="H5:H300">
    <cfRule type="cellIs" dxfId="165" priority="13" stopIfTrue="1" operator="equal">
      <formula>"High"</formula>
    </cfRule>
    <cfRule type="cellIs" dxfId="164" priority="12" stopIfTrue="1" operator="equal">
      <formula>"Very High"</formula>
    </cfRule>
    <cfRule type="cellIs" dxfId="163" priority="14" stopIfTrue="1" operator="equal">
      <formula>"Medium"</formula>
    </cfRule>
    <cfRule type="cellIs" dxfId="162" priority="15" stopIfTrue="1" operator="equal">
      <formula>"Low"</formula>
    </cfRule>
    <cfRule type="cellIs" dxfId="161" priority="16" stopIfTrue="1" operator="equal">
      <formula>"Very Low"</formula>
    </cfRule>
  </conditionalFormatting>
  <conditionalFormatting sqref="I5:I300">
    <cfRule type="cellIs" dxfId="160" priority="27" operator="equal">
      <formula>"Increasing"</formula>
    </cfRule>
    <cfRule type="cellIs" dxfId="159" priority="28" operator="equal">
      <formula>"Stable"</formula>
    </cfRule>
    <cfRule type="cellIs" dxfId="158" priority="29" operator="equal">
      <formula>"Decreasing"</formula>
    </cfRule>
  </conditionalFormatting>
  <conditionalFormatting sqref="J5:J300">
    <cfRule type="cellIs" dxfId="157" priority="2" stopIfTrue="1" operator="equal">
      <formula>"Very Low"</formula>
    </cfRule>
    <cfRule type="cellIs" dxfId="156" priority="3" stopIfTrue="1" operator="equal">
      <formula>"Low"</formula>
    </cfRule>
    <cfRule type="cellIs" dxfId="155" priority="4" stopIfTrue="1" operator="equal">
      <formula>"Medium"</formula>
    </cfRule>
    <cfRule type="cellIs" dxfId="154" priority="5" stopIfTrue="1" operator="equal">
      <formula>"High"</formula>
    </cfRule>
    <cfRule type="cellIs" dxfId="153" priority="6" stopIfTrue="1" operator="equal">
      <formula>"Very High"</formula>
    </cfRule>
  </conditionalFormatting>
  <conditionalFormatting sqref="K5:K300">
    <cfRule type="cellIs" dxfId="152" priority="73" stopIfTrue="1" operator="between">
      <formula>1</formula>
      <formula>2</formula>
    </cfRule>
    <cfRule type="cellIs" dxfId="151" priority="72" stopIfTrue="1" operator="between">
      <formula>2</formula>
      <formula>3</formula>
    </cfRule>
    <cfRule type="cellIs" dxfId="150" priority="71" stopIfTrue="1" operator="between">
      <formula>3</formula>
      <formula>4</formula>
    </cfRule>
    <cfRule type="cellIs" dxfId="149" priority="65" stopIfTrue="1" operator="between">
      <formula>4</formula>
      <formula>5</formula>
    </cfRule>
    <cfRule type="cellIs" dxfId="148" priority="74" stopIfTrue="1" operator="between">
      <formula>0</formula>
      <formula>1</formula>
    </cfRule>
  </conditionalFormatting>
  <conditionalFormatting sqref="L5:M300">
    <cfRule type="cellIs" dxfId="147" priority="68" stopIfTrue="1" operator="between">
      <formula>2</formula>
      <formula>3</formula>
    </cfRule>
    <cfRule type="cellIs" dxfId="146" priority="66" stopIfTrue="1" operator="between">
      <formula>4</formula>
      <formula>5</formula>
    </cfRule>
    <cfRule type="cellIs" dxfId="145" priority="67" stopIfTrue="1" operator="between">
      <formula>3</formula>
      <formula>4</formula>
    </cfRule>
    <cfRule type="cellIs" dxfId="144" priority="69" stopIfTrue="1" operator="between">
      <formula>1</formula>
      <formula>2</formula>
    </cfRule>
    <cfRule type="cellIs" dxfId="143" priority="70" stopIfTrue="1" operator="between">
      <formula>0</formula>
      <formula>1</formula>
    </cfRule>
  </conditionalFormatting>
  <conditionalFormatting sqref="N5:P300">
    <cfRule type="cellIs" dxfId="142" priority="7" stopIfTrue="1" operator="between">
      <formula>5</formula>
      <formula>5.9</formula>
    </cfRule>
    <cfRule type="cellIs" dxfId="141" priority="11" stopIfTrue="1" operator="between">
      <formula>0</formula>
      <formula>1.9</formula>
    </cfRule>
    <cfRule type="cellIs" dxfId="140" priority="10" stopIfTrue="1" operator="between">
      <formula>2</formula>
      <formula>2.9</formula>
    </cfRule>
    <cfRule type="cellIs" dxfId="139" priority="9" stopIfTrue="1" operator="between">
      <formula>3</formula>
      <formula>3.9</formula>
    </cfRule>
    <cfRule type="cellIs" dxfId="138" priority="8" stopIfTrue="1" operator="between">
      <formula>4</formula>
      <formula>4.9</formula>
    </cfRule>
  </conditionalFormatting>
  <conditionalFormatting sqref="Q5:Q300">
    <cfRule type="cellIs" dxfId="137" priority="36" stopIfTrue="1" operator="between">
      <formula>3</formula>
      <formula>4</formula>
    </cfRule>
    <cfRule type="cellIs" dxfId="136" priority="37" stopIfTrue="1" operator="between">
      <formula>2</formula>
      <formula>3</formula>
    </cfRule>
    <cfRule type="cellIs" dxfId="135" priority="35" stopIfTrue="1" operator="between">
      <formula>4</formula>
      <formula>5</formula>
    </cfRule>
    <cfRule type="cellIs" dxfId="134" priority="38" stopIfTrue="1" operator="between">
      <formula>1</formula>
      <formula>2</formula>
    </cfRule>
    <cfRule type="cellIs" dxfId="133" priority="39" stopIfTrue="1" operator="between">
      <formula>0</formula>
      <formula>1</formula>
    </cfRule>
  </conditionalFormatting>
  <conditionalFormatting sqref="R5:S300">
    <cfRule type="cellIs" dxfId="132" priority="45" stopIfTrue="1" operator="between">
      <formula>4</formula>
      <formula>5</formula>
    </cfRule>
    <cfRule type="cellIs" dxfId="131" priority="46" stopIfTrue="1" operator="between">
      <formula>3</formula>
      <formula>4</formula>
    </cfRule>
    <cfRule type="cellIs" dxfId="130" priority="47" stopIfTrue="1" operator="between">
      <formula>2</formula>
      <formula>3</formula>
    </cfRule>
    <cfRule type="cellIs" dxfId="129" priority="48" stopIfTrue="1" operator="between">
      <formula>1</formula>
      <formula>2</formula>
    </cfRule>
    <cfRule type="cellIs" dxfId="128" priority="49" stopIfTrue="1" operator="between">
      <formula>0</formula>
      <formula>1</formula>
    </cfRule>
  </conditionalFormatting>
  <conditionalFormatting sqref="S5:S300">
    <cfRule type="cellIs" dxfId="127" priority="50" stopIfTrue="1" operator="between">
      <formula>4</formula>
      <formula>5</formula>
    </cfRule>
    <cfRule type="cellIs" dxfId="126" priority="51" stopIfTrue="1" operator="between">
      <formula>3</formula>
      <formula>4</formula>
    </cfRule>
    <cfRule type="cellIs" dxfId="125" priority="53" stopIfTrue="1" operator="between">
      <formula>1</formula>
      <formula>2</formula>
    </cfRule>
    <cfRule type="cellIs" dxfId="124" priority="54" stopIfTrue="1" operator="between">
      <formula>0</formula>
      <formula>1</formula>
    </cfRule>
    <cfRule type="cellIs" dxfId="123" priority="52" stopIfTrue="1" operator="between">
      <formula>2</formula>
      <formula>3</formula>
    </cfRule>
  </conditionalFormatting>
  <pageMargins left="0.70866141732283472" right="0.70866141732283472" top="0.74803149606299213" bottom="0.74803149606299213" header="0.31496062992125978" footer="0.31496062992125978"/>
  <pageSetup paperSize="8" scale="69" orientation="landscape" horizontalDpi="1200" verticalDpi="1200"/>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A2B54"/>
  </sheetPr>
  <dimension ref="A1:U97"/>
  <sheetViews>
    <sheetView workbookViewId="0">
      <selection activeCell="U6" sqref="U6"/>
    </sheetView>
  </sheetViews>
  <sheetFormatPr defaultColWidth="8.54296875" defaultRowHeight="14.5" x14ac:dyDescent="0.35"/>
  <cols>
    <col min="1" max="1" width="43.54296875" bestFit="1" customWidth="1"/>
    <col min="2" max="2" width="9.453125" customWidth="1"/>
    <col min="3" max="3" width="17.54296875" customWidth="1"/>
    <col min="4" max="4" width="9.453125" customWidth="1"/>
    <col min="5" max="5" width="27.453125" bestFit="1" customWidth="1"/>
    <col min="6" max="7" width="9.453125" customWidth="1"/>
    <col min="8" max="8" width="9.54296875" customWidth="1"/>
    <col min="9" max="9" width="13.54296875" customWidth="1"/>
    <col min="10" max="10" width="9.54296875" customWidth="1"/>
    <col min="11" max="20" width="9.453125" customWidth="1"/>
    <col min="21" max="21" width="11.453125" bestFit="1" customWidth="1"/>
  </cols>
  <sheetData>
    <row r="1" spans="1:21" ht="22.75" customHeight="1" x14ac:dyDescent="0.5">
      <c r="A1" s="142" t="str">
        <f>"INFORM Severity Index - all countries. Release: "&amp;About!$A$5&amp;""</f>
        <v>INFORM Severity Index - all countries. Release: August 2024</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9967</v>
      </c>
      <c r="B2" s="13" t="s">
        <v>9969</v>
      </c>
      <c r="C2" s="13" t="s">
        <v>9970</v>
      </c>
      <c r="D2" s="6" t="s">
        <v>9971</v>
      </c>
      <c r="E2" s="13" t="s">
        <v>9972</v>
      </c>
      <c r="F2" s="85" t="s">
        <v>9973</v>
      </c>
      <c r="G2" s="86" t="s">
        <v>9974</v>
      </c>
      <c r="H2" s="85" t="s">
        <v>9974</v>
      </c>
      <c r="I2" s="87" t="s">
        <v>9975</v>
      </c>
      <c r="J2" s="87" t="s">
        <v>6</v>
      </c>
      <c r="K2" s="89" t="s">
        <v>9976</v>
      </c>
      <c r="L2" s="88" t="s">
        <v>9991</v>
      </c>
      <c r="M2" s="88" t="s">
        <v>9992</v>
      </c>
      <c r="N2" s="59" t="s">
        <v>9979</v>
      </c>
      <c r="O2" s="90" t="s">
        <v>4012</v>
      </c>
      <c r="P2" s="90" t="s">
        <v>9980</v>
      </c>
      <c r="Q2" s="91" t="s">
        <v>9981</v>
      </c>
      <c r="R2" s="92" t="s">
        <v>9982</v>
      </c>
      <c r="S2" s="92" t="s">
        <v>9983</v>
      </c>
      <c r="T2" s="63" t="s">
        <v>9984</v>
      </c>
      <c r="U2" s="141" t="s">
        <v>9985</v>
      </c>
    </row>
    <row r="3" spans="1:21" ht="18" hidden="1" customHeight="1" thickTop="1" x14ac:dyDescent="0.4">
      <c r="A3" s="56" t="s">
        <v>9986</v>
      </c>
      <c r="B3" s="56"/>
      <c r="C3" s="56"/>
      <c r="D3" s="56"/>
      <c r="E3" s="56"/>
      <c r="F3" s="48"/>
      <c r="G3" s="48"/>
      <c r="H3" s="48"/>
      <c r="I3" s="82"/>
      <c r="J3" s="48"/>
      <c r="K3" s="47"/>
      <c r="L3" s="46"/>
      <c r="M3" s="46"/>
      <c r="N3" s="47"/>
      <c r="O3" s="48"/>
      <c r="P3" s="48"/>
      <c r="Q3" s="47"/>
      <c r="R3" s="46"/>
      <c r="S3" s="46"/>
      <c r="T3" s="2"/>
      <c r="U3" s="124"/>
    </row>
    <row r="4" spans="1:21" ht="18" customHeight="1" thickTop="1" x14ac:dyDescent="0.4">
      <c r="A4" s="14" t="s">
        <v>9987</v>
      </c>
      <c r="B4" s="14"/>
      <c r="C4" s="14"/>
      <c r="D4" s="7" t="s">
        <v>9987</v>
      </c>
      <c r="E4" s="14"/>
      <c r="F4" s="40" t="s">
        <v>9988</v>
      </c>
      <c r="G4" s="40" t="s">
        <v>9988</v>
      </c>
      <c r="H4" s="40" t="s">
        <v>9989</v>
      </c>
      <c r="I4" s="40" t="s">
        <v>9990</v>
      </c>
      <c r="J4" s="40" t="s">
        <v>9989</v>
      </c>
      <c r="K4" s="40" t="s">
        <v>9988</v>
      </c>
      <c r="L4" s="40" t="s">
        <v>9988</v>
      </c>
      <c r="M4" s="40" t="s">
        <v>9988</v>
      </c>
      <c r="N4" s="40" t="s">
        <v>9988</v>
      </c>
      <c r="O4" s="40" t="s">
        <v>9988</v>
      </c>
      <c r="P4" s="40" t="s">
        <v>9988</v>
      </c>
      <c r="Q4" s="40" t="s">
        <v>9988</v>
      </c>
      <c r="R4" s="40" t="s">
        <v>9988</v>
      </c>
      <c r="S4" s="40" t="s">
        <v>9988</v>
      </c>
      <c r="T4" s="2"/>
      <c r="U4" s="124"/>
    </row>
    <row r="5" spans="1:21" x14ac:dyDescent="0.35">
      <c r="A5" s="153" t="str">
        <f t="array" ref="A5">IFERROR(INDEX(Lists!$B$2:$B$200,SMALL(IF(Lists!$H$2:$H$200="Yes",ROW(Lists!$B$2:$B$200)),ROW(1:1))-1,1),"")</f>
        <v>Complex crisis in Afghanistan</v>
      </c>
      <c r="B5" s="154" t="str">
        <f>VLOOKUP(A5,Lists!$B$2:$G$200,2,FALSE)</f>
        <v>AFG001</v>
      </c>
      <c r="C5" s="154" t="str">
        <f>VLOOKUP(B5,'INFORM Severity - hidden'!$C$5:$D$200,2,FALSE)</f>
        <v>Afghanistan</v>
      </c>
      <c r="D5" s="154" t="str">
        <f>VLOOKUP(A5,Lists!$B$2:$G$200,3,FALSE)</f>
        <v>AFG</v>
      </c>
      <c r="E5" s="154" t="str">
        <f>VLOOKUP(A5,Lists!$B$2:$G$200,5,FALSE)</f>
        <v>Conflict,Violence,Displacement,Drought,Earthquake,Socio-political</v>
      </c>
      <c r="F5" s="161">
        <f t="shared" ref="F5:F36" si="0">IF(OR(N5="x",K5="x"),"x",ROUND((5-GEOMEAN(((5-K5)/5*4+1),((5-N5)/5*4+1),((5-N5)/5*4+1)))/4*3.5+Q5*0.3,1))</f>
        <v>4.4000000000000004</v>
      </c>
      <c r="G5" s="162">
        <f t="shared" ref="G5:G36" si="1">IF(F5="x","x",ROUNDUP(F5,0))</f>
        <v>5</v>
      </c>
      <c r="H5" s="162" t="str">
        <f t="shared" ref="H5:H36" si="2">IF(N5="x","x",IF(K5="x","x",(IF(G5=5,"Very High",IF(G5=4,"High",IF(G5=3,"Medium",IF(G5=2,"Low","Very Low")))))))</f>
        <v>Very High</v>
      </c>
      <c r="I5" s="160" t="str">
        <f>INDEX(Trends!$D$3:$D$404,MATCH(B5,Trends!$C$3:$C$404,0))</f>
        <v>Stable</v>
      </c>
      <c r="J5" s="162" t="str">
        <f>VLOOKUP($B5,Reliability!$A$3:$I$300,9,FALSE)</f>
        <v>Very High</v>
      </c>
      <c r="K5" s="163">
        <f t="shared" ref="K5:K36" si="3">IF(OR(M5="x",L5="x"),"x",ROUND((5-GEOMEAN(((5-L5)/5*4+1),((5-M5)/5*4+1),((5-M5)/5*4+1)))/4*5,1))</f>
        <v>4.7</v>
      </c>
      <c r="L5" s="163">
        <f>VLOOKUP($B5,'Impact of the crisis'!$C$6:$N$300,12,FALSE)</f>
        <v>4.9000000000000004</v>
      </c>
      <c r="M5" s="163">
        <f>VLOOKUP($B5,'Impact of the crisis'!$C$6:$AB$300,26,FALSE)</f>
        <v>4.5999999999999996</v>
      </c>
      <c r="N5" s="163">
        <f>VLOOKUP($B5,'Conditions of people affected'!$C$6:$R$300,16,FALSE)</f>
        <v>4.5</v>
      </c>
      <c r="O5" s="163">
        <f>VLOOKUP($B5,'Conditions of people affected'!$C$6:$R$300,9,FALSE)</f>
        <v>5</v>
      </c>
      <c r="P5" s="163">
        <f>VLOOKUP($B5,'Conditions of people affected'!$C$6:$R$300,15,FALSE)</f>
        <v>4</v>
      </c>
      <c r="Q5" s="163">
        <f t="shared" ref="Q5:Q36" si="4">IF(OR(S5="x",R5="x"),R5,ROUND((5-GEOMEAN(((5-R5)/5*4+1),((5-S5)/5*4+1)))/4*5,1))</f>
        <v>4</v>
      </c>
      <c r="R5" s="163">
        <f>VLOOKUP($B5,'Complexity of the crisis'!$C$6:$AN$300,22,FALSE)</f>
        <v>4</v>
      </c>
      <c r="S5" s="164">
        <f>VLOOKUP($B5,'Complexity of the crisis'!$C$6:$AN$300,38,FALSE)</f>
        <v>4</v>
      </c>
      <c r="T5" s="159" t="str">
        <f>VLOOKUP(B5,Lists!$C$3:$E$300,3,FALSE)</f>
        <v>Asia</v>
      </c>
      <c r="U5" s="178">
        <f>VLOOKUP(B5,'INFORM Severity - hidden'!$C$5:$V$300,20,FALSE)</f>
        <v>45530</v>
      </c>
    </row>
    <row r="6" spans="1:21" x14ac:dyDescent="0.35">
      <c r="A6" s="155" t="str">
        <f t="array" ref="A6">IFERROR(INDEX(Lists!$B$2:$B$200,SMALL(IF(Lists!$H$2:$H$200="Yes",ROW(Lists!$B$2:$B$200)),ROW(2:2))-1,1),"")</f>
        <v>Drought in South-West Angola</v>
      </c>
      <c r="B6" s="156" t="str">
        <f>VLOOKUP(A6,Lists!$B$2:$G$200,2,FALSE)</f>
        <v>AGO002</v>
      </c>
      <c r="C6" s="156" t="str">
        <f>VLOOKUP(B6,'INFORM Severity - hidden'!$C$5:$D$200,2,FALSE)</f>
        <v>Angola</v>
      </c>
      <c r="D6" s="156" t="str">
        <f>VLOOKUP(A6,Lists!$B$2:$G$200,3,FALSE)</f>
        <v>AGO</v>
      </c>
      <c r="E6" s="156" t="str">
        <f>VLOOKUP(A6,Lists!$B$2:$G$200,5,FALSE)</f>
        <v>Drought</v>
      </c>
      <c r="F6" s="161">
        <f t="shared" si="0"/>
        <v>2.8</v>
      </c>
      <c r="G6" s="162">
        <f t="shared" si="1"/>
        <v>3</v>
      </c>
      <c r="H6" s="162" t="str">
        <f t="shared" si="2"/>
        <v>Medium</v>
      </c>
      <c r="I6" s="160" t="str">
        <f>INDEX(Trends!$D$3:$D$404,MATCH(B6,Trends!$C$3:$C$404,0))</f>
        <v>Decreasing</v>
      </c>
      <c r="J6" s="162" t="str">
        <f>VLOOKUP($B6,Reliability!$A$3:$I$300,9,FALSE)</f>
        <v>Very High</v>
      </c>
      <c r="K6" s="163">
        <f t="shared" si="3"/>
        <v>2</v>
      </c>
      <c r="L6" s="163">
        <f>VLOOKUP($B6,'Impact of the crisis'!$C$6:$N$300,12,FALSE)</f>
        <v>2.9</v>
      </c>
      <c r="M6" s="163">
        <f>VLOOKUP($B6,'Impact of the crisis'!$C$6:$AB$300,26,FALSE)</f>
        <v>1.4</v>
      </c>
      <c r="N6" s="163">
        <f>VLOOKUP($B6,'Conditions of people affected'!$C$6:$R$300,16,FALSE)</f>
        <v>3.55</v>
      </c>
      <c r="O6" s="163">
        <f>VLOOKUP($B6,'Conditions of people affected'!$C$6:$R$300,9,FALSE)</f>
        <v>4.0999999999999996</v>
      </c>
      <c r="P6" s="163">
        <f>VLOOKUP($B6,'Conditions of people affected'!$C$6:$R$300,15,FALSE)</f>
        <v>3</v>
      </c>
      <c r="Q6" s="163">
        <f t="shared" si="4"/>
        <v>2.1</v>
      </c>
      <c r="R6" s="163">
        <f>VLOOKUP($B6,'Complexity of the crisis'!$C$6:$AN$300,22,FALSE)</f>
        <v>3</v>
      </c>
      <c r="S6" s="164">
        <f>VLOOKUP($B6,'Complexity of the crisis'!$C$6:$AN$300,38,FALSE)</f>
        <v>1</v>
      </c>
      <c r="T6" s="159" t="str">
        <f>VLOOKUP(B6,Lists!$C$3:$E$300,3,FALSE)</f>
        <v>Africa</v>
      </c>
      <c r="U6" s="178">
        <f>VLOOKUP(B6,'INFORM Severity - hidden'!$C$5:$V$300,20,FALSE)</f>
        <v>45531</v>
      </c>
    </row>
    <row r="7" spans="1:21" x14ac:dyDescent="0.35">
      <c r="A7" s="155" t="str">
        <f t="array" ref="A7">IFERROR(INDEX(Lists!$B$2:$B$200,SMALL(IF(Lists!$H$2:$H$200="Yes",ROW(Lists!$B$2:$B$200)),ROW(3:3))-1,1),"")</f>
        <v>Nagorno-Karabakh Conflict in Armenia</v>
      </c>
      <c r="B7" s="156" t="str">
        <f>VLOOKUP(A7,Lists!$B$2:$G$200,2,FALSE)</f>
        <v>ARM002</v>
      </c>
      <c r="C7" s="156" t="str">
        <f>VLOOKUP(B7,'INFORM Severity - hidden'!$C$5:$D$200,2,FALSE)</f>
        <v>Armenia</v>
      </c>
      <c r="D7" s="156" t="str">
        <f>VLOOKUP(A7,Lists!$B$2:$G$200,3,FALSE)</f>
        <v>ARM</v>
      </c>
      <c r="E7" s="156" t="str">
        <f>VLOOKUP(A7,Lists!$B$2:$G$200,5,FALSE)</f>
        <v>Conflict,Displacement</v>
      </c>
      <c r="F7" s="161">
        <f t="shared" si="0"/>
        <v>2.1</v>
      </c>
      <c r="G7" s="162">
        <f t="shared" si="1"/>
        <v>3</v>
      </c>
      <c r="H7" s="162" t="str">
        <f t="shared" si="2"/>
        <v>Medium</v>
      </c>
      <c r="I7" s="160" t="str">
        <f>INDEX(Trends!$D$3:$D$404,MATCH(B7,Trends!$C$3:$C$404,0))</f>
        <v>Decreasing</v>
      </c>
      <c r="J7" s="162" t="str">
        <f>VLOOKUP($B7,Reliability!$A$3:$I$300,9,FALSE)</f>
        <v>Very High</v>
      </c>
      <c r="K7" s="163">
        <f t="shared" si="3"/>
        <v>2.1</v>
      </c>
      <c r="L7" s="163">
        <f>VLOOKUP($B7,'Impact of the crisis'!$C$6:$N$300,12,FALSE)</f>
        <v>2.4</v>
      </c>
      <c r="M7" s="163">
        <f>VLOOKUP($B7,'Impact of the crisis'!$C$6:$AB$300,26,FALSE)</f>
        <v>1.9</v>
      </c>
      <c r="N7" s="163">
        <f>VLOOKUP($B7,'Conditions of people affected'!$C$6:$R$300,16,FALSE)</f>
        <v>2.5</v>
      </c>
      <c r="O7" s="163">
        <f>VLOOKUP($B7,'Conditions of people affected'!$C$6:$R$300,9,FALSE)</f>
        <v>2</v>
      </c>
      <c r="P7" s="163">
        <f>VLOOKUP($B7,'Conditions of people affected'!$C$6:$R$300,15,FALSE)</f>
        <v>3</v>
      </c>
      <c r="Q7" s="163">
        <f t="shared" si="4"/>
        <v>1.6</v>
      </c>
      <c r="R7" s="163">
        <f>VLOOKUP($B7,'Complexity of the crisis'!$C$6:$AN$300,22,FALSE)</f>
        <v>1.7</v>
      </c>
      <c r="S7" s="164">
        <f>VLOOKUP($B7,'Complexity of the crisis'!$C$6:$AN$300,38,FALSE)</f>
        <v>1.5</v>
      </c>
      <c r="T7" s="159" t="str">
        <f>VLOOKUP(B7,Lists!$C$3:$E$300,3,FALSE)</f>
        <v>Middle east</v>
      </c>
      <c r="U7" s="178">
        <f>VLOOKUP(B7,'INFORM Severity - hidden'!$C$5:$V$300,20,FALSE)</f>
        <v>45532</v>
      </c>
    </row>
    <row r="8" spans="1:21" x14ac:dyDescent="0.35">
      <c r="A8" s="155" t="str">
        <f t="array" ref="A8">IFERROR(INDEX(Lists!$B$2:$B$200,SMALL(IF(Lists!$H$2:$H$200="Yes",ROW(Lists!$B$2:$B$200)),ROW(4:4))-1,1),"")</f>
        <v>Nagorno-Karabakh conflict in Azerbaijan</v>
      </c>
      <c r="B8" s="156" t="str">
        <f>VLOOKUP(A8,Lists!$B$2:$G$200,2,FALSE)</f>
        <v>AZE002</v>
      </c>
      <c r="C8" s="156" t="str">
        <f>VLOOKUP(B8,'INFORM Severity - hidden'!$C$5:$D$200,2,FALSE)</f>
        <v>Azerbaijan</v>
      </c>
      <c r="D8" s="156" t="str">
        <f>VLOOKUP(A8,Lists!$B$2:$G$200,3,FALSE)</f>
        <v>AZE</v>
      </c>
      <c r="E8" s="156" t="str">
        <f>VLOOKUP(A8,Lists!$B$2:$G$200,5,FALSE)</f>
        <v>Conflict,Displacement</v>
      </c>
      <c r="F8" s="161">
        <f t="shared" si="0"/>
        <v>1.6</v>
      </c>
      <c r="G8" s="162">
        <f t="shared" si="1"/>
        <v>2</v>
      </c>
      <c r="H8" s="162" t="str">
        <f t="shared" si="2"/>
        <v>Low</v>
      </c>
      <c r="I8" s="160" t="str">
        <f>INDEX(Trends!$D$3:$D$404,MATCH(B8,Trends!$C$3:$C$404,0))</f>
        <v>Decreasing</v>
      </c>
      <c r="J8" s="162" t="str">
        <f>VLOOKUP($B8,Reliability!$A$3:$I$300,9,FALSE)</f>
        <v>Medium</v>
      </c>
      <c r="K8" s="163">
        <f t="shared" si="3"/>
        <v>1.7</v>
      </c>
      <c r="L8" s="163">
        <f>VLOOKUP($B8,'Impact of the crisis'!$C$6:$N$300,12,FALSE)</f>
        <v>0.9</v>
      </c>
      <c r="M8" s="163">
        <f>VLOOKUP($B8,'Impact of the crisis'!$C$6:$AB$300,26,FALSE)</f>
        <v>2</v>
      </c>
      <c r="N8" s="163">
        <f>VLOOKUP($B8,'Conditions of people affected'!$C$6:$R$300,16,FALSE)</f>
        <v>1</v>
      </c>
      <c r="O8" s="163">
        <f>VLOOKUP($B8,'Conditions of people affected'!$C$6:$R$300,9,FALSE)</f>
        <v>0</v>
      </c>
      <c r="P8" s="163">
        <f>VLOOKUP($B8,'Conditions of people affected'!$C$6:$R$300,15,FALSE)</f>
        <v>2</v>
      </c>
      <c r="Q8" s="163">
        <f t="shared" si="4"/>
        <v>2.5</v>
      </c>
      <c r="R8" s="163">
        <f>VLOOKUP($B8,'Complexity of the crisis'!$C$6:$AN$300,22,FALSE)</f>
        <v>2.4</v>
      </c>
      <c r="S8" s="164">
        <f>VLOOKUP($B8,'Complexity of the crisis'!$C$6:$AN$300,38,FALSE)</f>
        <v>2.5</v>
      </c>
      <c r="T8" s="159" t="str">
        <f>VLOOKUP(B8,Lists!$C$3:$E$300,3,FALSE)</f>
        <v>Middle east</v>
      </c>
      <c r="U8" s="178">
        <f>VLOOKUP(B8,'INFORM Severity - hidden'!$C$5:$V$300,20,FALSE)</f>
        <v>45532</v>
      </c>
    </row>
    <row r="9" spans="1:21" x14ac:dyDescent="0.35">
      <c r="A9" s="155" t="str">
        <f t="array" ref="A9">IFERROR(INDEX(Lists!$B$2:$B$200,SMALL(IF(Lists!$H$2:$H$200="Yes",ROW(Lists!$B$2:$B$200)),ROW(5:5))-1,1),"")</f>
        <v>Complex in Burundi</v>
      </c>
      <c r="B9" s="156" t="str">
        <f>VLOOKUP(A9,Lists!$B$2:$G$200,2,FALSE)</f>
        <v>BDI001</v>
      </c>
      <c r="C9" s="156" t="str">
        <f>VLOOKUP(B9,'INFORM Severity - hidden'!$C$5:$D$200,2,FALSE)</f>
        <v>Burundi</v>
      </c>
      <c r="D9" s="156" t="str">
        <f>VLOOKUP(A9,Lists!$B$2:$G$200,3,FALSE)</f>
        <v>BDI</v>
      </c>
      <c r="E9" s="156" t="str">
        <f>VLOOKUP(A9,Lists!$B$2:$G$200,5,FALSE)</f>
        <v>Violence,Displacement,Floods</v>
      </c>
      <c r="F9" s="161">
        <f t="shared" si="0"/>
        <v>3.3</v>
      </c>
      <c r="G9" s="162">
        <f t="shared" si="1"/>
        <v>4</v>
      </c>
      <c r="H9" s="162" t="str">
        <f t="shared" si="2"/>
        <v>High</v>
      </c>
      <c r="I9" s="160" t="str">
        <f>INDEX(Trends!$D$3:$D$404,MATCH(B9,Trends!$C$3:$C$404,0))</f>
        <v>Stable</v>
      </c>
      <c r="J9" s="162" t="str">
        <f>VLOOKUP($B9,Reliability!$A$3:$I$300,9,FALSE)</f>
        <v>Very High</v>
      </c>
      <c r="K9" s="163">
        <f t="shared" si="3"/>
        <v>3.4</v>
      </c>
      <c r="L9" s="163">
        <f>VLOOKUP($B9,'Impact of the crisis'!$C$6:$N$300,12,FALSE)</f>
        <v>4</v>
      </c>
      <c r="M9" s="163">
        <f>VLOOKUP($B9,'Impact of the crisis'!$C$6:$AB$300,26,FALSE)</f>
        <v>3</v>
      </c>
      <c r="N9" s="163">
        <f>VLOOKUP($B9,'Conditions of people affected'!$C$6:$R$300,16,FALSE)</f>
        <v>3.25</v>
      </c>
      <c r="O9" s="163">
        <f>VLOOKUP($B9,'Conditions of people affected'!$C$6:$R$300,9,FALSE)</f>
        <v>3.5</v>
      </c>
      <c r="P9" s="163">
        <f>VLOOKUP($B9,'Conditions of people affected'!$C$6:$R$300,15,FALSE)</f>
        <v>3</v>
      </c>
      <c r="Q9" s="163">
        <f t="shared" si="4"/>
        <v>3.3</v>
      </c>
      <c r="R9" s="163">
        <f>VLOOKUP($B9,'Complexity of the crisis'!$C$6:$AN$300,22,FALSE)</f>
        <v>3</v>
      </c>
      <c r="S9" s="164">
        <f>VLOOKUP($B9,'Complexity of the crisis'!$C$6:$AN$300,38,FALSE)</f>
        <v>3.5</v>
      </c>
      <c r="T9" s="159" t="str">
        <f>VLOOKUP(B9,Lists!$C$3:$E$300,3,FALSE)</f>
        <v>Africa</v>
      </c>
      <c r="U9" s="178">
        <f>VLOOKUP(B9,'INFORM Severity - hidden'!$C$5:$V$300,20,FALSE)</f>
        <v>45531</v>
      </c>
    </row>
    <row r="10" spans="1:21" x14ac:dyDescent="0.35">
      <c r="A10" s="155" t="str">
        <f t="array" ref="A10">IFERROR(INDEX(Lists!$B$2:$B$200,SMALL(IF(Lists!$H$2:$H$200="Yes",ROW(Lists!$B$2:$B$200)),ROW(6:6))-1,1),"")</f>
        <v>Conflict in northern region</v>
      </c>
      <c r="B10" s="156" t="str">
        <f>VLOOKUP(A10,Lists!$B$2:$G$200,2,FALSE)</f>
        <v>BEN002</v>
      </c>
      <c r="C10" s="156" t="str">
        <f>VLOOKUP(B10,'INFORM Severity - hidden'!$C$5:$D$200,2,FALSE)</f>
        <v>Benin</v>
      </c>
      <c r="D10" s="156" t="str">
        <f>VLOOKUP(A10,Lists!$B$2:$G$200,3,FALSE)</f>
        <v>BEN</v>
      </c>
      <c r="E10" s="156" t="str">
        <f>VLOOKUP(A10,Lists!$B$2:$G$200,5,FALSE)</f>
        <v>Conflict,Displacement,Violence</v>
      </c>
      <c r="F10" s="161">
        <f t="shared" si="0"/>
        <v>2</v>
      </c>
      <c r="G10" s="162">
        <f t="shared" si="1"/>
        <v>2</v>
      </c>
      <c r="H10" s="162" t="str">
        <f t="shared" si="2"/>
        <v>Low</v>
      </c>
      <c r="I10" s="160" t="str">
        <f>INDEX(Trends!$D$3:$D$404,MATCH(B10,Trends!$C$3:$C$404,0))</f>
        <v>Increasing</v>
      </c>
      <c r="J10" s="162" t="str">
        <f>VLOOKUP($B10,Reliability!$A$3:$I$300,9,FALSE)</f>
        <v>Very High</v>
      </c>
      <c r="K10" s="163">
        <f t="shared" si="3"/>
        <v>2.1</v>
      </c>
      <c r="L10" s="163">
        <f>VLOOKUP($B10,'Impact of the crisis'!$C$6:$N$300,12,FALSE)</f>
        <v>1.7</v>
      </c>
      <c r="M10" s="163">
        <f>VLOOKUP($B10,'Impact of the crisis'!$C$6:$AB$300,26,FALSE)</f>
        <v>2.2999999999999998</v>
      </c>
      <c r="N10" s="163">
        <f>VLOOKUP($B10,'Conditions of people affected'!$C$6:$R$300,16,FALSE)</f>
        <v>1.65</v>
      </c>
      <c r="O10" s="163">
        <f>VLOOKUP($B10,'Conditions of people affected'!$C$6:$R$300,9,FALSE)</f>
        <v>1.3</v>
      </c>
      <c r="P10" s="163">
        <f>VLOOKUP($B10,'Conditions of people affected'!$C$6:$R$300,15,FALSE)</f>
        <v>2</v>
      </c>
      <c r="Q10" s="163">
        <f t="shared" si="4"/>
        <v>2.4</v>
      </c>
      <c r="R10" s="163">
        <f>VLOOKUP($B10,'Complexity of the crisis'!$C$6:$AN$300,22,FALSE)</f>
        <v>2.2999999999999998</v>
      </c>
      <c r="S10" s="164">
        <f>VLOOKUP($B10,'Complexity of the crisis'!$C$6:$AN$300,38,FALSE)</f>
        <v>2.5</v>
      </c>
      <c r="T10" s="159" t="str">
        <f>VLOOKUP(B10,Lists!$C$3:$E$300,3,FALSE)</f>
        <v>Africa</v>
      </c>
      <c r="U10" s="178">
        <f>VLOOKUP(B10,'INFORM Severity - hidden'!$C$5:$V$300,20,FALSE)</f>
        <v>45531</v>
      </c>
    </row>
    <row r="11" spans="1:21" x14ac:dyDescent="0.35">
      <c r="A11" s="155" t="str">
        <f t="array" ref="A11">IFERROR(INDEX(Lists!$B$2:$B$200,SMALL(IF(Lists!$H$2:$H$200="Yes",ROW(Lists!$B$2:$B$200)),ROW(7:7))-1,1),"")</f>
        <v>Conflict in Burkina Faso</v>
      </c>
      <c r="B11" s="156" t="str">
        <f>VLOOKUP(A11,Lists!$B$2:$G$200,2,FALSE)</f>
        <v>BFA002</v>
      </c>
      <c r="C11" s="156" t="str">
        <f>VLOOKUP(B11,'INFORM Severity - hidden'!$C$5:$D$200,2,FALSE)</f>
        <v>Burkina Faso</v>
      </c>
      <c r="D11" s="156" t="str">
        <f>VLOOKUP(A11,Lists!$B$2:$G$200,3,FALSE)</f>
        <v>BFA</v>
      </c>
      <c r="E11" s="156" t="str">
        <f>VLOOKUP(A11,Lists!$B$2:$G$200,5,FALSE)</f>
        <v>Conflict,Displacement,Violence</v>
      </c>
      <c r="F11" s="161">
        <f t="shared" si="0"/>
        <v>4.2</v>
      </c>
      <c r="G11" s="162">
        <f t="shared" si="1"/>
        <v>5</v>
      </c>
      <c r="H11" s="162" t="str">
        <f t="shared" si="2"/>
        <v>Very High</v>
      </c>
      <c r="I11" s="160" t="str">
        <f>INDEX(Trends!$D$3:$D$404,MATCH(B11,Trends!$C$3:$C$404,0))</f>
        <v>Stable</v>
      </c>
      <c r="J11" s="162" t="str">
        <f>VLOOKUP($B11,Reliability!$A$3:$I$300,9,FALSE)</f>
        <v>Very High</v>
      </c>
      <c r="K11" s="163">
        <f t="shared" si="3"/>
        <v>4.3</v>
      </c>
      <c r="L11" s="163">
        <f>VLOOKUP($B11,'Impact of the crisis'!$C$6:$N$300,12,FALSE)</f>
        <v>4.7</v>
      </c>
      <c r="M11" s="163">
        <f>VLOOKUP($B11,'Impact of the crisis'!$C$6:$AB$300,26,FALSE)</f>
        <v>4.0999999999999996</v>
      </c>
      <c r="N11" s="163">
        <f>VLOOKUP($B11,'Conditions of people affected'!$C$6:$R$300,16,FALSE)</f>
        <v>4.3499999999999996</v>
      </c>
      <c r="O11" s="163">
        <f>VLOOKUP($B11,'Conditions of people affected'!$C$6:$R$300,9,FALSE)</f>
        <v>4.7</v>
      </c>
      <c r="P11" s="163">
        <f>VLOOKUP($B11,'Conditions of people affected'!$C$6:$R$300,15,FALSE)</f>
        <v>4</v>
      </c>
      <c r="Q11" s="163">
        <f t="shared" si="4"/>
        <v>4</v>
      </c>
      <c r="R11" s="163">
        <f>VLOOKUP($B11,'Complexity of the crisis'!$C$6:$AN$300,22,FALSE)</f>
        <v>3.4</v>
      </c>
      <c r="S11" s="164">
        <f>VLOOKUP($B11,'Complexity of the crisis'!$C$6:$AN$300,38,FALSE)</f>
        <v>4.5</v>
      </c>
      <c r="T11" s="159" t="str">
        <f>VLOOKUP(B11,Lists!$C$3:$E$300,3,FALSE)</f>
        <v>Africa</v>
      </c>
      <c r="U11" s="178">
        <f>VLOOKUP(B11,'INFORM Severity - hidden'!$C$5:$V$300,20,FALSE)</f>
        <v>45531</v>
      </c>
    </row>
    <row r="12" spans="1:21" x14ac:dyDescent="0.35">
      <c r="A12" s="155" t="str">
        <f t="array" ref="A12">IFERROR(INDEX(Lists!$B$2:$B$200,SMALL(IF(Lists!$H$2:$H$200="Yes",ROW(Lists!$B$2:$B$200)),ROW(8:8))-1,1),"")</f>
        <v>Mutliple crises in Bangladesh</v>
      </c>
      <c r="B12" s="156" t="str">
        <f>VLOOKUP(A12,Lists!$B$2:$G$200,2,FALSE)</f>
        <v>BGD001</v>
      </c>
      <c r="C12" s="156" t="str">
        <f>VLOOKUP(B12,'INFORM Severity - hidden'!$C$5:$D$200,2,FALSE)</f>
        <v>Bangladesh</v>
      </c>
      <c r="D12" s="156" t="str">
        <f>VLOOKUP(A12,Lists!$B$2:$G$200,3,FALSE)</f>
        <v>BGD</v>
      </c>
      <c r="E12" s="156" t="str">
        <f>VLOOKUP(A12,Lists!$B$2:$G$200,5,FALSE)</f>
        <v>Conflict,Violence,Displacement,Floods</v>
      </c>
      <c r="F12" s="161">
        <f t="shared" si="0"/>
        <v>4</v>
      </c>
      <c r="G12" s="162">
        <f t="shared" si="1"/>
        <v>4</v>
      </c>
      <c r="H12" s="162" t="str">
        <f t="shared" si="2"/>
        <v>High</v>
      </c>
      <c r="I12" s="160" t="str">
        <f>INDEX(Trends!$D$3:$D$404,MATCH(B12,Trends!$C$3:$C$404,0))</f>
        <v>Increasing</v>
      </c>
      <c r="J12" s="162" t="str">
        <f>VLOOKUP($B12,Reliability!$A$3:$I$300,9,FALSE)</f>
        <v>Very High</v>
      </c>
      <c r="K12" s="163">
        <f t="shared" si="3"/>
        <v>3.8</v>
      </c>
      <c r="L12" s="163">
        <f>VLOOKUP($B12,'Impact of the crisis'!$C$6:$N$300,12,FALSE)</f>
        <v>4.7</v>
      </c>
      <c r="M12" s="163">
        <f>VLOOKUP($B12,'Impact of the crisis'!$C$6:$AB$300,26,FALSE)</f>
        <v>3.2</v>
      </c>
      <c r="N12" s="163">
        <f>VLOOKUP($B12,'Conditions of people affected'!$C$6:$R$300,16,FALSE)</f>
        <v>4.5</v>
      </c>
      <c r="O12" s="163">
        <f>VLOOKUP($B12,'Conditions of people affected'!$C$6:$R$300,9,FALSE)</f>
        <v>5</v>
      </c>
      <c r="P12" s="163">
        <f>VLOOKUP($B12,'Conditions of people affected'!$C$6:$R$300,15,FALSE)</f>
        <v>4</v>
      </c>
      <c r="Q12" s="163">
        <f t="shared" si="4"/>
        <v>3.4</v>
      </c>
      <c r="R12" s="163">
        <f>VLOOKUP($B12,'Complexity of the crisis'!$C$6:$AN$300,22,FALSE)</f>
        <v>2.7</v>
      </c>
      <c r="S12" s="164">
        <f>VLOOKUP($B12,'Complexity of the crisis'!$C$6:$AN$300,38,FALSE)</f>
        <v>4</v>
      </c>
      <c r="T12" s="159" t="str">
        <f>VLOOKUP(B12,Lists!$C$3:$E$300,3,FALSE)</f>
        <v>Asia</v>
      </c>
      <c r="U12" s="178">
        <f>VLOOKUP(B12,'INFORM Severity - hidden'!$C$5:$V$300,20,FALSE)</f>
        <v>45529</v>
      </c>
    </row>
    <row r="13" spans="1:21" x14ac:dyDescent="0.35">
      <c r="A13" s="155" t="str">
        <f t="array" ref="A13">IFERROR(INDEX(Lists!$B$2:$B$200,SMALL(IF(Lists!$H$2:$H$200="Yes",ROW(Lists!$B$2:$B$200)),ROW(9:9))-1,1),"")</f>
        <v>Displacement from Russia-Ukraine conflict in Bulgaria</v>
      </c>
      <c r="B13" s="156" t="str">
        <f>VLOOKUP(A13,Lists!$B$2:$G$200,2,FALSE)</f>
        <v>BGR002</v>
      </c>
      <c r="C13" s="156" t="str">
        <f>VLOOKUP(B13,'INFORM Severity - hidden'!$C$5:$D$200,2,FALSE)</f>
        <v>Bulgaria</v>
      </c>
      <c r="D13" s="156" t="str">
        <f>VLOOKUP(A13,Lists!$B$2:$G$200,3,FALSE)</f>
        <v>BGR</v>
      </c>
      <c r="E13" s="156" t="str">
        <f>VLOOKUP(A13,Lists!$B$2:$G$200,5,FALSE)</f>
        <v>Conflict,Displacement</v>
      </c>
      <c r="F13" s="161">
        <f t="shared" si="0"/>
        <v>1.5</v>
      </c>
      <c r="G13" s="162">
        <f t="shared" si="1"/>
        <v>2</v>
      </c>
      <c r="H13" s="162" t="str">
        <f t="shared" si="2"/>
        <v>Low</v>
      </c>
      <c r="I13" s="160" t="str">
        <f>INDEX(Trends!$D$3:$D$404,MATCH(B13,Trends!$C$3:$C$404,0))</f>
        <v>Decreasing</v>
      </c>
      <c r="J13" s="162" t="str">
        <f>VLOOKUP($B13,Reliability!$A$3:$I$300,9,FALSE)</f>
        <v>Very High</v>
      </c>
      <c r="K13" s="163">
        <f t="shared" si="3"/>
        <v>2.5</v>
      </c>
      <c r="L13" s="163">
        <f>VLOOKUP($B13,'Impact of the crisis'!$C$6:$N$300,12,FALSE)</f>
        <v>4</v>
      </c>
      <c r="M13" s="163">
        <f>VLOOKUP($B13,'Impact of the crisis'!$C$6:$AB$300,26,FALSE)</f>
        <v>1.4</v>
      </c>
      <c r="N13" s="163">
        <f>VLOOKUP($B13,'Conditions of people affected'!$C$6:$R$300,16,FALSE)</f>
        <v>1.1499999999999999</v>
      </c>
      <c r="O13" s="163">
        <f>VLOOKUP($B13,'Conditions of people affected'!$C$6:$R$300,9,FALSE)</f>
        <v>1.3</v>
      </c>
      <c r="P13" s="163">
        <f>VLOOKUP($B13,'Conditions of people affected'!$C$6:$R$300,15,FALSE)</f>
        <v>1</v>
      </c>
      <c r="Q13" s="163">
        <f t="shared" si="4"/>
        <v>1.3</v>
      </c>
      <c r="R13" s="163">
        <f>VLOOKUP($B13,'Complexity of the crisis'!$C$6:$AN$300,22,FALSE)</f>
        <v>1.5</v>
      </c>
      <c r="S13" s="164">
        <f>VLOOKUP($B13,'Complexity of the crisis'!$C$6:$AN$300,38,FALSE)</f>
        <v>1</v>
      </c>
      <c r="T13" s="159" t="str">
        <f>VLOOKUP(B13,Lists!$C$3:$E$300,3,FALSE)</f>
        <v>Europe</v>
      </c>
      <c r="U13" s="178">
        <f>VLOOKUP(B13,'INFORM Severity - hidden'!$C$5:$V$300,20,FALSE)</f>
        <v>45526</v>
      </c>
    </row>
    <row r="14" spans="1:21" x14ac:dyDescent="0.35">
      <c r="A14" s="155" t="str">
        <f t="array" ref="A14">IFERROR(INDEX(Lists!$B$2:$B$200,SMALL(IF(Lists!$H$2:$H$200="Yes",ROW(Lists!$B$2:$B$200)),ROW(10:10))-1,1),"")</f>
        <v>Displacement from Russia-Ukraine conflict in Belarus</v>
      </c>
      <c r="B14" s="156" t="str">
        <f>VLOOKUP(A14,Lists!$B$2:$G$200,2,FALSE)</f>
        <v>BLR002</v>
      </c>
      <c r="C14" s="156" t="str">
        <f>VLOOKUP(B14,'INFORM Severity - hidden'!$C$5:$D$200,2,FALSE)</f>
        <v>Belarus</v>
      </c>
      <c r="D14" s="156" t="str">
        <f>VLOOKUP(A14,Lists!$B$2:$G$200,3,FALSE)</f>
        <v>BLR</v>
      </c>
      <c r="E14" s="156" t="str">
        <f>VLOOKUP(A14,Lists!$B$2:$G$200,5,FALSE)</f>
        <v>Displacement,Conflict</v>
      </c>
      <c r="F14" s="161">
        <f t="shared" si="0"/>
        <v>1.8</v>
      </c>
      <c r="G14" s="162">
        <f t="shared" si="1"/>
        <v>2</v>
      </c>
      <c r="H14" s="162" t="str">
        <f t="shared" si="2"/>
        <v>Low</v>
      </c>
      <c r="I14" s="160" t="str">
        <f>INDEX(Trends!$D$3:$D$404,MATCH(B14,Trends!$C$3:$C$404,0))</f>
        <v>Decreasing</v>
      </c>
      <c r="J14" s="162" t="str">
        <f>VLOOKUP($B14,Reliability!$A$3:$I$300,9,FALSE)</f>
        <v>Very High</v>
      </c>
      <c r="K14" s="163">
        <f t="shared" si="3"/>
        <v>2.6</v>
      </c>
      <c r="L14" s="163">
        <f>VLOOKUP($B14,'Impact of the crisis'!$C$6:$N$300,12,FALSE)</f>
        <v>4.3</v>
      </c>
      <c r="M14" s="163">
        <f>VLOOKUP($B14,'Impact of the crisis'!$C$6:$AB$300,26,FALSE)</f>
        <v>1.3</v>
      </c>
      <c r="N14" s="163">
        <f>VLOOKUP($B14,'Conditions of people affected'!$C$6:$R$300,16,FALSE)</f>
        <v>1.1000000000000001</v>
      </c>
      <c r="O14" s="163">
        <f>VLOOKUP($B14,'Conditions of people affected'!$C$6:$R$300,9,FALSE)</f>
        <v>1.2</v>
      </c>
      <c r="P14" s="163">
        <f>VLOOKUP($B14,'Conditions of people affected'!$C$6:$R$300,15,FALSE)</f>
        <v>1</v>
      </c>
      <c r="Q14" s="163">
        <f t="shared" si="4"/>
        <v>2.2000000000000002</v>
      </c>
      <c r="R14" s="163">
        <f>VLOOKUP($B14,'Complexity of the crisis'!$C$6:$AN$300,22,FALSE)</f>
        <v>2.2999999999999998</v>
      </c>
      <c r="S14" s="164">
        <f>VLOOKUP($B14,'Complexity of the crisis'!$C$6:$AN$300,38,FALSE)</f>
        <v>2</v>
      </c>
      <c r="T14" s="159" t="str">
        <f>VLOOKUP(B14,Lists!$C$3:$E$300,3,FALSE)</f>
        <v>Europe</v>
      </c>
      <c r="U14" s="178">
        <f>VLOOKUP(B14,'INFORM Severity - hidden'!$C$5:$V$300,20,FALSE)</f>
        <v>45526</v>
      </c>
    </row>
    <row r="15" spans="1:21" x14ac:dyDescent="0.35">
      <c r="A15" s="155" t="str">
        <f t="array" ref="A15">IFERROR(INDEX(Lists!$B$2:$B$200,SMALL(IF(Lists!$H$2:$H$200="Yes",ROW(Lists!$B$2:$B$200)),ROW(11:11))-1,1),"")</f>
        <v>Country level Brazil</v>
      </c>
      <c r="B15" s="156" t="str">
        <f>VLOOKUP(A15,Lists!$B$2:$G$200,2,FALSE)</f>
        <v>BRA001</v>
      </c>
      <c r="C15" s="156" t="str">
        <f>VLOOKUP(B15,'INFORM Severity - hidden'!$C$5:$D$200,2,FALSE)</f>
        <v>Brazil</v>
      </c>
      <c r="D15" s="156" t="str">
        <f>VLOOKUP(A15,Lists!$B$2:$G$200,3,FALSE)</f>
        <v>BRA</v>
      </c>
      <c r="E15" s="156" t="str">
        <f>VLOOKUP(A15,Lists!$B$2:$G$200,5,FALSE)</f>
        <v>Displacement,Floods</v>
      </c>
      <c r="F15" s="161">
        <f t="shared" si="0"/>
        <v>2.5</v>
      </c>
      <c r="G15" s="162">
        <f t="shared" si="1"/>
        <v>3</v>
      </c>
      <c r="H15" s="162" t="str">
        <f t="shared" si="2"/>
        <v>Medium</v>
      </c>
      <c r="I15" s="160" t="str">
        <f>INDEX(Trends!$D$3:$D$404,MATCH(B15,Trends!$C$3:$C$404,0))</f>
        <v>Increasing</v>
      </c>
      <c r="J15" s="162" t="str">
        <f>VLOOKUP($B15,Reliability!$A$3:$I$300,9,FALSE)</f>
        <v>Very High</v>
      </c>
      <c r="K15" s="163">
        <f t="shared" si="3"/>
        <v>3.2</v>
      </c>
      <c r="L15" s="163">
        <f>VLOOKUP($B15,'Impact of the crisis'!$C$6:$N$300,12,FALSE)</f>
        <v>4.5</v>
      </c>
      <c r="M15" s="163">
        <f>VLOOKUP($B15,'Impact of the crisis'!$C$6:$AB$300,26,FALSE)</f>
        <v>2.2000000000000002</v>
      </c>
      <c r="N15" s="163">
        <f>VLOOKUP($B15,'Conditions of people affected'!$C$6:$R$300,16,FALSE)</f>
        <v>2.2000000000000002</v>
      </c>
      <c r="O15" s="163">
        <f>VLOOKUP($B15,'Conditions of people affected'!$C$6:$R$300,9,FALSE)</f>
        <v>3.4</v>
      </c>
      <c r="P15" s="163">
        <f>VLOOKUP($B15,'Conditions of people affected'!$C$6:$R$300,15,FALSE)</f>
        <v>1</v>
      </c>
      <c r="Q15" s="163">
        <f t="shared" si="4"/>
        <v>2.5</v>
      </c>
      <c r="R15" s="163">
        <f>VLOOKUP($B15,'Complexity of the crisis'!$C$6:$AN$300,22,FALSE)</f>
        <v>1.9</v>
      </c>
      <c r="S15" s="164">
        <f>VLOOKUP($B15,'Complexity of the crisis'!$C$6:$AN$300,38,FALSE)</f>
        <v>3</v>
      </c>
      <c r="T15" s="159" t="str">
        <f>VLOOKUP(B15,Lists!$C$3:$E$300,3,FALSE)</f>
        <v>Americas</v>
      </c>
      <c r="U15" s="178">
        <f>VLOOKUP(B15,'INFORM Severity - hidden'!$C$5:$V$300,20,FALSE)</f>
        <v>45504</v>
      </c>
    </row>
    <row r="16" spans="1:21" x14ac:dyDescent="0.35">
      <c r="A16" s="155" t="str">
        <f t="array" ref="A16">IFERROR(INDEX(Lists!$B$2:$B$200,SMALL(IF(Lists!$H$2:$H$200="Yes",ROW(Lists!$B$2:$B$200)),ROW(12:12))-1,1),"")</f>
        <v>Complex crisis in CAR</v>
      </c>
      <c r="B16" s="156" t="str">
        <f>VLOOKUP(A16,Lists!$B$2:$G$200,2,FALSE)</f>
        <v>CAF001</v>
      </c>
      <c r="C16" s="156" t="str">
        <f>VLOOKUP(B16,'INFORM Severity - hidden'!$C$5:$D$200,2,FALSE)</f>
        <v>CAR</v>
      </c>
      <c r="D16" s="156" t="str">
        <f>VLOOKUP(A16,Lists!$B$2:$G$200,3,FALSE)</f>
        <v>CAF</v>
      </c>
      <c r="E16" s="156" t="str">
        <f>VLOOKUP(A16,Lists!$B$2:$G$200,5,FALSE)</f>
        <v>Conflict,Displacement</v>
      </c>
      <c r="F16" s="161">
        <f t="shared" si="0"/>
        <v>4.0999999999999996</v>
      </c>
      <c r="G16" s="162">
        <f t="shared" si="1"/>
        <v>5</v>
      </c>
      <c r="H16" s="162" t="str">
        <f t="shared" si="2"/>
        <v>Very High</v>
      </c>
      <c r="I16" s="160" t="str">
        <f>INDEX(Trends!$D$3:$D$404,MATCH(B16,Trends!$C$3:$C$404,0))</f>
        <v>Stable</v>
      </c>
      <c r="J16" s="162" t="str">
        <f>VLOOKUP($B16,Reliability!$A$3:$I$300,9,FALSE)</f>
        <v>Very High</v>
      </c>
      <c r="K16" s="163">
        <f t="shared" si="3"/>
        <v>4.2</v>
      </c>
      <c r="L16" s="163">
        <f>VLOOKUP($B16,'Impact of the crisis'!$C$6:$N$300,12,FALSE)</f>
        <v>4.4000000000000004</v>
      </c>
      <c r="M16" s="163">
        <f>VLOOKUP($B16,'Impact of the crisis'!$C$6:$AB$300,26,FALSE)</f>
        <v>4.0999999999999996</v>
      </c>
      <c r="N16" s="163">
        <f>VLOOKUP($B16,'Conditions of people affected'!$C$6:$R$300,16,FALSE)</f>
        <v>4.05</v>
      </c>
      <c r="O16" s="163">
        <f>VLOOKUP($B16,'Conditions of people affected'!$C$6:$R$300,9,FALSE)</f>
        <v>4.0999999999999996</v>
      </c>
      <c r="P16" s="163">
        <f>VLOOKUP($B16,'Conditions of people affected'!$C$6:$R$300,15,FALSE)</f>
        <v>4</v>
      </c>
      <c r="Q16" s="163">
        <f t="shared" si="4"/>
        <v>4</v>
      </c>
      <c r="R16" s="163">
        <f>VLOOKUP($B16,'Complexity of the crisis'!$C$6:$AN$300,22,FALSE)</f>
        <v>4</v>
      </c>
      <c r="S16" s="164">
        <f>VLOOKUP($B16,'Complexity of the crisis'!$C$6:$AN$300,38,FALSE)</f>
        <v>4</v>
      </c>
      <c r="T16" s="159" t="str">
        <f>VLOOKUP(B16,Lists!$C$3:$E$300,3,FALSE)</f>
        <v>Africa</v>
      </c>
      <c r="U16" s="178">
        <f>VLOOKUP(B16,'INFORM Severity - hidden'!$C$5:$V$300,20,FALSE)</f>
        <v>45531</v>
      </c>
    </row>
    <row r="17" spans="1:21" x14ac:dyDescent="0.35">
      <c r="A17" s="155" t="str">
        <f t="array" ref="A17">IFERROR(INDEX(Lists!$B$2:$B$200,SMALL(IF(Lists!$H$2:$H$200="Yes",ROW(Lists!$B$2:$B$200)),ROW(13:13))-1,1),"")</f>
        <v>Venezuela displacement in Chile</v>
      </c>
      <c r="B17" s="156" t="str">
        <f>VLOOKUP(A17,Lists!$B$2:$G$200,2,FALSE)</f>
        <v>CHL002</v>
      </c>
      <c r="C17" s="156" t="str">
        <f>VLOOKUP(B17,'INFORM Severity - hidden'!$C$5:$D$200,2,FALSE)</f>
        <v>Chile</v>
      </c>
      <c r="D17" s="156" t="str">
        <f>VLOOKUP(A17,Lists!$B$2:$G$200,3,FALSE)</f>
        <v>CHL</v>
      </c>
      <c r="E17" s="156" t="str">
        <f>VLOOKUP(A17,Lists!$B$2:$G$200,5,FALSE)</f>
        <v>Displacement</v>
      </c>
      <c r="F17" s="161">
        <f t="shared" si="0"/>
        <v>2.5</v>
      </c>
      <c r="G17" s="162">
        <f t="shared" si="1"/>
        <v>3</v>
      </c>
      <c r="H17" s="162" t="str">
        <f t="shared" si="2"/>
        <v>Medium</v>
      </c>
      <c r="I17" s="160" t="str">
        <f>INDEX(Trends!$D$3:$D$404,MATCH(B17,Trends!$C$3:$C$404,0))</f>
        <v>Stable</v>
      </c>
      <c r="J17" s="162" t="str">
        <f>VLOOKUP($B17,Reliability!$A$3:$I$300,9,FALSE)</f>
        <v>Very High</v>
      </c>
      <c r="K17" s="163">
        <f t="shared" si="3"/>
        <v>3.7</v>
      </c>
      <c r="L17" s="163">
        <f>VLOOKUP($B17,'Impact of the crisis'!$C$6:$N$300,12,FALSE)</f>
        <v>4.8</v>
      </c>
      <c r="M17" s="163">
        <f>VLOOKUP($B17,'Impact of the crisis'!$C$6:$AB$300,26,FALSE)</f>
        <v>2.9</v>
      </c>
      <c r="N17" s="163">
        <f>VLOOKUP($B17,'Conditions of people affected'!$C$6:$R$300,16,FALSE)</f>
        <v>2.2000000000000002</v>
      </c>
      <c r="O17" s="163">
        <f>VLOOKUP($B17,'Conditions of people affected'!$C$6:$R$300,9,FALSE)</f>
        <v>2.4</v>
      </c>
      <c r="P17" s="163">
        <f>VLOOKUP($B17,'Conditions of people affected'!$C$6:$R$300,15,FALSE)</f>
        <v>2</v>
      </c>
      <c r="Q17" s="163">
        <f t="shared" si="4"/>
        <v>1.9</v>
      </c>
      <c r="R17" s="163">
        <f>VLOOKUP($B17,'Complexity of the crisis'!$C$6:$AN$300,22,FALSE)</f>
        <v>1.2</v>
      </c>
      <c r="S17" s="164">
        <f>VLOOKUP($B17,'Complexity of the crisis'!$C$6:$AN$300,38,FALSE)</f>
        <v>2.5</v>
      </c>
      <c r="T17" s="159" t="str">
        <f>VLOOKUP(B17,Lists!$C$3:$E$300,3,FALSE)</f>
        <v>Americas</v>
      </c>
      <c r="U17" s="178">
        <f>VLOOKUP(B17,'INFORM Severity - hidden'!$C$5:$V$300,20,FALSE)</f>
        <v>45530</v>
      </c>
    </row>
    <row r="18" spans="1:21" x14ac:dyDescent="0.35">
      <c r="A18" s="155" t="str">
        <f t="array" ref="A18">IFERROR(INDEX(Lists!$B$2:$B$200,SMALL(IF(Lists!$H$2:$H$200="Yes",ROW(Lists!$B$2:$B$200)),ROW(14:14))-1,1),"")</f>
        <v>Multiple crises in Cameroon</v>
      </c>
      <c r="B18" s="156" t="str">
        <f>VLOOKUP(A18,Lists!$B$2:$G$200,2,FALSE)</f>
        <v>CMR001</v>
      </c>
      <c r="C18" s="156" t="str">
        <f>VLOOKUP(B18,'INFORM Severity - hidden'!$C$5:$D$200,2,FALSE)</f>
        <v>Cameroon</v>
      </c>
      <c r="D18" s="156" t="str">
        <f>VLOOKUP(A18,Lists!$B$2:$G$200,3,FALSE)</f>
        <v>CMR</v>
      </c>
      <c r="E18" s="156" t="str">
        <f>VLOOKUP(A18,Lists!$B$2:$G$200,5,FALSE)</f>
        <v>Conflict,Displacement</v>
      </c>
      <c r="F18" s="161">
        <f t="shared" si="0"/>
        <v>3.8</v>
      </c>
      <c r="G18" s="162">
        <f t="shared" si="1"/>
        <v>4</v>
      </c>
      <c r="H18" s="162" t="str">
        <f t="shared" si="2"/>
        <v>High</v>
      </c>
      <c r="I18" s="160" t="str">
        <f>INDEX(Trends!$D$3:$D$404,MATCH(B18,Trends!$C$3:$C$404,0))</f>
        <v>Decreasing</v>
      </c>
      <c r="J18" s="162" t="str">
        <f>VLOOKUP($B18,Reliability!$A$3:$I$300,9,FALSE)</f>
        <v>Very High</v>
      </c>
      <c r="K18" s="163">
        <f t="shared" si="3"/>
        <v>4.0999999999999996</v>
      </c>
      <c r="L18" s="163">
        <f>VLOOKUP($B18,'Impact of the crisis'!$C$6:$N$300,12,FALSE)</f>
        <v>4.5</v>
      </c>
      <c r="M18" s="163">
        <f>VLOOKUP($B18,'Impact of the crisis'!$C$6:$AB$300,26,FALSE)</f>
        <v>3.8</v>
      </c>
      <c r="N18" s="163">
        <f>VLOOKUP($B18,'Conditions of people affected'!$C$6:$R$300,16,FALSE)</f>
        <v>3.6</v>
      </c>
      <c r="O18" s="163">
        <f>VLOOKUP($B18,'Conditions of people affected'!$C$6:$R$300,9,FALSE)</f>
        <v>4.2</v>
      </c>
      <c r="P18" s="163">
        <f>VLOOKUP($B18,'Conditions of people affected'!$C$6:$R$300,15,FALSE)</f>
        <v>3</v>
      </c>
      <c r="Q18" s="163">
        <f t="shared" si="4"/>
        <v>3.9</v>
      </c>
      <c r="R18" s="163">
        <f>VLOOKUP($B18,'Complexity of the crisis'!$C$6:$AN$300,22,FALSE)</f>
        <v>3.8</v>
      </c>
      <c r="S18" s="164">
        <f>VLOOKUP($B18,'Complexity of the crisis'!$C$6:$AN$300,38,FALSE)</f>
        <v>4</v>
      </c>
      <c r="T18" s="159" t="str">
        <f>VLOOKUP(B18,Lists!$C$3:$E$300,3,FALSE)</f>
        <v>Africa</v>
      </c>
      <c r="U18" s="178">
        <f>VLOOKUP(B18,'INFORM Severity - hidden'!$C$5:$V$300,20,FALSE)</f>
        <v>45531</v>
      </c>
    </row>
    <row r="19" spans="1:21" x14ac:dyDescent="0.35">
      <c r="A19" s="155" t="str">
        <f t="array" ref="A19">IFERROR(INDEX(Lists!$B$2:$B$200,SMALL(IF(Lists!$H$2:$H$200="Yes",ROW(Lists!$B$2:$B$200)),ROW(15:15))-1,1),"")</f>
        <v>Complex crisis in DRC</v>
      </c>
      <c r="B19" s="156" t="str">
        <f>VLOOKUP(A19,Lists!$B$2:$G$200,2,FALSE)</f>
        <v>COD001</v>
      </c>
      <c r="C19" s="156" t="str">
        <f>VLOOKUP(B19,'INFORM Severity - hidden'!$C$5:$D$200,2,FALSE)</f>
        <v>DRC</v>
      </c>
      <c r="D19" s="156" t="str">
        <f>VLOOKUP(A19,Lists!$B$2:$G$200,3,FALSE)</f>
        <v>COD</v>
      </c>
      <c r="E19" s="156" t="str">
        <f>VLOOKUP(A19,Lists!$B$2:$G$200,5,FALSE)</f>
        <v>Conflict,Displacement,Socio-political</v>
      </c>
      <c r="F19" s="161">
        <f t="shared" si="0"/>
        <v>4.4000000000000004</v>
      </c>
      <c r="G19" s="162">
        <f t="shared" si="1"/>
        <v>5</v>
      </c>
      <c r="H19" s="162" t="str">
        <f t="shared" si="2"/>
        <v>Very High</v>
      </c>
      <c r="I19" s="160" t="str">
        <f>INDEX(Trends!$D$3:$D$404,MATCH(B19,Trends!$C$3:$C$404,0))</f>
        <v>Increasing</v>
      </c>
      <c r="J19" s="162" t="str">
        <f>VLOOKUP($B19,Reliability!$A$3:$I$300,9,FALSE)</f>
        <v>Very High</v>
      </c>
      <c r="K19" s="163">
        <f t="shared" si="3"/>
        <v>4.5</v>
      </c>
      <c r="L19" s="163">
        <f>VLOOKUP($B19,'Impact of the crisis'!$C$6:$N$300,12,FALSE)</f>
        <v>5</v>
      </c>
      <c r="M19" s="163">
        <f>VLOOKUP($B19,'Impact of the crisis'!$C$6:$AB$300,26,FALSE)</f>
        <v>4.0999999999999996</v>
      </c>
      <c r="N19" s="163">
        <f>VLOOKUP($B19,'Conditions of people affected'!$C$6:$R$300,16,FALSE)</f>
        <v>4.5</v>
      </c>
      <c r="O19" s="163">
        <f>VLOOKUP($B19,'Conditions of people affected'!$C$6:$R$300,9,FALSE)</f>
        <v>5</v>
      </c>
      <c r="P19" s="163">
        <f>VLOOKUP($B19,'Conditions of people affected'!$C$6:$R$300,15,FALSE)</f>
        <v>4</v>
      </c>
      <c r="Q19" s="163">
        <f t="shared" si="4"/>
        <v>4.2</v>
      </c>
      <c r="R19" s="163">
        <f>VLOOKUP($B19,'Complexity of the crisis'!$C$6:$AN$300,22,FALSE)</f>
        <v>4.3</v>
      </c>
      <c r="S19" s="164">
        <f>VLOOKUP($B19,'Complexity of the crisis'!$C$6:$AN$300,38,FALSE)</f>
        <v>4</v>
      </c>
      <c r="T19" s="159" t="str">
        <f>VLOOKUP(B19,Lists!$C$3:$E$300,3,FALSE)</f>
        <v>Africa</v>
      </c>
      <c r="U19" s="178">
        <f>VLOOKUP(B19,'INFORM Severity - hidden'!$C$5:$V$300,20,FALSE)</f>
        <v>45531</v>
      </c>
    </row>
    <row r="20" spans="1:21" x14ac:dyDescent="0.35">
      <c r="A20" s="155" t="str">
        <f t="array" ref="A20">IFERROR(INDEX(Lists!$B$2:$B$200,SMALL(IF(Lists!$H$2:$H$200="Yes",ROW(Lists!$B$2:$B$200)),ROW(16:16))-1,1),"")</f>
        <v>Complex crisis in Congo</v>
      </c>
      <c r="B20" s="156" t="str">
        <f>VLOOKUP(A20,Lists!$B$2:$G$200,2,FALSE)</f>
        <v>COG001</v>
      </c>
      <c r="C20" s="156" t="str">
        <f>VLOOKUP(B20,'INFORM Severity - hidden'!$C$5:$D$200,2,FALSE)</f>
        <v>Congo</v>
      </c>
      <c r="D20" s="156" t="str">
        <f>VLOOKUP(A20,Lists!$B$2:$G$200,3,FALSE)</f>
        <v>COG</v>
      </c>
      <c r="E20" s="156" t="str">
        <f>VLOOKUP(A20,Lists!$B$2:$G$200,5,FALSE)</f>
        <v>Conflict</v>
      </c>
      <c r="F20" s="161">
        <f t="shared" si="0"/>
        <v>2.7</v>
      </c>
      <c r="G20" s="162">
        <f t="shared" si="1"/>
        <v>3</v>
      </c>
      <c r="H20" s="162" t="str">
        <f t="shared" si="2"/>
        <v>Medium</v>
      </c>
      <c r="I20" s="160" t="str">
        <f>INDEX(Trends!$D$3:$D$404,MATCH(B20,Trends!$C$3:$C$404,0))</f>
        <v>Increasing</v>
      </c>
      <c r="J20" s="162" t="str">
        <f>VLOOKUP($B20,Reliability!$A$3:$I$300,9,FALSE)</f>
        <v>Very High</v>
      </c>
      <c r="K20" s="163">
        <f t="shared" si="3"/>
        <v>2.9</v>
      </c>
      <c r="L20" s="163">
        <f>VLOOKUP($B20,'Impact of the crisis'!$C$6:$N$300,12,FALSE)</f>
        <v>4.2</v>
      </c>
      <c r="M20" s="163">
        <f>VLOOKUP($B20,'Impact of the crisis'!$C$6:$AB$300,26,FALSE)</f>
        <v>2</v>
      </c>
      <c r="N20" s="163">
        <f>VLOOKUP($B20,'Conditions of people affected'!$C$6:$R$300,16,FALSE)</f>
        <v>2.95</v>
      </c>
      <c r="O20" s="163">
        <f>VLOOKUP($B20,'Conditions of people affected'!$C$6:$R$300,9,FALSE)</f>
        <v>2.9</v>
      </c>
      <c r="P20" s="163">
        <f>VLOOKUP($B20,'Conditions of people affected'!$C$6:$R$300,15,FALSE)</f>
        <v>3</v>
      </c>
      <c r="Q20" s="163">
        <f t="shared" si="4"/>
        <v>2.2999999999999998</v>
      </c>
      <c r="R20" s="163">
        <f>VLOOKUP($B20,'Complexity of the crisis'!$C$6:$AN$300,22,FALSE)</f>
        <v>2.6</v>
      </c>
      <c r="S20" s="164">
        <f>VLOOKUP($B20,'Complexity of the crisis'!$C$6:$AN$300,38,FALSE)</f>
        <v>2</v>
      </c>
      <c r="T20" s="159" t="str">
        <f>VLOOKUP(B20,Lists!$C$3:$E$300,3,FALSE)</f>
        <v>Africa</v>
      </c>
      <c r="U20" s="178">
        <f>VLOOKUP(B20,'INFORM Severity - hidden'!$C$5:$V$300,20,FALSE)</f>
        <v>45531</v>
      </c>
    </row>
    <row r="21" spans="1:21" x14ac:dyDescent="0.35">
      <c r="A21" s="155" t="str">
        <f t="array" ref="A21">IFERROR(INDEX(Lists!$B$2:$B$200,SMALL(IF(Lists!$H$2:$H$200="Yes",ROW(Lists!$B$2:$B$200)),ROW(17:17))-1,1),"")</f>
        <v>Complex crisis in Colombia</v>
      </c>
      <c r="B21" s="156" t="str">
        <f>VLOOKUP(A21,Lists!$B$2:$G$200,2,FALSE)</f>
        <v>COL001</v>
      </c>
      <c r="C21" s="156" t="str">
        <f>VLOOKUP(B21,'INFORM Severity - hidden'!$C$5:$D$200,2,FALSE)</f>
        <v>Colombia</v>
      </c>
      <c r="D21" s="156" t="str">
        <f>VLOOKUP(A21,Lists!$B$2:$G$200,3,FALSE)</f>
        <v>COL</v>
      </c>
      <c r="E21" s="156" t="str">
        <f>VLOOKUP(A21,Lists!$B$2:$G$200,5,FALSE)</f>
        <v>Socio-political,Conflict,Violence,Floods,Displacement</v>
      </c>
      <c r="F21" s="161">
        <f t="shared" si="0"/>
        <v>4.0999999999999996</v>
      </c>
      <c r="G21" s="162">
        <f t="shared" si="1"/>
        <v>5</v>
      </c>
      <c r="H21" s="162" t="str">
        <f t="shared" si="2"/>
        <v>Very High</v>
      </c>
      <c r="I21" s="160" t="str">
        <f>INDEX(Trends!$D$3:$D$404,MATCH(B21,Trends!$C$3:$C$404,0))</f>
        <v>Increasing</v>
      </c>
      <c r="J21" s="162" t="str">
        <f>VLOOKUP($B21,Reliability!$A$3:$I$300,9,FALSE)</f>
        <v>Very High</v>
      </c>
      <c r="K21" s="163">
        <f t="shared" si="3"/>
        <v>4.3</v>
      </c>
      <c r="L21" s="163">
        <f>VLOOKUP($B21,'Impact of the crisis'!$C$6:$N$300,12,FALSE)</f>
        <v>5</v>
      </c>
      <c r="M21" s="163">
        <f>VLOOKUP($B21,'Impact of the crisis'!$C$6:$AB$300,26,FALSE)</f>
        <v>3.9</v>
      </c>
      <c r="N21" s="163">
        <f>VLOOKUP($B21,'Conditions of people affected'!$C$6:$R$300,16,FALSE)</f>
        <v>4.5</v>
      </c>
      <c r="O21" s="163">
        <f>VLOOKUP($B21,'Conditions of people affected'!$C$6:$R$300,9,FALSE)</f>
        <v>5</v>
      </c>
      <c r="P21" s="163">
        <f>VLOOKUP($B21,'Conditions of people affected'!$C$6:$R$300,15,FALSE)</f>
        <v>4</v>
      </c>
      <c r="Q21" s="163">
        <f t="shared" si="4"/>
        <v>3.2</v>
      </c>
      <c r="R21" s="163">
        <f>VLOOKUP($B21,'Complexity of the crisis'!$C$6:$AN$300,22,FALSE)</f>
        <v>2.9</v>
      </c>
      <c r="S21" s="164">
        <f>VLOOKUP($B21,'Complexity of the crisis'!$C$6:$AN$300,38,FALSE)</f>
        <v>3.5</v>
      </c>
      <c r="T21" s="159" t="str">
        <f>VLOOKUP(B21,Lists!$C$3:$E$300,3,FALSE)</f>
        <v>Americas</v>
      </c>
      <c r="U21" s="178">
        <f>VLOOKUP(B21,'INFORM Severity - hidden'!$C$5:$V$300,20,FALSE)</f>
        <v>45530</v>
      </c>
    </row>
    <row r="22" spans="1:21" x14ac:dyDescent="0.35">
      <c r="A22" s="155" t="str">
        <f t="array" ref="A22">IFERROR(INDEX(Lists!$B$2:$B$200,SMALL(IF(Lists!$H$2:$H$200="Yes",ROW(Lists!$B$2:$B$200)),ROW(18:18))-1,1),"")</f>
        <v>Nicaraguan refugees in Costa Rica</v>
      </c>
      <c r="B22" s="156" t="str">
        <f>VLOOKUP(A22,Lists!$B$2:$G$200,2,FALSE)</f>
        <v>CRI002</v>
      </c>
      <c r="C22" s="156" t="str">
        <f>VLOOKUP(B22,'INFORM Severity - hidden'!$C$5:$D$200,2,FALSE)</f>
        <v>Costa Rica</v>
      </c>
      <c r="D22" s="156" t="str">
        <f>VLOOKUP(A22,Lists!$B$2:$G$200,3,FALSE)</f>
        <v>CRI</v>
      </c>
      <c r="E22" s="156" t="str">
        <f>VLOOKUP(A22,Lists!$B$2:$G$200,5,FALSE)</f>
        <v>Displacement</v>
      </c>
      <c r="F22" s="161">
        <f t="shared" si="0"/>
        <v>2.2000000000000002</v>
      </c>
      <c r="G22" s="162">
        <f t="shared" si="1"/>
        <v>3</v>
      </c>
      <c r="H22" s="162" t="str">
        <f t="shared" si="2"/>
        <v>Medium</v>
      </c>
      <c r="I22" s="160" t="str">
        <f>INDEX(Trends!$D$3:$D$404,MATCH(B22,Trends!$C$3:$C$404,0))</f>
        <v>Stable</v>
      </c>
      <c r="J22" s="162" t="str">
        <f>VLOOKUP($B22,Reliability!$A$3:$I$300,9,FALSE)</f>
        <v>High</v>
      </c>
      <c r="K22" s="163">
        <f t="shared" si="3"/>
        <v>2.4</v>
      </c>
      <c r="L22" s="163">
        <f>VLOOKUP($B22,'Impact of the crisis'!$C$6:$N$300,12,FALSE)</f>
        <v>1</v>
      </c>
      <c r="M22" s="163">
        <f>VLOOKUP($B22,'Impact of the crisis'!$C$6:$AB$300,26,FALSE)</f>
        <v>2.9</v>
      </c>
      <c r="N22" s="163">
        <f>VLOOKUP($B22,'Conditions of people affected'!$C$6:$R$300,16,FALSE)</f>
        <v>2.65</v>
      </c>
      <c r="O22" s="163">
        <f>VLOOKUP($B22,'Conditions of people affected'!$C$6:$R$300,9,FALSE)</f>
        <v>2.2999999999999998</v>
      </c>
      <c r="P22" s="163">
        <f>VLOOKUP($B22,'Conditions of people affected'!$C$6:$R$300,15,FALSE)</f>
        <v>3</v>
      </c>
      <c r="Q22" s="163">
        <f t="shared" si="4"/>
        <v>1.5</v>
      </c>
      <c r="R22" s="163">
        <f>VLOOKUP($B22,'Complexity of the crisis'!$C$6:$AN$300,22,FALSE)</f>
        <v>1.4</v>
      </c>
      <c r="S22" s="164">
        <f>VLOOKUP($B22,'Complexity of the crisis'!$C$6:$AN$300,38,FALSE)</f>
        <v>1.5</v>
      </c>
      <c r="T22" s="159" t="str">
        <f>VLOOKUP(B22,Lists!$C$3:$E$300,3,FALSE)</f>
        <v>Americas</v>
      </c>
      <c r="U22" s="178">
        <f>VLOOKUP(B22,'INFORM Severity - hidden'!$C$5:$V$300,20,FALSE)</f>
        <v>45530</v>
      </c>
    </row>
    <row r="23" spans="1:21" x14ac:dyDescent="0.35">
      <c r="A23" s="155" t="str">
        <f t="array" ref="A23">IFERROR(INDEX(Lists!$B$2:$B$200,SMALL(IF(Lists!$H$2:$H$200="Yes",ROW(Lists!$B$2:$B$200)),ROW(19:19))-1,1),"")</f>
        <v>Displacement from Russia-Ukraine conflict in Czechia</v>
      </c>
      <c r="B23" s="156" t="str">
        <f>VLOOKUP(A23,Lists!$B$2:$G$200,2,FALSE)</f>
        <v>CZE002</v>
      </c>
      <c r="C23" s="156" t="str">
        <f>VLOOKUP(B23,'INFORM Severity - hidden'!$C$5:$D$200,2,FALSE)</f>
        <v>Czech Republic</v>
      </c>
      <c r="D23" s="156" t="str">
        <f>VLOOKUP(A23,Lists!$B$2:$G$200,3,FALSE)</f>
        <v>CZE</v>
      </c>
      <c r="E23" s="156" t="str">
        <f>VLOOKUP(A23,Lists!$B$2:$G$200,5,FALSE)</f>
        <v>Conflict,Displacement</v>
      </c>
      <c r="F23" s="161">
        <f t="shared" si="0"/>
        <v>1.8</v>
      </c>
      <c r="G23" s="162">
        <f t="shared" si="1"/>
        <v>2</v>
      </c>
      <c r="H23" s="162" t="str">
        <f t="shared" si="2"/>
        <v>Low</v>
      </c>
      <c r="I23" s="160" t="str">
        <f>INDEX(Trends!$D$3:$D$404,MATCH(B23,Trends!$C$3:$C$404,0))</f>
        <v>Stable</v>
      </c>
      <c r="J23" s="162" t="str">
        <f>VLOOKUP($B23,Reliability!$A$3:$I$300,9,FALSE)</f>
        <v>Very High</v>
      </c>
      <c r="K23" s="163">
        <f t="shared" si="3"/>
        <v>2.9</v>
      </c>
      <c r="L23" s="163">
        <f>VLOOKUP($B23,'Impact of the crisis'!$C$6:$N$300,12,FALSE)</f>
        <v>4.2</v>
      </c>
      <c r="M23" s="163">
        <f>VLOOKUP($B23,'Impact of the crisis'!$C$6:$AB$300,26,FALSE)</f>
        <v>2</v>
      </c>
      <c r="N23" s="163">
        <f>VLOOKUP($B23,'Conditions of people affected'!$C$6:$R$300,16,FALSE)</f>
        <v>1.8</v>
      </c>
      <c r="O23" s="163">
        <f>VLOOKUP($B23,'Conditions of people affected'!$C$6:$R$300,9,FALSE)</f>
        <v>2.6</v>
      </c>
      <c r="P23" s="163">
        <f>VLOOKUP($B23,'Conditions of people affected'!$C$6:$R$300,15,FALSE)</f>
        <v>1</v>
      </c>
      <c r="Q23" s="163">
        <f t="shared" si="4"/>
        <v>0.8</v>
      </c>
      <c r="R23" s="163">
        <f>VLOOKUP($B23,'Complexity of the crisis'!$C$6:$AN$300,22,FALSE)</f>
        <v>0.6</v>
      </c>
      <c r="S23" s="164">
        <f>VLOOKUP($B23,'Complexity of the crisis'!$C$6:$AN$300,38,FALSE)</f>
        <v>1</v>
      </c>
      <c r="T23" s="159" t="str">
        <f>VLOOKUP(B23,Lists!$C$3:$E$300,3,FALSE)</f>
        <v>Europe</v>
      </c>
      <c r="U23" s="178">
        <f>VLOOKUP(B23,'INFORM Severity - hidden'!$C$5:$V$300,20,FALSE)</f>
        <v>45526</v>
      </c>
    </row>
    <row r="24" spans="1:21" x14ac:dyDescent="0.35">
      <c r="A24" s="155" t="str">
        <f t="array" ref="A24">IFERROR(INDEX(Lists!$B$2:$B$200,SMALL(IF(Lists!$H$2:$H$200="Yes",ROW(Lists!$B$2:$B$200)),ROW(20:20))-1,1),"")</f>
        <v>Multiple crises in Djibouti</v>
      </c>
      <c r="B24" s="156" t="str">
        <f>VLOOKUP(A24,Lists!$B$2:$G$200,2,FALSE)</f>
        <v>DJI001</v>
      </c>
      <c r="C24" s="156" t="str">
        <f>VLOOKUP(B24,'INFORM Severity - hidden'!$C$5:$D$200,2,FALSE)</f>
        <v>Djibouti</v>
      </c>
      <c r="D24" s="156" t="str">
        <f>VLOOKUP(A24,Lists!$B$2:$G$200,3,FALSE)</f>
        <v>DJI</v>
      </c>
      <c r="E24" s="156" t="str">
        <f>VLOOKUP(A24,Lists!$B$2:$G$200,5,FALSE)</f>
        <v>Displacement,Drought</v>
      </c>
      <c r="F24" s="161">
        <f t="shared" si="0"/>
        <v>2.8</v>
      </c>
      <c r="G24" s="162">
        <f t="shared" si="1"/>
        <v>3</v>
      </c>
      <c r="H24" s="162" t="str">
        <f t="shared" si="2"/>
        <v>Medium</v>
      </c>
      <c r="I24" s="160" t="str">
        <f>INDEX(Trends!$D$3:$D$404,MATCH(B24,Trends!$C$3:$C$404,0))</f>
        <v>Decreasing</v>
      </c>
      <c r="J24" s="162" t="str">
        <f>VLOOKUP($B24,Reliability!$A$3:$I$300,9,FALSE)</f>
        <v>High</v>
      </c>
      <c r="K24" s="163">
        <f t="shared" si="3"/>
        <v>2.7</v>
      </c>
      <c r="L24" s="163">
        <f>VLOOKUP($B24,'Impact of the crisis'!$C$6:$N$300,12,FALSE)</f>
        <v>3.2</v>
      </c>
      <c r="M24" s="163">
        <f>VLOOKUP($B24,'Impact of the crisis'!$C$6:$AB$300,26,FALSE)</f>
        <v>2.5</v>
      </c>
      <c r="N24" s="163">
        <f>VLOOKUP($B24,'Conditions of people affected'!$C$6:$R$300,16,FALSE)</f>
        <v>2.75</v>
      </c>
      <c r="O24" s="163">
        <f>VLOOKUP($B24,'Conditions of people affected'!$C$6:$R$300,9,FALSE)</f>
        <v>2.5</v>
      </c>
      <c r="P24" s="163">
        <f>VLOOKUP($B24,'Conditions of people affected'!$C$6:$R$300,15,FALSE)</f>
        <v>3</v>
      </c>
      <c r="Q24" s="163">
        <f t="shared" si="4"/>
        <v>2.8</v>
      </c>
      <c r="R24" s="163">
        <f>VLOOKUP($B24,'Complexity of the crisis'!$C$6:$AN$300,22,FALSE)</f>
        <v>2.5</v>
      </c>
      <c r="S24" s="164">
        <f>VLOOKUP($B24,'Complexity of the crisis'!$C$6:$AN$300,38,FALSE)</f>
        <v>3</v>
      </c>
      <c r="T24" s="159" t="str">
        <f>VLOOKUP(B24,Lists!$C$3:$E$300,3,FALSE)</f>
        <v>Africa</v>
      </c>
      <c r="U24" s="178">
        <f>VLOOKUP(B24,'INFORM Severity - hidden'!$C$5:$V$300,20,FALSE)</f>
        <v>45528</v>
      </c>
    </row>
    <row r="25" spans="1:21" x14ac:dyDescent="0.35">
      <c r="A25" s="155" t="str">
        <f t="array" ref="A25">IFERROR(INDEX(Lists!$B$2:$B$200,SMALL(IF(Lists!$H$2:$H$200="Yes",ROW(Lists!$B$2:$B$200)),ROW(21:21))-1,1),"")</f>
        <v>Venezuela displacement in Dominican Republic</v>
      </c>
      <c r="B25" s="156" t="str">
        <f>VLOOKUP(A25,Lists!$B$2:$G$200,2,FALSE)</f>
        <v>DOM002</v>
      </c>
      <c r="C25" s="156" t="str">
        <f>VLOOKUP(B25,'INFORM Severity - hidden'!$C$5:$D$200,2,FALSE)</f>
        <v>Dominican Republic</v>
      </c>
      <c r="D25" s="156" t="str">
        <f>VLOOKUP(A25,Lists!$B$2:$G$200,3,FALSE)</f>
        <v>DOM</v>
      </c>
      <c r="E25" s="156" t="str">
        <f>VLOOKUP(A25,Lists!$B$2:$G$200,5,FALSE)</f>
        <v>Displacement</v>
      </c>
      <c r="F25" s="161">
        <f t="shared" si="0"/>
        <v>1.8</v>
      </c>
      <c r="G25" s="162">
        <f t="shared" si="1"/>
        <v>2</v>
      </c>
      <c r="H25" s="162" t="str">
        <f t="shared" si="2"/>
        <v>Low</v>
      </c>
      <c r="I25" s="160" t="str">
        <f>INDEX(Trends!$D$3:$D$404,MATCH(B25,Trends!$C$3:$C$404,0))</f>
        <v>Stable</v>
      </c>
      <c r="J25" s="162" t="str">
        <f>VLOOKUP($B25,Reliability!$A$3:$I$300,9,FALSE)</f>
        <v>High</v>
      </c>
      <c r="K25" s="163">
        <f t="shared" si="3"/>
        <v>3.2</v>
      </c>
      <c r="L25" s="163">
        <f>VLOOKUP($B25,'Impact of the crisis'!$C$6:$N$300,12,FALSE)</f>
        <v>4.0999999999999996</v>
      </c>
      <c r="M25" s="163">
        <f>VLOOKUP($B25,'Impact of the crisis'!$C$6:$AB$300,26,FALSE)</f>
        <v>2.7</v>
      </c>
      <c r="N25" s="163">
        <f>VLOOKUP($B25,'Conditions of people affected'!$C$6:$R$300,16,FALSE)</f>
        <v>1.4</v>
      </c>
      <c r="O25" s="163">
        <f>VLOOKUP($B25,'Conditions of people affected'!$C$6:$R$300,9,FALSE)</f>
        <v>1.8</v>
      </c>
      <c r="P25" s="163">
        <f>VLOOKUP($B25,'Conditions of people affected'!$C$6:$R$300,15,FALSE)</f>
        <v>1</v>
      </c>
      <c r="Q25" s="163">
        <f t="shared" si="4"/>
        <v>1.2</v>
      </c>
      <c r="R25" s="163">
        <f>VLOOKUP($B25,'Complexity of the crisis'!$C$6:$AN$300,22,FALSE)</f>
        <v>1.4</v>
      </c>
      <c r="S25" s="164">
        <f>VLOOKUP($B25,'Complexity of the crisis'!$C$6:$AN$300,38,FALSE)</f>
        <v>1</v>
      </c>
      <c r="T25" s="159" t="str">
        <f>VLOOKUP(B25,Lists!$C$3:$E$300,3,FALSE)</f>
        <v>Americas</v>
      </c>
      <c r="U25" s="178">
        <f>VLOOKUP(B25,'INFORM Severity - hidden'!$C$5:$V$300,20,FALSE)</f>
        <v>45530</v>
      </c>
    </row>
    <row r="26" spans="1:21" x14ac:dyDescent="0.35">
      <c r="A26" s="155" t="str">
        <f t="array" ref="A26">IFERROR(INDEX(Lists!$B$2:$B$200,SMALL(IF(Lists!$H$2:$H$200="Yes",ROW(Lists!$B$2:$B$200)),ROW(22:22))-1,1),"")</f>
        <v>Multiple crises in Algeria</v>
      </c>
      <c r="B26" s="156" t="str">
        <f>VLOOKUP(A26,Lists!$B$2:$G$200,2,FALSE)</f>
        <v>DZA004</v>
      </c>
      <c r="C26" s="156" t="str">
        <f>VLOOKUP(B26,'INFORM Severity - hidden'!$C$5:$D$200,2,FALSE)</f>
        <v>Algeria</v>
      </c>
      <c r="D26" s="156" t="str">
        <f>VLOOKUP(A26,Lists!$B$2:$G$200,3,FALSE)</f>
        <v>DZA</v>
      </c>
      <c r="E26" s="156" t="str">
        <f>VLOOKUP(A26,Lists!$B$2:$G$200,5,FALSE)</f>
        <v>Displacement</v>
      </c>
      <c r="F26" s="161">
        <f t="shared" si="0"/>
        <v>2.7</v>
      </c>
      <c r="G26" s="162">
        <f t="shared" si="1"/>
        <v>3</v>
      </c>
      <c r="H26" s="162" t="str">
        <f t="shared" si="2"/>
        <v>Medium</v>
      </c>
      <c r="I26" s="160" t="str">
        <f>INDEX(Trends!$D$3:$D$404,MATCH(B26,Trends!$C$3:$C$404,0))</f>
        <v>Stable</v>
      </c>
      <c r="J26" s="162" t="str">
        <f>VLOOKUP($B26,Reliability!$A$3:$I$300,9,FALSE)</f>
        <v>High</v>
      </c>
      <c r="K26" s="163">
        <f t="shared" si="3"/>
        <v>4</v>
      </c>
      <c r="L26" s="163">
        <f>VLOOKUP($B26,'Impact of the crisis'!$C$6:$N$300,12,FALSE)</f>
        <v>5</v>
      </c>
      <c r="M26" s="163">
        <f>VLOOKUP($B26,'Impact of the crisis'!$C$6:$AB$300,26,FALSE)</f>
        <v>3.3</v>
      </c>
      <c r="N26" s="163">
        <f>VLOOKUP($B26,'Conditions of people affected'!$C$6:$R$300,16,FALSE)</f>
        <v>1.85</v>
      </c>
      <c r="O26" s="163">
        <f>VLOOKUP($B26,'Conditions of people affected'!$C$6:$R$300,9,FALSE)</f>
        <v>2.7</v>
      </c>
      <c r="P26" s="163">
        <f>VLOOKUP($B26,'Conditions of people affected'!$C$6:$R$300,15,FALSE)</f>
        <v>1</v>
      </c>
      <c r="Q26" s="163">
        <f t="shared" si="4"/>
        <v>2.7</v>
      </c>
      <c r="R26" s="163">
        <f>VLOOKUP($B26,'Complexity of the crisis'!$C$6:$AN$300,22,FALSE)</f>
        <v>2.9</v>
      </c>
      <c r="S26" s="164">
        <f>VLOOKUP($B26,'Complexity of the crisis'!$C$6:$AN$300,38,FALSE)</f>
        <v>2.5</v>
      </c>
      <c r="T26" s="159" t="str">
        <f>VLOOKUP(B26,Lists!$C$3:$E$300,3,FALSE)</f>
        <v>Africa</v>
      </c>
      <c r="U26" s="178">
        <f>VLOOKUP(B26,'INFORM Severity - hidden'!$C$5:$V$300,20,FALSE)</f>
        <v>45530</v>
      </c>
    </row>
    <row r="27" spans="1:21" x14ac:dyDescent="0.35">
      <c r="A27" s="155" t="str">
        <f t="array" ref="A27">IFERROR(INDEX(Lists!$B$2:$B$200,SMALL(IF(Lists!$H$2:$H$200="Yes",ROW(Lists!$B$2:$B$200)),ROW(23:23))-1,1),"")</f>
        <v>Venezuela displacement in Ecuador</v>
      </c>
      <c r="B27" s="156" t="str">
        <f>VLOOKUP(A27,Lists!$B$2:$G$200,2,FALSE)</f>
        <v>ECU002</v>
      </c>
      <c r="C27" s="156" t="str">
        <f>VLOOKUP(B27,'INFORM Severity - hidden'!$C$5:$D$200,2,FALSE)</f>
        <v>Ecuador</v>
      </c>
      <c r="D27" s="156" t="str">
        <f>VLOOKUP(A27,Lists!$B$2:$G$200,3,FALSE)</f>
        <v>ECU</v>
      </c>
      <c r="E27" s="156" t="str">
        <f>VLOOKUP(A27,Lists!$B$2:$G$200,5,FALSE)</f>
        <v>Displacement</v>
      </c>
      <c r="F27" s="161">
        <f t="shared" si="0"/>
        <v>2.7</v>
      </c>
      <c r="G27" s="162">
        <f t="shared" si="1"/>
        <v>3</v>
      </c>
      <c r="H27" s="162" t="str">
        <f t="shared" si="2"/>
        <v>Medium</v>
      </c>
      <c r="I27" s="160" t="str">
        <f>INDEX(Trends!$D$3:$D$404,MATCH(B27,Trends!$C$3:$C$404,0))</f>
        <v>Stable</v>
      </c>
      <c r="J27" s="162" t="str">
        <f>VLOOKUP($B27,Reliability!$A$3:$I$300,9,FALSE)</f>
        <v>Very High</v>
      </c>
      <c r="K27" s="163">
        <f t="shared" si="3"/>
        <v>3.3</v>
      </c>
      <c r="L27" s="163">
        <f>VLOOKUP($B27,'Impact of the crisis'!$C$6:$N$300,12,FALSE)</f>
        <v>4.5999999999999996</v>
      </c>
      <c r="M27" s="163">
        <f>VLOOKUP($B27,'Impact of the crisis'!$C$6:$AB$300,26,FALSE)</f>
        <v>2.4</v>
      </c>
      <c r="N27" s="163">
        <f>VLOOKUP($B27,'Conditions of people affected'!$C$6:$R$300,16,FALSE)</f>
        <v>2.5499999999999998</v>
      </c>
      <c r="O27" s="163">
        <f>VLOOKUP($B27,'Conditions of people affected'!$C$6:$R$300,9,FALSE)</f>
        <v>3.1</v>
      </c>
      <c r="P27" s="163">
        <f>VLOOKUP($B27,'Conditions of people affected'!$C$6:$R$300,15,FALSE)</f>
        <v>2</v>
      </c>
      <c r="Q27" s="163">
        <f t="shared" si="4"/>
        <v>2.2999999999999998</v>
      </c>
      <c r="R27" s="163">
        <f>VLOOKUP($B27,'Complexity of the crisis'!$C$6:$AN$300,22,FALSE)</f>
        <v>2.1</v>
      </c>
      <c r="S27" s="164">
        <f>VLOOKUP($B27,'Complexity of the crisis'!$C$6:$AN$300,38,FALSE)</f>
        <v>2.5</v>
      </c>
      <c r="T27" s="159" t="str">
        <f>VLOOKUP(B27,Lists!$C$3:$E$300,3,FALSE)</f>
        <v>Americas</v>
      </c>
      <c r="U27" s="178">
        <f>VLOOKUP(B27,'INFORM Severity - hidden'!$C$5:$V$300,20,FALSE)</f>
        <v>45530</v>
      </c>
    </row>
    <row r="28" spans="1:21" x14ac:dyDescent="0.35">
      <c r="A28" s="155" t="str">
        <f t="array" ref="A28">IFERROR(INDEX(Lists!$B$2:$B$200,SMALL(IF(Lists!$H$2:$H$200="Yes",ROW(Lists!$B$2:$B$200)),ROW(24:24))-1,1),"")</f>
        <v>Refugees in Egypt</v>
      </c>
      <c r="B28" s="156" t="str">
        <f>VLOOKUP(A28,Lists!$B$2:$G$200,2,FALSE)</f>
        <v>EGY004</v>
      </c>
      <c r="C28" s="156" t="str">
        <f>VLOOKUP(B28,'INFORM Severity - hidden'!$C$5:$D$200,2,FALSE)</f>
        <v>Egypt</v>
      </c>
      <c r="D28" s="156" t="str">
        <f>VLOOKUP(A28,Lists!$B$2:$G$200,3,FALSE)</f>
        <v>EGY</v>
      </c>
      <c r="E28" s="156" t="str">
        <f>VLOOKUP(A28,Lists!$B$2:$G$200,5,FALSE)</f>
        <v>Displacement,Conflict</v>
      </c>
      <c r="F28" s="161">
        <f t="shared" si="0"/>
        <v>2.4</v>
      </c>
      <c r="G28" s="162">
        <f t="shared" si="1"/>
        <v>3</v>
      </c>
      <c r="H28" s="162" t="str">
        <f t="shared" si="2"/>
        <v>Medium</v>
      </c>
      <c r="I28" s="160" t="str">
        <f>INDEX(Trends!$D$3:$D$404,MATCH(B28,Trends!$C$3:$C$404,0))</f>
        <v>Increasing</v>
      </c>
      <c r="J28" s="162" t="str">
        <f>VLOOKUP($B28,Reliability!$A$3:$I$300,9,FALSE)</f>
        <v>High</v>
      </c>
      <c r="K28" s="163">
        <f t="shared" si="3"/>
        <v>3</v>
      </c>
      <c r="L28" s="163">
        <f>VLOOKUP($B28,'Impact of the crisis'!$C$6:$N$300,12,FALSE)</f>
        <v>3.9</v>
      </c>
      <c r="M28" s="163">
        <f>VLOOKUP($B28,'Impact of the crisis'!$C$6:$AB$300,26,FALSE)</f>
        <v>2.4</v>
      </c>
      <c r="N28" s="163">
        <f>VLOOKUP($B28,'Conditions of people affected'!$C$6:$R$300,16,FALSE)</f>
        <v>2.0499999999999998</v>
      </c>
      <c r="O28" s="163">
        <f>VLOOKUP($B28,'Conditions of people affected'!$C$6:$R$300,9,FALSE)</f>
        <v>3.1</v>
      </c>
      <c r="P28" s="163">
        <f>VLOOKUP($B28,'Conditions of people affected'!$C$6:$R$300,15,FALSE)</f>
        <v>1</v>
      </c>
      <c r="Q28" s="163">
        <f t="shared" si="4"/>
        <v>2.2999999999999998</v>
      </c>
      <c r="R28" s="163">
        <f>VLOOKUP($B28,'Complexity of the crisis'!$C$6:$AN$300,22,FALSE)</f>
        <v>2.6</v>
      </c>
      <c r="S28" s="164">
        <f>VLOOKUP($B28,'Complexity of the crisis'!$C$6:$AN$300,38,FALSE)</f>
        <v>2</v>
      </c>
      <c r="T28" s="159" t="str">
        <f>VLOOKUP(B28,Lists!$C$3:$E$300,3,FALSE)</f>
        <v>Africa</v>
      </c>
      <c r="U28" s="178">
        <f>VLOOKUP(B28,'INFORM Severity - hidden'!$C$5:$V$300,20,FALSE)</f>
        <v>45530</v>
      </c>
    </row>
    <row r="29" spans="1:21" x14ac:dyDescent="0.35">
      <c r="A29" s="155" t="str">
        <f t="array" ref="A29">IFERROR(INDEX(Lists!$B$2:$B$200,SMALL(IF(Lists!$H$2:$H$200="Yes",ROW(Lists!$B$2:$B$200)),ROW(25:25))-1,1),"")</f>
        <v>Complex crisis in Eritrea</v>
      </c>
      <c r="B29" s="156" t="str">
        <f>VLOOKUP(A29,Lists!$B$2:$G$200,2,FALSE)</f>
        <v>ERI001</v>
      </c>
      <c r="C29" s="156" t="str">
        <f>VLOOKUP(B29,'INFORM Severity - hidden'!$C$5:$D$200,2,FALSE)</f>
        <v>Eritrea</v>
      </c>
      <c r="D29" s="156" t="str">
        <f>VLOOKUP(A29,Lists!$B$2:$G$200,3,FALSE)</f>
        <v>ERI</v>
      </c>
      <c r="E29" s="156" t="str">
        <f>VLOOKUP(A29,Lists!$B$2:$G$200,5,FALSE)</f>
        <v>Socio-political,Displacement</v>
      </c>
      <c r="F29" s="161">
        <f t="shared" si="0"/>
        <v>3.2</v>
      </c>
      <c r="G29" s="162">
        <f t="shared" si="1"/>
        <v>4</v>
      </c>
      <c r="H29" s="162" t="str">
        <f t="shared" si="2"/>
        <v>High</v>
      </c>
      <c r="I29" s="160" t="str">
        <f>INDEX(Trends!$D$3:$D$404,MATCH(B29,Trends!$C$3:$C$404,0))</f>
        <v>Decreasing</v>
      </c>
      <c r="J29" s="162" t="str">
        <f>VLOOKUP($B29,Reliability!$A$3:$I$300,9,FALSE)</f>
        <v>High</v>
      </c>
      <c r="K29" s="163">
        <f t="shared" si="3"/>
        <v>3</v>
      </c>
      <c r="L29" s="163">
        <f>VLOOKUP($B29,'Impact of the crisis'!$C$6:$N$300,12,FALSE)</f>
        <v>3.9</v>
      </c>
      <c r="M29" s="163">
        <f>VLOOKUP($B29,'Impact of the crisis'!$C$6:$AB$300,26,FALSE)</f>
        <v>2.5</v>
      </c>
      <c r="N29" s="163">
        <f>VLOOKUP($B29,'Conditions of people affected'!$C$6:$R$300,16,FALSE)</f>
        <v>3.2</v>
      </c>
      <c r="O29" s="163">
        <f>VLOOKUP($B29,'Conditions of people affected'!$C$6:$R$300,9,FALSE)</f>
        <v>3.4</v>
      </c>
      <c r="P29" s="163">
        <f>VLOOKUP($B29,'Conditions of people affected'!$C$6:$R$300,15,FALSE)</f>
        <v>3</v>
      </c>
      <c r="Q29" s="163">
        <f t="shared" si="4"/>
        <v>3.4</v>
      </c>
      <c r="R29" s="163">
        <f>VLOOKUP($B29,'Complexity of the crisis'!$C$6:$AN$300,22,FALSE)</f>
        <v>3.3</v>
      </c>
      <c r="S29" s="164">
        <f>VLOOKUP($B29,'Complexity of the crisis'!$C$6:$AN$300,38,FALSE)</f>
        <v>3.5</v>
      </c>
      <c r="T29" s="159" t="str">
        <f>VLOOKUP(B29,Lists!$C$3:$E$300,3,FALSE)</f>
        <v>Africa</v>
      </c>
      <c r="U29" s="178">
        <f>VLOOKUP(B29,'INFORM Severity - hidden'!$C$5:$V$300,20,FALSE)</f>
        <v>45531</v>
      </c>
    </row>
    <row r="30" spans="1:21" x14ac:dyDescent="0.35">
      <c r="A30" s="155" t="str">
        <f t="array" ref="A30">IFERROR(INDEX(Lists!$B$2:$B$200,SMALL(IF(Lists!$H$2:$H$200="Yes",ROW(Lists!$B$2:$B$200)),ROW(26:26))-1,1),"")</f>
        <v>Mixed migration flows in Spain</v>
      </c>
      <c r="B30" s="156" t="str">
        <f>VLOOKUP(A30,Lists!$B$2:$G$200,2,FALSE)</f>
        <v>ESP002</v>
      </c>
      <c r="C30" s="156" t="str">
        <f>VLOOKUP(B30,'INFORM Severity - hidden'!$C$5:$D$200,2,FALSE)</f>
        <v>Spain</v>
      </c>
      <c r="D30" s="156" t="str">
        <f>VLOOKUP(A30,Lists!$B$2:$G$200,3,FALSE)</f>
        <v>ESP</v>
      </c>
      <c r="E30" s="156" t="str">
        <f>VLOOKUP(A30,Lists!$B$2:$G$200,5,FALSE)</f>
        <v>Displacement</v>
      </c>
      <c r="F30" s="161">
        <f t="shared" si="0"/>
        <v>1.9</v>
      </c>
      <c r="G30" s="162">
        <f t="shared" si="1"/>
        <v>2</v>
      </c>
      <c r="H30" s="162" t="str">
        <f t="shared" si="2"/>
        <v>Low</v>
      </c>
      <c r="I30" s="160" t="str">
        <f>INDEX(Trends!$D$3:$D$404,MATCH(B30,Trends!$C$3:$C$404,0))</f>
        <v>Stable</v>
      </c>
      <c r="J30" s="162" t="str">
        <f>VLOOKUP($B30,Reliability!$A$3:$I$300,9,FALSE)</f>
        <v>High</v>
      </c>
      <c r="K30" s="163">
        <f t="shared" si="3"/>
        <v>3.1</v>
      </c>
      <c r="L30" s="163">
        <f>VLOOKUP($B30,'Impact of the crisis'!$C$6:$N$300,12,FALSE)</f>
        <v>4</v>
      </c>
      <c r="M30" s="163">
        <f>VLOOKUP($B30,'Impact of the crisis'!$C$6:$AB$300,26,FALSE)</f>
        <v>2.6</v>
      </c>
      <c r="N30" s="163">
        <f>VLOOKUP($B30,'Conditions of people affected'!$C$6:$R$300,16,FALSE)</f>
        <v>1.3</v>
      </c>
      <c r="O30" s="163">
        <f>VLOOKUP($B30,'Conditions of people affected'!$C$6:$R$300,9,FALSE)</f>
        <v>1.6</v>
      </c>
      <c r="P30" s="163">
        <f>VLOOKUP($B30,'Conditions of people affected'!$C$6:$R$300,15,FALSE)</f>
        <v>1</v>
      </c>
      <c r="Q30" s="163">
        <f t="shared" si="4"/>
        <v>1.6</v>
      </c>
      <c r="R30" s="163">
        <f>VLOOKUP($B30,'Complexity of the crisis'!$C$6:$AN$300,22,FALSE)</f>
        <v>1.7</v>
      </c>
      <c r="S30" s="164">
        <f>VLOOKUP($B30,'Complexity of the crisis'!$C$6:$AN$300,38,FALSE)</f>
        <v>1.5</v>
      </c>
      <c r="T30" s="159" t="str">
        <f>VLOOKUP(B30,Lists!$C$3:$E$300,3,FALSE)</f>
        <v>Europe</v>
      </c>
      <c r="U30" s="178">
        <f>VLOOKUP(B30,'INFORM Severity - hidden'!$C$5:$V$300,20,FALSE)</f>
        <v>45530</v>
      </c>
    </row>
    <row r="31" spans="1:21" x14ac:dyDescent="0.35">
      <c r="A31" s="155" t="str">
        <f t="array" ref="A31">IFERROR(INDEX(Lists!$B$2:$B$200,SMALL(IF(Lists!$H$2:$H$200="Yes",ROW(Lists!$B$2:$B$200)),ROW(27:27))-1,1),"")</f>
        <v>Displacement from Russia-Ukraine conflict in Estonia</v>
      </c>
      <c r="B31" s="156" t="str">
        <f>VLOOKUP(A31,Lists!$B$2:$G$200,2,FALSE)</f>
        <v>EST002</v>
      </c>
      <c r="C31" s="156" t="str">
        <f>VLOOKUP(B31,'INFORM Severity - hidden'!$C$5:$D$200,2,FALSE)</f>
        <v>Estonia</v>
      </c>
      <c r="D31" s="156" t="str">
        <f>VLOOKUP(A31,Lists!$B$2:$G$200,3,FALSE)</f>
        <v>EST</v>
      </c>
      <c r="E31" s="156" t="str">
        <f>VLOOKUP(A31,Lists!$B$2:$G$200,5,FALSE)</f>
        <v>Conflict,Displacement</v>
      </c>
      <c r="F31" s="161">
        <f t="shared" si="0"/>
        <v>1.2</v>
      </c>
      <c r="G31" s="162">
        <f t="shared" si="1"/>
        <v>2</v>
      </c>
      <c r="H31" s="162" t="str">
        <f t="shared" si="2"/>
        <v>Low</v>
      </c>
      <c r="I31" s="160" t="str">
        <f>INDEX(Trends!$D$3:$D$404,MATCH(B31,Trends!$C$3:$C$404,0))</f>
        <v>Stable</v>
      </c>
      <c r="J31" s="162" t="str">
        <f>VLOOKUP($B31,Reliability!$A$3:$I$300,9,FALSE)</f>
        <v>Very High</v>
      </c>
      <c r="K31" s="163">
        <f t="shared" si="3"/>
        <v>2.1</v>
      </c>
      <c r="L31" s="163">
        <f>VLOOKUP($B31,'Impact of the crisis'!$C$6:$N$300,12,FALSE)</f>
        <v>3.4</v>
      </c>
      <c r="M31" s="163">
        <f>VLOOKUP($B31,'Impact of the crisis'!$C$6:$AB$300,26,FALSE)</f>
        <v>1.3</v>
      </c>
      <c r="N31" s="163">
        <f>VLOOKUP($B31,'Conditions of people affected'!$C$6:$R$300,16,FALSE)</f>
        <v>0.95</v>
      </c>
      <c r="O31" s="163">
        <f>VLOOKUP($B31,'Conditions of people affected'!$C$6:$R$300,9,FALSE)</f>
        <v>0.9</v>
      </c>
      <c r="P31" s="163">
        <f>VLOOKUP($B31,'Conditions of people affected'!$C$6:$R$300,15,FALSE)</f>
        <v>1</v>
      </c>
      <c r="Q31" s="163">
        <f t="shared" si="4"/>
        <v>0.8</v>
      </c>
      <c r="R31" s="163">
        <f>VLOOKUP($B31,'Complexity of the crisis'!$C$6:$AN$300,22,FALSE)</f>
        <v>0.6</v>
      </c>
      <c r="S31" s="164">
        <f>VLOOKUP($B31,'Complexity of the crisis'!$C$6:$AN$300,38,FALSE)</f>
        <v>1</v>
      </c>
      <c r="T31" s="159" t="str">
        <f>VLOOKUP(B31,Lists!$C$3:$E$300,3,FALSE)</f>
        <v>Europe</v>
      </c>
      <c r="U31" s="178">
        <f>VLOOKUP(B31,'INFORM Severity - hidden'!$C$5:$V$300,20,FALSE)</f>
        <v>45526</v>
      </c>
    </row>
    <row r="32" spans="1:21" x14ac:dyDescent="0.35">
      <c r="A32" s="155" t="str">
        <f t="array" ref="A32">IFERROR(INDEX(Lists!$B$2:$B$200,SMALL(IF(Lists!$H$2:$H$200="Yes",ROW(Lists!$B$2:$B$200)),ROW(28:28))-1,1),"")</f>
        <v>Complex crisis in Ethiopia</v>
      </c>
      <c r="B32" s="156" t="str">
        <f>VLOOKUP(A32,Lists!$B$2:$G$200,2,FALSE)</f>
        <v>ETH001</v>
      </c>
      <c r="C32" s="156" t="str">
        <f>VLOOKUP(B32,'INFORM Severity - hidden'!$C$5:$D$200,2,FALSE)</f>
        <v>Ethiopia</v>
      </c>
      <c r="D32" s="156" t="str">
        <f>VLOOKUP(A32,Lists!$B$2:$G$200,3,FALSE)</f>
        <v>ETH</v>
      </c>
      <c r="E32" s="156" t="str">
        <f>VLOOKUP(A32,Lists!$B$2:$G$200,5,FALSE)</f>
        <v>Displacement,Floods,Conflict</v>
      </c>
      <c r="F32" s="161">
        <f t="shared" si="0"/>
        <v>4.3</v>
      </c>
      <c r="G32" s="162">
        <f t="shared" si="1"/>
        <v>5</v>
      </c>
      <c r="H32" s="162" t="str">
        <f t="shared" si="2"/>
        <v>Very High</v>
      </c>
      <c r="I32" s="160" t="str">
        <f>INDEX(Trends!$D$3:$D$404,MATCH(B32,Trends!$C$3:$C$404,0))</f>
        <v>Stable</v>
      </c>
      <c r="J32" s="162" t="str">
        <f>VLOOKUP($B32,Reliability!$A$3:$I$300,9,FALSE)</f>
        <v>Very High</v>
      </c>
      <c r="K32" s="163">
        <f t="shared" si="3"/>
        <v>4.5999999999999996</v>
      </c>
      <c r="L32" s="163">
        <f>VLOOKUP($B32,'Impact of the crisis'!$C$6:$N$300,12,FALSE)</f>
        <v>5</v>
      </c>
      <c r="M32" s="163">
        <f>VLOOKUP($B32,'Impact of the crisis'!$C$6:$AB$300,26,FALSE)</f>
        <v>4.4000000000000004</v>
      </c>
      <c r="N32" s="163">
        <f>VLOOKUP($B32,'Conditions of people affected'!$C$6:$R$300,16,FALSE)</f>
        <v>4.5</v>
      </c>
      <c r="O32" s="163">
        <f>VLOOKUP($B32,'Conditions of people affected'!$C$6:$R$300,9,FALSE)</f>
        <v>5</v>
      </c>
      <c r="P32" s="163">
        <f>VLOOKUP($B32,'Conditions of people affected'!$C$6:$R$300,15,FALSE)</f>
        <v>4</v>
      </c>
      <c r="Q32" s="163">
        <f t="shared" si="4"/>
        <v>3.9</v>
      </c>
      <c r="R32" s="163">
        <f>VLOOKUP($B32,'Complexity of the crisis'!$C$6:$AN$300,22,FALSE)</f>
        <v>3.8</v>
      </c>
      <c r="S32" s="164">
        <f>VLOOKUP($B32,'Complexity of the crisis'!$C$6:$AN$300,38,FALSE)</f>
        <v>4</v>
      </c>
      <c r="T32" s="159" t="str">
        <f>VLOOKUP(B32,Lists!$C$3:$E$300,3,FALSE)</f>
        <v>Africa</v>
      </c>
      <c r="U32" s="178">
        <f>VLOOKUP(B32,'INFORM Severity - hidden'!$C$5:$V$300,20,FALSE)</f>
        <v>45532</v>
      </c>
    </row>
    <row r="33" spans="1:21" x14ac:dyDescent="0.35">
      <c r="A33" s="155" t="str">
        <f t="array" ref="A33">IFERROR(INDEX(Lists!$B$2:$B$200,SMALL(IF(Lists!$H$2:$H$200="Yes",ROW(Lists!$B$2:$B$200)),ROW(29:29))-1,1),"")</f>
        <v>Mixed migration flows in Greece</v>
      </c>
      <c r="B33" s="156" t="str">
        <f>VLOOKUP(A33,Lists!$B$2:$G$200,2,FALSE)</f>
        <v>GRC002</v>
      </c>
      <c r="C33" s="156" t="str">
        <f>VLOOKUP(B33,'INFORM Severity - hidden'!$C$5:$D$200,2,FALSE)</f>
        <v>Greece</v>
      </c>
      <c r="D33" s="156" t="str">
        <f>VLOOKUP(A33,Lists!$B$2:$G$200,3,FALSE)</f>
        <v>GRC</v>
      </c>
      <c r="E33" s="156" t="str">
        <f>VLOOKUP(A33,Lists!$B$2:$G$200,5,FALSE)</f>
        <v>Displacement</v>
      </c>
      <c r="F33" s="161">
        <f t="shared" si="0"/>
        <v>2.1</v>
      </c>
      <c r="G33" s="162">
        <f t="shared" si="1"/>
        <v>3</v>
      </c>
      <c r="H33" s="162" t="str">
        <f t="shared" si="2"/>
        <v>Medium</v>
      </c>
      <c r="I33" s="160" t="str">
        <f>INDEX(Trends!$D$3:$D$404,MATCH(B33,Trends!$C$3:$C$404,0))</f>
        <v>Decreasing</v>
      </c>
      <c r="J33" s="162" t="str">
        <f>VLOOKUP($B33,Reliability!$A$3:$I$300,9,FALSE)</f>
        <v>High</v>
      </c>
      <c r="K33" s="163">
        <f t="shared" si="3"/>
        <v>1.8</v>
      </c>
      <c r="L33" s="163">
        <f>VLOOKUP($B33,'Impact of the crisis'!$C$6:$N$300,12,FALSE)</f>
        <v>0.6</v>
      </c>
      <c r="M33" s="163">
        <f>VLOOKUP($B33,'Impact of the crisis'!$C$6:$AB$300,26,FALSE)</f>
        <v>2.2999999999999998</v>
      </c>
      <c r="N33" s="163">
        <f>VLOOKUP($B33,'Conditions of people affected'!$C$6:$R$300,16,FALSE)</f>
        <v>2.5499999999999998</v>
      </c>
      <c r="O33" s="163">
        <f>VLOOKUP($B33,'Conditions of people affected'!$C$6:$R$300,9,FALSE)</f>
        <v>2.1</v>
      </c>
      <c r="P33" s="163">
        <f>VLOOKUP($B33,'Conditions of people affected'!$C$6:$R$300,15,FALSE)</f>
        <v>3</v>
      </c>
      <c r="Q33" s="163">
        <f t="shared" si="4"/>
        <v>1.6</v>
      </c>
      <c r="R33" s="163">
        <f>VLOOKUP($B33,'Complexity of the crisis'!$C$6:$AN$300,22,FALSE)</f>
        <v>1.6</v>
      </c>
      <c r="S33" s="164">
        <f>VLOOKUP($B33,'Complexity of the crisis'!$C$6:$AN$300,38,FALSE)</f>
        <v>1.5</v>
      </c>
      <c r="T33" s="159" t="str">
        <f>VLOOKUP(B33,Lists!$C$3:$E$300,3,FALSE)</f>
        <v>Europe</v>
      </c>
      <c r="U33" s="178">
        <f>VLOOKUP(B33,'INFORM Severity - hidden'!$C$5:$V$300,20,FALSE)</f>
        <v>45473</v>
      </c>
    </row>
    <row r="34" spans="1:21" x14ac:dyDescent="0.35">
      <c r="A34" s="155" t="str">
        <f t="array" ref="A34">IFERROR(INDEX(Lists!$B$2:$B$200,SMALL(IF(Lists!$H$2:$H$200="Yes",ROW(Lists!$B$2:$B$200)),ROW(30:30))-1,1),"")</f>
        <v>Complex crisis in Guatemala</v>
      </c>
      <c r="B34" s="156" t="str">
        <f>VLOOKUP(A34,Lists!$B$2:$G$200,2,FALSE)</f>
        <v>GTM001</v>
      </c>
      <c r="C34" s="156" t="str">
        <f>VLOOKUP(B34,'INFORM Severity - hidden'!$C$5:$D$200,2,FALSE)</f>
        <v>Guatemala</v>
      </c>
      <c r="D34" s="156" t="str">
        <f>VLOOKUP(A34,Lists!$B$2:$G$200,3,FALSE)</f>
        <v>GTM</v>
      </c>
      <c r="E34" s="156" t="str">
        <f>VLOOKUP(A34,Lists!$B$2:$G$200,5,FALSE)</f>
        <v>Violence,Socio-political,Other seasonal event</v>
      </c>
      <c r="F34" s="161">
        <f t="shared" si="0"/>
        <v>3.5</v>
      </c>
      <c r="G34" s="162">
        <f t="shared" si="1"/>
        <v>4</v>
      </c>
      <c r="H34" s="162" t="str">
        <f t="shared" si="2"/>
        <v>High</v>
      </c>
      <c r="I34" s="160" t="str">
        <f>INDEX(Trends!$D$3:$D$404,MATCH(B34,Trends!$C$3:$C$404,0))</f>
        <v>Increasing</v>
      </c>
      <c r="J34" s="162" t="str">
        <f>VLOOKUP($B34,Reliability!$A$3:$I$300,9,FALSE)</f>
        <v>Very High</v>
      </c>
      <c r="K34" s="163">
        <f t="shared" si="3"/>
        <v>3.4</v>
      </c>
      <c r="L34" s="163">
        <f>VLOOKUP($B34,'Impact of the crisis'!$C$6:$N$300,12,FALSE)</f>
        <v>4.4000000000000004</v>
      </c>
      <c r="M34" s="163">
        <f>VLOOKUP($B34,'Impact of the crisis'!$C$6:$AB$300,26,FALSE)</f>
        <v>2.8</v>
      </c>
      <c r="N34" s="163">
        <f>VLOOKUP($B34,'Conditions of people affected'!$C$6:$R$300,16,FALSE)</f>
        <v>3.75</v>
      </c>
      <c r="O34" s="163">
        <f>VLOOKUP($B34,'Conditions of people affected'!$C$6:$R$300,9,FALSE)</f>
        <v>4.5</v>
      </c>
      <c r="P34" s="163">
        <f>VLOOKUP($B34,'Conditions of people affected'!$C$6:$R$300,15,FALSE)</f>
        <v>3</v>
      </c>
      <c r="Q34" s="163">
        <f t="shared" si="4"/>
        <v>3.3</v>
      </c>
      <c r="R34" s="163">
        <f>VLOOKUP($B34,'Complexity of the crisis'!$C$6:$AN$300,22,FALSE)</f>
        <v>3</v>
      </c>
      <c r="S34" s="164">
        <f>VLOOKUP($B34,'Complexity of the crisis'!$C$6:$AN$300,38,FALSE)</f>
        <v>3.5</v>
      </c>
      <c r="T34" s="159" t="str">
        <f>VLOOKUP(B34,Lists!$C$3:$E$300,3,FALSE)</f>
        <v>Americas</v>
      </c>
      <c r="U34" s="178">
        <f>VLOOKUP(B34,'INFORM Severity - hidden'!$C$5:$V$300,20,FALSE)</f>
        <v>45530</v>
      </c>
    </row>
    <row r="35" spans="1:21" x14ac:dyDescent="0.35">
      <c r="A35" s="155" t="str">
        <f t="array" ref="A35">IFERROR(INDEX(Lists!$B$2:$B$200,SMALL(IF(Lists!$H$2:$H$200="Yes",ROW(Lists!$B$2:$B$200)),ROW(31:31))-1,1),"")</f>
        <v>Complex crisis in Honduras</v>
      </c>
      <c r="B35" s="156" t="str">
        <f>VLOOKUP(A35,Lists!$B$2:$G$200,2,FALSE)</f>
        <v>HND001</v>
      </c>
      <c r="C35" s="156" t="str">
        <f>VLOOKUP(B35,'INFORM Severity - hidden'!$C$5:$D$200,2,FALSE)</f>
        <v>Honduras</v>
      </c>
      <c r="D35" s="156" t="str">
        <f>VLOOKUP(A35,Lists!$B$2:$G$200,3,FALSE)</f>
        <v>HND</v>
      </c>
      <c r="E35" s="156" t="str">
        <f>VLOOKUP(A35,Lists!$B$2:$G$200,5,FALSE)</f>
        <v>Violence,Socio-political,Other seasonal event</v>
      </c>
      <c r="F35" s="161">
        <f t="shared" si="0"/>
        <v>3.4</v>
      </c>
      <c r="G35" s="162">
        <f t="shared" si="1"/>
        <v>4</v>
      </c>
      <c r="H35" s="162" t="str">
        <f t="shared" si="2"/>
        <v>High</v>
      </c>
      <c r="I35" s="160" t="str">
        <f>INDEX(Trends!$D$3:$D$404,MATCH(B35,Trends!$C$3:$C$404,0))</f>
        <v>Decreasing</v>
      </c>
      <c r="J35" s="162" t="str">
        <f>VLOOKUP($B35,Reliability!$A$3:$I$300,9,FALSE)</f>
        <v>High</v>
      </c>
      <c r="K35" s="163">
        <f t="shared" si="3"/>
        <v>3.2</v>
      </c>
      <c r="L35" s="163">
        <f>VLOOKUP($B35,'Impact of the crisis'!$C$6:$N$300,12,FALSE)</f>
        <v>4.2</v>
      </c>
      <c r="M35" s="163">
        <f>VLOOKUP($B35,'Impact of the crisis'!$C$6:$AB$300,26,FALSE)</f>
        <v>2.6</v>
      </c>
      <c r="N35" s="163">
        <f>VLOOKUP($B35,'Conditions of people affected'!$C$6:$R$300,16,FALSE)</f>
        <v>4.05</v>
      </c>
      <c r="O35" s="163">
        <f>VLOOKUP($B35,'Conditions of people affected'!$C$6:$R$300,9,FALSE)</f>
        <v>4.0999999999999996</v>
      </c>
      <c r="P35" s="163">
        <f>VLOOKUP($B35,'Conditions of people affected'!$C$6:$R$300,15,FALSE)</f>
        <v>4</v>
      </c>
      <c r="Q35" s="163">
        <f t="shared" si="4"/>
        <v>2.5</v>
      </c>
      <c r="R35" s="163">
        <f>VLOOKUP($B35,'Complexity of the crisis'!$C$6:$AN$300,22,FALSE)</f>
        <v>2.9</v>
      </c>
      <c r="S35" s="164">
        <f>VLOOKUP($B35,'Complexity of the crisis'!$C$6:$AN$300,38,FALSE)</f>
        <v>2</v>
      </c>
      <c r="T35" s="159" t="str">
        <f>VLOOKUP(B35,Lists!$C$3:$E$300,3,FALSE)</f>
        <v>Americas</v>
      </c>
      <c r="U35" s="178">
        <f>VLOOKUP(B35,'INFORM Severity - hidden'!$C$5:$V$300,20,FALSE)</f>
        <v>45530</v>
      </c>
    </row>
    <row r="36" spans="1:21" x14ac:dyDescent="0.35">
      <c r="A36" s="155" t="str">
        <f t="array" ref="A36">IFERROR(INDEX(Lists!$B$2:$B$200,SMALL(IF(Lists!$H$2:$H$200="Yes",ROW(Lists!$B$2:$B$200)),ROW(32:32))-1,1),"")</f>
        <v>Complex crisis in Haiti</v>
      </c>
      <c r="B36" s="156" t="str">
        <f>VLOOKUP(A36,Lists!$B$2:$G$200,2,FALSE)</f>
        <v>HTI001</v>
      </c>
      <c r="C36" s="156" t="str">
        <f>VLOOKUP(B36,'INFORM Severity - hidden'!$C$5:$D$200,2,FALSE)</f>
        <v>Haiti</v>
      </c>
      <c r="D36" s="156" t="str">
        <f>VLOOKUP(A36,Lists!$B$2:$G$200,3,FALSE)</f>
        <v>HTI</v>
      </c>
      <c r="E36" s="156" t="str">
        <f>VLOOKUP(A36,Lists!$B$2:$G$200,5,FALSE)</f>
        <v>Earthquake,Violence,Socio-political,Other seasonal event</v>
      </c>
      <c r="F36" s="161">
        <f t="shared" si="0"/>
        <v>4</v>
      </c>
      <c r="G36" s="162">
        <f t="shared" si="1"/>
        <v>4</v>
      </c>
      <c r="H36" s="162" t="str">
        <f t="shared" si="2"/>
        <v>High</v>
      </c>
      <c r="I36" s="160" t="str">
        <f>INDEX(Trends!$D$3:$D$404,MATCH(B36,Trends!$C$3:$C$404,0))</f>
        <v>Decreasing</v>
      </c>
      <c r="J36" s="162" t="str">
        <f>VLOOKUP($B36,Reliability!$A$3:$I$300,9,FALSE)</f>
        <v>Very High</v>
      </c>
      <c r="K36" s="163">
        <f t="shared" si="3"/>
        <v>3.7</v>
      </c>
      <c r="L36" s="163">
        <f>VLOOKUP($B36,'Impact of the crisis'!$C$6:$N$300,12,FALSE)</f>
        <v>4</v>
      </c>
      <c r="M36" s="163">
        <f>VLOOKUP($B36,'Impact of the crisis'!$C$6:$AB$300,26,FALSE)</f>
        <v>3.5</v>
      </c>
      <c r="N36" s="163">
        <f>VLOOKUP($B36,'Conditions of people affected'!$C$6:$R$300,16,FALSE)</f>
        <v>4.3</v>
      </c>
      <c r="O36" s="163">
        <f>VLOOKUP($B36,'Conditions of people affected'!$C$6:$R$300,9,FALSE)</f>
        <v>4.5999999999999996</v>
      </c>
      <c r="P36" s="163">
        <f>VLOOKUP($B36,'Conditions of people affected'!$C$6:$R$300,15,FALSE)</f>
        <v>4</v>
      </c>
      <c r="Q36" s="163">
        <f t="shared" si="4"/>
        <v>3.7</v>
      </c>
      <c r="R36" s="163">
        <f>VLOOKUP($B36,'Complexity of the crisis'!$C$6:$AN$300,22,FALSE)</f>
        <v>3.4</v>
      </c>
      <c r="S36" s="164">
        <f>VLOOKUP($B36,'Complexity of the crisis'!$C$6:$AN$300,38,FALSE)</f>
        <v>4</v>
      </c>
      <c r="T36" s="159" t="str">
        <f>VLOOKUP(B36,Lists!$C$3:$E$300,3,FALSE)</f>
        <v>Americas</v>
      </c>
      <c r="U36" s="178">
        <f>VLOOKUP(B36,'INFORM Severity - hidden'!$C$5:$V$300,20,FALSE)</f>
        <v>45530</v>
      </c>
    </row>
    <row r="37" spans="1:21" x14ac:dyDescent="0.35">
      <c r="A37" s="155" t="str">
        <f t="array" ref="A37">IFERROR(INDEX(Lists!$B$2:$B$200,SMALL(IF(Lists!$H$2:$H$200="Yes",ROW(Lists!$B$2:$B$200)),ROW(33:33))-1,1),"")</f>
        <v>Displacement from Russia-Ukraine conflict in Hungary</v>
      </c>
      <c r="B37" s="156" t="str">
        <f>VLOOKUP(A37,Lists!$B$2:$G$200,2,FALSE)</f>
        <v>HUN002</v>
      </c>
      <c r="C37" s="156" t="str">
        <f>VLOOKUP(B37,'INFORM Severity - hidden'!$C$5:$D$200,2,FALSE)</f>
        <v>Hungary</v>
      </c>
      <c r="D37" s="156" t="str">
        <f>VLOOKUP(A37,Lists!$B$2:$G$200,3,FALSE)</f>
        <v>HUN</v>
      </c>
      <c r="E37" s="156" t="str">
        <f>VLOOKUP(A37,Lists!$B$2:$G$200,5,FALSE)</f>
        <v>Conflict,Displacement</v>
      </c>
      <c r="F37" s="161">
        <f t="shared" ref="F37:F68" si="5">IF(OR(N37="x",K37="x"),"x",ROUND((5-GEOMEAN(((5-K37)/5*4+1),((5-N37)/5*4+1),((5-N37)/5*4+1)))/4*3.5+Q37*0.3,1))</f>
        <v>1.5</v>
      </c>
      <c r="G37" s="162">
        <f t="shared" ref="G37:G68" si="6">IF(F37="x","x",ROUNDUP(F37,0))</f>
        <v>2</v>
      </c>
      <c r="H37" s="162" t="str">
        <f t="shared" ref="H37:H68" si="7">IF(N37="x","x",IF(K37="x","x",(IF(G37=5,"Very High",IF(G37=4,"High",IF(G37=3,"Medium",IF(G37=2,"Low","Very Low")))))))</f>
        <v>Low</v>
      </c>
      <c r="I37" s="160" t="str">
        <f>INDEX(Trends!$D$3:$D$404,MATCH(B37,Trends!$C$3:$C$404,0))</f>
        <v>Decreasing</v>
      </c>
      <c r="J37" s="162" t="str">
        <f>VLOOKUP($B37,Reliability!$A$3:$I$300,9,FALSE)</f>
        <v>Very High</v>
      </c>
      <c r="K37" s="163">
        <f t="shared" ref="K37:K68" si="8">IF(OR(M37="x",L37="x"),"x",ROUND((5-GEOMEAN(((5-L37)/5*4+1),((5-M37)/5*4+1),((5-M37)/5*4+1)))/4*5,1))</f>
        <v>2.6</v>
      </c>
      <c r="L37" s="163">
        <f>VLOOKUP($B37,'Impact of the crisis'!$C$6:$N$300,12,FALSE)</f>
        <v>4.2</v>
      </c>
      <c r="M37" s="163">
        <f>VLOOKUP($B37,'Impact of the crisis'!$C$6:$AB$300,26,FALSE)</f>
        <v>1.4</v>
      </c>
      <c r="N37" s="163">
        <f>VLOOKUP($B37,'Conditions of people affected'!$C$6:$R$300,16,FALSE)</f>
        <v>1.1499999999999999</v>
      </c>
      <c r="O37" s="163">
        <f>VLOOKUP($B37,'Conditions of people affected'!$C$6:$R$300,9,FALSE)</f>
        <v>1.3</v>
      </c>
      <c r="P37" s="163">
        <f>VLOOKUP($B37,'Conditions of people affected'!$C$6:$R$300,15,FALSE)</f>
        <v>1</v>
      </c>
      <c r="Q37" s="163">
        <f t="shared" ref="Q37:Q68" si="9">IF(OR(S37="x",R37="x"),R37,ROUND((5-GEOMEAN(((5-R37)/5*4+1),((5-S37)/5*4+1)))/4*5,1))</f>
        <v>1.2</v>
      </c>
      <c r="R37" s="163">
        <f>VLOOKUP($B37,'Complexity of the crisis'!$C$6:$AN$300,22,FALSE)</f>
        <v>1.3</v>
      </c>
      <c r="S37" s="164">
        <f>VLOOKUP($B37,'Complexity of the crisis'!$C$6:$AN$300,38,FALSE)</f>
        <v>1</v>
      </c>
      <c r="T37" s="159" t="str">
        <f>VLOOKUP(B37,Lists!$C$3:$E$300,3,FALSE)</f>
        <v>Europe</v>
      </c>
      <c r="U37" s="178">
        <f>VLOOKUP(B37,'INFORM Severity - hidden'!$C$5:$V$300,20,FALSE)</f>
        <v>45526</v>
      </c>
    </row>
    <row r="38" spans="1:21" x14ac:dyDescent="0.35">
      <c r="A38" s="155" t="str">
        <f t="array" ref="A38">IFERROR(INDEX(Lists!$B$2:$B$200,SMALL(IF(Lists!$H$2:$H$200="Yes",ROW(Lists!$B$2:$B$200)),ROW(34:34))-1,1),"")</f>
        <v>Papua Conflict</v>
      </c>
      <c r="B38" s="156" t="str">
        <f>VLOOKUP(A38,Lists!$B$2:$G$200,2,FALSE)</f>
        <v>IDN002</v>
      </c>
      <c r="C38" s="156" t="str">
        <f>VLOOKUP(B38,'INFORM Severity - hidden'!$C$5:$D$200,2,FALSE)</f>
        <v>Indonesia</v>
      </c>
      <c r="D38" s="156" t="str">
        <f>VLOOKUP(A38,Lists!$B$2:$G$200,3,FALSE)</f>
        <v>IDN</v>
      </c>
      <c r="E38" s="156" t="str">
        <f>VLOOKUP(A38,Lists!$B$2:$G$200,5,FALSE)</f>
        <v>Socio-political,Violence,Conflict</v>
      </c>
      <c r="F38" s="161">
        <f t="shared" si="5"/>
        <v>2.5</v>
      </c>
      <c r="G38" s="162">
        <f t="shared" si="6"/>
        <v>3</v>
      </c>
      <c r="H38" s="162" t="str">
        <f t="shared" si="7"/>
        <v>Medium</v>
      </c>
      <c r="I38" s="160" t="str">
        <f>INDEX(Trends!$D$3:$D$404,MATCH(B38,Trends!$C$3:$C$404,0))</f>
        <v>Stable</v>
      </c>
      <c r="J38" s="162" t="str">
        <f>VLOOKUP($B38,Reliability!$A$3:$I$300,9,FALSE)</f>
        <v>High</v>
      </c>
      <c r="K38" s="163">
        <f t="shared" si="8"/>
        <v>2.9</v>
      </c>
      <c r="L38" s="163">
        <f>VLOOKUP($B38,'Impact of the crisis'!$C$6:$N$300,12,FALSE)</f>
        <v>2.1</v>
      </c>
      <c r="M38" s="163">
        <f>VLOOKUP($B38,'Impact of the crisis'!$C$6:$AB$300,26,FALSE)</f>
        <v>3.3</v>
      </c>
      <c r="N38" s="163">
        <f>VLOOKUP($B38,'Conditions of people affected'!$C$6:$R$300,16,FALSE)</f>
        <v>1.85</v>
      </c>
      <c r="O38" s="163">
        <f>VLOOKUP($B38,'Conditions of people affected'!$C$6:$R$300,9,FALSE)</f>
        <v>1.7</v>
      </c>
      <c r="P38" s="163">
        <f>VLOOKUP($B38,'Conditions of people affected'!$C$6:$R$300,15,FALSE)</f>
        <v>2</v>
      </c>
      <c r="Q38" s="163">
        <f t="shared" si="9"/>
        <v>3.1</v>
      </c>
      <c r="R38" s="163">
        <f>VLOOKUP($B38,'Complexity of the crisis'!$C$6:$AN$300,22,FALSE)</f>
        <v>2.6</v>
      </c>
      <c r="S38" s="164">
        <f>VLOOKUP($B38,'Complexity of the crisis'!$C$6:$AN$300,38,FALSE)</f>
        <v>3.5</v>
      </c>
      <c r="T38" s="159" t="str">
        <f>VLOOKUP(B38,Lists!$C$3:$E$300,3,FALSE)</f>
        <v>Asia</v>
      </c>
      <c r="U38" s="178">
        <f>VLOOKUP(B38,'INFORM Severity - hidden'!$C$5:$V$300,20,FALSE)</f>
        <v>45529</v>
      </c>
    </row>
    <row r="39" spans="1:21" x14ac:dyDescent="0.35">
      <c r="A39" s="155" t="str">
        <f t="array" ref="A39">IFERROR(INDEX(Lists!$B$2:$B$200,SMALL(IF(Lists!$H$2:$H$200="Yes",ROW(Lists!$B$2:$B$200)),ROW(35:35))-1,1),"")</f>
        <v>Afghan Refugees in Iran</v>
      </c>
      <c r="B39" s="156" t="str">
        <f>VLOOKUP(A39,Lists!$B$2:$G$200,2,FALSE)</f>
        <v>IRN004</v>
      </c>
      <c r="C39" s="156" t="str">
        <f>VLOOKUP(B39,'INFORM Severity - hidden'!$C$5:$D$200,2,FALSE)</f>
        <v>Iran</v>
      </c>
      <c r="D39" s="156" t="str">
        <f>VLOOKUP(A39,Lists!$B$2:$G$200,3,FALSE)</f>
        <v>IRN</v>
      </c>
      <c r="E39" s="156" t="str">
        <f>VLOOKUP(A39,Lists!$B$2:$G$200,5,FALSE)</f>
        <v>Displacement</v>
      </c>
      <c r="F39" s="161">
        <f t="shared" si="5"/>
        <v>3.8</v>
      </c>
      <c r="G39" s="162">
        <f t="shared" si="6"/>
        <v>4</v>
      </c>
      <c r="H39" s="162" t="str">
        <f t="shared" si="7"/>
        <v>High</v>
      </c>
      <c r="I39" s="160" t="str">
        <f>INDEX(Trends!$D$3:$D$404,MATCH(B39,Trends!$C$3:$C$404,0))</f>
        <v>Stable</v>
      </c>
      <c r="J39" s="162" t="str">
        <f>VLOOKUP($B39,Reliability!$A$3:$I$300,9,FALSE)</f>
        <v>Medium</v>
      </c>
      <c r="K39" s="163">
        <f t="shared" si="8"/>
        <v>3.6</v>
      </c>
      <c r="L39" s="163">
        <f>VLOOKUP($B39,'Impact of the crisis'!$C$6:$N$300,12,FALSE)</f>
        <v>2.7</v>
      </c>
      <c r="M39" s="163">
        <f>VLOOKUP($B39,'Impact of the crisis'!$C$6:$AB$300,26,FALSE)</f>
        <v>4</v>
      </c>
      <c r="N39" s="163">
        <f>VLOOKUP($B39,'Conditions of people affected'!$C$6:$R$300,16,FALSE)</f>
        <v>4.2</v>
      </c>
      <c r="O39" s="163">
        <f>VLOOKUP($B39,'Conditions of people affected'!$C$6:$R$300,9,FALSE)</f>
        <v>4.4000000000000004</v>
      </c>
      <c r="P39" s="163">
        <f>VLOOKUP($B39,'Conditions of people affected'!$C$6:$R$300,15,FALSE)</f>
        <v>4</v>
      </c>
      <c r="Q39" s="163">
        <f t="shared" si="9"/>
        <v>3.2</v>
      </c>
      <c r="R39" s="163">
        <f>VLOOKUP($B39,'Complexity of the crisis'!$C$6:$AN$300,22,FALSE)</f>
        <v>3.7</v>
      </c>
      <c r="S39" s="164">
        <f>VLOOKUP($B39,'Complexity of the crisis'!$C$6:$AN$300,38,FALSE)</f>
        <v>2.5</v>
      </c>
      <c r="T39" s="159" t="str">
        <f>VLOOKUP(B39,Lists!$C$3:$E$300,3,FALSE)</f>
        <v>Middle east</v>
      </c>
      <c r="U39" s="178">
        <f>VLOOKUP(B39,'INFORM Severity - hidden'!$C$5:$V$300,20,FALSE)</f>
        <v>45470</v>
      </c>
    </row>
    <row r="40" spans="1:21" x14ac:dyDescent="0.35">
      <c r="A40" s="155" t="str">
        <f t="array" ref="A40">IFERROR(INDEX(Lists!$B$2:$B$200,SMALL(IF(Lists!$H$2:$H$200="Yes",ROW(Lists!$B$2:$B$200)),ROW(36:36))-1,1),"")</f>
        <v>Multiple crises in Iraq</v>
      </c>
      <c r="B40" s="156" t="str">
        <f>VLOOKUP(A40,Lists!$B$2:$G$200,2,FALSE)</f>
        <v>IRQ001</v>
      </c>
      <c r="C40" s="156" t="str">
        <f>VLOOKUP(B40,'INFORM Severity - hidden'!$C$5:$D$200,2,FALSE)</f>
        <v>Iraq</v>
      </c>
      <c r="D40" s="156" t="str">
        <f>VLOOKUP(A40,Lists!$B$2:$G$200,3,FALSE)</f>
        <v>IRQ</v>
      </c>
      <c r="E40" s="156" t="str">
        <f>VLOOKUP(A40,Lists!$B$2:$G$200,5,FALSE)</f>
        <v>Violence,Displacement,Socio-political,Conflict</v>
      </c>
      <c r="F40" s="161">
        <f t="shared" si="5"/>
        <v>3</v>
      </c>
      <c r="G40" s="162">
        <f t="shared" si="6"/>
        <v>3</v>
      </c>
      <c r="H40" s="162" t="str">
        <f t="shared" si="7"/>
        <v>Medium</v>
      </c>
      <c r="I40" s="160" t="str">
        <f>INDEX(Trends!$D$3:$D$404,MATCH(B40,Trends!$C$3:$C$404,0))</f>
        <v>Decreasing</v>
      </c>
      <c r="J40" s="162" t="str">
        <f>VLOOKUP($B40,Reliability!$A$3:$I$300,9,FALSE)</f>
        <v>Very High</v>
      </c>
      <c r="K40" s="163">
        <f t="shared" si="8"/>
        <v>4</v>
      </c>
      <c r="L40" s="163">
        <f>VLOOKUP($B40,'Impact of the crisis'!$C$6:$N$300,12,FALSE)</f>
        <v>4.7</v>
      </c>
      <c r="M40" s="163">
        <f>VLOOKUP($B40,'Impact of the crisis'!$C$6:$AB$300,26,FALSE)</f>
        <v>3.5</v>
      </c>
      <c r="N40" s="163">
        <f>VLOOKUP($B40,'Conditions of people affected'!$C$6:$R$300,16,FALSE)</f>
        <v>1.9</v>
      </c>
      <c r="O40" s="163">
        <f>VLOOKUP($B40,'Conditions of people affected'!$C$6:$R$300,9,FALSE)</f>
        <v>1.8</v>
      </c>
      <c r="P40" s="163">
        <f>VLOOKUP($B40,'Conditions of people affected'!$C$6:$R$300,15,FALSE)</f>
        <v>2</v>
      </c>
      <c r="Q40" s="163">
        <f t="shared" si="9"/>
        <v>3.5</v>
      </c>
      <c r="R40" s="163">
        <f>VLOOKUP($B40,'Complexity of the crisis'!$C$6:$AN$300,22,FALSE)</f>
        <v>3.5</v>
      </c>
      <c r="S40" s="164">
        <f>VLOOKUP($B40,'Complexity of the crisis'!$C$6:$AN$300,38,FALSE)</f>
        <v>3.5</v>
      </c>
      <c r="T40" s="159" t="str">
        <f>VLOOKUP(B40,Lists!$C$3:$E$300,3,FALSE)</f>
        <v>Middle east</v>
      </c>
      <c r="U40" s="178">
        <f>VLOOKUP(B40,'INFORM Severity - hidden'!$C$5:$V$300,20,FALSE)</f>
        <v>45531</v>
      </c>
    </row>
    <row r="41" spans="1:21" x14ac:dyDescent="0.35">
      <c r="A41" s="155" t="str">
        <f t="array" ref="A41">IFERROR(INDEX(Lists!$B$2:$B$200,SMALL(IF(Lists!$H$2:$H$200="Yes",ROW(Lists!$B$2:$B$200)),ROW(37:37))-1,1),"")</f>
        <v>Mixed migration flows in Italy</v>
      </c>
      <c r="B41" s="156" t="str">
        <f>VLOOKUP(A41,Lists!$B$2:$G$200,2,FALSE)</f>
        <v>ITA002</v>
      </c>
      <c r="C41" s="156" t="str">
        <f>VLOOKUP(B41,'INFORM Severity - hidden'!$C$5:$D$200,2,FALSE)</f>
        <v>Italy</v>
      </c>
      <c r="D41" s="156" t="str">
        <f>VLOOKUP(A41,Lists!$B$2:$G$200,3,FALSE)</f>
        <v>ITA</v>
      </c>
      <c r="E41" s="156" t="str">
        <f>VLOOKUP(A41,Lists!$B$2:$G$200,5,FALSE)</f>
        <v>Displacement</v>
      </c>
      <c r="F41" s="161">
        <f t="shared" si="5"/>
        <v>2.2000000000000002</v>
      </c>
      <c r="G41" s="162">
        <f t="shared" si="6"/>
        <v>3</v>
      </c>
      <c r="H41" s="162" t="str">
        <f t="shared" si="7"/>
        <v>Medium</v>
      </c>
      <c r="I41" s="160" t="str">
        <f>INDEX(Trends!$D$3:$D$404,MATCH(B41,Trends!$C$3:$C$404,0))</f>
        <v>Stable</v>
      </c>
      <c r="J41" s="162" t="str">
        <f>VLOOKUP($B41,Reliability!$A$3:$I$300,9,FALSE)</f>
        <v>High</v>
      </c>
      <c r="K41" s="163">
        <f t="shared" si="8"/>
        <v>3.3</v>
      </c>
      <c r="L41" s="163">
        <f>VLOOKUP($B41,'Impact of the crisis'!$C$6:$N$300,12,FALSE)</f>
        <v>3.9</v>
      </c>
      <c r="M41" s="163">
        <f>VLOOKUP($B41,'Impact of the crisis'!$C$6:$AB$300,26,FALSE)</f>
        <v>3</v>
      </c>
      <c r="N41" s="163">
        <f>VLOOKUP($B41,'Conditions of people affected'!$C$6:$R$300,16,FALSE)</f>
        <v>1.6</v>
      </c>
      <c r="O41" s="163">
        <f>VLOOKUP($B41,'Conditions of people affected'!$C$6:$R$300,9,FALSE)</f>
        <v>2.2000000000000002</v>
      </c>
      <c r="P41" s="163">
        <f>VLOOKUP($B41,'Conditions of people affected'!$C$6:$R$300,15,FALSE)</f>
        <v>1</v>
      </c>
      <c r="Q41" s="163">
        <f t="shared" si="9"/>
        <v>2</v>
      </c>
      <c r="R41" s="163">
        <f>VLOOKUP($B41,'Complexity of the crisis'!$C$6:$AN$300,22,FALSE)</f>
        <v>1.5</v>
      </c>
      <c r="S41" s="164">
        <f>VLOOKUP($B41,'Complexity of the crisis'!$C$6:$AN$300,38,FALSE)</f>
        <v>2.5</v>
      </c>
      <c r="T41" s="159" t="str">
        <f>VLOOKUP(B41,Lists!$C$3:$E$300,3,FALSE)</f>
        <v>Europe</v>
      </c>
      <c r="U41" s="178">
        <f>VLOOKUP(B41,'INFORM Severity - hidden'!$C$5:$V$300,20,FALSE)</f>
        <v>45530</v>
      </c>
    </row>
    <row r="42" spans="1:21" x14ac:dyDescent="0.35">
      <c r="A42" s="155" t="str">
        <f t="array" ref="A42">IFERROR(INDEX(Lists!$B$2:$B$200,SMALL(IF(Lists!$H$2:$H$200="Yes",ROW(Lists!$B$2:$B$200)),ROW(38:38))-1,1),"")</f>
        <v>Syrian refugees in Jordan</v>
      </c>
      <c r="B42" s="156" t="str">
        <f>VLOOKUP(A42,Lists!$B$2:$G$200,2,FALSE)</f>
        <v>JOR002</v>
      </c>
      <c r="C42" s="156" t="str">
        <f>VLOOKUP(B42,'INFORM Severity - hidden'!$C$5:$D$200,2,FALSE)</f>
        <v>Jordan</v>
      </c>
      <c r="D42" s="156" t="str">
        <f>VLOOKUP(A42,Lists!$B$2:$G$200,3,FALSE)</f>
        <v>JOR</v>
      </c>
      <c r="E42" s="156" t="str">
        <f>VLOOKUP(A42,Lists!$B$2:$G$200,5,FALSE)</f>
        <v>Displacement</v>
      </c>
      <c r="F42" s="161">
        <f t="shared" si="5"/>
        <v>2.8</v>
      </c>
      <c r="G42" s="162">
        <f t="shared" si="6"/>
        <v>3</v>
      </c>
      <c r="H42" s="162" t="str">
        <f t="shared" si="7"/>
        <v>Medium</v>
      </c>
      <c r="I42" s="160" t="str">
        <f>INDEX(Trends!$D$3:$D$404,MATCH(B42,Trends!$C$3:$C$404,0))</f>
        <v>Stable</v>
      </c>
      <c r="J42" s="162" t="str">
        <f>VLOOKUP($B42,Reliability!$A$3:$I$300,9,FALSE)</f>
        <v>High</v>
      </c>
      <c r="K42" s="163">
        <f t="shared" si="8"/>
        <v>2.8</v>
      </c>
      <c r="L42" s="163">
        <f>VLOOKUP($B42,'Impact of the crisis'!$C$6:$N$300,12,FALSE)</f>
        <v>3.1</v>
      </c>
      <c r="M42" s="163">
        <f>VLOOKUP($B42,'Impact of the crisis'!$C$6:$AB$300,26,FALSE)</f>
        <v>2.6</v>
      </c>
      <c r="N42" s="163">
        <f>VLOOKUP($B42,'Conditions of people affected'!$C$6:$R$300,16,FALSE)</f>
        <v>3.3</v>
      </c>
      <c r="O42" s="163">
        <f>VLOOKUP($B42,'Conditions of people affected'!$C$6:$R$300,9,FALSE)</f>
        <v>3.6</v>
      </c>
      <c r="P42" s="163">
        <f>VLOOKUP($B42,'Conditions of people affected'!$C$6:$R$300,15,FALSE)</f>
        <v>3</v>
      </c>
      <c r="Q42" s="163">
        <f t="shared" si="9"/>
        <v>2</v>
      </c>
      <c r="R42" s="163">
        <f>VLOOKUP($B42,'Complexity of the crisis'!$C$6:$AN$300,22,FALSE)</f>
        <v>2.5</v>
      </c>
      <c r="S42" s="164">
        <f>VLOOKUP($B42,'Complexity of the crisis'!$C$6:$AN$300,38,FALSE)</f>
        <v>1.5</v>
      </c>
      <c r="T42" s="159" t="str">
        <f>VLOOKUP(B42,Lists!$C$3:$E$300,3,FALSE)</f>
        <v>Middle east</v>
      </c>
      <c r="U42" s="178">
        <f>VLOOKUP(B42,'INFORM Severity - hidden'!$C$5:$V$300,20,FALSE)</f>
        <v>45531</v>
      </c>
    </row>
    <row r="43" spans="1:21" x14ac:dyDescent="0.35">
      <c r="A43" s="155" t="str">
        <f t="array" ref="A43">IFERROR(INDEX(Lists!$B$2:$B$200,SMALL(IF(Lists!$H$2:$H$200="Yes",ROW(Lists!$B$2:$B$200)),ROW(39:39))-1,1),"")</f>
        <v xml:space="preserve">Multiple crisis in Kenya </v>
      </c>
      <c r="B43" s="156" t="str">
        <f>VLOOKUP(A43,Lists!$B$2:$G$200,2,FALSE)</f>
        <v>KEN001</v>
      </c>
      <c r="C43" s="156" t="str">
        <f>VLOOKUP(B43,'INFORM Severity - hidden'!$C$5:$D$200,2,FALSE)</f>
        <v>Kenya</v>
      </c>
      <c r="D43" s="156" t="str">
        <f>VLOOKUP(A43,Lists!$B$2:$G$200,3,FALSE)</f>
        <v>KEN</v>
      </c>
      <c r="E43" s="156" t="str">
        <f>VLOOKUP(A43,Lists!$B$2:$G$200,5,FALSE)</f>
        <v>Drought,Displacement</v>
      </c>
      <c r="F43" s="161">
        <f t="shared" si="5"/>
        <v>3.5</v>
      </c>
      <c r="G43" s="162">
        <f t="shared" si="6"/>
        <v>4</v>
      </c>
      <c r="H43" s="162" t="str">
        <f t="shared" si="7"/>
        <v>High</v>
      </c>
      <c r="I43" s="160" t="str">
        <f>INDEX(Trends!$D$3:$D$404,MATCH(B43,Trends!$C$3:$C$404,0))</f>
        <v>Stable</v>
      </c>
      <c r="J43" s="162" t="str">
        <f>VLOOKUP($B43,Reliability!$A$3:$I$300,9,FALSE)</f>
        <v>High</v>
      </c>
      <c r="K43" s="163">
        <f t="shared" si="8"/>
        <v>4.2</v>
      </c>
      <c r="L43" s="163">
        <f>VLOOKUP($B43,'Impact of the crisis'!$C$6:$N$300,12,FALSE)</f>
        <v>4.3</v>
      </c>
      <c r="M43" s="163">
        <f>VLOOKUP($B43,'Impact of the crisis'!$C$6:$AB$300,26,FALSE)</f>
        <v>4.0999999999999996</v>
      </c>
      <c r="N43" s="163">
        <f>VLOOKUP($B43,'Conditions of people affected'!$C$6:$R$300,16,FALSE)</f>
        <v>3.4</v>
      </c>
      <c r="O43" s="163">
        <f>VLOOKUP($B43,'Conditions of people affected'!$C$6:$R$300,9,FALSE)</f>
        <v>3.8</v>
      </c>
      <c r="P43" s="163">
        <f>VLOOKUP($B43,'Conditions of people affected'!$C$6:$R$300,15,FALSE)</f>
        <v>3</v>
      </c>
      <c r="Q43" s="163">
        <f t="shared" si="9"/>
        <v>3.2</v>
      </c>
      <c r="R43" s="163">
        <f>VLOOKUP($B43,'Complexity of the crisis'!$C$6:$AN$300,22,FALSE)</f>
        <v>3.4</v>
      </c>
      <c r="S43" s="164">
        <f>VLOOKUP($B43,'Complexity of the crisis'!$C$6:$AN$300,38,FALSE)</f>
        <v>3</v>
      </c>
      <c r="T43" s="159" t="str">
        <f>VLOOKUP(B43,Lists!$C$3:$E$300,3,FALSE)</f>
        <v>Africa</v>
      </c>
      <c r="U43" s="178">
        <f>VLOOKUP(B43,'INFORM Severity - hidden'!$C$5:$V$300,20,FALSE)</f>
        <v>45531</v>
      </c>
    </row>
    <row r="44" spans="1:21" x14ac:dyDescent="0.35">
      <c r="A44" s="155" t="str">
        <f t="array" ref="A44">IFERROR(INDEX(Lists!$B$2:$B$200,SMALL(IF(Lists!$H$2:$H$200="Yes",ROW(Lists!$B$2:$B$200)),ROW(40:40))-1,1),"")</f>
        <v>Complex crisis in Lebanon</v>
      </c>
      <c r="B44" s="156" t="str">
        <f>VLOOKUP(A44,Lists!$B$2:$G$200,2,FALSE)</f>
        <v>LBN006</v>
      </c>
      <c r="C44" s="156" t="str">
        <f>VLOOKUP(B44,'INFORM Severity - hidden'!$C$5:$D$200,2,FALSE)</f>
        <v>Lebanon</v>
      </c>
      <c r="D44" s="156" t="str">
        <f>VLOOKUP(A44,Lists!$B$2:$G$200,3,FALSE)</f>
        <v>LBN</v>
      </c>
      <c r="E44" s="156" t="str">
        <f>VLOOKUP(A44,Lists!$B$2:$G$200,5,FALSE)</f>
        <v>Socio-political,Violence,Tecnological Disaster,Displacement</v>
      </c>
      <c r="F44" s="161">
        <f t="shared" si="5"/>
        <v>3.7</v>
      </c>
      <c r="G44" s="162">
        <f t="shared" si="6"/>
        <v>4</v>
      </c>
      <c r="H44" s="162" t="str">
        <f t="shared" si="7"/>
        <v>High</v>
      </c>
      <c r="I44" s="160" t="str">
        <f>INDEX(Trends!$D$3:$D$404,MATCH(B44,Trends!$C$3:$C$404,0))</f>
        <v>Increasing</v>
      </c>
      <c r="J44" s="162" t="str">
        <f>VLOOKUP($B44,Reliability!$A$3:$I$300,9,FALSE)</f>
        <v>Very High</v>
      </c>
      <c r="K44" s="163">
        <f t="shared" si="8"/>
        <v>3.7</v>
      </c>
      <c r="L44" s="163">
        <f>VLOOKUP($B44,'Impact of the crisis'!$C$6:$N$300,12,FALSE)</f>
        <v>3.6</v>
      </c>
      <c r="M44" s="163">
        <f>VLOOKUP($B44,'Impact of the crisis'!$C$6:$AB$300,26,FALSE)</f>
        <v>3.7</v>
      </c>
      <c r="N44" s="163">
        <f>VLOOKUP($B44,'Conditions of people affected'!$C$6:$R$300,16,FALSE)</f>
        <v>4.1500000000000004</v>
      </c>
      <c r="O44" s="163">
        <f>VLOOKUP($B44,'Conditions of people affected'!$C$6:$R$300,9,FALSE)</f>
        <v>4.3</v>
      </c>
      <c r="P44" s="163">
        <f>VLOOKUP($B44,'Conditions of people affected'!$C$6:$R$300,15,FALSE)</f>
        <v>4</v>
      </c>
      <c r="Q44" s="163">
        <f t="shared" si="9"/>
        <v>3</v>
      </c>
      <c r="R44" s="163">
        <f>VLOOKUP($B44,'Complexity of the crisis'!$C$6:$AN$300,22,FALSE)</f>
        <v>2.9</v>
      </c>
      <c r="S44" s="164">
        <f>VLOOKUP($B44,'Complexity of the crisis'!$C$6:$AN$300,38,FALSE)</f>
        <v>3</v>
      </c>
      <c r="T44" s="159" t="str">
        <f>VLOOKUP(B44,Lists!$C$3:$E$300,3,FALSE)</f>
        <v>Middle east</v>
      </c>
      <c r="U44" s="178">
        <f>VLOOKUP(B44,'INFORM Severity - hidden'!$C$5:$V$300,20,FALSE)</f>
        <v>45525</v>
      </c>
    </row>
    <row r="45" spans="1:21" x14ac:dyDescent="0.35">
      <c r="A45" s="155" t="str">
        <f t="array" ref="A45">IFERROR(INDEX(Lists!$B$2:$B$200,SMALL(IF(Lists!$H$2:$H$200="Yes",ROW(Lists!$B$2:$B$200)),ROW(41:41))-1,1),"")</f>
        <v>Complex crisis in Libya</v>
      </c>
      <c r="B45" s="156" t="str">
        <f>VLOOKUP(A45,Lists!$B$2:$G$200,2,FALSE)</f>
        <v>LBY001</v>
      </c>
      <c r="C45" s="156" t="str">
        <f>VLOOKUP(B45,'INFORM Severity - hidden'!$C$5:$D$200,2,FALSE)</f>
        <v>Libya</v>
      </c>
      <c r="D45" s="156" t="str">
        <f>VLOOKUP(A45,Lists!$B$2:$G$200,3,FALSE)</f>
        <v>LBY</v>
      </c>
      <c r="E45" s="156" t="str">
        <f>VLOOKUP(A45,Lists!$B$2:$G$200,5,FALSE)</f>
        <v>Conflict,Displacement,Socio-political</v>
      </c>
      <c r="F45" s="161">
        <f t="shared" si="5"/>
        <v>4</v>
      </c>
      <c r="G45" s="162">
        <f t="shared" si="6"/>
        <v>4</v>
      </c>
      <c r="H45" s="162" t="str">
        <f t="shared" si="7"/>
        <v>High</v>
      </c>
      <c r="I45" s="160" t="str">
        <f>INDEX(Trends!$D$3:$D$404,MATCH(B45,Trends!$C$3:$C$404,0))</f>
        <v>Increasing</v>
      </c>
      <c r="J45" s="162" t="str">
        <f>VLOOKUP($B45,Reliability!$A$3:$I$300,9,FALSE)</f>
        <v>Very High</v>
      </c>
      <c r="K45" s="163">
        <f t="shared" si="8"/>
        <v>4.5</v>
      </c>
      <c r="L45" s="163">
        <f>VLOOKUP($B45,'Impact of the crisis'!$C$6:$N$300,12,FALSE)</f>
        <v>4.5999999999999996</v>
      </c>
      <c r="M45" s="163">
        <f>VLOOKUP($B45,'Impact of the crisis'!$C$6:$AB$300,26,FALSE)</f>
        <v>4.4000000000000004</v>
      </c>
      <c r="N45" s="163">
        <f>VLOOKUP($B45,'Conditions of people affected'!$C$6:$R$300,16,FALSE)</f>
        <v>3.7</v>
      </c>
      <c r="O45" s="163">
        <f>VLOOKUP($B45,'Conditions of people affected'!$C$6:$R$300,9,FALSE)</f>
        <v>3.4</v>
      </c>
      <c r="P45" s="163">
        <f>VLOOKUP($B45,'Conditions of people affected'!$C$6:$R$300,15,FALSE)</f>
        <v>4</v>
      </c>
      <c r="Q45" s="163">
        <f t="shared" si="9"/>
        <v>4</v>
      </c>
      <c r="R45" s="163">
        <f>VLOOKUP($B45,'Complexity of the crisis'!$C$6:$AN$300,22,FALSE)</f>
        <v>3.3</v>
      </c>
      <c r="S45" s="164">
        <f>VLOOKUP($B45,'Complexity of the crisis'!$C$6:$AN$300,38,FALSE)</f>
        <v>4.5</v>
      </c>
      <c r="T45" s="159" t="str">
        <f>VLOOKUP(B45,Lists!$C$3:$E$300,3,FALSE)</f>
        <v>Africa</v>
      </c>
      <c r="U45" s="178">
        <f>VLOOKUP(B45,'INFORM Severity - hidden'!$C$5:$V$300,20,FALSE)</f>
        <v>45529</v>
      </c>
    </row>
    <row r="46" spans="1:21" x14ac:dyDescent="0.35">
      <c r="A46" s="155" t="str">
        <f t="array" ref="A46">IFERROR(INDEX(Lists!$B$2:$B$200,SMALL(IF(Lists!$H$2:$H$200="Yes",ROW(Lists!$B$2:$B$200)),ROW(42:42))-1,1),"")</f>
        <v>2024 Floods and Monsoon Rain</v>
      </c>
      <c r="B46" s="156" t="str">
        <f>VLOOKUP(A46,Lists!$B$2:$G$200,2,FALSE)</f>
        <v>LKA004</v>
      </c>
      <c r="C46" s="156" t="str">
        <f>VLOOKUP(B46,'INFORM Severity - hidden'!$C$5:$D$200,2,FALSE)</f>
        <v>Sri Lanka</v>
      </c>
      <c r="D46" s="156" t="str">
        <f>VLOOKUP(A46,Lists!$B$2:$G$200,3,FALSE)</f>
        <v>LKA</v>
      </c>
      <c r="E46" s="156" t="str">
        <f>VLOOKUP(A46,Lists!$B$2:$G$200,5,FALSE)</f>
        <v>Floods</v>
      </c>
      <c r="F46" s="161">
        <f t="shared" si="5"/>
        <v>1.7</v>
      </c>
      <c r="G46" s="162">
        <f t="shared" si="6"/>
        <v>2</v>
      </c>
      <c r="H46" s="162" t="str">
        <f t="shared" si="7"/>
        <v>Low</v>
      </c>
      <c r="I46" s="160" t="str">
        <f>INDEX(Trends!$D$3:$D$404,MATCH(B46,Trends!$C$3:$C$404,0))</f>
        <v>-</v>
      </c>
      <c r="J46" s="162" t="str">
        <f>VLOOKUP($B46,Reliability!$A$3:$I$300,9,FALSE)</f>
        <v>Very High</v>
      </c>
      <c r="K46" s="163">
        <f t="shared" si="8"/>
        <v>1.8</v>
      </c>
      <c r="L46" s="163">
        <f>VLOOKUP($B46,'Impact of the crisis'!$C$6:$N$300,12,FALSE)</f>
        <v>2.2000000000000002</v>
      </c>
      <c r="M46" s="163">
        <f>VLOOKUP($B46,'Impact of the crisis'!$C$6:$AB$300,26,FALSE)</f>
        <v>1.6</v>
      </c>
      <c r="N46" s="163">
        <f>VLOOKUP($B46,'Conditions of people affected'!$C$6:$R$300,16,FALSE)</f>
        <v>1.25</v>
      </c>
      <c r="O46" s="163">
        <f>VLOOKUP($B46,'Conditions of people affected'!$C$6:$R$300,9,FALSE)</f>
        <v>1.5</v>
      </c>
      <c r="P46" s="163">
        <f>VLOOKUP($B46,'Conditions of people affected'!$C$6:$R$300,15,FALSE)</f>
        <v>1</v>
      </c>
      <c r="Q46" s="163">
        <f t="shared" si="9"/>
        <v>2.2000000000000002</v>
      </c>
      <c r="R46" s="163">
        <f>VLOOKUP($B46,'Complexity of the crisis'!$C$6:$AN$300,22,FALSE)</f>
        <v>2.4</v>
      </c>
      <c r="S46" s="164">
        <f>VLOOKUP($B46,'Complexity of the crisis'!$C$6:$AN$300,38,FALSE)</f>
        <v>2</v>
      </c>
      <c r="T46" s="159" t="str">
        <f>VLOOKUP(B46,Lists!$C$3:$E$300,3,FALSE)</f>
        <v>Asia</v>
      </c>
      <c r="U46" s="178">
        <f>VLOOKUP(B46,'INFORM Severity - hidden'!$C$5:$V$300,20,FALSE)</f>
        <v>45529</v>
      </c>
    </row>
    <row r="47" spans="1:21" x14ac:dyDescent="0.35">
      <c r="A47" s="155" t="str">
        <f t="array" ref="A47">IFERROR(INDEX(Lists!$B$2:$B$200,SMALL(IF(Lists!$H$2:$H$200="Yes",ROW(Lists!$B$2:$B$200)),ROW(43:43))-1,1),"")</f>
        <v>Food security crisis in Lesotho</v>
      </c>
      <c r="B47" s="156" t="str">
        <f>VLOOKUP(A47,Lists!$B$2:$G$200,2,FALSE)</f>
        <v>LSO004</v>
      </c>
      <c r="C47" s="156" t="str">
        <f>VLOOKUP(B47,'INFORM Severity - hidden'!$C$5:$D$200,2,FALSE)</f>
        <v>Lesotho</v>
      </c>
      <c r="D47" s="156" t="str">
        <f>VLOOKUP(A47,Lists!$B$2:$G$200,3,FALSE)</f>
        <v>LSO</v>
      </c>
      <c r="E47" s="156" t="str">
        <f>VLOOKUP(A47,Lists!$B$2:$G$200,5,FALSE)</f>
        <v>Drought</v>
      </c>
      <c r="F47" s="161">
        <f t="shared" si="5"/>
        <v>2.1</v>
      </c>
      <c r="G47" s="162">
        <f t="shared" si="6"/>
        <v>3</v>
      </c>
      <c r="H47" s="162" t="str">
        <f t="shared" si="7"/>
        <v>Medium</v>
      </c>
      <c r="I47" s="160" t="str">
        <f>INDEX(Trends!$D$3:$D$404,MATCH(B47,Trends!$C$3:$C$404,0))</f>
        <v>-</v>
      </c>
      <c r="J47" s="162" t="str">
        <f>VLOOKUP($B47,Reliability!$A$3:$I$300,9,FALSE)</f>
        <v>High</v>
      </c>
      <c r="K47" s="163">
        <f t="shared" si="8"/>
        <v>2.1</v>
      </c>
      <c r="L47" s="163">
        <f>VLOOKUP($B47,'Impact of the crisis'!$C$6:$N$300,12,FALSE)</f>
        <v>3</v>
      </c>
      <c r="M47" s="163">
        <f>VLOOKUP($B47,'Impact of the crisis'!$C$6:$AB$300,26,FALSE)</f>
        <v>1.5</v>
      </c>
      <c r="N47" s="163">
        <f>VLOOKUP($B47,'Conditions of people affected'!$C$6:$R$300,16,FALSE)</f>
        <v>2.7</v>
      </c>
      <c r="O47" s="163">
        <f>VLOOKUP($B47,'Conditions of people affected'!$C$6:$R$300,9,FALSE)</f>
        <v>2.4</v>
      </c>
      <c r="P47" s="163">
        <f>VLOOKUP($B47,'Conditions of people affected'!$C$6:$R$300,15,FALSE)</f>
        <v>3</v>
      </c>
      <c r="Q47" s="163">
        <f t="shared" si="9"/>
        <v>1</v>
      </c>
      <c r="R47" s="163">
        <f>VLOOKUP($B47,'Complexity of the crisis'!$C$6:$AN$300,22,FALSE)</f>
        <v>1.4</v>
      </c>
      <c r="S47" s="164">
        <f>VLOOKUP($B47,'Complexity of the crisis'!$C$6:$AN$300,38,FALSE)</f>
        <v>0.5</v>
      </c>
      <c r="T47" s="159" t="str">
        <f>VLOOKUP(B47,Lists!$C$3:$E$300,3,FALSE)</f>
        <v>Africa</v>
      </c>
      <c r="U47" s="178">
        <f>VLOOKUP(B47,'INFORM Severity - hidden'!$C$5:$V$300,20,FALSE)</f>
        <v>45530</v>
      </c>
    </row>
    <row r="48" spans="1:21" x14ac:dyDescent="0.35">
      <c r="A48" s="155" t="str">
        <f t="array" ref="A48">IFERROR(INDEX(Lists!$B$2:$B$200,SMALL(IF(Lists!$H$2:$H$200="Yes",ROW(Lists!$B$2:$B$200)),ROW(44:44))-1,1),"")</f>
        <v>Displacement from Russia-Ukraine conflict in Lithuania</v>
      </c>
      <c r="B48" s="156" t="str">
        <f>VLOOKUP(A48,Lists!$B$2:$G$200,2,FALSE)</f>
        <v>LTU002</v>
      </c>
      <c r="C48" s="156" t="str">
        <f>VLOOKUP(B48,'INFORM Severity - hidden'!$C$5:$D$200,2,FALSE)</f>
        <v>Lithuania</v>
      </c>
      <c r="D48" s="156" t="str">
        <f>VLOOKUP(A48,Lists!$B$2:$G$200,3,FALSE)</f>
        <v>LTU</v>
      </c>
      <c r="E48" s="156" t="str">
        <f>VLOOKUP(A48,Lists!$B$2:$G$200,5,FALSE)</f>
        <v>Conflict,Displacement</v>
      </c>
      <c r="F48" s="161">
        <f t="shared" si="5"/>
        <v>1.3</v>
      </c>
      <c r="G48" s="162">
        <f t="shared" si="6"/>
        <v>2</v>
      </c>
      <c r="H48" s="162" t="str">
        <f t="shared" si="7"/>
        <v>Low</v>
      </c>
      <c r="I48" s="160" t="str">
        <f>INDEX(Trends!$D$3:$D$404,MATCH(B48,Trends!$C$3:$C$404,0))</f>
        <v>Stable</v>
      </c>
      <c r="J48" s="162" t="str">
        <f>VLOOKUP($B48,Reliability!$A$3:$I$300,9,FALSE)</f>
        <v>Very High</v>
      </c>
      <c r="K48" s="163">
        <f t="shared" si="8"/>
        <v>2.2999999999999998</v>
      </c>
      <c r="L48" s="163">
        <f>VLOOKUP($B48,'Impact of the crisis'!$C$6:$N$300,12,FALSE)</f>
        <v>3.7</v>
      </c>
      <c r="M48" s="163">
        <f>VLOOKUP($B48,'Impact of the crisis'!$C$6:$AB$300,26,FALSE)</f>
        <v>1.3</v>
      </c>
      <c r="N48" s="163">
        <f>VLOOKUP($B48,'Conditions of people affected'!$C$6:$R$300,16,FALSE)</f>
        <v>1.05</v>
      </c>
      <c r="O48" s="163">
        <f>VLOOKUP($B48,'Conditions of people affected'!$C$6:$R$300,9,FALSE)</f>
        <v>1.1000000000000001</v>
      </c>
      <c r="P48" s="163">
        <f>VLOOKUP($B48,'Conditions of people affected'!$C$6:$R$300,15,FALSE)</f>
        <v>1</v>
      </c>
      <c r="Q48" s="163">
        <f t="shared" si="9"/>
        <v>0.9</v>
      </c>
      <c r="R48" s="163">
        <f>VLOOKUP($B48,'Complexity of the crisis'!$C$6:$AN$300,22,FALSE)</f>
        <v>0.8</v>
      </c>
      <c r="S48" s="164">
        <f>VLOOKUP($B48,'Complexity of the crisis'!$C$6:$AN$300,38,FALSE)</f>
        <v>1</v>
      </c>
      <c r="T48" s="159" t="str">
        <f>VLOOKUP(B48,Lists!$C$3:$E$300,3,FALSE)</f>
        <v>Europe</v>
      </c>
      <c r="U48" s="178">
        <f>VLOOKUP(B48,'INFORM Severity - hidden'!$C$5:$V$300,20,FALSE)</f>
        <v>45526</v>
      </c>
    </row>
    <row r="49" spans="1:21" x14ac:dyDescent="0.35">
      <c r="A49" s="155" t="str">
        <f t="array" ref="A49">IFERROR(INDEX(Lists!$B$2:$B$200,SMALL(IF(Lists!$H$2:$H$200="Yes",ROW(Lists!$B$2:$B$200)),ROW(45:45))-1,1),"")</f>
        <v>Displacement from Russia-Ukraine conflict in Latvia</v>
      </c>
      <c r="B49" s="156" t="str">
        <f>VLOOKUP(A49,Lists!$B$2:$G$200,2,FALSE)</f>
        <v>LVA002</v>
      </c>
      <c r="C49" s="156" t="str">
        <f>VLOOKUP(B49,'INFORM Severity - hidden'!$C$5:$D$200,2,FALSE)</f>
        <v>Latvia</v>
      </c>
      <c r="D49" s="156" t="str">
        <f>VLOOKUP(A49,Lists!$B$2:$G$200,3,FALSE)</f>
        <v>LVA</v>
      </c>
      <c r="E49" s="156" t="str">
        <f>VLOOKUP(A49,Lists!$B$2:$G$200,5,FALSE)</f>
        <v>Conflict,Displacement</v>
      </c>
      <c r="F49" s="161">
        <f t="shared" si="5"/>
        <v>1.3</v>
      </c>
      <c r="G49" s="162">
        <f t="shared" si="6"/>
        <v>2</v>
      </c>
      <c r="H49" s="162" t="str">
        <f t="shared" si="7"/>
        <v>Low</v>
      </c>
      <c r="I49" s="160" t="str">
        <f>INDEX(Trends!$D$3:$D$404,MATCH(B49,Trends!$C$3:$C$404,0))</f>
        <v>Stable</v>
      </c>
      <c r="J49" s="162" t="str">
        <f>VLOOKUP($B49,Reliability!$A$3:$I$300,9,FALSE)</f>
        <v>Very High</v>
      </c>
      <c r="K49" s="163">
        <f t="shared" si="8"/>
        <v>2.2000000000000002</v>
      </c>
      <c r="L49" s="163">
        <f>VLOOKUP($B49,'Impact of the crisis'!$C$6:$N$300,12,FALSE)</f>
        <v>3.5</v>
      </c>
      <c r="M49" s="163">
        <f>VLOOKUP($B49,'Impact of the crisis'!$C$6:$AB$300,26,FALSE)</f>
        <v>1.4</v>
      </c>
      <c r="N49" s="163">
        <f>VLOOKUP($B49,'Conditions of people affected'!$C$6:$R$300,16,FALSE)</f>
        <v>1.05</v>
      </c>
      <c r="O49" s="163">
        <f>VLOOKUP($B49,'Conditions of people affected'!$C$6:$R$300,9,FALSE)</f>
        <v>1.1000000000000001</v>
      </c>
      <c r="P49" s="163">
        <f>VLOOKUP($B49,'Conditions of people affected'!$C$6:$R$300,15,FALSE)</f>
        <v>1</v>
      </c>
      <c r="Q49" s="163">
        <f t="shared" si="9"/>
        <v>1</v>
      </c>
      <c r="R49" s="163">
        <f>VLOOKUP($B49,'Complexity of the crisis'!$C$6:$AN$300,22,FALSE)</f>
        <v>1</v>
      </c>
      <c r="S49" s="164">
        <f>VLOOKUP($B49,'Complexity of the crisis'!$C$6:$AN$300,38,FALSE)</f>
        <v>1</v>
      </c>
      <c r="T49" s="159" t="str">
        <f>VLOOKUP(B49,Lists!$C$3:$E$300,3,FALSE)</f>
        <v>Europe</v>
      </c>
      <c r="U49" s="178">
        <f>VLOOKUP(B49,'INFORM Severity - hidden'!$C$5:$V$300,20,FALSE)</f>
        <v>45526</v>
      </c>
    </row>
    <row r="50" spans="1:21" x14ac:dyDescent="0.35">
      <c r="A50" s="155" t="str">
        <f t="array" ref="A50">IFERROR(INDEX(Lists!$B$2:$B$200,SMALL(IF(Lists!$H$2:$H$200="Yes",ROW(Lists!$B$2:$B$200)),ROW(46:46))-1,1),"")</f>
        <v>Multiple crises in Morocco</v>
      </c>
      <c r="B50" s="156" t="str">
        <f>VLOOKUP(A50,Lists!$B$2:$G$200,2,FALSE)</f>
        <v>MAR001</v>
      </c>
      <c r="C50" s="156" t="str">
        <f>VLOOKUP(B50,'INFORM Severity - hidden'!$C$5:$D$200,2,FALSE)</f>
        <v>Morocco</v>
      </c>
      <c r="D50" s="156" t="str">
        <f>VLOOKUP(A50,Lists!$B$2:$G$200,3,FALSE)</f>
        <v>MAR</v>
      </c>
      <c r="E50" s="156" t="str">
        <f>VLOOKUP(A50,Lists!$B$2:$G$200,5,FALSE)</f>
        <v>Displacement,Earthquake</v>
      </c>
      <c r="F50" s="161">
        <f t="shared" si="5"/>
        <v>2.9</v>
      </c>
      <c r="G50" s="162">
        <f t="shared" si="6"/>
        <v>3</v>
      </c>
      <c r="H50" s="162" t="str">
        <f t="shared" si="7"/>
        <v>Medium</v>
      </c>
      <c r="I50" s="160" t="str">
        <f>INDEX(Trends!$D$3:$D$404,MATCH(B50,Trends!$C$3:$C$404,0))</f>
        <v>Decreasing</v>
      </c>
      <c r="J50" s="162" t="str">
        <f>VLOOKUP($B50,Reliability!$A$3:$I$300,9,FALSE)</f>
        <v>High</v>
      </c>
      <c r="K50" s="163">
        <f t="shared" si="8"/>
        <v>3.8</v>
      </c>
      <c r="L50" s="163">
        <f>VLOOKUP($B50,'Impact of the crisis'!$C$6:$N$300,12,FALSE)</f>
        <v>4.9000000000000004</v>
      </c>
      <c r="M50" s="163">
        <f>VLOOKUP($B50,'Impact of the crisis'!$C$6:$AB$300,26,FALSE)</f>
        <v>3</v>
      </c>
      <c r="N50" s="163">
        <f>VLOOKUP($B50,'Conditions of people affected'!$C$6:$R$300,16,FALSE)</f>
        <v>2.4500000000000002</v>
      </c>
      <c r="O50" s="163">
        <f>VLOOKUP($B50,'Conditions of people affected'!$C$6:$R$300,9,FALSE)</f>
        <v>2.9</v>
      </c>
      <c r="P50" s="163">
        <f>VLOOKUP($B50,'Conditions of people affected'!$C$6:$R$300,15,FALSE)</f>
        <v>2</v>
      </c>
      <c r="Q50" s="163">
        <f t="shared" si="9"/>
        <v>2.6</v>
      </c>
      <c r="R50" s="163">
        <f>VLOOKUP($B50,'Complexity of the crisis'!$C$6:$AN$300,22,FALSE)</f>
        <v>3.1</v>
      </c>
      <c r="S50" s="164">
        <f>VLOOKUP($B50,'Complexity of the crisis'!$C$6:$AN$300,38,FALSE)</f>
        <v>2</v>
      </c>
      <c r="T50" s="159" t="str">
        <f>VLOOKUP(B50,Lists!$C$3:$E$300,3,FALSE)</f>
        <v>Africa</v>
      </c>
      <c r="U50" s="178">
        <f>VLOOKUP(B50,'INFORM Severity - hidden'!$C$5:$V$300,20,FALSE)</f>
        <v>45530</v>
      </c>
    </row>
    <row r="51" spans="1:21" x14ac:dyDescent="0.35">
      <c r="A51" s="155" t="str">
        <f t="array" ref="A51">IFERROR(INDEX(Lists!$B$2:$B$200,SMALL(IF(Lists!$H$2:$H$200="Yes",ROW(Lists!$B$2:$B$200)),ROW(47:47))-1,1),"")</f>
        <v>DIsplacement from Russia-Ukraine conflict in Moldova</v>
      </c>
      <c r="B51" s="156" t="str">
        <f>VLOOKUP(A51,Lists!$B$2:$G$200,2,FALSE)</f>
        <v>MDA002</v>
      </c>
      <c r="C51" s="156" t="str">
        <f>VLOOKUP(B51,'INFORM Severity - hidden'!$C$5:$D$200,2,FALSE)</f>
        <v>Moldova</v>
      </c>
      <c r="D51" s="156" t="str">
        <f>VLOOKUP(A51,Lists!$B$2:$G$200,3,FALSE)</f>
        <v>MDA</v>
      </c>
      <c r="E51" s="156" t="str">
        <f>VLOOKUP(A51,Lists!$B$2:$G$200,5,FALSE)</f>
        <v>Displacement,Conflict</v>
      </c>
      <c r="F51" s="161">
        <f t="shared" si="5"/>
        <v>1.6</v>
      </c>
      <c r="G51" s="162">
        <f t="shared" si="6"/>
        <v>2</v>
      </c>
      <c r="H51" s="162" t="str">
        <f t="shared" si="7"/>
        <v>Low</v>
      </c>
      <c r="I51" s="160" t="str">
        <f>INDEX(Trends!$D$3:$D$404,MATCH(B51,Trends!$C$3:$C$404,0))</f>
        <v>Stable</v>
      </c>
      <c r="J51" s="162" t="str">
        <f>VLOOKUP($B51,Reliability!$A$3:$I$300,9,FALSE)</f>
        <v>Very High</v>
      </c>
      <c r="K51" s="163">
        <f t="shared" si="8"/>
        <v>2.2999999999999998</v>
      </c>
      <c r="L51" s="163">
        <f>VLOOKUP($B51,'Impact of the crisis'!$C$6:$N$300,12,FALSE)</f>
        <v>3.5</v>
      </c>
      <c r="M51" s="163">
        <f>VLOOKUP($B51,'Impact of the crisis'!$C$6:$AB$300,26,FALSE)</f>
        <v>1.6</v>
      </c>
      <c r="N51" s="163">
        <f>VLOOKUP($B51,'Conditions of people affected'!$C$6:$R$300,16,FALSE)</f>
        <v>1.4</v>
      </c>
      <c r="O51" s="163">
        <f>VLOOKUP($B51,'Conditions of people affected'!$C$6:$R$300,9,FALSE)</f>
        <v>1.8</v>
      </c>
      <c r="P51" s="163">
        <f>VLOOKUP($B51,'Conditions of people affected'!$C$6:$R$300,15,FALSE)</f>
        <v>1</v>
      </c>
      <c r="Q51" s="163">
        <f t="shared" si="9"/>
        <v>1.4</v>
      </c>
      <c r="R51" s="163">
        <f>VLOOKUP($B51,'Complexity of the crisis'!$C$6:$AN$300,22,FALSE)</f>
        <v>1.8</v>
      </c>
      <c r="S51" s="164">
        <f>VLOOKUP($B51,'Complexity of the crisis'!$C$6:$AN$300,38,FALSE)</f>
        <v>1</v>
      </c>
      <c r="T51" s="159" t="str">
        <f>VLOOKUP(B51,Lists!$C$3:$E$300,3,FALSE)</f>
        <v>Europe</v>
      </c>
      <c r="U51" s="178">
        <f>VLOOKUP(B51,'INFORM Severity - hidden'!$C$5:$V$300,20,FALSE)</f>
        <v>45526</v>
      </c>
    </row>
    <row r="52" spans="1:21" x14ac:dyDescent="0.35">
      <c r="A52" s="155" t="str">
        <f t="array" ref="A52">IFERROR(INDEX(Lists!$B$2:$B$200,SMALL(IF(Lists!$H$2:$H$200="Yes",ROW(Lists!$B$2:$B$200)),ROW(48:48))-1,1),"")</f>
        <v>Multiple crisis in Madagascar</v>
      </c>
      <c r="B52" s="156" t="str">
        <f>VLOOKUP(A52,Lists!$B$2:$G$200,2,FALSE)</f>
        <v>MDG001</v>
      </c>
      <c r="C52" s="156" t="str">
        <f>VLOOKUP(B52,'INFORM Severity - hidden'!$C$5:$D$200,2,FALSE)</f>
        <v>Madagascar</v>
      </c>
      <c r="D52" s="156" t="str">
        <f>VLOOKUP(A52,Lists!$B$2:$G$200,3,FALSE)</f>
        <v>MDG</v>
      </c>
      <c r="E52" s="156" t="str">
        <f>VLOOKUP(A52,Lists!$B$2:$G$200,5,FALSE)</f>
        <v>Drought,Cyclone</v>
      </c>
      <c r="F52" s="161">
        <f t="shared" si="5"/>
        <v>3</v>
      </c>
      <c r="G52" s="162">
        <f t="shared" si="6"/>
        <v>3</v>
      </c>
      <c r="H52" s="162" t="str">
        <f t="shared" si="7"/>
        <v>Medium</v>
      </c>
      <c r="I52" s="160" t="str">
        <f>INDEX(Trends!$D$3:$D$404,MATCH(B52,Trends!$C$3:$C$404,0))</f>
        <v>Increasing</v>
      </c>
      <c r="J52" s="162" t="str">
        <f>VLOOKUP($B52,Reliability!$A$3:$I$300,9,FALSE)</f>
        <v>Very High</v>
      </c>
      <c r="K52" s="163">
        <f t="shared" si="8"/>
        <v>2.5</v>
      </c>
      <c r="L52" s="163">
        <f>VLOOKUP($B52,'Impact of the crisis'!$C$6:$N$300,12,FALSE)</f>
        <v>3.1</v>
      </c>
      <c r="M52" s="163">
        <f>VLOOKUP($B52,'Impact of the crisis'!$C$6:$AB$300,26,FALSE)</f>
        <v>2.2000000000000002</v>
      </c>
      <c r="N52" s="163">
        <f>VLOOKUP($B52,'Conditions of people affected'!$C$6:$R$300,16,FALSE)</f>
        <v>3.3</v>
      </c>
      <c r="O52" s="163">
        <f>VLOOKUP($B52,'Conditions of people affected'!$C$6:$R$300,9,FALSE)</f>
        <v>3.6</v>
      </c>
      <c r="P52" s="163">
        <f>VLOOKUP($B52,'Conditions of people affected'!$C$6:$R$300,15,FALSE)</f>
        <v>3</v>
      </c>
      <c r="Q52" s="163">
        <f t="shared" si="9"/>
        <v>2.9</v>
      </c>
      <c r="R52" s="163">
        <f>VLOOKUP($B52,'Complexity of the crisis'!$C$6:$AN$300,22,FALSE)</f>
        <v>2.1</v>
      </c>
      <c r="S52" s="164">
        <f>VLOOKUP($B52,'Complexity of the crisis'!$C$6:$AN$300,38,FALSE)</f>
        <v>3.5</v>
      </c>
      <c r="T52" s="159" t="str">
        <f>VLOOKUP(B52,Lists!$C$3:$E$300,3,FALSE)</f>
        <v>Africa</v>
      </c>
      <c r="U52" s="178">
        <f>VLOOKUP(B52,'INFORM Severity - hidden'!$C$5:$V$300,20,FALSE)</f>
        <v>45528</v>
      </c>
    </row>
    <row r="53" spans="1:21" x14ac:dyDescent="0.35">
      <c r="A53" s="155" t="str">
        <f t="array" ref="A53">IFERROR(INDEX(Lists!$B$2:$B$200,SMALL(IF(Lists!$H$2:$H$200="Yes",ROW(Lists!$B$2:$B$200)),ROW(49:49))-1,1),"")</f>
        <v>Multiple crisis in Mexico</v>
      </c>
      <c r="B53" s="156" t="str">
        <f>VLOOKUP(A53,Lists!$B$2:$G$200,2,FALSE)</f>
        <v>MEX001</v>
      </c>
      <c r="C53" s="156" t="str">
        <f>VLOOKUP(B53,'INFORM Severity - hidden'!$C$5:$D$200,2,FALSE)</f>
        <v>Mexico</v>
      </c>
      <c r="D53" s="156" t="str">
        <f>VLOOKUP(A53,Lists!$B$2:$G$200,3,FALSE)</f>
        <v>MEX</v>
      </c>
      <c r="E53" s="156" t="str">
        <f>VLOOKUP(A53,Lists!$B$2:$G$200,5,FALSE)</f>
        <v>Violence,Displacement</v>
      </c>
      <c r="F53" s="161">
        <f t="shared" si="5"/>
        <v>2.9</v>
      </c>
      <c r="G53" s="162">
        <f t="shared" si="6"/>
        <v>3</v>
      </c>
      <c r="H53" s="162" t="str">
        <f t="shared" si="7"/>
        <v>Medium</v>
      </c>
      <c r="I53" s="160" t="str">
        <f>INDEX(Trends!$D$3:$D$404,MATCH(B53,Trends!$C$3:$C$404,0))</f>
        <v>Decreasing</v>
      </c>
      <c r="J53" s="162" t="str">
        <f>VLOOKUP($B53,Reliability!$A$3:$I$300,9,FALSE)</f>
        <v>High</v>
      </c>
      <c r="K53" s="163">
        <f t="shared" si="8"/>
        <v>4.0999999999999996</v>
      </c>
      <c r="L53" s="163">
        <f>VLOOKUP($B53,'Impact of the crisis'!$C$6:$N$300,12,FALSE)</f>
        <v>5</v>
      </c>
      <c r="M53" s="163">
        <f>VLOOKUP($B53,'Impact of the crisis'!$C$6:$AB$300,26,FALSE)</f>
        <v>3.5</v>
      </c>
      <c r="N53" s="163">
        <f>VLOOKUP($B53,'Conditions of people affected'!$C$6:$R$300,16,FALSE)</f>
        <v>1.45</v>
      </c>
      <c r="O53" s="163">
        <f>VLOOKUP($B53,'Conditions of people affected'!$C$6:$R$300,9,FALSE)</f>
        <v>1.9</v>
      </c>
      <c r="P53" s="163">
        <f>VLOOKUP($B53,'Conditions of people affected'!$C$6:$R$300,15,FALSE)</f>
        <v>1</v>
      </c>
      <c r="Q53" s="163">
        <f t="shared" si="9"/>
        <v>3.6</v>
      </c>
      <c r="R53" s="163">
        <f>VLOOKUP($B53,'Complexity of the crisis'!$C$6:$AN$300,22,FALSE)</f>
        <v>3.1</v>
      </c>
      <c r="S53" s="164">
        <f>VLOOKUP($B53,'Complexity of the crisis'!$C$6:$AN$300,38,FALSE)</f>
        <v>4</v>
      </c>
      <c r="T53" s="159" t="str">
        <f>VLOOKUP(B53,Lists!$C$3:$E$300,3,FALSE)</f>
        <v>Americas</v>
      </c>
      <c r="U53" s="178">
        <f>VLOOKUP(B53,'INFORM Severity - hidden'!$C$5:$V$300,20,FALSE)</f>
        <v>45504</v>
      </c>
    </row>
    <row r="54" spans="1:21" x14ac:dyDescent="0.35">
      <c r="A54" s="155" t="str">
        <f t="array" ref="A54">IFERROR(INDEX(Lists!$B$2:$B$200,SMALL(IF(Lists!$H$2:$H$200="Yes",ROW(Lists!$B$2:$B$200)),ROW(50:50))-1,1),"")</f>
        <v>Complex crisis in Mali</v>
      </c>
      <c r="B54" s="156" t="str">
        <f>VLOOKUP(A54,Lists!$B$2:$G$200,2,FALSE)</f>
        <v>MLI001</v>
      </c>
      <c r="C54" s="156" t="str">
        <f>VLOOKUP(B54,'INFORM Severity - hidden'!$C$5:$D$200,2,FALSE)</f>
        <v>Mali</v>
      </c>
      <c r="D54" s="156" t="str">
        <f>VLOOKUP(A54,Lists!$B$2:$G$200,3,FALSE)</f>
        <v>MLI</v>
      </c>
      <c r="E54" s="156" t="str">
        <f>VLOOKUP(A54,Lists!$B$2:$G$200,5,FALSE)</f>
        <v>Conflict</v>
      </c>
      <c r="F54" s="161">
        <f t="shared" si="5"/>
        <v>4.3</v>
      </c>
      <c r="G54" s="162">
        <f t="shared" si="6"/>
        <v>5</v>
      </c>
      <c r="H54" s="162" t="str">
        <f t="shared" si="7"/>
        <v>Very High</v>
      </c>
      <c r="I54" s="160" t="str">
        <f>INDEX(Trends!$D$3:$D$404,MATCH(B54,Trends!$C$3:$C$404,0))</f>
        <v>Decreasing</v>
      </c>
      <c r="J54" s="162" t="str">
        <f>VLOOKUP($B54,Reliability!$A$3:$I$300,9,FALSE)</f>
        <v>Very High</v>
      </c>
      <c r="K54" s="163">
        <f t="shared" si="8"/>
        <v>4.4000000000000004</v>
      </c>
      <c r="L54" s="163">
        <f>VLOOKUP($B54,'Impact of the crisis'!$C$6:$N$300,12,FALSE)</f>
        <v>4.9000000000000004</v>
      </c>
      <c r="M54" s="163">
        <f>VLOOKUP($B54,'Impact of the crisis'!$C$6:$AB$300,26,FALSE)</f>
        <v>4.0999999999999996</v>
      </c>
      <c r="N54" s="163">
        <f>VLOOKUP($B54,'Conditions of people affected'!$C$6:$R$300,16,FALSE)</f>
        <v>4.4000000000000004</v>
      </c>
      <c r="O54" s="163">
        <f>VLOOKUP($B54,'Conditions of people affected'!$C$6:$R$300,9,FALSE)</f>
        <v>4.8</v>
      </c>
      <c r="P54" s="163">
        <f>VLOOKUP($B54,'Conditions of people affected'!$C$6:$R$300,15,FALSE)</f>
        <v>4</v>
      </c>
      <c r="Q54" s="163">
        <f t="shared" si="9"/>
        <v>4</v>
      </c>
      <c r="R54" s="163">
        <f>VLOOKUP($B54,'Complexity of the crisis'!$C$6:$AN$300,22,FALSE)</f>
        <v>3.3</v>
      </c>
      <c r="S54" s="164">
        <f>VLOOKUP($B54,'Complexity of the crisis'!$C$6:$AN$300,38,FALSE)</f>
        <v>4.5</v>
      </c>
      <c r="T54" s="159" t="str">
        <f>VLOOKUP(B54,Lists!$C$3:$E$300,3,FALSE)</f>
        <v>Africa</v>
      </c>
      <c r="U54" s="178">
        <f>VLOOKUP(B54,'INFORM Severity - hidden'!$C$5:$V$300,20,FALSE)</f>
        <v>45531</v>
      </c>
    </row>
    <row r="55" spans="1:21" x14ac:dyDescent="0.35">
      <c r="A55" s="155" t="str">
        <f t="array" ref="A55">IFERROR(INDEX(Lists!$B$2:$B$200,SMALL(IF(Lists!$H$2:$H$200="Yes",ROW(Lists!$B$2:$B$200)),ROW(51:51))-1,1),"")</f>
        <v>Multiple crises in Myanmar</v>
      </c>
      <c r="B55" s="156" t="str">
        <f>VLOOKUP(A55,Lists!$B$2:$G$200,2,FALSE)</f>
        <v>MMR001</v>
      </c>
      <c r="C55" s="156" t="str">
        <f>VLOOKUP(B55,'INFORM Severity - hidden'!$C$5:$D$200,2,FALSE)</f>
        <v>Myanmar</v>
      </c>
      <c r="D55" s="156" t="str">
        <f>VLOOKUP(A55,Lists!$B$2:$G$200,3,FALSE)</f>
        <v>MMR</v>
      </c>
      <c r="E55" s="156" t="str">
        <f>VLOOKUP(A55,Lists!$B$2:$G$200,5,FALSE)</f>
        <v>Socio-political,Conflict,Violence</v>
      </c>
      <c r="F55" s="161">
        <f t="shared" si="5"/>
        <v>4.5999999999999996</v>
      </c>
      <c r="G55" s="162">
        <f t="shared" si="6"/>
        <v>5</v>
      </c>
      <c r="H55" s="162" t="str">
        <f t="shared" si="7"/>
        <v>Very High</v>
      </c>
      <c r="I55" s="160" t="str">
        <f>INDEX(Trends!$D$3:$D$404,MATCH(B55,Trends!$C$3:$C$404,0))</f>
        <v>Stable</v>
      </c>
      <c r="J55" s="162" t="str">
        <f>VLOOKUP($B55,Reliability!$A$3:$I$300,9,FALSE)</f>
        <v>Very High</v>
      </c>
      <c r="K55" s="163">
        <f t="shared" si="8"/>
        <v>4.8</v>
      </c>
      <c r="L55" s="163">
        <f>VLOOKUP($B55,'Impact of the crisis'!$C$6:$N$300,12,FALSE)</f>
        <v>4.9000000000000004</v>
      </c>
      <c r="M55" s="163">
        <f>VLOOKUP($B55,'Impact of the crisis'!$C$6:$AB$300,26,FALSE)</f>
        <v>4.8</v>
      </c>
      <c r="N55" s="163">
        <f>VLOOKUP($B55,'Conditions of people affected'!$C$6:$R$300,16,FALSE)</f>
        <v>4.5</v>
      </c>
      <c r="O55" s="163">
        <f>VLOOKUP($B55,'Conditions of people affected'!$C$6:$R$300,9,FALSE)</f>
        <v>5</v>
      </c>
      <c r="P55" s="163">
        <f>VLOOKUP($B55,'Conditions of people affected'!$C$6:$R$300,15,FALSE)</f>
        <v>4</v>
      </c>
      <c r="Q55" s="163">
        <f t="shared" si="9"/>
        <v>4.5999999999999996</v>
      </c>
      <c r="R55" s="163">
        <f>VLOOKUP($B55,'Complexity of the crisis'!$C$6:$AN$300,22,FALSE)</f>
        <v>4</v>
      </c>
      <c r="S55" s="164">
        <f>VLOOKUP($B55,'Complexity of the crisis'!$C$6:$AN$300,38,FALSE)</f>
        <v>5</v>
      </c>
      <c r="T55" s="159" t="str">
        <f>VLOOKUP(B55,Lists!$C$3:$E$300,3,FALSE)</f>
        <v>Asia</v>
      </c>
      <c r="U55" s="178">
        <f>VLOOKUP(B55,'INFORM Severity - hidden'!$C$5:$V$300,20,FALSE)</f>
        <v>45525</v>
      </c>
    </row>
    <row r="56" spans="1:21" x14ac:dyDescent="0.35">
      <c r="A56" s="155" t="str">
        <f t="array" ref="A56">IFERROR(INDEX(Lists!$B$2:$B$200,SMALL(IF(Lists!$H$2:$H$200="Yes",ROW(Lists!$B$2:$B$200)),ROW(52:52))-1,1),"")</f>
        <v>Multiple Crises in Mozambique</v>
      </c>
      <c r="B56" s="156" t="str">
        <f>VLOOKUP(A56,Lists!$B$2:$G$200,2,FALSE)</f>
        <v>MOZ001</v>
      </c>
      <c r="C56" s="156" t="str">
        <f>VLOOKUP(B56,'INFORM Severity - hidden'!$C$5:$D$200,2,FALSE)</f>
        <v>Mozambique</v>
      </c>
      <c r="D56" s="156" t="str">
        <f>VLOOKUP(A56,Lists!$B$2:$G$200,3,FALSE)</f>
        <v>MOZ</v>
      </c>
      <c r="E56" s="156" t="str">
        <f>VLOOKUP(A56,Lists!$B$2:$G$200,5,FALSE)</f>
        <v>Conflict,Displacement,Cyclone</v>
      </c>
      <c r="F56" s="161">
        <f t="shared" si="5"/>
        <v>3.9</v>
      </c>
      <c r="G56" s="162">
        <f t="shared" si="6"/>
        <v>4</v>
      </c>
      <c r="H56" s="162" t="str">
        <f t="shared" si="7"/>
        <v>High</v>
      </c>
      <c r="I56" s="160" t="str">
        <f>INDEX(Trends!$D$3:$D$404,MATCH(B56,Trends!$C$3:$C$404,0))</f>
        <v>Increasing</v>
      </c>
      <c r="J56" s="162" t="str">
        <f>VLOOKUP($B56,Reliability!$A$3:$I$300,9,FALSE)</f>
        <v>Very High</v>
      </c>
      <c r="K56" s="163">
        <f t="shared" si="8"/>
        <v>4.5</v>
      </c>
      <c r="L56" s="163">
        <f>VLOOKUP($B56,'Impact of the crisis'!$C$6:$N$300,12,FALSE)</f>
        <v>5</v>
      </c>
      <c r="M56" s="163">
        <f>VLOOKUP($B56,'Impact of the crisis'!$C$6:$AB$300,26,FALSE)</f>
        <v>4.0999999999999996</v>
      </c>
      <c r="N56" s="163">
        <f>VLOOKUP($B56,'Conditions of people affected'!$C$6:$R$300,16,FALSE)</f>
        <v>3.8</v>
      </c>
      <c r="O56" s="163">
        <f>VLOOKUP($B56,'Conditions of people affected'!$C$6:$R$300,9,FALSE)</f>
        <v>4.5999999999999996</v>
      </c>
      <c r="P56" s="163">
        <f>VLOOKUP($B56,'Conditions of people affected'!$C$6:$R$300,15,FALSE)</f>
        <v>3</v>
      </c>
      <c r="Q56" s="163">
        <f t="shared" si="9"/>
        <v>3.5</v>
      </c>
      <c r="R56" s="163">
        <f>VLOOKUP($B56,'Complexity of the crisis'!$C$6:$AN$300,22,FALSE)</f>
        <v>3.5</v>
      </c>
      <c r="S56" s="164">
        <f>VLOOKUP($B56,'Complexity of the crisis'!$C$6:$AN$300,38,FALSE)</f>
        <v>3.5</v>
      </c>
      <c r="T56" s="159" t="str">
        <f>VLOOKUP(B56,Lists!$C$3:$E$300,3,FALSE)</f>
        <v>Africa</v>
      </c>
      <c r="U56" s="178">
        <f>VLOOKUP(B56,'INFORM Severity - hidden'!$C$5:$V$300,20,FALSE)</f>
        <v>45520</v>
      </c>
    </row>
    <row r="57" spans="1:21" x14ac:dyDescent="0.35">
      <c r="A57" s="155" t="str">
        <f t="array" ref="A57">IFERROR(INDEX(Lists!$B$2:$B$200,SMALL(IF(Lists!$H$2:$H$200="Yes",ROW(Lists!$B$2:$B$200)),ROW(53:53))-1,1),"")</f>
        <v>Food Security in Mauritania</v>
      </c>
      <c r="B57" s="156" t="str">
        <f>VLOOKUP(A57,Lists!$B$2:$G$200,2,FALSE)</f>
        <v>MRT003</v>
      </c>
      <c r="C57" s="156" t="str">
        <f>VLOOKUP(B57,'INFORM Severity - hidden'!$C$5:$D$200,2,FALSE)</f>
        <v>Mauritania</v>
      </c>
      <c r="D57" s="156" t="str">
        <f>VLOOKUP(A57,Lists!$B$2:$G$200,3,FALSE)</f>
        <v>MRT</v>
      </c>
      <c r="E57" s="156" t="str">
        <f>VLOOKUP(A57,Lists!$B$2:$G$200,5,FALSE)</f>
        <v>Drought,Floods</v>
      </c>
      <c r="F57" s="161">
        <f t="shared" si="5"/>
        <v>2.6</v>
      </c>
      <c r="G57" s="162">
        <f t="shared" si="6"/>
        <v>3</v>
      </c>
      <c r="H57" s="162" t="str">
        <f t="shared" si="7"/>
        <v>Medium</v>
      </c>
      <c r="I57" s="160" t="str">
        <f>INDEX(Trends!$D$3:$D$404,MATCH(B57,Trends!$C$3:$C$404,0))</f>
        <v>Increasing</v>
      </c>
      <c r="J57" s="162" t="str">
        <f>VLOOKUP($B57,Reliability!$A$3:$I$300,9,FALSE)</f>
        <v>High</v>
      </c>
      <c r="K57" s="163">
        <f t="shared" si="8"/>
        <v>2.7</v>
      </c>
      <c r="L57" s="163">
        <f>VLOOKUP($B57,'Impact of the crisis'!$C$6:$N$300,12,FALSE)</f>
        <v>4.3</v>
      </c>
      <c r="M57" s="163">
        <f>VLOOKUP($B57,'Impact of the crisis'!$C$6:$AB$300,26,FALSE)</f>
        <v>1.5</v>
      </c>
      <c r="N57" s="163">
        <f>VLOOKUP($B57,'Conditions of people affected'!$C$6:$R$300,16,FALSE)</f>
        <v>2.8</v>
      </c>
      <c r="O57" s="163">
        <f>VLOOKUP($B57,'Conditions of people affected'!$C$6:$R$300,9,FALSE)</f>
        <v>2.6</v>
      </c>
      <c r="P57" s="163">
        <f>VLOOKUP($B57,'Conditions of people affected'!$C$6:$R$300,15,FALSE)</f>
        <v>3</v>
      </c>
      <c r="Q57" s="163">
        <f t="shared" si="9"/>
        <v>2.2000000000000002</v>
      </c>
      <c r="R57" s="163">
        <f>VLOOKUP($B57,'Complexity of the crisis'!$C$6:$AN$300,22,FALSE)</f>
        <v>2.4</v>
      </c>
      <c r="S57" s="164">
        <f>VLOOKUP($B57,'Complexity of the crisis'!$C$6:$AN$300,38,FALSE)</f>
        <v>2</v>
      </c>
      <c r="T57" s="159" t="str">
        <f>VLOOKUP(B57,Lists!$C$3:$E$300,3,FALSE)</f>
        <v>Africa</v>
      </c>
      <c r="U57" s="178">
        <f>VLOOKUP(B57,'INFORM Severity - hidden'!$C$5:$V$300,20,FALSE)</f>
        <v>45530</v>
      </c>
    </row>
    <row r="58" spans="1:21" x14ac:dyDescent="0.35">
      <c r="A58" s="155" t="str">
        <f t="array" ref="A58">IFERROR(INDEX(Lists!$B$2:$B$200,SMALL(IF(Lists!$H$2:$H$200="Yes",ROW(Lists!$B$2:$B$200)),ROW(54:54))-1,1),"")</f>
        <v>Complex crisis in Malawi</v>
      </c>
      <c r="B58" s="156" t="str">
        <f>VLOOKUP(A58,Lists!$B$2:$G$200,2,FALSE)</f>
        <v>MWI002</v>
      </c>
      <c r="C58" s="156" t="str">
        <f>VLOOKUP(B58,'INFORM Severity - hidden'!$C$5:$D$200,2,FALSE)</f>
        <v>Malawi</v>
      </c>
      <c r="D58" s="156" t="str">
        <f>VLOOKUP(A58,Lists!$B$2:$G$200,3,FALSE)</f>
        <v>MWI</v>
      </c>
      <c r="E58" s="156" t="str">
        <f>VLOOKUP(A58,Lists!$B$2:$G$200,5,FALSE)</f>
        <v>Drought,Socio-political,Cyclone</v>
      </c>
      <c r="F58" s="161">
        <f t="shared" si="5"/>
        <v>3.5</v>
      </c>
      <c r="G58" s="162">
        <f t="shared" si="6"/>
        <v>4</v>
      </c>
      <c r="H58" s="162" t="str">
        <f t="shared" si="7"/>
        <v>High</v>
      </c>
      <c r="I58" s="160" t="str">
        <f>INDEX(Trends!$D$3:$D$404,MATCH(B58,Trends!$C$3:$C$404,0))</f>
        <v>Stable</v>
      </c>
      <c r="J58" s="162" t="str">
        <f>VLOOKUP($B58,Reliability!$A$3:$I$300,9,FALSE)</f>
        <v>Very High</v>
      </c>
      <c r="K58" s="163">
        <f t="shared" si="8"/>
        <v>3.8</v>
      </c>
      <c r="L58" s="163">
        <f>VLOOKUP($B58,'Impact of the crisis'!$C$6:$N$300,12,FALSE)</f>
        <v>4.4000000000000004</v>
      </c>
      <c r="M58" s="163">
        <f>VLOOKUP($B58,'Impact of the crisis'!$C$6:$AB$300,26,FALSE)</f>
        <v>3.4</v>
      </c>
      <c r="N58" s="163">
        <f>VLOOKUP($B58,'Conditions of people affected'!$C$6:$R$300,16,FALSE)</f>
        <v>3.95</v>
      </c>
      <c r="O58" s="163">
        <f>VLOOKUP($B58,'Conditions of people affected'!$C$6:$R$300,9,FALSE)</f>
        <v>4.9000000000000004</v>
      </c>
      <c r="P58" s="163">
        <f>VLOOKUP($B58,'Conditions of people affected'!$C$6:$R$300,15,FALSE)</f>
        <v>3</v>
      </c>
      <c r="Q58" s="163">
        <f t="shared" si="9"/>
        <v>2.4</v>
      </c>
      <c r="R58" s="163">
        <f>VLOOKUP($B58,'Complexity of the crisis'!$C$6:$AN$300,22,FALSE)</f>
        <v>2.2999999999999998</v>
      </c>
      <c r="S58" s="164">
        <f>VLOOKUP($B58,'Complexity of the crisis'!$C$6:$AN$300,38,FALSE)</f>
        <v>2.5</v>
      </c>
      <c r="T58" s="159" t="str">
        <f>VLOOKUP(B58,Lists!$C$3:$E$300,3,FALSE)</f>
        <v>Africa</v>
      </c>
      <c r="U58" s="178">
        <f>VLOOKUP(B58,'INFORM Severity - hidden'!$C$5:$V$300,20,FALSE)</f>
        <v>45528</v>
      </c>
    </row>
    <row r="59" spans="1:21" x14ac:dyDescent="0.35">
      <c r="A59" s="155" t="str">
        <f t="array" ref="A59">IFERROR(INDEX(Lists!$B$2:$B$200,SMALL(IF(Lists!$H$2:$H$200="Yes",ROW(Lists!$B$2:$B$200)),ROW(55:55))-1,1),"")</f>
        <v>International Refugees in Malaysia</v>
      </c>
      <c r="B59" s="156" t="str">
        <f>VLOOKUP(A59,Lists!$B$2:$G$200,2,FALSE)</f>
        <v>MYS001</v>
      </c>
      <c r="C59" s="156" t="str">
        <f>VLOOKUP(B59,'INFORM Severity - hidden'!$C$5:$D$200,2,FALSE)</f>
        <v>Malaysia</v>
      </c>
      <c r="D59" s="156" t="str">
        <f>VLOOKUP(A59,Lists!$B$2:$G$200,3,FALSE)</f>
        <v>MYS</v>
      </c>
      <c r="E59" s="156" t="str">
        <f>VLOOKUP(A59,Lists!$B$2:$G$200,5,FALSE)</f>
        <v>Displacement</v>
      </c>
      <c r="F59" s="161">
        <f t="shared" si="5"/>
        <v>2.2000000000000002</v>
      </c>
      <c r="G59" s="162">
        <f t="shared" si="6"/>
        <v>3</v>
      </c>
      <c r="H59" s="162" t="str">
        <f t="shared" si="7"/>
        <v>Medium</v>
      </c>
      <c r="I59" s="160" t="str">
        <f>INDEX(Trends!$D$3:$D$404,MATCH(B59,Trends!$C$3:$C$404,0))</f>
        <v>Stable</v>
      </c>
      <c r="J59" s="162" t="str">
        <f>VLOOKUP($B59,Reliability!$A$3:$I$300,9,FALSE)</f>
        <v>Very High</v>
      </c>
      <c r="K59" s="163">
        <f t="shared" si="8"/>
        <v>2.9</v>
      </c>
      <c r="L59" s="163">
        <f>VLOOKUP($B59,'Impact of the crisis'!$C$6:$N$300,12,FALSE)</f>
        <v>1.8</v>
      </c>
      <c r="M59" s="163">
        <f>VLOOKUP($B59,'Impact of the crisis'!$C$6:$AB$300,26,FALSE)</f>
        <v>3.4</v>
      </c>
      <c r="N59" s="163">
        <f>VLOOKUP($B59,'Conditions of people affected'!$C$6:$R$300,16,FALSE)</f>
        <v>2.0499999999999998</v>
      </c>
      <c r="O59" s="163">
        <f>VLOOKUP($B59,'Conditions of people affected'!$C$6:$R$300,9,FALSE)</f>
        <v>2.1</v>
      </c>
      <c r="P59" s="163">
        <f>VLOOKUP($B59,'Conditions of people affected'!$C$6:$R$300,15,FALSE)</f>
        <v>2</v>
      </c>
      <c r="Q59" s="163">
        <f t="shared" si="9"/>
        <v>1.9</v>
      </c>
      <c r="R59" s="163">
        <f>VLOOKUP($B59,'Complexity of the crisis'!$C$6:$AN$300,22,FALSE)</f>
        <v>1.7</v>
      </c>
      <c r="S59" s="164">
        <f>VLOOKUP($B59,'Complexity of the crisis'!$C$6:$AN$300,38,FALSE)</f>
        <v>2</v>
      </c>
      <c r="T59" s="159" t="str">
        <f>VLOOKUP(B59,Lists!$C$3:$E$300,3,FALSE)</f>
        <v>Asia</v>
      </c>
      <c r="U59" s="178">
        <f>VLOOKUP(B59,'INFORM Severity - hidden'!$C$5:$V$300,20,FALSE)</f>
        <v>45529</v>
      </c>
    </row>
    <row r="60" spans="1:21" x14ac:dyDescent="0.35">
      <c r="A60" s="155" t="str">
        <f t="array" ref="A60">IFERROR(INDEX(Lists!$B$2:$B$200,SMALL(IF(Lists!$H$2:$H$200="Yes",ROW(Lists!$B$2:$B$200)),ROW(56:56))-1,1),"")</f>
        <v>Food Security Crisis in Namibia</v>
      </c>
      <c r="B60" s="156" t="str">
        <f>VLOOKUP(A60,Lists!$B$2:$G$200,2,FALSE)</f>
        <v>NAM002</v>
      </c>
      <c r="C60" s="156" t="str">
        <f>VLOOKUP(B60,'INFORM Severity - hidden'!$C$5:$D$200,2,FALSE)</f>
        <v>Namibia</v>
      </c>
      <c r="D60" s="156" t="str">
        <f>VLOOKUP(A60,Lists!$B$2:$G$200,3,FALSE)</f>
        <v>NAM</v>
      </c>
      <c r="E60" s="156" t="str">
        <f>VLOOKUP(A60,Lists!$B$2:$G$200,5,FALSE)</f>
        <v>Drought</v>
      </c>
      <c r="F60" s="161">
        <f t="shared" si="5"/>
        <v>2.6</v>
      </c>
      <c r="G60" s="162">
        <f t="shared" si="6"/>
        <v>3</v>
      </c>
      <c r="H60" s="162" t="str">
        <f t="shared" si="7"/>
        <v>Medium</v>
      </c>
      <c r="I60" s="160" t="str">
        <f>INDEX(Trends!$D$3:$D$404,MATCH(B60,Trends!$C$3:$C$404,0))</f>
        <v>Increasing</v>
      </c>
      <c r="J60" s="162" t="str">
        <f>VLOOKUP($B60,Reliability!$A$3:$I$300,9,FALSE)</f>
        <v>Medium</v>
      </c>
      <c r="K60" s="163">
        <f t="shared" si="8"/>
        <v>3</v>
      </c>
      <c r="L60" s="163">
        <f>VLOOKUP($B60,'Impact of the crisis'!$C$6:$N$300,12,FALSE)</f>
        <v>4.3</v>
      </c>
      <c r="M60" s="163">
        <f>VLOOKUP($B60,'Impact of the crisis'!$C$6:$AB$300,26,FALSE)</f>
        <v>2.1</v>
      </c>
      <c r="N60" s="163">
        <f>VLOOKUP($B60,'Conditions of people affected'!$C$6:$R$300,16,FALSE)</f>
        <v>3.3</v>
      </c>
      <c r="O60" s="163">
        <f>VLOOKUP($B60,'Conditions of people affected'!$C$6:$R$300,9,FALSE)</f>
        <v>3.6</v>
      </c>
      <c r="P60" s="163">
        <f>VLOOKUP($B60,'Conditions of people affected'!$C$6:$R$300,15,FALSE)</f>
        <v>3</v>
      </c>
      <c r="Q60" s="163">
        <f t="shared" si="9"/>
        <v>1.3</v>
      </c>
      <c r="R60" s="163">
        <f>VLOOKUP($B60,'Complexity of the crisis'!$C$6:$AN$300,22,FALSE)</f>
        <v>1.5</v>
      </c>
      <c r="S60" s="164">
        <f>VLOOKUP($B60,'Complexity of the crisis'!$C$6:$AN$300,38,FALSE)</f>
        <v>1</v>
      </c>
      <c r="T60" s="159" t="str">
        <f>VLOOKUP(B60,Lists!$C$3:$E$300,3,FALSE)</f>
        <v>Africa</v>
      </c>
      <c r="U60" s="178">
        <f>VLOOKUP(B60,'INFORM Severity - hidden'!$C$5:$V$300,20,FALSE)</f>
        <v>45528</v>
      </c>
    </row>
    <row r="61" spans="1:21" x14ac:dyDescent="0.35">
      <c r="A61" s="155" t="str">
        <f t="array" ref="A61">IFERROR(INDEX(Lists!$B$2:$B$200,SMALL(IF(Lists!$H$2:$H$200="Yes",ROW(Lists!$B$2:$B$200)),ROW(57:57))-1,1),"")</f>
        <v>Complex crisis in Niger</v>
      </c>
      <c r="B61" s="156" t="str">
        <f>VLOOKUP(A61,Lists!$B$2:$G$200,2,FALSE)</f>
        <v>NER006</v>
      </c>
      <c r="C61" s="156" t="str">
        <f>VLOOKUP(B61,'INFORM Severity - hidden'!$C$5:$D$200,2,FALSE)</f>
        <v>Niger</v>
      </c>
      <c r="D61" s="156" t="str">
        <f>VLOOKUP(A61,Lists!$B$2:$G$200,3,FALSE)</f>
        <v>NER</v>
      </c>
      <c r="E61" s="156" t="str">
        <f>VLOOKUP(A61,Lists!$B$2:$G$200,5,FALSE)</f>
        <v>Conflict,Displacement,Drought,Floods,Food Security,Violence</v>
      </c>
      <c r="F61" s="161">
        <f t="shared" si="5"/>
        <v>3.6</v>
      </c>
      <c r="G61" s="162">
        <f t="shared" si="6"/>
        <v>4</v>
      </c>
      <c r="H61" s="162" t="str">
        <f t="shared" si="7"/>
        <v>High</v>
      </c>
      <c r="I61" s="160" t="str">
        <f>INDEX(Trends!$D$3:$D$404,MATCH(B61,Trends!$C$3:$C$404,0))</f>
        <v>-</v>
      </c>
      <c r="J61" s="162" t="str">
        <f>VLOOKUP($B61,Reliability!$A$3:$I$300,9,FALSE)</f>
        <v>Very High</v>
      </c>
      <c r="K61" s="163">
        <f t="shared" si="8"/>
        <v>4.0999999999999996</v>
      </c>
      <c r="L61" s="163">
        <f>VLOOKUP($B61,'Impact of the crisis'!$C$6:$N$300,12,FALSE)</f>
        <v>4.9000000000000004</v>
      </c>
      <c r="M61" s="163">
        <f>VLOOKUP($B61,'Impact of the crisis'!$C$6:$AB$300,26,FALSE)</f>
        <v>3.5</v>
      </c>
      <c r="N61" s="163">
        <f>VLOOKUP($B61,'Conditions of people affected'!$C$6:$R$300,16,FALSE)</f>
        <v>3.7</v>
      </c>
      <c r="O61" s="163">
        <f>VLOOKUP($B61,'Conditions of people affected'!$C$6:$R$300,9,FALSE)</f>
        <v>4.4000000000000004</v>
      </c>
      <c r="P61" s="163">
        <f>VLOOKUP($B61,'Conditions of people affected'!$C$6:$R$300,15,FALSE)</f>
        <v>3</v>
      </c>
      <c r="Q61" s="163">
        <f t="shared" si="9"/>
        <v>3.2</v>
      </c>
      <c r="R61" s="163">
        <f>VLOOKUP($B61,'Complexity of the crisis'!$C$6:$AN$300,22,FALSE)</f>
        <v>2.8</v>
      </c>
      <c r="S61" s="164">
        <f>VLOOKUP($B61,'Complexity of the crisis'!$C$6:$AN$300,38,FALSE)</f>
        <v>3.5</v>
      </c>
      <c r="T61" s="159" t="str">
        <f>VLOOKUP(B61,Lists!$C$3:$E$300,3,FALSE)</f>
        <v>Africa</v>
      </c>
      <c r="U61" s="178">
        <f>VLOOKUP(B61,'INFORM Severity - hidden'!$C$5:$V$300,20,FALSE)</f>
        <v>45531</v>
      </c>
    </row>
    <row r="62" spans="1:21" x14ac:dyDescent="0.35">
      <c r="A62" s="155" t="str">
        <f t="array" ref="A62">IFERROR(INDEX(Lists!$B$2:$B$200,SMALL(IF(Lists!$H$2:$H$200="Yes",ROW(Lists!$B$2:$B$200)),ROW(58:58))-1,1),"")</f>
        <v>Complex crisis in Nigeria</v>
      </c>
      <c r="B62" s="156" t="str">
        <f>VLOOKUP(A62,Lists!$B$2:$G$200,2,FALSE)</f>
        <v>NGA001</v>
      </c>
      <c r="C62" s="156" t="str">
        <f>VLOOKUP(B62,'INFORM Severity - hidden'!$C$5:$D$200,2,FALSE)</f>
        <v>Nigeria</v>
      </c>
      <c r="D62" s="156" t="str">
        <f>VLOOKUP(A62,Lists!$B$2:$G$200,3,FALSE)</f>
        <v>NGA</v>
      </c>
      <c r="E62" s="156" t="str">
        <f>VLOOKUP(A62,Lists!$B$2:$G$200,5,FALSE)</f>
        <v>Conflict,Displacement,Violence</v>
      </c>
      <c r="F62" s="161">
        <f t="shared" si="5"/>
        <v>4.0999999999999996</v>
      </c>
      <c r="G62" s="162">
        <f t="shared" si="6"/>
        <v>5</v>
      </c>
      <c r="H62" s="162" t="str">
        <f t="shared" si="7"/>
        <v>Very High</v>
      </c>
      <c r="I62" s="160" t="str">
        <f>INDEX(Trends!$D$3:$D$404,MATCH(B62,Trends!$C$3:$C$404,0))</f>
        <v>Increasing</v>
      </c>
      <c r="J62" s="162" t="str">
        <f>VLOOKUP($B62,Reliability!$A$3:$I$300,9,FALSE)</f>
        <v>High</v>
      </c>
      <c r="K62" s="163">
        <f t="shared" si="8"/>
        <v>4.0999999999999996</v>
      </c>
      <c r="L62" s="163">
        <f>VLOOKUP($B62,'Impact of the crisis'!$C$6:$N$300,12,FALSE)</f>
        <v>4.8</v>
      </c>
      <c r="M62" s="163">
        <f>VLOOKUP($B62,'Impact of the crisis'!$C$6:$AB$300,26,FALSE)</f>
        <v>3.7</v>
      </c>
      <c r="N62" s="163">
        <f>VLOOKUP($B62,'Conditions of people affected'!$C$6:$R$300,16,FALSE)</f>
        <v>4</v>
      </c>
      <c r="O62" s="163">
        <f>VLOOKUP($B62,'Conditions of people affected'!$C$6:$R$300,9,FALSE)</f>
        <v>5</v>
      </c>
      <c r="P62" s="163">
        <f>VLOOKUP($B62,'Conditions of people affected'!$C$6:$R$300,15,FALSE)</f>
        <v>3</v>
      </c>
      <c r="Q62" s="163">
        <f t="shared" si="9"/>
        <v>4.0999999999999996</v>
      </c>
      <c r="R62" s="163">
        <f>VLOOKUP($B62,'Complexity of the crisis'!$C$6:$AN$300,22,FALSE)</f>
        <v>3.5</v>
      </c>
      <c r="S62" s="164">
        <f>VLOOKUP($B62,'Complexity of the crisis'!$C$6:$AN$300,38,FALSE)</f>
        <v>4.5</v>
      </c>
      <c r="T62" s="159" t="str">
        <f>VLOOKUP(B62,Lists!$C$3:$E$300,3,FALSE)</f>
        <v>Africa</v>
      </c>
      <c r="U62" s="178">
        <f>VLOOKUP(B62,'INFORM Severity - hidden'!$C$5:$V$300,20,FALSE)</f>
        <v>45531</v>
      </c>
    </row>
    <row r="63" spans="1:21" x14ac:dyDescent="0.35">
      <c r="A63" s="155" t="str">
        <f t="array" ref="A63">IFERROR(INDEX(Lists!$B$2:$B$200,SMALL(IF(Lists!$H$2:$H$200="Yes",ROW(Lists!$B$2:$B$200)),ROW(59:59))-1,1),"")</f>
        <v>Socioeconomic crisis in Nicaragua</v>
      </c>
      <c r="B63" s="156" t="str">
        <f>VLOOKUP(A63,Lists!$B$2:$G$200,2,FALSE)</f>
        <v>NIC001</v>
      </c>
      <c r="C63" s="156" t="str">
        <f>VLOOKUP(B63,'INFORM Severity - hidden'!$C$5:$D$200,2,FALSE)</f>
        <v>Nicaragua</v>
      </c>
      <c r="D63" s="156" t="str">
        <f>VLOOKUP(A63,Lists!$B$2:$G$200,3,FALSE)</f>
        <v>NIC</v>
      </c>
      <c r="E63" s="156" t="str">
        <f>VLOOKUP(A63,Lists!$B$2:$G$200,5,FALSE)</f>
        <v>Socio-political</v>
      </c>
      <c r="F63" s="161" t="str">
        <f t="shared" si="5"/>
        <v>x</v>
      </c>
      <c r="G63" s="162" t="str">
        <f t="shared" si="6"/>
        <v>x</v>
      </c>
      <c r="H63" s="162" t="str">
        <f t="shared" si="7"/>
        <v>x</v>
      </c>
      <c r="I63" s="160" t="str">
        <f>INDEX(Trends!$D$3:$D$404,MATCH(B63,Trends!$C$3:$C$404,0))</f>
        <v>-</v>
      </c>
      <c r="J63" s="162" t="str">
        <f>VLOOKUP($B63,Reliability!$A$3:$I$300,9,FALSE)</f>
        <v>High</v>
      </c>
      <c r="K63" s="163">
        <f t="shared" si="8"/>
        <v>3.1</v>
      </c>
      <c r="L63" s="163">
        <f>VLOOKUP($B63,'Impact of the crisis'!$C$6:$N$300,12,FALSE)</f>
        <v>4.0999999999999996</v>
      </c>
      <c r="M63" s="163">
        <f>VLOOKUP($B63,'Impact of the crisis'!$C$6:$AB$300,26,FALSE)</f>
        <v>2.4</v>
      </c>
      <c r="N63" s="163" t="str">
        <f>VLOOKUP($B63,'Conditions of people affected'!$C$6:$R$300,16,FALSE)</f>
        <v>x</v>
      </c>
      <c r="O63" s="163" t="str">
        <f>VLOOKUP($B63,'Conditions of people affected'!$C$6:$R$300,9,FALSE)</f>
        <v>x</v>
      </c>
      <c r="P63" s="163" t="str">
        <f>VLOOKUP($B63,'Conditions of people affected'!$C$6:$R$300,15,FALSE)</f>
        <v>x</v>
      </c>
      <c r="Q63" s="163">
        <f t="shared" si="9"/>
        <v>2.1</v>
      </c>
      <c r="R63" s="163">
        <f>VLOOKUP($B63,'Complexity of the crisis'!$C$6:$AN$300,22,FALSE)</f>
        <v>2.9</v>
      </c>
      <c r="S63" s="164">
        <f>VLOOKUP($B63,'Complexity of the crisis'!$C$6:$AN$300,38,FALSE)</f>
        <v>1</v>
      </c>
      <c r="T63" s="159" t="str">
        <f>VLOOKUP(B63,Lists!$C$3:$E$300,3,FALSE)</f>
        <v>Americas</v>
      </c>
      <c r="U63" s="178">
        <f>VLOOKUP(B63,'INFORM Severity - hidden'!$C$5:$V$300,20,FALSE)</f>
        <v>45530</v>
      </c>
    </row>
    <row r="64" spans="1:21" x14ac:dyDescent="0.35">
      <c r="A64" s="155" t="str">
        <f t="array" ref="A64">IFERROR(INDEX(Lists!$B$2:$B$200,SMALL(IF(Lists!$H$2:$H$200="Yes",ROW(Lists!$B$2:$B$200)),ROW(60:60))-1,1),"")</f>
        <v>Karnali Earthquake</v>
      </c>
      <c r="B64" s="156" t="str">
        <f>VLOOKUP(A64,Lists!$B$2:$G$200,2,FALSE)</f>
        <v>NPL003</v>
      </c>
      <c r="C64" s="156" t="str">
        <f>VLOOKUP(B64,'INFORM Severity - hidden'!$C$5:$D$200,2,FALSE)</f>
        <v>Nepal</v>
      </c>
      <c r="D64" s="156" t="str">
        <f>VLOOKUP(A64,Lists!$B$2:$G$200,3,FALSE)</f>
        <v>NPL</v>
      </c>
      <c r="E64" s="156" t="str">
        <f>VLOOKUP(A64,Lists!$B$2:$G$200,5,FALSE)</f>
        <v>Earthquake</v>
      </c>
      <c r="F64" s="161">
        <f t="shared" si="5"/>
        <v>2.1</v>
      </c>
      <c r="G64" s="162">
        <f t="shared" si="6"/>
        <v>3</v>
      </c>
      <c r="H64" s="162" t="str">
        <f t="shared" si="7"/>
        <v>Medium</v>
      </c>
      <c r="I64" s="160" t="str">
        <f>INDEX(Trends!$D$3:$D$404,MATCH(B64,Trends!$C$3:$C$404,0))</f>
        <v>Decreasing</v>
      </c>
      <c r="J64" s="162" t="str">
        <f>VLOOKUP($B64,Reliability!$A$3:$I$300,9,FALSE)</f>
        <v>Very High</v>
      </c>
      <c r="K64" s="163">
        <f t="shared" si="8"/>
        <v>1.9</v>
      </c>
      <c r="L64" s="163">
        <f>VLOOKUP($B64,'Impact of the crisis'!$C$6:$N$300,12,FALSE)</f>
        <v>3</v>
      </c>
      <c r="M64" s="163">
        <f>VLOOKUP($B64,'Impact of the crisis'!$C$6:$AB$300,26,FALSE)</f>
        <v>1.3</v>
      </c>
      <c r="N64" s="163">
        <f>VLOOKUP($B64,'Conditions of people affected'!$C$6:$R$300,16,FALSE)</f>
        <v>2.15</v>
      </c>
      <c r="O64" s="163">
        <f>VLOOKUP($B64,'Conditions of people affected'!$C$6:$R$300,9,FALSE)</f>
        <v>2.2999999999999998</v>
      </c>
      <c r="P64" s="163">
        <f>VLOOKUP($B64,'Conditions of people affected'!$C$6:$R$300,15,FALSE)</f>
        <v>2</v>
      </c>
      <c r="Q64" s="163">
        <f t="shared" si="9"/>
        <v>2.2999999999999998</v>
      </c>
      <c r="R64" s="163">
        <f>VLOOKUP($B64,'Complexity of the crisis'!$C$6:$AN$300,22,FALSE)</f>
        <v>2.1</v>
      </c>
      <c r="S64" s="164">
        <f>VLOOKUP($B64,'Complexity of the crisis'!$C$6:$AN$300,38,FALSE)</f>
        <v>2.5</v>
      </c>
      <c r="T64" s="159" t="str">
        <f>VLOOKUP(B64,Lists!$C$3:$E$300,3,FALSE)</f>
        <v>Asia</v>
      </c>
      <c r="U64" s="178">
        <f>VLOOKUP(B64,'INFORM Severity - hidden'!$C$5:$V$300,20,FALSE)</f>
        <v>45529</v>
      </c>
    </row>
    <row r="65" spans="1:21" x14ac:dyDescent="0.35">
      <c r="A65" s="155" t="str">
        <f t="array" ref="A65">IFERROR(INDEX(Lists!$B$2:$B$200,SMALL(IF(Lists!$H$2:$H$200="Yes",ROW(Lists!$B$2:$B$200)),ROW(61:61))-1,1),"")</f>
        <v>Complex crisis in Pakistan</v>
      </c>
      <c r="B65" s="156" t="str">
        <f>VLOOKUP(A65,Lists!$B$2:$G$200,2,FALSE)</f>
        <v>PAK001</v>
      </c>
      <c r="C65" s="156" t="str">
        <f>VLOOKUP(B65,'INFORM Severity - hidden'!$C$5:$D$200,2,FALSE)</f>
        <v>Pakistan</v>
      </c>
      <c r="D65" s="156" t="str">
        <f>VLOOKUP(A65,Lists!$B$2:$G$200,3,FALSE)</f>
        <v>PAK</v>
      </c>
      <c r="E65" s="156" t="str">
        <f>VLOOKUP(A65,Lists!$B$2:$G$200,5,FALSE)</f>
        <v>Displacement,Conflict</v>
      </c>
      <c r="F65" s="161">
        <f t="shared" si="5"/>
        <v>3.8</v>
      </c>
      <c r="G65" s="162">
        <f t="shared" si="6"/>
        <v>4</v>
      </c>
      <c r="H65" s="162" t="str">
        <f t="shared" si="7"/>
        <v>High</v>
      </c>
      <c r="I65" s="160" t="str">
        <f>INDEX(Trends!$D$3:$D$404,MATCH(B65,Trends!$C$3:$C$404,0))</f>
        <v>Decreasing</v>
      </c>
      <c r="J65" s="162" t="str">
        <f>VLOOKUP($B65,Reliability!$A$3:$I$300,9,FALSE)</f>
        <v>Very High</v>
      </c>
      <c r="K65" s="163">
        <f t="shared" si="8"/>
        <v>4</v>
      </c>
      <c r="L65" s="163">
        <f>VLOOKUP($B65,'Impact of the crisis'!$C$6:$N$300,12,FALSE)</f>
        <v>5</v>
      </c>
      <c r="M65" s="163">
        <f>VLOOKUP($B65,'Impact of the crisis'!$C$6:$AB$300,26,FALSE)</f>
        <v>3.2</v>
      </c>
      <c r="N65" s="163">
        <f>VLOOKUP($B65,'Conditions of people affected'!$C$6:$R$300,16,FALSE)</f>
        <v>4</v>
      </c>
      <c r="O65" s="163">
        <f>VLOOKUP($B65,'Conditions of people affected'!$C$6:$R$300,9,FALSE)</f>
        <v>5</v>
      </c>
      <c r="P65" s="163">
        <f>VLOOKUP($B65,'Conditions of people affected'!$C$6:$R$300,15,FALSE)</f>
        <v>3</v>
      </c>
      <c r="Q65" s="163">
        <f t="shared" si="9"/>
        <v>3.4</v>
      </c>
      <c r="R65" s="163">
        <f>VLOOKUP($B65,'Complexity of the crisis'!$C$6:$AN$300,22,FALSE)</f>
        <v>3.3</v>
      </c>
      <c r="S65" s="164">
        <f>VLOOKUP($B65,'Complexity of the crisis'!$C$6:$AN$300,38,FALSE)</f>
        <v>3.5</v>
      </c>
      <c r="T65" s="159" t="str">
        <f>VLOOKUP(B65,Lists!$C$3:$E$300,3,FALSE)</f>
        <v>Asia</v>
      </c>
      <c r="U65" s="178">
        <f>VLOOKUP(B65,'INFORM Severity - hidden'!$C$5:$V$300,20,FALSE)</f>
        <v>45530</v>
      </c>
    </row>
    <row r="66" spans="1:21" x14ac:dyDescent="0.35">
      <c r="A66" s="155" t="str">
        <f t="array" ref="A66">IFERROR(INDEX(Lists!$B$2:$B$200,SMALL(IF(Lists!$H$2:$H$200="Yes",ROW(Lists!$B$2:$B$200)),ROW(62:62))-1,1),"")</f>
        <v>Venezuela displacement in Panama</v>
      </c>
      <c r="B66" s="156" t="str">
        <f>VLOOKUP(A66,Lists!$B$2:$G$200,2,FALSE)</f>
        <v>PAN002</v>
      </c>
      <c r="C66" s="156" t="str">
        <f>VLOOKUP(B66,'INFORM Severity - hidden'!$C$5:$D$200,2,FALSE)</f>
        <v>Panama</v>
      </c>
      <c r="D66" s="156" t="str">
        <f>VLOOKUP(A66,Lists!$B$2:$G$200,3,FALSE)</f>
        <v>PAN</v>
      </c>
      <c r="E66" s="156" t="str">
        <f>VLOOKUP(A66,Lists!$B$2:$G$200,5,FALSE)</f>
        <v>Displacement</v>
      </c>
      <c r="F66" s="161">
        <f t="shared" si="5"/>
        <v>2.2000000000000002</v>
      </c>
      <c r="G66" s="162">
        <f t="shared" si="6"/>
        <v>3</v>
      </c>
      <c r="H66" s="162" t="str">
        <f t="shared" si="7"/>
        <v>Medium</v>
      </c>
      <c r="I66" s="160" t="str">
        <f>INDEX(Trends!$D$3:$D$404,MATCH(B66,Trends!$C$3:$C$404,0))</f>
        <v>Stable</v>
      </c>
      <c r="J66" s="162" t="str">
        <f>VLOOKUP($B66,Reliability!$A$3:$I$300,9,FALSE)</f>
        <v>Very High</v>
      </c>
      <c r="K66" s="163">
        <f t="shared" si="8"/>
        <v>3</v>
      </c>
      <c r="L66" s="163">
        <f>VLOOKUP($B66,'Impact of the crisis'!$C$6:$N$300,12,FALSE)</f>
        <v>2.5</v>
      </c>
      <c r="M66" s="163">
        <f>VLOOKUP($B66,'Impact of the crisis'!$C$6:$AB$300,26,FALSE)</f>
        <v>3.2</v>
      </c>
      <c r="N66" s="163">
        <f>VLOOKUP($B66,'Conditions of people affected'!$C$6:$R$300,16,FALSE)</f>
        <v>1.95</v>
      </c>
      <c r="O66" s="163">
        <f>VLOOKUP($B66,'Conditions of people affected'!$C$6:$R$300,9,FALSE)</f>
        <v>0.9</v>
      </c>
      <c r="P66" s="163">
        <f>VLOOKUP($B66,'Conditions of people affected'!$C$6:$R$300,15,FALSE)</f>
        <v>3</v>
      </c>
      <c r="Q66" s="163">
        <f t="shared" si="9"/>
        <v>1.8</v>
      </c>
      <c r="R66" s="163">
        <f>VLOOKUP($B66,'Complexity of the crisis'!$C$6:$AN$300,22,FALSE)</f>
        <v>1.6</v>
      </c>
      <c r="S66" s="164">
        <f>VLOOKUP($B66,'Complexity of the crisis'!$C$6:$AN$300,38,FALSE)</f>
        <v>2</v>
      </c>
      <c r="T66" s="159" t="str">
        <f>VLOOKUP(B66,Lists!$C$3:$E$300,3,FALSE)</f>
        <v>Americas</v>
      </c>
      <c r="U66" s="178">
        <f>VLOOKUP(B66,'INFORM Severity - hidden'!$C$5:$V$300,20,FALSE)</f>
        <v>45530</v>
      </c>
    </row>
    <row r="67" spans="1:21" x14ac:dyDescent="0.35">
      <c r="A67" s="157" t="str">
        <f t="array" ref="A67">IFERROR(INDEX(Lists!$B$2:$B$200,SMALL(IF(Lists!$H$2:$H$200="Yes",ROW(Lists!$B$2:$B$200)),ROW(63:63))-1,1),"")</f>
        <v>Venezuela displacement in Peru</v>
      </c>
      <c r="B67" s="158" t="str">
        <f>VLOOKUP(A67,Lists!$B$2:$G$200,2,FALSE)</f>
        <v>PER002</v>
      </c>
      <c r="C67" s="158" t="str">
        <f>VLOOKUP(B67,'INFORM Severity - hidden'!$C$5:$D$200,2,FALSE)</f>
        <v>Peru</v>
      </c>
      <c r="D67" s="158" t="str">
        <f>VLOOKUP(A67,Lists!$B$2:$G$200,3,FALSE)</f>
        <v>PER</v>
      </c>
      <c r="E67" s="158" t="str">
        <f>VLOOKUP(A67,Lists!$B$2:$G$200,5,FALSE)</f>
        <v>Displacement</v>
      </c>
      <c r="F67" s="161">
        <f t="shared" si="5"/>
        <v>2.8</v>
      </c>
      <c r="G67" s="162">
        <f t="shared" si="6"/>
        <v>3</v>
      </c>
      <c r="H67" s="162" t="str">
        <f t="shared" si="7"/>
        <v>Medium</v>
      </c>
      <c r="I67" s="160" t="str">
        <f>INDEX(Trends!$D$3:$D$404,MATCH(B67,Trends!$C$3:$C$404,0))</f>
        <v>Stable</v>
      </c>
      <c r="J67" s="162" t="str">
        <f>VLOOKUP($B67,Reliability!$A$3:$I$300,9,FALSE)</f>
        <v>Very High</v>
      </c>
      <c r="K67" s="163">
        <f t="shared" si="8"/>
        <v>3.4</v>
      </c>
      <c r="L67" s="163">
        <f>VLOOKUP($B67,'Impact of the crisis'!$C$6:$N$300,12,FALSE)</f>
        <v>4</v>
      </c>
      <c r="M67" s="163">
        <f>VLOOKUP($B67,'Impact of the crisis'!$C$6:$AB$300,26,FALSE)</f>
        <v>3</v>
      </c>
      <c r="N67" s="163">
        <f>VLOOKUP($B67,'Conditions of people affected'!$C$6:$R$300,16,FALSE)</f>
        <v>2.7</v>
      </c>
      <c r="O67" s="163">
        <f>VLOOKUP($B67,'Conditions of people affected'!$C$6:$R$300,9,FALSE)</f>
        <v>3.4</v>
      </c>
      <c r="P67" s="163">
        <f>VLOOKUP($B67,'Conditions of people affected'!$C$6:$R$300,15,FALSE)</f>
        <v>2</v>
      </c>
      <c r="Q67" s="163">
        <f t="shared" si="9"/>
        <v>2.6</v>
      </c>
      <c r="R67" s="163">
        <f>VLOOKUP($B67,'Complexity of the crisis'!$C$6:$AN$300,22,FALSE)</f>
        <v>2.2000000000000002</v>
      </c>
      <c r="S67" s="164">
        <f>VLOOKUP($B67,'Complexity of the crisis'!$C$6:$AN$300,38,FALSE)</f>
        <v>3</v>
      </c>
      <c r="T67" s="159" t="str">
        <f>VLOOKUP(B67,Lists!$C$3:$E$300,3,FALSE)</f>
        <v>Americas</v>
      </c>
      <c r="U67" s="178">
        <f>VLOOKUP(B67,'INFORM Severity - hidden'!$C$5:$V$300,20,FALSE)</f>
        <v>45530</v>
      </c>
    </row>
    <row r="68" spans="1:21" x14ac:dyDescent="0.35">
      <c r="A68" s="157" t="str">
        <f t="array" ref="A68">IFERROR(INDEX(Lists!$B$2:$B$200,SMALL(IF(Lists!$H$2:$H$200="Yes",ROW(Lists!$B$2:$B$200)),ROW(64:64))-1,1),"")</f>
        <v>Mindanao conflict</v>
      </c>
      <c r="B68" s="158" t="str">
        <f>VLOOKUP(A68,Lists!$B$2:$G$200,2,FALSE)</f>
        <v>PHL003</v>
      </c>
      <c r="C68" s="158" t="str">
        <f>VLOOKUP(B68,'INFORM Severity - hidden'!$C$5:$D$200,2,FALSE)</f>
        <v>Philippines</v>
      </c>
      <c r="D68" s="158" t="str">
        <f>VLOOKUP(A68,Lists!$B$2:$G$200,3,FALSE)</f>
        <v>PHL</v>
      </c>
      <c r="E68" s="158" t="str">
        <f>VLOOKUP(A68,Lists!$B$2:$G$200,5,FALSE)</f>
        <v>Conflict,Violence</v>
      </c>
      <c r="F68" s="161">
        <f t="shared" si="5"/>
        <v>2.2000000000000002</v>
      </c>
      <c r="G68" s="162">
        <f t="shared" si="6"/>
        <v>3</v>
      </c>
      <c r="H68" s="162" t="str">
        <f t="shared" si="7"/>
        <v>Medium</v>
      </c>
      <c r="I68" s="160" t="str">
        <f>INDEX(Trends!$D$3:$D$404,MATCH(B68,Trends!$C$3:$C$404,0))</f>
        <v>Stable</v>
      </c>
      <c r="J68" s="162" t="str">
        <f>VLOOKUP($B68,Reliability!$A$3:$I$300,9,FALSE)</f>
        <v>High</v>
      </c>
      <c r="K68" s="163">
        <f t="shared" si="8"/>
        <v>2.7</v>
      </c>
      <c r="L68" s="163">
        <f>VLOOKUP($B68,'Impact of the crisis'!$C$6:$N$300,12,FALSE)</f>
        <v>2.7</v>
      </c>
      <c r="M68" s="163">
        <f>VLOOKUP($B68,'Impact of the crisis'!$C$6:$AB$300,26,FALSE)</f>
        <v>2.7</v>
      </c>
      <c r="N68" s="163">
        <f>VLOOKUP($B68,'Conditions of people affected'!$C$6:$R$300,16,FALSE)</f>
        <v>1.35</v>
      </c>
      <c r="O68" s="163">
        <f>VLOOKUP($B68,'Conditions of people affected'!$C$6:$R$300,9,FALSE)</f>
        <v>1.7</v>
      </c>
      <c r="P68" s="163">
        <f>VLOOKUP($B68,'Conditions of people affected'!$C$6:$R$300,15,FALSE)</f>
        <v>1</v>
      </c>
      <c r="Q68" s="163">
        <f t="shared" si="9"/>
        <v>2.9</v>
      </c>
      <c r="R68" s="163">
        <f>VLOOKUP($B68,'Complexity of the crisis'!$C$6:$AN$300,22,FALSE)</f>
        <v>2.8</v>
      </c>
      <c r="S68" s="164">
        <f>VLOOKUP($B68,'Complexity of the crisis'!$C$6:$AN$300,38,FALSE)</f>
        <v>3</v>
      </c>
      <c r="T68" s="159" t="str">
        <f>VLOOKUP(B68,Lists!$C$3:$E$300,3,FALSE)</f>
        <v>Asia</v>
      </c>
      <c r="U68" s="178">
        <f>VLOOKUP(B68,'INFORM Severity - hidden'!$C$5:$V$300,20,FALSE)</f>
        <v>45525</v>
      </c>
    </row>
    <row r="69" spans="1:21" x14ac:dyDescent="0.35">
      <c r="A69" s="157" t="str">
        <f t="array" ref="A69">IFERROR(INDEX(Lists!$B$2:$B$200,SMALL(IF(Lists!$H$2:$H$200="Yes",ROW(Lists!$B$2:$B$200)),ROW(65:65))-1,1),"")</f>
        <v>Highlands Violence</v>
      </c>
      <c r="B69" s="158" t="str">
        <f>VLOOKUP(A69,Lists!$B$2:$G$200,2,FALSE)</f>
        <v>PNG003</v>
      </c>
      <c r="C69" s="158" t="str">
        <f>VLOOKUP(B69,'INFORM Severity - hidden'!$C$5:$D$200,2,FALSE)</f>
        <v>Papua New Guinea</v>
      </c>
      <c r="D69" s="158" t="str">
        <f>VLOOKUP(A69,Lists!$B$2:$G$200,3,FALSE)</f>
        <v>PNG</v>
      </c>
      <c r="E69" s="158" t="str">
        <f>VLOOKUP(A69,Lists!$B$2:$G$200,5,FALSE)</f>
        <v>Violence</v>
      </c>
      <c r="F69" s="161">
        <f t="shared" ref="F69:F97" si="10">IF(OR(N69="x",K69="x"),"x",ROUND((5-GEOMEAN(((5-K69)/5*4+1),((5-N69)/5*4+1),((5-N69)/5*4+1)))/4*3.5+Q69*0.3,1))</f>
        <v>2</v>
      </c>
      <c r="G69" s="162">
        <f t="shared" ref="G69:G100" si="11">IF(F69="x","x",ROUNDUP(F69,0))</f>
        <v>2</v>
      </c>
      <c r="H69" s="162" t="str">
        <f t="shared" ref="H69:H100" si="12">IF(N69="x","x",IF(K69="x","x",(IF(G69=5,"Very High",IF(G69=4,"High",IF(G69=3,"Medium",IF(G69=2,"Low","Very Low")))))))</f>
        <v>Low</v>
      </c>
      <c r="I69" s="160" t="str">
        <f>INDEX(Trends!$D$3:$D$404,MATCH(B69,Trends!$C$3:$C$404,0))</f>
        <v>Stable</v>
      </c>
      <c r="J69" s="162" t="str">
        <f>VLOOKUP($B69,Reliability!$A$3:$I$300,9,FALSE)</f>
        <v>Very High</v>
      </c>
      <c r="K69" s="163">
        <f t="shared" ref="K69:K100" si="13">IF(OR(M69="x",L69="x"),"x",ROUND((5-GEOMEAN(((5-L69)/5*4+1),((5-M69)/5*4+1),((5-M69)/5*4+1)))/4*5,1))</f>
        <v>2.2000000000000002</v>
      </c>
      <c r="L69" s="163">
        <f>VLOOKUP($B69,'Impact of the crisis'!$C$6:$N$300,12,FALSE)</f>
        <v>1.9</v>
      </c>
      <c r="M69" s="163">
        <f>VLOOKUP($B69,'Impact of the crisis'!$C$6:$AB$300,26,FALSE)</f>
        <v>2.2999999999999998</v>
      </c>
      <c r="N69" s="163">
        <f>VLOOKUP($B69,'Conditions of people affected'!$C$6:$R$300,16,FALSE)</f>
        <v>1.4</v>
      </c>
      <c r="O69" s="163">
        <f>VLOOKUP($B69,'Conditions of people affected'!$C$6:$R$300,9,FALSE)</f>
        <v>0.8</v>
      </c>
      <c r="P69" s="163">
        <f>VLOOKUP($B69,'Conditions of people affected'!$C$6:$R$300,15,FALSE)</f>
        <v>2</v>
      </c>
      <c r="Q69" s="163">
        <f t="shared" ref="Q69:Q100" si="14">IF(OR(S69="x",R69="x"),R69,ROUND((5-GEOMEAN(((5-R69)/5*4+1),((5-S69)/5*4+1)))/4*5,1))</f>
        <v>2.9</v>
      </c>
      <c r="R69" s="163">
        <f>VLOOKUP($B69,'Complexity of the crisis'!$C$6:$AN$300,22,FALSE)</f>
        <v>2.7</v>
      </c>
      <c r="S69" s="164">
        <f>VLOOKUP($B69,'Complexity of the crisis'!$C$6:$AN$300,38,FALSE)</f>
        <v>3</v>
      </c>
      <c r="T69" s="159" t="str">
        <f>VLOOKUP(B69,Lists!$C$3:$E$300,3,FALSE)</f>
        <v>Pacific</v>
      </c>
      <c r="U69" s="178">
        <f>VLOOKUP(B69,'INFORM Severity - hidden'!$C$5:$V$300,20,FALSE)</f>
        <v>45525</v>
      </c>
    </row>
    <row r="70" spans="1:21" x14ac:dyDescent="0.35">
      <c r="A70" s="157" t="str">
        <f t="array" ref="A70">IFERROR(INDEX(Lists!$B$2:$B$200,SMALL(IF(Lists!$H$2:$H$200="Yes",ROW(Lists!$B$2:$B$200)),ROW(66:66))-1,1),"")</f>
        <v>Displacement from Russia-Ukraine conflict in Poland</v>
      </c>
      <c r="B70" s="158" t="str">
        <f>VLOOKUP(A70,Lists!$B$2:$G$200,2,FALSE)</f>
        <v>POL002</v>
      </c>
      <c r="C70" s="158" t="str">
        <f>VLOOKUP(B70,'INFORM Severity - hidden'!$C$5:$D$200,2,FALSE)</f>
        <v>Poland</v>
      </c>
      <c r="D70" s="158" t="str">
        <f>VLOOKUP(A70,Lists!$B$2:$G$200,3,FALSE)</f>
        <v>POL</v>
      </c>
      <c r="E70" s="158" t="str">
        <f>VLOOKUP(A70,Lists!$B$2:$G$200,5,FALSE)</f>
        <v>Displacement,Conflict</v>
      </c>
      <c r="F70" s="161">
        <f t="shared" si="10"/>
        <v>2.1</v>
      </c>
      <c r="G70" s="162">
        <f t="shared" si="11"/>
        <v>3</v>
      </c>
      <c r="H70" s="162" t="str">
        <f t="shared" si="12"/>
        <v>Medium</v>
      </c>
      <c r="I70" s="160" t="str">
        <f>INDEX(Trends!$D$3:$D$404,MATCH(B70,Trends!$C$3:$C$404,0))</f>
        <v>Stable</v>
      </c>
      <c r="J70" s="162" t="str">
        <f>VLOOKUP($B70,Reliability!$A$3:$I$300,9,FALSE)</f>
        <v>Very High</v>
      </c>
      <c r="K70" s="163">
        <f t="shared" si="13"/>
        <v>3.4</v>
      </c>
      <c r="L70" s="163">
        <f>VLOOKUP($B70,'Impact of the crisis'!$C$6:$N$300,12,FALSE)</f>
        <v>4.8</v>
      </c>
      <c r="M70" s="163">
        <f>VLOOKUP($B70,'Impact of the crisis'!$C$6:$AB$300,26,FALSE)</f>
        <v>2.2999999999999998</v>
      </c>
      <c r="N70" s="163">
        <f>VLOOKUP($B70,'Conditions of people affected'!$C$6:$R$300,16,FALSE)</f>
        <v>2.15</v>
      </c>
      <c r="O70" s="163">
        <f>VLOOKUP($B70,'Conditions of people affected'!$C$6:$R$300,9,FALSE)</f>
        <v>3.3</v>
      </c>
      <c r="P70" s="163">
        <f>VLOOKUP($B70,'Conditions of people affected'!$C$6:$R$300,15,FALSE)</f>
        <v>1</v>
      </c>
      <c r="Q70" s="163">
        <f t="shared" si="14"/>
        <v>0.9</v>
      </c>
      <c r="R70" s="163">
        <f>VLOOKUP($B70,'Complexity of the crisis'!$C$6:$AN$300,22,FALSE)</f>
        <v>0.8</v>
      </c>
      <c r="S70" s="164">
        <f>VLOOKUP($B70,'Complexity of the crisis'!$C$6:$AN$300,38,FALSE)</f>
        <v>1</v>
      </c>
      <c r="T70" s="159" t="str">
        <f>VLOOKUP(B70,Lists!$C$3:$E$300,3,FALSE)</f>
        <v>Europe</v>
      </c>
      <c r="U70" s="178">
        <f>VLOOKUP(B70,'INFORM Severity - hidden'!$C$5:$V$300,20,FALSE)</f>
        <v>45526</v>
      </c>
    </row>
    <row r="71" spans="1:21" x14ac:dyDescent="0.35">
      <c r="A71" s="157" t="str">
        <f t="array" ref="A71">IFERROR(INDEX(Lists!$B$2:$B$200,SMALL(IF(Lists!$H$2:$H$200="Yes",ROW(Lists!$B$2:$B$200)),ROW(67:67))-1,1),"")</f>
        <v>Complex crisis in DPRK</v>
      </c>
      <c r="B71" s="158" t="str">
        <f>VLOOKUP(A71,Lists!$B$2:$G$200,2,FALSE)</f>
        <v>PRK001</v>
      </c>
      <c r="C71" s="158" t="str">
        <f>VLOOKUP(B71,'INFORM Severity - hidden'!$C$5:$D$200,2,FALSE)</f>
        <v>DPRK</v>
      </c>
      <c r="D71" s="158" t="str">
        <f>VLOOKUP(A71,Lists!$B$2:$G$200,3,FALSE)</f>
        <v>PRK</v>
      </c>
      <c r="E71" s="158" t="str">
        <f>VLOOKUP(A71,Lists!$B$2:$G$200,5,FALSE)</f>
        <v>Socio-political,Floods,Other seasonal event,Food Security</v>
      </c>
      <c r="F71" s="161">
        <f t="shared" si="10"/>
        <v>3.8</v>
      </c>
      <c r="G71" s="162">
        <f t="shared" si="11"/>
        <v>4</v>
      </c>
      <c r="H71" s="162" t="str">
        <f t="shared" si="12"/>
        <v>High</v>
      </c>
      <c r="I71" s="160" t="str">
        <f>INDEX(Trends!$D$3:$D$404,MATCH(B71,Trends!$C$3:$C$404,0))</f>
        <v>Stable</v>
      </c>
      <c r="J71" s="162" t="str">
        <f>VLOOKUP($B71,Reliability!$A$3:$I$300,9,FALSE)</f>
        <v>High</v>
      </c>
      <c r="K71" s="163">
        <f t="shared" si="13"/>
        <v>4</v>
      </c>
      <c r="L71" s="163">
        <f>VLOOKUP($B71,'Impact of the crisis'!$C$6:$N$300,12,FALSE)</f>
        <v>4.5999999999999996</v>
      </c>
      <c r="M71" s="163">
        <f>VLOOKUP($B71,'Impact of the crisis'!$C$6:$AB$300,26,FALSE)</f>
        <v>3.7</v>
      </c>
      <c r="N71" s="163">
        <f>VLOOKUP($B71,'Conditions of people affected'!$C$6:$R$300,16,FALSE)</f>
        <v>4.5</v>
      </c>
      <c r="O71" s="163">
        <f>VLOOKUP($B71,'Conditions of people affected'!$C$6:$R$300,9,FALSE)</f>
        <v>5</v>
      </c>
      <c r="P71" s="163">
        <f>VLOOKUP($B71,'Conditions of people affected'!$C$6:$R$300,15,FALSE)</f>
        <v>4</v>
      </c>
      <c r="Q71" s="163">
        <f t="shared" si="14"/>
        <v>2.5</v>
      </c>
      <c r="R71" s="163">
        <f>VLOOKUP($B71,'Complexity of the crisis'!$C$6:$AN$300,22,FALSE)</f>
        <v>3</v>
      </c>
      <c r="S71" s="164">
        <f>VLOOKUP($B71,'Complexity of the crisis'!$C$6:$AN$300,38,FALSE)</f>
        <v>2</v>
      </c>
      <c r="T71" s="159" t="str">
        <f>VLOOKUP(B71,Lists!$C$3:$E$300,3,FALSE)</f>
        <v>Asia</v>
      </c>
      <c r="U71" s="178">
        <f>VLOOKUP(B71,'INFORM Severity - hidden'!$C$5:$V$300,20,FALSE)</f>
        <v>45530</v>
      </c>
    </row>
    <row r="72" spans="1:21" x14ac:dyDescent="0.35">
      <c r="A72" s="157" t="str">
        <f t="array" ref="A72">IFERROR(INDEX(Lists!$B$2:$B$200,SMALL(IF(Lists!$H$2:$H$200="Yes",ROW(Lists!$B$2:$B$200)),ROW(68:68))-1,1),"")</f>
        <v>Conflict in Palestine</v>
      </c>
      <c r="B72" s="158" t="str">
        <f>VLOOKUP(A72,Lists!$B$2:$G$200,2,FALSE)</f>
        <v>PSE002</v>
      </c>
      <c r="C72" s="158" t="str">
        <f>VLOOKUP(B72,'INFORM Severity - hidden'!$C$5:$D$200,2,FALSE)</f>
        <v>Palestine</v>
      </c>
      <c r="D72" s="158" t="str">
        <f>VLOOKUP(A72,Lists!$B$2:$G$200,3,FALSE)</f>
        <v>PSE</v>
      </c>
      <c r="E72" s="158" t="str">
        <f>VLOOKUP(A72,Lists!$B$2:$G$200,5,FALSE)</f>
        <v>Conflict,Socio-political,Violence</v>
      </c>
      <c r="F72" s="161">
        <f t="shared" si="10"/>
        <v>4.4000000000000004</v>
      </c>
      <c r="G72" s="162">
        <f t="shared" si="11"/>
        <v>5</v>
      </c>
      <c r="H72" s="162" t="str">
        <f t="shared" si="12"/>
        <v>Very High</v>
      </c>
      <c r="I72" s="160" t="str">
        <f>INDEX(Trends!$D$3:$D$404,MATCH(B72,Trends!$C$3:$C$404,0))</f>
        <v>Stable</v>
      </c>
      <c r="J72" s="162" t="str">
        <f>VLOOKUP($B72,Reliability!$A$3:$I$300,9,FALSE)</f>
        <v>Very High</v>
      </c>
      <c r="K72" s="163">
        <f t="shared" si="13"/>
        <v>4.3</v>
      </c>
      <c r="L72" s="163">
        <f>VLOOKUP($B72,'Impact of the crisis'!$C$6:$N$300,12,FALSE)</f>
        <v>3.5</v>
      </c>
      <c r="M72" s="163">
        <f>VLOOKUP($B72,'Impact of the crisis'!$C$6:$AB$300,26,FALSE)</f>
        <v>4.5999999999999996</v>
      </c>
      <c r="N72" s="163">
        <f>VLOOKUP($B72,'Conditions of people affected'!$C$6:$R$300,16,FALSE)</f>
        <v>4.5999999999999996</v>
      </c>
      <c r="O72" s="163">
        <f>VLOOKUP($B72,'Conditions of people affected'!$C$6:$R$300,9,FALSE)</f>
        <v>4.2</v>
      </c>
      <c r="P72" s="163">
        <f>VLOOKUP($B72,'Conditions of people affected'!$C$6:$R$300,15,FALSE)</f>
        <v>5</v>
      </c>
      <c r="Q72" s="163">
        <f t="shared" si="14"/>
        <v>4.0999999999999996</v>
      </c>
      <c r="R72" s="163">
        <f>VLOOKUP($B72,'Complexity of the crisis'!$C$6:$AN$300,22,FALSE)</f>
        <v>2.5</v>
      </c>
      <c r="S72" s="164">
        <f>VLOOKUP($B72,'Complexity of the crisis'!$C$6:$AN$300,38,FALSE)</f>
        <v>5</v>
      </c>
      <c r="T72" s="159" t="str">
        <f>VLOOKUP(B72,Lists!$C$3:$E$300,3,FALSE)</f>
        <v>Middle east</v>
      </c>
      <c r="U72" s="178">
        <f>VLOOKUP(B72,'INFORM Severity - hidden'!$C$5:$V$300,20,FALSE)</f>
        <v>45531</v>
      </c>
    </row>
    <row r="73" spans="1:21" x14ac:dyDescent="0.35">
      <c r="A73" s="157" t="str">
        <f t="array" ref="A73">IFERROR(INDEX(Lists!$B$2:$B$200,SMALL(IF(Lists!$H$2:$H$200="Yes",ROW(Lists!$B$2:$B$200)),ROW(69:69))-1,1),"")</f>
        <v>Displacement from Russia-Ukraine conflict in Romania</v>
      </c>
      <c r="B73" s="158" t="str">
        <f>VLOOKUP(A73,Lists!$B$2:$G$200,2,FALSE)</f>
        <v>ROU002</v>
      </c>
      <c r="C73" s="158" t="str">
        <f>VLOOKUP(B73,'INFORM Severity - hidden'!$C$5:$D$200,2,FALSE)</f>
        <v>Romania</v>
      </c>
      <c r="D73" s="158" t="str">
        <f>VLOOKUP(A73,Lists!$B$2:$G$200,3,FALSE)</f>
        <v>ROU</v>
      </c>
      <c r="E73" s="158" t="str">
        <f>VLOOKUP(A73,Lists!$B$2:$G$200,5,FALSE)</f>
        <v>Conflict,Displacement</v>
      </c>
      <c r="F73" s="161">
        <f t="shared" si="10"/>
        <v>1.6</v>
      </c>
      <c r="G73" s="162">
        <f t="shared" si="11"/>
        <v>2</v>
      </c>
      <c r="H73" s="162" t="str">
        <f t="shared" si="12"/>
        <v>Low</v>
      </c>
      <c r="I73" s="160" t="str">
        <f>INDEX(Trends!$D$3:$D$404,MATCH(B73,Trends!$C$3:$C$404,0))</f>
        <v>Stable</v>
      </c>
      <c r="J73" s="162" t="str">
        <f>VLOOKUP($B73,Reliability!$A$3:$I$300,9,FALSE)</f>
        <v>Very High</v>
      </c>
      <c r="K73" s="163">
        <f t="shared" si="13"/>
        <v>2.9</v>
      </c>
      <c r="L73" s="163">
        <f>VLOOKUP($B73,'Impact of the crisis'!$C$6:$N$300,12,FALSE)</f>
        <v>4.5999999999999996</v>
      </c>
      <c r="M73" s="163">
        <f>VLOOKUP($B73,'Impact of the crisis'!$C$6:$AB$300,26,FALSE)</f>
        <v>1.5</v>
      </c>
      <c r="N73" s="163">
        <f>VLOOKUP($B73,'Conditions of people affected'!$C$6:$R$300,16,FALSE)</f>
        <v>1.25</v>
      </c>
      <c r="O73" s="163">
        <f>VLOOKUP($B73,'Conditions of people affected'!$C$6:$R$300,9,FALSE)</f>
        <v>1.5</v>
      </c>
      <c r="P73" s="163">
        <f>VLOOKUP($B73,'Conditions of people affected'!$C$6:$R$300,15,FALSE)</f>
        <v>1</v>
      </c>
      <c r="Q73" s="163">
        <f t="shared" si="14"/>
        <v>1.1000000000000001</v>
      </c>
      <c r="R73" s="163">
        <f>VLOOKUP($B73,'Complexity of the crisis'!$C$6:$AN$300,22,FALSE)</f>
        <v>1.2</v>
      </c>
      <c r="S73" s="164">
        <f>VLOOKUP($B73,'Complexity of the crisis'!$C$6:$AN$300,38,FALSE)</f>
        <v>1</v>
      </c>
      <c r="T73" s="159" t="str">
        <f>VLOOKUP(B73,Lists!$C$3:$E$300,3,FALSE)</f>
        <v>Europe</v>
      </c>
      <c r="U73" s="178">
        <f>VLOOKUP(B73,'INFORM Severity - hidden'!$C$5:$V$300,20,FALSE)</f>
        <v>45526</v>
      </c>
    </row>
    <row r="74" spans="1:21" x14ac:dyDescent="0.35">
      <c r="A74" s="157" t="str">
        <f t="array" ref="A74">IFERROR(INDEX(Lists!$B$2:$B$200,SMALL(IF(Lists!$H$2:$H$200="Yes",ROW(Lists!$B$2:$B$200)),ROW(70:70))-1,1),"")</f>
        <v>Displacement from Russia-Ukraine conflict in Russia</v>
      </c>
      <c r="B74" s="158" t="str">
        <f>VLOOKUP(A74,Lists!$B$2:$G$200,2,FALSE)</f>
        <v>RUS002</v>
      </c>
      <c r="C74" s="158" t="str">
        <f>VLOOKUP(B74,'INFORM Severity - hidden'!$C$5:$D$200,2,FALSE)</f>
        <v>Russia</v>
      </c>
      <c r="D74" s="158" t="str">
        <f>VLOOKUP(A74,Lists!$B$2:$G$200,3,FALSE)</f>
        <v>RUS</v>
      </c>
      <c r="E74" s="158" t="str">
        <f>VLOOKUP(A74,Lists!$B$2:$G$200,5,FALSE)</f>
        <v>Conflict,Displacement</v>
      </c>
      <c r="F74" s="161">
        <f t="shared" si="10"/>
        <v>2.8</v>
      </c>
      <c r="G74" s="162">
        <f t="shared" si="11"/>
        <v>3</v>
      </c>
      <c r="H74" s="162" t="str">
        <f t="shared" si="12"/>
        <v>Medium</v>
      </c>
      <c r="I74" s="160" t="str">
        <f>INDEX(Trends!$D$3:$D$404,MATCH(B74,Trends!$C$3:$C$404,0))</f>
        <v>Stable</v>
      </c>
      <c r="J74" s="162" t="str">
        <f>VLOOKUP($B74,Reliability!$A$3:$I$300,9,FALSE)</f>
        <v>High</v>
      </c>
      <c r="K74" s="163">
        <f t="shared" si="13"/>
        <v>3.6</v>
      </c>
      <c r="L74" s="163">
        <f>VLOOKUP($B74,'Impact of the crisis'!$C$6:$N$300,12,FALSE)</f>
        <v>5</v>
      </c>
      <c r="M74" s="163">
        <f>VLOOKUP($B74,'Impact of the crisis'!$C$6:$AB$300,26,FALSE)</f>
        <v>2.2999999999999998</v>
      </c>
      <c r="N74" s="163">
        <f>VLOOKUP($B74,'Conditions of people affected'!$C$6:$R$300,16,FALSE)</f>
        <v>2.25</v>
      </c>
      <c r="O74" s="163">
        <f>VLOOKUP($B74,'Conditions of people affected'!$C$6:$R$300,9,FALSE)</f>
        <v>3.5</v>
      </c>
      <c r="P74" s="163">
        <f>VLOOKUP($B74,'Conditions of people affected'!$C$6:$R$300,15,FALSE)</f>
        <v>1</v>
      </c>
      <c r="Q74" s="163">
        <f t="shared" si="14"/>
        <v>2.9</v>
      </c>
      <c r="R74" s="163">
        <f>VLOOKUP($B74,'Complexity of the crisis'!$C$6:$AN$300,22,FALSE)</f>
        <v>3.2</v>
      </c>
      <c r="S74" s="164">
        <f>VLOOKUP($B74,'Complexity of the crisis'!$C$6:$AN$300,38,FALSE)</f>
        <v>2.5</v>
      </c>
      <c r="T74" s="159" t="str">
        <f>VLOOKUP(B74,Lists!$C$3:$E$300,3,FALSE)</f>
        <v>Europe</v>
      </c>
      <c r="U74" s="178">
        <f>VLOOKUP(B74,'INFORM Severity - hidden'!$C$5:$V$300,20,FALSE)</f>
        <v>45526</v>
      </c>
    </row>
    <row r="75" spans="1:21" x14ac:dyDescent="0.35">
      <c r="A75" s="157" t="str">
        <f t="array" ref="A75">IFERROR(INDEX(Lists!$B$2:$B$200,SMALL(IF(Lists!$H$2:$H$200="Yes",ROW(Lists!$B$2:$B$200)),ROW(71:71))-1,1),"")</f>
        <v>Burundi and DRC refugees in Rwanda</v>
      </c>
      <c r="B75" s="158" t="str">
        <f>VLOOKUP(A75,Lists!$B$2:$G$200,2,FALSE)</f>
        <v>RWA002</v>
      </c>
      <c r="C75" s="158" t="str">
        <f>VLOOKUP(B75,'INFORM Severity - hidden'!$C$5:$D$200,2,FALSE)</f>
        <v>Rwanda</v>
      </c>
      <c r="D75" s="158" t="str">
        <f>VLOOKUP(A75,Lists!$B$2:$G$200,3,FALSE)</f>
        <v>RWA</v>
      </c>
      <c r="E75" s="158" t="str">
        <f>VLOOKUP(A75,Lists!$B$2:$G$200,5,FALSE)</f>
        <v>Displacement</v>
      </c>
      <c r="F75" s="161">
        <f t="shared" si="10"/>
        <v>2.4</v>
      </c>
      <c r="G75" s="162">
        <f t="shared" si="11"/>
        <v>3</v>
      </c>
      <c r="H75" s="162" t="str">
        <f t="shared" si="12"/>
        <v>Medium</v>
      </c>
      <c r="I75" s="160" t="str">
        <f>INDEX(Trends!$D$3:$D$404,MATCH(B75,Trends!$C$3:$C$404,0))</f>
        <v>Stable</v>
      </c>
      <c r="J75" s="162" t="str">
        <f>VLOOKUP($B75,Reliability!$A$3:$I$300,9,FALSE)</f>
        <v>Medium</v>
      </c>
      <c r="K75" s="163">
        <f t="shared" si="13"/>
        <v>2.5</v>
      </c>
      <c r="L75" s="163">
        <f>VLOOKUP($B75,'Impact of the crisis'!$C$6:$N$300,12,FALSE)</f>
        <v>2.2000000000000002</v>
      </c>
      <c r="M75" s="163">
        <f>VLOOKUP($B75,'Impact of the crisis'!$C$6:$AB$300,26,FALSE)</f>
        <v>2.7</v>
      </c>
      <c r="N75" s="163">
        <f>VLOOKUP($B75,'Conditions of people affected'!$C$6:$R$300,16,FALSE)</f>
        <v>2.4500000000000002</v>
      </c>
      <c r="O75" s="163">
        <f>VLOOKUP($B75,'Conditions of people affected'!$C$6:$R$300,9,FALSE)</f>
        <v>1.9</v>
      </c>
      <c r="P75" s="163">
        <f>VLOOKUP($B75,'Conditions of people affected'!$C$6:$R$300,15,FALSE)</f>
        <v>3</v>
      </c>
      <c r="Q75" s="163">
        <f t="shared" si="14"/>
        <v>2.2999999999999998</v>
      </c>
      <c r="R75" s="163">
        <f>VLOOKUP($B75,'Complexity of the crisis'!$C$6:$AN$300,22,FALSE)</f>
        <v>3</v>
      </c>
      <c r="S75" s="164">
        <f>VLOOKUP($B75,'Complexity of the crisis'!$C$6:$AN$300,38,FALSE)</f>
        <v>1.5</v>
      </c>
      <c r="T75" s="159" t="str">
        <f>VLOOKUP(B75,Lists!$C$3:$E$300,3,FALSE)</f>
        <v>Africa</v>
      </c>
      <c r="U75" s="178">
        <f>VLOOKUP(B75,'INFORM Severity - hidden'!$C$5:$V$300,20,FALSE)</f>
        <v>45531</v>
      </c>
    </row>
    <row r="76" spans="1:21" x14ac:dyDescent="0.35">
      <c r="A76" s="157" t="str">
        <f t="array" ref="A76">IFERROR(INDEX(Lists!$B$2:$B$200,SMALL(IF(Lists!$H$2:$H$200="Yes",ROW(Lists!$B$2:$B$200)),ROW(72:72))-1,1),"")</f>
        <v>Complex crisis in Sudan</v>
      </c>
      <c r="B76" s="158" t="str">
        <f>VLOOKUP(A76,Lists!$B$2:$G$200,2,FALSE)</f>
        <v>SDN001</v>
      </c>
      <c r="C76" s="158" t="str">
        <f>VLOOKUP(B76,'INFORM Severity - hidden'!$C$5:$D$200,2,FALSE)</f>
        <v>Sudan</v>
      </c>
      <c r="D76" s="158" t="str">
        <f>VLOOKUP(A76,Lists!$B$2:$G$200,3,FALSE)</f>
        <v>SDN</v>
      </c>
      <c r="E76" s="158" t="str">
        <f>VLOOKUP(A76,Lists!$B$2:$G$200,5,FALSE)</f>
        <v>Displacement,Violence,Floods</v>
      </c>
      <c r="F76" s="161">
        <f t="shared" si="10"/>
        <v>4.9000000000000004</v>
      </c>
      <c r="G76" s="162">
        <f t="shared" si="11"/>
        <v>5</v>
      </c>
      <c r="H76" s="162" t="str">
        <f t="shared" si="12"/>
        <v>Very High</v>
      </c>
      <c r="I76" s="160" t="str">
        <f>INDEX(Trends!$D$3:$D$404,MATCH(B76,Trends!$C$3:$C$404,0))</f>
        <v>Stable</v>
      </c>
      <c r="J76" s="162" t="str">
        <f>VLOOKUP($B76,Reliability!$A$3:$I$300,9,FALSE)</f>
        <v>High</v>
      </c>
      <c r="K76" s="163">
        <f t="shared" si="13"/>
        <v>5</v>
      </c>
      <c r="L76" s="163">
        <f>VLOOKUP($B76,'Impact of the crisis'!$C$6:$N$300,12,FALSE)</f>
        <v>5</v>
      </c>
      <c r="M76" s="163">
        <f>VLOOKUP($B76,'Impact of the crisis'!$C$6:$AB$300,26,FALSE)</f>
        <v>5</v>
      </c>
      <c r="N76" s="163">
        <f>VLOOKUP($B76,'Conditions of people affected'!$C$6:$R$300,16,FALSE)</f>
        <v>5</v>
      </c>
      <c r="O76" s="163">
        <f>VLOOKUP($B76,'Conditions of people affected'!$C$6:$R$300,9,FALSE)</f>
        <v>5</v>
      </c>
      <c r="P76" s="163">
        <f>VLOOKUP($B76,'Conditions of people affected'!$C$6:$R$300,15,FALSE)</f>
        <v>5</v>
      </c>
      <c r="Q76" s="163">
        <f t="shared" si="14"/>
        <v>4.7</v>
      </c>
      <c r="R76" s="163">
        <f>VLOOKUP($B76,'Complexity of the crisis'!$C$6:$AN$300,22,FALSE)</f>
        <v>4.3</v>
      </c>
      <c r="S76" s="164">
        <f>VLOOKUP($B76,'Complexity of the crisis'!$C$6:$AN$300,38,FALSE)</f>
        <v>5</v>
      </c>
      <c r="T76" s="159" t="str">
        <f>VLOOKUP(B76,Lists!$C$3:$E$300,3,FALSE)</f>
        <v>Africa</v>
      </c>
      <c r="U76" s="178">
        <f>VLOOKUP(B76,'INFORM Severity - hidden'!$C$5:$V$300,20,FALSE)</f>
        <v>45530</v>
      </c>
    </row>
    <row r="77" spans="1:21" x14ac:dyDescent="0.35">
      <c r="A77" s="157" t="str">
        <f t="array" ref="A77">IFERROR(INDEX(Lists!$B$2:$B$200,SMALL(IF(Lists!$H$2:$H$200="Yes",ROW(Lists!$B$2:$B$200)),ROW(73:73))-1,1),"")</f>
        <v>Drought in Senegal</v>
      </c>
      <c r="B77" s="158" t="str">
        <f>VLOOKUP(A77,Lists!$B$2:$G$200,2,FALSE)</f>
        <v>SEN002</v>
      </c>
      <c r="C77" s="158" t="str">
        <f>VLOOKUP(B77,'INFORM Severity - hidden'!$C$5:$D$200,2,FALSE)</f>
        <v>Senegal</v>
      </c>
      <c r="D77" s="158" t="str">
        <f>VLOOKUP(A77,Lists!$B$2:$G$200,3,FALSE)</f>
        <v>SEN</v>
      </c>
      <c r="E77" s="158" t="str">
        <f>VLOOKUP(A77,Lists!$B$2:$G$200,5,FALSE)</f>
        <v>Drought</v>
      </c>
      <c r="F77" s="161">
        <f t="shared" si="10"/>
        <v>2.2999999999999998</v>
      </c>
      <c r="G77" s="162">
        <f t="shared" si="11"/>
        <v>3</v>
      </c>
      <c r="H77" s="162" t="str">
        <f t="shared" si="12"/>
        <v>Medium</v>
      </c>
      <c r="I77" s="160" t="str">
        <f>INDEX(Trends!$D$3:$D$404,MATCH(B77,Trends!$C$3:$C$404,0))</f>
        <v>Increasing</v>
      </c>
      <c r="J77" s="162" t="str">
        <f>VLOOKUP($B77,Reliability!$A$3:$I$300,9,FALSE)</f>
        <v>High</v>
      </c>
      <c r="K77" s="163">
        <f t="shared" si="13"/>
        <v>2.8</v>
      </c>
      <c r="L77" s="163">
        <f>VLOOKUP($B77,'Impact of the crisis'!$C$6:$N$300,12,FALSE)</f>
        <v>4.5</v>
      </c>
      <c r="M77" s="163">
        <f>VLOOKUP($B77,'Impact of the crisis'!$C$6:$AB$300,26,FALSE)</f>
        <v>1.5</v>
      </c>
      <c r="N77" s="163">
        <f>VLOOKUP($B77,'Conditions of people affected'!$C$6:$R$300,16,FALSE)</f>
        <v>2.4500000000000002</v>
      </c>
      <c r="O77" s="163">
        <f>VLOOKUP($B77,'Conditions of people affected'!$C$6:$R$300,9,FALSE)</f>
        <v>2.9</v>
      </c>
      <c r="P77" s="163">
        <f>VLOOKUP($B77,'Conditions of people affected'!$C$6:$R$300,15,FALSE)</f>
        <v>2</v>
      </c>
      <c r="Q77" s="163">
        <f t="shared" si="14"/>
        <v>1.6</v>
      </c>
      <c r="R77" s="163">
        <f>VLOOKUP($B77,'Complexity of the crisis'!$C$6:$AN$300,22,FALSE)</f>
        <v>2.2000000000000002</v>
      </c>
      <c r="S77" s="164">
        <f>VLOOKUP($B77,'Complexity of the crisis'!$C$6:$AN$300,38,FALSE)</f>
        <v>1</v>
      </c>
      <c r="T77" s="159" t="str">
        <f>VLOOKUP(B77,Lists!$C$3:$E$300,3,FALSE)</f>
        <v>Africa</v>
      </c>
      <c r="U77" s="178">
        <f>VLOOKUP(B77,'INFORM Severity - hidden'!$C$5:$V$300,20,FALSE)</f>
        <v>45531</v>
      </c>
    </row>
    <row r="78" spans="1:21" x14ac:dyDescent="0.35">
      <c r="A78" s="157" t="str">
        <f t="array" ref="A78">IFERROR(INDEX(Lists!$B$2:$B$200,SMALL(IF(Lists!$H$2:$H$200="Yes",ROW(Lists!$B$2:$B$200)),ROW(74:74))-1,1),"")</f>
        <v>Complex crisis in El Salvador</v>
      </c>
      <c r="B78" s="158" t="str">
        <f>VLOOKUP(A78,Lists!$B$2:$G$200,2,FALSE)</f>
        <v>SLV001</v>
      </c>
      <c r="C78" s="158" t="str">
        <f>VLOOKUP(B78,'INFORM Severity - hidden'!$C$5:$D$200,2,FALSE)</f>
        <v>El Salvador</v>
      </c>
      <c r="D78" s="158" t="str">
        <f>VLOOKUP(A78,Lists!$B$2:$G$200,3,FALSE)</f>
        <v>SLV</v>
      </c>
      <c r="E78" s="158" t="str">
        <f>VLOOKUP(A78,Lists!$B$2:$G$200,5,FALSE)</f>
        <v>Displacement,Violence,Floods,Drought</v>
      </c>
      <c r="F78" s="161">
        <f t="shared" si="10"/>
        <v>3.1</v>
      </c>
      <c r="G78" s="162">
        <f t="shared" si="11"/>
        <v>4</v>
      </c>
      <c r="H78" s="162" t="str">
        <f t="shared" si="12"/>
        <v>High</v>
      </c>
      <c r="I78" s="160" t="str">
        <f>INDEX(Trends!$D$3:$D$404,MATCH(B78,Trends!$C$3:$C$404,0))</f>
        <v>Decreasing</v>
      </c>
      <c r="J78" s="162" t="str">
        <f>VLOOKUP($B78,Reliability!$A$3:$I$300,9,FALSE)</f>
        <v>Very High</v>
      </c>
      <c r="K78" s="163">
        <f t="shared" si="13"/>
        <v>2.9</v>
      </c>
      <c r="L78" s="163">
        <f>VLOOKUP($B78,'Impact of the crisis'!$C$6:$N$300,12,FALSE)</f>
        <v>3.7</v>
      </c>
      <c r="M78" s="163">
        <f>VLOOKUP($B78,'Impact of the crisis'!$C$6:$AB$300,26,FALSE)</f>
        <v>2.4</v>
      </c>
      <c r="N78" s="163">
        <f>VLOOKUP($B78,'Conditions of people affected'!$C$6:$R$300,16,FALSE)</f>
        <v>3.7</v>
      </c>
      <c r="O78" s="163">
        <f>VLOOKUP($B78,'Conditions of people affected'!$C$6:$R$300,9,FALSE)</f>
        <v>3.4</v>
      </c>
      <c r="P78" s="163">
        <f>VLOOKUP($B78,'Conditions of people affected'!$C$6:$R$300,15,FALSE)</f>
        <v>4</v>
      </c>
      <c r="Q78" s="163">
        <f t="shared" si="14"/>
        <v>2.2999999999999998</v>
      </c>
      <c r="R78" s="163">
        <f>VLOOKUP($B78,'Complexity of the crisis'!$C$6:$AN$300,22,FALSE)</f>
        <v>2.1</v>
      </c>
      <c r="S78" s="164">
        <f>VLOOKUP($B78,'Complexity of the crisis'!$C$6:$AN$300,38,FALSE)</f>
        <v>2.5</v>
      </c>
      <c r="T78" s="159" t="str">
        <f>VLOOKUP(B78,Lists!$C$3:$E$300,3,FALSE)</f>
        <v>Americas</v>
      </c>
      <c r="U78" s="178">
        <f>VLOOKUP(B78,'INFORM Severity - hidden'!$C$5:$V$300,20,FALSE)</f>
        <v>45530</v>
      </c>
    </row>
    <row r="79" spans="1:21" x14ac:dyDescent="0.35">
      <c r="A79" s="157" t="str">
        <f t="array" ref="A79">IFERROR(INDEX(Lists!$B$2:$B$200,SMALL(IF(Lists!$H$2:$H$200="Yes",ROW(Lists!$B$2:$B$200)),ROW(75:75))-1,1),"")</f>
        <v>Complex crisis in Somalia</v>
      </c>
      <c r="B79" s="158" t="str">
        <f>VLOOKUP(A79,Lists!$B$2:$G$200,2,FALSE)</f>
        <v>SOM001</v>
      </c>
      <c r="C79" s="158" t="str">
        <f>VLOOKUP(B79,'INFORM Severity - hidden'!$C$5:$D$200,2,FALSE)</f>
        <v>Somalia</v>
      </c>
      <c r="D79" s="158" t="str">
        <f>VLOOKUP(A79,Lists!$B$2:$G$200,3,FALSE)</f>
        <v>SOM</v>
      </c>
      <c r="E79" s="158" t="str">
        <f>VLOOKUP(A79,Lists!$B$2:$G$200,5,FALSE)</f>
        <v>Conflict,Displacement,Floods,Drought</v>
      </c>
      <c r="F79" s="161">
        <f t="shared" si="10"/>
        <v>4.7</v>
      </c>
      <c r="G79" s="162">
        <f t="shared" si="11"/>
        <v>5</v>
      </c>
      <c r="H79" s="162" t="str">
        <f t="shared" si="12"/>
        <v>Very High</v>
      </c>
      <c r="I79" s="160" t="str">
        <f>INDEX(Trends!$D$3:$D$404,MATCH(B79,Trends!$C$3:$C$404,0))</f>
        <v>Increasing</v>
      </c>
      <c r="J79" s="162" t="str">
        <f>VLOOKUP($B79,Reliability!$A$3:$I$300,9,FALSE)</f>
        <v>Very High</v>
      </c>
      <c r="K79" s="163">
        <f t="shared" si="13"/>
        <v>4.8</v>
      </c>
      <c r="L79" s="163">
        <f>VLOOKUP($B79,'Impact of the crisis'!$C$6:$N$300,12,FALSE)</f>
        <v>4.7</v>
      </c>
      <c r="M79" s="163">
        <f>VLOOKUP($B79,'Impact of the crisis'!$C$6:$AB$300,26,FALSE)</f>
        <v>4.9000000000000004</v>
      </c>
      <c r="N79" s="163">
        <f>VLOOKUP($B79,'Conditions of people affected'!$C$6:$R$300,16,FALSE)</f>
        <v>4.8499999999999996</v>
      </c>
      <c r="O79" s="163">
        <f>VLOOKUP($B79,'Conditions of people affected'!$C$6:$R$300,9,FALSE)</f>
        <v>4.7</v>
      </c>
      <c r="P79" s="163">
        <f>VLOOKUP($B79,'Conditions of people affected'!$C$6:$R$300,15,FALSE)</f>
        <v>5</v>
      </c>
      <c r="Q79" s="163">
        <f t="shared" si="14"/>
        <v>4.5</v>
      </c>
      <c r="R79" s="163">
        <f>VLOOKUP($B79,'Complexity of the crisis'!$C$6:$AN$300,22,FALSE)</f>
        <v>3.8</v>
      </c>
      <c r="S79" s="164">
        <f>VLOOKUP($B79,'Complexity of the crisis'!$C$6:$AN$300,38,FALSE)</f>
        <v>5</v>
      </c>
      <c r="T79" s="159" t="str">
        <f>VLOOKUP(B79,Lists!$C$3:$E$300,3,FALSE)</f>
        <v>Africa</v>
      </c>
      <c r="U79" s="178">
        <f>VLOOKUP(B79,'INFORM Severity - hidden'!$C$5:$V$300,20,FALSE)</f>
        <v>45531</v>
      </c>
    </row>
    <row r="80" spans="1:21" x14ac:dyDescent="0.35">
      <c r="A80" s="157" t="str">
        <f t="array" ref="A80">IFERROR(INDEX(Lists!$B$2:$B$200,SMALL(IF(Lists!$H$2:$H$200="Yes",ROW(Lists!$B$2:$B$200)),ROW(76:76))-1,1),"")</f>
        <v>Complex crisis in South Sudan</v>
      </c>
      <c r="B80" s="158" t="str">
        <f>VLOOKUP(A80,Lists!$B$2:$G$200,2,FALSE)</f>
        <v>SSD001</v>
      </c>
      <c r="C80" s="158" t="str">
        <f>VLOOKUP(B80,'INFORM Severity - hidden'!$C$5:$D$200,2,FALSE)</f>
        <v>South Sudan</v>
      </c>
      <c r="D80" s="158" t="str">
        <f>VLOOKUP(A80,Lists!$B$2:$G$200,3,FALSE)</f>
        <v>SSD</v>
      </c>
      <c r="E80" s="158" t="str">
        <f>VLOOKUP(A80,Lists!$B$2:$G$200,5,FALSE)</f>
        <v>Conflict,Floods,Displacement</v>
      </c>
      <c r="F80" s="161">
        <f t="shared" si="10"/>
        <v>4.4000000000000004</v>
      </c>
      <c r="G80" s="162">
        <f t="shared" si="11"/>
        <v>5</v>
      </c>
      <c r="H80" s="162" t="str">
        <f t="shared" si="12"/>
        <v>Very High</v>
      </c>
      <c r="I80" s="160" t="str">
        <f>INDEX(Trends!$D$3:$D$404,MATCH(B80,Trends!$C$3:$C$404,0))</f>
        <v>Increasing</v>
      </c>
      <c r="J80" s="162" t="str">
        <f>VLOOKUP($B80,Reliability!$A$3:$I$300,9,FALSE)</f>
        <v>Very High</v>
      </c>
      <c r="K80" s="163">
        <f t="shared" si="13"/>
        <v>4.5</v>
      </c>
      <c r="L80" s="163">
        <f>VLOOKUP($B80,'Impact of the crisis'!$C$6:$N$300,12,FALSE)</f>
        <v>4.5999999999999996</v>
      </c>
      <c r="M80" s="163">
        <f>VLOOKUP($B80,'Impact of the crisis'!$C$6:$AB$300,26,FALSE)</f>
        <v>4.5</v>
      </c>
      <c r="N80" s="163">
        <f>VLOOKUP($B80,'Conditions of people affected'!$C$6:$R$300,16,FALSE)</f>
        <v>4.45</v>
      </c>
      <c r="O80" s="163">
        <f>VLOOKUP($B80,'Conditions of people affected'!$C$6:$R$300,9,FALSE)</f>
        <v>4.9000000000000004</v>
      </c>
      <c r="P80" s="163">
        <f>VLOOKUP($B80,'Conditions of people affected'!$C$6:$R$300,15,FALSE)</f>
        <v>4</v>
      </c>
      <c r="Q80" s="163">
        <f t="shared" si="14"/>
        <v>4.2</v>
      </c>
      <c r="R80" s="163">
        <f>VLOOKUP($B80,'Complexity of the crisis'!$C$6:$AN$300,22,FALSE)</f>
        <v>3.8</v>
      </c>
      <c r="S80" s="164">
        <f>VLOOKUP($B80,'Complexity of the crisis'!$C$6:$AN$300,38,FALSE)</f>
        <v>4.5</v>
      </c>
      <c r="T80" s="159" t="str">
        <f>VLOOKUP(B80,Lists!$C$3:$E$300,3,FALSE)</f>
        <v>Africa</v>
      </c>
      <c r="U80" s="178">
        <f>VLOOKUP(B80,'INFORM Severity - hidden'!$C$5:$V$300,20,FALSE)</f>
        <v>45531</v>
      </c>
    </row>
    <row r="81" spans="1:21" x14ac:dyDescent="0.35">
      <c r="A81" s="157" t="str">
        <f t="array" ref="A81">IFERROR(INDEX(Lists!$B$2:$B$200,SMALL(IF(Lists!$H$2:$H$200="Yes",ROW(Lists!$B$2:$B$200)),ROW(77:77))-1,1),"")</f>
        <v>Displacement from Russia-Ukraine conflict in Slovakia</v>
      </c>
      <c r="B81" s="158" t="str">
        <f>VLOOKUP(A81,Lists!$B$2:$G$200,2,FALSE)</f>
        <v>SVK002</v>
      </c>
      <c r="C81" s="158" t="str">
        <f>VLOOKUP(B81,'INFORM Severity - hidden'!$C$5:$D$200,2,FALSE)</f>
        <v>Slovakia</v>
      </c>
      <c r="D81" s="158" t="str">
        <f>VLOOKUP(A81,Lists!$B$2:$G$200,3,FALSE)</f>
        <v>SVK</v>
      </c>
      <c r="E81" s="158" t="str">
        <f>VLOOKUP(A81,Lists!$B$2:$G$200,5,FALSE)</f>
        <v>Displacement,Conflict</v>
      </c>
      <c r="F81" s="161">
        <f t="shared" si="10"/>
        <v>1.6</v>
      </c>
      <c r="G81" s="162">
        <f t="shared" si="11"/>
        <v>2</v>
      </c>
      <c r="H81" s="162" t="str">
        <f t="shared" si="12"/>
        <v>Low</v>
      </c>
      <c r="I81" s="160" t="str">
        <f>INDEX(Trends!$D$3:$D$404,MATCH(B81,Trends!$C$3:$C$404,0))</f>
        <v>Stable</v>
      </c>
      <c r="J81" s="162" t="str">
        <f>VLOOKUP($B81,Reliability!$A$3:$I$300,9,FALSE)</f>
        <v>Very High</v>
      </c>
      <c r="K81" s="163">
        <f t="shared" si="13"/>
        <v>2.5</v>
      </c>
      <c r="L81" s="163">
        <f>VLOOKUP($B81,'Impact of the crisis'!$C$6:$N$300,12,FALSE)</f>
        <v>3.8</v>
      </c>
      <c r="M81" s="163">
        <f>VLOOKUP($B81,'Impact of the crisis'!$C$6:$AB$300,26,FALSE)</f>
        <v>1.6</v>
      </c>
      <c r="N81" s="163">
        <f>VLOOKUP($B81,'Conditions of people affected'!$C$6:$R$300,16,FALSE)</f>
        <v>1.4</v>
      </c>
      <c r="O81" s="163">
        <f>VLOOKUP($B81,'Conditions of people affected'!$C$6:$R$300,9,FALSE)</f>
        <v>1.8</v>
      </c>
      <c r="P81" s="163">
        <f>VLOOKUP($B81,'Conditions of people affected'!$C$6:$R$300,15,FALSE)</f>
        <v>1</v>
      </c>
      <c r="Q81" s="163">
        <f t="shared" si="14"/>
        <v>1</v>
      </c>
      <c r="R81" s="163">
        <f>VLOOKUP($B81,'Complexity of the crisis'!$C$6:$AN$300,22,FALSE)</f>
        <v>1</v>
      </c>
      <c r="S81" s="164">
        <f>VLOOKUP($B81,'Complexity of the crisis'!$C$6:$AN$300,38,FALSE)</f>
        <v>1</v>
      </c>
      <c r="T81" s="159" t="str">
        <f>VLOOKUP(B81,Lists!$C$3:$E$300,3,FALSE)</f>
        <v>Europe</v>
      </c>
      <c r="U81" s="178">
        <f>VLOOKUP(B81,'INFORM Severity - hidden'!$C$5:$V$300,20,FALSE)</f>
        <v>45526</v>
      </c>
    </row>
    <row r="82" spans="1:21" x14ac:dyDescent="0.35">
      <c r="A82" s="157" t="str">
        <f t="array" ref="A82">IFERROR(INDEX(Lists!$B$2:$B$200,SMALL(IF(Lists!$H$2:$H$200="Yes",ROW(Lists!$B$2:$B$200)),ROW(78:78))-1,1),"")</f>
        <v>Food Security Crisis in Eswatini</v>
      </c>
      <c r="B82" s="158" t="str">
        <f>VLOOKUP(A82,Lists!$B$2:$G$200,2,FALSE)</f>
        <v>SWZ001</v>
      </c>
      <c r="C82" s="158" t="str">
        <f>VLOOKUP(B82,'INFORM Severity - hidden'!$C$5:$D$200,2,FALSE)</f>
        <v>Eswatini</v>
      </c>
      <c r="D82" s="158" t="str">
        <f>VLOOKUP(A82,Lists!$B$2:$G$200,3,FALSE)</f>
        <v>SWZ</v>
      </c>
      <c r="E82" s="158" t="str">
        <f>VLOOKUP(A82,Lists!$B$2:$G$200,5,FALSE)</f>
        <v>Drought</v>
      </c>
      <c r="F82" s="161">
        <f t="shared" si="10"/>
        <v>2.2999999999999998</v>
      </c>
      <c r="G82" s="162">
        <f t="shared" si="11"/>
        <v>3</v>
      </c>
      <c r="H82" s="162" t="str">
        <f t="shared" si="12"/>
        <v>Medium</v>
      </c>
      <c r="I82" s="160" t="str">
        <f>INDEX(Trends!$D$3:$D$404,MATCH(B82,Trends!$C$3:$C$404,0))</f>
        <v>Stable</v>
      </c>
      <c r="J82" s="162" t="str">
        <f>VLOOKUP($B82,Reliability!$A$3:$I$300,9,FALSE)</f>
        <v>High</v>
      </c>
      <c r="K82" s="163">
        <f t="shared" si="13"/>
        <v>2</v>
      </c>
      <c r="L82" s="163">
        <f>VLOOKUP($B82,'Impact of the crisis'!$C$6:$N$300,12,FALSE)</f>
        <v>3.1</v>
      </c>
      <c r="M82" s="163">
        <f>VLOOKUP($B82,'Impact of the crisis'!$C$6:$AB$300,26,FALSE)</f>
        <v>1.4</v>
      </c>
      <c r="N82" s="163">
        <f>VLOOKUP($B82,'Conditions of people affected'!$C$6:$R$300,16,FALSE)</f>
        <v>2.65</v>
      </c>
      <c r="O82" s="163">
        <f>VLOOKUP($B82,'Conditions of people affected'!$C$6:$R$300,9,FALSE)</f>
        <v>2.2999999999999998</v>
      </c>
      <c r="P82" s="163">
        <f>VLOOKUP($B82,'Conditions of people affected'!$C$6:$R$300,15,FALSE)</f>
        <v>3</v>
      </c>
      <c r="Q82" s="163">
        <f t="shared" si="14"/>
        <v>1.8</v>
      </c>
      <c r="R82" s="163">
        <f>VLOOKUP($B82,'Complexity of the crisis'!$C$6:$AN$300,22,FALSE)</f>
        <v>2.5</v>
      </c>
      <c r="S82" s="164">
        <f>VLOOKUP($B82,'Complexity of the crisis'!$C$6:$AN$300,38,FALSE)</f>
        <v>1</v>
      </c>
      <c r="T82" s="159" t="str">
        <f>VLOOKUP(B82,Lists!$C$3:$E$300,3,FALSE)</f>
        <v>Africa</v>
      </c>
      <c r="U82" s="178">
        <f>VLOOKUP(B82,'INFORM Severity - hidden'!$C$5:$V$300,20,FALSE)</f>
        <v>45528</v>
      </c>
    </row>
    <row r="83" spans="1:21" x14ac:dyDescent="0.35">
      <c r="A83" s="157" t="str">
        <f t="array" ref="A83">IFERROR(INDEX(Lists!$B$2:$B$200,SMALL(IF(Lists!$H$2:$H$200="Yes",ROW(Lists!$B$2:$B$200)),ROW(79:79))-1,1),"")</f>
        <v>Syrian conflict</v>
      </c>
      <c r="B83" s="158" t="str">
        <f>VLOOKUP(A83,Lists!$B$2:$G$200,2,FALSE)</f>
        <v>SYR001</v>
      </c>
      <c r="C83" s="158" t="str">
        <f>VLOOKUP(B83,'INFORM Severity - hidden'!$C$5:$D$200,2,FALSE)</f>
        <v>Syria</v>
      </c>
      <c r="D83" s="158" t="str">
        <f>VLOOKUP(A83,Lists!$B$2:$G$200,3,FALSE)</f>
        <v>SYR</v>
      </c>
      <c r="E83" s="158" t="str">
        <f>VLOOKUP(A83,Lists!$B$2:$G$200,5,FALSE)</f>
        <v>Conflict,Displacement,Violence</v>
      </c>
      <c r="F83" s="161">
        <f t="shared" si="10"/>
        <v>4.5999999999999996</v>
      </c>
      <c r="G83" s="162">
        <f t="shared" si="11"/>
        <v>5</v>
      </c>
      <c r="H83" s="162" t="str">
        <f t="shared" si="12"/>
        <v>Very High</v>
      </c>
      <c r="I83" s="160" t="str">
        <f>INDEX(Trends!$D$3:$D$404,MATCH(B83,Trends!$C$3:$C$404,0))</f>
        <v>Stable</v>
      </c>
      <c r="J83" s="162" t="str">
        <f>VLOOKUP($B83,Reliability!$A$3:$I$300,9,FALSE)</f>
        <v>Very High</v>
      </c>
      <c r="K83" s="163">
        <f t="shared" si="13"/>
        <v>4.9000000000000004</v>
      </c>
      <c r="L83" s="163">
        <f>VLOOKUP($B83,'Impact of the crisis'!$C$6:$N$300,12,FALSE)</f>
        <v>4.5999999999999996</v>
      </c>
      <c r="M83" s="163">
        <f>VLOOKUP($B83,'Impact of the crisis'!$C$6:$AB$300,26,FALSE)</f>
        <v>5</v>
      </c>
      <c r="N83" s="163">
        <f>VLOOKUP($B83,'Conditions of people affected'!$C$6:$R$300,16,FALSE)</f>
        <v>4.5</v>
      </c>
      <c r="O83" s="163">
        <f>VLOOKUP($B83,'Conditions of people affected'!$C$6:$R$300,9,FALSE)</f>
        <v>5</v>
      </c>
      <c r="P83" s="163">
        <f>VLOOKUP($B83,'Conditions of people affected'!$C$6:$R$300,15,FALSE)</f>
        <v>4</v>
      </c>
      <c r="Q83" s="163">
        <f t="shared" si="14"/>
        <v>4.5</v>
      </c>
      <c r="R83" s="163">
        <f>VLOOKUP($B83,'Complexity of the crisis'!$C$6:$AN$300,22,FALSE)</f>
        <v>4.4000000000000004</v>
      </c>
      <c r="S83" s="164">
        <f>VLOOKUP($B83,'Complexity of the crisis'!$C$6:$AN$300,38,FALSE)</f>
        <v>4.5</v>
      </c>
      <c r="T83" s="159" t="str">
        <f>VLOOKUP(B83,Lists!$C$3:$E$300,3,FALSE)</f>
        <v>Middle east</v>
      </c>
      <c r="U83" s="178">
        <f>VLOOKUP(B83,'INFORM Severity - hidden'!$C$5:$V$300,20,FALSE)</f>
        <v>45532</v>
      </c>
    </row>
    <row r="84" spans="1:21" x14ac:dyDescent="0.35">
      <c r="A84" s="157" t="str">
        <f t="array" ref="A84">IFERROR(INDEX(Lists!$B$2:$B$200,SMALL(IF(Lists!$H$2:$H$200="Yes",ROW(Lists!$B$2:$B$200)),ROW(80:80))-1,1),"")</f>
        <v>Complex crisis in Chad</v>
      </c>
      <c r="B84" s="158" t="str">
        <f>VLOOKUP(A84,Lists!$B$2:$G$200,2,FALSE)</f>
        <v>TCD001</v>
      </c>
      <c r="C84" s="158" t="str">
        <f>VLOOKUP(B84,'INFORM Severity - hidden'!$C$5:$D$200,2,FALSE)</f>
        <v>Chad</v>
      </c>
      <c r="D84" s="158" t="str">
        <f>VLOOKUP(A84,Lists!$B$2:$G$200,3,FALSE)</f>
        <v>TCD</v>
      </c>
      <c r="E84" s="158" t="str">
        <f>VLOOKUP(A84,Lists!$B$2:$G$200,5,FALSE)</f>
        <v>Conflict,Displacement</v>
      </c>
      <c r="F84" s="161">
        <f t="shared" si="10"/>
        <v>3.8</v>
      </c>
      <c r="G84" s="162">
        <f t="shared" si="11"/>
        <v>4</v>
      </c>
      <c r="H84" s="162" t="str">
        <f t="shared" si="12"/>
        <v>High</v>
      </c>
      <c r="I84" s="160" t="str">
        <f>INDEX(Trends!$D$3:$D$404,MATCH(B84,Trends!$C$3:$C$404,0))</f>
        <v>Decreasing</v>
      </c>
      <c r="J84" s="162" t="str">
        <f>VLOOKUP($B84,Reliability!$A$3:$I$300,9,FALSE)</f>
        <v>Very High</v>
      </c>
      <c r="K84" s="163">
        <f t="shared" si="13"/>
        <v>4</v>
      </c>
      <c r="L84" s="163">
        <f>VLOOKUP($B84,'Impact of the crisis'!$C$6:$N$300,12,FALSE)</f>
        <v>4.8</v>
      </c>
      <c r="M84" s="163">
        <f>VLOOKUP($B84,'Impact of the crisis'!$C$6:$AB$300,26,FALSE)</f>
        <v>3.4</v>
      </c>
      <c r="N84" s="163">
        <f>VLOOKUP($B84,'Conditions of people affected'!$C$6:$R$300,16,FALSE)</f>
        <v>3.8</v>
      </c>
      <c r="O84" s="163">
        <f>VLOOKUP($B84,'Conditions of people affected'!$C$6:$R$300,9,FALSE)</f>
        <v>4.5999999999999996</v>
      </c>
      <c r="P84" s="163">
        <f>VLOOKUP($B84,'Conditions of people affected'!$C$6:$R$300,15,FALSE)</f>
        <v>3</v>
      </c>
      <c r="Q84" s="163">
        <f t="shared" si="14"/>
        <v>3.7</v>
      </c>
      <c r="R84" s="163">
        <f>VLOOKUP($B84,'Complexity of the crisis'!$C$6:$AN$300,22,FALSE)</f>
        <v>3.8</v>
      </c>
      <c r="S84" s="164">
        <f>VLOOKUP($B84,'Complexity of the crisis'!$C$6:$AN$300,38,FALSE)</f>
        <v>3.5</v>
      </c>
      <c r="T84" s="159" t="str">
        <f>VLOOKUP(B84,Lists!$C$3:$E$300,3,FALSE)</f>
        <v>Africa</v>
      </c>
      <c r="U84" s="178">
        <f>VLOOKUP(B84,'INFORM Severity - hidden'!$C$5:$V$300,20,FALSE)</f>
        <v>45531</v>
      </c>
    </row>
    <row r="85" spans="1:21" x14ac:dyDescent="0.35">
      <c r="A85" s="157" t="str">
        <f t="array" ref="A85">IFERROR(INDEX(Lists!$B$2:$B$200,SMALL(IF(Lists!$H$2:$H$200="Yes",ROW(Lists!$B$2:$B$200)),ROW(81:81))-1,1),"")</f>
        <v>Conflict in northern region</v>
      </c>
      <c r="B85" s="158" t="str">
        <f>VLOOKUP(A85,Lists!$B$2:$G$200,2,FALSE)</f>
        <v>BEN002</v>
      </c>
      <c r="C85" s="158" t="str">
        <f>VLOOKUP(B85,'INFORM Severity - hidden'!$C$5:$D$200,2,FALSE)</f>
        <v>Benin</v>
      </c>
      <c r="D85" s="158" t="str">
        <f>VLOOKUP(A85,Lists!$B$2:$G$200,3,FALSE)</f>
        <v>BEN</v>
      </c>
      <c r="E85" s="158" t="str">
        <f>VLOOKUP(A85,Lists!$B$2:$G$200,5,FALSE)</f>
        <v>Conflict,Displacement,Violence</v>
      </c>
      <c r="F85" s="161">
        <f t="shared" si="10"/>
        <v>2</v>
      </c>
      <c r="G85" s="162">
        <f t="shared" si="11"/>
        <v>2</v>
      </c>
      <c r="H85" s="162" t="str">
        <f t="shared" si="12"/>
        <v>Low</v>
      </c>
      <c r="I85" s="160" t="str">
        <f>INDEX(Trends!$D$3:$D$404,MATCH(B85,Trends!$C$3:$C$404,0))</f>
        <v>Increasing</v>
      </c>
      <c r="J85" s="162" t="str">
        <f>VLOOKUP($B85,Reliability!$A$3:$I$300,9,FALSE)</f>
        <v>Very High</v>
      </c>
      <c r="K85" s="163">
        <f t="shared" si="13"/>
        <v>2.1</v>
      </c>
      <c r="L85" s="163">
        <f>VLOOKUP($B85,'Impact of the crisis'!$C$6:$N$300,12,FALSE)</f>
        <v>1.7</v>
      </c>
      <c r="M85" s="163">
        <f>VLOOKUP($B85,'Impact of the crisis'!$C$6:$AB$300,26,FALSE)</f>
        <v>2.2999999999999998</v>
      </c>
      <c r="N85" s="163">
        <f>VLOOKUP($B85,'Conditions of people affected'!$C$6:$R$300,16,FALSE)</f>
        <v>1.65</v>
      </c>
      <c r="O85" s="163">
        <f>VLOOKUP($B85,'Conditions of people affected'!$C$6:$R$300,9,FALSE)</f>
        <v>1.3</v>
      </c>
      <c r="P85" s="163">
        <f>VLOOKUP($B85,'Conditions of people affected'!$C$6:$R$300,15,FALSE)</f>
        <v>2</v>
      </c>
      <c r="Q85" s="163">
        <f t="shared" si="14"/>
        <v>2.4</v>
      </c>
      <c r="R85" s="163">
        <f>VLOOKUP($B85,'Complexity of the crisis'!$C$6:$AN$300,22,FALSE)</f>
        <v>2.2999999999999998</v>
      </c>
      <c r="S85" s="164">
        <f>VLOOKUP($B85,'Complexity of the crisis'!$C$6:$AN$300,38,FALSE)</f>
        <v>2.5</v>
      </c>
      <c r="T85" s="159" t="str">
        <f>VLOOKUP(B85,Lists!$C$3:$E$300,3,FALSE)</f>
        <v>Africa</v>
      </c>
      <c r="U85" s="178">
        <f>VLOOKUP(B85,'INFORM Severity - hidden'!$C$5:$V$300,20,FALSE)</f>
        <v>45531</v>
      </c>
    </row>
    <row r="86" spans="1:21" x14ac:dyDescent="0.35">
      <c r="A86" s="157" t="str">
        <f t="array" ref="A86">IFERROR(INDEX(Lists!$B$2:$B$200,SMALL(IF(Lists!$H$2:$H$200="Yes",ROW(Lists!$B$2:$B$200)),ROW(82:82))-1,1),"")</f>
        <v>Myanmar refugees in Thailand</v>
      </c>
      <c r="B86" s="158" t="str">
        <f>VLOOKUP(A86,Lists!$B$2:$G$200,2,FALSE)</f>
        <v>THA003</v>
      </c>
      <c r="C86" s="158" t="str">
        <f>VLOOKUP(B86,'INFORM Severity - hidden'!$C$5:$D$200,2,FALSE)</f>
        <v>Thailand</v>
      </c>
      <c r="D86" s="158" t="str">
        <f>VLOOKUP(A86,Lists!$B$2:$G$200,3,FALSE)</f>
        <v>THA</v>
      </c>
      <c r="E86" s="158" t="str">
        <f>VLOOKUP(A86,Lists!$B$2:$G$200,5,FALSE)</f>
        <v>Conflict</v>
      </c>
      <c r="F86" s="161">
        <f t="shared" si="10"/>
        <v>2.1</v>
      </c>
      <c r="G86" s="162">
        <f t="shared" si="11"/>
        <v>3</v>
      </c>
      <c r="H86" s="162" t="str">
        <f t="shared" si="12"/>
        <v>Medium</v>
      </c>
      <c r="I86" s="160" t="str">
        <f>INDEX(Trends!$D$3:$D$404,MATCH(B86,Trends!$C$3:$C$404,0))</f>
        <v>Increasing</v>
      </c>
      <c r="J86" s="162" t="str">
        <f>VLOOKUP($B86,Reliability!$A$3:$I$300,9,FALSE)</f>
        <v>Very High</v>
      </c>
      <c r="K86" s="163">
        <f t="shared" si="13"/>
        <v>1.5</v>
      </c>
      <c r="L86" s="163">
        <f>VLOOKUP($B86,'Impact of the crisis'!$C$6:$N$300,12,FALSE)</f>
        <v>0.5</v>
      </c>
      <c r="M86" s="163">
        <f>VLOOKUP($B86,'Impact of the crisis'!$C$6:$AB$300,26,FALSE)</f>
        <v>1.9</v>
      </c>
      <c r="N86" s="163">
        <f>VLOOKUP($B86,'Conditions of people affected'!$C$6:$R$300,16,FALSE)</f>
        <v>2.4</v>
      </c>
      <c r="O86" s="163">
        <f>VLOOKUP($B86,'Conditions of people affected'!$C$6:$R$300,9,FALSE)</f>
        <v>1.8</v>
      </c>
      <c r="P86" s="163">
        <f>VLOOKUP($B86,'Conditions of people affected'!$C$6:$R$300,15,FALSE)</f>
        <v>3</v>
      </c>
      <c r="Q86" s="163">
        <f t="shared" si="14"/>
        <v>2.1</v>
      </c>
      <c r="R86" s="163">
        <f>VLOOKUP($B86,'Complexity of the crisis'!$C$6:$AN$300,22,FALSE)</f>
        <v>2.1</v>
      </c>
      <c r="S86" s="164">
        <f>VLOOKUP($B86,'Complexity of the crisis'!$C$6:$AN$300,38,FALSE)</f>
        <v>2</v>
      </c>
      <c r="T86" s="159" t="str">
        <f>VLOOKUP(B86,Lists!$C$3:$E$300,3,FALSE)</f>
        <v>Asia</v>
      </c>
      <c r="U86" s="178">
        <f>VLOOKUP(B86,'INFORM Severity - hidden'!$C$5:$V$300,20,FALSE)</f>
        <v>45498</v>
      </c>
    </row>
    <row r="87" spans="1:21" x14ac:dyDescent="0.35">
      <c r="A87" s="157" t="str">
        <f t="array" ref="A87">IFERROR(INDEX(Lists!$B$2:$B$200,SMALL(IF(Lists!$H$2:$H$200="Yes",ROW(Lists!$B$2:$B$200)),ROW(83:83))-1,1),"")</f>
        <v>Food Security Crisis in Timor-Leste</v>
      </c>
      <c r="B87" s="158" t="str">
        <f>VLOOKUP(A87,Lists!$B$2:$G$200,2,FALSE)</f>
        <v>TLS003</v>
      </c>
      <c r="C87" s="158" t="str">
        <f>VLOOKUP(B87,'INFORM Severity - hidden'!$C$5:$D$200,2,FALSE)</f>
        <v>Timor Leste</v>
      </c>
      <c r="D87" s="158" t="str">
        <f>VLOOKUP(A87,Lists!$B$2:$G$200,3,FALSE)</f>
        <v>TLS</v>
      </c>
      <c r="E87" s="158" t="str">
        <f>VLOOKUP(A87,Lists!$B$2:$G$200,5,FALSE)</f>
        <v>Food Security</v>
      </c>
      <c r="F87" s="161">
        <f t="shared" si="10"/>
        <v>2</v>
      </c>
      <c r="G87" s="162">
        <f t="shared" si="11"/>
        <v>2</v>
      </c>
      <c r="H87" s="162" t="str">
        <f t="shared" si="12"/>
        <v>Low</v>
      </c>
      <c r="I87" s="160" t="str">
        <f>INDEX(Trends!$D$3:$D$404,MATCH(B87,Trends!$C$3:$C$404,0))</f>
        <v>Stable</v>
      </c>
      <c r="J87" s="162" t="str">
        <f>VLOOKUP($B87,Reliability!$A$3:$I$300,9,FALSE)</f>
        <v>Very High</v>
      </c>
      <c r="K87" s="163">
        <f t="shared" si="13"/>
        <v>2.2000000000000002</v>
      </c>
      <c r="L87" s="163">
        <f>VLOOKUP($B87,'Impact of the crisis'!$C$6:$N$300,12,FALSE)</f>
        <v>3.1</v>
      </c>
      <c r="M87" s="163">
        <f>VLOOKUP($B87,'Impact of the crisis'!$C$6:$AB$300,26,FALSE)</f>
        <v>1.6</v>
      </c>
      <c r="N87" s="163">
        <f>VLOOKUP($B87,'Conditions of people affected'!$C$6:$R$300,16,FALSE)</f>
        <v>2.8</v>
      </c>
      <c r="O87" s="163">
        <f>VLOOKUP($B87,'Conditions of people affected'!$C$6:$R$300,9,FALSE)</f>
        <v>2.6</v>
      </c>
      <c r="P87" s="163">
        <f>VLOOKUP($B87,'Conditions of people affected'!$C$6:$R$300,15,FALSE)</f>
        <v>3</v>
      </c>
      <c r="Q87" s="163">
        <f t="shared" si="14"/>
        <v>0.7</v>
      </c>
      <c r="R87" s="163">
        <f>VLOOKUP($B87,'Complexity of the crisis'!$C$6:$AN$300,22,FALSE)</f>
        <v>0.9</v>
      </c>
      <c r="S87" s="164">
        <f>VLOOKUP($B87,'Complexity of the crisis'!$C$6:$AN$300,38,FALSE)</f>
        <v>0.5</v>
      </c>
      <c r="T87" s="159" t="str">
        <f>VLOOKUP(B87,Lists!$C$3:$E$300,3,FALSE)</f>
        <v>Asia</v>
      </c>
      <c r="U87" s="178">
        <f>VLOOKUP(B87,'INFORM Severity - hidden'!$C$5:$V$300,20,FALSE)</f>
        <v>45529</v>
      </c>
    </row>
    <row r="88" spans="1:21" x14ac:dyDescent="0.35">
      <c r="A88" s="157" t="str">
        <f t="array" ref="A88">IFERROR(INDEX(Lists!$B$2:$B$200,SMALL(IF(Lists!$H$2:$H$200="Yes",ROW(Lists!$B$2:$B$200)),ROW(84:84))-1,1),"")</f>
        <v>Venezuelan refugees in Trinidad and Tobago</v>
      </c>
      <c r="B88" s="158" t="str">
        <f>VLOOKUP(A88,Lists!$B$2:$G$200,2,FALSE)</f>
        <v>TTO002</v>
      </c>
      <c r="C88" s="158" t="str">
        <f>VLOOKUP(B88,'INFORM Severity - hidden'!$C$5:$D$200,2,FALSE)</f>
        <v>Trinidad and Tobago</v>
      </c>
      <c r="D88" s="158" t="str">
        <f>VLOOKUP(A88,Lists!$B$2:$G$200,3,FALSE)</f>
        <v>TTO</v>
      </c>
      <c r="E88" s="158" t="str">
        <f>VLOOKUP(A88,Lists!$B$2:$G$200,5,FALSE)</f>
        <v>Displacement</v>
      </c>
      <c r="F88" s="161">
        <f t="shared" si="10"/>
        <v>1.6</v>
      </c>
      <c r="G88" s="162">
        <f t="shared" si="11"/>
        <v>2</v>
      </c>
      <c r="H88" s="162" t="str">
        <f t="shared" si="12"/>
        <v>Low</v>
      </c>
      <c r="I88" s="160" t="str">
        <f>INDEX(Trends!$D$3:$D$404,MATCH(B88,Trends!$C$3:$C$404,0))</f>
        <v>Decreasing</v>
      </c>
      <c r="J88" s="162" t="str">
        <f>VLOOKUP($B88,Reliability!$A$3:$I$300,9,FALSE)</f>
        <v>Very High</v>
      </c>
      <c r="K88" s="163">
        <f t="shared" si="13"/>
        <v>2.1</v>
      </c>
      <c r="L88" s="163">
        <f>VLOOKUP($B88,'Impact of the crisis'!$C$6:$N$300,12,FALSE)</f>
        <v>3</v>
      </c>
      <c r="M88" s="163">
        <f>VLOOKUP($B88,'Impact of the crisis'!$C$6:$AB$300,26,FALSE)</f>
        <v>1.6</v>
      </c>
      <c r="N88" s="163">
        <f>VLOOKUP($B88,'Conditions of people affected'!$C$6:$R$300,16,FALSE)</f>
        <v>1.35</v>
      </c>
      <c r="O88" s="163">
        <f>VLOOKUP($B88,'Conditions of people affected'!$C$6:$R$300,9,FALSE)</f>
        <v>0.7</v>
      </c>
      <c r="P88" s="163">
        <f>VLOOKUP($B88,'Conditions of people affected'!$C$6:$R$300,15,FALSE)</f>
        <v>2</v>
      </c>
      <c r="Q88" s="163">
        <f t="shared" si="14"/>
        <v>1.7</v>
      </c>
      <c r="R88" s="163">
        <f>VLOOKUP($B88,'Complexity of the crisis'!$C$6:$AN$300,22,FALSE)</f>
        <v>1.4</v>
      </c>
      <c r="S88" s="164">
        <f>VLOOKUP($B88,'Complexity of the crisis'!$C$6:$AN$300,38,FALSE)</f>
        <v>2</v>
      </c>
      <c r="T88" s="159" t="str">
        <f>VLOOKUP(B88,Lists!$C$3:$E$300,3,FALSE)</f>
        <v>Americas</v>
      </c>
      <c r="U88" s="178">
        <f>VLOOKUP(B88,'INFORM Severity - hidden'!$C$5:$V$300,20,FALSE)</f>
        <v>45504</v>
      </c>
    </row>
    <row r="89" spans="1:21" x14ac:dyDescent="0.35">
      <c r="A89" s="157" t="str">
        <f t="array" ref="A89">IFERROR(INDEX(Lists!$B$2:$B$200,SMALL(IF(Lists!$H$2:$H$200="Yes",ROW(Lists!$B$2:$B$200)),ROW(85:85))-1,1),"")</f>
        <v>Mixed migration flows in Tunisia</v>
      </c>
      <c r="B89" s="158" t="str">
        <f>VLOOKUP(A89,Lists!$B$2:$G$200,2,FALSE)</f>
        <v>TUN002</v>
      </c>
      <c r="C89" s="158" t="str">
        <f>VLOOKUP(B89,'INFORM Severity - hidden'!$C$5:$D$200,2,FALSE)</f>
        <v>Tunisia</v>
      </c>
      <c r="D89" s="158" t="str">
        <f>VLOOKUP(A89,Lists!$B$2:$G$200,3,FALSE)</f>
        <v>TUN</v>
      </c>
      <c r="E89" s="158" t="str">
        <f>VLOOKUP(A89,Lists!$B$2:$G$200,5,FALSE)</f>
        <v>Displacement</v>
      </c>
      <c r="F89" s="161">
        <f t="shared" si="10"/>
        <v>2.4</v>
      </c>
      <c r="G89" s="162">
        <f t="shared" si="11"/>
        <v>3</v>
      </c>
      <c r="H89" s="162" t="str">
        <f t="shared" si="12"/>
        <v>Medium</v>
      </c>
      <c r="I89" s="160" t="str">
        <f>INDEX(Trends!$D$3:$D$404,MATCH(B89,Trends!$C$3:$C$404,0))</f>
        <v>Increasing</v>
      </c>
      <c r="J89" s="162" t="str">
        <f>VLOOKUP($B89,Reliability!$A$3:$I$300,9,FALSE)</f>
        <v>High</v>
      </c>
      <c r="K89" s="163">
        <f t="shared" si="13"/>
        <v>3.5</v>
      </c>
      <c r="L89" s="163">
        <f>VLOOKUP($B89,'Impact of the crisis'!$C$6:$N$300,12,FALSE)</f>
        <v>4.3</v>
      </c>
      <c r="M89" s="163">
        <f>VLOOKUP($B89,'Impact of the crisis'!$C$6:$AB$300,26,FALSE)</f>
        <v>2.9</v>
      </c>
      <c r="N89" s="163">
        <f>VLOOKUP($B89,'Conditions of people affected'!$C$6:$R$300,16,FALSE)</f>
        <v>1.3</v>
      </c>
      <c r="O89" s="163">
        <f>VLOOKUP($B89,'Conditions of people affected'!$C$6:$R$300,9,FALSE)</f>
        <v>1.6</v>
      </c>
      <c r="P89" s="163">
        <f>VLOOKUP($B89,'Conditions of people affected'!$C$6:$R$300,15,FALSE)</f>
        <v>1</v>
      </c>
      <c r="Q89" s="163">
        <f t="shared" si="14"/>
        <v>2.8</v>
      </c>
      <c r="R89" s="163">
        <f>VLOOKUP($B89,'Complexity of the crisis'!$C$6:$AN$300,22,FALSE)</f>
        <v>2.5</v>
      </c>
      <c r="S89" s="164">
        <f>VLOOKUP($B89,'Complexity of the crisis'!$C$6:$AN$300,38,FALSE)</f>
        <v>3</v>
      </c>
      <c r="T89" s="159" t="str">
        <f>VLOOKUP(B89,Lists!$C$3:$E$300,3,FALSE)</f>
        <v>Africa</v>
      </c>
      <c r="U89" s="178">
        <f>VLOOKUP(B89,'INFORM Severity - hidden'!$C$5:$V$300,20,FALSE)</f>
        <v>45530</v>
      </c>
    </row>
    <row r="90" spans="1:21" x14ac:dyDescent="0.35">
      <c r="A90" s="157" t="str">
        <f t="array" ref="A90">IFERROR(INDEX(Lists!$B$2:$B$200,SMALL(IF(Lists!$H$2:$H$200="Yes",ROW(Lists!$B$2:$B$200)),ROW(86:86))-1,1),"")</f>
        <v>Complex situation in Türkiye</v>
      </c>
      <c r="B90" s="158" t="str">
        <f>VLOOKUP(A90,Lists!$B$2:$G$200,2,FALSE)</f>
        <v>TUR001</v>
      </c>
      <c r="C90" s="158" t="str">
        <f>VLOOKUP(B90,'INFORM Severity - hidden'!$C$5:$D$200,2,FALSE)</f>
        <v>Türkiye</v>
      </c>
      <c r="D90" s="158" t="str">
        <f>VLOOKUP(A90,Lists!$B$2:$G$200,3,FALSE)</f>
        <v>TUR</v>
      </c>
      <c r="E90" s="158" t="str">
        <f>VLOOKUP(A90,Lists!$B$2:$G$200,5,FALSE)</f>
        <v>Displacement,Conflict</v>
      </c>
      <c r="F90" s="161">
        <f t="shared" si="10"/>
        <v>3.5</v>
      </c>
      <c r="G90" s="162">
        <f t="shared" si="11"/>
        <v>4</v>
      </c>
      <c r="H90" s="162" t="str">
        <f t="shared" si="12"/>
        <v>High</v>
      </c>
      <c r="I90" s="160" t="str">
        <f>INDEX(Trends!$D$3:$D$404,MATCH(B90,Trends!$C$3:$C$404,0))</f>
        <v>Decreasing</v>
      </c>
      <c r="J90" s="162" t="str">
        <f>VLOOKUP($B90,Reliability!$A$3:$I$300,9,FALSE)</f>
        <v>Very High</v>
      </c>
      <c r="K90" s="163">
        <f t="shared" si="13"/>
        <v>3.5</v>
      </c>
      <c r="L90" s="163">
        <f>VLOOKUP($B90,'Impact of the crisis'!$C$6:$N$300,12,FALSE)</f>
        <v>3.6</v>
      </c>
      <c r="M90" s="163">
        <f>VLOOKUP($B90,'Impact of the crisis'!$C$6:$AB$300,26,FALSE)</f>
        <v>3.4</v>
      </c>
      <c r="N90" s="163">
        <f>VLOOKUP($B90,'Conditions of people affected'!$C$6:$R$300,16,FALSE)</f>
        <v>3.75</v>
      </c>
      <c r="O90" s="163">
        <f>VLOOKUP($B90,'Conditions of people affected'!$C$6:$R$300,9,FALSE)</f>
        <v>4.5</v>
      </c>
      <c r="P90" s="163">
        <f>VLOOKUP($B90,'Conditions of people affected'!$C$6:$R$300,15,FALSE)</f>
        <v>3</v>
      </c>
      <c r="Q90" s="163">
        <f t="shared" si="14"/>
        <v>3.2</v>
      </c>
      <c r="R90" s="163">
        <f>VLOOKUP($B90,'Complexity of the crisis'!$C$6:$AN$300,22,FALSE)</f>
        <v>2.9</v>
      </c>
      <c r="S90" s="164">
        <f>VLOOKUP($B90,'Complexity of the crisis'!$C$6:$AN$300,38,FALSE)</f>
        <v>3.5</v>
      </c>
      <c r="T90" s="159" t="str">
        <f>VLOOKUP(B90,Lists!$C$3:$E$300,3,FALSE)</f>
        <v>Middle east</v>
      </c>
      <c r="U90" s="178">
        <f>VLOOKUP(B90,'INFORM Severity - hidden'!$C$5:$V$300,20,FALSE)</f>
        <v>45530</v>
      </c>
    </row>
    <row r="91" spans="1:21" x14ac:dyDescent="0.35">
      <c r="A91" s="157" t="str">
        <f t="array" ref="A91">IFERROR(INDEX(Lists!$B$2:$B$200,SMALL(IF(Lists!$H$2:$H$200="Yes",ROW(Lists!$B$2:$B$200)),ROW(87:87))-1,1),"")</f>
        <v>Multiple Crises in Tanzania</v>
      </c>
      <c r="B91" s="158" t="str">
        <f>VLOOKUP(A91,Lists!$B$2:$G$200,2,FALSE)</f>
        <v>TZA001</v>
      </c>
      <c r="C91" s="158" t="str">
        <f>VLOOKUP(B91,'INFORM Severity - hidden'!$C$5:$D$200,2,FALSE)</f>
        <v>Tanzania</v>
      </c>
      <c r="D91" s="158" t="str">
        <f>VLOOKUP(A91,Lists!$B$2:$G$200,3,FALSE)</f>
        <v>TZA</v>
      </c>
      <c r="E91" s="158" t="str">
        <f>VLOOKUP(A91,Lists!$B$2:$G$200,5,FALSE)</f>
        <v>Displacement,Drought</v>
      </c>
      <c r="F91" s="161">
        <f t="shared" si="10"/>
        <v>2.5</v>
      </c>
      <c r="G91" s="162">
        <f t="shared" si="11"/>
        <v>3</v>
      </c>
      <c r="H91" s="162" t="str">
        <f t="shared" si="12"/>
        <v>Medium</v>
      </c>
      <c r="I91" s="160" t="str">
        <f>INDEX(Trends!$D$3:$D$404,MATCH(B91,Trends!$C$3:$C$404,0))</f>
        <v>Decreasing</v>
      </c>
      <c r="J91" s="162" t="str">
        <f>VLOOKUP($B91,Reliability!$A$3:$I$300,9,FALSE)</f>
        <v>High</v>
      </c>
      <c r="K91" s="163">
        <f t="shared" si="13"/>
        <v>3.1</v>
      </c>
      <c r="L91" s="163">
        <f>VLOOKUP($B91,'Impact of the crisis'!$C$6:$N$300,12,FALSE)</f>
        <v>3.2</v>
      </c>
      <c r="M91" s="163">
        <f>VLOOKUP($B91,'Impact of the crisis'!$C$6:$AB$300,26,FALSE)</f>
        <v>3</v>
      </c>
      <c r="N91" s="163">
        <f>VLOOKUP($B91,'Conditions of people affected'!$C$6:$R$300,16,FALSE)</f>
        <v>2.5</v>
      </c>
      <c r="O91" s="163">
        <f>VLOOKUP($B91,'Conditions of people affected'!$C$6:$R$300,9,FALSE)</f>
        <v>3</v>
      </c>
      <c r="P91" s="163">
        <f>VLOOKUP($B91,'Conditions of people affected'!$C$6:$R$300,15,FALSE)</f>
        <v>2</v>
      </c>
      <c r="Q91" s="163">
        <f t="shared" si="14"/>
        <v>2</v>
      </c>
      <c r="R91" s="163">
        <f>VLOOKUP($B91,'Complexity of the crisis'!$C$6:$AN$300,22,FALSE)</f>
        <v>1.9</v>
      </c>
      <c r="S91" s="164">
        <f>VLOOKUP($B91,'Complexity of the crisis'!$C$6:$AN$300,38,FALSE)</f>
        <v>2</v>
      </c>
      <c r="T91" s="159" t="str">
        <f>VLOOKUP(B91,Lists!$C$3:$E$300,3,FALSE)</f>
        <v>Africa</v>
      </c>
      <c r="U91" s="178">
        <f>VLOOKUP(B91,'INFORM Severity - hidden'!$C$5:$V$300,20,FALSE)</f>
        <v>45528</v>
      </c>
    </row>
    <row r="92" spans="1:21" x14ac:dyDescent="0.35">
      <c r="A92" s="157" t="str">
        <f t="array" ref="A92">IFERROR(INDEX(Lists!$B$2:$B$200,SMALL(IF(Lists!$H$2:$H$200="Yes",ROW(Lists!$B$2:$B$200)),ROW(88:88))-1,1),"")</f>
        <v>International Displacement in Uganda</v>
      </c>
      <c r="B92" s="158" t="str">
        <f>VLOOKUP(A92,Lists!$B$2:$G$200,2,FALSE)</f>
        <v>UGA005</v>
      </c>
      <c r="C92" s="158" t="str">
        <f>VLOOKUP(B92,'INFORM Severity - hidden'!$C$5:$D$200,2,FALSE)</f>
        <v>Uganda</v>
      </c>
      <c r="D92" s="158" t="str">
        <f>VLOOKUP(A92,Lists!$B$2:$G$200,3,FALSE)</f>
        <v>UGA</v>
      </c>
      <c r="E92" s="158" t="str">
        <f>VLOOKUP(A92,Lists!$B$2:$G$200,5,FALSE)</f>
        <v>Displacement</v>
      </c>
      <c r="F92" s="161">
        <f t="shared" si="10"/>
        <v>3.3</v>
      </c>
      <c r="G92" s="162">
        <f t="shared" si="11"/>
        <v>4</v>
      </c>
      <c r="H92" s="162" t="str">
        <f t="shared" si="12"/>
        <v>High</v>
      </c>
      <c r="I92" s="160" t="str">
        <f>INDEX(Trends!$D$3:$D$404,MATCH(B92,Trends!$C$3:$C$404,0))</f>
        <v>Stable</v>
      </c>
      <c r="J92" s="162" t="str">
        <f>VLOOKUP($B92,Reliability!$A$3:$I$300,9,FALSE)</f>
        <v>Medium</v>
      </c>
      <c r="K92" s="163">
        <f t="shared" si="13"/>
        <v>3.2</v>
      </c>
      <c r="L92" s="163">
        <f>VLOOKUP($B92,'Impact of the crisis'!$C$6:$N$300,12,FALSE)</f>
        <v>1.7</v>
      </c>
      <c r="M92" s="163">
        <f>VLOOKUP($B92,'Impact of the crisis'!$C$6:$AB$300,26,FALSE)</f>
        <v>3.8</v>
      </c>
      <c r="N92" s="163">
        <f>VLOOKUP($B92,'Conditions of people affected'!$C$6:$R$300,16,FALSE)</f>
        <v>3.35</v>
      </c>
      <c r="O92" s="163">
        <f>VLOOKUP($B92,'Conditions of people affected'!$C$6:$R$300,9,FALSE)</f>
        <v>3.7</v>
      </c>
      <c r="P92" s="163">
        <f>VLOOKUP($B92,'Conditions of people affected'!$C$6:$R$300,15,FALSE)</f>
        <v>3</v>
      </c>
      <c r="Q92" s="163">
        <f t="shared" si="14"/>
        <v>3.2</v>
      </c>
      <c r="R92" s="163">
        <f>VLOOKUP($B92,'Complexity of the crisis'!$C$6:$AN$300,22,FALSE)</f>
        <v>3.7</v>
      </c>
      <c r="S92" s="164">
        <f>VLOOKUP($B92,'Complexity of the crisis'!$C$6:$AN$300,38,FALSE)</f>
        <v>2.5</v>
      </c>
      <c r="T92" s="159" t="str">
        <f>VLOOKUP(B92,Lists!$C$3:$E$300,3,FALSE)</f>
        <v>Africa</v>
      </c>
      <c r="U92" s="178">
        <f>VLOOKUP(B92,'INFORM Severity - hidden'!$C$5:$V$300,20,FALSE)</f>
        <v>45531</v>
      </c>
    </row>
    <row r="93" spans="1:21" x14ac:dyDescent="0.35">
      <c r="A93" s="157" t="str">
        <f t="array" ref="A93">IFERROR(INDEX(Lists!$B$2:$B$200,SMALL(IF(Lists!$H$2:$H$200="Yes",ROW(Lists!$B$2:$B$200)),ROW(89:89))-1,1),"")</f>
        <v>Russia-Ukraine conflict</v>
      </c>
      <c r="B93" s="158" t="str">
        <f>VLOOKUP(A93,Lists!$B$2:$G$200,2,FALSE)</f>
        <v>UKR002</v>
      </c>
      <c r="C93" s="158" t="str">
        <f>VLOOKUP(B93,'INFORM Severity - hidden'!$C$5:$D$200,2,FALSE)</f>
        <v>Ukraine</v>
      </c>
      <c r="D93" s="158" t="str">
        <f>VLOOKUP(A93,Lists!$B$2:$G$200,3,FALSE)</f>
        <v>UKR</v>
      </c>
      <c r="E93" s="158" t="str">
        <f>VLOOKUP(A93,Lists!$B$2:$G$200,5,FALSE)</f>
        <v>Conflict,Displacement</v>
      </c>
      <c r="F93" s="161">
        <f t="shared" si="10"/>
        <v>4.5</v>
      </c>
      <c r="G93" s="162">
        <f t="shared" si="11"/>
        <v>5</v>
      </c>
      <c r="H93" s="162" t="str">
        <f t="shared" si="12"/>
        <v>Very High</v>
      </c>
      <c r="I93" s="160" t="str">
        <f>INDEX(Trends!$D$3:$D$404,MATCH(B93,Trends!$C$3:$C$404,0))</f>
        <v>Increasing</v>
      </c>
      <c r="J93" s="162" t="str">
        <f>VLOOKUP($B93,Reliability!$A$3:$I$300,9,FALSE)</f>
        <v>Very High</v>
      </c>
      <c r="K93" s="163">
        <f t="shared" si="13"/>
        <v>4.5</v>
      </c>
      <c r="L93" s="163">
        <f>VLOOKUP($B93,'Impact of the crisis'!$C$6:$N$300,12,FALSE)</f>
        <v>4.9000000000000004</v>
      </c>
      <c r="M93" s="163">
        <f>VLOOKUP($B93,'Impact of the crisis'!$C$6:$AB$300,26,FALSE)</f>
        <v>4.3</v>
      </c>
      <c r="N93" s="163">
        <f>VLOOKUP($B93,'Conditions of people affected'!$C$6:$R$300,16,FALSE)</f>
        <v>5</v>
      </c>
      <c r="O93" s="163">
        <f>VLOOKUP($B93,'Conditions of people affected'!$C$6:$R$300,9,FALSE)</f>
        <v>5</v>
      </c>
      <c r="P93" s="163">
        <f>VLOOKUP($B93,'Conditions of people affected'!$C$6:$R$300,15,FALSE)</f>
        <v>5</v>
      </c>
      <c r="Q93" s="163">
        <f t="shared" si="14"/>
        <v>3.7</v>
      </c>
      <c r="R93" s="163">
        <f>VLOOKUP($B93,'Complexity of the crisis'!$C$6:$AN$300,22,FALSE)</f>
        <v>2.6</v>
      </c>
      <c r="S93" s="164">
        <f>VLOOKUP($B93,'Complexity of the crisis'!$C$6:$AN$300,38,FALSE)</f>
        <v>4.5</v>
      </c>
      <c r="T93" s="159" t="str">
        <f>VLOOKUP(B93,Lists!$C$3:$E$300,3,FALSE)</f>
        <v>Europe</v>
      </c>
      <c r="U93" s="178">
        <f>VLOOKUP(B93,'INFORM Severity - hidden'!$C$5:$V$300,20,FALSE)</f>
        <v>45526</v>
      </c>
    </row>
    <row r="94" spans="1:21" x14ac:dyDescent="0.35">
      <c r="A94" s="157" t="str">
        <f t="array" ref="A94">IFERROR(INDEX(Lists!$B$2:$B$200,SMALL(IF(Lists!$H$2:$H$200="Yes",ROW(Lists!$B$2:$B$200)),ROW(90:90))-1,1),"")</f>
        <v>Complex crisis in Venezuela</v>
      </c>
      <c r="B94" s="158" t="str">
        <f>VLOOKUP(A94,Lists!$B$2:$G$200,2,FALSE)</f>
        <v>VEN001</v>
      </c>
      <c r="C94" s="158" t="str">
        <f>VLOOKUP(B94,'INFORM Severity - hidden'!$C$5:$D$200,2,FALSE)</f>
        <v>Venezuela</v>
      </c>
      <c r="D94" s="158" t="str">
        <f>VLOOKUP(A94,Lists!$B$2:$G$200,3,FALSE)</f>
        <v>VEN</v>
      </c>
      <c r="E94" s="158" t="str">
        <f>VLOOKUP(A94,Lists!$B$2:$G$200,5,FALSE)</f>
        <v>Socio-political,Violence,Floods</v>
      </c>
      <c r="F94" s="161">
        <f t="shared" si="10"/>
        <v>4</v>
      </c>
      <c r="G94" s="162">
        <f t="shared" si="11"/>
        <v>4</v>
      </c>
      <c r="H94" s="162" t="str">
        <f t="shared" si="12"/>
        <v>High</v>
      </c>
      <c r="I94" s="160" t="str">
        <f>INDEX(Trends!$D$3:$D$404,MATCH(B94,Trends!$C$3:$C$404,0))</f>
        <v>Decreasing</v>
      </c>
      <c r="J94" s="162" t="str">
        <f>VLOOKUP($B94,Reliability!$A$3:$I$300,9,FALSE)</f>
        <v>High</v>
      </c>
      <c r="K94" s="163">
        <f t="shared" si="13"/>
        <v>4.4000000000000004</v>
      </c>
      <c r="L94" s="163">
        <f>VLOOKUP($B94,'Impact of the crisis'!$C$6:$N$300,12,FALSE)</f>
        <v>4.9000000000000004</v>
      </c>
      <c r="M94" s="163">
        <f>VLOOKUP($B94,'Impact of the crisis'!$C$6:$AB$300,26,FALSE)</f>
        <v>4</v>
      </c>
      <c r="N94" s="163">
        <f>VLOOKUP($B94,'Conditions of people affected'!$C$6:$R$300,16,FALSE)</f>
        <v>3.9</v>
      </c>
      <c r="O94" s="163">
        <f>VLOOKUP($B94,'Conditions of people affected'!$C$6:$R$300,9,FALSE)</f>
        <v>4.8</v>
      </c>
      <c r="P94" s="163">
        <f>VLOOKUP($B94,'Conditions of people affected'!$C$6:$R$300,15,FALSE)</f>
        <v>3</v>
      </c>
      <c r="Q94" s="163">
        <f t="shared" si="14"/>
        <v>3.7</v>
      </c>
      <c r="R94" s="163">
        <f>VLOOKUP($B94,'Complexity of the crisis'!$C$6:$AN$300,22,FALSE)</f>
        <v>3.3</v>
      </c>
      <c r="S94" s="164">
        <f>VLOOKUP($B94,'Complexity of the crisis'!$C$6:$AN$300,38,FALSE)</f>
        <v>4</v>
      </c>
      <c r="T94" s="159" t="str">
        <f>VLOOKUP(B94,Lists!$C$3:$E$300,3,FALSE)</f>
        <v>Americas</v>
      </c>
      <c r="U94" s="178">
        <f>VLOOKUP(B94,'INFORM Severity - hidden'!$C$5:$V$300,20,FALSE)</f>
        <v>45530</v>
      </c>
    </row>
    <row r="95" spans="1:21" x14ac:dyDescent="0.35">
      <c r="A95" s="157" t="str">
        <f t="array" ref="A95">IFERROR(INDEX(Lists!$B$2:$B$200,SMALL(IF(Lists!$H$2:$H$200="Yes",ROW(Lists!$B$2:$B$200)),ROW(91:91))-1,1),"")</f>
        <v>Conflict in Yemen</v>
      </c>
      <c r="B95" s="158" t="str">
        <f>VLOOKUP(A95,Lists!$B$2:$G$200,2,FALSE)</f>
        <v>YEM001</v>
      </c>
      <c r="C95" s="158" t="str">
        <f>VLOOKUP(B95,'INFORM Severity - hidden'!$C$5:$D$200,2,FALSE)</f>
        <v>Yemen</v>
      </c>
      <c r="D95" s="158" t="str">
        <f>VLOOKUP(A95,Lists!$B$2:$G$200,3,FALSE)</f>
        <v>YEM</v>
      </c>
      <c r="E95" s="158" t="str">
        <f>VLOOKUP(A95,Lists!$B$2:$G$200,5,FALSE)</f>
        <v>Conflict</v>
      </c>
      <c r="F95" s="161">
        <f t="shared" si="10"/>
        <v>4.7</v>
      </c>
      <c r="G95" s="162">
        <f t="shared" si="11"/>
        <v>5</v>
      </c>
      <c r="H95" s="162" t="str">
        <f t="shared" si="12"/>
        <v>Very High</v>
      </c>
      <c r="I95" s="160" t="str">
        <f>INDEX(Trends!$D$3:$D$404,MATCH(B95,Trends!$C$3:$C$404,0))</f>
        <v>Stable</v>
      </c>
      <c r="J95" s="162" t="str">
        <f>VLOOKUP($B95,Reliability!$A$3:$I$300,9,FALSE)</f>
        <v>Very High</v>
      </c>
      <c r="K95" s="163">
        <f t="shared" si="13"/>
        <v>4.7</v>
      </c>
      <c r="L95" s="163">
        <f>VLOOKUP($B95,'Impact of the crisis'!$C$6:$N$300,12,FALSE)</f>
        <v>4.9000000000000004</v>
      </c>
      <c r="M95" s="163">
        <f>VLOOKUP($B95,'Impact of the crisis'!$C$6:$AB$300,26,FALSE)</f>
        <v>4.5999999999999996</v>
      </c>
      <c r="N95" s="163">
        <f>VLOOKUP($B95,'Conditions of people affected'!$C$6:$R$300,16,FALSE)</f>
        <v>5</v>
      </c>
      <c r="O95" s="163">
        <f>VLOOKUP($B95,'Conditions of people affected'!$C$6:$R$300,9,FALSE)</f>
        <v>5</v>
      </c>
      <c r="P95" s="163">
        <f>VLOOKUP($B95,'Conditions of people affected'!$C$6:$R$300,15,FALSE)</f>
        <v>5</v>
      </c>
      <c r="Q95" s="163">
        <f t="shared" si="14"/>
        <v>4.2</v>
      </c>
      <c r="R95" s="163">
        <f>VLOOKUP($B95,'Complexity of the crisis'!$C$6:$AN$300,22,FALSE)</f>
        <v>3.9</v>
      </c>
      <c r="S95" s="164">
        <f>VLOOKUP($B95,'Complexity of the crisis'!$C$6:$AN$300,38,FALSE)</f>
        <v>4.5</v>
      </c>
      <c r="T95" s="159" t="str">
        <f>VLOOKUP(B95,Lists!$C$3:$E$300,3,FALSE)</f>
        <v>Middle east</v>
      </c>
      <c r="U95" s="178">
        <f>VLOOKUP(B95,'INFORM Severity - hidden'!$C$5:$V$300,20,FALSE)</f>
        <v>45531</v>
      </c>
    </row>
    <row r="96" spans="1:21" x14ac:dyDescent="0.35">
      <c r="A96" s="157" t="str">
        <f t="array" ref="A96">IFERROR(INDEX(Lists!$B$2:$B$200,SMALL(IF(Lists!$H$2:$H$200="Yes",ROW(Lists!$B$2:$B$200)),ROW(92:92))-1,1),"")</f>
        <v>Drought in Zambia</v>
      </c>
      <c r="B96" s="158" t="str">
        <f>VLOOKUP(A96,Lists!$B$2:$G$200,2,FALSE)</f>
        <v>ZMB002</v>
      </c>
      <c r="C96" s="158" t="str">
        <f>VLOOKUP(B96,'INFORM Severity - hidden'!$C$5:$D$200,2,FALSE)</f>
        <v>Zambia</v>
      </c>
      <c r="D96" s="158" t="str">
        <f>VLOOKUP(A96,Lists!$B$2:$G$200,3,FALSE)</f>
        <v>ZMB</v>
      </c>
      <c r="E96" s="158" t="str">
        <f>VLOOKUP(A96,Lists!$B$2:$G$200,5,FALSE)</f>
        <v>Drought,Food Security</v>
      </c>
      <c r="F96" s="161">
        <f t="shared" si="10"/>
        <v>3.6</v>
      </c>
      <c r="G96" s="162">
        <f t="shared" si="11"/>
        <v>4</v>
      </c>
      <c r="H96" s="162" t="str">
        <f t="shared" si="12"/>
        <v>High</v>
      </c>
      <c r="I96" s="160" t="str">
        <f>INDEX(Trends!$D$3:$D$404,MATCH(B96,Trends!$C$3:$C$404,0))</f>
        <v>Increasing</v>
      </c>
      <c r="J96" s="162" t="str">
        <f>VLOOKUP($B96,Reliability!$A$3:$I$300,9,FALSE)</f>
        <v>High</v>
      </c>
      <c r="K96" s="163">
        <f t="shared" si="13"/>
        <v>4</v>
      </c>
      <c r="L96" s="163">
        <f>VLOOKUP($B96,'Impact of the crisis'!$C$6:$N$300,12,FALSE)</f>
        <v>4.8</v>
      </c>
      <c r="M96" s="163">
        <f>VLOOKUP($B96,'Impact of the crisis'!$C$6:$AB$300,26,FALSE)</f>
        <v>3.4</v>
      </c>
      <c r="N96" s="163">
        <f>VLOOKUP($B96,'Conditions of people affected'!$C$6:$R$300,16,FALSE)</f>
        <v>4</v>
      </c>
      <c r="O96" s="163">
        <f>VLOOKUP($B96,'Conditions of people affected'!$C$6:$R$300,9,FALSE)</f>
        <v>5</v>
      </c>
      <c r="P96" s="163">
        <f>VLOOKUP($B96,'Conditions of people affected'!$C$6:$R$300,15,FALSE)</f>
        <v>3</v>
      </c>
      <c r="Q96" s="163">
        <f t="shared" si="14"/>
        <v>2.5</v>
      </c>
      <c r="R96" s="163">
        <f>VLOOKUP($B96,'Complexity of the crisis'!$C$6:$AN$300,22,FALSE)</f>
        <v>2.5</v>
      </c>
      <c r="S96" s="164">
        <f>VLOOKUP($B96,'Complexity of the crisis'!$C$6:$AN$300,38,FALSE)</f>
        <v>2.5</v>
      </c>
      <c r="T96" s="159" t="str">
        <f>VLOOKUP(B96,Lists!$C$3:$E$300,3,FALSE)</f>
        <v>Africa</v>
      </c>
      <c r="U96" s="178">
        <f>VLOOKUP(B96,'INFORM Severity - hidden'!$C$5:$V$300,20,FALSE)</f>
        <v>45528</v>
      </c>
    </row>
    <row r="97" spans="1:21" x14ac:dyDescent="0.35">
      <c r="A97" s="157" t="str">
        <f t="array" ref="A97">IFERROR(INDEX(Lists!$B$2:$B$200,SMALL(IF(Lists!$H$2:$H$200="Yes",ROW(Lists!$B$2:$B$200)),ROW(93:93))-1,1),"")</f>
        <v>Complex crisis in Zimbabwe</v>
      </c>
      <c r="B97" s="158" t="str">
        <f>VLOOKUP(A97,Lists!$B$2:$G$200,2,FALSE)</f>
        <v>ZWE001</v>
      </c>
      <c r="C97" s="158" t="str">
        <f>VLOOKUP(B97,'INFORM Severity - hidden'!$C$5:$D$200,2,FALSE)</f>
        <v>Zimbabwe</v>
      </c>
      <c r="D97" s="158" t="str">
        <f>VLOOKUP(A97,Lists!$B$2:$G$200,3,FALSE)</f>
        <v>ZWE</v>
      </c>
      <c r="E97" s="158" t="str">
        <f>VLOOKUP(A97,Lists!$B$2:$G$200,5,FALSE)</f>
        <v>Socio-political,Drought,Food Security</v>
      </c>
      <c r="F97" s="161">
        <f t="shared" si="10"/>
        <v>3.8</v>
      </c>
      <c r="G97" s="162">
        <f t="shared" si="11"/>
        <v>4</v>
      </c>
      <c r="H97" s="162" t="str">
        <f t="shared" si="12"/>
        <v>High</v>
      </c>
      <c r="I97" s="160" t="str">
        <f>INDEX(Trends!$D$3:$D$404,MATCH(B97,Trends!$C$3:$C$404,0))</f>
        <v>Increasing</v>
      </c>
      <c r="J97" s="162" t="str">
        <f>VLOOKUP($B97,Reliability!$A$3:$I$300,9,FALSE)</f>
        <v>High</v>
      </c>
      <c r="K97" s="163">
        <f t="shared" si="13"/>
        <v>4.0999999999999996</v>
      </c>
      <c r="L97" s="163">
        <f>VLOOKUP($B97,'Impact of the crisis'!$C$6:$N$300,12,FALSE)</f>
        <v>4.5999999999999996</v>
      </c>
      <c r="M97" s="163">
        <f>VLOOKUP($B97,'Impact of the crisis'!$C$6:$AB$300,26,FALSE)</f>
        <v>3.8</v>
      </c>
      <c r="N97" s="163">
        <f>VLOOKUP($B97,'Conditions of people affected'!$C$6:$R$300,16,FALSE)</f>
        <v>4</v>
      </c>
      <c r="O97" s="163">
        <f>VLOOKUP($B97,'Conditions of people affected'!$C$6:$R$300,9,FALSE)</f>
        <v>5</v>
      </c>
      <c r="P97" s="163">
        <f>VLOOKUP($B97,'Conditions of people affected'!$C$6:$R$300,15,FALSE)</f>
        <v>3</v>
      </c>
      <c r="Q97" s="163">
        <f t="shared" si="14"/>
        <v>3.4</v>
      </c>
      <c r="R97" s="163">
        <f>VLOOKUP($B97,'Complexity of the crisis'!$C$6:$AN$300,22,FALSE)</f>
        <v>3.3</v>
      </c>
      <c r="S97" s="164">
        <f>VLOOKUP($B97,'Complexity of the crisis'!$C$6:$AN$300,38,FALSE)</f>
        <v>3.5</v>
      </c>
      <c r="T97" s="159" t="str">
        <f>VLOOKUP(B97,Lists!$C$3:$E$300,3,FALSE)</f>
        <v>Africa</v>
      </c>
      <c r="U97" s="178">
        <f>VLOOKUP(B97,'INFORM Severity - hidden'!$C$5:$V$300,20,FALSE)</f>
        <v>45528</v>
      </c>
    </row>
  </sheetData>
  <autoFilter ref="A4:T143" xr:uid="{00000000-0009-0000-0000-000004000000}"/>
  <conditionalFormatting sqref="A1:XFD1048576">
    <cfRule type="containsBlanks" priority="1" stopIfTrue="1">
      <formula>LEN(TRIM(A1))=0</formula>
    </cfRule>
  </conditionalFormatting>
  <conditionalFormatting sqref="G5:G300">
    <cfRule type="cellIs" dxfId="122" priority="17" stopIfTrue="1" operator="equal">
      <formula>5</formula>
    </cfRule>
    <cfRule type="cellIs" dxfId="121" priority="18" stopIfTrue="1" operator="equal">
      <formula>4</formula>
    </cfRule>
    <cfRule type="cellIs" dxfId="120" priority="19" stopIfTrue="1" operator="equal">
      <formula>3</formula>
    </cfRule>
    <cfRule type="cellIs" dxfId="119" priority="20" stopIfTrue="1" operator="equal">
      <formula>2</formula>
    </cfRule>
    <cfRule type="cellIs" dxfId="118" priority="21" stopIfTrue="1" operator="equal">
      <formula>1</formula>
    </cfRule>
  </conditionalFormatting>
  <conditionalFormatting sqref="H5:H300">
    <cfRule type="cellIs" dxfId="117" priority="13" stopIfTrue="1" operator="equal">
      <formula>"High"</formula>
    </cfRule>
    <cfRule type="cellIs" dxfId="116" priority="12" stopIfTrue="1" operator="equal">
      <formula>"Very High"</formula>
    </cfRule>
    <cfRule type="cellIs" dxfId="115" priority="14" stopIfTrue="1" operator="equal">
      <formula>"Medium"</formula>
    </cfRule>
    <cfRule type="cellIs" dxfId="114" priority="15" stopIfTrue="1" operator="equal">
      <formula>"Low"</formula>
    </cfRule>
    <cfRule type="cellIs" dxfId="113" priority="16" stopIfTrue="1" operator="equal">
      <formula>"Very Low"</formula>
    </cfRule>
  </conditionalFormatting>
  <conditionalFormatting sqref="I5:I300">
    <cfRule type="cellIs" dxfId="112" priority="27" operator="equal">
      <formula>"Increasing"</formula>
    </cfRule>
    <cfRule type="cellIs" dxfId="111" priority="28" operator="equal">
      <formula>"Stable"</formula>
    </cfRule>
    <cfRule type="cellIs" dxfId="110" priority="29" operator="equal">
      <formula>"Decreasing"</formula>
    </cfRule>
  </conditionalFormatting>
  <conditionalFormatting sqref="J5:J300">
    <cfRule type="cellIs" dxfId="109" priority="2" stopIfTrue="1" operator="equal">
      <formula>"Very Low"</formula>
    </cfRule>
    <cfRule type="cellIs" dxfId="108" priority="3" stopIfTrue="1" operator="equal">
      <formula>"Low"</formula>
    </cfRule>
    <cfRule type="cellIs" dxfId="107" priority="4" stopIfTrue="1" operator="equal">
      <formula>"Medium"</formula>
    </cfRule>
    <cfRule type="cellIs" dxfId="106" priority="5" stopIfTrue="1" operator="equal">
      <formula>"High"</formula>
    </cfRule>
    <cfRule type="cellIs" dxfId="105" priority="6" stopIfTrue="1" operator="equal">
      <formula>"Very High"</formula>
    </cfRule>
  </conditionalFormatting>
  <conditionalFormatting sqref="K5:K300">
    <cfRule type="cellIs" dxfId="104" priority="71" stopIfTrue="1" operator="between">
      <formula>3</formula>
      <formula>4</formula>
    </cfRule>
    <cfRule type="cellIs" dxfId="103" priority="65" stopIfTrue="1" operator="between">
      <formula>4</formula>
      <formula>5</formula>
    </cfRule>
    <cfRule type="cellIs" dxfId="102" priority="74" stopIfTrue="1" operator="between">
      <formula>0</formula>
      <formula>1</formula>
    </cfRule>
    <cfRule type="cellIs" dxfId="101" priority="73" stopIfTrue="1" operator="between">
      <formula>1</formula>
      <formula>2</formula>
    </cfRule>
    <cfRule type="cellIs" dxfId="100" priority="72" stopIfTrue="1" operator="between">
      <formula>2</formula>
      <formula>3</formula>
    </cfRule>
  </conditionalFormatting>
  <conditionalFormatting sqref="L5:M300">
    <cfRule type="cellIs" dxfId="99" priority="67" stopIfTrue="1" operator="between">
      <formula>3</formula>
      <formula>4</formula>
    </cfRule>
    <cfRule type="cellIs" dxfId="98" priority="69" stopIfTrue="1" operator="between">
      <formula>1</formula>
      <formula>2</formula>
    </cfRule>
    <cfRule type="cellIs" dxfId="97" priority="70" stopIfTrue="1" operator="between">
      <formula>0</formula>
      <formula>1</formula>
    </cfRule>
    <cfRule type="cellIs" dxfId="96" priority="68" stopIfTrue="1" operator="between">
      <formula>2</formula>
      <formula>3</formula>
    </cfRule>
    <cfRule type="cellIs" dxfId="95" priority="66" stopIfTrue="1" operator="between">
      <formula>4</formula>
      <formula>5</formula>
    </cfRule>
  </conditionalFormatting>
  <conditionalFormatting sqref="N5:N300">
    <cfRule type="cellIs" dxfId="94" priority="8" stopIfTrue="1" operator="between">
      <formula>4</formula>
      <formula>4.9</formula>
    </cfRule>
    <cfRule type="cellIs" dxfId="93" priority="9" stopIfTrue="1" operator="between">
      <formula>3</formula>
      <formula>3.9</formula>
    </cfRule>
    <cfRule type="cellIs" dxfId="92" priority="10" stopIfTrue="1" operator="between">
      <formula>2</formula>
      <formula>2.9</formula>
    </cfRule>
    <cfRule type="cellIs" dxfId="91" priority="7" stopIfTrue="1" operator="between">
      <formula>5</formula>
      <formula>5.9</formula>
    </cfRule>
    <cfRule type="cellIs" dxfId="90" priority="11" stopIfTrue="1" operator="between">
      <formula>0</formula>
      <formula>1.9</formula>
    </cfRule>
  </conditionalFormatting>
  <conditionalFormatting sqref="O5:P300">
    <cfRule type="cellIs" dxfId="89" priority="55" stopIfTrue="1" operator="between">
      <formula>7.1</formula>
      <formula>10</formula>
    </cfRule>
    <cfRule type="cellIs" dxfId="88" priority="56" stopIfTrue="1" operator="between">
      <formula>5.4</formula>
      <formula>7</formula>
    </cfRule>
    <cfRule type="cellIs" dxfId="87" priority="58" stopIfTrue="1" operator="between">
      <formula>1.8</formula>
      <formula>3.4</formula>
    </cfRule>
    <cfRule type="cellIs" dxfId="86" priority="59" stopIfTrue="1" operator="between">
      <formula>0</formula>
      <formula>1.7</formula>
    </cfRule>
    <cfRule type="cellIs" dxfId="85" priority="57" stopIfTrue="1" operator="between">
      <formula>3.5</formula>
      <formula>5.3</formula>
    </cfRule>
  </conditionalFormatting>
  <conditionalFormatting sqref="Q5:Q300">
    <cfRule type="cellIs" dxfId="84" priority="37" stopIfTrue="1" operator="between">
      <formula>2</formula>
      <formula>3</formula>
    </cfRule>
    <cfRule type="cellIs" dxfId="83" priority="36" stopIfTrue="1" operator="between">
      <formula>3</formula>
      <formula>4</formula>
    </cfRule>
    <cfRule type="cellIs" dxfId="82" priority="39" stopIfTrue="1" operator="between">
      <formula>0</formula>
      <formula>1</formula>
    </cfRule>
    <cfRule type="cellIs" dxfId="81" priority="38" stopIfTrue="1" operator="between">
      <formula>1</formula>
      <formula>2</formula>
    </cfRule>
    <cfRule type="cellIs" dxfId="80" priority="35" stopIfTrue="1" operator="between">
      <formula>4</formula>
      <formula>5</formula>
    </cfRule>
  </conditionalFormatting>
  <conditionalFormatting sqref="R5:S300">
    <cfRule type="cellIs" dxfId="79" priority="48" stopIfTrue="1" operator="between">
      <formula>1</formula>
      <formula>2</formula>
    </cfRule>
    <cfRule type="cellIs" dxfId="78" priority="49" stopIfTrue="1" operator="between">
      <formula>0</formula>
      <formula>1</formula>
    </cfRule>
    <cfRule type="cellIs" dxfId="77" priority="45" stopIfTrue="1" operator="between">
      <formula>4</formula>
      <formula>5</formula>
    </cfRule>
    <cfRule type="cellIs" dxfId="76" priority="46" stopIfTrue="1" operator="between">
      <formula>3</formula>
      <formula>4</formula>
    </cfRule>
    <cfRule type="cellIs" dxfId="75" priority="47" stopIfTrue="1" operator="between">
      <formula>2</formula>
      <formula>3</formula>
    </cfRule>
  </conditionalFormatting>
  <conditionalFormatting sqref="S5:S300">
    <cfRule type="cellIs" dxfId="74" priority="50" stopIfTrue="1" operator="between">
      <formula>4</formula>
      <formula>5</formula>
    </cfRule>
    <cfRule type="cellIs" dxfId="73" priority="51" stopIfTrue="1" operator="between">
      <formula>3</formula>
      <formula>4</formula>
    </cfRule>
    <cfRule type="cellIs" dxfId="72" priority="52" stopIfTrue="1" operator="between">
      <formula>2</formula>
      <formula>3</formula>
    </cfRule>
    <cfRule type="cellIs" dxfId="71" priority="53" stopIfTrue="1" operator="between">
      <formula>1</formula>
      <formula>2</formula>
    </cfRule>
    <cfRule type="cellIs" dxfId="70" priority="54" stopIfTrue="1" operator="between">
      <formula>0</formula>
      <formula>1</formula>
    </cfRule>
  </conditionalFormatting>
  <pageMargins left="0.7" right="0.7" top="0.75" bottom="0.75" header="0.3" footer="0.3"/>
  <pageSetup paperSize="8" orientation="landscape"/>
  <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C525D"/>
    <pageSetUpPr fitToPage="1"/>
  </sheetPr>
  <dimension ref="A1:AB177"/>
  <sheetViews>
    <sheetView topLeftCell="E1" workbookViewId="0">
      <selection activeCell="N4" sqref="N4"/>
    </sheetView>
  </sheetViews>
  <sheetFormatPr defaultColWidth="9.453125" defaultRowHeight="14.5" x14ac:dyDescent="0.35"/>
  <cols>
    <col min="1" max="1" width="36" customWidth="1"/>
    <col min="2" max="2" width="26" bestFit="1" customWidth="1"/>
    <col min="3" max="3" width="10.453125" bestFit="1" customWidth="1"/>
    <col min="4" max="4" width="14.453125" customWidth="1"/>
    <col min="6" max="6" width="8.54296875" style="244" customWidth="1"/>
    <col min="7" max="7" width="10.81640625" style="246" customWidth="1"/>
    <col min="8" max="10" width="8.54296875" style="244" customWidth="1"/>
    <col min="11" max="11" width="8.54296875" style="246" customWidth="1"/>
    <col min="12" max="13" width="8.54296875" style="244" customWidth="1"/>
    <col min="14" max="14" width="8.54296875" customWidth="1"/>
    <col min="15" max="15" width="8.54296875" style="244" customWidth="1"/>
    <col min="16" max="16" width="8.54296875" style="246" customWidth="1"/>
    <col min="17" max="19" width="8.54296875" style="244" customWidth="1"/>
    <col min="20" max="20" width="8.54296875" style="246" customWidth="1"/>
    <col min="21" max="27" width="8.54296875" style="244" customWidth="1"/>
    <col min="28" max="28" width="8.54296875" customWidth="1"/>
  </cols>
  <sheetData>
    <row r="1" spans="1:28" ht="15" customHeight="1" thickBot="1" x14ac:dyDescent="0.4">
      <c r="A1" s="295"/>
      <c r="B1" s="296"/>
      <c r="C1" s="296"/>
      <c r="D1" s="296"/>
      <c r="E1" s="296"/>
      <c r="F1" s="297"/>
      <c r="G1" s="298"/>
      <c r="H1" s="297"/>
      <c r="I1" s="297"/>
      <c r="J1" s="297"/>
      <c r="K1" s="298"/>
      <c r="L1" s="297"/>
      <c r="M1" s="297"/>
      <c r="N1" s="296"/>
      <c r="O1" s="297"/>
      <c r="P1" s="298"/>
      <c r="Q1" s="297"/>
      <c r="R1" s="297"/>
      <c r="S1" s="297"/>
      <c r="T1" s="298"/>
      <c r="U1" s="297"/>
      <c r="V1" s="297"/>
      <c r="W1" s="297"/>
      <c r="X1" s="297"/>
      <c r="Y1" s="297"/>
      <c r="Z1" s="297"/>
      <c r="AA1" s="297"/>
      <c r="AB1" s="296"/>
    </row>
    <row r="2" spans="1:28" ht="111.65" customHeight="1" thickBot="1" x14ac:dyDescent="0.4">
      <c r="A2" s="1"/>
      <c r="B2" s="1"/>
      <c r="C2" s="15"/>
      <c r="D2" s="15"/>
      <c r="E2" s="8"/>
      <c r="F2" s="108" t="s">
        <v>9993</v>
      </c>
      <c r="G2" s="110" t="s">
        <v>9994</v>
      </c>
      <c r="H2" s="108" t="s">
        <v>9995</v>
      </c>
      <c r="I2" s="103" t="s">
        <v>9996</v>
      </c>
      <c r="J2" s="108" t="s">
        <v>9997</v>
      </c>
      <c r="K2" s="110" t="s">
        <v>9998</v>
      </c>
      <c r="L2" s="108" t="s">
        <v>9999</v>
      </c>
      <c r="M2" s="103" t="s">
        <v>10000</v>
      </c>
      <c r="N2" s="102" t="s">
        <v>9991</v>
      </c>
      <c r="O2" s="108" t="s">
        <v>10001</v>
      </c>
      <c r="P2" s="110" t="s">
        <v>10002</v>
      </c>
      <c r="Q2" s="108" t="s">
        <v>10003</v>
      </c>
      <c r="R2" s="103" t="s">
        <v>967</v>
      </c>
      <c r="S2" s="108" t="s">
        <v>10004</v>
      </c>
      <c r="T2" s="110" t="s">
        <v>10005</v>
      </c>
      <c r="U2" s="108" t="s">
        <v>10006</v>
      </c>
      <c r="V2" s="106" t="s">
        <v>568</v>
      </c>
      <c r="W2" s="108" t="s">
        <v>10007</v>
      </c>
      <c r="X2" s="109" t="s">
        <v>10008</v>
      </c>
      <c r="Y2" s="107" t="s">
        <v>10009</v>
      </c>
      <c r="Z2" s="105" t="s">
        <v>10010</v>
      </c>
      <c r="AA2" s="104" t="s">
        <v>10011</v>
      </c>
      <c r="AB2" s="102" t="s">
        <v>9992</v>
      </c>
    </row>
    <row r="3" spans="1:28" x14ac:dyDescent="0.35">
      <c r="A3" s="1"/>
      <c r="B3" s="1"/>
      <c r="C3" s="15"/>
      <c r="D3" s="15"/>
      <c r="E3" s="8" t="s">
        <v>10012</v>
      </c>
      <c r="F3" s="72">
        <v>6</v>
      </c>
      <c r="G3" s="72"/>
      <c r="H3" s="73">
        <v>1</v>
      </c>
      <c r="I3" s="72"/>
      <c r="J3" s="78">
        <v>7.5</v>
      </c>
      <c r="K3" s="75"/>
      <c r="L3" s="73">
        <v>1</v>
      </c>
      <c r="M3" s="72"/>
      <c r="N3" s="76"/>
      <c r="O3" s="78">
        <v>7.5</v>
      </c>
      <c r="P3" s="75"/>
      <c r="Q3" s="73">
        <v>1</v>
      </c>
      <c r="R3" s="72"/>
      <c r="S3" s="78">
        <v>6.5</v>
      </c>
      <c r="T3" s="75"/>
      <c r="U3" s="73">
        <v>0.15</v>
      </c>
      <c r="V3" s="72"/>
      <c r="W3" s="78">
        <v>3.5</v>
      </c>
      <c r="X3" s="74"/>
      <c r="Y3" s="77">
        <v>1E-4</v>
      </c>
      <c r="Z3" s="74"/>
      <c r="AA3" s="72"/>
      <c r="AB3" s="76"/>
    </row>
    <row r="4" spans="1:28" x14ac:dyDescent="0.35">
      <c r="A4" s="1"/>
      <c r="B4" s="1"/>
      <c r="C4" s="15"/>
      <c r="D4" s="15"/>
      <c r="E4" s="8" t="s">
        <v>10013</v>
      </c>
      <c r="F4" s="72">
        <v>3</v>
      </c>
      <c r="G4" s="72"/>
      <c r="H4" s="73">
        <v>0.02</v>
      </c>
      <c r="I4" s="72"/>
      <c r="J4" s="74">
        <v>6</v>
      </c>
      <c r="K4" s="75"/>
      <c r="L4" s="73">
        <v>0.01</v>
      </c>
      <c r="M4" s="72"/>
      <c r="N4" s="76"/>
      <c r="O4" s="78">
        <v>4.5</v>
      </c>
      <c r="P4" s="75"/>
      <c r="Q4" s="73">
        <v>0.01</v>
      </c>
      <c r="R4" s="72"/>
      <c r="S4" s="74">
        <v>3</v>
      </c>
      <c r="T4" s="75"/>
      <c r="U4" s="73">
        <v>0</v>
      </c>
      <c r="V4" s="72"/>
      <c r="W4" s="74">
        <v>0</v>
      </c>
      <c r="X4" s="74"/>
      <c r="Y4" s="73">
        <v>0</v>
      </c>
      <c r="Z4" s="74"/>
      <c r="AA4" s="72"/>
      <c r="AB4" s="76"/>
    </row>
    <row r="5" spans="1:28" x14ac:dyDescent="0.35">
      <c r="A5" s="29" t="s">
        <v>9967</v>
      </c>
      <c r="B5" s="29" t="s">
        <v>9972</v>
      </c>
      <c r="C5" s="29" t="s">
        <v>9969</v>
      </c>
      <c r="D5" s="29" t="s">
        <v>9970</v>
      </c>
      <c r="E5" s="30" t="s">
        <v>10014</v>
      </c>
      <c r="F5" s="31"/>
      <c r="G5" s="32"/>
      <c r="H5" s="31"/>
      <c r="I5" s="33"/>
      <c r="J5" s="31"/>
      <c r="K5" s="32"/>
      <c r="L5" s="31"/>
      <c r="M5" s="33"/>
      <c r="N5" s="34"/>
      <c r="O5" s="31"/>
      <c r="P5" s="32"/>
      <c r="Q5" s="31"/>
      <c r="R5" s="33"/>
      <c r="S5" s="31"/>
      <c r="T5" s="32"/>
      <c r="U5" s="31"/>
      <c r="V5" s="33"/>
      <c r="W5" s="31"/>
      <c r="X5" s="33"/>
      <c r="Y5" s="33"/>
      <c r="Z5" s="31"/>
      <c r="AA5" s="33"/>
      <c r="AB5" s="34"/>
    </row>
    <row r="6" spans="1:28" x14ac:dyDescent="0.3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1" t="str">
        <f>'Crisis Indicator Data'!E3</f>
        <v>AFG</v>
      </c>
      <c r="F6" s="168">
        <f>IF('Crisis Indicator Data'!F3="x","x",IF(LOG('Crisis Indicator Data'!F3)&lt;F$4,0,IF(LOG('Crisis Indicator Data'!F3)&gt;F$3,5,ROUND(5-(F$3-LOG('Crisis Indicator Data'!F3))/(F$3-F$4)*5,1))))</f>
        <v>4.7</v>
      </c>
      <c r="G6" s="165">
        <f>IF('Crisis Indicator Data'!F3="x","x",IF(LEN(E6)&gt;3,('Crisis Indicator Data'!F3/VLOOKUP('Impact of the crisis'!$C6,'Regional Crises'!$B$1:$R$66,4,FALSE)),'Crisis Indicator Data'!F3/VLOOKUP('Impact of the crisis'!$E6,'Country Indicator Data'!$B$4:$P$300,15,FALSE)))</f>
        <v>1.000965916931144</v>
      </c>
      <c r="H6" s="147">
        <f t="shared" ref="H6:H37" si="0">IF(G6="x","x",IF(G6&lt;H$4,0,IF(G6&gt;H$3,5,ROUND(5-(H$3-G6)/(H$3-H$4)*5,1))))</f>
        <v>5</v>
      </c>
      <c r="I6" s="147">
        <f t="shared" ref="I6:I37" si="1">IF(AND(H6="x",F6="x"),"x",AVERAGE(F6,H6))</f>
        <v>4.8499999999999996</v>
      </c>
      <c r="J6" s="147">
        <f>IF('Crisis Indicator Data'!G3="x","x",IF(LOG('Crisis Indicator Data'!G3)&lt;J$4,0,IF(LOG('Crisis Indicator Data'!G3)&gt;J$3,5,ROUND(5-(J$3-LOG('Crisis Indicator Data'!G3))/(J$3-J$4)*5,1))))</f>
        <v>5</v>
      </c>
      <c r="K6" s="165">
        <f>IF('Crisis Indicator Data'!G3="x","x",IF(LEN(E6)&gt;3,('Crisis Indicator Data'!G3/VLOOKUP('Impact of the crisis'!$C6,'Regional Crises'!$B$1:$R$66,5,FALSE)),'Crisis Indicator Data'!G3/VLOOKUP('Impact of the crisis'!$E6,'Country Indicator Data'!$B$4:$P$300,14,FALSE)))</f>
        <v>1</v>
      </c>
      <c r="L6" s="147">
        <f t="shared" ref="L6:L37" si="2">IF(K6="x","x",IF(K6&lt;L$4,0,IF(K6&gt;L$3,5,ROUND(5-(L$3-K6)/(L$3-L$4)*5,1))))</f>
        <v>5</v>
      </c>
      <c r="M6" s="147">
        <f t="shared" ref="M6:M37" si="3">IF(AND(L6="x",J6="x"),"x",AVERAGE(J6,L6))</f>
        <v>5</v>
      </c>
      <c r="N6" s="147">
        <f t="shared" ref="N6:N37" si="4">IF(AND(M6="x",I6="x"),"x",IF(OR(M6="x",I6="x"),AVERAGE(I6,M6),ROUND((5-GEOMEAN(((5-I6)/5*4+1),((5-M6)/5*4+1)))/4*5,1)))</f>
        <v>4.9000000000000004</v>
      </c>
      <c r="O6" s="147">
        <f>IF('Crisis Indicator Data'!H3="x","x",IF('Crisis Indicator Data'!H3=0,0,IF(LOG('Crisis Indicator Data'!H3)&lt;O$4,0,IF(LOG('Crisis Indicator Data'!H3)&gt;O$3,5,ROUND(5-(O$3-LOG('Crisis Indicator Data'!H3))/(O$3-O$4)*5,1)))))</f>
        <v>5</v>
      </c>
      <c r="P6" s="165">
        <f>IF('Crisis Indicator Data'!H3="x","x",'Crisis Indicator Data'!H3/'Crisis Indicator Data'!G3)</f>
        <v>1</v>
      </c>
      <c r="Q6" s="147">
        <f t="shared" ref="Q6:Q37" si="5">IF(P6="x","x",IF(P6&lt;Q$4,0,IF(P6&gt;Q$3,5,ROUND(5-(Q$3-P6)/(Q$3-Q$4)*5,1))))</f>
        <v>5</v>
      </c>
      <c r="R6" s="147">
        <f t="shared" ref="R6:R37" si="6">IF(AND(Q6="x",O6="x"),"x",AVERAGE(O6,Q6))</f>
        <v>5</v>
      </c>
      <c r="S6" s="147">
        <f>IF('Crisis Indicator Data'!I3="x","x",IF('Crisis Indicator Data'!I3=0,0,IF(LOG('Crisis Indicator Data'!I3)&lt;S$4,0,IF(LOG('Crisis Indicator Data'!I3)&gt;S$3,5,ROUND(5-(S$3-LOG('Crisis Indicator Data'!I3))/(S$3-S$4)*5,1)))))</f>
        <v>5</v>
      </c>
      <c r="T6" s="165">
        <f>IF('Crisis Indicator Data'!H3="x","x",IF('Crisis Indicator Data'!I3="x","x",'Crisis Indicator Data'!I3/'Crisis Indicator Data'!H3))</f>
        <v>0.30550561797752807</v>
      </c>
      <c r="U6" s="147">
        <f t="shared" ref="U6:U37" si="7">IF(T6="x","x",IF(T6&lt;U$4,0,IF(T6&gt;U$3,5,ROUND(5-(U$3-T6)/(U$3-U$4)*5,1))))</f>
        <v>5</v>
      </c>
      <c r="V6" s="147">
        <f t="shared" ref="V6:V37" si="8">IF(AND(U6="x",S6="x"),"x",ROUND(AVERAGE(S6,U6),1))</f>
        <v>5</v>
      </c>
      <c r="W6" s="147">
        <f>IF('Crisis Indicator Data'!L3="x","x",IF('Crisis Indicator Data'!L3=0,0,IF(LOG('Crisis Indicator Data'!L3)&lt;W$4,0,IF(LOG('Crisis Indicator Data'!L3)&gt;W$3,5,ROUND(5-(W$3-LOG('Crisis Indicator Data'!L3))/(W$3-W$4)*5,1)))))</f>
        <v>4.3</v>
      </c>
      <c r="X6" s="166">
        <f>IF(OR('Crisis Indicator Data'!L3="x",'Crisis Indicator Data'!H3="x"),"x",'Crisis Indicator Data'!L3/'Crisis Indicator Data'!H3)</f>
        <v>2.4494382022471911E-5</v>
      </c>
      <c r="Y6" s="147">
        <f t="shared" ref="Y6:Y37" si="9">IF(X6="x","x",IF(X6&lt;Y$4,0,IF(X6&gt;Y$3,5,ROUND(5-(Y$3-X6)/(Y$3-Y$4)*5,1))))</f>
        <v>1.2</v>
      </c>
      <c r="Z6" s="147">
        <f t="shared" ref="Z6:Z37" si="10">IF(AND(Y6="x",W6="x"),"x",ROUND(AVERAGE(W6,Y6),1))</f>
        <v>2.8</v>
      </c>
      <c r="AA6" s="147">
        <f t="shared" ref="AA6:AA37" si="11">IF(AND(V6="x",Z6="x"),"x",IF(OR(V6="x",Z6="x"),AVERAGE(V6,Z6),ROUND((5-GEOMEAN(((5-V6)/5*4+1),((5-Z6)/5*4+1)))/4*5,1)))</f>
        <v>4.2</v>
      </c>
      <c r="AB6" s="167">
        <f t="shared" ref="AB6:AB37" si="12">IF(AND(R6="x",AA6="x"),"x",IF(OR(R6="x",AA6="x"),AVERAGE(R6,AA6),ROUND((5-GEOMEAN(((5-R6)/5*4+1),((5-AA6)/5*4+1)))/4*5,1)))</f>
        <v>4.5999999999999996</v>
      </c>
    </row>
    <row r="7" spans="1:28" x14ac:dyDescent="0.35">
      <c r="A7" s="169" t="str">
        <f>'Crisis Indicator Data'!A4</f>
        <v>Earthquake in Herat Province</v>
      </c>
      <c r="B7" s="170" t="str">
        <f>'Crisis Indicator Data'!B4</f>
        <v>Earthquake</v>
      </c>
      <c r="C7" s="170" t="str">
        <f>'Crisis Indicator Data'!C4</f>
        <v>AFG006</v>
      </c>
      <c r="D7" s="170" t="str">
        <f>'Crisis Indicator Data'!D4</f>
        <v>Afghanistan</v>
      </c>
      <c r="E7" s="171" t="str">
        <f>'Crisis Indicator Data'!E4</f>
        <v>AFG</v>
      </c>
      <c r="F7" s="168">
        <f>IF('Crisis Indicator Data'!F4="x","x",IF(LOG('Crisis Indicator Data'!F4)&lt;F$4,0,IF(LOG('Crisis Indicator Data'!F4)&gt;F$3,5,ROUND(5-(F$3-LOG('Crisis Indicator Data'!F4))/(F$3-F$4)*5,1))))</f>
        <v>2.9</v>
      </c>
      <c r="G7" s="165">
        <f>IF('Crisis Indicator Data'!F4="x","x",IF(LEN(E7)&gt;3,('Crisis Indicator Data'!F4/VLOOKUP('Impact of the crisis'!$C7,'Regional Crises'!$B$1:$R$66,4,FALSE)),'Crisis Indicator Data'!F4/VLOOKUP('Impact of the crisis'!$E7,'Country Indicator Data'!$B$4:$P$300,15,FALSE)))</f>
        <v>8.398571056222498E-2</v>
      </c>
      <c r="H7" s="147">
        <f t="shared" si="0"/>
        <v>0.3</v>
      </c>
      <c r="I7" s="147">
        <f t="shared" si="1"/>
        <v>1.5999999999999999</v>
      </c>
      <c r="J7" s="147">
        <f>IF('Crisis Indicator Data'!G4="x","x",IF(LOG('Crisis Indicator Data'!G4)&lt;J$4,0,IF(LOG('Crisis Indicator Data'!G4)&gt;J$3,5,ROUND(5-(J$3-LOG('Crisis Indicator Data'!G4))/(J$3-J$4)*5,1))))</f>
        <v>1.8</v>
      </c>
      <c r="K7" s="165">
        <f>IF('Crisis Indicator Data'!G4="x","x",IF(LEN(E7)&gt;3,('Crisis Indicator Data'!G4/VLOOKUP('Impact of the crisis'!$C7,'Regional Crises'!$B$1:$R$66,5,FALSE)),'Crisis Indicator Data'!G4/VLOOKUP('Impact of the crisis'!$E7,'Country Indicator Data'!$B$4:$P$300,14,FALSE)))</f>
        <v>7.8651685393258425E-2</v>
      </c>
      <c r="L7" s="147">
        <f t="shared" si="2"/>
        <v>0.3</v>
      </c>
      <c r="M7" s="147">
        <f t="shared" si="3"/>
        <v>1.05</v>
      </c>
      <c r="N7" s="147">
        <f t="shared" si="4"/>
        <v>1.3</v>
      </c>
      <c r="O7" s="147">
        <f>IF('Crisis Indicator Data'!H4="x","x",IF('Crisis Indicator Data'!H4=0,0,IF(LOG('Crisis Indicator Data'!H4)&lt;O$4,0,IF(LOG('Crisis Indicator Data'!H4)&gt;O$3,5,ROUND(5-(O$3-LOG('Crisis Indicator Data'!H4))/(O$3-O$4)*5,1)))))</f>
        <v>2.8</v>
      </c>
      <c r="P7" s="165">
        <f>IF('Crisis Indicator Data'!H4="x","x",'Crisis Indicator Data'!H4/'Crisis Indicator Data'!G4)</f>
        <v>0.45714285714285713</v>
      </c>
      <c r="Q7" s="147">
        <f t="shared" si="5"/>
        <v>2.2999999999999998</v>
      </c>
      <c r="R7" s="147">
        <f t="shared" si="6"/>
        <v>2.5499999999999998</v>
      </c>
      <c r="S7" s="147">
        <f>IF('Crisis Indicator Data'!I4="x","x",IF('Crisis Indicator Data'!I4=0,0,IF(LOG('Crisis Indicator Data'!I4)&lt;S$4,0,IF(LOG('Crisis Indicator Data'!I4)&gt;S$3,5,ROUND(5-(S$3-LOG('Crisis Indicator Data'!I4))/(S$3-S$4)*5,1)))))</f>
        <v>0</v>
      </c>
      <c r="T7" s="165">
        <f>IF('Crisis Indicator Data'!H4="x","x",IF('Crisis Indicator Data'!I4="x","x",'Crisis Indicator Data'!I4/'Crisis Indicator Data'!H4))</f>
        <v>0</v>
      </c>
      <c r="U7" s="147">
        <f t="shared" si="7"/>
        <v>0</v>
      </c>
      <c r="V7" s="147">
        <f t="shared" si="8"/>
        <v>0</v>
      </c>
      <c r="W7" s="147" t="str">
        <f>IF('Crisis Indicator Data'!L4="x","x",IF('Crisis Indicator Data'!L4=0,0,IF(LOG('Crisis Indicator Data'!L4)&lt;W$4,0,IF(LOG('Crisis Indicator Data'!L4)&gt;W$3,5,ROUND(5-(W$3-LOG('Crisis Indicator Data'!L4))/(W$3-W$4)*5,1)))))</f>
        <v>x</v>
      </c>
      <c r="X7" s="166" t="str">
        <f>IF(OR('Crisis Indicator Data'!L4="x",'Crisis Indicator Data'!H4="x"),"x",'Crisis Indicator Data'!L4/'Crisis Indicator Data'!H4)</f>
        <v>x</v>
      </c>
      <c r="Y7" s="147" t="str">
        <f t="shared" si="9"/>
        <v>x</v>
      </c>
      <c r="Z7" s="147" t="str">
        <f t="shared" si="10"/>
        <v>x</v>
      </c>
      <c r="AA7" s="147">
        <f t="shared" si="11"/>
        <v>0</v>
      </c>
      <c r="AB7" s="167">
        <f t="shared" si="12"/>
        <v>1.4</v>
      </c>
    </row>
    <row r="8" spans="1:28" x14ac:dyDescent="0.35">
      <c r="A8" s="169" t="str">
        <f>'Crisis Indicator Data'!A5</f>
        <v>Drought in South-West Angola</v>
      </c>
      <c r="B8" s="170" t="str">
        <f>'Crisis Indicator Data'!B5</f>
        <v>Drought</v>
      </c>
      <c r="C8" s="170" t="str">
        <f>'Crisis Indicator Data'!C5</f>
        <v>AGO002</v>
      </c>
      <c r="D8" s="170" t="str">
        <f>'Crisis Indicator Data'!D5</f>
        <v>Angola</v>
      </c>
      <c r="E8" s="171" t="str">
        <f>'Crisis Indicator Data'!E5</f>
        <v>AGO</v>
      </c>
      <c r="F8" s="168">
        <f>IF('Crisis Indicator Data'!F5="x","x",IF(LOG('Crisis Indicator Data'!F5)&lt;F$4,0,IF(LOG('Crisis Indicator Data'!F5)&gt;F$3,5,ROUND(5-(F$3-LOG('Crisis Indicator Data'!F5))/(F$3-F$4)*5,1))))</f>
        <v>4.7</v>
      </c>
      <c r="G8" s="165">
        <f>IF('Crisis Indicator Data'!F5="x","x",IF(LEN(E8)&gt;3,('Crisis Indicator Data'!F5/VLOOKUP('Impact of the crisis'!$C8,'Regional Crises'!$B$1:$R$66,4,FALSE)),'Crisis Indicator Data'!F5/VLOOKUP('Impact of the crisis'!$E8,'Country Indicator Data'!$B$4:$P$300,15,FALSE)))</f>
        <v>0.51280420309617392</v>
      </c>
      <c r="H8" s="147">
        <f t="shared" si="0"/>
        <v>2.5</v>
      </c>
      <c r="I8" s="147">
        <f t="shared" si="1"/>
        <v>3.6</v>
      </c>
      <c r="J8" s="147">
        <f>IF('Crisis Indicator Data'!G5="x","x",IF(LOG('Crisis Indicator Data'!G5)&lt;J$4,0,IF(LOG('Crisis Indicator Data'!G5)&gt;J$3,5,ROUND(5-(J$3-LOG('Crisis Indicator Data'!G5))/(J$3-J$4)*5,1))))</f>
        <v>2.9</v>
      </c>
      <c r="K8" s="165">
        <f>IF('Crisis Indicator Data'!G5="x","x",IF(LEN(E8)&gt;3,('Crisis Indicator Data'!G5/VLOOKUP('Impact of the crisis'!$C8,'Regional Crises'!$B$1:$R$66,5,FALSE)),'Crisis Indicator Data'!G5/VLOOKUP('Impact of the crisis'!$E8,'Country Indicator Data'!$B$4:$P$300,14,FALSE)))</f>
        <v>0.21336231884057971</v>
      </c>
      <c r="L8" s="147">
        <f t="shared" si="2"/>
        <v>1</v>
      </c>
      <c r="M8" s="147">
        <f t="shared" si="3"/>
        <v>1.95</v>
      </c>
      <c r="N8" s="147">
        <f t="shared" si="4"/>
        <v>2.9</v>
      </c>
      <c r="O8" s="147">
        <f>IF('Crisis Indicator Data'!H5="x","x",IF('Crisis Indicator Data'!H5=0,0,IF(LOG('Crisis Indicator Data'!H5)&lt;O$4,0,IF(LOG('Crisis Indicator Data'!H5)&gt;O$3,5,ROUND(5-(O$3-LOG('Crisis Indicator Data'!H5))/(O$3-O$4)*5,1)))))</f>
        <v>3.2</v>
      </c>
      <c r="P8" s="165">
        <f>IF('Crisis Indicator Data'!H5="x","x",'Crisis Indicator Data'!H5/'Crisis Indicator Data'!G5)</f>
        <v>0.380383100122266</v>
      </c>
      <c r="Q8" s="147">
        <f t="shared" si="5"/>
        <v>1.9</v>
      </c>
      <c r="R8" s="147">
        <f t="shared" si="6"/>
        <v>2.5499999999999998</v>
      </c>
      <c r="S8" s="147">
        <f>IF('Crisis Indicator Data'!I5="x","x",IF('Crisis Indicator Data'!I5=0,0,IF(LOG('Crisis Indicator Data'!I5)&lt;S$4,0,IF(LOG('Crisis Indicator Data'!I5)&gt;S$3,5,ROUND(5-(S$3-LOG('Crisis Indicator Data'!I5))/(S$3-S$4)*5,1)))))</f>
        <v>0</v>
      </c>
      <c r="T8" s="165">
        <f>IF('Crisis Indicator Data'!H5="x","x",IF('Crisis Indicator Data'!I5="x","x",'Crisis Indicator Data'!I5/'Crisis Indicator Data'!H5))</f>
        <v>0</v>
      </c>
      <c r="U8" s="147">
        <f t="shared" si="7"/>
        <v>0</v>
      </c>
      <c r="V8" s="147">
        <f t="shared" si="8"/>
        <v>0</v>
      </c>
      <c r="W8" s="147">
        <f>IF('Crisis Indicator Data'!L5="x","x",IF('Crisis Indicator Data'!L5=0,0,IF(LOG('Crisis Indicator Data'!L5)&lt;W$4,0,IF(LOG('Crisis Indicator Data'!L5)&gt;W$3,5,ROUND(5-(W$3-LOG('Crisis Indicator Data'!L5))/(W$3-W$4)*5,1)))))</f>
        <v>0</v>
      </c>
      <c r="X8" s="166">
        <f>IF(OR('Crisis Indicator Data'!L5="x",'Crisis Indicator Data'!H5="x"),"x",'Crisis Indicator Data'!L5/'Crisis Indicator Data'!H5)</f>
        <v>0</v>
      </c>
      <c r="Y8" s="147">
        <f t="shared" si="9"/>
        <v>0</v>
      </c>
      <c r="Z8" s="147">
        <f t="shared" si="10"/>
        <v>0</v>
      </c>
      <c r="AA8" s="147">
        <f t="shared" si="11"/>
        <v>0</v>
      </c>
      <c r="AB8" s="167">
        <f t="shared" si="12"/>
        <v>1.4</v>
      </c>
    </row>
    <row r="9" spans="1:28" x14ac:dyDescent="0.35">
      <c r="A9" s="169" t="str">
        <f>'Crisis Indicator Data'!A6</f>
        <v>Nagorno-Karabakh Conflict in Armenia</v>
      </c>
      <c r="B9" s="170" t="str">
        <f>'Crisis Indicator Data'!B6</f>
        <v>Conflict,Displacement</v>
      </c>
      <c r="C9" s="170" t="str">
        <f>'Crisis Indicator Data'!C6</f>
        <v>ARM002</v>
      </c>
      <c r="D9" s="170" t="str">
        <f>'Crisis Indicator Data'!D6</f>
        <v>Armenia</v>
      </c>
      <c r="E9" s="171" t="str">
        <f>'Crisis Indicator Data'!E6</f>
        <v>ARM</v>
      </c>
      <c r="F9" s="168">
        <f>IF('Crisis Indicator Data'!F6="x","x",IF(LOG('Crisis Indicator Data'!F6)&lt;F$4,0,IF(LOG('Crisis Indicator Data'!F6)&gt;F$3,5,ROUND(5-(F$3-LOG('Crisis Indicator Data'!F6))/(F$3-F$4)*5,1))))</f>
        <v>2</v>
      </c>
      <c r="G9" s="165">
        <f>IF('Crisis Indicator Data'!F6="x","x",IF(LEN(E9)&gt;3,('Crisis Indicator Data'!F6/VLOOKUP('Impact of the crisis'!$C9,'Regional Crises'!$B$1:$R$66,4,FALSE)),'Crisis Indicator Data'!F6/VLOOKUP('Impact of the crisis'!$E9,'Country Indicator Data'!$B$4:$P$300,15,FALSE)))</f>
        <v>0.58152441166139801</v>
      </c>
      <c r="H9" s="147">
        <f t="shared" si="0"/>
        <v>2.9</v>
      </c>
      <c r="I9" s="147">
        <f t="shared" si="1"/>
        <v>2.4500000000000002</v>
      </c>
      <c r="J9" s="147">
        <f>IF('Crisis Indicator Data'!G6="x","x",IF(LOG('Crisis Indicator Data'!G6)&lt;J$4,0,IF(LOG('Crisis Indicator Data'!G6)&gt;J$3,5,ROUND(5-(J$3-LOG('Crisis Indicator Data'!G6))/(J$3-J$4)*5,1))))</f>
        <v>1.1000000000000001</v>
      </c>
      <c r="K9" s="165">
        <f>IF('Crisis Indicator Data'!G6="x","x",IF(LEN(E9)&gt;3,('Crisis Indicator Data'!G6/VLOOKUP('Impact of the crisis'!$C9,'Regional Crises'!$B$1:$R$66,5,FALSE)),'Crisis Indicator Data'!G6/VLOOKUP('Impact of the crisis'!$E9,'Country Indicator Data'!$B$4:$P$300,14,FALSE)))</f>
        <v>0.69524727039177903</v>
      </c>
      <c r="L9" s="147">
        <f t="shared" si="2"/>
        <v>3.5</v>
      </c>
      <c r="M9" s="147">
        <f t="shared" si="3"/>
        <v>2.2999999999999998</v>
      </c>
      <c r="N9" s="147">
        <f t="shared" si="4"/>
        <v>2.4</v>
      </c>
      <c r="O9" s="147">
        <f>IF('Crisis Indicator Data'!H6="x","x",IF('Crisis Indicator Data'!H6=0,0,IF(LOG('Crisis Indicator Data'!H6)&lt;O$4,0,IF(LOG('Crisis Indicator Data'!H6)&gt;O$3,5,ROUND(5-(O$3-LOG('Crisis Indicator Data'!H6))/(O$3-O$4)*5,1)))))</f>
        <v>1.6</v>
      </c>
      <c r="P9" s="165">
        <f>IF('Crisis Indicator Data'!H6="x","x",'Crisis Indicator Data'!H6/'Crisis Indicator Data'!G6)</f>
        <v>0.13949191685912241</v>
      </c>
      <c r="Q9" s="147">
        <f t="shared" si="5"/>
        <v>0.7</v>
      </c>
      <c r="R9" s="147">
        <f t="shared" si="6"/>
        <v>1.1499999999999999</v>
      </c>
      <c r="S9" s="147">
        <f>IF('Crisis Indicator Data'!I6="x","x",IF('Crisis Indicator Data'!I6=0,0,IF(LOG('Crisis Indicator Data'!I6)&lt;S$4,0,IF(LOG('Crisis Indicator Data'!I6)&gt;S$3,5,ROUND(5-(S$3-LOG('Crisis Indicator Data'!I6))/(S$3-S$4)*5,1)))))</f>
        <v>3.1</v>
      </c>
      <c r="T9" s="165">
        <f>IF('Crisis Indicator Data'!H6="x","x",IF('Crisis Indicator Data'!I6="x","x",'Crisis Indicator Data'!I6/'Crisis Indicator Data'!H6))</f>
        <v>0.49668874172185429</v>
      </c>
      <c r="U9" s="147">
        <f t="shared" si="7"/>
        <v>5</v>
      </c>
      <c r="V9" s="147">
        <f t="shared" si="8"/>
        <v>4.0999999999999996</v>
      </c>
      <c r="W9" s="147">
        <f>IF('Crisis Indicator Data'!L6="x","x",IF('Crisis Indicator Data'!L6=0,0,IF(LOG('Crisis Indicator Data'!L6)&lt;W$4,0,IF(LOG('Crisis Indicator Data'!L6)&gt;W$3,5,ROUND(5-(W$3-LOG('Crisis Indicator Data'!L6))/(W$3-W$4)*5,1)))))</f>
        <v>0</v>
      </c>
      <c r="X9" s="166">
        <f>IF(OR('Crisis Indicator Data'!L6="x",'Crisis Indicator Data'!H6="x"),"x",'Crisis Indicator Data'!L6/'Crisis Indicator Data'!H6)</f>
        <v>0</v>
      </c>
      <c r="Y9" s="147">
        <f t="shared" si="9"/>
        <v>0</v>
      </c>
      <c r="Z9" s="147">
        <f t="shared" si="10"/>
        <v>0</v>
      </c>
      <c r="AA9" s="147">
        <f t="shared" si="11"/>
        <v>2.6</v>
      </c>
      <c r="AB9" s="167">
        <f t="shared" si="12"/>
        <v>1.9</v>
      </c>
    </row>
    <row r="10" spans="1:28" x14ac:dyDescent="0.35">
      <c r="A10" s="169" t="str">
        <f>'Crisis Indicator Data'!A7</f>
        <v>Nagorno-Karabakh conflict in Azerbaijan</v>
      </c>
      <c r="B10" s="170" t="str">
        <f>'Crisis Indicator Data'!B7</f>
        <v>Conflict,Displacement</v>
      </c>
      <c r="C10" s="170" t="str">
        <f>'Crisis Indicator Data'!C7</f>
        <v>AZE002</v>
      </c>
      <c r="D10" s="170" t="str">
        <f>'Crisis Indicator Data'!D7</f>
        <v>Azerbaijan</v>
      </c>
      <c r="E10" s="171" t="str">
        <f>'Crisis Indicator Data'!E7</f>
        <v>AZE</v>
      </c>
      <c r="F10" s="168">
        <f>IF('Crisis Indicator Data'!F7="x","x",IF(LOG('Crisis Indicator Data'!F7)&lt;F$4,0,IF(LOG('Crisis Indicator Data'!F7)&gt;F$3,5,ROUND(5-(F$3-LOG('Crisis Indicator Data'!F7))/(F$3-F$4)*5,1))))</f>
        <v>2</v>
      </c>
      <c r="G10" s="165">
        <f>IF('Crisis Indicator Data'!F7="x","x",IF(LEN(E10)&gt;3,('Crisis Indicator Data'!F7/VLOOKUP('Impact of the crisis'!$C10,'Regional Crises'!$B$1:$R$66,4,FALSE)),'Crisis Indicator Data'!F7/VLOOKUP('Impact of the crisis'!$E10,'Country Indicator Data'!$B$4:$P$300,15,FALSE)))</f>
        <v>0.19912885662431942</v>
      </c>
      <c r="H10" s="147">
        <f t="shared" si="0"/>
        <v>0.9</v>
      </c>
      <c r="I10" s="147">
        <f t="shared" si="1"/>
        <v>1.45</v>
      </c>
      <c r="J10" s="147">
        <f>IF('Crisis Indicator Data'!G7="x","x",IF(LOG('Crisis Indicator Data'!G7)&lt;J$4,0,IF(LOG('Crisis Indicator Data'!G7)&gt;J$3,5,ROUND(5-(J$3-LOG('Crisis Indicator Data'!G7))/(J$3-J$4)*5,1))))</f>
        <v>0</v>
      </c>
      <c r="K10" s="165">
        <f>IF('Crisis Indicator Data'!G7="x","x",IF(LEN(E10)&gt;3,('Crisis Indicator Data'!G7/VLOOKUP('Impact of the crisis'!$C10,'Regional Crises'!$B$1:$R$66,5,FALSE)),'Crisis Indicator Data'!G7/VLOOKUP('Impact of the crisis'!$E10,'Country Indicator Data'!$B$4:$P$300,14,FALSE)))</f>
        <v>8.9571657325860685E-2</v>
      </c>
      <c r="L10" s="147">
        <f t="shared" si="2"/>
        <v>0.4</v>
      </c>
      <c r="M10" s="147">
        <f t="shared" si="3"/>
        <v>0.2</v>
      </c>
      <c r="N10" s="147">
        <f t="shared" si="4"/>
        <v>0.9</v>
      </c>
      <c r="O10" s="147">
        <f>IF('Crisis Indicator Data'!H7="x","x",IF('Crisis Indicator Data'!H7=0,0,IF(LOG('Crisis Indicator Data'!H7)&lt;O$4,0,IF(LOG('Crisis Indicator Data'!H7)&gt;O$3,5,ROUND(5-(O$3-LOG('Crisis Indicator Data'!H7))/(O$3-O$4)*5,1)))))</f>
        <v>1.4</v>
      </c>
      <c r="P10" s="165">
        <f>IF('Crisis Indicator Data'!H7="x","x",'Crisis Indicator Data'!H7/'Crisis Indicator Data'!G7)</f>
        <v>0.23016759776536314</v>
      </c>
      <c r="Q10" s="147">
        <f t="shared" si="5"/>
        <v>1.1000000000000001</v>
      </c>
      <c r="R10" s="147">
        <f t="shared" si="6"/>
        <v>1.25</v>
      </c>
      <c r="S10" s="147">
        <f>IF('Crisis Indicator Data'!I7="x","x",IF('Crisis Indicator Data'!I7=0,0,IF(LOG('Crisis Indicator Data'!I7)&lt;S$4,0,IF(LOG('Crisis Indicator Data'!I7)&gt;S$3,5,ROUND(5-(S$3-LOG('Crisis Indicator Data'!I7))/(S$3-S$4)*5,1)))))</f>
        <v>3.1</v>
      </c>
      <c r="T10" s="165">
        <f>IF('Crisis Indicator Data'!H7="x","x",IF('Crisis Indicator Data'!I7="x","x",'Crisis Indicator Data'!I7/'Crisis Indicator Data'!H7))</f>
        <v>0.68932038834951459</v>
      </c>
      <c r="U10" s="147">
        <f t="shared" si="7"/>
        <v>5</v>
      </c>
      <c r="V10" s="147">
        <f t="shared" si="8"/>
        <v>4.0999999999999996</v>
      </c>
      <c r="W10" s="147">
        <f>IF('Crisis Indicator Data'!L7="x","x",IF('Crisis Indicator Data'!L7=0,0,IF(LOG('Crisis Indicator Data'!L7)&lt;W$4,0,IF(LOG('Crisis Indicator Data'!L7)&gt;W$3,5,ROUND(5-(W$3-LOG('Crisis Indicator Data'!L7))/(W$3-W$4)*5,1)))))</f>
        <v>0.4</v>
      </c>
      <c r="X10" s="166">
        <f>IF(OR('Crisis Indicator Data'!L7="x",'Crisis Indicator Data'!H7="x"),"x",'Crisis Indicator Data'!L7/'Crisis Indicator Data'!H7)</f>
        <v>9.7087378640776696E-6</v>
      </c>
      <c r="Y10" s="147">
        <f t="shared" si="9"/>
        <v>0.5</v>
      </c>
      <c r="Z10" s="147">
        <f t="shared" si="10"/>
        <v>0.5</v>
      </c>
      <c r="AA10" s="147">
        <f t="shared" si="11"/>
        <v>2.7</v>
      </c>
      <c r="AB10" s="167">
        <f t="shared" si="12"/>
        <v>2</v>
      </c>
    </row>
    <row r="11" spans="1:28" x14ac:dyDescent="0.35">
      <c r="A11" s="169" t="str">
        <f>'Crisis Indicator Data'!A8</f>
        <v>Complex in Burundi</v>
      </c>
      <c r="B11" s="170" t="str">
        <f>'Crisis Indicator Data'!B8</f>
        <v>Violence,Displacement,Floods</v>
      </c>
      <c r="C11" s="170" t="str">
        <f>'Crisis Indicator Data'!C8</f>
        <v>BDI001</v>
      </c>
      <c r="D11" s="170" t="str">
        <f>'Crisis Indicator Data'!D8</f>
        <v>Burundi</v>
      </c>
      <c r="E11" s="171" t="str">
        <f>'Crisis Indicator Data'!E8</f>
        <v>BDI</v>
      </c>
      <c r="F11" s="168">
        <f>IF('Crisis Indicator Data'!F8="x","x",IF(LOG('Crisis Indicator Data'!F8)&lt;F$4,0,IF(LOG('Crisis Indicator Data'!F8)&gt;F$3,5,ROUND(5-(F$3-LOG('Crisis Indicator Data'!F8))/(F$3-F$4)*5,1))))</f>
        <v>2.2999999999999998</v>
      </c>
      <c r="G11" s="165">
        <f>IF('Crisis Indicator Data'!F8="x","x",IF(LEN(E11)&gt;3,('Crisis Indicator Data'!F8/VLOOKUP('Impact of the crisis'!$C11,'Regional Crises'!$B$1:$R$66,4,FALSE)),'Crisis Indicator Data'!F8/VLOOKUP('Impact of the crisis'!$E11,'Country Indicator Data'!$B$4:$P$300,15,FALSE)))</f>
        <v>1</v>
      </c>
      <c r="H11" s="147">
        <f t="shared" si="0"/>
        <v>5</v>
      </c>
      <c r="I11" s="147">
        <f t="shared" si="1"/>
        <v>3.65</v>
      </c>
      <c r="J11" s="147">
        <f>IF('Crisis Indicator Data'!G8="x","x",IF(LOG('Crisis Indicator Data'!G8)&lt;J$4,0,IF(LOG('Crisis Indicator Data'!G8)&gt;J$3,5,ROUND(5-(J$3-LOG('Crisis Indicator Data'!G8))/(J$3-J$4)*5,1))))</f>
        <v>3.6</v>
      </c>
      <c r="K11" s="165">
        <f>IF('Crisis Indicator Data'!G8="x","x",IF(LEN(E11)&gt;3,('Crisis Indicator Data'!G8/VLOOKUP('Impact of the crisis'!$C11,'Regional Crises'!$B$1:$R$66,5,FALSE)),'Crisis Indicator Data'!G8/VLOOKUP('Impact of the crisis'!$E11,'Country Indicator Data'!$B$4:$P$300,14,FALSE)))</f>
        <v>1</v>
      </c>
      <c r="L11" s="147">
        <f t="shared" si="2"/>
        <v>5</v>
      </c>
      <c r="M11" s="147">
        <f t="shared" si="3"/>
        <v>4.3</v>
      </c>
      <c r="N11" s="147">
        <f t="shared" si="4"/>
        <v>4</v>
      </c>
      <c r="O11" s="147">
        <f>IF('Crisis Indicator Data'!H8="x","x",IF('Crisis Indicator Data'!H8=0,0,IF(LOG('Crisis Indicator Data'!H8)&lt;O$4,0,IF(LOG('Crisis Indicator Data'!H8)&gt;O$3,5,ROUND(5-(O$3-LOG('Crisis Indicator Data'!H8))/(O$3-O$4)*5,1)))))</f>
        <v>3.8</v>
      </c>
      <c r="P11" s="165">
        <f>IF('Crisis Indicator Data'!H8="x","x",'Crisis Indicator Data'!H8/'Crisis Indicator Data'!G8)</f>
        <v>0.48864838473431527</v>
      </c>
      <c r="Q11" s="147">
        <f t="shared" si="5"/>
        <v>2.4</v>
      </c>
      <c r="R11" s="147">
        <f t="shared" si="6"/>
        <v>3.0999999999999996</v>
      </c>
      <c r="S11" s="147">
        <f>IF('Crisis Indicator Data'!I8="x","x",IF('Crisis Indicator Data'!I8=0,0,IF(LOG('Crisis Indicator Data'!I8)&lt;S$4,0,IF(LOG('Crisis Indicator Data'!I8)&gt;S$3,5,ROUND(5-(S$3-LOG('Crisis Indicator Data'!I8))/(S$3-S$4)*5,1)))))</f>
        <v>4</v>
      </c>
      <c r="T11" s="165">
        <f>IF('Crisis Indicator Data'!H8="x","x",IF('Crisis Indicator Data'!I8="x","x",'Crisis Indicator Data'!I8/'Crisis Indicator Data'!H8))</f>
        <v>0.10024979184013322</v>
      </c>
      <c r="U11" s="147">
        <f t="shared" si="7"/>
        <v>3.3</v>
      </c>
      <c r="V11" s="147">
        <f t="shared" si="8"/>
        <v>3.7</v>
      </c>
      <c r="W11" s="147">
        <f>IF('Crisis Indicator Data'!L8="x","x",IF('Crisis Indicator Data'!L8=0,0,IF(LOG('Crisis Indicator Data'!L8)&lt;W$4,0,IF(LOG('Crisis Indicator Data'!L8)&gt;W$3,5,ROUND(5-(W$3-LOG('Crisis Indicator Data'!L8))/(W$3-W$4)*5,1)))))</f>
        <v>2.8</v>
      </c>
      <c r="X11" s="166">
        <f>IF(OR('Crisis Indicator Data'!L8="x",'Crisis Indicator Data'!H8="x"),"x",'Crisis Indicator Data'!L8/'Crisis Indicator Data'!H8)</f>
        <v>1.5320566194837636E-5</v>
      </c>
      <c r="Y11" s="147">
        <f t="shared" si="9"/>
        <v>0.8</v>
      </c>
      <c r="Z11" s="147">
        <f t="shared" si="10"/>
        <v>1.8</v>
      </c>
      <c r="AA11" s="147">
        <f t="shared" si="11"/>
        <v>2.9</v>
      </c>
      <c r="AB11" s="167">
        <f t="shared" si="12"/>
        <v>3</v>
      </c>
    </row>
    <row r="12" spans="1:28" x14ac:dyDescent="0.35">
      <c r="A12" s="169" t="str">
        <f>'Crisis Indicator Data'!A9</f>
        <v>Conflict in northern region</v>
      </c>
      <c r="B12" s="170" t="str">
        <f>'Crisis Indicator Data'!B9</f>
        <v>Conflict,Displacement,Violence</v>
      </c>
      <c r="C12" s="170" t="str">
        <f>'Crisis Indicator Data'!C9</f>
        <v>BEN002</v>
      </c>
      <c r="D12" s="170" t="str">
        <f>'Crisis Indicator Data'!D9</f>
        <v>Benin</v>
      </c>
      <c r="E12" s="171" t="str">
        <f>'Crisis Indicator Data'!E9</f>
        <v>BEN</v>
      </c>
      <c r="F12" s="168">
        <f>IF('Crisis Indicator Data'!F9="x","x",IF(LOG('Crisis Indicator Data'!F9)&lt;F$4,0,IF(LOG('Crisis Indicator Data'!F9)&gt;F$3,5,ROUND(5-(F$3-LOG('Crisis Indicator Data'!F9))/(F$3-F$4)*5,1))))</f>
        <v>2.8</v>
      </c>
      <c r="G12" s="165">
        <f>IF('Crisis Indicator Data'!F9="x","x",IF(LEN(E12)&gt;3,('Crisis Indicator Data'!F9/VLOOKUP('Impact of the crisis'!$C12,'Regional Crises'!$B$1:$R$66,4,FALSE)),'Crisis Indicator Data'!F9/VLOOKUP('Impact of the crisis'!$E12,'Country Indicator Data'!$B$4:$P$300,15,FALSE)))</f>
        <v>0.42242816601631783</v>
      </c>
      <c r="H12" s="147">
        <f t="shared" si="0"/>
        <v>2.1</v>
      </c>
      <c r="I12" s="147">
        <f t="shared" si="1"/>
        <v>2.4500000000000002</v>
      </c>
      <c r="J12" s="147">
        <f>IF('Crisis Indicator Data'!G9="x","x",IF(LOG('Crisis Indicator Data'!G9)&lt;J$4,0,IF(LOG('Crisis Indicator Data'!G9)&gt;J$3,5,ROUND(5-(J$3-LOG('Crisis Indicator Data'!G9))/(J$3-J$4)*5,1))))</f>
        <v>1.1000000000000001</v>
      </c>
      <c r="K12" s="165">
        <f>IF('Crisis Indicator Data'!G9="x","x",IF(LEN(E12)&gt;3,('Crisis Indicator Data'!G9/VLOOKUP('Impact of the crisis'!$C12,'Regional Crises'!$B$1:$R$66,5,FALSE)),'Crisis Indicator Data'!G9/VLOOKUP('Impact of the crisis'!$E12,'Country Indicator Data'!$B$4:$P$300,14,FALSE)))</f>
        <v>0.15437956204379563</v>
      </c>
      <c r="L12" s="147">
        <f t="shared" si="2"/>
        <v>0.7</v>
      </c>
      <c r="M12" s="147">
        <f t="shared" si="3"/>
        <v>0.9</v>
      </c>
      <c r="N12" s="147">
        <f t="shared" si="4"/>
        <v>1.7</v>
      </c>
      <c r="O12" s="147">
        <f>IF('Crisis Indicator Data'!H9="x","x",IF('Crisis Indicator Data'!H9=0,0,IF(LOG('Crisis Indicator Data'!H9)&lt;O$4,0,IF(LOG('Crisis Indicator Data'!H9)&gt;O$3,5,ROUND(5-(O$3-LOG('Crisis Indicator Data'!H9))/(O$3-O$4)*5,1)))))</f>
        <v>1.6</v>
      </c>
      <c r="P12" s="165">
        <f>IF('Crisis Indicator Data'!H9="x","x",'Crisis Indicator Data'!H9/'Crisis Indicator Data'!G9)</f>
        <v>0.14562647754137115</v>
      </c>
      <c r="Q12" s="147">
        <f t="shared" si="5"/>
        <v>0.7</v>
      </c>
      <c r="R12" s="147">
        <f t="shared" si="6"/>
        <v>1.1499999999999999</v>
      </c>
      <c r="S12" s="147">
        <f>IF('Crisis Indicator Data'!I9="x","x",IF('Crisis Indicator Data'!I9=0,0,IF(LOG('Crisis Indicator Data'!I9)&lt;S$4,0,IF(LOG('Crisis Indicator Data'!I9)&gt;S$3,5,ROUND(5-(S$3-LOG('Crisis Indicator Data'!I9))/(S$3-S$4)*5,1)))))</f>
        <v>2</v>
      </c>
      <c r="T12" s="165">
        <f>IF('Crisis Indicator Data'!H9="x","x",IF('Crisis Indicator Data'!I9="x","x",'Crisis Indicator Data'!I9/'Crisis Indicator Data'!H9))</f>
        <v>8.4415584415584416E-2</v>
      </c>
      <c r="U12" s="147">
        <f t="shared" si="7"/>
        <v>2.8</v>
      </c>
      <c r="V12" s="147">
        <f t="shared" si="8"/>
        <v>2.4</v>
      </c>
      <c r="W12" s="147">
        <f>IF('Crisis Indicator Data'!L9="x","x",IF('Crisis Indicator Data'!L9=0,0,IF(LOG('Crisis Indicator Data'!L9)&lt;W$4,0,IF(LOG('Crisis Indicator Data'!L9)&gt;W$3,5,ROUND(5-(W$3-LOG('Crisis Indicator Data'!L9))/(W$3-W$4)*5,1)))))</f>
        <v>2.8</v>
      </c>
      <c r="X12" s="166">
        <f>IF(OR('Crisis Indicator Data'!L9="x",'Crisis Indicator Data'!H9="x"),"x",'Crisis Indicator Data'!L9/'Crisis Indicator Data'!H9)</f>
        <v>3.181818181818182E-4</v>
      </c>
      <c r="Y12" s="147">
        <f t="shared" si="9"/>
        <v>5</v>
      </c>
      <c r="Z12" s="147">
        <f t="shared" si="10"/>
        <v>3.9</v>
      </c>
      <c r="AA12" s="147">
        <f t="shared" si="11"/>
        <v>3.2</v>
      </c>
      <c r="AB12" s="167">
        <f t="shared" si="12"/>
        <v>2.2999999999999998</v>
      </c>
    </row>
    <row r="13" spans="1:28" x14ac:dyDescent="0.35">
      <c r="A13" s="169" t="str">
        <f>'Crisis Indicator Data'!A10</f>
        <v>Conflict in Burkina Faso</v>
      </c>
      <c r="B13" s="170" t="str">
        <f>'Crisis Indicator Data'!B10</f>
        <v>Conflict,Displacement,Violence</v>
      </c>
      <c r="C13" s="170" t="str">
        <f>'Crisis Indicator Data'!C10</f>
        <v>BFA002</v>
      </c>
      <c r="D13" s="170" t="str">
        <f>'Crisis Indicator Data'!D10</f>
        <v>Burkina Faso</v>
      </c>
      <c r="E13" s="171" t="str">
        <f>'Crisis Indicator Data'!E10</f>
        <v>BFA</v>
      </c>
      <c r="F13" s="168">
        <f>IF('Crisis Indicator Data'!F10="x","x",IF(LOG('Crisis Indicator Data'!F10)&lt;F$4,0,IF(LOG('Crisis Indicator Data'!F10)&gt;F$3,5,ROUND(5-(F$3-LOG('Crisis Indicator Data'!F10))/(F$3-F$4)*5,1))))</f>
        <v>4.0999999999999996</v>
      </c>
      <c r="G13" s="165">
        <f>IF('Crisis Indicator Data'!F10="x","x",IF(LEN(E13)&gt;3,('Crisis Indicator Data'!F10/VLOOKUP('Impact of the crisis'!$C13,'Regional Crises'!$B$1:$R$66,4,FALSE)),'Crisis Indicator Data'!F10/VLOOKUP('Impact of the crisis'!$E13,'Country Indicator Data'!$B$4:$P$300,15,FALSE)))</f>
        <v>1.0022660818713451</v>
      </c>
      <c r="H13" s="147">
        <f t="shared" si="0"/>
        <v>5</v>
      </c>
      <c r="I13" s="147">
        <f t="shared" si="1"/>
        <v>4.55</v>
      </c>
      <c r="J13" s="147">
        <f>IF('Crisis Indicator Data'!G10="x","x",IF(LOG('Crisis Indicator Data'!G10)&lt;J$4,0,IF(LOG('Crisis Indicator Data'!G10)&gt;J$3,5,ROUND(5-(J$3-LOG('Crisis Indicator Data'!G10))/(J$3-J$4)*5,1))))</f>
        <v>4.5999999999999996</v>
      </c>
      <c r="K13" s="165">
        <f>IF('Crisis Indicator Data'!G10="x","x",IF(LEN(E13)&gt;3,('Crisis Indicator Data'!G10/VLOOKUP('Impact of the crisis'!$C13,'Regional Crises'!$B$1:$R$66,5,FALSE)),'Crisis Indicator Data'!G10/VLOOKUP('Impact of the crisis'!$E13,'Country Indicator Data'!$B$4:$P$300,14,FALSE)))</f>
        <v>1</v>
      </c>
      <c r="L13" s="147">
        <f t="shared" si="2"/>
        <v>5</v>
      </c>
      <c r="M13" s="147">
        <f t="shared" si="3"/>
        <v>4.8</v>
      </c>
      <c r="N13" s="147">
        <f t="shared" si="4"/>
        <v>4.7</v>
      </c>
      <c r="O13" s="147">
        <f>IF('Crisis Indicator Data'!H10="x","x",IF('Crisis Indicator Data'!H10=0,0,IF(LOG('Crisis Indicator Data'!H10)&lt;O$4,0,IF(LOG('Crisis Indicator Data'!H10)&gt;O$3,5,ROUND(5-(O$3-LOG('Crisis Indicator Data'!H10))/(O$3-O$4)*5,1)))))</f>
        <v>3.8</v>
      </c>
      <c r="P13" s="165">
        <f>IF('Crisis Indicator Data'!H10="x","x",'Crisis Indicator Data'!H10/'Crisis Indicator Data'!G10)</f>
        <v>0.27038626609442062</v>
      </c>
      <c r="Q13" s="147">
        <f t="shared" si="5"/>
        <v>1.3</v>
      </c>
      <c r="R13" s="147">
        <f t="shared" si="6"/>
        <v>2.5499999999999998</v>
      </c>
      <c r="S13" s="147">
        <f>IF('Crisis Indicator Data'!I10="x","x",IF('Crisis Indicator Data'!I10=0,0,IF(LOG('Crisis Indicator Data'!I10)&lt;S$4,0,IF(LOG('Crisis Indicator Data'!I10)&gt;S$3,5,ROUND(5-(S$3-LOG('Crisis Indicator Data'!I10))/(S$3-S$4)*5,1)))))</f>
        <v>4.8</v>
      </c>
      <c r="T13" s="165">
        <f>IF('Crisis Indicator Data'!H10="x","x",IF('Crisis Indicator Data'!I10="x","x",'Crisis Indicator Data'!I10/'Crisis Indicator Data'!H10))</f>
        <v>0.3646031746031746</v>
      </c>
      <c r="U13" s="147">
        <f t="shared" si="7"/>
        <v>5</v>
      </c>
      <c r="V13" s="147">
        <f t="shared" si="8"/>
        <v>4.9000000000000004</v>
      </c>
      <c r="W13" s="147">
        <f>IF('Crisis Indicator Data'!L10="x","x",IF('Crisis Indicator Data'!L10=0,0,IF(LOG('Crisis Indicator Data'!L10)&lt;W$4,0,IF(LOG('Crisis Indicator Data'!L10)&gt;W$3,5,ROUND(5-(W$3-LOG('Crisis Indicator Data'!L10))/(W$3-W$4)*5,1)))))</f>
        <v>5</v>
      </c>
      <c r="X13" s="166">
        <f>IF(OR('Crisis Indicator Data'!L10="x",'Crisis Indicator Data'!H10="x"),"x",'Crisis Indicator Data'!L10/'Crisis Indicator Data'!H10)</f>
        <v>7.3095238095238096E-4</v>
      </c>
      <c r="Y13" s="147">
        <f t="shared" si="9"/>
        <v>5</v>
      </c>
      <c r="Z13" s="147">
        <f t="shared" si="10"/>
        <v>5</v>
      </c>
      <c r="AA13" s="147">
        <f t="shared" si="11"/>
        <v>5</v>
      </c>
      <c r="AB13" s="167">
        <f t="shared" si="12"/>
        <v>4.0999999999999996</v>
      </c>
    </row>
    <row r="14" spans="1:28" x14ac:dyDescent="0.35">
      <c r="A14" s="169" t="str">
        <f>'Crisis Indicator Data'!A11</f>
        <v>Mutliple crises in Bangladesh</v>
      </c>
      <c r="B14" s="170" t="str">
        <f>'Crisis Indicator Data'!B11</f>
        <v>Conflict,Violence,Displacement,Floods</v>
      </c>
      <c r="C14" s="170" t="str">
        <f>'Crisis Indicator Data'!C11</f>
        <v>BGD001</v>
      </c>
      <c r="D14" s="170" t="str">
        <f>'Crisis Indicator Data'!D11</f>
        <v>Bangladesh</v>
      </c>
      <c r="E14" s="171" t="str">
        <f>'Crisis Indicator Data'!E11</f>
        <v>BGD</v>
      </c>
      <c r="F14" s="168">
        <f>IF('Crisis Indicator Data'!F11="x","x",IF(LOG('Crisis Indicator Data'!F11)&lt;F$4,0,IF(LOG('Crisis Indicator Data'!F11)&gt;F$3,5,ROUND(5-(F$3-LOG('Crisis Indicator Data'!F11))/(F$3-F$4)*5,1))))</f>
        <v>3.6</v>
      </c>
      <c r="G14" s="165">
        <f>IF('Crisis Indicator Data'!F11="x","x",IF(LEN(E14)&gt;3,('Crisis Indicator Data'!F11/VLOOKUP('Impact of the crisis'!$C14,'Regional Crises'!$B$1:$R$66,4,FALSE)),'Crisis Indicator Data'!F11/VLOOKUP('Impact of the crisis'!$E14,'Country Indicator Data'!$B$4:$P$300,15,FALSE)))</f>
        <v>1.1336713528462778</v>
      </c>
      <c r="H14" s="147">
        <f t="shared" si="0"/>
        <v>5</v>
      </c>
      <c r="I14" s="147">
        <f t="shared" si="1"/>
        <v>4.3</v>
      </c>
      <c r="J14" s="147">
        <f>IF('Crisis Indicator Data'!G11="x","x",IF(LOG('Crisis Indicator Data'!G11)&lt;J$4,0,IF(LOG('Crisis Indicator Data'!G11)&gt;J$3,5,ROUND(5-(J$3-LOG('Crisis Indicator Data'!G11))/(J$3-J$4)*5,1))))</f>
        <v>5</v>
      </c>
      <c r="K14" s="165">
        <f>IF('Crisis Indicator Data'!G11="x","x",IF(LEN(E14)&gt;3,('Crisis Indicator Data'!G11/VLOOKUP('Impact of the crisis'!$C14,'Regional Crises'!$B$1:$R$66,5,FALSE)),'Crisis Indicator Data'!G11/VLOOKUP('Impact of the crisis'!$E14,'Country Indicator Data'!$B$4:$P$300,14,FALSE)))</f>
        <v>1</v>
      </c>
      <c r="L14" s="147">
        <f t="shared" si="2"/>
        <v>5</v>
      </c>
      <c r="M14" s="147">
        <f t="shared" si="3"/>
        <v>5</v>
      </c>
      <c r="N14" s="147">
        <f t="shared" si="4"/>
        <v>4.7</v>
      </c>
      <c r="O14" s="147">
        <f>IF('Crisis Indicator Data'!H11="x","x",IF('Crisis Indicator Data'!H11=0,0,IF(LOG('Crisis Indicator Data'!H11)&lt;O$4,0,IF(LOG('Crisis Indicator Data'!H11)&gt;O$3,5,ROUND(5-(O$3-LOG('Crisis Indicator Data'!H11))/(O$3-O$4)*5,1)))))</f>
        <v>5</v>
      </c>
      <c r="P14" s="165">
        <f>IF('Crisis Indicator Data'!H11="x","x",'Crisis Indicator Data'!H11/'Crisis Indicator Data'!G11)</f>
        <v>0.5900549122457821</v>
      </c>
      <c r="Q14" s="147">
        <f t="shared" si="5"/>
        <v>2.9</v>
      </c>
      <c r="R14" s="147">
        <f t="shared" si="6"/>
        <v>3.95</v>
      </c>
      <c r="S14" s="147">
        <f>IF('Crisis Indicator Data'!I11="x","x",IF('Crisis Indicator Data'!I11=0,0,IF(LOG('Crisis Indicator Data'!I11)&lt;S$4,0,IF(LOG('Crisis Indicator Data'!I11)&gt;S$3,5,ROUND(5-(S$3-LOG('Crisis Indicator Data'!I11))/(S$3-S$4)*5,1)))))</f>
        <v>4.7</v>
      </c>
      <c r="T14" s="165">
        <f>IF('Crisis Indicator Data'!H11="x","x",IF('Crisis Indicator Data'!I11="x","x",'Crisis Indicator Data'!I11/'Crisis Indicator Data'!H11))</f>
        <v>1.7987538693547106E-2</v>
      </c>
      <c r="U14" s="147">
        <f t="shared" si="7"/>
        <v>0.6</v>
      </c>
      <c r="V14" s="147">
        <f t="shared" si="8"/>
        <v>2.7</v>
      </c>
      <c r="W14" s="147">
        <f>IF('Crisis Indicator Data'!L11="x","x",IF('Crisis Indicator Data'!L11=0,0,IF(LOG('Crisis Indicator Data'!L11)&lt;W$4,0,IF(LOG('Crisis Indicator Data'!L11)&gt;W$3,5,ROUND(5-(W$3-LOG('Crisis Indicator Data'!L11))/(W$3-W$4)*5,1)))))</f>
        <v>2.6</v>
      </c>
      <c r="X14" s="166">
        <f>IF(OR('Crisis Indicator Data'!L11="x",'Crisis Indicator Data'!H11="x"),"x",'Crisis Indicator Data'!L11/'Crisis Indicator Data'!H11)</f>
        <v>6.6473529645209938E-7</v>
      </c>
      <c r="Y14" s="147">
        <f t="shared" si="9"/>
        <v>0</v>
      </c>
      <c r="Z14" s="147">
        <f t="shared" si="10"/>
        <v>1.3</v>
      </c>
      <c r="AA14" s="147">
        <f t="shared" si="11"/>
        <v>2.1</v>
      </c>
      <c r="AB14" s="167">
        <f t="shared" si="12"/>
        <v>3.2</v>
      </c>
    </row>
    <row r="15" spans="1:28" x14ac:dyDescent="0.35">
      <c r="A15" s="169" t="str">
        <f>'Crisis Indicator Data'!A12</f>
        <v>Rohingya refugee crisis</v>
      </c>
      <c r="B15" s="170" t="str">
        <f>'Crisis Indicator Data'!B12</f>
        <v>Conflict,Violence,Displacement</v>
      </c>
      <c r="C15" s="170" t="str">
        <f>'Crisis Indicator Data'!C12</f>
        <v>BGD002</v>
      </c>
      <c r="D15" s="170" t="str">
        <f>'Crisis Indicator Data'!D12</f>
        <v>Bangladesh</v>
      </c>
      <c r="E15" s="171" t="str">
        <f>'Crisis Indicator Data'!E12</f>
        <v>BGD</v>
      </c>
      <c r="F15" s="168">
        <f>IF('Crisis Indicator Data'!F12="x","x",IF(LOG('Crisis Indicator Data'!F12)&lt;F$4,0,IF(LOG('Crisis Indicator Data'!F12)&gt;F$3,5,ROUND(5-(F$3-LOG('Crisis Indicator Data'!F12))/(F$3-F$4)*5,1))))</f>
        <v>0</v>
      </c>
      <c r="G15" s="165">
        <f>IF('Crisis Indicator Data'!F12="x","x",IF(LEN(E15)&gt;3,('Crisis Indicator Data'!F12/VLOOKUP('Impact of the crisis'!$C15,'Regional Crises'!$B$1:$R$66,4,FALSE)),'Crisis Indicator Data'!F12/VLOOKUP('Impact of the crisis'!$E15,'Country Indicator Data'!$B$4:$P$300,15,FALSE)))</f>
        <v>5.4579396174233696E-3</v>
      </c>
      <c r="H15" s="147">
        <f t="shared" si="0"/>
        <v>0</v>
      </c>
      <c r="I15" s="147">
        <f t="shared" si="1"/>
        <v>0</v>
      </c>
      <c r="J15" s="147">
        <f>IF('Crisis Indicator Data'!G12="x","x",IF(LOG('Crisis Indicator Data'!G12)&lt;J$4,0,IF(LOG('Crisis Indicator Data'!G12)&gt;J$3,5,ROUND(5-(J$3-LOG('Crisis Indicator Data'!G12))/(J$3-J$4)*5,1))))</f>
        <v>0.6</v>
      </c>
      <c r="K15" s="165">
        <f>IF('Crisis Indicator Data'!G12="x","x",IF(LEN(E15)&gt;3,('Crisis Indicator Data'!G12/VLOOKUP('Impact of the crisis'!$C15,'Regional Crises'!$B$1:$R$66,5,FALSE)),'Crisis Indicator Data'!G12/VLOOKUP('Impact of the crisis'!$E15,'Country Indicator Data'!$B$4:$P$300,14,FALSE)))</f>
        <v>8.9803182334414408E-3</v>
      </c>
      <c r="L15" s="147">
        <f t="shared" si="2"/>
        <v>0</v>
      </c>
      <c r="M15" s="147">
        <f t="shared" si="3"/>
        <v>0.3</v>
      </c>
      <c r="N15" s="147">
        <f t="shared" si="4"/>
        <v>0.2</v>
      </c>
      <c r="O15" s="147">
        <f>IF('Crisis Indicator Data'!H12="x","x",IF('Crisis Indicator Data'!H12=0,0,IF(LOG('Crisis Indicator Data'!H12)&lt;O$4,0,IF(LOG('Crisis Indicator Data'!H12)&gt;O$3,5,ROUND(5-(O$3-LOG('Crisis Indicator Data'!H12))/(O$3-O$4)*5,1)))))</f>
        <v>2.8</v>
      </c>
      <c r="P15" s="165">
        <f>IF('Crisis Indicator Data'!H12="x","x",'Crisis Indicator Data'!H12/'Crisis Indicator Data'!G12)</f>
        <v>1</v>
      </c>
      <c r="Q15" s="147">
        <f t="shared" si="5"/>
        <v>5</v>
      </c>
      <c r="R15" s="147">
        <f t="shared" si="6"/>
        <v>3.9</v>
      </c>
      <c r="S15" s="147">
        <f>IF('Crisis Indicator Data'!I12="x","x",IF('Crisis Indicator Data'!I12=0,0,IF(LOG('Crisis Indicator Data'!I12)&lt;S$4,0,IF(LOG('Crisis Indicator Data'!I12)&gt;S$3,5,ROUND(5-(S$3-LOG('Crisis Indicator Data'!I12))/(S$3-S$4)*5,1)))))</f>
        <v>4.3</v>
      </c>
      <c r="T15" s="165">
        <f>IF('Crisis Indicator Data'!H12="x","x",IF('Crisis Indicator Data'!I12="x","x",'Crisis Indicator Data'!I12/'Crisis Indicator Data'!H12))</f>
        <v>0.64537157757496744</v>
      </c>
      <c r="U15" s="147">
        <f t="shared" si="7"/>
        <v>5</v>
      </c>
      <c r="V15" s="147">
        <f t="shared" si="8"/>
        <v>4.7</v>
      </c>
      <c r="W15" s="147">
        <f>IF('Crisis Indicator Data'!L12="x","x",IF('Crisis Indicator Data'!L12=0,0,IF(LOG('Crisis Indicator Data'!L12)&lt;W$4,0,IF(LOG('Crisis Indicator Data'!L12)&gt;W$3,5,ROUND(5-(W$3-LOG('Crisis Indicator Data'!L12))/(W$3-W$4)*5,1)))))</f>
        <v>1.9</v>
      </c>
      <c r="X15" s="166">
        <f>IF(OR('Crisis Indicator Data'!L12="x",'Crisis Indicator Data'!H12="x"),"x",'Crisis Indicator Data'!L12/'Crisis Indicator Data'!H12)</f>
        <v>1.4993481095176011E-5</v>
      </c>
      <c r="Y15" s="147">
        <f t="shared" si="9"/>
        <v>0.7</v>
      </c>
      <c r="Z15" s="147">
        <f t="shared" si="10"/>
        <v>1.3</v>
      </c>
      <c r="AA15" s="147">
        <f t="shared" si="11"/>
        <v>3.5</v>
      </c>
      <c r="AB15" s="167">
        <f t="shared" si="12"/>
        <v>3.7</v>
      </c>
    </row>
    <row r="16" spans="1:28" x14ac:dyDescent="0.35">
      <c r="A16" s="169" t="str">
        <f>'Crisis Indicator Data'!A13</f>
        <v>Chronic Food Security Crisis in Bangladesh</v>
      </c>
      <c r="B16" s="170" t="str">
        <f>'Crisis Indicator Data'!B13</f>
        <v>Food Security,Socio-political,Cyclone,Floods,Other seasonal event</v>
      </c>
      <c r="C16" s="170" t="str">
        <f>'Crisis Indicator Data'!C13</f>
        <v>BGD012</v>
      </c>
      <c r="D16" s="170" t="str">
        <f>'Crisis Indicator Data'!D13</f>
        <v>Bangladesh</v>
      </c>
      <c r="E16" s="171" t="str">
        <f>'Crisis Indicator Data'!E13</f>
        <v>BGD</v>
      </c>
      <c r="F16" s="168">
        <f>IF('Crisis Indicator Data'!F13="x","x",IF(LOG('Crisis Indicator Data'!F13)&lt;F$4,0,IF(LOG('Crisis Indicator Data'!F13)&gt;F$3,5,ROUND(5-(F$3-LOG('Crisis Indicator Data'!F13))/(F$3-F$4)*5,1))))</f>
        <v>3.6</v>
      </c>
      <c r="G16" s="165">
        <f>IF('Crisis Indicator Data'!F13="x","x",IF(LEN(E16)&gt;3,('Crisis Indicator Data'!F13/VLOOKUP('Impact of the crisis'!$C16,'Regional Crises'!$B$1:$R$66,4,FALSE)),'Crisis Indicator Data'!F13/VLOOKUP('Impact of the crisis'!$E16,'Country Indicator Data'!$B$4:$P$300,15,FALSE)))</f>
        <v>1.1336713528462778</v>
      </c>
      <c r="H16" s="147">
        <f t="shared" si="0"/>
        <v>5</v>
      </c>
      <c r="I16" s="147">
        <f t="shared" si="1"/>
        <v>4.3</v>
      </c>
      <c r="J16" s="147">
        <f>IF('Crisis Indicator Data'!G13="x","x",IF(LOG('Crisis Indicator Data'!G13)&lt;J$4,0,IF(LOG('Crisis Indicator Data'!G13)&gt;J$3,5,ROUND(5-(J$3-LOG('Crisis Indicator Data'!G13))/(J$3-J$4)*5,1))))</f>
        <v>5</v>
      </c>
      <c r="K16" s="165">
        <f>IF('Crisis Indicator Data'!G13="x","x",IF(LEN(E16)&gt;3,('Crisis Indicator Data'!G13/VLOOKUP('Impact of the crisis'!$C16,'Regional Crises'!$B$1:$R$66,5,FALSE)),'Crisis Indicator Data'!G13/VLOOKUP('Impact of the crisis'!$E16,'Country Indicator Data'!$B$4:$P$300,14,FALSE)))</f>
        <v>0.99102553595054388</v>
      </c>
      <c r="L16" s="147">
        <f t="shared" si="2"/>
        <v>5</v>
      </c>
      <c r="M16" s="147">
        <f t="shared" si="3"/>
        <v>5</v>
      </c>
      <c r="N16" s="147">
        <f t="shared" si="4"/>
        <v>4.7</v>
      </c>
      <c r="O16" s="147">
        <f>IF('Crisis Indicator Data'!H13="x","x",IF('Crisis Indicator Data'!H13=0,0,IF(LOG('Crisis Indicator Data'!H13)&lt;O$4,0,IF(LOG('Crisis Indicator Data'!H13)&gt;O$3,5,ROUND(5-(O$3-LOG('Crisis Indicator Data'!H13))/(O$3-O$4)*5,1)))))</f>
        <v>5</v>
      </c>
      <c r="P16" s="165">
        <f>IF('Crisis Indicator Data'!H13="x","x",'Crisis Indicator Data'!H13/'Crisis Indicator Data'!G13)</f>
        <v>0.58633665120949874</v>
      </c>
      <c r="Q16" s="147">
        <f t="shared" si="5"/>
        <v>2.9</v>
      </c>
      <c r="R16" s="147">
        <f t="shared" si="6"/>
        <v>3.95</v>
      </c>
      <c r="S16" s="147">
        <f>IF('Crisis Indicator Data'!I13="x","x",IF('Crisis Indicator Data'!I13=0,0,IF(LOG('Crisis Indicator Data'!I13)&lt;S$4,0,IF(LOG('Crisis Indicator Data'!I13)&gt;S$3,5,ROUND(5-(S$3-LOG('Crisis Indicator Data'!I13))/(S$3-S$4)*5,1)))))</f>
        <v>0</v>
      </c>
      <c r="T16" s="165">
        <f>IF('Crisis Indicator Data'!H13="x","x",IF('Crisis Indicator Data'!I13="x","x",'Crisis Indicator Data'!I13/'Crisis Indicator Data'!H13))</f>
        <v>0</v>
      </c>
      <c r="U16" s="147">
        <f t="shared" si="7"/>
        <v>0</v>
      </c>
      <c r="V16" s="147">
        <f t="shared" si="8"/>
        <v>0</v>
      </c>
      <c r="W16" s="147">
        <f>IF('Crisis Indicator Data'!L13="x","x",IF('Crisis Indicator Data'!L13=0,0,IF(LOG('Crisis Indicator Data'!L13)&lt;W$4,0,IF(LOG('Crisis Indicator Data'!L13)&gt;W$3,5,ROUND(5-(W$3-LOG('Crisis Indicator Data'!L13))/(W$3-W$4)*5,1)))))</f>
        <v>0</v>
      </c>
      <c r="X16" s="166">
        <f>IF(OR('Crisis Indicator Data'!L13="x",'Crisis Indicator Data'!H13="x"),"x",'Crisis Indicator Data'!L13/'Crisis Indicator Data'!H13)</f>
        <v>0</v>
      </c>
      <c r="Y16" s="147">
        <f t="shared" si="9"/>
        <v>0</v>
      </c>
      <c r="Z16" s="147">
        <f t="shared" si="10"/>
        <v>0</v>
      </c>
      <c r="AA16" s="147">
        <f t="shared" si="11"/>
        <v>0</v>
      </c>
      <c r="AB16" s="167">
        <f t="shared" si="12"/>
        <v>2.5</v>
      </c>
    </row>
    <row r="17" spans="1:28" x14ac:dyDescent="0.35">
      <c r="A17" s="169" t="str">
        <f>'Crisis Indicator Data'!A14</f>
        <v>Cyclone Remal</v>
      </c>
      <c r="B17" s="170" t="str">
        <f>'Crisis Indicator Data'!B14</f>
        <v>Cyclone,Floods</v>
      </c>
      <c r="C17" s="170" t="str">
        <f>'Crisis Indicator Data'!C14</f>
        <v>BGD013</v>
      </c>
      <c r="D17" s="170" t="str">
        <f>'Crisis Indicator Data'!D14</f>
        <v>Bangladesh</v>
      </c>
      <c r="E17" s="171" t="str">
        <f>'Crisis Indicator Data'!E14</f>
        <v>BGD</v>
      </c>
      <c r="F17" s="168">
        <f>IF('Crisis Indicator Data'!F14="x","x",IF(LOG('Crisis Indicator Data'!F14)&lt;F$4,0,IF(LOG('Crisis Indicator Data'!F14)&gt;F$3,5,ROUND(5-(F$3-LOG('Crisis Indicator Data'!F14))/(F$3-F$4)*5,1))))</f>
        <v>2.7</v>
      </c>
      <c r="G17" s="165">
        <f>IF('Crisis Indicator Data'!F14="x","x",IF(LEN(E17)&gt;3,('Crisis Indicator Data'!F14/VLOOKUP('Impact of the crisis'!$C17,'Regional Crises'!$B$1:$R$66,4,FALSE)),'Crisis Indicator Data'!F14/VLOOKUP('Impact of the crisis'!$E17,'Country Indicator Data'!$B$4:$P$300,15,FALSE)))</f>
        <v>0.33313175078743185</v>
      </c>
      <c r="H17" s="147">
        <f t="shared" si="0"/>
        <v>1.6</v>
      </c>
      <c r="I17" s="147">
        <f t="shared" si="1"/>
        <v>2.1500000000000004</v>
      </c>
      <c r="J17" s="147">
        <f>IF('Crisis Indicator Data'!G14="x","x",IF(LOG('Crisis Indicator Data'!G14)&lt;J$4,0,IF(LOG('Crisis Indicator Data'!G14)&gt;J$3,5,ROUND(5-(J$3-LOG('Crisis Indicator Data'!G14))/(J$3-J$4)*5,1))))</f>
        <v>5</v>
      </c>
      <c r="K17" s="165">
        <f>IF('Crisis Indicator Data'!G14="x","x",IF(LEN(E17)&gt;3,('Crisis Indicator Data'!G14/VLOOKUP('Impact of the crisis'!$C17,'Regional Crises'!$B$1:$R$66,5,FALSE)),'Crisis Indicator Data'!G14/VLOOKUP('Impact of the crisis'!$E17,'Country Indicator Data'!$B$4:$P$300,14,FALSE)))</f>
        <v>0.25649521713168399</v>
      </c>
      <c r="L17" s="147">
        <f t="shared" si="2"/>
        <v>1.2</v>
      </c>
      <c r="M17" s="147">
        <f t="shared" si="3"/>
        <v>3.1</v>
      </c>
      <c r="N17" s="147">
        <f t="shared" si="4"/>
        <v>2.7</v>
      </c>
      <c r="O17" s="147">
        <f>IF('Crisis Indicator Data'!H14="x","x",IF('Crisis Indicator Data'!H14=0,0,IF(LOG('Crisis Indicator Data'!H14)&lt;O$4,0,IF(LOG('Crisis Indicator Data'!H14)&gt;O$3,5,ROUND(5-(O$3-LOG('Crisis Indicator Data'!H14))/(O$3-O$4)*5,1)))))</f>
        <v>3.6</v>
      </c>
      <c r="P17" s="165">
        <f>IF('Crisis Indicator Data'!H14="x","x",'Crisis Indicator Data'!H14/'Crisis Indicator Data'!G14)</f>
        <v>0.10498927283516685</v>
      </c>
      <c r="Q17" s="147">
        <f t="shared" si="5"/>
        <v>0.5</v>
      </c>
      <c r="R17" s="147">
        <f t="shared" si="6"/>
        <v>2.0499999999999998</v>
      </c>
      <c r="S17" s="147">
        <f>IF('Crisis Indicator Data'!I14="x","x",IF('Crisis Indicator Data'!I14=0,0,IF(LOG('Crisis Indicator Data'!I14)&lt;S$4,0,IF(LOG('Crisis Indicator Data'!I14)&gt;S$3,5,ROUND(5-(S$3-LOG('Crisis Indicator Data'!I14))/(S$3-S$4)*5,1)))))</f>
        <v>3.5</v>
      </c>
      <c r="T17" s="165">
        <f>IF('Crisis Indicator Data'!H14="x","x",IF('Crisis Indicator Data'!I14="x","x",'Crisis Indicator Data'!I14/'Crisis Indicator Data'!H14))</f>
        <v>6.0434782608695649E-2</v>
      </c>
      <c r="U17" s="147">
        <f t="shared" si="7"/>
        <v>2</v>
      </c>
      <c r="V17" s="147">
        <f t="shared" si="8"/>
        <v>2.8</v>
      </c>
      <c r="W17" s="147">
        <f>IF('Crisis Indicator Data'!L14="x","x",IF('Crisis Indicator Data'!L14=0,0,IF(LOG('Crisis Indicator Data'!L14)&lt;W$4,0,IF(LOG('Crisis Indicator Data'!L14)&gt;W$3,5,ROUND(5-(W$3-LOG('Crisis Indicator Data'!L14))/(W$3-W$4)*5,1)))))</f>
        <v>1.7</v>
      </c>
      <c r="X17" s="166">
        <f>IF(OR('Crisis Indicator Data'!L14="x",'Crisis Indicator Data'!H14="x"),"x",'Crisis Indicator Data'!L14/'Crisis Indicator Data'!H14)</f>
        <v>3.4782608695652175E-6</v>
      </c>
      <c r="Y17" s="147">
        <f t="shared" si="9"/>
        <v>0.2</v>
      </c>
      <c r="Z17" s="147">
        <f t="shared" si="10"/>
        <v>1</v>
      </c>
      <c r="AA17" s="147">
        <f t="shared" si="11"/>
        <v>2</v>
      </c>
      <c r="AB17" s="167">
        <f t="shared" si="12"/>
        <v>2</v>
      </c>
    </row>
    <row r="18" spans="1:28" x14ac:dyDescent="0.35">
      <c r="A18" s="169" t="str">
        <f>'Crisis Indicator Data'!A15</f>
        <v>2024 Monsoon Floods in Bangladesh</v>
      </c>
      <c r="B18" s="170" t="str">
        <f>'Crisis Indicator Data'!B15</f>
        <v>Floods</v>
      </c>
      <c r="C18" s="170" t="str">
        <f>'Crisis Indicator Data'!C15</f>
        <v>BGD014</v>
      </c>
      <c r="D18" s="170" t="str">
        <f>'Crisis Indicator Data'!D15</f>
        <v>Bangladesh</v>
      </c>
      <c r="E18" s="171" t="str">
        <f>'Crisis Indicator Data'!E15</f>
        <v>BGD</v>
      </c>
      <c r="F18" s="168">
        <f>IF('Crisis Indicator Data'!F15="x","x",IF(LOG('Crisis Indicator Data'!F15)&lt;F$4,0,IF(LOG('Crisis Indicator Data'!F15)&gt;F$3,5,ROUND(5-(F$3-LOG('Crisis Indicator Data'!F15))/(F$3-F$4)*5,1))))</f>
        <v>2.9</v>
      </c>
      <c r="G18" s="165">
        <f>IF('Crisis Indicator Data'!F15="x","x",IF(LEN(E18)&gt;3,('Crisis Indicator Data'!F15/VLOOKUP('Impact of the crisis'!$C18,'Regional Crises'!$B$1:$R$66,4,FALSE)),'Crisis Indicator Data'!F15/VLOOKUP('Impact of the crisis'!$E18,'Country Indicator Data'!$B$4:$P$300,15,FALSE)))</f>
        <v>0.44615502804025503</v>
      </c>
      <c r="H18" s="147">
        <f t="shared" si="0"/>
        <v>2.2000000000000002</v>
      </c>
      <c r="I18" s="147">
        <f t="shared" si="1"/>
        <v>2.5499999999999998</v>
      </c>
      <c r="J18" s="147">
        <f>IF('Crisis Indicator Data'!G15="x","x",IF(LOG('Crisis Indicator Data'!G15)&lt;J$4,0,IF(LOG('Crisis Indicator Data'!G15)&gt;J$3,5,ROUND(5-(J$3-LOG('Crisis Indicator Data'!G15))/(J$3-J$4)*5,1))))</f>
        <v>5</v>
      </c>
      <c r="K18" s="165">
        <f>IF('Crisis Indicator Data'!G15="x","x",IF(LEN(E18)&gt;3,('Crisis Indicator Data'!G15/VLOOKUP('Impact of the crisis'!$C18,'Regional Crises'!$B$1:$R$66,5,FALSE)),'Crisis Indicator Data'!G15/VLOOKUP('Impact of the crisis'!$E18,'Country Indicator Data'!$B$4:$P$300,14,FALSE)))</f>
        <v>0.37621913381493755</v>
      </c>
      <c r="L18" s="147">
        <f t="shared" si="2"/>
        <v>1.8</v>
      </c>
      <c r="M18" s="147">
        <f t="shared" si="3"/>
        <v>3.4</v>
      </c>
      <c r="N18" s="147">
        <f t="shared" si="4"/>
        <v>3</v>
      </c>
      <c r="O18" s="147">
        <f>IF('Crisis Indicator Data'!H15="x","x",IF('Crisis Indicator Data'!H15=0,0,IF(LOG('Crisis Indicator Data'!H15)&lt;O$4,0,IF(LOG('Crisis Indicator Data'!H15)&gt;O$3,5,ROUND(5-(O$3-LOG('Crisis Indicator Data'!H15))/(O$3-O$4)*5,1)))))</f>
        <v>4</v>
      </c>
      <c r="P18" s="165">
        <f>IF('Crisis Indicator Data'!H15="x","x",'Crisis Indicator Data'!H15/'Crisis Indicator Data'!G15)</f>
        <v>0.12370652765891231</v>
      </c>
      <c r="Q18" s="147">
        <f t="shared" si="5"/>
        <v>0.6</v>
      </c>
      <c r="R18" s="147">
        <f t="shared" si="6"/>
        <v>2.2999999999999998</v>
      </c>
      <c r="S18" s="147">
        <f>IF('Crisis Indicator Data'!I15="x","x",IF('Crisis Indicator Data'!I15=0,0,IF(LOG('Crisis Indicator Data'!I15)&lt;S$4,0,IF(LOG('Crisis Indicator Data'!I15)&gt;S$3,5,ROUND(5-(S$3-LOG('Crisis Indicator Data'!I15))/(S$3-S$4)*5,1)))))</f>
        <v>3.9</v>
      </c>
      <c r="T18" s="165">
        <f>IF('Crisis Indicator Data'!H15="x","x",IF('Crisis Indicator Data'!I15="x","x",'Crisis Indicator Data'!I15/'Crisis Indicator Data'!H15))</f>
        <v>6.8553459119496854E-2</v>
      </c>
      <c r="U18" s="147">
        <f t="shared" si="7"/>
        <v>2.2999999999999998</v>
      </c>
      <c r="V18" s="147">
        <f t="shared" si="8"/>
        <v>3.1</v>
      </c>
      <c r="W18" s="147">
        <f>IF('Crisis Indicator Data'!L15="x","x",IF('Crisis Indicator Data'!L15=0,0,IF(LOG('Crisis Indicator Data'!L15)&lt;W$4,0,IF(LOG('Crisis Indicator Data'!L15)&gt;W$3,5,ROUND(5-(W$3-LOG('Crisis Indicator Data'!L15))/(W$3-W$4)*5,1)))))</f>
        <v>2.1</v>
      </c>
      <c r="X18" s="166">
        <f>IF(OR('Crisis Indicator Data'!L15="x",'Crisis Indicator Data'!H15="x"),"x",'Crisis Indicator Data'!L15/'Crisis Indicator Data'!H15)</f>
        <v>3.522012578616352E-6</v>
      </c>
      <c r="Y18" s="147">
        <f t="shared" si="9"/>
        <v>0.2</v>
      </c>
      <c r="Z18" s="147">
        <f t="shared" si="10"/>
        <v>1.2</v>
      </c>
      <c r="AA18" s="147">
        <f t="shared" si="11"/>
        <v>2.2999999999999998</v>
      </c>
      <c r="AB18" s="167">
        <f t="shared" si="12"/>
        <v>2.2999999999999998</v>
      </c>
    </row>
    <row r="19" spans="1:28" x14ac:dyDescent="0.35">
      <c r="A19" s="169" t="str">
        <f>'Crisis Indicator Data'!A16</f>
        <v>Displacement from Russia-Ukraine conflict in Bulgaria</v>
      </c>
      <c r="B19" s="170" t="str">
        <f>'Crisis Indicator Data'!B16</f>
        <v>Conflict,Displacement</v>
      </c>
      <c r="C19" s="170" t="str">
        <f>'Crisis Indicator Data'!C16</f>
        <v>BGR002</v>
      </c>
      <c r="D19" s="170" t="str">
        <f>'Crisis Indicator Data'!D16</f>
        <v>Bulgaria</v>
      </c>
      <c r="E19" s="171" t="str">
        <f>'Crisis Indicator Data'!E16</f>
        <v>BGR</v>
      </c>
      <c r="F19" s="168">
        <f>IF('Crisis Indicator Data'!F16="x","x",IF(LOG('Crisis Indicator Data'!F16)&lt;F$4,0,IF(LOG('Crisis Indicator Data'!F16)&gt;F$3,5,ROUND(5-(F$3-LOG('Crisis Indicator Data'!F16))/(F$3-F$4)*5,1))))</f>
        <v>3.4</v>
      </c>
      <c r="G19" s="165">
        <f>IF('Crisis Indicator Data'!F16="x","x",IF(LEN(E19)&gt;3,('Crisis Indicator Data'!F16/VLOOKUP('Impact of the crisis'!$C19,'Regional Crises'!$B$1:$R$66,4,FALSE)),'Crisis Indicator Data'!F16/VLOOKUP('Impact of the crisis'!$E19,'Country Indicator Data'!$B$4:$P$300,15,FALSE)))</f>
        <v>1</v>
      </c>
      <c r="H19" s="147">
        <f t="shared" si="0"/>
        <v>5</v>
      </c>
      <c r="I19" s="147">
        <f t="shared" si="1"/>
        <v>4.2</v>
      </c>
      <c r="J19" s="147">
        <f>IF('Crisis Indicator Data'!G16="x","x",IF(LOG('Crisis Indicator Data'!G16)&lt;J$4,0,IF(LOG('Crisis Indicator Data'!G16)&gt;J$3,5,ROUND(5-(J$3-LOG('Crisis Indicator Data'!G16))/(J$3-J$4)*5,1))))</f>
        <v>2.7</v>
      </c>
      <c r="K19" s="165">
        <f>IF('Crisis Indicator Data'!G16="x","x",IF(LEN(E19)&gt;3,('Crisis Indicator Data'!G16/VLOOKUP('Impact of the crisis'!$C19,'Regional Crises'!$B$1:$R$66,5,FALSE)),'Crisis Indicator Data'!G16/VLOOKUP('Impact of the crisis'!$E19,'Country Indicator Data'!$B$4:$P$300,14,FALSE)))</f>
        <v>1</v>
      </c>
      <c r="L19" s="147">
        <f t="shared" si="2"/>
        <v>5</v>
      </c>
      <c r="M19" s="147">
        <f t="shared" si="3"/>
        <v>3.85</v>
      </c>
      <c r="N19" s="147">
        <f t="shared" si="4"/>
        <v>4</v>
      </c>
      <c r="O19" s="147">
        <f>IF('Crisis Indicator Data'!H16="x","x",IF('Crisis Indicator Data'!H16=0,0,IF(LOG('Crisis Indicator Data'!H16)&lt;O$4,0,IF(LOG('Crisis Indicator Data'!H16)&gt;O$3,5,ROUND(5-(O$3-LOG('Crisis Indicator Data'!H16))/(O$3-O$4)*5,1)))))</f>
        <v>0.5</v>
      </c>
      <c r="P19" s="165">
        <f>IF('Crisis Indicator Data'!H16="x","x",'Crisis Indicator Data'!H16/'Crisis Indicator Data'!G16)</f>
        <v>9.3457943925233638E-3</v>
      </c>
      <c r="Q19" s="147">
        <f t="shared" si="5"/>
        <v>0</v>
      </c>
      <c r="R19" s="147">
        <f t="shared" si="6"/>
        <v>0.25</v>
      </c>
      <c r="S19" s="147">
        <f>IF('Crisis Indicator Data'!I16="x","x",IF('Crisis Indicator Data'!I16=0,0,IF(LOG('Crisis Indicator Data'!I16)&lt;S$4,0,IF(LOG('Crisis Indicator Data'!I16)&gt;S$3,5,ROUND(5-(S$3-LOG('Crisis Indicator Data'!I16))/(S$3-S$4)*5,1)))))</f>
        <v>2.6</v>
      </c>
      <c r="T19" s="165">
        <f>IF('Crisis Indicator Data'!H16="x","x",IF('Crisis Indicator Data'!I16="x","x",'Crisis Indicator Data'!I16/'Crisis Indicator Data'!H16))</f>
        <v>1</v>
      </c>
      <c r="U19" s="147">
        <f t="shared" si="7"/>
        <v>5</v>
      </c>
      <c r="V19" s="147">
        <f t="shared" si="8"/>
        <v>3.8</v>
      </c>
      <c r="W19" s="147">
        <f>IF('Crisis Indicator Data'!L16="x","x",IF('Crisis Indicator Data'!L16=0,0,IF(LOG('Crisis Indicator Data'!L16)&lt;W$4,0,IF(LOG('Crisis Indicator Data'!L16)&gt;W$3,5,ROUND(5-(W$3-LOG('Crisis Indicator Data'!L16))/(W$3-W$4)*5,1)))))</f>
        <v>0</v>
      </c>
      <c r="X19" s="166">
        <f>IF(OR('Crisis Indicator Data'!L16="x",'Crisis Indicator Data'!H16="x"),"x",'Crisis Indicator Data'!L16/'Crisis Indicator Data'!H16)</f>
        <v>0</v>
      </c>
      <c r="Y19" s="147">
        <f t="shared" si="9"/>
        <v>0</v>
      </c>
      <c r="Z19" s="147">
        <f t="shared" si="10"/>
        <v>0</v>
      </c>
      <c r="AA19" s="147">
        <f t="shared" si="11"/>
        <v>2.2999999999999998</v>
      </c>
      <c r="AB19" s="167">
        <f t="shared" si="12"/>
        <v>1.4</v>
      </c>
    </row>
    <row r="20" spans="1:28" x14ac:dyDescent="0.35">
      <c r="A20" s="169" t="str">
        <f>'Crisis Indicator Data'!A17</f>
        <v>Displacement from Russia-Ukraine conflict in Belarus</v>
      </c>
      <c r="B20" s="170" t="str">
        <f>'Crisis Indicator Data'!B17</f>
        <v>Displacement,Conflict</v>
      </c>
      <c r="C20" s="170" t="str">
        <f>'Crisis Indicator Data'!C17</f>
        <v>BLR002</v>
      </c>
      <c r="D20" s="170" t="str">
        <f>'Crisis Indicator Data'!D17</f>
        <v>Belarus</v>
      </c>
      <c r="E20" s="171" t="str">
        <f>'Crisis Indicator Data'!E17</f>
        <v>BLR</v>
      </c>
      <c r="F20" s="168">
        <f>IF('Crisis Indicator Data'!F17="x","x",IF(LOG('Crisis Indicator Data'!F17)&lt;F$4,0,IF(LOG('Crisis Indicator Data'!F17)&gt;F$3,5,ROUND(5-(F$3-LOG('Crisis Indicator Data'!F17))/(F$3-F$4)*5,1))))</f>
        <v>3.9</v>
      </c>
      <c r="G20" s="165">
        <f>IF('Crisis Indicator Data'!F17="x","x",IF(LEN(E20)&gt;3,('Crisis Indicator Data'!F17/VLOOKUP('Impact of the crisis'!$C20,'Regional Crises'!$B$1:$R$66,4,FALSE)),'Crisis Indicator Data'!F17/VLOOKUP('Impact of the crisis'!$E20,'Country Indicator Data'!$B$4:$P$300,15,FALSE)))</f>
        <v>1.0228233555062822</v>
      </c>
      <c r="H20" s="147">
        <f t="shared" si="0"/>
        <v>5</v>
      </c>
      <c r="I20" s="147">
        <f t="shared" si="1"/>
        <v>4.45</v>
      </c>
      <c r="J20" s="147">
        <f>IF('Crisis Indicator Data'!G17="x","x",IF(LOG('Crisis Indicator Data'!G17)&lt;J$4,0,IF(LOG('Crisis Indicator Data'!G17)&gt;J$3,5,ROUND(5-(J$3-LOG('Crisis Indicator Data'!G17))/(J$3-J$4)*5,1))))</f>
        <v>3.2</v>
      </c>
      <c r="K20" s="165">
        <f>IF('Crisis Indicator Data'!G17="x","x",IF(LEN(E20)&gt;3,('Crisis Indicator Data'!G17/VLOOKUP('Impact of the crisis'!$C20,'Regional Crises'!$B$1:$R$66,5,FALSE)),'Crisis Indicator Data'!G17/VLOOKUP('Impact of the crisis'!$E20,'Country Indicator Data'!$B$4:$P$300,14,FALSE)))</f>
        <v>1</v>
      </c>
      <c r="L20" s="147">
        <f t="shared" si="2"/>
        <v>5</v>
      </c>
      <c r="M20" s="147">
        <f t="shared" si="3"/>
        <v>4.0999999999999996</v>
      </c>
      <c r="N20" s="147">
        <f t="shared" si="4"/>
        <v>4.3</v>
      </c>
      <c r="O20" s="147">
        <f>IF('Crisis Indicator Data'!H17="x","x",IF('Crisis Indicator Data'!H17=0,0,IF(LOG('Crisis Indicator Data'!H17)&lt;O$4,0,IF(LOG('Crisis Indicator Data'!H17)&gt;O$3,5,ROUND(5-(O$3-LOG('Crisis Indicator Data'!H17))/(O$3-O$4)*5,1)))))</f>
        <v>0.3</v>
      </c>
      <c r="P20" s="165">
        <f>IF('Crisis Indicator Data'!H17="x","x",'Crisis Indicator Data'!H17/'Crisis Indicator Data'!G17)</f>
        <v>5.4962819269317818E-3</v>
      </c>
      <c r="Q20" s="147">
        <f t="shared" si="5"/>
        <v>0</v>
      </c>
      <c r="R20" s="147">
        <f t="shared" si="6"/>
        <v>0.15</v>
      </c>
      <c r="S20" s="147">
        <f>IF('Crisis Indicator Data'!I17="x","x",IF('Crisis Indicator Data'!I17=0,0,IF(LOG('Crisis Indicator Data'!I17)&lt;S$4,0,IF(LOG('Crisis Indicator Data'!I17)&gt;S$3,5,ROUND(5-(S$3-LOG('Crisis Indicator Data'!I17))/(S$3-S$4)*5,1)))))</f>
        <v>2.4</v>
      </c>
      <c r="T20" s="165">
        <f>IF('Crisis Indicator Data'!H17="x","x",IF('Crisis Indicator Data'!I17="x","x",'Crisis Indicator Data'!I17/'Crisis Indicator Data'!H17))</f>
        <v>1</v>
      </c>
      <c r="U20" s="147">
        <f t="shared" si="7"/>
        <v>5</v>
      </c>
      <c r="V20" s="147">
        <f t="shared" si="8"/>
        <v>3.7</v>
      </c>
      <c r="W20" s="147">
        <f>IF('Crisis Indicator Data'!L17="x","x",IF('Crisis Indicator Data'!L17=0,0,IF(LOG('Crisis Indicator Data'!L17)&lt;W$4,0,IF(LOG('Crisis Indicator Data'!L17)&gt;W$3,5,ROUND(5-(W$3-LOG('Crisis Indicator Data'!L17))/(W$3-W$4)*5,1)))))</f>
        <v>0</v>
      </c>
      <c r="X20" s="166">
        <f>IF(OR('Crisis Indicator Data'!L17="x",'Crisis Indicator Data'!H17="x"),"x",'Crisis Indicator Data'!L17/'Crisis Indicator Data'!H17)</f>
        <v>0</v>
      </c>
      <c r="Y20" s="147">
        <f t="shared" si="9"/>
        <v>0</v>
      </c>
      <c r="Z20" s="147">
        <f t="shared" si="10"/>
        <v>0</v>
      </c>
      <c r="AA20" s="147">
        <f t="shared" si="11"/>
        <v>2.2999999999999998</v>
      </c>
      <c r="AB20" s="167">
        <f t="shared" si="12"/>
        <v>1.3</v>
      </c>
    </row>
    <row r="21" spans="1:28" x14ac:dyDescent="0.35">
      <c r="A21" s="169" t="str">
        <f>'Crisis Indicator Data'!A18</f>
        <v>Country level Brazil</v>
      </c>
      <c r="B21" s="170" t="str">
        <f>'Crisis Indicator Data'!B18</f>
        <v>Displacement,Floods</v>
      </c>
      <c r="C21" s="170" t="str">
        <f>'Crisis Indicator Data'!C18</f>
        <v>BRA001</v>
      </c>
      <c r="D21" s="170" t="str">
        <f>'Crisis Indicator Data'!D18</f>
        <v>Brazil</v>
      </c>
      <c r="E21" s="171" t="str">
        <f>'Crisis Indicator Data'!E18</f>
        <v>BRA</v>
      </c>
      <c r="F21" s="168">
        <f>IF('Crisis Indicator Data'!F18="x","x",IF(LOG('Crisis Indicator Data'!F18)&lt;F$4,0,IF(LOG('Crisis Indicator Data'!F18)&gt;F$3,5,ROUND(5-(F$3-LOG('Crisis Indicator Data'!F18))/(F$3-F$4)*5,1))))</f>
        <v>5</v>
      </c>
      <c r="G21" s="165">
        <f>IF('Crisis Indicator Data'!F18="x","x",IF(LEN(E21)&gt;3,('Crisis Indicator Data'!F18/VLOOKUP('Impact of the crisis'!$C21,'Regional Crises'!$B$1:$R$66,4,FALSE)),'Crisis Indicator Data'!F18/VLOOKUP('Impact of the crisis'!$E21,'Country Indicator Data'!$B$4:$P$300,15,FALSE)))</f>
        <v>1</v>
      </c>
      <c r="H21" s="147">
        <f t="shared" si="0"/>
        <v>5</v>
      </c>
      <c r="I21" s="147">
        <f t="shared" si="1"/>
        <v>5</v>
      </c>
      <c r="J21" s="147">
        <f>IF('Crisis Indicator Data'!G18="x","x",IF(LOG('Crisis Indicator Data'!G18)&lt;J$4,0,IF(LOG('Crisis Indicator Data'!G18)&gt;J$3,5,ROUND(5-(J$3-LOG('Crisis Indicator Data'!G18))/(J$3-J$4)*5,1))))</f>
        <v>5</v>
      </c>
      <c r="K21" s="165">
        <f>IF('Crisis Indicator Data'!G18="x","x",IF(LEN(E21)&gt;3,('Crisis Indicator Data'!G18/VLOOKUP('Impact of the crisis'!$C21,'Regional Crises'!$B$1:$R$66,5,FALSE)),'Crisis Indicator Data'!G18/VLOOKUP('Impact of the crisis'!$E21,'Country Indicator Data'!$B$4:$P$300,14,FALSE)))</f>
        <v>0.51006674004820884</v>
      </c>
      <c r="L21" s="147">
        <f t="shared" si="2"/>
        <v>2.5</v>
      </c>
      <c r="M21" s="147">
        <f t="shared" si="3"/>
        <v>3.75</v>
      </c>
      <c r="N21" s="147">
        <f t="shared" si="4"/>
        <v>4.5</v>
      </c>
      <c r="O21" s="147">
        <f>IF('Crisis Indicator Data'!H18="x","x",IF('Crisis Indicator Data'!H18=0,0,IF(LOG('Crisis Indicator Data'!H18)&lt;O$4,0,IF(LOG('Crisis Indicator Data'!H18)&gt;O$3,5,ROUND(5-(O$3-LOG('Crisis Indicator Data'!H18))/(O$3-O$4)*5,1)))))</f>
        <v>2.6</v>
      </c>
      <c r="P21" s="165">
        <f>IF('Crisis Indicator Data'!H18="x","x",'Crisis Indicator Data'!H18/'Crisis Indicator Data'!G18)</f>
        <v>1.0771780303030304E-2</v>
      </c>
      <c r="Q21" s="147">
        <f t="shared" si="5"/>
        <v>0</v>
      </c>
      <c r="R21" s="147">
        <f t="shared" si="6"/>
        <v>1.3</v>
      </c>
      <c r="S21" s="147">
        <f>IF('Crisis Indicator Data'!I18="x","x",IF('Crisis Indicator Data'!I18=0,0,IF(LOG('Crisis Indicator Data'!I18)&lt;S$4,0,IF(LOG('Crisis Indicator Data'!I18)&gt;S$3,5,ROUND(5-(S$3-LOG('Crisis Indicator Data'!I18))/(S$3-S$4)*5,1)))))</f>
        <v>3.9</v>
      </c>
      <c r="T21" s="165">
        <f>IF('Crisis Indicator Data'!H18="x","x",IF('Crisis Indicator Data'!I18="x","x",'Crisis Indicator Data'!I18/'Crisis Indicator Data'!H18))</f>
        <v>0.48013524936601859</v>
      </c>
      <c r="U21" s="147">
        <f t="shared" si="7"/>
        <v>5</v>
      </c>
      <c r="V21" s="147">
        <f t="shared" si="8"/>
        <v>4.5</v>
      </c>
      <c r="W21" s="147">
        <f>IF('Crisis Indicator Data'!L18="x","x",IF('Crisis Indicator Data'!L18=0,0,IF(LOG('Crisis Indicator Data'!L18)&lt;W$4,0,IF(LOG('Crisis Indicator Data'!L18)&gt;W$3,5,ROUND(5-(W$3-LOG('Crisis Indicator Data'!L18))/(W$3-W$4)*5,1)))))</f>
        <v>0</v>
      </c>
      <c r="X21" s="166">
        <f>IF(OR('Crisis Indicator Data'!L18="x",'Crisis Indicator Data'!H18="x"),"x",'Crisis Indicator Data'!L18/'Crisis Indicator Data'!H18)</f>
        <v>0</v>
      </c>
      <c r="Y21" s="147">
        <f t="shared" si="9"/>
        <v>0</v>
      </c>
      <c r="Z21" s="147">
        <f t="shared" si="10"/>
        <v>0</v>
      </c>
      <c r="AA21" s="147">
        <f t="shared" si="11"/>
        <v>2.9</v>
      </c>
      <c r="AB21" s="167">
        <f t="shared" si="12"/>
        <v>2.2000000000000002</v>
      </c>
    </row>
    <row r="22" spans="1:28" x14ac:dyDescent="0.35">
      <c r="A22" s="169" t="str">
        <f>'Crisis Indicator Data'!A19</f>
        <v>Venezuela displacement in Brazil</v>
      </c>
      <c r="B22" s="170" t="str">
        <f>'Crisis Indicator Data'!B19</f>
        <v>Displacement</v>
      </c>
      <c r="C22" s="170" t="str">
        <f>'Crisis Indicator Data'!C19</f>
        <v>BRA002</v>
      </c>
      <c r="D22" s="170" t="str">
        <f>'Crisis Indicator Data'!D19</f>
        <v>Brazil</v>
      </c>
      <c r="E22" s="171" t="str">
        <f>'Crisis Indicator Data'!E19</f>
        <v>BRA</v>
      </c>
      <c r="F22" s="168">
        <f>IF('Crisis Indicator Data'!F19="x","x",IF(LOG('Crisis Indicator Data'!F19)&lt;F$4,0,IF(LOG('Crisis Indicator Data'!F19)&gt;F$3,5,ROUND(5-(F$3-LOG('Crisis Indicator Data'!F19))/(F$3-F$4)*5,1))))</f>
        <v>5</v>
      </c>
      <c r="G22" s="165">
        <f>IF('Crisis Indicator Data'!F19="x","x",IF(LEN(E22)&gt;3,('Crisis Indicator Data'!F19/VLOOKUP('Impact of the crisis'!$C22,'Regional Crises'!$B$1:$R$66,4,FALSE)),'Crisis Indicator Data'!F19/VLOOKUP('Impact of the crisis'!$E22,'Country Indicator Data'!$B$4:$P$300,15,FALSE)))</f>
        <v>0.53776510084779627</v>
      </c>
      <c r="H22" s="147">
        <f t="shared" si="0"/>
        <v>2.6</v>
      </c>
      <c r="I22" s="147">
        <f t="shared" si="1"/>
        <v>3.8</v>
      </c>
      <c r="J22" s="147">
        <f>IF('Crisis Indicator Data'!G19="x","x",IF(LOG('Crisis Indicator Data'!G19)&lt;J$4,0,IF(LOG('Crisis Indicator Data'!G19)&gt;J$3,5,ROUND(5-(J$3-LOG('Crisis Indicator Data'!G19))/(J$3-J$4)*5,1))))</f>
        <v>5</v>
      </c>
      <c r="K22" s="165">
        <f>IF('Crisis Indicator Data'!G19="x","x",IF(LEN(E22)&gt;3,('Crisis Indicator Data'!G19/VLOOKUP('Impact of the crisis'!$C22,'Regional Crises'!$B$1:$R$66,5,FALSE)),'Crisis Indicator Data'!G19/VLOOKUP('Impact of the crisis'!$E22,'Country Indicator Data'!$B$4:$P$300,14,FALSE)))</f>
        <v>0.49176315410588306</v>
      </c>
      <c r="L22" s="147">
        <f t="shared" si="2"/>
        <v>2.4</v>
      </c>
      <c r="M22" s="147">
        <f t="shared" si="3"/>
        <v>3.7</v>
      </c>
      <c r="N22" s="147">
        <f t="shared" si="4"/>
        <v>3.8</v>
      </c>
      <c r="O22" s="147">
        <f>IF('Crisis Indicator Data'!H19="x","x",IF('Crisis Indicator Data'!H19=0,0,IF(LOG('Crisis Indicator Data'!H19)&lt;O$4,0,IF(LOG('Crisis Indicator Data'!H19)&gt;O$3,5,ROUND(5-(O$3-LOG('Crisis Indicator Data'!H19))/(O$3-O$4)*5,1)))))</f>
        <v>2.1</v>
      </c>
      <c r="P22" s="165">
        <f>IF('Crisis Indicator Data'!H19="x","x",'Crisis Indicator Data'!H19/'Crisis Indicator Data'!G19)</f>
        <v>5.506077462859949E-3</v>
      </c>
      <c r="Q22" s="147">
        <f t="shared" si="5"/>
        <v>0</v>
      </c>
      <c r="R22" s="147">
        <f t="shared" si="6"/>
        <v>1.05</v>
      </c>
      <c r="S22" s="147">
        <f>IF('Crisis Indicator Data'!I19="x","x",IF('Crisis Indicator Data'!I19=0,0,IF(LOG('Crisis Indicator Data'!I19)&lt;S$4,0,IF(LOG('Crisis Indicator Data'!I19)&gt;S$3,5,ROUND(5-(S$3-LOG('Crisis Indicator Data'!I19))/(S$3-S$4)*5,1)))))</f>
        <v>3.9</v>
      </c>
      <c r="T22" s="165">
        <f>IF('Crisis Indicator Data'!H19="x","x",IF('Crisis Indicator Data'!I19="x","x",'Crisis Indicator Data'!I19/'Crisis Indicator Data'!H19))</f>
        <v>0.97427101200686106</v>
      </c>
      <c r="U22" s="147">
        <f t="shared" si="7"/>
        <v>5</v>
      </c>
      <c r="V22" s="147">
        <f t="shared" si="8"/>
        <v>4.5</v>
      </c>
      <c r="W22" s="147">
        <f>IF('Crisis Indicator Data'!L19="x","x",IF('Crisis Indicator Data'!L19=0,0,IF(LOG('Crisis Indicator Data'!L19)&lt;W$4,0,IF(LOG('Crisis Indicator Data'!L19)&gt;W$3,5,ROUND(5-(W$3-LOG('Crisis Indicator Data'!L19))/(W$3-W$4)*5,1)))))</f>
        <v>0</v>
      </c>
      <c r="X22" s="166">
        <f>IF(OR('Crisis Indicator Data'!L19="x",'Crisis Indicator Data'!H19="x"),"x",'Crisis Indicator Data'!L19/'Crisis Indicator Data'!H19)</f>
        <v>0</v>
      </c>
      <c r="Y22" s="147">
        <f t="shared" si="9"/>
        <v>0</v>
      </c>
      <c r="Z22" s="147">
        <f t="shared" si="10"/>
        <v>0</v>
      </c>
      <c r="AA22" s="147">
        <f t="shared" si="11"/>
        <v>2.9</v>
      </c>
      <c r="AB22" s="167">
        <f t="shared" si="12"/>
        <v>2.1</v>
      </c>
    </row>
    <row r="23" spans="1:28" x14ac:dyDescent="0.35">
      <c r="A23" s="169" t="str">
        <f>'Crisis Indicator Data'!A20</f>
        <v>Drought in the Amazonas</v>
      </c>
      <c r="B23" s="170" t="str">
        <f>'Crisis Indicator Data'!B20</f>
        <v>Drought</v>
      </c>
      <c r="C23" s="170" t="str">
        <f>'Crisis Indicator Data'!C20</f>
        <v>BRA004</v>
      </c>
      <c r="D23" s="170" t="str">
        <f>'Crisis Indicator Data'!D20</f>
        <v>Brazil</v>
      </c>
      <c r="E23" s="171" t="str">
        <f>'Crisis Indicator Data'!E20</f>
        <v>BRA</v>
      </c>
      <c r="F23" s="168">
        <f>IF('Crisis Indicator Data'!F20="x","x",IF(LOG('Crisis Indicator Data'!F20)&lt;F$4,0,IF(LOG('Crisis Indicator Data'!F20)&gt;F$3,5,ROUND(5-(F$3-LOG('Crisis Indicator Data'!F20))/(F$3-F$4)*5,1))))</f>
        <v>5</v>
      </c>
      <c r="G23" s="165">
        <f>IF('Crisis Indicator Data'!F20="x","x",IF(LEN(E23)&gt;3,('Crisis Indicator Data'!F20/VLOOKUP('Impact of the crisis'!$C23,'Regional Crises'!$B$1:$R$66,4,FALSE)),'Crisis Indicator Data'!F20/VLOOKUP('Impact of the crisis'!$E23,'Country Indicator Data'!$B$4:$P$300,15,FALSE)))</f>
        <v>0.18655538193904386</v>
      </c>
      <c r="H23" s="147">
        <f t="shared" si="0"/>
        <v>0.8</v>
      </c>
      <c r="I23" s="147">
        <f t="shared" si="1"/>
        <v>2.9</v>
      </c>
      <c r="J23" s="147">
        <f>IF('Crisis Indicator Data'!G20="x","x",IF(LOG('Crisis Indicator Data'!G20)&lt;J$4,0,IF(LOG('Crisis Indicator Data'!G20)&gt;J$3,5,ROUND(5-(J$3-LOG('Crisis Indicator Data'!G20))/(J$3-J$4)*5,1))))</f>
        <v>2</v>
      </c>
      <c r="K23" s="165">
        <f>IF('Crisis Indicator Data'!G20="x","x",IF(LEN(E23)&gt;3,('Crisis Indicator Data'!G20/VLOOKUP('Impact of the crisis'!$C23,'Regional Crises'!$B$1:$R$66,5,FALSE)),'Crisis Indicator Data'!G20/VLOOKUP('Impact of the crisis'!$E23,'Country Indicator Data'!$B$4:$P$300,14,FALSE)))</f>
        <v>1.8303585942325822E-2</v>
      </c>
      <c r="L23" s="147">
        <f t="shared" si="2"/>
        <v>0</v>
      </c>
      <c r="M23" s="147">
        <f t="shared" si="3"/>
        <v>1</v>
      </c>
      <c r="N23" s="147">
        <f t="shared" si="4"/>
        <v>2.1</v>
      </c>
      <c r="O23" s="147">
        <f>IF('Crisis Indicator Data'!H20="x","x",IF('Crisis Indicator Data'!H20=0,0,IF(LOG('Crisis Indicator Data'!H20)&lt;O$4,0,IF(LOG('Crisis Indicator Data'!H20)&gt;O$3,5,ROUND(5-(O$3-LOG('Crisis Indicator Data'!H20))/(O$3-O$4)*5,1)))))</f>
        <v>2.1</v>
      </c>
      <c r="P23" s="165">
        <f>IF('Crisis Indicator Data'!H20="x","x",'Crisis Indicator Data'!H20/'Crisis Indicator Data'!G20)</f>
        <v>0.15224562293834051</v>
      </c>
      <c r="Q23" s="147">
        <f t="shared" si="5"/>
        <v>0.7</v>
      </c>
      <c r="R23" s="147">
        <f t="shared" si="6"/>
        <v>1.4</v>
      </c>
      <c r="S23" s="147">
        <f>IF('Crisis Indicator Data'!I20="x","x",IF('Crisis Indicator Data'!I20=0,0,IF(LOG('Crisis Indicator Data'!I20)&lt;S$4,0,IF(LOG('Crisis Indicator Data'!I20)&gt;S$3,5,ROUND(5-(S$3-LOG('Crisis Indicator Data'!I20))/(S$3-S$4)*5,1)))))</f>
        <v>0</v>
      </c>
      <c r="T23" s="165">
        <f>IF('Crisis Indicator Data'!H20="x","x",IF('Crisis Indicator Data'!I20="x","x",'Crisis Indicator Data'!I20/'Crisis Indicator Data'!H20))</f>
        <v>0</v>
      </c>
      <c r="U23" s="147">
        <f t="shared" si="7"/>
        <v>0</v>
      </c>
      <c r="V23" s="147">
        <f t="shared" si="8"/>
        <v>0</v>
      </c>
      <c r="W23" s="147" t="str">
        <f>IF('Crisis Indicator Data'!L20="x","x",IF('Crisis Indicator Data'!L20=0,0,IF(LOG('Crisis Indicator Data'!L20)&lt;W$4,0,IF(LOG('Crisis Indicator Data'!L20)&gt;W$3,5,ROUND(5-(W$3-LOG('Crisis Indicator Data'!L20))/(W$3-W$4)*5,1)))))</f>
        <v>x</v>
      </c>
      <c r="X23" s="166" t="str">
        <f>IF(OR('Crisis Indicator Data'!L20="x",'Crisis Indicator Data'!H20="x"),"x",'Crisis Indicator Data'!L20/'Crisis Indicator Data'!H20)</f>
        <v>x</v>
      </c>
      <c r="Y23" s="147" t="str">
        <f t="shared" si="9"/>
        <v>x</v>
      </c>
      <c r="Z23" s="147" t="str">
        <f t="shared" si="10"/>
        <v>x</v>
      </c>
      <c r="AA23" s="147">
        <f t="shared" si="11"/>
        <v>0</v>
      </c>
      <c r="AB23" s="167">
        <f t="shared" si="12"/>
        <v>0.7</v>
      </c>
    </row>
    <row r="24" spans="1:28" x14ac:dyDescent="0.35">
      <c r="A24" s="169" t="str">
        <f>'Crisis Indicator Data'!A21</f>
        <v>Complex crisis in CAR</v>
      </c>
      <c r="B24" s="170" t="str">
        <f>'Crisis Indicator Data'!B21</f>
        <v>Conflict,Displacement</v>
      </c>
      <c r="C24" s="170" t="str">
        <f>'Crisis Indicator Data'!C21</f>
        <v>CAF001</v>
      </c>
      <c r="D24" s="170" t="str">
        <f>'Crisis Indicator Data'!D21</f>
        <v>CAR</v>
      </c>
      <c r="E24" s="171" t="str">
        <f>'Crisis Indicator Data'!E21</f>
        <v>CAF</v>
      </c>
      <c r="F24" s="168">
        <f>IF('Crisis Indicator Data'!F21="x","x",IF(LOG('Crisis Indicator Data'!F21)&lt;F$4,0,IF(LOG('Crisis Indicator Data'!F21)&gt;F$3,5,ROUND(5-(F$3-LOG('Crisis Indicator Data'!F21))/(F$3-F$4)*5,1))))</f>
        <v>4.7</v>
      </c>
      <c r="G24" s="165">
        <f>IF('Crisis Indicator Data'!F21="x","x",IF(LEN(E24)&gt;3,('Crisis Indicator Data'!F21/VLOOKUP('Impact of the crisis'!$C24,'Regional Crises'!$B$1:$R$66,4,FALSE)),'Crisis Indicator Data'!F21/VLOOKUP('Impact of the crisis'!$E24,'Country Indicator Data'!$B$4:$P$300,15,FALSE)))</f>
        <v>1</v>
      </c>
      <c r="H24" s="147">
        <f t="shared" si="0"/>
        <v>5</v>
      </c>
      <c r="I24" s="147">
        <f t="shared" si="1"/>
        <v>4.8499999999999996</v>
      </c>
      <c r="J24" s="147">
        <f>IF('Crisis Indicator Data'!G21="x","x",IF(LOG('Crisis Indicator Data'!G21)&lt;J$4,0,IF(LOG('Crisis Indicator Data'!G21)&gt;J$3,5,ROUND(5-(J$3-LOG('Crisis Indicator Data'!G21))/(J$3-J$4)*5,1))))</f>
        <v>2.6</v>
      </c>
      <c r="K24" s="165">
        <f>IF('Crisis Indicator Data'!G21="x","x",IF(LEN(E24)&gt;3,('Crisis Indicator Data'!G21/VLOOKUP('Impact of the crisis'!$C24,'Regional Crises'!$B$1:$R$66,5,FALSE)),'Crisis Indicator Data'!G21/VLOOKUP('Impact of the crisis'!$E24,'Country Indicator Data'!$B$4:$P$300,14,FALSE)))</f>
        <v>1</v>
      </c>
      <c r="L24" s="147">
        <f t="shared" si="2"/>
        <v>5</v>
      </c>
      <c r="M24" s="147">
        <f t="shared" si="3"/>
        <v>3.8</v>
      </c>
      <c r="N24" s="147">
        <f t="shared" si="4"/>
        <v>4.4000000000000004</v>
      </c>
      <c r="O24" s="147">
        <f>IF('Crisis Indicator Data'!H21="x","x",IF('Crisis Indicator Data'!H21=0,0,IF(LOG('Crisis Indicator Data'!H21)&lt;O$4,0,IF(LOG('Crisis Indicator Data'!H21)&gt;O$3,5,ROUND(5-(O$3-LOG('Crisis Indicator Data'!H21))/(O$3-O$4)*5,1)))))</f>
        <v>3.7</v>
      </c>
      <c r="P24" s="165">
        <f>IF('Crisis Indicator Data'!H21="x","x",'Crisis Indicator Data'!H21/'Crisis Indicator Data'!G21)</f>
        <v>0.83901639344262291</v>
      </c>
      <c r="Q24" s="147">
        <f t="shared" si="5"/>
        <v>4.2</v>
      </c>
      <c r="R24" s="147">
        <f t="shared" si="6"/>
        <v>3.95</v>
      </c>
      <c r="S24" s="147">
        <f>IF('Crisis Indicator Data'!I21="x","x",IF('Crisis Indicator Data'!I21=0,0,IF(LOG('Crisis Indicator Data'!I21)&lt;S$4,0,IF(LOG('Crisis Indicator Data'!I21)&gt;S$3,5,ROUND(5-(S$3-LOG('Crisis Indicator Data'!I21))/(S$3-S$4)*5,1)))))</f>
        <v>4.4000000000000004</v>
      </c>
      <c r="T24" s="165">
        <f>IF('Crisis Indicator Data'!H21="x","x",IF('Crisis Indicator Data'!I21="x","x",'Crisis Indicator Data'!I21/'Crisis Indicator Data'!H21))</f>
        <v>0.22235248143806174</v>
      </c>
      <c r="U24" s="147">
        <f t="shared" si="7"/>
        <v>5</v>
      </c>
      <c r="V24" s="147">
        <f t="shared" si="8"/>
        <v>4.7</v>
      </c>
      <c r="W24" s="147">
        <f>IF('Crisis Indicator Data'!L21="x","x",IF('Crisis Indicator Data'!L21=0,0,IF(LOG('Crisis Indicator Data'!L21)&lt;W$4,0,IF(LOG('Crisis Indicator Data'!L21)&gt;W$3,5,ROUND(5-(W$3-LOG('Crisis Indicator Data'!L21))/(W$3-W$4)*5,1)))))</f>
        <v>3.7</v>
      </c>
      <c r="X24" s="166">
        <f>IF(OR('Crisis Indicator Data'!L21="x",'Crisis Indicator Data'!H21="x"),"x",'Crisis Indicator Data'!L21/'Crisis Indicator Data'!H21)</f>
        <v>8.1867917155138722E-5</v>
      </c>
      <c r="Y24" s="147">
        <f t="shared" si="9"/>
        <v>4.0999999999999996</v>
      </c>
      <c r="Z24" s="147">
        <f t="shared" si="10"/>
        <v>3.9</v>
      </c>
      <c r="AA24" s="147">
        <f t="shared" si="11"/>
        <v>4.3</v>
      </c>
      <c r="AB24" s="167">
        <f t="shared" si="12"/>
        <v>4.0999999999999996</v>
      </c>
    </row>
    <row r="25" spans="1:28" x14ac:dyDescent="0.35">
      <c r="A25" s="169" t="str">
        <f>'Crisis Indicator Data'!A22</f>
        <v>Venezuela displacement in Chile</v>
      </c>
      <c r="B25" s="170" t="str">
        <f>'Crisis Indicator Data'!B22</f>
        <v>Displacement</v>
      </c>
      <c r="C25" s="170" t="str">
        <f>'Crisis Indicator Data'!C22</f>
        <v>CHL002</v>
      </c>
      <c r="D25" s="170" t="str">
        <f>'Crisis Indicator Data'!D22</f>
        <v>Chile</v>
      </c>
      <c r="E25" s="171" t="str">
        <f>'Crisis Indicator Data'!E22</f>
        <v>CHL</v>
      </c>
      <c r="F25" s="168">
        <f>IF('Crisis Indicator Data'!F22="x","x",IF(LOG('Crisis Indicator Data'!F22)&lt;F$4,0,IF(LOG('Crisis Indicator Data'!F22)&gt;F$3,5,ROUND(5-(F$3-LOG('Crisis Indicator Data'!F22))/(F$3-F$4)*5,1))))</f>
        <v>4.8</v>
      </c>
      <c r="G25" s="165">
        <f>IF('Crisis Indicator Data'!F22="x","x",IF(LEN(E25)&gt;3,('Crisis Indicator Data'!F22/VLOOKUP('Impact of the crisis'!$C25,'Regional Crises'!$B$1:$R$66,4,FALSE)),'Crisis Indicator Data'!F22/VLOOKUP('Impact of the crisis'!$E25,'Country Indicator Data'!$B$4:$P$300,15,FALSE)))</f>
        <v>1</v>
      </c>
      <c r="H25" s="147">
        <f t="shared" si="0"/>
        <v>5</v>
      </c>
      <c r="I25" s="147">
        <f t="shared" si="1"/>
        <v>4.9000000000000004</v>
      </c>
      <c r="J25" s="147">
        <f>IF('Crisis Indicator Data'!G22="x","x",IF(LOG('Crisis Indicator Data'!G22)&lt;J$4,0,IF(LOG('Crisis Indicator Data'!G22)&gt;J$3,5,ROUND(5-(J$3-LOG('Crisis Indicator Data'!G22))/(J$3-J$4)*5,1))))</f>
        <v>4.3</v>
      </c>
      <c r="K25" s="165">
        <f>IF('Crisis Indicator Data'!G22="x","x",IF(LEN(E25)&gt;3,('Crisis Indicator Data'!G22/VLOOKUP('Impact of the crisis'!$C25,'Regional Crises'!$B$1:$R$66,5,FALSE)),'Crisis Indicator Data'!G22/VLOOKUP('Impact of the crisis'!$E25,'Country Indicator Data'!$B$4:$P$300,14,FALSE)))</f>
        <v>1</v>
      </c>
      <c r="L25" s="147">
        <f t="shared" si="2"/>
        <v>5</v>
      </c>
      <c r="M25" s="147">
        <f t="shared" si="3"/>
        <v>4.6500000000000004</v>
      </c>
      <c r="N25" s="147">
        <f t="shared" si="4"/>
        <v>4.8</v>
      </c>
      <c r="O25" s="147">
        <f>IF('Crisis Indicator Data'!H22="x","x",IF('Crisis Indicator Data'!H22=0,0,IF(LOG('Crisis Indicator Data'!H22)&lt;O$4,0,IF(LOG('Crisis Indicator Data'!H22)&gt;O$3,5,ROUND(5-(O$3-LOG('Crisis Indicator Data'!H22))/(O$3-O$4)*5,1)))))</f>
        <v>4.4000000000000004</v>
      </c>
      <c r="P25" s="165">
        <f>IF('Crisis Indicator Data'!H22="x","x",'Crisis Indicator Data'!H22/'Crisis Indicator Data'!G22)</f>
        <v>0.66981228320750863</v>
      </c>
      <c r="Q25" s="147">
        <f t="shared" si="5"/>
        <v>3.3</v>
      </c>
      <c r="R25" s="147">
        <f t="shared" si="6"/>
        <v>3.85</v>
      </c>
      <c r="S25" s="147">
        <f>IF('Crisis Indicator Data'!I22="x","x",IF('Crisis Indicator Data'!I22=0,0,IF(LOG('Crisis Indicator Data'!I22)&lt;S$4,0,IF(LOG('Crisis Indicator Data'!I22)&gt;S$3,5,ROUND(5-(S$3-LOG('Crisis Indicator Data'!I22))/(S$3-S$4)*5,1)))))</f>
        <v>3.9</v>
      </c>
      <c r="T25" s="165">
        <f>IF('Crisis Indicator Data'!H22="x","x",IF('Crisis Indicator Data'!I22="x","x",'Crisis Indicator Data'!I22/'Crisis Indicator Data'!H22))</f>
        <v>3.7925519762394333E-2</v>
      </c>
      <c r="U25" s="147">
        <f t="shared" si="7"/>
        <v>1.3</v>
      </c>
      <c r="V25" s="147">
        <f t="shared" si="8"/>
        <v>2.6</v>
      </c>
      <c r="W25" s="147">
        <f>IF('Crisis Indicator Data'!L22="x","x",IF('Crisis Indicator Data'!L22=0,0,IF(LOG('Crisis Indicator Data'!L22)&lt;W$4,0,IF(LOG('Crisis Indicator Data'!L22)&gt;W$3,5,ROUND(5-(W$3-LOG('Crisis Indicator Data'!L22))/(W$3-W$4)*5,1)))))</f>
        <v>0</v>
      </c>
      <c r="X25" s="166">
        <f>IF(OR('Crisis Indicator Data'!L22="x",'Crisis Indicator Data'!H22="x"),"x",'Crisis Indicator Data'!L22/'Crisis Indicator Data'!H22)</f>
        <v>7.6155662173482593E-8</v>
      </c>
      <c r="Y25" s="147">
        <f t="shared" si="9"/>
        <v>0</v>
      </c>
      <c r="Z25" s="147">
        <f t="shared" si="10"/>
        <v>0</v>
      </c>
      <c r="AA25" s="147">
        <f t="shared" si="11"/>
        <v>1.5</v>
      </c>
      <c r="AB25" s="167">
        <f t="shared" si="12"/>
        <v>2.9</v>
      </c>
    </row>
    <row r="26" spans="1:28" x14ac:dyDescent="0.35">
      <c r="A26" s="169" t="str">
        <f>'Crisis Indicator Data'!A23</f>
        <v>Multiple crises in Cameroon</v>
      </c>
      <c r="B26" s="170" t="str">
        <f>'Crisis Indicator Data'!B23</f>
        <v>Conflict,Displacement</v>
      </c>
      <c r="C26" s="170" t="str">
        <f>'Crisis Indicator Data'!C23</f>
        <v>CMR001</v>
      </c>
      <c r="D26" s="170" t="str">
        <f>'Crisis Indicator Data'!D23</f>
        <v>Cameroon</v>
      </c>
      <c r="E26" s="171" t="str">
        <f>'Crisis Indicator Data'!E23</f>
        <v>CMR</v>
      </c>
      <c r="F26" s="168">
        <f>IF('Crisis Indicator Data'!F23="x","x",IF(LOG('Crisis Indicator Data'!F23)&lt;F$4,0,IF(LOG('Crisis Indicator Data'!F23)&gt;F$3,5,ROUND(5-(F$3-LOG('Crisis Indicator Data'!F23))/(F$3-F$4)*5,1))))</f>
        <v>4.5</v>
      </c>
      <c r="G26" s="165">
        <f>IF('Crisis Indicator Data'!F23="x","x",IF(LEN(E26)&gt;3,('Crisis Indicator Data'!F23/VLOOKUP('Impact of the crisis'!$C26,'Regional Crises'!$B$1:$R$66,4,FALSE)),'Crisis Indicator Data'!F23/VLOOKUP('Impact of the crisis'!$E26,'Country Indicator Data'!$B$4:$P$300,15,FALSE)))</f>
        <v>1.0057752110173257</v>
      </c>
      <c r="H26" s="147">
        <f t="shared" si="0"/>
        <v>5</v>
      </c>
      <c r="I26" s="147">
        <f t="shared" si="1"/>
        <v>4.75</v>
      </c>
      <c r="J26" s="147">
        <f>IF('Crisis Indicator Data'!G23="x","x",IF(LOG('Crisis Indicator Data'!G23)&lt;J$4,0,IF(LOG('Crisis Indicator Data'!G23)&gt;J$3,5,ROUND(5-(J$3-LOG('Crisis Indicator Data'!G23))/(J$3-J$4)*5,1))))</f>
        <v>4.5</v>
      </c>
      <c r="K26" s="165">
        <f>IF('Crisis Indicator Data'!G23="x","x",IF(LEN(E26)&gt;3,('Crisis Indicator Data'!G23/VLOOKUP('Impact of the crisis'!$C26,'Regional Crises'!$B$1:$R$66,5,FALSE)),'Crisis Indicator Data'!G23/VLOOKUP('Impact of the crisis'!$E26,'Country Indicator Data'!$B$4:$P$300,14,FALSE)))</f>
        <v>0.80849650349650348</v>
      </c>
      <c r="L26" s="147">
        <f t="shared" si="2"/>
        <v>4</v>
      </c>
      <c r="M26" s="147">
        <f t="shared" si="3"/>
        <v>4.25</v>
      </c>
      <c r="N26" s="147">
        <f t="shared" si="4"/>
        <v>4.5</v>
      </c>
      <c r="O26" s="147">
        <f>IF('Crisis Indicator Data'!H23="x","x",IF('Crisis Indicator Data'!H23=0,0,IF(LOG('Crisis Indicator Data'!H23)&lt;O$4,0,IF(LOG('Crisis Indicator Data'!H23)&gt;O$3,5,ROUND(5-(O$3-LOG('Crisis Indicator Data'!H23))/(O$3-O$4)*5,1)))))</f>
        <v>3.4</v>
      </c>
      <c r="P26" s="165">
        <f>IF('Crisis Indicator Data'!H23="x","x",'Crisis Indicator Data'!H23/'Crisis Indicator Data'!G23)</f>
        <v>0.14617480430739957</v>
      </c>
      <c r="Q26" s="147">
        <f t="shared" si="5"/>
        <v>0.7</v>
      </c>
      <c r="R26" s="147">
        <f t="shared" si="6"/>
        <v>2.0499999999999998</v>
      </c>
      <c r="S26" s="147">
        <f>IF('Crisis Indicator Data'!I23="x","x",IF('Crisis Indicator Data'!I23=0,0,IF(LOG('Crisis Indicator Data'!I23)&lt;S$4,0,IF(LOG('Crisis Indicator Data'!I23)&gt;S$3,5,ROUND(5-(S$3-LOG('Crisis Indicator Data'!I23))/(S$3-S$4)*5,1)))))</f>
        <v>4.8</v>
      </c>
      <c r="T26" s="165">
        <f>IF('Crisis Indicator Data'!H23="x","x",IF('Crisis Indicator Data'!I23="x","x",'Crisis Indicator Data'!I23/'Crisis Indicator Data'!H23))</f>
        <v>0.68106508875739646</v>
      </c>
      <c r="U26" s="147">
        <f t="shared" si="7"/>
        <v>5</v>
      </c>
      <c r="V26" s="147">
        <f t="shared" si="8"/>
        <v>4.9000000000000004</v>
      </c>
      <c r="W26" s="147">
        <f>IF('Crisis Indicator Data'!L23="x","x",IF('Crisis Indicator Data'!L23=0,0,IF(LOG('Crisis Indicator Data'!L23)&lt;W$4,0,IF(LOG('Crisis Indicator Data'!L23)&gt;W$3,5,ROUND(5-(W$3-LOG('Crisis Indicator Data'!L23))/(W$3-W$4)*5,1)))))</f>
        <v>4.4000000000000004</v>
      </c>
      <c r="X26" s="166">
        <f>IF(OR('Crisis Indicator Data'!L23="x",'Crisis Indicator Data'!H23="x"),"x",'Crisis Indicator Data'!L23/'Crisis Indicator Data'!H23)</f>
        <v>3.4497041420118344E-4</v>
      </c>
      <c r="Y26" s="147">
        <f t="shared" si="9"/>
        <v>5</v>
      </c>
      <c r="Z26" s="147">
        <f t="shared" si="10"/>
        <v>4.7</v>
      </c>
      <c r="AA26" s="147">
        <f t="shared" si="11"/>
        <v>4.8</v>
      </c>
      <c r="AB26" s="167">
        <f t="shared" si="12"/>
        <v>3.8</v>
      </c>
    </row>
    <row r="27" spans="1:28" x14ac:dyDescent="0.35">
      <c r="A27" s="169" t="str">
        <f>'Crisis Indicator Data'!A24</f>
        <v>Lake Chad basin crisis in Cameroon</v>
      </c>
      <c r="B27" s="170" t="str">
        <f>'Crisis Indicator Data'!B24</f>
        <v>Conflict</v>
      </c>
      <c r="C27" s="170" t="str">
        <f>'Crisis Indicator Data'!C24</f>
        <v>CMR002</v>
      </c>
      <c r="D27" s="170" t="str">
        <f>'Crisis Indicator Data'!D24</f>
        <v>Cameroon</v>
      </c>
      <c r="E27" s="171" t="str">
        <f>'Crisis Indicator Data'!E24</f>
        <v>CMR</v>
      </c>
      <c r="F27" s="168">
        <f>IF('Crisis Indicator Data'!F24="x","x",IF(LOG('Crisis Indicator Data'!F24)&lt;F$4,0,IF(LOG('Crisis Indicator Data'!F24)&gt;F$3,5,ROUND(5-(F$3-LOG('Crisis Indicator Data'!F24))/(F$3-F$4)*5,1))))</f>
        <v>2.6</v>
      </c>
      <c r="G27" s="165">
        <f>IF('Crisis Indicator Data'!F24="x","x",IF(LEN(E27)&gt;3,('Crisis Indicator Data'!F24/VLOOKUP('Impact of the crisis'!$C27,'Regional Crises'!$B$1:$R$66,4,FALSE)),'Crisis Indicator Data'!F24/VLOOKUP('Impact of the crisis'!$E27,'Country Indicator Data'!$B$4:$P$300,15,FALSE)))</f>
        <v>7.3010936938080431E-2</v>
      </c>
      <c r="H27" s="147">
        <f t="shared" si="0"/>
        <v>0.3</v>
      </c>
      <c r="I27" s="147">
        <f t="shared" si="1"/>
        <v>1.45</v>
      </c>
      <c r="J27" s="147">
        <f>IF('Crisis Indicator Data'!G24="x","x",IF(LOG('Crisis Indicator Data'!G24)&lt;J$4,0,IF(LOG('Crisis Indicator Data'!G24)&gt;J$3,5,ROUND(5-(J$3-LOG('Crisis Indicator Data'!G24))/(J$3-J$4)*5,1))))</f>
        <v>2.4</v>
      </c>
      <c r="K27" s="165">
        <f>IF('Crisis Indicator Data'!G24="x","x",IF(LEN(E27)&gt;3,('Crisis Indicator Data'!G24/VLOOKUP('Impact of the crisis'!$C27,'Regional Crises'!$B$1:$R$66,5,FALSE)),'Crisis Indicator Data'!G24/VLOOKUP('Impact of the crisis'!$E27,'Country Indicator Data'!$B$4:$P$300,14,FALSE)))</f>
        <v>0.18108391608391608</v>
      </c>
      <c r="L27" s="147">
        <f t="shared" si="2"/>
        <v>0.9</v>
      </c>
      <c r="M27" s="147">
        <f t="shared" si="3"/>
        <v>1.65</v>
      </c>
      <c r="N27" s="147">
        <f t="shared" si="4"/>
        <v>1.6</v>
      </c>
      <c r="O27" s="147">
        <f>IF('Crisis Indicator Data'!H24="x","x",IF('Crisis Indicator Data'!H24=0,0,IF(LOG('Crisis Indicator Data'!H24)&lt;O$4,0,IF(LOG('Crisis Indicator Data'!H24)&gt;O$3,5,ROUND(5-(O$3-LOG('Crisis Indicator Data'!H24))/(O$3-O$4)*5,1)))))</f>
        <v>2.6</v>
      </c>
      <c r="P27" s="165">
        <f>IF('Crisis Indicator Data'!H24="x","x",'Crisis Indicator Data'!H24/'Crisis Indicator Data'!G24)</f>
        <v>0.22880865031859432</v>
      </c>
      <c r="Q27" s="147">
        <f t="shared" si="5"/>
        <v>1.1000000000000001</v>
      </c>
      <c r="R27" s="147">
        <f t="shared" si="6"/>
        <v>1.85</v>
      </c>
      <c r="S27" s="147">
        <f>IF('Crisis Indicator Data'!I24="x","x",IF('Crisis Indicator Data'!I24=0,0,IF(LOG('Crisis Indicator Data'!I24)&lt;S$4,0,IF(LOG('Crisis Indicator Data'!I24)&gt;S$3,5,ROUND(5-(S$3-LOG('Crisis Indicator Data'!I24))/(S$3-S$4)*5,1)))))</f>
        <v>4.0999999999999996</v>
      </c>
      <c r="T27" s="165">
        <f>IF('Crisis Indicator Data'!H24="x","x",IF('Crisis Indicator Data'!I24="x","x",'Crisis Indicator Data'!I24/'Crisis Indicator Data'!H24))</f>
        <v>0.67594936708860764</v>
      </c>
      <c r="U27" s="147">
        <f t="shared" si="7"/>
        <v>5</v>
      </c>
      <c r="V27" s="147">
        <f t="shared" si="8"/>
        <v>4.5999999999999996</v>
      </c>
      <c r="W27" s="147">
        <f>IF('Crisis Indicator Data'!L24="x","x",IF('Crisis Indicator Data'!L24=0,0,IF(LOG('Crisis Indicator Data'!L24)&lt;W$4,0,IF(LOG('Crisis Indicator Data'!L24)&gt;W$3,5,ROUND(5-(W$3-LOG('Crisis Indicator Data'!L24))/(W$3-W$4)*5,1)))))</f>
        <v>3.9</v>
      </c>
      <c r="X27" s="166">
        <f>IF(OR('Crisis Indicator Data'!L24="x",'Crisis Indicator Data'!H24="x"),"x",'Crisis Indicator Data'!L24/'Crisis Indicator Data'!H24)</f>
        <v>4.6413502109704643E-4</v>
      </c>
      <c r="Y27" s="147">
        <f t="shared" si="9"/>
        <v>5</v>
      </c>
      <c r="Z27" s="147">
        <f t="shared" si="10"/>
        <v>4.5</v>
      </c>
      <c r="AA27" s="147">
        <f t="shared" si="11"/>
        <v>4.5999999999999996</v>
      </c>
      <c r="AB27" s="167">
        <f t="shared" si="12"/>
        <v>3.6</v>
      </c>
    </row>
    <row r="28" spans="1:28" x14ac:dyDescent="0.35">
      <c r="A28" s="169" t="str">
        <f>'Crisis Indicator Data'!A25</f>
        <v>Anglophone Crisis in Cameroon</v>
      </c>
      <c r="B28" s="170" t="str">
        <f>'Crisis Indicator Data'!B25</f>
        <v>Conflict</v>
      </c>
      <c r="C28" s="170" t="str">
        <f>'Crisis Indicator Data'!C25</f>
        <v>CMR003</v>
      </c>
      <c r="D28" s="170" t="str">
        <f>'Crisis Indicator Data'!D25</f>
        <v>Cameroon</v>
      </c>
      <c r="E28" s="171" t="str">
        <f>'Crisis Indicator Data'!E25</f>
        <v>CMR</v>
      </c>
      <c r="F28" s="168">
        <f>IF('Crisis Indicator Data'!F25="x","x",IF(LOG('Crisis Indicator Data'!F25)&lt;F$4,0,IF(LOG('Crisis Indicator Data'!F25)&gt;F$3,5,ROUND(5-(F$3-LOG('Crisis Indicator Data'!F25))/(F$3-F$4)*5,1))))</f>
        <v>3.2</v>
      </c>
      <c r="G28" s="165">
        <f>IF('Crisis Indicator Data'!F25="x","x",IF(LEN(E28)&gt;3,('Crisis Indicator Data'!F25/VLOOKUP('Impact of the crisis'!$C28,'Regional Crises'!$B$1:$R$66,4,FALSE)),'Crisis Indicator Data'!F25/VLOOKUP('Impact of the crisis'!$E28,'Country Indicator Data'!$B$4:$P$300,15,FALSE)))</f>
        <v>0.18620084195384062</v>
      </c>
      <c r="H28" s="147">
        <f t="shared" si="0"/>
        <v>0.8</v>
      </c>
      <c r="I28" s="147">
        <f t="shared" si="1"/>
        <v>2</v>
      </c>
      <c r="J28" s="147">
        <f>IF('Crisis Indicator Data'!G25="x","x",IF(LOG('Crisis Indicator Data'!G25)&lt;J$4,0,IF(LOG('Crisis Indicator Data'!G25)&gt;J$3,5,ROUND(5-(J$3-LOG('Crisis Indicator Data'!G25))/(J$3-J$4)*5,1))))</f>
        <v>3.7</v>
      </c>
      <c r="K28" s="165">
        <f>IF('Crisis Indicator Data'!G25="x","x",IF(LEN(E28)&gt;3,('Crisis Indicator Data'!G25/VLOOKUP('Impact of the crisis'!$C28,'Regional Crises'!$B$1:$R$66,5,FALSE)),'Crisis Indicator Data'!G25/VLOOKUP('Impact of the crisis'!$E28,'Country Indicator Data'!$B$4:$P$300,14,FALSE)))</f>
        <v>0.44272727272727275</v>
      </c>
      <c r="L28" s="147">
        <f t="shared" si="2"/>
        <v>2.2000000000000002</v>
      </c>
      <c r="M28" s="147">
        <f t="shared" si="3"/>
        <v>2.95</v>
      </c>
      <c r="N28" s="147">
        <f t="shared" si="4"/>
        <v>2.5</v>
      </c>
      <c r="O28" s="147">
        <f>IF('Crisis Indicator Data'!H25="x","x",IF('Crisis Indicator Data'!H25=0,0,IF(LOG('Crisis Indicator Data'!H25)&lt;O$4,0,IF(LOG('Crisis Indicator Data'!H25)&gt;O$3,5,ROUND(5-(O$3-LOG('Crisis Indicator Data'!H25))/(O$3-O$4)*5,1)))))</f>
        <v>2.9</v>
      </c>
      <c r="P28" s="165">
        <f>IF('Crisis Indicator Data'!H25="x","x",'Crisis Indicator Data'!H25/'Crisis Indicator Data'!G25)</f>
        <v>0.14373716632443531</v>
      </c>
      <c r="Q28" s="147">
        <f t="shared" si="5"/>
        <v>0.7</v>
      </c>
      <c r="R28" s="147">
        <f t="shared" si="6"/>
        <v>1.7999999999999998</v>
      </c>
      <c r="S28" s="147">
        <f>IF('Crisis Indicator Data'!I25="x","x",IF('Crisis Indicator Data'!I25=0,0,IF(LOG('Crisis Indicator Data'!I25)&lt;S$4,0,IF(LOG('Crisis Indicator Data'!I25)&gt;S$3,5,ROUND(5-(S$3-LOG('Crisis Indicator Data'!I25))/(S$3-S$4)*5,1)))))</f>
        <v>4.4000000000000004</v>
      </c>
      <c r="T28" s="165">
        <f>IF('Crisis Indicator Data'!H25="x","x",IF('Crisis Indicator Data'!I25="x","x",'Crisis Indicator Data'!I25/'Crisis Indicator Data'!H25))</f>
        <v>0.63681318681318677</v>
      </c>
      <c r="U28" s="147">
        <f t="shared" si="7"/>
        <v>5</v>
      </c>
      <c r="V28" s="147">
        <f t="shared" si="8"/>
        <v>4.7</v>
      </c>
      <c r="W28" s="147">
        <f>IF('Crisis Indicator Data'!L25="x","x",IF('Crisis Indicator Data'!L25=0,0,IF(LOG('Crisis Indicator Data'!L25)&lt;W$4,0,IF(LOG('Crisis Indicator Data'!L25)&gt;W$3,5,ROUND(5-(W$3-LOG('Crisis Indicator Data'!L25))/(W$3-W$4)*5,1)))))</f>
        <v>4</v>
      </c>
      <c r="X28" s="166">
        <f>IF(OR('Crisis Indicator Data'!L25="x",'Crisis Indicator Data'!H25="x"),"x",'Crisis Indicator Data'!L25/'Crisis Indicator Data'!H25)</f>
        <v>3.3186813186813189E-4</v>
      </c>
      <c r="Y28" s="147">
        <f t="shared" si="9"/>
        <v>5</v>
      </c>
      <c r="Z28" s="147">
        <f t="shared" si="10"/>
        <v>4.5</v>
      </c>
      <c r="AA28" s="147">
        <f t="shared" si="11"/>
        <v>4.5999999999999996</v>
      </c>
      <c r="AB28" s="167">
        <f t="shared" si="12"/>
        <v>3.5</v>
      </c>
    </row>
    <row r="29" spans="1:28" x14ac:dyDescent="0.35">
      <c r="A29" s="169" t="str">
        <f>'Crisis Indicator Data'!A26</f>
        <v>CAR refugees in Cameroon</v>
      </c>
      <c r="B29" s="170" t="str">
        <f>'Crisis Indicator Data'!B26</f>
        <v>Conflict,Displacement</v>
      </c>
      <c r="C29" s="170" t="str">
        <f>'Crisis Indicator Data'!C26</f>
        <v>CMR004</v>
      </c>
      <c r="D29" s="170" t="str">
        <f>'Crisis Indicator Data'!D26</f>
        <v>Cameroon</v>
      </c>
      <c r="E29" s="171" t="str">
        <f>'Crisis Indicator Data'!E26</f>
        <v>CMR</v>
      </c>
      <c r="F29" s="168">
        <f>IF('Crisis Indicator Data'!F26="x","x",IF(LOG('Crisis Indicator Data'!F26)&lt;F$4,0,IF(LOG('Crisis Indicator Data'!F26)&gt;F$3,5,ROUND(5-(F$3-LOG('Crisis Indicator Data'!F26))/(F$3-F$4)*5,1))))</f>
        <v>3.9</v>
      </c>
      <c r="G29" s="165">
        <f>IF('Crisis Indicator Data'!F26="x","x",IF(LEN(E29)&gt;3,('Crisis Indicator Data'!F26/VLOOKUP('Impact of the crisis'!$C29,'Regional Crises'!$B$1:$R$66,4,FALSE)),'Crisis Indicator Data'!F26/VLOOKUP('Impact of the crisis'!$E29,'Country Indicator Data'!$B$4:$P$300,15,FALSE)))</f>
        <v>0.48934441835374753</v>
      </c>
      <c r="H29" s="147">
        <f t="shared" si="0"/>
        <v>2.4</v>
      </c>
      <c r="I29" s="147">
        <f t="shared" si="1"/>
        <v>3.15</v>
      </c>
      <c r="J29" s="147">
        <f>IF('Crisis Indicator Data'!G26="x","x",IF(LOG('Crisis Indicator Data'!G26)&lt;J$4,0,IF(LOG('Crisis Indicator Data'!G26)&gt;J$3,5,ROUND(5-(J$3-LOG('Crisis Indicator Data'!G26))/(J$3-J$4)*5,1))))</f>
        <v>2.4</v>
      </c>
      <c r="K29" s="165">
        <f>IF('Crisis Indicator Data'!G26="x","x",IF(LEN(E29)&gt;3,('Crisis Indicator Data'!G26/VLOOKUP('Impact of the crisis'!$C29,'Regional Crises'!$B$1:$R$66,5,FALSE)),'Crisis Indicator Data'!G26/VLOOKUP('Impact of the crisis'!$E29,'Country Indicator Data'!$B$4:$P$300,14,FALSE)))</f>
        <v>0.18468531468531468</v>
      </c>
      <c r="L29" s="147">
        <f t="shared" si="2"/>
        <v>0.9</v>
      </c>
      <c r="M29" s="147">
        <f t="shared" si="3"/>
        <v>1.65</v>
      </c>
      <c r="N29" s="147">
        <f t="shared" si="4"/>
        <v>2.5</v>
      </c>
      <c r="O29" s="147">
        <f>IF('Crisis Indicator Data'!H26="x","x",IF('Crisis Indicator Data'!H26=0,0,IF(LOG('Crisis Indicator Data'!H26)&lt;O$4,0,IF(LOG('Crisis Indicator Data'!H26)&gt;O$3,5,ROUND(5-(O$3-LOG('Crisis Indicator Data'!H26))/(O$3-O$4)*5,1)))))</f>
        <v>1.8</v>
      </c>
      <c r="P29" s="165">
        <f>IF('Crisis Indicator Data'!H26="x","x",'Crisis Indicator Data'!H26/'Crisis Indicator Data'!G26)</f>
        <v>7.1185157137447941E-2</v>
      </c>
      <c r="Q29" s="147">
        <f t="shared" si="5"/>
        <v>0.3</v>
      </c>
      <c r="R29" s="147">
        <f t="shared" si="6"/>
        <v>1.05</v>
      </c>
      <c r="S29" s="147">
        <f>IF('Crisis Indicator Data'!I26="x","x",IF('Crisis Indicator Data'!I26=0,0,IF(LOG('Crisis Indicator Data'!I26)&lt;S$4,0,IF(LOG('Crisis Indicator Data'!I26)&gt;S$3,5,ROUND(5-(S$3-LOG('Crisis Indicator Data'!I26))/(S$3-S$4)*5,1)))))</f>
        <v>3.6</v>
      </c>
      <c r="T29" s="165">
        <f>IF('Crisis Indicator Data'!H26="x","x",IF('Crisis Indicator Data'!I26="x","x",'Crisis Indicator Data'!I26/'Crisis Indicator Data'!H26))</f>
        <v>0.90957446808510634</v>
      </c>
      <c r="U29" s="147">
        <f t="shared" si="7"/>
        <v>5</v>
      </c>
      <c r="V29" s="147">
        <f t="shared" si="8"/>
        <v>4.3</v>
      </c>
      <c r="W29" s="147">
        <f>IF('Crisis Indicator Data'!L26="x","x",IF('Crisis Indicator Data'!L26=0,0,IF(LOG('Crisis Indicator Data'!L26)&lt;W$4,0,IF(LOG('Crisis Indicator Data'!L26)&gt;W$3,5,ROUND(5-(W$3-LOG('Crisis Indicator Data'!L26))/(W$3-W$4)*5,1)))))</f>
        <v>1.5</v>
      </c>
      <c r="X29" s="166">
        <f>IF(OR('Crisis Indicator Data'!L26="x",'Crisis Indicator Data'!H26="x"),"x",'Crisis Indicator Data'!L26/'Crisis Indicator Data'!H26)</f>
        <v>3.1914893617021275E-5</v>
      </c>
      <c r="Y29" s="147">
        <f t="shared" si="9"/>
        <v>1.6</v>
      </c>
      <c r="Z29" s="147">
        <f t="shared" si="10"/>
        <v>1.6</v>
      </c>
      <c r="AA29" s="147">
        <f t="shared" si="11"/>
        <v>3.2</v>
      </c>
      <c r="AB29" s="167">
        <f t="shared" si="12"/>
        <v>2.2999999999999998</v>
      </c>
    </row>
    <row r="30" spans="1:28" x14ac:dyDescent="0.35">
      <c r="A30" s="169" t="str">
        <f>'Crisis Indicator Data'!A27</f>
        <v>Complex crisis in DRC</v>
      </c>
      <c r="B30" s="170" t="str">
        <f>'Crisis Indicator Data'!B27</f>
        <v>Conflict,Displacement,Socio-political</v>
      </c>
      <c r="C30" s="170" t="str">
        <f>'Crisis Indicator Data'!C27</f>
        <v>COD001</v>
      </c>
      <c r="D30" s="170" t="str">
        <f>'Crisis Indicator Data'!D27</f>
        <v>DRC</v>
      </c>
      <c r="E30" s="171" t="str">
        <f>'Crisis Indicator Data'!E27</f>
        <v>COD</v>
      </c>
      <c r="F30" s="168">
        <f>IF('Crisis Indicator Data'!F27="x","x",IF(LOG('Crisis Indicator Data'!F27)&lt;F$4,0,IF(LOG('Crisis Indicator Data'!F27)&gt;F$3,5,ROUND(5-(F$3-LOG('Crisis Indicator Data'!F27))/(F$3-F$4)*5,1))))</f>
        <v>5</v>
      </c>
      <c r="G30" s="165">
        <f>IF('Crisis Indicator Data'!F27="x","x",IF(LEN(E30)&gt;3,('Crisis Indicator Data'!F27/VLOOKUP('Impact of the crisis'!$C30,'Regional Crises'!$B$1:$R$66,4,FALSE)),'Crisis Indicator Data'!F27/VLOOKUP('Impact of the crisis'!$E30,'Country Indicator Data'!$B$4:$P$300,15,FALSE)))</f>
        <v>1.0343221366974702</v>
      </c>
      <c r="H30" s="147">
        <f t="shared" si="0"/>
        <v>5</v>
      </c>
      <c r="I30" s="147">
        <f t="shared" si="1"/>
        <v>5</v>
      </c>
      <c r="J30" s="147">
        <f>IF('Crisis Indicator Data'!G27="x","x",IF(LOG('Crisis Indicator Data'!G27)&lt;J$4,0,IF(LOG('Crisis Indicator Data'!G27)&gt;J$3,5,ROUND(5-(J$3-LOG('Crisis Indicator Data'!G27))/(J$3-J$4)*5,1))))</f>
        <v>5</v>
      </c>
      <c r="K30" s="165">
        <f>IF('Crisis Indicator Data'!G27="x","x",IF(LEN(E30)&gt;3,('Crisis Indicator Data'!G27/VLOOKUP('Impact of the crisis'!$C30,'Regional Crises'!$B$1:$R$66,5,FALSE)),'Crisis Indicator Data'!G27/VLOOKUP('Impact of the crisis'!$E30,'Country Indicator Data'!$B$4:$P$300,14,FALSE)))</f>
        <v>1</v>
      </c>
      <c r="L30" s="147">
        <f t="shared" si="2"/>
        <v>5</v>
      </c>
      <c r="M30" s="147">
        <f t="shared" si="3"/>
        <v>5</v>
      </c>
      <c r="N30" s="147">
        <f t="shared" si="4"/>
        <v>5</v>
      </c>
      <c r="O30" s="147">
        <f>IF('Crisis Indicator Data'!H27="x","x",IF('Crisis Indicator Data'!H27=0,0,IF(LOG('Crisis Indicator Data'!H27)&lt;O$4,0,IF(LOG('Crisis Indicator Data'!H27)&gt;O$3,5,ROUND(5-(O$3-LOG('Crisis Indicator Data'!H27))/(O$3-O$4)*5,1)))))</f>
        <v>4.8</v>
      </c>
      <c r="P30" s="165">
        <f>IF('Crisis Indicator Data'!H27="x","x",'Crisis Indicator Data'!H27/'Crisis Indicator Data'!G27)</f>
        <v>0.22359154929577466</v>
      </c>
      <c r="Q30" s="147">
        <f t="shared" si="5"/>
        <v>1.1000000000000001</v>
      </c>
      <c r="R30" s="147">
        <f t="shared" si="6"/>
        <v>2.95</v>
      </c>
      <c r="S30" s="147">
        <f>IF('Crisis Indicator Data'!I27="x","x",IF('Crisis Indicator Data'!I27=0,0,IF(LOG('Crisis Indicator Data'!I27)&lt;S$4,0,IF(LOG('Crisis Indicator Data'!I27)&gt;S$3,5,ROUND(5-(S$3-LOG('Crisis Indicator Data'!I27))/(S$3-S$4)*5,1)))))</f>
        <v>5</v>
      </c>
      <c r="T30" s="165">
        <f>IF('Crisis Indicator Data'!H27="x","x",IF('Crisis Indicator Data'!I27="x","x",'Crisis Indicator Data'!I27/'Crisis Indicator Data'!H27))</f>
        <v>0.44598425196850394</v>
      </c>
      <c r="U30" s="147">
        <f t="shared" si="7"/>
        <v>5</v>
      </c>
      <c r="V30" s="147">
        <f t="shared" si="8"/>
        <v>5</v>
      </c>
      <c r="W30" s="147">
        <f>IF('Crisis Indicator Data'!L27="x","x",IF('Crisis Indicator Data'!L27=0,0,IF(LOG('Crisis Indicator Data'!L27)&lt;W$4,0,IF(LOG('Crisis Indicator Data'!L27)&gt;W$3,5,ROUND(5-(W$3-LOG('Crisis Indicator Data'!L27))/(W$3-W$4)*5,1)))))</f>
        <v>4.8</v>
      </c>
      <c r="X30" s="166">
        <f>IF(OR('Crisis Indicator Data'!L27="x",'Crisis Indicator Data'!H27="x"),"x",'Crisis Indicator Data'!L27/'Crisis Indicator Data'!H27)</f>
        <v>9.1102362204724407E-5</v>
      </c>
      <c r="Y30" s="147">
        <f t="shared" si="9"/>
        <v>4.5999999999999996</v>
      </c>
      <c r="Z30" s="147">
        <f t="shared" si="10"/>
        <v>4.7</v>
      </c>
      <c r="AA30" s="147">
        <f t="shared" si="11"/>
        <v>4.9000000000000004</v>
      </c>
      <c r="AB30" s="167">
        <f t="shared" si="12"/>
        <v>4.0999999999999996</v>
      </c>
    </row>
    <row r="31" spans="1:28" x14ac:dyDescent="0.35">
      <c r="A31" s="169" t="str">
        <f>'Crisis Indicator Data'!A28</f>
        <v>Complex crisis in Congo</v>
      </c>
      <c r="B31" s="170" t="str">
        <f>'Crisis Indicator Data'!B28</f>
        <v>Conflict</v>
      </c>
      <c r="C31" s="170" t="str">
        <f>'Crisis Indicator Data'!C28</f>
        <v>COG001</v>
      </c>
      <c r="D31" s="170" t="str">
        <f>'Crisis Indicator Data'!D28</f>
        <v>Congo</v>
      </c>
      <c r="E31" s="171" t="str">
        <f>'Crisis Indicator Data'!E28</f>
        <v>COG</v>
      </c>
      <c r="F31" s="168">
        <f>IF('Crisis Indicator Data'!F28="x","x",IF(LOG('Crisis Indicator Data'!F28)&lt;F$4,0,IF(LOG('Crisis Indicator Data'!F28)&gt;F$3,5,ROUND(5-(F$3-LOG('Crisis Indicator Data'!F28))/(F$3-F$4)*5,1))))</f>
        <v>4.2</v>
      </c>
      <c r="G31" s="165">
        <f>IF('Crisis Indicator Data'!F28="x","x",IF(LEN(E31)&gt;3,('Crisis Indicator Data'!F28/VLOOKUP('Impact of the crisis'!$C31,'Regional Crises'!$B$1:$R$66,4,FALSE)),'Crisis Indicator Data'!F28/VLOOKUP('Impact of the crisis'!$E31,'Country Indicator Data'!$B$4:$P$300,15,FALSE)))</f>
        <v>1.0014641288433381</v>
      </c>
      <c r="H31" s="147">
        <f t="shared" si="0"/>
        <v>5</v>
      </c>
      <c r="I31" s="147">
        <f t="shared" si="1"/>
        <v>4.5999999999999996</v>
      </c>
      <c r="J31" s="147">
        <f>IF('Crisis Indicator Data'!G28="x","x",IF(LOG('Crisis Indicator Data'!G28)&lt;J$4,0,IF(LOG('Crisis Indicator Data'!G28)&gt;J$3,5,ROUND(5-(J$3-LOG('Crisis Indicator Data'!G28))/(J$3-J$4)*5,1))))</f>
        <v>2.6</v>
      </c>
      <c r="K31" s="165">
        <f>IF('Crisis Indicator Data'!G28="x","x",IF(LEN(E31)&gt;3,('Crisis Indicator Data'!G28/VLOOKUP('Impact of the crisis'!$C31,'Regional Crises'!$B$1:$R$66,5,FALSE)),'Crisis Indicator Data'!G28/VLOOKUP('Impact of the crisis'!$E31,'Country Indicator Data'!$B$4:$P$300,14,FALSE)))</f>
        <v>1</v>
      </c>
      <c r="L31" s="147">
        <f t="shared" si="2"/>
        <v>5</v>
      </c>
      <c r="M31" s="147">
        <f t="shared" si="3"/>
        <v>3.8</v>
      </c>
      <c r="N31" s="147">
        <f t="shared" si="4"/>
        <v>4.2</v>
      </c>
      <c r="O31" s="147">
        <f>IF('Crisis Indicator Data'!H28="x","x",IF('Crisis Indicator Data'!H28=0,0,IF(LOG('Crisis Indicator Data'!H28)&lt;O$4,0,IF(LOG('Crisis Indicator Data'!H28)&gt;O$3,5,ROUND(5-(O$3-LOG('Crisis Indicator Data'!H28))/(O$3-O$4)*5,1)))))</f>
        <v>2</v>
      </c>
      <c r="P31" s="165">
        <f>IF('Crisis Indicator Data'!H28="x","x",'Crisis Indicator Data'!H28/'Crisis Indicator Data'!G28)</f>
        <v>8.7939698492462318E-2</v>
      </c>
      <c r="Q31" s="147">
        <f t="shared" si="5"/>
        <v>0.4</v>
      </c>
      <c r="R31" s="147">
        <f t="shared" si="6"/>
        <v>1.2</v>
      </c>
      <c r="S31" s="147">
        <f>IF('Crisis Indicator Data'!I28="x","x",IF('Crisis Indicator Data'!I28=0,0,IF(LOG('Crisis Indicator Data'!I28)&lt;S$4,0,IF(LOG('Crisis Indicator Data'!I28)&gt;S$3,5,ROUND(5-(S$3-LOG('Crisis Indicator Data'!I28))/(S$3-S$4)*5,1)))))</f>
        <v>3.4</v>
      </c>
      <c r="T31" s="165">
        <f>IF('Crisis Indicator Data'!H28="x","x",IF('Crisis Indicator Data'!I28="x","x",'Crisis Indicator Data'!I28/'Crisis Indicator Data'!H28))</f>
        <v>0.44</v>
      </c>
      <c r="U31" s="147">
        <f t="shared" si="7"/>
        <v>5</v>
      </c>
      <c r="V31" s="147">
        <f t="shared" si="8"/>
        <v>4.2</v>
      </c>
      <c r="W31" s="147">
        <f>IF('Crisis Indicator Data'!L28="x","x",IF('Crisis Indicator Data'!L28=0,0,IF(LOG('Crisis Indicator Data'!L28)&lt;W$4,0,IF(LOG('Crisis Indicator Data'!L28)&gt;W$3,5,ROUND(5-(W$3-LOG('Crisis Indicator Data'!L28))/(W$3-W$4)*5,1)))))</f>
        <v>0</v>
      </c>
      <c r="X31" s="166">
        <f>IF(OR('Crisis Indicator Data'!L28="x",'Crisis Indicator Data'!H28="x"),"x",'Crisis Indicator Data'!L28/'Crisis Indicator Data'!H28)</f>
        <v>1.9047619047619047E-6</v>
      </c>
      <c r="Y31" s="147">
        <f t="shared" si="9"/>
        <v>0.1</v>
      </c>
      <c r="Z31" s="147">
        <f t="shared" si="10"/>
        <v>0.1</v>
      </c>
      <c r="AA31" s="147">
        <f t="shared" si="11"/>
        <v>2.7</v>
      </c>
      <c r="AB31" s="167">
        <f t="shared" si="12"/>
        <v>2</v>
      </c>
    </row>
    <row r="32" spans="1:28" x14ac:dyDescent="0.35">
      <c r="A32" s="169" t="str">
        <f>'Crisis Indicator Data'!A29</f>
        <v>Complex crisis in Colombia</v>
      </c>
      <c r="B32" s="170" t="str">
        <f>'Crisis Indicator Data'!B29</f>
        <v>Socio-political,Conflict,Violence,Floods,Displacement</v>
      </c>
      <c r="C32" s="170" t="str">
        <f>'Crisis Indicator Data'!C29</f>
        <v>COL001</v>
      </c>
      <c r="D32" s="170" t="str">
        <f>'Crisis Indicator Data'!D29</f>
        <v>Colombia</v>
      </c>
      <c r="E32" s="171" t="str">
        <f>'Crisis Indicator Data'!E29</f>
        <v>COL</v>
      </c>
      <c r="F32" s="168">
        <f>IF('Crisis Indicator Data'!F29="x","x",IF(LOG('Crisis Indicator Data'!F29)&lt;F$4,0,IF(LOG('Crisis Indicator Data'!F29)&gt;F$3,5,ROUND(5-(F$3-LOG('Crisis Indicator Data'!F29))/(F$3-F$4)*5,1))))</f>
        <v>5</v>
      </c>
      <c r="G32" s="165">
        <f>IF('Crisis Indicator Data'!F29="x","x",IF(LEN(E32)&gt;3,('Crisis Indicator Data'!F29/VLOOKUP('Impact of the crisis'!$C32,'Regional Crises'!$B$1:$R$66,4,FALSE)),'Crisis Indicator Data'!F29/VLOOKUP('Impact of the crisis'!$E32,'Country Indicator Data'!$B$4:$P$300,15,FALSE)))</f>
        <v>1</v>
      </c>
      <c r="H32" s="147">
        <f t="shared" si="0"/>
        <v>5</v>
      </c>
      <c r="I32" s="147">
        <f t="shared" si="1"/>
        <v>5</v>
      </c>
      <c r="J32" s="147">
        <f>IF('Crisis Indicator Data'!G29="x","x",IF(LOG('Crisis Indicator Data'!G29)&lt;J$4,0,IF(LOG('Crisis Indicator Data'!G29)&gt;J$3,5,ROUND(5-(J$3-LOG('Crisis Indicator Data'!G29))/(J$3-J$4)*5,1))))</f>
        <v>5</v>
      </c>
      <c r="K32" s="165">
        <f>IF('Crisis Indicator Data'!G29="x","x",IF(LEN(E32)&gt;3,('Crisis Indicator Data'!G29/VLOOKUP('Impact of the crisis'!$C32,'Regional Crises'!$B$1:$R$66,5,FALSE)),'Crisis Indicator Data'!G29/VLOOKUP('Impact of the crisis'!$E32,'Country Indicator Data'!$B$4:$P$300,14,FALSE)))</f>
        <v>1</v>
      </c>
      <c r="L32" s="147">
        <f t="shared" si="2"/>
        <v>5</v>
      </c>
      <c r="M32" s="147">
        <f t="shared" si="3"/>
        <v>5</v>
      </c>
      <c r="N32" s="147">
        <f t="shared" si="4"/>
        <v>5</v>
      </c>
      <c r="O32" s="147">
        <f>IF('Crisis Indicator Data'!H29="x","x",IF('Crisis Indicator Data'!H29=0,0,IF(LOG('Crisis Indicator Data'!H29)&lt;O$4,0,IF(LOG('Crisis Indicator Data'!H29)&gt;O$3,5,ROUND(5-(O$3-LOG('Crisis Indicator Data'!H29))/(O$3-O$4)*5,1)))))</f>
        <v>4.7</v>
      </c>
      <c r="P32" s="165">
        <f>IF('Crisis Indicator Data'!H29="x","x",'Crisis Indicator Data'!H29/'Crisis Indicator Data'!G29)</f>
        <v>0.3828462998102467</v>
      </c>
      <c r="Q32" s="147">
        <f t="shared" si="5"/>
        <v>1.9</v>
      </c>
      <c r="R32" s="147">
        <f t="shared" si="6"/>
        <v>3.3</v>
      </c>
      <c r="S32" s="147">
        <f>IF('Crisis Indicator Data'!I29="x","x",IF('Crisis Indicator Data'!I29=0,0,IF(LOG('Crisis Indicator Data'!I29)&lt;S$4,0,IF(LOG('Crisis Indicator Data'!I29)&gt;S$3,5,ROUND(5-(S$3-LOG('Crisis Indicator Data'!I29))/(S$3-S$4)*5,1)))))</f>
        <v>5</v>
      </c>
      <c r="T32" s="165">
        <f>IF('Crisis Indicator Data'!H29="x","x",IF('Crisis Indicator Data'!I29="x","x",'Crisis Indicator Data'!I29/'Crisis Indicator Data'!H29))</f>
        <v>0.34308088818398097</v>
      </c>
      <c r="U32" s="147">
        <f t="shared" si="7"/>
        <v>5</v>
      </c>
      <c r="V32" s="147">
        <f t="shared" si="8"/>
        <v>5</v>
      </c>
      <c r="W32" s="147">
        <f>IF('Crisis Indicator Data'!L29="x","x",IF('Crisis Indicator Data'!L29=0,0,IF(LOG('Crisis Indicator Data'!L29)&lt;W$4,0,IF(LOG('Crisis Indicator Data'!L29)&gt;W$3,5,ROUND(5-(W$3-LOG('Crisis Indicator Data'!L29))/(W$3-W$4)*5,1)))))</f>
        <v>4.0999999999999996</v>
      </c>
      <c r="X32" s="166">
        <f>IF(OR('Crisis Indicator Data'!L29="x",'Crisis Indicator Data'!H29="x"),"x",'Crisis Indicator Data'!L29/'Crisis Indicator Data'!H29)</f>
        <v>3.9799762093576528E-5</v>
      </c>
      <c r="Y32" s="147">
        <f t="shared" si="9"/>
        <v>2</v>
      </c>
      <c r="Z32" s="147">
        <f t="shared" si="10"/>
        <v>3.1</v>
      </c>
      <c r="AA32" s="147">
        <f t="shared" si="11"/>
        <v>4.3</v>
      </c>
      <c r="AB32" s="167">
        <f t="shared" si="12"/>
        <v>3.9</v>
      </c>
    </row>
    <row r="33" spans="1:28" x14ac:dyDescent="0.35">
      <c r="A33" s="169" t="str">
        <f>'Crisis Indicator Data'!A30</f>
        <v>Venezuela displacement in Colombia</v>
      </c>
      <c r="B33" s="170" t="str">
        <f>'Crisis Indicator Data'!B30</f>
        <v>Displacement</v>
      </c>
      <c r="C33" s="170" t="str">
        <f>'Crisis Indicator Data'!C30</f>
        <v>COL002</v>
      </c>
      <c r="D33" s="170" t="str">
        <f>'Crisis Indicator Data'!D30</f>
        <v>Colombia</v>
      </c>
      <c r="E33" s="171" t="str">
        <f>'Crisis Indicator Data'!E30</f>
        <v>COL</v>
      </c>
      <c r="F33" s="168">
        <f>IF('Crisis Indicator Data'!F30="x","x",IF(LOG('Crisis Indicator Data'!F30)&lt;F$4,0,IF(LOG('Crisis Indicator Data'!F30)&gt;F$3,5,ROUND(5-(F$3-LOG('Crisis Indicator Data'!F30))/(F$3-F$4)*5,1))))</f>
        <v>2.6</v>
      </c>
      <c r="G33" s="165">
        <f>IF('Crisis Indicator Data'!F30="x","x",IF(LEN(E33)&gt;3,('Crisis Indicator Data'!F30/VLOOKUP('Impact of the crisis'!$C33,'Regional Crises'!$B$1:$R$66,4,FALSE)),'Crisis Indicator Data'!F30/VLOOKUP('Impact of the crisis'!$E33,'Country Indicator Data'!$B$4:$P$300,15,FALSE)))</f>
        <v>3.1101397025687247E-2</v>
      </c>
      <c r="H33" s="147">
        <f t="shared" si="0"/>
        <v>0.1</v>
      </c>
      <c r="I33" s="147">
        <f t="shared" si="1"/>
        <v>1.35</v>
      </c>
      <c r="J33" s="147">
        <f>IF('Crisis Indicator Data'!G30="x","x",IF(LOG('Crisis Indicator Data'!G30)&lt;J$4,0,IF(LOG('Crisis Indicator Data'!G30)&gt;J$3,5,ROUND(5-(J$3-LOG('Crisis Indicator Data'!G30))/(J$3-J$4)*5,1))))</f>
        <v>5</v>
      </c>
      <c r="K33" s="165">
        <f>IF('Crisis Indicator Data'!G30="x","x",IF(LEN(E33)&gt;3,('Crisis Indicator Data'!G30/VLOOKUP('Impact of the crisis'!$C33,'Regional Crises'!$B$1:$R$66,5,FALSE)),'Crisis Indicator Data'!G30/VLOOKUP('Impact of the crisis'!$E33,'Country Indicator Data'!$B$4:$P$300,14,FALSE)))</f>
        <v>0.58833017077798866</v>
      </c>
      <c r="L33" s="147">
        <f t="shared" si="2"/>
        <v>2.9</v>
      </c>
      <c r="M33" s="147">
        <f t="shared" si="3"/>
        <v>3.95</v>
      </c>
      <c r="N33" s="147">
        <f t="shared" si="4"/>
        <v>2.9</v>
      </c>
      <c r="O33" s="147">
        <f>IF('Crisis Indicator Data'!H30="x","x",IF('Crisis Indicator Data'!H30=0,0,IF(LOG('Crisis Indicator Data'!H30)&lt;O$4,0,IF(LOG('Crisis Indicator Data'!H30)&gt;O$3,5,ROUND(5-(O$3-LOG('Crisis Indicator Data'!H30))/(O$3-O$4)*5,1)))))</f>
        <v>4.5</v>
      </c>
      <c r="P33" s="165">
        <f>IF('Crisis Indicator Data'!H30="x","x",'Crisis Indicator Data'!H30/'Crisis Indicator Data'!G30)</f>
        <v>0.48301886792452831</v>
      </c>
      <c r="Q33" s="147">
        <f t="shared" si="5"/>
        <v>2.4</v>
      </c>
      <c r="R33" s="147">
        <f t="shared" si="6"/>
        <v>3.45</v>
      </c>
      <c r="S33" s="147">
        <f>IF('Crisis Indicator Data'!I30="x","x",IF('Crisis Indicator Data'!I30=0,0,IF(LOG('Crisis Indicator Data'!I30)&lt;S$4,0,IF(LOG('Crisis Indicator Data'!I30)&gt;S$3,5,ROUND(5-(S$3-LOG('Crisis Indicator Data'!I30))/(S$3-S$4)*5,1)))))</f>
        <v>5</v>
      </c>
      <c r="T33" s="165">
        <f>IF('Crisis Indicator Data'!H30="x","x",IF('Crisis Indicator Data'!I30="x","x",'Crisis Indicator Data'!I30/'Crisis Indicator Data'!H30))</f>
        <v>0.25707799145299143</v>
      </c>
      <c r="U33" s="147">
        <f t="shared" si="7"/>
        <v>5</v>
      </c>
      <c r="V33" s="147">
        <f t="shared" si="8"/>
        <v>5</v>
      </c>
      <c r="W33" s="147">
        <f>IF('Crisis Indicator Data'!L30="x","x",IF('Crisis Indicator Data'!L30=0,0,IF(LOG('Crisis Indicator Data'!L30)&lt;W$4,0,IF(LOG('Crisis Indicator Data'!L30)&gt;W$3,5,ROUND(5-(W$3-LOG('Crisis Indicator Data'!L30))/(W$3-W$4)*5,1)))))</f>
        <v>0.9</v>
      </c>
      <c r="X33" s="166">
        <f>IF(OR('Crisis Indicator Data'!L30="x",'Crisis Indicator Data'!H30="x"),"x",'Crisis Indicator Data'!L30/'Crisis Indicator Data'!H30)</f>
        <v>2.6709401709401711E-7</v>
      </c>
      <c r="Y33" s="147">
        <f t="shared" si="9"/>
        <v>0</v>
      </c>
      <c r="Z33" s="147">
        <f t="shared" si="10"/>
        <v>0.5</v>
      </c>
      <c r="AA33" s="147">
        <f t="shared" si="11"/>
        <v>3.6</v>
      </c>
      <c r="AB33" s="167">
        <f t="shared" si="12"/>
        <v>3.5</v>
      </c>
    </row>
    <row r="34" spans="1:28" x14ac:dyDescent="0.35">
      <c r="A34" s="169" t="str">
        <f>'Crisis Indicator Data'!A31</f>
        <v>Nicaraguan refugees in Costa Rica</v>
      </c>
      <c r="B34" s="170" t="str">
        <f>'Crisis Indicator Data'!B31</f>
        <v>Displacement</v>
      </c>
      <c r="C34" s="170" t="str">
        <f>'Crisis Indicator Data'!C31</f>
        <v>CRI002</v>
      </c>
      <c r="D34" s="170" t="str">
        <f>'Crisis Indicator Data'!D31</f>
        <v>Costa Rica</v>
      </c>
      <c r="E34" s="171" t="str">
        <f>'Crisis Indicator Data'!E31</f>
        <v>CRI</v>
      </c>
      <c r="F34" s="168">
        <f>IF('Crisis Indicator Data'!F31="x","x",IF(LOG('Crisis Indicator Data'!F31)&lt;F$4,0,IF(LOG('Crisis Indicator Data'!F31)&gt;F$3,5,ROUND(5-(F$3-LOG('Crisis Indicator Data'!F31))/(F$3-F$4)*5,1))))</f>
        <v>0</v>
      </c>
      <c r="G34" s="165">
        <f>IF('Crisis Indicator Data'!F31="x","x",IF(LEN(E34)&gt;3,('Crisis Indicator Data'!F31/VLOOKUP('Impact of the crisis'!$C34,'Regional Crises'!$B$1:$R$66,4,FALSE)),'Crisis Indicator Data'!F31/VLOOKUP('Impact of the crisis'!$E34,'Country Indicator Data'!$B$4:$P$300,15,FALSE)))</f>
        <v>1.9643556600078341E-2</v>
      </c>
      <c r="H34" s="147">
        <f t="shared" si="0"/>
        <v>0</v>
      </c>
      <c r="I34" s="147">
        <f t="shared" si="1"/>
        <v>0</v>
      </c>
      <c r="J34" s="147">
        <f>IF('Crisis Indicator Data'!G31="x","x",IF(LOG('Crisis Indicator Data'!G31)&lt;J$4,0,IF(LOG('Crisis Indicator Data'!G31)&gt;J$3,5,ROUND(5-(J$3-LOG('Crisis Indicator Data'!G31))/(J$3-J$4)*5,1))))</f>
        <v>1.3</v>
      </c>
      <c r="K34" s="165">
        <f>IF('Crisis Indicator Data'!G31="x","x",IF(LEN(E34)&gt;3,('Crisis Indicator Data'!G31/VLOOKUP('Impact of the crisis'!$C34,'Regional Crises'!$B$1:$R$66,5,FALSE)),'Crisis Indicator Data'!G31/VLOOKUP('Impact of the crisis'!$E34,'Country Indicator Data'!$B$4:$P$300,14,FALSE)))</f>
        <v>0.4702609363008442</v>
      </c>
      <c r="L34" s="147">
        <f t="shared" si="2"/>
        <v>2.2999999999999998</v>
      </c>
      <c r="M34" s="147">
        <f t="shared" si="3"/>
        <v>1.7999999999999998</v>
      </c>
      <c r="N34" s="147">
        <f t="shared" si="4"/>
        <v>1</v>
      </c>
      <c r="O34" s="147">
        <f>IF('Crisis Indicator Data'!H31="x","x",IF('Crisis Indicator Data'!H31=0,0,IF(LOG('Crisis Indicator Data'!H31)&lt;O$4,0,IF(LOG('Crisis Indicator Data'!H31)&gt;O$3,5,ROUND(5-(O$3-LOG('Crisis Indicator Data'!H31))/(O$3-O$4)*5,1)))))</f>
        <v>1.5</v>
      </c>
      <c r="P34" s="165">
        <f>IF('Crisis Indicator Data'!H31="x","x",'Crisis Indicator Data'!H31/'Crisis Indicator Data'!G31)</f>
        <v>9.5879232966136277E-2</v>
      </c>
      <c r="Q34" s="147">
        <f t="shared" si="5"/>
        <v>0.4</v>
      </c>
      <c r="R34" s="147">
        <f t="shared" si="6"/>
        <v>0.95</v>
      </c>
      <c r="S34" s="147">
        <f>IF('Crisis Indicator Data'!I31="x","x",IF('Crisis Indicator Data'!I31=0,0,IF(LOG('Crisis Indicator Data'!I31)&lt;S$4,0,IF(LOG('Crisis Indicator Data'!I31)&gt;S$3,5,ROUND(5-(S$3-LOG('Crisis Indicator Data'!I31))/(S$3-S$4)*5,1)))))</f>
        <v>3.4</v>
      </c>
      <c r="T34" s="165">
        <f>IF('Crisis Indicator Data'!H31="x","x",IF('Crisis Indicator Data'!I31="x","x",'Crisis Indicator Data'!I31/'Crisis Indicator Data'!H31))</f>
        <v>1</v>
      </c>
      <c r="U34" s="147">
        <f t="shared" si="7"/>
        <v>5</v>
      </c>
      <c r="V34" s="147">
        <f t="shared" si="8"/>
        <v>4.2</v>
      </c>
      <c r="W34" s="147">
        <f>IF('Crisis Indicator Data'!L31="x","x",IF('Crisis Indicator Data'!L31=0,0,IF(LOG('Crisis Indicator Data'!L31)&lt;W$4,0,IF(LOG('Crisis Indicator Data'!L31)&gt;W$3,5,ROUND(5-(W$3-LOG('Crisis Indicator Data'!L31))/(W$3-W$4)*5,1)))))</f>
        <v>2.9</v>
      </c>
      <c r="X34" s="166">
        <f>IF(OR('Crisis Indicator Data'!L31="x",'Crisis Indicator Data'!H31="x"),"x",'Crisis Indicator Data'!L31/'Crisis Indicator Data'!H31)</f>
        <v>4.2553191489361702E-4</v>
      </c>
      <c r="Y34" s="147">
        <f t="shared" si="9"/>
        <v>5</v>
      </c>
      <c r="Z34" s="147">
        <f t="shared" si="10"/>
        <v>4</v>
      </c>
      <c r="AA34" s="147">
        <f t="shared" si="11"/>
        <v>4.0999999999999996</v>
      </c>
      <c r="AB34" s="167">
        <f t="shared" si="12"/>
        <v>2.9</v>
      </c>
    </row>
    <row r="35" spans="1:28" x14ac:dyDescent="0.35">
      <c r="A35" s="169" t="str">
        <f>'Crisis Indicator Data'!A32</f>
        <v>Displacement from Russia-Ukraine conflict in Czechia</v>
      </c>
      <c r="B35" s="170" t="str">
        <f>'Crisis Indicator Data'!B32</f>
        <v>Conflict,Displacement</v>
      </c>
      <c r="C35" s="170" t="str">
        <f>'Crisis Indicator Data'!C32</f>
        <v>CZE002</v>
      </c>
      <c r="D35" s="170" t="str">
        <f>'Crisis Indicator Data'!D32</f>
        <v>Czech Republic</v>
      </c>
      <c r="E35" s="171" t="str">
        <f>'Crisis Indicator Data'!E32</f>
        <v>CZE</v>
      </c>
      <c r="F35" s="168">
        <f>IF('Crisis Indicator Data'!F32="x","x",IF(LOG('Crisis Indicator Data'!F32)&lt;F$4,0,IF(LOG('Crisis Indicator Data'!F32)&gt;F$3,5,ROUND(5-(F$3-LOG('Crisis Indicator Data'!F32))/(F$3-F$4)*5,1))))</f>
        <v>3.1</v>
      </c>
      <c r="G35" s="165">
        <f>IF('Crisis Indicator Data'!F32="x","x",IF(LEN(E35)&gt;3,('Crisis Indicator Data'!F32/VLOOKUP('Impact of the crisis'!$C35,'Regional Crises'!$B$1:$R$66,4,FALSE)),'Crisis Indicator Data'!F32/VLOOKUP('Impact of the crisis'!$E35,'Country Indicator Data'!$B$4:$P$300,15,FALSE)))</f>
        <v>1.0000025911166157</v>
      </c>
      <c r="H35" s="147">
        <f t="shared" si="0"/>
        <v>5</v>
      </c>
      <c r="I35" s="147">
        <f t="shared" si="1"/>
        <v>4.05</v>
      </c>
      <c r="J35" s="147">
        <f>IF('Crisis Indicator Data'!G32="x","x",IF(LOG('Crisis Indicator Data'!G32)&lt;J$4,0,IF(LOG('Crisis Indicator Data'!G32)&gt;J$3,5,ROUND(5-(J$3-LOG('Crisis Indicator Data'!G32))/(J$3-J$4)*5,1))))</f>
        <v>3.5</v>
      </c>
      <c r="K35" s="165">
        <f>IF('Crisis Indicator Data'!G32="x","x",IF(LEN(E35)&gt;3,('Crisis Indicator Data'!G32/VLOOKUP('Impact of the crisis'!$C35,'Regional Crises'!$B$1:$R$66,5,FALSE)),'Crisis Indicator Data'!G32/VLOOKUP('Impact of the crisis'!$E35,'Country Indicator Data'!$B$4:$P$300,14,FALSE)))</f>
        <v>1</v>
      </c>
      <c r="L35" s="147">
        <f t="shared" si="2"/>
        <v>5</v>
      </c>
      <c r="M35" s="147">
        <f t="shared" si="3"/>
        <v>4.25</v>
      </c>
      <c r="N35" s="147">
        <f t="shared" si="4"/>
        <v>4.2</v>
      </c>
      <c r="O35" s="147">
        <f>IF('Crisis Indicator Data'!H32="x","x",IF('Crisis Indicator Data'!H32=0,0,IF(LOG('Crisis Indicator Data'!H32)&lt;O$4,0,IF(LOG('Crisis Indicator Data'!H32)&gt;O$3,5,ROUND(5-(O$3-LOG('Crisis Indicator Data'!H32))/(O$3-O$4)*5,1)))))</f>
        <v>1.8</v>
      </c>
      <c r="P35" s="165">
        <f>IF('Crisis Indicator Data'!H32="x","x",'Crisis Indicator Data'!H32/'Crisis Indicator Data'!G32)</f>
        <v>3.3595943131395453E-2</v>
      </c>
      <c r="Q35" s="147">
        <f t="shared" si="5"/>
        <v>0.1</v>
      </c>
      <c r="R35" s="147">
        <f t="shared" si="6"/>
        <v>0.95000000000000007</v>
      </c>
      <c r="S35" s="147">
        <f>IF('Crisis Indicator Data'!I32="x","x",IF('Crisis Indicator Data'!I32=0,0,IF(LOG('Crisis Indicator Data'!I32)&lt;S$4,0,IF(LOG('Crisis Indicator Data'!I32)&gt;S$3,5,ROUND(5-(S$3-LOG('Crisis Indicator Data'!I32))/(S$3-S$4)*5,1)))))</f>
        <v>3.7</v>
      </c>
      <c r="T35" s="165">
        <f>IF('Crisis Indicator Data'!H32="x","x",IF('Crisis Indicator Data'!I32="x","x",'Crisis Indicator Data'!I32/'Crisis Indicator Data'!H32))</f>
        <v>1</v>
      </c>
      <c r="U35" s="147">
        <f t="shared" si="7"/>
        <v>5</v>
      </c>
      <c r="V35" s="147">
        <f t="shared" si="8"/>
        <v>4.4000000000000004</v>
      </c>
      <c r="W35" s="147">
        <f>IF('Crisis Indicator Data'!L32="x","x",IF('Crisis Indicator Data'!L32=0,0,IF(LOG('Crisis Indicator Data'!L32)&lt;W$4,0,IF(LOG('Crisis Indicator Data'!L32)&gt;W$3,5,ROUND(5-(W$3-LOG('Crisis Indicator Data'!L32))/(W$3-W$4)*5,1)))))</f>
        <v>0</v>
      </c>
      <c r="X35" s="166">
        <f>IF(OR('Crisis Indicator Data'!L32="x",'Crisis Indicator Data'!H32="x"),"x",'Crisis Indicator Data'!L32/'Crisis Indicator Data'!H32)</f>
        <v>0</v>
      </c>
      <c r="Y35" s="147">
        <f t="shared" si="9"/>
        <v>0</v>
      </c>
      <c r="Z35" s="147">
        <f t="shared" si="10"/>
        <v>0</v>
      </c>
      <c r="AA35" s="147">
        <f t="shared" si="11"/>
        <v>2.8</v>
      </c>
      <c r="AB35" s="167">
        <f t="shared" si="12"/>
        <v>2</v>
      </c>
    </row>
    <row r="36" spans="1:28" x14ac:dyDescent="0.35">
      <c r="A36" s="169" t="str">
        <f>'Crisis Indicator Data'!A33</f>
        <v>Multiple crises in Djibouti</v>
      </c>
      <c r="B36" s="170" t="str">
        <f>'Crisis Indicator Data'!B33</f>
        <v>Displacement,Drought</v>
      </c>
      <c r="C36" s="170" t="str">
        <f>'Crisis Indicator Data'!C33</f>
        <v>DJI001</v>
      </c>
      <c r="D36" s="170" t="str">
        <f>'Crisis Indicator Data'!D33</f>
        <v>Djibouti</v>
      </c>
      <c r="E36" s="171" t="str">
        <f>'Crisis Indicator Data'!E33</f>
        <v>DJI</v>
      </c>
      <c r="F36" s="168">
        <f>IF('Crisis Indicator Data'!F33="x","x",IF(LOG('Crisis Indicator Data'!F33)&lt;F$4,0,IF(LOG('Crisis Indicator Data'!F33)&gt;F$3,5,ROUND(5-(F$3-LOG('Crisis Indicator Data'!F33))/(F$3-F$4)*5,1))))</f>
        <v>2.2999999999999998</v>
      </c>
      <c r="G36" s="165">
        <f>IF('Crisis Indicator Data'!F33="x","x",IF(LEN(E36)&gt;3,('Crisis Indicator Data'!F33/VLOOKUP('Impact of the crisis'!$C36,'Regional Crises'!$B$1:$R$66,4,FALSE)),'Crisis Indicator Data'!F33/VLOOKUP('Impact of the crisis'!$E36,'Country Indicator Data'!$B$4:$P$300,15,FALSE)))</f>
        <v>1</v>
      </c>
      <c r="H36" s="147">
        <f t="shared" si="0"/>
        <v>5</v>
      </c>
      <c r="I36" s="147">
        <f t="shared" si="1"/>
        <v>3.65</v>
      </c>
      <c r="J36" s="147">
        <f>IF('Crisis Indicator Data'!G33="x","x",IF(LOG('Crisis Indicator Data'!G33)&lt;J$4,0,IF(LOG('Crisis Indicator Data'!G33)&gt;J$3,5,ROUND(5-(J$3-LOG('Crisis Indicator Data'!G33))/(J$3-J$4)*5,1))))</f>
        <v>0.2</v>
      </c>
      <c r="K36" s="165">
        <f>IF('Crisis Indicator Data'!G33="x","x",IF(LEN(E36)&gt;3,('Crisis Indicator Data'!G33/VLOOKUP('Impact of the crisis'!$C36,'Regional Crises'!$B$1:$R$66,5,FALSE)),'Crisis Indicator Data'!G33/VLOOKUP('Impact of the crisis'!$E36,'Country Indicator Data'!$B$4:$P$300,14,FALSE)))</f>
        <v>1</v>
      </c>
      <c r="L36" s="147">
        <f t="shared" si="2"/>
        <v>5</v>
      </c>
      <c r="M36" s="147">
        <f t="shared" si="3"/>
        <v>2.6</v>
      </c>
      <c r="N36" s="147">
        <f t="shared" si="4"/>
        <v>3.2</v>
      </c>
      <c r="O36" s="147">
        <f>IF('Crisis Indicator Data'!H33="x","x",IF('Crisis Indicator Data'!H33=0,0,IF(LOG('Crisis Indicator Data'!H33)&lt;O$4,0,IF(LOG('Crisis Indicator Data'!H33)&gt;O$3,5,ROUND(5-(O$3-LOG('Crisis Indicator Data'!H33))/(O$3-O$4)*5,1)))))</f>
        <v>2.2999999999999998</v>
      </c>
      <c r="P36" s="165">
        <f>IF('Crisis Indicator Data'!H33="x","x",'Crisis Indicator Data'!H33/'Crisis Indicator Data'!G33)</f>
        <v>0.66920473773265654</v>
      </c>
      <c r="Q36" s="147">
        <f t="shared" si="5"/>
        <v>3.3</v>
      </c>
      <c r="R36" s="147">
        <f t="shared" si="6"/>
        <v>2.8</v>
      </c>
      <c r="S36" s="147">
        <f>IF('Crisis Indicator Data'!I33="x","x",IF('Crisis Indicator Data'!I33=0,0,IF(LOG('Crisis Indicator Data'!I33)&lt;S$4,0,IF(LOG('Crisis Indicator Data'!I33)&gt;S$3,5,ROUND(5-(S$3-LOG('Crisis Indicator Data'!I33))/(S$3-S$4)*5,1)))))</f>
        <v>2.2000000000000002</v>
      </c>
      <c r="T36" s="165">
        <f>IF('Crisis Indicator Data'!H33="x","x",IF('Crisis Indicator Data'!I33="x","x",'Crisis Indicator Data'!I33/'Crisis Indicator Data'!H33))</f>
        <v>4.0455120101137804E-2</v>
      </c>
      <c r="U36" s="147">
        <f t="shared" si="7"/>
        <v>1.3</v>
      </c>
      <c r="V36" s="147">
        <f t="shared" si="8"/>
        <v>1.8</v>
      </c>
      <c r="W36" s="147">
        <f>IF('Crisis Indicator Data'!L33="x","x",IF('Crisis Indicator Data'!L33=0,0,IF(LOG('Crisis Indicator Data'!L33)&lt;W$4,0,IF(LOG('Crisis Indicator Data'!L33)&gt;W$3,5,ROUND(5-(W$3-LOG('Crisis Indicator Data'!L33))/(W$3-W$4)*5,1)))))</f>
        <v>2.2999999999999998</v>
      </c>
      <c r="X36" s="166">
        <f>IF(OR('Crisis Indicator Data'!L33="x",'Crisis Indicator Data'!H33="x"),"x",'Crisis Indicator Data'!L33/'Crisis Indicator Data'!H33)</f>
        <v>5.4361567635903922E-5</v>
      </c>
      <c r="Y36" s="147">
        <f t="shared" si="9"/>
        <v>2.7</v>
      </c>
      <c r="Z36" s="147">
        <f t="shared" si="10"/>
        <v>2.5</v>
      </c>
      <c r="AA36" s="147">
        <f t="shared" si="11"/>
        <v>2.2000000000000002</v>
      </c>
      <c r="AB36" s="167">
        <f t="shared" si="12"/>
        <v>2.5</v>
      </c>
    </row>
    <row r="37" spans="1:28" x14ac:dyDescent="0.35">
      <c r="A37" s="169" t="str">
        <f>'Crisis Indicator Data'!A34</f>
        <v>Mixed migration in Djibouti</v>
      </c>
      <c r="B37" s="170" t="str">
        <f>'Crisis Indicator Data'!B34</f>
        <v>Displacement</v>
      </c>
      <c r="C37" s="170" t="str">
        <f>'Crisis Indicator Data'!C34</f>
        <v>DJI002</v>
      </c>
      <c r="D37" s="170" t="str">
        <f>'Crisis Indicator Data'!D34</f>
        <v>Djibouti</v>
      </c>
      <c r="E37" s="171" t="str">
        <f>'Crisis Indicator Data'!E34</f>
        <v>DJI</v>
      </c>
      <c r="F37" s="168">
        <f>IF('Crisis Indicator Data'!F34="x","x",IF(LOG('Crisis Indicator Data'!F34)&lt;F$4,0,IF(LOG('Crisis Indicator Data'!F34)&gt;F$3,5,ROUND(5-(F$3-LOG('Crisis Indicator Data'!F34))/(F$3-F$4)*5,1))))</f>
        <v>1.4</v>
      </c>
      <c r="G37" s="165">
        <f>IF('Crisis Indicator Data'!F34="x","x",IF(LEN(E37)&gt;3,('Crisis Indicator Data'!F34/VLOOKUP('Impact of the crisis'!$C37,'Regional Crises'!$B$1:$R$66,4,FALSE)),'Crisis Indicator Data'!F34/VLOOKUP('Impact of the crisis'!$E37,'Country Indicator Data'!$B$4:$P$300,15,FALSE)))</f>
        <v>0.31492666091458155</v>
      </c>
      <c r="H37" s="147">
        <f t="shared" si="0"/>
        <v>1.5</v>
      </c>
      <c r="I37" s="147">
        <f t="shared" si="1"/>
        <v>1.45</v>
      </c>
      <c r="J37" s="147">
        <f>IF('Crisis Indicator Data'!G34="x","x",IF(LOG('Crisis Indicator Data'!G34)&lt;J$4,0,IF(LOG('Crisis Indicator Data'!G34)&gt;J$3,5,ROUND(5-(J$3-LOG('Crisis Indicator Data'!G34))/(J$3-J$4)*5,1))))</f>
        <v>0</v>
      </c>
      <c r="K37" s="165">
        <f>IF('Crisis Indicator Data'!G34="x","x",IF(LEN(E37)&gt;3,('Crisis Indicator Data'!G34/VLOOKUP('Impact of the crisis'!$C37,'Regional Crises'!$B$1:$R$66,5,FALSE)),'Crisis Indicator Data'!G34/VLOOKUP('Impact of the crisis'!$E37,'Country Indicator Data'!$B$4:$P$300,14,FALSE)))</f>
        <v>0.57191201353637899</v>
      </c>
      <c r="L37" s="147">
        <f t="shared" si="2"/>
        <v>2.8</v>
      </c>
      <c r="M37" s="147">
        <f t="shared" si="3"/>
        <v>1.4</v>
      </c>
      <c r="N37" s="147">
        <f t="shared" si="4"/>
        <v>1.4</v>
      </c>
      <c r="O37" s="147">
        <f>IF('Crisis Indicator Data'!H34="x","x",IF('Crisis Indicator Data'!H34=0,0,IF(LOG('Crisis Indicator Data'!H34)&lt;O$4,0,IF(LOG('Crisis Indicator Data'!H34)&gt;O$3,5,ROUND(5-(O$3-LOG('Crisis Indicator Data'!H34))/(O$3-O$4)*5,1)))))</f>
        <v>0</v>
      </c>
      <c r="P37" s="165">
        <f>IF('Crisis Indicator Data'!H34="x","x",'Crisis Indicator Data'!H34/'Crisis Indicator Data'!G34)</f>
        <v>4.7337278106508875E-2</v>
      </c>
      <c r="Q37" s="147">
        <f t="shared" si="5"/>
        <v>0.2</v>
      </c>
      <c r="R37" s="147">
        <f t="shared" si="6"/>
        <v>0.1</v>
      </c>
      <c r="S37" s="147">
        <f>IF('Crisis Indicator Data'!I34="x","x",IF('Crisis Indicator Data'!I34=0,0,IF(LOG('Crisis Indicator Data'!I34)&lt;S$4,0,IF(LOG('Crisis Indicator Data'!I34)&gt;S$3,5,ROUND(5-(S$3-LOG('Crisis Indicator Data'!I34))/(S$3-S$4)*5,1)))))</f>
        <v>2.2000000000000002</v>
      </c>
      <c r="T37" s="165">
        <f>IF('Crisis Indicator Data'!H34="x","x",IF('Crisis Indicator Data'!I34="x","x",'Crisis Indicator Data'!I34/'Crisis Indicator Data'!H34))</f>
        <v>1</v>
      </c>
      <c r="U37" s="147">
        <f t="shared" si="7"/>
        <v>5</v>
      </c>
      <c r="V37" s="147">
        <f t="shared" si="8"/>
        <v>3.6</v>
      </c>
      <c r="W37" s="147">
        <f>IF('Crisis Indicator Data'!L34="x","x",IF('Crisis Indicator Data'!L34=0,0,IF(LOG('Crisis Indicator Data'!L34)&lt;W$4,0,IF(LOG('Crisis Indicator Data'!L34)&gt;W$3,5,ROUND(5-(W$3-LOG('Crisis Indicator Data'!L34))/(W$3-W$4)*5,1)))))</f>
        <v>2.2999999999999998</v>
      </c>
      <c r="X37" s="166">
        <f>IF(OR('Crisis Indicator Data'!L34="x",'Crisis Indicator Data'!H34="x"),"x",'Crisis Indicator Data'!L34/'Crisis Indicator Data'!H34)</f>
        <v>1.3437499999999999E-3</v>
      </c>
      <c r="Y37" s="147">
        <f t="shared" si="9"/>
        <v>5</v>
      </c>
      <c r="Z37" s="147">
        <f t="shared" si="10"/>
        <v>3.7</v>
      </c>
      <c r="AA37" s="147">
        <f t="shared" si="11"/>
        <v>3.7</v>
      </c>
      <c r="AB37" s="167">
        <f t="shared" si="12"/>
        <v>2.2999999999999998</v>
      </c>
    </row>
    <row r="38" spans="1:28" x14ac:dyDescent="0.35">
      <c r="A38" s="169" t="str">
        <f>'Crisis Indicator Data'!A35</f>
        <v>Drought in Djibouti</v>
      </c>
      <c r="B38" s="170" t="str">
        <f>'Crisis Indicator Data'!B35</f>
        <v>Drought</v>
      </c>
      <c r="C38" s="170" t="str">
        <f>'Crisis Indicator Data'!C35</f>
        <v>DJI003</v>
      </c>
      <c r="D38" s="170" t="str">
        <f>'Crisis Indicator Data'!D35</f>
        <v>Djibouti</v>
      </c>
      <c r="E38" s="171" t="str">
        <f>'Crisis Indicator Data'!E35</f>
        <v>DJI</v>
      </c>
      <c r="F38" s="168">
        <f>IF('Crisis Indicator Data'!F35="x","x",IF(LOG('Crisis Indicator Data'!F35)&lt;F$4,0,IF(LOG('Crisis Indicator Data'!F35)&gt;F$3,5,ROUND(5-(F$3-LOG('Crisis Indicator Data'!F35))/(F$3-F$4)*5,1))))</f>
        <v>2.2999999999999998</v>
      </c>
      <c r="G38" s="165">
        <f>IF('Crisis Indicator Data'!F35="x","x",IF(LEN(E38)&gt;3,('Crisis Indicator Data'!F35/VLOOKUP('Impact of the crisis'!$C38,'Regional Crises'!$B$1:$R$66,4,FALSE)),'Crisis Indicator Data'!F35/VLOOKUP('Impact of the crisis'!$E38,'Country Indicator Data'!$B$4:$P$300,15,FALSE)))</f>
        <v>1</v>
      </c>
      <c r="H38" s="147">
        <f t="shared" ref="H38:H69" si="13">IF(G38="x","x",IF(G38&lt;H$4,0,IF(G38&gt;H$3,5,ROUND(5-(H$3-G38)/(H$3-H$4)*5,1))))</f>
        <v>5</v>
      </c>
      <c r="I38" s="147">
        <f t="shared" ref="I38:I69" si="14">IF(AND(H38="x",F38="x"),"x",AVERAGE(F38,H38))</f>
        <v>3.65</v>
      </c>
      <c r="J38" s="147">
        <f>IF('Crisis Indicator Data'!G35="x","x",IF(LOG('Crisis Indicator Data'!G35)&lt;J$4,0,IF(LOG('Crisis Indicator Data'!G35)&gt;J$3,5,ROUND(5-(J$3-LOG('Crisis Indicator Data'!G35))/(J$3-J$4)*5,1))))</f>
        <v>0.2</v>
      </c>
      <c r="K38" s="165">
        <f>IF('Crisis Indicator Data'!G35="x","x",IF(LEN(E38)&gt;3,('Crisis Indicator Data'!G35/VLOOKUP('Impact of the crisis'!$C38,'Regional Crises'!$B$1:$R$66,5,FALSE)),'Crisis Indicator Data'!G35/VLOOKUP('Impact of the crisis'!$E38,'Country Indicator Data'!$B$4:$P$300,14,FALSE)))</f>
        <v>1</v>
      </c>
      <c r="L38" s="147">
        <f t="shared" ref="L38:L69" si="15">IF(K38="x","x",IF(K38&lt;L$4,0,IF(K38&gt;L$3,5,ROUND(5-(L$3-K38)/(L$3-L$4)*5,1))))</f>
        <v>5</v>
      </c>
      <c r="M38" s="147">
        <f t="shared" ref="M38:M69" si="16">IF(AND(L38="x",J38="x"),"x",AVERAGE(J38,L38))</f>
        <v>2.6</v>
      </c>
      <c r="N38" s="147">
        <f t="shared" ref="N38:N69" si="17">IF(AND(M38="x",I38="x"),"x",IF(OR(M38="x",I38="x"),AVERAGE(I38,M38),ROUND((5-GEOMEAN(((5-I38)/5*4+1),((5-M38)/5*4+1)))/4*5,1)))</f>
        <v>3.2</v>
      </c>
      <c r="O38" s="147">
        <f>IF('Crisis Indicator Data'!H35="x","x",IF('Crisis Indicator Data'!H35=0,0,IF(LOG('Crisis Indicator Data'!H35)&lt;O$4,0,IF(LOG('Crisis Indicator Data'!H35)&gt;O$3,5,ROUND(5-(O$3-LOG('Crisis Indicator Data'!H35))/(O$3-O$4)*5,1)))))</f>
        <v>2.2999999999999998</v>
      </c>
      <c r="P38" s="165">
        <f>IF('Crisis Indicator Data'!H35="x","x",'Crisis Indicator Data'!H35/'Crisis Indicator Data'!G35)</f>
        <v>0.64297800338409472</v>
      </c>
      <c r="Q38" s="147">
        <f t="shared" ref="Q38:Q69" si="18">IF(P38="x","x",IF(P38&lt;Q$4,0,IF(P38&gt;Q$3,5,ROUND(5-(Q$3-P38)/(Q$3-Q$4)*5,1))))</f>
        <v>3.2</v>
      </c>
      <c r="R38" s="147">
        <f t="shared" ref="R38:R69" si="19">IF(AND(Q38="x",O38="x"),"x",AVERAGE(O38,Q38))</f>
        <v>2.75</v>
      </c>
      <c r="S38" s="147">
        <f>IF('Crisis Indicator Data'!I35="x","x",IF('Crisis Indicator Data'!I35=0,0,IF(LOG('Crisis Indicator Data'!I35)&lt;S$4,0,IF(LOG('Crisis Indicator Data'!I35)&gt;S$3,5,ROUND(5-(S$3-LOG('Crisis Indicator Data'!I35))/(S$3-S$4)*5,1)))))</f>
        <v>0</v>
      </c>
      <c r="T38" s="165">
        <f>IF('Crisis Indicator Data'!H35="x","x",IF('Crisis Indicator Data'!I35="x","x",'Crisis Indicator Data'!I35/'Crisis Indicator Data'!H35))</f>
        <v>0</v>
      </c>
      <c r="U38" s="147">
        <f t="shared" ref="U38:U69" si="20">IF(T38="x","x",IF(T38&lt;U$4,0,IF(T38&gt;U$3,5,ROUND(5-(U$3-T38)/(U$3-U$4)*5,1))))</f>
        <v>0</v>
      </c>
      <c r="V38" s="147">
        <f t="shared" ref="V38:V69" si="21">IF(AND(U38="x",S38="x"),"x",ROUND(AVERAGE(S38,U38),1))</f>
        <v>0</v>
      </c>
      <c r="W38" s="147">
        <f>IF('Crisis Indicator Data'!L35="x","x",IF('Crisis Indicator Data'!L35=0,0,IF(LOG('Crisis Indicator Data'!L35)&lt;W$4,0,IF(LOG('Crisis Indicator Data'!L35)&gt;W$3,5,ROUND(5-(W$3-LOG('Crisis Indicator Data'!L35))/(W$3-W$4)*5,1)))))</f>
        <v>0</v>
      </c>
      <c r="X38" s="166">
        <f>IF(OR('Crisis Indicator Data'!L35="x",'Crisis Indicator Data'!H35="x"),"x",'Crisis Indicator Data'!L35/'Crisis Indicator Data'!H35)</f>
        <v>0</v>
      </c>
      <c r="Y38" s="147">
        <f t="shared" ref="Y38:Y69" si="22">IF(X38="x","x",IF(X38&lt;Y$4,0,IF(X38&gt;Y$3,5,ROUND(5-(Y$3-X38)/(Y$3-Y$4)*5,1))))</f>
        <v>0</v>
      </c>
      <c r="Z38" s="147">
        <f t="shared" ref="Z38:Z69" si="23">IF(AND(Y38="x",W38="x"),"x",ROUND(AVERAGE(W38,Y38),1))</f>
        <v>0</v>
      </c>
      <c r="AA38" s="147">
        <f t="shared" ref="AA38:AA69" si="24">IF(AND(V38="x",Z38="x"),"x",IF(OR(V38="x",Z38="x"),AVERAGE(V38,Z38),ROUND((5-GEOMEAN(((5-V38)/5*4+1),((5-Z38)/5*4+1)))/4*5,1)))</f>
        <v>0</v>
      </c>
      <c r="AB38" s="167">
        <f t="shared" ref="AB38:AB69" si="25">IF(AND(R38="x",AA38="x"),"x",IF(OR(R38="x",AA38="x"),AVERAGE(R38,AA38),ROUND((5-GEOMEAN(((5-R38)/5*4+1),((5-AA38)/5*4+1)))/4*5,1)))</f>
        <v>1.6</v>
      </c>
    </row>
    <row r="39" spans="1:28" x14ac:dyDescent="0.35">
      <c r="A39" s="169" t="str">
        <f>'Crisis Indicator Data'!A36</f>
        <v>Venezuela displacement in Dominican Republic</v>
      </c>
      <c r="B39" s="170" t="str">
        <f>'Crisis Indicator Data'!B36</f>
        <v>Displacement</v>
      </c>
      <c r="C39" s="170" t="str">
        <f>'Crisis Indicator Data'!C36</f>
        <v>DOM002</v>
      </c>
      <c r="D39" s="170" t="str">
        <f>'Crisis Indicator Data'!D36</f>
        <v>Dominican Republic</v>
      </c>
      <c r="E39" s="171" t="str">
        <f>'Crisis Indicator Data'!E36</f>
        <v>DOM</v>
      </c>
      <c r="F39" s="168">
        <f>IF('Crisis Indicator Data'!F36="x","x",IF(LOG('Crisis Indicator Data'!F36)&lt;F$4,0,IF(LOG('Crisis Indicator Data'!F36)&gt;F$3,5,ROUND(5-(F$3-LOG('Crisis Indicator Data'!F36))/(F$3-F$4)*5,1))))</f>
        <v>2.8</v>
      </c>
      <c r="G39" s="165">
        <f>IF('Crisis Indicator Data'!F36="x","x",IF(LEN(E39)&gt;3,('Crisis Indicator Data'!F36/VLOOKUP('Impact of the crisis'!$C39,'Regional Crises'!$B$1:$R$66,4,FALSE)),'Crisis Indicator Data'!F36/VLOOKUP('Impact of the crisis'!$E39,'Country Indicator Data'!$B$4:$P$300,15,FALSE)))</f>
        <v>1.0163893038227683</v>
      </c>
      <c r="H39" s="147">
        <f t="shared" si="13"/>
        <v>5</v>
      </c>
      <c r="I39" s="147">
        <f t="shared" si="14"/>
        <v>3.9</v>
      </c>
      <c r="J39" s="147">
        <f>IF('Crisis Indicator Data'!G36="x","x",IF(LOG('Crisis Indicator Data'!G36)&lt;J$4,0,IF(LOG('Crisis Indicator Data'!G36)&gt;J$3,5,ROUND(5-(J$3-LOG('Crisis Indicator Data'!G36))/(J$3-J$4)*5,1))))</f>
        <v>3.5</v>
      </c>
      <c r="K39" s="165">
        <f>IF('Crisis Indicator Data'!G36="x","x",IF(LEN(E39)&gt;3,('Crisis Indicator Data'!G36/VLOOKUP('Impact of the crisis'!$C39,'Regional Crises'!$B$1:$R$66,5,FALSE)),'Crisis Indicator Data'!G36/VLOOKUP('Impact of the crisis'!$E39,'Country Indicator Data'!$B$4:$P$300,14,FALSE)))</f>
        <v>1</v>
      </c>
      <c r="L39" s="147">
        <f t="shared" si="15"/>
        <v>5</v>
      </c>
      <c r="M39" s="147">
        <f t="shared" si="16"/>
        <v>4.25</v>
      </c>
      <c r="N39" s="147">
        <f t="shared" si="17"/>
        <v>4.0999999999999996</v>
      </c>
      <c r="O39" s="147">
        <f>IF('Crisis Indicator Data'!H36="x","x",IF('Crisis Indicator Data'!H36=0,0,IF(LOG('Crisis Indicator Data'!H36)&lt;O$4,0,IF(LOG('Crisis Indicator Data'!H36)&gt;O$3,5,ROUND(5-(O$3-LOG('Crisis Indicator Data'!H36))/(O$3-O$4)*5,1)))))</f>
        <v>1</v>
      </c>
      <c r="P39" s="165">
        <f>IF('Crisis Indicator Data'!H36="x","x",'Crisis Indicator Data'!H36/'Crisis Indicator Data'!G36)</f>
        <v>1.1042835515183898E-2</v>
      </c>
      <c r="Q39" s="147">
        <f t="shared" si="18"/>
        <v>0</v>
      </c>
      <c r="R39" s="147">
        <f t="shared" si="19"/>
        <v>0.5</v>
      </c>
      <c r="S39" s="147">
        <f>IF('Crisis Indicator Data'!I36="x","x",IF('Crisis Indicator Data'!I36=0,0,IF(LOG('Crisis Indicator Data'!I36)&lt;S$4,0,IF(LOG('Crisis Indicator Data'!I36)&gt;S$3,5,ROUND(5-(S$3-LOG('Crisis Indicator Data'!I36))/(S$3-S$4)*5,1)))))</f>
        <v>3</v>
      </c>
      <c r="T39" s="165">
        <f>IF('Crisis Indicator Data'!H36="x","x",IF('Crisis Indicator Data'!I36="x","x",'Crisis Indicator Data'!I36/'Crisis Indicator Data'!H36))</f>
        <v>1</v>
      </c>
      <c r="U39" s="147">
        <f t="shared" si="20"/>
        <v>5</v>
      </c>
      <c r="V39" s="147">
        <f t="shared" si="21"/>
        <v>4</v>
      </c>
      <c r="W39" s="147" t="str">
        <f>IF('Crisis Indicator Data'!L36="x","x",IF('Crisis Indicator Data'!L36=0,0,IF(LOG('Crisis Indicator Data'!L36)&lt;W$4,0,IF(LOG('Crisis Indicator Data'!L36)&gt;W$3,5,ROUND(5-(W$3-LOG('Crisis Indicator Data'!L36))/(W$3-W$4)*5,1)))))</f>
        <v>x</v>
      </c>
      <c r="X39" s="166" t="str">
        <f>IF(OR('Crisis Indicator Data'!L36="x",'Crisis Indicator Data'!H36="x"),"x",'Crisis Indicator Data'!L36/'Crisis Indicator Data'!H36)</f>
        <v>x</v>
      </c>
      <c r="Y39" s="147" t="str">
        <f t="shared" si="22"/>
        <v>x</v>
      </c>
      <c r="Z39" s="147" t="str">
        <f t="shared" si="23"/>
        <v>x</v>
      </c>
      <c r="AA39" s="147">
        <f t="shared" si="24"/>
        <v>4</v>
      </c>
      <c r="AB39" s="167">
        <f t="shared" si="25"/>
        <v>2.7</v>
      </c>
    </row>
    <row r="40" spans="1:28" x14ac:dyDescent="0.35">
      <c r="A40" s="169" t="str">
        <f>'Crisis Indicator Data'!A37</f>
        <v>Mixed migration flows in Algeria</v>
      </c>
      <c r="B40" s="170" t="str">
        <f>'Crisis Indicator Data'!B37</f>
        <v>Displacement</v>
      </c>
      <c r="C40" s="170" t="str">
        <f>'Crisis Indicator Data'!C37</f>
        <v>DZA002</v>
      </c>
      <c r="D40" s="170" t="str">
        <f>'Crisis Indicator Data'!D37</f>
        <v>Algeria</v>
      </c>
      <c r="E40" s="171" t="str">
        <f>'Crisis Indicator Data'!E37</f>
        <v>DZA</v>
      </c>
      <c r="F40" s="168">
        <f>IF('Crisis Indicator Data'!F37="x","x",IF(LOG('Crisis Indicator Data'!F37)&lt;F$4,0,IF(LOG('Crisis Indicator Data'!F37)&gt;F$3,5,ROUND(5-(F$3-LOG('Crisis Indicator Data'!F37))/(F$3-F$4)*5,1))))</f>
        <v>5</v>
      </c>
      <c r="G40" s="165">
        <f>IF('Crisis Indicator Data'!F37="x","x",IF(LEN(E40)&gt;3,('Crisis Indicator Data'!F37/VLOOKUP('Impact of the crisis'!$C40,'Regional Crises'!$B$1:$R$66,4,FALSE)),'Crisis Indicator Data'!F37/VLOOKUP('Impact of the crisis'!$E40,'Country Indicator Data'!$B$4:$P$300,15,FALSE)))</f>
        <v>1</v>
      </c>
      <c r="H40" s="147">
        <f t="shared" si="13"/>
        <v>5</v>
      </c>
      <c r="I40" s="147">
        <f t="shared" si="14"/>
        <v>5</v>
      </c>
      <c r="J40" s="147">
        <f>IF('Crisis Indicator Data'!G37="x","x",IF(LOG('Crisis Indicator Data'!G37)&lt;J$4,0,IF(LOG('Crisis Indicator Data'!G37)&gt;J$3,5,ROUND(5-(J$3-LOG('Crisis Indicator Data'!G37))/(J$3-J$4)*5,1))))</f>
        <v>5</v>
      </c>
      <c r="K40" s="165">
        <f>IF('Crisis Indicator Data'!G37="x","x",IF(LEN(E40)&gt;3,('Crisis Indicator Data'!G37/VLOOKUP('Impact of the crisis'!$C40,'Regional Crises'!$B$1:$R$66,5,FALSE)),'Crisis Indicator Data'!G37/VLOOKUP('Impact of the crisis'!$E40,'Country Indicator Data'!$B$4:$P$300,14,FALSE)))</f>
        <v>1</v>
      </c>
      <c r="L40" s="147">
        <f t="shared" si="15"/>
        <v>5</v>
      </c>
      <c r="M40" s="147">
        <f t="shared" si="16"/>
        <v>5</v>
      </c>
      <c r="N40" s="147">
        <f t="shared" si="17"/>
        <v>5</v>
      </c>
      <c r="O40" s="147">
        <f>IF('Crisis Indicator Data'!H37="x","x",IF('Crisis Indicator Data'!H37=0,0,IF(LOG('Crisis Indicator Data'!H37)&lt;O$4,0,IF(LOG('Crisis Indicator Data'!H37)&gt;O$3,5,ROUND(5-(O$3-LOG('Crisis Indicator Data'!H37))/(O$3-O$4)*5,1)))))</f>
        <v>1.5</v>
      </c>
      <c r="P40" s="165">
        <f>IF('Crisis Indicator Data'!H37="x","x",'Crisis Indicator Data'!H37/'Crisis Indicator Data'!G37)</f>
        <v>5.5655066530194471E-3</v>
      </c>
      <c r="Q40" s="147">
        <f t="shared" si="18"/>
        <v>0</v>
      </c>
      <c r="R40" s="147">
        <f t="shared" si="19"/>
        <v>0.75</v>
      </c>
      <c r="S40" s="147">
        <f>IF('Crisis Indicator Data'!I37="x","x",IF('Crisis Indicator Data'!I37=0,0,IF(LOG('Crisis Indicator Data'!I37)&lt;S$4,0,IF(LOG('Crisis Indicator Data'!I37)&gt;S$3,5,ROUND(5-(S$3-LOG('Crisis Indicator Data'!I37))/(S$3-S$4)*5,1)))))</f>
        <v>3.5</v>
      </c>
      <c r="T40" s="165">
        <f>IF('Crisis Indicator Data'!H37="x","x",IF('Crisis Indicator Data'!I37="x","x",'Crisis Indicator Data'!I37/'Crisis Indicator Data'!H37))</f>
        <v>1</v>
      </c>
      <c r="U40" s="147">
        <f t="shared" si="20"/>
        <v>5</v>
      </c>
      <c r="V40" s="147">
        <f t="shared" si="21"/>
        <v>4.3</v>
      </c>
      <c r="W40" s="147">
        <f>IF('Crisis Indicator Data'!L37="x","x",IF('Crisis Indicator Data'!L37=0,0,IF(LOG('Crisis Indicator Data'!L37)&lt;W$4,0,IF(LOG('Crisis Indicator Data'!L37)&gt;W$3,5,ROUND(5-(W$3-LOG('Crisis Indicator Data'!L37))/(W$3-W$4)*5,1)))))</f>
        <v>4.3</v>
      </c>
      <c r="X40" s="166">
        <f>IF(OR('Crisis Indicator Data'!L37="x",'Crisis Indicator Data'!H37="x"),"x",'Crisis Indicator Data'!L37/'Crisis Indicator Data'!H37)</f>
        <v>3.9310344827586203E-3</v>
      </c>
      <c r="Y40" s="147">
        <f t="shared" si="22"/>
        <v>5</v>
      </c>
      <c r="Z40" s="147">
        <f t="shared" si="23"/>
        <v>4.7</v>
      </c>
      <c r="AA40" s="147">
        <f t="shared" si="24"/>
        <v>4.5</v>
      </c>
      <c r="AB40" s="167">
        <f t="shared" si="25"/>
        <v>3.1</v>
      </c>
    </row>
    <row r="41" spans="1:28" x14ac:dyDescent="0.35">
      <c r="A41" s="169" t="str">
        <f>'Crisis Indicator Data'!A38</f>
        <v>Sahrawi refugees in Algeria</v>
      </c>
      <c r="B41" s="170" t="str">
        <f>'Crisis Indicator Data'!B38</f>
        <v>Displacement</v>
      </c>
      <c r="C41" s="170" t="str">
        <f>'Crisis Indicator Data'!C38</f>
        <v>DZA003</v>
      </c>
      <c r="D41" s="170" t="str">
        <f>'Crisis Indicator Data'!D38</f>
        <v>Algeria</v>
      </c>
      <c r="E41" s="171" t="str">
        <f>'Crisis Indicator Data'!E38</f>
        <v>DZA</v>
      </c>
      <c r="F41" s="168">
        <f>IF('Crisis Indicator Data'!F38="x","x",IF(LOG('Crisis Indicator Data'!F38)&lt;F$4,0,IF(LOG('Crisis Indicator Data'!F38)&gt;F$3,5,ROUND(5-(F$3-LOG('Crisis Indicator Data'!F38))/(F$3-F$4)*5,1))))</f>
        <v>3.7</v>
      </c>
      <c r="G41" s="165">
        <f>IF('Crisis Indicator Data'!F38="x","x",IF(LEN(E41)&gt;3,('Crisis Indicator Data'!F38/VLOOKUP('Impact of the crisis'!$C41,'Regional Crises'!$B$1:$R$66,4,FALSE)),'Crisis Indicator Data'!F38/VLOOKUP('Impact of the crisis'!$E41,'Country Indicator Data'!$B$4:$P$300,15,FALSE)))</f>
        <v>6.6757888452186873E-2</v>
      </c>
      <c r="H41" s="147">
        <f t="shared" si="13"/>
        <v>0.2</v>
      </c>
      <c r="I41" s="147">
        <f t="shared" si="14"/>
        <v>1.9500000000000002</v>
      </c>
      <c r="J41" s="147">
        <f>IF('Crisis Indicator Data'!G38="x","x",IF(LOG('Crisis Indicator Data'!G38)&lt;J$4,0,IF(LOG('Crisis Indicator Data'!G38)&gt;J$3,5,ROUND(5-(J$3-LOG('Crisis Indicator Data'!G38))/(J$3-J$4)*5,1))))</f>
        <v>0</v>
      </c>
      <c r="K41" s="165">
        <f>IF('Crisis Indicator Data'!G38="x","x",IF(LEN(E41)&gt;3,('Crisis Indicator Data'!G38/VLOOKUP('Impact of the crisis'!$C41,'Regional Crises'!$B$1:$R$66,5,FALSE)),'Crisis Indicator Data'!G38/VLOOKUP('Impact of the crisis'!$E41,'Country Indicator Data'!$B$4:$P$300,14,FALSE)))</f>
        <v>4.7552030023882636E-3</v>
      </c>
      <c r="L41" s="147">
        <f t="shared" si="15"/>
        <v>0</v>
      </c>
      <c r="M41" s="147">
        <f t="shared" si="16"/>
        <v>0</v>
      </c>
      <c r="N41" s="147">
        <f t="shared" si="17"/>
        <v>1.1000000000000001</v>
      </c>
      <c r="O41" s="147">
        <f>IF('Crisis Indicator Data'!H38="x","x",IF('Crisis Indicator Data'!H38=0,0,IF(LOG('Crisis Indicator Data'!H38)&lt;O$4,0,IF(LOG('Crisis Indicator Data'!H38)&gt;O$3,5,ROUND(5-(O$3-LOG('Crisis Indicator Data'!H38))/(O$3-O$4)*5,1)))))</f>
        <v>1.2</v>
      </c>
      <c r="P41" s="165">
        <f>IF('Crisis Indicator Data'!H38="x","x",'Crisis Indicator Data'!H38/'Crisis Indicator Data'!G38)</f>
        <v>0.78026905829596416</v>
      </c>
      <c r="Q41" s="147">
        <f t="shared" si="18"/>
        <v>3.9</v>
      </c>
      <c r="R41" s="147">
        <f t="shared" si="19"/>
        <v>2.5499999999999998</v>
      </c>
      <c r="S41" s="147">
        <f>IF('Crisis Indicator Data'!I38="x","x",IF('Crisis Indicator Data'!I38=0,0,IF(LOG('Crisis Indicator Data'!I38)&lt;S$4,0,IF(LOG('Crisis Indicator Data'!I38)&gt;S$3,5,ROUND(5-(S$3-LOG('Crisis Indicator Data'!I38))/(S$3-S$4)*5,1)))))</f>
        <v>3.2</v>
      </c>
      <c r="T41" s="165">
        <f>IF('Crisis Indicator Data'!H38="x","x",IF('Crisis Indicator Data'!I38="x","x",'Crisis Indicator Data'!I38/'Crisis Indicator Data'!H38))</f>
        <v>1</v>
      </c>
      <c r="U41" s="147">
        <f t="shared" si="20"/>
        <v>5</v>
      </c>
      <c r="V41" s="147">
        <f t="shared" si="21"/>
        <v>4.0999999999999996</v>
      </c>
      <c r="W41" s="147">
        <f>IF('Crisis Indicator Data'!L38="x","x",IF('Crisis Indicator Data'!L38=0,0,IF(LOG('Crisis Indicator Data'!L38)&lt;W$4,0,IF(LOG('Crisis Indicator Data'!L38)&gt;W$3,5,ROUND(5-(W$3-LOG('Crisis Indicator Data'!L38))/(W$3-W$4)*5,1)))))</f>
        <v>1.6</v>
      </c>
      <c r="X41" s="166">
        <f>IF(OR('Crisis Indicator Data'!L38="x",'Crisis Indicator Data'!H38="x"),"x",'Crisis Indicator Data'!L38/'Crisis Indicator Data'!H38)</f>
        <v>7.4712643678160915E-5</v>
      </c>
      <c r="Y41" s="147">
        <f t="shared" si="22"/>
        <v>3.7</v>
      </c>
      <c r="Z41" s="147">
        <f t="shared" si="23"/>
        <v>2.7</v>
      </c>
      <c r="AA41" s="147">
        <f t="shared" si="24"/>
        <v>3.5</v>
      </c>
      <c r="AB41" s="167">
        <f t="shared" si="25"/>
        <v>3.1</v>
      </c>
    </row>
    <row r="42" spans="1:28" x14ac:dyDescent="0.35">
      <c r="A42" s="169" t="str">
        <f>'Crisis Indicator Data'!A39</f>
        <v>Multiple crises in Algeria</v>
      </c>
      <c r="B42" s="170" t="str">
        <f>'Crisis Indicator Data'!B39</f>
        <v>Displacement</v>
      </c>
      <c r="C42" s="170" t="str">
        <f>'Crisis Indicator Data'!C39</f>
        <v>DZA004</v>
      </c>
      <c r="D42" s="170" t="str">
        <f>'Crisis Indicator Data'!D39</f>
        <v>Algeria</v>
      </c>
      <c r="E42" s="171" t="str">
        <f>'Crisis Indicator Data'!E39</f>
        <v>DZA</v>
      </c>
      <c r="F42" s="168">
        <f>IF('Crisis Indicator Data'!F39="x","x",IF(LOG('Crisis Indicator Data'!F39)&lt;F$4,0,IF(LOG('Crisis Indicator Data'!F39)&gt;F$3,5,ROUND(5-(F$3-LOG('Crisis Indicator Data'!F39))/(F$3-F$4)*5,1))))</f>
        <v>5</v>
      </c>
      <c r="G42" s="165">
        <f>IF('Crisis Indicator Data'!F39="x","x",IF(LEN(E42)&gt;3,('Crisis Indicator Data'!F39/VLOOKUP('Impact of the crisis'!$C42,'Regional Crises'!$B$1:$R$66,4,FALSE)),'Crisis Indicator Data'!F39/VLOOKUP('Impact of the crisis'!$E42,'Country Indicator Data'!$B$4:$P$300,15,FALSE)))</f>
        <v>1</v>
      </c>
      <c r="H42" s="147">
        <f t="shared" si="13"/>
        <v>5</v>
      </c>
      <c r="I42" s="147">
        <f t="shared" si="14"/>
        <v>5</v>
      </c>
      <c r="J42" s="147">
        <f>IF('Crisis Indicator Data'!G39="x","x",IF(LOG('Crisis Indicator Data'!G39)&lt;J$4,0,IF(LOG('Crisis Indicator Data'!G39)&gt;J$3,5,ROUND(5-(J$3-LOG('Crisis Indicator Data'!G39))/(J$3-J$4)*5,1))))</f>
        <v>5</v>
      </c>
      <c r="K42" s="165">
        <f>IF('Crisis Indicator Data'!G39="x","x",IF(LEN(E42)&gt;3,('Crisis Indicator Data'!G39/VLOOKUP('Impact of the crisis'!$C42,'Regional Crises'!$B$1:$R$66,5,FALSE)),'Crisis Indicator Data'!G39/VLOOKUP('Impact of the crisis'!$E42,'Country Indicator Data'!$B$4:$P$300,14,FALSE)))</f>
        <v>1</v>
      </c>
      <c r="L42" s="147">
        <f t="shared" si="15"/>
        <v>5</v>
      </c>
      <c r="M42" s="147">
        <f t="shared" si="16"/>
        <v>5</v>
      </c>
      <c r="N42" s="147">
        <f t="shared" si="17"/>
        <v>5</v>
      </c>
      <c r="O42" s="147">
        <f>IF('Crisis Indicator Data'!H39="x","x",IF('Crisis Indicator Data'!H39=0,0,IF(LOG('Crisis Indicator Data'!H39)&lt;O$4,0,IF(LOG('Crisis Indicator Data'!H39)&gt;O$3,5,ROUND(5-(O$3-LOG('Crisis Indicator Data'!H39))/(O$3-O$4)*5,1)))))</f>
        <v>1.9</v>
      </c>
      <c r="P42" s="165">
        <f>IF('Crisis Indicator Data'!H39="x","x",'Crisis Indicator Data'!H39/'Crisis Indicator Data'!G39)</f>
        <v>9.2758444216990785E-3</v>
      </c>
      <c r="Q42" s="147">
        <f t="shared" si="18"/>
        <v>0</v>
      </c>
      <c r="R42" s="147">
        <f t="shared" si="19"/>
        <v>0.95</v>
      </c>
      <c r="S42" s="147">
        <f>IF('Crisis Indicator Data'!I39="x","x",IF('Crisis Indicator Data'!I39=0,0,IF(LOG('Crisis Indicator Data'!I39)&lt;S$4,0,IF(LOG('Crisis Indicator Data'!I39)&gt;S$3,5,ROUND(5-(S$3-LOG('Crisis Indicator Data'!I39))/(S$3-S$4)*5,1)))))</f>
        <v>3.8</v>
      </c>
      <c r="T42" s="165">
        <f>IF('Crisis Indicator Data'!H39="x","x",IF('Crisis Indicator Data'!I39="x","x",'Crisis Indicator Data'!I39/'Crisis Indicator Data'!H39))</f>
        <v>1</v>
      </c>
      <c r="U42" s="147">
        <f t="shared" si="20"/>
        <v>5</v>
      </c>
      <c r="V42" s="147">
        <f t="shared" si="21"/>
        <v>4.4000000000000004</v>
      </c>
      <c r="W42" s="147">
        <f>IF('Crisis Indicator Data'!L39="x","x",IF('Crisis Indicator Data'!L39=0,0,IF(LOG('Crisis Indicator Data'!L39)&lt;W$4,0,IF(LOG('Crisis Indicator Data'!L39)&gt;W$3,5,ROUND(5-(W$3-LOG('Crisis Indicator Data'!L39))/(W$3-W$4)*5,1)))))</f>
        <v>4.3</v>
      </c>
      <c r="X42" s="166">
        <f>IF(OR('Crisis Indicator Data'!L39="x",'Crisis Indicator Data'!H39="x"),"x",'Crisis Indicator Data'!L39/'Crisis Indicator Data'!H39)</f>
        <v>2.4160919540229886E-3</v>
      </c>
      <c r="Y42" s="147">
        <f t="shared" si="22"/>
        <v>5</v>
      </c>
      <c r="Z42" s="147">
        <f t="shared" si="23"/>
        <v>4.7</v>
      </c>
      <c r="AA42" s="147">
        <f t="shared" si="24"/>
        <v>4.5999999999999996</v>
      </c>
      <c r="AB42" s="167">
        <f t="shared" si="25"/>
        <v>3.3</v>
      </c>
    </row>
    <row r="43" spans="1:28" x14ac:dyDescent="0.35">
      <c r="A43" s="169" t="str">
        <f>'Crisis Indicator Data'!A40</f>
        <v>Venezuela displacement in Ecuador</v>
      </c>
      <c r="B43" s="170" t="str">
        <f>'Crisis Indicator Data'!B40</f>
        <v>Displacement</v>
      </c>
      <c r="C43" s="170" t="str">
        <f>'Crisis Indicator Data'!C40</f>
        <v>ECU002</v>
      </c>
      <c r="D43" s="170" t="str">
        <f>'Crisis Indicator Data'!D40</f>
        <v>Ecuador</v>
      </c>
      <c r="E43" s="171" t="str">
        <f>'Crisis Indicator Data'!E40</f>
        <v>ECU</v>
      </c>
      <c r="F43" s="168">
        <f>IF('Crisis Indicator Data'!F40="x","x",IF(LOG('Crisis Indicator Data'!F40)&lt;F$4,0,IF(LOG('Crisis Indicator Data'!F40)&gt;F$3,5,ROUND(5-(F$3-LOG('Crisis Indicator Data'!F40))/(F$3-F$4)*5,1))))</f>
        <v>4</v>
      </c>
      <c r="G43" s="165">
        <f>IF('Crisis Indicator Data'!F40="x","x",IF(LEN(E43)&gt;3,('Crisis Indicator Data'!F40/VLOOKUP('Impact of the crisis'!$C43,'Regional Crises'!$B$1:$R$66,4,FALSE)),'Crisis Indicator Data'!F40/VLOOKUP('Impact of the crisis'!$E43,'Country Indicator Data'!$B$4:$P$300,15,FALSE)))</f>
        <v>1</v>
      </c>
      <c r="H43" s="147">
        <f t="shared" si="13"/>
        <v>5</v>
      </c>
      <c r="I43" s="147">
        <f t="shared" si="14"/>
        <v>4.5</v>
      </c>
      <c r="J43" s="147">
        <f>IF('Crisis Indicator Data'!G40="x","x",IF(LOG('Crisis Indicator Data'!G40)&lt;J$4,0,IF(LOG('Crisis Indicator Data'!G40)&gt;J$3,5,ROUND(5-(J$3-LOG('Crisis Indicator Data'!G40))/(J$3-J$4)*5,1))))</f>
        <v>4.2</v>
      </c>
      <c r="K43" s="165">
        <f>IF('Crisis Indicator Data'!G40="x","x",IF(LEN(E43)&gt;3,('Crisis Indicator Data'!G40/VLOOKUP('Impact of the crisis'!$C43,'Regional Crises'!$B$1:$R$66,5,FALSE)),'Crisis Indicator Data'!G40/VLOOKUP('Impact of the crisis'!$E43,'Country Indicator Data'!$B$4:$P$300,14,FALSE)))</f>
        <v>1</v>
      </c>
      <c r="L43" s="147">
        <f t="shared" si="15"/>
        <v>5</v>
      </c>
      <c r="M43" s="147">
        <f t="shared" si="16"/>
        <v>4.5999999999999996</v>
      </c>
      <c r="N43" s="147">
        <f t="shared" si="17"/>
        <v>4.5999999999999996</v>
      </c>
      <c r="O43" s="147">
        <f>IF('Crisis Indicator Data'!H40="x","x",IF('Crisis Indicator Data'!H40=0,0,IF(LOG('Crisis Indicator Data'!H40)&lt;O$4,0,IF(LOG('Crisis Indicator Data'!H40)&gt;O$3,5,ROUND(5-(O$3-LOG('Crisis Indicator Data'!H40))/(O$3-O$4)*5,1)))))</f>
        <v>4</v>
      </c>
      <c r="P43" s="165">
        <f>IF('Crisis Indicator Data'!H40="x","x",'Crisis Indicator Data'!H40/'Crisis Indicator Data'!G40)</f>
        <v>0.42175434698072328</v>
      </c>
      <c r="Q43" s="147">
        <f t="shared" si="18"/>
        <v>2.1</v>
      </c>
      <c r="R43" s="147">
        <f t="shared" si="19"/>
        <v>3.05</v>
      </c>
      <c r="S43" s="147">
        <f>IF('Crisis Indicator Data'!I40="x","x",IF('Crisis Indicator Data'!I40=0,0,IF(LOG('Crisis Indicator Data'!I40)&lt;S$4,0,IF(LOG('Crisis Indicator Data'!I40)&gt;S$3,5,ROUND(5-(S$3-LOG('Crisis Indicator Data'!I40))/(S$3-S$4)*5,1)))))</f>
        <v>3.8</v>
      </c>
      <c r="T43" s="165">
        <f>IF('Crisis Indicator Data'!H40="x","x",IF('Crisis Indicator Data'!I40="x","x",'Crisis Indicator Data'!I40/'Crisis Indicator Data'!H40))</f>
        <v>5.8614330874604846E-2</v>
      </c>
      <c r="U43" s="147">
        <f t="shared" si="20"/>
        <v>2</v>
      </c>
      <c r="V43" s="147">
        <f t="shared" si="21"/>
        <v>2.9</v>
      </c>
      <c r="W43" s="147">
        <f>IF('Crisis Indicator Data'!L40="x","x",IF('Crisis Indicator Data'!L40=0,0,IF(LOG('Crisis Indicator Data'!L40)&lt;W$4,0,IF(LOG('Crisis Indicator Data'!L40)&gt;W$3,5,ROUND(5-(W$3-LOG('Crisis Indicator Data'!L40))/(W$3-W$4)*5,1)))))</f>
        <v>0</v>
      </c>
      <c r="X43" s="166">
        <f>IF(OR('Crisis Indicator Data'!L40="x",'Crisis Indicator Data'!H40="x"),"x",'Crisis Indicator Data'!L40/'Crisis Indicator Data'!H40)</f>
        <v>0</v>
      </c>
      <c r="Y43" s="147">
        <f t="shared" si="22"/>
        <v>0</v>
      </c>
      <c r="Z43" s="147">
        <f t="shared" si="23"/>
        <v>0</v>
      </c>
      <c r="AA43" s="147">
        <f t="shared" si="24"/>
        <v>1.7</v>
      </c>
      <c r="AB43" s="167">
        <f t="shared" si="25"/>
        <v>2.4</v>
      </c>
    </row>
    <row r="44" spans="1:28" x14ac:dyDescent="0.35">
      <c r="A44" s="169" t="str">
        <f>'Crisis Indicator Data'!A41</f>
        <v>Refugees in Egypt</v>
      </c>
      <c r="B44" s="170" t="str">
        <f>'Crisis Indicator Data'!B41</f>
        <v>Displacement,Conflict</v>
      </c>
      <c r="C44" s="170" t="str">
        <f>'Crisis Indicator Data'!C41</f>
        <v>EGY004</v>
      </c>
      <c r="D44" s="170" t="str">
        <f>'Crisis Indicator Data'!D41</f>
        <v>Egypt</v>
      </c>
      <c r="E44" s="171" t="str">
        <f>'Crisis Indicator Data'!E41</f>
        <v>EGY</v>
      </c>
      <c r="F44" s="168">
        <f>IF('Crisis Indicator Data'!F41="x","x",IF(LOG('Crisis Indicator Data'!F41)&lt;F$4,0,IF(LOG('Crisis Indicator Data'!F41)&gt;F$3,5,ROUND(5-(F$3-LOG('Crisis Indicator Data'!F41))/(F$3-F$4)*5,1))))</f>
        <v>3.3</v>
      </c>
      <c r="G44" s="165">
        <f>IF('Crisis Indicator Data'!F41="x","x",IF(LEN(E44)&gt;3,('Crisis Indicator Data'!F41/VLOOKUP('Impact of the crisis'!$C44,'Regional Crises'!$B$1:$R$66,4,FALSE)),'Crisis Indicator Data'!F41/VLOOKUP('Impact of the crisis'!$E44,'Country Indicator Data'!$B$4:$P$300,15,FALSE)))</f>
        <v>9.1488040584660202E-2</v>
      </c>
      <c r="H44" s="147">
        <f t="shared" si="13"/>
        <v>0.4</v>
      </c>
      <c r="I44" s="147">
        <f t="shared" si="14"/>
        <v>1.8499999999999999</v>
      </c>
      <c r="J44" s="147">
        <f>IF('Crisis Indicator Data'!G41="x","x",IF(LOG('Crisis Indicator Data'!G41)&lt;J$4,0,IF(LOG('Crisis Indicator Data'!G41)&gt;J$3,5,ROUND(5-(J$3-LOG('Crisis Indicator Data'!G41))/(J$3-J$4)*5,1))))</f>
        <v>5</v>
      </c>
      <c r="K44" s="165">
        <f>IF('Crisis Indicator Data'!G41="x","x",IF(LEN(E44)&gt;3,('Crisis Indicator Data'!G41/VLOOKUP('Impact of the crisis'!$C44,'Regional Crises'!$B$1:$R$66,5,FALSE)),'Crisis Indicator Data'!G41/VLOOKUP('Impact of the crisis'!$E44,'Country Indicator Data'!$B$4:$P$300,14,FALSE)))</f>
        <v>1</v>
      </c>
      <c r="L44" s="147">
        <f t="shared" si="15"/>
        <v>5</v>
      </c>
      <c r="M44" s="147">
        <f t="shared" si="16"/>
        <v>5</v>
      </c>
      <c r="N44" s="147">
        <f t="shared" si="17"/>
        <v>3.9</v>
      </c>
      <c r="O44" s="147">
        <f>IF('Crisis Indicator Data'!H41="x","x",IF('Crisis Indicator Data'!H41=0,0,IF(LOG('Crisis Indicator Data'!H41)&lt;O$4,0,IF(LOG('Crisis Indicator Data'!H41)&gt;O$3,5,ROUND(5-(O$3-LOG('Crisis Indicator Data'!H41))/(O$3-O$4)*5,1)))))</f>
        <v>2.2999999999999998</v>
      </c>
      <c r="P44" s="165">
        <f>IF('Crisis Indicator Data'!H41="x","x",'Crisis Indicator Data'!H41/'Crisis Indicator Data'!G41)</f>
        <v>6.2165517831913346E-3</v>
      </c>
      <c r="Q44" s="147">
        <f t="shared" si="18"/>
        <v>0</v>
      </c>
      <c r="R44" s="147">
        <f t="shared" si="19"/>
        <v>1.1499999999999999</v>
      </c>
      <c r="S44" s="147">
        <f>IF('Crisis Indicator Data'!I41="x","x",IF('Crisis Indicator Data'!I41=0,0,IF(LOG('Crisis Indicator Data'!I41)&lt;S$4,0,IF(LOG('Crisis Indicator Data'!I41)&gt;S$3,5,ROUND(5-(S$3-LOG('Crisis Indicator Data'!I41))/(S$3-S$4)*5,1)))))</f>
        <v>4.0999999999999996</v>
      </c>
      <c r="T44" s="165">
        <f>IF('Crisis Indicator Data'!H41="x","x",IF('Crisis Indicator Data'!I41="x","x",'Crisis Indicator Data'!I41/'Crisis Indicator Data'!H41))</f>
        <v>1</v>
      </c>
      <c r="U44" s="147">
        <f t="shared" si="20"/>
        <v>5</v>
      </c>
      <c r="V44" s="147">
        <f t="shared" si="21"/>
        <v>4.5999999999999996</v>
      </c>
      <c r="W44" s="147">
        <f>IF('Crisis Indicator Data'!L41="x","x",IF('Crisis Indicator Data'!L41=0,0,IF(LOG('Crisis Indicator Data'!L41)&lt;W$4,0,IF(LOG('Crisis Indicator Data'!L41)&gt;W$3,5,ROUND(5-(W$3-LOG('Crisis Indicator Data'!L41))/(W$3-W$4)*5,1)))))</f>
        <v>1.3</v>
      </c>
      <c r="X44" s="166">
        <f>IF(OR('Crisis Indicator Data'!L41="x",'Crisis Indicator Data'!H41="x"),"x",'Crisis Indicator Data'!L41/'Crisis Indicator Data'!H41)</f>
        <v>1.1019283746556474E-5</v>
      </c>
      <c r="Y44" s="147">
        <f t="shared" si="22"/>
        <v>0.6</v>
      </c>
      <c r="Z44" s="147">
        <f t="shared" si="23"/>
        <v>1</v>
      </c>
      <c r="AA44" s="147">
        <f t="shared" si="24"/>
        <v>3.3</v>
      </c>
      <c r="AB44" s="167">
        <f t="shared" si="25"/>
        <v>2.4</v>
      </c>
    </row>
    <row r="45" spans="1:28" x14ac:dyDescent="0.35">
      <c r="A45" s="169" t="str">
        <f>'Crisis Indicator Data'!A42</f>
        <v>Complex crisis in Eritrea</v>
      </c>
      <c r="B45" s="170" t="str">
        <f>'Crisis Indicator Data'!B42</f>
        <v>Socio-political,Displacement</v>
      </c>
      <c r="C45" s="170" t="str">
        <f>'Crisis Indicator Data'!C42</f>
        <v>ERI001</v>
      </c>
      <c r="D45" s="170" t="str">
        <f>'Crisis Indicator Data'!D42</f>
        <v>Eritrea</v>
      </c>
      <c r="E45" s="171" t="str">
        <f>'Crisis Indicator Data'!E42</f>
        <v>ERI</v>
      </c>
      <c r="F45" s="168">
        <f>IF('Crisis Indicator Data'!F42="x","x",IF(LOG('Crisis Indicator Data'!F42)&lt;F$4,0,IF(LOG('Crisis Indicator Data'!F42)&gt;F$3,5,ROUND(5-(F$3-LOG('Crisis Indicator Data'!F42))/(F$3-F$4)*5,1))))</f>
        <v>3.5</v>
      </c>
      <c r="G45" s="165">
        <f>IF('Crisis Indicator Data'!F42="x","x",IF(LEN(E45)&gt;3,('Crisis Indicator Data'!F42/VLOOKUP('Impact of the crisis'!$C45,'Regional Crises'!$B$1:$R$66,4,FALSE)),'Crisis Indicator Data'!F42/VLOOKUP('Impact of the crisis'!$E45,'Country Indicator Data'!$B$4:$P$300,15,FALSE)))</f>
        <v>1.0000016523354109</v>
      </c>
      <c r="H45" s="147">
        <f t="shared" si="13"/>
        <v>5</v>
      </c>
      <c r="I45" s="147">
        <f t="shared" si="14"/>
        <v>4.25</v>
      </c>
      <c r="J45" s="147">
        <f>IF('Crisis Indicator Data'!G42="x","x",IF(LOG('Crisis Indicator Data'!G42)&lt;J$4,0,IF(LOG('Crisis Indicator Data'!G42)&gt;J$3,5,ROUND(5-(J$3-LOG('Crisis Indicator Data'!G42))/(J$3-J$4)*5,1))))</f>
        <v>1.9</v>
      </c>
      <c r="K45" s="165">
        <f>IF('Crisis Indicator Data'!G42="x","x",IF(LEN(E45)&gt;3,('Crisis Indicator Data'!G42/VLOOKUP('Impact of the crisis'!$C45,'Regional Crises'!$B$1:$R$66,5,FALSE)),'Crisis Indicator Data'!G42/VLOOKUP('Impact of the crisis'!$E45,'Country Indicator Data'!$B$4:$P$300,14,FALSE)))</f>
        <v>1</v>
      </c>
      <c r="L45" s="147">
        <f t="shared" si="15"/>
        <v>5</v>
      </c>
      <c r="M45" s="147">
        <f t="shared" si="16"/>
        <v>3.45</v>
      </c>
      <c r="N45" s="147">
        <f t="shared" si="17"/>
        <v>3.9</v>
      </c>
      <c r="O45" s="147">
        <f>IF('Crisis Indicator Data'!H42="x","x",IF('Crisis Indicator Data'!H42=0,0,IF(LOG('Crisis Indicator Data'!H42)&lt;O$4,0,IF(LOG('Crisis Indicator Data'!H42)&gt;O$3,5,ROUND(5-(O$3-LOG('Crisis Indicator Data'!H42))/(O$3-O$4)*5,1)))))</f>
        <v>2.6</v>
      </c>
      <c r="P45" s="165">
        <f>IF('Crisis Indicator Data'!H42="x","x",'Crisis Indicator Data'!H42/'Crisis Indicator Data'!G42)</f>
        <v>0.29341157642037879</v>
      </c>
      <c r="Q45" s="147">
        <f t="shared" si="18"/>
        <v>1.4</v>
      </c>
      <c r="R45" s="147">
        <f t="shared" si="19"/>
        <v>2</v>
      </c>
      <c r="S45" s="147">
        <f>IF('Crisis Indicator Data'!I42="x","x",IF('Crisis Indicator Data'!I42=0,0,IF(LOG('Crisis Indicator Data'!I42)&lt;S$4,0,IF(LOG('Crisis Indicator Data'!I42)&gt;S$3,5,ROUND(5-(S$3-LOG('Crisis Indicator Data'!I42))/(S$3-S$4)*5,1)))))</f>
        <v>4</v>
      </c>
      <c r="T45" s="165">
        <f>IF('Crisis Indicator Data'!H42="x","x",IF('Crisis Indicator Data'!I42="x","x",'Crisis Indicator Data'!I42/'Crisis Indicator Data'!H42))</f>
        <v>0.61181818181818182</v>
      </c>
      <c r="U45" s="147">
        <f t="shared" si="20"/>
        <v>5</v>
      </c>
      <c r="V45" s="147">
        <f t="shared" si="21"/>
        <v>4.5</v>
      </c>
      <c r="W45" s="147">
        <f>IF('Crisis Indicator Data'!L42="x","x",IF('Crisis Indicator Data'!L42=0,0,IF(LOG('Crisis Indicator Data'!L42)&lt;W$4,0,IF(LOG('Crisis Indicator Data'!L42)&gt;W$3,5,ROUND(5-(W$3-LOG('Crisis Indicator Data'!L42))/(W$3-W$4)*5,1)))))</f>
        <v>0</v>
      </c>
      <c r="X45" s="166">
        <f>IF(OR('Crisis Indicator Data'!L42="x",'Crisis Indicator Data'!H42="x"),"x",'Crisis Indicator Data'!L42/'Crisis Indicator Data'!H42)</f>
        <v>0</v>
      </c>
      <c r="Y45" s="147">
        <f t="shared" si="22"/>
        <v>0</v>
      </c>
      <c r="Z45" s="147">
        <f t="shared" si="23"/>
        <v>0</v>
      </c>
      <c r="AA45" s="147">
        <f t="shared" si="24"/>
        <v>2.9</v>
      </c>
      <c r="AB45" s="167">
        <f t="shared" si="25"/>
        <v>2.5</v>
      </c>
    </row>
    <row r="46" spans="1:28" x14ac:dyDescent="0.35">
      <c r="A46" s="169" t="str">
        <f>'Crisis Indicator Data'!A43</f>
        <v>Mixed migration flows in Spain</v>
      </c>
      <c r="B46" s="170" t="str">
        <f>'Crisis Indicator Data'!B43</f>
        <v>Displacement</v>
      </c>
      <c r="C46" s="170" t="str">
        <f>'Crisis Indicator Data'!C43</f>
        <v>ESP002</v>
      </c>
      <c r="D46" s="170" t="str">
        <f>'Crisis Indicator Data'!D43</f>
        <v>Spain</v>
      </c>
      <c r="E46" s="171" t="str">
        <f>'Crisis Indicator Data'!E43</f>
        <v>ESP</v>
      </c>
      <c r="F46" s="168">
        <f>IF('Crisis Indicator Data'!F43="x","x",IF(LOG('Crisis Indicator Data'!F43)&lt;F$4,0,IF(LOG('Crisis Indicator Data'!F43)&gt;F$3,5,ROUND(5-(F$3-LOG('Crisis Indicator Data'!F43))/(F$3-F$4)*5,1))))</f>
        <v>3.3</v>
      </c>
      <c r="G46" s="165">
        <f>IF('Crisis Indicator Data'!F43="x","x",IF(LEN(E46)&gt;3,('Crisis Indicator Data'!F43/VLOOKUP('Impact of the crisis'!$C46,'Regional Crises'!$B$1:$R$66,4,FALSE)),'Crisis Indicator Data'!F43/VLOOKUP('Impact of the crisis'!$E46,'Country Indicator Data'!$B$4:$P$300,15,FALSE)))</f>
        <v>0.2001067769761945</v>
      </c>
      <c r="H46" s="147">
        <f t="shared" si="13"/>
        <v>0.9</v>
      </c>
      <c r="I46" s="147">
        <f t="shared" si="14"/>
        <v>2.1</v>
      </c>
      <c r="J46" s="147">
        <f>IF('Crisis Indicator Data'!G43="x","x",IF(LOG('Crisis Indicator Data'!G43)&lt;J$4,0,IF(LOG('Crisis Indicator Data'!G43)&gt;J$3,5,ROUND(5-(J$3-LOG('Crisis Indicator Data'!G43))/(J$3-J$4)*5,1))))</f>
        <v>5</v>
      </c>
      <c r="K46" s="165">
        <f>IF('Crisis Indicator Data'!G43="x","x",IF(LEN(E46)&gt;3,('Crisis Indicator Data'!G43/VLOOKUP('Impact of the crisis'!$C46,'Regional Crises'!$B$1:$R$66,5,FALSE)),'Crisis Indicator Data'!G43/VLOOKUP('Impact of the crisis'!$E46,'Country Indicator Data'!$B$4:$P$300,14,FALSE)))</f>
        <v>1</v>
      </c>
      <c r="L46" s="147">
        <f t="shared" si="15"/>
        <v>5</v>
      </c>
      <c r="M46" s="147">
        <f t="shared" si="16"/>
        <v>5</v>
      </c>
      <c r="N46" s="147">
        <f t="shared" si="17"/>
        <v>4</v>
      </c>
      <c r="O46" s="147">
        <f>IF('Crisis Indicator Data'!H43="x","x",IF('Crisis Indicator Data'!H43=0,0,IF(LOG('Crisis Indicator Data'!H43)&lt;O$4,0,IF(LOG('Crisis Indicator Data'!H43)&gt;O$3,5,ROUND(5-(O$3-LOG('Crisis Indicator Data'!H43))/(O$3-O$4)*5,1)))))</f>
        <v>0.7</v>
      </c>
      <c r="P46" s="165">
        <f>IF('Crisis Indicator Data'!H43="x","x",'Crisis Indicator Data'!H43/'Crisis Indicator Data'!G43)</f>
        <v>1.8541666666666667E-3</v>
      </c>
      <c r="Q46" s="147">
        <f t="shared" si="18"/>
        <v>0</v>
      </c>
      <c r="R46" s="147">
        <f t="shared" si="19"/>
        <v>0.35</v>
      </c>
      <c r="S46" s="147">
        <f>IF('Crisis Indicator Data'!I43="x","x",IF('Crisis Indicator Data'!I43=0,0,IF(LOG('Crisis Indicator Data'!I43)&lt;S$4,0,IF(LOG('Crisis Indicator Data'!I43)&gt;S$3,5,ROUND(5-(S$3-LOG('Crisis Indicator Data'!I43))/(S$3-S$4)*5,1)))))</f>
        <v>2.8</v>
      </c>
      <c r="T46" s="165">
        <f>IF('Crisis Indicator Data'!H43="x","x",IF('Crisis Indicator Data'!I43="x","x",'Crisis Indicator Data'!I43/'Crisis Indicator Data'!H43))</f>
        <v>1</v>
      </c>
      <c r="U46" s="147">
        <f t="shared" si="20"/>
        <v>5</v>
      </c>
      <c r="V46" s="147">
        <f t="shared" si="21"/>
        <v>3.9</v>
      </c>
      <c r="W46" s="147">
        <f>IF('Crisis Indicator Data'!L43="x","x",IF('Crisis Indicator Data'!L43=0,0,IF(LOG('Crisis Indicator Data'!L43)&lt;W$4,0,IF(LOG('Crisis Indicator Data'!L43)&gt;W$3,5,ROUND(5-(W$3-LOG('Crisis Indicator Data'!L43))/(W$3-W$4)*5,1)))))</f>
        <v>3.1</v>
      </c>
      <c r="X46" s="166">
        <f>IF(OR('Crisis Indicator Data'!L43="x",'Crisis Indicator Data'!H43="x"),"x",'Crisis Indicator Data'!L43/'Crisis Indicator Data'!H43)</f>
        <v>1.752808988764045E-3</v>
      </c>
      <c r="Y46" s="147">
        <f t="shared" si="22"/>
        <v>5</v>
      </c>
      <c r="Z46" s="147">
        <f t="shared" si="23"/>
        <v>4.0999999999999996</v>
      </c>
      <c r="AA46" s="147">
        <f t="shared" si="24"/>
        <v>4</v>
      </c>
      <c r="AB46" s="167">
        <f t="shared" si="25"/>
        <v>2.6</v>
      </c>
    </row>
    <row r="47" spans="1:28" x14ac:dyDescent="0.35">
      <c r="A47" s="169" t="str">
        <f>'Crisis Indicator Data'!A44</f>
        <v>Displacement from Russia-Ukraine conflict in Estonia</v>
      </c>
      <c r="B47" s="170" t="str">
        <f>'Crisis Indicator Data'!B44</f>
        <v>Conflict,Displacement</v>
      </c>
      <c r="C47" s="170" t="str">
        <f>'Crisis Indicator Data'!C44</f>
        <v>EST002</v>
      </c>
      <c r="D47" s="170" t="str">
        <f>'Crisis Indicator Data'!D44</f>
        <v>Estonia</v>
      </c>
      <c r="E47" s="171" t="str">
        <f>'Crisis Indicator Data'!E44</f>
        <v>EST</v>
      </c>
      <c r="F47" s="168">
        <f>IF('Crisis Indicator Data'!F44="x","x",IF(LOG('Crisis Indicator Data'!F44)&lt;F$4,0,IF(LOG('Crisis Indicator Data'!F44)&gt;F$3,5,ROUND(5-(F$3-LOG('Crisis Indicator Data'!F44))/(F$3-F$4)*5,1))))</f>
        <v>2.7</v>
      </c>
      <c r="G47" s="165">
        <f>IF('Crisis Indicator Data'!F44="x","x",IF(LEN(E47)&gt;3,('Crisis Indicator Data'!F44/VLOOKUP('Impact of the crisis'!$C47,'Regional Crises'!$B$1:$R$66,4,FALSE)),'Crisis Indicator Data'!F44/VLOOKUP('Impact of the crisis'!$E47,'Country Indicator Data'!$B$4:$P$300,15,FALSE)))</f>
        <v>1</v>
      </c>
      <c r="H47" s="147">
        <f t="shared" si="13"/>
        <v>5</v>
      </c>
      <c r="I47" s="147">
        <f t="shared" si="14"/>
        <v>3.85</v>
      </c>
      <c r="J47" s="147">
        <f>IF('Crisis Indicator Data'!G44="x","x",IF(LOG('Crisis Indicator Data'!G44)&lt;J$4,0,IF(LOG('Crisis Indicator Data'!G44)&gt;J$3,5,ROUND(5-(J$3-LOG('Crisis Indicator Data'!G44))/(J$3-J$4)*5,1))))</f>
        <v>0.5</v>
      </c>
      <c r="K47" s="165">
        <f>IF('Crisis Indicator Data'!G44="x","x",IF(LEN(E47)&gt;3,('Crisis Indicator Data'!G44/VLOOKUP('Impact of the crisis'!$C47,'Regional Crises'!$B$1:$R$66,5,FALSE)),'Crisis Indicator Data'!G44/VLOOKUP('Impact of the crisis'!$E47,'Country Indicator Data'!$B$4:$P$300,14,FALSE)))</f>
        <v>1</v>
      </c>
      <c r="L47" s="147">
        <f t="shared" si="15"/>
        <v>5</v>
      </c>
      <c r="M47" s="147">
        <f t="shared" si="16"/>
        <v>2.75</v>
      </c>
      <c r="N47" s="147">
        <f t="shared" si="17"/>
        <v>3.4</v>
      </c>
      <c r="O47" s="147">
        <f>IF('Crisis Indicator Data'!H44="x","x",IF('Crisis Indicator Data'!H44=0,0,IF(LOG('Crisis Indicator Data'!H44)&lt;O$4,0,IF(LOG('Crisis Indicator Data'!H44)&gt;O$3,5,ROUND(5-(O$3-LOG('Crisis Indicator Data'!H44))/(O$3-O$4)*5,1)))))</f>
        <v>0.1</v>
      </c>
      <c r="P47" s="165">
        <f>IF('Crisis Indicator Data'!H44="x","x",'Crisis Indicator Data'!H44/'Crisis Indicator Data'!G44)</f>
        <v>2.5289017341040464E-2</v>
      </c>
      <c r="Q47" s="147">
        <f t="shared" si="18"/>
        <v>0.1</v>
      </c>
      <c r="R47" s="147">
        <f t="shared" si="19"/>
        <v>0.1</v>
      </c>
      <c r="S47" s="147">
        <f>IF('Crisis Indicator Data'!I44="x","x",IF('Crisis Indicator Data'!I44=0,0,IF(LOG('Crisis Indicator Data'!I44)&lt;S$4,0,IF(LOG('Crisis Indicator Data'!I44)&gt;S$3,5,ROUND(5-(S$3-LOG('Crisis Indicator Data'!I44))/(S$3-S$4)*5,1)))))</f>
        <v>2.2000000000000002</v>
      </c>
      <c r="T47" s="165">
        <f>IF('Crisis Indicator Data'!H44="x","x",IF('Crisis Indicator Data'!I44="x","x",'Crisis Indicator Data'!I44/'Crisis Indicator Data'!H44))</f>
        <v>1</v>
      </c>
      <c r="U47" s="147">
        <f t="shared" si="20"/>
        <v>5</v>
      </c>
      <c r="V47" s="147">
        <f t="shared" si="21"/>
        <v>3.6</v>
      </c>
      <c r="W47" s="147">
        <f>IF('Crisis Indicator Data'!L44="x","x",IF('Crisis Indicator Data'!L44=0,0,IF(LOG('Crisis Indicator Data'!L44)&lt;W$4,0,IF(LOG('Crisis Indicator Data'!L44)&gt;W$3,5,ROUND(5-(W$3-LOG('Crisis Indicator Data'!L44))/(W$3-W$4)*5,1)))))</f>
        <v>0</v>
      </c>
      <c r="X47" s="166">
        <f>IF(OR('Crisis Indicator Data'!L44="x",'Crisis Indicator Data'!H44="x"),"x",'Crisis Indicator Data'!L44/'Crisis Indicator Data'!H44)</f>
        <v>0</v>
      </c>
      <c r="Y47" s="147">
        <f t="shared" si="22"/>
        <v>0</v>
      </c>
      <c r="Z47" s="147">
        <f t="shared" si="23"/>
        <v>0</v>
      </c>
      <c r="AA47" s="147">
        <f t="shared" si="24"/>
        <v>2.2000000000000002</v>
      </c>
      <c r="AB47" s="167">
        <f t="shared" si="25"/>
        <v>1.3</v>
      </c>
    </row>
    <row r="48" spans="1:28" x14ac:dyDescent="0.35">
      <c r="A48" s="169" t="str">
        <f>'Crisis Indicator Data'!A45</f>
        <v>Complex crisis in Ethiopia</v>
      </c>
      <c r="B48" s="170" t="str">
        <f>'Crisis Indicator Data'!B45</f>
        <v>Displacement,Floods,Conflict</v>
      </c>
      <c r="C48" s="170" t="str">
        <f>'Crisis Indicator Data'!C45</f>
        <v>ETH001</v>
      </c>
      <c r="D48" s="170" t="str">
        <f>'Crisis Indicator Data'!D45</f>
        <v>Ethiopia</v>
      </c>
      <c r="E48" s="171" t="str">
        <f>'Crisis Indicator Data'!E45</f>
        <v>ETH</v>
      </c>
      <c r="F48" s="168">
        <f>IF('Crisis Indicator Data'!F45="x","x",IF(LOG('Crisis Indicator Data'!F45)&lt;F$4,0,IF(LOG('Crisis Indicator Data'!F45)&gt;F$3,5,ROUND(5-(F$3-LOG('Crisis Indicator Data'!F45))/(F$3-F$4)*5,1))))</f>
        <v>5</v>
      </c>
      <c r="G48" s="165">
        <f>IF('Crisis Indicator Data'!F45="x","x",IF(LEN(E48)&gt;3,('Crisis Indicator Data'!F45/VLOOKUP('Impact of the crisis'!$C48,'Regional Crises'!$B$1:$R$66,4,FALSE)),'Crisis Indicator Data'!F45/VLOOKUP('Impact of the crisis'!$E48,'Country Indicator Data'!$B$4:$P$300,15,FALSE)))</f>
        <v>1.001208341909811</v>
      </c>
      <c r="H48" s="147">
        <f t="shared" si="13"/>
        <v>5</v>
      </c>
      <c r="I48" s="147">
        <f t="shared" si="14"/>
        <v>5</v>
      </c>
      <c r="J48" s="147">
        <f>IF('Crisis Indicator Data'!G45="x","x",IF(LOG('Crisis Indicator Data'!G45)&lt;J$4,0,IF(LOG('Crisis Indicator Data'!G45)&gt;J$3,5,ROUND(5-(J$3-LOG('Crisis Indicator Data'!G45))/(J$3-J$4)*5,1))))</f>
        <v>5</v>
      </c>
      <c r="K48" s="165">
        <f>IF('Crisis Indicator Data'!G45="x","x",IF(LEN(E48)&gt;3,('Crisis Indicator Data'!G45/VLOOKUP('Impact of the crisis'!$C48,'Regional Crises'!$B$1:$R$66,5,FALSE)),'Crisis Indicator Data'!G45/VLOOKUP('Impact of the crisis'!$E48,'Country Indicator Data'!$B$4:$P$300,14,FALSE)))</f>
        <v>1</v>
      </c>
      <c r="L48" s="147">
        <f t="shared" si="15"/>
        <v>5</v>
      </c>
      <c r="M48" s="147">
        <f t="shared" si="16"/>
        <v>5</v>
      </c>
      <c r="N48" s="147">
        <f t="shared" si="17"/>
        <v>5</v>
      </c>
      <c r="O48" s="147">
        <f>IF('Crisis Indicator Data'!H45="x","x",IF('Crisis Indicator Data'!H45=0,0,IF(LOG('Crisis Indicator Data'!H45)&lt;O$4,0,IF(LOG('Crisis Indicator Data'!H45)&gt;O$3,5,ROUND(5-(O$3-LOG('Crisis Indicator Data'!H45))/(O$3-O$4)*5,1)))))</f>
        <v>5</v>
      </c>
      <c r="P48" s="165">
        <f>IF('Crisis Indicator Data'!H45="x","x",'Crisis Indicator Data'!H45/'Crisis Indicator Data'!G45)</f>
        <v>1</v>
      </c>
      <c r="Q48" s="147">
        <f t="shared" si="18"/>
        <v>5</v>
      </c>
      <c r="R48" s="147">
        <f t="shared" si="19"/>
        <v>5</v>
      </c>
      <c r="S48" s="147">
        <f>IF('Crisis Indicator Data'!I45="x","x",IF('Crisis Indicator Data'!I45=0,0,IF(LOG('Crisis Indicator Data'!I45)&lt;S$4,0,IF(LOG('Crisis Indicator Data'!I45)&gt;S$3,5,ROUND(5-(S$3-LOG('Crisis Indicator Data'!I45))/(S$3-S$4)*5,1)))))</f>
        <v>5</v>
      </c>
      <c r="T48" s="165">
        <f>IF('Crisis Indicator Data'!H45="x","x",IF('Crisis Indicator Data'!I45="x","x",'Crisis Indicator Data'!I45/'Crisis Indicator Data'!H45))</f>
        <v>4.1905365728475572E-2</v>
      </c>
      <c r="U48" s="147">
        <f t="shared" si="20"/>
        <v>1.4</v>
      </c>
      <c r="V48" s="147">
        <f t="shared" si="21"/>
        <v>3.2</v>
      </c>
      <c r="W48" s="147">
        <f>IF('Crisis Indicator Data'!L45="x","x",IF('Crisis Indicator Data'!L45=0,0,IF(LOG('Crisis Indicator Data'!L45)&lt;W$4,0,IF(LOG('Crisis Indicator Data'!L45)&gt;W$3,5,ROUND(5-(W$3-LOG('Crisis Indicator Data'!L45))/(W$3-W$4)*5,1)))))</f>
        <v>5</v>
      </c>
      <c r="X48" s="166">
        <f>IF(OR('Crisis Indicator Data'!L45="x",'Crisis Indicator Data'!H45="x"),"x",'Crisis Indicator Data'!L45/'Crisis Indicator Data'!H45)</f>
        <v>4.0667527115458645E-5</v>
      </c>
      <c r="Y48" s="147">
        <f t="shared" si="22"/>
        <v>2</v>
      </c>
      <c r="Z48" s="147">
        <f t="shared" si="23"/>
        <v>3.5</v>
      </c>
      <c r="AA48" s="147">
        <f t="shared" si="24"/>
        <v>3.4</v>
      </c>
      <c r="AB48" s="167">
        <f t="shared" si="25"/>
        <v>4.4000000000000004</v>
      </c>
    </row>
    <row r="49" spans="1:28" x14ac:dyDescent="0.35">
      <c r="A49" s="169" t="str">
        <f>'Crisis Indicator Data'!A46</f>
        <v>International Displacement</v>
      </c>
      <c r="B49" s="170" t="str">
        <f>'Crisis Indicator Data'!B46</f>
        <v>Displacement</v>
      </c>
      <c r="C49" s="170" t="str">
        <f>'Crisis Indicator Data'!C46</f>
        <v>ETH003</v>
      </c>
      <c r="D49" s="170" t="str">
        <f>'Crisis Indicator Data'!D46</f>
        <v>Ethiopia</v>
      </c>
      <c r="E49" s="171" t="str">
        <f>'Crisis Indicator Data'!E46</f>
        <v>ETH</v>
      </c>
      <c r="F49" s="168">
        <f>IF('Crisis Indicator Data'!F46="x","x",IF(LOG('Crisis Indicator Data'!F46)&lt;F$4,0,IF(LOG('Crisis Indicator Data'!F46)&gt;F$3,5,ROUND(5-(F$3-LOG('Crisis Indicator Data'!F46))/(F$3-F$4)*5,1))))</f>
        <v>5</v>
      </c>
      <c r="G49" s="165">
        <f>IF('Crisis Indicator Data'!F46="x","x",IF(LEN(E49)&gt;3,('Crisis Indicator Data'!F46/VLOOKUP('Impact of the crisis'!$C49,'Regional Crises'!$B$1:$R$66,4,FALSE)),'Crisis Indicator Data'!F46/VLOOKUP('Impact of the crisis'!$E49,'Country Indicator Data'!$B$4:$P$300,15,FALSE)))</f>
        <v>0.99999973417718491</v>
      </c>
      <c r="H49" s="147">
        <f t="shared" si="13"/>
        <v>5</v>
      </c>
      <c r="I49" s="147">
        <f t="shared" si="14"/>
        <v>5</v>
      </c>
      <c r="J49" s="147">
        <f>IF('Crisis Indicator Data'!G46="x","x",IF(LOG('Crisis Indicator Data'!G46)&lt;J$4,0,IF(LOG('Crisis Indicator Data'!G46)&gt;J$3,5,ROUND(5-(J$3-LOG('Crisis Indicator Data'!G46))/(J$3-J$4)*5,1))))</f>
        <v>5</v>
      </c>
      <c r="K49" s="165">
        <f>IF('Crisis Indicator Data'!G46="x","x",IF(LEN(E49)&gt;3,('Crisis Indicator Data'!G46/VLOOKUP('Impact of the crisis'!$C49,'Regional Crises'!$B$1:$R$66,5,FALSE)),'Crisis Indicator Data'!G46/VLOOKUP('Impact of the crisis'!$E49,'Country Indicator Data'!$B$4:$P$300,14,FALSE)))</f>
        <v>0.72929828136675501</v>
      </c>
      <c r="L49" s="147">
        <f t="shared" si="15"/>
        <v>3.6</v>
      </c>
      <c r="M49" s="147">
        <f t="shared" si="16"/>
        <v>4.3</v>
      </c>
      <c r="N49" s="147">
        <f t="shared" si="17"/>
        <v>4.7</v>
      </c>
      <c r="O49" s="147">
        <f>IF('Crisis Indicator Data'!H46="x","x",IF('Crisis Indicator Data'!H46=0,0,IF(LOG('Crisis Indicator Data'!H46)&lt;O$4,0,IF(LOG('Crisis Indicator Data'!H46)&gt;O$3,5,ROUND(5-(O$3-LOG('Crisis Indicator Data'!H46))/(O$3-O$4)*5,1)))))</f>
        <v>2.5</v>
      </c>
      <c r="P49" s="165">
        <f>IF('Crisis Indicator Data'!H46="x","x",'Crisis Indicator Data'!H46/'Crisis Indicator Data'!G46)</f>
        <v>1.1011756913396257E-2</v>
      </c>
      <c r="Q49" s="147">
        <f t="shared" si="18"/>
        <v>0</v>
      </c>
      <c r="R49" s="147">
        <f t="shared" si="19"/>
        <v>1.25</v>
      </c>
      <c r="S49" s="147">
        <f>IF('Crisis Indicator Data'!I46="x","x",IF('Crisis Indicator Data'!I46=0,0,IF(LOG('Crisis Indicator Data'!I46)&lt;S$4,0,IF(LOG('Crisis Indicator Data'!I46)&gt;S$3,5,ROUND(5-(S$3-LOG('Crisis Indicator Data'!I46))/(S$3-S$4)*5,1)))))</f>
        <v>4.3</v>
      </c>
      <c r="T49" s="165">
        <f>IF('Crisis Indicator Data'!H46="x","x",IF('Crisis Indicator Data'!I46="x","x",'Crisis Indicator Data'!I46/'Crisis Indicator Data'!H46))</f>
        <v>1</v>
      </c>
      <c r="U49" s="147">
        <f t="shared" si="20"/>
        <v>5</v>
      </c>
      <c r="V49" s="147">
        <f t="shared" si="21"/>
        <v>4.7</v>
      </c>
      <c r="W49" s="147" t="str">
        <f>IF('Crisis Indicator Data'!L46="x","x",IF('Crisis Indicator Data'!L46=0,0,IF(LOG('Crisis Indicator Data'!L46)&lt;W$4,0,IF(LOG('Crisis Indicator Data'!L46)&gt;W$3,5,ROUND(5-(W$3-LOG('Crisis Indicator Data'!L46))/(W$3-W$4)*5,1)))))</f>
        <v>x</v>
      </c>
      <c r="X49" s="166" t="str">
        <f>IF(OR('Crisis Indicator Data'!L46="x",'Crisis Indicator Data'!H46="x"),"x",'Crisis Indicator Data'!L46/'Crisis Indicator Data'!H46)</f>
        <v>x</v>
      </c>
      <c r="Y49" s="147" t="str">
        <f t="shared" si="22"/>
        <v>x</v>
      </c>
      <c r="Z49" s="147" t="str">
        <f t="shared" si="23"/>
        <v>x</v>
      </c>
      <c r="AA49" s="147">
        <f t="shared" si="24"/>
        <v>4.7</v>
      </c>
      <c r="AB49" s="167">
        <f t="shared" si="25"/>
        <v>3.5</v>
      </c>
    </row>
    <row r="50" spans="1:28" x14ac:dyDescent="0.35">
      <c r="A50" s="169" t="str">
        <f>'Crisis Indicator Data'!A47</f>
        <v>Northern Ethiopia Conflict</v>
      </c>
      <c r="B50" s="170" t="str">
        <f>'Crisis Indicator Data'!B47</f>
        <v>Conflict,Displacement</v>
      </c>
      <c r="C50" s="170" t="str">
        <f>'Crisis Indicator Data'!C47</f>
        <v>ETH004</v>
      </c>
      <c r="D50" s="170" t="str">
        <f>'Crisis Indicator Data'!D47</f>
        <v>Ethiopia</v>
      </c>
      <c r="E50" s="171" t="str">
        <f>'Crisis Indicator Data'!E47</f>
        <v>ETH</v>
      </c>
      <c r="F50" s="168">
        <f>IF('Crisis Indicator Data'!F47="x","x",IF(LOG('Crisis Indicator Data'!F47)&lt;F$4,0,IF(LOG('Crisis Indicator Data'!F47)&gt;F$3,5,ROUND(5-(F$3-LOG('Crisis Indicator Data'!F47))/(F$3-F$4)*5,1))))</f>
        <v>4.0999999999999996</v>
      </c>
      <c r="G50" s="165">
        <f>IF('Crisis Indicator Data'!F47="x","x",IF(LEN(E50)&gt;3,('Crisis Indicator Data'!F47/VLOOKUP('Impact of the crisis'!$C50,'Regional Crises'!$B$1:$R$66,4,FALSE)),'Crisis Indicator Data'!F47/VLOOKUP('Impact of the crisis'!$E50,'Country Indicator Data'!$B$4:$P$300,15,FALSE)))</f>
        <v>0.26894889139924077</v>
      </c>
      <c r="H50" s="147">
        <f t="shared" si="13"/>
        <v>1.3</v>
      </c>
      <c r="I50" s="147">
        <f t="shared" si="14"/>
        <v>2.6999999999999997</v>
      </c>
      <c r="J50" s="147">
        <f>IF('Crisis Indicator Data'!G47="x","x",IF(LOG('Crisis Indicator Data'!G47)&lt;J$4,0,IF(LOG('Crisis Indicator Data'!G47)&gt;J$3,5,ROUND(5-(J$3-LOG('Crisis Indicator Data'!G47))/(J$3-J$4)*5,1))))</f>
        <v>5</v>
      </c>
      <c r="K50" s="165">
        <f>IF('Crisis Indicator Data'!G47="x","x",IF(LEN(E50)&gt;3,('Crisis Indicator Data'!G47/VLOOKUP('Impact of the crisis'!$C50,'Regional Crises'!$B$1:$R$66,5,FALSE)),'Crisis Indicator Data'!G47/VLOOKUP('Impact of the crisis'!$E50,'Country Indicator Data'!$B$4:$P$300,14,FALSE)))</f>
        <v>0.23133241250216999</v>
      </c>
      <c r="L50" s="147">
        <f t="shared" si="15"/>
        <v>1.1000000000000001</v>
      </c>
      <c r="M50" s="147">
        <f t="shared" si="16"/>
        <v>3.05</v>
      </c>
      <c r="N50" s="147">
        <f t="shared" si="17"/>
        <v>2.9</v>
      </c>
      <c r="O50" s="147">
        <f>IF('Crisis Indicator Data'!H47="x","x",IF('Crisis Indicator Data'!H47=0,0,IF(LOG('Crisis Indicator Data'!H47)&lt;O$4,0,IF(LOG('Crisis Indicator Data'!H47)&gt;O$3,5,ROUND(5-(O$3-LOG('Crisis Indicator Data'!H47))/(O$3-O$4)*5,1)))))</f>
        <v>5</v>
      </c>
      <c r="P50" s="165">
        <f>IF('Crisis Indicator Data'!H47="x","x",'Crisis Indicator Data'!H47/'Crisis Indicator Data'!G47)</f>
        <v>1</v>
      </c>
      <c r="Q50" s="147">
        <f t="shared" si="18"/>
        <v>5</v>
      </c>
      <c r="R50" s="147">
        <f t="shared" si="19"/>
        <v>5</v>
      </c>
      <c r="S50" s="147">
        <f>IF('Crisis Indicator Data'!I47="x","x",IF('Crisis Indicator Data'!I47=0,0,IF(LOG('Crisis Indicator Data'!I47)&lt;S$4,0,IF(LOG('Crisis Indicator Data'!I47)&gt;S$3,5,ROUND(5-(S$3-LOG('Crisis Indicator Data'!I47))/(S$3-S$4)*5,1)))))</f>
        <v>4.9000000000000004</v>
      </c>
      <c r="T50" s="165">
        <f>IF('Crisis Indicator Data'!H47="x","x",IF('Crisis Indicator Data'!I47="x","x",'Crisis Indicator Data'!I47/'Crisis Indicator Data'!H47))</f>
        <v>9.3020979477307586E-2</v>
      </c>
      <c r="U50" s="147">
        <f t="shared" si="20"/>
        <v>3.1</v>
      </c>
      <c r="V50" s="147">
        <f t="shared" si="21"/>
        <v>4</v>
      </c>
      <c r="W50" s="147">
        <f>IF('Crisis Indicator Data'!L47="x","x",IF('Crisis Indicator Data'!L47=0,0,IF(LOG('Crisis Indicator Data'!L47)&lt;W$4,0,IF(LOG('Crisis Indicator Data'!L47)&gt;W$3,5,ROUND(5-(W$3-LOG('Crisis Indicator Data'!L47))/(W$3-W$4)*5,1)))))</f>
        <v>5</v>
      </c>
      <c r="X50" s="166">
        <f>IF(OR('Crisis Indicator Data'!L47="x",'Crisis Indicator Data'!H47="x"),"x",'Crisis Indicator Data'!L47/'Crisis Indicator Data'!H47)</f>
        <v>1.1269535710789911E-4</v>
      </c>
      <c r="Y50" s="147">
        <f t="shared" si="22"/>
        <v>5</v>
      </c>
      <c r="Z50" s="147">
        <f t="shared" si="23"/>
        <v>5</v>
      </c>
      <c r="AA50" s="147">
        <f t="shared" si="24"/>
        <v>4.5999999999999996</v>
      </c>
      <c r="AB50" s="167">
        <f t="shared" si="25"/>
        <v>4.8</v>
      </c>
    </row>
    <row r="51" spans="1:28" x14ac:dyDescent="0.35">
      <c r="A51" s="169" t="str">
        <f>'Crisis Indicator Data'!A48</f>
        <v>Drought in Ethiopia</v>
      </c>
      <c r="B51" s="170" t="str">
        <f>'Crisis Indicator Data'!B48</f>
        <v>Drought</v>
      </c>
      <c r="C51" s="170" t="str">
        <f>'Crisis Indicator Data'!C48</f>
        <v>ETH005</v>
      </c>
      <c r="D51" s="170" t="str">
        <f>'Crisis Indicator Data'!D48</f>
        <v>Ethiopia</v>
      </c>
      <c r="E51" s="171" t="str">
        <f>'Crisis Indicator Data'!E48</f>
        <v>ETH</v>
      </c>
      <c r="F51" s="168">
        <f>IF('Crisis Indicator Data'!F48="x","x",IF(LOG('Crisis Indicator Data'!F48)&lt;F$4,0,IF(LOG('Crisis Indicator Data'!F48)&gt;F$3,5,ROUND(5-(F$3-LOG('Crisis Indicator Data'!F48))/(F$3-F$4)*5,1))))</f>
        <v>5</v>
      </c>
      <c r="G51" s="165">
        <f>IF('Crisis Indicator Data'!F48="x","x",IF(LEN(E51)&gt;3,('Crisis Indicator Data'!F48/VLOOKUP('Impact of the crisis'!$C51,'Regional Crises'!$B$1:$R$66,4,FALSE)),'Crisis Indicator Data'!F48/VLOOKUP('Impact of the crisis'!$E51,'Country Indicator Data'!$B$4:$P$300,15,FALSE)))</f>
        <v>0.88667503772247258</v>
      </c>
      <c r="H51" s="147">
        <f t="shared" si="13"/>
        <v>4.4000000000000004</v>
      </c>
      <c r="I51" s="147">
        <f t="shared" si="14"/>
        <v>4.7</v>
      </c>
      <c r="J51" s="147">
        <f>IF('Crisis Indicator Data'!G48="x","x",IF(LOG('Crisis Indicator Data'!G48)&lt;J$4,0,IF(LOG('Crisis Indicator Data'!G48)&gt;J$3,5,ROUND(5-(J$3-LOG('Crisis Indicator Data'!G48))/(J$3-J$4)*5,1))))</f>
        <v>5</v>
      </c>
      <c r="K51" s="165">
        <f>IF('Crisis Indicator Data'!G48="x","x",IF(LEN(E51)&gt;3,('Crisis Indicator Data'!G48/VLOOKUP('Impact of the crisis'!$C51,'Regional Crises'!$B$1:$R$66,5,FALSE)),'Crisis Indicator Data'!G48/VLOOKUP('Impact of the crisis'!$E51,'Country Indicator Data'!$B$4:$P$300,14,FALSE)))</f>
        <v>0.71420268852508506</v>
      </c>
      <c r="L51" s="147">
        <f t="shared" si="15"/>
        <v>3.6</v>
      </c>
      <c r="M51" s="147">
        <f t="shared" si="16"/>
        <v>4.3</v>
      </c>
      <c r="N51" s="147">
        <f t="shared" si="17"/>
        <v>4.5</v>
      </c>
      <c r="O51" s="147">
        <f>IF('Crisis Indicator Data'!H48="x","x",IF('Crisis Indicator Data'!H48=0,0,IF(LOG('Crisis Indicator Data'!H48)&lt;O$4,0,IF(LOG('Crisis Indicator Data'!H48)&gt;O$3,5,ROUND(5-(O$3-LOG('Crisis Indicator Data'!H48))/(O$3-O$4)*5,1)))))</f>
        <v>5</v>
      </c>
      <c r="P51" s="165">
        <f>IF('Crisis Indicator Data'!H48="x","x",'Crisis Indicator Data'!H48/'Crisis Indicator Data'!G48)</f>
        <v>1</v>
      </c>
      <c r="Q51" s="147">
        <f t="shared" si="18"/>
        <v>5</v>
      </c>
      <c r="R51" s="147">
        <f t="shared" si="19"/>
        <v>5</v>
      </c>
      <c r="S51" s="147">
        <f>IF('Crisis Indicator Data'!I48="x","x",IF('Crisis Indicator Data'!I48=0,0,IF(LOG('Crisis Indicator Data'!I48)&lt;S$4,0,IF(LOG('Crisis Indicator Data'!I48)&gt;S$3,5,ROUND(5-(S$3-LOG('Crisis Indicator Data'!I48))/(S$3-S$4)*5,1)))))</f>
        <v>4.0999999999999996</v>
      </c>
      <c r="T51" s="165">
        <f>IF('Crisis Indicator Data'!H48="x","x",IF('Crisis Indicator Data'!I48="x","x",'Crisis Indicator Data'!I48/'Crisis Indicator Data'!H48))</f>
        <v>8.3382651335813327E-3</v>
      </c>
      <c r="U51" s="147">
        <f t="shared" si="20"/>
        <v>0.3</v>
      </c>
      <c r="V51" s="147">
        <f t="shared" si="21"/>
        <v>2.2000000000000002</v>
      </c>
      <c r="W51" s="147">
        <f>IF('Crisis Indicator Data'!L48="x","x",IF('Crisis Indicator Data'!L48=0,0,IF(LOG('Crisis Indicator Data'!L48)&lt;W$4,0,IF(LOG('Crisis Indicator Data'!L48)&gt;W$3,5,ROUND(5-(W$3-LOG('Crisis Indicator Data'!L48))/(W$3-W$4)*5,1)))))</f>
        <v>2</v>
      </c>
      <c r="X51" s="166">
        <f>IF(OR('Crisis Indicator Data'!L48="x",'Crisis Indicator Data'!H48="x"),"x",'Crisis Indicator Data'!L48/'Crisis Indicator Data'!H48)</f>
        <v>2.5363544132566788E-7</v>
      </c>
      <c r="Y51" s="147">
        <f t="shared" si="22"/>
        <v>0</v>
      </c>
      <c r="Z51" s="147">
        <f t="shared" si="23"/>
        <v>1</v>
      </c>
      <c r="AA51" s="147">
        <f t="shared" si="24"/>
        <v>1.6</v>
      </c>
      <c r="AB51" s="167">
        <f t="shared" si="25"/>
        <v>3.8</v>
      </c>
    </row>
    <row r="52" spans="1:28" x14ac:dyDescent="0.35">
      <c r="A52" s="169" t="str">
        <f>'Crisis Indicator Data'!A49</f>
        <v>Mixed migration flows in Greece</v>
      </c>
      <c r="B52" s="170" t="str">
        <f>'Crisis Indicator Data'!B49</f>
        <v>Displacement</v>
      </c>
      <c r="C52" s="170" t="str">
        <f>'Crisis Indicator Data'!C49</f>
        <v>GRC002</v>
      </c>
      <c r="D52" s="170" t="str">
        <f>'Crisis Indicator Data'!D49</f>
        <v>Greece</v>
      </c>
      <c r="E52" s="171" t="str">
        <f>'Crisis Indicator Data'!E49</f>
        <v>GRC</v>
      </c>
      <c r="F52" s="168">
        <f>IF('Crisis Indicator Data'!F49="x","x",IF(LOG('Crisis Indicator Data'!F49)&lt;F$4,0,IF(LOG('Crisis Indicator Data'!F49)&gt;F$3,5,ROUND(5-(F$3-LOG('Crisis Indicator Data'!F49))/(F$3-F$4)*5,1))))</f>
        <v>1.7</v>
      </c>
      <c r="G52" s="165">
        <f>IF('Crisis Indicator Data'!F49="x","x",IF(LEN(E52)&gt;3,('Crisis Indicator Data'!F49/VLOOKUP('Impact of the crisis'!$C52,'Regional Crises'!$B$1:$R$66,4,FALSE)),'Crisis Indicator Data'!F49/VLOOKUP('Impact of the crisis'!$E52,'Country Indicator Data'!$B$4:$P$300,15,FALSE)))</f>
        <v>7.5841737781225757E-2</v>
      </c>
      <c r="H52" s="147">
        <f t="shared" si="13"/>
        <v>0.3</v>
      </c>
      <c r="I52" s="147">
        <f t="shared" si="14"/>
        <v>1</v>
      </c>
      <c r="J52" s="147">
        <f>IF('Crisis Indicator Data'!G49="x","x",IF(LOG('Crisis Indicator Data'!G49)&lt;J$4,0,IF(LOG('Crisis Indicator Data'!G49)&gt;J$3,5,ROUND(5-(J$3-LOG('Crisis Indicator Data'!G49))/(J$3-J$4)*5,1))))</f>
        <v>0</v>
      </c>
      <c r="K52" s="165">
        <f>IF('Crisis Indicator Data'!G49="x","x",IF(LEN(E52)&gt;3,('Crisis Indicator Data'!G49/VLOOKUP('Impact of the crisis'!$C52,'Regional Crises'!$B$1:$R$66,5,FALSE)),'Crisis Indicator Data'!G49/VLOOKUP('Impact of the crisis'!$E52,'Country Indicator Data'!$B$4:$P$300,14,FALSE)))</f>
        <v>6.2338160544739618E-2</v>
      </c>
      <c r="L52" s="147">
        <f t="shared" si="15"/>
        <v>0.3</v>
      </c>
      <c r="M52" s="147">
        <f t="shared" si="16"/>
        <v>0.15</v>
      </c>
      <c r="N52" s="147">
        <f t="shared" si="17"/>
        <v>0.6</v>
      </c>
      <c r="O52" s="147">
        <f>IF('Crisis Indicator Data'!H49="x","x",IF('Crisis Indicator Data'!H49=0,0,IF(LOG('Crisis Indicator Data'!H49)&lt;O$4,0,IF(LOG('Crisis Indicator Data'!H49)&gt;O$3,5,ROUND(5-(O$3-LOG('Crisis Indicator Data'!H49))/(O$3-O$4)*5,1)))))</f>
        <v>1.3</v>
      </c>
      <c r="P52" s="165">
        <f>IF('Crisis Indicator Data'!H49="x","x",'Crisis Indicator Data'!H49/'Crisis Indicator Data'!G49)</f>
        <v>0.28769230769230769</v>
      </c>
      <c r="Q52" s="147">
        <f t="shared" si="18"/>
        <v>1.4</v>
      </c>
      <c r="R52" s="147">
        <f t="shared" si="19"/>
        <v>1.35</v>
      </c>
      <c r="S52" s="147">
        <f>IF('Crisis Indicator Data'!I49="x","x",IF('Crisis Indicator Data'!I49=0,0,IF(LOG('Crisis Indicator Data'!I49)&lt;S$4,0,IF(LOG('Crisis Indicator Data'!I49)&gt;S$3,5,ROUND(5-(S$3-LOG('Crisis Indicator Data'!I49))/(S$3-S$4)*5,1)))))</f>
        <v>3.2</v>
      </c>
      <c r="T52" s="165">
        <f>IF('Crisis Indicator Data'!H49="x","x",IF('Crisis Indicator Data'!I49="x","x",'Crisis Indicator Data'!I49/'Crisis Indicator Data'!H49))</f>
        <v>1</v>
      </c>
      <c r="U52" s="147">
        <f t="shared" si="20"/>
        <v>5</v>
      </c>
      <c r="V52" s="147">
        <f t="shared" si="21"/>
        <v>4.0999999999999996</v>
      </c>
      <c r="W52" s="147">
        <f>IF('Crisis Indicator Data'!L49="x","x",IF('Crisis Indicator Data'!L49=0,0,IF(LOG('Crisis Indicator Data'!L49)&lt;W$4,0,IF(LOG('Crisis Indicator Data'!L49)&gt;W$3,5,ROUND(5-(W$3-LOG('Crisis Indicator Data'!L49))/(W$3-W$4)*5,1)))))</f>
        <v>1</v>
      </c>
      <c r="X52" s="166">
        <f>IF(OR('Crisis Indicator Data'!L49="x",'Crisis Indicator Data'!H49="x"),"x",'Crisis Indicator Data'!L49/'Crisis Indicator Data'!H49)</f>
        <v>2.6737967914438501E-5</v>
      </c>
      <c r="Y52" s="147">
        <f t="shared" si="22"/>
        <v>1.3</v>
      </c>
      <c r="Z52" s="147">
        <f t="shared" si="23"/>
        <v>1.2</v>
      </c>
      <c r="AA52" s="147">
        <f t="shared" si="24"/>
        <v>3</v>
      </c>
      <c r="AB52" s="167">
        <f t="shared" si="25"/>
        <v>2.2999999999999998</v>
      </c>
    </row>
    <row r="53" spans="1:28" x14ac:dyDescent="0.35">
      <c r="A53" s="169" t="str">
        <f>'Crisis Indicator Data'!A50</f>
        <v>Complex crisis in Guatemala</v>
      </c>
      <c r="B53" s="170" t="str">
        <f>'Crisis Indicator Data'!B50</f>
        <v>Violence,Socio-political,Other seasonal event</v>
      </c>
      <c r="C53" s="170" t="str">
        <f>'Crisis Indicator Data'!C50</f>
        <v>GTM001</v>
      </c>
      <c r="D53" s="170" t="str">
        <f>'Crisis Indicator Data'!D50</f>
        <v>Guatemala</v>
      </c>
      <c r="E53" s="171" t="str">
        <f>'Crisis Indicator Data'!E50</f>
        <v>GTM</v>
      </c>
      <c r="F53" s="168">
        <f>IF('Crisis Indicator Data'!F50="x","x",IF(LOG('Crisis Indicator Data'!F50)&lt;F$4,0,IF(LOG('Crisis Indicator Data'!F50)&gt;F$3,5,ROUND(5-(F$3-LOG('Crisis Indicator Data'!F50))/(F$3-F$4)*5,1))))</f>
        <v>3.4</v>
      </c>
      <c r="G53" s="165">
        <f>IF('Crisis Indicator Data'!F50="x","x",IF(LEN(E53)&gt;3,('Crisis Indicator Data'!F50/VLOOKUP('Impact of the crisis'!$C53,'Regional Crises'!$B$1:$R$66,4,FALSE)),'Crisis Indicator Data'!F50/VLOOKUP('Impact of the crisis'!$E53,'Country Indicator Data'!$B$4:$P$300,15,FALSE)))</f>
        <v>1</v>
      </c>
      <c r="H53" s="147">
        <f t="shared" si="13"/>
        <v>5</v>
      </c>
      <c r="I53" s="147">
        <f t="shared" si="14"/>
        <v>4.2</v>
      </c>
      <c r="J53" s="147">
        <f>IF('Crisis Indicator Data'!G50="x","x",IF(LOG('Crisis Indicator Data'!G50)&lt;J$4,0,IF(LOG('Crisis Indicator Data'!G50)&gt;J$3,5,ROUND(5-(J$3-LOG('Crisis Indicator Data'!G50))/(J$3-J$4)*5,1))))</f>
        <v>4.2</v>
      </c>
      <c r="K53" s="165">
        <f>IF('Crisis Indicator Data'!G50="x","x",IF(LEN(E53)&gt;3,('Crisis Indicator Data'!G50/VLOOKUP('Impact of the crisis'!$C53,'Regional Crises'!$B$1:$R$66,5,FALSE)),'Crisis Indicator Data'!G50/VLOOKUP('Impact of the crisis'!$E53,'Country Indicator Data'!$B$4:$P$300,14,FALSE)))</f>
        <v>1</v>
      </c>
      <c r="L53" s="147">
        <f t="shared" si="15"/>
        <v>5</v>
      </c>
      <c r="M53" s="147">
        <f t="shared" si="16"/>
        <v>4.5999999999999996</v>
      </c>
      <c r="N53" s="147">
        <f t="shared" si="17"/>
        <v>4.4000000000000004</v>
      </c>
      <c r="O53" s="147">
        <f>IF('Crisis Indicator Data'!H50="x","x",IF('Crisis Indicator Data'!H50=0,0,IF(LOG('Crisis Indicator Data'!H50)&lt;O$4,0,IF(LOG('Crisis Indicator Data'!H50)&gt;O$3,5,ROUND(5-(O$3-LOG('Crisis Indicator Data'!H50))/(O$3-O$4)*5,1)))))</f>
        <v>4.2</v>
      </c>
      <c r="P53" s="165">
        <f>IF('Crisis Indicator Data'!H50="x","x",'Crisis Indicator Data'!H50/'Crisis Indicator Data'!G50)</f>
        <v>0.56000000000000005</v>
      </c>
      <c r="Q53" s="147">
        <f t="shared" si="18"/>
        <v>2.8</v>
      </c>
      <c r="R53" s="147">
        <f t="shared" si="19"/>
        <v>3.5</v>
      </c>
      <c r="S53" s="147">
        <f>IF('Crisis Indicator Data'!I50="x","x",IF('Crisis Indicator Data'!I50=0,0,IF(LOG('Crisis Indicator Data'!I50)&lt;S$4,0,IF(LOG('Crisis Indicator Data'!I50)&gt;S$3,5,ROUND(5-(S$3-LOG('Crisis Indicator Data'!I50))/(S$3-S$4)*5,1)))))</f>
        <v>3.4</v>
      </c>
      <c r="T53" s="165">
        <f>IF('Crisis Indicator Data'!H50="x","x",IF('Crisis Indicator Data'!I50="x","x",'Crisis Indicator Data'!I50/'Crisis Indicator Data'!H50))</f>
        <v>2.4553571428571428E-2</v>
      </c>
      <c r="U53" s="147">
        <f t="shared" si="20"/>
        <v>0.8</v>
      </c>
      <c r="V53" s="147">
        <f t="shared" si="21"/>
        <v>2.1</v>
      </c>
      <c r="W53" s="147">
        <f>IF('Crisis Indicator Data'!L50="x","x",IF('Crisis Indicator Data'!L50=0,0,IF(LOG('Crisis Indicator Data'!L50)&lt;W$4,0,IF(LOG('Crisis Indicator Data'!L50)&gt;W$3,5,ROUND(5-(W$3-LOG('Crisis Indicator Data'!L50))/(W$3-W$4)*5,1)))))</f>
        <v>2.7</v>
      </c>
      <c r="X53" s="166">
        <f>IF(OR('Crisis Indicator Data'!L50="x",'Crisis Indicator Data'!H50="x"),"x",'Crisis Indicator Data'!L50/'Crisis Indicator Data'!H50)</f>
        <v>7.9139610389610396E-6</v>
      </c>
      <c r="Y53" s="147">
        <f t="shared" si="22"/>
        <v>0.4</v>
      </c>
      <c r="Z53" s="147">
        <f t="shared" si="23"/>
        <v>1.6</v>
      </c>
      <c r="AA53" s="147">
        <f t="shared" si="24"/>
        <v>1.9</v>
      </c>
      <c r="AB53" s="167">
        <f t="shared" si="25"/>
        <v>2.8</v>
      </c>
    </row>
    <row r="54" spans="1:28" x14ac:dyDescent="0.35">
      <c r="A54" s="172" t="str">
        <f>'Crisis Indicator Data'!A51</f>
        <v>Complex crisis in Honduras</v>
      </c>
      <c r="B54" s="173" t="str">
        <f>'Crisis Indicator Data'!B51</f>
        <v>Violence,Socio-political,Other seasonal event</v>
      </c>
      <c r="C54" s="173" t="str">
        <f>'Crisis Indicator Data'!C51</f>
        <v>HND001</v>
      </c>
      <c r="D54" s="173" t="str">
        <f>'Crisis Indicator Data'!D51</f>
        <v>Honduras</v>
      </c>
      <c r="E54" s="174" t="str">
        <f>'Crisis Indicator Data'!E51</f>
        <v>HND</v>
      </c>
      <c r="F54" s="168">
        <f>IF('Crisis Indicator Data'!F51="x","x",IF(LOG('Crisis Indicator Data'!F51)&lt;F$4,0,IF(LOG('Crisis Indicator Data'!F51)&gt;F$3,5,ROUND(5-(F$3-LOG('Crisis Indicator Data'!F51))/(F$3-F$4)*5,1))))</f>
        <v>3.4</v>
      </c>
      <c r="G54" s="165">
        <f>IF('Crisis Indicator Data'!F51="x","x",IF(LEN(E54)&gt;3,('Crisis Indicator Data'!F51/VLOOKUP('Impact of the crisis'!$C54,'Regional Crises'!$B$1:$R$66,4,FALSE)),'Crisis Indicator Data'!F51/VLOOKUP('Impact of the crisis'!$E54,'Country Indicator Data'!$B$4:$P$300,15,FALSE)))</f>
        <v>1</v>
      </c>
      <c r="H54" s="147">
        <f t="shared" si="13"/>
        <v>5</v>
      </c>
      <c r="I54" s="147">
        <f t="shared" si="14"/>
        <v>4.2</v>
      </c>
      <c r="J54" s="147">
        <f>IF('Crisis Indicator Data'!G51="x","x",IF(LOG('Crisis Indicator Data'!G51)&lt;J$4,0,IF(LOG('Crisis Indicator Data'!G51)&gt;J$3,5,ROUND(5-(J$3-LOG('Crisis Indicator Data'!G51))/(J$3-J$4)*5,1))))</f>
        <v>3.3</v>
      </c>
      <c r="K54" s="165">
        <f>IF('Crisis Indicator Data'!G51="x","x",IF(LEN(E54)&gt;3,('Crisis Indicator Data'!G51/VLOOKUP('Impact of the crisis'!$C54,'Regional Crises'!$B$1:$R$66,5,FALSE)),'Crisis Indicator Data'!G51/VLOOKUP('Impact of the crisis'!$E54,'Country Indicator Data'!$B$4:$P$300,14,FALSE)))</f>
        <v>1</v>
      </c>
      <c r="L54" s="147">
        <f t="shared" si="15"/>
        <v>5</v>
      </c>
      <c r="M54" s="147">
        <f t="shared" si="16"/>
        <v>4.1500000000000004</v>
      </c>
      <c r="N54" s="147">
        <f t="shared" si="17"/>
        <v>4.2</v>
      </c>
      <c r="O54" s="147">
        <f>IF('Crisis Indicator Data'!H51="x","x",IF('Crisis Indicator Data'!H51=0,0,IF(LOG('Crisis Indicator Data'!H51)&lt;O$4,0,IF(LOG('Crisis Indicator Data'!H51)&gt;O$3,5,ROUND(5-(O$3-LOG('Crisis Indicator Data'!H51))/(O$3-O$4)*5,1)))))</f>
        <v>3.7</v>
      </c>
      <c r="P54" s="165">
        <f>IF('Crisis Indicator Data'!H51="x","x",'Crisis Indicator Data'!H51/'Crisis Indicator Data'!G51)</f>
        <v>0.56777834787070292</v>
      </c>
      <c r="Q54" s="147">
        <f t="shared" si="18"/>
        <v>2.8</v>
      </c>
      <c r="R54" s="147">
        <f t="shared" si="19"/>
        <v>3.25</v>
      </c>
      <c r="S54" s="147">
        <f>IF('Crisis Indicator Data'!I51="x","x",IF('Crisis Indicator Data'!I51=0,0,IF(LOG('Crisis Indicator Data'!I51)&lt;S$4,0,IF(LOG('Crisis Indicator Data'!I51)&gt;S$3,5,ROUND(5-(S$3-LOG('Crisis Indicator Data'!I51))/(S$3-S$4)*5,1)))))</f>
        <v>1.4</v>
      </c>
      <c r="T54" s="165">
        <f>IF('Crisis Indicator Data'!H51="x","x",IF('Crisis Indicator Data'!I51="x","x",'Crisis Indicator Data'!I51/'Crisis Indicator Data'!H51))</f>
        <v>1.8073377914332189E-3</v>
      </c>
      <c r="U54" s="147">
        <f t="shared" si="20"/>
        <v>0.1</v>
      </c>
      <c r="V54" s="147">
        <f t="shared" si="21"/>
        <v>0.8</v>
      </c>
      <c r="W54" s="147">
        <f>IF('Crisis Indicator Data'!L51="x","x",IF('Crisis Indicator Data'!L51=0,0,IF(LOG('Crisis Indicator Data'!L51)&lt;W$4,0,IF(LOG('Crisis Indicator Data'!L51)&gt;W$3,5,ROUND(5-(W$3-LOG('Crisis Indicator Data'!L51))/(W$3-W$4)*5,1)))))</f>
        <v>3.4</v>
      </c>
      <c r="X54" s="166">
        <f>IF(OR('Crisis Indicator Data'!L51="x",'Crisis Indicator Data'!H51="x"),"x",'Crisis Indicator Data'!L51/'Crisis Indicator Data'!H51)</f>
        <v>4.0665100307247423E-5</v>
      </c>
      <c r="Y54" s="147">
        <f t="shared" si="22"/>
        <v>2</v>
      </c>
      <c r="Z54" s="147">
        <f t="shared" si="23"/>
        <v>2.7</v>
      </c>
      <c r="AA54" s="147">
        <f t="shared" si="24"/>
        <v>1.9</v>
      </c>
      <c r="AB54" s="167">
        <f t="shared" si="25"/>
        <v>2.6</v>
      </c>
    </row>
    <row r="55" spans="1:28" x14ac:dyDescent="0.35">
      <c r="A55" s="172" t="str">
        <f>'Crisis Indicator Data'!A52</f>
        <v>Complex crisis in Haiti</v>
      </c>
      <c r="B55" s="173" t="str">
        <f>'Crisis Indicator Data'!B52</f>
        <v>Earthquake,Violence,Socio-political,Other seasonal event</v>
      </c>
      <c r="C55" s="173" t="str">
        <f>'Crisis Indicator Data'!C52</f>
        <v>HTI001</v>
      </c>
      <c r="D55" s="173" t="str">
        <f>'Crisis Indicator Data'!D52</f>
        <v>Haiti</v>
      </c>
      <c r="E55" s="174" t="str">
        <f>'Crisis Indicator Data'!E52</f>
        <v>HTI</v>
      </c>
      <c r="F55" s="168">
        <f>IF('Crisis Indicator Data'!F52="x","x",IF(LOG('Crisis Indicator Data'!F52)&lt;F$4,0,IF(LOG('Crisis Indicator Data'!F52)&gt;F$3,5,ROUND(5-(F$3-LOG('Crisis Indicator Data'!F52))/(F$3-F$4)*5,1))))</f>
        <v>2.4</v>
      </c>
      <c r="G55" s="165">
        <f>IF('Crisis Indicator Data'!F52="x","x",IF(LEN(E55)&gt;3,('Crisis Indicator Data'!F52/VLOOKUP('Impact of the crisis'!$C55,'Regional Crises'!$B$1:$R$66,4,FALSE)),'Crisis Indicator Data'!F52/VLOOKUP('Impact of the crisis'!$E55,'Country Indicator Data'!$B$4:$P$300,15,FALSE)))</f>
        <v>1</v>
      </c>
      <c r="H55" s="147">
        <f t="shared" si="13"/>
        <v>5</v>
      </c>
      <c r="I55" s="147">
        <f t="shared" si="14"/>
        <v>3.7</v>
      </c>
      <c r="J55" s="147">
        <f>IF('Crisis Indicator Data'!G52="x","x",IF(LOG('Crisis Indicator Data'!G52)&lt;J$4,0,IF(LOG('Crisis Indicator Data'!G52)&gt;J$3,5,ROUND(5-(J$3-LOG('Crisis Indicator Data'!G52))/(J$3-J$4)*5,1))))</f>
        <v>3.6</v>
      </c>
      <c r="K55" s="165">
        <f>IF('Crisis Indicator Data'!G52="x","x",IF(LEN(E55)&gt;3,('Crisis Indicator Data'!G52/VLOOKUP('Impact of the crisis'!$C55,'Regional Crises'!$B$1:$R$66,5,FALSE)),'Crisis Indicator Data'!G52/VLOOKUP('Impact of the crisis'!$E55,'Country Indicator Data'!$B$4:$P$300,14,FALSE)))</f>
        <v>1</v>
      </c>
      <c r="L55" s="147">
        <f t="shared" si="15"/>
        <v>5</v>
      </c>
      <c r="M55" s="147">
        <f t="shared" si="16"/>
        <v>4.3</v>
      </c>
      <c r="N55" s="147">
        <f t="shared" si="17"/>
        <v>4</v>
      </c>
      <c r="O55" s="147">
        <f>IF('Crisis Indicator Data'!H52="x","x",IF('Crisis Indicator Data'!H52=0,0,IF(LOG('Crisis Indicator Data'!H52)&lt;O$4,0,IF(LOG('Crisis Indicator Data'!H52)&gt;O$3,5,ROUND(5-(O$3-LOG('Crisis Indicator Data'!H52))/(O$3-O$4)*5,1)))))</f>
        <v>4.0999999999999996</v>
      </c>
      <c r="P55" s="165">
        <f>IF('Crisis Indicator Data'!H52="x","x",'Crisis Indicator Data'!H52/'Crisis Indicator Data'!G52)</f>
        <v>0.74</v>
      </c>
      <c r="Q55" s="147">
        <f t="shared" si="18"/>
        <v>3.7</v>
      </c>
      <c r="R55" s="147">
        <f t="shared" si="19"/>
        <v>3.9</v>
      </c>
      <c r="S55" s="147">
        <f>IF('Crisis Indicator Data'!I52="x","x",IF('Crisis Indicator Data'!I52=0,0,IF(LOG('Crisis Indicator Data'!I52)&lt;S$4,0,IF(LOG('Crisis Indicator Data'!I52)&gt;S$3,5,ROUND(5-(S$3-LOG('Crisis Indicator Data'!I52))/(S$3-S$4)*5,1)))))</f>
        <v>3.9</v>
      </c>
      <c r="T55" s="165">
        <f>IF('Crisis Indicator Data'!H52="x","x",IF('Crisis Indicator Data'!I52="x","x",'Crisis Indicator Data'!I52/'Crisis Indicator Data'!H52))</f>
        <v>6.675906675906676E-2</v>
      </c>
      <c r="U55" s="147">
        <f t="shared" si="20"/>
        <v>2.2000000000000002</v>
      </c>
      <c r="V55" s="147">
        <f t="shared" si="21"/>
        <v>3.1</v>
      </c>
      <c r="W55" s="147">
        <f>IF('Crisis Indicator Data'!L52="x","x",IF('Crisis Indicator Data'!L52=0,0,IF(LOG('Crisis Indicator Data'!L52)&lt;W$4,0,IF(LOG('Crisis Indicator Data'!L52)&gt;W$3,5,ROUND(5-(W$3-LOG('Crisis Indicator Data'!L52))/(W$3-W$4)*5,1)))))</f>
        <v>3.7</v>
      </c>
      <c r="X55" s="166">
        <f>IF(OR('Crisis Indicator Data'!L52="x",'Crisis Indicator Data'!H52="x"),"x",'Crisis Indicator Data'!L52/'Crisis Indicator Data'!H52)</f>
        <v>4.3428043428043427E-5</v>
      </c>
      <c r="Y55" s="147">
        <f t="shared" si="22"/>
        <v>2.2000000000000002</v>
      </c>
      <c r="Z55" s="147">
        <f t="shared" si="23"/>
        <v>3</v>
      </c>
      <c r="AA55" s="147">
        <f t="shared" si="24"/>
        <v>3.1</v>
      </c>
      <c r="AB55" s="167">
        <f t="shared" si="25"/>
        <v>3.5</v>
      </c>
    </row>
    <row r="56" spans="1:28" x14ac:dyDescent="0.35">
      <c r="A56" s="172" t="str">
        <f>'Crisis Indicator Data'!A53</f>
        <v>Displacement from Russia-Ukraine conflict in Hungary</v>
      </c>
      <c r="B56" s="173" t="str">
        <f>'Crisis Indicator Data'!B53</f>
        <v>Conflict,Displacement</v>
      </c>
      <c r="C56" s="173" t="str">
        <f>'Crisis Indicator Data'!C53</f>
        <v>HUN002</v>
      </c>
      <c r="D56" s="173" t="str">
        <f>'Crisis Indicator Data'!D53</f>
        <v>Hungary</v>
      </c>
      <c r="E56" s="174" t="str">
        <f>'Crisis Indicator Data'!E53</f>
        <v>HUN</v>
      </c>
      <c r="F56" s="168">
        <f>IF('Crisis Indicator Data'!F53="x","x",IF(LOG('Crisis Indicator Data'!F53)&lt;F$4,0,IF(LOG('Crisis Indicator Data'!F53)&gt;F$3,5,ROUND(5-(F$3-LOG('Crisis Indicator Data'!F53))/(F$3-F$4)*5,1))))</f>
        <v>3.3</v>
      </c>
      <c r="G56" s="165">
        <f>IF('Crisis Indicator Data'!F53="x","x",IF(LEN(E56)&gt;3,('Crisis Indicator Data'!F53/VLOOKUP('Impact of the crisis'!$C56,'Regional Crises'!$B$1:$R$66,4,FALSE)),'Crisis Indicator Data'!F53/VLOOKUP('Impact of the crisis'!$E56,'Country Indicator Data'!$B$4:$P$300,15,FALSE)))</f>
        <v>1.0192088538242385</v>
      </c>
      <c r="H56" s="147">
        <f t="shared" si="13"/>
        <v>5</v>
      </c>
      <c r="I56" s="147">
        <f t="shared" si="14"/>
        <v>4.1500000000000004</v>
      </c>
      <c r="J56" s="147">
        <f>IF('Crisis Indicator Data'!G53="x","x",IF(LOG('Crisis Indicator Data'!G53)&lt;J$4,0,IF(LOG('Crisis Indicator Data'!G53)&gt;J$3,5,ROUND(5-(J$3-LOG('Crisis Indicator Data'!G53))/(J$3-J$4)*5,1))))</f>
        <v>3.3</v>
      </c>
      <c r="K56" s="165">
        <f>IF('Crisis Indicator Data'!G53="x","x",IF(LEN(E56)&gt;3,('Crisis Indicator Data'!G53/VLOOKUP('Impact of the crisis'!$C56,'Regional Crises'!$B$1:$R$66,5,FALSE)),'Crisis Indicator Data'!G53/VLOOKUP('Impact of the crisis'!$E56,'Country Indicator Data'!$B$4:$P$300,14,FALSE)))</f>
        <v>1</v>
      </c>
      <c r="L56" s="147">
        <f t="shared" si="15"/>
        <v>5</v>
      </c>
      <c r="M56" s="147">
        <f t="shared" si="16"/>
        <v>4.1500000000000004</v>
      </c>
      <c r="N56" s="147">
        <f t="shared" si="17"/>
        <v>4.2</v>
      </c>
      <c r="O56" s="147">
        <f>IF('Crisis Indicator Data'!H53="x","x",IF('Crisis Indicator Data'!H53=0,0,IF(LOG('Crisis Indicator Data'!H53)&lt;O$4,0,IF(LOG('Crisis Indicator Data'!H53)&gt;O$3,5,ROUND(5-(O$3-LOG('Crisis Indicator Data'!H53))/(O$3-O$4)*5,1)))))</f>
        <v>0.5</v>
      </c>
      <c r="P56" s="165">
        <f>IF('Crisis Indicator Data'!H53="x","x",'Crisis Indicator Data'!H53/'Crisis Indicator Data'!G53)</f>
        <v>6.3884595569294175E-3</v>
      </c>
      <c r="Q56" s="147">
        <f t="shared" si="18"/>
        <v>0</v>
      </c>
      <c r="R56" s="147">
        <f t="shared" si="19"/>
        <v>0.25</v>
      </c>
      <c r="S56" s="147">
        <f>IF('Crisis Indicator Data'!I53="x","x",IF('Crisis Indicator Data'!I53=0,0,IF(LOG('Crisis Indicator Data'!I53)&lt;S$4,0,IF(LOG('Crisis Indicator Data'!I53)&gt;S$3,5,ROUND(5-(S$3-LOG('Crisis Indicator Data'!I53))/(S$3-S$4)*5,1)))))</f>
        <v>2.6</v>
      </c>
      <c r="T56" s="165">
        <f>IF('Crisis Indicator Data'!H53="x","x",IF('Crisis Indicator Data'!I53="x","x",'Crisis Indicator Data'!I53/'Crisis Indicator Data'!H53))</f>
        <v>1</v>
      </c>
      <c r="U56" s="147">
        <f t="shared" si="20"/>
        <v>5</v>
      </c>
      <c r="V56" s="147">
        <f t="shared" si="21"/>
        <v>3.8</v>
      </c>
      <c r="W56" s="147">
        <f>IF('Crisis Indicator Data'!L53="x","x",IF('Crisis Indicator Data'!L53=0,0,IF(LOG('Crisis Indicator Data'!L53)&lt;W$4,0,IF(LOG('Crisis Indicator Data'!L53)&gt;W$3,5,ROUND(5-(W$3-LOG('Crisis Indicator Data'!L53))/(W$3-W$4)*5,1)))))</f>
        <v>0</v>
      </c>
      <c r="X56" s="166">
        <f>IF(OR('Crisis Indicator Data'!L53="x",'Crisis Indicator Data'!H53="x"),"x",'Crisis Indicator Data'!L53/'Crisis Indicator Data'!H53)</f>
        <v>0</v>
      </c>
      <c r="Y56" s="147">
        <f t="shared" si="22"/>
        <v>0</v>
      </c>
      <c r="Z56" s="147">
        <f t="shared" si="23"/>
        <v>0</v>
      </c>
      <c r="AA56" s="147">
        <f t="shared" si="24"/>
        <v>2.2999999999999998</v>
      </c>
      <c r="AB56" s="167">
        <f t="shared" si="25"/>
        <v>1.4</v>
      </c>
    </row>
    <row r="57" spans="1:28" x14ac:dyDescent="0.35">
      <c r="A57" s="172" t="str">
        <f>'Crisis Indicator Data'!A54</f>
        <v>Papua Conflict</v>
      </c>
      <c r="B57" s="173" t="str">
        <f>'Crisis Indicator Data'!B54</f>
        <v>Socio-political,Violence,Conflict</v>
      </c>
      <c r="C57" s="173" t="str">
        <f>'Crisis Indicator Data'!C54</f>
        <v>IDN002</v>
      </c>
      <c r="D57" s="173" t="str">
        <f>'Crisis Indicator Data'!D54</f>
        <v>Indonesia</v>
      </c>
      <c r="E57" s="174" t="str">
        <f>'Crisis Indicator Data'!E54</f>
        <v>IDN</v>
      </c>
      <c r="F57" s="168">
        <f>IF('Crisis Indicator Data'!F54="x","x",IF(LOG('Crisis Indicator Data'!F54)&lt;F$4,0,IF(LOG('Crisis Indicator Data'!F54)&gt;F$3,5,ROUND(5-(F$3-LOG('Crisis Indicator Data'!F54))/(F$3-F$4)*5,1))))</f>
        <v>4.4000000000000004</v>
      </c>
      <c r="G57" s="165">
        <f>IF('Crisis Indicator Data'!F54="x","x",IF(LEN(E57)&gt;3,('Crisis Indicator Data'!F54/VLOOKUP('Impact of the crisis'!$C57,'Regional Crises'!$B$1:$R$66,4,FALSE)),'Crisis Indicator Data'!F54/VLOOKUP('Impact of the crisis'!$E57,'Country Indicator Data'!$B$4:$P$300,15,FALSE)))</f>
        <v>0.21780814353925157</v>
      </c>
      <c r="H57" s="147">
        <f t="shared" si="13"/>
        <v>1</v>
      </c>
      <c r="I57" s="147">
        <f t="shared" si="14"/>
        <v>2.7</v>
      </c>
      <c r="J57" s="147">
        <f>IF('Crisis Indicator Data'!G54="x","x",IF(LOG('Crisis Indicator Data'!G54)&lt;J$4,0,IF(LOG('Crisis Indicator Data'!G54)&gt;J$3,5,ROUND(5-(J$3-LOG('Crisis Indicator Data'!G54))/(J$3-J$4)*5,1))))</f>
        <v>2.5</v>
      </c>
      <c r="K57" s="165">
        <f>IF('Crisis Indicator Data'!G54="x","x",IF(LEN(E57)&gt;3,('Crisis Indicator Data'!G54/VLOOKUP('Impact of the crisis'!$C57,'Regional Crises'!$B$1:$R$66,5,FALSE)),'Crisis Indicator Data'!G54/VLOOKUP('Impact of the crisis'!$E57,'Country Indicator Data'!$B$4:$P$300,14,FALSE)))</f>
        <v>2.0312777614608375E-2</v>
      </c>
      <c r="L57" s="147">
        <f t="shared" si="15"/>
        <v>0.1</v>
      </c>
      <c r="M57" s="147">
        <f t="shared" si="16"/>
        <v>1.3</v>
      </c>
      <c r="N57" s="147">
        <f t="shared" si="17"/>
        <v>2.1</v>
      </c>
      <c r="O57" s="147">
        <f>IF('Crisis Indicator Data'!H54="x","x",IF('Crisis Indicator Data'!H54=0,0,IF(LOG('Crisis Indicator Data'!H54)&lt;O$4,0,IF(LOG('Crisis Indicator Data'!H54)&gt;O$3,5,ROUND(5-(O$3-LOG('Crisis Indicator Data'!H54))/(O$3-O$4)*5,1)))))</f>
        <v>3.7</v>
      </c>
      <c r="P57" s="165">
        <f>IF('Crisis Indicator Data'!H54="x","x",'Crisis Indicator Data'!H54/'Crisis Indicator Data'!G54)</f>
        <v>1</v>
      </c>
      <c r="Q57" s="147">
        <f t="shared" si="18"/>
        <v>5</v>
      </c>
      <c r="R57" s="147">
        <f t="shared" si="19"/>
        <v>4.3499999999999996</v>
      </c>
      <c r="S57" s="147">
        <f>IF('Crisis Indicator Data'!I54="x","x",IF('Crisis Indicator Data'!I54=0,0,IF(LOG('Crisis Indicator Data'!I54)&lt;S$4,0,IF(LOG('Crisis Indicator Data'!I54)&gt;S$3,5,ROUND(5-(S$3-LOG('Crisis Indicator Data'!I54))/(S$3-S$4)*5,1)))))</f>
        <v>2.9</v>
      </c>
      <c r="T57" s="165">
        <f>IF('Crisis Indicator Data'!H54="x","x",IF('Crisis Indicator Data'!I54="x","x",'Crisis Indicator Data'!I54/'Crisis Indicator Data'!H54))</f>
        <v>1.7850767583006071E-2</v>
      </c>
      <c r="U57" s="147">
        <f t="shared" si="20"/>
        <v>0.6</v>
      </c>
      <c r="V57" s="147">
        <f t="shared" si="21"/>
        <v>1.8</v>
      </c>
      <c r="W57" s="147">
        <f>IF('Crisis Indicator Data'!L54="x","x",IF('Crisis Indicator Data'!L54=0,0,IF(LOG('Crisis Indicator Data'!L54)&lt;W$4,0,IF(LOG('Crisis Indicator Data'!L54)&gt;W$3,5,ROUND(5-(W$3-LOG('Crisis Indicator Data'!L54))/(W$3-W$4)*5,1)))))</f>
        <v>2.4</v>
      </c>
      <c r="X57" s="166">
        <f>IF(OR('Crisis Indicator Data'!L54="x",'Crisis Indicator Data'!H54="x"),"x",'Crisis Indicator Data'!L54/'Crisis Indicator Data'!H54)</f>
        <v>8.9253837915030354E-6</v>
      </c>
      <c r="Y57" s="147">
        <f t="shared" si="22"/>
        <v>0.4</v>
      </c>
      <c r="Z57" s="147">
        <f t="shared" si="23"/>
        <v>1.4</v>
      </c>
      <c r="AA57" s="147">
        <f t="shared" si="24"/>
        <v>1.6</v>
      </c>
      <c r="AB57" s="167">
        <f t="shared" si="25"/>
        <v>3.3</v>
      </c>
    </row>
    <row r="58" spans="1:28" x14ac:dyDescent="0.35">
      <c r="A58" s="172" t="str">
        <f>'Crisis Indicator Data'!A55</f>
        <v>Afghan Refugees in Iran</v>
      </c>
      <c r="B58" s="173" t="str">
        <f>'Crisis Indicator Data'!B55</f>
        <v>Displacement</v>
      </c>
      <c r="C58" s="173" t="str">
        <f>'Crisis Indicator Data'!C55</f>
        <v>IRN004</v>
      </c>
      <c r="D58" s="173" t="str">
        <f>'Crisis Indicator Data'!D55</f>
        <v>Iran</v>
      </c>
      <c r="E58" s="174" t="str">
        <f>'Crisis Indicator Data'!E55</f>
        <v>IRN</v>
      </c>
      <c r="F58" s="168">
        <f>IF('Crisis Indicator Data'!F55="x","x",IF(LOG('Crisis Indicator Data'!F55)&lt;F$4,0,IF(LOG('Crisis Indicator Data'!F55)&gt;F$3,5,ROUND(5-(F$3-LOG('Crisis Indicator Data'!F55))/(F$3-F$4)*5,1))))</f>
        <v>4</v>
      </c>
      <c r="G58" s="165">
        <f>IF('Crisis Indicator Data'!F55="x","x",IF(LEN(E58)&gt;3,('Crisis Indicator Data'!F55/VLOOKUP('Impact of the crisis'!$C58,'Regional Crises'!$B$1:$R$66,4,FALSE)),'Crisis Indicator Data'!F55/VLOOKUP('Impact of the crisis'!$E58,'Country Indicator Data'!$B$4:$P$300,15,FALSE)))</f>
        <v>0.14764930662557782</v>
      </c>
      <c r="H58" s="147">
        <f t="shared" si="13"/>
        <v>0.7</v>
      </c>
      <c r="I58" s="147">
        <f t="shared" si="14"/>
        <v>2.35</v>
      </c>
      <c r="J58" s="147">
        <f>IF('Crisis Indicator Data'!G55="x","x",IF(LOG('Crisis Indicator Data'!G55)&lt;J$4,0,IF(LOG('Crisis Indicator Data'!G55)&gt;J$3,5,ROUND(5-(J$3-LOG('Crisis Indicator Data'!G55))/(J$3-J$4)*5,1))))</f>
        <v>4.5999999999999996</v>
      </c>
      <c r="K58" s="165">
        <f>IF('Crisis Indicator Data'!G55="x","x",IF(LEN(E58)&gt;3,('Crisis Indicator Data'!G55/VLOOKUP('Impact of the crisis'!$C58,'Regional Crises'!$B$1:$R$66,5,FALSE)),'Crisis Indicator Data'!G55/VLOOKUP('Impact of the crisis'!$E58,'Country Indicator Data'!$B$4:$P$300,14,FALSE)))</f>
        <v>0.27639461084511746</v>
      </c>
      <c r="L58" s="147">
        <f t="shared" si="15"/>
        <v>1.3</v>
      </c>
      <c r="M58" s="147">
        <f t="shared" si="16"/>
        <v>2.9499999999999997</v>
      </c>
      <c r="N58" s="147">
        <f t="shared" si="17"/>
        <v>2.7</v>
      </c>
      <c r="O58" s="147">
        <f>IF('Crisis Indicator Data'!H55="x","x",IF('Crisis Indicator Data'!H55=0,0,IF(LOG('Crisis Indicator Data'!H55)&lt;O$4,0,IF(LOG('Crisis Indicator Data'!H55)&gt;O$3,5,ROUND(5-(O$3-LOG('Crisis Indicator Data'!H55))/(O$3-O$4)*5,1)))))</f>
        <v>3.6</v>
      </c>
      <c r="P58" s="165">
        <f>IF('Crisis Indicator Data'!H55="x","x",'Crisis Indicator Data'!H55/'Crisis Indicator Data'!G55)</f>
        <v>0.18035692704346776</v>
      </c>
      <c r="Q58" s="147">
        <f t="shared" si="18"/>
        <v>0.9</v>
      </c>
      <c r="R58" s="147">
        <f t="shared" si="19"/>
        <v>2.25</v>
      </c>
      <c r="S58" s="147">
        <f>IF('Crisis Indicator Data'!I55="x","x",IF('Crisis Indicator Data'!I55=0,0,IF(LOG('Crisis Indicator Data'!I55)&lt;S$4,0,IF(LOG('Crisis Indicator Data'!I55)&gt;S$3,5,ROUND(5-(S$3-LOG('Crisis Indicator Data'!I55))/(S$3-S$4)*5,1)))))</f>
        <v>5</v>
      </c>
      <c r="T58" s="165">
        <f>IF('Crisis Indicator Data'!H55="x","x",IF('Crisis Indicator Data'!I55="x","x",'Crisis Indicator Data'!I55/'Crisis Indicator Data'!H55))</f>
        <v>1</v>
      </c>
      <c r="U58" s="147">
        <f t="shared" si="20"/>
        <v>5</v>
      </c>
      <c r="V58" s="147">
        <f t="shared" si="21"/>
        <v>5</v>
      </c>
      <c r="W58" s="147" t="str">
        <f>IF('Crisis Indicator Data'!L55="x","x",IF('Crisis Indicator Data'!L55=0,0,IF(LOG('Crisis Indicator Data'!L55)&lt;W$4,0,IF(LOG('Crisis Indicator Data'!L55)&gt;W$3,5,ROUND(5-(W$3-LOG('Crisis Indicator Data'!L55))/(W$3-W$4)*5,1)))))</f>
        <v>x</v>
      </c>
      <c r="X58" s="166" t="str">
        <f>IF(OR('Crisis Indicator Data'!L55="x",'Crisis Indicator Data'!H55="x"),"x",'Crisis Indicator Data'!L55/'Crisis Indicator Data'!H55)</f>
        <v>x</v>
      </c>
      <c r="Y58" s="147" t="str">
        <f t="shared" si="22"/>
        <v>x</v>
      </c>
      <c r="Z58" s="147" t="str">
        <f t="shared" si="23"/>
        <v>x</v>
      </c>
      <c r="AA58" s="147">
        <f t="shared" si="24"/>
        <v>5</v>
      </c>
      <c r="AB58" s="167">
        <f t="shared" si="25"/>
        <v>4</v>
      </c>
    </row>
    <row r="59" spans="1:28" x14ac:dyDescent="0.35">
      <c r="A59" s="172" t="str">
        <f>'Crisis Indicator Data'!A56</f>
        <v>Multiple crises in Iraq</v>
      </c>
      <c r="B59" s="173" t="str">
        <f>'Crisis Indicator Data'!B56</f>
        <v>Violence,Displacement,Socio-political,Conflict</v>
      </c>
      <c r="C59" s="173" t="str">
        <f>'Crisis Indicator Data'!C56</f>
        <v>IRQ001</v>
      </c>
      <c r="D59" s="173" t="str">
        <f>'Crisis Indicator Data'!D56</f>
        <v>Iraq</v>
      </c>
      <c r="E59" s="174" t="str">
        <f>'Crisis Indicator Data'!E56</f>
        <v>IRQ</v>
      </c>
      <c r="F59" s="168">
        <f>IF('Crisis Indicator Data'!F56="x","x",IF(LOG('Crisis Indicator Data'!F56)&lt;F$4,0,IF(LOG('Crisis Indicator Data'!F56)&gt;F$3,5,ROUND(5-(F$3-LOG('Crisis Indicator Data'!F56))/(F$3-F$4)*5,1))))</f>
        <v>4.3</v>
      </c>
      <c r="G59" s="165">
        <f>IF('Crisis Indicator Data'!F56="x","x",IF(LEN(E59)&gt;3,('Crisis Indicator Data'!F56/VLOOKUP('Impact of the crisis'!$C59,'Regional Crises'!$B$1:$R$66,4,FALSE)),'Crisis Indicator Data'!F56/VLOOKUP('Impact of the crisis'!$E59,'Country Indicator Data'!$B$4:$P$300,15,FALSE)))</f>
        <v>0.88294235801422627</v>
      </c>
      <c r="H59" s="147">
        <f t="shared" si="13"/>
        <v>4.4000000000000004</v>
      </c>
      <c r="I59" s="147">
        <f t="shared" si="14"/>
        <v>4.3499999999999996</v>
      </c>
      <c r="J59" s="147">
        <f>IF('Crisis Indicator Data'!G56="x","x",IF(LOG('Crisis Indicator Data'!G56)&lt;J$4,0,IF(LOG('Crisis Indicator Data'!G56)&gt;J$3,5,ROUND(5-(J$3-LOG('Crisis Indicator Data'!G56))/(J$3-J$4)*5,1))))</f>
        <v>5</v>
      </c>
      <c r="K59" s="165">
        <f>IF('Crisis Indicator Data'!G56="x","x",IF(LEN(E59)&gt;3,('Crisis Indicator Data'!G56/VLOOKUP('Impact of the crisis'!$C59,'Regional Crises'!$B$1:$R$66,5,FALSE)),'Crisis Indicator Data'!G56/VLOOKUP('Impact of the crisis'!$E59,'Country Indicator Data'!$B$4:$P$300,14,FALSE)))</f>
        <v>0.98852873310625211</v>
      </c>
      <c r="L59" s="147">
        <f t="shared" si="15"/>
        <v>4.9000000000000004</v>
      </c>
      <c r="M59" s="147">
        <f t="shared" si="16"/>
        <v>4.95</v>
      </c>
      <c r="N59" s="147">
        <f t="shared" si="17"/>
        <v>4.7</v>
      </c>
      <c r="O59" s="147">
        <f>IF('Crisis Indicator Data'!H56="x","x",IF('Crisis Indicator Data'!H56=0,0,IF(LOG('Crisis Indicator Data'!H56)&lt;O$4,0,IF(LOG('Crisis Indicator Data'!H56)&gt;O$3,5,ROUND(5-(O$3-LOG('Crisis Indicator Data'!H56))/(O$3-O$4)*5,1)))))</f>
        <v>4</v>
      </c>
      <c r="P59" s="165">
        <f>IF('Crisis Indicator Data'!H56="x","x",'Crisis Indicator Data'!H56/'Crisis Indicator Data'!G56)</f>
        <v>0.16617388791321167</v>
      </c>
      <c r="Q59" s="147">
        <f t="shared" si="18"/>
        <v>0.8</v>
      </c>
      <c r="R59" s="147">
        <f t="shared" si="19"/>
        <v>2.4</v>
      </c>
      <c r="S59" s="147">
        <f>IF('Crisis Indicator Data'!I56="x","x",IF('Crisis Indicator Data'!I56=0,0,IF(LOG('Crisis Indicator Data'!I56)&lt;S$4,0,IF(LOG('Crisis Indicator Data'!I56)&gt;S$3,5,ROUND(5-(S$3-LOG('Crisis Indicator Data'!I56))/(S$3-S$4)*5,1)))))</f>
        <v>5</v>
      </c>
      <c r="T59" s="165">
        <f>IF('Crisis Indicator Data'!H56="x","x",IF('Crisis Indicator Data'!I56="x","x",'Crisis Indicator Data'!I56/'Crisis Indicator Data'!H56))</f>
        <v>0.83799331103678931</v>
      </c>
      <c r="U59" s="147">
        <f t="shared" si="20"/>
        <v>5</v>
      </c>
      <c r="V59" s="147">
        <f t="shared" si="21"/>
        <v>5</v>
      </c>
      <c r="W59" s="147">
        <f>IF('Crisis Indicator Data'!L56="x","x",IF('Crisis Indicator Data'!L56=0,0,IF(LOG('Crisis Indicator Data'!L56)&lt;W$4,0,IF(LOG('Crisis Indicator Data'!L56)&gt;W$3,5,ROUND(5-(W$3-LOG('Crisis Indicator Data'!L56))/(W$3-W$4)*5,1)))))</f>
        <v>3.7</v>
      </c>
      <c r="X59" s="166">
        <f>IF(OR('Crisis Indicator Data'!L56="x",'Crisis Indicator Data'!H56="x"),"x",'Crisis Indicator Data'!L56/'Crisis Indicator Data'!H56)</f>
        <v>5.6187290969899666E-5</v>
      </c>
      <c r="Y59" s="147">
        <f t="shared" si="22"/>
        <v>2.8</v>
      </c>
      <c r="Z59" s="147">
        <f t="shared" si="23"/>
        <v>3.3</v>
      </c>
      <c r="AA59" s="147">
        <f t="shared" si="24"/>
        <v>4.3</v>
      </c>
      <c r="AB59" s="167">
        <f t="shared" si="25"/>
        <v>3.5</v>
      </c>
    </row>
    <row r="60" spans="1:28" x14ac:dyDescent="0.35">
      <c r="A60" s="172" t="str">
        <f>'Crisis Indicator Data'!A57</f>
        <v>Conflict  in Iraq</v>
      </c>
      <c r="B60" s="173" t="str">
        <f>'Crisis Indicator Data'!B57</f>
        <v>Conflict,Socio-political,Violence</v>
      </c>
      <c r="C60" s="173" t="str">
        <f>'Crisis Indicator Data'!C57</f>
        <v>IRQ002</v>
      </c>
      <c r="D60" s="173" t="str">
        <f>'Crisis Indicator Data'!D57</f>
        <v>Iraq</v>
      </c>
      <c r="E60" s="174" t="str">
        <f>'Crisis Indicator Data'!E57</f>
        <v>IRQ</v>
      </c>
      <c r="F60" s="168">
        <f>IF('Crisis Indicator Data'!F57="x","x",IF(LOG('Crisis Indicator Data'!F57)&lt;F$4,0,IF(LOG('Crisis Indicator Data'!F57)&gt;F$3,5,ROUND(5-(F$3-LOG('Crisis Indicator Data'!F57))/(F$3-F$4)*5,1))))</f>
        <v>4.3</v>
      </c>
      <c r="G60" s="165">
        <f>IF('Crisis Indicator Data'!F57="x","x",IF(LEN(E60)&gt;3,('Crisis Indicator Data'!F57/VLOOKUP('Impact of the crisis'!$C60,'Regional Crises'!$B$1:$R$66,4,FALSE)),'Crisis Indicator Data'!F57/VLOOKUP('Impact of the crisis'!$E60,'Country Indicator Data'!$B$4:$P$300,15,FALSE)))</f>
        <v>0.88294235801422627</v>
      </c>
      <c r="H60" s="147">
        <f t="shared" si="13"/>
        <v>4.4000000000000004</v>
      </c>
      <c r="I60" s="147">
        <f t="shared" si="14"/>
        <v>4.3499999999999996</v>
      </c>
      <c r="J60" s="147">
        <f>IF('Crisis Indicator Data'!G57="x","x",IF(LOG('Crisis Indicator Data'!G57)&lt;J$4,0,IF(LOG('Crisis Indicator Data'!G57)&gt;J$3,5,ROUND(5-(J$3-LOG('Crisis Indicator Data'!G57))/(J$3-J$4)*5,1))))</f>
        <v>5</v>
      </c>
      <c r="K60" s="165">
        <f>IF('Crisis Indicator Data'!G57="x","x",IF(LEN(E60)&gt;3,('Crisis Indicator Data'!G57/VLOOKUP('Impact of the crisis'!$C60,'Regional Crises'!$B$1:$R$66,5,FALSE)),'Crisis Indicator Data'!G57/VLOOKUP('Impact of the crisis'!$E60,'Country Indicator Data'!$B$4:$P$300,14,FALSE)))</f>
        <v>0.98211185584001759</v>
      </c>
      <c r="L60" s="147">
        <f t="shared" si="15"/>
        <v>4.9000000000000004</v>
      </c>
      <c r="M60" s="147">
        <f t="shared" si="16"/>
        <v>4.95</v>
      </c>
      <c r="N60" s="147">
        <f t="shared" si="17"/>
        <v>4.7</v>
      </c>
      <c r="O60" s="147">
        <f>IF('Crisis Indicator Data'!H57="x","x",IF('Crisis Indicator Data'!H57=0,0,IF(LOG('Crisis Indicator Data'!H57)&lt;O$4,0,IF(LOG('Crisis Indicator Data'!H57)&gt;O$3,5,ROUND(5-(O$3-LOG('Crisis Indicator Data'!H57))/(O$3-O$4)*5,1)))))</f>
        <v>3.8</v>
      </c>
      <c r="P60" s="165">
        <f>IF('Crisis Indicator Data'!H57="x","x",'Crisis Indicator Data'!H57/'Crisis Indicator Data'!G57)</f>
        <v>0.13360631894564901</v>
      </c>
      <c r="Q60" s="147">
        <f t="shared" si="18"/>
        <v>0.6</v>
      </c>
      <c r="R60" s="147">
        <f t="shared" si="19"/>
        <v>2.1999999999999997</v>
      </c>
      <c r="S60" s="147">
        <f>IF('Crisis Indicator Data'!I57="x","x",IF('Crisis Indicator Data'!I57=0,0,IF(LOG('Crisis Indicator Data'!I57)&lt;S$4,0,IF(LOG('Crisis Indicator Data'!I57)&gt;S$3,5,ROUND(5-(S$3-LOG('Crisis Indicator Data'!I57))/(S$3-S$4)*5,1)))))</f>
        <v>5</v>
      </c>
      <c r="T60" s="165">
        <f>IF('Crisis Indicator Data'!H57="x","x",IF('Crisis Indicator Data'!I57="x","x",'Crisis Indicator Data'!I57/'Crisis Indicator Data'!H57))</f>
        <v>1</v>
      </c>
      <c r="U60" s="147">
        <f t="shared" si="20"/>
        <v>5</v>
      </c>
      <c r="V60" s="147">
        <f t="shared" si="21"/>
        <v>5</v>
      </c>
      <c r="W60" s="147">
        <f>IF('Crisis Indicator Data'!L57="x","x",IF('Crisis Indicator Data'!L57=0,0,IF(LOG('Crisis Indicator Data'!L57)&lt;W$4,0,IF(LOG('Crisis Indicator Data'!L57)&gt;W$3,5,ROUND(5-(W$3-LOG('Crisis Indicator Data'!L57))/(W$3-W$4)*5,1)))))</f>
        <v>3.7</v>
      </c>
      <c r="X60" s="166">
        <f>IF(OR('Crisis Indicator Data'!L57="x",'Crisis Indicator Data'!H57="x"),"x",'Crisis Indicator Data'!L57/'Crisis Indicator Data'!H57)</f>
        <v>7.0339976553341154E-5</v>
      </c>
      <c r="Y60" s="147">
        <f t="shared" si="22"/>
        <v>3.5</v>
      </c>
      <c r="Z60" s="147">
        <f t="shared" si="23"/>
        <v>3.6</v>
      </c>
      <c r="AA60" s="147">
        <f t="shared" si="24"/>
        <v>4.4000000000000004</v>
      </c>
      <c r="AB60" s="167">
        <f t="shared" si="25"/>
        <v>3.5</v>
      </c>
    </row>
    <row r="61" spans="1:28" x14ac:dyDescent="0.35">
      <c r="A61" s="172" t="str">
        <f>'Crisis Indicator Data'!A58</f>
        <v>Syrian and Palestinian refugees in iraq</v>
      </c>
      <c r="B61" s="173" t="str">
        <f>'Crisis Indicator Data'!B58</f>
        <v>Displacement</v>
      </c>
      <c r="C61" s="173" t="str">
        <f>'Crisis Indicator Data'!C58</f>
        <v>IRQ003</v>
      </c>
      <c r="D61" s="173" t="str">
        <f>'Crisis Indicator Data'!D58</f>
        <v>Iraq</v>
      </c>
      <c r="E61" s="174" t="str">
        <f>'Crisis Indicator Data'!E58</f>
        <v>IRQ</v>
      </c>
      <c r="F61" s="168">
        <f>IF('Crisis Indicator Data'!F58="x","x",IF(LOG('Crisis Indicator Data'!F58)&lt;F$4,0,IF(LOG('Crisis Indicator Data'!F58)&gt;F$3,5,ROUND(5-(F$3-LOG('Crisis Indicator Data'!F58))/(F$3-F$4)*5,1))))</f>
        <v>2.6</v>
      </c>
      <c r="G61" s="165">
        <f>IF('Crisis Indicator Data'!F58="x","x",IF(LEN(E61)&gt;3,('Crisis Indicator Data'!F58/VLOOKUP('Impact of the crisis'!$C61,'Regional Crises'!$B$1:$R$66,4,FALSE)),'Crisis Indicator Data'!F58/VLOOKUP('Impact of the crisis'!$E61,'Country Indicator Data'!$B$4:$P$300,15,FALSE)))</f>
        <v>8.2924851656654253E-2</v>
      </c>
      <c r="H61" s="147">
        <f t="shared" si="13"/>
        <v>0.3</v>
      </c>
      <c r="I61" s="147">
        <f t="shared" si="14"/>
        <v>1.45</v>
      </c>
      <c r="J61" s="147">
        <f>IF('Crisis Indicator Data'!G58="x","x",IF(LOG('Crisis Indicator Data'!G58)&lt;J$4,0,IF(LOG('Crisis Indicator Data'!G58)&gt;J$3,5,ROUND(5-(J$3-LOG('Crisis Indicator Data'!G58))/(J$3-J$4)*5,1))))</f>
        <v>2.7</v>
      </c>
      <c r="K61" s="165">
        <f>IF('Crisis Indicator Data'!G58="x","x",IF(LEN(E61)&gt;3,('Crisis Indicator Data'!G58/VLOOKUP('Impact of the crisis'!$C61,'Regional Crises'!$B$1:$R$66,5,FALSE)),'Crisis Indicator Data'!G58/VLOOKUP('Impact of the crisis'!$E61,'Country Indicator Data'!$B$4:$P$300,14,FALSE)))</f>
        <v>0.14205032414020438</v>
      </c>
      <c r="L61" s="147">
        <f t="shared" si="15"/>
        <v>0.7</v>
      </c>
      <c r="M61" s="147">
        <f t="shared" si="16"/>
        <v>1.7000000000000002</v>
      </c>
      <c r="N61" s="147">
        <f t="shared" si="17"/>
        <v>1.6</v>
      </c>
      <c r="O61" s="147">
        <f>IF('Crisis Indicator Data'!H58="x","x",IF('Crisis Indicator Data'!H58=0,0,IF(LOG('Crisis Indicator Data'!H58)&lt;O$4,0,IF(LOG('Crisis Indicator Data'!H58)&gt;O$3,5,ROUND(5-(O$3-LOG('Crisis Indicator Data'!H58))/(O$3-O$4)*5,1)))))</f>
        <v>2.8</v>
      </c>
      <c r="P61" s="165">
        <f>IF('Crisis Indicator Data'!H58="x","x",'Crisis Indicator Data'!H58/'Crisis Indicator Data'!G58)</f>
        <v>0.23267326732673269</v>
      </c>
      <c r="Q61" s="147">
        <f t="shared" si="18"/>
        <v>1.1000000000000001</v>
      </c>
      <c r="R61" s="147">
        <f t="shared" si="19"/>
        <v>1.95</v>
      </c>
      <c r="S61" s="147">
        <f>IF('Crisis Indicator Data'!I58="x","x",IF('Crisis Indicator Data'!I58=0,0,IF(LOG('Crisis Indicator Data'!I58)&lt;S$4,0,IF(LOG('Crisis Indicator Data'!I58)&gt;S$3,5,ROUND(5-(S$3-LOG('Crisis Indicator Data'!I58))/(S$3-S$4)*5,1)))))</f>
        <v>3.5</v>
      </c>
      <c r="T61" s="165">
        <f>IF('Crisis Indicator Data'!H58="x","x",IF('Crisis Indicator Data'!I58="x","x",'Crisis Indicator Data'!I58/'Crisis Indicator Data'!H58))</f>
        <v>0.19481382978723405</v>
      </c>
      <c r="U61" s="147">
        <f t="shared" si="20"/>
        <v>5</v>
      </c>
      <c r="V61" s="147">
        <f t="shared" si="21"/>
        <v>4.3</v>
      </c>
      <c r="W61" s="147">
        <f>IF('Crisis Indicator Data'!L58="x","x",IF('Crisis Indicator Data'!L58=0,0,IF(LOG('Crisis Indicator Data'!L58)&lt;W$4,0,IF(LOG('Crisis Indicator Data'!L58)&gt;W$3,5,ROUND(5-(W$3-LOG('Crisis Indicator Data'!L58))/(W$3-W$4)*5,1)))))</f>
        <v>0</v>
      </c>
      <c r="X61" s="166">
        <f>IF(OR('Crisis Indicator Data'!L58="x",'Crisis Indicator Data'!H58="x"),"x",'Crisis Indicator Data'!L58/'Crisis Indicator Data'!H58)</f>
        <v>0</v>
      </c>
      <c r="Y61" s="147">
        <f t="shared" si="22"/>
        <v>0</v>
      </c>
      <c r="Z61" s="147">
        <f t="shared" si="23"/>
        <v>0</v>
      </c>
      <c r="AA61" s="147">
        <f t="shared" si="24"/>
        <v>2.8</v>
      </c>
      <c r="AB61" s="167">
        <f t="shared" si="25"/>
        <v>2.4</v>
      </c>
    </row>
    <row r="62" spans="1:28" x14ac:dyDescent="0.35">
      <c r="A62" s="172" t="str">
        <f>'Crisis Indicator Data'!A59</f>
        <v>Mixed migration flows in Italy</v>
      </c>
      <c r="B62" s="173" t="str">
        <f>'Crisis Indicator Data'!B59</f>
        <v>Displacement</v>
      </c>
      <c r="C62" s="173" t="str">
        <f>'Crisis Indicator Data'!C59</f>
        <v>ITA002</v>
      </c>
      <c r="D62" s="173" t="str">
        <f>'Crisis Indicator Data'!D59</f>
        <v>Italy</v>
      </c>
      <c r="E62" s="174" t="str">
        <f>'Crisis Indicator Data'!E59</f>
        <v>ITA</v>
      </c>
      <c r="F62" s="168">
        <f>IF('Crisis Indicator Data'!F59="x","x",IF(LOG('Crisis Indicator Data'!F59)&lt;F$4,0,IF(LOG('Crisis Indicator Data'!F59)&gt;F$3,5,ROUND(5-(F$3-LOG('Crisis Indicator Data'!F59))/(F$3-F$4)*5,1))))</f>
        <v>2.7</v>
      </c>
      <c r="G62" s="165">
        <f>IF('Crisis Indicator Data'!F59="x","x",IF(LEN(E62)&gt;3,('Crisis Indicator Data'!F59/VLOOKUP('Impact of the crisis'!$C62,'Regional Crises'!$B$1:$R$66,4,FALSE)),'Crisis Indicator Data'!F59/VLOOKUP('Impact of the crisis'!$E62,'Country Indicator Data'!$B$4:$P$300,15,FALSE)))</f>
        <v>0.13883205902940987</v>
      </c>
      <c r="H62" s="147">
        <f t="shared" si="13"/>
        <v>0.6</v>
      </c>
      <c r="I62" s="147">
        <f t="shared" si="14"/>
        <v>1.6500000000000001</v>
      </c>
      <c r="J62" s="147">
        <f>IF('Crisis Indicator Data'!G59="x","x",IF(LOG('Crisis Indicator Data'!G59)&lt;J$4,0,IF(LOG('Crisis Indicator Data'!G59)&gt;J$3,5,ROUND(5-(J$3-LOG('Crisis Indicator Data'!G59))/(J$3-J$4)*5,1))))</f>
        <v>5</v>
      </c>
      <c r="K62" s="165">
        <f>IF('Crisis Indicator Data'!G59="x","x",IF(LEN(E62)&gt;3,('Crisis Indicator Data'!G59/VLOOKUP('Impact of the crisis'!$C62,'Regional Crises'!$B$1:$R$66,5,FALSE)),'Crisis Indicator Data'!G59/VLOOKUP('Impact of the crisis'!$E62,'Country Indicator Data'!$B$4:$P$300,14,FALSE)))</f>
        <v>1</v>
      </c>
      <c r="L62" s="147">
        <f t="shared" si="15"/>
        <v>5</v>
      </c>
      <c r="M62" s="147">
        <f t="shared" si="16"/>
        <v>5</v>
      </c>
      <c r="N62" s="147">
        <f t="shared" si="17"/>
        <v>3.9</v>
      </c>
      <c r="O62" s="147">
        <f>IF('Crisis Indicator Data'!H59="x","x",IF('Crisis Indicator Data'!H59=0,0,IF(LOG('Crisis Indicator Data'!H59)&lt;O$4,0,IF(LOG('Crisis Indicator Data'!H59)&gt;O$3,5,ROUND(5-(O$3-LOG('Crisis Indicator Data'!H59))/(O$3-O$4)*5,1)))))</f>
        <v>1.3</v>
      </c>
      <c r="P62" s="165">
        <f>IF('Crisis Indicator Data'!H59="x","x",'Crisis Indicator Data'!H59/'Crisis Indicator Data'!G59)</f>
        <v>3.2875326645873727E-3</v>
      </c>
      <c r="Q62" s="147">
        <f t="shared" si="18"/>
        <v>0</v>
      </c>
      <c r="R62" s="147">
        <f t="shared" si="19"/>
        <v>0.65</v>
      </c>
      <c r="S62" s="147">
        <f>IF('Crisis Indicator Data'!I59="x","x",IF('Crisis Indicator Data'!I59=0,0,IF(LOG('Crisis Indicator Data'!I59)&lt;S$4,0,IF(LOG('Crisis Indicator Data'!I59)&gt;S$3,5,ROUND(5-(S$3-LOG('Crisis Indicator Data'!I59))/(S$3-S$4)*5,1)))))</f>
        <v>3.3</v>
      </c>
      <c r="T62" s="165">
        <f>IF('Crisis Indicator Data'!H59="x","x",IF('Crisis Indicator Data'!I59="x","x",'Crisis Indicator Data'!I59/'Crisis Indicator Data'!H59))</f>
        <v>1</v>
      </c>
      <c r="U62" s="147">
        <f t="shared" si="20"/>
        <v>5</v>
      </c>
      <c r="V62" s="147">
        <f t="shared" si="21"/>
        <v>4.2</v>
      </c>
      <c r="W62" s="147">
        <f>IF('Crisis Indicator Data'!L59="x","x",IF('Crisis Indicator Data'!L59=0,0,IF(LOG('Crisis Indicator Data'!L59)&lt;W$4,0,IF(LOG('Crisis Indicator Data'!L59)&gt;W$3,5,ROUND(5-(W$3-LOG('Crisis Indicator Data'!L59))/(W$3-W$4)*5,1)))))</f>
        <v>4.2</v>
      </c>
      <c r="X62" s="166">
        <f>IF(OR('Crisis Indicator Data'!L59="x",'Crisis Indicator Data'!H59="x"),"x",'Crisis Indicator Data'!L59/'Crisis Indicator Data'!H59)</f>
        <v>4.2615384615384616E-3</v>
      </c>
      <c r="Y62" s="147">
        <f t="shared" si="22"/>
        <v>5</v>
      </c>
      <c r="Z62" s="147">
        <f t="shared" si="23"/>
        <v>4.5999999999999996</v>
      </c>
      <c r="AA62" s="147">
        <f t="shared" si="24"/>
        <v>4.4000000000000004</v>
      </c>
      <c r="AB62" s="167">
        <f t="shared" si="25"/>
        <v>3</v>
      </c>
    </row>
    <row r="63" spans="1:28" x14ac:dyDescent="0.35">
      <c r="A63" s="172" t="str">
        <f>'Crisis Indicator Data'!A60</f>
        <v>Syrian refugees in Jordan</v>
      </c>
      <c r="B63" s="173" t="str">
        <f>'Crisis Indicator Data'!B60</f>
        <v>Displacement</v>
      </c>
      <c r="C63" s="173" t="str">
        <f>'Crisis Indicator Data'!C60</f>
        <v>JOR002</v>
      </c>
      <c r="D63" s="173" t="str">
        <f>'Crisis Indicator Data'!D60</f>
        <v>Jordan</v>
      </c>
      <c r="E63" s="174" t="str">
        <f>'Crisis Indicator Data'!E60</f>
        <v>JOR</v>
      </c>
      <c r="F63" s="168">
        <f>IF('Crisis Indicator Data'!F60="x","x",IF(LOG('Crisis Indicator Data'!F60)&lt;F$4,0,IF(LOG('Crisis Indicator Data'!F60)&gt;F$3,5,ROUND(5-(F$3-LOG('Crisis Indicator Data'!F60))/(F$3-F$4)*5,1))))</f>
        <v>2.7</v>
      </c>
      <c r="G63" s="165">
        <f>IF('Crisis Indicator Data'!F60="x","x",IF(LEN(E63)&gt;3,('Crisis Indicator Data'!F60/VLOOKUP('Impact of the crisis'!$C63,'Regional Crises'!$B$1:$R$66,4,FALSE)),'Crisis Indicator Data'!F60/VLOOKUP('Impact of the crisis'!$E63,'Country Indicator Data'!$B$4:$P$300,15,FALSE)))</f>
        <v>0.45569520463094354</v>
      </c>
      <c r="H63" s="147">
        <f t="shared" si="13"/>
        <v>2.2000000000000002</v>
      </c>
      <c r="I63" s="147">
        <f t="shared" si="14"/>
        <v>2.4500000000000002</v>
      </c>
      <c r="J63" s="147">
        <f>IF('Crisis Indicator Data'!G60="x","x",IF(LOG('Crisis Indicator Data'!G60)&lt;J$4,0,IF(LOG('Crisis Indicator Data'!G60)&gt;J$3,5,ROUND(5-(J$3-LOG('Crisis Indicator Data'!G60))/(J$3-J$4)*5,1))))</f>
        <v>3.2</v>
      </c>
      <c r="K63" s="165">
        <f>IF('Crisis Indicator Data'!G60="x","x",IF(LEN(E63)&gt;3,('Crisis Indicator Data'!G60/VLOOKUP('Impact of the crisis'!$C63,'Regional Crises'!$B$1:$R$66,5,FALSE)),'Crisis Indicator Data'!G60/VLOOKUP('Impact of the crisis'!$E63,'Country Indicator Data'!$B$4:$P$300,14,FALSE)))</f>
        <v>0.79690854443967363</v>
      </c>
      <c r="L63" s="147">
        <f t="shared" si="15"/>
        <v>4</v>
      </c>
      <c r="M63" s="147">
        <f t="shared" si="16"/>
        <v>3.6</v>
      </c>
      <c r="N63" s="147">
        <f t="shared" si="17"/>
        <v>3.1</v>
      </c>
      <c r="O63" s="147">
        <f>IF('Crisis Indicator Data'!H60="x","x",IF('Crisis Indicator Data'!H60=0,0,IF(LOG('Crisis Indicator Data'!H60)&lt;O$4,0,IF(LOG('Crisis Indicator Data'!H60)&gt;O$3,5,ROUND(5-(O$3-LOG('Crisis Indicator Data'!H60))/(O$3-O$4)*5,1)))))</f>
        <v>2.9</v>
      </c>
      <c r="P63" s="165">
        <f>IF('Crisis Indicator Data'!H60="x","x",'Crisis Indicator Data'!H60/'Crisis Indicator Data'!G60)</f>
        <v>0.19827586206896552</v>
      </c>
      <c r="Q63" s="147">
        <f t="shared" si="18"/>
        <v>1</v>
      </c>
      <c r="R63" s="147">
        <f t="shared" si="19"/>
        <v>1.95</v>
      </c>
      <c r="S63" s="147">
        <f>IF('Crisis Indicator Data'!I60="x","x",IF('Crisis Indicator Data'!I60=0,0,IF(LOG('Crisis Indicator Data'!I60)&lt;S$4,0,IF(LOG('Crisis Indicator Data'!I60)&gt;S$3,5,ROUND(5-(S$3-LOG('Crisis Indicator Data'!I60))/(S$3-S$4)*5,1)))))</f>
        <v>4.5</v>
      </c>
      <c r="T63" s="165">
        <f>IF('Crisis Indicator Data'!H60="x","x",IF('Crisis Indicator Data'!I60="x","x",'Crisis Indicator Data'!I60/'Crisis Indicator Data'!H60))</f>
        <v>0.71739130434782605</v>
      </c>
      <c r="U63" s="147">
        <f t="shared" si="20"/>
        <v>5</v>
      </c>
      <c r="V63" s="147">
        <f t="shared" si="21"/>
        <v>4.8</v>
      </c>
      <c r="W63" s="147">
        <f>IF('Crisis Indicator Data'!L60="x","x",IF('Crisis Indicator Data'!L60=0,0,IF(LOG('Crisis Indicator Data'!L60)&lt;W$4,0,IF(LOG('Crisis Indicator Data'!L60)&gt;W$3,5,ROUND(5-(W$3-LOG('Crisis Indicator Data'!L60))/(W$3-W$4)*5,1)))))</f>
        <v>0</v>
      </c>
      <c r="X63" s="166">
        <f>IF(OR('Crisis Indicator Data'!L60="x",'Crisis Indicator Data'!H60="x"),"x",'Crisis Indicator Data'!L60/'Crisis Indicator Data'!H60)</f>
        <v>0</v>
      </c>
      <c r="Y63" s="147">
        <f t="shared" si="22"/>
        <v>0</v>
      </c>
      <c r="Z63" s="147">
        <f t="shared" si="23"/>
        <v>0</v>
      </c>
      <c r="AA63" s="147">
        <f t="shared" si="24"/>
        <v>3.2</v>
      </c>
      <c r="AB63" s="167">
        <f t="shared" si="25"/>
        <v>2.6</v>
      </c>
    </row>
    <row r="64" spans="1:28" x14ac:dyDescent="0.35">
      <c r="A64" s="172" t="str">
        <f>'Crisis Indicator Data'!A61</f>
        <v xml:space="preserve">Multiple crisis in Kenya </v>
      </c>
      <c r="B64" s="173" t="str">
        <f>'Crisis Indicator Data'!B61</f>
        <v>Drought,Displacement</v>
      </c>
      <c r="C64" s="173" t="str">
        <f>'Crisis Indicator Data'!C61</f>
        <v>KEN001</v>
      </c>
      <c r="D64" s="173" t="str">
        <f>'Crisis Indicator Data'!D61</f>
        <v>Kenya</v>
      </c>
      <c r="E64" s="174" t="str">
        <f>'Crisis Indicator Data'!E61</f>
        <v>KEN</v>
      </c>
      <c r="F64" s="168">
        <f>IF('Crisis Indicator Data'!F61="x","x",IF(LOG('Crisis Indicator Data'!F61)&lt;F$4,0,IF(LOG('Crisis Indicator Data'!F61)&gt;F$3,5,ROUND(5-(F$3-LOG('Crisis Indicator Data'!F61))/(F$3-F$4)*5,1))))</f>
        <v>4.5999999999999996</v>
      </c>
      <c r="G64" s="165">
        <f>IF('Crisis Indicator Data'!F61="x","x",IF(LEN(E64)&gt;3,('Crisis Indicator Data'!F61/VLOOKUP('Impact of the crisis'!$C64,'Regional Crises'!$B$1:$R$66,4,FALSE)),'Crisis Indicator Data'!F61/VLOOKUP('Impact of the crisis'!$E64,'Country Indicator Data'!$B$4:$P$300,15,FALSE)))</f>
        <v>0.95517798784130448</v>
      </c>
      <c r="H64" s="147">
        <f t="shared" si="13"/>
        <v>4.8</v>
      </c>
      <c r="I64" s="147">
        <f t="shared" si="14"/>
        <v>4.6999999999999993</v>
      </c>
      <c r="J64" s="147">
        <f>IF('Crisis Indicator Data'!G61="x","x",IF(LOG('Crisis Indicator Data'!G61)&lt;J$4,0,IF(LOG('Crisis Indicator Data'!G61)&gt;J$3,5,ROUND(5-(J$3-LOG('Crisis Indicator Data'!G61))/(J$3-J$4)*5,1))))</f>
        <v>4.9000000000000004</v>
      </c>
      <c r="K64" s="165">
        <f>IF('Crisis Indicator Data'!G61="x","x",IF(LEN(E64)&gt;3,('Crisis Indicator Data'!G61/VLOOKUP('Impact of the crisis'!$C64,'Regional Crises'!$B$1:$R$66,5,FALSE)),'Crisis Indicator Data'!G61/VLOOKUP('Impact of the crisis'!$E64,'Country Indicator Data'!$B$4:$P$300,14,FALSE)))</f>
        <v>0.52488798228638178</v>
      </c>
      <c r="L64" s="147">
        <f t="shared" si="15"/>
        <v>2.6</v>
      </c>
      <c r="M64" s="147">
        <f t="shared" si="16"/>
        <v>3.75</v>
      </c>
      <c r="N64" s="147">
        <f t="shared" si="17"/>
        <v>4.3</v>
      </c>
      <c r="O64" s="147">
        <f>IF('Crisis Indicator Data'!H61="x","x",IF('Crisis Indicator Data'!H61=0,0,IF(LOG('Crisis Indicator Data'!H61)&lt;O$4,0,IF(LOG('Crisis Indicator Data'!H61)&gt;O$3,5,ROUND(5-(O$3-LOG('Crisis Indicator Data'!H61))/(O$3-O$4)*5,1)))))</f>
        <v>5</v>
      </c>
      <c r="P64" s="165">
        <f>IF('Crisis Indicator Data'!H61="x","x",'Crisis Indicator Data'!H61/'Crisis Indicator Data'!G61)</f>
        <v>0.98143227263668376</v>
      </c>
      <c r="Q64" s="147">
        <f t="shared" si="18"/>
        <v>4.9000000000000004</v>
      </c>
      <c r="R64" s="147">
        <f t="shared" si="19"/>
        <v>4.95</v>
      </c>
      <c r="S64" s="147">
        <f>IF('Crisis Indicator Data'!I61="x","x",IF('Crisis Indicator Data'!I61=0,0,IF(LOG('Crisis Indicator Data'!I61)&lt;S$4,0,IF(LOG('Crisis Indicator Data'!I61)&gt;S$3,5,ROUND(5-(S$3-LOG('Crisis Indicator Data'!I61))/(S$3-S$4)*5,1)))))</f>
        <v>4.4000000000000004</v>
      </c>
      <c r="T64" s="165">
        <f>IF('Crisis Indicator Data'!H61="x","x",IF('Crisis Indicator Data'!I61="x","x",'Crisis Indicator Data'!I61/'Crisis Indicator Data'!H61))</f>
        <v>3.7634954479304157E-2</v>
      </c>
      <c r="U64" s="147">
        <f t="shared" si="20"/>
        <v>1.3</v>
      </c>
      <c r="V64" s="147">
        <f t="shared" si="21"/>
        <v>2.9</v>
      </c>
      <c r="W64" s="147">
        <f>IF('Crisis Indicator Data'!L61="x","x",IF('Crisis Indicator Data'!L61=0,0,IF(LOG('Crisis Indicator Data'!L61)&lt;W$4,0,IF(LOG('Crisis Indicator Data'!L61)&gt;W$3,5,ROUND(5-(W$3-LOG('Crisis Indicator Data'!L61))/(W$3-W$4)*5,1)))))</f>
        <v>4</v>
      </c>
      <c r="X64" s="166">
        <f>IF(OR('Crisis Indicator Data'!L61="x",'Crisis Indicator Data'!H61="x"),"x",'Crisis Indicator Data'!L61/'Crisis Indicator Data'!H61)</f>
        <v>2.2472670660303921E-5</v>
      </c>
      <c r="Y64" s="147">
        <f t="shared" si="22"/>
        <v>1.1000000000000001</v>
      </c>
      <c r="Z64" s="147">
        <f t="shared" si="23"/>
        <v>2.6</v>
      </c>
      <c r="AA64" s="147">
        <f t="shared" si="24"/>
        <v>2.8</v>
      </c>
      <c r="AB64" s="167">
        <f t="shared" si="25"/>
        <v>4.0999999999999996</v>
      </c>
    </row>
    <row r="65" spans="1:28" x14ac:dyDescent="0.35">
      <c r="A65" s="172" t="str">
        <f>'Crisis Indicator Data'!A62</f>
        <v>Refugee situation in Kenya</v>
      </c>
      <c r="B65" s="173" t="str">
        <f>'Crisis Indicator Data'!B62</f>
        <v>Displacement</v>
      </c>
      <c r="C65" s="173" t="str">
        <f>'Crisis Indicator Data'!C62</f>
        <v>KEN002</v>
      </c>
      <c r="D65" s="173" t="str">
        <f>'Crisis Indicator Data'!D62</f>
        <v>Kenya</v>
      </c>
      <c r="E65" s="174" t="str">
        <f>'Crisis Indicator Data'!E62</f>
        <v>KEN</v>
      </c>
      <c r="F65" s="168">
        <f>IF('Crisis Indicator Data'!F62="x","x",IF(LOG('Crisis Indicator Data'!F62)&lt;F$4,0,IF(LOG('Crisis Indicator Data'!F62)&gt;F$3,5,ROUND(5-(F$3-LOG('Crisis Indicator Data'!F62))/(F$3-F$4)*5,1))))</f>
        <v>2.6</v>
      </c>
      <c r="G65" s="165">
        <f>IF('Crisis Indicator Data'!F62="x","x",IF(LEN(E65)&gt;3,('Crisis Indicator Data'!F62/VLOOKUP('Impact of the crisis'!$C65,'Regional Crises'!$B$1:$R$66,4,FALSE)),'Crisis Indicator Data'!F62/VLOOKUP('Impact of the crisis'!$E65,'Country Indicator Data'!$B$4:$P$300,15,FALSE)))</f>
        <v>6.7196120462452116E-2</v>
      </c>
      <c r="H65" s="147">
        <f t="shared" si="13"/>
        <v>0.2</v>
      </c>
      <c r="I65" s="147">
        <f t="shared" si="14"/>
        <v>1.4000000000000001</v>
      </c>
      <c r="J65" s="147">
        <f>IF('Crisis Indicator Data'!G62="x","x",IF(LOG('Crisis Indicator Data'!G62)&lt;J$4,0,IF(LOG('Crisis Indicator Data'!G62)&gt;J$3,5,ROUND(5-(J$3-LOG('Crisis Indicator Data'!G62))/(J$3-J$4)*5,1))))</f>
        <v>0.4</v>
      </c>
      <c r="K65" s="165">
        <f>IF('Crisis Indicator Data'!G62="x","x",IF(LEN(E65)&gt;3,('Crisis Indicator Data'!G62/VLOOKUP('Impact of the crisis'!$C65,'Regional Crises'!$B$1:$R$66,5,FALSE)),'Crisis Indicator Data'!G62/VLOOKUP('Impact of the crisis'!$E65,'Country Indicator Data'!$B$4:$P$300,14,FALSE)))</f>
        <v>2.3379883885140437E-2</v>
      </c>
      <c r="L65" s="147">
        <f t="shared" si="15"/>
        <v>0.1</v>
      </c>
      <c r="M65" s="147">
        <f t="shared" si="16"/>
        <v>0.25</v>
      </c>
      <c r="N65" s="147">
        <f t="shared" si="17"/>
        <v>0.9</v>
      </c>
      <c r="O65" s="147">
        <f>IF('Crisis Indicator Data'!H62="x","x",IF('Crisis Indicator Data'!H62=0,0,IF(LOG('Crisis Indicator Data'!H62)&lt;O$4,0,IF(LOG('Crisis Indicator Data'!H62)&gt;O$3,5,ROUND(5-(O$3-LOG('Crisis Indicator Data'!H62))/(O$3-O$4)*5,1)))))</f>
        <v>2.2999999999999998</v>
      </c>
      <c r="P65" s="165">
        <f>IF('Crisis Indicator Data'!H62="x","x",'Crisis Indicator Data'!H62/'Crisis Indicator Data'!G62)</f>
        <v>0.58314690529455626</v>
      </c>
      <c r="Q65" s="147">
        <f t="shared" si="18"/>
        <v>2.9</v>
      </c>
      <c r="R65" s="147">
        <f t="shared" si="19"/>
        <v>2.5999999999999996</v>
      </c>
      <c r="S65" s="147">
        <f>IF('Crisis Indicator Data'!I62="x","x",IF('Crisis Indicator Data'!I62=0,0,IF(LOG('Crisis Indicator Data'!I62)&lt;S$4,0,IF(LOG('Crisis Indicator Data'!I62)&gt;S$3,5,ROUND(5-(S$3-LOG('Crisis Indicator Data'!I62))/(S$3-S$4)*5,1)))))</f>
        <v>4.0999999999999996</v>
      </c>
      <c r="T65" s="165">
        <f>IF('Crisis Indicator Data'!H62="x","x",IF('Crisis Indicator Data'!I62="x","x",'Crisis Indicator Data'!I62/'Crisis Indicator Data'!H62))</f>
        <v>1</v>
      </c>
      <c r="U65" s="147">
        <f t="shared" si="20"/>
        <v>5</v>
      </c>
      <c r="V65" s="147">
        <f t="shared" si="21"/>
        <v>4.5999999999999996</v>
      </c>
      <c r="W65" s="147">
        <f>IF('Crisis Indicator Data'!L62="x","x",IF('Crisis Indicator Data'!L62=0,0,IF(LOG('Crisis Indicator Data'!L62)&lt;W$4,0,IF(LOG('Crisis Indicator Data'!L62)&gt;W$3,5,ROUND(5-(W$3-LOG('Crisis Indicator Data'!L62))/(W$3-W$4)*5,1)))))</f>
        <v>0</v>
      </c>
      <c r="X65" s="166">
        <f>IF(OR('Crisis Indicator Data'!L62="x",'Crisis Indicator Data'!H62="x"),"x",'Crisis Indicator Data'!L62/'Crisis Indicator Data'!H62)</f>
        <v>0</v>
      </c>
      <c r="Y65" s="147">
        <f t="shared" si="22"/>
        <v>0</v>
      </c>
      <c r="Z65" s="147">
        <f t="shared" si="23"/>
        <v>0</v>
      </c>
      <c r="AA65" s="147">
        <f t="shared" si="24"/>
        <v>3</v>
      </c>
      <c r="AB65" s="167">
        <f t="shared" si="25"/>
        <v>2.8</v>
      </c>
    </row>
    <row r="66" spans="1:28" x14ac:dyDescent="0.35">
      <c r="A66" s="172" t="str">
        <f>'Crisis Indicator Data'!A63</f>
        <v>Drought in Kenya</v>
      </c>
      <c r="B66" s="173" t="str">
        <f>'Crisis Indicator Data'!B63</f>
        <v>Drought</v>
      </c>
      <c r="C66" s="173" t="str">
        <f>'Crisis Indicator Data'!C63</f>
        <v>KEN003</v>
      </c>
      <c r="D66" s="173" t="str">
        <f>'Crisis Indicator Data'!D63</f>
        <v>Kenya</v>
      </c>
      <c r="E66" s="174" t="str">
        <f>'Crisis Indicator Data'!E63</f>
        <v>KEN</v>
      </c>
      <c r="F66" s="168">
        <f>IF('Crisis Indicator Data'!F63="x","x",IF(LOG('Crisis Indicator Data'!F63)&lt;F$4,0,IF(LOG('Crisis Indicator Data'!F63)&gt;F$3,5,ROUND(5-(F$3-LOG('Crisis Indicator Data'!F63))/(F$3-F$4)*5,1))))</f>
        <v>4.5999999999999996</v>
      </c>
      <c r="G66" s="165">
        <f>IF('Crisis Indicator Data'!F63="x","x",IF(LEN(E66)&gt;3,('Crisis Indicator Data'!F63/VLOOKUP('Impact of the crisis'!$C66,'Regional Crises'!$B$1:$R$66,4,FALSE)),'Crisis Indicator Data'!F63/VLOOKUP('Impact of the crisis'!$E66,'Country Indicator Data'!$B$4:$P$300,15,FALSE)))</f>
        <v>0.95517798784130448</v>
      </c>
      <c r="H66" s="147">
        <f t="shared" si="13"/>
        <v>4.8</v>
      </c>
      <c r="I66" s="147">
        <f t="shared" si="14"/>
        <v>4.6999999999999993</v>
      </c>
      <c r="J66" s="147">
        <f>IF('Crisis Indicator Data'!G63="x","x",IF(LOG('Crisis Indicator Data'!G63)&lt;J$4,0,IF(LOG('Crisis Indicator Data'!G63)&gt;J$3,5,ROUND(5-(J$3-LOG('Crisis Indicator Data'!G63))/(J$3-J$4)*5,1))))</f>
        <v>4.9000000000000004</v>
      </c>
      <c r="K66" s="165">
        <f>IF('Crisis Indicator Data'!G63="x","x",IF(LEN(E66)&gt;3,('Crisis Indicator Data'!G63/VLOOKUP('Impact of the crisis'!$C66,'Regional Crises'!$B$1:$R$66,5,FALSE)),'Crisis Indicator Data'!G63/VLOOKUP('Impact of the crisis'!$E66,'Country Indicator Data'!$B$4:$P$300,14,FALSE)))</f>
        <v>0.50149066373764317</v>
      </c>
      <c r="L66" s="147">
        <f t="shared" si="15"/>
        <v>2.5</v>
      </c>
      <c r="M66" s="147">
        <f t="shared" si="16"/>
        <v>3.7</v>
      </c>
      <c r="N66" s="147">
        <f t="shared" si="17"/>
        <v>4.3</v>
      </c>
      <c r="O66" s="147">
        <f>IF('Crisis Indicator Data'!H63="x","x",IF('Crisis Indicator Data'!H63=0,0,IF(LOG('Crisis Indicator Data'!H63)&lt;O$4,0,IF(LOG('Crisis Indicator Data'!H63)&gt;O$3,5,ROUND(5-(O$3-LOG('Crisis Indicator Data'!H63))/(O$3-O$4)*5,1)))))</f>
        <v>4.9000000000000004</v>
      </c>
      <c r="P66" s="165">
        <f>IF('Crisis Indicator Data'!H63="x","x",'Crisis Indicator Data'!H63/'Crisis Indicator Data'!G63)</f>
        <v>1</v>
      </c>
      <c r="Q66" s="147">
        <f t="shared" si="18"/>
        <v>5</v>
      </c>
      <c r="R66" s="147">
        <f t="shared" si="19"/>
        <v>4.95</v>
      </c>
      <c r="S66" s="147">
        <f>IF('Crisis Indicator Data'!I63="x","x",IF('Crisis Indicator Data'!I63=0,0,IF(LOG('Crisis Indicator Data'!I63)&lt;S$4,0,IF(LOG('Crisis Indicator Data'!I63)&gt;S$3,5,ROUND(5-(S$3-LOG('Crisis Indicator Data'!I63))/(S$3-S$4)*5,1)))))</f>
        <v>3.6</v>
      </c>
      <c r="T66" s="165">
        <f>IF('Crisis Indicator Data'!H63="x","x",IF('Crisis Indicator Data'!I63="x","x",'Crisis Indicator Data'!I63/'Crisis Indicator Data'!H63))</f>
        <v>1.14726741760534E-2</v>
      </c>
      <c r="U66" s="147">
        <f t="shared" si="20"/>
        <v>0.4</v>
      </c>
      <c r="V66" s="147">
        <f t="shared" si="21"/>
        <v>2</v>
      </c>
      <c r="W66" s="147">
        <f>IF('Crisis Indicator Data'!L63="x","x",IF('Crisis Indicator Data'!L63=0,0,IF(LOG('Crisis Indicator Data'!L63)&lt;W$4,0,IF(LOG('Crisis Indicator Data'!L63)&gt;W$3,5,ROUND(5-(W$3-LOG('Crisis Indicator Data'!L63))/(W$3-W$4)*5,1)))))</f>
        <v>3.6</v>
      </c>
      <c r="X66" s="166">
        <f>IF(OR('Crisis Indicator Data'!L63="x",'Crisis Indicator Data'!H63="x"),"x",'Crisis Indicator Data'!L63/'Crisis Indicator Data'!H63)</f>
        <v>1.0951188986232792E-5</v>
      </c>
      <c r="Y66" s="147">
        <f t="shared" si="22"/>
        <v>0.5</v>
      </c>
      <c r="Z66" s="147">
        <f t="shared" si="23"/>
        <v>2.1</v>
      </c>
      <c r="AA66" s="147">
        <f t="shared" si="24"/>
        <v>2.1</v>
      </c>
      <c r="AB66" s="167">
        <f t="shared" si="25"/>
        <v>3.9</v>
      </c>
    </row>
    <row r="67" spans="1:28" x14ac:dyDescent="0.35">
      <c r="A67" s="172" t="str">
        <f>'Crisis Indicator Data'!A64</f>
        <v>Syrian refugees in Lebanon</v>
      </c>
      <c r="B67" s="173" t="str">
        <f>'Crisis Indicator Data'!B64</f>
        <v>Displacement</v>
      </c>
      <c r="C67" s="173" t="str">
        <f>'Crisis Indicator Data'!C64</f>
        <v>LBN002</v>
      </c>
      <c r="D67" s="173" t="str">
        <f>'Crisis Indicator Data'!D64</f>
        <v>Lebanon</v>
      </c>
      <c r="E67" s="174" t="str">
        <f>'Crisis Indicator Data'!E64</f>
        <v>LBN</v>
      </c>
      <c r="F67" s="168">
        <f>IF('Crisis Indicator Data'!F64="x","x",IF(LOG('Crisis Indicator Data'!F64)&lt;F$4,0,IF(LOG('Crisis Indicator Data'!F64)&gt;F$3,5,ROUND(5-(F$3-LOG('Crisis Indicator Data'!F64))/(F$3-F$4)*5,1))))</f>
        <v>1.7</v>
      </c>
      <c r="G67" s="165">
        <f>IF('Crisis Indicator Data'!F64="x","x",IF(LEN(E67)&gt;3,('Crisis Indicator Data'!F64/VLOOKUP('Impact of the crisis'!$C67,'Regional Crises'!$B$1:$R$66,4,FALSE)),'Crisis Indicator Data'!F64/VLOOKUP('Impact of the crisis'!$E67,'Country Indicator Data'!$B$4:$P$300,15,FALSE)))</f>
        <v>1.021505376344086</v>
      </c>
      <c r="H67" s="147">
        <f t="shared" si="13"/>
        <v>5</v>
      </c>
      <c r="I67" s="147">
        <f t="shared" si="14"/>
        <v>3.35</v>
      </c>
      <c r="J67" s="147">
        <f>IF('Crisis Indicator Data'!G64="x","x",IF(LOG('Crisis Indicator Data'!G64)&lt;J$4,0,IF(LOG('Crisis Indicator Data'!G64)&gt;J$3,5,ROUND(5-(J$3-LOG('Crisis Indicator Data'!G64))/(J$3-J$4)*5,1))))</f>
        <v>2.5</v>
      </c>
      <c r="K67" s="165">
        <f>IF('Crisis Indicator Data'!G64="x","x",IF(LEN(E67)&gt;3,('Crisis Indicator Data'!G64/VLOOKUP('Impact of the crisis'!$C67,'Regional Crises'!$B$1:$R$66,5,FALSE)),'Crisis Indicator Data'!G64/VLOOKUP('Impact of the crisis'!$E67,'Country Indicator Data'!$B$4:$P$300,14,FALSE)))</f>
        <v>1</v>
      </c>
      <c r="L67" s="147">
        <f t="shared" si="15"/>
        <v>5</v>
      </c>
      <c r="M67" s="147">
        <f t="shared" si="16"/>
        <v>3.75</v>
      </c>
      <c r="N67" s="147">
        <f t="shared" si="17"/>
        <v>3.6</v>
      </c>
      <c r="O67" s="147">
        <f>IF('Crisis Indicator Data'!H64="x","x",IF('Crisis Indicator Data'!H64=0,0,IF(LOG('Crisis Indicator Data'!H64)&lt;O$4,0,IF(LOG('Crisis Indicator Data'!H64)&gt;O$3,5,ROUND(5-(O$3-LOG('Crisis Indicator Data'!H64))/(O$3-O$4)*5,1)))))</f>
        <v>3.8</v>
      </c>
      <c r="P67" s="165">
        <f>IF('Crisis Indicator Data'!H64="x","x",'Crisis Indicator Data'!H64/'Crisis Indicator Data'!G64)</f>
        <v>1</v>
      </c>
      <c r="Q67" s="147">
        <f t="shared" si="18"/>
        <v>5</v>
      </c>
      <c r="R67" s="147">
        <f t="shared" si="19"/>
        <v>4.4000000000000004</v>
      </c>
      <c r="S67" s="147">
        <f>IF('Crisis Indicator Data'!I64="x","x",IF('Crisis Indicator Data'!I64=0,0,IF(LOG('Crisis Indicator Data'!I64)&lt;S$4,0,IF(LOG('Crisis Indicator Data'!I64)&gt;S$3,5,ROUND(5-(S$3-LOG('Crisis Indicator Data'!I64))/(S$3-S$4)*5,1)))))</f>
        <v>4.5</v>
      </c>
      <c r="T67" s="165">
        <f>IF('Crisis Indicator Data'!H64="x","x",IF('Crisis Indicator Data'!I64="x","x",'Crisis Indicator Data'!I64/'Crisis Indicator Data'!H64))</f>
        <v>0.26666666666666666</v>
      </c>
      <c r="U67" s="147">
        <f t="shared" si="20"/>
        <v>5</v>
      </c>
      <c r="V67" s="147">
        <f t="shared" si="21"/>
        <v>4.8</v>
      </c>
      <c r="W67" s="147">
        <f>IF('Crisis Indicator Data'!L64="x","x",IF('Crisis Indicator Data'!L64=0,0,IF(LOG('Crisis Indicator Data'!L64)&lt;W$4,0,IF(LOG('Crisis Indicator Data'!L64)&gt;W$3,5,ROUND(5-(W$3-LOG('Crisis Indicator Data'!L64))/(W$3-W$4)*5,1)))))</f>
        <v>0</v>
      </c>
      <c r="X67" s="166">
        <f>IF(OR('Crisis Indicator Data'!L64="x",'Crisis Indicator Data'!H64="x"),"x",'Crisis Indicator Data'!L64/'Crisis Indicator Data'!H64)</f>
        <v>0</v>
      </c>
      <c r="Y67" s="147">
        <f t="shared" si="22"/>
        <v>0</v>
      </c>
      <c r="Z67" s="147">
        <f t="shared" si="23"/>
        <v>0</v>
      </c>
      <c r="AA67" s="147">
        <f t="shared" si="24"/>
        <v>3.2</v>
      </c>
      <c r="AB67" s="167">
        <f t="shared" si="25"/>
        <v>3.9</v>
      </c>
    </row>
    <row r="68" spans="1:28" x14ac:dyDescent="0.35">
      <c r="A68" s="172" t="str">
        <f>'Crisis Indicator Data'!A65</f>
        <v>Complex crisis in Lebanon</v>
      </c>
      <c r="B68" s="173" t="str">
        <f>'Crisis Indicator Data'!B65</f>
        <v>Socio-political,Violence,Tecnological Disaster,Displacement</v>
      </c>
      <c r="C68" s="173" t="str">
        <f>'Crisis Indicator Data'!C65</f>
        <v>LBN006</v>
      </c>
      <c r="D68" s="173" t="str">
        <f>'Crisis Indicator Data'!D65</f>
        <v>Lebanon</v>
      </c>
      <c r="E68" s="174" t="str">
        <f>'Crisis Indicator Data'!E65</f>
        <v>LBN</v>
      </c>
      <c r="F68" s="168">
        <f>IF('Crisis Indicator Data'!F65="x","x",IF(LOG('Crisis Indicator Data'!F65)&lt;F$4,0,IF(LOG('Crisis Indicator Data'!F65)&gt;F$3,5,ROUND(5-(F$3-LOG('Crisis Indicator Data'!F65))/(F$3-F$4)*5,1))))</f>
        <v>1.7</v>
      </c>
      <c r="G68" s="165">
        <f>IF('Crisis Indicator Data'!F65="x","x",IF(LEN(E68)&gt;3,('Crisis Indicator Data'!F65/VLOOKUP('Impact of the crisis'!$C68,'Regional Crises'!$B$1:$R$66,4,FALSE)),'Crisis Indicator Data'!F65/VLOOKUP('Impact of the crisis'!$E68,'Country Indicator Data'!$B$4:$P$300,15,FALSE)))</f>
        <v>1.021505376344086</v>
      </c>
      <c r="H68" s="147">
        <f t="shared" si="13"/>
        <v>5</v>
      </c>
      <c r="I68" s="147">
        <f t="shared" si="14"/>
        <v>3.35</v>
      </c>
      <c r="J68" s="147">
        <f>IF('Crisis Indicator Data'!G65="x","x",IF(LOG('Crisis Indicator Data'!G65)&lt;J$4,0,IF(LOG('Crisis Indicator Data'!G65)&gt;J$3,5,ROUND(5-(J$3-LOG('Crisis Indicator Data'!G65))/(J$3-J$4)*5,1))))</f>
        <v>2.5</v>
      </c>
      <c r="K68" s="165">
        <f>IF('Crisis Indicator Data'!G65="x","x",IF(LEN(E68)&gt;3,('Crisis Indicator Data'!G65/VLOOKUP('Impact of the crisis'!$C68,'Regional Crises'!$B$1:$R$66,5,FALSE)),'Crisis Indicator Data'!G65/VLOOKUP('Impact of the crisis'!$E68,'Country Indicator Data'!$B$4:$P$300,14,FALSE)))</f>
        <v>1</v>
      </c>
      <c r="L68" s="147">
        <f t="shared" si="15"/>
        <v>5</v>
      </c>
      <c r="M68" s="147">
        <f t="shared" si="16"/>
        <v>3.75</v>
      </c>
      <c r="N68" s="147">
        <f t="shared" si="17"/>
        <v>3.6</v>
      </c>
      <c r="O68" s="147">
        <f>IF('Crisis Indicator Data'!H65="x","x",IF('Crisis Indicator Data'!H65=0,0,IF(LOG('Crisis Indicator Data'!H65)&lt;O$4,0,IF(LOG('Crisis Indicator Data'!H65)&gt;O$3,5,ROUND(5-(O$3-LOG('Crisis Indicator Data'!H65))/(O$3-O$4)*5,1)))))</f>
        <v>3.8</v>
      </c>
      <c r="P68" s="165">
        <f>IF('Crisis Indicator Data'!H65="x","x",'Crisis Indicator Data'!H65/'Crisis Indicator Data'!G65)</f>
        <v>1</v>
      </c>
      <c r="Q68" s="147">
        <f t="shared" si="18"/>
        <v>5</v>
      </c>
      <c r="R68" s="147">
        <f t="shared" si="19"/>
        <v>4.4000000000000004</v>
      </c>
      <c r="S68" s="147">
        <f>IF('Crisis Indicator Data'!I65="x","x",IF('Crisis Indicator Data'!I65=0,0,IF(LOG('Crisis Indicator Data'!I65)&lt;S$4,0,IF(LOG('Crisis Indicator Data'!I65)&gt;S$3,5,ROUND(5-(S$3-LOG('Crisis Indicator Data'!I65))/(S$3-S$4)*5,1)))))</f>
        <v>2.9</v>
      </c>
      <c r="T68" s="165">
        <f>IF('Crisis Indicator Data'!H65="x","x",IF('Crisis Indicator Data'!I65="x","x",'Crisis Indicator Data'!I65/'Crisis Indicator Data'!H65))</f>
        <v>1.9298245614035089E-2</v>
      </c>
      <c r="U68" s="147">
        <f t="shared" si="20"/>
        <v>0.6</v>
      </c>
      <c r="V68" s="147">
        <f t="shared" si="21"/>
        <v>1.8</v>
      </c>
      <c r="W68" s="147">
        <f>IF('Crisis Indicator Data'!L65="x","x",IF('Crisis Indicator Data'!L65=0,0,IF(LOG('Crisis Indicator Data'!L65)&lt;W$4,0,IF(LOG('Crisis Indicator Data'!L65)&gt;W$3,5,ROUND(5-(W$3-LOG('Crisis Indicator Data'!L65))/(W$3-W$4)*5,1)))))</f>
        <v>3.7</v>
      </c>
      <c r="X68" s="166">
        <f>IF(OR('Crisis Indicator Data'!L65="x",'Crisis Indicator Data'!H65="x"),"x",'Crisis Indicator Data'!L65/'Crisis Indicator Data'!H65)</f>
        <v>6.9999999999999994E-5</v>
      </c>
      <c r="Y68" s="147">
        <f t="shared" si="22"/>
        <v>3.5</v>
      </c>
      <c r="Z68" s="147">
        <f t="shared" si="23"/>
        <v>3.6</v>
      </c>
      <c r="AA68" s="147">
        <f t="shared" si="24"/>
        <v>2.8</v>
      </c>
      <c r="AB68" s="167">
        <f t="shared" si="25"/>
        <v>3.7</v>
      </c>
    </row>
    <row r="69" spans="1:28" x14ac:dyDescent="0.35">
      <c r="A69" s="172" t="str">
        <f>'Crisis Indicator Data'!A66</f>
        <v>Complex crisis in Libya</v>
      </c>
      <c r="B69" s="173" t="str">
        <f>'Crisis Indicator Data'!B66</f>
        <v>Conflict,Displacement,Socio-political</v>
      </c>
      <c r="C69" s="173" t="str">
        <f>'Crisis Indicator Data'!C66</f>
        <v>LBY001</v>
      </c>
      <c r="D69" s="173" t="str">
        <f>'Crisis Indicator Data'!D66</f>
        <v>Libya</v>
      </c>
      <c r="E69" s="174" t="str">
        <f>'Crisis Indicator Data'!E66</f>
        <v>LBY</v>
      </c>
      <c r="F69" s="168">
        <f>IF('Crisis Indicator Data'!F66="x","x",IF(LOG('Crisis Indicator Data'!F66)&lt;F$4,0,IF(LOG('Crisis Indicator Data'!F66)&gt;F$3,5,ROUND(5-(F$3-LOG('Crisis Indicator Data'!F66))/(F$3-F$4)*5,1))))</f>
        <v>5</v>
      </c>
      <c r="G69" s="165">
        <f>IF('Crisis Indicator Data'!F66="x","x",IF(LEN(E69)&gt;3,('Crisis Indicator Data'!F66/VLOOKUP('Impact of the crisis'!$C69,'Regional Crises'!$B$1:$R$66,4,FALSE)),'Crisis Indicator Data'!F66/VLOOKUP('Impact of the crisis'!$E69,'Country Indicator Data'!$B$4:$P$300,15,FALSE)))</f>
        <v>1</v>
      </c>
      <c r="H69" s="147">
        <f t="shared" si="13"/>
        <v>5</v>
      </c>
      <c r="I69" s="147">
        <f t="shared" si="14"/>
        <v>5</v>
      </c>
      <c r="J69" s="147">
        <f>IF('Crisis Indicator Data'!G66="x","x",IF(LOG('Crisis Indicator Data'!G66)&lt;J$4,0,IF(LOG('Crisis Indicator Data'!G66)&gt;J$3,5,ROUND(5-(J$3-LOG('Crisis Indicator Data'!G66))/(J$3-J$4)*5,1))))</f>
        <v>2.9</v>
      </c>
      <c r="K69" s="165">
        <f>IF('Crisis Indicator Data'!G66="x","x",IF(LEN(E69)&gt;3,('Crisis Indicator Data'!G66/VLOOKUP('Impact of the crisis'!$C69,'Regional Crises'!$B$1:$R$66,5,FALSE)),'Crisis Indicator Data'!G66/VLOOKUP('Impact of the crisis'!$E69,'Country Indicator Data'!$B$4:$P$300,14,FALSE)))</f>
        <v>1</v>
      </c>
      <c r="L69" s="147">
        <f t="shared" si="15"/>
        <v>5</v>
      </c>
      <c r="M69" s="147">
        <f t="shared" si="16"/>
        <v>3.95</v>
      </c>
      <c r="N69" s="147">
        <f t="shared" si="17"/>
        <v>4.5999999999999996</v>
      </c>
      <c r="O69" s="147">
        <f>IF('Crisis Indicator Data'!H66="x","x",IF('Crisis Indicator Data'!H66=0,0,IF(LOG('Crisis Indicator Data'!H66)&lt;O$4,0,IF(LOG('Crisis Indicator Data'!H66)&gt;O$3,5,ROUND(5-(O$3-LOG('Crisis Indicator Data'!H66))/(O$3-O$4)*5,1)))))</f>
        <v>3.9</v>
      </c>
      <c r="P69" s="165">
        <f>IF('Crisis Indicator Data'!H66="x","x",'Crisis Indicator Data'!H66/'Crisis Indicator Data'!G66)</f>
        <v>1</v>
      </c>
      <c r="Q69" s="147">
        <f t="shared" si="18"/>
        <v>5</v>
      </c>
      <c r="R69" s="147">
        <f t="shared" si="19"/>
        <v>4.45</v>
      </c>
      <c r="S69" s="147">
        <f>IF('Crisis Indicator Data'!I66="x","x",IF('Crisis Indicator Data'!I66=0,0,IF(LOG('Crisis Indicator Data'!I66)&lt;S$4,0,IF(LOG('Crisis Indicator Data'!I66)&gt;S$3,5,ROUND(5-(S$3-LOG('Crisis Indicator Data'!I66))/(S$3-S$4)*5,1)))))</f>
        <v>4.2</v>
      </c>
      <c r="T69" s="165">
        <f>IF('Crisis Indicator Data'!H66="x","x",IF('Crisis Indicator Data'!I66="x","x",'Crisis Indicator Data'!I66/'Crisis Indicator Data'!H66))</f>
        <v>0.11852252739818699</v>
      </c>
      <c r="U69" s="147">
        <f t="shared" si="20"/>
        <v>4</v>
      </c>
      <c r="V69" s="147">
        <f t="shared" si="21"/>
        <v>4.0999999999999996</v>
      </c>
      <c r="W69" s="147">
        <f>IF('Crisis Indicator Data'!L66="x","x",IF('Crisis Indicator Data'!L66=0,0,IF(LOG('Crisis Indicator Data'!L66)&lt;W$4,0,IF(LOG('Crisis Indicator Data'!L66)&gt;W$3,5,ROUND(5-(W$3-LOG('Crisis Indicator Data'!L66))/(W$3-W$4)*5,1)))))</f>
        <v>4.2</v>
      </c>
      <c r="X69" s="166">
        <f>IF(OR('Crisis Indicator Data'!L66="x",'Crisis Indicator Data'!H66="x"),"x",'Crisis Indicator Data'!L66/'Crisis Indicator Data'!H66)</f>
        <v>1.1906372615342985E-4</v>
      </c>
      <c r="Y69" s="147">
        <f t="shared" si="22"/>
        <v>5</v>
      </c>
      <c r="Z69" s="147">
        <f t="shared" si="23"/>
        <v>4.5999999999999996</v>
      </c>
      <c r="AA69" s="147">
        <f t="shared" si="24"/>
        <v>4.4000000000000004</v>
      </c>
      <c r="AB69" s="167">
        <f t="shared" si="25"/>
        <v>4.4000000000000004</v>
      </c>
    </row>
    <row r="70" spans="1:28" x14ac:dyDescent="0.35">
      <c r="A70" s="172" t="str">
        <f>'Crisis Indicator Data'!A67</f>
        <v>Mixed migration flows in Libya</v>
      </c>
      <c r="B70" s="173" t="str">
        <f>'Crisis Indicator Data'!B67</f>
        <v>Displacement</v>
      </c>
      <c r="C70" s="173" t="str">
        <f>'Crisis Indicator Data'!C67</f>
        <v>LBY002</v>
      </c>
      <c r="D70" s="173" t="str">
        <f>'Crisis Indicator Data'!D67</f>
        <v>Libya</v>
      </c>
      <c r="E70" s="174" t="str">
        <f>'Crisis Indicator Data'!E67</f>
        <v>LBY</v>
      </c>
      <c r="F70" s="168">
        <f>IF('Crisis Indicator Data'!F67="x","x",IF(LOG('Crisis Indicator Data'!F67)&lt;F$4,0,IF(LOG('Crisis Indicator Data'!F67)&gt;F$3,5,ROUND(5-(F$3-LOG('Crisis Indicator Data'!F67))/(F$3-F$4)*5,1))))</f>
        <v>5</v>
      </c>
      <c r="G70" s="165">
        <f>IF('Crisis Indicator Data'!F67="x","x",IF(LEN(E70)&gt;3,('Crisis Indicator Data'!F67/VLOOKUP('Impact of the crisis'!$C70,'Regional Crises'!$B$1:$R$66,4,FALSE)),'Crisis Indicator Data'!F67/VLOOKUP('Impact of the crisis'!$E70,'Country Indicator Data'!$B$4:$P$300,15,FALSE)))</f>
        <v>1</v>
      </c>
      <c r="H70" s="147">
        <f t="shared" ref="H70:H101" si="26">IF(G70="x","x",IF(G70&lt;H$4,0,IF(G70&gt;H$3,5,ROUND(5-(H$3-G70)/(H$3-H$4)*5,1))))</f>
        <v>5</v>
      </c>
      <c r="I70" s="147">
        <f t="shared" ref="I70:I101" si="27">IF(AND(H70="x",F70="x"),"x",AVERAGE(F70,H70))</f>
        <v>5</v>
      </c>
      <c r="J70" s="147">
        <f>IF('Crisis Indicator Data'!G67="x","x",IF(LOG('Crisis Indicator Data'!G67)&lt;J$4,0,IF(LOG('Crisis Indicator Data'!G67)&gt;J$3,5,ROUND(5-(J$3-LOG('Crisis Indicator Data'!G67))/(J$3-J$4)*5,1))))</f>
        <v>2.9</v>
      </c>
      <c r="K70" s="165">
        <f>IF('Crisis Indicator Data'!G67="x","x",IF(LEN(E70)&gt;3,('Crisis Indicator Data'!G67/VLOOKUP('Impact of the crisis'!$C70,'Regional Crises'!$B$1:$R$66,5,FALSE)),'Crisis Indicator Data'!G67/VLOOKUP('Impact of the crisis'!$E70,'Country Indicator Data'!$B$4:$P$300,14,FALSE)))</f>
        <v>1</v>
      </c>
      <c r="L70" s="147">
        <f t="shared" ref="L70:L101" si="28">IF(K70="x","x",IF(K70&lt;L$4,0,IF(K70&gt;L$3,5,ROUND(5-(L$3-K70)/(L$3-L$4)*5,1))))</f>
        <v>5</v>
      </c>
      <c r="M70" s="147">
        <f t="shared" ref="M70:M101" si="29">IF(AND(L70="x",J70="x"),"x",AVERAGE(J70,L70))</f>
        <v>3.95</v>
      </c>
      <c r="N70" s="147">
        <f t="shared" ref="N70:N101" si="30">IF(AND(M70="x",I70="x"),"x",IF(OR(M70="x",I70="x"),AVERAGE(I70,M70),ROUND((5-GEOMEAN(((5-I70)/5*4+1),((5-M70)/5*4+1)))/4*5,1)))</f>
        <v>4.5999999999999996</v>
      </c>
      <c r="O70" s="147">
        <f>IF('Crisis Indicator Data'!H67="x","x",IF('Crisis Indicator Data'!H67=0,0,IF(LOG('Crisis Indicator Data'!H67)&lt;O$4,0,IF(LOG('Crisis Indicator Data'!H67)&gt;O$3,5,ROUND(5-(O$3-LOG('Crisis Indicator Data'!H67))/(O$3-O$4)*5,1)))))</f>
        <v>2.2999999999999998</v>
      </c>
      <c r="P70" s="165">
        <f>IF('Crisis Indicator Data'!H67="x","x",'Crisis Indicator Data'!H67/'Crisis Indicator Data'!G67)</f>
        <v>0.10702205384927614</v>
      </c>
      <c r="Q70" s="147">
        <f t="shared" ref="Q70:Q101" si="31">IF(P70="x","x",IF(P70&lt;Q$4,0,IF(P70&gt;Q$3,5,ROUND(5-(Q$3-P70)/(Q$3-Q$4)*5,1))))</f>
        <v>0.5</v>
      </c>
      <c r="R70" s="147">
        <f t="shared" ref="R70:R101" si="32">IF(AND(Q70="x",O70="x"),"x",AVERAGE(O70,Q70))</f>
        <v>1.4</v>
      </c>
      <c r="S70" s="147">
        <f>IF('Crisis Indicator Data'!I67="x","x",IF('Crisis Indicator Data'!I67=0,0,IF(LOG('Crisis Indicator Data'!I67)&lt;S$4,0,IF(LOG('Crisis Indicator Data'!I67)&gt;S$3,5,ROUND(5-(S$3-LOG('Crisis Indicator Data'!I67))/(S$3-S$4)*5,1)))))</f>
        <v>4.0999999999999996</v>
      </c>
      <c r="T70" s="165">
        <f>IF('Crisis Indicator Data'!H67="x","x",IF('Crisis Indicator Data'!I67="x","x",'Crisis Indicator Data'!I67/'Crisis Indicator Data'!H67))</f>
        <v>1</v>
      </c>
      <c r="U70" s="147">
        <f t="shared" ref="U70:U101" si="33">IF(T70="x","x",IF(T70&lt;U$4,0,IF(T70&gt;U$3,5,ROUND(5-(U$3-T70)/(U$3-U$4)*5,1))))</f>
        <v>5</v>
      </c>
      <c r="V70" s="147">
        <f t="shared" ref="V70:V101" si="34">IF(AND(U70="x",S70="x"),"x",ROUND(AVERAGE(S70,U70),1))</f>
        <v>4.5999999999999996</v>
      </c>
      <c r="W70" s="147">
        <f>IF('Crisis Indicator Data'!L67="x","x",IF('Crisis Indicator Data'!L67=0,0,IF(LOG('Crisis Indicator Data'!L67)&lt;W$4,0,IF(LOG('Crisis Indicator Data'!L67)&gt;W$3,5,ROUND(5-(W$3-LOG('Crisis Indicator Data'!L67))/(W$3-W$4)*5,1)))))</f>
        <v>4.2</v>
      </c>
      <c r="X70" s="166">
        <f>IF(OR('Crisis Indicator Data'!L67="x",'Crisis Indicator Data'!H67="x"),"x",'Crisis Indicator Data'!L67/'Crisis Indicator Data'!H67)</f>
        <v>1.0998735777496839E-3</v>
      </c>
      <c r="Y70" s="147">
        <f t="shared" ref="Y70:Y101" si="35">IF(X70="x","x",IF(X70&lt;Y$4,0,IF(X70&gt;Y$3,5,ROUND(5-(Y$3-X70)/(Y$3-Y$4)*5,1))))</f>
        <v>5</v>
      </c>
      <c r="Z70" s="147">
        <f t="shared" ref="Z70:Z101" si="36">IF(AND(Y70="x",W70="x"),"x",ROUND(AVERAGE(W70,Y70),1))</f>
        <v>4.5999999999999996</v>
      </c>
      <c r="AA70" s="147">
        <f t="shared" ref="AA70:AA101" si="37">IF(AND(V70="x",Z70="x"),"x",IF(OR(V70="x",Z70="x"),AVERAGE(V70,Z70),ROUND((5-GEOMEAN(((5-V70)/5*4+1),((5-Z70)/5*4+1)))/4*5,1)))</f>
        <v>4.5999999999999996</v>
      </c>
      <c r="AB70" s="167">
        <f t="shared" ref="AB70:AB101" si="38">IF(AND(R70="x",AA70="x"),"x",IF(OR(R70="x",AA70="x"),AVERAGE(R70,AA70),ROUND((5-GEOMEAN(((5-R70)/5*4+1),((5-AA70)/5*4+1)))/4*5,1)))</f>
        <v>3.4</v>
      </c>
    </row>
    <row r="71" spans="1:28" x14ac:dyDescent="0.35">
      <c r="A71" s="172" t="str">
        <f>'Crisis Indicator Data'!A68</f>
        <v>Storm Daniel and floods in Libya</v>
      </c>
      <c r="B71" s="173" t="str">
        <f>'Crisis Indicator Data'!B68</f>
        <v>Floods,Other seasonal event</v>
      </c>
      <c r="C71" s="173" t="str">
        <f>'Crisis Indicator Data'!C68</f>
        <v>LBY003</v>
      </c>
      <c r="D71" s="173" t="str">
        <f>'Crisis Indicator Data'!D68</f>
        <v>Libya</v>
      </c>
      <c r="E71" s="174" t="str">
        <f>'Crisis Indicator Data'!E68</f>
        <v>LBY</v>
      </c>
      <c r="F71" s="168">
        <f>IF('Crisis Indicator Data'!F68="x","x",IF(LOG('Crisis Indicator Data'!F68)&lt;F$4,0,IF(LOG('Crisis Indicator Data'!F68)&gt;F$3,5,ROUND(5-(F$3-LOG('Crisis Indicator Data'!F68))/(F$3-F$4)*5,1))))</f>
        <v>3.1</v>
      </c>
      <c r="G71" s="165">
        <f>IF('Crisis Indicator Data'!F68="x","x",IF(LEN(E71)&gt;3,('Crisis Indicator Data'!F68/VLOOKUP('Impact of the crisis'!$C71,'Regional Crises'!$B$1:$R$66,4,FALSE)),'Crisis Indicator Data'!F68/VLOOKUP('Impact of the crisis'!$E71,'Country Indicator Data'!$B$4:$P$300,15,FALSE)))</f>
        <v>3.8548143264716915E-2</v>
      </c>
      <c r="H71" s="147">
        <f t="shared" si="26"/>
        <v>0.1</v>
      </c>
      <c r="I71" s="147">
        <f t="shared" si="27"/>
        <v>1.6</v>
      </c>
      <c r="J71" s="147">
        <f>IF('Crisis Indicator Data'!G68="x","x",IF(LOG('Crisis Indicator Data'!G68)&lt;J$4,0,IF(LOG('Crisis Indicator Data'!G68)&gt;J$3,5,ROUND(5-(J$3-LOG('Crisis Indicator Data'!G68))/(J$3-J$4)*5,1))))</f>
        <v>1</v>
      </c>
      <c r="K71" s="165">
        <f>IF('Crisis Indicator Data'!G68="x","x",IF(LEN(E71)&gt;3,('Crisis Indicator Data'!G68/VLOOKUP('Impact of the crisis'!$C71,'Regional Crises'!$B$1:$R$66,5,FALSE)),'Crisis Indicator Data'!G68/VLOOKUP('Impact of the crisis'!$E71,'Country Indicator Data'!$B$4:$P$300,14,FALSE)))</f>
        <v>0.27195237450953863</v>
      </c>
      <c r="L71" s="147">
        <f t="shared" si="28"/>
        <v>1.3</v>
      </c>
      <c r="M71" s="147">
        <f t="shared" si="29"/>
        <v>1.1499999999999999</v>
      </c>
      <c r="N71" s="147">
        <f t="shared" si="30"/>
        <v>1.4</v>
      </c>
      <c r="O71" s="147">
        <f>IF('Crisis Indicator Data'!H68="x","x",IF('Crisis Indicator Data'!H68=0,0,IF(LOG('Crisis Indicator Data'!H68)&lt;O$4,0,IF(LOG('Crisis Indicator Data'!H68)&gt;O$3,5,ROUND(5-(O$3-LOG('Crisis Indicator Data'!H68))/(O$3-O$4)*5,1)))))</f>
        <v>2.4</v>
      </c>
      <c r="P71" s="165">
        <f>IF('Crisis Indicator Data'!H68="x","x",'Crisis Indicator Data'!H68/'Crisis Indicator Data'!G68)</f>
        <v>0.43980099502487563</v>
      </c>
      <c r="Q71" s="147">
        <f t="shared" si="31"/>
        <v>2.2000000000000002</v>
      </c>
      <c r="R71" s="147">
        <f t="shared" si="32"/>
        <v>2.2999999999999998</v>
      </c>
      <c r="S71" s="147">
        <f>IF('Crisis Indicator Data'!I68="x","x",IF('Crisis Indicator Data'!I68=0,0,IF(LOG('Crisis Indicator Data'!I68)&lt;S$4,0,IF(LOG('Crisis Indicator Data'!I68)&gt;S$3,5,ROUND(5-(S$3-LOG('Crisis Indicator Data'!I68))/(S$3-S$4)*5,1)))))</f>
        <v>2.4</v>
      </c>
      <c r="T71" s="165">
        <f>IF('Crisis Indicator Data'!H68="x","x",IF('Crisis Indicator Data'!I68="x","x",'Crisis Indicator Data'!I68/'Crisis Indicator Data'!H68))</f>
        <v>5.090497737556561E-2</v>
      </c>
      <c r="U71" s="147">
        <f t="shared" si="33"/>
        <v>1.7</v>
      </c>
      <c r="V71" s="147">
        <f t="shared" si="34"/>
        <v>2.1</v>
      </c>
      <c r="W71" s="147">
        <f>IF('Crisis Indicator Data'!L68="x","x",IF('Crisis Indicator Data'!L68=0,0,IF(LOG('Crisis Indicator Data'!L68)&lt;W$4,0,IF(LOG('Crisis Indicator Data'!L68)&gt;W$3,5,ROUND(5-(W$3-LOG('Crisis Indicator Data'!L68))/(W$3-W$4)*5,1)))))</f>
        <v>0</v>
      </c>
      <c r="X71" s="166">
        <f>IF(OR('Crisis Indicator Data'!L68="x",'Crisis Indicator Data'!H68="x"),"x",'Crisis Indicator Data'!L68/'Crisis Indicator Data'!H68)</f>
        <v>0</v>
      </c>
      <c r="Y71" s="147">
        <f t="shared" si="35"/>
        <v>0</v>
      </c>
      <c r="Z71" s="147">
        <f t="shared" si="36"/>
        <v>0</v>
      </c>
      <c r="AA71" s="147">
        <f t="shared" si="37"/>
        <v>1.2</v>
      </c>
      <c r="AB71" s="167">
        <f t="shared" si="38"/>
        <v>1.8</v>
      </c>
    </row>
    <row r="72" spans="1:28" x14ac:dyDescent="0.35">
      <c r="A72" s="172" t="str">
        <f>'Crisis Indicator Data'!A69</f>
        <v>Refugees from Sudan in Libya</v>
      </c>
      <c r="B72" s="173" t="str">
        <f>'Crisis Indicator Data'!B69</f>
        <v>Conflict</v>
      </c>
      <c r="C72" s="173" t="str">
        <f>'Crisis Indicator Data'!C69</f>
        <v>LBY004</v>
      </c>
      <c r="D72" s="173" t="str">
        <f>'Crisis Indicator Data'!D69</f>
        <v>Libya</v>
      </c>
      <c r="E72" s="174" t="str">
        <f>'Crisis Indicator Data'!E69</f>
        <v>LBY</v>
      </c>
      <c r="F72" s="168">
        <f>IF('Crisis Indicator Data'!F69="x","x",IF(LOG('Crisis Indicator Data'!F69)&lt;F$4,0,IF(LOG('Crisis Indicator Data'!F69)&gt;F$3,5,ROUND(5-(F$3-LOG('Crisis Indicator Data'!F69))/(F$3-F$4)*5,1))))</f>
        <v>4.9000000000000004</v>
      </c>
      <c r="G72" s="165">
        <f>IF('Crisis Indicator Data'!F69="x","x",IF(LEN(E72)&gt;3,('Crisis Indicator Data'!F69/VLOOKUP('Impact of the crisis'!$C72,'Regional Crises'!$B$1:$R$66,4,FALSE)),'Crisis Indicator Data'!F69/VLOOKUP('Impact of the crisis'!$E72,'Country Indicator Data'!$B$4:$P$300,15,FALSE)))</f>
        <v>0.49369835297861941</v>
      </c>
      <c r="H72" s="147">
        <f t="shared" si="26"/>
        <v>2.4</v>
      </c>
      <c r="I72" s="147">
        <f t="shared" si="27"/>
        <v>3.6500000000000004</v>
      </c>
      <c r="J72" s="147">
        <f>IF('Crisis Indicator Data'!G69="x","x",IF(LOG('Crisis Indicator Data'!G69)&lt;J$4,0,IF(LOG('Crisis Indicator Data'!G69)&gt;J$3,5,ROUND(5-(J$3-LOG('Crisis Indicator Data'!G69))/(J$3-J$4)*5,1))))</f>
        <v>1.6</v>
      </c>
      <c r="K72" s="165">
        <f>IF('Crisis Indicator Data'!G69="x","x",IF(LEN(E72)&gt;3,('Crisis Indicator Data'!G69/VLOOKUP('Impact of the crisis'!$C72,'Regional Crises'!$B$1:$R$66,5,FALSE)),'Crisis Indicator Data'!G69/VLOOKUP('Impact of the crisis'!$E72,'Country Indicator Data'!$B$4:$P$300,14,FALSE)))</f>
        <v>0.39981058043566498</v>
      </c>
      <c r="L72" s="147">
        <f t="shared" si="28"/>
        <v>2</v>
      </c>
      <c r="M72" s="147">
        <f t="shared" si="29"/>
        <v>1.8</v>
      </c>
      <c r="N72" s="147">
        <f t="shared" si="30"/>
        <v>2.8</v>
      </c>
      <c r="O72" s="147">
        <f>IF('Crisis Indicator Data'!H69="x","x",IF('Crisis Indicator Data'!H69=0,0,IF(LOG('Crisis Indicator Data'!H69)&lt;O$4,0,IF(LOG('Crisis Indicator Data'!H69)&gt;O$3,5,ROUND(5-(O$3-LOG('Crisis Indicator Data'!H69))/(O$3-O$4)*5,1)))))</f>
        <v>1.3</v>
      </c>
      <c r="P72" s="165">
        <f>IF('Crisis Indicator Data'!H69="x","x",'Crisis Indicator Data'!H69/'Crisis Indicator Data'!G69)</f>
        <v>6.5989847715736044E-2</v>
      </c>
      <c r="Q72" s="147">
        <f t="shared" si="31"/>
        <v>0.3</v>
      </c>
      <c r="R72" s="147">
        <f t="shared" si="32"/>
        <v>0.8</v>
      </c>
      <c r="S72" s="147">
        <f>IF('Crisis Indicator Data'!I69="x","x",IF('Crisis Indicator Data'!I69=0,0,IF(LOG('Crisis Indicator Data'!I69)&lt;S$4,0,IF(LOG('Crisis Indicator Data'!I69)&gt;S$3,5,ROUND(5-(S$3-LOG('Crisis Indicator Data'!I69))/(S$3-S$4)*5,1)))))</f>
        <v>3.3</v>
      </c>
      <c r="T72" s="165">
        <f>IF('Crisis Indicator Data'!H69="x","x",IF('Crisis Indicator Data'!I69="x","x",'Crisis Indicator Data'!I69/'Crisis Indicator Data'!H69))</f>
        <v>1</v>
      </c>
      <c r="U72" s="147">
        <f t="shared" si="33"/>
        <v>5</v>
      </c>
      <c r="V72" s="147">
        <f t="shared" si="34"/>
        <v>4.2</v>
      </c>
      <c r="W72" s="147">
        <f>IF('Crisis Indicator Data'!L69="x","x",IF('Crisis Indicator Data'!L69=0,0,IF(LOG('Crisis Indicator Data'!L69)&lt;W$4,0,IF(LOG('Crisis Indicator Data'!L69)&gt;W$3,5,ROUND(5-(W$3-LOG('Crisis Indicator Data'!L69))/(W$3-W$4)*5,1)))))</f>
        <v>1.4</v>
      </c>
      <c r="X72" s="166">
        <f>IF(OR('Crisis Indicator Data'!L69="x",'Crisis Indicator Data'!H69="x"),"x",'Crisis Indicator Data'!L69/'Crisis Indicator Data'!H69)</f>
        <v>5.1282051282051279E-5</v>
      </c>
      <c r="Y72" s="147">
        <f t="shared" si="35"/>
        <v>2.6</v>
      </c>
      <c r="Z72" s="147">
        <f t="shared" si="36"/>
        <v>2</v>
      </c>
      <c r="AA72" s="147">
        <f t="shared" si="37"/>
        <v>3.3</v>
      </c>
      <c r="AB72" s="167">
        <f t="shared" si="38"/>
        <v>2.2000000000000002</v>
      </c>
    </row>
    <row r="73" spans="1:28" x14ac:dyDescent="0.35">
      <c r="A73" s="172" t="str">
        <f>'Crisis Indicator Data'!A70</f>
        <v>2024 Floods and Monsoon Rain</v>
      </c>
      <c r="B73" s="173" t="str">
        <f>'Crisis Indicator Data'!B70</f>
        <v>Floods</v>
      </c>
      <c r="C73" s="173" t="str">
        <f>'Crisis Indicator Data'!C70</f>
        <v>LKA004</v>
      </c>
      <c r="D73" s="173" t="str">
        <f>'Crisis Indicator Data'!D70</f>
        <v>Sri Lanka</v>
      </c>
      <c r="E73" s="174" t="str">
        <f>'Crisis Indicator Data'!E70</f>
        <v>LKA</v>
      </c>
      <c r="F73" s="168">
        <f>IF('Crisis Indicator Data'!F70="x","x",IF(LOG('Crisis Indicator Data'!F70)&lt;F$4,0,IF(LOG('Crisis Indicator Data'!F70)&gt;F$3,5,ROUND(5-(F$3-LOG('Crisis Indicator Data'!F70))/(F$3-F$4)*5,1))))</f>
        <v>1.9</v>
      </c>
      <c r="G73" s="165">
        <f>IF('Crisis Indicator Data'!F70="x","x",IF(LEN(E73)&gt;3,('Crisis Indicator Data'!F70/VLOOKUP('Impact of the crisis'!$C73,'Regional Crises'!$B$1:$R$66,4,FALSE)),'Crisis Indicator Data'!F70/VLOOKUP('Impact of the crisis'!$E73,'Country Indicator Data'!$B$4:$P$300,15,FALSE)))</f>
        <v>0.20960232783705141</v>
      </c>
      <c r="H73" s="147">
        <f t="shared" si="26"/>
        <v>1</v>
      </c>
      <c r="I73" s="147">
        <f t="shared" si="27"/>
        <v>1.45</v>
      </c>
      <c r="J73" s="147">
        <f>IF('Crisis Indicator Data'!G70="x","x",IF(LOG('Crisis Indicator Data'!G70)&lt;J$4,0,IF(LOG('Crisis Indicator Data'!G70)&gt;J$3,5,ROUND(5-(J$3-LOG('Crisis Indicator Data'!G70))/(J$3-J$4)*5,1))))</f>
        <v>3.4</v>
      </c>
      <c r="K73" s="165">
        <f>IF('Crisis Indicator Data'!G70="x","x",IF(LEN(E73)&gt;3,('Crisis Indicator Data'!G70/VLOOKUP('Impact of the crisis'!$C73,'Regional Crises'!$B$1:$R$66,5,FALSE)),'Crisis Indicator Data'!G70/VLOOKUP('Impact of the crisis'!$E73,'Country Indicator Data'!$B$4:$P$300,14,FALSE)))</f>
        <v>0.46290329899714117</v>
      </c>
      <c r="L73" s="147">
        <f t="shared" si="28"/>
        <v>2.2999999999999998</v>
      </c>
      <c r="M73" s="147">
        <f t="shared" si="29"/>
        <v>2.8499999999999996</v>
      </c>
      <c r="N73" s="147">
        <f t="shared" si="30"/>
        <v>2.2000000000000002</v>
      </c>
      <c r="O73" s="147">
        <f>IF('Crisis Indicator Data'!H70="x","x",IF('Crisis Indicator Data'!H70=0,0,IF(LOG('Crisis Indicator Data'!H70)&lt;O$4,0,IF(LOG('Crisis Indicator Data'!H70)&gt;O$3,5,ROUND(5-(O$3-LOG('Crisis Indicator Data'!H70))/(O$3-O$4)*5,1)))))</f>
        <v>1.5</v>
      </c>
      <c r="P73" s="165">
        <f>IF('Crisis Indicator Data'!H70="x","x",'Crisis Indicator Data'!H70/'Crisis Indicator Data'!G70)</f>
        <v>2.4899519654935792E-2</v>
      </c>
      <c r="Q73" s="147">
        <f t="shared" si="31"/>
        <v>0.1</v>
      </c>
      <c r="R73" s="147">
        <f t="shared" si="32"/>
        <v>0.8</v>
      </c>
      <c r="S73" s="147">
        <f>IF('Crisis Indicator Data'!I70="x","x",IF('Crisis Indicator Data'!I70=0,0,IF(LOG('Crisis Indicator Data'!I70)&lt;S$4,0,IF(LOG('Crisis Indicator Data'!I70)&gt;S$3,5,ROUND(5-(S$3-LOG('Crisis Indicator Data'!I70))/(S$3-S$4)*5,1)))))</f>
        <v>0</v>
      </c>
      <c r="T73" s="165">
        <f>IF('Crisis Indicator Data'!H70="x","x",IF('Crisis Indicator Data'!I70="x","x",'Crisis Indicator Data'!I70/'Crisis Indicator Data'!H70))</f>
        <v>0</v>
      </c>
      <c r="U73" s="147">
        <f t="shared" si="33"/>
        <v>0</v>
      </c>
      <c r="V73" s="147">
        <f t="shared" si="34"/>
        <v>0</v>
      </c>
      <c r="W73" s="147">
        <f>IF('Crisis Indicator Data'!L70="x","x",IF('Crisis Indicator Data'!L70=0,0,IF(LOG('Crisis Indicator Data'!L70)&lt;W$4,0,IF(LOG('Crisis Indicator Data'!L70)&gt;W$3,5,ROUND(5-(W$3-LOG('Crisis Indicator Data'!L70))/(W$3-W$4)*5,1)))))</f>
        <v>2.2000000000000002</v>
      </c>
      <c r="X73" s="166">
        <f>IF(OR('Crisis Indicator Data'!L70="x",'Crisis Indicator Data'!H70="x"),"x",'Crisis Indicator Data'!L70/'Crisis Indicator Data'!H70)</f>
        <v>1.299212598425197E-4</v>
      </c>
      <c r="Y73" s="147">
        <f t="shared" si="35"/>
        <v>5</v>
      </c>
      <c r="Z73" s="147">
        <f t="shared" si="36"/>
        <v>3.6</v>
      </c>
      <c r="AA73" s="147">
        <f t="shared" si="37"/>
        <v>2.2000000000000002</v>
      </c>
      <c r="AB73" s="167">
        <f t="shared" si="38"/>
        <v>1.6</v>
      </c>
    </row>
    <row r="74" spans="1:28" x14ac:dyDescent="0.35">
      <c r="A74" s="172" t="str">
        <f>'Crisis Indicator Data'!A71</f>
        <v>Food security crisis in Lesotho</v>
      </c>
      <c r="B74" s="173" t="str">
        <f>'Crisis Indicator Data'!B71</f>
        <v>Drought</v>
      </c>
      <c r="C74" s="173" t="str">
        <f>'Crisis Indicator Data'!C71</f>
        <v>LSO004</v>
      </c>
      <c r="D74" s="173" t="str">
        <f>'Crisis Indicator Data'!D71</f>
        <v>Lesotho</v>
      </c>
      <c r="E74" s="174" t="str">
        <f>'Crisis Indicator Data'!E71</f>
        <v>LSO</v>
      </c>
      <c r="F74" s="168">
        <f>IF('Crisis Indicator Data'!F71="x","x",IF(LOG('Crisis Indicator Data'!F71)&lt;F$4,0,IF(LOG('Crisis Indicator Data'!F71)&gt;F$3,5,ROUND(5-(F$3-LOG('Crisis Indicator Data'!F71))/(F$3-F$4)*5,1))))</f>
        <v>2.5</v>
      </c>
      <c r="G74" s="165">
        <f>IF('Crisis Indicator Data'!F71="x","x",IF(LEN(E74)&gt;3,('Crisis Indicator Data'!F71/VLOOKUP('Impact of the crisis'!$C74,'Regional Crises'!$B$1:$R$66,4,FALSE)),'Crisis Indicator Data'!F71/VLOOKUP('Impact of the crisis'!$E74,'Country Indicator Data'!$B$4:$P$300,15,FALSE)))</f>
        <v>0.99983530961791833</v>
      </c>
      <c r="H74" s="147">
        <f t="shared" si="26"/>
        <v>5</v>
      </c>
      <c r="I74" s="147">
        <f t="shared" si="27"/>
        <v>3.75</v>
      </c>
      <c r="J74" s="147">
        <f>IF('Crisis Indicator Data'!G71="x","x",IF(LOG('Crisis Indicator Data'!G71)&lt;J$4,0,IF(LOG('Crisis Indicator Data'!G71)&gt;J$3,5,ROUND(5-(J$3-LOG('Crisis Indicator Data'!G71))/(J$3-J$4)*5,1))))</f>
        <v>0.6</v>
      </c>
      <c r="K74" s="165">
        <f>IF('Crisis Indicator Data'!G71="x","x",IF(LEN(E74)&gt;3,('Crisis Indicator Data'!G71/VLOOKUP('Impact of the crisis'!$C74,'Regional Crises'!$B$1:$R$66,5,FALSE)),'Crisis Indicator Data'!G71/VLOOKUP('Impact of the crisis'!$E74,'Country Indicator Data'!$B$4:$P$300,14,FALSE)))</f>
        <v>0.64288765484835542</v>
      </c>
      <c r="L74" s="147">
        <f t="shared" si="28"/>
        <v>3.2</v>
      </c>
      <c r="M74" s="147">
        <f t="shared" si="29"/>
        <v>1.9000000000000001</v>
      </c>
      <c r="N74" s="147">
        <f t="shared" si="30"/>
        <v>3</v>
      </c>
      <c r="O74" s="147">
        <f>IF('Crisis Indicator Data'!H71="x","x",IF('Crisis Indicator Data'!H71=0,0,IF(LOG('Crisis Indicator Data'!H71)&lt;O$4,0,IF(LOG('Crisis Indicator Data'!H71)&gt;O$3,5,ROUND(5-(O$3-LOG('Crisis Indicator Data'!H71))/(O$3-O$4)*5,1)))))</f>
        <v>2.4</v>
      </c>
      <c r="P74" s="165">
        <f>IF('Crisis Indicator Data'!H71="x","x",'Crisis Indicator Data'!H71/'Crisis Indicator Data'!G71)</f>
        <v>0.55813953488372092</v>
      </c>
      <c r="Q74" s="147">
        <f t="shared" si="31"/>
        <v>2.8</v>
      </c>
      <c r="R74" s="147">
        <f t="shared" si="32"/>
        <v>2.5999999999999996</v>
      </c>
      <c r="S74" s="147" t="str">
        <f>IF('Crisis Indicator Data'!I71="x","x",IF('Crisis Indicator Data'!I71=0,0,IF(LOG('Crisis Indicator Data'!I71)&lt;S$4,0,IF(LOG('Crisis Indicator Data'!I71)&gt;S$3,5,ROUND(5-(S$3-LOG('Crisis Indicator Data'!I71))/(S$3-S$4)*5,1)))))</f>
        <v>x</v>
      </c>
      <c r="T74" s="165" t="str">
        <f>IF('Crisis Indicator Data'!H71="x","x",IF('Crisis Indicator Data'!I71="x","x",'Crisis Indicator Data'!I71/'Crisis Indicator Data'!H71))</f>
        <v>x</v>
      </c>
      <c r="U74" s="147" t="str">
        <f t="shared" si="33"/>
        <v>x</v>
      </c>
      <c r="V74" s="147" t="str">
        <f t="shared" si="34"/>
        <v>x</v>
      </c>
      <c r="W74" s="147">
        <f>IF('Crisis Indicator Data'!L71="x","x",IF('Crisis Indicator Data'!L71=0,0,IF(LOG('Crisis Indicator Data'!L71)&lt;W$4,0,IF(LOG('Crisis Indicator Data'!L71)&gt;W$3,5,ROUND(5-(W$3-LOG('Crisis Indicator Data'!L71))/(W$3-W$4)*5,1)))))</f>
        <v>0</v>
      </c>
      <c r="X74" s="166">
        <f>IF(OR('Crisis Indicator Data'!L71="x",'Crisis Indicator Data'!H71="x"),"x",'Crisis Indicator Data'!L71/'Crisis Indicator Data'!H71)</f>
        <v>0</v>
      </c>
      <c r="Y74" s="147">
        <f t="shared" si="35"/>
        <v>0</v>
      </c>
      <c r="Z74" s="147">
        <f t="shared" si="36"/>
        <v>0</v>
      </c>
      <c r="AA74" s="147">
        <f t="shared" si="37"/>
        <v>0</v>
      </c>
      <c r="AB74" s="167">
        <f t="shared" si="38"/>
        <v>1.5</v>
      </c>
    </row>
    <row r="75" spans="1:28" x14ac:dyDescent="0.35">
      <c r="A75" s="172" t="str">
        <f>'Crisis Indicator Data'!A72</f>
        <v>Displacement from Russia-Ukraine conflict in Lithuania</v>
      </c>
      <c r="B75" s="173" t="str">
        <f>'Crisis Indicator Data'!B72</f>
        <v>Conflict,Displacement</v>
      </c>
      <c r="C75" s="173" t="str">
        <f>'Crisis Indicator Data'!C72</f>
        <v>LTU002</v>
      </c>
      <c r="D75" s="173" t="str">
        <f>'Crisis Indicator Data'!D72</f>
        <v>Lithuania</v>
      </c>
      <c r="E75" s="174" t="str">
        <f>'Crisis Indicator Data'!E72</f>
        <v>LTU</v>
      </c>
      <c r="F75" s="168">
        <f>IF('Crisis Indicator Data'!F72="x","x",IF(LOG('Crisis Indicator Data'!F72)&lt;F$4,0,IF(LOG('Crisis Indicator Data'!F72)&gt;F$3,5,ROUND(5-(F$3-LOG('Crisis Indicator Data'!F72))/(F$3-F$4)*5,1))))</f>
        <v>3</v>
      </c>
      <c r="G75" s="165">
        <f>IF('Crisis Indicator Data'!F72="x","x",IF(LEN(E75)&gt;3,('Crisis Indicator Data'!F72/VLOOKUP('Impact of the crisis'!$C75,'Regional Crises'!$B$1:$R$66,4,FALSE)),'Crisis Indicator Data'!F72/VLOOKUP('Impact of the crisis'!$E75,'Country Indicator Data'!$B$4:$P$300,15,FALSE)))</f>
        <v>1</v>
      </c>
      <c r="H75" s="147">
        <f t="shared" si="26"/>
        <v>5</v>
      </c>
      <c r="I75" s="147">
        <f t="shared" si="27"/>
        <v>4</v>
      </c>
      <c r="J75" s="147">
        <f>IF('Crisis Indicator Data'!G72="x","x",IF(LOG('Crisis Indicator Data'!G72)&lt;J$4,0,IF(LOG('Crisis Indicator Data'!G72)&gt;J$3,5,ROUND(5-(J$3-LOG('Crisis Indicator Data'!G72))/(J$3-J$4)*5,1))))</f>
        <v>1.5</v>
      </c>
      <c r="K75" s="165">
        <f>IF('Crisis Indicator Data'!G72="x","x",IF(LEN(E75)&gt;3,('Crisis Indicator Data'!G72/VLOOKUP('Impact of the crisis'!$C75,'Regional Crises'!$B$1:$R$66,5,FALSE)),'Crisis Indicator Data'!G72/VLOOKUP('Impact of the crisis'!$E75,'Country Indicator Data'!$B$4:$P$300,14,FALSE)))</f>
        <v>1</v>
      </c>
      <c r="L75" s="147">
        <f t="shared" si="28"/>
        <v>5</v>
      </c>
      <c r="M75" s="147">
        <f t="shared" si="29"/>
        <v>3.25</v>
      </c>
      <c r="N75" s="147">
        <f t="shared" si="30"/>
        <v>3.7</v>
      </c>
      <c r="O75" s="147">
        <f>IF('Crisis Indicator Data'!H72="x","x",IF('Crisis Indicator Data'!H72=0,0,IF(LOG('Crisis Indicator Data'!H72)&lt;O$4,0,IF(LOG('Crisis Indicator Data'!H72)&gt;O$3,5,ROUND(5-(O$3-LOG('Crisis Indicator Data'!H72))/(O$3-O$4)*5,1)))))</f>
        <v>0.2</v>
      </c>
      <c r="P75" s="165">
        <f>IF('Crisis Indicator Data'!H72="x","x",'Crisis Indicator Data'!H72/'Crisis Indicator Data'!G72)</f>
        <v>1.5299026425591099E-2</v>
      </c>
      <c r="Q75" s="147">
        <f t="shared" si="31"/>
        <v>0</v>
      </c>
      <c r="R75" s="147">
        <f t="shared" si="32"/>
        <v>0.1</v>
      </c>
      <c r="S75" s="147">
        <f>IF('Crisis Indicator Data'!I72="x","x",IF('Crisis Indicator Data'!I72=0,0,IF(LOG('Crisis Indicator Data'!I72)&lt;S$4,0,IF(LOG('Crisis Indicator Data'!I72)&gt;S$3,5,ROUND(5-(S$3-LOG('Crisis Indicator Data'!I72))/(S$3-S$4)*5,1)))))</f>
        <v>2.2999999999999998</v>
      </c>
      <c r="T75" s="165">
        <f>IF('Crisis Indicator Data'!H72="x","x",IF('Crisis Indicator Data'!I72="x","x",'Crisis Indicator Data'!I72/'Crisis Indicator Data'!H72))</f>
        <v>1</v>
      </c>
      <c r="U75" s="147">
        <f t="shared" si="33"/>
        <v>5</v>
      </c>
      <c r="V75" s="147">
        <f t="shared" si="34"/>
        <v>3.7</v>
      </c>
      <c r="W75" s="147">
        <f>IF('Crisis Indicator Data'!L72="x","x",IF('Crisis Indicator Data'!L72=0,0,IF(LOG('Crisis Indicator Data'!L72)&lt;W$4,0,IF(LOG('Crisis Indicator Data'!L72)&gt;W$3,5,ROUND(5-(W$3-LOG('Crisis Indicator Data'!L72))/(W$3-W$4)*5,1)))))</f>
        <v>0</v>
      </c>
      <c r="X75" s="166">
        <f>IF(OR('Crisis Indicator Data'!L72="x",'Crisis Indicator Data'!H72="x"),"x",'Crisis Indicator Data'!L72/'Crisis Indicator Data'!H72)</f>
        <v>0</v>
      </c>
      <c r="Y75" s="147">
        <f t="shared" si="35"/>
        <v>0</v>
      </c>
      <c r="Z75" s="147">
        <f t="shared" si="36"/>
        <v>0</v>
      </c>
      <c r="AA75" s="147">
        <f t="shared" si="37"/>
        <v>2.2999999999999998</v>
      </c>
      <c r="AB75" s="167">
        <f t="shared" si="38"/>
        <v>1.3</v>
      </c>
    </row>
    <row r="76" spans="1:28" x14ac:dyDescent="0.35">
      <c r="A76" s="172" t="str">
        <f>'Crisis Indicator Data'!A73</f>
        <v>Displacement from Russia-Ukraine conflict in Latvia</v>
      </c>
      <c r="B76" s="173" t="str">
        <f>'Crisis Indicator Data'!B73</f>
        <v>Conflict,Displacement</v>
      </c>
      <c r="C76" s="173" t="str">
        <f>'Crisis Indicator Data'!C73</f>
        <v>LVA002</v>
      </c>
      <c r="D76" s="173" t="str">
        <f>'Crisis Indicator Data'!D73</f>
        <v>Latvia</v>
      </c>
      <c r="E76" s="174" t="str">
        <f>'Crisis Indicator Data'!E73</f>
        <v>LVA</v>
      </c>
      <c r="F76" s="168">
        <f>IF('Crisis Indicator Data'!F73="x","x",IF(LOG('Crisis Indicator Data'!F73)&lt;F$4,0,IF(LOG('Crisis Indicator Data'!F73)&gt;F$3,5,ROUND(5-(F$3-LOG('Crisis Indicator Data'!F73))/(F$3-F$4)*5,1))))</f>
        <v>3</v>
      </c>
      <c r="G76" s="165">
        <f>IF('Crisis Indicator Data'!F73="x","x",IF(LEN(E76)&gt;3,('Crisis Indicator Data'!F73/VLOOKUP('Impact of the crisis'!$C76,'Regional Crises'!$B$1:$R$66,4,FALSE)),'Crisis Indicator Data'!F73/VLOOKUP('Impact of the crisis'!$E76,'Country Indicator Data'!$B$4:$P$300,15,FALSE)))</f>
        <v>1</v>
      </c>
      <c r="H76" s="147">
        <f t="shared" si="26"/>
        <v>5</v>
      </c>
      <c r="I76" s="147">
        <f t="shared" si="27"/>
        <v>4</v>
      </c>
      <c r="J76" s="147">
        <f>IF('Crisis Indicator Data'!G73="x","x",IF(LOG('Crisis Indicator Data'!G73)&lt;J$4,0,IF(LOG('Crisis Indicator Data'!G73)&gt;J$3,5,ROUND(5-(J$3-LOG('Crisis Indicator Data'!G73))/(J$3-J$4)*5,1))))</f>
        <v>0.9</v>
      </c>
      <c r="K76" s="165">
        <f>IF('Crisis Indicator Data'!G73="x","x",IF(LEN(E76)&gt;3,('Crisis Indicator Data'!G73/VLOOKUP('Impact of the crisis'!$C76,'Regional Crises'!$B$1:$R$66,5,FALSE)),'Crisis Indicator Data'!G73/VLOOKUP('Impact of the crisis'!$E76,'Country Indicator Data'!$B$4:$P$300,14,FALSE)))</f>
        <v>1</v>
      </c>
      <c r="L76" s="147">
        <f t="shared" si="28"/>
        <v>5</v>
      </c>
      <c r="M76" s="147">
        <f t="shared" si="29"/>
        <v>2.95</v>
      </c>
      <c r="N76" s="147">
        <f t="shared" si="30"/>
        <v>3.5</v>
      </c>
      <c r="O76" s="147">
        <f>IF('Crisis Indicator Data'!H73="x","x",IF('Crisis Indicator Data'!H73=0,0,IF(LOG('Crisis Indicator Data'!H73)&lt;O$4,0,IF(LOG('Crisis Indicator Data'!H73)&gt;O$3,5,ROUND(5-(O$3-LOG('Crisis Indicator Data'!H73))/(O$3-O$4)*5,1)))))</f>
        <v>0.3</v>
      </c>
      <c r="P76" s="165">
        <f>IF('Crisis Indicator Data'!H73="x","x",'Crisis Indicator Data'!H73/'Crisis Indicator Data'!G73)</f>
        <v>2.3896103896103898E-2</v>
      </c>
      <c r="Q76" s="147">
        <f t="shared" si="31"/>
        <v>0.1</v>
      </c>
      <c r="R76" s="147">
        <f t="shared" si="32"/>
        <v>0.2</v>
      </c>
      <c r="S76" s="147">
        <f>IF('Crisis Indicator Data'!I73="x","x",IF('Crisis Indicator Data'!I73=0,0,IF(LOG('Crisis Indicator Data'!I73)&lt;S$4,0,IF(LOG('Crisis Indicator Data'!I73)&gt;S$3,5,ROUND(5-(S$3-LOG('Crisis Indicator Data'!I73))/(S$3-S$4)*5,1)))))</f>
        <v>2.4</v>
      </c>
      <c r="T76" s="165">
        <f>IF('Crisis Indicator Data'!H73="x","x",IF('Crisis Indicator Data'!I73="x","x",'Crisis Indicator Data'!I73/'Crisis Indicator Data'!H73))</f>
        <v>1</v>
      </c>
      <c r="U76" s="147">
        <f t="shared" si="33"/>
        <v>5</v>
      </c>
      <c r="V76" s="147">
        <f t="shared" si="34"/>
        <v>3.7</v>
      </c>
      <c r="W76" s="147">
        <f>IF('Crisis Indicator Data'!L73="x","x",IF('Crisis Indicator Data'!L73=0,0,IF(LOG('Crisis Indicator Data'!L73)&lt;W$4,0,IF(LOG('Crisis Indicator Data'!L73)&gt;W$3,5,ROUND(5-(W$3-LOG('Crisis Indicator Data'!L73))/(W$3-W$4)*5,1)))))</f>
        <v>0</v>
      </c>
      <c r="X76" s="166">
        <f>IF(OR('Crisis Indicator Data'!L73="x",'Crisis Indicator Data'!H73="x"),"x",'Crisis Indicator Data'!L73/'Crisis Indicator Data'!H73)</f>
        <v>0</v>
      </c>
      <c r="Y76" s="147">
        <f t="shared" si="35"/>
        <v>0</v>
      </c>
      <c r="Z76" s="147">
        <f t="shared" si="36"/>
        <v>0</v>
      </c>
      <c r="AA76" s="147">
        <f t="shared" si="37"/>
        <v>2.2999999999999998</v>
      </c>
      <c r="AB76" s="167">
        <f t="shared" si="38"/>
        <v>1.4</v>
      </c>
    </row>
    <row r="77" spans="1:28" x14ac:dyDescent="0.35">
      <c r="A77" s="172" t="str">
        <f>'Crisis Indicator Data'!A74</f>
        <v>Multiple crises in Morocco</v>
      </c>
      <c r="B77" s="173" t="str">
        <f>'Crisis Indicator Data'!B74</f>
        <v>Displacement,Earthquake</v>
      </c>
      <c r="C77" s="173" t="str">
        <f>'Crisis Indicator Data'!C74</f>
        <v>MAR001</v>
      </c>
      <c r="D77" s="173" t="str">
        <f>'Crisis Indicator Data'!D74</f>
        <v>Morocco</v>
      </c>
      <c r="E77" s="174" t="str">
        <f>'Crisis Indicator Data'!E74</f>
        <v>MAR</v>
      </c>
      <c r="F77" s="168">
        <f>IF('Crisis Indicator Data'!F74="x","x",IF(LOG('Crisis Indicator Data'!F74)&lt;F$4,0,IF(LOG('Crisis Indicator Data'!F74)&gt;F$3,5,ROUND(5-(F$3-LOG('Crisis Indicator Data'!F74))/(F$3-F$4)*5,1))))</f>
        <v>4.4000000000000004</v>
      </c>
      <c r="G77" s="165">
        <f>IF('Crisis Indicator Data'!F74="x","x",IF(LEN(E77)&gt;3,('Crisis Indicator Data'!F74/VLOOKUP('Impact of the crisis'!$C77,'Regional Crises'!$B$1:$R$66,4,FALSE)),'Crisis Indicator Data'!F74/VLOOKUP('Impact of the crisis'!$E77,'Country Indicator Data'!$B$4:$P$300,15,FALSE)))</f>
        <v>1</v>
      </c>
      <c r="H77" s="147">
        <f t="shared" si="26"/>
        <v>5</v>
      </c>
      <c r="I77" s="147">
        <f t="shared" si="27"/>
        <v>4.7</v>
      </c>
      <c r="J77" s="147">
        <f>IF('Crisis Indicator Data'!G74="x","x",IF(LOG('Crisis Indicator Data'!G74)&lt;J$4,0,IF(LOG('Crisis Indicator Data'!G74)&gt;J$3,5,ROUND(5-(J$3-LOG('Crisis Indicator Data'!G74))/(J$3-J$4)*5,1))))</f>
        <v>5</v>
      </c>
      <c r="K77" s="165">
        <f>IF('Crisis Indicator Data'!G74="x","x",IF(LEN(E77)&gt;3,('Crisis Indicator Data'!G74/VLOOKUP('Impact of the crisis'!$C77,'Regional Crises'!$B$1:$R$66,5,FALSE)),'Crisis Indicator Data'!G74/VLOOKUP('Impact of the crisis'!$E77,'Country Indicator Data'!$B$4:$P$300,14,FALSE)))</f>
        <v>1</v>
      </c>
      <c r="L77" s="147">
        <f t="shared" si="28"/>
        <v>5</v>
      </c>
      <c r="M77" s="147">
        <f t="shared" si="29"/>
        <v>5</v>
      </c>
      <c r="N77" s="147">
        <f t="shared" si="30"/>
        <v>4.9000000000000004</v>
      </c>
      <c r="O77" s="147">
        <f>IF('Crisis Indicator Data'!H74="x","x",IF('Crisis Indicator Data'!H74=0,0,IF(LOG('Crisis Indicator Data'!H74)&lt;O$4,0,IF(LOG('Crisis Indicator Data'!H74)&gt;O$3,5,ROUND(5-(O$3-LOG('Crisis Indicator Data'!H74))/(O$3-O$4)*5,1)))))</f>
        <v>3.2</v>
      </c>
      <c r="P77" s="165">
        <f>IF('Crisis Indicator Data'!H74="x","x",'Crisis Indicator Data'!H74/'Crisis Indicator Data'!G74)</f>
        <v>7.3910876806462605E-2</v>
      </c>
      <c r="Q77" s="147">
        <f t="shared" si="31"/>
        <v>0.3</v>
      </c>
      <c r="R77" s="147">
        <f t="shared" si="32"/>
        <v>1.75</v>
      </c>
      <c r="S77" s="147">
        <f>IF('Crisis Indicator Data'!I74="x","x",IF('Crisis Indicator Data'!I74=0,0,IF(LOG('Crisis Indicator Data'!I74)&lt;S$4,0,IF(LOG('Crisis Indicator Data'!I74)&gt;S$3,5,ROUND(5-(S$3-LOG('Crisis Indicator Data'!I74))/(S$3-S$4)*5,1)))))</f>
        <v>3.9</v>
      </c>
      <c r="T77" s="165">
        <f>IF('Crisis Indicator Data'!H74="x","x",IF('Crisis Indicator Data'!I74="x","x",'Crisis Indicator Data'!I74/'Crisis Indicator Data'!H74))</f>
        <v>0.18381831085876507</v>
      </c>
      <c r="U77" s="147">
        <f t="shared" si="33"/>
        <v>5</v>
      </c>
      <c r="V77" s="147">
        <f t="shared" si="34"/>
        <v>4.5</v>
      </c>
      <c r="W77" s="147">
        <f>IF('Crisis Indicator Data'!L74="x","x",IF('Crisis Indicator Data'!L74=0,0,IF(LOG('Crisis Indicator Data'!L74)&lt;W$4,0,IF(LOG('Crisis Indicator Data'!L74)&gt;W$3,5,ROUND(5-(W$3-LOG('Crisis Indicator Data'!L74))/(W$3-W$4)*5,1)))))</f>
        <v>3.2</v>
      </c>
      <c r="X77" s="166">
        <f>IF(OR('Crisis Indicator Data'!L74="x",'Crisis Indicator Data'!H74="x"),"x",'Crisis Indicator Data'!L74/'Crisis Indicator Data'!H74)</f>
        <v>6.0681334279630944E-5</v>
      </c>
      <c r="Y77" s="147">
        <f t="shared" si="35"/>
        <v>3</v>
      </c>
      <c r="Z77" s="147">
        <f t="shared" si="36"/>
        <v>3.1</v>
      </c>
      <c r="AA77" s="147">
        <f t="shared" si="37"/>
        <v>3.9</v>
      </c>
      <c r="AB77" s="167">
        <f t="shared" si="38"/>
        <v>3</v>
      </c>
    </row>
    <row r="78" spans="1:28" x14ac:dyDescent="0.35">
      <c r="A78" s="172" t="str">
        <f>'Crisis Indicator Data'!A75</f>
        <v>Mixed migration flows in Morocco</v>
      </c>
      <c r="B78" s="173" t="str">
        <f>'Crisis Indicator Data'!B75</f>
        <v>Displacement</v>
      </c>
      <c r="C78" s="173" t="str">
        <f>'Crisis Indicator Data'!C75</f>
        <v>MAR002</v>
      </c>
      <c r="D78" s="173" t="str">
        <f>'Crisis Indicator Data'!D75</f>
        <v>Morocco</v>
      </c>
      <c r="E78" s="174" t="str">
        <f>'Crisis Indicator Data'!E75</f>
        <v>MAR</v>
      </c>
      <c r="F78" s="168">
        <f>IF('Crisis Indicator Data'!F75="x","x",IF(LOG('Crisis Indicator Data'!F75)&lt;F$4,0,IF(LOG('Crisis Indicator Data'!F75)&gt;F$3,5,ROUND(5-(F$3-LOG('Crisis Indicator Data'!F75))/(F$3-F$4)*5,1))))</f>
        <v>4.4000000000000004</v>
      </c>
      <c r="G78" s="165">
        <f>IF('Crisis Indicator Data'!F75="x","x",IF(LEN(E78)&gt;3,('Crisis Indicator Data'!F75/VLOOKUP('Impact of the crisis'!$C78,'Regional Crises'!$B$1:$R$66,4,FALSE)),'Crisis Indicator Data'!F75/VLOOKUP('Impact of the crisis'!$E78,'Country Indicator Data'!$B$4:$P$300,15,FALSE)))</f>
        <v>1</v>
      </c>
      <c r="H78" s="147">
        <f t="shared" si="26"/>
        <v>5</v>
      </c>
      <c r="I78" s="147">
        <f t="shared" si="27"/>
        <v>4.7</v>
      </c>
      <c r="J78" s="147">
        <f>IF('Crisis Indicator Data'!G75="x","x",IF(LOG('Crisis Indicator Data'!G75)&lt;J$4,0,IF(LOG('Crisis Indicator Data'!G75)&gt;J$3,5,ROUND(5-(J$3-LOG('Crisis Indicator Data'!G75))/(J$3-J$4)*5,1))))</f>
        <v>5</v>
      </c>
      <c r="K78" s="165">
        <f>IF('Crisis Indicator Data'!G75="x","x",IF(LEN(E78)&gt;3,('Crisis Indicator Data'!G75/VLOOKUP('Impact of the crisis'!$C78,'Regional Crises'!$B$1:$R$66,5,FALSE)),'Crisis Indicator Data'!G75/VLOOKUP('Impact of the crisis'!$E78,'Country Indicator Data'!$B$4:$P$300,14,FALSE)))</f>
        <v>1</v>
      </c>
      <c r="L78" s="147">
        <f t="shared" si="28"/>
        <v>5</v>
      </c>
      <c r="M78" s="147">
        <f t="shared" si="29"/>
        <v>5</v>
      </c>
      <c r="N78" s="147">
        <f t="shared" si="30"/>
        <v>4.9000000000000004</v>
      </c>
      <c r="O78" s="147">
        <f>IF('Crisis Indicator Data'!H75="x","x",IF('Crisis Indicator Data'!H75=0,0,IF(LOG('Crisis Indicator Data'!H75)&lt;O$4,0,IF(LOG('Crisis Indicator Data'!H75)&gt;O$3,5,ROUND(5-(O$3-LOG('Crisis Indicator Data'!H75))/(O$3-O$4)*5,1)))))</f>
        <v>0</v>
      </c>
      <c r="P78" s="165">
        <f>IF('Crisis Indicator Data'!H75="x","x",'Crisis Indicator Data'!H75/'Crisis Indicator Data'!G75)</f>
        <v>4.7210638130458732E-4</v>
      </c>
      <c r="Q78" s="147">
        <f t="shared" si="31"/>
        <v>0</v>
      </c>
      <c r="R78" s="147">
        <f t="shared" si="32"/>
        <v>0</v>
      </c>
      <c r="S78" s="147">
        <f>IF('Crisis Indicator Data'!I75="x","x",IF('Crisis Indicator Data'!I75=0,0,IF(LOG('Crisis Indicator Data'!I75)&lt;S$4,0,IF(LOG('Crisis Indicator Data'!I75)&gt;S$3,5,ROUND(5-(S$3-LOG('Crisis Indicator Data'!I75))/(S$3-S$4)*5,1)))))</f>
        <v>1.8</v>
      </c>
      <c r="T78" s="165">
        <f>IF('Crisis Indicator Data'!H75="x","x",IF('Crisis Indicator Data'!I75="x","x",'Crisis Indicator Data'!I75/'Crisis Indicator Data'!H75))</f>
        <v>1</v>
      </c>
      <c r="U78" s="147">
        <f t="shared" si="33"/>
        <v>5</v>
      </c>
      <c r="V78" s="147">
        <f t="shared" si="34"/>
        <v>3.4</v>
      </c>
      <c r="W78" s="147">
        <f>IF('Crisis Indicator Data'!L75="x","x",IF('Crisis Indicator Data'!L75=0,0,IF(LOG('Crisis Indicator Data'!L75)&lt;W$4,0,IF(LOG('Crisis Indicator Data'!L75)&gt;W$3,5,ROUND(5-(W$3-LOG('Crisis Indicator Data'!L75))/(W$3-W$4)*5,1)))))</f>
        <v>3.1</v>
      </c>
      <c r="X78" s="166">
        <f>IF(OR('Crisis Indicator Data'!L75="x",'Crisis Indicator Data'!H75="x"),"x",'Crisis Indicator Data'!L75/'Crisis Indicator Data'!H75)</f>
        <v>8.6666666666666663E-3</v>
      </c>
      <c r="Y78" s="147">
        <f t="shared" si="35"/>
        <v>5</v>
      </c>
      <c r="Z78" s="147">
        <f t="shared" si="36"/>
        <v>4.0999999999999996</v>
      </c>
      <c r="AA78" s="147">
        <f t="shared" si="37"/>
        <v>3.8</v>
      </c>
      <c r="AB78" s="167">
        <f t="shared" si="38"/>
        <v>2.2999999999999998</v>
      </c>
    </row>
    <row r="79" spans="1:28" x14ac:dyDescent="0.35">
      <c r="A79" s="172" t="str">
        <f>'Crisis Indicator Data'!A76</f>
        <v>Al Haouz Earthquake in Morocco</v>
      </c>
      <c r="B79" s="173" t="str">
        <f>'Crisis Indicator Data'!B76</f>
        <v>Earthquake</v>
      </c>
      <c r="C79" s="173" t="str">
        <f>'Crisis Indicator Data'!C76</f>
        <v>MAR003</v>
      </c>
      <c r="D79" s="173" t="str">
        <f>'Crisis Indicator Data'!D76</f>
        <v>Morocco</v>
      </c>
      <c r="E79" s="174" t="str">
        <f>'Crisis Indicator Data'!E76</f>
        <v>MAR</v>
      </c>
      <c r="F79" s="168">
        <f>IF('Crisis Indicator Data'!F76="x","x",IF(LOG('Crisis Indicator Data'!F76)&lt;F$4,0,IF(LOG('Crisis Indicator Data'!F76)&gt;F$3,5,ROUND(5-(F$3-LOG('Crisis Indicator Data'!F76))/(F$3-F$4)*5,1))))</f>
        <v>2.9</v>
      </c>
      <c r="G79" s="165">
        <f>IF('Crisis Indicator Data'!F76="x","x",IF(LEN(E79)&gt;3,('Crisis Indicator Data'!F76/VLOOKUP('Impact of the crisis'!$C79,'Regional Crises'!$B$1:$R$66,4,FALSE)),'Crisis Indicator Data'!F76/VLOOKUP('Impact of the crisis'!$E79,'Country Indicator Data'!$B$4:$P$300,15,FALSE)))</f>
        <v>0.11946224512659646</v>
      </c>
      <c r="H79" s="147">
        <f t="shared" si="26"/>
        <v>0.5</v>
      </c>
      <c r="I79" s="147">
        <f t="shared" si="27"/>
        <v>1.7</v>
      </c>
      <c r="J79" s="147">
        <f>IF('Crisis Indicator Data'!G76="x","x",IF(LOG('Crisis Indicator Data'!G76)&lt;J$4,0,IF(LOG('Crisis Indicator Data'!G76)&gt;J$3,5,ROUND(5-(J$3-LOG('Crisis Indicator Data'!G76))/(J$3-J$4)*5,1))))</f>
        <v>2.7</v>
      </c>
      <c r="K79" s="165">
        <f>IF('Crisis Indicator Data'!G76="x","x",IF(LEN(E79)&gt;3,('Crisis Indicator Data'!G76/VLOOKUP('Impact of the crisis'!$C79,'Regional Crises'!$B$1:$R$66,5,FALSE)),'Crisis Indicator Data'!G76/VLOOKUP('Impact of the crisis'!$E79,'Country Indicator Data'!$B$4:$P$300,14,FALSE)))</f>
        <v>0.17310567314501535</v>
      </c>
      <c r="L79" s="147">
        <f t="shared" si="28"/>
        <v>0.8</v>
      </c>
      <c r="M79" s="147">
        <f t="shared" si="29"/>
        <v>1.75</v>
      </c>
      <c r="N79" s="147">
        <f t="shared" si="30"/>
        <v>1.7</v>
      </c>
      <c r="O79" s="147">
        <f>IF('Crisis Indicator Data'!H76="x","x",IF('Crisis Indicator Data'!H76=0,0,IF(LOG('Crisis Indicator Data'!H76)&lt;O$4,0,IF(LOG('Crisis Indicator Data'!H76)&gt;O$3,5,ROUND(5-(O$3-LOG('Crisis Indicator Data'!H76))/(O$3-O$4)*5,1)))))</f>
        <v>3.2</v>
      </c>
      <c r="P79" s="165">
        <f>IF('Crisis Indicator Data'!H76="x","x",'Crisis Indicator Data'!H76/'Crisis Indicator Data'!G76)</f>
        <v>0.42424242424242425</v>
      </c>
      <c r="Q79" s="147">
        <f t="shared" si="31"/>
        <v>2.1</v>
      </c>
      <c r="R79" s="147">
        <f t="shared" si="32"/>
        <v>2.6500000000000004</v>
      </c>
      <c r="S79" s="147">
        <f>IF('Crisis Indicator Data'!I76="x","x",IF('Crisis Indicator Data'!I76=0,0,IF(LOG('Crisis Indicator Data'!I76)&lt;S$4,0,IF(LOG('Crisis Indicator Data'!I76)&gt;S$3,5,ROUND(5-(S$3-LOG('Crisis Indicator Data'!I76))/(S$3-S$4)*5,1)))))</f>
        <v>3.9</v>
      </c>
      <c r="T79" s="165">
        <f>IF('Crisis Indicator Data'!H76="x","x",IF('Crisis Indicator Data'!I76="x","x",'Crisis Indicator Data'!I76/'Crisis Indicator Data'!H76))</f>
        <v>0.17857142857142858</v>
      </c>
      <c r="U79" s="147">
        <f t="shared" si="33"/>
        <v>5</v>
      </c>
      <c r="V79" s="147">
        <f t="shared" si="34"/>
        <v>4.5</v>
      </c>
      <c r="W79" s="147">
        <f>IF('Crisis Indicator Data'!L76="x","x",IF('Crisis Indicator Data'!L76=0,0,IF(LOG('Crisis Indicator Data'!L76)&lt;W$4,0,IF(LOG('Crisis Indicator Data'!L76)&gt;W$3,5,ROUND(5-(W$3-LOG('Crisis Indicator Data'!L76))/(W$3-W$4)*5,1)))))</f>
        <v>0</v>
      </c>
      <c r="X79" s="166">
        <f>IF(OR('Crisis Indicator Data'!L76="x",'Crisis Indicator Data'!H76="x"),"x",'Crisis Indicator Data'!L76/'Crisis Indicator Data'!H76)</f>
        <v>0</v>
      </c>
      <c r="Y79" s="147">
        <f t="shared" si="35"/>
        <v>0</v>
      </c>
      <c r="Z79" s="147">
        <f t="shared" si="36"/>
        <v>0</v>
      </c>
      <c r="AA79" s="147">
        <f t="shared" si="37"/>
        <v>2.9</v>
      </c>
      <c r="AB79" s="167">
        <f t="shared" si="38"/>
        <v>2.8</v>
      </c>
    </row>
    <row r="80" spans="1:28" x14ac:dyDescent="0.35">
      <c r="A80" s="172" t="str">
        <f>'Crisis Indicator Data'!A77</f>
        <v>DIsplacement from Russia-Ukraine conflict in Moldova</v>
      </c>
      <c r="B80" s="173" t="str">
        <f>'Crisis Indicator Data'!B77</f>
        <v>Displacement,Conflict</v>
      </c>
      <c r="C80" s="173" t="str">
        <f>'Crisis Indicator Data'!C77</f>
        <v>MDA002</v>
      </c>
      <c r="D80" s="173" t="str">
        <f>'Crisis Indicator Data'!D77</f>
        <v>Moldova</v>
      </c>
      <c r="E80" s="174" t="str">
        <f>'Crisis Indicator Data'!E77</f>
        <v>MDA</v>
      </c>
      <c r="F80" s="168">
        <f>IF('Crisis Indicator Data'!F77="x","x",IF(LOG('Crisis Indicator Data'!F77)&lt;F$4,0,IF(LOG('Crisis Indicator Data'!F77)&gt;F$3,5,ROUND(5-(F$3-LOG('Crisis Indicator Data'!F77))/(F$3-F$4)*5,1))))</f>
        <v>2.5</v>
      </c>
      <c r="G80" s="165">
        <f>IF('Crisis Indicator Data'!F77="x","x",IF(LEN(E80)&gt;3,('Crisis Indicator Data'!F77/VLOOKUP('Impact of the crisis'!$C80,'Regional Crises'!$B$1:$R$66,4,FALSE)),'Crisis Indicator Data'!F77/VLOOKUP('Impact of the crisis'!$E80,'Country Indicator Data'!$B$4:$P$300,15,FALSE)))</f>
        <v>1</v>
      </c>
      <c r="H80" s="147">
        <f t="shared" si="26"/>
        <v>5</v>
      </c>
      <c r="I80" s="147">
        <f t="shared" si="27"/>
        <v>3.75</v>
      </c>
      <c r="J80" s="147">
        <f>IF('Crisis Indicator Data'!G77="x","x",IF(LOG('Crisis Indicator Data'!G77)&lt;J$4,0,IF(LOG('Crisis Indicator Data'!G77)&gt;J$3,5,ROUND(5-(J$3-LOG('Crisis Indicator Data'!G77))/(J$3-J$4)*5,1))))</f>
        <v>1.4</v>
      </c>
      <c r="K80" s="165">
        <f>IF('Crisis Indicator Data'!G77="x","x",IF(LEN(E80)&gt;3,('Crisis Indicator Data'!G77/VLOOKUP('Impact of the crisis'!$C80,'Regional Crises'!$B$1:$R$66,5,FALSE)),'Crisis Indicator Data'!G77/VLOOKUP('Impact of the crisis'!$E80,'Country Indicator Data'!$B$4:$P$300,14,FALSE)))</f>
        <v>1</v>
      </c>
      <c r="L80" s="147">
        <f t="shared" si="28"/>
        <v>5</v>
      </c>
      <c r="M80" s="147">
        <f t="shared" si="29"/>
        <v>3.2</v>
      </c>
      <c r="N80" s="147">
        <f t="shared" si="30"/>
        <v>3.5</v>
      </c>
      <c r="O80" s="147">
        <f>IF('Crisis Indicator Data'!H77="x","x",IF('Crisis Indicator Data'!H77=0,0,IF(LOG('Crisis Indicator Data'!H77)&lt;O$4,0,IF(LOG('Crisis Indicator Data'!H77)&gt;O$3,5,ROUND(5-(O$3-LOG('Crisis Indicator Data'!H77))/(O$3-O$4)*5,1)))))</f>
        <v>1</v>
      </c>
      <c r="P80" s="165">
        <f>IF('Crisis Indicator Data'!H77="x","x",'Crisis Indicator Data'!H77/'Crisis Indicator Data'!G77)</f>
        <v>4.7279549718574107E-2</v>
      </c>
      <c r="Q80" s="147">
        <f t="shared" si="31"/>
        <v>0.2</v>
      </c>
      <c r="R80" s="147">
        <f t="shared" si="32"/>
        <v>0.6</v>
      </c>
      <c r="S80" s="147">
        <f>IF('Crisis Indicator Data'!I77="x","x",IF('Crisis Indicator Data'!I77=0,0,IF(LOG('Crisis Indicator Data'!I77)&lt;S$4,0,IF(LOG('Crisis Indicator Data'!I77)&gt;S$3,5,ROUND(5-(S$3-LOG('Crisis Indicator Data'!I77))/(S$3-S$4)*5,1)))))</f>
        <v>3</v>
      </c>
      <c r="T80" s="165">
        <f>IF('Crisis Indicator Data'!H77="x","x",IF('Crisis Indicator Data'!I77="x","x",'Crisis Indicator Data'!I77/'Crisis Indicator Data'!H77))</f>
        <v>1</v>
      </c>
      <c r="U80" s="147">
        <f t="shared" si="33"/>
        <v>5</v>
      </c>
      <c r="V80" s="147">
        <f t="shared" si="34"/>
        <v>4</v>
      </c>
      <c r="W80" s="147">
        <f>IF('Crisis Indicator Data'!L77="x","x",IF('Crisis Indicator Data'!L77=0,0,IF(LOG('Crisis Indicator Data'!L77)&lt;W$4,0,IF(LOG('Crisis Indicator Data'!L77)&gt;W$3,5,ROUND(5-(W$3-LOG('Crisis Indicator Data'!L77))/(W$3-W$4)*5,1)))))</f>
        <v>0</v>
      </c>
      <c r="X80" s="166">
        <f>IF(OR('Crisis Indicator Data'!L77="x",'Crisis Indicator Data'!H77="x"),"x",'Crisis Indicator Data'!L77/'Crisis Indicator Data'!H77)</f>
        <v>0</v>
      </c>
      <c r="Y80" s="147">
        <f t="shared" si="35"/>
        <v>0</v>
      </c>
      <c r="Z80" s="147">
        <f t="shared" si="36"/>
        <v>0</v>
      </c>
      <c r="AA80" s="147">
        <f t="shared" si="37"/>
        <v>2.5</v>
      </c>
      <c r="AB80" s="167">
        <f t="shared" si="38"/>
        <v>1.6</v>
      </c>
    </row>
    <row r="81" spans="1:28" x14ac:dyDescent="0.35">
      <c r="A81" s="172" t="str">
        <f>'Crisis Indicator Data'!A78</f>
        <v>Multiple crisis in Madagascar</v>
      </c>
      <c r="B81" s="173" t="str">
        <f>'Crisis Indicator Data'!B78</f>
        <v>Drought,Cyclone</v>
      </c>
      <c r="C81" s="173" t="str">
        <f>'Crisis Indicator Data'!C78</f>
        <v>MDG001</v>
      </c>
      <c r="D81" s="173" t="str">
        <f>'Crisis Indicator Data'!D78</f>
        <v>Madagascar</v>
      </c>
      <c r="E81" s="174" t="str">
        <f>'Crisis Indicator Data'!E78</f>
        <v>MDG</v>
      </c>
      <c r="F81" s="168">
        <f>IF('Crisis Indicator Data'!F78="x","x",IF(LOG('Crisis Indicator Data'!F78)&lt;F$4,0,IF(LOG('Crisis Indicator Data'!F78)&gt;F$3,5,ROUND(5-(F$3-LOG('Crisis Indicator Data'!F78))/(F$3-F$4)*5,1))))</f>
        <v>4</v>
      </c>
      <c r="G81" s="165">
        <f>IF('Crisis Indicator Data'!F78="x","x",IF(LEN(E81)&gt;3,('Crisis Indicator Data'!F78/VLOOKUP('Impact of the crisis'!$C81,'Regional Crises'!$B$1:$R$66,4,FALSE)),'Crisis Indicator Data'!F78/VLOOKUP('Impact of the crisis'!$E81,'Country Indicator Data'!$B$4:$P$300,15,FALSE)))</f>
        <v>0.409762805087659</v>
      </c>
      <c r="H81" s="147">
        <f t="shared" si="26"/>
        <v>2</v>
      </c>
      <c r="I81" s="147">
        <f t="shared" si="27"/>
        <v>3</v>
      </c>
      <c r="J81" s="147">
        <f>IF('Crisis Indicator Data'!G78="x","x",IF(LOG('Crisis Indicator Data'!G78)&lt;J$4,0,IF(LOG('Crisis Indicator Data'!G78)&gt;J$3,5,ROUND(5-(J$3-LOG('Crisis Indicator Data'!G78))/(J$3-J$4)*5,1))))</f>
        <v>3.9</v>
      </c>
      <c r="K81" s="165">
        <f>IF('Crisis Indicator Data'!G78="x","x",IF(LEN(E81)&gt;3,('Crisis Indicator Data'!G78/VLOOKUP('Impact of the crisis'!$C81,'Regional Crises'!$B$1:$R$66,5,FALSE)),'Crisis Indicator Data'!G78/VLOOKUP('Impact of the crisis'!$E81,'Country Indicator Data'!$B$4:$P$300,14,FALSE)))</f>
        <v>0.47986889881430544</v>
      </c>
      <c r="L81" s="147">
        <f t="shared" si="28"/>
        <v>2.4</v>
      </c>
      <c r="M81" s="147">
        <f t="shared" si="29"/>
        <v>3.15</v>
      </c>
      <c r="N81" s="147">
        <f t="shared" si="30"/>
        <v>3.1</v>
      </c>
      <c r="O81" s="147">
        <f>IF('Crisis Indicator Data'!H78="x","x",IF('Crisis Indicator Data'!H78=0,0,IF(LOG('Crisis Indicator Data'!H78)&lt;O$4,0,IF(LOG('Crisis Indicator Data'!H78)&gt;O$3,5,ROUND(5-(O$3-LOG('Crisis Indicator Data'!H78))/(O$3-O$4)*5,1)))))</f>
        <v>3.9</v>
      </c>
      <c r="P81" s="165">
        <f>IF('Crisis Indicator Data'!H78="x","x",'Crisis Indicator Data'!H78/'Crisis Indicator Data'!G78)</f>
        <v>0.44663184679255391</v>
      </c>
      <c r="Q81" s="147">
        <f t="shared" si="31"/>
        <v>2.2000000000000002</v>
      </c>
      <c r="R81" s="147">
        <f t="shared" si="32"/>
        <v>3.05</v>
      </c>
      <c r="S81" s="147">
        <f>IF('Crisis Indicator Data'!I78="x","x",IF('Crisis Indicator Data'!I78=0,0,IF(LOG('Crisis Indicator Data'!I78)&lt;S$4,0,IF(LOG('Crisis Indicator Data'!I78)&gt;S$3,5,ROUND(5-(S$3-LOG('Crisis Indicator Data'!I78))/(S$3-S$4)*5,1)))))</f>
        <v>2.1</v>
      </c>
      <c r="T81" s="165">
        <f>IF('Crisis Indicator Data'!H78="x","x",IF('Crisis Indicator Data'!I78="x","x",'Crisis Indicator Data'!I78/'Crisis Indicator Data'!H78))</f>
        <v>4.6476761619190406E-3</v>
      </c>
      <c r="U81" s="147">
        <f t="shared" si="33"/>
        <v>0.2</v>
      </c>
      <c r="V81" s="147">
        <f t="shared" si="34"/>
        <v>1.2</v>
      </c>
      <c r="W81" s="147">
        <f>IF('Crisis Indicator Data'!L78="x","x",IF('Crisis Indicator Data'!L78=0,0,IF(LOG('Crisis Indicator Data'!L78)&lt;W$4,0,IF(LOG('Crisis Indicator Data'!L78)&gt;W$3,5,ROUND(5-(W$3-LOG('Crisis Indicator Data'!L78))/(W$3-W$4)*5,1)))))</f>
        <v>1.8</v>
      </c>
      <c r="X81" s="166">
        <f>IF(OR('Crisis Indicator Data'!L78="x",'Crisis Indicator Data'!H78="x"),"x",'Crisis Indicator Data'!L78/'Crisis Indicator Data'!H78)</f>
        <v>2.848575712143928E-6</v>
      </c>
      <c r="Y81" s="147">
        <f t="shared" si="35"/>
        <v>0.1</v>
      </c>
      <c r="Z81" s="147">
        <f t="shared" si="36"/>
        <v>1</v>
      </c>
      <c r="AA81" s="147">
        <f t="shared" si="37"/>
        <v>1.1000000000000001</v>
      </c>
      <c r="AB81" s="167">
        <f t="shared" si="38"/>
        <v>2.2000000000000002</v>
      </c>
    </row>
    <row r="82" spans="1:28" x14ac:dyDescent="0.35">
      <c r="A82" s="172" t="str">
        <f>'Crisis Indicator Data'!A79</f>
        <v>Drought in Madagascar</v>
      </c>
      <c r="B82" s="173" t="str">
        <f>'Crisis Indicator Data'!B79</f>
        <v>Drought</v>
      </c>
      <c r="C82" s="173" t="str">
        <f>'Crisis Indicator Data'!C79</f>
        <v>MDG002</v>
      </c>
      <c r="D82" s="173" t="str">
        <f>'Crisis Indicator Data'!D79</f>
        <v>Madagascar</v>
      </c>
      <c r="E82" s="174" t="str">
        <f>'Crisis Indicator Data'!E79</f>
        <v>MDG</v>
      </c>
      <c r="F82" s="168">
        <f>IF('Crisis Indicator Data'!F79="x","x",IF(LOG('Crisis Indicator Data'!F79)&lt;F$4,0,IF(LOG('Crisis Indicator Data'!F79)&gt;F$3,5,ROUND(5-(F$3-LOG('Crisis Indicator Data'!F79))/(F$3-F$4)*5,1))))</f>
        <v>3.6</v>
      </c>
      <c r="G82" s="165">
        <f>IF('Crisis Indicator Data'!F79="x","x",IF(LEN(E82)&gt;3,('Crisis Indicator Data'!F79/VLOOKUP('Impact of the crisis'!$C82,'Regional Crises'!$B$1:$R$66,4,FALSE)),'Crisis Indicator Data'!F79/VLOOKUP('Impact of the crisis'!$E82,'Country Indicator Data'!$B$4:$P$300,15,FALSE)))</f>
        <v>0.25739429357167409</v>
      </c>
      <c r="H82" s="147">
        <f t="shared" si="26"/>
        <v>1.2</v>
      </c>
      <c r="I82" s="147">
        <f t="shared" si="27"/>
        <v>2.4</v>
      </c>
      <c r="J82" s="147">
        <f>IF('Crisis Indicator Data'!G79="x","x",IF(LOG('Crisis Indicator Data'!G79)&lt;J$4,0,IF(LOG('Crisis Indicator Data'!G79)&gt;J$3,5,ROUND(5-(J$3-LOG('Crisis Indicator Data'!G79))/(J$3-J$4)*5,1))))</f>
        <v>3.4</v>
      </c>
      <c r="K82" s="165">
        <f>IF('Crisis Indicator Data'!G79="x","x",IF(LEN(E82)&gt;3,('Crisis Indicator Data'!G79/VLOOKUP('Impact of the crisis'!$C82,'Regional Crises'!$B$1:$R$66,5,FALSE)),'Crisis Indicator Data'!G79/VLOOKUP('Impact of the crisis'!$E82,'Country Indicator Data'!$B$4:$P$300,14,FALSE)))</f>
        <v>0.33000224928504868</v>
      </c>
      <c r="L82" s="147">
        <f t="shared" si="28"/>
        <v>1.6</v>
      </c>
      <c r="M82" s="147">
        <f t="shared" si="29"/>
        <v>2.5</v>
      </c>
      <c r="N82" s="147">
        <f t="shared" si="30"/>
        <v>2.5</v>
      </c>
      <c r="O82" s="147">
        <f>IF('Crisis Indicator Data'!H79="x","x",IF('Crisis Indicator Data'!H79=0,0,IF(LOG('Crisis Indicator Data'!H79)&lt;O$4,0,IF(LOG('Crisis Indicator Data'!H79)&gt;O$3,5,ROUND(5-(O$3-LOG('Crisis Indicator Data'!H79))/(O$3-O$4)*5,1)))))</f>
        <v>3.8</v>
      </c>
      <c r="P82" s="165">
        <f>IF('Crisis Indicator Data'!H79="x","x",'Crisis Indicator Data'!H79/'Crisis Indicator Data'!G79)</f>
        <v>0.59737098344693285</v>
      </c>
      <c r="Q82" s="147">
        <f t="shared" si="31"/>
        <v>3</v>
      </c>
      <c r="R82" s="147">
        <f t="shared" si="32"/>
        <v>3.4</v>
      </c>
      <c r="S82" s="147">
        <f>IF('Crisis Indicator Data'!I79="x","x",IF('Crisis Indicator Data'!I79=0,0,IF(LOG('Crisis Indicator Data'!I79)&lt;S$4,0,IF(LOG('Crisis Indicator Data'!I79)&gt;S$3,5,ROUND(5-(S$3-LOG('Crisis Indicator Data'!I79))/(S$3-S$4)*5,1)))))</f>
        <v>1.3</v>
      </c>
      <c r="T82" s="165">
        <f>IF('Crisis Indicator Data'!H79="x","x",IF('Crisis Indicator Data'!I79="x","x",'Crisis Indicator Data'!I79/'Crisis Indicator Data'!H79))</f>
        <v>1.3039934800325999E-3</v>
      </c>
      <c r="U82" s="147">
        <f t="shared" si="33"/>
        <v>0</v>
      </c>
      <c r="V82" s="147">
        <f t="shared" si="34"/>
        <v>0.7</v>
      </c>
      <c r="W82" s="147" t="str">
        <f>IF('Crisis Indicator Data'!L79="x","x",IF('Crisis Indicator Data'!L79=0,0,IF(LOG('Crisis Indicator Data'!L79)&lt;W$4,0,IF(LOG('Crisis Indicator Data'!L79)&gt;W$3,5,ROUND(5-(W$3-LOG('Crisis Indicator Data'!L79))/(W$3-W$4)*5,1)))))</f>
        <v>x</v>
      </c>
      <c r="X82" s="166" t="str">
        <f>IF(OR('Crisis Indicator Data'!L79="x",'Crisis Indicator Data'!H79="x"),"x",'Crisis Indicator Data'!L79/'Crisis Indicator Data'!H79)</f>
        <v>x</v>
      </c>
      <c r="Y82" s="147" t="str">
        <f t="shared" si="35"/>
        <v>x</v>
      </c>
      <c r="Z82" s="147" t="str">
        <f t="shared" si="36"/>
        <v>x</v>
      </c>
      <c r="AA82" s="147">
        <f t="shared" si="37"/>
        <v>0.7</v>
      </c>
      <c r="AB82" s="167">
        <f t="shared" si="38"/>
        <v>2.2999999999999998</v>
      </c>
    </row>
    <row r="83" spans="1:28" x14ac:dyDescent="0.35">
      <c r="A83" s="172" t="str">
        <f>'Crisis Indicator Data'!A80</f>
        <v>Cyclone Gamane in Madagascar</v>
      </c>
      <c r="B83" s="173" t="str">
        <f>'Crisis Indicator Data'!B80</f>
        <v>Cyclone,Floods</v>
      </c>
      <c r="C83" s="173" t="str">
        <f>'Crisis Indicator Data'!C80</f>
        <v>MDG009</v>
      </c>
      <c r="D83" s="173" t="str">
        <f>'Crisis Indicator Data'!D80</f>
        <v>Madagascar</v>
      </c>
      <c r="E83" s="174" t="str">
        <f>'Crisis Indicator Data'!E80</f>
        <v>MDG</v>
      </c>
      <c r="F83" s="168">
        <f>IF('Crisis Indicator Data'!F80="x","x",IF(LOG('Crisis Indicator Data'!F80)&lt;F$4,0,IF(LOG('Crisis Indicator Data'!F80)&gt;F$3,5,ROUND(5-(F$3-LOG('Crisis Indicator Data'!F80))/(F$3-F$4)*5,1))))</f>
        <v>3.2</v>
      </c>
      <c r="G83" s="165">
        <f>IF('Crisis Indicator Data'!F80="x","x",IF(LEN(E83)&gt;3,('Crisis Indicator Data'!F80/VLOOKUP('Impact of the crisis'!$C83,'Regional Crises'!$B$1:$R$66,4,FALSE)),'Crisis Indicator Data'!F80/VLOOKUP('Impact of the crisis'!$E83,'Country Indicator Data'!$B$4:$P$300,15,FALSE)))</f>
        <v>0.15236851151598488</v>
      </c>
      <c r="H83" s="147">
        <f t="shared" si="26"/>
        <v>0.7</v>
      </c>
      <c r="I83" s="147">
        <f t="shared" si="27"/>
        <v>1.9500000000000002</v>
      </c>
      <c r="J83" s="147">
        <f>IF('Crisis Indicator Data'!G80="x","x",IF(LOG('Crisis Indicator Data'!G80)&lt;J$4,0,IF(LOG('Crisis Indicator Data'!G80)&gt;J$3,5,ROUND(5-(J$3-LOG('Crisis Indicator Data'!G80))/(J$3-J$4)*5,1))))</f>
        <v>2.2000000000000002</v>
      </c>
      <c r="K83" s="165">
        <f>IF('Crisis Indicator Data'!G80="x","x",IF(LEN(E83)&gt;3,('Crisis Indicator Data'!G80/VLOOKUP('Impact of the crisis'!$C83,'Regional Crises'!$B$1:$R$66,5,FALSE)),'Crisis Indicator Data'!G80/VLOOKUP('Impact of the crisis'!$E83,'Country Indicator Data'!$B$4:$P$300,14,FALSE)))</f>
        <v>0.14989878217280936</v>
      </c>
      <c r="L83" s="147">
        <f t="shared" si="28"/>
        <v>0.7</v>
      </c>
      <c r="M83" s="147">
        <f t="shared" si="29"/>
        <v>1.4500000000000002</v>
      </c>
      <c r="N83" s="147">
        <f t="shared" si="30"/>
        <v>1.7</v>
      </c>
      <c r="O83" s="147">
        <f>IF('Crisis Indicator Data'!H80="x","x",IF('Crisis Indicator Data'!H80=0,0,IF(LOG('Crisis Indicator Data'!H80)&lt;O$4,0,IF(LOG('Crisis Indicator Data'!H80)&gt;O$3,5,ROUND(5-(O$3-LOG('Crisis Indicator Data'!H80))/(O$3-O$4)*5,1)))))</f>
        <v>2</v>
      </c>
      <c r="P83" s="165">
        <f>IF('Crisis Indicator Data'!H80="x","x",'Crisis Indicator Data'!H80/'Crisis Indicator Data'!G80)</f>
        <v>0.11468381564844587</v>
      </c>
      <c r="Q83" s="147">
        <f t="shared" si="31"/>
        <v>0.5</v>
      </c>
      <c r="R83" s="147">
        <f t="shared" si="32"/>
        <v>1.25</v>
      </c>
      <c r="S83" s="147">
        <f>IF('Crisis Indicator Data'!I80="x","x",IF('Crisis Indicator Data'!I80=0,0,IF(LOG('Crisis Indicator Data'!I80)&lt;S$4,0,IF(LOG('Crisis Indicator Data'!I80)&gt;S$3,5,ROUND(5-(S$3-LOG('Crisis Indicator Data'!I80))/(S$3-S$4)*5,1)))))</f>
        <v>1.9</v>
      </c>
      <c r="T83" s="165">
        <f>IF('Crisis Indicator Data'!H80="x","x",IF('Crisis Indicator Data'!I80="x","x",'Crisis Indicator Data'!I80/'Crisis Indicator Data'!H80))</f>
        <v>4.2990654205607479E-2</v>
      </c>
      <c r="U83" s="147">
        <f t="shared" si="33"/>
        <v>1.4</v>
      </c>
      <c r="V83" s="147">
        <f t="shared" si="34"/>
        <v>1.7</v>
      </c>
      <c r="W83" s="147">
        <f>IF('Crisis Indicator Data'!L80="x","x",IF('Crisis Indicator Data'!L80=0,0,IF(LOG('Crisis Indicator Data'!L80)&lt;W$4,0,IF(LOG('Crisis Indicator Data'!L80)&gt;W$3,5,ROUND(5-(W$3-LOG('Crisis Indicator Data'!L80))/(W$3-W$4)*5,1)))))</f>
        <v>1.8</v>
      </c>
      <c r="X83" s="166">
        <f>IF(OR('Crisis Indicator Data'!L80="x",'Crisis Indicator Data'!H80="x"),"x",'Crisis Indicator Data'!L80/'Crisis Indicator Data'!H80)</f>
        <v>3.5514018691588783E-5</v>
      </c>
      <c r="Y83" s="147">
        <f t="shared" si="35"/>
        <v>1.8</v>
      </c>
      <c r="Z83" s="147">
        <f t="shared" si="36"/>
        <v>1.8</v>
      </c>
      <c r="AA83" s="147">
        <f t="shared" si="37"/>
        <v>1.8</v>
      </c>
      <c r="AB83" s="167">
        <f t="shared" si="38"/>
        <v>1.5</v>
      </c>
    </row>
    <row r="84" spans="1:28" x14ac:dyDescent="0.35">
      <c r="A84" s="172" t="str">
        <f>'Crisis Indicator Data'!A81</f>
        <v>Multiple crisis in Mexico</v>
      </c>
      <c r="B84" s="173" t="str">
        <f>'Crisis Indicator Data'!B81</f>
        <v>Violence,Displacement</v>
      </c>
      <c r="C84" s="173" t="str">
        <f>'Crisis Indicator Data'!C81</f>
        <v>MEX001</v>
      </c>
      <c r="D84" s="173" t="str">
        <f>'Crisis Indicator Data'!D81</f>
        <v>Mexico</v>
      </c>
      <c r="E84" s="174" t="str">
        <f>'Crisis Indicator Data'!E81</f>
        <v>MEX</v>
      </c>
      <c r="F84" s="168">
        <f>IF('Crisis Indicator Data'!F81="x","x",IF(LOG('Crisis Indicator Data'!F81)&lt;F$4,0,IF(LOG('Crisis Indicator Data'!F81)&gt;F$3,5,ROUND(5-(F$3-LOG('Crisis Indicator Data'!F81))/(F$3-F$4)*5,1))))</f>
        <v>5</v>
      </c>
      <c r="G84" s="165">
        <f>IF('Crisis Indicator Data'!F81="x","x",IF(LEN(E84)&gt;3,('Crisis Indicator Data'!F81/VLOOKUP('Impact of the crisis'!$C84,'Regional Crises'!$B$1:$R$66,4,FALSE)),'Crisis Indicator Data'!F81/VLOOKUP('Impact of the crisis'!$E84,'Country Indicator Data'!$B$4:$P$300,15,FALSE)))</f>
        <v>1</v>
      </c>
      <c r="H84" s="147">
        <f t="shared" si="26"/>
        <v>5</v>
      </c>
      <c r="I84" s="147">
        <f t="shared" si="27"/>
        <v>5</v>
      </c>
      <c r="J84" s="147">
        <f>IF('Crisis Indicator Data'!G81="x","x",IF(LOG('Crisis Indicator Data'!G81)&lt;J$4,0,IF(LOG('Crisis Indicator Data'!G81)&gt;J$3,5,ROUND(5-(J$3-LOG('Crisis Indicator Data'!G81))/(J$3-J$4)*5,1))))</f>
        <v>5</v>
      </c>
      <c r="K84" s="165">
        <f>IF('Crisis Indicator Data'!G81="x","x",IF(LEN(E84)&gt;3,('Crisis Indicator Data'!G81/VLOOKUP('Impact of the crisis'!$C84,'Regional Crises'!$B$1:$R$66,5,FALSE)),'Crisis Indicator Data'!G81/VLOOKUP('Impact of the crisis'!$E84,'Country Indicator Data'!$B$4:$P$300,14,FALSE)))</f>
        <v>1</v>
      </c>
      <c r="L84" s="147">
        <f t="shared" si="28"/>
        <v>5</v>
      </c>
      <c r="M84" s="147">
        <f t="shared" si="29"/>
        <v>5</v>
      </c>
      <c r="N84" s="147">
        <f t="shared" si="30"/>
        <v>5</v>
      </c>
      <c r="O84" s="147">
        <f>IF('Crisis Indicator Data'!H81="x","x",IF('Crisis Indicator Data'!H81=0,0,IF(LOG('Crisis Indicator Data'!H81)&lt;O$4,0,IF(LOG('Crisis Indicator Data'!H81)&gt;O$3,5,ROUND(5-(O$3-LOG('Crisis Indicator Data'!H81))/(O$3-O$4)*5,1)))))</f>
        <v>2.1</v>
      </c>
      <c r="P84" s="165">
        <f>IF('Crisis Indicator Data'!H81="x","x",'Crisis Indicator Data'!H81/'Crisis Indicator Data'!G81)</f>
        <v>4.8155351988957212E-3</v>
      </c>
      <c r="Q84" s="147">
        <f t="shared" si="31"/>
        <v>0</v>
      </c>
      <c r="R84" s="147">
        <f t="shared" si="32"/>
        <v>1.05</v>
      </c>
      <c r="S84" s="147">
        <f>IF('Crisis Indicator Data'!I81="x","x",IF('Crisis Indicator Data'!I81=0,0,IF(LOG('Crisis Indicator Data'!I81)&lt;S$4,0,IF(LOG('Crisis Indicator Data'!I81)&gt;S$3,5,ROUND(5-(S$3-LOG('Crisis Indicator Data'!I81))/(S$3-S$4)*5,1)))))</f>
        <v>3.9</v>
      </c>
      <c r="T84" s="165">
        <f>IF('Crisis Indicator Data'!H81="x","x",IF('Crisis Indicator Data'!I81="x","x",'Crisis Indicator Data'!I81/'Crisis Indicator Data'!H81))</f>
        <v>0.86482084690553751</v>
      </c>
      <c r="U84" s="147">
        <f t="shared" si="33"/>
        <v>5</v>
      </c>
      <c r="V84" s="147">
        <f t="shared" si="34"/>
        <v>4.5</v>
      </c>
      <c r="W84" s="147">
        <f>IF('Crisis Indicator Data'!L81="x","x",IF('Crisis Indicator Data'!L81=0,0,IF(LOG('Crisis Indicator Data'!L81)&lt;W$4,0,IF(LOG('Crisis Indicator Data'!L81)&gt;W$3,5,ROUND(5-(W$3-LOG('Crisis Indicator Data'!L81))/(W$3-W$4)*5,1)))))</f>
        <v>5</v>
      </c>
      <c r="X84" s="166">
        <f>IF(OR('Crisis Indicator Data'!L81="x",'Crisis Indicator Data'!H81="x"),"x",'Crisis Indicator Data'!L81/'Crisis Indicator Data'!H81)</f>
        <v>6.7931596091205214E-3</v>
      </c>
      <c r="Y84" s="147">
        <f t="shared" si="35"/>
        <v>5</v>
      </c>
      <c r="Z84" s="147">
        <f t="shared" si="36"/>
        <v>5</v>
      </c>
      <c r="AA84" s="147">
        <f t="shared" si="37"/>
        <v>4.8</v>
      </c>
      <c r="AB84" s="167">
        <f t="shared" si="38"/>
        <v>3.5</v>
      </c>
    </row>
    <row r="85" spans="1:28" x14ac:dyDescent="0.35">
      <c r="A85" s="172" t="str">
        <f>'Crisis Indicator Data'!A82</f>
        <v>Criminal Violence in Mexico</v>
      </c>
      <c r="B85" s="173" t="str">
        <f>'Crisis Indicator Data'!B82</f>
        <v>Violence,Displacement</v>
      </c>
      <c r="C85" s="173" t="str">
        <f>'Crisis Indicator Data'!C82</f>
        <v>MEX002</v>
      </c>
      <c r="D85" s="173" t="str">
        <f>'Crisis Indicator Data'!D82</f>
        <v>Mexico</v>
      </c>
      <c r="E85" s="174" t="str">
        <f>'Crisis Indicator Data'!E82</f>
        <v>MEX</v>
      </c>
      <c r="F85" s="168">
        <f>IF('Crisis Indicator Data'!F82="x","x",IF(LOG('Crisis Indicator Data'!F82)&lt;F$4,0,IF(LOG('Crisis Indicator Data'!F82)&gt;F$3,5,ROUND(5-(F$3-LOG('Crisis Indicator Data'!F82))/(F$3-F$4)*5,1))))</f>
        <v>5</v>
      </c>
      <c r="G85" s="165">
        <f>IF('Crisis Indicator Data'!F82="x","x",IF(LEN(E85)&gt;3,('Crisis Indicator Data'!F82/VLOOKUP('Impact of the crisis'!$C85,'Regional Crises'!$B$1:$R$66,4,FALSE)),'Crisis Indicator Data'!F82/VLOOKUP('Impact of the crisis'!$E85,'Country Indicator Data'!$B$4:$P$300,15,FALSE)))</f>
        <v>1</v>
      </c>
      <c r="H85" s="147">
        <f t="shared" si="26"/>
        <v>5</v>
      </c>
      <c r="I85" s="147">
        <f t="shared" si="27"/>
        <v>5</v>
      </c>
      <c r="J85" s="147">
        <f>IF('Crisis Indicator Data'!G82="x","x",IF(LOG('Crisis Indicator Data'!G82)&lt;J$4,0,IF(LOG('Crisis Indicator Data'!G82)&gt;J$3,5,ROUND(5-(J$3-LOG('Crisis Indicator Data'!G82))/(J$3-J$4)*5,1))))</f>
        <v>5</v>
      </c>
      <c r="K85" s="165">
        <f>IF('Crisis Indicator Data'!G82="x","x",IF(LEN(E85)&gt;3,('Crisis Indicator Data'!G82/VLOOKUP('Impact of the crisis'!$C85,'Regional Crises'!$B$1:$R$66,5,FALSE)),'Crisis Indicator Data'!G82/VLOOKUP('Impact of the crisis'!$E85,'Country Indicator Data'!$B$4:$P$300,14,FALSE)))</f>
        <v>1</v>
      </c>
      <c r="L85" s="147">
        <f t="shared" si="28"/>
        <v>5</v>
      </c>
      <c r="M85" s="147">
        <f t="shared" si="29"/>
        <v>5</v>
      </c>
      <c r="N85" s="147">
        <f t="shared" si="30"/>
        <v>5</v>
      </c>
      <c r="O85" s="147">
        <f>IF('Crisis Indicator Data'!H82="x","x",IF('Crisis Indicator Data'!H82=0,0,IF(LOG('Crisis Indicator Data'!H82)&lt;O$4,0,IF(LOG('Crisis Indicator Data'!H82)&gt;O$3,5,ROUND(5-(O$3-LOG('Crisis Indicator Data'!H82))/(O$3-O$4)*5,1)))))</f>
        <v>1.8</v>
      </c>
      <c r="P85" s="165">
        <f>IF('Crisis Indicator Data'!H82="x","x",'Crisis Indicator Data'!H82/'Crisis Indicator Data'!G82)</f>
        <v>3.0273560045175054E-3</v>
      </c>
      <c r="Q85" s="147">
        <f t="shared" si="31"/>
        <v>0</v>
      </c>
      <c r="R85" s="147">
        <f t="shared" si="32"/>
        <v>0.9</v>
      </c>
      <c r="S85" s="147">
        <f>IF('Crisis Indicator Data'!I82="x","x",IF('Crisis Indicator Data'!I82=0,0,IF(LOG('Crisis Indicator Data'!I82)&lt;S$4,0,IF(LOG('Crisis Indicator Data'!I82)&gt;S$3,5,ROUND(5-(S$3-LOG('Crisis Indicator Data'!I82))/(S$3-S$4)*5,1)))))</f>
        <v>3.7</v>
      </c>
      <c r="T85" s="165">
        <f>IF('Crisis Indicator Data'!H82="x","x",IF('Crisis Indicator Data'!I82="x","x",'Crisis Indicator Data'!I82/'Crisis Indicator Data'!H82))</f>
        <v>1.0155440414507773</v>
      </c>
      <c r="U85" s="147">
        <f t="shared" si="33"/>
        <v>5</v>
      </c>
      <c r="V85" s="147">
        <f t="shared" si="34"/>
        <v>4.4000000000000004</v>
      </c>
      <c r="W85" s="147">
        <f>IF('Crisis Indicator Data'!L82="x","x",IF('Crisis Indicator Data'!L82=0,0,IF(LOG('Crisis Indicator Data'!L82)&lt;W$4,0,IF(LOG('Crisis Indicator Data'!L82)&gt;W$3,5,ROUND(5-(W$3-LOG('Crisis Indicator Data'!L82))/(W$3-W$4)*5,1)))))</f>
        <v>5</v>
      </c>
      <c r="X85" s="166">
        <f>IF(OR('Crisis Indicator Data'!L82="x",'Crisis Indicator Data'!H82="x"),"x",'Crisis Indicator Data'!L82/'Crisis Indicator Data'!H82)</f>
        <v>1.0808290155440414E-2</v>
      </c>
      <c r="Y85" s="147">
        <f t="shared" si="35"/>
        <v>5</v>
      </c>
      <c r="Z85" s="147">
        <f t="shared" si="36"/>
        <v>5</v>
      </c>
      <c r="AA85" s="147">
        <f t="shared" si="37"/>
        <v>4.7</v>
      </c>
      <c r="AB85" s="167">
        <f t="shared" si="38"/>
        <v>3.4</v>
      </c>
    </row>
    <row r="86" spans="1:28" x14ac:dyDescent="0.35">
      <c r="A86" s="172" t="str">
        <f>'Crisis Indicator Data'!A83</f>
        <v>Mixed Migration in Mexico</v>
      </c>
      <c r="B86" s="173" t="str">
        <f>'Crisis Indicator Data'!B83</f>
        <v>Displacement</v>
      </c>
      <c r="C86" s="173" t="str">
        <f>'Crisis Indicator Data'!C83</f>
        <v>MEX003</v>
      </c>
      <c r="D86" s="173" t="str">
        <f>'Crisis Indicator Data'!D83</f>
        <v>Mexico</v>
      </c>
      <c r="E86" s="174" t="str">
        <f>'Crisis Indicator Data'!E83</f>
        <v>MEX</v>
      </c>
      <c r="F86" s="168">
        <f>IF('Crisis Indicator Data'!F83="x","x",IF(LOG('Crisis Indicator Data'!F83)&lt;F$4,0,IF(LOG('Crisis Indicator Data'!F83)&gt;F$3,5,ROUND(5-(F$3-LOG('Crisis Indicator Data'!F83))/(F$3-F$4)*5,1))))</f>
        <v>5</v>
      </c>
      <c r="G86" s="165">
        <f>IF('Crisis Indicator Data'!F83="x","x",IF(LEN(E86)&gt;3,('Crisis Indicator Data'!F83/VLOOKUP('Impact of the crisis'!$C86,'Regional Crises'!$B$1:$R$66,4,FALSE)),'Crisis Indicator Data'!F83/VLOOKUP('Impact of the crisis'!$E86,'Country Indicator Data'!$B$4:$P$300,15,FALSE)))</f>
        <v>0.5966979603384861</v>
      </c>
      <c r="H86" s="147">
        <f t="shared" si="26"/>
        <v>2.9</v>
      </c>
      <c r="I86" s="147">
        <f t="shared" si="27"/>
        <v>3.95</v>
      </c>
      <c r="J86" s="147">
        <f>IF('Crisis Indicator Data'!G83="x","x",IF(LOG('Crisis Indicator Data'!G83)&lt;J$4,0,IF(LOG('Crisis Indicator Data'!G83)&gt;J$3,5,ROUND(5-(J$3-LOG('Crisis Indicator Data'!G83))/(J$3-J$4)*5,1))))</f>
        <v>5</v>
      </c>
      <c r="K86" s="165">
        <f>IF('Crisis Indicator Data'!G83="x","x",IF(LEN(E86)&gt;3,('Crisis Indicator Data'!G83/VLOOKUP('Impact of the crisis'!$C86,'Regional Crises'!$B$1:$R$66,5,FALSE)),'Crisis Indicator Data'!G83/VLOOKUP('Impact of the crisis'!$E86,'Country Indicator Data'!$B$4:$P$300,14,FALSE)))</f>
        <v>0.45429947295771111</v>
      </c>
      <c r="L86" s="147">
        <f t="shared" si="28"/>
        <v>2.2000000000000002</v>
      </c>
      <c r="M86" s="147">
        <f t="shared" si="29"/>
        <v>3.6</v>
      </c>
      <c r="N86" s="147">
        <f t="shared" si="30"/>
        <v>3.8</v>
      </c>
      <c r="O86" s="147">
        <f>IF('Crisis Indicator Data'!H83="x","x",IF('Crisis Indicator Data'!H83=0,0,IF(LOG('Crisis Indicator Data'!H83)&lt;O$4,0,IF(LOG('Crisis Indicator Data'!H83)&gt;O$3,5,ROUND(5-(O$3-LOG('Crisis Indicator Data'!H83))/(O$3-O$4)*5,1)))))</f>
        <v>1.4</v>
      </c>
      <c r="P86" s="165">
        <f>IF('Crisis Indicator Data'!H83="x","x",'Crisis Indicator Data'!H83/'Crisis Indicator Data'!G83)</f>
        <v>3.936124298662063E-3</v>
      </c>
      <c r="Q86" s="147">
        <f t="shared" si="31"/>
        <v>0</v>
      </c>
      <c r="R86" s="147">
        <f t="shared" si="32"/>
        <v>0.7</v>
      </c>
      <c r="S86" s="147">
        <f>IF('Crisis Indicator Data'!I83="x","x",IF('Crisis Indicator Data'!I83=0,0,IF(LOG('Crisis Indicator Data'!I83)&lt;S$4,0,IF(LOG('Crisis Indicator Data'!I83)&gt;S$3,5,ROUND(5-(S$3-LOG('Crisis Indicator Data'!I83))/(S$3-S$4)*5,1)))))</f>
        <v>3.1</v>
      </c>
      <c r="T86" s="165">
        <f>IF('Crisis Indicator Data'!H83="x","x",IF('Crisis Indicator Data'!I83="x","x",'Crisis Indicator Data'!I83/'Crisis Indicator Data'!H83))</f>
        <v>0.60964912280701755</v>
      </c>
      <c r="U86" s="147">
        <f t="shared" si="33"/>
        <v>5</v>
      </c>
      <c r="V86" s="147">
        <f t="shared" si="34"/>
        <v>4.0999999999999996</v>
      </c>
      <c r="W86" s="147">
        <f>IF('Crisis Indicator Data'!L83="x","x",IF('Crisis Indicator Data'!L83=0,0,IF(LOG('Crisis Indicator Data'!L83)&lt;W$4,0,IF(LOG('Crisis Indicator Data'!L83)&gt;W$3,5,ROUND(5-(W$3-LOG('Crisis Indicator Data'!L83))/(W$3-W$4)*5,1)))))</f>
        <v>1.4</v>
      </c>
      <c r="X86" s="166">
        <f>IF(OR('Crisis Indicator Data'!L83="x",'Crisis Indicator Data'!H83="x"),"x",'Crisis Indicator Data'!L83/'Crisis Indicator Data'!H83)</f>
        <v>4.3859649122807014E-5</v>
      </c>
      <c r="Y86" s="147">
        <f t="shared" si="35"/>
        <v>2.2000000000000002</v>
      </c>
      <c r="Z86" s="147">
        <f t="shared" si="36"/>
        <v>1.8</v>
      </c>
      <c r="AA86" s="147">
        <f t="shared" si="37"/>
        <v>3.2</v>
      </c>
      <c r="AB86" s="167">
        <f t="shared" si="38"/>
        <v>2.1</v>
      </c>
    </row>
    <row r="87" spans="1:28" x14ac:dyDescent="0.35">
      <c r="A87" s="172" t="str">
        <f>'Crisis Indicator Data'!A84</f>
        <v>Complex crisis in Mali</v>
      </c>
      <c r="B87" s="173" t="str">
        <f>'Crisis Indicator Data'!B84</f>
        <v>Conflict</v>
      </c>
      <c r="C87" s="173" t="str">
        <f>'Crisis Indicator Data'!C84</f>
        <v>MLI001</v>
      </c>
      <c r="D87" s="173" t="str">
        <f>'Crisis Indicator Data'!D84</f>
        <v>Mali</v>
      </c>
      <c r="E87" s="174" t="str">
        <f>'Crisis Indicator Data'!E84</f>
        <v>MLI</v>
      </c>
      <c r="F87" s="168">
        <f>IF('Crisis Indicator Data'!F84="x","x",IF(LOG('Crisis Indicator Data'!F84)&lt;F$4,0,IF(LOG('Crisis Indicator Data'!F84)&gt;F$3,5,ROUND(5-(F$3-LOG('Crisis Indicator Data'!F84))/(F$3-F$4)*5,1))))</f>
        <v>5</v>
      </c>
      <c r="G87" s="165">
        <f>IF('Crisis Indicator Data'!F84="x","x",IF(LEN(E87)&gt;3,('Crisis Indicator Data'!F84/VLOOKUP('Impact of the crisis'!$C87,'Regional Crises'!$B$1:$R$66,4,FALSE)),'Crisis Indicator Data'!F84/VLOOKUP('Impact of the crisis'!$E87,'Country Indicator Data'!$B$4:$P$300,15,FALSE)))</f>
        <v>1.0163908899433696</v>
      </c>
      <c r="H87" s="147">
        <f t="shared" si="26"/>
        <v>5</v>
      </c>
      <c r="I87" s="147">
        <f t="shared" si="27"/>
        <v>5</v>
      </c>
      <c r="J87" s="147">
        <f>IF('Crisis Indicator Data'!G84="x","x",IF(LOG('Crisis Indicator Data'!G84)&lt;J$4,0,IF(LOG('Crisis Indicator Data'!G84)&gt;J$3,5,ROUND(5-(J$3-LOG('Crisis Indicator Data'!G84))/(J$3-J$4)*5,1))))</f>
        <v>4.5</v>
      </c>
      <c r="K87" s="165">
        <f>IF('Crisis Indicator Data'!G84="x","x",IF(LEN(E87)&gt;3,('Crisis Indicator Data'!G84/VLOOKUP('Impact of the crisis'!$C87,'Regional Crises'!$B$1:$R$66,5,FALSE)),'Crisis Indicator Data'!G84/VLOOKUP('Impact of the crisis'!$E87,'Country Indicator Data'!$B$4:$P$300,14,FALSE)))</f>
        <v>0.99119235195184563</v>
      </c>
      <c r="L87" s="147">
        <f t="shared" si="28"/>
        <v>5</v>
      </c>
      <c r="M87" s="147">
        <f t="shared" si="29"/>
        <v>4.75</v>
      </c>
      <c r="N87" s="147">
        <f t="shared" si="30"/>
        <v>4.9000000000000004</v>
      </c>
      <c r="O87" s="147">
        <f>IF('Crisis Indicator Data'!H84="x","x",IF('Crisis Indicator Data'!H84=0,0,IF(LOG('Crisis Indicator Data'!H84)&lt;O$4,0,IF(LOG('Crisis Indicator Data'!H84)&gt;O$3,5,ROUND(5-(O$3-LOG('Crisis Indicator Data'!H84))/(O$3-O$4)*5,1)))))</f>
        <v>3.9</v>
      </c>
      <c r="P87" s="165">
        <f>IF('Crisis Indicator Data'!H84="x","x",'Crisis Indicator Data'!H84/'Crisis Indicator Data'!G84)</f>
        <v>0.31703505246706853</v>
      </c>
      <c r="Q87" s="147">
        <f t="shared" si="31"/>
        <v>1.6</v>
      </c>
      <c r="R87" s="147">
        <f t="shared" si="32"/>
        <v>2.75</v>
      </c>
      <c r="S87" s="147">
        <f>IF('Crisis Indicator Data'!I84="x","x",IF('Crisis Indicator Data'!I84=0,0,IF(LOG('Crisis Indicator Data'!I84)&lt;S$4,0,IF(LOG('Crisis Indicator Data'!I84)&gt;S$3,5,ROUND(5-(S$3-LOG('Crisis Indicator Data'!I84))/(S$3-S$4)*5,1)))))</f>
        <v>4.5999999999999996</v>
      </c>
      <c r="T87" s="165">
        <f>IF('Crisis Indicator Data'!H84="x","x",IF('Crisis Indicator Data'!I84="x","x",'Crisis Indicator Data'!I84/'Crisis Indicator Data'!H84))</f>
        <v>0.23309859154929577</v>
      </c>
      <c r="U87" s="147">
        <f t="shared" si="33"/>
        <v>5</v>
      </c>
      <c r="V87" s="147">
        <f t="shared" si="34"/>
        <v>4.8</v>
      </c>
      <c r="W87" s="147">
        <f>IF('Crisis Indicator Data'!L84="x","x",IF('Crisis Indicator Data'!L84=0,0,IF(LOG('Crisis Indicator Data'!L84)&lt;W$4,0,IF(LOG('Crisis Indicator Data'!L84)&gt;W$3,5,ROUND(5-(W$3-LOG('Crisis Indicator Data'!L84))/(W$3-W$4)*5,1)))))</f>
        <v>4.8</v>
      </c>
      <c r="X87" s="166">
        <f>IF(OR('Crisis Indicator Data'!L84="x",'Crisis Indicator Data'!H84="x"),"x",'Crisis Indicator Data'!L84/'Crisis Indicator Data'!H84)</f>
        <v>3.2380281690140843E-4</v>
      </c>
      <c r="Y87" s="147">
        <f t="shared" si="35"/>
        <v>5</v>
      </c>
      <c r="Z87" s="147">
        <f t="shared" si="36"/>
        <v>4.9000000000000004</v>
      </c>
      <c r="AA87" s="147">
        <f t="shared" si="37"/>
        <v>4.9000000000000004</v>
      </c>
      <c r="AB87" s="167">
        <f t="shared" si="38"/>
        <v>4.0999999999999996</v>
      </c>
    </row>
    <row r="88" spans="1:28" x14ac:dyDescent="0.35">
      <c r="A88" s="172" t="str">
        <f>'Crisis Indicator Data'!A85</f>
        <v>Multiple crises in Myanmar</v>
      </c>
      <c r="B88" s="173" t="str">
        <f>'Crisis Indicator Data'!B85</f>
        <v>Socio-political,Conflict,Violence</v>
      </c>
      <c r="C88" s="173" t="str">
        <f>'Crisis Indicator Data'!C85</f>
        <v>MMR001</v>
      </c>
      <c r="D88" s="173" t="str">
        <f>'Crisis Indicator Data'!D85</f>
        <v>Myanmar</v>
      </c>
      <c r="E88" s="174" t="str">
        <f>'Crisis Indicator Data'!E85</f>
        <v>MMR</v>
      </c>
      <c r="F88" s="168">
        <f>IF('Crisis Indicator Data'!F85="x","x",IF(LOG('Crisis Indicator Data'!F85)&lt;F$4,0,IF(LOG('Crisis Indicator Data'!F85)&gt;F$3,5,ROUND(5-(F$3-LOG('Crisis Indicator Data'!F85))/(F$3-F$4)*5,1))))</f>
        <v>4.7</v>
      </c>
      <c r="G88" s="165">
        <f>IF('Crisis Indicator Data'!F85="x","x",IF(LEN(E88)&gt;3,('Crisis Indicator Data'!F85/VLOOKUP('Impact of the crisis'!$C88,'Regional Crises'!$B$1:$R$66,4,FALSE)),'Crisis Indicator Data'!F85/VLOOKUP('Impact of the crisis'!$E88,'Country Indicator Data'!$B$4:$P$300,15,FALSE)))</f>
        <v>1.0366295371320882</v>
      </c>
      <c r="H88" s="147">
        <f t="shared" si="26"/>
        <v>5</v>
      </c>
      <c r="I88" s="147">
        <f t="shared" si="27"/>
        <v>4.8499999999999996</v>
      </c>
      <c r="J88" s="147">
        <f>IF('Crisis Indicator Data'!G85="x","x",IF(LOG('Crisis Indicator Data'!G85)&lt;J$4,0,IF(LOG('Crisis Indicator Data'!G85)&gt;J$3,5,ROUND(5-(J$3-LOG('Crisis Indicator Data'!G85))/(J$3-J$4)*5,1))))</f>
        <v>5</v>
      </c>
      <c r="K88" s="165">
        <f>IF('Crisis Indicator Data'!G85="x","x",IF(LEN(E88)&gt;3,('Crisis Indicator Data'!G85/VLOOKUP('Impact of the crisis'!$C88,'Regional Crises'!$B$1:$R$66,5,FALSE)),'Crisis Indicator Data'!G85/VLOOKUP('Impact of the crisis'!$E88,'Country Indicator Data'!$B$4:$P$300,14,FALSE)))</f>
        <v>1</v>
      </c>
      <c r="L88" s="147">
        <f t="shared" si="28"/>
        <v>5</v>
      </c>
      <c r="M88" s="147">
        <f t="shared" si="29"/>
        <v>5</v>
      </c>
      <c r="N88" s="147">
        <f t="shared" si="30"/>
        <v>4.9000000000000004</v>
      </c>
      <c r="O88" s="147">
        <f>IF('Crisis Indicator Data'!H85="x","x",IF('Crisis Indicator Data'!H85=0,0,IF(LOG('Crisis Indicator Data'!H85)&lt;O$4,0,IF(LOG('Crisis Indicator Data'!H85)&gt;O$3,5,ROUND(5-(O$3-LOG('Crisis Indicator Data'!H85))/(O$3-O$4)*5,1)))))</f>
        <v>5</v>
      </c>
      <c r="P88" s="165">
        <f>IF('Crisis Indicator Data'!H85="x","x",'Crisis Indicator Data'!H85/'Crisis Indicator Data'!G85)</f>
        <v>1</v>
      </c>
      <c r="Q88" s="147">
        <f t="shared" si="31"/>
        <v>5</v>
      </c>
      <c r="R88" s="147">
        <f t="shared" si="32"/>
        <v>5</v>
      </c>
      <c r="S88" s="147">
        <f>IF('Crisis Indicator Data'!I85="x","x",IF('Crisis Indicator Data'!I85=0,0,IF(LOG('Crisis Indicator Data'!I85)&lt;S$4,0,IF(LOG('Crisis Indicator Data'!I85)&gt;S$3,5,ROUND(5-(S$3-LOG('Crisis Indicator Data'!I85))/(S$3-S$4)*5,1)))))</f>
        <v>5</v>
      </c>
      <c r="T88" s="165">
        <f>IF('Crisis Indicator Data'!H85="x","x",IF('Crisis Indicator Data'!I85="x","x",'Crisis Indicator Data'!I85/'Crisis Indicator Data'!H85))</f>
        <v>8.6651179413867047E-2</v>
      </c>
      <c r="U88" s="147">
        <f t="shared" si="33"/>
        <v>2.9</v>
      </c>
      <c r="V88" s="147">
        <f t="shared" si="34"/>
        <v>4</v>
      </c>
      <c r="W88" s="147">
        <f>IF('Crisis Indicator Data'!L85="x","x",IF('Crisis Indicator Data'!L85=0,0,IF(LOG('Crisis Indicator Data'!L85)&lt;W$4,0,IF(LOG('Crisis Indicator Data'!L85)&gt;W$3,5,ROUND(5-(W$3-LOG('Crisis Indicator Data'!L85))/(W$3-W$4)*5,1)))))</f>
        <v>5</v>
      </c>
      <c r="X88" s="166">
        <f>IF(OR('Crisis Indicator Data'!L85="x",'Crisis Indicator Data'!H85="x"),"x",'Crisis Indicator Data'!L85/'Crisis Indicator Data'!H85)</f>
        <v>1.5534310221586848E-4</v>
      </c>
      <c r="Y88" s="147">
        <f t="shared" si="35"/>
        <v>5</v>
      </c>
      <c r="Z88" s="147">
        <f t="shared" si="36"/>
        <v>5</v>
      </c>
      <c r="AA88" s="147">
        <f t="shared" si="37"/>
        <v>4.5999999999999996</v>
      </c>
      <c r="AB88" s="167">
        <f t="shared" si="38"/>
        <v>4.8</v>
      </c>
    </row>
    <row r="89" spans="1:28" x14ac:dyDescent="0.35">
      <c r="A89" s="172" t="str">
        <f>'Crisis Indicator Data'!A86</f>
        <v>Rakhine Conflict</v>
      </c>
      <c r="B89" s="173" t="str">
        <f>'Crisis Indicator Data'!B86</f>
        <v>Conflict</v>
      </c>
      <c r="C89" s="173" t="str">
        <f>'Crisis Indicator Data'!C86</f>
        <v>MMR002</v>
      </c>
      <c r="D89" s="173" t="str">
        <f>'Crisis Indicator Data'!D86</f>
        <v>Myanmar</v>
      </c>
      <c r="E89" s="174" t="str">
        <f>'Crisis Indicator Data'!E86</f>
        <v>MMR</v>
      </c>
      <c r="F89" s="168">
        <f>IF('Crisis Indicator Data'!F86="x","x",IF(LOG('Crisis Indicator Data'!F86)&lt;F$4,0,IF(LOG('Crisis Indicator Data'!F86)&gt;F$3,5,ROUND(5-(F$3-LOG('Crisis Indicator Data'!F86))/(F$3-F$4)*5,1))))</f>
        <v>2.6</v>
      </c>
      <c r="G89" s="165">
        <f>IF('Crisis Indicator Data'!F86="x","x",IF(LEN(E89)&gt;3,('Crisis Indicator Data'!F86/VLOOKUP('Impact of the crisis'!$C89,'Regional Crises'!$B$1:$R$66,4,FALSE)),'Crisis Indicator Data'!F86/VLOOKUP('Impact of the crisis'!$E89,'Country Indicator Data'!$B$4:$P$300,15,FALSE)))</f>
        <v>5.6350069713637825E-2</v>
      </c>
      <c r="H89" s="147">
        <f t="shared" si="26"/>
        <v>0.2</v>
      </c>
      <c r="I89" s="147">
        <f t="shared" si="27"/>
        <v>1.4000000000000001</v>
      </c>
      <c r="J89" s="147">
        <f>IF('Crisis Indicator Data'!G86="x","x",IF(LOG('Crisis Indicator Data'!G86)&lt;J$4,0,IF(LOG('Crisis Indicator Data'!G86)&gt;J$3,5,ROUND(5-(J$3-LOG('Crisis Indicator Data'!G86))/(J$3-J$4)*5,1))))</f>
        <v>1.8</v>
      </c>
      <c r="K89" s="165">
        <f>IF('Crisis Indicator Data'!G86="x","x",IF(LEN(E89)&gt;3,('Crisis Indicator Data'!G86/VLOOKUP('Impact of the crisis'!$C89,'Regional Crises'!$B$1:$R$66,5,FALSE)),'Crisis Indicator Data'!G86/VLOOKUP('Impact of the crisis'!$E89,'Country Indicator Data'!$B$4:$P$300,14,FALSE)))</f>
        <v>6.2044317369549677E-2</v>
      </c>
      <c r="L89" s="147">
        <f t="shared" si="28"/>
        <v>0.3</v>
      </c>
      <c r="M89" s="147">
        <f t="shared" si="29"/>
        <v>1.05</v>
      </c>
      <c r="N89" s="147">
        <f t="shared" si="30"/>
        <v>1.2</v>
      </c>
      <c r="O89" s="147">
        <f>IF('Crisis Indicator Data'!H86="x","x",IF('Crisis Indicator Data'!H86=0,0,IF(LOG('Crisis Indicator Data'!H86)&lt;O$4,0,IF(LOG('Crisis Indicator Data'!H86)&gt;O$3,5,ROUND(5-(O$3-LOG('Crisis Indicator Data'!H86))/(O$3-O$4)*5,1)))))</f>
        <v>3.4</v>
      </c>
      <c r="P89" s="165">
        <f>IF('Crisis Indicator Data'!H86="x","x",'Crisis Indicator Data'!H86/'Crisis Indicator Data'!G86)</f>
        <v>1</v>
      </c>
      <c r="Q89" s="147">
        <f t="shared" si="31"/>
        <v>5</v>
      </c>
      <c r="R89" s="147">
        <f t="shared" si="32"/>
        <v>4.2</v>
      </c>
      <c r="S89" s="147">
        <f>IF('Crisis Indicator Data'!I86="x","x",IF('Crisis Indicator Data'!I86=0,0,IF(LOG('Crisis Indicator Data'!I86)&lt;S$4,0,IF(LOG('Crisis Indicator Data'!I86)&gt;S$3,5,ROUND(5-(S$3-LOG('Crisis Indicator Data'!I86))/(S$3-S$4)*5,1)))))</f>
        <v>4.5</v>
      </c>
      <c r="T89" s="165">
        <f>IF('Crisis Indicator Data'!H86="x","x",IF('Crisis Indicator Data'!I86="x","x",'Crisis Indicator Data'!I86/'Crisis Indicator Data'!H86))</f>
        <v>0.38421658986175117</v>
      </c>
      <c r="U89" s="147">
        <f t="shared" si="33"/>
        <v>5</v>
      </c>
      <c r="V89" s="147">
        <f t="shared" si="34"/>
        <v>4.8</v>
      </c>
      <c r="W89" s="147">
        <f>IF('Crisis Indicator Data'!L86="x","x",IF('Crisis Indicator Data'!L86=0,0,IF(LOG('Crisis Indicator Data'!L86)&lt;W$4,0,IF(LOG('Crisis Indicator Data'!L86)&gt;W$3,5,ROUND(5-(W$3-LOG('Crisis Indicator Data'!L86))/(W$3-W$4)*5,1)))))</f>
        <v>4.9000000000000004</v>
      </c>
      <c r="X89" s="166">
        <f>IF(OR('Crisis Indicator Data'!L86="x",'Crisis Indicator Data'!H86="x"),"x",'Crisis Indicator Data'!L86/'Crisis Indicator Data'!H86)</f>
        <v>7.3531105990783411E-4</v>
      </c>
      <c r="Y89" s="147">
        <f t="shared" si="35"/>
        <v>5</v>
      </c>
      <c r="Z89" s="147">
        <f t="shared" si="36"/>
        <v>5</v>
      </c>
      <c r="AA89" s="147">
        <f t="shared" si="37"/>
        <v>4.9000000000000004</v>
      </c>
      <c r="AB89" s="167">
        <f t="shared" si="38"/>
        <v>4.5999999999999996</v>
      </c>
    </row>
    <row r="90" spans="1:28" x14ac:dyDescent="0.35">
      <c r="A90" s="172" t="str">
        <f>'Crisis Indicator Data'!A87</f>
        <v>Kachin and Shan Conflict</v>
      </c>
      <c r="B90" s="173" t="str">
        <f>'Crisis Indicator Data'!B87</f>
        <v>Conflict</v>
      </c>
      <c r="C90" s="173" t="str">
        <f>'Crisis Indicator Data'!C87</f>
        <v>MMR003</v>
      </c>
      <c r="D90" s="173" t="str">
        <f>'Crisis Indicator Data'!D87</f>
        <v>Myanmar</v>
      </c>
      <c r="E90" s="174" t="str">
        <f>'Crisis Indicator Data'!E87</f>
        <v>MMR</v>
      </c>
      <c r="F90" s="168">
        <f>IF('Crisis Indicator Data'!F87="x","x",IF(LOG('Crisis Indicator Data'!F87)&lt;F$4,0,IF(LOG('Crisis Indicator Data'!F87)&gt;F$3,5,ROUND(5-(F$3-LOG('Crisis Indicator Data'!F87))/(F$3-F$4)*5,1))))</f>
        <v>3.6</v>
      </c>
      <c r="G90" s="165">
        <f>IF('Crisis Indicator Data'!F87="x","x",IF(LEN(E90)&gt;3,('Crisis Indicator Data'!F87/VLOOKUP('Impact of the crisis'!$C90,'Regional Crises'!$B$1:$R$66,4,FALSE)),'Crisis Indicator Data'!F87/VLOOKUP('Impact of the crisis'!$E90,'Country Indicator Data'!$B$4:$P$300,15,FALSE)))</f>
        <v>0.22921384466882191</v>
      </c>
      <c r="H90" s="147">
        <f t="shared" si="26"/>
        <v>1.1000000000000001</v>
      </c>
      <c r="I90" s="147">
        <f t="shared" si="27"/>
        <v>2.35</v>
      </c>
      <c r="J90" s="147">
        <f>IF('Crisis Indicator Data'!G87="x","x",IF(LOG('Crisis Indicator Data'!G87)&lt;J$4,0,IF(LOG('Crisis Indicator Data'!G87)&gt;J$3,5,ROUND(5-(J$3-LOG('Crisis Indicator Data'!G87))/(J$3-J$4)*5,1))))</f>
        <v>2.2999999999999998</v>
      </c>
      <c r="K90" s="165">
        <f>IF('Crisis Indicator Data'!G87="x","x",IF(LEN(E90)&gt;3,('Crisis Indicator Data'!G87/VLOOKUP('Impact of the crisis'!$C90,'Regional Crises'!$B$1:$R$66,5,FALSE)),'Crisis Indicator Data'!G87/VLOOKUP('Impact of the crisis'!$E90,'Country Indicator Data'!$B$4:$P$300,14,FALSE)))</f>
        <v>8.7080057183702639E-2</v>
      </c>
      <c r="L90" s="147">
        <f t="shared" si="28"/>
        <v>0.4</v>
      </c>
      <c r="M90" s="147">
        <f t="shared" si="29"/>
        <v>1.3499999999999999</v>
      </c>
      <c r="N90" s="147">
        <f t="shared" si="30"/>
        <v>1.9</v>
      </c>
      <c r="O90" s="147">
        <f>IF('Crisis Indicator Data'!H87="x","x",IF('Crisis Indicator Data'!H87=0,0,IF(LOG('Crisis Indicator Data'!H87)&lt;O$4,0,IF(LOG('Crisis Indicator Data'!H87)&gt;O$3,5,ROUND(5-(O$3-LOG('Crisis Indicator Data'!H87))/(O$3-O$4)*5,1)))))</f>
        <v>3.6</v>
      </c>
      <c r="P90" s="165">
        <f>IF('Crisis Indicator Data'!H87="x","x",'Crisis Indicator Data'!H87/'Crisis Indicator Data'!G87)</f>
        <v>1</v>
      </c>
      <c r="Q90" s="147">
        <f t="shared" si="31"/>
        <v>5</v>
      </c>
      <c r="R90" s="147">
        <f t="shared" si="32"/>
        <v>4.3</v>
      </c>
      <c r="S90" s="147">
        <f>IF('Crisis Indicator Data'!I87="x","x",IF('Crisis Indicator Data'!I87=0,0,IF(LOG('Crisis Indicator Data'!I87)&lt;S$4,0,IF(LOG('Crisis Indicator Data'!I87)&gt;S$3,5,ROUND(5-(S$3-LOG('Crisis Indicator Data'!I87))/(S$3-S$4)*5,1)))))</f>
        <v>3.2</v>
      </c>
      <c r="T90" s="165">
        <f>IF('Crisis Indicator Data'!H87="x","x",IF('Crisis Indicator Data'!I87="x","x",'Crisis Indicator Data'!I87/'Crisis Indicator Data'!H87))</f>
        <v>3.303919556741227E-2</v>
      </c>
      <c r="U90" s="147">
        <f t="shared" si="33"/>
        <v>1.1000000000000001</v>
      </c>
      <c r="V90" s="147">
        <f t="shared" si="34"/>
        <v>2.2000000000000002</v>
      </c>
      <c r="W90" s="147">
        <f>IF('Crisis Indicator Data'!L87="x","x",IF('Crisis Indicator Data'!L87=0,0,IF(LOG('Crisis Indicator Data'!L87)&lt;W$4,0,IF(LOG('Crisis Indicator Data'!L87)&gt;W$3,5,ROUND(5-(W$3-LOG('Crisis Indicator Data'!L87))/(W$3-W$4)*5,1)))))</f>
        <v>4.3</v>
      </c>
      <c r="X90" s="166">
        <f>IF(OR('Crisis Indicator Data'!L87="x",'Crisis Indicator Data'!H87="x"),"x",'Crisis Indicator Data'!L87/'Crisis Indicator Data'!H87)</f>
        <v>1.9864559819413093E-4</v>
      </c>
      <c r="Y90" s="147">
        <f t="shared" si="35"/>
        <v>5</v>
      </c>
      <c r="Z90" s="147">
        <f t="shared" si="36"/>
        <v>4.7</v>
      </c>
      <c r="AA90" s="147">
        <f t="shared" si="37"/>
        <v>3.7</v>
      </c>
      <c r="AB90" s="167">
        <f t="shared" si="38"/>
        <v>4</v>
      </c>
    </row>
    <row r="91" spans="1:28" x14ac:dyDescent="0.35">
      <c r="A91" s="172" t="str">
        <f>'Crisis Indicator Data'!A88</f>
        <v>Post-coup conflict in Myanmar</v>
      </c>
      <c r="B91" s="173" t="str">
        <f>'Crisis Indicator Data'!B88</f>
        <v>Violence,Socio-political,Conflict</v>
      </c>
      <c r="C91" s="173" t="str">
        <f>'Crisis Indicator Data'!C88</f>
        <v>MMR004</v>
      </c>
      <c r="D91" s="173" t="str">
        <f>'Crisis Indicator Data'!D88</f>
        <v>Myanmar</v>
      </c>
      <c r="E91" s="174" t="str">
        <f>'Crisis Indicator Data'!E88</f>
        <v>MMR</v>
      </c>
      <c r="F91" s="168">
        <f>IF('Crisis Indicator Data'!F88="x","x",IF(LOG('Crisis Indicator Data'!F88)&lt;F$4,0,IF(LOG('Crisis Indicator Data'!F88)&gt;F$3,5,ROUND(5-(F$3-LOG('Crisis Indicator Data'!F88))/(F$3-F$4)*5,1))))</f>
        <v>4.7</v>
      </c>
      <c r="G91" s="165">
        <f>IF('Crisis Indicator Data'!F88="x","x",IF(LEN(E91)&gt;3,('Crisis Indicator Data'!F88/VLOOKUP('Impact of the crisis'!$C91,'Regional Crises'!$B$1:$R$66,4,FALSE)),'Crisis Indicator Data'!F88/VLOOKUP('Impact of the crisis'!$E91,'Country Indicator Data'!$B$4:$P$300,15,FALSE)))</f>
        <v>1.0366295371320882</v>
      </c>
      <c r="H91" s="147">
        <f t="shared" si="26"/>
        <v>5</v>
      </c>
      <c r="I91" s="147">
        <f t="shared" si="27"/>
        <v>4.8499999999999996</v>
      </c>
      <c r="J91" s="147">
        <f>IF('Crisis Indicator Data'!G88="x","x",IF(LOG('Crisis Indicator Data'!G88)&lt;J$4,0,IF(LOG('Crisis Indicator Data'!G88)&gt;J$3,5,ROUND(5-(J$3-LOG('Crisis Indicator Data'!G88))/(J$3-J$4)*5,1))))</f>
        <v>5</v>
      </c>
      <c r="K91" s="165">
        <f>IF('Crisis Indicator Data'!G88="x","x",IF(LEN(E91)&gt;3,('Crisis Indicator Data'!G88/VLOOKUP('Impact of the crisis'!$C91,'Regional Crises'!$B$1:$R$66,5,FALSE)),'Crisis Indicator Data'!G88/VLOOKUP('Impact of the crisis'!$E91,'Country Indicator Data'!$B$4:$P$300,14,FALSE)))</f>
        <v>1</v>
      </c>
      <c r="L91" s="147">
        <f t="shared" si="28"/>
        <v>5</v>
      </c>
      <c r="M91" s="147">
        <f t="shared" si="29"/>
        <v>5</v>
      </c>
      <c r="N91" s="147">
        <f t="shared" si="30"/>
        <v>4.9000000000000004</v>
      </c>
      <c r="O91" s="147">
        <f>IF('Crisis Indicator Data'!H88="x","x",IF('Crisis Indicator Data'!H88=0,0,IF(LOG('Crisis Indicator Data'!H88)&lt;O$4,0,IF(LOG('Crisis Indicator Data'!H88)&gt;O$3,5,ROUND(5-(O$3-LOG('Crisis Indicator Data'!H88))/(O$3-O$4)*5,1)))))</f>
        <v>5</v>
      </c>
      <c r="P91" s="165">
        <f>IF('Crisis Indicator Data'!H88="x","x",'Crisis Indicator Data'!H88/'Crisis Indicator Data'!G88)</f>
        <v>1</v>
      </c>
      <c r="Q91" s="147">
        <f t="shared" si="31"/>
        <v>5</v>
      </c>
      <c r="R91" s="147">
        <f t="shared" si="32"/>
        <v>5</v>
      </c>
      <c r="S91" s="147">
        <f>IF('Crisis Indicator Data'!I88="x","x",IF('Crisis Indicator Data'!I88=0,0,IF(LOG('Crisis Indicator Data'!I88)&lt;S$4,0,IF(LOG('Crisis Indicator Data'!I88)&gt;S$3,5,ROUND(5-(S$3-LOG('Crisis Indicator Data'!I88))/(S$3-S$4)*5,1)))))</f>
        <v>5</v>
      </c>
      <c r="T91" s="165">
        <f>IF('Crisis Indicator Data'!H88="x","x",IF('Crisis Indicator Data'!I88="x","x",'Crisis Indicator Data'!I88/'Crisis Indicator Data'!H88))</f>
        <v>5.7952108649035022E-2</v>
      </c>
      <c r="U91" s="147">
        <f t="shared" si="33"/>
        <v>1.9</v>
      </c>
      <c r="V91" s="147">
        <f t="shared" si="34"/>
        <v>3.5</v>
      </c>
      <c r="W91" s="147">
        <f>IF('Crisis Indicator Data'!L88="x","x",IF('Crisis Indicator Data'!L88=0,0,IF(LOG('Crisis Indicator Data'!L88)&lt;W$4,0,IF(LOG('Crisis Indicator Data'!L88)&gt;W$3,5,ROUND(5-(W$3-LOG('Crisis Indicator Data'!L88))/(W$3-W$4)*5,1)))))</f>
        <v>5</v>
      </c>
      <c r="X91" s="166">
        <f>IF(OR('Crisis Indicator Data'!L88="x",'Crisis Indicator Data'!H88="x"),"x",'Crisis Indicator Data'!L88/'Crisis Indicator Data'!H88)</f>
        <v>9.2387419585418163E-5</v>
      </c>
      <c r="Y91" s="147">
        <f t="shared" si="35"/>
        <v>4.5999999999999996</v>
      </c>
      <c r="Z91" s="147">
        <f t="shared" si="36"/>
        <v>4.8</v>
      </c>
      <c r="AA91" s="147">
        <f t="shared" si="37"/>
        <v>4.3</v>
      </c>
      <c r="AB91" s="167">
        <f t="shared" si="38"/>
        <v>4.7</v>
      </c>
    </row>
    <row r="92" spans="1:28" x14ac:dyDescent="0.35">
      <c r="A92" s="172" t="str">
        <f>'Crisis Indicator Data'!A89</f>
        <v>2024 Monsoon Floods</v>
      </c>
      <c r="B92" s="173" t="str">
        <f>'Crisis Indicator Data'!B89</f>
        <v>Floods</v>
      </c>
      <c r="C92" s="173" t="str">
        <f>'Crisis Indicator Data'!C89</f>
        <v>MMR006</v>
      </c>
      <c r="D92" s="173" t="str">
        <f>'Crisis Indicator Data'!D89</f>
        <v>Myanmar</v>
      </c>
      <c r="E92" s="174" t="str">
        <f>'Crisis Indicator Data'!E89</f>
        <v>MMR</v>
      </c>
      <c r="F92" s="168">
        <f>IF('Crisis Indicator Data'!F89="x","x",IF(LOG('Crisis Indicator Data'!F89)&lt;F$4,0,IF(LOG('Crisis Indicator Data'!F89)&gt;F$3,5,ROUND(5-(F$3-LOG('Crisis Indicator Data'!F89))/(F$3-F$4)*5,1))))</f>
        <v>4.7</v>
      </c>
      <c r="G92" s="165">
        <f>IF('Crisis Indicator Data'!F89="x","x",IF(LEN(E92)&gt;3,('Crisis Indicator Data'!F89/VLOOKUP('Impact of the crisis'!$C92,'Regional Crises'!$B$1:$R$66,4,FALSE)),'Crisis Indicator Data'!F89/VLOOKUP('Impact of the crisis'!$E92,'Country Indicator Data'!$B$4:$P$300,15,FALSE)))</f>
        <v>1.0366295371320882</v>
      </c>
      <c r="H92" s="147">
        <f t="shared" si="26"/>
        <v>5</v>
      </c>
      <c r="I92" s="147">
        <f t="shared" si="27"/>
        <v>4.8499999999999996</v>
      </c>
      <c r="J92" s="147">
        <f>IF('Crisis Indicator Data'!G89="x","x",IF(LOG('Crisis Indicator Data'!G89)&lt;J$4,0,IF(LOG('Crisis Indicator Data'!G89)&gt;J$3,5,ROUND(5-(J$3-LOG('Crisis Indicator Data'!G89))/(J$3-J$4)*5,1))))</f>
        <v>5</v>
      </c>
      <c r="K92" s="165">
        <f>IF('Crisis Indicator Data'!G89="x","x",IF(LEN(E92)&gt;3,('Crisis Indicator Data'!G89/VLOOKUP('Impact of the crisis'!$C92,'Regional Crises'!$B$1:$R$66,5,FALSE)),'Crisis Indicator Data'!G89/VLOOKUP('Impact of the crisis'!$E92,'Country Indicator Data'!$B$4:$P$300,14,FALSE)))</f>
        <v>0.84660471765546819</v>
      </c>
      <c r="L92" s="147">
        <f t="shared" si="28"/>
        <v>4.2</v>
      </c>
      <c r="M92" s="147">
        <f t="shared" si="29"/>
        <v>4.5999999999999996</v>
      </c>
      <c r="N92" s="147">
        <f t="shared" si="30"/>
        <v>4.7</v>
      </c>
      <c r="O92" s="147">
        <f>IF('Crisis Indicator Data'!H89="x","x",IF('Crisis Indicator Data'!H89=0,0,IF(LOG('Crisis Indicator Data'!H89)&lt;O$4,0,IF(LOG('Crisis Indicator Data'!H89)&gt;O$3,5,ROUND(5-(O$3-LOG('Crisis Indicator Data'!H89))/(O$3-O$4)*5,1)))))</f>
        <v>1.8</v>
      </c>
      <c r="P92" s="165">
        <f>IF('Crisis Indicator Data'!H89="x","x",'Crisis Indicator Data'!H89/'Crisis Indicator Data'!G89)</f>
        <v>8.2953394123606895E-3</v>
      </c>
      <c r="Q92" s="147">
        <f t="shared" si="31"/>
        <v>0</v>
      </c>
      <c r="R92" s="147">
        <f t="shared" si="32"/>
        <v>0.9</v>
      </c>
      <c r="S92" s="147">
        <f>IF('Crisis Indicator Data'!I89="x","x",IF('Crisis Indicator Data'!I89=0,0,IF(LOG('Crisis Indicator Data'!I89)&lt;S$4,0,IF(LOG('Crisis Indicator Data'!I89)&gt;S$3,5,ROUND(5-(S$3-LOG('Crisis Indicator Data'!I89))/(S$3-S$4)*5,1)))))</f>
        <v>2.9</v>
      </c>
      <c r="T92" s="165">
        <f>IF('Crisis Indicator Data'!H89="x","x",IF('Crisis Indicator Data'!I89="x","x",'Crisis Indicator Data'!I89/'Crisis Indicator Data'!H89))</f>
        <v>0.27989821882951654</v>
      </c>
      <c r="U92" s="147">
        <f t="shared" si="33"/>
        <v>5</v>
      </c>
      <c r="V92" s="147">
        <f t="shared" si="34"/>
        <v>4</v>
      </c>
      <c r="W92" s="147">
        <f>IF('Crisis Indicator Data'!L89="x","x",IF('Crisis Indicator Data'!L89=0,0,IF(LOG('Crisis Indicator Data'!L89)&lt;W$4,0,IF(LOG('Crisis Indicator Data'!L89)&gt;W$3,5,ROUND(5-(W$3-LOG('Crisis Indicator Data'!L89))/(W$3-W$4)*5,1)))))</f>
        <v>0.4</v>
      </c>
      <c r="X92" s="166">
        <f>IF(OR('Crisis Indicator Data'!L89="x",'Crisis Indicator Data'!H89="x"),"x",'Crisis Indicator Data'!L89/'Crisis Indicator Data'!H89)</f>
        <v>5.0890585241730277E-6</v>
      </c>
      <c r="Y92" s="147">
        <f t="shared" si="35"/>
        <v>0.3</v>
      </c>
      <c r="Z92" s="147">
        <f t="shared" si="36"/>
        <v>0.4</v>
      </c>
      <c r="AA92" s="147">
        <f t="shared" si="37"/>
        <v>2.6</v>
      </c>
      <c r="AB92" s="167">
        <f t="shared" si="38"/>
        <v>1.8</v>
      </c>
    </row>
    <row r="93" spans="1:28" x14ac:dyDescent="0.35">
      <c r="A93" s="172" t="str">
        <f>'Crisis Indicator Data'!A90</f>
        <v>Multiple Crises in Mozambique</v>
      </c>
      <c r="B93" s="173" t="str">
        <f>'Crisis Indicator Data'!B90</f>
        <v>Conflict,Displacement,Cyclone</v>
      </c>
      <c r="C93" s="173" t="str">
        <f>'Crisis Indicator Data'!C90</f>
        <v>MOZ001</v>
      </c>
      <c r="D93" s="173" t="str">
        <f>'Crisis Indicator Data'!D90</f>
        <v>Mozambique</v>
      </c>
      <c r="E93" s="174" t="str">
        <f>'Crisis Indicator Data'!E90</f>
        <v>MOZ</v>
      </c>
      <c r="F93" s="168">
        <f>IF('Crisis Indicator Data'!F90="x","x",IF(LOG('Crisis Indicator Data'!F90)&lt;F$4,0,IF(LOG('Crisis Indicator Data'!F90)&gt;F$3,5,ROUND(5-(F$3-LOG('Crisis Indicator Data'!F90))/(F$3-F$4)*5,1))))</f>
        <v>4.8</v>
      </c>
      <c r="G93" s="165">
        <f>IF('Crisis Indicator Data'!F90="x","x",IF(LEN(E93)&gt;3,('Crisis Indicator Data'!F90/VLOOKUP('Impact of the crisis'!$C93,'Regional Crises'!$B$1:$R$66,4,FALSE)),'Crisis Indicator Data'!F90/VLOOKUP('Impact of the crisis'!$E93,'Country Indicator Data'!$B$4:$P$300,15,FALSE)))</f>
        <v>1</v>
      </c>
      <c r="H93" s="147">
        <f t="shared" si="26"/>
        <v>5</v>
      </c>
      <c r="I93" s="147">
        <f t="shared" si="27"/>
        <v>4.9000000000000004</v>
      </c>
      <c r="J93" s="147">
        <f>IF('Crisis Indicator Data'!G90="x","x",IF(LOG('Crisis Indicator Data'!G90)&lt;J$4,0,IF(LOG('Crisis Indicator Data'!G90)&gt;J$3,5,ROUND(5-(J$3-LOG('Crisis Indicator Data'!G90))/(J$3-J$4)*5,1))))</f>
        <v>5</v>
      </c>
      <c r="K93" s="165">
        <f>IF('Crisis Indicator Data'!G90="x","x",IF(LEN(E93)&gt;3,('Crisis Indicator Data'!G90/VLOOKUP('Impact of the crisis'!$C93,'Regional Crises'!$B$1:$R$66,5,FALSE)),'Crisis Indicator Data'!G90/VLOOKUP('Impact of the crisis'!$E93,'Country Indicator Data'!$B$4:$P$300,14,FALSE)))</f>
        <v>1</v>
      </c>
      <c r="L93" s="147">
        <f t="shared" si="28"/>
        <v>5</v>
      </c>
      <c r="M93" s="147">
        <f t="shared" si="29"/>
        <v>5</v>
      </c>
      <c r="N93" s="147">
        <f t="shared" si="30"/>
        <v>5</v>
      </c>
      <c r="O93" s="147">
        <f>IF('Crisis Indicator Data'!H90="x","x",IF('Crisis Indicator Data'!H90=0,0,IF(LOG('Crisis Indicator Data'!H90)&lt;O$4,0,IF(LOG('Crisis Indicator Data'!H90)&gt;O$3,5,ROUND(5-(O$3-LOG('Crisis Indicator Data'!H90))/(O$3-O$4)*5,1)))))</f>
        <v>5</v>
      </c>
      <c r="P93" s="165">
        <f>IF('Crisis Indicator Data'!H90="x","x",'Crisis Indicator Data'!H90/'Crisis Indicator Data'!G90)</f>
        <v>1</v>
      </c>
      <c r="Q93" s="147">
        <f t="shared" si="31"/>
        <v>5</v>
      </c>
      <c r="R93" s="147">
        <f t="shared" si="32"/>
        <v>5</v>
      </c>
      <c r="S93" s="147">
        <f>IF('Crisis Indicator Data'!I90="x","x",IF('Crisis Indicator Data'!I90=0,0,IF(LOG('Crisis Indicator Data'!I90)&lt;S$4,0,IF(LOG('Crisis Indicator Data'!I90)&gt;S$3,5,ROUND(5-(S$3-LOG('Crisis Indicator Data'!I90))/(S$3-S$4)*5,1)))))</f>
        <v>4.5</v>
      </c>
      <c r="T93" s="165">
        <f>IF('Crisis Indicator Data'!H90="x","x",IF('Crisis Indicator Data'!I90="x","x",'Crisis Indicator Data'!I90/'Crisis Indicator Data'!H90))</f>
        <v>3.840540308502418E-2</v>
      </c>
      <c r="U93" s="147">
        <f t="shared" si="33"/>
        <v>1.3</v>
      </c>
      <c r="V93" s="147">
        <f t="shared" si="34"/>
        <v>2.9</v>
      </c>
      <c r="W93" s="147">
        <f>IF('Crisis Indicator Data'!L90="x","x",IF('Crisis Indicator Data'!L90=0,0,IF(LOG('Crisis Indicator Data'!L90)&lt;W$4,0,IF(LOG('Crisis Indicator Data'!L90)&gt;W$3,5,ROUND(5-(W$3-LOG('Crisis Indicator Data'!L90))/(W$3-W$4)*5,1)))))</f>
        <v>3.7</v>
      </c>
      <c r="X93" s="166">
        <f>IF(OR('Crisis Indicator Data'!L90="x",'Crisis Indicator Data'!H90="x"),"x",'Crisis Indicator Data'!L90/'Crisis Indicator Data'!H90)</f>
        <v>1.0502818876455943E-5</v>
      </c>
      <c r="Y93" s="147">
        <f t="shared" si="35"/>
        <v>0.5</v>
      </c>
      <c r="Z93" s="147">
        <f t="shared" si="36"/>
        <v>2.1</v>
      </c>
      <c r="AA93" s="147">
        <f t="shared" si="37"/>
        <v>2.5</v>
      </c>
      <c r="AB93" s="167">
        <f t="shared" si="38"/>
        <v>4.0999999999999996</v>
      </c>
    </row>
    <row r="94" spans="1:28" x14ac:dyDescent="0.35">
      <c r="A94" s="172" t="str">
        <f>'Crisis Indicator Data'!A91</f>
        <v>Cabo Delgado Islamist Insurgency</v>
      </c>
      <c r="B94" s="173" t="str">
        <f>'Crisis Indicator Data'!B91</f>
        <v>Conflict,Displacement</v>
      </c>
      <c r="C94" s="173" t="str">
        <f>'Crisis Indicator Data'!C91</f>
        <v>MOZ004</v>
      </c>
      <c r="D94" s="173" t="str">
        <f>'Crisis Indicator Data'!D91</f>
        <v>Mozambique</v>
      </c>
      <c r="E94" s="174" t="str">
        <f>'Crisis Indicator Data'!E91</f>
        <v>MOZ</v>
      </c>
      <c r="F94" s="168">
        <f>IF('Crisis Indicator Data'!F91="x","x",IF(LOG('Crisis Indicator Data'!F91)&lt;F$4,0,IF(LOG('Crisis Indicator Data'!F91)&gt;F$3,5,ROUND(5-(F$3-LOG('Crisis Indicator Data'!F91))/(F$3-F$4)*5,1))))</f>
        <v>4.0999999999999996</v>
      </c>
      <c r="G94" s="165">
        <f>IF('Crisis Indicator Data'!F91="x","x",IF(LEN(E94)&gt;3,('Crisis Indicator Data'!F91/VLOOKUP('Impact of the crisis'!$C94,'Regional Crises'!$B$1:$R$66,4,FALSE)),'Crisis Indicator Data'!F91/VLOOKUP('Impact of the crisis'!$E94,'Country Indicator Data'!$B$4:$P$300,15,FALSE)))</f>
        <v>0.35684401943080951</v>
      </c>
      <c r="H94" s="147">
        <f t="shared" si="26"/>
        <v>1.7</v>
      </c>
      <c r="I94" s="147">
        <f t="shared" si="27"/>
        <v>2.9</v>
      </c>
      <c r="J94" s="147">
        <f>IF('Crisis Indicator Data'!G91="x","x",IF(LOG('Crisis Indicator Data'!G91)&lt;J$4,0,IF(LOG('Crisis Indicator Data'!G91)&gt;J$3,5,ROUND(5-(J$3-LOG('Crisis Indicator Data'!G91))/(J$3-J$4)*5,1))))</f>
        <v>3.5</v>
      </c>
      <c r="K94" s="165">
        <f>IF('Crisis Indicator Data'!G91="x","x",IF(LEN(E94)&gt;3,('Crisis Indicator Data'!G91/VLOOKUP('Impact of the crisis'!$C94,'Regional Crises'!$B$1:$R$66,5,FALSE)),'Crisis Indicator Data'!G91/VLOOKUP('Impact of the crisis'!$E94,'Country Indicator Data'!$B$4:$P$300,14,FALSE)))</f>
        <v>0.3315113184328764</v>
      </c>
      <c r="L94" s="147">
        <f t="shared" si="28"/>
        <v>1.6</v>
      </c>
      <c r="M94" s="147">
        <f t="shared" si="29"/>
        <v>2.5499999999999998</v>
      </c>
      <c r="N94" s="147">
        <f t="shared" si="30"/>
        <v>2.7</v>
      </c>
      <c r="O94" s="147">
        <f>IF('Crisis Indicator Data'!H91="x","x",IF('Crisis Indicator Data'!H91=0,0,IF(LOG('Crisis Indicator Data'!H91)&lt;O$4,0,IF(LOG('Crisis Indicator Data'!H91)&gt;O$3,5,ROUND(5-(O$3-LOG('Crisis Indicator Data'!H91))/(O$3-O$4)*5,1)))))</f>
        <v>4.3</v>
      </c>
      <c r="P94" s="165">
        <f>IF('Crisis Indicator Data'!H91="x","x",'Crisis Indicator Data'!H91/'Crisis Indicator Data'!G91)</f>
        <v>1</v>
      </c>
      <c r="Q94" s="147">
        <f t="shared" si="31"/>
        <v>5</v>
      </c>
      <c r="R94" s="147">
        <f t="shared" si="32"/>
        <v>4.6500000000000004</v>
      </c>
      <c r="S94" s="147">
        <f>IF('Crisis Indicator Data'!I91="x","x",IF('Crisis Indicator Data'!I91=0,0,IF(LOG('Crisis Indicator Data'!I91)&lt;S$4,0,IF(LOG('Crisis Indicator Data'!I91)&gt;S$3,5,ROUND(5-(S$3-LOG('Crisis Indicator Data'!I91))/(S$3-S$4)*5,1)))))</f>
        <v>4</v>
      </c>
      <c r="T94" s="165">
        <f>IF('Crisis Indicator Data'!H91="x","x",IF('Crisis Indicator Data'!I91="x","x",'Crisis Indicator Data'!I91/'Crisis Indicator Data'!H91))</f>
        <v>5.0328038674033147E-2</v>
      </c>
      <c r="U94" s="147">
        <f t="shared" si="33"/>
        <v>1.7</v>
      </c>
      <c r="V94" s="147">
        <f t="shared" si="34"/>
        <v>2.9</v>
      </c>
      <c r="W94" s="147">
        <f>IF('Crisis Indicator Data'!L91="x","x",IF('Crisis Indicator Data'!L91=0,0,IF(LOG('Crisis Indicator Data'!L91)&lt;W$4,0,IF(LOG('Crisis Indicator Data'!L91)&gt;W$3,5,ROUND(5-(W$3-LOG('Crisis Indicator Data'!L91))/(W$3-W$4)*5,1)))))</f>
        <v>3.3</v>
      </c>
      <c r="X94" s="166">
        <f>IF(OR('Crisis Indicator Data'!L91="x",'Crisis Indicator Data'!H91="x"),"x",'Crisis Indicator Data'!L91/'Crisis Indicator Data'!H91)</f>
        <v>1.9078038674033149E-5</v>
      </c>
      <c r="Y94" s="147">
        <f t="shared" si="35"/>
        <v>1</v>
      </c>
      <c r="Z94" s="147">
        <f t="shared" si="36"/>
        <v>2.2000000000000002</v>
      </c>
      <c r="AA94" s="147">
        <f t="shared" si="37"/>
        <v>2.6</v>
      </c>
      <c r="AB94" s="167">
        <f t="shared" si="38"/>
        <v>3.8</v>
      </c>
    </row>
    <row r="95" spans="1:28" x14ac:dyDescent="0.35">
      <c r="A95" s="172" t="str">
        <f>'Crisis Indicator Data'!A92</f>
        <v>2024 Rainy and Cyclone season</v>
      </c>
      <c r="B95" s="173" t="str">
        <f>'Crisis Indicator Data'!B92</f>
        <v>Floods,Displacement,Cyclone</v>
      </c>
      <c r="C95" s="173" t="str">
        <f>'Crisis Indicator Data'!C92</f>
        <v>MOZ011</v>
      </c>
      <c r="D95" s="173" t="str">
        <f>'Crisis Indicator Data'!D92</f>
        <v>Mozambique</v>
      </c>
      <c r="E95" s="174" t="str">
        <f>'Crisis Indicator Data'!E92</f>
        <v>MOZ</v>
      </c>
      <c r="F95" s="168">
        <f>IF('Crisis Indicator Data'!F92="x","x",IF(LOG('Crisis Indicator Data'!F92)&lt;F$4,0,IF(LOG('Crisis Indicator Data'!F92)&gt;F$3,5,ROUND(5-(F$3-LOG('Crisis Indicator Data'!F92))/(F$3-F$4)*5,1))))</f>
        <v>4.8</v>
      </c>
      <c r="G95" s="165">
        <f>IF('Crisis Indicator Data'!F92="x","x",IF(LEN(E95)&gt;3,('Crisis Indicator Data'!F92/VLOOKUP('Impact of the crisis'!$C95,'Regional Crises'!$B$1:$R$66,4,FALSE)),'Crisis Indicator Data'!F92/VLOOKUP('Impact of the crisis'!$E95,'Country Indicator Data'!$B$4:$P$300,15,FALSE)))</f>
        <v>1</v>
      </c>
      <c r="H95" s="147">
        <f t="shared" si="26"/>
        <v>5</v>
      </c>
      <c r="I95" s="147">
        <f t="shared" si="27"/>
        <v>4.9000000000000004</v>
      </c>
      <c r="J95" s="147">
        <f>IF('Crisis Indicator Data'!G92="x","x",IF(LOG('Crisis Indicator Data'!G92)&lt;J$4,0,IF(LOG('Crisis Indicator Data'!G92)&gt;J$3,5,ROUND(5-(J$3-LOG('Crisis Indicator Data'!G92))/(J$3-J$4)*5,1))))</f>
        <v>5</v>
      </c>
      <c r="K95" s="165">
        <f>IF('Crisis Indicator Data'!G92="x","x",IF(LEN(E95)&gt;3,('Crisis Indicator Data'!G92/VLOOKUP('Impact of the crisis'!$C95,'Regional Crises'!$B$1:$R$66,5,FALSE)),'Crisis Indicator Data'!G92/VLOOKUP('Impact of the crisis'!$E95,'Country Indicator Data'!$B$4:$P$300,14,FALSE)))</f>
        <v>1</v>
      </c>
      <c r="L95" s="147">
        <f t="shared" si="28"/>
        <v>5</v>
      </c>
      <c r="M95" s="147">
        <f t="shared" si="29"/>
        <v>5</v>
      </c>
      <c r="N95" s="147">
        <f t="shared" si="30"/>
        <v>5</v>
      </c>
      <c r="O95" s="147">
        <f>IF('Crisis Indicator Data'!H92="x","x",IF('Crisis Indicator Data'!H92=0,0,IF(LOG('Crisis Indicator Data'!H92)&lt;O$4,0,IF(LOG('Crisis Indicator Data'!H92)&gt;O$3,5,ROUND(5-(O$3-LOG('Crisis Indicator Data'!H92))/(O$3-O$4)*5,1)))))</f>
        <v>5</v>
      </c>
      <c r="P95" s="165">
        <f>IF('Crisis Indicator Data'!H92="x","x",'Crisis Indicator Data'!H92/'Crisis Indicator Data'!G92)</f>
        <v>1</v>
      </c>
      <c r="Q95" s="147">
        <f t="shared" si="31"/>
        <v>5</v>
      </c>
      <c r="R95" s="147">
        <f t="shared" si="32"/>
        <v>5</v>
      </c>
      <c r="S95" s="147">
        <f>IF('Crisis Indicator Data'!I92="x","x",IF('Crisis Indicator Data'!I92=0,0,IF(LOG('Crisis Indicator Data'!I92)&lt;S$4,0,IF(LOG('Crisis Indicator Data'!I92)&gt;S$3,5,ROUND(5-(S$3-LOG('Crisis Indicator Data'!I92))/(S$3-S$4)*5,1)))))</f>
        <v>3</v>
      </c>
      <c r="T95" s="165">
        <f>IF('Crisis Indicator Data'!H92="x","x",IF('Crisis Indicator Data'!I92="x","x",'Crisis Indicator Data'!I92/'Crisis Indicator Data'!H92))</f>
        <v>3.6058724207995879E-3</v>
      </c>
      <c r="U95" s="147">
        <f t="shared" si="33"/>
        <v>0.1</v>
      </c>
      <c r="V95" s="147">
        <f t="shared" si="34"/>
        <v>1.6</v>
      </c>
      <c r="W95" s="147">
        <f>IF('Crisis Indicator Data'!L92="x","x",IF('Crisis Indicator Data'!L92=0,0,IF(LOG('Crisis Indicator Data'!L92)&lt;W$4,0,IF(LOG('Crisis Indicator Data'!L92)&gt;W$3,5,ROUND(5-(W$3-LOG('Crisis Indicator Data'!L92))/(W$3-W$4)*5,1)))))</f>
        <v>3.1</v>
      </c>
      <c r="X95" s="166">
        <f>IF(OR('Crisis Indicator Data'!L92="x",'Crisis Indicator Data'!H92="x"),"x",'Crisis Indicator Data'!L92/'Crisis Indicator Data'!H92)</f>
        <v>4.1782331225138082E-6</v>
      </c>
      <c r="Y95" s="147">
        <f t="shared" si="35"/>
        <v>0.2</v>
      </c>
      <c r="Z95" s="147">
        <f t="shared" si="36"/>
        <v>1.7</v>
      </c>
      <c r="AA95" s="147">
        <f t="shared" si="37"/>
        <v>1.7</v>
      </c>
      <c r="AB95" s="167">
        <f t="shared" si="38"/>
        <v>3.9</v>
      </c>
    </row>
    <row r="96" spans="1:28" x14ac:dyDescent="0.35">
      <c r="A96" s="172" t="str">
        <f>'Crisis Indicator Data'!A93</f>
        <v>Drought in Mozambique</v>
      </c>
      <c r="B96" s="173" t="str">
        <f>'Crisis Indicator Data'!B93</f>
        <v>Drought</v>
      </c>
      <c r="C96" s="173" t="str">
        <f>'Crisis Indicator Data'!C93</f>
        <v>MOZ012</v>
      </c>
      <c r="D96" s="173" t="str">
        <f>'Crisis Indicator Data'!D93</f>
        <v>Mozambique</v>
      </c>
      <c r="E96" s="174" t="str">
        <f>'Crisis Indicator Data'!E93</f>
        <v>MOZ</v>
      </c>
      <c r="F96" s="168">
        <f>IF('Crisis Indicator Data'!F93="x","x",IF(LOG('Crisis Indicator Data'!F93)&lt;F$4,0,IF(LOG('Crisis Indicator Data'!F93)&gt;F$3,5,ROUND(5-(F$3-LOG('Crisis Indicator Data'!F93))/(F$3-F$4)*5,1))))</f>
        <v>4.5</v>
      </c>
      <c r="G96" s="165">
        <f>IF('Crisis Indicator Data'!F93="x","x",IF(LEN(E96)&gt;3,('Crisis Indicator Data'!F93/VLOOKUP('Impact of the crisis'!$C96,'Regional Crises'!$B$1:$R$66,4,FALSE)),'Crisis Indicator Data'!F93/VLOOKUP('Impact of the crisis'!$E96,'Country Indicator Data'!$B$4:$P$300,15,FALSE)))</f>
        <v>0.60783547394389481</v>
      </c>
      <c r="H96" s="147">
        <f t="shared" si="26"/>
        <v>3</v>
      </c>
      <c r="I96" s="147">
        <f t="shared" si="27"/>
        <v>3.75</v>
      </c>
      <c r="J96" s="147">
        <f>IF('Crisis Indicator Data'!G93="x","x",IF(LOG('Crisis Indicator Data'!G93)&lt;J$4,0,IF(LOG('Crisis Indicator Data'!G93)&gt;J$3,5,ROUND(5-(J$3-LOG('Crisis Indicator Data'!G93))/(J$3-J$4)*5,1))))</f>
        <v>4.2</v>
      </c>
      <c r="K96" s="165">
        <f>IF('Crisis Indicator Data'!G93="x","x",IF(LEN(E96)&gt;3,('Crisis Indicator Data'!G93/VLOOKUP('Impact of the crisis'!$C96,'Regional Crises'!$B$1:$R$66,5,FALSE)),'Crisis Indicator Data'!G93/VLOOKUP('Impact of the crisis'!$E96,'Country Indicator Data'!$B$4:$P$300,14,FALSE)))</f>
        <v>0.51380820192885557</v>
      </c>
      <c r="L96" s="147">
        <f t="shared" si="28"/>
        <v>2.5</v>
      </c>
      <c r="M96" s="147">
        <f t="shared" si="29"/>
        <v>3.35</v>
      </c>
      <c r="N96" s="147">
        <f t="shared" si="30"/>
        <v>3.6</v>
      </c>
      <c r="O96" s="147">
        <f>IF('Crisis Indicator Data'!H93="x","x",IF('Crisis Indicator Data'!H93=0,0,IF(LOG('Crisis Indicator Data'!H93)&lt;O$4,0,IF(LOG('Crisis Indicator Data'!H93)&gt;O$3,5,ROUND(5-(O$3-LOG('Crisis Indicator Data'!H93))/(O$3-O$4)*5,1)))))</f>
        <v>4.5999999999999996</v>
      </c>
      <c r="P96" s="165">
        <f>IF('Crisis Indicator Data'!H93="x","x",'Crisis Indicator Data'!H93/'Crisis Indicator Data'!G93)</f>
        <v>1</v>
      </c>
      <c r="Q96" s="147">
        <f t="shared" si="31"/>
        <v>5</v>
      </c>
      <c r="R96" s="147">
        <f t="shared" si="32"/>
        <v>4.8</v>
      </c>
      <c r="S96" s="147">
        <f>IF('Crisis Indicator Data'!I93="x","x",IF('Crisis Indicator Data'!I93=0,0,IF(LOG('Crisis Indicator Data'!I93)&lt;S$4,0,IF(LOG('Crisis Indicator Data'!I93)&gt;S$3,5,ROUND(5-(S$3-LOG('Crisis Indicator Data'!I93))/(S$3-S$4)*5,1)))))</f>
        <v>0</v>
      </c>
      <c r="T96" s="165">
        <f>IF('Crisis Indicator Data'!H93="x","x",IF('Crisis Indicator Data'!I93="x","x",'Crisis Indicator Data'!I93/'Crisis Indicator Data'!H93))</f>
        <v>0</v>
      </c>
      <c r="U96" s="147">
        <f t="shared" si="33"/>
        <v>0</v>
      </c>
      <c r="V96" s="147">
        <f t="shared" si="34"/>
        <v>0</v>
      </c>
      <c r="W96" s="147" t="str">
        <f>IF('Crisis Indicator Data'!L93="x","x",IF('Crisis Indicator Data'!L93=0,0,IF(LOG('Crisis Indicator Data'!L93)&lt;W$4,0,IF(LOG('Crisis Indicator Data'!L93)&gt;W$3,5,ROUND(5-(W$3-LOG('Crisis Indicator Data'!L93))/(W$3-W$4)*5,1)))))</f>
        <v>x</v>
      </c>
      <c r="X96" s="166" t="str">
        <f>IF(OR('Crisis Indicator Data'!L93="x",'Crisis Indicator Data'!H93="x"),"x",'Crisis Indicator Data'!L93/'Crisis Indicator Data'!H93)</f>
        <v>x</v>
      </c>
      <c r="Y96" s="147" t="str">
        <f t="shared" si="35"/>
        <v>x</v>
      </c>
      <c r="Z96" s="147" t="str">
        <f t="shared" si="36"/>
        <v>x</v>
      </c>
      <c r="AA96" s="147">
        <f t="shared" si="37"/>
        <v>0</v>
      </c>
      <c r="AB96" s="167">
        <f t="shared" si="38"/>
        <v>3.2</v>
      </c>
    </row>
    <row r="97" spans="1:28" x14ac:dyDescent="0.35">
      <c r="A97" s="172" t="str">
        <f>'Crisis Indicator Data'!A94</f>
        <v>Refugees from Mali in Mauritania</v>
      </c>
      <c r="B97" s="173" t="str">
        <f>'Crisis Indicator Data'!B94</f>
        <v>Displacement</v>
      </c>
      <c r="C97" s="173" t="str">
        <f>'Crisis Indicator Data'!C94</f>
        <v>MRT002</v>
      </c>
      <c r="D97" s="173" t="str">
        <f>'Crisis Indicator Data'!D94</f>
        <v>Mauritania</v>
      </c>
      <c r="E97" s="174" t="str">
        <f>'Crisis Indicator Data'!E94</f>
        <v>MRT</v>
      </c>
      <c r="F97" s="168">
        <f>IF('Crisis Indicator Data'!F94="x","x",IF(LOG('Crisis Indicator Data'!F94)&lt;F$4,0,IF(LOG('Crisis Indicator Data'!F94)&gt;F$3,5,ROUND(5-(F$3-LOG('Crisis Indicator Data'!F94))/(F$3-F$4)*5,1))))</f>
        <v>3.9</v>
      </c>
      <c r="G97" s="165">
        <f>IF('Crisis Indicator Data'!F94="x","x",IF(LEN(E97)&gt;3,('Crisis Indicator Data'!F94/VLOOKUP('Impact of the crisis'!$C97,'Regional Crises'!$B$1:$R$66,4,FALSE)),'Crisis Indicator Data'!F94/VLOOKUP('Impact of the crisis'!$E97,'Country Indicator Data'!$B$4:$P$300,15,FALSE)))</f>
        <v>0.19986416998156592</v>
      </c>
      <c r="H97" s="147">
        <f t="shared" si="26"/>
        <v>0.9</v>
      </c>
      <c r="I97" s="147">
        <f t="shared" si="27"/>
        <v>2.4</v>
      </c>
      <c r="J97" s="147">
        <f>IF('Crisis Indicator Data'!G94="x","x",IF(LOG('Crisis Indicator Data'!G94)&lt;J$4,0,IF(LOG('Crisis Indicator Data'!G94)&gt;J$3,5,ROUND(5-(J$3-LOG('Crisis Indicator Data'!G94))/(J$3-J$4)*5,1))))</f>
        <v>1</v>
      </c>
      <c r="K97" s="165">
        <f>IF('Crisis Indicator Data'!G94="x","x",IF(LEN(E97)&gt;3,('Crisis Indicator Data'!G94/VLOOKUP('Impact of the crisis'!$C97,'Regional Crises'!$B$1:$R$66,5,FALSE)),'Crisis Indicator Data'!G94/VLOOKUP('Impact of the crisis'!$E97,'Country Indicator Data'!$B$4:$P$300,14,FALSE)))</f>
        <v>0.38990560585628975</v>
      </c>
      <c r="L97" s="147">
        <f t="shared" si="28"/>
        <v>1.9</v>
      </c>
      <c r="M97" s="147">
        <f t="shared" si="29"/>
        <v>1.45</v>
      </c>
      <c r="N97" s="147">
        <f t="shared" si="30"/>
        <v>2</v>
      </c>
      <c r="O97" s="147">
        <f>IF('Crisis Indicator Data'!H94="x","x",IF('Crisis Indicator Data'!H94=0,0,IF(LOG('Crisis Indicator Data'!H94)&lt;O$4,0,IF(LOG('Crisis Indicator Data'!H94)&gt;O$3,5,ROUND(5-(O$3-LOG('Crisis Indicator Data'!H94))/(O$3-O$4)*5,1)))))</f>
        <v>1</v>
      </c>
      <c r="P97" s="165">
        <f>IF('Crisis Indicator Data'!H94="x","x",'Crisis Indicator Data'!H94/'Crisis Indicator Data'!G94)</f>
        <v>6.5711462450592881E-2</v>
      </c>
      <c r="Q97" s="147">
        <f t="shared" si="31"/>
        <v>0.3</v>
      </c>
      <c r="R97" s="147">
        <f t="shared" si="32"/>
        <v>0.65</v>
      </c>
      <c r="S97" s="147">
        <f>IF('Crisis Indicator Data'!I94="x","x",IF('Crisis Indicator Data'!I94=0,0,IF(LOG('Crisis Indicator Data'!I94)&lt;S$4,0,IF(LOG('Crisis Indicator Data'!I94)&gt;S$3,5,ROUND(5-(S$3-LOG('Crisis Indicator Data'!I94))/(S$3-S$4)*5,1)))))</f>
        <v>3</v>
      </c>
      <c r="T97" s="165">
        <f>IF('Crisis Indicator Data'!H94="x","x",IF('Crisis Indicator Data'!I94="x","x",'Crisis Indicator Data'!I94/'Crisis Indicator Data'!H94))</f>
        <v>1</v>
      </c>
      <c r="U97" s="147">
        <f t="shared" si="33"/>
        <v>5</v>
      </c>
      <c r="V97" s="147">
        <f t="shared" si="34"/>
        <v>4</v>
      </c>
      <c r="W97" s="147">
        <f>IF('Crisis Indicator Data'!L94="x","x",IF('Crisis Indicator Data'!L94=0,0,IF(LOG('Crisis Indicator Data'!L94)&lt;W$4,0,IF(LOG('Crisis Indicator Data'!L94)&gt;W$3,5,ROUND(5-(W$3-LOG('Crisis Indicator Data'!L94))/(W$3-W$4)*5,1)))))</f>
        <v>1.1000000000000001</v>
      </c>
      <c r="X97" s="166">
        <f>IF(OR('Crisis Indicator Data'!L94="x",'Crisis Indicator Data'!H94="x"),"x",'Crisis Indicator Data'!L94/'Crisis Indicator Data'!H94)</f>
        <v>4.5112781954887219E-5</v>
      </c>
      <c r="Y97" s="147">
        <f t="shared" si="35"/>
        <v>2.2999999999999998</v>
      </c>
      <c r="Z97" s="147">
        <f t="shared" si="36"/>
        <v>1.7</v>
      </c>
      <c r="AA97" s="147">
        <f t="shared" si="37"/>
        <v>3.1</v>
      </c>
      <c r="AB97" s="167">
        <f t="shared" si="38"/>
        <v>2.1</v>
      </c>
    </row>
    <row r="98" spans="1:28" x14ac:dyDescent="0.35">
      <c r="A98" s="172" t="str">
        <f>'Crisis Indicator Data'!A95</f>
        <v>Food Security in Mauritania</v>
      </c>
      <c r="B98" s="173" t="str">
        <f>'Crisis Indicator Data'!B95</f>
        <v>Drought,Floods</v>
      </c>
      <c r="C98" s="173" t="str">
        <f>'Crisis Indicator Data'!C95</f>
        <v>MRT003</v>
      </c>
      <c r="D98" s="173" t="str">
        <f>'Crisis Indicator Data'!D95</f>
        <v>Mauritania</v>
      </c>
      <c r="E98" s="174" t="str">
        <f>'Crisis Indicator Data'!E95</f>
        <v>MRT</v>
      </c>
      <c r="F98" s="168">
        <f>IF('Crisis Indicator Data'!F95="x","x",IF(LOG('Crisis Indicator Data'!F95)&lt;F$4,0,IF(LOG('Crisis Indicator Data'!F95)&gt;F$3,5,ROUND(5-(F$3-LOG('Crisis Indicator Data'!F95))/(F$3-F$4)*5,1))))</f>
        <v>5</v>
      </c>
      <c r="G98" s="165">
        <f>IF('Crisis Indicator Data'!F95="x","x",IF(LEN(E98)&gt;3,('Crisis Indicator Data'!F95/VLOOKUP('Impact of the crisis'!$C98,'Regional Crises'!$B$1:$R$66,4,FALSE)),'Crisis Indicator Data'!F95/VLOOKUP('Impact of the crisis'!$E98,'Country Indicator Data'!$B$4:$P$300,15,FALSE)))</f>
        <v>1</v>
      </c>
      <c r="H98" s="147">
        <f t="shared" si="26"/>
        <v>5</v>
      </c>
      <c r="I98" s="147">
        <f t="shared" si="27"/>
        <v>5</v>
      </c>
      <c r="J98" s="147">
        <f>IF('Crisis Indicator Data'!G95="x","x",IF(LOG('Crisis Indicator Data'!G95)&lt;J$4,0,IF(LOG('Crisis Indicator Data'!G95)&gt;J$3,5,ROUND(5-(J$3-LOG('Crisis Indicator Data'!G95))/(J$3-J$4)*5,1))))</f>
        <v>2.2000000000000002</v>
      </c>
      <c r="K98" s="165">
        <f>IF('Crisis Indicator Data'!G95="x","x",IF(LEN(E98)&gt;3,('Crisis Indicator Data'!G95/VLOOKUP('Impact of the crisis'!$C98,'Regional Crises'!$B$1:$R$66,5,FALSE)),'Crisis Indicator Data'!G95/VLOOKUP('Impact of the crisis'!$E98,'Country Indicator Data'!$B$4:$P$300,14,FALSE)))</f>
        <v>0.88268156424581001</v>
      </c>
      <c r="L98" s="147">
        <f t="shared" si="28"/>
        <v>4.4000000000000004</v>
      </c>
      <c r="M98" s="147">
        <f t="shared" si="29"/>
        <v>3.3000000000000003</v>
      </c>
      <c r="N98" s="147">
        <f t="shared" si="30"/>
        <v>4.3</v>
      </c>
      <c r="O98" s="147">
        <f>IF('Crisis Indicator Data'!H95="x","x",IF('Crisis Indicator Data'!H95=0,0,IF(LOG('Crisis Indicator Data'!H95)&lt;O$4,0,IF(LOG('Crisis Indicator Data'!H95)&gt;O$3,5,ROUND(5-(O$3-LOG('Crisis Indicator Data'!H95))/(O$3-O$4)*5,1)))))</f>
        <v>2.7</v>
      </c>
      <c r="P98" s="165">
        <f>IF('Crisis Indicator Data'!H95="x","x",'Crisis Indicator Data'!H95/'Crisis Indicator Data'!G95)</f>
        <v>0.30292448712352682</v>
      </c>
      <c r="Q98" s="147">
        <f t="shared" si="31"/>
        <v>1.5</v>
      </c>
      <c r="R98" s="147">
        <f t="shared" si="32"/>
        <v>2.1</v>
      </c>
      <c r="S98" s="147" t="str">
        <f>IF('Crisis Indicator Data'!I95="x","x",IF('Crisis Indicator Data'!I95=0,0,IF(LOG('Crisis Indicator Data'!I95)&lt;S$4,0,IF(LOG('Crisis Indicator Data'!I95)&gt;S$3,5,ROUND(5-(S$3-LOG('Crisis Indicator Data'!I95))/(S$3-S$4)*5,1)))))</f>
        <v>x</v>
      </c>
      <c r="T98" s="165" t="str">
        <f>IF('Crisis Indicator Data'!H95="x","x",IF('Crisis Indicator Data'!I95="x","x",'Crisis Indicator Data'!I95/'Crisis Indicator Data'!H95))</f>
        <v>x</v>
      </c>
      <c r="U98" s="147" t="str">
        <f t="shared" si="33"/>
        <v>x</v>
      </c>
      <c r="V98" s="147" t="str">
        <f t="shared" si="34"/>
        <v>x</v>
      </c>
      <c r="W98" s="147">
        <f>IF('Crisis Indicator Data'!L95="x","x",IF('Crisis Indicator Data'!L95=0,0,IF(LOG('Crisis Indicator Data'!L95)&lt;W$4,0,IF(LOG('Crisis Indicator Data'!L95)&gt;W$3,5,ROUND(5-(W$3-LOG('Crisis Indicator Data'!L95))/(W$3-W$4)*5,1)))))</f>
        <v>1.1000000000000001</v>
      </c>
      <c r="X98" s="166">
        <f>IF(OR('Crisis Indicator Data'!L95="x",'Crisis Indicator Data'!H95="x"),"x",'Crisis Indicator Data'!L95/'Crisis Indicator Data'!H95)</f>
        <v>4.3227665706051873E-6</v>
      </c>
      <c r="Y98" s="147">
        <f t="shared" si="35"/>
        <v>0.2</v>
      </c>
      <c r="Z98" s="147">
        <f t="shared" si="36"/>
        <v>0.7</v>
      </c>
      <c r="AA98" s="147">
        <f t="shared" si="37"/>
        <v>0.7</v>
      </c>
      <c r="AB98" s="167">
        <f t="shared" si="38"/>
        <v>1.5</v>
      </c>
    </row>
    <row r="99" spans="1:28" x14ac:dyDescent="0.35">
      <c r="A99" s="172" t="str">
        <f>'Crisis Indicator Data'!A96</f>
        <v>Complex crisis in Malawi</v>
      </c>
      <c r="B99" s="173" t="str">
        <f>'Crisis Indicator Data'!B96</f>
        <v>Drought,Socio-political,Cyclone</v>
      </c>
      <c r="C99" s="173" t="str">
        <f>'Crisis Indicator Data'!C96</f>
        <v>MWI002</v>
      </c>
      <c r="D99" s="173" t="str">
        <f>'Crisis Indicator Data'!D96</f>
        <v>Malawi</v>
      </c>
      <c r="E99" s="174" t="str">
        <f>'Crisis Indicator Data'!E96</f>
        <v>MWI</v>
      </c>
      <c r="F99" s="168">
        <f>IF('Crisis Indicator Data'!F96="x","x",IF(LOG('Crisis Indicator Data'!F96)&lt;F$4,0,IF(LOG('Crisis Indicator Data'!F96)&gt;F$3,5,ROUND(5-(F$3-LOG('Crisis Indicator Data'!F96))/(F$3-F$4)*5,1))))</f>
        <v>3.3</v>
      </c>
      <c r="G99" s="165">
        <f>IF('Crisis Indicator Data'!F96="x","x",IF(LEN(E99)&gt;3,('Crisis Indicator Data'!F96/VLOOKUP('Impact of the crisis'!$C99,'Regional Crises'!$B$1:$R$66,4,FALSE)),'Crisis Indicator Data'!F96/VLOOKUP('Impact of the crisis'!$E99,'Country Indicator Data'!$B$4:$P$300,15,FALSE)))</f>
        <v>0.9978786593126856</v>
      </c>
      <c r="H99" s="147">
        <f t="shared" si="26"/>
        <v>5</v>
      </c>
      <c r="I99" s="147">
        <f t="shared" si="27"/>
        <v>4.1500000000000004</v>
      </c>
      <c r="J99" s="147">
        <f>IF('Crisis Indicator Data'!G96="x","x",IF(LOG('Crisis Indicator Data'!G96)&lt;J$4,0,IF(LOG('Crisis Indicator Data'!G96)&gt;J$3,5,ROUND(5-(J$3-LOG('Crisis Indicator Data'!G96))/(J$3-J$4)*5,1))))</f>
        <v>4.4000000000000004</v>
      </c>
      <c r="K99" s="165">
        <f>IF('Crisis Indicator Data'!G96="x","x",IF(LEN(E99)&gt;3,('Crisis Indicator Data'!G96/VLOOKUP('Impact of the crisis'!$C99,'Regional Crises'!$B$1:$R$66,5,FALSE)),'Crisis Indicator Data'!G96/VLOOKUP('Impact of the crisis'!$E99,'Country Indicator Data'!$B$4:$P$300,14,FALSE)))</f>
        <v>1</v>
      </c>
      <c r="L99" s="147">
        <f t="shared" si="28"/>
        <v>5</v>
      </c>
      <c r="M99" s="147">
        <f t="shared" si="29"/>
        <v>4.7</v>
      </c>
      <c r="N99" s="147">
        <f t="shared" si="30"/>
        <v>4.4000000000000004</v>
      </c>
      <c r="O99" s="147">
        <f>IF('Crisis Indicator Data'!H96="x","x",IF('Crisis Indicator Data'!H96=0,0,IF(LOG('Crisis Indicator Data'!H96)&lt;O$4,0,IF(LOG('Crisis Indicator Data'!H96)&gt;O$3,5,ROUND(5-(O$3-LOG('Crisis Indicator Data'!H96))/(O$3-O$4)*5,1)))))</f>
        <v>4.0999999999999996</v>
      </c>
      <c r="P99" s="165">
        <f>IF('Crisis Indicator Data'!H96="x","x",'Crisis Indicator Data'!H96/'Crisis Indicator Data'!G96)</f>
        <v>0.41813789258502138</v>
      </c>
      <c r="Q99" s="147">
        <f t="shared" si="31"/>
        <v>2.1</v>
      </c>
      <c r="R99" s="147">
        <f t="shared" si="32"/>
        <v>3.0999999999999996</v>
      </c>
      <c r="S99" s="147">
        <f>IF('Crisis Indicator Data'!I96="x","x",IF('Crisis Indicator Data'!I96=0,0,IF(LOG('Crisis Indicator Data'!I96)&lt;S$4,0,IF(LOG('Crisis Indicator Data'!I96)&gt;S$3,5,ROUND(5-(S$3-LOG('Crisis Indicator Data'!I96))/(S$3-S$4)*5,1)))))</f>
        <v>2.9</v>
      </c>
      <c r="T99" s="165">
        <f>IF('Crisis Indicator Data'!H96="x","x",IF('Crisis Indicator Data'!I96="x","x",'Crisis Indicator Data'!I96/'Crisis Indicator Data'!H96))</f>
        <v>1.2777777777777779E-2</v>
      </c>
      <c r="U99" s="147">
        <f t="shared" si="33"/>
        <v>0.4</v>
      </c>
      <c r="V99" s="147">
        <f t="shared" si="34"/>
        <v>1.7</v>
      </c>
      <c r="W99" s="147">
        <f>IF('Crisis Indicator Data'!L96="x","x",IF('Crisis Indicator Data'!L96=0,0,IF(LOG('Crisis Indicator Data'!L96)&lt;W$4,0,IF(LOG('Crisis Indicator Data'!L96)&gt;W$3,5,ROUND(5-(W$3-LOG('Crisis Indicator Data'!L96))/(W$3-W$4)*5,1)))))</f>
        <v>4.5999999999999996</v>
      </c>
      <c r="X99" s="166">
        <f>IF(OR('Crisis Indicator Data'!L96="x",'Crisis Indicator Data'!H96="x"),"x",'Crisis Indicator Data'!L96/'Crisis Indicator Data'!H96)</f>
        <v>1.9711111111111112E-4</v>
      </c>
      <c r="Y99" s="147">
        <f t="shared" si="35"/>
        <v>5</v>
      </c>
      <c r="Z99" s="147">
        <f t="shared" si="36"/>
        <v>4.8</v>
      </c>
      <c r="AA99" s="147">
        <f t="shared" si="37"/>
        <v>3.7</v>
      </c>
      <c r="AB99" s="167">
        <f t="shared" si="38"/>
        <v>3.4</v>
      </c>
    </row>
    <row r="100" spans="1:28" x14ac:dyDescent="0.35">
      <c r="A100" s="172" t="str">
        <f>'Crisis Indicator Data'!A97</f>
        <v>International Refugees in Malaysia</v>
      </c>
      <c r="B100" s="173" t="str">
        <f>'Crisis Indicator Data'!B97</f>
        <v>Displacement</v>
      </c>
      <c r="C100" s="173" t="str">
        <f>'Crisis Indicator Data'!C97</f>
        <v>MYS001</v>
      </c>
      <c r="D100" s="173" t="str">
        <f>'Crisis Indicator Data'!D97</f>
        <v>Malaysia</v>
      </c>
      <c r="E100" s="174" t="str">
        <f>'Crisis Indicator Data'!E97</f>
        <v>MYS</v>
      </c>
      <c r="F100" s="168">
        <f>IF('Crisis Indicator Data'!F97="x","x",IF(LOG('Crisis Indicator Data'!F97)&lt;F$4,0,IF(LOG('Crisis Indicator Data'!F97)&gt;F$3,5,ROUND(5-(F$3-LOG('Crisis Indicator Data'!F97))/(F$3-F$4)*5,1))))</f>
        <v>1.6</v>
      </c>
      <c r="G100" s="165">
        <f>IF('Crisis Indicator Data'!F97="x","x",IF(LEN(E100)&gt;3,('Crisis Indicator Data'!F97/VLOOKUP('Impact of the crisis'!$C100,'Regional Crises'!$B$1:$R$66,4,FALSE)),'Crisis Indicator Data'!F97/VLOOKUP('Impact of the crisis'!$E100,'Country Indicator Data'!$B$4:$P$300,15,FALSE)))</f>
        <v>2.8020088266626084E-2</v>
      </c>
      <c r="H100" s="147">
        <f t="shared" si="26"/>
        <v>0</v>
      </c>
      <c r="I100" s="147">
        <f t="shared" si="27"/>
        <v>0.8</v>
      </c>
      <c r="J100" s="147">
        <f>IF('Crisis Indicator Data'!G97="x","x",IF(LOG('Crisis Indicator Data'!G97)&lt;J$4,0,IF(LOG('Crisis Indicator Data'!G97)&gt;J$3,5,ROUND(5-(J$3-LOG('Crisis Indicator Data'!G97))/(J$3-J$4)*5,1))))</f>
        <v>3.5</v>
      </c>
      <c r="K100" s="165">
        <f>IF('Crisis Indicator Data'!G97="x","x",IF(LEN(E100)&gt;3,('Crisis Indicator Data'!G97/VLOOKUP('Impact of the crisis'!$C100,'Regional Crises'!$B$1:$R$66,5,FALSE)),'Crisis Indicator Data'!G97/VLOOKUP('Impact of the crisis'!$E100,'Country Indicator Data'!$B$4:$P$300,14,FALSE)))</f>
        <v>0.32975131389647377</v>
      </c>
      <c r="L100" s="147">
        <f t="shared" si="28"/>
        <v>1.6</v>
      </c>
      <c r="M100" s="147">
        <f t="shared" si="29"/>
        <v>2.5499999999999998</v>
      </c>
      <c r="N100" s="147">
        <f t="shared" si="30"/>
        <v>1.8</v>
      </c>
      <c r="O100" s="147">
        <f>IF('Crisis Indicator Data'!H97="x","x",IF('Crisis Indicator Data'!H97=0,0,IF(LOG('Crisis Indicator Data'!H97)&lt;O$4,0,IF(LOG('Crisis Indicator Data'!H97)&gt;O$3,5,ROUND(5-(O$3-LOG('Crisis Indicator Data'!H97))/(O$3-O$4)*5,1)))))</f>
        <v>4.3</v>
      </c>
      <c r="P100" s="165">
        <f>IF('Crisis Indicator Data'!H97="x","x",'Crisis Indicator Data'!H97/'Crisis Indicator Data'!G97)</f>
        <v>1</v>
      </c>
      <c r="Q100" s="147">
        <f t="shared" si="31"/>
        <v>5</v>
      </c>
      <c r="R100" s="147">
        <f t="shared" si="32"/>
        <v>4.6500000000000004</v>
      </c>
      <c r="S100" s="147">
        <f>IF('Crisis Indicator Data'!I97="x","x",IF('Crisis Indicator Data'!I97=0,0,IF(LOG('Crisis Indicator Data'!I97)&lt;S$4,0,IF(LOG('Crisis Indicator Data'!I97)&gt;S$3,5,ROUND(5-(S$3-LOG('Crisis Indicator Data'!I97))/(S$3-S$4)*5,1)))))</f>
        <v>3.3</v>
      </c>
      <c r="T100" s="165">
        <f>IF('Crisis Indicator Data'!H97="x","x",IF('Crisis Indicator Data'!I97="x","x",'Crisis Indicator Data'!I97/'Crisis Indicator Data'!H97))</f>
        <v>1.6917460600124654E-2</v>
      </c>
      <c r="U100" s="147">
        <f t="shared" si="33"/>
        <v>0.6</v>
      </c>
      <c r="V100" s="147">
        <f t="shared" si="34"/>
        <v>2</v>
      </c>
      <c r="W100" s="147">
        <f>IF('Crisis Indicator Data'!L97="x","x",IF('Crisis Indicator Data'!L97=0,0,IF(LOG('Crisis Indicator Data'!L97)&lt;W$4,0,IF(LOG('Crisis Indicator Data'!L97)&gt;W$3,5,ROUND(5-(W$3-LOG('Crisis Indicator Data'!L97))/(W$3-W$4)*5,1)))))</f>
        <v>0</v>
      </c>
      <c r="X100" s="166">
        <f>IF(OR('Crisis Indicator Data'!L97="x",'Crisis Indicator Data'!H97="x"),"x",'Crisis Indicator Data'!L97/'Crisis Indicator Data'!H97)</f>
        <v>0</v>
      </c>
      <c r="Y100" s="147">
        <f t="shared" si="35"/>
        <v>0</v>
      </c>
      <c r="Z100" s="147">
        <f t="shared" si="36"/>
        <v>0</v>
      </c>
      <c r="AA100" s="147">
        <f t="shared" si="37"/>
        <v>1.1000000000000001</v>
      </c>
      <c r="AB100" s="167">
        <f t="shared" si="38"/>
        <v>3.4</v>
      </c>
    </row>
    <row r="101" spans="1:28" x14ac:dyDescent="0.35">
      <c r="A101" s="172" t="str">
        <f>'Crisis Indicator Data'!A98</f>
        <v>Food Security Crisis in Namibia</v>
      </c>
      <c r="B101" s="173" t="str">
        <f>'Crisis Indicator Data'!B98</f>
        <v>Drought</v>
      </c>
      <c r="C101" s="173" t="str">
        <f>'Crisis Indicator Data'!C98</f>
        <v>NAM002</v>
      </c>
      <c r="D101" s="173" t="str">
        <f>'Crisis Indicator Data'!D98</f>
        <v>Namibia</v>
      </c>
      <c r="E101" s="174" t="str">
        <f>'Crisis Indicator Data'!E98</f>
        <v>NAM</v>
      </c>
      <c r="F101" s="168">
        <f>IF('Crisis Indicator Data'!F98="x","x",IF(LOG('Crisis Indicator Data'!F98)&lt;F$4,0,IF(LOG('Crisis Indicator Data'!F98)&gt;F$3,5,ROUND(5-(F$3-LOG('Crisis Indicator Data'!F98))/(F$3-F$4)*5,1))))</f>
        <v>4.9000000000000004</v>
      </c>
      <c r="G101" s="165">
        <f>IF('Crisis Indicator Data'!F98="x","x",IF(LEN(E101)&gt;3,('Crisis Indicator Data'!F98/VLOOKUP('Impact of the crisis'!$C101,'Regional Crises'!$B$1:$R$66,4,FALSE)),'Crisis Indicator Data'!F98/VLOOKUP('Impact of the crisis'!$E101,'Country Indicator Data'!$B$4:$P$300,15,FALSE)))</f>
        <v>1</v>
      </c>
      <c r="H101" s="147">
        <f t="shared" si="26"/>
        <v>5</v>
      </c>
      <c r="I101" s="147">
        <f t="shared" si="27"/>
        <v>4.95</v>
      </c>
      <c r="J101" s="147">
        <f>IF('Crisis Indicator Data'!G98="x","x",IF(LOG('Crisis Indicator Data'!G98)&lt;J$4,0,IF(LOG('Crisis Indicator Data'!G98)&gt;J$3,5,ROUND(5-(J$3-LOG('Crisis Indicator Data'!G98))/(J$3-J$4)*5,1))))</f>
        <v>1.6</v>
      </c>
      <c r="K101" s="165">
        <f>IF('Crisis Indicator Data'!G98="x","x",IF(LEN(E101)&gt;3,('Crisis Indicator Data'!G98/VLOOKUP('Impact of the crisis'!$C101,'Regional Crises'!$B$1:$R$66,5,FALSE)),'Crisis Indicator Data'!G98/VLOOKUP('Impact of the crisis'!$E101,'Country Indicator Data'!$B$4:$P$300,14,FALSE)))</f>
        <v>1</v>
      </c>
      <c r="L101" s="147">
        <f t="shared" si="28"/>
        <v>5</v>
      </c>
      <c r="M101" s="147">
        <f t="shared" si="29"/>
        <v>3.3</v>
      </c>
      <c r="N101" s="147">
        <f t="shared" si="30"/>
        <v>4.3</v>
      </c>
      <c r="O101" s="147">
        <f>IF('Crisis Indicator Data'!H98="x","x",IF('Crisis Indicator Data'!H98=0,0,IF(LOG('Crisis Indicator Data'!H98)&lt;O$4,0,IF(LOG('Crisis Indicator Data'!H98)&gt;O$3,5,ROUND(5-(O$3-LOG('Crisis Indicator Data'!H98))/(O$3-O$4)*5,1)))))</f>
        <v>3.1</v>
      </c>
      <c r="P101" s="165">
        <f>IF('Crisis Indicator Data'!H98="x","x",'Crisis Indicator Data'!H98/'Crisis Indicator Data'!G98)</f>
        <v>0.75347452018530769</v>
      </c>
      <c r="Q101" s="147">
        <f t="shared" si="31"/>
        <v>3.8</v>
      </c>
      <c r="R101" s="147">
        <f t="shared" si="32"/>
        <v>3.45</v>
      </c>
      <c r="S101" s="147">
        <f>IF('Crisis Indicator Data'!I98="x","x",IF('Crisis Indicator Data'!I98=0,0,IF(LOG('Crisis Indicator Data'!I98)&lt;S$4,0,IF(LOG('Crisis Indicator Data'!I98)&gt;S$3,5,ROUND(5-(S$3-LOG('Crisis Indicator Data'!I98))/(S$3-S$4)*5,1)))))</f>
        <v>0</v>
      </c>
      <c r="T101" s="165">
        <f>IF('Crisis Indicator Data'!H98="x","x",IF('Crisis Indicator Data'!I98="x","x",'Crisis Indicator Data'!I98/'Crisis Indicator Data'!H98))</f>
        <v>0</v>
      </c>
      <c r="U101" s="147">
        <f t="shared" si="33"/>
        <v>0</v>
      </c>
      <c r="V101" s="147">
        <f t="shared" si="34"/>
        <v>0</v>
      </c>
      <c r="W101" s="147">
        <f>IF('Crisis Indicator Data'!L98="x","x",IF('Crisis Indicator Data'!L98=0,0,IF(LOG('Crisis Indicator Data'!L98)&lt;W$4,0,IF(LOG('Crisis Indicator Data'!L98)&gt;W$3,5,ROUND(5-(W$3-LOG('Crisis Indicator Data'!L98))/(W$3-W$4)*5,1)))))</f>
        <v>0</v>
      </c>
      <c r="X101" s="166">
        <f>IF(OR('Crisis Indicator Data'!L98="x",'Crisis Indicator Data'!H98="x"),"x",'Crisis Indicator Data'!L98/'Crisis Indicator Data'!H98)</f>
        <v>0</v>
      </c>
      <c r="Y101" s="147">
        <f t="shared" si="35"/>
        <v>0</v>
      </c>
      <c r="Z101" s="147">
        <f t="shared" si="36"/>
        <v>0</v>
      </c>
      <c r="AA101" s="147">
        <f t="shared" si="37"/>
        <v>0</v>
      </c>
      <c r="AB101" s="167">
        <f t="shared" si="38"/>
        <v>2.1</v>
      </c>
    </row>
    <row r="102" spans="1:28" x14ac:dyDescent="0.35">
      <c r="A102" s="172" t="str">
        <f>'Crisis Indicator Data'!A99</f>
        <v>Lake Chad basin crisis in Niger</v>
      </c>
      <c r="B102" s="173" t="str">
        <f>'Crisis Indicator Data'!B99</f>
        <v>Conflict</v>
      </c>
      <c r="C102" s="173" t="str">
        <f>'Crisis Indicator Data'!C99</f>
        <v>NER002</v>
      </c>
      <c r="D102" s="173" t="str">
        <f>'Crisis Indicator Data'!D99</f>
        <v>Niger</v>
      </c>
      <c r="E102" s="174" t="str">
        <f>'Crisis Indicator Data'!E99</f>
        <v>NER</v>
      </c>
      <c r="F102" s="168">
        <f>IF('Crisis Indicator Data'!F99="x","x",IF(LOG('Crisis Indicator Data'!F99)&lt;F$4,0,IF(LOG('Crisis Indicator Data'!F99)&gt;F$3,5,ROUND(5-(F$3-LOG('Crisis Indicator Data'!F99))/(F$3-F$4)*5,1))))</f>
        <v>3.7</v>
      </c>
      <c r="G102" s="165">
        <f>IF('Crisis Indicator Data'!F99="x","x",IF(LEN(E102)&gt;3,('Crisis Indicator Data'!F99/VLOOKUP('Impact of the crisis'!$C102,'Regional Crises'!$B$1:$R$66,4,FALSE)),'Crisis Indicator Data'!F99/VLOOKUP('Impact of the crisis'!$E102,'Country Indicator Data'!$B$4:$P$300,15,FALSE)))</f>
        <v>0.12386989816057473</v>
      </c>
      <c r="H102" s="147">
        <f t="shared" ref="H102:H133" si="39">IF(G102="x","x",IF(G102&lt;H$4,0,IF(G102&gt;H$3,5,ROUND(5-(H$3-G102)/(H$3-H$4)*5,1))))</f>
        <v>0.5</v>
      </c>
      <c r="I102" s="147">
        <f t="shared" ref="I102:I133" si="40">IF(AND(H102="x",F102="x"),"x",AVERAGE(F102,H102))</f>
        <v>2.1</v>
      </c>
      <c r="J102" s="147">
        <f>IF('Crisis Indicator Data'!G99="x","x",IF(LOG('Crisis Indicator Data'!G99)&lt;J$4,0,IF(LOG('Crisis Indicator Data'!G99)&gt;J$3,5,ROUND(5-(J$3-LOG('Crisis Indicator Data'!G99))/(J$3-J$4)*5,1))))</f>
        <v>0</v>
      </c>
      <c r="K102" s="165">
        <f>IF('Crisis Indicator Data'!G99="x","x",IF(LEN(E102)&gt;3,('Crisis Indicator Data'!G99/VLOOKUP('Impact of the crisis'!$C102,'Regional Crises'!$B$1:$R$66,5,FALSE)),'Crisis Indicator Data'!G99/VLOOKUP('Impact of the crisis'!$E102,'Country Indicator Data'!$B$4:$P$300,14,FALSE)))</f>
        <v>3.2307692307692308E-2</v>
      </c>
      <c r="L102" s="147">
        <f t="shared" ref="L102:L133" si="41">IF(K102="x","x",IF(K102&lt;L$4,0,IF(K102&gt;L$3,5,ROUND(5-(L$3-K102)/(L$3-L$4)*5,1))))</f>
        <v>0.1</v>
      </c>
      <c r="M102" s="147">
        <f t="shared" ref="M102:M133" si="42">IF(AND(L102="x",J102="x"),"x",AVERAGE(J102,L102))</f>
        <v>0.05</v>
      </c>
      <c r="N102" s="147">
        <f t="shared" ref="N102:N133" si="43">IF(AND(M102="x",I102="x"),"x",IF(OR(M102="x",I102="x"),AVERAGE(I102,M102),ROUND((5-GEOMEAN(((5-I102)/5*4+1),((5-M102)/5*4+1)))/4*5,1)))</f>
        <v>1.2</v>
      </c>
      <c r="O102" s="147">
        <f>IF('Crisis Indicator Data'!H99="x","x",IF('Crisis Indicator Data'!H99=0,0,IF(LOG('Crisis Indicator Data'!H99)&lt;O$4,0,IF(LOG('Crisis Indicator Data'!H99)&gt;O$3,5,ROUND(5-(O$3-LOG('Crisis Indicator Data'!H99))/(O$3-O$4)*5,1)))))</f>
        <v>2.4</v>
      </c>
      <c r="P102" s="165">
        <f>IF('Crisis Indicator Data'!H99="x","x",'Crisis Indicator Data'!H99/'Crisis Indicator Data'!G99)</f>
        <v>0.97619047619047616</v>
      </c>
      <c r="Q102" s="147">
        <f t="shared" ref="Q102:Q133" si="44">IF(P102="x","x",IF(P102&lt;Q$4,0,IF(P102&gt;Q$3,5,ROUND(5-(Q$3-P102)/(Q$3-Q$4)*5,1))))</f>
        <v>4.9000000000000004</v>
      </c>
      <c r="R102" s="147">
        <f t="shared" ref="R102:R133" si="45">IF(AND(Q102="x",O102="x"),"x",AVERAGE(O102,Q102))</f>
        <v>3.6500000000000004</v>
      </c>
      <c r="S102" s="147">
        <f>IF('Crisis Indicator Data'!I99="x","x",IF('Crisis Indicator Data'!I99=0,0,IF(LOG('Crisis Indicator Data'!I99)&lt;S$4,0,IF(LOG('Crisis Indicator Data'!I99)&gt;S$3,5,ROUND(5-(S$3-LOG('Crisis Indicator Data'!I99))/(S$3-S$4)*5,1)))))</f>
        <v>3.6</v>
      </c>
      <c r="T102" s="165">
        <f>IF('Crisis Indicator Data'!H99="x","x",IF('Crisis Indicator Data'!I99="x","x",'Crisis Indicator Data'!I99/'Crisis Indicator Data'!H99))</f>
        <v>0.41097560975609754</v>
      </c>
      <c r="U102" s="147">
        <f t="shared" ref="U102:U133" si="46">IF(T102="x","x",IF(T102&lt;U$4,0,IF(T102&gt;U$3,5,ROUND(5-(U$3-T102)/(U$3-U$4)*5,1))))</f>
        <v>5</v>
      </c>
      <c r="V102" s="147">
        <f t="shared" ref="V102:V133" si="47">IF(AND(U102="x",S102="x"),"x",ROUND(AVERAGE(S102,U102),1))</f>
        <v>4.3</v>
      </c>
      <c r="W102" s="147">
        <f>IF('Crisis Indicator Data'!L99="x","x",IF('Crisis Indicator Data'!L99=0,0,IF(LOG('Crisis Indicator Data'!L99)&lt;W$4,0,IF(LOG('Crisis Indicator Data'!L99)&gt;W$3,5,ROUND(5-(W$3-LOG('Crisis Indicator Data'!L99))/(W$3-W$4)*5,1)))))</f>
        <v>2.6</v>
      </c>
      <c r="X102" s="166">
        <f>IF(OR('Crisis Indicator Data'!L99="x",'Crisis Indicator Data'!H99="x"),"x",'Crisis Indicator Data'!L99/'Crisis Indicator Data'!H99)</f>
        <v>8.4146341463414636E-5</v>
      </c>
      <c r="Y102" s="147">
        <f t="shared" ref="Y102:Y133" si="48">IF(X102="x","x",IF(X102&lt;Y$4,0,IF(X102&gt;Y$3,5,ROUND(5-(Y$3-X102)/(Y$3-Y$4)*5,1))))</f>
        <v>4.2</v>
      </c>
      <c r="Z102" s="147">
        <f t="shared" ref="Z102:Z133" si="49">IF(AND(Y102="x",W102="x"),"x",ROUND(AVERAGE(W102,Y102),1))</f>
        <v>3.4</v>
      </c>
      <c r="AA102" s="147">
        <f t="shared" ref="AA102:AA133" si="50">IF(AND(V102="x",Z102="x"),"x",IF(OR(V102="x",Z102="x"),AVERAGE(V102,Z102),ROUND((5-GEOMEAN(((5-V102)/5*4+1),((5-Z102)/5*4+1)))/4*5,1)))</f>
        <v>3.9</v>
      </c>
      <c r="AB102" s="167">
        <f t="shared" ref="AB102:AB133" si="51">IF(AND(R102="x",AA102="x"),"x",IF(OR(R102="x",AA102="x"),AVERAGE(R102,AA102),ROUND((5-GEOMEAN(((5-R102)/5*4+1),((5-AA102)/5*4+1)))/4*5,1)))</f>
        <v>3.8</v>
      </c>
    </row>
    <row r="103" spans="1:28" x14ac:dyDescent="0.35">
      <c r="A103" s="172" t="str">
        <f>'Crisis Indicator Data'!A100</f>
        <v>Mali/Burkina Faso conflict</v>
      </c>
      <c r="B103" s="173" t="str">
        <f>'Crisis Indicator Data'!B100</f>
        <v>Conflict</v>
      </c>
      <c r="C103" s="173" t="str">
        <f>'Crisis Indicator Data'!C100</f>
        <v>NER003</v>
      </c>
      <c r="D103" s="173" t="str">
        <f>'Crisis Indicator Data'!D100</f>
        <v>Niger</v>
      </c>
      <c r="E103" s="174" t="str">
        <f>'Crisis Indicator Data'!E100</f>
        <v>NER</v>
      </c>
      <c r="F103" s="168">
        <f>IF('Crisis Indicator Data'!F100="x","x",IF(LOG('Crisis Indicator Data'!F100)&lt;F$4,0,IF(LOG('Crisis Indicator Data'!F100)&gt;F$3,5,ROUND(5-(F$3-LOG('Crisis Indicator Data'!F100))/(F$3-F$4)*5,1))))</f>
        <v>3.9</v>
      </c>
      <c r="G103" s="165">
        <f>IF('Crisis Indicator Data'!F100="x","x",IF(LEN(E103)&gt;3,('Crisis Indicator Data'!F100/VLOOKUP('Impact of the crisis'!$C103,'Regional Crises'!$B$1:$R$66,4,FALSE)),'Crisis Indicator Data'!F100/VLOOKUP('Impact of the crisis'!$E103,'Country Indicator Data'!$B$4:$P$300,15,FALSE)))</f>
        <v>0.16627615062761505</v>
      </c>
      <c r="H103" s="147">
        <f t="shared" si="39"/>
        <v>0.7</v>
      </c>
      <c r="I103" s="147">
        <f t="shared" si="40"/>
        <v>2.2999999999999998</v>
      </c>
      <c r="J103" s="147">
        <f>IF('Crisis Indicator Data'!G100="x","x",IF(LOG('Crisis Indicator Data'!G100)&lt;J$4,0,IF(LOG('Crisis Indicator Data'!G100)&gt;J$3,5,ROUND(5-(J$3-LOG('Crisis Indicator Data'!G100))/(J$3-J$4)*5,1))))</f>
        <v>3.2</v>
      </c>
      <c r="K103" s="165">
        <f>IF('Crisis Indicator Data'!G100="x","x",IF(LEN(E103)&gt;3,('Crisis Indicator Data'!G100/VLOOKUP('Impact of the crisis'!$C103,'Regional Crises'!$B$1:$R$66,5,FALSE)),'Crisis Indicator Data'!G100/VLOOKUP('Impact of the crisis'!$E103,'Country Indicator Data'!$B$4:$P$300,14,FALSE)))</f>
        <v>0.34669230769230769</v>
      </c>
      <c r="L103" s="147">
        <f t="shared" si="41"/>
        <v>1.7</v>
      </c>
      <c r="M103" s="147">
        <f t="shared" si="42"/>
        <v>2.4500000000000002</v>
      </c>
      <c r="N103" s="147">
        <f t="shared" si="43"/>
        <v>2.4</v>
      </c>
      <c r="O103" s="147">
        <f>IF('Crisis Indicator Data'!H100="x","x",IF('Crisis Indicator Data'!H100=0,0,IF(LOG('Crisis Indicator Data'!H100)&lt;O$4,0,IF(LOG('Crisis Indicator Data'!H100)&gt;O$3,5,ROUND(5-(O$3-LOG('Crisis Indicator Data'!H100))/(O$3-O$4)*5,1)))))</f>
        <v>3</v>
      </c>
      <c r="P103" s="165">
        <f>IF('Crisis Indicator Data'!H100="x","x",'Crisis Indicator Data'!H100/'Crisis Indicator Data'!G100)</f>
        <v>0.21111604171289106</v>
      </c>
      <c r="Q103" s="147">
        <f t="shared" si="44"/>
        <v>1</v>
      </c>
      <c r="R103" s="147">
        <f t="shared" si="45"/>
        <v>2</v>
      </c>
      <c r="S103" s="147">
        <f>IF('Crisis Indicator Data'!I100="x","x",IF('Crisis Indicator Data'!I100=0,0,IF(LOG('Crisis Indicator Data'!I100)&lt;S$4,0,IF(LOG('Crisis Indicator Data'!I100)&gt;S$3,5,ROUND(5-(S$3-LOG('Crisis Indicator Data'!I100))/(S$3-S$4)*5,1)))))</f>
        <v>3.9</v>
      </c>
      <c r="T103" s="165">
        <f>IF('Crisis Indicator Data'!H100="x","x",IF('Crisis Indicator Data'!I100="x","x",'Crisis Indicator Data'!I100/'Crisis Indicator Data'!H100))</f>
        <v>0.26694692590646346</v>
      </c>
      <c r="U103" s="147">
        <f t="shared" si="46"/>
        <v>5</v>
      </c>
      <c r="V103" s="147">
        <f t="shared" si="47"/>
        <v>4.5</v>
      </c>
      <c r="W103" s="147">
        <f>IF('Crisis Indicator Data'!L100="x","x",IF('Crisis Indicator Data'!L100=0,0,IF(LOG('Crisis Indicator Data'!L100)&lt;W$4,0,IF(LOG('Crisis Indicator Data'!L100)&gt;W$3,5,ROUND(5-(W$3-LOG('Crisis Indicator Data'!L100))/(W$3-W$4)*5,1)))))</f>
        <v>4.0999999999999996</v>
      </c>
      <c r="X103" s="166">
        <f>IF(OR('Crisis Indicator Data'!L100="x",'Crisis Indicator Data'!H100="x"),"x",'Crisis Indicator Data'!L100/'Crisis Indicator Data'!H100)</f>
        <v>3.6258539148712561E-4</v>
      </c>
      <c r="Y103" s="147">
        <f t="shared" si="48"/>
        <v>5</v>
      </c>
      <c r="Z103" s="147">
        <f t="shared" si="49"/>
        <v>4.5999999999999996</v>
      </c>
      <c r="AA103" s="147">
        <f t="shared" si="50"/>
        <v>4.5999999999999996</v>
      </c>
      <c r="AB103" s="167">
        <f t="shared" si="51"/>
        <v>3.6</v>
      </c>
    </row>
    <row r="104" spans="1:28" x14ac:dyDescent="0.35">
      <c r="A104" s="172" t="str">
        <f>'Crisis Indicator Data'!A101</f>
        <v>Nigerian Refugees</v>
      </c>
      <c r="B104" s="173" t="str">
        <f>'Crisis Indicator Data'!B101</f>
        <v>Displacement</v>
      </c>
      <c r="C104" s="173" t="str">
        <f>'Crisis Indicator Data'!C101</f>
        <v>NER004</v>
      </c>
      <c r="D104" s="173" t="str">
        <f>'Crisis Indicator Data'!D101</f>
        <v>Niger</v>
      </c>
      <c r="E104" s="174" t="str">
        <f>'Crisis Indicator Data'!E101</f>
        <v>NER</v>
      </c>
      <c r="F104" s="168">
        <f>IF('Crisis Indicator Data'!F101="x","x",IF(LOG('Crisis Indicator Data'!F101)&lt;F$4,0,IF(LOG('Crisis Indicator Data'!F101)&gt;F$3,5,ROUND(5-(F$3-LOG('Crisis Indicator Data'!F101))/(F$3-F$4)*5,1))))</f>
        <v>2.7</v>
      </c>
      <c r="G104" s="165">
        <f>IF('Crisis Indicator Data'!F101="x","x",IF(LEN(E104)&gt;3,('Crisis Indicator Data'!F101/VLOOKUP('Impact of the crisis'!$C104,'Regional Crises'!$B$1:$R$66,4,FALSE)),'Crisis Indicator Data'!F101/VLOOKUP('Impact of the crisis'!$E104,'Country Indicator Data'!$B$4:$P$300,15,FALSE)))</f>
        <v>3.2995973790163419E-2</v>
      </c>
      <c r="H104" s="147">
        <f t="shared" si="39"/>
        <v>0.1</v>
      </c>
      <c r="I104" s="147">
        <f t="shared" si="40"/>
        <v>1.4000000000000001</v>
      </c>
      <c r="J104" s="147">
        <f>IF('Crisis Indicator Data'!G101="x","x",IF(LOG('Crisis Indicator Data'!G101)&lt;J$4,0,IF(LOG('Crisis Indicator Data'!G101)&gt;J$3,5,ROUND(5-(J$3-LOG('Crisis Indicator Data'!G101))/(J$3-J$4)*5,1))))</f>
        <v>2.2999999999999998</v>
      </c>
      <c r="K104" s="165">
        <f>IF('Crisis Indicator Data'!G101="x","x",IF(LEN(E104)&gt;3,('Crisis Indicator Data'!G101/VLOOKUP('Impact of the crisis'!$C104,'Regional Crises'!$B$1:$R$66,5,FALSE)),'Crisis Indicator Data'!G101/VLOOKUP('Impact of the crisis'!$E104,'Country Indicator Data'!$B$4:$P$300,14,FALSE)))</f>
        <v>0.19450000000000001</v>
      </c>
      <c r="L104" s="147">
        <f t="shared" si="41"/>
        <v>0.9</v>
      </c>
      <c r="M104" s="147">
        <f t="shared" si="42"/>
        <v>1.5999999999999999</v>
      </c>
      <c r="N104" s="147">
        <f t="shared" si="43"/>
        <v>1.5</v>
      </c>
      <c r="O104" s="147">
        <f>IF('Crisis Indicator Data'!H101="x","x",IF('Crisis Indicator Data'!H101=0,0,IF(LOG('Crisis Indicator Data'!H101)&lt;O$4,0,IF(LOG('Crisis Indicator Data'!H101)&gt;O$3,5,ROUND(5-(O$3-LOG('Crisis Indicator Data'!H101))/(O$3-O$4)*5,1)))))</f>
        <v>2.2999999999999998</v>
      </c>
      <c r="P104" s="165">
        <f>IF('Crisis Indicator Data'!H101="x","x",'Crisis Indicator Data'!H101/'Crisis Indicator Data'!G101)</f>
        <v>0.15740557642871267</v>
      </c>
      <c r="Q104" s="147">
        <f t="shared" si="44"/>
        <v>0.7</v>
      </c>
      <c r="R104" s="147">
        <f t="shared" si="45"/>
        <v>1.5</v>
      </c>
      <c r="S104" s="147">
        <f>IF('Crisis Indicator Data'!I101="x","x",IF('Crisis Indicator Data'!I101=0,0,IF(LOG('Crisis Indicator Data'!I101)&lt;S$4,0,IF(LOG('Crisis Indicator Data'!I101)&gt;S$3,5,ROUND(5-(S$3-LOG('Crisis Indicator Data'!I101))/(S$3-S$4)*5,1)))))</f>
        <v>2.9</v>
      </c>
      <c r="T104" s="165">
        <f>IF('Crisis Indicator Data'!H101="x","x",IF('Crisis Indicator Data'!I101="x","x",'Crisis Indicator Data'!I101/'Crisis Indicator Data'!H101))</f>
        <v>0.12437185929648241</v>
      </c>
      <c r="U104" s="147">
        <f t="shared" si="46"/>
        <v>4.0999999999999996</v>
      </c>
      <c r="V104" s="147">
        <f t="shared" si="47"/>
        <v>3.5</v>
      </c>
      <c r="W104" s="147">
        <f>IF('Crisis Indicator Data'!L101="x","x",IF('Crisis Indicator Data'!L101=0,0,IF(LOG('Crisis Indicator Data'!L101)&lt;W$4,0,IF(LOG('Crisis Indicator Data'!L101)&gt;W$3,5,ROUND(5-(W$3-LOG('Crisis Indicator Data'!L101))/(W$3-W$4)*5,1)))))</f>
        <v>2.2000000000000002</v>
      </c>
      <c r="X104" s="166">
        <f>IF(OR('Crisis Indicator Data'!L101="x",'Crisis Indicator Data'!H101="x"),"x",'Crisis Indicator Data'!L101/'Crisis Indicator Data'!H101)</f>
        <v>4.1457286432160806E-5</v>
      </c>
      <c r="Y104" s="147">
        <f t="shared" si="48"/>
        <v>2.1</v>
      </c>
      <c r="Z104" s="147">
        <f t="shared" si="49"/>
        <v>2.2000000000000002</v>
      </c>
      <c r="AA104" s="147">
        <f t="shared" si="50"/>
        <v>2.9</v>
      </c>
      <c r="AB104" s="167">
        <f t="shared" si="51"/>
        <v>2.2999999999999998</v>
      </c>
    </row>
    <row r="105" spans="1:28" x14ac:dyDescent="0.35">
      <c r="A105" s="172" t="str">
        <f>'Crisis Indicator Data'!A102</f>
        <v>Complex crisis in Niger</v>
      </c>
      <c r="B105" s="173" t="str">
        <f>'Crisis Indicator Data'!B102</f>
        <v>Conflict,Displacement,Drought,Floods,Food Security,Violence</v>
      </c>
      <c r="C105" s="173" t="str">
        <f>'Crisis Indicator Data'!C102</f>
        <v>NER006</v>
      </c>
      <c r="D105" s="173" t="str">
        <f>'Crisis Indicator Data'!D102</f>
        <v>Niger</v>
      </c>
      <c r="E105" s="174" t="str">
        <f>'Crisis Indicator Data'!E102</f>
        <v>NER</v>
      </c>
      <c r="F105" s="168">
        <f>IF('Crisis Indicator Data'!F102="x","x",IF(LOG('Crisis Indicator Data'!F102)&lt;F$4,0,IF(LOG('Crisis Indicator Data'!F102)&gt;F$3,5,ROUND(5-(F$3-LOG('Crisis Indicator Data'!F102))/(F$3-F$4)*5,1))))</f>
        <v>5</v>
      </c>
      <c r="G105" s="165">
        <f>IF('Crisis Indicator Data'!F102="x","x",IF(LEN(E105)&gt;3,('Crisis Indicator Data'!F102/VLOOKUP('Impact of the crisis'!$C105,'Regional Crises'!$B$1:$R$66,4,FALSE)),'Crisis Indicator Data'!F102/VLOOKUP('Impact of the crisis'!$E105,'Country Indicator Data'!$B$4:$P$300,15,FALSE)))</f>
        <v>0.9366132470198153</v>
      </c>
      <c r="H105" s="147">
        <f t="shared" si="39"/>
        <v>4.7</v>
      </c>
      <c r="I105" s="147">
        <f t="shared" si="40"/>
        <v>4.8499999999999996</v>
      </c>
      <c r="J105" s="147">
        <f>IF('Crisis Indicator Data'!G102="x","x",IF(LOG('Crisis Indicator Data'!G102)&lt;J$4,0,IF(LOG('Crisis Indicator Data'!G102)&gt;J$3,5,ROUND(5-(J$3-LOG('Crisis Indicator Data'!G102))/(J$3-J$4)*5,1))))</f>
        <v>4.8</v>
      </c>
      <c r="K105" s="165">
        <f>IF('Crisis Indicator Data'!G102="x","x",IF(LEN(E105)&gt;3,('Crisis Indicator Data'!G102/VLOOKUP('Impact of the crisis'!$C105,'Regional Crises'!$B$1:$R$66,5,FALSE)),'Crisis Indicator Data'!G102/VLOOKUP('Impact of the crisis'!$E105,'Country Indicator Data'!$B$4:$P$300,14,FALSE)))</f>
        <v>1.0438076923076922</v>
      </c>
      <c r="L105" s="147">
        <f t="shared" si="41"/>
        <v>5</v>
      </c>
      <c r="M105" s="147">
        <f t="shared" si="42"/>
        <v>4.9000000000000004</v>
      </c>
      <c r="N105" s="147">
        <f t="shared" si="43"/>
        <v>4.9000000000000004</v>
      </c>
      <c r="O105" s="147">
        <f>IF('Crisis Indicator Data'!H102="x","x",IF('Crisis Indicator Data'!H102=0,0,IF(LOG('Crisis Indicator Data'!H102)&lt;O$4,0,IF(LOG('Crisis Indicator Data'!H102)&gt;O$3,5,ROUND(5-(O$3-LOG('Crisis Indicator Data'!H102))/(O$3-O$4)*5,1)))))</f>
        <v>4.2</v>
      </c>
      <c r="P105" s="165">
        <f>IF('Crisis Indicator Data'!H102="x","x",'Crisis Indicator Data'!H102/'Crisis Indicator Data'!G102)</f>
        <v>0.36478868049670216</v>
      </c>
      <c r="Q105" s="147">
        <f t="shared" si="44"/>
        <v>1.8</v>
      </c>
      <c r="R105" s="147">
        <f t="shared" si="45"/>
        <v>3</v>
      </c>
      <c r="S105" s="147">
        <f>IF('Crisis Indicator Data'!I102="x","x",IF('Crisis Indicator Data'!I102=0,0,IF(LOG('Crisis Indicator Data'!I102)&lt;S$4,0,IF(LOG('Crisis Indicator Data'!I102)&gt;S$3,5,ROUND(5-(S$3-LOG('Crisis Indicator Data'!I102))/(S$3-S$4)*5,1)))))</f>
        <v>4.2</v>
      </c>
      <c r="T105" s="165">
        <f>IF('Crisis Indicator Data'!H102="x","x",IF('Crisis Indicator Data'!I102="x","x",'Crisis Indicator Data'!I102/'Crisis Indicator Data'!H102))</f>
        <v>9.5353535353535357E-2</v>
      </c>
      <c r="U105" s="147">
        <f t="shared" si="46"/>
        <v>3.2</v>
      </c>
      <c r="V105" s="147">
        <f t="shared" si="47"/>
        <v>3.7</v>
      </c>
      <c r="W105" s="147">
        <f>IF('Crisis Indicator Data'!L102="x","x",IF('Crisis Indicator Data'!L102=0,0,IF(LOG('Crisis Indicator Data'!L102)&lt;W$4,0,IF(LOG('Crisis Indicator Data'!L102)&gt;W$3,5,ROUND(5-(W$3-LOG('Crisis Indicator Data'!L102))/(W$3-W$4)*5,1)))))</f>
        <v>4.0999999999999996</v>
      </c>
      <c r="X105" s="166">
        <f>IF(OR('Crisis Indicator Data'!L102="x",'Crisis Indicator Data'!H102="x"),"x",'Crisis Indicator Data'!L102/'Crisis Indicator Data'!H102)</f>
        <v>8.0000000000000007E-5</v>
      </c>
      <c r="Y105" s="147">
        <f t="shared" si="48"/>
        <v>4</v>
      </c>
      <c r="Z105" s="147">
        <f t="shared" si="49"/>
        <v>4.0999999999999996</v>
      </c>
      <c r="AA105" s="147">
        <f t="shared" si="50"/>
        <v>3.9</v>
      </c>
      <c r="AB105" s="167">
        <f t="shared" si="51"/>
        <v>3.5</v>
      </c>
    </row>
    <row r="106" spans="1:28" x14ac:dyDescent="0.35">
      <c r="A106" s="172" t="str">
        <f>'Crisis Indicator Data'!A103</f>
        <v>Complex crisis in Nigeria</v>
      </c>
      <c r="B106" s="173" t="str">
        <f>'Crisis Indicator Data'!B103</f>
        <v>Conflict,Displacement,Violence</v>
      </c>
      <c r="C106" s="173" t="str">
        <f>'Crisis Indicator Data'!C103</f>
        <v>NGA001</v>
      </c>
      <c r="D106" s="173" t="str">
        <f>'Crisis Indicator Data'!D103</f>
        <v>Nigeria</v>
      </c>
      <c r="E106" s="174" t="str">
        <f>'Crisis Indicator Data'!E103</f>
        <v>NGA</v>
      </c>
      <c r="F106" s="168">
        <f>IF('Crisis Indicator Data'!F103="x","x",IF(LOG('Crisis Indicator Data'!F103)&lt;F$4,0,IF(LOG('Crisis Indicator Data'!F103)&gt;F$3,5,ROUND(5-(F$3-LOG('Crisis Indicator Data'!F103))/(F$3-F$4)*5,1))))</f>
        <v>4.9000000000000004</v>
      </c>
      <c r="G106" s="165">
        <f>IF('Crisis Indicator Data'!F103="x","x",IF(LEN(E106)&gt;3,('Crisis Indicator Data'!F103/VLOOKUP('Impact of the crisis'!$C106,'Regional Crises'!$B$1:$R$66,4,FALSE)),'Crisis Indicator Data'!F103/VLOOKUP('Impact of the crisis'!$E106,'Country Indicator Data'!$B$4:$P$300,15,FALSE)))</f>
        <v>1</v>
      </c>
      <c r="H106" s="147">
        <f t="shared" si="39"/>
        <v>5</v>
      </c>
      <c r="I106" s="147">
        <f t="shared" si="40"/>
        <v>4.95</v>
      </c>
      <c r="J106" s="147">
        <f>IF('Crisis Indicator Data'!G103="x","x",IF(LOG('Crisis Indicator Data'!G103)&lt;J$4,0,IF(LOG('Crisis Indicator Data'!G103)&gt;J$3,5,ROUND(5-(J$3-LOG('Crisis Indicator Data'!G103))/(J$3-J$4)*5,1))))</f>
        <v>5</v>
      </c>
      <c r="K106" s="165">
        <f>IF('Crisis Indicator Data'!G103="x","x",IF(LEN(E106)&gt;3,('Crisis Indicator Data'!G103/VLOOKUP('Impact of the crisis'!$C106,'Regional Crises'!$B$1:$R$66,5,FALSE)),'Crisis Indicator Data'!G103/VLOOKUP('Impact of the crisis'!$E106,'Country Indicator Data'!$B$4:$P$300,14,FALSE)))</f>
        <v>0.85875207351938931</v>
      </c>
      <c r="L106" s="147">
        <f t="shared" si="41"/>
        <v>4.3</v>
      </c>
      <c r="M106" s="147">
        <f t="shared" si="42"/>
        <v>4.6500000000000004</v>
      </c>
      <c r="N106" s="147">
        <f t="shared" si="43"/>
        <v>4.8</v>
      </c>
      <c r="O106" s="147">
        <f>IF('Crisis Indicator Data'!H103="x","x",IF('Crisis Indicator Data'!H103=0,0,IF(LOG('Crisis Indicator Data'!H103)&lt;O$4,0,IF(LOG('Crisis Indicator Data'!H103)&gt;O$3,5,ROUND(5-(O$3-LOG('Crisis Indicator Data'!H103))/(O$3-O$4)*5,1)))))</f>
        <v>5</v>
      </c>
      <c r="P106" s="165">
        <f>IF('Crisis Indicator Data'!H103="x","x",'Crisis Indicator Data'!H103/'Crisis Indicator Data'!G103)</f>
        <v>0.57122677767462293</v>
      </c>
      <c r="Q106" s="147">
        <f t="shared" si="44"/>
        <v>2.8</v>
      </c>
      <c r="R106" s="147">
        <f t="shared" si="45"/>
        <v>3.9</v>
      </c>
      <c r="S106" s="147">
        <f>IF('Crisis Indicator Data'!I103="x","x",IF('Crisis Indicator Data'!I103=0,0,IF(LOG('Crisis Indicator Data'!I103)&lt;S$4,0,IF(LOG('Crisis Indicator Data'!I103)&gt;S$3,5,ROUND(5-(S$3-LOG('Crisis Indicator Data'!I103))/(S$3-S$4)*5,1)))))</f>
        <v>5</v>
      </c>
      <c r="T106" s="165">
        <f>IF('Crisis Indicator Data'!H103="x","x",IF('Crisis Indicator Data'!I103="x","x",'Crisis Indicator Data'!I103/'Crisis Indicator Data'!H103))</f>
        <v>5.3581258792586704E-2</v>
      </c>
      <c r="U106" s="147">
        <f t="shared" si="46"/>
        <v>1.8</v>
      </c>
      <c r="V106" s="147">
        <f t="shared" si="47"/>
        <v>3.4</v>
      </c>
      <c r="W106" s="147">
        <f>IF('Crisis Indicator Data'!L103="x","x",IF('Crisis Indicator Data'!L103=0,0,IF(LOG('Crisis Indicator Data'!L103)&lt;W$4,0,IF(LOG('Crisis Indicator Data'!L103)&gt;W$3,5,ROUND(5-(W$3-LOG('Crisis Indicator Data'!L103))/(W$3-W$4)*5,1)))))</f>
        <v>5</v>
      </c>
      <c r="X106" s="166">
        <f>IF(OR('Crisis Indicator Data'!L103="x",'Crisis Indicator Data'!H103="x"),"x",'Crisis Indicator Data'!L103/'Crisis Indicator Data'!H103)</f>
        <v>4.1007313684541648E-5</v>
      </c>
      <c r="Y106" s="147">
        <f t="shared" si="48"/>
        <v>2.1</v>
      </c>
      <c r="Z106" s="147">
        <f t="shared" si="49"/>
        <v>3.6</v>
      </c>
      <c r="AA106" s="147">
        <f t="shared" si="50"/>
        <v>3.5</v>
      </c>
      <c r="AB106" s="167">
        <f t="shared" si="51"/>
        <v>3.7</v>
      </c>
    </row>
    <row r="107" spans="1:28" x14ac:dyDescent="0.35">
      <c r="A107" s="172" t="str">
        <f>'Crisis Indicator Data'!A104</f>
        <v>Middle belt conflict</v>
      </c>
      <c r="B107" s="173" t="str">
        <f>'Crisis Indicator Data'!B104</f>
        <v>Violence,Conflict</v>
      </c>
      <c r="C107" s="173" t="str">
        <f>'Crisis Indicator Data'!C104</f>
        <v>NGA003</v>
      </c>
      <c r="D107" s="173" t="str">
        <f>'Crisis Indicator Data'!D104</f>
        <v>Nigeria</v>
      </c>
      <c r="E107" s="174" t="str">
        <f>'Crisis Indicator Data'!E104</f>
        <v>NGA</v>
      </c>
      <c r="F107" s="168">
        <f>IF('Crisis Indicator Data'!F104="x","x",IF(LOG('Crisis Indicator Data'!F104)&lt;F$4,0,IF(LOG('Crisis Indicator Data'!F104)&gt;F$3,5,ROUND(5-(F$3-LOG('Crisis Indicator Data'!F104))/(F$3-F$4)*5,1))))</f>
        <v>3.6</v>
      </c>
      <c r="G107" s="165">
        <f>IF('Crisis Indicator Data'!F104="x","x",IF(LEN(E107)&gt;3,('Crisis Indicator Data'!F104/VLOOKUP('Impact of the crisis'!$C107,'Regional Crises'!$B$1:$R$66,4,FALSE)),'Crisis Indicator Data'!F104/VLOOKUP('Impact of the crisis'!$E107,'Country Indicator Data'!$B$4:$P$300,15,FALSE)))</f>
        <v>0.15697047553169297</v>
      </c>
      <c r="H107" s="147">
        <f t="shared" si="39"/>
        <v>0.7</v>
      </c>
      <c r="I107" s="147">
        <f t="shared" si="40"/>
        <v>2.15</v>
      </c>
      <c r="J107" s="147">
        <f>IF('Crisis Indicator Data'!G104="x","x",IF(LOG('Crisis Indicator Data'!G104)&lt;J$4,0,IF(LOG('Crisis Indicator Data'!G104)&gt;J$3,5,ROUND(5-(J$3-LOG('Crisis Indicator Data'!G104))/(J$3-J$4)*5,1))))</f>
        <v>4.2</v>
      </c>
      <c r="K107" s="165">
        <f>IF('Crisis Indicator Data'!G104="x","x",IF(LEN(E107)&gt;3,('Crisis Indicator Data'!G104/VLOOKUP('Impact of the crisis'!$C107,'Regional Crises'!$B$1:$R$66,5,FALSE)),'Crisis Indicator Data'!G104/VLOOKUP('Impact of the crisis'!$E107,'Country Indicator Data'!$B$4:$P$300,14,FALSE)))</f>
        <v>7.9361677503975589E-2</v>
      </c>
      <c r="L107" s="147">
        <f t="shared" si="41"/>
        <v>0.4</v>
      </c>
      <c r="M107" s="147">
        <f t="shared" si="42"/>
        <v>2.3000000000000003</v>
      </c>
      <c r="N107" s="147">
        <f t="shared" si="43"/>
        <v>2.2000000000000002</v>
      </c>
      <c r="O107" s="147">
        <f>IF('Crisis Indicator Data'!H104="x","x",IF('Crisis Indicator Data'!H104=0,0,IF(LOG('Crisis Indicator Data'!H104)&lt;O$4,0,IF(LOG('Crisis Indicator Data'!H104)&gt;O$3,5,ROUND(5-(O$3-LOG('Crisis Indicator Data'!H104))/(O$3-O$4)*5,1)))))</f>
        <v>4.2</v>
      </c>
      <c r="P107" s="165">
        <f>IF('Crisis Indicator Data'!H104="x","x",'Crisis Indicator Data'!H104/'Crisis Indicator Data'!G104)</f>
        <v>0.57996219281663519</v>
      </c>
      <c r="Q107" s="147">
        <f t="shared" si="44"/>
        <v>2.9</v>
      </c>
      <c r="R107" s="147">
        <f t="shared" si="45"/>
        <v>3.55</v>
      </c>
      <c r="S107" s="147">
        <f>IF('Crisis Indicator Data'!I104="x","x",IF('Crisis Indicator Data'!I104=0,0,IF(LOG('Crisis Indicator Data'!I104)&lt;S$4,0,IF(LOG('Crisis Indicator Data'!I104)&gt;S$3,5,ROUND(5-(S$3-LOG('Crisis Indicator Data'!I104))/(S$3-S$4)*5,1)))))</f>
        <v>4</v>
      </c>
      <c r="T107" s="165">
        <f>IF('Crisis Indicator Data'!H104="x","x",IF('Crisis Indicator Data'!I104="x","x",'Crisis Indicator Data'!I104/'Crisis Indicator Data'!H104))</f>
        <v>5.4572546097969826E-2</v>
      </c>
      <c r="U107" s="147">
        <f t="shared" si="46"/>
        <v>1.8</v>
      </c>
      <c r="V107" s="147">
        <f t="shared" si="47"/>
        <v>2.9</v>
      </c>
      <c r="W107" s="147">
        <f>IF('Crisis Indicator Data'!L104="x","x",IF('Crisis Indicator Data'!L104=0,0,IF(LOG('Crisis Indicator Data'!L104)&lt;W$4,0,IF(LOG('Crisis Indicator Data'!L104)&gt;W$3,5,ROUND(5-(W$3-LOG('Crisis Indicator Data'!L104))/(W$3-W$4)*5,1)))))</f>
        <v>4.0999999999999996</v>
      </c>
      <c r="X107" s="166">
        <f>IF(OR('Crisis Indicator Data'!L104="x",'Crisis Indicator Data'!H104="x"),"x",'Crisis Indicator Data'!L104/'Crisis Indicator Data'!H104)</f>
        <v>6.5189048239895696E-5</v>
      </c>
      <c r="Y107" s="147">
        <f t="shared" si="48"/>
        <v>3.3</v>
      </c>
      <c r="Z107" s="147">
        <f t="shared" si="49"/>
        <v>3.7</v>
      </c>
      <c r="AA107" s="147">
        <f t="shared" si="50"/>
        <v>3.3</v>
      </c>
      <c r="AB107" s="167">
        <f t="shared" si="51"/>
        <v>3.4</v>
      </c>
    </row>
    <row r="108" spans="1:28" x14ac:dyDescent="0.35">
      <c r="A108" s="172" t="str">
        <f>'Crisis Indicator Data'!A105</f>
        <v>Lake Chad basin crisis in Nigeria</v>
      </c>
      <c r="B108" s="173" t="str">
        <f>'Crisis Indicator Data'!B105</f>
        <v>Conflict,Displacement</v>
      </c>
      <c r="C108" s="173" t="str">
        <f>'Crisis Indicator Data'!C105</f>
        <v>NGA004</v>
      </c>
      <c r="D108" s="173" t="str">
        <f>'Crisis Indicator Data'!D105</f>
        <v>Nigeria</v>
      </c>
      <c r="E108" s="174" t="str">
        <f>'Crisis Indicator Data'!E105</f>
        <v>NGA</v>
      </c>
      <c r="F108" s="168">
        <f>IF('Crisis Indicator Data'!F105="x","x",IF(LOG('Crisis Indicator Data'!F105)&lt;F$4,0,IF(LOG('Crisis Indicator Data'!F105)&gt;F$3,5,ROUND(5-(F$3-LOG('Crisis Indicator Data'!F105))/(F$3-F$4)*5,1))))</f>
        <v>3.7</v>
      </c>
      <c r="G108" s="165">
        <f>IF('Crisis Indicator Data'!F105="x","x",IF(LEN(E108)&gt;3,('Crisis Indicator Data'!F105/VLOOKUP('Impact of the crisis'!$C108,'Regional Crises'!$B$1:$R$66,4,FALSE)),'Crisis Indicator Data'!F105/VLOOKUP('Impact of the crisis'!$E108,'Country Indicator Data'!$B$4:$P$300,15,FALSE)))</f>
        <v>0.17338954950206967</v>
      </c>
      <c r="H108" s="147">
        <f t="shared" si="39"/>
        <v>0.8</v>
      </c>
      <c r="I108" s="147">
        <f t="shared" si="40"/>
        <v>2.25</v>
      </c>
      <c r="J108" s="147">
        <f>IF('Crisis Indicator Data'!G105="x","x",IF(LOG('Crisis Indicator Data'!G105)&lt;J$4,0,IF(LOG('Crisis Indicator Data'!G105)&gt;J$3,5,ROUND(5-(J$3-LOG('Crisis Indicator Data'!G105))/(J$3-J$4)*5,1))))</f>
        <v>4</v>
      </c>
      <c r="K108" s="165">
        <f>IF('Crisis Indicator Data'!G105="x","x",IF(LEN(E108)&gt;3,('Crisis Indicator Data'!G105/VLOOKUP('Impact of the crisis'!$C108,'Regional Crises'!$B$1:$R$66,5,FALSE)),'Crisis Indicator Data'!G105/VLOOKUP('Impact of the crisis'!$E108,'Country Indicator Data'!$B$4:$P$300,14,FALSE)))</f>
        <v>6.9010154351283118E-2</v>
      </c>
      <c r="L108" s="147">
        <f t="shared" si="41"/>
        <v>0.3</v>
      </c>
      <c r="M108" s="147">
        <f t="shared" si="42"/>
        <v>2.15</v>
      </c>
      <c r="N108" s="147">
        <f t="shared" si="43"/>
        <v>2.2000000000000002</v>
      </c>
      <c r="O108" s="147">
        <f>IF('Crisis Indicator Data'!H105="x","x",IF('Crisis Indicator Data'!H105=0,0,IF(LOG('Crisis Indicator Data'!H105)&lt;O$4,0,IF(LOG('Crisis Indicator Data'!H105)&gt;O$3,5,ROUND(5-(O$3-LOG('Crisis Indicator Data'!H105))/(O$3-O$4)*5,1)))))</f>
        <v>4.5</v>
      </c>
      <c r="P108" s="165">
        <f>IF('Crisis Indicator Data'!H105="x","x",'Crisis Indicator Data'!H105/'Crisis Indicator Data'!G105)</f>
        <v>1</v>
      </c>
      <c r="Q108" s="147">
        <f t="shared" si="44"/>
        <v>5</v>
      </c>
      <c r="R108" s="147">
        <f t="shared" si="45"/>
        <v>4.75</v>
      </c>
      <c r="S108" s="147">
        <f>IF('Crisis Indicator Data'!I105="x","x",IF('Crisis Indicator Data'!I105=0,0,IF(LOG('Crisis Indicator Data'!I105)&lt;S$4,0,IF(LOG('Crisis Indicator Data'!I105)&gt;S$3,5,ROUND(5-(S$3-LOG('Crisis Indicator Data'!I105))/(S$3-S$4)*5,1)))))</f>
        <v>5</v>
      </c>
      <c r="T108" s="165">
        <f>IF('Crisis Indicator Data'!H105="x","x",IF('Crisis Indicator Data'!I105="x","x",'Crisis Indicator Data'!I105/'Crisis Indicator Data'!H105))</f>
        <v>0.28944099378881988</v>
      </c>
      <c r="U108" s="147">
        <f t="shared" si="46"/>
        <v>5</v>
      </c>
      <c r="V108" s="147">
        <f t="shared" si="47"/>
        <v>5</v>
      </c>
      <c r="W108" s="147">
        <f>IF('Crisis Indicator Data'!L105="x","x",IF('Crisis Indicator Data'!L105=0,0,IF(LOG('Crisis Indicator Data'!L105)&lt;W$4,0,IF(LOG('Crisis Indicator Data'!L105)&gt;W$3,5,ROUND(5-(W$3-LOG('Crisis Indicator Data'!L105))/(W$3-W$4)*5,1)))))</f>
        <v>4.4000000000000004</v>
      </c>
      <c r="X108" s="166">
        <f>IF(OR('Crisis Indicator Data'!L105="x",'Crisis Indicator Data'!H105="x"),"x",'Crisis Indicator Data'!L105/'Crisis Indicator Data'!H105)</f>
        <v>7.1677018633540374E-5</v>
      </c>
      <c r="Y108" s="147">
        <f t="shared" si="48"/>
        <v>3.6</v>
      </c>
      <c r="Z108" s="147">
        <f t="shared" si="49"/>
        <v>4</v>
      </c>
      <c r="AA108" s="147">
        <f t="shared" si="50"/>
        <v>4.5999999999999996</v>
      </c>
      <c r="AB108" s="167">
        <f t="shared" si="51"/>
        <v>4.7</v>
      </c>
    </row>
    <row r="109" spans="1:28" x14ac:dyDescent="0.35">
      <c r="A109" s="172" t="str">
        <f>'Crisis Indicator Data'!A106</f>
        <v>Northwest Banditry</v>
      </c>
      <c r="B109" s="173" t="str">
        <f>'Crisis Indicator Data'!B106</f>
        <v>Violence,Displacement</v>
      </c>
      <c r="C109" s="173" t="str">
        <f>'Crisis Indicator Data'!C106</f>
        <v>NGA007</v>
      </c>
      <c r="D109" s="173" t="str">
        <f>'Crisis Indicator Data'!D106</f>
        <v>Nigeria</v>
      </c>
      <c r="E109" s="174" t="str">
        <f>'Crisis Indicator Data'!E106</f>
        <v>NGA</v>
      </c>
      <c r="F109" s="168">
        <f>IF('Crisis Indicator Data'!F106="x","x",IF(LOG('Crisis Indicator Data'!F106)&lt;F$4,0,IF(LOG('Crisis Indicator Data'!F106)&gt;F$3,5,ROUND(5-(F$3-LOG('Crisis Indicator Data'!F106))/(F$3-F$4)*5,1))))</f>
        <v>4</v>
      </c>
      <c r="G109" s="165">
        <f>IF('Crisis Indicator Data'!F106="x","x",IF(LEN(E109)&gt;3,('Crisis Indicator Data'!F106/VLOOKUP('Impact of the crisis'!$C109,'Regional Crises'!$B$1:$R$66,4,FALSE)),'Crisis Indicator Data'!F106/VLOOKUP('Impact of the crisis'!$E109,'Country Indicator Data'!$B$4:$P$300,15,FALSE)))</f>
        <v>0.26099673902302445</v>
      </c>
      <c r="H109" s="147">
        <f t="shared" si="39"/>
        <v>1.2</v>
      </c>
      <c r="I109" s="147">
        <f t="shared" si="40"/>
        <v>2.6</v>
      </c>
      <c r="J109" s="147">
        <f>IF('Crisis Indicator Data'!G106="x","x",IF(LOG('Crisis Indicator Data'!G106)&lt;J$4,0,IF(LOG('Crisis Indicator Data'!G106)&gt;J$3,5,ROUND(5-(J$3-LOG('Crisis Indicator Data'!G106))/(J$3-J$4)*5,1))))</f>
        <v>5</v>
      </c>
      <c r="K109" s="165">
        <f>IF('Crisis Indicator Data'!G106="x","x",IF(LEN(E109)&gt;3,('Crisis Indicator Data'!G106/VLOOKUP('Impact of the crisis'!$C109,'Regional Crises'!$B$1:$R$66,5,FALSE)),'Crisis Indicator Data'!G106/VLOOKUP('Impact of the crisis'!$E109,'Country Indicator Data'!$B$4:$P$300,14,FALSE)))</f>
        <v>0.18810624991963104</v>
      </c>
      <c r="L109" s="147">
        <f t="shared" si="41"/>
        <v>0.9</v>
      </c>
      <c r="M109" s="147">
        <f t="shared" si="42"/>
        <v>2.95</v>
      </c>
      <c r="N109" s="147">
        <f t="shared" si="43"/>
        <v>2.8</v>
      </c>
      <c r="O109" s="147">
        <f>IF('Crisis Indicator Data'!H106="x","x",IF('Crisis Indicator Data'!H106=0,0,IF(LOG('Crisis Indicator Data'!H106)&lt;O$4,0,IF(LOG('Crisis Indicator Data'!H106)&gt;O$3,5,ROUND(5-(O$3-LOG('Crisis Indicator Data'!H106))/(O$3-O$4)*5,1)))))</f>
        <v>4.9000000000000004</v>
      </c>
      <c r="P109" s="165">
        <f>IF('Crisis Indicator Data'!H106="x","x",'Crisis Indicator Data'!H106/'Crisis Indicator Data'!G106)</f>
        <v>0.63775777600546879</v>
      </c>
      <c r="Q109" s="147">
        <f t="shared" si="44"/>
        <v>3.2</v>
      </c>
      <c r="R109" s="147">
        <f t="shared" si="45"/>
        <v>4.0500000000000007</v>
      </c>
      <c r="S109" s="147">
        <f>IF('Crisis Indicator Data'!I106="x","x",IF('Crisis Indicator Data'!I106=0,0,IF(LOG('Crisis Indicator Data'!I106)&lt;S$4,0,IF(LOG('Crisis Indicator Data'!I106)&gt;S$3,5,ROUND(5-(S$3-LOG('Crisis Indicator Data'!I106))/(S$3-S$4)*5,1)))))</f>
        <v>4.0999999999999996</v>
      </c>
      <c r="T109" s="165">
        <f>IF('Crisis Indicator Data'!H106="x","x",IF('Crisis Indicator Data'!I106="x","x",'Crisis Indicator Data'!I106/'Crisis Indicator Data'!H106))</f>
        <v>2.811919394026011E-2</v>
      </c>
      <c r="U109" s="147">
        <f t="shared" si="46"/>
        <v>0.9</v>
      </c>
      <c r="V109" s="147">
        <f t="shared" si="47"/>
        <v>2.5</v>
      </c>
      <c r="W109" s="147">
        <f>IF('Crisis Indicator Data'!L106="x","x",IF('Crisis Indicator Data'!L106=0,0,IF(LOG('Crisis Indicator Data'!L106)&lt;W$4,0,IF(LOG('Crisis Indicator Data'!L106)&gt;W$3,5,ROUND(5-(W$3-LOG('Crisis Indicator Data'!L106))/(W$3-W$4)*5,1)))))</f>
        <v>4.9000000000000004</v>
      </c>
      <c r="X109" s="166">
        <f>IF(OR('Crisis Indicator Data'!L106="x",'Crisis Indicator Data'!H106="x"),"x",'Crisis Indicator Data'!L106/'Crisis Indicator Data'!H106)</f>
        <v>9.2896955838216383E-5</v>
      </c>
      <c r="Y109" s="147">
        <f t="shared" si="48"/>
        <v>4.5999999999999996</v>
      </c>
      <c r="Z109" s="147">
        <f t="shared" si="49"/>
        <v>4.8</v>
      </c>
      <c r="AA109" s="147">
        <f t="shared" si="50"/>
        <v>3.9</v>
      </c>
      <c r="AB109" s="167">
        <f t="shared" si="51"/>
        <v>4</v>
      </c>
    </row>
    <row r="110" spans="1:28" x14ac:dyDescent="0.35">
      <c r="A110" s="172" t="str">
        <f>'Crisis Indicator Data'!A107</f>
        <v>Cameroonian Refugees in Nigeria</v>
      </c>
      <c r="B110" s="173" t="str">
        <f>'Crisis Indicator Data'!B107</f>
        <v>Displacement</v>
      </c>
      <c r="C110" s="173" t="str">
        <f>'Crisis Indicator Data'!C107</f>
        <v>NGA008</v>
      </c>
      <c r="D110" s="173" t="str">
        <f>'Crisis Indicator Data'!D107</f>
        <v>Nigeria</v>
      </c>
      <c r="E110" s="174" t="str">
        <f>'Crisis Indicator Data'!E107</f>
        <v>NGA</v>
      </c>
      <c r="F110" s="168">
        <f>IF('Crisis Indicator Data'!F107="x","x",IF(LOG('Crisis Indicator Data'!F107)&lt;F$4,0,IF(LOG('Crisis Indicator Data'!F107)&gt;F$3,5,ROUND(5-(F$3-LOG('Crisis Indicator Data'!F107))/(F$3-F$4)*5,1))))</f>
        <v>3.4</v>
      </c>
      <c r="G110" s="165">
        <f>IF('Crisis Indicator Data'!F107="x","x",IF(LEN(E110)&gt;3,('Crisis Indicator Data'!F107/VLOOKUP('Impact of the crisis'!$C110,'Regional Crises'!$B$1:$R$66,4,FALSE)),'Crisis Indicator Data'!F107/VLOOKUP('Impact of the crisis'!$E110,'Country Indicator Data'!$B$4:$P$300,15,FALSE)))</f>
        <v>0.11953511863587953</v>
      </c>
      <c r="H110" s="147">
        <f t="shared" si="39"/>
        <v>0.5</v>
      </c>
      <c r="I110" s="147">
        <f t="shared" si="40"/>
        <v>1.95</v>
      </c>
      <c r="J110" s="147">
        <f>IF('Crisis Indicator Data'!G107="x","x",IF(LOG('Crisis Indicator Data'!G107)&lt;J$4,0,IF(LOG('Crisis Indicator Data'!G107)&gt;J$3,5,ROUND(5-(J$3-LOG('Crisis Indicator Data'!G107))/(J$3-J$4)*5,1))))</f>
        <v>3.7</v>
      </c>
      <c r="K110" s="165">
        <f>IF('Crisis Indicator Data'!G107="x","x",IF(LEN(E110)&gt;3,('Crisis Indicator Data'!G107/VLOOKUP('Impact of the crisis'!$C110,'Regional Crises'!$B$1:$R$66,5,FALSE)),'Crisis Indicator Data'!G107/VLOOKUP('Impact of the crisis'!$E110,'Country Indicator Data'!$B$4:$P$300,14,FALSE)))</f>
        <v>5.4329422757920097E-2</v>
      </c>
      <c r="L110" s="147">
        <f t="shared" si="41"/>
        <v>0.2</v>
      </c>
      <c r="M110" s="147">
        <f t="shared" si="42"/>
        <v>1.9500000000000002</v>
      </c>
      <c r="N110" s="147">
        <f t="shared" si="43"/>
        <v>2</v>
      </c>
      <c r="O110" s="147">
        <f>IF('Crisis Indicator Data'!H107="x","x",IF('Crisis Indicator Data'!H107=0,0,IF(LOG('Crisis Indicator Data'!H107)&lt;O$4,0,IF(LOG('Crisis Indicator Data'!H107)&gt;O$3,5,ROUND(5-(O$3-LOG('Crisis Indicator Data'!H107))/(O$3-O$4)*5,1)))))</f>
        <v>0.8</v>
      </c>
      <c r="P110" s="165">
        <f>IF('Crisis Indicator Data'!H107="x","x",'Crisis Indicator Data'!H107/'Crisis Indicator Data'!G107)</f>
        <v>7.889546351084813E-3</v>
      </c>
      <c r="Q110" s="147">
        <f t="shared" si="44"/>
        <v>0</v>
      </c>
      <c r="R110" s="147">
        <f t="shared" si="45"/>
        <v>0.4</v>
      </c>
      <c r="S110" s="147">
        <f>IF('Crisis Indicator Data'!I107="x","x",IF('Crisis Indicator Data'!I107=0,0,IF(LOG('Crisis Indicator Data'!I107)&lt;S$4,0,IF(LOG('Crisis Indicator Data'!I107)&gt;S$3,5,ROUND(5-(S$3-LOG('Crisis Indicator Data'!I107))/(S$3-S$4)*5,1)))))</f>
        <v>2.9</v>
      </c>
      <c r="T110" s="165">
        <f>IF('Crisis Indicator Data'!H107="x","x",IF('Crisis Indicator Data'!I107="x","x",'Crisis Indicator Data'!I107/'Crisis Indicator Data'!H107))</f>
        <v>1</v>
      </c>
      <c r="U110" s="147">
        <f t="shared" si="46"/>
        <v>5</v>
      </c>
      <c r="V110" s="147">
        <f t="shared" si="47"/>
        <v>4</v>
      </c>
      <c r="W110" s="147" t="str">
        <f>IF('Crisis Indicator Data'!L107="x","x",IF('Crisis Indicator Data'!L107=0,0,IF(LOG('Crisis Indicator Data'!L107)&lt;W$4,0,IF(LOG('Crisis Indicator Data'!L107)&gt;W$3,5,ROUND(5-(W$3-LOG('Crisis Indicator Data'!L107))/(W$3-W$4)*5,1)))))</f>
        <v>x</v>
      </c>
      <c r="X110" s="166" t="str">
        <f>IF(OR('Crisis Indicator Data'!L107="x",'Crisis Indicator Data'!H107="x"),"x",'Crisis Indicator Data'!L107/'Crisis Indicator Data'!H107)</f>
        <v>x</v>
      </c>
      <c r="Y110" s="147" t="str">
        <f t="shared" si="48"/>
        <v>x</v>
      </c>
      <c r="Z110" s="147" t="str">
        <f t="shared" si="49"/>
        <v>x</v>
      </c>
      <c r="AA110" s="147">
        <f t="shared" si="50"/>
        <v>4</v>
      </c>
      <c r="AB110" s="167">
        <f t="shared" si="51"/>
        <v>2.6</v>
      </c>
    </row>
    <row r="111" spans="1:28" x14ac:dyDescent="0.35">
      <c r="A111" s="172" t="str">
        <f>'Crisis Indicator Data'!A108</f>
        <v>Socioeconomic crisis in Nicaragua</v>
      </c>
      <c r="B111" s="173" t="str">
        <f>'Crisis Indicator Data'!B108</f>
        <v>Socio-political</v>
      </c>
      <c r="C111" s="173" t="str">
        <f>'Crisis Indicator Data'!C108</f>
        <v>NIC001</v>
      </c>
      <c r="D111" s="173" t="str">
        <f>'Crisis Indicator Data'!D108</f>
        <v>Nicaragua</v>
      </c>
      <c r="E111" s="174" t="str">
        <f>'Crisis Indicator Data'!E108</f>
        <v>NIC</v>
      </c>
      <c r="F111" s="168">
        <f>IF('Crisis Indicator Data'!F108="x","x",IF(LOG('Crisis Indicator Data'!F108)&lt;F$4,0,IF(LOG('Crisis Indicator Data'!F108)&gt;F$3,5,ROUND(5-(F$3-LOG('Crisis Indicator Data'!F108))/(F$3-F$4)*5,1))))</f>
        <v>3.5</v>
      </c>
      <c r="G111" s="165">
        <f>IF('Crisis Indicator Data'!F108="x","x",IF(LEN(E111)&gt;3,('Crisis Indicator Data'!F108/VLOOKUP('Impact of the crisis'!$C111,'Regional Crises'!$B$1:$R$66,4,FALSE)),'Crisis Indicator Data'!F108/VLOOKUP('Impact of the crisis'!$E111,'Country Indicator Data'!$B$4:$P$300,15,FALSE)))</f>
        <v>1</v>
      </c>
      <c r="H111" s="147">
        <f t="shared" si="39"/>
        <v>5</v>
      </c>
      <c r="I111" s="147">
        <f t="shared" si="40"/>
        <v>4.25</v>
      </c>
      <c r="J111" s="147">
        <f>IF('Crisis Indicator Data'!G108="x","x",IF(LOG('Crisis Indicator Data'!G108)&lt;J$4,0,IF(LOG('Crisis Indicator Data'!G108)&gt;J$3,5,ROUND(5-(J$3-LOG('Crisis Indicator Data'!G108))/(J$3-J$4)*5,1))))</f>
        <v>2.9</v>
      </c>
      <c r="K111" s="165">
        <f>IF('Crisis Indicator Data'!G108="x","x",IF(LEN(E111)&gt;3,('Crisis Indicator Data'!G108/VLOOKUP('Impact of the crisis'!$C111,'Regional Crises'!$B$1:$R$66,5,FALSE)),'Crisis Indicator Data'!G108/VLOOKUP('Impact of the crisis'!$E111,'Country Indicator Data'!$B$4:$P$300,14,FALSE)))</f>
        <v>1</v>
      </c>
      <c r="L111" s="147">
        <f t="shared" si="41"/>
        <v>5</v>
      </c>
      <c r="M111" s="147">
        <f t="shared" si="42"/>
        <v>3.95</v>
      </c>
      <c r="N111" s="147">
        <f t="shared" si="43"/>
        <v>4.0999999999999996</v>
      </c>
      <c r="O111" s="147">
        <f>IF('Crisis Indicator Data'!H108="x","x",IF('Crisis Indicator Data'!H108=0,0,IF(LOG('Crisis Indicator Data'!H108)&lt;O$4,0,IF(LOG('Crisis Indicator Data'!H108)&gt;O$3,5,ROUND(5-(O$3-LOG('Crisis Indicator Data'!H108))/(O$3-O$4)*5,1)))))</f>
        <v>2.9</v>
      </c>
      <c r="P111" s="165">
        <f>IF('Crisis Indicator Data'!H108="x","x",'Crisis Indicator Data'!H108/'Crisis Indicator Data'!G108)</f>
        <v>0.24631842178382884</v>
      </c>
      <c r="Q111" s="147">
        <f t="shared" si="44"/>
        <v>1.2</v>
      </c>
      <c r="R111" s="147">
        <f t="shared" si="45"/>
        <v>2.0499999999999998</v>
      </c>
      <c r="S111" s="147">
        <f>IF('Crisis Indicator Data'!I108="x","x",IF('Crisis Indicator Data'!I108=0,0,IF(LOG('Crisis Indicator Data'!I108)&lt;S$4,0,IF(LOG('Crisis Indicator Data'!I108)&gt;S$3,5,ROUND(5-(S$3-LOG('Crisis Indicator Data'!I108))/(S$3-S$4)*5,1)))))</f>
        <v>3.4</v>
      </c>
      <c r="T111" s="165">
        <f>IF('Crisis Indicator Data'!H108="x","x",IF('Crisis Indicator Data'!I108="x","x",'Crisis Indicator Data'!I108/'Crisis Indicator Data'!H108))</f>
        <v>0.14100394811054709</v>
      </c>
      <c r="U111" s="147">
        <f t="shared" si="46"/>
        <v>4.7</v>
      </c>
      <c r="V111" s="147">
        <f t="shared" si="47"/>
        <v>4.0999999999999996</v>
      </c>
      <c r="W111" s="147">
        <f>IF('Crisis Indicator Data'!L108="x","x",IF('Crisis Indicator Data'!L108=0,0,IF(LOG('Crisis Indicator Data'!L108)&lt;W$4,0,IF(LOG('Crisis Indicator Data'!L108)&gt;W$3,5,ROUND(5-(W$3-LOG('Crisis Indicator Data'!L108))/(W$3-W$4)*5,1)))))</f>
        <v>1.3</v>
      </c>
      <c r="X111" s="166">
        <f>IF(OR('Crisis Indicator Data'!L108="x",'Crisis Indicator Data'!H108="x"),"x",'Crisis Indicator Data'!L108/'Crisis Indicator Data'!H108)</f>
        <v>4.5121263395375071E-6</v>
      </c>
      <c r="Y111" s="147">
        <f t="shared" si="48"/>
        <v>0.2</v>
      </c>
      <c r="Z111" s="147">
        <f t="shared" si="49"/>
        <v>0.8</v>
      </c>
      <c r="AA111" s="147">
        <f t="shared" si="50"/>
        <v>2.8</v>
      </c>
      <c r="AB111" s="167">
        <f t="shared" si="51"/>
        <v>2.4</v>
      </c>
    </row>
    <row r="112" spans="1:28" x14ac:dyDescent="0.35">
      <c r="A112" s="172" t="str">
        <f>'Crisis Indicator Data'!A109</f>
        <v>Karnali Earthquake</v>
      </c>
      <c r="B112" s="173" t="str">
        <f>'Crisis Indicator Data'!B109</f>
        <v>Earthquake</v>
      </c>
      <c r="C112" s="173" t="str">
        <f>'Crisis Indicator Data'!C109</f>
        <v>NPL003</v>
      </c>
      <c r="D112" s="173" t="str">
        <f>'Crisis Indicator Data'!D109</f>
        <v>Nepal</v>
      </c>
      <c r="E112" s="174" t="str">
        <f>'Crisis Indicator Data'!E109</f>
        <v>NPL</v>
      </c>
      <c r="F112" s="168">
        <f>IF('Crisis Indicator Data'!F109="x","x",IF(LOG('Crisis Indicator Data'!F109)&lt;F$4,0,IF(LOG('Crisis Indicator Data'!F109)&gt;F$3,5,ROUND(5-(F$3-LOG('Crisis Indicator Data'!F109))/(F$3-F$4)*5,1))))</f>
        <v>3.3</v>
      </c>
      <c r="G112" s="165">
        <f>IF('Crisis Indicator Data'!F109="x","x",IF(LEN(E112)&gt;3,('Crisis Indicator Data'!F109/VLOOKUP('Impact of the crisis'!$C112,'Regional Crises'!$B$1:$R$66,4,FALSE)),'Crisis Indicator Data'!F109/VLOOKUP('Impact of the crisis'!$E112,'Country Indicator Data'!$B$4:$P$300,15,FALSE)))</f>
        <v>0.63700732472968258</v>
      </c>
      <c r="H112" s="147">
        <f t="shared" si="39"/>
        <v>3.1</v>
      </c>
      <c r="I112" s="147">
        <f t="shared" si="40"/>
        <v>3.2</v>
      </c>
      <c r="J112" s="147">
        <f>IF('Crisis Indicator Data'!G109="x","x",IF(LOG('Crisis Indicator Data'!G109)&lt;J$4,0,IF(LOG('Crisis Indicator Data'!G109)&gt;J$3,5,ROUND(5-(J$3-LOG('Crisis Indicator Data'!G109))/(J$3-J$4)*5,1))))</f>
        <v>3.6</v>
      </c>
      <c r="K112" s="165">
        <f>IF('Crisis Indicator Data'!G109="x","x",IF(LEN(E112)&gt;3,('Crisis Indicator Data'!G109/VLOOKUP('Impact of the crisis'!$C112,'Regional Crises'!$B$1:$R$66,5,FALSE)),'Crisis Indicator Data'!G109/VLOOKUP('Impact of the crisis'!$E112,'Country Indicator Data'!$B$4:$P$300,14,FALSE)))</f>
        <v>0.41049202811589236</v>
      </c>
      <c r="L112" s="147">
        <f t="shared" si="41"/>
        <v>2</v>
      </c>
      <c r="M112" s="147">
        <f t="shared" si="42"/>
        <v>2.8</v>
      </c>
      <c r="N112" s="147">
        <f t="shared" si="43"/>
        <v>3</v>
      </c>
      <c r="O112" s="147">
        <f>IF('Crisis Indicator Data'!H109="x","x",IF('Crisis Indicator Data'!H109=0,0,IF(LOG('Crisis Indicator Data'!H109)&lt;O$4,0,IF(LOG('Crisis Indicator Data'!H109)&gt;O$3,5,ROUND(5-(O$3-LOG('Crisis Indicator Data'!H109))/(O$3-O$4)*5,1)))))</f>
        <v>2.9</v>
      </c>
      <c r="P112" s="165">
        <f>IF('Crisis Indicator Data'!H109="x","x",'Crisis Indicator Data'!H109/'Crisis Indicator Data'!G109)</f>
        <v>0.1364851319746074</v>
      </c>
      <c r="Q112" s="147">
        <f t="shared" si="44"/>
        <v>0.6</v>
      </c>
      <c r="R112" s="147">
        <f t="shared" si="45"/>
        <v>1.75</v>
      </c>
      <c r="S112" s="147">
        <f>IF('Crisis Indicator Data'!I109="x","x",IF('Crisis Indicator Data'!I109=0,0,IF(LOG('Crisis Indicator Data'!I109)&lt;S$4,0,IF(LOG('Crisis Indicator Data'!I109)&gt;S$3,5,ROUND(5-(S$3-LOG('Crisis Indicator Data'!I109))/(S$3-S$4)*5,1)))))</f>
        <v>2</v>
      </c>
      <c r="T112" s="165">
        <f>IF('Crisis Indicator Data'!H109="x","x",IF('Crisis Indicator Data'!I109="x","x",'Crisis Indicator Data'!I109/'Crisis Indicator Data'!H109))</f>
        <v>1.6523867809057527E-2</v>
      </c>
      <c r="U112" s="147">
        <f t="shared" si="46"/>
        <v>0.6</v>
      </c>
      <c r="V112" s="147">
        <f t="shared" si="47"/>
        <v>1.3</v>
      </c>
      <c r="W112" s="147">
        <f>IF('Crisis Indicator Data'!L109="x","x",IF('Crisis Indicator Data'!L109=0,0,IF(LOG('Crisis Indicator Data'!L109)&lt;W$4,0,IF(LOG('Crisis Indicator Data'!L109)&gt;W$3,5,ROUND(5-(W$3-LOG('Crisis Indicator Data'!L109))/(W$3-W$4)*5,1)))))</f>
        <v>0</v>
      </c>
      <c r="X112" s="166">
        <f>IF(OR('Crisis Indicator Data'!L109="x",'Crisis Indicator Data'!H109="x"),"x",'Crisis Indicator Data'!L109/'Crisis Indicator Data'!H109)</f>
        <v>0</v>
      </c>
      <c r="Y112" s="147">
        <f t="shared" si="48"/>
        <v>0</v>
      </c>
      <c r="Z112" s="147">
        <f t="shared" si="49"/>
        <v>0</v>
      </c>
      <c r="AA112" s="147">
        <f t="shared" si="50"/>
        <v>0.7</v>
      </c>
      <c r="AB112" s="167">
        <f t="shared" si="51"/>
        <v>1.3</v>
      </c>
    </row>
    <row r="113" spans="1:28" x14ac:dyDescent="0.35">
      <c r="A113" s="172" t="str">
        <f>'Crisis Indicator Data'!A110</f>
        <v>Complex crisis in Pakistan</v>
      </c>
      <c r="B113" s="173" t="str">
        <f>'Crisis Indicator Data'!B110</f>
        <v>Displacement,Conflict</v>
      </c>
      <c r="C113" s="173" t="str">
        <f>'Crisis Indicator Data'!C110</f>
        <v>PAK001</v>
      </c>
      <c r="D113" s="173" t="str">
        <f>'Crisis Indicator Data'!D110</f>
        <v>Pakistan</v>
      </c>
      <c r="E113" s="174" t="str">
        <f>'Crisis Indicator Data'!E110</f>
        <v>PAK</v>
      </c>
      <c r="F113" s="168">
        <f>IF('Crisis Indicator Data'!F110="x","x",IF(LOG('Crisis Indicator Data'!F110)&lt;F$4,0,IF(LOG('Crisis Indicator Data'!F110)&gt;F$3,5,ROUND(5-(F$3-LOG('Crisis Indicator Data'!F110))/(F$3-F$4)*5,1))))</f>
        <v>4.8</v>
      </c>
      <c r="G113" s="165">
        <f>IF('Crisis Indicator Data'!F110="x","x",IF(LEN(E113)&gt;3,('Crisis Indicator Data'!F110/VLOOKUP('Impact of the crisis'!$C113,'Regional Crises'!$B$1:$R$66,4,FALSE)),'Crisis Indicator Data'!F110/VLOOKUP('Impact of the crisis'!$E113,'Country Indicator Data'!$B$4:$P$300,15,FALSE)))</f>
        <v>1</v>
      </c>
      <c r="H113" s="147">
        <f t="shared" si="39"/>
        <v>5</v>
      </c>
      <c r="I113" s="147">
        <f t="shared" si="40"/>
        <v>4.9000000000000004</v>
      </c>
      <c r="J113" s="147">
        <f>IF('Crisis Indicator Data'!G110="x","x",IF(LOG('Crisis Indicator Data'!G110)&lt;J$4,0,IF(LOG('Crisis Indicator Data'!G110)&gt;J$3,5,ROUND(5-(J$3-LOG('Crisis Indicator Data'!G110))/(J$3-J$4)*5,1))))</f>
        <v>5</v>
      </c>
      <c r="K113" s="165">
        <f>IF('Crisis Indicator Data'!G110="x","x",IF(LEN(E113)&gt;3,('Crisis Indicator Data'!G110/VLOOKUP('Impact of the crisis'!$C113,'Regional Crises'!$B$1:$R$66,5,FALSE)),'Crisis Indicator Data'!G110/VLOOKUP('Impact of the crisis'!$E113,'Country Indicator Data'!$B$4:$P$300,14,FALSE)))</f>
        <v>1</v>
      </c>
      <c r="L113" s="147">
        <f t="shared" si="41"/>
        <v>5</v>
      </c>
      <c r="M113" s="147">
        <f t="shared" si="42"/>
        <v>5</v>
      </c>
      <c r="N113" s="147">
        <f t="shared" si="43"/>
        <v>5</v>
      </c>
      <c r="O113" s="147">
        <f>IF('Crisis Indicator Data'!H110="x","x",IF('Crisis Indicator Data'!H110=0,0,IF(LOG('Crisis Indicator Data'!H110)&lt;O$4,0,IF(LOG('Crisis Indicator Data'!H110)&gt;O$3,5,ROUND(5-(O$3-LOG('Crisis Indicator Data'!H110))/(O$3-O$4)*5,1)))))</f>
        <v>5</v>
      </c>
      <c r="P113" s="165">
        <f>IF('Crisis Indicator Data'!H110="x","x",'Crisis Indicator Data'!H110/'Crisis Indicator Data'!G110)</f>
        <v>0.38513940728956331</v>
      </c>
      <c r="Q113" s="147">
        <f t="shared" si="44"/>
        <v>1.9</v>
      </c>
      <c r="R113" s="147">
        <f t="shared" si="45"/>
        <v>3.45</v>
      </c>
      <c r="S113" s="147">
        <f>IF('Crisis Indicator Data'!I110="x","x",IF('Crisis Indicator Data'!I110=0,0,IF(LOG('Crisis Indicator Data'!I110)&lt;S$4,0,IF(LOG('Crisis Indicator Data'!I110)&gt;S$3,5,ROUND(5-(S$3-LOG('Crisis Indicator Data'!I110))/(S$3-S$4)*5,1)))))</f>
        <v>5</v>
      </c>
      <c r="T113" s="165">
        <f>IF('Crisis Indicator Data'!H110="x","x",IF('Crisis Indicator Data'!I110="x","x",'Crisis Indicator Data'!I110/'Crisis Indicator Data'!H110))</f>
        <v>3.8108351427209662E-2</v>
      </c>
      <c r="U113" s="147">
        <f t="shared" si="46"/>
        <v>1.3</v>
      </c>
      <c r="V113" s="147">
        <f t="shared" si="47"/>
        <v>3.2</v>
      </c>
      <c r="W113" s="147">
        <f>IF('Crisis Indicator Data'!L110="x","x",IF('Crisis Indicator Data'!L110=0,0,IF(LOG('Crisis Indicator Data'!L110)&lt;W$4,0,IF(LOG('Crisis Indicator Data'!L110)&gt;W$3,5,ROUND(5-(W$3-LOG('Crisis Indicator Data'!L110))/(W$3-W$4)*5,1)))))</f>
        <v>4.4000000000000004</v>
      </c>
      <c r="X113" s="166">
        <f>IF(OR('Crisis Indicator Data'!L110="x",'Crisis Indicator Data'!H110="x"),"x",'Crisis Indicator Data'!L110/'Crisis Indicator Data'!H110)</f>
        <v>1.2169676428533601E-5</v>
      </c>
      <c r="Y113" s="147">
        <f t="shared" si="48"/>
        <v>0.6</v>
      </c>
      <c r="Z113" s="147">
        <f t="shared" si="49"/>
        <v>2.5</v>
      </c>
      <c r="AA113" s="147">
        <f t="shared" si="50"/>
        <v>2.9</v>
      </c>
      <c r="AB113" s="167">
        <f t="shared" si="51"/>
        <v>3.2</v>
      </c>
    </row>
    <row r="114" spans="1:28" x14ac:dyDescent="0.35">
      <c r="A114" s="172" t="str">
        <f>'Crisis Indicator Data'!A111</f>
        <v>Kashmir conflict in Pakistan</v>
      </c>
      <c r="B114" s="173" t="str">
        <f>'Crisis Indicator Data'!B111</f>
        <v>Conflict</v>
      </c>
      <c r="C114" s="173" t="str">
        <f>'Crisis Indicator Data'!C111</f>
        <v>PAK004</v>
      </c>
      <c r="D114" s="173" t="str">
        <f>'Crisis Indicator Data'!D111</f>
        <v>Pakistan</v>
      </c>
      <c r="E114" s="174" t="str">
        <f>'Crisis Indicator Data'!E111</f>
        <v>PAK</v>
      </c>
      <c r="F114" s="168">
        <f>IF('Crisis Indicator Data'!F111="x","x",IF(LOG('Crisis Indicator Data'!F111)&lt;F$4,0,IF(LOG('Crisis Indicator Data'!F111)&gt;F$3,5,ROUND(5-(F$3-LOG('Crisis Indicator Data'!F111))/(F$3-F$4)*5,1))))</f>
        <v>1.9</v>
      </c>
      <c r="G114" s="165">
        <f>IF('Crisis Indicator Data'!F111="x","x",IF(LEN(E114)&gt;3,('Crisis Indicator Data'!F111/VLOOKUP('Impact of the crisis'!$C114,'Regional Crises'!$B$1:$R$66,4,FALSE)),'Crisis Indicator Data'!F111/VLOOKUP('Impact of the crisis'!$E114,'Country Indicator Data'!$B$4:$P$300,15,FALSE)))</f>
        <v>1.7249117891241179E-2</v>
      </c>
      <c r="H114" s="147">
        <f t="shared" si="39"/>
        <v>0</v>
      </c>
      <c r="I114" s="147">
        <f t="shared" si="40"/>
        <v>0.95</v>
      </c>
      <c r="J114" s="147">
        <f>IF('Crisis Indicator Data'!G111="x","x",IF(LOG('Crisis Indicator Data'!G111)&lt;J$4,0,IF(LOG('Crisis Indicator Data'!G111)&gt;J$3,5,ROUND(5-(J$3-LOG('Crisis Indicator Data'!G111))/(J$3-J$4)*5,1))))</f>
        <v>2.1</v>
      </c>
      <c r="K114" s="165">
        <f>IF('Crisis Indicator Data'!G111="x","x",IF(LEN(E114)&gt;3,('Crisis Indicator Data'!G111/VLOOKUP('Impact of the crisis'!$C114,'Regional Crises'!$B$1:$R$66,5,FALSE)),'Crisis Indicator Data'!G111/VLOOKUP('Impact of the crisis'!$E114,'Country Indicator Data'!$B$4:$P$300,14,FALSE)))</f>
        <v>1.7047053784494892E-2</v>
      </c>
      <c r="L114" s="147">
        <f t="shared" si="41"/>
        <v>0</v>
      </c>
      <c r="M114" s="147">
        <f t="shared" si="42"/>
        <v>1.05</v>
      </c>
      <c r="N114" s="147">
        <f t="shared" si="43"/>
        <v>1</v>
      </c>
      <c r="O114" s="147" t="str">
        <f>IF('Crisis Indicator Data'!H111="x","x",IF('Crisis Indicator Data'!H111=0,0,IF(LOG('Crisis Indicator Data'!H111)&lt;O$4,0,IF(LOG('Crisis Indicator Data'!H111)&gt;O$3,5,ROUND(5-(O$3-LOG('Crisis Indicator Data'!H111))/(O$3-O$4)*5,1)))))</f>
        <v>x</v>
      </c>
      <c r="P114" s="165" t="str">
        <f>IF('Crisis Indicator Data'!H111="x","x",'Crisis Indicator Data'!H111/'Crisis Indicator Data'!G111)</f>
        <v>x</v>
      </c>
      <c r="Q114" s="147" t="str">
        <f t="shared" si="44"/>
        <v>x</v>
      </c>
      <c r="R114" s="147" t="str">
        <f t="shared" si="45"/>
        <v>x</v>
      </c>
      <c r="S114" s="147" t="str">
        <f>IF('Crisis Indicator Data'!I111="x","x",IF('Crisis Indicator Data'!I111=0,0,IF(LOG('Crisis Indicator Data'!I111)&lt;S$4,0,IF(LOG('Crisis Indicator Data'!I111)&gt;S$3,5,ROUND(5-(S$3-LOG('Crisis Indicator Data'!I111))/(S$3-S$4)*5,1)))))</f>
        <v>x</v>
      </c>
      <c r="T114" s="165" t="str">
        <f>IF('Crisis Indicator Data'!H111="x","x",IF('Crisis Indicator Data'!I111="x","x",'Crisis Indicator Data'!I111/'Crisis Indicator Data'!H111))</f>
        <v>x</v>
      </c>
      <c r="U114" s="147" t="str">
        <f t="shared" si="46"/>
        <v>x</v>
      </c>
      <c r="V114" s="147" t="str">
        <f t="shared" si="47"/>
        <v>x</v>
      </c>
      <c r="W114" s="147">
        <f>IF('Crisis Indicator Data'!L111="x","x",IF('Crisis Indicator Data'!L111=0,0,IF(LOG('Crisis Indicator Data'!L111)&lt;W$4,0,IF(LOG('Crisis Indicator Data'!L111)&gt;W$3,5,ROUND(5-(W$3-LOG('Crisis Indicator Data'!L111))/(W$3-W$4)*5,1)))))</f>
        <v>0.9</v>
      </c>
      <c r="X114" s="166" t="str">
        <f>IF(OR('Crisis Indicator Data'!L111="x",'Crisis Indicator Data'!H111="x"),"x",'Crisis Indicator Data'!L111/'Crisis Indicator Data'!H111)</f>
        <v>x</v>
      </c>
      <c r="Y114" s="147" t="str">
        <f t="shared" si="48"/>
        <v>x</v>
      </c>
      <c r="Z114" s="147">
        <f t="shared" si="49"/>
        <v>0.9</v>
      </c>
      <c r="AA114" s="147">
        <f t="shared" si="50"/>
        <v>0.9</v>
      </c>
      <c r="AB114" s="167">
        <f t="shared" si="51"/>
        <v>0.9</v>
      </c>
    </row>
    <row r="115" spans="1:28" x14ac:dyDescent="0.35">
      <c r="A115" s="172" t="str">
        <f>'Crisis Indicator Data'!A112</f>
        <v xml:space="preserve">Floods in Pakistan </v>
      </c>
      <c r="B115" s="173" t="str">
        <f>'Crisis Indicator Data'!B112</f>
        <v>Other seasonal event</v>
      </c>
      <c r="C115" s="173" t="str">
        <f>'Crisis Indicator Data'!C112</f>
        <v>PAK005</v>
      </c>
      <c r="D115" s="173" t="str">
        <f>'Crisis Indicator Data'!D112</f>
        <v>Pakistan</v>
      </c>
      <c r="E115" s="174" t="str">
        <f>'Crisis Indicator Data'!E112</f>
        <v>PAK</v>
      </c>
      <c r="F115" s="168">
        <f>IF('Crisis Indicator Data'!F112="x","x",IF(LOG('Crisis Indicator Data'!F112)&lt;F$4,0,IF(LOG('Crisis Indicator Data'!F112)&gt;F$3,5,ROUND(5-(F$3-LOG('Crisis Indicator Data'!F112))/(F$3-F$4)*5,1))))</f>
        <v>4.7</v>
      </c>
      <c r="G115" s="165">
        <f>IF('Crisis Indicator Data'!F112="x","x",IF(LEN(E115)&gt;3,('Crisis Indicator Data'!F112/VLOOKUP('Impact of the crisis'!$C115,'Regional Crises'!$B$1:$R$66,4,FALSE)),'Crisis Indicator Data'!F112/VLOOKUP('Impact of the crisis'!$E115,'Country Indicator Data'!$B$4:$P$300,15,FALSE)))</f>
        <v>0.86891734122042341</v>
      </c>
      <c r="H115" s="147">
        <f t="shared" si="39"/>
        <v>4.3</v>
      </c>
      <c r="I115" s="147">
        <f t="shared" si="40"/>
        <v>4.5</v>
      </c>
      <c r="J115" s="147">
        <f>IF('Crisis Indicator Data'!G112="x","x",IF(LOG('Crisis Indicator Data'!G112)&lt;J$4,0,IF(LOG('Crisis Indicator Data'!G112)&gt;J$3,5,ROUND(5-(J$3-LOG('Crisis Indicator Data'!G112))/(J$3-J$4)*5,1))))</f>
        <v>5</v>
      </c>
      <c r="K115" s="165">
        <f>IF('Crisis Indicator Data'!G112="x","x",IF(LEN(E115)&gt;3,('Crisis Indicator Data'!G112/VLOOKUP('Impact of the crisis'!$C115,'Regional Crises'!$B$1:$R$66,5,FALSE)),'Crisis Indicator Data'!G112/VLOOKUP('Impact of the crisis'!$E115,'Country Indicator Data'!$B$4:$P$300,14,FALSE)))</f>
        <v>0.13461420791776296</v>
      </c>
      <c r="L115" s="147">
        <f t="shared" si="41"/>
        <v>0.6</v>
      </c>
      <c r="M115" s="147">
        <f t="shared" si="42"/>
        <v>2.8</v>
      </c>
      <c r="N115" s="147">
        <f t="shared" si="43"/>
        <v>3.8</v>
      </c>
      <c r="O115" s="147">
        <f>IF('Crisis Indicator Data'!H112="x","x",IF('Crisis Indicator Data'!H112=0,0,IF(LOG('Crisis Indicator Data'!H112)&lt;O$4,0,IF(LOG('Crisis Indicator Data'!H112)&gt;O$3,5,ROUND(5-(O$3-LOG('Crisis Indicator Data'!H112))/(O$3-O$4)*5,1)))))</f>
        <v>5</v>
      </c>
      <c r="P115" s="165">
        <f>IF('Crisis Indicator Data'!H112="x","x",'Crisis Indicator Data'!H112/'Crisis Indicator Data'!G112)</f>
        <v>1</v>
      </c>
      <c r="Q115" s="147">
        <f t="shared" si="44"/>
        <v>5</v>
      </c>
      <c r="R115" s="147">
        <f t="shared" si="45"/>
        <v>5</v>
      </c>
      <c r="S115" s="147">
        <f>IF('Crisis Indicator Data'!I112="x","x",IF('Crisis Indicator Data'!I112=0,0,IF(LOG('Crisis Indicator Data'!I112)&lt;S$4,0,IF(LOG('Crisis Indicator Data'!I112)&gt;S$3,5,ROUND(5-(S$3-LOG('Crisis Indicator Data'!I112))/(S$3-S$4)*5,1)))))</f>
        <v>3.5</v>
      </c>
      <c r="T115" s="165">
        <f>IF('Crisis Indicator Data'!H112="x","x",IF('Crisis Indicator Data'!I112="x","x",'Crisis Indicator Data'!I112/'Crisis Indicator Data'!H112))</f>
        <v>9.0909090909090905E-3</v>
      </c>
      <c r="U115" s="147">
        <f t="shared" si="46"/>
        <v>0.3</v>
      </c>
      <c r="V115" s="147">
        <f t="shared" si="47"/>
        <v>1.9</v>
      </c>
      <c r="W115" s="147">
        <f>IF('Crisis Indicator Data'!L112="x","x",IF('Crisis Indicator Data'!L112=0,0,IF(LOG('Crisis Indicator Data'!L112)&lt;W$4,0,IF(LOG('Crisis Indicator Data'!L112)&gt;W$3,5,ROUND(5-(W$3-LOG('Crisis Indicator Data'!L112))/(W$3-W$4)*5,1)))))</f>
        <v>4.5999999999999996</v>
      </c>
      <c r="X115" s="166">
        <f>IF(OR('Crisis Indicator Data'!L112="x",'Crisis Indicator Data'!H112="x"),"x",'Crisis Indicator Data'!L112/'Crisis Indicator Data'!H112)</f>
        <v>5.2696969696969699E-5</v>
      </c>
      <c r="Y115" s="147">
        <f t="shared" si="48"/>
        <v>2.6</v>
      </c>
      <c r="Z115" s="147">
        <f t="shared" si="49"/>
        <v>3.6</v>
      </c>
      <c r="AA115" s="147">
        <f t="shared" si="50"/>
        <v>2.9</v>
      </c>
      <c r="AB115" s="167">
        <f t="shared" si="51"/>
        <v>4.2</v>
      </c>
    </row>
    <row r="116" spans="1:28" x14ac:dyDescent="0.35">
      <c r="A116" s="172" t="str">
        <f>'Crisis Indicator Data'!A113</f>
        <v>Venezuela displacement in Panama</v>
      </c>
      <c r="B116" s="173" t="str">
        <f>'Crisis Indicator Data'!B113</f>
        <v>Displacement</v>
      </c>
      <c r="C116" s="173" t="str">
        <f>'Crisis Indicator Data'!C113</f>
        <v>PAN002</v>
      </c>
      <c r="D116" s="173" t="str">
        <f>'Crisis Indicator Data'!D113</f>
        <v>Panama</v>
      </c>
      <c r="E116" s="174" t="str">
        <f>'Crisis Indicator Data'!E113</f>
        <v>PAN</v>
      </c>
      <c r="F116" s="168">
        <f>IF('Crisis Indicator Data'!F113="x","x",IF(LOG('Crisis Indicator Data'!F113)&lt;F$4,0,IF(LOG('Crisis Indicator Data'!F113)&gt;F$3,5,ROUND(5-(F$3-LOG('Crisis Indicator Data'!F113))/(F$3-F$4)*5,1))))</f>
        <v>3.1</v>
      </c>
      <c r="G116" s="165">
        <f>IF('Crisis Indicator Data'!F113="x","x",IF(LEN(E116)&gt;3,('Crisis Indicator Data'!F113/VLOOKUP('Impact of the crisis'!$C116,'Regional Crises'!$B$1:$R$66,4,FALSE)),'Crisis Indicator Data'!F113/VLOOKUP('Impact of the crisis'!$E116,'Country Indicator Data'!$B$4:$P$300,15,FALSE)))</f>
        <v>1</v>
      </c>
      <c r="H116" s="147">
        <f t="shared" si="39"/>
        <v>5</v>
      </c>
      <c r="I116" s="147">
        <f t="shared" si="40"/>
        <v>4.05</v>
      </c>
      <c r="J116" s="147">
        <f>IF('Crisis Indicator Data'!G113="x","x",IF(LOG('Crisis Indicator Data'!G113)&lt;J$4,0,IF(LOG('Crisis Indicator Data'!G113)&gt;J$3,5,ROUND(5-(J$3-LOG('Crisis Indicator Data'!G113))/(J$3-J$4)*5,1))))</f>
        <v>0</v>
      </c>
      <c r="K116" s="165">
        <f>IF('Crisis Indicator Data'!G113="x","x",IF(LEN(E116)&gt;3,('Crisis Indicator Data'!G113/VLOOKUP('Impact of the crisis'!$C116,'Regional Crises'!$B$1:$R$66,5,FALSE)),'Crisis Indicator Data'!G113/VLOOKUP('Impact of the crisis'!$E116,'Country Indicator Data'!$B$4:$P$300,14,FALSE)))</f>
        <v>1.3404206147446267E-2</v>
      </c>
      <c r="L116" s="147">
        <f t="shared" si="41"/>
        <v>0</v>
      </c>
      <c r="M116" s="147">
        <f t="shared" si="42"/>
        <v>0</v>
      </c>
      <c r="N116" s="147">
        <f t="shared" si="43"/>
        <v>2.5</v>
      </c>
      <c r="O116" s="147">
        <f>IF('Crisis Indicator Data'!H113="x","x",IF('Crisis Indicator Data'!H113=0,0,IF(LOG('Crisis Indicator Data'!H113)&lt;O$4,0,IF(LOG('Crisis Indicator Data'!H113)&gt;O$3,5,ROUND(5-(O$3-LOG('Crisis Indicator Data'!H113))/(O$3-O$4)*5,1)))))</f>
        <v>0.4</v>
      </c>
      <c r="P116" s="165">
        <f>IF('Crisis Indicator Data'!H113="x","x",'Crisis Indicator Data'!H113/'Crisis Indicator Data'!G113)</f>
        <v>1</v>
      </c>
      <c r="Q116" s="147">
        <f t="shared" si="44"/>
        <v>5</v>
      </c>
      <c r="R116" s="147">
        <f t="shared" si="45"/>
        <v>2.7</v>
      </c>
      <c r="S116" s="147">
        <f>IF('Crisis Indicator Data'!I113="x","x",IF('Crisis Indicator Data'!I113=0,0,IF(LOG('Crisis Indicator Data'!I113)&lt;S$4,0,IF(LOG('Crisis Indicator Data'!I113)&gt;S$3,5,ROUND(5-(S$3-LOG('Crisis Indicator Data'!I113))/(S$3-S$4)*5,1)))))</f>
        <v>2.5</v>
      </c>
      <c r="T116" s="165">
        <f>IF('Crisis Indicator Data'!H113="x","x",IF('Crisis Indicator Data'!I113="x","x",'Crisis Indicator Data'!I113/'Crisis Indicator Data'!H113))</f>
        <v>1</v>
      </c>
      <c r="U116" s="147">
        <f t="shared" si="46"/>
        <v>5</v>
      </c>
      <c r="V116" s="147">
        <f t="shared" si="47"/>
        <v>3.8</v>
      </c>
      <c r="W116" s="147">
        <f>IF('Crisis Indicator Data'!L113="x","x",IF('Crisis Indicator Data'!L113=0,0,IF(LOG('Crisis Indicator Data'!L113)&lt;W$4,0,IF(LOG('Crisis Indicator Data'!L113)&gt;W$3,5,ROUND(5-(W$3-LOG('Crisis Indicator Data'!L113))/(W$3-W$4)*5,1)))))</f>
        <v>1.6</v>
      </c>
      <c r="X116" s="166">
        <f>IF(OR('Crisis Indicator Data'!L113="x",'Crisis Indicator Data'!H113="x"),"x",'Crisis Indicator Data'!L113/'Crisis Indicator Data'!H113)</f>
        <v>2.4137931034482759E-4</v>
      </c>
      <c r="Y116" s="147">
        <f t="shared" si="48"/>
        <v>5</v>
      </c>
      <c r="Z116" s="147">
        <f t="shared" si="49"/>
        <v>3.3</v>
      </c>
      <c r="AA116" s="147">
        <f t="shared" si="50"/>
        <v>3.6</v>
      </c>
      <c r="AB116" s="167">
        <f t="shared" si="51"/>
        <v>3.2</v>
      </c>
    </row>
    <row r="117" spans="1:28" x14ac:dyDescent="0.35">
      <c r="A117" s="172" t="str">
        <f>'Crisis Indicator Data'!A114</f>
        <v>Venezuela displacement in Peru</v>
      </c>
      <c r="B117" s="173" t="str">
        <f>'Crisis Indicator Data'!B114</f>
        <v>Displacement</v>
      </c>
      <c r="C117" s="173" t="str">
        <f>'Crisis Indicator Data'!C114</f>
        <v>PER002</v>
      </c>
      <c r="D117" s="173" t="str">
        <f>'Crisis Indicator Data'!D114</f>
        <v>Peru</v>
      </c>
      <c r="E117" s="174" t="str">
        <f>'Crisis Indicator Data'!E114</f>
        <v>PER</v>
      </c>
      <c r="F117" s="168">
        <f>IF('Crisis Indicator Data'!F114="x","x",IF(LOG('Crisis Indicator Data'!F114)&lt;F$4,0,IF(LOG('Crisis Indicator Data'!F114)&gt;F$3,5,ROUND(5-(F$3-LOG('Crisis Indicator Data'!F114))/(F$3-F$4)*5,1))))</f>
        <v>3.8</v>
      </c>
      <c r="G117" s="165">
        <f>IF('Crisis Indicator Data'!F114="x","x",IF(LEN(E117)&gt;3,('Crisis Indicator Data'!F114/VLOOKUP('Impact of the crisis'!$C117,'Regional Crises'!$B$1:$R$66,4,FALSE)),'Crisis Indicator Data'!F114/VLOOKUP('Impact of the crisis'!$E117,'Country Indicator Data'!$B$4:$P$300,15,FALSE)))</f>
        <v>0.14790234375</v>
      </c>
      <c r="H117" s="147">
        <f t="shared" si="39"/>
        <v>0.7</v>
      </c>
      <c r="I117" s="147">
        <f t="shared" si="40"/>
        <v>2.25</v>
      </c>
      <c r="J117" s="147">
        <f>IF('Crisis Indicator Data'!G114="x","x",IF(LOG('Crisis Indicator Data'!G114)&lt;J$4,0,IF(LOG('Crisis Indicator Data'!G114)&gt;J$3,5,ROUND(5-(J$3-LOG('Crisis Indicator Data'!G114))/(J$3-J$4)*5,1))))</f>
        <v>5</v>
      </c>
      <c r="K117" s="165">
        <f>IF('Crisis Indicator Data'!G114="x","x",IF(LEN(E117)&gt;3,('Crisis Indicator Data'!G114/VLOOKUP('Impact of the crisis'!$C117,'Regional Crises'!$B$1:$R$66,5,FALSE)),'Crisis Indicator Data'!G114/VLOOKUP('Impact of the crisis'!$E117,'Country Indicator Data'!$B$4:$P$300,14,FALSE)))</f>
        <v>1</v>
      </c>
      <c r="L117" s="147">
        <f t="shared" si="41"/>
        <v>5</v>
      </c>
      <c r="M117" s="147">
        <f t="shared" si="42"/>
        <v>5</v>
      </c>
      <c r="N117" s="147">
        <f t="shared" si="43"/>
        <v>4</v>
      </c>
      <c r="O117" s="147">
        <f>IF('Crisis Indicator Data'!H114="x","x",IF('Crisis Indicator Data'!H114=0,0,IF(LOG('Crisis Indicator Data'!H114)&lt;O$4,0,IF(LOG('Crisis Indicator Data'!H114)&gt;O$3,5,ROUND(5-(O$3-LOG('Crisis Indicator Data'!H114))/(O$3-O$4)*5,1)))))</f>
        <v>4.4000000000000004</v>
      </c>
      <c r="P117" s="165">
        <f>IF('Crisis Indicator Data'!H114="x","x",'Crisis Indicator Data'!H114/'Crisis Indicator Data'!G114)</f>
        <v>0.42939794419970634</v>
      </c>
      <c r="Q117" s="147">
        <f t="shared" si="44"/>
        <v>2.1</v>
      </c>
      <c r="R117" s="147">
        <f t="shared" si="45"/>
        <v>3.25</v>
      </c>
      <c r="S117" s="147">
        <f>IF('Crisis Indicator Data'!I114="x","x",IF('Crisis Indicator Data'!I114=0,0,IF(LOG('Crisis Indicator Data'!I114)&lt;S$4,0,IF(LOG('Crisis Indicator Data'!I114)&gt;S$3,5,ROUND(5-(S$3-LOG('Crisis Indicator Data'!I114))/(S$3-S$4)*5,1)))))</f>
        <v>4.5999999999999996</v>
      </c>
      <c r="T117" s="165">
        <f>IF('Crisis Indicator Data'!H114="x","x",IF('Crisis Indicator Data'!I114="x","x",'Crisis Indicator Data'!I114/'Crisis Indicator Data'!H114))</f>
        <v>0.11011558716914027</v>
      </c>
      <c r="U117" s="147">
        <f t="shared" si="46"/>
        <v>3.7</v>
      </c>
      <c r="V117" s="147">
        <f t="shared" si="47"/>
        <v>4.2</v>
      </c>
      <c r="W117" s="147">
        <f>IF('Crisis Indicator Data'!L114="x","x",IF('Crisis Indicator Data'!L114=0,0,IF(LOG('Crisis Indicator Data'!L114)&lt;W$4,0,IF(LOG('Crisis Indicator Data'!L114)&gt;W$3,5,ROUND(5-(W$3-LOG('Crisis Indicator Data'!L114))/(W$3-W$4)*5,1)))))</f>
        <v>0</v>
      </c>
      <c r="X117" s="166">
        <f>IF(OR('Crisis Indicator Data'!L114="x",'Crisis Indicator Data'!H114="x"),"x",'Crisis Indicator Data'!L114/'Crisis Indicator Data'!H114)</f>
        <v>0</v>
      </c>
      <c r="Y117" s="147">
        <f t="shared" si="48"/>
        <v>0</v>
      </c>
      <c r="Z117" s="147">
        <f t="shared" si="49"/>
        <v>0</v>
      </c>
      <c r="AA117" s="147">
        <f t="shared" si="50"/>
        <v>2.7</v>
      </c>
      <c r="AB117" s="167">
        <f t="shared" si="51"/>
        <v>3</v>
      </c>
    </row>
    <row r="118" spans="1:28" x14ac:dyDescent="0.35">
      <c r="A118" s="172" t="str">
        <f>'Crisis Indicator Data'!A115</f>
        <v>Multiple crises in the Philippines</v>
      </c>
      <c r="B118" s="173" t="str">
        <f>'Crisis Indicator Data'!B115</f>
        <v>Conflict,Cyclone,Violence,Floods,Other seasonal event</v>
      </c>
      <c r="C118" s="173" t="str">
        <f>'Crisis Indicator Data'!C115</f>
        <v>PHL001</v>
      </c>
      <c r="D118" s="173" t="str">
        <f>'Crisis Indicator Data'!D115</f>
        <v>Philippines</v>
      </c>
      <c r="E118" s="174" t="str">
        <f>'Crisis Indicator Data'!E115</f>
        <v>PHL</v>
      </c>
      <c r="F118" s="168">
        <f>IF('Crisis Indicator Data'!F115="x","x",IF(LOG('Crisis Indicator Data'!F115)&lt;F$4,0,IF(LOG('Crisis Indicator Data'!F115)&gt;F$3,5,ROUND(5-(F$3-LOG('Crisis Indicator Data'!F115))/(F$3-F$4)*5,1))))</f>
        <v>3.7</v>
      </c>
      <c r="G118" s="165">
        <f>IF('Crisis Indicator Data'!F115="x","x",IF(LEN(E118)&gt;3,('Crisis Indicator Data'!F115/VLOOKUP('Impact of the crisis'!$C118,'Regional Crises'!$B$1:$R$66,4,FALSE)),'Crisis Indicator Data'!F115/VLOOKUP('Impact of the crisis'!$E118,'Country Indicator Data'!$B$4:$P$300,15,FALSE)))</f>
        <v>0.55418385484790555</v>
      </c>
      <c r="H118" s="147">
        <f t="shared" si="39"/>
        <v>2.7</v>
      </c>
      <c r="I118" s="147">
        <f t="shared" si="40"/>
        <v>3.2</v>
      </c>
      <c r="J118" s="147">
        <f>IF('Crisis Indicator Data'!G115="x","x",IF(LOG('Crisis Indicator Data'!G115)&lt;J$4,0,IF(LOG('Crisis Indicator Data'!G115)&gt;J$3,5,ROUND(5-(J$3-LOG('Crisis Indicator Data'!G115))/(J$3-J$4)*5,1))))</f>
        <v>5</v>
      </c>
      <c r="K118" s="165">
        <f>IF('Crisis Indicator Data'!G115="x","x",IF(LEN(E118)&gt;3,('Crisis Indicator Data'!G115/VLOOKUP('Impact of the crisis'!$C118,'Regional Crises'!$B$1:$R$66,5,FALSE)),'Crisis Indicator Data'!G115/VLOOKUP('Impact of the crisis'!$E118,'Country Indicator Data'!$B$4:$P$300,14,FALSE)))</f>
        <v>0.67633652197041261</v>
      </c>
      <c r="L118" s="147">
        <f t="shared" si="41"/>
        <v>3.4</v>
      </c>
      <c r="M118" s="147">
        <f t="shared" si="42"/>
        <v>4.2</v>
      </c>
      <c r="N118" s="147">
        <f t="shared" si="43"/>
        <v>3.7</v>
      </c>
      <c r="O118" s="147">
        <f>IF('Crisis Indicator Data'!H115="x","x",IF('Crisis Indicator Data'!H115=0,0,IF(LOG('Crisis Indicator Data'!H115)&lt;O$4,0,IF(LOG('Crisis Indicator Data'!H115)&gt;O$3,5,ROUND(5-(O$3-LOG('Crisis Indicator Data'!H115))/(O$3-O$4)*5,1)))))</f>
        <v>3.4</v>
      </c>
      <c r="P118" s="165">
        <f>IF('Crisis Indicator Data'!H115="x","x",'Crisis Indicator Data'!H115/'Crisis Indicator Data'!G115)</f>
        <v>5.0160693218339367E-2</v>
      </c>
      <c r="Q118" s="147">
        <f t="shared" si="44"/>
        <v>0.2</v>
      </c>
      <c r="R118" s="147">
        <f t="shared" si="45"/>
        <v>1.8</v>
      </c>
      <c r="S118" s="147">
        <f>IF('Crisis Indicator Data'!I115="x","x",IF('Crisis Indicator Data'!I115=0,0,IF(LOG('Crisis Indicator Data'!I115)&lt;S$4,0,IF(LOG('Crisis Indicator Data'!I115)&gt;S$3,5,ROUND(5-(S$3-LOG('Crisis Indicator Data'!I115))/(S$3-S$4)*5,1)))))</f>
        <v>4.0999999999999996</v>
      </c>
      <c r="T118" s="165">
        <f>IF('Crisis Indicator Data'!H115="x","x",IF('Crisis Indicator Data'!I115="x","x",'Crisis Indicator Data'!I115/'Crisis Indicator Data'!H115))</f>
        <v>0.190051365233847</v>
      </c>
      <c r="U118" s="147">
        <f t="shared" si="46"/>
        <v>5</v>
      </c>
      <c r="V118" s="147">
        <f t="shared" si="47"/>
        <v>4.5999999999999996</v>
      </c>
      <c r="W118" s="147">
        <f>IF('Crisis Indicator Data'!L115="x","x",IF('Crisis Indicator Data'!L115=0,0,IF(LOG('Crisis Indicator Data'!L115)&lt;W$4,0,IF(LOG('Crisis Indicator Data'!L115)&gt;W$3,5,ROUND(5-(W$3-LOG('Crisis Indicator Data'!L115))/(W$3-W$4)*5,1)))))</f>
        <v>3.2</v>
      </c>
      <c r="X118" s="166">
        <f>IF(OR('Crisis Indicator Data'!L115="x",'Crisis Indicator Data'!H115="x"),"x",'Crisis Indicator Data'!L115/'Crisis Indicator Data'!H115)</f>
        <v>4.3525277101919434E-5</v>
      </c>
      <c r="Y118" s="147">
        <f t="shared" si="48"/>
        <v>2.2000000000000002</v>
      </c>
      <c r="Z118" s="147">
        <f t="shared" si="49"/>
        <v>2.7</v>
      </c>
      <c r="AA118" s="147">
        <f t="shared" si="50"/>
        <v>3.8</v>
      </c>
      <c r="AB118" s="167">
        <f t="shared" si="51"/>
        <v>2.9</v>
      </c>
    </row>
    <row r="119" spans="1:28" x14ac:dyDescent="0.35">
      <c r="A119" s="172" t="str">
        <f>'Crisis Indicator Data'!A116</f>
        <v>Mindanao conflict</v>
      </c>
      <c r="B119" s="173" t="str">
        <f>'Crisis Indicator Data'!B116</f>
        <v>Conflict,Violence</v>
      </c>
      <c r="C119" s="173" t="str">
        <f>'Crisis Indicator Data'!C116</f>
        <v>PHL003</v>
      </c>
      <c r="D119" s="173" t="str">
        <f>'Crisis Indicator Data'!D116</f>
        <v>Philippines</v>
      </c>
      <c r="E119" s="174" t="str">
        <f>'Crisis Indicator Data'!E116</f>
        <v>PHL</v>
      </c>
      <c r="F119" s="168">
        <f>IF('Crisis Indicator Data'!F116="x","x",IF(LOG('Crisis Indicator Data'!F116)&lt;F$4,0,IF(LOG('Crisis Indicator Data'!F116)&gt;F$3,5,ROUND(5-(F$3-LOG('Crisis Indicator Data'!F116))/(F$3-F$4)*5,1))))</f>
        <v>3.3</v>
      </c>
      <c r="G119" s="165">
        <f>IF('Crisis Indicator Data'!F116="x","x",IF(LEN(E119)&gt;3,('Crisis Indicator Data'!F116/VLOOKUP('Impact of the crisis'!$C119,'Regional Crises'!$B$1:$R$66,4,FALSE)),'Crisis Indicator Data'!F116/VLOOKUP('Impact of the crisis'!$E119,'Country Indicator Data'!$B$4:$P$300,15,FALSE)))</f>
        <v>0.33520810276017038</v>
      </c>
      <c r="H119" s="147">
        <f t="shared" si="39"/>
        <v>1.6</v>
      </c>
      <c r="I119" s="147">
        <f t="shared" si="40"/>
        <v>2.4500000000000002</v>
      </c>
      <c r="J119" s="147">
        <f>IF('Crisis Indicator Data'!G116="x","x",IF(LOG('Crisis Indicator Data'!G116)&lt;J$4,0,IF(LOG('Crisis Indicator Data'!G116)&gt;J$3,5,ROUND(5-(J$3-LOG('Crisis Indicator Data'!G116))/(J$3-J$4)*5,1))))</f>
        <v>4.7</v>
      </c>
      <c r="K119" s="165">
        <f>IF('Crisis Indicator Data'!G116="x","x",IF(LEN(E119)&gt;3,('Crisis Indicator Data'!G116/VLOOKUP('Impact of the crisis'!$C119,'Regional Crises'!$B$1:$R$66,5,FALSE)),'Crisis Indicator Data'!G116/VLOOKUP('Impact of the crisis'!$E119,'Country Indicator Data'!$B$4:$P$300,14,FALSE)))</f>
        <v>0.24077114268157346</v>
      </c>
      <c r="L119" s="147">
        <f t="shared" si="41"/>
        <v>1.2</v>
      </c>
      <c r="M119" s="147">
        <f t="shared" si="42"/>
        <v>2.95</v>
      </c>
      <c r="N119" s="147">
        <f t="shared" si="43"/>
        <v>2.7</v>
      </c>
      <c r="O119" s="147">
        <f>IF('Crisis Indicator Data'!H116="x","x",IF('Crisis Indicator Data'!H116=0,0,IF(LOG('Crisis Indicator Data'!H116)&lt;O$4,0,IF(LOG('Crisis Indicator Data'!H116)&gt;O$3,5,ROUND(5-(O$3-LOG('Crisis Indicator Data'!H116))/(O$3-O$4)*5,1)))))</f>
        <v>0.9</v>
      </c>
      <c r="P119" s="165">
        <f>IF('Crisis Indicator Data'!H116="x","x",'Crisis Indicator Data'!H116/'Crisis Indicator Data'!G116)</f>
        <v>4.1520646046015542E-3</v>
      </c>
      <c r="Q119" s="147">
        <f t="shared" si="44"/>
        <v>0</v>
      </c>
      <c r="R119" s="147">
        <f t="shared" si="45"/>
        <v>0.45</v>
      </c>
      <c r="S119" s="147">
        <f>IF('Crisis Indicator Data'!I116="x","x",IF('Crisis Indicator Data'!I116=0,0,IF(LOG('Crisis Indicator Data'!I116)&lt;S$4,0,IF(LOG('Crisis Indicator Data'!I116)&gt;S$3,5,ROUND(5-(S$3-LOG('Crisis Indicator Data'!I116))/(S$3-S$4)*5,1)))))</f>
        <v>2.9</v>
      </c>
      <c r="T119" s="165">
        <f>IF('Crisis Indicator Data'!H116="x","x",IF('Crisis Indicator Data'!I116="x","x",'Crisis Indicator Data'!I116/'Crisis Indicator Data'!H116))</f>
        <v>1</v>
      </c>
      <c r="U119" s="147">
        <f t="shared" si="46"/>
        <v>5</v>
      </c>
      <c r="V119" s="147">
        <f t="shared" si="47"/>
        <v>4</v>
      </c>
      <c r="W119" s="147">
        <f>IF('Crisis Indicator Data'!L116="x","x",IF('Crisis Indicator Data'!L116=0,0,IF(LOG('Crisis Indicator Data'!L116)&lt;W$4,0,IF(LOG('Crisis Indicator Data'!L116)&gt;W$3,5,ROUND(5-(W$3-LOG('Crisis Indicator Data'!L116))/(W$3-W$4)*5,1)))))</f>
        <v>3.1</v>
      </c>
      <c r="X119" s="166">
        <f>IF(OR('Crisis Indicator Data'!L116="x",'Crisis Indicator Data'!H116="x"),"x",'Crisis Indicator Data'!L116/'Crisis Indicator Data'!H116)</f>
        <v>1.3302752293577981E-3</v>
      </c>
      <c r="Y119" s="147">
        <f t="shared" si="48"/>
        <v>5</v>
      </c>
      <c r="Z119" s="147">
        <f t="shared" si="49"/>
        <v>4.0999999999999996</v>
      </c>
      <c r="AA119" s="147">
        <f t="shared" si="50"/>
        <v>4.0999999999999996</v>
      </c>
      <c r="AB119" s="167">
        <f t="shared" si="51"/>
        <v>2.7</v>
      </c>
    </row>
    <row r="120" spans="1:28" x14ac:dyDescent="0.35">
      <c r="A120" s="172" t="str">
        <f>'Crisis Indicator Data'!A117</f>
        <v>2024 Southwest Monsoon</v>
      </c>
      <c r="B120" s="173" t="str">
        <f>'Crisis Indicator Data'!B117</f>
        <v>Cyclone,Floods</v>
      </c>
      <c r="C120" s="173" t="str">
        <f>'Crisis Indicator Data'!C117</f>
        <v>PHL015</v>
      </c>
      <c r="D120" s="173" t="str">
        <f>'Crisis Indicator Data'!D117</f>
        <v>Philippines</v>
      </c>
      <c r="E120" s="174" t="str">
        <f>'Crisis Indicator Data'!E117</f>
        <v>PHL</v>
      </c>
      <c r="F120" s="168">
        <f>IF('Crisis Indicator Data'!F117="x","x",IF(LOG('Crisis Indicator Data'!F117)&lt;F$4,0,IF(LOG('Crisis Indicator Data'!F117)&gt;F$3,5,ROUND(5-(F$3-LOG('Crisis Indicator Data'!F117))/(F$3-F$4)*5,1))))</f>
        <v>3</v>
      </c>
      <c r="G120" s="165">
        <f>IF('Crisis Indicator Data'!F117="x","x",IF(LEN(E120)&gt;3,('Crisis Indicator Data'!F117/VLOOKUP('Impact of the crisis'!$C120,'Regional Crises'!$B$1:$R$66,4,FALSE)),'Crisis Indicator Data'!F117/VLOOKUP('Impact of the crisis'!$E120,'Country Indicator Data'!$B$4:$P$300,15,FALSE)))</f>
        <v>0.21897575208773518</v>
      </c>
      <c r="H120" s="147">
        <f t="shared" si="39"/>
        <v>1</v>
      </c>
      <c r="I120" s="147">
        <f t="shared" si="40"/>
        <v>2</v>
      </c>
      <c r="J120" s="147">
        <f>IF('Crisis Indicator Data'!G117="x","x",IF(LOG('Crisis Indicator Data'!G117)&lt;J$4,0,IF(LOG('Crisis Indicator Data'!G117)&gt;J$3,5,ROUND(5-(J$3-LOG('Crisis Indicator Data'!G117))/(J$3-J$4)*5,1))))</f>
        <v>5</v>
      </c>
      <c r="K120" s="165">
        <f>IF('Crisis Indicator Data'!G117="x","x",IF(LEN(E120)&gt;3,('Crisis Indicator Data'!G117/VLOOKUP('Impact of the crisis'!$C120,'Regional Crises'!$B$1:$R$66,5,FALSE)),'Crisis Indicator Data'!G117/VLOOKUP('Impact of the crisis'!$E120,'Country Indicator Data'!$B$4:$P$300,14,FALSE)))</f>
        <v>0.43556537928883915</v>
      </c>
      <c r="L120" s="147">
        <f t="shared" si="41"/>
        <v>2.1</v>
      </c>
      <c r="M120" s="147">
        <f t="shared" si="42"/>
        <v>3.55</v>
      </c>
      <c r="N120" s="147">
        <f t="shared" si="43"/>
        <v>2.9</v>
      </c>
      <c r="O120" s="147">
        <f>IF('Crisis Indicator Data'!H117="x","x",IF('Crisis Indicator Data'!H117=0,0,IF(LOG('Crisis Indicator Data'!H117)&lt;O$4,0,IF(LOG('Crisis Indicator Data'!H117)&gt;O$3,5,ROUND(5-(O$3-LOG('Crisis Indicator Data'!H117))/(O$3-O$4)*5,1)))))</f>
        <v>3.4</v>
      </c>
      <c r="P120" s="165">
        <f>IF('Crisis Indicator Data'!H117="x","x",'Crisis Indicator Data'!H117/'Crisis Indicator Data'!G117)</f>
        <v>7.5614326925101602E-2</v>
      </c>
      <c r="Q120" s="147">
        <f t="shared" si="44"/>
        <v>0.3</v>
      </c>
      <c r="R120" s="147">
        <f t="shared" si="45"/>
        <v>1.8499999999999999</v>
      </c>
      <c r="S120" s="147">
        <f>IF('Crisis Indicator Data'!I117="x","x",IF('Crisis Indicator Data'!I117=0,0,IF(LOG('Crisis Indicator Data'!I117)&lt;S$4,0,IF(LOG('Crisis Indicator Data'!I117)&gt;S$3,5,ROUND(5-(S$3-LOG('Crisis Indicator Data'!I117))/(S$3-S$4)*5,1)))))</f>
        <v>4</v>
      </c>
      <c r="T120" s="165">
        <f>IF('Crisis Indicator Data'!H117="x","x",IF('Crisis Indicator Data'!I117="x","x",'Crisis Indicator Data'!I117/'Crisis Indicator Data'!H117))</f>
        <v>0.16541353383458646</v>
      </c>
      <c r="U120" s="147">
        <f t="shared" si="46"/>
        <v>5</v>
      </c>
      <c r="V120" s="147">
        <f t="shared" si="47"/>
        <v>4.5</v>
      </c>
      <c r="W120" s="147">
        <f>IF('Crisis Indicator Data'!L117="x","x",IF('Crisis Indicator Data'!L117=0,0,IF(LOG('Crisis Indicator Data'!L117)&lt;W$4,0,IF(LOG('Crisis Indicator Data'!L117)&gt;W$3,5,ROUND(5-(W$3-LOG('Crisis Indicator Data'!L117))/(W$3-W$4)*5,1)))))</f>
        <v>1.7</v>
      </c>
      <c r="X120" s="166">
        <f>IF(OR('Crisis Indicator Data'!L117="x",'Crisis Indicator Data'!H117="x"),"x",'Crisis Indicator Data'!L117/'Crisis Indicator Data'!H117)</f>
        <v>4.4555834029518244E-6</v>
      </c>
      <c r="Y120" s="147">
        <f t="shared" si="48"/>
        <v>0.2</v>
      </c>
      <c r="Z120" s="147">
        <f t="shared" si="49"/>
        <v>1</v>
      </c>
      <c r="AA120" s="147">
        <f t="shared" si="50"/>
        <v>3.2</v>
      </c>
      <c r="AB120" s="167">
        <f t="shared" si="51"/>
        <v>2.6</v>
      </c>
    </row>
    <row r="121" spans="1:28" x14ac:dyDescent="0.35">
      <c r="A121" s="172" t="str">
        <f>'Crisis Indicator Data'!A118</f>
        <v>Multiple crises in Papua New Guinea</v>
      </c>
      <c r="B121" s="173">
        <f>'Crisis Indicator Data'!B118</f>
        <v>0</v>
      </c>
      <c r="C121" s="173" t="str">
        <f>'Crisis Indicator Data'!C118</f>
        <v>PNG001</v>
      </c>
      <c r="D121" s="173" t="str">
        <f>'Crisis Indicator Data'!D118</f>
        <v>Papua New Guinea</v>
      </c>
      <c r="E121" s="174" t="str">
        <f>'Crisis Indicator Data'!E118</f>
        <v>PNG</v>
      </c>
      <c r="F121" s="168">
        <f>IF('Crisis Indicator Data'!F118="x","x",IF(LOG('Crisis Indicator Data'!F118)&lt;F$4,0,IF(LOG('Crisis Indicator Data'!F118)&gt;F$3,5,ROUND(5-(F$3-LOG('Crisis Indicator Data'!F118))/(F$3-F$4)*5,1))))</f>
        <v>3.5</v>
      </c>
      <c r="G121" s="165">
        <f>IF('Crisis Indicator Data'!F118="x","x",IF(LEN(E121)&gt;3,('Crisis Indicator Data'!F118/VLOOKUP('Impact of the crisis'!$C121,'Regional Crises'!$B$1:$R$66,4,FALSE)),'Crisis Indicator Data'!F118/VLOOKUP('Impact of the crisis'!$E121,'Country Indicator Data'!$B$4:$P$300,15,FALSE)))</f>
        <v>0.27482003268118183</v>
      </c>
      <c r="H121" s="147">
        <f t="shared" si="39"/>
        <v>1.3</v>
      </c>
      <c r="I121" s="147">
        <f t="shared" si="40"/>
        <v>2.4</v>
      </c>
      <c r="J121" s="147">
        <f>IF('Crisis Indicator Data'!G118="x","x",IF(LOG('Crisis Indicator Data'!G118)&lt;J$4,0,IF(LOG('Crisis Indicator Data'!G118)&gt;J$3,5,ROUND(5-(J$3-LOG('Crisis Indicator Data'!G118))/(J$3-J$4)*5,1))))</f>
        <v>2.2000000000000002</v>
      </c>
      <c r="K121" s="165">
        <f>IF('Crisis Indicator Data'!G118="x","x",IF(LEN(E121)&gt;3,('Crisis Indicator Data'!G118/VLOOKUP('Impact of the crisis'!$C121,'Regional Crises'!$B$1:$R$66,5,FALSE)),'Crisis Indicator Data'!G118/VLOOKUP('Impact of the crisis'!$E121,'Country Indicator Data'!$B$4:$P$300,14,FALSE)))</f>
        <v>0.3998472245798676</v>
      </c>
      <c r="L121" s="147">
        <f t="shared" si="41"/>
        <v>2</v>
      </c>
      <c r="M121" s="147">
        <f t="shared" si="42"/>
        <v>2.1</v>
      </c>
      <c r="N121" s="147">
        <f t="shared" si="43"/>
        <v>2.2999999999999998</v>
      </c>
      <c r="O121" s="147">
        <f>IF('Crisis Indicator Data'!H118="x","x",IF('Crisis Indicator Data'!H118=0,0,IF(LOG('Crisis Indicator Data'!H118)&lt;O$4,0,IF(LOG('Crisis Indicator Data'!H118)&gt;O$3,5,ROUND(5-(O$3-LOG('Crisis Indicator Data'!H118))/(O$3-O$4)*5,1)))))</f>
        <v>1.7</v>
      </c>
      <c r="P121" s="165">
        <f>IF('Crisis Indicator Data'!H118="x","x",'Crisis Indicator Data'!H118/'Crisis Indicator Data'!G118)</f>
        <v>6.7926130333262572E-2</v>
      </c>
      <c r="Q121" s="147">
        <f t="shared" si="44"/>
        <v>0.3</v>
      </c>
      <c r="R121" s="147">
        <f t="shared" si="45"/>
        <v>1</v>
      </c>
      <c r="S121" s="147">
        <f>IF('Crisis Indicator Data'!I118="x","x",IF('Crisis Indicator Data'!I118=0,0,IF(LOG('Crisis Indicator Data'!I118)&lt;S$4,0,IF(LOG('Crisis Indicator Data'!I118)&gt;S$3,5,ROUND(5-(S$3-LOG('Crisis Indicator Data'!I118))/(S$3-S$4)*5,1)))))</f>
        <v>2</v>
      </c>
      <c r="T121" s="165">
        <f>IF('Crisis Indicator Data'!H118="x","x",IF('Crisis Indicator Data'!I118="x","x",'Crisis Indicator Data'!I118/'Crisis Indicator Data'!H118))</f>
        <v>8.4375000000000006E-2</v>
      </c>
      <c r="U121" s="147">
        <f t="shared" si="46"/>
        <v>2.8</v>
      </c>
      <c r="V121" s="147">
        <f t="shared" si="47"/>
        <v>2.4</v>
      </c>
      <c r="W121" s="147">
        <f>IF('Crisis Indicator Data'!L118="x","x",IF('Crisis Indicator Data'!L118=0,0,IF(LOG('Crisis Indicator Data'!L118)&lt;W$4,0,IF(LOG('Crisis Indicator Data'!L118)&gt;W$3,5,ROUND(5-(W$3-LOG('Crisis Indicator Data'!L118))/(W$3-W$4)*5,1)))))</f>
        <v>2.6</v>
      </c>
      <c r="X121" s="166">
        <f>IF(OR('Crisis Indicator Data'!L118="x",'Crisis Indicator Data'!H118="x"),"x",'Crisis Indicator Data'!L118/'Crisis Indicator Data'!H118)</f>
        <v>2.2187500000000001E-4</v>
      </c>
      <c r="Y121" s="147">
        <f t="shared" si="48"/>
        <v>5</v>
      </c>
      <c r="Z121" s="147">
        <f t="shared" si="49"/>
        <v>3.8</v>
      </c>
      <c r="AA121" s="147">
        <f t="shared" si="50"/>
        <v>3.2</v>
      </c>
      <c r="AB121" s="167">
        <f t="shared" si="51"/>
        <v>2.2000000000000002</v>
      </c>
    </row>
    <row r="122" spans="1:28" x14ac:dyDescent="0.35">
      <c r="A122" s="172" t="str">
        <f>'Crisis Indicator Data'!A119</f>
        <v>Highlands Violence</v>
      </c>
      <c r="B122" s="173" t="str">
        <f>'Crisis Indicator Data'!B119</f>
        <v>Violence</v>
      </c>
      <c r="C122" s="173" t="str">
        <f>'Crisis Indicator Data'!C119</f>
        <v>PNG003</v>
      </c>
      <c r="D122" s="173" t="str">
        <f>'Crisis Indicator Data'!D119</f>
        <v>Papua New Guinea</v>
      </c>
      <c r="E122" s="174" t="str">
        <f>'Crisis Indicator Data'!E119</f>
        <v>PNG</v>
      </c>
      <c r="F122" s="168">
        <f>IF('Crisis Indicator Data'!F119="x","x",IF(LOG('Crisis Indicator Data'!F119)&lt;F$4,0,IF(LOG('Crisis Indicator Data'!F119)&gt;F$3,5,ROUND(5-(F$3-LOG('Crisis Indicator Data'!F119))/(F$3-F$4)*5,1))))</f>
        <v>3</v>
      </c>
      <c r="G122" s="165">
        <f>IF('Crisis Indicator Data'!F119="x","x",IF(LEN(E122)&gt;3,('Crisis Indicator Data'!F119/VLOOKUP('Impact of the crisis'!$C122,'Regional Crises'!$B$1:$R$66,4,FALSE)),'Crisis Indicator Data'!F119/VLOOKUP('Impact of the crisis'!$E122,'Country Indicator Data'!$B$4:$P$300,15,FALSE)))</f>
        <v>0.14061520116592324</v>
      </c>
      <c r="H122" s="147">
        <f t="shared" si="39"/>
        <v>0.6</v>
      </c>
      <c r="I122" s="147">
        <f t="shared" si="40"/>
        <v>1.8</v>
      </c>
      <c r="J122" s="147">
        <f>IF('Crisis Indicator Data'!G119="x","x",IF(LOG('Crisis Indicator Data'!G119)&lt;J$4,0,IF(LOG('Crisis Indicator Data'!G119)&gt;J$3,5,ROUND(5-(J$3-LOG('Crisis Indicator Data'!G119))/(J$3-J$4)*5,1))))</f>
        <v>2.2000000000000002</v>
      </c>
      <c r="K122" s="165">
        <f>IF('Crisis Indicator Data'!G119="x","x",IF(LEN(E122)&gt;3,('Crisis Indicator Data'!G119/VLOOKUP('Impact of the crisis'!$C122,'Regional Crises'!$B$1:$R$66,5,FALSE)),'Crisis Indicator Data'!G119/VLOOKUP('Impact of the crisis'!$E122,'Country Indicator Data'!$B$4:$P$300,14,FALSE)))</f>
        <v>0.38754031573586828</v>
      </c>
      <c r="L122" s="147">
        <f t="shared" si="41"/>
        <v>1.9</v>
      </c>
      <c r="M122" s="147">
        <f t="shared" si="42"/>
        <v>2.0499999999999998</v>
      </c>
      <c r="N122" s="147">
        <f t="shared" si="43"/>
        <v>1.9</v>
      </c>
      <c r="O122" s="147">
        <f>IF('Crisis Indicator Data'!H119="x","x",IF('Crisis Indicator Data'!H119=0,0,IF(LOG('Crisis Indicator Data'!H119)&lt;O$4,0,IF(LOG('Crisis Indicator Data'!H119)&gt;O$3,5,ROUND(5-(O$3-LOG('Crisis Indicator Data'!H119))/(O$3-O$4)*5,1)))))</f>
        <v>1.5</v>
      </c>
      <c r="P122" s="165">
        <f>IF('Crisis Indicator Data'!H119="x","x",'Crisis Indicator Data'!H119/'Crisis Indicator Data'!G119)</f>
        <v>5.803766973280771E-2</v>
      </c>
      <c r="Q122" s="147">
        <f t="shared" si="44"/>
        <v>0.2</v>
      </c>
      <c r="R122" s="147">
        <f t="shared" si="45"/>
        <v>0.85</v>
      </c>
      <c r="S122" s="147">
        <f>IF('Crisis Indicator Data'!I119="x","x",IF('Crisis Indicator Data'!I119=0,0,IF(LOG('Crisis Indicator Data'!I119)&lt;S$4,0,IF(LOG('Crisis Indicator Data'!I119)&gt;S$3,5,ROUND(5-(S$3-LOG('Crisis Indicator Data'!I119))/(S$3-S$4)*5,1)))))</f>
        <v>2</v>
      </c>
      <c r="T122" s="165">
        <f>IF('Crisis Indicator Data'!H119="x","x",IF('Crisis Indicator Data'!I119="x","x",'Crisis Indicator Data'!I119/'Crisis Indicator Data'!H119))</f>
        <v>9.4339622641509441E-2</v>
      </c>
      <c r="U122" s="147">
        <f t="shared" si="46"/>
        <v>3.1</v>
      </c>
      <c r="V122" s="147">
        <f t="shared" si="47"/>
        <v>2.6</v>
      </c>
      <c r="W122" s="147">
        <f>IF('Crisis Indicator Data'!L119="x","x",IF('Crisis Indicator Data'!L119=0,0,IF(LOG('Crisis Indicator Data'!L119)&lt;W$4,0,IF(LOG('Crisis Indicator Data'!L119)&gt;W$3,5,ROUND(5-(W$3-LOG('Crisis Indicator Data'!L119))/(W$3-W$4)*5,1)))))</f>
        <v>2.6</v>
      </c>
      <c r="X122" s="166">
        <f>IF(OR('Crisis Indicator Data'!L119="x",'Crisis Indicator Data'!H119="x"),"x",'Crisis Indicator Data'!L119/'Crisis Indicator Data'!H119)</f>
        <v>2.6792452830188678E-4</v>
      </c>
      <c r="Y122" s="147">
        <f t="shared" si="48"/>
        <v>5</v>
      </c>
      <c r="Z122" s="147">
        <f t="shared" si="49"/>
        <v>3.8</v>
      </c>
      <c r="AA122" s="147">
        <f t="shared" si="50"/>
        <v>3.3</v>
      </c>
      <c r="AB122" s="167">
        <f t="shared" si="51"/>
        <v>2.2999999999999998</v>
      </c>
    </row>
    <row r="123" spans="1:28" x14ac:dyDescent="0.35">
      <c r="A123" s="172" t="str">
        <f>'Crisis Indicator Data'!A120</f>
        <v>2024 Monsoon Flooding in Western Province</v>
      </c>
      <c r="B123" s="173" t="str">
        <f>'Crisis Indicator Data'!B120</f>
        <v>Floods</v>
      </c>
      <c r="C123" s="173" t="str">
        <f>'Crisis Indicator Data'!C120</f>
        <v>PNG005</v>
      </c>
      <c r="D123" s="173" t="str">
        <f>'Crisis Indicator Data'!D120</f>
        <v>Papua New Guinea</v>
      </c>
      <c r="E123" s="174" t="str">
        <f>'Crisis Indicator Data'!E120</f>
        <v>PNG</v>
      </c>
      <c r="F123" s="168">
        <f>IF('Crisis Indicator Data'!F120="x","x",IF(LOG('Crisis Indicator Data'!F120)&lt;F$4,0,IF(LOG('Crisis Indicator Data'!F120)&gt;F$3,5,ROUND(5-(F$3-LOG('Crisis Indicator Data'!F120))/(F$3-F$4)*5,1))))</f>
        <v>3</v>
      </c>
      <c r="G123" s="165">
        <f>IF('Crisis Indicator Data'!F120="x","x",IF(LEN(E123)&gt;3,('Crisis Indicator Data'!F120/VLOOKUP('Impact of the crisis'!$C123,'Regional Crises'!$B$1:$R$66,4,FALSE)),'Crisis Indicator Data'!F120/VLOOKUP('Impact of the crisis'!$E123,'Country Indicator Data'!$B$4:$P$300,15,FALSE)))</f>
        <v>0.13420483151525858</v>
      </c>
      <c r="H123" s="147">
        <f t="shared" si="39"/>
        <v>0.6</v>
      </c>
      <c r="I123" s="147">
        <f t="shared" si="40"/>
        <v>1.8</v>
      </c>
      <c r="J123" s="147">
        <f>IF('Crisis Indicator Data'!G120="x","x",IF(LOG('Crisis Indicator Data'!G120)&lt;J$4,0,IF(LOG('Crisis Indicator Data'!G120)&gt;J$3,5,ROUND(5-(J$3-LOG('Crisis Indicator Data'!G120))/(J$3-J$4)*5,1))))</f>
        <v>0</v>
      </c>
      <c r="K123" s="165">
        <f>IF('Crisis Indicator Data'!G120="x","x",IF(LEN(E123)&gt;3,('Crisis Indicator Data'!G120/VLOOKUP('Impact of the crisis'!$C123,'Regional Crises'!$B$1:$R$66,5,FALSE)),'Crisis Indicator Data'!G120/VLOOKUP('Impact of the crisis'!$E123,'Country Indicator Data'!$B$4:$P$300,14,FALSE)))</f>
        <v>1.230690884399932E-2</v>
      </c>
      <c r="L123" s="147">
        <f t="shared" si="41"/>
        <v>0</v>
      </c>
      <c r="M123" s="147">
        <f t="shared" si="42"/>
        <v>0</v>
      </c>
      <c r="N123" s="147">
        <f t="shared" si="43"/>
        <v>1</v>
      </c>
      <c r="O123" s="147">
        <f>IF('Crisis Indicator Data'!H120="x","x",IF('Crisis Indicator Data'!H120=0,0,IF(LOG('Crisis Indicator Data'!H120)&lt;O$4,0,IF(LOG('Crisis Indicator Data'!H120)&gt;O$3,5,ROUND(5-(O$3-LOG('Crisis Indicator Data'!H120))/(O$3-O$4)*5,1)))))</f>
        <v>0.4</v>
      </c>
      <c r="P123" s="165">
        <f>IF('Crisis Indicator Data'!H120="x","x",'Crisis Indicator Data'!H120/'Crisis Indicator Data'!G120)</f>
        <v>0.37931034482758619</v>
      </c>
      <c r="Q123" s="147">
        <f t="shared" si="44"/>
        <v>1.9</v>
      </c>
      <c r="R123" s="147">
        <f t="shared" si="45"/>
        <v>1.1499999999999999</v>
      </c>
      <c r="S123" s="147">
        <f>IF('Crisis Indicator Data'!I120="x","x",IF('Crisis Indicator Data'!I120=0,0,IF(LOG('Crisis Indicator Data'!I120)&lt;S$4,0,IF(LOG('Crisis Indicator Data'!I120)&gt;S$3,5,ROUND(5-(S$3-LOG('Crisis Indicator Data'!I120))/(S$3-S$4)*5,1)))))</f>
        <v>0.4</v>
      </c>
      <c r="T123" s="165">
        <f>IF('Crisis Indicator Data'!H120="x","x",IF('Crisis Indicator Data'!I120="x","x",'Crisis Indicator Data'!I120/'Crisis Indicator Data'!H120))</f>
        <v>3.6363636363636362E-2</v>
      </c>
      <c r="U123" s="147">
        <f t="shared" si="46"/>
        <v>1.2</v>
      </c>
      <c r="V123" s="147">
        <f t="shared" si="47"/>
        <v>0.8</v>
      </c>
      <c r="W123" s="147">
        <f>IF('Crisis Indicator Data'!L120="x","x",IF('Crisis Indicator Data'!L120=0,0,IF(LOG('Crisis Indicator Data'!L120)&lt;W$4,0,IF(LOG('Crisis Indicator Data'!L120)&gt;W$3,5,ROUND(5-(W$3-LOG('Crisis Indicator Data'!L120))/(W$3-W$4)*5,1)))))</f>
        <v>0</v>
      </c>
      <c r="X123" s="166">
        <f>IF(OR('Crisis Indicator Data'!L120="x",'Crisis Indicator Data'!H120="x"),"x",'Crisis Indicator Data'!L120/'Crisis Indicator Data'!H120)</f>
        <v>0</v>
      </c>
      <c r="Y123" s="147">
        <f t="shared" si="48"/>
        <v>0</v>
      </c>
      <c r="Z123" s="147">
        <f t="shared" si="49"/>
        <v>0</v>
      </c>
      <c r="AA123" s="147">
        <f t="shared" si="50"/>
        <v>0.4</v>
      </c>
      <c r="AB123" s="167">
        <f t="shared" si="51"/>
        <v>0.8</v>
      </c>
    </row>
    <row r="124" spans="1:28" x14ac:dyDescent="0.35">
      <c r="A124" s="172" t="str">
        <f>'Crisis Indicator Data'!A121</f>
        <v>Displacement from Russia-Ukraine conflict in Poland</v>
      </c>
      <c r="B124" s="173" t="str">
        <f>'Crisis Indicator Data'!B121</f>
        <v>Displacement,Conflict</v>
      </c>
      <c r="C124" s="173" t="str">
        <f>'Crisis Indicator Data'!C121</f>
        <v>POL002</v>
      </c>
      <c r="D124" s="173" t="str">
        <f>'Crisis Indicator Data'!D121</f>
        <v>Poland</v>
      </c>
      <c r="E124" s="174" t="str">
        <f>'Crisis Indicator Data'!E121</f>
        <v>POL</v>
      </c>
      <c r="F124" s="168">
        <f>IF('Crisis Indicator Data'!F121="x","x",IF(LOG('Crisis Indicator Data'!F121)&lt;F$4,0,IF(LOG('Crisis Indicator Data'!F121)&gt;F$3,5,ROUND(5-(F$3-LOG('Crisis Indicator Data'!F121))/(F$3-F$4)*5,1))))</f>
        <v>4.0999999999999996</v>
      </c>
      <c r="G124" s="165">
        <f>IF('Crisis Indicator Data'!F121="x","x",IF(LEN(E124)&gt;3,('Crisis Indicator Data'!F121/VLOOKUP('Impact of the crisis'!$C124,'Regional Crises'!$B$1:$R$66,4,FALSE)),'Crisis Indicator Data'!F121/VLOOKUP('Impact of the crisis'!$E124,'Country Indicator Data'!$B$4:$P$300,15,FALSE)))</f>
        <v>1</v>
      </c>
      <c r="H124" s="147">
        <f t="shared" si="39"/>
        <v>5</v>
      </c>
      <c r="I124" s="147">
        <f t="shared" si="40"/>
        <v>4.55</v>
      </c>
      <c r="J124" s="147">
        <f>IF('Crisis Indicator Data'!G121="x","x",IF(LOG('Crisis Indicator Data'!G121)&lt;J$4,0,IF(LOG('Crisis Indicator Data'!G121)&gt;J$3,5,ROUND(5-(J$3-LOG('Crisis Indicator Data'!G121))/(J$3-J$4)*5,1))))</f>
        <v>5</v>
      </c>
      <c r="K124" s="165">
        <f>IF('Crisis Indicator Data'!G121="x","x",IF(LEN(E124)&gt;3,('Crisis Indicator Data'!G121/VLOOKUP('Impact of the crisis'!$C124,'Regional Crises'!$B$1:$R$66,5,FALSE)),'Crisis Indicator Data'!G121/VLOOKUP('Impact of the crisis'!$E124,'Country Indicator Data'!$B$4:$P$300,14,FALSE)))</f>
        <v>1</v>
      </c>
      <c r="L124" s="147">
        <f t="shared" si="41"/>
        <v>5</v>
      </c>
      <c r="M124" s="147">
        <f t="shared" si="42"/>
        <v>5</v>
      </c>
      <c r="N124" s="147">
        <f t="shared" si="43"/>
        <v>4.8</v>
      </c>
      <c r="O124" s="147">
        <f>IF('Crisis Indicator Data'!H121="x","x",IF('Crisis Indicator Data'!H121=0,0,IF(LOG('Crisis Indicator Data'!H121)&lt;O$4,0,IF(LOG('Crisis Indicator Data'!H121)&gt;O$3,5,ROUND(5-(O$3-LOG('Crisis Indicator Data'!H121))/(O$3-O$4)*5,1)))))</f>
        <v>2.5</v>
      </c>
      <c r="P124" s="165">
        <f>IF('Crisis Indicator Data'!H121="x","x",'Crisis Indicator Data'!H121/'Crisis Indicator Data'!G121)</f>
        <v>2.5358003123428358E-2</v>
      </c>
      <c r="Q124" s="147">
        <f t="shared" si="44"/>
        <v>0.1</v>
      </c>
      <c r="R124" s="147">
        <f t="shared" si="45"/>
        <v>1.3</v>
      </c>
      <c r="S124" s="147">
        <f>IF('Crisis Indicator Data'!I121="x","x",IF('Crisis Indicator Data'!I121=0,0,IF(LOG('Crisis Indicator Data'!I121)&lt;S$4,0,IF(LOG('Crisis Indicator Data'!I121)&gt;S$3,5,ROUND(5-(S$3-LOG('Crisis Indicator Data'!I121))/(S$3-S$4)*5,1)))))</f>
        <v>4.3</v>
      </c>
      <c r="T124" s="165">
        <f>IF('Crisis Indicator Data'!H121="x","x",IF('Crisis Indicator Data'!I121="x","x",'Crisis Indicator Data'!I121/'Crisis Indicator Data'!H121))</f>
        <v>1</v>
      </c>
      <c r="U124" s="147">
        <f t="shared" si="46"/>
        <v>5</v>
      </c>
      <c r="V124" s="147">
        <f t="shared" si="47"/>
        <v>4.7</v>
      </c>
      <c r="W124" s="147">
        <f>IF('Crisis Indicator Data'!L121="x","x",IF('Crisis Indicator Data'!L121=0,0,IF(LOG('Crisis Indicator Data'!L121)&lt;W$4,0,IF(LOG('Crisis Indicator Data'!L121)&gt;W$3,5,ROUND(5-(W$3-LOG('Crisis Indicator Data'!L121))/(W$3-W$4)*5,1)))))</f>
        <v>0</v>
      </c>
      <c r="X124" s="166">
        <f>IF(OR('Crisis Indicator Data'!L121="x",'Crisis Indicator Data'!H121="x"),"x",'Crisis Indicator Data'!L121/'Crisis Indicator Data'!H121)</f>
        <v>0</v>
      </c>
      <c r="Y124" s="147">
        <f t="shared" si="48"/>
        <v>0</v>
      </c>
      <c r="Z124" s="147">
        <f t="shared" si="49"/>
        <v>0</v>
      </c>
      <c r="AA124" s="147">
        <f t="shared" si="50"/>
        <v>3.1</v>
      </c>
      <c r="AB124" s="167">
        <f t="shared" si="51"/>
        <v>2.2999999999999998</v>
      </c>
    </row>
    <row r="125" spans="1:28" x14ac:dyDescent="0.35">
      <c r="A125" s="172" t="str">
        <f>'Crisis Indicator Data'!A122</f>
        <v>Complex crisis in DPRK</v>
      </c>
      <c r="B125" s="173" t="str">
        <f>'Crisis Indicator Data'!B122</f>
        <v>Socio-political,Floods,Other seasonal event,Food Security</v>
      </c>
      <c r="C125" s="173" t="str">
        <f>'Crisis Indicator Data'!C122</f>
        <v>PRK001</v>
      </c>
      <c r="D125" s="173" t="str">
        <f>'Crisis Indicator Data'!D122</f>
        <v>DPRK</v>
      </c>
      <c r="E125" s="174" t="str">
        <f>'Crisis Indicator Data'!E122</f>
        <v>PRK</v>
      </c>
      <c r="F125" s="168">
        <f>IF('Crisis Indicator Data'!F122="x","x",IF(LOG('Crisis Indicator Data'!F122)&lt;F$4,0,IF(LOG('Crisis Indicator Data'!F122)&gt;F$3,5,ROUND(5-(F$3-LOG('Crisis Indicator Data'!F122))/(F$3-F$4)*5,1))))</f>
        <v>3.5</v>
      </c>
      <c r="G125" s="165">
        <f>IF('Crisis Indicator Data'!F122="x","x",IF(LEN(E125)&gt;3,('Crisis Indicator Data'!F122/VLOOKUP('Impact of the crisis'!$C125,'Regional Crises'!$B$1:$R$66,4,FALSE)),'Crisis Indicator Data'!F122/VLOOKUP('Impact of the crisis'!$E125,'Country Indicator Data'!$B$4:$P$300,15,FALSE)))</f>
        <v>1</v>
      </c>
      <c r="H125" s="147">
        <f t="shared" si="39"/>
        <v>5</v>
      </c>
      <c r="I125" s="147">
        <f t="shared" si="40"/>
        <v>4.25</v>
      </c>
      <c r="J125" s="147">
        <f>IF('Crisis Indicator Data'!G122="x","x",IF(LOG('Crisis Indicator Data'!G122)&lt;J$4,0,IF(LOG('Crisis Indicator Data'!G122)&gt;J$3,5,ROUND(5-(J$3-LOG('Crisis Indicator Data'!G122))/(J$3-J$4)*5,1))))</f>
        <v>4.7</v>
      </c>
      <c r="K125" s="165">
        <f>IF('Crisis Indicator Data'!G122="x","x",IF(LEN(E125)&gt;3,('Crisis Indicator Data'!G122/VLOOKUP('Impact of the crisis'!$C125,'Regional Crises'!$B$1:$R$66,5,FALSE)),'Crisis Indicator Data'!G122/VLOOKUP('Impact of the crisis'!$E125,'Country Indicator Data'!$B$4:$P$300,14,FALSE)))</f>
        <v>1</v>
      </c>
      <c r="L125" s="147">
        <f t="shared" si="41"/>
        <v>5</v>
      </c>
      <c r="M125" s="147">
        <f t="shared" si="42"/>
        <v>4.8499999999999996</v>
      </c>
      <c r="N125" s="147">
        <f t="shared" si="43"/>
        <v>4.5999999999999996</v>
      </c>
      <c r="O125" s="147">
        <f>IF('Crisis Indicator Data'!H122="x","x",IF('Crisis Indicator Data'!H122=0,0,IF(LOG('Crisis Indicator Data'!H122)&lt;O$4,0,IF(LOG('Crisis Indicator Data'!H122)&gt;O$3,5,ROUND(5-(O$3-LOG('Crisis Indicator Data'!H122))/(O$3-O$4)*5,1)))))</f>
        <v>4.9000000000000004</v>
      </c>
      <c r="P125" s="165">
        <f>IF('Crisis Indicator Data'!H122="x","x",'Crisis Indicator Data'!H122/'Crisis Indicator Data'!G122)</f>
        <v>1</v>
      </c>
      <c r="Q125" s="147">
        <f t="shared" si="44"/>
        <v>5</v>
      </c>
      <c r="R125" s="147">
        <f t="shared" si="45"/>
        <v>4.95</v>
      </c>
      <c r="S125" s="147">
        <f>IF('Crisis Indicator Data'!I122="x","x",IF('Crisis Indicator Data'!I122=0,0,IF(LOG('Crisis Indicator Data'!I122)&lt;S$4,0,IF(LOG('Crisis Indicator Data'!I122)&gt;S$3,5,ROUND(5-(S$3-LOG('Crisis Indicator Data'!I122))/(S$3-S$4)*5,1)))))</f>
        <v>2.2000000000000002</v>
      </c>
      <c r="T125" s="165">
        <f>IF('Crisis Indicator Data'!H122="x","x",IF('Crisis Indicator Data'!I122="x","x",'Crisis Indicator Data'!I122/'Crisis Indicator Data'!H122))</f>
        <v>1.2990982729634724E-3</v>
      </c>
      <c r="U125" s="147">
        <f t="shared" si="46"/>
        <v>0</v>
      </c>
      <c r="V125" s="147">
        <f t="shared" si="47"/>
        <v>1.1000000000000001</v>
      </c>
      <c r="W125" s="147">
        <f>IF('Crisis Indicator Data'!L122="x","x",IF('Crisis Indicator Data'!L122=0,0,IF(LOG('Crisis Indicator Data'!L122)&lt;W$4,0,IF(LOG('Crisis Indicator Data'!L122)&gt;W$3,5,ROUND(5-(W$3-LOG('Crisis Indicator Data'!L122))/(W$3-W$4)*5,1)))))</f>
        <v>2.1</v>
      </c>
      <c r="X125" s="166">
        <f>IF(OR('Crisis Indicator Data'!L122="x",'Crisis Indicator Data'!H122="x"),"x",'Crisis Indicator Data'!L122/'Crisis Indicator Data'!H122)</f>
        <v>1.1462631820265932E-6</v>
      </c>
      <c r="Y125" s="147">
        <f t="shared" si="48"/>
        <v>0.1</v>
      </c>
      <c r="Z125" s="147">
        <f t="shared" si="49"/>
        <v>1.1000000000000001</v>
      </c>
      <c r="AA125" s="147">
        <f t="shared" si="50"/>
        <v>1.1000000000000001</v>
      </c>
      <c r="AB125" s="167">
        <f t="shared" si="51"/>
        <v>3.7</v>
      </c>
    </row>
    <row r="126" spans="1:28" x14ac:dyDescent="0.35">
      <c r="A126" s="172" t="str">
        <f>'Crisis Indicator Data'!A123</f>
        <v>Conflict in Palestine</v>
      </c>
      <c r="B126" s="173" t="str">
        <f>'Crisis Indicator Data'!B123</f>
        <v>Conflict,Socio-political,Violence</v>
      </c>
      <c r="C126" s="173" t="str">
        <f>'Crisis Indicator Data'!C123</f>
        <v>PSE002</v>
      </c>
      <c r="D126" s="173" t="str">
        <f>'Crisis Indicator Data'!D123</f>
        <v>Palestine</v>
      </c>
      <c r="E126" s="174" t="str">
        <f>'Crisis Indicator Data'!E123</f>
        <v>PSE</v>
      </c>
      <c r="F126" s="168">
        <f>IF('Crisis Indicator Data'!F123="x","x",IF(LOG('Crisis Indicator Data'!F123)&lt;F$4,0,IF(LOG('Crisis Indicator Data'!F123)&gt;F$3,5,ROUND(5-(F$3-LOG('Crisis Indicator Data'!F123))/(F$3-F$4)*5,1))))</f>
        <v>1.3</v>
      </c>
      <c r="G126" s="165">
        <f>IF('Crisis Indicator Data'!F123="x","x",IF(LEN(E126)&gt;3,('Crisis Indicator Data'!F123/VLOOKUP('Impact of the crisis'!$C126,'Regional Crises'!$B$1:$R$66,4,FALSE)),'Crisis Indicator Data'!F123/VLOOKUP('Impact of the crisis'!$E126,'Country Indicator Data'!$B$4:$P$300,15,FALSE)))</f>
        <v>1</v>
      </c>
      <c r="H126" s="147">
        <f t="shared" si="39"/>
        <v>5</v>
      </c>
      <c r="I126" s="147">
        <f t="shared" si="40"/>
        <v>3.15</v>
      </c>
      <c r="J126" s="147">
        <f>IF('Crisis Indicator Data'!G123="x","x",IF(LOG('Crisis Indicator Data'!G123)&lt;J$4,0,IF(LOG('Crisis Indicator Data'!G123)&gt;J$3,5,ROUND(5-(J$3-LOG('Crisis Indicator Data'!G123))/(J$3-J$4)*5,1))))</f>
        <v>2.5</v>
      </c>
      <c r="K126" s="165">
        <f>IF('Crisis Indicator Data'!G123="x","x",IF(LEN(E126)&gt;3,('Crisis Indicator Data'!G123/VLOOKUP('Impact of the crisis'!$C126,'Regional Crises'!$B$1:$R$66,5,FALSE)),'Crisis Indicator Data'!G123/VLOOKUP('Impact of the crisis'!$E126,'Country Indicator Data'!$B$4:$P$300,14,FALSE)))</f>
        <v>1</v>
      </c>
      <c r="L126" s="147">
        <f t="shared" si="41"/>
        <v>5</v>
      </c>
      <c r="M126" s="147">
        <f t="shared" si="42"/>
        <v>3.75</v>
      </c>
      <c r="N126" s="147">
        <f t="shared" si="43"/>
        <v>3.5</v>
      </c>
      <c r="O126" s="147">
        <f>IF('Crisis Indicator Data'!H123="x","x",IF('Crisis Indicator Data'!H123=0,0,IF(LOG('Crisis Indicator Data'!H123)&lt;O$4,0,IF(LOG('Crisis Indicator Data'!H123)&gt;O$3,5,ROUND(5-(O$3-LOG('Crisis Indicator Data'!H123))/(O$3-O$4)*5,1)))))</f>
        <v>3.6</v>
      </c>
      <c r="P126" s="165">
        <f>IF('Crisis Indicator Data'!H123="x","x",'Crisis Indicator Data'!H123/'Crisis Indicator Data'!G123)</f>
        <v>0.86507936507936511</v>
      </c>
      <c r="Q126" s="147">
        <f t="shared" si="44"/>
        <v>4.3</v>
      </c>
      <c r="R126" s="147">
        <f t="shared" si="45"/>
        <v>3.95</v>
      </c>
      <c r="S126" s="147">
        <f>IF('Crisis Indicator Data'!I123="x","x",IF('Crisis Indicator Data'!I123=0,0,IF(LOG('Crisis Indicator Data'!I123)&lt;S$4,0,IF(LOG('Crisis Indicator Data'!I123)&gt;S$3,5,ROUND(5-(S$3-LOG('Crisis Indicator Data'!I123))/(S$3-S$4)*5,1)))))</f>
        <v>5</v>
      </c>
      <c r="T126" s="165">
        <f>IF('Crisis Indicator Data'!H123="x","x",IF('Crisis Indicator Data'!I123="x","x",'Crisis Indicator Data'!I123/'Crisis Indicator Data'!H123))</f>
        <v>1.3738532110091743</v>
      </c>
      <c r="U126" s="147">
        <f t="shared" si="46"/>
        <v>5</v>
      </c>
      <c r="V126" s="147">
        <f t="shared" si="47"/>
        <v>5</v>
      </c>
      <c r="W126" s="147">
        <f>IF('Crisis Indicator Data'!L123="x","x",IF('Crisis Indicator Data'!L123=0,0,IF(LOG('Crisis Indicator Data'!L123)&lt;W$4,0,IF(LOG('Crisis Indicator Data'!L123)&gt;W$3,5,ROUND(5-(W$3-LOG('Crisis Indicator Data'!L123))/(W$3-W$4)*5,1)))))</f>
        <v>5</v>
      </c>
      <c r="X126" s="166">
        <f>IF(OR('Crisis Indicator Data'!L123="x",'Crisis Indicator Data'!H123="x"),"x",'Crisis Indicator Data'!L123/'Crisis Indicator Data'!H123)</f>
        <v>2.4507923269391158E-3</v>
      </c>
      <c r="Y126" s="147">
        <f t="shared" si="48"/>
        <v>5</v>
      </c>
      <c r="Z126" s="147">
        <f t="shared" si="49"/>
        <v>5</v>
      </c>
      <c r="AA126" s="147">
        <f t="shared" si="50"/>
        <v>5</v>
      </c>
      <c r="AB126" s="167">
        <f t="shared" si="51"/>
        <v>4.5999999999999996</v>
      </c>
    </row>
    <row r="127" spans="1:28" x14ac:dyDescent="0.35">
      <c r="A127" s="172" t="str">
        <f>'Crisis Indicator Data'!A124</f>
        <v>Conflict in West Bank</v>
      </c>
      <c r="B127" s="173" t="str">
        <f>'Crisis Indicator Data'!B124</f>
        <v>Conflict,Displacement,Socio-political,Violence</v>
      </c>
      <c r="C127" s="173" t="str">
        <f>'Crisis Indicator Data'!C124</f>
        <v>PSE003</v>
      </c>
      <c r="D127" s="173" t="str">
        <f>'Crisis Indicator Data'!D124</f>
        <v>Palestine</v>
      </c>
      <c r="E127" s="174" t="str">
        <f>'Crisis Indicator Data'!E124</f>
        <v>PSE</v>
      </c>
      <c r="F127" s="168">
        <f>IF('Crisis Indicator Data'!F124="x","x",IF(LOG('Crisis Indicator Data'!F124)&lt;F$4,0,IF(LOG('Crisis Indicator Data'!F124)&gt;F$3,5,ROUND(5-(F$3-LOG('Crisis Indicator Data'!F124))/(F$3-F$4)*5,1))))</f>
        <v>1.3</v>
      </c>
      <c r="G127" s="165">
        <f>IF('Crisis Indicator Data'!F124="x","x",IF(LEN(E127)&gt;3,('Crisis Indicator Data'!F124/VLOOKUP('Impact of the crisis'!$C127,'Regional Crises'!$B$1:$R$66,4,FALSE)),'Crisis Indicator Data'!F124/VLOOKUP('Impact of the crisis'!$E127,'Country Indicator Data'!$B$4:$P$300,15,FALSE)))</f>
        <v>0.93941908713692945</v>
      </c>
      <c r="H127" s="147">
        <f t="shared" si="39"/>
        <v>4.7</v>
      </c>
      <c r="I127" s="147">
        <f t="shared" si="40"/>
        <v>3</v>
      </c>
      <c r="J127" s="147">
        <f>IF('Crisis Indicator Data'!G124="x","x",IF(LOG('Crisis Indicator Data'!G124)&lt;J$4,0,IF(LOG('Crisis Indicator Data'!G124)&gt;J$3,5,ROUND(5-(J$3-LOG('Crisis Indicator Data'!G124))/(J$3-J$4)*5,1))))</f>
        <v>1.7</v>
      </c>
      <c r="K127" s="165">
        <f>IF('Crisis Indicator Data'!G124="x","x",IF(LEN(E127)&gt;3,('Crisis Indicator Data'!G124/VLOOKUP('Impact of the crisis'!$C127,'Regional Crises'!$B$1:$R$66,5,FALSE)),'Crisis Indicator Data'!G124/VLOOKUP('Impact of the crisis'!$E127,'Country Indicator Data'!$B$4:$P$300,14,FALSE)))</f>
        <v>0.58513708513708518</v>
      </c>
      <c r="L127" s="147">
        <f t="shared" si="41"/>
        <v>2.9</v>
      </c>
      <c r="M127" s="147">
        <f t="shared" si="42"/>
        <v>2.2999999999999998</v>
      </c>
      <c r="N127" s="147">
        <f t="shared" si="43"/>
        <v>2.7</v>
      </c>
      <c r="O127" s="147">
        <f>IF('Crisis Indicator Data'!H124="x","x",IF('Crisis Indicator Data'!H124=0,0,IF(LOG('Crisis Indicator Data'!H124)&lt;O$4,0,IF(LOG('Crisis Indicator Data'!H124)&gt;O$3,5,ROUND(5-(O$3-LOG('Crisis Indicator Data'!H124))/(O$3-O$4)*5,1)))))</f>
        <v>3.2</v>
      </c>
      <c r="P127" s="165">
        <f>IF('Crisis Indicator Data'!H124="x","x",'Crisis Indicator Data'!H124/'Crisis Indicator Data'!G124)</f>
        <v>0.76942046855733659</v>
      </c>
      <c r="Q127" s="147">
        <f t="shared" si="44"/>
        <v>3.8</v>
      </c>
      <c r="R127" s="147">
        <f t="shared" si="45"/>
        <v>3.5</v>
      </c>
      <c r="S127" s="147">
        <f>IF('Crisis Indicator Data'!I124="x","x",IF('Crisis Indicator Data'!I124=0,0,IF(LOG('Crisis Indicator Data'!I124)&lt;S$4,0,IF(LOG('Crisis Indicator Data'!I124)&gt;S$3,5,ROUND(5-(S$3-LOG('Crisis Indicator Data'!I124))/(S$3-S$4)*5,1)))))</f>
        <v>5</v>
      </c>
      <c r="T127" s="165">
        <f>IF('Crisis Indicator Data'!H124="x","x",IF('Crisis Indicator Data'!I124="x","x",'Crisis Indicator Data'!I124/'Crisis Indicator Data'!H124))</f>
        <v>1.1903044871794872</v>
      </c>
      <c r="U127" s="147">
        <f t="shared" si="46"/>
        <v>5</v>
      </c>
      <c r="V127" s="147">
        <f t="shared" si="47"/>
        <v>5</v>
      </c>
      <c r="W127" s="147">
        <f>IF('Crisis Indicator Data'!L124="x","x",IF('Crisis Indicator Data'!L124=0,0,IF(LOG('Crisis Indicator Data'!L124)&lt;W$4,0,IF(LOG('Crisis Indicator Data'!L124)&gt;W$3,5,ROUND(5-(W$3-LOG('Crisis Indicator Data'!L124))/(W$3-W$4)*5,1)))))</f>
        <v>3.3</v>
      </c>
      <c r="X127" s="166">
        <f>IF(OR('Crisis Indicator Data'!L124="x",'Crisis Indicator Data'!H124="x"),"x",'Crisis Indicator Data'!L124/'Crisis Indicator Data'!H124)</f>
        <v>7.8926282051282052E-5</v>
      </c>
      <c r="Y127" s="147">
        <f t="shared" si="48"/>
        <v>3.9</v>
      </c>
      <c r="Z127" s="147">
        <f t="shared" si="49"/>
        <v>3.6</v>
      </c>
      <c r="AA127" s="147">
        <f t="shared" si="50"/>
        <v>4.4000000000000004</v>
      </c>
      <c r="AB127" s="167">
        <f t="shared" si="51"/>
        <v>4</v>
      </c>
    </row>
    <row r="128" spans="1:28" x14ac:dyDescent="0.35">
      <c r="A128" s="172" t="str">
        <f>'Crisis Indicator Data'!A125</f>
        <v>Conflict in Gaza</v>
      </c>
      <c r="B128" s="173" t="str">
        <f>'Crisis Indicator Data'!B125</f>
        <v>Conflict,Displacement,Socio-political,Violence</v>
      </c>
      <c r="C128" s="173" t="str">
        <f>'Crisis Indicator Data'!C125</f>
        <v>PSE004</v>
      </c>
      <c r="D128" s="173" t="str">
        <f>'Crisis Indicator Data'!D125</f>
        <v>Palestine</v>
      </c>
      <c r="E128" s="174" t="str">
        <f>'Crisis Indicator Data'!E125</f>
        <v>PSE</v>
      </c>
      <c r="F128" s="168">
        <f>IF('Crisis Indicator Data'!F125="x","x",IF(LOG('Crisis Indicator Data'!F125)&lt;F$4,0,IF(LOG('Crisis Indicator Data'!F125)&gt;F$3,5,ROUND(5-(F$3-LOG('Crisis Indicator Data'!F125))/(F$3-F$4)*5,1))))</f>
        <v>0</v>
      </c>
      <c r="G128" s="165">
        <f>IF('Crisis Indicator Data'!F125="x","x",IF(LEN(E128)&gt;3,('Crisis Indicator Data'!F125/VLOOKUP('Impact of the crisis'!$C128,'Regional Crises'!$B$1:$R$66,4,FALSE)),'Crisis Indicator Data'!F125/VLOOKUP('Impact of the crisis'!$E128,'Country Indicator Data'!$B$4:$P$300,15,FALSE)))</f>
        <v>6.0580912863070539E-2</v>
      </c>
      <c r="H128" s="147">
        <f t="shared" si="39"/>
        <v>0.2</v>
      </c>
      <c r="I128" s="147">
        <f t="shared" si="40"/>
        <v>0.1</v>
      </c>
      <c r="J128" s="147">
        <f>IF('Crisis Indicator Data'!G125="x","x",IF(LOG('Crisis Indicator Data'!G125)&lt;J$4,0,IF(LOG('Crisis Indicator Data'!G125)&gt;J$3,5,ROUND(5-(J$3-LOG('Crisis Indicator Data'!G125))/(J$3-J$4)*5,1))))</f>
        <v>1.2</v>
      </c>
      <c r="K128" s="165">
        <f>IF('Crisis Indicator Data'!G125="x","x",IF(LEN(E128)&gt;3,('Crisis Indicator Data'!G125/VLOOKUP('Impact of the crisis'!$C128,'Regional Crises'!$B$1:$R$66,5,FALSE)),'Crisis Indicator Data'!G125/VLOOKUP('Impact of the crisis'!$E128,'Country Indicator Data'!$B$4:$P$300,14,FALSE)))</f>
        <v>0.41486291486291488</v>
      </c>
      <c r="L128" s="147">
        <f t="shared" si="41"/>
        <v>2</v>
      </c>
      <c r="M128" s="147">
        <f t="shared" si="42"/>
        <v>1.6</v>
      </c>
      <c r="N128" s="147">
        <f t="shared" si="43"/>
        <v>0.9</v>
      </c>
      <c r="O128" s="147">
        <f>IF('Crisis Indicator Data'!H125="x","x",IF('Crisis Indicator Data'!H125=0,0,IF(LOG('Crisis Indicator Data'!H125)&lt;O$4,0,IF(LOG('Crisis Indicator Data'!H125)&gt;O$3,5,ROUND(5-(O$3-LOG('Crisis Indicator Data'!H125))/(O$3-O$4)*5,1)))))</f>
        <v>3.1</v>
      </c>
      <c r="P128" s="165">
        <f>IF('Crisis Indicator Data'!H125="x","x",'Crisis Indicator Data'!H125/'Crisis Indicator Data'!G125)</f>
        <v>1</v>
      </c>
      <c r="Q128" s="147">
        <f t="shared" si="44"/>
        <v>5</v>
      </c>
      <c r="R128" s="147">
        <f t="shared" si="45"/>
        <v>4.05</v>
      </c>
      <c r="S128" s="147">
        <f>IF('Crisis Indicator Data'!I125="x","x",IF('Crisis Indicator Data'!I125=0,0,IF(LOG('Crisis Indicator Data'!I125)&lt;S$4,0,IF(LOG('Crisis Indicator Data'!I125)&gt;S$3,5,ROUND(5-(S$3-LOG('Crisis Indicator Data'!I125))/(S$3-S$4)*5,1)))))</f>
        <v>5</v>
      </c>
      <c r="T128" s="165">
        <f>IF('Crisis Indicator Data'!H125="x","x",IF('Crisis Indicator Data'!I125="x","x",'Crisis Indicator Data'!I125/'Crisis Indicator Data'!H125))</f>
        <v>1.5726086956521739</v>
      </c>
      <c r="U128" s="147">
        <f t="shared" si="46"/>
        <v>5</v>
      </c>
      <c r="V128" s="147">
        <f t="shared" si="47"/>
        <v>5</v>
      </c>
      <c r="W128" s="147">
        <f>IF('Crisis Indicator Data'!L125="x","x",IF('Crisis Indicator Data'!L125=0,0,IF(LOG('Crisis Indicator Data'!L125)&lt;W$4,0,IF(LOG('Crisis Indicator Data'!L125)&gt;W$3,5,ROUND(5-(W$3-LOG('Crisis Indicator Data'!L125))/(W$3-W$4)*5,1)))))</f>
        <v>5</v>
      </c>
      <c r="X128" s="166">
        <f>IF(OR('Crisis Indicator Data'!L125="x",'Crisis Indicator Data'!H125="x"),"x",'Crisis Indicator Data'!L125/'Crisis Indicator Data'!H125)</f>
        <v>5.0247826086956522E-3</v>
      </c>
      <c r="Y128" s="147">
        <f t="shared" si="48"/>
        <v>5</v>
      </c>
      <c r="Z128" s="147">
        <f t="shared" si="49"/>
        <v>5</v>
      </c>
      <c r="AA128" s="147">
        <f t="shared" si="50"/>
        <v>5</v>
      </c>
      <c r="AB128" s="167">
        <f t="shared" si="51"/>
        <v>4.5999999999999996</v>
      </c>
    </row>
    <row r="129" spans="1:28" x14ac:dyDescent="0.35">
      <c r="A129" s="172" t="str">
        <f>'Crisis Indicator Data'!A126</f>
        <v>Lake Chad basin regional crisis</v>
      </c>
      <c r="B129" s="173">
        <f>'Crisis Indicator Data'!B126</f>
        <v>0</v>
      </c>
      <c r="C129" s="173" t="str">
        <f>'Crisis Indicator Data'!C126</f>
        <v>REG001</v>
      </c>
      <c r="D129" s="173" t="str">
        <f>'Crisis Indicator Data'!D126</f>
        <v>Nigeria,Niger,Chad,Cameroon</v>
      </c>
      <c r="E129" s="174" t="str">
        <f>'Crisis Indicator Data'!E126</f>
        <v>NGA,NER,TCD,CMR</v>
      </c>
      <c r="F129" s="168">
        <f>IF('Crisis Indicator Data'!F126="x","x",IF(LOG('Crisis Indicator Data'!F126)&lt;F$4,0,IF(LOG('Crisis Indicator Data'!F126)&gt;F$3,5,ROUND(5-(F$3-LOG('Crisis Indicator Data'!F126))/(F$3-F$4)*5,1))))</f>
        <v>4.3</v>
      </c>
      <c r="G129" s="165">
        <f>IF('Crisis Indicator Data'!F126="x","x",IF(LEN(E129)&gt;3,('Crisis Indicator Data'!F126/VLOOKUP('Impact of the crisis'!$C129,'Regional Crises'!$B$1:$R$66,4,FALSE)),'Crisis Indicator Data'!F126/VLOOKUP('Impact of the crisis'!$E129,'Country Indicator Data'!$B$4:$P$300,15,FALSE)))</f>
        <v>9.4380950432037813E-2</v>
      </c>
      <c r="H129" s="147">
        <f t="shared" si="39"/>
        <v>0.4</v>
      </c>
      <c r="I129" s="147">
        <f t="shared" si="40"/>
        <v>2.35</v>
      </c>
      <c r="J129" s="147">
        <f>IF('Crisis Indicator Data'!G126="x","x",IF(LOG('Crisis Indicator Data'!G126)&lt;J$4,0,IF(LOG('Crisis Indicator Data'!G126)&gt;J$3,5,ROUND(5-(J$3-LOG('Crisis Indicator Data'!G126))/(J$3-J$4)*5,1))))</f>
        <v>4.4000000000000004</v>
      </c>
      <c r="K129" s="165">
        <f>IF('Crisis Indicator Data'!G126="x","x",IF(LEN(E129)&gt;3,('Crisis Indicator Data'!G126/VLOOKUP('Impact of the crisis'!$C129,'Regional Crises'!$B$1:$R$66,5,FALSE)),'Crisis Indicator Data'!G126/VLOOKUP('Impact of the crisis'!$E129,'Country Indicator Data'!$B$4:$P$300,14,FALSE)))</f>
        <v>1</v>
      </c>
      <c r="L129" s="147">
        <f t="shared" si="41"/>
        <v>5</v>
      </c>
      <c r="M129" s="147">
        <f t="shared" si="42"/>
        <v>4.7</v>
      </c>
      <c r="N129" s="147">
        <f t="shared" si="43"/>
        <v>3.8</v>
      </c>
      <c r="O129" s="147">
        <f>IF('Crisis Indicator Data'!H126="x","x",IF('Crisis Indicator Data'!H126=0,0,IF(LOG('Crisis Indicator Data'!H126)&lt;O$4,0,IF(LOG('Crisis Indicator Data'!H126)&gt;O$3,5,ROUND(5-(O$3-LOG('Crisis Indicator Data'!H126))/(O$3-O$4)*5,1)))))</f>
        <v>4.2</v>
      </c>
      <c r="P129" s="165">
        <f>IF('Crisis Indicator Data'!H126="x","x",'Crisis Indicator Data'!H126/'Crisis Indicator Data'!G126)</f>
        <v>0.51532175689479065</v>
      </c>
      <c r="Q129" s="147">
        <f t="shared" si="44"/>
        <v>2.6</v>
      </c>
      <c r="R129" s="147">
        <f t="shared" si="45"/>
        <v>3.4000000000000004</v>
      </c>
      <c r="S129" s="147">
        <f>IF('Crisis Indicator Data'!I126="x","x",IF('Crisis Indicator Data'!I126=0,0,IF(LOG('Crisis Indicator Data'!I126)&lt;S$4,0,IF(LOG('Crisis Indicator Data'!I126)&gt;S$3,5,ROUND(5-(S$3-LOG('Crisis Indicator Data'!I126))/(S$3-S$4)*5,1)))))</f>
        <v>5</v>
      </c>
      <c r="T129" s="165">
        <f>IF('Crisis Indicator Data'!H126="x","x",IF('Crisis Indicator Data'!I126="x","x",'Crisis Indicator Data'!I126/'Crisis Indicator Data'!H126))</f>
        <v>0.49328768357509684</v>
      </c>
      <c r="U129" s="147">
        <f t="shared" si="46"/>
        <v>5</v>
      </c>
      <c r="V129" s="147">
        <f t="shared" si="47"/>
        <v>5</v>
      </c>
      <c r="W129" s="147">
        <f>IF('Crisis Indicator Data'!L126="x","x",IF('Crisis Indicator Data'!L126=0,0,IF(LOG('Crisis Indicator Data'!L126)&lt;W$4,0,IF(LOG('Crisis Indicator Data'!L126)&gt;W$3,5,ROUND(5-(W$3-LOG('Crisis Indicator Data'!L126))/(W$3-W$4)*5,1)))))</f>
        <v>4.5999999999999996</v>
      </c>
      <c r="X129" s="166">
        <f>IF(OR('Crisis Indicator Data'!L126="x",'Crisis Indicator Data'!H126="x"),"x",'Crisis Indicator Data'!L126/'Crisis Indicator Data'!H126)</f>
        <v>1.591134336426705E-4</v>
      </c>
      <c r="Y129" s="147">
        <f t="shared" si="48"/>
        <v>5</v>
      </c>
      <c r="Z129" s="147">
        <f t="shared" si="49"/>
        <v>4.8</v>
      </c>
      <c r="AA129" s="147">
        <f t="shared" si="50"/>
        <v>4.9000000000000004</v>
      </c>
      <c r="AB129" s="167">
        <f t="shared" si="51"/>
        <v>4.3</v>
      </c>
    </row>
    <row r="130" spans="1:28" x14ac:dyDescent="0.35">
      <c r="A130" s="172" t="str">
        <f>'Crisis Indicator Data'!A127</f>
        <v>Venezuela Regional Crisis</v>
      </c>
      <c r="B130" s="173">
        <f>'Crisis Indicator Data'!B127</f>
        <v>0</v>
      </c>
      <c r="C130" s="173" t="str">
        <f>'Crisis Indicator Data'!C127</f>
        <v>REG002</v>
      </c>
      <c r="D130" s="173" t="str">
        <f>'Crisis Indicator Data'!D127</f>
        <v>Venezuela,Brazil,Colombia,Ecuador,Peru,Trinidad and Tobago,Chile,Dominican Republic,Panama</v>
      </c>
      <c r="E130" s="174" t="str">
        <f>'Crisis Indicator Data'!E127</f>
        <v>VEN,BRA,COL,ECU,PER,TTO,CHL,DOM,PAN</v>
      </c>
      <c r="F130" s="168">
        <f>IF('Crisis Indicator Data'!F127="x","x",IF(LOG('Crisis Indicator Data'!F127)&lt;F$4,0,IF(LOG('Crisis Indicator Data'!F127)&gt;F$3,5,ROUND(5-(F$3-LOG('Crisis Indicator Data'!F127))/(F$3-F$4)*5,1))))</f>
        <v>5</v>
      </c>
      <c r="G130" s="165">
        <f>IF('Crisis Indicator Data'!F127="x","x",IF(LEN(E130)&gt;3,('Crisis Indicator Data'!F127/VLOOKUP('Impact of the crisis'!$C130,'Regional Crises'!$B$1:$R$66,4,FALSE)),'Crisis Indicator Data'!F127/VLOOKUP('Impact of the crisis'!$E130,'Country Indicator Data'!$B$4:$P$300,15,FALSE)))</f>
        <v>0.45584116560926791</v>
      </c>
      <c r="H130" s="147">
        <f t="shared" si="39"/>
        <v>2.2000000000000002</v>
      </c>
      <c r="I130" s="147">
        <f t="shared" si="40"/>
        <v>3.6</v>
      </c>
      <c r="J130" s="147">
        <f>IF('Crisis Indicator Data'!G127="x","x",IF(LOG('Crisis Indicator Data'!G127)&lt;J$4,0,IF(LOG('Crisis Indicator Data'!G127)&gt;J$3,5,ROUND(5-(J$3-LOG('Crisis Indicator Data'!G127))/(J$3-J$4)*5,1))))</f>
        <v>5</v>
      </c>
      <c r="K130" s="165">
        <f>IF('Crisis Indicator Data'!G127="x","x",IF(LEN(E130)&gt;3,('Crisis Indicator Data'!G127/VLOOKUP('Impact of the crisis'!$C130,'Regional Crises'!$B$1:$R$66,5,FALSE)),'Crisis Indicator Data'!G127/VLOOKUP('Impact of the crisis'!$E130,'Country Indicator Data'!$B$4:$P$300,14,FALSE)))</f>
        <v>0.25611645544821754</v>
      </c>
      <c r="L130" s="147">
        <f t="shared" si="41"/>
        <v>1.2</v>
      </c>
      <c r="M130" s="147">
        <f t="shared" si="42"/>
        <v>3.1</v>
      </c>
      <c r="N130" s="147">
        <f t="shared" si="43"/>
        <v>3.4</v>
      </c>
      <c r="O130" s="147">
        <f>IF('Crisis Indicator Data'!H127="x","x",IF('Crisis Indicator Data'!H127=0,0,IF(LOG('Crisis Indicator Data'!H127)&lt;O$4,0,IF(LOG('Crisis Indicator Data'!H127)&gt;O$3,5,ROUND(5-(O$3-LOG('Crisis Indicator Data'!H127))/(O$3-O$4)*5,1)))))</f>
        <v>5</v>
      </c>
      <c r="P130" s="165">
        <f>IF('Crisis Indicator Data'!H127="x","x",'Crisis Indicator Data'!H127/'Crisis Indicator Data'!G127)</f>
        <v>0.30127051053628229</v>
      </c>
      <c r="Q130" s="147">
        <f t="shared" si="44"/>
        <v>1.5</v>
      </c>
      <c r="R130" s="147">
        <f t="shared" si="45"/>
        <v>3.25</v>
      </c>
      <c r="S130" s="147">
        <f>IF('Crisis Indicator Data'!I127="x","x",IF('Crisis Indicator Data'!I127=0,0,IF(LOG('Crisis Indicator Data'!I127)&lt;S$4,0,IF(LOG('Crisis Indicator Data'!I127)&gt;S$3,5,ROUND(5-(S$3-LOG('Crisis Indicator Data'!I127))/(S$3-S$4)*5,1)))))</f>
        <v>5</v>
      </c>
      <c r="T130" s="165">
        <f>IF('Crisis Indicator Data'!H127="x","x",IF('Crisis Indicator Data'!I127="x","x",'Crisis Indicator Data'!I127/'Crisis Indicator Data'!H127))</f>
        <v>0.18571671852987165</v>
      </c>
      <c r="U130" s="147">
        <f t="shared" si="46"/>
        <v>5</v>
      </c>
      <c r="V130" s="147">
        <f t="shared" si="47"/>
        <v>5</v>
      </c>
      <c r="W130" s="147">
        <f>IF('Crisis Indicator Data'!L127="x","x",IF('Crisis Indicator Data'!L127=0,0,IF(LOG('Crisis Indicator Data'!L127)&lt;W$4,0,IF(LOG('Crisis Indicator Data'!L127)&gt;W$3,5,ROUND(5-(W$3-LOG('Crisis Indicator Data'!L127))/(W$3-W$4)*5,1)))))</f>
        <v>3.9</v>
      </c>
      <c r="X130" s="166">
        <f>IF(OR('Crisis Indicator Data'!L127="x",'Crisis Indicator Data'!H127="x"),"x",'Crisis Indicator Data'!L127/'Crisis Indicator Data'!H127)</f>
        <v>7.9265555091108943E-6</v>
      </c>
      <c r="Y130" s="147">
        <f t="shared" si="48"/>
        <v>0.4</v>
      </c>
      <c r="Z130" s="147">
        <f t="shared" si="49"/>
        <v>2.2000000000000002</v>
      </c>
      <c r="AA130" s="147">
        <f t="shared" si="50"/>
        <v>4</v>
      </c>
      <c r="AB130" s="167">
        <f t="shared" si="51"/>
        <v>3.7</v>
      </c>
    </row>
    <row r="131" spans="1:28" x14ac:dyDescent="0.35">
      <c r="A131" s="172" t="str">
        <f>'Crisis Indicator Data'!A128</f>
        <v>Syrian Regional Crisis</v>
      </c>
      <c r="B131" s="173">
        <f>'Crisis Indicator Data'!B128</f>
        <v>0</v>
      </c>
      <c r="C131" s="173" t="str">
        <f>'Crisis Indicator Data'!C128</f>
        <v>REG004</v>
      </c>
      <c r="D131" s="173" t="str">
        <f>'Crisis Indicator Data'!D128</f>
        <v>Syria,Türkiye,Iraq,Egypt,Jordan,Lebanon</v>
      </c>
      <c r="E131" s="174" t="str">
        <f>'Crisis Indicator Data'!E128</f>
        <v>SYR,TUR,IRQ,EGY,JOR,LBN</v>
      </c>
      <c r="F131" s="168">
        <f>IF('Crisis Indicator Data'!F128="x","x",IF(LOG('Crisis Indicator Data'!F128)&lt;F$4,0,IF(LOG('Crisis Indicator Data'!F128)&gt;F$3,5,ROUND(5-(F$3-LOG('Crisis Indicator Data'!F128))/(F$3-F$4)*5,1))))</f>
        <v>4.5999999999999996</v>
      </c>
      <c r="G131" s="165">
        <f>IF('Crisis Indicator Data'!F128="x","x",IF(LEN(E131)&gt;3,('Crisis Indicator Data'!F128/VLOOKUP('Impact of the crisis'!$C131,'Regional Crises'!$B$1:$R$66,4,FALSE)),'Crisis Indicator Data'!F128/VLOOKUP('Impact of the crisis'!$E131,'Country Indicator Data'!$B$4:$P$300,15,FALSE)))</f>
        <v>0.22815732703913433</v>
      </c>
      <c r="H131" s="147">
        <f t="shared" si="39"/>
        <v>1.1000000000000001</v>
      </c>
      <c r="I131" s="147">
        <f t="shared" si="40"/>
        <v>2.8499999999999996</v>
      </c>
      <c r="J131" s="147">
        <f>IF('Crisis Indicator Data'!G128="x","x",IF(LOG('Crisis Indicator Data'!G128)&lt;J$4,0,IF(LOG('Crisis Indicator Data'!G128)&gt;J$3,5,ROUND(5-(J$3-LOG('Crisis Indicator Data'!G128))/(J$3-J$4)*5,1))))</f>
        <v>5</v>
      </c>
      <c r="K131" s="165">
        <f>IF('Crisis Indicator Data'!G128="x","x",IF(LEN(E131)&gt;3,('Crisis Indicator Data'!G128/VLOOKUP('Impact of the crisis'!$C131,'Regional Crises'!$B$1:$R$66,5,FALSE)),'Crisis Indicator Data'!G128/VLOOKUP('Impact of the crisis'!$E131,'Country Indicator Data'!$B$4:$P$300,14,FALSE)))</f>
        <v>0.70825034512556251</v>
      </c>
      <c r="L131" s="147">
        <f t="shared" si="41"/>
        <v>3.5</v>
      </c>
      <c r="M131" s="147">
        <f t="shared" si="42"/>
        <v>4.25</v>
      </c>
      <c r="N131" s="147">
        <f t="shared" si="43"/>
        <v>3.6</v>
      </c>
      <c r="O131" s="147">
        <f>IF('Crisis Indicator Data'!H128="x","x",IF('Crisis Indicator Data'!H128=0,0,IF(LOG('Crisis Indicator Data'!H128)&lt;O$4,0,IF(LOG('Crisis Indicator Data'!H128)&gt;O$3,5,ROUND(5-(O$3-LOG('Crisis Indicator Data'!H128))/(O$3-O$4)*5,1)))))</f>
        <v>5</v>
      </c>
      <c r="P131" s="165">
        <f>IF('Crisis Indicator Data'!H128="x","x",'Crisis Indicator Data'!H128/'Crisis Indicator Data'!G128)</f>
        <v>0.1964051898583502</v>
      </c>
      <c r="Q131" s="147">
        <f t="shared" si="44"/>
        <v>0.9</v>
      </c>
      <c r="R131" s="147">
        <f t="shared" si="45"/>
        <v>2.95</v>
      </c>
      <c r="S131" s="147">
        <f>IF('Crisis Indicator Data'!I128="x","x",IF('Crisis Indicator Data'!I128=0,0,IF(LOG('Crisis Indicator Data'!I128)&lt;S$4,0,IF(LOG('Crisis Indicator Data'!I128)&gt;S$3,5,ROUND(5-(S$3-LOG('Crisis Indicator Data'!I128))/(S$3-S$4)*5,1)))))</f>
        <v>5</v>
      </c>
      <c r="T131" s="165">
        <f>IF('Crisis Indicator Data'!H128="x","x",IF('Crisis Indicator Data'!I128="x","x",'Crisis Indicator Data'!I128/'Crisis Indicator Data'!H128))</f>
        <v>0.51007575757575763</v>
      </c>
      <c r="U131" s="147">
        <f t="shared" si="46"/>
        <v>5</v>
      </c>
      <c r="V131" s="147">
        <f t="shared" si="47"/>
        <v>5</v>
      </c>
      <c r="W131" s="147">
        <f>IF('Crisis Indicator Data'!L128="x","x",IF('Crisis Indicator Data'!L128=0,0,IF(LOG('Crisis Indicator Data'!L128)&lt;W$4,0,IF(LOG('Crisis Indicator Data'!L128)&gt;W$3,5,ROUND(5-(W$3-LOG('Crisis Indicator Data'!L128))/(W$3-W$4)*5,1)))))</f>
        <v>5</v>
      </c>
      <c r="X131" s="166">
        <f>IF(OR('Crisis Indicator Data'!L128="x",'Crisis Indicator Data'!H128="x"),"x",'Crisis Indicator Data'!L128/'Crisis Indicator Data'!H128)</f>
        <v>7.9368686868686863E-5</v>
      </c>
      <c r="Y131" s="147">
        <f t="shared" si="48"/>
        <v>4</v>
      </c>
      <c r="Z131" s="147">
        <f t="shared" si="49"/>
        <v>4.5</v>
      </c>
      <c r="AA131" s="147">
        <f t="shared" si="50"/>
        <v>4.8</v>
      </c>
      <c r="AB131" s="167">
        <f t="shared" si="51"/>
        <v>4.0999999999999996</v>
      </c>
    </row>
    <row r="132" spans="1:28" x14ac:dyDescent="0.35">
      <c r="A132" s="172" t="str">
        <f>'Crisis Indicator Data'!A129</f>
        <v xml:space="preserve">Eastern Mediterranean Route </v>
      </c>
      <c r="B132" s="173">
        <f>'Crisis Indicator Data'!B129</f>
        <v>0</v>
      </c>
      <c r="C132" s="173" t="str">
        <f>'Crisis Indicator Data'!C129</f>
        <v>REG006</v>
      </c>
      <c r="D132" s="173" t="str">
        <f>'Crisis Indicator Data'!D129</f>
        <v>Türkiye,Greece</v>
      </c>
      <c r="E132" s="174" t="str">
        <f>'Crisis Indicator Data'!E129</f>
        <v>TUR,GRC</v>
      </c>
      <c r="F132" s="168">
        <f>IF('Crisis Indicator Data'!F129="x","x",IF(LOG('Crisis Indicator Data'!F129)&lt;F$4,0,IF(LOG('Crisis Indicator Data'!F129)&gt;F$3,5,ROUND(5-(F$3-LOG('Crisis Indicator Data'!F129))/(F$3-F$4)*5,1))))</f>
        <v>3.6</v>
      </c>
      <c r="G132" s="165">
        <f>IF('Crisis Indicator Data'!F129="x","x",IF(LEN(E132)&gt;3,('Crisis Indicator Data'!F129/VLOOKUP('Impact of the crisis'!$C132,'Regional Crises'!$B$1:$R$66,4,FALSE)),'Crisis Indicator Data'!F129/VLOOKUP('Impact of the crisis'!$E132,'Country Indicator Data'!$B$4:$P$300,15,FALSE)))</f>
        <v>0.16715635538045473</v>
      </c>
      <c r="H132" s="147">
        <f t="shared" si="39"/>
        <v>0.8</v>
      </c>
      <c r="I132" s="147">
        <f t="shared" si="40"/>
        <v>2.2000000000000002</v>
      </c>
      <c r="J132" s="147">
        <f>IF('Crisis Indicator Data'!G129="x","x",IF(LOG('Crisis Indicator Data'!G129)&lt;J$4,0,IF(LOG('Crisis Indicator Data'!G129)&gt;J$3,5,ROUND(5-(J$3-LOG('Crisis Indicator Data'!G129))/(J$3-J$4)*5,1))))</f>
        <v>4</v>
      </c>
      <c r="K132" s="165">
        <f>IF('Crisis Indicator Data'!G129="x","x",IF(LEN(E132)&gt;3,('Crisis Indicator Data'!G129/VLOOKUP('Impact of the crisis'!$C132,'Regional Crises'!$B$1:$R$66,5,FALSE)),'Crisis Indicator Data'!G129/VLOOKUP('Impact of the crisis'!$E132,'Country Indicator Data'!$B$4:$P$300,14,FALSE)))</f>
        <v>0.17174840420514217</v>
      </c>
      <c r="L132" s="147">
        <f t="shared" si="41"/>
        <v>0.8</v>
      </c>
      <c r="M132" s="147">
        <f t="shared" si="42"/>
        <v>2.4</v>
      </c>
      <c r="N132" s="147">
        <f t="shared" si="43"/>
        <v>2.2999999999999998</v>
      </c>
      <c r="O132" s="147">
        <f>IF('Crisis Indicator Data'!H129="x","x",IF('Crisis Indicator Data'!H129=0,0,IF(LOG('Crisis Indicator Data'!H129)&lt;O$4,0,IF(LOG('Crisis Indicator Data'!H129)&gt;O$3,5,ROUND(5-(O$3-LOG('Crisis Indicator Data'!H129))/(O$3-O$4)*5,1)))))</f>
        <v>2.4</v>
      </c>
      <c r="P132" s="165">
        <f>IF('Crisis Indicator Data'!H129="x","x",'Crisis Indicator Data'!H129/'Crisis Indicator Data'!G129)</f>
        <v>5.2117661418283903E-2</v>
      </c>
      <c r="Q132" s="147">
        <f t="shared" si="44"/>
        <v>0.2</v>
      </c>
      <c r="R132" s="147">
        <f t="shared" si="45"/>
        <v>1.3</v>
      </c>
      <c r="S132" s="147">
        <f>IF('Crisis Indicator Data'!I129="x","x",IF('Crisis Indicator Data'!I129=0,0,IF(LOG('Crisis Indicator Data'!I129)&lt;S$4,0,IF(LOG('Crisis Indicator Data'!I129)&gt;S$3,5,ROUND(5-(S$3-LOG('Crisis Indicator Data'!I129))/(S$3-S$4)*5,1)))))</f>
        <v>3.9</v>
      </c>
      <c r="T132" s="165">
        <f>IF('Crisis Indicator Data'!H129="x","x",IF('Crisis Indicator Data'!I129="x","x",'Crisis Indicator Data'!I129/'Crisis Indicator Data'!H129))</f>
        <v>0.59367681498829039</v>
      </c>
      <c r="U132" s="147">
        <f t="shared" si="46"/>
        <v>5</v>
      </c>
      <c r="V132" s="147">
        <f t="shared" si="47"/>
        <v>4.5</v>
      </c>
      <c r="W132" s="147">
        <f>IF('Crisis Indicator Data'!L129="x","x",IF('Crisis Indicator Data'!L129=0,0,IF(LOG('Crisis Indicator Data'!L129)&lt;W$4,0,IF(LOG('Crisis Indicator Data'!L129)&gt;W$3,5,ROUND(5-(W$3-LOG('Crisis Indicator Data'!L129))/(W$3-W$4)*5,1)))))</f>
        <v>1.1000000000000001</v>
      </c>
      <c r="X132" s="166">
        <f>IF(OR('Crisis Indicator Data'!L129="x",'Crisis Indicator Data'!H129="x"),"x",'Crisis Indicator Data'!L129/'Crisis Indicator Data'!H129)</f>
        <v>7.0257611241217802E-6</v>
      </c>
      <c r="Y132" s="147">
        <f t="shared" si="48"/>
        <v>0.4</v>
      </c>
      <c r="Z132" s="147">
        <f t="shared" si="49"/>
        <v>0.8</v>
      </c>
      <c r="AA132" s="147">
        <f t="shared" si="50"/>
        <v>3.2</v>
      </c>
      <c r="AB132" s="167">
        <f t="shared" si="51"/>
        <v>2.4</v>
      </c>
    </row>
    <row r="133" spans="1:28" x14ac:dyDescent="0.35">
      <c r="A133" s="172" t="str">
        <f>'Crisis Indicator Data'!A130</f>
        <v>Central Mediterranean Route</v>
      </c>
      <c r="B133" s="173">
        <f>'Crisis Indicator Data'!B130</f>
        <v>0</v>
      </c>
      <c r="C133" s="173" t="str">
        <f>'Crisis Indicator Data'!C130</f>
        <v>REG007</v>
      </c>
      <c r="D133" s="173" t="str">
        <f>'Crisis Indicator Data'!D130</f>
        <v>Algeria,Tunisia,Libya,Italy</v>
      </c>
      <c r="E133" s="174" t="str">
        <f>'Crisis Indicator Data'!E130</f>
        <v>DZA,TUN,LBY,ITA</v>
      </c>
      <c r="F133" s="168">
        <f>IF('Crisis Indicator Data'!F130="x","x",IF(LOG('Crisis Indicator Data'!F130)&lt;F$4,0,IF(LOG('Crisis Indicator Data'!F130)&gt;F$3,5,ROUND(5-(F$3-LOG('Crisis Indicator Data'!F130))/(F$3-F$4)*5,1))))</f>
        <v>5</v>
      </c>
      <c r="G133" s="165">
        <f>IF('Crisis Indicator Data'!F130="x","x",IF(LEN(E133)&gt;3,('Crisis Indicator Data'!F130/VLOOKUP('Impact of the crisis'!$C133,'Regional Crises'!$B$1:$R$66,4,FALSE)),'Crisis Indicator Data'!F130/VLOOKUP('Impact of the crisis'!$E133,'Country Indicator Data'!$B$4:$P$300,15,FALSE)))</f>
        <v>1.0017964627322173</v>
      </c>
      <c r="H133" s="147">
        <f t="shared" si="39"/>
        <v>5</v>
      </c>
      <c r="I133" s="147">
        <f t="shared" si="40"/>
        <v>5</v>
      </c>
      <c r="J133" s="147">
        <f>IF('Crisis Indicator Data'!G130="x","x",IF(LOG('Crisis Indicator Data'!G130)&lt;J$4,0,IF(LOG('Crisis Indicator Data'!G130)&gt;J$3,5,ROUND(5-(J$3-LOG('Crisis Indicator Data'!G130))/(J$3-J$4)*5,1))))</f>
        <v>5</v>
      </c>
      <c r="K133" s="165">
        <f>IF('Crisis Indicator Data'!G130="x","x",IF(LEN(E133)&gt;3,('Crisis Indicator Data'!G130/VLOOKUP('Impact of the crisis'!$C133,'Regional Crises'!$B$1:$R$66,5,FALSE)),'Crisis Indicator Data'!G130/VLOOKUP('Impact of the crisis'!$E133,'Country Indicator Data'!$B$4:$P$300,14,FALSE)))</f>
        <v>1</v>
      </c>
      <c r="L133" s="147">
        <f t="shared" si="41"/>
        <v>5</v>
      </c>
      <c r="M133" s="147">
        <f t="shared" si="42"/>
        <v>5</v>
      </c>
      <c r="N133" s="147">
        <f t="shared" si="43"/>
        <v>5</v>
      </c>
      <c r="O133" s="147">
        <f>IF('Crisis Indicator Data'!H130="x","x",IF('Crisis Indicator Data'!H130=0,0,IF(LOG('Crisis Indicator Data'!H130)&lt;O$4,0,IF(LOG('Crisis Indicator Data'!H130)&gt;O$3,5,ROUND(5-(O$3-LOG('Crisis Indicator Data'!H130))/(O$3-O$4)*5,1)))))</f>
        <v>2.7</v>
      </c>
      <c r="P133" s="165">
        <f>IF('Crisis Indicator Data'!H130="x","x",'Crisis Indicator Data'!H130/'Crisis Indicator Data'!G130)</f>
        <v>1.059663671964985E-2</v>
      </c>
      <c r="Q133" s="147">
        <f t="shared" si="44"/>
        <v>0</v>
      </c>
      <c r="R133" s="147">
        <f t="shared" si="45"/>
        <v>1.35</v>
      </c>
      <c r="S133" s="147">
        <f>IF('Crisis Indicator Data'!I130="x","x",IF('Crisis Indicator Data'!I130=0,0,IF(LOG('Crisis Indicator Data'!I130)&lt;S$4,0,IF(LOG('Crisis Indicator Data'!I130)&gt;S$3,5,ROUND(5-(S$3-LOG('Crisis Indicator Data'!I130))/(S$3-S$4)*5,1)))))</f>
        <v>4.5</v>
      </c>
      <c r="T133" s="165">
        <f>IF('Crisis Indicator Data'!H130="x","x",IF('Crisis Indicator Data'!I130="x","x",'Crisis Indicator Data'!I130/'Crisis Indicator Data'!H130))</f>
        <v>1</v>
      </c>
      <c r="U133" s="147">
        <f t="shared" si="46"/>
        <v>5</v>
      </c>
      <c r="V133" s="147">
        <f t="shared" si="47"/>
        <v>4.8</v>
      </c>
      <c r="W133" s="147">
        <f>IF('Crisis Indicator Data'!L130="x","x",IF('Crisis Indicator Data'!L130=0,0,IF(LOG('Crisis Indicator Data'!L130)&lt;W$4,0,IF(LOG('Crisis Indicator Data'!L130)&gt;W$3,5,ROUND(5-(W$3-LOG('Crisis Indicator Data'!L130))/(W$3-W$4)*5,1)))))</f>
        <v>4.2</v>
      </c>
      <c r="X133" s="166">
        <f>IF(OR('Crisis Indicator Data'!L130="x",'Crisis Indicator Data'!H130="x"),"x",'Crisis Indicator Data'!L130/'Crisis Indicator Data'!H130)</f>
        <v>6.5217391304347831E-4</v>
      </c>
      <c r="Y133" s="147">
        <f t="shared" si="48"/>
        <v>5</v>
      </c>
      <c r="Z133" s="147">
        <f t="shared" si="49"/>
        <v>4.5999999999999996</v>
      </c>
      <c r="AA133" s="147">
        <f t="shared" si="50"/>
        <v>4.7</v>
      </c>
      <c r="AB133" s="167">
        <f t="shared" si="51"/>
        <v>3.5</v>
      </c>
    </row>
    <row r="134" spans="1:28" x14ac:dyDescent="0.35">
      <c r="A134" s="172" t="str">
        <f>'Crisis Indicator Data'!A131</f>
        <v>Western Mediterranean Route</v>
      </c>
      <c r="B134" s="173">
        <f>'Crisis Indicator Data'!B131</f>
        <v>0</v>
      </c>
      <c r="C134" s="173" t="str">
        <f>'Crisis Indicator Data'!C131</f>
        <v>REG008</v>
      </c>
      <c r="D134" s="173" t="str">
        <f>'Crisis Indicator Data'!D131</f>
        <v>Algeria,Morocco,Spain</v>
      </c>
      <c r="E134" s="174" t="str">
        <f>'Crisis Indicator Data'!E131</f>
        <v>DZA,MAR,ESP</v>
      </c>
      <c r="F134" s="168">
        <f>IF('Crisis Indicator Data'!F131="x","x",IF(LOG('Crisis Indicator Data'!F131)&lt;F$4,0,IF(LOG('Crisis Indicator Data'!F131)&gt;F$3,5,ROUND(5-(F$3-LOG('Crisis Indicator Data'!F131))/(F$3-F$4)*5,1))))</f>
        <v>5</v>
      </c>
      <c r="G134" s="165">
        <f>IF('Crisis Indicator Data'!F131="x","x",IF(LEN(E134)&gt;3,('Crisis Indicator Data'!F131/VLOOKUP('Impact of the crisis'!$C134,'Regional Crises'!$B$1:$R$66,4,FALSE)),'Crisis Indicator Data'!F131/VLOOKUP('Impact of the crisis'!$E134,'Country Indicator Data'!$B$4:$P$300,15,FALSE)))</f>
        <v>0.99999993989976843</v>
      </c>
      <c r="H134" s="147">
        <f t="shared" ref="H134:H165" si="52">IF(G134="x","x",IF(G134&lt;H$4,0,IF(G134&gt;H$3,5,ROUND(5-(H$3-G134)/(H$3-H$4)*5,1))))</f>
        <v>5</v>
      </c>
      <c r="I134" s="147">
        <f t="shared" ref="I134:I165" si="53">IF(AND(H134="x",F134="x"),"x",AVERAGE(F134,H134))</f>
        <v>5</v>
      </c>
      <c r="J134" s="147">
        <f>IF('Crisis Indicator Data'!G131="x","x",IF(LOG('Crisis Indicator Data'!G131)&lt;J$4,0,IF(LOG('Crisis Indicator Data'!G131)&gt;J$3,5,ROUND(5-(J$3-LOG('Crisis Indicator Data'!G131))/(J$3-J$4)*5,1))))</f>
        <v>5</v>
      </c>
      <c r="K134" s="165">
        <f>IF('Crisis Indicator Data'!G131="x","x",IF(LEN(E134)&gt;3,('Crisis Indicator Data'!G131/VLOOKUP('Impact of the crisis'!$C134,'Regional Crises'!$B$1:$R$66,5,FALSE)),'Crisis Indicator Data'!G131/VLOOKUP('Impact of the crisis'!$E134,'Country Indicator Data'!$B$4:$P$300,14,FALSE)))</f>
        <v>1</v>
      </c>
      <c r="L134" s="147">
        <f t="shared" ref="L134:L165" si="54">IF(K134="x","x",IF(K134&lt;L$4,0,IF(K134&gt;L$3,5,ROUND(5-(L$3-K134)/(L$3-L$4)*5,1))))</f>
        <v>5</v>
      </c>
      <c r="M134" s="147">
        <f t="shared" ref="M134:M165" si="55">IF(AND(L134="x",J134="x"),"x",AVERAGE(J134,L134))</f>
        <v>5</v>
      </c>
      <c r="N134" s="147">
        <f t="shared" ref="N134:N165" si="56">IF(AND(M134="x",I134="x"),"x",IF(OR(M134="x",I134="x"),AVERAGE(I134,M134),ROUND((5-GEOMEAN(((5-I134)/5*4+1),((5-M134)/5*4+1)))/4*5,1)))</f>
        <v>5</v>
      </c>
      <c r="O134" s="147">
        <f>IF('Crisis Indicator Data'!H131="x","x",IF('Crisis Indicator Data'!H131=0,0,IF(LOG('Crisis Indicator Data'!H131)&lt;O$4,0,IF(LOG('Crisis Indicator Data'!H131)&gt;O$3,5,ROUND(5-(O$3-LOG('Crisis Indicator Data'!H131))/(O$3-O$4)*5,1)))))</f>
        <v>1.8</v>
      </c>
      <c r="P134" s="165">
        <f>IF('Crisis Indicator Data'!H131="x","x",'Crisis Indicator Data'!H131/'Crisis Indicator Data'!G131)</f>
        <v>2.7739563834825558E-3</v>
      </c>
      <c r="Q134" s="147">
        <f t="shared" ref="Q134:Q165" si="57">IF(P134="x","x",IF(P134&lt;Q$4,0,IF(P134&gt;Q$3,5,ROUND(5-(Q$3-P134)/(Q$3-Q$4)*5,1))))</f>
        <v>0</v>
      </c>
      <c r="R134" s="147">
        <f t="shared" ref="R134:R165" si="58">IF(AND(Q134="x",O134="x"),"x",AVERAGE(O134,Q134))</f>
        <v>0.9</v>
      </c>
      <c r="S134" s="147">
        <f>IF('Crisis Indicator Data'!I131="x","x",IF('Crisis Indicator Data'!I131=0,0,IF(LOG('Crisis Indicator Data'!I131)&lt;S$4,0,IF(LOG('Crisis Indicator Data'!I131)&gt;S$3,5,ROUND(5-(S$3-LOG('Crisis Indicator Data'!I131))/(S$3-S$4)*5,1)))))</f>
        <v>3.7</v>
      </c>
      <c r="T134" s="165">
        <f>IF('Crisis Indicator Data'!H131="x","x",IF('Crisis Indicator Data'!I131="x","x",'Crisis Indicator Data'!I131/'Crisis Indicator Data'!H131))</f>
        <v>1</v>
      </c>
      <c r="U134" s="147">
        <f t="shared" ref="U134:U165" si="59">IF(T134="x","x",IF(T134&lt;U$4,0,IF(T134&gt;U$3,5,ROUND(5-(U$3-T134)/(U$3-U$4)*5,1))))</f>
        <v>5</v>
      </c>
      <c r="V134" s="147">
        <f t="shared" ref="V134:V165" si="60">IF(AND(U134="x",S134="x"),"x",ROUND(AVERAGE(S134,U134),1))</f>
        <v>4.4000000000000004</v>
      </c>
      <c r="W134" s="147">
        <f>IF('Crisis Indicator Data'!L131="x","x",IF('Crisis Indicator Data'!L131=0,0,IF(LOG('Crisis Indicator Data'!L131)&lt;W$4,0,IF(LOG('Crisis Indicator Data'!L131)&gt;W$3,5,ROUND(5-(W$3-LOG('Crisis Indicator Data'!L131))/(W$3-W$4)*5,1)))))</f>
        <v>3.1</v>
      </c>
      <c r="X134" s="166">
        <f>IF(OR('Crisis Indicator Data'!L131="x",'Crisis Indicator Data'!H131="x"),"x",'Crisis Indicator Data'!L131/'Crisis Indicator Data'!H131)</f>
        <v>4.227642276422764E-4</v>
      </c>
      <c r="Y134" s="147">
        <f t="shared" ref="Y134:Y165" si="61">IF(X134="x","x",IF(X134&lt;Y$4,0,IF(X134&gt;Y$3,5,ROUND(5-(Y$3-X134)/(Y$3-Y$4)*5,1))))</f>
        <v>5</v>
      </c>
      <c r="Z134" s="147">
        <f t="shared" ref="Z134:Z165" si="62">IF(AND(Y134="x",W134="x"),"x",ROUND(AVERAGE(W134,Y134),1))</f>
        <v>4.0999999999999996</v>
      </c>
      <c r="AA134" s="147">
        <f t="shared" ref="AA134:AA165" si="63">IF(AND(V134="x",Z134="x"),"x",IF(OR(V134="x",Z134="x"),AVERAGE(V134,Z134),ROUND((5-GEOMEAN(((5-V134)/5*4+1),((5-Z134)/5*4+1)))/4*5,1)))</f>
        <v>4.3</v>
      </c>
      <c r="AB134" s="167">
        <f t="shared" ref="AB134:AB165" si="64">IF(AND(R134="x",AA134="x"),"x",IF(OR(R134="x",AA134="x"),AVERAGE(R134,AA134),ROUND((5-GEOMEAN(((5-R134)/5*4+1),((5-AA134)/5*4+1)))/4*5,1)))</f>
        <v>3</v>
      </c>
    </row>
    <row r="135" spans="1:28" x14ac:dyDescent="0.35">
      <c r="A135" s="172" t="str">
        <f>'Crisis Indicator Data'!A132</f>
        <v>Rohingya Regional Crisis</v>
      </c>
      <c r="B135" s="173">
        <f>'Crisis Indicator Data'!B132</f>
        <v>0</v>
      </c>
      <c r="C135" s="173" t="str">
        <f>'Crisis Indicator Data'!C132</f>
        <v>REG011</v>
      </c>
      <c r="D135" s="173" t="str">
        <f>'Crisis Indicator Data'!D132</f>
        <v>Bangladesh,Myanmar</v>
      </c>
      <c r="E135" s="174" t="str">
        <f>'Crisis Indicator Data'!E132</f>
        <v>BGD,MMR</v>
      </c>
      <c r="F135" s="168">
        <f>IF('Crisis Indicator Data'!F132="x","x",IF(LOG('Crisis Indicator Data'!F132)&lt;F$4,0,IF(LOG('Crisis Indicator Data'!F132)&gt;F$3,5,ROUND(5-(F$3-LOG('Crisis Indicator Data'!F132))/(F$3-F$4)*5,1))))</f>
        <v>2.6</v>
      </c>
      <c r="G135" s="165">
        <f>IF('Crisis Indicator Data'!F132="x","x",IF(LEN(E135)&gt;3,('Crisis Indicator Data'!F132/VLOOKUP('Impact of the crisis'!$C135,'Regional Crises'!$B$1:$R$66,4,FALSE)),'Crisis Indicator Data'!F132/VLOOKUP('Impact of the crisis'!$E135,'Country Indicator Data'!$B$4:$P$300,15,FALSE)))</f>
        <v>4.7887180011241121E-2</v>
      </c>
      <c r="H135" s="147">
        <f t="shared" si="52"/>
        <v>0.1</v>
      </c>
      <c r="I135" s="147">
        <f t="shared" si="53"/>
        <v>1.35</v>
      </c>
      <c r="J135" s="147">
        <f>IF('Crisis Indicator Data'!G132="x","x",IF(LOG('Crisis Indicator Data'!G132)&lt;J$4,0,IF(LOG('Crisis Indicator Data'!G132)&gt;J$3,5,ROUND(5-(J$3-LOG('Crisis Indicator Data'!G132))/(J$3-J$4)*5,1))))</f>
        <v>2.2999999999999998</v>
      </c>
      <c r="K135" s="165">
        <f>IF('Crisis Indicator Data'!G132="x","x",IF(LEN(E135)&gt;3,('Crisis Indicator Data'!G132/VLOOKUP('Impact of the crisis'!$C135,'Regional Crises'!$B$1:$R$66,5,FALSE)),'Crisis Indicator Data'!G132/VLOOKUP('Impact of the crisis'!$E135,'Country Indicator Data'!$B$4:$P$300,14,FALSE)))</f>
        <v>2.2074451666387392E-2</v>
      </c>
      <c r="L135" s="147">
        <f t="shared" si="54"/>
        <v>0.1</v>
      </c>
      <c r="M135" s="147">
        <f t="shared" si="55"/>
        <v>1.2</v>
      </c>
      <c r="N135" s="147">
        <f t="shared" si="56"/>
        <v>1.3</v>
      </c>
      <c r="O135" s="147">
        <f>IF('Crisis Indicator Data'!H132="x","x",IF('Crisis Indicator Data'!H132=0,0,IF(LOG('Crisis Indicator Data'!H132)&lt;O$4,0,IF(LOG('Crisis Indicator Data'!H132)&gt;O$3,5,ROUND(5-(O$3-LOG('Crisis Indicator Data'!H132))/(O$3-O$4)*5,1)))))</f>
        <v>3.7</v>
      </c>
      <c r="P135" s="165">
        <f>IF('Crisis Indicator Data'!H132="x","x",'Crisis Indicator Data'!H132/'Crisis Indicator Data'!G132)</f>
        <v>1</v>
      </c>
      <c r="Q135" s="147">
        <f t="shared" si="57"/>
        <v>5</v>
      </c>
      <c r="R135" s="147">
        <f t="shared" si="58"/>
        <v>4.3499999999999996</v>
      </c>
      <c r="S135" s="147">
        <f>IF('Crisis Indicator Data'!I132="x","x",IF('Crisis Indicator Data'!I132=0,0,IF(LOG('Crisis Indicator Data'!I132)&lt;S$4,0,IF(LOG('Crisis Indicator Data'!I132)&gt;S$3,5,ROUND(5-(S$3-LOG('Crisis Indicator Data'!I132))/(S$3-S$4)*5,1)))))</f>
        <v>4.5</v>
      </c>
      <c r="T135" s="165">
        <f>IF('Crisis Indicator Data'!H132="x","x",IF('Crisis Indicator Data'!I132="x","x",'Crisis Indicator Data'!I132/'Crisis Indicator Data'!H132))</f>
        <v>0.26648022373152219</v>
      </c>
      <c r="U135" s="147">
        <f t="shared" si="59"/>
        <v>5</v>
      </c>
      <c r="V135" s="147">
        <f t="shared" si="60"/>
        <v>4.8</v>
      </c>
      <c r="W135" s="147">
        <f>IF('Crisis Indicator Data'!L132="x","x",IF('Crisis Indicator Data'!L132=0,0,IF(LOG('Crisis Indicator Data'!L132)&lt;W$4,0,IF(LOG('Crisis Indicator Data'!L132)&gt;W$3,5,ROUND(5-(W$3-LOG('Crisis Indicator Data'!L132))/(W$3-W$4)*5,1)))))</f>
        <v>4.9000000000000004</v>
      </c>
      <c r="X135" s="166">
        <f>IF(OR('Crisis Indicator Data'!L132="x",'Crisis Indicator Data'!H132="x"),"x",'Crisis Indicator Data'!L132/'Crisis Indicator Data'!H132)</f>
        <v>5.1458250099880145E-4</v>
      </c>
      <c r="Y135" s="147">
        <f t="shared" si="61"/>
        <v>5</v>
      </c>
      <c r="Z135" s="147">
        <f t="shared" si="62"/>
        <v>5</v>
      </c>
      <c r="AA135" s="147">
        <f t="shared" si="63"/>
        <v>4.9000000000000004</v>
      </c>
      <c r="AB135" s="167">
        <f t="shared" si="64"/>
        <v>4.5999999999999996</v>
      </c>
    </row>
    <row r="136" spans="1:28" x14ac:dyDescent="0.35">
      <c r="A136" s="172" t="str">
        <f>'Crisis Indicator Data'!A133</f>
        <v>Southern Africa Regional Food Security Crisis</v>
      </c>
      <c r="B136" s="173">
        <f>'Crisis Indicator Data'!B133</f>
        <v>0</v>
      </c>
      <c r="C136" s="173" t="str">
        <f>'Crisis Indicator Data'!C133</f>
        <v>REG012</v>
      </c>
      <c r="D136" s="173" t="str">
        <f>'Crisis Indicator Data'!D133</f>
        <v>Madagascar,Malawi,Namibia,Eswatini,Zambia,Zimbabwe,Tanzania</v>
      </c>
      <c r="E136" s="174" t="str">
        <f>'Crisis Indicator Data'!E133</f>
        <v>MDG,MWI,NAM,SWZ,ZMB,ZWE,TZA</v>
      </c>
      <c r="F136" s="168">
        <f>IF('Crisis Indicator Data'!F133="x","x",IF(LOG('Crisis Indicator Data'!F133)&lt;F$4,0,IF(LOG('Crisis Indicator Data'!F133)&gt;F$3,5,ROUND(5-(F$3-LOG('Crisis Indicator Data'!F133))/(F$3-F$4)*5,1))))</f>
        <v>5</v>
      </c>
      <c r="G136" s="165">
        <f>IF('Crisis Indicator Data'!F133="x","x",IF(LEN(E136)&gt;3,('Crisis Indicator Data'!F133/VLOOKUP('Impact of the crisis'!$C136,'Regional Crises'!$B$1:$R$66,4,FALSE)),'Crisis Indicator Data'!F133/VLOOKUP('Impact of the crisis'!$E136,'Country Indicator Data'!$B$4:$P$300,15,FALSE)))</f>
        <v>0.77955760754796033</v>
      </c>
      <c r="H136" s="147">
        <f t="shared" si="52"/>
        <v>3.9</v>
      </c>
      <c r="I136" s="147">
        <f t="shared" si="53"/>
        <v>4.45</v>
      </c>
      <c r="J136" s="147">
        <f>IF('Crisis Indicator Data'!G133="x","x",IF(LOG('Crisis Indicator Data'!G133)&lt;J$4,0,IF(LOG('Crisis Indicator Data'!G133)&gt;J$3,5,ROUND(5-(J$3-LOG('Crisis Indicator Data'!G133))/(J$3-J$4)*5,1))))</f>
        <v>5</v>
      </c>
      <c r="K136" s="165">
        <f>IF('Crisis Indicator Data'!G133="x","x",IF(LEN(E136)&gt;3,('Crisis Indicator Data'!G133/VLOOKUP('Impact of the crisis'!$C136,'Regional Crises'!$B$1:$R$66,5,FALSE)),'Crisis Indicator Data'!G133/VLOOKUP('Impact of the crisis'!$E136,'Country Indicator Data'!$B$4:$P$300,14,FALSE)))</f>
        <v>0.61330370748113472</v>
      </c>
      <c r="L136" s="147">
        <f t="shared" si="54"/>
        <v>3</v>
      </c>
      <c r="M136" s="147">
        <f t="shared" si="55"/>
        <v>4</v>
      </c>
      <c r="N136" s="147">
        <f t="shared" si="56"/>
        <v>4.2</v>
      </c>
      <c r="O136" s="147">
        <f>IF('Crisis Indicator Data'!H133="x","x",IF('Crisis Indicator Data'!H133=0,0,IF(LOG('Crisis Indicator Data'!H133)&lt;O$4,0,IF(LOG('Crisis Indicator Data'!H133)&gt;O$3,5,ROUND(5-(O$3-LOG('Crisis Indicator Data'!H133))/(O$3-O$4)*5,1)))))</f>
        <v>5</v>
      </c>
      <c r="P136" s="165">
        <f>IF('Crisis Indicator Data'!H133="x","x",'Crisis Indicator Data'!H133/'Crisis Indicator Data'!G133)</f>
        <v>0.67479014887551469</v>
      </c>
      <c r="Q136" s="147">
        <f t="shared" si="57"/>
        <v>3.4</v>
      </c>
      <c r="R136" s="147">
        <f t="shared" si="58"/>
        <v>4.2</v>
      </c>
      <c r="S136" s="147">
        <f>IF('Crisis Indicator Data'!I133="x","x",IF('Crisis Indicator Data'!I133=0,0,IF(LOG('Crisis Indicator Data'!I133)&lt;S$4,0,IF(LOG('Crisis Indicator Data'!I133)&gt;S$3,5,ROUND(5-(S$3-LOG('Crisis Indicator Data'!I133))/(S$3-S$4)*5,1)))))</f>
        <v>3.9</v>
      </c>
      <c r="T136" s="165">
        <f>IF('Crisis Indicator Data'!H133="x","x",IF('Crisis Indicator Data'!I133="x","x",'Crisis Indicator Data'!I133/'Crisis Indicator Data'!H133))</f>
        <v>7.4519583394455037E-3</v>
      </c>
      <c r="U136" s="147">
        <f t="shared" si="59"/>
        <v>0.2</v>
      </c>
      <c r="V136" s="147">
        <f t="shared" si="60"/>
        <v>2.1</v>
      </c>
      <c r="W136" s="147">
        <f>IF('Crisis Indicator Data'!L133="x","x",IF('Crisis Indicator Data'!L133=0,0,IF(LOG('Crisis Indicator Data'!L133)&lt;W$4,0,IF(LOG('Crisis Indicator Data'!L133)&gt;W$3,5,ROUND(5-(W$3-LOG('Crisis Indicator Data'!L133))/(W$3-W$4)*5,1)))))</f>
        <v>5</v>
      </c>
      <c r="X136" s="166">
        <f>IF(OR('Crisis Indicator Data'!L133="x",'Crisis Indicator Data'!H133="x"),"x",'Crisis Indicator Data'!L133/'Crisis Indicator Data'!H133)</f>
        <v>4.770426873991492E-5</v>
      </c>
      <c r="Y136" s="147">
        <f t="shared" si="61"/>
        <v>2.4</v>
      </c>
      <c r="Z136" s="147">
        <f t="shared" si="62"/>
        <v>3.7</v>
      </c>
      <c r="AA136" s="147">
        <f t="shared" si="63"/>
        <v>3</v>
      </c>
      <c r="AB136" s="167">
        <f t="shared" si="64"/>
        <v>3.7</v>
      </c>
    </row>
    <row r="137" spans="1:28" x14ac:dyDescent="0.35">
      <c r="A137" s="172" t="str">
        <f>'Crisis Indicator Data'!A134</f>
        <v>Nagorno-Karabakh Conflict</v>
      </c>
      <c r="B137" s="173">
        <f>'Crisis Indicator Data'!B134</f>
        <v>0</v>
      </c>
      <c r="C137" s="173" t="str">
        <f>'Crisis Indicator Data'!C134</f>
        <v>REG013</v>
      </c>
      <c r="D137" s="173" t="str">
        <f>'Crisis Indicator Data'!D134</f>
        <v>Armenia,Azerbaijan</v>
      </c>
      <c r="E137" s="174" t="str">
        <f>'Crisis Indicator Data'!E134</f>
        <v>ARM,AZE</v>
      </c>
      <c r="F137" s="168">
        <f>IF('Crisis Indicator Data'!F134="x","x",IF(LOG('Crisis Indicator Data'!F134)&lt;F$4,0,IF(LOG('Crisis Indicator Data'!F134)&gt;F$3,5,ROUND(5-(F$3-LOG('Crisis Indicator Data'!F134))/(F$3-F$4)*5,1))))</f>
        <v>2.5</v>
      </c>
      <c r="G137" s="165">
        <f>IF('Crisis Indicator Data'!F134="x","x",IF(LEN(E137)&gt;3,('Crisis Indicator Data'!F134/VLOOKUP('Impact of the crisis'!$C137,'Regional Crises'!$B$1:$R$66,4,FALSE)),'Crisis Indicator Data'!F134/VLOOKUP('Impact of the crisis'!$E137,'Country Indicator Data'!$B$4:$P$300,15,FALSE)))</f>
        <v>0.29710223182145429</v>
      </c>
      <c r="H137" s="147">
        <f t="shared" si="52"/>
        <v>1.4</v>
      </c>
      <c r="I137" s="147">
        <f t="shared" si="53"/>
        <v>1.95</v>
      </c>
      <c r="J137" s="147">
        <f>IF('Crisis Indicator Data'!G134="x","x",IF(LOG('Crisis Indicator Data'!G134)&lt;J$4,0,IF(LOG('Crisis Indicator Data'!G134)&gt;J$3,5,ROUND(5-(J$3-LOG('Crisis Indicator Data'!G134))/(J$3-J$4)*5,1))))</f>
        <v>1.6</v>
      </c>
      <c r="K137" s="165">
        <f>IF('Crisis Indicator Data'!G134="x","x",IF(LEN(E137)&gt;3,('Crisis Indicator Data'!G134/VLOOKUP('Impact of the crisis'!$C137,'Regional Crises'!$B$1:$R$66,5,FALSE)),'Crisis Indicator Data'!G134/VLOOKUP('Impact of the crisis'!$E137,'Country Indicator Data'!$B$4:$P$300,14,FALSE)))</f>
        <v>0.23348084846635128</v>
      </c>
      <c r="L137" s="147">
        <f t="shared" si="54"/>
        <v>1.1000000000000001</v>
      </c>
      <c r="M137" s="147">
        <f t="shared" si="55"/>
        <v>1.35</v>
      </c>
      <c r="N137" s="147">
        <f t="shared" si="56"/>
        <v>1.7</v>
      </c>
      <c r="O137" s="147">
        <f>IF('Crisis Indicator Data'!H134="x","x",IF('Crisis Indicator Data'!H134=0,0,IF(LOG('Crisis Indicator Data'!H134)&lt;O$4,0,IF(LOG('Crisis Indicator Data'!H134)&gt;O$3,5,ROUND(5-(O$3-LOG('Crisis Indicator Data'!H134))/(O$3-O$4)*5,1)))))</f>
        <v>2</v>
      </c>
      <c r="P137" s="165">
        <f>IF('Crisis Indicator Data'!H134="x","x",'Crisis Indicator Data'!H134/'Crisis Indicator Data'!G134)</f>
        <v>0.16601307189542483</v>
      </c>
      <c r="Q137" s="147">
        <f t="shared" si="57"/>
        <v>0.8</v>
      </c>
      <c r="R137" s="147">
        <f t="shared" si="58"/>
        <v>1.4</v>
      </c>
      <c r="S137" s="147">
        <f>IF('Crisis Indicator Data'!I134="x","x",IF('Crisis Indicator Data'!I134=0,0,IF(LOG('Crisis Indicator Data'!I134)&lt;S$4,0,IF(LOG('Crisis Indicator Data'!I134)&gt;S$3,5,ROUND(5-(S$3-LOG('Crisis Indicator Data'!I134))/(S$3-S$4)*5,1)))))</f>
        <v>3.1</v>
      </c>
      <c r="T137" s="165">
        <f>IF('Crisis Indicator Data'!H134="x","x",IF('Crisis Indicator Data'!I134="x","x",'Crisis Indicator Data'!I134/'Crisis Indicator Data'!H134))</f>
        <v>0.27952755905511811</v>
      </c>
      <c r="U137" s="147">
        <f t="shared" si="59"/>
        <v>5</v>
      </c>
      <c r="V137" s="147">
        <f t="shared" si="60"/>
        <v>4.0999999999999996</v>
      </c>
      <c r="W137" s="147">
        <f>IF('Crisis Indicator Data'!L134="x","x",IF('Crisis Indicator Data'!L134=0,0,IF(LOG('Crisis Indicator Data'!L134)&lt;W$4,0,IF(LOG('Crisis Indicator Data'!L134)&gt;W$3,5,ROUND(5-(W$3-LOG('Crisis Indicator Data'!L134))/(W$3-W$4)*5,1)))))</f>
        <v>1.1000000000000001</v>
      </c>
      <c r="X137" s="166">
        <f>IF(OR('Crisis Indicator Data'!L134="x",'Crisis Indicator Data'!H134="x"),"x",'Crisis Indicator Data'!L134/'Crisis Indicator Data'!H134)</f>
        <v>1.1811023622047245E-5</v>
      </c>
      <c r="Y137" s="147">
        <f t="shared" si="61"/>
        <v>0.6</v>
      </c>
      <c r="Z137" s="147">
        <f t="shared" si="62"/>
        <v>0.9</v>
      </c>
      <c r="AA137" s="147">
        <f t="shared" si="63"/>
        <v>2.9</v>
      </c>
      <c r="AB137" s="167">
        <f t="shared" si="64"/>
        <v>2.2000000000000002</v>
      </c>
    </row>
    <row r="138" spans="1:28" x14ac:dyDescent="0.35">
      <c r="A138" s="172" t="str">
        <f>'Crisis Indicator Data'!A135</f>
        <v>Eastern Africa Regional Drought Crisis</v>
      </c>
      <c r="B138" s="173" t="str">
        <f>'Crisis Indicator Data'!B135</f>
        <v>Drought</v>
      </c>
      <c r="C138" s="173" t="str">
        <f>'Crisis Indicator Data'!C135</f>
        <v>REG014</v>
      </c>
      <c r="D138" s="173" t="str">
        <f>'Crisis Indicator Data'!D135</f>
        <v>Ethiopia,Somalia,Kenya</v>
      </c>
      <c r="E138" s="174" t="str">
        <f>'Crisis Indicator Data'!E135</f>
        <v>ETH,SOM,KEN</v>
      </c>
      <c r="F138" s="168">
        <f>IF('Crisis Indicator Data'!F135="x","x",IF(LOG('Crisis Indicator Data'!F135)&lt;F$4,0,IF(LOG('Crisis Indicator Data'!F135)&gt;F$3,5,ROUND(5-(F$3-LOG('Crisis Indicator Data'!F135))/(F$3-F$4)*5,1))))</f>
        <v>5</v>
      </c>
      <c r="G138" s="165">
        <f>IF('Crisis Indicator Data'!F135="x","x",IF(LEN(E138)&gt;3,('Crisis Indicator Data'!F135/VLOOKUP('Impact of the crisis'!$C138,'Regional Crises'!$B$1:$R$66,4,FALSE)),'Crisis Indicator Data'!F135/VLOOKUP('Impact of the crisis'!$E138,'Country Indicator Data'!$B$4:$P$300,15,FALSE)))</f>
        <v>0.93402068160818652</v>
      </c>
      <c r="H138" s="147">
        <f t="shared" si="52"/>
        <v>4.7</v>
      </c>
      <c r="I138" s="147">
        <f t="shared" si="53"/>
        <v>4.8499999999999996</v>
      </c>
      <c r="J138" s="147">
        <f>IF('Crisis Indicator Data'!G135="x","x",IF(LOG('Crisis Indicator Data'!G135)&lt;J$4,0,IF(LOG('Crisis Indicator Data'!G135)&gt;J$3,5,ROUND(5-(J$3-LOG('Crisis Indicator Data'!G135))/(J$3-J$4)*5,1))))</f>
        <v>5</v>
      </c>
      <c r="K138" s="165">
        <f>IF('Crisis Indicator Data'!G135="x","x",IF(LEN(E138)&gt;3,('Crisis Indicator Data'!G135/VLOOKUP('Impact of the crisis'!$C138,'Regional Crises'!$B$1:$R$66,5,FALSE)),'Crisis Indicator Data'!G135/VLOOKUP('Impact of the crisis'!$E138,'Country Indicator Data'!$B$4:$P$300,14,FALSE)))</f>
        <v>0.68133759763705148</v>
      </c>
      <c r="L138" s="147">
        <f t="shared" si="54"/>
        <v>3.4</v>
      </c>
      <c r="M138" s="147">
        <f t="shared" si="55"/>
        <v>4.2</v>
      </c>
      <c r="N138" s="147">
        <f t="shared" si="56"/>
        <v>4.5999999999999996</v>
      </c>
      <c r="O138" s="147">
        <f>IF('Crisis Indicator Data'!H135="x","x",IF('Crisis Indicator Data'!H135=0,0,IF(LOG('Crisis Indicator Data'!H135)&lt;O$4,0,IF(LOG('Crisis Indicator Data'!H135)&gt;O$3,5,ROUND(5-(O$3-LOG('Crisis Indicator Data'!H135))/(O$3-O$4)*5,1)))))</f>
        <v>5</v>
      </c>
      <c r="P138" s="165">
        <f>IF('Crisis Indicator Data'!H135="x","x",'Crisis Indicator Data'!H135/'Crisis Indicator Data'!G135)</f>
        <v>0.97600197051268522</v>
      </c>
      <c r="Q138" s="147">
        <f t="shared" si="57"/>
        <v>4.9000000000000004</v>
      </c>
      <c r="R138" s="147">
        <f t="shared" si="58"/>
        <v>4.95</v>
      </c>
      <c r="S138" s="147">
        <f>IF('Crisis Indicator Data'!I135="x","x",IF('Crisis Indicator Data'!I135=0,0,IF(LOG('Crisis Indicator Data'!I135)&lt;S$4,0,IF(LOG('Crisis Indicator Data'!I135)&gt;S$3,5,ROUND(5-(S$3-LOG('Crisis Indicator Data'!I135))/(S$3-S$4)*5,1)))))</f>
        <v>5</v>
      </c>
      <c r="T138" s="165">
        <f>IF('Crisis Indicator Data'!H135="x","x",IF('Crisis Indicator Data'!I135="x","x",'Crisis Indicator Data'!I135/'Crisis Indicator Data'!H135))</f>
        <v>2.1242383819446948E-2</v>
      </c>
      <c r="U138" s="147">
        <f t="shared" si="59"/>
        <v>0.7</v>
      </c>
      <c r="V138" s="147">
        <f t="shared" si="60"/>
        <v>2.9</v>
      </c>
      <c r="W138" s="147">
        <f>IF('Crisis Indicator Data'!L135="x","x",IF('Crisis Indicator Data'!L135=0,0,IF(LOG('Crisis Indicator Data'!L135)&lt;W$4,0,IF(LOG('Crisis Indicator Data'!L135)&gt;W$3,5,ROUND(5-(W$3-LOG('Crisis Indicator Data'!L135))/(W$3-W$4)*5,1)))))</f>
        <v>3.6</v>
      </c>
      <c r="X138" s="166">
        <f>IF(OR('Crisis Indicator Data'!L135="x",'Crisis Indicator Data'!H135="x"),"x",'Crisis Indicator Data'!L135/'Crisis Indicator Data'!H135)</f>
        <v>2.2713343187799691E-6</v>
      </c>
      <c r="Y138" s="147">
        <f t="shared" si="61"/>
        <v>0.1</v>
      </c>
      <c r="Z138" s="147">
        <f t="shared" si="62"/>
        <v>1.9</v>
      </c>
      <c r="AA138" s="147">
        <f t="shared" si="63"/>
        <v>2.4</v>
      </c>
      <c r="AB138" s="167">
        <f t="shared" si="64"/>
        <v>4</v>
      </c>
    </row>
    <row r="139" spans="1:28" x14ac:dyDescent="0.35">
      <c r="A139" s="172" t="str">
        <f>'Crisis Indicator Data'!A136</f>
        <v>Turkiye / Syria earthquake</v>
      </c>
      <c r="B139" s="173" t="str">
        <f>'Crisis Indicator Data'!B136</f>
        <v>Earthquake</v>
      </c>
      <c r="C139" s="173" t="str">
        <f>'Crisis Indicator Data'!C136</f>
        <v>REG015</v>
      </c>
      <c r="D139" s="173" t="str">
        <f>'Crisis Indicator Data'!D136</f>
        <v>Türkiye,Syria</v>
      </c>
      <c r="E139" s="174" t="str">
        <f>'Crisis Indicator Data'!E136</f>
        <v>TUR,SYR</v>
      </c>
      <c r="F139" s="168">
        <f>IF('Crisis Indicator Data'!F136="x","x",IF(LOG('Crisis Indicator Data'!F136)&lt;F$4,0,IF(LOG('Crisis Indicator Data'!F136)&gt;F$3,5,ROUND(5-(F$3-LOG('Crisis Indicator Data'!F136))/(F$3-F$4)*5,1))))</f>
        <v>3.7</v>
      </c>
      <c r="G139" s="165">
        <f>IF('Crisis Indicator Data'!F136="x","x",IF(LEN(E139)&gt;3,('Crisis Indicator Data'!F136/VLOOKUP('Impact of the crisis'!$C139,'Regional Crises'!$B$1:$R$66,4,FALSE)),'Crisis Indicator Data'!F136/VLOOKUP('Impact of the crisis'!$E139,'Country Indicator Data'!$B$4:$P$300,15,FALSE)))</f>
        <v>0.16299540524096259</v>
      </c>
      <c r="H139" s="147">
        <f t="shared" si="52"/>
        <v>0.7</v>
      </c>
      <c r="I139" s="147">
        <f t="shared" si="53"/>
        <v>2.2000000000000002</v>
      </c>
      <c r="J139" s="147">
        <f>IF('Crisis Indicator Data'!G136="x","x",IF(LOG('Crisis Indicator Data'!G136)&lt;J$4,0,IF(LOG('Crisis Indicator Data'!G136)&gt;J$3,5,ROUND(5-(J$3-LOG('Crisis Indicator Data'!G136))/(J$3-J$4)*5,1))))</f>
        <v>4.8</v>
      </c>
      <c r="K139" s="165">
        <f>IF('Crisis Indicator Data'!G136="x","x",IF(LEN(E139)&gt;3,('Crisis Indicator Data'!G136/VLOOKUP('Impact of the crisis'!$C139,'Regional Crises'!$B$1:$R$66,5,FALSE)),'Crisis Indicator Data'!G136/VLOOKUP('Impact of the crisis'!$E139,'Country Indicator Data'!$B$4:$P$300,14,FALSE)))</f>
        <v>0.25199966400044799</v>
      </c>
      <c r="L139" s="147">
        <f t="shared" si="54"/>
        <v>1.2</v>
      </c>
      <c r="M139" s="147">
        <f t="shared" si="55"/>
        <v>3</v>
      </c>
      <c r="N139" s="147">
        <f t="shared" si="56"/>
        <v>2.6</v>
      </c>
      <c r="O139" s="147">
        <f>IF('Crisis Indicator Data'!H136="x","x",IF('Crisis Indicator Data'!H136=0,0,IF(LOG('Crisis Indicator Data'!H136)&lt;O$4,0,IF(LOG('Crisis Indicator Data'!H136)&gt;O$3,5,ROUND(5-(O$3-LOG('Crisis Indicator Data'!H136))/(O$3-O$4)*5,1)))))</f>
        <v>4.5999999999999996</v>
      </c>
      <c r="P139" s="165">
        <f>IF('Crisis Indicator Data'!H136="x","x",'Crisis Indicator Data'!H136/'Crisis Indicator Data'!G136)</f>
        <v>0.66296296296296298</v>
      </c>
      <c r="Q139" s="147">
        <f t="shared" si="57"/>
        <v>3.3</v>
      </c>
      <c r="R139" s="147">
        <f t="shared" si="58"/>
        <v>3.9499999999999997</v>
      </c>
      <c r="S139" s="147">
        <f>IF('Crisis Indicator Data'!I136="x","x",IF('Crisis Indicator Data'!I136=0,0,IF(LOG('Crisis Indicator Data'!I136)&lt;S$4,0,IF(LOG('Crisis Indicator Data'!I136)&gt;S$3,5,ROUND(5-(S$3-LOG('Crisis Indicator Data'!I136))/(S$3-S$4)*5,1)))))</f>
        <v>5</v>
      </c>
      <c r="T139" s="165">
        <f>IF('Crisis Indicator Data'!H136="x","x",IF('Crisis Indicator Data'!I136="x","x",'Crisis Indicator Data'!I136/'Crisis Indicator Data'!H136))</f>
        <v>0.17446927374301677</v>
      </c>
      <c r="U139" s="147">
        <f t="shared" si="59"/>
        <v>5</v>
      </c>
      <c r="V139" s="147">
        <f t="shared" si="60"/>
        <v>5</v>
      </c>
      <c r="W139" s="147">
        <f>IF('Crisis Indicator Data'!L136="x","x",IF('Crisis Indicator Data'!L136=0,0,IF(LOG('Crisis Indicator Data'!L136)&lt;W$4,0,IF(LOG('Crisis Indicator Data'!L136)&gt;W$3,5,ROUND(5-(W$3-LOG('Crisis Indicator Data'!L136))/(W$3-W$4)*5,1)))))</f>
        <v>0</v>
      </c>
      <c r="X139" s="166">
        <f>IF(OR('Crisis Indicator Data'!L136="x",'Crisis Indicator Data'!H136="x"),"x",'Crisis Indicator Data'!L136/'Crisis Indicator Data'!H136)</f>
        <v>0</v>
      </c>
      <c r="Y139" s="147">
        <f t="shared" si="61"/>
        <v>0</v>
      </c>
      <c r="Z139" s="147">
        <f t="shared" si="62"/>
        <v>0</v>
      </c>
      <c r="AA139" s="147">
        <f t="shared" si="63"/>
        <v>3.5</v>
      </c>
      <c r="AB139" s="167">
        <f t="shared" si="64"/>
        <v>3.7</v>
      </c>
    </row>
    <row r="140" spans="1:28" x14ac:dyDescent="0.35">
      <c r="A140" s="172" t="str">
        <f>'Crisis Indicator Data'!A137</f>
        <v>Displacement from Russia-Ukraine conflict in Romania</v>
      </c>
      <c r="B140" s="173" t="str">
        <f>'Crisis Indicator Data'!B137</f>
        <v>Conflict,Displacement</v>
      </c>
      <c r="C140" s="173" t="str">
        <f>'Crisis Indicator Data'!C137</f>
        <v>ROU002</v>
      </c>
      <c r="D140" s="173" t="str">
        <f>'Crisis Indicator Data'!D137</f>
        <v>Romania</v>
      </c>
      <c r="E140" s="174" t="str">
        <f>'Crisis Indicator Data'!E137</f>
        <v>ROU</v>
      </c>
      <c r="F140" s="168">
        <f>IF('Crisis Indicator Data'!F137="x","x",IF(LOG('Crisis Indicator Data'!F137)&lt;F$4,0,IF(LOG('Crisis Indicator Data'!F137)&gt;F$3,5,ROUND(5-(F$3-LOG('Crisis Indicator Data'!F137))/(F$3-F$4)*5,1))))</f>
        <v>4</v>
      </c>
      <c r="G140" s="165">
        <f>IF('Crisis Indicator Data'!F137="x","x",IF(LEN(E140)&gt;3,('Crisis Indicator Data'!F137/VLOOKUP('Impact of the crisis'!$C140,'Regional Crises'!$B$1:$R$66,4,FALSE)),'Crisis Indicator Data'!F137/VLOOKUP('Impact of the crisis'!$E140,'Country Indicator Data'!$B$4:$P$300,15,FALSE)))</f>
        <v>1.036143949930459</v>
      </c>
      <c r="H140" s="147">
        <f t="shared" si="52"/>
        <v>5</v>
      </c>
      <c r="I140" s="147">
        <f t="shared" si="53"/>
        <v>4.5</v>
      </c>
      <c r="J140" s="147">
        <f>IF('Crisis Indicator Data'!G137="x","x",IF(LOG('Crisis Indicator Data'!G137)&lt;J$4,0,IF(LOG('Crisis Indicator Data'!G137)&gt;J$3,5,ROUND(5-(J$3-LOG('Crisis Indicator Data'!G137))/(J$3-J$4)*5,1))))</f>
        <v>4.3</v>
      </c>
      <c r="K140" s="165">
        <f>IF('Crisis Indicator Data'!G137="x","x",IF(LEN(E140)&gt;3,('Crisis Indicator Data'!G137/VLOOKUP('Impact of the crisis'!$C140,'Regional Crises'!$B$1:$R$66,5,FALSE)),'Crisis Indicator Data'!G137/VLOOKUP('Impact of the crisis'!$E140,'Country Indicator Data'!$B$4:$P$300,14,FALSE)))</f>
        <v>1</v>
      </c>
      <c r="L140" s="147">
        <f t="shared" si="54"/>
        <v>5</v>
      </c>
      <c r="M140" s="147">
        <f t="shared" si="55"/>
        <v>4.6500000000000004</v>
      </c>
      <c r="N140" s="147">
        <f t="shared" si="56"/>
        <v>4.5999999999999996</v>
      </c>
      <c r="O140" s="147">
        <f>IF('Crisis Indicator Data'!H137="x","x",IF('Crisis Indicator Data'!H137=0,0,IF(LOG('Crisis Indicator Data'!H137)&lt;O$4,0,IF(LOG('Crisis Indicator Data'!H137)&gt;O$3,5,ROUND(5-(O$3-LOG('Crisis Indicator Data'!H137))/(O$3-O$4)*5,1)))))</f>
        <v>0.7</v>
      </c>
      <c r="P140" s="165">
        <f>IF('Crisis Indicator Data'!H137="x","x",'Crisis Indicator Data'!H137/'Crisis Indicator Data'!G137)</f>
        <v>4.0784313725490198E-3</v>
      </c>
      <c r="Q140" s="147">
        <f t="shared" si="57"/>
        <v>0</v>
      </c>
      <c r="R140" s="147">
        <f t="shared" si="58"/>
        <v>0.35</v>
      </c>
      <c r="S140" s="147">
        <f>IF('Crisis Indicator Data'!I137="x","x",IF('Crisis Indicator Data'!I137=0,0,IF(LOG('Crisis Indicator Data'!I137)&lt;S$4,0,IF(LOG('Crisis Indicator Data'!I137)&gt;S$3,5,ROUND(5-(S$3-LOG('Crisis Indicator Data'!I137))/(S$3-S$4)*5,1)))))</f>
        <v>2.7</v>
      </c>
      <c r="T140" s="165">
        <f>IF('Crisis Indicator Data'!H137="x","x",IF('Crisis Indicator Data'!I137="x","x",'Crisis Indicator Data'!I137/'Crisis Indicator Data'!H137))</f>
        <v>1</v>
      </c>
      <c r="U140" s="147">
        <f t="shared" si="59"/>
        <v>5</v>
      </c>
      <c r="V140" s="147">
        <f t="shared" si="60"/>
        <v>3.9</v>
      </c>
      <c r="W140" s="147">
        <f>IF('Crisis Indicator Data'!L137="x","x",IF('Crisis Indicator Data'!L137=0,0,IF(LOG('Crisis Indicator Data'!L137)&lt;W$4,0,IF(LOG('Crisis Indicator Data'!L137)&gt;W$3,5,ROUND(5-(W$3-LOG('Crisis Indicator Data'!L137))/(W$3-W$4)*5,1)))))</f>
        <v>0</v>
      </c>
      <c r="X140" s="166">
        <f>IF(OR('Crisis Indicator Data'!L137="x",'Crisis Indicator Data'!H137="x"),"x",'Crisis Indicator Data'!L137/'Crisis Indicator Data'!H137)</f>
        <v>0</v>
      </c>
      <c r="Y140" s="147">
        <f t="shared" si="61"/>
        <v>0</v>
      </c>
      <c r="Z140" s="147">
        <f t="shared" si="62"/>
        <v>0</v>
      </c>
      <c r="AA140" s="147">
        <f t="shared" si="63"/>
        <v>2.4</v>
      </c>
      <c r="AB140" s="167">
        <f t="shared" si="64"/>
        <v>1.5</v>
      </c>
    </row>
    <row r="141" spans="1:28" x14ac:dyDescent="0.35">
      <c r="A141" s="172" t="str">
        <f>'Crisis Indicator Data'!A138</f>
        <v>Displacement from Russia-Ukraine conflict in Russia</v>
      </c>
      <c r="B141" s="173" t="str">
        <f>'Crisis Indicator Data'!B138</f>
        <v>Conflict,Displacement</v>
      </c>
      <c r="C141" s="173" t="str">
        <f>'Crisis Indicator Data'!C138</f>
        <v>RUS002</v>
      </c>
      <c r="D141" s="173" t="str">
        <f>'Crisis Indicator Data'!D138</f>
        <v>Russia</v>
      </c>
      <c r="E141" s="174" t="str">
        <f>'Crisis Indicator Data'!E138</f>
        <v>RUS</v>
      </c>
      <c r="F141" s="168">
        <f>IF('Crisis Indicator Data'!F138="x","x",IF(LOG('Crisis Indicator Data'!F138)&lt;F$4,0,IF(LOG('Crisis Indicator Data'!F138)&gt;F$3,5,ROUND(5-(F$3-LOG('Crisis Indicator Data'!F138))/(F$3-F$4)*5,1))))</f>
        <v>5</v>
      </c>
      <c r="G141" s="165">
        <f>IF('Crisis Indicator Data'!F138="x","x",IF(LEN(E141)&gt;3,('Crisis Indicator Data'!F138/VLOOKUP('Impact of the crisis'!$C141,'Regional Crises'!$B$1:$R$66,4,FALSE)),'Crisis Indicator Data'!F138/VLOOKUP('Impact of the crisis'!$E141,'Country Indicator Data'!$B$4:$P$300,15,FALSE)))</f>
        <v>1</v>
      </c>
      <c r="H141" s="147">
        <f t="shared" si="52"/>
        <v>5</v>
      </c>
      <c r="I141" s="147">
        <f t="shared" si="53"/>
        <v>5</v>
      </c>
      <c r="J141" s="147">
        <f>IF('Crisis Indicator Data'!G138="x","x",IF(LOG('Crisis Indicator Data'!G138)&lt;J$4,0,IF(LOG('Crisis Indicator Data'!G138)&gt;J$3,5,ROUND(5-(J$3-LOG('Crisis Indicator Data'!G138))/(J$3-J$4)*5,1))))</f>
        <v>5</v>
      </c>
      <c r="K141" s="165">
        <f>IF('Crisis Indicator Data'!G138="x","x",IF(LEN(E141)&gt;3,('Crisis Indicator Data'!G138/VLOOKUP('Impact of the crisis'!$C141,'Regional Crises'!$B$1:$R$66,5,FALSE)),'Crisis Indicator Data'!G138/VLOOKUP('Impact of the crisis'!$E141,'Country Indicator Data'!$B$4:$P$300,14,FALSE)))</f>
        <v>1</v>
      </c>
      <c r="L141" s="147">
        <f t="shared" si="54"/>
        <v>5</v>
      </c>
      <c r="M141" s="147">
        <f t="shared" si="55"/>
        <v>5</v>
      </c>
      <c r="N141" s="147">
        <f t="shared" si="56"/>
        <v>5</v>
      </c>
      <c r="O141" s="147">
        <f>IF('Crisis Indicator Data'!H138="x","x",IF('Crisis Indicator Data'!H138=0,0,IF(LOG('Crisis Indicator Data'!H138)&lt;O$4,0,IF(LOG('Crisis Indicator Data'!H138)&gt;O$3,5,ROUND(5-(O$3-LOG('Crisis Indicator Data'!H138))/(O$3-O$4)*5,1)))))</f>
        <v>2.6</v>
      </c>
      <c r="P141" s="165">
        <f>IF('Crisis Indicator Data'!H138="x","x",'Crisis Indicator Data'!H138/'Crisis Indicator Data'!G138)</f>
        <v>8.4419512731672437E-3</v>
      </c>
      <c r="Q141" s="147">
        <f t="shared" si="57"/>
        <v>0</v>
      </c>
      <c r="R141" s="147">
        <f t="shared" si="58"/>
        <v>1.3</v>
      </c>
      <c r="S141" s="147">
        <f>IF('Crisis Indicator Data'!I138="x","x",IF('Crisis Indicator Data'!I138=0,0,IF(LOG('Crisis Indicator Data'!I138)&lt;S$4,0,IF(LOG('Crisis Indicator Data'!I138)&gt;S$3,5,ROUND(5-(S$3-LOG('Crisis Indicator Data'!I138))/(S$3-S$4)*5,1)))))</f>
        <v>4.4000000000000004</v>
      </c>
      <c r="T141" s="165">
        <f>IF('Crisis Indicator Data'!H138="x","x",IF('Crisis Indicator Data'!I138="x","x",'Crisis Indicator Data'!I138/'Crisis Indicator Data'!H138))</f>
        <v>1</v>
      </c>
      <c r="U141" s="147">
        <f t="shared" si="59"/>
        <v>5</v>
      </c>
      <c r="V141" s="147">
        <f t="shared" si="60"/>
        <v>4.7</v>
      </c>
      <c r="W141" s="147">
        <f>IF('Crisis Indicator Data'!L138="x","x",IF('Crisis Indicator Data'!L138=0,0,IF(LOG('Crisis Indicator Data'!L138)&lt;W$4,0,IF(LOG('Crisis Indicator Data'!L138)&gt;W$3,5,ROUND(5-(W$3-LOG('Crisis Indicator Data'!L138))/(W$3-W$4)*5,1)))))</f>
        <v>0</v>
      </c>
      <c r="X141" s="166">
        <f>IF(OR('Crisis Indicator Data'!L138="x",'Crisis Indicator Data'!H138="x"),"x",'Crisis Indicator Data'!L138/'Crisis Indicator Data'!H138)</f>
        <v>0</v>
      </c>
      <c r="Y141" s="147">
        <f t="shared" si="61"/>
        <v>0</v>
      </c>
      <c r="Z141" s="147">
        <f t="shared" si="62"/>
        <v>0</v>
      </c>
      <c r="AA141" s="147">
        <f t="shared" si="63"/>
        <v>3.1</v>
      </c>
      <c r="AB141" s="167">
        <f t="shared" si="64"/>
        <v>2.2999999999999998</v>
      </c>
    </row>
    <row r="142" spans="1:28" x14ac:dyDescent="0.35">
      <c r="A142" s="172" t="str">
        <f>'Crisis Indicator Data'!A139</f>
        <v>Burundi and DRC refugees in Rwanda</v>
      </c>
      <c r="B142" s="173" t="str">
        <f>'Crisis Indicator Data'!B139</f>
        <v>Displacement</v>
      </c>
      <c r="C142" s="173" t="str">
        <f>'Crisis Indicator Data'!C139</f>
        <v>RWA002</v>
      </c>
      <c r="D142" s="173" t="str">
        <f>'Crisis Indicator Data'!D139</f>
        <v>Rwanda</v>
      </c>
      <c r="E142" s="174" t="str">
        <f>'Crisis Indicator Data'!E139</f>
        <v>RWA</v>
      </c>
      <c r="F142" s="168">
        <f>IF('Crisis Indicator Data'!F139="x","x",IF(LOG('Crisis Indicator Data'!F139)&lt;F$4,0,IF(LOG('Crisis Indicator Data'!F139)&gt;F$3,5,ROUND(5-(F$3-LOG('Crisis Indicator Data'!F139))/(F$3-F$4)*5,1))))</f>
        <v>2.2000000000000002</v>
      </c>
      <c r="G142" s="165">
        <f>IF('Crisis Indicator Data'!F139="x","x",IF(LEN(E142)&gt;3,('Crisis Indicator Data'!F139/VLOOKUP('Impact of the crisis'!$C142,'Regional Crises'!$B$1:$R$66,4,FALSE)),'Crisis Indicator Data'!F139/VLOOKUP('Impact of the crisis'!$E142,'Country Indicator Data'!$B$4:$P$300,15,FALSE)))</f>
        <v>0.83194162950952577</v>
      </c>
      <c r="H142" s="147">
        <f t="shared" si="52"/>
        <v>4.0999999999999996</v>
      </c>
      <c r="I142" s="147">
        <f t="shared" si="53"/>
        <v>3.15</v>
      </c>
      <c r="J142" s="147">
        <f>IF('Crisis Indicator Data'!G139="x","x",IF(LOG('Crisis Indicator Data'!G139)&lt;J$4,0,IF(LOG('Crisis Indicator Data'!G139)&gt;J$3,5,ROUND(5-(J$3-LOG('Crisis Indicator Data'!G139))/(J$3-J$4)*5,1))))</f>
        <v>1.3</v>
      </c>
      <c r="K142" s="165">
        <f>IF('Crisis Indicator Data'!G139="x","x",IF(LEN(E142)&gt;3,('Crisis Indicator Data'!G139/VLOOKUP('Impact of the crisis'!$C142,'Regional Crises'!$B$1:$R$66,5,FALSE)),'Crisis Indicator Data'!G139/VLOOKUP('Impact of the crisis'!$E142,'Country Indicator Data'!$B$4:$P$300,14,FALSE)))</f>
        <v>0.17442827442827444</v>
      </c>
      <c r="L142" s="147">
        <f t="shared" si="54"/>
        <v>0.8</v>
      </c>
      <c r="M142" s="147">
        <f t="shared" si="55"/>
        <v>1.05</v>
      </c>
      <c r="N142" s="147">
        <f t="shared" si="56"/>
        <v>2.2000000000000002</v>
      </c>
      <c r="O142" s="147">
        <f>IF('Crisis Indicator Data'!H139="x","x",IF('Crisis Indicator Data'!H139=0,0,IF(LOG('Crisis Indicator Data'!H139)&lt;O$4,0,IF(LOG('Crisis Indicator Data'!H139)&gt;O$3,5,ROUND(5-(O$3-LOG('Crisis Indicator Data'!H139))/(O$3-O$4)*5,1)))))</f>
        <v>1.1000000000000001</v>
      </c>
      <c r="P142" s="165">
        <f>IF('Crisis Indicator Data'!H139="x","x",'Crisis Indicator Data'!H139/'Crisis Indicator Data'!G139)</f>
        <v>5.3635280095351609E-2</v>
      </c>
      <c r="Q142" s="147">
        <f t="shared" si="57"/>
        <v>0.2</v>
      </c>
      <c r="R142" s="147">
        <f t="shared" si="58"/>
        <v>0.65</v>
      </c>
      <c r="S142" s="147">
        <f>IF('Crisis Indicator Data'!I139="x","x",IF('Crisis Indicator Data'!I139=0,0,IF(LOG('Crisis Indicator Data'!I139)&lt;S$4,0,IF(LOG('Crisis Indicator Data'!I139)&gt;S$3,5,ROUND(5-(S$3-LOG('Crisis Indicator Data'!I139))/(S$3-S$4)*5,1)))))</f>
        <v>3</v>
      </c>
      <c r="T142" s="165">
        <f>IF('Crisis Indicator Data'!H139="x","x",IF('Crisis Indicator Data'!I139="x","x",'Crisis Indicator Data'!I139/'Crisis Indicator Data'!H139))</f>
        <v>1</v>
      </c>
      <c r="U142" s="147">
        <f t="shared" si="59"/>
        <v>5</v>
      </c>
      <c r="V142" s="147">
        <f t="shared" si="60"/>
        <v>4</v>
      </c>
      <c r="W142" s="147" t="str">
        <f>IF('Crisis Indicator Data'!L139="x","x",IF('Crisis Indicator Data'!L139=0,0,IF(LOG('Crisis Indicator Data'!L139)&lt;W$4,0,IF(LOG('Crisis Indicator Data'!L139)&gt;W$3,5,ROUND(5-(W$3-LOG('Crisis Indicator Data'!L139))/(W$3-W$4)*5,1)))))</f>
        <v>x</v>
      </c>
      <c r="X142" s="166" t="str">
        <f>IF(OR('Crisis Indicator Data'!L139="x",'Crisis Indicator Data'!H139="x"),"x",'Crisis Indicator Data'!L139/'Crisis Indicator Data'!H139)</f>
        <v>x</v>
      </c>
      <c r="Y142" s="147" t="str">
        <f t="shared" si="61"/>
        <v>x</v>
      </c>
      <c r="Z142" s="147" t="str">
        <f t="shared" si="62"/>
        <v>x</v>
      </c>
      <c r="AA142" s="147">
        <f t="shared" si="63"/>
        <v>4</v>
      </c>
      <c r="AB142" s="167">
        <f t="shared" si="64"/>
        <v>2.7</v>
      </c>
    </row>
    <row r="143" spans="1:28" x14ac:dyDescent="0.35">
      <c r="A143" s="172" t="str">
        <f>'Crisis Indicator Data'!A140</f>
        <v>Complex crisis in Sudan</v>
      </c>
      <c r="B143" s="173" t="str">
        <f>'Crisis Indicator Data'!B140</f>
        <v>Displacement,Violence,Floods</v>
      </c>
      <c r="C143" s="173" t="str">
        <f>'Crisis Indicator Data'!C140</f>
        <v>SDN001</v>
      </c>
      <c r="D143" s="173" t="str">
        <f>'Crisis Indicator Data'!D140</f>
        <v>Sudan</v>
      </c>
      <c r="E143" s="174" t="str">
        <f>'Crisis Indicator Data'!E140</f>
        <v>SDN</v>
      </c>
      <c r="F143" s="168">
        <f>IF('Crisis Indicator Data'!F140="x","x",IF(LOG('Crisis Indicator Data'!F140)&lt;F$4,0,IF(LOG('Crisis Indicator Data'!F140)&gt;F$3,5,ROUND(5-(F$3-LOG('Crisis Indicator Data'!F140))/(F$3-F$4)*5,1))))</f>
        <v>5</v>
      </c>
      <c r="G143" s="165">
        <f>IF('Crisis Indicator Data'!F140="x","x",IF(LEN(E143)&gt;3,('Crisis Indicator Data'!F140/VLOOKUP('Impact of the crisis'!$C143,'Regional Crises'!$B$1:$R$66,4,FALSE)),'Crisis Indicator Data'!F140/VLOOKUP('Impact of the crisis'!$E143,'Country Indicator Data'!$B$4:$P$300,15,FALSE)))</f>
        <v>0.98537847965738756</v>
      </c>
      <c r="H143" s="147">
        <f t="shared" si="52"/>
        <v>4.9000000000000004</v>
      </c>
      <c r="I143" s="147">
        <f t="shared" si="53"/>
        <v>4.95</v>
      </c>
      <c r="J143" s="147">
        <f>IF('Crisis Indicator Data'!G140="x","x",IF(LOG('Crisis Indicator Data'!G140)&lt;J$4,0,IF(LOG('Crisis Indicator Data'!G140)&gt;J$3,5,ROUND(5-(J$3-LOG('Crisis Indicator Data'!G140))/(J$3-J$4)*5,1))))</f>
        <v>5</v>
      </c>
      <c r="K143" s="165">
        <f>IF('Crisis Indicator Data'!G140="x","x",IF(LEN(E143)&gt;3,('Crisis Indicator Data'!G140/VLOOKUP('Impact of the crisis'!$C143,'Regional Crises'!$B$1:$R$66,5,FALSE)),'Crisis Indicator Data'!G140/VLOOKUP('Impact of the crisis'!$E143,'Country Indicator Data'!$B$4:$P$300,14,FALSE)))</f>
        <v>1</v>
      </c>
      <c r="L143" s="147">
        <f t="shared" si="54"/>
        <v>5</v>
      </c>
      <c r="M143" s="147">
        <f t="shared" si="55"/>
        <v>5</v>
      </c>
      <c r="N143" s="147">
        <f t="shared" si="56"/>
        <v>5</v>
      </c>
      <c r="O143" s="147">
        <f>IF('Crisis Indicator Data'!H140="x","x",IF('Crisis Indicator Data'!H140=0,0,IF(LOG('Crisis Indicator Data'!H140)&lt;O$4,0,IF(LOG('Crisis Indicator Data'!H140)&gt;O$3,5,ROUND(5-(O$3-LOG('Crisis Indicator Data'!H140))/(O$3-O$4)*5,1)))))</f>
        <v>5</v>
      </c>
      <c r="P143" s="165">
        <f>IF('Crisis Indicator Data'!H140="x","x",'Crisis Indicator Data'!H140/'Crisis Indicator Data'!G140)</f>
        <v>1</v>
      </c>
      <c r="Q143" s="147">
        <f t="shared" si="57"/>
        <v>5</v>
      </c>
      <c r="R143" s="147">
        <f t="shared" si="58"/>
        <v>5</v>
      </c>
      <c r="S143" s="147">
        <f>IF('Crisis Indicator Data'!I140="x","x",IF('Crisis Indicator Data'!I140=0,0,IF(LOG('Crisis Indicator Data'!I140)&lt;S$4,0,IF(LOG('Crisis Indicator Data'!I140)&gt;S$3,5,ROUND(5-(S$3-LOG('Crisis Indicator Data'!I140))/(S$3-S$4)*5,1)))))</f>
        <v>5</v>
      </c>
      <c r="T143" s="165">
        <f>IF('Crisis Indicator Data'!H140="x","x",IF('Crisis Indicator Data'!I140="x","x",'Crisis Indicator Data'!I140/'Crisis Indicator Data'!H140))</f>
        <v>0.2856530612244898</v>
      </c>
      <c r="U143" s="147">
        <f t="shared" si="59"/>
        <v>5</v>
      </c>
      <c r="V143" s="147">
        <f t="shared" si="60"/>
        <v>5</v>
      </c>
      <c r="W143" s="147">
        <f>IF('Crisis Indicator Data'!L140="x","x",IF('Crisis Indicator Data'!L140=0,0,IF(LOG('Crisis Indicator Data'!L140)&lt;W$4,0,IF(LOG('Crisis Indicator Data'!L140)&gt;W$3,5,ROUND(5-(W$3-LOG('Crisis Indicator Data'!L140))/(W$3-W$4)*5,1)))))</f>
        <v>5</v>
      </c>
      <c r="X143" s="166">
        <f>IF(OR('Crisis Indicator Data'!L140="x",'Crisis Indicator Data'!H140="x"),"x",'Crisis Indicator Data'!L140/'Crisis Indicator Data'!H140)</f>
        <v>1.1385714285714285E-4</v>
      </c>
      <c r="Y143" s="147">
        <f t="shared" si="61"/>
        <v>5</v>
      </c>
      <c r="Z143" s="147">
        <f t="shared" si="62"/>
        <v>5</v>
      </c>
      <c r="AA143" s="147">
        <f t="shared" si="63"/>
        <v>5</v>
      </c>
      <c r="AB143" s="167">
        <f t="shared" si="64"/>
        <v>5</v>
      </c>
    </row>
    <row r="144" spans="1:28" x14ac:dyDescent="0.35">
      <c r="A144" s="175" t="str">
        <f>'Crisis Indicator Data'!A141</f>
        <v>Refugees in Sudan</v>
      </c>
      <c r="B144" s="176" t="str">
        <f>'Crisis Indicator Data'!B141</f>
        <v>Displacement</v>
      </c>
      <c r="C144" s="176" t="str">
        <f>'Crisis Indicator Data'!C141</f>
        <v>SDN005</v>
      </c>
      <c r="D144" s="176" t="str">
        <f>'Crisis Indicator Data'!D141</f>
        <v>Sudan</v>
      </c>
      <c r="E144" s="177" t="str">
        <f>'Crisis Indicator Data'!E141</f>
        <v>SDN</v>
      </c>
      <c r="F144" s="168">
        <f>IF('Crisis Indicator Data'!F141="x","x",IF(LOG('Crisis Indicator Data'!F141)&lt;F$4,0,IF(LOG('Crisis Indicator Data'!F141)&gt;F$3,5,ROUND(5-(F$3-LOG('Crisis Indicator Data'!F141))/(F$3-F$4)*5,1))))</f>
        <v>5</v>
      </c>
      <c r="G144" s="165">
        <f>IF('Crisis Indicator Data'!F141="x","x",IF(LEN(E144)&gt;3,('Crisis Indicator Data'!F141/VLOOKUP('Impact of the crisis'!$C144,'Regional Crises'!$B$1:$R$66,4,FALSE)),'Crisis Indicator Data'!F141/VLOOKUP('Impact of the crisis'!$E144,'Country Indicator Data'!$B$4:$P$300,15,FALSE)))</f>
        <v>0.98537847965738756</v>
      </c>
      <c r="H144" s="147">
        <f t="shared" si="52"/>
        <v>4.9000000000000004</v>
      </c>
      <c r="I144" s="147">
        <f t="shared" si="53"/>
        <v>4.95</v>
      </c>
      <c r="J144" s="147">
        <f>IF('Crisis Indicator Data'!G141="x","x",IF(LOG('Crisis Indicator Data'!G141)&lt;J$4,0,IF(LOG('Crisis Indicator Data'!G141)&gt;J$3,5,ROUND(5-(J$3-LOG('Crisis Indicator Data'!G141))/(J$3-J$4)*5,1))))</f>
        <v>5</v>
      </c>
      <c r="K144" s="165">
        <f>IF('Crisis Indicator Data'!G141="x","x",IF(LEN(E144)&gt;3,('Crisis Indicator Data'!G141/VLOOKUP('Impact of the crisis'!$C144,'Regional Crises'!$B$1:$R$66,5,FALSE)),'Crisis Indicator Data'!G141/VLOOKUP('Impact of the crisis'!$E144,'Country Indicator Data'!$B$4:$P$300,14,FALSE)))</f>
        <v>1</v>
      </c>
      <c r="L144" s="147">
        <f t="shared" si="54"/>
        <v>5</v>
      </c>
      <c r="M144" s="147">
        <f t="shared" si="55"/>
        <v>5</v>
      </c>
      <c r="N144" s="147">
        <f t="shared" si="56"/>
        <v>5</v>
      </c>
      <c r="O144" s="147">
        <f>IF('Crisis Indicator Data'!H141="x","x",IF('Crisis Indicator Data'!H141=0,0,IF(LOG('Crisis Indicator Data'!H141)&lt;O$4,0,IF(LOG('Crisis Indicator Data'!H141)&gt;O$3,5,ROUND(5-(O$3-LOG('Crisis Indicator Data'!H141))/(O$3-O$4)*5,1)))))</f>
        <v>4.4000000000000004</v>
      </c>
      <c r="P144" s="165">
        <f>IF('Crisis Indicator Data'!H141="x","x",'Crisis Indicator Data'!H141/'Crisis Indicator Data'!G141)</f>
        <v>0.26544897959183672</v>
      </c>
      <c r="Q144" s="147">
        <f t="shared" si="57"/>
        <v>1.3</v>
      </c>
      <c r="R144" s="147">
        <f t="shared" si="58"/>
        <v>2.85</v>
      </c>
      <c r="S144" s="147">
        <f>IF('Crisis Indicator Data'!I141="x","x",IF('Crisis Indicator Data'!I141=0,0,IF(LOG('Crisis Indicator Data'!I141)&lt;S$4,0,IF(LOG('Crisis Indicator Data'!I141)&gt;S$3,5,ROUND(5-(S$3-LOG('Crisis Indicator Data'!I141))/(S$3-S$4)*5,1)))))</f>
        <v>4.2</v>
      </c>
      <c r="T144" s="165">
        <f>IF('Crisis Indicator Data'!H141="x","x",IF('Crisis Indicator Data'!I141="x","x",'Crisis Indicator Data'!I141/'Crisis Indicator Data'!H141))</f>
        <v>6.988544629814715E-2</v>
      </c>
      <c r="U144" s="147">
        <f t="shared" si="59"/>
        <v>2.2999999999999998</v>
      </c>
      <c r="V144" s="147">
        <f t="shared" si="60"/>
        <v>3.3</v>
      </c>
      <c r="W144" s="147">
        <f>IF('Crisis Indicator Data'!L141="x","x",IF('Crisis Indicator Data'!L141=0,0,IF(LOG('Crisis Indicator Data'!L141)&lt;W$4,0,IF(LOG('Crisis Indicator Data'!L141)&gt;W$3,5,ROUND(5-(W$3-LOG('Crisis Indicator Data'!L141))/(W$3-W$4)*5,1)))))</f>
        <v>1.5</v>
      </c>
      <c r="X144" s="166">
        <f>IF(OR('Crisis Indicator Data'!L141="x",'Crisis Indicator Data'!H141="x"),"x",'Crisis Indicator Data'!L141/'Crisis Indicator Data'!H141)</f>
        <v>9.2258014915045746E-7</v>
      </c>
      <c r="Y144" s="147">
        <f t="shared" si="61"/>
        <v>0</v>
      </c>
      <c r="Z144" s="147">
        <f t="shared" si="62"/>
        <v>0.8</v>
      </c>
      <c r="AA144" s="147">
        <f t="shared" si="63"/>
        <v>2.2000000000000002</v>
      </c>
      <c r="AB144" s="167">
        <f t="shared" si="64"/>
        <v>2.5</v>
      </c>
    </row>
    <row r="145" spans="1:28" x14ac:dyDescent="0.35">
      <c r="A145" s="175" t="str">
        <f>'Crisis Indicator Data'!A142</f>
        <v>Drought in Senegal</v>
      </c>
      <c r="B145" s="176" t="str">
        <f>'Crisis Indicator Data'!B142</f>
        <v>Drought</v>
      </c>
      <c r="C145" s="176" t="str">
        <f>'Crisis Indicator Data'!C142</f>
        <v>SEN002</v>
      </c>
      <c r="D145" s="176" t="str">
        <f>'Crisis Indicator Data'!D142</f>
        <v>Senegal</v>
      </c>
      <c r="E145" s="177" t="str">
        <f>'Crisis Indicator Data'!E142</f>
        <v>SEN</v>
      </c>
      <c r="F145" s="168">
        <f>IF('Crisis Indicator Data'!F142="x","x",IF(LOG('Crisis Indicator Data'!F142)&lt;F$4,0,IF(LOG('Crisis Indicator Data'!F142)&gt;F$3,5,ROUND(5-(F$3-LOG('Crisis Indicator Data'!F142))/(F$3-F$4)*5,1))))</f>
        <v>3.8</v>
      </c>
      <c r="G145" s="165">
        <f>IF('Crisis Indicator Data'!F142="x","x",IF(LEN(E145)&gt;3,('Crisis Indicator Data'!F142/VLOOKUP('Impact of the crisis'!$C145,'Regional Crises'!$B$1:$R$66,4,FALSE)),'Crisis Indicator Data'!F142/VLOOKUP('Impact of the crisis'!$E145,'Country Indicator Data'!$B$4:$P$300,15,FALSE)))</f>
        <v>1.0217109021970603</v>
      </c>
      <c r="H145" s="147">
        <f t="shared" si="52"/>
        <v>5</v>
      </c>
      <c r="I145" s="147">
        <f t="shared" si="53"/>
        <v>4.4000000000000004</v>
      </c>
      <c r="J145" s="147">
        <f>IF('Crisis Indicator Data'!G142="x","x",IF(LOG('Crisis Indicator Data'!G142)&lt;J$4,0,IF(LOG('Crisis Indicator Data'!G142)&gt;J$3,5,ROUND(5-(J$3-LOG('Crisis Indicator Data'!G142))/(J$3-J$4)*5,1))))</f>
        <v>4.2</v>
      </c>
      <c r="K145" s="165">
        <f>IF('Crisis Indicator Data'!G142="x","x",IF(LEN(E145)&gt;3,('Crisis Indicator Data'!G142/VLOOKUP('Impact of the crisis'!$C145,'Regional Crises'!$B$1:$R$66,5,FALSE)),'Crisis Indicator Data'!G142/VLOOKUP('Impact of the crisis'!$E145,'Country Indicator Data'!$B$4:$P$300,14,FALSE)))</f>
        <v>1</v>
      </c>
      <c r="L145" s="147">
        <f t="shared" si="54"/>
        <v>5</v>
      </c>
      <c r="M145" s="147">
        <f t="shared" si="55"/>
        <v>4.5999999999999996</v>
      </c>
      <c r="N145" s="147">
        <f t="shared" si="56"/>
        <v>4.5</v>
      </c>
      <c r="O145" s="147">
        <f>IF('Crisis Indicator Data'!H142="x","x",IF('Crisis Indicator Data'!H142=0,0,IF(LOG('Crisis Indicator Data'!H142)&lt;O$4,0,IF(LOG('Crisis Indicator Data'!H142)&gt;O$3,5,ROUND(5-(O$3-LOG('Crisis Indicator Data'!H142))/(O$3-O$4)*5,1)))))</f>
        <v>3.4</v>
      </c>
      <c r="P145" s="165">
        <f>IF('Crisis Indicator Data'!H142="x","x",'Crisis Indicator Data'!H142/'Crisis Indicator Data'!G142)</f>
        <v>0.18827639751552794</v>
      </c>
      <c r="Q145" s="147">
        <f t="shared" si="57"/>
        <v>0.9</v>
      </c>
      <c r="R145" s="147">
        <f t="shared" si="58"/>
        <v>2.15</v>
      </c>
      <c r="S145" s="147">
        <f>IF('Crisis Indicator Data'!I142="x","x",IF('Crisis Indicator Data'!I142=0,0,IF(LOG('Crisis Indicator Data'!I142)&lt;S$4,0,IF(LOG('Crisis Indicator Data'!I142)&gt;S$3,5,ROUND(5-(S$3-LOG('Crisis Indicator Data'!I142))/(S$3-S$4)*5,1)))))</f>
        <v>0.9</v>
      </c>
      <c r="T145" s="165">
        <f>IF('Crisis Indicator Data'!H142="x","x",IF('Crisis Indicator Data'!I142="x","x",'Crisis Indicator Data'!I142/'Crisis Indicator Data'!H142))</f>
        <v>1.1782032400589101E-3</v>
      </c>
      <c r="U145" s="147">
        <f t="shared" si="59"/>
        <v>0</v>
      </c>
      <c r="V145" s="147">
        <f t="shared" si="60"/>
        <v>0.5</v>
      </c>
      <c r="W145" s="147">
        <f>IF('Crisis Indicator Data'!L142="x","x",IF('Crisis Indicator Data'!L142=0,0,IF(LOG('Crisis Indicator Data'!L142)&lt;W$4,0,IF(LOG('Crisis Indicator Data'!L142)&gt;W$3,5,ROUND(5-(W$3-LOG('Crisis Indicator Data'!L142))/(W$3-W$4)*5,1)))))</f>
        <v>1.7</v>
      </c>
      <c r="X145" s="166">
        <f>IF(OR('Crisis Indicator Data'!L142="x",'Crisis Indicator Data'!H142="x"),"x",'Crisis Indicator Data'!L142/'Crisis Indicator Data'!H142)</f>
        <v>4.4182621502209128E-6</v>
      </c>
      <c r="Y145" s="147">
        <f t="shared" si="61"/>
        <v>0.2</v>
      </c>
      <c r="Z145" s="147">
        <f t="shared" si="62"/>
        <v>1</v>
      </c>
      <c r="AA145" s="147">
        <f t="shared" si="63"/>
        <v>0.8</v>
      </c>
      <c r="AB145" s="167">
        <f t="shared" si="64"/>
        <v>1.5</v>
      </c>
    </row>
    <row r="146" spans="1:28" x14ac:dyDescent="0.35">
      <c r="A146" s="175" t="str">
        <f>'Crisis Indicator Data'!A143</f>
        <v>Complex crisis in El Salvador</v>
      </c>
      <c r="B146" s="176" t="str">
        <f>'Crisis Indicator Data'!B143</f>
        <v>Displacement,Violence,Floods,Drought</v>
      </c>
      <c r="C146" s="176" t="str">
        <f>'Crisis Indicator Data'!C143</f>
        <v>SLV001</v>
      </c>
      <c r="D146" s="176" t="str">
        <f>'Crisis Indicator Data'!D143</f>
        <v>El Salvador</v>
      </c>
      <c r="E146" s="177" t="str">
        <f>'Crisis Indicator Data'!E143</f>
        <v>SLV</v>
      </c>
      <c r="F146" s="168">
        <f>IF('Crisis Indicator Data'!F143="x","x",IF(LOG('Crisis Indicator Data'!F143)&lt;F$4,0,IF(LOG('Crisis Indicator Data'!F143)&gt;F$3,5,ROUND(5-(F$3-LOG('Crisis Indicator Data'!F143))/(F$3-F$4)*5,1))))</f>
        <v>2.2000000000000002</v>
      </c>
      <c r="G146" s="165">
        <f>IF('Crisis Indicator Data'!F143="x","x",IF(LEN(E146)&gt;3,('Crisis Indicator Data'!F143/VLOOKUP('Impact of the crisis'!$C146,'Regional Crises'!$B$1:$R$66,4,FALSE)),'Crisis Indicator Data'!F143/VLOOKUP('Impact of the crisis'!$E146,'Country Indicator Data'!$B$4:$P$300,15,FALSE)))</f>
        <v>1</v>
      </c>
      <c r="H146" s="147">
        <f t="shared" si="52"/>
        <v>5</v>
      </c>
      <c r="I146" s="147">
        <f t="shared" si="53"/>
        <v>3.6</v>
      </c>
      <c r="J146" s="147">
        <f>IF('Crisis Indicator Data'!G143="x","x",IF(LOG('Crisis Indicator Data'!G143)&lt;J$4,0,IF(LOG('Crisis Indicator Data'!G143)&gt;J$3,5,ROUND(5-(J$3-LOG('Crisis Indicator Data'!G143))/(J$3-J$4)*5,1))))</f>
        <v>2.7</v>
      </c>
      <c r="K146" s="165">
        <f>IF('Crisis Indicator Data'!G143="x","x",IF(LEN(E146)&gt;3,('Crisis Indicator Data'!G143/VLOOKUP('Impact of the crisis'!$C146,'Regional Crises'!$B$1:$R$66,5,FALSE)),'Crisis Indicator Data'!G143/VLOOKUP('Impact of the crisis'!$E146,'Country Indicator Data'!$B$4:$P$300,14,FALSE)))</f>
        <v>1</v>
      </c>
      <c r="L146" s="147">
        <f t="shared" si="54"/>
        <v>5</v>
      </c>
      <c r="M146" s="147">
        <f t="shared" si="55"/>
        <v>3.85</v>
      </c>
      <c r="N146" s="147">
        <f t="shared" si="56"/>
        <v>3.7</v>
      </c>
      <c r="O146" s="147">
        <f>IF('Crisis Indicator Data'!H143="x","x",IF('Crisis Indicator Data'!H143=0,0,IF(LOG('Crisis Indicator Data'!H143)&lt;O$4,0,IF(LOG('Crisis Indicator Data'!H143)&gt;O$3,5,ROUND(5-(O$3-LOG('Crisis Indicator Data'!H143))/(O$3-O$4)*5,1)))))</f>
        <v>3.5</v>
      </c>
      <c r="P146" s="165">
        <f>IF('Crisis Indicator Data'!H143="x","x",'Crisis Indicator Data'!H143/'Crisis Indicator Data'!G143)</f>
        <v>0.64730158730158727</v>
      </c>
      <c r="Q146" s="147">
        <f t="shared" si="57"/>
        <v>3.2</v>
      </c>
      <c r="R146" s="147">
        <f t="shared" si="58"/>
        <v>3.35</v>
      </c>
      <c r="S146" s="147">
        <f>IF('Crisis Indicator Data'!I143="x","x",IF('Crisis Indicator Data'!I143=0,0,IF(LOG('Crisis Indicator Data'!I143)&lt;S$4,0,IF(LOG('Crisis Indicator Data'!I143)&gt;S$3,5,ROUND(5-(S$3-LOG('Crisis Indicator Data'!I143))/(S$3-S$4)*5,1)))))</f>
        <v>2.4</v>
      </c>
      <c r="T146" s="165">
        <f>IF('Crisis Indicator Data'!H143="x","x",IF('Crisis Indicator Data'!I143="x","x",'Crisis Indicator Data'!I143/'Crisis Indicator Data'!H143))</f>
        <v>1.2015693967631191E-2</v>
      </c>
      <c r="U146" s="147">
        <f t="shared" si="59"/>
        <v>0.4</v>
      </c>
      <c r="V146" s="147">
        <f t="shared" si="60"/>
        <v>1.4</v>
      </c>
      <c r="W146" s="147">
        <f>IF('Crisis Indicator Data'!L143="x","x",IF('Crisis Indicator Data'!L143=0,0,IF(LOG('Crisis Indicator Data'!L143)&lt;W$4,0,IF(LOG('Crisis Indicator Data'!L143)&gt;W$3,5,ROUND(5-(W$3-LOG('Crisis Indicator Data'!L143))/(W$3-W$4)*5,1)))))</f>
        <v>1.4</v>
      </c>
      <c r="X146" s="166">
        <f>IF(OR('Crisis Indicator Data'!L143="x",'Crisis Indicator Data'!H143="x"),"x",'Crisis Indicator Data'!L143/'Crisis Indicator Data'!H143)</f>
        <v>2.4521824423737127E-6</v>
      </c>
      <c r="Y146" s="147">
        <f t="shared" si="61"/>
        <v>0.1</v>
      </c>
      <c r="Z146" s="147">
        <f t="shared" si="62"/>
        <v>0.8</v>
      </c>
      <c r="AA146" s="147">
        <f t="shared" si="63"/>
        <v>1.1000000000000001</v>
      </c>
      <c r="AB146" s="167">
        <f t="shared" si="64"/>
        <v>2.4</v>
      </c>
    </row>
    <row r="147" spans="1:28" x14ac:dyDescent="0.35">
      <c r="A147" s="175" t="str">
        <f>'Crisis Indicator Data'!A144</f>
        <v>Complex crisis in Somalia</v>
      </c>
      <c r="B147" s="176" t="str">
        <f>'Crisis Indicator Data'!B144</f>
        <v>Conflict,Displacement,Floods,Drought</v>
      </c>
      <c r="C147" s="176" t="str">
        <f>'Crisis Indicator Data'!C144</f>
        <v>SOM001</v>
      </c>
      <c r="D147" s="176" t="str">
        <f>'Crisis Indicator Data'!D144</f>
        <v>Somalia</v>
      </c>
      <c r="E147" s="177" t="str">
        <f>'Crisis Indicator Data'!E144</f>
        <v>SOM</v>
      </c>
      <c r="F147" s="168">
        <f>IF('Crisis Indicator Data'!F144="x","x",IF(LOG('Crisis Indicator Data'!F144)&lt;F$4,0,IF(LOG('Crisis Indicator Data'!F144)&gt;F$3,5,ROUND(5-(F$3-LOG('Crisis Indicator Data'!F144))/(F$3-F$4)*5,1))))</f>
        <v>4.7</v>
      </c>
      <c r="G147" s="165">
        <f>IF('Crisis Indicator Data'!F144="x","x",IF(LEN(E147)&gt;3,('Crisis Indicator Data'!F144/VLOOKUP('Impact of the crisis'!$C147,'Regional Crises'!$B$1:$R$66,4,FALSE)),'Crisis Indicator Data'!F144/VLOOKUP('Impact of the crisis'!$E147,'Country Indicator Data'!$B$4:$P$300,15,FALSE)))</f>
        <v>1</v>
      </c>
      <c r="H147" s="147">
        <f t="shared" si="52"/>
        <v>5</v>
      </c>
      <c r="I147" s="147">
        <f t="shared" si="53"/>
        <v>4.8499999999999996</v>
      </c>
      <c r="J147" s="147">
        <f>IF('Crisis Indicator Data'!G144="x","x",IF(LOG('Crisis Indicator Data'!G144)&lt;J$4,0,IF(LOG('Crisis Indicator Data'!G144)&gt;J$3,5,ROUND(5-(J$3-LOG('Crisis Indicator Data'!G144))/(J$3-J$4)*5,1))))</f>
        <v>4.2</v>
      </c>
      <c r="K147" s="165">
        <f>IF('Crisis Indicator Data'!G144="x","x",IF(LEN(E147)&gt;3,('Crisis Indicator Data'!G144/VLOOKUP('Impact of the crisis'!$C147,'Regional Crises'!$B$1:$R$66,5,FALSE)),'Crisis Indicator Data'!G144/VLOOKUP('Impact of the crisis'!$E147,'Country Indicator Data'!$B$4:$P$300,14,FALSE)))</f>
        <v>1</v>
      </c>
      <c r="L147" s="147">
        <f t="shared" si="54"/>
        <v>5</v>
      </c>
      <c r="M147" s="147">
        <f t="shared" si="55"/>
        <v>4.5999999999999996</v>
      </c>
      <c r="N147" s="147">
        <f t="shared" si="56"/>
        <v>4.7</v>
      </c>
      <c r="O147" s="147">
        <f>IF('Crisis Indicator Data'!H144="x","x",IF('Crisis Indicator Data'!H144=0,0,IF(LOG('Crisis Indicator Data'!H144)&lt;O$4,0,IF(LOG('Crisis Indicator Data'!H144)&gt;O$3,5,ROUND(5-(O$3-LOG('Crisis Indicator Data'!H144))/(O$3-O$4)*5,1)))))</f>
        <v>4.5999999999999996</v>
      </c>
      <c r="P147" s="165">
        <f>IF('Crisis Indicator Data'!H144="x","x",'Crisis Indicator Data'!H144/'Crisis Indicator Data'!G144)</f>
        <v>1</v>
      </c>
      <c r="Q147" s="147">
        <f t="shared" si="57"/>
        <v>5</v>
      </c>
      <c r="R147" s="147">
        <f t="shared" si="58"/>
        <v>4.8</v>
      </c>
      <c r="S147" s="147">
        <f>IF('Crisis Indicator Data'!I144="x","x",IF('Crisis Indicator Data'!I144=0,0,IF(LOG('Crisis Indicator Data'!I144)&lt;S$4,0,IF(LOG('Crisis Indicator Data'!I144)&gt;S$3,5,ROUND(5-(S$3-LOG('Crisis Indicator Data'!I144))/(S$3-S$4)*5,1)))))</f>
        <v>5</v>
      </c>
      <c r="T147" s="165">
        <f>IF('Crisis Indicator Data'!H144="x","x",IF('Crisis Indicator Data'!I144="x","x",'Crisis Indicator Data'!I144/'Crisis Indicator Data'!H144))</f>
        <v>0.4344385026737968</v>
      </c>
      <c r="U147" s="147">
        <f t="shared" si="59"/>
        <v>5</v>
      </c>
      <c r="V147" s="147">
        <f t="shared" si="60"/>
        <v>5</v>
      </c>
      <c r="W147" s="147">
        <f>IF('Crisis Indicator Data'!L144="x","x",IF('Crisis Indicator Data'!L144=0,0,IF(LOG('Crisis Indicator Data'!L144)&lt;W$4,0,IF(LOG('Crisis Indicator Data'!L144)&gt;W$3,5,ROUND(5-(W$3-LOG('Crisis Indicator Data'!L144))/(W$3-W$4)*5,1)))))</f>
        <v>4.9000000000000004</v>
      </c>
      <c r="X147" s="166">
        <f>IF(OR('Crisis Indicator Data'!L144="x",'Crisis Indicator Data'!H144="x"),"x",'Crisis Indicator Data'!L144/'Crisis Indicator Data'!H144)</f>
        <v>1.3336898395721925E-4</v>
      </c>
      <c r="Y147" s="147">
        <f t="shared" si="61"/>
        <v>5</v>
      </c>
      <c r="Z147" s="147">
        <f t="shared" si="62"/>
        <v>5</v>
      </c>
      <c r="AA147" s="147">
        <f t="shared" si="63"/>
        <v>5</v>
      </c>
      <c r="AB147" s="167">
        <f t="shared" si="64"/>
        <v>4.9000000000000004</v>
      </c>
    </row>
    <row r="148" spans="1:28" x14ac:dyDescent="0.35">
      <c r="A148" s="175" t="str">
        <f>'Crisis Indicator Data'!A145</f>
        <v>Mixed Migration Flows in Somalia</v>
      </c>
      <c r="B148" s="176" t="str">
        <f>'Crisis Indicator Data'!B145</f>
        <v>Displacement</v>
      </c>
      <c r="C148" s="176" t="str">
        <f>'Crisis Indicator Data'!C145</f>
        <v>SOM002</v>
      </c>
      <c r="D148" s="176" t="str">
        <f>'Crisis Indicator Data'!D145</f>
        <v>Somalia</v>
      </c>
      <c r="E148" s="177" t="str">
        <f>'Crisis Indicator Data'!E145</f>
        <v>SOM</v>
      </c>
      <c r="F148" s="168">
        <f>IF('Crisis Indicator Data'!F145="x","x",IF(LOG('Crisis Indicator Data'!F145)&lt;F$4,0,IF(LOG('Crisis Indicator Data'!F145)&gt;F$3,5,ROUND(5-(F$3-LOG('Crisis Indicator Data'!F145))/(F$3-F$4)*5,1))))</f>
        <v>3.3</v>
      </c>
      <c r="G148" s="165">
        <f>IF('Crisis Indicator Data'!F145="x","x",IF(LEN(E148)&gt;3,('Crisis Indicator Data'!F145/VLOOKUP('Impact of the crisis'!$C148,'Regional Crises'!$B$1:$R$66,4,FALSE)),'Crisis Indicator Data'!F145/VLOOKUP('Impact of the crisis'!$E148,'Country Indicator Data'!$B$4:$P$300,15,FALSE)))</f>
        <v>0.157688016067842</v>
      </c>
      <c r="H148" s="147">
        <f t="shared" si="52"/>
        <v>0.7</v>
      </c>
      <c r="I148" s="147">
        <f t="shared" si="53"/>
        <v>2</v>
      </c>
      <c r="J148" s="147">
        <f>IF('Crisis Indicator Data'!G145="x","x",IF(LOG('Crisis Indicator Data'!G145)&lt;J$4,0,IF(LOG('Crisis Indicator Data'!G145)&gt;J$3,5,ROUND(5-(J$3-LOG('Crisis Indicator Data'!G145))/(J$3-J$4)*5,1))))</f>
        <v>1.4</v>
      </c>
      <c r="K148" s="165">
        <f>IF('Crisis Indicator Data'!G145="x","x",IF(LEN(E148)&gt;3,('Crisis Indicator Data'!G145/VLOOKUP('Impact of the crisis'!$C148,'Regional Crises'!$B$1:$R$66,5,FALSE)),'Crisis Indicator Data'!G145/VLOOKUP('Impact of the crisis'!$E148,'Country Indicator Data'!$B$4:$P$300,14,FALSE)))</f>
        <v>0.14406417112299466</v>
      </c>
      <c r="L148" s="147">
        <f t="shared" si="54"/>
        <v>0.7</v>
      </c>
      <c r="M148" s="147">
        <f t="shared" si="55"/>
        <v>1.0499999999999998</v>
      </c>
      <c r="N148" s="147">
        <f t="shared" si="56"/>
        <v>1.5</v>
      </c>
      <c r="O148" s="147">
        <f>IF('Crisis Indicator Data'!H145="x","x",IF('Crisis Indicator Data'!H145=0,0,IF(LOG('Crisis Indicator Data'!H145)&lt;O$4,0,IF(LOG('Crisis Indicator Data'!H145)&gt;O$3,5,ROUND(5-(O$3-LOG('Crisis Indicator Data'!H145))/(O$3-O$4)*5,1)))))</f>
        <v>0.2</v>
      </c>
      <c r="P148" s="165">
        <f>IF('Crisis Indicator Data'!H145="x","x",'Crisis Indicator Data'!H145/'Crisis Indicator Data'!G145)</f>
        <v>1.4847809948032665E-2</v>
      </c>
      <c r="Q148" s="147">
        <f t="shared" si="57"/>
        <v>0</v>
      </c>
      <c r="R148" s="147">
        <f t="shared" si="58"/>
        <v>0.1</v>
      </c>
      <c r="S148" s="147">
        <f>IF('Crisis Indicator Data'!I145="x","x",IF('Crisis Indicator Data'!I145=0,0,IF(LOG('Crisis Indicator Data'!I145)&lt;S$4,0,IF(LOG('Crisis Indicator Data'!I145)&gt;S$3,5,ROUND(5-(S$3-LOG('Crisis Indicator Data'!I145))/(S$3-S$4)*5,1)))))</f>
        <v>2.2999999999999998</v>
      </c>
      <c r="T148" s="165">
        <f>IF('Crisis Indicator Data'!H145="x","x",IF('Crisis Indicator Data'!I145="x","x",'Crisis Indicator Data'!I145/'Crisis Indicator Data'!H145))</f>
        <v>1</v>
      </c>
      <c r="U148" s="147">
        <f t="shared" si="59"/>
        <v>5</v>
      </c>
      <c r="V148" s="147">
        <f t="shared" si="60"/>
        <v>3.7</v>
      </c>
      <c r="W148" s="147" t="str">
        <f>IF('Crisis Indicator Data'!L145="x","x",IF('Crisis Indicator Data'!L145=0,0,IF(LOG('Crisis Indicator Data'!L145)&lt;W$4,0,IF(LOG('Crisis Indicator Data'!L145)&gt;W$3,5,ROUND(5-(W$3-LOG('Crisis Indicator Data'!L145))/(W$3-W$4)*5,1)))))</f>
        <v>x</v>
      </c>
      <c r="X148" s="166" t="str">
        <f>IF(OR('Crisis Indicator Data'!L145="x",'Crisis Indicator Data'!H145="x"),"x",'Crisis Indicator Data'!L145/'Crisis Indicator Data'!H145)</f>
        <v>x</v>
      </c>
      <c r="Y148" s="147" t="str">
        <f t="shared" si="61"/>
        <v>x</v>
      </c>
      <c r="Z148" s="147" t="str">
        <f t="shared" si="62"/>
        <v>x</v>
      </c>
      <c r="AA148" s="147">
        <f t="shared" si="63"/>
        <v>3.7</v>
      </c>
      <c r="AB148" s="167">
        <f t="shared" si="64"/>
        <v>2.2999999999999998</v>
      </c>
    </row>
    <row r="149" spans="1:28" x14ac:dyDescent="0.35">
      <c r="A149" s="175" t="str">
        <f>'Crisis Indicator Data'!A146</f>
        <v>Complex crisis in South Sudan</v>
      </c>
      <c r="B149" s="176" t="str">
        <f>'Crisis Indicator Data'!B146</f>
        <v>Conflict,Floods,Displacement</v>
      </c>
      <c r="C149" s="176" t="str">
        <f>'Crisis Indicator Data'!C146</f>
        <v>SSD001</v>
      </c>
      <c r="D149" s="176" t="str">
        <f>'Crisis Indicator Data'!D146</f>
        <v>South Sudan</v>
      </c>
      <c r="E149" s="177" t="str">
        <f>'Crisis Indicator Data'!E146</f>
        <v>SSD</v>
      </c>
      <c r="F149" s="168">
        <f>IF('Crisis Indicator Data'!F146="x","x",IF(LOG('Crisis Indicator Data'!F146)&lt;F$4,0,IF(LOG('Crisis Indicator Data'!F146)&gt;F$3,5,ROUND(5-(F$3-LOG('Crisis Indicator Data'!F146))/(F$3-F$4)*5,1))))</f>
        <v>4.7</v>
      </c>
      <c r="G149" s="165">
        <f>IF('Crisis Indicator Data'!F146="x","x",IF(LEN(E149)&gt;3,('Crisis Indicator Data'!F146/VLOOKUP('Impact of the crisis'!$C149,'Regional Crises'!$B$1:$R$66,4,FALSE)),'Crisis Indicator Data'!F146/VLOOKUP('Impact of the crisis'!$E149,'Country Indicator Data'!$B$4:$P$300,15,FALSE)))</f>
        <v>1.0196208440808316</v>
      </c>
      <c r="H149" s="147">
        <f t="shared" si="52"/>
        <v>5</v>
      </c>
      <c r="I149" s="147">
        <f t="shared" si="53"/>
        <v>4.8499999999999996</v>
      </c>
      <c r="J149" s="147">
        <f>IF('Crisis Indicator Data'!G146="x","x",IF(LOG('Crisis Indicator Data'!G146)&lt;J$4,0,IF(LOG('Crisis Indicator Data'!G146)&gt;J$3,5,ROUND(5-(J$3-LOG('Crisis Indicator Data'!G146))/(J$3-J$4)*5,1))))</f>
        <v>3.6</v>
      </c>
      <c r="K149" s="165">
        <f>IF('Crisis Indicator Data'!G146="x","x",IF(LEN(E149)&gt;3,('Crisis Indicator Data'!G146/VLOOKUP('Impact of the crisis'!$C149,'Regional Crises'!$B$1:$R$66,5,FALSE)),'Crisis Indicator Data'!G146/VLOOKUP('Impact of the crisis'!$E149,'Country Indicator Data'!$B$4:$P$300,14,FALSE)))</f>
        <v>1</v>
      </c>
      <c r="L149" s="147">
        <f t="shared" si="54"/>
        <v>5</v>
      </c>
      <c r="M149" s="147">
        <f t="shared" si="55"/>
        <v>4.3</v>
      </c>
      <c r="N149" s="147">
        <f t="shared" si="56"/>
        <v>4.5999999999999996</v>
      </c>
      <c r="O149" s="147">
        <f>IF('Crisis Indicator Data'!H146="x","x",IF('Crisis Indicator Data'!H146=0,0,IF(LOG('Crisis Indicator Data'!H146)&lt;O$4,0,IF(LOG('Crisis Indicator Data'!H146)&gt;O$3,5,ROUND(5-(O$3-LOG('Crisis Indicator Data'!H146))/(O$3-O$4)*5,1)))))</f>
        <v>4.3</v>
      </c>
      <c r="P149" s="165">
        <f>IF('Crisis Indicator Data'!H146="x","x",'Crisis Indicator Data'!H146/'Crisis Indicator Data'!G146)</f>
        <v>1</v>
      </c>
      <c r="Q149" s="147">
        <f t="shared" si="57"/>
        <v>5</v>
      </c>
      <c r="R149" s="147">
        <f t="shared" si="58"/>
        <v>4.6500000000000004</v>
      </c>
      <c r="S149" s="147">
        <f>IF('Crisis Indicator Data'!I146="x","x",IF('Crisis Indicator Data'!I146=0,0,IF(LOG('Crisis Indicator Data'!I146)&lt;S$4,0,IF(LOG('Crisis Indicator Data'!I146)&gt;S$3,5,ROUND(5-(S$3-LOG('Crisis Indicator Data'!I146))/(S$3-S$4)*5,1)))))</f>
        <v>5</v>
      </c>
      <c r="T149" s="165">
        <f>IF('Crisis Indicator Data'!H146="x","x",IF('Crisis Indicator Data'!I146="x","x",'Crisis Indicator Data'!I146/'Crisis Indicator Data'!H146))</f>
        <v>0.57379032258064511</v>
      </c>
      <c r="U149" s="147">
        <f t="shared" si="59"/>
        <v>5</v>
      </c>
      <c r="V149" s="147">
        <f t="shared" si="60"/>
        <v>5</v>
      </c>
      <c r="W149" s="147">
        <f>IF('Crisis Indicator Data'!L146="x","x",IF('Crisis Indicator Data'!L146=0,0,IF(LOG('Crisis Indicator Data'!L146)&lt;W$4,0,IF(LOG('Crisis Indicator Data'!L146)&gt;W$3,5,ROUND(5-(W$3-LOG('Crisis Indicator Data'!L146))/(W$3-W$4)*5,1)))))</f>
        <v>3.9</v>
      </c>
      <c r="X149" s="166">
        <f>IF(OR('Crisis Indicator Data'!L146="x",'Crisis Indicator Data'!H146="x"),"x",'Crisis Indicator Data'!L146/'Crisis Indicator Data'!H146)</f>
        <v>4.6048387096774194E-5</v>
      </c>
      <c r="Y149" s="147">
        <f t="shared" si="61"/>
        <v>2.2999999999999998</v>
      </c>
      <c r="Z149" s="147">
        <f t="shared" si="62"/>
        <v>3.1</v>
      </c>
      <c r="AA149" s="147">
        <f t="shared" si="63"/>
        <v>4.3</v>
      </c>
      <c r="AB149" s="167">
        <f t="shared" si="64"/>
        <v>4.5</v>
      </c>
    </row>
    <row r="150" spans="1:28" x14ac:dyDescent="0.35">
      <c r="A150" s="175" t="str">
        <f>'Crisis Indicator Data'!A147</f>
        <v>Displacement from Russia-Ukraine conflict in Slovakia</v>
      </c>
      <c r="B150" s="176" t="str">
        <f>'Crisis Indicator Data'!B147</f>
        <v>Displacement,Conflict</v>
      </c>
      <c r="C150" s="176" t="str">
        <f>'Crisis Indicator Data'!C147</f>
        <v>SVK002</v>
      </c>
      <c r="D150" s="176" t="str">
        <f>'Crisis Indicator Data'!D147</f>
        <v>Slovakia</v>
      </c>
      <c r="E150" s="177" t="str">
        <f>'Crisis Indicator Data'!E147</f>
        <v>SVK</v>
      </c>
      <c r="F150" s="168">
        <f>IF('Crisis Indicator Data'!F147="x","x",IF(LOG('Crisis Indicator Data'!F147)&lt;F$4,0,IF(LOG('Crisis Indicator Data'!F147)&gt;F$3,5,ROUND(5-(F$3-LOG('Crisis Indicator Data'!F147))/(F$3-F$4)*5,1))))</f>
        <v>2.8</v>
      </c>
      <c r="G150" s="165">
        <f>IF('Crisis Indicator Data'!F147="x","x",IF(LEN(E150)&gt;3,('Crisis Indicator Data'!F147/VLOOKUP('Impact of the crisis'!$C150,'Regional Crises'!$B$1:$R$66,4,FALSE)),'Crisis Indicator Data'!F147/VLOOKUP('Impact of the crisis'!$E150,'Country Indicator Data'!$B$4:$P$300,15,FALSE)))</f>
        <v>1</v>
      </c>
      <c r="H150" s="147">
        <f t="shared" si="52"/>
        <v>5</v>
      </c>
      <c r="I150" s="147">
        <f t="shared" si="53"/>
        <v>3.9</v>
      </c>
      <c r="J150" s="147">
        <f>IF('Crisis Indicator Data'!G147="x","x",IF(LOG('Crisis Indicator Data'!G147)&lt;J$4,0,IF(LOG('Crisis Indicator Data'!G147)&gt;J$3,5,ROUND(5-(J$3-LOG('Crisis Indicator Data'!G147))/(J$3-J$4)*5,1))))</f>
        <v>2.5</v>
      </c>
      <c r="K150" s="165">
        <f>IF('Crisis Indicator Data'!G147="x","x",IF(LEN(E150)&gt;3,('Crisis Indicator Data'!G147/VLOOKUP('Impact of the crisis'!$C150,'Regional Crises'!$B$1:$R$66,5,FALSE)),'Crisis Indicator Data'!G147/VLOOKUP('Impact of the crisis'!$E150,'Country Indicator Data'!$B$4:$P$300,14,FALSE)))</f>
        <v>1</v>
      </c>
      <c r="L150" s="147">
        <f t="shared" si="54"/>
        <v>5</v>
      </c>
      <c r="M150" s="147">
        <f t="shared" si="55"/>
        <v>3.75</v>
      </c>
      <c r="N150" s="147">
        <f t="shared" si="56"/>
        <v>3.8</v>
      </c>
      <c r="O150" s="147">
        <f>IF('Crisis Indicator Data'!H147="x","x",IF('Crisis Indicator Data'!H147=0,0,IF(LOG('Crisis Indicator Data'!H147)&lt;O$4,0,IF(LOG('Crisis Indicator Data'!H147)&gt;O$3,5,ROUND(5-(O$3-LOG('Crisis Indicator Data'!H147))/(O$3-O$4)*5,1)))))</f>
        <v>1</v>
      </c>
      <c r="P150" s="165">
        <f>IF('Crisis Indicator Data'!H147="x","x",'Crisis Indicator Data'!H147/'Crisis Indicator Data'!G147)</f>
        <v>2.2494151520604643E-2</v>
      </c>
      <c r="Q150" s="147">
        <f t="shared" si="57"/>
        <v>0.1</v>
      </c>
      <c r="R150" s="147">
        <f t="shared" si="58"/>
        <v>0.55000000000000004</v>
      </c>
      <c r="S150" s="147">
        <f>IF('Crisis Indicator Data'!I147="x","x",IF('Crisis Indicator Data'!I147=0,0,IF(LOG('Crisis Indicator Data'!I147)&lt;S$4,0,IF(LOG('Crisis Indicator Data'!I147)&gt;S$3,5,ROUND(5-(S$3-LOG('Crisis Indicator Data'!I147))/(S$3-S$4)*5,1)))))</f>
        <v>3</v>
      </c>
      <c r="T150" s="165">
        <f>IF('Crisis Indicator Data'!H147="x","x",IF('Crisis Indicator Data'!I147="x","x",'Crisis Indicator Data'!I147/'Crisis Indicator Data'!H147))</f>
        <v>1</v>
      </c>
      <c r="U150" s="147">
        <f t="shared" si="59"/>
        <v>5</v>
      </c>
      <c r="V150" s="147">
        <f t="shared" si="60"/>
        <v>4</v>
      </c>
      <c r="W150" s="147">
        <f>IF('Crisis Indicator Data'!L147="x","x",IF('Crisis Indicator Data'!L147=0,0,IF(LOG('Crisis Indicator Data'!L147)&lt;W$4,0,IF(LOG('Crisis Indicator Data'!L147)&gt;W$3,5,ROUND(5-(W$3-LOG('Crisis Indicator Data'!L147))/(W$3-W$4)*5,1)))))</f>
        <v>0</v>
      </c>
      <c r="X150" s="166">
        <f>IF(OR('Crisis Indicator Data'!L147="x",'Crisis Indicator Data'!H147="x"),"x",'Crisis Indicator Data'!L147/'Crisis Indicator Data'!H147)</f>
        <v>0</v>
      </c>
      <c r="Y150" s="147">
        <f t="shared" si="61"/>
        <v>0</v>
      </c>
      <c r="Z150" s="147">
        <f t="shared" si="62"/>
        <v>0</v>
      </c>
      <c r="AA150" s="147">
        <f t="shared" si="63"/>
        <v>2.5</v>
      </c>
      <c r="AB150" s="167">
        <f t="shared" si="64"/>
        <v>1.6</v>
      </c>
    </row>
    <row r="151" spans="1:28" x14ac:dyDescent="0.35">
      <c r="A151" s="175" t="str">
        <f>'Crisis Indicator Data'!A148</f>
        <v>Food Security Crisis in Eswatini</v>
      </c>
      <c r="B151" s="176" t="str">
        <f>'Crisis Indicator Data'!B148</f>
        <v>Drought</v>
      </c>
      <c r="C151" s="176" t="str">
        <f>'Crisis Indicator Data'!C148</f>
        <v>SWZ001</v>
      </c>
      <c r="D151" s="176" t="str">
        <f>'Crisis Indicator Data'!D148</f>
        <v>Eswatini</v>
      </c>
      <c r="E151" s="177" t="str">
        <f>'Crisis Indicator Data'!E148</f>
        <v>SWZ</v>
      </c>
      <c r="F151" s="168">
        <f>IF('Crisis Indicator Data'!F148="x","x",IF(LOG('Crisis Indicator Data'!F148)&lt;F$4,0,IF(LOG('Crisis Indicator Data'!F148)&gt;F$3,5,ROUND(5-(F$3-LOG('Crisis Indicator Data'!F148))/(F$3-F$4)*5,1))))</f>
        <v>2.1</v>
      </c>
      <c r="G151" s="165">
        <f>IF('Crisis Indicator Data'!F148="x","x",IF(LEN(E151)&gt;3,('Crisis Indicator Data'!F148/VLOOKUP('Impact of the crisis'!$C151,'Regional Crises'!$B$1:$R$66,4,FALSE)),'Crisis Indicator Data'!F148/VLOOKUP('Impact of the crisis'!$E151,'Country Indicator Data'!$B$4:$P$300,15,FALSE)))</f>
        <v>1</v>
      </c>
      <c r="H151" s="147">
        <f t="shared" si="52"/>
        <v>5</v>
      </c>
      <c r="I151" s="147">
        <f t="shared" si="53"/>
        <v>3.55</v>
      </c>
      <c r="J151" s="147">
        <f>IF('Crisis Indicator Data'!G148="x","x",IF(LOG('Crisis Indicator Data'!G148)&lt;J$4,0,IF(LOG('Crisis Indicator Data'!G148)&gt;J$3,5,ROUND(5-(J$3-LOG('Crisis Indicator Data'!G148))/(J$3-J$4)*5,1))))</f>
        <v>0.3</v>
      </c>
      <c r="K151" s="165">
        <f>IF('Crisis Indicator Data'!G148="x","x",IF(LEN(E151)&gt;3,('Crisis Indicator Data'!G148/VLOOKUP('Impact of the crisis'!$C151,'Regional Crises'!$B$1:$R$66,5,FALSE)),'Crisis Indicator Data'!G148/VLOOKUP('Impact of the crisis'!$E151,'Country Indicator Data'!$B$4:$P$300,14,FALSE)))</f>
        <v>0.98528209321340965</v>
      </c>
      <c r="L151" s="147">
        <f t="shared" si="54"/>
        <v>4.9000000000000004</v>
      </c>
      <c r="M151" s="147">
        <f t="shared" si="55"/>
        <v>2.6</v>
      </c>
      <c r="N151" s="147">
        <f t="shared" si="56"/>
        <v>3.1</v>
      </c>
      <c r="O151" s="147">
        <f>IF('Crisis Indicator Data'!H148="x","x",IF('Crisis Indicator Data'!H148=0,0,IF(LOG('Crisis Indicator Data'!H148)&lt;O$4,0,IF(LOG('Crisis Indicator Data'!H148)&gt;O$3,5,ROUND(5-(O$3-LOG('Crisis Indicator Data'!H148))/(O$3-O$4)*5,1)))))</f>
        <v>2.2000000000000002</v>
      </c>
      <c r="P151" s="165">
        <f>IF('Crisis Indicator Data'!H148="x","x",'Crisis Indicator Data'!H148/'Crisis Indicator Data'!G148)</f>
        <v>0.58589211618257264</v>
      </c>
      <c r="Q151" s="147">
        <f t="shared" si="57"/>
        <v>2.9</v>
      </c>
      <c r="R151" s="147">
        <f t="shared" si="58"/>
        <v>2.5499999999999998</v>
      </c>
      <c r="S151" s="147" t="str">
        <f>IF('Crisis Indicator Data'!I148="x","x",IF('Crisis Indicator Data'!I148=0,0,IF(LOG('Crisis Indicator Data'!I148)&lt;S$4,0,IF(LOG('Crisis Indicator Data'!I148)&gt;S$3,5,ROUND(5-(S$3-LOG('Crisis Indicator Data'!I148))/(S$3-S$4)*5,1)))))</f>
        <v>x</v>
      </c>
      <c r="T151" s="165" t="str">
        <f>IF('Crisis Indicator Data'!H148="x","x",IF('Crisis Indicator Data'!I148="x","x",'Crisis Indicator Data'!I148/'Crisis Indicator Data'!H148))</f>
        <v>x</v>
      </c>
      <c r="U151" s="147" t="str">
        <f t="shared" si="59"/>
        <v>x</v>
      </c>
      <c r="V151" s="147" t="str">
        <f t="shared" si="60"/>
        <v>x</v>
      </c>
      <c r="W151" s="147">
        <f>IF('Crisis Indicator Data'!L148="x","x",IF('Crisis Indicator Data'!L148=0,0,IF(LOG('Crisis Indicator Data'!L148)&lt;W$4,0,IF(LOG('Crisis Indicator Data'!L148)&gt;W$3,5,ROUND(5-(W$3-LOG('Crisis Indicator Data'!L148))/(W$3-W$4)*5,1)))))</f>
        <v>0</v>
      </c>
      <c r="X151" s="166">
        <f>IF(OR('Crisis Indicator Data'!L148="x",'Crisis Indicator Data'!H148="x"),"x",'Crisis Indicator Data'!L148/'Crisis Indicator Data'!H148)</f>
        <v>0</v>
      </c>
      <c r="Y151" s="147">
        <f t="shared" si="61"/>
        <v>0</v>
      </c>
      <c r="Z151" s="147">
        <f t="shared" si="62"/>
        <v>0</v>
      </c>
      <c r="AA151" s="147">
        <f t="shared" si="63"/>
        <v>0</v>
      </c>
      <c r="AB151" s="167">
        <f t="shared" si="64"/>
        <v>1.4</v>
      </c>
    </row>
    <row r="152" spans="1:28" x14ac:dyDescent="0.35">
      <c r="A152" s="175" t="str">
        <f>'Crisis Indicator Data'!A149</f>
        <v>Syrian conflict</v>
      </c>
      <c r="B152" s="176" t="str">
        <f>'Crisis Indicator Data'!B149</f>
        <v>Conflict,Displacement,Violence</v>
      </c>
      <c r="C152" s="176" t="str">
        <f>'Crisis Indicator Data'!C149</f>
        <v>SYR001</v>
      </c>
      <c r="D152" s="176" t="str">
        <f>'Crisis Indicator Data'!D149</f>
        <v>Syria</v>
      </c>
      <c r="E152" s="177" t="str">
        <f>'Crisis Indicator Data'!E149</f>
        <v>SYR</v>
      </c>
      <c r="F152" s="168">
        <f>IF('Crisis Indicator Data'!F149="x","x",IF(LOG('Crisis Indicator Data'!F149)&lt;F$4,0,IF(LOG('Crisis Indicator Data'!F149)&gt;F$3,5,ROUND(5-(F$3-LOG('Crisis Indicator Data'!F149))/(F$3-F$4)*5,1))))</f>
        <v>3.8</v>
      </c>
      <c r="G152" s="165">
        <f>IF('Crisis Indicator Data'!F149="x","x",IF(LEN(E152)&gt;3,('Crisis Indicator Data'!F149/VLOOKUP('Impact of the crisis'!$C152,'Regional Crises'!$B$1:$R$66,4,FALSE)),'Crisis Indicator Data'!F149/VLOOKUP('Impact of the crisis'!$E152,'Country Indicator Data'!$B$4:$P$300,15,FALSE)))</f>
        <v>1.008440886565376</v>
      </c>
      <c r="H152" s="147">
        <f t="shared" si="52"/>
        <v>5</v>
      </c>
      <c r="I152" s="147">
        <f t="shared" si="53"/>
        <v>4.4000000000000004</v>
      </c>
      <c r="J152" s="147">
        <f>IF('Crisis Indicator Data'!G149="x","x",IF(LOG('Crisis Indicator Data'!G149)&lt;J$4,0,IF(LOG('Crisis Indicator Data'!G149)&gt;J$3,5,ROUND(5-(J$3-LOG('Crisis Indicator Data'!G149))/(J$3-J$4)*5,1))))</f>
        <v>4.5999999999999996</v>
      </c>
      <c r="K152" s="165">
        <f>IF('Crisis Indicator Data'!G149="x","x",IF(LEN(E152)&gt;3,('Crisis Indicator Data'!G149/VLOOKUP('Impact of the crisis'!$C152,'Regional Crises'!$B$1:$R$66,5,FALSE)),'Crisis Indicator Data'!G149/VLOOKUP('Impact of the crisis'!$E152,'Country Indicator Data'!$B$4:$P$300,14,FALSE)))</f>
        <v>1</v>
      </c>
      <c r="L152" s="147">
        <f t="shared" si="54"/>
        <v>5</v>
      </c>
      <c r="M152" s="147">
        <f t="shared" si="55"/>
        <v>4.8</v>
      </c>
      <c r="N152" s="147">
        <f t="shared" si="56"/>
        <v>4.5999999999999996</v>
      </c>
      <c r="O152" s="147">
        <f>IF('Crisis Indicator Data'!H149="x","x",IF('Crisis Indicator Data'!H149=0,0,IF(LOG('Crisis Indicator Data'!H149)&lt;O$4,0,IF(LOG('Crisis Indicator Data'!H149)&gt;O$3,5,ROUND(5-(O$3-LOG('Crisis Indicator Data'!H149))/(O$3-O$4)*5,1)))))</f>
        <v>4.8</v>
      </c>
      <c r="P152" s="165">
        <f>IF('Crisis Indicator Data'!H149="x","x",'Crisis Indicator Data'!H149/'Crisis Indicator Data'!G149)</f>
        <v>1</v>
      </c>
      <c r="Q152" s="147">
        <f t="shared" si="57"/>
        <v>5</v>
      </c>
      <c r="R152" s="147">
        <f t="shared" si="58"/>
        <v>4.9000000000000004</v>
      </c>
      <c r="S152" s="147">
        <f>IF('Crisis Indicator Data'!I149="x","x",IF('Crisis Indicator Data'!I149=0,0,IF(LOG('Crisis Indicator Data'!I149)&lt;S$4,0,IF(LOG('Crisis Indicator Data'!I149)&gt;S$3,5,ROUND(5-(S$3-LOG('Crisis Indicator Data'!I149))/(S$3-S$4)*5,1)))))</f>
        <v>5</v>
      </c>
      <c r="T152" s="165">
        <f>IF('Crisis Indicator Data'!H149="x","x",IF('Crisis Indicator Data'!I149="x","x",'Crisis Indicator Data'!I149/'Crisis Indicator Data'!H149))</f>
        <v>0.65208866155157719</v>
      </c>
      <c r="U152" s="147">
        <f t="shared" si="59"/>
        <v>5</v>
      </c>
      <c r="V152" s="147">
        <f t="shared" si="60"/>
        <v>5</v>
      </c>
      <c r="W152" s="147">
        <f>IF('Crisis Indicator Data'!L149="x","x",IF('Crisis Indicator Data'!L149=0,0,IF(LOG('Crisis Indicator Data'!L149)&lt;W$4,0,IF(LOG('Crisis Indicator Data'!L149)&gt;W$3,5,ROUND(5-(W$3-LOG('Crisis Indicator Data'!L149))/(W$3-W$4)*5,1)))))</f>
        <v>5</v>
      </c>
      <c r="X152" s="166">
        <f>IF(OR('Crisis Indicator Data'!L149="x",'Crisis Indicator Data'!H149="x"),"x",'Crisis Indicator Data'!L149/'Crisis Indicator Data'!H149)</f>
        <v>1.2523444160272805E-4</v>
      </c>
      <c r="Y152" s="147">
        <f t="shared" si="61"/>
        <v>5</v>
      </c>
      <c r="Z152" s="147">
        <f t="shared" si="62"/>
        <v>5</v>
      </c>
      <c r="AA152" s="147">
        <f t="shared" si="63"/>
        <v>5</v>
      </c>
      <c r="AB152" s="167">
        <f t="shared" si="64"/>
        <v>5</v>
      </c>
    </row>
    <row r="153" spans="1:28" x14ac:dyDescent="0.35">
      <c r="A153" s="175" t="str">
        <f>'Crisis Indicator Data'!A150</f>
        <v>Türkiye / Syria earthquake in Syria</v>
      </c>
      <c r="B153" s="176" t="str">
        <f>'Crisis Indicator Data'!B150</f>
        <v>Earthquake</v>
      </c>
      <c r="C153" s="176" t="str">
        <f>'Crisis Indicator Data'!C150</f>
        <v>SYR002</v>
      </c>
      <c r="D153" s="176" t="str">
        <f>'Crisis Indicator Data'!D150</f>
        <v>Syria</v>
      </c>
      <c r="E153" s="177" t="str">
        <f>'Crisis Indicator Data'!E150</f>
        <v>SYR</v>
      </c>
      <c r="F153" s="168">
        <f>IF('Crisis Indicator Data'!F150="x","x",IF(LOG('Crisis Indicator Data'!F150)&lt;F$4,0,IF(LOG('Crisis Indicator Data'!F150)&gt;F$3,5,ROUND(5-(F$3-LOG('Crisis Indicator Data'!F150))/(F$3-F$4)*5,1))))</f>
        <v>2.9</v>
      </c>
      <c r="G153" s="165">
        <f>IF('Crisis Indicator Data'!F150="x","x",IF(LEN(E153)&gt;3,('Crisis Indicator Data'!F150/VLOOKUP('Impact of the crisis'!$C153,'Regional Crises'!$B$1:$R$66,4,FALSE)),'Crisis Indicator Data'!F150/VLOOKUP('Impact of the crisis'!$E153,'Country Indicator Data'!$B$4:$P$300,15,FALSE)))</f>
        <v>0.31195883025649401</v>
      </c>
      <c r="H153" s="147">
        <f t="shared" si="52"/>
        <v>1.5</v>
      </c>
      <c r="I153" s="147">
        <f t="shared" si="53"/>
        <v>2.2000000000000002</v>
      </c>
      <c r="J153" s="147">
        <f>IF('Crisis Indicator Data'!G150="x","x",IF(LOG('Crisis Indicator Data'!G150)&lt;J$4,0,IF(LOG('Crisis Indicator Data'!G150)&gt;J$3,5,ROUND(5-(J$3-LOG('Crisis Indicator Data'!G150))/(J$3-J$4)*5,1))))</f>
        <v>3.8</v>
      </c>
      <c r="K153" s="165">
        <f>IF('Crisis Indicator Data'!G150="x","x",IF(LEN(E153)&gt;3,('Crisis Indicator Data'!G150/VLOOKUP('Impact of the crisis'!$C153,'Regional Crises'!$B$1:$R$66,5,FALSE)),'Crisis Indicator Data'!G150/VLOOKUP('Impact of the crisis'!$E153,'Country Indicator Data'!$B$4:$P$300,14,FALSE)))</f>
        <v>0.578772378516624</v>
      </c>
      <c r="L153" s="147">
        <f t="shared" si="54"/>
        <v>2.9</v>
      </c>
      <c r="M153" s="147">
        <f t="shared" si="55"/>
        <v>3.3499999999999996</v>
      </c>
      <c r="N153" s="147">
        <f t="shared" si="56"/>
        <v>2.8</v>
      </c>
      <c r="O153" s="147">
        <f>IF('Crisis Indicator Data'!H150="x","x",IF('Crisis Indicator Data'!H150=0,0,IF(LOG('Crisis Indicator Data'!H150)&lt;O$4,0,IF(LOG('Crisis Indicator Data'!H150)&gt;O$3,5,ROUND(5-(O$3-LOG('Crisis Indicator Data'!H150))/(O$3-O$4)*5,1)))))</f>
        <v>4.0999999999999996</v>
      </c>
      <c r="P153" s="165">
        <f>IF('Crisis Indicator Data'!H150="x","x",'Crisis Indicator Data'!H150/'Crisis Indicator Data'!G150)</f>
        <v>0.64810723228752398</v>
      </c>
      <c r="Q153" s="147">
        <f t="shared" si="57"/>
        <v>3.2</v>
      </c>
      <c r="R153" s="147">
        <f t="shared" si="58"/>
        <v>3.65</v>
      </c>
      <c r="S153" s="147">
        <f>IF('Crisis Indicator Data'!I150="x","x",IF('Crisis Indicator Data'!I150=0,0,IF(LOG('Crisis Indicator Data'!I150)&lt;S$4,0,IF(LOG('Crisis Indicator Data'!I150)&gt;S$3,5,ROUND(5-(S$3-LOG('Crisis Indicator Data'!I150))/(S$3-S$4)*5,1)))))</f>
        <v>3</v>
      </c>
      <c r="T153" s="165">
        <f>IF('Crisis Indicator Data'!H150="x","x",IF('Crisis Indicator Data'!I150="x","x",'Crisis Indicator Data'!I150/'Crisis Indicator Data'!H150))</f>
        <v>1.3977272727272727E-2</v>
      </c>
      <c r="U153" s="147">
        <f t="shared" si="59"/>
        <v>0.5</v>
      </c>
      <c r="V153" s="147">
        <f t="shared" si="60"/>
        <v>1.8</v>
      </c>
      <c r="W153" s="147">
        <f>IF('Crisis Indicator Data'!L150="x","x",IF('Crisis Indicator Data'!L150=0,0,IF(LOG('Crisis Indicator Data'!L150)&lt;W$4,0,IF(LOG('Crisis Indicator Data'!L150)&gt;W$3,5,ROUND(5-(W$3-LOG('Crisis Indicator Data'!L150))/(W$3-W$4)*5,1)))))</f>
        <v>0</v>
      </c>
      <c r="X153" s="166">
        <f>IF(OR('Crisis Indicator Data'!L150="x",'Crisis Indicator Data'!H150="x"),"x",'Crisis Indicator Data'!L150/'Crisis Indicator Data'!H150)</f>
        <v>0</v>
      </c>
      <c r="Y153" s="147">
        <f t="shared" si="61"/>
        <v>0</v>
      </c>
      <c r="Z153" s="147">
        <f t="shared" si="62"/>
        <v>0</v>
      </c>
      <c r="AA153" s="147">
        <f t="shared" si="63"/>
        <v>1</v>
      </c>
      <c r="AB153" s="167">
        <f t="shared" si="64"/>
        <v>2.6</v>
      </c>
    </row>
    <row r="154" spans="1:28" x14ac:dyDescent="0.35">
      <c r="A154" s="175" t="str">
        <f>'Crisis Indicator Data'!A151</f>
        <v>Complex crisis in Chad</v>
      </c>
      <c r="B154" s="176" t="str">
        <f>'Crisis Indicator Data'!B151</f>
        <v>Conflict,Displacement</v>
      </c>
      <c r="C154" s="176" t="str">
        <f>'Crisis Indicator Data'!C151</f>
        <v>TCD001</v>
      </c>
      <c r="D154" s="176" t="str">
        <f>'Crisis Indicator Data'!D151</f>
        <v>Chad</v>
      </c>
      <c r="E154" s="177" t="str">
        <f>'Crisis Indicator Data'!E151</f>
        <v>TCD</v>
      </c>
      <c r="F154" s="168">
        <f>IF('Crisis Indicator Data'!F151="x","x",IF(LOG('Crisis Indicator Data'!F151)&lt;F$4,0,IF(LOG('Crisis Indicator Data'!F151)&gt;F$3,5,ROUND(5-(F$3-LOG('Crisis Indicator Data'!F151))/(F$3-F$4)*5,1))))</f>
        <v>5</v>
      </c>
      <c r="G154" s="165">
        <f>IF('Crisis Indicator Data'!F151="x","x",IF(LEN(E154)&gt;3,('Crisis Indicator Data'!F151/VLOOKUP('Impact of the crisis'!$C154,'Regional Crises'!$B$1:$R$66,4,FALSE)),'Crisis Indicator Data'!F151/VLOOKUP('Impact of the crisis'!$E154,'Country Indicator Data'!$B$4:$P$300,15,FALSE)))</f>
        <v>1.0196950444726811</v>
      </c>
      <c r="H154" s="147">
        <f t="shared" si="52"/>
        <v>5</v>
      </c>
      <c r="I154" s="147">
        <f t="shared" si="53"/>
        <v>5</v>
      </c>
      <c r="J154" s="147">
        <f>IF('Crisis Indicator Data'!G151="x","x",IF(LOG('Crisis Indicator Data'!G151)&lt;J$4,0,IF(LOG('Crisis Indicator Data'!G151)&gt;J$3,5,ROUND(5-(J$3-LOG('Crisis Indicator Data'!G151))/(J$3-J$4)*5,1))))</f>
        <v>4.3</v>
      </c>
      <c r="K154" s="165">
        <f>IF('Crisis Indicator Data'!G151="x","x",IF(LEN(E154)&gt;3,('Crisis Indicator Data'!G151/VLOOKUP('Impact of the crisis'!$C154,'Regional Crises'!$B$1:$R$66,5,FALSE)),'Crisis Indicator Data'!G151/VLOOKUP('Impact of the crisis'!$E154,'Country Indicator Data'!$B$4:$P$300,14,FALSE)))</f>
        <v>1</v>
      </c>
      <c r="L154" s="147">
        <f t="shared" si="54"/>
        <v>5</v>
      </c>
      <c r="M154" s="147">
        <f t="shared" si="55"/>
        <v>4.6500000000000004</v>
      </c>
      <c r="N154" s="147">
        <f t="shared" si="56"/>
        <v>4.8</v>
      </c>
      <c r="O154" s="147">
        <f>IF('Crisis Indicator Data'!H151="x","x",IF('Crisis Indicator Data'!H151=0,0,IF(LOG('Crisis Indicator Data'!H151)&lt;O$4,0,IF(LOG('Crisis Indicator Data'!H151)&gt;O$3,5,ROUND(5-(O$3-LOG('Crisis Indicator Data'!H151))/(O$3-O$4)*5,1)))))</f>
        <v>3.8</v>
      </c>
      <c r="P154" s="165">
        <f>IF('Crisis Indicator Data'!H151="x","x",'Crisis Indicator Data'!H151/'Crisis Indicator Data'!G151)</f>
        <v>0.31809039906848735</v>
      </c>
      <c r="Q154" s="147">
        <f t="shared" si="57"/>
        <v>1.6</v>
      </c>
      <c r="R154" s="147">
        <f t="shared" si="58"/>
        <v>2.7</v>
      </c>
      <c r="S154" s="147">
        <f>IF('Crisis Indicator Data'!I151="x","x",IF('Crisis Indicator Data'!I151=0,0,IF(LOG('Crisis Indicator Data'!I151)&lt;S$4,0,IF(LOG('Crisis Indicator Data'!I151)&gt;S$3,5,ROUND(5-(S$3-LOG('Crisis Indicator Data'!I151))/(S$3-S$4)*5,1)))))</f>
        <v>4.5999999999999996</v>
      </c>
      <c r="T154" s="165">
        <f>IF('Crisis Indicator Data'!H151="x","x",IF('Crisis Indicator Data'!I151="x","x",'Crisis Indicator Data'!I151/'Crisis Indicator Data'!H151))</f>
        <v>0.28252911813643927</v>
      </c>
      <c r="U154" s="147">
        <f t="shared" si="59"/>
        <v>5</v>
      </c>
      <c r="V154" s="147">
        <f t="shared" si="60"/>
        <v>4.8</v>
      </c>
      <c r="W154" s="147">
        <f>IF('Crisis Indicator Data'!L151="x","x",IF('Crisis Indicator Data'!L151=0,0,IF(LOG('Crisis Indicator Data'!L151)&lt;W$4,0,IF(LOG('Crisis Indicator Data'!L151)&gt;W$3,5,ROUND(5-(W$3-LOG('Crisis Indicator Data'!L151))/(W$3-W$4)*5,1)))))</f>
        <v>3.2</v>
      </c>
      <c r="X154" s="166">
        <f>IF(OR('Crisis Indicator Data'!L151="x",'Crisis Indicator Data'!H151="x"),"x",'Crisis Indicator Data'!L151/'Crisis Indicator Data'!H151)</f>
        <v>2.9118136439267888E-5</v>
      </c>
      <c r="Y154" s="147">
        <f t="shared" si="61"/>
        <v>1.5</v>
      </c>
      <c r="Z154" s="147">
        <f t="shared" si="62"/>
        <v>2.4</v>
      </c>
      <c r="AA154" s="147">
        <f t="shared" si="63"/>
        <v>3.9</v>
      </c>
      <c r="AB154" s="167">
        <f t="shared" si="64"/>
        <v>3.4</v>
      </c>
    </row>
    <row r="155" spans="1:28" x14ac:dyDescent="0.35">
      <c r="A155" s="175" t="str">
        <f>'Crisis Indicator Data'!A152</f>
        <v>Lake Chad basin crisis</v>
      </c>
      <c r="B155" s="176" t="str">
        <f>'Crisis Indicator Data'!B152</f>
        <v>Conflict</v>
      </c>
      <c r="C155" s="176" t="str">
        <f>'Crisis Indicator Data'!C152</f>
        <v>TCD003</v>
      </c>
      <c r="D155" s="176" t="str">
        <f>'Crisis Indicator Data'!D152</f>
        <v>Chad</v>
      </c>
      <c r="E155" s="177" t="str">
        <f>'Crisis Indicator Data'!E152</f>
        <v>TCD</v>
      </c>
      <c r="F155" s="168">
        <f>IF('Crisis Indicator Data'!F152="x","x",IF(LOG('Crisis Indicator Data'!F152)&lt;F$4,0,IF(LOG('Crisis Indicator Data'!F152)&gt;F$3,5,ROUND(5-(F$3-LOG('Crisis Indicator Data'!F152))/(F$3-F$4)*5,1))))</f>
        <v>2.2000000000000002</v>
      </c>
      <c r="G155" s="165">
        <f>IF('Crisis Indicator Data'!F152="x","x",IF(LEN(E155)&gt;3,('Crisis Indicator Data'!F152/VLOOKUP('Impact of the crisis'!$C155,'Regional Crises'!$B$1:$R$66,4,FALSE)),'Crisis Indicator Data'!F152/VLOOKUP('Impact of the crisis'!$E155,'Country Indicator Data'!$B$4:$P$300,15,FALSE)))</f>
        <v>1.7725540025412961E-2</v>
      </c>
      <c r="H155" s="147">
        <f t="shared" si="52"/>
        <v>0</v>
      </c>
      <c r="I155" s="147">
        <f t="shared" si="53"/>
        <v>1.1000000000000001</v>
      </c>
      <c r="J155" s="147">
        <f>IF('Crisis Indicator Data'!G152="x","x",IF(LOG('Crisis Indicator Data'!G152)&lt;J$4,0,IF(LOG('Crisis Indicator Data'!G152)&gt;J$3,5,ROUND(5-(J$3-LOG('Crisis Indicator Data'!G152))/(J$3-J$4)*5,1))))</f>
        <v>0</v>
      </c>
      <c r="K155" s="165">
        <f>IF('Crisis Indicator Data'!G152="x","x",IF(LEN(E155)&gt;3,('Crisis Indicator Data'!G152/VLOOKUP('Impact of the crisis'!$C155,'Regional Crises'!$B$1:$R$66,5,FALSE)),'Crisis Indicator Data'!G152/VLOOKUP('Impact of the crisis'!$E155,'Country Indicator Data'!$B$4:$P$300,14,FALSE)))</f>
        <v>3.8636604212977668E-2</v>
      </c>
      <c r="L155" s="147">
        <f t="shared" si="54"/>
        <v>0.1</v>
      </c>
      <c r="M155" s="147">
        <f t="shared" si="55"/>
        <v>0.05</v>
      </c>
      <c r="N155" s="147">
        <f t="shared" si="56"/>
        <v>0.6</v>
      </c>
      <c r="O155" s="147">
        <f>IF('Crisis Indicator Data'!H152="x","x",IF('Crisis Indicator Data'!H152=0,0,IF(LOG('Crisis Indicator Data'!H152)&lt;O$4,0,IF(LOG('Crisis Indicator Data'!H152)&gt;O$3,5,ROUND(5-(O$3-LOG('Crisis Indicator Data'!H152))/(O$3-O$4)*5,1)))))</f>
        <v>2</v>
      </c>
      <c r="P155" s="165">
        <f>IF('Crisis Indicator Data'!H152="x","x",'Crisis Indicator Data'!H152/'Crisis Indicator Data'!G152)</f>
        <v>0.70136986301369864</v>
      </c>
      <c r="Q155" s="147">
        <f t="shared" si="57"/>
        <v>3.5</v>
      </c>
      <c r="R155" s="147">
        <f t="shared" si="58"/>
        <v>2.75</v>
      </c>
      <c r="S155" s="147">
        <f>IF('Crisis Indicator Data'!I152="x","x",IF('Crisis Indicator Data'!I152=0,0,IF(LOG('Crisis Indicator Data'!I152)&lt;S$4,0,IF(LOG('Crisis Indicator Data'!I152)&gt;S$3,5,ROUND(5-(S$3-LOG('Crisis Indicator Data'!I152))/(S$3-S$4)*5,1)))))</f>
        <v>3.5</v>
      </c>
      <c r="T155" s="165">
        <f>IF('Crisis Indicator Data'!H152="x","x",IF('Crisis Indicator Data'!I152="x","x",'Crisis Indicator Data'!I152/'Crisis Indicator Data'!H152))</f>
        <v>0.515625</v>
      </c>
      <c r="U155" s="147">
        <f t="shared" si="59"/>
        <v>5</v>
      </c>
      <c r="V155" s="147">
        <f t="shared" si="60"/>
        <v>4.3</v>
      </c>
      <c r="W155" s="147">
        <f>IF('Crisis Indicator Data'!L152="x","x",IF('Crisis Indicator Data'!L152=0,0,IF(LOG('Crisis Indicator Data'!L152)&lt;W$4,0,IF(LOG('Crisis Indicator Data'!L152)&gt;W$3,5,ROUND(5-(W$3-LOG('Crisis Indicator Data'!L152))/(W$3-W$4)*5,1)))))</f>
        <v>2.8</v>
      </c>
      <c r="X155" s="166">
        <f>IF(OR('Crisis Indicator Data'!L152="x",'Crisis Indicator Data'!H152="x"),"x",'Crisis Indicator Data'!L152/'Crisis Indicator Data'!H152)</f>
        <v>1.8359375E-4</v>
      </c>
      <c r="Y155" s="147">
        <f t="shared" si="61"/>
        <v>5</v>
      </c>
      <c r="Z155" s="147">
        <f t="shared" si="62"/>
        <v>3.9</v>
      </c>
      <c r="AA155" s="147">
        <f t="shared" si="63"/>
        <v>4.0999999999999996</v>
      </c>
      <c r="AB155" s="167">
        <f t="shared" si="64"/>
        <v>3.5</v>
      </c>
    </row>
    <row r="156" spans="1:28" x14ac:dyDescent="0.35">
      <c r="A156" s="175" t="str">
        <f>'Crisis Indicator Data'!A153</f>
        <v>CAR refugees in Chad</v>
      </c>
      <c r="B156" s="176" t="str">
        <f>'Crisis Indicator Data'!B153</f>
        <v>Displacement</v>
      </c>
      <c r="C156" s="176" t="str">
        <f>'Crisis Indicator Data'!C153</f>
        <v>TCD004</v>
      </c>
      <c r="D156" s="176" t="str">
        <f>'Crisis Indicator Data'!D153</f>
        <v>Chad</v>
      </c>
      <c r="E156" s="177" t="str">
        <f>'Crisis Indicator Data'!E153</f>
        <v>TCD</v>
      </c>
      <c r="F156" s="168">
        <f>IF('Crisis Indicator Data'!F153="x","x",IF(LOG('Crisis Indicator Data'!F153)&lt;F$4,0,IF(LOG('Crisis Indicator Data'!F153)&gt;F$3,5,ROUND(5-(F$3-LOG('Crisis Indicator Data'!F153))/(F$3-F$4)*5,1))))</f>
        <v>3.6</v>
      </c>
      <c r="G156" s="165">
        <f>IF('Crisis Indicator Data'!F153="x","x",IF(LEN(E156)&gt;3,('Crisis Indicator Data'!F153/VLOOKUP('Impact of the crisis'!$C156,'Regional Crises'!$B$1:$R$66,4,FALSE)),'Crisis Indicator Data'!F153/VLOOKUP('Impact of the crisis'!$E156,'Country Indicator Data'!$B$4:$P$300,15,FALSE)))</f>
        <v>0.11814247141041931</v>
      </c>
      <c r="H156" s="147">
        <f t="shared" si="52"/>
        <v>0.5</v>
      </c>
      <c r="I156" s="147">
        <f t="shared" si="53"/>
        <v>2.0499999999999998</v>
      </c>
      <c r="J156" s="147">
        <f>IF('Crisis Indicator Data'!G153="x","x",IF(LOG('Crisis Indicator Data'!G153)&lt;J$4,0,IF(LOG('Crisis Indicator Data'!G153)&gt;J$3,5,ROUND(5-(J$3-LOG('Crisis Indicator Data'!G153))/(J$3-J$4)*5,1))))</f>
        <v>2</v>
      </c>
      <c r="K156" s="165">
        <f>IF('Crisis Indicator Data'!G153="x","x",IF(LEN(E156)&gt;3,('Crisis Indicator Data'!G153/VLOOKUP('Impact of the crisis'!$C156,'Regional Crises'!$B$1:$R$66,5,FALSE)),'Crisis Indicator Data'!G153/VLOOKUP('Impact of the crisis'!$E156,'Country Indicator Data'!$B$4:$P$300,14,FALSE)))</f>
        <v>0.20667936911188736</v>
      </c>
      <c r="L156" s="147">
        <f t="shared" si="54"/>
        <v>1</v>
      </c>
      <c r="M156" s="147">
        <f t="shared" si="55"/>
        <v>1.5</v>
      </c>
      <c r="N156" s="147">
        <f t="shared" si="56"/>
        <v>1.8</v>
      </c>
      <c r="O156" s="147">
        <f>IF('Crisis Indicator Data'!H153="x","x",IF('Crisis Indicator Data'!H153=0,0,IF(LOG('Crisis Indicator Data'!H153)&lt;O$4,0,IF(LOG('Crisis Indicator Data'!H153)&gt;O$3,5,ROUND(5-(O$3-LOG('Crisis Indicator Data'!H153))/(O$3-O$4)*5,1)))))</f>
        <v>2.6</v>
      </c>
      <c r="P156" s="165">
        <f>IF('Crisis Indicator Data'!H153="x","x",'Crisis Indicator Data'!H153/'Crisis Indicator Data'!G153)</f>
        <v>0.28092189500640202</v>
      </c>
      <c r="Q156" s="147">
        <f t="shared" si="57"/>
        <v>1.4</v>
      </c>
      <c r="R156" s="147">
        <f t="shared" si="58"/>
        <v>2</v>
      </c>
      <c r="S156" s="147">
        <f>IF('Crisis Indicator Data'!I153="x","x",IF('Crisis Indicator Data'!I153=0,0,IF(LOG('Crisis Indicator Data'!I153)&lt;S$4,0,IF(LOG('Crisis Indicator Data'!I153)&gt;S$3,5,ROUND(5-(S$3-LOG('Crisis Indicator Data'!I153))/(S$3-S$4)*5,1)))))</f>
        <v>3.3</v>
      </c>
      <c r="T156" s="165">
        <f>IF('Crisis Indicator Data'!H153="x","x",IF('Crisis Indicator Data'!I153="x","x",'Crisis Indicator Data'!I153/'Crisis Indicator Data'!H153))</f>
        <v>0.19234275296262535</v>
      </c>
      <c r="U156" s="147">
        <f t="shared" si="59"/>
        <v>5</v>
      </c>
      <c r="V156" s="147">
        <f t="shared" si="60"/>
        <v>4.2</v>
      </c>
      <c r="W156" s="147">
        <f>IF('Crisis Indicator Data'!L153="x","x",IF('Crisis Indicator Data'!L153=0,0,IF(LOG('Crisis Indicator Data'!L153)&lt;W$4,0,IF(LOG('Crisis Indicator Data'!L153)&gt;W$3,5,ROUND(5-(W$3-LOG('Crisis Indicator Data'!L153))/(W$3-W$4)*5,1)))))</f>
        <v>2.2000000000000002</v>
      </c>
      <c r="X156" s="166">
        <f>IF(OR('Crisis Indicator Data'!L153="x",'Crisis Indicator Data'!H153="x"),"x",'Crisis Indicator Data'!L153/'Crisis Indicator Data'!H153)</f>
        <v>3.0993618960802188E-5</v>
      </c>
      <c r="Y156" s="147">
        <f t="shared" si="61"/>
        <v>1.5</v>
      </c>
      <c r="Z156" s="147">
        <f t="shared" si="62"/>
        <v>1.9</v>
      </c>
      <c r="AA156" s="147">
        <f t="shared" si="63"/>
        <v>3.3</v>
      </c>
      <c r="AB156" s="167">
        <f t="shared" si="64"/>
        <v>2.7</v>
      </c>
    </row>
    <row r="157" spans="1:28" x14ac:dyDescent="0.35">
      <c r="A157" s="175" t="str">
        <f>'Crisis Indicator Data'!A154</f>
        <v>Darfur refugees in Chad</v>
      </c>
      <c r="B157" s="176" t="str">
        <f>'Crisis Indicator Data'!B154</f>
        <v>Displacement</v>
      </c>
      <c r="C157" s="176" t="str">
        <f>'Crisis Indicator Data'!C154</f>
        <v>TCD005</v>
      </c>
      <c r="D157" s="176" t="str">
        <f>'Crisis Indicator Data'!D154</f>
        <v>Chad</v>
      </c>
      <c r="E157" s="177" t="str">
        <f>'Crisis Indicator Data'!E154</f>
        <v>TCD</v>
      </c>
      <c r="F157" s="168">
        <f>IF('Crisis Indicator Data'!F154="x","x",IF(LOG('Crisis Indicator Data'!F154)&lt;F$4,0,IF(LOG('Crisis Indicator Data'!F154)&gt;F$3,5,ROUND(5-(F$3-LOG('Crisis Indicator Data'!F154))/(F$3-F$4)*5,1))))</f>
        <v>4.3</v>
      </c>
      <c r="G157" s="165">
        <f>IF('Crisis Indicator Data'!F154="x","x",IF(LEN(E157)&gt;3,('Crisis Indicator Data'!F154/VLOOKUP('Impact of the crisis'!$C157,'Regional Crises'!$B$1:$R$66,4,FALSE)),'Crisis Indicator Data'!F154/VLOOKUP('Impact of the crisis'!$E157,'Country Indicator Data'!$B$4:$P$300,15,FALSE)))</f>
        <v>0.29709021601016516</v>
      </c>
      <c r="H157" s="147">
        <f t="shared" si="52"/>
        <v>1.4</v>
      </c>
      <c r="I157" s="147">
        <f t="shared" si="53"/>
        <v>2.8499999999999996</v>
      </c>
      <c r="J157" s="147">
        <f>IF('Crisis Indicator Data'!G154="x","x",IF(LOG('Crisis Indicator Data'!G154)&lt;J$4,0,IF(LOG('Crisis Indicator Data'!G154)&gt;J$3,5,ROUND(5-(J$3-LOG('Crisis Indicator Data'!G154))/(J$3-J$4)*5,1))))</f>
        <v>1.7</v>
      </c>
      <c r="K157" s="165">
        <f>IF('Crisis Indicator Data'!G154="x","x",IF(LEN(E157)&gt;3,('Crisis Indicator Data'!G154/VLOOKUP('Impact of the crisis'!$C157,'Regional Crises'!$B$1:$R$66,5,FALSE)),'Crisis Indicator Data'!G154/VLOOKUP('Impact of the crisis'!$E157,'Country Indicator Data'!$B$4:$P$300,14,FALSE)))</f>
        <v>0.1655022758547687</v>
      </c>
      <c r="L157" s="147">
        <f t="shared" si="54"/>
        <v>0.8</v>
      </c>
      <c r="M157" s="147">
        <f t="shared" si="55"/>
        <v>1.25</v>
      </c>
      <c r="N157" s="147">
        <f t="shared" si="56"/>
        <v>2.1</v>
      </c>
      <c r="O157" s="147">
        <f>IF('Crisis Indicator Data'!H154="x","x",IF('Crisis Indicator Data'!H154=0,0,IF(LOG('Crisis Indicator Data'!H154)&lt;O$4,0,IF(LOG('Crisis Indicator Data'!H154)&gt;O$3,5,ROUND(5-(O$3-LOG('Crisis Indicator Data'!H154))/(O$3-O$4)*5,1)))))</f>
        <v>3</v>
      </c>
      <c r="P157" s="165">
        <f>IF('Crisis Indicator Data'!H154="x","x",'Crisis Indicator Data'!H154/'Crisis Indicator Data'!G154)</f>
        <v>0.67604732970898629</v>
      </c>
      <c r="Q157" s="147">
        <f t="shared" si="57"/>
        <v>3.4</v>
      </c>
      <c r="R157" s="147">
        <f t="shared" si="58"/>
        <v>3.2</v>
      </c>
      <c r="S157" s="147">
        <f>IF('Crisis Indicator Data'!I154="x","x",IF('Crisis Indicator Data'!I154=0,0,IF(LOG('Crisis Indicator Data'!I154)&lt;S$4,0,IF(LOG('Crisis Indicator Data'!I154)&gt;S$3,5,ROUND(5-(S$3-LOG('Crisis Indicator Data'!I154))/(S$3-S$4)*5,1)))))</f>
        <v>4.4000000000000004</v>
      </c>
      <c r="T157" s="165">
        <f>IF('Crisis Indicator Data'!H154="x","x",IF('Crisis Indicator Data'!I154="x","x",'Crisis Indicator Data'!I154/'Crisis Indicator Data'!H154))</f>
        <v>0.57000946073793757</v>
      </c>
      <c r="U157" s="147">
        <f t="shared" si="59"/>
        <v>5</v>
      </c>
      <c r="V157" s="147">
        <f t="shared" si="60"/>
        <v>4.7</v>
      </c>
      <c r="W157" s="147">
        <f>IF('Crisis Indicator Data'!L154="x","x",IF('Crisis Indicator Data'!L154=0,0,IF(LOG('Crisis Indicator Data'!L154)&lt;W$4,0,IF(LOG('Crisis Indicator Data'!L154)&gt;W$3,5,ROUND(5-(W$3-LOG('Crisis Indicator Data'!L154))/(W$3-W$4)*5,1)))))</f>
        <v>2.4</v>
      </c>
      <c r="X157" s="166">
        <f>IF(OR('Crisis Indicator Data'!L154="x",'Crisis Indicator Data'!H154="x"),"x",'Crisis Indicator Data'!L154/'Crisis Indicator Data'!H154)</f>
        <v>2.2232734153263955E-5</v>
      </c>
      <c r="Y157" s="147">
        <f t="shared" si="61"/>
        <v>1.1000000000000001</v>
      </c>
      <c r="Z157" s="147">
        <f t="shared" si="62"/>
        <v>1.8</v>
      </c>
      <c r="AA157" s="147">
        <f t="shared" si="63"/>
        <v>3.6</v>
      </c>
      <c r="AB157" s="167">
        <f t="shared" si="64"/>
        <v>3.4</v>
      </c>
    </row>
    <row r="158" spans="1:28" x14ac:dyDescent="0.35">
      <c r="A158" s="175" t="str">
        <f>'Crisis Indicator Data'!A155</f>
        <v>Conflict in northern region</v>
      </c>
      <c r="B158" s="176" t="str">
        <f>'Crisis Indicator Data'!B155</f>
        <v>Conflict,Displacement,Violence</v>
      </c>
      <c r="C158" s="176" t="str">
        <f>'Crisis Indicator Data'!C155</f>
        <v>TGO002</v>
      </c>
      <c r="D158" s="176" t="str">
        <f>'Crisis Indicator Data'!D155</f>
        <v>Togo</v>
      </c>
      <c r="E158" s="177" t="str">
        <f>'Crisis Indicator Data'!E155</f>
        <v>TGO</v>
      </c>
      <c r="F158" s="168">
        <f>IF('Crisis Indicator Data'!F155="x","x",IF(LOG('Crisis Indicator Data'!F155)&lt;F$4,0,IF(LOG('Crisis Indicator Data'!F155)&gt;F$3,5,ROUND(5-(F$3-LOG('Crisis Indicator Data'!F155))/(F$3-F$4)*5,1))))</f>
        <v>1.6</v>
      </c>
      <c r="G158" s="165">
        <f>IF('Crisis Indicator Data'!F155="x","x",IF(LEN(E158)&gt;3,('Crisis Indicator Data'!F155/VLOOKUP('Impact of the crisis'!$C158,'Regional Crises'!$B$1:$R$66,4,FALSE)),'Crisis Indicator Data'!F155/VLOOKUP('Impact of the crisis'!$E158,'Country Indicator Data'!$B$4:$P$300,15,FALSE)))</f>
        <v>0.15738187166758597</v>
      </c>
      <c r="H158" s="147">
        <f t="shared" si="52"/>
        <v>0.7</v>
      </c>
      <c r="I158" s="147">
        <f t="shared" si="53"/>
        <v>1.1499999999999999</v>
      </c>
      <c r="J158" s="147">
        <f>IF('Crisis Indicator Data'!G155="x","x",IF(LOG('Crisis Indicator Data'!G155)&lt;J$4,0,IF(LOG('Crisis Indicator Data'!G155)&gt;J$3,5,ROUND(5-(J$3-LOG('Crisis Indicator Data'!G155))/(J$3-J$4)*5,1))))</f>
        <v>0.3</v>
      </c>
      <c r="K158" s="165">
        <f>IF('Crisis Indicator Data'!G155="x","x",IF(LEN(E158)&gt;3,('Crisis Indicator Data'!G155/VLOOKUP('Impact of the crisis'!$C158,'Regional Crises'!$B$1:$R$66,5,FALSE)),'Crisis Indicator Data'!G155/VLOOKUP('Impact of the crisis'!$E158,'Country Indicator Data'!$B$4:$P$300,14,FALSE)))</f>
        <v>0.14762198888202593</v>
      </c>
      <c r="L158" s="147">
        <f t="shared" si="54"/>
        <v>0.7</v>
      </c>
      <c r="M158" s="147">
        <f t="shared" si="55"/>
        <v>0.5</v>
      </c>
      <c r="N158" s="147">
        <f t="shared" si="56"/>
        <v>0.8</v>
      </c>
      <c r="O158" s="147">
        <f>IF('Crisis Indicator Data'!H155="x","x",IF('Crisis Indicator Data'!H155=0,0,IF(LOG('Crisis Indicator Data'!H155)&lt;O$4,0,IF(LOG('Crisis Indicator Data'!H155)&gt;O$3,5,ROUND(5-(O$3-LOG('Crisis Indicator Data'!H155))/(O$3-O$4)*5,1)))))</f>
        <v>1.8</v>
      </c>
      <c r="P158" s="165">
        <f>IF('Crisis Indicator Data'!H155="x","x",'Crisis Indicator Data'!H155/'Crisis Indicator Data'!G155)</f>
        <v>0.300418410041841</v>
      </c>
      <c r="Q158" s="147">
        <f t="shared" si="57"/>
        <v>1.5</v>
      </c>
      <c r="R158" s="147">
        <f t="shared" si="58"/>
        <v>1.65</v>
      </c>
      <c r="S158" s="147">
        <f>IF('Crisis Indicator Data'!I155="x","x",IF('Crisis Indicator Data'!I155=0,0,IF(LOG('Crisis Indicator Data'!I155)&lt;S$4,0,IF(LOG('Crisis Indicator Data'!I155)&gt;S$3,5,ROUND(5-(S$3-LOG('Crisis Indicator Data'!I155))/(S$3-S$4)*5,1)))))</f>
        <v>2.5</v>
      </c>
      <c r="T158" s="165">
        <f>IF('Crisis Indicator Data'!H155="x","x",IF('Crisis Indicator Data'!I155="x","x",'Crisis Indicator Data'!I155/'Crisis Indicator Data'!H155))</f>
        <v>0.15041782729805014</v>
      </c>
      <c r="U158" s="147">
        <f t="shared" si="59"/>
        <v>5</v>
      </c>
      <c r="V158" s="147">
        <f t="shared" si="60"/>
        <v>3.8</v>
      </c>
      <c r="W158" s="147">
        <f>IF('Crisis Indicator Data'!L155="x","x",IF('Crisis Indicator Data'!L155=0,0,IF(LOG('Crisis Indicator Data'!L155)&lt;W$4,0,IF(LOG('Crisis Indicator Data'!L155)&gt;W$3,5,ROUND(5-(W$3-LOG('Crisis Indicator Data'!L155))/(W$3-W$4)*5,1)))))</f>
        <v>2.6</v>
      </c>
      <c r="X158" s="166">
        <f>IF(OR('Crisis Indicator Data'!L155="x",'Crisis Indicator Data'!H155="x"),"x",'Crisis Indicator Data'!L155/'Crisis Indicator Data'!H155)</f>
        <v>1.894150417827298E-4</v>
      </c>
      <c r="Y158" s="147">
        <f t="shared" si="61"/>
        <v>5</v>
      </c>
      <c r="Z158" s="147">
        <f t="shared" si="62"/>
        <v>3.8</v>
      </c>
      <c r="AA158" s="147">
        <f t="shared" si="63"/>
        <v>3.8</v>
      </c>
      <c r="AB158" s="167">
        <f t="shared" si="64"/>
        <v>2.9</v>
      </c>
    </row>
    <row r="159" spans="1:28" x14ac:dyDescent="0.35">
      <c r="A159" s="175" t="str">
        <f>'Crisis Indicator Data'!A156</f>
        <v>Myanmar refugees in Thailand</v>
      </c>
      <c r="B159" s="176" t="str">
        <f>'Crisis Indicator Data'!B156</f>
        <v>Conflict</v>
      </c>
      <c r="C159" s="176" t="str">
        <f>'Crisis Indicator Data'!C156</f>
        <v>THA003</v>
      </c>
      <c r="D159" s="176" t="str">
        <f>'Crisis Indicator Data'!D156</f>
        <v>Thailand</v>
      </c>
      <c r="E159" s="177" t="str">
        <f>'Crisis Indicator Data'!E156</f>
        <v>THA</v>
      </c>
      <c r="F159" s="168">
        <f>IF('Crisis Indicator Data'!F156="x","x",IF(LOG('Crisis Indicator Data'!F156)&lt;F$4,0,IF(LOG('Crisis Indicator Data'!F156)&gt;F$3,5,ROUND(5-(F$3-LOG('Crisis Indicator Data'!F156))/(F$3-F$4)*5,1))))</f>
        <v>1.8</v>
      </c>
      <c r="G159" s="165">
        <f>IF('Crisis Indicator Data'!F156="x","x",IF(LEN(E159)&gt;3,('Crisis Indicator Data'!F156/VLOOKUP('Impact of the crisis'!$C159,'Regional Crises'!$B$1:$R$66,4,FALSE)),'Crisis Indicator Data'!F156/VLOOKUP('Impact of the crisis'!$E159,'Country Indicator Data'!$B$4:$P$300,15,FALSE)))</f>
        <v>2.3511910587406291E-2</v>
      </c>
      <c r="H159" s="147">
        <f t="shared" si="52"/>
        <v>0</v>
      </c>
      <c r="I159" s="147">
        <f t="shared" si="53"/>
        <v>0.9</v>
      </c>
      <c r="J159" s="147">
        <f>IF('Crisis Indicator Data'!G156="x","x",IF(LOG('Crisis Indicator Data'!G156)&lt;J$4,0,IF(LOG('Crisis Indicator Data'!G156)&gt;J$3,5,ROUND(5-(J$3-LOG('Crisis Indicator Data'!G156))/(J$3-J$4)*5,1))))</f>
        <v>0</v>
      </c>
      <c r="K159" s="165">
        <f>IF('Crisis Indicator Data'!G156="x","x",IF(LEN(E159)&gt;3,('Crisis Indicator Data'!G156/VLOOKUP('Impact of the crisis'!$C159,'Regional Crises'!$B$1:$R$66,5,FALSE)),'Crisis Indicator Data'!G156/VLOOKUP('Impact of the crisis'!$E159,'Country Indicator Data'!$B$4:$P$300,14,FALSE)))</f>
        <v>6.1243605447078324E-3</v>
      </c>
      <c r="L159" s="147">
        <f t="shared" si="54"/>
        <v>0</v>
      </c>
      <c r="M159" s="147">
        <f t="shared" si="55"/>
        <v>0</v>
      </c>
      <c r="N159" s="147">
        <f t="shared" si="56"/>
        <v>0.5</v>
      </c>
      <c r="O159" s="147">
        <f>IF('Crisis Indicator Data'!H156="x","x",IF('Crisis Indicator Data'!H156=0,0,IF(LOG('Crisis Indicator Data'!H156)&lt;O$4,0,IF(LOG('Crisis Indicator Data'!H156)&gt;O$3,5,ROUND(5-(O$3-LOG('Crisis Indicator Data'!H156))/(O$3-O$4)*5,1)))))</f>
        <v>1</v>
      </c>
      <c r="P159" s="165">
        <f>IF('Crisis Indicator Data'!H156="x","x",'Crisis Indicator Data'!H156/'Crisis Indicator Data'!G156)</f>
        <v>0.28941176470588237</v>
      </c>
      <c r="Q159" s="147">
        <f t="shared" si="57"/>
        <v>1.4</v>
      </c>
      <c r="R159" s="147">
        <f t="shared" si="58"/>
        <v>1.2</v>
      </c>
      <c r="S159" s="147">
        <f>IF('Crisis Indicator Data'!I156="x","x",IF('Crisis Indicator Data'!I156=0,0,IF(LOG('Crisis Indicator Data'!I156)&lt;S$4,0,IF(LOG('Crisis Indicator Data'!I156)&gt;S$3,5,ROUND(5-(S$3-LOG('Crisis Indicator Data'!I156))/(S$3-S$4)*5,1)))))</f>
        <v>3</v>
      </c>
      <c r="T159" s="165">
        <f>IF('Crisis Indicator Data'!H156="x","x",IF('Crisis Indicator Data'!I156="x","x",'Crisis Indicator Data'!I156/'Crisis Indicator Data'!H156))</f>
        <v>1</v>
      </c>
      <c r="U159" s="147">
        <f t="shared" si="59"/>
        <v>5</v>
      </c>
      <c r="V159" s="147">
        <f t="shared" si="60"/>
        <v>4</v>
      </c>
      <c r="W159" s="147">
        <f>IF('Crisis Indicator Data'!L156="x","x",IF('Crisis Indicator Data'!L156=0,0,IF(LOG('Crisis Indicator Data'!L156)&lt;W$4,0,IF(LOG('Crisis Indicator Data'!L156)&gt;W$3,5,ROUND(5-(W$3-LOG('Crisis Indicator Data'!L156))/(W$3-W$4)*5,1)))))</f>
        <v>0</v>
      </c>
      <c r="X159" s="166">
        <f>IF(OR('Crisis Indicator Data'!L156="x",'Crisis Indicator Data'!H156="x"),"x",'Crisis Indicator Data'!L156/'Crisis Indicator Data'!H156)</f>
        <v>0</v>
      </c>
      <c r="Y159" s="147">
        <f t="shared" si="61"/>
        <v>0</v>
      </c>
      <c r="Z159" s="147">
        <f t="shared" si="62"/>
        <v>0</v>
      </c>
      <c r="AA159" s="147">
        <f t="shared" si="63"/>
        <v>2.5</v>
      </c>
      <c r="AB159" s="167">
        <f t="shared" si="64"/>
        <v>1.9</v>
      </c>
    </row>
    <row r="160" spans="1:28" x14ac:dyDescent="0.35">
      <c r="A160" s="175" t="str">
        <f>'Crisis Indicator Data'!A157</f>
        <v>Food Security Crisis in Timor-Leste</v>
      </c>
      <c r="B160" s="176" t="str">
        <f>'Crisis Indicator Data'!B157</f>
        <v>Food Security</v>
      </c>
      <c r="C160" s="176" t="str">
        <f>'Crisis Indicator Data'!C157</f>
        <v>TLS003</v>
      </c>
      <c r="D160" s="176" t="str">
        <f>'Crisis Indicator Data'!D157</f>
        <v>Timor Leste</v>
      </c>
      <c r="E160" s="177" t="str">
        <f>'Crisis Indicator Data'!E157</f>
        <v>TLS</v>
      </c>
      <c r="F160" s="168">
        <f>IF('Crisis Indicator Data'!F157="x","x",IF(LOG('Crisis Indicator Data'!F157)&lt;F$4,0,IF(LOG('Crisis Indicator Data'!F157)&gt;F$3,5,ROUND(5-(F$3-LOG('Crisis Indicator Data'!F157))/(F$3-F$4)*5,1))))</f>
        <v>2</v>
      </c>
      <c r="G160" s="165">
        <f>IF('Crisis Indicator Data'!F157="x","x",IF(LEN(E160)&gt;3,('Crisis Indicator Data'!F157/VLOOKUP('Impact of the crisis'!$C160,'Regional Crises'!$B$1:$R$66,4,FALSE)),'Crisis Indicator Data'!F157/VLOOKUP('Impact of the crisis'!$E160,'Country Indicator Data'!$B$4:$P$300,15,FALSE)))</f>
        <v>1.0053799596503026</v>
      </c>
      <c r="H160" s="147">
        <f t="shared" si="52"/>
        <v>5</v>
      </c>
      <c r="I160" s="147">
        <f t="shared" si="53"/>
        <v>3.5</v>
      </c>
      <c r="J160" s="147">
        <f>IF('Crisis Indicator Data'!G157="x","x",IF(LOG('Crisis Indicator Data'!G157)&lt;J$4,0,IF(LOG('Crisis Indicator Data'!G157)&gt;J$3,5,ROUND(5-(J$3-LOG('Crisis Indicator Data'!G157))/(J$3-J$4)*5,1))))</f>
        <v>0.4</v>
      </c>
      <c r="K160" s="165">
        <f>IF('Crisis Indicator Data'!G157="x","x",IF(LEN(E160)&gt;3,('Crisis Indicator Data'!G157/VLOOKUP('Impact of the crisis'!$C160,'Regional Crises'!$B$1:$R$66,5,FALSE)),'Crisis Indicator Data'!G157/VLOOKUP('Impact of the crisis'!$E160,'Country Indicator Data'!$B$4:$P$300,14,FALSE)))</f>
        <v>1</v>
      </c>
      <c r="L160" s="147">
        <f t="shared" si="54"/>
        <v>5</v>
      </c>
      <c r="M160" s="147">
        <f t="shared" si="55"/>
        <v>2.7</v>
      </c>
      <c r="N160" s="147">
        <f t="shared" si="56"/>
        <v>3.1</v>
      </c>
      <c r="O160" s="147">
        <f>IF('Crisis Indicator Data'!H157="x","x",IF('Crisis Indicator Data'!H157=0,0,IF(LOG('Crisis Indicator Data'!H157)&lt;O$4,0,IF(LOG('Crisis Indicator Data'!H157)&gt;O$3,5,ROUND(5-(O$3-LOG('Crisis Indicator Data'!H157))/(O$3-O$4)*5,1)))))</f>
        <v>2.4</v>
      </c>
      <c r="P160" s="165">
        <f>IF('Crisis Indicator Data'!H157="x","x",'Crisis Indicator Data'!H157/'Crisis Indicator Data'!G157)</f>
        <v>0.64029850746268657</v>
      </c>
      <c r="Q160" s="147">
        <f t="shared" si="57"/>
        <v>3.2</v>
      </c>
      <c r="R160" s="147">
        <f t="shared" si="58"/>
        <v>2.8</v>
      </c>
      <c r="S160" s="147">
        <f>IF('Crisis Indicator Data'!I157="x","x",IF('Crisis Indicator Data'!I157=0,0,IF(LOG('Crisis Indicator Data'!I157)&lt;S$4,0,IF(LOG('Crisis Indicator Data'!I157)&gt;S$3,5,ROUND(5-(S$3-LOG('Crisis Indicator Data'!I157))/(S$3-S$4)*5,1)))))</f>
        <v>0</v>
      </c>
      <c r="T160" s="165">
        <f>IF('Crisis Indicator Data'!H157="x","x",IF('Crisis Indicator Data'!I157="x","x",'Crisis Indicator Data'!I157/'Crisis Indicator Data'!H157))</f>
        <v>0</v>
      </c>
      <c r="U160" s="147">
        <f t="shared" si="59"/>
        <v>0</v>
      </c>
      <c r="V160" s="147">
        <f t="shared" si="60"/>
        <v>0</v>
      </c>
      <c r="W160" s="147">
        <f>IF('Crisis Indicator Data'!L157="x","x",IF('Crisis Indicator Data'!L157=0,0,IF(LOG('Crisis Indicator Data'!L157)&lt;W$4,0,IF(LOG('Crisis Indicator Data'!L157)&gt;W$3,5,ROUND(5-(W$3-LOG('Crisis Indicator Data'!L157))/(W$3-W$4)*5,1)))))</f>
        <v>0</v>
      </c>
      <c r="X160" s="166">
        <f>IF(OR('Crisis Indicator Data'!L157="x",'Crisis Indicator Data'!H157="x"),"x",'Crisis Indicator Data'!L157/'Crisis Indicator Data'!H157)</f>
        <v>0</v>
      </c>
      <c r="Y160" s="147">
        <f t="shared" si="61"/>
        <v>0</v>
      </c>
      <c r="Z160" s="147">
        <f t="shared" si="62"/>
        <v>0</v>
      </c>
      <c r="AA160" s="147">
        <f t="shared" si="63"/>
        <v>0</v>
      </c>
      <c r="AB160" s="167">
        <f t="shared" si="64"/>
        <v>1.6</v>
      </c>
    </row>
    <row r="161" spans="1:28" x14ac:dyDescent="0.35">
      <c r="A161" s="175" t="str">
        <f>'Crisis Indicator Data'!A158</f>
        <v>Venezuelan refugees in Trinidad and Tobago</v>
      </c>
      <c r="B161" s="176" t="str">
        <f>'Crisis Indicator Data'!B158</f>
        <v>Displacement</v>
      </c>
      <c r="C161" s="176" t="str">
        <f>'Crisis Indicator Data'!C158</f>
        <v>TTO002</v>
      </c>
      <c r="D161" s="176" t="str">
        <f>'Crisis Indicator Data'!D158</f>
        <v>Trinidad and Tobago</v>
      </c>
      <c r="E161" s="177" t="str">
        <f>'Crisis Indicator Data'!E158</f>
        <v>TTO</v>
      </c>
      <c r="F161" s="168">
        <f>IF('Crisis Indicator Data'!F158="x","x",IF(LOG('Crisis Indicator Data'!F158)&lt;F$4,0,IF(LOG('Crisis Indicator Data'!F158)&gt;F$3,5,ROUND(5-(F$3-LOG('Crisis Indicator Data'!F158))/(F$3-F$4)*5,1))))</f>
        <v>1.2</v>
      </c>
      <c r="G161" s="165">
        <f>IF('Crisis Indicator Data'!F158="x","x",IF(LEN(E161)&gt;3,('Crisis Indicator Data'!F158/VLOOKUP('Impact of the crisis'!$C161,'Regional Crises'!$B$1:$R$66,4,FALSE)),'Crisis Indicator Data'!F158/VLOOKUP('Impact of the crisis'!$E161,'Country Indicator Data'!$B$4:$P$300,15,FALSE)))</f>
        <v>1</v>
      </c>
      <c r="H161" s="147">
        <f t="shared" si="52"/>
        <v>5</v>
      </c>
      <c r="I161" s="147">
        <f t="shared" si="53"/>
        <v>3.1</v>
      </c>
      <c r="J161" s="147">
        <f>IF('Crisis Indicator Data'!G158="x","x",IF(LOG('Crisis Indicator Data'!G158)&lt;J$4,0,IF(LOG('Crisis Indicator Data'!G158)&gt;J$3,5,ROUND(5-(J$3-LOG('Crisis Indicator Data'!G158))/(J$3-J$4)*5,1))))</f>
        <v>0.6</v>
      </c>
      <c r="K161" s="165">
        <f>IF('Crisis Indicator Data'!G158="x","x",IF(LEN(E161)&gt;3,('Crisis Indicator Data'!G158/VLOOKUP('Impact of the crisis'!$C161,'Regional Crises'!$B$1:$R$66,5,FALSE)),'Crisis Indicator Data'!G158/VLOOKUP('Impact of the crisis'!$E161,'Country Indicator Data'!$B$4:$P$300,14,FALSE)))</f>
        <v>1</v>
      </c>
      <c r="L161" s="147">
        <f t="shared" si="54"/>
        <v>5</v>
      </c>
      <c r="M161" s="147">
        <f t="shared" si="55"/>
        <v>2.8</v>
      </c>
      <c r="N161" s="147">
        <f t="shared" si="56"/>
        <v>3</v>
      </c>
      <c r="O161" s="147">
        <f>IF('Crisis Indicator Data'!H158="x","x",IF('Crisis Indicator Data'!H158=0,0,IF(LOG('Crisis Indicator Data'!H158)&lt;O$4,0,IF(LOG('Crisis Indicator Data'!H158)&gt;O$3,5,ROUND(5-(O$3-LOG('Crisis Indicator Data'!H158))/(O$3-O$4)*5,1)))))</f>
        <v>1.4</v>
      </c>
      <c r="P161" s="165">
        <f>IF('Crisis Indicator Data'!H158="x","x",'Crisis Indicator Data'!H158/'Crisis Indicator Data'!G158)</f>
        <v>0.13847158719790986</v>
      </c>
      <c r="Q161" s="147">
        <f t="shared" si="57"/>
        <v>0.6</v>
      </c>
      <c r="R161" s="147">
        <f t="shared" si="58"/>
        <v>1</v>
      </c>
      <c r="S161" s="147">
        <f>IF('Crisis Indicator Data'!I158="x","x",IF('Crisis Indicator Data'!I158=0,0,IF(LOG('Crisis Indicator Data'!I158)&lt;S$4,0,IF(LOG('Crisis Indicator Data'!I158)&gt;S$3,5,ROUND(5-(S$3-LOG('Crisis Indicator Data'!I158))/(S$3-S$4)*5,1)))))</f>
        <v>2.2000000000000002</v>
      </c>
      <c r="T161" s="165">
        <f>IF('Crisis Indicator Data'!H158="x","x",IF('Crisis Indicator Data'!I158="x","x",'Crisis Indicator Data'!I158/'Crisis Indicator Data'!H158))</f>
        <v>0.16981132075471697</v>
      </c>
      <c r="U161" s="147">
        <f t="shared" si="59"/>
        <v>5</v>
      </c>
      <c r="V161" s="147">
        <f t="shared" si="60"/>
        <v>3.6</v>
      </c>
      <c r="W161" s="147">
        <f>IF('Crisis Indicator Data'!L158="x","x",IF('Crisis Indicator Data'!L158=0,0,IF(LOG('Crisis Indicator Data'!L158)&lt;W$4,0,IF(LOG('Crisis Indicator Data'!L158)&gt;W$3,5,ROUND(5-(W$3-LOG('Crisis Indicator Data'!L158))/(W$3-W$4)*5,1)))))</f>
        <v>0</v>
      </c>
      <c r="X161" s="166">
        <f>IF(OR('Crisis Indicator Data'!L158="x",'Crisis Indicator Data'!H158="x"),"x",'Crisis Indicator Data'!L158/'Crisis Indicator Data'!H158)</f>
        <v>0</v>
      </c>
      <c r="Y161" s="147">
        <f t="shared" si="61"/>
        <v>0</v>
      </c>
      <c r="Z161" s="147">
        <f t="shared" si="62"/>
        <v>0</v>
      </c>
      <c r="AA161" s="147">
        <f t="shared" si="63"/>
        <v>2.2000000000000002</v>
      </c>
      <c r="AB161" s="167">
        <f t="shared" si="64"/>
        <v>1.6</v>
      </c>
    </row>
    <row r="162" spans="1:28" x14ac:dyDescent="0.35">
      <c r="A162" s="175" t="str">
        <f>'Crisis Indicator Data'!A159</f>
        <v>Mixed migration flows in Tunisia</v>
      </c>
      <c r="B162" s="176" t="str">
        <f>'Crisis Indicator Data'!B159</f>
        <v>Displacement</v>
      </c>
      <c r="C162" s="176" t="str">
        <f>'Crisis Indicator Data'!C159</f>
        <v>TUN002</v>
      </c>
      <c r="D162" s="176" t="str">
        <f>'Crisis Indicator Data'!D159</f>
        <v>Tunisia</v>
      </c>
      <c r="E162" s="177" t="str">
        <f>'Crisis Indicator Data'!E159</f>
        <v>TUN</v>
      </c>
      <c r="F162" s="168">
        <f>IF('Crisis Indicator Data'!F159="x","x",IF(LOG('Crisis Indicator Data'!F159)&lt;F$4,0,IF(LOG('Crisis Indicator Data'!F159)&gt;F$3,5,ROUND(5-(F$3-LOG('Crisis Indicator Data'!F159))/(F$3-F$4)*5,1))))</f>
        <v>3.7</v>
      </c>
      <c r="G162" s="165">
        <f>IF('Crisis Indicator Data'!F159="x","x",IF(LEN(E162)&gt;3,('Crisis Indicator Data'!F159/VLOOKUP('Impact of the crisis'!$C162,'Regional Crises'!$B$1:$R$66,4,FALSE)),'Crisis Indicator Data'!F159/VLOOKUP('Impact of the crisis'!$E162,'Country Indicator Data'!$B$4:$P$300,15,FALSE)))</f>
        <v>1.0531024716786819</v>
      </c>
      <c r="H162" s="147">
        <f t="shared" si="52"/>
        <v>5</v>
      </c>
      <c r="I162" s="147">
        <f t="shared" si="53"/>
        <v>4.3499999999999996</v>
      </c>
      <c r="J162" s="147">
        <f>IF('Crisis Indicator Data'!G159="x","x",IF(LOG('Crisis Indicator Data'!G159)&lt;J$4,0,IF(LOG('Crisis Indicator Data'!G159)&gt;J$3,5,ROUND(5-(J$3-LOG('Crisis Indicator Data'!G159))/(J$3-J$4)*5,1))))</f>
        <v>3.6</v>
      </c>
      <c r="K162" s="165">
        <f>IF('Crisis Indicator Data'!G159="x","x",IF(LEN(E162)&gt;3,('Crisis Indicator Data'!G159/VLOOKUP('Impact of the crisis'!$C162,'Regional Crises'!$B$1:$R$66,5,FALSE)),'Crisis Indicator Data'!G159/VLOOKUP('Impact of the crisis'!$E162,'Country Indicator Data'!$B$4:$P$300,14,FALSE)))</f>
        <v>1</v>
      </c>
      <c r="L162" s="147">
        <f t="shared" si="54"/>
        <v>5</v>
      </c>
      <c r="M162" s="147">
        <f t="shared" si="55"/>
        <v>4.3</v>
      </c>
      <c r="N162" s="147">
        <f t="shared" si="56"/>
        <v>4.3</v>
      </c>
      <c r="O162" s="147">
        <f>IF('Crisis Indicator Data'!H159="x","x",IF('Crisis Indicator Data'!H159=0,0,IF(LOG('Crisis Indicator Data'!H159)&lt;O$4,0,IF(LOG('Crisis Indicator Data'!H159)&gt;O$3,5,ROUND(5-(O$3-LOG('Crisis Indicator Data'!H159))/(O$3-O$4)*5,1)))))</f>
        <v>0.7</v>
      </c>
      <c r="P162" s="165">
        <f>IF('Crisis Indicator Data'!H159="x","x",'Crisis Indicator Data'!H159/'Crisis Indicator Data'!G159)</f>
        <v>6.999267518515504E-3</v>
      </c>
      <c r="Q162" s="147">
        <f t="shared" si="57"/>
        <v>0</v>
      </c>
      <c r="R162" s="147">
        <f t="shared" si="58"/>
        <v>0.35</v>
      </c>
      <c r="S162" s="147">
        <f>IF('Crisis Indicator Data'!I159="x","x",IF('Crisis Indicator Data'!I159=0,0,IF(LOG('Crisis Indicator Data'!I159)&lt;S$4,0,IF(LOG('Crisis Indicator Data'!I159)&gt;S$3,5,ROUND(5-(S$3-LOG('Crisis Indicator Data'!I159))/(S$3-S$4)*5,1)))))</f>
        <v>2.8</v>
      </c>
      <c r="T162" s="165">
        <f>IF('Crisis Indicator Data'!H159="x","x",IF('Crisis Indicator Data'!I159="x","x",'Crisis Indicator Data'!I159/'Crisis Indicator Data'!H159))</f>
        <v>1</v>
      </c>
      <c r="U162" s="147">
        <f t="shared" si="59"/>
        <v>5</v>
      </c>
      <c r="V162" s="147">
        <f t="shared" si="60"/>
        <v>3.9</v>
      </c>
      <c r="W162" s="147">
        <f>IF('Crisis Indicator Data'!L159="x","x",IF('Crisis Indicator Data'!L159=0,0,IF(LOG('Crisis Indicator Data'!L159)&lt;W$4,0,IF(LOG('Crisis Indicator Data'!L159)&gt;W$3,5,ROUND(5-(W$3-LOG('Crisis Indicator Data'!L159))/(W$3-W$4)*5,1)))))</f>
        <v>4.2</v>
      </c>
      <c r="X162" s="166">
        <f>IF(OR('Crisis Indicator Data'!L159="x",'Crisis Indicator Data'!H159="x"),"x",'Crisis Indicator Data'!L159/'Crisis Indicator Data'!H159)</f>
        <v>1.0116279069767442E-2</v>
      </c>
      <c r="Y162" s="147">
        <f t="shared" si="61"/>
        <v>5</v>
      </c>
      <c r="Z162" s="147">
        <f t="shared" si="62"/>
        <v>4.5999999999999996</v>
      </c>
      <c r="AA162" s="147">
        <f t="shared" si="63"/>
        <v>4.3</v>
      </c>
      <c r="AB162" s="167">
        <f t="shared" si="64"/>
        <v>2.9</v>
      </c>
    </row>
    <row r="163" spans="1:28" x14ac:dyDescent="0.35">
      <c r="A163" s="175" t="str">
        <f>'Crisis Indicator Data'!A160</f>
        <v>Complex situation in Türkiye</v>
      </c>
      <c r="B163" s="176" t="str">
        <f>'Crisis Indicator Data'!B160</f>
        <v>Displacement,Conflict</v>
      </c>
      <c r="C163" s="176" t="str">
        <f>'Crisis Indicator Data'!C160</f>
        <v>TUR001</v>
      </c>
      <c r="D163" s="176" t="str">
        <f>'Crisis Indicator Data'!D160</f>
        <v>Türkiye</v>
      </c>
      <c r="E163" s="177" t="str">
        <f>'Crisis Indicator Data'!E160</f>
        <v>TUR</v>
      </c>
      <c r="F163" s="168">
        <f>IF('Crisis Indicator Data'!F160="x","x",IF(LOG('Crisis Indicator Data'!F160)&lt;F$4,0,IF(LOG('Crisis Indicator Data'!F160)&gt;F$3,5,ROUND(5-(F$3-LOG('Crisis Indicator Data'!F160))/(F$3-F$4)*5,1))))</f>
        <v>4.2</v>
      </c>
      <c r="G163" s="165">
        <f>IF('Crisis Indicator Data'!F160="x","x",IF(LEN(E163)&gt;3,('Crisis Indicator Data'!F160/VLOOKUP('Impact of the crisis'!$C163,'Regional Crises'!$B$1:$R$66,4,FALSE)),'Crisis Indicator Data'!F160/VLOOKUP('Impact of the crisis'!$E163,'Country Indicator Data'!$B$4:$P$300,15,FALSE)))</f>
        <v>0.43271182256408924</v>
      </c>
      <c r="H163" s="147">
        <f t="shared" si="52"/>
        <v>2.1</v>
      </c>
      <c r="I163" s="147">
        <f t="shared" si="53"/>
        <v>3.1500000000000004</v>
      </c>
      <c r="J163" s="147">
        <f>IF('Crisis Indicator Data'!G160="x","x",IF(LOG('Crisis Indicator Data'!G160)&lt;J$4,0,IF(LOG('Crisis Indicator Data'!G160)&gt;J$3,5,ROUND(5-(J$3-LOG('Crisis Indicator Data'!G160))/(J$3-J$4)*5,1))))</f>
        <v>5</v>
      </c>
      <c r="K163" s="165">
        <f>IF('Crisis Indicator Data'!G160="x","x",IF(LEN(E163)&gt;3,('Crisis Indicator Data'!G160/VLOOKUP('Impact of the crisis'!$C163,'Regional Crises'!$B$1:$R$66,5,FALSE)),'Crisis Indicator Data'!G160/VLOOKUP('Impact of the crisis'!$E163,'Country Indicator Data'!$B$4:$P$300,14,FALSE)))</f>
        <v>0.61249705813132505</v>
      </c>
      <c r="L163" s="147">
        <f t="shared" si="54"/>
        <v>3</v>
      </c>
      <c r="M163" s="147">
        <f t="shared" si="55"/>
        <v>4</v>
      </c>
      <c r="N163" s="147">
        <f t="shared" si="56"/>
        <v>3.6</v>
      </c>
      <c r="O163" s="147">
        <f>IF('Crisis Indicator Data'!H160="x","x",IF('Crisis Indicator Data'!H160=0,0,IF(LOG('Crisis Indicator Data'!H160)&lt;O$4,0,IF(LOG('Crisis Indicator Data'!H160)&gt;O$3,5,ROUND(5-(O$3-LOG('Crisis Indicator Data'!H160))/(O$3-O$4)*5,1)))))</f>
        <v>4.5</v>
      </c>
      <c r="P163" s="165">
        <f>IF('Crisis Indicator Data'!H160="x","x",'Crisis Indicator Data'!H160/'Crisis Indicator Data'!G160)</f>
        <v>0.32626320845341017</v>
      </c>
      <c r="Q163" s="147">
        <f t="shared" si="57"/>
        <v>1.6</v>
      </c>
      <c r="R163" s="147">
        <f t="shared" si="58"/>
        <v>3.05</v>
      </c>
      <c r="S163" s="147">
        <f>IF('Crisis Indicator Data'!I160="x","x",IF('Crisis Indicator Data'!I160=0,0,IF(LOG('Crisis Indicator Data'!I160)&lt;S$4,0,IF(LOG('Crisis Indicator Data'!I160)&gt;S$3,5,ROUND(5-(S$3-LOG('Crisis Indicator Data'!I160))/(S$3-S$4)*5,1)))))</f>
        <v>5</v>
      </c>
      <c r="T163" s="165">
        <f>IF('Crisis Indicator Data'!H160="x","x",IF('Crisis Indicator Data'!I160="x","x",'Crisis Indicator Data'!I160/'Crisis Indicator Data'!H160))</f>
        <v>0.33034978212224708</v>
      </c>
      <c r="U163" s="147">
        <f t="shared" si="59"/>
        <v>5</v>
      </c>
      <c r="V163" s="147">
        <f t="shared" si="60"/>
        <v>5</v>
      </c>
      <c r="W163" s="147">
        <f>IF('Crisis Indicator Data'!L160="x","x",IF('Crisis Indicator Data'!L160=0,0,IF(LOG('Crisis Indicator Data'!L160)&lt;W$4,0,IF(LOG('Crisis Indicator Data'!L160)&gt;W$3,5,ROUND(5-(W$3-LOG('Crisis Indicator Data'!L160))/(W$3-W$4)*5,1)))))</f>
        <v>2.1</v>
      </c>
      <c r="X163" s="166">
        <f>IF(OR('Crisis Indicator Data'!L160="x",'Crisis Indicator Data'!H160="x"),"x",'Crisis Indicator Data'!L160/'Crisis Indicator Data'!H160)</f>
        <v>1.8254622541514546E-6</v>
      </c>
      <c r="Y163" s="147">
        <f t="shared" si="61"/>
        <v>0.1</v>
      </c>
      <c r="Z163" s="147">
        <f t="shared" si="62"/>
        <v>1.1000000000000001</v>
      </c>
      <c r="AA163" s="147">
        <f t="shared" si="63"/>
        <v>3.7</v>
      </c>
      <c r="AB163" s="167">
        <f t="shared" si="64"/>
        <v>3.4</v>
      </c>
    </row>
    <row r="164" spans="1:28" x14ac:dyDescent="0.35">
      <c r="A164" s="175" t="str">
        <f>'Crisis Indicator Data'!A161</f>
        <v>Syrian Refugees in Türkiye</v>
      </c>
      <c r="B164" s="176" t="str">
        <f>'Crisis Indicator Data'!B161</f>
        <v>Displacement</v>
      </c>
      <c r="C164" s="176" t="str">
        <f>'Crisis Indicator Data'!C161</f>
        <v>TUR002</v>
      </c>
      <c r="D164" s="176" t="str">
        <f>'Crisis Indicator Data'!D161</f>
        <v>Türkiye</v>
      </c>
      <c r="E164" s="177" t="str">
        <f>'Crisis Indicator Data'!E161</f>
        <v>TUR</v>
      </c>
      <c r="F164" s="168">
        <f>IF('Crisis Indicator Data'!F161="x","x",IF(LOG('Crisis Indicator Data'!F161)&lt;F$4,0,IF(LOG('Crisis Indicator Data'!F161)&gt;F$3,5,ROUND(5-(F$3-LOG('Crisis Indicator Data'!F161))/(F$3-F$4)*5,1))))</f>
        <v>3.8</v>
      </c>
      <c r="G164" s="165">
        <f>IF('Crisis Indicator Data'!F161="x","x",IF(LEN(E164)&gt;3,('Crisis Indicator Data'!F161/VLOOKUP('Impact of the crisis'!$C164,'Regional Crises'!$B$1:$R$66,4,FALSE)),'Crisis Indicator Data'!F161/VLOOKUP('Impact of the crisis'!$E164,'Country Indicator Data'!$B$4:$P$300,15,FALSE)))</f>
        <v>0.26388004625599315</v>
      </c>
      <c r="H164" s="147">
        <f t="shared" si="52"/>
        <v>1.2</v>
      </c>
      <c r="I164" s="147">
        <f t="shared" si="53"/>
        <v>2.5</v>
      </c>
      <c r="J164" s="147">
        <f>IF('Crisis Indicator Data'!G161="x","x",IF(LOG('Crisis Indicator Data'!G161)&lt;J$4,0,IF(LOG('Crisis Indicator Data'!G161)&gt;J$3,5,ROUND(5-(J$3-LOG('Crisis Indicator Data'!G161))/(J$3-J$4)*5,1))))</f>
        <v>5</v>
      </c>
      <c r="K164" s="165">
        <f>IF('Crisis Indicator Data'!G161="x","x",IF(LEN(E164)&gt;3,('Crisis Indicator Data'!G161/VLOOKUP('Impact of the crisis'!$C164,'Regional Crises'!$B$1:$R$66,5,FALSE)),'Crisis Indicator Data'!G161/VLOOKUP('Impact of the crisis'!$E164,'Country Indicator Data'!$B$4:$P$300,14,FALSE)))</f>
        <v>0.49764650506001412</v>
      </c>
      <c r="L164" s="147">
        <f t="shared" si="54"/>
        <v>2.5</v>
      </c>
      <c r="M164" s="147">
        <f t="shared" si="55"/>
        <v>3.75</v>
      </c>
      <c r="N164" s="147">
        <f t="shared" si="56"/>
        <v>3.2</v>
      </c>
      <c r="O164" s="147">
        <f>IF('Crisis Indicator Data'!H161="x","x",IF('Crisis Indicator Data'!H161=0,0,IF(LOG('Crisis Indicator Data'!H161)&lt;O$4,0,IF(LOG('Crisis Indicator Data'!H161)&gt;O$3,5,ROUND(5-(O$3-LOG('Crisis Indicator Data'!H161))/(O$3-O$4)*5,1)))))</f>
        <v>3.9</v>
      </c>
      <c r="P164" s="165">
        <f>IF('Crisis Indicator Data'!H161="x","x",'Crisis Indicator Data'!H161/'Crisis Indicator Data'!G161)</f>
        <v>0.17025301489713882</v>
      </c>
      <c r="Q164" s="147">
        <f t="shared" si="57"/>
        <v>0.8</v>
      </c>
      <c r="R164" s="147">
        <f t="shared" si="58"/>
        <v>2.35</v>
      </c>
      <c r="S164" s="147">
        <f>IF('Crisis Indicator Data'!I161="x","x",IF('Crisis Indicator Data'!I161=0,0,IF(LOG('Crisis Indicator Data'!I161)&lt;S$4,0,IF(LOG('Crisis Indicator Data'!I161)&gt;S$3,5,ROUND(5-(S$3-LOG('Crisis Indicator Data'!I161))/(S$3-S$4)*5,1)))))</f>
        <v>5</v>
      </c>
      <c r="T164" s="165">
        <f>IF('Crisis Indicator Data'!H161="x","x",IF('Crisis Indicator Data'!I161="x","x",'Crisis Indicator Data'!I161/'Crisis Indicator Data'!H161))</f>
        <v>0.46291666666666664</v>
      </c>
      <c r="U164" s="147">
        <f t="shared" si="59"/>
        <v>5</v>
      </c>
      <c r="V164" s="147">
        <f t="shared" si="60"/>
        <v>5</v>
      </c>
      <c r="W164" s="147">
        <f>IF('Crisis Indicator Data'!L161="x","x",IF('Crisis Indicator Data'!L161=0,0,IF(LOG('Crisis Indicator Data'!L161)&lt;W$4,0,IF(LOG('Crisis Indicator Data'!L161)&gt;W$3,5,ROUND(5-(W$3-LOG('Crisis Indicator Data'!L161))/(W$3-W$4)*5,1)))))</f>
        <v>0</v>
      </c>
      <c r="X164" s="166">
        <f>IF(OR('Crisis Indicator Data'!L161="x",'Crisis Indicator Data'!H161="x"),"x",'Crisis Indicator Data'!L161/'Crisis Indicator Data'!H161)</f>
        <v>0</v>
      </c>
      <c r="Y164" s="147">
        <f t="shared" si="61"/>
        <v>0</v>
      </c>
      <c r="Z164" s="147">
        <f t="shared" si="62"/>
        <v>0</v>
      </c>
      <c r="AA164" s="147">
        <f t="shared" si="63"/>
        <v>3.5</v>
      </c>
      <c r="AB164" s="167">
        <f t="shared" si="64"/>
        <v>3</v>
      </c>
    </row>
    <row r="165" spans="1:28" x14ac:dyDescent="0.35">
      <c r="A165" s="175" t="str">
        <f>'Crisis Indicator Data'!A162</f>
        <v>Mixed Migration Flows in Türkiye</v>
      </c>
      <c r="B165" s="176" t="str">
        <f>'Crisis Indicator Data'!B162</f>
        <v>Displacement</v>
      </c>
      <c r="C165" s="176" t="str">
        <f>'Crisis Indicator Data'!C162</f>
        <v>TUR003</v>
      </c>
      <c r="D165" s="176" t="str">
        <f>'Crisis Indicator Data'!D162</f>
        <v>Türkiye</v>
      </c>
      <c r="E165" s="177" t="str">
        <f>'Crisis Indicator Data'!E162</f>
        <v>TUR</v>
      </c>
      <c r="F165" s="168">
        <f>IF('Crisis Indicator Data'!F162="x","x",IF(LOG('Crisis Indicator Data'!F162)&lt;F$4,0,IF(LOG('Crisis Indicator Data'!F162)&gt;F$3,5,ROUND(5-(F$3-LOG('Crisis Indicator Data'!F162))/(F$3-F$4)*5,1))))</f>
        <v>3.6</v>
      </c>
      <c r="G165" s="165">
        <f>IF('Crisis Indicator Data'!F162="x","x",IF(LEN(E165)&gt;3,('Crisis Indicator Data'!F162/VLOOKUP('Impact of the crisis'!$C165,'Regional Crises'!$B$1:$R$66,4,FALSE)),'Crisis Indicator Data'!F162/VLOOKUP('Impact of the crisis'!$E165,'Country Indicator Data'!$B$4:$P$300,15,FALSE)))</f>
        <v>0.18245000844561673</v>
      </c>
      <c r="H165" s="147">
        <f t="shared" si="52"/>
        <v>0.8</v>
      </c>
      <c r="I165" s="147">
        <f t="shared" si="53"/>
        <v>2.2000000000000002</v>
      </c>
      <c r="J165" s="147">
        <f>IF('Crisis Indicator Data'!G162="x","x",IF(LOG('Crisis Indicator Data'!G162)&lt;J$4,0,IF(LOG('Crisis Indicator Data'!G162)&gt;J$3,5,ROUND(5-(J$3-LOG('Crisis Indicator Data'!G162))/(J$3-J$4)*5,1))))</f>
        <v>4</v>
      </c>
      <c r="K165" s="165">
        <f>IF('Crisis Indicator Data'!G162="x","x",IF(LEN(E165)&gt;3,('Crisis Indicator Data'!G162/VLOOKUP('Impact of the crisis'!$C165,'Regional Crises'!$B$1:$R$66,5,FALSE)),'Crisis Indicator Data'!G162/VLOOKUP('Impact of the crisis'!$E165,'Country Indicator Data'!$B$4:$P$300,14,FALSE)))</f>
        <v>0.18517298187808895</v>
      </c>
      <c r="L165" s="147">
        <f t="shared" si="54"/>
        <v>0.9</v>
      </c>
      <c r="M165" s="147">
        <f t="shared" si="55"/>
        <v>2.4500000000000002</v>
      </c>
      <c r="N165" s="147">
        <f t="shared" si="56"/>
        <v>2.2999999999999998</v>
      </c>
      <c r="O165" s="147">
        <f>IF('Crisis Indicator Data'!H162="x","x",IF('Crisis Indicator Data'!H162=0,0,IF(LOG('Crisis Indicator Data'!H162)&lt;O$4,0,IF(LOG('Crisis Indicator Data'!H162)&gt;O$3,5,ROUND(5-(O$3-LOG('Crisis Indicator Data'!H162))/(O$3-O$4)*5,1)))))</f>
        <v>2.2000000000000002</v>
      </c>
      <c r="P165" s="165">
        <f>IF('Crisis Indicator Data'!H162="x","x",'Crisis Indicator Data'!H162/'Crisis Indicator Data'!G162)</f>
        <v>4.3340111845449926E-2</v>
      </c>
      <c r="Q165" s="147">
        <f t="shared" si="57"/>
        <v>0.2</v>
      </c>
      <c r="R165" s="147">
        <f t="shared" si="58"/>
        <v>1.2000000000000002</v>
      </c>
      <c r="S165" s="147">
        <f>IF('Crisis Indicator Data'!I162="x","x",IF('Crisis Indicator Data'!I162=0,0,IF(LOG('Crisis Indicator Data'!I162)&lt;S$4,0,IF(LOG('Crisis Indicator Data'!I162)&gt;S$3,5,ROUND(5-(S$3-LOG('Crisis Indicator Data'!I162))/(S$3-S$4)*5,1)))))</f>
        <v>3.6</v>
      </c>
      <c r="T165" s="165">
        <f>IF('Crisis Indicator Data'!H162="x","x",IF('Crisis Indicator Data'!I162="x","x",'Crisis Indicator Data'!I162/'Crisis Indicator Data'!H162))</f>
        <v>0.4633431085043988</v>
      </c>
      <c r="U165" s="147">
        <f t="shared" si="59"/>
        <v>5</v>
      </c>
      <c r="V165" s="147">
        <f t="shared" si="60"/>
        <v>4.3</v>
      </c>
      <c r="W165" s="147">
        <f>IF('Crisis Indicator Data'!L162="x","x",IF('Crisis Indicator Data'!L162=0,0,IF(LOG('Crisis Indicator Data'!L162)&lt;W$4,0,IF(LOG('Crisis Indicator Data'!L162)&gt;W$3,5,ROUND(5-(W$3-LOG('Crisis Indicator Data'!L162))/(W$3-W$4)*5,1)))))</f>
        <v>0</v>
      </c>
      <c r="X165" s="166">
        <f>IF(OR('Crisis Indicator Data'!L162="x",'Crisis Indicator Data'!H162="x"),"x",'Crisis Indicator Data'!L162/'Crisis Indicator Data'!H162)</f>
        <v>1.466275659824047E-6</v>
      </c>
      <c r="Y165" s="147">
        <f t="shared" si="61"/>
        <v>0.1</v>
      </c>
      <c r="Z165" s="147">
        <f t="shared" si="62"/>
        <v>0.1</v>
      </c>
      <c r="AA165" s="147">
        <f t="shared" si="63"/>
        <v>2.8</v>
      </c>
      <c r="AB165" s="167">
        <f t="shared" si="64"/>
        <v>2.1</v>
      </c>
    </row>
    <row r="166" spans="1:28" x14ac:dyDescent="0.35">
      <c r="A166" s="175" t="str">
        <f>'Crisis Indicator Data'!A163</f>
        <v>Kurdish Conflict</v>
      </c>
      <c r="B166" s="176" t="str">
        <f>'Crisis Indicator Data'!B163</f>
        <v>Conflict</v>
      </c>
      <c r="C166" s="176" t="str">
        <f>'Crisis Indicator Data'!C163</f>
        <v>TUR004</v>
      </c>
      <c r="D166" s="176" t="str">
        <f>'Crisis Indicator Data'!D163</f>
        <v>Türkiye</v>
      </c>
      <c r="E166" s="177" t="str">
        <f>'Crisis Indicator Data'!E163</f>
        <v>TUR</v>
      </c>
      <c r="F166" s="168">
        <f>IF('Crisis Indicator Data'!F163="x","x",IF(LOG('Crisis Indicator Data'!F163)&lt;F$4,0,IF(LOG('Crisis Indicator Data'!F163)&gt;F$3,5,ROUND(5-(F$3-LOG('Crisis Indicator Data'!F163))/(F$3-F$4)*5,1))))</f>
        <v>3.2</v>
      </c>
      <c r="G166" s="165">
        <f>IF('Crisis Indicator Data'!F163="x","x",IF(LEN(E166)&gt;3,('Crisis Indicator Data'!F163/VLOOKUP('Impact of the crisis'!$C166,'Regional Crises'!$B$1:$R$66,4,FALSE)),'Crisis Indicator Data'!F163/VLOOKUP('Impact of the crisis'!$E166,'Country Indicator Data'!$B$4:$P$300,15,FALSE)))</f>
        <v>0.10584046879669451</v>
      </c>
      <c r="H166" s="147">
        <f t="shared" ref="H166:H197" si="65">IF(G166="x","x",IF(G166&lt;H$4,0,IF(G166&gt;H$3,5,ROUND(5-(H$3-G166)/(H$3-H$4)*5,1))))</f>
        <v>0.4</v>
      </c>
      <c r="I166" s="147">
        <f t="shared" ref="I166:I197" si="66">IF(AND(H166="x",F166="x"),"x",AVERAGE(F166,H166))</f>
        <v>1.8</v>
      </c>
      <c r="J166" s="147">
        <f>IF('Crisis Indicator Data'!G163="x","x",IF(LOG('Crisis Indicator Data'!G163)&lt;J$4,0,IF(LOG('Crisis Indicator Data'!G163)&gt;J$3,5,ROUND(5-(J$3-LOG('Crisis Indicator Data'!G163))/(J$3-J$4)*5,1))))</f>
        <v>2.6</v>
      </c>
      <c r="K166" s="165">
        <f>IF('Crisis Indicator Data'!G163="x","x",IF(LEN(E166)&gt;3,('Crisis Indicator Data'!G163/VLOOKUP('Impact of the crisis'!$C166,'Regional Crises'!$B$1:$R$66,5,FALSE)),'Crisis Indicator Data'!G163/VLOOKUP('Impact of the crisis'!$E166,'Country Indicator Data'!$B$4:$P$300,14,FALSE)))</f>
        <v>6.8639679924688168E-2</v>
      </c>
      <c r="L166" s="147">
        <f t="shared" ref="L166:L197" si="67">IF(K166="x","x",IF(K166&lt;L$4,0,IF(K166&gt;L$3,5,ROUND(5-(L$3-K166)/(L$3-L$4)*5,1))))</f>
        <v>0.3</v>
      </c>
      <c r="M166" s="147">
        <f t="shared" ref="M166:M197" si="68">IF(AND(L166="x",J166="x"),"x",AVERAGE(J166,L166))</f>
        <v>1.45</v>
      </c>
      <c r="N166" s="147">
        <f t="shared" ref="N166:N197" si="69">IF(AND(M166="x",I166="x"),"x",IF(OR(M166="x",I166="x"),AVERAGE(I166,M166),ROUND((5-GEOMEAN(((5-I166)/5*4+1),((5-M166)/5*4+1)))/4*5,1)))</f>
        <v>1.6</v>
      </c>
      <c r="O166" s="147" t="str">
        <f>IF('Crisis Indicator Data'!H163="x","x",IF('Crisis Indicator Data'!H163=0,0,IF(LOG('Crisis Indicator Data'!H163)&lt;O$4,0,IF(LOG('Crisis Indicator Data'!H163)&gt;O$3,5,ROUND(5-(O$3-LOG('Crisis Indicator Data'!H163))/(O$3-O$4)*5,1)))))</f>
        <v>x</v>
      </c>
      <c r="P166" s="165" t="str">
        <f>IF('Crisis Indicator Data'!H163="x","x",'Crisis Indicator Data'!H163/'Crisis Indicator Data'!G163)</f>
        <v>x</v>
      </c>
      <c r="Q166" s="147" t="str">
        <f t="shared" ref="Q166:Q197" si="70">IF(P166="x","x",IF(P166&lt;Q$4,0,IF(P166&gt;Q$3,5,ROUND(5-(Q$3-P166)/(Q$3-Q$4)*5,1))))</f>
        <v>x</v>
      </c>
      <c r="R166" s="147" t="str">
        <f t="shared" ref="R166:R197" si="71">IF(AND(Q166="x",O166="x"),"x",AVERAGE(O166,Q166))</f>
        <v>x</v>
      </c>
      <c r="S166" s="147">
        <f>IF('Crisis Indicator Data'!I163="x","x",IF('Crisis Indicator Data'!I163=0,0,IF(LOG('Crisis Indicator Data'!I163)&lt;S$4,0,IF(LOG('Crisis Indicator Data'!I163)&gt;S$3,5,ROUND(5-(S$3-LOG('Crisis Indicator Data'!I163))/(S$3-S$4)*5,1)))))</f>
        <v>4.4000000000000004</v>
      </c>
      <c r="T166" s="165" t="str">
        <f>IF('Crisis Indicator Data'!H163="x","x",IF('Crisis Indicator Data'!I163="x","x",'Crisis Indicator Data'!I163/'Crisis Indicator Data'!H163))</f>
        <v>x</v>
      </c>
      <c r="U166" s="147" t="str">
        <f t="shared" ref="U166:U197" si="72">IF(T166="x","x",IF(T166&lt;U$4,0,IF(T166&gt;U$3,5,ROUND(5-(U$3-T166)/(U$3-U$4)*5,1))))</f>
        <v>x</v>
      </c>
      <c r="V166" s="147">
        <f t="shared" ref="V166:V197" si="73">IF(AND(U166="x",S166="x"),"x",ROUND(AVERAGE(S166,U166),1))</f>
        <v>4.4000000000000004</v>
      </c>
      <c r="W166" s="147">
        <f>IF('Crisis Indicator Data'!L163="x","x",IF('Crisis Indicator Data'!L163=0,0,IF(LOG('Crisis Indicator Data'!L163)&lt;W$4,0,IF(LOG('Crisis Indicator Data'!L163)&gt;W$3,5,ROUND(5-(W$3-LOG('Crisis Indicator Data'!L163))/(W$3-W$4)*5,1)))))</f>
        <v>0</v>
      </c>
      <c r="X166" s="166" t="str">
        <f>IF(OR('Crisis Indicator Data'!L163="x",'Crisis Indicator Data'!H163="x"),"x",'Crisis Indicator Data'!L163/'Crisis Indicator Data'!H163)</f>
        <v>x</v>
      </c>
      <c r="Y166" s="147" t="str">
        <f t="shared" ref="Y166:Y197" si="74">IF(X166="x","x",IF(X166&lt;Y$4,0,IF(X166&gt;Y$3,5,ROUND(5-(Y$3-X166)/(Y$3-Y$4)*5,1))))</f>
        <v>x</v>
      </c>
      <c r="Z166" s="147">
        <f t="shared" ref="Z166:Z197" si="75">IF(AND(Y166="x",W166="x"),"x",ROUND(AVERAGE(W166,Y166),1))</f>
        <v>0</v>
      </c>
      <c r="AA166" s="147">
        <f t="shared" ref="AA166:AA197" si="76">IF(AND(V166="x",Z166="x"),"x",IF(OR(V166="x",Z166="x"),AVERAGE(V166,Z166),ROUND((5-GEOMEAN(((5-V166)/5*4+1),((5-Z166)/5*4+1)))/4*5,1)))</f>
        <v>2.8</v>
      </c>
      <c r="AB166" s="167">
        <f t="shared" ref="AB166:AB197" si="77">IF(AND(R166="x",AA166="x"),"x",IF(OR(R166="x",AA166="x"),AVERAGE(R166,AA166),ROUND((5-GEOMEAN(((5-R166)/5*4+1),((5-AA166)/5*4+1)))/4*5,1)))</f>
        <v>2.8</v>
      </c>
    </row>
    <row r="167" spans="1:28" x14ac:dyDescent="0.35">
      <c r="A167" s="175" t="str">
        <f>'Crisis Indicator Data'!A164</f>
        <v>Türkiye / Syria earthquake in Türkiye</v>
      </c>
      <c r="B167" s="176" t="str">
        <f>'Crisis Indicator Data'!B164</f>
        <v>Earthquake</v>
      </c>
      <c r="C167" s="176" t="str">
        <f>'Crisis Indicator Data'!C164</f>
        <v>TUR005</v>
      </c>
      <c r="D167" s="176" t="str">
        <f>'Crisis Indicator Data'!D164</f>
        <v>Türkiye</v>
      </c>
      <c r="E167" s="177" t="str">
        <f>'Crisis Indicator Data'!E164</f>
        <v>TUR</v>
      </c>
      <c r="F167" s="168">
        <f>IF('Crisis Indicator Data'!F164="x","x",IF(LOG('Crisis Indicator Data'!F164)&lt;F$4,0,IF(LOG('Crisis Indicator Data'!F164)&gt;F$3,5,ROUND(5-(F$3-LOG('Crisis Indicator Data'!F164))/(F$3-F$4)*5,1))))</f>
        <v>3.3</v>
      </c>
      <c r="G167" s="165">
        <f>IF('Crisis Indicator Data'!F164="x","x",IF(LEN(E167)&gt;3,('Crisis Indicator Data'!F164/VLOOKUP('Impact of the crisis'!$C167,'Regional Crises'!$B$1:$R$66,4,FALSE)),'Crisis Indicator Data'!F164/VLOOKUP('Impact of the crisis'!$E167,'Country Indicator Data'!$B$4:$P$300,15,FALSE)))</f>
        <v>0.12745345165858918</v>
      </c>
      <c r="H167" s="147">
        <f t="shared" si="65"/>
        <v>0.5</v>
      </c>
      <c r="I167" s="147">
        <f t="shared" si="66"/>
        <v>1.9</v>
      </c>
      <c r="J167" s="147">
        <f>IF('Crisis Indicator Data'!G164="x","x",IF(LOG('Crisis Indicator Data'!G164)&lt;J$4,0,IF(LOG('Crisis Indicator Data'!G164)&gt;J$3,5,ROUND(5-(J$3-LOG('Crisis Indicator Data'!G164))/(J$3-J$4)*5,1))))</f>
        <v>3.8</v>
      </c>
      <c r="K167" s="165">
        <f>IF('Crisis Indicator Data'!G164="x","x",IF(LEN(E167)&gt;3,('Crisis Indicator Data'!G164/VLOOKUP('Impact of the crisis'!$C167,'Regional Crises'!$B$1:$R$66,5,FALSE)),'Crisis Indicator Data'!G164/VLOOKUP('Impact of the crisis'!$E167,'Country Indicator Data'!$B$4:$P$300,14,FALSE)))</f>
        <v>0.15794304542245236</v>
      </c>
      <c r="L167" s="147">
        <f t="shared" si="67"/>
        <v>0.7</v>
      </c>
      <c r="M167" s="147">
        <f t="shared" si="68"/>
        <v>2.25</v>
      </c>
      <c r="N167" s="147">
        <f t="shared" si="69"/>
        <v>2.1</v>
      </c>
      <c r="O167" s="147">
        <f>IF('Crisis Indicator Data'!H164="x","x",IF('Crisis Indicator Data'!H164=0,0,IF(LOG('Crisis Indicator Data'!H164)&lt;O$4,0,IF(LOG('Crisis Indicator Data'!H164)&gt;O$3,5,ROUND(5-(O$3-LOG('Crisis Indicator Data'!H164))/(O$3-O$4)*5,1)))))</f>
        <v>4.0999999999999996</v>
      </c>
      <c r="P167" s="165">
        <f>IF('Crisis Indicator Data'!H164="x","x",'Crisis Indicator Data'!H164/'Crisis Indicator Data'!G164)</f>
        <v>0.67799135747280581</v>
      </c>
      <c r="Q167" s="147">
        <f t="shared" si="70"/>
        <v>3.4</v>
      </c>
      <c r="R167" s="147">
        <f t="shared" si="71"/>
        <v>3.75</v>
      </c>
      <c r="S167" s="147">
        <f>IF('Crisis Indicator Data'!I164="x","x",IF('Crisis Indicator Data'!I164=0,0,IF(LOG('Crisis Indicator Data'!I164)&lt;S$4,0,IF(LOG('Crisis Indicator Data'!I164)&gt;S$3,5,ROUND(5-(S$3-LOG('Crisis Indicator Data'!I164))/(S$3-S$4)*5,1)))))</f>
        <v>4.0999999999999996</v>
      </c>
      <c r="T167" s="165">
        <f>IF('Crisis Indicator Data'!H164="x","x",IF('Crisis Indicator Data'!I164="x","x",'Crisis Indicator Data'!I164/'Crisis Indicator Data'!H164))</f>
        <v>8.3626373626373623E-2</v>
      </c>
      <c r="U167" s="147">
        <f t="shared" si="72"/>
        <v>2.8</v>
      </c>
      <c r="V167" s="147">
        <f t="shared" si="73"/>
        <v>3.5</v>
      </c>
      <c r="W167" s="147">
        <f>IF('Crisis Indicator Data'!L164="x","x",IF('Crisis Indicator Data'!L164=0,0,IF(LOG('Crisis Indicator Data'!L164)&lt;W$4,0,IF(LOG('Crisis Indicator Data'!L164)&gt;W$3,5,ROUND(5-(W$3-LOG('Crisis Indicator Data'!L164))/(W$3-W$4)*5,1)))))</f>
        <v>0</v>
      </c>
      <c r="X167" s="166">
        <f>IF(OR('Crisis Indicator Data'!L164="x",'Crisis Indicator Data'!H164="x"),"x",'Crisis Indicator Data'!L164/'Crisis Indicator Data'!H164)</f>
        <v>0</v>
      </c>
      <c r="Y167" s="147">
        <f t="shared" si="74"/>
        <v>0</v>
      </c>
      <c r="Z167" s="147">
        <f t="shared" si="75"/>
        <v>0</v>
      </c>
      <c r="AA167" s="147">
        <f t="shared" si="76"/>
        <v>2.1</v>
      </c>
      <c r="AB167" s="167">
        <f t="shared" si="77"/>
        <v>3</v>
      </c>
    </row>
    <row r="168" spans="1:28" x14ac:dyDescent="0.35">
      <c r="A168" s="175" t="str">
        <f>'Crisis Indicator Data'!A165</f>
        <v>Multiple Crises in Tanzania</v>
      </c>
      <c r="B168" s="176" t="str">
        <f>'Crisis Indicator Data'!B165</f>
        <v>Displacement,Drought</v>
      </c>
      <c r="C168" s="176" t="str">
        <f>'Crisis Indicator Data'!C165</f>
        <v>TZA001</v>
      </c>
      <c r="D168" s="176" t="str">
        <f>'Crisis Indicator Data'!D165</f>
        <v>Tanzania</v>
      </c>
      <c r="E168" s="177" t="str">
        <f>'Crisis Indicator Data'!E165</f>
        <v>TZA</v>
      </c>
      <c r="F168" s="168">
        <f>IF('Crisis Indicator Data'!F165="x","x",IF(LOG('Crisis Indicator Data'!F165)&lt;F$4,0,IF(LOG('Crisis Indicator Data'!F165)&gt;F$3,5,ROUND(5-(F$3-LOG('Crisis Indicator Data'!F165))/(F$3-F$4)*5,1))))</f>
        <v>4.4000000000000004</v>
      </c>
      <c r="G168" s="165">
        <f>IF('Crisis Indicator Data'!F165="x","x",IF(LEN(E168)&gt;3,('Crisis Indicator Data'!F165/VLOOKUP('Impact of the crisis'!$C168,'Regional Crises'!$B$1:$R$66,4,FALSE)),'Crisis Indicator Data'!F165/VLOOKUP('Impact of the crisis'!$E168,'Country Indicator Data'!$B$4:$P$300,15,FALSE)))</f>
        <v>0.49834612779408444</v>
      </c>
      <c r="H168" s="147">
        <f t="shared" si="65"/>
        <v>2.4</v>
      </c>
      <c r="I168" s="147">
        <f t="shared" si="66"/>
        <v>3.4000000000000004</v>
      </c>
      <c r="J168" s="147">
        <f>IF('Crisis Indicator Data'!G165="x","x",IF(LOG('Crisis Indicator Data'!G165)&lt;J$4,0,IF(LOG('Crisis Indicator Data'!G165)&gt;J$3,5,ROUND(5-(J$3-LOG('Crisis Indicator Data'!G165))/(J$3-J$4)*5,1))))</f>
        <v>4.5</v>
      </c>
      <c r="K168" s="165">
        <f>IF('Crisis Indicator Data'!G165="x","x",IF(LEN(E168)&gt;3,('Crisis Indicator Data'!G165/VLOOKUP('Impact of the crisis'!$C168,'Regional Crises'!$B$1:$R$66,5,FALSE)),'Crisis Indicator Data'!G165/VLOOKUP('Impact of the crisis'!$E168,'Country Indicator Data'!$B$4:$P$300,14,FALSE)))</f>
        <v>0.31758484926861513</v>
      </c>
      <c r="L168" s="147">
        <f t="shared" si="67"/>
        <v>1.6</v>
      </c>
      <c r="M168" s="147">
        <f t="shared" si="68"/>
        <v>3.05</v>
      </c>
      <c r="N168" s="147">
        <f t="shared" si="69"/>
        <v>3.2</v>
      </c>
      <c r="O168" s="147">
        <f>IF('Crisis Indicator Data'!H165="x","x",IF('Crisis Indicator Data'!H165=0,0,IF(LOG('Crisis Indicator Data'!H165)&lt;O$4,0,IF(LOG('Crisis Indicator Data'!H165)&gt;O$3,5,ROUND(5-(O$3-LOG('Crisis Indicator Data'!H165))/(O$3-O$4)*5,1)))))</f>
        <v>4.5999999999999996</v>
      </c>
      <c r="P168" s="165">
        <f>IF('Crisis Indicator Data'!H165="x","x",'Crisis Indicator Data'!H165/'Crisis Indicator Data'!G165)</f>
        <v>0.77477151389014565</v>
      </c>
      <c r="Q168" s="147">
        <f t="shared" si="70"/>
        <v>3.9</v>
      </c>
      <c r="R168" s="147">
        <f t="shared" si="71"/>
        <v>4.25</v>
      </c>
      <c r="S168" s="147">
        <f>IF('Crisis Indicator Data'!I165="x","x",IF('Crisis Indicator Data'!I165=0,0,IF(LOG('Crisis Indicator Data'!I165)&lt;S$4,0,IF(LOG('Crisis Indicator Data'!I165)&gt;S$3,5,ROUND(5-(S$3-LOG('Crisis Indicator Data'!I165))/(S$3-S$4)*5,1)))))</f>
        <v>3.4</v>
      </c>
      <c r="T168" s="165">
        <f>IF('Crisis Indicator Data'!H165="x","x",IF('Crisis Indicator Data'!I165="x","x",'Crisis Indicator Data'!I165/'Crisis Indicator Data'!H165))</f>
        <v>1.3665031534688158E-2</v>
      </c>
      <c r="U168" s="147">
        <f t="shared" si="72"/>
        <v>0.5</v>
      </c>
      <c r="V168" s="147">
        <f t="shared" si="73"/>
        <v>2</v>
      </c>
      <c r="W168" s="147">
        <f>IF('Crisis Indicator Data'!L165="x","x",IF('Crisis Indicator Data'!L165=0,0,IF(LOG('Crisis Indicator Data'!L165)&lt;W$4,0,IF(LOG('Crisis Indicator Data'!L165)&gt;W$3,5,ROUND(5-(W$3-LOG('Crisis Indicator Data'!L165))/(W$3-W$4)*5,1)))))</f>
        <v>0</v>
      </c>
      <c r="X168" s="166">
        <f>IF(OR('Crisis Indicator Data'!L165="x",'Crisis Indicator Data'!H165="x"),"x",'Crisis Indicator Data'!L165/'Crisis Indicator Data'!H165)</f>
        <v>0</v>
      </c>
      <c r="Y168" s="147">
        <f t="shared" si="74"/>
        <v>0</v>
      </c>
      <c r="Z168" s="147">
        <f t="shared" si="75"/>
        <v>0</v>
      </c>
      <c r="AA168" s="147">
        <f t="shared" si="76"/>
        <v>1.1000000000000001</v>
      </c>
      <c r="AB168" s="167">
        <f t="shared" si="77"/>
        <v>3</v>
      </c>
    </row>
    <row r="169" spans="1:28" x14ac:dyDescent="0.35">
      <c r="A169" s="175" t="str">
        <f>'Crisis Indicator Data'!A166</f>
        <v>International Displacement in Tanzania</v>
      </c>
      <c r="B169" s="176" t="str">
        <f>'Crisis Indicator Data'!B166</f>
        <v>Displacement</v>
      </c>
      <c r="C169" s="176" t="str">
        <f>'Crisis Indicator Data'!C166</f>
        <v>TZA002</v>
      </c>
      <c r="D169" s="176" t="str">
        <f>'Crisis Indicator Data'!D166</f>
        <v>Tanzania</v>
      </c>
      <c r="E169" s="177" t="str">
        <f>'Crisis Indicator Data'!E166</f>
        <v>TZA</v>
      </c>
      <c r="F169" s="168">
        <f>IF('Crisis Indicator Data'!F166="x","x",IF(LOG('Crisis Indicator Data'!F166)&lt;F$4,0,IF(LOG('Crisis Indicator Data'!F166)&gt;F$3,5,ROUND(5-(F$3-LOG('Crisis Indicator Data'!F166))/(F$3-F$4)*5,1))))</f>
        <v>3.8</v>
      </c>
      <c r="G169" s="165">
        <f>IF('Crisis Indicator Data'!F166="x","x",IF(LEN(E169)&gt;3,('Crisis Indicator Data'!F166/VLOOKUP('Impact of the crisis'!$C169,'Regional Crises'!$B$1:$R$66,4,FALSE)),'Crisis Indicator Data'!F166/VLOOKUP('Impact of the crisis'!$E169,'Country Indicator Data'!$B$4:$P$300,15,FALSE)))</f>
        <v>0.21122488146308421</v>
      </c>
      <c r="H169" s="147">
        <f t="shared" si="65"/>
        <v>1</v>
      </c>
      <c r="I169" s="147">
        <f t="shared" si="66"/>
        <v>2.4</v>
      </c>
      <c r="J169" s="147">
        <f>IF('Crisis Indicator Data'!G166="x","x",IF(LOG('Crisis Indicator Data'!G166)&lt;J$4,0,IF(LOG('Crisis Indicator Data'!G166)&gt;J$3,5,ROUND(5-(J$3-LOG('Crisis Indicator Data'!G166))/(J$3-J$4)*5,1))))</f>
        <v>3.9</v>
      </c>
      <c r="K169" s="165">
        <f>IF('Crisis Indicator Data'!G166="x","x",IF(LEN(E169)&gt;3,('Crisis Indicator Data'!G166/VLOOKUP('Impact of the crisis'!$C169,'Regional Crises'!$B$1:$R$66,5,FALSE)),'Crisis Indicator Data'!G166/VLOOKUP('Impact of the crisis'!$E169,'Country Indicator Data'!$B$4:$P$300,14,FALSE)))</f>
        <v>0.21575135787567895</v>
      </c>
      <c r="L169" s="147">
        <f t="shared" si="67"/>
        <v>1</v>
      </c>
      <c r="M169" s="147">
        <f t="shared" si="68"/>
        <v>2.4500000000000002</v>
      </c>
      <c r="N169" s="147">
        <f t="shared" si="69"/>
        <v>2.4</v>
      </c>
      <c r="O169" s="147">
        <f>IF('Crisis Indicator Data'!H166="x","x",IF('Crisis Indicator Data'!H166=0,0,IF(LOG('Crisis Indicator Data'!H166)&lt;O$4,0,IF(LOG('Crisis Indicator Data'!H166)&gt;O$3,5,ROUND(5-(O$3-LOG('Crisis Indicator Data'!H166))/(O$3-O$4)*5,1)))))</f>
        <v>4.5</v>
      </c>
      <c r="P169" s="165">
        <f>IF('Crisis Indicator Data'!H166="x","x",'Crisis Indicator Data'!H166/'Crisis Indicator Data'!G166)</f>
        <v>1</v>
      </c>
      <c r="Q169" s="147">
        <f t="shared" si="70"/>
        <v>5</v>
      </c>
      <c r="R169" s="147">
        <f t="shared" si="71"/>
        <v>4.75</v>
      </c>
      <c r="S169" s="147">
        <f>IF('Crisis Indicator Data'!I166="x","x",IF('Crisis Indicator Data'!I166=0,0,IF(LOG('Crisis Indicator Data'!I166)&lt;S$4,0,IF(LOG('Crisis Indicator Data'!I166)&gt;S$3,5,ROUND(5-(S$3-LOG('Crisis Indicator Data'!I166))/(S$3-S$4)*5,1)))))</f>
        <v>3.4</v>
      </c>
      <c r="T169" s="165">
        <f>IF('Crisis Indicator Data'!H166="x","x",IF('Crisis Indicator Data'!I166="x","x",'Crisis Indicator Data'!I166/'Crisis Indicator Data'!H166))</f>
        <v>1.5584415584415584E-2</v>
      </c>
      <c r="U169" s="147">
        <f t="shared" si="72"/>
        <v>0.5</v>
      </c>
      <c r="V169" s="147">
        <f t="shared" si="73"/>
        <v>2</v>
      </c>
      <c r="W169" s="147">
        <f>IF('Crisis Indicator Data'!L166="x","x",IF('Crisis Indicator Data'!L166=0,0,IF(LOG('Crisis Indicator Data'!L166)&lt;W$4,0,IF(LOG('Crisis Indicator Data'!L166)&gt;W$3,5,ROUND(5-(W$3-LOG('Crisis Indicator Data'!L166))/(W$3-W$4)*5,1)))))</f>
        <v>0</v>
      </c>
      <c r="X169" s="166">
        <f>IF(OR('Crisis Indicator Data'!L166="x",'Crisis Indicator Data'!H166="x"),"x",'Crisis Indicator Data'!L166/'Crisis Indicator Data'!H166)</f>
        <v>0</v>
      </c>
      <c r="Y169" s="147">
        <f t="shared" si="74"/>
        <v>0</v>
      </c>
      <c r="Z169" s="147">
        <f t="shared" si="75"/>
        <v>0</v>
      </c>
      <c r="AA169" s="147">
        <f t="shared" si="76"/>
        <v>1.1000000000000001</v>
      </c>
      <c r="AB169" s="167">
        <f t="shared" si="77"/>
        <v>3.5</v>
      </c>
    </row>
    <row r="170" spans="1:28" x14ac:dyDescent="0.35">
      <c r="A170" s="175" t="str">
        <f>'Crisis Indicator Data'!A167</f>
        <v>Food Security Crisis in North-East Tanzania</v>
      </c>
      <c r="B170" s="176" t="str">
        <f>'Crisis Indicator Data'!B167</f>
        <v>Drought</v>
      </c>
      <c r="C170" s="176" t="str">
        <f>'Crisis Indicator Data'!C167</f>
        <v>TZA003</v>
      </c>
      <c r="D170" s="176" t="str">
        <f>'Crisis Indicator Data'!D167</f>
        <v>Tanzania</v>
      </c>
      <c r="E170" s="177" t="str">
        <f>'Crisis Indicator Data'!E167</f>
        <v>TZA</v>
      </c>
      <c r="F170" s="168">
        <f>IF('Crisis Indicator Data'!F167="x","x",IF(LOG('Crisis Indicator Data'!F167)&lt;F$4,0,IF(LOG('Crisis Indicator Data'!F167)&gt;F$3,5,ROUND(5-(F$3-LOG('Crisis Indicator Data'!F167))/(F$3-F$4)*5,1))))</f>
        <v>4.3</v>
      </c>
      <c r="G170" s="165">
        <f>IF('Crisis Indicator Data'!F167="x","x",IF(LEN(E170)&gt;3,('Crisis Indicator Data'!F167/VLOOKUP('Impact of the crisis'!$C170,'Regional Crises'!$B$1:$R$66,4,FALSE)),'Crisis Indicator Data'!F167/VLOOKUP('Impact of the crisis'!$E170,'Country Indicator Data'!$B$4:$P$300,15,FALSE)))</f>
        <v>0.4032050124181531</v>
      </c>
      <c r="H170" s="147">
        <f t="shared" si="65"/>
        <v>2</v>
      </c>
      <c r="I170" s="147">
        <f t="shared" si="66"/>
        <v>3.15</v>
      </c>
      <c r="J170" s="147">
        <f>IF('Crisis Indicator Data'!G167="x","x",IF(LOG('Crisis Indicator Data'!G167)&lt;J$4,0,IF(LOG('Crisis Indicator Data'!G167)&gt;J$3,5,ROUND(5-(J$3-LOG('Crisis Indicator Data'!G167))/(J$3-J$4)*5,1))))</f>
        <v>2.8</v>
      </c>
      <c r="K170" s="165">
        <f>IF('Crisis Indicator Data'!G167="x","x",IF(LEN(E170)&gt;3,('Crisis Indicator Data'!G167/VLOOKUP('Impact of the crisis'!$C170,'Regional Crises'!$B$1:$R$66,5,FALSE)),'Crisis Indicator Data'!G167/VLOOKUP('Impact of the crisis'!$E170,'Country Indicator Data'!$B$4:$P$300,14,FALSE)))</f>
        <v>0.10183349139293617</v>
      </c>
      <c r="L170" s="147">
        <f t="shared" si="67"/>
        <v>0.5</v>
      </c>
      <c r="M170" s="147">
        <f t="shared" si="68"/>
        <v>1.65</v>
      </c>
      <c r="N170" s="147">
        <f t="shared" si="69"/>
        <v>2.5</v>
      </c>
      <c r="O170" s="147">
        <f>IF('Crisis Indicator Data'!H167="x","x",IF('Crisis Indicator Data'!H167=0,0,IF(LOG('Crisis Indicator Data'!H167)&lt;O$4,0,IF(LOG('Crisis Indicator Data'!H167)&gt;O$3,5,ROUND(5-(O$3-LOG('Crisis Indicator Data'!H167))/(O$3-O$4)*5,1)))))</f>
        <v>3</v>
      </c>
      <c r="P170" s="165">
        <f>IF('Crisis Indicator Data'!H167="x","x",'Crisis Indicator Data'!H167/'Crisis Indicator Data'!G167)</f>
        <v>0.2975871313672922</v>
      </c>
      <c r="Q170" s="147">
        <f t="shared" si="70"/>
        <v>1.5</v>
      </c>
      <c r="R170" s="147">
        <f t="shared" si="71"/>
        <v>2.25</v>
      </c>
      <c r="S170" s="147" t="str">
        <f>IF('Crisis Indicator Data'!I167="x","x",IF('Crisis Indicator Data'!I167=0,0,IF(LOG('Crisis Indicator Data'!I167)&lt;S$4,0,IF(LOG('Crisis Indicator Data'!I167)&gt;S$3,5,ROUND(5-(S$3-LOG('Crisis Indicator Data'!I167))/(S$3-S$4)*5,1)))))</f>
        <v>x</v>
      </c>
      <c r="T170" s="165" t="str">
        <f>IF('Crisis Indicator Data'!H167="x","x",IF('Crisis Indicator Data'!I167="x","x",'Crisis Indicator Data'!I167/'Crisis Indicator Data'!H167))</f>
        <v>x</v>
      </c>
      <c r="U170" s="147" t="str">
        <f t="shared" si="72"/>
        <v>x</v>
      </c>
      <c r="V170" s="147" t="str">
        <f t="shared" si="73"/>
        <v>x</v>
      </c>
      <c r="W170" s="147">
        <f>IF('Crisis Indicator Data'!L167="x","x",IF('Crisis Indicator Data'!L167=0,0,IF(LOG('Crisis Indicator Data'!L167)&lt;W$4,0,IF(LOG('Crisis Indicator Data'!L167)&gt;W$3,5,ROUND(5-(W$3-LOG('Crisis Indicator Data'!L167))/(W$3-W$4)*5,1)))))</f>
        <v>0</v>
      </c>
      <c r="X170" s="166">
        <f>IF(OR('Crisis Indicator Data'!L167="x",'Crisis Indicator Data'!H167="x"),"x",'Crisis Indicator Data'!L167/'Crisis Indicator Data'!H167)</f>
        <v>0</v>
      </c>
      <c r="Y170" s="147">
        <f t="shared" si="74"/>
        <v>0</v>
      </c>
      <c r="Z170" s="147">
        <f t="shared" si="75"/>
        <v>0</v>
      </c>
      <c r="AA170" s="147">
        <f t="shared" si="76"/>
        <v>0</v>
      </c>
      <c r="AB170" s="167">
        <f t="shared" si="77"/>
        <v>1.3</v>
      </c>
    </row>
    <row r="171" spans="1:28" x14ac:dyDescent="0.35">
      <c r="A171" s="175" t="str">
        <f>'Crisis Indicator Data'!A168</f>
        <v>International Displacement in Uganda</v>
      </c>
      <c r="B171" s="176" t="str">
        <f>'Crisis Indicator Data'!B168</f>
        <v>Displacement</v>
      </c>
      <c r="C171" s="176" t="str">
        <f>'Crisis Indicator Data'!C168</f>
        <v>UGA005</v>
      </c>
      <c r="D171" s="176" t="str">
        <f>'Crisis Indicator Data'!D168</f>
        <v>Uganda</v>
      </c>
      <c r="E171" s="177" t="str">
        <f>'Crisis Indicator Data'!E168</f>
        <v>UGA</v>
      </c>
      <c r="F171" s="168">
        <f>IF('Crisis Indicator Data'!F168="x","x",IF(LOG('Crisis Indicator Data'!F168)&lt;F$4,0,IF(LOG('Crisis Indicator Data'!F168)&gt;F$3,5,ROUND(5-(F$3-LOG('Crisis Indicator Data'!F168))/(F$3-F$4)*5,1))))</f>
        <v>2.4</v>
      </c>
      <c r="G171" s="165">
        <f>IF('Crisis Indicator Data'!F168="x","x",IF(LEN(E171)&gt;3,('Crisis Indicator Data'!F168/VLOOKUP('Impact of the crisis'!$C171,'Regional Crises'!$B$1:$R$66,4,FALSE)),'Crisis Indicator Data'!F168/VLOOKUP('Impact of the crisis'!$E171,'Country Indicator Data'!$B$4:$P$300,15,FALSE)))</f>
        <v>0.13222122481547977</v>
      </c>
      <c r="H171" s="147">
        <f t="shared" si="65"/>
        <v>0.6</v>
      </c>
      <c r="I171" s="147">
        <f t="shared" si="66"/>
        <v>1.5</v>
      </c>
      <c r="J171" s="147">
        <f>IF('Crisis Indicator Data'!G168="x","x",IF(LOG('Crisis Indicator Data'!G168)&lt;J$4,0,IF(LOG('Crisis Indicator Data'!G168)&gt;J$3,5,ROUND(5-(J$3-LOG('Crisis Indicator Data'!G168))/(J$3-J$4)*5,1))))</f>
        <v>3</v>
      </c>
      <c r="K171" s="165">
        <f>IF('Crisis Indicator Data'!G168="x","x",IF(LEN(E171)&gt;3,('Crisis Indicator Data'!G168/VLOOKUP('Impact of the crisis'!$C171,'Regional Crises'!$B$1:$R$66,5,FALSE)),'Crisis Indicator Data'!G168/VLOOKUP('Impact of the crisis'!$E171,'Country Indicator Data'!$B$4:$P$300,14,FALSE)))</f>
        <v>0.14941244461568098</v>
      </c>
      <c r="L171" s="147">
        <f t="shared" si="67"/>
        <v>0.7</v>
      </c>
      <c r="M171" s="147">
        <f t="shared" si="68"/>
        <v>1.85</v>
      </c>
      <c r="N171" s="147">
        <f t="shared" si="69"/>
        <v>1.7</v>
      </c>
      <c r="O171" s="147">
        <f>IF('Crisis Indicator Data'!H168="x","x",IF('Crisis Indicator Data'!H168=0,0,IF(LOG('Crisis Indicator Data'!H168)&lt;O$4,0,IF(LOG('Crisis Indicator Data'!H168)&gt;O$3,5,ROUND(5-(O$3-LOG('Crisis Indicator Data'!H168))/(O$3-O$4)*5,1)))))</f>
        <v>2.9</v>
      </c>
      <c r="P171" s="165">
        <f>IF('Crisis Indicator Data'!H168="x","x",'Crisis Indicator Data'!H168/'Crisis Indicator Data'!G168)</f>
        <v>0.22202166064981949</v>
      </c>
      <c r="Q171" s="147">
        <f t="shared" si="70"/>
        <v>1.1000000000000001</v>
      </c>
      <c r="R171" s="147">
        <f t="shared" si="71"/>
        <v>2</v>
      </c>
      <c r="S171" s="147">
        <f>IF('Crisis Indicator Data'!I168="x","x",IF('Crisis Indicator Data'!I168=0,0,IF(LOG('Crisis Indicator Data'!I168)&lt;S$4,0,IF(LOG('Crisis Indicator Data'!I168)&gt;S$3,5,ROUND(5-(S$3-LOG('Crisis Indicator Data'!I168))/(S$3-S$4)*5,1)))))</f>
        <v>4.5999999999999996</v>
      </c>
      <c r="T171" s="165">
        <f>IF('Crisis Indicator Data'!H168="x","x",IF('Crisis Indicator Data'!I168="x","x",'Crisis Indicator Data'!I168/'Crisis Indicator Data'!H168))</f>
        <v>1</v>
      </c>
      <c r="U171" s="147">
        <f t="shared" si="72"/>
        <v>5</v>
      </c>
      <c r="V171" s="147">
        <f t="shared" si="73"/>
        <v>4.8</v>
      </c>
      <c r="W171" s="147" t="str">
        <f>IF('Crisis Indicator Data'!L168="x","x",IF('Crisis Indicator Data'!L168=0,0,IF(LOG('Crisis Indicator Data'!L168)&lt;W$4,0,IF(LOG('Crisis Indicator Data'!L168)&gt;W$3,5,ROUND(5-(W$3-LOG('Crisis Indicator Data'!L168))/(W$3-W$4)*5,1)))))</f>
        <v>x</v>
      </c>
      <c r="X171" s="166" t="str">
        <f>IF(OR('Crisis Indicator Data'!L168="x",'Crisis Indicator Data'!H168="x"),"x",'Crisis Indicator Data'!L168/'Crisis Indicator Data'!H168)</f>
        <v>x</v>
      </c>
      <c r="Y171" s="147" t="str">
        <f t="shared" si="74"/>
        <v>x</v>
      </c>
      <c r="Z171" s="147" t="str">
        <f t="shared" si="75"/>
        <v>x</v>
      </c>
      <c r="AA171" s="147">
        <f t="shared" si="76"/>
        <v>4.8</v>
      </c>
      <c r="AB171" s="167">
        <f t="shared" si="77"/>
        <v>3.8</v>
      </c>
    </row>
    <row r="172" spans="1:28" x14ac:dyDescent="0.35">
      <c r="A172" s="175" t="str">
        <f>'Crisis Indicator Data'!A169</f>
        <v>Russia-Ukraine conflict</v>
      </c>
      <c r="B172" s="176" t="str">
        <f>'Crisis Indicator Data'!B169</f>
        <v>Conflict,Displacement</v>
      </c>
      <c r="C172" s="176" t="str">
        <f>'Crisis Indicator Data'!C169</f>
        <v>UKR002</v>
      </c>
      <c r="D172" s="176" t="str">
        <f>'Crisis Indicator Data'!D169</f>
        <v>Ukraine</v>
      </c>
      <c r="E172" s="177" t="str">
        <f>'Crisis Indicator Data'!E169</f>
        <v>UKR</v>
      </c>
      <c r="F172" s="168">
        <f>IF('Crisis Indicator Data'!F169="x","x",IF(LOG('Crisis Indicator Data'!F169)&lt;F$4,0,IF(LOG('Crisis Indicator Data'!F169)&gt;F$3,5,ROUND(5-(F$3-LOG('Crisis Indicator Data'!F169))/(F$3-F$4)*5,1))))</f>
        <v>4.5999999999999996</v>
      </c>
      <c r="G172" s="165">
        <f>IF('Crisis Indicator Data'!F169="x","x",IF(LEN(E172)&gt;3,('Crisis Indicator Data'!F169/VLOOKUP('Impact of the crisis'!$C172,'Regional Crises'!$B$1:$R$66,4,FALSE)),'Crisis Indicator Data'!F169/VLOOKUP('Impact of the crisis'!$E172,'Country Indicator Data'!$B$4:$P$300,15,FALSE)))</f>
        <v>1.0418156713841906</v>
      </c>
      <c r="H172" s="147">
        <f t="shared" si="65"/>
        <v>5</v>
      </c>
      <c r="I172" s="147">
        <f t="shared" si="66"/>
        <v>4.8</v>
      </c>
      <c r="J172" s="147">
        <f>IF('Crisis Indicator Data'!G169="x","x",IF(LOG('Crisis Indicator Data'!G169)&lt;J$4,0,IF(LOG('Crisis Indicator Data'!G169)&gt;J$3,5,ROUND(5-(J$3-LOG('Crisis Indicator Data'!G169))/(J$3-J$4)*5,1))))</f>
        <v>5</v>
      </c>
      <c r="K172" s="165">
        <f>IF('Crisis Indicator Data'!G169="x","x",IF(LEN(E172)&gt;3,('Crisis Indicator Data'!G169/VLOOKUP('Impact of the crisis'!$C172,'Regional Crises'!$B$1:$R$66,5,FALSE)),'Crisis Indicator Data'!G169/VLOOKUP('Impact of the crisis'!$E172,'Country Indicator Data'!$B$4:$P$300,14,FALSE)))</f>
        <v>1</v>
      </c>
      <c r="L172" s="147">
        <f t="shared" si="67"/>
        <v>5</v>
      </c>
      <c r="M172" s="147">
        <f t="shared" si="68"/>
        <v>5</v>
      </c>
      <c r="N172" s="147">
        <f t="shared" si="69"/>
        <v>4.9000000000000004</v>
      </c>
      <c r="O172" s="147">
        <f>IF('Crisis Indicator Data'!H169="x","x",IF('Crisis Indicator Data'!H169=0,0,IF(LOG('Crisis Indicator Data'!H169)&lt;O$4,0,IF(LOG('Crisis Indicator Data'!H169)&gt;O$3,5,ROUND(5-(O$3-LOG('Crisis Indicator Data'!H169))/(O$3-O$4)*5,1)))))</f>
        <v>4.5</v>
      </c>
      <c r="P172" s="165">
        <f>IF('Crisis Indicator Data'!H169="x","x",'Crisis Indicator Data'!H169/'Crisis Indicator Data'!G169)</f>
        <v>0.43644465290806755</v>
      </c>
      <c r="Q172" s="147">
        <f t="shared" si="70"/>
        <v>2.2000000000000002</v>
      </c>
      <c r="R172" s="147">
        <f t="shared" si="71"/>
        <v>3.35</v>
      </c>
      <c r="S172" s="147">
        <f>IF('Crisis Indicator Data'!I169="x","x",IF('Crisis Indicator Data'!I169=0,0,IF(LOG('Crisis Indicator Data'!I169)&lt;S$4,0,IF(LOG('Crisis Indicator Data'!I169)&gt;S$3,5,ROUND(5-(S$3-LOG('Crisis Indicator Data'!I169))/(S$3-S$4)*5,1)))))</f>
        <v>5</v>
      </c>
      <c r="T172" s="165">
        <f>IF('Crisis Indicator Data'!H169="x","x",IF('Crisis Indicator Data'!I169="x","x",'Crisis Indicator Data'!I169/'Crisis Indicator Data'!H169))</f>
        <v>0.85754373395426597</v>
      </c>
      <c r="U172" s="147">
        <f t="shared" si="72"/>
        <v>5</v>
      </c>
      <c r="V172" s="147">
        <f t="shared" si="73"/>
        <v>5</v>
      </c>
      <c r="W172" s="147">
        <f>IF('Crisis Indicator Data'!L169="x","x",IF('Crisis Indicator Data'!L169=0,0,IF(LOG('Crisis Indicator Data'!L169)&lt;W$4,0,IF(LOG('Crisis Indicator Data'!L169)&gt;W$3,5,ROUND(5-(W$3-LOG('Crisis Indicator Data'!L169))/(W$3-W$4)*5,1)))))</f>
        <v>5</v>
      </c>
      <c r="X172" s="166">
        <f>IF(OR('Crisis Indicator Data'!L169="x",'Crisis Indicator Data'!H169="x"),"x",'Crisis Indicator Data'!L169/'Crisis Indicator Data'!H169)</f>
        <v>1.4628933070631083E-3</v>
      </c>
      <c r="Y172" s="147">
        <f t="shared" si="74"/>
        <v>5</v>
      </c>
      <c r="Z172" s="147">
        <f t="shared" si="75"/>
        <v>5</v>
      </c>
      <c r="AA172" s="147">
        <f t="shared" si="76"/>
        <v>5</v>
      </c>
      <c r="AB172" s="167">
        <f t="shared" si="77"/>
        <v>4.3</v>
      </c>
    </row>
    <row r="173" spans="1:28" x14ac:dyDescent="0.35">
      <c r="A173" s="175" t="str">
        <f>'Crisis Indicator Data'!A170</f>
        <v>Complex crisis in Venezuela</v>
      </c>
      <c r="B173" s="176" t="str">
        <f>'Crisis Indicator Data'!B170</f>
        <v>Socio-political,Violence,Floods</v>
      </c>
      <c r="C173" s="176" t="str">
        <f>'Crisis Indicator Data'!C170</f>
        <v>VEN001</v>
      </c>
      <c r="D173" s="176" t="str">
        <f>'Crisis Indicator Data'!D170</f>
        <v>Venezuela</v>
      </c>
      <c r="E173" s="177" t="str">
        <f>'Crisis Indicator Data'!E170</f>
        <v>VEN</v>
      </c>
      <c r="F173" s="168">
        <f>IF('Crisis Indicator Data'!F170="x","x",IF(LOG('Crisis Indicator Data'!F170)&lt;F$4,0,IF(LOG('Crisis Indicator Data'!F170)&gt;F$3,5,ROUND(5-(F$3-LOG('Crisis Indicator Data'!F170))/(F$3-F$4)*5,1))))</f>
        <v>4.9000000000000004</v>
      </c>
      <c r="G173" s="165">
        <f>IF('Crisis Indicator Data'!F170="x","x",IF(LEN(E173)&gt;3,('Crisis Indicator Data'!F170/VLOOKUP('Impact of the crisis'!$C173,'Regional Crises'!$B$1:$R$66,4,FALSE)),'Crisis Indicator Data'!F170/VLOOKUP('Impact of the crisis'!$E173,'Country Indicator Data'!$B$4:$P$300,15,FALSE)))</f>
        <v>1</v>
      </c>
      <c r="H173" s="147">
        <f t="shared" si="65"/>
        <v>5</v>
      </c>
      <c r="I173" s="147">
        <f t="shared" si="66"/>
        <v>4.95</v>
      </c>
      <c r="J173" s="147">
        <f>IF('Crisis Indicator Data'!G170="x","x",IF(LOG('Crisis Indicator Data'!G170)&lt;J$4,0,IF(LOG('Crisis Indicator Data'!G170)&gt;J$3,5,ROUND(5-(J$3-LOG('Crisis Indicator Data'!G170))/(J$3-J$4)*5,1))))</f>
        <v>4.8</v>
      </c>
      <c r="K173" s="165">
        <f>IF('Crisis Indicator Data'!G170="x","x",IF(LEN(E173)&gt;3,('Crisis Indicator Data'!G170/VLOOKUP('Impact of the crisis'!$C173,'Regional Crises'!$B$1:$R$66,5,FALSE)),'Crisis Indicator Data'!G170/VLOOKUP('Impact of the crisis'!$E173,'Country Indicator Data'!$B$4:$P$300,14,FALSE)))</f>
        <v>1</v>
      </c>
      <c r="L173" s="147">
        <f t="shared" si="67"/>
        <v>5</v>
      </c>
      <c r="M173" s="147">
        <f t="shared" si="68"/>
        <v>4.9000000000000004</v>
      </c>
      <c r="N173" s="147">
        <f t="shared" si="69"/>
        <v>4.9000000000000004</v>
      </c>
      <c r="O173" s="147">
        <f>IF('Crisis Indicator Data'!H170="x","x",IF('Crisis Indicator Data'!H170=0,0,IF(LOG('Crisis Indicator Data'!H170)&lt;O$4,0,IF(LOG('Crisis Indicator Data'!H170)&gt;O$3,5,ROUND(5-(O$3-LOG('Crisis Indicator Data'!H170))/(O$3-O$4)*5,1)))))</f>
        <v>4.7</v>
      </c>
      <c r="P173" s="165">
        <f>IF('Crisis Indicator Data'!H170="x","x",'Crisis Indicator Data'!H170/'Crisis Indicator Data'!G170)</f>
        <v>0.68998657338703984</v>
      </c>
      <c r="Q173" s="147">
        <f t="shared" si="70"/>
        <v>3.4</v>
      </c>
      <c r="R173" s="147">
        <f t="shared" si="71"/>
        <v>4.05</v>
      </c>
      <c r="S173" s="147">
        <f>IF('Crisis Indicator Data'!I170="x","x",IF('Crisis Indicator Data'!I170=0,0,IF(LOG('Crisis Indicator Data'!I170)&lt;S$4,0,IF(LOG('Crisis Indicator Data'!I170)&gt;S$3,5,ROUND(5-(S$3-LOG('Crisis Indicator Data'!I170))/(S$3-S$4)*5,1)))))</f>
        <v>5</v>
      </c>
      <c r="T173" s="165">
        <f>IF('Crisis Indicator Data'!H170="x","x",IF('Crisis Indicator Data'!I170="x","x",'Crisis Indicator Data'!I170/'Crisis Indicator Data'!H170))</f>
        <v>0.39430561245391232</v>
      </c>
      <c r="U173" s="147">
        <f t="shared" si="72"/>
        <v>5</v>
      </c>
      <c r="V173" s="147">
        <f t="shared" si="73"/>
        <v>5</v>
      </c>
      <c r="W173" s="147">
        <f>IF('Crisis Indicator Data'!L170="x","x",IF('Crisis Indicator Data'!L170=0,0,IF(LOG('Crisis Indicator Data'!L170)&lt;W$4,0,IF(LOG('Crisis Indicator Data'!L170)&gt;W$3,5,ROUND(5-(W$3-LOG('Crisis Indicator Data'!L170))/(W$3-W$4)*5,1)))))</f>
        <v>3.3</v>
      </c>
      <c r="X173" s="166">
        <f>IF(OR('Crisis Indicator Data'!L170="x",'Crisis Indicator Data'!H170="x"),"x",'Crisis Indicator Data'!L170/'Crisis Indicator Data'!H170)</f>
        <v>1.1112249078246621E-5</v>
      </c>
      <c r="Y173" s="147">
        <f t="shared" si="74"/>
        <v>0.6</v>
      </c>
      <c r="Z173" s="147">
        <f t="shared" si="75"/>
        <v>2</v>
      </c>
      <c r="AA173" s="147">
        <f t="shared" si="76"/>
        <v>3.9</v>
      </c>
      <c r="AB173" s="167">
        <f t="shared" si="77"/>
        <v>4</v>
      </c>
    </row>
    <row r="174" spans="1:28" x14ac:dyDescent="0.35">
      <c r="A174" s="175" t="str">
        <f>'Crisis Indicator Data'!A171</f>
        <v>Conflict in Yemen</v>
      </c>
      <c r="B174" s="176" t="str">
        <f>'Crisis Indicator Data'!B171</f>
        <v>Conflict</v>
      </c>
      <c r="C174" s="176" t="str">
        <f>'Crisis Indicator Data'!C171</f>
        <v>YEM001</v>
      </c>
      <c r="D174" s="176" t="str">
        <f>'Crisis Indicator Data'!D171</f>
        <v>Yemen</v>
      </c>
      <c r="E174" s="177" t="str">
        <f>'Crisis Indicator Data'!E171</f>
        <v>YEM</v>
      </c>
      <c r="F174" s="168">
        <f>IF('Crisis Indicator Data'!F171="x","x",IF(LOG('Crisis Indicator Data'!F171)&lt;F$4,0,IF(LOG('Crisis Indicator Data'!F171)&gt;F$3,5,ROUND(5-(F$3-LOG('Crisis Indicator Data'!F171))/(F$3-F$4)*5,1))))</f>
        <v>4.5</v>
      </c>
      <c r="G174" s="165">
        <f>IF('Crisis Indicator Data'!F171="x","x",IF(LEN(E174)&gt;3,('Crisis Indicator Data'!F171/VLOOKUP('Impact of the crisis'!$C174,'Regional Crises'!$B$1:$R$66,4,FALSE)),'Crisis Indicator Data'!F171/VLOOKUP('Impact of the crisis'!$E174,'Country Indicator Data'!$B$4:$P$300,15,FALSE)))</f>
        <v>1</v>
      </c>
      <c r="H174" s="147">
        <f t="shared" si="65"/>
        <v>5</v>
      </c>
      <c r="I174" s="147">
        <f t="shared" si="66"/>
        <v>4.75</v>
      </c>
      <c r="J174" s="147">
        <f>IF('Crisis Indicator Data'!G171="x","x",IF(LOG('Crisis Indicator Data'!G171)&lt;J$4,0,IF(LOG('Crisis Indicator Data'!G171)&gt;J$3,5,ROUND(5-(J$3-LOG('Crisis Indicator Data'!G171))/(J$3-J$4)*5,1))))</f>
        <v>5</v>
      </c>
      <c r="K174" s="165">
        <f>IF('Crisis Indicator Data'!G171="x","x",IF(LEN(E174)&gt;3,('Crisis Indicator Data'!G171/VLOOKUP('Impact of the crisis'!$C174,'Regional Crises'!$B$1:$R$66,5,FALSE)),'Crisis Indicator Data'!G171/VLOOKUP('Impact of the crisis'!$E174,'Country Indicator Data'!$B$4:$P$300,14,FALSE)))</f>
        <v>1</v>
      </c>
      <c r="L174" s="147">
        <f t="shared" si="67"/>
        <v>5</v>
      </c>
      <c r="M174" s="147">
        <f t="shared" si="68"/>
        <v>5</v>
      </c>
      <c r="N174" s="147">
        <f t="shared" si="69"/>
        <v>4.9000000000000004</v>
      </c>
      <c r="O174" s="147">
        <f>IF('Crisis Indicator Data'!H171="x","x",IF('Crisis Indicator Data'!H171=0,0,IF(LOG('Crisis Indicator Data'!H171)&lt;O$4,0,IF(LOG('Crisis Indicator Data'!H171)&gt;O$3,5,ROUND(5-(O$3-LOG('Crisis Indicator Data'!H171))/(O$3-O$4)*5,1)))))</f>
        <v>5</v>
      </c>
      <c r="P174" s="165">
        <f>IF('Crisis Indicator Data'!H171="x","x",'Crisis Indicator Data'!H171/'Crisis Indicator Data'!G171)</f>
        <v>1</v>
      </c>
      <c r="Q174" s="147">
        <f t="shared" si="70"/>
        <v>5</v>
      </c>
      <c r="R174" s="147">
        <f t="shared" si="71"/>
        <v>5</v>
      </c>
      <c r="S174" s="147">
        <f>IF('Crisis Indicator Data'!I171="x","x",IF('Crisis Indicator Data'!I171=0,0,IF(LOG('Crisis Indicator Data'!I171)&lt;S$4,0,IF(LOG('Crisis Indicator Data'!I171)&gt;S$3,5,ROUND(5-(S$3-LOG('Crisis Indicator Data'!I171))/(S$3-S$4)*5,1)))))</f>
        <v>5</v>
      </c>
      <c r="T174" s="165">
        <f>IF('Crisis Indicator Data'!H171="x","x",IF('Crisis Indicator Data'!I171="x","x",'Crisis Indicator Data'!I171/'Crisis Indicator Data'!H171))</f>
        <v>0.16827285921625545</v>
      </c>
      <c r="U174" s="147">
        <f t="shared" si="72"/>
        <v>5</v>
      </c>
      <c r="V174" s="147">
        <f t="shared" si="73"/>
        <v>5</v>
      </c>
      <c r="W174" s="147">
        <f>IF('Crisis Indicator Data'!L171="x","x",IF('Crisis Indicator Data'!L171=0,0,IF(LOG('Crisis Indicator Data'!L171)&lt;W$4,0,IF(LOG('Crisis Indicator Data'!L171)&gt;W$3,5,ROUND(5-(W$3-LOG('Crisis Indicator Data'!L171))/(W$3-W$4)*5,1)))))</f>
        <v>4.3</v>
      </c>
      <c r="X174" s="166">
        <f>IF(OR('Crisis Indicator Data'!L171="x",'Crisis Indicator Data'!H171="x"),"x",'Crisis Indicator Data'!L171/'Crisis Indicator Data'!H171)</f>
        <v>2.972423802612482E-5</v>
      </c>
      <c r="Y174" s="147">
        <f t="shared" si="74"/>
        <v>1.5</v>
      </c>
      <c r="Z174" s="147">
        <f t="shared" si="75"/>
        <v>2.9</v>
      </c>
      <c r="AA174" s="147">
        <f t="shared" si="76"/>
        <v>4.2</v>
      </c>
      <c r="AB174" s="167">
        <f t="shared" si="77"/>
        <v>4.5999999999999996</v>
      </c>
    </row>
    <row r="175" spans="1:28" x14ac:dyDescent="0.35">
      <c r="A175" s="175" t="str">
        <f>'Crisis Indicator Data'!A172</f>
        <v>Mixed migration flows in Yemen</v>
      </c>
      <c r="B175" s="176" t="str">
        <f>'Crisis Indicator Data'!B172</f>
        <v>Displacement</v>
      </c>
      <c r="C175" s="176" t="str">
        <f>'Crisis Indicator Data'!C172</f>
        <v>YEM002</v>
      </c>
      <c r="D175" s="176" t="str">
        <f>'Crisis Indicator Data'!D172</f>
        <v>Yemen</v>
      </c>
      <c r="E175" s="177" t="str">
        <f>'Crisis Indicator Data'!E172</f>
        <v>YEM</v>
      </c>
      <c r="F175" s="168">
        <f>IF('Crisis Indicator Data'!F172="x","x",IF(LOG('Crisis Indicator Data'!F172)&lt;F$4,0,IF(LOG('Crisis Indicator Data'!F172)&gt;F$3,5,ROUND(5-(F$3-LOG('Crisis Indicator Data'!F172))/(F$3-F$4)*5,1))))</f>
        <v>3.5</v>
      </c>
      <c r="G175" s="165">
        <f>IF('Crisis Indicator Data'!F172="x","x",IF(LEN(E175)&gt;3,('Crisis Indicator Data'!F172/VLOOKUP('Impact of the crisis'!$C175,'Regional Crises'!$B$1:$R$66,4,FALSE)),'Crisis Indicator Data'!F172/VLOOKUP('Impact of the crisis'!$E175,'Country Indicator Data'!$B$4:$P$300,15,FALSE)))</f>
        <v>0.24812015834233006</v>
      </c>
      <c r="H175" s="147">
        <f t="shared" si="65"/>
        <v>1.2</v>
      </c>
      <c r="I175" s="147">
        <f t="shared" si="66"/>
        <v>2.35</v>
      </c>
      <c r="J175" s="147">
        <f>IF('Crisis Indicator Data'!G172="x","x",IF(LOG('Crisis Indicator Data'!G172)&lt;J$4,0,IF(LOG('Crisis Indicator Data'!G172)&gt;J$3,5,ROUND(5-(J$3-LOG('Crisis Indicator Data'!G172))/(J$3-J$4)*5,1))))</f>
        <v>0</v>
      </c>
      <c r="K175" s="165">
        <f>IF('Crisis Indicator Data'!G172="x","x",IF(LEN(E175)&gt;3,('Crisis Indicator Data'!G172/VLOOKUP('Impact of the crisis'!$C175,'Regional Crises'!$B$1:$R$66,5,FALSE)),'Crisis Indicator Data'!G172/VLOOKUP('Impact of the crisis'!$E175,'Country Indicator Data'!$B$4:$P$300,14,FALSE)))</f>
        <v>1.0711175616835994E-2</v>
      </c>
      <c r="L175" s="147">
        <f t="shared" si="67"/>
        <v>0</v>
      </c>
      <c r="M175" s="147">
        <f t="shared" si="68"/>
        <v>0</v>
      </c>
      <c r="N175" s="147">
        <f t="shared" si="69"/>
        <v>1.3</v>
      </c>
      <c r="O175" s="147">
        <f>IF('Crisis Indicator Data'!H172="x","x",IF('Crisis Indicator Data'!H172=0,0,IF(LOG('Crisis Indicator Data'!H172)&lt;O$4,0,IF(LOG('Crisis Indicator Data'!H172)&gt;O$3,5,ROUND(5-(O$3-LOG('Crisis Indicator Data'!H172))/(O$3-O$4)*5,1)))))</f>
        <v>1.8</v>
      </c>
      <c r="P175" s="165">
        <f>IF('Crisis Indicator Data'!H172="x","x",'Crisis Indicator Data'!H172/'Crisis Indicator Data'!G172)</f>
        <v>1</v>
      </c>
      <c r="Q175" s="147">
        <f t="shared" si="70"/>
        <v>5</v>
      </c>
      <c r="R175" s="147">
        <f t="shared" si="71"/>
        <v>3.4</v>
      </c>
      <c r="S175" s="147">
        <f>IF('Crisis Indicator Data'!I172="x","x",IF('Crisis Indicator Data'!I172=0,0,IF(LOG('Crisis Indicator Data'!I172)&lt;S$4,0,IF(LOG('Crisis Indicator Data'!I172)&gt;S$3,5,ROUND(5-(S$3-LOG('Crisis Indicator Data'!I172))/(S$3-S$4)*5,1)))))</f>
        <v>3.7</v>
      </c>
      <c r="T175" s="165">
        <f>IF('Crisis Indicator Data'!H172="x","x",IF('Crisis Indicator Data'!I172="x","x",'Crisis Indicator Data'!I172/'Crisis Indicator Data'!H172))</f>
        <v>1</v>
      </c>
      <c r="U175" s="147">
        <f t="shared" si="72"/>
        <v>5</v>
      </c>
      <c r="V175" s="147">
        <f t="shared" si="73"/>
        <v>4.4000000000000004</v>
      </c>
      <c r="W175" s="147">
        <f>IF('Crisis Indicator Data'!L172="x","x",IF('Crisis Indicator Data'!L172=0,0,IF(LOG('Crisis Indicator Data'!L172)&lt;W$4,0,IF(LOG('Crisis Indicator Data'!L172)&gt;W$3,5,ROUND(5-(W$3-LOG('Crisis Indicator Data'!L172))/(W$3-W$4)*5,1)))))</f>
        <v>2.7</v>
      </c>
      <c r="X175" s="166">
        <f>IF(OR('Crisis Indicator Data'!L172="x",'Crisis Indicator Data'!H172="x"),"x",'Crisis Indicator Data'!L172/'Crisis Indicator Data'!H172)</f>
        <v>1.9783197831978319E-4</v>
      </c>
      <c r="Y175" s="147">
        <f t="shared" si="74"/>
        <v>5</v>
      </c>
      <c r="Z175" s="147">
        <f t="shared" si="75"/>
        <v>3.9</v>
      </c>
      <c r="AA175" s="147">
        <f t="shared" si="76"/>
        <v>4.2</v>
      </c>
      <c r="AB175" s="167">
        <f t="shared" si="77"/>
        <v>3.8</v>
      </c>
    </row>
    <row r="176" spans="1:28" x14ac:dyDescent="0.35">
      <c r="A176" s="175" t="str">
        <f>'Crisis Indicator Data'!A173</f>
        <v>Drought in Zambia</v>
      </c>
      <c r="B176" s="176" t="str">
        <f>'Crisis Indicator Data'!B173</f>
        <v>Drought,Food Security</v>
      </c>
      <c r="C176" s="176" t="str">
        <f>'Crisis Indicator Data'!C173</f>
        <v>ZMB002</v>
      </c>
      <c r="D176" s="176" t="str">
        <f>'Crisis Indicator Data'!D173</f>
        <v>Zambia</v>
      </c>
      <c r="E176" s="177" t="str">
        <f>'Crisis Indicator Data'!E173</f>
        <v>ZMB</v>
      </c>
      <c r="F176" s="168">
        <f>IF('Crisis Indicator Data'!F173="x","x",IF(LOG('Crisis Indicator Data'!F173)&lt;F$4,0,IF(LOG('Crisis Indicator Data'!F173)&gt;F$3,5,ROUND(5-(F$3-LOG('Crisis Indicator Data'!F173))/(F$3-F$4)*5,1))))</f>
        <v>4.8</v>
      </c>
      <c r="G176" s="165">
        <f>IF('Crisis Indicator Data'!F173="x","x",IF(LEN(E176)&gt;3,('Crisis Indicator Data'!F173/VLOOKUP('Impact of the crisis'!$C176,'Regional Crises'!$B$1:$R$66,4,FALSE)),'Crisis Indicator Data'!F173/VLOOKUP('Impact of the crisis'!$E176,'Country Indicator Data'!$B$4:$P$300,15,FALSE)))</f>
        <v>1.0124134034625163</v>
      </c>
      <c r="H176" s="147">
        <f t="shared" si="65"/>
        <v>5</v>
      </c>
      <c r="I176" s="147">
        <f t="shared" si="66"/>
        <v>4.9000000000000004</v>
      </c>
      <c r="J176" s="147">
        <f>IF('Crisis Indicator Data'!G173="x","x",IF(LOG('Crisis Indicator Data'!G173)&lt;J$4,0,IF(LOG('Crisis Indicator Data'!G173)&gt;J$3,5,ROUND(5-(J$3-LOG('Crisis Indicator Data'!G173))/(J$3-J$4)*5,1))))</f>
        <v>4.4000000000000004</v>
      </c>
      <c r="K176" s="165">
        <f>IF('Crisis Indicator Data'!G173="x","x",IF(LEN(E176)&gt;3,('Crisis Indicator Data'!G173/VLOOKUP('Impact of the crisis'!$C176,'Regional Crises'!$B$1:$R$66,5,FALSE)),'Crisis Indicator Data'!G173/VLOOKUP('Impact of the crisis'!$E176,'Country Indicator Data'!$B$4:$P$300,14,FALSE)))</f>
        <v>1</v>
      </c>
      <c r="L176" s="147">
        <f t="shared" si="67"/>
        <v>5</v>
      </c>
      <c r="M176" s="147">
        <f t="shared" si="68"/>
        <v>4.7</v>
      </c>
      <c r="N176" s="147">
        <f t="shared" si="69"/>
        <v>4.8</v>
      </c>
      <c r="O176" s="147">
        <f>IF('Crisis Indicator Data'!H173="x","x",IF('Crisis Indicator Data'!H173=0,0,IF(LOG('Crisis Indicator Data'!H173)&lt;O$4,0,IF(LOG('Crisis Indicator Data'!H173)&gt;O$3,5,ROUND(5-(O$3-LOG('Crisis Indicator Data'!H173))/(O$3-O$4)*5,1)))))</f>
        <v>4.5</v>
      </c>
      <c r="P176" s="165">
        <f>IF('Crisis Indicator Data'!H173="x","x",'Crisis Indicator Data'!H173/'Crisis Indicator Data'!G173)</f>
        <v>0.72414444182204385</v>
      </c>
      <c r="Q176" s="147">
        <f t="shared" si="70"/>
        <v>3.6</v>
      </c>
      <c r="R176" s="147">
        <f t="shared" si="71"/>
        <v>4.05</v>
      </c>
      <c r="S176" s="147">
        <f>IF('Crisis Indicator Data'!I173="x","x",IF('Crisis Indicator Data'!I173=0,0,IF(LOG('Crisis Indicator Data'!I173)&lt;S$4,0,IF(LOG('Crisis Indicator Data'!I173)&gt;S$3,5,ROUND(5-(S$3-LOG('Crisis Indicator Data'!I173))/(S$3-S$4)*5,1)))))</f>
        <v>2.9</v>
      </c>
      <c r="T176" s="165">
        <f>IF('Crisis Indicator Data'!H173="x","x",IF('Crisis Indicator Data'!I173="x","x",'Crisis Indicator Data'!I173/'Crisis Indicator Data'!H173))</f>
        <v>6.7792190861091194E-3</v>
      </c>
      <c r="U176" s="147">
        <f t="shared" si="72"/>
        <v>0.2</v>
      </c>
      <c r="V176" s="147">
        <f t="shared" si="73"/>
        <v>1.6</v>
      </c>
      <c r="W176" s="147">
        <f>IF('Crisis Indicator Data'!L173="x","x",IF('Crisis Indicator Data'!L173=0,0,IF(LOG('Crisis Indicator Data'!L173)&lt;W$4,0,IF(LOG('Crisis Indicator Data'!L173)&gt;W$3,5,ROUND(5-(W$3-LOG('Crisis Indicator Data'!L173))/(W$3-W$4)*5,1)))))</f>
        <v>4.0999999999999996</v>
      </c>
      <c r="X176" s="166">
        <f>IF(OR('Crisis Indicator Data'!L173="x",'Crisis Indicator Data'!H173="x"),"x",'Crisis Indicator Data'!L173/'Crisis Indicator Data'!H173)</f>
        <v>4.823675118962258E-5</v>
      </c>
      <c r="Y176" s="147">
        <f t="shared" si="74"/>
        <v>2.4</v>
      </c>
      <c r="Z176" s="147">
        <f t="shared" si="75"/>
        <v>3.3</v>
      </c>
      <c r="AA176" s="147">
        <f t="shared" si="76"/>
        <v>2.5</v>
      </c>
      <c r="AB176" s="167">
        <f t="shared" si="77"/>
        <v>3.4</v>
      </c>
    </row>
    <row r="177" spans="1:28" x14ac:dyDescent="0.35">
      <c r="A177" s="175" t="str">
        <f>'Crisis Indicator Data'!A174</f>
        <v>Complex crisis in Zimbabwe</v>
      </c>
      <c r="B177" s="176" t="str">
        <f>'Crisis Indicator Data'!B174</f>
        <v>Socio-political,Drought,Food Security</v>
      </c>
      <c r="C177" s="176" t="str">
        <f>'Crisis Indicator Data'!C174</f>
        <v>ZWE001</v>
      </c>
      <c r="D177" s="176" t="str">
        <f>'Crisis Indicator Data'!D174</f>
        <v>Zimbabwe</v>
      </c>
      <c r="E177" s="177" t="str">
        <f>'Crisis Indicator Data'!E174</f>
        <v>ZWE</v>
      </c>
      <c r="F177" s="168">
        <f>IF('Crisis Indicator Data'!F174="x","x",IF(LOG('Crisis Indicator Data'!F174)&lt;F$4,0,IF(LOG('Crisis Indicator Data'!F174)&gt;F$3,5,ROUND(5-(F$3-LOG('Crisis Indicator Data'!F174))/(F$3-F$4)*5,1))))</f>
        <v>4.3</v>
      </c>
      <c r="G177" s="165">
        <f>IF('Crisis Indicator Data'!F174="x","x",IF(LEN(E177)&gt;3,('Crisis Indicator Data'!F174/VLOOKUP('Impact of the crisis'!$C177,'Regional Crises'!$B$1:$R$66,4,FALSE)),'Crisis Indicator Data'!F174/VLOOKUP('Impact of the crisis'!$E177,'Country Indicator Data'!$B$4:$P$300,15,FALSE)))</f>
        <v>1</v>
      </c>
      <c r="H177" s="147">
        <f t="shared" si="65"/>
        <v>5</v>
      </c>
      <c r="I177" s="147">
        <f t="shared" si="66"/>
        <v>4.6500000000000004</v>
      </c>
      <c r="J177" s="147">
        <f>IF('Crisis Indicator Data'!G174="x","x",IF(LOG('Crisis Indicator Data'!G174)&lt;J$4,0,IF(LOG('Crisis Indicator Data'!G174)&gt;J$3,5,ROUND(5-(J$3-LOG('Crisis Indicator Data'!G174))/(J$3-J$4)*5,1))))</f>
        <v>4.0999999999999996</v>
      </c>
      <c r="K177" s="165">
        <f>IF('Crisis Indicator Data'!G174="x","x",IF(LEN(E177)&gt;3,('Crisis Indicator Data'!G174/VLOOKUP('Impact of the crisis'!$C177,'Regional Crises'!$B$1:$R$66,5,FALSE)),'Crisis Indicator Data'!G174/VLOOKUP('Impact of the crisis'!$E177,'Country Indicator Data'!$B$4:$P$300,14,FALSE)))</f>
        <v>1</v>
      </c>
      <c r="L177" s="147">
        <f t="shared" si="67"/>
        <v>5</v>
      </c>
      <c r="M177" s="147">
        <f t="shared" si="68"/>
        <v>4.55</v>
      </c>
      <c r="N177" s="147">
        <f t="shared" si="69"/>
        <v>4.5999999999999996</v>
      </c>
      <c r="O177" s="147">
        <f>IF('Crisis Indicator Data'!H174="x","x",IF('Crisis Indicator Data'!H174=0,0,IF(LOG('Crisis Indicator Data'!H174)&lt;O$4,0,IF(LOG('Crisis Indicator Data'!H174)&gt;O$3,5,ROUND(5-(O$3-LOG('Crisis Indicator Data'!H174))/(O$3-O$4)*5,1)))))</f>
        <v>4.5999999999999996</v>
      </c>
      <c r="P177" s="165">
        <f>IF('Crisis Indicator Data'!H174="x","x",'Crisis Indicator Data'!H174/'Crisis Indicator Data'!G174)</f>
        <v>1</v>
      </c>
      <c r="Q177" s="147">
        <f t="shared" si="70"/>
        <v>5</v>
      </c>
      <c r="R177" s="147">
        <f t="shared" si="71"/>
        <v>4.8</v>
      </c>
      <c r="S177" s="147">
        <f>IF('Crisis Indicator Data'!I174="x","x",IF('Crisis Indicator Data'!I174=0,0,IF(LOG('Crisis Indicator Data'!I174)&lt;S$4,0,IF(LOG('Crisis Indicator Data'!I174)&gt;S$3,5,ROUND(5-(S$3-LOG('Crisis Indicator Data'!I174))/(S$3-S$4)*5,1)))))</f>
        <v>1.9</v>
      </c>
      <c r="T177" s="165">
        <f>IF('Crisis Indicator Data'!H174="x","x",IF('Crisis Indicator Data'!I174="x","x",'Crisis Indicator Data'!I174/'Crisis Indicator Data'!H174))</f>
        <v>1.3488944929916135E-3</v>
      </c>
      <c r="U177" s="147">
        <f t="shared" si="72"/>
        <v>0</v>
      </c>
      <c r="V177" s="147">
        <f t="shared" si="73"/>
        <v>1</v>
      </c>
      <c r="W177" s="147">
        <f>IF('Crisis Indicator Data'!L174="x","x",IF('Crisis Indicator Data'!L174=0,0,IF(LOG('Crisis Indicator Data'!L174)&lt;W$4,0,IF(LOG('Crisis Indicator Data'!L174)&gt;W$3,5,ROUND(5-(W$3-LOG('Crisis Indicator Data'!L174))/(W$3-W$4)*5,1)))))</f>
        <v>4.0999999999999996</v>
      </c>
      <c r="X177" s="166">
        <f>IF(OR('Crisis Indicator Data'!L174="x",'Crisis Indicator Data'!H174="x"),"x",'Crisis Indicator Data'!L174/'Crisis Indicator Data'!H174)</f>
        <v>4.2167614802650871E-5</v>
      </c>
      <c r="Y177" s="147">
        <f t="shared" si="74"/>
        <v>2.1</v>
      </c>
      <c r="Z177" s="147">
        <f t="shared" si="75"/>
        <v>3.1</v>
      </c>
      <c r="AA177" s="147">
        <f t="shared" si="76"/>
        <v>2.2000000000000002</v>
      </c>
      <c r="AB177" s="167">
        <f t="shared" si="77"/>
        <v>3.8</v>
      </c>
    </row>
  </sheetData>
  <mergeCells count="1">
    <mergeCell ref="A1:AB1"/>
  </mergeCells>
  <conditionalFormatting sqref="A1:XFD1048576">
    <cfRule type="containsBlanks" priority="1" stopIfTrue="1">
      <formula>LEN(TRIM(A1))=0</formula>
    </cfRule>
  </conditionalFormatting>
  <conditionalFormatting sqref="F6:F300">
    <cfRule type="cellIs" dxfId="69" priority="92" stopIfTrue="1" operator="between">
      <formula>4</formula>
      <formula>5</formula>
    </cfRule>
    <cfRule type="cellIs" dxfId="68" priority="96" stopIfTrue="1" operator="between">
      <formula>0</formula>
      <formula>1</formula>
    </cfRule>
    <cfRule type="cellIs" dxfId="67" priority="95" stopIfTrue="1" operator="between">
      <formula>1</formula>
      <formula>2</formula>
    </cfRule>
    <cfRule type="cellIs" dxfId="66" priority="94" stopIfTrue="1" operator="between">
      <formula>2</formula>
      <formula>3</formula>
    </cfRule>
    <cfRule type="cellIs" dxfId="65" priority="93" stopIfTrue="1" operator="between">
      <formula>3</formula>
      <formula>4</formula>
    </cfRule>
  </conditionalFormatting>
  <conditionalFormatting sqref="H6:J300">
    <cfRule type="cellIs" dxfId="64" priority="76" stopIfTrue="1" operator="between">
      <formula>0</formula>
      <formula>1</formula>
    </cfRule>
    <cfRule type="cellIs" dxfId="63" priority="75" stopIfTrue="1" operator="between">
      <formula>1</formula>
      <formula>2</formula>
    </cfRule>
    <cfRule type="cellIs" dxfId="62" priority="74" stopIfTrue="1" operator="between">
      <formula>2</formula>
      <formula>3</formula>
    </cfRule>
    <cfRule type="cellIs" dxfId="61" priority="73" stopIfTrue="1" operator="between">
      <formula>3</formula>
      <formula>4</formula>
    </cfRule>
    <cfRule type="cellIs" dxfId="60" priority="72" stopIfTrue="1" operator="between">
      <formula>4</formula>
      <formula>5</formula>
    </cfRule>
  </conditionalFormatting>
  <conditionalFormatting sqref="K6:K300">
    <cfRule type="cellIs" priority="101" stopIfTrue="1" operator="equal">
      <formula>"x"</formula>
    </cfRule>
  </conditionalFormatting>
  <conditionalFormatting sqref="L6:O300">
    <cfRule type="cellIs" dxfId="59" priority="54" stopIfTrue="1" operator="between">
      <formula>2</formula>
      <formula>3</formula>
    </cfRule>
    <cfRule type="cellIs" dxfId="58" priority="55" stopIfTrue="1" operator="between">
      <formula>1</formula>
      <formula>2</formula>
    </cfRule>
    <cfRule type="cellIs" dxfId="57" priority="56" stopIfTrue="1" operator="between">
      <formula>0</formula>
      <formula>1</formula>
    </cfRule>
    <cfRule type="cellIs" dxfId="56" priority="52" stopIfTrue="1" operator="between">
      <formula>4</formula>
      <formula>5</formula>
    </cfRule>
    <cfRule type="cellIs" dxfId="55" priority="53" stopIfTrue="1" operator="between">
      <formula>3</formula>
      <formula>4</formula>
    </cfRule>
  </conditionalFormatting>
  <conditionalFormatting sqref="P6:P300">
    <cfRule type="cellIs" priority="99" stopIfTrue="1" operator="equal">
      <formula>"x"</formula>
    </cfRule>
  </conditionalFormatting>
  <conditionalFormatting sqref="Q6:S300">
    <cfRule type="cellIs" dxfId="54" priority="41" stopIfTrue="1" operator="between">
      <formula>0</formula>
      <formula>1</formula>
    </cfRule>
    <cfRule type="cellIs" dxfId="53" priority="40" stopIfTrue="1" operator="between">
      <formula>1</formula>
      <formula>2</formula>
    </cfRule>
    <cfRule type="cellIs" dxfId="52" priority="39" stopIfTrue="1" operator="between">
      <formula>2</formula>
      <formula>3</formula>
    </cfRule>
    <cfRule type="cellIs" dxfId="51" priority="38" stopIfTrue="1" operator="between">
      <formula>3</formula>
      <formula>4</formula>
    </cfRule>
    <cfRule type="cellIs" dxfId="50" priority="37" stopIfTrue="1" operator="between">
      <formula>4</formula>
      <formula>5</formula>
    </cfRule>
  </conditionalFormatting>
  <conditionalFormatting sqref="T6:T300">
    <cfRule type="cellIs" priority="97" stopIfTrue="1" operator="equal">
      <formula>"x"</formula>
    </cfRule>
  </conditionalFormatting>
  <conditionalFormatting sqref="U6:W300">
    <cfRule type="cellIs" dxfId="49" priority="22" stopIfTrue="1" operator="between">
      <formula>4</formula>
      <formula>5</formula>
    </cfRule>
    <cfRule type="cellIs" dxfId="48" priority="26" stopIfTrue="1" operator="between">
      <formula>0</formula>
      <formula>1</formula>
    </cfRule>
    <cfRule type="cellIs" dxfId="47" priority="25" stopIfTrue="1" operator="between">
      <formula>1</formula>
      <formula>2</formula>
    </cfRule>
    <cfRule type="cellIs" dxfId="46" priority="24" stopIfTrue="1" operator="between">
      <formula>2</formula>
      <formula>3</formula>
    </cfRule>
    <cfRule type="cellIs" dxfId="45" priority="23" stopIfTrue="1" operator="between">
      <formula>3</formula>
      <formula>4</formula>
    </cfRule>
  </conditionalFormatting>
  <conditionalFormatting sqref="Y6:AB300">
    <cfRule type="cellIs" dxfId="44" priority="2" stopIfTrue="1" operator="between">
      <formula>4</formula>
      <formula>5</formula>
    </cfRule>
    <cfRule type="cellIs" dxfId="43" priority="3" stopIfTrue="1" operator="between">
      <formula>3</formula>
      <formula>4</formula>
    </cfRule>
    <cfRule type="cellIs" dxfId="42" priority="4" stopIfTrue="1" operator="between">
      <formula>2</formula>
      <formula>3</formula>
    </cfRule>
    <cfRule type="cellIs" dxfId="41" priority="5" stopIfTrue="1" operator="between">
      <formula>1</formula>
      <formula>2</formula>
    </cfRule>
    <cfRule type="cellIs" dxfId="40" priority="6" stopIfTrue="1" operator="between">
      <formula>0</formula>
      <formula>1</formula>
    </cfRule>
  </conditionalFormatting>
  <pageMargins left="0.70866141732283472" right="0.70866141732283472" top="0.74803149606299213" bottom="0.74803149606299213" header="0.31496062992125978" footer="0.31496062992125978"/>
  <pageSetup paperSize="8" scale="57" fitToHeight="2" orientation="landscape"/>
  <drawing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42066"/>
  </sheetPr>
  <dimension ref="A1:R177"/>
  <sheetViews>
    <sheetView topLeftCell="E288" workbookViewId="0">
      <selection activeCell="Q300" sqref="Q300"/>
    </sheetView>
  </sheetViews>
  <sheetFormatPr defaultColWidth="9.453125" defaultRowHeight="14.5" x14ac:dyDescent="0.35"/>
  <cols>
    <col min="1" max="1" width="36.453125" customWidth="1"/>
    <col min="2" max="2" width="26" bestFit="1" customWidth="1"/>
    <col min="3" max="3" width="10.453125" bestFit="1" customWidth="1"/>
    <col min="4" max="4" width="13.453125" customWidth="1"/>
    <col min="5" max="5" width="11" customWidth="1"/>
    <col min="6" max="18" width="10" style="244" customWidth="1"/>
  </cols>
  <sheetData>
    <row r="1" spans="1:18" ht="15" customHeight="1" thickBot="1" x14ac:dyDescent="0.4">
      <c r="A1" s="299"/>
      <c r="B1" s="296"/>
      <c r="C1" s="296"/>
      <c r="D1" s="296"/>
      <c r="E1" s="296"/>
      <c r="F1" s="297"/>
      <c r="G1" s="297"/>
      <c r="H1" s="297"/>
      <c r="I1" s="297"/>
      <c r="J1" s="297"/>
      <c r="K1" s="297"/>
      <c r="L1" s="297"/>
      <c r="M1" s="297"/>
      <c r="N1" s="297"/>
      <c r="O1" s="297"/>
      <c r="P1" s="297"/>
      <c r="Q1" s="297"/>
      <c r="R1" s="297"/>
    </row>
    <row r="2" spans="1:18" s="24" customFormat="1" ht="110.9" customHeight="1" thickBot="1" x14ac:dyDescent="0.3">
      <c r="A2" s="3"/>
      <c r="B2" s="3"/>
      <c r="C2" s="15"/>
      <c r="D2" s="15"/>
      <c r="E2" s="15"/>
      <c r="F2" s="99" t="s">
        <v>10015</v>
      </c>
      <c r="G2" s="99" t="s">
        <v>10016</v>
      </c>
      <c r="H2" s="99" t="s">
        <v>10017</v>
      </c>
      <c r="I2" s="99" t="s">
        <v>10018</v>
      </c>
      <c r="J2" s="100" t="s">
        <v>10019</v>
      </c>
      <c r="K2" s="98" t="s">
        <v>990</v>
      </c>
      <c r="L2" s="101" t="s">
        <v>10020</v>
      </c>
      <c r="M2" s="101" t="s">
        <v>10021</v>
      </c>
      <c r="N2" s="101" t="s">
        <v>10022</v>
      </c>
      <c r="O2" s="101" t="s">
        <v>10023</v>
      </c>
      <c r="P2" s="101" t="s">
        <v>10024</v>
      </c>
      <c r="Q2" s="98" t="s">
        <v>9980</v>
      </c>
      <c r="R2" s="97" t="s">
        <v>9979</v>
      </c>
    </row>
    <row r="3" spans="1:18" x14ac:dyDescent="0.35">
      <c r="A3" s="1"/>
      <c r="B3" s="1"/>
      <c r="C3" s="15"/>
      <c r="D3" s="15"/>
      <c r="E3" s="8" t="s">
        <v>10012</v>
      </c>
      <c r="F3" s="79"/>
      <c r="G3" s="79"/>
      <c r="H3" s="79"/>
      <c r="I3" s="79"/>
      <c r="J3" s="79"/>
      <c r="K3" s="80">
        <v>7</v>
      </c>
      <c r="L3" s="35">
        <v>0.05</v>
      </c>
      <c r="M3" s="35">
        <v>0.05</v>
      </c>
      <c r="N3" s="35">
        <v>0.05</v>
      </c>
      <c r="O3" s="35">
        <v>0.05</v>
      </c>
      <c r="P3" s="35">
        <v>0.05</v>
      </c>
      <c r="Q3" s="79"/>
      <c r="R3" s="79"/>
    </row>
    <row r="4" spans="1:18" x14ac:dyDescent="0.35">
      <c r="A4" s="1"/>
      <c r="B4" s="1"/>
      <c r="C4" s="15"/>
      <c r="D4" s="15"/>
      <c r="E4" s="8" t="s">
        <v>10013</v>
      </c>
      <c r="F4" s="79"/>
      <c r="G4" s="79"/>
      <c r="H4" s="79"/>
      <c r="I4" s="79"/>
      <c r="J4" s="79"/>
      <c r="K4" s="80">
        <v>4</v>
      </c>
      <c r="L4" s="79"/>
      <c r="M4" s="79"/>
      <c r="N4" s="79"/>
      <c r="O4" s="79"/>
      <c r="P4" s="79"/>
      <c r="Q4" s="79"/>
      <c r="R4" s="79"/>
    </row>
    <row r="5" spans="1:18" x14ac:dyDescent="0.35">
      <c r="A5" s="29" t="s">
        <v>9967</v>
      </c>
      <c r="B5" s="29" t="s">
        <v>9972</v>
      </c>
      <c r="C5" s="29" t="s">
        <v>9969</v>
      </c>
      <c r="D5" s="29" t="s">
        <v>9970</v>
      </c>
      <c r="E5" s="30" t="s">
        <v>10014</v>
      </c>
      <c r="F5" s="31"/>
      <c r="G5" s="32"/>
      <c r="H5" s="31"/>
      <c r="I5" s="33"/>
      <c r="J5" s="31"/>
      <c r="K5" s="31"/>
      <c r="L5" s="31"/>
      <c r="M5" s="31"/>
      <c r="N5" s="31"/>
      <c r="O5" s="31"/>
      <c r="P5" s="31"/>
      <c r="Q5" s="31"/>
      <c r="R5" s="31"/>
    </row>
    <row r="6" spans="1:18" x14ac:dyDescent="0.3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0" t="str">
        <f>'Crisis Indicator Data'!E3</f>
        <v>AFG</v>
      </c>
      <c r="F6" s="181">
        <f>IF('Crisis Indicator Data'!Q3="x","x",('Crisis Indicator Data'!Q3/1000000))</f>
        <v>0</v>
      </c>
      <c r="G6" s="181">
        <f>IF('Crisis Indicator Data'!R3="x","x",('Crisis Indicator Data'!R3/1000000))</f>
        <v>20.8</v>
      </c>
      <c r="H6" s="181">
        <f>IF('Crisis Indicator Data'!S3="x","x",('Crisis Indicator Data'!S3/1000000))</f>
        <v>11.4</v>
      </c>
      <c r="I6" s="181">
        <f>IF('Crisis Indicator Data'!T3="x","x",('Crisis Indicator Data'!T3/1000000))</f>
        <v>12.3</v>
      </c>
      <c r="J6" s="181">
        <f>IF('Crisis Indicator Data'!U3="x","x",('Crisis Indicator Data'!U3/1000000))</f>
        <v>0</v>
      </c>
      <c r="K6" s="168">
        <f t="shared" ref="K6:K37" si="0">IF(H6="x","x",IF(SUM(H6:J6)=0,0,IF(LOG(SUM(H6:J6)*1000000)&lt;$K$4,0,IF(LOG(SUM(H6:J6)*1000000)&gt;$K$3,5,ROUND(5-(K$3-LOG(SUM(H6:J6)*1000000))/(K$3-K$4)*5,1)))))</f>
        <v>5</v>
      </c>
      <c r="L6" s="165">
        <f>IF(F6="x","x",(F6*1000000/VLOOKUP($C6,'Crisis Indicator Data'!$C$3:$H$198,5,FALSE)))</f>
        <v>0</v>
      </c>
      <c r="M6" s="165">
        <f>IF(G6="x","x",(G6*1000000/VLOOKUP($C6,'Crisis Indicator Data'!$C$3:$H$198,5,FALSE)))</f>
        <v>0.46741573033707867</v>
      </c>
      <c r="N6" s="165">
        <f>IF(H6="x","x",(H6*1000000/VLOOKUP($C6,'Crisis Indicator Data'!$C$3:$H$198,5,FALSE)))</f>
        <v>0.25617977528089886</v>
      </c>
      <c r="O6" s="165">
        <f>IF(I6="x","x",(I6*1000000/VLOOKUP($C6,'Crisis Indicator Data'!$C$3:$H$198,5,FALSE)))</f>
        <v>0.27640449438202247</v>
      </c>
      <c r="P6" s="165">
        <f>IF(J6="x","x",(J6*1000000/VLOOKUP($C6,'Crisis Indicator Data'!$C$3:$H$198,5,FALSE)))</f>
        <v>0</v>
      </c>
      <c r="Q6" s="147">
        <f t="shared" ref="Q6:Q37" si="1">IF(N6="x","x",IF(OR(L6&gt;=$L$3,M6&gt;=$M$3,N6&gt;=$N$3,O6&gt;=$O$3,P6&gt;=$P$3), (IF(VALUE(SUBSTITUTE(P6, "x", "0.0"))&gt;=$P$3, 5, IF((VALUE(SUBSTITUTE(O6, "x", "0.0"))+VALUE(SUBSTITUTE(P6, "x", "0.0")))&gt;=$O$3,4,IF((VALUE(SUBSTITUTE(O6, "x", "0.0"))+VALUE(SUBSTITUTE(P6, "x", "0.0"))+N6)&gt;=$N$3,3,IF((VALUE(SUBSTITUTE(O6, "x", "0.0"))+VALUE(SUBSTITUTE(P6, "x", "0.0"))+N6+VALUE(SUBSTITUTE(M6, "x", "0.0")))&gt;=$M$3,2,1)))))))</f>
        <v>4</v>
      </c>
      <c r="R6" s="147">
        <f t="shared" ref="R6:R37" si="2">IF(Q6="x","x",(AVERAGE(K6,Q6)))</f>
        <v>4.5</v>
      </c>
    </row>
    <row r="7" spans="1:18" x14ac:dyDescent="0.35">
      <c r="A7" s="169" t="str">
        <f>'Crisis Indicator Data'!A4</f>
        <v>Earthquake in Herat Province</v>
      </c>
      <c r="B7" s="170" t="str">
        <f>'Crisis Indicator Data'!B4</f>
        <v>Earthquake</v>
      </c>
      <c r="C7" s="170" t="str">
        <f>'Crisis Indicator Data'!C4</f>
        <v>AFG006</v>
      </c>
      <c r="D7" s="170" t="str">
        <f>'Crisis Indicator Data'!D4</f>
        <v>Afghanistan</v>
      </c>
      <c r="E7" s="170" t="str">
        <f>'Crisis Indicator Data'!E4</f>
        <v>AFG</v>
      </c>
      <c r="F7" s="181">
        <f>IF('Crisis Indicator Data'!Q4="x","x",('Crisis Indicator Data'!Q4/1000000))</f>
        <v>1.9</v>
      </c>
      <c r="G7" s="181">
        <f>IF('Crisis Indicator Data'!R4="x","x",('Crisis Indicator Data'!R4/1000000))</f>
        <v>1.325</v>
      </c>
      <c r="H7" s="181">
        <f>IF('Crisis Indicator Data'!S4="x","x",('Crisis Indicator Data'!S4/1000000))</f>
        <v>0.23200000000000001</v>
      </c>
      <c r="I7" s="181">
        <f>IF('Crisis Indicator Data'!T4="x","x",('Crisis Indicator Data'!T4/1000000))</f>
        <v>4.2999999999999997E-2</v>
      </c>
      <c r="J7" s="181">
        <f>IF('Crisis Indicator Data'!U4="x","x",('Crisis Indicator Data'!U4/1000000))</f>
        <v>0</v>
      </c>
      <c r="K7" s="168">
        <f t="shared" si="0"/>
        <v>2.4</v>
      </c>
      <c r="L7" s="165">
        <f>IF(F7="x","x",(F7*1000000/VLOOKUP($C7,'Crisis Indicator Data'!$C$3:$H$198,5,FALSE)))</f>
        <v>0.54285714285714282</v>
      </c>
      <c r="M7" s="165">
        <f>IF(G7="x","x",(G7*1000000/VLOOKUP($C7,'Crisis Indicator Data'!$C$3:$H$198,5,FALSE)))</f>
        <v>0.37857142857142856</v>
      </c>
      <c r="N7" s="165">
        <f>IF(H7="x","x",(H7*1000000/VLOOKUP($C7,'Crisis Indicator Data'!$C$3:$H$198,5,FALSE)))</f>
        <v>6.6285714285714281E-2</v>
      </c>
      <c r="O7" s="165">
        <f>IF(I7="x","x",(I7*1000000/VLOOKUP($C7,'Crisis Indicator Data'!$C$3:$H$198,5,FALSE)))</f>
        <v>1.2285714285714285E-2</v>
      </c>
      <c r="P7" s="165">
        <f>IF(J7="x","x",(J7*1000000/VLOOKUP($C7,'Crisis Indicator Data'!$C$3:$H$198,5,FALSE)))</f>
        <v>0</v>
      </c>
      <c r="Q7" s="147">
        <f t="shared" si="1"/>
        <v>3</v>
      </c>
      <c r="R7" s="147">
        <f t="shared" si="2"/>
        <v>2.7</v>
      </c>
    </row>
    <row r="8" spans="1:18" x14ac:dyDescent="0.35">
      <c r="A8" s="169" t="str">
        <f>'Crisis Indicator Data'!A5</f>
        <v>Drought in South-West Angola</v>
      </c>
      <c r="B8" s="170" t="str">
        <f>'Crisis Indicator Data'!B5</f>
        <v>Drought</v>
      </c>
      <c r="C8" s="170" t="str">
        <f>'Crisis Indicator Data'!C5</f>
        <v>AGO002</v>
      </c>
      <c r="D8" s="170" t="str">
        <f>'Crisis Indicator Data'!D5</f>
        <v>Angola</v>
      </c>
      <c r="E8" s="170" t="str">
        <f>'Crisis Indicator Data'!E5</f>
        <v>AGO</v>
      </c>
      <c r="F8" s="181">
        <f>IF('Crisis Indicator Data'!Q5="x","x",('Crisis Indicator Data'!Q5/1000000))</f>
        <v>4.5609999999999999</v>
      </c>
      <c r="G8" s="181">
        <f>IF('Crisis Indicator Data'!R5="x","x",('Crisis Indicator Data'!R5/1000000))</f>
        <v>0</v>
      </c>
      <c r="H8" s="181">
        <f>IF('Crisis Indicator Data'!S5="x","x",('Crisis Indicator Data'!S5/1000000))</f>
        <v>2.8</v>
      </c>
      <c r="I8" s="181">
        <f>IF('Crisis Indicator Data'!T5="x","x",('Crisis Indicator Data'!T5/1000000))</f>
        <v>0</v>
      </c>
      <c r="J8" s="181">
        <f>IF('Crisis Indicator Data'!U5="x","x",('Crisis Indicator Data'!U5/1000000))</f>
        <v>0</v>
      </c>
      <c r="K8" s="168">
        <f t="shared" si="0"/>
        <v>4.0999999999999996</v>
      </c>
      <c r="L8" s="165">
        <f>IF(F8="x","x",(F8*1000000/VLOOKUP($C8,'Crisis Indicator Data'!$C$3:$H$198,5,FALSE)))</f>
        <v>0.61961689987773405</v>
      </c>
      <c r="M8" s="165">
        <f>IF(G8="x","x",(G8*1000000/VLOOKUP($C8,'Crisis Indicator Data'!$C$3:$H$198,5,FALSE)))</f>
        <v>0</v>
      </c>
      <c r="N8" s="165">
        <f>IF(H8="x","x",(H8*1000000/VLOOKUP($C8,'Crisis Indicator Data'!$C$3:$H$198,5,FALSE)))</f>
        <v>0.380383100122266</v>
      </c>
      <c r="O8" s="165">
        <f>IF(I8="x","x",(I8*1000000/VLOOKUP($C8,'Crisis Indicator Data'!$C$3:$H$198,5,FALSE)))</f>
        <v>0</v>
      </c>
      <c r="P8" s="165">
        <f>IF(J8="x","x",(J8*1000000/VLOOKUP($C8,'Crisis Indicator Data'!$C$3:$H$198,5,FALSE)))</f>
        <v>0</v>
      </c>
      <c r="Q8" s="147">
        <f t="shared" si="1"/>
        <v>3</v>
      </c>
      <c r="R8" s="147">
        <f t="shared" si="2"/>
        <v>3.55</v>
      </c>
    </row>
    <row r="9" spans="1:18" x14ac:dyDescent="0.35">
      <c r="A9" s="169" t="str">
        <f>'Crisis Indicator Data'!A6</f>
        <v>Nagorno-Karabakh Conflict in Armenia</v>
      </c>
      <c r="B9" s="170" t="str">
        <f>'Crisis Indicator Data'!B6</f>
        <v>Conflict,Displacement</v>
      </c>
      <c r="C9" s="170" t="str">
        <f>'Crisis Indicator Data'!C6</f>
        <v>ARM002</v>
      </c>
      <c r="D9" s="170" t="str">
        <f>'Crisis Indicator Data'!D6</f>
        <v>Armenia</v>
      </c>
      <c r="E9" s="170" t="str">
        <f>'Crisis Indicator Data'!E6</f>
        <v>ARM</v>
      </c>
      <c r="F9" s="181">
        <f>IF('Crisis Indicator Data'!Q6="x","x",('Crisis Indicator Data'!Q6/1000000))</f>
        <v>1.863</v>
      </c>
      <c r="G9" s="181">
        <f>IF('Crisis Indicator Data'!R6="x","x",('Crisis Indicator Data'!R6/1000000))</f>
        <v>0.152</v>
      </c>
      <c r="H9" s="181">
        <f>IF('Crisis Indicator Data'!S6="x","x",('Crisis Indicator Data'!S6/1000000))</f>
        <v>0.15</v>
      </c>
      <c r="I9" s="181">
        <f>IF('Crisis Indicator Data'!T6="x","x",('Crisis Indicator Data'!T6/1000000))</f>
        <v>0</v>
      </c>
      <c r="J9" s="181">
        <f>IF('Crisis Indicator Data'!U6="x","x",('Crisis Indicator Data'!U6/1000000))</f>
        <v>0</v>
      </c>
      <c r="K9" s="168">
        <f t="shared" si="0"/>
        <v>2</v>
      </c>
      <c r="L9" s="165">
        <f>IF(F9="x","x",(F9*1000000/VLOOKUP($C9,'Crisis Indicator Data'!$C$3:$H$198,5,FALSE)))</f>
        <v>0.86050808314087757</v>
      </c>
      <c r="M9" s="165">
        <f>IF(G9="x","x",(G9*1000000/VLOOKUP($C9,'Crisis Indicator Data'!$C$3:$H$198,5,FALSE)))</f>
        <v>7.0207852193995376E-2</v>
      </c>
      <c r="N9" s="165">
        <f>IF(H9="x","x",(H9*1000000/VLOOKUP($C9,'Crisis Indicator Data'!$C$3:$H$198,5,FALSE)))</f>
        <v>6.9284064665127015E-2</v>
      </c>
      <c r="O9" s="165">
        <f>IF(I9="x","x",(I9*1000000/VLOOKUP($C9,'Crisis Indicator Data'!$C$3:$H$198,5,FALSE)))</f>
        <v>0</v>
      </c>
      <c r="P9" s="165">
        <f>IF(J9="x","x",(J9*1000000/VLOOKUP($C9,'Crisis Indicator Data'!$C$3:$H$198,5,FALSE)))</f>
        <v>0</v>
      </c>
      <c r="Q9" s="147">
        <f t="shared" si="1"/>
        <v>3</v>
      </c>
      <c r="R9" s="147">
        <f t="shared" si="2"/>
        <v>2.5</v>
      </c>
    </row>
    <row r="10" spans="1:18" x14ac:dyDescent="0.35">
      <c r="A10" s="169" t="str">
        <f>'Crisis Indicator Data'!A7</f>
        <v>Nagorno-Karabakh conflict in Azerbaijan</v>
      </c>
      <c r="B10" s="170" t="str">
        <f>'Crisis Indicator Data'!B7</f>
        <v>Conflict,Displacement</v>
      </c>
      <c r="C10" s="170" t="str">
        <f>'Crisis Indicator Data'!C7</f>
        <v>AZE002</v>
      </c>
      <c r="D10" s="170" t="str">
        <f>'Crisis Indicator Data'!D7</f>
        <v>Azerbaijan</v>
      </c>
      <c r="E10" s="170" t="str">
        <f>'Crisis Indicator Data'!E7</f>
        <v>AZE</v>
      </c>
      <c r="F10" s="181">
        <f>IF('Crisis Indicator Data'!Q7="x","x",('Crisis Indicator Data'!Q7/1000000))</f>
        <v>0.68899999999999995</v>
      </c>
      <c r="G10" s="181">
        <f>IF('Crisis Indicator Data'!R7="x","x",('Crisis Indicator Data'!R7/1000000))</f>
        <v>0.20100000000000001</v>
      </c>
      <c r="H10" s="181">
        <f>IF('Crisis Indicator Data'!S7="x","x",('Crisis Indicator Data'!S7/1000000))</f>
        <v>5.0000000000000001E-3</v>
      </c>
      <c r="I10" s="181">
        <f>IF('Crisis Indicator Data'!T7="x","x",('Crisis Indicator Data'!T7/1000000))</f>
        <v>0</v>
      </c>
      <c r="J10" s="181">
        <f>IF('Crisis Indicator Data'!U7="x","x",('Crisis Indicator Data'!U7/1000000))</f>
        <v>0</v>
      </c>
      <c r="K10" s="168">
        <f t="shared" si="0"/>
        <v>0</v>
      </c>
      <c r="L10" s="165">
        <f>IF(F10="x","x",(F10*1000000/VLOOKUP($C10,'Crisis Indicator Data'!$C$3:$H$198,5,FALSE)))</f>
        <v>0.76983240223463689</v>
      </c>
      <c r="M10" s="165">
        <f>IF(G10="x","x",(G10*1000000/VLOOKUP($C10,'Crisis Indicator Data'!$C$3:$H$198,5,FALSE)))</f>
        <v>0.22458100558659219</v>
      </c>
      <c r="N10" s="165">
        <f>IF(H10="x","x",(H10*1000000/VLOOKUP($C10,'Crisis Indicator Data'!$C$3:$H$198,5,FALSE)))</f>
        <v>5.5865921787709499E-3</v>
      </c>
      <c r="O10" s="165">
        <f>IF(I10="x","x",(I10*1000000/VLOOKUP($C10,'Crisis Indicator Data'!$C$3:$H$198,5,FALSE)))</f>
        <v>0</v>
      </c>
      <c r="P10" s="165">
        <f>IF(J10="x","x",(J10*1000000/VLOOKUP($C10,'Crisis Indicator Data'!$C$3:$H$198,5,FALSE)))</f>
        <v>0</v>
      </c>
      <c r="Q10" s="147">
        <f t="shared" si="1"/>
        <v>2</v>
      </c>
      <c r="R10" s="147">
        <f t="shared" si="2"/>
        <v>1</v>
      </c>
    </row>
    <row r="11" spans="1:18" x14ac:dyDescent="0.35">
      <c r="A11" s="169" t="str">
        <f>'Crisis Indicator Data'!A8</f>
        <v>Complex in Burundi</v>
      </c>
      <c r="B11" s="170" t="str">
        <f>'Crisis Indicator Data'!B8</f>
        <v>Violence,Displacement,Floods</v>
      </c>
      <c r="C11" s="170" t="str">
        <f>'Crisis Indicator Data'!C8</f>
        <v>BDI001</v>
      </c>
      <c r="D11" s="170" t="str">
        <f>'Crisis Indicator Data'!D8</f>
        <v>Burundi</v>
      </c>
      <c r="E11" s="170" t="str">
        <f>'Crisis Indicator Data'!E8</f>
        <v>BDI</v>
      </c>
      <c r="F11" s="181">
        <f>IF('Crisis Indicator Data'!Q8="x","x",('Crisis Indicator Data'!Q8/1000000))</f>
        <v>6.2839999999999998</v>
      </c>
      <c r="G11" s="181">
        <f>IF('Crisis Indicator Data'!R8="x","x",('Crisis Indicator Data'!R8/1000000))</f>
        <v>4.82</v>
      </c>
      <c r="H11" s="181">
        <f>IF('Crisis Indicator Data'!S8="x","x",('Crisis Indicator Data'!S8/1000000))</f>
        <v>1.0629999999999999</v>
      </c>
      <c r="I11" s="181">
        <f>IF('Crisis Indicator Data'!T8="x","x",('Crisis Indicator Data'!T8/1000000))</f>
        <v>0.122</v>
      </c>
      <c r="J11" s="181">
        <f>IF('Crisis Indicator Data'!U8="x","x",('Crisis Indicator Data'!U8/1000000))</f>
        <v>0</v>
      </c>
      <c r="K11" s="168">
        <f t="shared" si="0"/>
        <v>3.5</v>
      </c>
      <c r="L11" s="165">
        <f>IF(F11="x","x",(F11*1000000/VLOOKUP($C11,'Crisis Indicator Data'!$C$3:$H$198,5,FALSE)))</f>
        <v>0.51135161526568473</v>
      </c>
      <c r="M11" s="165">
        <f>IF(G11="x","x",(G11*1000000/VLOOKUP($C11,'Crisis Indicator Data'!$C$3:$H$198,5,FALSE)))</f>
        <v>0.39222068516559527</v>
      </c>
      <c r="N11" s="165">
        <f>IF(H11="x","x",(H11*1000000/VLOOKUP($C11,'Crisis Indicator Data'!$C$3:$H$198,5,FALSE)))</f>
        <v>8.65001220603792E-2</v>
      </c>
      <c r="O11" s="165">
        <f>IF(I11="x","x",(I11*1000000/VLOOKUP($C11,'Crisis Indicator Data'!$C$3:$H$198,5,FALSE)))</f>
        <v>9.927577508340793E-3</v>
      </c>
      <c r="P11" s="165">
        <f>IF(J11="x","x",(J11*1000000/VLOOKUP($C11,'Crisis Indicator Data'!$C$3:$H$198,5,FALSE)))</f>
        <v>0</v>
      </c>
      <c r="Q11" s="147">
        <f t="shared" si="1"/>
        <v>3</v>
      </c>
      <c r="R11" s="147">
        <f t="shared" si="2"/>
        <v>3.25</v>
      </c>
    </row>
    <row r="12" spans="1:18" x14ac:dyDescent="0.35">
      <c r="A12" s="169" t="str">
        <f>'Crisis Indicator Data'!A9</f>
        <v>Conflict in northern region</v>
      </c>
      <c r="B12" s="170" t="str">
        <f>'Crisis Indicator Data'!B9</f>
        <v>Conflict,Displacement,Violence</v>
      </c>
      <c r="C12" s="170" t="str">
        <f>'Crisis Indicator Data'!C9</f>
        <v>BEN002</v>
      </c>
      <c r="D12" s="170" t="str">
        <f>'Crisis Indicator Data'!D9</f>
        <v>Benin</v>
      </c>
      <c r="E12" s="170" t="str">
        <f>'Crisis Indicator Data'!E9</f>
        <v>BEN</v>
      </c>
      <c r="F12" s="181">
        <f>IF('Crisis Indicator Data'!Q9="x","x",('Crisis Indicator Data'!Q9/1000000))</f>
        <v>1.8069999999999999</v>
      </c>
      <c r="G12" s="181">
        <f>IF('Crisis Indicator Data'!R9="x","x",('Crisis Indicator Data'!R9/1000000))</f>
        <v>0.249</v>
      </c>
      <c r="H12" s="181">
        <f>IF('Crisis Indicator Data'!S9="x","x",('Crisis Indicator Data'!S9/1000000))</f>
        <v>5.8999999999999997E-2</v>
      </c>
      <c r="I12" s="181">
        <f>IF('Crisis Indicator Data'!T9="x","x",('Crisis Indicator Data'!T9/1000000))</f>
        <v>0</v>
      </c>
      <c r="J12" s="181">
        <f>IF('Crisis Indicator Data'!U9="x","x",('Crisis Indicator Data'!U9/1000000))</f>
        <v>0</v>
      </c>
      <c r="K12" s="168">
        <f t="shared" si="0"/>
        <v>1.3</v>
      </c>
      <c r="L12" s="165">
        <f>IF(F12="x","x",(F12*1000000/VLOOKUP($C12,'Crisis Indicator Data'!$C$3:$H$198,5,FALSE)))</f>
        <v>0.85437352245862885</v>
      </c>
      <c r="M12" s="165">
        <f>IF(G12="x","x",(G12*1000000/VLOOKUP($C12,'Crisis Indicator Data'!$C$3:$H$198,5,FALSE)))</f>
        <v>0.11773049645390071</v>
      </c>
      <c r="N12" s="165">
        <f>IF(H12="x","x",(H12*1000000/VLOOKUP($C12,'Crisis Indicator Data'!$C$3:$H$198,5,FALSE)))</f>
        <v>2.7895981087470448E-2</v>
      </c>
      <c r="O12" s="165">
        <f>IF(I12="x","x",(I12*1000000/VLOOKUP($C12,'Crisis Indicator Data'!$C$3:$H$198,5,FALSE)))</f>
        <v>0</v>
      </c>
      <c r="P12" s="165">
        <f>IF(J12="x","x",(J12*1000000/VLOOKUP($C12,'Crisis Indicator Data'!$C$3:$H$198,5,FALSE)))</f>
        <v>0</v>
      </c>
      <c r="Q12" s="147">
        <f t="shared" si="1"/>
        <v>2</v>
      </c>
      <c r="R12" s="147">
        <f t="shared" si="2"/>
        <v>1.65</v>
      </c>
    </row>
    <row r="13" spans="1:18" x14ac:dyDescent="0.35">
      <c r="A13" s="169" t="str">
        <f>'Crisis Indicator Data'!A10</f>
        <v>Conflict in Burkina Faso</v>
      </c>
      <c r="B13" s="170" t="str">
        <f>'Crisis Indicator Data'!B10</f>
        <v>Conflict,Displacement,Violence</v>
      </c>
      <c r="C13" s="170" t="str">
        <f>'Crisis Indicator Data'!C10</f>
        <v>BFA002</v>
      </c>
      <c r="D13" s="170" t="str">
        <f>'Crisis Indicator Data'!D10</f>
        <v>Burkina Faso</v>
      </c>
      <c r="E13" s="170" t="str">
        <f>'Crisis Indicator Data'!E10</f>
        <v>BFA</v>
      </c>
      <c r="F13" s="181">
        <f>IF('Crisis Indicator Data'!Q10="x","x",('Crisis Indicator Data'!Q10/1000000))</f>
        <v>17</v>
      </c>
      <c r="G13" s="181">
        <f>IF('Crisis Indicator Data'!R10="x","x",('Crisis Indicator Data'!R10/1000000))</f>
        <v>0</v>
      </c>
      <c r="H13" s="181">
        <f>IF('Crisis Indicator Data'!S10="x","x",('Crisis Indicator Data'!S10/1000000))</f>
        <v>3.528</v>
      </c>
      <c r="I13" s="181">
        <f>IF('Crisis Indicator Data'!T10="x","x",('Crisis Indicator Data'!T10/1000000))</f>
        <v>2.6459999999999999</v>
      </c>
      <c r="J13" s="181">
        <f>IF('Crisis Indicator Data'!U10="x","x",('Crisis Indicator Data'!U10/1000000))</f>
        <v>0.126</v>
      </c>
      <c r="K13" s="168">
        <f t="shared" si="0"/>
        <v>4.7</v>
      </c>
      <c r="L13" s="165">
        <f>IF(F13="x","x",(F13*1000000/VLOOKUP($C13,'Crisis Indicator Data'!$C$3:$H$198,5,FALSE)))</f>
        <v>0.72961373390557938</v>
      </c>
      <c r="M13" s="165">
        <f>IF(G13="x","x",(G13*1000000/VLOOKUP($C13,'Crisis Indicator Data'!$C$3:$H$198,5,FALSE)))</f>
        <v>0</v>
      </c>
      <c r="N13" s="165">
        <f>IF(H13="x","x",(H13*1000000/VLOOKUP($C13,'Crisis Indicator Data'!$C$3:$H$198,5,FALSE)))</f>
        <v>0.15141630901287553</v>
      </c>
      <c r="O13" s="165">
        <f>IF(I13="x","x",(I13*1000000/VLOOKUP($C13,'Crisis Indicator Data'!$C$3:$H$198,5,FALSE)))</f>
        <v>0.11356223175965666</v>
      </c>
      <c r="P13" s="165">
        <f>IF(J13="x","x",(J13*1000000/VLOOKUP($C13,'Crisis Indicator Data'!$C$3:$H$198,5,FALSE)))</f>
        <v>5.4077253218884121E-3</v>
      </c>
      <c r="Q13" s="147">
        <f t="shared" si="1"/>
        <v>4</v>
      </c>
      <c r="R13" s="147">
        <f t="shared" si="2"/>
        <v>4.3499999999999996</v>
      </c>
    </row>
    <row r="14" spans="1:18" x14ac:dyDescent="0.35">
      <c r="A14" s="169" t="str">
        <f>'Crisis Indicator Data'!A11</f>
        <v>Mutliple crises in Bangladesh</v>
      </c>
      <c r="B14" s="170" t="str">
        <f>'Crisis Indicator Data'!B11</f>
        <v>Conflict,Violence,Displacement,Floods</v>
      </c>
      <c r="C14" s="170" t="str">
        <f>'Crisis Indicator Data'!C11</f>
        <v>BGD001</v>
      </c>
      <c r="D14" s="170" t="str">
        <f>'Crisis Indicator Data'!D11</f>
        <v>Bangladesh</v>
      </c>
      <c r="E14" s="170" t="str">
        <f>'Crisis Indicator Data'!E11</f>
        <v>BGD</v>
      </c>
      <c r="F14" s="181">
        <f>IF('Crisis Indicator Data'!Q11="x","x",('Crisis Indicator Data'!Q11/1000000))</f>
        <v>70.027000000000001</v>
      </c>
      <c r="G14" s="181">
        <f>IF('Crisis Indicator Data'!R11="x","x",('Crisis Indicator Data'!R11/1000000))</f>
        <v>60.402999999999999</v>
      </c>
      <c r="H14" s="181">
        <f>IF('Crisis Indicator Data'!S11="x","x",('Crisis Indicator Data'!S11/1000000))</f>
        <v>29.25</v>
      </c>
      <c r="I14" s="181">
        <f>IF('Crisis Indicator Data'!T11="x","x",('Crisis Indicator Data'!T11/1000000))</f>
        <v>11.138999999999999</v>
      </c>
      <c r="J14" s="181">
        <f>IF('Crisis Indicator Data'!U11="x","x",('Crisis Indicator Data'!U11/1000000))</f>
        <v>0</v>
      </c>
      <c r="K14" s="168">
        <f t="shared" si="0"/>
        <v>5</v>
      </c>
      <c r="L14" s="165">
        <f>IF(F14="x","x",(F14*1000000/VLOOKUP($C14,'Crisis Indicator Data'!$C$3:$H$198,5,FALSE)))</f>
        <v>0.40995094193820325</v>
      </c>
      <c r="M14" s="165">
        <f>IF(G14="x","x",(G14*1000000/VLOOKUP($C14,'Crisis Indicator Data'!$C$3:$H$198,5,FALSE)))</f>
        <v>0.35361027526373101</v>
      </c>
      <c r="N14" s="165">
        <f>IF(H14="x","x",(H14*1000000/VLOOKUP($C14,'Crisis Indicator Data'!$C$3:$H$198,5,FALSE)))</f>
        <v>0.17123488156985797</v>
      </c>
      <c r="O14" s="165">
        <f>IF(I14="x","x",(I14*1000000/VLOOKUP($C14,'Crisis Indicator Data'!$C$3:$H$198,5,FALSE)))</f>
        <v>6.5209755412193093E-2</v>
      </c>
      <c r="P14" s="165">
        <f>IF(J14="x","x",(J14*1000000/VLOOKUP($C14,'Crisis Indicator Data'!$C$3:$H$198,5,FALSE)))</f>
        <v>0</v>
      </c>
      <c r="Q14" s="147">
        <f t="shared" si="1"/>
        <v>4</v>
      </c>
      <c r="R14" s="147">
        <f t="shared" si="2"/>
        <v>4.5</v>
      </c>
    </row>
    <row r="15" spans="1:18" x14ac:dyDescent="0.35">
      <c r="A15" s="169" t="str">
        <f>'Crisis Indicator Data'!A12</f>
        <v>Rohingya refugee crisis</v>
      </c>
      <c r="B15" s="170" t="str">
        <f>'Crisis Indicator Data'!B12</f>
        <v>Conflict,Violence,Displacement</v>
      </c>
      <c r="C15" s="170" t="str">
        <f>'Crisis Indicator Data'!C12</f>
        <v>BGD002</v>
      </c>
      <c r="D15" s="170" t="str">
        <f>'Crisis Indicator Data'!D12</f>
        <v>Bangladesh</v>
      </c>
      <c r="E15" s="170" t="str">
        <f>'Crisis Indicator Data'!E12</f>
        <v>BGD</v>
      </c>
      <c r="F15" s="181">
        <f>IF('Crisis Indicator Data'!Q12="x","x",('Crisis Indicator Data'!Q12/1000000))</f>
        <v>0</v>
      </c>
      <c r="G15" s="181">
        <f>IF('Crisis Indicator Data'!R12="x","x",('Crisis Indicator Data'!R12/1000000))</f>
        <v>0</v>
      </c>
      <c r="H15" s="181">
        <f>IF('Crisis Indicator Data'!S12="x","x",('Crisis Indicator Data'!S12/1000000))</f>
        <v>1.3120000000000001</v>
      </c>
      <c r="I15" s="181">
        <f>IF('Crisis Indicator Data'!T12="x","x",('Crisis Indicator Data'!T12/1000000))</f>
        <v>0.222</v>
      </c>
      <c r="J15" s="181" t="str">
        <f>IF('Crisis Indicator Data'!U12="x","x",('Crisis Indicator Data'!U12/1000000))</f>
        <v>x</v>
      </c>
      <c r="K15" s="168">
        <f t="shared" si="0"/>
        <v>3.6</v>
      </c>
      <c r="L15" s="165">
        <f>IF(F15="x","x",(F15*1000000/VLOOKUP($C15,'Crisis Indicator Data'!$C$3:$H$198,5,FALSE)))</f>
        <v>0</v>
      </c>
      <c r="M15" s="165">
        <f>IF(G15="x","x",(G15*1000000/VLOOKUP($C15,'Crisis Indicator Data'!$C$3:$H$198,5,FALSE)))</f>
        <v>0</v>
      </c>
      <c r="N15" s="165">
        <f>IF(H15="x","x",(H15*1000000/VLOOKUP($C15,'Crisis Indicator Data'!$C$3:$H$198,5,FALSE)))</f>
        <v>0.85528031290743156</v>
      </c>
      <c r="O15" s="165">
        <f>IF(I15="x","x",(I15*1000000/VLOOKUP($C15,'Crisis Indicator Data'!$C$3:$H$198,5,FALSE)))</f>
        <v>0.14471968709256844</v>
      </c>
      <c r="P15" s="165" t="str">
        <f>IF(J15="x","x",(J15*1000000/VLOOKUP($C15,'Crisis Indicator Data'!$C$3:$H$198,5,FALSE)))</f>
        <v>x</v>
      </c>
      <c r="Q15" s="147">
        <f t="shared" si="1"/>
        <v>4</v>
      </c>
      <c r="R15" s="147">
        <f t="shared" si="2"/>
        <v>3.8</v>
      </c>
    </row>
    <row r="16" spans="1:18" x14ac:dyDescent="0.35">
      <c r="A16" s="169" t="str">
        <f>'Crisis Indicator Data'!A13</f>
        <v>Chronic Food Security Crisis in Bangladesh</v>
      </c>
      <c r="B16" s="170" t="str">
        <f>'Crisis Indicator Data'!B13</f>
        <v>Food Security,Socio-political,Cyclone,Floods,Other seasonal event</v>
      </c>
      <c r="C16" s="170" t="str">
        <f>'Crisis Indicator Data'!C13</f>
        <v>BGD012</v>
      </c>
      <c r="D16" s="170" t="str">
        <f>'Crisis Indicator Data'!D13</f>
        <v>Bangladesh</v>
      </c>
      <c r="E16" s="170" t="str">
        <f>'Crisis Indicator Data'!E13</f>
        <v>BGD</v>
      </c>
      <c r="F16" s="181">
        <f>IF('Crisis Indicator Data'!Q13="x","x",('Crisis Indicator Data'!Q13/1000000))</f>
        <v>70.027000000000001</v>
      </c>
      <c r="G16" s="181">
        <f>IF('Crisis Indicator Data'!R13="x","x",('Crisis Indicator Data'!R13/1000000))</f>
        <v>60.895000000000003</v>
      </c>
      <c r="H16" s="181">
        <f>IF('Crisis Indicator Data'!S13="x","x",('Crisis Indicator Data'!S13/1000000))</f>
        <v>27.446000000000002</v>
      </c>
      <c r="I16" s="181">
        <f>IF('Crisis Indicator Data'!T13="x","x",('Crisis Indicator Data'!T13/1000000))</f>
        <v>10.917</v>
      </c>
      <c r="J16" s="181">
        <f>IF('Crisis Indicator Data'!U13="x","x",('Crisis Indicator Data'!U13/1000000))</f>
        <v>0</v>
      </c>
      <c r="K16" s="168">
        <f t="shared" si="0"/>
        <v>5</v>
      </c>
      <c r="L16" s="165">
        <f>IF(F16="x","x",(F16*1000000/VLOOKUP($C16,'Crisis Indicator Data'!$C$3:$H$198,5,FALSE)))</f>
        <v>0.41366334879050121</v>
      </c>
      <c r="M16" s="165">
        <f>IF(G16="x","x",(G16*1000000/VLOOKUP($C16,'Crisis Indicator Data'!$C$3:$H$198,5,FALSE)))</f>
        <v>0.35971881737897626</v>
      </c>
      <c r="N16" s="165">
        <f>IF(H16="x","x",(H16*1000000/VLOOKUP($C16,'Crisis Indicator Data'!$C$3:$H$198,5,FALSE)))</f>
        <v>0.16212895413060815</v>
      </c>
      <c r="O16" s="165">
        <f>IF(I16="x","x",(I16*1000000/VLOOKUP($C16,'Crisis Indicator Data'!$C$3:$H$198,5,FALSE)))</f>
        <v>6.4488879699914348E-2</v>
      </c>
      <c r="P16" s="165">
        <f>IF(J16="x","x",(J16*1000000/VLOOKUP($C16,'Crisis Indicator Data'!$C$3:$H$198,5,FALSE)))</f>
        <v>0</v>
      </c>
      <c r="Q16" s="147">
        <f t="shared" si="1"/>
        <v>4</v>
      </c>
      <c r="R16" s="147">
        <f t="shared" si="2"/>
        <v>4.5</v>
      </c>
    </row>
    <row r="17" spans="1:18" x14ac:dyDescent="0.35">
      <c r="A17" s="169" t="str">
        <f>'Crisis Indicator Data'!A14</f>
        <v>Cyclone Remal</v>
      </c>
      <c r="B17" s="170" t="str">
        <f>'Crisis Indicator Data'!B14</f>
        <v>Cyclone,Floods</v>
      </c>
      <c r="C17" s="170" t="str">
        <f>'Crisis Indicator Data'!C14</f>
        <v>BGD013</v>
      </c>
      <c r="D17" s="170" t="str">
        <f>'Crisis Indicator Data'!D14</f>
        <v>Bangladesh</v>
      </c>
      <c r="E17" s="170" t="str">
        <f>'Crisis Indicator Data'!E14</f>
        <v>BGD</v>
      </c>
      <c r="F17" s="181">
        <f>IF('Crisis Indicator Data'!Q14="x","x",('Crisis Indicator Data'!Q14/1000000))</f>
        <v>39.213999999999999</v>
      </c>
      <c r="G17" s="181">
        <f>IF('Crisis Indicator Data'!R14="x","x",('Crisis Indicator Data'!R14/1000000))</f>
        <v>3.2970000000000002</v>
      </c>
      <c r="H17" s="181">
        <f>IF('Crisis Indicator Data'!S14="x","x",('Crisis Indicator Data'!S14/1000000))</f>
        <v>1.3029999999999999</v>
      </c>
      <c r="I17" s="181" t="str">
        <f>IF('Crisis Indicator Data'!T14="x","x",('Crisis Indicator Data'!T14/1000000))</f>
        <v>x</v>
      </c>
      <c r="J17" s="181" t="str">
        <f>IF('Crisis Indicator Data'!U14="x","x",('Crisis Indicator Data'!U14/1000000))</f>
        <v>x</v>
      </c>
      <c r="K17" s="168">
        <f t="shared" si="0"/>
        <v>3.5</v>
      </c>
      <c r="L17" s="165">
        <f>IF(F17="x","x",(F17*1000000/VLOOKUP($C17,'Crisis Indicator Data'!$C$3:$H$198,5,FALSE)))</f>
        <v>0.89501072716483321</v>
      </c>
      <c r="M17" s="165">
        <f>IF(G17="x","x",(G17*1000000/VLOOKUP($C17,'Crisis Indicator Data'!$C$3:$H$198,5,FALSE)))</f>
        <v>7.5249920116857619E-2</v>
      </c>
      <c r="N17" s="165">
        <f>IF(H17="x","x",(H17*1000000/VLOOKUP($C17,'Crisis Indicator Data'!$C$3:$H$198,5,FALSE)))</f>
        <v>2.9739352718309218E-2</v>
      </c>
      <c r="O17" s="165" t="str">
        <f>IF(I17="x","x",(I17*1000000/VLOOKUP($C17,'Crisis Indicator Data'!$C$3:$H$198,5,FALSE)))</f>
        <v>x</v>
      </c>
      <c r="P17" s="165" t="str">
        <f>IF(J17="x","x",(J17*1000000/VLOOKUP($C17,'Crisis Indicator Data'!$C$3:$H$198,5,FALSE)))</f>
        <v>x</v>
      </c>
      <c r="Q17" s="147">
        <f t="shared" si="1"/>
        <v>2</v>
      </c>
      <c r="R17" s="147">
        <f t="shared" si="2"/>
        <v>2.75</v>
      </c>
    </row>
    <row r="18" spans="1:18" x14ac:dyDescent="0.35">
      <c r="A18" s="169" t="str">
        <f>'Crisis Indicator Data'!A15</f>
        <v>2024 Monsoon Floods in Bangladesh</v>
      </c>
      <c r="B18" s="170" t="str">
        <f>'Crisis Indicator Data'!B15</f>
        <v>Floods</v>
      </c>
      <c r="C18" s="170" t="str">
        <f>'Crisis Indicator Data'!C15</f>
        <v>BGD014</v>
      </c>
      <c r="D18" s="170" t="str">
        <f>'Crisis Indicator Data'!D15</f>
        <v>Bangladesh</v>
      </c>
      <c r="E18" s="170" t="str">
        <f>'Crisis Indicator Data'!E15</f>
        <v>BGD</v>
      </c>
      <c r="F18" s="181">
        <f>IF('Crisis Indicator Data'!Q15="x","x",('Crisis Indicator Data'!Q15/1000000))</f>
        <v>56.314999999999998</v>
      </c>
      <c r="G18" s="181">
        <f>IF('Crisis Indicator Data'!R15="x","x",('Crisis Indicator Data'!R15/1000000))</f>
        <v>6.55</v>
      </c>
      <c r="H18" s="181">
        <f>IF('Crisis Indicator Data'!S15="x","x",('Crisis Indicator Data'!S15/1000000))</f>
        <v>1.4</v>
      </c>
      <c r="I18" s="181" t="str">
        <f>IF('Crisis Indicator Data'!T15="x","x",('Crisis Indicator Data'!T15/1000000))</f>
        <v>x</v>
      </c>
      <c r="J18" s="181" t="str">
        <f>IF('Crisis Indicator Data'!U15="x","x",('Crisis Indicator Data'!U15/1000000))</f>
        <v>x</v>
      </c>
      <c r="K18" s="168">
        <f t="shared" si="0"/>
        <v>3.6</v>
      </c>
      <c r="L18" s="165">
        <f>IF(F18="x","x",(F18*1000000/VLOOKUP($C18,'Crisis Indicator Data'!$C$3:$H$198,5,FALSE)))</f>
        <v>0.87629347234108768</v>
      </c>
      <c r="M18" s="165">
        <f>IF(G18="x","x",(G18*1000000/VLOOKUP($C18,'Crisis Indicator Data'!$C$3:$H$198,5,FALSE)))</f>
        <v>0.10192173033533028</v>
      </c>
      <c r="N18" s="165">
        <f>IF(H18="x","x",(H18*1000000/VLOOKUP($C18,'Crisis Indicator Data'!$C$3:$H$198,5,FALSE)))</f>
        <v>2.1784797323582045E-2</v>
      </c>
      <c r="O18" s="165" t="str">
        <f>IF(I18="x","x",(I18*1000000/VLOOKUP($C18,'Crisis Indicator Data'!$C$3:$H$198,5,FALSE)))</f>
        <v>x</v>
      </c>
      <c r="P18" s="165" t="str">
        <f>IF(J18="x","x",(J18*1000000/VLOOKUP($C18,'Crisis Indicator Data'!$C$3:$H$198,5,FALSE)))</f>
        <v>x</v>
      </c>
      <c r="Q18" s="147">
        <f t="shared" si="1"/>
        <v>2</v>
      </c>
      <c r="R18" s="147">
        <f t="shared" si="2"/>
        <v>2.8</v>
      </c>
    </row>
    <row r="19" spans="1:18" x14ac:dyDescent="0.35">
      <c r="A19" s="169" t="str">
        <f>'Crisis Indicator Data'!A16</f>
        <v>Displacement from Russia-Ukraine conflict in Bulgaria</v>
      </c>
      <c r="B19" s="170" t="str">
        <f>'Crisis Indicator Data'!B16</f>
        <v>Conflict,Displacement</v>
      </c>
      <c r="C19" s="170" t="str">
        <f>'Crisis Indicator Data'!C16</f>
        <v>BGR002</v>
      </c>
      <c r="D19" s="170" t="str">
        <f>'Crisis Indicator Data'!D16</f>
        <v>Bulgaria</v>
      </c>
      <c r="E19" s="170" t="str">
        <f>'Crisis Indicator Data'!E16</f>
        <v>BGR</v>
      </c>
      <c r="F19" s="181">
        <f>IF('Crisis Indicator Data'!Q16="x","x",('Crisis Indicator Data'!Q16/1000000))</f>
        <v>6.4649999999999999</v>
      </c>
      <c r="G19" s="181">
        <f>IF('Crisis Indicator Data'!R16="x","x",('Crisis Indicator Data'!R16/1000000))</f>
        <v>0</v>
      </c>
      <c r="H19" s="181">
        <f>IF('Crisis Indicator Data'!S16="x","x",('Crisis Indicator Data'!S16/1000000))</f>
        <v>6.0999999999999999E-2</v>
      </c>
      <c r="I19" s="181">
        <f>IF('Crisis Indicator Data'!T16="x","x",('Crisis Indicator Data'!T16/1000000))</f>
        <v>0</v>
      </c>
      <c r="J19" s="181">
        <f>IF('Crisis Indicator Data'!U16="x","x",('Crisis Indicator Data'!U16/1000000))</f>
        <v>0</v>
      </c>
      <c r="K19" s="168">
        <f t="shared" si="0"/>
        <v>1.3</v>
      </c>
      <c r="L19" s="165">
        <f>IF(F19="x","x",(F19*1000000/VLOOKUP($C19,'Crisis Indicator Data'!$C$3:$H$198,5,FALSE)))</f>
        <v>0.99050099586333695</v>
      </c>
      <c r="M19" s="165">
        <f>IF(G19="x","x",(G19*1000000/VLOOKUP($C19,'Crisis Indicator Data'!$C$3:$H$198,5,FALSE)))</f>
        <v>0</v>
      </c>
      <c r="N19" s="165">
        <f>IF(H19="x","x",(H19*1000000/VLOOKUP($C19,'Crisis Indicator Data'!$C$3:$H$198,5,FALSE)))</f>
        <v>9.3457943925233638E-3</v>
      </c>
      <c r="O19" s="165">
        <f>IF(I19="x","x",(I19*1000000/VLOOKUP($C19,'Crisis Indicator Data'!$C$3:$H$198,5,FALSE)))</f>
        <v>0</v>
      </c>
      <c r="P19" s="165">
        <f>IF(J19="x","x",(J19*1000000/VLOOKUP($C19,'Crisis Indicator Data'!$C$3:$H$198,5,FALSE)))</f>
        <v>0</v>
      </c>
      <c r="Q19" s="147">
        <f t="shared" si="1"/>
        <v>1</v>
      </c>
      <c r="R19" s="147">
        <f t="shared" si="2"/>
        <v>1.1499999999999999</v>
      </c>
    </row>
    <row r="20" spans="1:18" x14ac:dyDescent="0.35">
      <c r="A20" s="169" t="str">
        <f>'Crisis Indicator Data'!A17</f>
        <v>Displacement from Russia-Ukraine conflict in Belarus</v>
      </c>
      <c r="B20" s="170" t="str">
        <f>'Crisis Indicator Data'!B17</f>
        <v>Displacement,Conflict</v>
      </c>
      <c r="C20" s="170" t="str">
        <f>'Crisis Indicator Data'!C17</f>
        <v>BLR002</v>
      </c>
      <c r="D20" s="170" t="str">
        <f>'Crisis Indicator Data'!D17</f>
        <v>Belarus</v>
      </c>
      <c r="E20" s="170" t="str">
        <f>'Crisis Indicator Data'!E17</f>
        <v>BLR</v>
      </c>
      <c r="F20" s="181">
        <f>IF('Crisis Indicator Data'!Q17="x","x",('Crisis Indicator Data'!Q17/1000000))</f>
        <v>9.2279999999999998</v>
      </c>
      <c r="G20" s="181">
        <f>IF('Crisis Indicator Data'!R17="x","x",('Crisis Indicator Data'!R17/1000000))</f>
        <v>0</v>
      </c>
      <c r="H20" s="181">
        <f>IF('Crisis Indicator Data'!S17="x","x",('Crisis Indicator Data'!S17/1000000))</f>
        <v>5.0999999999999997E-2</v>
      </c>
      <c r="I20" s="181">
        <f>IF('Crisis Indicator Data'!T17="x","x",('Crisis Indicator Data'!T17/1000000))</f>
        <v>0</v>
      </c>
      <c r="J20" s="181">
        <f>IF('Crisis Indicator Data'!U17="x","x",('Crisis Indicator Data'!U17/1000000))</f>
        <v>0</v>
      </c>
      <c r="K20" s="168">
        <f t="shared" si="0"/>
        <v>1.2</v>
      </c>
      <c r="L20" s="165">
        <f>IF(F20="x","x",(F20*1000000/VLOOKUP($C20,'Crisis Indicator Data'!$C$3:$H$198,5,FALSE)))</f>
        <v>0.99450371807306825</v>
      </c>
      <c r="M20" s="165">
        <f>IF(G20="x","x",(G20*1000000/VLOOKUP($C20,'Crisis Indicator Data'!$C$3:$H$198,5,FALSE)))</f>
        <v>0</v>
      </c>
      <c r="N20" s="165">
        <f>IF(H20="x","x",(H20*1000000/VLOOKUP($C20,'Crisis Indicator Data'!$C$3:$H$198,5,FALSE)))</f>
        <v>5.4962819269317818E-3</v>
      </c>
      <c r="O20" s="165">
        <f>IF(I20="x","x",(I20*1000000/VLOOKUP($C20,'Crisis Indicator Data'!$C$3:$H$198,5,FALSE)))</f>
        <v>0</v>
      </c>
      <c r="P20" s="165">
        <f>IF(J20="x","x",(J20*1000000/VLOOKUP($C20,'Crisis Indicator Data'!$C$3:$H$198,5,FALSE)))</f>
        <v>0</v>
      </c>
      <c r="Q20" s="147">
        <f t="shared" si="1"/>
        <v>1</v>
      </c>
      <c r="R20" s="147">
        <f t="shared" si="2"/>
        <v>1.1000000000000001</v>
      </c>
    </row>
    <row r="21" spans="1:18" x14ac:dyDescent="0.35">
      <c r="A21" s="169" t="str">
        <f>'Crisis Indicator Data'!A18</f>
        <v>Country level Brazil</v>
      </c>
      <c r="B21" s="170" t="str">
        <f>'Crisis Indicator Data'!B18</f>
        <v>Displacement,Floods</v>
      </c>
      <c r="C21" s="170" t="str">
        <f>'Crisis Indicator Data'!C18</f>
        <v>BRA001</v>
      </c>
      <c r="D21" s="170" t="str">
        <f>'Crisis Indicator Data'!D18</f>
        <v>Brazil</v>
      </c>
      <c r="E21" s="170" t="str">
        <f>'Crisis Indicator Data'!E18</f>
        <v>BRA</v>
      </c>
      <c r="F21" s="181">
        <f>IF('Crisis Indicator Data'!Q18="x","x",('Crisis Indicator Data'!Q18/1000000))</f>
        <v>108.64100000000001</v>
      </c>
      <c r="G21" s="181">
        <f>IF('Crisis Indicator Data'!R18="x","x",('Crisis Indicator Data'!R18/1000000))</f>
        <v>1.0999999999999999E-2</v>
      </c>
      <c r="H21" s="181">
        <f>IF('Crisis Indicator Data'!S18="x","x",('Crisis Indicator Data'!S18/1000000))</f>
        <v>1.1719999999999999</v>
      </c>
      <c r="I21" s="181">
        <f>IF('Crisis Indicator Data'!T18="x","x",('Crisis Indicator Data'!T18/1000000))</f>
        <v>0</v>
      </c>
      <c r="J21" s="181">
        <f>IF('Crisis Indicator Data'!U18="x","x",('Crisis Indicator Data'!U18/1000000))</f>
        <v>0</v>
      </c>
      <c r="K21" s="168">
        <f t="shared" si="0"/>
        <v>3.4</v>
      </c>
      <c r="L21" s="165">
        <f>IF(F21="x","x",(F21*1000000/VLOOKUP($C21,'Crisis Indicator Data'!$C$3:$H$198,5,FALSE)))</f>
        <v>0.98922821969696972</v>
      </c>
      <c r="M21" s="165">
        <f>IF(G21="x","x",(G21*1000000/VLOOKUP($C21,'Crisis Indicator Data'!$C$3:$H$198,5,FALSE)))</f>
        <v>1.0016025641025641E-4</v>
      </c>
      <c r="N21" s="165">
        <f>IF(H21="x","x",(H21*1000000/VLOOKUP($C21,'Crisis Indicator Data'!$C$3:$H$198,5,FALSE)))</f>
        <v>1.0671620046620046E-2</v>
      </c>
      <c r="O21" s="165">
        <f>IF(I21="x","x",(I21*1000000/VLOOKUP($C21,'Crisis Indicator Data'!$C$3:$H$198,5,FALSE)))</f>
        <v>0</v>
      </c>
      <c r="P21" s="165">
        <f>IF(J21="x","x",(J21*1000000/VLOOKUP($C21,'Crisis Indicator Data'!$C$3:$H$198,5,FALSE)))</f>
        <v>0</v>
      </c>
      <c r="Q21" s="147">
        <f t="shared" si="1"/>
        <v>1</v>
      </c>
      <c r="R21" s="147">
        <f t="shared" si="2"/>
        <v>2.2000000000000002</v>
      </c>
    </row>
    <row r="22" spans="1:18" x14ac:dyDescent="0.35">
      <c r="A22" s="169" t="str">
        <f>'Crisis Indicator Data'!A19</f>
        <v>Venezuela displacement in Brazil</v>
      </c>
      <c r="B22" s="170" t="str">
        <f>'Crisis Indicator Data'!B19</f>
        <v>Displacement</v>
      </c>
      <c r="C22" s="170" t="str">
        <f>'Crisis Indicator Data'!C19</f>
        <v>BRA002</v>
      </c>
      <c r="D22" s="170" t="str">
        <f>'Crisis Indicator Data'!D19</f>
        <v>Brazil</v>
      </c>
      <c r="E22" s="170" t="str">
        <f>'Crisis Indicator Data'!E19</f>
        <v>BRA</v>
      </c>
      <c r="F22" s="181">
        <f>IF('Crisis Indicator Data'!Q19="x","x",('Crisis Indicator Data'!Q19/1000000))</f>
        <v>105.3</v>
      </c>
      <c r="G22" s="181">
        <f>IF('Crisis Indicator Data'!R19="x","x",('Crisis Indicator Data'!R19/1000000))</f>
        <v>1.0999999999999999E-2</v>
      </c>
      <c r="H22" s="181">
        <f>IF('Crisis Indicator Data'!S19="x","x",('Crisis Indicator Data'!S19/1000000))</f>
        <v>0.57199999999999995</v>
      </c>
      <c r="I22" s="181">
        <f>IF('Crisis Indicator Data'!T19="x","x",('Crisis Indicator Data'!T19/1000000))</f>
        <v>0</v>
      </c>
      <c r="J22" s="181">
        <f>IF('Crisis Indicator Data'!U19="x","x",('Crisis Indicator Data'!U19/1000000))</f>
        <v>0</v>
      </c>
      <c r="K22" s="168">
        <f t="shared" si="0"/>
        <v>2.9</v>
      </c>
      <c r="L22" s="165">
        <f>IF(F22="x","x",(F22*1000000/VLOOKUP($C22,'Crisis Indicator Data'!$C$3:$H$198,5,FALSE)))</f>
        <v>0.99449392253714008</v>
      </c>
      <c r="M22" s="165">
        <f>IF(G22="x","x",(G22*1000000/VLOOKUP($C22,'Crisis Indicator Data'!$C$3:$H$198,5,FALSE)))</f>
        <v>1.0388825401622546E-4</v>
      </c>
      <c r="N22" s="165">
        <f>IF(H22="x","x",(H22*1000000/VLOOKUP($C22,'Crisis Indicator Data'!$C$3:$H$198,5,FALSE)))</f>
        <v>5.4021892088437235E-3</v>
      </c>
      <c r="O22" s="165">
        <f>IF(I22="x","x",(I22*1000000/VLOOKUP($C22,'Crisis Indicator Data'!$C$3:$H$198,5,FALSE)))</f>
        <v>0</v>
      </c>
      <c r="P22" s="165">
        <f>IF(J22="x","x",(J22*1000000/VLOOKUP($C22,'Crisis Indicator Data'!$C$3:$H$198,5,FALSE)))</f>
        <v>0</v>
      </c>
      <c r="Q22" s="147">
        <f t="shared" si="1"/>
        <v>1</v>
      </c>
      <c r="R22" s="147">
        <f t="shared" si="2"/>
        <v>1.95</v>
      </c>
    </row>
    <row r="23" spans="1:18" x14ac:dyDescent="0.35">
      <c r="A23" s="169" t="str">
        <f>'Crisis Indicator Data'!A20</f>
        <v>Drought in the Amazonas</v>
      </c>
      <c r="B23" s="170" t="str">
        <f>'Crisis Indicator Data'!B20</f>
        <v>Drought</v>
      </c>
      <c r="C23" s="170" t="str">
        <f>'Crisis Indicator Data'!C20</f>
        <v>BRA004</v>
      </c>
      <c r="D23" s="170" t="str">
        <f>'Crisis Indicator Data'!D20</f>
        <v>Brazil</v>
      </c>
      <c r="E23" s="170" t="str">
        <f>'Crisis Indicator Data'!E20</f>
        <v>BRA</v>
      </c>
      <c r="F23" s="181">
        <f>IF('Crisis Indicator Data'!Q20="x","x",('Crisis Indicator Data'!Q20/1000000))</f>
        <v>3.3410000000000002</v>
      </c>
      <c r="G23" s="181">
        <f>IF('Crisis Indicator Data'!R20="x","x",('Crisis Indicator Data'!R20/1000000))</f>
        <v>0</v>
      </c>
      <c r="H23" s="181">
        <f>IF('Crisis Indicator Data'!S20="x","x",('Crisis Indicator Data'!S20/1000000))</f>
        <v>0.6</v>
      </c>
      <c r="I23" s="181">
        <f>IF('Crisis Indicator Data'!T20="x","x",('Crisis Indicator Data'!T20/1000000))</f>
        <v>0</v>
      </c>
      <c r="J23" s="181">
        <f>IF('Crisis Indicator Data'!U20="x","x",('Crisis Indicator Data'!U20/1000000))</f>
        <v>0</v>
      </c>
      <c r="K23" s="168">
        <f t="shared" si="0"/>
        <v>3</v>
      </c>
      <c r="L23" s="165">
        <f>IF(F23="x","x",(F23*1000000/VLOOKUP($C23,'Crisis Indicator Data'!$C$3:$H$198,5,FALSE)))</f>
        <v>0.84775437706165946</v>
      </c>
      <c r="M23" s="165">
        <f>IF(G23="x","x",(G23*1000000/VLOOKUP($C23,'Crisis Indicator Data'!$C$3:$H$198,5,FALSE)))</f>
        <v>0</v>
      </c>
      <c r="N23" s="165">
        <f>IF(H23="x","x",(H23*1000000/VLOOKUP($C23,'Crisis Indicator Data'!$C$3:$H$198,5,FALSE)))</f>
        <v>0.15224562293834051</v>
      </c>
      <c r="O23" s="165">
        <f>IF(I23="x","x",(I23*1000000/VLOOKUP($C23,'Crisis Indicator Data'!$C$3:$H$198,5,FALSE)))</f>
        <v>0</v>
      </c>
      <c r="P23" s="165">
        <f>IF(J23="x","x",(J23*1000000/VLOOKUP($C23,'Crisis Indicator Data'!$C$3:$H$198,5,FALSE)))</f>
        <v>0</v>
      </c>
      <c r="Q23" s="147">
        <f t="shared" si="1"/>
        <v>3</v>
      </c>
      <c r="R23" s="147">
        <f t="shared" si="2"/>
        <v>3</v>
      </c>
    </row>
    <row r="24" spans="1:18" x14ac:dyDescent="0.35">
      <c r="A24" s="169" t="str">
        <f>'Crisis Indicator Data'!A21</f>
        <v>Complex crisis in CAR</v>
      </c>
      <c r="B24" s="170" t="str">
        <f>'Crisis Indicator Data'!B21</f>
        <v>Conflict,Displacement</v>
      </c>
      <c r="C24" s="170" t="str">
        <f>'Crisis Indicator Data'!C21</f>
        <v>CAF001</v>
      </c>
      <c r="D24" s="170" t="str">
        <f>'Crisis Indicator Data'!D21</f>
        <v>CAR</v>
      </c>
      <c r="E24" s="170" t="str">
        <f>'Crisis Indicator Data'!E21</f>
        <v>CAF</v>
      </c>
      <c r="F24" s="181">
        <f>IF('Crisis Indicator Data'!Q21="x","x",('Crisis Indicator Data'!Q21/1000000))</f>
        <v>0.98199999999999998</v>
      </c>
      <c r="G24" s="181">
        <f>IF('Crisis Indicator Data'!R21="x","x",('Crisis Indicator Data'!R21/1000000))</f>
        <v>2.3180000000000001</v>
      </c>
      <c r="H24" s="181">
        <f>IF('Crisis Indicator Data'!S21="x","x",('Crisis Indicator Data'!S21/1000000))</f>
        <v>2.2789999999999999</v>
      </c>
      <c r="I24" s="181">
        <f>IF('Crisis Indicator Data'!T21="x","x",('Crisis Indicator Data'!T21/1000000))</f>
        <v>0.52100000000000002</v>
      </c>
      <c r="J24" s="181">
        <f>IF('Crisis Indicator Data'!U21="x","x",('Crisis Indicator Data'!U21/1000000))</f>
        <v>0</v>
      </c>
      <c r="K24" s="168">
        <f t="shared" si="0"/>
        <v>4.0999999999999996</v>
      </c>
      <c r="L24" s="165">
        <f>IF(F24="x","x",(F24*1000000/VLOOKUP($C24,'Crisis Indicator Data'!$C$3:$H$198,5,FALSE)))</f>
        <v>0.16098360655737706</v>
      </c>
      <c r="M24" s="165">
        <f>IF(G24="x","x",(G24*1000000/VLOOKUP($C24,'Crisis Indicator Data'!$C$3:$H$198,5,FALSE)))</f>
        <v>0.38</v>
      </c>
      <c r="N24" s="165">
        <f>IF(H24="x","x",(H24*1000000/VLOOKUP($C24,'Crisis Indicator Data'!$C$3:$H$198,5,FALSE)))</f>
        <v>0.37360655737704918</v>
      </c>
      <c r="O24" s="165">
        <f>IF(I24="x","x",(I24*1000000/VLOOKUP($C24,'Crisis Indicator Data'!$C$3:$H$198,5,FALSE)))</f>
        <v>8.5409836065573772E-2</v>
      </c>
      <c r="P24" s="165">
        <f>IF(J24="x","x",(J24*1000000/VLOOKUP($C24,'Crisis Indicator Data'!$C$3:$H$198,5,FALSE)))</f>
        <v>0</v>
      </c>
      <c r="Q24" s="147">
        <f t="shared" si="1"/>
        <v>4</v>
      </c>
      <c r="R24" s="147">
        <f t="shared" si="2"/>
        <v>4.05</v>
      </c>
    </row>
    <row r="25" spans="1:18" x14ac:dyDescent="0.35">
      <c r="A25" s="169" t="str">
        <f>'Crisis Indicator Data'!A22</f>
        <v>Venezuela displacement in Chile</v>
      </c>
      <c r="B25" s="170" t="str">
        <f>'Crisis Indicator Data'!B22</f>
        <v>Displacement</v>
      </c>
      <c r="C25" s="170" t="str">
        <f>'Crisis Indicator Data'!C22</f>
        <v>CHL002</v>
      </c>
      <c r="D25" s="170" t="str">
        <f>'Crisis Indicator Data'!D22</f>
        <v>Chile</v>
      </c>
      <c r="E25" s="170" t="str">
        <f>'Crisis Indicator Data'!E22</f>
        <v>CHL</v>
      </c>
      <c r="F25" s="181">
        <f>IF('Crisis Indicator Data'!Q22="x","x",('Crisis Indicator Data'!Q22/1000000))</f>
        <v>6.4720000000000004</v>
      </c>
      <c r="G25" s="181">
        <f>IF('Crisis Indicator Data'!R22="x","x",('Crisis Indicator Data'!R22/1000000))</f>
        <v>12.853</v>
      </c>
      <c r="H25" s="181">
        <f>IF('Crisis Indicator Data'!S22="x","x",('Crisis Indicator Data'!S22/1000000))</f>
        <v>0.27800000000000002</v>
      </c>
      <c r="I25" s="181">
        <f>IF('Crisis Indicator Data'!T22="x","x",('Crisis Indicator Data'!T22/1000000))</f>
        <v>0</v>
      </c>
      <c r="J25" s="181">
        <f>IF('Crisis Indicator Data'!U22="x","x",('Crisis Indicator Data'!U22/1000000))</f>
        <v>0</v>
      </c>
      <c r="K25" s="168">
        <f t="shared" si="0"/>
        <v>2.4</v>
      </c>
      <c r="L25" s="165">
        <f>IF(F25="x","x",(F25*1000000/VLOOKUP($C25,'Crisis Indicator Data'!$C$3:$H$198,5,FALSE)))</f>
        <v>0.33013670679453172</v>
      </c>
      <c r="M25" s="165">
        <f>IF(G25="x","x",(G25*1000000/VLOOKUP($C25,'Crisis Indicator Data'!$C$3:$H$198,5,FALSE)))</f>
        <v>0.65563150377473989</v>
      </c>
      <c r="N25" s="165">
        <f>IF(H25="x","x",(H25*1000000/VLOOKUP($C25,'Crisis Indicator Data'!$C$3:$H$198,5,FALSE)))</f>
        <v>1.4180779432768824E-2</v>
      </c>
      <c r="O25" s="165">
        <f>IF(I25="x","x",(I25*1000000/VLOOKUP($C25,'Crisis Indicator Data'!$C$3:$H$198,5,FALSE)))</f>
        <v>0</v>
      </c>
      <c r="P25" s="165">
        <f>IF(J25="x","x",(J25*1000000/VLOOKUP($C25,'Crisis Indicator Data'!$C$3:$H$198,5,FALSE)))</f>
        <v>0</v>
      </c>
      <c r="Q25" s="147">
        <f t="shared" si="1"/>
        <v>2</v>
      </c>
      <c r="R25" s="147">
        <f t="shared" si="2"/>
        <v>2.2000000000000002</v>
      </c>
    </row>
    <row r="26" spans="1:18" x14ac:dyDescent="0.35">
      <c r="A26" s="169" t="str">
        <f>'Crisis Indicator Data'!A23</f>
        <v>Multiple crises in Cameroon</v>
      </c>
      <c r="B26" s="170" t="str">
        <f>'Crisis Indicator Data'!B23</f>
        <v>Conflict,Displacement</v>
      </c>
      <c r="C26" s="170" t="str">
        <f>'Crisis Indicator Data'!C23</f>
        <v>CMR001</v>
      </c>
      <c r="D26" s="170" t="str">
        <f>'Crisis Indicator Data'!D23</f>
        <v>Cameroon</v>
      </c>
      <c r="E26" s="170" t="str">
        <f>'Crisis Indicator Data'!E23</f>
        <v>CMR</v>
      </c>
      <c r="F26" s="181">
        <f>IF('Crisis Indicator Data'!Q23="x","x",('Crisis Indicator Data'!Q23/1000000))</f>
        <v>19.742999999999999</v>
      </c>
      <c r="G26" s="181">
        <f>IF('Crisis Indicator Data'!R23="x","x",('Crisis Indicator Data'!R23/1000000))</f>
        <v>0</v>
      </c>
      <c r="H26" s="181">
        <f>IF('Crisis Indicator Data'!S23="x","x",('Crisis Indicator Data'!S23/1000000))</f>
        <v>2.2469999999999999</v>
      </c>
      <c r="I26" s="181">
        <f>IF('Crisis Indicator Data'!T23="x","x",('Crisis Indicator Data'!T23/1000000))</f>
        <v>1.133</v>
      </c>
      <c r="J26" s="181">
        <f>IF('Crisis Indicator Data'!U23="x","x",('Crisis Indicator Data'!U23/1000000))</f>
        <v>0</v>
      </c>
      <c r="K26" s="168">
        <f t="shared" si="0"/>
        <v>4.2</v>
      </c>
      <c r="L26" s="165">
        <f>IF(F26="x","x",(F26*1000000/VLOOKUP($C26,'Crisis Indicator Data'!$C$3:$H$198,5,FALSE)))</f>
        <v>0.8538251956926004</v>
      </c>
      <c r="M26" s="165">
        <f>IF(G26="x","x",(G26*1000000/VLOOKUP($C26,'Crisis Indicator Data'!$C$3:$H$198,5,FALSE)))</f>
        <v>0</v>
      </c>
      <c r="N26" s="165">
        <f>IF(H26="x","x",(H26*1000000/VLOOKUP($C26,'Crisis Indicator Data'!$C$3:$H$198,5,FALSE)))</f>
        <v>9.7175971975954678E-2</v>
      </c>
      <c r="O26" s="165">
        <f>IF(I26="x","x",(I26*1000000/VLOOKUP($C26,'Crisis Indicator Data'!$C$3:$H$198,5,FALSE)))</f>
        <v>4.8998832331444885E-2</v>
      </c>
      <c r="P26" s="165">
        <f>IF(J26="x","x",(J26*1000000/VLOOKUP($C26,'Crisis Indicator Data'!$C$3:$H$198,5,FALSE)))</f>
        <v>0</v>
      </c>
      <c r="Q26" s="147">
        <f t="shared" si="1"/>
        <v>3</v>
      </c>
      <c r="R26" s="147">
        <f t="shared" si="2"/>
        <v>3.6</v>
      </c>
    </row>
    <row r="27" spans="1:18" x14ac:dyDescent="0.35">
      <c r="A27" s="169" t="str">
        <f>'Crisis Indicator Data'!A24</f>
        <v>Lake Chad basin crisis in Cameroon</v>
      </c>
      <c r="B27" s="170" t="str">
        <f>'Crisis Indicator Data'!B24</f>
        <v>Conflict</v>
      </c>
      <c r="C27" s="170" t="str">
        <f>'Crisis Indicator Data'!C24</f>
        <v>CMR002</v>
      </c>
      <c r="D27" s="170" t="str">
        <f>'Crisis Indicator Data'!D24</f>
        <v>Cameroon</v>
      </c>
      <c r="E27" s="170" t="str">
        <f>'Crisis Indicator Data'!E24</f>
        <v>CMR</v>
      </c>
      <c r="F27" s="181">
        <f>IF('Crisis Indicator Data'!Q24="x","x",('Crisis Indicator Data'!Q24/1000000))</f>
        <v>3.9940000000000002</v>
      </c>
      <c r="G27" s="181">
        <f>IF('Crisis Indicator Data'!R24="x","x",('Crisis Indicator Data'!R24/1000000))</f>
        <v>0</v>
      </c>
      <c r="H27" s="181">
        <f>IF('Crisis Indicator Data'!S24="x","x",('Crisis Indicator Data'!S24/1000000))</f>
        <v>0.379</v>
      </c>
      <c r="I27" s="181">
        <f>IF('Crisis Indicator Data'!T24="x","x",('Crisis Indicator Data'!T24/1000000))</f>
        <v>0.80500000000000005</v>
      </c>
      <c r="J27" s="181">
        <f>IF('Crisis Indicator Data'!U24="x","x",('Crisis Indicator Data'!U24/1000000))</f>
        <v>0</v>
      </c>
      <c r="K27" s="168">
        <f t="shared" si="0"/>
        <v>3.5</v>
      </c>
      <c r="L27" s="165">
        <f>IF(F27="x","x",(F27*1000000/VLOOKUP($C27,'Crisis Indicator Data'!$C$3:$H$198,5,FALSE)))</f>
        <v>0.77119134968140568</v>
      </c>
      <c r="M27" s="165">
        <f>IF(G27="x","x",(G27*1000000/VLOOKUP($C27,'Crisis Indicator Data'!$C$3:$H$198,5,FALSE)))</f>
        <v>0</v>
      </c>
      <c r="N27" s="165">
        <f>IF(H27="x","x",(H27*1000000/VLOOKUP($C27,'Crisis Indicator Data'!$C$3:$H$198,5,FALSE)))</f>
        <v>7.3180150608225525E-2</v>
      </c>
      <c r="O27" s="165">
        <f>IF(I27="x","x",(I27*1000000/VLOOKUP($C27,'Crisis Indicator Data'!$C$3:$H$198,5,FALSE)))</f>
        <v>0.15543541224174551</v>
      </c>
      <c r="P27" s="165">
        <f>IF(J27="x","x",(J27*1000000/VLOOKUP($C27,'Crisis Indicator Data'!$C$3:$H$198,5,FALSE)))</f>
        <v>0</v>
      </c>
      <c r="Q27" s="147">
        <f t="shared" si="1"/>
        <v>4</v>
      </c>
      <c r="R27" s="147">
        <f t="shared" si="2"/>
        <v>3.75</v>
      </c>
    </row>
    <row r="28" spans="1:18" x14ac:dyDescent="0.35">
      <c r="A28" s="169" t="str">
        <f>'Crisis Indicator Data'!A25</f>
        <v>Anglophone Crisis in Cameroon</v>
      </c>
      <c r="B28" s="170" t="str">
        <f>'Crisis Indicator Data'!B25</f>
        <v>Conflict</v>
      </c>
      <c r="C28" s="170" t="str">
        <f>'Crisis Indicator Data'!C25</f>
        <v>CMR003</v>
      </c>
      <c r="D28" s="170" t="str">
        <f>'Crisis Indicator Data'!D25</f>
        <v>Cameroon</v>
      </c>
      <c r="E28" s="170" t="str">
        <f>'Crisis Indicator Data'!E25</f>
        <v>CMR</v>
      </c>
      <c r="F28" s="181">
        <f>IF('Crisis Indicator Data'!Q25="x","x",('Crisis Indicator Data'!Q25/1000000))</f>
        <v>10.842000000000001</v>
      </c>
      <c r="G28" s="181">
        <f>IF('Crisis Indicator Data'!R25="x","x",('Crisis Indicator Data'!R25/1000000))</f>
        <v>0</v>
      </c>
      <c r="H28" s="181">
        <f>IF('Crisis Indicator Data'!S25="x","x",('Crisis Indicator Data'!S25/1000000))</f>
        <v>1.492</v>
      </c>
      <c r="I28" s="181">
        <f>IF('Crisis Indicator Data'!T25="x","x",('Crisis Indicator Data'!T25/1000000))</f>
        <v>0.32800000000000001</v>
      </c>
      <c r="J28" s="181">
        <f>IF('Crisis Indicator Data'!U25="x","x",('Crisis Indicator Data'!U25/1000000))</f>
        <v>0</v>
      </c>
      <c r="K28" s="168">
        <f t="shared" si="0"/>
        <v>3.8</v>
      </c>
      <c r="L28" s="165">
        <f>IF(F28="x","x",(F28*1000000/VLOOKUP($C28,'Crisis Indicator Data'!$C$3:$H$198,5,FALSE)))</f>
        <v>0.85626283367556466</v>
      </c>
      <c r="M28" s="165">
        <f>IF(G28="x","x",(G28*1000000/VLOOKUP($C28,'Crisis Indicator Data'!$C$3:$H$198,5,FALSE)))</f>
        <v>0</v>
      </c>
      <c r="N28" s="165">
        <f>IF(H28="x","x",(H28*1000000/VLOOKUP($C28,'Crisis Indicator Data'!$C$3:$H$198,5,FALSE)))</f>
        <v>0.11783288580003159</v>
      </c>
      <c r="O28" s="165">
        <f>IF(I28="x","x",(I28*1000000/VLOOKUP($C28,'Crisis Indicator Data'!$C$3:$H$198,5,FALSE)))</f>
        <v>2.5904280524403727E-2</v>
      </c>
      <c r="P28" s="165">
        <f>IF(J28="x","x",(J28*1000000/VLOOKUP($C28,'Crisis Indicator Data'!$C$3:$H$198,5,FALSE)))</f>
        <v>0</v>
      </c>
      <c r="Q28" s="147">
        <f t="shared" si="1"/>
        <v>3</v>
      </c>
      <c r="R28" s="147">
        <f t="shared" si="2"/>
        <v>3.4</v>
      </c>
    </row>
    <row r="29" spans="1:18" x14ac:dyDescent="0.35">
      <c r="A29" s="169" t="str">
        <f>'Crisis Indicator Data'!A26</f>
        <v>CAR refugees in Cameroon</v>
      </c>
      <c r="B29" s="170" t="str">
        <f>'Crisis Indicator Data'!B26</f>
        <v>Conflict,Displacement</v>
      </c>
      <c r="C29" s="170" t="str">
        <f>'Crisis Indicator Data'!C26</f>
        <v>CMR004</v>
      </c>
      <c r="D29" s="170" t="str">
        <f>'Crisis Indicator Data'!D26</f>
        <v>Cameroon</v>
      </c>
      <c r="E29" s="170" t="str">
        <f>'Crisis Indicator Data'!E26</f>
        <v>CMR</v>
      </c>
      <c r="F29" s="181">
        <f>IF('Crisis Indicator Data'!Q26="x","x",('Crisis Indicator Data'!Q26/1000000))</f>
        <v>4.9059999999999997</v>
      </c>
      <c r="G29" s="181">
        <f>IF('Crisis Indicator Data'!R26="x","x",('Crisis Indicator Data'!R26/1000000))</f>
        <v>0</v>
      </c>
      <c r="H29" s="181">
        <f>IF('Crisis Indicator Data'!S26="x","x",('Crisis Indicator Data'!S26/1000000))</f>
        <v>0.376</v>
      </c>
      <c r="I29" s="181">
        <f>IF('Crisis Indicator Data'!T26="x","x",('Crisis Indicator Data'!T26/1000000))</f>
        <v>0</v>
      </c>
      <c r="J29" s="181">
        <f>IF('Crisis Indicator Data'!U26="x","x",('Crisis Indicator Data'!U26/1000000))</f>
        <v>0</v>
      </c>
      <c r="K29" s="168">
        <f t="shared" si="0"/>
        <v>2.6</v>
      </c>
      <c r="L29" s="165">
        <f>IF(F29="x","x",(F29*1000000/VLOOKUP($C29,'Crisis Indicator Data'!$C$3:$H$198,5,FALSE)))</f>
        <v>0.92881484286255211</v>
      </c>
      <c r="M29" s="165">
        <f>IF(G29="x","x",(G29*1000000/VLOOKUP($C29,'Crisis Indicator Data'!$C$3:$H$198,5,FALSE)))</f>
        <v>0</v>
      </c>
      <c r="N29" s="165">
        <f>IF(H29="x","x",(H29*1000000/VLOOKUP($C29,'Crisis Indicator Data'!$C$3:$H$198,5,FALSE)))</f>
        <v>7.1185157137447941E-2</v>
      </c>
      <c r="O29" s="165">
        <f>IF(I29="x","x",(I29*1000000/VLOOKUP($C29,'Crisis Indicator Data'!$C$3:$H$198,5,FALSE)))</f>
        <v>0</v>
      </c>
      <c r="P29" s="165">
        <f>IF(J29="x","x",(J29*1000000/VLOOKUP($C29,'Crisis Indicator Data'!$C$3:$H$198,5,FALSE)))</f>
        <v>0</v>
      </c>
      <c r="Q29" s="147">
        <f t="shared" si="1"/>
        <v>3</v>
      </c>
      <c r="R29" s="147">
        <f t="shared" si="2"/>
        <v>2.8</v>
      </c>
    </row>
    <row r="30" spans="1:18" x14ac:dyDescent="0.35">
      <c r="A30" s="169" t="str">
        <f>'Crisis Indicator Data'!A27</f>
        <v>Complex crisis in DRC</v>
      </c>
      <c r="B30" s="170" t="str">
        <f>'Crisis Indicator Data'!B27</f>
        <v>Conflict,Displacement,Socio-political</v>
      </c>
      <c r="C30" s="170" t="str">
        <f>'Crisis Indicator Data'!C27</f>
        <v>COD001</v>
      </c>
      <c r="D30" s="170" t="str">
        <f>'Crisis Indicator Data'!D27</f>
        <v>DRC</v>
      </c>
      <c r="E30" s="170" t="str">
        <f>'Crisis Indicator Data'!E27</f>
        <v>COD</v>
      </c>
      <c r="F30" s="181">
        <f>IF('Crisis Indicator Data'!Q27="x","x",('Crisis Indicator Data'!Q27/1000000))</f>
        <v>88.2</v>
      </c>
      <c r="G30" s="181">
        <f>IF('Crisis Indicator Data'!R27="x","x",('Crisis Indicator Data'!R27/1000000))</f>
        <v>0</v>
      </c>
      <c r="H30" s="181">
        <f>IF('Crisis Indicator Data'!S27="x","x",('Crisis Indicator Data'!S27/1000000))</f>
        <v>10.414</v>
      </c>
      <c r="I30" s="181">
        <f>IF('Crisis Indicator Data'!T27="x","x",('Crisis Indicator Data'!T27/1000000))</f>
        <v>10.414</v>
      </c>
      <c r="J30" s="181">
        <f>IF('Crisis Indicator Data'!U27="x","x",('Crisis Indicator Data'!U27/1000000))</f>
        <v>4.5720000000000001</v>
      </c>
      <c r="K30" s="168">
        <f t="shared" si="0"/>
        <v>5</v>
      </c>
      <c r="L30" s="165">
        <f>IF(F30="x","x",(F30*1000000/VLOOKUP($C30,'Crisis Indicator Data'!$C$3:$H$198,5,FALSE)))</f>
        <v>0.77640845070422537</v>
      </c>
      <c r="M30" s="165">
        <f>IF(G30="x","x",(G30*1000000/VLOOKUP($C30,'Crisis Indicator Data'!$C$3:$H$198,5,FALSE)))</f>
        <v>0</v>
      </c>
      <c r="N30" s="165">
        <f>IF(H30="x","x",(H30*1000000/VLOOKUP($C30,'Crisis Indicator Data'!$C$3:$H$198,5,FALSE)))</f>
        <v>9.16725352112676E-2</v>
      </c>
      <c r="O30" s="165">
        <f>IF(I30="x","x",(I30*1000000/VLOOKUP($C30,'Crisis Indicator Data'!$C$3:$H$198,5,FALSE)))</f>
        <v>9.16725352112676E-2</v>
      </c>
      <c r="P30" s="165">
        <f>IF(J30="x","x",(J30*1000000/VLOOKUP($C30,'Crisis Indicator Data'!$C$3:$H$198,5,FALSE)))</f>
        <v>4.0246478873239434E-2</v>
      </c>
      <c r="Q30" s="147">
        <f t="shared" si="1"/>
        <v>4</v>
      </c>
      <c r="R30" s="147">
        <f t="shared" si="2"/>
        <v>4.5</v>
      </c>
    </row>
    <row r="31" spans="1:18" x14ac:dyDescent="0.35">
      <c r="A31" s="169" t="str">
        <f>'Crisis Indicator Data'!A28</f>
        <v>Complex crisis in Congo</v>
      </c>
      <c r="B31" s="170" t="str">
        <f>'Crisis Indicator Data'!B28</f>
        <v>Conflict</v>
      </c>
      <c r="C31" s="170" t="str">
        <f>'Crisis Indicator Data'!C28</f>
        <v>COG001</v>
      </c>
      <c r="D31" s="170" t="str">
        <f>'Crisis Indicator Data'!D28</f>
        <v>Congo</v>
      </c>
      <c r="E31" s="170" t="str">
        <f>'Crisis Indicator Data'!E28</f>
        <v>COG</v>
      </c>
      <c r="F31" s="181">
        <f>IF('Crisis Indicator Data'!Q28="x","x",('Crisis Indicator Data'!Q28/1000000))</f>
        <v>5.4450000000000003</v>
      </c>
      <c r="G31" s="181">
        <f>IF('Crisis Indicator Data'!R28="x","x",('Crisis Indicator Data'!R28/1000000))</f>
        <v>0</v>
      </c>
      <c r="H31" s="181">
        <f>IF('Crisis Indicator Data'!S28="x","x",('Crisis Indicator Data'!S28/1000000))</f>
        <v>0.52500000000000002</v>
      </c>
      <c r="I31" s="181">
        <f>IF('Crisis Indicator Data'!T28="x","x",('Crisis Indicator Data'!T28/1000000))</f>
        <v>0</v>
      </c>
      <c r="J31" s="181">
        <f>IF('Crisis Indicator Data'!U28="x","x",('Crisis Indicator Data'!U28/1000000))</f>
        <v>0</v>
      </c>
      <c r="K31" s="168">
        <f t="shared" si="0"/>
        <v>2.9</v>
      </c>
      <c r="L31" s="165">
        <f>IF(F31="x","x",(F31*1000000/VLOOKUP($C31,'Crisis Indicator Data'!$C$3:$H$198,5,FALSE)))</f>
        <v>0.9120603015075377</v>
      </c>
      <c r="M31" s="165">
        <f>IF(G31="x","x",(G31*1000000/VLOOKUP($C31,'Crisis Indicator Data'!$C$3:$H$198,5,FALSE)))</f>
        <v>0</v>
      </c>
      <c r="N31" s="165">
        <f>IF(H31="x","x",(H31*1000000/VLOOKUP($C31,'Crisis Indicator Data'!$C$3:$H$198,5,FALSE)))</f>
        <v>8.7939698492462318E-2</v>
      </c>
      <c r="O31" s="165">
        <f>IF(I31="x","x",(I31*1000000/VLOOKUP($C31,'Crisis Indicator Data'!$C$3:$H$198,5,FALSE)))</f>
        <v>0</v>
      </c>
      <c r="P31" s="165">
        <f>IF(J31="x","x",(J31*1000000/VLOOKUP($C31,'Crisis Indicator Data'!$C$3:$H$198,5,FALSE)))</f>
        <v>0</v>
      </c>
      <c r="Q31" s="147">
        <f t="shared" si="1"/>
        <v>3</v>
      </c>
      <c r="R31" s="147">
        <f t="shared" si="2"/>
        <v>2.95</v>
      </c>
    </row>
    <row r="32" spans="1:18" x14ac:dyDescent="0.35">
      <c r="A32" s="169" t="str">
        <f>'Crisis Indicator Data'!A29</f>
        <v>Complex crisis in Colombia</v>
      </c>
      <c r="B32" s="170" t="str">
        <f>'Crisis Indicator Data'!B29</f>
        <v>Socio-political,Conflict,Violence,Floods,Displacement</v>
      </c>
      <c r="C32" s="170" t="str">
        <f>'Crisis Indicator Data'!C29</f>
        <v>COL001</v>
      </c>
      <c r="D32" s="170" t="str">
        <f>'Crisis Indicator Data'!D29</f>
        <v>Colombia</v>
      </c>
      <c r="E32" s="170" t="str">
        <f>'Crisis Indicator Data'!E29</f>
        <v>COL</v>
      </c>
      <c r="F32" s="181">
        <f>IF('Crisis Indicator Data'!Q29="x","x",('Crisis Indicator Data'!Q29/1000000))</f>
        <v>32.524000000000001</v>
      </c>
      <c r="G32" s="181">
        <f>IF('Crisis Indicator Data'!R29="x","x",('Crisis Indicator Data'!R29/1000000))</f>
        <v>9.7759999999999998</v>
      </c>
      <c r="H32" s="181">
        <f>IF('Crisis Indicator Data'!S29="x","x",('Crisis Indicator Data'!S29/1000000))</f>
        <v>6.08</v>
      </c>
      <c r="I32" s="181">
        <f>IF('Crisis Indicator Data'!T29="x","x",('Crisis Indicator Data'!T29/1000000))</f>
        <v>3.8</v>
      </c>
      <c r="J32" s="181">
        <f>IF('Crisis Indicator Data'!U29="x","x",('Crisis Indicator Data'!U29/1000000))</f>
        <v>0.52</v>
      </c>
      <c r="K32" s="168">
        <f t="shared" si="0"/>
        <v>5</v>
      </c>
      <c r="L32" s="165">
        <f>IF(F32="x","x",(F32*1000000/VLOOKUP($C32,'Crisis Indicator Data'!$C$3:$H$198,5,FALSE)))</f>
        <v>0.61715370018975335</v>
      </c>
      <c r="M32" s="165">
        <f>IF(G32="x","x",(G32*1000000/VLOOKUP($C32,'Crisis Indicator Data'!$C$3:$H$198,5,FALSE)))</f>
        <v>0.18550284629981026</v>
      </c>
      <c r="N32" s="165">
        <f>IF(H32="x","x",(H32*1000000/VLOOKUP($C32,'Crisis Indicator Data'!$C$3:$H$198,5,FALSE)))</f>
        <v>0.11537001897533207</v>
      </c>
      <c r="O32" s="165">
        <f>IF(I32="x","x",(I32*1000000/VLOOKUP($C32,'Crisis Indicator Data'!$C$3:$H$198,5,FALSE)))</f>
        <v>7.2106261859582549E-2</v>
      </c>
      <c r="P32" s="165">
        <f>IF(J32="x","x",(J32*1000000/VLOOKUP($C32,'Crisis Indicator Data'!$C$3:$H$198,5,FALSE)))</f>
        <v>9.8671726755218212E-3</v>
      </c>
      <c r="Q32" s="147">
        <f t="shared" si="1"/>
        <v>4</v>
      </c>
      <c r="R32" s="147">
        <f t="shared" si="2"/>
        <v>4.5</v>
      </c>
    </row>
    <row r="33" spans="1:18" x14ac:dyDescent="0.35">
      <c r="A33" s="169" t="str">
        <f>'Crisis Indicator Data'!A30</f>
        <v>Venezuela displacement in Colombia</v>
      </c>
      <c r="B33" s="170" t="str">
        <f>'Crisis Indicator Data'!B30</f>
        <v>Displacement</v>
      </c>
      <c r="C33" s="170" t="str">
        <f>'Crisis Indicator Data'!C30</f>
        <v>COL002</v>
      </c>
      <c r="D33" s="170" t="str">
        <f>'Crisis Indicator Data'!D30</f>
        <v>Colombia</v>
      </c>
      <c r="E33" s="170" t="str">
        <f>'Crisis Indicator Data'!E30</f>
        <v>COL</v>
      </c>
      <c r="F33" s="181">
        <f>IF('Crisis Indicator Data'!Q30="x","x",('Crisis Indicator Data'!Q30/1000000))</f>
        <v>16.027999999999999</v>
      </c>
      <c r="G33" s="181">
        <f>IF('Crisis Indicator Data'!R30="x","x",('Crisis Indicator Data'!R30/1000000))</f>
        <v>12.875999999999999</v>
      </c>
      <c r="H33" s="181">
        <f>IF('Crisis Indicator Data'!S30="x","x",('Crisis Indicator Data'!S30/1000000))</f>
        <v>1.155</v>
      </c>
      <c r="I33" s="181">
        <f>IF('Crisis Indicator Data'!T30="x","x",('Crisis Indicator Data'!T30/1000000))</f>
        <v>0.84</v>
      </c>
      <c r="J33" s="181">
        <f>IF('Crisis Indicator Data'!U30="x","x",('Crisis Indicator Data'!U30/1000000))</f>
        <v>0.105</v>
      </c>
      <c r="K33" s="168">
        <f t="shared" si="0"/>
        <v>3.9</v>
      </c>
      <c r="L33" s="165">
        <f>IF(F33="x","x",(F33*1000000/VLOOKUP($C33,'Crisis Indicator Data'!$C$3:$H$198,5,FALSE)))</f>
        <v>0.51694887921303012</v>
      </c>
      <c r="M33" s="165">
        <f>IF(G33="x","x",(G33*1000000/VLOOKUP($C33,'Crisis Indicator Data'!$C$3:$H$198,5,FALSE)))</f>
        <v>0.41528785679729074</v>
      </c>
      <c r="N33" s="165">
        <f>IF(H33="x","x",(H33*1000000/VLOOKUP($C33,'Crisis Indicator Data'!$C$3:$H$198,5,FALSE)))</f>
        <v>3.7252056119980649E-2</v>
      </c>
      <c r="O33" s="165">
        <f>IF(I33="x","x",(I33*1000000/VLOOKUP($C33,'Crisis Indicator Data'!$C$3:$H$198,5,FALSE)))</f>
        <v>2.7092404450895016E-2</v>
      </c>
      <c r="P33" s="165">
        <f>IF(J33="x","x",(J33*1000000/VLOOKUP($C33,'Crisis Indicator Data'!$C$3:$H$198,5,FALSE)))</f>
        <v>3.386550556361877E-3</v>
      </c>
      <c r="Q33" s="147">
        <f t="shared" si="1"/>
        <v>3</v>
      </c>
      <c r="R33" s="147">
        <f t="shared" si="2"/>
        <v>3.45</v>
      </c>
    </row>
    <row r="34" spans="1:18" x14ac:dyDescent="0.35">
      <c r="A34" s="169" t="str">
        <f>'Crisis Indicator Data'!A31</f>
        <v>Nicaraguan refugees in Costa Rica</v>
      </c>
      <c r="B34" s="170" t="str">
        <f>'Crisis Indicator Data'!B31</f>
        <v>Displacement</v>
      </c>
      <c r="C34" s="170" t="str">
        <f>'Crisis Indicator Data'!C31</f>
        <v>CRI002</v>
      </c>
      <c r="D34" s="170" t="str">
        <f>'Crisis Indicator Data'!D31</f>
        <v>Costa Rica</v>
      </c>
      <c r="E34" s="170" t="str">
        <f>'Crisis Indicator Data'!E31</f>
        <v>CRI</v>
      </c>
      <c r="F34" s="181">
        <f>IF('Crisis Indicator Data'!Q31="x","x",('Crisis Indicator Data'!Q31/1000000))</f>
        <v>2.2149999999999999</v>
      </c>
      <c r="G34" s="181">
        <f>IF('Crisis Indicator Data'!R31="x","x",('Crisis Indicator Data'!R31/1000000))</f>
        <v>0</v>
      </c>
      <c r="H34" s="181">
        <f>IF('Crisis Indicator Data'!S31="x","x",('Crisis Indicator Data'!S31/1000000))</f>
        <v>0.23499999999999999</v>
      </c>
      <c r="I34" s="181">
        <f>IF('Crisis Indicator Data'!T31="x","x",('Crisis Indicator Data'!T31/1000000))</f>
        <v>0</v>
      </c>
      <c r="J34" s="181">
        <f>IF('Crisis Indicator Data'!U31="x","x",('Crisis Indicator Data'!U31/1000000))</f>
        <v>0</v>
      </c>
      <c r="K34" s="168">
        <f t="shared" si="0"/>
        <v>2.2999999999999998</v>
      </c>
      <c r="L34" s="165">
        <f>IF(F34="x","x",(F34*1000000/VLOOKUP($C34,'Crisis Indicator Data'!$C$3:$H$198,5,FALSE)))</f>
        <v>0.90371277029783759</v>
      </c>
      <c r="M34" s="165">
        <f>IF(G34="x","x",(G34*1000000/VLOOKUP($C34,'Crisis Indicator Data'!$C$3:$H$198,5,FALSE)))</f>
        <v>0</v>
      </c>
      <c r="N34" s="165">
        <f>IF(H34="x","x",(H34*1000000/VLOOKUP($C34,'Crisis Indicator Data'!$C$3:$H$198,5,FALSE)))</f>
        <v>9.5879232966136277E-2</v>
      </c>
      <c r="O34" s="165">
        <f>IF(I34="x","x",(I34*1000000/VLOOKUP($C34,'Crisis Indicator Data'!$C$3:$H$198,5,FALSE)))</f>
        <v>0</v>
      </c>
      <c r="P34" s="165">
        <f>IF(J34="x","x",(J34*1000000/VLOOKUP($C34,'Crisis Indicator Data'!$C$3:$H$198,5,FALSE)))</f>
        <v>0</v>
      </c>
      <c r="Q34" s="147">
        <f t="shared" si="1"/>
        <v>3</v>
      </c>
      <c r="R34" s="147">
        <f t="shared" si="2"/>
        <v>2.65</v>
      </c>
    </row>
    <row r="35" spans="1:18" x14ac:dyDescent="0.35">
      <c r="A35" s="169" t="str">
        <f>'Crisis Indicator Data'!A32</f>
        <v>Displacement from Russia-Ukraine conflict in Czechia</v>
      </c>
      <c r="B35" s="170" t="str">
        <f>'Crisis Indicator Data'!B32</f>
        <v>Conflict,Displacement</v>
      </c>
      <c r="C35" s="170" t="str">
        <f>'Crisis Indicator Data'!C32</f>
        <v>CZE002</v>
      </c>
      <c r="D35" s="170" t="str">
        <f>'Crisis Indicator Data'!D32</f>
        <v>Czech Republic</v>
      </c>
      <c r="E35" s="170" t="str">
        <f>'Crisis Indicator Data'!E32</f>
        <v>CZE</v>
      </c>
      <c r="F35" s="182">
        <f>IF('Crisis Indicator Data'!Q32="x","x",('Crisis Indicator Data'!Q32/1000000))</f>
        <v>10.672000000000001</v>
      </c>
      <c r="G35" s="182">
        <f>IF('Crisis Indicator Data'!R32="x","x",('Crisis Indicator Data'!R32/1000000))</f>
        <v>0</v>
      </c>
      <c r="H35" s="182">
        <f>IF('Crisis Indicator Data'!S32="x","x",('Crisis Indicator Data'!S32/1000000))</f>
        <v>0.371</v>
      </c>
      <c r="I35" s="182">
        <f>IF('Crisis Indicator Data'!T32="x","x",('Crisis Indicator Data'!T32/1000000))</f>
        <v>0</v>
      </c>
      <c r="J35" s="182">
        <f>IF('Crisis Indicator Data'!U32="x","x",('Crisis Indicator Data'!U32/1000000))</f>
        <v>0</v>
      </c>
      <c r="K35" s="168">
        <f t="shared" si="0"/>
        <v>2.6</v>
      </c>
      <c r="L35" s="165">
        <f>IF(F35="x","x",(F35*1000000/VLOOKUP($C35,'Crisis Indicator Data'!$C$3:$H$198,5,FALSE)))</f>
        <v>0.96640405686860453</v>
      </c>
      <c r="M35" s="165">
        <f>IF(G35="x","x",(G35*1000000/VLOOKUP($C35,'Crisis Indicator Data'!$C$3:$H$198,5,FALSE)))</f>
        <v>0</v>
      </c>
      <c r="N35" s="165">
        <f>IF(H35="x","x",(H35*1000000/VLOOKUP($C35,'Crisis Indicator Data'!$C$3:$H$198,5,FALSE)))</f>
        <v>3.3595943131395453E-2</v>
      </c>
      <c r="O35" s="165">
        <f>IF(I35="x","x",(I35*1000000/VLOOKUP($C35,'Crisis Indicator Data'!$C$3:$H$198,5,FALSE)))</f>
        <v>0</v>
      </c>
      <c r="P35" s="165">
        <f>IF(J35="x","x",(J35*1000000/VLOOKUP($C35,'Crisis Indicator Data'!$C$3:$H$198,5,FALSE)))</f>
        <v>0</v>
      </c>
      <c r="Q35" s="147">
        <f t="shared" si="1"/>
        <v>1</v>
      </c>
      <c r="R35" s="147">
        <f t="shared" si="2"/>
        <v>1.8</v>
      </c>
    </row>
    <row r="36" spans="1:18" x14ac:dyDescent="0.35">
      <c r="A36" s="169" t="str">
        <f>'Crisis Indicator Data'!A33</f>
        <v>Multiple crises in Djibouti</v>
      </c>
      <c r="B36" s="170" t="str">
        <f>'Crisis Indicator Data'!B33</f>
        <v>Displacement,Drought</v>
      </c>
      <c r="C36" s="170" t="str">
        <f>'Crisis Indicator Data'!C33</f>
        <v>DJI001</v>
      </c>
      <c r="D36" s="170" t="str">
        <f>'Crisis Indicator Data'!D33</f>
        <v>Djibouti</v>
      </c>
      <c r="E36" s="170" t="str">
        <f>'Crisis Indicator Data'!E33</f>
        <v>DJI</v>
      </c>
      <c r="F36" s="182">
        <f>IF('Crisis Indicator Data'!Q33="x","x",('Crisis Indicator Data'!Q33/1000000))</f>
        <v>0.39</v>
      </c>
      <c r="G36" s="182">
        <f>IF('Crisis Indicator Data'!R33="x","x",('Crisis Indicator Data'!R33/1000000))</f>
        <v>0.47499999999999998</v>
      </c>
      <c r="H36" s="182">
        <f>IF('Crisis Indicator Data'!S33="x","x",('Crisis Indicator Data'!S33/1000000))</f>
        <v>0.26400000000000001</v>
      </c>
      <c r="I36" s="182">
        <f>IF('Crisis Indicator Data'!T33="x","x",('Crisis Indicator Data'!T33/1000000))</f>
        <v>5.2999999999999999E-2</v>
      </c>
      <c r="J36" s="182">
        <f>IF('Crisis Indicator Data'!U33="x","x",('Crisis Indicator Data'!U33/1000000))</f>
        <v>0</v>
      </c>
      <c r="K36" s="168">
        <f t="shared" si="0"/>
        <v>2.5</v>
      </c>
      <c r="L36" s="165">
        <f>IF(F36="x","x",(F36*1000000/VLOOKUP($C36,'Crisis Indicator Data'!$C$3:$H$198,5,FALSE)))</f>
        <v>0.32994923857868019</v>
      </c>
      <c r="M36" s="165">
        <f>IF(G36="x","x",(G36*1000000/VLOOKUP($C36,'Crisis Indicator Data'!$C$3:$H$198,5,FALSE)))</f>
        <v>0.40186125211505924</v>
      </c>
      <c r="N36" s="165">
        <f>IF(H36="x","x",(H36*1000000/VLOOKUP($C36,'Crisis Indicator Data'!$C$3:$H$198,5,FALSE)))</f>
        <v>0.2233502538071066</v>
      </c>
      <c r="O36" s="165">
        <f>IF(I36="x","x",(I36*1000000/VLOOKUP($C36,'Crisis Indicator Data'!$C$3:$H$198,5,FALSE)))</f>
        <v>4.4839255499153977E-2</v>
      </c>
      <c r="P36" s="165">
        <f>IF(J36="x","x",(J36*1000000/VLOOKUP($C36,'Crisis Indicator Data'!$C$3:$H$198,5,FALSE)))</f>
        <v>0</v>
      </c>
      <c r="Q36" s="147">
        <f t="shared" si="1"/>
        <v>3</v>
      </c>
      <c r="R36" s="147">
        <f t="shared" si="2"/>
        <v>2.75</v>
      </c>
    </row>
    <row r="37" spans="1:18" x14ac:dyDescent="0.35">
      <c r="A37" s="169" t="str">
        <f>'Crisis Indicator Data'!A34</f>
        <v>Mixed migration in Djibouti</v>
      </c>
      <c r="B37" s="170" t="str">
        <f>'Crisis Indicator Data'!B34</f>
        <v>Displacement</v>
      </c>
      <c r="C37" s="170" t="str">
        <f>'Crisis Indicator Data'!C34</f>
        <v>DJI002</v>
      </c>
      <c r="D37" s="170" t="str">
        <f>'Crisis Indicator Data'!D34</f>
        <v>Djibouti</v>
      </c>
      <c r="E37" s="170" t="str">
        <f>'Crisis Indicator Data'!E34</f>
        <v>DJI</v>
      </c>
      <c r="F37" s="182">
        <f>IF('Crisis Indicator Data'!Q34="x","x",('Crisis Indicator Data'!Q34/1000000))</f>
        <v>0.64400000000000002</v>
      </c>
      <c r="G37" s="182">
        <f>IF('Crisis Indicator Data'!R34="x","x",('Crisis Indicator Data'!R34/1000000))</f>
        <v>0</v>
      </c>
      <c r="H37" s="182">
        <f>IF('Crisis Indicator Data'!S34="x","x",('Crisis Indicator Data'!S34/1000000))</f>
        <v>3.2000000000000001E-2</v>
      </c>
      <c r="I37" s="182" t="str">
        <f>IF('Crisis Indicator Data'!T34="x","x",('Crisis Indicator Data'!T34/1000000))</f>
        <v>x</v>
      </c>
      <c r="J37" s="182" t="str">
        <f>IF('Crisis Indicator Data'!U34="x","x",('Crisis Indicator Data'!U34/1000000))</f>
        <v>x</v>
      </c>
      <c r="K37" s="168">
        <f t="shared" si="0"/>
        <v>0.8</v>
      </c>
      <c r="L37" s="165">
        <f>IF(F37="x","x",(F37*1000000/VLOOKUP($C37,'Crisis Indicator Data'!$C$3:$H$198,5,FALSE)))</f>
        <v>0.9526627218934911</v>
      </c>
      <c r="M37" s="165">
        <f>IF(G37="x","x",(G37*1000000/VLOOKUP($C37,'Crisis Indicator Data'!$C$3:$H$198,5,FALSE)))</f>
        <v>0</v>
      </c>
      <c r="N37" s="165">
        <f>IF(H37="x","x",(H37*1000000/VLOOKUP($C37,'Crisis Indicator Data'!$C$3:$H$198,5,FALSE)))</f>
        <v>4.7337278106508875E-2</v>
      </c>
      <c r="O37" s="165" t="str">
        <f>IF(I37="x","x",(I37*1000000/VLOOKUP($C37,'Crisis Indicator Data'!$C$3:$H$198,5,FALSE)))</f>
        <v>x</v>
      </c>
      <c r="P37" s="165" t="str">
        <f>IF(J37="x","x",(J37*1000000/VLOOKUP($C37,'Crisis Indicator Data'!$C$3:$H$198,5,FALSE)))</f>
        <v>x</v>
      </c>
      <c r="Q37" s="147">
        <f t="shared" si="1"/>
        <v>1</v>
      </c>
      <c r="R37" s="147">
        <f t="shared" si="2"/>
        <v>0.9</v>
      </c>
    </row>
    <row r="38" spans="1:18" x14ac:dyDescent="0.35">
      <c r="A38" s="169" t="str">
        <f>'Crisis Indicator Data'!A35</f>
        <v>Drought in Djibouti</v>
      </c>
      <c r="B38" s="170" t="str">
        <f>'Crisis Indicator Data'!B35</f>
        <v>Drought</v>
      </c>
      <c r="C38" s="170" t="str">
        <f>'Crisis Indicator Data'!C35</f>
        <v>DJI003</v>
      </c>
      <c r="D38" s="170" t="str">
        <f>'Crisis Indicator Data'!D35</f>
        <v>Djibouti</v>
      </c>
      <c r="E38" s="170" t="str">
        <f>'Crisis Indicator Data'!E35</f>
        <v>DJI</v>
      </c>
      <c r="F38" s="182">
        <f>IF('Crisis Indicator Data'!Q35="x","x",('Crisis Indicator Data'!Q35/1000000))</f>
        <v>0.42199999999999999</v>
      </c>
      <c r="G38" s="182">
        <f>IF('Crisis Indicator Data'!R35="x","x",('Crisis Indicator Data'!R35/1000000))</f>
        <v>0.47499999999999998</v>
      </c>
      <c r="H38" s="182">
        <f>IF('Crisis Indicator Data'!S35="x","x",('Crisis Indicator Data'!S35/1000000))</f>
        <v>0.23200000000000001</v>
      </c>
      <c r="I38" s="182">
        <f>IF('Crisis Indicator Data'!T35="x","x",('Crisis Indicator Data'!T35/1000000))</f>
        <v>5.2999999999999999E-2</v>
      </c>
      <c r="J38" s="182">
        <f>IF('Crisis Indicator Data'!U35="x","x",('Crisis Indicator Data'!U35/1000000))</f>
        <v>0</v>
      </c>
      <c r="K38" s="168">
        <f t="shared" ref="K38:K69" si="3">IF(H38="x","x",IF(SUM(H38:J38)=0,0,IF(LOG(SUM(H38:J38)*1000000)&lt;$K$4,0,IF(LOG(SUM(H38:J38)*1000000)&gt;$K$3,5,ROUND(5-(K$3-LOG(SUM(H38:J38)*1000000))/(K$3-K$4)*5,1)))))</f>
        <v>2.4</v>
      </c>
      <c r="L38" s="165">
        <f>IF(F38="x","x",(F38*1000000/VLOOKUP($C38,'Crisis Indicator Data'!$C$3:$H$198,5,FALSE)))</f>
        <v>0.35702199661590522</v>
      </c>
      <c r="M38" s="165">
        <f>IF(G38="x","x",(G38*1000000/VLOOKUP($C38,'Crisis Indicator Data'!$C$3:$H$198,5,FALSE)))</f>
        <v>0.40186125211505924</v>
      </c>
      <c r="N38" s="165">
        <f>IF(H38="x","x",(H38*1000000/VLOOKUP($C38,'Crisis Indicator Data'!$C$3:$H$198,5,FALSE)))</f>
        <v>0.19627749576988154</v>
      </c>
      <c r="O38" s="165">
        <f>IF(I38="x","x",(I38*1000000/VLOOKUP($C38,'Crisis Indicator Data'!$C$3:$H$198,5,FALSE)))</f>
        <v>4.4839255499153977E-2</v>
      </c>
      <c r="P38" s="165">
        <f>IF(J38="x","x",(J38*1000000/VLOOKUP($C38,'Crisis Indicator Data'!$C$3:$H$198,5,FALSE)))</f>
        <v>0</v>
      </c>
      <c r="Q38" s="147">
        <f t="shared" ref="Q38:Q69" si="4">IF(N38="x","x",IF(OR(L38&gt;=$L$3,M38&gt;=$M$3,N38&gt;=$N$3,O38&gt;=$O$3,P38&gt;=$P$3), (IF(VALUE(SUBSTITUTE(P38, "x", "0.0"))&gt;=$P$3, 5, IF((VALUE(SUBSTITUTE(O38, "x", "0.0"))+VALUE(SUBSTITUTE(P38, "x", "0.0")))&gt;=$O$3,4,IF((VALUE(SUBSTITUTE(O38, "x", "0.0"))+VALUE(SUBSTITUTE(P38, "x", "0.0"))+N38)&gt;=$N$3,3,IF((VALUE(SUBSTITUTE(O38, "x", "0.0"))+VALUE(SUBSTITUTE(P38, "x", "0.0"))+N38+VALUE(SUBSTITUTE(M38, "x", "0.0")))&gt;=$M$3,2,1)))))))</f>
        <v>3</v>
      </c>
      <c r="R38" s="147">
        <f t="shared" ref="R38:R69" si="5">IF(Q38="x","x",(AVERAGE(K38,Q38)))</f>
        <v>2.7</v>
      </c>
    </row>
    <row r="39" spans="1:18" x14ac:dyDescent="0.35">
      <c r="A39" s="169" t="str">
        <f>'Crisis Indicator Data'!A36</f>
        <v>Venezuela displacement in Dominican Republic</v>
      </c>
      <c r="B39" s="170" t="str">
        <f>'Crisis Indicator Data'!B36</f>
        <v>Displacement</v>
      </c>
      <c r="C39" s="170" t="str">
        <f>'Crisis Indicator Data'!C36</f>
        <v>DOM002</v>
      </c>
      <c r="D39" s="170" t="str">
        <f>'Crisis Indicator Data'!D36</f>
        <v>Dominican Republic</v>
      </c>
      <c r="E39" s="170" t="str">
        <f>'Crisis Indicator Data'!E36</f>
        <v>DOM</v>
      </c>
      <c r="F39" s="182">
        <f>IF('Crisis Indicator Data'!Q36="x","x",('Crisis Indicator Data'!Q36/1000000))</f>
        <v>11.105</v>
      </c>
      <c r="G39" s="182">
        <f>IF('Crisis Indicator Data'!R36="x","x",('Crisis Indicator Data'!R36/1000000))</f>
        <v>7.0000000000000001E-3</v>
      </c>
      <c r="H39" s="182">
        <f>IF('Crisis Indicator Data'!S36="x","x",('Crisis Indicator Data'!S36/1000000))</f>
        <v>0.11700000000000001</v>
      </c>
      <c r="I39" s="182">
        <f>IF('Crisis Indicator Data'!T36="x","x",('Crisis Indicator Data'!T36/1000000))</f>
        <v>0</v>
      </c>
      <c r="J39" s="182">
        <f>IF('Crisis Indicator Data'!U36="x","x",('Crisis Indicator Data'!U36/1000000))</f>
        <v>0</v>
      </c>
      <c r="K39" s="168">
        <f t="shared" si="3"/>
        <v>1.8</v>
      </c>
      <c r="L39" s="165">
        <f>IF(F39="x","x",(F39*1000000/VLOOKUP($C39,'Crisis Indicator Data'!$C$3:$H$198,5,FALSE)))</f>
        <v>0.98895716448481608</v>
      </c>
      <c r="M39" s="165">
        <f>IF(G39="x","x",(G39*1000000/VLOOKUP($C39,'Crisis Indicator Data'!$C$3:$H$198,5,FALSE)))</f>
        <v>6.2338587585715553E-4</v>
      </c>
      <c r="N39" s="165">
        <f>IF(H39="x","x",(H39*1000000/VLOOKUP($C39,'Crisis Indicator Data'!$C$3:$H$198,5,FALSE)))</f>
        <v>1.0419449639326743E-2</v>
      </c>
      <c r="O39" s="165">
        <f>IF(I39="x","x",(I39*1000000/VLOOKUP($C39,'Crisis Indicator Data'!$C$3:$H$198,5,FALSE)))</f>
        <v>0</v>
      </c>
      <c r="P39" s="165">
        <f>IF(J39="x","x",(J39*1000000/VLOOKUP($C39,'Crisis Indicator Data'!$C$3:$H$198,5,FALSE)))</f>
        <v>0</v>
      </c>
      <c r="Q39" s="147">
        <f t="shared" si="4"/>
        <v>1</v>
      </c>
      <c r="R39" s="147">
        <f t="shared" si="5"/>
        <v>1.4</v>
      </c>
    </row>
    <row r="40" spans="1:18" x14ac:dyDescent="0.35">
      <c r="A40" s="169" t="str">
        <f>'Crisis Indicator Data'!A37</f>
        <v>Mixed migration flows in Algeria</v>
      </c>
      <c r="B40" s="170" t="str">
        <f>'Crisis Indicator Data'!B37</f>
        <v>Displacement</v>
      </c>
      <c r="C40" s="170" t="str">
        <f>'Crisis Indicator Data'!C37</f>
        <v>DZA002</v>
      </c>
      <c r="D40" s="170" t="str">
        <f>'Crisis Indicator Data'!D37</f>
        <v>Algeria</v>
      </c>
      <c r="E40" s="170" t="str">
        <f>'Crisis Indicator Data'!E37</f>
        <v>DZA</v>
      </c>
      <c r="F40" s="182">
        <f>IF('Crisis Indicator Data'!Q37="x","x",('Crisis Indicator Data'!Q37/1000000))</f>
        <v>46.634999999999998</v>
      </c>
      <c r="G40" s="182">
        <f>IF('Crisis Indicator Data'!R37="x","x",('Crisis Indicator Data'!R37/1000000))</f>
        <v>0</v>
      </c>
      <c r="H40" s="182">
        <f>IF('Crisis Indicator Data'!S37="x","x",('Crisis Indicator Data'!S37/1000000))</f>
        <v>0.26100000000000001</v>
      </c>
      <c r="I40" s="182" t="str">
        <f>IF('Crisis Indicator Data'!T37="x","x",('Crisis Indicator Data'!T37/1000000))</f>
        <v>x</v>
      </c>
      <c r="J40" s="182" t="str">
        <f>IF('Crisis Indicator Data'!U37="x","x",('Crisis Indicator Data'!U37/1000000))</f>
        <v>x</v>
      </c>
      <c r="K40" s="168">
        <f t="shared" si="3"/>
        <v>2.4</v>
      </c>
      <c r="L40" s="165">
        <f>IF(F40="x","x",(F40*1000000/VLOOKUP($C40,'Crisis Indicator Data'!$C$3:$H$198,5,FALSE)))</f>
        <v>0.99443449334698053</v>
      </c>
      <c r="M40" s="165">
        <f>IF(G40="x","x",(G40*1000000/VLOOKUP($C40,'Crisis Indicator Data'!$C$3:$H$198,5,FALSE)))</f>
        <v>0</v>
      </c>
      <c r="N40" s="165">
        <f>IF(H40="x","x",(H40*1000000/VLOOKUP($C40,'Crisis Indicator Data'!$C$3:$H$198,5,FALSE)))</f>
        <v>5.5655066530194471E-3</v>
      </c>
      <c r="O40" s="165" t="str">
        <f>IF(I40="x","x",(I40*1000000/VLOOKUP($C40,'Crisis Indicator Data'!$C$3:$H$198,5,FALSE)))</f>
        <v>x</v>
      </c>
      <c r="P40" s="165" t="str">
        <f>IF(J40="x","x",(J40*1000000/VLOOKUP($C40,'Crisis Indicator Data'!$C$3:$H$198,5,FALSE)))</f>
        <v>x</v>
      </c>
      <c r="Q40" s="147">
        <f t="shared" si="4"/>
        <v>1</v>
      </c>
      <c r="R40" s="147">
        <f t="shared" si="5"/>
        <v>1.7</v>
      </c>
    </row>
    <row r="41" spans="1:18" x14ac:dyDescent="0.35">
      <c r="A41" s="169" t="str">
        <f>'Crisis Indicator Data'!A38</f>
        <v>Sahrawi refugees in Algeria</v>
      </c>
      <c r="B41" s="170" t="str">
        <f>'Crisis Indicator Data'!B38</f>
        <v>Displacement</v>
      </c>
      <c r="C41" s="170" t="str">
        <f>'Crisis Indicator Data'!C38</f>
        <v>DZA003</v>
      </c>
      <c r="D41" s="170" t="str">
        <f>'Crisis Indicator Data'!D38</f>
        <v>Algeria</v>
      </c>
      <c r="E41" s="170" t="str">
        <f>'Crisis Indicator Data'!E38</f>
        <v>DZA</v>
      </c>
      <c r="F41" s="182">
        <f>IF('Crisis Indicator Data'!Q38="x","x",('Crisis Indicator Data'!Q38/1000000))</f>
        <v>4.9000000000000002E-2</v>
      </c>
      <c r="G41" s="182">
        <f>IF('Crisis Indicator Data'!R38="x","x",('Crisis Indicator Data'!R38/1000000))</f>
        <v>0</v>
      </c>
      <c r="H41" s="182">
        <f>IF('Crisis Indicator Data'!S38="x","x",('Crisis Indicator Data'!S38/1000000))</f>
        <v>0.17399999999999999</v>
      </c>
      <c r="I41" s="182" t="str">
        <f>IF('Crisis Indicator Data'!T38="x","x",('Crisis Indicator Data'!T38/1000000))</f>
        <v>x</v>
      </c>
      <c r="J41" s="182" t="str">
        <f>IF('Crisis Indicator Data'!U38="x","x",('Crisis Indicator Data'!U38/1000000))</f>
        <v>x</v>
      </c>
      <c r="K41" s="168">
        <f t="shared" si="3"/>
        <v>2.1</v>
      </c>
      <c r="L41" s="165">
        <f>IF(F41="x","x",(F41*1000000/VLOOKUP($C41,'Crisis Indicator Data'!$C$3:$H$198,5,FALSE)))</f>
        <v>0.21973094170403587</v>
      </c>
      <c r="M41" s="165">
        <f>IF(G41="x","x",(G41*1000000/VLOOKUP($C41,'Crisis Indicator Data'!$C$3:$H$198,5,FALSE)))</f>
        <v>0</v>
      </c>
      <c r="N41" s="165">
        <f>IF(H41="x","x",(H41*1000000/VLOOKUP($C41,'Crisis Indicator Data'!$C$3:$H$198,5,FALSE)))</f>
        <v>0.78026905829596416</v>
      </c>
      <c r="O41" s="165" t="str">
        <f>IF(I41="x","x",(I41*1000000/VLOOKUP($C41,'Crisis Indicator Data'!$C$3:$H$198,5,FALSE)))</f>
        <v>x</v>
      </c>
      <c r="P41" s="165" t="str">
        <f>IF(J41="x","x",(J41*1000000/VLOOKUP($C41,'Crisis Indicator Data'!$C$3:$H$198,5,FALSE)))</f>
        <v>x</v>
      </c>
      <c r="Q41" s="147">
        <f t="shared" si="4"/>
        <v>3</v>
      </c>
      <c r="R41" s="147">
        <f t="shared" si="5"/>
        <v>2.5499999999999998</v>
      </c>
    </row>
    <row r="42" spans="1:18" x14ac:dyDescent="0.35">
      <c r="A42" s="169" t="str">
        <f>'Crisis Indicator Data'!A39</f>
        <v>Multiple crises in Algeria</v>
      </c>
      <c r="B42" s="170" t="str">
        <f>'Crisis Indicator Data'!B39</f>
        <v>Displacement</v>
      </c>
      <c r="C42" s="170" t="str">
        <f>'Crisis Indicator Data'!C39</f>
        <v>DZA004</v>
      </c>
      <c r="D42" s="170" t="str">
        <f>'Crisis Indicator Data'!D39</f>
        <v>Algeria</v>
      </c>
      <c r="E42" s="170" t="str">
        <f>'Crisis Indicator Data'!E39</f>
        <v>DZA</v>
      </c>
      <c r="F42" s="182">
        <f>IF('Crisis Indicator Data'!Q39="x","x",('Crisis Indicator Data'!Q39/1000000))</f>
        <v>46.460999999999999</v>
      </c>
      <c r="G42" s="182">
        <f>IF('Crisis Indicator Data'!R39="x","x",('Crisis Indicator Data'!R39/1000000))</f>
        <v>0</v>
      </c>
      <c r="H42" s="182">
        <f>IF('Crisis Indicator Data'!S39="x","x",('Crisis Indicator Data'!S39/1000000))</f>
        <v>0.435</v>
      </c>
      <c r="I42" s="182" t="str">
        <f>IF('Crisis Indicator Data'!T39="x","x",('Crisis Indicator Data'!T39/1000000))</f>
        <v>x</v>
      </c>
      <c r="J42" s="182" t="str">
        <f>IF('Crisis Indicator Data'!U39="x","x",('Crisis Indicator Data'!U39/1000000))</f>
        <v>x</v>
      </c>
      <c r="K42" s="168">
        <f t="shared" si="3"/>
        <v>2.7</v>
      </c>
      <c r="L42" s="165">
        <f>IF(F42="x","x",(F42*1000000/VLOOKUP($C42,'Crisis Indicator Data'!$C$3:$H$198,5,FALSE)))</f>
        <v>0.99072415557830096</v>
      </c>
      <c r="M42" s="165">
        <f>IF(G42="x","x",(G42*1000000/VLOOKUP($C42,'Crisis Indicator Data'!$C$3:$H$198,5,FALSE)))</f>
        <v>0</v>
      </c>
      <c r="N42" s="165">
        <f>IF(H42="x","x",(H42*1000000/VLOOKUP($C42,'Crisis Indicator Data'!$C$3:$H$198,5,FALSE)))</f>
        <v>9.2758444216990785E-3</v>
      </c>
      <c r="O42" s="165" t="str">
        <f>IF(I42="x","x",(I42*1000000/VLOOKUP($C42,'Crisis Indicator Data'!$C$3:$H$198,5,FALSE)))</f>
        <v>x</v>
      </c>
      <c r="P42" s="165" t="str">
        <f>IF(J42="x","x",(J42*1000000/VLOOKUP($C42,'Crisis Indicator Data'!$C$3:$H$198,5,FALSE)))</f>
        <v>x</v>
      </c>
      <c r="Q42" s="147">
        <f t="shared" si="4"/>
        <v>1</v>
      </c>
      <c r="R42" s="147">
        <f t="shared" si="5"/>
        <v>1.85</v>
      </c>
    </row>
    <row r="43" spans="1:18" x14ac:dyDescent="0.35">
      <c r="A43" s="169" t="str">
        <f>'Crisis Indicator Data'!A40</f>
        <v>Venezuela displacement in Ecuador</v>
      </c>
      <c r="B43" s="170" t="str">
        <f>'Crisis Indicator Data'!B40</f>
        <v>Displacement</v>
      </c>
      <c r="C43" s="170" t="str">
        <f>'Crisis Indicator Data'!C40</f>
        <v>ECU002</v>
      </c>
      <c r="D43" s="170" t="str">
        <f>'Crisis Indicator Data'!D40</f>
        <v>Ecuador</v>
      </c>
      <c r="E43" s="170" t="str">
        <f>'Crisis Indicator Data'!E40</f>
        <v>ECU</v>
      </c>
      <c r="F43" s="182">
        <f>IF('Crisis Indicator Data'!Q40="x","x",('Crisis Indicator Data'!Q40/1000000))</f>
        <v>10.409000000000001</v>
      </c>
      <c r="G43" s="182">
        <f>IF('Crisis Indicator Data'!R40="x","x",('Crisis Indicator Data'!R40/1000000))</f>
        <v>6.8620000000000001</v>
      </c>
      <c r="H43" s="182">
        <f>IF('Crisis Indicator Data'!S40="x","x",('Crisis Indicator Data'!S40/1000000))</f>
        <v>0.73</v>
      </c>
      <c r="I43" s="182" t="str">
        <f>IF('Crisis Indicator Data'!T40="x","x",('Crisis Indicator Data'!T40/1000000))</f>
        <v>x</v>
      </c>
      <c r="J43" s="182" t="str">
        <f>IF('Crisis Indicator Data'!U40="x","x",('Crisis Indicator Data'!U40/1000000))</f>
        <v>x</v>
      </c>
      <c r="K43" s="168">
        <f t="shared" si="3"/>
        <v>3.1</v>
      </c>
      <c r="L43" s="165">
        <f>IF(F43="x","x",(F43*1000000/VLOOKUP($C43,'Crisis Indicator Data'!$C$3:$H$198,5,FALSE)))</f>
        <v>0.57824565301927666</v>
      </c>
      <c r="M43" s="165">
        <f>IF(G43="x","x",(G43*1000000/VLOOKUP($C43,'Crisis Indicator Data'!$C$3:$H$198,5,FALSE)))</f>
        <v>0.38120104438642299</v>
      </c>
      <c r="N43" s="165">
        <f>IF(H43="x","x",(H43*1000000/VLOOKUP($C43,'Crisis Indicator Data'!$C$3:$H$198,5,FALSE)))</f>
        <v>4.0553302594300317E-2</v>
      </c>
      <c r="O43" s="165" t="str">
        <f>IF(I43="x","x",(I43*1000000/VLOOKUP($C43,'Crisis Indicator Data'!$C$3:$H$198,5,FALSE)))</f>
        <v>x</v>
      </c>
      <c r="P43" s="165" t="str">
        <f>IF(J43="x","x",(J43*1000000/VLOOKUP($C43,'Crisis Indicator Data'!$C$3:$H$198,5,FALSE)))</f>
        <v>x</v>
      </c>
      <c r="Q43" s="147">
        <f t="shared" si="4"/>
        <v>2</v>
      </c>
      <c r="R43" s="147">
        <f t="shared" si="5"/>
        <v>2.5499999999999998</v>
      </c>
    </row>
    <row r="44" spans="1:18" x14ac:dyDescent="0.35">
      <c r="A44" s="169" t="str">
        <f>'Crisis Indicator Data'!A41</f>
        <v>Refugees in Egypt</v>
      </c>
      <c r="B44" s="170" t="str">
        <f>'Crisis Indicator Data'!B41</f>
        <v>Displacement,Conflict</v>
      </c>
      <c r="C44" s="170" t="str">
        <f>'Crisis Indicator Data'!C41</f>
        <v>EGY004</v>
      </c>
      <c r="D44" s="170" t="str">
        <f>'Crisis Indicator Data'!D41</f>
        <v>Egypt</v>
      </c>
      <c r="E44" s="170" t="str">
        <f>'Crisis Indicator Data'!E41</f>
        <v>EGY</v>
      </c>
      <c r="F44" s="182">
        <f>IF('Crisis Indicator Data'!Q41="x","x",('Crisis Indicator Data'!Q41/1000000))</f>
        <v>116.059</v>
      </c>
      <c r="G44" s="182">
        <f>IF('Crisis Indicator Data'!R41="x","x",('Crisis Indicator Data'!R41/1000000))</f>
        <v>0</v>
      </c>
      <c r="H44" s="182">
        <f>IF('Crisis Indicator Data'!S41="x","x",('Crisis Indicator Data'!S41/1000000))</f>
        <v>0.72599999999999998</v>
      </c>
      <c r="I44" s="182" t="str">
        <f>IF('Crisis Indicator Data'!T41="x","x",('Crisis Indicator Data'!T41/1000000))</f>
        <v>x</v>
      </c>
      <c r="J44" s="182" t="str">
        <f>IF('Crisis Indicator Data'!U41="x","x",('Crisis Indicator Data'!U41/1000000))</f>
        <v>x</v>
      </c>
      <c r="K44" s="168">
        <f t="shared" si="3"/>
        <v>3.1</v>
      </c>
      <c r="L44" s="165">
        <f>IF(F44="x","x",(F44*1000000/VLOOKUP($C44,'Crisis Indicator Data'!$C$3:$H$198,5,FALSE)))</f>
        <v>0.99378344821680864</v>
      </c>
      <c r="M44" s="165">
        <f>IF(G44="x","x",(G44*1000000/VLOOKUP($C44,'Crisis Indicator Data'!$C$3:$H$198,5,FALSE)))</f>
        <v>0</v>
      </c>
      <c r="N44" s="165">
        <f>IF(H44="x","x",(H44*1000000/VLOOKUP($C44,'Crisis Indicator Data'!$C$3:$H$198,5,FALSE)))</f>
        <v>6.2165517831913346E-3</v>
      </c>
      <c r="O44" s="165" t="str">
        <f>IF(I44="x","x",(I44*1000000/VLOOKUP($C44,'Crisis Indicator Data'!$C$3:$H$198,5,FALSE)))</f>
        <v>x</v>
      </c>
      <c r="P44" s="165" t="str">
        <f>IF(J44="x","x",(J44*1000000/VLOOKUP($C44,'Crisis Indicator Data'!$C$3:$H$198,5,FALSE)))</f>
        <v>x</v>
      </c>
      <c r="Q44" s="147">
        <f t="shared" si="4"/>
        <v>1</v>
      </c>
      <c r="R44" s="147">
        <f t="shared" si="5"/>
        <v>2.0499999999999998</v>
      </c>
    </row>
    <row r="45" spans="1:18" x14ac:dyDescent="0.35">
      <c r="A45" s="169" t="str">
        <f>'Crisis Indicator Data'!A42</f>
        <v>Complex crisis in Eritrea</v>
      </c>
      <c r="B45" s="170" t="str">
        <f>'Crisis Indicator Data'!B42</f>
        <v>Socio-political,Displacement</v>
      </c>
      <c r="C45" s="170" t="str">
        <f>'Crisis Indicator Data'!C42</f>
        <v>ERI001</v>
      </c>
      <c r="D45" s="170" t="str">
        <f>'Crisis Indicator Data'!D42</f>
        <v>Eritrea</v>
      </c>
      <c r="E45" s="170" t="str">
        <f>'Crisis Indicator Data'!E42</f>
        <v>ERI</v>
      </c>
      <c r="F45" s="182">
        <f>IF('Crisis Indicator Data'!Q42="x","x",('Crisis Indicator Data'!Q42/1000000))</f>
        <v>2.649</v>
      </c>
      <c r="G45" s="182">
        <f>IF('Crisis Indicator Data'!R42="x","x",('Crisis Indicator Data'!R42/1000000))</f>
        <v>0</v>
      </c>
      <c r="H45" s="182">
        <f>IF('Crisis Indicator Data'!S42="x","x",('Crisis Indicator Data'!S42/1000000))</f>
        <v>1.1000000000000001</v>
      </c>
      <c r="I45" s="182" t="str">
        <f>IF('Crisis Indicator Data'!T42="x","x",('Crisis Indicator Data'!T42/1000000))</f>
        <v>x</v>
      </c>
      <c r="J45" s="182" t="str">
        <f>IF('Crisis Indicator Data'!U42="x","x",('Crisis Indicator Data'!U42/1000000))</f>
        <v>x</v>
      </c>
      <c r="K45" s="168">
        <f t="shared" si="3"/>
        <v>3.4</v>
      </c>
      <c r="L45" s="165">
        <f>IF(F45="x","x",(F45*1000000/VLOOKUP($C45,'Crisis Indicator Data'!$C$3:$H$198,5,FALSE)))</f>
        <v>0.70658842357962126</v>
      </c>
      <c r="M45" s="165">
        <f>IF(G45="x","x",(G45*1000000/VLOOKUP($C45,'Crisis Indicator Data'!$C$3:$H$198,5,FALSE)))</f>
        <v>0</v>
      </c>
      <c r="N45" s="165">
        <f>IF(H45="x","x",(H45*1000000/VLOOKUP($C45,'Crisis Indicator Data'!$C$3:$H$198,5,FALSE)))</f>
        <v>0.29341157642037879</v>
      </c>
      <c r="O45" s="165" t="str">
        <f>IF(I45="x","x",(I45*1000000/VLOOKUP($C45,'Crisis Indicator Data'!$C$3:$H$198,5,FALSE)))</f>
        <v>x</v>
      </c>
      <c r="P45" s="165" t="str">
        <f>IF(J45="x","x",(J45*1000000/VLOOKUP($C45,'Crisis Indicator Data'!$C$3:$H$198,5,FALSE)))</f>
        <v>x</v>
      </c>
      <c r="Q45" s="147">
        <f t="shared" si="4"/>
        <v>3</v>
      </c>
      <c r="R45" s="147">
        <f t="shared" si="5"/>
        <v>3.2</v>
      </c>
    </row>
    <row r="46" spans="1:18" x14ac:dyDescent="0.35">
      <c r="A46" s="169" t="str">
        <f>'Crisis Indicator Data'!A43</f>
        <v>Mixed migration flows in Spain</v>
      </c>
      <c r="B46" s="170" t="str">
        <f>'Crisis Indicator Data'!B43</f>
        <v>Displacement</v>
      </c>
      <c r="C46" s="170" t="str">
        <f>'Crisis Indicator Data'!C43</f>
        <v>ESP002</v>
      </c>
      <c r="D46" s="170" t="str">
        <f>'Crisis Indicator Data'!D43</f>
        <v>Spain</v>
      </c>
      <c r="E46" s="170" t="str">
        <f>'Crisis Indicator Data'!E43</f>
        <v>ESP</v>
      </c>
      <c r="F46" s="182">
        <f>IF('Crisis Indicator Data'!Q43="x","x",('Crisis Indicator Data'!Q43/1000000))</f>
        <v>47.911000000000001</v>
      </c>
      <c r="G46" s="182">
        <f>IF('Crisis Indicator Data'!R43="x","x",('Crisis Indicator Data'!R43/1000000))</f>
        <v>0</v>
      </c>
      <c r="H46" s="182">
        <f>IF('Crisis Indicator Data'!S43="x","x",('Crisis Indicator Data'!S43/1000000))</f>
        <v>8.8999999999999996E-2</v>
      </c>
      <c r="I46" s="182" t="str">
        <f>IF('Crisis Indicator Data'!T43="x","x",('Crisis Indicator Data'!T43/1000000))</f>
        <v>x</v>
      </c>
      <c r="J46" s="182" t="str">
        <f>IF('Crisis Indicator Data'!U43="x","x",('Crisis Indicator Data'!U43/1000000))</f>
        <v>x</v>
      </c>
      <c r="K46" s="168">
        <f t="shared" si="3"/>
        <v>1.6</v>
      </c>
      <c r="L46" s="165">
        <f>IF(F46="x","x",(F46*1000000/VLOOKUP($C46,'Crisis Indicator Data'!$C$3:$H$198,5,FALSE)))</f>
        <v>0.99814583333333329</v>
      </c>
      <c r="M46" s="165">
        <f>IF(G46="x","x",(G46*1000000/VLOOKUP($C46,'Crisis Indicator Data'!$C$3:$H$198,5,FALSE)))</f>
        <v>0</v>
      </c>
      <c r="N46" s="165">
        <f>IF(H46="x","x",(H46*1000000/VLOOKUP($C46,'Crisis Indicator Data'!$C$3:$H$198,5,FALSE)))</f>
        <v>1.8541666666666667E-3</v>
      </c>
      <c r="O46" s="165" t="str">
        <f>IF(I46="x","x",(I46*1000000/VLOOKUP($C46,'Crisis Indicator Data'!$C$3:$H$198,5,FALSE)))</f>
        <v>x</v>
      </c>
      <c r="P46" s="165" t="str">
        <f>IF(J46="x","x",(J46*1000000/VLOOKUP($C46,'Crisis Indicator Data'!$C$3:$H$198,5,FALSE)))</f>
        <v>x</v>
      </c>
      <c r="Q46" s="147">
        <f t="shared" si="4"/>
        <v>1</v>
      </c>
      <c r="R46" s="147">
        <f t="shared" si="5"/>
        <v>1.3</v>
      </c>
    </row>
    <row r="47" spans="1:18" x14ac:dyDescent="0.35">
      <c r="A47" s="169" t="str">
        <f>'Crisis Indicator Data'!A44</f>
        <v>Displacement from Russia-Ukraine conflict in Estonia</v>
      </c>
      <c r="B47" s="170" t="str">
        <f>'Crisis Indicator Data'!B44</f>
        <v>Conflict,Displacement</v>
      </c>
      <c r="C47" s="170" t="str">
        <f>'Crisis Indicator Data'!C44</f>
        <v>EST002</v>
      </c>
      <c r="D47" s="170" t="str">
        <f>'Crisis Indicator Data'!D44</f>
        <v>Estonia</v>
      </c>
      <c r="E47" s="170" t="str">
        <f>'Crisis Indicator Data'!E44</f>
        <v>EST</v>
      </c>
      <c r="F47" s="182">
        <f>IF('Crisis Indicator Data'!Q44="x","x",('Crisis Indicator Data'!Q44/1000000))</f>
        <v>1.349</v>
      </c>
      <c r="G47" s="182">
        <f>IF('Crisis Indicator Data'!R44="x","x",('Crisis Indicator Data'!R44/1000000))</f>
        <v>0</v>
      </c>
      <c r="H47" s="182">
        <f>IF('Crisis Indicator Data'!S44="x","x",('Crisis Indicator Data'!S44/1000000))</f>
        <v>3.5000000000000003E-2</v>
      </c>
      <c r="I47" s="182">
        <f>IF('Crisis Indicator Data'!T44="x","x",('Crisis Indicator Data'!T44/1000000))</f>
        <v>0</v>
      </c>
      <c r="J47" s="182">
        <f>IF('Crisis Indicator Data'!U44="x","x",('Crisis Indicator Data'!U44/1000000))</f>
        <v>0</v>
      </c>
      <c r="K47" s="168">
        <f t="shared" si="3"/>
        <v>0.9</v>
      </c>
      <c r="L47" s="165">
        <f>IF(F47="x","x",(F47*1000000/VLOOKUP($C47,'Crisis Indicator Data'!$C$3:$H$198,5,FALSE)))</f>
        <v>0.9747109826589595</v>
      </c>
      <c r="M47" s="165">
        <f>IF(G47="x","x",(G47*1000000/VLOOKUP($C47,'Crisis Indicator Data'!$C$3:$H$198,5,FALSE)))</f>
        <v>0</v>
      </c>
      <c r="N47" s="165">
        <f>IF(H47="x","x",(H47*1000000/VLOOKUP($C47,'Crisis Indicator Data'!$C$3:$H$198,5,FALSE)))</f>
        <v>2.5289017341040464E-2</v>
      </c>
      <c r="O47" s="165">
        <f>IF(I47="x","x",(I47*1000000/VLOOKUP($C47,'Crisis Indicator Data'!$C$3:$H$198,5,FALSE)))</f>
        <v>0</v>
      </c>
      <c r="P47" s="165">
        <f>IF(J47="x","x",(J47*1000000/VLOOKUP($C47,'Crisis Indicator Data'!$C$3:$H$198,5,FALSE)))</f>
        <v>0</v>
      </c>
      <c r="Q47" s="147">
        <f t="shared" si="4"/>
        <v>1</v>
      </c>
      <c r="R47" s="147">
        <f t="shared" si="5"/>
        <v>0.95</v>
      </c>
    </row>
    <row r="48" spans="1:18" x14ac:dyDescent="0.35">
      <c r="A48" s="169" t="str">
        <f>'Crisis Indicator Data'!A45</f>
        <v>Complex crisis in Ethiopia</v>
      </c>
      <c r="B48" s="170" t="str">
        <f>'Crisis Indicator Data'!B45</f>
        <v>Displacement,Floods,Conflict</v>
      </c>
      <c r="C48" s="170" t="str">
        <f>'Crisis Indicator Data'!C45</f>
        <v>ETH001</v>
      </c>
      <c r="D48" s="170" t="str">
        <f>'Crisis Indicator Data'!D45</f>
        <v>Ethiopia</v>
      </c>
      <c r="E48" s="170" t="str">
        <f>'Crisis Indicator Data'!E45</f>
        <v>ETH</v>
      </c>
      <c r="F48" s="182">
        <f>IF('Crisis Indicator Data'!Q45="x","x",('Crisis Indicator Data'!Q45/1000000))</f>
        <v>0</v>
      </c>
      <c r="G48" s="182">
        <f>IF('Crisis Indicator Data'!R45="x","x",('Crisis Indicator Data'!R45/1000000))</f>
        <v>111.129</v>
      </c>
      <c r="H48" s="182">
        <f>IF('Crisis Indicator Data'!S45="x","x",('Crisis Indicator Data'!S45/1000000))</f>
        <v>9.8740000000000006</v>
      </c>
      <c r="I48" s="182">
        <f>IF('Crisis Indicator Data'!T45="x","x",('Crisis Indicator Data'!T45/1000000))</f>
        <v>11.486000000000001</v>
      </c>
      <c r="J48" s="182">
        <f>IF('Crisis Indicator Data'!U45="x","x",('Crisis Indicator Data'!U45/1000000))</f>
        <v>0</v>
      </c>
      <c r="K48" s="168">
        <f t="shared" si="3"/>
        <v>5</v>
      </c>
      <c r="L48" s="165">
        <f>IF(F48="x","x",(F48*1000000/VLOOKUP($C48,'Crisis Indicator Data'!$C$3:$H$198,5,FALSE)))</f>
        <v>0</v>
      </c>
      <c r="M48" s="165">
        <f>IF(G48="x","x",(G48*1000000/VLOOKUP($C48,'Crisis Indicator Data'!$C$3:$H$198,5,FALSE)))</f>
        <v>0.83877906845096573</v>
      </c>
      <c r="N48" s="165">
        <f>IF(H48="x","x",(H48*1000000/VLOOKUP($C48,'Crisis Indicator Data'!$C$3:$H$198,5,FALSE)))</f>
        <v>7.4526941859324167E-2</v>
      </c>
      <c r="O48" s="165">
        <f>IF(I48="x","x",(I48*1000000/VLOOKUP($C48,'Crisis Indicator Data'!$C$3:$H$198,5,FALSE)))</f>
        <v>8.6693989689710094E-2</v>
      </c>
      <c r="P48" s="165">
        <f>IF(J48="x","x",(J48*1000000/VLOOKUP($C48,'Crisis Indicator Data'!$C$3:$H$198,5,FALSE)))</f>
        <v>0</v>
      </c>
      <c r="Q48" s="147">
        <f t="shared" si="4"/>
        <v>4</v>
      </c>
      <c r="R48" s="147">
        <f t="shared" si="5"/>
        <v>4.5</v>
      </c>
    </row>
    <row r="49" spans="1:18" x14ac:dyDescent="0.35">
      <c r="A49" s="169" t="str">
        <f>'Crisis Indicator Data'!A46</f>
        <v>International Displacement</v>
      </c>
      <c r="B49" s="170" t="str">
        <f>'Crisis Indicator Data'!B46</f>
        <v>Displacement</v>
      </c>
      <c r="C49" s="170" t="str">
        <f>'Crisis Indicator Data'!C46</f>
        <v>ETH003</v>
      </c>
      <c r="D49" s="170" t="str">
        <f>'Crisis Indicator Data'!D46</f>
        <v>Ethiopia</v>
      </c>
      <c r="E49" s="170" t="str">
        <f>'Crisis Indicator Data'!E46</f>
        <v>ETH</v>
      </c>
      <c r="F49" s="182">
        <f>IF('Crisis Indicator Data'!Q46="x","x",('Crisis Indicator Data'!Q46/1000000))</f>
        <v>95.558999999999997</v>
      </c>
      <c r="G49" s="182">
        <f>IF('Crisis Indicator Data'!R46="x","x",('Crisis Indicator Data'!R46/1000000))</f>
        <v>0</v>
      </c>
      <c r="H49" s="182">
        <f>IF('Crisis Indicator Data'!S46="x","x",('Crisis Indicator Data'!S46/1000000))</f>
        <v>1.0640000000000001</v>
      </c>
      <c r="I49" s="182">
        <f>IF('Crisis Indicator Data'!T46="x","x",('Crisis Indicator Data'!T46/1000000))</f>
        <v>0</v>
      </c>
      <c r="J49" s="182">
        <f>IF('Crisis Indicator Data'!U46="x","x",('Crisis Indicator Data'!U46/1000000))</f>
        <v>0</v>
      </c>
      <c r="K49" s="168">
        <f t="shared" si="3"/>
        <v>3.4</v>
      </c>
      <c r="L49" s="165">
        <f>IF(F49="x","x",(F49*1000000/VLOOKUP($C49,'Crisis Indicator Data'!$C$3:$H$198,5,FALSE)))</f>
        <v>0.98897789369100841</v>
      </c>
      <c r="M49" s="165">
        <f>IF(G49="x","x",(G49*1000000/VLOOKUP($C49,'Crisis Indicator Data'!$C$3:$H$198,5,FALSE)))</f>
        <v>0</v>
      </c>
      <c r="N49" s="165">
        <f>IF(H49="x","x",(H49*1000000/VLOOKUP($C49,'Crisis Indicator Data'!$C$3:$H$198,5,FALSE)))</f>
        <v>1.1011756913396257E-2</v>
      </c>
      <c r="O49" s="165">
        <f>IF(I49="x","x",(I49*1000000/VLOOKUP($C49,'Crisis Indicator Data'!$C$3:$H$198,5,FALSE)))</f>
        <v>0</v>
      </c>
      <c r="P49" s="165">
        <f>IF(J49="x","x",(J49*1000000/VLOOKUP($C49,'Crisis Indicator Data'!$C$3:$H$198,5,FALSE)))</f>
        <v>0</v>
      </c>
      <c r="Q49" s="147">
        <f t="shared" si="4"/>
        <v>1</v>
      </c>
      <c r="R49" s="147">
        <f t="shared" si="5"/>
        <v>2.2000000000000002</v>
      </c>
    </row>
    <row r="50" spans="1:18" x14ac:dyDescent="0.35">
      <c r="A50" s="169" t="str">
        <f>'Crisis Indicator Data'!A47</f>
        <v>Northern Ethiopia Conflict</v>
      </c>
      <c r="B50" s="170" t="str">
        <f>'Crisis Indicator Data'!B47</f>
        <v>Conflict,Displacement</v>
      </c>
      <c r="C50" s="170" t="str">
        <f>'Crisis Indicator Data'!C47</f>
        <v>ETH004</v>
      </c>
      <c r="D50" s="170" t="str">
        <f>'Crisis Indicator Data'!D47</f>
        <v>Ethiopia</v>
      </c>
      <c r="E50" s="170" t="str">
        <f>'Crisis Indicator Data'!E47</f>
        <v>ETH</v>
      </c>
      <c r="F50" s="182">
        <f>IF('Crisis Indicator Data'!Q47="x","x",('Crisis Indicator Data'!Q47/1000000))</f>
        <v>0</v>
      </c>
      <c r="G50" s="182">
        <f>IF('Crisis Indicator Data'!R47="x","x",('Crisis Indicator Data'!R47/1000000))</f>
        <v>21.545999999999999</v>
      </c>
      <c r="H50" s="182">
        <f>IF('Crisis Indicator Data'!S47="x","x",('Crisis Indicator Data'!S47/1000000))</f>
        <v>3.4820000000000002</v>
      </c>
      <c r="I50" s="182">
        <f>IF('Crisis Indicator Data'!T47="x","x",('Crisis Indicator Data'!T47/1000000))</f>
        <v>5.6210000000000004</v>
      </c>
      <c r="J50" s="182">
        <f>IF('Crisis Indicator Data'!U47="x","x",('Crisis Indicator Data'!U47/1000000))</f>
        <v>0</v>
      </c>
      <c r="K50" s="168">
        <f t="shared" si="3"/>
        <v>4.9000000000000004</v>
      </c>
      <c r="L50" s="165">
        <f>IF(F50="x","x",(F50*1000000/VLOOKUP($C50,'Crisis Indicator Data'!$C$3:$H$198,5,FALSE)))</f>
        <v>0</v>
      </c>
      <c r="M50" s="165">
        <f>IF(G50="x","x",(G50*1000000/VLOOKUP($C50,'Crisis Indicator Data'!$C$3:$H$198,5,FALSE)))</f>
        <v>0.70299194100949458</v>
      </c>
      <c r="N50" s="165">
        <f>IF(H50="x","x",(H50*1000000/VLOOKUP($C50,'Crisis Indicator Data'!$C$3:$H$198,5,FALSE)))</f>
        <v>0.1136089268817906</v>
      </c>
      <c r="O50" s="165">
        <f>IF(I50="x","x",(I50*1000000/VLOOKUP($C50,'Crisis Indicator Data'!$C$3:$H$198,5,FALSE)))</f>
        <v>0.18339913210871481</v>
      </c>
      <c r="P50" s="165">
        <f>IF(J50="x","x",(J50*1000000/VLOOKUP($C50,'Crisis Indicator Data'!$C$3:$H$198,5,FALSE)))</f>
        <v>0</v>
      </c>
      <c r="Q50" s="147">
        <f t="shared" si="4"/>
        <v>4</v>
      </c>
      <c r="R50" s="147">
        <f t="shared" si="5"/>
        <v>4.45</v>
      </c>
    </row>
    <row r="51" spans="1:18" x14ac:dyDescent="0.35">
      <c r="A51" s="169" t="str">
        <f>'Crisis Indicator Data'!A48</f>
        <v>Drought in Ethiopia</v>
      </c>
      <c r="B51" s="170" t="str">
        <f>'Crisis Indicator Data'!B48</f>
        <v>Drought</v>
      </c>
      <c r="C51" s="170" t="str">
        <f>'Crisis Indicator Data'!C48</f>
        <v>ETH005</v>
      </c>
      <c r="D51" s="170" t="str">
        <f>'Crisis Indicator Data'!D48</f>
        <v>Ethiopia</v>
      </c>
      <c r="E51" s="170" t="str">
        <f>'Crisis Indicator Data'!E48</f>
        <v>ETH</v>
      </c>
      <c r="F51" s="182">
        <f>IF('Crisis Indicator Data'!Q48="x","x",('Crisis Indicator Data'!Q48/1000000))</f>
        <v>0</v>
      </c>
      <c r="G51" s="182">
        <f>IF('Crisis Indicator Data'!R48="x","x",('Crisis Indicator Data'!R48/1000000))</f>
        <v>75.117999999999995</v>
      </c>
      <c r="H51" s="182">
        <f>IF('Crisis Indicator Data'!S48="x","x",('Crisis Indicator Data'!S48/1000000))</f>
        <v>8.0830000000000002</v>
      </c>
      <c r="I51" s="182">
        <f>IF('Crisis Indicator Data'!T48="x","x",('Crisis Indicator Data'!T48/1000000))</f>
        <v>11.423</v>
      </c>
      <c r="J51" s="182">
        <f>IF('Crisis Indicator Data'!U48="x","x",('Crisis Indicator Data'!U48/1000000))</f>
        <v>0</v>
      </c>
      <c r="K51" s="168">
        <f t="shared" si="3"/>
        <v>5</v>
      </c>
      <c r="L51" s="165">
        <f>IF(F51="x","x",(F51*1000000/VLOOKUP($C51,'Crisis Indicator Data'!$C$3:$H$198,5,FALSE)))</f>
        <v>0</v>
      </c>
      <c r="M51" s="165">
        <f>IF(G51="x","x",(G51*1000000/VLOOKUP($C51,'Crisis Indicator Data'!$C$3:$H$198,5,FALSE)))</f>
        <v>0.79385779506256338</v>
      </c>
      <c r="N51" s="165">
        <f>IF(H51="x","x",(H51*1000000/VLOOKUP($C51,'Crisis Indicator Data'!$C$3:$H$198,5,FALSE)))</f>
        <v>8.5422303009807243E-2</v>
      </c>
      <c r="O51" s="165">
        <f>IF(I51="x","x",(I51*1000000/VLOOKUP($C51,'Crisis Indicator Data'!$C$3:$H$198,5,FALSE)))</f>
        <v>0.12071990192762935</v>
      </c>
      <c r="P51" s="165">
        <f>IF(J51="x","x",(J51*1000000/VLOOKUP($C51,'Crisis Indicator Data'!$C$3:$H$198,5,FALSE)))</f>
        <v>0</v>
      </c>
      <c r="Q51" s="147">
        <f t="shared" si="4"/>
        <v>4</v>
      </c>
      <c r="R51" s="147">
        <f t="shared" si="5"/>
        <v>4.5</v>
      </c>
    </row>
    <row r="52" spans="1:18" x14ac:dyDescent="0.35">
      <c r="A52" s="169" t="str">
        <f>'Crisis Indicator Data'!A49</f>
        <v>Mixed migration flows in Greece</v>
      </c>
      <c r="B52" s="170" t="str">
        <f>'Crisis Indicator Data'!B49</f>
        <v>Displacement</v>
      </c>
      <c r="C52" s="170" t="str">
        <f>'Crisis Indicator Data'!C49</f>
        <v>GRC002</v>
      </c>
      <c r="D52" s="170" t="str">
        <f>'Crisis Indicator Data'!D49</f>
        <v>Greece</v>
      </c>
      <c r="E52" s="170" t="str">
        <f>'Crisis Indicator Data'!E49</f>
        <v>GRC</v>
      </c>
      <c r="F52" s="182">
        <f>IF('Crisis Indicator Data'!Q49="x","x",('Crisis Indicator Data'!Q49/1000000))</f>
        <v>0.46300000000000002</v>
      </c>
      <c r="G52" s="182">
        <f>IF('Crisis Indicator Data'!R49="x","x",('Crisis Indicator Data'!R49/1000000))</f>
        <v>0</v>
      </c>
      <c r="H52" s="182">
        <f>IF('Crisis Indicator Data'!S49="x","x",('Crisis Indicator Data'!S49/1000000))</f>
        <v>0.187</v>
      </c>
      <c r="I52" s="182" t="str">
        <f>IF('Crisis Indicator Data'!T49="x","x",('Crisis Indicator Data'!T49/1000000))</f>
        <v>x</v>
      </c>
      <c r="J52" s="182" t="str">
        <f>IF('Crisis Indicator Data'!U49="x","x",('Crisis Indicator Data'!U49/1000000))</f>
        <v>x</v>
      </c>
      <c r="K52" s="168">
        <f t="shared" si="3"/>
        <v>2.1</v>
      </c>
      <c r="L52" s="165">
        <f>IF(F52="x","x",(F52*1000000/VLOOKUP($C52,'Crisis Indicator Data'!$C$3:$H$198,5,FALSE)))</f>
        <v>0.71230769230769231</v>
      </c>
      <c r="M52" s="165">
        <f>IF(G52="x","x",(G52*1000000/VLOOKUP($C52,'Crisis Indicator Data'!$C$3:$H$198,5,FALSE)))</f>
        <v>0</v>
      </c>
      <c r="N52" s="165">
        <f>IF(H52="x","x",(H52*1000000/VLOOKUP($C52,'Crisis Indicator Data'!$C$3:$H$198,5,FALSE)))</f>
        <v>0.28769230769230769</v>
      </c>
      <c r="O52" s="165" t="str">
        <f>IF(I52="x","x",(I52*1000000/VLOOKUP($C52,'Crisis Indicator Data'!$C$3:$H$198,5,FALSE)))</f>
        <v>x</v>
      </c>
      <c r="P52" s="165" t="str">
        <f>IF(J52="x","x",(J52*1000000/VLOOKUP($C52,'Crisis Indicator Data'!$C$3:$H$198,5,FALSE)))</f>
        <v>x</v>
      </c>
      <c r="Q52" s="147">
        <f t="shared" si="4"/>
        <v>3</v>
      </c>
      <c r="R52" s="147">
        <f t="shared" si="5"/>
        <v>2.5499999999999998</v>
      </c>
    </row>
    <row r="53" spans="1:18" x14ac:dyDescent="0.35">
      <c r="A53" s="169" t="str">
        <f>'Crisis Indicator Data'!A50</f>
        <v>Complex crisis in Guatemala</v>
      </c>
      <c r="B53" s="170" t="str">
        <f>'Crisis Indicator Data'!B50</f>
        <v>Violence,Socio-political,Other seasonal event</v>
      </c>
      <c r="C53" s="170" t="str">
        <f>'Crisis Indicator Data'!C50</f>
        <v>GTM001</v>
      </c>
      <c r="D53" s="170" t="str">
        <f>'Crisis Indicator Data'!D50</f>
        <v>Guatemala</v>
      </c>
      <c r="E53" s="170" t="str">
        <f>'Crisis Indicator Data'!E50</f>
        <v>GTM</v>
      </c>
      <c r="F53" s="182">
        <f>IF('Crisis Indicator Data'!Q50="x","x",('Crisis Indicator Data'!Q50/1000000))</f>
        <v>7.7439999999999998</v>
      </c>
      <c r="G53" s="182">
        <f>IF('Crisis Indicator Data'!R50="x","x",('Crisis Indicator Data'!R50/1000000))</f>
        <v>4.556</v>
      </c>
      <c r="H53" s="182">
        <f>IF('Crisis Indicator Data'!S50="x","x",('Crisis Indicator Data'!S50/1000000))</f>
        <v>4.9480000000000004</v>
      </c>
      <c r="I53" s="182">
        <f>IF('Crisis Indicator Data'!T50="x","x",('Crisis Indicator Data'!T50/1000000))</f>
        <v>0.35199999999999998</v>
      </c>
      <c r="J53" s="182">
        <f>IF('Crisis Indicator Data'!U50="x","x",('Crisis Indicator Data'!U50/1000000))</f>
        <v>0</v>
      </c>
      <c r="K53" s="168">
        <f t="shared" si="3"/>
        <v>4.5</v>
      </c>
      <c r="L53" s="165">
        <f>IF(F53="x","x",(F53*1000000/VLOOKUP($C53,'Crisis Indicator Data'!$C$3:$H$198,5,FALSE)))</f>
        <v>0.44</v>
      </c>
      <c r="M53" s="165">
        <f>IF(G53="x","x",(G53*1000000/VLOOKUP($C53,'Crisis Indicator Data'!$C$3:$H$198,5,FALSE)))</f>
        <v>0.25886363636363635</v>
      </c>
      <c r="N53" s="165">
        <f>IF(H53="x","x",(H53*1000000/VLOOKUP($C53,'Crisis Indicator Data'!$C$3:$H$198,5,FALSE)))</f>
        <v>0.28113636363636363</v>
      </c>
      <c r="O53" s="165">
        <f>IF(I53="x","x",(I53*1000000/VLOOKUP($C53,'Crisis Indicator Data'!$C$3:$H$198,5,FALSE)))</f>
        <v>0.02</v>
      </c>
      <c r="P53" s="165">
        <f>IF(J53="x","x",(J53*1000000/VLOOKUP($C53,'Crisis Indicator Data'!$C$3:$H$198,5,FALSE)))</f>
        <v>0</v>
      </c>
      <c r="Q53" s="147">
        <f t="shared" si="4"/>
        <v>3</v>
      </c>
      <c r="R53" s="147">
        <f t="shared" si="5"/>
        <v>3.75</v>
      </c>
    </row>
    <row r="54" spans="1:18" x14ac:dyDescent="0.35">
      <c r="A54" s="172" t="str">
        <f>'Crisis Indicator Data'!A51</f>
        <v>Complex crisis in Honduras</v>
      </c>
      <c r="B54" s="173" t="str">
        <f>'Crisis Indicator Data'!B51</f>
        <v>Violence,Socio-political,Other seasonal event</v>
      </c>
      <c r="C54" s="173" t="str">
        <f>'Crisis Indicator Data'!C51</f>
        <v>HND001</v>
      </c>
      <c r="D54" s="173" t="str">
        <f>'Crisis Indicator Data'!D51</f>
        <v>Honduras</v>
      </c>
      <c r="E54" s="173" t="str">
        <f>'Crisis Indicator Data'!E51</f>
        <v>HND</v>
      </c>
      <c r="F54" s="182">
        <f>IF('Crisis Indicator Data'!Q51="x","x",('Crisis Indicator Data'!Q51/1000000))</f>
        <v>4.2119999999999997</v>
      </c>
      <c r="G54" s="182">
        <f>IF('Crisis Indicator Data'!R51="x","x",('Crisis Indicator Data'!R51/1000000))</f>
        <v>2.7330000000000001</v>
      </c>
      <c r="H54" s="182">
        <f>IF('Crisis Indicator Data'!S51="x","x",('Crisis Indicator Data'!S51/1000000))</f>
        <v>1.4279999999999999</v>
      </c>
      <c r="I54" s="182">
        <f>IF('Crisis Indicator Data'!T51="x","x",('Crisis Indicator Data'!T51/1000000))</f>
        <v>1.3720000000000001</v>
      </c>
      <c r="J54" s="182">
        <f>IF('Crisis Indicator Data'!U51="x","x",('Crisis Indicator Data'!U51/1000000))</f>
        <v>0</v>
      </c>
      <c r="K54" s="168">
        <f t="shared" si="3"/>
        <v>4.0999999999999996</v>
      </c>
      <c r="L54" s="165">
        <f>IF(F54="x","x",(F54*1000000/VLOOKUP($C54,'Crisis Indicator Data'!$C$3:$H$198,5,FALSE)))</f>
        <v>0.43222165212929708</v>
      </c>
      <c r="M54" s="165">
        <f>IF(G54="x","x",(G54*1000000/VLOOKUP($C54,'Crisis Indicator Data'!$C$3:$H$198,5,FALSE)))</f>
        <v>0.28045151359671627</v>
      </c>
      <c r="N54" s="165">
        <f>IF(H54="x","x",(H54*1000000/VLOOKUP($C54,'Crisis Indicator Data'!$C$3:$H$198,5,FALSE)))</f>
        <v>0.1465366854797332</v>
      </c>
      <c r="O54" s="165">
        <f>IF(I54="x","x",(I54*1000000/VLOOKUP($C54,'Crisis Indicator Data'!$C$3:$H$198,5,FALSE)))</f>
        <v>0.14079014879425347</v>
      </c>
      <c r="P54" s="165">
        <f>IF(J54="x","x",(J54*1000000/VLOOKUP($C54,'Crisis Indicator Data'!$C$3:$H$198,5,FALSE)))</f>
        <v>0</v>
      </c>
      <c r="Q54" s="147">
        <f t="shared" si="4"/>
        <v>4</v>
      </c>
      <c r="R54" s="147">
        <f t="shared" si="5"/>
        <v>4.05</v>
      </c>
    </row>
    <row r="55" spans="1:18" x14ac:dyDescent="0.35">
      <c r="A55" s="172" t="str">
        <f>'Crisis Indicator Data'!A52</f>
        <v>Complex crisis in Haiti</v>
      </c>
      <c r="B55" s="173" t="str">
        <f>'Crisis Indicator Data'!B52</f>
        <v>Earthquake,Violence,Socio-political,Other seasonal event</v>
      </c>
      <c r="C55" s="173" t="str">
        <f>'Crisis Indicator Data'!C52</f>
        <v>HTI001</v>
      </c>
      <c r="D55" s="173" t="str">
        <f>'Crisis Indicator Data'!D52</f>
        <v>Haiti</v>
      </c>
      <c r="E55" s="173" t="str">
        <f>'Crisis Indicator Data'!E52</f>
        <v>HTI</v>
      </c>
      <c r="F55" s="182">
        <f>IF('Crisis Indicator Data'!Q52="x","x",('Crisis Indicator Data'!Q52/1000000))</f>
        <v>3.0419999999999998</v>
      </c>
      <c r="G55" s="182">
        <f>IF('Crisis Indicator Data'!R52="x","x",('Crisis Indicator Data'!R52/1000000))</f>
        <v>3.1579999999999999</v>
      </c>
      <c r="H55" s="182">
        <f>IF('Crisis Indicator Data'!S52="x","x",('Crisis Indicator Data'!S52/1000000))</f>
        <v>3.855</v>
      </c>
      <c r="I55" s="182">
        <f>IF('Crisis Indicator Data'!T52="x","x",('Crisis Indicator Data'!T52/1000000))</f>
        <v>1.645</v>
      </c>
      <c r="J55" s="182">
        <f>IF('Crisis Indicator Data'!U52="x","x",('Crisis Indicator Data'!U52/1000000))</f>
        <v>0</v>
      </c>
      <c r="K55" s="168">
        <f t="shared" si="3"/>
        <v>4.5999999999999996</v>
      </c>
      <c r="L55" s="165">
        <f>IF(F55="x","x",(F55*1000000/VLOOKUP($C55,'Crisis Indicator Data'!$C$3:$H$198,5,FALSE)))</f>
        <v>0.26</v>
      </c>
      <c r="M55" s="165">
        <f>IF(G55="x","x",(G55*1000000/VLOOKUP($C55,'Crisis Indicator Data'!$C$3:$H$198,5,FALSE)))</f>
        <v>0.26991452991452991</v>
      </c>
      <c r="N55" s="165">
        <f>IF(H55="x","x",(H55*1000000/VLOOKUP($C55,'Crisis Indicator Data'!$C$3:$H$198,5,FALSE)))</f>
        <v>0.32948717948717948</v>
      </c>
      <c r="O55" s="165">
        <f>IF(I55="x","x",(I55*1000000/VLOOKUP($C55,'Crisis Indicator Data'!$C$3:$H$198,5,FALSE)))</f>
        <v>0.1405982905982906</v>
      </c>
      <c r="P55" s="165">
        <f>IF(J55="x","x",(J55*1000000/VLOOKUP($C55,'Crisis Indicator Data'!$C$3:$H$198,5,FALSE)))</f>
        <v>0</v>
      </c>
      <c r="Q55" s="147">
        <f t="shared" si="4"/>
        <v>4</v>
      </c>
      <c r="R55" s="147">
        <f t="shared" si="5"/>
        <v>4.3</v>
      </c>
    </row>
    <row r="56" spans="1:18" x14ac:dyDescent="0.35">
      <c r="A56" s="172" t="str">
        <f>'Crisis Indicator Data'!A53</f>
        <v>Displacement from Russia-Ukraine conflict in Hungary</v>
      </c>
      <c r="B56" s="173" t="str">
        <f>'Crisis Indicator Data'!B53</f>
        <v>Conflict,Displacement</v>
      </c>
      <c r="C56" s="173" t="str">
        <f>'Crisis Indicator Data'!C53</f>
        <v>HUN002</v>
      </c>
      <c r="D56" s="173" t="str">
        <f>'Crisis Indicator Data'!D53</f>
        <v>Hungary</v>
      </c>
      <c r="E56" s="173" t="str">
        <f>'Crisis Indicator Data'!E53</f>
        <v>HUN</v>
      </c>
      <c r="F56" s="182">
        <f>IF('Crisis Indicator Data'!Q53="x","x",('Crisis Indicator Data'!Q53/1000000))</f>
        <v>9.6430000000000007</v>
      </c>
      <c r="G56" s="182">
        <f>IF('Crisis Indicator Data'!R53="x","x",('Crisis Indicator Data'!R53/1000000))</f>
        <v>0</v>
      </c>
      <c r="H56" s="182">
        <f>IF('Crisis Indicator Data'!S53="x","x",('Crisis Indicator Data'!S53/1000000))</f>
        <v>6.2E-2</v>
      </c>
      <c r="I56" s="182">
        <f>IF('Crisis Indicator Data'!T53="x","x",('Crisis Indicator Data'!T53/1000000))</f>
        <v>0</v>
      </c>
      <c r="J56" s="182">
        <f>IF('Crisis Indicator Data'!U53="x","x",('Crisis Indicator Data'!U53/1000000))</f>
        <v>0</v>
      </c>
      <c r="K56" s="168">
        <f t="shared" si="3"/>
        <v>1.3</v>
      </c>
      <c r="L56" s="165">
        <f>IF(F56="x","x",(F56*1000000/VLOOKUP($C56,'Crisis Indicator Data'!$C$3:$H$198,5,FALSE)))</f>
        <v>0.99361154044307054</v>
      </c>
      <c r="M56" s="165">
        <f>IF(G56="x","x",(G56*1000000/VLOOKUP($C56,'Crisis Indicator Data'!$C$3:$H$198,5,FALSE)))</f>
        <v>0</v>
      </c>
      <c r="N56" s="165">
        <f>IF(H56="x","x",(H56*1000000/VLOOKUP($C56,'Crisis Indicator Data'!$C$3:$H$198,5,FALSE)))</f>
        <v>6.3884595569294175E-3</v>
      </c>
      <c r="O56" s="165">
        <f>IF(I56="x","x",(I56*1000000/VLOOKUP($C56,'Crisis Indicator Data'!$C$3:$H$198,5,FALSE)))</f>
        <v>0</v>
      </c>
      <c r="P56" s="165">
        <f>IF(J56="x","x",(J56*1000000/VLOOKUP($C56,'Crisis Indicator Data'!$C$3:$H$198,5,FALSE)))</f>
        <v>0</v>
      </c>
      <c r="Q56" s="147">
        <f t="shared" si="4"/>
        <v>1</v>
      </c>
      <c r="R56" s="147">
        <f t="shared" si="5"/>
        <v>1.1499999999999999</v>
      </c>
    </row>
    <row r="57" spans="1:18" x14ac:dyDescent="0.35">
      <c r="A57" s="172" t="str">
        <f>'Crisis Indicator Data'!A54</f>
        <v>Papua Conflict</v>
      </c>
      <c r="B57" s="173" t="str">
        <f>'Crisis Indicator Data'!B54</f>
        <v>Socio-political,Violence,Conflict</v>
      </c>
      <c r="C57" s="173" t="str">
        <f>'Crisis Indicator Data'!C54</f>
        <v>IDN002</v>
      </c>
      <c r="D57" s="173" t="str">
        <f>'Crisis Indicator Data'!D54</f>
        <v>Indonesia</v>
      </c>
      <c r="E57" s="173" t="str">
        <f>'Crisis Indicator Data'!E54</f>
        <v>IDN</v>
      </c>
      <c r="F57" s="182">
        <f>IF('Crisis Indicator Data'!Q54="x","x",('Crisis Indicator Data'!Q54/1000000))</f>
        <v>0</v>
      </c>
      <c r="G57" s="182">
        <f>IF('Crisis Indicator Data'!R54="x","x",('Crisis Indicator Data'!R54/1000000))</f>
        <v>5.5019999999999998</v>
      </c>
      <c r="H57" s="182">
        <f>IF('Crisis Indicator Data'!S54="x","x",('Crisis Indicator Data'!S54/1000000))</f>
        <v>0.1</v>
      </c>
      <c r="I57" s="182" t="str">
        <f>IF('Crisis Indicator Data'!T54="x","x",('Crisis Indicator Data'!T54/1000000))</f>
        <v>x</v>
      </c>
      <c r="J57" s="182" t="str">
        <f>IF('Crisis Indicator Data'!U54="x","x",('Crisis Indicator Data'!U54/1000000))</f>
        <v>x</v>
      </c>
      <c r="K57" s="168">
        <f t="shared" si="3"/>
        <v>1.7</v>
      </c>
      <c r="L57" s="165">
        <f>IF(F57="x","x",(F57*1000000/VLOOKUP($C57,'Crisis Indicator Data'!$C$3:$H$198,5,FALSE)))</f>
        <v>0</v>
      </c>
      <c r="M57" s="165">
        <f>IF(G57="x","x",(G57*1000000/VLOOKUP($C57,'Crisis Indicator Data'!$C$3:$H$198,5,FALSE)))</f>
        <v>0.98214923241699392</v>
      </c>
      <c r="N57" s="165">
        <f>IF(H57="x","x",(H57*1000000/VLOOKUP($C57,'Crisis Indicator Data'!$C$3:$H$198,5,FALSE)))</f>
        <v>1.7850767583006071E-2</v>
      </c>
      <c r="O57" s="165" t="str">
        <f>IF(I57="x","x",(I57*1000000/VLOOKUP($C57,'Crisis Indicator Data'!$C$3:$H$198,5,FALSE)))</f>
        <v>x</v>
      </c>
      <c r="P57" s="165" t="str">
        <f>IF(J57="x","x",(J57*1000000/VLOOKUP($C57,'Crisis Indicator Data'!$C$3:$H$198,5,FALSE)))</f>
        <v>x</v>
      </c>
      <c r="Q57" s="147">
        <f t="shared" si="4"/>
        <v>2</v>
      </c>
      <c r="R57" s="147">
        <f t="shared" si="5"/>
        <v>1.85</v>
      </c>
    </row>
    <row r="58" spans="1:18" x14ac:dyDescent="0.35">
      <c r="A58" s="172" t="str">
        <f>'Crisis Indicator Data'!A55</f>
        <v>Afghan Refugees in Iran</v>
      </c>
      <c r="B58" s="173" t="str">
        <f>'Crisis Indicator Data'!B55</f>
        <v>Displacement</v>
      </c>
      <c r="C58" s="173" t="str">
        <f>'Crisis Indicator Data'!C55</f>
        <v>IRN004</v>
      </c>
      <c r="D58" s="173" t="str">
        <f>'Crisis Indicator Data'!D55</f>
        <v>Iran</v>
      </c>
      <c r="E58" s="173" t="str">
        <f>'Crisis Indicator Data'!E55</f>
        <v>IRN</v>
      </c>
      <c r="F58" s="182">
        <f>IF('Crisis Indicator Data'!Q55="x","x",('Crisis Indicator Data'!Q55/1000000))</f>
        <v>20.346</v>
      </c>
      <c r="G58" s="182">
        <f>IF('Crisis Indicator Data'!R55="x","x",('Crisis Indicator Data'!R55/1000000))</f>
        <v>0</v>
      </c>
      <c r="H58" s="182">
        <f>IF('Crisis Indicator Data'!S55="x","x",('Crisis Indicator Data'!S55/1000000))</f>
        <v>1.377</v>
      </c>
      <c r="I58" s="182">
        <f>IF('Crisis Indicator Data'!T55="x","x",('Crisis Indicator Data'!T55/1000000))</f>
        <v>3.1</v>
      </c>
      <c r="J58" s="182">
        <f>IF('Crisis Indicator Data'!U55="x","x",('Crisis Indicator Data'!U55/1000000))</f>
        <v>0</v>
      </c>
      <c r="K58" s="168">
        <f t="shared" si="3"/>
        <v>4.4000000000000004</v>
      </c>
      <c r="L58" s="165">
        <f>IF(F58="x","x",(F58*1000000/VLOOKUP($C58,'Crisis Indicator Data'!$C$3:$H$198,5,FALSE)))</f>
        <v>0.81964307295653227</v>
      </c>
      <c r="M58" s="165">
        <f>IF(G58="x","x",(G58*1000000/VLOOKUP($C58,'Crisis Indicator Data'!$C$3:$H$198,5,FALSE)))</f>
        <v>0</v>
      </c>
      <c r="N58" s="165">
        <f>IF(H58="x","x",(H58*1000000/VLOOKUP($C58,'Crisis Indicator Data'!$C$3:$H$198,5,FALSE)))</f>
        <v>5.5472747049107679E-2</v>
      </c>
      <c r="O58" s="165">
        <f>IF(I58="x","x",(I58*1000000/VLOOKUP($C58,'Crisis Indicator Data'!$C$3:$H$198,5,FALSE)))</f>
        <v>0.12488417999436006</v>
      </c>
      <c r="P58" s="165">
        <f>IF(J58="x","x",(J58*1000000/VLOOKUP($C58,'Crisis Indicator Data'!$C$3:$H$198,5,FALSE)))</f>
        <v>0</v>
      </c>
      <c r="Q58" s="147">
        <f t="shared" si="4"/>
        <v>4</v>
      </c>
      <c r="R58" s="147">
        <f t="shared" si="5"/>
        <v>4.2</v>
      </c>
    </row>
    <row r="59" spans="1:18" x14ac:dyDescent="0.35">
      <c r="A59" s="172" t="str">
        <f>'Crisis Indicator Data'!A56</f>
        <v>Multiple crises in Iraq</v>
      </c>
      <c r="B59" s="173" t="str">
        <f>'Crisis Indicator Data'!B56</f>
        <v>Violence,Displacement,Socio-political,Conflict</v>
      </c>
      <c r="C59" s="173" t="str">
        <f>'Crisis Indicator Data'!C56</f>
        <v>IRQ001</v>
      </c>
      <c r="D59" s="173" t="str">
        <f>'Crisis Indicator Data'!D56</f>
        <v>Iraq</v>
      </c>
      <c r="E59" s="173" t="str">
        <f>'Crisis Indicator Data'!E56</f>
        <v>IRQ</v>
      </c>
      <c r="F59" s="182">
        <f>IF('Crisis Indicator Data'!Q56="x","x",('Crisis Indicator Data'!Q56/1000000))</f>
        <v>37.509</v>
      </c>
      <c r="G59" s="182">
        <f>IF('Crisis Indicator Data'!R56="x","x",('Crisis Indicator Data'!R56/1000000))</f>
        <v>7.35</v>
      </c>
      <c r="H59" s="182">
        <f>IF('Crisis Indicator Data'!S56="x","x",('Crisis Indicator Data'!S56/1000000))</f>
        <v>9.1999999999999998E-2</v>
      </c>
      <c r="I59" s="182">
        <f>IF('Crisis Indicator Data'!T56="x","x",('Crisis Indicator Data'!T56/1000000))</f>
        <v>3.3000000000000002E-2</v>
      </c>
      <c r="J59" s="182">
        <f>IF('Crisis Indicator Data'!U56="x","x",('Crisis Indicator Data'!U56/1000000))</f>
        <v>0</v>
      </c>
      <c r="K59" s="168">
        <f t="shared" si="3"/>
        <v>1.8</v>
      </c>
      <c r="L59" s="165">
        <f>IF(F59="x","x",(F59*1000000/VLOOKUP($C59,'Crisis Indicator Data'!$C$3:$H$198,5,FALSE)))</f>
        <v>0.83384834270724495</v>
      </c>
      <c r="M59" s="165">
        <f>IF(G59="x","x",(G59*1000000/VLOOKUP($C59,'Crisis Indicator Data'!$C$3:$H$198,5,FALSE)))</f>
        <v>0.16339506035613455</v>
      </c>
      <c r="N59" s="165">
        <f>IF(H59="x","x",(H59*1000000/VLOOKUP($C59,'Crisis Indicator Data'!$C$3:$H$198,5,FALSE)))</f>
        <v>2.0452170820087589E-3</v>
      </c>
      <c r="O59" s="165">
        <f>IF(I59="x","x",(I59*1000000/VLOOKUP($C59,'Crisis Indicator Data'!$C$3:$H$198,5,FALSE)))</f>
        <v>7.3361047506835921E-4</v>
      </c>
      <c r="P59" s="165">
        <f>IF(J59="x","x",(J59*1000000/VLOOKUP($C59,'Crisis Indicator Data'!$C$3:$H$198,5,FALSE)))</f>
        <v>0</v>
      </c>
      <c r="Q59" s="147">
        <f t="shared" si="4"/>
        <v>2</v>
      </c>
      <c r="R59" s="147">
        <f t="shared" si="5"/>
        <v>1.9</v>
      </c>
    </row>
    <row r="60" spans="1:18" x14ac:dyDescent="0.35">
      <c r="A60" s="172" t="str">
        <f>'Crisis Indicator Data'!A57</f>
        <v>Conflict  in Iraq</v>
      </c>
      <c r="B60" s="173" t="str">
        <f>'Crisis Indicator Data'!B57</f>
        <v>Conflict,Socio-political,Violence</v>
      </c>
      <c r="C60" s="173" t="str">
        <f>'Crisis Indicator Data'!C57</f>
        <v>IRQ002</v>
      </c>
      <c r="D60" s="173" t="str">
        <f>'Crisis Indicator Data'!D57</f>
        <v>Iraq</v>
      </c>
      <c r="E60" s="173" t="str">
        <f>'Crisis Indicator Data'!E57</f>
        <v>IRQ</v>
      </c>
      <c r="F60" s="182">
        <f>IF('Crisis Indicator Data'!Q57="x","x",('Crisis Indicator Data'!Q57/1000000))</f>
        <v>38.72</v>
      </c>
      <c r="G60" s="182">
        <f>IF('Crisis Indicator Data'!R57="x","x",('Crisis Indicator Data'!R57/1000000))</f>
        <v>5.8810000000000002</v>
      </c>
      <c r="H60" s="182">
        <f>IF('Crisis Indicator Data'!S57="x","x",('Crisis Indicator Data'!S57/1000000))</f>
        <v>0.06</v>
      </c>
      <c r="I60" s="182">
        <f>IF('Crisis Indicator Data'!T57="x","x",('Crisis Indicator Data'!T57/1000000))</f>
        <v>0.03</v>
      </c>
      <c r="J60" s="182">
        <f>IF('Crisis Indicator Data'!U57="x","x",('Crisis Indicator Data'!U57/1000000))</f>
        <v>0</v>
      </c>
      <c r="K60" s="168">
        <f t="shared" si="3"/>
        <v>1.6</v>
      </c>
      <c r="L60" s="165">
        <f>IF(F60="x","x",(F60*1000000/VLOOKUP($C60,'Crisis Indicator Data'!$C$3:$H$198,5,FALSE)))</f>
        <v>0.86639368105435099</v>
      </c>
      <c r="M60" s="165">
        <f>IF(G60="x","x",(G60*1000000/VLOOKUP($C60,'Crisis Indicator Data'!$C$3:$H$198,5,FALSE)))</f>
        <v>0.13159249065807432</v>
      </c>
      <c r="N60" s="165">
        <f>IF(H60="x","x",(H60*1000000/VLOOKUP($C60,'Crisis Indicator Data'!$C$3:$H$198,5,FALSE)))</f>
        <v>1.3425521917164529E-3</v>
      </c>
      <c r="O60" s="165">
        <f>IF(I60="x","x",(I60*1000000/VLOOKUP($C60,'Crisis Indicator Data'!$C$3:$H$198,5,FALSE)))</f>
        <v>6.7127609585822647E-4</v>
      </c>
      <c r="P60" s="165">
        <f>IF(J60="x","x",(J60*1000000/VLOOKUP($C60,'Crisis Indicator Data'!$C$3:$H$198,5,FALSE)))</f>
        <v>0</v>
      </c>
      <c r="Q60" s="147">
        <f t="shared" si="4"/>
        <v>2</v>
      </c>
      <c r="R60" s="147">
        <f t="shared" si="5"/>
        <v>1.8</v>
      </c>
    </row>
    <row r="61" spans="1:18" x14ac:dyDescent="0.35">
      <c r="A61" s="172" t="str">
        <f>'Crisis Indicator Data'!A58</f>
        <v>Syrian and Palestinian refugees in iraq</v>
      </c>
      <c r="B61" s="173" t="str">
        <f>'Crisis Indicator Data'!B58</f>
        <v>Displacement</v>
      </c>
      <c r="C61" s="173" t="str">
        <f>'Crisis Indicator Data'!C58</f>
        <v>IRQ003</v>
      </c>
      <c r="D61" s="173" t="str">
        <f>'Crisis Indicator Data'!D58</f>
        <v>Iraq</v>
      </c>
      <c r="E61" s="173" t="str">
        <f>'Crisis Indicator Data'!E58</f>
        <v>IRQ</v>
      </c>
      <c r="F61" s="182">
        <f>IF('Crisis Indicator Data'!Q58="x","x",('Crisis Indicator Data'!Q58/1000000))</f>
        <v>4.96</v>
      </c>
      <c r="G61" s="182">
        <f>IF('Crisis Indicator Data'!R58="x","x",('Crisis Indicator Data'!R58/1000000))</f>
        <v>1.468</v>
      </c>
      <c r="H61" s="182">
        <f>IF('Crisis Indicator Data'!S58="x","x",('Crisis Indicator Data'!S58/1000000))</f>
        <v>3.3000000000000002E-2</v>
      </c>
      <c r="I61" s="182">
        <f>IF('Crisis Indicator Data'!T58="x","x",('Crisis Indicator Data'!T58/1000000))</f>
        <v>3.0000000000000001E-3</v>
      </c>
      <c r="J61" s="182">
        <f>IF('Crisis Indicator Data'!U58="x","x",('Crisis Indicator Data'!U58/1000000))</f>
        <v>0</v>
      </c>
      <c r="K61" s="168">
        <f t="shared" si="3"/>
        <v>0.9</v>
      </c>
      <c r="L61" s="165">
        <f>IF(F61="x","x",(F61*1000000/VLOOKUP($C61,'Crisis Indicator Data'!$C$3:$H$198,5,FALSE)))</f>
        <v>0.76732673267326734</v>
      </c>
      <c r="M61" s="165">
        <f>IF(G61="x","x",(G61*1000000/VLOOKUP($C61,'Crisis Indicator Data'!$C$3:$H$198,5,FALSE)))</f>
        <v>0.22710396039603961</v>
      </c>
      <c r="N61" s="165">
        <f>IF(H61="x","x",(H61*1000000/VLOOKUP($C61,'Crisis Indicator Data'!$C$3:$H$198,5,FALSE)))</f>
        <v>5.1051980198019804E-3</v>
      </c>
      <c r="O61" s="165">
        <f>IF(I61="x","x",(I61*1000000/VLOOKUP($C61,'Crisis Indicator Data'!$C$3:$H$198,5,FALSE)))</f>
        <v>4.6410891089108909E-4</v>
      </c>
      <c r="P61" s="165">
        <f>IF(J61="x","x",(J61*1000000/VLOOKUP($C61,'Crisis Indicator Data'!$C$3:$H$198,5,FALSE)))</f>
        <v>0</v>
      </c>
      <c r="Q61" s="147">
        <f t="shared" si="4"/>
        <v>2</v>
      </c>
      <c r="R61" s="147">
        <f t="shared" si="5"/>
        <v>1.45</v>
      </c>
    </row>
    <row r="62" spans="1:18" x14ac:dyDescent="0.35">
      <c r="A62" s="172" t="str">
        <f>'Crisis Indicator Data'!A59</f>
        <v>Mixed migration flows in Italy</v>
      </c>
      <c r="B62" s="173" t="str">
        <f>'Crisis Indicator Data'!B59</f>
        <v>Displacement</v>
      </c>
      <c r="C62" s="173" t="str">
        <f>'Crisis Indicator Data'!C59</f>
        <v>ITA002</v>
      </c>
      <c r="D62" s="173" t="str">
        <f>'Crisis Indicator Data'!D59</f>
        <v>Italy</v>
      </c>
      <c r="E62" s="173" t="str">
        <f>'Crisis Indicator Data'!E59</f>
        <v>ITA</v>
      </c>
      <c r="F62" s="182">
        <f>IF('Crisis Indicator Data'!Q59="x","x",('Crisis Indicator Data'!Q59/1000000))</f>
        <v>59.12</v>
      </c>
      <c r="G62" s="182">
        <f>IF('Crisis Indicator Data'!R59="x","x",('Crisis Indicator Data'!R59/1000000))</f>
        <v>0</v>
      </c>
      <c r="H62" s="182">
        <f>IF('Crisis Indicator Data'!S59="x","x",('Crisis Indicator Data'!S59/1000000))</f>
        <v>0.19500000000000001</v>
      </c>
      <c r="I62" s="182" t="str">
        <f>IF('Crisis Indicator Data'!T59="x","x",('Crisis Indicator Data'!T59/1000000))</f>
        <v>x</v>
      </c>
      <c r="J62" s="182" t="str">
        <f>IF('Crisis Indicator Data'!U59="x","x",('Crisis Indicator Data'!U59/1000000))</f>
        <v>x</v>
      </c>
      <c r="K62" s="168">
        <f t="shared" si="3"/>
        <v>2.2000000000000002</v>
      </c>
      <c r="L62" s="165">
        <f>IF(F62="x","x",(F62*1000000/VLOOKUP($C62,'Crisis Indicator Data'!$C$3:$H$198,5,FALSE)))</f>
        <v>0.99671246733541263</v>
      </c>
      <c r="M62" s="165">
        <f>IF(G62="x","x",(G62*1000000/VLOOKUP($C62,'Crisis Indicator Data'!$C$3:$H$198,5,FALSE)))</f>
        <v>0</v>
      </c>
      <c r="N62" s="165">
        <f>IF(H62="x","x",(H62*1000000/VLOOKUP($C62,'Crisis Indicator Data'!$C$3:$H$198,5,FALSE)))</f>
        <v>3.2875326645873727E-3</v>
      </c>
      <c r="O62" s="165" t="str">
        <f>IF(I62="x","x",(I62*1000000/VLOOKUP($C62,'Crisis Indicator Data'!$C$3:$H$198,5,FALSE)))</f>
        <v>x</v>
      </c>
      <c r="P62" s="165" t="str">
        <f>IF(J62="x","x",(J62*1000000/VLOOKUP($C62,'Crisis Indicator Data'!$C$3:$H$198,5,FALSE)))</f>
        <v>x</v>
      </c>
      <c r="Q62" s="147">
        <f t="shared" si="4"/>
        <v>1</v>
      </c>
      <c r="R62" s="147">
        <f t="shared" si="5"/>
        <v>1.6</v>
      </c>
    </row>
    <row r="63" spans="1:18" x14ac:dyDescent="0.35">
      <c r="A63" s="172" t="str">
        <f>'Crisis Indicator Data'!A60</f>
        <v>Syrian refugees in Jordan</v>
      </c>
      <c r="B63" s="173" t="str">
        <f>'Crisis Indicator Data'!B60</f>
        <v>Displacement</v>
      </c>
      <c r="C63" s="173" t="str">
        <f>'Crisis Indicator Data'!C60</f>
        <v>JOR002</v>
      </c>
      <c r="D63" s="173" t="str">
        <f>'Crisis Indicator Data'!D60</f>
        <v>Jordan</v>
      </c>
      <c r="E63" s="173" t="str">
        <f>'Crisis Indicator Data'!E60</f>
        <v>JOR</v>
      </c>
      <c r="F63" s="182">
        <f>IF('Crisis Indicator Data'!Q60="x","x",('Crisis Indicator Data'!Q60/1000000))</f>
        <v>7.44</v>
      </c>
      <c r="G63" s="182">
        <f>IF('Crisis Indicator Data'!R60="x","x",('Crisis Indicator Data'!R60/1000000))</f>
        <v>0.48799999999999999</v>
      </c>
      <c r="H63" s="182">
        <f>IF('Crisis Indicator Data'!S60="x","x",('Crisis Indicator Data'!S60/1000000))</f>
        <v>1.325</v>
      </c>
      <c r="I63" s="182">
        <f>IF('Crisis Indicator Data'!T60="x","x",('Crisis Indicator Data'!T60/1000000))</f>
        <v>2.5999999999999999E-2</v>
      </c>
      <c r="J63" s="182">
        <f>IF('Crisis Indicator Data'!U60="x","x",('Crisis Indicator Data'!U60/1000000))</f>
        <v>0</v>
      </c>
      <c r="K63" s="168">
        <f t="shared" si="3"/>
        <v>3.6</v>
      </c>
      <c r="L63" s="165">
        <f>IF(F63="x","x",(F63*1000000/VLOOKUP($C63,'Crisis Indicator Data'!$C$3:$H$198,5,FALSE)))</f>
        <v>0.80172413793103448</v>
      </c>
      <c r="M63" s="165">
        <f>IF(G63="x","x",(G63*1000000/VLOOKUP($C63,'Crisis Indicator Data'!$C$3:$H$198,5,FALSE)))</f>
        <v>5.2586206896551725E-2</v>
      </c>
      <c r="N63" s="165">
        <f>IF(H63="x","x",(H63*1000000/VLOOKUP($C63,'Crisis Indicator Data'!$C$3:$H$198,5,FALSE)))</f>
        <v>0.14278017241379309</v>
      </c>
      <c r="O63" s="165">
        <f>IF(I63="x","x",(I63*1000000/VLOOKUP($C63,'Crisis Indicator Data'!$C$3:$H$198,5,FALSE)))</f>
        <v>2.8017241379310344E-3</v>
      </c>
      <c r="P63" s="165">
        <f>IF(J63="x","x",(J63*1000000/VLOOKUP($C63,'Crisis Indicator Data'!$C$3:$H$198,5,FALSE)))</f>
        <v>0</v>
      </c>
      <c r="Q63" s="147">
        <f t="shared" si="4"/>
        <v>3</v>
      </c>
      <c r="R63" s="147">
        <f t="shared" si="5"/>
        <v>3.3</v>
      </c>
    </row>
    <row r="64" spans="1:18" x14ac:dyDescent="0.35">
      <c r="A64" s="172" t="str">
        <f>'Crisis Indicator Data'!A61</f>
        <v xml:space="preserve">Multiple crisis in Kenya </v>
      </c>
      <c r="B64" s="173" t="str">
        <f>'Crisis Indicator Data'!B61</f>
        <v>Drought,Displacement</v>
      </c>
      <c r="C64" s="173" t="str">
        <f>'Crisis Indicator Data'!C61</f>
        <v>KEN001</v>
      </c>
      <c r="D64" s="173" t="str">
        <f>'Crisis Indicator Data'!D61</f>
        <v>Kenya</v>
      </c>
      <c r="E64" s="173" t="str">
        <f>'Crisis Indicator Data'!E61</f>
        <v>KEN</v>
      </c>
      <c r="F64" s="182">
        <f>IF('Crisis Indicator Data'!Q61="x","x",('Crisis Indicator Data'!Q61/1000000))</f>
        <v>0.55900000000000005</v>
      </c>
      <c r="G64" s="182">
        <f>IF('Crisis Indicator Data'!R61="x","x",('Crisis Indicator Data'!R61/1000000))</f>
        <v>27.541</v>
      </c>
      <c r="H64" s="182">
        <f>IF('Crisis Indicator Data'!S61="x","x",('Crisis Indicator Data'!S61/1000000))</f>
        <v>1.98</v>
      </c>
      <c r="I64" s="182">
        <f>IF('Crisis Indicator Data'!T61="x","x",('Crisis Indicator Data'!T61/1000000))</f>
        <v>2.5999999999999999E-2</v>
      </c>
      <c r="J64" s="182">
        <f>IF('Crisis Indicator Data'!U61="x","x",('Crisis Indicator Data'!U61/1000000))</f>
        <v>0</v>
      </c>
      <c r="K64" s="168">
        <f t="shared" si="3"/>
        <v>3.8</v>
      </c>
      <c r="L64" s="165">
        <f>IF(F64="x","x",(F64*1000000/VLOOKUP($C64,'Crisis Indicator Data'!$C$3:$H$198,5,FALSE)))</f>
        <v>1.8567727363316282E-2</v>
      </c>
      <c r="M64" s="165">
        <f>IF(G64="x","x",(G64*1000000/VLOOKUP($C64,'Crisis Indicator Data'!$C$3:$H$198,5,FALSE)))</f>
        <v>0.91480103633827148</v>
      </c>
      <c r="N64" s="165">
        <f>IF(H64="x","x",(H64*1000000/VLOOKUP($C64,'Crisis Indicator Data'!$C$3:$H$198,5,FALSE)))</f>
        <v>6.5767621072211513E-2</v>
      </c>
      <c r="O64" s="165">
        <f>IF(I64="x","x",(I64*1000000/VLOOKUP($C64,'Crisis Indicator Data'!$C$3:$H$198,5,FALSE)))</f>
        <v>8.6361522620075732E-4</v>
      </c>
      <c r="P64" s="165">
        <f>IF(J64="x","x",(J64*1000000/VLOOKUP($C64,'Crisis Indicator Data'!$C$3:$H$198,5,FALSE)))</f>
        <v>0</v>
      </c>
      <c r="Q64" s="147">
        <f t="shared" si="4"/>
        <v>3</v>
      </c>
      <c r="R64" s="147">
        <f t="shared" si="5"/>
        <v>3.4</v>
      </c>
    </row>
    <row r="65" spans="1:18" x14ac:dyDescent="0.35">
      <c r="A65" s="172" t="str">
        <f>'Crisis Indicator Data'!A62</f>
        <v>Refugee situation in Kenya</v>
      </c>
      <c r="B65" s="173" t="str">
        <f>'Crisis Indicator Data'!B62</f>
        <v>Displacement</v>
      </c>
      <c r="C65" s="173" t="str">
        <f>'Crisis Indicator Data'!C62</f>
        <v>KEN002</v>
      </c>
      <c r="D65" s="173" t="str">
        <f>'Crisis Indicator Data'!D62</f>
        <v>Kenya</v>
      </c>
      <c r="E65" s="173" t="str">
        <f>'Crisis Indicator Data'!E62</f>
        <v>KEN</v>
      </c>
      <c r="F65" s="182">
        <f>IF('Crisis Indicator Data'!Q62="x","x",('Crisis Indicator Data'!Q62/1000000))</f>
        <v>0.55900000000000005</v>
      </c>
      <c r="G65" s="182">
        <f>IF('Crisis Indicator Data'!R62="x","x",('Crisis Indicator Data'!R62/1000000))</f>
        <v>0</v>
      </c>
      <c r="H65" s="182">
        <f>IF('Crisis Indicator Data'!S62="x","x",('Crisis Indicator Data'!S62/1000000))</f>
        <v>0.78200000000000003</v>
      </c>
      <c r="I65" s="182" t="str">
        <f>IF('Crisis Indicator Data'!T62="x","x",('Crisis Indicator Data'!T62/1000000))</f>
        <v>x</v>
      </c>
      <c r="J65" s="182" t="str">
        <f>IF('Crisis Indicator Data'!U62="x","x",('Crisis Indicator Data'!U62/1000000))</f>
        <v>x</v>
      </c>
      <c r="K65" s="168">
        <f t="shared" si="3"/>
        <v>3.2</v>
      </c>
      <c r="L65" s="165">
        <f>IF(F65="x","x",(F65*1000000/VLOOKUP($C65,'Crisis Indicator Data'!$C$3:$H$198,5,FALSE)))</f>
        <v>0.41685309470544368</v>
      </c>
      <c r="M65" s="165">
        <f>IF(G65="x","x",(G65*1000000/VLOOKUP($C65,'Crisis Indicator Data'!$C$3:$H$198,5,FALSE)))</f>
        <v>0</v>
      </c>
      <c r="N65" s="165">
        <f>IF(H65="x","x",(H65*1000000/VLOOKUP($C65,'Crisis Indicator Data'!$C$3:$H$198,5,FALSE)))</f>
        <v>0.58314690529455626</v>
      </c>
      <c r="O65" s="165" t="str">
        <f>IF(I65="x","x",(I65*1000000/VLOOKUP($C65,'Crisis Indicator Data'!$C$3:$H$198,5,FALSE)))</f>
        <v>x</v>
      </c>
      <c r="P65" s="165" t="str">
        <f>IF(J65="x","x",(J65*1000000/VLOOKUP($C65,'Crisis Indicator Data'!$C$3:$H$198,5,FALSE)))</f>
        <v>x</v>
      </c>
      <c r="Q65" s="147">
        <f t="shared" si="4"/>
        <v>3</v>
      </c>
      <c r="R65" s="147">
        <f t="shared" si="5"/>
        <v>3.1</v>
      </c>
    </row>
    <row r="66" spans="1:18" x14ac:dyDescent="0.35">
      <c r="A66" s="172" t="str">
        <f>'Crisis Indicator Data'!A63</f>
        <v>Drought in Kenya</v>
      </c>
      <c r="B66" s="173" t="str">
        <f>'Crisis Indicator Data'!B63</f>
        <v>Drought</v>
      </c>
      <c r="C66" s="173" t="str">
        <f>'Crisis Indicator Data'!C63</f>
        <v>KEN003</v>
      </c>
      <c r="D66" s="173" t="str">
        <f>'Crisis Indicator Data'!D63</f>
        <v>Kenya</v>
      </c>
      <c r="E66" s="173" t="str">
        <f>'Crisis Indicator Data'!E63</f>
        <v>KEN</v>
      </c>
      <c r="F66" s="182">
        <f>IF('Crisis Indicator Data'!Q63="x","x",('Crisis Indicator Data'!Q63/1000000))</f>
        <v>0</v>
      </c>
      <c r="G66" s="182">
        <f>IF('Crisis Indicator Data'!R63="x","x",('Crisis Indicator Data'!R63/1000000))</f>
        <v>27.541</v>
      </c>
      <c r="H66" s="182">
        <f>IF('Crisis Indicator Data'!S63="x","x",('Crisis Indicator Data'!S63/1000000))</f>
        <v>1.198</v>
      </c>
      <c r="I66" s="182">
        <f>IF('Crisis Indicator Data'!T63="x","x",('Crisis Indicator Data'!T63/1000000))</f>
        <v>2.5999999999999999E-2</v>
      </c>
      <c r="J66" s="182">
        <f>IF('Crisis Indicator Data'!U63="x","x",('Crisis Indicator Data'!U63/1000000))</f>
        <v>0</v>
      </c>
      <c r="K66" s="168">
        <f t="shared" si="3"/>
        <v>3.5</v>
      </c>
      <c r="L66" s="165">
        <f>IF(F66="x","x",(F66*1000000/VLOOKUP($C66,'Crisis Indicator Data'!$C$3:$H$198,5,FALSE)))</f>
        <v>0</v>
      </c>
      <c r="M66" s="165">
        <f>IF(G66="x","x",(G66*1000000/VLOOKUP($C66,'Crisis Indicator Data'!$C$3:$H$198,5,FALSE)))</f>
        <v>0.95748157418995972</v>
      </c>
      <c r="N66" s="165">
        <f>IF(H66="x","x",(H66*1000000/VLOOKUP($C66,'Crisis Indicator Data'!$C$3:$H$198,5,FALSE)))</f>
        <v>4.164928382700598E-2</v>
      </c>
      <c r="O66" s="165">
        <f>IF(I66="x","x",(I66*1000000/VLOOKUP($C66,'Crisis Indicator Data'!$C$3:$H$198,5,FALSE)))</f>
        <v>9.0390766235572248E-4</v>
      </c>
      <c r="P66" s="165">
        <f>IF(J66="x","x",(J66*1000000/VLOOKUP($C66,'Crisis Indicator Data'!$C$3:$H$198,5,FALSE)))</f>
        <v>0</v>
      </c>
      <c r="Q66" s="147">
        <f t="shared" si="4"/>
        <v>2</v>
      </c>
      <c r="R66" s="147">
        <f t="shared" si="5"/>
        <v>2.75</v>
      </c>
    </row>
    <row r="67" spans="1:18" x14ac:dyDescent="0.35">
      <c r="A67" s="172" t="str">
        <f>'Crisis Indicator Data'!A64</f>
        <v>Syrian refugees in Lebanon</v>
      </c>
      <c r="B67" s="173" t="str">
        <f>'Crisis Indicator Data'!B64</f>
        <v>Displacement</v>
      </c>
      <c r="C67" s="173" t="str">
        <f>'Crisis Indicator Data'!C64</f>
        <v>LBN002</v>
      </c>
      <c r="D67" s="173" t="str">
        <f>'Crisis Indicator Data'!D64</f>
        <v>Lebanon</v>
      </c>
      <c r="E67" s="173" t="str">
        <f>'Crisis Indicator Data'!E64</f>
        <v>LBN</v>
      </c>
      <c r="F67" s="182">
        <f>IF('Crisis Indicator Data'!Q64="x","x",('Crisis Indicator Data'!Q64/1000000))</f>
        <v>0</v>
      </c>
      <c r="G67" s="182">
        <f>IF('Crisis Indicator Data'!R64="x","x",('Crisis Indicator Data'!R64/1000000))</f>
        <v>4.18</v>
      </c>
      <c r="H67" s="182">
        <f>IF('Crisis Indicator Data'!S64="x","x",('Crisis Indicator Data'!S64/1000000))</f>
        <v>1.48</v>
      </c>
      <c r="I67" s="182">
        <f>IF('Crisis Indicator Data'!T64="x","x",('Crisis Indicator Data'!T64/1000000))</f>
        <v>4.1000000000000002E-2</v>
      </c>
      <c r="J67" s="182">
        <f>IF('Crisis Indicator Data'!U64="x","x",('Crisis Indicator Data'!U64/1000000))</f>
        <v>0</v>
      </c>
      <c r="K67" s="168">
        <f t="shared" si="3"/>
        <v>3.6</v>
      </c>
      <c r="L67" s="165">
        <f>IF(F67="x","x",(F67*1000000/VLOOKUP($C67,'Crisis Indicator Data'!$C$3:$H$198,5,FALSE)))</f>
        <v>0</v>
      </c>
      <c r="M67" s="165">
        <f>IF(G67="x","x",(G67*1000000/VLOOKUP($C67,'Crisis Indicator Data'!$C$3:$H$198,5,FALSE)))</f>
        <v>0.73333333333333328</v>
      </c>
      <c r="N67" s="165">
        <f>IF(H67="x","x",(H67*1000000/VLOOKUP($C67,'Crisis Indicator Data'!$C$3:$H$198,5,FALSE)))</f>
        <v>0.25964912280701752</v>
      </c>
      <c r="O67" s="165">
        <f>IF(I67="x","x",(I67*1000000/VLOOKUP($C67,'Crisis Indicator Data'!$C$3:$H$198,5,FALSE)))</f>
        <v>7.1929824561403509E-3</v>
      </c>
      <c r="P67" s="165">
        <f>IF(J67="x","x",(J67*1000000/VLOOKUP($C67,'Crisis Indicator Data'!$C$3:$H$198,5,FALSE)))</f>
        <v>0</v>
      </c>
      <c r="Q67" s="147">
        <f t="shared" si="4"/>
        <v>3</v>
      </c>
      <c r="R67" s="147">
        <f t="shared" si="5"/>
        <v>3.3</v>
      </c>
    </row>
    <row r="68" spans="1:18" x14ac:dyDescent="0.35">
      <c r="A68" s="172" t="str">
        <f>'Crisis Indicator Data'!A65</f>
        <v>Complex crisis in Lebanon</v>
      </c>
      <c r="B68" s="173" t="str">
        <f>'Crisis Indicator Data'!B65</f>
        <v>Socio-political,Violence,Tecnological Disaster,Displacement</v>
      </c>
      <c r="C68" s="173" t="str">
        <f>'Crisis Indicator Data'!C65</f>
        <v>LBN006</v>
      </c>
      <c r="D68" s="173" t="str">
        <f>'Crisis Indicator Data'!D65</f>
        <v>Lebanon</v>
      </c>
      <c r="E68" s="173" t="str">
        <f>'Crisis Indicator Data'!E65</f>
        <v>LBN</v>
      </c>
      <c r="F68" s="182">
        <f>IF('Crisis Indicator Data'!Q65="x","x",('Crisis Indicator Data'!Q65/1000000))</f>
        <v>0</v>
      </c>
      <c r="G68" s="182">
        <f>IF('Crisis Indicator Data'!R65="x","x",('Crisis Indicator Data'!R65/1000000))</f>
        <v>1.8</v>
      </c>
      <c r="H68" s="182">
        <f>IF('Crisis Indicator Data'!S65="x","x",('Crisis Indicator Data'!S65/1000000))</f>
        <v>3.556</v>
      </c>
      <c r="I68" s="182">
        <f>IF('Crisis Indicator Data'!T65="x","x",('Crisis Indicator Data'!T65/1000000))</f>
        <v>0.34399999999999997</v>
      </c>
      <c r="J68" s="182" t="str">
        <f>IF('Crisis Indicator Data'!U65="x","x",('Crisis Indicator Data'!U65/1000000))</f>
        <v>x</v>
      </c>
      <c r="K68" s="168">
        <f t="shared" si="3"/>
        <v>4.3</v>
      </c>
      <c r="L68" s="165">
        <f>IF(F68="x","x",(F68*1000000/VLOOKUP($C68,'Crisis Indicator Data'!$C$3:$H$198,5,FALSE)))</f>
        <v>0</v>
      </c>
      <c r="M68" s="165">
        <f>IF(G68="x","x",(G68*1000000/VLOOKUP($C68,'Crisis Indicator Data'!$C$3:$H$198,5,FALSE)))</f>
        <v>0.31578947368421051</v>
      </c>
      <c r="N68" s="165">
        <f>IF(H68="x","x",(H68*1000000/VLOOKUP($C68,'Crisis Indicator Data'!$C$3:$H$198,5,FALSE)))</f>
        <v>0.623859649122807</v>
      </c>
      <c r="O68" s="165">
        <f>IF(I68="x","x",(I68*1000000/VLOOKUP($C68,'Crisis Indicator Data'!$C$3:$H$198,5,FALSE)))</f>
        <v>6.0350877192982454E-2</v>
      </c>
      <c r="P68" s="165" t="str">
        <f>IF(J68="x","x",(J68*1000000/VLOOKUP($C68,'Crisis Indicator Data'!$C$3:$H$198,5,FALSE)))</f>
        <v>x</v>
      </c>
      <c r="Q68" s="147">
        <f t="shared" si="4"/>
        <v>4</v>
      </c>
      <c r="R68" s="147">
        <f t="shared" si="5"/>
        <v>4.1500000000000004</v>
      </c>
    </row>
    <row r="69" spans="1:18" x14ac:dyDescent="0.35">
      <c r="A69" s="172" t="str">
        <f>'Crisis Indicator Data'!A66</f>
        <v>Complex crisis in Libya</v>
      </c>
      <c r="B69" s="173" t="str">
        <f>'Crisis Indicator Data'!B66</f>
        <v>Conflict,Displacement,Socio-political</v>
      </c>
      <c r="C69" s="173" t="str">
        <f>'Crisis Indicator Data'!C66</f>
        <v>LBY001</v>
      </c>
      <c r="D69" s="173" t="str">
        <f>'Crisis Indicator Data'!D66</f>
        <v>Libya</v>
      </c>
      <c r="E69" s="173" t="str">
        <f>'Crisis Indicator Data'!E66</f>
        <v>LBY</v>
      </c>
      <c r="F69" s="182">
        <f>IF('Crisis Indicator Data'!Q66="x","x",('Crisis Indicator Data'!Q66/1000000))</f>
        <v>0</v>
      </c>
      <c r="G69" s="182">
        <f>IF('Crisis Indicator Data'!R66="x","x",('Crisis Indicator Data'!R66/1000000))</f>
        <v>6.226</v>
      </c>
      <c r="H69" s="182">
        <f>IF('Crisis Indicator Data'!S66="x","x",('Crisis Indicator Data'!S66/1000000))</f>
        <v>0.32900000000000001</v>
      </c>
      <c r="I69" s="182">
        <f>IF('Crisis Indicator Data'!T66="x","x",('Crisis Indicator Data'!T66/1000000))</f>
        <v>0.83599999999999997</v>
      </c>
      <c r="J69" s="182">
        <f>IF('Crisis Indicator Data'!U66="x","x",('Crisis Indicator Data'!U66/1000000))</f>
        <v>0</v>
      </c>
      <c r="K69" s="168">
        <f t="shared" si="3"/>
        <v>3.4</v>
      </c>
      <c r="L69" s="165">
        <f>IF(F69="x","x",(F69*1000000/VLOOKUP($C69,'Crisis Indicator Data'!$C$3:$H$198,5,FALSE)))</f>
        <v>0</v>
      </c>
      <c r="M69" s="165">
        <f>IF(G69="x","x",(G69*1000000/VLOOKUP($C69,'Crisis Indicator Data'!$C$3:$H$198,5,FALSE)))</f>
        <v>0.84237586253551622</v>
      </c>
      <c r="N69" s="165">
        <f>IF(H69="x","x",(H69*1000000/VLOOKUP($C69,'Crisis Indicator Data'!$C$3:$H$198,5,FALSE)))</f>
        <v>4.4513597618725476E-2</v>
      </c>
      <c r="O69" s="165">
        <f>IF(I69="x","x",(I69*1000000/VLOOKUP($C69,'Crisis Indicator Data'!$C$3:$H$198,5,FALSE)))</f>
        <v>0.11311053984575835</v>
      </c>
      <c r="P69" s="165">
        <f>IF(J69="x","x",(J69*1000000/VLOOKUP($C69,'Crisis Indicator Data'!$C$3:$H$198,5,FALSE)))</f>
        <v>0</v>
      </c>
      <c r="Q69" s="147">
        <f t="shared" si="4"/>
        <v>4</v>
      </c>
      <c r="R69" s="147">
        <f t="shared" si="5"/>
        <v>3.7</v>
      </c>
    </row>
    <row r="70" spans="1:18" x14ac:dyDescent="0.35">
      <c r="A70" s="172" t="str">
        <f>'Crisis Indicator Data'!A67</f>
        <v>Mixed migration flows in Libya</v>
      </c>
      <c r="B70" s="173" t="str">
        <f>'Crisis Indicator Data'!B67</f>
        <v>Displacement</v>
      </c>
      <c r="C70" s="173" t="str">
        <f>'Crisis Indicator Data'!C67</f>
        <v>LBY002</v>
      </c>
      <c r="D70" s="173" t="str">
        <f>'Crisis Indicator Data'!D67</f>
        <v>Libya</v>
      </c>
      <c r="E70" s="173" t="str">
        <f>'Crisis Indicator Data'!E67</f>
        <v>LBY</v>
      </c>
      <c r="F70" s="182">
        <f>IF('Crisis Indicator Data'!Q67="x","x",('Crisis Indicator Data'!Q67/1000000))</f>
        <v>6.6</v>
      </c>
      <c r="G70" s="182">
        <f>IF('Crisis Indicator Data'!R67="x","x",('Crisis Indicator Data'!R67/1000000))</f>
        <v>0</v>
      </c>
      <c r="H70" s="182">
        <f>IF('Crisis Indicator Data'!S67="x","x",('Crisis Indicator Data'!S67/1000000))</f>
        <v>0.79100000000000004</v>
      </c>
      <c r="I70" s="182" t="str">
        <f>IF('Crisis Indicator Data'!T67="x","x",('Crisis Indicator Data'!T67/1000000))</f>
        <v>x</v>
      </c>
      <c r="J70" s="182" t="str">
        <f>IF('Crisis Indicator Data'!U67="x","x",('Crisis Indicator Data'!U67/1000000))</f>
        <v>x</v>
      </c>
      <c r="K70" s="168">
        <f t="shared" ref="K70:K101" si="6">IF(H70="x","x",IF(SUM(H70:J70)=0,0,IF(LOG(SUM(H70:J70)*1000000)&lt;$K$4,0,IF(LOG(SUM(H70:J70)*1000000)&gt;$K$3,5,ROUND(5-(K$3-LOG(SUM(H70:J70)*1000000))/(K$3-K$4)*5,1)))))</f>
        <v>3.2</v>
      </c>
      <c r="L70" s="165">
        <f>IF(F70="x","x",(F70*1000000/VLOOKUP($C70,'Crisis Indicator Data'!$C$3:$H$198,5,FALSE)))</f>
        <v>0.8929779461507239</v>
      </c>
      <c r="M70" s="165">
        <f>IF(G70="x","x",(G70*1000000/VLOOKUP($C70,'Crisis Indicator Data'!$C$3:$H$198,5,FALSE)))</f>
        <v>0</v>
      </c>
      <c r="N70" s="165">
        <f>IF(H70="x","x",(H70*1000000/VLOOKUP($C70,'Crisis Indicator Data'!$C$3:$H$198,5,FALSE)))</f>
        <v>0.10702205384927614</v>
      </c>
      <c r="O70" s="165" t="str">
        <f>IF(I70="x","x",(I70*1000000/VLOOKUP($C70,'Crisis Indicator Data'!$C$3:$H$198,5,FALSE)))</f>
        <v>x</v>
      </c>
      <c r="P70" s="165" t="str">
        <f>IF(J70="x","x",(J70*1000000/VLOOKUP($C70,'Crisis Indicator Data'!$C$3:$H$198,5,FALSE)))</f>
        <v>x</v>
      </c>
      <c r="Q70" s="147">
        <f t="shared" ref="Q70:Q101" si="7">IF(N70="x","x",IF(OR(L70&gt;=$L$3,M70&gt;=$M$3,N70&gt;=$N$3,O70&gt;=$O$3,P70&gt;=$P$3), (IF(VALUE(SUBSTITUTE(P70, "x", "0.0"))&gt;=$P$3, 5, IF((VALUE(SUBSTITUTE(O70, "x", "0.0"))+VALUE(SUBSTITUTE(P70, "x", "0.0")))&gt;=$O$3,4,IF((VALUE(SUBSTITUTE(O70, "x", "0.0"))+VALUE(SUBSTITUTE(P70, "x", "0.0"))+N70)&gt;=$N$3,3,IF((VALUE(SUBSTITUTE(O70, "x", "0.0"))+VALUE(SUBSTITUTE(P70, "x", "0.0"))+N70+VALUE(SUBSTITUTE(M70, "x", "0.0")))&gt;=$M$3,2,1)))))))</f>
        <v>3</v>
      </c>
      <c r="R70" s="147">
        <f t="shared" ref="R70:R101" si="8">IF(Q70="x","x",(AVERAGE(K70,Q70)))</f>
        <v>3.1</v>
      </c>
    </row>
    <row r="71" spans="1:18" x14ac:dyDescent="0.35">
      <c r="A71" s="172" t="str">
        <f>'Crisis Indicator Data'!A68</f>
        <v>Storm Daniel and floods in Libya</v>
      </c>
      <c r="B71" s="173" t="str">
        <f>'Crisis Indicator Data'!B68</f>
        <v>Floods,Other seasonal event</v>
      </c>
      <c r="C71" s="173" t="str">
        <f>'Crisis Indicator Data'!C68</f>
        <v>LBY003</v>
      </c>
      <c r="D71" s="173" t="str">
        <f>'Crisis Indicator Data'!D68</f>
        <v>Libya</v>
      </c>
      <c r="E71" s="173" t="str">
        <f>'Crisis Indicator Data'!E68</f>
        <v>LBY</v>
      </c>
      <c r="F71" s="182">
        <f>IF('Crisis Indicator Data'!Q68="x","x",('Crisis Indicator Data'!Q68/1000000))</f>
        <v>1.1259999999999999</v>
      </c>
      <c r="G71" s="182">
        <f>IF('Crisis Indicator Data'!R68="x","x",('Crisis Indicator Data'!R68/1000000))</f>
        <v>0</v>
      </c>
      <c r="H71" s="182">
        <f>IF('Crisis Indicator Data'!S68="x","x",('Crisis Indicator Data'!S68/1000000))</f>
        <v>0.88400000000000001</v>
      </c>
      <c r="I71" s="182" t="str">
        <f>IF('Crisis Indicator Data'!T68="x","x",('Crisis Indicator Data'!T68/1000000))</f>
        <v>x</v>
      </c>
      <c r="J71" s="182" t="str">
        <f>IF('Crisis Indicator Data'!U68="x","x",('Crisis Indicator Data'!U68/1000000))</f>
        <v>x</v>
      </c>
      <c r="K71" s="168">
        <f t="shared" si="6"/>
        <v>3.2</v>
      </c>
      <c r="L71" s="165">
        <f>IF(F71="x","x",(F71*1000000/VLOOKUP($C71,'Crisis Indicator Data'!$C$3:$H$198,5,FALSE)))</f>
        <v>0.56019900497512443</v>
      </c>
      <c r="M71" s="165">
        <f>IF(G71="x","x",(G71*1000000/VLOOKUP($C71,'Crisis Indicator Data'!$C$3:$H$198,5,FALSE)))</f>
        <v>0</v>
      </c>
      <c r="N71" s="165">
        <f>IF(H71="x","x",(H71*1000000/VLOOKUP($C71,'Crisis Indicator Data'!$C$3:$H$198,5,FALSE)))</f>
        <v>0.43980099502487563</v>
      </c>
      <c r="O71" s="165" t="str">
        <f>IF(I71="x","x",(I71*1000000/VLOOKUP($C71,'Crisis Indicator Data'!$C$3:$H$198,5,FALSE)))</f>
        <v>x</v>
      </c>
      <c r="P71" s="165" t="str">
        <f>IF(J71="x","x",(J71*1000000/VLOOKUP($C71,'Crisis Indicator Data'!$C$3:$H$198,5,FALSE)))</f>
        <v>x</v>
      </c>
      <c r="Q71" s="147">
        <f t="shared" si="7"/>
        <v>3</v>
      </c>
      <c r="R71" s="147">
        <f t="shared" si="8"/>
        <v>3.1</v>
      </c>
    </row>
    <row r="72" spans="1:18" x14ac:dyDescent="0.35">
      <c r="A72" s="172" t="str">
        <f>'Crisis Indicator Data'!A69</f>
        <v>Refugees from Sudan in Libya</v>
      </c>
      <c r="B72" s="173" t="str">
        <f>'Crisis Indicator Data'!B69</f>
        <v>Conflict</v>
      </c>
      <c r="C72" s="173" t="str">
        <f>'Crisis Indicator Data'!C69</f>
        <v>LBY004</v>
      </c>
      <c r="D72" s="173" t="str">
        <f>'Crisis Indicator Data'!D69</f>
        <v>Libya</v>
      </c>
      <c r="E72" s="173" t="str">
        <f>'Crisis Indicator Data'!E69</f>
        <v>LBY</v>
      </c>
      <c r="F72" s="182">
        <f>IF('Crisis Indicator Data'!Q69="x","x",('Crisis Indicator Data'!Q69/1000000))</f>
        <v>2.76</v>
      </c>
      <c r="G72" s="182">
        <f>IF('Crisis Indicator Data'!R69="x","x",('Crisis Indicator Data'!R69/1000000))</f>
        <v>0</v>
      </c>
      <c r="H72" s="182">
        <f>IF('Crisis Indicator Data'!S69="x","x",('Crisis Indicator Data'!S69/1000000))</f>
        <v>8.5000000000000006E-2</v>
      </c>
      <c r="I72" s="182">
        <f>IF('Crisis Indicator Data'!T69="x","x",('Crisis Indicator Data'!T69/1000000))</f>
        <v>0.11</v>
      </c>
      <c r="J72" s="182" t="str">
        <f>IF('Crisis Indicator Data'!U69="x","x",('Crisis Indicator Data'!U69/1000000))</f>
        <v>x</v>
      </c>
      <c r="K72" s="168">
        <f t="shared" si="6"/>
        <v>2.2000000000000002</v>
      </c>
      <c r="L72" s="165">
        <f>IF(F72="x","x",(F72*1000000/VLOOKUP($C72,'Crisis Indicator Data'!$C$3:$H$198,5,FALSE)))</f>
        <v>0.93401015228426398</v>
      </c>
      <c r="M72" s="165">
        <f>IF(G72="x","x",(G72*1000000/VLOOKUP($C72,'Crisis Indicator Data'!$C$3:$H$198,5,FALSE)))</f>
        <v>0</v>
      </c>
      <c r="N72" s="165">
        <f>IF(H72="x","x",(H72*1000000/VLOOKUP($C72,'Crisis Indicator Data'!$C$3:$H$198,5,FALSE)))</f>
        <v>2.8764805414551606E-2</v>
      </c>
      <c r="O72" s="165">
        <f>IF(I72="x","x",(I72*1000000/VLOOKUP($C72,'Crisis Indicator Data'!$C$3:$H$198,5,FALSE)))</f>
        <v>3.7225042301184431E-2</v>
      </c>
      <c r="P72" s="165" t="str">
        <f>IF(J72="x","x",(J72*1000000/VLOOKUP($C72,'Crisis Indicator Data'!$C$3:$H$198,5,FALSE)))</f>
        <v>x</v>
      </c>
      <c r="Q72" s="147">
        <f t="shared" si="7"/>
        <v>3</v>
      </c>
      <c r="R72" s="147">
        <f t="shared" si="8"/>
        <v>2.6</v>
      </c>
    </row>
    <row r="73" spans="1:18" x14ac:dyDescent="0.35">
      <c r="A73" s="172" t="str">
        <f>'Crisis Indicator Data'!A70</f>
        <v>2024 Floods and Monsoon Rain</v>
      </c>
      <c r="B73" s="173" t="str">
        <f>'Crisis Indicator Data'!B70</f>
        <v>Floods</v>
      </c>
      <c r="C73" s="173" t="str">
        <f>'Crisis Indicator Data'!C70</f>
        <v>LKA004</v>
      </c>
      <c r="D73" s="173" t="str">
        <f>'Crisis Indicator Data'!D70</f>
        <v>Sri Lanka</v>
      </c>
      <c r="E73" s="173" t="str">
        <f>'Crisis Indicator Data'!E70</f>
        <v>LKA</v>
      </c>
      <c r="F73" s="182">
        <f>IF('Crisis Indicator Data'!Q70="x","x",('Crisis Indicator Data'!Q70/1000000))</f>
        <v>9.9469999999999992</v>
      </c>
      <c r="G73" s="182">
        <f>IF('Crisis Indicator Data'!R70="x","x",('Crisis Indicator Data'!R70/1000000))</f>
        <v>0.17699999999999999</v>
      </c>
      <c r="H73" s="182">
        <f>IF('Crisis Indicator Data'!S70="x","x",('Crisis Indicator Data'!S70/1000000))</f>
        <v>7.6999999999999999E-2</v>
      </c>
      <c r="I73" s="182" t="str">
        <f>IF('Crisis Indicator Data'!T70="x","x",('Crisis Indicator Data'!T70/1000000))</f>
        <v>x</v>
      </c>
      <c r="J73" s="182" t="str">
        <f>IF('Crisis Indicator Data'!U70="x","x",('Crisis Indicator Data'!U70/1000000))</f>
        <v>x</v>
      </c>
      <c r="K73" s="168">
        <f t="shared" si="6"/>
        <v>1.5</v>
      </c>
      <c r="L73" s="165">
        <f>IF(F73="x","x",(F73*1000000/VLOOKUP($C73,'Crisis Indicator Data'!$C$3:$H$198,5,FALSE)))</f>
        <v>0.97510048034506425</v>
      </c>
      <c r="M73" s="165">
        <f>IF(G73="x","x",(G73*1000000/VLOOKUP($C73,'Crisis Indicator Data'!$C$3:$H$198,5,FALSE)))</f>
        <v>1.7351240074502498E-2</v>
      </c>
      <c r="N73" s="165">
        <f>IF(H73="x","x",(H73*1000000/VLOOKUP($C73,'Crisis Indicator Data'!$C$3:$H$198,5,FALSE)))</f>
        <v>7.5482795804332906E-3</v>
      </c>
      <c r="O73" s="165" t="str">
        <f>IF(I73="x","x",(I73*1000000/VLOOKUP($C73,'Crisis Indicator Data'!$C$3:$H$198,5,FALSE)))</f>
        <v>x</v>
      </c>
      <c r="P73" s="165" t="str">
        <f>IF(J73="x","x",(J73*1000000/VLOOKUP($C73,'Crisis Indicator Data'!$C$3:$H$198,5,FALSE)))</f>
        <v>x</v>
      </c>
      <c r="Q73" s="147">
        <f t="shared" si="7"/>
        <v>1</v>
      </c>
      <c r="R73" s="147">
        <f t="shared" si="8"/>
        <v>1.25</v>
      </c>
    </row>
    <row r="74" spans="1:18" x14ac:dyDescent="0.35">
      <c r="A74" s="172" t="str">
        <f>'Crisis Indicator Data'!A71</f>
        <v>Food security crisis in Lesotho</v>
      </c>
      <c r="B74" s="173" t="str">
        <f>'Crisis Indicator Data'!B71</f>
        <v>Drought</v>
      </c>
      <c r="C74" s="173" t="str">
        <f>'Crisis Indicator Data'!C71</f>
        <v>LSO004</v>
      </c>
      <c r="D74" s="173" t="str">
        <f>'Crisis Indicator Data'!D71</f>
        <v>Lesotho</v>
      </c>
      <c r="E74" s="173" t="str">
        <f>'Crisis Indicator Data'!E71</f>
        <v>LSO</v>
      </c>
      <c r="F74" s="182">
        <f>IF('Crisis Indicator Data'!Q71="x","x",('Crisis Indicator Data'!Q71/1000000))</f>
        <v>0.66500000000000004</v>
      </c>
      <c r="G74" s="182">
        <f>IF('Crisis Indicator Data'!R71="x","x",('Crisis Indicator Data'!R71/1000000))</f>
        <v>0.54700000000000004</v>
      </c>
      <c r="H74" s="182">
        <f>IF('Crisis Indicator Data'!S71="x","x",('Crisis Indicator Data'!S71/1000000))</f>
        <v>0.29299999999999998</v>
      </c>
      <c r="I74" s="182">
        <f>IF('Crisis Indicator Data'!T71="x","x",('Crisis Indicator Data'!T71/1000000))</f>
        <v>0</v>
      </c>
      <c r="J74" s="182">
        <f>IF('Crisis Indicator Data'!U71="x","x",('Crisis Indicator Data'!U71/1000000))</f>
        <v>0</v>
      </c>
      <c r="K74" s="168">
        <f t="shared" si="6"/>
        <v>2.4</v>
      </c>
      <c r="L74" s="165">
        <f>IF(F74="x","x",(F74*1000000/VLOOKUP($C74,'Crisis Indicator Data'!$C$3:$H$198,5,FALSE)))</f>
        <v>0.44186046511627908</v>
      </c>
      <c r="M74" s="165">
        <f>IF(G74="x","x",(G74*1000000/VLOOKUP($C74,'Crisis Indicator Data'!$C$3:$H$198,5,FALSE)))</f>
        <v>0.36345514950166113</v>
      </c>
      <c r="N74" s="165">
        <f>IF(H74="x","x",(H74*1000000/VLOOKUP($C74,'Crisis Indicator Data'!$C$3:$H$198,5,FALSE)))</f>
        <v>0.19468438538205979</v>
      </c>
      <c r="O74" s="165">
        <f>IF(I74="x","x",(I74*1000000/VLOOKUP($C74,'Crisis Indicator Data'!$C$3:$H$198,5,FALSE)))</f>
        <v>0</v>
      </c>
      <c r="P74" s="165">
        <f>IF(J74="x","x",(J74*1000000/VLOOKUP($C74,'Crisis Indicator Data'!$C$3:$H$198,5,FALSE)))</f>
        <v>0</v>
      </c>
      <c r="Q74" s="147">
        <f t="shared" si="7"/>
        <v>3</v>
      </c>
      <c r="R74" s="147">
        <f t="shared" si="8"/>
        <v>2.7</v>
      </c>
    </row>
    <row r="75" spans="1:18" x14ac:dyDescent="0.35">
      <c r="A75" s="172" t="str">
        <f>'Crisis Indicator Data'!A72</f>
        <v>Displacement from Russia-Ukraine conflict in Lithuania</v>
      </c>
      <c r="B75" s="173" t="str">
        <f>'Crisis Indicator Data'!B72</f>
        <v>Conflict,Displacement</v>
      </c>
      <c r="C75" s="173" t="str">
        <f>'Crisis Indicator Data'!C72</f>
        <v>LTU002</v>
      </c>
      <c r="D75" s="173" t="str">
        <f>'Crisis Indicator Data'!D72</f>
        <v>Lithuania</v>
      </c>
      <c r="E75" s="173" t="str">
        <f>'Crisis Indicator Data'!E72</f>
        <v>LTU</v>
      </c>
      <c r="F75" s="182">
        <f>IF('Crisis Indicator Data'!Q72="x","x",('Crisis Indicator Data'!Q72/1000000))</f>
        <v>2.8319999999999999</v>
      </c>
      <c r="G75" s="182">
        <f>IF('Crisis Indicator Data'!R72="x","x",('Crisis Indicator Data'!R72/1000000))</f>
        <v>0</v>
      </c>
      <c r="H75" s="182">
        <f>IF('Crisis Indicator Data'!S72="x","x",('Crisis Indicator Data'!S72/1000000))</f>
        <v>4.3999999999999997E-2</v>
      </c>
      <c r="I75" s="182">
        <f>IF('Crisis Indicator Data'!T72="x","x",('Crisis Indicator Data'!T72/1000000))</f>
        <v>0</v>
      </c>
      <c r="J75" s="182">
        <f>IF('Crisis Indicator Data'!U72="x","x",('Crisis Indicator Data'!U72/1000000))</f>
        <v>0</v>
      </c>
      <c r="K75" s="168">
        <f t="shared" si="6"/>
        <v>1.1000000000000001</v>
      </c>
      <c r="L75" s="165">
        <f>IF(F75="x","x",(F75*1000000/VLOOKUP($C75,'Crisis Indicator Data'!$C$3:$H$198,5,FALSE)))</f>
        <v>0.98470097357440889</v>
      </c>
      <c r="M75" s="165">
        <f>IF(G75="x","x",(G75*1000000/VLOOKUP($C75,'Crisis Indicator Data'!$C$3:$H$198,5,FALSE)))</f>
        <v>0</v>
      </c>
      <c r="N75" s="165">
        <f>IF(H75="x","x",(H75*1000000/VLOOKUP($C75,'Crisis Indicator Data'!$C$3:$H$198,5,FALSE)))</f>
        <v>1.5299026425591099E-2</v>
      </c>
      <c r="O75" s="165">
        <f>IF(I75="x","x",(I75*1000000/VLOOKUP($C75,'Crisis Indicator Data'!$C$3:$H$198,5,FALSE)))</f>
        <v>0</v>
      </c>
      <c r="P75" s="165">
        <f>IF(J75="x","x",(J75*1000000/VLOOKUP($C75,'Crisis Indicator Data'!$C$3:$H$198,5,FALSE)))</f>
        <v>0</v>
      </c>
      <c r="Q75" s="147">
        <f t="shared" si="7"/>
        <v>1</v>
      </c>
      <c r="R75" s="147">
        <f t="shared" si="8"/>
        <v>1.05</v>
      </c>
    </row>
    <row r="76" spans="1:18" x14ac:dyDescent="0.35">
      <c r="A76" s="172" t="str">
        <f>'Crisis Indicator Data'!A73</f>
        <v>Displacement from Russia-Ukraine conflict in Latvia</v>
      </c>
      <c r="B76" s="173" t="str">
        <f>'Crisis Indicator Data'!B73</f>
        <v>Conflict,Displacement</v>
      </c>
      <c r="C76" s="173" t="str">
        <f>'Crisis Indicator Data'!C73</f>
        <v>LVA002</v>
      </c>
      <c r="D76" s="173" t="str">
        <f>'Crisis Indicator Data'!D73</f>
        <v>Latvia</v>
      </c>
      <c r="E76" s="173" t="str">
        <f>'Crisis Indicator Data'!E73</f>
        <v>LVA</v>
      </c>
      <c r="F76" s="182">
        <f>IF('Crisis Indicator Data'!Q73="x","x",('Crisis Indicator Data'!Q73/1000000))</f>
        <v>1.879</v>
      </c>
      <c r="G76" s="182">
        <f>IF('Crisis Indicator Data'!R73="x","x",('Crisis Indicator Data'!R73/1000000))</f>
        <v>0</v>
      </c>
      <c r="H76" s="182">
        <f>IF('Crisis Indicator Data'!S73="x","x",('Crisis Indicator Data'!S73/1000000))</f>
        <v>4.5999999999999999E-2</v>
      </c>
      <c r="I76" s="182">
        <f>IF('Crisis Indicator Data'!T73="x","x",('Crisis Indicator Data'!T73/1000000))</f>
        <v>0</v>
      </c>
      <c r="J76" s="182">
        <f>IF('Crisis Indicator Data'!U73="x","x",('Crisis Indicator Data'!U73/1000000))</f>
        <v>0</v>
      </c>
      <c r="K76" s="168">
        <f t="shared" si="6"/>
        <v>1.1000000000000001</v>
      </c>
      <c r="L76" s="165">
        <f>IF(F76="x","x",(F76*1000000/VLOOKUP($C76,'Crisis Indicator Data'!$C$3:$H$198,5,FALSE)))</f>
        <v>0.97610389610389614</v>
      </c>
      <c r="M76" s="165">
        <f>IF(G76="x","x",(G76*1000000/VLOOKUP($C76,'Crisis Indicator Data'!$C$3:$H$198,5,FALSE)))</f>
        <v>0</v>
      </c>
      <c r="N76" s="165">
        <f>IF(H76="x","x",(H76*1000000/VLOOKUP($C76,'Crisis Indicator Data'!$C$3:$H$198,5,FALSE)))</f>
        <v>2.3896103896103898E-2</v>
      </c>
      <c r="O76" s="165">
        <f>IF(I76="x","x",(I76*1000000/VLOOKUP($C76,'Crisis Indicator Data'!$C$3:$H$198,5,FALSE)))</f>
        <v>0</v>
      </c>
      <c r="P76" s="165">
        <f>IF(J76="x","x",(J76*1000000/VLOOKUP($C76,'Crisis Indicator Data'!$C$3:$H$198,5,FALSE)))</f>
        <v>0</v>
      </c>
      <c r="Q76" s="147">
        <f t="shared" si="7"/>
        <v>1</v>
      </c>
      <c r="R76" s="147">
        <f t="shared" si="8"/>
        <v>1.05</v>
      </c>
    </row>
    <row r="77" spans="1:18" x14ac:dyDescent="0.35">
      <c r="A77" s="172" t="str">
        <f>'Crisis Indicator Data'!A74</f>
        <v>Multiple crises in Morocco</v>
      </c>
      <c r="B77" s="173" t="str">
        <f>'Crisis Indicator Data'!B74</f>
        <v>Displacement,Earthquake</v>
      </c>
      <c r="C77" s="173" t="str">
        <f>'Crisis Indicator Data'!C74</f>
        <v>MAR001</v>
      </c>
      <c r="D77" s="173" t="str">
        <f>'Crisis Indicator Data'!D74</f>
        <v>Morocco</v>
      </c>
      <c r="E77" s="173" t="str">
        <f>'Crisis Indicator Data'!E74</f>
        <v>MAR</v>
      </c>
      <c r="F77" s="182">
        <f>IF('Crisis Indicator Data'!Q74="x","x",('Crisis Indicator Data'!Q74/1000000))</f>
        <v>35.308999999999997</v>
      </c>
      <c r="G77" s="182">
        <f>IF('Crisis Indicator Data'!R74="x","x",('Crisis Indicator Data'!R74/1000000))</f>
        <v>2.2999999999999998</v>
      </c>
      <c r="H77" s="182">
        <f>IF('Crisis Indicator Data'!S74="x","x",('Crisis Indicator Data'!S74/1000000))</f>
        <v>0.51800000000000002</v>
      </c>
      <c r="I77" s="182" t="str">
        <f>IF('Crisis Indicator Data'!T74="x","x",('Crisis Indicator Data'!T74/1000000))</f>
        <v>x</v>
      </c>
      <c r="J77" s="182" t="str">
        <f>IF('Crisis Indicator Data'!U74="x","x",('Crisis Indicator Data'!U74/1000000))</f>
        <v>x</v>
      </c>
      <c r="K77" s="168">
        <f t="shared" si="6"/>
        <v>2.9</v>
      </c>
      <c r="L77" s="165">
        <f>IF(F77="x","x",(F77*1000000/VLOOKUP($C77,'Crisis Indicator Data'!$C$3:$H$198,5,FALSE)))</f>
        <v>0.92608912319353742</v>
      </c>
      <c r="M77" s="165">
        <f>IF(G77="x","x",(G77*1000000/VLOOKUP($C77,'Crisis Indicator Data'!$C$3:$H$198,5,FALSE)))</f>
        <v>6.032470427780838E-2</v>
      </c>
      <c r="N77" s="165">
        <f>IF(H77="x","x",(H77*1000000/VLOOKUP($C77,'Crisis Indicator Data'!$C$3:$H$198,5,FALSE)))</f>
        <v>1.3586172528654234E-2</v>
      </c>
      <c r="O77" s="165" t="str">
        <f>IF(I77="x","x",(I77*1000000/VLOOKUP($C77,'Crisis Indicator Data'!$C$3:$H$198,5,FALSE)))</f>
        <v>x</v>
      </c>
      <c r="P77" s="165" t="str">
        <f>IF(J77="x","x",(J77*1000000/VLOOKUP($C77,'Crisis Indicator Data'!$C$3:$H$198,5,FALSE)))</f>
        <v>x</v>
      </c>
      <c r="Q77" s="147">
        <f t="shared" si="7"/>
        <v>2</v>
      </c>
      <c r="R77" s="147">
        <f t="shared" si="8"/>
        <v>2.4500000000000002</v>
      </c>
    </row>
    <row r="78" spans="1:18" x14ac:dyDescent="0.35">
      <c r="A78" s="172" t="str">
        <f>'Crisis Indicator Data'!A75</f>
        <v>Mixed migration flows in Morocco</v>
      </c>
      <c r="B78" s="173" t="str">
        <f>'Crisis Indicator Data'!B75</f>
        <v>Displacement</v>
      </c>
      <c r="C78" s="173" t="str">
        <f>'Crisis Indicator Data'!C75</f>
        <v>MAR002</v>
      </c>
      <c r="D78" s="173" t="str">
        <f>'Crisis Indicator Data'!D75</f>
        <v>Morocco</v>
      </c>
      <c r="E78" s="173" t="str">
        <f>'Crisis Indicator Data'!E75</f>
        <v>MAR</v>
      </c>
      <c r="F78" s="182">
        <f>IF('Crisis Indicator Data'!Q75="x","x",('Crisis Indicator Data'!Q75/1000000))</f>
        <v>38.109000000000002</v>
      </c>
      <c r="G78" s="182">
        <f>IF('Crisis Indicator Data'!R75="x","x",('Crisis Indicator Data'!R75/1000000))</f>
        <v>0</v>
      </c>
      <c r="H78" s="182">
        <f>IF('Crisis Indicator Data'!S75="x","x",('Crisis Indicator Data'!S75/1000000))</f>
        <v>1.7999999999999999E-2</v>
      </c>
      <c r="I78" s="182" t="str">
        <f>IF('Crisis Indicator Data'!T75="x","x",('Crisis Indicator Data'!T75/1000000))</f>
        <v>x</v>
      </c>
      <c r="J78" s="182" t="str">
        <f>IF('Crisis Indicator Data'!U75="x","x",('Crisis Indicator Data'!U75/1000000))</f>
        <v>x</v>
      </c>
      <c r="K78" s="168">
        <f t="shared" si="6"/>
        <v>0.4</v>
      </c>
      <c r="L78" s="165">
        <f>IF(F78="x","x",(F78*1000000/VLOOKUP($C78,'Crisis Indicator Data'!$C$3:$H$198,5,FALSE)))</f>
        <v>0.99952789361869543</v>
      </c>
      <c r="M78" s="165">
        <f>IF(G78="x","x",(G78*1000000/VLOOKUP($C78,'Crisis Indicator Data'!$C$3:$H$198,5,FALSE)))</f>
        <v>0</v>
      </c>
      <c r="N78" s="165">
        <f>IF(H78="x","x",(H78*1000000/VLOOKUP($C78,'Crisis Indicator Data'!$C$3:$H$198,5,FALSE)))</f>
        <v>4.7210638130458732E-4</v>
      </c>
      <c r="O78" s="165" t="str">
        <f>IF(I78="x","x",(I78*1000000/VLOOKUP($C78,'Crisis Indicator Data'!$C$3:$H$198,5,FALSE)))</f>
        <v>x</v>
      </c>
      <c r="P78" s="165" t="str">
        <f>IF(J78="x","x",(J78*1000000/VLOOKUP($C78,'Crisis Indicator Data'!$C$3:$H$198,5,FALSE)))</f>
        <v>x</v>
      </c>
      <c r="Q78" s="147">
        <f t="shared" si="7"/>
        <v>1</v>
      </c>
      <c r="R78" s="147">
        <f t="shared" si="8"/>
        <v>0.7</v>
      </c>
    </row>
    <row r="79" spans="1:18" x14ac:dyDescent="0.35">
      <c r="A79" s="172" t="str">
        <f>'Crisis Indicator Data'!A76</f>
        <v>Al Haouz Earthquake in Morocco</v>
      </c>
      <c r="B79" s="173" t="str">
        <f>'Crisis Indicator Data'!B76</f>
        <v>Earthquake</v>
      </c>
      <c r="C79" s="173" t="str">
        <f>'Crisis Indicator Data'!C76</f>
        <v>MAR003</v>
      </c>
      <c r="D79" s="173" t="str">
        <f>'Crisis Indicator Data'!D76</f>
        <v>Morocco</v>
      </c>
      <c r="E79" s="173" t="str">
        <f>'Crisis Indicator Data'!E76</f>
        <v>MAR</v>
      </c>
      <c r="F79" s="182">
        <f>IF('Crisis Indicator Data'!Q76="x","x",('Crisis Indicator Data'!Q76/1000000))</f>
        <v>3.8</v>
      </c>
      <c r="G79" s="182">
        <f>IF('Crisis Indicator Data'!R76="x","x",('Crisis Indicator Data'!R76/1000000))</f>
        <v>2.2999999999999998</v>
      </c>
      <c r="H79" s="182">
        <f>IF('Crisis Indicator Data'!S76="x","x",('Crisis Indicator Data'!S76/1000000))</f>
        <v>0.5</v>
      </c>
      <c r="I79" s="182" t="str">
        <f>IF('Crisis Indicator Data'!T76="x","x",('Crisis Indicator Data'!T76/1000000))</f>
        <v>x</v>
      </c>
      <c r="J79" s="182" t="str">
        <f>IF('Crisis Indicator Data'!U76="x","x",('Crisis Indicator Data'!U76/1000000))</f>
        <v>x</v>
      </c>
      <c r="K79" s="168">
        <f t="shared" si="6"/>
        <v>2.8</v>
      </c>
      <c r="L79" s="165">
        <f>IF(F79="x","x",(F79*1000000/VLOOKUP($C79,'Crisis Indicator Data'!$C$3:$H$198,5,FALSE)))</f>
        <v>0.5757575757575758</v>
      </c>
      <c r="M79" s="165">
        <f>IF(G79="x","x",(G79*1000000/VLOOKUP($C79,'Crisis Indicator Data'!$C$3:$H$198,5,FALSE)))</f>
        <v>0.34848484848484851</v>
      </c>
      <c r="N79" s="165">
        <f>IF(H79="x","x",(H79*1000000/VLOOKUP($C79,'Crisis Indicator Data'!$C$3:$H$198,5,FALSE)))</f>
        <v>7.575757575757576E-2</v>
      </c>
      <c r="O79" s="165" t="str">
        <f>IF(I79="x","x",(I79*1000000/VLOOKUP($C79,'Crisis Indicator Data'!$C$3:$H$198,5,FALSE)))</f>
        <v>x</v>
      </c>
      <c r="P79" s="165" t="str">
        <f>IF(J79="x","x",(J79*1000000/VLOOKUP($C79,'Crisis Indicator Data'!$C$3:$H$198,5,FALSE)))</f>
        <v>x</v>
      </c>
      <c r="Q79" s="147">
        <f t="shared" si="7"/>
        <v>3</v>
      </c>
      <c r="R79" s="147">
        <f t="shared" si="8"/>
        <v>2.9</v>
      </c>
    </row>
    <row r="80" spans="1:18" x14ac:dyDescent="0.35">
      <c r="A80" s="172" t="str">
        <f>'Crisis Indicator Data'!A77</f>
        <v>DIsplacement from Russia-Ukraine conflict in Moldova</v>
      </c>
      <c r="B80" s="173" t="str">
        <f>'Crisis Indicator Data'!B77</f>
        <v>Displacement,Conflict</v>
      </c>
      <c r="C80" s="173" t="str">
        <f>'Crisis Indicator Data'!C77</f>
        <v>MDA002</v>
      </c>
      <c r="D80" s="173" t="str">
        <f>'Crisis Indicator Data'!D77</f>
        <v>Moldova</v>
      </c>
      <c r="E80" s="173" t="str">
        <f>'Crisis Indicator Data'!E77</f>
        <v>MDA</v>
      </c>
      <c r="F80" s="182">
        <f>IF('Crisis Indicator Data'!Q77="x","x",('Crisis Indicator Data'!Q77/1000000))</f>
        <v>2.5390000000000001</v>
      </c>
      <c r="G80" s="182">
        <f>IF('Crisis Indicator Data'!R77="x","x",('Crisis Indicator Data'!R77/1000000))</f>
        <v>0</v>
      </c>
      <c r="H80" s="182">
        <f>IF('Crisis Indicator Data'!S77="x","x",('Crisis Indicator Data'!S77/1000000))</f>
        <v>0.126</v>
      </c>
      <c r="I80" s="182">
        <f>IF('Crisis Indicator Data'!T77="x","x",('Crisis Indicator Data'!T77/1000000))</f>
        <v>0</v>
      </c>
      <c r="J80" s="182">
        <f>IF('Crisis Indicator Data'!U77="x","x",('Crisis Indicator Data'!U77/1000000))</f>
        <v>0</v>
      </c>
      <c r="K80" s="168">
        <f t="shared" si="6"/>
        <v>1.8</v>
      </c>
      <c r="L80" s="165">
        <f>IF(F80="x","x",(F80*1000000/VLOOKUP($C80,'Crisis Indicator Data'!$C$3:$H$198,5,FALSE)))</f>
        <v>0.95272045028142593</v>
      </c>
      <c r="M80" s="165">
        <f>IF(G80="x","x",(G80*1000000/VLOOKUP($C80,'Crisis Indicator Data'!$C$3:$H$198,5,FALSE)))</f>
        <v>0</v>
      </c>
      <c r="N80" s="165">
        <f>IF(H80="x","x",(H80*1000000/VLOOKUP($C80,'Crisis Indicator Data'!$C$3:$H$198,5,FALSE)))</f>
        <v>4.7279549718574107E-2</v>
      </c>
      <c r="O80" s="165">
        <f>IF(I80="x","x",(I80*1000000/VLOOKUP($C80,'Crisis Indicator Data'!$C$3:$H$198,5,FALSE)))</f>
        <v>0</v>
      </c>
      <c r="P80" s="165">
        <f>IF(J80="x","x",(J80*1000000/VLOOKUP($C80,'Crisis Indicator Data'!$C$3:$H$198,5,FALSE)))</f>
        <v>0</v>
      </c>
      <c r="Q80" s="147">
        <f t="shared" si="7"/>
        <v>1</v>
      </c>
      <c r="R80" s="147">
        <f t="shared" si="8"/>
        <v>1.4</v>
      </c>
    </row>
    <row r="81" spans="1:18" x14ac:dyDescent="0.35">
      <c r="A81" s="172" t="str">
        <f>'Crisis Indicator Data'!A78</f>
        <v>Multiple crisis in Madagascar</v>
      </c>
      <c r="B81" s="173" t="str">
        <f>'Crisis Indicator Data'!B78</f>
        <v>Drought,Cyclone</v>
      </c>
      <c r="C81" s="173" t="str">
        <f>'Crisis Indicator Data'!C78</f>
        <v>MDG001</v>
      </c>
      <c r="D81" s="173" t="str">
        <f>'Crisis Indicator Data'!D78</f>
        <v>Madagascar</v>
      </c>
      <c r="E81" s="173" t="str">
        <f>'Crisis Indicator Data'!E78</f>
        <v>MDG</v>
      </c>
      <c r="F81" s="182">
        <f>IF('Crisis Indicator Data'!Q78="x","x",('Crisis Indicator Data'!Q78/1000000))</f>
        <v>8.2639999999999993</v>
      </c>
      <c r="G81" s="182">
        <f>IF('Crisis Indicator Data'!R78="x","x",('Crisis Indicator Data'!R78/1000000))</f>
        <v>5.2830000000000004</v>
      </c>
      <c r="H81" s="182">
        <f>IF('Crisis Indicator Data'!S78="x","x",('Crisis Indicator Data'!S78/1000000))</f>
        <v>1.3879999999999999</v>
      </c>
      <c r="I81" s="182">
        <f>IF('Crisis Indicator Data'!T78="x","x",('Crisis Indicator Data'!T78/1000000))</f>
        <v>0</v>
      </c>
      <c r="J81" s="182">
        <f>IF('Crisis Indicator Data'!U78="x","x",('Crisis Indicator Data'!U78/1000000))</f>
        <v>0</v>
      </c>
      <c r="K81" s="168">
        <f t="shared" si="6"/>
        <v>3.6</v>
      </c>
      <c r="L81" s="165">
        <f>IF(F81="x","x",(F81*1000000/VLOOKUP($C81,'Crisis Indicator Data'!$C$3:$H$198,5,FALSE)))</f>
        <v>0.55336815320744603</v>
      </c>
      <c r="M81" s="165">
        <f>IF(G81="x","x",(G81*1000000/VLOOKUP($C81,'Crisis Indicator Data'!$C$3:$H$198,5,FALSE)))</f>
        <v>0.35375652872639612</v>
      </c>
      <c r="N81" s="165">
        <f>IF(H81="x","x",(H81*1000000/VLOOKUP($C81,'Crisis Indicator Data'!$C$3:$H$198,5,FALSE)))</f>
        <v>9.2942279362528454E-2</v>
      </c>
      <c r="O81" s="165">
        <f>IF(I81="x","x",(I81*1000000/VLOOKUP($C81,'Crisis Indicator Data'!$C$3:$H$198,5,FALSE)))</f>
        <v>0</v>
      </c>
      <c r="P81" s="165">
        <f>IF(J81="x","x",(J81*1000000/VLOOKUP($C81,'Crisis Indicator Data'!$C$3:$H$198,5,FALSE)))</f>
        <v>0</v>
      </c>
      <c r="Q81" s="147">
        <f t="shared" si="7"/>
        <v>3</v>
      </c>
      <c r="R81" s="147">
        <f t="shared" si="8"/>
        <v>3.3</v>
      </c>
    </row>
    <row r="82" spans="1:18" x14ac:dyDescent="0.35">
      <c r="A82" s="172" t="str">
        <f>'Crisis Indicator Data'!A79</f>
        <v>Drought in Madagascar</v>
      </c>
      <c r="B82" s="173" t="str">
        <f>'Crisis Indicator Data'!B79</f>
        <v>Drought</v>
      </c>
      <c r="C82" s="173" t="str">
        <f>'Crisis Indicator Data'!C79</f>
        <v>MDG002</v>
      </c>
      <c r="D82" s="173" t="str">
        <f>'Crisis Indicator Data'!D79</f>
        <v>Madagascar</v>
      </c>
      <c r="E82" s="173" t="str">
        <f>'Crisis Indicator Data'!E79</f>
        <v>MDG</v>
      </c>
      <c r="F82" s="182">
        <f>IF('Crisis Indicator Data'!Q79="x","x",('Crisis Indicator Data'!Q79/1000000))</f>
        <v>4.1340000000000003</v>
      </c>
      <c r="G82" s="182">
        <f>IF('Crisis Indicator Data'!R79="x","x",('Crisis Indicator Data'!R79/1000000))</f>
        <v>4.9160000000000004</v>
      </c>
      <c r="H82" s="182">
        <f>IF('Crisis Indicator Data'!S79="x","x",('Crisis Indicator Data'!S79/1000000))</f>
        <v>1.22</v>
      </c>
      <c r="I82" s="182">
        <f>IF('Crisis Indicator Data'!T79="x","x",('Crisis Indicator Data'!T79/1000000))</f>
        <v>0</v>
      </c>
      <c r="J82" s="182">
        <f>IF('Crisis Indicator Data'!U79="x","x",('Crisis Indicator Data'!U79/1000000))</f>
        <v>0</v>
      </c>
      <c r="K82" s="168">
        <f t="shared" si="6"/>
        <v>3.5</v>
      </c>
      <c r="L82" s="165">
        <f>IF(F82="x","x",(F82*1000000/VLOOKUP($C82,'Crisis Indicator Data'!$C$3:$H$198,5,FALSE)))</f>
        <v>0.40253164556962029</v>
      </c>
      <c r="M82" s="165">
        <f>IF(G82="x","x",(G82*1000000/VLOOKUP($C82,'Crisis Indicator Data'!$C$3:$H$198,5,FALSE)))</f>
        <v>0.47867575462512174</v>
      </c>
      <c r="N82" s="165">
        <f>IF(H82="x","x",(H82*1000000/VLOOKUP($C82,'Crisis Indicator Data'!$C$3:$H$198,5,FALSE)))</f>
        <v>0.11879259980525804</v>
      </c>
      <c r="O82" s="165">
        <f>IF(I82="x","x",(I82*1000000/VLOOKUP($C82,'Crisis Indicator Data'!$C$3:$H$198,5,FALSE)))</f>
        <v>0</v>
      </c>
      <c r="P82" s="165">
        <f>IF(J82="x","x",(J82*1000000/VLOOKUP($C82,'Crisis Indicator Data'!$C$3:$H$198,5,FALSE)))</f>
        <v>0</v>
      </c>
      <c r="Q82" s="147">
        <f t="shared" si="7"/>
        <v>3</v>
      </c>
      <c r="R82" s="147">
        <f t="shared" si="8"/>
        <v>3.25</v>
      </c>
    </row>
    <row r="83" spans="1:18" x14ac:dyDescent="0.35">
      <c r="A83" s="172" t="str">
        <f>'Crisis Indicator Data'!A80</f>
        <v>Cyclone Gamane in Madagascar</v>
      </c>
      <c r="B83" s="173" t="str">
        <f>'Crisis Indicator Data'!B80</f>
        <v>Cyclone,Floods</v>
      </c>
      <c r="C83" s="173" t="str">
        <f>'Crisis Indicator Data'!C80</f>
        <v>MDG009</v>
      </c>
      <c r="D83" s="173" t="str">
        <f>'Crisis Indicator Data'!D80</f>
        <v>Madagascar</v>
      </c>
      <c r="E83" s="173" t="str">
        <f>'Crisis Indicator Data'!E80</f>
        <v>MDG</v>
      </c>
      <c r="F83" s="182">
        <f>IF('Crisis Indicator Data'!Q80="x","x",('Crisis Indicator Data'!Q80/1000000))</f>
        <v>4.13</v>
      </c>
      <c r="G83" s="182">
        <f>IF('Crisis Indicator Data'!R80="x","x",('Crisis Indicator Data'!R80/1000000))</f>
        <v>0.36699999999999999</v>
      </c>
      <c r="H83" s="182">
        <f>IF('Crisis Indicator Data'!S80="x","x",('Crisis Indicator Data'!S80/1000000))</f>
        <v>0.16800000000000001</v>
      </c>
      <c r="I83" s="182" t="str">
        <f>IF('Crisis Indicator Data'!T80="x","x",('Crisis Indicator Data'!T80/1000000))</f>
        <v>x</v>
      </c>
      <c r="J83" s="182" t="str">
        <f>IF('Crisis Indicator Data'!U80="x","x",('Crisis Indicator Data'!U80/1000000))</f>
        <v>x</v>
      </c>
      <c r="K83" s="168">
        <f t="shared" si="6"/>
        <v>2</v>
      </c>
      <c r="L83" s="165">
        <f>IF(F83="x","x",(F83*1000000/VLOOKUP($C83,'Crisis Indicator Data'!$C$3:$H$198,5,FALSE)))</f>
        <v>0.88531618435155413</v>
      </c>
      <c r="M83" s="165">
        <f>IF(G83="x","x",(G83*1000000/VLOOKUP($C83,'Crisis Indicator Data'!$C$3:$H$198,5,FALSE)))</f>
        <v>7.8670953912111471E-2</v>
      </c>
      <c r="N83" s="165">
        <f>IF(H83="x","x",(H83*1000000/VLOOKUP($C83,'Crisis Indicator Data'!$C$3:$H$198,5,FALSE)))</f>
        <v>3.6012861736334403E-2</v>
      </c>
      <c r="O83" s="165" t="str">
        <f>IF(I83="x","x",(I83*1000000/VLOOKUP($C83,'Crisis Indicator Data'!$C$3:$H$198,5,FALSE)))</f>
        <v>x</v>
      </c>
      <c r="P83" s="165" t="str">
        <f>IF(J83="x","x",(J83*1000000/VLOOKUP($C83,'Crisis Indicator Data'!$C$3:$H$198,5,FALSE)))</f>
        <v>x</v>
      </c>
      <c r="Q83" s="147">
        <f t="shared" si="7"/>
        <v>2</v>
      </c>
      <c r="R83" s="147">
        <f t="shared" si="8"/>
        <v>2</v>
      </c>
    </row>
    <row r="84" spans="1:18" x14ac:dyDescent="0.35">
      <c r="A84" s="172" t="str">
        <f>'Crisis Indicator Data'!A81</f>
        <v>Multiple crisis in Mexico</v>
      </c>
      <c r="B84" s="173" t="str">
        <f>'Crisis Indicator Data'!B81</f>
        <v>Violence,Displacement</v>
      </c>
      <c r="C84" s="173" t="str">
        <f>'Crisis Indicator Data'!C81</f>
        <v>MEX001</v>
      </c>
      <c r="D84" s="173" t="str">
        <f>'Crisis Indicator Data'!D81</f>
        <v>Mexico</v>
      </c>
      <c r="E84" s="173" t="str">
        <f>'Crisis Indicator Data'!E81</f>
        <v>MEX</v>
      </c>
      <c r="F84" s="182">
        <f>IF('Crisis Indicator Data'!Q81="x","x",('Crisis Indicator Data'!Q81/1000000))</f>
        <v>126.89</v>
      </c>
      <c r="G84" s="182">
        <f>IF('Crisis Indicator Data'!R81="x","x",('Crisis Indicator Data'!R81/1000000))</f>
        <v>0.47899999999999998</v>
      </c>
      <c r="H84" s="182">
        <f>IF('Crisis Indicator Data'!S81="x","x",('Crisis Indicator Data'!S81/1000000))</f>
        <v>0.13500000000000001</v>
      </c>
      <c r="I84" s="182" t="str">
        <f>IF('Crisis Indicator Data'!T81="x","x",('Crisis Indicator Data'!T81/1000000))</f>
        <v>x</v>
      </c>
      <c r="J84" s="182" t="str">
        <f>IF('Crisis Indicator Data'!U81="x","x",('Crisis Indicator Data'!U81/1000000))</f>
        <v>x</v>
      </c>
      <c r="K84" s="168">
        <f t="shared" si="6"/>
        <v>1.9</v>
      </c>
      <c r="L84" s="165">
        <f>IF(F84="x","x",(F84*1000000/VLOOKUP($C84,'Crisis Indicator Data'!$C$3:$H$198,5,FALSE)))</f>
        <v>0.99518446480110423</v>
      </c>
      <c r="M84" s="165">
        <f>IF(G84="x","x",(G84*1000000/VLOOKUP($C84,'Crisis Indicator Data'!$C$3:$H$198,5,FALSE)))</f>
        <v>3.7567448864349352E-3</v>
      </c>
      <c r="N84" s="165">
        <f>IF(H84="x","x",(H84*1000000/VLOOKUP($C84,'Crisis Indicator Data'!$C$3:$H$198,5,FALSE)))</f>
        <v>1.0587903124607855E-3</v>
      </c>
      <c r="O84" s="165" t="str">
        <f>IF(I84="x","x",(I84*1000000/VLOOKUP($C84,'Crisis Indicator Data'!$C$3:$H$198,5,FALSE)))</f>
        <v>x</v>
      </c>
      <c r="P84" s="165" t="str">
        <f>IF(J84="x","x",(J84*1000000/VLOOKUP($C84,'Crisis Indicator Data'!$C$3:$H$198,5,FALSE)))</f>
        <v>x</v>
      </c>
      <c r="Q84" s="147">
        <f t="shared" si="7"/>
        <v>1</v>
      </c>
      <c r="R84" s="147">
        <f t="shared" si="8"/>
        <v>1.45</v>
      </c>
    </row>
    <row r="85" spans="1:18" x14ac:dyDescent="0.35">
      <c r="A85" s="172" t="str">
        <f>'Crisis Indicator Data'!A82</f>
        <v>Criminal Violence in Mexico</v>
      </c>
      <c r="B85" s="173" t="str">
        <f>'Crisis Indicator Data'!B82</f>
        <v>Violence,Displacement</v>
      </c>
      <c r="C85" s="173" t="str">
        <f>'Crisis Indicator Data'!C82</f>
        <v>MEX002</v>
      </c>
      <c r="D85" s="173" t="str">
        <f>'Crisis Indicator Data'!D82</f>
        <v>Mexico</v>
      </c>
      <c r="E85" s="173" t="str">
        <f>'Crisis Indicator Data'!E82</f>
        <v>MEX</v>
      </c>
      <c r="F85" s="182">
        <f>IF('Crisis Indicator Data'!Q82="x","x",('Crisis Indicator Data'!Q82/1000000))</f>
        <v>127.11799999999999</v>
      </c>
      <c r="G85" s="182">
        <f>IF('Crisis Indicator Data'!R82="x","x",('Crisis Indicator Data'!R82/1000000))</f>
        <v>0.38600000000000001</v>
      </c>
      <c r="H85" s="182" t="str">
        <f>IF('Crisis Indicator Data'!S82="x","x",('Crisis Indicator Data'!S82/1000000))</f>
        <v>x</v>
      </c>
      <c r="I85" s="182" t="str">
        <f>IF('Crisis Indicator Data'!T82="x","x",('Crisis Indicator Data'!T82/1000000))</f>
        <v>x</v>
      </c>
      <c r="J85" s="182" t="str">
        <f>IF('Crisis Indicator Data'!U82="x","x",('Crisis Indicator Data'!U82/1000000))</f>
        <v>x</v>
      </c>
      <c r="K85" s="168" t="str">
        <f t="shared" si="6"/>
        <v>x</v>
      </c>
      <c r="L85" s="165">
        <f>IF(F85="x","x",(F85*1000000/VLOOKUP($C85,'Crisis Indicator Data'!$C$3:$H$198,5,FALSE)))</f>
        <v>0.99697264399548247</v>
      </c>
      <c r="M85" s="165">
        <f>IF(G85="x","x",(G85*1000000/VLOOKUP($C85,'Crisis Indicator Data'!$C$3:$H$198,5,FALSE)))</f>
        <v>3.0273560045175054E-3</v>
      </c>
      <c r="N85" s="165" t="str">
        <f>IF(H85="x","x",(H85*1000000/VLOOKUP($C85,'Crisis Indicator Data'!$C$3:$H$198,5,FALSE)))</f>
        <v>x</v>
      </c>
      <c r="O85" s="165" t="str">
        <f>IF(I85="x","x",(I85*1000000/VLOOKUP($C85,'Crisis Indicator Data'!$C$3:$H$198,5,FALSE)))</f>
        <v>x</v>
      </c>
      <c r="P85" s="165" t="str">
        <f>IF(J85="x","x",(J85*1000000/VLOOKUP($C85,'Crisis Indicator Data'!$C$3:$H$198,5,FALSE)))</f>
        <v>x</v>
      </c>
      <c r="Q85" s="147" t="str">
        <f t="shared" si="7"/>
        <v>x</v>
      </c>
      <c r="R85" s="147" t="str">
        <f t="shared" si="8"/>
        <v>x</v>
      </c>
    </row>
    <row r="86" spans="1:18" x14ac:dyDescent="0.35">
      <c r="A86" s="172" t="str">
        <f>'Crisis Indicator Data'!A83</f>
        <v>Mixed Migration in Mexico</v>
      </c>
      <c r="B86" s="173" t="str">
        <f>'Crisis Indicator Data'!B83</f>
        <v>Displacement</v>
      </c>
      <c r="C86" s="173" t="str">
        <f>'Crisis Indicator Data'!C83</f>
        <v>MEX003</v>
      </c>
      <c r="D86" s="173" t="str">
        <f>'Crisis Indicator Data'!D83</f>
        <v>Mexico</v>
      </c>
      <c r="E86" s="173" t="str">
        <f>'Crisis Indicator Data'!E83</f>
        <v>MEX</v>
      </c>
      <c r="F86" s="182">
        <f>IF('Crisis Indicator Data'!Q83="x","x",('Crisis Indicator Data'!Q83/1000000))</f>
        <v>57.695999999999998</v>
      </c>
      <c r="G86" s="182">
        <f>IF('Crisis Indicator Data'!R83="x","x",('Crisis Indicator Data'!R83/1000000))</f>
        <v>9.2999999999999999E-2</v>
      </c>
      <c r="H86" s="182">
        <f>IF('Crisis Indicator Data'!S83="x","x",('Crisis Indicator Data'!S83/1000000))</f>
        <v>0.13500000000000001</v>
      </c>
      <c r="I86" s="182">
        <f>IF('Crisis Indicator Data'!T83="x","x",('Crisis Indicator Data'!T83/1000000))</f>
        <v>0</v>
      </c>
      <c r="J86" s="182">
        <f>IF('Crisis Indicator Data'!U83="x","x",('Crisis Indicator Data'!U83/1000000))</f>
        <v>0</v>
      </c>
      <c r="K86" s="168">
        <f t="shared" si="6"/>
        <v>1.9</v>
      </c>
      <c r="L86" s="165">
        <f>IF(F86="x","x",(F86*1000000/VLOOKUP($C86,'Crisis Indicator Data'!$C$3:$H$198,5,FALSE)))</f>
        <v>0.9960466119982736</v>
      </c>
      <c r="M86" s="165">
        <f>IF(G86="x","x",(G86*1000000/VLOOKUP($C86,'Crisis Indicator Data'!$C$3:$H$198,5,FALSE)))</f>
        <v>1.6055243849805783E-3</v>
      </c>
      <c r="N86" s="165">
        <f>IF(H86="x","x",(H86*1000000/VLOOKUP($C86,'Crisis Indicator Data'!$C$3:$H$198,5,FALSE)))</f>
        <v>2.3305999136814847E-3</v>
      </c>
      <c r="O86" s="165">
        <f>IF(I86="x","x",(I86*1000000/VLOOKUP($C86,'Crisis Indicator Data'!$C$3:$H$198,5,FALSE)))</f>
        <v>0</v>
      </c>
      <c r="P86" s="165">
        <f>IF(J86="x","x",(J86*1000000/VLOOKUP($C86,'Crisis Indicator Data'!$C$3:$H$198,5,FALSE)))</f>
        <v>0</v>
      </c>
      <c r="Q86" s="147">
        <f t="shared" si="7"/>
        <v>1</v>
      </c>
      <c r="R86" s="147">
        <f t="shared" si="8"/>
        <v>1.45</v>
      </c>
    </row>
    <row r="87" spans="1:18" x14ac:dyDescent="0.35">
      <c r="A87" s="172" t="str">
        <f>'Crisis Indicator Data'!A84</f>
        <v>Complex crisis in Mali</v>
      </c>
      <c r="B87" s="173" t="str">
        <f>'Crisis Indicator Data'!B84</f>
        <v>Conflict</v>
      </c>
      <c r="C87" s="173" t="str">
        <f>'Crisis Indicator Data'!C84</f>
        <v>MLI001</v>
      </c>
      <c r="D87" s="173" t="str">
        <f>'Crisis Indicator Data'!D84</f>
        <v>Mali</v>
      </c>
      <c r="E87" s="173" t="str">
        <f>'Crisis Indicator Data'!E84</f>
        <v>MLI</v>
      </c>
      <c r="F87" s="182">
        <f>IF('Crisis Indicator Data'!Q84="x","x",('Crisis Indicator Data'!Q84/1000000))</f>
        <v>15.295</v>
      </c>
      <c r="G87" s="182">
        <f>IF('Crisis Indicator Data'!R84="x","x",('Crisis Indicator Data'!R84/1000000))</f>
        <v>0</v>
      </c>
      <c r="H87" s="182">
        <f>IF('Crisis Indicator Data'!S84="x","x",('Crisis Indicator Data'!S84/1000000))</f>
        <v>5.4669999999999996</v>
      </c>
      <c r="I87" s="182">
        <f>IF('Crisis Indicator Data'!T84="x","x",('Crisis Indicator Data'!T84/1000000))</f>
        <v>1.4910000000000001</v>
      </c>
      <c r="J87" s="182">
        <f>IF('Crisis Indicator Data'!U84="x","x",('Crisis Indicator Data'!U84/1000000))</f>
        <v>0.14199999999999999</v>
      </c>
      <c r="K87" s="168">
        <f t="shared" si="6"/>
        <v>4.8</v>
      </c>
      <c r="L87" s="165">
        <f>IF(F87="x","x",(F87*1000000/VLOOKUP($C87,'Crisis Indicator Data'!$C$3:$H$198,5,FALSE)))</f>
        <v>0.68296494753293147</v>
      </c>
      <c r="M87" s="165">
        <f>IF(G87="x","x",(G87*1000000/VLOOKUP($C87,'Crisis Indicator Data'!$C$3:$H$198,5,FALSE)))</f>
        <v>0</v>
      </c>
      <c r="N87" s="165">
        <f>IF(H87="x","x",(H87*1000000/VLOOKUP($C87,'Crisis Indicator Data'!$C$3:$H$198,5,FALSE)))</f>
        <v>0.24411699039964277</v>
      </c>
      <c r="O87" s="165">
        <f>IF(I87="x","x",(I87*1000000/VLOOKUP($C87,'Crisis Indicator Data'!$C$3:$H$198,5,FALSE)))</f>
        <v>6.6577361018084397E-2</v>
      </c>
      <c r="P87" s="165">
        <f>IF(J87="x","x",(J87*1000000/VLOOKUP($C87,'Crisis Indicator Data'!$C$3:$H$198,5,FALSE)))</f>
        <v>6.3407010493413711E-3</v>
      </c>
      <c r="Q87" s="147">
        <f t="shared" si="7"/>
        <v>4</v>
      </c>
      <c r="R87" s="147">
        <f t="shared" si="8"/>
        <v>4.4000000000000004</v>
      </c>
    </row>
    <row r="88" spans="1:18" x14ac:dyDescent="0.35">
      <c r="A88" s="172" t="str">
        <f>'Crisis Indicator Data'!A85</f>
        <v>Multiple crises in Myanmar</v>
      </c>
      <c r="B88" s="173" t="str">
        <f>'Crisis Indicator Data'!B85</f>
        <v>Socio-political,Conflict,Violence</v>
      </c>
      <c r="C88" s="173" t="str">
        <f>'Crisis Indicator Data'!C85</f>
        <v>MMR001</v>
      </c>
      <c r="D88" s="173" t="str">
        <f>'Crisis Indicator Data'!D85</f>
        <v>Myanmar</v>
      </c>
      <c r="E88" s="173" t="str">
        <f>'Crisis Indicator Data'!E85</f>
        <v>MMR</v>
      </c>
      <c r="F88" s="182">
        <f>IF('Crisis Indicator Data'!Q85="x","x",('Crisis Indicator Data'!Q85/1000000))</f>
        <v>0</v>
      </c>
      <c r="G88" s="182">
        <f>IF('Crisis Indicator Data'!R85="x","x",('Crisis Indicator Data'!R85/1000000))</f>
        <v>37.353999999999999</v>
      </c>
      <c r="H88" s="182">
        <f>IF('Crisis Indicator Data'!S85="x","x",('Crisis Indicator Data'!S85/1000000))</f>
        <v>13.493</v>
      </c>
      <c r="I88" s="182">
        <f>IF('Crisis Indicator Data'!T85="x","x",('Crisis Indicator Data'!T85/1000000))</f>
        <v>5.1130000000000004</v>
      </c>
      <c r="J88" s="182" t="str">
        <f>IF('Crisis Indicator Data'!U85="x","x",('Crisis Indicator Data'!U85/1000000))</f>
        <v>x</v>
      </c>
      <c r="K88" s="168">
        <f t="shared" si="6"/>
        <v>5</v>
      </c>
      <c r="L88" s="165">
        <f>IF(F88="x","x",(F88*1000000/VLOOKUP($C88,'Crisis Indicator Data'!$C$3:$H$198,5,FALSE)))</f>
        <v>0</v>
      </c>
      <c r="M88" s="165">
        <f>IF(G88="x","x",(G88*1000000/VLOOKUP($C88,'Crisis Indicator Data'!$C$3:$H$198,5,FALSE)))</f>
        <v>0.66751250893495351</v>
      </c>
      <c r="N88" s="165">
        <f>IF(H88="x","x",(H88*1000000/VLOOKUP($C88,'Crisis Indicator Data'!$C$3:$H$198,5,FALSE)))</f>
        <v>0.24111865618298786</v>
      </c>
      <c r="O88" s="165">
        <f>IF(I88="x","x",(I88*1000000/VLOOKUP($C88,'Crisis Indicator Data'!$C$3:$H$198,5,FALSE)))</f>
        <v>9.1368834882058617E-2</v>
      </c>
      <c r="P88" s="165" t="str">
        <f>IF(J88="x","x",(J88*1000000/VLOOKUP($C88,'Crisis Indicator Data'!$C$3:$H$198,5,FALSE)))</f>
        <v>x</v>
      </c>
      <c r="Q88" s="147">
        <f t="shared" si="7"/>
        <v>4</v>
      </c>
      <c r="R88" s="147">
        <f t="shared" si="8"/>
        <v>4.5</v>
      </c>
    </row>
    <row r="89" spans="1:18" x14ac:dyDescent="0.35">
      <c r="A89" s="172" t="str">
        <f>'Crisis Indicator Data'!A86</f>
        <v>Rakhine Conflict</v>
      </c>
      <c r="B89" s="173" t="str">
        <f>'Crisis Indicator Data'!B86</f>
        <v>Conflict</v>
      </c>
      <c r="C89" s="173" t="str">
        <f>'Crisis Indicator Data'!C86</f>
        <v>MMR002</v>
      </c>
      <c r="D89" s="173" t="str">
        <f>'Crisis Indicator Data'!D86</f>
        <v>Myanmar</v>
      </c>
      <c r="E89" s="173" t="str">
        <f>'Crisis Indicator Data'!E86</f>
        <v>MMR</v>
      </c>
      <c r="F89" s="182">
        <f>IF('Crisis Indicator Data'!Q86="x","x",('Crisis Indicator Data'!Q86/1000000))</f>
        <v>0</v>
      </c>
      <c r="G89" s="182">
        <f>IF('Crisis Indicator Data'!R86="x","x",('Crisis Indicator Data'!R86/1000000))</f>
        <v>1.794</v>
      </c>
      <c r="H89" s="182">
        <f>IF('Crisis Indicator Data'!S86="x","x",('Crisis Indicator Data'!S86/1000000))</f>
        <v>0.436</v>
      </c>
      <c r="I89" s="182">
        <f>IF('Crisis Indicator Data'!T86="x","x",('Crisis Indicator Data'!T86/1000000))</f>
        <v>1.242</v>
      </c>
      <c r="J89" s="182" t="str">
        <f>IF('Crisis Indicator Data'!U86="x","x",('Crisis Indicator Data'!U86/1000000))</f>
        <v>x</v>
      </c>
      <c r="K89" s="168">
        <f t="shared" si="6"/>
        <v>3.7</v>
      </c>
      <c r="L89" s="165">
        <f>IF(F89="x","x",(F89*1000000/VLOOKUP($C89,'Crisis Indicator Data'!$C$3:$H$198,5,FALSE)))</f>
        <v>0</v>
      </c>
      <c r="M89" s="165">
        <f>IF(G89="x","x",(G89*1000000/VLOOKUP($C89,'Crisis Indicator Data'!$C$3:$H$198,5,FALSE)))</f>
        <v>0.51670506912442393</v>
      </c>
      <c r="N89" s="165">
        <f>IF(H89="x","x",(H89*1000000/VLOOKUP($C89,'Crisis Indicator Data'!$C$3:$H$198,5,FALSE)))</f>
        <v>0.12557603686635946</v>
      </c>
      <c r="O89" s="165">
        <f>IF(I89="x","x",(I89*1000000/VLOOKUP($C89,'Crisis Indicator Data'!$C$3:$H$198,5,FALSE)))</f>
        <v>0.35771889400921658</v>
      </c>
      <c r="P89" s="165" t="str">
        <f>IF(J89="x","x",(J89*1000000/VLOOKUP($C89,'Crisis Indicator Data'!$C$3:$H$198,5,FALSE)))</f>
        <v>x</v>
      </c>
      <c r="Q89" s="147">
        <f t="shared" si="7"/>
        <v>4</v>
      </c>
      <c r="R89" s="147">
        <f t="shared" si="8"/>
        <v>3.85</v>
      </c>
    </row>
    <row r="90" spans="1:18" x14ac:dyDescent="0.35">
      <c r="A90" s="172" t="str">
        <f>'Crisis Indicator Data'!A87</f>
        <v>Kachin and Shan Conflict</v>
      </c>
      <c r="B90" s="173" t="str">
        <f>'Crisis Indicator Data'!B87</f>
        <v>Conflict</v>
      </c>
      <c r="C90" s="173" t="str">
        <f>'Crisis Indicator Data'!C87</f>
        <v>MMR003</v>
      </c>
      <c r="D90" s="173" t="str">
        <f>'Crisis Indicator Data'!D87</f>
        <v>Myanmar</v>
      </c>
      <c r="E90" s="173" t="str">
        <f>'Crisis Indicator Data'!E87</f>
        <v>MMR</v>
      </c>
      <c r="F90" s="182">
        <f>IF('Crisis Indicator Data'!Q87="x","x",('Crisis Indicator Data'!Q87/1000000))</f>
        <v>0</v>
      </c>
      <c r="G90" s="182">
        <f>IF('Crisis Indicator Data'!R87="x","x",('Crisis Indicator Data'!R87/1000000))</f>
        <v>3.0649999999999999</v>
      </c>
      <c r="H90" s="182">
        <f>IF('Crisis Indicator Data'!S87="x","x",('Crisis Indicator Data'!S87/1000000))</f>
        <v>1.429</v>
      </c>
      <c r="I90" s="182">
        <f>IF('Crisis Indicator Data'!T87="x","x",('Crisis Indicator Data'!T87/1000000))</f>
        <v>0.379</v>
      </c>
      <c r="J90" s="182" t="str">
        <f>IF('Crisis Indicator Data'!U87="x","x",('Crisis Indicator Data'!U87/1000000))</f>
        <v>x</v>
      </c>
      <c r="K90" s="168">
        <f t="shared" si="6"/>
        <v>3.8</v>
      </c>
      <c r="L90" s="165">
        <f>IF(F90="x","x",(F90*1000000/VLOOKUP($C90,'Crisis Indicator Data'!$C$3:$H$198,5,FALSE)))</f>
        <v>0</v>
      </c>
      <c r="M90" s="165">
        <f>IF(G90="x","x",(G90*1000000/VLOOKUP($C90,'Crisis Indicator Data'!$C$3:$H$198,5,FALSE)))</f>
        <v>0.6289759901498051</v>
      </c>
      <c r="N90" s="165">
        <f>IF(H90="x","x",(H90*1000000/VLOOKUP($C90,'Crisis Indicator Data'!$C$3:$H$198,5,FALSE)))</f>
        <v>0.29324851221013748</v>
      </c>
      <c r="O90" s="165">
        <f>IF(I90="x","x",(I90*1000000/VLOOKUP($C90,'Crisis Indicator Data'!$C$3:$H$198,5,FALSE)))</f>
        <v>7.7775497640057464E-2</v>
      </c>
      <c r="P90" s="165" t="str">
        <f>IF(J90="x","x",(J90*1000000/VLOOKUP($C90,'Crisis Indicator Data'!$C$3:$H$198,5,FALSE)))</f>
        <v>x</v>
      </c>
      <c r="Q90" s="147">
        <f t="shared" si="7"/>
        <v>4</v>
      </c>
      <c r="R90" s="147">
        <f t="shared" si="8"/>
        <v>3.9</v>
      </c>
    </row>
    <row r="91" spans="1:18" x14ac:dyDescent="0.35">
      <c r="A91" s="172" t="str">
        <f>'Crisis Indicator Data'!A88</f>
        <v>Post-coup conflict in Myanmar</v>
      </c>
      <c r="B91" s="173" t="str">
        <f>'Crisis Indicator Data'!B88</f>
        <v>Violence,Socio-political,Conflict</v>
      </c>
      <c r="C91" s="173" t="str">
        <f>'Crisis Indicator Data'!C88</f>
        <v>MMR004</v>
      </c>
      <c r="D91" s="173" t="str">
        <f>'Crisis Indicator Data'!D88</f>
        <v>Myanmar</v>
      </c>
      <c r="E91" s="173" t="str">
        <f>'Crisis Indicator Data'!E88</f>
        <v>MMR</v>
      </c>
      <c r="F91" s="182">
        <f>IF('Crisis Indicator Data'!Q88="x","x",('Crisis Indicator Data'!Q88/1000000))</f>
        <v>0</v>
      </c>
      <c r="G91" s="182">
        <f>IF('Crisis Indicator Data'!R88="x","x",('Crisis Indicator Data'!R88/1000000))</f>
        <v>40.854999999999997</v>
      </c>
      <c r="H91" s="182">
        <f>IF('Crisis Indicator Data'!S88="x","x",('Crisis Indicator Data'!S88/1000000))</f>
        <v>11.613</v>
      </c>
      <c r="I91" s="182">
        <f>IF('Crisis Indicator Data'!T88="x","x",('Crisis Indicator Data'!T88/1000000))</f>
        <v>3.492</v>
      </c>
      <c r="J91" s="182" t="str">
        <f>IF('Crisis Indicator Data'!U88="x","x",('Crisis Indicator Data'!U88/1000000))</f>
        <v>x</v>
      </c>
      <c r="K91" s="168">
        <f t="shared" si="6"/>
        <v>5</v>
      </c>
      <c r="L91" s="165">
        <f>IF(F91="x","x",(F91*1000000/VLOOKUP($C91,'Crisis Indicator Data'!$C$3:$H$198,5,FALSE)))</f>
        <v>0</v>
      </c>
      <c r="M91" s="165">
        <f>IF(G91="x","x",(G91*1000000/VLOOKUP($C91,'Crisis Indicator Data'!$C$3:$H$198,5,FALSE)))</f>
        <v>0.73007505360972125</v>
      </c>
      <c r="N91" s="165">
        <f>IF(H91="x","x",(H91*1000000/VLOOKUP($C91,'Crisis Indicator Data'!$C$3:$H$198,5,FALSE)))</f>
        <v>0.20752323087919944</v>
      </c>
      <c r="O91" s="165">
        <f>IF(I91="x","x",(I91*1000000/VLOOKUP($C91,'Crisis Indicator Data'!$C$3:$H$198,5,FALSE)))</f>
        <v>6.2401715511079342E-2</v>
      </c>
      <c r="P91" s="165" t="str">
        <f>IF(J91="x","x",(J91*1000000/VLOOKUP($C91,'Crisis Indicator Data'!$C$3:$H$198,5,FALSE)))</f>
        <v>x</v>
      </c>
      <c r="Q91" s="147">
        <f t="shared" si="7"/>
        <v>4</v>
      </c>
      <c r="R91" s="147">
        <f t="shared" si="8"/>
        <v>4.5</v>
      </c>
    </row>
    <row r="92" spans="1:18" x14ac:dyDescent="0.35">
      <c r="A92" s="172" t="str">
        <f>'Crisis Indicator Data'!A89</f>
        <v>2024 Monsoon Floods</v>
      </c>
      <c r="B92" s="173" t="str">
        <f>'Crisis Indicator Data'!B89</f>
        <v>Floods</v>
      </c>
      <c r="C92" s="173" t="str">
        <f>'Crisis Indicator Data'!C89</f>
        <v>MMR006</v>
      </c>
      <c r="D92" s="173" t="str">
        <f>'Crisis Indicator Data'!D89</f>
        <v>Myanmar</v>
      </c>
      <c r="E92" s="173" t="str">
        <f>'Crisis Indicator Data'!E89</f>
        <v>MMR</v>
      </c>
      <c r="F92" s="182">
        <f>IF('Crisis Indicator Data'!Q89="x","x",('Crisis Indicator Data'!Q89/1000000))</f>
        <v>46.982999999999997</v>
      </c>
      <c r="G92" s="182">
        <f>IF('Crisis Indicator Data'!R89="x","x",('Crisis Indicator Data'!R89/1000000))</f>
        <v>0.378</v>
      </c>
      <c r="H92" s="182">
        <f>IF('Crisis Indicator Data'!S89="x","x",('Crisis Indicator Data'!S89/1000000))</f>
        <v>1.4999999999999999E-2</v>
      </c>
      <c r="I92" s="182" t="str">
        <f>IF('Crisis Indicator Data'!T89="x","x",('Crisis Indicator Data'!T89/1000000))</f>
        <v>x</v>
      </c>
      <c r="J92" s="182" t="str">
        <f>IF('Crisis Indicator Data'!U89="x","x",('Crisis Indicator Data'!U89/1000000))</f>
        <v>x</v>
      </c>
      <c r="K92" s="168">
        <f t="shared" si="6"/>
        <v>0.3</v>
      </c>
      <c r="L92" s="165">
        <f>IF(F92="x","x",(F92*1000000/VLOOKUP($C92,'Crisis Indicator Data'!$C$3:$H$198,5,FALSE)))</f>
        <v>0.99170466058763929</v>
      </c>
      <c r="M92" s="165">
        <f>IF(G92="x","x",(G92*1000000/VLOOKUP($C92,'Crisis Indicator Data'!$C$3:$H$198,5,FALSE)))</f>
        <v>7.9787234042553185E-3</v>
      </c>
      <c r="N92" s="165">
        <f>IF(H92="x","x",(H92*1000000/VLOOKUP($C92,'Crisis Indicator Data'!$C$3:$H$198,5,FALSE)))</f>
        <v>3.1661600810536982E-4</v>
      </c>
      <c r="O92" s="165" t="str">
        <f>IF(I92="x","x",(I92*1000000/VLOOKUP($C92,'Crisis Indicator Data'!$C$3:$H$198,5,FALSE)))</f>
        <v>x</v>
      </c>
      <c r="P92" s="165" t="str">
        <f>IF(J92="x","x",(J92*1000000/VLOOKUP($C92,'Crisis Indicator Data'!$C$3:$H$198,5,FALSE)))</f>
        <v>x</v>
      </c>
      <c r="Q92" s="147">
        <f t="shared" si="7"/>
        <v>1</v>
      </c>
      <c r="R92" s="147">
        <f t="shared" si="8"/>
        <v>0.65</v>
      </c>
    </row>
    <row r="93" spans="1:18" x14ac:dyDescent="0.35">
      <c r="A93" s="172" t="str">
        <f>'Crisis Indicator Data'!A90</f>
        <v>Multiple Crises in Mozambique</v>
      </c>
      <c r="B93" s="173" t="str">
        <f>'Crisis Indicator Data'!B90</f>
        <v>Conflict,Displacement,Cyclone</v>
      </c>
      <c r="C93" s="173" t="str">
        <f>'Crisis Indicator Data'!C90</f>
        <v>MOZ001</v>
      </c>
      <c r="D93" s="173" t="str">
        <f>'Crisis Indicator Data'!D90</f>
        <v>Mozambique</v>
      </c>
      <c r="E93" s="173" t="str">
        <f>'Crisis Indicator Data'!E90</f>
        <v>MOZ</v>
      </c>
      <c r="F93" s="182">
        <f>IF('Crisis Indicator Data'!Q90="x","x",('Crisis Indicator Data'!Q90/1000000))</f>
        <v>0</v>
      </c>
      <c r="G93" s="182">
        <f>IF('Crisis Indicator Data'!R90="x","x",('Crisis Indicator Data'!R90/1000000))</f>
        <v>29.388999999999999</v>
      </c>
      <c r="H93" s="182">
        <f>IF('Crisis Indicator Data'!S90="x","x",('Crisis Indicator Data'!S90/1000000))</f>
        <v>3.8759999999999999</v>
      </c>
      <c r="I93" s="182">
        <f>IF('Crisis Indicator Data'!T90="x","x",('Crisis Indicator Data'!T90/1000000))</f>
        <v>1.6779999999999999</v>
      </c>
      <c r="J93" s="182">
        <f>IF('Crisis Indicator Data'!U90="x","x",('Crisis Indicator Data'!U90/1000000))</f>
        <v>0</v>
      </c>
      <c r="K93" s="168">
        <f t="shared" si="6"/>
        <v>4.5999999999999996</v>
      </c>
      <c r="L93" s="165">
        <f>IF(F93="x","x",(F93*1000000/VLOOKUP($C93,'Crisis Indicator Data'!$C$3:$H$198,5,FALSE)))</f>
        <v>0</v>
      </c>
      <c r="M93" s="165">
        <f>IF(G93="x","x",(G93*1000000/VLOOKUP($C93,'Crisis Indicator Data'!$C$3:$H$198,5,FALSE)))</f>
        <v>0.84105543313396103</v>
      </c>
      <c r="N93" s="165">
        <f>IF(H93="x","x",(H93*1000000/VLOOKUP($C93,'Crisis Indicator Data'!$C$3:$H$198,5,FALSE)))</f>
        <v>0.1109235039922159</v>
      </c>
      <c r="O93" s="165">
        <f>IF(I93="x","x",(I93*1000000/VLOOKUP($C93,'Crisis Indicator Data'!$C$3:$H$198,5,FALSE)))</f>
        <v>4.8021062873823087E-2</v>
      </c>
      <c r="P93" s="165">
        <f>IF(J93="x","x",(J93*1000000/VLOOKUP($C93,'Crisis Indicator Data'!$C$3:$H$198,5,FALSE)))</f>
        <v>0</v>
      </c>
      <c r="Q93" s="147">
        <f t="shared" si="7"/>
        <v>3</v>
      </c>
      <c r="R93" s="147">
        <f t="shared" si="8"/>
        <v>3.8</v>
      </c>
    </row>
    <row r="94" spans="1:18" x14ac:dyDescent="0.35">
      <c r="A94" s="172" t="str">
        <f>'Crisis Indicator Data'!A91</f>
        <v>Cabo Delgado Islamist Insurgency</v>
      </c>
      <c r="B94" s="173" t="str">
        <f>'Crisis Indicator Data'!B91</f>
        <v>Conflict,Displacement</v>
      </c>
      <c r="C94" s="173" t="str">
        <f>'Crisis Indicator Data'!C91</f>
        <v>MOZ004</v>
      </c>
      <c r="D94" s="173" t="str">
        <f>'Crisis Indicator Data'!D91</f>
        <v>Mozambique</v>
      </c>
      <c r="E94" s="173" t="str">
        <f>'Crisis Indicator Data'!E91</f>
        <v>MOZ</v>
      </c>
      <c r="F94" s="182">
        <f>IF('Crisis Indicator Data'!Q91="x","x",('Crisis Indicator Data'!Q91/1000000))</f>
        <v>0</v>
      </c>
      <c r="G94" s="182">
        <f>IF('Crisis Indicator Data'!R91="x","x",('Crisis Indicator Data'!R91/1000000))</f>
        <v>9.8840000000000003</v>
      </c>
      <c r="H94" s="182">
        <f>IF('Crisis Indicator Data'!S91="x","x",('Crisis Indicator Data'!S91/1000000))</f>
        <v>0.54</v>
      </c>
      <c r="I94" s="182">
        <f>IF('Crisis Indicator Data'!T91="x","x",('Crisis Indicator Data'!T91/1000000))</f>
        <v>1.1599999999999999</v>
      </c>
      <c r="J94" s="182" t="str">
        <f>IF('Crisis Indicator Data'!U91="x","x",('Crisis Indicator Data'!U91/1000000))</f>
        <v>x</v>
      </c>
      <c r="K94" s="168">
        <f t="shared" si="6"/>
        <v>3.7</v>
      </c>
      <c r="L94" s="165">
        <f>IF(F94="x","x",(F94*1000000/VLOOKUP($C94,'Crisis Indicator Data'!$C$3:$H$198,5,FALSE)))</f>
        <v>0</v>
      </c>
      <c r="M94" s="165">
        <f>IF(G94="x","x",(G94*1000000/VLOOKUP($C94,'Crisis Indicator Data'!$C$3:$H$198,5,FALSE)))</f>
        <v>0.85324585635359118</v>
      </c>
      <c r="N94" s="165">
        <f>IF(H94="x","x",(H94*1000000/VLOOKUP($C94,'Crisis Indicator Data'!$C$3:$H$198,5,FALSE)))</f>
        <v>4.6616022099447513E-2</v>
      </c>
      <c r="O94" s="165">
        <f>IF(I94="x","x",(I94*1000000/VLOOKUP($C94,'Crisis Indicator Data'!$C$3:$H$198,5,FALSE)))</f>
        <v>0.10013812154696132</v>
      </c>
      <c r="P94" s="165" t="str">
        <f>IF(J94="x","x",(J94*1000000/VLOOKUP($C94,'Crisis Indicator Data'!$C$3:$H$198,5,FALSE)))</f>
        <v>x</v>
      </c>
      <c r="Q94" s="147">
        <f t="shared" si="7"/>
        <v>4</v>
      </c>
      <c r="R94" s="147">
        <f t="shared" si="8"/>
        <v>3.85</v>
      </c>
    </row>
    <row r="95" spans="1:18" x14ac:dyDescent="0.35">
      <c r="A95" s="172" t="str">
        <f>'Crisis Indicator Data'!A92</f>
        <v>2024 Rainy and Cyclone season</v>
      </c>
      <c r="B95" s="173" t="str">
        <f>'Crisis Indicator Data'!B92</f>
        <v>Floods,Displacement,Cyclone</v>
      </c>
      <c r="C95" s="173" t="str">
        <f>'Crisis Indicator Data'!C92</f>
        <v>MOZ011</v>
      </c>
      <c r="D95" s="173" t="str">
        <f>'Crisis Indicator Data'!D92</f>
        <v>Mozambique</v>
      </c>
      <c r="E95" s="173" t="str">
        <f>'Crisis Indicator Data'!E92</f>
        <v>MOZ</v>
      </c>
      <c r="F95" s="182">
        <f>IF('Crisis Indicator Data'!Q92="x","x",('Crisis Indicator Data'!Q92/1000000))</f>
        <v>0</v>
      </c>
      <c r="G95" s="182">
        <f>IF('Crisis Indicator Data'!R92="x","x",('Crisis Indicator Data'!R92/1000000))</f>
        <v>34.389000000000003</v>
      </c>
      <c r="H95" s="182">
        <f>IF('Crisis Indicator Data'!S92="x","x",('Crisis Indicator Data'!S92/1000000))</f>
        <v>0.54600000000000004</v>
      </c>
      <c r="I95" s="182">
        <f>IF('Crisis Indicator Data'!T92="x","x",('Crisis Indicator Data'!T92/1000000))</f>
        <v>8.0000000000000002E-3</v>
      </c>
      <c r="J95" s="182" t="str">
        <f>IF('Crisis Indicator Data'!U92="x","x",('Crisis Indicator Data'!U92/1000000))</f>
        <v>x</v>
      </c>
      <c r="K95" s="168">
        <f t="shared" si="6"/>
        <v>2.9</v>
      </c>
      <c r="L95" s="165">
        <f>IF(F95="x","x",(F95*1000000/VLOOKUP($C95,'Crisis Indicator Data'!$C$3:$H$198,5,FALSE)))</f>
        <v>0</v>
      </c>
      <c r="M95" s="165">
        <f>IF(G95="x","x",(G95*1000000/VLOOKUP($C95,'Crisis Indicator Data'!$C$3:$H$198,5,FALSE)))</f>
        <v>0.98414560856251609</v>
      </c>
      <c r="N95" s="165">
        <f>IF(H95="x","x",(H95*1000000/VLOOKUP($C95,'Crisis Indicator Data'!$C$3:$H$198,5,FALSE)))</f>
        <v>1.5625447156798214E-2</v>
      </c>
      <c r="O95" s="165">
        <f>IF(I95="x","x",(I95*1000000/VLOOKUP($C95,'Crisis Indicator Data'!$C$3:$H$198,5,FALSE)))</f>
        <v>2.2894428068568812E-4</v>
      </c>
      <c r="P95" s="165" t="str">
        <f>IF(J95="x","x",(J95*1000000/VLOOKUP($C95,'Crisis Indicator Data'!$C$3:$H$198,5,FALSE)))</f>
        <v>x</v>
      </c>
      <c r="Q95" s="147">
        <f t="shared" si="7"/>
        <v>2</v>
      </c>
      <c r="R95" s="147">
        <f t="shared" si="8"/>
        <v>2.4500000000000002</v>
      </c>
    </row>
    <row r="96" spans="1:18" x14ac:dyDescent="0.35">
      <c r="A96" s="172" t="str">
        <f>'Crisis Indicator Data'!A93</f>
        <v>Drought in Mozambique</v>
      </c>
      <c r="B96" s="173" t="str">
        <f>'Crisis Indicator Data'!B93</f>
        <v>Drought</v>
      </c>
      <c r="C96" s="173" t="str">
        <f>'Crisis Indicator Data'!C93</f>
        <v>MOZ012</v>
      </c>
      <c r="D96" s="173" t="str">
        <f>'Crisis Indicator Data'!D93</f>
        <v>Mozambique</v>
      </c>
      <c r="E96" s="173" t="str">
        <f>'Crisis Indicator Data'!E93</f>
        <v>MOZ</v>
      </c>
      <c r="F96" s="182">
        <f>IF('Crisis Indicator Data'!Q93="x","x",('Crisis Indicator Data'!Q93/1000000))</f>
        <v>0</v>
      </c>
      <c r="G96" s="182">
        <f>IF('Crisis Indicator Data'!R93="x","x",('Crisis Indicator Data'!R93/1000000))</f>
        <v>14.654</v>
      </c>
      <c r="H96" s="182">
        <f>IF('Crisis Indicator Data'!S93="x","x",('Crisis Indicator Data'!S93/1000000))</f>
        <v>2.79</v>
      </c>
      <c r="I96" s="182">
        <f>IF('Crisis Indicator Data'!T93="x","x",('Crisis Indicator Data'!T93/1000000))</f>
        <v>0.51</v>
      </c>
      <c r="J96" s="182">
        <f>IF('Crisis Indicator Data'!U93="x","x",('Crisis Indicator Data'!U93/1000000))</f>
        <v>0</v>
      </c>
      <c r="K96" s="168">
        <f t="shared" si="6"/>
        <v>4.2</v>
      </c>
      <c r="L96" s="165">
        <f>IF(F96="x","x",(F96*1000000/VLOOKUP($C96,'Crisis Indicator Data'!$C$3:$H$198,5,FALSE)))</f>
        <v>0</v>
      </c>
      <c r="M96" s="165">
        <f>IF(G96="x","x",(G96*1000000/VLOOKUP($C96,'Crisis Indicator Data'!$C$3:$H$198,5,FALSE)))</f>
        <v>0.81619694775537488</v>
      </c>
      <c r="N96" s="165">
        <f>IF(H96="x","x",(H96*1000000/VLOOKUP($C96,'Crisis Indicator Data'!$C$3:$H$198,5,FALSE)))</f>
        <v>0.15539712598863764</v>
      </c>
      <c r="O96" s="165">
        <f>IF(I96="x","x",(I96*1000000/VLOOKUP($C96,'Crisis Indicator Data'!$C$3:$H$198,5,FALSE)))</f>
        <v>2.8405926255987524E-2</v>
      </c>
      <c r="P96" s="165">
        <f>IF(J96="x","x",(J96*1000000/VLOOKUP($C96,'Crisis Indicator Data'!$C$3:$H$198,5,FALSE)))</f>
        <v>0</v>
      </c>
      <c r="Q96" s="147">
        <f t="shared" si="7"/>
        <v>3</v>
      </c>
      <c r="R96" s="147">
        <f t="shared" si="8"/>
        <v>3.6</v>
      </c>
    </row>
    <row r="97" spans="1:18" x14ac:dyDescent="0.35">
      <c r="A97" s="172" t="str">
        <f>'Crisis Indicator Data'!A94</f>
        <v>Refugees from Mali in Mauritania</v>
      </c>
      <c r="B97" s="173" t="str">
        <f>'Crisis Indicator Data'!B94</f>
        <v>Displacement</v>
      </c>
      <c r="C97" s="173" t="str">
        <f>'Crisis Indicator Data'!C94</f>
        <v>MRT002</v>
      </c>
      <c r="D97" s="173" t="str">
        <f>'Crisis Indicator Data'!D94</f>
        <v>Mauritania</v>
      </c>
      <c r="E97" s="173" t="str">
        <f>'Crisis Indicator Data'!E94</f>
        <v>MRT</v>
      </c>
      <c r="F97" s="182">
        <f>IF('Crisis Indicator Data'!Q94="x","x",('Crisis Indicator Data'!Q94/1000000))</f>
        <v>1.891</v>
      </c>
      <c r="G97" s="182">
        <f>IF('Crisis Indicator Data'!R94="x","x",('Crisis Indicator Data'!R94/1000000))</f>
        <v>0</v>
      </c>
      <c r="H97" s="182">
        <f>IF('Crisis Indicator Data'!S94="x","x",('Crisis Indicator Data'!S94/1000000))</f>
        <v>0.13300000000000001</v>
      </c>
      <c r="I97" s="182" t="str">
        <f>IF('Crisis Indicator Data'!T94="x","x",('Crisis Indicator Data'!T94/1000000))</f>
        <v>x</v>
      </c>
      <c r="J97" s="182" t="str">
        <f>IF('Crisis Indicator Data'!U94="x","x",('Crisis Indicator Data'!U94/1000000))</f>
        <v>x</v>
      </c>
      <c r="K97" s="168">
        <f t="shared" si="6"/>
        <v>1.9</v>
      </c>
      <c r="L97" s="165">
        <f>IF(F97="x","x",(F97*1000000/VLOOKUP($C97,'Crisis Indicator Data'!$C$3:$H$198,5,FALSE)))</f>
        <v>0.93428853754940711</v>
      </c>
      <c r="M97" s="165">
        <f>IF(G97="x","x",(G97*1000000/VLOOKUP($C97,'Crisis Indicator Data'!$C$3:$H$198,5,FALSE)))</f>
        <v>0</v>
      </c>
      <c r="N97" s="165">
        <f>IF(H97="x","x",(H97*1000000/VLOOKUP($C97,'Crisis Indicator Data'!$C$3:$H$198,5,FALSE)))</f>
        <v>6.5711462450592881E-2</v>
      </c>
      <c r="O97" s="165" t="str">
        <f>IF(I97="x","x",(I97*1000000/VLOOKUP($C97,'Crisis Indicator Data'!$C$3:$H$198,5,FALSE)))</f>
        <v>x</v>
      </c>
      <c r="P97" s="165" t="str">
        <f>IF(J97="x","x",(J97*1000000/VLOOKUP($C97,'Crisis Indicator Data'!$C$3:$H$198,5,FALSE)))</f>
        <v>x</v>
      </c>
      <c r="Q97" s="147">
        <f t="shared" si="7"/>
        <v>3</v>
      </c>
      <c r="R97" s="147">
        <f t="shared" si="8"/>
        <v>2.4500000000000002</v>
      </c>
    </row>
    <row r="98" spans="1:18" x14ac:dyDescent="0.35">
      <c r="A98" s="172" t="str">
        <f>'Crisis Indicator Data'!A95</f>
        <v>Food Security in Mauritania</v>
      </c>
      <c r="B98" s="173" t="str">
        <f>'Crisis Indicator Data'!B95</f>
        <v>Drought,Floods</v>
      </c>
      <c r="C98" s="173" t="str">
        <f>'Crisis Indicator Data'!C95</f>
        <v>MRT003</v>
      </c>
      <c r="D98" s="173" t="str">
        <f>'Crisis Indicator Data'!D95</f>
        <v>Mauritania</v>
      </c>
      <c r="E98" s="173" t="str">
        <f>'Crisis Indicator Data'!E95</f>
        <v>MRT</v>
      </c>
      <c r="F98" s="182">
        <f>IF('Crisis Indicator Data'!Q95="x","x",('Crisis Indicator Data'!Q95/1000000))</f>
        <v>3.194</v>
      </c>
      <c r="G98" s="182">
        <f>IF('Crisis Indicator Data'!R95="x","x",('Crisis Indicator Data'!R95/1000000))</f>
        <v>1.0229999999999999</v>
      </c>
      <c r="H98" s="182">
        <f>IF('Crisis Indicator Data'!S95="x","x",('Crisis Indicator Data'!S95/1000000))</f>
        <v>0.35799999999999998</v>
      </c>
      <c r="I98" s="182">
        <f>IF('Crisis Indicator Data'!T95="x","x",('Crisis Indicator Data'!T95/1000000))</f>
        <v>7.0000000000000001E-3</v>
      </c>
      <c r="J98" s="182">
        <f>IF('Crisis Indicator Data'!U95="x","x",('Crisis Indicator Data'!U95/1000000))</f>
        <v>0</v>
      </c>
      <c r="K98" s="168">
        <f t="shared" si="6"/>
        <v>2.6</v>
      </c>
      <c r="L98" s="165">
        <f>IF(F98="x","x",(F98*1000000/VLOOKUP($C98,'Crisis Indicator Data'!$C$3:$H$198,5,FALSE)))</f>
        <v>0.69707551287647318</v>
      </c>
      <c r="M98" s="165">
        <f>IF(G98="x","x",(G98*1000000/VLOOKUP($C98,'Crisis Indicator Data'!$C$3:$H$198,5,FALSE)))</f>
        <v>0.22326494980357919</v>
      </c>
      <c r="N98" s="165">
        <f>IF(H98="x","x",(H98*1000000/VLOOKUP($C98,'Crisis Indicator Data'!$C$3:$H$198,5,FALSE)))</f>
        <v>7.8131820165866436E-2</v>
      </c>
      <c r="O98" s="165">
        <f>IF(I98="x","x",(I98*1000000/VLOOKUP($C98,'Crisis Indicator Data'!$C$3:$H$198,5,FALSE)))</f>
        <v>1.5277171540811873E-3</v>
      </c>
      <c r="P98" s="165">
        <f>IF(J98="x","x",(J98*1000000/VLOOKUP($C98,'Crisis Indicator Data'!$C$3:$H$198,5,FALSE)))</f>
        <v>0</v>
      </c>
      <c r="Q98" s="147">
        <f t="shared" si="7"/>
        <v>3</v>
      </c>
      <c r="R98" s="147">
        <f t="shared" si="8"/>
        <v>2.8</v>
      </c>
    </row>
    <row r="99" spans="1:18" x14ac:dyDescent="0.35">
      <c r="A99" s="172" t="str">
        <f>'Crisis Indicator Data'!A96</f>
        <v>Complex crisis in Malawi</v>
      </c>
      <c r="B99" s="173" t="str">
        <f>'Crisis Indicator Data'!B96</f>
        <v>Drought,Socio-political,Cyclone</v>
      </c>
      <c r="C99" s="173" t="str">
        <f>'Crisis Indicator Data'!C96</f>
        <v>MWI002</v>
      </c>
      <c r="D99" s="173" t="str">
        <f>'Crisis Indicator Data'!D96</f>
        <v>Malawi</v>
      </c>
      <c r="E99" s="173" t="str">
        <f>'Crisis Indicator Data'!E96</f>
        <v>MWI</v>
      </c>
      <c r="F99" s="182">
        <f>IF('Crisis Indicator Data'!Q96="x","x",('Crisis Indicator Data'!Q96/1000000))</f>
        <v>12.523999999999999</v>
      </c>
      <c r="G99" s="182">
        <f>IF('Crisis Indicator Data'!R96="x","x",('Crisis Indicator Data'!R96/1000000))</f>
        <v>0</v>
      </c>
      <c r="H99" s="182">
        <f>IF('Crisis Indicator Data'!S96="x","x",('Crisis Indicator Data'!S96/1000000))</f>
        <v>8.9440000000000008</v>
      </c>
      <c r="I99" s="182">
        <f>IF('Crisis Indicator Data'!T96="x","x",('Crisis Indicator Data'!T96/1000000))</f>
        <v>5.6000000000000001E-2</v>
      </c>
      <c r="J99" s="182">
        <f>IF('Crisis Indicator Data'!U96="x","x",('Crisis Indicator Data'!U96/1000000))</f>
        <v>0</v>
      </c>
      <c r="K99" s="168">
        <f t="shared" si="6"/>
        <v>4.9000000000000004</v>
      </c>
      <c r="L99" s="165">
        <f>IF(F99="x","x",(F99*1000000/VLOOKUP($C99,'Crisis Indicator Data'!$C$3:$H$198,5,FALSE)))</f>
        <v>0.58186210741497868</v>
      </c>
      <c r="M99" s="165">
        <f>IF(G99="x","x",(G99*1000000/VLOOKUP($C99,'Crisis Indicator Data'!$C$3:$H$198,5,FALSE)))</f>
        <v>0</v>
      </c>
      <c r="N99" s="165">
        <f>IF(H99="x","x",(H99*1000000/VLOOKUP($C99,'Crisis Indicator Data'!$C$3:$H$198,5,FALSE)))</f>
        <v>0.41553614569782571</v>
      </c>
      <c r="O99" s="165">
        <f>IF(I99="x","x",(I99*1000000/VLOOKUP($C99,'Crisis Indicator Data'!$C$3:$H$198,5,FALSE)))</f>
        <v>2.6017468871956887E-3</v>
      </c>
      <c r="P99" s="165">
        <f>IF(J99="x","x",(J99*1000000/VLOOKUP($C99,'Crisis Indicator Data'!$C$3:$H$198,5,FALSE)))</f>
        <v>0</v>
      </c>
      <c r="Q99" s="147">
        <f t="shared" si="7"/>
        <v>3</v>
      </c>
      <c r="R99" s="147">
        <f t="shared" si="8"/>
        <v>3.95</v>
      </c>
    </row>
    <row r="100" spans="1:18" x14ac:dyDescent="0.35">
      <c r="A100" s="172" t="str">
        <f>'Crisis Indicator Data'!A97</f>
        <v>International Refugees in Malaysia</v>
      </c>
      <c r="B100" s="173" t="str">
        <f>'Crisis Indicator Data'!B97</f>
        <v>Displacement</v>
      </c>
      <c r="C100" s="173" t="str">
        <f>'Crisis Indicator Data'!C97</f>
        <v>MYS001</v>
      </c>
      <c r="D100" s="173" t="str">
        <f>'Crisis Indicator Data'!D97</f>
        <v>Malaysia</v>
      </c>
      <c r="E100" s="173" t="str">
        <f>'Crisis Indicator Data'!E97</f>
        <v>MYS</v>
      </c>
      <c r="F100" s="182">
        <f>IF('Crisis Indicator Data'!Q97="x","x",('Crisis Indicator Data'!Q97/1000000))</f>
        <v>0</v>
      </c>
      <c r="G100" s="182">
        <f>IF('Crisis Indicator Data'!R97="x","x",('Crisis Indicator Data'!R97/1000000))</f>
        <v>11.041</v>
      </c>
      <c r="H100" s="182">
        <f>IF('Crisis Indicator Data'!S97="x","x",('Crisis Indicator Data'!S97/1000000))</f>
        <v>0.19</v>
      </c>
      <c r="I100" s="182" t="str">
        <f>IF('Crisis Indicator Data'!T97="x","x",('Crisis Indicator Data'!T97/1000000))</f>
        <v>x</v>
      </c>
      <c r="J100" s="182" t="str">
        <f>IF('Crisis Indicator Data'!U97="x","x",('Crisis Indicator Data'!U97/1000000))</f>
        <v>x</v>
      </c>
      <c r="K100" s="168">
        <f t="shared" si="6"/>
        <v>2.1</v>
      </c>
      <c r="L100" s="165">
        <f>IF(F100="x","x",(F100*1000000/VLOOKUP($C100,'Crisis Indicator Data'!$C$3:$H$198,5,FALSE)))</f>
        <v>0</v>
      </c>
      <c r="M100" s="165">
        <f>IF(G100="x","x",(G100*1000000/VLOOKUP($C100,'Crisis Indicator Data'!$C$3:$H$198,5,FALSE)))</f>
        <v>0.98308253939987533</v>
      </c>
      <c r="N100" s="165">
        <f>IF(H100="x","x",(H100*1000000/VLOOKUP($C100,'Crisis Indicator Data'!$C$3:$H$198,5,FALSE)))</f>
        <v>1.6917460600124654E-2</v>
      </c>
      <c r="O100" s="165" t="str">
        <f>IF(I100="x","x",(I100*1000000/VLOOKUP($C100,'Crisis Indicator Data'!$C$3:$H$198,5,FALSE)))</f>
        <v>x</v>
      </c>
      <c r="P100" s="165" t="str">
        <f>IF(J100="x","x",(J100*1000000/VLOOKUP($C100,'Crisis Indicator Data'!$C$3:$H$198,5,FALSE)))</f>
        <v>x</v>
      </c>
      <c r="Q100" s="147">
        <f t="shared" si="7"/>
        <v>2</v>
      </c>
      <c r="R100" s="147">
        <f t="shared" si="8"/>
        <v>2.0499999999999998</v>
      </c>
    </row>
    <row r="101" spans="1:18" x14ac:dyDescent="0.35">
      <c r="A101" s="172" t="str">
        <f>'Crisis Indicator Data'!A98</f>
        <v>Food Security Crisis in Namibia</v>
      </c>
      <c r="B101" s="173" t="str">
        <f>'Crisis Indicator Data'!B98</f>
        <v>Drought</v>
      </c>
      <c r="C101" s="173" t="str">
        <f>'Crisis Indicator Data'!C98</f>
        <v>NAM002</v>
      </c>
      <c r="D101" s="173" t="str">
        <f>'Crisis Indicator Data'!D98</f>
        <v>Namibia</v>
      </c>
      <c r="E101" s="173" t="str">
        <f>'Crisis Indicator Data'!E98</f>
        <v>NAM</v>
      </c>
      <c r="F101" s="182">
        <f>IF('Crisis Indicator Data'!Q98="x","x",('Crisis Indicator Data'!Q98/1000000))</f>
        <v>0.745</v>
      </c>
      <c r="G101" s="182">
        <f>IF('Crisis Indicator Data'!R98="x","x",('Crisis Indicator Data'!R98/1000000))</f>
        <v>0.84199999999999997</v>
      </c>
      <c r="H101" s="182">
        <f>IF('Crisis Indicator Data'!S98="x","x",('Crisis Indicator Data'!S98/1000000))</f>
        <v>1.35</v>
      </c>
      <c r="I101" s="182">
        <f>IF('Crisis Indicator Data'!T98="x","x",('Crisis Indicator Data'!T98/1000000))</f>
        <v>8.5000000000000006E-2</v>
      </c>
      <c r="J101" s="182">
        <f>IF('Crisis Indicator Data'!U98="x","x",('Crisis Indicator Data'!U98/1000000))</f>
        <v>0</v>
      </c>
      <c r="K101" s="168">
        <f t="shared" si="6"/>
        <v>3.6</v>
      </c>
      <c r="L101" s="165">
        <f>IF(F101="x","x",(F101*1000000/VLOOKUP($C101,'Crisis Indicator Data'!$C$3:$H$198,5,FALSE)))</f>
        <v>0.24652547981469225</v>
      </c>
      <c r="M101" s="165">
        <f>IF(G101="x","x",(G101*1000000/VLOOKUP($C101,'Crisis Indicator Data'!$C$3:$H$198,5,FALSE)))</f>
        <v>0.27862342819324948</v>
      </c>
      <c r="N101" s="165">
        <f>IF(H101="x","x",(H101*1000000/VLOOKUP($C101,'Crisis Indicator Data'!$C$3:$H$198,5,FALSE)))</f>
        <v>0.44672402382528126</v>
      </c>
      <c r="O101" s="165">
        <f>IF(I101="x","x",(I101*1000000/VLOOKUP($C101,'Crisis Indicator Data'!$C$3:$H$198,5,FALSE)))</f>
        <v>2.8127068166776969E-2</v>
      </c>
      <c r="P101" s="165">
        <f>IF(J101="x","x",(J101*1000000/VLOOKUP($C101,'Crisis Indicator Data'!$C$3:$H$198,5,FALSE)))</f>
        <v>0</v>
      </c>
      <c r="Q101" s="147">
        <f t="shared" si="7"/>
        <v>3</v>
      </c>
      <c r="R101" s="147">
        <f t="shared" si="8"/>
        <v>3.3</v>
      </c>
    </row>
    <row r="102" spans="1:18" x14ac:dyDescent="0.35">
      <c r="A102" s="172" t="str">
        <f>'Crisis Indicator Data'!A99</f>
        <v>Lake Chad basin crisis in Niger</v>
      </c>
      <c r="B102" s="173" t="str">
        <f>'Crisis Indicator Data'!B99</f>
        <v>Conflict</v>
      </c>
      <c r="C102" s="173" t="str">
        <f>'Crisis Indicator Data'!C99</f>
        <v>NER002</v>
      </c>
      <c r="D102" s="173" t="str">
        <f>'Crisis Indicator Data'!D99</f>
        <v>Niger</v>
      </c>
      <c r="E102" s="173" t="str">
        <f>'Crisis Indicator Data'!E99</f>
        <v>NER</v>
      </c>
      <c r="F102" s="182">
        <f>IF('Crisis Indicator Data'!Q99="x","x",('Crisis Indicator Data'!Q99/1000000))</f>
        <v>0.02</v>
      </c>
      <c r="G102" s="182">
        <f>IF('Crisis Indicator Data'!R99="x","x",('Crisis Indicator Data'!R99/1000000))</f>
        <v>0</v>
      </c>
      <c r="H102" s="182">
        <f>IF('Crisis Indicator Data'!S99="x","x",('Crisis Indicator Data'!S99/1000000))</f>
        <v>0.53200000000000003</v>
      </c>
      <c r="I102" s="182">
        <f>IF('Crisis Indicator Data'!T99="x","x",('Crisis Indicator Data'!T99/1000000))</f>
        <v>0.28799999999999998</v>
      </c>
      <c r="J102" s="182">
        <f>IF('Crisis Indicator Data'!U99="x","x",('Crisis Indicator Data'!U99/1000000))</f>
        <v>0</v>
      </c>
      <c r="K102" s="168">
        <f t="shared" ref="K102:K133" si="9">IF(H102="x","x",IF(SUM(H102:J102)=0,0,IF(LOG(SUM(H102:J102)*1000000)&lt;$K$4,0,IF(LOG(SUM(H102:J102)*1000000)&gt;$K$3,5,ROUND(5-(K$3-LOG(SUM(H102:J102)*1000000))/(K$3-K$4)*5,1)))))</f>
        <v>3.2</v>
      </c>
      <c r="L102" s="165">
        <f>IF(F102="x","x",(F102*1000000/VLOOKUP($C102,'Crisis Indicator Data'!$C$3:$H$198,5,FALSE)))</f>
        <v>2.3809523809523808E-2</v>
      </c>
      <c r="M102" s="165">
        <f>IF(G102="x","x",(G102*1000000/VLOOKUP($C102,'Crisis Indicator Data'!$C$3:$H$198,5,FALSE)))</f>
        <v>0</v>
      </c>
      <c r="N102" s="165">
        <f>IF(H102="x","x",(H102*1000000/VLOOKUP($C102,'Crisis Indicator Data'!$C$3:$H$198,5,FALSE)))</f>
        <v>0.6333333333333333</v>
      </c>
      <c r="O102" s="165">
        <f>IF(I102="x","x",(I102*1000000/VLOOKUP($C102,'Crisis Indicator Data'!$C$3:$H$198,5,FALSE)))</f>
        <v>0.34285714285714286</v>
      </c>
      <c r="P102" s="165">
        <f>IF(J102="x","x",(J102*1000000/VLOOKUP($C102,'Crisis Indicator Data'!$C$3:$H$198,5,FALSE)))</f>
        <v>0</v>
      </c>
      <c r="Q102" s="147">
        <f t="shared" ref="Q102:Q133" si="10">IF(N102="x","x",IF(OR(L102&gt;=$L$3,M102&gt;=$M$3,N102&gt;=$N$3,O102&gt;=$O$3,P102&gt;=$P$3), (IF(VALUE(SUBSTITUTE(P102, "x", "0.0"))&gt;=$P$3, 5, IF((VALUE(SUBSTITUTE(O102, "x", "0.0"))+VALUE(SUBSTITUTE(P102, "x", "0.0")))&gt;=$O$3,4,IF((VALUE(SUBSTITUTE(O102, "x", "0.0"))+VALUE(SUBSTITUTE(P102, "x", "0.0"))+N102)&gt;=$N$3,3,IF((VALUE(SUBSTITUTE(O102, "x", "0.0"))+VALUE(SUBSTITUTE(P102, "x", "0.0"))+N102+VALUE(SUBSTITUTE(M102, "x", "0.0")))&gt;=$M$3,2,1)))))))</f>
        <v>4</v>
      </c>
      <c r="R102" s="147">
        <f t="shared" ref="R102:R133" si="11">IF(Q102="x","x",(AVERAGE(K102,Q102)))</f>
        <v>3.6</v>
      </c>
    </row>
    <row r="103" spans="1:18" x14ac:dyDescent="0.35">
      <c r="A103" s="172" t="str">
        <f>'Crisis Indicator Data'!A100</f>
        <v>Mali/Burkina Faso conflict</v>
      </c>
      <c r="B103" s="173" t="str">
        <f>'Crisis Indicator Data'!B100</f>
        <v>Conflict</v>
      </c>
      <c r="C103" s="173" t="str">
        <f>'Crisis Indicator Data'!C100</f>
        <v>NER003</v>
      </c>
      <c r="D103" s="173" t="str">
        <f>'Crisis Indicator Data'!D100</f>
        <v>Niger</v>
      </c>
      <c r="E103" s="173" t="str">
        <f>'Crisis Indicator Data'!E100</f>
        <v>NER</v>
      </c>
      <c r="F103" s="182">
        <f>IF('Crisis Indicator Data'!Q100="x","x",('Crisis Indicator Data'!Q100/1000000))</f>
        <v>7.1120000000000001</v>
      </c>
      <c r="G103" s="182">
        <f>IF('Crisis Indicator Data'!R100="x","x",('Crisis Indicator Data'!R100/1000000))</f>
        <v>0</v>
      </c>
      <c r="H103" s="182">
        <f>IF('Crisis Indicator Data'!S100="x","x",('Crisis Indicator Data'!S100/1000000))</f>
        <v>1.1779999999999999</v>
      </c>
      <c r="I103" s="182">
        <f>IF('Crisis Indicator Data'!T100="x","x",('Crisis Indicator Data'!T100/1000000))</f>
        <v>0.72499999999999998</v>
      </c>
      <c r="J103" s="182">
        <f>IF('Crisis Indicator Data'!U100="x","x",('Crisis Indicator Data'!U100/1000000))</f>
        <v>0</v>
      </c>
      <c r="K103" s="168">
        <f t="shared" si="9"/>
        <v>3.8</v>
      </c>
      <c r="L103" s="165">
        <f>IF(F103="x","x",(F103*1000000/VLOOKUP($C103,'Crisis Indicator Data'!$C$3:$H$198,5,FALSE)))</f>
        <v>0.78899489682715773</v>
      </c>
      <c r="M103" s="165">
        <f>IF(G103="x","x",(G103*1000000/VLOOKUP($C103,'Crisis Indicator Data'!$C$3:$H$198,5,FALSE)))</f>
        <v>0</v>
      </c>
      <c r="N103" s="165">
        <f>IF(H103="x","x",(H103*1000000/VLOOKUP($C103,'Crisis Indicator Data'!$C$3:$H$198,5,FALSE)))</f>
        <v>0.13068560017750167</v>
      </c>
      <c r="O103" s="165">
        <f>IF(I103="x","x",(I103*1000000/VLOOKUP($C103,'Crisis Indicator Data'!$C$3:$H$198,5,FALSE)))</f>
        <v>8.0430441535389391E-2</v>
      </c>
      <c r="P103" s="165">
        <f>IF(J103="x","x",(J103*1000000/VLOOKUP($C103,'Crisis Indicator Data'!$C$3:$H$198,5,FALSE)))</f>
        <v>0</v>
      </c>
      <c r="Q103" s="147">
        <f t="shared" si="10"/>
        <v>4</v>
      </c>
      <c r="R103" s="147">
        <f t="shared" si="11"/>
        <v>3.9</v>
      </c>
    </row>
    <row r="104" spans="1:18" x14ac:dyDescent="0.35">
      <c r="A104" s="172" t="str">
        <f>'Crisis Indicator Data'!A101</f>
        <v>Nigerian Refugees</v>
      </c>
      <c r="B104" s="173" t="str">
        <f>'Crisis Indicator Data'!B101</f>
        <v>Displacement</v>
      </c>
      <c r="C104" s="173" t="str">
        <f>'Crisis Indicator Data'!C101</f>
        <v>NER004</v>
      </c>
      <c r="D104" s="173" t="str">
        <f>'Crisis Indicator Data'!D101</f>
        <v>Niger</v>
      </c>
      <c r="E104" s="173" t="str">
        <f>'Crisis Indicator Data'!E101</f>
        <v>NER</v>
      </c>
      <c r="F104" s="182">
        <f>IF('Crisis Indicator Data'!Q101="x","x",('Crisis Indicator Data'!Q101/1000000))</f>
        <v>4.2610000000000001</v>
      </c>
      <c r="G104" s="182">
        <f>IF('Crisis Indicator Data'!R101="x","x",('Crisis Indicator Data'!R101/1000000))</f>
        <v>0</v>
      </c>
      <c r="H104" s="182">
        <f>IF('Crisis Indicator Data'!S101="x","x",('Crisis Indicator Data'!S101/1000000))</f>
        <v>0.53200000000000003</v>
      </c>
      <c r="I104" s="182">
        <f>IF('Crisis Indicator Data'!T101="x","x",('Crisis Indicator Data'!T101/1000000))</f>
        <v>0.26400000000000001</v>
      </c>
      <c r="J104" s="182">
        <f>IF('Crisis Indicator Data'!U101="x","x",('Crisis Indicator Data'!U101/1000000))</f>
        <v>0</v>
      </c>
      <c r="K104" s="168">
        <f t="shared" si="9"/>
        <v>3.2</v>
      </c>
      <c r="L104" s="165">
        <f>IF(F104="x","x",(F104*1000000/VLOOKUP($C104,'Crisis Indicator Data'!$C$3:$H$198,5,FALSE)))</f>
        <v>0.84259442357128733</v>
      </c>
      <c r="M104" s="165">
        <f>IF(G104="x","x",(G104*1000000/VLOOKUP($C104,'Crisis Indicator Data'!$C$3:$H$198,5,FALSE)))</f>
        <v>0</v>
      </c>
      <c r="N104" s="165">
        <f>IF(H104="x","x",(H104*1000000/VLOOKUP($C104,'Crisis Indicator Data'!$C$3:$H$198,5,FALSE)))</f>
        <v>0.10520071188451652</v>
      </c>
      <c r="O104" s="165">
        <f>IF(I104="x","x",(I104*1000000/VLOOKUP($C104,'Crisis Indicator Data'!$C$3:$H$198,5,FALSE)))</f>
        <v>5.2204864544196164E-2</v>
      </c>
      <c r="P104" s="165">
        <f>IF(J104="x","x",(J104*1000000/VLOOKUP($C104,'Crisis Indicator Data'!$C$3:$H$198,5,FALSE)))</f>
        <v>0</v>
      </c>
      <c r="Q104" s="147">
        <f t="shared" si="10"/>
        <v>4</v>
      </c>
      <c r="R104" s="147">
        <f t="shared" si="11"/>
        <v>3.6</v>
      </c>
    </row>
    <row r="105" spans="1:18" x14ac:dyDescent="0.35">
      <c r="A105" s="172" t="str">
        <f>'Crisis Indicator Data'!A102</f>
        <v>Complex crisis in Niger</v>
      </c>
      <c r="B105" s="173" t="str">
        <f>'Crisis Indicator Data'!B102</f>
        <v>Conflict,Displacement,Drought,Floods,Food Security,Violence</v>
      </c>
      <c r="C105" s="173" t="str">
        <f>'Crisis Indicator Data'!C102</f>
        <v>NER006</v>
      </c>
      <c r="D105" s="173" t="str">
        <f>'Crisis Indicator Data'!D102</f>
        <v>Niger</v>
      </c>
      <c r="E105" s="173" t="str">
        <f>'Crisis Indicator Data'!E102</f>
        <v>NER</v>
      </c>
      <c r="F105" s="182">
        <f>IF('Crisis Indicator Data'!Q102="x","x",('Crisis Indicator Data'!Q102/1000000))</f>
        <v>17.239000000000001</v>
      </c>
      <c r="G105" s="182">
        <f>IF('Crisis Indicator Data'!R102="x","x",('Crisis Indicator Data'!R102/1000000))</f>
        <v>5.6</v>
      </c>
      <c r="H105" s="182">
        <f>IF('Crisis Indicator Data'!S102="x","x",('Crisis Indicator Data'!S102/1000000))</f>
        <v>3.0230000000000001</v>
      </c>
      <c r="I105" s="182">
        <f>IF('Crisis Indicator Data'!T102="x","x",('Crisis Indicator Data'!T102/1000000))</f>
        <v>1.2769999999999999</v>
      </c>
      <c r="J105" s="182" t="str">
        <f>IF('Crisis Indicator Data'!U102="x","x",('Crisis Indicator Data'!U102/1000000))</f>
        <v>x</v>
      </c>
      <c r="K105" s="168">
        <f t="shared" si="9"/>
        <v>4.4000000000000004</v>
      </c>
      <c r="L105" s="165">
        <f>IF(F105="x","x",(F105*1000000/VLOOKUP($C105,'Crisis Indicator Data'!$C$3:$H$198,5,FALSE)))</f>
        <v>0.63521131950329779</v>
      </c>
      <c r="M105" s="165">
        <f>IF(G105="x","x",(G105*1000000/VLOOKUP($C105,'Crisis Indicator Data'!$C$3:$H$198,5,FALSE)))</f>
        <v>0.20634511220015475</v>
      </c>
      <c r="N105" s="165">
        <f>IF(H105="x","x",(H105*1000000/VLOOKUP($C105,'Crisis Indicator Data'!$C$3:$H$198,5,FALSE)))</f>
        <v>0.11138951324661926</v>
      </c>
      <c r="O105" s="165">
        <f>IF(I105="x","x",(I105*1000000/VLOOKUP($C105,'Crisis Indicator Data'!$C$3:$H$198,5,FALSE)))</f>
        <v>4.7054055049928149E-2</v>
      </c>
      <c r="P105" s="165" t="str">
        <f>IF(J105="x","x",(J105*1000000/VLOOKUP($C105,'Crisis Indicator Data'!$C$3:$H$198,5,FALSE)))</f>
        <v>x</v>
      </c>
      <c r="Q105" s="147">
        <f t="shared" si="10"/>
        <v>3</v>
      </c>
      <c r="R105" s="147">
        <f t="shared" si="11"/>
        <v>3.7</v>
      </c>
    </row>
    <row r="106" spans="1:18" x14ac:dyDescent="0.35">
      <c r="A106" s="172" t="str">
        <f>'Crisis Indicator Data'!A103</f>
        <v>Complex crisis in Nigeria</v>
      </c>
      <c r="B106" s="173" t="str">
        <f>'Crisis Indicator Data'!B103</f>
        <v>Conflict,Displacement,Violence</v>
      </c>
      <c r="C106" s="173" t="str">
        <f>'Crisis Indicator Data'!C103</f>
        <v>NGA001</v>
      </c>
      <c r="D106" s="173" t="str">
        <f>'Crisis Indicator Data'!D103</f>
        <v>Nigeria</v>
      </c>
      <c r="E106" s="173" t="str">
        <f>'Crisis Indicator Data'!E103</f>
        <v>NGA</v>
      </c>
      <c r="F106" s="182">
        <f>IF('Crisis Indicator Data'!Q103="x","x",('Crisis Indicator Data'!Q103/1000000))</f>
        <v>85.903000000000006</v>
      </c>
      <c r="G106" s="182">
        <f>IF('Crisis Indicator Data'!R103="x","x",('Crisis Indicator Data'!R103/1000000))</f>
        <v>82.685000000000002</v>
      </c>
      <c r="H106" s="182">
        <f>IF('Crisis Indicator Data'!S103="x","x",('Crisis Indicator Data'!S103/1000000))</f>
        <v>30.759</v>
      </c>
      <c r="I106" s="182">
        <f>IF('Crisis Indicator Data'!T103="x","x",('Crisis Indicator Data'!T103/1000000))</f>
        <v>0.999</v>
      </c>
      <c r="J106" s="182">
        <f>IF('Crisis Indicator Data'!U103="x","x",('Crisis Indicator Data'!U103/1000000))</f>
        <v>0</v>
      </c>
      <c r="K106" s="168">
        <f t="shared" si="9"/>
        <v>5</v>
      </c>
      <c r="L106" s="165">
        <f>IF(F106="x","x",(F106*1000000/VLOOKUP($C106,'Crisis Indicator Data'!$C$3:$H$198,5,FALSE)))</f>
        <v>0.42877322232537712</v>
      </c>
      <c r="M106" s="165">
        <f>IF(G106="x","x",(G106*1000000/VLOOKUP($C106,'Crisis Indicator Data'!$C$3:$H$198,5,FALSE)))</f>
        <v>0.4127110099527817</v>
      </c>
      <c r="N106" s="165">
        <f>IF(H106="x","x",(H106*1000000/VLOOKUP($C106,'Crisis Indicator Data'!$C$3:$H$198,5,FALSE)))</f>
        <v>0.15352939414812375</v>
      </c>
      <c r="O106" s="165">
        <f>IF(I106="x","x",(I106*1000000/VLOOKUP($C106,'Crisis Indicator Data'!$C$3:$H$198,5,FALSE)))</f>
        <v>4.986373573717469E-3</v>
      </c>
      <c r="P106" s="165">
        <f>IF(J106="x","x",(J106*1000000/VLOOKUP($C106,'Crisis Indicator Data'!$C$3:$H$198,5,FALSE)))</f>
        <v>0</v>
      </c>
      <c r="Q106" s="147">
        <f t="shared" si="10"/>
        <v>3</v>
      </c>
      <c r="R106" s="147">
        <f t="shared" si="11"/>
        <v>4</v>
      </c>
    </row>
    <row r="107" spans="1:18" x14ac:dyDescent="0.35">
      <c r="A107" s="172" t="str">
        <f>'Crisis Indicator Data'!A104</f>
        <v>Middle belt conflict</v>
      </c>
      <c r="B107" s="173" t="str">
        <f>'Crisis Indicator Data'!B104</f>
        <v>Violence,Conflict</v>
      </c>
      <c r="C107" s="173" t="str">
        <f>'Crisis Indicator Data'!C104</f>
        <v>NGA003</v>
      </c>
      <c r="D107" s="173" t="str">
        <f>'Crisis Indicator Data'!D104</f>
        <v>Nigeria</v>
      </c>
      <c r="E107" s="173" t="str">
        <f>'Crisis Indicator Data'!E104</f>
        <v>NGA</v>
      </c>
      <c r="F107" s="182">
        <f>IF('Crisis Indicator Data'!Q104="x","x",('Crisis Indicator Data'!Q104/1000000))</f>
        <v>7.7770000000000001</v>
      </c>
      <c r="G107" s="182">
        <f>IF('Crisis Indicator Data'!R104="x","x",('Crisis Indicator Data'!R104/1000000))</f>
        <v>7.6070000000000002</v>
      </c>
      <c r="H107" s="182">
        <f>IF('Crisis Indicator Data'!S104="x","x",('Crisis Indicator Data'!S104/1000000))</f>
        <v>3.105</v>
      </c>
      <c r="I107" s="182">
        <f>IF('Crisis Indicator Data'!T104="x","x",('Crisis Indicator Data'!T104/1000000))</f>
        <v>2.5999999999999999E-2</v>
      </c>
      <c r="J107" s="182">
        <f>IF('Crisis Indicator Data'!U104="x","x",('Crisis Indicator Data'!U104/1000000))</f>
        <v>0</v>
      </c>
      <c r="K107" s="168">
        <f t="shared" si="9"/>
        <v>4.2</v>
      </c>
      <c r="L107" s="165">
        <f>IF(F107="x","x",(F107*1000000/VLOOKUP($C107,'Crisis Indicator Data'!$C$3:$H$198,5,FALSE)))</f>
        <v>0.42003780718336486</v>
      </c>
      <c r="M107" s="165">
        <f>IF(G107="x","x",(G107*1000000/VLOOKUP($C107,'Crisis Indicator Data'!$C$3:$H$198,5,FALSE)))</f>
        <v>0.41085606265190389</v>
      </c>
      <c r="N107" s="165">
        <f>IF(H107="x","x",(H107*1000000/VLOOKUP($C107,'Crisis Indicator Data'!$C$3:$H$198,5,FALSE)))</f>
        <v>0.16770186335403728</v>
      </c>
      <c r="O107" s="165">
        <f>IF(I107="x","x",(I107*1000000/VLOOKUP($C107,'Crisis Indicator Data'!$C$3:$H$198,5,FALSE)))</f>
        <v>1.4042668106940318E-3</v>
      </c>
      <c r="P107" s="165">
        <f>IF(J107="x","x",(J107*1000000/VLOOKUP($C107,'Crisis Indicator Data'!$C$3:$H$198,5,FALSE)))</f>
        <v>0</v>
      </c>
      <c r="Q107" s="147">
        <f t="shared" si="10"/>
        <v>3</v>
      </c>
      <c r="R107" s="147">
        <f t="shared" si="11"/>
        <v>3.6</v>
      </c>
    </row>
    <row r="108" spans="1:18" x14ac:dyDescent="0.35">
      <c r="A108" s="172" t="str">
        <f>'Crisis Indicator Data'!A105</f>
        <v>Lake Chad basin crisis in Nigeria</v>
      </c>
      <c r="B108" s="173" t="str">
        <f>'Crisis Indicator Data'!B105</f>
        <v>Conflict,Displacement</v>
      </c>
      <c r="C108" s="173" t="str">
        <f>'Crisis Indicator Data'!C105</f>
        <v>NGA004</v>
      </c>
      <c r="D108" s="173" t="str">
        <f>'Crisis Indicator Data'!D105</f>
        <v>Nigeria</v>
      </c>
      <c r="E108" s="173" t="str">
        <f>'Crisis Indicator Data'!E105</f>
        <v>NGA</v>
      </c>
      <c r="F108" s="182">
        <f>IF('Crisis Indicator Data'!Q105="x","x",('Crisis Indicator Data'!Q105/1000000))</f>
        <v>0</v>
      </c>
      <c r="G108" s="182">
        <f>IF('Crisis Indicator Data'!R105="x","x",('Crisis Indicator Data'!R105/1000000))</f>
        <v>8.1999999999999993</v>
      </c>
      <c r="H108" s="182">
        <f>IF('Crisis Indicator Data'!S105="x","x",('Crisis Indicator Data'!S105/1000000))</f>
        <v>5.6</v>
      </c>
      <c r="I108" s="182">
        <f>IF('Crisis Indicator Data'!T105="x","x",('Crisis Indicator Data'!T105/1000000))</f>
        <v>2.1</v>
      </c>
      <c r="J108" s="182">
        <f>IF('Crisis Indicator Data'!U105="x","x",('Crisis Indicator Data'!U105/1000000))</f>
        <v>0.2</v>
      </c>
      <c r="K108" s="168">
        <f t="shared" si="9"/>
        <v>4.8</v>
      </c>
      <c r="L108" s="165">
        <f>IF(F108="x","x",(F108*1000000/VLOOKUP($C108,'Crisis Indicator Data'!$C$3:$H$198,5,FALSE)))</f>
        <v>0</v>
      </c>
      <c r="M108" s="165">
        <f>IF(G108="x","x",(G108*1000000/VLOOKUP($C108,'Crisis Indicator Data'!$C$3:$H$198,5,FALSE)))</f>
        <v>0.50931677018633537</v>
      </c>
      <c r="N108" s="165">
        <f>IF(H108="x","x",(H108*1000000/VLOOKUP($C108,'Crisis Indicator Data'!$C$3:$H$198,5,FALSE)))</f>
        <v>0.34782608695652173</v>
      </c>
      <c r="O108" s="165">
        <f>IF(I108="x","x",(I108*1000000/VLOOKUP($C108,'Crisis Indicator Data'!$C$3:$H$198,5,FALSE)))</f>
        <v>0.13043478260869565</v>
      </c>
      <c r="P108" s="165">
        <f>IF(J108="x","x",(J108*1000000/VLOOKUP($C108,'Crisis Indicator Data'!$C$3:$H$198,5,FALSE)))</f>
        <v>1.2422360248447204E-2</v>
      </c>
      <c r="Q108" s="147">
        <f t="shared" si="10"/>
        <v>4</v>
      </c>
      <c r="R108" s="147">
        <f t="shared" si="11"/>
        <v>4.4000000000000004</v>
      </c>
    </row>
    <row r="109" spans="1:18" x14ac:dyDescent="0.35">
      <c r="A109" s="172" t="str">
        <f>'Crisis Indicator Data'!A106</f>
        <v>Northwest Banditry</v>
      </c>
      <c r="B109" s="173" t="str">
        <f>'Crisis Indicator Data'!B106</f>
        <v>Violence,Displacement</v>
      </c>
      <c r="C109" s="173" t="str">
        <f>'Crisis Indicator Data'!C106</f>
        <v>NGA007</v>
      </c>
      <c r="D109" s="173" t="str">
        <f>'Crisis Indicator Data'!D106</f>
        <v>Nigeria</v>
      </c>
      <c r="E109" s="173" t="str">
        <f>'Crisis Indicator Data'!E106</f>
        <v>NGA</v>
      </c>
      <c r="F109" s="182">
        <f>IF('Crisis Indicator Data'!Q106="x","x",('Crisis Indicator Data'!Q106/1000000))</f>
        <v>15.897</v>
      </c>
      <c r="G109" s="182">
        <f>IF('Crisis Indicator Data'!R106="x","x",('Crisis Indicator Data'!R106/1000000))</f>
        <v>17.748000000000001</v>
      </c>
      <c r="H109" s="182">
        <f>IF('Crisis Indicator Data'!S106="x","x",('Crisis Indicator Data'!S106/1000000))</f>
        <v>9.7569999999999997</v>
      </c>
      <c r="I109" s="182">
        <f>IF('Crisis Indicator Data'!T106="x","x",('Crisis Indicator Data'!T106/1000000))</f>
        <v>0.48299999999999998</v>
      </c>
      <c r="J109" s="182">
        <f>IF('Crisis Indicator Data'!U106="x","x",('Crisis Indicator Data'!U106/1000000))</f>
        <v>0</v>
      </c>
      <c r="K109" s="168">
        <f t="shared" si="9"/>
        <v>5</v>
      </c>
      <c r="L109" s="165">
        <f>IF(F109="x","x",(F109*1000000/VLOOKUP($C109,'Crisis Indicator Data'!$C$3:$H$198,5,FALSE)))</f>
        <v>0.36224222399453115</v>
      </c>
      <c r="M109" s="165">
        <f>IF(G109="x","x",(G109*1000000/VLOOKUP($C109,'Crisis Indicator Data'!$C$3:$H$198,5,FALSE)))</f>
        <v>0.4044206448672667</v>
      </c>
      <c r="N109" s="165">
        <f>IF(H109="x","x",(H109*1000000/VLOOKUP($C109,'Crisis Indicator Data'!$C$3:$H$198,5,FALSE)))</f>
        <v>0.22233109262846074</v>
      </c>
      <c r="O109" s="165">
        <f>IF(I109="x","x",(I109*1000000/VLOOKUP($C109,'Crisis Indicator Data'!$C$3:$H$198,5,FALSE)))</f>
        <v>1.100603850974137E-2</v>
      </c>
      <c r="P109" s="165">
        <f>IF(J109="x","x",(J109*1000000/VLOOKUP($C109,'Crisis Indicator Data'!$C$3:$H$198,5,FALSE)))</f>
        <v>0</v>
      </c>
      <c r="Q109" s="147">
        <f t="shared" si="10"/>
        <v>3</v>
      </c>
      <c r="R109" s="147">
        <f t="shared" si="11"/>
        <v>4</v>
      </c>
    </row>
    <row r="110" spans="1:18" x14ac:dyDescent="0.35">
      <c r="A110" s="172" t="str">
        <f>'Crisis Indicator Data'!A107</f>
        <v>Cameroonian Refugees in Nigeria</v>
      </c>
      <c r="B110" s="173" t="str">
        <f>'Crisis Indicator Data'!B107</f>
        <v>Displacement</v>
      </c>
      <c r="C110" s="173" t="str">
        <f>'Crisis Indicator Data'!C107</f>
        <v>NGA008</v>
      </c>
      <c r="D110" s="173" t="str">
        <f>'Crisis Indicator Data'!D107</f>
        <v>Nigeria</v>
      </c>
      <c r="E110" s="173" t="str">
        <f>'Crisis Indicator Data'!E107</f>
        <v>NGA</v>
      </c>
      <c r="F110" s="182">
        <f>IF('Crisis Indicator Data'!Q107="x","x",('Crisis Indicator Data'!Q107/1000000))</f>
        <v>12.574999999999999</v>
      </c>
      <c r="G110" s="182">
        <f>IF('Crisis Indicator Data'!R107="x","x",('Crisis Indicator Data'!R107/1000000))</f>
        <v>0</v>
      </c>
      <c r="H110" s="182">
        <f>IF('Crisis Indicator Data'!S107="x","x",('Crisis Indicator Data'!S107/1000000))</f>
        <v>0.1</v>
      </c>
      <c r="I110" s="182" t="str">
        <f>IF('Crisis Indicator Data'!T107="x","x",('Crisis Indicator Data'!T107/1000000))</f>
        <v>x</v>
      </c>
      <c r="J110" s="182" t="str">
        <f>IF('Crisis Indicator Data'!U107="x","x",('Crisis Indicator Data'!U107/1000000))</f>
        <v>x</v>
      </c>
      <c r="K110" s="168">
        <f t="shared" si="9"/>
        <v>1.7</v>
      </c>
      <c r="L110" s="165">
        <f>IF(F110="x","x",(F110*1000000/VLOOKUP($C110,'Crisis Indicator Data'!$C$3:$H$198,5,FALSE)))</f>
        <v>0.99211045364891515</v>
      </c>
      <c r="M110" s="165">
        <f>IF(G110="x","x",(G110*1000000/VLOOKUP($C110,'Crisis Indicator Data'!$C$3:$H$198,5,FALSE)))</f>
        <v>0</v>
      </c>
      <c r="N110" s="165">
        <f>IF(H110="x","x",(H110*1000000/VLOOKUP($C110,'Crisis Indicator Data'!$C$3:$H$198,5,FALSE)))</f>
        <v>7.889546351084813E-3</v>
      </c>
      <c r="O110" s="165" t="str">
        <f>IF(I110="x","x",(I110*1000000/VLOOKUP($C110,'Crisis Indicator Data'!$C$3:$H$198,5,FALSE)))</f>
        <v>x</v>
      </c>
      <c r="P110" s="165" t="str">
        <f>IF(J110="x","x",(J110*1000000/VLOOKUP($C110,'Crisis Indicator Data'!$C$3:$H$198,5,FALSE)))</f>
        <v>x</v>
      </c>
      <c r="Q110" s="147">
        <f t="shared" si="10"/>
        <v>1</v>
      </c>
      <c r="R110" s="147">
        <f t="shared" si="11"/>
        <v>1.35</v>
      </c>
    </row>
    <row r="111" spans="1:18" x14ac:dyDescent="0.35">
      <c r="A111" s="172" t="str">
        <f>'Crisis Indicator Data'!A108</f>
        <v>Socioeconomic crisis in Nicaragua</v>
      </c>
      <c r="B111" s="173" t="str">
        <f>'Crisis Indicator Data'!B108</f>
        <v>Socio-political</v>
      </c>
      <c r="C111" s="173" t="str">
        <f>'Crisis Indicator Data'!C108</f>
        <v>NIC001</v>
      </c>
      <c r="D111" s="173" t="str">
        <f>'Crisis Indicator Data'!D108</f>
        <v>Nicaragua</v>
      </c>
      <c r="E111" s="173" t="str">
        <f>'Crisis Indicator Data'!E108</f>
        <v>NIC</v>
      </c>
      <c r="F111" s="182">
        <f>IF('Crisis Indicator Data'!Q108="x","x",('Crisis Indicator Data'!Q108/1000000))</f>
        <v>5.4249999999999998</v>
      </c>
      <c r="G111" s="182">
        <f>IF('Crisis Indicator Data'!R108="x","x",('Crisis Indicator Data'!R108/1000000))</f>
        <v>1.7729999999999999</v>
      </c>
      <c r="H111" s="182" t="str">
        <f>IF('Crisis Indicator Data'!S108="x","x",('Crisis Indicator Data'!S108/1000000))</f>
        <v>x</v>
      </c>
      <c r="I111" s="182" t="str">
        <f>IF('Crisis Indicator Data'!T108="x","x",('Crisis Indicator Data'!T108/1000000))</f>
        <v>x</v>
      </c>
      <c r="J111" s="182" t="str">
        <f>IF('Crisis Indicator Data'!U108="x","x",('Crisis Indicator Data'!U108/1000000))</f>
        <v>x</v>
      </c>
      <c r="K111" s="168" t="str">
        <f t="shared" si="9"/>
        <v>x</v>
      </c>
      <c r="L111" s="165">
        <f>IF(F111="x","x",(F111*1000000/VLOOKUP($C111,'Crisis Indicator Data'!$C$3:$H$198,5,FALSE)))</f>
        <v>0.75368157821617121</v>
      </c>
      <c r="M111" s="165">
        <f>IF(G111="x","x",(G111*1000000/VLOOKUP($C111,'Crisis Indicator Data'!$C$3:$H$198,5,FALSE)))</f>
        <v>0.24631842178382884</v>
      </c>
      <c r="N111" s="165" t="str">
        <f>IF(H111="x","x",(H111*1000000/VLOOKUP($C111,'Crisis Indicator Data'!$C$3:$H$198,5,FALSE)))</f>
        <v>x</v>
      </c>
      <c r="O111" s="165" t="str">
        <f>IF(I111="x","x",(I111*1000000/VLOOKUP($C111,'Crisis Indicator Data'!$C$3:$H$198,5,FALSE)))</f>
        <v>x</v>
      </c>
      <c r="P111" s="165" t="str">
        <f>IF(J111="x","x",(J111*1000000/VLOOKUP($C111,'Crisis Indicator Data'!$C$3:$H$198,5,FALSE)))</f>
        <v>x</v>
      </c>
      <c r="Q111" s="147" t="str">
        <f t="shared" si="10"/>
        <v>x</v>
      </c>
      <c r="R111" s="147" t="str">
        <f t="shared" si="11"/>
        <v>x</v>
      </c>
    </row>
    <row r="112" spans="1:18" x14ac:dyDescent="0.35">
      <c r="A112" s="172" t="str">
        <f>'Crisis Indicator Data'!A109</f>
        <v>Karnali Earthquake</v>
      </c>
      <c r="B112" s="173" t="str">
        <f>'Crisis Indicator Data'!B109</f>
        <v>Earthquake</v>
      </c>
      <c r="C112" s="173" t="str">
        <f>'Crisis Indicator Data'!C109</f>
        <v>NPL003</v>
      </c>
      <c r="D112" s="173" t="str">
        <f>'Crisis Indicator Data'!D109</f>
        <v>Nepal</v>
      </c>
      <c r="E112" s="173" t="str">
        <f>'Crisis Indicator Data'!E109</f>
        <v>NPL</v>
      </c>
      <c r="F112" s="182">
        <f>IF('Crisis Indicator Data'!Q109="x","x",('Crisis Indicator Data'!Q109/1000000))</f>
        <v>10.337999999999999</v>
      </c>
      <c r="G112" s="182">
        <f>IF('Crisis Indicator Data'!R109="x","x",('Crisis Indicator Data'!R109/1000000))</f>
        <v>1.3839999999999999</v>
      </c>
      <c r="H112" s="182">
        <f>IF('Crisis Indicator Data'!S109="x","x",('Crisis Indicator Data'!S109/1000000))</f>
        <v>0.25</v>
      </c>
      <c r="I112" s="182" t="str">
        <f>IF('Crisis Indicator Data'!T109="x","x",('Crisis Indicator Data'!T109/1000000))</f>
        <v>x</v>
      </c>
      <c r="J112" s="182" t="str">
        <f>IF('Crisis Indicator Data'!U109="x","x",('Crisis Indicator Data'!U109/1000000))</f>
        <v>x</v>
      </c>
      <c r="K112" s="168">
        <f t="shared" si="9"/>
        <v>2.2999999999999998</v>
      </c>
      <c r="L112" s="165">
        <f>IF(F112="x","x",(F112*1000000/VLOOKUP($C112,'Crisis Indicator Data'!$C$3:$H$198,5,FALSE)))</f>
        <v>0.86351486802539257</v>
      </c>
      <c r="M112" s="165">
        <f>IF(G112="x","x",(G112*1000000/VLOOKUP($C112,'Crisis Indicator Data'!$C$3:$H$198,5,FALSE)))</f>
        <v>0.11560307383895757</v>
      </c>
      <c r="N112" s="165">
        <f>IF(H112="x","x",(H112*1000000/VLOOKUP($C112,'Crisis Indicator Data'!$C$3:$H$198,5,FALSE)))</f>
        <v>2.0882058135649851E-2</v>
      </c>
      <c r="O112" s="165" t="str">
        <f>IF(I112="x","x",(I112*1000000/VLOOKUP($C112,'Crisis Indicator Data'!$C$3:$H$198,5,FALSE)))</f>
        <v>x</v>
      </c>
      <c r="P112" s="165" t="str">
        <f>IF(J112="x","x",(J112*1000000/VLOOKUP($C112,'Crisis Indicator Data'!$C$3:$H$198,5,FALSE)))</f>
        <v>x</v>
      </c>
      <c r="Q112" s="147">
        <f t="shared" si="10"/>
        <v>2</v>
      </c>
      <c r="R112" s="147">
        <f t="shared" si="11"/>
        <v>2.15</v>
      </c>
    </row>
    <row r="113" spans="1:18" x14ac:dyDescent="0.35">
      <c r="A113" s="172" t="str">
        <f>'Crisis Indicator Data'!A110</f>
        <v>Complex crisis in Pakistan</v>
      </c>
      <c r="B113" s="173" t="str">
        <f>'Crisis Indicator Data'!B110</f>
        <v>Displacement,Conflict</v>
      </c>
      <c r="C113" s="173" t="str">
        <f>'Crisis Indicator Data'!C110</f>
        <v>PAK001</v>
      </c>
      <c r="D113" s="173" t="str">
        <f>'Crisis Indicator Data'!D110</f>
        <v>Pakistan</v>
      </c>
      <c r="E113" s="173" t="str">
        <f>'Crisis Indicator Data'!E110</f>
        <v>PAK</v>
      </c>
      <c r="F113" s="182">
        <f>IF('Crisis Indicator Data'!Q110="x","x",('Crisis Indicator Data'!Q110/1000000))</f>
        <v>150.72999999999999</v>
      </c>
      <c r="G113" s="182">
        <f>IF('Crisis Indicator Data'!R110="x","x",('Crisis Indicator Data'!R110/1000000))</f>
        <v>73.814999999999998</v>
      </c>
      <c r="H113" s="182">
        <f>IF('Crisis Indicator Data'!S110="x","x",('Crisis Indicator Data'!S110/1000000))</f>
        <v>19</v>
      </c>
      <c r="I113" s="182">
        <f>IF('Crisis Indicator Data'!T110="x","x",('Crisis Indicator Data'!T110/1000000))</f>
        <v>1.6</v>
      </c>
      <c r="J113" s="182">
        <f>IF('Crisis Indicator Data'!U110="x","x",('Crisis Indicator Data'!U110/1000000))</f>
        <v>0</v>
      </c>
      <c r="K113" s="168">
        <f t="shared" si="9"/>
        <v>5</v>
      </c>
      <c r="L113" s="165">
        <f>IF(F113="x","x",(F113*1000000/VLOOKUP($C113,'Crisis Indicator Data'!$C$3:$H$198,5,FALSE)))</f>
        <v>0.61486059271043669</v>
      </c>
      <c r="M113" s="165">
        <f>IF(G113="x","x",(G113*1000000/VLOOKUP($C113,'Crisis Indicator Data'!$C$3:$H$198,5,FALSE)))</f>
        <v>0.30110750780150525</v>
      </c>
      <c r="N113" s="165">
        <f>IF(H113="x","x",(H113*1000000/VLOOKUP($C113,'Crisis Indicator Data'!$C$3:$H$198,5,FALSE)))</f>
        <v>7.7505150013257459E-2</v>
      </c>
      <c r="O113" s="165">
        <f>IF(I113="x","x",(I113*1000000/VLOOKUP($C113,'Crisis Indicator Data'!$C$3:$H$198,5,FALSE)))</f>
        <v>6.5267494748006286E-3</v>
      </c>
      <c r="P113" s="165">
        <f>IF(J113="x","x",(J113*1000000/VLOOKUP($C113,'Crisis Indicator Data'!$C$3:$H$198,5,FALSE)))</f>
        <v>0</v>
      </c>
      <c r="Q113" s="147">
        <f t="shared" si="10"/>
        <v>3</v>
      </c>
      <c r="R113" s="147">
        <f t="shared" si="11"/>
        <v>4</v>
      </c>
    </row>
    <row r="114" spans="1:18" x14ac:dyDescent="0.35">
      <c r="A114" s="172" t="str">
        <f>'Crisis Indicator Data'!A111</f>
        <v>Kashmir conflict in Pakistan</v>
      </c>
      <c r="B114" s="173" t="str">
        <f>'Crisis Indicator Data'!B111</f>
        <v>Conflict</v>
      </c>
      <c r="C114" s="173" t="str">
        <f>'Crisis Indicator Data'!C111</f>
        <v>PAK004</v>
      </c>
      <c r="D114" s="173" t="str">
        <f>'Crisis Indicator Data'!D111</f>
        <v>Pakistan</v>
      </c>
      <c r="E114" s="173" t="str">
        <f>'Crisis Indicator Data'!E111</f>
        <v>PAK</v>
      </c>
      <c r="F114" s="182">
        <f>IF('Crisis Indicator Data'!Q111="x","x",('Crisis Indicator Data'!Q111/1000000))</f>
        <v>4.1790000000000003</v>
      </c>
      <c r="G114" s="182" t="str">
        <f>IF('Crisis Indicator Data'!R111="x","x",('Crisis Indicator Data'!R111/1000000))</f>
        <v>x</v>
      </c>
      <c r="H114" s="182" t="str">
        <f>IF('Crisis Indicator Data'!S111="x","x",('Crisis Indicator Data'!S111/1000000))</f>
        <v>x</v>
      </c>
      <c r="I114" s="182" t="str">
        <f>IF('Crisis Indicator Data'!T111="x","x",('Crisis Indicator Data'!T111/1000000))</f>
        <v>x</v>
      </c>
      <c r="J114" s="182" t="str">
        <f>IF('Crisis Indicator Data'!U111="x","x",('Crisis Indicator Data'!U111/1000000))</f>
        <v>x</v>
      </c>
      <c r="K114" s="168" t="str">
        <f t="shared" si="9"/>
        <v>x</v>
      </c>
      <c r="L114" s="165">
        <f>IF(F114="x","x",(F114*1000000/VLOOKUP($C114,'Crisis Indicator Data'!$C$3:$H$198,5,FALSE)))</f>
        <v>1.0000000000000002</v>
      </c>
      <c r="M114" s="165" t="str">
        <f>IF(G114="x","x",(G114*1000000/VLOOKUP($C114,'Crisis Indicator Data'!$C$3:$H$198,5,FALSE)))</f>
        <v>x</v>
      </c>
      <c r="N114" s="165" t="str">
        <f>IF(H114="x","x",(H114*1000000/VLOOKUP($C114,'Crisis Indicator Data'!$C$3:$H$198,5,FALSE)))</f>
        <v>x</v>
      </c>
      <c r="O114" s="165" t="str">
        <f>IF(I114="x","x",(I114*1000000/VLOOKUP($C114,'Crisis Indicator Data'!$C$3:$H$198,5,FALSE)))</f>
        <v>x</v>
      </c>
      <c r="P114" s="165" t="str">
        <f>IF(J114="x","x",(J114*1000000/VLOOKUP($C114,'Crisis Indicator Data'!$C$3:$H$198,5,FALSE)))</f>
        <v>x</v>
      </c>
      <c r="Q114" s="147" t="str">
        <f t="shared" si="10"/>
        <v>x</v>
      </c>
      <c r="R114" s="147" t="str">
        <f t="shared" si="11"/>
        <v>x</v>
      </c>
    </row>
    <row r="115" spans="1:18" x14ac:dyDescent="0.35">
      <c r="A115" s="172" t="str">
        <f>'Crisis Indicator Data'!A112</f>
        <v xml:space="preserve">Floods in Pakistan </v>
      </c>
      <c r="B115" s="173" t="str">
        <f>'Crisis Indicator Data'!B112</f>
        <v>Other seasonal event</v>
      </c>
      <c r="C115" s="173" t="str">
        <f>'Crisis Indicator Data'!C112</f>
        <v>PAK005</v>
      </c>
      <c r="D115" s="173" t="str">
        <f>'Crisis Indicator Data'!D112</f>
        <v>Pakistan</v>
      </c>
      <c r="E115" s="173" t="str">
        <f>'Crisis Indicator Data'!E112</f>
        <v>PAK</v>
      </c>
      <c r="F115" s="182">
        <f>IF('Crisis Indicator Data'!Q112="x","x",('Crisis Indicator Data'!Q112/1000000))</f>
        <v>0</v>
      </c>
      <c r="G115" s="182">
        <f>IF('Crisis Indicator Data'!R112="x","x",('Crisis Indicator Data'!R112/1000000))</f>
        <v>12.4</v>
      </c>
      <c r="H115" s="182">
        <f>IF('Crisis Indicator Data'!S112="x","x",('Crisis Indicator Data'!S112/1000000))</f>
        <v>20.57</v>
      </c>
      <c r="I115" s="182">
        <f>IF('Crisis Indicator Data'!T112="x","x",('Crisis Indicator Data'!T112/1000000))</f>
        <v>0.03</v>
      </c>
      <c r="J115" s="182">
        <f>IF('Crisis Indicator Data'!U112="x","x",('Crisis Indicator Data'!U112/1000000))</f>
        <v>0</v>
      </c>
      <c r="K115" s="168">
        <f t="shared" si="9"/>
        <v>5</v>
      </c>
      <c r="L115" s="165">
        <f>IF(F115="x","x",(F115*1000000/VLOOKUP($C115,'Crisis Indicator Data'!$C$3:$H$198,5,FALSE)))</f>
        <v>0</v>
      </c>
      <c r="M115" s="165">
        <f>IF(G115="x","x",(G115*1000000/VLOOKUP($C115,'Crisis Indicator Data'!$C$3:$H$198,5,FALSE)))</f>
        <v>0.37575757575757573</v>
      </c>
      <c r="N115" s="165">
        <f>IF(H115="x","x",(H115*1000000/VLOOKUP($C115,'Crisis Indicator Data'!$C$3:$H$198,5,FALSE)))</f>
        <v>0.62333333333333329</v>
      </c>
      <c r="O115" s="165">
        <f>IF(I115="x","x",(I115*1000000/VLOOKUP($C115,'Crisis Indicator Data'!$C$3:$H$198,5,FALSE)))</f>
        <v>9.0909090909090909E-4</v>
      </c>
      <c r="P115" s="165">
        <f>IF(J115="x","x",(J115*1000000/VLOOKUP($C115,'Crisis Indicator Data'!$C$3:$H$198,5,FALSE)))</f>
        <v>0</v>
      </c>
      <c r="Q115" s="147">
        <f t="shared" si="10"/>
        <v>3</v>
      </c>
      <c r="R115" s="147">
        <f t="shared" si="11"/>
        <v>4</v>
      </c>
    </row>
    <row r="116" spans="1:18" x14ac:dyDescent="0.35">
      <c r="A116" s="172" t="str">
        <f>'Crisis Indicator Data'!A113</f>
        <v>Venezuela displacement in Panama</v>
      </c>
      <c r="B116" s="173" t="str">
        <f>'Crisis Indicator Data'!B113</f>
        <v>Displacement</v>
      </c>
      <c r="C116" s="173" t="str">
        <f>'Crisis Indicator Data'!C113</f>
        <v>PAN002</v>
      </c>
      <c r="D116" s="173" t="str">
        <f>'Crisis Indicator Data'!D113</f>
        <v>Panama</v>
      </c>
      <c r="E116" s="173" t="str">
        <f>'Crisis Indicator Data'!E113</f>
        <v>PAN</v>
      </c>
      <c r="F116" s="182">
        <f>IF('Crisis Indicator Data'!Q113="x","x",('Crisis Indicator Data'!Q113/1000000))</f>
        <v>0</v>
      </c>
      <c r="G116" s="182">
        <f>IF('Crisis Indicator Data'!R113="x","x",('Crisis Indicator Data'!R113/1000000))</f>
        <v>2.3E-2</v>
      </c>
      <c r="H116" s="182">
        <f>IF('Crisis Indicator Data'!S113="x","x",('Crisis Indicator Data'!S113/1000000))</f>
        <v>3.5999999999999997E-2</v>
      </c>
      <c r="I116" s="182">
        <f>IF('Crisis Indicator Data'!T113="x","x",('Crisis Indicator Data'!T113/1000000))</f>
        <v>0</v>
      </c>
      <c r="J116" s="182">
        <f>IF('Crisis Indicator Data'!U113="x","x",('Crisis Indicator Data'!U113/1000000))</f>
        <v>0</v>
      </c>
      <c r="K116" s="168">
        <f t="shared" si="9"/>
        <v>0.9</v>
      </c>
      <c r="L116" s="165">
        <f>IF(F116="x","x",(F116*1000000/VLOOKUP($C116,'Crisis Indicator Data'!$C$3:$H$198,5,FALSE)))</f>
        <v>0</v>
      </c>
      <c r="M116" s="165">
        <f>IF(G116="x","x",(G116*1000000/VLOOKUP($C116,'Crisis Indicator Data'!$C$3:$H$198,5,FALSE)))</f>
        <v>0.39655172413793105</v>
      </c>
      <c r="N116" s="165">
        <f>IF(H116="x","x",(H116*1000000/VLOOKUP($C116,'Crisis Indicator Data'!$C$3:$H$198,5,FALSE)))</f>
        <v>0.62068965517241381</v>
      </c>
      <c r="O116" s="165">
        <f>IF(I116="x","x",(I116*1000000/VLOOKUP($C116,'Crisis Indicator Data'!$C$3:$H$198,5,FALSE)))</f>
        <v>0</v>
      </c>
      <c r="P116" s="165">
        <f>IF(J116="x","x",(J116*1000000/VLOOKUP($C116,'Crisis Indicator Data'!$C$3:$H$198,5,FALSE)))</f>
        <v>0</v>
      </c>
      <c r="Q116" s="147">
        <f t="shared" si="10"/>
        <v>3</v>
      </c>
      <c r="R116" s="147">
        <f t="shared" si="11"/>
        <v>1.95</v>
      </c>
    </row>
    <row r="117" spans="1:18" x14ac:dyDescent="0.35">
      <c r="A117" s="172" t="str">
        <f>'Crisis Indicator Data'!A114</f>
        <v>Venezuela displacement in Peru</v>
      </c>
      <c r="B117" s="173" t="str">
        <f>'Crisis Indicator Data'!B114</f>
        <v>Displacement</v>
      </c>
      <c r="C117" s="173" t="str">
        <f>'Crisis Indicator Data'!C114</f>
        <v>PER002</v>
      </c>
      <c r="D117" s="173" t="str">
        <f>'Crisis Indicator Data'!D114</f>
        <v>Peru</v>
      </c>
      <c r="E117" s="173" t="str">
        <f>'Crisis Indicator Data'!E114</f>
        <v>PER</v>
      </c>
      <c r="F117" s="182">
        <f>IF('Crisis Indicator Data'!Q114="x","x",('Crisis Indicator Data'!Q114/1000000))</f>
        <v>19.428999999999998</v>
      </c>
      <c r="G117" s="182">
        <f>IF('Crisis Indicator Data'!R114="x","x",('Crisis Indicator Data'!R114/1000000))</f>
        <v>13.56</v>
      </c>
      <c r="H117" s="182">
        <f>IF('Crisis Indicator Data'!S114="x","x",('Crisis Indicator Data'!S114/1000000))</f>
        <v>1.06</v>
      </c>
      <c r="I117" s="182">
        <f>IF('Crisis Indicator Data'!T114="x","x",('Crisis Indicator Data'!T114/1000000))</f>
        <v>0</v>
      </c>
      <c r="J117" s="182">
        <f>IF('Crisis Indicator Data'!U114="x","x",('Crisis Indicator Data'!U114/1000000))</f>
        <v>0</v>
      </c>
      <c r="K117" s="168">
        <f t="shared" si="9"/>
        <v>3.4</v>
      </c>
      <c r="L117" s="165">
        <f>IF(F117="x","x",(F117*1000000/VLOOKUP($C117,'Crisis Indicator Data'!$C$3:$H$198,5,FALSE)))</f>
        <v>0.57060205580029366</v>
      </c>
      <c r="M117" s="165">
        <f>IF(G117="x","x",(G117*1000000/VLOOKUP($C117,'Crisis Indicator Data'!$C$3:$H$198,5,FALSE)))</f>
        <v>0.39823788546255506</v>
      </c>
      <c r="N117" s="165">
        <f>IF(H117="x","x",(H117*1000000/VLOOKUP($C117,'Crisis Indicator Data'!$C$3:$H$198,5,FALSE)))</f>
        <v>3.1130690161527166E-2</v>
      </c>
      <c r="O117" s="165">
        <f>IF(I117="x","x",(I117*1000000/VLOOKUP($C117,'Crisis Indicator Data'!$C$3:$H$198,5,FALSE)))</f>
        <v>0</v>
      </c>
      <c r="P117" s="165">
        <f>IF(J117="x","x",(J117*1000000/VLOOKUP($C117,'Crisis Indicator Data'!$C$3:$H$198,5,FALSE)))</f>
        <v>0</v>
      </c>
      <c r="Q117" s="147">
        <f t="shared" si="10"/>
        <v>2</v>
      </c>
      <c r="R117" s="147">
        <f t="shared" si="11"/>
        <v>2.7</v>
      </c>
    </row>
    <row r="118" spans="1:18" x14ac:dyDescent="0.35">
      <c r="A118" s="172" t="str">
        <f>'Crisis Indicator Data'!A115</f>
        <v>Multiple crises in the Philippines</v>
      </c>
      <c r="B118" s="173" t="str">
        <f>'Crisis Indicator Data'!B115</f>
        <v>Conflict,Cyclone,Violence,Floods,Other seasonal event</v>
      </c>
      <c r="C118" s="173" t="str">
        <f>'Crisis Indicator Data'!C115</f>
        <v>PHL001</v>
      </c>
      <c r="D118" s="173" t="str">
        <f>'Crisis Indicator Data'!D115</f>
        <v>Philippines</v>
      </c>
      <c r="E118" s="173" t="str">
        <f>'Crisis Indicator Data'!E115</f>
        <v>PHL</v>
      </c>
      <c r="F118" s="182">
        <f>IF('Crisis Indicator Data'!Q115="x","x",('Crisis Indicator Data'!Q115/1000000))</f>
        <v>70.043999999999997</v>
      </c>
      <c r="G118" s="182">
        <f>IF('Crisis Indicator Data'!R115="x","x",('Crisis Indicator Data'!R115/1000000))</f>
        <v>3.5579999999999998</v>
      </c>
      <c r="H118" s="182">
        <f>IF('Crisis Indicator Data'!S115="x","x",('Crisis Indicator Data'!S115/1000000))</f>
        <v>0.14199999999999999</v>
      </c>
      <c r="I118" s="182" t="str">
        <f>IF('Crisis Indicator Data'!T115="x","x",('Crisis Indicator Data'!T115/1000000))</f>
        <v>x</v>
      </c>
      <c r="J118" s="182" t="str">
        <f>IF('Crisis Indicator Data'!U115="x","x",('Crisis Indicator Data'!U115/1000000))</f>
        <v>x</v>
      </c>
      <c r="K118" s="168">
        <f t="shared" si="9"/>
        <v>1.9</v>
      </c>
      <c r="L118" s="165">
        <f>IF(F118="x","x",(F118*1000000/VLOOKUP($C118,'Crisis Indicator Data'!$C$3:$H$198,5,FALSE)))</f>
        <v>0.94983930678166062</v>
      </c>
      <c r="M118" s="165">
        <f>IF(G118="x","x",(G118*1000000/VLOOKUP($C118,'Crisis Indicator Data'!$C$3:$H$198,5,FALSE)))</f>
        <v>4.8248647329238031E-2</v>
      </c>
      <c r="N118" s="165">
        <f>IF(H118="x","x",(H118*1000000/VLOOKUP($C118,'Crisis Indicator Data'!$C$3:$H$198,5,FALSE)))</f>
        <v>1.9256064982439011E-3</v>
      </c>
      <c r="O118" s="165" t="str">
        <f>IF(I118="x","x",(I118*1000000/VLOOKUP($C118,'Crisis Indicator Data'!$C$3:$H$198,5,FALSE)))</f>
        <v>x</v>
      </c>
      <c r="P118" s="165" t="str">
        <f>IF(J118="x","x",(J118*1000000/VLOOKUP($C118,'Crisis Indicator Data'!$C$3:$H$198,5,FALSE)))</f>
        <v>x</v>
      </c>
      <c r="Q118" s="147">
        <f t="shared" si="10"/>
        <v>2</v>
      </c>
      <c r="R118" s="147">
        <f t="shared" si="11"/>
        <v>1.95</v>
      </c>
    </row>
    <row r="119" spans="1:18" x14ac:dyDescent="0.35">
      <c r="A119" s="172" t="str">
        <f>'Crisis Indicator Data'!A116</f>
        <v>Mindanao conflict</v>
      </c>
      <c r="B119" s="173" t="str">
        <f>'Crisis Indicator Data'!B116</f>
        <v>Conflict,Violence</v>
      </c>
      <c r="C119" s="173" t="str">
        <f>'Crisis Indicator Data'!C116</f>
        <v>PHL003</v>
      </c>
      <c r="D119" s="173" t="str">
        <f>'Crisis Indicator Data'!D116</f>
        <v>Philippines</v>
      </c>
      <c r="E119" s="173" t="str">
        <f>'Crisis Indicator Data'!E116</f>
        <v>PHL</v>
      </c>
      <c r="F119" s="182">
        <f>IF('Crisis Indicator Data'!Q116="x","x",('Crisis Indicator Data'!Q116/1000000))</f>
        <v>26.143999999999998</v>
      </c>
      <c r="G119" s="182">
        <f>IF('Crisis Indicator Data'!R116="x","x",('Crisis Indicator Data'!R116/1000000))</f>
        <v>0</v>
      </c>
      <c r="H119" s="182">
        <f>IF('Crisis Indicator Data'!S116="x","x",('Crisis Indicator Data'!S116/1000000))</f>
        <v>0.109</v>
      </c>
      <c r="I119" s="182" t="str">
        <f>IF('Crisis Indicator Data'!T116="x","x",('Crisis Indicator Data'!T116/1000000))</f>
        <v>x</v>
      </c>
      <c r="J119" s="182" t="str">
        <f>IF('Crisis Indicator Data'!U116="x","x",('Crisis Indicator Data'!U116/1000000))</f>
        <v>x</v>
      </c>
      <c r="K119" s="168">
        <f t="shared" si="9"/>
        <v>1.7</v>
      </c>
      <c r="L119" s="165">
        <f>IF(F119="x","x",(F119*1000000/VLOOKUP($C119,'Crisis Indicator Data'!$C$3:$H$198,5,FALSE)))</f>
        <v>0.99588602773122048</v>
      </c>
      <c r="M119" s="165">
        <f>IF(G119="x","x",(G119*1000000/VLOOKUP($C119,'Crisis Indicator Data'!$C$3:$H$198,5,FALSE)))</f>
        <v>0</v>
      </c>
      <c r="N119" s="165">
        <f>IF(H119="x","x",(H119*1000000/VLOOKUP($C119,'Crisis Indicator Data'!$C$3:$H$198,5,FALSE)))</f>
        <v>4.1520646046015542E-3</v>
      </c>
      <c r="O119" s="165" t="str">
        <f>IF(I119="x","x",(I119*1000000/VLOOKUP($C119,'Crisis Indicator Data'!$C$3:$H$198,5,FALSE)))</f>
        <v>x</v>
      </c>
      <c r="P119" s="165" t="str">
        <f>IF(J119="x","x",(J119*1000000/VLOOKUP($C119,'Crisis Indicator Data'!$C$3:$H$198,5,FALSE)))</f>
        <v>x</v>
      </c>
      <c r="Q119" s="147">
        <f t="shared" si="10"/>
        <v>1</v>
      </c>
      <c r="R119" s="147">
        <f t="shared" si="11"/>
        <v>1.35</v>
      </c>
    </row>
    <row r="120" spans="1:18" x14ac:dyDescent="0.35">
      <c r="A120" s="172" t="str">
        <f>'Crisis Indicator Data'!A117</f>
        <v>2024 Southwest Monsoon</v>
      </c>
      <c r="B120" s="173" t="str">
        <f>'Crisis Indicator Data'!B117</f>
        <v>Cyclone,Floods</v>
      </c>
      <c r="C120" s="173" t="str">
        <f>'Crisis Indicator Data'!C117</f>
        <v>PHL015</v>
      </c>
      <c r="D120" s="173" t="str">
        <f>'Crisis Indicator Data'!D117</f>
        <v>Philippines</v>
      </c>
      <c r="E120" s="173" t="str">
        <f>'Crisis Indicator Data'!E117</f>
        <v>PHL</v>
      </c>
      <c r="F120" s="182">
        <f>IF('Crisis Indicator Data'!Q117="x","x",('Crisis Indicator Data'!Q117/1000000))</f>
        <v>43.9</v>
      </c>
      <c r="G120" s="182">
        <f>IF('Crisis Indicator Data'!R117="x","x",('Crisis Indicator Data'!R117/1000000))</f>
        <v>3.5579999999999998</v>
      </c>
      <c r="H120" s="182">
        <f>IF('Crisis Indicator Data'!S117="x","x",('Crisis Indicator Data'!S117/1000000))</f>
        <v>3.3000000000000002E-2</v>
      </c>
      <c r="I120" s="182">
        <f>IF('Crisis Indicator Data'!T117="x","x",('Crisis Indicator Data'!T117/1000000))</f>
        <v>0</v>
      </c>
      <c r="J120" s="182">
        <f>IF('Crisis Indicator Data'!U117="x","x",('Crisis Indicator Data'!U117/1000000))</f>
        <v>0</v>
      </c>
      <c r="K120" s="168">
        <f t="shared" si="9"/>
        <v>0.9</v>
      </c>
      <c r="L120" s="165">
        <f>IF(F120="x","x",(F120*1000000/VLOOKUP($C120,'Crisis Indicator Data'!$C$3:$H$198,5,FALSE)))</f>
        <v>0.92438567307489838</v>
      </c>
      <c r="M120" s="165">
        <f>IF(G120="x","x",(G120*1000000/VLOOKUP($C120,'Crisis Indicator Data'!$C$3:$H$198,5,FALSE)))</f>
        <v>7.4919458423701332E-2</v>
      </c>
      <c r="N120" s="165">
        <f>IF(H120="x","x",(H120*1000000/VLOOKUP($C120,'Crisis Indicator Data'!$C$3:$H$198,5,FALSE)))</f>
        <v>6.9486850140026534E-4</v>
      </c>
      <c r="O120" s="165">
        <f>IF(I120="x","x",(I120*1000000/VLOOKUP($C120,'Crisis Indicator Data'!$C$3:$H$198,5,FALSE)))</f>
        <v>0</v>
      </c>
      <c r="P120" s="165">
        <f>IF(J120="x","x",(J120*1000000/VLOOKUP($C120,'Crisis Indicator Data'!$C$3:$H$198,5,FALSE)))</f>
        <v>0</v>
      </c>
      <c r="Q120" s="147">
        <f t="shared" si="10"/>
        <v>2</v>
      </c>
      <c r="R120" s="147">
        <f t="shared" si="11"/>
        <v>1.45</v>
      </c>
    </row>
    <row r="121" spans="1:18" x14ac:dyDescent="0.35">
      <c r="A121" s="172" t="str">
        <f>'Crisis Indicator Data'!A118</f>
        <v>Multiple crises in Papua New Guinea</v>
      </c>
      <c r="B121" s="173">
        <f>'Crisis Indicator Data'!B118</f>
        <v>0</v>
      </c>
      <c r="C121" s="173" t="str">
        <f>'Crisis Indicator Data'!C118</f>
        <v>PNG001</v>
      </c>
      <c r="D121" s="173" t="str">
        <f>'Crisis Indicator Data'!D118</f>
        <v>Papua New Guinea</v>
      </c>
      <c r="E121" s="173" t="str">
        <f>'Crisis Indicator Data'!E118</f>
        <v>PNG</v>
      </c>
      <c r="F121" s="182">
        <f>IF('Crisis Indicator Data'!Q118="x","x",('Crisis Indicator Data'!Q118/1000000))</f>
        <v>4.391</v>
      </c>
      <c r="G121" s="182">
        <f>IF('Crisis Indicator Data'!R118="x","x",('Crisis Indicator Data'!R118/1000000))</f>
        <v>0.255</v>
      </c>
      <c r="H121" s="182">
        <f>IF('Crisis Indicator Data'!S118="x","x",('Crisis Indicator Data'!S118/1000000))</f>
        <v>6.5000000000000002E-2</v>
      </c>
      <c r="I121" s="182" t="str">
        <f>IF('Crisis Indicator Data'!T118="x","x",('Crisis Indicator Data'!T118/1000000))</f>
        <v>x</v>
      </c>
      <c r="J121" s="182" t="str">
        <f>IF('Crisis Indicator Data'!U118="x","x",('Crisis Indicator Data'!U118/1000000))</f>
        <v>x</v>
      </c>
      <c r="K121" s="168">
        <f t="shared" si="9"/>
        <v>1.4</v>
      </c>
      <c r="L121" s="165">
        <f>IF(F121="x","x",(F121*1000000/VLOOKUP($C121,'Crisis Indicator Data'!$C$3:$H$198,5,FALSE)))</f>
        <v>0.93207386966673744</v>
      </c>
      <c r="M121" s="165">
        <f>IF(G121="x","x",(G121*1000000/VLOOKUP($C121,'Crisis Indicator Data'!$C$3:$H$198,5,FALSE)))</f>
        <v>5.4128635109318618E-2</v>
      </c>
      <c r="N121" s="165">
        <f>IF(H121="x","x",(H121*1000000/VLOOKUP($C121,'Crisis Indicator Data'!$C$3:$H$198,5,FALSE)))</f>
        <v>1.379749522394396E-2</v>
      </c>
      <c r="O121" s="165" t="str">
        <f>IF(I121="x","x",(I121*1000000/VLOOKUP($C121,'Crisis Indicator Data'!$C$3:$H$198,5,FALSE)))</f>
        <v>x</v>
      </c>
      <c r="P121" s="165" t="str">
        <f>IF(J121="x","x",(J121*1000000/VLOOKUP($C121,'Crisis Indicator Data'!$C$3:$H$198,5,FALSE)))</f>
        <v>x</v>
      </c>
      <c r="Q121" s="147">
        <f t="shared" si="10"/>
        <v>2</v>
      </c>
      <c r="R121" s="147">
        <f t="shared" si="11"/>
        <v>1.7</v>
      </c>
    </row>
    <row r="122" spans="1:18" x14ac:dyDescent="0.35">
      <c r="A122" s="172" t="str">
        <f>'Crisis Indicator Data'!A119</f>
        <v>Highlands Violence</v>
      </c>
      <c r="B122" s="173" t="str">
        <f>'Crisis Indicator Data'!B119</f>
        <v>Violence</v>
      </c>
      <c r="C122" s="173" t="str">
        <f>'Crisis Indicator Data'!C119</f>
        <v>PNG003</v>
      </c>
      <c r="D122" s="173" t="str">
        <f>'Crisis Indicator Data'!D119</f>
        <v>Papua New Guinea</v>
      </c>
      <c r="E122" s="173" t="str">
        <f>'Crisis Indicator Data'!E119</f>
        <v>PNG</v>
      </c>
      <c r="F122" s="182">
        <f>IF('Crisis Indicator Data'!Q119="x","x",('Crisis Indicator Data'!Q119/1000000))</f>
        <v>4.3019999999999996</v>
      </c>
      <c r="G122" s="182">
        <f>IF('Crisis Indicator Data'!R119="x","x",('Crisis Indicator Data'!R119/1000000))</f>
        <v>0.23300000000000001</v>
      </c>
      <c r="H122" s="182">
        <f>IF('Crisis Indicator Data'!S119="x","x",('Crisis Indicator Data'!S119/1000000))</f>
        <v>3.1E-2</v>
      </c>
      <c r="I122" s="182" t="str">
        <f>IF('Crisis Indicator Data'!T119="x","x",('Crisis Indicator Data'!T119/1000000))</f>
        <v>x</v>
      </c>
      <c r="J122" s="182" t="str">
        <f>IF('Crisis Indicator Data'!U119="x","x",('Crisis Indicator Data'!U119/1000000))</f>
        <v>x</v>
      </c>
      <c r="K122" s="168">
        <f t="shared" si="9"/>
        <v>0.8</v>
      </c>
      <c r="L122" s="165">
        <f>IF(F122="x","x",(F122*1000000/VLOOKUP($C122,'Crisis Indicator Data'!$C$3:$H$198,5,FALSE)))</f>
        <v>0.94218134034165568</v>
      </c>
      <c r="M122" s="165">
        <f>IF(G122="x","x",(G122*1000000/VLOOKUP($C122,'Crisis Indicator Data'!$C$3:$H$198,5,FALSE)))</f>
        <v>5.1029347349978098E-2</v>
      </c>
      <c r="N122" s="165">
        <f>IF(H122="x","x",(H122*1000000/VLOOKUP($C122,'Crisis Indicator Data'!$C$3:$H$198,5,FALSE)))</f>
        <v>6.7893123083661846E-3</v>
      </c>
      <c r="O122" s="165" t="str">
        <f>IF(I122="x","x",(I122*1000000/VLOOKUP($C122,'Crisis Indicator Data'!$C$3:$H$198,5,FALSE)))</f>
        <v>x</v>
      </c>
      <c r="P122" s="165" t="str">
        <f>IF(J122="x","x",(J122*1000000/VLOOKUP($C122,'Crisis Indicator Data'!$C$3:$H$198,5,FALSE)))</f>
        <v>x</v>
      </c>
      <c r="Q122" s="147">
        <f t="shared" si="10"/>
        <v>2</v>
      </c>
      <c r="R122" s="147">
        <f t="shared" si="11"/>
        <v>1.4</v>
      </c>
    </row>
    <row r="123" spans="1:18" x14ac:dyDescent="0.35">
      <c r="A123" s="172" t="str">
        <f>'Crisis Indicator Data'!A120</f>
        <v>2024 Monsoon Flooding in Western Province</v>
      </c>
      <c r="B123" s="173" t="str">
        <f>'Crisis Indicator Data'!B120</f>
        <v>Floods</v>
      </c>
      <c r="C123" s="173" t="str">
        <f>'Crisis Indicator Data'!C120</f>
        <v>PNG005</v>
      </c>
      <c r="D123" s="173" t="str">
        <f>'Crisis Indicator Data'!D120</f>
        <v>Papua New Guinea</v>
      </c>
      <c r="E123" s="173" t="str">
        <f>'Crisis Indicator Data'!E120</f>
        <v>PNG</v>
      </c>
      <c r="F123" s="182">
        <f>IF('Crisis Indicator Data'!Q120="x","x",('Crisis Indicator Data'!Q120/1000000))</f>
        <v>8.8999999999999996E-2</v>
      </c>
      <c r="G123" s="182">
        <f>IF('Crisis Indicator Data'!R120="x","x",('Crisis Indicator Data'!R120/1000000))</f>
        <v>2.1999999999999999E-2</v>
      </c>
      <c r="H123" s="182">
        <f>IF('Crisis Indicator Data'!S120="x","x",('Crisis Indicator Data'!S120/1000000))</f>
        <v>3.4000000000000002E-2</v>
      </c>
      <c r="I123" s="182" t="str">
        <f>IF('Crisis Indicator Data'!T120="x","x",('Crisis Indicator Data'!T120/1000000))</f>
        <v>x</v>
      </c>
      <c r="J123" s="182" t="str">
        <f>IF('Crisis Indicator Data'!U120="x","x",('Crisis Indicator Data'!U120/1000000))</f>
        <v>x</v>
      </c>
      <c r="K123" s="168">
        <f t="shared" si="9"/>
        <v>0.9</v>
      </c>
      <c r="L123" s="165">
        <f>IF(F123="x","x",(F123*1000000/VLOOKUP($C123,'Crisis Indicator Data'!$C$3:$H$198,5,FALSE)))</f>
        <v>0.61379310344827587</v>
      </c>
      <c r="M123" s="165">
        <f>IF(G123="x","x",(G123*1000000/VLOOKUP($C123,'Crisis Indicator Data'!$C$3:$H$198,5,FALSE)))</f>
        <v>0.15172413793103448</v>
      </c>
      <c r="N123" s="165">
        <f>IF(H123="x","x",(H123*1000000/VLOOKUP($C123,'Crisis Indicator Data'!$C$3:$H$198,5,FALSE)))</f>
        <v>0.23448275862068965</v>
      </c>
      <c r="O123" s="165" t="str">
        <f>IF(I123="x","x",(I123*1000000/VLOOKUP($C123,'Crisis Indicator Data'!$C$3:$H$198,5,FALSE)))</f>
        <v>x</v>
      </c>
      <c r="P123" s="165" t="str">
        <f>IF(J123="x","x",(J123*1000000/VLOOKUP($C123,'Crisis Indicator Data'!$C$3:$H$198,5,FALSE)))</f>
        <v>x</v>
      </c>
      <c r="Q123" s="147">
        <f t="shared" si="10"/>
        <v>3</v>
      </c>
      <c r="R123" s="147">
        <f t="shared" si="11"/>
        <v>1.95</v>
      </c>
    </row>
    <row r="124" spans="1:18" x14ac:dyDescent="0.35">
      <c r="A124" s="172" t="str">
        <f>'Crisis Indicator Data'!A121</f>
        <v>Displacement from Russia-Ukraine conflict in Poland</v>
      </c>
      <c r="B124" s="173" t="str">
        <f>'Crisis Indicator Data'!B121</f>
        <v>Displacement,Conflict</v>
      </c>
      <c r="C124" s="173" t="str">
        <f>'Crisis Indicator Data'!C121</f>
        <v>POL002</v>
      </c>
      <c r="D124" s="173" t="str">
        <f>'Crisis Indicator Data'!D121</f>
        <v>Poland</v>
      </c>
      <c r="E124" s="173" t="str">
        <f>'Crisis Indicator Data'!E121</f>
        <v>POL</v>
      </c>
      <c r="F124" s="182">
        <f>IF('Crisis Indicator Data'!Q121="x","x",('Crisis Indicator Data'!Q121/1000000))</f>
        <v>36.822000000000003</v>
      </c>
      <c r="G124" s="182">
        <f>IF('Crisis Indicator Data'!R121="x","x",('Crisis Indicator Data'!R121/1000000))</f>
        <v>0</v>
      </c>
      <c r="H124" s="182">
        <f>IF('Crisis Indicator Data'!S121="x","x",('Crisis Indicator Data'!S121/1000000))</f>
        <v>0.95799999999999996</v>
      </c>
      <c r="I124" s="182">
        <f>IF('Crisis Indicator Data'!T121="x","x",('Crisis Indicator Data'!T121/1000000))</f>
        <v>0</v>
      </c>
      <c r="J124" s="182">
        <f>IF('Crisis Indicator Data'!U121="x","x",('Crisis Indicator Data'!U121/1000000))</f>
        <v>0</v>
      </c>
      <c r="K124" s="168">
        <f t="shared" si="9"/>
        <v>3.3</v>
      </c>
      <c r="L124" s="165">
        <f>IF(F124="x","x",(F124*1000000/VLOOKUP($C124,'Crisis Indicator Data'!$C$3:$H$198,5,FALSE)))</f>
        <v>0.9746684666084332</v>
      </c>
      <c r="M124" s="165">
        <f>IF(G124="x","x",(G124*1000000/VLOOKUP($C124,'Crisis Indicator Data'!$C$3:$H$198,5,FALSE)))</f>
        <v>0</v>
      </c>
      <c r="N124" s="165">
        <f>IF(H124="x","x",(H124*1000000/VLOOKUP($C124,'Crisis Indicator Data'!$C$3:$H$198,5,FALSE)))</f>
        <v>2.5358003123428358E-2</v>
      </c>
      <c r="O124" s="165">
        <f>IF(I124="x","x",(I124*1000000/VLOOKUP($C124,'Crisis Indicator Data'!$C$3:$H$198,5,FALSE)))</f>
        <v>0</v>
      </c>
      <c r="P124" s="165">
        <f>IF(J124="x","x",(J124*1000000/VLOOKUP($C124,'Crisis Indicator Data'!$C$3:$H$198,5,FALSE)))</f>
        <v>0</v>
      </c>
      <c r="Q124" s="147">
        <f t="shared" si="10"/>
        <v>1</v>
      </c>
      <c r="R124" s="147">
        <f t="shared" si="11"/>
        <v>2.15</v>
      </c>
    </row>
    <row r="125" spans="1:18" x14ac:dyDescent="0.35">
      <c r="A125" s="172" t="str">
        <f>'Crisis Indicator Data'!A122</f>
        <v>Complex crisis in DPRK</v>
      </c>
      <c r="B125" s="173" t="str">
        <f>'Crisis Indicator Data'!B122</f>
        <v>Socio-political,Floods,Other seasonal event,Food Security</v>
      </c>
      <c r="C125" s="173" t="str">
        <f>'Crisis Indicator Data'!C122</f>
        <v>PRK001</v>
      </c>
      <c r="D125" s="173" t="str">
        <f>'Crisis Indicator Data'!D122</f>
        <v>DPRK</v>
      </c>
      <c r="E125" s="173" t="str">
        <f>'Crisis Indicator Data'!E122</f>
        <v>PRK</v>
      </c>
      <c r="F125" s="182">
        <f>IF('Crisis Indicator Data'!Q122="x","x",('Crisis Indicator Data'!Q122/1000000))</f>
        <v>0</v>
      </c>
      <c r="G125" s="182">
        <f>IF('Crisis Indicator Data'!R122="x","x",('Crisis Indicator Data'!R122/1000000))</f>
        <v>15.254</v>
      </c>
      <c r="H125" s="182">
        <f>IF('Crisis Indicator Data'!S122="x","x",('Crisis Indicator Data'!S122/1000000))</f>
        <v>4.97</v>
      </c>
      <c r="I125" s="182">
        <f>IF('Crisis Indicator Data'!T122="x","x",('Crisis Indicator Data'!T122/1000000))</f>
        <v>5.4589999999999996</v>
      </c>
      <c r="J125" s="182">
        <f>IF('Crisis Indicator Data'!U122="x","x",('Crisis Indicator Data'!U122/1000000))</f>
        <v>0</v>
      </c>
      <c r="K125" s="168">
        <f t="shared" si="9"/>
        <v>5</v>
      </c>
      <c r="L125" s="165">
        <f>IF(F125="x","x",(F125*1000000/VLOOKUP($C125,'Crisis Indicator Data'!$C$3:$H$198,5,FALSE)))</f>
        <v>0</v>
      </c>
      <c r="M125" s="165">
        <f>IF(G125="x","x",(G125*1000000/VLOOKUP($C125,'Crisis Indicator Data'!$C$3:$H$198,5,FALSE)))</f>
        <v>0.58283661928778852</v>
      </c>
      <c r="N125" s="165">
        <f>IF(H125="x","x",(H125*1000000/VLOOKUP($C125,'Crisis Indicator Data'!$C$3:$H$198,5,FALSE)))</f>
        <v>0.18989760048907228</v>
      </c>
      <c r="O125" s="165">
        <f>IF(I125="x","x",(I125*1000000/VLOOKUP($C125,'Crisis Indicator Data'!$C$3:$H$198,5,FALSE)))</f>
        <v>0.20858169035610577</v>
      </c>
      <c r="P125" s="165">
        <f>IF(J125="x","x",(J125*1000000/VLOOKUP($C125,'Crisis Indicator Data'!$C$3:$H$198,5,FALSE)))</f>
        <v>0</v>
      </c>
      <c r="Q125" s="147">
        <f t="shared" si="10"/>
        <v>4</v>
      </c>
      <c r="R125" s="147">
        <f t="shared" si="11"/>
        <v>4.5</v>
      </c>
    </row>
    <row r="126" spans="1:18" x14ac:dyDescent="0.35">
      <c r="A126" s="172" t="str">
        <f>'Crisis Indicator Data'!A123</f>
        <v>Conflict in Palestine</v>
      </c>
      <c r="B126" s="173" t="str">
        <f>'Crisis Indicator Data'!B123</f>
        <v>Conflict,Socio-political,Violence</v>
      </c>
      <c r="C126" s="173" t="str">
        <f>'Crisis Indicator Data'!C123</f>
        <v>PSE002</v>
      </c>
      <c r="D126" s="173" t="str">
        <f>'Crisis Indicator Data'!D123</f>
        <v>Palestine</v>
      </c>
      <c r="E126" s="173" t="str">
        <f>'Crisis Indicator Data'!E123</f>
        <v>PSE</v>
      </c>
      <c r="F126" s="182">
        <f>IF('Crisis Indicator Data'!Q123="x","x",('Crisis Indicator Data'!Q123/1000000))</f>
        <v>0.748</v>
      </c>
      <c r="G126" s="182">
        <f>IF('Crisis Indicator Data'!R123="x","x",('Crisis Indicator Data'!R123/1000000))</f>
        <v>1.496</v>
      </c>
      <c r="H126" s="182">
        <f>IF('Crisis Indicator Data'!S123="x","x",('Crisis Indicator Data'!S123/1000000))</f>
        <v>1.875</v>
      </c>
      <c r="I126" s="182">
        <f>IF('Crisis Indicator Data'!T123="x","x",('Crisis Indicator Data'!T123/1000000))</f>
        <v>0.879</v>
      </c>
      <c r="J126" s="182">
        <f>IF('Crisis Indicator Data'!U123="x","x",('Crisis Indicator Data'!U123/1000000))</f>
        <v>0.54600000000000004</v>
      </c>
      <c r="K126" s="168">
        <f t="shared" si="9"/>
        <v>4.2</v>
      </c>
      <c r="L126" s="165">
        <f>IF(F126="x","x",(F126*1000000/VLOOKUP($C126,'Crisis Indicator Data'!$C$3:$H$198,5,FALSE)))</f>
        <v>0.13492063492063491</v>
      </c>
      <c r="M126" s="165">
        <f>IF(G126="x","x",(G126*1000000/VLOOKUP($C126,'Crisis Indicator Data'!$C$3:$H$198,5,FALSE)))</f>
        <v>0.26984126984126983</v>
      </c>
      <c r="N126" s="165">
        <f>IF(H126="x","x",(H126*1000000/VLOOKUP($C126,'Crisis Indicator Data'!$C$3:$H$198,5,FALSE)))</f>
        <v>0.33820346320346323</v>
      </c>
      <c r="O126" s="165">
        <f>IF(I126="x","x",(I126*1000000/VLOOKUP($C126,'Crisis Indicator Data'!$C$3:$H$198,5,FALSE)))</f>
        <v>0.15854978354978355</v>
      </c>
      <c r="P126" s="165">
        <f>IF(J126="x","x",(J126*1000000/VLOOKUP($C126,'Crisis Indicator Data'!$C$3:$H$198,5,FALSE)))</f>
        <v>9.8484848484848481E-2</v>
      </c>
      <c r="Q126" s="147">
        <f t="shared" si="10"/>
        <v>5</v>
      </c>
      <c r="R126" s="147">
        <f t="shared" si="11"/>
        <v>4.5999999999999996</v>
      </c>
    </row>
    <row r="127" spans="1:18" x14ac:dyDescent="0.35">
      <c r="A127" s="172" t="str">
        <f>'Crisis Indicator Data'!A124</f>
        <v>Conflict in West Bank</v>
      </c>
      <c r="B127" s="173" t="str">
        <f>'Crisis Indicator Data'!B124</f>
        <v>Conflict,Displacement,Socio-political,Violence</v>
      </c>
      <c r="C127" s="173" t="str">
        <f>'Crisis Indicator Data'!C124</f>
        <v>PSE003</v>
      </c>
      <c r="D127" s="173" t="str">
        <f>'Crisis Indicator Data'!D124</f>
        <v>Palestine</v>
      </c>
      <c r="E127" s="173" t="str">
        <f>'Crisis Indicator Data'!E124</f>
        <v>PSE</v>
      </c>
      <c r="F127" s="182">
        <f>IF('Crisis Indicator Data'!Q124="x","x",('Crisis Indicator Data'!Q124/1000000))</f>
        <v>0.748</v>
      </c>
      <c r="G127" s="182">
        <f>IF('Crisis Indicator Data'!R124="x","x",('Crisis Indicator Data'!R124/1000000))</f>
        <v>1.496</v>
      </c>
      <c r="H127" s="182">
        <f>IF('Crisis Indicator Data'!S124="x","x",('Crisis Indicator Data'!S124/1000000))</f>
        <v>0.84</v>
      </c>
      <c r="I127" s="182">
        <f>IF('Crisis Indicator Data'!T124="x","x",('Crisis Indicator Data'!T124/1000000))</f>
        <v>0.12</v>
      </c>
      <c r="J127" s="182">
        <f>IF('Crisis Indicator Data'!U124="x","x",('Crisis Indicator Data'!U124/1000000))</f>
        <v>0.04</v>
      </c>
      <c r="K127" s="168">
        <f t="shared" si="9"/>
        <v>3.3</v>
      </c>
      <c r="L127" s="165">
        <f>IF(F127="x","x",(F127*1000000/VLOOKUP($C127,'Crisis Indicator Data'!$C$3:$H$198,5,FALSE)))</f>
        <v>0.23057953144266338</v>
      </c>
      <c r="M127" s="165">
        <f>IF(G127="x","x",(G127*1000000/VLOOKUP($C127,'Crisis Indicator Data'!$C$3:$H$198,5,FALSE)))</f>
        <v>0.46115906288532676</v>
      </c>
      <c r="N127" s="165">
        <f>IF(H127="x","x",(H127*1000000/VLOOKUP($C127,'Crisis Indicator Data'!$C$3:$H$198,5,FALSE)))</f>
        <v>0.25893958076448831</v>
      </c>
      <c r="O127" s="165">
        <f>IF(I127="x","x",(I127*1000000/VLOOKUP($C127,'Crisis Indicator Data'!$C$3:$H$198,5,FALSE)))</f>
        <v>3.6991368680641186E-2</v>
      </c>
      <c r="P127" s="165">
        <f>IF(J127="x","x",(J127*1000000/VLOOKUP($C127,'Crisis Indicator Data'!$C$3:$H$198,5,FALSE)))</f>
        <v>1.2330456226880395E-2</v>
      </c>
      <c r="Q127" s="147">
        <f t="shared" si="10"/>
        <v>3</v>
      </c>
      <c r="R127" s="147">
        <f t="shared" si="11"/>
        <v>3.15</v>
      </c>
    </row>
    <row r="128" spans="1:18" x14ac:dyDescent="0.35">
      <c r="A128" s="172" t="str">
        <f>'Crisis Indicator Data'!A125</f>
        <v>Conflict in Gaza</v>
      </c>
      <c r="B128" s="173" t="str">
        <f>'Crisis Indicator Data'!B125</f>
        <v>Conflict,Displacement,Socio-political,Violence</v>
      </c>
      <c r="C128" s="173" t="str">
        <f>'Crisis Indicator Data'!C125</f>
        <v>PSE004</v>
      </c>
      <c r="D128" s="173" t="str">
        <f>'Crisis Indicator Data'!D125</f>
        <v>Palestine</v>
      </c>
      <c r="E128" s="173" t="str">
        <f>'Crisis Indicator Data'!E125</f>
        <v>PSE</v>
      </c>
      <c r="F128" s="182">
        <f>IF('Crisis Indicator Data'!Q125="x","x",('Crisis Indicator Data'!Q125/1000000))</f>
        <v>0</v>
      </c>
      <c r="G128" s="182">
        <f>IF('Crisis Indicator Data'!R125="x","x",('Crisis Indicator Data'!R125/1000000))</f>
        <v>0</v>
      </c>
      <c r="H128" s="182">
        <f>IF('Crisis Indicator Data'!S125="x","x",('Crisis Indicator Data'!S125/1000000))</f>
        <v>1.0349999999999999</v>
      </c>
      <c r="I128" s="182">
        <f>IF('Crisis Indicator Data'!T125="x","x",('Crisis Indicator Data'!T125/1000000))</f>
        <v>0.75900000000000001</v>
      </c>
      <c r="J128" s="182">
        <f>IF('Crisis Indicator Data'!U125="x","x",('Crisis Indicator Data'!U125/1000000))</f>
        <v>0.50600000000000001</v>
      </c>
      <c r="K128" s="168">
        <f t="shared" si="9"/>
        <v>3.9</v>
      </c>
      <c r="L128" s="165">
        <f>IF(F128="x","x",(F128*1000000/VLOOKUP($C128,'Crisis Indicator Data'!$C$3:$H$198,5,FALSE)))</f>
        <v>0</v>
      </c>
      <c r="M128" s="165">
        <f>IF(G128="x","x",(G128*1000000/VLOOKUP($C128,'Crisis Indicator Data'!$C$3:$H$198,5,FALSE)))</f>
        <v>0</v>
      </c>
      <c r="N128" s="165">
        <f>IF(H128="x","x",(H128*1000000/VLOOKUP($C128,'Crisis Indicator Data'!$C$3:$H$198,5,FALSE)))</f>
        <v>0.44999999999999996</v>
      </c>
      <c r="O128" s="165">
        <f>IF(I128="x","x",(I128*1000000/VLOOKUP($C128,'Crisis Indicator Data'!$C$3:$H$198,5,FALSE)))</f>
        <v>0.33</v>
      </c>
      <c r="P128" s="165">
        <f>IF(J128="x","x",(J128*1000000/VLOOKUP($C128,'Crisis Indicator Data'!$C$3:$H$198,5,FALSE)))</f>
        <v>0.22</v>
      </c>
      <c r="Q128" s="147">
        <f t="shared" si="10"/>
        <v>5</v>
      </c>
      <c r="R128" s="147">
        <f t="shared" si="11"/>
        <v>4.45</v>
      </c>
    </row>
    <row r="129" spans="1:18" x14ac:dyDescent="0.35">
      <c r="A129" s="172" t="str">
        <f>'Crisis Indicator Data'!A126</f>
        <v>Lake Chad basin regional crisis</v>
      </c>
      <c r="B129" s="173">
        <f>'Crisis Indicator Data'!B126</f>
        <v>0</v>
      </c>
      <c r="C129" s="173" t="str">
        <f>'Crisis Indicator Data'!C126</f>
        <v>REG001</v>
      </c>
      <c r="D129" s="173" t="str">
        <f>'Crisis Indicator Data'!D126</f>
        <v>Nigeria,Niger,Chad,Cameroon</v>
      </c>
      <c r="E129" s="173" t="str">
        <f>'Crisis Indicator Data'!E126</f>
        <v>NGA,NER,TCD,CMR</v>
      </c>
      <c r="F129" s="182">
        <f>IF('Crisis Indicator Data'!Q126="x","x",('Crisis Indicator Data'!Q126/1000000))</f>
        <v>10.439</v>
      </c>
      <c r="G129" s="182">
        <f>IF('Crisis Indicator Data'!R126="x","x",('Crisis Indicator Data'!R126/1000000))</f>
        <v>0</v>
      </c>
      <c r="H129" s="182">
        <f>IF('Crisis Indicator Data'!S126="x","x",('Crisis Indicator Data'!S126/1000000))</f>
        <v>5.819</v>
      </c>
      <c r="I129" s="182">
        <f>IF('Crisis Indicator Data'!T126="x","x",('Crisis Indicator Data'!T126/1000000))</f>
        <v>4.4059999999999997</v>
      </c>
      <c r="J129" s="182">
        <f>IF('Crisis Indicator Data'!U126="x","x",('Crisis Indicator Data'!U126/1000000))</f>
        <v>0.874</v>
      </c>
      <c r="K129" s="168">
        <f t="shared" si="9"/>
        <v>5</v>
      </c>
      <c r="L129" s="165">
        <f>IF(F129="x","x",(F129*1000000/VLOOKUP($C129,'Crisis Indicator Data'!$C$3:$H$198,5,FALSE)))</f>
        <v>0.48467824310520941</v>
      </c>
      <c r="M129" s="165">
        <f>IF(G129="x","x",(G129*1000000/VLOOKUP($C129,'Crisis Indicator Data'!$C$3:$H$198,5,FALSE)))</f>
        <v>0</v>
      </c>
      <c r="N129" s="165">
        <f>IF(H129="x","x",(H129*1000000/VLOOKUP($C129,'Crisis Indicator Data'!$C$3:$H$198,5,FALSE)))</f>
        <v>0.27017364657814097</v>
      </c>
      <c r="O129" s="165">
        <f>IF(I129="x","x",(I129*1000000/VLOOKUP($C129,'Crisis Indicator Data'!$C$3:$H$198,5,FALSE)))</f>
        <v>0.20456866932862847</v>
      </c>
      <c r="P129" s="165">
        <f>IF(J129="x","x",(J129*1000000/VLOOKUP($C129,'Crisis Indicator Data'!$C$3:$H$198,5,FALSE)))</f>
        <v>4.0579440988021173E-2</v>
      </c>
      <c r="Q129" s="147">
        <f t="shared" si="10"/>
        <v>4</v>
      </c>
      <c r="R129" s="147">
        <f t="shared" si="11"/>
        <v>4.5</v>
      </c>
    </row>
    <row r="130" spans="1:18" x14ac:dyDescent="0.35">
      <c r="A130" s="172" t="str">
        <f>'Crisis Indicator Data'!A127</f>
        <v>Venezuela Regional Crisis</v>
      </c>
      <c r="B130" s="173">
        <f>'Crisis Indicator Data'!B127</f>
        <v>0</v>
      </c>
      <c r="C130" s="173" t="str">
        <f>'Crisis Indicator Data'!C127</f>
        <v>REG002</v>
      </c>
      <c r="D130" s="173" t="str">
        <f>'Crisis Indicator Data'!D127</f>
        <v>Venezuela,Brazil,Colombia,Ecuador,Peru,Trinidad and Tobago,Chile,Dominican Republic,Panama</v>
      </c>
      <c r="E130" s="173" t="str">
        <f>'Crisis Indicator Data'!E127</f>
        <v>VEN,BRA,COL,ECU,PER,TTO,CHL,DOM,PAN</v>
      </c>
      <c r="F130" s="182">
        <f>IF('Crisis Indicator Data'!Q127="x","x",('Crisis Indicator Data'!Q127/1000000))</f>
        <v>149.809</v>
      </c>
      <c r="G130" s="182">
        <f>IF('Crisis Indicator Data'!R127="x","x",('Crisis Indicator Data'!R127/1000000))</f>
        <v>37.651000000000003</v>
      </c>
      <c r="H130" s="182">
        <f>IF('Crisis Indicator Data'!S127="x","x",('Crisis Indicator Data'!S127/1000000))</f>
        <v>26.943000000000001</v>
      </c>
      <c r="I130" s="182">
        <f>IF('Crisis Indicator Data'!T127="x","x",('Crisis Indicator Data'!T127/1000000))</f>
        <v>0</v>
      </c>
      <c r="J130" s="182">
        <f>IF('Crisis Indicator Data'!U127="x","x",('Crisis Indicator Data'!U127/1000000))</f>
        <v>0</v>
      </c>
      <c r="K130" s="168">
        <f t="shared" si="9"/>
        <v>5</v>
      </c>
      <c r="L130" s="165">
        <f>IF(F130="x","x",(F130*1000000/VLOOKUP($C130,'Crisis Indicator Data'!$C$3:$H$198,5,FALSE)))</f>
        <v>0.69872948946371771</v>
      </c>
      <c r="M130" s="165">
        <f>IF(G130="x","x",(G130*1000000/VLOOKUP($C130,'Crisis Indicator Data'!$C$3:$H$198,5,FALSE)))</f>
        <v>0.17560936931558474</v>
      </c>
      <c r="N130" s="165">
        <f>IF(H130="x","x",(H130*1000000/VLOOKUP($C130,'Crisis Indicator Data'!$C$3:$H$198,5,FALSE)))</f>
        <v>0.12566580535629332</v>
      </c>
      <c r="O130" s="165">
        <f>IF(I130="x","x",(I130*1000000/VLOOKUP($C130,'Crisis Indicator Data'!$C$3:$H$198,5,FALSE)))</f>
        <v>0</v>
      </c>
      <c r="P130" s="165">
        <f>IF(J130="x","x",(J130*1000000/VLOOKUP($C130,'Crisis Indicator Data'!$C$3:$H$198,5,FALSE)))</f>
        <v>0</v>
      </c>
      <c r="Q130" s="147">
        <f t="shared" si="10"/>
        <v>3</v>
      </c>
      <c r="R130" s="147">
        <f t="shared" si="11"/>
        <v>4</v>
      </c>
    </row>
    <row r="131" spans="1:18" x14ac:dyDescent="0.35">
      <c r="A131" s="172" t="str">
        <f>'Crisis Indicator Data'!A128</f>
        <v>Syrian Regional Crisis</v>
      </c>
      <c r="B131" s="173">
        <f>'Crisis Indicator Data'!B128</f>
        <v>0</v>
      </c>
      <c r="C131" s="173" t="str">
        <f>'Crisis Indicator Data'!C128</f>
        <v>REG004</v>
      </c>
      <c r="D131" s="173" t="str">
        <f>'Crisis Indicator Data'!D128</f>
        <v>Syria,Türkiye,Iraq,Egypt,Jordan,Lebanon</v>
      </c>
      <c r="E131" s="173" t="str">
        <f>'Crisis Indicator Data'!E128</f>
        <v>SYR,TUR,IRQ,EGY,JOR,LBN</v>
      </c>
      <c r="F131" s="182">
        <f>IF('Crisis Indicator Data'!Q128="x","x",('Crisis Indicator Data'!Q128/1000000))</f>
        <v>162.023</v>
      </c>
      <c r="G131" s="182">
        <f>IF('Crisis Indicator Data'!R128="x","x",('Crisis Indicator Data'!R128/1000000))</f>
        <v>17.456</v>
      </c>
      <c r="H131" s="182">
        <f>IF('Crisis Indicator Data'!S128="x","x",('Crisis Indicator Data'!S128/1000000))</f>
        <v>13.401</v>
      </c>
      <c r="I131" s="182">
        <f>IF('Crisis Indicator Data'!T128="x","x",('Crisis Indicator Data'!T128/1000000))</f>
        <v>8.6769999999999996</v>
      </c>
      <c r="J131" s="182">
        <f>IF('Crisis Indicator Data'!U128="x","x",('Crisis Indicator Data'!U128/1000000))</f>
        <v>6.7000000000000004E-2</v>
      </c>
      <c r="K131" s="168">
        <f t="shared" si="9"/>
        <v>5</v>
      </c>
      <c r="L131" s="165">
        <f>IF(F131="x","x",(F131*1000000/VLOOKUP($C131,'Crisis Indicator Data'!$C$3:$H$198,5,FALSE)))</f>
        <v>0.80358985041463316</v>
      </c>
      <c r="M131" s="165">
        <f>IF(G131="x","x",(G131*1000000/VLOOKUP($C131,'Crisis Indicator Data'!$C$3:$H$198,5,FALSE)))</f>
        <v>8.6576994802206084E-2</v>
      </c>
      <c r="N131" s="165">
        <f>IF(H131="x","x",(H131*1000000/VLOOKUP($C131,'Crisis Indicator Data'!$C$3:$H$198,5,FALSE)))</f>
        <v>6.6465301749791691E-2</v>
      </c>
      <c r="O131" s="165">
        <f>IF(I131="x","x",(I131*1000000/VLOOKUP($C131,'Crisis Indicator Data'!$C$3:$H$198,5,FALSE)))</f>
        <v>4.3035551323255171E-2</v>
      </c>
      <c r="P131" s="165">
        <f>IF(J131="x","x",(J131*1000000/VLOOKUP($C131,'Crisis Indicator Data'!$C$3:$H$198,5,FALSE)))</f>
        <v>3.3230171011387532E-4</v>
      </c>
      <c r="Q131" s="147">
        <f t="shared" si="10"/>
        <v>3</v>
      </c>
      <c r="R131" s="147">
        <f t="shared" si="11"/>
        <v>4</v>
      </c>
    </row>
    <row r="132" spans="1:18" x14ac:dyDescent="0.35">
      <c r="A132" s="172" t="str">
        <f>'Crisis Indicator Data'!A129</f>
        <v xml:space="preserve">Eastern Mediterranean Route </v>
      </c>
      <c r="B132" s="173">
        <f>'Crisis Indicator Data'!B129</f>
        <v>0</v>
      </c>
      <c r="C132" s="173" t="str">
        <f>'Crisis Indicator Data'!C129</f>
        <v>REG006</v>
      </c>
      <c r="D132" s="173" t="str">
        <f>'Crisis Indicator Data'!D129</f>
        <v>Türkiye,Greece</v>
      </c>
      <c r="E132" s="173" t="str">
        <f>'Crisis Indicator Data'!E129</f>
        <v>TUR,GRC</v>
      </c>
      <c r="F132" s="182">
        <f>IF('Crisis Indicator Data'!Q129="x","x",('Crisis Indicator Data'!Q129/1000000))</f>
        <v>15.532</v>
      </c>
      <c r="G132" s="182">
        <f>IF('Crisis Indicator Data'!R129="x","x",('Crisis Indicator Data'!R129/1000000))</f>
        <v>0.434</v>
      </c>
      <c r="H132" s="182">
        <f>IF('Crisis Indicator Data'!S129="x","x",('Crisis Indicator Data'!S129/1000000))</f>
        <v>0.36199999999999999</v>
      </c>
      <c r="I132" s="182">
        <f>IF('Crisis Indicator Data'!T129="x","x",('Crisis Indicator Data'!T129/1000000))</f>
        <v>5.0999999999999997E-2</v>
      </c>
      <c r="J132" s="182">
        <f>IF('Crisis Indicator Data'!U129="x","x",('Crisis Indicator Data'!U129/1000000))</f>
        <v>6.0000000000000001E-3</v>
      </c>
      <c r="K132" s="168">
        <f t="shared" si="9"/>
        <v>2.7</v>
      </c>
      <c r="L132" s="165">
        <f>IF(F132="x","x",(F132*1000000/VLOOKUP($C132,'Crisis Indicator Data'!$C$3:$H$198,5,FALSE)))</f>
        <v>0.94788233858171611</v>
      </c>
      <c r="M132" s="165">
        <f>IF(G132="x","x",(G132*1000000/VLOOKUP($C132,'Crisis Indicator Data'!$C$3:$H$198,5,FALSE)))</f>
        <v>2.6486024655193459E-2</v>
      </c>
      <c r="N132" s="165">
        <f>IF(H132="x","x",(H132*1000000/VLOOKUP($C132,'Crisis Indicator Data'!$C$3:$H$198,5,FALSE)))</f>
        <v>2.2092029781520809E-2</v>
      </c>
      <c r="O132" s="165">
        <f>IF(I132="x","x",(I132*1000000/VLOOKUP($C132,'Crisis Indicator Data'!$C$3:$H$198,5,FALSE)))</f>
        <v>3.1124130355181254E-3</v>
      </c>
      <c r="P132" s="165">
        <f>IF(J132="x","x",(J132*1000000/VLOOKUP($C132,'Crisis Indicator Data'!$C$3:$H$198,5,FALSE)))</f>
        <v>3.6616623947272064E-4</v>
      </c>
      <c r="Q132" s="147">
        <f t="shared" si="10"/>
        <v>2</v>
      </c>
      <c r="R132" s="147">
        <f t="shared" si="11"/>
        <v>2.35</v>
      </c>
    </row>
    <row r="133" spans="1:18" x14ac:dyDescent="0.35">
      <c r="A133" s="172" t="str">
        <f>'Crisis Indicator Data'!A130</f>
        <v>Central Mediterranean Route</v>
      </c>
      <c r="B133" s="173">
        <f>'Crisis Indicator Data'!B130</f>
        <v>0</v>
      </c>
      <c r="C133" s="173" t="str">
        <f>'Crisis Indicator Data'!C130</f>
        <v>REG007</v>
      </c>
      <c r="D133" s="173" t="str">
        <f>'Crisis Indicator Data'!D130</f>
        <v>Algeria,Tunisia,Libya,Italy</v>
      </c>
      <c r="E133" s="173" t="str">
        <f>'Crisis Indicator Data'!E130</f>
        <v>DZA,TUN,LBY,ITA</v>
      </c>
      <c r="F133" s="182">
        <f>IF('Crisis Indicator Data'!Q130="x","x",('Crisis Indicator Data'!Q130/1000000))</f>
        <v>124.55500000000001</v>
      </c>
      <c r="G133" s="182">
        <f>IF('Crisis Indicator Data'!R130="x","x",('Crisis Indicator Data'!R130/1000000))</f>
        <v>0</v>
      </c>
      <c r="H133" s="182">
        <f>IF('Crisis Indicator Data'!S130="x","x",('Crisis Indicator Data'!S130/1000000))</f>
        <v>1.3340000000000001</v>
      </c>
      <c r="I133" s="182" t="str">
        <f>IF('Crisis Indicator Data'!T130="x","x",('Crisis Indicator Data'!T130/1000000))</f>
        <v>x</v>
      </c>
      <c r="J133" s="182" t="str">
        <f>IF('Crisis Indicator Data'!U130="x","x",('Crisis Indicator Data'!U130/1000000))</f>
        <v>x</v>
      </c>
      <c r="K133" s="168">
        <f t="shared" si="9"/>
        <v>3.5</v>
      </c>
      <c r="L133" s="165">
        <f>IF(F133="x","x",(F133*1000000/VLOOKUP($C133,'Crisis Indicator Data'!$C$3:$H$198,5,FALSE)))</f>
        <v>0.98940336328035017</v>
      </c>
      <c r="M133" s="165">
        <f>IF(G133="x","x",(G133*1000000/VLOOKUP($C133,'Crisis Indicator Data'!$C$3:$H$198,5,FALSE)))</f>
        <v>0</v>
      </c>
      <c r="N133" s="165">
        <f>IF(H133="x","x",(H133*1000000/VLOOKUP($C133,'Crisis Indicator Data'!$C$3:$H$198,5,FALSE)))</f>
        <v>1.059663671964985E-2</v>
      </c>
      <c r="O133" s="165" t="str">
        <f>IF(I133="x","x",(I133*1000000/VLOOKUP($C133,'Crisis Indicator Data'!$C$3:$H$198,5,FALSE)))</f>
        <v>x</v>
      </c>
      <c r="P133" s="165" t="str">
        <f>IF(J133="x","x",(J133*1000000/VLOOKUP($C133,'Crisis Indicator Data'!$C$3:$H$198,5,FALSE)))</f>
        <v>x</v>
      </c>
      <c r="Q133" s="147">
        <f t="shared" si="10"/>
        <v>1</v>
      </c>
      <c r="R133" s="147">
        <f t="shared" si="11"/>
        <v>2.25</v>
      </c>
    </row>
    <row r="134" spans="1:18" x14ac:dyDescent="0.35">
      <c r="A134" s="172" t="str">
        <f>'Crisis Indicator Data'!A131</f>
        <v>Western Mediterranean Route</v>
      </c>
      <c r="B134" s="173">
        <f>'Crisis Indicator Data'!B131</f>
        <v>0</v>
      </c>
      <c r="C134" s="173" t="str">
        <f>'Crisis Indicator Data'!C131</f>
        <v>REG008</v>
      </c>
      <c r="D134" s="173" t="str">
        <f>'Crisis Indicator Data'!D131</f>
        <v>Algeria,Morocco,Spain</v>
      </c>
      <c r="E134" s="173" t="str">
        <f>'Crisis Indicator Data'!E131</f>
        <v>DZA,MAR,ESP</v>
      </c>
      <c r="F134" s="182">
        <f>IF('Crisis Indicator Data'!Q131="x","x",('Crisis Indicator Data'!Q131/1000000))</f>
        <v>132.654</v>
      </c>
      <c r="G134" s="182">
        <f>IF('Crisis Indicator Data'!R131="x","x",('Crisis Indicator Data'!R131/1000000))</f>
        <v>0</v>
      </c>
      <c r="H134" s="182">
        <f>IF('Crisis Indicator Data'!S131="x","x",('Crisis Indicator Data'!S131/1000000))</f>
        <v>0.36899999999999999</v>
      </c>
      <c r="I134" s="182" t="str">
        <f>IF('Crisis Indicator Data'!T131="x","x",('Crisis Indicator Data'!T131/1000000))</f>
        <v>x</v>
      </c>
      <c r="J134" s="182" t="str">
        <f>IF('Crisis Indicator Data'!U131="x","x",('Crisis Indicator Data'!U131/1000000))</f>
        <v>x</v>
      </c>
      <c r="K134" s="168">
        <f t="shared" ref="K134:K165" si="12">IF(H134="x","x",IF(SUM(H134:J134)=0,0,IF(LOG(SUM(H134:J134)*1000000)&lt;$K$4,0,IF(LOG(SUM(H134:J134)*1000000)&gt;$K$3,5,ROUND(5-(K$3-LOG(SUM(H134:J134)*1000000))/(K$3-K$4)*5,1)))))</f>
        <v>2.6</v>
      </c>
      <c r="L134" s="165">
        <f>IF(F134="x","x",(F134*1000000/VLOOKUP($C134,'Crisis Indicator Data'!$C$3:$H$198,5,FALSE)))</f>
        <v>0.99722604361651745</v>
      </c>
      <c r="M134" s="165">
        <f>IF(G134="x","x",(G134*1000000/VLOOKUP($C134,'Crisis Indicator Data'!$C$3:$H$198,5,FALSE)))</f>
        <v>0</v>
      </c>
      <c r="N134" s="165">
        <f>IF(H134="x","x",(H134*1000000/VLOOKUP($C134,'Crisis Indicator Data'!$C$3:$H$198,5,FALSE)))</f>
        <v>2.7739563834825558E-3</v>
      </c>
      <c r="O134" s="165" t="str">
        <f>IF(I134="x","x",(I134*1000000/VLOOKUP($C134,'Crisis Indicator Data'!$C$3:$H$198,5,FALSE)))</f>
        <v>x</v>
      </c>
      <c r="P134" s="165" t="str">
        <f>IF(J134="x","x",(J134*1000000/VLOOKUP($C134,'Crisis Indicator Data'!$C$3:$H$198,5,FALSE)))</f>
        <v>x</v>
      </c>
      <c r="Q134" s="147">
        <f t="shared" ref="Q134:Q165" si="13">IF(N134="x","x",IF(OR(L134&gt;=$L$3,M134&gt;=$M$3,N134&gt;=$N$3,O134&gt;=$O$3,P134&gt;=$P$3), (IF(VALUE(SUBSTITUTE(P134, "x", "0.0"))&gt;=$P$3, 5, IF((VALUE(SUBSTITUTE(O134, "x", "0.0"))+VALUE(SUBSTITUTE(P134, "x", "0.0")))&gt;=$O$3,4,IF((VALUE(SUBSTITUTE(O134, "x", "0.0"))+VALUE(SUBSTITUTE(P134, "x", "0.0"))+N134)&gt;=$N$3,3,IF((VALUE(SUBSTITUTE(O134, "x", "0.0"))+VALUE(SUBSTITUTE(P134, "x", "0.0"))+N134+VALUE(SUBSTITUTE(M134, "x", "0.0")))&gt;=$M$3,2,1)))))))</f>
        <v>1</v>
      </c>
      <c r="R134" s="147">
        <f t="shared" ref="R134:R165" si="14">IF(Q134="x","x",(AVERAGE(K134,Q134)))</f>
        <v>1.8</v>
      </c>
    </row>
    <row r="135" spans="1:18" x14ac:dyDescent="0.35">
      <c r="A135" s="172" t="str">
        <f>'Crisis Indicator Data'!A132</f>
        <v>Rohingya Regional Crisis</v>
      </c>
      <c r="B135" s="173">
        <f>'Crisis Indicator Data'!B132</f>
        <v>0</v>
      </c>
      <c r="C135" s="173" t="str">
        <f>'Crisis Indicator Data'!C132</f>
        <v>REG011</v>
      </c>
      <c r="D135" s="173" t="str">
        <f>'Crisis Indicator Data'!D132</f>
        <v>Bangladesh,Myanmar</v>
      </c>
      <c r="E135" s="173" t="str">
        <f>'Crisis Indicator Data'!E132</f>
        <v>BGD,MMR</v>
      </c>
      <c r="F135" s="182">
        <f>IF('Crisis Indicator Data'!Q132="x","x",('Crisis Indicator Data'!Q132/1000000))</f>
        <v>0</v>
      </c>
      <c r="G135" s="182">
        <f>IF('Crisis Indicator Data'!R132="x","x",('Crisis Indicator Data'!R132/1000000))</f>
        <v>1.794</v>
      </c>
      <c r="H135" s="182">
        <f>IF('Crisis Indicator Data'!S132="x","x",('Crisis Indicator Data'!S132/1000000))</f>
        <v>1.7470000000000001</v>
      </c>
      <c r="I135" s="182">
        <f>IF('Crisis Indicator Data'!T132="x","x",('Crisis Indicator Data'!T132/1000000))</f>
        <v>1.464</v>
      </c>
      <c r="J135" s="182" t="str">
        <f>IF('Crisis Indicator Data'!U132="x","x",('Crisis Indicator Data'!U132/1000000))</f>
        <v>x</v>
      </c>
      <c r="K135" s="168">
        <f t="shared" si="12"/>
        <v>4.2</v>
      </c>
      <c r="L135" s="165">
        <f>IF(F135="x","x",(F135*1000000/VLOOKUP($C135,'Crisis Indicator Data'!$C$3:$H$198,5,FALSE)))</f>
        <v>0</v>
      </c>
      <c r="M135" s="165">
        <f>IF(G135="x","x",(G135*1000000/VLOOKUP($C135,'Crisis Indicator Data'!$C$3:$H$198,5,FALSE)))</f>
        <v>0.35836995605273669</v>
      </c>
      <c r="N135" s="165">
        <f>IF(H135="x","x",(H135*1000000/VLOOKUP($C135,'Crisis Indicator Data'!$C$3:$H$198,5,FALSE)))</f>
        <v>0.34898122253296043</v>
      </c>
      <c r="O135" s="165">
        <f>IF(I135="x","x",(I135*1000000/VLOOKUP($C135,'Crisis Indicator Data'!$C$3:$H$198,5,FALSE)))</f>
        <v>0.29244906112664804</v>
      </c>
      <c r="P135" s="165" t="str">
        <f>IF(J135="x","x",(J135*1000000/VLOOKUP($C135,'Crisis Indicator Data'!$C$3:$H$198,5,FALSE)))</f>
        <v>x</v>
      </c>
      <c r="Q135" s="147">
        <f t="shared" si="13"/>
        <v>4</v>
      </c>
      <c r="R135" s="147">
        <f t="shared" si="14"/>
        <v>4.0999999999999996</v>
      </c>
    </row>
    <row r="136" spans="1:18" x14ac:dyDescent="0.35">
      <c r="A136" s="172" t="str">
        <f>'Crisis Indicator Data'!A133</f>
        <v>Southern Africa Regional Food Security Crisis</v>
      </c>
      <c r="B136" s="173">
        <f>'Crisis Indicator Data'!B133</f>
        <v>0</v>
      </c>
      <c r="C136" s="173" t="str">
        <f>'Crisis Indicator Data'!C133</f>
        <v>REG012</v>
      </c>
      <c r="D136" s="173" t="str">
        <f>'Crisis Indicator Data'!D133</f>
        <v>Madagascar,Malawi,Namibia,Eswatini,Zambia,Zimbabwe,Tanzania</v>
      </c>
      <c r="E136" s="173" t="str">
        <f>'Crisis Indicator Data'!E133</f>
        <v>MDG,MWI,NAM,SWZ,ZMB,ZWE,TZA</v>
      </c>
      <c r="F136" s="182">
        <f>IF('Crisis Indicator Data'!Q133="x","x",('Crisis Indicator Data'!Q133/1000000))</f>
        <v>32.853999999999999</v>
      </c>
      <c r="G136" s="182">
        <f>IF('Crisis Indicator Data'!R133="x","x",('Crisis Indicator Data'!R133/1000000))</f>
        <v>36.29</v>
      </c>
      <c r="H136" s="182">
        <f>IF('Crisis Indicator Data'!S133="x","x",('Crisis Indicator Data'!S133/1000000))</f>
        <v>31.7</v>
      </c>
      <c r="I136" s="182">
        <f>IF('Crisis Indicator Data'!T133="x","x",('Crisis Indicator Data'!T133/1000000))</f>
        <v>0.17899999999999999</v>
      </c>
      <c r="J136" s="182">
        <f>IF('Crisis Indicator Data'!U133="x","x",('Crisis Indicator Data'!U133/1000000))</f>
        <v>0</v>
      </c>
      <c r="K136" s="168">
        <f t="shared" si="12"/>
        <v>5</v>
      </c>
      <c r="L136" s="165">
        <f>IF(F136="x","x",(F136*1000000/VLOOKUP($C136,'Crisis Indicator Data'!$C$3:$H$198,5,FALSE)))</f>
        <v>0.32520985112448525</v>
      </c>
      <c r="M136" s="165">
        <f>IF(G136="x","x",(G136*1000000/VLOOKUP($C136,'Crisis Indicator Data'!$C$3:$H$198,5,FALSE)))</f>
        <v>0.35922157111181502</v>
      </c>
      <c r="N136" s="165">
        <f>IF(H136="x","x",(H136*1000000/VLOOKUP($C136,'Crisis Indicator Data'!$C$3:$H$198,5,FALSE)))</f>
        <v>0.3137868229331644</v>
      </c>
      <c r="O136" s="165">
        <f>IF(I136="x","x",(I136*1000000/VLOOKUP($C136,'Crisis Indicator Data'!$C$3:$H$198,5,FALSE)))</f>
        <v>1.7718561925878999E-3</v>
      </c>
      <c r="P136" s="165">
        <f>IF(J136="x","x",(J136*1000000/VLOOKUP($C136,'Crisis Indicator Data'!$C$3:$H$198,5,FALSE)))</f>
        <v>0</v>
      </c>
      <c r="Q136" s="147">
        <f t="shared" si="13"/>
        <v>3</v>
      </c>
      <c r="R136" s="147">
        <f t="shared" si="14"/>
        <v>4</v>
      </c>
    </row>
    <row r="137" spans="1:18" x14ac:dyDescent="0.35">
      <c r="A137" s="172" t="str">
        <f>'Crisis Indicator Data'!A134</f>
        <v>Nagorno-Karabakh Conflict</v>
      </c>
      <c r="B137" s="173">
        <f>'Crisis Indicator Data'!B134</f>
        <v>0</v>
      </c>
      <c r="C137" s="173" t="str">
        <f>'Crisis Indicator Data'!C134</f>
        <v>REG013</v>
      </c>
      <c r="D137" s="173" t="str">
        <f>'Crisis Indicator Data'!D134</f>
        <v>Armenia,Azerbaijan</v>
      </c>
      <c r="E137" s="173" t="str">
        <f>'Crisis Indicator Data'!E134</f>
        <v>ARM,AZE</v>
      </c>
      <c r="F137" s="182">
        <f>IF('Crisis Indicator Data'!Q134="x","x",('Crisis Indicator Data'!Q134/1000000))</f>
        <v>2.552</v>
      </c>
      <c r="G137" s="182">
        <f>IF('Crisis Indicator Data'!R134="x","x",('Crisis Indicator Data'!R134/1000000))</f>
        <v>0.35299999999999998</v>
      </c>
      <c r="H137" s="182">
        <f>IF('Crisis Indicator Data'!S134="x","x",('Crisis Indicator Data'!S134/1000000))</f>
        <v>0.154</v>
      </c>
      <c r="I137" s="182">
        <f>IF('Crisis Indicator Data'!T134="x","x",('Crisis Indicator Data'!T134/1000000))</f>
        <v>0</v>
      </c>
      <c r="J137" s="182">
        <f>IF('Crisis Indicator Data'!U134="x","x",('Crisis Indicator Data'!U134/1000000))</f>
        <v>0</v>
      </c>
      <c r="K137" s="168">
        <f t="shared" si="12"/>
        <v>2</v>
      </c>
      <c r="L137" s="165">
        <f>IF(F137="x","x",(F137*1000000/VLOOKUP($C137,'Crisis Indicator Data'!$C$3:$H$198,5,FALSE)))</f>
        <v>0.8339869281045752</v>
      </c>
      <c r="M137" s="165">
        <f>IF(G137="x","x",(G137*1000000/VLOOKUP($C137,'Crisis Indicator Data'!$C$3:$H$198,5,FALSE)))</f>
        <v>0.11535947712418301</v>
      </c>
      <c r="N137" s="165">
        <f>IF(H137="x","x",(H137*1000000/VLOOKUP($C137,'Crisis Indicator Data'!$C$3:$H$198,5,FALSE)))</f>
        <v>5.0326797385620917E-2</v>
      </c>
      <c r="O137" s="165">
        <f>IF(I137="x","x",(I137*1000000/VLOOKUP($C137,'Crisis Indicator Data'!$C$3:$H$198,5,FALSE)))</f>
        <v>0</v>
      </c>
      <c r="P137" s="165">
        <f>IF(J137="x","x",(J137*1000000/VLOOKUP($C137,'Crisis Indicator Data'!$C$3:$H$198,5,FALSE)))</f>
        <v>0</v>
      </c>
      <c r="Q137" s="147">
        <f t="shared" si="13"/>
        <v>3</v>
      </c>
      <c r="R137" s="147">
        <f t="shared" si="14"/>
        <v>2.5</v>
      </c>
    </row>
    <row r="138" spans="1:18" x14ac:dyDescent="0.35">
      <c r="A138" s="172" t="str">
        <f>'Crisis Indicator Data'!A135</f>
        <v>Eastern Africa Regional Drought Crisis</v>
      </c>
      <c r="B138" s="173" t="str">
        <f>'Crisis Indicator Data'!B135</f>
        <v>Drought</v>
      </c>
      <c r="C138" s="173" t="str">
        <f>'Crisis Indicator Data'!C135</f>
        <v>REG014</v>
      </c>
      <c r="D138" s="173" t="str">
        <f>'Crisis Indicator Data'!D135</f>
        <v>Ethiopia,Somalia,Kenya</v>
      </c>
      <c r="E138" s="173" t="str">
        <f>'Crisis Indicator Data'!E135</f>
        <v>ETH,SOM,KEN</v>
      </c>
      <c r="F138" s="182">
        <f>IF('Crisis Indicator Data'!Q135="x","x",('Crisis Indicator Data'!Q135/1000000))</f>
        <v>9.2910000000000004</v>
      </c>
      <c r="G138" s="182">
        <f>IF('Crisis Indicator Data'!R135="x","x",('Crisis Indicator Data'!R135/1000000))</f>
        <v>108.664</v>
      </c>
      <c r="H138" s="182">
        <f>IF('Crisis Indicator Data'!S135="x","x",('Crisis Indicator Data'!S135/1000000))</f>
        <v>11.977</v>
      </c>
      <c r="I138" s="182">
        <f>IF('Crisis Indicator Data'!T135="x","x",('Crisis Indicator Data'!T135/1000000))</f>
        <v>12.164</v>
      </c>
      <c r="J138" s="182">
        <f>IF('Crisis Indicator Data'!U135="x","x",('Crisis Indicator Data'!U135/1000000))</f>
        <v>0</v>
      </c>
      <c r="K138" s="168">
        <f t="shared" si="12"/>
        <v>5</v>
      </c>
      <c r="L138" s="165">
        <f>IF(F138="x","x",(F138*1000000/VLOOKUP($C138,'Crisis Indicator Data'!$C$3:$H$198,5,FALSE)))</f>
        <v>6.538583342130265E-2</v>
      </c>
      <c r="M138" s="165">
        <f>IF(G138="x","x",(G138*1000000/VLOOKUP($C138,'Crisis Indicator Data'!$C$3:$H$198,5,FALSE)))</f>
        <v>0.76472782293536012</v>
      </c>
      <c r="N138" s="165">
        <f>IF(H138="x","x",(H138*1000000/VLOOKUP($C138,'Crisis Indicator Data'!$C$3:$H$198,5,FALSE)))</f>
        <v>8.42886801083782E-2</v>
      </c>
      <c r="O138" s="165">
        <f>IF(I138="x","x",(I138*1000000/VLOOKUP($C138,'Crisis Indicator Data'!$C$3:$H$198,5,FALSE)))</f>
        <v>8.5604701080263204E-2</v>
      </c>
      <c r="P138" s="165">
        <f>IF(J138="x","x",(J138*1000000/VLOOKUP($C138,'Crisis Indicator Data'!$C$3:$H$198,5,FALSE)))</f>
        <v>0</v>
      </c>
      <c r="Q138" s="147">
        <f t="shared" si="13"/>
        <v>4</v>
      </c>
      <c r="R138" s="147">
        <f t="shared" si="14"/>
        <v>4.5</v>
      </c>
    </row>
    <row r="139" spans="1:18" x14ac:dyDescent="0.35">
      <c r="A139" s="172" t="str">
        <f>'Crisis Indicator Data'!A136</f>
        <v>Turkiye / Syria earthquake</v>
      </c>
      <c r="B139" s="173" t="str">
        <f>'Crisis Indicator Data'!B136</f>
        <v>Earthquake</v>
      </c>
      <c r="C139" s="173" t="str">
        <f>'Crisis Indicator Data'!C136</f>
        <v>REG015</v>
      </c>
      <c r="D139" s="173" t="str">
        <f>'Crisis Indicator Data'!D136</f>
        <v>Türkiye,Syria</v>
      </c>
      <c r="E139" s="173" t="str">
        <f>'Crisis Indicator Data'!E136</f>
        <v>TUR,SYR</v>
      </c>
      <c r="F139" s="182">
        <f>IF('Crisis Indicator Data'!Q136="x","x",('Crisis Indicator Data'!Q136/1000000))</f>
        <v>9.1</v>
      </c>
      <c r="G139" s="182">
        <f>IF('Crisis Indicator Data'!R136="x","x",('Crisis Indicator Data'!R136/1000000))</f>
        <v>14.723000000000001</v>
      </c>
      <c r="H139" s="182">
        <f>IF('Crisis Indicator Data'!S136="x","x",('Crisis Indicator Data'!S136/1000000))</f>
        <v>3.0209999999999999</v>
      </c>
      <c r="I139" s="182">
        <f>IF('Crisis Indicator Data'!T136="x","x",('Crisis Indicator Data'!T136/1000000))</f>
        <v>0.15</v>
      </c>
      <c r="J139" s="182">
        <f>IF('Crisis Indicator Data'!U136="x","x",('Crisis Indicator Data'!U136/1000000))</f>
        <v>6.0000000000000001E-3</v>
      </c>
      <c r="K139" s="168">
        <f t="shared" si="12"/>
        <v>4.2</v>
      </c>
      <c r="L139" s="165">
        <f>IF(F139="x","x",(F139*1000000/VLOOKUP($C139,'Crisis Indicator Data'!$C$3:$H$198,5,FALSE)))</f>
        <v>0.33703703703703702</v>
      </c>
      <c r="M139" s="165">
        <f>IF(G139="x","x",(G139*1000000/VLOOKUP($C139,'Crisis Indicator Data'!$C$3:$H$198,5,FALSE)))</f>
        <v>0.54529629629629628</v>
      </c>
      <c r="N139" s="165">
        <f>IF(H139="x","x",(H139*1000000/VLOOKUP($C139,'Crisis Indicator Data'!$C$3:$H$198,5,FALSE)))</f>
        <v>0.11188888888888888</v>
      </c>
      <c r="O139" s="165">
        <f>IF(I139="x","x",(I139*1000000/VLOOKUP($C139,'Crisis Indicator Data'!$C$3:$H$198,5,FALSE)))</f>
        <v>5.5555555555555558E-3</v>
      </c>
      <c r="P139" s="165">
        <f>IF(J139="x","x",(J139*1000000/VLOOKUP($C139,'Crisis Indicator Data'!$C$3:$H$198,5,FALSE)))</f>
        <v>2.2222222222222223E-4</v>
      </c>
      <c r="Q139" s="147">
        <f t="shared" si="13"/>
        <v>3</v>
      </c>
      <c r="R139" s="147">
        <f t="shared" si="14"/>
        <v>3.6</v>
      </c>
    </row>
    <row r="140" spans="1:18" x14ac:dyDescent="0.35">
      <c r="A140" s="172" t="str">
        <f>'Crisis Indicator Data'!A137</f>
        <v>Displacement from Russia-Ukraine conflict in Romania</v>
      </c>
      <c r="B140" s="173" t="str">
        <f>'Crisis Indicator Data'!B137</f>
        <v>Conflict,Displacement</v>
      </c>
      <c r="C140" s="173" t="str">
        <f>'Crisis Indicator Data'!C137</f>
        <v>ROU002</v>
      </c>
      <c r="D140" s="173" t="str">
        <f>'Crisis Indicator Data'!D137</f>
        <v>Romania</v>
      </c>
      <c r="E140" s="173" t="str">
        <f>'Crisis Indicator Data'!E137</f>
        <v>ROU</v>
      </c>
      <c r="F140" s="182">
        <f>IF('Crisis Indicator Data'!Q137="x","x",('Crisis Indicator Data'!Q137/1000000))</f>
        <v>19.047000000000001</v>
      </c>
      <c r="G140" s="182">
        <f>IF('Crisis Indicator Data'!R137="x","x",('Crisis Indicator Data'!R137/1000000))</f>
        <v>0</v>
      </c>
      <c r="H140" s="182">
        <f>IF('Crisis Indicator Data'!S137="x","x",('Crisis Indicator Data'!S137/1000000))</f>
        <v>7.8E-2</v>
      </c>
      <c r="I140" s="182" t="str">
        <f>IF('Crisis Indicator Data'!T137="x","x",('Crisis Indicator Data'!T137/1000000))</f>
        <v>x</v>
      </c>
      <c r="J140" s="182" t="str">
        <f>IF('Crisis Indicator Data'!U137="x","x",('Crisis Indicator Data'!U137/1000000))</f>
        <v>x</v>
      </c>
      <c r="K140" s="168">
        <f t="shared" si="12"/>
        <v>1.5</v>
      </c>
      <c r="L140" s="165">
        <f>IF(F140="x","x",(F140*1000000/VLOOKUP($C140,'Crisis Indicator Data'!$C$3:$H$198,5,FALSE)))</f>
        <v>0.99592156862745096</v>
      </c>
      <c r="M140" s="165">
        <f>IF(G140="x","x",(G140*1000000/VLOOKUP($C140,'Crisis Indicator Data'!$C$3:$H$198,5,FALSE)))</f>
        <v>0</v>
      </c>
      <c r="N140" s="165">
        <f>IF(H140="x","x",(H140*1000000/VLOOKUP($C140,'Crisis Indicator Data'!$C$3:$H$198,5,FALSE)))</f>
        <v>4.0784313725490198E-3</v>
      </c>
      <c r="O140" s="165" t="str">
        <f>IF(I140="x","x",(I140*1000000/VLOOKUP($C140,'Crisis Indicator Data'!$C$3:$H$198,5,FALSE)))</f>
        <v>x</v>
      </c>
      <c r="P140" s="165" t="str">
        <f>IF(J140="x","x",(J140*1000000/VLOOKUP($C140,'Crisis Indicator Data'!$C$3:$H$198,5,FALSE)))</f>
        <v>x</v>
      </c>
      <c r="Q140" s="147">
        <f t="shared" si="13"/>
        <v>1</v>
      </c>
      <c r="R140" s="147">
        <f t="shared" si="14"/>
        <v>1.25</v>
      </c>
    </row>
    <row r="141" spans="1:18" x14ac:dyDescent="0.35">
      <c r="A141" s="172" t="str">
        <f>'Crisis Indicator Data'!A138</f>
        <v>Displacement from Russia-Ukraine conflict in Russia</v>
      </c>
      <c r="B141" s="173" t="str">
        <f>'Crisis Indicator Data'!B138</f>
        <v>Conflict,Displacement</v>
      </c>
      <c r="C141" s="173" t="str">
        <f>'Crisis Indicator Data'!C138</f>
        <v>RUS002</v>
      </c>
      <c r="D141" s="173" t="str">
        <f>'Crisis Indicator Data'!D138</f>
        <v>Russia</v>
      </c>
      <c r="E141" s="173" t="str">
        <f>'Crisis Indicator Data'!E138</f>
        <v>RUS</v>
      </c>
      <c r="F141" s="182">
        <f>IF('Crisis Indicator Data'!Q138="x","x",('Crisis Indicator Data'!Q138/1000000))</f>
        <v>144.23699999999999</v>
      </c>
      <c r="G141" s="182">
        <f>IF('Crisis Indicator Data'!R138="x","x",('Crisis Indicator Data'!R138/1000000))</f>
        <v>0</v>
      </c>
      <c r="H141" s="182">
        <f>IF('Crisis Indicator Data'!S138="x","x",('Crisis Indicator Data'!S138/1000000))</f>
        <v>1.228</v>
      </c>
      <c r="I141" s="182">
        <f>IF('Crisis Indicator Data'!T138="x","x",('Crisis Indicator Data'!T138/1000000))</f>
        <v>0</v>
      </c>
      <c r="J141" s="182">
        <f>IF('Crisis Indicator Data'!U138="x","x",('Crisis Indicator Data'!U138/1000000))</f>
        <v>0</v>
      </c>
      <c r="K141" s="168">
        <f t="shared" si="12"/>
        <v>3.5</v>
      </c>
      <c r="L141" s="165">
        <f>IF(F141="x","x",(F141*1000000/VLOOKUP($C141,'Crisis Indicator Data'!$C$3:$H$198,5,FALSE)))</f>
        <v>0.9915649232799868</v>
      </c>
      <c r="M141" s="165">
        <f>IF(G141="x","x",(G141*1000000/VLOOKUP($C141,'Crisis Indicator Data'!$C$3:$H$198,5,FALSE)))</f>
        <v>0</v>
      </c>
      <c r="N141" s="165">
        <f>IF(H141="x","x",(H141*1000000/VLOOKUP($C141,'Crisis Indicator Data'!$C$3:$H$198,5,FALSE)))</f>
        <v>8.4419512731672437E-3</v>
      </c>
      <c r="O141" s="165">
        <f>IF(I141="x","x",(I141*1000000/VLOOKUP($C141,'Crisis Indicator Data'!$C$3:$H$198,5,FALSE)))</f>
        <v>0</v>
      </c>
      <c r="P141" s="165">
        <f>IF(J141="x","x",(J141*1000000/VLOOKUP($C141,'Crisis Indicator Data'!$C$3:$H$198,5,FALSE)))</f>
        <v>0</v>
      </c>
      <c r="Q141" s="147">
        <f t="shared" si="13"/>
        <v>1</v>
      </c>
      <c r="R141" s="147">
        <f t="shared" si="14"/>
        <v>2.25</v>
      </c>
    </row>
    <row r="142" spans="1:18" x14ac:dyDescent="0.35">
      <c r="A142" s="172" t="str">
        <f>'Crisis Indicator Data'!A139</f>
        <v>Burundi and DRC refugees in Rwanda</v>
      </c>
      <c r="B142" s="173" t="str">
        <f>'Crisis Indicator Data'!B139</f>
        <v>Displacement</v>
      </c>
      <c r="C142" s="173" t="str">
        <f>'Crisis Indicator Data'!C139</f>
        <v>RWA002</v>
      </c>
      <c r="D142" s="173" t="str">
        <f>'Crisis Indicator Data'!D139</f>
        <v>Rwanda</v>
      </c>
      <c r="E142" s="173" t="str">
        <f>'Crisis Indicator Data'!E139</f>
        <v>RWA</v>
      </c>
      <c r="F142" s="182">
        <f>IF('Crisis Indicator Data'!Q139="x","x",('Crisis Indicator Data'!Q139/1000000))</f>
        <v>2.3820000000000001</v>
      </c>
      <c r="G142" s="182">
        <f>IF('Crisis Indicator Data'!R139="x","x",('Crisis Indicator Data'!R139/1000000))</f>
        <v>0</v>
      </c>
      <c r="H142" s="182">
        <f>IF('Crisis Indicator Data'!S139="x","x",('Crisis Indicator Data'!S139/1000000))</f>
        <v>0.13500000000000001</v>
      </c>
      <c r="I142" s="182">
        <f>IF('Crisis Indicator Data'!T139="x","x",('Crisis Indicator Data'!T139/1000000))</f>
        <v>0</v>
      </c>
      <c r="J142" s="182">
        <f>IF('Crisis Indicator Data'!U139="x","x",('Crisis Indicator Data'!U139/1000000))</f>
        <v>0</v>
      </c>
      <c r="K142" s="168">
        <f t="shared" si="12"/>
        <v>1.9</v>
      </c>
      <c r="L142" s="165">
        <f>IF(F142="x","x",(F142*1000000/VLOOKUP($C142,'Crisis Indicator Data'!$C$3:$H$198,5,FALSE)))</f>
        <v>0.94636471990464843</v>
      </c>
      <c r="M142" s="165">
        <f>IF(G142="x","x",(G142*1000000/VLOOKUP($C142,'Crisis Indicator Data'!$C$3:$H$198,5,FALSE)))</f>
        <v>0</v>
      </c>
      <c r="N142" s="165">
        <f>IF(H142="x","x",(H142*1000000/VLOOKUP($C142,'Crisis Indicator Data'!$C$3:$H$198,5,FALSE)))</f>
        <v>5.3635280095351609E-2</v>
      </c>
      <c r="O142" s="165">
        <f>IF(I142="x","x",(I142*1000000/VLOOKUP($C142,'Crisis Indicator Data'!$C$3:$H$198,5,FALSE)))</f>
        <v>0</v>
      </c>
      <c r="P142" s="165">
        <f>IF(J142="x","x",(J142*1000000/VLOOKUP($C142,'Crisis Indicator Data'!$C$3:$H$198,5,FALSE)))</f>
        <v>0</v>
      </c>
      <c r="Q142" s="147">
        <f t="shared" si="13"/>
        <v>3</v>
      </c>
      <c r="R142" s="147">
        <f t="shared" si="14"/>
        <v>2.4500000000000002</v>
      </c>
    </row>
    <row r="143" spans="1:18" x14ac:dyDescent="0.35">
      <c r="A143" s="172" t="str">
        <f>'Crisis Indicator Data'!A140</f>
        <v>Complex crisis in Sudan</v>
      </c>
      <c r="B143" s="173" t="str">
        <f>'Crisis Indicator Data'!B140</f>
        <v>Displacement,Violence,Floods</v>
      </c>
      <c r="C143" s="173" t="str">
        <f>'Crisis Indicator Data'!C140</f>
        <v>SDN001</v>
      </c>
      <c r="D143" s="173" t="str">
        <f>'Crisis Indicator Data'!D140</f>
        <v>Sudan</v>
      </c>
      <c r="E143" s="173" t="str">
        <f>'Crisis Indicator Data'!E140</f>
        <v>SDN</v>
      </c>
      <c r="F143" s="183">
        <f>IF('Crisis Indicator Data'!Q140="x","x",('Crisis Indicator Data'!Q140/1000000))</f>
        <v>0</v>
      </c>
      <c r="G143" s="183">
        <f>IF('Crisis Indicator Data'!R140="x","x",('Crisis Indicator Data'!R140/1000000))</f>
        <v>24.213999999999999</v>
      </c>
      <c r="H143" s="183">
        <f>IF('Crisis Indicator Data'!S140="x","x",('Crisis Indicator Data'!S140/1000000))</f>
        <v>10.547000000000001</v>
      </c>
      <c r="I143" s="183">
        <f>IF('Crisis Indicator Data'!T140="x","x",('Crisis Indicator Data'!T140/1000000))</f>
        <v>10.651</v>
      </c>
      <c r="J143" s="183">
        <f>IF('Crisis Indicator Data'!U140="x","x",('Crisis Indicator Data'!U140/1000000))</f>
        <v>3.5880000000000001</v>
      </c>
      <c r="K143" s="168">
        <f t="shared" si="12"/>
        <v>5</v>
      </c>
      <c r="L143" s="165">
        <f>IF(F143="x","x",(F143*1000000/VLOOKUP($C143,'Crisis Indicator Data'!$C$3:$H$198,5,FALSE)))</f>
        <v>0</v>
      </c>
      <c r="M143" s="165">
        <f>IF(G143="x","x",(G143*1000000/VLOOKUP($C143,'Crisis Indicator Data'!$C$3:$H$198,5,FALSE)))</f>
        <v>0.49416326530612242</v>
      </c>
      <c r="N143" s="165">
        <f>IF(H143="x","x",(H143*1000000/VLOOKUP($C143,'Crisis Indicator Data'!$C$3:$H$198,5,FALSE)))</f>
        <v>0.21524489795918367</v>
      </c>
      <c r="O143" s="165">
        <f>IF(I143="x","x",(I143*1000000/VLOOKUP($C143,'Crisis Indicator Data'!$C$3:$H$198,5,FALSE)))</f>
        <v>0.21736734693877552</v>
      </c>
      <c r="P143" s="165">
        <f>IF(J143="x","x",(J143*1000000/VLOOKUP($C143,'Crisis Indicator Data'!$C$3:$H$198,5,FALSE)))</f>
        <v>7.3224489795918363E-2</v>
      </c>
      <c r="Q143" s="147">
        <f t="shared" si="13"/>
        <v>5</v>
      </c>
      <c r="R143" s="147">
        <f t="shared" si="14"/>
        <v>5</v>
      </c>
    </row>
    <row r="144" spans="1:18" x14ac:dyDescent="0.35">
      <c r="A144" s="175" t="str">
        <f>'Crisis Indicator Data'!A141</f>
        <v>Refugees in Sudan</v>
      </c>
      <c r="B144" s="176" t="str">
        <f>'Crisis Indicator Data'!B141</f>
        <v>Displacement</v>
      </c>
      <c r="C144" s="176" t="str">
        <f>'Crisis Indicator Data'!C141</f>
        <v>SDN005</v>
      </c>
      <c r="D144" s="176" t="str">
        <f>'Crisis Indicator Data'!D141</f>
        <v>Sudan</v>
      </c>
      <c r="E144" s="176" t="str">
        <f>'Crisis Indicator Data'!E141</f>
        <v>SDN</v>
      </c>
      <c r="F144" s="183">
        <f>IF('Crisis Indicator Data'!Q141="x","x",('Crisis Indicator Data'!Q141/1000000))</f>
        <v>35.993000000000002</v>
      </c>
      <c r="G144" s="183">
        <f>IF('Crisis Indicator Data'!R141="x","x",('Crisis Indicator Data'!R141/1000000))</f>
        <v>12.098000000000001</v>
      </c>
      <c r="H144" s="183">
        <f>IF('Crisis Indicator Data'!S141="x","x",('Crisis Indicator Data'!S141/1000000))</f>
        <v>0.90900000000000003</v>
      </c>
      <c r="I144" s="183" t="str">
        <f>IF('Crisis Indicator Data'!T141="x","x",('Crisis Indicator Data'!T141/1000000))</f>
        <v>x</v>
      </c>
      <c r="J144" s="183" t="str">
        <f>IF('Crisis Indicator Data'!U141="x","x",('Crisis Indicator Data'!U141/1000000))</f>
        <v>x</v>
      </c>
      <c r="K144" s="168">
        <f t="shared" si="12"/>
        <v>3.3</v>
      </c>
      <c r="L144" s="165">
        <f>IF(F144="x","x",(F144*1000000/VLOOKUP($C144,'Crisis Indicator Data'!$C$3:$H$198,5,FALSE)))</f>
        <v>0.73455102040816322</v>
      </c>
      <c r="M144" s="165">
        <f>IF(G144="x","x",(G144*1000000/VLOOKUP($C144,'Crisis Indicator Data'!$C$3:$H$198,5,FALSE)))</f>
        <v>0.24689795918367347</v>
      </c>
      <c r="N144" s="165">
        <f>IF(H144="x","x",(H144*1000000/VLOOKUP($C144,'Crisis Indicator Data'!$C$3:$H$198,5,FALSE)))</f>
        <v>1.8551020408163265E-2</v>
      </c>
      <c r="O144" s="165" t="str">
        <f>IF(I144="x","x",(I144*1000000/VLOOKUP($C144,'Crisis Indicator Data'!$C$3:$H$198,5,FALSE)))</f>
        <v>x</v>
      </c>
      <c r="P144" s="165" t="str">
        <f>IF(J144="x","x",(J144*1000000/VLOOKUP($C144,'Crisis Indicator Data'!$C$3:$H$198,5,FALSE)))</f>
        <v>x</v>
      </c>
      <c r="Q144" s="147">
        <f t="shared" si="13"/>
        <v>2</v>
      </c>
      <c r="R144" s="147">
        <f t="shared" si="14"/>
        <v>2.65</v>
      </c>
    </row>
    <row r="145" spans="1:18" x14ac:dyDescent="0.35">
      <c r="A145" s="175" t="str">
        <f>'Crisis Indicator Data'!A142</f>
        <v>Drought in Senegal</v>
      </c>
      <c r="B145" s="176" t="str">
        <f>'Crisis Indicator Data'!B142</f>
        <v>Drought</v>
      </c>
      <c r="C145" s="176" t="str">
        <f>'Crisis Indicator Data'!C142</f>
        <v>SEN002</v>
      </c>
      <c r="D145" s="176" t="str">
        <f>'Crisis Indicator Data'!D142</f>
        <v>Senegal</v>
      </c>
      <c r="E145" s="176" t="str">
        <f>'Crisis Indicator Data'!E142</f>
        <v>SEN</v>
      </c>
      <c r="F145" s="183">
        <f>IF('Crisis Indicator Data'!Q142="x","x",('Crisis Indicator Data'!Q142/1000000))</f>
        <v>14.638</v>
      </c>
      <c r="G145" s="183">
        <f>IF('Crisis Indicator Data'!R142="x","x",('Crisis Indicator Data'!R142/1000000))</f>
        <v>2.8759999999999999</v>
      </c>
      <c r="H145" s="183">
        <f>IF('Crisis Indicator Data'!S142="x","x",('Crisis Indicator Data'!S142/1000000))</f>
        <v>0.50700000000000001</v>
      </c>
      <c r="I145" s="183">
        <f>IF('Crisis Indicator Data'!T142="x","x",('Crisis Indicator Data'!T142/1000000))</f>
        <v>1.2E-2</v>
      </c>
      <c r="J145" s="183">
        <f>IF('Crisis Indicator Data'!U142="x","x",('Crisis Indicator Data'!U142/1000000))</f>
        <v>0</v>
      </c>
      <c r="K145" s="168">
        <f t="shared" si="12"/>
        <v>2.9</v>
      </c>
      <c r="L145" s="165">
        <f>IF(F145="x","x",(F145*1000000/VLOOKUP($C145,'Crisis Indicator Data'!$C$3:$H$198,5,FALSE)))</f>
        <v>0.81177905944986695</v>
      </c>
      <c r="M145" s="165">
        <f>IF(G145="x","x",(G145*1000000/VLOOKUP($C145,'Crisis Indicator Data'!$C$3:$H$198,5,FALSE)))</f>
        <v>0.15949423247559893</v>
      </c>
      <c r="N145" s="165">
        <f>IF(H145="x","x",(H145*1000000/VLOOKUP($C145,'Crisis Indicator Data'!$C$3:$H$198,5,FALSE)))</f>
        <v>2.8116681455190771E-2</v>
      </c>
      <c r="O145" s="165">
        <f>IF(I145="x","x",(I145*1000000/VLOOKUP($C145,'Crisis Indicator Data'!$C$3:$H$198,5,FALSE)))</f>
        <v>6.6548358473824309E-4</v>
      </c>
      <c r="P145" s="165">
        <f>IF(J145="x","x",(J145*1000000/VLOOKUP($C145,'Crisis Indicator Data'!$C$3:$H$198,5,FALSE)))</f>
        <v>0</v>
      </c>
      <c r="Q145" s="147">
        <f t="shared" si="13"/>
        <v>2</v>
      </c>
      <c r="R145" s="147">
        <f t="shared" si="14"/>
        <v>2.4500000000000002</v>
      </c>
    </row>
    <row r="146" spans="1:18" x14ac:dyDescent="0.35">
      <c r="A146" s="175" t="str">
        <f>'Crisis Indicator Data'!A143</f>
        <v>Complex crisis in El Salvador</v>
      </c>
      <c r="B146" s="176" t="str">
        <f>'Crisis Indicator Data'!B143</f>
        <v>Displacement,Violence,Floods,Drought</v>
      </c>
      <c r="C146" s="176" t="str">
        <f>'Crisis Indicator Data'!C143</f>
        <v>SLV001</v>
      </c>
      <c r="D146" s="176" t="str">
        <f>'Crisis Indicator Data'!D143</f>
        <v>El Salvador</v>
      </c>
      <c r="E146" s="176" t="str">
        <f>'Crisis Indicator Data'!E143</f>
        <v>SLV</v>
      </c>
      <c r="F146" s="183">
        <f>IF('Crisis Indicator Data'!Q143="x","x",('Crisis Indicator Data'!Q143/1000000))</f>
        <v>2.222</v>
      </c>
      <c r="G146" s="183">
        <f>IF('Crisis Indicator Data'!R143="x","x",('Crisis Indicator Data'!R143/1000000))</f>
        <v>2.9630000000000001</v>
      </c>
      <c r="H146" s="183">
        <f>IF('Crisis Indicator Data'!S143="x","x",('Crisis Indicator Data'!S143/1000000))</f>
        <v>0.44600000000000001</v>
      </c>
      <c r="I146" s="183">
        <f>IF('Crisis Indicator Data'!T143="x","x",('Crisis Indicator Data'!T143/1000000))</f>
        <v>0.66900000000000004</v>
      </c>
      <c r="J146" s="183">
        <f>IF('Crisis Indicator Data'!U143="x","x",('Crisis Indicator Data'!U143/1000000))</f>
        <v>0</v>
      </c>
      <c r="K146" s="168">
        <f t="shared" si="12"/>
        <v>3.4</v>
      </c>
      <c r="L146" s="165">
        <f>IF(F146="x","x",(F146*1000000/VLOOKUP($C146,'Crisis Indicator Data'!$C$3:$H$198,5,FALSE)))</f>
        <v>0.35269841269841268</v>
      </c>
      <c r="M146" s="165">
        <f>IF(G146="x","x",(G146*1000000/VLOOKUP($C146,'Crisis Indicator Data'!$C$3:$H$198,5,FALSE)))</f>
        <v>0.4703174603174603</v>
      </c>
      <c r="N146" s="165">
        <f>IF(H146="x","x",(H146*1000000/VLOOKUP($C146,'Crisis Indicator Data'!$C$3:$H$198,5,FALSE)))</f>
        <v>7.0793650793650797E-2</v>
      </c>
      <c r="O146" s="165">
        <f>IF(I146="x","x",(I146*1000000/VLOOKUP($C146,'Crisis Indicator Data'!$C$3:$H$198,5,FALSE)))</f>
        <v>0.1061904761904762</v>
      </c>
      <c r="P146" s="165">
        <f>IF(J146="x","x",(J146*1000000/VLOOKUP($C146,'Crisis Indicator Data'!$C$3:$H$198,5,FALSE)))</f>
        <v>0</v>
      </c>
      <c r="Q146" s="147">
        <f t="shared" si="13"/>
        <v>4</v>
      </c>
      <c r="R146" s="147">
        <f t="shared" si="14"/>
        <v>3.7</v>
      </c>
    </row>
    <row r="147" spans="1:18" x14ac:dyDescent="0.35">
      <c r="A147" s="175" t="str">
        <f>'Crisis Indicator Data'!A144</f>
        <v>Complex crisis in Somalia</v>
      </c>
      <c r="B147" s="176" t="str">
        <f>'Crisis Indicator Data'!B144</f>
        <v>Conflict,Displacement,Floods,Drought</v>
      </c>
      <c r="C147" s="176" t="str">
        <f>'Crisis Indicator Data'!C144</f>
        <v>SOM001</v>
      </c>
      <c r="D147" s="176" t="str">
        <f>'Crisis Indicator Data'!D144</f>
        <v>Somalia</v>
      </c>
      <c r="E147" s="176" t="str">
        <f>'Crisis Indicator Data'!E144</f>
        <v>SOM</v>
      </c>
      <c r="F147" s="183">
        <f>IF('Crisis Indicator Data'!Q144="x","x",('Crisis Indicator Data'!Q144/1000000))</f>
        <v>0</v>
      </c>
      <c r="G147" s="183">
        <f>IF('Crisis Indicator Data'!R144="x","x",('Crisis Indicator Data'!R144/1000000))</f>
        <v>11.83</v>
      </c>
      <c r="H147" s="183">
        <f>IF('Crisis Indicator Data'!S144="x","x",('Crisis Indicator Data'!S144/1000000))</f>
        <v>3.504</v>
      </c>
      <c r="I147" s="183">
        <f>IF('Crisis Indicator Data'!T144="x","x",('Crisis Indicator Data'!T144/1000000))</f>
        <v>2.13</v>
      </c>
      <c r="J147" s="183">
        <f>IF('Crisis Indicator Data'!U144="x","x",('Crisis Indicator Data'!U144/1000000))</f>
        <v>1.2370000000000001</v>
      </c>
      <c r="K147" s="168">
        <f t="shared" si="12"/>
        <v>4.7</v>
      </c>
      <c r="L147" s="165">
        <f>IF(F147="x","x",(F147*1000000/VLOOKUP($C147,'Crisis Indicator Data'!$C$3:$H$198,5,FALSE)))</f>
        <v>0</v>
      </c>
      <c r="M147" s="165">
        <f>IF(G147="x","x",(G147*1000000/VLOOKUP($C147,'Crisis Indicator Data'!$C$3:$H$198,5,FALSE)))</f>
        <v>0.63262032085561493</v>
      </c>
      <c r="N147" s="165">
        <f>IF(H147="x","x",(H147*1000000/VLOOKUP($C147,'Crisis Indicator Data'!$C$3:$H$198,5,FALSE)))</f>
        <v>0.18737967914438503</v>
      </c>
      <c r="O147" s="165">
        <f>IF(I147="x","x",(I147*1000000/VLOOKUP($C147,'Crisis Indicator Data'!$C$3:$H$198,5,FALSE)))</f>
        <v>0.11390374331550802</v>
      </c>
      <c r="P147" s="165">
        <f>IF(J147="x","x",(J147*1000000/VLOOKUP($C147,'Crisis Indicator Data'!$C$3:$H$198,5,FALSE)))</f>
        <v>6.6149732620320853E-2</v>
      </c>
      <c r="Q147" s="147">
        <f t="shared" si="13"/>
        <v>5</v>
      </c>
      <c r="R147" s="147">
        <f t="shared" si="14"/>
        <v>4.8499999999999996</v>
      </c>
    </row>
    <row r="148" spans="1:18" x14ac:dyDescent="0.35">
      <c r="A148" s="175" t="str">
        <f>'Crisis Indicator Data'!A145</f>
        <v>Mixed Migration Flows in Somalia</v>
      </c>
      <c r="B148" s="176" t="str">
        <f>'Crisis Indicator Data'!B145</f>
        <v>Displacement</v>
      </c>
      <c r="C148" s="176" t="str">
        <f>'Crisis Indicator Data'!C145</f>
        <v>SOM002</v>
      </c>
      <c r="D148" s="176" t="str">
        <f>'Crisis Indicator Data'!D145</f>
        <v>Somalia</v>
      </c>
      <c r="E148" s="176" t="str">
        <f>'Crisis Indicator Data'!E145</f>
        <v>SOM</v>
      </c>
      <c r="F148" s="183">
        <f>IF('Crisis Indicator Data'!Q145="x","x",('Crisis Indicator Data'!Q145/1000000))</f>
        <v>2.6539999999999999</v>
      </c>
      <c r="G148" s="183">
        <f>IF('Crisis Indicator Data'!R145="x","x",('Crisis Indicator Data'!R145/1000000))</f>
        <v>0</v>
      </c>
      <c r="H148" s="183">
        <f>IF('Crisis Indicator Data'!S145="x","x",('Crisis Indicator Data'!S145/1000000))</f>
        <v>0.04</v>
      </c>
      <c r="I148" s="183" t="str">
        <f>IF('Crisis Indicator Data'!T145="x","x",('Crisis Indicator Data'!T145/1000000))</f>
        <v>x</v>
      </c>
      <c r="J148" s="183" t="str">
        <f>IF('Crisis Indicator Data'!U145="x","x",('Crisis Indicator Data'!U145/1000000))</f>
        <v>x</v>
      </c>
      <c r="K148" s="168">
        <f t="shared" si="12"/>
        <v>1</v>
      </c>
      <c r="L148" s="165">
        <f>IF(F148="x","x",(F148*1000000/VLOOKUP($C148,'Crisis Indicator Data'!$C$3:$H$198,5,FALSE)))</f>
        <v>0.9851521900519673</v>
      </c>
      <c r="M148" s="165">
        <f>IF(G148="x","x",(G148*1000000/VLOOKUP($C148,'Crisis Indicator Data'!$C$3:$H$198,5,FALSE)))</f>
        <v>0</v>
      </c>
      <c r="N148" s="165">
        <f>IF(H148="x","x",(H148*1000000/VLOOKUP($C148,'Crisis Indicator Data'!$C$3:$H$198,5,FALSE)))</f>
        <v>1.4847809948032665E-2</v>
      </c>
      <c r="O148" s="165" t="str">
        <f>IF(I148="x","x",(I148*1000000/VLOOKUP($C148,'Crisis Indicator Data'!$C$3:$H$198,5,FALSE)))</f>
        <v>x</v>
      </c>
      <c r="P148" s="165" t="str">
        <f>IF(J148="x","x",(J148*1000000/VLOOKUP($C148,'Crisis Indicator Data'!$C$3:$H$198,5,FALSE)))</f>
        <v>x</v>
      </c>
      <c r="Q148" s="147">
        <f t="shared" si="13"/>
        <v>1</v>
      </c>
      <c r="R148" s="147">
        <f t="shared" si="14"/>
        <v>1</v>
      </c>
    </row>
    <row r="149" spans="1:18" x14ac:dyDescent="0.35">
      <c r="A149" s="175" t="str">
        <f>'Crisis Indicator Data'!A146</f>
        <v>Complex crisis in South Sudan</v>
      </c>
      <c r="B149" s="176" t="str">
        <f>'Crisis Indicator Data'!B146</f>
        <v>Conflict,Floods,Displacement</v>
      </c>
      <c r="C149" s="176" t="str">
        <f>'Crisis Indicator Data'!C146</f>
        <v>SSD001</v>
      </c>
      <c r="D149" s="176" t="str">
        <f>'Crisis Indicator Data'!D146</f>
        <v>South Sudan</v>
      </c>
      <c r="E149" s="176" t="str">
        <f>'Crisis Indicator Data'!E146</f>
        <v>SSD</v>
      </c>
      <c r="F149" s="183">
        <f>IF('Crisis Indicator Data'!Q146="x","x",('Crisis Indicator Data'!Q146/1000000))</f>
        <v>0</v>
      </c>
      <c r="G149" s="183">
        <f>IF('Crisis Indicator Data'!R146="x","x",('Crisis Indicator Data'!R146/1000000))</f>
        <v>3.8530000000000002</v>
      </c>
      <c r="H149" s="183">
        <f>IF('Crisis Indicator Data'!S146="x","x",('Crisis Indicator Data'!S146/1000000))</f>
        <v>1.282</v>
      </c>
      <c r="I149" s="183">
        <f>IF('Crisis Indicator Data'!T146="x","x",('Crisis Indicator Data'!T146/1000000))</f>
        <v>7.1790000000000003</v>
      </c>
      <c r="J149" s="183">
        <f>IF('Crisis Indicator Data'!U146="x","x",('Crisis Indicator Data'!U146/1000000))</f>
        <v>8.5000000000000006E-2</v>
      </c>
      <c r="K149" s="168">
        <f t="shared" si="12"/>
        <v>4.9000000000000004</v>
      </c>
      <c r="L149" s="165">
        <f>IF(F149="x","x",(F149*1000000/VLOOKUP($C149,'Crisis Indicator Data'!$C$3:$H$198,5,FALSE)))</f>
        <v>0</v>
      </c>
      <c r="M149" s="165">
        <f>IF(G149="x","x",(G149*1000000/VLOOKUP($C149,'Crisis Indicator Data'!$C$3:$H$198,5,FALSE)))</f>
        <v>0.31072580645161291</v>
      </c>
      <c r="N149" s="165">
        <f>IF(H149="x","x",(H149*1000000/VLOOKUP($C149,'Crisis Indicator Data'!$C$3:$H$198,5,FALSE)))</f>
        <v>0.10338709677419355</v>
      </c>
      <c r="O149" s="165">
        <f>IF(I149="x","x",(I149*1000000/VLOOKUP($C149,'Crisis Indicator Data'!$C$3:$H$198,5,FALSE)))</f>
        <v>0.57895161290322583</v>
      </c>
      <c r="P149" s="165">
        <f>IF(J149="x","x",(J149*1000000/VLOOKUP($C149,'Crisis Indicator Data'!$C$3:$H$198,5,FALSE)))</f>
        <v>6.8548387096774195E-3</v>
      </c>
      <c r="Q149" s="147">
        <f t="shared" si="13"/>
        <v>4</v>
      </c>
      <c r="R149" s="147">
        <f t="shared" si="14"/>
        <v>4.45</v>
      </c>
    </row>
    <row r="150" spans="1:18" x14ac:dyDescent="0.35">
      <c r="A150" s="175" t="str">
        <f>'Crisis Indicator Data'!A147</f>
        <v>Displacement from Russia-Ukraine conflict in Slovakia</v>
      </c>
      <c r="B150" s="176" t="str">
        <f>'Crisis Indicator Data'!B147</f>
        <v>Displacement,Conflict</v>
      </c>
      <c r="C150" s="176" t="str">
        <f>'Crisis Indicator Data'!C147</f>
        <v>SVK002</v>
      </c>
      <c r="D150" s="176" t="str">
        <f>'Crisis Indicator Data'!D147</f>
        <v>Slovakia</v>
      </c>
      <c r="E150" s="176" t="str">
        <f>'Crisis Indicator Data'!E147</f>
        <v>SVK</v>
      </c>
      <c r="F150" s="183">
        <f>IF('Crisis Indicator Data'!Q147="x","x",('Crisis Indicator Data'!Q147/1000000))</f>
        <v>5.4320000000000004</v>
      </c>
      <c r="G150" s="183">
        <f>IF('Crisis Indicator Data'!R147="x","x",('Crisis Indicator Data'!R147/1000000))</f>
        <v>0</v>
      </c>
      <c r="H150" s="183">
        <f>IF('Crisis Indicator Data'!S147="x","x",('Crisis Indicator Data'!S147/1000000))</f>
        <v>0.125</v>
      </c>
      <c r="I150" s="183">
        <f>IF('Crisis Indicator Data'!T147="x","x",('Crisis Indicator Data'!T147/1000000))</f>
        <v>0</v>
      </c>
      <c r="J150" s="183">
        <f>IF('Crisis Indicator Data'!U147="x","x",('Crisis Indicator Data'!U147/1000000))</f>
        <v>0</v>
      </c>
      <c r="K150" s="168">
        <f t="shared" si="12"/>
        <v>1.8</v>
      </c>
      <c r="L150" s="165">
        <f>IF(F150="x","x",(F150*1000000/VLOOKUP($C150,'Crisis Indicator Data'!$C$3:$H$198,5,FALSE)))</f>
        <v>0.97750584847939537</v>
      </c>
      <c r="M150" s="165">
        <f>IF(G150="x","x",(G150*1000000/VLOOKUP($C150,'Crisis Indicator Data'!$C$3:$H$198,5,FALSE)))</f>
        <v>0</v>
      </c>
      <c r="N150" s="165">
        <f>IF(H150="x","x",(H150*1000000/VLOOKUP($C150,'Crisis Indicator Data'!$C$3:$H$198,5,FALSE)))</f>
        <v>2.2494151520604643E-2</v>
      </c>
      <c r="O150" s="165">
        <f>IF(I150="x","x",(I150*1000000/VLOOKUP($C150,'Crisis Indicator Data'!$C$3:$H$198,5,FALSE)))</f>
        <v>0</v>
      </c>
      <c r="P150" s="165">
        <f>IF(J150="x","x",(J150*1000000/VLOOKUP($C150,'Crisis Indicator Data'!$C$3:$H$198,5,FALSE)))</f>
        <v>0</v>
      </c>
      <c r="Q150" s="147">
        <f t="shared" si="13"/>
        <v>1</v>
      </c>
      <c r="R150" s="147">
        <f t="shared" si="14"/>
        <v>1.4</v>
      </c>
    </row>
    <row r="151" spans="1:18" x14ac:dyDescent="0.35">
      <c r="A151" s="175" t="str">
        <f>'Crisis Indicator Data'!A148</f>
        <v>Food Security Crisis in Eswatini</v>
      </c>
      <c r="B151" s="176" t="str">
        <f>'Crisis Indicator Data'!B148</f>
        <v>Drought</v>
      </c>
      <c r="C151" s="176" t="str">
        <f>'Crisis Indicator Data'!C148</f>
        <v>SWZ001</v>
      </c>
      <c r="D151" s="176" t="str">
        <f>'Crisis Indicator Data'!D148</f>
        <v>Eswatini</v>
      </c>
      <c r="E151" s="176" t="str">
        <f>'Crisis Indicator Data'!E148</f>
        <v>SWZ</v>
      </c>
      <c r="F151" s="183">
        <f>IF('Crisis Indicator Data'!Q148="x","x",('Crisis Indicator Data'!Q148/1000000))</f>
        <v>0.499</v>
      </c>
      <c r="G151" s="183">
        <f>IF('Crisis Indicator Data'!R148="x","x",('Crisis Indicator Data'!R148/1000000))</f>
        <v>0.46300000000000002</v>
      </c>
      <c r="H151" s="183">
        <f>IF('Crisis Indicator Data'!S148="x","x",('Crisis Indicator Data'!S148/1000000))</f>
        <v>0.24299999999999999</v>
      </c>
      <c r="I151" s="183">
        <f>IF('Crisis Indicator Data'!T148="x","x",('Crisis Indicator Data'!T148/1000000))</f>
        <v>0</v>
      </c>
      <c r="J151" s="183">
        <f>IF('Crisis Indicator Data'!U148="x","x",('Crisis Indicator Data'!U148/1000000))</f>
        <v>0</v>
      </c>
      <c r="K151" s="168">
        <f t="shared" si="12"/>
        <v>2.2999999999999998</v>
      </c>
      <c r="L151" s="165">
        <f>IF(F151="x","x",(F151*1000000/VLOOKUP($C151,'Crisis Indicator Data'!$C$3:$H$198,5,FALSE)))</f>
        <v>0.41410788381742741</v>
      </c>
      <c r="M151" s="165">
        <f>IF(G151="x","x",(G151*1000000/VLOOKUP($C151,'Crisis Indicator Data'!$C$3:$H$198,5,FALSE)))</f>
        <v>0.38423236514522824</v>
      </c>
      <c r="N151" s="165">
        <f>IF(H151="x","x",(H151*1000000/VLOOKUP($C151,'Crisis Indicator Data'!$C$3:$H$198,5,FALSE)))</f>
        <v>0.2016597510373444</v>
      </c>
      <c r="O151" s="165">
        <f>IF(I151="x","x",(I151*1000000/VLOOKUP($C151,'Crisis Indicator Data'!$C$3:$H$198,5,FALSE)))</f>
        <v>0</v>
      </c>
      <c r="P151" s="165">
        <f>IF(J151="x","x",(J151*1000000/VLOOKUP($C151,'Crisis Indicator Data'!$C$3:$H$198,5,FALSE)))</f>
        <v>0</v>
      </c>
      <c r="Q151" s="147">
        <f t="shared" si="13"/>
        <v>3</v>
      </c>
      <c r="R151" s="147">
        <f t="shared" si="14"/>
        <v>2.65</v>
      </c>
    </row>
    <row r="152" spans="1:18" x14ac:dyDescent="0.35">
      <c r="A152" s="175" t="str">
        <f>'Crisis Indicator Data'!A149</f>
        <v>Syrian conflict</v>
      </c>
      <c r="B152" s="176" t="str">
        <f>'Crisis Indicator Data'!B149</f>
        <v>Conflict,Displacement,Violence</v>
      </c>
      <c r="C152" s="176" t="str">
        <f>'Crisis Indicator Data'!C149</f>
        <v>SYR001</v>
      </c>
      <c r="D152" s="176" t="str">
        <f>'Crisis Indicator Data'!D149</f>
        <v>Syria</v>
      </c>
      <c r="E152" s="176" t="str">
        <f>'Crisis Indicator Data'!E149</f>
        <v>SYR</v>
      </c>
      <c r="F152" s="183">
        <f>IF('Crisis Indicator Data'!Q149="x","x",('Crisis Indicator Data'!Q149/1000000))</f>
        <v>0</v>
      </c>
      <c r="G152" s="183">
        <f>IF('Crisis Indicator Data'!R149="x","x",('Crisis Indicator Data'!R149/1000000))</f>
        <v>6.7990000000000004</v>
      </c>
      <c r="H152" s="183">
        <f>IF('Crisis Indicator Data'!S149="x","x",('Crisis Indicator Data'!S149/1000000))</f>
        <v>8.5879999999999992</v>
      </c>
      <c r="I152" s="183">
        <f>IF('Crisis Indicator Data'!T149="x","x",('Crisis Indicator Data'!T149/1000000))</f>
        <v>8.0739999999999998</v>
      </c>
      <c r="J152" s="183">
        <f>IF('Crisis Indicator Data'!U149="x","x",('Crisis Indicator Data'!U149/1000000))</f>
        <v>0</v>
      </c>
      <c r="K152" s="168">
        <f t="shared" si="12"/>
        <v>5</v>
      </c>
      <c r="L152" s="165">
        <f>IF(F152="x","x",(F152*1000000/VLOOKUP($C152,'Crisis Indicator Data'!$C$3:$H$198,5,FALSE)))</f>
        <v>0</v>
      </c>
      <c r="M152" s="165">
        <f>IF(G152="x","x",(G152*1000000/VLOOKUP($C152,'Crisis Indicator Data'!$C$3:$H$198,5,FALSE)))</f>
        <v>0.28981244671781758</v>
      </c>
      <c r="N152" s="165">
        <f>IF(H152="x","x",(H152*1000000/VLOOKUP($C152,'Crisis Indicator Data'!$C$3:$H$198,5,FALSE)))</f>
        <v>0.36606990622335889</v>
      </c>
      <c r="O152" s="165">
        <f>IF(I152="x","x",(I152*1000000/VLOOKUP($C152,'Crisis Indicator Data'!$C$3:$H$198,5,FALSE)))</f>
        <v>0.34416027280477407</v>
      </c>
      <c r="P152" s="165">
        <f>IF(J152="x","x",(J152*1000000/VLOOKUP($C152,'Crisis Indicator Data'!$C$3:$H$198,5,FALSE)))</f>
        <v>0</v>
      </c>
      <c r="Q152" s="147">
        <f t="shared" si="13"/>
        <v>4</v>
      </c>
      <c r="R152" s="147">
        <f t="shared" si="14"/>
        <v>4.5</v>
      </c>
    </row>
    <row r="153" spans="1:18" x14ac:dyDescent="0.35">
      <c r="A153" s="175" t="str">
        <f>'Crisis Indicator Data'!A150</f>
        <v>Türkiye / Syria earthquake in Syria</v>
      </c>
      <c r="B153" s="176" t="str">
        <f>'Crisis Indicator Data'!B150</f>
        <v>Earthquake</v>
      </c>
      <c r="C153" s="176" t="str">
        <f>'Crisis Indicator Data'!C150</f>
        <v>SYR002</v>
      </c>
      <c r="D153" s="176" t="str">
        <f>'Crisis Indicator Data'!D150</f>
        <v>Syria</v>
      </c>
      <c r="E153" s="176" t="str">
        <f>'Crisis Indicator Data'!E150</f>
        <v>SYR</v>
      </c>
      <c r="F153" s="183">
        <f>IF('Crisis Indicator Data'!Q150="x","x",('Crisis Indicator Data'!Q150/1000000))</f>
        <v>4.7779999999999996</v>
      </c>
      <c r="G153" s="183">
        <f>IF('Crisis Indicator Data'!R150="x","x",('Crisis Indicator Data'!R150/1000000))</f>
        <v>8.2230000000000008</v>
      </c>
      <c r="H153" s="183">
        <f>IF('Crisis Indicator Data'!S150="x","x",('Crisis Indicator Data'!S150/1000000))</f>
        <v>0.29699999999999999</v>
      </c>
      <c r="I153" s="183">
        <f>IF('Crisis Indicator Data'!T150="x","x",('Crisis Indicator Data'!T150/1000000))</f>
        <v>0.28000000000000003</v>
      </c>
      <c r="J153" s="183">
        <f>IF('Crisis Indicator Data'!U150="x","x",('Crisis Indicator Data'!U150/1000000))</f>
        <v>0</v>
      </c>
      <c r="K153" s="168">
        <f t="shared" si="12"/>
        <v>2.9</v>
      </c>
      <c r="L153" s="165">
        <f>IF(F153="x","x",(F153*1000000/VLOOKUP($C153,'Crisis Indicator Data'!$C$3:$H$198,5,FALSE)))</f>
        <v>0.35189276771247607</v>
      </c>
      <c r="M153" s="165">
        <f>IF(G153="x","x",(G153*1000000/VLOOKUP($C153,'Crisis Indicator Data'!$C$3:$H$198,5,FALSE)))</f>
        <v>0.60561201944321708</v>
      </c>
      <c r="N153" s="165">
        <f>IF(H153="x","x",(H153*1000000/VLOOKUP($C153,'Crisis Indicator Data'!$C$3:$H$198,5,FALSE)))</f>
        <v>2.1873619089703932E-2</v>
      </c>
      <c r="O153" s="165">
        <f>IF(I153="x","x",(I153*1000000/VLOOKUP($C153,'Crisis Indicator Data'!$C$3:$H$198,5,FALSE)))</f>
        <v>2.0621593754603033E-2</v>
      </c>
      <c r="P153" s="165">
        <f>IF(J153="x","x",(J153*1000000/VLOOKUP($C153,'Crisis Indicator Data'!$C$3:$H$198,5,FALSE)))</f>
        <v>0</v>
      </c>
      <c r="Q153" s="147">
        <f t="shared" si="13"/>
        <v>2</v>
      </c>
      <c r="R153" s="147">
        <f t="shared" si="14"/>
        <v>2.4500000000000002</v>
      </c>
    </row>
    <row r="154" spans="1:18" x14ac:dyDescent="0.35">
      <c r="A154" s="175" t="str">
        <f>'Crisis Indicator Data'!A151</f>
        <v>Complex crisis in Chad</v>
      </c>
      <c r="B154" s="176" t="str">
        <f>'Crisis Indicator Data'!B151</f>
        <v>Conflict,Displacement</v>
      </c>
      <c r="C154" s="176" t="str">
        <f>'Crisis Indicator Data'!C151</f>
        <v>TCD001</v>
      </c>
      <c r="D154" s="176" t="str">
        <f>'Crisis Indicator Data'!D151</f>
        <v>Chad</v>
      </c>
      <c r="E154" s="176" t="str">
        <f>'Crisis Indicator Data'!E151</f>
        <v>TCD</v>
      </c>
      <c r="F154" s="183">
        <f>IF('Crisis Indicator Data'!Q151="x","x",('Crisis Indicator Data'!Q151/1000000))</f>
        <v>12.884</v>
      </c>
      <c r="G154" s="183">
        <f>IF('Crisis Indicator Data'!R151="x","x",('Crisis Indicator Data'!R151/1000000))</f>
        <v>0</v>
      </c>
      <c r="H154" s="183">
        <f>IF('Crisis Indicator Data'!S151="x","x",('Crisis Indicator Data'!S151/1000000))</f>
        <v>5.4749999999999996</v>
      </c>
      <c r="I154" s="183">
        <f>IF('Crisis Indicator Data'!T151="x","x",('Crisis Indicator Data'!T151/1000000))</f>
        <v>0.53400000000000003</v>
      </c>
      <c r="J154" s="183">
        <f>IF('Crisis Indicator Data'!U151="x","x",('Crisis Indicator Data'!U151/1000000))</f>
        <v>0</v>
      </c>
      <c r="K154" s="168">
        <f t="shared" si="12"/>
        <v>4.5999999999999996</v>
      </c>
      <c r="L154" s="165">
        <f>IF(F154="x","x",(F154*1000000/VLOOKUP($C154,'Crisis Indicator Data'!$C$3:$H$198,5,FALSE)))</f>
        <v>0.68190960093151265</v>
      </c>
      <c r="M154" s="165">
        <f>IF(G154="x","x",(G154*1000000/VLOOKUP($C154,'Crisis Indicator Data'!$C$3:$H$198,5,FALSE)))</f>
        <v>0</v>
      </c>
      <c r="N154" s="165">
        <f>IF(H154="x","x",(H154*1000000/VLOOKUP($C154,'Crisis Indicator Data'!$C$3:$H$198,5,FALSE)))</f>
        <v>0.28977453159733246</v>
      </c>
      <c r="O154" s="165">
        <f>IF(I154="x","x",(I154*1000000/VLOOKUP($C154,'Crisis Indicator Data'!$C$3:$H$198,5,FALSE)))</f>
        <v>2.8262940616068592E-2</v>
      </c>
      <c r="P154" s="165">
        <f>IF(J154="x","x",(J154*1000000/VLOOKUP($C154,'Crisis Indicator Data'!$C$3:$H$198,5,FALSE)))</f>
        <v>0</v>
      </c>
      <c r="Q154" s="147">
        <f t="shared" si="13"/>
        <v>3</v>
      </c>
      <c r="R154" s="147">
        <f t="shared" si="14"/>
        <v>3.8</v>
      </c>
    </row>
    <row r="155" spans="1:18" x14ac:dyDescent="0.35">
      <c r="A155" s="175" t="str">
        <f>'Crisis Indicator Data'!A152</f>
        <v>Lake Chad basin crisis</v>
      </c>
      <c r="B155" s="176" t="str">
        <f>'Crisis Indicator Data'!B152</f>
        <v>Conflict</v>
      </c>
      <c r="C155" s="176" t="str">
        <f>'Crisis Indicator Data'!C152</f>
        <v>TCD003</v>
      </c>
      <c r="D155" s="176" t="str">
        <f>'Crisis Indicator Data'!D152</f>
        <v>Chad</v>
      </c>
      <c r="E155" s="176" t="str">
        <f>'Crisis Indicator Data'!E152</f>
        <v>TCD</v>
      </c>
      <c r="F155" s="183">
        <f>IF('Crisis Indicator Data'!Q152="x","x",('Crisis Indicator Data'!Q152/1000000))</f>
        <v>0.218</v>
      </c>
      <c r="G155" s="183">
        <f>IF('Crisis Indicator Data'!R152="x","x",('Crisis Indicator Data'!R152/1000000))</f>
        <v>0</v>
      </c>
      <c r="H155" s="183">
        <f>IF('Crisis Indicator Data'!S152="x","x",('Crisis Indicator Data'!S152/1000000))</f>
        <v>0.45</v>
      </c>
      <c r="I155" s="183">
        <f>IF('Crisis Indicator Data'!T152="x","x",('Crisis Indicator Data'!T152/1000000))</f>
        <v>6.2E-2</v>
      </c>
      <c r="J155" s="183">
        <f>IF('Crisis Indicator Data'!U152="x","x",('Crisis Indicator Data'!U152/1000000))</f>
        <v>0</v>
      </c>
      <c r="K155" s="168">
        <f t="shared" si="12"/>
        <v>2.8</v>
      </c>
      <c r="L155" s="165">
        <f>IF(F155="x","x",(F155*1000000/VLOOKUP($C155,'Crisis Indicator Data'!$C$3:$H$198,5,FALSE)))</f>
        <v>0.29863013698630136</v>
      </c>
      <c r="M155" s="165">
        <f>IF(G155="x","x",(G155*1000000/VLOOKUP($C155,'Crisis Indicator Data'!$C$3:$H$198,5,FALSE)))</f>
        <v>0</v>
      </c>
      <c r="N155" s="165">
        <f>IF(H155="x","x",(H155*1000000/VLOOKUP($C155,'Crisis Indicator Data'!$C$3:$H$198,5,FALSE)))</f>
        <v>0.61643835616438358</v>
      </c>
      <c r="O155" s="165">
        <f>IF(I155="x","x",(I155*1000000/VLOOKUP($C155,'Crisis Indicator Data'!$C$3:$H$198,5,FALSE)))</f>
        <v>8.4931506849315067E-2</v>
      </c>
      <c r="P155" s="165">
        <f>IF(J155="x","x",(J155*1000000/VLOOKUP($C155,'Crisis Indicator Data'!$C$3:$H$198,5,FALSE)))</f>
        <v>0</v>
      </c>
      <c r="Q155" s="147">
        <f t="shared" si="13"/>
        <v>4</v>
      </c>
      <c r="R155" s="147">
        <f t="shared" si="14"/>
        <v>3.4</v>
      </c>
    </row>
    <row r="156" spans="1:18" x14ac:dyDescent="0.35">
      <c r="A156" s="175" t="str">
        <f>'Crisis Indicator Data'!A153</f>
        <v>CAR refugees in Chad</v>
      </c>
      <c r="B156" s="176" t="str">
        <f>'Crisis Indicator Data'!B153</f>
        <v>Displacement</v>
      </c>
      <c r="C156" s="176" t="str">
        <f>'Crisis Indicator Data'!C153</f>
        <v>TCD004</v>
      </c>
      <c r="D156" s="176" t="str">
        <f>'Crisis Indicator Data'!D153</f>
        <v>Chad</v>
      </c>
      <c r="E156" s="176" t="str">
        <f>'Crisis Indicator Data'!E153</f>
        <v>TCD</v>
      </c>
      <c r="F156" s="183">
        <f>IF('Crisis Indicator Data'!Q153="x","x",('Crisis Indicator Data'!Q153/1000000))</f>
        <v>2.8079999999999998</v>
      </c>
      <c r="G156" s="183">
        <f>IF('Crisis Indicator Data'!R153="x","x",('Crisis Indicator Data'!R153/1000000))</f>
        <v>0</v>
      </c>
      <c r="H156" s="183">
        <f>IF('Crisis Indicator Data'!S153="x","x",('Crisis Indicator Data'!S153/1000000))</f>
        <v>1.0940000000000001</v>
      </c>
      <c r="I156" s="183">
        <f>IF('Crisis Indicator Data'!T153="x","x",('Crisis Indicator Data'!T153/1000000))</f>
        <v>2E-3</v>
      </c>
      <c r="J156" s="183">
        <f>IF('Crisis Indicator Data'!U153="x","x",('Crisis Indicator Data'!U153/1000000))</f>
        <v>0</v>
      </c>
      <c r="K156" s="168">
        <f t="shared" si="12"/>
        <v>3.4</v>
      </c>
      <c r="L156" s="165">
        <f>IF(F156="x","x",(F156*1000000/VLOOKUP($C156,'Crisis Indicator Data'!$C$3:$H$198,5,FALSE)))</f>
        <v>0.71907810499359792</v>
      </c>
      <c r="M156" s="165">
        <f>IF(G156="x","x",(G156*1000000/VLOOKUP($C156,'Crisis Indicator Data'!$C$3:$H$198,5,FALSE)))</f>
        <v>0</v>
      </c>
      <c r="N156" s="165">
        <f>IF(H156="x","x",(H156*1000000/VLOOKUP($C156,'Crisis Indicator Data'!$C$3:$H$198,5,FALSE)))</f>
        <v>0.28015364916773366</v>
      </c>
      <c r="O156" s="165">
        <f>IF(I156="x","x",(I156*1000000/VLOOKUP($C156,'Crisis Indicator Data'!$C$3:$H$198,5,FALSE)))</f>
        <v>5.1216389244558254E-4</v>
      </c>
      <c r="P156" s="165">
        <f>IF(J156="x","x",(J156*1000000/VLOOKUP($C156,'Crisis Indicator Data'!$C$3:$H$198,5,FALSE)))</f>
        <v>0</v>
      </c>
      <c r="Q156" s="147">
        <f t="shared" si="13"/>
        <v>3</v>
      </c>
      <c r="R156" s="147">
        <f t="shared" si="14"/>
        <v>3.2</v>
      </c>
    </row>
    <row r="157" spans="1:18" x14ac:dyDescent="0.35">
      <c r="A157" s="175" t="str">
        <f>'Crisis Indicator Data'!A154</f>
        <v>Darfur refugees in Chad</v>
      </c>
      <c r="B157" s="176" t="str">
        <f>'Crisis Indicator Data'!B154</f>
        <v>Displacement</v>
      </c>
      <c r="C157" s="176" t="str">
        <f>'Crisis Indicator Data'!C154</f>
        <v>TCD005</v>
      </c>
      <c r="D157" s="176" t="str">
        <f>'Crisis Indicator Data'!D154</f>
        <v>Chad</v>
      </c>
      <c r="E157" s="176" t="str">
        <f>'Crisis Indicator Data'!E154</f>
        <v>TCD</v>
      </c>
      <c r="F157" s="183">
        <f>IF('Crisis Indicator Data'!Q154="x","x",('Crisis Indicator Data'!Q154/1000000))</f>
        <v>1.0129999999999999</v>
      </c>
      <c r="G157" s="183">
        <f>IF('Crisis Indicator Data'!R154="x","x",('Crisis Indicator Data'!R154/1000000))</f>
        <v>0</v>
      </c>
      <c r="H157" s="183">
        <f>IF('Crisis Indicator Data'!S154="x","x",('Crisis Indicator Data'!S154/1000000))</f>
        <v>2.0049999999999999</v>
      </c>
      <c r="I157" s="183">
        <f>IF('Crisis Indicator Data'!T154="x","x",('Crisis Indicator Data'!T154/1000000))</f>
        <v>0.109</v>
      </c>
      <c r="J157" s="183">
        <f>IF('Crisis Indicator Data'!U154="x","x",('Crisis Indicator Data'!U154/1000000))</f>
        <v>0</v>
      </c>
      <c r="K157" s="168">
        <f t="shared" si="12"/>
        <v>3.9</v>
      </c>
      <c r="L157" s="165">
        <f>IF(F157="x","x",(F157*1000000/VLOOKUP($C157,'Crisis Indicator Data'!$C$3:$H$198,5,FALSE)))</f>
        <v>0.32395267029101371</v>
      </c>
      <c r="M157" s="165">
        <f>IF(G157="x","x",(G157*1000000/VLOOKUP($C157,'Crisis Indicator Data'!$C$3:$H$198,5,FALSE)))</f>
        <v>0</v>
      </c>
      <c r="N157" s="165">
        <f>IF(H157="x","x",(H157*1000000/VLOOKUP($C157,'Crisis Indicator Data'!$C$3:$H$198,5,FALSE)))</f>
        <v>0.64118963863127598</v>
      </c>
      <c r="O157" s="165">
        <f>IF(I157="x","x",(I157*1000000/VLOOKUP($C157,'Crisis Indicator Data'!$C$3:$H$198,5,FALSE)))</f>
        <v>3.4857691077710265E-2</v>
      </c>
      <c r="P157" s="165">
        <f>IF(J157="x","x",(J157*1000000/VLOOKUP($C157,'Crisis Indicator Data'!$C$3:$H$198,5,FALSE)))</f>
        <v>0</v>
      </c>
      <c r="Q157" s="147">
        <f t="shared" si="13"/>
        <v>3</v>
      </c>
      <c r="R157" s="147">
        <f t="shared" si="14"/>
        <v>3.45</v>
      </c>
    </row>
    <row r="158" spans="1:18" x14ac:dyDescent="0.35">
      <c r="A158" s="175" t="str">
        <f>'Crisis Indicator Data'!A155</f>
        <v>Conflict in northern region</v>
      </c>
      <c r="B158" s="176" t="str">
        <f>'Crisis Indicator Data'!B155</f>
        <v>Conflict,Displacement,Violence</v>
      </c>
      <c r="C158" s="176" t="str">
        <f>'Crisis Indicator Data'!C155</f>
        <v>TGO002</v>
      </c>
      <c r="D158" s="176" t="str">
        <f>'Crisis Indicator Data'!D155</f>
        <v>Togo</v>
      </c>
      <c r="E158" s="176" t="str">
        <f>'Crisis Indicator Data'!E155</f>
        <v>TGO</v>
      </c>
      <c r="F158" s="183">
        <f>IF('Crisis Indicator Data'!Q155="x","x",('Crisis Indicator Data'!Q155/1000000))</f>
        <v>0.83599999999999997</v>
      </c>
      <c r="G158" s="183">
        <f>IF('Crisis Indicator Data'!R155="x","x",('Crisis Indicator Data'!R155/1000000))</f>
        <v>0.23899999999999999</v>
      </c>
      <c r="H158" s="183">
        <f>IF('Crisis Indicator Data'!S155="x","x",('Crisis Indicator Data'!S155/1000000))</f>
        <v>0.12</v>
      </c>
      <c r="I158" s="183">
        <f>IF('Crisis Indicator Data'!T155="x","x",('Crisis Indicator Data'!T155/1000000))</f>
        <v>0</v>
      </c>
      <c r="J158" s="183">
        <f>IF('Crisis Indicator Data'!U155="x","x",('Crisis Indicator Data'!U155/1000000))</f>
        <v>0</v>
      </c>
      <c r="K158" s="168">
        <f t="shared" si="12"/>
        <v>1.8</v>
      </c>
      <c r="L158" s="165">
        <f>IF(F158="x","x",(F158*1000000/VLOOKUP($C158,'Crisis Indicator Data'!$C$3:$H$198,5,FALSE)))</f>
        <v>0.699581589958159</v>
      </c>
      <c r="M158" s="165">
        <f>IF(G158="x","x",(G158*1000000/VLOOKUP($C158,'Crisis Indicator Data'!$C$3:$H$198,5,FALSE)))</f>
        <v>0.2</v>
      </c>
      <c r="N158" s="165">
        <f>IF(H158="x","x",(H158*1000000/VLOOKUP($C158,'Crisis Indicator Data'!$C$3:$H$198,5,FALSE)))</f>
        <v>0.100418410041841</v>
      </c>
      <c r="O158" s="165">
        <f>IF(I158="x","x",(I158*1000000/VLOOKUP($C158,'Crisis Indicator Data'!$C$3:$H$198,5,FALSE)))</f>
        <v>0</v>
      </c>
      <c r="P158" s="165">
        <f>IF(J158="x","x",(J158*1000000/VLOOKUP($C158,'Crisis Indicator Data'!$C$3:$H$198,5,FALSE)))</f>
        <v>0</v>
      </c>
      <c r="Q158" s="147">
        <f t="shared" si="13"/>
        <v>3</v>
      </c>
      <c r="R158" s="147">
        <f t="shared" si="14"/>
        <v>2.4</v>
      </c>
    </row>
    <row r="159" spans="1:18" x14ac:dyDescent="0.35">
      <c r="A159" s="175" t="str">
        <f>'Crisis Indicator Data'!A156</f>
        <v>Myanmar refugees in Thailand</v>
      </c>
      <c r="B159" s="176" t="str">
        <f>'Crisis Indicator Data'!B156</f>
        <v>Conflict</v>
      </c>
      <c r="C159" s="176" t="str">
        <f>'Crisis Indicator Data'!C156</f>
        <v>THA003</v>
      </c>
      <c r="D159" s="176" t="str">
        <f>'Crisis Indicator Data'!D156</f>
        <v>Thailand</v>
      </c>
      <c r="E159" s="176" t="str">
        <f>'Crisis Indicator Data'!E156</f>
        <v>THA</v>
      </c>
      <c r="F159" s="183">
        <f>IF('Crisis Indicator Data'!Q156="x","x",('Crisis Indicator Data'!Q156/1000000))</f>
        <v>0.30299999999999999</v>
      </c>
      <c r="G159" s="183">
        <f>IF('Crisis Indicator Data'!R156="x","x",('Crisis Indicator Data'!R156/1000000))</f>
        <v>0</v>
      </c>
      <c r="H159" s="183">
        <f>IF('Crisis Indicator Data'!S156="x","x",('Crisis Indicator Data'!S156/1000000))</f>
        <v>0.123</v>
      </c>
      <c r="I159" s="183" t="str">
        <f>IF('Crisis Indicator Data'!T156="x","x",('Crisis Indicator Data'!T156/1000000))</f>
        <v>x</v>
      </c>
      <c r="J159" s="183" t="str">
        <f>IF('Crisis Indicator Data'!U156="x","x",('Crisis Indicator Data'!U156/1000000))</f>
        <v>x</v>
      </c>
      <c r="K159" s="168">
        <f t="shared" si="12"/>
        <v>1.8</v>
      </c>
      <c r="L159" s="165">
        <f>IF(F159="x","x",(F159*1000000/VLOOKUP($C159,'Crisis Indicator Data'!$C$3:$H$198,5,FALSE)))</f>
        <v>0.71294117647058819</v>
      </c>
      <c r="M159" s="165">
        <f>IF(G159="x","x",(G159*1000000/VLOOKUP($C159,'Crisis Indicator Data'!$C$3:$H$198,5,FALSE)))</f>
        <v>0</v>
      </c>
      <c r="N159" s="165">
        <f>IF(H159="x","x",(H159*1000000/VLOOKUP($C159,'Crisis Indicator Data'!$C$3:$H$198,5,FALSE)))</f>
        <v>0.28941176470588237</v>
      </c>
      <c r="O159" s="165" t="str">
        <f>IF(I159="x","x",(I159*1000000/VLOOKUP($C159,'Crisis Indicator Data'!$C$3:$H$198,5,FALSE)))</f>
        <v>x</v>
      </c>
      <c r="P159" s="165" t="str">
        <f>IF(J159="x","x",(J159*1000000/VLOOKUP($C159,'Crisis Indicator Data'!$C$3:$H$198,5,FALSE)))</f>
        <v>x</v>
      </c>
      <c r="Q159" s="147">
        <f t="shared" si="13"/>
        <v>3</v>
      </c>
      <c r="R159" s="147">
        <f t="shared" si="14"/>
        <v>2.4</v>
      </c>
    </row>
    <row r="160" spans="1:18" x14ac:dyDescent="0.35">
      <c r="A160" s="175" t="str">
        <f>'Crisis Indicator Data'!A157</f>
        <v>Food Security Crisis in Timor-Leste</v>
      </c>
      <c r="B160" s="176" t="str">
        <f>'Crisis Indicator Data'!B157</f>
        <v>Food Security</v>
      </c>
      <c r="C160" s="176" t="str">
        <f>'Crisis Indicator Data'!C157</f>
        <v>TLS003</v>
      </c>
      <c r="D160" s="176" t="str">
        <f>'Crisis Indicator Data'!D157</f>
        <v>Timor Leste</v>
      </c>
      <c r="E160" s="176" t="str">
        <f>'Crisis Indicator Data'!E157</f>
        <v>TLS</v>
      </c>
      <c r="F160" s="183">
        <f>IF('Crisis Indicator Data'!Q157="x","x",('Crisis Indicator Data'!Q157/1000000))</f>
        <v>0.48299999999999998</v>
      </c>
      <c r="G160" s="183">
        <f>IF('Crisis Indicator Data'!R157="x","x",('Crisis Indicator Data'!R157/1000000))</f>
        <v>0.49399999999999999</v>
      </c>
      <c r="H160" s="183">
        <f>IF('Crisis Indicator Data'!S157="x","x",('Crisis Indicator Data'!S157/1000000))</f>
        <v>0.34200000000000003</v>
      </c>
      <c r="I160" s="183">
        <f>IF('Crisis Indicator Data'!T157="x","x",('Crisis Indicator Data'!T157/1000000))</f>
        <v>2.1999999999999999E-2</v>
      </c>
      <c r="J160" s="183">
        <f>IF('Crisis Indicator Data'!U157="x","x",('Crisis Indicator Data'!U157/1000000))</f>
        <v>0</v>
      </c>
      <c r="K160" s="168">
        <f t="shared" si="12"/>
        <v>2.6</v>
      </c>
      <c r="L160" s="165">
        <f>IF(F160="x","x",(F160*1000000/VLOOKUP($C160,'Crisis Indicator Data'!$C$3:$H$198,5,FALSE)))</f>
        <v>0.36044776119402983</v>
      </c>
      <c r="M160" s="165">
        <f>IF(G160="x","x",(G160*1000000/VLOOKUP($C160,'Crisis Indicator Data'!$C$3:$H$198,5,FALSE)))</f>
        <v>0.36865671641791042</v>
      </c>
      <c r="N160" s="165">
        <f>IF(H160="x","x",(H160*1000000/VLOOKUP($C160,'Crisis Indicator Data'!$C$3:$H$198,5,FALSE)))</f>
        <v>0.25522388059701495</v>
      </c>
      <c r="O160" s="165">
        <f>IF(I160="x","x",(I160*1000000/VLOOKUP($C160,'Crisis Indicator Data'!$C$3:$H$198,5,FALSE)))</f>
        <v>1.6417910447761194E-2</v>
      </c>
      <c r="P160" s="165">
        <f>IF(J160="x","x",(J160*1000000/VLOOKUP($C160,'Crisis Indicator Data'!$C$3:$H$198,5,FALSE)))</f>
        <v>0</v>
      </c>
      <c r="Q160" s="147">
        <f t="shared" si="13"/>
        <v>3</v>
      </c>
      <c r="R160" s="147">
        <f t="shared" si="14"/>
        <v>2.8</v>
      </c>
    </row>
    <row r="161" spans="1:18" x14ac:dyDescent="0.35">
      <c r="A161" s="175" t="str">
        <f>'Crisis Indicator Data'!A158</f>
        <v>Venezuelan refugees in Trinidad and Tobago</v>
      </c>
      <c r="B161" s="176" t="str">
        <f>'Crisis Indicator Data'!B158</f>
        <v>Displacement</v>
      </c>
      <c r="C161" s="176" t="str">
        <f>'Crisis Indicator Data'!C158</f>
        <v>TTO002</v>
      </c>
      <c r="D161" s="176" t="str">
        <f>'Crisis Indicator Data'!D158</f>
        <v>Trinidad and Tobago</v>
      </c>
      <c r="E161" s="176" t="str">
        <f>'Crisis Indicator Data'!E158</f>
        <v>TTO</v>
      </c>
      <c r="F161" s="183">
        <f>IF('Crisis Indicator Data'!Q158="x","x",('Crisis Indicator Data'!Q158/1000000))</f>
        <v>1.319</v>
      </c>
      <c r="G161" s="183">
        <f>IF('Crisis Indicator Data'!R158="x","x",('Crisis Indicator Data'!R158/1000000))</f>
        <v>0.17399999999999999</v>
      </c>
      <c r="H161" s="183">
        <f>IF('Crisis Indicator Data'!S158="x","x",('Crisis Indicator Data'!S158/1000000))</f>
        <v>2.5999999999999999E-2</v>
      </c>
      <c r="I161" s="183">
        <f>IF('Crisis Indicator Data'!T158="x","x",('Crisis Indicator Data'!T158/1000000))</f>
        <v>0</v>
      </c>
      <c r="J161" s="183">
        <f>IF('Crisis Indicator Data'!U158="x","x",('Crisis Indicator Data'!U158/1000000))</f>
        <v>0</v>
      </c>
      <c r="K161" s="168">
        <f t="shared" si="12"/>
        <v>0.7</v>
      </c>
      <c r="L161" s="165">
        <f>IF(F161="x","x",(F161*1000000/VLOOKUP($C161,'Crisis Indicator Data'!$C$3:$H$198,5,FALSE)))</f>
        <v>0.86152841280209014</v>
      </c>
      <c r="M161" s="165">
        <f>IF(G161="x","x",(G161*1000000/VLOOKUP($C161,'Crisis Indicator Data'!$C$3:$H$198,5,FALSE)))</f>
        <v>0.11365120836054866</v>
      </c>
      <c r="N161" s="165">
        <f>IF(H161="x","x",(H161*1000000/VLOOKUP($C161,'Crisis Indicator Data'!$C$3:$H$198,5,FALSE)))</f>
        <v>1.6982364467668192E-2</v>
      </c>
      <c r="O161" s="165">
        <f>IF(I161="x","x",(I161*1000000/VLOOKUP($C161,'Crisis Indicator Data'!$C$3:$H$198,5,FALSE)))</f>
        <v>0</v>
      </c>
      <c r="P161" s="165">
        <f>IF(J161="x","x",(J161*1000000/VLOOKUP($C161,'Crisis Indicator Data'!$C$3:$H$198,5,FALSE)))</f>
        <v>0</v>
      </c>
      <c r="Q161" s="147">
        <f t="shared" si="13"/>
        <v>2</v>
      </c>
      <c r="R161" s="147">
        <f t="shared" si="14"/>
        <v>1.35</v>
      </c>
    </row>
    <row r="162" spans="1:18" x14ac:dyDescent="0.35">
      <c r="A162" s="175" t="str">
        <f>'Crisis Indicator Data'!A159</f>
        <v>Mixed migration flows in Tunisia</v>
      </c>
      <c r="B162" s="176" t="str">
        <f>'Crisis Indicator Data'!B159</f>
        <v>Displacement</v>
      </c>
      <c r="C162" s="176" t="str">
        <f>'Crisis Indicator Data'!C159</f>
        <v>TUN002</v>
      </c>
      <c r="D162" s="176" t="str">
        <f>'Crisis Indicator Data'!D159</f>
        <v>Tunisia</v>
      </c>
      <c r="E162" s="176" t="str">
        <f>'Crisis Indicator Data'!E159</f>
        <v>TUN</v>
      </c>
      <c r="F162" s="183">
        <f>IF('Crisis Indicator Data'!Q159="x","x",('Crisis Indicator Data'!Q159/1000000))</f>
        <v>12.201000000000001</v>
      </c>
      <c r="G162" s="183">
        <f>IF('Crisis Indicator Data'!R159="x","x",('Crisis Indicator Data'!R159/1000000))</f>
        <v>0</v>
      </c>
      <c r="H162" s="183">
        <f>IF('Crisis Indicator Data'!S159="x","x",('Crisis Indicator Data'!S159/1000000))</f>
        <v>8.5999999999999993E-2</v>
      </c>
      <c r="I162" s="183" t="str">
        <f>IF('Crisis Indicator Data'!T159="x","x",('Crisis Indicator Data'!T159/1000000))</f>
        <v>x</v>
      </c>
      <c r="J162" s="183" t="str">
        <f>IF('Crisis Indicator Data'!U159="x","x",('Crisis Indicator Data'!U159/1000000))</f>
        <v>x</v>
      </c>
      <c r="K162" s="168">
        <f t="shared" si="12"/>
        <v>1.6</v>
      </c>
      <c r="L162" s="165">
        <f>IF(F162="x","x",(F162*1000000/VLOOKUP($C162,'Crisis Indicator Data'!$C$3:$H$198,5,FALSE)))</f>
        <v>0.99300073248148446</v>
      </c>
      <c r="M162" s="165">
        <f>IF(G162="x","x",(G162*1000000/VLOOKUP($C162,'Crisis Indicator Data'!$C$3:$H$198,5,FALSE)))</f>
        <v>0</v>
      </c>
      <c r="N162" s="165">
        <f>IF(H162="x","x",(H162*1000000/VLOOKUP($C162,'Crisis Indicator Data'!$C$3:$H$198,5,FALSE)))</f>
        <v>6.999267518515504E-3</v>
      </c>
      <c r="O162" s="165" t="str">
        <f>IF(I162="x","x",(I162*1000000/VLOOKUP($C162,'Crisis Indicator Data'!$C$3:$H$198,5,FALSE)))</f>
        <v>x</v>
      </c>
      <c r="P162" s="165" t="str">
        <f>IF(J162="x","x",(J162*1000000/VLOOKUP($C162,'Crisis Indicator Data'!$C$3:$H$198,5,FALSE)))</f>
        <v>x</v>
      </c>
      <c r="Q162" s="147">
        <f t="shared" si="13"/>
        <v>1</v>
      </c>
      <c r="R162" s="147">
        <f t="shared" si="14"/>
        <v>1.3</v>
      </c>
    </row>
    <row r="163" spans="1:18" x14ac:dyDescent="0.35">
      <c r="A163" s="175" t="str">
        <f>'Crisis Indicator Data'!A160</f>
        <v>Complex situation in Türkiye</v>
      </c>
      <c r="B163" s="176" t="str">
        <f>'Crisis Indicator Data'!B160</f>
        <v>Displacement,Conflict</v>
      </c>
      <c r="C163" s="176" t="str">
        <f>'Crisis Indicator Data'!C160</f>
        <v>TUR001</v>
      </c>
      <c r="D163" s="176" t="str">
        <f>'Crisis Indicator Data'!D160</f>
        <v>Türkiye</v>
      </c>
      <c r="E163" s="176" t="str">
        <f>'Crisis Indicator Data'!E160</f>
        <v>TUR</v>
      </c>
      <c r="F163" s="183">
        <f>IF('Crisis Indicator Data'!Q160="x","x",('Crisis Indicator Data'!Q160/1000000))</f>
        <v>35.067999999999998</v>
      </c>
      <c r="G163" s="183">
        <f>IF('Crisis Indicator Data'!R160="x","x",('Crisis Indicator Data'!R160/1000000))</f>
        <v>12.047000000000001</v>
      </c>
      <c r="H163" s="183">
        <f>IF('Crisis Indicator Data'!S160="x","x",('Crisis Indicator Data'!S160/1000000))</f>
        <v>4.2779999999999996</v>
      </c>
      <c r="I163" s="183">
        <f>IF('Crisis Indicator Data'!T160="x","x",('Crisis Indicator Data'!T160/1000000))</f>
        <v>0.58399999999999996</v>
      </c>
      <c r="J163" s="183">
        <f>IF('Crisis Indicator Data'!U160="x","x",('Crisis Indicator Data'!U160/1000000))</f>
        <v>7.2999999999999995E-2</v>
      </c>
      <c r="K163" s="168">
        <f t="shared" si="12"/>
        <v>4.5</v>
      </c>
      <c r="L163" s="165">
        <f>IF(F163="x","x",(F163*1000000/VLOOKUP($C163,'Crisis Indicator Data'!$C$3:$H$198,5,FALSE)))</f>
        <v>0.67373679154658983</v>
      </c>
      <c r="M163" s="165">
        <f>IF(G163="x","x",(G163*1000000/VLOOKUP($C163,'Crisis Indicator Data'!$C$3:$H$198,5,FALSE)))</f>
        <v>0.2314505283381364</v>
      </c>
      <c r="N163" s="165">
        <f>IF(H163="x","x",(H163*1000000/VLOOKUP($C163,'Crisis Indicator Data'!$C$3:$H$198,5,FALSE)))</f>
        <v>8.2190201729106627E-2</v>
      </c>
      <c r="O163" s="165">
        <f>IF(I163="x","x",(I163*1000000/VLOOKUP($C163,'Crisis Indicator Data'!$C$3:$H$198,5,FALSE)))</f>
        <v>1.121998078770413E-2</v>
      </c>
      <c r="P163" s="165">
        <f>IF(J163="x","x",(J163*1000000/VLOOKUP($C163,'Crisis Indicator Data'!$C$3:$H$198,5,FALSE)))</f>
        <v>1.4024975984630163E-3</v>
      </c>
      <c r="Q163" s="147">
        <f t="shared" si="13"/>
        <v>3</v>
      </c>
      <c r="R163" s="147">
        <f t="shared" si="14"/>
        <v>3.75</v>
      </c>
    </row>
    <row r="164" spans="1:18" x14ac:dyDescent="0.35">
      <c r="A164" s="175" t="str">
        <f>'Crisis Indicator Data'!A161</f>
        <v>Syrian Refugees in Türkiye</v>
      </c>
      <c r="B164" s="176" t="str">
        <f>'Crisis Indicator Data'!B161</f>
        <v>Displacement</v>
      </c>
      <c r="C164" s="176" t="str">
        <f>'Crisis Indicator Data'!C161</f>
        <v>TUR002</v>
      </c>
      <c r="D164" s="176" t="str">
        <f>'Crisis Indicator Data'!D161</f>
        <v>Türkiye</v>
      </c>
      <c r="E164" s="176" t="str">
        <f>'Crisis Indicator Data'!E161</f>
        <v>TUR</v>
      </c>
      <c r="F164" s="183">
        <f>IF('Crisis Indicator Data'!Q161="x","x",('Crisis Indicator Data'!Q161/1000000))</f>
        <v>35.090000000000003</v>
      </c>
      <c r="G164" s="183">
        <f>IF('Crisis Indicator Data'!R161="x","x",('Crisis Indicator Data'!R161/1000000))</f>
        <v>4.7439999999999998</v>
      </c>
      <c r="H164" s="183">
        <f>IF('Crisis Indicator Data'!S161="x","x",('Crisis Indicator Data'!S161/1000000))</f>
        <v>1.857</v>
      </c>
      <c r="I164" s="183">
        <f>IF('Crisis Indicator Data'!T161="x","x",('Crisis Indicator Data'!T161/1000000))</f>
        <v>0.53300000000000003</v>
      </c>
      <c r="J164" s="183">
        <f>IF('Crisis Indicator Data'!U161="x","x",('Crisis Indicator Data'!U161/1000000))</f>
        <v>6.7000000000000004E-2</v>
      </c>
      <c r="K164" s="168">
        <f t="shared" si="12"/>
        <v>4</v>
      </c>
      <c r="L164" s="165">
        <f>IF(F164="x","x",(F164*1000000/VLOOKUP($C164,'Crisis Indicator Data'!$C$3:$H$198,5,FALSE)))</f>
        <v>0.82974698510286116</v>
      </c>
      <c r="M164" s="165">
        <f>IF(G164="x","x",(G164*1000000/VLOOKUP($C164,'Crisis Indicator Data'!$C$3:$H$198,5,FALSE)))</f>
        <v>0.11217781981555923</v>
      </c>
      <c r="N164" s="165">
        <f>IF(H164="x","x",(H164*1000000/VLOOKUP($C164,'Crisis Indicator Data'!$C$3:$H$198,5,FALSE)))</f>
        <v>4.3911090092220384E-2</v>
      </c>
      <c r="O164" s="165">
        <f>IF(I164="x","x",(I164*1000000/VLOOKUP($C164,'Crisis Indicator Data'!$C$3:$H$198,5,FALSE)))</f>
        <v>1.260345235280208E-2</v>
      </c>
      <c r="P164" s="165">
        <f>IF(J164="x","x",(J164*1000000/VLOOKUP($C164,'Crisis Indicator Data'!$C$3:$H$198,5,FALSE)))</f>
        <v>1.5842988886261527E-3</v>
      </c>
      <c r="Q164" s="147">
        <f t="shared" si="13"/>
        <v>3</v>
      </c>
      <c r="R164" s="147">
        <f t="shared" si="14"/>
        <v>3.5</v>
      </c>
    </row>
    <row r="165" spans="1:18" x14ac:dyDescent="0.35">
      <c r="A165" s="175" t="str">
        <f>'Crisis Indicator Data'!A162</f>
        <v>Mixed Migration Flows in Türkiye</v>
      </c>
      <c r="B165" s="176" t="str">
        <f>'Crisis Indicator Data'!B162</f>
        <v>Displacement</v>
      </c>
      <c r="C165" s="176" t="str">
        <f>'Crisis Indicator Data'!C162</f>
        <v>TUR003</v>
      </c>
      <c r="D165" s="176" t="str">
        <f>'Crisis Indicator Data'!D162</f>
        <v>Türkiye</v>
      </c>
      <c r="E165" s="176" t="str">
        <f>'Crisis Indicator Data'!E162</f>
        <v>TUR</v>
      </c>
      <c r="F165" s="183">
        <f>IF('Crisis Indicator Data'!Q162="x","x",('Crisis Indicator Data'!Q162/1000000))</f>
        <v>15.054</v>
      </c>
      <c r="G165" s="183">
        <f>IF('Crisis Indicator Data'!R162="x","x",('Crisis Indicator Data'!R162/1000000))</f>
        <v>0.44900000000000001</v>
      </c>
      <c r="H165" s="183">
        <f>IF('Crisis Indicator Data'!S162="x","x",('Crisis Indicator Data'!S162/1000000))</f>
        <v>0.17599999999999999</v>
      </c>
      <c r="I165" s="183">
        <f>IF('Crisis Indicator Data'!T162="x","x",('Crisis Indicator Data'!T162/1000000))</f>
        <v>5.0999999999999997E-2</v>
      </c>
      <c r="J165" s="183">
        <f>IF('Crisis Indicator Data'!U162="x","x",('Crisis Indicator Data'!U162/1000000))</f>
        <v>6.0000000000000001E-3</v>
      </c>
      <c r="K165" s="168">
        <f t="shared" si="12"/>
        <v>2.2999999999999998</v>
      </c>
      <c r="L165" s="165">
        <f>IF(F165="x","x",(F165*1000000/VLOOKUP($C165,'Crisis Indicator Data'!$C$3:$H$198,5,FALSE)))</f>
        <v>0.95665988815455005</v>
      </c>
      <c r="M165" s="165">
        <f>IF(G165="x","x",(G165*1000000/VLOOKUP($C165,'Crisis Indicator Data'!$C$3:$H$198,5,FALSE)))</f>
        <v>2.853329944077275E-2</v>
      </c>
      <c r="N165" s="165">
        <f>IF(H165="x","x",(H165*1000000/VLOOKUP($C165,'Crisis Indicator Data'!$C$3:$H$198,5,FALSE)))</f>
        <v>1.1184544992374174E-2</v>
      </c>
      <c r="O165" s="165">
        <f>IF(I165="x","x",(I165*1000000/VLOOKUP($C165,'Crisis Indicator Data'!$C$3:$H$198,5,FALSE)))</f>
        <v>3.2409761057447888E-3</v>
      </c>
      <c r="P165" s="165">
        <f>IF(J165="x","x",(J165*1000000/VLOOKUP($C165,'Crisis Indicator Data'!$C$3:$H$198,5,FALSE)))</f>
        <v>3.8129130655821048E-4</v>
      </c>
      <c r="Q165" s="147">
        <f t="shared" si="13"/>
        <v>1</v>
      </c>
      <c r="R165" s="147">
        <f t="shared" si="14"/>
        <v>1.65</v>
      </c>
    </row>
    <row r="166" spans="1:18" x14ac:dyDescent="0.35">
      <c r="A166" s="175" t="str">
        <f>'Crisis Indicator Data'!A163</f>
        <v>Kurdish Conflict</v>
      </c>
      <c r="B166" s="176" t="str">
        <f>'Crisis Indicator Data'!B163</f>
        <v>Conflict</v>
      </c>
      <c r="C166" s="176" t="str">
        <f>'Crisis Indicator Data'!C163</f>
        <v>TUR004</v>
      </c>
      <c r="D166" s="176" t="str">
        <f>'Crisis Indicator Data'!D163</f>
        <v>Türkiye</v>
      </c>
      <c r="E166" s="176" t="str">
        <f>'Crisis Indicator Data'!E163</f>
        <v>TUR</v>
      </c>
      <c r="F166" s="183" t="str">
        <f>IF('Crisis Indicator Data'!Q163="x","x",('Crisis Indicator Data'!Q163/1000000))</f>
        <v>x</v>
      </c>
      <c r="G166" s="183" t="str">
        <f>IF('Crisis Indicator Data'!R163="x","x",('Crisis Indicator Data'!R163/1000000))</f>
        <v>x</v>
      </c>
      <c r="H166" s="183" t="str">
        <f>IF('Crisis Indicator Data'!S163="x","x",('Crisis Indicator Data'!S163/1000000))</f>
        <v>x</v>
      </c>
      <c r="I166" s="183" t="str">
        <f>IF('Crisis Indicator Data'!T163="x","x",('Crisis Indicator Data'!T163/1000000))</f>
        <v>x</v>
      </c>
      <c r="J166" s="183" t="str">
        <f>IF('Crisis Indicator Data'!U163="x","x",('Crisis Indicator Data'!U163/1000000))</f>
        <v>x</v>
      </c>
      <c r="K166" s="168" t="str">
        <f t="shared" ref="K166:K197" si="15">IF(H166="x","x",IF(SUM(H166:J166)=0,0,IF(LOG(SUM(H166:J166)*1000000)&lt;$K$4,0,IF(LOG(SUM(H166:J166)*1000000)&gt;$K$3,5,ROUND(5-(K$3-LOG(SUM(H166:J166)*1000000))/(K$3-K$4)*5,1)))))</f>
        <v>x</v>
      </c>
      <c r="L166" s="165" t="str">
        <f>IF(F166="x","x",(F166*1000000/VLOOKUP($C166,'Crisis Indicator Data'!$C$3:$H$198,5,FALSE)))</f>
        <v>x</v>
      </c>
      <c r="M166" s="165" t="str">
        <f>IF(G166="x","x",(G166*1000000/VLOOKUP($C166,'Crisis Indicator Data'!$C$3:$H$198,5,FALSE)))</f>
        <v>x</v>
      </c>
      <c r="N166" s="165" t="str">
        <f>IF(H166="x","x",(H166*1000000/VLOOKUP($C166,'Crisis Indicator Data'!$C$3:$H$198,5,FALSE)))</f>
        <v>x</v>
      </c>
      <c r="O166" s="165" t="str">
        <f>IF(I166="x","x",(I166*1000000/VLOOKUP($C166,'Crisis Indicator Data'!$C$3:$H$198,5,FALSE)))</f>
        <v>x</v>
      </c>
      <c r="P166" s="165" t="str">
        <f>IF(J166="x","x",(J166*1000000/VLOOKUP($C166,'Crisis Indicator Data'!$C$3:$H$198,5,FALSE)))</f>
        <v>x</v>
      </c>
      <c r="Q166" s="147" t="str">
        <f t="shared" ref="Q166:Q197" si="16">IF(N166="x","x",IF(OR(L166&gt;=$L$3,M166&gt;=$M$3,N166&gt;=$N$3,O166&gt;=$O$3,P166&gt;=$P$3), (IF(VALUE(SUBSTITUTE(P166, "x", "0.0"))&gt;=$P$3, 5, IF((VALUE(SUBSTITUTE(O166, "x", "0.0"))+VALUE(SUBSTITUTE(P166, "x", "0.0")))&gt;=$O$3,4,IF((VALUE(SUBSTITUTE(O166, "x", "0.0"))+VALUE(SUBSTITUTE(P166, "x", "0.0"))+N166)&gt;=$N$3,3,IF((VALUE(SUBSTITUTE(O166, "x", "0.0"))+VALUE(SUBSTITUTE(P166, "x", "0.0"))+N166+VALUE(SUBSTITUTE(M166, "x", "0.0")))&gt;=$M$3,2,1)))))))</f>
        <v>x</v>
      </c>
      <c r="R166" s="147" t="str">
        <f t="shared" ref="R166:R197" si="17">IF(Q166="x","x",(AVERAGE(K166,Q166)))</f>
        <v>x</v>
      </c>
    </row>
    <row r="167" spans="1:18" x14ac:dyDescent="0.35">
      <c r="A167" s="175" t="str">
        <f>'Crisis Indicator Data'!A164</f>
        <v>Türkiye / Syria earthquake in Türkiye</v>
      </c>
      <c r="B167" s="176" t="str">
        <f>'Crisis Indicator Data'!B164</f>
        <v>Earthquake</v>
      </c>
      <c r="C167" s="176" t="str">
        <f>'Crisis Indicator Data'!C164</f>
        <v>TUR005</v>
      </c>
      <c r="D167" s="176" t="str">
        <f>'Crisis Indicator Data'!D164</f>
        <v>Türkiye</v>
      </c>
      <c r="E167" s="176" t="str">
        <f>'Crisis Indicator Data'!E164</f>
        <v>TUR</v>
      </c>
      <c r="F167" s="183">
        <f>IF('Crisis Indicator Data'!Q164="x","x",('Crisis Indicator Data'!Q164/1000000))</f>
        <v>4.3220000000000001</v>
      </c>
      <c r="G167" s="183">
        <f>IF('Crisis Indicator Data'!R164="x","x",('Crisis Indicator Data'!R164/1000000))</f>
        <v>6.8540000000000001</v>
      </c>
      <c r="H167" s="183">
        <f>IF('Crisis Indicator Data'!S164="x","x",('Crisis Indicator Data'!S164/1000000))</f>
        <v>2.246</v>
      </c>
      <c r="I167" s="183" t="str">
        <f>IF('Crisis Indicator Data'!T164="x","x",('Crisis Indicator Data'!T164/1000000))</f>
        <v>x</v>
      </c>
      <c r="J167" s="183" t="str">
        <f>IF('Crisis Indicator Data'!U164="x","x",('Crisis Indicator Data'!U164/1000000))</f>
        <v>x</v>
      </c>
      <c r="K167" s="168">
        <f t="shared" si="15"/>
        <v>3.9</v>
      </c>
      <c r="L167" s="165">
        <f>IF(F167="x","x",(F167*1000000/VLOOKUP($C167,'Crisis Indicator Data'!$C$3:$H$198,5,FALSE)))</f>
        <v>0.32200864252719413</v>
      </c>
      <c r="M167" s="165">
        <f>IF(G167="x","x",(G167*1000000/VLOOKUP($C167,'Crisis Indicator Data'!$C$3:$H$198,5,FALSE)))</f>
        <v>0.51065414990314406</v>
      </c>
      <c r="N167" s="165">
        <f>IF(H167="x","x",(H167*1000000/VLOOKUP($C167,'Crisis Indicator Data'!$C$3:$H$198,5,FALSE)))</f>
        <v>0.16733720756966175</v>
      </c>
      <c r="O167" s="165" t="str">
        <f>IF(I167="x","x",(I167*1000000/VLOOKUP($C167,'Crisis Indicator Data'!$C$3:$H$198,5,FALSE)))</f>
        <v>x</v>
      </c>
      <c r="P167" s="165" t="str">
        <f>IF(J167="x","x",(J167*1000000/VLOOKUP($C167,'Crisis Indicator Data'!$C$3:$H$198,5,FALSE)))</f>
        <v>x</v>
      </c>
      <c r="Q167" s="147">
        <f t="shared" si="16"/>
        <v>3</v>
      </c>
      <c r="R167" s="147">
        <f t="shared" si="17"/>
        <v>3.45</v>
      </c>
    </row>
    <row r="168" spans="1:18" x14ac:dyDescent="0.35">
      <c r="A168" s="175" t="str">
        <f>'Crisis Indicator Data'!A165</f>
        <v>Multiple Crises in Tanzania</v>
      </c>
      <c r="B168" s="176" t="str">
        <f>'Crisis Indicator Data'!B165</f>
        <v>Displacement,Drought</v>
      </c>
      <c r="C168" s="176" t="str">
        <f>'Crisis Indicator Data'!C165</f>
        <v>TZA001</v>
      </c>
      <c r="D168" s="176" t="str">
        <f>'Crisis Indicator Data'!D165</f>
        <v>Tanzania</v>
      </c>
      <c r="E168" s="176" t="str">
        <f>'Crisis Indicator Data'!E165</f>
        <v>TZA</v>
      </c>
      <c r="F168" s="183">
        <f>IF('Crisis Indicator Data'!Q165="x","x",('Crisis Indicator Data'!Q165/1000000))</f>
        <v>4.9779999999999998</v>
      </c>
      <c r="G168" s="183">
        <f>IF('Crisis Indicator Data'!R165="x","x",('Crisis Indicator Data'!R165/1000000))</f>
        <v>16.510999999999999</v>
      </c>
      <c r="H168" s="183">
        <f>IF('Crisis Indicator Data'!S165="x","x",('Crisis Indicator Data'!S165/1000000))</f>
        <v>0.61399999999999999</v>
      </c>
      <c r="I168" s="183">
        <f>IF('Crisis Indicator Data'!T165="x","x",('Crisis Indicator Data'!T165/1000000))</f>
        <v>0</v>
      </c>
      <c r="J168" s="183">
        <f>IF('Crisis Indicator Data'!U165="x","x",('Crisis Indicator Data'!U165/1000000))</f>
        <v>0</v>
      </c>
      <c r="K168" s="168">
        <f t="shared" si="15"/>
        <v>3</v>
      </c>
      <c r="L168" s="165">
        <f>IF(F168="x","x",(F168*1000000/VLOOKUP($C168,'Crisis Indicator Data'!$C$3:$H$198,5,FALSE)))</f>
        <v>0.22522848610985433</v>
      </c>
      <c r="M168" s="165">
        <f>IF(G168="x","x",(G168*1000000/VLOOKUP($C168,'Crisis Indicator Data'!$C$3:$H$198,5,FALSE)))</f>
        <v>0.74703646728802819</v>
      </c>
      <c r="N168" s="165">
        <f>IF(H168="x","x",(H168*1000000/VLOOKUP($C168,'Crisis Indicator Data'!$C$3:$H$198,5,FALSE)))</f>
        <v>2.7780291376346033E-2</v>
      </c>
      <c r="O168" s="165">
        <f>IF(I168="x","x",(I168*1000000/VLOOKUP($C168,'Crisis Indicator Data'!$C$3:$H$198,5,FALSE)))</f>
        <v>0</v>
      </c>
      <c r="P168" s="165">
        <f>IF(J168="x","x",(J168*1000000/VLOOKUP($C168,'Crisis Indicator Data'!$C$3:$H$198,5,FALSE)))</f>
        <v>0</v>
      </c>
      <c r="Q168" s="147">
        <f t="shared" si="16"/>
        <v>2</v>
      </c>
      <c r="R168" s="147">
        <f t="shared" si="17"/>
        <v>2.5</v>
      </c>
    </row>
    <row r="169" spans="1:18" x14ac:dyDescent="0.35">
      <c r="A169" s="175" t="str">
        <f>'Crisis Indicator Data'!A166</f>
        <v>International Displacement in Tanzania</v>
      </c>
      <c r="B169" s="176" t="str">
        <f>'Crisis Indicator Data'!B166</f>
        <v>Displacement</v>
      </c>
      <c r="C169" s="176" t="str">
        <f>'Crisis Indicator Data'!C166</f>
        <v>TZA002</v>
      </c>
      <c r="D169" s="176" t="str">
        <f>'Crisis Indicator Data'!D166</f>
        <v>Tanzania</v>
      </c>
      <c r="E169" s="176" t="str">
        <f>'Crisis Indicator Data'!E166</f>
        <v>TZA</v>
      </c>
      <c r="F169" s="183">
        <f>IF('Crisis Indicator Data'!Q166="x","x",('Crisis Indicator Data'!Q166/1000000))</f>
        <v>0</v>
      </c>
      <c r="G169" s="183">
        <f>IF('Crisis Indicator Data'!R166="x","x",('Crisis Indicator Data'!R166/1000000))</f>
        <v>14.781000000000001</v>
      </c>
      <c r="H169" s="183">
        <f>IF('Crisis Indicator Data'!S166="x","x",('Crisis Indicator Data'!S166/1000000))</f>
        <v>0.23400000000000001</v>
      </c>
      <c r="I169" s="183" t="str">
        <f>IF('Crisis Indicator Data'!T166="x","x",('Crisis Indicator Data'!T166/1000000))</f>
        <v>x</v>
      </c>
      <c r="J169" s="183" t="str">
        <f>IF('Crisis Indicator Data'!U166="x","x",('Crisis Indicator Data'!U166/1000000))</f>
        <v>x</v>
      </c>
      <c r="K169" s="168">
        <f t="shared" si="15"/>
        <v>2.2999999999999998</v>
      </c>
      <c r="L169" s="165">
        <f>IF(F169="x","x",(F169*1000000/VLOOKUP($C169,'Crisis Indicator Data'!$C$3:$H$198,5,FALSE)))</f>
        <v>0</v>
      </c>
      <c r="M169" s="165">
        <f>IF(G169="x","x",(G169*1000000/VLOOKUP($C169,'Crisis Indicator Data'!$C$3:$H$198,5,FALSE)))</f>
        <v>0.98441558441558441</v>
      </c>
      <c r="N169" s="165">
        <f>IF(H169="x","x",(H169*1000000/VLOOKUP($C169,'Crisis Indicator Data'!$C$3:$H$198,5,FALSE)))</f>
        <v>1.5584415584415584E-2</v>
      </c>
      <c r="O169" s="165" t="str">
        <f>IF(I169="x","x",(I169*1000000/VLOOKUP($C169,'Crisis Indicator Data'!$C$3:$H$198,5,FALSE)))</f>
        <v>x</v>
      </c>
      <c r="P169" s="165" t="str">
        <f>IF(J169="x","x",(J169*1000000/VLOOKUP($C169,'Crisis Indicator Data'!$C$3:$H$198,5,FALSE)))</f>
        <v>x</v>
      </c>
      <c r="Q169" s="147">
        <f t="shared" si="16"/>
        <v>2</v>
      </c>
      <c r="R169" s="147">
        <f t="shared" si="17"/>
        <v>2.15</v>
      </c>
    </row>
    <row r="170" spans="1:18" x14ac:dyDescent="0.35">
      <c r="A170" s="175" t="str">
        <f>'Crisis Indicator Data'!A167</f>
        <v>Food Security Crisis in North-East Tanzania</v>
      </c>
      <c r="B170" s="176" t="str">
        <f>'Crisis Indicator Data'!B167</f>
        <v>Drought</v>
      </c>
      <c r="C170" s="176" t="str">
        <f>'Crisis Indicator Data'!C167</f>
        <v>TZA003</v>
      </c>
      <c r="D170" s="176" t="str">
        <f>'Crisis Indicator Data'!D167</f>
        <v>Tanzania</v>
      </c>
      <c r="E170" s="176" t="str">
        <f>'Crisis Indicator Data'!E167</f>
        <v>TZA</v>
      </c>
      <c r="F170" s="183">
        <f>IF('Crisis Indicator Data'!Q167="x","x",('Crisis Indicator Data'!Q167/1000000))</f>
        <v>4.9779999999999998</v>
      </c>
      <c r="G170" s="183">
        <f>IF('Crisis Indicator Data'!R167="x","x",('Crisis Indicator Data'!R167/1000000))</f>
        <v>1.73</v>
      </c>
      <c r="H170" s="183">
        <f>IF('Crisis Indicator Data'!S167="x","x",('Crisis Indicator Data'!S167/1000000))</f>
        <v>0.379</v>
      </c>
      <c r="I170" s="183">
        <f>IF('Crisis Indicator Data'!T167="x","x",('Crisis Indicator Data'!T167/1000000))</f>
        <v>0</v>
      </c>
      <c r="J170" s="183">
        <f>IF('Crisis Indicator Data'!U167="x","x",('Crisis Indicator Data'!U167/1000000))</f>
        <v>0</v>
      </c>
      <c r="K170" s="168">
        <f t="shared" si="15"/>
        <v>2.6</v>
      </c>
      <c r="L170" s="165">
        <f>IF(F170="x","x",(F170*1000000/VLOOKUP($C170,'Crisis Indicator Data'!$C$3:$H$198,5,FALSE)))</f>
        <v>0.7024128686327078</v>
      </c>
      <c r="M170" s="165">
        <f>IF(G170="x","x",(G170*1000000/VLOOKUP($C170,'Crisis Indicator Data'!$C$3:$H$198,5,FALSE)))</f>
        <v>0.24410893184704388</v>
      </c>
      <c r="N170" s="165">
        <f>IF(H170="x","x",(H170*1000000/VLOOKUP($C170,'Crisis Indicator Data'!$C$3:$H$198,5,FALSE)))</f>
        <v>5.3478199520248342E-2</v>
      </c>
      <c r="O170" s="165">
        <f>IF(I170="x","x",(I170*1000000/VLOOKUP($C170,'Crisis Indicator Data'!$C$3:$H$198,5,FALSE)))</f>
        <v>0</v>
      </c>
      <c r="P170" s="165">
        <f>IF(J170="x","x",(J170*1000000/VLOOKUP($C170,'Crisis Indicator Data'!$C$3:$H$198,5,FALSE)))</f>
        <v>0</v>
      </c>
      <c r="Q170" s="147">
        <f t="shared" si="16"/>
        <v>3</v>
      </c>
      <c r="R170" s="147">
        <f t="shared" si="17"/>
        <v>2.8</v>
      </c>
    </row>
    <row r="171" spans="1:18" x14ac:dyDescent="0.35">
      <c r="A171" s="175" t="str">
        <f>'Crisis Indicator Data'!A168</f>
        <v>International Displacement in Uganda</v>
      </c>
      <c r="B171" s="176" t="str">
        <f>'Crisis Indicator Data'!B168</f>
        <v>Displacement</v>
      </c>
      <c r="C171" s="176" t="str">
        <f>'Crisis Indicator Data'!C168</f>
        <v>UGA005</v>
      </c>
      <c r="D171" s="176" t="str">
        <f>'Crisis Indicator Data'!D168</f>
        <v>Uganda</v>
      </c>
      <c r="E171" s="176" t="str">
        <f>'Crisis Indicator Data'!E168</f>
        <v>UGA</v>
      </c>
      <c r="F171" s="183">
        <f>IF('Crisis Indicator Data'!Q168="x","x",('Crisis Indicator Data'!Q168/1000000))</f>
        <v>6.0330000000000004</v>
      </c>
      <c r="G171" s="183">
        <f>IF('Crisis Indicator Data'!R168="x","x",('Crisis Indicator Data'!R168/1000000))</f>
        <v>0</v>
      </c>
      <c r="H171" s="183">
        <f>IF('Crisis Indicator Data'!S168="x","x",('Crisis Indicator Data'!S168/1000000))</f>
        <v>1.722</v>
      </c>
      <c r="I171" s="183" t="str">
        <f>IF('Crisis Indicator Data'!T168="x","x",('Crisis Indicator Data'!T168/1000000))</f>
        <v>x</v>
      </c>
      <c r="J171" s="183" t="str">
        <f>IF('Crisis Indicator Data'!U168="x","x",('Crisis Indicator Data'!U168/1000000))</f>
        <v>x</v>
      </c>
      <c r="K171" s="168">
        <f t="shared" si="15"/>
        <v>3.7</v>
      </c>
      <c r="L171" s="165">
        <f>IF(F171="x","x",(F171*1000000/VLOOKUP($C171,'Crisis Indicator Data'!$C$3:$H$198,5,FALSE)))</f>
        <v>0.77784940691077875</v>
      </c>
      <c r="M171" s="165">
        <f>IF(G171="x","x",(G171*1000000/VLOOKUP($C171,'Crisis Indicator Data'!$C$3:$H$198,5,FALSE)))</f>
        <v>0</v>
      </c>
      <c r="N171" s="165">
        <f>IF(H171="x","x",(H171*1000000/VLOOKUP($C171,'Crisis Indicator Data'!$C$3:$H$198,5,FALSE)))</f>
        <v>0.22202166064981949</v>
      </c>
      <c r="O171" s="165" t="str">
        <f>IF(I171="x","x",(I171*1000000/VLOOKUP($C171,'Crisis Indicator Data'!$C$3:$H$198,5,FALSE)))</f>
        <v>x</v>
      </c>
      <c r="P171" s="165" t="str">
        <f>IF(J171="x","x",(J171*1000000/VLOOKUP($C171,'Crisis Indicator Data'!$C$3:$H$198,5,FALSE)))</f>
        <v>x</v>
      </c>
      <c r="Q171" s="147">
        <f t="shared" si="16"/>
        <v>3</v>
      </c>
      <c r="R171" s="147">
        <f t="shared" si="17"/>
        <v>3.35</v>
      </c>
    </row>
    <row r="172" spans="1:18" x14ac:dyDescent="0.35">
      <c r="A172" s="175" t="str">
        <f>'Crisis Indicator Data'!A169</f>
        <v>Russia-Ukraine conflict</v>
      </c>
      <c r="B172" s="176" t="str">
        <f>'Crisis Indicator Data'!B169</f>
        <v>Conflict,Displacement</v>
      </c>
      <c r="C172" s="176" t="str">
        <f>'Crisis Indicator Data'!C169</f>
        <v>UKR002</v>
      </c>
      <c r="D172" s="176" t="str">
        <f>'Crisis Indicator Data'!D169</f>
        <v>Ukraine</v>
      </c>
      <c r="E172" s="176" t="str">
        <f>'Crisis Indicator Data'!E169</f>
        <v>UKR</v>
      </c>
      <c r="F172" s="183">
        <f>IF('Crisis Indicator Data'!Q169="x","x",('Crisis Indicator Data'!Q169/1000000))</f>
        <v>21.626000000000001</v>
      </c>
      <c r="G172" s="183">
        <f>IF('Crisis Indicator Data'!R169="x","x",('Crisis Indicator Data'!R169/1000000))</f>
        <v>2.1269999999999998</v>
      </c>
      <c r="H172" s="183">
        <f>IF('Crisis Indicator Data'!S169="x","x",('Crisis Indicator Data'!S169/1000000))</f>
        <v>9.5039999999999996</v>
      </c>
      <c r="I172" s="183">
        <f>IF('Crisis Indicator Data'!T169="x","x",('Crisis Indicator Data'!T169/1000000))</f>
        <v>1.17</v>
      </c>
      <c r="J172" s="183">
        <f>IF('Crisis Indicator Data'!U169="x","x",('Crisis Indicator Data'!U169/1000000))</f>
        <v>3.948</v>
      </c>
      <c r="K172" s="168">
        <f t="shared" si="15"/>
        <v>5</v>
      </c>
      <c r="L172" s="165">
        <f>IF(F172="x","x",(F172*1000000/VLOOKUP($C172,'Crisis Indicator Data'!$C$3:$H$198,5,FALSE)))</f>
        <v>0.56352928913904521</v>
      </c>
      <c r="M172" s="165">
        <f>IF(G172="x","x",(G172*1000000/VLOOKUP($C172,'Crisis Indicator Data'!$C$3:$H$198,5,FALSE)))</f>
        <v>5.5425265791119449E-2</v>
      </c>
      <c r="N172" s="165">
        <f>IF(H172="x","x",(H172*1000000/VLOOKUP($C172,'Crisis Indicator Data'!$C$3:$H$198,5,FALSE)))</f>
        <v>0.24765478424015008</v>
      </c>
      <c r="O172" s="165">
        <f>IF(I172="x","x",(I172*1000000/VLOOKUP($C172,'Crisis Indicator Data'!$C$3:$H$198,5,FALSE)))</f>
        <v>3.048780487804878E-2</v>
      </c>
      <c r="P172" s="165">
        <f>IF(J172="x","x",(J172*1000000/VLOOKUP($C172,'Crisis Indicator Data'!$C$3:$H$198,5,FALSE)))</f>
        <v>0.10287679799874921</v>
      </c>
      <c r="Q172" s="147">
        <f t="shared" si="16"/>
        <v>5</v>
      </c>
      <c r="R172" s="147">
        <f t="shared" si="17"/>
        <v>5</v>
      </c>
    </row>
    <row r="173" spans="1:18" x14ac:dyDescent="0.35">
      <c r="A173" s="175" t="str">
        <f>'Crisis Indicator Data'!A170</f>
        <v>Complex crisis in Venezuela</v>
      </c>
      <c r="B173" s="176" t="str">
        <f>'Crisis Indicator Data'!B170</f>
        <v>Socio-political,Violence,Floods</v>
      </c>
      <c r="C173" s="176" t="str">
        <f>'Crisis Indicator Data'!C170</f>
        <v>VEN001</v>
      </c>
      <c r="D173" s="176" t="str">
        <f>'Crisis Indicator Data'!D170</f>
        <v>Venezuela</v>
      </c>
      <c r="E173" s="176" t="str">
        <f>'Crisis Indicator Data'!E170</f>
        <v>VEN</v>
      </c>
      <c r="F173" s="183">
        <f>IF('Crisis Indicator Data'!Q170="x","x",('Crisis Indicator Data'!Q170/1000000))</f>
        <v>8.7739999999999991</v>
      </c>
      <c r="G173" s="183">
        <f>IF('Crisis Indicator Data'!R170="x","x",('Crisis Indicator Data'!R170/1000000))</f>
        <v>11.928000000000001</v>
      </c>
      <c r="H173" s="183">
        <f>IF('Crisis Indicator Data'!S170="x","x",('Crisis Indicator Data'!S170/1000000))</f>
        <v>7.6</v>
      </c>
      <c r="I173" s="183">
        <f>IF('Crisis Indicator Data'!T170="x","x",('Crisis Indicator Data'!T170/1000000))</f>
        <v>0</v>
      </c>
      <c r="J173" s="183">
        <f>IF('Crisis Indicator Data'!U170="x","x",('Crisis Indicator Data'!U170/1000000))</f>
        <v>0</v>
      </c>
      <c r="K173" s="168">
        <f t="shared" si="15"/>
        <v>4.8</v>
      </c>
      <c r="L173" s="165">
        <f>IF(F173="x","x",(F173*1000000/VLOOKUP($C173,'Crisis Indicator Data'!$C$3:$H$198,5,FALSE)))</f>
        <v>0.31001342661296022</v>
      </c>
      <c r="M173" s="165">
        <f>IF(G173="x","x",(G173*1000000/VLOOKUP($C173,'Crisis Indicator Data'!$C$3:$H$198,5,FALSE)))</f>
        <v>0.42145431418274326</v>
      </c>
      <c r="N173" s="165">
        <f>IF(H173="x","x",(H173*1000000/VLOOKUP($C173,'Crisis Indicator Data'!$C$3:$H$198,5,FALSE)))</f>
        <v>0.26853225920429652</v>
      </c>
      <c r="O173" s="165">
        <f>IF(I173="x","x",(I173*1000000/VLOOKUP($C173,'Crisis Indicator Data'!$C$3:$H$198,5,FALSE)))</f>
        <v>0</v>
      </c>
      <c r="P173" s="165">
        <f>IF(J173="x","x",(J173*1000000/VLOOKUP($C173,'Crisis Indicator Data'!$C$3:$H$198,5,FALSE)))</f>
        <v>0</v>
      </c>
      <c r="Q173" s="147">
        <f t="shared" si="16"/>
        <v>3</v>
      </c>
      <c r="R173" s="147">
        <f t="shared" si="17"/>
        <v>3.9</v>
      </c>
    </row>
    <row r="174" spans="1:18" x14ac:dyDescent="0.35">
      <c r="A174" s="175" t="str">
        <f>'Crisis Indicator Data'!A171</f>
        <v>Conflict in Yemen</v>
      </c>
      <c r="B174" s="176" t="str">
        <f>'Crisis Indicator Data'!B171</f>
        <v>Conflict</v>
      </c>
      <c r="C174" s="176" t="str">
        <f>'Crisis Indicator Data'!C171</f>
        <v>YEM001</v>
      </c>
      <c r="D174" s="176" t="str">
        <f>'Crisis Indicator Data'!D171</f>
        <v>Yemen</v>
      </c>
      <c r="E174" s="176" t="str">
        <f>'Crisis Indicator Data'!E171</f>
        <v>YEM</v>
      </c>
      <c r="F174" s="183">
        <f>IF('Crisis Indicator Data'!Q171="x","x",('Crisis Indicator Data'!Q171/1000000))</f>
        <v>0</v>
      </c>
      <c r="G174" s="183">
        <f>IF('Crisis Indicator Data'!R171="x","x",('Crisis Indicator Data'!R171/1000000))</f>
        <v>16.25</v>
      </c>
      <c r="H174" s="183">
        <f>IF('Crisis Indicator Data'!S171="x","x",('Crisis Indicator Data'!S171/1000000))</f>
        <v>6.9160000000000004</v>
      </c>
      <c r="I174" s="183">
        <f>IF('Crisis Indicator Data'!T171="x","x",('Crisis Indicator Data'!T171/1000000))</f>
        <v>6.1879999999999997</v>
      </c>
      <c r="J174" s="183">
        <f>IF('Crisis Indicator Data'!U171="x","x",('Crisis Indicator Data'!U171/1000000))</f>
        <v>5.0960000000000001</v>
      </c>
      <c r="K174" s="168">
        <f t="shared" si="15"/>
        <v>5</v>
      </c>
      <c r="L174" s="165">
        <f>IF(F174="x","x",(F174*1000000/VLOOKUP($C174,'Crisis Indicator Data'!$C$3:$H$198,5,FALSE)))</f>
        <v>0</v>
      </c>
      <c r="M174" s="165">
        <f>IF(G174="x","x",(G174*1000000/VLOOKUP($C174,'Crisis Indicator Data'!$C$3:$H$198,5,FALSE)))</f>
        <v>0.47169811320754718</v>
      </c>
      <c r="N174" s="165">
        <f>IF(H174="x","x",(H174*1000000/VLOOKUP($C174,'Crisis Indicator Data'!$C$3:$H$198,5,FALSE)))</f>
        <v>0.20075471698113206</v>
      </c>
      <c r="O174" s="165">
        <f>IF(I174="x","x",(I174*1000000/VLOOKUP($C174,'Crisis Indicator Data'!$C$3:$H$198,5,FALSE)))</f>
        <v>0.17962264150943397</v>
      </c>
      <c r="P174" s="165">
        <f>IF(J174="x","x",(J174*1000000/VLOOKUP($C174,'Crisis Indicator Data'!$C$3:$H$198,5,FALSE)))</f>
        <v>0.14792452830188679</v>
      </c>
      <c r="Q174" s="147">
        <f t="shared" si="16"/>
        <v>5</v>
      </c>
      <c r="R174" s="147">
        <f t="shared" si="17"/>
        <v>5</v>
      </c>
    </row>
    <row r="175" spans="1:18" x14ac:dyDescent="0.35">
      <c r="A175" s="175" t="str">
        <f>'Crisis Indicator Data'!A172</f>
        <v>Mixed migration flows in Yemen</v>
      </c>
      <c r="B175" s="176" t="str">
        <f>'Crisis Indicator Data'!B172</f>
        <v>Displacement</v>
      </c>
      <c r="C175" s="176" t="str">
        <f>'Crisis Indicator Data'!C172</f>
        <v>YEM002</v>
      </c>
      <c r="D175" s="176" t="str">
        <f>'Crisis Indicator Data'!D172</f>
        <v>Yemen</v>
      </c>
      <c r="E175" s="176" t="str">
        <f>'Crisis Indicator Data'!E172</f>
        <v>YEM</v>
      </c>
      <c r="F175" s="183">
        <f>IF('Crisis Indicator Data'!Q172="x","x",('Crisis Indicator Data'!Q172/1000000))</f>
        <v>0</v>
      </c>
      <c r="G175" s="183">
        <f>IF('Crisis Indicator Data'!R172="x","x",('Crisis Indicator Data'!R172/1000000))</f>
        <v>0</v>
      </c>
      <c r="H175" s="183">
        <f>IF('Crisis Indicator Data'!S172="x","x",('Crisis Indicator Data'!S172/1000000))</f>
        <v>0</v>
      </c>
      <c r="I175" s="183">
        <f>IF('Crisis Indicator Data'!T172="x","x",('Crisis Indicator Data'!T172/1000000))</f>
        <v>0.36899999999999999</v>
      </c>
      <c r="J175" s="183">
        <f>IF('Crisis Indicator Data'!U172="x","x",('Crisis Indicator Data'!U172/1000000))</f>
        <v>0</v>
      </c>
      <c r="K175" s="168">
        <f t="shared" si="15"/>
        <v>2.6</v>
      </c>
      <c r="L175" s="165">
        <f>IF(F175="x","x",(F175*1000000/VLOOKUP($C175,'Crisis Indicator Data'!$C$3:$H$198,5,FALSE)))</f>
        <v>0</v>
      </c>
      <c r="M175" s="165">
        <f>IF(G175="x","x",(G175*1000000/VLOOKUP($C175,'Crisis Indicator Data'!$C$3:$H$198,5,FALSE)))</f>
        <v>0</v>
      </c>
      <c r="N175" s="165">
        <f>IF(H175="x","x",(H175*1000000/VLOOKUP($C175,'Crisis Indicator Data'!$C$3:$H$198,5,FALSE)))</f>
        <v>0</v>
      </c>
      <c r="O175" s="165">
        <f>IF(I175="x","x",(I175*1000000/VLOOKUP($C175,'Crisis Indicator Data'!$C$3:$H$198,5,FALSE)))</f>
        <v>1</v>
      </c>
      <c r="P175" s="165">
        <f>IF(J175="x","x",(J175*1000000/VLOOKUP($C175,'Crisis Indicator Data'!$C$3:$H$198,5,FALSE)))</f>
        <v>0</v>
      </c>
      <c r="Q175" s="147">
        <f t="shared" si="16"/>
        <v>4</v>
      </c>
      <c r="R175" s="147">
        <f t="shared" si="17"/>
        <v>3.3</v>
      </c>
    </row>
    <row r="176" spans="1:18" x14ac:dyDescent="0.35">
      <c r="A176" s="175" t="str">
        <f>'Crisis Indicator Data'!A173</f>
        <v>Drought in Zambia</v>
      </c>
      <c r="B176" s="176" t="str">
        <f>'Crisis Indicator Data'!B173</f>
        <v>Drought,Food Security</v>
      </c>
      <c r="C176" s="176" t="str">
        <f>'Crisis Indicator Data'!C173</f>
        <v>ZMB002</v>
      </c>
      <c r="D176" s="176" t="str">
        <f>'Crisis Indicator Data'!D173</f>
        <v>Zambia</v>
      </c>
      <c r="E176" s="176" t="str">
        <f>'Crisis Indicator Data'!E173</f>
        <v>ZMB</v>
      </c>
      <c r="F176" s="183">
        <f>IF('Crisis Indicator Data'!Q173="x","x",('Crisis Indicator Data'!Q173/1000000))</f>
        <v>5.8440000000000003</v>
      </c>
      <c r="G176" s="183">
        <f>IF('Crisis Indicator Data'!R173="x","x",('Crisis Indicator Data'!R173/1000000))</f>
        <v>5.5410000000000004</v>
      </c>
      <c r="H176" s="183">
        <f>IF('Crisis Indicator Data'!S173="x","x",('Crisis Indicator Data'!S173/1000000))</f>
        <v>9.7620000000000005</v>
      </c>
      <c r="I176" s="183">
        <f>IF('Crisis Indicator Data'!T173="x","x",('Crisis Indicator Data'!T173/1000000))</f>
        <v>3.7999999999999999E-2</v>
      </c>
      <c r="J176" s="183">
        <f>IF('Crisis Indicator Data'!U173="x","x",('Crisis Indicator Data'!U173/1000000))</f>
        <v>0</v>
      </c>
      <c r="K176" s="168">
        <f t="shared" si="15"/>
        <v>5</v>
      </c>
      <c r="L176" s="165">
        <f>IF(F176="x","x",(F176*1000000/VLOOKUP($C176,'Crisis Indicator Data'!$C$3:$H$198,5,FALSE)))</f>
        <v>0.2758555581779561</v>
      </c>
      <c r="M176" s="165">
        <f>IF(G176="x","x",(G176*1000000/VLOOKUP($C176,'Crisis Indicator Data'!$C$3:$H$198,5,FALSE)))</f>
        <v>0.26155298560302098</v>
      </c>
      <c r="N176" s="165">
        <f>IF(H176="x","x",(H176*1000000/VLOOKUP($C176,'Crisis Indicator Data'!$C$3:$H$198,5,FALSE)))</f>
        <v>0.46079773424592874</v>
      </c>
      <c r="O176" s="165">
        <f>IF(I176="x","x",(I176*1000000/VLOOKUP($C176,'Crisis Indicator Data'!$C$3:$H$198,5,FALSE)))</f>
        <v>1.7937219730941704E-3</v>
      </c>
      <c r="P176" s="165">
        <f>IF(J176="x","x",(J176*1000000/VLOOKUP($C176,'Crisis Indicator Data'!$C$3:$H$198,5,FALSE)))</f>
        <v>0</v>
      </c>
      <c r="Q176" s="147">
        <f t="shared" si="16"/>
        <v>3</v>
      </c>
      <c r="R176" s="147">
        <f t="shared" si="17"/>
        <v>4</v>
      </c>
    </row>
    <row r="177" spans="1:18" x14ac:dyDescent="0.35">
      <c r="A177" s="175" t="str">
        <f>'Crisis Indicator Data'!A174</f>
        <v>Complex crisis in Zimbabwe</v>
      </c>
      <c r="B177" s="176" t="str">
        <f>'Crisis Indicator Data'!B174</f>
        <v>Socio-political,Drought,Food Security</v>
      </c>
      <c r="C177" s="176" t="str">
        <f>'Crisis Indicator Data'!C174</f>
        <v>ZWE001</v>
      </c>
      <c r="D177" s="176" t="str">
        <f>'Crisis Indicator Data'!D174</f>
        <v>Zimbabwe</v>
      </c>
      <c r="E177" s="176" t="str">
        <f>'Crisis Indicator Data'!E174</f>
        <v>ZWE</v>
      </c>
      <c r="F177" s="183">
        <f>IF('Crisis Indicator Data'!Q174="x","x",('Crisis Indicator Data'!Q174/1000000))</f>
        <v>0</v>
      </c>
      <c r="G177" s="183">
        <f>IF('Crisis Indicator Data'!R174="x","x",('Crisis Indicator Data'!R174/1000000))</f>
        <v>7.6509999999999998</v>
      </c>
      <c r="H177" s="183">
        <f>IF('Crisis Indicator Data'!S174="x","x",('Crisis Indicator Data'!S174/1000000))</f>
        <v>9.4</v>
      </c>
      <c r="I177" s="183" t="str">
        <f>IF('Crisis Indicator Data'!T174="x","x",('Crisis Indicator Data'!T174/1000000))</f>
        <v>x</v>
      </c>
      <c r="J177" s="183" t="str">
        <f>IF('Crisis Indicator Data'!U174="x","x",('Crisis Indicator Data'!U174/1000000))</f>
        <v>x</v>
      </c>
      <c r="K177" s="168">
        <f t="shared" si="15"/>
        <v>5</v>
      </c>
      <c r="L177" s="165">
        <f>IF(F177="x","x",(F177*1000000/VLOOKUP($C177,'Crisis Indicator Data'!$C$3:$H$198,5,FALSE)))</f>
        <v>0</v>
      </c>
      <c r="M177" s="165">
        <f>IF(G177="x","x",(G177*1000000/VLOOKUP($C177,'Crisis Indicator Data'!$C$3:$H$198,5,FALSE)))</f>
        <v>0.44871268547299281</v>
      </c>
      <c r="N177" s="165">
        <f>IF(H177="x","x",(H177*1000000/VLOOKUP($C177,'Crisis Indicator Data'!$C$3:$H$198,5,FALSE)))</f>
        <v>0.55128731452700719</v>
      </c>
      <c r="O177" s="165" t="str">
        <f>IF(I177="x","x",(I177*1000000/VLOOKUP($C177,'Crisis Indicator Data'!$C$3:$H$198,5,FALSE)))</f>
        <v>x</v>
      </c>
      <c r="P177" s="165" t="str">
        <f>IF(J177="x","x",(J177*1000000/VLOOKUP($C177,'Crisis Indicator Data'!$C$3:$H$198,5,FALSE)))</f>
        <v>x</v>
      </c>
      <c r="Q177" s="147">
        <f t="shared" si="16"/>
        <v>3</v>
      </c>
      <c r="R177" s="147">
        <f t="shared" si="17"/>
        <v>4</v>
      </c>
    </row>
  </sheetData>
  <mergeCells count="1">
    <mergeCell ref="A1:R1"/>
  </mergeCells>
  <conditionalFormatting sqref="A2:R300">
    <cfRule type="containsBlanks" priority="1" stopIfTrue="1">
      <formula>LEN(TRIM(A2))=0</formula>
    </cfRule>
  </conditionalFormatting>
  <conditionalFormatting sqref="K6:K300">
    <cfRule type="cellIs" dxfId="39" priority="22" stopIfTrue="1" operator="between">
      <formula>7.1</formula>
      <formula>10</formula>
    </cfRule>
    <cfRule type="cellIs" dxfId="38" priority="23" stopIfTrue="1" operator="between">
      <formula>5.4</formula>
      <formula>7</formula>
    </cfRule>
    <cfRule type="cellIs" dxfId="37" priority="24" stopIfTrue="1" operator="between">
      <formula>3.5</formula>
      <formula>5.3</formula>
    </cfRule>
    <cfRule type="cellIs" dxfId="36" priority="25" stopIfTrue="1" operator="between">
      <formula>1.8</formula>
      <formula>3.4</formula>
    </cfRule>
    <cfRule type="cellIs" dxfId="35" priority="26" stopIfTrue="1" operator="between">
      <formula>0</formula>
      <formula>1.7</formula>
    </cfRule>
  </conditionalFormatting>
  <conditionalFormatting sqref="L6:P300">
    <cfRule type="cellIs" priority="3" stopIfTrue="1" operator="equal">
      <formula>"x"</formula>
    </cfRule>
    <cfRule type="cellIs" dxfId="34" priority="4" operator="greaterThan">
      <formula>1.05</formula>
    </cfRule>
  </conditionalFormatting>
  <conditionalFormatting sqref="Q6:Q300">
    <cfRule type="cellIs" dxfId="33" priority="17" stopIfTrue="1" operator="between">
      <formula>7.1</formula>
      <formula>10</formula>
    </cfRule>
    <cfRule type="cellIs" dxfId="32" priority="18" stopIfTrue="1" operator="between">
      <formula>5.4</formula>
      <formula>7</formula>
    </cfRule>
    <cfRule type="cellIs" dxfId="31" priority="19" stopIfTrue="1" operator="between">
      <formula>3.5</formula>
      <formula>5.3</formula>
    </cfRule>
    <cfRule type="cellIs" dxfId="30" priority="20" stopIfTrue="1" operator="between">
      <formula>1.8</formula>
      <formula>3.4</formula>
    </cfRule>
    <cfRule type="cellIs" dxfId="29" priority="21" stopIfTrue="1" operator="between">
      <formula>0</formula>
      <formula>1.7</formula>
    </cfRule>
  </conditionalFormatting>
  <conditionalFormatting sqref="R6:R300">
    <cfRule type="cellIs" dxfId="28" priority="7" stopIfTrue="1" operator="between">
      <formula>5</formula>
      <formula>5.9</formula>
    </cfRule>
    <cfRule type="cellIs" dxfId="27" priority="8" stopIfTrue="1" operator="between">
      <formula>4</formula>
      <formula>4.9</formula>
    </cfRule>
    <cfRule type="cellIs" dxfId="26" priority="9" stopIfTrue="1" operator="between">
      <formula>3</formula>
      <formula>3.9</formula>
    </cfRule>
    <cfRule type="cellIs" dxfId="25" priority="10" stopIfTrue="1" operator="between">
      <formula>2</formula>
      <formula>2.9</formula>
    </cfRule>
    <cfRule type="cellIs" dxfId="24" priority="11" stopIfTrue="1" operator="between">
      <formula>0</formula>
      <formula>1.9</formula>
    </cfRule>
  </conditionalFormatting>
  <pageMargins left="0.7" right="0.7" top="0.75" bottom="0.75" header="0.3" footer="0.3"/>
  <pageSetup paperSize="9" orientation="portrait"/>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B6050"/>
  </sheetPr>
  <dimension ref="A1:AN177"/>
  <sheetViews>
    <sheetView topLeftCell="Q267" workbookViewId="0">
      <selection activeCell="Y253" sqref="Y253:AN300"/>
    </sheetView>
  </sheetViews>
  <sheetFormatPr defaultColWidth="9.453125" defaultRowHeight="14.5" x14ac:dyDescent="0.35"/>
  <cols>
    <col min="1" max="1" width="40.453125" bestFit="1" customWidth="1"/>
    <col min="2" max="2" width="25.54296875" bestFit="1" customWidth="1"/>
    <col min="3" max="3" width="11.453125" bestFit="1" customWidth="1"/>
    <col min="4" max="4" width="11.453125" customWidth="1"/>
    <col min="5" max="5" width="8.453125" style="25" customWidth="1"/>
    <col min="6" max="14" width="8.54296875" customWidth="1"/>
    <col min="15" max="15" width="8.54296875" style="245" customWidth="1"/>
    <col min="16" max="17" width="8.54296875" customWidth="1"/>
    <col min="18" max="18" width="8.54296875" style="245" customWidth="1"/>
    <col min="19" max="22" width="8.54296875" customWidth="1"/>
    <col min="23" max="24" width="8.54296875" style="245" customWidth="1"/>
    <col min="25" max="25" width="8.54296875" customWidth="1"/>
    <col min="26" max="26" width="8.54296875" style="245" customWidth="1"/>
    <col min="27" max="30" width="13" hidden="1" customWidth="1"/>
    <col min="31" max="31" width="8.54296875" hidden="1" customWidth="1"/>
    <col min="32" max="38" width="13" hidden="1" customWidth="1"/>
    <col min="39" max="40" width="8.54296875" style="245" customWidth="1"/>
  </cols>
  <sheetData>
    <row r="1" spans="1:40" x14ac:dyDescent="0.35">
      <c r="A1" s="300"/>
      <c r="B1" s="296"/>
      <c r="C1" s="296"/>
      <c r="D1" s="296"/>
      <c r="E1" s="301"/>
      <c r="F1" s="296"/>
      <c r="G1" s="296"/>
      <c r="H1" s="296"/>
      <c r="I1" s="296"/>
      <c r="J1" s="296"/>
      <c r="K1" s="296"/>
      <c r="L1" s="296"/>
      <c r="M1" s="296"/>
      <c r="N1" s="296"/>
      <c r="O1" s="302"/>
      <c r="P1" s="296"/>
      <c r="Q1" s="296"/>
      <c r="R1" s="302"/>
      <c r="S1" s="296"/>
      <c r="T1" s="296"/>
      <c r="U1" s="296"/>
      <c r="V1" s="296"/>
      <c r="W1" s="302"/>
      <c r="X1" s="302"/>
      <c r="Y1" s="296"/>
      <c r="Z1" s="302"/>
      <c r="AA1" s="296"/>
      <c r="AB1" s="296"/>
      <c r="AC1" s="296"/>
      <c r="AD1" s="296"/>
      <c r="AE1" s="296"/>
      <c r="AF1" s="296"/>
      <c r="AG1" s="296"/>
      <c r="AH1" s="296"/>
      <c r="AI1" s="296"/>
      <c r="AJ1" s="296"/>
      <c r="AK1" s="296"/>
      <c r="AL1" s="296"/>
      <c r="AM1" s="302"/>
      <c r="AN1" s="302"/>
    </row>
    <row r="2" spans="1:40" ht="109.5" customHeight="1" thickBot="1" x14ac:dyDescent="0.4">
      <c r="A2" s="1"/>
      <c r="B2" s="1"/>
      <c r="C2" s="15"/>
      <c r="D2" s="15"/>
      <c r="E2" s="9"/>
      <c r="F2" s="96" t="s">
        <v>10025</v>
      </c>
      <c r="G2" s="96" t="s">
        <v>10026</v>
      </c>
      <c r="H2" s="95" t="s">
        <v>10027</v>
      </c>
      <c r="I2" s="96" t="s">
        <v>10028</v>
      </c>
      <c r="J2" s="96" t="s">
        <v>10029</v>
      </c>
      <c r="K2" s="95" t="s">
        <v>10030</v>
      </c>
      <c r="L2" s="96" t="s">
        <v>10031</v>
      </c>
      <c r="M2" s="96" t="s">
        <v>10032</v>
      </c>
      <c r="N2" s="95" t="s">
        <v>10033</v>
      </c>
      <c r="O2" s="94" t="s">
        <v>10034</v>
      </c>
      <c r="P2" s="96" t="s">
        <v>10035</v>
      </c>
      <c r="Q2" s="96" t="s">
        <v>10036</v>
      </c>
      <c r="R2" s="94" t="s">
        <v>10037</v>
      </c>
      <c r="S2" s="96" t="s">
        <v>10038</v>
      </c>
      <c r="T2" s="96" t="s">
        <v>10039</v>
      </c>
      <c r="U2" s="96" t="s">
        <v>10040</v>
      </c>
      <c r="V2" s="96" t="s">
        <v>10041</v>
      </c>
      <c r="W2" s="94" t="s">
        <v>10042</v>
      </c>
      <c r="X2" s="93" t="s">
        <v>9982</v>
      </c>
      <c r="Y2" s="96" t="s">
        <v>10043</v>
      </c>
      <c r="Z2" s="94" t="s">
        <v>10044</v>
      </c>
      <c r="AA2" s="96" t="s">
        <v>2234</v>
      </c>
      <c r="AB2" s="96" t="s">
        <v>2246</v>
      </c>
      <c r="AC2" s="96" t="s">
        <v>2236</v>
      </c>
      <c r="AD2" s="96" t="s">
        <v>2248</v>
      </c>
      <c r="AE2" s="95" t="s">
        <v>10045</v>
      </c>
      <c r="AF2" s="96" t="s">
        <v>2231</v>
      </c>
      <c r="AG2" s="96" t="s">
        <v>2244</v>
      </c>
      <c r="AH2" s="95" t="s">
        <v>10046</v>
      </c>
      <c r="AI2" s="96" t="s">
        <v>2238</v>
      </c>
      <c r="AJ2" s="96" t="s">
        <v>10047</v>
      </c>
      <c r="AK2" s="96" t="s">
        <v>2240</v>
      </c>
      <c r="AL2" s="95" t="s">
        <v>10048</v>
      </c>
      <c r="AM2" s="94" t="s">
        <v>10049</v>
      </c>
      <c r="AN2" s="93" t="s">
        <v>9983</v>
      </c>
    </row>
    <row r="3" spans="1:40" x14ac:dyDescent="0.35">
      <c r="A3" s="1"/>
      <c r="B3" s="1"/>
      <c r="C3" s="15"/>
      <c r="D3" s="15"/>
      <c r="E3" s="8" t="s">
        <v>10012</v>
      </c>
      <c r="F3" s="81">
        <v>14</v>
      </c>
      <c r="G3" s="81">
        <v>10</v>
      </c>
      <c r="H3" s="81"/>
      <c r="I3" s="81">
        <v>1</v>
      </c>
      <c r="J3" s="81">
        <v>0.5</v>
      </c>
      <c r="K3" s="81"/>
      <c r="L3" s="81">
        <v>0.75</v>
      </c>
      <c r="M3" s="81">
        <v>65</v>
      </c>
      <c r="N3" s="81"/>
      <c r="O3" s="81"/>
      <c r="P3" s="81"/>
      <c r="Q3" s="83">
        <v>3000</v>
      </c>
      <c r="R3" s="81"/>
      <c r="S3" s="81">
        <v>100</v>
      </c>
      <c r="T3" s="81">
        <v>2.5</v>
      </c>
      <c r="U3" s="81">
        <v>10</v>
      </c>
      <c r="V3" s="81">
        <v>100</v>
      </c>
      <c r="W3" s="81"/>
      <c r="X3" s="81"/>
      <c r="Y3" s="81"/>
      <c r="Z3" s="81"/>
      <c r="AA3" s="81"/>
      <c r="AB3" s="81"/>
      <c r="AC3" s="81"/>
      <c r="AD3" s="81"/>
      <c r="AE3" s="81"/>
      <c r="AF3" s="81"/>
      <c r="AG3" s="81"/>
      <c r="AH3" s="81"/>
      <c r="AI3" s="81"/>
      <c r="AJ3" s="81"/>
      <c r="AK3" s="81"/>
      <c r="AL3" s="81"/>
      <c r="AM3" s="81"/>
      <c r="AN3" s="81"/>
    </row>
    <row r="4" spans="1:40" x14ac:dyDescent="0.35">
      <c r="A4" s="1"/>
      <c r="B4" s="1"/>
      <c r="C4" s="15"/>
      <c r="D4" s="15"/>
      <c r="E4" s="8" t="s">
        <v>10013</v>
      </c>
      <c r="F4" s="81">
        <v>0</v>
      </c>
      <c r="G4" s="81">
        <v>0</v>
      </c>
      <c r="H4" s="81"/>
      <c r="I4" s="81">
        <v>0</v>
      </c>
      <c r="J4" s="81">
        <v>0</v>
      </c>
      <c r="K4" s="81"/>
      <c r="L4" s="81">
        <v>0</v>
      </c>
      <c r="M4" s="81">
        <v>25</v>
      </c>
      <c r="N4" s="81"/>
      <c r="O4" s="81"/>
      <c r="P4" s="81"/>
      <c r="Q4" s="81">
        <v>1</v>
      </c>
      <c r="R4" s="81"/>
      <c r="S4" s="81">
        <v>0</v>
      </c>
      <c r="T4" s="81">
        <v>-2.5</v>
      </c>
      <c r="U4" s="81">
        <v>0</v>
      </c>
      <c r="V4" s="81">
        <v>0</v>
      </c>
      <c r="W4" s="81"/>
      <c r="X4" s="81"/>
      <c r="Y4" s="81"/>
      <c r="Z4" s="81"/>
      <c r="AA4" s="81"/>
      <c r="AB4" s="81"/>
      <c r="AC4" s="81"/>
      <c r="AD4" s="81"/>
      <c r="AE4" s="81"/>
      <c r="AF4" s="81"/>
      <c r="AG4" s="81"/>
      <c r="AH4" s="81"/>
      <c r="AI4" s="81"/>
      <c r="AJ4" s="81"/>
      <c r="AK4" s="81"/>
      <c r="AL4" s="81"/>
      <c r="AM4" s="81"/>
      <c r="AN4" s="81"/>
    </row>
    <row r="5" spans="1:40" x14ac:dyDescent="0.35">
      <c r="A5" s="29" t="s">
        <v>9967</v>
      </c>
      <c r="B5" s="29" t="s">
        <v>9972</v>
      </c>
      <c r="C5" s="29" t="s">
        <v>9969</v>
      </c>
      <c r="D5" s="29" t="s">
        <v>9970</v>
      </c>
      <c r="E5" s="30" t="s">
        <v>10014</v>
      </c>
      <c r="F5" s="31"/>
      <c r="G5" s="31"/>
      <c r="H5" s="31"/>
      <c r="I5" s="31"/>
      <c r="J5" s="31"/>
      <c r="K5" s="31"/>
      <c r="L5" s="31"/>
      <c r="M5" s="31"/>
      <c r="N5" s="31"/>
      <c r="O5" s="32"/>
      <c r="P5" s="31"/>
      <c r="Q5" s="33"/>
      <c r="R5" s="31"/>
      <c r="S5" s="32"/>
      <c r="T5" s="31"/>
      <c r="U5" s="33"/>
      <c r="V5" s="34"/>
      <c r="W5" s="31"/>
      <c r="X5" s="32"/>
      <c r="Y5" s="31"/>
      <c r="Z5" s="33"/>
      <c r="AA5" s="33"/>
      <c r="AB5" s="33"/>
      <c r="AC5" s="33"/>
      <c r="AD5" s="33"/>
      <c r="AE5" s="31"/>
      <c r="AF5" s="31"/>
      <c r="AG5" s="31"/>
      <c r="AH5" s="31"/>
      <c r="AI5" s="31"/>
      <c r="AJ5" s="31"/>
      <c r="AK5" s="31"/>
      <c r="AL5" s="31"/>
      <c r="AM5" s="32"/>
      <c r="AN5" s="33"/>
    </row>
    <row r="6" spans="1:40" ht="13.5" customHeight="1" x14ac:dyDescent="0.3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1" t="str">
        <f>'Crisis Indicator Data'!E3</f>
        <v>AFG</v>
      </c>
      <c r="F6" s="163">
        <f>IF(LEN(E6)&gt;3,(IF(VLOOKUP($C6,'Regional Crises'!$B$1:$R$66,7,FALSE)="x","x",ROUND(IF(VLOOKUP($C6,'Regional Crises'!$B$1:$R$66,7,FALSE)&gt;$F$3,5,IF(VLOOKUP($C6,'Regional Crises'!$B$1:$R$66,7,FALSE)&lt;F$4,0,($F$3-VLOOKUP($C6,'Regional Crises'!$B$1:$R$66,7,FALSE))/($F$3-$F$4)*5)),1))),IF(VLOOKUP($E6,'Country Indicator Data'!$B$4:$N$300,3,FALSE)="x","x",ROUND(IF(VLOOKUP($E6,'Country Indicator Data'!$B$4:$N$300,3,FALSE)&gt;$F$3,5,IF(VLOOKUP($E6,'Country Indicator Data'!$B$4:$N$300,3,FALSE)&lt;$F$4,0,($F$3-VLOOKUP($E6,'Country Indicator Data'!$B$4:$N$300,3,FALSE))/($F$3-$F$4)*5)),1)))</f>
        <v>3.6</v>
      </c>
      <c r="G6" s="163">
        <f>IF(LEN(E6)&gt;3,(IF(VLOOKUP($C6,'Regional Crises'!$B$1:$R$66,9,FALSE)="x","x",ROUND(IF(VLOOKUP($C6,'Regional Crises'!$B$1:$R$66,9,FALSE)&gt;G$3,5,IF(VLOOKUP($C6,'Regional Crises'!$B$1:$R$66,9,FALSE)&lt;G$4,0,(G$3-VLOOKUP($C6,'Regional Crises'!$B$1:$R$66,9,FALSE))/(G$3-G$4)*5)),1))),IF(VLOOKUP($E6,'Country Indicator Data'!$B$4:$N$300,5,FALSE)="x","x",ROUND(IF(VLOOKUP($E6,'Country Indicator Data'!$B$4:$N$300,5,FALSE)&gt;G$3,5,IF(VLOOKUP($E6,'Country Indicator Data'!$B$4:$N$300,5,FALSE)&lt;G$4,0,(G$3-VLOOKUP($E6,'Country Indicator Data'!$B$4:$N$300,5,FALSE))/(G$3-G$4)*5)),1)))</f>
        <v>4.0999999999999996</v>
      </c>
      <c r="H6" s="163">
        <f t="shared" ref="H6:H37" si="0">IF(AND(F6="x",G6="x"),"x",AVERAGE(F6,G6))</f>
        <v>3.8499999999999996</v>
      </c>
      <c r="I6" s="163">
        <f>IF(LEN(E6)&gt;3,(IF(VLOOKUP($C6,'Regional Crises'!$B$1:$R$66,6,FALSE)="x","x",ROUND(IF(VLOOKUP($C6,'Regional Crises'!$B$1:$R$66,6,FALSE)&gt;I$3,5,IF(VLOOKUP($C6,'Regional Crises'!$B$1:$R$66,6,FALSE)&lt;I$4,0,5-(I$3-VLOOKUP($C6,'Regional Crises'!$B$1:$R$66,6,FALSE))/(I$3-I$4)*5)),1))),IF(VLOOKUP($E6,'Country Indicator Data'!$B$4:$N$300,2,FALSE)="x","x",ROUND(IF(VLOOKUP($E6,'Country Indicator Data'!$B$4:$N$300,2,FALSE)&gt;I$3,5,IF(VLOOKUP($E6,'Country Indicator Data'!$B$4:$N$300,2,FALSE)&lt;I$4,0,5-(I$3-VLOOKUP($E6,'Country Indicator Data'!$B$4:$N$300,2,FALSE))/(I$3-I$4)*5)),1)))</f>
        <v>3.7</v>
      </c>
      <c r="J6" s="163">
        <f>IF(LEN(E6)&gt;3,(IF(VLOOKUP($C6,'Regional Crises'!$B$1:$R$66,8,FALSE)="x","x",ROUND(IF(VLOOKUP($C6,'Regional Crises'!$B$1:$R$66,8,FALSE)&gt;J$3,5,IF(VLOOKUP($C6,'Regional Crises'!$B$1:$R$66,8,FALSE)&lt;J$4,0,5-(J$3-VLOOKUP($C6,'Regional Crises'!$B$1:$R$66,8,FALSE))/(J$3-J$4)*5)),1))),IF(VLOOKUP($E6,'Country Indicator Data'!$B$4:$N$300,4,FALSE)="x","x",ROUND(IF(VLOOKUP($E6,'Country Indicator Data'!$B$4:$N$300,4,FALSE)&gt;J$3,5,IF(VLOOKUP($E6,'Country Indicator Data'!$B$4:$N$300,4,FALSE)&lt;J$4,0,5-(J$3-VLOOKUP($E6,'Country Indicator Data'!$B$4:$N$300,4,FALSE))/(J$3-J$4)*5)),1)))</f>
        <v>0</v>
      </c>
      <c r="K6" s="163">
        <f t="shared" ref="K6:K37" si="1">IF(AND(I6="x",J6="x"),"x",AVERAGE(I6,J6))</f>
        <v>1.85</v>
      </c>
      <c r="L6" s="163">
        <f>IF(LEN(E6)&gt;3,(IF(VLOOKUP($C6,'Regional Crises'!$B$1:$R$66,10,FALSE)="x","x",ROUND(IF(VLOOKUP($C6,'Regional Crises'!$B$1:$R$66,10,FALSE)&gt;L$3,5,IF(VLOOKUP($C6,'Regional Crises'!$B$1:$R$66,10,FALSE)&lt;L$4,0,5-(L$3-VLOOKUP($C6,'Regional Crises'!$B$1:$R$66,10,FALSE))/(L$3-L$4)*5)),1))),IF(VLOOKUP($E6,'Country Indicator Data'!$B$4:$N$300,6,FALSE)="x","x",ROUND(IF(VLOOKUP($E6,'Country Indicator Data'!$B$4:$N$300,6,FALSE)&gt;L$3,5,IF(VLOOKUP($E6,'Country Indicator Data'!$B$4:$N$300,6,FALSE)&lt;L$4,0,5-(L$3-VLOOKUP($E6,'Country Indicator Data'!$B$4:$N$300,6,FALSE))/(L$3-L$4)*5)),1)))</f>
        <v>3.8</v>
      </c>
      <c r="M6" s="163" t="str">
        <f>IF(LEN(E6)&gt;3,(IF(VLOOKUP($C6,'Regional Crises'!$B$1:$R$66,11,FALSE)="x","x",ROUND(IF(VLOOKUP($C6,'Regional Crises'!$B$1:$R$66,11,FALSE)&gt;M$3,5,IF(VLOOKUP($C6,'Regional Crises'!$B$1:$R$66,11,FALSE)&lt;M$4,0,5-(M$3-VLOOKUP($C6,'Regional Crises'!$B$1:$R$66,11,FALSE))/(M$3-M$4)*5)),1))),IF(VLOOKUP($E6,'Country Indicator Data'!$B$4:$N$300,7,FALSE)="x","x",ROUND(IF(VLOOKUP($E6,'Country Indicator Data'!$B$4:$N$300,7,FALSE)&gt;M$3,5,IF(VLOOKUP($E6,'Country Indicator Data'!$B$4:$N$300,7,FALSE)&lt;M$4,0,5-(M$3-VLOOKUP($E6,'Country Indicator Data'!$B$4:$N$300,7,FALSE))/(M$3-M$4)*5)),1)))</f>
        <v>x</v>
      </c>
      <c r="N6" s="163">
        <f t="shared" ref="N6:N37" si="2">IF(AND(L6="x",M6="x"),"x",AVERAGE(L6,M6))</f>
        <v>3.8</v>
      </c>
      <c r="O6" s="163">
        <f t="shared" ref="O6:O37" si="3">AVERAGE(H6,K6,N6)</f>
        <v>3.1666666666666665</v>
      </c>
      <c r="P6" s="163">
        <f>IF(LEN(E6)&gt;3,VLOOKUP(C6,'Regional Crises'!$B$1:$R$69,12,FALSE),VLOOKUP(E6,'Country Indicator Data'!$B$4:$I$300,8,FALSE))</f>
        <v>5</v>
      </c>
      <c r="Q6" s="163">
        <f>IF(LEN(E6)&gt;3,((IF(VLOOKUP($C6,'Regional Crises'!$B$1:$R$66,13,FALSE)="x","x",ROUND(IF(VLOOKUP($C6,'Regional Crises'!$B$1:$R$66,13,FALSE)&gt;Q$3,5,IF(VLOOKUP($C6,'Regional Crises'!$B$1:$R$66,13,FALSE)&lt;Q$4,0,5-(LOG(Q$3)-LOG(VLOOKUP($C6,'Regional Crises'!$B$1:$R$66,13,FALSE)))/(LOG(Q$3)-LOG(Q$4))*5)),1)))),(IF(VLOOKUP($E6,'Country Indicator Data'!$B$4:$N$300,9,FALSE)="x","x",ROUND(IF(VLOOKUP($E6,'Country Indicator Data'!$B$4:$N$300,9,FALSE)&gt;Q$3,5,IF(VLOOKUP($E6,'Country Indicator Data'!$B$4:$N$300,9,FALSE)&lt;Q$4,0,5-(LOG(Q$3)-LOG(VLOOKUP($E6,'Country Indicator Data'!$B$4:$N$300,9,FALSE)))/(LOG(Q$3)-LOG(Q$4))*5)),1))))</f>
        <v>4.4000000000000004</v>
      </c>
      <c r="R6" s="163">
        <f t="shared" ref="R6:R37" si="4">AVERAGE(P6:Q6)</f>
        <v>4.7</v>
      </c>
      <c r="S6" s="163">
        <f>IF(LEN(E6)&gt;3,((IF(VLOOKUP($C6,'Regional Crises'!$B$1:$R$66,17,FALSE)="x","x",ROUND(IF(VLOOKUP($C6,'Regional Crises'!$B$1:$R$66,17,FALSE)&gt;S$3,0,IF(VLOOKUP($C6,'Regional Crises'!$B$1:$R$66,17,FALSE)&lt;S$4,5,(S$3-VLOOKUP($C6,'Regional Crises'!$B$1:$R$66,17,FALSE))/(S$3-S$4)*5)),1)))),(IF(VLOOKUP($E6,'Country Indicator Data'!$B$4:$N$300,13,FALSE)="x","x",ROUND(IF(VLOOKUP($E6,'Country Indicator Data'!$B$4:$N$300,13,FALSE)&gt;S$3,0,IF(VLOOKUP($E6,'Country Indicator Data'!$B$4:$N$300,13,FALSE)&lt;S$4,5,(S$3-VLOOKUP($E6,'Country Indicator Data'!$B$4:$N$300,13,FALSE))/(S$3-S$4)*5)),1))))</f>
        <v>4</v>
      </c>
      <c r="T6" s="163">
        <f>IF(LEN(E6)&gt;3,((IF(VLOOKUP($C6,'Regional Crises'!$B$1:$R$66,14,FALSE)="x","x",ROUND(IF(VLOOKUP($C6,'Regional Crises'!$B$1:$R$66,14,FALSE)&gt;T$3,0,IF(VLOOKUP($C6,'Regional Crises'!$B$1:$R$66,14,FALSE)&lt;T$4,5,(T$3-VLOOKUP($C6,'Regional Crises'!$B$1:$R$66,14,FALSE))/(T$3-T$4)*5)),1)))),(IF(VLOOKUP($E6,'Country Indicator Data'!$B$4:$N$300,10,FALSE)="x","x",ROUND(IF(VLOOKUP($E6,'Country Indicator Data'!$B$4:$N$300,10,FALSE)&gt;T$3,0,IF(VLOOKUP($E6,'Country Indicator Data'!$B$4:$N$300,10,FALSE)&lt;T$4,5,(T$3-VLOOKUP($E6,'Country Indicator Data'!$B$4:$N$300,10,FALSE))/(T$3-T$4)*5)),1))))</f>
        <v>4.2</v>
      </c>
      <c r="U6" s="163">
        <f>IF(LEN(E6)&gt;3,((IF(VLOOKUP($C6,'Regional Crises'!$B$1:$R$66,15,FALSE)="x","x",ROUND(IF(VLOOKUP($C6,'Regional Crises'!$B$1:$R$66,15,FALSE)&gt;U$3,0,IF(VLOOKUP($C6,'Regional Crises'!$B$1:$R$66,15,FALSE)&lt;U$4,5,(U$3-VLOOKUP($C6,'Regional Crises'!$B$1:$R$66,15,FALSE))/(U$3-U$4)*5)),1)))),(IF(VLOOKUP($E6,'Country Indicator Data'!$B$4:$N$300,11,FALSE)="x","x",ROUND(IF(VLOOKUP($E6,'Country Indicator Data'!$B$4:$N$300,11,FALSE)&gt;U$3,0,IF(VLOOKUP($E6,'Country Indicator Data'!$B$4:$N$300,11,FALSE)&lt;U$4,5,(U$3-VLOOKUP($E6,'Country Indicator Data'!$B$4:$N$300,11,FALSE))/(U$3-U$4)*5)),1))))</f>
        <v>3.5</v>
      </c>
      <c r="V6" s="163">
        <f>IF(LEN(E6)&gt;3,((IF(VLOOKUP($C6,'Regional Crises'!$B$1:$R$66,16,FALSE)="x","x",ROUND(IF(VLOOKUP($C6,'Regional Crises'!$B$1:$R$66,16,FALSE)&gt;V$3,0,IF(VLOOKUP($C6,'Regional Crises'!$B$1:$R$66,16,FALSE)&lt;V$4,5,(V$3-VLOOKUP($C6,'Regional Crises'!$B$1:$R$66,16,FALSE))/(V$3-V$4)*5)),1)))),(IF(VLOOKUP($E6,'Country Indicator Data'!$B$4:$N$300,12,FALSE)="x","x",ROUND(IF(VLOOKUP($E6,'Country Indicator Data'!$B$4:$N$300,12,FALSE)&gt;V$3,0,IF(VLOOKUP($E6,'Country Indicator Data'!$B$4:$N$300,12,FALSE)&lt;V$4,5,(V$3-VLOOKUP($E6,'Country Indicator Data'!$B$4:$N$300,12,FALSE))/(V$3-V$4)*5)),1))))</f>
        <v>4.7</v>
      </c>
      <c r="W6" s="163">
        <f t="shared" ref="W6:W37" si="5">IF(AND(S6="x",V6="x"),"x",ROUND(AVERAGE(S6,V6,T6,U6),1))</f>
        <v>4.0999999999999996</v>
      </c>
      <c r="X6" s="163">
        <f t="shared" ref="X6:X37" si="6">ROUND(AVERAGE(O6,W6,R6),1)</f>
        <v>4</v>
      </c>
      <c r="Y6" s="184">
        <f>IF('Core Indicators'!FC3="x","x",IF('Core Indicators'!FC3&gt;=5,5,IF('Core Indicators'!FC3&gt;=4,4,IF('Core Indicators'!FC3&gt;=3,3,IF('Core Indicators'!FC3&gt;=2,2,IF('Core Indicators'!FC3&gt;=1,1,0))))))</f>
        <v>4</v>
      </c>
      <c r="Z6" s="163">
        <f t="shared" ref="Z6:Z37" si="7">Y6</f>
        <v>4</v>
      </c>
      <c r="AA6" s="184">
        <f>'Crisis Indicator Data'!Y3</f>
        <v>1</v>
      </c>
      <c r="AB6" s="184">
        <f>'Crisis Indicator Data'!Z3</f>
        <v>2</v>
      </c>
      <c r="AC6" s="184">
        <f>'Crisis Indicator Data'!AA3</f>
        <v>3</v>
      </c>
      <c r="AD6" s="184">
        <f>'Crisis Indicator Data'!AB3</f>
        <v>3</v>
      </c>
      <c r="AE6" s="184">
        <f t="shared" ref="AE6:AE37" si="8">IF(SUM(AA6:AD6)=0,0,IF(SUM(AA6,AB6,AC6,AD6)&lt;2,1,IF(SUM(AA6:AD6)&lt;6,2,IF(SUM(AA6:AD6)&lt;8,3,IF(SUM(AA6:AD6)&lt;10,4,5)))))</f>
        <v>4</v>
      </c>
      <c r="AF6" s="184">
        <f>'Crisis Indicator Data'!AC3</f>
        <v>2</v>
      </c>
      <c r="AG6" s="184">
        <f>'Crisis Indicator Data'!AD3</f>
        <v>2</v>
      </c>
      <c r="AH6" s="184">
        <f t="shared" ref="AH6:AH37" si="9">IF(SUM(AF6:AG6)=0,0,IF(SUM(AF6,AG6)=1,1,IF(SUM(AF6:AG6)&lt;3,2,IF(SUM(AF6:AG6)&lt;4,3,IF(SUM(AF6:AG6)&lt;5,4,5)))))</f>
        <v>4</v>
      </c>
      <c r="AI6" s="184">
        <f>'Crisis Indicator Data'!AE3</f>
        <v>0</v>
      </c>
      <c r="AJ6" s="184">
        <f>'Crisis Indicator Data'!AF3</f>
        <v>3</v>
      </c>
      <c r="AK6" s="184">
        <f>'Crisis Indicator Data'!AG3</f>
        <v>3</v>
      </c>
      <c r="AL6" s="184">
        <f t="shared" ref="AL6:AL37" si="10">IF(SUM(AI6:AK6)=0,0,IF(SUM(AI6:AK6)=1,1,IF(SUM(AI6:AK6)&lt;3,2,IF(SUM(AI6:AK6)&lt;5,3,IF(SUM(AI6:AK6)&lt;7,4,5)))))</f>
        <v>4</v>
      </c>
      <c r="AM6" s="163">
        <f t="shared" ref="AM6:AM37" si="11">IF(AA6=3,5,ROUND(AVERAGE(AE6,AH6,AL6),0))</f>
        <v>4</v>
      </c>
      <c r="AN6" s="163">
        <f t="shared" ref="AN6:AN37" si="12">IF(AND(Z6="x",AM6="x"),"x",ROUND(AVERAGE(Z6,AM6),1))</f>
        <v>4</v>
      </c>
    </row>
    <row r="7" spans="1:40" ht="13.5" customHeight="1" x14ac:dyDescent="0.35">
      <c r="A7" s="169" t="str">
        <f>'Crisis Indicator Data'!A4</f>
        <v>Earthquake in Herat Province</v>
      </c>
      <c r="B7" s="170" t="str">
        <f>'Crisis Indicator Data'!B4</f>
        <v>Earthquake</v>
      </c>
      <c r="C7" s="170" t="str">
        <f>'Crisis Indicator Data'!C4</f>
        <v>AFG006</v>
      </c>
      <c r="D7" s="170" t="str">
        <f>'Crisis Indicator Data'!D4</f>
        <v>Afghanistan</v>
      </c>
      <c r="E7" s="171" t="str">
        <f>'Crisis Indicator Data'!E4</f>
        <v>AFG</v>
      </c>
      <c r="F7" s="163">
        <f>IF(LEN(E7)&gt;3,(IF(VLOOKUP($C7,'Regional Crises'!$B$1:$R$66,7,FALSE)="x","x",ROUND(IF(VLOOKUP($C7,'Regional Crises'!$B$1:$R$66,7,FALSE)&gt;$F$3,5,IF(VLOOKUP($C7,'Regional Crises'!$B$1:$R$66,7,FALSE)&lt;F$4,0,($F$3-VLOOKUP($C7,'Regional Crises'!$B$1:$R$66,7,FALSE))/($F$3-$F$4)*5)),1))),IF(VLOOKUP($E7,'Country Indicator Data'!$B$4:$N$300,3,FALSE)="x","x",ROUND(IF(VLOOKUP($E7,'Country Indicator Data'!$B$4:$N$300,3,FALSE)&gt;$F$3,5,IF(VLOOKUP($E7,'Country Indicator Data'!$B$4:$N$300,3,FALSE)&lt;$F$4,0,($F$3-VLOOKUP($E7,'Country Indicator Data'!$B$4:$N$300,3,FALSE))/($F$3-$F$4)*5)),1)))</f>
        <v>3.6</v>
      </c>
      <c r="G7" s="163">
        <f>IF(LEN(E7)&gt;3,(IF(VLOOKUP($C7,'Regional Crises'!$B$1:$R$66,9,FALSE)="x","x",ROUND(IF(VLOOKUP($C7,'Regional Crises'!$B$1:$R$66,9,FALSE)&gt;G$3,5,IF(VLOOKUP($C7,'Regional Crises'!$B$1:$R$66,9,FALSE)&lt;G$4,0,(G$3-VLOOKUP($C7,'Regional Crises'!$B$1:$R$66,9,FALSE))/(G$3-G$4)*5)),1))),IF(VLOOKUP($E7,'Country Indicator Data'!$B$4:$N$300,5,FALSE)="x","x",ROUND(IF(VLOOKUP($E7,'Country Indicator Data'!$B$4:$N$300,5,FALSE)&gt;G$3,5,IF(VLOOKUP($E7,'Country Indicator Data'!$B$4:$N$300,5,FALSE)&lt;G$4,0,(G$3-VLOOKUP($E7,'Country Indicator Data'!$B$4:$N$300,5,FALSE))/(G$3-G$4)*5)),1)))</f>
        <v>4.0999999999999996</v>
      </c>
      <c r="H7" s="163">
        <f t="shared" si="0"/>
        <v>3.8499999999999996</v>
      </c>
      <c r="I7" s="163">
        <f>IF(LEN(E7)&gt;3,(IF(VLOOKUP($C7,'Regional Crises'!$B$1:$R$66,6,FALSE)="x","x",ROUND(IF(VLOOKUP($C7,'Regional Crises'!$B$1:$R$66,6,FALSE)&gt;I$3,5,IF(VLOOKUP($C7,'Regional Crises'!$B$1:$R$66,6,FALSE)&lt;I$4,0,5-(I$3-VLOOKUP($C7,'Regional Crises'!$B$1:$R$66,6,FALSE))/(I$3-I$4)*5)),1))),IF(VLOOKUP($E7,'Country Indicator Data'!$B$4:$N$300,2,FALSE)="x","x",ROUND(IF(VLOOKUP($E7,'Country Indicator Data'!$B$4:$N$300,2,FALSE)&gt;I$3,5,IF(VLOOKUP($E7,'Country Indicator Data'!$B$4:$N$300,2,FALSE)&lt;I$4,0,5-(I$3-VLOOKUP($E7,'Country Indicator Data'!$B$4:$N$300,2,FALSE))/(I$3-I$4)*5)),1)))</f>
        <v>3.7</v>
      </c>
      <c r="J7" s="163">
        <f>IF(LEN(E7)&gt;3,(IF(VLOOKUP($C7,'Regional Crises'!$B$1:$R$66,8,FALSE)="x","x",ROUND(IF(VLOOKUP($C7,'Regional Crises'!$B$1:$R$66,8,FALSE)&gt;J$3,5,IF(VLOOKUP($C7,'Regional Crises'!$B$1:$R$66,8,FALSE)&lt;J$4,0,5-(J$3-VLOOKUP($C7,'Regional Crises'!$B$1:$R$66,8,FALSE))/(J$3-J$4)*5)),1))),IF(VLOOKUP($E7,'Country Indicator Data'!$B$4:$N$300,4,FALSE)="x","x",ROUND(IF(VLOOKUP($E7,'Country Indicator Data'!$B$4:$N$300,4,FALSE)&gt;J$3,5,IF(VLOOKUP($E7,'Country Indicator Data'!$B$4:$N$300,4,FALSE)&lt;J$4,0,5-(J$3-VLOOKUP($E7,'Country Indicator Data'!$B$4:$N$300,4,FALSE))/(J$3-J$4)*5)),1)))</f>
        <v>0</v>
      </c>
      <c r="K7" s="163">
        <f t="shared" si="1"/>
        <v>1.85</v>
      </c>
      <c r="L7" s="163">
        <f>IF(LEN(E7)&gt;3,(IF(VLOOKUP($C7,'Regional Crises'!$B$1:$R$66,10,FALSE)="x","x",ROUND(IF(VLOOKUP($C7,'Regional Crises'!$B$1:$R$66,10,FALSE)&gt;L$3,5,IF(VLOOKUP($C7,'Regional Crises'!$B$1:$R$66,10,FALSE)&lt;L$4,0,5-(L$3-VLOOKUP($C7,'Regional Crises'!$B$1:$R$66,10,FALSE))/(L$3-L$4)*5)),1))),IF(VLOOKUP($E7,'Country Indicator Data'!$B$4:$N$300,6,FALSE)="x","x",ROUND(IF(VLOOKUP($E7,'Country Indicator Data'!$B$4:$N$300,6,FALSE)&gt;L$3,5,IF(VLOOKUP($E7,'Country Indicator Data'!$B$4:$N$300,6,FALSE)&lt;L$4,0,5-(L$3-VLOOKUP($E7,'Country Indicator Data'!$B$4:$N$300,6,FALSE))/(L$3-L$4)*5)),1)))</f>
        <v>3.8</v>
      </c>
      <c r="M7" s="163" t="str">
        <f>IF(LEN(E7)&gt;3,(IF(VLOOKUP($C7,'Regional Crises'!$B$1:$R$66,11,FALSE)="x","x",ROUND(IF(VLOOKUP($C7,'Regional Crises'!$B$1:$R$66,11,FALSE)&gt;M$3,5,IF(VLOOKUP($C7,'Regional Crises'!$B$1:$R$66,11,FALSE)&lt;M$4,0,5-(M$3-VLOOKUP($C7,'Regional Crises'!$B$1:$R$66,11,FALSE))/(M$3-M$4)*5)),1))),IF(VLOOKUP($E7,'Country Indicator Data'!$B$4:$N$300,7,FALSE)="x","x",ROUND(IF(VLOOKUP($E7,'Country Indicator Data'!$B$4:$N$300,7,FALSE)&gt;M$3,5,IF(VLOOKUP($E7,'Country Indicator Data'!$B$4:$N$300,7,FALSE)&lt;M$4,0,5-(M$3-VLOOKUP($E7,'Country Indicator Data'!$B$4:$N$300,7,FALSE))/(M$3-M$4)*5)),1)))</f>
        <v>x</v>
      </c>
      <c r="N7" s="163">
        <f t="shared" si="2"/>
        <v>3.8</v>
      </c>
      <c r="O7" s="163">
        <f t="shared" si="3"/>
        <v>3.1666666666666665</v>
      </c>
      <c r="P7" s="163">
        <f>IF(LEN(E7)&gt;3,VLOOKUP(C7,'Regional Crises'!$B$1:$R$69,12,FALSE),VLOOKUP(E7,'Country Indicator Data'!$B$4:$I$300,8,FALSE))</f>
        <v>5</v>
      </c>
      <c r="Q7" s="163">
        <f>IF(LEN(E7)&gt;3,((IF(VLOOKUP($C7,'Regional Crises'!$B$1:$R$66,13,FALSE)="x","x",ROUND(IF(VLOOKUP($C7,'Regional Crises'!$B$1:$R$66,13,FALSE)&gt;Q$3,5,IF(VLOOKUP($C7,'Regional Crises'!$B$1:$R$66,13,FALSE)&lt;Q$4,0,5-(LOG(Q$3)-LOG(VLOOKUP($C7,'Regional Crises'!$B$1:$R$66,13,FALSE)))/(LOG(Q$3)-LOG(Q$4))*5)),1)))),(IF(VLOOKUP($E7,'Country Indicator Data'!$B$4:$N$300,9,FALSE)="x","x",ROUND(IF(VLOOKUP($E7,'Country Indicator Data'!$B$4:$N$300,9,FALSE)&gt;Q$3,5,IF(VLOOKUP($E7,'Country Indicator Data'!$B$4:$N$300,9,FALSE)&lt;Q$4,0,5-(LOG(Q$3)-LOG(VLOOKUP($E7,'Country Indicator Data'!$B$4:$N$300,9,FALSE)))/(LOG(Q$3)-LOG(Q$4))*5)),1))))</f>
        <v>4.4000000000000004</v>
      </c>
      <c r="R7" s="163">
        <f t="shared" si="4"/>
        <v>4.7</v>
      </c>
      <c r="S7" s="163">
        <f>IF(LEN(E7)&gt;3,((IF(VLOOKUP($C7,'Regional Crises'!$B$1:$R$66,17,FALSE)="x","x",ROUND(IF(VLOOKUP($C7,'Regional Crises'!$B$1:$R$66,17,FALSE)&gt;S$3,0,IF(VLOOKUP($C7,'Regional Crises'!$B$1:$R$66,17,FALSE)&lt;S$4,5,(S$3-VLOOKUP($C7,'Regional Crises'!$B$1:$R$66,17,FALSE))/(S$3-S$4)*5)),1)))),(IF(VLOOKUP($E7,'Country Indicator Data'!$B$4:$N$300,13,FALSE)="x","x",ROUND(IF(VLOOKUP($E7,'Country Indicator Data'!$B$4:$N$300,13,FALSE)&gt;S$3,0,IF(VLOOKUP($E7,'Country Indicator Data'!$B$4:$N$300,13,FALSE)&lt;S$4,5,(S$3-VLOOKUP($E7,'Country Indicator Data'!$B$4:$N$300,13,FALSE))/(S$3-S$4)*5)),1))))</f>
        <v>4</v>
      </c>
      <c r="T7" s="163">
        <f>IF(LEN(E7)&gt;3,((IF(VLOOKUP($C7,'Regional Crises'!$B$1:$R$66,14,FALSE)="x","x",ROUND(IF(VLOOKUP($C7,'Regional Crises'!$B$1:$R$66,14,FALSE)&gt;T$3,0,IF(VLOOKUP($C7,'Regional Crises'!$B$1:$R$66,14,FALSE)&lt;T$4,5,(T$3-VLOOKUP($C7,'Regional Crises'!$B$1:$R$66,14,FALSE))/(T$3-T$4)*5)),1)))),(IF(VLOOKUP($E7,'Country Indicator Data'!$B$4:$N$300,10,FALSE)="x","x",ROUND(IF(VLOOKUP($E7,'Country Indicator Data'!$B$4:$N$300,10,FALSE)&gt;T$3,0,IF(VLOOKUP($E7,'Country Indicator Data'!$B$4:$N$300,10,FALSE)&lt;T$4,5,(T$3-VLOOKUP($E7,'Country Indicator Data'!$B$4:$N$300,10,FALSE))/(T$3-T$4)*5)),1))))</f>
        <v>4.2</v>
      </c>
      <c r="U7" s="163">
        <f>IF(LEN(E7)&gt;3,((IF(VLOOKUP($C7,'Regional Crises'!$B$1:$R$66,15,FALSE)="x","x",ROUND(IF(VLOOKUP($C7,'Regional Crises'!$B$1:$R$66,15,FALSE)&gt;U$3,0,IF(VLOOKUP($C7,'Regional Crises'!$B$1:$R$66,15,FALSE)&lt;U$4,5,(U$3-VLOOKUP($C7,'Regional Crises'!$B$1:$R$66,15,FALSE))/(U$3-U$4)*5)),1)))),(IF(VLOOKUP($E7,'Country Indicator Data'!$B$4:$N$300,11,FALSE)="x","x",ROUND(IF(VLOOKUP($E7,'Country Indicator Data'!$B$4:$N$300,11,FALSE)&gt;U$3,0,IF(VLOOKUP($E7,'Country Indicator Data'!$B$4:$N$300,11,FALSE)&lt;U$4,5,(U$3-VLOOKUP($E7,'Country Indicator Data'!$B$4:$N$300,11,FALSE))/(U$3-U$4)*5)),1))))</f>
        <v>3.5</v>
      </c>
      <c r="V7" s="163">
        <f>IF(LEN(E7)&gt;3,((IF(VLOOKUP($C7,'Regional Crises'!$B$1:$R$66,16,FALSE)="x","x",ROUND(IF(VLOOKUP($C7,'Regional Crises'!$B$1:$R$66,16,FALSE)&gt;V$3,0,IF(VLOOKUP($C7,'Regional Crises'!$B$1:$R$66,16,FALSE)&lt;V$4,5,(V$3-VLOOKUP($C7,'Regional Crises'!$B$1:$R$66,16,FALSE))/(V$3-V$4)*5)),1)))),(IF(VLOOKUP($E7,'Country Indicator Data'!$B$4:$N$300,12,FALSE)="x","x",ROUND(IF(VLOOKUP($E7,'Country Indicator Data'!$B$4:$N$300,12,FALSE)&gt;V$3,0,IF(VLOOKUP($E7,'Country Indicator Data'!$B$4:$N$300,12,FALSE)&lt;V$4,5,(V$3-VLOOKUP($E7,'Country Indicator Data'!$B$4:$N$300,12,FALSE))/(V$3-V$4)*5)),1))))</f>
        <v>4.7</v>
      </c>
      <c r="W7" s="163">
        <f t="shared" si="5"/>
        <v>4.0999999999999996</v>
      </c>
      <c r="X7" s="163">
        <f t="shared" si="6"/>
        <v>4</v>
      </c>
      <c r="Y7" s="184">
        <f>IF('Core Indicators'!FC4="x","x",IF('Core Indicators'!FC4&gt;=5,5,IF('Core Indicators'!FC4&gt;=4,4,IF('Core Indicators'!FC4&gt;=3,3,IF('Core Indicators'!FC4&gt;=2,2,IF('Core Indicators'!FC4&gt;=1,1,0))))))</f>
        <v>2</v>
      </c>
      <c r="Z7" s="163">
        <f t="shared" si="7"/>
        <v>2</v>
      </c>
      <c r="AA7" s="184">
        <f>'Crisis Indicator Data'!Y4</f>
        <v>1</v>
      </c>
      <c r="AB7" s="184">
        <f>'Crisis Indicator Data'!Z4</f>
        <v>0</v>
      </c>
      <c r="AC7" s="184">
        <f>'Crisis Indicator Data'!AA4</f>
        <v>1</v>
      </c>
      <c r="AD7" s="184">
        <f>'Crisis Indicator Data'!AB4</f>
        <v>3</v>
      </c>
      <c r="AE7" s="184">
        <f t="shared" si="8"/>
        <v>2</v>
      </c>
      <c r="AF7" s="184">
        <f>'Crisis Indicator Data'!AC4</f>
        <v>0</v>
      </c>
      <c r="AG7" s="184">
        <f>'Crisis Indicator Data'!AD4</f>
        <v>2</v>
      </c>
      <c r="AH7" s="184">
        <f t="shared" si="9"/>
        <v>2</v>
      </c>
      <c r="AI7" s="184">
        <f>'Crisis Indicator Data'!AE4</f>
        <v>0</v>
      </c>
      <c r="AJ7" s="184">
        <f>'Crisis Indicator Data'!AF4</f>
        <v>3</v>
      </c>
      <c r="AK7" s="184">
        <f>'Crisis Indicator Data'!AG4</f>
        <v>3</v>
      </c>
      <c r="AL7" s="184">
        <f t="shared" si="10"/>
        <v>4</v>
      </c>
      <c r="AM7" s="163">
        <f t="shared" si="11"/>
        <v>3</v>
      </c>
      <c r="AN7" s="163">
        <f t="shared" si="12"/>
        <v>2.5</v>
      </c>
    </row>
    <row r="8" spans="1:40" ht="13.5" customHeight="1" x14ac:dyDescent="0.35">
      <c r="A8" s="169" t="str">
        <f>'Crisis Indicator Data'!A5</f>
        <v>Drought in South-West Angola</v>
      </c>
      <c r="B8" s="170" t="str">
        <f>'Crisis Indicator Data'!B5</f>
        <v>Drought</v>
      </c>
      <c r="C8" s="170" t="str">
        <f>'Crisis Indicator Data'!C5</f>
        <v>AGO002</v>
      </c>
      <c r="D8" s="170" t="str">
        <f>'Crisis Indicator Data'!D5</f>
        <v>Angola</v>
      </c>
      <c r="E8" s="171" t="str">
        <f>'Crisis Indicator Data'!E5</f>
        <v>AGO</v>
      </c>
      <c r="F8" s="163">
        <f>IF(LEN(E8)&gt;3,(IF(VLOOKUP($C8,'Regional Crises'!$B$1:$R$66,7,FALSE)="x","x",ROUND(IF(VLOOKUP($C8,'Regional Crises'!$B$1:$R$66,7,FALSE)&gt;$F$3,5,IF(VLOOKUP($C8,'Regional Crises'!$B$1:$R$66,7,FALSE)&lt;F$4,0,($F$3-VLOOKUP($C8,'Regional Crises'!$B$1:$R$66,7,FALSE))/($F$3-$F$4)*5)),1))),IF(VLOOKUP($E8,'Country Indicator Data'!$B$4:$N$300,3,FALSE)="x","x",ROUND(IF(VLOOKUP($E8,'Country Indicator Data'!$B$4:$N$300,3,FALSE)&gt;$F$3,5,IF(VLOOKUP($E8,'Country Indicator Data'!$B$4:$N$300,3,FALSE)&lt;$F$4,0,($F$3-VLOOKUP($E8,'Country Indicator Data'!$B$4:$N$300,3,FALSE))/($F$3-$F$4)*5)),1)))</f>
        <v>3.6</v>
      </c>
      <c r="G8" s="163">
        <f>IF(LEN(E8)&gt;3,(IF(VLOOKUP($C8,'Regional Crises'!$B$1:$R$66,9,FALSE)="x","x",ROUND(IF(VLOOKUP($C8,'Regional Crises'!$B$1:$R$66,9,FALSE)&gt;G$3,5,IF(VLOOKUP($C8,'Regional Crises'!$B$1:$R$66,9,FALSE)&lt;G$4,0,(G$3-VLOOKUP($C8,'Regional Crises'!$B$1:$R$66,9,FALSE))/(G$3-G$4)*5)),1))),IF(VLOOKUP($E8,'Country Indicator Data'!$B$4:$N$300,5,FALSE)="x","x",ROUND(IF(VLOOKUP($E8,'Country Indicator Data'!$B$4:$N$300,5,FALSE)&gt;G$3,5,IF(VLOOKUP($E8,'Country Indicator Data'!$B$4:$N$300,5,FALSE)&lt;G$4,0,(G$3-VLOOKUP($E8,'Country Indicator Data'!$B$4:$N$300,5,FALSE))/(G$3-G$4)*5)),1)))</f>
        <v>2.8</v>
      </c>
      <c r="H8" s="163">
        <f t="shared" si="0"/>
        <v>3.2</v>
      </c>
      <c r="I8" s="163">
        <f>IF(LEN(E8)&gt;3,(IF(VLOOKUP($C8,'Regional Crises'!$B$1:$R$66,6,FALSE)="x","x",ROUND(IF(VLOOKUP($C8,'Regional Crises'!$B$1:$R$66,6,FALSE)&gt;I$3,5,IF(VLOOKUP($C8,'Regional Crises'!$B$1:$R$66,6,FALSE)&lt;I$4,0,5-(I$3-VLOOKUP($C8,'Regional Crises'!$B$1:$R$66,6,FALSE))/(I$3-I$4)*5)),1))),IF(VLOOKUP($E8,'Country Indicator Data'!$B$4:$N$300,2,FALSE)="x","x",ROUND(IF(VLOOKUP($E8,'Country Indicator Data'!$B$4:$N$300,2,FALSE)&gt;I$3,5,IF(VLOOKUP($E8,'Country Indicator Data'!$B$4:$N$300,2,FALSE)&lt;I$4,0,5-(I$3-VLOOKUP($E8,'Country Indicator Data'!$B$4:$N$300,2,FALSE))/(I$3-I$4)*5)),1)))</f>
        <v>3.8</v>
      </c>
      <c r="J8" s="163">
        <f>IF(LEN(E8)&gt;3,(IF(VLOOKUP($C8,'Regional Crises'!$B$1:$R$66,8,FALSE)="x","x",ROUND(IF(VLOOKUP($C8,'Regional Crises'!$B$1:$R$66,8,FALSE)&gt;J$3,5,IF(VLOOKUP($C8,'Regional Crises'!$B$1:$R$66,8,FALSE)&lt;J$4,0,5-(J$3-VLOOKUP($C8,'Regional Crises'!$B$1:$R$66,8,FALSE))/(J$3-J$4)*5)),1))),IF(VLOOKUP($E8,'Country Indicator Data'!$B$4:$N$300,4,FALSE)="x","x",ROUND(IF(VLOOKUP($E8,'Country Indicator Data'!$B$4:$N$300,4,FALSE)&gt;J$3,5,IF(VLOOKUP($E8,'Country Indicator Data'!$B$4:$N$300,4,FALSE)&lt;J$4,0,5-(J$3-VLOOKUP($E8,'Country Indicator Data'!$B$4:$N$300,4,FALSE))/(J$3-J$4)*5)),1)))</f>
        <v>5</v>
      </c>
      <c r="K8" s="163">
        <f t="shared" si="1"/>
        <v>4.4000000000000004</v>
      </c>
      <c r="L8" s="163">
        <f>IF(LEN(E8)&gt;3,(IF(VLOOKUP($C8,'Regional Crises'!$B$1:$R$66,10,FALSE)="x","x",ROUND(IF(VLOOKUP($C8,'Regional Crises'!$B$1:$R$66,10,FALSE)&gt;L$3,5,IF(VLOOKUP($C8,'Regional Crises'!$B$1:$R$66,10,FALSE)&lt;L$4,0,5-(L$3-VLOOKUP($C8,'Regional Crises'!$B$1:$R$66,10,FALSE))/(L$3-L$4)*5)),1))),IF(VLOOKUP($E8,'Country Indicator Data'!$B$4:$N$300,6,FALSE)="x","x",ROUND(IF(VLOOKUP($E8,'Country Indicator Data'!$B$4:$N$300,6,FALSE)&gt;L$3,5,IF(VLOOKUP($E8,'Country Indicator Data'!$B$4:$N$300,6,FALSE)&lt;L$4,0,5-(L$3-VLOOKUP($E8,'Country Indicator Data'!$B$4:$N$300,6,FALSE))/(L$3-L$4)*5)),1)))</f>
        <v>3.9</v>
      </c>
      <c r="M8" s="163">
        <f>IF(LEN(E8)&gt;3,(IF(VLOOKUP($C8,'Regional Crises'!$B$1:$R$66,11,FALSE)="x","x",ROUND(IF(VLOOKUP($C8,'Regional Crises'!$B$1:$R$66,11,FALSE)&gt;M$3,5,IF(VLOOKUP($C8,'Regional Crises'!$B$1:$R$66,11,FALSE)&lt;M$4,0,5-(M$3-VLOOKUP($C8,'Regional Crises'!$B$1:$R$66,11,FALSE))/(M$3-M$4)*5)),1))),IF(VLOOKUP($E8,'Country Indicator Data'!$B$4:$N$300,7,FALSE)="x","x",ROUND(IF(VLOOKUP($E8,'Country Indicator Data'!$B$4:$N$300,7,FALSE)&gt;M$3,5,IF(VLOOKUP($E8,'Country Indicator Data'!$B$4:$N$300,7,FALSE)&lt;M$4,0,5-(M$3-VLOOKUP($E8,'Country Indicator Data'!$B$4:$N$300,7,FALSE))/(M$3-M$4)*5)),1)))</f>
        <v>3.3</v>
      </c>
      <c r="N8" s="163">
        <f t="shared" si="2"/>
        <v>3.5999999999999996</v>
      </c>
      <c r="O8" s="163">
        <f t="shared" si="3"/>
        <v>3.7333333333333329</v>
      </c>
      <c r="P8" s="163">
        <f>IF(LEN(E8)&gt;3,VLOOKUP(C8,'Regional Crises'!$B$1:$R$69,12,FALSE),VLOOKUP(E8,'Country Indicator Data'!$B$4:$I$300,8,FALSE))</f>
        <v>3</v>
      </c>
      <c r="Q8" s="163">
        <f>IF(LEN(E8)&gt;3,((IF(VLOOKUP($C8,'Regional Crises'!$B$1:$R$66,13,FALSE)="x","x",ROUND(IF(VLOOKUP($C8,'Regional Crises'!$B$1:$R$66,13,FALSE)&gt;Q$3,5,IF(VLOOKUP($C8,'Regional Crises'!$B$1:$R$66,13,FALSE)&lt;Q$4,0,5-(LOG(Q$3)-LOG(VLOOKUP($C8,'Regional Crises'!$B$1:$R$66,13,FALSE)))/(LOG(Q$3)-LOG(Q$4))*5)),1)))),(IF(VLOOKUP($E8,'Country Indicator Data'!$B$4:$N$300,9,FALSE)="x","x",ROUND(IF(VLOOKUP($E8,'Country Indicator Data'!$B$4:$N$300,9,FALSE)&gt;Q$3,5,IF(VLOOKUP($E8,'Country Indicator Data'!$B$4:$N$300,9,FALSE)&lt;Q$4,0,5-(LOG(Q$3)-LOG(VLOOKUP($E8,'Country Indicator Data'!$B$4:$N$300,9,FALSE)))/(LOG(Q$3)-LOG(Q$4))*5)),1))))</f>
        <v>0.9</v>
      </c>
      <c r="R8" s="163">
        <f t="shared" si="4"/>
        <v>1.95</v>
      </c>
      <c r="S8" s="163">
        <f>IF(LEN(E8)&gt;3,((IF(VLOOKUP($C8,'Regional Crises'!$B$1:$R$66,17,FALSE)="x","x",ROUND(IF(VLOOKUP($C8,'Regional Crises'!$B$1:$R$66,17,FALSE)&gt;S$3,0,IF(VLOOKUP($C8,'Regional Crises'!$B$1:$R$66,17,FALSE)&lt;S$4,5,(S$3-VLOOKUP($C8,'Regional Crises'!$B$1:$R$66,17,FALSE))/(S$3-S$4)*5)),1)))),(IF(VLOOKUP($E8,'Country Indicator Data'!$B$4:$N$300,13,FALSE)="x","x",ROUND(IF(VLOOKUP($E8,'Country Indicator Data'!$B$4:$N$300,13,FALSE)&gt;S$3,0,IF(VLOOKUP($E8,'Country Indicator Data'!$B$4:$N$300,13,FALSE)&lt;S$4,5,(S$3-VLOOKUP($E8,'Country Indicator Data'!$B$4:$N$300,13,FALSE))/(S$3-S$4)*5)),1))))</f>
        <v>3.4</v>
      </c>
      <c r="T8" s="163">
        <f>IF(LEN(E8)&gt;3,((IF(VLOOKUP($C8,'Regional Crises'!$B$1:$R$66,14,FALSE)="x","x",ROUND(IF(VLOOKUP($C8,'Regional Crises'!$B$1:$R$66,14,FALSE)&gt;T$3,0,IF(VLOOKUP($C8,'Regional Crises'!$B$1:$R$66,14,FALSE)&lt;T$4,5,(T$3-VLOOKUP($C8,'Regional Crises'!$B$1:$R$66,14,FALSE))/(T$3-T$4)*5)),1)))),(IF(VLOOKUP($E8,'Country Indicator Data'!$B$4:$N$300,10,FALSE)="x","x",ROUND(IF(VLOOKUP($E8,'Country Indicator Data'!$B$4:$N$300,10,FALSE)&gt;T$3,0,IF(VLOOKUP($E8,'Country Indicator Data'!$B$4:$N$300,10,FALSE)&lt;T$4,5,(T$3-VLOOKUP($E8,'Country Indicator Data'!$B$4:$N$300,10,FALSE))/(T$3-T$4)*5)),1))))</f>
        <v>3.6</v>
      </c>
      <c r="U8" s="163">
        <f>IF(LEN(E8)&gt;3,((IF(VLOOKUP($C8,'Regional Crises'!$B$1:$R$66,15,FALSE)="x","x",ROUND(IF(VLOOKUP($C8,'Regional Crises'!$B$1:$R$66,15,FALSE)&gt;U$3,0,IF(VLOOKUP($C8,'Regional Crises'!$B$1:$R$66,15,FALSE)&lt;U$4,5,(U$3-VLOOKUP($C8,'Regional Crises'!$B$1:$R$66,15,FALSE))/(U$3-U$4)*5)),1)))),(IF(VLOOKUP($E8,'Country Indicator Data'!$B$4:$N$300,11,FALSE)="x","x",ROUND(IF(VLOOKUP($E8,'Country Indicator Data'!$B$4:$N$300,11,FALSE)&gt;U$3,0,IF(VLOOKUP($E8,'Country Indicator Data'!$B$4:$N$300,11,FALSE)&lt;U$4,5,(U$3-VLOOKUP($E8,'Country Indicator Data'!$B$4:$N$300,11,FALSE))/(U$3-U$4)*5)),1))))</f>
        <v>3.1</v>
      </c>
      <c r="V8" s="163">
        <f>IF(LEN(E8)&gt;3,((IF(VLOOKUP($C8,'Regional Crises'!$B$1:$R$66,16,FALSE)="x","x",ROUND(IF(VLOOKUP($C8,'Regional Crises'!$B$1:$R$66,16,FALSE)&gt;V$3,0,IF(VLOOKUP($C8,'Regional Crises'!$B$1:$R$66,16,FALSE)&lt;V$4,5,(V$3-VLOOKUP($C8,'Regional Crises'!$B$1:$R$66,16,FALSE))/(V$3-V$4)*5)),1)))),(IF(VLOOKUP($E8,'Country Indicator Data'!$B$4:$N$300,12,FALSE)="x","x",ROUND(IF(VLOOKUP($E8,'Country Indicator Data'!$B$4:$N$300,12,FALSE)&gt;V$3,0,IF(VLOOKUP($E8,'Country Indicator Data'!$B$4:$N$300,12,FALSE)&lt;V$4,5,(V$3-VLOOKUP($E8,'Country Indicator Data'!$B$4:$N$300,12,FALSE))/(V$3-V$4)*5)),1))))</f>
        <v>3.6</v>
      </c>
      <c r="W8" s="163">
        <f t="shared" si="5"/>
        <v>3.4</v>
      </c>
      <c r="X8" s="163">
        <f t="shared" si="6"/>
        <v>3</v>
      </c>
      <c r="Y8" s="184">
        <f>IF('Core Indicators'!FC5="x","x",IF('Core Indicators'!FC5&gt;=5,5,IF('Core Indicators'!FC5&gt;=4,4,IF('Core Indicators'!FC5&gt;=3,3,IF('Core Indicators'!FC5&gt;=2,2,IF('Core Indicators'!FC5&gt;=1,1,0))))))</f>
        <v>1</v>
      </c>
      <c r="Z8" s="163">
        <f t="shared" si="7"/>
        <v>1</v>
      </c>
      <c r="AA8" s="184">
        <f>'Crisis Indicator Data'!Y5</f>
        <v>0</v>
      </c>
      <c r="AB8" s="184">
        <f>'Crisis Indicator Data'!Z5</f>
        <v>0</v>
      </c>
      <c r="AC8" s="184">
        <f>'Crisis Indicator Data'!AA5</f>
        <v>0</v>
      </c>
      <c r="AD8" s="184">
        <f>'Crisis Indicator Data'!AB5</f>
        <v>0</v>
      </c>
      <c r="AE8" s="184">
        <f t="shared" si="8"/>
        <v>0</v>
      </c>
      <c r="AF8" s="184">
        <f>'Crisis Indicator Data'!AC5</f>
        <v>0</v>
      </c>
      <c r="AG8" s="184">
        <f>'Crisis Indicator Data'!AD5</f>
        <v>0</v>
      </c>
      <c r="AH8" s="184">
        <f t="shared" si="9"/>
        <v>0</v>
      </c>
      <c r="AI8" s="184">
        <f>'Crisis Indicator Data'!AE5</f>
        <v>0</v>
      </c>
      <c r="AJ8" s="184">
        <f>'Crisis Indicator Data'!AF5</f>
        <v>2</v>
      </c>
      <c r="AK8" s="184">
        <f>'Crisis Indicator Data'!AG5</f>
        <v>3</v>
      </c>
      <c r="AL8" s="184">
        <f t="shared" si="10"/>
        <v>4</v>
      </c>
      <c r="AM8" s="163">
        <f t="shared" si="11"/>
        <v>1</v>
      </c>
      <c r="AN8" s="163">
        <f t="shared" si="12"/>
        <v>1</v>
      </c>
    </row>
    <row r="9" spans="1:40" ht="13.5" customHeight="1" x14ac:dyDescent="0.35">
      <c r="A9" s="169" t="str">
        <f>'Crisis Indicator Data'!A6</f>
        <v>Nagorno-Karabakh Conflict in Armenia</v>
      </c>
      <c r="B9" s="170" t="str">
        <f>'Crisis Indicator Data'!B6</f>
        <v>Conflict,Displacement</v>
      </c>
      <c r="C9" s="170" t="str">
        <f>'Crisis Indicator Data'!C6</f>
        <v>ARM002</v>
      </c>
      <c r="D9" s="170" t="str">
        <f>'Crisis Indicator Data'!D6</f>
        <v>Armenia</v>
      </c>
      <c r="E9" s="171" t="str">
        <f>'Crisis Indicator Data'!E6</f>
        <v>ARM</v>
      </c>
      <c r="F9" s="163">
        <f>IF(LEN(E9)&gt;3,(IF(VLOOKUP($C9,'Regional Crises'!$B$1:$R$66,7,FALSE)="x","x",ROUND(IF(VLOOKUP($C9,'Regional Crises'!$B$1:$R$66,7,FALSE)&gt;$F$3,5,IF(VLOOKUP($C9,'Regional Crises'!$B$1:$R$66,7,FALSE)&lt;F$4,0,($F$3-VLOOKUP($C9,'Regional Crises'!$B$1:$R$66,7,FALSE))/($F$3-$F$4)*5)),1))),IF(VLOOKUP($E9,'Country Indicator Data'!$B$4:$N$300,3,FALSE)="x","x",ROUND(IF(VLOOKUP($E9,'Country Indicator Data'!$B$4:$N$300,3,FALSE)&gt;$F$3,5,IF(VLOOKUP($E9,'Country Indicator Data'!$B$4:$N$300,3,FALSE)&lt;$F$4,0,($F$3-VLOOKUP($E9,'Country Indicator Data'!$B$4:$N$300,3,FALSE))/($F$3-$F$4)*5)),1)))</f>
        <v>2.9</v>
      </c>
      <c r="G9" s="163">
        <f>IF(LEN(E9)&gt;3,(IF(VLOOKUP($C9,'Regional Crises'!$B$1:$R$66,9,FALSE)="x","x",ROUND(IF(VLOOKUP($C9,'Regional Crises'!$B$1:$R$66,9,FALSE)&gt;G$3,5,IF(VLOOKUP($C9,'Regional Crises'!$B$1:$R$66,9,FALSE)&lt;G$4,0,(G$3-VLOOKUP($C9,'Regional Crises'!$B$1:$R$66,9,FALSE))/(G$3-G$4)*5)),1))),IF(VLOOKUP($E9,'Country Indicator Data'!$B$4:$N$300,5,FALSE)="x","x",ROUND(IF(VLOOKUP($E9,'Country Indicator Data'!$B$4:$N$300,5,FALSE)&gt;G$3,5,IF(VLOOKUP($E9,'Country Indicator Data'!$B$4:$N$300,5,FALSE)&lt;G$4,0,(G$3-VLOOKUP($E9,'Country Indicator Data'!$B$4:$N$300,5,FALSE))/(G$3-G$4)*5)),1)))</f>
        <v>1.6</v>
      </c>
      <c r="H9" s="163">
        <f t="shared" si="0"/>
        <v>2.25</v>
      </c>
      <c r="I9" s="163">
        <f>IF(LEN(E9)&gt;3,(IF(VLOOKUP($C9,'Regional Crises'!$B$1:$R$66,6,FALSE)="x","x",ROUND(IF(VLOOKUP($C9,'Regional Crises'!$B$1:$R$66,6,FALSE)&gt;I$3,5,IF(VLOOKUP($C9,'Regional Crises'!$B$1:$R$66,6,FALSE)&lt;I$4,0,5-(I$3-VLOOKUP($C9,'Regional Crises'!$B$1:$R$66,6,FALSE))/(I$3-I$4)*5)),1))),IF(VLOOKUP($E9,'Country Indicator Data'!$B$4:$N$300,2,FALSE)="x","x",ROUND(IF(VLOOKUP($E9,'Country Indicator Data'!$B$4:$N$300,2,FALSE)&gt;I$3,5,IF(VLOOKUP($E9,'Country Indicator Data'!$B$4:$N$300,2,FALSE)&lt;I$4,0,5-(I$3-VLOOKUP($E9,'Country Indicator Data'!$B$4:$N$300,2,FALSE))/(I$3-I$4)*5)),1)))</f>
        <v>0.2</v>
      </c>
      <c r="J9" s="163">
        <f>IF(LEN(E9)&gt;3,(IF(VLOOKUP($C9,'Regional Crises'!$B$1:$R$66,8,FALSE)="x","x",ROUND(IF(VLOOKUP($C9,'Regional Crises'!$B$1:$R$66,8,FALSE)&gt;J$3,5,IF(VLOOKUP($C9,'Regional Crises'!$B$1:$R$66,8,FALSE)&lt;J$4,0,5-(J$3-VLOOKUP($C9,'Regional Crises'!$B$1:$R$66,8,FALSE))/(J$3-J$4)*5)),1))),IF(VLOOKUP($E9,'Country Indicator Data'!$B$4:$N$300,4,FALSE)="x","x",ROUND(IF(VLOOKUP($E9,'Country Indicator Data'!$B$4:$N$300,4,FALSE)&gt;J$3,5,IF(VLOOKUP($E9,'Country Indicator Data'!$B$4:$N$300,4,FALSE)&lt;J$4,0,5-(J$3-VLOOKUP($E9,'Country Indicator Data'!$B$4:$N$300,4,FALSE))/(J$3-J$4)*5)),1)))</f>
        <v>0.2</v>
      </c>
      <c r="K9" s="163">
        <f t="shared" si="1"/>
        <v>0.2</v>
      </c>
      <c r="L9" s="163">
        <f>IF(LEN(E9)&gt;3,(IF(VLOOKUP($C9,'Regional Crises'!$B$1:$R$66,10,FALSE)="x","x",ROUND(IF(VLOOKUP($C9,'Regional Crises'!$B$1:$R$66,10,FALSE)&gt;L$3,5,IF(VLOOKUP($C9,'Regional Crises'!$B$1:$R$66,10,FALSE)&lt;L$4,0,5-(L$3-VLOOKUP($C9,'Regional Crises'!$B$1:$R$66,10,FALSE))/(L$3-L$4)*5)),1))),IF(VLOOKUP($E9,'Country Indicator Data'!$B$4:$N$300,6,FALSE)="x","x",ROUND(IF(VLOOKUP($E9,'Country Indicator Data'!$B$4:$N$300,6,FALSE)&gt;L$3,5,IF(VLOOKUP($E9,'Country Indicator Data'!$B$4:$N$300,6,FALSE)&lt;L$4,0,5-(L$3-VLOOKUP($E9,'Country Indicator Data'!$B$4:$N$300,6,FALSE))/(L$3-L$4)*5)),1)))</f>
        <v>1.7</v>
      </c>
      <c r="M9" s="163">
        <f>IF(LEN(E9)&gt;3,(IF(VLOOKUP($C9,'Regional Crises'!$B$1:$R$66,11,FALSE)="x","x",ROUND(IF(VLOOKUP($C9,'Regional Crises'!$B$1:$R$66,11,FALSE)&gt;M$3,5,IF(VLOOKUP($C9,'Regional Crises'!$B$1:$R$66,11,FALSE)&lt;M$4,0,5-(M$3-VLOOKUP($C9,'Regional Crises'!$B$1:$R$66,11,FALSE))/(M$3-M$4)*5)),1))),IF(VLOOKUP($E9,'Country Indicator Data'!$B$4:$N$300,7,FALSE)="x","x",ROUND(IF(VLOOKUP($E9,'Country Indicator Data'!$B$4:$N$300,7,FALSE)&gt;M$3,5,IF(VLOOKUP($E9,'Country Indicator Data'!$B$4:$N$300,7,FALSE)&lt;M$4,0,5-(M$3-VLOOKUP($E9,'Country Indicator Data'!$B$4:$N$300,7,FALSE))/(M$3-M$4)*5)),1)))</f>
        <v>0.6</v>
      </c>
      <c r="N9" s="163">
        <f t="shared" si="2"/>
        <v>1.1499999999999999</v>
      </c>
      <c r="O9" s="163">
        <f t="shared" si="3"/>
        <v>1.2</v>
      </c>
      <c r="P9" s="163">
        <f>IF(LEN(E9)&gt;3,VLOOKUP(C9,'Regional Crises'!$B$1:$R$69,12,FALSE),VLOOKUP(E9,'Country Indicator Data'!$B$4:$I$300,8,FALSE))</f>
        <v>3</v>
      </c>
      <c r="Q9" s="163">
        <f>IF(LEN(E9)&gt;3,((IF(VLOOKUP($C9,'Regional Crises'!$B$1:$R$66,13,FALSE)="x","x",ROUND(IF(VLOOKUP($C9,'Regional Crises'!$B$1:$R$66,13,FALSE)&gt;Q$3,5,IF(VLOOKUP($C9,'Regional Crises'!$B$1:$R$66,13,FALSE)&lt;Q$4,0,5-(LOG(Q$3)-LOG(VLOOKUP($C9,'Regional Crises'!$B$1:$R$66,13,FALSE)))/(LOG(Q$3)-LOG(Q$4))*5)),1)))),(IF(VLOOKUP($E9,'Country Indicator Data'!$B$4:$N$300,9,FALSE)="x","x",ROUND(IF(VLOOKUP($E9,'Country Indicator Data'!$B$4:$N$300,9,FALSE)&gt;Q$3,5,IF(VLOOKUP($E9,'Country Indicator Data'!$B$4:$N$300,9,FALSE)&lt;Q$4,0,5-(LOG(Q$3)-LOG(VLOOKUP($E9,'Country Indicator Data'!$B$4:$N$300,9,FALSE)))/(LOG(Q$3)-LOG(Q$4))*5)),1))))</f>
        <v>0</v>
      </c>
      <c r="R9" s="163">
        <f t="shared" si="4"/>
        <v>1.5</v>
      </c>
      <c r="S9" s="163">
        <f>IF(LEN(E9)&gt;3,((IF(VLOOKUP($C9,'Regional Crises'!$B$1:$R$66,17,FALSE)="x","x",ROUND(IF(VLOOKUP($C9,'Regional Crises'!$B$1:$R$66,17,FALSE)&gt;S$3,0,IF(VLOOKUP($C9,'Regional Crises'!$B$1:$R$66,17,FALSE)&lt;S$4,5,(S$3-VLOOKUP($C9,'Regional Crises'!$B$1:$R$66,17,FALSE))/(S$3-S$4)*5)),1)))),(IF(VLOOKUP($E9,'Country Indicator Data'!$B$4:$N$300,13,FALSE)="x","x",ROUND(IF(VLOOKUP($E9,'Country Indicator Data'!$B$4:$N$300,13,FALSE)&gt;S$3,0,IF(VLOOKUP($E9,'Country Indicator Data'!$B$4:$N$300,13,FALSE)&lt;S$4,5,(S$3-VLOOKUP($E9,'Country Indicator Data'!$B$4:$N$300,13,FALSE))/(S$3-S$4)*5)),1))))</f>
        <v>2.7</v>
      </c>
      <c r="T9" s="163">
        <f>IF(LEN(E9)&gt;3,((IF(VLOOKUP($C9,'Regional Crises'!$B$1:$R$66,14,FALSE)="x","x",ROUND(IF(VLOOKUP($C9,'Regional Crises'!$B$1:$R$66,14,FALSE)&gt;T$3,0,IF(VLOOKUP($C9,'Regional Crises'!$B$1:$R$66,14,FALSE)&lt;T$4,5,(T$3-VLOOKUP($C9,'Regional Crises'!$B$1:$R$66,14,FALSE))/(T$3-T$4)*5)),1)))),(IF(VLOOKUP($E9,'Country Indicator Data'!$B$4:$N$300,10,FALSE)="x","x",ROUND(IF(VLOOKUP($E9,'Country Indicator Data'!$B$4:$N$300,10,FALSE)&gt;T$3,0,IF(VLOOKUP($E9,'Country Indicator Data'!$B$4:$N$300,10,FALSE)&lt;T$4,5,(T$3-VLOOKUP($E9,'Country Indicator Data'!$B$4:$N$300,10,FALSE))/(T$3-T$4)*5)),1))))</f>
        <v>2.6</v>
      </c>
      <c r="U9" s="163">
        <f>IF(LEN(E9)&gt;3,((IF(VLOOKUP($C9,'Regional Crises'!$B$1:$R$66,15,FALSE)="x","x",ROUND(IF(VLOOKUP($C9,'Regional Crises'!$B$1:$R$66,15,FALSE)&gt;U$3,0,IF(VLOOKUP($C9,'Regional Crises'!$B$1:$R$66,15,FALSE)&lt;U$4,5,(U$3-VLOOKUP($C9,'Regional Crises'!$B$1:$R$66,15,FALSE))/(U$3-U$4)*5)),1)))),(IF(VLOOKUP($E9,'Country Indicator Data'!$B$4:$N$300,11,FALSE)="x","x",ROUND(IF(VLOOKUP($E9,'Country Indicator Data'!$B$4:$N$300,11,FALSE)&gt;U$3,0,IF(VLOOKUP($E9,'Country Indicator Data'!$B$4:$N$300,11,FALSE)&lt;U$4,5,(U$3-VLOOKUP($E9,'Country Indicator Data'!$B$4:$N$300,11,FALSE))/(U$3-U$4)*5)),1))))</f>
        <v>2</v>
      </c>
      <c r="V9" s="163">
        <f>IF(LEN(E9)&gt;3,((IF(VLOOKUP($C9,'Regional Crises'!$B$1:$R$66,16,FALSE)="x","x",ROUND(IF(VLOOKUP($C9,'Regional Crises'!$B$1:$R$66,16,FALSE)&gt;V$3,0,IF(VLOOKUP($C9,'Regional Crises'!$B$1:$R$66,16,FALSE)&lt;V$4,5,(V$3-VLOOKUP($C9,'Regional Crises'!$B$1:$R$66,16,FALSE))/(V$3-V$4)*5)),1)))),(IF(VLOOKUP($E9,'Country Indicator Data'!$B$4:$N$300,12,FALSE)="x","x",ROUND(IF(VLOOKUP($E9,'Country Indicator Data'!$B$4:$N$300,12,FALSE)&gt;V$3,0,IF(VLOOKUP($E9,'Country Indicator Data'!$B$4:$N$300,12,FALSE)&lt;V$4,5,(V$3-VLOOKUP($E9,'Country Indicator Data'!$B$4:$N$300,12,FALSE))/(V$3-V$4)*5)),1))))</f>
        <v>2.2999999999999998</v>
      </c>
      <c r="W9" s="163">
        <f t="shared" si="5"/>
        <v>2.4</v>
      </c>
      <c r="X9" s="163">
        <f t="shared" si="6"/>
        <v>1.7</v>
      </c>
      <c r="Y9" s="184">
        <f>IF('Core Indicators'!FC6="x","x",IF('Core Indicators'!FC6&gt;=5,5,IF('Core Indicators'!FC6&gt;=4,4,IF('Core Indicators'!FC6&gt;=3,3,IF('Core Indicators'!FC6&gt;=2,2,IF('Core Indicators'!FC6&gt;=1,1,0))))))</f>
        <v>2</v>
      </c>
      <c r="Z9" s="163">
        <f t="shared" si="7"/>
        <v>2</v>
      </c>
      <c r="AA9" s="184">
        <f>'Crisis Indicator Data'!Y6</f>
        <v>0</v>
      </c>
      <c r="AB9" s="184">
        <f>'Crisis Indicator Data'!Z6</f>
        <v>0</v>
      </c>
      <c r="AC9" s="184">
        <f>'Crisis Indicator Data'!AA6</f>
        <v>1</v>
      </c>
      <c r="AD9" s="184">
        <f>'Crisis Indicator Data'!AB6</f>
        <v>0</v>
      </c>
      <c r="AE9" s="184">
        <f t="shared" si="8"/>
        <v>1</v>
      </c>
      <c r="AF9" s="184">
        <f>'Crisis Indicator Data'!AC6</f>
        <v>0</v>
      </c>
      <c r="AG9" s="184">
        <f>'Crisis Indicator Data'!AD6</f>
        <v>0</v>
      </c>
      <c r="AH9" s="184">
        <f t="shared" si="9"/>
        <v>0</v>
      </c>
      <c r="AI9" s="184">
        <f>'Crisis Indicator Data'!AE6</f>
        <v>0</v>
      </c>
      <c r="AJ9" s="184">
        <f>'Crisis Indicator Data'!AF6</f>
        <v>1</v>
      </c>
      <c r="AK9" s="184">
        <f>'Crisis Indicator Data'!AG6</f>
        <v>0</v>
      </c>
      <c r="AL9" s="184">
        <f t="shared" si="10"/>
        <v>1</v>
      </c>
      <c r="AM9" s="163">
        <f t="shared" si="11"/>
        <v>1</v>
      </c>
      <c r="AN9" s="163">
        <f t="shared" si="12"/>
        <v>1.5</v>
      </c>
    </row>
    <row r="10" spans="1:40" ht="13.5" customHeight="1" x14ac:dyDescent="0.35">
      <c r="A10" s="169" t="str">
        <f>'Crisis Indicator Data'!A7</f>
        <v>Nagorno-Karabakh conflict in Azerbaijan</v>
      </c>
      <c r="B10" s="170" t="str">
        <f>'Crisis Indicator Data'!B7</f>
        <v>Conflict,Displacement</v>
      </c>
      <c r="C10" s="170" t="str">
        <f>'Crisis Indicator Data'!C7</f>
        <v>AZE002</v>
      </c>
      <c r="D10" s="170" t="str">
        <f>'Crisis Indicator Data'!D7</f>
        <v>Azerbaijan</v>
      </c>
      <c r="E10" s="171" t="str">
        <f>'Crisis Indicator Data'!E7</f>
        <v>AZE</v>
      </c>
      <c r="F10" s="163">
        <f>IF(LEN(E10)&gt;3,(IF(VLOOKUP($C10,'Regional Crises'!$B$1:$R$66,7,FALSE)="x","x",ROUND(IF(VLOOKUP($C10,'Regional Crises'!$B$1:$R$66,7,FALSE)&gt;$F$3,5,IF(VLOOKUP($C10,'Regional Crises'!$B$1:$R$66,7,FALSE)&lt;F$4,0,($F$3-VLOOKUP($C10,'Regional Crises'!$B$1:$R$66,7,FALSE))/($F$3-$F$4)*5)),1))),IF(VLOOKUP($E10,'Country Indicator Data'!$B$4:$N$300,3,FALSE)="x","x",ROUND(IF(VLOOKUP($E10,'Country Indicator Data'!$B$4:$N$300,3,FALSE)&gt;$F$3,5,IF(VLOOKUP($E10,'Country Indicator Data'!$B$4:$N$300,3,FALSE)&lt;$F$4,0,($F$3-VLOOKUP($E10,'Country Indicator Data'!$B$4:$N$300,3,FALSE))/($F$3-$F$4)*5)),1)))</f>
        <v>3.6</v>
      </c>
      <c r="G10" s="163">
        <f>IF(LEN(E10)&gt;3,(IF(VLOOKUP($C10,'Regional Crises'!$B$1:$R$66,9,FALSE)="x","x",ROUND(IF(VLOOKUP($C10,'Regional Crises'!$B$1:$R$66,9,FALSE)&gt;G$3,5,IF(VLOOKUP($C10,'Regional Crises'!$B$1:$R$66,9,FALSE)&lt;G$4,0,(G$3-VLOOKUP($C10,'Regional Crises'!$B$1:$R$66,9,FALSE))/(G$3-G$4)*5)),1))),IF(VLOOKUP($E10,'Country Indicator Data'!$B$4:$N$300,5,FALSE)="x","x",ROUND(IF(VLOOKUP($E10,'Country Indicator Data'!$B$4:$N$300,5,FALSE)&gt;G$3,5,IF(VLOOKUP($E10,'Country Indicator Data'!$B$4:$N$300,5,FALSE)&lt;G$4,0,(G$3-VLOOKUP($E10,'Country Indicator Data'!$B$4:$N$300,5,FALSE))/(G$3-G$4)*5)),1)))</f>
        <v>3.2</v>
      </c>
      <c r="H10" s="163">
        <f t="shared" si="0"/>
        <v>3.4000000000000004</v>
      </c>
      <c r="I10" s="163">
        <f>IF(LEN(E10)&gt;3,(IF(VLOOKUP($C10,'Regional Crises'!$B$1:$R$66,6,FALSE)="x","x",ROUND(IF(VLOOKUP($C10,'Regional Crises'!$B$1:$R$66,6,FALSE)&gt;I$3,5,IF(VLOOKUP($C10,'Regional Crises'!$B$1:$R$66,6,FALSE)&lt;I$4,0,5-(I$3-VLOOKUP($C10,'Regional Crises'!$B$1:$R$66,6,FALSE))/(I$3-I$4)*5)),1))),IF(VLOOKUP($E10,'Country Indicator Data'!$B$4:$N$300,2,FALSE)="x","x",ROUND(IF(VLOOKUP($E10,'Country Indicator Data'!$B$4:$N$300,2,FALSE)&gt;I$3,5,IF(VLOOKUP($E10,'Country Indicator Data'!$B$4:$N$300,2,FALSE)&lt;I$4,0,5-(I$3-VLOOKUP($E10,'Country Indicator Data'!$B$4:$N$300,2,FALSE))/(I$3-I$4)*5)),1)))</f>
        <v>0.8</v>
      </c>
      <c r="J10" s="163">
        <f>IF(LEN(E10)&gt;3,(IF(VLOOKUP($C10,'Regional Crises'!$B$1:$R$66,8,FALSE)="x","x",ROUND(IF(VLOOKUP($C10,'Regional Crises'!$B$1:$R$66,8,FALSE)&gt;J$3,5,IF(VLOOKUP($C10,'Regional Crises'!$B$1:$R$66,8,FALSE)&lt;J$4,0,5-(J$3-VLOOKUP($C10,'Regional Crises'!$B$1:$R$66,8,FALSE))/(J$3-J$4)*5)),1))),IF(VLOOKUP($E10,'Country Indicator Data'!$B$4:$N$300,4,FALSE)="x","x",ROUND(IF(VLOOKUP($E10,'Country Indicator Data'!$B$4:$N$300,4,FALSE)&gt;J$3,5,IF(VLOOKUP($E10,'Country Indicator Data'!$B$4:$N$300,4,FALSE)&lt;J$4,0,5-(J$3-VLOOKUP($E10,'Country Indicator Data'!$B$4:$N$300,4,FALSE))/(J$3-J$4)*5)),1)))</f>
        <v>0.6</v>
      </c>
      <c r="K10" s="163">
        <f t="shared" si="1"/>
        <v>0.7</v>
      </c>
      <c r="L10" s="163">
        <f>IF(LEN(E10)&gt;3,(IF(VLOOKUP($C10,'Regional Crises'!$B$1:$R$66,10,FALSE)="x","x",ROUND(IF(VLOOKUP($C10,'Regional Crises'!$B$1:$R$66,10,FALSE)&gt;L$3,5,IF(VLOOKUP($C10,'Regional Crises'!$B$1:$R$66,10,FALSE)&lt;L$4,0,5-(L$3-VLOOKUP($C10,'Regional Crises'!$B$1:$R$66,10,FALSE))/(L$3-L$4)*5)),1))),IF(VLOOKUP($E10,'Country Indicator Data'!$B$4:$N$300,6,FALSE)="x","x",ROUND(IF(VLOOKUP($E10,'Country Indicator Data'!$B$4:$N$300,6,FALSE)&gt;L$3,5,IF(VLOOKUP($E10,'Country Indicator Data'!$B$4:$N$300,6,FALSE)&lt;L$4,0,5-(L$3-VLOOKUP($E10,'Country Indicator Data'!$B$4:$N$300,6,FALSE))/(L$3-L$4)*5)),1)))</f>
        <v>2.1</v>
      </c>
      <c r="M10" s="163">
        <f>IF(LEN(E10)&gt;3,(IF(VLOOKUP($C10,'Regional Crises'!$B$1:$R$66,11,FALSE)="x","x",ROUND(IF(VLOOKUP($C10,'Regional Crises'!$B$1:$R$66,11,FALSE)&gt;M$3,5,IF(VLOOKUP($C10,'Regional Crises'!$B$1:$R$66,11,FALSE)&lt;M$4,0,5-(M$3-VLOOKUP($C10,'Regional Crises'!$B$1:$R$66,11,FALSE))/(M$3-M$4)*5)),1))),IF(VLOOKUP($E10,'Country Indicator Data'!$B$4:$N$300,7,FALSE)="x","x",ROUND(IF(VLOOKUP($E10,'Country Indicator Data'!$B$4:$N$300,7,FALSE)&gt;M$3,5,IF(VLOOKUP($E10,'Country Indicator Data'!$B$4:$N$300,7,FALSE)&lt;M$4,0,5-(M$3-VLOOKUP($E10,'Country Indicator Data'!$B$4:$N$300,7,FALSE))/(M$3-M$4)*5)),1)))</f>
        <v>0.2</v>
      </c>
      <c r="N10" s="163">
        <f t="shared" si="2"/>
        <v>1.1500000000000001</v>
      </c>
      <c r="O10" s="163">
        <f t="shared" si="3"/>
        <v>1.7500000000000002</v>
      </c>
      <c r="P10" s="163">
        <f>IF(LEN(E10)&gt;3,VLOOKUP(C10,'Regional Crises'!$B$1:$R$69,12,FALSE),VLOOKUP(E10,'Country Indicator Data'!$B$4:$I$300,8,FALSE))</f>
        <v>3</v>
      </c>
      <c r="Q10" s="163">
        <f>IF(LEN(E10)&gt;3,((IF(VLOOKUP($C10,'Regional Crises'!$B$1:$R$66,13,FALSE)="x","x",ROUND(IF(VLOOKUP($C10,'Regional Crises'!$B$1:$R$66,13,FALSE)&gt;Q$3,5,IF(VLOOKUP($C10,'Regional Crises'!$B$1:$R$66,13,FALSE)&lt;Q$4,0,5-(LOG(Q$3)-LOG(VLOOKUP($C10,'Regional Crises'!$B$1:$R$66,13,FALSE)))/(LOG(Q$3)-LOG(Q$4))*5)),1)))),(IF(VLOOKUP($E10,'Country Indicator Data'!$B$4:$N$300,9,FALSE)="x","x",ROUND(IF(VLOOKUP($E10,'Country Indicator Data'!$B$4:$N$300,9,FALSE)&gt;Q$3,5,IF(VLOOKUP($E10,'Country Indicator Data'!$B$4:$N$300,9,FALSE)&lt;Q$4,0,5-(LOG(Q$3)-LOG(VLOOKUP($E10,'Country Indicator Data'!$B$4:$N$300,9,FALSE)))/(LOG(Q$3)-LOG(Q$4))*5)),1))))</f>
        <v>0.4</v>
      </c>
      <c r="R10" s="163">
        <f t="shared" si="4"/>
        <v>1.7</v>
      </c>
      <c r="S10" s="163">
        <f>IF(LEN(E10)&gt;3,((IF(VLOOKUP($C10,'Regional Crises'!$B$1:$R$66,17,FALSE)="x","x",ROUND(IF(VLOOKUP($C10,'Regional Crises'!$B$1:$R$66,17,FALSE)&gt;S$3,0,IF(VLOOKUP($C10,'Regional Crises'!$B$1:$R$66,17,FALSE)&lt;S$4,5,(S$3-VLOOKUP($C10,'Regional Crises'!$B$1:$R$66,17,FALSE))/(S$3-S$4)*5)),1)))),(IF(VLOOKUP($E10,'Country Indicator Data'!$B$4:$N$300,13,FALSE)="x","x",ROUND(IF(VLOOKUP($E10,'Country Indicator Data'!$B$4:$N$300,13,FALSE)&gt;S$3,0,IF(VLOOKUP($E10,'Country Indicator Data'!$B$4:$N$300,13,FALSE)&lt;S$4,5,(S$3-VLOOKUP($E10,'Country Indicator Data'!$B$4:$N$300,13,FALSE))/(S$3-S$4)*5)),1))))</f>
        <v>3.9</v>
      </c>
      <c r="T10" s="163">
        <f>IF(LEN(E10)&gt;3,((IF(VLOOKUP($C10,'Regional Crises'!$B$1:$R$66,14,FALSE)="x","x",ROUND(IF(VLOOKUP($C10,'Regional Crises'!$B$1:$R$66,14,FALSE)&gt;T$3,0,IF(VLOOKUP($C10,'Regional Crises'!$B$1:$R$66,14,FALSE)&lt;T$4,5,(T$3-VLOOKUP($C10,'Regional Crises'!$B$1:$R$66,14,FALSE))/(T$3-T$4)*5)),1)))),(IF(VLOOKUP($E10,'Country Indicator Data'!$B$4:$N$300,10,FALSE)="x","x",ROUND(IF(VLOOKUP($E10,'Country Indicator Data'!$B$4:$N$300,10,FALSE)&gt;T$3,0,IF(VLOOKUP($E10,'Country Indicator Data'!$B$4:$N$300,10,FALSE)&lt;T$4,5,(T$3-VLOOKUP($E10,'Country Indicator Data'!$B$4:$N$300,10,FALSE))/(T$3-T$4)*5)),1))))</f>
        <v>3.1</v>
      </c>
      <c r="U10" s="163">
        <f>IF(LEN(E10)&gt;3,((IF(VLOOKUP($C10,'Regional Crises'!$B$1:$R$66,15,FALSE)="x","x",ROUND(IF(VLOOKUP($C10,'Regional Crises'!$B$1:$R$66,15,FALSE)&gt;U$3,0,IF(VLOOKUP($C10,'Regional Crises'!$B$1:$R$66,15,FALSE)&lt;U$4,5,(U$3-VLOOKUP($C10,'Regional Crises'!$B$1:$R$66,15,FALSE))/(U$3-U$4)*5)),1)))),(IF(VLOOKUP($E10,'Country Indicator Data'!$B$4:$N$300,11,FALSE)="x","x",ROUND(IF(VLOOKUP($E10,'Country Indicator Data'!$B$4:$N$300,11,FALSE)&gt;U$3,0,IF(VLOOKUP($E10,'Country Indicator Data'!$B$4:$N$300,11,FALSE)&lt;U$4,5,(U$3-VLOOKUP($E10,'Country Indicator Data'!$B$4:$N$300,11,FALSE))/(U$3-U$4)*5)),1))))</f>
        <v>3.5</v>
      </c>
      <c r="V10" s="163">
        <f>IF(LEN(E10)&gt;3,((IF(VLOOKUP($C10,'Regional Crises'!$B$1:$R$66,16,FALSE)="x","x",ROUND(IF(VLOOKUP($C10,'Regional Crises'!$B$1:$R$66,16,FALSE)&gt;V$3,0,IF(VLOOKUP($C10,'Regional Crises'!$B$1:$R$66,16,FALSE)&lt;V$4,5,(V$3-VLOOKUP($C10,'Regional Crises'!$B$1:$R$66,16,FALSE))/(V$3-V$4)*5)),1)))),(IF(VLOOKUP($E10,'Country Indicator Data'!$B$4:$N$300,12,FALSE)="x","x",ROUND(IF(VLOOKUP($E10,'Country Indicator Data'!$B$4:$N$300,12,FALSE)&gt;V$3,0,IF(VLOOKUP($E10,'Country Indicator Data'!$B$4:$N$300,12,FALSE)&lt;V$4,5,(V$3-VLOOKUP($E10,'Country Indicator Data'!$B$4:$N$300,12,FALSE))/(V$3-V$4)*5)),1))))</f>
        <v>4.7</v>
      </c>
      <c r="W10" s="163">
        <f t="shared" si="5"/>
        <v>3.8</v>
      </c>
      <c r="X10" s="163">
        <f t="shared" si="6"/>
        <v>2.4</v>
      </c>
      <c r="Y10" s="184">
        <f>IF('Core Indicators'!FC7="x","x",IF('Core Indicators'!FC7&gt;=5,5,IF('Core Indicators'!FC7&gt;=4,4,IF('Core Indicators'!FC7&gt;=3,3,IF('Core Indicators'!FC7&gt;=2,2,IF('Core Indicators'!FC7&gt;=1,1,0))))))</f>
        <v>3</v>
      </c>
      <c r="Z10" s="163">
        <f t="shared" si="7"/>
        <v>3</v>
      </c>
      <c r="AA10" s="184">
        <f>'Crisis Indicator Data'!Y7</f>
        <v>1</v>
      </c>
      <c r="AB10" s="184">
        <f>'Crisis Indicator Data'!Z7</f>
        <v>0</v>
      </c>
      <c r="AC10" s="184">
        <f>'Crisis Indicator Data'!AA7</f>
        <v>2</v>
      </c>
      <c r="AD10" s="184">
        <f>'Crisis Indicator Data'!AB7</f>
        <v>0</v>
      </c>
      <c r="AE10" s="184">
        <f t="shared" si="8"/>
        <v>2</v>
      </c>
      <c r="AF10" s="184">
        <f>'Crisis Indicator Data'!AC7</f>
        <v>2</v>
      </c>
      <c r="AG10" s="184">
        <f>'Crisis Indicator Data'!AD7</f>
        <v>1</v>
      </c>
      <c r="AH10" s="184">
        <f t="shared" si="9"/>
        <v>3</v>
      </c>
      <c r="AI10" s="184">
        <f>'Crisis Indicator Data'!AE7</f>
        <v>0</v>
      </c>
      <c r="AJ10" s="184">
        <f>'Crisis Indicator Data'!AF7</f>
        <v>2</v>
      </c>
      <c r="AK10" s="184">
        <f>'Crisis Indicator Data'!AG7</f>
        <v>0</v>
      </c>
      <c r="AL10" s="184">
        <f t="shared" si="10"/>
        <v>2</v>
      </c>
      <c r="AM10" s="163">
        <f t="shared" si="11"/>
        <v>2</v>
      </c>
      <c r="AN10" s="163">
        <f t="shared" si="12"/>
        <v>2.5</v>
      </c>
    </row>
    <row r="11" spans="1:40" ht="13.5" customHeight="1" x14ac:dyDescent="0.35">
      <c r="A11" s="169" t="str">
        <f>'Crisis Indicator Data'!A8</f>
        <v>Complex in Burundi</v>
      </c>
      <c r="B11" s="170" t="str">
        <f>'Crisis Indicator Data'!B8</f>
        <v>Violence,Displacement,Floods</v>
      </c>
      <c r="C11" s="170" t="str">
        <f>'Crisis Indicator Data'!C8</f>
        <v>BDI001</v>
      </c>
      <c r="D11" s="170" t="str">
        <f>'Crisis Indicator Data'!D8</f>
        <v>Burundi</v>
      </c>
      <c r="E11" s="171" t="str">
        <f>'Crisis Indicator Data'!E8</f>
        <v>BDI</v>
      </c>
      <c r="F11" s="163">
        <f>IF(LEN(E11)&gt;3,(IF(VLOOKUP($C11,'Regional Crises'!$B$1:$R$66,7,FALSE)="x","x",ROUND(IF(VLOOKUP($C11,'Regional Crises'!$B$1:$R$66,7,FALSE)&gt;$F$3,5,IF(VLOOKUP($C11,'Regional Crises'!$B$1:$R$66,7,FALSE)&lt;F$4,0,($F$3-VLOOKUP($C11,'Regional Crises'!$B$1:$R$66,7,FALSE))/($F$3-$F$4)*5)),1))),IF(VLOOKUP($E11,'Country Indicator Data'!$B$4:$N$300,3,FALSE)="x","x",ROUND(IF(VLOOKUP($E11,'Country Indicator Data'!$B$4:$N$300,3,FALSE)&gt;$F$3,5,IF(VLOOKUP($E11,'Country Indicator Data'!$B$4:$N$300,3,FALSE)&lt;$F$4,0,($F$3-VLOOKUP($E11,'Country Indicator Data'!$B$4:$N$300,3,FALSE))/($F$3-$F$4)*5)),1)))</f>
        <v>2.1</v>
      </c>
      <c r="G11" s="163">
        <f>IF(LEN(E11)&gt;3,(IF(VLOOKUP($C11,'Regional Crises'!$B$1:$R$66,9,FALSE)="x","x",ROUND(IF(VLOOKUP($C11,'Regional Crises'!$B$1:$R$66,9,FALSE)&gt;G$3,5,IF(VLOOKUP($C11,'Regional Crises'!$B$1:$R$66,9,FALSE)&lt;G$4,0,(G$3-VLOOKUP($C11,'Regional Crises'!$B$1:$R$66,9,FALSE))/(G$3-G$4)*5)),1))),IF(VLOOKUP($E11,'Country Indicator Data'!$B$4:$N$300,5,FALSE)="x","x",ROUND(IF(VLOOKUP($E11,'Country Indicator Data'!$B$4:$N$300,5,FALSE)&gt;G$3,5,IF(VLOOKUP($E11,'Country Indicator Data'!$B$4:$N$300,5,FALSE)&lt;G$4,0,(G$3-VLOOKUP($E11,'Country Indicator Data'!$B$4:$N$300,5,FALSE))/(G$3-G$4)*5)),1)))</f>
        <v>3.2</v>
      </c>
      <c r="H11" s="163">
        <f t="shared" si="0"/>
        <v>2.6500000000000004</v>
      </c>
      <c r="I11" s="163">
        <f>IF(LEN(E11)&gt;3,(IF(VLOOKUP($C11,'Regional Crises'!$B$1:$R$66,6,FALSE)="x","x",ROUND(IF(VLOOKUP($C11,'Regional Crises'!$B$1:$R$66,6,FALSE)&gt;I$3,5,IF(VLOOKUP($C11,'Regional Crises'!$B$1:$R$66,6,FALSE)&lt;I$4,0,5-(I$3-VLOOKUP($C11,'Regional Crises'!$B$1:$R$66,6,FALSE))/(I$3-I$4)*5)),1))),IF(VLOOKUP($E11,'Country Indicator Data'!$B$4:$N$300,2,FALSE)="x","x",ROUND(IF(VLOOKUP($E11,'Country Indicator Data'!$B$4:$N$300,2,FALSE)&gt;I$3,5,IF(VLOOKUP($E11,'Country Indicator Data'!$B$4:$N$300,2,FALSE)&lt;I$4,0,5-(I$3-VLOOKUP($E11,'Country Indicator Data'!$B$4:$N$300,2,FALSE))/(I$3-I$4)*5)),1)))</f>
        <v>1.3</v>
      </c>
      <c r="J11" s="163">
        <f>IF(LEN(E11)&gt;3,(IF(VLOOKUP($C11,'Regional Crises'!$B$1:$R$66,8,FALSE)="x","x",ROUND(IF(VLOOKUP($C11,'Regional Crises'!$B$1:$R$66,8,FALSE)&gt;J$3,5,IF(VLOOKUP($C11,'Regional Crises'!$B$1:$R$66,8,FALSE)&lt;J$4,0,5-(J$3-VLOOKUP($C11,'Regional Crises'!$B$1:$R$66,8,FALSE))/(J$3-J$4)*5)),1))),IF(VLOOKUP($E11,'Country Indicator Data'!$B$4:$N$300,4,FALSE)="x","x",ROUND(IF(VLOOKUP($E11,'Country Indicator Data'!$B$4:$N$300,4,FALSE)&gt;J$3,5,IF(VLOOKUP($E11,'Country Indicator Data'!$B$4:$N$300,4,FALSE)&lt;J$4,0,5-(J$3-VLOOKUP($E11,'Country Indicator Data'!$B$4:$N$300,4,FALSE))/(J$3-J$4)*5)),1)))</f>
        <v>0</v>
      </c>
      <c r="K11" s="163">
        <f t="shared" si="1"/>
        <v>0.65</v>
      </c>
      <c r="L11" s="163">
        <f>IF(LEN(E11)&gt;3,(IF(VLOOKUP($C11,'Regional Crises'!$B$1:$R$66,10,FALSE)="x","x",ROUND(IF(VLOOKUP($C11,'Regional Crises'!$B$1:$R$66,10,FALSE)&gt;L$3,5,IF(VLOOKUP($C11,'Regional Crises'!$B$1:$R$66,10,FALSE)&lt;L$4,0,5-(L$3-VLOOKUP($C11,'Regional Crises'!$B$1:$R$66,10,FALSE))/(L$3-L$4)*5)),1))),IF(VLOOKUP($E11,'Country Indicator Data'!$B$4:$N$300,6,FALSE)="x","x",ROUND(IF(VLOOKUP($E11,'Country Indicator Data'!$B$4:$N$300,6,FALSE)&gt;L$3,5,IF(VLOOKUP($E11,'Country Indicator Data'!$B$4:$N$300,6,FALSE)&lt;L$4,0,5-(L$3-VLOOKUP($E11,'Country Indicator Data'!$B$4:$N$300,6,FALSE))/(L$3-L$4)*5)),1)))</f>
        <v>3.5</v>
      </c>
      <c r="M11" s="163">
        <f>IF(LEN(E11)&gt;3,(IF(VLOOKUP($C11,'Regional Crises'!$B$1:$R$66,11,FALSE)="x","x",ROUND(IF(VLOOKUP($C11,'Regional Crises'!$B$1:$R$66,11,FALSE)&gt;M$3,5,IF(VLOOKUP($C11,'Regional Crises'!$B$1:$R$66,11,FALSE)&lt;M$4,0,5-(M$3-VLOOKUP($C11,'Regional Crises'!$B$1:$R$66,11,FALSE))/(M$3-M$4)*5)),1))),IF(VLOOKUP($E11,'Country Indicator Data'!$B$4:$N$300,7,FALSE)="x","x",ROUND(IF(VLOOKUP($E11,'Country Indicator Data'!$B$4:$N$300,7,FALSE)&gt;M$3,5,IF(VLOOKUP($E11,'Country Indicator Data'!$B$4:$N$300,7,FALSE)&lt;M$4,0,5-(M$3-VLOOKUP($E11,'Country Indicator Data'!$B$4:$N$300,7,FALSE))/(M$3-M$4)*5)),1)))</f>
        <v>1.7</v>
      </c>
      <c r="N11" s="163">
        <f t="shared" si="2"/>
        <v>2.6</v>
      </c>
      <c r="O11" s="163">
        <f t="shared" si="3"/>
        <v>1.9666666666666668</v>
      </c>
      <c r="P11" s="163">
        <f>IF(LEN(E11)&gt;3,VLOOKUP(C11,'Regional Crises'!$B$1:$R$69,12,FALSE),VLOOKUP(E11,'Country Indicator Data'!$B$4:$I$300,8,FALSE))</f>
        <v>3</v>
      </c>
      <c r="Q11" s="163">
        <f>IF(LEN(E11)&gt;3,((IF(VLOOKUP($C11,'Regional Crises'!$B$1:$R$66,13,FALSE)="x","x",ROUND(IF(VLOOKUP($C11,'Regional Crises'!$B$1:$R$66,13,FALSE)&gt;Q$3,5,IF(VLOOKUP($C11,'Regional Crises'!$B$1:$R$66,13,FALSE)&lt;Q$4,0,5-(LOG(Q$3)-LOG(VLOOKUP($C11,'Regional Crises'!$B$1:$R$66,13,FALSE)))/(LOG(Q$3)-LOG(Q$4))*5)),1)))),(IF(VLOOKUP($E11,'Country Indicator Data'!$B$4:$N$300,9,FALSE)="x","x",ROUND(IF(VLOOKUP($E11,'Country Indicator Data'!$B$4:$N$300,9,FALSE)&gt;Q$3,5,IF(VLOOKUP($E11,'Country Indicator Data'!$B$4:$N$300,9,FALSE)&lt;Q$4,0,5-(LOG(Q$3)-LOG(VLOOKUP($E11,'Country Indicator Data'!$B$4:$N$300,9,FALSE)))/(LOG(Q$3)-LOG(Q$4))*5)),1))))</f>
        <v>2.8</v>
      </c>
      <c r="R11" s="163">
        <f t="shared" si="4"/>
        <v>2.9</v>
      </c>
      <c r="S11" s="163">
        <f>IF(LEN(E11)&gt;3,((IF(VLOOKUP($C11,'Regional Crises'!$B$1:$R$66,17,FALSE)="x","x",ROUND(IF(VLOOKUP($C11,'Regional Crises'!$B$1:$R$66,17,FALSE)&gt;S$3,0,IF(VLOOKUP($C11,'Regional Crises'!$B$1:$R$66,17,FALSE)&lt;S$4,5,(S$3-VLOOKUP($C11,'Regional Crises'!$B$1:$R$66,17,FALSE))/(S$3-S$4)*5)),1)))),(IF(VLOOKUP($E11,'Country Indicator Data'!$B$4:$N$300,13,FALSE)="x","x",ROUND(IF(VLOOKUP($E11,'Country Indicator Data'!$B$4:$N$300,13,FALSE)&gt;S$3,0,IF(VLOOKUP($E11,'Country Indicator Data'!$B$4:$N$300,13,FALSE)&lt;S$4,5,(S$3-VLOOKUP($E11,'Country Indicator Data'!$B$4:$N$300,13,FALSE))/(S$3-S$4)*5)),1))))</f>
        <v>4</v>
      </c>
      <c r="T11" s="163">
        <f>IF(LEN(E11)&gt;3,((IF(VLOOKUP($C11,'Regional Crises'!$B$1:$R$66,14,FALSE)="x","x",ROUND(IF(VLOOKUP($C11,'Regional Crises'!$B$1:$R$66,14,FALSE)&gt;T$3,0,IF(VLOOKUP($C11,'Regional Crises'!$B$1:$R$66,14,FALSE)&lt;T$4,5,(T$3-VLOOKUP($C11,'Regional Crises'!$B$1:$R$66,14,FALSE))/(T$3-T$4)*5)),1)))),(IF(VLOOKUP($E11,'Country Indicator Data'!$B$4:$N$300,10,FALSE)="x","x",ROUND(IF(VLOOKUP($E11,'Country Indicator Data'!$B$4:$N$300,10,FALSE)&gt;T$3,0,IF(VLOOKUP($E11,'Country Indicator Data'!$B$4:$N$300,10,FALSE)&lt;T$4,5,(T$3-VLOOKUP($E11,'Country Indicator Data'!$B$4:$N$300,10,FALSE))/(T$3-T$4)*5)),1))))</f>
        <v>3.9</v>
      </c>
      <c r="U11" s="163">
        <f>IF(LEN(E11)&gt;3,((IF(VLOOKUP($C11,'Regional Crises'!$B$1:$R$66,15,FALSE)="x","x",ROUND(IF(VLOOKUP($C11,'Regional Crises'!$B$1:$R$66,15,FALSE)&gt;U$3,0,IF(VLOOKUP($C11,'Regional Crises'!$B$1:$R$66,15,FALSE)&lt;U$4,5,(U$3-VLOOKUP($C11,'Regional Crises'!$B$1:$R$66,15,FALSE))/(U$3-U$4)*5)),1)))),(IF(VLOOKUP($E11,'Country Indicator Data'!$B$4:$N$300,11,FALSE)="x","x",ROUND(IF(VLOOKUP($E11,'Country Indicator Data'!$B$4:$N$300,11,FALSE)&gt;U$3,0,IF(VLOOKUP($E11,'Country Indicator Data'!$B$4:$N$300,11,FALSE)&lt;U$4,5,(U$3-VLOOKUP($E11,'Country Indicator Data'!$B$4:$N$300,11,FALSE))/(U$3-U$4)*5)),1))))</f>
        <v>3.8</v>
      </c>
      <c r="V11" s="163">
        <f>IF(LEN(E11)&gt;3,((IF(VLOOKUP($C11,'Regional Crises'!$B$1:$R$66,16,FALSE)="x","x",ROUND(IF(VLOOKUP($C11,'Regional Crises'!$B$1:$R$66,16,FALSE)&gt;V$3,0,IF(VLOOKUP($C11,'Regional Crises'!$B$1:$R$66,16,FALSE)&lt;V$4,5,(V$3-VLOOKUP($C11,'Regional Crises'!$B$1:$R$66,16,FALSE))/(V$3-V$4)*5)),1)))),(IF(VLOOKUP($E11,'Country Indicator Data'!$B$4:$N$300,12,FALSE)="x","x",ROUND(IF(VLOOKUP($E11,'Country Indicator Data'!$B$4:$N$300,12,FALSE)&gt;V$3,0,IF(VLOOKUP($E11,'Country Indicator Data'!$B$4:$N$300,12,FALSE)&lt;V$4,5,(V$3-VLOOKUP($E11,'Country Indicator Data'!$B$4:$N$300,12,FALSE))/(V$3-V$4)*5)),1))))</f>
        <v>4.3</v>
      </c>
      <c r="W11" s="163">
        <f t="shared" si="5"/>
        <v>4</v>
      </c>
      <c r="X11" s="163">
        <f t="shared" si="6"/>
        <v>3</v>
      </c>
      <c r="Y11" s="184">
        <f>IF('Core Indicators'!FC8="x","x",IF('Core Indicators'!FC8&gt;=5,5,IF('Core Indicators'!FC8&gt;=4,4,IF('Core Indicators'!FC8&gt;=3,3,IF('Core Indicators'!FC8&gt;=2,2,IF('Core Indicators'!FC8&gt;=1,1,0))))))</f>
        <v>5</v>
      </c>
      <c r="Z11" s="163">
        <f t="shared" si="7"/>
        <v>5</v>
      </c>
      <c r="AA11" s="184">
        <f>'Crisis Indicator Data'!Y8</f>
        <v>0</v>
      </c>
      <c r="AB11" s="184">
        <f>'Crisis Indicator Data'!Z8</f>
        <v>1</v>
      </c>
      <c r="AC11" s="184">
        <f>'Crisis Indicator Data'!AA8</f>
        <v>1</v>
      </c>
      <c r="AD11" s="184">
        <f>'Crisis Indicator Data'!AB8</f>
        <v>0</v>
      </c>
      <c r="AE11" s="184">
        <f t="shared" si="8"/>
        <v>2</v>
      </c>
      <c r="AF11" s="184">
        <f>'Crisis Indicator Data'!AC8</f>
        <v>0</v>
      </c>
      <c r="AG11" s="184">
        <f>'Crisis Indicator Data'!AD8</f>
        <v>1</v>
      </c>
      <c r="AH11" s="184">
        <f t="shared" si="9"/>
        <v>1</v>
      </c>
      <c r="AI11" s="184">
        <f>'Crisis Indicator Data'!AE8</f>
        <v>1</v>
      </c>
      <c r="AJ11" s="184">
        <f>'Crisis Indicator Data'!AF8</f>
        <v>0</v>
      </c>
      <c r="AK11" s="184">
        <f>'Crisis Indicator Data'!AG8</f>
        <v>3</v>
      </c>
      <c r="AL11" s="184">
        <f t="shared" si="10"/>
        <v>3</v>
      </c>
      <c r="AM11" s="163">
        <f t="shared" si="11"/>
        <v>2</v>
      </c>
      <c r="AN11" s="163">
        <f t="shared" si="12"/>
        <v>3.5</v>
      </c>
    </row>
    <row r="12" spans="1:40" ht="13.5" customHeight="1" x14ac:dyDescent="0.35">
      <c r="A12" s="169" t="str">
        <f>'Crisis Indicator Data'!A9</f>
        <v>Conflict in northern region</v>
      </c>
      <c r="B12" s="170" t="str">
        <f>'Crisis Indicator Data'!B9</f>
        <v>Conflict,Displacement,Violence</v>
      </c>
      <c r="C12" s="170" t="str">
        <f>'Crisis Indicator Data'!C9</f>
        <v>BEN002</v>
      </c>
      <c r="D12" s="170" t="str">
        <f>'Crisis Indicator Data'!D9</f>
        <v>Benin</v>
      </c>
      <c r="E12" s="171" t="str">
        <f>'Crisis Indicator Data'!E9</f>
        <v>BEN</v>
      </c>
      <c r="F12" s="163">
        <f>IF(LEN(E12)&gt;3,(IF(VLOOKUP($C12,'Regional Crises'!$B$1:$R$66,7,FALSE)="x","x",ROUND(IF(VLOOKUP($C12,'Regional Crises'!$B$1:$R$66,7,FALSE)&gt;$F$3,5,IF(VLOOKUP($C12,'Regional Crises'!$B$1:$R$66,7,FALSE)&lt;F$4,0,($F$3-VLOOKUP($C12,'Regional Crises'!$B$1:$R$66,7,FALSE))/($F$3-$F$4)*5)),1))),IF(VLOOKUP($E12,'Country Indicator Data'!$B$4:$N$300,3,FALSE)="x","x",ROUND(IF(VLOOKUP($E12,'Country Indicator Data'!$B$4:$N$300,3,FALSE)&gt;$F$3,5,IF(VLOOKUP($E12,'Country Indicator Data'!$B$4:$N$300,3,FALSE)&lt;$F$4,0,($F$3-VLOOKUP($E12,'Country Indicator Data'!$B$4:$N$300,3,FALSE))/($F$3-$F$4)*5)),1)))</f>
        <v>1.8</v>
      </c>
      <c r="G12" s="163">
        <f>IF(LEN(E12)&gt;3,(IF(VLOOKUP($C12,'Regional Crises'!$B$1:$R$66,9,FALSE)="x","x",ROUND(IF(VLOOKUP($C12,'Regional Crises'!$B$1:$R$66,9,FALSE)&gt;G$3,5,IF(VLOOKUP($C12,'Regional Crises'!$B$1:$R$66,9,FALSE)&lt;G$4,0,(G$3-VLOOKUP($C12,'Regional Crises'!$B$1:$R$66,9,FALSE))/(G$3-G$4)*5)),1))),IF(VLOOKUP($E12,'Country Indicator Data'!$B$4:$N$300,5,FALSE)="x","x",ROUND(IF(VLOOKUP($E12,'Country Indicator Data'!$B$4:$N$300,5,FALSE)&gt;G$3,5,IF(VLOOKUP($E12,'Country Indicator Data'!$B$4:$N$300,5,FALSE)&lt;G$4,0,(G$3-VLOOKUP($E12,'Country Indicator Data'!$B$4:$N$300,5,FALSE))/(G$3-G$4)*5)),1)))</f>
        <v>2.2999999999999998</v>
      </c>
      <c r="H12" s="163">
        <f t="shared" si="0"/>
        <v>2.0499999999999998</v>
      </c>
      <c r="I12" s="163">
        <f>IF(LEN(E12)&gt;3,(IF(VLOOKUP($C12,'Regional Crises'!$B$1:$R$66,6,FALSE)="x","x",ROUND(IF(VLOOKUP($C12,'Regional Crises'!$B$1:$R$66,6,FALSE)&gt;I$3,5,IF(VLOOKUP($C12,'Regional Crises'!$B$1:$R$66,6,FALSE)&lt;I$4,0,5-(I$3-VLOOKUP($C12,'Regional Crises'!$B$1:$R$66,6,FALSE))/(I$3-I$4)*5)),1))),IF(VLOOKUP($E12,'Country Indicator Data'!$B$4:$N$300,2,FALSE)="x","x",ROUND(IF(VLOOKUP($E12,'Country Indicator Data'!$B$4:$N$300,2,FALSE)&gt;I$3,5,IF(VLOOKUP($E12,'Country Indicator Data'!$B$4:$N$300,2,FALSE)&lt;I$4,0,5-(I$3-VLOOKUP($E12,'Country Indicator Data'!$B$4:$N$300,2,FALSE))/(I$3-I$4)*5)),1)))</f>
        <v>4.0999999999999996</v>
      </c>
      <c r="J12" s="163">
        <f>IF(LEN(E12)&gt;3,(IF(VLOOKUP($C12,'Regional Crises'!$B$1:$R$66,8,FALSE)="x","x",ROUND(IF(VLOOKUP($C12,'Regional Crises'!$B$1:$R$66,8,FALSE)&gt;J$3,5,IF(VLOOKUP($C12,'Regional Crises'!$B$1:$R$66,8,FALSE)&lt;J$4,0,5-(J$3-VLOOKUP($C12,'Regional Crises'!$B$1:$R$66,8,FALSE))/(J$3-J$4)*5)),1))),IF(VLOOKUP($E12,'Country Indicator Data'!$B$4:$N$300,4,FALSE)="x","x",ROUND(IF(VLOOKUP($E12,'Country Indicator Data'!$B$4:$N$300,4,FALSE)&gt;J$3,5,IF(VLOOKUP($E12,'Country Indicator Data'!$B$4:$N$300,4,FALSE)&lt;J$4,0,5-(J$3-VLOOKUP($E12,'Country Indicator Data'!$B$4:$N$300,4,FALSE))/(J$3-J$4)*5)),1)))</f>
        <v>3.3</v>
      </c>
      <c r="K12" s="163">
        <f t="shared" si="1"/>
        <v>3.6999999999999997</v>
      </c>
      <c r="L12" s="163">
        <f>IF(LEN(E12)&gt;3,(IF(VLOOKUP($C12,'Regional Crises'!$B$1:$R$66,10,FALSE)="x","x",ROUND(IF(VLOOKUP($C12,'Regional Crises'!$B$1:$R$66,10,FALSE)&gt;L$3,5,IF(VLOOKUP($C12,'Regional Crises'!$B$1:$R$66,10,FALSE)&lt;L$4,0,5-(L$3-VLOOKUP($C12,'Regional Crises'!$B$1:$R$66,10,FALSE))/(L$3-L$4)*5)),1))),IF(VLOOKUP($E12,'Country Indicator Data'!$B$4:$N$300,6,FALSE)="x","x",ROUND(IF(VLOOKUP($E12,'Country Indicator Data'!$B$4:$N$300,6,FALSE)&gt;L$3,5,IF(VLOOKUP($E12,'Country Indicator Data'!$B$4:$N$300,6,FALSE)&lt;L$4,0,5-(L$3-VLOOKUP($E12,'Country Indicator Data'!$B$4:$N$300,6,FALSE))/(L$3-L$4)*5)),1)))</f>
        <v>4.0999999999999996</v>
      </c>
      <c r="M12" s="163">
        <f>IF(LEN(E12)&gt;3,(IF(VLOOKUP($C12,'Regional Crises'!$B$1:$R$66,11,FALSE)="x","x",ROUND(IF(VLOOKUP($C12,'Regional Crises'!$B$1:$R$66,11,FALSE)&gt;M$3,5,IF(VLOOKUP($C12,'Regional Crises'!$B$1:$R$66,11,FALSE)&lt;M$4,0,5-(M$3-VLOOKUP($C12,'Regional Crises'!$B$1:$R$66,11,FALSE))/(M$3-M$4)*5)),1))),IF(VLOOKUP($E12,'Country Indicator Data'!$B$4:$N$300,7,FALSE)="x","x",ROUND(IF(VLOOKUP($E12,'Country Indicator Data'!$B$4:$N$300,7,FALSE)&gt;M$3,5,IF(VLOOKUP($E12,'Country Indicator Data'!$B$4:$N$300,7,FALSE)&lt;M$4,0,5-(M$3-VLOOKUP($E12,'Country Indicator Data'!$B$4:$N$300,7,FALSE))/(M$3-M$4)*5)),1)))</f>
        <v>2.9</v>
      </c>
      <c r="N12" s="163">
        <f t="shared" si="2"/>
        <v>3.5</v>
      </c>
      <c r="O12" s="163">
        <f t="shared" si="3"/>
        <v>3.0833333333333335</v>
      </c>
      <c r="P12" s="163">
        <f>IF(LEN(E12)&gt;3,VLOOKUP(C12,'Regional Crises'!$B$1:$R$69,12,FALSE),VLOOKUP(E12,'Country Indicator Data'!$B$4:$I$300,8,FALSE))</f>
        <v>0</v>
      </c>
      <c r="Q12" s="163">
        <f>IF(LEN(E12)&gt;3,((IF(VLOOKUP($C12,'Regional Crises'!$B$1:$R$66,13,FALSE)="x","x",ROUND(IF(VLOOKUP($C12,'Regional Crises'!$B$1:$R$66,13,FALSE)&gt;Q$3,5,IF(VLOOKUP($C12,'Regional Crises'!$B$1:$R$66,13,FALSE)&lt;Q$4,0,5-(LOG(Q$3)-LOG(VLOOKUP($C12,'Regional Crises'!$B$1:$R$66,13,FALSE)))/(LOG(Q$3)-LOG(Q$4))*5)),1)))),(IF(VLOOKUP($E12,'Country Indicator Data'!$B$4:$N$300,9,FALSE)="x","x",ROUND(IF(VLOOKUP($E12,'Country Indicator Data'!$B$4:$N$300,9,FALSE)&gt;Q$3,5,IF(VLOOKUP($E12,'Country Indicator Data'!$B$4:$N$300,9,FALSE)&lt;Q$4,0,5-(LOG(Q$3)-LOG(VLOOKUP($E12,'Country Indicator Data'!$B$4:$N$300,9,FALSE)))/(LOG(Q$3)-LOG(Q$4))*5)),1))))</f>
        <v>2.9</v>
      </c>
      <c r="R12" s="163">
        <f t="shared" si="4"/>
        <v>1.45</v>
      </c>
      <c r="S12" s="163">
        <f>IF(LEN(E12)&gt;3,((IF(VLOOKUP($C12,'Regional Crises'!$B$1:$R$66,17,FALSE)="x","x",ROUND(IF(VLOOKUP($C12,'Regional Crises'!$B$1:$R$66,17,FALSE)&gt;S$3,0,IF(VLOOKUP($C12,'Regional Crises'!$B$1:$R$66,17,FALSE)&lt;S$4,5,(S$3-VLOOKUP($C12,'Regional Crises'!$B$1:$R$66,17,FALSE))/(S$3-S$4)*5)),1)))),(IF(VLOOKUP($E12,'Country Indicator Data'!$B$4:$N$300,13,FALSE)="x","x",ROUND(IF(VLOOKUP($E12,'Country Indicator Data'!$B$4:$N$300,13,FALSE)&gt;S$3,0,IF(VLOOKUP($E12,'Country Indicator Data'!$B$4:$N$300,13,FALSE)&lt;S$4,5,(S$3-VLOOKUP($E12,'Country Indicator Data'!$B$4:$N$300,13,FALSE))/(S$3-S$4)*5)),1))))</f>
        <v>2.9</v>
      </c>
      <c r="T12" s="163">
        <f>IF(LEN(E12)&gt;3,((IF(VLOOKUP($C12,'Regional Crises'!$B$1:$R$66,14,FALSE)="x","x",ROUND(IF(VLOOKUP($C12,'Regional Crises'!$B$1:$R$66,14,FALSE)&gt;T$3,0,IF(VLOOKUP($C12,'Regional Crises'!$B$1:$R$66,14,FALSE)&lt;T$4,5,(T$3-VLOOKUP($C12,'Regional Crises'!$B$1:$R$66,14,FALSE))/(T$3-T$4)*5)),1)))),(IF(VLOOKUP($E12,'Country Indicator Data'!$B$4:$N$300,10,FALSE)="x","x",ROUND(IF(VLOOKUP($E12,'Country Indicator Data'!$B$4:$N$300,10,FALSE)&gt;T$3,0,IF(VLOOKUP($E12,'Country Indicator Data'!$B$4:$N$300,10,FALSE)&lt;T$4,5,(T$3-VLOOKUP($E12,'Country Indicator Data'!$B$4:$N$300,10,FALSE))/(T$3-T$4)*5)),1))))</f>
        <v>3.2</v>
      </c>
      <c r="U12" s="163">
        <f>IF(LEN(E12)&gt;3,((IF(VLOOKUP($C12,'Regional Crises'!$B$1:$R$66,15,FALSE)="x","x",ROUND(IF(VLOOKUP($C12,'Regional Crises'!$B$1:$R$66,15,FALSE)&gt;U$3,0,IF(VLOOKUP($C12,'Regional Crises'!$B$1:$R$66,15,FALSE)&lt;U$4,5,(U$3-VLOOKUP($C12,'Regional Crises'!$B$1:$R$66,15,FALSE))/(U$3-U$4)*5)),1)))),(IF(VLOOKUP($E12,'Country Indicator Data'!$B$4:$N$300,11,FALSE)="x","x",ROUND(IF(VLOOKUP($E12,'Country Indicator Data'!$B$4:$N$300,11,FALSE)&gt;U$3,0,IF(VLOOKUP($E12,'Country Indicator Data'!$B$4:$N$300,11,FALSE)&lt;U$4,5,(U$3-VLOOKUP($E12,'Country Indicator Data'!$B$4:$N$300,11,FALSE))/(U$3-U$4)*5)),1))))</f>
        <v>1.8</v>
      </c>
      <c r="V12" s="163">
        <f>IF(LEN(E12)&gt;3,((IF(VLOOKUP($C12,'Regional Crises'!$B$1:$R$66,16,FALSE)="x","x",ROUND(IF(VLOOKUP($C12,'Regional Crises'!$B$1:$R$66,16,FALSE)&gt;V$3,0,IF(VLOOKUP($C12,'Regional Crises'!$B$1:$R$66,16,FALSE)&lt;V$4,5,(V$3-VLOOKUP($C12,'Regional Crises'!$B$1:$R$66,16,FALSE))/(V$3-V$4)*5)),1)))),(IF(VLOOKUP($E12,'Country Indicator Data'!$B$4:$N$300,12,FALSE)="x","x",ROUND(IF(VLOOKUP($E12,'Country Indicator Data'!$B$4:$N$300,12,FALSE)&gt;V$3,0,IF(VLOOKUP($E12,'Country Indicator Data'!$B$4:$N$300,12,FALSE)&lt;V$4,5,(V$3-VLOOKUP($E12,'Country Indicator Data'!$B$4:$N$300,12,FALSE))/(V$3-V$4)*5)),1))))</f>
        <v>2</v>
      </c>
      <c r="W12" s="163">
        <f t="shared" si="5"/>
        <v>2.5</v>
      </c>
      <c r="X12" s="163">
        <f t="shared" si="6"/>
        <v>2.2999999999999998</v>
      </c>
      <c r="Y12" s="184">
        <f>IF('Core Indicators'!FC9="x","x",IF('Core Indicators'!FC9&gt;=5,5,IF('Core Indicators'!FC9&gt;=4,4,IF('Core Indicators'!FC9&gt;=3,3,IF('Core Indicators'!FC9&gt;=2,2,IF('Core Indicators'!FC9&gt;=1,1,0))))))</f>
        <v>3</v>
      </c>
      <c r="Z12" s="163">
        <f t="shared" si="7"/>
        <v>3</v>
      </c>
      <c r="AA12" s="184">
        <f>'Crisis Indicator Data'!Y9</f>
        <v>0</v>
      </c>
      <c r="AB12" s="184">
        <f>'Crisis Indicator Data'!Z9</f>
        <v>1</v>
      </c>
      <c r="AC12" s="184">
        <f>'Crisis Indicator Data'!AA9</f>
        <v>0</v>
      </c>
      <c r="AD12" s="184">
        <f>'Crisis Indicator Data'!AB9</f>
        <v>0</v>
      </c>
      <c r="AE12" s="184">
        <f t="shared" si="8"/>
        <v>1</v>
      </c>
      <c r="AF12" s="184">
        <f>'Crisis Indicator Data'!AC9</f>
        <v>0</v>
      </c>
      <c r="AG12" s="184">
        <f>'Crisis Indicator Data'!AD9</f>
        <v>1</v>
      </c>
      <c r="AH12" s="184">
        <f t="shared" si="9"/>
        <v>1</v>
      </c>
      <c r="AI12" s="184">
        <f>'Crisis Indicator Data'!AE9</f>
        <v>2</v>
      </c>
      <c r="AJ12" s="184">
        <f>'Crisis Indicator Data'!AF9</f>
        <v>0</v>
      </c>
      <c r="AK12" s="184">
        <f>'Crisis Indicator Data'!AG9</f>
        <v>3</v>
      </c>
      <c r="AL12" s="184">
        <f t="shared" si="10"/>
        <v>4</v>
      </c>
      <c r="AM12" s="163">
        <f t="shared" si="11"/>
        <v>2</v>
      </c>
      <c r="AN12" s="163">
        <f t="shared" si="12"/>
        <v>2.5</v>
      </c>
    </row>
    <row r="13" spans="1:40" ht="13.5" customHeight="1" x14ac:dyDescent="0.35">
      <c r="A13" s="169" t="str">
        <f>'Crisis Indicator Data'!A10</f>
        <v>Conflict in Burkina Faso</v>
      </c>
      <c r="B13" s="170" t="str">
        <f>'Crisis Indicator Data'!B10</f>
        <v>Conflict,Displacement,Violence</v>
      </c>
      <c r="C13" s="170" t="str">
        <f>'Crisis Indicator Data'!C10</f>
        <v>BFA002</v>
      </c>
      <c r="D13" s="170" t="str">
        <f>'Crisis Indicator Data'!D10</f>
        <v>Burkina Faso</v>
      </c>
      <c r="E13" s="171" t="str">
        <f>'Crisis Indicator Data'!E10</f>
        <v>BFA</v>
      </c>
      <c r="F13" s="163">
        <f>IF(LEN(E13)&gt;3,(IF(VLOOKUP($C13,'Regional Crises'!$B$1:$R$66,7,FALSE)="x","x",ROUND(IF(VLOOKUP($C13,'Regional Crises'!$B$1:$R$66,7,FALSE)&gt;$F$3,5,IF(VLOOKUP($C13,'Regional Crises'!$B$1:$R$66,7,FALSE)&lt;F$4,0,($F$3-VLOOKUP($C13,'Regional Crises'!$B$1:$R$66,7,FALSE))/($F$3-$F$4)*5)),1))),IF(VLOOKUP($E13,'Country Indicator Data'!$B$4:$N$300,3,FALSE)="x","x",ROUND(IF(VLOOKUP($E13,'Country Indicator Data'!$B$4:$N$300,3,FALSE)&gt;$F$3,5,IF(VLOOKUP($E13,'Country Indicator Data'!$B$4:$N$300,3,FALSE)&lt;$F$4,0,($F$3-VLOOKUP($E13,'Country Indicator Data'!$B$4:$N$300,3,FALSE))/($F$3-$F$4)*5)),1)))</f>
        <v>1.1000000000000001</v>
      </c>
      <c r="G13" s="163">
        <f>IF(LEN(E13)&gt;3,(IF(VLOOKUP($C13,'Regional Crises'!$B$1:$R$66,9,FALSE)="x","x",ROUND(IF(VLOOKUP($C13,'Regional Crises'!$B$1:$R$66,9,FALSE)&gt;G$3,5,IF(VLOOKUP($C13,'Regional Crises'!$B$1:$R$66,9,FALSE)&lt;G$4,0,(G$3-VLOOKUP($C13,'Regional Crises'!$B$1:$R$66,9,FALSE))/(G$3-G$4)*5)),1))),IF(VLOOKUP($E13,'Country Indicator Data'!$B$4:$N$300,5,FALSE)="x","x",ROUND(IF(VLOOKUP($E13,'Country Indicator Data'!$B$4:$N$300,5,FALSE)&gt;G$3,5,IF(VLOOKUP($E13,'Country Indicator Data'!$B$4:$N$300,5,FALSE)&lt;G$4,0,(G$3-VLOOKUP($E13,'Country Indicator Data'!$B$4:$N$300,5,FALSE))/(G$3-G$4)*5)),1)))</f>
        <v>3.1</v>
      </c>
      <c r="H13" s="163">
        <f t="shared" si="0"/>
        <v>2.1</v>
      </c>
      <c r="I13" s="163">
        <f>IF(LEN(E13)&gt;3,(IF(VLOOKUP($C13,'Regional Crises'!$B$1:$R$66,6,FALSE)="x","x",ROUND(IF(VLOOKUP($C13,'Regional Crises'!$B$1:$R$66,6,FALSE)&gt;I$3,5,IF(VLOOKUP($C13,'Regional Crises'!$B$1:$R$66,6,FALSE)&lt;I$4,0,5-(I$3-VLOOKUP($C13,'Regional Crises'!$B$1:$R$66,6,FALSE))/(I$3-I$4)*5)),1))),IF(VLOOKUP($E13,'Country Indicator Data'!$B$4:$N$300,2,FALSE)="x","x",ROUND(IF(VLOOKUP($E13,'Country Indicator Data'!$B$4:$N$300,2,FALSE)&gt;I$3,5,IF(VLOOKUP($E13,'Country Indicator Data'!$B$4:$N$300,2,FALSE)&lt;I$4,0,5-(I$3-VLOOKUP($E13,'Country Indicator Data'!$B$4:$N$300,2,FALSE))/(I$3-I$4)*5)),1)))</f>
        <v>2.8</v>
      </c>
      <c r="J13" s="163">
        <f>IF(LEN(E13)&gt;3,(IF(VLOOKUP($C13,'Regional Crises'!$B$1:$R$66,8,FALSE)="x","x",ROUND(IF(VLOOKUP($C13,'Regional Crises'!$B$1:$R$66,8,FALSE)&gt;J$3,5,IF(VLOOKUP($C13,'Regional Crises'!$B$1:$R$66,8,FALSE)&lt;J$4,0,5-(J$3-VLOOKUP($C13,'Regional Crises'!$B$1:$R$66,8,FALSE))/(J$3-J$4)*5)),1))),IF(VLOOKUP($E13,'Country Indicator Data'!$B$4:$N$300,4,FALSE)="x","x",ROUND(IF(VLOOKUP($E13,'Country Indicator Data'!$B$4:$N$300,4,FALSE)&gt;J$3,5,IF(VLOOKUP($E13,'Country Indicator Data'!$B$4:$N$300,4,FALSE)&lt;J$4,0,5-(J$3-VLOOKUP($E13,'Country Indicator Data'!$B$4:$N$300,4,FALSE))/(J$3-J$4)*5)),1)))</f>
        <v>0</v>
      </c>
      <c r="K13" s="163">
        <f t="shared" si="1"/>
        <v>1.4</v>
      </c>
      <c r="L13" s="163">
        <f>IF(LEN(E13)&gt;3,(IF(VLOOKUP($C13,'Regional Crises'!$B$1:$R$66,10,FALSE)="x","x",ROUND(IF(VLOOKUP($C13,'Regional Crises'!$B$1:$R$66,10,FALSE)&gt;L$3,5,IF(VLOOKUP($C13,'Regional Crises'!$B$1:$R$66,10,FALSE)&lt;L$4,0,5-(L$3-VLOOKUP($C13,'Regional Crises'!$B$1:$R$66,10,FALSE))/(L$3-L$4)*5)),1))),IF(VLOOKUP($E13,'Country Indicator Data'!$B$4:$N$300,6,FALSE)="x","x",ROUND(IF(VLOOKUP($E13,'Country Indicator Data'!$B$4:$N$300,6,FALSE)&gt;L$3,5,IF(VLOOKUP($E13,'Country Indicator Data'!$B$4:$N$300,6,FALSE)&lt;L$4,0,5-(L$3-VLOOKUP($E13,'Country Indicator Data'!$B$4:$N$300,6,FALSE))/(L$3-L$4)*5)),1)))</f>
        <v>4.0999999999999996</v>
      </c>
      <c r="M13" s="163">
        <f>IF(LEN(E13)&gt;3,(IF(VLOOKUP($C13,'Regional Crises'!$B$1:$R$66,11,FALSE)="x","x",ROUND(IF(VLOOKUP($C13,'Regional Crises'!$B$1:$R$66,11,FALSE)&gt;M$3,5,IF(VLOOKUP($C13,'Regional Crises'!$B$1:$R$66,11,FALSE)&lt;M$4,0,5-(M$3-VLOOKUP($C13,'Regional Crises'!$B$1:$R$66,11,FALSE))/(M$3-M$4)*5)),1))),IF(VLOOKUP($E13,'Country Indicator Data'!$B$4:$N$300,7,FALSE)="x","x",ROUND(IF(VLOOKUP($E13,'Country Indicator Data'!$B$4:$N$300,7,FALSE)&gt;M$3,5,IF(VLOOKUP($E13,'Country Indicator Data'!$B$4:$N$300,7,FALSE)&lt;M$4,0,5-(M$3-VLOOKUP($E13,'Country Indicator Data'!$B$4:$N$300,7,FALSE))/(M$3-M$4)*5)),1)))</f>
        <v>1.3</v>
      </c>
      <c r="N13" s="163">
        <f t="shared" si="2"/>
        <v>2.6999999999999997</v>
      </c>
      <c r="O13" s="163">
        <f t="shared" si="3"/>
        <v>2.0666666666666664</v>
      </c>
      <c r="P13" s="163">
        <f>IF(LEN(E13)&gt;3,VLOOKUP(C13,'Regional Crises'!$B$1:$R$69,12,FALSE),VLOOKUP(E13,'Country Indicator Data'!$B$4:$I$300,8,FALSE))</f>
        <v>5</v>
      </c>
      <c r="Q13" s="163">
        <f>IF(LEN(E13)&gt;3,((IF(VLOOKUP($C13,'Regional Crises'!$B$1:$R$66,13,FALSE)="x","x",ROUND(IF(VLOOKUP($C13,'Regional Crises'!$B$1:$R$66,13,FALSE)&gt;Q$3,5,IF(VLOOKUP($C13,'Regional Crises'!$B$1:$R$66,13,FALSE)&lt;Q$4,0,5-(LOG(Q$3)-LOG(VLOOKUP($C13,'Regional Crises'!$B$1:$R$66,13,FALSE)))/(LOG(Q$3)-LOG(Q$4))*5)),1)))),(IF(VLOOKUP($E13,'Country Indicator Data'!$B$4:$N$300,9,FALSE)="x","x",ROUND(IF(VLOOKUP($E13,'Country Indicator Data'!$B$4:$N$300,9,FALSE)&gt;Q$3,5,IF(VLOOKUP($E13,'Country Indicator Data'!$B$4:$N$300,9,FALSE)&lt;Q$4,0,5-(LOG(Q$3)-LOG(VLOOKUP($E13,'Country Indicator Data'!$B$4:$N$300,9,FALSE)))/(LOG(Q$3)-LOG(Q$4))*5)),1))))</f>
        <v>5</v>
      </c>
      <c r="R13" s="163">
        <f t="shared" si="4"/>
        <v>5</v>
      </c>
      <c r="S13" s="163">
        <f>IF(LEN(E13)&gt;3,((IF(VLOOKUP($C13,'Regional Crises'!$B$1:$R$66,17,FALSE)="x","x",ROUND(IF(VLOOKUP($C13,'Regional Crises'!$B$1:$R$66,17,FALSE)&gt;S$3,0,IF(VLOOKUP($C13,'Regional Crises'!$B$1:$R$66,17,FALSE)&lt;S$4,5,(S$3-VLOOKUP($C13,'Regional Crises'!$B$1:$R$66,17,FALSE))/(S$3-S$4)*5)),1)))),(IF(VLOOKUP($E13,'Country Indicator Data'!$B$4:$N$300,13,FALSE)="x","x",ROUND(IF(VLOOKUP($E13,'Country Indicator Data'!$B$4:$N$300,13,FALSE)&gt;S$3,0,IF(VLOOKUP($E13,'Country Indicator Data'!$B$4:$N$300,13,FALSE)&lt;S$4,5,(S$3-VLOOKUP($E13,'Country Indicator Data'!$B$4:$N$300,13,FALSE))/(S$3-S$4)*5)),1))))</f>
        <v>3</v>
      </c>
      <c r="T13" s="163">
        <f>IF(LEN(E13)&gt;3,((IF(VLOOKUP($C13,'Regional Crises'!$B$1:$R$66,14,FALSE)="x","x",ROUND(IF(VLOOKUP($C13,'Regional Crises'!$B$1:$R$66,14,FALSE)&gt;T$3,0,IF(VLOOKUP($C13,'Regional Crises'!$B$1:$R$66,14,FALSE)&lt;T$4,5,(T$3-VLOOKUP($C13,'Regional Crises'!$B$1:$R$66,14,FALSE))/(T$3-T$4)*5)),1)))),(IF(VLOOKUP($E13,'Country Indicator Data'!$B$4:$N$300,10,FALSE)="x","x",ROUND(IF(VLOOKUP($E13,'Country Indicator Data'!$B$4:$N$300,10,FALSE)&gt;T$3,0,IF(VLOOKUP($E13,'Country Indicator Data'!$B$4:$N$300,10,FALSE)&lt;T$4,5,(T$3-VLOOKUP($E13,'Country Indicator Data'!$B$4:$N$300,10,FALSE))/(T$3-T$4)*5)),1))))</f>
        <v>2.9</v>
      </c>
      <c r="U13" s="163">
        <f>IF(LEN(E13)&gt;3,((IF(VLOOKUP($C13,'Regional Crises'!$B$1:$R$66,15,FALSE)="x","x",ROUND(IF(VLOOKUP($C13,'Regional Crises'!$B$1:$R$66,15,FALSE)&gt;U$3,0,IF(VLOOKUP($C13,'Regional Crises'!$B$1:$R$66,15,FALSE)&lt;U$4,5,(U$3-VLOOKUP($C13,'Regional Crises'!$B$1:$R$66,15,FALSE))/(U$3-U$4)*5)),1)))),(IF(VLOOKUP($E13,'Country Indicator Data'!$B$4:$N$300,11,FALSE)="x","x",ROUND(IF(VLOOKUP($E13,'Country Indicator Data'!$B$4:$N$300,11,FALSE)&gt;U$3,0,IF(VLOOKUP($E13,'Country Indicator Data'!$B$4:$N$300,11,FALSE)&lt;U$4,5,(U$3-VLOOKUP($E13,'Country Indicator Data'!$B$4:$N$300,11,FALSE))/(U$3-U$4)*5)),1))))</f>
        <v>2.9</v>
      </c>
      <c r="V13" s="163">
        <f>IF(LEN(E13)&gt;3,((IF(VLOOKUP($C13,'Regional Crises'!$B$1:$R$66,16,FALSE)="x","x",ROUND(IF(VLOOKUP($C13,'Regional Crises'!$B$1:$R$66,16,FALSE)&gt;V$3,0,IF(VLOOKUP($C13,'Regional Crises'!$B$1:$R$66,16,FALSE)&lt;V$4,5,(V$3-VLOOKUP($C13,'Regional Crises'!$B$1:$R$66,16,FALSE))/(V$3-V$4)*5)),1)))),(IF(VLOOKUP($E13,'Country Indicator Data'!$B$4:$N$300,12,FALSE)="x","x",ROUND(IF(VLOOKUP($E13,'Country Indicator Data'!$B$4:$N$300,12,FALSE)&gt;V$3,0,IF(VLOOKUP($E13,'Country Indicator Data'!$B$4:$N$300,12,FALSE)&lt;V$4,5,(V$3-VLOOKUP($E13,'Country Indicator Data'!$B$4:$N$300,12,FALSE))/(V$3-V$4)*5)),1))))</f>
        <v>3.7</v>
      </c>
      <c r="W13" s="163">
        <f t="shared" si="5"/>
        <v>3.1</v>
      </c>
      <c r="X13" s="163">
        <f t="shared" si="6"/>
        <v>3.4</v>
      </c>
      <c r="Y13" s="184">
        <f>IF('Core Indicators'!FC10="x","x",IF('Core Indicators'!FC10&gt;=5,5,IF('Core Indicators'!FC10&gt;=4,4,IF('Core Indicators'!FC10&gt;=3,3,IF('Core Indicators'!FC10&gt;=2,2,IF('Core Indicators'!FC10&gt;=1,1,0))))))</f>
        <v>4</v>
      </c>
      <c r="Z13" s="163">
        <f t="shared" si="7"/>
        <v>4</v>
      </c>
      <c r="AA13" s="184">
        <f>'Crisis Indicator Data'!Y10</f>
        <v>1</v>
      </c>
      <c r="AB13" s="184">
        <f>'Crisis Indicator Data'!Z10</f>
        <v>3</v>
      </c>
      <c r="AC13" s="184">
        <f>'Crisis Indicator Data'!AA10</f>
        <v>3</v>
      </c>
      <c r="AD13" s="184">
        <f>'Crisis Indicator Data'!AB10</f>
        <v>3</v>
      </c>
      <c r="AE13" s="184">
        <f t="shared" si="8"/>
        <v>5</v>
      </c>
      <c r="AF13" s="184">
        <f>'Crisis Indicator Data'!AC10</f>
        <v>2</v>
      </c>
      <c r="AG13" s="184">
        <f>'Crisis Indicator Data'!AD10</f>
        <v>2</v>
      </c>
      <c r="AH13" s="184">
        <f t="shared" si="9"/>
        <v>4</v>
      </c>
      <c r="AI13" s="184">
        <f>'Crisis Indicator Data'!AE10</f>
        <v>3</v>
      </c>
      <c r="AJ13" s="184">
        <f>'Crisis Indicator Data'!AF10</f>
        <v>1</v>
      </c>
      <c r="AK13" s="184">
        <f>'Crisis Indicator Data'!AG10</f>
        <v>3</v>
      </c>
      <c r="AL13" s="184">
        <f t="shared" si="10"/>
        <v>5</v>
      </c>
      <c r="AM13" s="163">
        <f t="shared" si="11"/>
        <v>5</v>
      </c>
      <c r="AN13" s="163">
        <f t="shared" si="12"/>
        <v>4.5</v>
      </c>
    </row>
    <row r="14" spans="1:40" ht="13.5" customHeight="1" x14ac:dyDescent="0.35">
      <c r="A14" s="169" t="str">
        <f>'Crisis Indicator Data'!A11</f>
        <v>Mutliple crises in Bangladesh</v>
      </c>
      <c r="B14" s="170" t="str">
        <f>'Crisis Indicator Data'!B11</f>
        <v>Conflict,Violence,Displacement,Floods</v>
      </c>
      <c r="C14" s="170" t="str">
        <f>'Crisis Indicator Data'!C11</f>
        <v>BGD001</v>
      </c>
      <c r="D14" s="170" t="str">
        <f>'Crisis Indicator Data'!D11</f>
        <v>Bangladesh</v>
      </c>
      <c r="E14" s="171" t="str">
        <f>'Crisis Indicator Data'!E11</f>
        <v>BGD</v>
      </c>
      <c r="F14" s="163">
        <f>IF(LEN(E14)&gt;3,(IF(VLOOKUP($C14,'Regional Crises'!$B$1:$R$66,7,FALSE)="x","x",ROUND(IF(VLOOKUP($C14,'Regional Crises'!$B$1:$R$66,7,FALSE)&gt;$F$3,5,IF(VLOOKUP($C14,'Regional Crises'!$B$1:$R$66,7,FALSE)&lt;F$4,0,($F$3-VLOOKUP($C14,'Regional Crises'!$B$1:$R$66,7,FALSE))/($F$3-$F$4)*5)),1))),IF(VLOOKUP($E14,'Country Indicator Data'!$B$4:$N$300,3,FALSE)="x","x",ROUND(IF(VLOOKUP($E14,'Country Indicator Data'!$B$4:$N$300,3,FALSE)&gt;$F$3,5,IF(VLOOKUP($E14,'Country Indicator Data'!$B$4:$N$300,3,FALSE)&lt;$F$4,0,($F$3-VLOOKUP($E14,'Country Indicator Data'!$B$4:$N$300,3,FALSE))/($F$3-$F$4)*5)),1)))</f>
        <v>2.5</v>
      </c>
      <c r="G14" s="163">
        <f>IF(LEN(E14)&gt;3,(IF(VLOOKUP($C14,'Regional Crises'!$B$1:$R$66,9,FALSE)="x","x",ROUND(IF(VLOOKUP($C14,'Regional Crises'!$B$1:$R$66,9,FALSE)&gt;G$3,5,IF(VLOOKUP($C14,'Regional Crises'!$B$1:$R$66,9,FALSE)&lt;G$4,0,(G$3-VLOOKUP($C14,'Regional Crises'!$B$1:$R$66,9,FALSE))/(G$3-G$4)*5)),1))),IF(VLOOKUP($E14,'Country Indicator Data'!$B$4:$N$300,5,FALSE)="x","x",ROUND(IF(VLOOKUP($E14,'Country Indicator Data'!$B$4:$N$300,5,FALSE)&gt;G$3,5,IF(VLOOKUP($E14,'Country Indicator Data'!$B$4:$N$300,5,FALSE)&lt;G$4,0,(G$3-VLOOKUP($E14,'Country Indicator Data'!$B$4:$N$300,5,FALSE))/(G$3-G$4)*5)),1)))</f>
        <v>3</v>
      </c>
      <c r="H14" s="163">
        <f t="shared" si="0"/>
        <v>2.75</v>
      </c>
      <c r="I14" s="163">
        <f>IF(LEN(E14)&gt;3,(IF(VLOOKUP($C14,'Regional Crises'!$B$1:$R$66,6,FALSE)="x","x",ROUND(IF(VLOOKUP($C14,'Regional Crises'!$B$1:$R$66,6,FALSE)&gt;I$3,5,IF(VLOOKUP($C14,'Regional Crises'!$B$1:$R$66,6,FALSE)&lt;I$4,0,5-(I$3-VLOOKUP($C14,'Regional Crises'!$B$1:$R$66,6,FALSE))/(I$3-I$4)*5)),1))),IF(VLOOKUP($E14,'Country Indicator Data'!$B$4:$N$300,2,FALSE)="x","x",ROUND(IF(VLOOKUP($E14,'Country Indicator Data'!$B$4:$N$300,2,FALSE)&gt;I$3,5,IF(VLOOKUP($E14,'Country Indicator Data'!$B$4:$N$300,2,FALSE)&lt;I$4,0,5-(I$3-VLOOKUP($E14,'Country Indicator Data'!$B$4:$N$300,2,FALSE))/(I$3-I$4)*5)),1)))</f>
        <v>0.9</v>
      </c>
      <c r="J14" s="163">
        <f>IF(LEN(E14)&gt;3,(IF(VLOOKUP($C14,'Regional Crises'!$B$1:$R$66,8,FALSE)="x","x",ROUND(IF(VLOOKUP($C14,'Regional Crises'!$B$1:$R$66,8,FALSE)&gt;J$3,5,IF(VLOOKUP($C14,'Regional Crises'!$B$1:$R$66,8,FALSE)&lt;J$4,0,5-(J$3-VLOOKUP($C14,'Regional Crises'!$B$1:$R$66,8,FALSE))/(J$3-J$4)*5)),1))),IF(VLOOKUP($E14,'Country Indicator Data'!$B$4:$N$300,4,FALSE)="x","x",ROUND(IF(VLOOKUP($E14,'Country Indicator Data'!$B$4:$N$300,4,FALSE)&gt;J$3,5,IF(VLOOKUP($E14,'Country Indicator Data'!$B$4:$N$300,4,FALSE)&lt;J$4,0,5-(J$3-VLOOKUP($E14,'Country Indicator Data'!$B$4:$N$300,4,FALSE))/(J$3-J$4)*5)),1)))</f>
        <v>1.2</v>
      </c>
      <c r="K14" s="163">
        <f t="shared" si="1"/>
        <v>1.05</v>
      </c>
      <c r="L14" s="163">
        <f>IF(LEN(E14)&gt;3,(IF(VLOOKUP($C14,'Regional Crises'!$B$1:$R$66,10,FALSE)="x","x",ROUND(IF(VLOOKUP($C14,'Regional Crises'!$B$1:$R$66,10,FALSE)&gt;L$3,5,IF(VLOOKUP($C14,'Regional Crises'!$B$1:$R$66,10,FALSE)&lt;L$4,0,5-(L$3-VLOOKUP($C14,'Regional Crises'!$B$1:$R$66,10,FALSE))/(L$3-L$4)*5)),1))),IF(VLOOKUP($E14,'Country Indicator Data'!$B$4:$N$300,6,FALSE)="x","x",ROUND(IF(VLOOKUP($E14,'Country Indicator Data'!$B$4:$N$300,6,FALSE)&gt;L$3,5,IF(VLOOKUP($E14,'Country Indicator Data'!$B$4:$N$300,6,FALSE)&lt;L$4,0,5-(L$3-VLOOKUP($E14,'Country Indicator Data'!$B$4:$N$300,6,FALSE))/(L$3-L$4)*5)),1)))</f>
        <v>3.6</v>
      </c>
      <c r="M14" s="163">
        <f>IF(LEN(E14)&gt;3,(IF(VLOOKUP($C14,'Regional Crises'!$B$1:$R$66,11,FALSE)="x","x",ROUND(IF(VLOOKUP($C14,'Regional Crises'!$B$1:$R$66,11,FALSE)&gt;M$3,5,IF(VLOOKUP($C14,'Regional Crises'!$B$1:$R$66,11,FALSE)&lt;M$4,0,5-(M$3-VLOOKUP($C14,'Regional Crises'!$B$1:$R$66,11,FALSE))/(M$3-M$4)*5)),1))),IF(VLOOKUP($E14,'Country Indicator Data'!$B$4:$N$300,7,FALSE)="x","x",ROUND(IF(VLOOKUP($E14,'Country Indicator Data'!$B$4:$N$300,7,FALSE)&gt;M$3,5,IF(VLOOKUP($E14,'Country Indicator Data'!$B$4:$N$300,7,FALSE)&lt;M$4,0,5-(M$3-VLOOKUP($E14,'Country Indicator Data'!$B$4:$N$300,7,FALSE))/(M$3-M$4)*5)),1)))</f>
        <v>0.9</v>
      </c>
      <c r="N14" s="163">
        <f t="shared" si="2"/>
        <v>2.25</v>
      </c>
      <c r="O14" s="163">
        <f t="shared" si="3"/>
        <v>2.0166666666666666</v>
      </c>
      <c r="P14" s="163">
        <f>IF(LEN(E14)&gt;3,VLOOKUP(C14,'Regional Crises'!$B$1:$R$69,12,FALSE),VLOOKUP(E14,'Country Indicator Data'!$B$4:$I$300,8,FALSE))</f>
        <v>3</v>
      </c>
      <c r="Q14" s="163">
        <f>IF(LEN(E14)&gt;3,((IF(VLOOKUP($C14,'Regional Crises'!$B$1:$R$66,13,FALSE)="x","x",ROUND(IF(VLOOKUP($C14,'Regional Crises'!$B$1:$R$66,13,FALSE)&gt;Q$3,5,IF(VLOOKUP($C14,'Regional Crises'!$B$1:$R$66,13,FALSE)&lt;Q$4,0,5-(LOG(Q$3)-LOG(VLOOKUP($C14,'Regional Crises'!$B$1:$R$66,13,FALSE)))/(LOG(Q$3)-LOG(Q$4))*5)),1)))),(IF(VLOOKUP($E14,'Country Indicator Data'!$B$4:$N$300,9,FALSE)="x","x",ROUND(IF(VLOOKUP($E14,'Country Indicator Data'!$B$4:$N$300,9,FALSE)&gt;Q$3,5,IF(VLOOKUP($E14,'Country Indicator Data'!$B$4:$N$300,9,FALSE)&lt;Q$4,0,5-(LOG(Q$3)-LOG(VLOOKUP($E14,'Country Indicator Data'!$B$4:$N$300,9,FALSE)))/(LOG(Q$3)-LOG(Q$4))*5)),1))))</f>
        <v>2.6</v>
      </c>
      <c r="R14" s="163">
        <f t="shared" si="4"/>
        <v>2.8</v>
      </c>
      <c r="S14" s="163">
        <f>IF(LEN(E14)&gt;3,((IF(VLOOKUP($C14,'Regional Crises'!$B$1:$R$66,17,FALSE)="x","x",ROUND(IF(VLOOKUP($C14,'Regional Crises'!$B$1:$R$66,17,FALSE)&gt;S$3,0,IF(VLOOKUP($C14,'Regional Crises'!$B$1:$R$66,17,FALSE)&lt;S$4,5,(S$3-VLOOKUP($C14,'Regional Crises'!$B$1:$R$66,17,FALSE))/(S$3-S$4)*5)),1)))),(IF(VLOOKUP($E14,'Country Indicator Data'!$B$4:$N$300,13,FALSE)="x","x",ROUND(IF(VLOOKUP($E14,'Country Indicator Data'!$B$4:$N$300,13,FALSE)&gt;S$3,0,IF(VLOOKUP($E14,'Country Indicator Data'!$B$4:$N$300,13,FALSE)&lt;S$4,5,(S$3-VLOOKUP($E14,'Country Indicator Data'!$B$4:$N$300,13,FALSE))/(S$3-S$4)*5)),1))))</f>
        <v>3.8</v>
      </c>
      <c r="T14" s="163">
        <f>IF(LEN(E14)&gt;3,((IF(VLOOKUP($C14,'Regional Crises'!$B$1:$R$66,14,FALSE)="x","x",ROUND(IF(VLOOKUP($C14,'Regional Crises'!$B$1:$R$66,14,FALSE)&gt;T$3,0,IF(VLOOKUP($C14,'Regional Crises'!$B$1:$R$66,14,FALSE)&lt;T$4,5,(T$3-VLOOKUP($C14,'Regional Crises'!$B$1:$R$66,14,FALSE))/(T$3-T$4)*5)),1)))),(IF(VLOOKUP($E14,'Country Indicator Data'!$B$4:$N$300,10,FALSE)="x","x",ROUND(IF(VLOOKUP($E14,'Country Indicator Data'!$B$4:$N$300,10,FALSE)&gt;T$3,0,IF(VLOOKUP($E14,'Country Indicator Data'!$B$4:$N$300,10,FALSE)&lt;T$4,5,(T$3-VLOOKUP($E14,'Country Indicator Data'!$B$4:$N$300,10,FALSE))/(T$3-T$4)*5)),1))))</f>
        <v>3.1</v>
      </c>
      <c r="U14" s="163">
        <f>IF(LEN(E14)&gt;3,((IF(VLOOKUP($C14,'Regional Crises'!$B$1:$R$66,15,FALSE)="x","x",ROUND(IF(VLOOKUP($C14,'Regional Crises'!$B$1:$R$66,15,FALSE)&gt;U$3,0,IF(VLOOKUP($C14,'Regional Crises'!$B$1:$R$66,15,FALSE)&lt;U$4,5,(U$3-VLOOKUP($C14,'Regional Crises'!$B$1:$R$66,15,FALSE))/(U$3-U$4)*5)),1)))),(IF(VLOOKUP($E14,'Country Indicator Data'!$B$4:$N$300,11,FALSE)="x","x",ROUND(IF(VLOOKUP($E14,'Country Indicator Data'!$B$4:$N$300,11,FALSE)&gt;U$3,0,IF(VLOOKUP($E14,'Country Indicator Data'!$B$4:$N$300,11,FALSE)&lt;U$4,5,(U$3-VLOOKUP($E14,'Country Indicator Data'!$B$4:$N$300,11,FALSE))/(U$3-U$4)*5)),1))))</f>
        <v>3.3</v>
      </c>
      <c r="V14" s="163">
        <f>IF(LEN(E14)&gt;3,((IF(VLOOKUP($C14,'Regional Crises'!$B$1:$R$66,16,FALSE)="x","x",ROUND(IF(VLOOKUP($C14,'Regional Crises'!$B$1:$R$66,16,FALSE)&gt;V$3,0,IF(VLOOKUP($C14,'Regional Crises'!$B$1:$R$66,16,FALSE)&lt;V$4,5,(V$3-VLOOKUP($C14,'Regional Crises'!$B$1:$R$66,16,FALSE))/(V$3-V$4)*5)),1)))),(IF(VLOOKUP($E14,'Country Indicator Data'!$B$4:$N$300,12,FALSE)="x","x",ROUND(IF(VLOOKUP($E14,'Country Indicator Data'!$B$4:$N$300,12,FALSE)&gt;V$3,0,IF(VLOOKUP($E14,'Country Indicator Data'!$B$4:$N$300,12,FALSE)&lt;V$4,5,(V$3-VLOOKUP($E14,'Country Indicator Data'!$B$4:$N$300,12,FALSE))/(V$3-V$4)*5)),1))))</f>
        <v>3</v>
      </c>
      <c r="W14" s="163">
        <f t="shared" si="5"/>
        <v>3.3</v>
      </c>
      <c r="X14" s="163">
        <f t="shared" si="6"/>
        <v>2.7</v>
      </c>
      <c r="Y14" s="184">
        <f>IF('Core Indicators'!FC11="x","x",IF('Core Indicators'!FC11&gt;=5,5,IF('Core Indicators'!FC11&gt;=4,4,IF('Core Indicators'!FC11&gt;=3,3,IF('Core Indicators'!FC11&gt;=2,2,IF('Core Indicators'!FC11&gt;=1,1,0))))))</f>
        <v>5</v>
      </c>
      <c r="Z14" s="163">
        <f t="shared" si="7"/>
        <v>5</v>
      </c>
      <c r="AA14" s="184">
        <f>'Crisis Indicator Data'!Y11</f>
        <v>2</v>
      </c>
      <c r="AB14" s="184">
        <f>'Crisis Indicator Data'!Z11</f>
        <v>2</v>
      </c>
      <c r="AC14" s="184">
        <f>'Crisis Indicator Data'!AA11</f>
        <v>1</v>
      </c>
      <c r="AD14" s="184">
        <f>'Crisis Indicator Data'!AB11</f>
        <v>0</v>
      </c>
      <c r="AE14" s="184">
        <f t="shared" si="8"/>
        <v>2</v>
      </c>
      <c r="AF14" s="184">
        <f>'Crisis Indicator Data'!AC11</f>
        <v>1</v>
      </c>
      <c r="AG14" s="184">
        <f>'Crisis Indicator Data'!AD11</f>
        <v>2</v>
      </c>
      <c r="AH14" s="184">
        <f t="shared" si="9"/>
        <v>3</v>
      </c>
      <c r="AI14" s="184">
        <f>'Crisis Indicator Data'!AE11</f>
        <v>0</v>
      </c>
      <c r="AJ14" s="184">
        <f>'Crisis Indicator Data'!AF11</f>
        <v>1</v>
      </c>
      <c r="AK14" s="184">
        <f>'Crisis Indicator Data'!AG11</f>
        <v>3</v>
      </c>
      <c r="AL14" s="184">
        <f t="shared" si="10"/>
        <v>3</v>
      </c>
      <c r="AM14" s="163">
        <f t="shared" si="11"/>
        <v>3</v>
      </c>
      <c r="AN14" s="163">
        <f t="shared" si="12"/>
        <v>4</v>
      </c>
    </row>
    <row r="15" spans="1:40" ht="13.5" customHeight="1" x14ac:dyDescent="0.35">
      <c r="A15" s="169" t="str">
        <f>'Crisis Indicator Data'!A12</f>
        <v>Rohingya refugee crisis</v>
      </c>
      <c r="B15" s="170" t="str">
        <f>'Crisis Indicator Data'!B12</f>
        <v>Conflict,Violence,Displacement</v>
      </c>
      <c r="C15" s="170" t="str">
        <f>'Crisis Indicator Data'!C12</f>
        <v>BGD002</v>
      </c>
      <c r="D15" s="170" t="str">
        <f>'Crisis Indicator Data'!D12</f>
        <v>Bangladesh</v>
      </c>
      <c r="E15" s="171" t="str">
        <f>'Crisis Indicator Data'!E12</f>
        <v>BGD</v>
      </c>
      <c r="F15" s="163">
        <f>IF(LEN(E15)&gt;3,(IF(VLOOKUP($C15,'Regional Crises'!$B$1:$R$66,7,FALSE)="x","x",ROUND(IF(VLOOKUP($C15,'Regional Crises'!$B$1:$R$66,7,FALSE)&gt;$F$3,5,IF(VLOOKUP($C15,'Regional Crises'!$B$1:$R$66,7,FALSE)&lt;F$4,0,($F$3-VLOOKUP($C15,'Regional Crises'!$B$1:$R$66,7,FALSE))/($F$3-$F$4)*5)),1))),IF(VLOOKUP($E15,'Country Indicator Data'!$B$4:$N$300,3,FALSE)="x","x",ROUND(IF(VLOOKUP($E15,'Country Indicator Data'!$B$4:$N$300,3,FALSE)&gt;$F$3,5,IF(VLOOKUP($E15,'Country Indicator Data'!$B$4:$N$300,3,FALSE)&lt;$F$4,0,($F$3-VLOOKUP($E15,'Country Indicator Data'!$B$4:$N$300,3,FALSE))/($F$3-$F$4)*5)),1)))</f>
        <v>2.5</v>
      </c>
      <c r="G15" s="163">
        <f>IF(LEN(E15)&gt;3,(IF(VLOOKUP($C15,'Regional Crises'!$B$1:$R$66,9,FALSE)="x","x",ROUND(IF(VLOOKUP($C15,'Regional Crises'!$B$1:$R$66,9,FALSE)&gt;G$3,5,IF(VLOOKUP($C15,'Regional Crises'!$B$1:$R$66,9,FALSE)&lt;G$4,0,(G$3-VLOOKUP($C15,'Regional Crises'!$B$1:$R$66,9,FALSE))/(G$3-G$4)*5)),1))),IF(VLOOKUP($E15,'Country Indicator Data'!$B$4:$N$300,5,FALSE)="x","x",ROUND(IF(VLOOKUP($E15,'Country Indicator Data'!$B$4:$N$300,5,FALSE)&gt;G$3,5,IF(VLOOKUP($E15,'Country Indicator Data'!$B$4:$N$300,5,FALSE)&lt;G$4,0,(G$3-VLOOKUP($E15,'Country Indicator Data'!$B$4:$N$300,5,FALSE))/(G$3-G$4)*5)),1)))</f>
        <v>3</v>
      </c>
      <c r="H15" s="163">
        <f t="shared" si="0"/>
        <v>2.75</v>
      </c>
      <c r="I15" s="163">
        <f>IF(LEN(E15)&gt;3,(IF(VLOOKUP($C15,'Regional Crises'!$B$1:$R$66,6,FALSE)="x","x",ROUND(IF(VLOOKUP($C15,'Regional Crises'!$B$1:$R$66,6,FALSE)&gt;I$3,5,IF(VLOOKUP($C15,'Regional Crises'!$B$1:$R$66,6,FALSE)&lt;I$4,0,5-(I$3-VLOOKUP($C15,'Regional Crises'!$B$1:$R$66,6,FALSE))/(I$3-I$4)*5)),1))),IF(VLOOKUP($E15,'Country Indicator Data'!$B$4:$N$300,2,FALSE)="x","x",ROUND(IF(VLOOKUP($E15,'Country Indicator Data'!$B$4:$N$300,2,FALSE)&gt;I$3,5,IF(VLOOKUP($E15,'Country Indicator Data'!$B$4:$N$300,2,FALSE)&lt;I$4,0,5-(I$3-VLOOKUP($E15,'Country Indicator Data'!$B$4:$N$300,2,FALSE))/(I$3-I$4)*5)),1)))</f>
        <v>0.9</v>
      </c>
      <c r="J15" s="163">
        <f>IF(LEN(E15)&gt;3,(IF(VLOOKUP($C15,'Regional Crises'!$B$1:$R$66,8,FALSE)="x","x",ROUND(IF(VLOOKUP($C15,'Regional Crises'!$B$1:$R$66,8,FALSE)&gt;J$3,5,IF(VLOOKUP($C15,'Regional Crises'!$B$1:$R$66,8,FALSE)&lt;J$4,0,5-(J$3-VLOOKUP($C15,'Regional Crises'!$B$1:$R$66,8,FALSE))/(J$3-J$4)*5)),1))),IF(VLOOKUP($E15,'Country Indicator Data'!$B$4:$N$300,4,FALSE)="x","x",ROUND(IF(VLOOKUP($E15,'Country Indicator Data'!$B$4:$N$300,4,FALSE)&gt;J$3,5,IF(VLOOKUP($E15,'Country Indicator Data'!$B$4:$N$300,4,FALSE)&lt;J$4,0,5-(J$3-VLOOKUP($E15,'Country Indicator Data'!$B$4:$N$300,4,FALSE))/(J$3-J$4)*5)),1)))</f>
        <v>1.2</v>
      </c>
      <c r="K15" s="163">
        <f t="shared" si="1"/>
        <v>1.05</v>
      </c>
      <c r="L15" s="163">
        <f>IF(LEN(E15)&gt;3,(IF(VLOOKUP($C15,'Regional Crises'!$B$1:$R$66,10,FALSE)="x","x",ROUND(IF(VLOOKUP($C15,'Regional Crises'!$B$1:$R$66,10,FALSE)&gt;L$3,5,IF(VLOOKUP($C15,'Regional Crises'!$B$1:$R$66,10,FALSE)&lt;L$4,0,5-(L$3-VLOOKUP($C15,'Regional Crises'!$B$1:$R$66,10,FALSE))/(L$3-L$4)*5)),1))),IF(VLOOKUP($E15,'Country Indicator Data'!$B$4:$N$300,6,FALSE)="x","x",ROUND(IF(VLOOKUP($E15,'Country Indicator Data'!$B$4:$N$300,6,FALSE)&gt;L$3,5,IF(VLOOKUP($E15,'Country Indicator Data'!$B$4:$N$300,6,FALSE)&lt;L$4,0,5-(L$3-VLOOKUP($E15,'Country Indicator Data'!$B$4:$N$300,6,FALSE))/(L$3-L$4)*5)),1)))</f>
        <v>3.6</v>
      </c>
      <c r="M15" s="163">
        <f>IF(LEN(E15)&gt;3,(IF(VLOOKUP($C15,'Regional Crises'!$B$1:$R$66,11,FALSE)="x","x",ROUND(IF(VLOOKUP($C15,'Regional Crises'!$B$1:$R$66,11,FALSE)&gt;M$3,5,IF(VLOOKUP($C15,'Regional Crises'!$B$1:$R$66,11,FALSE)&lt;M$4,0,5-(M$3-VLOOKUP($C15,'Regional Crises'!$B$1:$R$66,11,FALSE))/(M$3-M$4)*5)),1))),IF(VLOOKUP($E15,'Country Indicator Data'!$B$4:$N$300,7,FALSE)="x","x",ROUND(IF(VLOOKUP($E15,'Country Indicator Data'!$B$4:$N$300,7,FALSE)&gt;M$3,5,IF(VLOOKUP($E15,'Country Indicator Data'!$B$4:$N$300,7,FALSE)&lt;M$4,0,5-(M$3-VLOOKUP($E15,'Country Indicator Data'!$B$4:$N$300,7,FALSE))/(M$3-M$4)*5)),1)))</f>
        <v>0.9</v>
      </c>
      <c r="N15" s="163">
        <f t="shared" si="2"/>
        <v>2.25</v>
      </c>
      <c r="O15" s="163">
        <f t="shared" si="3"/>
        <v>2.0166666666666666</v>
      </c>
      <c r="P15" s="163">
        <f>IF(LEN(E15)&gt;3,VLOOKUP(C15,'Regional Crises'!$B$1:$R$69,12,FALSE),VLOOKUP(E15,'Country Indicator Data'!$B$4:$I$300,8,FALSE))</f>
        <v>3</v>
      </c>
      <c r="Q15" s="163">
        <f>IF(LEN(E15)&gt;3,((IF(VLOOKUP($C15,'Regional Crises'!$B$1:$R$66,13,FALSE)="x","x",ROUND(IF(VLOOKUP($C15,'Regional Crises'!$B$1:$R$66,13,FALSE)&gt;Q$3,5,IF(VLOOKUP($C15,'Regional Crises'!$B$1:$R$66,13,FALSE)&lt;Q$4,0,5-(LOG(Q$3)-LOG(VLOOKUP($C15,'Regional Crises'!$B$1:$R$66,13,FALSE)))/(LOG(Q$3)-LOG(Q$4))*5)),1)))),(IF(VLOOKUP($E15,'Country Indicator Data'!$B$4:$N$300,9,FALSE)="x","x",ROUND(IF(VLOOKUP($E15,'Country Indicator Data'!$B$4:$N$300,9,FALSE)&gt;Q$3,5,IF(VLOOKUP($E15,'Country Indicator Data'!$B$4:$N$300,9,FALSE)&lt;Q$4,0,5-(LOG(Q$3)-LOG(VLOOKUP($E15,'Country Indicator Data'!$B$4:$N$300,9,FALSE)))/(LOG(Q$3)-LOG(Q$4))*5)),1))))</f>
        <v>2.6</v>
      </c>
      <c r="R15" s="163">
        <f t="shared" si="4"/>
        <v>2.8</v>
      </c>
      <c r="S15" s="163">
        <f>IF(LEN(E15)&gt;3,((IF(VLOOKUP($C15,'Regional Crises'!$B$1:$R$66,17,FALSE)="x","x",ROUND(IF(VLOOKUP($C15,'Regional Crises'!$B$1:$R$66,17,FALSE)&gt;S$3,0,IF(VLOOKUP($C15,'Regional Crises'!$B$1:$R$66,17,FALSE)&lt;S$4,5,(S$3-VLOOKUP($C15,'Regional Crises'!$B$1:$R$66,17,FALSE))/(S$3-S$4)*5)),1)))),(IF(VLOOKUP($E15,'Country Indicator Data'!$B$4:$N$300,13,FALSE)="x","x",ROUND(IF(VLOOKUP($E15,'Country Indicator Data'!$B$4:$N$300,13,FALSE)&gt;S$3,0,IF(VLOOKUP($E15,'Country Indicator Data'!$B$4:$N$300,13,FALSE)&lt;S$4,5,(S$3-VLOOKUP($E15,'Country Indicator Data'!$B$4:$N$300,13,FALSE))/(S$3-S$4)*5)),1))))</f>
        <v>3.8</v>
      </c>
      <c r="T15" s="163">
        <f>IF(LEN(E15)&gt;3,((IF(VLOOKUP($C15,'Regional Crises'!$B$1:$R$66,14,FALSE)="x","x",ROUND(IF(VLOOKUP($C15,'Regional Crises'!$B$1:$R$66,14,FALSE)&gt;T$3,0,IF(VLOOKUP($C15,'Regional Crises'!$B$1:$R$66,14,FALSE)&lt;T$4,5,(T$3-VLOOKUP($C15,'Regional Crises'!$B$1:$R$66,14,FALSE))/(T$3-T$4)*5)),1)))),(IF(VLOOKUP($E15,'Country Indicator Data'!$B$4:$N$300,10,FALSE)="x","x",ROUND(IF(VLOOKUP($E15,'Country Indicator Data'!$B$4:$N$300,10,FALSE)&gt;T$3,0,IF(VLOOKUP($E15,'Country Indicator Data'!$B$4:$N$300,10,FALSE)&lt;T$4,5,(T$3-VLOOKUP($E15,'Country Indicator Data'!$B$4:$N$300,10,FALSE))/(T$3-T$4)*5)),1))))</f>
        <v>3.1</v>
      </c>
      <c r="U15" s="163">
        <f>IF(LEN(E15)&gt;3,((IF(VLOOKUP($C15,'Regional Crises'!$B$1:$R$66,15,FALSE)="x","x",ROUND(IF(VLOOKUP($C15,'Regional Crises'!$B$1:$R$66,15,FALSE)&gt;U$3,0,IF(VLOOKUP($C15,'Regional Crises'!$B$1:$R$66,15,FALSE)&lt;U$4,5,(U$3-VLOOKUP($C15,'Regional Crises'!$B$1:$R$66,15,FALSE))/(U$3-U$4)*5)),1)))),(IF(VLOOKUP($E15,'Country Indicator Data'!$B$4:$N$300,11,FALSE)="x","x",ROUND(IF(VLOOKUP($E15,'Country Indicator Data'!$B$4:$N$300,11,FALSE)&gt;U$3,0,IF(VLOOKUP($E15,'Country Indicator Data'!$B$4:$N$300,11,FALSE)&lt;U$4,5,(U$3-VLOOKUP($E15,'Country Indicator Data'!$B$4:$N$300,11,FALSE))/(U$3-U$4)*5)),1))))</f>
        <v>3.3</v>
      </c>
      <c r="V15" s="163">
        <f>IF(LEN(E15)&gt;3,((IF(VLOOKUP($C15,'Regional Crises'!$B$1:$R$66,16,FALSE)="x","x",ROUND(IF(VLOOKUP($C15,'Regional Crises'!$B$1:$R$66,16,FALSE)&gt;V$3,0,IF(VLOOKUP($C15,'Regional Crises'!$B$1:$R$66,16,FALSE)&lt;V$4,5,(V$3-VLOOKUP($C15,'Regional Crises'!$B$1:$R$66,16,FALSE))/(V$3-V$4)*5)),1)))),(IF(VLOOKUP($E15,'Country Indicator Data'!$B$4:$N$300,12,FALSE)="x","x",ROUND(IF(VLOOKUP($E15,'Country Indicator Data'!$B$4:$N$300,12,FALSE)&gt;V$3,0,IF(VLOOKUP($E15,'Country Indicator Data'!$B$4:$N$300,12,FALSE)&lt;V$4,5,(V$3-VLOOKUP($E15,'Country Indicator Data'!$B$4:$N$300,12,FALSE))/(V$3-V$4)*5)),1))))</f>
        <v>3</v>
      </c>
      <c r="W15" s="163">
        <f t="shared" si="5"/>
        <v>3.3</v>
      </c>
      <c r="X15" s="163">
        <f t="shared" si="6"/>
        <v>2.7</v>
      </c>
      <c r="Y15" s="184">
        <f>IF('Core Indicators'!FC12="x","x",IF('Core Indicators'!FC12&gt;=5,5,IF('Core Indicators'!FC12&gt;=4,4,IF('Core Indicators'!FC12&gt;=3,3,IF('Core Indicators'!FC12&gt;=2,2,IF('Core Indicators'!FC12&gt;=1,1,0))))))</f>
        <v>3</v>
      </c>
      <c r="Z15" s="163">
        <f t="shared" si="7"/>
        <v>3</v>
      </c>
      <c r="AA15" s="184">
        <f>'Crisis Indicator Data'!Y12</f>
        <v>2</v>
      </c>
      <c r="AB15" s="184">
        <f>'Crisis Indicator Data'!Z12</f>
        <v>2</v>
      </c>
      <c r="AC15" s="184">
        <f>'Crisis Indicator Data'!AA12</f>
        <v>1</v>
      </c>
      <c r="AD15" s="184">
        <f>'Crisis Indicator Data'!AB12</f>
        <v>0</v>
      </c>
      <c r="AE15" s="184">
        <f t="shared" si="8"/>
        <v>2</v>
      </c>
      <c r="AF15" s="184">
        <f>'Crisis Indicator Data'!AC12</f>
        <v>1</v>
      </c>
      <c r="AG15" s="184">
        <f>'Crisis Indicator Data'!AD12</f>
        <v>2</v>
      </c>
      <c r="AH15" s="184">
        <f t="shared" si="9"/>
        <v>3</v>
      </c>
      <c r="AI15" s="184">
        <f>'Crisis Indicator Data'!AE12</f>
        <v>1</v>
      </c>
      <c r="AJ15" s="184">
        <f>'Crisis Indicator Data'!AF12</f>
        <v>1</v>
      </c>
      <c r="AK15" s="184">
        <f>'Crisis Indicator Data'!AG12</f>
        <v>1</v>
      </c>
      <c r="AL15" s="184">
        <f t="shared" si="10"/>
        <v>3</v>
      </c>
      <c r="AM15" s="163">
        <f t="shared" si="11"/>
        <v>3</v>
      </c>
      <c r="AN15" s="163">
        <f t="shared" si="12"/>
        <v>3</v>
      </c>
    </row>
    <row r="16" spans="1:40" ht="13.5" customHeight="1" x14ac:dyDescent="0.35">
      <c r="A16" s="169" t="str">
        <f>'Crisis Indicator Data'!A13</f>
        <v>Chronic Food Security Crisis in Bangladesh</v>
      </c>
      <c r="B16" s="170" t="str">
        <f>'Crisis Indicator Data'!B13</f>
        <v>Food Security,Socio-political,Cyclone,Floods,Other seasonal event</v>
      </c>
      <c r="C16" s="170" t="str">
        <f>'Crisis Indicator Data'!C13</f>
        <v>BGD012</v>
      </c>
      <c r="D16" s="170" t="str">
        <f>'Crisis Indicator Data'!D13</f>
        <v>Bangladesh</v>
      </c>
      <c r="E16" s="171" t="str">
        <f>'Crisis Indicator Data'!E13</f>
        <v>BGD</v>
      </c>
      <c r="F16" s="163">
        <f>IF(LEN(E16)&gt;3,(IF(VLOOKUP($C16,'Regional Crises'!$B$1:$R$66,7,FALSE)="x","x",ROUND(IF(VLOOKUP($C16,'Regional Crises'!$B$1:$R$66,7,FALSE)&gt;$F$3,5,IF(VLOOKUP($C16,'Regional Crises'!$B$1:$R$66,7,FALSE)&lt;F$4,0,($F$3-VLOOKUP($C16,'Regional Crises'!$B$1:$R$66,7,FALSE))/($F$3-$F$4)*5)),1))),IF(VLOOKUP($E16,'Country Indicator Data'!$B$4:$N$300,3,FALSE)="x","x",ROUND(IF(VLOOKUP($E16,'Country Indicator Data'!$B$4:$N$300,3,FALSE)&gt;$F$3,5,IF(VLOOKUP($E16,'Country Indicator Data'!$B$4:$N$300,3,FALSE)&lt;$F$4,0,($F$3-VLOOKUP($E16,'Country Indicator Data'!$B$4:$N$300,3,FALSE))/($F$3-$F$4)*5)),1)))</f>
        <v>2.5</v>
      </c>
      <c r="G16" s="163">
        <f>IF(LEN(E16)&gt;3,(IF(VLOOKUP($C16,'Regional Crises'!$B$1:$R$66,9,FALSE)="x","x",ROUND(IF(VLOOKUP($C16,'Regional Crises'!$B$1:$R$66,9,FALSE)&gt;G$3,5,IF(VLOOKUP($C16,'Regional Crises'!$B$1:$R$66,9,FALSE)&lt;G$4,0,(G$3-VLOOKUP($C16,'Regional Crises'!$B$1:$R$66,9,FALSE))/(G$3-G$4)*5)),1))),IF(VLOOKUP($E16,'Country Indicator Data'!$B$4:$N$300,5,FALSE)="x","x",ROUND(IF(VLOOKUP($E16,'Country Indicator Data'!$B$4:$N$300,5,FALSE)&gt;G$3,5,IF(VLOOKUP($E16,'Country Indicator Data'!$B$4:$N$300,5,FALSE)&lt;G$4,0,(G$3-VLOOKUP($E16,'Country Indicator Data'!$B$4:$N$300,5,FALSE))/(G$3-G$4)*5)),1)))</f>
        <v>3</v>
      </c>
      <c r="H16" s="163">
        <f t="shared" si="0"/>
        <v>2.75</v>
      </c>
      <c r="I16" s="163">
        <f>IF(LEN(E16)&gt;3,(IF(VLOOKUP($C16,'Regional Crises'!$B$1:$R$66,6,FALSE)="x","x",ROUND(IF(VLOOKUP($C16,'Regional Crises'!$B$1:$R$66,6,FALSE)&gt;I$3,5,IF(VLOOKUP($C16,'Regional Crises'!$B$1:$R$66,6,FALSE)&lt;I$4,0,5-(I$3-VLOOKUP($C16,'Regional Crises'!$B$1:$R$66,6,FALSE))/(I$3-I$4)*5)),1))),IF(VLOOKUP($E16,'Country Indicator Data'!$B$4:$N$300,2,FALSE)="x","x",ROUND(IF(VLOOKUP($E16,'Country Indicator Data'!$B$4:$N$300,2,FALSE)&gt;I$3,5,IF(VLOOKUP($E16,'Country Indicator Data'!$B$4:$N$300,2,FALSE)&lt;I$4,0,5-(I$3-VLOOKUP($E16,'Country Indicator Data'!$B$4:$N$300,2,FALSE))/(I$3-I$4)*5)),1)))</f>
        <v>0.9</v>
      </c>
      <c r="J16" s="163">
        <f>IF(LEN(E16)&gt;3,(IF(VLOOKUP($C16,'Regional Crises'!$B$1:$R$66,8,FALSE)="x","x",ROUND(IF(VLOOKUP($C16,'Regional Crises'!$B$1:$R$66,8,FALSE)&gt;J$3,5,IF(VLOOKUP($C16,'Regional Crises'!$B$1:$R$66,8,FALSE)&lt;J$4,0,5-(J$3-VLOOKUP($C16,'Regional Crises'!$B$1:$R$66,8,FALSE))/(J$3-J$4)*5)),1))),IF(VLOOKUP($E16,'Country Indicator Data'!$B$4:$N$300,4,FALSE)="x","x",ROUND(IF(VLOOKUP($E16,'Country Indicator Data'!$B$4:$N$300,4,FALSE)&gt;J$3,5,IF(VLOOKUP($E16,'Country Indicator Data'!$B$4:$N$300,4,FALSE)&lt;J$4,0,5-(J$3-VLOOKUP($E16,'Country Indicator Data'!$B$4:$N$300,4,FALSE))/(J$3-J$4)*5)),1)))</f>
        <v>1.2</v>
      </c>
      <c r="K16" s="163">
        <f t="shared" si="1"/>
        <v>1.05</v>
      </c>
      <c r="L16" s="163">
        <f>IF(LEN(E16)&gt;3,(IF(VLOOKUP($C16,'Regional Crises'!$B$1:$R$66,10,FALSE)="x","x",ROUND(IF(VLOOKUP($C16,'Regional Crises'!$B$1:$R$66,10,FALSE)&gt;L$3,5,IF(VLOOKUP($C16,'Regional Crises'!$B$1:$R$66,10,FALSE)&lt;L$4,0,5-(L$3-VLOOKUP($C16,'Regional Crises'!$B$1:$R$66,10,FALSE))/(L$3-L$4)*5)),1))),IF(VLOOKUP($E16,'Country Indicator Data'!$B$4:$N$300,6,FALSE)="x","x",ROUND(IF(VLOOKUP($E16,'Country Indicator Data'!$B$4:$N$300,6,FALSE)&gt;L$3,5,IF(VLOOKUP($E16,'Country Indicator Data'!$B$4:$N$300,6,FALSE)&lt;L$4,0,5-(L$3-VLOOKUP($E16,'Country Indicator Data'!$B$4:$N$300,6,FALSE))/(L$3-L$4)*5)),1)))</f>
        <v>3.6</v>
      </c>
      <c r="M16" s="163">
        <f>IF(LEN(E16)&gt;3,(IF(VLOOKUP($C16,'Regional Crises'!$B$1:$R$66,11,FALSE)="x","x",ROUND(IF(VLOOKUP($C16,'Regional Crises'!$B$1:$R$66,11,FALSE)&gt;M$3,5,IF(VLOOKUP($C16,'Regional Crises'!$B$1:$R$66,11,FALSE)&lt;M$4,0,5-(M$3-VLOOKUP($C16,'Regional Crises'!$B$1:$R$66,11,FALSE))/(M$3-M$4)*5)),1))),IF(VLOOKUP($E16,'Country Indicator Data'!$B$4:$N$300,7,FALSE)="x","x",ROUND(IF(VLOOKUP($E16,'Country Indicator Data'!$B$4:$N$300,7,FALSE)&gt;M$3,5,IF(VLOOKUP($E16,'Country Indicator Data'!$B$4:$N$300,7,FALSE)&lt;M$4,0,5-(M$3-VLOOKUP($E16,'Country Indicator Data'!$B$4:$N$300,7,FALSE))/(M$3-M$4)*5)),1)))</f>
        <v>0.9</v>
      </c>
      <c r="N16" s="163">
        <f t="shared" si="2"/>
        <v>2.25</v>
      </c>
      <c r="O16" s="163">
        <f t="shared" si="3"/>
        <v>2.0166666666666666</v>
      </c>
      <c r="P16" s="163">
        <f>IF(LEN(E16)&gt;3,VLOOKUP(C16,'Regional Crises'!$B$1:$R$69,12,FALSE),VLOOKUP(E16,'Country Indicator Data'!$B$4:$I$300,8,FALSE))</f>
        <v>3</v>
      </c>
      <c r="Q16" s="163">
        <f>IF(LEN(E16)&gt;3,((IF(VLOOKUP($C16,'Regional Crises'!$B$1:$R$66,13,FALSE)="x","x",ROUND(IF(VLOOKUP($C16,'Regional Crises'!$B$1:$R$66,13,FALSE)&gt;Q$3,5,IF(VLOOKUP($C16,'Regional Crises'!$B$1:$R$66,13,FALSE)&lt;Q$4,0,5-(LOG(Q$3)-LOG(VLOOKUP($C16,'Regional Crises'!$B$1:$R$66,13,FALSE)))/(LOG(Q$3)-LOG(Q$4))*5)),1)))),(IF(VLOOKUP($E16,'Country Indicator Data'!$B$4:$N$300,9,FALSE)="x","x",ROUND(IF(VLOOKUP($E16,'Country Indicator Data'!$B$4:$N$300,9,FALSE)&gt;Q$3,5,IF(VLOOKUP($E16,'Country Indicator Data'!$B$4:$N$300,9,FALSE)&lt;Q$4,0,5-(LOG(Q$3)-LOG(VLOOKUP($E16,'Country Indicator Data'!$B$4:$N$300,9,FALSE)))/(LOG(Q$3)-LOG(Q$4))*5)),1))))</f>
        <v>2.6</v>
      </c>
      <c r="R16" s="163">
        <f t="shared" si="4"/>
        <v>2.8</v>
      </c>
      <c r="S16" s="163">
        <f>IF(LEN(E16)&gt;3,((IF(VLOOKUP($C16,'Regional Crises'!$B$1:$R$66,17,FALSE)="x","x",ROUND(IF(VLOOKUP($C16,'Regional Crises'!$B$1:$R$66,17,FALSE)&gt;S$3,0,IF(VLOOKUP($C16,'Regional Crises'!$B$1:$R$66,17,FALSE)&lt;S$4,5,(S$3-VLOOKUP($C16,'Regional Crises'!$B$1:$R$66,17,FALSE))/(S$3-S$4)*5)),1)))),(IF(VLOOKUP($E16,'Country Indicator Data'!$B$4:$N$300,13,FALSE)="x","x",ROUND(IF(VLOOKUP($E16,'Country Indicator Data'!$B$4:$N$300,13,FALSE)&gt;S$3,0,IF(VLOOKUP($E16,'Country Indicator Data'!$B$4:$N$300,13,FALSE)&lt;S$4,5,(S$3-VLOOKUP($E16,'Country Indicator Data'!$B$4:$N$300,13,FALSE))/(S$3-S$4)*5)),1))))</f>
        <v>3.8</v>
      </c>
      <c r="T16" s="163">
        <f>IF(LEN(E16)&gt;3,((IF(VLOOKUP($C16,'Regional Crises'!$B$1:$R$66,14,FALSE)="x","x",ROUND(IF(VLOOKUP($C16,'Regional Crises'!$B$1:$R$66,14,FALSE)&gt;T$3,0,IF(VLOOKUP($C16,'Regional Crises'!$B$1:$R$66,14,FALSE)&lt;T$4,5,(T$3-VLOOKUP($C16,'Regional Crises'!$B$1:$R$66,14,FALSE))/(T$3-T$4)*5)),1)))),(IF(VLOOKUP($E16,'Country Indicator Data'!$B$4:$N$300,10,FALSE)="x","x",ROUND(IF(VLOOKUP($E16,'Country Indicator Data'!$B$4:$N$300,10,FALSE)&gt;T$3,0,IF(VLOOKUP($E16,'Country Indicator Data'!$B$4:$N$300,10,FALSE)&lt;T$4,5,(T$3-VLOOKUP($E16,'Country Indicator Data'!$B$4:$N$300,10,FALSE))/(T$3-T$4)*5)),1))))</f>
        <v>3.1</v>
      </c>
      <c r="U16" s="163">
        <f>IF(LEN(E16)&gt;3,((IF(VLOOKUP($C16,'Regional Crises'!$B$1:$R$66,15,FALSE)="x","x",ROUND(IF(VLOOKUP($C16,'Regional Crises'!$B$1:$R$66,15,FALSE)&gt;U$3,0,IF(VLOOKUP($C16,'Regional Crises'!$B$1:$R$66,15,FALSE)&lt;U$4,5,(U$3-VLOOKUP($C16,'Regional Crises'!$B$1:$R$66,15,FALSE))/(U$3-U$4)*5)),1)))),(IF(VLOOKUP($E16,'Country Indicator Data'!$B$4:$N$300,11,FALSE)="x","x",ROUND(IF(VLOOKUP($E16,'Country Indicator Data'!$B$4:$N$300,11,FALSE)&gt;U$3,0,IF(VLOOKUP($E16,'Country Indicator Data'!$B$4:$N$300,11,FALSE)&lt;U$4,5,(U$3-VLOOKUP($E16,'Country Indicator Data'!$B$4:$N$300,11,FALSE))/(U$3-U$4)*5)),1))))</f>
        <v>3.3</v>
      </c>
      <c r="V16" s="163">
        <f>IF(LEN(E16)&gt;3,((IF(VLOOKUP($C16,'Regional Crises'!$B$1:$R$66,16,FALSE)="x","x",ROUND(IF(VLOOKUP($C16,'Regional Crises'!$B$1:$R$66,16,FALSE)&gt;V$3,0,IF(VLOOKUP($C16,'Regional Crises'!$B$1:$R$66,16,FALSE)&lt;V$4,5,(V$3-VLOOKUP($C16,'Regional Crises'!$B$1:$R$66,16,FALSE))/(V$3-V$4)*5)),1)))),(IF(VLOOKUP($E16,'Country Indicator Data'!$B$4:$N$300,12,FALSE)="x","x",ROUND(IF(VLOOKUP($E16,'Country Indicator Data'!$B$4:$N$300,12,FALSE)&gt;V$3,0,IF(VLOOKUP($E16,'Country Indicator Data'!$B$4:$N$300,12,FALSE)&lt;V$4,5,(V$3-VLOOKUP($E16,'Country Indicator Data'!$B$4:$N$300,12,FALSE))/(V$3-V$4)*5)),1))))</f>
        <v>3</v>
      </c>
      <c r="W16" s="163">
        <f t="shared" si="5"/>
        <v>3.3</v>
      </c>
      <c r="X16" s="163">
        <f t="shared" si="6"/>
        <v>2.7</v>
      </c>
      <c r="Y16" s="184">
        <f>IF('Core Indicators'!FC13="x","x",IF('Core Indicators'!FC13&gt;=5,5,IF('Core Indicators'!FC13&gt;=4,4,IF('Core Indicators'!FC13&gt;=3,3,IF('Core Indicators'!FC13&gt;=2,2,IF('Core Indicators'!FC13&gt;=1,1,0))))))</f>
        <v>1</v>
      </c>
      <c r="Z16" s="163">
        <f t="shared" si="7"/>
        <v>1</v>
      </c>
      <c r="AA16" s="184">
        <f>'Crisis Indicator Data'!Y13</f>
        <v>2</v>
      </c>
      <c r="AB16" s="184">
        <f>'Crisis Indicator Data'!Z13</f>
        <v>0</v>
      </c>
      <c r="AC16" s="184">
        <f>'Crisis Indicator Data'!AA13</f>
        <v>0</v>
      </c>
      <c r="AD16" s="184">
        <f>'Crisis Indicator Data'!AB13</f>
        <v>0</v>
      </c>
      <c r="AE16" s="184">
        <f t="shared" si="8"/>
        <v>2</v>
      </c>
      <c r="AF16" s="184">
        <f>'Crisis Indicator Data'!AC13</f>
        <v>0</v>
      </c>
      <c r="AG16" s="184">
        <f>'Crisis Indicator Data'!AD13</f>
        <v>0</v>
      </c>
      <c r="AH16" s="184">
        <f t="shared" si="9"/>
        <v>0</v>
      </c>
      <c r="AI16" s="184">
        <f>'Crisis Indicator Data'!AE13</f>
        <v>0</v>
      </c>
      <c r="AJ16" s="184">
        <f>'Crisis Indicator Data'!AF13</f>
        <v>1</v>
      </c>
      <c r="AK16" s="184">
        <f>'Crisis Indicator Data'!AG13</f>
        <v>3</v>
      </c>
      <c r="AL16" s="184">
        <f t="shared" si="10"/>
        <v>3</v>
      </c>
      <c r="AM16" s="163">
        <f t="shared" si="11"/>
        <v>2</v>
      </c>
      <c r="AN16" s="163">
        <f t="shared" si="12"/>
        <v>1.5</v>
      </c>
    </row>
    <row r="17" spans="1:40" ht="13.5" customHeight="1" x14ac:dyDescent="0.35">
      <c r="A17" s="169" t="str">
        <f>'Crisis Indicator Data'!A14</f>
        <v>Cyclone Remal</v>
      </c>
      <c r="B17" s="170" t="str">
        <f>'Crisis Indicator Data'!B14</f>
        <v>Cyclone,Floods</v>
      </c>
      <c r="C17" s="170" t="str">
        <f>'Crisis Indicator Data'!C14</f>
        <v>BGD013</v>
      </c>
      <c r="D17" s="170" t="str">
        <f>'Crisis Indicator Data'!D14</f>
        <v>Bangladesh</v>
      </c>
      <c r="E17" s="171" t="str">
        <f>'Crisis Indicator Data'!E14</f>
        <v>BGD</v>
      </c>
      <c r="F17" s="163">
        <f>IF(LEN(E17)&gt;3,(IF(VLOOKUP($C17,'Regional Crises'!$B$1:$R$66,7,FALSE)="x","x",ROUND(IF(VLOOKUP($C17,'Regional Crises'!$B$1:$R$66,7,FALSE)&gt;$F$3,5,IF(VLOOKUP($C17,'Regional Crises'!$B$1:$R$66,7,FALSE)&lt;F$4,0,($F$3-VLOOKUP($C17,'Regional Crises'!$B$1:$R$66,7,FALSE))/($F$3-$F$4)*5)),1))),IF(VLOOKUP($E17,'Country Indicator Data'!$B$4:$N$300,3,FALSE)="x","x",ROUND(IF(VLOOKUP($E17,'Country Indicator Data'!$B$4:$N$300,3,FALSE)&gt;$F$3,5,IF(VLOOKUP($E17,'Country Indicator Data'!$B$4:$N$300,3,FALSE)&lt;$F$4,0,($F$3-VLOOKUP($E17,'Country Indicator Data'!$B$4:$N$300,3,FALSE))/($F$3-$F$4)*5)),1)))</f>
        <v>2.5</v>
      </c>
      <c r="G17" s="163">
        <f>IF(LEN(E17)&gt;3,(IF(VLOOKUP($C17,'Regional Crises'!$B$1:$R$66,9,FALSE)="x","x",ROUND(IF(VLOOKUP($C17,'Regional Crises'!$B$1:$R$66,9,FALSE)&gt;G$3,5,IF(VLOOKUP($C17,'Regional Crises'!$B$1:$R$66,9,FALSE)&lt;G$4,0,(G$3-VLOOKUP($C17,'Regional Crises'!$B$1:$R$66,9,FALSE))/(G$3-G$4)*5)),1))),IF(VLOOKUP($E17,'Country Indicator Data'!$B$4:$N$300,5,FALSE)="x","x",ROUND(IF(VLOOKUP($E17,'Country Indicator Data'!$B$4:$N$300,5,FALSE)&gt;G$3,5,IF(VLOOKUP($E17,'Country Indicator Data'!$B$4:$N$300,5,FALSE)&lt;G$4,0,(G$3-VLOOKUP($E17,'Country Indicator Data'!$B$4:$N$300,5,FALSE))/(G$3-G$4)*5)),1)))</f>
        <v>3</v>
      </c>
      <c r="H17" s="163">
        <f t="shared" si="0"/>
        <v>2.75</v>
      </c>
      <c r="I17" s="163">
        <f>IF(LEN(E17)&gt;3,(IF(VLOOKUP($C17,'Regional Crises'!$B$1:$R$66,6,FALSE)="x","x",ROUND(IF(VLOOKUP($C17,'Regional Crises'!$B$1:$R$66,6,FALSE)&gt;I$3,5,IF(VLOOKUP($C17,'Regional Crises'!$B$1:$R$66,6,FALSE)&lt;I$4,0,5-(I$3-VLOOKUP($C17,'Regional Crises'!$B$1:$R$66,6,FALSE))/(I$3-I$4)*5)),1))),IF(VLOOKUP($E17,'Country Indicator Data'!$B$4:$N$300,2,FALSE)="x","x",ROUND(IF(VLOOKUP($E17,'Country Indicator Data'!$B$4:$N$300,2,FALSE)&gt;I$3,5,IF(VLOOKUP($E17,'Country Indicator Data'!$B$4:$N$300,2,FALSE)&lt;I$4,0,5-(I$3-VLOOKUP($E17,'Country Indicator Data'!$B$4:$N$300,2,FALSE))/(I$3-I$4)*5)),1)))</f>
        <v>0.9</v>
      </c>
      <c r="J17" s="163">
        <f>IF(LEN(E17)&gt;3,(IF(VLOOKUP($C17,'Regional Crises'!$B$1:$R$66,8,FALSE)="x","x",ROUND(IF(VLOOKUP($C17,'Regional Crises'!$B$1:$R$66,8,FALSE)&gt;J$3,5,IF(VLOOKUP($C17,'Regional Crises'!$B$1:$R$66,8,FALSE)&lt;J$4,0,5-(J$3-VLOOKUP($C17,'Regional Crises'!$B$1:$R$66,8,FALSE))/(J$3-J$4)*5)),1))),IF(VLOOKUP($E17,'Country Indicator Data'!$B$4:$N$300,4,FALSE)="x","x",ROUND(IF(VLOOKUP($E17,'Country Indicator Data'!$B$4:$N$300,4,FALSE)&gt;J$3,5,IF(VLOOKUP($E17,'Country Indicator Data'!$B$4:$N$300,4,FALSE)&lt;J$4,0,5-(J$3-VLOOKUP($E17,'Country Indicator Data'!$B$4:$N$300,4,FALSE))/(J$3-J$4)*5)),1)))</f>
        <v>1.2</v>
      </c>
      <c r="K17" s="163">
        <f t="shared" si="1"/>
        <v>1.05</v>
      </c>
      <c r="L17" s="163">
        <f>IF(LEN(E17)&gt;3,(IF(VLOOKUP($C17,'Regional Crises'!$B$1:$R$66,10,FALSE)="x","x",ROUND(IF(VLOOKUP($C17,'Regional Crises'!$B$1:$R$66,10,FALSE)&gt;L$3,5,IF(VLOOKUP($C17,'Regional Crises'!$B$1:$R$66,10,FALSE)&lt;L$4,0,5-(L$3-VLOOKUP($C17,'Regional Crises'!$B$1:$R$66,10,FALSE))/(L$3-L$4)*5)),1))),IF(VLOOKUP($E17,'Country Indicator Data'!$B$4:$N$300,6,FALSE)="x","x",ROUND(IF(VLOOKUP($E17,'Country Indicator Data'!$B$4:$N$300,6,FALSE)&gt;L$3,5,IF(VLOOKUP($E17,'Country Indicator Data'!$B$4:$N$300,6,FALSE)&lt;L$4,0,5-(L$3-VLOOKUP($E17,'Country Indicator Data'!$B$4:$N$300,6,FALSE))/(L$3-L$4)*5)),1)))</f>
        <v>3.6</v>
      </c>
      <c r="M17" s="163">
        <f>IF(LEN(E17)&gt;3,(IF(VLOOKUP($C17,'Regional Crises'!$B$1:$R$66,11,FALSE)="x","x",ROUND(IF(VLOOKUP($C17,'Regional Crises'!$B$1:$R$66,11,FALSE)&gt;M$3,5,IF(VLOOKUP($C17,'Regional Crises'!$B$1:$R$66,11,FALSE)&lt;M$4,0,5-(M$3-VLOOKUP($C17,'Regional Crises'!$B$1:$R$66,11,FALSE))/(M$3-M$4)*5)),1))),IF(VLOOKUP($E17,'Country Indicator Data'!$B$4:$N$300,7,FALSE)="x","x",ROUND(IF(VLOOKUP($E17,'Country Indicator Data'!$B$4:$N$300,7,FALSE)&gt;M$3,5,IF(VLOOKUP($E17,'Country Indicator Data'!$B$4:$N$300,7,FALSE)&lt;M$4,0,5-(M$3-VLOOKUP($E17,'Country Indicator Data'!$B$4:$N$300,7,FALSE))/(M$3-M$4)*5)),1)))</f>
        <v>0.9</v>
      </c>
      <c r="N17" s="163">
        <f t="shared" si="2"/>
        <v>2.25</v>
      </c>
      <c r="O17" s="163">
        <f t="shared" si="3"/>
        <v>2.0166666666666666</v>
      </c>
      <c r="P17" s="163">
        <f>IF(LEN(E17)&gt;3,VLOOKUP(C17,'Regional Crises'!$B$1:$R$69,12,FALSE),VLOOKUP(E17,'Country Indicator Data'!$B$4:$I$300,8,FALSE))</f>
        <v>3</v>
      </c>
      <c r="Q17" s="163">
        <f>IF(LEN(E17)&gt;3,((IF(VLOOKUP($C17,'Regional Crises'!$B$1:$R$66,13,FALSE)="x","x",ROUND(IF(VLOOKUP($C17,'Regional Crises'!$B$1:$R$66,13,FALSE)&gt;Q$3,5,IF(VLOOKUP($C17,'Regional Crises'!$B$1:$R$66,13,FALSE)&lt;Q$4,0,5-(LOG(Q$3)-LOG(VLOOKUP($C17,'Regional Crises'!$B$1:$R$66,13,FALSE)))/(LOG(Q$3)-LOG(Q$4))*5)),1)))),(IF(VLOOKUP($E17,'Country Indicator Data'!$B$4:$N$300,9,FALSE)="x","x",ROUND(IF(VLOOKUP($E17,'Country Indicator Data'!$B$4:$N$300,9,FALSE)&gt;Q$3,5,IF(VLOOKUP($E17,'Country Indicator Data'!$B$4:$N$300,9,FALSE)&lt;Q$4,0,5-(LOG(Q$3)-LOG(VLOOKUP($E17,'Country Indicator Data'!$B$4:$N$300,9,FALSE)))/(LOG(Q$3)-LOG(Q$4))*5)),1))))</f>
        <v>2.6</v>
      </c>
      <c r="R17" s="163">
        <f t="shared" si="4"/>
        <v>2.8</v>
      </c>
      <c r="S17" s="163">
        <f>IF(LEN(E17)&gt;3,((IF(VLOOKUP($C17,'Regional Crises'!$B$1:$R$66,17,FALSE)="x","x",ROUND(IF(VLOOKUP($C17,'Regional Crises'!$B$1:$R$66,17,FALSE)&gt;S$3,0,IF(VLOOKUP($C17,'Regional Crises'!$B$1:$R$66,17,FALSE)&lt;S$4,5,(S$3-VLOOKUP($C17,'Regional Crises'!$B$1:$R$66,17,FALSE))/(S$3-S$4)*5)),1)))),(IF(VLOOKUP($E17,'Country Indicator Data'!$B$4:$N$300,13,FALSE)="x","x",ROUND(IF(VLOOKUP($E17,'Country Indicator Data'!$B$4:$N$300,13,FALSE)&gt;S$3,0,IF(VLOOKUP($E17,'Country Indicator Data'!$B$4:$N$300,13,FALSE)&lt;S$4,5,(S$3-VLOOKUP($E17,'Country Indicator Data'!$B$4:$N$300,13,FALSE))/(S$3-S$4)*5)),1))))</f>
        <v>3.8</v>
      </c>
      <c r="T17" s="163">
        <f>IF(LEN(E17)&gt;3,((IF(VLOOKUP($C17,'Regional Crises'!$B$1:$R$66,14,FALSE)="x","x",ROUND(IF(VLOOKUP($C17,'Regional Crises'!$B$1:$R$66,14,FALSE)&gt;T$3,0,IF(VLOOKUP($C17,'Regional Crises'!$B$1:$R$66,14,FALSE)&lt;T$4,5,(T$3-VLOOKUP($C17,'Regional Crises'!$B$1:$R$66,14,FALSE))/(T$3-T$4)*5)),1)))),(IF(VLOOKUP($E17,'Country Indicator Data'!$B$4:$N$300,10,FALSE)="x","x",ROUND(IF(VLOOKUP($E17,'Country Indicator Data'!$B$4:$N$300,10,FALSE)&gt;T$3,0,IF(VLOOKUP($E17,'Country Indicator Data'!$B$4:$N$300,10,FALSE)&lt;T$4,5,(T$3-VLOOKUP($E17,'Country Indicator Data'!$B$4:$N$300,10,FALSE))/(T$3-T$4)*5)),1))))</f>
        <v>3.1</v>
      </c>
      <c r="U17" s="163">
        <f>IF(LEN(E17)&gt;3,((IF(VLOOKUP($C17,'Regional Crises'!$B$1:$R$66,15,FALSE)="x","x",ROUND(IF(VLOOKUP($C17,'Regional Crises'!$B$1:$R$66,15,FALSE)&gt;U$3,0,IF(VLOOKUP($C17,'Regional Crises'!$B$1:$R$66,15,FALSE)&lt;U$4,5,(U$3-VLOOKUP($C17,'Regional Crises'!$B$1:$R$66,15,FALSE))/(U$3-U$4)*5)),1)))),(IF(VLOOKUP($E17,'Country Indicator Data'!$B$4:$N$300,11,FALSE)="x","x",ROUND(IF(VLOOKUP($E17,'Country Indicator Data'!$B$4:$N$300,11,FALSE)&gt;U$3,0,IF(VLOOKUP($E17,'Country Indicator Data'!$B$4:$N$300,11,FALSE)&lt;U$4,5,(U$3-VLOOKUP($E17,'Country Indicator Data'!$B$4:$N$300,11,FALSE))/(U$3-U$4)*5)),1))))</f>
        <v>3.3</v>
      </c>
      <c r="V17" s="163">
        <f>IF(LEN(E17)&gt;3,((IF(VLOOKUP($C17,'Regional Crises'!$B$1:$R$66,16,FALSE)="x","x",ROUND(IF(VLOOKUP($C17,'Regional Crises'!$B$1:$R$66,16,FALSE)&gt;V$3,0,IF(VLOOKUP($C17,'Regional Crises'!$B$1:$R$66,16,FALSE)&lt;V$4,5,(V$3-VLOOKUP($C17,'Regional Crises'!$B$1:$R$66,16,FALSE))/(V$3-V$4)*5)),1)))),(IF(VLOOKUP($E17,'Country Indicator Data'!$B$4:$N$300,12,FALSE)="x","x",ROUND(IF(VLOOKUP($E17,'Country Indicator Data'!$B$4:$N$300,12,FALSE)&gt;V$3,0,IF(VLOOKUP($E17,'Country Indicator Data'!$B$4:$N$300,12,FALSE)&lt;V$4,5,(V$3-VLOOKUP($E17,'Country Indicator Data'!$B$4:$N$300,12,FALSE))/(V$3-V$4)*5)),1))))</f>
        <v>3</v>
      </c>
      <c r="W17" s="163">
        <f t="shared" si="5"/>
        <v>3.3</v>
      </c>
      <c r="X17" s="163">
        <f t="shared" si="6"/>
        <v>2.7</v>
      </c>
      <c r="Y17" s="184">
        <f>IF('Core Indicators'!FC14="x","x",IF('Core Indicators'!FC14&gt;=5,5,IF('Core Indicators'!FC14&gt;=4,4,IF('Core Indicators'!FC14&gt;=3,3,IF('Core Indicators'!FC14&gt;=2,2,IF('Core Indicators'!FC14&gt;=1,1,0))))))</f>
        <v>4</v>
      </c>
      <c r="Z17" s="163">
        <f t="shared" si="7"/>
        <v>4</v>
      </c>
      <c r="AA17" s="184">
        <f>'Crisis Indicator Data'!Y14</f>
        <v>2</v>
      </c>
      <c r="AB17" s="184">
        <f>'Crisis Indicator Data'!Z14</f>
        <v>0</v>
      </c>
      <c r="AC17" s="184">
        <f>'Crisis Indicator Data'!AA14</f>
        <v>0</v>
      </c>
      <c r="AD17" s="184">
        <f>'Crisis Indicator Data'!AB14</f>
        <v>0</v>
      </c>
      <c r="AE17" s="184">
        <f t="shared" si="8"/>
        <v>2</v>
      </c>
      <c r="AF17" s="184">
        <f>'Crisis Indicator Data'!AC14</f>
        <v>0</v>
      </c>
      <c r="AG17" s="184">
        <f>'Crisis Indicator Data'!AD14</f>
        <v>0</v>
      </c>
      <c r="AH17" s="184">
        <f t="shared" si="9"/>
        <v>0</v>
      </c>
      <c r="AI17" s="184">
        <f>'Crisis Indicator Data'!AE14</f>
        <v>0</v>
      </c>
      <c r="AJ17" s="184">
        <f>'Crisis Indicator Data'!AF14</f>
        <v>1</v>
      </c>
      <c r="AK17" s="184">
        <f>'Crisis Indicator Data'!AG14</f>
        <v>3</v>
      </c>
      <c r="AL17" s="184">
        <f t="shared" si="10"/>
        <v>3</v>
      </c>
      <c r="AM17" s="163">
        <f t="shared" si="11"/>
        <v>2</v>
      </c>
      <c r="AN17" s="163">
        <f t="shared" si="12"/>
        <v>3</v>
      </c>
    </row>
    <row r="18" spans="1:40" ht="13.5" customHeight="1" x14ac:dyDescent="0.35">
      <c r="A18" s="169" t="str">
        <f>'Crisis Indicator Data'!A15</f>
        <v>2024 Monsoon Floods in Bangladesh</v>
      </c>
      <c r="B18" s="170" t="str">
        <f>'Crisis Indicator Data'!B15</f>
        <v>Floods</v>
      </c>
      <c r="C18" s="170" t="str">
        <f>'Crisis Indicator Data'!C15</f>
        <v>BGD014</v>
      </c>
      <c r="D18" s="170" t="str">
        <f>'Crisis Indicator Data'!D15</f>
        <v>Bangladesh</v>
      </c>
      <c r="E18" s="171" t="str">
        <f>'Crisis Indicator Data'!E15</f>
        <v>BGD</v>
      </c>
      <c r="F18" s="163">
        <f>IF(LEN(E18)&gt;3,(IF(VLOOKUP($C18,'Regional Crises'!$B$1:$R$66,7,FALSE)="x","x",ROUND(IF(VLOOKUP($C18,'Regional Crises'!$B$1:$R$66,7,FALSE)&gt;$F$3,5,IF(VLOOKUP($C18,'Regional Crises'!$B$1:$R$66,7,FALSE)&lt;F$4,0,($F$3-VLOOKUP($C18,'Regional Crises'!$B$1:$R$66,7,FALSE))/($F$3-$F$4)*5)),1))),IF(VLOOKUP($E18,'Country Indicator Data'!$B$4:$N$300,3,FALSE)="x","x",ROUND(IF(VLOOKUP($E18,'Country Indicator Data'!$B$4:$N$300,3,FALSE)&gt;$F$3,5,IF(VLOOKUP($E18,'Country Indicator Data'!$B$4:$N$300,3,FALSE)&lt;$F$4,0,($F$3-VLOOKUP($E18,'Country Indicator Data'!$B$4:$N$300,3,FALSE))/($F$3-$F$4)*5)),1)))</f>
        <v>2.5</v>
      </c>
      <c r="G18" s="163">
        <f>IF(LEN(E18)&gt;3,(IF(VLOOKUP($C18,'Regional Crises'!$B$1:$R$66,9,FALSE)="x","x",ROUND(IF(VLOOKUP($C18,'Regional Crises'!$B$1:$R$66,9,FALSE)&gt;G$3,5,IF(VLOOKUP($C18,'Regional Crises'!$B$1:$R$66,9,FALSE)&lt;G$4,0,(G$3-VLOOKUP($C18,'Regional Crises'!$B$1:$R$66,9,FALSE))/(G$3-G$4)*5)),1))),IF(VLOOKUP($E18,'Country Indicator Data'!$B$4:$N$300,5,FALSE)="x","x",ROUND(IF(VLOOKUP($E18,'Country Indicator Data'!$B$4:$N$300,5,FALSE)&gt;G$3,5,IF(VLOOKUP($E18,'Country Indicator Data'!$B$4:$N$300,5,FALSE)&lt;G$4,0,(G$3-VLOOKUP($E18,'Country Indicator Data'!$B$4:$N$300,5,FALSE))/(G$3-G$4)*5)),1)))</f>
        <v>3</v>
      </c>
      <c r="H18" s="163">
        <f t="shared" si="0"/>
        <v>2.75</v>
      </c>
      <c r="I18" s="163">
        <f>IF(LEN(E18)&gt;3,(IF(VLOOKUP($C18,'Regional Crises'!$B$1:$R$66,6,FALSE)="x","x",ROUND(IF(VLOOKUP($C18,'Regional Crises'!$B$1:$R$66,6,FALSE)&gt;I$3,5,IF(VLOOKUP($C18,'Regional Crises'!$B$1:$R$66,6,FALSE)&lt;I$4,0,5-(I$3-VLOOKUP($C18,'Regional Crises'!$B$1:$R$66,6,FALSE))/(I$3-I$4)*5)),1))),IF(VLOOKUP($E18,'Country Indicator Data'!$B$4:$N$300,2,FALSE)="x","x",ROUND(IF(VLOOKUP($E18,'Country Indicator Data'!$B$4:$N$300,2,FALSE)&gt;I$3,5,IF(VLOOKUP($E18,'Country Indicator Data'!$B$4:$N$300,2,FALSE)&lt;I$4,0,5-(I$3-VLOOKUP($E18,'Country Indicator Data'!$B$4:$N$300,2,FALSE))/(I$3-I$4)*5)),1)))</f>
        <v>0.9</v>
      </c>
      <c r="J18" s="163">
        <f>IF(LEN(E18)&gt;3,(IF(VLOOKUP($C18,'Regional Crises'!$B$1:$R$66,8,FALSE)="x","x",ROUND(IF(VLOOKUP($C18,'Regional Crises'!$B$1:$R$66,8,FALSE)&gt;J$3,5,IF(VLOOKUP($C18,'Regional Crises'!$B$1:$R$66,8,FALSE)&lt;J$4,0,5-(J$3-VLOOKUP($C18,'Regional Crises'!$B$1:$R$66,8,FALSE))/(J$3-J$4)*5)),1))),IF(VLOOKUP($E18,'Country Indicator Data'!$B$4:$N$300,4,FALSE)="x","x",ROUND(IF(VLOOKUP($E18,'Country Indicator Data'!$B$4:$N$300,4,FALSE)&gt;J$3,5,IF(VLOOKUP($E18,'Country Indicator Data'!$B$4:$N$300,4,FALSE)&lt;J$4,0,5-(J$3-VLOOKUP($E18,'Country Indicator Data'!$B$4:$N$300,4,FALSE))/(J$3-J$4)*5)),1)))</f>
        <v>1.2</v>
      </c>
      <c r="K18" s="163">
        <f t="shared" si="1"/>
        <v>1.05</v>
      </c>
      <c r="L18" s="163">
        <f>IF(LEN(E18)&gt;3,(IF(VLOOKUP($C18,'Regional Crises'!$B$1:$R$66,10,FALSE)="x","x",ROUND(IF(VLOOKUP($C18,'Regional Crises'!$B$1:$R$66,10,FALSE)&gt;L$3,5,IF(VLOOKUP($C18,'Regional Crises'!$B$1:$R$66,10,FALSE)&lt;L$4,0,5-(L$3-VLOOKUP($C18,'Regional Crises'!$B$1:$R$66,10,FALSE))/(L$3-L$4)*5)),1))),IF(VLOOKUP($E18,'Country Indicator Data'!$B$4:$N$300,6,FALSE)="x","x",ROUND(IF(VLOOKUP($E18,'Country Indicator Data'!$B$4:$N$300,6,FALSE)&gt;L$3,5,IF(VLOOKUP($E18,'Country Indicator Data'!$B$4:$N$300,6,FALSE)&lt;L$4,0,5-(L$3-VLOOKUP($E18,'Country Indicator Data'!$B$4:$N$300,6,FALSE))/(L$3-L$4)*5)),1)))</f>
        <v>3.6</v>
      </c>
      <c r="M18" s="163">
        <f>IF(LEN(E18)&gt;3,(IF(VLOOKUP($C18,'Regional Crises'!$B$1:$R$66,11,FALSE)="x","x",ROUND(IF(VLOOKUP($C18,'Regional Crises'!$B$1:$R$66,11,FALSE)&gt;M$3,5,IF(VLOOKUP($C18,'Regional Crises'!$B$1:$R$66,11,FALSE)&lt;M$4,0,5-(M$3-VLOOKUP($C18,'Regional Crises'!$B$1:$R$66,11,FALSE))/(M$3-M$4)*5)),1))),IF(VLOOKUP($E18,'Country Indicator Data'!$B$4:$N$300,7,FALSE)="x","x",ROUND(IF(VLOOKUP($E18,'Country Indicator Data'!$B$4:$N$300,7,FALSE)&gt;M$3,5,IF(VLOOKUP($E18,'Country Indicator Data'!$B$4:$N$300,7,FALSE)&lt;M$4,0,5-(M$3-VLOOKUP($E18,'Country Indicator Data'!$B$4:$N$300,7,FALSE))/(M$3-M$4)*5)),1)))</f>
        <v>0.9</v>
      </c>
      <c r="N18" s="163">
        <f t="shared" si="2"/>
        <v>2.25</v>
      </c>
      <c r="O18" s="163">
        <f t="shared" si="3"/>
        <v>2.0166666666666666</v>
      </c>
      <c r="P18" s="163">
        <f>IF(LEN(E18)&gt;3,VLOOKUP(C18,'Regional Crises'!$B$1:$R$69,12,FALSE),VLOOKUP(E18,'Country Indicator Data'!$B$4:$I$300,8,FALSE))</f>
        <v>3</v>
      </c>
      <c r="Q18" s="163">
        <f>IF(LEN(E18)&gt;3,((IF(VLOOKUP($C18,'Regional Crises'!$B$1:$R$66,13,FALSE)="x","x",ROUND(IF(VLOOKUP($C18,'Regional Crises'!$B$1:$R$66,13,FALSE)&gt;Q$3,5,IF(VLOOKUP($C18,'Regional Crises'!$B$1:$R$66,13,FALSE)&lt;Q$4,0,5-(LOG(Q$3)-LOG(VLOOKUP($C18,'Regional Crises'!$B$1:$R$66,13,FALSE)))/(LOG(Q$3)-LOG(Q$4))*5)),1)))),(IF(VLOOKUP($E18,'Country Indicator Data'!$B$4:$N$300,9,FALSE)="x","x",ROUND(IF(VLOOKUP($E18,'Country Indicator Data'!$B$4:$N$300,9,FALSE)&gt;Q$3,5,IF(VLOOKUP($E18,'Country Indicator Data'!$B$4:$N$300,9,FALSE)&lt;Q$4,0,5-(LOG(Q$3)-LOG(VLOOKUP($E18,'Country Indicator Data'!$B$4:$N$300,9,FALSE)))/(LOG(Q$3)-LOG(Q$4))*5)),1))))</f>
        <v>2.6</v>
      </c>
      <c r="R18" s="163">
        <f t="shared" si="4"/>
        <v>2.8</v>
      </c>
      <c r="S18" s="163">
        <f>IF(LEN(E18)&gt;3,((IF(VLOOKUP($C18,'Regional Crises'!$B$1:$R$66,17,FALSE)="x","x",ROUND(IF(VLOOKUP($C18,'Regional Crises'!$B$1:$R$66,17,FALSE)&gt;S$3,0,IF(VLOOKUP($C18,'Regional Crises'!$B$1:$R$66,17,FALSE)&lt;S$4,5,(S$3-VLOOKUP($C18,'Regional Crises'!$B$1:$R$66,17,FALSE))/(S$3-S$4)*5)),1)))),(IF(VLOOKUP($E18,'Country Indicator Data'!$B$4:$N$300,13,FALSE)="x","x",ROUND(IF(VLOOKUP($E18,'Country Indicator Data'!$B$4:$N$300,13,FALSE)&gt;S$3,0,IF(VLOOKUP($E18,'Country Indicator Data'!$B$4:$N$300,13,FALSE)&lt;S$4,5,(S$3-VLOOKUP($E18,'Country Indicator Data'!$B$4:$N$300,13,FALSE))/(S$3-S$4)*5)),1))))</f>
        <v>3.8</v>
      </c>
      <c r="T18" s="163">
        <f>IF(LEN(E18)&gt;3,((IF(VLOOKUP($C18,'Regional Crises'!$B$1:$R$66,14,FALSE)="x","x",ROUND(IF(VLOOKUP($C18,'Regional Crises'!$B$1:$R$66,14,FALSE)&gt;T$3,0,IF(VLOOKUP($C18,'Regional Crises'!$B$1:$R$66,14,FALSE)&lt;T$4,5,(T$3-VLOOKUP($C18,'Regional Crises'!$B$1:$R$66,14,FALSE))/(T$3-T$4)*5)),1)))),(IF(VLOOKUP($E18,'Country Indicator Data'!$B$4:$N$300,10,FALSE)="x","x",ROUND(IF(VLOOKUP($E18,'Country Indicator Data'!$B$4:$N$300,10,FALSE)&gt;T$3,0,IF(VLOOKUP($E18,'Country Indicator Data'!$B$4:$N$300,10,FALSE)&lt;T$4,5,(T$3-VLOOKUP($E18,'Country Indicator Data'!$B$4:$N$300,10,FALSE))/(T$3-T$4)*5)),1))))</f>
        <v>3.1</v>
      </c>
      <c r="U18" s="163">
        <f>IF(LEN(E18)&gt;3,((IF(VLOOKUP($C18,'Regional Crises'!$B$1:$R$66,15,FALSE)="x","x",ROUND(IF(VLOOKUP($C18,'Regional Crises'!$B$1:$R$66,15,FALSE)&gt;U$3,0,IF(VLOOKUP($C18,'Regional Crises'!$B$1:$R$66,15,FALSE)&lt;U$4,5,(U$3-VLOOKUP($C18,'Regional Crises'!$B$1:$R$66,15,FALSE))/(U$3-U$4)*5)),1)))),(IF(VLOOKUP($E18,'Country Indicator Data'!$B$4:$N$300,11,FALSE)="x","x",ROUND(IF(VLOOKUP($E18,'Country Indicator Data'!$B$4:$N$300,11,FALSE)&gt;U$3,0,IF(VLOOKUP($E18,'Country Indicator Data'!$B$4:$N$300,11,FALSE)&lt;U$4,5,(U$3-VLOOKUP($E18,'Country Indicator Data'!$B$4:$N$300,11,FALSE))/(U$3-U$4)*5)),1))))</f>
        <v>3.3</v>
      </c>
      <c r="V18" s="163">
        <f>IF(LEN(E18)&gt;3,((IF(VLOOKUP($C18,'Regional Crises'!$B$1:$R$66,16,FALSE)="x","x",ROUND(IF(VLOOKUP($C18,'Regional Crises'!$B$1:$R$66,16,FALSE)&gt;V$3,0,IF(VLOOKUP($C18,'Regional Crises'!$B$1:$R$66,16,FALSE)&lt;V$4,5,(V$3-VLOOKUP($C18,'Regional Crises'!$B$1:$R$66,16,FALSE))/(V$3-V$4)*5)),1)))),(IF(VLOOKUP($E18,'Country Indicator Data'!$B$4:$N$300,12,FALSE)="x","x",ROUND(IF(VLOOKUP($E18,'Country Indicator Data'!$B$4:$N$300,12,FALSE)&gt;V$3,0,IF(VLOOKUP($E18,'Country Indicator Data'!$B$4:$N$300,12,FALSE)&lt;V$4,5,(V$3-VLOOKUP($E18,'Country Indicator Data'!$B$4:$N$300,12,FALSE))/(V$3-V$4)*5)),1))))</f>
        <v>3</v>
      </c>
      <c r="W18" s="163">
        <f t="shared" si="5"/>
        <v>3.3</v>
      </c>
      <c r="X18" s="163">
        <f t="shared" si="6"/>
        <v>2.7</v>
      </c>
      <c r="Y18" s="184">
        <f>IF('Core Indicators'!FC15="x","x",IF('Core Indicators'!FC15&gt;=5,5,IF('Core Indicators'!FC15&gt;=4,4,IF('Core Indicators'!FC15&gt;=3,3,IF('Core Indicators'!FC15&gt;=2,2,IF('Core Indicators'!FC15&gt;=1,1,0))))))</f>
        <v>4</v>
      </c>
      <c r="Z18" s="163">
        <f t="shared" si="7"/>
        <v>4</v>
      </c>
      <c r="AA18" s="184">
        <f>'Crisis Indicator Data'!Y15</f>
        <v>2</v>
      </c>
      <c r="AB18" s="184">
        <f>'Crisis Indicator Data'!Z15</f>
        <v>0</v>
      </c>
      <c r="AC18" s="184">
        <f>'Crisis Indicator Data'!AA15</f>
        <v>0</v>
      </c>
      <c r="AD18" s="184">
        <f>'Crisis Indicator Data'!AB15</f>
        <v>0</v>
      </c>
      <c r="AE18" s="184">
        <f t="shared" si="8"/>
        <v>2</v>
      </c>
      <c r="AF18" s="184">
        <f>'Crisis Indicator Data'!AC15</f>
        <v>0</v>
      </c>
      <c r="AG18" s="184">
        <f>'Crisis Indicator Data'!AD15</f>
        <v>0</v>
      </c>
      <c r="AH18" s="184">
        <f t="shared" si="9"/>
        <v>0</v>
      </c>
      <c r="AI18" s="184">
        <f>'Crisis Indicator Data'!AE15</f>
        <v>0</v>
      </c>
      <c r="AJ18" s="184">
        <f>'Crisis Indicator Data'!AF15</f>
        <v>1</v>
      </c>
      <c r="AK18" s="184">
        <f>'Crisis Indicator Data'!AG15</f>
        <v>3</v>
      </c>
      <c r="AL18" s="184">
        <f t="shared" si="10"/>
        <v>3</v>
      </c>
      <c r="AM18" s="163">
        <f t="shared" si="11"/>
        <v>2</v>
      </c>
      <c r="AN18" s="163">
        <f t="shared" si="12"/>
        <v>3</v>
      </c>
    </row>
    <row r="19" spans="1:40" ht="13.5" customHeight="1" x14ac:dyDescent="0.35">
      <c r="A19" s="169" t="str">
        <f>'Crisis Indicator Data'!A16</f>
        <v>Displacement from Russia-Ukraine conflict in Bulgaria</v>
      </c>
      <c r="B19" s="170" t="str">
        <f>'Crisis Indicator Data'!B16</f>
        <v>Conflict,Displacement</v>
      </c>
      <c r="C19" s="170" t="str">
        <f>'Crisis Indicator Data'!C16</f>
        <v>BGR002</v>
      </c>
      <c r="D19" s="170" t="str">
        <f>'Crisis Indicator Data'!D16</f>
        <v>Bulgaria</v>
      </c>
      <c r="E19" s="171" t="str">
        <f>'Crisis Indicator Data'!E16</f>
        <v>BGR</v>
      </c>
      <c r="F19" s="163">
        <f>IF(LEN(E19)&gt;3,(IF(VLOOKUP($C19,'Regional Crises'!$B$1:$R$66,7,FALSE)="x","x",ROUND(IF(VLOOKUP($C19,'Regional Crises'!$B$1:$R$66,7,FALSE)&gt;$F$3,5,IF(VLOOKUP($C19,'Regional Crises'!$B$1:$R$66,7,FALSE)&lt;F$4,0,($F$3-VLOOKUP($C19,'Regional Crises'!$B$1:$R$66,7,FALSE))/($F$3-$F$4)*5)),1))),IF(VLOOKUP($E19,'Country Indicator Data'!$B$4:$N$300,3,FALSE)="x","x",ROUND(IF(VLOOKUP($E19,'Country Indicator Data'!$B$4:$N$300,3,FALSE)&gt;$F$3,5,IF(VLOOKUP($E19,'Country Indicator Data'!$B$4:$N$300,3,FALSE)&lt;$F$4,0,($F$3-VLOOKUP($E19,'Country Indicator Data'!$B$4:$N$300,3,FALSE))/($F$3-$F$4)*5)),1)))</f>
        <v>1.8</v>
      </c>
      <c r="G19" s="163">
        <f>IF(LEN(E19)&gt;3,(IF(VLOOKUP($C19,'Regional Crises'!$B$1:$R$66,9,FALSE)="x","x",ROUND(IF(VLOOKUP($C19,'Regional Crises'!$B$1:$R$66,9,FALSE)&gt;G$3,5,IF(VLOOKUP($C19,'Regional Crises'!$B$1:$R$66,9,FALSE)&lt;G$4,0,(G$3-VLOOKUP($C19,'Regional Crises'!$B$1:$R$66,9,FALSE))/(G$3-G$4)*5)),1))),IF(VLOOKUP($E19,'Country Indicator Data'!$B$4:$N$300,5,FALSE)="x","x",ROUND(IF(VLOOKUP($E19,'Country Indicator Data'!$B$4:$N$300,5,FALSE)&gt;G$3,5,IF(VLOOKUP($E19,'Country Indicator Data'!$B$4:$N$300,5,FALSE)&lt;G$4,0,(G$3-VLOOKUP($E19,'Country Indicator Data'!$B$4:$N$300,5,FALSE))/(G$3-G$4)*5)),1)))</f>
        <v>1.4</v>
      </c>
      <c r="H19" s="163">
        <f t="shared" si="0"/>
        <v>1.6</v>
      </c>
      <c r="I19" s="163">
        <f>IF(LEN(E19)&gt;3,(IF(VLOOKUP($C19,'Regional Crises'!$B$1:$R$66,6,FALSE)="x","x",ROUND(IF(VLOOKUP($C19,'Regional Crises'!$B$1:$R$66,6,FALSE)&gt;I$3,5,IF(VLOOKUP($C19,'Regional Crises'!$B$1:$R$66,6,FALSE)&lt;I$4,0,5-(I$3-VLOOKUP($C19,'Regional Crises'!$B$1:$R$66,6,FALSE))/(I$3-I$4)*5)),1))),IF(VLOOKUP($E19,'Country Indicator Data'!$B$4:$N$300,2,FALSE)="x","x",ROUND(IF(VLOOKUP($E19,'Country Indicator Data'!$B$4:$N$300,2,FALSE)&gt;I$3,5,IF(VLOOKUP($E19,'Country Indicator Data'!$B$4:$N$300,2,FALSE)&lt;I$4,0,5-(I$3-VLOOKUP($E19,'Country Indicator Data'!$B$4:$N$300,2,FALSE))/(I$3-I$4)*5)),1)))</f>
        <v>1.5</v>
      </c>
      <c r="J19" s="163">
        <f>IF(LEN(E19)&gt;3,(IF(VLOOKUP($C19,'Regional Crises'!$B$1:$R$66,8,FALSE)="x","x",ROUND(IF(VLOOKUP($C19,'Regional Crises'!$B$1:$R$66,8,FALSE)&gt;J$3,5,IF(VLOOKUP($C19,'Regional Crises'!$B$1:$R$66,8,FALSE)&lt;J$4,0,5-(J$3-VLOOKUP($C19,'Regional Crises'!$B$1:$R$66,8,FALSE))/(J$3-J$4)*5)),1))),IF(VLOOKUP($E19,'Country Indicator Data'!$B$4:$N$300,4,FALSE)="x","x",ROUND(IF(VLOOKUP($E19,'Country Indicator Data'!$B$4:$N$300,4,FALSE)&gt;J$3,5,IF(VLOOKUP($E19,'Country Indicator Data'!$B$4:$N$300,4,FALSE)&lt;J$4,0,5-(J$3-VLOOKUP($E19,'Country Indicator Data'!$B$4:$N$300,4,FALSE))/(J$3-J$4)*5)),1)))</f>
        <v>0.5</v>
      </c>
      <c r="K19" s="163">
        <f t="shared" si="1"/>
        <v>1</v>
      </c>
      <c r="L19" s="163">
        <f>IF(LEN(E19)&gt;3,(IF(VLOOKUP($C19,'Regional Crises'!$B$1:$R$66,10,FALSE)="x","x",ROUND(IF(VLOOKUP($C19,'Regional Crises'!$B$1:$R$66,10,FALSE)&gt;L$3,5,IF(VLOOKUP($C19,'Regional Crises'!$B$1:$R$66,10,FALSE)&lt;L$4,0,5-(L$3-VLOOKUP($C19,'Regional Crises'!$B$1:$R$66,10,FALSE))/(L$3-L$4)*5)),1))),IF(VLOOKUP($E19,'Country Indicator Data'!$B$4:$N$300,6,FALSE)="x","x",ROUND(IF(VLOOKUP($E19,'Country Indicator Data'!$B$4:$N$300,6,FALSE)&gt;L$3,5,IF(VLOOKUP($E19,'Country Indicator Data'!$B$4:$N$300,6,FALSE)&lt;L$4,0,5-(L$3-VLOOKUP($E19,'Country Indicator Data'!$B$4:$N$300,6,FALSE))/(L$3-L$4)*5)),1)))</f>
        <v>1.5</v>
      </c>
      <c r="M19" s="163">
        <f>IF(LEN(E19)&gt;3,(IF(VLOOKUP($C19,'Regional Crises'!$B$1:$R$66,11,FALSE)="x","x",ROUND(IF(VLOOKUP($C19,'Regional Crises'!$B$1:$R$66,11,FALSE)&gt;M$3,5,IF(VLOOKUP($C19,'Regional Crises'!$B$1:$R$66,11,FALSE)&lt;M$4,0,5-(M$3-VLOOKUP($C19,'Regional Crises'!$B$1:$R$66,11,FALSE))/(M$3-M$4)*5)),1))),IF(VLOOKUP($E19,'Country Indicator Data'!$B$4:$N$300,7,FALSE)="x","x",ROUND(IF(VLOOKUP($E19,'Country Indicator Data'!$B$4:$N$300,7,FALSE)&gt;M$3,5,IF(VLOOKUP($E19,'Country Indicator Data'!$B$4:$N$300,7,FALSE)&lt;M$4,0,5-(M$3-VLOOKUP($E19,'Country Indicator Data'!$B$4:$N$300,7,FALSE))/(M$3-M$4)*5)),1)))</f>
        <v>2</v>
      </c>
      <c r="N19" s="163">
        <f t="shared" si="2"/>
        <v>1.75</v>
      </c>
      <c r="O19" s="163">
        <f t="shared" si="3"/>
        <v>1.45</v>
      </c>
      <c r="P19" s="163">
        <f>IF(LEN(E19)&gt;3,VLOOKUP(C19,'Regional Crises'!$B$1:$R$69,12,FALSE),VLOOKUP(E19,'Country Indicator Data'!$B$4:$I$300,8,FALSE))</f>
        <v>2</v>
      </c>
      <c r="Q19" s="163">
        <f>IF(LEN(E19)&gt;3,((IF(VLOOKUP($C19,'Regional Crises'!$B$1:$R$66,13,FALSE)="x","x",ROUND(IF(VLOOKUP($C19,'Regional Crises'!$B$1:$R$66,13,FALSE)&gt;Q$3,5,IF(VLOOKUP($C19,'Regional Crises'!$B$1:$R$66,13,FALSE)&lt;Q$4,0,5-(LOG(Q$3)-LOG(VLOOKUP($C19,'Regional Crises'!$B$1:$R$66,13,FALSE)))/(LOG(Q$3)-LOG(Q$4))*5)),1)))),(IF(VLOOKUP($E19,'Country Indicator Data'!$B$4:$N$300,9,FALSE)="x","x",ROUND(IF(VLOOKUP($E19,'Country Indicator Data'!$B$4:$N$300,9,FALSE)&gt;Q$3,5,IF(VLOOKUP($E19,'Country Indicator Data'!$B$4:$N$300,9,FALSE)&lt;Q$4,0,5-(LOG(Q$3)-LOG(VLOOKUP($E19,'Country Indicator Data'!$B$4:$N$300,9,FALSE)))/(LOG(Q$3)-LOG(Q$4))*5)),1))))</f>
        <v>0</v>
      </c>
      <c r="R19" s="163">
        <f t="shared" si="4"/>
        <v>1</v>
      </c>
      <c r="S19" s="163">
        <f>IF(LEN(E19)&gt;3,((IF(VLOOKUP($C19,'Regional Crises'!$B$1:$R$66,17,FALSE)="x","x",ROUND(IF(VLOOKUP($C19,'Regional Crises'!$B$1:$R$66,17,FALSE)&gt;S$3,0,IF(VLOOKUP($C19,'Regional Crises'!$B$1:$R$66,17,FALSE)&lt;S$4,5,(S$3-VLOOKUP($C19,'Regional Crises'!$B$1:$R$66,17,FALSE))/(S$3-S$4)*5)),1)))),(IF(VLOOKUP($E19,'Country Indicator Data'!$B$4:$N$300,13,FALSE)="x","x",ROUND(IF(VLOOKUP($E19,'Country Indicator Data'!$B$4:$N$300,13,FALSE)&gt;S$3,0,IF(VLOOKUP($E19,'Country Indicator Data'!$B$4:$N$300,13,FALSE)&lt;S$4,5,(S$3-VLOOKUP($E19,'Country Indicator Data'!$B$4:$N$300,13,FALSE))/(S$3-S$4)*5)),1))))</f>
        <v>2.8</v>
      </c>
      <c r="T19" s="163">
        <f>IF(LEN(E19)&gt;3,((IF(VLOOKUP($C19,'Regional Crises'!$B$1:$R$66,14,FALSE)="x","x",ROUND(IF(VLOOKUP($C19,'Regional Crises'!$B$1:$R$66,14,FALSE)&gt;T$3,0,IF(VLOOKUP($C19,'Regional Crises'!$B$1:$R$66,14,FALSE)&lt;T$4,5,(T$3-VLOOKUP($C19,'Regional Crises'!$B$1:$R$66,14,FALSE))/(T$3-T$4)*5)),1)))),(IF(VLOOKUP($E19,'Country Indicator Data'!$B$4:$N$300,10,FALSE)="x","x",ROUND(IF(VLOOKUP($E19,'Country Indicator Data'!$B$4:$N$300,10,FALSE)&gt;T$3,0,IF(VLOOKUP($E19,'Country Indicator Data'!$B$4:$N$300,10,FALSE)&lt;T$4,5,(T$3-VLOOKUP($E19,'Country Indicator Data'!$B$4:$N$300,10,FALSE))/(T$3-T$4)*5)),1))))</f>
        <v>2.5</v>
      </c>
      <c r="U19" s="163">
        <f>IF(LEN(E19)&gt;3,((IF(VLOOKUP($C19,'Regional Crises'!$B$1:$R$66,15,FALSE)="x","x",ROUND(IF(VLOOKUP($C19,'Regional Crises'!$B$1:$R$66,15,FALSE)&gt;U$3,0,IF(VLOOKUP($C19,'Regional Crises'!$B$1:$R$66,15,FALSE)&lt;U$4,5,(U$3-VLOOKUP($C19,'Regional Crises'!$B$1:$R$66,15,FALSE))/(U$3-U$4)*5)),1)))),(IF(VLOOKUP($E19,'Country Indicator Data'!$B$4:$N$300,11,FALSE)="x","x",ROUND(IF(VLOOKUP($E19,'Country Indicator Data'!$B$4:$N$300,11,FALSE)&gt;U$3,0,IF(VLOOKUP($E19,'Country Indicator Data'!$B$4:$N$300,11,FALSE)&lt;U$4,5,(U$3-VLOOKUP($E19,'Country Indicator Data'!$B$4:$N$300,11,FALSE))/(U$3-U$4)*5)),1))))</f>
        <v>1.3</v>
      </c>
      <c r="V19" s="163">
        <f>IF(LEN(E19)&gt;3,((IF(VLOOKUP($C19,'Regional Crises'!$B$1:$R$66,16,FALSE)="x","x",ROUND(IF(VLOOKUP($C19,'Regional Crises'!$B$1:$R$66,16,FALSE)&gt;V$3,0,IF(VLOOKUP($C19,'Regional Crises'!$B$1:$R$66,16,FALSE)&lt;V$4,5,(V$3-VLOOKUP($C19,'Regional Crises'!$B$1:$R$66,16,FALSE))/(V$3-V$4)*5)),1)))),(IF(VLOOKUP($E19,'Country Indicator Data'!$B$4:$N$300,12,FALSE)="x","x",ROUND(IF(VLOOKUP($E19,'Country Indicator Data'!$B$4:$N$300,12,FALSE)&gt;V$3,0,IF(VLOOKUP($E19,'Country Indicator Data'!$B$4:$N$300,12,FALSE)&lt;V$4,5,(V$3-VLOOKUP($E19,'Country Indicator Data'!$B$4:$N$300,12,FALSE))/(V$3-V$4)*5)),1))))</f>
        <v>1.1000000000000001</v>
      </c>
      <c r="W19" s="163">
        <f t="shared" si="5"/>
        <v>1.9</v>
      </c>
      <c r="X19" s="163">
        <f t="shared" si="6"/>
        <v>1.5</v>
      </c>
      <c r="Y19" s="184">
        <f>IF('Core Indicators'!FC16="x","x",IF('Core Indicators'!FC16&gt;=5,5,IF('Core Indicators'!FC16&gt;=4,4,IF('Core Indicators'!FC16&gt;=3,3,IF('Core Indicators'!FC16&gt;=2,2,IF('Core Indicators'!FC16&gt;=1,1,0))))))</f>
        <v>2</v>
      </c>
      <c r="Z19" s="163">
        <f t="shared" si="7"/>
        <v>2</v>
      </c>
      <c r="AA19" s="184">
        <f>'Crisis Indicator Data'!Y16</f>
        <v>0</v>
      </c>
      <c r="AB19" s="184">
        <f>'Crisis Indicator Data'!Z16</f>
        <v>0</v>
      </c>
      <c r="AC19" s="184">
        <f>'Crisis Indicator Data'!AA16</f>
        <v>0</v>
      </c>
      <c r="AD19" s="184">
        <f>'Crisis Indicator Data'!AB16</f>
        <v>0</v>
      </c>
      <c r="AE19" s="184">
        <f t="shared" si="8"/>
        <v>0</v>
      </c>
      <c r="AF19" s="184">
        <f>'Crisis Indicator Data'!AC16</f>
        <v>0</v>
      </c>
      <c r="AG19" s="184">
        <f>'Crisis Indicator Data'!AD16</f>
        <v>0</v>
      </c>
      <c r="AH19" s="184">
        <f t="shared" si="9"/>
        <v>0</v>
      </c>
      <c r="AI19" s="184">
        <f>'Crisis Indicator Data'!AE16</f>
        <v>0</v>
      </c>
      <c r="AJ19" s="184">
        <f>'Crisis Indicator Data'!AF16</f>
        <v>0</v>
      </c>
      <c r="AK19" s="184">
        <f>'Crisis Indicator Data'!AG16</f>
        <v>0</v>
      </c>
      <c r="AL19" s="184">
        <f t="shared" si="10"/>
        <v>0</v>
      </c>
      <c r="AM19" s="163">
        <f t="shared" si="11"/>
        <v>0</v>
      </c>
      <c r="AN19" s="163">
        <f t="shared" si="12"/>
        <v>1</v>
      </c>
    </row>
    <row r="20" spans="1:40" ht="13.5" customHeight="1" x14ac:dyDescent="0.35">
      <c r="A20" s="169" t="str">
        <f>'Crisis Indicator Data'!A17</f>
        <v>Displacement from Russia-Ukraine conflict in Belarus</v>
      </c>
      <c r="B20" s="170" t="str">
        <f>'Crisis Indicator Data'!B17</f>
        <v>Displacement,Conflict</v>
      </c>
      <c r="C20" s="170" t="str">
        <f>'Crisis Indicator Data'!C17</f>
        <v>BLR002</v>
      </c>
      <c r="D20" s="170" t="str">
        <f>'Crisis Indicator Data'!D17</f>
        <v>Belarus</v>
      </c>
      <c r="E20" s="171" t="str">
        <f>'Crisis Indicator Data'!E17</f>
        <v>BLR</v>
      </c>
      <c r="F20" s="163">
        <f>IF(LEN(E20)&gt;3,(IF(VLOOKUP($C20,'Regional Crises'!$B$1:$R$66,7,FALSE)="x","x",ROUND(IF(VLOOKUP($C20,'Regional Crises'!$B$1:$R$66,7,FALSE)&gt;$F$3,5,IF(VLOOKUP($C20,'Regional Crises'!$B$1:$R$66,7,FALSE)&lt;F$4,0,($F$3-VLOOKUP($C20,'Regional Crises'!$B$1:$R$66,7,FALSE))/($F$3-$F$4)*5)),1))),IF(VLOOKUP($E20,'Country Indicator Data'!$B$4:$N$300,3,FALSE)="x","x",ROUND(IF(VLOOKUP($E20,'Country Indicator Data'!$B$4:$N$300,3,FALSE)&gt;$F$3,5,IF(VLOOKUP($E20,'Country Indicator Data'!$B$4:$N$300,3,FALSE)&lt;$F$4,0,($F$3-VLOOKUP($E20,'Country Indicator Data'!$B$4:$N$300,3,FALSE))/($F$3-$F$4)*5)),1)))</f>
        <v>4.3</v>
      </c>
      <c r="G20" s="163">
        <f>IF(LEN(E20)&gt;3,(IF(VLOOKUP($C20,'Regional Crises'!$B$1:$R$66,9,FALSE)="x","x",ROUND(IF(VLOOKUP($C20,'Regional Crises'!$B$1:$R$66,9,FALSE)&gt;G$3,5,IF(VLOOKUP($C20,'Regional Crises'!$B$1:$R$66,9,FALSE)&lt;G$4,0,(G$3-VLOOKUP($C20,'Regional Crises'!$B$1:$R$66,9,FALSE))/(G$3-G$4)*5)),1))),IF(VLOOKUP($E20,'Country Indicator Data'!$B$4:$N$300,5,FALSE)="x","x",ROUND(IF(VLOOKUP($E20,'Country Indicator Data'!$B$4:$N$300,5,FALSE)&gt;G$3,5,IF(VLOOKUP($E20,'Country Indicator Data'!$B$4:$N$300,5,FALSE)&lt;G$4,0,(G$3-VLOOKUP($E20,'Country Indicator Data'!$B$4:$N$300,5,FALSE))/(G$3-G$4)*5)),1)))</f>
        <v>3.3</v>
      </c>
      <c r="H20" s="163">
        <f t="shared" si="0"/>
        <v>3.8</v>
      </c>
      <c r="I20" s="163">
        <f>IF(LEN(E20)&gt;3,(IF(VLOOKUP($C20,'Regional Crises'!$B$1:$R$66,6,FALSE)="x","x",ROUND(IF(VLOOKUP($C20,'Regional Crises'!$B$1:$R$66,6,FALSE)&gt;I$3,5,IF(VLOOKUP($C20,'Regional Crises'!$B$1:$R$66,6,FALSE)&lt;I$4,0,5-(I$3-VLOOKUP($C20,'Regional Crises'!$B$1:$R$66,6,FALSE))/(I$3-I$4)*5)),1))),IF(VLOOKUP($E20,'Country Indicator Data'!$B$4:$N$300,2,FALSE)="x","x",ROUND(IF(VLOOKUP($E20,'Country Indicator Data'!$B$4:$N$300,2,FALSE)&gt;I$3,5,IF(VLOOKUP($E20,'Country Indicator Data'!$B$4:$N$300,2,FALSE)&lt;I$4,0,5-(I$3-VLOOKUP($E20,'Country Indicator Data'!$B$4:$N$300,2,FALSE))/(I$3-I$4)*5)),1)))</f>
        <v>1.9</v>
      </c>
      <c r="J20" s="163">
        <f>IF(LEN(E20)&gt;3,(IF(VLOOKUP($C20,'Regional Crises'!$B$1:$R$66,8,FALSE)="x","x",ROUND(IF(VLOOKUP($C20,'Regional Crises'!$B$1:$R$66,8,FALSE)&gt;J$3,5,IF(VLOOKUP($C20,'Regional Crises'!$B$1:$R$66,8,FALSE)&lt;J$4,0,5-(J$3-VLOOKUP($C20,'Regional Crises'!$B$1:$R$66,8,FALSE))/(J$3-J$4)*5)),1))),IF(VLOOKUP($E20,'Country Indicator Data'!$B$4:$N$300,4,FALSE)="x","x",ROUND(IF(VLOOKUP($E20,'Country Indicator Data'!$B$4:$N$300,4,FALSE)&gt;J$3,5,IF(VLOOKUP($E20,'Country Indicator Data'!$B$4:$N$300,4,FALSE)&lt;J$4,0,5-(J$3-VLOOKUP($E20,'Country Indicator Data'!$B$4:$N$300,4,FALSE))/(J$3-J$4)*5)),1)))</f>
        <v>0.4</v>
      </c>
      <c r="K20" s="163">
        <f t="shared" si="1"/>
        <v>1.1499999999999999</v>
      </c>
      <c r="L20" s="163">
        <f>IF(LEN(E20)&gt;3,(IF(VLOOKUP($C20,'Regional Crises'!$B$1:$R$66,10,FALSE)="x","x",ROUND(IF(VLOOKUP($C20,'Regional Crises'!$B$1:$R$66,10,FALSE)&gt;L$3,5,IF(VLOOKUP($C20,'Regional Crises'!$B$1:$R$66,10,FALSE)&lt;L$4,0,5-(L$3-VLOOKUP($C20,'Regional Crises'!$B$1:$R$66,10,FALSE))/(L$3-L$4)*5)),1))),IF(VLOOKUP($E20,'Country Indicator Data'!$B$4:$N$300,6,FALSE)="x","x",ROUND(IF(VLOOKUP($E20,'Country Indicator Data'!$B$4:$N$300,6,FALSE)&gt;L$3,5,IF(VLOOKUP($E20,'Country Indicator Data'!$B$4:$N$300,6,FALSE)&lt;L$4,0,5-(L$3-VLOOKUP($E20,'Country Indicator Data'!$B$4:$N$300,6,FALSE))/(L$3-L$4)*5)),1)))</f>
        <v>0.8</v>
      </c>
      <c r="M20" s="163">
        <f>IF(LEN(E20)&gt;3,(IF(VLOOKUP($C20,'Regional Crises'!$B$1:$R$66,11,FALSE)="x","x",ROUND(IF(VLOOKUP($C20,'Regional Crises'!$B$1:$R$66,11,FALSE)&gt;M$3,5,IF(VLOOKUP($C20,'Regional Crises'!$B$1:$R$66,11,FALSE)&lt;M$4,0,5-(M$3-VLOOKUP($C20,'Regional Crises'!$B$1:$R$66,11,FALSE))/(M$3-M$4)*5)),1))),IF(VLOOKUP($E20,'Country Indicator Data'!$B$4:$N$300,7,FALSE)="x","x",ROUND(IF(VLOOKUP($E20,'Country Indicator Data'!$B$4:$N$300,7,FALSE)&gt;M$3,5,IF(VLOOKUP($E20,'Country Indicator Data'!$B$4:$N$300,7,FALSE)&lt;M$4,0,5-(M$3-VLOOKUP($E20,'Country Indicator Data'!$B$4:$N$300,7,FALSE))/(M$3-M$4)*5)),1)))</f>
        <v>0</v>
      </c>
      <c r="N20" s="163">
        <f t="shared" si="2"/>
        <v>0.4</v>
      </c>
      <c r="O20" s="163">
        <f t="shared" si="3"/>
        <v>1.7833333333333332</v>
      </c>
      <c r="P20" s="163">
        <f>IF(LEN(E20)&gt;3,VLOOKUP(C20,'Regional Crises'!$B$1:$R$69,12,FALSE),VLOOKUP(E20,'Country Indicator Data'!$B$4:$I$300,8,FALSE))</f>
        <v>3</v>
      </c>
      <c r="Q20" s="163">
        <f>IF(LEN(E20)&gt;3,((IF(VLOOKUP($C20,'Regional Crises'!$B$1:$R$66,13,FALSE)="x","x",ROUND(IF(VLOOKUP($C20,'Regional Crises'!$B$1:$R$66,13,FALSE)&gt;Q$3,5,IF(VLOOKUP($C20,'Regional Crises'!$B$1:$R$66,13,FALSE)&lt;Q$4,0,5-(LOG(Q$3)-LOG(VLOOKUP($C20,'Regional Crises'!$B$1:$R$66,13,FALSE)))/(LOG(Q$3)-LOG(Q$4))*5)),1)))),(IF(VLOOKUP($E20,'Country Indicator Data'!$B$4:$N$300,9,FALSE)="x","x",ROUND(IF(VLOOKUP($E20,'Country Indicator Data'!$B$4:$N$300,9,FALSE)&gt;Q$3,5,IF(VLOOKUP($E20,'Country Indicator Data'!$B$4:$N$300,9,FALSE)&lt;Q$4,0,5-(LOG(Q$3)-LOG(VLOOKUP($E20,'Country Indicator Data'!$B$4:$N$300,9,FALSE)))/(LOG(Q$3)-LOG(Q$4))*5)),1))))</f>
        <v>0</v>
      </c>
      <c r="R20" s="163">
        <f t="shared" si="4"/>
        <v>1.5</v>
      </c>
      <c r="S20" s="163">
        <f>IF(LEN(E20)&gt;3,((IF(VLOOKUP($C20,'Regional Crises'!$B$1:$R$66,17,FALSE)="x","x",ROUND(IF(VLOOKUP($C20,'Regional Crises'!$B$1:$R$66,17,FALSE)&gt;S$3,0,IF(VLOOKUP($C20,'Regional Crises'!$B$1:$R$66,17,FALSE)&lt;S$4,5,(S$3-VLOOKUP($C20,'Regional Crises'!$B$1:$R$66,17,FALSE))/(S$3-S$4)*5)),1)))),(IF(VLOOKUP($E20,'Country Indicator Data'!$B$4:$N$300,13,FALSE)="x","x",ROUND(IF(VLOOKUP($E20,'Country Indicator Data'!$B$4:$N$300,13,FALSE)&gt;S$3,0,IF(VLOOKUP($E20,'Country Indicator Data'!$B$4:$N$300,13,FALSE)&lt;S$4,5,(S$3-VLOOKUP($E20,'Country Indicator Data'!$B$4:$N$300,13,FALSE))/(S$3-S$4)*5)),1))))</f>
        <v>3.2</v>
      </c>
      <c r="T20" s="163">
        <f>IF(LEN(E20)&gt;3,((IF(VLOOKUP($C20,'Regional Crises'!$B$1:$R$66,14,FALSE)="x","x",ROUND(IF(VLOOKUP($C20,'Regional Crises'!$B$1:$R$66,14,FALSE)&gt;T$3,0,IF(VLOOKUP($C20,'Regional Crises'!$B$1:$R$66,14,FALSE)&lt;T$4,5,(T$3-VLOOKUP($C20,'Regional Crises'!$B$1:$R$66,14,FALSE))/(T$3-T$4)*5)),1)))),(IF(VLOOKUP($E20,'Country Indicator Data'!$B$4:$N$300,10,FALSE)="x","x",ROUND(IF(VLOOKUP($E20,'Country Indicator Data'!$B$4:$N$300,10,FALSE)&gt;T$3,0,IF(VLOOKUP($E20,'Country Indicator Data'!$B$4:$N$300,10,FALSE)&lt;T$4,5,(T$3-VLOOKUP($E20,'Country Indicator Data'!$B$4:$N$300,10,FALSE))/(T$3-T$4)*5)),1))))</f>
        <v>3.3</v>
      </c>
      <c r="U20" s="163">
        <f>IF(LEN(E20)&gt;3,((IF(VLOOKUP($C20,'Regional Crises'!$B$1:$R$66,15,FALSE)="x","x",ROUND(IF(VLOOKUP($C20,'Regional Crises'!$B$1:$R$66,15,FALSE)&gt;U$3,0,IF(VLOOKUP($C20,'Regional Crises'!$B$1:$R$66,15,FALSE)&lt;U$4,5,(U$3-VLOOKUP($C20,'Regional Crises'!$B$1:$R$66,15,FALSE))/(U$3-U$4)*5)),1)))),(IF(VLOOKUP($E20,'Country Indicator Data'!$B$4:$N$300,11,FALSE)="x","x",ROUND(IF(VLOOKUP($E20,'Country Indicator Data'!$B$4:$N$300,11,FALSE)&gt;U$3,0,IF(VLOOKUP($E20,'Country Indicator Data'!$B$4:$N$300,11,FALSE)&lt;U$4,5,(U$3-VLOOKUP($E20,'Country Indicator Data'!$B$4:$N$300,11,FALSE))/(U$3-U$4)*5)),1))))</f>
        <v>3</v>
      </c>
      <c r="V20" s="163">
        <f>IF(LEN(E20)&gt;3,((IF(VLOOKUP($C20,'Regional Crises'!$B$1:$R$66,16,FALSE)="x","x",ROUND(IF(VLOOKUP($C20,'Regional Crises'!$B$1:$R$66,16,FALSE)&gt;V$3,0,IF(VLOOKUP($C20,'Regional Crises'!$B$1:$R$66,16,FALSE)&lt;V$4,5,(V$3-VLOOKUP($C20,'Regional Crises'!$B$1:$R$66,16,FALSE))/(V$3-V$4)*5)),1)))),(IF(VLOOKUP($E20,'Country Indicator Data'!$B$4:$N$300,12,FALSE)="x","x",ROUND(IF(VLOOKUP($E20,'Country Indicator Data'!$B$4:$N$300,12,FALSE)&gt;V$3,0,IF(VLOOKUP($E20,'Country Indicator Data'!$B$4:$N$300,12,FALSE)&lt;V$4,5,(V$3-VLOOKUP($E20,'Country Indicator Data'!$B$4:$N$300,12,FALSE))/(V$3-V$4)*5)),1))))</f>
        <v>4.5999999999999996</v>
      </c>
      <c r="W20" s="163">
        <f t="shared" si="5"/>
        <v>3.5</v>
      </c>
      <c r="X20" s="163">
        <f t="shared" si="6"/>
        <v>2.2999999999999998</v>
      </c>
      <c r="Y20" s="184">
        <f>IF('Core Indicators'!FC17="x","x",IF('Core Indicators'!FC17&gt;=5,5,IF('Core Indicators'!FC17&gt;=4,4,IF('Core Indicators'!FC17&gt;=3,3,IF('Core Indicators'!FC17&gt;=2,2,IF('Core Indicators'!FC17&gt;=1,1,0))))))</f>
        <v>2</v>
      </c>
      <c r="Z20" s="163">
        <f t="shared" si="7"/>
        <v>2</v>
      </c>
      <c r="AA20" s="184">
        <f>'Crisis Indicator Data'!Y17</f>
        <v>0</v>
      </c>
      <c r="AB20" s="184">
        <f>'Crisis Indicator Data'!Z17</f>
        <v>0</v>
      </c>
      <c r="AC20" s="184">
        <f>'Crisis Indicator Data'!AA17</f>
        <v>0</v>
      </c>
      <c r="AD20" s="184">
        <f>'Crisis Indicator Data'!AB17</f>
        <v>0</v>
      </c>
      <c r="AE20" s="184">
        <f t="shared" si="8"/>
        <v>0</v>
      </c>
      <c r="AF20" s="184">
        <f>'Crisis Indicator Data'!AC17</f>
        <v>2</v>
      </c>
      <c r="AG20" s="184">
        <f>'Crisis Indicator Data'!AD17</f>
        <v>2</v>
      </c>
      <c r="AH20" s="184">
        <f t="shared" si="9"/>
        <v>4</v>
      </c>
      <c r="AI20" s="184">
        <f>'Crisis Indicator Data'!AE17</f>
        <v>0</v>
      </c>
      <c r="AJ20" s="184">
        <f>'Crisis Indicator Data'!AF17</f>
        <v>3</v>
      </c>
      <c r="AK20" s="184">
        <f>'Crisis Indicator Data'!AG17</f>
        <v>0</v>
      </c>
      <c r="AL20" s="184">
        <f t="shared" si="10"/>
        <v>3</v>
      </c>
      <c r="AM20" s="163">
        <f t="shared" si="11"/>
        <v>2</v>
      </c>
      <c r="AN20" s="163">
        <f t="shared" si="12"/>
        <v>2</v>
      </c>
    </row>
    <row r="21" spans="1:40" ht="13.5" customHeight="1" x14ac:dyDescent="0.35">
      <c r="A21" s="169" t="str">
        <f>'Crisis Indicator Data'!A18</f>
        <v>Country level Brazil</v>
      </c>
      <c r="B21" s="170" t="str">
        <f>'Crisis Indicator Data'!B18</f>
        <v>Displacement,Floods</v>
      </c>
      <c r="C21" s="170" t="str">
        <f>'Crisis Indicator Data'!C18</f>
        <v>BRA001</v>
      </c>
      <c r="D21" s="170" t="str">
        <f>'Crisis Indicator Data'!D18</f>
        <v>Brazil</v>
      </c>
      <c r="E21" s="171" t="str">
        <f>'Crisis Indicator Data'!E18</f>
        <v>BRA</v>
      </c>
      <c r="F21" s="163">
        <f>IF(LEN(E21)&gt;3,(IF(VLOOKUP($C21,'Regional Crises'!$B$1:$R$66,7,FALSE)="x","x",ROUND(IF(VLOOKUP($C21,'Regional Crises'!$B$1:$R$66,7,FALSE)&gt;$F$3,5,IF(VLOOKUP($C21,'Regional Crises'!$B$1:$R$66,7,FALSE)&lt;F$4,0,($F$3-VLOOKUP($C21,'Regional Crises'!$B$1:$R$66,7,FALSE))/($F$3-$F$4)*5)),1))),IF(VLOOKUP($E21,'Country Indicator Data'!$B$4:$N$300,3,FALSE)="x","x",ROUND(IF(VLOOKUP($E21,'Country Indicator Data'!$B$4:$N$300,3,FALSE)&gt;$F$3,5,IF(VLOOKUP($E21,'Country Indicator Data'!$B$4:$N$300,3,FALSE)&lt;$F$4,0,($F$3-VLOOKUP($E21,'Country Indicator Data'!$B$4:$N$300,3,FALSE))/($F$3-$F$4)*5)),1)))</f>
        <v>0.7</v>
      </c>
      <c r="G21" s="163">
        <f>IF(LEN(E21)&gt;3,(IF(VLOOKUP($C21,'Regional Crises'!$B$1:$R$66,9,FALSE)="x","x",ROUND(IF(VLOOKUP($C21,'Regional Crises'!$B$1:$R$66,9,FALSE)&gt;G$3,5,IF(VLOOKUP($C21,'Regional Crises'!$B$1:$R$66,9,FALSE)&lt;G$4,0,(G$3-VLOOKUP($C21,'Regional Crises'!$B$1:$R$66,9,FALSE))/(G$3-G$4)*5)),1))),IF(VLOOKUP($E21,'Country Indicator Data'!$B$4:$N$300,5,FALSE)="x","x",ROUND(IF(VLOOKUP($E21,'Country Indicator Data'!$B$4:$N$300,5,FALSE)&gt;G$3,5,IF(VLOOKUP($E21,'Country Indicator Data'!$B$4:$N$300,5,FALSE)&lt;G$4,0,(G$3-VLOOKUP($E21,'Country Indicator Data'!$B$4:$N$300,5,FALSE))/(G$3-G$4)*5)),1)))</f>
        <v>1.6</v>
      </c>
      <c r="H21" s="163">
        <f t="shared" si="0"/>
        <v>1.1499999999999999</v>
      </c>
      <c r="I21" s="163">
        <f>IF(LEN(E21)&gt;3,(IF(VLOOKUP($C21,'Regional Crises'!$B$1:$R$66,6,FALSE)="x","x",ROUND(IF(VLOOKUP($C21,'Regional Crises'!$B$1:$R$66,6,FALSE)&gt;I$3,5,IF(VLOOKUP($C21,'Regional Crises'!$B$1:$R$66,6,FALSE)&lt;I$4,0,5-(I$3-VLOOKUP($C21,'Regional Crises'!$B$1:$R$66,6,FALSE))/(I$3-I$4)*5)),1))),IF(VLOOKUP($E21,'Country Indicator Data'!$B$4:$N$300,2,FALSE)="x","x",ROUND(IF(VLOOKUP($E21,'Country Indicator Data'!$B$4:$N$300,2,FALSE)&gt;I$3,5,IF(VLOOKUP($E21,'Country Indicator Data'!$B$4:$N$300,2,FALSE)&lt;I$4,0,5-(I$3-VLOOKUP($E21,'Country Indicator Data'!$B$4:$N$300,2,FALSE))/(I$3-I$4)*5)),1)))</f>
        <v>2.6</v>
      </c>
      <c r="J21" s="163">
        <f>IF(LEN(E21)&gt;3,(IF(VLOOKUP($C21,'Regional Crises'!$B$1:$R$66,8,FALSE)="x","x",ROUND(IF(VLOOKUP($C21,'Regional Crises'!$B$1:$R$66,8,FALSE)&gt;J$3,5,IF(VLOOKUP($C21,'Regional Crises'!$B$1:$R$66,8,FALSE)&lt;J$4,0,5-(J$3-VLOOKUP($C21,'Regional Crises'!$B$1:$R$66,8,FALSE))/(J$3-J$4)*5)),1))),IF(VLOOKUP($E21,'Country Indicator Data'!$B$4:$N$300,4,FALSE)="x","x",ROUND(IF(VLOOKUP($E21,'Country Indicator Data'!$B$4:$N$300,4,FALSE)&gt;J$3,5,IF(VLOOKUP($E21,'Country Indicator Data'!$B$4:$N$300,4,FALSE)&lt;J$4,0,5-(J$3-VLOOKUP($E21,'Country Indicator Data'!$B$4:$N$300,4,FALSE))/(J$3-J$4)*5)),1)))</f>
        <v>0.7</v>
      </c>
      <c r="K21" s="163">
        <f t="shared" si="1"/>
        <v>1.65</v>
      </c>
      <c r="L21" s="163">
        <f>IF(LEN(E21)&gt;3,(IF(VLOOKUP($C21,'Regional Crises'!$B$1:$R$66,10,FALSE)="x","x",ROUND(IF(VLOOKUP($C21,'Regional Crises'!$B$1:$R$66,10,FALSE)&gt;L$3,5,IF(VLOOKUP($C21,'Regional Crises'!$B$1:$R$66,10,FALSE)&lt;L$4,0,5-(L$3-VLOOKUP($C21,'Regional Crises'!$B$1:$R$66,10,FALSE))/(L$3-L$4)*5)),1))),IF(VLOOKUP($E21,'Country Indicator Data'!$B$4:$N$300,6,FALSE)="x","x",ROUND(IF(VLOOKUP($E21,'Country Indicator Data'!$B$4:$N$300,6,FALSE)&gt;L$3,5,IF(VLOOKUP($E21,'Country Indicator Data'!$B$4:$N$300,6,FALSE)&lt;L$4,0,5-(L$3-VLOOKUP($E21,'Country Indicator Data'!$B$4:$N$300,6,FALSE))/(L$3-L$4)*5)),1)))</f>
        <v>2.6</v>
      </c>
      <c r="M21" s="163">
        <f>IF(LEN(E21)&gt;3,(IF(VLOOKUP($C21,'Regional Crises'!$B$1:$R$66,11,FALSE)="x","x",ROUND(IF(VLOOKUP($C21,'Regional Crises'!$B$1:$R$66,11,FALSE)&gt;M$3,5,IF(VLOOKUP($C21,'Regional Crises'!$B$1:$R$66,11,FALSE)&lt;M$4,0,5-(M$3-VLOOKUP($C21,'Regional Crises'!$B$1:$R$66,11,FALSE))/(M$3-M$4)*5)),1))),IF(VLOOKUP($E21,'Country Indicator Data'!$B$4:$N$300,7,FALSE)="x","x",ROUND(IF(VLOOKUP($E21,'Country Indicator Data'!$B$4:$N$300,7,FALSE)&gt;M$3,5,IF(VLOOKUP($E21,'Country Indicator Data'!$B$4:$N$300,7,FALSE)&lt;M$4,0,5-(M$3-VLOOKUP($E21,'Country Indicator Data'!$B$4:$N$300,7,FALSE))/(M$3-M$4)*5)),1)))</f>
        <v>3.6</v>
      </c>
      <c r="N21" s="163">
        <f t="shared" si="2"/>
        <v>3.1</v>
      </c>
      <c r="O21" s="163">
        <f t="shared" si="3"/>
        <v>1.9666666666666668</v>
      </c>
      <c r="P21" s="163">
        <f>IF(LEN(E21)&gt;3,VLOOKUP(C21,'Regional Crises'!$B$1:$R$69,12,FALSE),VLOOKUP(E21,'Country Indicator Data'!$B$4:$I$300,8,FALSE))</f>
        <v>3</v>
      </c>
      <c r="Q21" s="163">
        <f>IF(LEN(E21)&gt;3,((IF(VLOOKUP($C21,'Regional Crises'!$B$1:$R$66,13,FALSE)="x","x",ROUND(IF(VLOOKUP($C21,'Regional Crises'!$B$1:$R$66,13,FALSE)&gt;Q$3,5,IF(VLOOKUP($C21,'Regional Crises'!$B$1:$R$66,13,FALSE)&lt;Q$4,0,5-(LOG(Q$3)-LOG(VLOOKUP($C21,'Regional Crises'!$B$1:$R$66,13,FALSE)))/(LOG(Q$3)-LOG(Q$4))*5)),1)))),(IF(VLOOKUP($E21,'Country Indicator Data'!$B$4:$N$300,9,FALSE)="x","x",ROUND(IF(VLOOKUP($E21,'Country Indicator Data'!$B$4:$N$300,9,FALSE)&gt;Q$3,5,IF(VLOOKUP($E21,'Country Indicator Data'!$B$4:$N$300,9,FALSE)&lt;Q$4,0,5-(LOG(Q$3)-LOG(VLOOKUP($E21,'Country Indicator Data'!$B$4:$N$300,9,FALSE)))/(LOG(Q$3)-LOG(Q$4))*5)),1))))</f>
        <v>0</v>
      </c>
      <c r="R21" s="163">
        <f t="shared" si="4"/>
        <v>1.5</v>
      </c>
      <c r="S21" s="163">
        <f>IF(LEN(E21)&gt;3,((IF(VLOOKUP($C21,'Regional Crises'!$B$1:$R$66,17,FALSE)="x","x",ROUND(IF(VLOOKUP($C21,'Regional Crises'!$B$1:$R$66,17,FALSE)&gt;S$3,0,IF(VLOOKUP($C21,'Regional Crises'!$B$1:$R$66,17,FALSE)&lt;S$4,5,(S$3-VLOOKUP($C21,'Regional Crises'!$B$1:$R$66,17,FALSE))/(S$3-S$4)*5)),1)))),(IF(VLOOKUP($E21,'Country Indicator Data'!$B$4:$N$300,13,FALSE)="x","x",ROUND(IF(VLOOKUP($E21,'Country Indicator Data'!$B$4:$N$300,13,FALSE)&gt;S$3,0,IF(VLOOKUP($E21,'Country Indicator Data'!$B$4:$N$300,13,FALSE)&lt;S$4,5,(S$3-VLOOKUP($E21,'Country Indicator Data'!$B$4:$N$300,13,FALSE))/(S$3-S$4)*5)),1))))</f>
        <v>3.2</v>
      </c>
      <c r="T21" s="163">
        <f>IF(LEN(E21)&gt;3,((IF(VLOOKUP($C21,'Regional Crises'!$B$1:$R$66,14,FALSE)="x","x",ROUND(IF(VLOOKUP($C21,'Regional Crises'!$B$1:$R$66,14,FALSE)&gt;T$3,0,IF(VLOOKUP($C21,'Regional Crises'!$B$1:$R$66,14,FALSE)&lt;T$4,5,(T$3-VLOOKUP($C21,'Regional Crises'!$B$1:$R$66,14,FALSE))/(T$3-T$4)*5)),1)))),(IF(VLOOKUP($E21,'Country Indicator Data'!$B$4:$N$300,10,FALSE)="x","x",ROUND(IF(VLOOKUP($E21,'Country Indicator Data'!$B$4:$N$300,10,FALSE)&gt;T$3,0,IF(VLOOKUP($E21,'Country Indicator Data'!$B$4:$N$300,10,FALSE)&lt;T$4,5,(T$3-VLOOKUP($E21,'Country Indicator Data'!$B$4:$N$300,10,FALSE))/(T$3-T$4)*5)),1))))</f>
        <v>2.7</v>
      </c>
      <c r="U21" s="163">
        <f>IF(LEN(E21)&gt;3,((IF(VLOOKUP($C21,'Regional Crises'!$B$1:$R$66,15,FALSE)="x","x",ROUND(IF(VLOOKUP($C21,'Regional Crises'!$B$1:$R$66,15,FALSE)&gt;U$3,0,IF(VLOOKUP($C21,'Regional Crises'!$B$1:$R$66,15,FALSE)&lt;U$4,5,(U$3-VLOOKUP($C21,'Regional Crises'!$B$1:$R$66,15,FALSE))/(U$3-U$4)*5)),1)))),(IF(VLOOKUP($E21,'Country Indicator Data'!$B$4:$N$300,11,FALSE)="x","x",ROUND(IF(VLOOKUP($E21,'Country Indicator Data'!$B$4:$N$300,11,FALSE)&gt;U$3,0,IF(VLOOKUP($E21,'Country Indicator Data'!$B$4:$N$300,11,FALSE)&lt;U$4,5,(U$3-VLOOKUP($E21,'Country Indicator Data'!$B$4:$N$300,11,FALSE))/(U$3-U$4)*5)),1))))</f>
        <v>1.3</v>
      </c>
      <c r="V21" s="163">
        <f>IF(LEN(E21)&gt;3,((IF(VLOOKUP($C21,'Regional Crises'!$B$1:$R$66,16,FALSE)="x","x",ROUND(IF(VLOOKUP($C21,'Regional Crises'!$B$1:$R$66,16,FALSE)&gt;V$3,0,IF(VLOOKUP($C21,'Regional Crises'!$B$1:$R$66,16,FALSE)&lt;V$4,5,(V$3-VLOOKUP($C21,'Regional Crises'!$B$1:$R$66,16,FALSE))/(V$3-V$4)*5)),1)))),(IF(VLOOKUP($E21,'Country Indicator Data'!$B$4:$N$300,12,FALSE)="x","x",ROUND(IF(VLOOKUP($E21,'Country Indicator Data'!$B$4:$N$300,12,FALSE)&gt;V$3,0,IF(VLOOKUP($E21,'Country Indicator Data'!$B$4:$N$300,12,FALSE)&lt;V$4,5,(V$3-VLOOKUP($E21,'Country Indicator Data'!$B$4:$N$300,12,FALSE))/(V$3-V$4)*5)),1))))</f>
        <v>1.4</v>
      </c>
      <c r="W21" s="163">
        <f t="shared" si="5"/>
        <v>2.2000000000000002</v>
      </c>
      <c r="X21" s="163">
        <f t="shared" si="6"/>
        <v>1.9</v>
      </c>
      <c r="Y21" s="184">
        <f>IF('Core Indicators'!FC18="x","x",IF('Core Indicators'!FC18&gt;=5,5,IF('Core Indicators'!FC18&gt;=4,4,IF('Core Indicators'!FC18&gt;=3,3,IF('Core Indicators'!FC18&gt;=2,2,IF('Core Indicators'!FC18&gt;=1,1,0))))))</f>
        <v>5</v>
      </c>
      <c r="Z21" s="163">
        <f t="shared" si="7"/>
        <v>5</v>
      </c>
      <c r="AA21" s="184">
        <f>'Crisis Indicator Data'!Y18</f>
        <v>0</v>
      </c>
      <c r="AB21" s="184">
        <f>'Crisis Indicator Data'!Z18</f>
        <v>0</v>
      </c>
      <c r="AC21" s="184">
        <f>'Crisis Indicator Data'!AA18</f>
        <v>0</v>
      </c>
      <c r="AD21" s="184">
        <f>'Crisis Indicator Data'!AB18</f>
        <v>0</v>
      </c>
      <c r="AE21" s="184">
        <f t="shared" si="8"/>
        <v>0</v>
      </c>
      <c r="AF21" s="184">
        <f>'Crisis Indicator Data'!AC18</f>
        <v>0</v>
      </c>
      <c r="AG21" s="184">
        <f>'Crisis Indicator Data'!AD18</f>
        <v>0</v>
      </c>
      <c r="AH21" s="184">
        <f t="shared" si="9"/>
        <v>0</v>
      </c>
      <c r="AI21" s="184">
        <f>'Crisis Indicator Data'!AE18</f>
        <v>0</v>
      </c>
      <c r="AJ21" s="184">
        <f>'Crisis Indicator Data'!AF18</f>
        <v>0</v>
      </c>
      <c r="AK21" s="184">
        <f>'Crisis Indicator Data'!AG18</f>
        <v>3</v>
      </c>
      <c r="AL21" s="184">
        <f t="shared" si="10"/>
        <v>3</v>
      </c>
      <c r="AM21" s="163">
        <f t="shared" si="11"/>
        <v>1</v>
      </c>
      <c r="AN21" s="163">
        <f t="shared" si="12"/>
        <v>3</v>
      </c>
    </row>
    <row r="22" spans="1:40" ht="13.5" customHeight="1" x14ac:dyDescent="0.35">
      <c r="A22" s="169" t="str">
        <f>'Crisis Indicator Data'!A19</f>
        <v>Venezuela displacement in Brazil</v>
      </c>
      <c r="B22" s="170" t="str">
        <f>'Crisis Indicator Data'!B19</f>
        <v>Displacement</v>
      </c>
      <c r="C22" s="170" t="str">
        <f>'Crisis Indicator Data'!C19</f>
        <v>BRA002</v>
      </c>
      <c r="D22" s="170" t="str">
        <f>'Crisis Indicator Data'!D19</f>
        <v>Brazil</v>
      </c>
      <c r="E22" s="171" t="str">
        <f>'Crisis Indicator Data'!E19</f>
        <v>BRA</v>
      </c>
      <c r="F22" s="163">
        <f>IF(LEN(E22)&gt;3,(IF(VLOOKUP($C22,'Regional Crises'!$B$1:$R$66,7,FALSE)="x","x",ROUND(IF(VLOOKUP($C22,'Regional Crises'!$B$1:$R$66,7,FALSE)&gt;$F$3,5,IF(VLOOKUP($C22,'Regional Crises'!$B$1:$R$66,7,FALSE)&lt;F$4,0,($F$3-VLOOKUP($C22,'Regional Crises'!$B$1:$R$66,7,FALSE))/($F$3-$F$4)*5)),1))),IF(VLOOKUP($E22,'Country Indicator Data'!$B$4:$N$300,3,FALSE)="x","x",ROUND(IF(VLOOKUP($E22,'Country Indicator Data'!$B$4:$N$300,3,FALSE)&gt;$F$3,5,IF(VLOOKUP($E22,'Country Indicator Data'!$B$4:$N$300,3,FALSE)&lt;$F$4,0,($F$3-VLOOKUP($E22,'Country Indicator Data'!$B$4:$N$300,3,FALSE))/($F$3-$F$4)*5)),1)))</f>
        <v>0.7</v>
      </c>
      <c r="G22" s="163">
        <f>IF(LEN(E22)&gt;3,(IF(VLOOKUP($C22,'Regional Crises'!$B$1:$R$66,9,FALSE)="x","x",ROUND(IF(VLOOKUP($C22,'Regional Crises'!$B$1:$R$66,9,FALSE)&gt;G$3,5,IF(VLOOKUP($C22,'Regional Crises'!$B$1:$R$66,9,FALSE)&lt;G$4,0,(G$3-VLOOKUP($C22,'Regional Crises'!$B$1:$R$66,9,FALSE))/(G$3-G$4)*5)),1))),IF(VLOOKUP($E22,'Country Indicator Data'!$B$4:$N$300,5,FALSE)="x","x",ROUND(IF(VLOOKUP($E22,'Country Indicator Data'!$B$4:$N$300,5,FALSE)&gt;G$3,5,IF(VLOOKUP($E22,'Country Indicator Data'!$B$4:$N$300,5,FALSE)&lt;G$4,0,(G$3-VLOOKUP($E22,'Country Indicator Data'!$B$4:$N$300,5,FALSE))/(G$3-G$4)*5)),1)))</f>
        <v>1.6</v>
      </c>
      <c r="H22" s="163">
        <f t="shared" si="0"/>
        <v>1.1499999999999999</v>
      </c>
      <c r="I22" s="163">
        <f>IF(LEN(E22)&gt;3,(IF(VLOOKUP($C22,'Regional Crises'!$B$1:$R$66,6,FALSE)="x","x",ROUND(IF(VLOOKUP($C22,'Regional Crises'!$B$1:$R$66,6,FALSE)&gt;I$3,5,IF(VLOOKUP($C22,'Regional Crises'!$B$1:$R$66,6,FALSE)&lt;I$4,0,5-(I$3-VLOOKUP($C22,'Regional Crises'!$B$1:$R$66,6,FALSE))/(I$3-I$4)*5)),1))),IF(VLOOKUP($E22,'Country Indicator Data'!$B$4:$N$300,2,FALSE)="x","x",ROUND(IF(VLOOKUP($E22,'Country Indicator Data'!$B$4:$N$300,2,FALSE)&gt;I$3,5,IF(VLOOKUP($E22,'Country Indicator Data'!$B$4:$N$300,2,FALSE)&lt;I$4,0,5-(I$3-VLOOKUP($E22,'Country Indicator Data'!$B$4:$N$300,2,FALSE))/(I$3-I$4)*5)),1)))</f>
        <v>2.6</v>
      </c>
      <c r="J22" s="163">
        <f>IF(LEN(E22)&gt;3,(IF(VLOOKUP($C22,'Regional Crises'!$B$1:$R$66,8,FALSE)="x","x",ROUND(IF(VLOOKUP($C22,'Regional Crises'!$B$1:$R$66,8,FALSE)&gt;J$3,5,IF(VLOOKUP($C22,'Regional Crises'!$B$1:$R$66,8,FALSE)&lt;J$4,0,5-(J$3-VLOOKUP($C22,'Regional Crises'!$B$1:$R$66,8,FALSE))/(J$3-J$4)*5)),1))),IF(VLOOKUP($E22,'Country Indicator Data'!$B$4:$N$300,4,FALSE)="x","x",ROUND(IF(VLOOKUP($E22,'Country Indicator Data'!$B$4:$N$300,4,FALSE)&gt;J$3,5,IF(VLOOKUP($E22,'Country Indicator Data'!$B$4:$N$300,4,FALSE)&lt;J$4,0,5-(J$3-VLOOKUP($E22,'Country Indicator Data'!$B$4:$N$300,4,FALSE))/(J$3-J$4)*5)),1)))</f>
        <v>0.7</v>
      </c>
      <c r="K22" s="163">
        <f t="shared" si="1"/>
        <v>1.65</v>
      </c>
      <c r="L22" s="163">
        <f>IF(LEN(E22)&gt;3,(IF(VLOOKUP($C22,'Regional Crises'!$B$1:$R$66,10,FALSE)="x","x",ROUND(IF(VLOOKUP($C22,'Regional Crises'!$B$1:$R$66,10,FALSE)&gt;L$3,5,IF(VLOOKUP($C22,'Regional Crises'!$B$1:$R$66,10,FALSE)&lt;L$4,0,5-(L$3-VLOOKUP($C22,'Regional Crises'!$B$1:$R$66,10,FALSE))/(L$3-L$4)*5)),1))),IF(VLOOKUP($E22,'Country Indicator Data'!$B$4:$N$300,6,FALSE)="x","x",ROUND(IF(VLOOKUP($E22,'Country Indicator Data'!$B$4:$N$300,6,FALSE)&gt;L$3,5,IF(VLOOKUP($E22,'Country Indicator Data'!$B$4:$N$300,6,FALSE)&lt;L$4,0,5-(L$3-VLOOKUP($E22,'Country Indicator Data'!$B$4:$N$300,6,FALSE))/(L$3-L$4)*5)),1)))</f>
        <v>2.6</v>
      </c>
      <c r="M22" s="163">
        <f>IF(LEN(E22)&gt;3,(IF(VLOOKUP($C22,'Regional Crises'!$B$1:$R$66,11,FALSE)="x","x",ROUND(IF(VLOOKUP($C22,'Regional Crises'!$B$1:$R$66,11,FALSE)&gt;M$3,5,IF(VLOOKUP($C22,'Regional Crises'!$B$1:$R$66,11,FALSE)&lt;M$4,0,5-(M$3-VLOOKUP($C22,'Regional Crises'!$B$1:$R$66,11,FALSE))/(M$3-M$4)*5)),1))),IF(VLOOKUP($E22,'Country Indicator Data'!$B$4:$N$300,7,FALSE)="x","x",ROUND(IF(VLOOKUP($E22,'Country Indicator Data'!$B$4:$N$300,7,FALSE)&gt;M$3,5,IF(VLOOKUP($E22,'Country Indicator Data'!$B$4:$N$300,7,FALSE)&lt;M$4,0,5-(M$3-VLOOKUP($E22,'Country Indicator Data'!$B$4:$N$300,7,FALSE))/(M$3-M$4)*5)),1)))</f>
        <v>3.6</v>
      </c>
      <c r="N22" s="163">
        <f t="shared" si="2"/>
        <v>3.1</v>
      </c>
      <c r="O22" s="163">
        <f t="shared" si="3"/>
        <v>1.9666666666666668</v>
      </c>
      <c r="P22" s="163">
        <f>IF(LEN(E22)&gt;3,VLOOKUP(C22,'Regional Crises'!$B$1:$R$69,12,FALSE),VLOOKUP(E22,'Country Indicator Data'!$B$4:$I$300,8,FALSE))</f>
        <v>3</v>
      </c>
      <c r="Q22" s="163">
        <f>IF(LEN(E22)&gt;3,((IF(VLOOKUP($C22,'Regional Crises'!$B$1:$R$66,13,FALSE)="x","x",ROUND(IF(VLOOKUP($C22,'Regional Crises'!$B$1:$R$66,13,FALSE)&gt;Q$3,5,IF(VLOOKUP($C22,'Regional Crises'!$B$1:$R$66,13,FALSE)&lt;Q$4,0,5-(LOG(Q$3)-LOG(VLOOKUP($C22,'Regional Crises'!$B$1:$R$66,13,FALSE)))/(LOG(Q$3)-LOG(Q$4))*5)),1)))),(IF(VLOOKUP($E22,'Country Indicator Data'!$B$4:$N$300,9,FALSE)="x","x",ROUND(IF(VLOOKUP($E22,'Country Indicator Data'!$B$4:$N$300,9,FALSE)&gt;Q$3,5,IF(VLOOKUP($E22,'Country Indicator Data'!$B$4:$N$300,9,FALSE)&lt;Q$4,0,5-(LOG(Q$3)-LOG(VLOOKUP($E22,'Country Indicator Data'!$B$4:$N$300,9,FALSE)))/(LOG(Q$3)-LOG(Q$4))*5)),1))))</f>
        <v>0</v>
      </c>
      <c r="R22" s="163">
        <f t="shared" si="4"/>
        <v>1.5</v>
      </c>
      <c r="S22" s="163">
        <f>IF(LEN(E22)&gt;3,((IF(VLOOKUP($C22,'Regional Crises'!$B$1:$R$66,17,FALSE)="x","x",ROUND(IF(VLOOKUP($C22,'Regional Crises'!$B$1:$R$66,17,FALSE)&gt;S$3,0,IF(VLOOKUP($C22,'Regional Crises'!$B$1:$R$66,17,FALSE)&lt;S$4,5,(S$3-VLOOKUP($C22,'Regional Crises'!$B$1:$R$66,17,FALSE))/(S$3-S$4)*5)),1)))),(IF(VLOOKUP($E22,'Country Indicator Data'!$B$4:$N$300,13,FALSE)="x","x",ROUND(IF(VLOOKUP($E22,'Country Indicator Data'!$B$4:$N$300,13,FALSE)&gt;S$3,0,IF(VLOOKUP($E22,'Country Indicator Data'!$B$4:$N$300,13,FALSE)&lt;S$4,5,(S$3-VLOOKUP($E22,'Country Indicator Data'!$B$4:$N$300,13,FALSE))/(S$3-S$4)*5)),1))))</f>
        <v>3.2</v>
      </c>
      <c r="T22" s="163">
        <f>IF(LEN(E22)&gt;3,((IF(VLOOKUP($C22,'Regional Crises'!$B$1:$R$66,14,FALSE)="x","x",ROUND(IF(VLOOKUP($C22,'Regional Crises'!$B$1:$R$66,14,FALSE)&gt;T$3,0,IF(VLOOKUP($C22,'Regional Crises'!$B$1:$R$66,14,FALSE)&lt;T$4,5,(T$3-VLOOKUP($C22,'Regional Crises'!$B$1:$R$66,14,FALSE))/(T$3-T$4)*5)),1)))),(IF(VLOOKUP($E22,'Country Indicator Data'!$B$4:$N$300,10,FALSE)="x","x",ROUND(IF(VLOOKUP($E22,'Country Indicator Data'!$B$4:$N$300,10,FALSE)&gt;T$3,0,IF(VLOOKUP($E22,'Country Indicator Data'!$B$4:$N$300,10,FALSE)&lt;T$4,5,(T$3-VLOOKUP($E22,'Country Indicator Data'!$B$4:$N$300,10,FALSE))/(T$3-T$4)*5)),1))))</f>
        <v>2.7</v>
      </c>
      <c r="U22" s="163">
        <f>IF(LEN(E22)&gt;3,((IF(VLOOKUP($C22,'Regional Crises'!$B$1:$R$66,15,FALSE)="x","x",ROUND(IF(VLOOKUP($C22,'Regional Crises'!$B$1:$R$66,15,FALSE)&gt;U$3,0,IF(VLOOKUP($C22,'Regional Crises'!$B$1:$R$66,15,FALSE)&lt;U$4,5,(U$3-VLOOKUP($C22,'Regional Crises'!$B$1:$R$66,15,FALSE))/(U$3-U$4)*5)),1)))),(IF(VLOOKUP($E22,'Country Indicator Data'!$B$4:$N$300,11,FALSE)="x","x",ROUND(IF(VLOOKUP($E22,'Country Indicator Data'!$B$4:$N$300,11,FALSE)&gt;U$3,0,IF(VLOOKUP($E22,'Country Indicator Data'!$B$4:$N$300,11,FALSE)&lt;U$4,5,(U$3-VLOOKUP($E22,'Country Indicator Data'!$B$4:$N$300,11,FALSE))/(U$3-U$4)*5)),1))))</f>
        <v>1.3</v>
      </c>
      <c r="V22" s="163">
        <f>IF(LEN(E22)&gt;3,((IF(VLOOKUP($C22,'Regional Crises'!$B$1:$R$66,16,FALSE)="x","x",ROUND(IF(VLOOKUP($C22,'Regional Crises'!$B$1:$R$66,16,FALSE)&gt;V$3,0,IF(VLOOKUP($C22,'Regional Crises'!$B$1:$R$66,16,FALSE)&lt;V$4,5,(V$3-VLOOKUP($C22,'Regional Crises'!$B$1:$R$66,16,FALSE))/(V$3-V$4)*5)),1)))),(IF(VLOOKUP($E22,'Country Indicator Data'!$B$4:$N$300,12,FALSE)="x","x",ROUND(IF(VLOOKUP($E22,'Country Indicator Data'!$B$4:$N$300,12,FALSE)&gt;V$3,0,IF(VLOOKUP($E22,'Country Indicator Data'!$B$4:$N$300,12,FALSE)&lt;V$4,5,(V$3-VLOOKUP($E22,'Country Indicator Data'!$B$4:$N$300,12,FALSE))/(V$3-V$4)*5)),1))))</f>
        <v>1.4</v>
      </c>
      <c r="W22" s="163">
        <f t="shared" si="5"/>
        <v>2.2000000000000002</v>
      </c>
      <c r="X22" s="163">
        <f t="shared" si="6"/>
        <v>1.9</v>
      </c>
      <c r="Y22" s="184">
        <f>IF('Core Indicators'!FC19="x","x",IF('Core Indicators'!FC19&gt;=5,5,IF('Core Indicators'!FC19&gt;=4,4,IF('Core Indicators'!FC19&gt;=3,3,IF('Core Indicators'!FC19&gt;=2,2,IF('Core Indicators'!FC19&gt;=1,1,0))))))</f>
        <v>5</v>
      </c>
      <c r="Z22" s="163">
        <f t="shared" si="7"/>
        <v>5</v>
      </c>
      <c r="AA22" s="184">
        <f>'Crisis Indicator Data'!Y19</f>
        <v>0</v>
      </c>
      <c r="AB22" s="184">
        <f>'Crisis Indicator Data'!Z19</f>
        <v>0</v>
      </c>
      <c r="AC22" s="184">
        <f>'Crisis Indicator Data'!AA19</f>
        <v>0</v>
      </c>
      <c r="AD22" s="184">
        <f>'Crisis Indicator Data'!AB19</f>
        <v>0</v>
      </c>
      <c r="AE22" s="184">
        <f t="shared" si="8"/>
        <v>0</v>
      </c>
      <c r="AF22" s="184">
        <f>'Crisis Indicator Data'!AC19</f>
        <v>0</v>
      </c>
      <c r="AG22" s="184">
        <f>'Crisis Indicator Data'!AD19</f>
        <v>0</v>
      </c>
      <c r="AH22" s="184">
        <f t="shared" si="9"/>
        <v>0</v>
      </c>
      <c r="AI22" s="184">
        <f>'Crisis Indicator Data'!AE19</f>
        <v>0</v>
      </c>
      <c r="AJ22" s="184">
        <f>'Crisis Indicator Data'!AF19</f>
        <v>0</v>
      </c>
      <c r="AK22" s="184">
        <f>'Crisis Indicator Data'!AG19</f>
        <v>2</v>
      </c>
      <c r="AL22" s="184">
        <f t="shared" si="10"/>
        <v>2</v>
      </c>
      <c r="AM22" s="163">
        <f t="shared" si="11"/>
        <v>1</v>
      </c>
      <c r="AN22" s="163">
        <f t="shared" si="12"/>
        <v>3</v>
      </c>
    </row>
    <row r="23" spans="1:40" ht="13.5" customHeight="1" x14ac:dyDescent="0.35">
      <c r="A23" s="169" t="str">
        <f>'Crisis Indicator Data'!A20</f>
        <v>Drought in the Amazonas</v>
      </c>
      <c r="B23" s="170" t="str">
        <f>'Crisis Indicator Data'!B20</f>
        <v>Drought</v>
      </c>
      <c r="C23" s="170" t="str">
        <f>'Crisis Indicator Data'!C20</f>
        <v>BRA004</v>
      </c>
      <c r="D23" s="170" t="str">
        <f>'Crisis Indicator Data'!D20</f>
        <v>Brazil</v>
      </c>
      <c r="E23" s="171" t="str">
        <f>'Crisis Indicator Data'!E20</f>
        <v>BRA</v>
      </c>
      <c r="F23" s="163">
        <f>IF(LEN(E23)&gt;3,(IF(VLOOKUP($C23,'Regional Crises'!$B$1:$R$66,7,FALSE)="x","x",ROUND(IF(VLOOKUP($C23,'Regional Crises'!$B$1:$R$66,7,FALSE)&gt;$F$3,5,IF(VLOOKUP($C23,'Regional Crises'!$B$1:$R$66,7,FALSE)&lt;F$4,0,($F$3-VLOOKUP($C23,'Regional Crises'!$B$1:$R$66,7,FALSE))/($F$3-$F$4)*5)),1))),IF(VLOOKUP($E23,'Country Indicator Data'!$B$4:$N$300,3,FALSE)="x","x",ROUND(IF(VLOOKUP($E23,'Country Indicator Data'!$B$4:$N$300,3,FALSE)&gt;$F$3,5,IF(VLOOKUP($E23,'Country Indicator Data'!$B$4:$N$300,3,FALSE)&lt;$F$4,0,($F$3-VLOOKUP($E23,'Country Indicator Data'!$B$4:$N$300,3,FALSE))/($F$3-$F$4)*5)),1)))</f>
        <v>0.7</v>
      </c>
      <c r="G23" s="163">
        <f>IF(LEN(E23)&gt;3,(IF(VLOOKUP($C23,'Regional Crises'!$B$1:$R$66,9,FALSE)="x","x",ROUND(IF(VLOOKUP($C23,'Regional Crises'!$B$1:$R$66,9,FALSE)&gt;G$3,5,IF(VLOOKUP($C23,'Regional Crises'!$B$1:$R$66,9,FALSE)&lt;G$4,0,(G$3-VLOOKUP($C23,'Regional Crises'!$B$1:$R$66,9,FALSE))/(G$3-G$4)*5)),1))),IF(VLOOKUP($E23,'Country Indicator Data'!$B$4:$N$300,5,FALSE)="x","x",ROUND(IF(VLOOKUP($E23,'Country Indicator Data'!$B$4:$N$300,5,FALSE)&gt;G$3,5,IF(VLOOKUP($E23,'Country Indicator Data'!$B$4:$N$300,5,FALSE)&lt;G$4,0,(G$3-VLOOKUP($E23,'Country Indicator Data'!$B$4:$N$300,5,FALSE))/(G$3-G$4)*5)),1)))</f>
        <v>1.6</v>
      </c>
      <c r="H23" s="163">
        <f t="shared" si="0"/>
        <v>1.1499999999999999</v>
      </c>
      <c r="I23" s="163">
        <f>IF(LEN(E23)&gt;3,(IF(VLOOKUP($C23,'Regional Crises'!$B$1:$R$66,6,FALSE)="x","x",ROUND(IF(VLOOKUP($C23,'Regional Crises'!$B$1:$R$66,6,FALSE)&gt;I$3,5,IF(VLOOKUP($C23,'Regional Crises'!$B$1:$R$66,6,FALSE)&lt;I$4,0,5-(I$3-VLOOKUP($C23,'Regional Crises'!$B$1:$R$66,6,FALSE))/(I$3-I$4)*5)),1))),IF(VLOOKUP($E23,'Country Indicator Data'!$B$4:$N$300,2,FALSE)="x","x",ROUND(IF(VLOOKUP($E23,'Country Indicator Data'!$B$4:$N$300,2,FALSE)&gt;I$3,5,IF(VLOOKUP($E23,'Country Indicator Data'!$B$4:$N$300,2,FALSE)&lt;I$4,0,5-(I$3-VLOOKUP($E23,'Country Indicator Data'!$B$4:$N$300,2,FALSE))/(I$3-I$4)*5)),1)))</f>
        <v>2.6</v>
      </c>
      <c r="J23" s="163">
        <f>IF(LEN(E23)&gt;3,(IF(VLOOKUP($C23,'Regional Crises'!$B$1:$R$66,8,FALSE)="x","x",ROUND(IF(VLOOKUP($C23,'Regional Crises'!$B$1:$R$66,8,FALSE)&gt;J$3,5,IF(VLOOKUP($C23,'Regional Crises'!$B$1:$R$66,8,FALSE)&lt;J$4,0,5-(J$3-VLOOKUP($C23,'Regional Crises'!$B$1:$R$66,8,FALSE))/(J$3-J$4)*5)),1))),IF(VLOOKUP($E23,'Country Indicator Data'!$B$4:$N$300,4,FALSE)="x","x",ROUND(IF(VLOOKUP($E23,'Country Indicator Data'!$B$4:$N$300,4,FALSE)&gt;J$3,5,IF(VLOOKUP($E23,'Country Indicator Data'!$B$4:$N$300,4,FALSE)&lt;J$4,0,5-(J$3-VLOOKUP($E23,'Country Indicator Data'!$B$4:$N$300,4,FALSE))/(J$3-J$4)*5)),1)))</f>
        <v>0.7</v>
      </c>
      <c r="K23" s="163">
        <f t="shared" si="1"/>
        <v>1.65</v>
      </c>
      <c r="L23" s="163">
        <f>IF(LEN(E23)&gt;3,(IF(VLOOKUP($C23,'Regional Crises'!$B$1:$R$66,10,FALSE)="x","x",ROUND(IF(VLOOKUP($C23,'Regional Crises'!$B$1:$R$66,10,FALSE)&gt;L$3,5,IF(VLOOKUP($C23,'Regional Crises'!$B$1:$R$66,10,FALSE)&lt;L$4,0,5-(L$3-VLOOKUP($C23,'Regional Crises'!$B$1:$R$66,10,FALSE))/(L$3-L$4)*5)),1))),IF(VLOOKUP($E23,'Country Indicator Data'!$B$4:$N$300,6,FALSE)="x","x",ROUND(IF(VLOOKUP($E23,'Country Indicator Data'!$B$4:$N$300,6,FALSE)&gt;L$3,5,IF(VLOOKUP($E23,'Country Indicator Data'!$B$4:$N$300,6,FALSE)&lt;L$4,0,5-(L$3-VLOOKUP($E23,'Country Indicator Data'!$B$4:$N$300,6,FALSE))/(L$3-L$4)*5)),1)))</f>
        <v>2.6</v>
      </c>
      <c r="M23" s="163">
        <f>IF(LEN(E23)&gt;3,(IF(VLOOKUP($C23,'Regional Crises'!$B$1:$R$66,11,FALSE)="x","x",ROUND(IF(VLOOKUP($C23,'Regional Crises'!$B$1:$R$66,11,FALSE)&gt;M$3,5,IF(VLOOKUP($C23,'Regional Crises'!$B$1:$R$66,11,FALSE)&lt;M$4,0,5-(M$3-VLOOKUP($C23,'Regional Crises'!$B$1:$R$66,11,FALSE))/(M$3-M$4)*5)),1))),IF(VLOOKUP($E23,'Country Indicator Data'!$B$4:$N$300,7,FALSE)="x","x",ROUND(IF(VLOOKUP($E23,'Country Indicator Data'!$B$4:$N$300,7,FALSE)&gt;M$3,5,IF(VLOOKUP($E23,'Country Indicator Data'!$B$4:$N$300,7,FALSE)&lt;M$4,0,5-(M$3-VLOOKUP($E23,'Country Indicator Data'!$B$4:$N$300,7,FALSE))/(M$3-M$4)*5)),1)))</f>
        <v>3.6</v>
      </c>
      <c r="N23" s="163">
        <f t="shared" si="2"/>
        <v>3.1</v>
      </c>
      <c r="O23" s="163">
        <f t="shared" si="3"/>
        <v>1.9666666666666668</v>
      </c>
      <c r="P23" s="163">
        <f>IF(LEN(E23)&gt;3,VLOOKUP(C23,'Regional Crises'!$B$1:$R$69,12,FALSE),VLOOKUP(E23,'Country Indicator Data'!$B$4:$I$300,8,FALSE))</f>
        <v>3</v>
      </c>
      <c r="Q23" s="163">
        <f>IF(LEN(E23)&gt;3,((IF(VLOOKUP($C23,'Regional Crises'!$B$1:$R$66,13,FALSE)="x","x",ROUND(IF(VLOOKUP($C23,'Regional Crises'!$B$1:$R$66,13,FALSE)&gt;Q$3,5,IF(VLOOKUP($C23,'Regional Crises'!$B$1:$R$66,13,FALSE)&lt;Q$4,0,5-(LOG(Q$3)-LOG(VLOOKUP($C23,'Regional Crises'!$B$1:$R$66,13,FALSE)))/(LOG(Q$3)-LOG(Q$4))*5)),1)))),(IF(VLOOKUP($E23,'Country Indicator Data'!$B$4:$N$300,9,FALSE)="x","x",ROUND(IF(VLOOKUP($E23,'Country Indicator Data'!$B$4:$N$300,9,FALSE)&gt;Q$3,5,IF(VLOOKUP($E23,'Country Indicator Data'!$B$4:$N$300,9,FALSE)&lt;Q$4,0,5-(LOG(Q$3)-LOG(VLOOKUP($E23,'Country Indicator Data'!$B$4:$N$300,9,FALSE)))/(LOG(Q$3)-LOG(Q$4))*5)),1))))</f>
        <v>0</v>
      </c>
      <c r="R23" s="163">
        <f t="shared" si="4"/>
        <v>1.5</v>
      </c>
      <c r="S23" s="163">
        <f>IF(LEN(E23)&gt;3,((IF(VLOOKUP($C23,'Regional Crises'!$B$1:$R$66,17,FALSE)="x","x",ROUND(IF(VLOOKUP($C23,'Regional Crises'!$B$1:$R$66,17,FALSE)&gt;S$3,0,IF(VLOOKUP($C23,'Regional Crises'!$B$1:$R$66,17,FALSE)&lt;S$4,5,(S$3-VLOOKUP($C23,'Regional Crises'!$B$1:$R$66,17,FALSE))/(S$3-S$4)*5)),1)))),(IF(VLOOKUP($E23,'Country Indicator Data'!$B$4:$N$300,13,FALSE)="x","x",ROUND(IF(VLOOKUP($E23,'Country Indicator Data'!$B$4:$N$300,13,FALSE)&gt;S$3,0,IF(VLOOKUP($E23,'Country Indicator Data'!$B$4:$N$300,13,FALSE)&lt;S$4,5,(S$3-VLOOKUP($E23,'Country Indicator Data'!$B$4:$N$300,13,FALSE))/(S$3-S$4)*5)),1))))</f>
        <v>3.2</v>
      </c>
      <c r="T23" s="163">
        <f>IF(LEN(E23)&gt;3,((IF(VLOOKUP($C23,'Regional Crises'!$B$1:$R$66,14,FALSE)="x","x",ROUND(IF(VLOOKUP($C23,'Regional Crises'!$B$1:$R$66,14,FALSE)&gt;T$3,0,IF(VLOOKUP($C23,'Regional Crises'!$B$1:$R$66,14,FALSE)&lt;T$4,5,(T$3-VLOOKUP($C23,'Regional Crises'!$B$1:$R$66,14,FALSE))/(T$3-T$4)*5)),1)))),(IF(VLOOKUP($E23,'Country Indicator Data'!$B$4:$N$300,10,FALSE)="x","x",ROUND(IF(VLOOKUP($E23,'Country Indicator Data'!$B$4:$N$300,10,FALSE)&gt;T$3,0,IF(VLOOKUP($E23,'Country Indicator Data'!$B$4:$N$300,10,FALSE)&lt;T$4,5,(T$3-VLOOKUP($E23,'Country Indicator Data'!$B$4:$N$300,10,FALSE))/(T$3-T$4)*5)),1))))</f>
        <v>2.7</v>
      </c>
      <c r="U23" s="163">
        <f>IF(LEN(E23)&gt;3,((IF(VLOOKUP($C23,'Regional Crises'!$B$1:$R$66,15,FALSE)="x","x",ROUND(IF(VLOOKUP($C23,'Regional Crises'!$B$1:$R$66,15,FALSE)&gt;U$3,0,IF(VLOOKUP($C23,'Regional Crises'!$B$1:$R$66,15,FALSE)&lt;U$4,5,(U$3-VLOOKUP($C23,'Regional Crises'!$B$1:$R$66,15,FALSE))/(U$3-U$4)*5)),1)))),(IF(VLOOKUP($E23,'Country Indicator Data'!$B$4:$N$300,11,FALSE)="x","x",ROUND(IF(VLOOKUP($E23,'Country Indicator Data'!$B$4:$N$300,11,FALSE)&gt;U$3,0,IF(VLOOKUP($E23,'Country Indicator Data'!$B$4:$N$300,11,FALSE)&lt;U$4,5,(U$3-VLOOKUP($E23,'Country Indicator Data'!$B$4:$N$300,11,FALSE))/(U$3-U$4)*5)),1))))</f>
        <v>1.3</v>
      </c>
      <c r="V23" s="163">
        <f>IF(LEN(E23)&gt;3,((IF(VLOOKUP($C23,'Regional Crises'!$B$1:$R$66,16,FALSE)="x","x",ROUND(IF(VLOOKUP($C23,'Regional Crises'!$B$1:$R$66,16,FALSE)&gt;V$3,0,IF(VLOOKUP($C23,'Regional Crises'!$B$1:$R$66,16,FALSE)&lt;V$4,5,(V$3-VLOOKUP($C23,'Regional Crises'!$B$1:$R$66,16,FALSE))/(V$3-V$4)*5)),1)))),(IF(VLOOKUP($E23,'Country Indicator Data'!$B$4:$N$300,12,FALSE)="x","x",ROUND(IF(VLOOKUP($E23,'Country Indicator Data'!$B$4:$N$300,12,FALSE)&gt;V$3,0,IF(VLOOKUP($E23,'Country Indicator Data'!$B$4:$N$300,12,FALSE)&lt;V$4,5,(V$3-VLOOKUP($E23,'Country Indicator Data'!$B$4:$N$300,12,FALSE))/(V$3-V$4)*5)),1))))</f>
        <v>1.4</v>
      </c>
      <c r="W23" s="163">
        <f t="shared" si="5"/>
        <v>2.2000000000000002</v>
      </c>
      <c r="X23" s="163">
        <f t="shared" si="6"/>
        <v>1.9</v>
      </c>
      <c r="Y23" s="184">
        <f>IF('Core Indicators'!FC20="x","x",IF('Core Indicators'!FC20&gt;=5,5,IF('Core Indicators'!FC20&gt;=4,4,IF('Core Indicators'!FC20&gt;=3,3,IF('Core Indicators'!FC20&gt;=2,2,IF('Core Indicators'!FC20&gt;=1,1,0))))))</f>
        <v>1</v>
      </c>
      <c r="Z23" s="163">
        <f t="shared" si="7"/>
        <v>1</v>
      </c>
      <c r="AA23" s="184">
        <f>'Crisis Indicator Data'!Y20</f>
        <v>0</v>
      </c>
      <c r="AB23" s="184">
        <f>'Crisis Indicator Data'!Z20</f>
        <v>0</v>
      </c>
      <c r="AC23" s="184">
        <f>'Crisis Indicator Data'!AA20</f>
        <v>0</v>
      </c>
      <c r="AD23" s="184">
        <f>'Crisis Indicator Data'!AB20</f>
        <v>0</v>
      </c>
      <c r="AE23" s="184">
        <f t="shared" si="8"/>
        <v>0</v>
      </c>
      <c r="AF23" s="184">
        <f>'Crisis Indicator Data'!AC20</f>
        <v>0</v>
      </c>
      <c r="AG23" s="184">
        <f>'Crisis Indicator Data'!AD20</f>
        <v>0</v>
      </c>
      <c r="AH23" s="184">
        <f t="shared" si="9"/>
        <v>0</v>
      </c>
      <c r="AI23" s="184">
        <f>'Crisis Indicator Data'!AE20</f>
        <v>0</v>
      </c>
      <c r="AJ23" s="184">
        <f>'Crisis Indicator Data'!AF20</f>
        <v>0</v>
      </c>
      <c r="AK23" s="184">
        <f>'Crisis Indicator Data'!AG20</f>
        <v>1</v>
      </c>
      <c r="AL23" s="184">
        <f t="shared" si="10"/>
        <v>1</v>
      </c>
      <c r="AM23" s="163">
        <f t="shared" si="11"/>
        <v>0</v>
      </c>
      <c r="AN23" s="163">
        <f t="shared" si="12"/>
        <v>0.5</v>
      </c>
    </row>
    <row r="24" spans="1:40" ht="13.5" customHeight="1" x14ac:dyDescent="0.35">
      <c r="A24" s="169" t="str">
        <f>'Crisis Indicator Data'!A21</f>
        <v>Complex crisis in CAR</v>
      </c>
      <c r="B24" s="170" t="str">
        <f>'Crisis Indicator Data'!B21</f>
        <v>Conflict,Displacement</v>
      </c>
      <c r="C24" s="170" t="str">
        <f>'Crisis Indicator Data'!C21</f>
        <v>CAF001</v>
      </c>
      <c r="D24" s="170" t="str">
        <f>'Crisis Indicator Data'!D21</f>
        <v>CAR</v>
      </c>
      <c r="E24" s="171" t="str">
        <f>'Crisis Indicator Data'!E21</f>
        <v>CAF</v>
      </c>
      <c r="F24" s="163">
        <f>IF(LEN(E24)&gt;3,(IF(VLOOKUP($C24,'Regional Crises'!$B$1:$R$66,7,FALSE)="x","x",ROUND(IF(VLOOKUP($C24,'Regional Crises'!$B$1:$R$66,7,FALSE)&gt;$F$3,5,IF(VLOOKUP($C24,'Regional Crises'!$B$1:$R$66,7,FALSE)&lt;F$4,0,($F$3-VLOOKUP($C24,'Regional Crises'!$B$1:$R$66,7,FALSE))/($F$3-$F$4)*5)),1))),IF(VLOOKUP($E24,'Country Indicator Data'!$B$4:$N$300,3,FALSE)="x","x",ROUND(IF(VLOOKUP($E24,'Country Indicator Data'!$B$4:$N$300,3,FALSE)&gt;$F$3,5,IF(VLOOKUP($E24,'Country Indicator Data'!$B$4:$N$300,3,FALSE)&lt;$F$4,0,($F$3-VLOOKUP($E24,'Country Indicator Data'!$B$4:$N$300,3,FALSE))/($F$3-$F$4)*5)),1)))</f>
        <v>3.6</v>
      </c>
      <c r="G24" s="163">
        <f>IF(LEN(E24)&gt;3,(IF(VLOOKUP($C24,'Regional Crises'!$B$1:$R$66,9,FALSE)="x","x",ROUND(IF(VLOOKUP($C24,'Regional Crises'!$B$1:$R$66,9,FALSE)&gt;G$3,5,IF(VLOOKUP($C24,'Regional Crises'!$B$1:$R$66,9,FALSE)&lt;G$4,0,(G$3-VLOOKUP($C24,'Regional Crises'!$B$1:$R$66,9,FALSE))/(G$3-G$4)*5)),1))),IF(VLOOKUP($E24,'Country Indicator Data'!$B$4:$N$300,5,FALSE)="x","x",ROUND(IF(VLOOKUP($E24,'Country Indicator Data'!$B$4:$N$300,5,FALSE)&gt;G$3,5,IF(VLOOKUP($E24,'Country Indicator Data'!$B$4:$N$300,5,FALSE)&lt;G$4,0,(G$3-VLOOKUP($E24,'Country Indicator Data'!$B$4:$N$300,5,FALSE))/(G$3-G$4)*5)),1)))</f>
        <v>3.2</v>
      </c>
      <c r="H24" s="163">
        <f t="shared" si="0"/>
        <v>3.4000000000000004</v>
      </c>
      <c r="I24" s="163">
        <f>IF(LEN(E24)&gt;3,(IF(VLOOKUP($C24,'Regional Crises'!$B$1:$R$66,6,FALSE)="x","x",ROUND(IF(VLOOKUP($C24,'Regional Crises'!$B$1:$R$66,6,FALSE)&gt;I$3,5,IF(VLOOKUP($C24,'Regional Crises'!$B$1:$R$66,6,FALSE)&lt;I$4,0,5-(I$3-VLOOKUP($C24,'Regional Crises'!$B$1:$R$66,6,FALSE))/(I$3-I$4)*5)),1))),IF(VLOOKUP($E24,'Country Indicator Data'!$B$4:$N$300,2,FALSE)="x","x",ROUND(IF(VLOOKUP($E24,'Country Indicator Data'!$B$4:$N$300,2,FALSE)&gt;I$3,5,IF(VLOOKUP($E24,'Country Indicator Data'!$B$4:$N$300,2,FALSE)&lt;I$4,0,5-(I$3-VLOOKUP($E24,'Country Indicator Data'!$B$4:$N$300,2,FALSE))/(I$3-I$4)*5)),1)))</f>
        <v>4.4000000000000004</v>
      </c>
      <c r="J24" s="163">
        <f>IF(LEN(E24)&gt;3,(IF(VLOOKUP($C24,'Regional Crises'!$B$1:$R$66,8,FALSE)="x","x",ROUND(IF(VLOOKUP($C24,'Regional Crises'!$B$1:$R$66,8,FALSE)&gt;J$3,5,IF(VLOOKUP($C24,'Regional Crises'!$B$1:$R$66,8,FALSE)&lt;J$4,0,5-(J$3-VLOOKUP($C24,'Regional Crises'!$B$1:$R$66,8,FALSE))/(J$3-J$4)*5)),1))),IF(VLOOKUP($E24,'Country Indicator Data'!$B$4:$N$300,4,FALSE)="x","x",ROUND(IF(VLOOKUP($E24,'Country Indicator Data'!$B$4:$N$300,4,FALSE)&gt;J$3,5,IF(VLOOKUP($E24,'Country Indicator Data'!$B$4:$N$300,4,FALSE)&lt;J$4,0,5-(J$3-VLOOKUP($E24,'Country Indicator Data'!$B$4:$N$300,4,FALSE))/(J$3-J$4)*5)),1)))</f>
        <v>1.8</v>
      </c>
      <c r="K24" s="163">
        <f t="shared" si="1"/>
        <v>3.1</v>
      </c>
      <c r="L24" s="163">
        <f>IF(LEN(E24)&gt;3,(IF(VLOOKUP($C24,'Regional Crises'!$B$1:$R$66,10,FALSE)="x","x",ROUND(IF(VLOOKUP($C24,'Regional Crises'!$B$1:$R$66,10,FALSE)&gt;L$3,5,IF(VLOOKUP($C24,'Regional Crises'!$B$1:$R$66,10,FALSE)&lt;L$4,0,5-(L$3-VLOOKUP($C24,'Regional Crises'!$B$1:$R$66,10,FALSE))/(L$3-L$4)*5)),1))),IF(VLOOKUP($E24,'Country Indicator Data'!$B$4:$N$300,6,FALSE)="x","x",ROUND(IF(VLOOKUP($E24,'Country Indicator Data'!$B$4:$N$300,6,FALSE)&gt;L$3,5,IF(VLOOKUP($E24,'Country Indicator Data'!$B$4:$N$300,6,FALSE)&lt;L$4,0,5-(L$3-VLOOKUP($E24,'Country Indicator Data'!$B$4:$N$300,6,FALSE))/(L$3-L$4)*5)),1)))</f>
        <v>4.5</v>
      </c>
      <c r="M24" s="163">
        <f>IF(LEN(E24)&gt;3,(IF(VLOOKUP($C24,'Regional Crises'!$B$1:$R$66,11,FALSE)="x","x",ROUND(IF(VLOOKUP($C24,'Regional Crises'!$B$1:$R$66,11,FALSE)&gt;M$3,5,IF(VLOOKUP($C24,'Regional Crises'!$B$1:$R$66,11,FALSE)&lt;M$4,0,5-(M$3-VLOOKUP($C24,'Regional Crises'!$B$1:$R$66,11,FALSE))/(M$3-M$4)*5)),1))),IF(VLOOKUP($E24,'Country Indicator Data'!$B$4:$N$300,7,FALSE)="x","x",ROUND(IF(VLOOKUP($E24,'Country Indicator Data'!$B$4:$N$300,7,FALSE)&gt;M$3,5,IF(VLOOKUP($E24,'Country Indicator Data'!$B$4:$N$300,7,FALSE)&lt;M$4,0,5-(M$3-VLOOKUP($E24,'Country Indicator Data'!$B$4:$N$300,7,FALSE))/(M$3-M$4)*5)),1)))</f>
        <v>3.9</v>
      </c>
      <c r="N24" s="163">
        <f t="shared" si="2"/>
        <v>4.2</v>
      </c>
      <c r="O24" s="163">
        <f t="shared" si="3"/>
        <v>3.5666666666666664</v>
      </c>
      <c r="P24" s="163">
        <f>IF(LEN(E24)&gt;3,VLOOKUP(C24,'Regional Crises'!$B$1:$R$69,12,FALSE),VLOOKUP(E24,'Country Indicator Data'!$B$4:$I$300,8,FALSE))</f>
        <v>5</v>
      </c>
      <c r="Q24" s="163">
        <f>IF(LEN(E24)&gt;3,((IF(VLOOKUP($C24,'Regional Crises'!$B$1:$R$66,13,FALSE)="x","x",ROUND(IF(VLOOKUP($C24,'Regional Crises'!$B$1:$R$66,13,FALSE)&gt;Q$3,5,IF(VLOOKUP($C24,'Regional Crises'!$B$1:$R$66,13,FALSE)&lt;Q$4,0,5-(LOG(Q$3)-LOG(VLOOKUP($C24,'Regional Crises'!$B$1:$R$66,13,FALSE)))/(LOG(Q$3)-LOG(Q$4))*5)),1)))),(IF(VLOOKUP($E24,'Country Indicator Data'!$B$4:$N$300,9,FALSE)="x","x",ROUND(IF(VLOOKUP($E24,'Country Indicator Data'!$B$4:$N$300,9,FALSE)&gt;Q$3,5,IF(VLOOKUP($E24,'Country Indicator Data'!$B$4:$N$300,9,FALSE)&lt;Q$4,0,5-(LOG(Q$3)-LOG(VLOOKUP($E24,'Country Indicator Data'!$B$4:$N$300,9,FALSE)))/(LOG(Q$3)-LOG(Q$4))*5)),1))))</f>
        <v>3.8</v>
      </c>
      <c r="R24" s="163">
        <f t="shared" si="4"/>
        <v>4.4000000000000004</v>
      </c>
      <c r="S24" s="163">
        <f>IF(LEN(E24)&gt;3,((IF(VLOOKUP($C24,'Regional Crises'!$B$1:$R$66,17,FALSE)="x","x",ROUND(IF(VLOOKUP($C24,'Regional Crises'!$B$1:$R$66,17,FALSE)&gt;S$3,0,IF(VLOOKUP($C24,'Regional Crises'!$B$1:$R$66,17,FALSE)&lt;S$4,5,(S$3-VLOOKUP($C24,'Regional Crises'!$B$1:$R$66,17,FALSE))/(S$3-S$4)*5)),1)))),(IF(VLOOKUP($E24,'Country Indicator Data'!$B$4:$N$300,13,FALSE)="x","x",ROUND(IF(VLOOKUP($E24,'Country Indicator Data'!$B$4:$N$300,13,FALSE)&gt;S$3,0,IF(VLOOKUP($E24,'Country Indicator Data'!$B$4:$N$300,13,FALSE)&lt;S$4,5,(S$3-VLOOKUP($E24,'Country Indicator Data'!$B$4:$N$300,13,FALSE))/(S$3-S$4)*5)),1))))</f>
        <v>3.8</v>
      </c>
      <c r="T24" s="163">
        <f>IF(LEN(E24)&gt;3,((IF(VLOOKUP($C24,'Regional Crises'!$B$1:$R$66,14,FALSE)="x","x",ROUND(IF(VLOOKUP($C24,'Regional Crises'!$B$1:$R$66,14,FALSE)&gt;T$3,0,IF(VLOOKUP($C24,'Regional Crises'!$B$1:$R$66,14,FALSE)&lt;T$4,5,(T$3-VLOOKUP($C24,'Regional Crises'!$B$1:$R$66,14,FALSE))/(T$3-T$4)*5)),1)))),(IF(VLOOKUP($E24,'Country Indicator Data'!$B$4:$N$300,10,FALSE)="x","x",ROUND(IF(VLOOKUP($E24,'Country Indicator Data'!$B$4:$N$300,10,FALSE)&gt;T$3,0,IF(VLOOKUP($E24,'Country Indicator Data'!$B$4:$N$300,10,FALSE)&lt;T$4,5,(T$3-VLOOKUP($E24,'Country Indicator Data'!$B$4:$N$300,10,FALSE))/(T$3-T$4)*5)),1))))</f>
        <v>4.2</v>
      </c>
      <c r="U24" s="163">
        <f>IF(LEN(E24)&gt;3,((IF(VLOOKUP($C24,'Regional Crises'!$B$1:$R$66,15,FALSE)="x","x",ROUND(IF(VLOOKUP($C24,'Regional Crises'!$B$1:$R$66,15,FALSE)&gt;U$3,0,IF(VLOOKUP($C24,'Regional Crises'!$B$1:$R$66,15,FALSE)&lt;U$4,5,(U$3-VLOOKUP($C24,'Regional Crises'!$B$1:$R$66,15,FALSE))/(U$3-U$4)*5)),1)))),(IF(VLOOKUP($E24,'Country Indicator Data'!$B$4:$N$300,11,FALSE)="x","x",ROUND(IF(VLOOKUP($E24,'Country Indicator Data'!$B$4:$N$300,11,FALSE)&gt;U$3,0,IF(VLOOKUP($E24,'Country Indicator Data'!$B$4:$N$300,11,FALSE)&lt;U$4,5,(U$3-VLOOKUP($E24,'Country Indicator Data'!$B$4:$N$300,11,FALSE))/(U$3-U$4)*5)),1))))</f>
        <v>3.4</v>
      </c>
      <c r="V24" s="163">
        <f>IF(LEN(E24)&gt;3,((IF(VLOOKUP($C24,'Regional Crises'!$B$1:$R$66,16,FALSE)="x","x",ROUND(IF(VLOOKUP($C24,'Regional Crises'!$B$1:$R$66,16,FALSE)&gt;V$3,0,IF(VLOOKUP($C24,'Regional Crises'!$B$1:$R$66,16,FALSE)&lt;V$4,5,(V$3-VLOOKUP($C24,'Regional Crises'!$B$1:$R$66,16,FALSE))/(V$3-V$4)*5)),1)))),(IF(VLOOKUP($E24,'Country Indicator Data'!$B$4:$N$300,12,FALSE)="x","x",ROUND(IF(VLOOKUP($E24,'Country Indicator Data'!$B$4:$N$300,12,FALSE)&gt;V$3,0,IF(VLOOKUP($E24,'Country Indicator Data'!$B$4:$N$300,12,FALSE)&lt;V$4,5,(V$3-VLOOKUP($E24,'Country Indicator Data'!$B$4:$N$300,12,FALSE))/(V$3-V$4)*5)),1))))</f>
        <v>4.8</v>
      </c>
      <c r="W24" s="163">
        <f t="shared" si="5"/>
        <v>4.0999999999999996</v>
      </c>
      <c r="X24" s="163">
        <f t="shared" si="6"/>
        <v>4</v>
      </c>
      <c r="Y24" s="184">
        <f>IF('Core Indicators'!FC21="x","x",IF('Core Indicators'!FC21&gt;=5,5,IF('Core Indicators'!FC21&gt;=4,4,IF('Core Indicators'!FC21&gt;=3,3,IF('Core Indicators'!FC21&gt;=2,2,IF('Core Indicators'!FC21&gt;=1,1,0))))))</f>
        <v>4</v>
      </c>
      <c r="Z24" s="163">
        <f t="shared" si="7"/>
        <v>4</v>
      </c>
      <c r="AA24" s="184">
        <f>'Crisis Indicator Data'!Y21</f>
        <v>1</v>
      </c>
      <c r="AB24" s="184">
        <f>'Crisis Indicator Data'!Z21</f>
        <v>3</v>
      </c>
      <c r="AC24" s="184">
        <f>'Crisis Indicator Data'!AA21</f>
        <v>1</v>
      </c>
      <c r="AD24" s="184">
        <f>'Crisis Indicator Data'!AB21</f>
        <v>3</v>
      </c>
      <c r="AE24" s="184">
        <f t="shared" si="8"/>
        <v>4</v>
      </c>
      <c r="AF24" s="184">
        <f>'Crisis Indicator Data'!AC21</f>
        <v>0</v>
      </c>
      <c r="AG24" s="184">
        <f>'Crisis Indicator Data'!AD21</f>
        <v>2</v>
      </c>
      <c r="AH24" s="184">
        <f t="shared" si="9"/>
        <v>2</v>
      </c>
      <c r="AI24" s="184">
        <f>'Crisis Indicator Data'!AE21</f>
        <v>3</v>
      </c>
      <c r="AJ24" s="184">
        <f>'Crisis Indicator Data'!AF21</f>
        <v>1</v>
      </c>
      <c r="AK24" s="184">
        <f>'Crisis Indicator Data'!AG21</f>
        <v>3</v>
      </c>
      <c r="AL24" s="184">
        <f t="shared" si="10"/>
        <v>5</v>
      </c>
      <c r="AM24" s="163">
        <f t="shared" si="11"/>
        <v>4</v>
      </c>
      <c r="AN24" s="163">
        <f t="shared" si="12"/>
        <v>4</v>
      </c>
    </row>
    <row r="25" spans="1:40" ht="13.5" customHeight="1" x14ac:dyDescent="0.35">
      <c r="A25" s="169" t="str">
        <f>'Crisis Indicator Data'!A22</f>
        <v>Venezuela displacement in Chile</v>
      </c>
      <c r="B25" s="170" t="str">
        <f>'Crisis Indicator Data'!B22</f>
        <v>Displacement</v>
      </c>
      <c r="C25" s="170" t="str">
        <f>'Crisis Indicator Data'!C22</f>
        <v>CHL002</v>
      </c>
      <c r="D25" s="170" t="str">
        <f>'Crisis Indicator Data'!D22</f>
        <v>Chile</v>
      </c>
      <c r="E25" s="171" t="str">
        <f>'Crisis Indicator Data'!E22</f>
        <v>CHL</v>
      </c>
      <c r="F25" s="163">
        <f>IF(LEN(E25)&gt;3,(IF(VLOOKUP($C25,'Regional Crises'!$B$1:$R$66,7,FALSE)="x","x",ROUND(IF(VLOOKUP($C25,'Regional Crises'!$B$1:$R$66,7,FALSE)&gt;$F$3,5,IF(VLOOKUP($C25,'Regional Crises'!$B$1:$R$66,7,FALSE)&lt;F$4,0,($F$3-VLOOKUP($C25,'Regional Crises'!$B$1:$R$66,7,FALSE))/($F$3-$F$4)*5)),1))),IF(VLOOKUP($E25,'Country Indicator Data'!$B$4:$N$300,3,FALSE)="x","x",ROUND(IF(VLOOKUP($E25,'Country Indicator Data'!$B$4:$N$300,3,FALSE)&gt;$F$3,5,IF(VLOOKUP($E25,'Country Indicator Data'!$B$4:$N$300,3,FALSE)&lt;$F$4,0,($F$3-VLOOKUP($E25,'Country Indicator Data'!$B$4:$N$300,3,FALSE))/($F$3-$F$4)*5)),1)))</f>
        <v>0.7</v>
      </c>
      <c r="G25" s="163">
        <f>IF(LEN(E25)&gt;3,(IF(VLOOKUP($C25,'Regional Crises'!$B$1:$R$66,9,FALSE)="x","x",ROUND(IF(VLOOKUP($C25,'Regional Crises'!$B$1:$R$66,9,FALSE)&gt;G$3,5,IF(VLOOKUP($C25,'Regional Crises'!$B$1:$R$66,9,FALSE)&lt;G$4,0,(G$3-VLOOKUP($C25,'Regional Crises'!$B$1:$R$66,9,FALSE))/(G$3-G$4)*5)),1))),IF(VLOOKUP($E25,'Country Indicator Data'!$B$4:$N$300,5,FALSE)="x","x",ROUND(IF(VLOOKUP($E25,'Country Indicator Data'!$B$4:$N$300,5,FALSE)&gt;G$3,5,IF(VLOOKUP($E25,'Country Indicator Data'!$B$4:$N$300,5,FALSE)&lt;G$4,0,(G$3-VLOOKUP($E25,'Country Indicator Data'!$B$4:$N$300,5,FALSE))/(G$3-G$4)*5)),1)))</f>
        <v>0.4</v>
      </c>
      <c r="H25" s="163">
        <f t="shared" si="0"/>
        <v>0.55000000000000004</v>
      </c>
      <c r="I25" s="163">
        <f>IF(LEN(E25)&gt;3,(IF(VLOOKUP($C25,'Regional Crises'!$B$1:$R$66,6,FALSE)="x","x",ROUND(IF(VLOOKUP($C25,'Regional Crises'!$B$1:$R$66,6,FALSE)&gt;I$3,5,IF(VLOOKUP($C25,'Regional Crises'!$B$1:$R$66,6,FALSE)&lt;I$4,0,5-(I$3-VLOOKUP($C25,'Regional Crises'!$B$1:$R$66,6,FALSE))/(I$3-I$4)*5)),1))),IF(VLOOKUP($E25,'Country Indicator Data'!$B$4:$N$300,2,FALSE)="x","x",ROUND(IF(VLOOKUP($E25,'Country Indicator Data'!$B$4:$N$300,2,FALSE)&gt;I$3,5,IF(VLOOKUP($E25,'Country Indicator Data'!$B$4:$N$300,2,FALSE)&lt;I$4,0,5-(I$3-VLOOKUP($E25,'Country Indicator Data'!$B$4:$N$300,2,FALSE))/(I$3-I$4)*5)),1)))</f>
        <v>0.8</v>
      </c>
      <c r="J25" s="163">
        <f>IF(LEN(E25)&gt;3,(IF(VLOOKUP($C25,'Regional Crises'!$B$1:$R$66,8,FALSE)="x","x",ROUND(IF(VLOOKUP($C25,'Regional Crises'!$B$1:$R$66,8,FALSE)&gt;J$3,5,IF(VLOOKUP($C25,'Regional Crises'!$B$1:$R$66,8,FALSE)&lt;J$4,0,5-(J$3-VLOOKUP($C25,'Regional Crises'!$B$1:$R$66,8,FALSE))/(J$3-J$4)*5)),1))),IF(VLOOKUP($E25,'Country Indicator Data'!$B$4:$N$300,4,FALSE)="x","x",ROUND(IF(VLOOKUP($E25,'Country Indicator Data'!$B$4:$N$300,4,FALSE)&gt;J$3,5,IF(VLOOKUP($E25,'Country Indicator Data'!$B$4:$N$300,4,FALSE)&lt;J$4,0,5-(J$3-VLOOKUP($E25,'Country Indicator Data'!$B$4:$N$300,4,FALSE))/(J$3-J$4)*5)),1)))</f>
        <v>0.4</v>
      </c>
      <c r="K25" s="163">
        <f t="shared" si="1"/>
        <v>0.60000000000000009</v>
      </c>
      <c r="L25" s="163">
        <f>IF(LEN(E25)&gt;3,(IF(VLOOKUP($C25,'Regional Crises'!$B$1:$R$66,10,FALSE)="x","x",ROUND(IF(VLOOKUP($C25,'Regional Crises'!$B$1:$R$66,10,FALSE)&gt;L$3,5,IF(VLOOKUP($C25,'Regional Crises'!$B$1:$R$66,10,FALSE)&lt;L$4,0,5-(L$3-VLOOKUP($C25,'Regional Crises'!$B$1:$R$66,10,FALSE))/(L$3-L$4)*5)),1))),IF(VLOOKUP($E25,'Country Indicator Data'!$B$4:$N$300,6,FALSE)="x","x",ROUND(IF(VLOOKUP($E25,'Country Indicator Data'!$B$4:$N$300,6,FALSE)&gt;L$3,5,IF(VLOOKUP($E25,'Country Indicator Data'!$B$4:$N$300,6,FALSE)&lt;L$4,0,5-(L$3-VLOOKUP($E25,'Country Indicator Data'!$B$4:$N$300,6,FALSE))/(L$3-L$4)*5)),1)))</f>
        <v>1.9</v>
      </c>
      <c r="M25" s="163">
        <f>IF(LEN(E25)&gt;3,(IF(VLOOKUP($C25,'Regional Crises'!$B$1:$R$66,11,FALSE)="x","x",ROUND(IF(VLOOKUP($C25,'Regional Crises'!$B$1:$R$66,11,FALSE)&gt;M$3,5,IF(VLOOKUP($C25,'Regional Crises'!$B$1:$R$66,11,FALSE)&lt;M$4,0,5-(M$3-VLOOKUP($C25,'Regional Crises'!$B$1:$R$66,11,FALSE))/(M$3-M$4)*5)),1))),IF(VLOOKUP($E25,'Country Indicator Data'!$B$4:$N$300,7,FALSE)="x","x",ROUND(IF(VLOOKUP($E25,'Country Indicator Data'!$B$4:$N$300,7,FALSE)&gt;M$3,5,IF(VLOOKUP($E25,'Country Indicator Data'!$B$4:$N$300,7,FALSE)&lt;M$4,0,5-(M$3-VLOOKUP($E25,'Country Indicator Data'!$B$4:$N$300,7,FALSE))/(M$3-M$4)*5)),1)))</f>
        <v>2.4</v>
      </c>
      <c r="N25" s="163">
        <f t="shared" si="2"/>
        <v>2.15</v>
      </c>
      <c r="O25" s="163">
        <f t="shared" si="3"/>
        <v>1.0999999999999999</v>
      </c>
      <c r="P25" s="163">
        <f>IF(LEN(E25)&gt;3,VLOOKUP(C25,'Regional Crises'!$B$1:$R$69,12,FALSE),VLOOKUP(E25,'Country Indicator Data'!$B$4:$I$300,8,FALSE))</f>
        <v>3</v>
      </c>
      <c r="Q25" s="163">
        <f>IF(LEN(E25)&gt;3,((IF(VLOOKUP($C25,'Regional Crises'!$B$1:$R$66,13,FALSE)="x","x",ROUND(IF(VLOOKUP($C25,'Regional Crises'!$B$1:$R$66,13,FALSE)&gt;Q$3,5,IF(VLOOKUP($C25,'Regional Crises'!$B$1:$R$66,13,FALSE)&lt;Q$4,0,5-(LOG(Q$3)-LOG(VLOOKUP($C25,'Regional Crises'!$B$1:$R$66,13,FALSE)))/(LOG(Q$3)-LOG(Q$4))*5)),1)))),(IF(VLOOKUP($E25,'Country Indicator Data'!$B$4:$N$300,9,FALSE)="x","x",ROUND(IF(VLOOKUP($E25,'Country Indicator Data'!$B$4:$N$300,9,FALSE)&gt;Q$3,5,IF(VLOOKUP($E25,'Country Indicator Data'!$B$4:$N$300,9,FALSE)&lt;Q$4,0,5-(LOG(Q$3)-LOG(VLOOKUP($E25,'Country Indicator Data'!$B$4:$N$300,9,FALSE)))/(LOG(Q$3)-LOG(Q$4))*5)),1))))</f>
        <v>0</v>
      </c>
      <c r="R25" s="163">
        <f t="shared" si="4"/>
        <v>1.5</v>
      </c>
      <c r="S25" s="163">
        <f>IF(LEN(E25)&gt;3,((IF(VLOOKUP($C25,'Regional Crises'!$B$1:$R$66,17,FALSE)="x","x",ROUND(IF(VLOOKUP($C25,'Regional Crises'!$B$1:$R$66,17,FALSE)&gt;S$3,0,IF(VLOOKUP($C25,'Regional Crises'!$B$1:$R$66,17,FALSE)&lt;S$4,5,(S$3-VLOOKUP($C25,'Regional Crises'!$B$1:$R$66,17,FALSE))/(S$3-S$4)*5)),1)))),(IF(VLOOKUP($E25,'Country Indicator Data'!$B$4:$N$300,13,FALSE)="x","x",ROUND(IF(VLOOKUP($E25,'Country Indicator Data'!$B$4:$N$300,13,FALSE)&gt;S$3,0,IF(VLOOKUP($E25,'Country Indicator Data'!$B$4:$N$300,13,FALSE)&lt;S$4,5,(S$3-VLOOKUP($E25,'Country Indicator Data'!$B$4:$N$300,13,FALSE))/(S$3-S$4)*5)),1))))</f>
        <v>1.7</v>
      </c>
      <c r="T25" s="163">
        <f>IF(LEN(E25)&gt;3,((IF(VLOOKUP($C25,'Regional Crises'!$B$1:$R$66,14,FALSE)="x","x",ROUND(IF(VLOOKUP($C25,'Regional Crises'!$B$1:$R$66,14,FALSE)&gt;T$3,0,IF(VLOOKUP($C25,'Regional Crises'!$B$1:$R$66,14,FALSE)&lt;T$4,5,(T$3-VLOOKUP($C25,'Regional Crises'!$B$1:$R$66,14,FALSE))/(T$3-T$4)*5)),1)))),(IF(VLOOKUP($E25,'Country Indicator Data'!$B$4:$N$300,10,FALSE)="x","x",ROUND(IF(VLOOKUP($E25,'Country Indicator Data'!$B$4:$N$300,10,FALSE)&gt;T$3,0,IF(VLOOKUP($E25,'Country Indicator Data'!$B$4:$N$300,10,FALSE)&lt;T$4,5,(T$3-VLOOKUP($E25,'Country Indicator Data'!$B$4:$N$300,10,FALSE))/(T$3-T$4)*5)),1))))</f>
        <v>1.4</v>
      </c>
      <c r="U25" s="163">
        <f>IF(LEN(E25)&gt;3,((IF(VLOOKUP($C25,'Regional Crises'!$B$1:$R$66,15,FALSE)="x","x",ROUND(IF(VLOOKUP($C25,'Regional Crises'!$B$1:$R$66,15,FALSE)&gt;U$3,0,IF(VLOOKUP($C25,'Regional Crises'!$B$1:$R$66,15,FALSE)&lt;U$4,5,(U$3-VLOOKUP($C25,'Regional Crises'!$B$1:$R$66,15,FALSE))/(U$3-U$4)*5)),1)))),(IF(VLOOKUP($E25,'Country Indicator Data'!$B$4:$N$300,11,FALSE)="x","x",ROUND(IF(VLOOKUP($E25,'Country Indicator Data'!$B$4:$N$300,11,FALSE)&gt;U$3,0,IF(VLOOKUP($E25,'Country Indicator Data'!$B$4:$N$300,11,FALSE)&lt;U$4,5,(U$3-VLOOKUP($E25,'Country Indicator Data'!$B$4:$N$300,11,FALSE))/(U$3-U$4)*5)),1))))</f>
        <v>0.3</v>
      </c>
      <c r="V25" s="163">
        <f>IF(LEN(E25)&gt;3,((IF(VLOOKUP($C25,'Regional Crises'!$B$1:$R$66,16,FALSE)="x","x",ROUND(IF(VLOOKUP($C25,'Regional Crises'!$B$1:$R$66,16,FALSE)&gt;V$3,0,IF(VLOOKUP($C25,'Regional Crises'!$B$1:$R$66,16,FALSE)&lt;V$4,5,(V$3-VLOOKUP($C25,'Regional Crises'!$B$1:$R$66,16,FALSE))/(V$3-V$4)*5)),1)))),(IF(VLOOKUP($E25,'Country Indicator Data'!$B$4:$N$300,12,FALSE)="x","x",ROUND(IF(VLOOKUP($E25,'Country Indicator Data'!$B$4:$N$300,12,FALSE)&gt;V$3,0,IF(VLOOKUP($E25,'Country Indicator Data'!$B$4:$N$300,12,FALSE)&lt;V$4,5,(V$3-VLOOKUP($E25,'Country Indicator Data'!$B$4:$N$300,12,FALSE))/(V$3-V$4)*5)),1))))</f>
        <v>0.3</v>
      </c>
      <c r="W25" s="163">
        <f t="shared" si="5"/>
        <v>0.9</v>
      </c>
      <c r="X25" s="163">
        <f t="shared" si="6"/>
        <v>1.2</v>
      </c>
      <c r="Y25" s="184">
        <f>IF('Core Indicators'!FC22="x","x",IF('Core Indicators'!FC22&gt;=5,5,IF('Core Indicators'!FC22&gt;=4,4,IF('Core Indicators'!FC22&gt;=3,3,IF('Core Indicators'!FC22&gt;=2,2,IF('Core Indicators'!FC22&gt;=1,1,0))))))</f>
        <v>3</v>
      </c>
      <c r="Z25" s="163">
        <f t="shared" si="7"/>
        <v>3</v>
      </c>
      <c r="AA25" s="184">
        <f>'Crisis Indicator Data'!Y22</f>
        <v>0</v>
      </c>
      <c r="AB25" s="184">
        <f>'Crisis Indicator Data'!Z22</f>
        <v>0</v>
      </c>
      <c r="AC25" s="184">
        <f>'Crisis Indicator Data'!AA22</f>
        <v>0</v>
      </c>
      <c r="AD25" s="184">
        <f>'Crisis Indicator Data'!AB22</f>
        <v>0</v>
      </c>
      <c r="AE25" s="184">
        <f t="shared" si="8"/>
        <v>0</v>
      </c>
      <c r="AF25" s="184">
        <f>'Crisis Indicator Data'!AC22</f>
        <v>0</v>
      </c>
      <c r="AG25" s="184">
        <f>'Crisis Indicator Data'!AD22</f>
        <v>2</v>
      </c>
      <c r="AH25" s="184">
        <f t="shared" si="9"/>
        <v>2</v>
      </c>
      <c r="AI25" s="184">
        <f>'Crisis Indicator Data'!AE22</f>
        <v>0</v>
      </c>
      <c r="AJ25" s="184">
        <f>'Crisis Indicator Data'!AF22</f>
        <v>2</v>
      </c>
      <c r="AK25" s="184">
        <f>'Crisis Indicator Data'!AG22</f>
        <v>2</v>
      </c>
      <c r="AL25" s="184">
        <f t="shared" si="10"/>
        <v>3</v>
      </c>
      <c r="AM25" s="163">
        <f t="shared" si="11"/>
        <v>2</v>
      </c>
      <c r="AN25" s="163">
        <f t="shared" si="12"/>
        <v>2.5</v>
      </c>
    </row>
    <row r="26" spans="1:40" ht="13.5" customHeight="1" x14ac:dyDescent="0.35">
      <c r="A26" s="169" t="str">
        <f>'Crisis Indicator Data'!A23</f>
        <v>Multiple crises in Cameroon</v>
      </c>
      <c r="B26" s="170" t="str">
        <f>'Crisis Indicator Data'!B23</f>
        <v>Conflict,Displacement</v>
      </c>
      <c r="C26" s="170" t="str">
        <f>'Crisis Indicator Data'!C23</f>
        <v>CMR001</v>
      </c>
      <c r="D26" s="170" t="str">
        <f>'Crisis Indicator Data'!D23</f>
        <v>Cameroon</v>
      </c>
      <c r="E26" s="171" t="str">
        <f>'Crisis Indicator Data'!E23</f>
        <v>CMR</v>
      </c>
      <c r="F26" s="163">
        <f>IF(LEN(E26)&gt;3,(IF(VLOOKUP($C26,'Regional Crises'!$B$1:$R$66,7,FALSE)="x","x",ROUND(IF(VLOOKUP($C26,'Regional Crises'!$B$1:$R$66,7,FALSE)&gt;$F$3,5,IF(VLOOKUP($C26,'Regional Crises'!$B$1:$R$66,7,FALSE)&lt;F$4,0,($F$3-VLOOKUP($C26,'Regional Crises'!$B$1:$R$66,7,FALSE))/($F$3-$F$4)*5)),1))),IF(VLOOKUP($E26,'Country Indicator Data'!$B$4:$N$300,3,FALSE)="x","x",ROUND(IF(VLOOKUP($E26,'Country Indicator Data'!$B$4:$N$300,3,FALSE)&gt;$F$3,5,IF(VLOOKUP($E26,'Country Indicator Data'!$B$4:$N$300,3,FALSE)&lt;$F$4,0,($F$3-VLOOKUP($E26,'Country Indicator Data'!$B$4:$N$300,3,FALSE))/($F$3-$F$4)*5)),1)))</f>
        <v>3.2</v>
      </c>
      <c r="G26" s="163">
        <f>IF(LEN(E26)&gt;3,(IF(VLOOKUP($C26,'Regional Crises'!$B$1:$R$66,9,FALSE)="x","x",ROUND(IF(VLOOKUP($C26,'Regional Crises'!$B$1:$R$66,9,FALSE)&gt;G$3,5,IF(VLOOKUP($C26,'Regional Crises'!$B$1:$R$66,9,FALSE)&lt;G$4,0,(G$3-VLOOKUP($C26,'Regional Crises'!$B$1:$R$66,9,FALSE))/(G$3-G$4)*5)),1))),IF(VLOOKUP($E26,'Country Indicator Data'!$B$4:$N$300,5,FALSE)="x","x",ROUND(IF(VLOOKUP($E26,'Country Indicator Data'!$B$4:$N$300,5,FALSE)&gt;G$3,5,IF(VLOOKUP($E26,'Country Indicator Data'!$B$4:$N$300,5,FALSE)&lt;G$4,0,(G$3-VLOOKUP($E26,'Country Indicator Data'!$B$4:$N$300,5,FALSE))/(G$3-G$4)*5)),1)))</f>
        <v>3.2</v>
      </c>
      <c r="H26" s="163">
        <f t="shared" si="0"/>
        <v>3.2</v>
      </c>
      <c r="I26" s="163">
        <f>IF(LEN(E26)&gt;3,(IF(VLOOKUP($C26,'Regional Crises'!$B$1:$R$66,6,FALSE)="x","x",ROUND(IF(VLOOKUP($C26,'Regional Crises'!$B$1:$R$66,6,FALSE)&gt;I$3,5,IF(VLOOKUP($C26,'Regional Crises'!$B$1:$R$66,6,FALSE)&lt;I$4,0,5-(I$3-VLOOKUP($C26,'Regional Crises'!$B$1:$R$66,6,FALSE))/(I$3-I$4)*5)),1))),IF(VLOOKUP($E26,'Country Indicator Data'!$B$4:$N$300,2,FALSE)="x","x",ROUND(IF(VLOOKUP($E26,'Country Indicator Data'!$B$4:$N$300,2,FALSE)&gt;I$3,5,IF(VLOOKUP($E26,'Country Indicator Data'!$B$4:$N$300,2,FALSE)&lt;I$4,0,5-(I$3-VLOOKUP($E26,'Country Indicator Data'!$B$4:$N$300,2,FALSE))/(I$3-I$4)*5)),1)))</f>
        <v>4.3</v>
      </c>
      <c r="J26" s="163">
        <f>IF(LEN(E26)&gt;3,(IF(VLOOKUP($C26,'Regional Crises'!$B$1:$R$66,8,FALSE)="x","x",ROUND(IF(VLOOKUP($C26,'Regional Crises'!$B$1:$R$66,8,FALSE)&gt;J$3,5,IF(VLOOKUP($C26,'Regional Crises'!$B$1:$R$66,8,FALSE)&lt;J$4,0,5-(J$3-VLOOKUP($C26,'Regional Crises'!$B$1:$R$66,8,FALSE))/(J$3-J$4)*5)),1))),IF(VLOOKUP($E26,'Country Indicator Data'!$B$4:$N$300,4,FALSE)="x","x",ROUND(IF(VLOOKUP($E26,'Country Indicator Data'!$B$4:$N$300,4,FALSE)&gt;J$3,5,IF(VLOOKUP($E26,'Country Indicator Data'!$B$4:$N$300,4,FALSE)&lt;J$4,0,5-(J$3-VLOOKUP($E26,'Country Indicator Data'!$B$4:$N$300,4,FALSE))/(J$3-J$4)*5)),1)))</f>
        <v>0</v>
      </c>
      <c r="K26" s="163">
        <f t="shared" si="1"/>
        <v>2.15</v>
      </c>
      <c r="L26" s="163">
        <f>IF(LEN(E26)&gt;3,(IF(VLOOKUP($C26,'Regional Crises'!$B$1:$R$66,10,FALSE)="x","x",ROUND(IF(VLOOKUP($C26,'Regional Crises'!$B$1:$R$66,10,FALSE)&gt;L$3,5,IF(VLOOKUP($C26,'Regional Crises'!$B$1:$R$66,10,FALSE)&lt;L$4,0,5-(L$3-VLOOKUP($C26,'Regional Crises'!$B$1:$R$66,10,FALSE))/(L$3-L$4)*5)),1))),IF(VLOOKUP($E26,'Country Indicator Data'!$B$4:$N$300,6,FALSE)="x","x",ROUND(IF(VLOOKUP($E26,'Country Indicator Data'!$B$4:$N$300,6,FALSE)&gt;L$3,5,IF(VLOOKUP($E26,'Country Indicator Data'!$B$4:$N$300,6,FALSE)&lt;L$4,0,5-(L$3-VLOOKUP($E26,'Country Indicator Data'!$B$4:$N$300,6,FALSE))/(L$3-L$4)*5)),1)))</f>
        <v>3.8</v>
      </c>
      <c r="M26" s="163">
        <f>IF(LEN(E26)&gt;3,(IF(VLOOKUP($C26,'Regional Crises'!$B$1:$R$66,11,FALSE)="x","x",ROUND(IF(VLOOKUP($C26,'Regional Crises'!$B$1:$R$66,11,FALSE)&gt;M$3,5,IF(VLOOKUP($C26,'Regional Crises'!$B$1:$R$66,11,FALSE)&lt;M$4,0,5-(M$3-VLOOKUP($C26,'Regional Crises'!$B$1:$R$66,11,FALSE))/(M$3-M$4)*5)),1))),IF(VLOOKUP($E26,'Country Indicator Data'!$B$4:$N$300,7,FALSE)="x","x",ROUND(IF(VLOOKUP($E26,'Country Indicator Data'!$B$4:$N$300,7,FALSE)&gt;M$3,5,IF(VLOOKUP($E26,'Country Indicator Data'!$B$4:$N$300,7,FALSE)&lt;M$4,0,5-(M$3-VLOOKUP($E26,'Country Indicator Data'!$B$4:$N$300,7,FALSE))/(M$3-M$4)*5)),1)))</f>
        <v>2.7</v>
      </c>
      <c r="N26" s="163">
        <f t="shared" si="2"/>
        <v>3.25</v>
      </c>
      <c r="O26" s="163">
        <f t="shared" si="3"/>
        <v>2.8666666666666667</v>
      </c>
      <c r="P26" s="163">
        <f>IF(LEN(E26)&gt;3,VLOOKUP(C26,'Regional Crises'!$B$1:$R$69,12,FALSE),VLOOKUP(E26,'Country Indicator Data'!$B$4:$I$300,8,FALSE))</f>
        <v>5</v>
      </c>
      <c r="Q26" s="163">
        <f>IF(LEN(E26)&gt;3,((IF(VLOOKUP($C26,'Regional Crises'!$B$1:$R$66,13,FALSE)="x","x",ROUND(IF(VLOOKUP($C26,'Regional Crises'!$B$1:$R$66,13,FALSE)&gt;Q$3,5,IF(VLOOKUP($C26,'Regional Crises'!$B$1:$R$66,13,FALSE)&lt;Q$4,0,5-(LOG(Q$3)-LOG(VLOOKUP($C26,'Regional Crises'!$B$1:$R$66,13,FALSE)))/(LOG(Q$3)-LOG(Q$4))*5)),1)))),(IF(VLOOKUP($E26,'Country Indicator Data'!$B$4:$N$300,9,FALSE)="x","x",ROUND(IF(VLOOKUP($E26,'Country Indicator Data'!$B$4:$N$300,9,FALSE)&gt;Q$3,5,IF(VLOOKUP($E26,'Country Indicator Data'!$B$4:$N$300,9,FALSE)&lt;Q$4,0,5-(LOG(Q$3)-LOG(VLOOKUP($E26,'Country Indicator Data'!$B$4:$N$300,9,FALSE)))/(LOG(Q$3)-LOG(Q$4))*5)),1))))</f>
        <v>4.4000000000000004</v>
      </c>
      <c r="R26" s="163">
        <f t="shared" si="4"/>
        <v>4.7</v>
      </c>
      <c r="S26" s="163">
        <f>IF(LEN(E26)&gt;3,((IF(VLOOKUP($C26,'Regional Crises'!$B$1:$R$66,17,FALSE)="x","x",ROUND(IF(VLOOKUP($C26,'Regional Crises'!$B$1:$R$66,17,FALSE)&gt;S$3,0,IF(VLOOKUP($C26,'Regional Crises'!$B$1:$R$66,17,FALSE)&lt;S$4,5,(S$3-VLOOKUP($C26,'Regional Crises'!$B$1:$R$66,17,FALSE))/(S$3-S$4)*5)),1)))),(IF(VLOOKUP($E26,'Country Indicator Data'!$B$4:$N$300,13,FALSE)="x","x",ROUND(IF(VLOOKUP($E26,'Country Indicator Data'!$B$4:$N$300,13,FALSE)&gt;S$3,0,IF(VLOOKUP($E26,'Country Indicator Data'!$B$4:$N$300,13,FALSE)&lt;S$4,5,(S$3-VLOOKUP($E26,'Country Indicator Data'!$B$4:$N$300,13,FALSE))/(S$3-S$4)*5)),1))))</f>
        <v>3.7</v>
      </c>
      <c r="T26" s="163">
        <f>IF(LEN(E26)&gt;3,((IF(VLOOKUP($C26,'Regional Crises'!$B$1:$R$66,14,FALSE)="x","x",ROUND(IF(VLOOKUP($C26,'Regional Crises'!$B$1:$R$66,14,FALSE)&gt;T$3,0,IF(VLOOKUP($C26,'Regional Crises'!$B$1:$R$66,14,FALSE)&lt;T$4,5,(T$3-VLOOKUP($C26,'Regional Crises'!$B$1:$R$66,14,FALSE))/(T$3-T$4)*5)),1)))),(IF(VLOOKUP($E26,'Country Indicator Data'!$B$4:$N$300,10,FALSE)="x","x",ROUND(IF(VLOOKUP($E26,'Country Indicator Data'!$B$4:$N$300,10,FALSE)&gt;T$3,0,IF(VLOOKUP($E26,'Country Indicator Data'!$B$4:$N$300,10,FALSE)&lt;T$4,5,(T$3-VLOOKUP($E26,'Country Indicator Data'!$B$4:$N$300,10,FALSE))/(T$3-T$4)*5)),1))))</f>
        <v>3.6</v>
      </c>
      <c r="U26" s="163">
        <f>IF(LEN(E26)&gt;3,((IF(VLOOKUP($C26,'Regional Crises'!$B$1:$R$66,15,FALSE)="x","x",ROUND(IF(VLOOKUP($C26,'Regional Crises'!$B$1:$R$66,15,FALSE)&gt;U$3,0,IF(VLOOKUP($C26,'Regional Crises'!$B$1:$R$66,15,FALSE)&lt;U$4,5,(U$3-VLOOKUP($C26,'Regional Crises'!$B$1:$R$66,15,FALSE))/(U$3-U$4)*5)),1)))),(IF(VLOOKUP($E26,'Country Indicator Data'!$B$4:$N$300,11,FALSE)="x","x",ROUND(IF(VLOOKUP($E26,'Country Indicator Data'!$B$4:$N$300,11,FALSE)&gt;U$3,0,IF(VLOOKUP($E26,'Country Indicator Data'!$B$4:$N$300,11,FALSE)&lt;U$4,5,(U$3-VLOOKUP($E26,'Country Indicator Data'!$B$4:$N$300,11,FALSE))/(U$3-U$4)*5)),1))))</f>
        <v>3.4</v>
      </c>
      <c r="V26" s="163">
        <f>IF(LEN(E26)&gt;3,((IF(VLOOKUP($C26,'Regional Crises'!$B$1:$R$66,16,FALSE)="x","x",ROUND(IF(VLOOKUP($C26,'Regional Crises'!$B$1:$R$66,16,FALSE)&gt;V$3,0,IF(VLOOKUP($C26,'Regional Crises'!$B$1:$R$66,16,FALSE)&lt;V$4,5,(V$3-VLOOKUP($C26,'Regional Crises'!$B$1:$R$66,16,FALSE))/(V$3-V$4)*5)),1)))),(IF(VLOOKUP($E26,'Country Indicator Data'!$B$4:$N$300,12,FALSE)="x","x",ROUND(IF(VLOOKUP($E26,'Country Indicator Data'!$B$4:$N$300,12,FALSE)&gt;V$3,0,IF(VLOOKUP($E26,'Country Indicator Data'!$B$4:$N$300,12,FALSE)&lt;V$4,5,(V$3-VLOOKUP($E26,'Country Indicator Data'!$B$4:$N$300,12,FALSE))/(V$3-V$4)*5)),1))))</f>
        <v>4.3</v>
      </c>
      <c r="W26" s="163">
        <f t="shared" si="5"/>
        <v>3.8</v>
      </c>
      <c r="X26" s="163">
        <f t="shared" si="6"/>
        <v>3.8</v>
      </c>
      <c r="Y26" s="184">
        <f>IF('Core Indicators'!FC23="x","x",IF('Core Indicators'!FC23&gt;=5,5,IF('Core Indicators'!FC23&gt;=4,4,IF('Core Indicators'!FC23&gt;=3,3,IF('Core Indicators'!FC23&gt;=2,2,IF('Core Indicators'!FC23&gt;=1,1,0))))))</f>
        <v>4</v>
      </c>
      <c r="Z26" s="163">
        <f t="shared" si="7"/>
        <v>4</v>
      </c>
      <c r="AA26" s="184">
        <f>'Crisis Indicator Data'!Y23</f>
        <v>1</v>
      </c>
      <c r="AB26" s="184">
        <f>'Crisis Indicator Data'!Z23</f>
        <v>3</v>
      </c>
      <c r="AC26" s="184">
        <f>'Crisis Indicator Data'!AA23</f>
        <v>2</v>
      </c>
      <c r="AD26" s="184">
        <f>'Crisis Indicator Data'!AB23</f>
        <v>2</v>
      </c>
      <c r="AE26" s="184">
        <f t="shared" si="8"/>
        <v>4</v>
      </c>
      <c r="AF26" s="184">
        <f>'Crisis Indicator Data'!AC23</f>
        <v>0</v>
      </c>
      <c r="AG26" s="184">
        <f>'Crisis Indicator Data'!AD23</f>
        <v>2</v>
      </c>
      <c r="AH26" s="184">
        <f t="shared" si="9"/>
        <v>2</v>
      </c>
      <c r="AI26" s="184">
        <f>'Crisis Indicator Data'!AE23</f>
        <v>3</v>
      </c>
      <c r="AJ26" s="184">
        <f>'Crisis Indicator Data'!AF23</f>
        <v>1</v>
      </c>
      <c r="AK26" s="184">
        <f>'Crisis Indicator Data'!AG23</f>
        <v>3</v>
      </c>
      <c r="AL26" s="184">
        <f t="shared" si="10"/>
        <v>5</v>
      </c>
      <c r="AM26" s="163">
        <f t="shared" si="11"/>
        <v>4</v>
      </c>
      <c r="AN26" s="163">
        <f t="shared" si="12"/>
        <v>4</v>
      </c>
    </row>
    <row r="27" spans="1:40" ht="13.5" customHeight="1" x14ac:dyDescent="0.35">
      <c r="A27" s="169" t="str">
        <f>'Crisis Indicator Data'!A24</f>
        <v>Lake Chad basin crisis in Cameroon</v>
      </c>
      <c r="B27" s="170" t="str">
        <f>'Crisis Indicator Data'!B24</f>
        <v>Conflict</v>
      </c>
      <c r="C27" s="170" t="str">
        <f>'Crisis Indicator Data'!C24</f>
        <v>CMR002</v>
      </c>
      <c r="D27" s="170" t="str">
        <f>'Crisis Indicator Data'!D24</f>
        <v>Cameroon</v>
      </c>
      <c r="E27" s="171" t="str">
        <f>'Crisis Indicator Data'!E24</f>
        <v>CMR</v>
      </c>
      <c r="F27" s="163">
        <f>IF(LEN(E27)&gt;3,(IF(VLOOKUP($C27,'Regional Crises'!$B$1:$R$66,7,FALSE)="x","x",ROUND(IF(VLOOKUP($C27,'Regional Crises'!$B$1:$R$66,7,FALSE)&gt;$F$3,5,IF(VLOOKUP($C27,'Regional Crises'!$B$1:$R$66,7,FALSE)&lt;F$4,0,($F$3-VLOOKUP($C27,'Regional Crises'!$B$1:$R$66,7,FALSE))/($F$3-$F$4)*5)),1))),IF(VLOOKUP($E27,'Country Indicator Data'!$B$4:$N$300,3,FALSE)="x","x",ROUND(IF(VLOOKUP($E27,'Country Indicator Data'!$B$4:$N$300,3,FALSE)&gt;$F$3,5,IF(VLOOKUP($E27,'Country Indicator Data'!$B$4:$N$300,3,FALSE)&lt;$F$4,0,($F$3-VLOOKUP($E27,'Country Indicator Data'!$B$4:$N$300,3,FALSE))/($F$3-$F$4)*5)),1)))</f>
        <v>3.2</v>
      </c>
      <c r="G27" s="163">
        <f>IF(LEN(E27)&gt;3,(IF(VLOOKUP($C27,'Regional Crises'!$B$1:$R$66,9,FALSE)="x","x",ROUND(IF(VLOOKUP($C27,'Regional Crises'!$B$1:$R$66,9,FALSE)&gt;G$3,5,IF(VLOOKUP($C27,'Regional Crises'!$B$1:$R$66,9,FALSE)&lt;G$4,0,(G$3-VLOOKUP($C27,'Regional Crises'!$B$1:$R$66,9,FALSE))/(G$3-G$4)*5)),1))),IF(VLOOKUP($E27,'Country Indicator Data'!$B$4:$N$300,5,FALSE)="x","x",ROUND(IF(VLOOKUP($E27,'Country Indicator Data'!$B$4:$N$300,5,FALSE)&gt;G$3,5,IF(VLOOKUP($E27,'Country Indicator Data'!$B$4:$N$300,5,FALSE)&lt;G$4,0,(G$3-VLOOKUP($E27,'Country Indicator Data'!$B$4:$N$300,5,FALSE))/(G$3-G$4)*5)),1)))</f>
        <v>3.2</v>
      </c>
      <c r="H27" s="163">
        <f t="shared" si="0"/>
        <v>3.2</v>
      </c>
      <c r="I27" s="163">
        <f>IF(LEN(E27)&gt;3,(IF(VLOOKUP($C27,'Regional Crises'!$B$1:$R$66,6,FALSE)="x","x",ROUND(IF(VLOOKUP($C27,'Regional Crises'!$B$1:$R$66,6,FALSE)&gt;I$3,5,IF(VLOOKUP($C27,'Regional Crises'!$B$1:$R$66,6,FALSE)&lt;I$4,0,5-(I$3-VLOOKUP($C27,'Regional Crises'!$B$1:$R$66,6,FALSE))/(I$3-I$4)*5)),1))),IF(VLOOKUP($E27,'Country Indicator Data'!$B$4:$N$300,2,FALSE)="x","x",ROUND(IF(VLOOKUP($E27,'Country Indicator Data'!$B$4:$N$300,2,FALSE)&gt;I$3,5,IF(VLOOKUP($E27,'Country Indicator Data'!$B$4:$N$300,2,FALSE)&lt;I$4,0,5-(I$3-VLOOKUP($E27,'Country Indicator Data'!$B$4:$N$300,2,FALSE))/(I$3-I$4)*5)),1)))</f>
        <v>4.3</v>
      </c>
      <c r="J27" s="163">
        <f>IF(LEN(E27)&gt;3,(IF(VLOOKUP($C27,'Regional Crises'!$B$1:$R$66,8,FALSE)="x","x",ROUND(IF(VLOOKUP($C27,'Regional Crises'!$B$1:$R$66,8,FALSE)&gt;J$3,5,IF(VLOOKUP($C27,'Regional Crises'!$B$1:$R$66,8,FALSE)&lt;J$4,0,5-(J$3-VLOOKUP($C27,'Regional Crises'!$B$1:$R$66,8,FALSE))/(J$3-J$4)*5)),1))),IF(VLOOKUP($E27,'Country Indicator Data'!$B$4:$N$300,4,FALSE)="x","x",ROUND(IF(VLOOKUP($E27,'Country Indicator Data'!$B$4:$N$300,4,FALSE)&gt;J$3,5,IF(VLOOKUP($E27,'Country Indicator Data'!$B$4:$N$300,4,FALSE)&lt;J$4,0,5-(J$3-VLOOKUP($E27,'Country Indicator Data'!$B$4:$N$300,4,FALSE))/(J$3-J$4)*5)),1)))</f>
        <v>0</v>
      </c>
      <c r="K27" s="163">
        <f t="shared" si="1"/>
        <v>2.15</v>
      </c>
      <c r="L27" s="163">
        <f>IF(LEN(E27)&gt;3,(IF(VLOOKUP($C27,'Regional Crises'!$B$1:$R$66,10,FALSE)="x","x",ROUND(IF(VLOOKUP($C27,'Regional Crises'!$B$1:$R$66,10,FALSE)&gt;L$3,5,IF(VLOOKUP($C27,'Regional Crises'!$B$1:$R$66,10,FALSE)&lt;L$4,0,5-(L$3-VLOOKUP($C27,'Regional Crises'!$B$1:$R$66,10,FALSE))/(L$3-L$4)*5)),1))),IF(VLOOKUP($E27,'Country Indicator Data'!$B$4:$N$300,6,FALSE)="x","x",ROUND(IF(VLOOKUP($E27,'Country Indicator Data'!$B$4:$N$300,6,FALSE)&gt;L$3,5,IF(VLOOKUP($E27,'Country Indicator Data'!$B$4:$N$300,6,FALSE)&lt;L$4,0,5-(L$3-VLOOKUP($E27,'Country Indicator Data'!$B$4:$N$300,6,FALSE))/(L$3-L$4)*5)),1)))</f>
        <v>3.8</v>
      </c>
      <c r="M27" s="163">
        <f>IF(LEN(E27)&gt;3,(IF(VLOOKUP($C27,'Regional Crises'!$B$1:$R$66,11,FALSE)="x","x",ROUND(IF(VLOOKUP($C27,'Regional Crises'!$B$1:$R$66,11,FALSE)&gt;M$3,5,IF(VLOOKUP($C27,'Regional Crises'!$B$1:$R$66,11,FALSE)&lt;M$4,0,5-(M$3-VLOOKUP($C27,'Regional Crises'!$B$1:$R$66,11,FALSE))/(M$3-M$4)*5)),1))),IF(VLOOKUP($E27,'Country Indicator Data'!$B$4:$N$300,7,FALSE)="x","x",ROUND(IF(VLOOKUP($E27,'Country Indicator Data'!$B$4:$N$300,7,FALSE)&gt;M$3,5,IF(VLOOKUP($E27,'Country Indicator Data'!$B$4:$N$300,7,FALSE)&lt;M$4,0,5-(M$3-VLOOKUP($E27,'Country Indicator Data'!$B$4:$N$300,7,FALSE))/(M$3-M$4)*5)),1)))</f>
        <v>2.7</v>
      </c>
      <c r="N27" s="163">
        <f t="shared" si="2"/>
        <v>3.25</v>
      </c>
      <c r="O27" s="163">
        <f t="shared" si="3"/>
        <v>2.8666666666666667</v>
      </c>
      <c r="P27" s="163">
        <f>IF(LEN(E27)&gt;3,VLOOKUP(C27,'Regional Crises'!$B$1:$R$69,12,FALSE),VLOOKUP(E27,'Country Indicator Data'!$B$4:$I$300,8,FALSE))</f>
        <v>5</v>
      </c>
      <c r="Q27" s="163">
        <f>IF(LEN(E27)&gt;3,((IF(VLOOKUP($C27,'Regional Crises'!$B$1:$R$66,13,FALSE)="x","x",ROUND(IF(VLOOKUP($C27,'Regional Crises'!$B$1:$R$66,13,FALSE)&gt;Q$3,5,IF(VLOOKUP($C27,'Regional Crises'!$B$1:$R$66,13,FALSE)&lt;Q$4,0,5-(LOG(Q$3)-LOG(VLOOKUP($C27,'Regional Crises'!$B$1:$R$66,13,FALSE)))/(LOG(Q$3)-LOG(Q$4))*5)),1)))),(IF(VLOOKUP($E27,'Country Indicator Data'!$B$4:$N$300,9,FALSE)="x","x",ROUND(IF(VLOOKUP($E27,'Country Indicator Data'!$B$4:$N$300,9,FALSE)&gt;Q$3,5,IF(VLOOKUP($E27,'Country Indicator Data'!$B$4:$N$300,9,FALSE)&lt;Q$4,0,5-(LOG(Q$3)-LOG(VLOOKUP($E27,'Country Indicator Data'!$B$4:$N$300,9,FALSE)))/(LOG(Q$3)-LOG(Q$4))*5)),1))))</f>
        <v>4.4000000000000004</v>
      </c>
      <c r="R27" s="163">
        <f t="shared" si="4"/>
        <v>4.7</v>
      </c>
      <c r="S27" s="163">
        <f>IF(LEN(E27)&gt;3,((IF(VLOOKUP($C27,'Regional Crises'!$B$1:$R$66,17,FALSE)="x","x",ROUND(IF(VLOOKUP($C27,'Regional Crises'!$B$1:$R$66,17,FALSE)&gt;S$3,0,IF(VLOOKUP($C27,'Regional Crises'!$B$1:$R$66,17,FALSE)&lt;S$4,5,(S$3-VLOOKUP($C27,'Regional Crises'!$B$1:$R$66,17,FALSE))/(S$3-S$4)*5)),1)))),(IF(VLOOKUP($E27,'Country Indicator Data'!$B$4:$N$300,13,FALSE)="x","x",ROUND(IF(VLOOKUP($E27,'Country Indicator Data'!$B$4:$N$300,13,FALSE)&gt;S$3,0,IF(VLOOKUP($E27,'Country Indicator Data'!$B$4:$N$300,13,FALSE)&lt;S$4,5,(S$3-VLOOKUP($E27,'Country Indicator Data'!$B$4:$N$300,13,FALSE))/(S$3-S$4)*5)),1))))</f>
        <v>3.7</v>
      </c>
      <c r="T27" s="163">
        <f>IF(LEN(E27)&gt;3,((IF(VLOOKUP($C27,'Regional Crises'!$B$1:$R$66,14,FALSE)="x","x",ROUND(IF(VLOOKUP($C27,'Regional Crises'!$B$1:$R$66,14,FALSE)&gt;T$3,0,IF(VLOOKUP($C27,'Regional Crises'!$B$1:$R$66,14,FALSE)&lt;T$4,5,(T$3-VLOOKUP($C27,'Regional Crises'!$B$1:$R$66,14,FALSE))/(T$3-T$4)*5)),1)))),(IF(VLOOKUP($E27,'Country Indicator Data'!$B$4:$N$300,10,FALSE)="x","x",ROUND(IF(VLOOKUP($E27,'Country Indicator Data'!$B$4:$N$300,10,FALSE)&gt;T$3,0,IF(VLOOKUP($E27,'Country Indicator Data'!$B$4:$N$300,10,FALSE)&lt;T$4,5,(T$3-VLOOKUP($E27,'Country Indicator Data'!$B$4:$N$300,10,FALSE))/(T$3-T$4)*5)),1))))</f>
        <v>3.6</v>
      </c>
      <c r="U27" s="163">
        <f>IF(LEN(E27)&gt;3,((IF(VLOOKUP($C27,'Regional Crises'!$B$1:$R$66,15,FALSE)="x","x",ROUND(IF(VLOOKUP($C27,'Regional Crises'!$B$1:$R$66,15,FALSE)&gt;U$3,0,IF(VLOOKUP($C27,'Regional Crises'!$B$1:$R$66,15,FALSE)&lt;U$4,5,(U$3-VLOOKUP($C27,'Regional Crises'!$B$1:$R$66,15,FALSE))/(U$3-U$4)*5)),1)))),(IF(VLOOKUP($E27,'Country Indicator Data'!$B$4:$N$300,11,FALSE)="x","x",ROUND(IF(VLOOKUP($E27,'Country Indicator Data'!$B$4:$N$300,11,FALSE)&gt;U$3,0,IF(VLOOKUP($E27,'Country Indicator Data'!$B$4:$N$300,11,FALSE)&lt;U$4,5,(U$3-VLOOKUP($E27,'Country Indicator Data'!$B$4:$N$300,11,FALSE))/(U$3-U$4)*5)),1))))</f>
        <v>3.4</v>
      </c>
      <c r="V27" s="163">
        <f>IF(LEN(E27)&gt;3,((IF(VLOOKUP($C27,'Regional Crises'!$B$1:$R$66,16,FALSE)="x","x",ROUND(IF(VLOOKUP($C27,'Regional Crises'!$B$1:$R$66,16,FALSE)&gt;V$3,0,IF(VLOOKUP($C27,'Regional Crises'!$B$1:$R$66,16,FALSE)&lt;V$4,5,(V$3-VLOOKUP($C27,'Regional Crises'!$B$1:$R$66,16,FALSE))/(V$3-V$4)*5)),1)))),(IF(VLOOKUP($E27,'Country Indicator Data'!$B$4:$N$300,12,FALSE)="x","x",ROUND(IF(VLOOKUP($E27,'Country Indicator Data'!$B$4:$N$300,12,FALSE)&gt;V$3,0,IF(VLOOKUP($E27,'Country Indicator Data'!$B$4:$N$300,12,FALSE)&lt;V$4,5,(V$3-VLOOKUP($E27,'Country Indicator Data'!$B$4:$N$300,12,FALSE))/(V$3-V$4)*5)),1))))</f>
        <v>4.3</v>
      </c>
      <c r="W27" s="163">
        <f t="shared" si="5"/>
        <v>3.8</v>
      </c>
      <c r="X27" s="163">
        <f t="shared" si="6"/>
        <v>3.8</v>
      </c>
      <c r="Y27" s="184">
        <f>IF('Core Indicators'!FC24="x","x",IF('Core Indicators'!FC24&gt;=5,5,IF('Core Indicators'!FC24&gt;=4,4,IF('Core Indicators'!FC24&gt;=3,3,IF('Core Indicators'!FC24&gt;=2,2,IF('Core Indicators'!FC24&gt;=1,1,0))))))</f>
        <v>3</v>
      </c>
      <c r="Z27" s="163">
        <f t="shared" si="7"/>
        <v>3</v>
      </c>
      <c r="AA27" s="184">
        <f>'Crisis Indicator Data'!Y24</f>
        <v>0</v>
      </c>
      <c r="AB27" s="184">
        <f>'Crisis Indicator Data'!Z24</f>
        <v>2</v>
      </c>
      <c r="AC27" s="184">
        <f>'Crisis Indicator Data'!AA24</f>
        <v>0</v>
      </c>
      <c r="AD27" s="184">
        <f>'Crisis Indicator Data'!AB24</f>
        <v>2</v>
      </c>
      <c r="AE27" s="184">
        <f t="shared" si="8"/>
        <v>2</v>
      </c>
      <c r="AF27" s="184">
        <f>'Crisis Indicator Data'!AC24</f>
        <v>0</v>
      </c>
      <c r="AG27" s="184">
        <f>'Crisis Indicator Data'!AD24</f>
        <v>3</v>
      </c>
      <c r="AH27" s="184">
        <f t="shared" si="9"/>
        <v>3</v>
      </c>
      <c r="AI27" s="184">
        <f>'Crisis Indicator Data'!AE24</f>
        <v>2</v>
      </c>
      <c r="AJ27" s="184">
        <f>'Crisis Indicator Data'!AF24</f>
        <v>1</v>
      </c>
      <c r="AK27" s="184">
        <f>'Crisis Indicator Data'!AG24</f>
        <v>3</v>
      </c>
      <c r="AL27" s="184">
        <f t="shared" si="10"/>
        <v>4</v>
      </c>
      <c r="AM27" s="163">
        <f t="shared" si="11"/>
        <v>3</v>
      </c>
      <c r="AN27" s="163">
        <f t="shared" si="12"/>
        <v>3</v>
      </c>
    </row>
    <row r="28" spans="1:40" ht="13.5" customHeight="1" x14ac:dyDescent="0.35">
      <c r="A28" s="169" t="str">
        <f>'Crisis Indicator Data'!A25</f>
        <v>Anglophone Crisis in Cameroon</v>
      </c>
      <c r="B28" s="170" t="str">
        <f>'Crisis Indicator Data'!B25</f>
        <v>Conflict</v>
      </c>
      <c r="C28" s="170" t="str">
        <f>'Crisis Indicator Data'!C25</f>
        <v>CMR003</v>
      </c>
      <c r="D28" s="170" t="str">
        <f>'Crisis Indicator Data'!D25</f>
        <v>Cameroon</v>
      </c>
      <c r="E28" s="171" t="str">
        <f>'Crisis Indicator Data'!E25</f>
        <v>CMR</v>
      </c>
      <c r="F28" s="163">
        <f>IF(LEN(E28)&gt;3,(IF(VLOOKUP($C28,'Regional Crises'!$B$1:$R$66,7,FALSE)="x","x",ROUND(IF(VLOOKUP($C28,'Regional Crises'!$B$1:$R$66,7,FALSE)&gt;$F$3,5,IF(VLOOKUP($C28,'Regional Crises'!$B$1:$R$66,7,FALSE)&lt;F$4,0,($F$3-VLOOKUP($C28,'Regional Crises'!$B$1:$R$66,7,FALSE))/($F$3-$F$4)*5)),1))),IF(VLOOKUP($E28,'Country Indicator Data'!$B$4:$N$300,3,FALSE)="x","x",ROUND(IF(VLOOKUP($E28,'Country Indicator Data'!$B$4:$N$300,3,FALSE)&gt;$F$3,5,IF(VLOOKUP($E28,'Country Indicator Data'!$B$4:$N$300,3,FALSE)&lt;$F$4,0,($F$3-VLOOKUP($E28,'Country Indicator Data'!$B$4:$N$300,3,FALSE))/($F$3-$F$4)*5)),1)))</f>
        <v>3.2</v>
      </c>
      <c r="G28" s="163">
        <f>IF(LEN(E28)&gt;3,(IF(VLOOKUP($C28,'Regional Crises'!$B$1:$R$66,9,FALSE)="x","x",ROUND(IF(VLOOKUP($C28,'Regional Crises'!$B$1:$R$66,9,FALSE)&gt;G$3,5,IF(VLOOKUP($C28,'Regional Crises'!$B$1:$R$66,9,FALSE)&lt;G$4,0,(G$3-VLOOKUP($C28,'Regional Crises'!$B$1:$R$66,9,FALSE))/(G$3-G$4)*5)),1))),IF(VLOOKUP($E28,'Country Indicator Data'!$B$4:$N$300,5,FALSE)="x","x",ROUND(IF(VLOOKUP($E28,'Country Indicator Data'!$B$4:$N$300,5,FALSE)&gt;G$3,5,IF(VLOOKUP($E28,'Country Indicator Data'!$B$4:$N$300,5,FALSE)&lt;G$4,0,(G$3-VLOOKUP($E28,'Country Indicator Data'!$B$4:$N$300,5,FALSE))/(G$3-G$4)*5)),1)))</f>
        <v>3.2</v>
      </c>
      <c r="H28" s="163">
        <f t="shared" si="0"/>
        <v>3.2</v>
      </c>
      <c r="I28" s="163">
        <f>IF(LEN(E28)&gt;3,(IF(VLOOKUP($C28,'Regional Crises'!$B$1:$R$66,6,FALSE)="x","x",ROUND(IF(VLOOKUP($C28,'Regional Crises'!$B$1:$R$66,6,FALSE)&gt;I$3,5,IF(VLOOKUP($C28,'Regional Crises'!$B$1:$R$66,6,FALSE)&lt;I$4,0,5-(I$3-VLOOKUP($C28,'Regional Crises'!$B$1:$R$66,6,FALSE))/(I$3-I$4)*5)),1))),IF(VLOOKUP($E28,'Country Indicator Data'!$B$4:$N$300,2,FALSE)="x","x",ROUND(IF(VLOOKUP($E28,'Country Indicator Data'!$B$4:$N$300,2,FALSE)&gt;I$3,5,IF(VLOOKUP($E28,'Country Indicator Data'!$B$4:$N$300,2,FALSE)&lt;I$4,0,5-(I$3-VLOOKUP($E28,'Country Indicator Data'!$B$4:$N$300,2,FALSE))/(I$3-I$4)*5)),1)))</f>
        <v>4.3</v>
      </c>
      <c r="J28" s="163">
        <f>IF(LEN(E28)&gt;3,(IF(VLOOKUP($C28,'Regional Crises'!$B$1:$R$66,8,FALSE)="x","x",ROUND(IF(VLOOKUP($C28,'Regional Crises'!$B$1:$R$66,8,FALSE)&gt;J$3,5,IF(VLOOKUP($C28,'Regional Crises'!$B$1:$R$66,8,FALSE)&lt;J$4,0,5-(J$3-VLOOKUP($C28,'Regional Crises'!$B$1:$R$66,8,FALSE))/(J$3-J$4)*5)),1))),IF(VLOOKUP($E28,'Country Indicator Data'!$B$4:$N$300,4,FALSE)="x","x",ROUND(IF(VLOOKUP($E28,'Country Indicator Data'!$B$4:$N$300,4,FALSE)&gt;J$3,5,IF(VLOOKUP($E28,'Country Indicator Data'!$B$4:$N$300,4,FALSE)&lt;J$4,0,5-(J$3-VLOOKUP($E28,'Country Indicator Data'!$B$4:$N$300,4,FALSE))/(J$3-J$4)*5)),1)))</f>
        <v>0</v>
      </c>
      <c r="K28" s="163">
        <f t="shared" si="1"/>
        <v>2.15</v>
      </c>
      <c r="L28" s="163">
        <f>IF(LEN(E28)&gt;3,(IF(VLOOKUP($C28,'Regional Crises'!$B$1:$R$66,10,FALSE)="x","x",ROUND(IF(VLOOKUP($C28,'Regional Crises'!$B$1:$R$66,10,FALSE)&gt;L$3,5,IF(VLOOKUP($C28,'Regional Crises'!$B$1:$R$66,10,FALSE)&lt;L$4,0,5-(L$3-VLOOKUP($C28,'Regional Crises'!$B$1:$R$66,10,FALSE))/(L$3-L$4)*5)),1))),IF(VLOOKUP($E28,'Country Indicator Data'!$B$4:$N$300,6,FALSE)="x","x",ROUND(IF(VLOOKUP($E28,'Country Indicator Data'!$B$4:$N$300,6,FALSE)&gt;L$3,5,IF(VLOOKUP($E28,'Country Indicator Data'!$B$4:$N$300,6,FALSE)&lt;L$4,0,5-(L$3-VLOOKUP($E28,'Country Indicator Data'!$B$4:$N$300,6,FALSE))/(L$3-L$4)*5)),1)))</f>
        <v>3.8</v>
      </c>
      <c r="M28" s="163">
        <f>IF(LEN(E28)&gt;3,(IF(VLOOKUP($C28,'Regional Crises'!$B$1:$R$66,11,FALSE)="x","x",ROUND(IF(VLOOKUP($C28,'Regional Crises'!$B$1:$R$66,11,FALSE)&gt;M$3,5,IF(VLOOKUP($C28,'Regional Crises'!$B$1:$R$66,11,FALSE)&lt;M$4,0,5-(M$3-VLOOKUP($C28,'Regional Crises'!$B$1:$R$66,11,FALSE))/(M$3-M$4)*5)),1))),IF(VLOOKUP($E28,'Country Indicator Data'!$B$4:$N$300,7,FALSE)="x","x",ROUND(IF(VLOOKUP($E28,'Country Indicator Data'!$B$4:$N$300,7,FALSE)&gt;M$3,5,IF(VLOOKUP($E28,'Country Indicator Data'!$B$4:$N$300,7,FALSE)&lt;M$4,0,5-(M$3-VLOOKUP($E28,'Country Indicator Data'!$B$4:$N$300,7,FALSE))/(M$3-M$4)*5)),1)))</f>
        <v>2.7</v>
      </c>
      <c r="N28" s="163">
        <f t="shared" si="2"/>
        <v>3.25</v>
      </c>
      <c r="O28" s="163">
        <f t="shared" si="3"/>
        <v>2.8666666666666667</v>
      </c>
      <c r="P28" s="163">
        <f>IF(LEN(E28)&gt;3,VLOOKUP(C28,'Regional Crises'!$B$1:$R$69,12,FALSE),VLOOKUP(E28,'Country Indicator Data'!$B$4:$I$300,8,FALSE))</f>
        <v>5</v>
      </c>
      <c r="Q28" s="163">
        <f>IF(LEN(E28)&gt;3,((IF(VLOOKUP($C28,'Regional Crises'!$B$1:$R$66,13,FALSE)="x","x",ROUND(IF(VLOOKUP($C28,'Regional Crises'!$B$1:$R$66,13,FALSE)&gt;Q$3,5,IF(VLOOKUP($C28,'Regional Crises'!$B$1:$R$66,13,FALSE)&lt;Q$4,0,5-(LOG(Q$3)-LOG(VLOOKUP($C28,'Regional Crises'!$B$1:$R$66,13,FALSE)))/(LOG(Q$3)-LOG(Q$4))*5)),1)))),(IF(VLOOKUP($E28,'Country Indicator Data'!$B$4:$N$300,9,FALSE)="x","x",ROUND(IF(VLOOKUP($E28,'Country Indicator Data'!$B$4:$N$300,9,FALSE)&gt;Q$3,5,IF(VLOOKUP($E28,'Country Indicator Data'!$B$4:$N$300,9,FALSE)&lt;Q$4,0,5-(LOG(Q$3)-LOG(VLOOKUP($E28,'Country Indicator Data'!$B$4:$N$300,9,FALSE)))/(LOG(Q$3)-LOG(Q$4))*5)),1))))</f>
        <v>4.4000000000000004</v>
      </c>
      <c r="R28" s="163">
        <f t="shared" si="4"/>
        <v>4.7</v>
      </c>
      <c r="S28" s="163">
        <f>IF(LEN(E28)&gt;3,((IF(VLOOKUP($C28,'Regional Crises'!$B$1:$R$66,17,FALSE)="x","x",ROUND(IF(VLOOKUP($C28,'Regional Crises'!$B$1:$R$66,17,FALSE)&gt;S$3,0,IF(VLOOKUP($C28,'Regional Crises'!$B$1:$R$66,17,FALSE)&lt;S$4,5,(S$3-VLOOKUP($C28,'Regional Crises'!$B$1:$R$66,17,FALSE))/(S$3-S$4)*5)),1)))),(IF(VLOOKUP($E28,'Country Indicator Data'!$B$4:$N$300,13,FALSE)="x","x",ROUND(IF(VLOOKUP($E28,'Country Indicator Data'!$B$4:$N$300,13,FALSE)&gt;S$3,0,IF(VLOOKUP($E28,'Country Indicator Data'!$B$4:$N$300,13,FALSE)&lt;S$4,5,(S$3-VLOOKUP($E28,'Country Indicator Data'!$B$4:$N$300,13,FALSE))/(S$3-S$4)*5)),1))))</f>
        <v>3.7</v>
      </c>
      <c r="T28" s="163">
        <f>IF(LEN(E28)&gt;3,((IF(VLOOKUP($C28,'Regional Crises'!$B$1:$R$66,14,FALSE)="x","x",ROUND(IF(VLOOKUP($C28,'Regional Crises'!$B$1:$R$66,14,FALSE)&gt;T$3,0,IF(VLOOKUP($C28,'Regional Crises'!$B$1:$R$66,14,FALSE)&lt;T$4,5,(T$3-VLOOKUP($C28,'Regional Crises'!$B$1:$R$66,14,FALSE))/(T$3-T$4)*5)),1)))),(IF(VLOOKUP($E28,'Country Indicator Data'!$B$4:$N$300,10,FALSE)="x","x",ROUND(IF(VLOOKUP($E28,'Country Indicator Data'!$B$4:$N$300,10,FALSE)&gt;T$3,0,IF(VLOOKUP($E28,'Country Indicator Data'!$B$4:$N$300,10,FALSE)&lt;T$4,5,(T$3-VLOOKUP($E28,'Country Indicator Data'!$B$4:$N$300,10,FALSE))/(T$3-T$4)*5)),1))))</f>
        <v>3.6</v>
      </c>
      <c r="U28" s="163">
        <f>IF(LEN(E28)&gt;3,((IF(VLOOKUP($C28,'Regional Crises'!$B$1:$R$66,15,FALSE)="x","x",ROUND(IF(VLOOKUP($C28,'Regional Crises'!$B$1:$R$66,15,FALSE)&gt;U$3,0,IF(VLOOKUP($C28,'Regional Crises'!$B$1:$R$66,15,FALSE)&lt;U$4,5,(U$3-VLOOKUP($C28,'Regional Crises'!$B$1:$R$66,15,FALSE))/(U$3-U$4)*5)),1)))),(IF(VLOOKUP($E28,'Country Indicator Data'!$B$4:$N$300,11,FALSE)="x","x",ROUND(IF(VLOOKUP($E28,'Country Indicator Data'!$B$4:$N$300,11,FALSE)&gt;U$3,0,IF(VLOOKUP($E28,'Country Indicator Data'!$B$4:$N$300,11,FALSE)&lt;U$4,5,(U$3-VLOOKUP($E28,'Country Indicator Data'!$B$4:$N$300,11,FALSE))/(U$3-U$4)*5)),1))))</f>
        <v>3.4</v>
      </c>
      <c r="V28" s="163">
        <f>IF(LEN(E28)&gt;3,((IF(VLOOKUP($C28,'Regional Crises'!$B$1:$R$66,16,FALSE)="x","x",ROUND(IF(VLOOKUP($C28,'Regional Crises'!$B$1:$R$66,16,FALSE)&gt;V$3,0,IF(VLOOKUP($C28,'Regional Crises'!$B$1:$R$66,16,FALSE)&lt;V$4,5,(V$3-VLOOKUP($C28,'Regional Crises'!$B$1:$R$66,16,FALSE))/(V$3-V$4)*5)),1)))),(IF(VLOOKUP($E28,'Country Indicator Data'!$B$4:$N$300,12,FALSE)="x","x",ROUND(IF(VLOOKUP($E28,'Country Indicator Data'!$B$4:$N$300,12,FALSE)&gt;V$3,0,IF(VLOOKUP($E28,'Country Indicator Data'!$B$4:$N$300,12,FALSE)&lt;V$4,5,(V$3-VLOOKUP($E28,'Country Indicator Data'!$B$4:$N$300,12,FALSE))/(V$3-V$4)*5)),1))))</f>
        <v>4.3</v>
      </c>
      <c r="W28" s="163">
        <f t="shared" si="5"/>
        <v>3.8</v>
      </c>
      <c r="X28" s="163">
        <f t="shared" si="6"/>
        <v>3.8</v>
      </c>
      <c r="Y28" s="184">
        <f>IF('Core Indicators'!FC25="x","x",IF('Core Indicators'!FC25&gt;=5,5,IF('Core Indicators'!FC25&gt;=4,4,IF('Core Indicators'!FC25&gt;=3,3,IF('Core Indicators'!FC25&gt;=2,2,IF('Core Indicators'!FC25&gt;=1,1,0))))))</f>
        <v>4</v>
      </c>
      <c r="Z28" s="163">
        <f t="shared" si="7"/>
        <v>4</v>
      </c>
      <c r="AA28" s="184">
        <f>'Crisis Indicator Data'!Y25</f>
        <v>1</v>
      </c>
      <c r="AB28" s="184">
        <f>'Crisis Indicator Data'!Z25</f>
        <v>2</v>
      </c>
      <c r="AC28" s="184">
        <f>'Crisis Indicator Data'!AA25</f>
        <v>2</v>
      </c>
      <c r="AD28" s="184">
        <f>'Crisis Indicator Data'!AB25</f>
        <v>2</v>
      </c>
      <c r="AE28" s="184">
        <f t="shared" si="8"/>
        <v>3</v>
      </c>
      <c r="AF28" s="184">
        <f>'Crisis Indicator Data'!AC25</f>
        <v>0</v>
      </c>
      <c r="AG28" s="184">
        <f>'Crisis Indicator Data'!AD25</f>
        <v>3</v>
      </c>
      <c r="AH28" s="184">
        <f t="shared" si="9"/>
        <v>3</v>
      </c>
      <c r="AI28" s="184">
        <f>'Crisis Indicator Data'!AE25</f>
        <v>3</v>
      </c>
      <c r="AJ28" s="184">
        <f>'Crisis Indicator Data'!AF25</f>
        <v>1</v>
      </c>
      <c r="AK28" s="184">
        <f>'Crisis Indicator Data'!AG25</f>
        <v>3</v>
      </c>
      <c r="AL28" s="184">
        <f t="shared" si="10"/>
        <v>5</v>
      </c>
      <c r="AM28" s="163">
        <f t="shared" si="11"/>
        <v>4</v>
      </c>
      <c r="AN28" s="163">
        <f t="shared" si="12"/>
        <v>4</v>
      </c>
    </row>
    <row r="29" spans="1:40" ht="13.5" customHeight="1" x14ac:dyDescent="0.35">
      <c r="A29" s="169" t="str">
        <f>'Crisis Indicator Data'!A26</f>
        <v>CAR refugees in Cameroon</v>
      </c>
      <c r="B29" s="170" t="str">
        <f>'Crisis Indicator Data'!B26</f>
        <v>Conflict,Displacement</v>
      </c>
      <c r="C29" s="170" t="str">
        <f>'Crisis Indicator Data'!C26</f>
        <v>CMR004</v>
      </c>
      <c r="D29" s="170" t="str">
        <f>'Crisis Indicator Data'!D26</f>
        <v>Cameroon</v>
      </c>
      <c r="E29" s="171" t="str">
        <f>'Crisis Indicator Data'!E26</f>
        <v>CMR</v>
      </c>
      <c r="F29" s="163">
        <f>IF(LEN(E29)&gt;3,(IF(VLOOKUP($C29,'Regional Crises'!$B$1:$R$66,7,FALSE)="x","x",ROUND(IF(VLOOKUP($C29,'Regional Crises'!$B$1:$R$66,7,FALSE)&gt;$F$3,5,IF(VLOOKUP($C29,'Regional Crises'!$B$1:$R$66,7,FALSE)&lt;F$4,0,($F$3-VLOOKUP($C29,'Regional Crises'!$B$1:$R$66,7,FALSE))/($F$3-$F$4)*5)),1))),IF(VLOOKUP($E29,'Country Indicator Data'!$B$4:$N$300,3,FALSE)="x","x",ROUND(IF(VLOOKUP($E29,'Country Indicator Data'!$B$4:$N$300,3,FALSE)&gt;$F$3,5,IF(VLOOKUP($E29,'Country Indicator Data'!$B$4:$N$300,3,FALSE)&lt;$F$4,0,($F$3-VLOOKUP($E29,'Country Indicator Data'!$B$4:$N$300,3,FALSE))/($F$3-$F$4)*5)),1)))</f>
        <v>3.2</v>
      </c>
      <c r="G29" s="163">
        <f>IF(LEN(E29)&gt;3,(IF(VLOOKUP($C29,'Regional Crises'!$B$1:$R$66,9,FALSE)="x","x",ROUND(IF(VLOOKUP($C29,'Regional Crises'!$B$1:$R$66,9,FALSE)&gt;G$3,5,IF(VLOOKUP($C29,'Regional Crises'!$B$1:$R$66,9,FALSE)&lt;G$4,0,(G$3-VLOOKUP($C29,'Regional Crises'!$B$1:$R$66,9,FALSE))/(G$3-G$4)*5)),1))),IF(VLOOKUP($E29,'Country Indicator Data'!$B$4:$N$300,5,FALSE)="x","x",ROUND(IF(VLOOKUP($E29,'Country Indicator Data'!$B$4:$N$300,5,FALSE)&gt;G$3,5,IF(VLOOKUP($E29,'Country Indicator Data'!$B$4:$N$300,5,FALSE)&lt;G$4,0,(G$3-VLOOKUP($E29,'Country Indicator Data'!$B$4:$N$300,5,FALSE))/(G$3-G$4)*5)),1)))</f>
        <v>3.2</v>
      </c>
      <c r="H29" s="163">
        <f t="shared" si="0"/>
        <v>3.2</v>
      </c>
      <c r="I29" s="163">
        <f>IF(LEN(E29)&gt;3,(IF(VLOOKUP($C29,'Regional Crises'!$B$1:$R$66,6,FALSE)="x","x",ROUND(IF(VLOOKUP($C29,'Regional Crises'!$B$1:$R$66,6,FALSE)&gt;I$3,5,IF(VLOOKUP($C29,'Regional Crises'!$B$1:$R$66,6,FALSE)&lt;I$4,0,5-(I$3-VLOOKUP($C29,'Regional Crises'!$B$1:$R$66,6,FALSE))/(I$3-I$4)*5)),1))),IF(VLOOKUP($E29,'Country Indicator Data'!$B$4:$N$300,2,FALSE)="x","x",ROUND(IF(VLOOKUP($E29,'Country Indicator Data'!$B$4:$N$300,2,FALSE)&gt;I$3,5,IF(VLOOKUP($E29,'Country Indicator Data'!$B$4:$N$300,2,FALSE)&lt;I$4,0,5-(I$3-VLOOKUP($E29,'Country Indicator Data'!$B$4:$N$300,2,FALSE))/(I$3-I$4)*5)),1)))</f>
        <v>4.3</v>
      </c>
      <c r="J29" s="163">
        <f>IF(LEN(E29)&gt;3,(IF(VLOOKUP($C29,'Regional Crises'!$B$1:$R$66,8,FALSE)="x","x",ROUND(IF(VLOOKUP($C29,'Regional Crises'!$B$1:$R$66,8,FALSE)&gt;J$3,5,IF(VLOOKUP($C29,'Regional Crises'!$B$1:$R$66,8,FALSE)&lt;J$4,0,5-(J$3-VLOOKUP($C29,'Regional Crises'!$B$1:$R$66,8,FALSE))/(J$3-J$4)*5)),1))),IF(VLOOKUP($E29,'Country Indicator Data'!$B$4:$N$300,4,FALSE)="x","x",ROUND(IF(VLOOKUP($E29,'Country Indicator Data'!$B$4:$N$300,4,FALSE)&gt;J$3,5,IF(VLOOKUP($E29,'Country Indicator Data'!$B$4:$N$300,4,FALSE)&lt;J$4,0,5-(J$3-VLOOKUP($E29,'Country Indicator Data'!$B$4:$N$300,4,FALSE))/(J$3-J$4)*5)),1)))</f>
        <v>0</v>
      </c>
      <c r="K29" s="163">
        <f t="shared" si="1"/>
        <v>2.15</v>
      </c>
      <c r="L29" s="163">
        <f>IF(LEN(E29)&gt;3,(IF(VLOOKUP($C29,'Regional Crises'!$B$1:$R$66,10,FALSE)="x","x",ROUND(IF(VLOOKUP($C29,'Regional Crises'!$B$1:$R$66,10,FALSE)&gt;L$3,5,IF(VLOOKUP($C29,'Regional Crises'!$B$1:$R$66,10,FALSE)&lt;L$4,0,5-(L$3-VLOOKUP($C29,'Regional Crises'!$B$1:$R$66,10,FALSE))/(L$3-L$4)*5)),1))),IF(VLOOKUP($E29,'Country Indicator Data'!$B$4:$N$300,6,FALSE)="x","x",ROUND(IF(VLOOKUP($E29,'Country Indicator Data'!$B$4:$N$300,6,FALSE)&gt;L$3,5,IF(VLOOKUP($E29,'Country Indicator Data'!$B$4:$N$300,6,FALSE)&lt;L$4,0,5-(L$3-VLOOKUP($E29,'Country Indicator Data'!$B$4:$N$300,6,FALSE))/(L$3-L$4)*5)),1)))</f>
        <v>3.8</v>
      </c>
      <c r="M29" s="163">
        <f>IF(LEN(E29)&gt;3,(IF(VLOOKUP($C29,'Regional Crises'!$B$1:$R$66,11,FALSE)="x","x",ROUND(IF(VLOOKUP($C29,'Regional Crises'!$B$1:$R$66,11,FALSE)&gt;M$3,5,IF(VLOOKUP($C29,'Regional Crises'!$B$1:$R$66,11,FALSE)&lt;M$4,0,5-(M$3-VLOOKUP($C29,'Regional Crises'!$B$1:$R$66,11,FALSE))/(M$3-M$4)*5)),1))),IF(VLOOKUP($E29,'Country Indicator Data'!$B$4:$N$300,7,FALSE)="x","x",ROUND(IF(VLOOKUP($E29,'Country Indicator Data'!$B$4:$N$300,7,FALSE)&gt;M$3,5,IF(VLOOKUP($E29,'Country Indicator Data'!$B$4:$N$300,7,FALSE)&lt;M$4,0,5-(M$3-VLOOKUP($E29,'Country Indicator Data'!$B$4:$N$300,7,FALSE))/(M$3-M$4)*5)),1)))</f>
        <v>2.7</v>
      </c>
      <c r="N29" s="163">
        <f t="shared" si="2"/>
        <v>3.25</v>
      </c>
      <c r="O29" s="163">
        <f t="shared" si="3"/>
        <v>2.8666666666666667</v>
      </c>
      <c r="P29" s="163">
        <f>IF(LEN(E29)&gt;3,VLOOKUP(C29,'Regional Crises'!$B$1:$R$69,12,FALSE),VLOOKUP(E29,'Country Indicator Data'!$B$4:$I$300,8,FALSE))</f>
        <v>5</v>
      </c>
      <c r="Q29" s="163">
        <f>IF(LEN(E29)&gt;3,((IF(VLOOKUP($C29,'Regional Crises'!$B$1:$R$66,13,FALSE)="x","x",ROUND(IF(VLOOKUP($C29,'Regional Crises'!$B$1:$R$66,13,FALSE)&gt;Q$3,5,IF(VLOOKUP($C29,'Regional Crises'!$B$1:$R$66,13,FALSE)&lt;Q$4,0,5-(LOG(Q$3)-LOG(VLOOKUP($C29,'Regional Crises'!$B$1:$R$66,13,FALSE)))/(LOG(Q$3)-LOG(Q$4))*5)),1)))),(IF(VLOOKUP($E29,'Country Indicator Data'!$B$4:$N$300,9,FALSE)="x","x",ROUND(IF(VLOOKUP($E29,'Country Indicator Data'!$B$4:$N$300,9,FALSE)&gt;Q$3,5,IF(VLOOKUP($E29,'Country Indicator Data'!$B$4:$N$300,9,FALSE)&lt;Q$4,0,5-(LOG(Q$3)-LOG(VLOOKUP($E29,'Country Indicator Data'!$B$4:$N$300,9,FALSE)))/(LOG(Q$3)-LOG(Q$4))*5)),1))))</f>
        <v>4.4000000000000004</v>
      </c>
      <c r="R29" s="163">
        <f t="shared" si="4"/>
        <v>4.7</v>
      </c>
      <c r="S29" s="163">
        <f>IF(LEN(E29)&gt;3,((IF(VLOOKUP($C29,'Regional Crises'!$B$1:$R$66,17,FALSE)="x","x",ROUND(IF(VLOOKUP($C29,'Regional Crises'!$B$1:$R$66,17,FALSE)&gt;S$3,0,IF(VLOOKUP($C29,'Regional Crises'!$B$1:$R$66,17,FALSE)&lt;S$4,5,(S$3-VLOOKUP($C29,'Regional Crises'!$B$1:$R$66,17,FALSE))/(S$3-S$4)*5)),1)))),(IF(VLOOKUP($E29,'Country Indicator Data'!$B$4:$N$300,13,FALSE)="x","x",ROUND(IF(VLOOKUP($E29,'Country Indicator Data'!$B$4:$N$300,13,FALSE)&gt;S$3,0,IF(VLOOKUP($E29,'Country Indicator Data'!$B$4:$N$300,13,FALSE)&lt;S$4,5,(S$3-VLOOKUP($E29,'Country Indicator Data'!$B$4:$N$300,13,FALSE))/(S$3-S$4)*5)),1))))</f>
        <v>3.7</v>
      </c>
      <c r="T29" s="163">
        <f>IF(LEN(E29)&gt;3,((IF(VLOOKUP($C29,'Regional Crises'!$B$1:$R$66,14,FALSE)="x","x",ROUND(IF(VLOOKUP($C29,'Regional Crises'!$B$1:$R$66,14,FALSE)&gt;T$3,0,IF(VLOOKUP($C29,'Regional Crises'!$B$1:$R$66,14,FALSE)&lt;T$4,5,(T$3-VLOOKUP($C29,'Regional Crises'!$B$1:$R$66,14,FALSE))/(T$3-T$4)*5)),1)))),(IF(VLOOKUP($E29,'Country Indicator Data'!$B$4:$N$300,10,FALSE)="x","x",ROUND(IF(VLOOKUP($E29,'Country Indicator Data'!$B$4:$N$300,10,FALSE)&gt;T$3,0,IF(VLOOKUP($E29,'Country Indicator Data'!$B$4:$N$300,10,FALSE)&lt;T$4,5,(T$3-VLOOKUP($E29,'Country Indicator Data'!$B$4:$N$300,10,FALSE))/(T$3-T$4)*5)),1))))</f>
        <v>3.6</v>
      </c>
      <c r="U29" s="163">
        <f>IF(LEN(E29)&gt;3,((IF(VLOOKUP($C29,'Regional Crises'!$B$1:$R$66,15,FALSE)="x","x",ROUND(IF(VLOOKUP($C29,'Regional Crises'!$B$1:$R$66,15,FALSE)&gt;U$3,0,IF(VLOOKUP($C29,'Regional Crises'!$B$1:$R$66,15,FALSE)&lt;U$4,5,(U$3-VLOOKUP($C29,'Regional Crises'!$B$1:$R$66,15,FALSE))/(U$3-U$4)*5)),1)))),(IF(VLOOKUP($E29,'Country Indicator Data'!$B$4:$N$300,11,FALSE)="x","x",ROUND(IF(VLOOKUP($E29,'Country Indicator Data'!$B$4:$N$300,11,FALSE)&gt;U$3,0,IF(VLOOKUP($E29,'Country Indicator Data'!$B$4:$N$300,11,FALSE)&lt;U$4,5,(U$3-VLOOKUP($E29,'Country Indicator Data'!$B$4:$N$300,11,FALSE))/(U$3-U$4)*5)),1))))</f>
        <v>3.4</v>
      </c>
      <c r="V29" s="163">
        <f>IF(LEN(E29)&gt;3,((IF(VLOOKUP($C29,'Regional Crises'!$B$1:$R$66,16,FALSE)="x","x",ROUND(IF(VLOOKUP($C29,'Regional Crises'!$B$1:$R$66,16,FALSE)&gt;V$3,0,IF(VLOOKUP($C29,'Regional Crises'!$B$1:$R$66,16,FALSE)&lt;V$4,5,(V$3-VLOOKUP($C29,'Regional Crises'!$B$1:$R$66,16,FALSE))/(V$3-V$4)*5)),1)))),(IF(VLOOKUP($E29,'Country Indicator Data'!$B$4:$N$300,12,FALSE)="x","x",ROUND(IF(VLOOKUP($E29,'Country Indicator Data'!$B$4:$N$300,12,FALSE)&gt;V$3,0,IF(VLOOKUP($E29,'Country Indicator Data'!$B$4:$N$300,12,FALSE)&lt;V$4,5,(V$3-VLOOKUP($E29,'Country Indicator Data'!$B$4:$N$300,12,FALSE))/(V$3-V$4)*5)),1))))</f>
        <v>4.3</v>
      </c>
      <c r="W29" s="163">
        <f t="shared" si="5"/>
        <v>3.8</v>
      </c>
      <c r="X29" s="163">
        <f t="shared" si="6"/>
        <v>3.8</v>
      </c>
      <c r="Y29" s="184">
        <f>IF('Core Indicators'!FC26="x","x",IF('Core Indicators'!FC26&gt;=5,5,IF('Core Indicators'!FC26&gt;=4,4,IF('Core Indicators'!FC26&gt;=3,3,IF('Core Indicators'!FC26&gt;=2,2,IF('Core Indicators'!FC26&gt;=1,1,0))))))</f>
        <v>3</v>
      </c>
      <c r="Z29" s="163">
        <f t="shared" si="7"/>
        <v>3</v>
      </c>
      <c r="AA29" s="184">
        <f>'Crisis Indicator Data'!Y26</f>
        <v>0</v>
      </c>
      <c r="AB29" s="184">
        <f>'Crisis Indicator Data'!Z26</f>
        <v>0</v>
      </c>
      <c r="AC29" s="184">
        <f>'Crisis Indicator Data'!AA26</f>
        <v>0</v>
      </c>
      <c r="AD29" s="184">
        <f>'Crisis Indicator Data'!AB26</f>
        <v>2</v>
      </c>
      <c r="AE29" s="184">
        <f t="shared" si="8"/>
        <v>2</v>
      </c>
      <c r="AF29" s="184">
        <f>'Crisis Indicator Data'!AC26</f>
        <v>0</v>
      </c>
      <c r="AG29" s="184">
        <f>'Crisis Indicator Data'!AD26</f>
        <v>0</v>
      </c>
      <c r="AH29" s="184">
        <f t="shared" si="9"/>
        <v>0</v>
      </c>
      <c r="AI29" s="184">
        <f>'Crisis Indicator Data'!AE26</f>
        <v>0</v>
      </c>
      <c r="AJ29" s="184">
        <f>'Crisis Indicator Data'!AF26</f>
        <v>1</v>
      </c>
      <c r="AK29" s="184">
        <f>'Crisis Indicator Data'!AG26</f>
        <v>3</v>
      </c>
      <c r="AL29" s="184">
        <f t="shared" si="10"/>
        <v>3</v>
      </c>
      <c r="AM29" s="163">
        <f t="shared" si="11"/>
        <v>2</v>
      </c>
      <c r="AN29" s="163">
        <f t="shared" si="12"/>
        <v>2.5</v>
      </c>
    </row>
    <row r="30" spans="1:40" ht="13.5" customHeight="1" x14ac:dyDescent="0.35">
      <c r="A30" s="169" t="str">
        <f>'Crisis Indicator Data'!A27</f>
        <v>Complex crisis in DRC</v>
      </c>
      <c r="B30" s="170" t="str">
        <f>'Crisis Indicator Data'!B27</f>
        <v>Conflict,Displacement,Socio-political</v>
      </c>
      <c r="C30" s="170" t="str">
        <f>'Crisis Indicator Data'!C27</f>
        <v>COD001</v>
      </c>
      <c r="D30" s="170" t="str">
        <f>'Crisis Indicator Data'!D27</f>
        <v>DRC</v>
      </c>
      <c r="E30" s="171" t="str">
        <f>'Crisis Indicator Data'!E27</f>
        <v>COD</v>
      </c>
      <c r="F30" s="163">
        <f>IF(LEN(E30)&gt;3,(IF(VLOOKUP($C30,'Regional Crises'!$B$1:$R$66,7,FALSE)="x","x",ROUND(IF(VLOOKUP($C30,'Regional Crises'!$B$1:$R$66,7,FALSE)&gt;$F$3,5,IF(VLOOKUP($C30,'Regional Crises'!$B$1:$R$66,7,FALSE)&lt;F$4,0,($F$3-VLOOKUP($C30,'Regional Crises'!$B$1:$R$66,7,FALSE))/($F$3-$F$4)*5)),1))),IF(VLOOKUP($E30,'Country Indicator Data'!$B$4:$N$300,3,FALSE)="x","x",ROUND(IF(VLOOKUP($E30,'Country Indicator Data'!$B$4:$N$300,3,FALSE)&gt;$F$3,5,IF(VLOOKUP($E30,'Country Indicator Data'!$B$4:$N$300,3,FALSE)&lt;$F$4,0,($F$3-VLOOKUP($E30,'Country Indicator Data'!$B$4:$N$300,3,FALSE))/($F$3-$F$4)*5)),1)))</f>
        <v>3.9</v>
      </c>
      <c r="G30" s="163">
        <f>IF(LEN(E30)&gt;3,(IF(VLOOKUP($C30,'Regional Crises'!$B$1:$R$66,9,FALSE)="x","x",ROUND(IF(VLOOKUP($C30,'Regional Crises'!$B$1:$R$66,9,FALSE)&gt;G$3,5,IF(VLOOKUP($C30,'Regional Crises'!$B$1:$R$66,9,FALSE)&lt;G$4,0,(G$3-VLOOKUP($C30,'Regional Crises'!$B$1:$R$66,9,FALSE))/(G$3-G$4)*5)),1))),IF(VLOOKUP($E30,'Country Indicator Data'!$B$4:$N$300,5,FALSE)="x","x",ROUND(IF(VLOOKUP($E30,'Country Indicator Data'!$B$4:$N$300,5,FALSE)&gt;G$3,5,IF(VLOOKUP($E30,'Country Indicator Data'!$B$4:$N$300,5,FALSE)&lt;G$4,0,(G$3-VLOOKUP($E30,'Country Indicator Data'!$B$4:$N$300,5,FALSE))/(G$3-G$4)*5)),1)))</f>
        <v>3.2</v>
      </c>
      <c r="H30" s="163">
        <f t="shared" si="0"/>
        <v>3.55</v>
      </c>
      <c r="I30" s="163">
        <f>IF(LEN(E30)&gt;3,(IF(VLOOKUP($C30,'Regional Crises'!$B$1:$R$66,6,FALSE)="x","x",ROUND(IF(VLOOKUP($C30,'Regional Crises'!$B$1:$R$66,6,FALSE)&gt;I$3,5,IF(VLOOKUP($C30,'Regional Crises'!$B$1:$R$66,6,FALSE)&lt;I$4,0,5-(I$3-VLOOKUP($C30,'Regional Crises'!$B$1:$R$66,6,FALSE))/(I$3-I$4)*5)),1))),IF(VLOOKUP($E30,'Country Indicator Data'!$B$4:$N$300,2,FALSE)="x","x",ROUND(IF(VLOOKUP($E30,'Country Indicator Data'!$B$4:$N$300,2,FALSE)&gt;I$3,5,IF(VLOOKUP($E30,'Country Indicator Data'!$B$4:$N$300,2,FALSE)&lt;I$4,0,5-(I$3-VLOOKUP($E30,'Country Indicator Data'!$B$4:$N$300,2,FALSE))/(I$3-I$4)*5)),1)))</f>
        <v>4.7</v>
      </c>
      <c r="J30" s="163">
        <f>IF(LEN(E30)&gt;3,(IF(VLOOKUP($C30,'Regional Crises'!$B$1:$R$66,8,FALSE)="x","x",ROUND(IF(VLOOKUP($C30,'Regional Crises'!$B$1:$R$66,8,FALSE)&gt;J$3,5,IF(VLOOKUP($C30,'Regional Crises'!$B$1:$R$66,8,FALSE)&lt;J$4,0,5-(J$3-VLOOKUP($C30,'Regional Crises'!$B$1:$R$66,8,FALSE))/(J$3-J$4)*5)),1))),IF(VLOOKUP($E30,'Country Indicator Data'!$B$4:$N$300,4,FALSE)="x","x",ROUND(IF(VLOOKUP($E30,'Country Indicator Data'!$B$4:$N$300,4,FALSE)&gt;J$3,5,IF(VLOOKUP($E30,'Country Indicator Data'!$B$4:$N$300,4,FALSE)&lt;J$4,0,5-(J$3-VLOOKUP($E30,'Country Indicator Data'!$B$4:$N$300,4,FALSE))/(J$3-J$4)*5)),1)))</f>
        <v>5</v>
      </c>
      <c r="K30" s="163">
        <f t="shared" si="1"/>
        <v>4.8499999999999996</v>
      </c>
      <c r="L30" s="163">
        <f>IF(LEN(E30)&gt;3,(IF(VLOOKUP($C30,'Regional Crises'!$B$1:$R$66,10,FALSE)="x","x",ROUND(IF(VLOOKUP($C30,'Regional Crises'!$B$1:$R$66,10,FALSE)&gt;L$3,5,IF(VLOOKUP($C30,'Regional Crises'!$B$1:$R$66,10,FALSE)&lt;L$4,0,5-(L$3-VLOOKUP($C30,'Regional Crises'!$B$1:$R$66,10,FALSE))/(L$3-L$4)*5)),1))),IF(VLOOKUP($E30,'Country Indicator Data'!$B$4:$N$300,6,FALSE)="x","x",ROUND(IF(VLOOKUP($E30,'Country Indicator Data'!$B$4:$N$300,6,FALSE)&gt;L$3,5,IF(VLOOKUP($E30,'Country Indicator Data'!$B$4:$N$300,6,FALSE)&lt;L$4,0,5-(L$3-VLOOKUP($E30,'Country Indicator Data'!$B$4:$N$300,6,FALSE))/(L$3-L$4)*5)),1)))</f>
        <v>4.4000000000000004</v>
      </c>
      <c r="M30" s="163">
        <f>IF(LEN(E30)&gt;3,(IF(VLOOKUP($C30,'Regional Crises'!$B$1:$R$66,11,FALSE)="x","x",ROUND(IF(VLOOKUP($C30,'Regional Crises'!$B$1:$R$66,11,FALSE)&gt;M$3,5,IF(VLOOKUP($C30,'Regional Crises'!$B$1:$R$66,11,FALSE)&lt;M$4,0,5-(M$3-VLOOKUP($C30,'Regional Crises'!$B$1:$R$66,11,FALSE))/(M$3-M$4)*5)),1))),IF(VLOOKUP($E30,'Country Indicator Data'!$B$4:$N$300,7,FALSE)="x","x",ROUND(IF(VLOOKUP($E30,'Country Indicator Data'!$B$4:$N$300,7,FALSE)&gt;M$3,5,IF(VLOOKUP($E30,'Country Indicator Data'!$B$4:$N$300,7,FALSE)&lt;M$4,0,5-(M$3-VLOOKUP($E30,'Country Indicator Data'!$B$4:$N$300,7,FALSE))/(M$3-M$4)*5)),1)))</f>
        <v>2.1</v>
      </c>
      <c r="N30" s="163">
        <f t="shared" si="2"/>
        <v>3.25</v>
      </c>
      <c r="O30" s="163">
        <f t="shared" si="3"/>
        <v>3.8833333333333329</v>
      </c>
      <c r="P30" s="163">
        <f>IF(LEN(E30)&gt;3,VLOOKUP(C30,'Regional Crises'!$B$1:$R$69,12,FALSE),VLOOKUP(E30,'Country Indicator Data'!$B$4:$I$300,8,FALSE))</f>
        <v>5</v>
      </c>
      <c r="Q30" s="163">
        <f>IF(LEN(E30)&gt;3,((IF(VLOOKUP($C30,'Regional Crises'!$B$1:$R$66,13,FALSE)="x","x",ROUND(IF(VLOOKUP($C30,'Regional Crises'!$B$1:$R$66,13,FALSE)&gt;Q$3,5,IF(VLOOKUP($C30,'Regional Crises'!$B$1:$R$66,13,FALSE)&lt;Q$4,0,5-(LOG(Q$3)-LOG(VLOOKUP($C30,'Regional Crises'!$B$1:$R$66,13,FALSE)))/(LOG(Q$3)-LOG(Q$4))*5)),1)))),(IF(VLOOKUP($E30,'Country Indicator Data'!$B$4:$N$300,9,FALSE)="x","x",ROUND(IF(VLOOKUP($E30,'Country Indicator Data'!$B$4:$N$300,9,FALSE)&gt;Q$3,5,IF(VLOOKUP($E30,'Country Indicator Data'!$B$4:$N$300,9,FALSE)&lt;Q$4,0,5-(LOG(Q$3)-LOG(VLOOKUP($E30,'Country Indicator Data'!$B$4:$N$300,9,FALSE)))/(LOG(Q$3)-LOG(Q$4))*5)),1))))</f>
        <v>4.8</v>
      </c>
      <c r="R30" s="163">
        <f t="shared" si="4"/>
        <v>4.9000000000000004</v>
      </c>
      <c r="S30" s="163">
        <f>IF(LEN(E30)&gt;3,((IF(VLOOKUP($C30,'Regional Crises'!$B$1:$R$66,17,FALSE)="x","x",ROUND(IF(VLOOKUP($C30,'Regional Crises'!$B$1:$R$66,17,FALSE)&gt;S$3,0,IF(VLOOKUP($C30,'Regional Crises'!$B$1:$R$66,17,FALSE)&lt;S$4,5,(S$3-VLOOKUP($C30,'Regional Crises'!$B$1:$R$66,17,FALSE))/(S$3-S$4)*5)),1)))),(IF(VLOOKUP($E30,'Country Indicator Data'!$B$4:$N$300,13,FALSE)="x","x",ROUND(IF(VLOOKUP($E30,'Country Indicator Data'!$B$4:$N$300,13,FALSE)&gt;S$3,0,IF(VLOOKUP($E30,'Country Indicator Data'!$B$4:$N$300,13,FALSE)&lt;S$4,5,(S$3-VLOOKUP($E30,'Country Indicator Data'!$B$4:$N$300,13,FALSE))/(S$3-S$4)*5)),1))))</f>
        <v>4</v>
      </c>
      <c r="T30" s="163">
        <f>IF(LEN(E30)&gt;3,((IF(VLOOKUP($C30,'Regional Crises'!$B$1:$R$66,14,FALSE)="x","x",ROUND(IF(VLOOKUP($C30,'Regional Crises'!$B$1:$R$66,14,FALSE)&gt;T$3,0,IF(VLOOKUP($C30,'Regional Crises'!$B$1:$R$66,14,FALSE)&lt;T$4,5,(T$3-VLOOKUP($C30,'Regional Crises'!$B$1:$R$66,14,FALSE))/(T$3-T$4)*5)),1)))),(IF(VLOOKUP($E30,'Country Indicator Data'!$B$4:$N$300,10,FALSE)="x","x",ROUND(IF(VLOOKUP($E30,'Country Indicator Data'!$B$4:$N$300,10,FALSE)&gt;T$3,0,IF(VLOOKUP($E30,'Country Indicator Data'!$B$4:$N$300,10,FALSE)&lt;T$4,5,(T$3-VLOOKUP($E30,'Country Indicator Data'!$B$4:$N$300,10,FALSE))/(T$3-T$4)*5)),1))))</f>
        <v>4.3</v>
      </c>
      <c r="U30" s="163">
        <f>IF(LEN(E30)&gt;3,((IF(VLOOKUP($C30,'Regional Crises'!$B$1:$R$66,15,FALSE)="x","x",ROUND(IF(VLOOKUP($C30,'Regional Crises'!$B$1:$R$66,15,FALSE)&gt;U$3,0,IF(VLOOKUP($C30,'Regional Crises'!$B$1:$R$66,15,FALSE)&lt;U$4,5,(U$3-VLOOKUP($C30,'Regional Crises'!$B$1:$R$66,15,FALSE))/(U$3-U$4)*5)),1)))),(IF(VLOOKUP($E30,'Country Indicator Data'!$B$4:$N$300,11,FALSE)="x","x",ROUND(IF(VLOOKUP($E30,'Country Indicator Data'!$B$4:$N$300,11,FALSE)&gt;U$3,0,IF(VLOOKUP($E30,'Country Indicator Data'!$B$4:$N$300,11,FALSE)&lt;U$4,5,(U$3-VLOOKUP($E30,'Country Indicator Data'!$B$4:$N$300,11,FALSE))/(U$3-U$4)*5)),1))))</f>
        <v>3.6</v>
      </c>
      <c r="V30" s="163">
        <f>IF(LEN(E30)&gt;3,((IF(VLOOKUP($C30,'Regional Crises'!$B$1:$R$66,16,FALSE)="x","x",ROUND(IF(VLOOKUP($C30,'Regional Crises'!$B$1:$R$66,16,FALSE)&gt;V$3,0,IF(VLOOKUP($C30,'Regional Crises'!$B$1:$R$66,16,FALSE)&lt;V$4,5,(V$3-VLOOKUP($C30,'Regional Crises'!$B$1:$R$66,16,FALSE))/(V$3-V$4)*5)),1)))),(IF(VLOOKUP($E30,'Country Indicator Data'!$B$4:$N$300,12,FALSE)="x","x",ROUND(IF(VLOOKUP($E30,'Country Indicator Data'!$B$4:$N$300,12,FALSE)&gt;V$3,0,IF(VLOOKUP($E30,'Country Indicator Data'!$B$4:$N$300,12,FALSE)&lt;V$4,5,(V$3-VLOOKUP($E30,'Country Indicator Data'!$B$4:$N$300,12,FALSE))/(V$3-V$4)*5)),1))))</f>
        <v>4.0999999999999996</v>
      </c>
      <c r="W30" s="163">
        <f t="shared" si="5"/>
        <v>4</v>
      </c>
      <c r="X30" s="163">
        <f t="shared" si="6"/>
        <v>4.3</v>
      </c>
      <c r="Y30" s="184">
        <f>IF('Core Indicators'!FC27="x","x",IF('Core Indicators'!FC27&gt;=5,5,IF('Core Indicators'!FC27&gt;=4,4,IF('Core Indicators'!FC27&gt;=3,3,IF('Core Indicators'!FC27&gt;=2,2,IF('Core Indicators'!FC27&gt;=1,1,0))))))</f>
        <v>4</v>
      </c>
      <c r="Z30" s="163">
        <f t="shared" si="7"/>
        <v>4</v>
      </c>
      <c r="AA30" s="184">
        <f>'Crisis Indicator Data'!Y27</f>
        <v>0</v>
      </c>
      <c r="AB30" s="184">
        <f>'Crisis Indicator Data'!Z27</f>
        <v>3</v>
      </c>
      <c r="AC30" s="184">
        <f>'Crisis Indicator Data'!AA27</f>
        <v>2</v>
      </c>
      <c r="AD30" s="184">
        <f>'Crisis Indicator Data'!AB27</f>
        <v>3</v>
      </c>
      <c r="AE30" s="184">
        <f t="shared" si="8"/>
        <v>4</v>
      </c>
      <c r="AF30" s="184">
        <f>'Crisis Indicator Data'!AC27</f>
        <v>0</v>
      </c>
      <c r="AG30" s="184">
        <f>'Crisis Indicator Data'!AD27</f>
        <v>2</v>
      </c>
      <c r="AH30" s="184">
        <f t="shared" si="9"/>
        <v>2</v>
      </c>
      <c r="AI30" s="184">
        <f>'Crisis Indicator Data'!AE27</f>
        <v>3</v>
      </c>
      <c r="AJ30" s="184">
        <f>'Crisis Indicator Data'!AF27</f>
        <v>2</v>
      </c>
      <c r="AK30" s="184">
        <f>'Crisis Indicator Data'!AG27</f>
        <v>3</v>
      </c>
      <c r="AL30" s="184">
        <f t="shared" si="10"/>
        <v>5</v>
      </c>
      <c r="AM30" s="163">
        <f t="shared" si="11"/>
        <v>4</v>
      </c>
      <c r="AN30" s="163">
        <f t="shared" si="12"/>
        <v>4</v>
      </c>
    </row>
    <row r="31" spans="1:40" ht="13.5" customHeight="1" x14ac:dyDescent="0.35">
      <c r="A31" s="169" t="str">
        <f>'Crisis Indicator Data'!A28</f>
        <v>Complex crisis in Congo</v>
      </c>
      <c r="B31" s="170" t="str">
        <f>'Crisis Indicator Data'!B28</f>
        <v>Conflict</v>
      </c>
      <c r="C31" s="170" t="str">
        <f>'Crisis Indicator Data'!C28</f>
        <v>COG001</v>
      </c>
      <c r="D31" s="170" t="str">
        <f>'Crisis Indicator Data'!D28</f>
        <v>Congo</v>
      </c>
      <c r="E31" s="171" t="str">
        <f>'Crisis Indicator Data'!E28</f>
        <v>COG</v>
      </c>
      <c r="F31" s="163">
        <f>IF(LEN(E31)&gt;3,(IF(VLOOKUP($C31,'Regional Crises'!$B$1:$R$66,7,FALSE)="x","x",ROUND(IF(VLOOKUP($C31,'Regional Crises'!$B$1:$R$66,7,FALSE)&gt;$F$3,5,IF(VLOOKUP($C31,'Regional Crises'!$B$1:$R$66,7,FALSE)&lt;F$4,0,($F$3-VLOOKUP($C31,'Regional Crises'!$B$1:$R$66,7,FALSE))/($F$3-$F$4)*5)),1))),IF(VLOOKUP($E31,'Country Indicator Data'!$B$4:$N$300,3,FALSE)="x","x",ROUND(IF(VLOOKUP($E31,'Country Indicator Data'!$B$4:$N$300,3,FALSE)&gt;$F$3,5,IF(VLOOKUP($E31,'Country Indicator Data'!$B$4:$N$300,3,FALSE)&lt;$F$4,0,($F$3-VLOOKUP($E31,'Country Indicator Data'!$B$4:$N$300,3,FALSE))/($F$3-$F$4)*5)),1)))</f>
        <v>1.4</v>
      </c>
      <c r="G31" s="163">
        <f>IF(LEN(E31)&gt;3,(IF(VLOOKUP($C31,'Regional Crises'!$B$1:$R$66,9,FALSE)="x","x",ROUND(IF(VLOOKUP($C31,'Regional Crises'!$B$1:$R$66,9,FALSE)&gt;G$3,5,IF(VLOOKUP($C31,'Regional Crises'!$B$1:$R$66,9,FALSE)&lt;G$4,0,(G$3-VLOOKUP($C31,'Regional Crises'!$B$1:$R$66,9,FALSE))/(G$3-G$4)*5)),1))),IF(VLOOKUP($E31,'Country Indicator Data'!$B$4:$N$300,5,FALSE)="x","x",ROUND(IF(VLOOKUP($E31,'Country Indicator Data'!$B$4:$N$300,5,FALSE)&gt;G$3,5,IF(VLOOKUP($E31,'Country Indicator Data'!$B$4:$N$300,5,FALSE)&lt;G$4,0,(G$3-VLOOKUP($E31,'Country Indicator Data'!$B$4:$N$300,5,FALSE))/(G$3-G$4)*5)),1)))</f>
        <v>3.3</v>
      </c>
      <c r="H31" s="163">
        <f t="shared" si="0"/>
        <v>2.3499999999999996</v>
      </c>
      <c r="I31" s="163">
        <f>IF(LEN(E31)&gt;3,(IF(VLOOKUP($C31,'Regional Crises'!$B$1:$R$66,6,FALSE)="x","x",ROUND(IF(VLOOKUP($C31,'Regional Crises'!$B$1:$R$66,6,FALSE)&gt;I$3,5,IF(VLOOKUP($C31,'Regional Crises'!$B$1:$R$66,6,FALSE)&lt;I$4,0,5-(I$3-VLOOKUP($C31,'Regional Crises'!$B$1:$R$66,6,FALSE))/(I$3-I$4)*5)),1))),IF(VLOOKUP($E31,'Country Indicator Data'!$B$4:$N$300,2,FALSE)="x","x",ROUND(IF(VLOOKUP($E31,'Country Indicator Data'!$B$4:$N$300,2,FALSE)&gt;I$3,5,IF(VLOOKUP($E31,'Country Indicator Data'!$B$4:$N$300,2,FALSE)&lt;I$4,0,5-(I$3-VLOOKUP($E31,'Country Indicator Data'!$B$4:$N$300,2,FALSE))/(I$3-I$4)*5)),1)))</f>
        <v>4.4000000000000004</v>
      </c>
      <c r="J31" s="163">
        <f>IF(LEN(E31)&gt;3,(IF(VLOOKUP($C31,'Regional Crises'!$B$1:$R$66,8,FALSE)="x","x",ROUND(IF(VLOOKUP($C31,'Regional Crises'!$B$1:$R$66,8,FALSE)&gt;J$3,5,IF(VLOOKUP($C31,'Regional Crises'!$B$1:$R$66,8,FALSE)&lt;J$4,0,5-(J$3-VLOOKUP($C31,'Regional Crises'!$B$1:$R$66,8,FALSE))/(J$3-J$4)*5)),1))),IF(VLOOKUP($E31,'Country Indicator Data'!$B$4:$N$300,4,FALSE)="x","x",ROUND(IF(VLOOKUP($E31,'Country Indicator Data'!$B$4:$N$300,4,FALSE)&gt;J$3,5,IF(VLOOKUP($E31,'Country Indicator Data'!$B$4:$N$300,4,FALSE)&lt;J$4,0,5-(J$3-VLOOKUP($E31,'Country Indicator Data'!$B$4:$N$300,4,FALSE))/(J$3-J$4)*5)),1)))</f>
        <v>5</v>
      </c>
      <c r="K31" s="163">
        <f t="shared" si="1"/>
        <v>4.7</v>
      </c>
      <c r="L31" s="163">
        <f>IF(LEN(E31)&gt;3,(IF(VLOOKUP($C31,'Regional Crises'!$B$1:$R$66,10,FALSE)="x","x",ROUND(IF(VLOOKUP($C31,'Regional Crises'!$B$1:$R$66,10,FALSE)&gt;L$3,5,IF(VLOOKUP($C31,'Regional Crises'!$B$1:$R$66,10,FALSE)&lt;L$4,0,5-(L$3-VLOOKUP($C31,'Regional Crises'!$B$1:$R$66,10,FALSE))/(L$3-L$4)*5)),1))),IF(VLOOKUP($E31,'Country Indicator Data'!$B$4:$N$300,6,FALSE)="x","x",ROUND(IF(VLOOKUP($E31,'Country Indicator Data'!$B$4:$N$300,6,FALSE)&gt;L$3,5,IF(VLOOKUP($E31,'Country Indicator Data'!$B$4:$N$300,6,FALSE)&lt;L$4,0,5-(L$3-VLOOKUP($E31,'Country Indicator Data'!$B$4:$N$300,6,FALSE))/(L$3-L$4)*5)),1)))</f>
        <v>3.9</v>
      </c>
      <c r="M31" s="163">
        <f>IF(LEN(E31)&gt;3,(IF(VLOOKUP($C31,'Regional Crises'!$B$1:$R$66,11,FALSE)="x","x",ROUND(IF(VLOOKUP($C31,'Regional Crises'!$B$1:$R$66,11,FALSE)&gt;M$3,5,IF(VLOOKUP($C31,'Regional Crises'!$B$1:$R$66,11,FALSE)&lt;M$4,0,5-(M$3-VLOOKUP($C31,'Regional Crises'!$B$1:$R$66,11,FALSE))/(M$3-M$4)*5)),1))),IF(VLOOKUP($E31,'Country Indicator Data'!$B$4:$N$300,7,FALSE)="x","x",ROUND(IF(VLOOKUP($E31,'Country Indicator Data'!$B$4:$N$300,7,FALSE)&gt;M$3,5,IF(VLOOKUP($E31,'Country Indicator Data'!$B$4:$N$300,7,FALSE)&lt;M$4,0,5-(M$3-VLOOKUP($E31,'Country Indicator Data'!$B$4:$N$300,7,FALSE))/(M$3-M$4)*5)),1)))</f>
        <v>3</v>
      </c>
      <c r="N31" s="163">
        <f t="shared" si="2"/>
        <v>3.45</v>
      </c>
      <c r="O31" s="163">
        <f t="shared" si="3"/>
        <v>3.5</v>
      </c>
      <c r="P31" s="163">
        <f>IF(LEN(E31)&gt;3,VLOOKUP(C31,'Regional Crises'!$B$1:$R$69,12,FALSE),VLOOKUP(E31,'Country Indicator Data'!$B$4:$I$300,8,FALSE))</f>
        <v>1</v>
      </c>
      <c r="Q31" s="163">
        <f>IF(LEN(E31)&gt;3,((IF(VLOOKUP($C31,'Regional Crises'!$B$1:$R$66,13,FALSE)="x","x",ROUND(IF(VLOOKUP($C31,'Regional Crises'!$B$1:$R$66,13,FALSE)&gt;Q$3,5,IF(VLOOKUP($C31,'Regional Crises'!$B$1:$R$66,13,FALSE)&lt;Q$4,0,5-(LOG(Q$3)-LOG(VLOOKUP($C31,'Regional Crises'!$B$1:$R$66,13,FALSE)))/(LOG(Q$3)-LOG(Q$4))*5)),1)))),(IF(VLOOKUP($E31,'Country Indicator Data'!$B$4:$N$300,9,FALSE)="x","x",ROUND(IF(VLOOKUP($E31,'Country Indicator Data'!$B$4:$N$300,9,FALSE)&gt;Q$3,5,IF(VLOOKUP($E31,'Country Indicator Data'!$B$4:$N$300,9,FALSE)&lt;Q$4,0,5-(LOG(Q$3)-LOG(VLOOKUP($E31,'Country Indicator Data'!$B$4:$N$300,9,FALSE)))/(LOG(Q$3)-LOG(Q$4))*5)),1))))</f>
        <v>0</v>
      </c>
      <c r="R31" s="163">
        <f t="shared" si="4"/>
        <v>0.5</v>
      </c>
      <c r="S31" s="163">
        <f>IF(LEN(E31)&gt;3,((IF(VLOOKUP($C31,'Regional Crises'!$B$1:$R$66,17,FALSE)="x","x",ROUND(IF(VLOOKUP($C31,'Regional Crises'!$B$1:$R$66,17,FALSE)&gt;S$3,0,IF(VLOOKUP($C31,'Regional Crises'!$B$1:$R$66,17,FALSE)&lt;S$4,5,(S$3-VLOOKUP($C31,'Regional Crises'!$B$1:$R$66,17,FALSE))/(S$3-S$4)*5)),1)))),(IF(VLOOKUP($E31,'Country Indicator Data'!$B$4:$N$300,13,FALSE)="x","x",ROUND(IF(VLOOKUP($E31,'Country Indicator Data'!$B$4:$N$300,13,FALSE)&gt;S$3,0,IF(VLOOKUP($E31,'Country Indicator Data'!$B$4:$N$300,13,FALSE)&lt;S$4,5,(S$3-VLOOKUP($E31,'Country Indicator Data'!$B$4:$N$300,13,FALSE))/(S$3-S$4)*5)),1))))</f>
        <v>3.9</v>
      </c>
      <c r="T31" s="163">
        <f>IF(LEN(E31)&gt;3,((IF(VLOOKUP($C31,'Regional Crises'!$B$1:$R$66,14,FALSE)="x","x",ROUND(IF(VLOOKUP($C31,'Regional Crises'!$B$1:$R$66,14,FALSE)&gt;T$3,0,IF(VLOOKUP($C31,'Regional Crises'!$B$1:$R$66,14,FALSE)&lt;T$4,5,(T$3-VLOOKUP($C31,'Regional Crises'!$B$1:$R$66,14,FALSE))/(T$3-T$4)*5)),1)))),(IF(VLOOKUP($E31,'Country Indicator Data'!$B$4:$N$300,10,FALSE)="x","x",ROUND(IF(VLOOKUP($E31,'Country Indicator Data'!$B$4:$N$300,10,FALSE)&gt;T$3,0,IF(VLOOKUP($E31,'Country Indicator Data'!$B$4:$N$300,10,FALSE)&lt;T$4,5,(T$3-VLOOKUP($E31,'Country Indicator Data'!$B$4:$N$300,10,FALSE))/(T$3-T$4)*5)),1))))</f>
        <v>3.6</v>
      </c>
      <c r="U31" s="163">
        <f>IF(LEN(E31)&gt;3,((IF(VLOOKUP($C31,'Regional Crises'!$B$1:$R$66,15,FALSE)="x","x",ROUND(IF(VLOOKUP($C31,'Regional Crises'!$B$1:$R$66,15,FALSE)&gt;U$3,0,IF(VLOOKUP($C31,'Regional Crises'!$B$1:$R$66,15,FALSE)&lt;U$4,5,(U$3-VLOOKUP($C31,'Regional Crises'!$B$1:$R$66,15,FALSE))/(U$3-U$4)*5)),1)))),(IF(VLOOKUP($E31,'Country Indicator Data'!$B$4:$N$300,11,FALSE)="x","x",ROUND(IF(VLOOKUP($E31,'Country Indicator Data'!$B$4:$N$300,11,FALSE)&gt;U$3,0,IF(VLOOKUP($E31,'Country Indicator Data'!$B$4:$N$300,11,FALSE)&lt;U$4,5,(U$3-VLOOKUP($E31,'Country Indicator Data'!$B$4:$N$300,11,FALSE))/(U$3-U$4)*5)),1))))</f>
        <v>3.8</v>
      </c>
      <c r="V31" s="163">
        <f>IF(LEN(E31)&gt;3,((IF(VLOOKUP($C31,'Regional Crises'!$B$1:$R$66,16,FALSE)="x","x",ROUND(IF(VLOOKUP($C31,'Regional Crises'!$B$1:$R$66,16,FALSE)&gt;V$3,0,IF(VLOOKUP($C31,'Regional Crises'!$B$1:$R$66,16,FALSE)&lt;V$4,5,(V$3-VLOOKUP($C31,'Regional Crises'!$B$1:$R$66,16,FALSE))/(V$3-V$4)*5)),1)))),(IF(VLOOKUP($E31,'Country Indicator Data'!$B$4:$N$300,12,FALSE)="x","x",ROUND(IF(VLOOKUP($E31,'Country Indicator Data'!$B$4:$N$300,12,FALSE)&gt;V$3,0,IF(VLOOKUP($E31,'Country Indicator Data'!$B$4:$N$300,12,FALSE)&lt;V$4,5,(V$3-VLOOKUP($E31,'Country Indicator Data'!$B$4:$N$300,12,FALSE))/(V$3-V$4)*5)),1))))</f>
        <v>4.2</v>
      </c>
      <c r="W31" s="163">
        <f t="shared" si="5"/>
        <v>3.9</v>
      </c>
      <c r="X31" s="163">
        <f t="shared" si="6"/>
        <v>2.6</v>
      </c>
      <c r="Y31" s="184">
        <f>IF('Core Indicators'!FC28="x","x",IF('Core Indicators'!FC28&gt;=5,5,IF('Core Indicators'!FC28&gt;=4,4,IF('Core Indicators'!FC28&gt;=3,3,IF('Core Indicators'!FC28&gt;=2,2,IF('Core Indicators'!FC28&gt;=1,1,0))))))</f>
        <v>3</v>
      </c>
      <c r="Z31" s="163">
        <f t="shared" si="7"/>
        <v>3</v>
      </c>
      <c r="AA31" s="184">
        <f>'Crisis Indicator Data'!Y28</f>
        <v>0</v>
      </c>
      <c r="AB31" s="184">
        <f>'Crisis Indicator Data'!Z28</f>
        <v>0</v>
      </c>
      <c r="AC31" s="184">
        <f>'Crisis Indicator Data'!AA28</f>
        <v>0</v>
      </c>
      <c r="AD31" s="184">
        <f>'Crisis Indicator Data'!AB28</f>
        <v>0</v>
      </c>
      <c r="AE31" s="184">
        <f t="shared" si="8"/>
        <v>0</v>
      </c>
      <c r="AF31" s="184">
        <f>'Crisis Indicator Data'!AC28</f>
        <v>0</v>
      </c>
      <c r="AG31" s="184">
        <f>'Crisis Indicator Data'!AD28</f>
        <v>0</v>
      </c>
      <c r="AH31" s="184">
        <f t="shared" si="9"/>
        <v>0</v>
      </c>
      <c r="AI31" s="184">
        <f>'Crisis Indicator Data'!AE28</f>
        <v>0</v>
      </c>
      <c r="AJ31" s="184">
        <f>'Crisis Indicator Data'!AF28</f>
        <v>0</v>
      </c>
      <c r="AK31" s="184">
        <f>'Crisis Indicator Data'!AG28</f>
        <v>3</v>
      </c>
      <c r="AL31" s="184">
        <f t="shared" si="10"/>
        <v>3</v>
      </c>
      <c r="AM31" s="163">
        <f t="shared" si="11"/>
        <v>1</v>
      </c>
      <c r="AN31" s="163">
        <f t="shared" si="12"/>
        <v>2</v>
      </c>
    </row>
    <row r="32" spans="1:40" ht="13.5" customHeight="1" x14ac:dyDescent="0.35">
      <c r="A32" s="169" t="str">
        <f>'Crisis Indicator Data'!A29</f>
        <v>Complex crisis in Colombia</v>
      </c>
      <c r="B32" s="170" t="str">
        <f>'Crisis Indicator Data'!B29</f>
        <v>Socio-political,Conflict,Violence,Floods,Displacement</v>
      </c>
      <c r="C32" s="170" t="str">
        <f>'Crisis Indicator Data'!C29</f>
        <v>COL001</v>
      </c>
      <c r="D32" s="170" t="str">
        <f>'Crisis Indicator Data'!D29</f>
        <v>Colombia</v>
      </c>
      <c r="E32" s="171" t="str">
        <f>'Crisis Indicator Data'!E29</f>
        <v>COL</v>
      </c>
      <c r="F32" s="163">
        <f>IF(LEN(E32)&gt;3,(IF(VLOOKUP($C32,'Regional Crises'!$B$1:$R$66,7,FALSE)="x","x",ROUND(IF(VLOOKUP($C32,'Regional Crises'!$B$1:$R$66,7,FALSE)&gt;$F$3,5,IF(VLOOKUP($C32,'Regional Crises'!$B$1:$R$66,7,FALSE)&lt;F$4,0,($F$3-VLOOKUP($C32,'Regional Crises'!$B$1:$R$66,7,FALSE))/($F$3-$F$4)*5)),1))),IF(VLOOKUP($E32,'Country Indicator Data'!$B$4:$N$300,3,FALSE)="x","x",ROUND(IF(VLOOKUP($E32,'Country Indicator Data'!$B$4:$N$300,3,FALSE)&gt;$F$3,5,IF(VLOOKUP($E32,'Country Indicator Data'!$B$4:$N$300,3,FALSE)&lt;$F$4,0,($F$3-VLOOKUP($E32,'Country Indicator Data'!$B$4:$N$300,3,FALSE))/($F$3-$F$4)*5)),1)))</f>
        <v>1.4</v>
      </c>
      <c r="G32" s="163">
        <f>IF(LEN(E32)&gt;3,(IF(VLOOKUP($C32,'Regional Crises'!$B$1:$R$66,9,FALSE)="x","x",ROUND(IF(VLOOKUP($C32,'Regional Crises'!$B$1:$R$66,9,FALSE)&gt;G$3,5,IF(VLOOKUP($C32,'Regional Crises'!$B$1:$R$66,9,FALSE)&lt;G$4,0,(G$3-VLOOKUP($C32,'Regional Crises'!$B$1:$R$66,9,FALSE))/(G$3-G$4)*5)),1))),IF(VLOOKUP($E32,'Country Indicator Data'!$B$4:$N$300,5,FALSE)="x","x",ROUND(IF(VLOOKUP($E32,'Country Indicator Data'!$B$4:$N$300,5,FALSE)&gt;G$3,5,IF(VLOOKUP($E32,'Country Indicator Data'!$B$4:$N$300,5,FALSE)&lt;G$4,0,(G$3-VLOOKUP($E32,'Country Indicator Data'!$B$4:$N$300,5,FALSE))/(G$3-G$4)*5)),1)))</f>
        <v>1.8</v>
      </c>
      <c r="H32" s="163">
        <f t="shared" si="0"/>
        <v>1.6</v>
      </c>
      <c r="I32" s="163">
        <f>IF(LEN(E32)&gt;3,(IF(VLOOKUP($C32,'Regional Crises'!$B$1:$R$66,6,FALSE)="x","x",ROUND(IF(VLOOKUP($C32,'Regional Crises'!$B$1:$R$66,6,FALSE)&gt;I$3,5,IF(VLOOKUP($C32,'Regional Crises'!$B$1:$R$66,6,FALSE)&lt;I$4,0,5-(I$3-VLOOKUP($C32,'Regional Crises'!$B$1:$R$66,6,FALSE))/(I$3-I$4)*5)),1))),IF(VLOOKUP($E32,'Country Indicator Data'!$B$4:$N$300,2,FALSE)="x","x",ROUND(IF(VLOOKUP($E32,'Country Indicator Data'!$B$4:$N$300,2,FALSE)&gt;I$3,5,IF(VLOOKUP($E32,'Country Indicator Data'!$B$4:$N$300,2,FALSE)&lt;I$4,0,5-(I$3-VLOOKUP($E32,'Country Indicator Data'!$B$4:$N$300,2,FALSE))/(I$3-I$4)*5)),1)))</f>
        <v>2.1</v>
      </c>
      <c r="J32" s="163">
        <f>IF(LEN(E32)&gt;3,(IF(VLOOKUP($C32,'Regional Crises'!$B$1:$R$66,8,FALSE)="x","x",ROUND(IF(VLOOKUP($C32,'Regional Crises'!$B$1:$R$66,8,FALSE)&gt;J$3,5,IF(VLOOKUP($C32,'Regional Crises'!$B$1:$R$66,8,FALSE)&lt;J$4,0,5-(J$3-VLOOKUP($C32,'Regional Crises'!$B$1:$R$66,8,FALSE))/(J$3-J$4)*5)),1))),IF(VLOOKUP($E32,'Country Indicator Data'!$B$4:$N$300,4,FALSE)="x","x",ROUND(IF(VLOOKUP($E32,'Country Indicator Data'!$B$4:$N$300,4,FALSE)&gt;J$3,5,IF(VLOOKUP($E32,'Country Indicator Data'!$B$4:$N$300,4,FALSE)&lt;J$4,0,5-(J$3-VLOOKUP($E32,'Country Indicator Data'!$B$4:$N$300,4,FALSE))/(J$3-J$4)*5)),1)))</f>
        <v>2.5</v>
      </c>
      <c r="K32" s="163">
        <f t="shared" si="1"/>
        <v>2.2999999999999998</v>
      </c>
      <c r="L32" s="163">
        <f>IF(LEN(E32)&gt;3,(IF(VLOOKUP($C32,'Regional Crises'!$B$1:$R$66,10,FALSE)="x","x",ROUND(IF(VLOOKUP($C32,'Regional Crises'!$B$1:$R$66,10,FALSE)&gt;L$3,5,IF(VLOOKUP($C32,'Regional Crises'!$B$1:$R$66,10,FALSE)&lt;L$4,0,5-(L$3-VLOOKUP($C32,'Regional Crises'!$B$1:$R$66,10,FALSE))/(L$3-L$4)*5)),1))),IF(VLOOKUP($E32,'Country Indicator Data'!$B$4:$N$300,6,FALSE)="x","x",ROUND(IF(VLOOKUP($E32,'Country Indicator Data'!$B$4:$N$300,6,FALSE)&gt;L$3,5,IF(VLOOKUP($E32,'Country Indicator Data'!$B$4:$N$300,6,FALSE)&lt;L$4,0,5-(L$3-VLOOKUP($E32,'Country Indicator Data'!$B$4:$N$300,6,FALSE))/(L$3-L$4)*5)),1)))</f>
        <v>2.7</v>
      </c>
      <c r="M32" s="163">
        <f>IF(LEN(E32)&gt;3,(IF(VLOOKUP($C32,'Regional Crises'!$B$1:$R$66,11,FALSE)="x","x",ROUND(IF(VLOOKUP($C32,'Regional Crises'!$B$1:$R$66,11,FALSE)&gt;M$3,5,IF(VLOOKUP($C32,'Regional Crises'!$B$1:$R$66,11,FALSE)&lt;M$4,0,5-(M$3-VLOOKUP($C32,'Regional Crises'!$B$1:$R$66,11,FALSE))/(M$3-M$4)*5)),1))),IF(VLOOKUP($E32,'Country Indicator Data'!$B$4:$N$300,7,FALSE)="x","x",ROUND(IF(VLOOKUP($E32,'Country Indicator Data'!$B$4:$N$300,7,FALSE)&gt;M$3,5,IF(VLOOKUP($E32,'Country Indicator Data'!$B$4:$N$300,7,FALSE)&lt;M$4,0,5-(M$3-VLOOKUP($E32,'Country Indicator Data'!$B$4:$N$300,7,FALSE))/(M$3-M$4)*5)),1)))</f>
        <v>3.3</v>
      </c>
      <c r="N32" s="163">
        <f t="shared" si="2"/>
        <v>3</v>
      </c>
      <c r="O32" s="163">
        <f t="shared" si="3"/>
        <v>2.3000000000000003</v>
      </c>
      <c r="P32" s="163">
        <f>IF(LEN(E32)&gt;3,VLOOKUP(C32,'Regional Crises'!$B$1:$R$69,12,FALSE),VLOOKUP(E32,'Country Indicator Data'!$B$4:$I$300,8,FALSE))</f>
        <v>4</v>
      </c>
      <c r="Q32" s="163">
        <f>IF(LEN(E32)&gt;3,((IF(VLOOKUP($C32,'Regional Crises'!$B$1:$R$66,13,FALSE)="x","x",ROUND(IF(VLOOKUP($C32,'Regional Crises'!$B$1:$R$66,13,FALSE)&gt;Q$3,5,IF(VLOOKUP($C32,'Regional Crises'!$B$1:$R$66,13,FALSE)&lt;Q$4,0,5-(LOG(Q$3)-LOG(VLOOKUP($C32,'Regional Crises'!$B$1:$R$66,13,FALSE)))/(LOG(Q$3)-LOG(Q$4))*5)),1)))),(IF(VLOOKUP($E32,'Country Indicator Data'!$B$4:$N$300,9,FALSE)="x","x",ROUND(IF(VLOOKUP($E32,'Country Indicator Data'!$B$4:$N$300,9,FALSE)&gt;Q$3,5,IF(VLOOKUP($E32,'Country Indicator Data'!$B$4:$N$300,9,FALSE)&lt;Q$4,0,5-(LOG(Q$3)-LOG(VLOOKUP($E32,'Country Indicator Data'!$B$4:$N$300,9,FALSE)))/(LOG(Q$3)-LOG(Q$4))*5)),1))))</f>
        <v>4.2</v>
      </c>
      <c r="R32" s="163">
        <f t="shared" si="4"/>
        <v>4.0999999999999996</v>
      </c>
      <c r="S32" s="163">
        <f>IF(LEN(E32)&gt;3,((IF(VLOOKUP($C32,'Regional Crises'!$B$1:$R$66,17,FALSE)="x","x",ROUND(IF(VLOOKUP($C32,'Regional Crises'!$B$1:$R$66,17,FALSE)&gt;S$3,0,IF(VLOOKUP($C32,'Regional Crises'!$B$1:$R$66,17,FALSE)&lt;S$4,5,(S$3-VLOOKUP($C32,'Regional Crises'!$B$1:$R$66,17,FALSE))/(S$3-S$4)*5)),1)))),(IF(VLOOKUP($E32,'Country Indicator Data'!$B$4:$N$300,13,FALSE)="x","x",ROUND(IF(VLOOKUP($E32,'Country Indicator Data'!$B$4:$N$300,13,FALSE)&gt;S$3,0,IF(VLOOKUP($E32,'Country Indicator Data'!$B$4:$N$300,13,FALSE)&lt;S$4,5,(S$3-VLOOKUP($E32,'Country Indicator Data'!$B$4:$N$300,13,FALSE))/(S$3-S$4)*5)),1))))</f>
        <v>3</v>
      </c>
      <c r="T32" s="163">
        <f>IF(LEN(E32)&gt;3,((IF(VLOOKUP($C32,'Regional Crises'!$B$1:$R$66,14,FALSE)="x","x",ROUND(IF(VLOOKUP($C32,'Regional Crises'!$B$1:$R$66,14,FALSE)&gt;T$3,0,IF(VLOOKUP($C32,'Regional Crises'!$B$1:$R$66,14,FALSE)&lt;T$4,5,(T$3-VLOOKUP($C32,'Regional Crises'!$B$1:$R$66,14,FALSE))/(T$3-T$4)*5)),1)))),(IF(VLOOKUP($E32,'Country Indicator Data'!$B$4:$N$300,10,FALSE)="x","x",ROUND(IF(VLOOKUP($E32,'Country Indicator Data'!$B$4:$N$300,10,FALSE)&gt;T$3,0,IF(VLOOKUP($E32,'Country Indicator Data'!$B$4:$N$300,10,FALSE)&lt;T$4,5,(T$3-VLOOKUP($E32,'Country Indicator Data'!$B$4:$N$300,10,FALSE))/(T$3-T$4)*5)),1))))</f>
        <v>2.9</v>
      </c>
      <c r="U32" s="163">
        <f>IF(LEN(E32)&gt;3,((IF(VLOOKUP($C32,'Regional Crises'!$B$1:$R$66,15,FALSE)="x","x",ROUND(IF(VLOOKUP($C32,'Regional Crises'!$B$1:$R$66,15,FALSE)&gt;U$3,0,IF(VLOOKUP($C32,'Regional Crises'!$B$1:$R$66,15,FALSE)&lt;U$4,5,(U$3-VLOOKUP($C32,'Regional Crises'!$B$1:$R$66,15,FALSE))/(U$3-U$4)*5)),1)))),(IF(VLOOKUP($E32,'Country Indicator Data'!$B$4:$N$300,11,FALSE)="x","x",ROUND(IF(VLOOKUP($E32,'Country Indicator Data'!$B$4:$N$300,11,FALSE)&gt;U$3,0,IF(VLOOKUP($E32,'Country Indicator Data'!$B$4:$N$300,11,FALSE)&lt;U$4,5,(U$3-VLOOKUP($E32,'Country Indicator Data'!$B$4:$N$300,11,FALSE))/(U$3-U$4)*5)),1))))</f>
        <v>1.9</v>
      </c>
      <c r="V32" s="163">
        <f>IF(LEN(E32)&gt;3,((IF(VLOOKUP($C32,'Regional Crises'!$B$1:$R$66,16,FALSE)="x","x",ROUND(IF(VLOOKUP($C32,'Regional Crises'!$B$1:$R$66,16,FALSE)&gt;V$3,0,IF(VLOOKUP($C32,'Regional Crises'!$B$1:$R$66,16,FALSE)&lt;V$4,5,(V$3-VLOOKUP($C32,'Regional Crises'!$B$1:$R$66,16,FALSE))/(V$3-V$4)*5)),1)))),(IF(VLOOKUP($E32,'Country Indicator Data'!$B$4:$N$300,12,FALSE)="x","x",ROUND(IF(VLOOKUP($E32,'Country Indicator Data'!$B$4:$N$300,12,FALSE)&gt;V$3,0,IF(VLOOKUP($E32,'Country Indicator Data'!$B$4:$N$300,12,FALSE)&lt;V$4,5,(V$3-VLOOKUP($E32,'Country Indicator Data'!$B$4:$N$300,12,FALSE))/(V$3-V$4)*5)),1))))</f>
        <v>1.5</v>
      </c>
      <c r="W32" s="163">
        <f t="shared" si="5"/>
        <v>2.2999999999999998</v>
      </c>
      <c r="X32" s="163">
        <f t="shared" si="6"/>
        <v>2.9</v>
      </c>
      <c r="Y32" s="184">
        <f>IF('Core Indicators'!FC29="x","x",IF('Core Indicators'!FC29&gt;=5,5,IF('Core Indicators'!FC29&gt;=4,4,IF('Core Indicators'!FC29&gt;=3,3,IF('Core Indicators'!FC29&gt;=2,2,IF('Core Indicators'!FC29&gt;=1,1,0))))))</f>
        <v>4</v>
      </c>
      <c r="Z32" s="163">
        <f t="shared" si="7"/>
        <v>4</v>
      </c>
      <c r="AA32" s="184">
        <f>'Crisis Indicator Data'!Y29</f>
        <v>1</v>
      </c>
      <c r="AB32" s="184">
        <f>'Crisis Indicator Data'!Z29</f>
        <v>3</v>
      </c>
      <c r="AC32" s="184">
        <f>'Crisis Indicator Data'!AA29</f>
        <v>1</v>
      </c>
      <c r="AD32" s="184">
        <f>'Crisis Indicator Data'!AB29</f>
        <v>0</v>
      </c>
      <c r="AE32" s="184">
        <f t="shared" si="8"/>
        <v>2</v>
      </c>
      <c r="AF32" s="184">
        <f>'Crisis Indicator Data'!AC29</f>
        <v>0</v>
      </c>
      <c r="AG32" s="184">
        <f>'Crisis Indicator Data'!AD29</f>
        <v>2</v>
      </c>
      <c r="AH32" s="184">
        <f t="shared" si="9"/>
        <v>2</v>
      </c>
      <c r="AI32" s="184">
        <f>'Crisis Indicator Data'!AE29</f>
        <v>1</v>
      </c>
      <c r="AJ32" s="184">
        <f>'Crisis Indicator Data'!AF29</f>
        <v>2</v>
      </c>
      <c r="AK32" s="184">
        <f>'Crisis Indicator Data'!AG29</f>
        <v>3</v>
      </c>
      <c r="AL32" s="184">
        <f t="shared" si="10"/>
        <v>4</v>
      </c>
      <c r="AM32" s="163">
        <f t="shared" si="11"/>
        <v>3</v>
      </c>
      <c r="AN32" s="163">
        <f t="shared" si="12"/>
        <v>3.5</v>
      </c>
    </row>
    <row r="33" spans="1:40" ht="13.5" customHeight="1" x14ac:dyDescent="0.35">
      <c r="A33" s="169" t="str">
        <f>'Crisis Indicator Data'!A30</f>
        <v>Venezuela displacement in Colombia</v>
      </c>
      <c r="B33" s="170" t="str">
        <f>'Crisis Indicator Data'!B30</f>
        <v>Displacement</v>
      </c>
      <c r="C33" s="170" t="str">
        <f>'Crisis Indicator Data'!C30</f>
        <v>COL002</v>
      </c>
      <c r="D33" s="170" t="str">
        <f>'Crisis Indicator Data'!D30</f>
        <v>Colombia</v>
      </c>
      <c r="E33" s="171" t="str">
        <f>'Crisis Indicator Data'!E30</f>
        <v>COL</v>
      </c>
      <c r="F33" s="163">
        <f>IF(LEN(E33)&gt;3,(IF(VLOOKUP($C33,'Regional Crises'!$B$1:$R$66,7,FALSE)="x","x",ROUND(IF(VLOOKUP($C33,'Regional Crises'!$B$1:$R$66,7,FALSE)&gt;$F$3,5,IF(VLOOKUP($C33,'Regional Crises'!$B$1:$R$66,7,FALSE)&lt;F$4,0,($F$3-VLOOKUP($C33,'Regional Crises'!$B$1:$R$66,7,FALSE))/($F$3-$F$4)*5)),1))),IF(VLOOKUP($E33,'Country Indicator Data'!$B$4:$N$300,3,FALSE)="x","x",ROUND(IF(VLOOKUP($E33,'Country Indicator Data'!$B$4:$N$300,3,FALSE)&gt;$F$3,5,IF(VLOOKUP($E33,'Country Indicator Data'!$B$4:$N$300,3,FALSE)&lt;$F$4,0,($F$3-VLOOKUP($E33,'Country Indicator Data'!$B$4:$N$300,3,FALSE))/($F$3-$F$4)*5)),1)))</f>
        <v>1.4</v>
      </c>
      <c r="G33" s="163">
        <f>IF(LEN(E33)&gt;3,(IF(VLOOKUP($C33,'Regional Crises'!$B$1:$R$66,9,FALSE)="x","x",ROUND(IF(VLOOKUP($C33,'Regional Crises'!$B$1:$R$66,9,FALSE)&gt;G$3,5,IF(VLOOKUP($C33,'Regional Crises'!$B$1:$R$66,9,FALSE)&lt;G$4,0,(G$3-VLOOKUP($C33,'Regional Crises'!$B$1:$R$66,9,FALSE))/(G$3-G$4)*5)),1))),IF(VLOOKUP($E33,'Country Indicator Data'!$B$4:$N$300,5,FALSE)="x","x",ROUND(IF(VLOOKUP($E33,'Country Indicator Data'!$B$4:$N$300,5,FALSE)&gt;G$3,5,IF(VLOOKUP($E33,'Country Indicator Data'!$B$4:$N$300,5,FALSE)&lt;G$4,0,(G$3-VLOOKUP($E33,'Country Indicator Data'!$B$4:$N$300,5,FALSE))/(G$3-G$4)*5)),1)))</f>
        <v>1.8</v>
      </c>
      <c r="H33" s="163">
        <f t="shared" si="0"/>
        <v>1.6</v>
      </c>
      <c r="I33" s="163">
        <f>IF(LEN(E33)&gt;3,(IF(VLOOKUP($C33,'Regional Crises'!$B$1:$R$66,6,FALSE)="x","x",ROUND(IF(VLOOKUP($C33,'Regional Crises'!$B$1:$R$66,6,FALSE)&gt;I$3,5,IF(VLOOKUP($C33,'Regional Crises'!$B$1:$R$66,6,FALSE)&lt;I$4,0,5-(I$3-VLOOKUP($C33,'Regional Crises'!$B$1:$R$66,6,FALSE))/(I$3-I$4)*5)),1))),IF(VLOOKUP($E33,'Country Indicator Data'!$B$4:$N$300,2,FALSE)="x","x",ROUND(IF(VLOOKUP($E33,'Country Indicator Data'!$B$4:$N$300,2,FALSE)&gt;I$3,5,IF(VLOOKUP($E33,'Country Indicator Data'!$B$4:$N$300,2,FALSE)&lt;I$4,0,5-(I$3-VLOOKUP($E33,'Country Indicator Data'!$B$4:$N$300,2,FALSE))/(I$3-I$4)*5)),1)))</f>
        <v>2.1</v>
      </c>
      <c r="J33" s="163">
        <f>IF(LEN(E33)&gt;3,(IF(VLOOKUP($C33,'Regional Crises'!$B$1:$R$66,8,FALSE)="x","x",ROUND(IF(VLOOKUP($C33,'Regional Crises'!$B$1:$R$66,8,FALSE)&gt;J$3,5,IF(VLOOKUP($C33,'Regional Crises'!$B$1:$R$66,8,FALSE)&lt;J$4,0,5-(J$3-VLOOKUP($C33,'Regional Crises'!$B$1:$R$66,8,FALSE))/(J$3-J$4)*5)),1))),IF(VLOOKUP($E33,'Country Indicator Data'!$B$4:$N$300,4,FALSE)="x","x",ROUND(IF(VLOOKUP($E33,'Country Indicator Data'!$B$4:$N$300,4,FALSE)&gt;J$3,5,IF(VLOOKUP($E33,'Country Indicator Data'!$B$4:$N$300,4,FALSE)&lt;J$4,0,5-(J$3-VLOOKUP($E33,'Country Indicator Data'!$B$4:$N$300,4,FALSE))/(J$3-J$4)*5)),1)))</f>
        <v>2.5</v>
      </c>
      <c r="K33" s="163">
        <f t="shared" si="1"/>
        <v>2.2999999999999998</v>
      </c>
      <c r="L33" s="163">
        <f>IF(LEN(E33)&gt;3,(IF(VLOOKUP($C33,'Regional Crises'!$B$1:$R$66,10,FALSE)="x","x",ROUND(IF(VLOOKUP($C33,'Regional Crises'!$B$1:$R$66,10,FALSE)&gt;L$3,5,IF(VLOOKUP($C33,'Regional Crises'!$B$1:$R$66,10,FALSE)&lt;L$4,0,5-(L$3-VLOOKUP($C33,'Regional Crises'!$B$1:$R$66,10,FALSE))/(L$3-L$4)*5)),1))),IF(VLOOKUP($E33,'Country Indicator Data'!$B$4:$N$300,6,FALSE)="x","x",ROUND(IF(VLOOKUP($E33,'Country Indicator Data'!$B$4:$N$300,6,FALSE)&gt;L$3,5,IF(VLOOKUP($E33,'Country Indicator Data'!$B$4:$N$300,6,FALSE)&lt;L$4,0,5-(L$3-VLOOKUP($E33,'Country Indicator Data'!$B$4:$N$300,6,FALSE))/(L$3-L$4)*5)),1)))</f>
        <v>2.7</v>
      </c>
      <c r="M33" s="163">
        <f>IF(LEN(E33)&gt;3,(IF(VLOOKUP($C33,'Regional Crises'!$B$1:$R$66,11,FALSE)="x","x",ROUND(IF(VLOOKUP($C33,'Regional Crises'!$B$1:$R$66,11,FALSE)&gt;M$3,5,IF(VLOOKUP($C33,'Regional Crises'!$B$1:$R$66,11,FALSE)&lt;M$4,0,5-(M$3-VLOOKUP($C33,'Regional Crises'!$B$1:$R$66,11,FALSE))/(M$3-M$4)*5)),1))),IF(VLOOKUP($E33,'Country Indicator Data'!$B$4:$N$300,7,FALSE)="x","x",ROUND(IF(VLOOKUP($E33,'Country Indicator Data'!$B$4:$N$300,7,FALSE)&gt;M$3,5,IF(VLOOKUP($E33,'Country Indicator Data'!$B$4:$N$300,7,FALSE)&lt;M$4,0,5-(M$3-VLOOKUP($E33,'Country Indicator Data'!$B$4:$N$300,7,FALSE))/(M$3-M$4)*5)),1)))</f>
        <v>3.3</v>
      </c>
      <c r="N33" s="163">
        <f t="shared" si="2"/>
        <v>3</v>
      </c>
      <c r="O33" s="163">
        <f t="shared" si="3"/>
        <v>2.3000000000000003</v>
      </c>
      <c r="P33" s="163">
        <f>IF(LEN(E33)&gt;3,VLOOKUP(C33,'Regional Crises'!$B$1:$R$69,12,FALSE),VLOOKUP(E33,'Country Indicator Data'!$B$4:$I$300,8,FALSE))</f>
        <v>4</v>
      </c>
      <c r="Q33" s="163">
        <f>IF(LEN(E33)&gt;3,((IF(VLOOKUP($C33,'Regional Crises'!$B$1:$R$66,13,FALSE)="x","x",ROUND(IF(VLOOKUP($C33,'Regional Crises'!$B$1:$R$66,13,FALSE)&gt;Q$3,5,IF(VLOOKUP($C33,'Regional Crises'!$B$1:$R$66,13,FALSE)&lt;Q$4,0,5-(LOG(Q$3)-LOG(VLOOKUP($C33,'Regional Crises'!$B$1:$R$66,13,FALSE)))/(LOG(Q$3)-LOG(Q$4))*5)),1)))),(IF(VLOOKUP($E33,'Country Indicator Data'!$B$4:$N$300,9,FALSE)="x","x",ROUND(IF(VLOOKUP($E33,'Country Indicator Data'!$B$4:$N$300,9,FALSE)&gt;Q$3,5,IF(VLOOKUP($E33,'Country Indicator Data'!$B$4:$N$300,9,FALSE)&lt;Q$4,0,5-(LOG(Q$3)-LOG(VLOOKUP($E33,'Country Indicator Data'!$B$4:$N$300,9,FALSE)))/(LOG(Q$3)-LOG(Q$4))*5)),1))))</f>
        <v>4.2</v>
      </c>
      <c r="R33" s="163">
        <f t="shared" si="4"/>
        <v>4.0999999999999996</v>
      </c>
      <c r="S33" s="163">
        <f>IF(LEN(E33)&gt;3,((IF(VLOOKUP($C33,'Regional Crises'!$B$1:$R$66,17,FALSE)="x","x",ROUND(IF(VLOOKUP($C33,'Regional Crises'!$B$1:$R$66,17,FALSE)&gt;S$3,0,IF(VLOOKUP($C33,'Regional Crises'!$B$1:$R$66,17,FALSE)&lt;S$4,5,(S$3-VLOOKUP($C33,'Regional Crises'!$B$1:$R$66,17,FALSE))/(S$3-S$4)*5)),1)))),(IF(VLOOKUP($E33,'Country Indicator Data'!$B$4:$N$300,13,FALSE)="x","x",ROUND(IF(VLOOKUP($E33,'Country Indicator Data'!$B$4:$N$300,13,FALSE)&gt;S$3,0,IF(VLOOKUP($E33,'Country Indicator Data'!$B$4:$N$300,13,FALSE)&lt;S$4,5,(S$3-VLOOKUP($E33,'Country Indicator Data'!$B$4:$N$300,13,FALSE))/(S$3-S$4)*5)),1))))</f>
        <v>3</v>
      </c>
      <c r="T33" s="163">
        <f>IF(LEN(E33)&gt;3,((IF(VLOOKUP($C33,'Regional Crises'!$B$1:$R$66,14,FALSE)="x","x",ROUND(IF(VLOOKUP($C33,'Regional Crises'!$B$1:$R$66,14,FALSE)&gt;T$3,0,IF(VLOOKUP($C33,'Regional Crises'!$B$1:$R$66,14,FALSE)&lt;T$4,5,(T$3-VLOOKUP($C33,'Regional Crises'!$B$1:$R$66,14,FALSE))/(T$3-T$4)*5)),1)))),(IF(VLOOKUP($E33,'Country Indicator Data'!$B$4:$N$300,10,FALSE)="x","x",ROUND(IF(VLOOKUP($E33,'Country Indicator Data'!$B$4:$N$300,10,FALSE)&gt;T$3,0,IF(VLOOKUP($E33,'Country Indicator Data'!$B$4:$N$300,10,FALSE)&lt;T$4,5,(T$3-VLOOKUP($E33,'Country Indicator Data'!$B$4:$N$300,10,FALSE))/(T$3-T$4)*5)),1))))</f>
        <v>2.9</v>
      </c>
      <c r="U33" s="163">
        <f>IF(LEN(E33)&gt;3,((IF(VLOOKUP($C33,'Regional Crises'!$B$1:$R$66,15,FALSE)="x","x",ROUND(IF(VLOOKUP($C33,'Regional Crises'!$B$1:$R$66,15,FALSE)&gt;U$3,0,IF(VLOOKUP($C33,'Regional Crises'!$B$1:$R$66,15,FALSE)&lt;U$4,5,(U$3-VLOOKUP($C33,'Regional Crises'!$B$1:$R$66,15,FALSE))/(U$3-U$4)*5)),1)))),(IF(VLOOKUP($E33,'Country Indicator Data'!$B$4:$N$300,11,FALSE)="x","x",ROUND(IF(VLOOKUP($E33,'Country Indicator Data'!$B$4:$N$300,11,FALSE)&gt;U$3,0,IF(VLOOKUP($E33,'Country Indicator Data'!$B$4:$N$300,11,FALSE)&lt;U$4,5,(U$3-VLOOKUP($E33,'Country Indicator Data'!$B$4:$N$300,11,FALSE))/(U$3-U$4)*5)),1))))</f>
        <v>1.9</v>
      </c>
      <c r="V33" s="163">
        <f>IF(LEN(E33)&gt;3,((IF(VLOOKUP($C33,'Regional Crises'!$B$1:$R$66,16,FALSE)="x","x",ROUND(IF(VLOOKUP($C33,'Regional Crises'!$B$1:$R$66,16,FALSE)&gt;V$3,0,IF(VLOOKUP($C33,'Regional Crises'!$B$1:$R$66,16,FALSE)&lt;V$4,5,(V$3-VLOOKUP($C33,'Regional Crises'!$B$1:$R$66,16,FALSE))/(V$3-V$4)*5)),1)))),(IF(VLOOKUP($E33,'Country Indicator Data'!$B$4:$N$300,12,FALSE)="x","x",ROUND(IF(VLOOKUP($E33,'Country Indicator Data'!$B$4:$N$300,12,FALSE)&gt;V$3,0,IF(VLOOKUP($E33,'Country Indicator Data'!$B$4:$N$300,12,FALSE)&lt;V$4,5,(V$3-VLOOKUP($E33,'Country Indicator Data'!$B$4:$N$300,12,FALSE))/(V$3-V$4)*5)),1))))</f>
        <v>1.5</v>
      </c>
      <c r="W33" s="163">
        <f t="shared" si="5"/>
        <v>2.2999999999999998</v>
      </c>
      <c r="X33" s="163">
        <f t="shared" si="6"/>
        <v>2.9</v>
      </c>
      <c r="Y33" s="184">
        <f>IF('Core Indicators'!FC30="x","x",IF('Core Indicators'!FC30&gt;=5,5,IF('Core Indicators'!FC30&gt;=4,4,IF('Core Indicators'!FC30&gt;=3,3,IF('Core Indicators'!FC30&gt;=2,2,IF('Core Indicators'!FC30&gt;=1,1,0))))))</f>
        <v>3</v>
      </c>
      <c r="Z33" s="163">
        <f t="shared" si="7"/>
        <v>3</v>
      </c>
      <c r="AA33" s="184">
        <f>'Crisis Indicator Data'!Y30</f>
        <v>1</v>
      </c>
      <c r="AB33" s="184">
        <f>'Crisis Indicator Data'!Z30</f>
        <v>3</v>
      </c>
      <c r="AC33" s="184">
        <f>'Crisis Indicator Data'!AA30</f>
        <v>1</v>
      </c>
      <c r="AD33" s="184">
        <f>'Crisis Indicator Data'!AB30</f>
        <v>0</v>
      </c>
      <c r="AE33" s="184">
        <f t="shared" si="8"/>
        <v>2</v>
      </c>
      <c r="AF33" s="184">
        <f>'Crisis Indicator Data'!AC30</f>
        <v>0</v>
      </c>
      <c r="AG33" s="184">
        <f>'Crisis Indicator Data'!AD30</f>
        <v>0</v>
      </c>
      <c r="AH33" s="184">
        <f t="shared" si="9"/>
        <v>0</v>
      </c>
      <c r="AI33" s="184">
        <f>'Crisis Indicator Data'!AE30</f>
        <v>1</v>
      </c>
      <c r="AJ33" s="184">
        <f>'Crisis Indicator Data'!AF30</f>
        <v>2</v>
      </c>
      <c r="AK33" s="184">
        <f>'Crisis Indicator Data'!AG30</f>
        <v>3</v>
      </c>
      <c r="AL33" s="184">
        <f t="shared" si="10"/>
        <v>4</v>
      </c>
      <c r="AM33" s="163">
        <f t="shared" si="11"/>
        <v>2</v>
      </c>
      <c r="AN33" s="163">
        <f t="shared" si="12"/>
        <v>2.5</v>
      </c>
    </row>
    <row r="34" spans="1:40" ht="13.5" customHeight="1" x14ac:dyDescent="0.35">
      <c r="A34" s="169" t="str">
        <f>'Crisis Indicator Data'!A31</f>
        <v>Nicaraguan refugees in Costa Rica</v>
      </c>
      <c r="B34" s="170" t="str">
        <f>'Crisis Indicator Data'!B31</f>
        <v>Displacement</v>
      </c>
      <c r="C34" s="170" t="str">
        <f>'Crisis Indicator Data'!C31</f>
        <v>CRI002</v>
      </c>
      <c r="D34" s="170" t="str">
        <f>'Crisis Indicator Data'!D31</f>
        <v>Costa Rica</v>
      </c>
      <c r="E34" s="171" t="str">
        <f>'Crisis Indicator Data'!E31</f>
        <v>CRI</v>
      </c>
      <c r="F34" s="163">
        <f>IF(LEN(E34)&gt;3,(IF(VLOOKUP($C34,'Regional Crises'!$B$1:$R$66,7,FALSE)="x","x",ROUND(IF(VLOOKUP($C34,'Regional Crises'!$B$1:$R$66,7,FALSE)&gt;$F$3,5,IF(VLOOKUP($C34,'Regional Crises'!$B$1:$R$66,7,FALSE)&lt;F$4,0,($F$3-VLOOKUP($C34,'Regional Crises'!$B$1:$R$66,7,FALSE))/($F$3-$F$4)*5)),1))),IF(VLOOKUP($E34,'Country Indicator Data'!$B$4:$N$300,3,FALSE)="x","x",ROUND(IF(VLOOKUP($E34,'Country Indicator Data'!$B$4:$N$300,3,FALSE)&gt;$F$3,5,IF(VLOOKUP($E34,'Country Indicator Data'!$B$4:$N$300,3,FALSE)&lt;$F$4,0,($F$3-VLOOKUP($E34,'Country Indicator Data'!$B$4:$N$300,3,FALSE))/($F$3-$F$4)*5)),1)))</f>
        <v>1.1000000000000001</v>
      </c>
      <c r="G34" s="163">
        <f>IF(LEN(E34)&gt;3,(IF(VLOOKUP($C34,'Regional Crises'!$B$1:$R$66,9,FALSE)="x","x",ROUND(IF(VLOOKUP($C34,'Regional Crises'!$B$1:$R$66,9,FALSE)&gt;G$3,5,IF(VLOOKUP($C34,'Regional Crises'!$B$1:$R$66,9,FALSE)&lt;G$4,0,(G$3-VLOOKUP($C34,'Regional Crises'!$B$1:$R$66,9,FALSE))/(G$3-G$4)*5)),1))),IF(VLOOKUP($E34,'Country Indicator Data'!$B$4:$N$300,5,FALSE)="x","x",ROUND(IF(VLOOKUP($E34,'Country Indicator Data'!$B$4:$N$300,5,FALSE)&gt;G$3,5,IF(VLOOKUP($E34,'Country Indicator Data'!$B$4:$N$300,5,FALSE)&lt;G$4,0,(G$3-VLOOKUP($E34,'Country Indicator Data'!$B$4:$N$300,5,FALSE))/(G$3-G$4)*5)),1)))</f>
        <v>0.5</v>
      </c>
      <c r="H34" s="163">
        <f t="shared" si="0"/>
        <v>0.8</v>
      </c>
      <c r="I34" s="163">
        <f>IF(LEN(E34)&gt;3,(IF(VLOOKUP($C34,'Regional Crises'!$B$1:$R$66,6,FALSE)="x","x",ROUND(IF(VLOOKUP($C34,'Regional Crises'!$B$1:$R$66,6,FALSE)&gt;I$3,5,IF(VLOOKUP($C34,'Regional Crises'!$B$1:$R$66,6,FALSE)&lt;I$4,0,5-(I$3-VLOOKUP($C34,'Regional Crises'!$B$1:$R$66,6,FALSE))/(I$3-I$4)*5)),1))),IF(VLOOKUP($E34,'Country Indicator Data'!$B$4:$N$300,2,FALSE)="x","x",ROUND(IF(VLOOKUP($E34,'Country Indicator Data'!$B$4:$N$300,2,FALSE)&gt;I$3,5,IF(VLOOKUP($E34,'Country Indicator Data'!$B$4:$N$300,2,FALSE)&lt;I$4,0,5-(I$3-VLOOKUP($E34,'Country Indicator Data'!$B$4:$N$300,2,FALSE))/(I$3-I$4)*5)),1)))</f>
        <v>1.5</v>
      </c>
      <c r="J34" s="163">
        <f>IF(LEN(E34)&gt;3,(IF(VLOOKUP($C34,'Regional Crises'!$B$1:$R$66,8,FALSE)="x","x",ROUND(IF(VLOOKUP($C34,'Regional Crises'!$B$1:$R$66,8,FALSE)&gt;J$3,5,IF(VLOOKUP($C34,'Regional Crises'!$B$1:$R$66,8,FALSE)&lt;J$4,0,5-(J$3-VLOOKUP($C34,'Regional Crises'!$B$1:$R$66,8,FALSE))/(J$3-J$4)*5)),1))),IF(VLOOKUP($E34,'Country Indicator Data'!$B$4:$N$300,4,FALSE)="x","x",ROUND(IF(VLOOKUP($E34,'Country Indicator Data'!$B$4:$N$300,4,FALSE)&gt;J$3,5,IF(VLOOKUP($E34,'Country Indicator Data'!$B$4:$N$300,4,FALSE)&lt;J$4,0,5-(J$3-VLOOKUP($E34,'Country Indicator Data'!$B$4:$N$300,4,FALSE))/(J$3-J$4)*5)),1)))</f>
        <v>0.2</v>
      </c>
      <c r="K34" s="163">
        <f t="shared" si="1"/>
        <v>0.85</v>
      </c>
      <c r="L34" s="163">
        <f>IF(LEN(E34)&gt;3,(IF(VLOOKUP($C34,'Regional Crises'!$B$1:$R$66,10,FALSE)="x","x",ROUND(IF(VLOOKUP($C34,'Regional Crises'!$B$1:$R$66,10,FALSE)&gt;L$3,5,IF(VLOOKUP($C34,'Regional Crises'!$B$1:$R$66,10,FALSE)&lt;L$4,0,5-(L$3-VLOOKUP($C34,'Regional Crises'!$B$1:$R$66,10,FALSE))/(L$3-L$4)*5)),1))),IF(VLOOKUP($E34,'Country Indicator Data'!$B$4:$N$300,6,FALSE)="x","x",ROUND(IF(VLOOKUP($E34,'Country Indicator Data'!$B$4:$N$300,6,FALSE)&gt;L$3,5,IF(VLOOKUP($E34,'Country Indicator Data'!$B$4:$N$300,6,FALSE)&lt;L$4,0,5-(L$3-VLOOKUP($E34,'Country Indicator Data'!$B$4:$N$300,6,FALSE))/(L$3-L$4)*5)),1)))</f>
        <v>1.9</v>
      </c>
      <c r="M34" s="163">
        <f>IF(LEN(E34)&gt;3,(IF(VLOOKUP($C34,'Regional Crises'!$B$1:$R$66,11,FALSE)="x","x",ROUND(IF(VLOOKUP($C34,'Regional Crises'!$B$1:$R$66,11,FALSE)&gt;M$3,5,IF(VLOOKUP($C34,'Regional Crises'!$B$1:$R$66,11,FALSE)&lt;M$4,0,5-(M$3-VLOOKUP($C34,'Regional Crises'!$B$1:$R$66,11,FALSE))/(M$3-M$4)*5)),1))),IF(VLOOKUP($E34,'Country Indicator Data'!$B$4:$N$300,7,FALSE)="x","x",ROUND(IF(VLOOKUP($E34,'Country Indicator Data'!$B$4:$N$300,7,FALSE)&gt;M$3,5,IF(VLOOKUP($E34,'Country Indicator Data'!$B$4:$N$300,7,FALSE)&lt;M$4,0,5-(M$3-VLOOKUP($E34,'Country Indicator Data'!$B$4:$N$300,7,FALSE))/(M$3-M$4)*5)),1)))</f>
        <v>2.9</v>
      </c>
      <c r="N34" s="163">
        <f t="shared" si="2"/>
        <v>2.4</v>
      </c>
      <c r="O34" s="163">
        <f t="shared" si="3"/>
        <v>1.3499999999999999</v>
      </c>
      <c r="P34" s="163">
        <f>IF(LEN(E34)&gt;3,VLOOKUP(C34,'Regional Crises'!$B$1:$R$69,12,FALSE),VLOOKUP(E34,'Country Indicator Data'!$B$4:$I$300,8,FALSE))</f>
        <v>0</v>
      </c>
      <c r="Q34" s="163">
        <f>IF(LEN(E34)&gt;3,((IF(VLOOKUP($C34,'Regional Crises'!$B$1:$R$66,13,FALSE)="x","x",ROUND(IF(VLOOKUP($C34,'Regional Crises'!$B$1:$R$66,13,FALSE)&gt;Q$3,5,IF(VLOOKUP($C34,'Regional Crises'!$B$1:$R$66,13,FALSE)&lt;Q$4,0,5-(LOG(Q$3)-LOG(VLOOKUP($C34,'Regional Crises'!$B$1:$R$66,13,FALSE)))/(LOG(Q$3)-LOG(Q$4))*5)),1)))),(IF(VLOOKUP($E34,'Country Indicator Data'!$B$4:$N$300,9,FALSE)="x","x",ROUND(IF(VLOOKUP($E34,'Country Indicator Data'!$B$4:$N$300,9,FALSE)&gt;Q$3,5,IF(VLOOKUP($E34,'Country Indicator Data'!$B$4:$N$300,9,FALSE)&lt;Q$4,0,5-(LOG(Q$3)-LOG(VLOOKUP($E34,'Country Indicator Data'!$B$4:$N$300,9,FALSE)))/(LOG(Q$3)-LOG(Q$4))*5)),1))))</f>
        <v>2.9</v>
      </c>
      <c r="R34" s="163">
        <f t="shared" si="4"/>
        <v>1.45</v>
      </c>
      <c r="S34" s="163">
        <f>IF(LEN(E34)&gt;3,((IF(VLOOKUP($C34,'Regional Crises'!$B$1:$R$66,17,FALSE)="x","x",ROUND(IF(VLOOKUP($C34,'Regional Crises'!$B$1:$R$66,17,FALSE)&gt;S$3,0,IF(VLOOKUP($C34,'Regional Crises'!$B$1:$R$66,17,FALSE)&lt;S$4,5,(S$3-VLOOKUP($C34,'Regional Crises'!$B$1:$R$66,17,FALSE))/(S$3-S$4)*5)),1)))),(IF(VLOOKUP($E34,'Country Indicator Data'!$B$4:$N$300,13,FALSE)="x","x",ROUND(IF(VLOOKUP($E34,'Country Indicator Data'!$B$4:$N$300,13,FALSE)&gt;S$3,0,IF(VLOOKUP($E34,'Country Indicator Data'!$B$4:$N$300,13,FALSE)&lt;S$4,5,(S$3-VLOOKUP($E34,'Country Indicator Data'!$B$4:$N$300,13,FALSE))/(S$3-S$4)*5)),1))))</f>
        <v>2.2999999999999998</v>
      </c>
      <c r="T34" s="163">
        <f>IF(LEN(E34)&gt;3,((IF(VLOOKUP($C34,'Regional Crises'!$B$1:$R$66,14,FALSE)="x","x",ROUND(IF(VLOOKUP($C34,'Regional Crises'!$B$1:$R$66,14,FALSE)&gt;T$3,0,IF(VLOOKUP($C34,'Regional Crises'!$B$1:$R$66,14,FALSE)&lt;T$4,5,(T$3-VLOOKUP($C34,'Regional Crises'!$B$1:$R$66,14,FALSE))/(T$3-T$4)*5)),1)))),(IF(VLOOKUP($E34,'Country Indicator Data'!$B$4:$N$300,10,FALSE)="x","x",ROUND(IF(VLOOKUP($E34,'Country Indicator Data'!$B$4:$N$300,10,FALSE)&gt;T$3,0,IF(VLOOKUP($E34,'Country Indicator Data'!$B$4:$N$300,10,FALSE)&lt;T$4,5,(T$3-VLOOKUP($E34,'Country Indicator Data'!$B$4:$N$300,10,FALSE))/(T$3-T$4)*5)),1))))</f>
        <v>2</v>
      </c>
      <c r="U34" s="163">
        <f>IF(LEN(E34)&gt;3,((IF(VLOOKUP($C34,'Regional Crises'!$B$1:$R$66,15,FALSE)="x","x",ROUND(IF(VLOOKUP($C34,'Regional Crises'!$B$1:$R$66,15,FALSE)&gt;U$3,0,IF(VLOOKUP($C34,'Regional Crises'!$B$1:$R$66,15,FALSE)&lt;U$4,5,(U$3-VLOOKUP($C34,'Regional Crises'!$B$1:$R$66,15,FALSE))/(U$3-U$4)*5)),1)))),(IF(VLOOKUP($E34,'Country Indicator Data'!$B$4:$N$300,11,FALSE)="x","x",ROUND(IF(VLOOKUP($E34,'Country Indicator Data'!$B$4:$N$300,11,FALSE)&gt;U$3,0,IF(VLOOKUP($E34,'Country Indicator Data'!$B$4:$N$300,11,FALSE)&lt;U$4,5,(U$3-VLOOKUP($E34,'Country Indicator Data'!$B$4:$N$300,11,FALSE))/(U$3-U$4)*5)),1))))</f>
        <v>0.3</v>
      </c>
      <c r="V34" s="163">
        <f>IF(LEN(E34)&gt;3,((IF(VLOOKUP($C34,'Regional Crises'!$B$1:$R$66,16,FALSE)="x","x",ROUND(IF(VLOOKUP($C34,'Regional Crises'!$B$1:$R$66,16,FALSE)&gt;V$3,0,IF(VLOOKUP($C34,'Regional Crises'!$B$1:$R$66,16,FALSE)&lt;V$4,5,(V$3-VLOOKUP($C34,'Regional Crises'!$B$1:$R$66,16,FALSE))/(V$3-V$4)*5)),1)))),(IF(VLOOKUP($E34,'Country Indicator Data'!$B$4:$N$300,12,FALSE)="x","x",ROUND(IF(VLOOKUP($E34,'Country Indicator Data'!$B$4:$N$300,12,FALSE)&gt;V$3,0,IF(VLOOKUP($E34,'Country Indicator Data'!$B$4:$N$300,12,FALSE)&lt;V$4,5,(V$3-VLOOKUP($E34,'Country Indicator Data'!$B$4:$N$300,12,FALSE))/(V$3-V$4)*5)),1))))</f>
        <v>0.5</v>
      </c>
      <c r="W34" s="163">
        <f t="shared" si="5"/>
        <v>1.3</v>
      </c>
      <c r="X34" s="163">
        <f t="shared" si="6"/>
        <v>1.4</v>
      </c>
      <c r="Y34" s="184">
        <f>IF('Core Indicators'!FC31="x","x",IF('Core Indicators'!FC31&gt;=5,5,IF('Core Indicators'!FC31&gt;=4,4,IF('Core Indicators'!FC31&gt;=3,3,IF('Core Indicators'!FC31&gt;=2,2,IF('Core Indicators'!FC31&gt;=1,1,0))))))</f>
        <v>3</v>
      </c>
      <c r="Z34" s="163">
        <f t="shared" si="7"/>
        <v>3</v>
      </c>
      <c r="AA34" s="184">
        <f>'Crisis Indicator Data'!Y31</f>
        <v>0</v>
      </c>
      <c r="AB34" s="184">
        <f>'Crisis Indicator Data'!Z31</f>
        <v>0</v>
      </c>
      <c r="AC34" s="184">
        <f>'Crisis Indicator Data'!AA31</f>
        <v>0</v>
      </c>
      <c r="AD34" s="184">
        <f>'Crisis Indicator Data'!AB31</f>
        <v>0</v>
      </c>
      <c r="AE34" s="184">
        <f t="shared" si="8"/>
        <v>0</v>
      </c>
      <c r="AF34" s="184">
        <f>'Crisis Indicator Data'!AC31</f>
        <v>0</v>
      </c>
      <c r="AG34" s="184">
        <f>'Crisis Indicator Data'!AD31</f>
        <v>0</v>
      </c>
      <c r="AH34" s="184">
        <f t="shared" si="9"/>
        <v>0</v>
      </c>
      <c r="AI34" s="184">
        <f>'Crisis Indicator Data'!AE31</f>
        <v>0</v>
      </c>
      <c r="AJ34" s="184">
        <f>'Crisis Indicator Data'!AF31</f>
        <v>0</v>
      </c>
      <c r="AK34" s="184">
        <f>'Crisis Indicator Data'!AG31</f>
        <v>1</v>
      </c>
      <c r="AL34" s="184">
        <f t="shared" si="10"/>
        <v>1</v>
      </c>
      <c r="AM34" s="163">
        <f t="shared" si="11"/>
        <v>0</v>
      </c>
      <c r="AN34" s="163">
        <f t="shared" si="12"/>
        <v>1.5</v>
      </c>
    </row>
    <row r="35" spans="1:40" ht="13.5" customHeight="1" x14ac:dyDescent="0.35">
      <c r="A35" s="169" t="str">
        <f>'Crisis Indicator Data'!A32</f>
        <v>Displacement from Russia-Ukraine conflict in Czechia</v>
      </c>
      <c r="B35" s="170" t="str">
        <f>'Crisis Indicator Data'!B32</f>
        <v>Conflict,Displacement</v>
      </c>
      <c r="C35" s="170" t="str">
        <f>'Crisis Indicator Data'!C32</f>
        <v>CZE002</v>
      </c>
      <c r="D35" s="170" t="str">
        <f>'Crisis Indicator Data'!D32</f>
        <v>Czech Republic</v>
      </c>
      <c r="E35" s="171" t="str">
        <f>'Crisis Indicator Data'!E32</f>
        <v>CZE</v>
      </c>
      <c r="F35" s="163">
        <f>IF(LEN(E35)&gt;3,(IF(VLOOKUP($C35,'Regional Crises'!$B$1:$R$66,7,FALSE)="x","x",ROUND(IF(VLOOKUP($C35,'Regional Crises'!$B$1:$R$66,7,FALSE)&gt;$F$3,5,IF(VLOOKUP($C35,'Regional Crises'!$B$1:$R$66,7,FALSE)&lt;F$4,0,($F$3-VLOOKUP($C35,'Regional Crises'!$B$1:$R$66,7,FALSE))/($F$3-$F$4)*5)),1))),IF(VLOOKUP($E35,'Country Indicator Data'!$B$4:$N$300,3,FALSE)="x","x",ROUND(IF(VLOOKUP($E35,'Country Indicator Data'!$B$4:$N$300,3,FALSE)&gt;$F$3,5,IF(VLOOKUP($E35,'Country Indicator Data'!$B$4:$N$300,3,FALSE)&lt;$F$4,0,($F$3-VLOOKUP($E35,'Country Indicator Data'!$B$4:$N$300,3,FALSE))/($F$3-$F$4)*5)),1)))</f>
        <v>1.1000000000000001</v>
      </c>
      <c r="G35" s="163">
        <f>IF(LEN(E35)&gt;3,(IF(VLOOKUP($C35,'Regional Crises'!$B$1:$R$66,9,FALSE)="x","x",ROUND(IF(VLOOKUP($C35,'Regional Crises'!$B$1:$R$66,9,FALSE)&gt;G$3,5,IF(VLOOKUP($C35,'Regional Crises'!$B$1:$R$66,9,FALSE)&lt;G$4,0,(G$3-VLOOKUP($C35,'Regional Crises'!$B$1:$R$66,9,FALSE))/(G$3-G$4)*5)),1))),IF(VLOOKUP($E35,'Country Indicator Data'!$B$4:$N$300,5,FALSE)="x","x",ROUND(IF(VLOOKUP($E35,'Country Indicator Data'!$B$4:$N$300,5,FALSE)&gt;G$3,5,IF(VLOOKUP($E35,'Country Indicator Data'!$B$4:$N$300,5,FALSE)&lt;G$4,0,(G$3-VLOOKUP($E35,'Country Indicator Data'!$B$4:$N$300,5,FALSE))/(G$3-G$4)*5)),1)))</f>
        <v>0.4</v>
      </c>
      <c r="H35" s="163">
        <f t="shared" si="0"/>
        <v>0.75</v>
      </c>
      <c r="I35" s="163">
        <f>IF(LEN(E35)&gt;3,(IF(VLOOKUP($C35,'Regional Crises'!$B$1:$R$66,6,FALSE)="x","x",ROUND(IF(VLOOKUP($C35,'Regional Crises'!$B$1:$R$66,6,FALSE)&gt;I$3,5,IF(VLOOKUP($C35,'Regional Crises'!$B$1:$R$66,6,FALSE)&lt;I$4,0,5-(I$3-VLOOKUP($C35,'Regional Crises'!$B$1:$R$66,6,FALSE))/(I$3-I$4)*5)),1))),IF(VLOOKUP($E35,'Country Indicator Data'!$B$4:$N$300,2,FALSE)="x","x",ROUND(IF(VLOOKUP($E35,'Country Indicator Data'!$B$4:$N$300,2,FALSE)&gt;I$3,5,IF(VLOOKUP($E35,'Country Indicator Data'!$B$4:$N$300,2,FALSE)&lt;I$4,0,5-(I$3-VLOOKUP($E35,'Country Indicator Data'!$B$4:$N$300,2,FALSE))/(I$3-I$4)*5)),1)))</f>
        <v>0.3</v>
      </c>
      <c r="J35" s="163">
        <f>IF(LEN(E35)&gt;3,(IF(VLOOKUP($C35,'Regional Crises'!$B$1:$R$66,8,FALSE)="x","x",ROUND(IF(VLOOKUP($C35,'Regional Crises'!$B$1:$R$66,8,FALSE)&gt;J$3,5,IF(VLOOKUP($C35,'Regional Crises'!$B$1:$R$66,8,FALSE)&lt;J$4,0,5-(J$3-VLOOKUP($C35,'Regional Crises'!$B$1:$R$66,8,FALSE))/(J$3-J$4)*5)),1))),IF(VLOOKUP($E35,'Country Indicator Data'!$B$4:$N$300,4,FALSE)="x","x",ROUND(IF(VLOOKUP($E35,'Country Indicator Data'!$B$4:$N$300,4,FALSE)&gt;J$3,5,IF(VLOOKUP($E35,'Country Indicator Data'!$B$4:$N$300,4,FALSE)&lt;J$4,0,5-(J$3-VLOOKUP($E35,'Country Indicator Data'!$B$4:$N$300,4,FALSE))/(J$3-J$4)*5)),1)))</f>
        <v>0.6</v>
      </c>
      <c r="K35" s="163">
        <f t="shared" si="1"/>
        <v>0.44999999999999996</v>
      </c>
      <c r="L35" s="163">
        <f>IF(LEN(E35)&gt;3,(IF(VLOOKUP($C35,'Regional Crises'!$B$1:$R$66,10,FALSE)="x","x",ROUND(IF(VLOOKUP($C35,'Regional Crises'!$B$1:$R$66,10,FALSE)&gt;L$3,5,IF(VLOOKUP($C35,'Regional Crises'!$B$1:$R$66,10,FALSE)&lt;L$4,0,5-(L$3-VLOOKUP($C35,'Regional Crises'!$B$1:$R$66,10,FALSE))/(L$3-L$4)*5)),1))),IF(VLOOKUP($E35,'Country Indicator Data'!$B$4:$N$300,6,FALSE)="x","x",ROUND(IF(VLOOKUP($E35,'Country Indicator Data'!$B$4:$N$300,6,FALSE)&gt;L$3,5,IF(VLOOKUP($E35,'Country Indicator Data'!$B$4:$N$300,6,FALSE)&lt;L$4,0,5-(L$3-VLOOKUP($E35,'Country Indicator Data'!$B$4:$N$300,6,FALSE))/(L$3-L$4)*5)),1)))</f>
        <v>0.9</v>
      </c>
      <c r="M35" s="163">
        <f>IF(LEN(E35)&gt;3,(IF(VLOOKUP($C35,'Regional Crises'!$B$1:$R$66,11,FALSE)="x","x",ROUND(IF(VLOOKUP($C35,'Regional Crises'!$B$1:$R$66,11,FALSE)&gt;M$3,5,IF(VLOOKUP($C35,'Regional Crises'!$B$1:$R$66,11,FALSE)&lt;M$4,0,5-(M$3-VLOOKUP($C35,'Regional Crises'!$B$1:$R$66,11,FALSE))/(M$3-M$4)*5)),1))),IF(VLOOKUP($E35,'Country Indicator Data'!$B$4:$N$300,7,FALSE)="x","x",ROUND(IF(VLOOKUP($E35,'Country Indicator Data'!$B$4:$N$300,7,FALSE)&gt;M$3,5,IF(VLOOKUP($E35,'Country Indicator Data'!$B$4:$N$300,7,FALSE)&lt;M$4,0,5-(M$3-VLOOKUP($E35,'Country Indicator Data'!$B$4:$N$300,7,FALSE))/(M$3-M$4)*5)),1)))</f>
        <v>0</v>
      </c>
      <c r="N35" s="163">
        <f t="shared" si="2"/>
        <v>0.45</v>
      </c>
      <c r="O35" s="163">
        <f t="shared" si="3"/>
        <v>0.54999999999999993</v>
      </c>
      <c r="P35" s="163">
        <f>IF(LEN(E35)&gt;3,VLOOKUP(C35,'Regional Crises'!$B$1:$R$69,12,FALSE),VLOOKUP(E35,'Country Indicator Data'!$B$4:$I$300,8,FALSE))</f>
        <v>0</v>
      </c>
      <c r="Q35" s="163">
        <f>IF(LEN(E35)&gt;3,((IF(VLOOKUP($C35,'Regional Crises'!$B$1:$R$66,13,FALSE)="x","x",ROUND(IF(VLOOKUP($C35,'Regional Crises'!$B$1:$R$66,13,FALSE)&gt;Q$3,5,IF(VLOOKUP($C35,'Regional Crises'!$B$1:$R$66,13,FALSE)&lt;Q$4,0,5-(LOG(Q$3)-LOG(VLOOKUP($C35,'Regional Crises'!$B$1:$R$66,13,FALSE)))/(LOG(Q$3)-LOG(Q$4))*5)),1)))),(IF(VLOOKUP($E35,'Country Indicator Data'!$B$4:$N$300,9,FALSE)="x","x",ROUND(IF(VLOOKUP($E35,'Country Indicator Data'!$B$4:$N$300,9,FALSE)&gt;Q$3,5,IF(VLOOKUP($E35,'Country Indicator Data'!$B$4:$N$300,9,FALSE)&lt;Q$4,0,5-(LOG(Q$3)-LOG(VLOOKUP($E35,'Country Indicator Data'!$B$4:$N$300,9,FALSE)))/(LOG(Q$3)-LOG(Q$4))*5)),1))))</f>
        <v>0</v>
      </c>
      <c r="R35" s="163">
        <f t="shared" si="4"/>
        <v>0</v>
      </c>
      <c r="S35" s="163">
        <f>IF(LEN(E35)&gt;3,((IF(VLOOKUP($C35,'Regional Crises'!$B$1:$R$66,17,FALSE)="x","x",ROUND(IF(VLOOKUP($C35,'Regional Crises'!$B$1:$R$66,17,FALSE)&gt;S$3,0,IF(VLOOKUP($C35,'Regional Crises'!$B$1:$R$66,17,FALSE)&lt;S$4,5,(S$3-VLOOKUP($C35,'Regional Crises'!$B$1:$R$66,17,FALSE))/(S$3-S$4)*5)),1)))),(IF(VLOOKUP($E35,'Country Indicator Data'!$B$4:$N$300,13,FALSE)="x","x",ROUND(IF(VLOOKUP($E35,'Country Indicator Data'!$B$4:$N$300,13,FALSE)&gt;S$3,0,IF(VLOOKUP($E35,'Country Indicator Data'!$B$4:$N$300,13,FALSE)&lt;S$4,5,(S$3-VLOOKUP($E35,'Country Indicator Data'!$B$4:$N$300,13,FALSE))/(S$3-S$4)*5)),1))))</f>
        <v>2.2000000000000002</v>
      </c>
      <c r="T35" s="163">
        <f>IF(LEN(E35)&gt;3,((IF(VLOOKUP($C35,'Regional Crises'!$B$1:$R$66,14,FALSE)="x","x",ROUND(IF(VLOOKUP($C35,'Regional Crises'!$B$1:$R$66,14,FALSE)&gt;T$3,0,IF(VLOOKUP($C35,'Regional Crises'!$B$1:$R$66,14,FALSE)&lt;T$4,5,(T$3-VLOOKUP($C35,'Regional Crises'!$B$1:$R$66,14,FALSE))/(T$3-T$4)*5)),1)))),(IF(VLOOKUP($E35,'Country Indicator Data'!$B$4:$N$300,10,FALSE)="x","x",ROUND(IF(VLOOKUP($E35,'Country Indicator Data'!$B$4:$N$300,10,FALSE)&gt;T$3,0,IF(VLOOKUP($E35,'Country Indicator Data'!$B$4:$N$300,10,FALSE)&lt;T$4,5,(T$3-VLOOKUP($E35,'Country Indicator Data'!$B$4:$N$300,10,FALSE))/(T$3-T$4)*5)),1))))</f>
        <v>1.5</v>
      </c>
      <c r="U35" s="163">
        <f>IF(LEN(E35)&gt;3,((IF(VLOOKUP($C35,'Regional Crises'!$B$1:$R$66,15,FALSE)="x","x",ROUND(IF(VLOOKUP($C35,'Regional Crises'!$B$1:$R$66,15,FALSE)&gt;U$3,0,IF(VLOOKUP($C35,'Regional Crises'!$B$1:$R$66,15,FALSE)&lt;U$4,5,(U$3-VLOOKUP($C35,'Regional Crises'!$B$1:$R$66,15,FALSE))/(U$3-U$4)*5)),1)))),(IF(VLOOKUP($E35,'Country Indicator Data'!$B$4:$N$300,11,FALSE)="x","x",ROUND(IF(VLOOKUP($E35,'Country Indicator Data'!$B$4:$N$300,11,FALSE)&gt;U$3,0,IF(VLOOKUP($E35,'Country Indicator Data'!$B$4:$N$300,11,FALSE)&lt;U$4,5,(U$3-VLOOKUP($E35,'Country Indicator Data'!$B$4:$N$300,11,FALSE))/(U$3-U$4)*5)),1))))</f>
        <v>0.5</v>
      </c>
      <c r="V35" s="163">
        <f>IF(LEN(E35)&gt;3,((IF(VLOOKUP($C35,'Regional Crises'!$B$1:$R$66,16,FALSE)="x","x",ROUND(IF(VLOOKUP($C35,'Regional Crises'!$B$1:$R$66,16,FALSE)&gt;V$3,0,IF(VLOOKUP($C35,'Regional Crises'!$B$1:$R$66,16,FALSE)&lt;V$4,5,(V$3-VLOOKUP($C35,'Regional Crises'!$B$1:$R$66,16,FALSE))/(V$3-V$4)*5)),1)))),(IF(VLOOKUP($E35,'Country Indicator Data'!$B$4:$N$300,12,FALSE)="x","x",ROUND(IF(VLOOKUP($E35,'Country Indicator Data'!$B$4:$N$300,12,FALSE)&gt;V$3,0,IF(VLOOKUP($E35,'Country Indicator Data'!$B$4:$N$300,12,FALSE)&lt;V$4,5,(V$3-VLOOKUP($E35,'Country Indicator Data'!$B$4:$N$300,12,FALSE))/(V$3-V$4)*5)),1))))</f>
        <v>0.3</v>
      </c>
      <c r="W35" s="163">
        <f t="shared" si="5"/>
        <v>1.1000000000000001</v>
      </c>
      <c r="X35" s="163">
        <f t="shared" si="6"/>
        <v>0.6</v>
      </c>
      <c r="Y35" s="184">
        <f>IF('Core Indicators'!FC32="x","x",IF('Core Indicators'!FC32&gt;=5,5,IF('Core Indicators'!FC32&gt;=4,4,IF('Core Indicators'!FC32&gt;=3,3,IF('Core Indicators'!FC32&gt;=2,2,IF('Core Indicators'!FC32&gt;=1,1,0))))))</f>
        <v>2</v>
      </c>
      <c r="Z35" s="163">
        <f t="shared" si="7"/>
        <v>2</v>
      </c>
      <c r="AA35" s="184">
        <f>'Crisis Indicator Data'!Y32</f>
        <v>0</v>
      </c>
      <c r="AB35" s="184">
        <f>'Crisis Indicator Data'!Z32</f>
        <v>0</v>
      </c>
      <c r="AC35" s="184">
        <f>'Crisis Indicator Data'!AA32</f>
        <v>0</v>
      </c>
      <c r="AD35" s="184">
        <f>'Crisis Indicator Data'!AB32</f>
        <v>0</v>
      </c>
      <c r="AE35" s="184">
        <f t="shared" si="8"/>
        <v>0</v>
      </c>
      <c r="AF35" s="184">
        <f>'Crisis Indicator Data'!AC32</f>
        <v>0</v>
      </c>
      <c r="AG35" s="184">
        <f>'Crisis Indicator Data'!AD32</f>
        <v>0</v>
      </c>
      <c r="AH35" s="184">
        <f t="shared" si="9"/>
        <v>0</v>
      </c>
      <c r="AI35" s="184">
        <f>'Crisis Indicator Data'!AE32</f>
        <v>0</v>
      </c>
      <c r="AJ35" s="184">
        <f>'Crisis Indicator Data'!AF32</f>
        <v>0</v>
      </c>
      <c r="AK35" s="184">
        <f>'Crisis Indicator Data'!AG32</f>
        <v>0</v>
      </c>
      <c r="AL35" s="184">
        <f t="shared" si="10"/>
        <v>0</v>
      </c>
      <c r="AM35" s="163">
        <f t="shared" si="11"/>
        <v>0</v>
      </c>
      <c r="AN35" s="163">
        <f t="shared" si="12"/>
        <v>1</v>
      </c>
    </row>
    <row r="36" spans="1:40" ht="13.5" customHeight="1" x14ac:dyDescent="0.35">
      <c r="A36" s="169" t="str">
        <f>'Crisis Indicator Data'!A33</f>
        <v>Multiple crises in Djibouti</v>
      </c>
      <c r="B36" s="170" t="str">
        <f>'Crisis Indicator Data'!B33</f>
        <v>Displacement,Drought</v>
      </c>
      <c r="C36" s="170" t="str">
        <f>'Crisis Indicator Data'!C33</f>
        <v>DJI001</v>
      </c>
      <c r="D36" s="170" t="str">
        <f>'Crisis Indicator Data'!D33</f>
        <v>Djibouti</v>
      </c>
      <c r="E36" s="171" t="str">
        <f>'Crisis Indicator Data'!E33</f>
        <v>DJI</v>
      </c>
      <c r="F36" s="163">
        <f>IF(LEN(E36)&gt;3,(IF(VLOOKUP($C36,'Regional Crises'!$B$1:$R$66,7,FALSE)="x","x",ROUND(IF(VLOOKUP($C36,'Regional Crises'!$B$1:$R$66,7,FALSE)&gt;$F$3,5,IF(VLOOKUP($C36,'Regional Crises'!$B$1:$R$66,7,FALSE)&lt;F$4,0,($F$3-VLOOKUP($C36,'Regional Crises'!$B$1:$R$66,7,FALSE))/($F$3-$F$4)*5)),1))),IF(VLOOKUP($E36,'Country Indicator Data'!$B$4:$N$300,3,FALSE)="x","x",ROUND(IF(VLOOKUP($E36,'Country Indicator Data'!$B$4:$N$300,3,FALSE)&gt;$F$3,5,IF(VLOOKUP($E36,'Country Indicator Data'!$B$4:$N$300,3,FALSE)&lt;$F$4,0,($F$3-VLOOKUP($E36,'Country Indicator Data'!$B$4:$N$300,3,FALSE))/($F$3-$F$4)*5)),1)))</f>
        <v>2.9</v>
      </c>
      <c r="G36" s="163">
        <f>IF(LEN(E36)&gt;3,(IF(VLOOKUP($C36,'Regional Crises'!$B$1:$R$66,9,FALSE)="x","x",ROUND(IF(VLOOKUP($C36,'Regional Crises'!$B$1:$R$66,9,FALSE)&gt;G$3,5,IF(VLOOKUP($C36,'Regional Crises'!$B$1:$R$66,9,FALSE)&lt;G$4,0,(G$3-VLOOKUP($C36,'Regional Crises'!$B$1:$R$66,9,FALSE))/(G$3-G$4)*5)),1))),IF(VLOOKUP($E36,'Country Indicator Data'!$B$4:$N$300,5,FALSE)="x","x",ROUND(IF(VLOOKUP($E36,'Country Indicator Data'!$B$4:$N$300,5,FALSE)&gt;G$3,5,IF(VLOOKUP($E36,'Country Indicator Data'!$B$4:$N$300,5,FALSE)&lt;G$4,0,(G$3-VLOOKUP($E36,'Country Indicator Data'!$B$4:$N$300,5,FALSE))/(G$3-G$4)*5)),1)))</f>
        <v>3.2</v>
      </c>
      <c r="H36" s="163">
        <f t="shared" si="0"/>
        <v>3.05</v>
      </c>
      <c r="I36" s="163">
        <f>IF(LEN(E36)&gt;3,(IF(VLOOKUP($C36,'Regional Crises'!$B$1:$R$66,6,FALSE)="x","x",ROUND(IF(VLOOKUP($C36,'Regional Crises'!$B$1:$R$66,6,FALSE)&gt;I$3,5,IF(VLOOKUP($C36,'Regional Crises'!$B$1:$R$66,6,FALSE)&lt;I$4,0,5-(I$3-VLOOKUP($C36,'Regional Crises'!$B$1:$R$66,6,FALSE))/(I$3-I$4)*5)),1))),IF(VLOOKUP($E36,'Country Indicator Data'!$B$4:$N$300,2,FALSE)="x","x",ROUND(IF(VLOOKUP($E36,'Country Indicator Data'!$B$4:$N$300,2,FALSE)&gt;I$3,5,IF(VLOOKUP($E36,'Country Indicator Data'!$B$4:$N$300,2,FALSE)&lt;I$4,0,5-(I$3-VLOOKUP($E36,'Country Indicator Data'!$B$4:$N$300,2,FALSE))/(I$3-I$4)*5)),1)))</f>
        <v>2.8</v>
      </c>
      <c r="J36" s="163">
        <f>IF(LEN(E36)&gt;3,(IF(VLOOKUP($C36,'Regional Crises'!$B$1:$R$66,8,FALSE)="x","x",ROUND(IF(VLOOKUP($C36,'Regional Crises'!$B$1:$R$66,8,FALSE)&gt;J$3,5,IF(VLOOKUP($C36,'Regional Crises'!$B$1:$R$66,8,FALSE)&lt;J$4,0,5-(J$3-VLOOKUP($C36,'Regional Crises'!$B$1:$R$66,8,FALSE))/(J$3-J$4)*5)),1))),IF(VLOOKUP($E36,'Country Indicator Data'!$B$4:$N$300,4,FALSE)="x","x",ROUND(IF(VLOOKUP($E36,'Country Indicator Data'!$B$4:$N$300,4,FALSE)&gt;J$3,5,IF(VLOOKUP($E36,'Country Indicator Data'!$B$4:$N$300,4,FALSE)&lt;J$4,0,5-(J$3-VLOOKUP($E36,'Country Indicator Data'!$B$4:$N$300,4,FALSE))/(J$3-J$4)*5)),1)))</f>
        <v>0</v>
      </c>
      <c r="K36" s="163">
        <f t="shared" si="1"/>
        <v>1.4</v>
      </c>
      <c r="L36" s="163" t="str">
        <f>IF(LEN(E36)&gt;3,(IF(VLOOKUP($C36,'Regional Crises'!$B$1:$R$66,10,FALSE)="x","x",ROUND(IF(VLOOKUP($C36,'Regional Crises'!$B$1:$R$66,10,FALSE)&gt;L$3,5,IF(VLOOKUP($C36,'Regional Crises'!$B$1:$R$66,10,FALSE)&lt;L$4,0,5-(L$3-VLOOKUP($C36,'Regional Crises'!$B$1:$R$66,10,FALSE))/(L$3-L$4)*5)),1))),IF(VLOOKUP($E36,'Country Indicator Data'!$B$4:$N$300,6,FALSE)="x","x",ROUND(IF(VLOOKUP($E36,'Country Indicator Data'!$B$4:$N$300,6,FALSE)&gt;L$3,5,IF(VLOOKUP($E36,'Country Indicator Data'!$B$4:$N$300,6,FALSE)&lt;L$4,0,5-(L$3-VLOOKUP($E36,'Country Indicator Data'!$B$4:$N$300,6,FALSE))/(L$3-L$4)*5)),1)))</f>
        <v>x</v>
      </c>
      <c r="M36" s="163">
        <f>IF(LEN(E36)&gt;3,(IF(VLOOKUP($C36,'Regional Crises'!$B$1:$R$66,11,FALSE)="x","x",ROUND(IF(VLOOKUP($C36,'Regional Crises'!$B$1:$R$66,11,FALSE)&gt;M$3,5,IF(VLOOKUP($C36,'Regional Crises'!$B$1:$R$66,11,FALSE)&lt;M$4,0,5-(M$3-VLOOKUP($C36,'Regional Crises'!$B$1:$R$66,11,FALSE))/(M$3-M$4)*5)),1))),IF(VLOOKUP($E36,'Country Indicator Data'!$B$4:$N$300,7,FALSE)="x","x",ROUND(IF(VLOOKUP($E36,'Country Indicator Data'!$B$4:$N$300,7,FALSE)&gt;M$3,5,IF(VLOOKUP($E36,'Country Indicator Data'!$B$4:$N$300,7,FALSE)&lt;M$4,0,5-(M$3-VLOOKUP($E36,'Country Indicator Data'!$B$4:$N$300,7,FALSE))/(M$3-M$4)*5)),1)))</f>
        <v>2.1</v>
      </c>
      <c r="N36" s="163">
        <f t="shared" si="2"/>
        <v>2.1</v>
      </c>
      <c r="O36" s="163">
        <f t="shared" si="3"/>
        <v>2.1833333333333331</v>
      </c>
      <c r="P36" s="163">
        <f>IF(LEN(E36)&gt;3,VLOOKUP(C36,'Regional Crises'!$B$1:$R$69,12,FALSE),VLOOKUP(E36,'Country Indicator Data'!$B$4:$I$300,8,FALSE))</f>
        <v>1</v>
      </c>
      <c r="Q36" s="163">
        <f>IF(LEN(E36)&gt;3,((IF(VLOOKUP($C36,'Regional Crises'!$B$1:$R$66,13,FALSE)="x","x",ROUND(IF(VLOOKUP($C36,'Regional Crises'!$B$1:$R$66,13,FALSE)&gt;Q$3,5,IF(VLOOKUP($C36,'Regional Crises'!$B$1:$R$66,13,FALSE)&lt;Q$4,0,5-(LOG(Q$3)-LOG(VLOOKUP($C36,'Regional Crises'!$B$1:$R$66,13,FALSE)))/(LOG(Q$3)-LOG(Q$4))*5)),1)))),(IF(VLOOKUP($E36,'Country Indicator Data'!$B$4:$N$300,9,FALSE)="x","x",ROUND(IF(VLOOKUP($E36,'Country Indicator Data'!$B$4:$N$300,9,FALSE)&gt;Q$3,5,IF(VLOOKUP($E36,'Country Indicator Data'!$B$4:$N$300,9,FALSE)&lt;Q$4,0,5-(LOG(Q$3)-LOG(VLOOKUP($E36,'Country Indicator Data'!$B$4:$N$300,9,FALSE)))/(LOG(Q$3)-LOG(Q$4))*5)),1))))</f>
        <v>2.2999999999999998</v>
      </c>
      <c r="R36" s="163">
        <f t="shared" si="4"/>
        <v>1.65</v>
      </c>
      <c r="S36" s="163">
        <f>IF(LEN(E36)&gt;3,((IF(VLOOKUP($C36,'Regional Crises'!$B$1:$R$66,17,FALSE)="x","x",ROUND(IF(VLOOKUP($C36,'Regional Crises'!$B$1:$R$66,17,FALSE)&gt;S$3,0,IF(VLOOKUP($C36,'Regional Crises'!$B$1:$R$66,17,FALSE)&lt;S$4,5,(S$3-VLOOKUP($C36,'Regional Crises'!$B$1:$R$66,17,FALSE))/(S$3-S$4)*5)),1)))),(IF(VLOOKUP($E36,'Country Indicator Data'!$B$4:$N$300,13,FALSE)="x","x",ROUND(IF(VLOOKUP($E36,'Country Indicator Data'!$B$4:$N$300,13,FALSE)&gt;S$3,0,IF(VLOOKUP($E36,'Country Indicator Data'!$B$4:$N$300,13,FALSE)&lt;S$4,5,(S$3-VLOOKUP($E36,'Country Indicator Data'!$B$4:$N$300,13,FALSE))/(S$3-S$4)*5)),1))))</f>
        <v>3.5</v>
      </c>
      <c r="T36" s="163">
        <f>IF(LEN(E36)&gt;3,((IF(VLOOKUP($C36,'Regional Crises'!$B$1:$R$66,14,FALSE)="x","x",ROUND(IF(VLOOKUP($C36,'Regional Crises'!$B$1:$R$66,14,FALSE)&gt;T$3,0,IF(VLOOKUP($C36,'Regional Crises'!$B$1:$R$66,14,FALSE)&lt;T$4,5,(T$3-VLOOKUP($C36,'Regional Crises'!$B$1:$R$66,14,FALSE))/(T$3-T$4)*5)),1)))),(IF(VLOOKUP($E36,'Country Indicator Data'!$B$4:$N$300,10,FALSE)="x","x",ROUND(IF(VLOOKUP($E36,'Country Indicator Data'!$B$4:$N$300,10,FALSE)&gt;T$3,0,IF(VLOOKUP($E36,'Country Indicator Data'!$B$4:$N$300,10,FALSE)&lt;T$4,5,(T$3-VLOOKUP($E36,'Country Indicator Data'!$B$4:$N$300,10,FALSE))/(T$3-T$4)*5)),1))))</f>
        <v>3.4</v>
      </c>
      <c r="U36" s="163">
        <f>IF(LEN(E36)&gt;3,((IF(VLOOKUP($C36,'Regional Crises'!$B$1:$R$66,15,FALSE)="x","x",ROUND(IF(VLOOKUP($C36,'Regional Crises'!$B$1:$R$66,15,FALSE)&gt;U$3,0,IF(VLOOKUP($C36,'Regional Crises'!$B$1:$R$66,15,FALSE)&lt;U$4,5,(U$3-VLOOKUP($C36,'Regional Crises'!$B$1:$R$66,15,FALSE))/(U$3-U$4)*5)),1)))),(IF(VLOOKUP($E36,'Country Indicator Data'!$B$4:$N$300,11,FALSE)="x","x",ROUND(IF(VLOOKUP($E36,'Country Indicator Data'!$B$4:$N$300,11,FALSE)&gt;U$3,0,IF(VLOOKUP($E36,'Country Indicator Data'!$B$4:$N$300,11,FALSE)&lt;U$4,5,(U$3-VLOOKUP($E36,'Country Indicator Data'!$B$4:$N$300,11,FALSE))/(U$3-U$4)*5)),1))))</f>
        <v>3.5</v>
      </c>
      <c r="V36" s="163">
        <f>IF(LEN(E36)&gt;3,((IF(VLOOKUP($C36,'Regional Crises'!$B$1:$R$66,16,FALSE)="x","x",ROUND(IF(VLOOKUP($C36,'Regional Crises'!$B$1:$R$66,16,FALSE)&gt;V$3,0,IF(VLOOKUP($C36,'Regional Crises'!$B$1:$R$66,16,FALSE)&lt;V$4,5,(V$3-VLOOKUP($C36,'Regional Crises'!$B$1:$R$66,16,FALSE))/(V$3-V$4)*5)),1)))),(IF(VLOOKUP($E36,'Country Indicator Data'!$B$4:$N$300,12,FALSE)="x","x",ROUND(IF(VLOOKUP($E36,'Country Indicator Data'!$B$4:$N$300,12,FALSE)&gt;V$3,0,IF(VLOOKUP($E36,'Country Indicator Data'!$B$4:$N$300,12,FALSE)&lt;V$4,5,(V$3-VLOOKUP($E36,'Country Indicator Data'!$B$4:$N$300,12,FALSE))/(V$3-V$4)*5)),1))))</f>
        <v>3.8</v>
      </c>
      <c r="W36" s="163">
        <f t="shared" si="5"/>
        <v>3.6</v>
      </c>
      <c r="X36" s="163">
        <f t="shared" si="6"/>
        <v>2.5</v>
      </c>
      <c r="Y36" s="184">
        <f>IF('Core Indicators'!FC33="x","x",IF('Core Indicators'!FC33&gt;=5,5,IF('Core Indicators'!FC33&gt;=4,4,IF('Core Indicators'!FC33&gt;=3,3,IF('Core Indicators'!FC33&gt;=2,2,IF('Core Indicators'!FC33&gt;=1,1,0))))))</f>
        <v>5</v>
      </c>
      <c r="Z36" s="163">
        <f t="shared" si="7"/>
        <v>5</v>
      </c>
      <c r="AA36" s="184">
        <f>'Crisis Indicator Data'!Y33</f>
        <v>0</v>
      </c>
      <c r="AB36" s="184">
        <f>'Crisis Indicator Data'!Z33</f>
        <v>0</v>
      </c>
      <c r="AC36" s="184">
        <f>'Crisis Indicator Data'!AA33</f>
        <v>0</v>
      </c>
      <c r="AD36" s="184">
        <f>'Crisis Indicator Data'!AB33</f>
        <v>0</v>
      </c>
      <c r="AE36" s="184">
        <f t="shared" si="8"/>
        <v>0</v>
      </c>
      <c r="AF36" s="184">
        <f>'Crisis Indicator Data'!AC33</f>
        <v>0</v>
      </c>
      <c r="AG36" s="184">
        <f>'Crisis Indicator Data'!AD33</f>
        <v>1</v>
      </c>
      <c r="AH36" s="184">
        <f t="shared" si="9"/>
        <v>1</v>
      </c>
      <c r="AI36" s="184">
        <f>'Crisis Indicator Data'!AE33</f>
        <v>0</v>
      </c>
      <c r="AJ36" s="184">
        <f>'Crisis Indicator Data'!AF33</f>
        <v>0</v>
      </c>
      <c r="AK36" s="184">
        <f>'Crisis Indicator Data'!AG33</f>
        <v>2</v>
      </c>
      <c r="AL36" s="184">
        <f t="shared" si="10"/>
        <v>2</v>
      </c>
      <c r="AM36" s="163">
        <f t="shared" si="11"/>
        <v>1</v>
      </c>
      <c r="AN36" s="163">
        <f t="shared" si="12"/>
        <v>3</v>
      </c>
    </row>
    <row r="37" spans="1:40" ht="13.5" customHeight="1" x14ac:dyDescent="0.35">
      <c r="A37" s="169" t="str">
        <f>'Crisis Indicator Data'!A34</f>
        <v>Mixed migration in Djibouti</v>
      </c>
      <c r="B37" s="170" t="str">
        <f>'Crisis Indicator Data'!B34</f>
        <v>Displacement</v>
      </c>
      <c r="C37" s="170" t="str">
        <f>'Crisis Indicator Data'!C34</f>
        <v>DJI002</v>
      </c>
      <c r="D37" s="170" t="str">
        <f>'Crisis Indicator Data'!D34</f>
        <v>Djibouti</v>
      </c>
      <c r="E37" s="171" t="str">
        <f>'Crisis Indicator Data'!E34</f>
        <v>DJI</v>
      </c>
      <c r="F37" s="163">
        <f>IF(LEN(E37)&gt;3,(IF(VLOOKUP($C37,'Regional Crises'!$B$1:$R$66,7,FALSE)="x","x",ROUND(IF(VLOOKUP($C37,'Regional Crises'!$B$1:$R$66,7,FALSE)&gt;$F$3,5,IF(VLOOKUP($C37,'Regional Crises'!$B$1:$R$66,7,FALSE)&lt;F$4,0,($F$3-VLOOKUP($C37,'Regional Crises'!$B$1:$R$66,7,FALSE))/($F$3-$F$4)*5)),1))),IF(VLOOKUP($E37,'Country Indicator Data'!$B$4:$N$300,3,FALSE)="x","x",ROUND(IF(VLOOKUP($E37,'Country Indicator Data'!$B$4:$N$300,3,FALSE)&gt;$F$3,5,IF(VLOOKUP($E37,'Country Indicator Data'!$B$4:$N$300,3,FALSE)&lt;$F$4,0,($F$3-VLOOKUP($E37,'Country Indicator Data'!$B$4:$N$300,3,FALSE))/($F$3-$F$4)*5)),1)))</f>
        <v>2.9</v>
      </c>
      <c r="G37" s="163">
        <f>IF(LEN(E37)&gt;3,(IF(VLOOKUP($C37,'Regional Crises'!$B$1:$R$66,9,FALSE)="x","x",ROUND(IF(VLOOKUP($C37,'Regional Crises'!$B$1:$R$66,9,FALSE)&gt;G$3,5,IF(VLOOKUP($C37,'Regional Crises'!$B$1:$R$66,9,FALSE)&lt;G$4,0,(G$3-VLOOKUP($C37,'Regional Crises'!$B$1:$R$66,9,FALSE))/(G$3-G$4)*5)),1))),IF(VLOOKUP($E37,'Country Indicator Data'!$B$4:$N$300,5,FALSE)="x","x",ROUND(IF(VLOOKUP($E37,'Country Indicator Data'!$B$4:$N$300,5,FALSE)&gt;G$3,5,IF(VLOOKUP($E37,'Country Indicator Data'!$B$4:$N$300,5,FALSE)&lt;G$4,0,(G$3-VLOOKUP($E37,'Country Indicator Data'!$B$4:$N$300,5,FALSE))/(G$3-G$4)*5)),1)))</f>
        <v>3.2</v>
      </c>
      <c r="H37" s="163">
        <f t="shared" si="0"/>
        <v>3.05</v>
      </c>
      <c r="I37" s="163">
        <f>IF(LEN(E37)&gt;3,(IF(VLOOKUP($C37,'Regional Crises'!$B$1:$R$66,6,FALSE)="x","x",ROUND(IF(VLOOKUP($C37,'Regional Crises'!$B$1:$R$66,6,FALSE)&gt;I$3,5,IF(VLOOKUP($C37,'Regional Crises'!$B$1:$R$66,6,FALSE)&lt;I$4,0,5-(I$3-VLOOKUP($C37,'Regional Crises'!$B$1:$R$66,6,FALSE))/(I$3-I$4)*5)),1))),IF(VLOOKUP($E37,'Country Indicator Data'!$B$4:$N$300,2,FALSE)="x","x",ROUND(IF(VLOOKUP($E37,'Country Indicator Data'!$B$4:$N$300,2,FALSE)&gt;I$3,5,IF(VLOOKUP($E37,'Country Indicator Data'!$B$4:$N$300,2,FALSE)&lt;I$4,0,5-(I$3-VLOOKUP($E37,'Country Indicator Data'!$B$4:$N$300,2,FALSE))/(I$3-I$4)*5)),1)))</f>
        <v>2.8</v>
      </c>
      <c r="J37" s="163">
        <f>IF(LEN(E37)&gt;3,(IF(VLOOKUP($C37,'Regional Crises'!$B$1:$R$66,8,FALSE)="x","x",ROUND(IF(VLOOKUP($C37,'Regional Crises'!$B$1:$R$66,8,FALSE)&gt;J$3,5,IF(VLOOKUP($C37,'Regional Crises'!$B$1:$R$66,8,FALSE)&lt;J$4,0,5-(J$3-VLOOKUP($C37,'Regional Crises'!$B$1:$R$66,8,FALSE))/(J$3-J$4)*5)),1))),IF(VLOOKUP($E37,'Country Indicator Data'!$B$4:$N$300,4,FALSE)="x","x",ROUND(IF(VLOOKUP($E37,'Country Indicator Data'!$B$4:$N$300,4,FALSE)&gt;J$3,5,IF(VLOOKUP($E37,'Country Indicator Data'!$B$4:$N$300,4,FALSE)&lt;J$4,0,5-(J$3-VLOOKUP($E37,'Country Indicator Data'!$B$4:$N$300,4,FALSE))/(J$3-J$4)*5)),1)))</f>
        <v>0</v>
      </c>
      <c r="K37" s="163">
        <f t="shared" si="1"/>
        <v>1.4</v>
      </c>
      <c r="L37" s="163" t="str">
        <f>IF(LEN(E37)&gt;3,(IF(VLOOKUP($C37,'Regional Crises'!$B$1:$R$66,10,FALSE)="x","x",ROUND(IF(VLOOKUP($C37,'Regional Crises'!$B$1:$R$66,10,FALSE)&gt;L$3,5,IF(VLOOKUP($C37,'Regional Crises'!$B$1:$R$66,10,FALSE)&lt;L$4,0,5-(L$3-VLOOKUP($C37,'Regional Crises'!$B$1:$R$66,10,FALSE))/(L$3-L$4)*5)),1))),IF(VLOOKUP($E37,'Country Indicator Data'!$B$4:$N$300,6,FALSE)="x","x",ROUND(IF(VLOOKUP($E37,'Country Indicator Data'!$B$4:$N$300,6,FALSE)&gt;L$3,5,IF(VLOOKUP($E37,'Country Indicator Data'!$B$4:$N$300,6,FALSE)&lt;L$4,0,5-(L$3-VLOOKUP($E37,'Country Indicator Data'!$B$4:$N$300,6,FALSE))/(L$3-L$4)*5)),1)))</f>
        <v>x</v>
      </c>
      <c r="M37" s="163">
        <f>IF(LEN(E37)&gt;3,(IF(VLOOKUP($C37,'Regional Crises'!$B$1:$R$66,11,FALSE)="x","x",ROUND(IF(VLOOKUP($C37,'Regional Crises'!$B$1:$R$66,11,FALSE)&gt;M$3,5,IF(VLOOKUP($C37,'Regional Crises'!$B$1:$R$66,11,FALSE)&lt;M$4,0,5-(M$3-VLOOKUP($C37,'Regional Crises'!$B$1:$R$66,11,FALSE))/(M$3-M$4)*5)),1))),IF(VLOOKUP($E37,'Country Indicator Data'!$B$4:$N$300,7,FALSE)="x","x",ROUND(IF(VLOOKUP($E37,'Country Indicator Data'!$B$4:$N$300,7,FALSE)&gt;M$3,5,IF(VLOOKUP($E37,'Country Indicator Data'!$B$4:$N$300,7,FALSE)&lt;M$4,0,5-(M$3-VLOOKUP($E37,'Country Indicator Data'!$B$4:$N$300,7,FALSE))/(M$3-M$4)*5)),1)))</f>
        <v>2.1</v>
      </c>
      <c r="N37" s="163">
        <f t="shared" si="2"/>
        <v>2.1</v>
      </c>
      <c r="O37" s="163">
        <f t="shared" si="3"/>
        <v>2.1833333333333331</v>
      </c>
      <c r="P37" s="163">
        <f>IF(LEN(E37)&gt;3,VLOOKUP(C37,'Regional Crises'!$B$1:$R$69,12,FALSE),VLOOKUP(E37,'Country Indicator Data'!$B$4:$I$300,8,FALSE))</f>
        <v>1</v>
      </c>
      <c r="Q37" s="163">
        <f>IF(LEN(E37)&gt;3,((IF(VLOOKUP($C37,'Regional Crises'!$B$1:$R$66,13,FALSE)="x","x",ROUND(IF(VLOOKUP($C37,'Regional Crises'!$B$1:$R$66,13,FALSE)&gt;Q$3,5,IF(VLOOKUP($C37,'Regional Crises'!$B$1:$R$66,13,FALSE)&lt;Q$4,0,5-(LOG(Q$3)-LOG(VLOOKUP($C37,'Regional Crises'!$B$1:$R$66,13,FALSE)))/(LOG(Q$3)-LOG(Q$4))*5)),1)))),(IF(VLOOKUP($E37,'Country Indicator Data'!$B$4:$N$300,9,FALSE)="x","x",ROUND(IF(VLOOKUP($E37,'Country Indicator Data'!$B$4:$N$300,9,FALSE)&gt;Q$3,5,IF(VLOOKUP($E37,'Country Indicator Data'!$B$4:$N$300,9,FALSE)&lt;Q$4,0,5-(LOG(Q$3)-LOG(VLOOKUP($E37,'Country Indicator Data'!$B$4:$N$300,9,FALSE)))/(LOG(Q$3)-LOG(Q$4))*5)),1))))</f>
        <v>2.2999999999999998</v>
      </c>
      <c r="R37" s="163">
        <f t="shared" si="4"/>
        <v>1.65</v>
      </c>
      <c r="S37" s="163">
        <f>IF(LEN(E37)&gt;3,((IF(VLOOKUP($C37,'Regional Crises'!$B$1:$R$66,17,FALSE)="x","x",ROUND(IF(VLOOKUP($C37,'Regional Crises'!$B$1:$R$66,17,FALSE)&gt;S$3,0,IF(VLOOKUP($C37,'Regional Crises'!$B$1:$R$66,17,FALSE)&lt;S$4,5,(S$3-VLOOKUP($C37,'Regional Crises'!$B$1:$R$66,17,FALSE))/(S$3-S$4)*5)),1)))),(IF(VLOOKUP($E37,'Country Indicator Data'!$B$4:$N$300,13,FALSE)="x","x",ROUND(IF(VLOOKUP($E37,'Country Indicator Data'!$B$4:$N$300,13,FALSE)&gt;S$3,0,IF(VLOOKUP($E37,'Country Indicator Data'!$B$4:$N$300,13,FALSE)&lt;S$4,5,(S$3-VLOOKUP($E37,'Country Indicator Data'!$B$4:$N$300,13,FALSE))/(S$3-S$4)*5)),1))))</f>
        <v>3.5</v>
      </c>
      <c r="T37" s="163">
        <f>IF(LEN(E37)&gt;3,((IF(VLOOKUP($C37,'Regional Crises'!$B$1:$R$66,14,FALSE)="x","x",ROUND(IF(VLOOKUP($C37,'Regional Crises'!$B$1:$R$66,14,FALSE)&gt;T$3,0,IF(VLOOKUP($C37,'Regional Crises'!$B$1:$R$66,14,FALSE)&lt;T$4,5,(T$3-VLOOKUP($C37,'Regional Crises'!$B$1:$R$66,14,FALSE))/(T$3-T$4)*5)),1)))),(IF(VLOOKUP($E37,'Country Indicator Data'!$B$4:$N$300,10,FALSE)="x","x",ROUND(IF(VLOOKUP($E37,'Country Indicator Data'!$B$4:$N$300,10,FALSE)&gt;T$3,0,IF(VLOOKUP($E37,'Country Indicator Data'!$B$4:$N$300,10,FALSE)&lt;T$4,5,(T$3-VLOOKUP($E37,'Country Indicator Data'!$B$4:$N$300,10,FALSE))/(T$3-T$4)*5)),1))))</f>
        <v>3.4</v>
      </c>
      <c r="U37" s="163">
        <f>IF(LEN(E37)&gt;3,((IF(VLOOKUP($C37,'Regional Crises'!$B$1:$R$66,15,FALSE)="x","x",ROUND(IF(VLOOKUP($C37,'Regional Crises'!$B$1:$R$66,15,FALSE)&gt;U$3,0,IF(VLOOKUP($C37,'Regional Crises'!$B$1:$R$66,15,FALSE)&lt;U$4,5,(U$3-VLOOKUP($C37,'Regional Crises'!$B$1:$R$66,15,FALSE))/(U$3-U$4)*5)),1)))),(IF(VLOOKUP($E37,'Country Indicator Data'!$B$4:$N$300,11,FALSE)="x","x",ROUND(IF(VLOOKUP($E37,'Country Indicator Data'!$B$4:$N$300,11,FALSE)&gt;U$3,0,IF(VLOOKUP($E37,'Country Indicator Data'!$B$4:$N$300,11,FALSE)&lt;U$4,5,(U$3-VLOOKUP($E37,'Country Indicator Data'!$B$4:$N$300,11,FALSE))/(U$3-U$4)*5)),1))))</f>
        <v>3.5</v>
      </c>
      <c r="V37" s="163">
        <f>IF(LEN(E37)&gt;3,((IF(VLOOKUP($C37,'Regional Crises'!$B$1:$R$66,16,FALSE)="x","x",ROUND(IF(VLOOKUP($C37,'Regional Crises'!$B$1:$R$66,16,FALSE)&gt;V$3,0,IF(VLOOKUP($C37,'Regional Crises'!$B$1:$R$66,16,FALSE)&lt;V$4,5,(V$3-VLOOKUP($C37,'Regional Crises'!$B$1:$R$66,16,FALSE))/(V$3-V$4)*5)),1)))),(IF(VLOOKUP($E37,'Country Indicator Data'!$B$4:$N$300,12,FALSE)="x","x",ROUND(IF(VLOOKUP($E37,'Country Indicator Data'!$B$4:$N$300,12,FALSE)&gt;V$3,0,IF(VLOOKUP($E37,'Country Indicator Data'!$B$4:$N$300,12,FALSE)&lt;V$4,5,(V$3-VLOOKUP($E37,'Country Indicator Data'!$B$4:$N$300,12,FALSE))/(V$3-V$4)*5)),1))))</f>
        <v>3.8</v>
      </c>
      <c r="W37" s="163">
        <f t="shared" si="5"/>
        <v>3.6</v>
      </c>
      <c r="X37" s="163">
        <f t="shared" si="6"/>
        <v>2.5</v>
      </c>
      <c r="Y37" s="184">
        <f>IF('Core Indicators'!FC34="x","x",IF('Core Indicators'!FC34&gt;=5,5,IF('Core Indicators'!FC34&gt;=4,4,IF('Core Indicators'!FC34&gt;=3,3,IF('Core Indicators'!FC34&gt;=2,2,IF('Core Indicators'!FC34&gt;=1,1,0))))))</f>
        <v>1</v>
      </c>
      <c r="Z37" s="163">
        <f t="shared" si="7"/>
        <v>1</v>
      </c>
      <c r="AA37" s="184">
        <f>'Crisis Indicator Data'!Y34</f>
        <v>0</v>
      </c>
      <c r="AB37" s="184">
        <f>'Crisis Indicator Data'!Z34</f>
        <v>0</v>
      </c>
      <c r="AC37" s="184">
        <f>'Crisis Indicator Data'!AA34</f>
        <v>0</v>
      </c>
      <c r="AD37" s="184">
        <f>'Crisis Indicator Data'!AB34</f>
        <v>0</v>
      </c>
      <c r="AE37" s="184">
        <f t="shared" si="8"/>
        <v>0</v>
      </c>
      <c r="AF37" s="184">
        <f>'Crisis Indicator Data'!AC34</f>
        <v>0</v>
      </c>
      <c r="AG37" s="184">
        <f>'Crisis Indicator Data'!AD34</f>
        <v>1</v>
      </c>
      <c r="AH37" s="184">
        <f t="shared" si="9"/>
        <v>1</v>
      </c>
      <c r="AI37" s="184">
        <f>'Crisis Indicator Data'!AE34</f>
        <v>0</v>
      </c>
      <c r="AJ37" s="184">
        <f>'Crisis Indicator Data'!AF34</f>
        <v>0</v>
      </c>
      <c r="AK37" s="184">
        <f>'Crisis Indicator Data'!AG34</f>
        <v>2</v>
      </c>
      <c r="AL37" s="184">
        <f t="shared" si="10"/>
        <v>2</v>
      </c>
      <c r="AM37" s="163">
        <f t="shared" si="11"/>
        <v>1</v>
      </c>
      <c r="AN37" s="163">
        <f t="shared" si="12"/>
        <v>1</v>
      </c>
    </row>
    <row r="38" spans="1:40" ht="13.5" customHeight="1" x14ac:dyDescent="0.35">
      <c r="A38" s="169" t="str">
        <f>'Crisis Indicator Data'!A35</f>
        <v>Drought in Djibouti</v>
      </c>
      <c r="B38" s="170" t="str">
        <f>'Crisis Indicator Data'!B35</f>
        <v>Drought</v>
      </c>
      <c r="C38" s="170" t="str">
        <f>'Crisis Indicator Data'!C35</f>
        <v>DJI003</v>
      </c>
      <c r="D38" s="170" t="str">
        <f>'Crisis Indicator Data'!D35</f>
        <v>Djibouti</v>
      </c>
      <c r="E38" s="171" t="str">
        <f>'Crisis Indicator Data'!E35</f>
        <v>DJI</v>
      </c>
      <c r="F38" s="163">
        <f>IF(LEN(E38)&gt;3,(IF(VLOOKUP($C38,'Regional Crises'!$B$1:$R$66,7,FALSE)="x","x",ROUND(IF(VLOOKUP($C38,'Regional Crises'!$B$1:$R$66,7,FALSE)&gt;$F$3,5,IF(VLOOKUP($C38,'Regional Crises'!$B$1:$R$66,7,FALSE)&lt;F$4,0,($F$3-VLOOKUP($C38,'Regional Crises'!$B$1:$R$66,7,FALSE))/($F$3-$F$4)*5)),1))),IF(VLOOKUP($E38,'Country Indicator Data'!$B$4:$N$300,3,FALSE)="x","x",ROUND(IF(VLOOKUP($E38,'Country Indicator Data'!$B$4:$N$300,3,FALSE)&gt;$F$3,5,IF(VLOOKUP($E38,'Country Indicator Data'!$B$4:$N$300,3,FALSE)&lt;$F$4,0,($F$3-VLOOKUP($E38,'Country Indicator Data'!$B$4:$N$300,3,FALSE))/($F$3-$F$4)*5)),1)))</f>
        <v>2.9</v>
      </c>
      <c r="G38" s="163">
        <f>IF(LEN(E38)&gt;3,(IF(VLOOKUP($C38,'Regional Crises'!$B$1:$R$66,9,FALSE)="x","x",ROUND(IF(VLOOKUP($C38,'Regional Crises'!$B$1:$R$66,9,FALSE)&gt;G$3,5,IF(VLOOKUP($C38,'Regional Crises'!$B$1:$R$66,9,FALSE)&lt;G$4,0,(G$3-VLOOKUP($C38,'Regional Crises'!$B$1:$R$66,9,FALSE))/(G$3-G$4)*5)),1))),IF(VLOOKUP($E38,'Country Indicator Data'!$B$4:$N$300,5,FALSE)="x","x",ROUND(IF(VLOOKUP($E38,'Country Indicator Data'!$B$4:$N$300,5,FALSE)&gt;G$3,5,IF(VLOOKUP($E38,'Country Indicator Data'!$B$4:$N$300,5,FALSE)&lt;G$4,0,(G$3-VLOOKUP($E38,'Country Indicator Data'!$B$4:$N$300,5,FALSE))/(G$3-G$4)*5)),1)))</f>
        <v>3.2</v>
      </c>
      <c r="H38" s="163">
        <f t="shared" ref="H38:H69" si="13">IF(AND(F38="x",G38="x"),"x",AVERAGE(F38,G38))</f>
        <v>3.05</v>
      </c>
      <c r="I38" s="163">
        <f>IF(LEN(E38)&gt;3,(IF(VLOOKUP($C38,'Regional Crises'!$B$1:$R$66,6,FALSE)="x","x",ROUND(IF(VLOOKUP($C38,'Regional Crises'!$B$1:$R$66,6,FALSE)&gt;I$3,5,IF(VLOOKUP($C38,'Regional Crises'!$B$1:$R$66,6,FALSE)&lt;I$4,0,5-(I$3-VLOOKUP($C38,'Regional Crises'!$B$1:$R$66,6,FALSE))/(I$3-I$4)*5)),1))),IF(VLOOKUP($E38,'Country Indicator Data'!$B$4:$N$300,2,FALSE)="x","x",ROUND(IF(VLOOKUP($E38,'Country Indicator Data'!$B$4:$N$300,2,FALSE)&gt;I$3,5,IF(VLOOKUP($E38,'Country Indicator Data'!$B$4:$N$300,2,FALSE)&lt;I$4,0,5-(I$3-VLOOKUP($E38,'Country Indicator Data'!$B$4:$N$300,2,FALSE))/(I$3-I$4)*5)),1)))</f>
        <v>2.8</v>
      </c>
      <c r="J38" s="163">
        <f>IF(LEN(E38)&gt;3,(IF(VLOOKUP($C38,'Regional Crises'!$B$1:$R$66,8,FALSE)="x","x",ROUND(IF(VLOOKUP($C38,'Regional Crises'!$B$1:$R$66,8,FALSE)&gt;J$3,5,IF(VLOOKUP($C38,'Regional Crises'!$B$1:$R$66,8,FALSE)&lt;J$4,0,5-(J$3-VLOOKUP($C38,'Regional Crises'!$B$1:$R$66,8,FALSE))/(J$3-J$4)*5)),1))),IF(VLOOKUP($E38,'Country Indicator Data'!$B$4:$N$300,4,FALSE)="x","x",ROUND(IF(VLOOKUP($E38,'Country Indicator Data'!$B$4:$N$300,4,FALSE)&gt;J$3,5,IF(VLOOKUP($E38,'Country Indicator Data'!$B$4:$N$300,4,FALSE)&lt;J$4,0,5-(J$3-VLOOKUP($E38,'Country Indicator Data'!$B$4:$N$300,4,FALSE))/(J$3-J$4)*5)),1)))</f>
        <v>0</v>
      </c>
      <c r="K38" s="163">
        <f t="shared" ref="K38:K69" si="14">IF(AND(I38="x",J38="x"),"x",AVERAGE(I38,J38))</f>
        <v>1.4</v>
      </c>
      <c r="L38" s="163" t="str">
        <f>IF(LEN(E38)&gt;3,(IF(VLOOKUP($C38,'Regional Crises'!$B$1:$R$66,10,FALSE)="x","x",ROUND(IF(VLOOKUP($C38,'Regional Crises'!$B$1:$R$66,10,FALSE)&gt;L$3,5,IF(VLOOKUP($C38,'Regional Crises'!$B$1:$R$66,10,FALSE)&lt;L$4,0,5-(L$3-VLOOKUP($C38,'Regional Crises'!$B$1:$R$66,10,FALSE))/(L$3-L$4)*5)),1))),IF(VLOOKUP($E38,'Country Indicator Data'!$B$4:$N$300,6,FALSE)="x","x",ROUND(IF(VLOOKUP($E38,'Country Indicator Data'!$B$4:$N$300,6,FALSE)&gt;L$3,5,IF(VLOOKUP($E38,'Country Indicator Data'!$B$4:$N$300,6,FALSE)&lt;L$4,0,5-(L$3-VLOOKUP($E38,'Country Indicator Data'!$B$4:$N$300,6,FALSE))/(L$3-L$4)*5)),1)))</f>
        <v>x</v>
      </c>
      <c r="M38" s="163">
        <f>IF(LEN(E38)&gt;3,(IF(VLOOKUP($C38,'Regional Crises'!$B$1:$R$66,11,FALSE)="x","x",ROUND(IF(VLOOKUP($C38,'Regional Crises'!$B$1:$R$66,11,FALSE)&gt;M$3,5,IF(VLOOKUP($C38,'Regional Crises'!$B$1:$R$66,11,FALSE)&lt;M$4,0,5-(M$3-VLOOKUP($C38,'Regional Crises'!$B$1:$R$66,11,FALSE))/(M$3-M$4)*5)),1))),IF(VLOOKUP($E38,'Country Indicator Data'!$B$4:$N$300,7,FALSE)="x","x",ROUND(IF(VLOOKUP($E38,'Country Indicator Data'!$B$4:$N$300,7,FALSE)&gt;M$3,5,IF(VLOOKUP($E38,'Country Indicator Data'!$B$4:$N$300,7,FALSE)&lt;M$4,0,5-(M$3-VLOOKUP($E38,'Country Indicator Data'!$B$4:$N$300,7,FALSE))/(M$3-M$4)*5)),1)))</f>
        <v>2.1</v>
      </c>
      <c r="N38" s="163">
        <f t="shared" ref="N38:N69" si="15">IF(AND(L38="x",M38="x"),"x",AVERAGE(L38,M38))</f>
        <v>2.1</v>
      </c>
      <c r="O38" s="163">
        <f t="shared" ref="O38:O69" si="16">AVERAGE(H38,K38,N38)</f>
        <v>2.1833333333333331</v>
      </c>
      <c r="P38" s="163">
        <f>IF(LEN(E38)&gt;3,VLOOKUP(C38,'Regional Crises'!$B$1:$R$69,12,FALSE),VLOOKUP(E38,'Country Indicator Data'!$B$4:$I$300,8,FALSE))</f>
        <v>1</v>
      </c>
      <c r="Q38" s="163">
        <f>IF(LEN(E38)&gt;3,((IF(VLOOKUP($C38,'Regional Crises'!$B$1:$R$66,13,FALSE)="x","x",ROUND(IF(VLOOKUP($C38,'Regional Crises'!$B$1:$R$66,13,FALSE)&gt;Q$3,5,IF(VLOOKUP($C38,'Regional Crises'!$B$1:$R$66,13,FALSE)&lt;Q$4,0,5-(LOG(Q$3)-LOG(VLOOKUP($C38,'Regional Crises'!$B$1:$R$66,13,FALSE)))/(LOG(Q$3)-LOG(Q$4))*5)),1)))),(IF(VLOOKUP($E38,'Country Indicator Data'!$B$4:$N$300,9,FALSE)="x","x",ROUND(IF(VLOOKUP($E38,'Country Indicator Data'!$B$4:$N$300,9,FALSE)&gt;Q$3,5,IF(VLOOKUP($E38,'Country Indicator Data'!$B$4:$N$300,9,FALSE)&lt;Q$4,0,5-(LOG(Q$3)-LOG(VLOOKUP($E38,'Country Indicator Data'!$B$4:$N$300,9,FALSE)))/(LOG(Q$3)-LOG(Q$4))*5)),1))))</f>
        <v>2.2999999999999998</v>
      </c>
      <c r="R38" s="163">
        <f t="shared" ref="R38:R69" si="17">AVERAGE(P38:Q38)</f>
        <v>1.65</v>
      </c>
      <c r="S38" s="163">
        <f>IF(LEN(E38)&gt;3,((IF(VLOOKUP($C38,'Regional Crises'!$B$1:$R$66,17,FALSE)="x","x",ROUND(IF(VLOOKUP($C38,'Regional Crises'!$B$1:$R$66,17,FALSE)&gt;S$3,0,IF(VLOOKUP($C38,'Regional Crises'!$B$1:$R$66,17,FALSE)&lt;S$4,5,(S$3-VLOOKUP($C38,'Regional Crises'!$B$1:$R$66,17,FALSE))/(S$3-S$4)*5)),1)))),(IF(VLOOKUP($E38,'Country Indicator Data'!$B$4:$N$300,13,FALSE)="x","x",ROUND(IF(VLOOKUP($E38,'Country Indicator Data'!$B$4:$N$300,13,FALSE)&gt;S$3,0,IF(VLOOKUP($E38,'Country Indicator Data'!$B$4:$N$300,13,FALSE)&lt;S$4,5,(S$3-VLOOKUP($E38,'Country Indicator Data'!$B$4:$N$300,13,FALSE))/(S$3-S$4)*5)),1))))</f>
        <v>3.5</v>
      </c>
      <c r="T38" s="163">
        <f>IF(LEN(E38)&gt;3,((IF(VLOOKUP($C38,'Regional Crises'!$B$1:$R$66,14,FALSE)="x","x",ROUND(IF(VLOOKUP($C38,'Regional Crises'!$B$1:$R$66,14,FALSE)&gt;T$3,0,IF(VLOOKUP($C38,'Regional Crises'!$B$1:$R$66,14,FALSE)&lt;T$4,5,(T$3-VLOOKUP($C38,'Regional Crises'!$B$1:$R$66,14,FALSE))/(T$3-T$4)*5)),1)))),(IF(VLOOKUP($E38,'Country Indicator Data'!$B$4:$N$300,10,FALSE)="x","x",ROUND(IF(VLOOKUP($E38,'Country Indicator Data'!$B$4:$N$300,10,FALSE)&gt;T$3,0,IF(VLOOKUP($E38,'Country Indicator Data'!$B$4:$N$300,10,FALSE)&lt;T$4,5,(T$3-VLOOKUP($E38,'Country Indicator Data'!$B$4:$N$300,10,FALSE))/(T$3-T$4)*5)),1))))</f>
        <v>3.4</v>
      </c>
      <c r="U38" s="163">
        <f>IF(LEN(E38)&gt;3,((IF(VLOOKUP($C38,'Regional Crises'!$B$1:$R$66,15,FALSE)="x","x",ROUND(IF(VLOOKUP($C38,'Regional Crises'!$B$1:$R$66,15,FALSE)&gt;U$3,0,IF(VLOOKUP($C38,'Regional Crises'!$B$1:$R$66,15,FALSE)&lt;U$4,5,(U$3-VLOOKUP($C38,'Regional Crises'!$B$1:$R$66,15,FALSE))/(U$3-U$4)*5)),1)))),(IF(VLOOKUP($E38,'Country Indicator Data'!$B$4:$N$300,11,FALSE)="x","x",ROUND(IF(VLOOKUP($E38,'Country Indicator Data'!$B$4:$N$300,11,FALSE)&gt;U$3,0,IF(VLOOKUP($E38,'Country Indicator Data'!$B$4:$N$300,11,FALSE)&lt;U$4,5,(U$3-VLOOKUP($E38,'Country Indicator Data'!$B$4:$N$300,11,FALSE))/(U$3-U$4)*5)),1))))</f>
        <v>3.5</v>
      </c>
      <c r="V38" s="163">
        <f>IF(LEN(E38)&gt;3,((IF(VLOOKUP($C38,'Regional Crises'!$B$1:$R$66,16,FALSE)="x","x",ROUND(IF(VLOOKUP($C38,'Regional Crises'!$B$1:$R$66,16,FALSE)&gt;V$3,0,IF(VLOOKUP($C38,'Regional Crises'!$B$1:$R$66,16,FALSE)&lt;V$4,5,(V$3-VLOOKUP($C38,'Regional Crises'!$B$1:$R$66,16,FALSE))/(V$3-V$4)*5)),1)))),(IF(VLOOKUP($E38,'Country Indicator Data'!$B$4:$N$300,12,FALSE)="x","x",ROUND(IF(VLOOKUP($E38,'Country Indicator Data'!$B$4:$N$300,12,FALSE)&gt;V$3,0,IF(VLOOKUP($E38,'Country Indicator Data'!$B$4:$N$300,12,FALSE)&lt;V$4,5,(V$3-VLOOKUP($E38,'Country Indicator Data'!$B$4:$N$300,12,FALSE))/(V$3-V$4)*5)),1))))</f>
        <v>3.8</v>
      </c>
      <c r="W38" s="163">
        <f t="shared" ref="W38:W69" si="18">IF(AND(S38="x",V38="x"),"x",ROUND(AVERAGE(S38,V38,T38,U38),1))</f>
        <v>3.6</v>
      </c>
      <c r="X38" s="163">
        <f t="shared" ref="X38:X69" si="19">ROUND(AVERAGE(O38,W38,R38),1)</f>
        <v>2.5</v>
      </c>
      <c r="Y38" s="184">
        <f>IF('Core Indicators'!FC35="x","x",IF('Core Indicators'!FC35&gt;=5,5,IF('Core Indicators'!FC35&gt;=4,4,IF('Core Indicators'!FC35&gt;=3,3,IF('Core Indicators'!FC35&gt;=2,2,IF('Core Indicators'!FC35&gt;=1,1,0))))))</f>
        <v>5</v>
      </c>
      <c r="Z38" s="163">
        <f t="shared" ref="Z38:Z69" si="20">Y38</f>
        <v>5</v>
      </c>
      <c r="AA38" s="184">
        <f>'Crisis Indicator Data'!Y35</f>
        <v>0</v>
      </c>
      <c r="AB38" s="184">
        <f>'Crisis Indicator Data'!Z35</f>
        <v>0</v>
      </c>
      <c r="AC38" s="184">
        <f>'Crisis Indicator Data'!AA35</f>
        <v>0</v>
      </c>
      <c r="AD38" s="184">
        <f>'Crisis Indicator Data'!AB35</f>
        <v>0</v>
      </c>
      <c r="AE38" s="184">
        <f t="shared" ref="AE38:AE69" si="21">IF(SUM(AA38:AD38)=0,0,IF(SUM(AA38,AB38,AC38,AD38)&lt;2,1,IF(SUM(AA38:AD38)&lt;6,2,IF(SUM(AA38:AD38)&lt;8,3,IF(SUM(AA38:AD38)&lt;10,4,5)))))</f>
        <v>0</v>
      </c>
      <c r="AF38" s="184">
        <f>'Crisis Indicator Data'!AC35</f>
        <v>0</v>
      </c>
      <c r="AG38" s="184">
        <f>'Crisis Indicator Data'!AD35</f>
        <v>1</v>
      </c>
      <c r="AH38" s="184">
        <f t="shared" ref="AH38:AH69" si="22">IF(SUM(AF38:AG38)=0,0,IF(SUM(AF38,AG38)=1,1,IF(SUM(AF38:AG38)&lt;3,2,IF(SUM(AF38:AG38)&lt;4,3,IF(SUM(AF38:AG38)&lt;5,4,5)))))</f>
        <v>1</v>
      </c>
      <c r="AI38" s="184">
        <f>'Crisis Indicator Data'!AE35</f>
        <v>0</v>
      </c>
      <c r="AJ38" s="184">
        <f>'Crisis Indicator Data'!AF35</f>
        <v>0</v>
      </c>
      <c r="AK38" s="184">
        <f>'Crisis Indicator Data'!AG35</f>
        <v>2</v>
      </c>
      <c r="AL38" s="184">
        <f t="shared" ref="AL38:AL69" si="23">IF(SUM(AI38:AK38)=0,0,IF(SUM(AI38:AK38)=1,1,IF(SUM(AI38:AK38)&lt;3,2,IF(SUM(AI38:AK38)&lt;5,3,IF(SUM(AI38:AK38)&lt;7,4,5)))))</f>
        <v>2</v>
      </c>
      <c r="AM38" s="163">
        <f t="shared" ref="AM38:AM69" si="24">IF(AA38=3,5,ROUND(AVERAGE(AE38,AH38,AL38),0))</f>
        <v>1</v>
      </c>
      <c r="AN38" s="163">
        <f t="shared" ref="AN38:AN69" si="25">IF(AND(Z38="x",AM38="x"),"x",ROUND(AVERAGE(Z38,AM38),1))</f>
        <v>3</v>
      </c>
    </row>
    <row r="39" spans="1:40" ht="13.5" customHeight="1" x14ac:dyDescent="0.35">
      <c r="A39" s="169" t="str">
        <f>'Crisis Indicator Data'!A36</f>
        <v>Venezuela displacement in Dominican Republic</v>
      </c>
      <c r="B39" s="170" t="str">
        <f>'Crisis Indicator Data'!B36</f>
        <v>Displacement</v>
      </c>
      <c r="C39" s="170" t="str">
        <f>'Crisis Indicator Data'!C36</f>
        <v>DOM002</v>
      </c>
      <c r="D39" s="170" t="str">
        <f>'Crisis Indicator Data'!D36</f>
        <v>Dominican Republic</v>
      </c>
      <c r="E39" s="171" t="str">
        <f>'Crisis Indicator Data'!E36</f>
        <v>DOM</v>
      </c>
      <c r="F39" s="163">
        <f>IF(LEN(E39)&gt;3,(IF(VLOOKUP($C39,'Regional Crises'!$B$1:$R$66,7,FALSE)="x","x",ROUND(IF(VLOOKUP($C39,'Regional Crises'!$B$1:$R$66,7,FALSE)&gt;$F$3,5,IF(VLOOKUP($C39,'Regional Crises'!$B$1:$R$66,7,FALSE)&lt;F$4,0,($F$3-VLOOKUP($C39,'Regional Crises'!$B$1:$R$66,7,FALSE))/($F$3-$F$4)*5)),1))),IF(VLOOKUP($E39,'Country Indicator Data'!$B$4:$N$300,3,FALSE)="x","x",ROUND(IF(VLOOKUP($E39,'Country Indicator Data'!$B$4:$N$300,3,FALSE)&gt;$F$3,5,IF(VLOOKUP($E39,'Country Indicator Data'!$B$4:$N$300,3,FALSE)&lt;$F$4,0,($F$3-VLOOKUP($E39,'Country Indicator Data'!$B$4:$N$300,3,FALSE))/($F$3-$F$4)*5)),1)))</f>
        <v>2.5</v>
      </c>
      <c r="G39" s="163">
        <f>IF(LEN(E39)&gt;3,(IF(VLOOKUP($C39,'Regional Crises'!$B$1:$R$66,9,FALSE)="x","x",ROUND(IF(VLOOKUP($C39,'Regional Crises'!$B$1:$R$66,9,FALSE)&gt;G$3,5,IF(VLOOKUP($C39,'Regional Crises'!$B$1:$R$66,9,FALSE)&lt;G$4,0,(G$3-VLOOKUP($C39,'Regional Crises'!$B$1:$R$66,9,FALSE))/(G$3-G$4)*5)),1))),IF(VLOOKUP($E39,'Country Indicator Data'!$B$4:$N$300,5,FALSE)="x","x",ROUND(IF(VLOOKUP($E39,'Country Indicator Data'!$B$4:$N$300,5,FALSE)&gt;G$3,5,IF(VLOOKUP($E39,'Country Indicator Data'!$B$4:$N$300,5,FALSE)&lt;G$4,0,(G$3-VLOOKUP($E39,'Country Indicator Data'!$B$4:$N$300,5,FALSE))/(G$3-G$4)*5)),1)))</f>
        <v>1.4</v>
      </c>
      <c r="H39" s="163">
        <f t="shared" si="13"/>
        <v>1.95</v>
      </c>
      <c r="I39" s="163">
        <f>IF(LEN(E39)&gt;3,(IF(VLOOKUP($C39,'Regional Crises'!$B$1:$R$66,6,FALSE)="x","x",ROUND(IF(VLOOKUP($C39,'Regional Crises'!$B$1:$R$66,6,FALSE)&gt;I$3,5,IF(VLOOKUP($C39,'Regional Crises'!$B$1:$R$66,6,FALSE)&lt;I$4,0,5-(I$3-VLOOKUP($C39,'Regional Crises'!$B$1:$R$66,6,FALSE))/(I$3-I$4)*5)),1))),IF(VLOOKUP($E39,'Country Indicator Data'!$B$4:$N$300,2,FALSE)="x","x",ROUND(IF(VLOOKUP($E39,'Country Indicator Data'!$B$4:$N$300,2,FALSE)&gt;I$3,5,IF(VLOOKUP($E39,'Country Indicator Data'!$B$4:$N$300,2,FALSE)&lt;I$4,0,5-(I$3-VLOOKUP($E39,'Country Indicator Data'!$B$4:$N$300,2,FALSE))/(I$3-I$4)*5)),1)))</f>
        <v>0</v>
      </c>
      <c r="J39" s="163">
        <f>IF(LEN(E39)&gt;3,(IF(VLOOKUP($C39,'Regional Crises'!$B$1:$R$66,8,FALSE)="x","x",ROUND(IF(VLOOKUP($C39,'Regional Crises'!$B$1:$R$66,8,FALSE)&gt;J$3,5,IF(VLOOKUP($C39,'Regional Crises'!$B$1:$R$66,8,FALSE)&lt;J$4,0,5-(J$3-VLOOKUP($C39,'Regional Crises'!$B$1:$R$66,8,FALSE))/(J$3-J$4)*5)),1))),IF(VLOOKUP($E39,'Country Indicator Data'!$B$4:$N$300,4,FALSE)="x","x",ROUND(IF(VLOOKUP($E39,'Country Indicator Data'!$B$4:$N$300,4,FALSE)&gt;J$3,5,IF(VLOOKUP($E39,'Country Indicator Data'!$B$4:$N$300,4,FALSE)&lt;J$4,0,5-(J$3-VLOOKUP($E39,'Country Indicator Data'!$B$4:$N$300,4,FALSE))/(J$3-J$4)*5)),1)))</f>
        <v>0.7</v>
      </c>
      <c r="K39" s="163">
        <f t="shared" si="14"/>
        <v>0.35</v>
      </c>
      <c r="L39" s="163">
        <f>IF(LEN(E39)&gt;3,(IF(VLOOKUP($C39,'Regional Crises'!$B$1:$R$66,10,FALSE)="x","x",ROUND(IF(VLOOKUP($C39,'Regional Crises'!$B$1:$R$66,10,FALSE)&gt;L$3,5,IF(VLOOKUP($C39,'Regional Crises'!$B$1:$R$66,10,FALSE)&lt;L$4,0,5-(L$3-VLOOKUP($C39,'Regional Crises'!$B$1:$R$66,10,FALSE))/(L$3-L$4)*5)),1))),IF(VLOOKUP($E39,'Country Indicator Data'!$B$4:$N$300,6,FALSE)="x","x",ROUND(IF(VLOOKUP($E39,'Country Indicator Data'!$B$4:$N$300,6,FALSE)&gt;L$3,5,IF(VLOOKUP($E39,'Country Indicator Data'!$B$4:$N$300,6,FALSE)&lt;L$4,0,5-(L$3-VLOOKUP($E39,'Country Indicator Data'!$B$4:$N$300,6,FALSE))/(L$3-L$4)*5)),1)))</f>
        <v>3</v>
      </c>
      <c r="M39" s="163">
        <f>IF(LEN(E39)&gt;3,(IF(VLOOKUP($C39,'Regional Crises'!$B$1:$R$66,11,FALSE)="x","x",ROUND(IF(VLOOKUP($C39,'Regional Crises'!$B$1:$R$66,11,FALSE)&gt;M$3,5,IF(VLOOKUP($C39,'Regional Crises'!$B$1:$R$66,11,FALSE)&lt;M$4,0,5-(M$3-VLOOKUP($C39,'Regional Crises'!$B$1:$R$66,11,FALSE))/(M$3-M$4)*5)),1))),IF(VLOOKUP($E39,'Country Indicator Data'!$B$4:$N$300,7,FALSE)="x","x",ROUND(IF(VLOOKUP($E39,'Country Indicator Data'!$B$4:$N$300,7,FALSE)&gt;M$3,5,IF(VLOOKUP($E39,'Country Indicator Data'!$B$4:$N$300,7,FALSE)&lt;M$4,0,5-(M$3-VLOOKUP($E39,'Country Indicator Data'!$B$4:$N$300,7,FALSE))/(M$3-M$4)*5)),1)))</f>
        <v>2.1</v>
      </c>
      <c r="N39" s="163">
        <f t="shared" si="15"/>
        <v>2.5499999999999998</v>
      </c>
      <c r="O39" s="163">
        <f t="shared" si="16"/>
        <v>1.6166666666666665</v>
      </c>
      <c r="P39" s="163">
        <f>IF(LEN(E39)&gt;3,VLOOKUP(C39,'Regional Crises'!$B$1:$R$69,12,FALSE),VLOOKUP(E39,'Country Indicator Data'!$B$4:$I$300,8,FALSE))</f>
        <v>0</v>
      </c>
      <c r="Q39" s="163" t="str">
        <f>IF(LEN(E39)&gt;3,((IF(VLOOKUP($C39,'Regional Crises'!$B$1:$R$66,13,FALSE)="x","x",ROUND(IF(VLOOKUP($C39,'Regional Crises'!$B$1:$R$66,13,FALSE)&gt;Q$3,5,IF(VLOOKUP($C39,'Regional Crises'!$B$1:$R$66,13,FALSE)&lt;Q$4,0,5-(LOG(Q$3)-LOG(VLOOKUP($C39,'Regional Crises'!$B$1:$R$66,13,FALSE)))/(LOG(Q$3)-LOG(Q$4))*5)),1)))),(IF(VLOOKUP($E39,'Country Indicator Data'!$B$4:$N$300,9,FALSE)="x","x",ROUND(IF(VLOOKUP($E39,'Country Indicator Data'!$B$4:$N$300,9,FALSE)&gt;Q$3,5,IF(VLOOKUP($E39,'Country Indicator Data'!$B$4:$N$300,9,FALSE)&lt;Q$4,0,5-(LOG(Q$3)-LOG(VLOOKUP($E39,'Country Indicator Data'!$B$4:$N$300,9,FALSE)))/(LOG(Q$3)-LOG(Q$4))*5)),1))))</f>
        <v>x</v>
      </c>
      <c r="R39" s="163">
        <f t="shared" si="17"/>
        <v>0</v>
      </c>
      <c r="S39" s="163">
        <f>IF(LEN(E39)&gt;3,((IF(VLOOKUP($C39,'Regional Crises'!$B$1:$R$66,17,FALSE)="x","x",ROUND(IF(VLOOKUP($C39,'Regional Crises'!$B$1:$R$66,17,FALSE)&gt;S$3,0,IF(VLOOKUP($C39,'Regional Crises'!$B$1:$R$66,17,FALSE)&lt;S$4,5,(S$3-VLOOKUP($C39,'Regional Crises'!$B$1:$R$66,17,FALSE))/(S$3-S$4)*5)),1)))),(IF(VLOOKUP($E39,'Country Indicator Data'!$B$4:$N$300,13,FALSE)="x","x",ROUND(IF(VLOOKUP($E39,'Country Indicator Data'!$B$4:$N$300,13,FALSE)&gt;S$3,0,IF(VLOOKUP($E39,'Country Indicator Data'!$B$4:$N$300,13,FALSE)&lt;S$4,5,(S$3-VLOOKUP($E39,'Country Indicator Data'!$B$4:$N$300,13,FALSE))/(S$3-S$4)*5)),1))))</f>
        <v>3.3</v>
      </c>
      <c r="T39" s="163">
        <f>IF(LEN(E39)&gt;3,((IF(VLOOKUP($C39,'Regional Crises'!$B$1:$R$66,14,FALSE)="x","x",ROUND(IF(VLOOKUP($C39,'Regional Crises'!$B$1:$R$66,14,FALSE)&gt;T$3,0,IF(VLOOKUP($C39,'Regional Crises'!$B$1:$R$66,14,FALSE)&lt;T$4,5,(T$3-VLOOKUP($C39,'Regional Crises'!$B$1:$R$66,14,FALSE))/(T$3-T$4)*5)),1)))),(IF(VLOOKUP($E39,'Country Indicator Data'!$B$4:$N$300,10,FALSE)="x","x",ROUND(IF(VLOOKUP($E39,'Country Indicator Data'!$B$4:$N$300,10,FALSE)&gt;T$3,0,IF(VLOOKUP($E39,'Country Indicator Data'!$B$4:$N$300,10,FALSE)&lt;T$4,5,(T$3-VLOOKUP($E39,'Country Indicator Data'!$B$4:$N$300,10,FALSE))/(T$3-T$4)*5)),1))))</f>
        <v>2.8</v>
      </c>
      <c r="U39" s="163">
        <f>IF(LEN(E39)&gt;3,((IF(VLOOKUP($C39,'Regional Crises'!$B$1:$R$66,15,FALSE)="x","x",ROUND(IF(VLOOKUP($C39,'Regional Crises'!$B$1:$R$66,15,FALSE)&gt;U$3,0,IF(VLOOKUP($C39,'Regional Crises'!$B$1:$R$66,15,FALSE)&lt;U$4,5,(U$3-VLOOKUP($C39,'Regional Crises'!$B$1:$R$66,15,FALSE))/(U$3-U$4)*5)),1)))),(IF(VLOOKUP($E39,'Country Indicator Data'!$B$4:$N$300,11,FALSE)="x","x",ROUND(IF(VLOOKUP($E39,'Country Indicator Data'!$B$4:$N$300,11,FALSE)&gt;U$3,0,IF(VLOOKUP($E39,'Country Indicator Data'!$B$4:$N$300,11,FALSE)&lt;U$4,5,(U$3-VLOOKUP($E39,'Country Indicator Data'!$B$4:$N$300,11,FALSE))/(U$3-U$4)*5)),1))))</f>
        <v>2.4</v>
      </c>
      <c r="V39" s="163">
        <f>IF(LEN(E39)&gt;3,((IF(VLOOKUP($C39,'Regional Crises'!$B$1:$R$66,16,FALSE)="x","x",ROUND(IF(VLOOKUP($C39,'Regional Crises'!$B$1:$R$66,16,FALSE)&gt;V$3,0,IF(VLOOKUP($C39,'Regional Crises'!$B$1:$R$66,16,FALSE)&lt;V$4,5,(V$3-VLOOKUP($C39,'Regional Crises'!$B$1:$R$66,16,FALSE))/(V$3-V$4)*5)),1)))),(IF(VLOOKUP($E39,'Country Indicator Data'!$B$4:$N$300,12,FALSE)="x","x",ROUND(IF(VLOOKUP($E39,'Country Indicator Data'!$B$4:$N$300,12,FALSE)&gt;V$3,0,IF(VLOOKUP($E39,'Country Indicator Data'!$B$4:$N$300,12,FALSE)&lt;V$4,5,(V$3-VLOOKUP($E39,'Country Indicator Data'!$B$4:$N$300,12,FALSE))/(V$3-V$4)*5)),1))))</f>
        <v>1.6</v>
      </c>
      <c r="W39" s="163">
        <f t="shared" si="18"/>
        <v>2.5</v>
      </c>
      <c r="X39" s="163">
        <f t="shared" si="19"/>
        <v>1.4</v>
      </c>
      <c r="Y39" s="184">
        <f>IF('Core Indicators'!FC36="x","x",IF('Core Indicators'!FC36&gt;=5,5,IF('Core Indicators'!FC36&gt;=4,4,IF('Core Indicators'!FC36&gt;=3,3,IF('Core Indicators'!FC36&gt;=2,2,IF('Core Indicators'!FC36&gt;=1,1,0))))))</f>
        <v>2</v>
      </c>
      <c r="Z39" s="163">
        <f t="shared" si="20"/>
        <v>2</v>
      </c>
      <c r="AA39" s="184">
        <f>'Crisis Indicator Data'!Y36</f>
        <v>0</v>
      </c>
      <c r="AB39" s="184">
        <f>'Crisis Indicator Data'!Z36</f>
        <v>0</v>
      </c>
      <c r="AC39" s="184">
        <f>'Crisis Indicator Data'!AA36</f>
        <v>0</v>
      </c>
      <c r="AD39" s="184">
        <f>'Crisis Indicator Data'!AB36</f>
        <v>0</v>
      </c>
      <c r="AE39" s="184">
        <f t="shared" si="21"/>
        <v>0</v>
      </c>
      <c r="AF39" s="184">
        <f>'Crisis Indicator Data'!AC36</f>
        <v>0</v>
      </c>
      <c r="AG39" s="184">
        <f>'Crisis Indicator Data'!AD36</f>
        <v>0</v>
      </c>
      <c r="AH39" s="184">
        <f t="shared" si="22"/>
        <v>0</v>
      </c>
      <c r="AI39" s="184">
        <f>'Crisis Indicator Data'!AE36</f>
        <v>0</v>
      </c>
      <c r="AJ39" s="184">
        <f>'Crisis Indicator Data'!AF36</f>
        <v>0</v>
      </c>
      <c r="AK39" s="184">
        <f>'Crisis Indicator Data'!AG36</f>
        <v>0</v>
      </c>
      <c r="AL39" s="184">
        <f t="shared" si="23"/>
        <v>0</v>
      </c>
      <c r="AM39" s="163">
        <f t="shared" si="24"/>
        <v>0</v>
      </c>
      <c r="AN39" s="163">
        <f t="shared" si="25"/>
        <v>1</v>
      </c>
    </row>
    <row r="40" spans="1:40" ht="13.5" customHeight="1" x14ac:dyDescent="0.35">
      <c r="A40" s="169" t="str">
        <f>'Crisis Indicator Data'!A37</f>
        <v>Mixed migration flows in Algeria</v>
      </c>
      <c r="B40" s="170" t="str">
        <f>'Crisis Indicator Data'!B37</f>
        <v>Displacement</v>
      </c>
      <c r="C40" s="170" t="str">
        <f>'Crisis Indicator Data'!C37</f>
        <v>DZA002</v>
      </c>
      <c r="D40" s="170" t="str">
        <f>'Crisis Indicator Data'!D37</f>
        <v>Algeria</v>
      </c>
      <c r="E40" s="171" t="str">
        <f>'Crisis Indicator Data'!E37</f>
        <v>DZA</v>
      </c>
      <c r="F40" s="163">
        <f>IF(LEN(E40)&gt;3,(IF(VLOOKUP($C40,'Regional Crises'!$B$1:$R$66,7,FALSE)="x","x",ROUND(IF(VLOOKUP($C40,'Regional Crises'!$B$1:$R$66,7,FALSE)&gt;$F$3,5,IF(VLOOKUP($C40,'Regional Crises'!$B$1:$R$66,7,FALSE)&lt;F$4,0,($F$3-VLOOKUP($C40,'Regional Crises'!$B$1:$R$66,7,FALSE))/($F$3-$F$4)*5)),1))),IF(VLOOKUP($E40,'Country Indicator Data'!$B$4:$N$300,3,FALSE)="x","x",ROUND(IF(VLOOKUP($E40,'Country Indicator Data'!$B$4:$N$300,3,FALSE)&gt;$F$3,5,IF(VLOOKUP($E40,'Country Indicator Data'!$B$4:$N$300,3,FALSE)&lt;$F$4,0,($F$3-VLOOKUP($E40,'Country Indicator Data'!$B$4:$N$300,3,FALSE))/($F$3-$F$4)*5)),1)))</f>
        <v>3.9</v>
      </c>
      <c r="G40" s="163">
        <f>IF(LEN(E40)&gt;3,(IF(VLOOKUP($C40,'Regional Crises'!$B$1:$R$66,9,FALSE)="x","x",ROUND(IF(VLOOKUP($C40,'Regional Crises'!$B$1:$R$66,9,FALSE)&gt;G$3,5,IF(VLOOKUP($C40,'Regional Crises'!$B$1:$R$66,9,FALSE)&lt;G$4,0,(G$3-VLOOKUP($C40,'Regional Crises'!$B$1:$R$66,9,FALSE))/(G$3-G$4)*5)),1))),IF(VLOOKUP($E40,'Country Indicator Data'!$B$4:$N$300,5,FALSE)="x","x",ROUND(IF(VLOOKUP($E40,'Country Indicator Data'!$B$4:$N$300,5,FALSE)&gt;G$3,5,IF(VLOOKUP($E40,'Country Indicator Data'!$B$4:$N$300,5,FALSE)&lt;G$4,0,(G$3-VLOOKUP($E40,'Country Indicator Data'!$B$4:$N$300,5,FALSE))/(G$3-G$4)*5)),1)))</f>
        <v>2.7</v>
      </c>
      <c r="H40" s="163">
        <f t="shared" si="13"/>
        <v>3.3</v>
      </c>
      <c r="I40" s="163">
        <f>IF(LEN(E40)&gt;3,(IF(VLOOKUP($C40,'Regional Crises'!$B$1:$R$66,6,FALSE)="x","x",ROUND(IF(VLOOKUP($C40,'Regional Crises'!$B$1:$R$66,6,FALSE)&gt;I$3,5,IF(VLOOKUP($C40,'Regional Crises'!$B$1:$R$66,6,FALSE)&lt;I$4,0,5-(I$3-VLOOKUP($C40,'Regional Crises'!$B$1:$R$66,6,FALSE))/(I$3-I$4)*5)),1))),IF(VLOOKUP($E40,'Country Indicator Data'!$B$4:$N$300,2,FALSE)="x","x",ROUND(IF(VLOOKUP($E40,'Country Indicator Data'!$B$4:$N$300,2,FALSE)&gt;I$3,5,IF(VLOOKUP($E40,'Country Indicator Data'!$B$4:$N$300,2,FALSE)&lt;I$4,0,5-(I$3-VLOOKUP($E40,'Country Indicator Data'!$B$4:$N$300,2,FALSE))/(I$3-I$4)*5)),1)))</f>
        <v>2</v>
      </c>
      <c r="J40" s="163">
        <f>IF(LEN(E40)&gt;3,(IF(VLOOKUP($C40,'Regional Crises'!$B$1:$R$66,8,FALSE)="x","x",ROUND(IF(VLOOKUP($C40,'Regional Crises'!$B$1:$R$66,8,FALSE)&gt;J$3,5,IF(VLOOKUP($C40,'Regional Crises'!$B$1:$R$66,8,FALSE)&lt;J$4,0,5-(J$3-VLOOKUP($C40,'Regional Crises'!$B$1:$R$66,8,FALSE))/(J$3-J$4)*5)),1))),IF(VLOOKUP($E40,'Country Indicator Data'!$B$4:$N$300,4,FALSE)="x","x",ROUND(IF(VLOOKUP($E40,'Country Indicator Data'!$B$4:$N$300,4,FALSE)&gt;J$3,5,IF(VLOOKUP($E40,'Country Indicator Data'!$B$4:$N$300,4,FALSE)&lt;J$4,0,5-(J$3-VLOOKUP($E40,'Country Indicator Data'!$B$4:$N$300,4,FALSE))/(J$3-J$4)*5)),1)))</f>
        <v>2.7</v>
      </c>
      <c r="K40" s="163">
        <f t="shared" si="14"/>
        <v>2.35</v>
      </c>
      <c r="L40" s="163">
        <f>IF(LEN(E40)&gt;3,(IF(VLOOKUP($C40,'Regional Crises'!$B$1:$R$66,10,FALSE)="x","x",ROUND(IF(VLOOKUP($C40,'Regional Crises'!$B$1:$R$66,10,FALSE)&gt;L$3,5,IF(VLOOKUP($C40,'Regional Crises'!$B$1:$R$66,10,FALSE)&lt;L$4,0,5-(L$3-VLOOKUP($C40,'Regional Crises'!$B$1:$R$66,10,FALSE))/(L$3-L$4)*5)),1))),IF(VLOOKUP($E40,'Country Indicator Data'!$B$4:$N$300,6,FALSE)="x","x",ROUND(IF(VLOOKUP($E40,'Country Indicator Data'!$B$4:$N$300,6,FALSE)&gt;L$3,5,IF(VLOOKUP($E40,'Country Indicator Data'!$B$4:$N$300,6,FALSE)&lt;L$4,0,5-(L$3-VLOOKUP($E40,'Country Indicator Data'!$B$4:$N$300,6,FALSE))/(L$3-L$4)*5)),1)))</f>
        <v>3</v>
      </c>
      <c r="M40" s="163">
        <f>IF(LEN(E40)&gt;3,(IF(VLOOKUP($C40,'Regional Crises'!$B$1:$R$66,11,FALSE)="x","x",ROUND(IF(VLOOKUP($C40,'Regional Crises'!$B$1:$R$66,11,FALSE)&gt;M$3,5,IF(VLOOKUP($C40,'Regional Crises'!$B$1:$R$66,11,FALSE)&lt;M$4,0,5-(M$3-VLOOKUP($C40,'Regional Crises'!$B$1:$R$66,11,FALSE))/(M$3-M$4)*5)),1))),IF(VLOOKUP($E40,'Country Indicator Data'!$B$4:$N$300,7,FALSE)="x","x",ROUND(IF(VLOOKUP($E40,'Country Indicator Data'!$B$4:$N$300,7,FALSE)&gt;M$3,5,IF(VLOOKUP($E40,'Country Indicator Data'!$B$4:$N$300,7,FALSE)&lt;M$4,0,5-(M$3-VLOOKUP($E40,'Country Indicator Data'!$B$4:$N$300,7,FALSE))/(M$3-M$4)*5)),1)))</f>
        <v>0.3</v>
      </c>
      <c r="N40" s="163">
        <f t="shared" si="15"/>
        <v>1.65</v>
      </c>
      <c r="O40" s="163">
        <f t="shared" si="16"/>
        <v>2.4333333333333336</v>
      </c>
      <c r="P40" s="163">
        <f>IF(LEN(E40)&gt;3,VLOOKUP(C40,'Regional Crises'!$B$1:$R$69,12,FALSE),VLOOKUP(E40,'Country Indicator Data'!$B$4:$I$300,8,FALSE))</f>
        <v>2</v>
      </c>
      <c r="Q40" s="163">
        <f>IF(LEN(E40)&gt;3,((IF(VLOOKUP($C40,'Regional Crises'!$B$1:$R$66,13,FALSE)="x","x",ROUND(IF(VLOOKUP($C40,'Regional Crises'!$B$1:$R$66,13,FALSE)&gt;Q$3,5,IF(VLOOKUP($C40,'Regional Crises'!$B$1:$R$66,13,FALSE)&lt;Q$4,0,5-(LOG(Q$3)-LOG(VLOOKUP($C40,'Regional Crises'!$B$1:$R$66,13,FALSE)))/(LOG(Q$3)-LOG(Q$4))*5)),1)))),(IF(VLOOKUP($E40,'Country Indicator Data'!$B$4:$N$300,9,FALSE)="x","x",ROUND(IF(VLOOKUP($E40,'Country Indicator Data'!$B$4:$N$300,9,FALSE)&gt;Q$3,5,IF(VLOOKUP($E40,'Country Indicator Data'!$B$4:$N$300,9,FALSE)&lt;Q$4,0,5-(LOG(Q$3)-LOG(VLOOKUP($E40,'Country Indicator Data'!$B$4:$N$300,9,FALSE)))/(LOG(Q$3)-LOG(Q$4))*5)),1))))</f>
        <v>4.3</v>
      </c>
      <c r="R40" s="163">
        <f t="shared" si="17"/>
        <v>3.15</v>
      </c>
      <c r="S40" s="163">
        <f>IF(LEN(E40)&gt;3,((IF(VLOOKUP($C40,'Regional Crises'!$B$1:$R$66,17,FALSE)="x","x",ROUND(IF(VLOOKUP($C40,'Regional Crises'!$B$1:$R$66,17,FALSE)&gt;S$3,0,IF(VLOOKUP($C40,'Regional Crises'!$B$1:$R$66,17,FALSE)&lt;S$4,5,(S$3-VLOOKUP($C40,'Regional Crises'!$B$1:$R$66,17,FALSE))/(S$3-S$4)*5)),1)))),(IF(VLOOKUP($E40,'Country Indicator Data'!$B$4:$N$300,13,FALSE)="x","x",ROUND(IF(VLOOKUP($E40,'Country Indicator Data'!$B$4:$N$300,13,FALSE)&gt;S$3,0,IF(VLOOKUP($E40,'Country Indicator Data'!$B$4:$N$300,13,FALSE)&lt;S$4,5,(S$3-VLOOKUP($E40,'Country Indicator Data'!$B$4:$N$300,13,FALSE))/(S$3-S$4)*5)),1))))</f>
        <v>3.2</v>
      </c>
      <c r="T40" s="163">
        <f>IF(LEN(E40)&gt;3,((IF(VLOOKUP($C40,'Regional Crises'!$B$1:$R$66,14,FALSE)="x","x",ROUND(IF(VLOOKUP($C40,'Regional Crises'!$B$1:$R$66,14,FALSE)&gt;T$3,0,IF(VLOOKUP($C40,'Regional Crises'!$B$1:$R$66,14,FALSE)&lt;T$4,5,(T$3-VLOOKUP($C40,'Regional Crises'!$B$1:$R$66,14,FALSE))/(T$3-T$4)*5)),1)))),(IF(VLOOKUP($E40,'Country Indicator Data'!$B$4:$N$300,10,FALSE)="x","x",ROUND(IF(VLOOKUP($E40,'Country Indicator Data'!$B$4:$N$300,10,FALSE)&gt;T$3,0,IF(VLOOKUP($E40,'Country Indicator Data'!$B$4:$N$300,10,FALSE)&lt;T$4,5,(T$3-VLOOKUP($E40,'Country Indicator Data'!$B$4:$N$300,10,FALSE))/(T$3-T$4)*5)),1))))</f>
        <v>3.3</v>
      </c>
      <c r="U40" s="163">
        <f>IF(LEN(E40)&gt;3,((IF(VLOOKUP($C40,'Regional Crises'!$B$1:$R$66,15,FALSE)="x","x",ROUND(IF(VLOOKUP($C40,'Regional Crises'!$B$1:$R$66,15,FALSE)&gt;U$3,0,IF(VLOOKUP($C40,'Regional Crises'!$B$1:$R$66,15,FALSE)&lt;U$4,5,(U$3-VLOOKUP($C40,'Regional Crises'!$B$1:$R$66,15,FALSE))/(U$3-U$4)*5)),1)))),(IF(VLOOKUP($E40,'Country Indicator Data'!$B$4:$N$300,11,FALSE)="x","x",ROUND(IF(VLOOKUP($E40,'Country Indicator Data'!$B$4:$N$300,11,FALSE)&gt;U$3,0,IF(VLOOKUP($E40,'Country Indicator Data'!$B$4:$N$300,11,FALSE)&lt;U$4,5,(U$3-VLOOKUP($E40,'Country Indicator Data'!$B$4:$N$300,11,FALSE))/(U$3-U$4)*5)),1))))</f>
        <v>2.9</v>
      </c>
      <c r="V40" s="163">
        <f>IF(LEN(E40)&gt;3,((IF(VLOOKUP($C40,'Regional Crises'!$B$1:$R$66,16,FALSE)="x","x",ROUND(IF(VLOOKUP($C40,'Regional Crises'!$B$1:$R$66,16,FALSE)&gt;V$3,0,IF(VLOOKUP($C40,'Regional Crises'!$B$1:$R$66,16,FALSE)&lt;V$4,5,(V$3-VLOOKUP($C40,'Regional Crises'!$B$1:$R$66,16,FALSE))/(V$3-V$4)*5)),1)))),(IF(VLOOKUP($E40,'Country Indicator Data'!$B$4:$N$300,12,FALSE)="x","x",ROUND(IF(VLOOKUP($E40,'Country Indicator Data'!$B$4:$N$300,12,FALSE)&gt;V$3,0,IF(VLOOKUP($E40,'Country Indicator Data'!$B$4:$N$300,12,FALSE)&lt;V$4,5,(V$3-VLOOKUP($E40,'Country Indicator Data'!$B$4:$N$300,12,FALSE))/(V$3-V$4)*5)),1))))</f>
        <v>3.4</v>
      </c>
      <c r="W40" s="163">
        <f t="shared" si="18"/>
        <v>3.2</v>
      </c>
      <c r="X40" s="163">
        <f t="shared" si="19"/>
        <v>2.9</v>
      </c>
      <c r="Y40" s="184">
        <f>IF('Core Indicators'!FC37="x","x",IF('Core Indicators'!FC37&gt;=5,5,IF('Core Indicators'!FC37&gt;=4,4,IF('Core Indicators'!FC37&gt;=3,3,IF('Core Indicators'!FC37&gt;=2,2,IF('Core Indicators'!FC37&gt;=1,1,0))))))</f>
        <v>4</v>
      </c>
      <c r="Z40" s="163">
        <f t="shared" si="20"/>
        <v>4</v>
      </c>
      <c r="AA40" s="184">
        <f>'Crisis Indicator Data'!Y37</f>
        <v>2</v>
      </c>
      <c r="AB40" s="184">
        <f>'Crisis Indicator Data'!Z37</f>
        <v>0</v>
      </c>
      <c r="AC40" s="184">
        <f>'Crisis Indicator Data'!AA37</f>
        <v>0</v>
      </c>
      <c r="AD40" s="184">
        <f>'Crisis Indicator Data'!AB37</f>
        <v>0</v>
      </c>
      <c r="AE40" s="184">
        <f t="shared" si="21"/>
        <v>2</v>
      </c>
      <c r="AF40" s="184">
        <f>'Crisis Indicator Data'!AC37</f>
        <v>0</v>
      </c>
      <c r="AG40" s="184">
        <f>'Crisis Indicator Data'!AD37</f>
        <v>1</v>
      </c>
      <c r="AH40" s="184">
        <f t="shared" si="22"/>
        <v>1</v>
      </c>
      <c r="AI40" s="184">
        <f>'Crisis Indicator Data'!AE37</f>
        <v>0</v>
      </c>
      <c r="AJ40" s="184">
        <f>'Crisis Indicator Data'!AF37</f>
        <v>1</v>
      </c>
      <c r="AK40" s="184">
        <f>'Crisis Indicator Data'!AG37</f>
        <v>0</v>
      </c>
      <c r="AL40" s="184">
        <f t="shared" si="23"/>
        <v>1</v>
      </c>
      <c r="AM40" s="163">
        <f t="shared" si="24"/>
        <v>1</v>
      </c>
      <c r="AN40" s="163">
        <f t="shared" si="25"/>
        <v>2.5</v>
      </c>
    </row>
    <row r="41" spans="1:40" ht="13.5" customHeight="1" x14ac:dyDescent="0.35">
      <c r="A41" s="169" t="str">
        <f>'Crisis Indicator Data'!A38</f>
        <v>Sahrawi refugees in Algeria</v>
      </c>
      <c r="B41" s="170" t="str">
        <f>'Crisis Indicator Data'!B38</f>
        <v>Displacement</v>
      </c>
      <c r="C41" s="170" t="str">
        <f>'Crisis Indicator Data'!C38</f>
        <v>DZA003</v>
      </c>
      <c r="D41" s="170" t="str">
        <f>'Crisis Indicator Data'!D38</f>
        <v>Algeria</v>
      </c>
      <c r="E41" s="171" t="str">
        <f>'Crisis Indicator Data'!E38</f>
        <v>DZA</v>
      </c>
      <c r="F41" s="163">
        <f>IF(LEN(E41)&gt;3,(IF(VLOOKUP($C41,'Regional Crises'!$B$1:$R$66,7,FALSE)="x","x",ROUND(IF(VLOOKUP($C41,'Regional Crises'!$B$1:$R$66,7,FALSE)&gt;$F$3,5,IF(VLOOKUP($C41,'Regional Crises'!$B$1:$R$66,7,FALSE)&lt;F$4,0,($F$3-VLOOKUP($C41,'Regional Crises'!$B$1:$R$66,7,FALSE))/($F$3-$F$4)*5)),1))),IF(VLOOKUP($E41,'Country Indicator Data'!$B$4:$N$300,3,FALSE)="x","x",ROUND(IF(VLOOKUP($E41,'Country Indicator Data'!$B$4:$N$300,3,FALSE)&gt;$F$3,5,IF(VLOOKUP($E41,'Country Indicator Data'!$B$4:$N$300,3,FALSE)&lt;$F$4,0,($F$3-VLOOKUP($E41,'Country Indicator Data'!$B$4:$N$300,3,FALSE))/($F$3-$F$4)*5)),1)))</f>
        <v>3.9</v>
      </c>
      <c r="G41" s="163">
        <f>IF(LEN(E41)&gt;3,(IF(VLOOKUP($C41,'Regional Crises'!$B$1:$R$66,9,FALSE)="x","x",ROUND(IF(VLOOKUP($C41,'Regional Crises'!$B$1:$R$66,9,FALSE)&gt;G$3,5,IF(VLOOKUP($C41,'Regional Crises'!$B$1:$R$66,9,FALSE)&lt;G$4,0,(G$3-VLOOKUP($C41,'Regional Crises'!$B$1:$R$66,9,FALSE))/(G$3-G$4)*5)),1))),IF(VLOOKUP($E41,'Country Indicator Data'!$B$4:$N$300,5,FALSE)="x","x",ROUND(IF(VLOOKUP($E41,'Country Indicator Data'!$B$4:$N$300,5,FALSE)&gt;G$3,5,IF(VLOOKUP($E41,'Country Indicator Data'!$B$4:$N$300,5,FALSE)&lt;G$4,0,(G$3-VLOOKUP($E41,'Country Indicator Data'!$B$4:$N$300,5,FALSE))/(G$3-G$4)*5)),1)))</f>
        <v>2.7</v>
      </c>
      <c r="H41" s="163">
        <f t="shared" si="13"/>
        <v>3.3</v>
      </c>
      <c r="I41" s="163">
        <f>IF(LEN(E41)&gt;3,(IF(VLOOKUP($C41,'Regional Crises'!$B$1:$R$66,6,FALSE)="x","x",ROUND(IF(VLOOKUP($C41,'Regional Crises'!$B$1:$R$66,6,FALSE)&gt;I$3,5,IF(VLOOKUP($C41,'Regional Crises'!$B$1:$R$66,6,FALSE)&lt;I$4,0,5-(I$3-VLOOKUP($C41,'Regional Crises'!$B$1:$R$66,6,FALSE))/(I$3-I$4)*5)),1))),IF(VLOOKUP($E41,'Country Indicator Data'!$B$4:$N$300,2,FALSE)="x","x",ROUND(IF(VLOOKUP($E41,'Country Indicator Data'!$B$4:$N$300,2,FALSE)&gt;I$3,5,IF(VLOOKUP($E41,'Country Indicator Data'!$B$4:$N$300,2,FALSE)&lt;I$4,0,5-(I$3-VLOOKUP($E41,'Country Indicator Data'!$B$4:$N$300,2,FALSE))/(I$3-I$4)*5)),1)))</f>
        <v>2</v>
      </c>
      <c r="J41" s="163">
        <f>IF(LEN(E41)&gt;3,(IF(VLOOKUP($C41,'Regional Crises'!$B$1:$R$66,8,FALSE)="x","x",ROUND(IF(VLOOKUP($C41,'Regional Crises'!$B$1:$R$66,8,FALSE)&gt;J$3,5,IF(VLOOKUP($C41,'Regional Crises'!$B$1:$R$66,8,FALSE)&lt;J$4,0,5-(J$3-VLOOKUP($C41,'Regional Crises'!$B$1:$R$66,8,FALSE))/(J$3-J$4)*5)),1))),IF(VLOOKUP($E41,'Country Indicator Data'!$B$4:$N$300,4,FALSE)="x","x",ROUND(IF(VLOOKUP($E41,'Country Indicator Data'!$B$4:$N$300,4,FALSE)&gt;J$3,5,IF(VLOOKUP($E41,'Country Indicator Data'!$B$4:$N$300,4,FALSE)&lt;J$4,0,5-(J$3-VLOOKUP($E41,'Country Indicator Data'!$B$4:$N$300,4,FALSE))/(J$3-J$4)*5)),1)))</f>
        <v>2.7</v>
      </c>
      <c r="K41" s="163">
        <f t="shared" si="14"/>
        <v>2.35</v>
      </c>
      <c r="L41" s="163">
        <f>IF(LEN(E41)&gt;3,(IF(VLOOKUP($C41,'Regional Crises'!$B$1:$R$66,10,FALSE)="x","x",ROUND(IF(VLOOKUP($C41,'Regional Crises'!$B$1:$R$66,10,FALSE)&gt;L$3,5,IF(VLOOKUP($C41,'Regional Crises'!$B$1:$R$66,10,FALSE)&lt;L$4,0,5-(L$3-VLOOKUP($C41,'Regional Crises'!$B$1:$R$66,10,FALSE))/(L$3-L$4)*5)),1))),IF(VLOOKUP($E41,'Country Indicator Data'!$B$4:$N$300,6,FALSE)="x","x",ROUND(IF(VLOOKUP($E41,'Country Indicator Data'!$B$4:$N$300,6,FALSE)&gt;L$3,5,IF(VLOOKUP($E41,'Country Indicator Data'!$B$4:$N$300,6,FALSE)&lt;L$4,0,5-(L$3-VLOOKUP($E41,'Country Indicator Data'!$B$4:$N$300,6,FALSE))/(L$3-L$4)*5)),1)))</f>
        <v>3</v>
      </c>
      <c r="M41" s="163">
        <f>IF(LEN(E41)&gt;3,(IF(VLOOKUP($C41,'Regional Crises'!$B$1:$R$66,11,FALSE)="x","x",ROUND(IF(VLOOKUP($C41,'Regional Crises'!$B$1:$R$66,11,FALSE)&gt;M$3,5,IF(VLOOKUP($C41,'Regional Crises'!$B$1:$R$66,11,FALSE)&lt;M$4,0,5-(M$3-VLOOKUP($C41,'Regional Crises'!$B$1:$R$66,11,FALSE))/(M$3-M$4)*5)),1))),IF(VLOOKUP($E41,'Country Indicator Data'!$B$4:$N$300,7,FALSE)="x","x",ROUND(IF(VLOOKUP($E41,'Country Indicator Data'!$B$4:$N$300,7,FALSE)&gt;M$3,5,IF(VLOOKUP($E41,'Country Indicator Data'!$B$4:$N$300,7,FALSE)&lt;M$4,0,5-(M$3-VLOOKUP($E41,'Country Indicator Data'!$B$4:$N$300,7,FALSE))/(M$3-M$4)*5)),1)))</f>
        <v>0.3</v>
      </c>
      <c r="N41" s="163">
        <f t="shared" si="15"/>
        <v>1.65</v>
      </c>
      <c r="O41" s="163">
        <f t="shared" si="16"/>
        <v>2.4333333333333336</v>
      </c>
      <c r="P41" s="163">
        <f>IF(LEN(E41)&gt;3,VLOOKUP(C41,'Regional Crises'!$B$1:$R$69,12,FALSE),VLOOKUP(E41,'Country Indicator Data'!$B$4:$I$300,8,FALSE))</f>
        <v>2</v>
      </c>
      <c r="Q41" s="163">
        <f>IF(LEN(E41)&gt;3,((IF(VLOOKUP($C41,'Regional Crises'!$B$1:$R$66,13,FALSE)="x","x",ROUND(IF(VLOOKUP($C41,'Regional Crises'!$B$1:$R$66,13,FALSE)&gt;Q$3,5,IF(VLOOKUP($C41,'Regional Crises'!$B$1:$R$66,13,FALSE)&lt;Q$4,0,5-(LOG(Q$3)-LOG(VLOOKUP($C41,'Regional Crises'!$B$1:$R$66,13,FALSE)))/(LOG(Q$3)-LOG(Q$4))*5)),1)))),(IF(VLOOKUP($E41,'Country Indicator Data'!$B$4:$N$300,9,FALSE)="x","x",ROUND(IF(VLOOKUP($E41,'Country Indicator Data'!$B$4:$N$300,9,FALSE)&gt;Q$3,5,IF(VLOOKUP($E41,'Country Indicator Data'!$B$4:$N$300,9,FALSE)&lt;Q$4,0,5-(LOG(Q$3)-LOG(VLOOKUP($E41,'Country Indicator Data'!$B$4:$N$300,9,FALSE)))/(LOG(Q$3)-LOG(Q$4))*5)),1))))</f>
        <v>4.3</v>
      </c>
      <c r="R41" s="163">
        <f t="shared" si="17"/>
        <v>3.15</v>
      </c>
      <c r="S41" s="163">
        <f>IF(LEN(E41)&gt;3,((IF(VLOOKUP($C41,'Regional Crises'!$B$1:$R$66,17,FALSE)="x","x",ROUND(IF(VLOOKUP($C41,'Regional Crises'!$B$1:$R$66,17,FALSE)&gt;S$3,0,IF(VLOOKUP($C41,'Regional Crises'!$B$1:$R$66,17,FALSE)&lt;S$4,5,(S$3-VLOOKUP($C41,'Regional Crises'!$B$1:$R$66,17,FALSE))/(S$3-S$4)*5)),1)))),(IF(VLOOKUP($E41,'Country Indicator Data'!$B$4:$N$300,13,FALSE)="x","x",ROUND(IF(VLOOKUP($E41,'Country Indicator Data'!$B$4:$N$300,13,FALSE)&gt;S$3,0,IF(VLOOKUP($E41,'Country Indicator Data'!$B$4:$N$300,13,FALSE)&lt;S$4,5,(S$3-VLOOKUP($E41,'Country Indicator Data'!$B$4:$N$300,13,FALSE))/(S$3-S$4)*5)),1))))</f>
        <v>3.2</v>
      </c>
      <c r="T41" s="163">
        <f>IF(LEN(E41)&gt;3,((IF(VLOOKUP($C41,'Regional Crises'!$B$1:$R$66,14,FALSE)="x","x",ROUND(IF(VLOOKUP($C41,'Regional Crises'!$B$1:$R$66,14,FALSE)&gt;T$3,0,IF(VLOOKUP($C41,'Regional Crises'!$B$1:$R$66,14,FALSE)&lt;T$4,5,(T$3-VLOOKUP($C41,'Regional Crises'!$B$1:$R$66,14,FALSE))/(T$3-T$4)*5)),1)))),(IF(VLOOKUP($E41,'Country Indicator Data'!$B$4:$N$300,10,FALSE)="x","x",ROUND(IF(VLOOKUP($E41,'Country Indicator Data'!$B$4:$N$300,10,FALSE)&gt;T$3,0,IF(VLOOKUP($E41,'Country Indicator Data'!$B$4:$N$300,10,FALSE)&lt;T$4,5,(T$3-VLOOKUP($E41,'Country Indicator Data'!$B$4:$N$300,10,FALSE))/(T$3-T$4)*5)),1))))</f>
        <v>3.3</v>
      </c>
      <c r="U41" s="163">
        <f>IF(LEN(E41)&gt;3,((IF(VLOOKUP($C41,'Regional Crises'!$B$1:$R$66,15,FALSE)="x","x",ROUND(IF(VLOOKUP($C41,'Regional Crises'!$B$1:$R$66,15,FALSE)&gt;U$3,0,IF(VLOOKUP($C41,'Regional Crises'!$B$1:$R$66,15,FALSE)&lt;U$4,5,(U$3-VLOOKUP($C41,'Regional Crises'!$B$1:$R$66,15,FALSE))/(U$3-U$4)*5)),1)))),(IF(VLOOKUP($E41,'Country Indicator Data'!$B$4:$N$300,11,FALSE)="x","x",ROUND(IF(VLOOKUP($E41,'Country Indicator Data'!$B$4:$N$300,11,FALSE)&gt;U$3,0,IF(VLOOKUP($E41,'Country Indicator Data'!$B$4:$N$300,11,FALSE)&lt;U$4,5,(U$3-VLOOKUP($E41,'Country Indicator Data'!$B$4:$N$300,11,FALSE))/(U$3-U$4)*5)),1))))</f>
        <v>2.9</v>
      </c>
      <c r="V41" s="163">
        <f>IF(LEN(E41)&gt;3,((IF(VLOOKUP($C41,'Regional Crises'!$B$1:$R$66,16,FALSE)="x","x",ROUND(IF(VLOOKUP($C41,'Regional Crises'!$B$1:$R$66,16,FALSE)&gt;V$3,0,IF(VLOOKUP($C41,'Regional Crises'!$B$1:$R$66,16,FALSE)&lt;V$4,5,(V$3-VLOOKUP($C41,'Regional Crises'!$B$1:$R$66,16,FALSE))/(V$3-V$4)*5)),1)))),(IF(VLOOKUP($E41,'Country Indicator Data'!$B$4:$N$300,12,FALSE)="x","x",ROUND(IF(VLOOKUP($E41,'Country Indicator Data'!$B$4:$N$300,12,FALSE)&gt;V$3,0,IF(VLOOKUP($E41,'Country Indicator Data'!$B$4:$N$300,12,FALSE)&lt;V$4,5,(V$3-VLOOKUP($E41,'Country Indicator Data'!$B$4:$N$300,12,FALSE))/(V$3-V$4)*5)),1))))</f>
        <v>3.4</v>
      </c>
      <c r="W41" s="163">
        <f t="shared" si="18"/>
        <v>3.2</v>
      </c>
      <c r="X41" s="163">
        <f t="shared" si="19"/>
        <v>2.9</v>
      </c>
      <c r="Y41" s="184">
        <f>IF('Core Indicators'!FC38="x","x",IF('Core Indicators'!FC38&gt;=5,5,IF('Core Indicators'!FC38&gt;=4,4,IF('Core Indicators'!FC38&gt;=3,3,IF('Core Indicators'!FC38&gt;=2,2,IF('Core Indicators'!FC38&gt;=1,1,0))))))</f>
        <v>2</v>
      </c>
      <c r="Z41" s="163">
        <f t="shared" si="20"/>
        <v>2</v>
      </c>
      <c r="AA41" s="184">
        <f>'Crisis Indicator Data'!Y38</f>
        <v>2</v>
      </c>
      <c r="AB41" s="184">
        <f>'Crisis Indicator Data'!Z38</f>
        <v>1</v>
      </c>
      <c r="AC41" s="184">
        <f>'Crisis Indicator Data'!AA38</f>
        <v>2</v>
      </c>
      <c r="AD41" s="184">
        <f>'Crisis Indicator Data'!AB38</f>
        <v>0</v>
      </c>
      <c r="AE41" s="184">
        <f t="shared" si="21"/>
        <v>2</v>
      </c>
      <c r="AF41" s="184">
        <f>'Crisis Indicator Data'!AC38</f>
        <v>0</v>
      </c>
      <c r="AG41" s="184">
        <f>'Crisis Indicator Data'!AD38</f>
        <v>0</v>
      </c>
      <c r="AH41" s="184">
        <f t="shared" si="22"/>
        <v>0</v>
      </c>
      <c r="AI41" s="184">
        <f>'Crisis Indicator Data'!AE38</f>
        <v>0</v>
      </c>
      <c r="AJ41" s="184">
        <f>'Crisis Indicator Data'!AF38</f>
        <v>1</v>
      </c>
      <c r="AK41" s="184">
        <f>'Crisis Indicator Data'!AG38</f>
        <v>1</v>
      </c>
      <c r="AL41" s="184">
        <f t="shared" si="23"/>
        <v>2</v>
      </c>
      <c r="AM41" s="163">
        <f t="shared" si="24"/>
        <v>1</v>
      </c>
      <c r="AN41" s="163">
        <f t="shared" si="25"/>
        <v>1.5</v>
      </c>
    </row>
    <row r="42" spans="1:40" ht="13.5" customHeight="1" x14ac:dyDescent="0.35">
      <c r="A42" s="169" t="str">
        <f>'Crisis Indicator Data'!A39</f>
        <v>Multiple crises in Algeria</v>
      </c>
      <c r="B42" s="170" t="str">
        <f>'Crisis Indicator Data'!B39</f>
        <v>Displacement</v>
      </c>
      <c r="C42" s="170" t="str">
        <f>'Crisis Indicator Data'!C39</f>
        <v>DZA004</v>
      </c>
      <c r="D42" s="170" t="str">
        <f>'Crisis Indicator Data'!D39</f>
        <v>Algeria</v>
      </c>
      <c r="E42" s="171" t="str">
        <f>'Crisis Indicator Data'!E39</f>
        <v>DZA</v>
      </c>
      <c r="F42" s="163">
        <f>IF(LEN(E42)&gt;3,(IF(VLOOKUP($C42,'Regional Crises'!$B$1:$R$66,7,FALSE)="x","x",ROUND(IF(VLOOKUP($C42,'Regional Crises'!$B$1:$R$66,7,FALSE)&gt;$F$3,5,IF(VLOOKUP($C42,'Regional Crises'!$B$1:$R$66,7,FALSE)&lt;F$4,0,($F$3-VLOOKUP($C42,'Regional Crises'!$B$1:$R$66,7,FALSE))/($F$3-$F$4)*5)),1))),IF(VLOOKUP($E42,'Country Indicator Data'!$B$4:$N$300,3,FALSE)="x","x",ROUND(IF(VLOOKUP($E42,'Country Indicator Data'!$B$4:$N$300,3,FALSE)&gt;$F$3,5,IF(VLOOKUP($E42,'Country Indicator Data'!$B$4:$N$300,3,FALSE)&lt;$F$4,0,($F$3-VLOOKUP($E42,'Country Indicator Data'!$B$4:$N$300,3,FALSE))/($F$3-$F$4)*5)),1)))</f>
        <v>3.9</v>
      </c>
      <c r="G42" s="163">
        <f>IF(LEN(E42)&gt;3,(IF(VLOOKUP($C42,'Regional Crises'!$B$1:$R$66,9,FALSE)="x","x",ROUND(IF(VLOOKUP($C42,'Regional Crises'!$B$1:$R$66,9,FALSE)&gt;G$3,5,IF(VLOOKUP($C42,'Regional Crises'!$B$1:$R$66,9,FALSE)&lt;G$4,0,(G$3-VLOOKUP($C42,'Regional Crises'!$B$1:$R$66,9,FALSE))/(G$3-G$4)*5)),1))),IF(VLOOKUP($E42,'Country Indicator Data'!$B$4:$N$300,5,FALSE)="x","x",ROUND(IF(VLOOKUP($E42,'Country Indicator Data'!$B$4:$N$300,5,FALSE)&gt;G$3,5,IF(VLOOKUP($E42,'Country Indicator Data'!$B$4:$N$300,5,FALSE)&lt;G$4,0,(G$3-VLOOKUP($E42,'Country Indicator Data'!$B$4:$N$300,5,FALSE))/(G$3-G$4)*5)),1)))</f>
        <v>2.7</v>
      </c>
      <c r="H42" s="163">
        <f t="shared" si="13"/>
        <v>3.3</v>
      </c>
      <c r="I42" s="163">
        <f>IF(LEN(E42)&gt;3,(IF(VLOOKUP($C42,'Regional Crises'!$B$1:$R$66,6,FALSE)="x","x",ROUND(IF(VLOOKUP($C42,'Regional Crises'!$B$1:$R$66,6,FALSE)&gt;I$3,5,IF(VLOOKUP($C42,'Regional Crises'!$B$1:$R$66,6,FALSE)&lt;I$4,0,5-(I$3-VLOOKUP($C42,'Regional Crises'!$B$1:$R$66,6,FALSE))/(I$3-I$4)*5)),1))),IF(VLOOKUP($E42,'Country Indicator Data'!$B$4:$N$300,2,FALSE)="x","x",ROUND(IF(VLOOKUP($E42,'Country Indicator Data'!$B$4:$N$300,2,FALSE)&gt;I$3,5,IF(VLOOKUP($E42,'Country Indicator Data'!$B$4:$N$300,2,FALSE)&lt;I$4,0,5-(I$3-VLOOKUP($E42,'Country Indicator Data'!$B$4:$N$300,2,FALSE))/(I$3-I$4)*5)),1)))</f>
        <v>2</v>
      </c>
      <c r="J42" s="163">
        <f>IF(LEN(E42)&gt;3,(IF(VLOOKUP($C42,'Regional Crises'!$B$1:$R$66,8,FALSE)="x","x",ROUND(IF(VLOOKUP($C42,'Regional Crises'!$B$1:$R$66,8,FALSE)&gt;J$3,5,IF(VLOOKUP($C42,'Regional Crises'!$B$1:$R$66,8,FALSE)&lt;J$4,0,5-(J$3-VLOOKUP($C42,'Regional Crises'!$B$1:$R$66,8,FALSE))/(J$3-J$4)*5)),1))),IF(VLOOKUP($E42,'Country Indicator Data'!$B$4:$N$300,4,FALSE)="x","x",ROUND(IF(VLOOKUP($E42,'Country Indicator Data'!$B$4:$N$300,4,FALSE)&gt;J$3,5,IF(VLOOKUP($E42,'Country Indicator Data'!$B$4:$N$300,4,FALSE)&lt;J$4,0,5-(J$3-VLOOKUP($E42,'Country Indicator Data'!$B$4:$N$300,4,FALSE))/(J$3-J$4)*5)),1)))</f>
        <v>2.7</v>
      </c>
      <c r="K42" s="163">
        <f t="shared" si="14"/>
        <v>2.35</v>
      </c>
      <c r="L42" s="163">
        <f>IF(LEN(E42)&gt;3,(IF(VLOOKUP($C42,'Regional Crises'!$B$1:$R$66,10,FALSE)="x","x",ROUND(IF(VLOOKUP($C42,'Regional Crises'!$B$1:$R$66,10,FALSE)&gt;L$3,5,IF(VLOOKUP($C42,'Regional Crises'!$B$1:$R$66,10,FALSE)&lt;L$4,0,5-(L$3-VLOOKUP($C42,'Regional Crises'!$B$1:$R$66,10,FALSE))/(L$3-L$4)*5)),1))),IF(VLOOKUP($E42,'Country Indicator Data'!$B$4:$N$300,6,FALSE)="x","x",ROUND(IF(VLOOKUP($E42,'Country Indicator Data'!$B$4:$N$300,6,FALSE)&gt;L$3,5,IF(VLOOKUP($E42,'Country Indicator Data'!$B$4:$N$300,6,FALSE)&lt;L$4,0,5-(L$3-VLOOKUP($E42,'Country Indicator Data'!$B$4:$N$300,6,FALSE))/(L$3-L$4)*5)),1)))</f>
        <v>3</v>
      </c>
      <c r="M42" s="163">
        <f>IF(LEN(E42)&gt;3,(IF(VLOOKUP($C42,'Regional Crises'!$B$1:$R$66,11,FALSE)="x","x",ROUND(IF(VLOOKUP($C42,'Regional Crises'!$B$1:$R$66,11,FALSE)&gt;M$3,5,IF(VLOOKUP($C42,'Regional Crises'!$B$1:$R$66,11,FALSE)&lt;M$4,0,5-(M$3-VLOOKUP($C42,'Regional Crises'!$B$1:$R$66,11,FALSE))/(M$3-M$4)*5)),1))),IF(VLOOKUP($E42,'Country Indicator Data'!$B$4:$N$300,7,FALSE)="x","x",ROUND(IF(VLOOKUP($E42,'Country Indicator Data'!$B$4:$N$300,7,FALSE)&gt;M$3,5,IF(VLOOKUP($E42,'Country Indicator Data'!$B$4:$N$300,7,FALSE)&lt;M$4,0,5-(M$3-VLOOKUP($E42,'Country Indicator Data'!$B$4:$N$300,7,FALSE))/(M$3-M$4)*5)),1)))</f>
        <v>0.3</v>
      </c>
      <c r="N42" s="163">
        <f t="shared" si="15"/>
        <v>1.65</v>
      </c>
      <c r="O42" s="163">
        <f t="shared" si="16"/>
        <v>2.4333333333333336</v>
      </c>
      <c r="P42" s="163">
        <f>IF(LEN(E42)&gt;3,VLOOKUP(C42,'Regional Crises'!$B$1:$R$69,12,FALSE),VLOOKUP(E42,'Country Indicator Data'!$B$4:$I$300,8,FALSE))</f>
        <v>2</v>
      </c>
      <c r="Q42" s="163">
        <f>IF(LEN(E42)&gt;3,((IF(VLOOKUP($C42,'Regional Crises'!$B$1:$R$66,13,FALSE)="x","x",ROUND(IF(VLOOKUP($C42,'Regional Crises'!$B$1:$R$66,13,FALSE)&gt;Q$3,5,IF(VLOOKUP($C42,'Regional Crises'!$B$1:$R$66,13,FALSE)&lt;Q$4,0,5-(LOG(Q$3)-LOG(VLOOKUP($C42,'Regional Crises'!$B$1:$R$66,13,FALSE)))/(LOG(Q$3)-LOG(Q$4))*5)),1)))),(IF(VLOOKUP($E42,'Country Indicator Data'!$B$4:$N$300,9,FALSE)="x","x",ROUND(IF(VLOOKUP($E42,'Country Indicator Data'!$B$4:$N$300,9,FALSE)&gt;Q$3,5,IF(VLOOKUP($E42,'Country Indicator Data'!$B$4:$N$300,9,FALSE)&lt;Q$4,0,5-(LOG(Q$3)-LOG(VLOOKUP($E42,'Country Indicator Data'!$B$4:$N$300,9,FALSE)))/(LOG(Q$3)-LOG(Q$4))*5)),1))))</f>
        <v>4.3</v>
      </c>
      <c r="R42" s="163">
        <f t="shared" si="17"/>
        <v>3.15</v>
      </c>
      <c r="S42" s="163">
        <f>IF(LEN(E42)&gt;3,((IF(VLOOKUP($C42,'Regional Crises'!$B$1:$R$66,17,FALSE)="x","x",ROUND(IF(VLOOKUP($C42,'Regional Crises'!$B$1:$R$66,17,FALSE)&gt;S$3,0,IF(VLOOKUP($C42,'Regional Crises'!$B$1:$R$66,17,FALSE)&lt;S$4,5,(S$3-VLOOKUP($C42,'Regional Crises'!$B$1:$R$66,17,FALSE))/(S$3-S$4)*5)),1)))),(IF(VLOOKUP($E42,'Country Indicator Data'!$B$4:$N$300,13,FALSE)="x","x",ROUND(IF(VLOOKUP($E42,'Country Indicator Data'!$B$4:$N$300,13,FALSE)&gt;S$3,0,IF(VLOOKUP($E42,'Country Indicator Data'!$B$4:$N$300,13,FALSE)&lt;S$4,5,(S$3-VLOOKUP($E42,'Country Indicator Data'!$B$4:$N$300,13,FALSE))/(S$3-S$4)*5)),1))))</f>
        <v>3.2</v>
      </c>
      <c r="T42" s="163">
        <f>IF(LEN(E42)&gt;3,((IF(VLOOKUP($C42,'Regional Crises'!$B$1:$R$66,14,FALSE)="x","x",ROUND(IF(VLOOKUP($C42,'Regional Crises'!$B$1:$R$66,14,FALSE)&gt;T$3,0,IF(VLOOKUP($C42,'Regional Crises'!$B$1:$R$66,14,FALSE)&lt;T$4,5,(T$3-VLOOKUP($C42,'Regional Crises'!$B$1:$R$66,14,FALSE))/(T$3-T$4)*5)),1)))),(IF(VLOOKUP($E42,'Country Indicator Data'!$B$4:$N$300,10,FALSE)="x","x",ROUND(IF(VLOOKUP($E42,'Country Indicator Data'!$B$4:$N$300,10,FALSE)&gt;T$3,0,IF(VLOOKUP($E42,'Country Indicator Data'!$B$4:$N$300,10,FALSE)&lt;T$4,5,(T$3-VLOOKUP($E42,'Country Indicator Data'!$B$4:$N$300,10,FALSE))/(T$3-T$4)*5)),1))))</f>
        <v>3.3</v>
      </c>
      <c r="U42" s="163">
        <f>IF(LEN(E42)&gt;3,((IF(VLOOKUP($C42,'Regional Crises'!$B$1:$R$66,15,FALSE)="x","x",ROUND(IF(VLOOKUP($C42,'Regional Crises'!$B$1:$R$66,15,FALSE)&gt;U$3,0,IF(VLOOKUP($C42,'Regional Crises'!$B$1:$R$66,15,FALSE)&lt;U$4,5,(U$3-VLOOKUP($C42,'Regional Crises'!$B$1:$R$66,15,FALSE))/(U$3-U$4)*5)),1)))),(IF(VLOOKUP($E42,'Country Indicator Data'!$B$4:$N$300,11,FALSE)="x","x",ROUND(IF(VLOOKUP($E42,'Country Indicator Data'!$B$4:$N$300,11,FALSE)&gt;U$3,0,IF(VLOOKUP($E42,'Country Indicator Data'!$B$4:$N$300,11,FALSE)&lt;U$4,5,(U$3-VLOOKUP($E42,'Country Indicator Data'!$B$4:$N$300,11,FALSE))/(U$3-U$4)*5)),1))))</f>
        <v>2.9</v>
      </c>
      <c r="V42" s="163">
        <f>IF(LEN(E42)&gt;3,((IF(VLOOKUP($C42,'Regional Crises'!$B$1:$R$66,16,FALSE)="x","x",ROUND(IF(VLOOKUP($C42,'Regional Crises'!$B$1:$R$66,16,FALSE)&gt;V$3,0,IF(VLOOKUP($C42,'Regional Crises'!$B$1:$R$66,16,FALSE)&lt;V$4,5,(V$3-VLOOKUP($C42,'Regional Crises'!$B$1:$R$66,16,FALSE))/(V$3-V$4)*5)),1)))),(IF(VLOOKUP($E42,'Country Indicator Data'!$B$4:$N$300,12,FALSE)="x","x",ROUND(IF(VLOOKUP($E42,'Country Indicator Data'!$B$4:$N$300,12,FALSE)&gt;V$3,0,IF(VLOOKUP($E42,'Country Indicator Data'!$B$4:$N$300,12,FALSE)&lt;V$4,5,(V$3-VLOOKUP($E42,'Country Indicator Data'!$B$4:$N$300,12,FALSE))/(V$3-V$4)*5)),1))))</f>
        <v>3.4</v>
      </c>
      <c r="W42" s="163">
        <f t="shared" si="18"/>
        <v>3.2</v>
      </c>
      <c r="X42" s="163">
        <f t="shared" si="19"/>
        <v>2.9</v>
      </c>
      <c r="Y42" s="184">
        <f>IF('Core Indicators'!FC39="x","x",IF('Core Indicators'!FC39&gt;=5,5,IF('Core Indicators'!FC39&gt;=4,4,IF('Core Indicators'!FC39&gt;=3,3,IF('Core Indicators'!FC39&gt;=2,2,IF('Core Indicators'!FC39&gt;=1,1,0))))))</f>
        <v>3</v>
      </c>
      <c r="Z42" s="163">
        <f t="shared" si="20"/>
        <v>3</v>
      </c>
      <c r="AA42" s="184">
        <f>'Crisis Indicator Data'!Y39</f>
        <v>2</v>
      </c>
      <c r="AB42" s="184">
        <f>'Crisis Indicator Data'!Z39</f>
        <v>1</v>
      </c>
      <c r="AC42" s="184">
        <f>'Crisis Indicator Data'!AA39</f>
        <v>2</v>
      </c>
      <c r="AD42" s="184">
        <f>'Crisis Indicator Data'!AB39</f>
        <v>0</v>
      </c>
      <c r="AE42" s="184">
        <f t="shared" si="21"/>
        <v>2</v>
      </c>
      <c r="AF42" s="184">
        <f>'Crisis Indicator Data'!AC39</f>
        <v>0</v>
      </c>
      <c r="AG42" s="184">
        <f>'Crisis Indicator Data'!AD39</f>
        <v>1</v>
      </c>
      <c r="AH42" s="184">
        <f t="shared" si="22"/>
        <v>1</v>
      </c>
      <c r="AI42" s="184">
        <f>'Crisis Indicator Data'!AE39</f>
        <v>0</v>
      </c>
      <c r="AJ42" s="184">
        <f>'Crisis Indicator Data'!AF39</f>
        <v>1</v>
      </c>
      <c r="AK42" s="184">
        <f>'Crisis Indicator Data'!AG39</f>
        <v>1</v>
      </c>
      <c r="AL42" s="184">
        <f t="shared" si="23"/>
        <v>2</v>
      </c>
      <c r="AM42" s="163">
        <f t="shared" si="24"/>
        <v>2</v>
      </c>
      <c r="AN42" s="163">
        <f t="shared" si="25"/>
        <v>2.5</v>
      </c>
    </row>
    <row r="43" spans="1:40" ht="13.5" customHeight="1" x14ac:dyDescent="0.35">
      <c r="A43" s="169" t="str">
        <f>'Crisis Indicator Data'!A40</f>
        <v>Venezuela displacement in Ecuador</v>
      </c>
      <c r="B43" s="170" t="str">
        <f>'Crisis Indicator Data'!B40</f>
        <v>Displacement</v>
      </c>
      <c r="C43" s="170" t="str">
        <f>'Crisis Indicator Data'!C40</f>
        <v>ECU002</v>
      </c>
      <c r="D43" s="170" t="str">
        <f>'Crisis Indicator Data'!D40</f>
        <v>Ecuador</v>
      </c>
      <c r="E43" s="171" t="str">
        <f>'Crisis Indicator Data'!E40</f>
        <v>ECU</v>
      </c>
      <c r="F43" s="163">
        <f>IF(LEN(E43)&gt;3,(IF(VLOOKUP($C43,'Regional Crises'!$B$1:$R$66,7,FALSE)="x","x",ROUND(IF(VLOOKUP($C43,'Regional Crises'!$B$1:$R$66,7,FALSE)&gt;$F$3,5,IF(VLOOKUP($C43,'Regional Crises'!$B$1:$R$66,7,FALSE)&lt;F$4,0,($F$3-VLOOKUP($C43,'Regional Crises'!$B$1:$R$66,7,FALSE))/($F$3-$F$4)*5)),1))),IF(VLOOKUP($E43,'Country Indicator Data'!$B$4:$N$300,3,FALSE)="x","x",ROUND(IF(VLOOKUP($E43,'Country Indicator Data'!$B$4:$N$300,3,FALSE)&gt;$F$3,5,IF(VLOOKUP($E43,'Country Indicator Data'!$B$4:$N$300,3,FALSE)&lt;$F$4,0,($F$3-VLOOKUP($E43,'Country Indicator Data'!$B$4:$N$300,3,FALSE))/($F$3-$F$4)*5)),1)))</f>
        <v>1.8</v>
      </c>
      <c r="G43" s="163">
        <f>IF(LEN(E43)&gt;3,(IF(VLOOKUP($C43,'Regional Crises'!$B$1:$R$66,9,FALSE)="x","x",ROUND(IF(VLOOKUP($C43,'Regional Crises'!$B$1:$R$66,9,FALSE)&gt;G$3,5,IF(VLOOKUP($C43,'Regional Crises'!$B$1:$R$66,9,FALSE)&lt;G$4,0,(G$3-VLOOKUP($C43,'Regional Crises'!$B$1:$R$66,9,FALSE))/(G$3-G$4)*5)),1))),IF(VLOOKUP($E43,'Country Indicator Data'!$B$4:$N$300,5,FALSE)="x","x",ROUND(IF(VLOOKUP($E43,'Country Indicator Data'!$B$4:$N$300,5,FALSE)&gt;G$3,5,IF(VLOOKUP($E43,'Country Indicator Data'!$B$4:$N$300,5,FALSE)&lt;G$4,0,(G$3-VLOOKUP($E43,'Country Indicator Data'!$B$4:$N$300,5,FALSE))/(G$3-G$4)*5)),1)))</f>
        <v>1.7</v>
      </c>
      <c r="H43" s="163">
        <f t="shared" si="13"/>
        <v>1.75</v>
      </c>
      <c r="I43" s="163">
        <f>IF(LEN(E43)&gt;3,(IF(VLOOKUP($C43,'Regional Crises'!$B$1:$R$66,6,FALSE)="x","x",ROUND(IF(VLOOKUP($C43,'Regional Crises'!$B$1:$R$66,6,FALSE)&gt;I$3,5,IF(VLOOKUP($C43,'Regional Crises'!$B$1:$R$66,6,FALSE)&lt;I$4,0,5-(I$3-VLOOKUP($C43,'Regional Crises'!$B$1:$R$66,6,FALSE))/(I$3-I$4)*5)),1))),IF(VLOOKUP($E43,'Country Indicator Data'!$B$4:$N$300,2,FALSE)="x","x",ROUND(IF(VLOOKUP($E43,'Country Indicator Data'!$B$4:$N$300,2,FALSE)&gt;I$3,5,IF(VLOOKUP($E43,'Country Indicator Data'!$B$4:$N$300,2,FALSE)&lt;I$4,0,5-(I$3-VLOOKUP($E43,'Country Indicator Data'!$B$4:$N$300,2,FALSE))/(I$3-I$4)*5)),1)))</f>
        <v>1.6</v>
      </c>
      <c r="J43" s="163">
        <f>IF(LEN(E43)&gt;3,(IF(VLOOKUP($C43,'Regional Crises'!$B$1:$R$66,8,FALSE)="x","x",ROUND(IF(VLOOKUP($C43,'Regional Crises'!$B$1:$R$66,8,FALSE)&gt;J$3,5,IF(VLOOKUP($C43,'Regional Crises'!$B$1:$R$66,8,FALSE)&lt;J$4,0,5-(J$3-VLOOKUP($C43,'Regional Crises'!$B$1:$R$66,8,FALSE))/(J$3-J$4)*5)),1))),IF(VLOOKUP($E43,'Country Indicator Data'!$B$4:$N$300,4,FALSE)="x","x",ROUND(IF(VLOOKUP($E43,'Country Indicator Data'!$B$4:$N$300,4,FALSE)&gt;J$3,5,IF(VLOOKUP($E43,'Country Indicator Data'!$B$4:$N$300,4,FALSE)&lt;J$4,0,5-(J$3-VLOOKUP($E43,'Country Indicator Data'!$B$4:$N$300,4,FALSE))/(J$3-J$4)*5)),1)))</f>
        <v>3.1</v>
      </c>
      <c r="K43" s="163">
        <f t="shared" si="14"/>
        <v>2.35</v>
      </c>
      <c r="L43" s="163">
        <f>IF(LEN(E43)&gt;3,(IF(VLOOKUP($C43,'Regional Crises'!$B$1:$R$66,10,FALSE)="x","x",ROUND(IF(VLOOKUP($C43,'Regional Crises'!$B$1:$R$66,10,FALSE)&gt;L$3,5,IF(VLOOKUP($C43,'Regional Crises'!$B$1:$R$66,10,FALSE)&lt;L$4,0,5-(L$3-VLOOKUP($C43,'Regional Crises'!$B$1:$R$66,10,FALSE))/(L$3-L$4)*5)),1))),IF(VLOOKUP($E43,'Country Indicator Data'!$B$4:$N$300,6,FALSE)="x","x",ROUND(IF(VLOOKUP($E43,'Country Indicator Data'!$B$4:$N$300,6,FALSE)&gt;L$3,5,IF(VLOOKUP($E43,'Country Indicator Data'!$B$4:$N$300,6,FALSE)&lt;L$4,0,5-(L$3-VLOOKUP($E43,'Country Indicator Data'!$B$4:$N$300,6,FALSE))/(L$3-L$4)*5)),1)))</f>
        <v>2.6</v>
      </c>
      <c r="M43" s="163">
        <f>IF(LEN(E43)&gt;3,(IF(VLOOKUP($C43,'Regional Crises'!$B$1:$R$66,11,FALSE)="x","x",ROUND(IF(VLOOKUP($C43,'Regional Crises'!$B$1:$R$66,11,FALSE)&gt;M$3,5,IF(VLOOKUP($C43,'Regional Crises'!$B$1:$R$66,11,FALSE)&lt;M$4,0,5-(M$3-VLOOKUP($C43,'Regional Crises'!$B$1:$R$66,11,FALSE))/(M$3-M$4)*5)),1))),IF(VLOOKUP($E43,'Country Indicator Data'!$B$4:$N$300,7,FALSE)="x","x",ROUND(IF(VLOOKUP($E43,'Country Indicator Data'!$B$4:$N$300,7,FALSE)&gt;M$3,5,IF(VLOOKUP($E43,'Country Indicator Data'!$B$4:$N$300,7,FALSE)&lt;M$4,0,5-(M$3-VLOOKUP($E43,'Country Indicator Data'!$B$4:$N$300,7,FALSE))/(M$3-M$4)*5)),1)))</f>
        <v>2.6</v>
      </c>
      <c r="N43" s="163">
        <f t="shared" si="15"/>
        <v>2.6</v>
      </c>
      <c r="O43" s="163">
        <f t="shared" si="16"/>
        <v>2.2333333333333329</v>
      </c>
      <c r="P43" s="163">
        <f>IF(LEN(E43)&gt;3,VLOOKUP(C43,'Regional Crises'!$B$1:$R$69,12,FALSE),VLOOKUP(E43,'Country Indicator Data'!$B$4:$I$300,8,FALSE))</f>
        <v>3</v>
      </c>
      <c r="Q43" s="163">
        <f>IF(LEN(E43)&gt;3,((IF(VLOOKUP($C43,'Regional Crises'!$B$1:$R$66,13,FALSE)="x","x",ROUND(IF(VLOOKUP($C43,'Regional Crises'!$B$1:$R$66,13,FALSE)&gt;Q$3,5,IF(VLOOKUP($C43,'Regional Crises'!$B$1:$R$66,13,FALSE)&lt;Q$4,0,5-(LOG(Q$3)-LOG(VLOOKUP($C43,'Regional Crises'!$B$1:$R$66,13,FALSE)))/(LOG(Q$3)-LOG(Q$4))*5)),1)))),(IF(VLOOKUP($E43,'Country Indicator Data'!$B$4:$N$300,9,FALSE)="x","x",ROUND(IF(VLOOKUP($E43,'Country Indicator Data'!$B$4:$N$300,9,FALSE)&gt;Q$3,5,IF(VLOOKUP($E43,'Country Indicator Data'!$B$4:$N$300,9,FALSE)&lt;Q$4,0,5-(LOG(Q$3)-LOG(VLOOKUP($E43,'Country Indicator Data'!$B$4:$N$300,9,FALSE)))/(LOG(Q$3)-LOG(Q$4))*5)),1))))</f>
        <v>0</v>
      </c>
      <c r="R43" s="163">
        <f t="shared" si="17"/>
        <v>1.5</v>
      </c>
      <c r="S43" s="163">
        <f>IF(LEN(E43)&gt;3,((IF(VLOOKUP($C43,'Regional Crises'!$B$1:$R$66,17,FALSE)="x","x",ROUND(IF(VLOOKUP($C43,'Regional Crises'!$B$1:$R$66,17,FALSE)&gt;S$3,0,IF(VLOOKUP($C43,'Regional Crises'!$B$1:$R$66,17,FALSE)&lt;S$4,5,(S$3-VLOOKUP($C43,'Regional Crises'!$B$1:$R$66,17,FALSE))/(S$3-S$4)*5)),1)))),(IF(VLOOKUP($E43,'Country Indicator Data'!$B$4:$N$300,13,FALSE)="x","x",ROUND(IF(VLOOKUP($E43,'Country Indicator Data'!$B$4:$N$300,13,FALSE)&gt;S$3,0,IF(VLOOKUP($E43,'Country Indicator Data'!$B$4:$N$300,13,FALSE)&lt;S$4,5,(S$3-VLOOKUP($E43,'Country Indicator Data'!$B$4:$N$300,13,FALSE))/(S$3-S$4)*5)),1))))</f>
        <v>3.3</v>
      </c>
      <c r="T43" s="163">
        <f>IF(LEN(E43)&gt;3,((IF(VLOOKUP($C43,'Regional Crises'!$B$1:$R$66,14,FALSE)="x","x",ROUND(IF(VLOOKUP($C43,'Regional Crises'!$B$1:$R$66,14,FALSE)&gt;T$3,0,IF(VLOOKUP($C43,'Regional Crises'!$B$1:$R$66,14,FALSE)&lt;T$4,5,(T$3-VLOOKUP($C43,'Regional Crises'!$B$1:$R$66,14,FALSE))/(T$3-T$4)*5)),1)))),(IF(VLOOKUP($E43,'Country Indicator Data'!$B$4:$N$300,10,FALSE)="x","x",ROUND(IF(VLOOKUP($E43,'Country Indicator Data'!$B$4:$N$300,10,FALSE)&gt;T$3,0,IF(VLOOKUP($E43,'Country Indicator Data'!$B$4:$N$300,10,FALSE)&lt;T$4,5,(T$3-VLOOKUP($E43,'Country Indicator Data'!$B$4:$N$300,10,FALSE))/(T$3-T$4)*5)),1))))</f>
        <v>3.1</v>
      </c>
      <c r="U43" s="163">
        <f>IF(LEN(E43)&gt;3,((IF(VLOOKUP($C43,'Regional Crises'!$B$1:$R$66,15,FALSE)="x","x",ROUND(IF(VLOOKUP($C43,'Regional Crises'!$B$1:$R$66,15,FALSE)&gt;U$3,0,IF(VLOOKUP($C43,'Regional Crises'!$B$1:$R$66,15,FALSE)&lt;U$4,5,(U$3-VLOOKUP($C43,'Regional Crises'!$B$1:$R$66,15,FALSE))/(U$3-U$4)*5)),1)))),(IF(VLOOKUP($E43,'Country Indicator Data'!$B$4:$N$300,11,FALSE)="x","x",ROUND(IF(VLOOKUP($E43,'Country Indicator Data'!$B$4:$N$300,11,FALSE)&gt;U$3,0,IF(VLOOKUP($E43,'Country Indicator Data'!$B$4:$N$300,11,FALSE)&lt;U$4,5,(U$3-VLOOKUP($E43,'Country Indicator Data'!$B$4:$N$300,11,FALSE))/(U$3-U$4)*5)),1))))</f>
        <v>1.8</v>
      </c>
      <c r="V43" s="163">
        <f>IF(LEN(E43)&gt;3,((IF(VLOOKUP($C43,'Regional Crises'!$B$1:$R$66,16,FALSE)="x","x",ROUND(IF(VLOOKUP($C43,'Regional Crises'!$B$1:$R$66,16,FALSE)&gt;V$3,0,IF(VLOOKUP($C43,'Regional Crises'!$B$1:$R$66,16,FALSE)&lt;V$4,5,(V$3-VLOOKUP($C43,'Regional Crises'!$B$1:$R$66,16,FALSE))/(V$3-V$4)*5)),1)))),(IF(VLOOKUP($E43,'Country Indicator Data'!$B$4:$N$300,12,FALSE)="x","x",ROUND(IF(VLOOKUP($E43,'Country Indicator Data'!$B$4:$N$300,12,FALSE)&gt;V$3,0,IF(VLOOKUP($E43,'Country Indicator Data'!$B$4:$N$300,12,FALSE)&lt;V$4,5,(V$3-VLOOKUP($E43,'Country Indicator Data'!$B$4:$N$300,12,FALSE))/(V$3-V$4)*5)),1))))</f>
        <v>1.7</v>
      </c>
      <c r="W43" s="163">
        <f t="shared" si="18"/>
        <v>2.5</v>
      </c>
      <c r="X43" s="163">
        <f t="shared" si="19"/>
        <v>2.1</v>
      </c>
      <c r="Y43" s="184">
        <f>IF('Core Indicators'!FC40="x","x",IF('Core Indicators'!FC40&gt;=5,5,IF('Core Indicators'!FC40&gt;=4,4,IF('Core Indicators'!FC40&gt;=3,3,IF('Core Indicators'!FC40&gt;=2,2,IF('Core Indicators'!FC40&gt;=1,1,0))))))</f>
        <v>3</v>
      </c>
      <c r="Z43" s="163">
        <f t="shared" si="20"/>
        <v>3</v>
      </c>
      <c r="AA43" s="184">
        <f>'Crisis Indicator Data'!Y40</f>
        <v>0</v>
      </c>
      <c r="AB43" s="184">
        <f>'Crisis Indicator Data'!Z40</f>
        <v>0</v>
      </c>
      <c r="AC43" s="184">
        <f>'Crisis Indicator Data'!AA40</f>
        <v>0</v>
      </c>
      <c r="AD43" s="184">
        <f>'Crisis Indicator Data'!AB40</f>
        <v>0</v>
      </c>
      <c r="AE43" s="184">
        <f t="shared" si="21"/>
        <v>0</v>
      </c>
      <c r="AF43" s="184">
        <f>'Crisis Indicator Data'!AC40</f>
        <v>0</v>
      </c>
      <c r="AG43" s="184">
        <f>'Crisis Indicator Data'!AD40</f>
        <v>2</v>
      </c>
      <c r="AH43" s="184">
        <f t="shared" si="22"/>
        <v>2</v>
      </c>
      <c r="AI43" s="184">
        <f>'Crisis Indicator Data'!AE40</f>
        <v>1</v>
      </c>
      <c r="AJ43" s="184">
        <f>'Crisis Indicator Data'!AF40</f>
        <v>0</v>
      </c>
      <c r="AK43" s="184">
        <f>'Crisis Indicator Data'!AG40</f>
        <v>3</v>
      </c>
      <c r="AL43" s="184">
        <f t="shared" si="23"/>
        <v>3</v>
      </c>
      <c r="AM43" s="163">
        <f t="shared" si="24"/>
        <v>2</v>
      </c>
      <c r="AN43" s="163">
        <f t="shared" si="25"/>
        <v>2.5</v>
      </c>
    </row>
    <row r="44" spans="1:40" ht="13.5" customHeight="1" x14ac:dyDescent="0.35">
      <c r="A44" s="169" t="str">
        <f>'Crisis Indicator Data'!A41</f>
        <v>Refugees in Egypt</v>
      </c>
      <c r="B44" s="170" t="str">
        <f>'Crisis Indicator Data'!B41</f>
        <v>Displacement,Conflict</v>
      </c>
      <c r="C44" s="170" t="str">
        <f>'Crisis Indicator Data'!C41</f>
        <v>EGY004</v>
      </c>
      <c r="D44" s="170" t="str">
        <f>'Crisis Indicator Data'!D41</f>
        <v>Egypt</v>
      </c>
      <c r="E44" s="171" t="str">
        <f>'Crisis Indicator Data'!E41</f>
        <v>EGY</v>
      </c>
      <c r="F44" s="163">
        <f>IF(LEN(E44)&gt;3,(IF(VLOOKUP($C44,'Regional Crises'!$B$1:$R$66,7,FALSE)="x","x",ROUND(IF(VLOOKUP($C44,'Regional Crises'!$B$1:$R$66,7,FALSE)&gt;$F$3,5,IF(VLOOKUP($C44,'Regional Crises'!$B$1:$R$66,7,FALSE)&lt;F$4,0,($F$3-VLOOKUP($C44,'Regional Crises'!$B$1:$R$66,7,FALSE))/($F$3-$F$4)*5)),1))),IF(VLOOKUP($E44,'Country Indicator Data'!$B$4:$N$300,3,FALSE)="x","x",ROUND(IF(VLOOKUP($E44,'Country Indicator Data'!$B$4:$N$300,3,FALSE)&gt;$F$3,5,IF(VLOOKUP($E44,'Country Indicator Data'!$B$4:$N$300,3,FALSE)&lt;$F$4,0,($F$3-VLOOKUP($E44,'Country Indicator Data'!$B$4:$N$300,3,FALSE))/($F$3-$F$4)*5)),1)))</f>
        <v>3.9</v>
      </c>
      <c r="G44" s="163">
        <f>IF(LEN(E44)&gt;3,(IF(VLOOKUP($C44,'Regional Crises'!$B$1:$R$66,9,FALSE)="x","x",ROUND(IF(VLOOKUP($C44,'Regional Crises'!$B$1:$R$66,9,FALSE)&gt;G$3,5,IF(VLOOKUP($C44,'Regional Crises'!$B$1:$R$66,9,FALSE)&lt;G$4,0,(G$3-VLOOKUP($C44,'Regional Crises'!$B$1:$R$66,9,FALSE))/(G$3-G$4)*5)),1))),IF(VLOOKUP($E44,'Country Indicator Data'!$B$4:$N$300,5,FALSE)="x","x",ROUND(IF(VLOOKUP($E44,'Country Indicator Data'!$B$4:$N$300,5,FALSE)&gt;G$3,5,IF(VLOOKUP($E44,'Country Indicator Data'!$B$4:$N$300,5,FALSE)&lt;G$4,0,(G$3-VLOOKUP($E44,'Country Indicator Data'!$B$4:$N$300,5,FALSE))/(G$3-G$4)*5)),1)))</f>
        <v>3.3</v>
      </c>
      <c r="H44" s="163">
        <f t="shared" si="13"/>
        <v>3.5999999999999996</v>
      </c>
      <c r="I44" s="163">
        <f>IF(LEN(E44)&gt;3,(IF(VLOOKUP($C44,'Regional Crises'!$B$1:$R$66,6,FALSE)="x","x",ROUND(IF(VLOOKUP($C44,'Regional Crises'!$B$1:$R$66,6,FALSE)&gt;I$3,5,IF(VLOOKUP($C44,'Regional Crises'!$B$1:$R$66,6,FALSE)&lt;I$4,0,5-(I$3-VLOOKUP($C44,'Regional Crises'!$B$1:$R$66,6,FALSE))/(I$3-I$4)*5)),1))),IF(VLOOKUP($E44,'Country Indicator Data'!$B$4:$N$300,2,FALSE)="x","x",ROUND(IF(VLOOKUP($E44,'Country Indicator Data'!$B$4:$N$300,2,FALSE)&gt;I$3,5,IF(VLOOKUP($E44,'Country Indicator Data'!$B$4:$N$300,2,FALSE)&lt;I$4,0,5-(I$3-VLOOKUP($E44,'Country Indicator Data'!$B$4:$N$300,2,FALSE))/(I$3-I$4)*5)),1)))</f>
        <v>0.8</v>
      </c>
      <c r="J44" s="163">
        <f>IF(LEN(E44)&gt;3,(IF(VLOOKUP($C44,'Regional Crises'!$B$1:$R$66,8,FALSE)="x","x",ROUND(IF(VLOOKUP($C44,'Regional Crises'!$B$1:$R$66,8,FALSE)&gt;J$3,5,IF(VLOOKUP($C44,'Regional Crises'!$B$1:$R$66,8,FALSE)&lt;J$4,0,5-(J$3-VLOOKUP($C44,'Regional Crises'!$B$1:$R$66,8,FALSE))/(J$3-J$4)*5)),1))),IF(VLOOKUP($E44,'Country Indicator Data'!$B$4:$N$300,4,FALSE)="x","x",ROUND(IF(VLOOKUP($E44,'Country Indicator Data'!$B$4:$N$300,4,FALSE)&gt;J$3,5,IF(VLOOKUP($E44,'Country Indicator Data'!$B$4:$N$300,4,FALSE)&lt;J$4,0,5-(J$3-VLOOKUP($E44,'Country Indicator Data'!$B$4:$N$300,4,FALSE))/(J$3-J$4)*5)),1)))</f>
        <v>0.9</v>
      </c>
      <c r="K44" s="163">
        <f t="shared" si="14"/>
        <v>0.85000000000000009</v>
      </c>
      <c r="L44" s="163">
        <f>IF(LEN(E44)&gt;3,(IF(VLOOKUP($C44,'Regional Crises'!$B$1:$R$66,10,FALSE)="x","x",ROUND(IF(VLOOKUP($C44,'Regional Crises'!$B$1:$R$66,10,FALSE)&gt;L$3,5,IF(VLOOKUP($C44,'Regional Crises'!$B$1:$R$66,10,FALSE)&lt;L$4,0,5-(L$3-VLOOKUP($C44,'Regional Crises'!$B$1:$R$66,10,FALSE))/(L$3-L$4)*5)),1))),IF(VLOOKUP($E44,'Country Indicator Data'!$B$4:$N$300,6,FALSE)="x","x",ROUND(IF(VLOOKUP($E44,'Country Indicator Data'!$B$4:$N$300,6,FALSE)&gt;L$3,5,IF(VLOOKUP($E44,'Country Indicator Data'!$B$4:$N$300,6,FALSE)&lt;L$4,0,5-(L$3-VLOOKUP($E44,'Country Indicator Data'!$B$4:$N$300,6,FALSE))/(L$3-L$4)*5)),1)))</f>
        <v>3</v>
      </c>
      <c r="M44" s="163">
        <f>IF(LEN(E44)&gt;3,(IF(VLOOKUP($C44,'Regional Crises'!$B$1:$R$66,11,FALSE)="x","x",ROUND(IF(VLOOKUP($C44,'Regional Crises'!$B$1:$R$66,11,FALSE)&gt;M$3,5,IF(VLOOKUP($C44,'Regional Crises'!$B$1:$R$66,11,FALSE)&lt;M$4,0,5-(M$3-VLOOKUP($C44,'Regional Crises'!$B$1:$R$66,11,FALSE))/(M$3-M$4)*5)),1))),IF(VLOOKUP($E44,'Country Indicator Data'!$B$4:$N$300,7,FALSE)="x","x",ROUND(IF(VLOOKUP($E44,'Country Indicator Data'!$B$4:$N$300,7,FALSE)&gt;M$3,5,IF(VLOOKUP($E44,'Country Indicator Data'!$B$4:$N$300,7,FALSE)&lt;M$4,0,5-(M$3-VLOOKUP($E44,'Country Indicator Data'!$B$4:$N$300,7,FALSE))/(M$3-M$4)*5)),1)))</f>
        <v>0.8</v>
      </c>
      <c r="N44" s="163">
        <f t="shared" si="15"/>
        <v>1.9</v>
      </c>
      <c r="O44" s="163">
        <f t="shared" si="16"/>
        <v>2.1166666666666667</v>
      </c>
      <c r="P44" s="163">
        <f>IF(LEN(E44)&gt;3,VLOOKUP(C44,'Regional Crises'!$B$1:$R$69,12,FALSE),VLOOKUP(E44,'Country Indicator Data'!$B$4:$I$300,8,FALSE))</f>
        <v>3</v>
      </c>
      <c r="Q44" s="163">
        <f>IF(LEN(E44)&gt;3,((IF(VLOOKUP($C44,'Regional Crises'!$B$1:$R$66,13,FALSE)="x","x",ROUND(IF(VLOOKUP($C44,'Regional Crises'!$B$1:$R$66,13,FALSE)&gt;Q$3,5,IF(VLOOKUP($C44,'Regional Crises'!$B$1:$R$66,13,FALSE)&lt;Q$4,0,5-(LOG(Q$3)-LOG(VLOOKUP($C44,'Regional Crises'!$B$1:$R$66,13,FALSE)))/(LOG(Q$3)-LOG(Q$4))*5)),1)))),(IF(VLOOKUP($E44,'Country Indicator Data'!$B$4:$N$300,9,FALSE)="x","x",ROUND(IF(VLOOKUP($E44,'Country Indicator Data'!$B$4:$N$300,9,FALSE)&gt;Q$3,5,IF(VLOOKUP($E44,'Country Indicator Data'!$B$4:$N$300,9,FALSE)&lt;Q$4,0,5-(LOG(Q$3)-LOG(VLOOKUP($E44,'Country Indicator Data'!$B$4:$N$300,9,FALSE)))/(LOG(Q$3)-LOG(Q$4))*5)),1))))</f>
        <v>1.3</v>
      </c>
      <c r="R44" s="163">
        <f t="shared" si="17"/>
        <v>2.15</v>
      </c>
      <c r="S44" s="163">
        <f>IF(LEN(E44)&gt;3,((IF(VLOOKUP($C44,'Regional Crises'!$B$1:$R$66,17,FALSE)="x","x",ROUND(IF(VLOOKUP($C44,'Regional Crises'!$B$1:$R$66,17,FALSE)&gt;S$3,0,IF(VLOOKUP($C44,'Regional Crises'!$B$1:$R$66,17,FALSE)&lt;S$4,5,(S$3-VLOOKUP($C44,'Regional Crises'!$B$1:$R$66,17,FALSE))/(S$3-S$4)*5)),1)))),(IF(VLOOKUP($E44,'Country Indicator Data'!$B$4:$N$300,13,FALSE)="x","x",ROUND(IF(VLOOKUP($E44,'Country Indicator Data'!$B$4:$N$300,13,FALSE)&gt;S$3,0,IF(VLOOKUP($E44,'Country Indicator Data'!$B$4:$N$300,13,FALSE)&lt;S$4,5,(S$3-VLOOKUP($E44,'Country Indicator Data'!$B$4:$N$300,13,FALSE))/(S$3-S$4)*5)),1))))</f>
        <v>3.3</v>
      </c>
      <c r="T44" s="163">
        <f>IF(LEN(E44)&gt;3,((IF(VLOOKUP($C44,'Regional Crises'!$B$1:$R$66,14,FALSE)="x","x",ROUND(IF(VLOOKUP($C44,'Regional Crises'!$B$1:$R$66,14,FALSE)&gt;T$3,0,IF(VLOOKUP($C44,'Regional Crises'!$B$1:$R$66,14,FALSE)&lt;T$4,5,(T$3-VLOOKUP($C44,'Regional Crises'!$B$1:$R$66,14,FALSE))/(T$3-T$4)*5)),1)))),(IF(VLOOKUP($E44,'Country Indicator Data'!$B$4:$N$300,10,FALSE)="x","x",ROUND(IF(VLOOKUP($E44,'Country Indicator Data'!$B$4:$N$300,10,FALSE)&gt;T$3,0,IF(VLOOKUP($E44,'Country Indicator Data'!$B$4:$N$300,10,FALSE)&lt;T$4,5,(T$3-VLOOKUP($E44,'Country Indicator Data'!$B$4:$N$300,10,FALSE))/(T$3-T$4)*5)),1))))</f>
        <v>2.9</v>
      </c>
      <c r="U44" s="163">
        <f>IF(LEN(E44)&gt;3,((IF(VLOOKUP($C44,'Regional Crises'!$B$1:$R$66,15,FALSE)="x","x",ROUND(IF(VLOOKUP($C44,'Regional Crises'!$B$1:$R$66,15,FALSE)&gt;U$3,0,IF(VLOOKUP($C44,'Regional Crises'!$B$1:$R$66,15,FALSE)&lt;U$4,5,(U$3-VLOOKUP($C44,'Regional Crises'!$B$1:$R$66,15,FALSE))/(U$3-U$4)*5)),1)))),(IF(VLOOKUP($E44,'Country Indicator Data'!$B$4:$N$300,11,FALSE)="x","x",ROUND(IF(VLOOKUP($E44,'Country Indicator Data'!$B$4:$N$300,11,FALSE)&gt;U$3,0,IF(VLOOKUP($E44,'Country Indicator Data'!$B$4:$N$300,11,FALSE)&lt;U$4,5,(U$3-VLOOKUP($E44,'Country Indicator Data'!$B$4:$N$300,11,FALSE))/(U$3-U$4)*5)),1))))</f>
        <v>3.5</v>
      </c>
      <c r="V44" s="163">
        <f>IF(LEN(E44)&gt;3,((IF(VLOOKUP($C44,'Regional Crises'!$B$1:$R$66,16,FALSE)="x","x",ROUND(IF(VLOOKUP($C44,'Regional Crises'!$B$1:$R$66,16,FALSE)&gt;V$3,0,IF(VLOOKUP($C44,'Regional Crises'!$B$1:$R$66,16,FALSE)&lt;V$4,5,(V$3-VLOOKUP($C44,'Regional Crises'!$B$1:$R$66,16,FALSE))/(V$3-V$4)*5)),1)))),(IF(VLOOKUP($E44,'Country Indicator Data'!$B$4:$N$300,12,FALSE)="x","x",ROUND(IF(VLOOKUP($E44,'Country Indicator Data'!$B$4:$N$300,12,FALSE)&gt;V$3,0,IF(VLOOKUP($E44,'Country Indicator Data'!$B$4:$N$300,12,FALSE)&lt;V$4,5,(V$3-VLOOKUP($E44,'Country Indicator Data'!$B$4:$N$300,12,FALSE))/(V$3-V$4)*5)),1))))</f>
        <v>4.0999999999999996</v>
      </c>
      <c r="W44" s="163">
        <f t="shared" si="18"/>
        <v>3.5</v>
      </c>
      <c r="X44" s="163">
        <f t="shared" si="19"/>
        <v>2.6</v>
      </c>
      <c r="Y44" s="184">
        <f>IF('Core Indicators'!FC41="x","x",IF('Core Indicators'!FC41&gt;=5,5,IF('Core Indicators'!FC41&gt;=4,4,IF('Core Indicators'!FC41&gt;=3,3,IF('Core Indicators'!FC41&gt;=2,2,IF('Core Indicators'!FC41&gt;=1,1,0))))))</f>
        <v>2</v>
      </c>
      <c r="Z44" s="163">
        <f t="shared" si="20"/>
        <v>2</v>
      </c>
      <c r="AA44" s="184">
        <f>'Crisis Indicator Data'!Y41</f>
        <v>1</v>
      </c>
      <c r="AB44" s="184">
        <f>'Crisis Indicator Data'!Z41</f>
        <v>0</v>
      </c>
      <c r="AC44" s="184">
        <f>'Crisis Indicator Data'!AA41</f>
        <v>0</v>
      </c>
      <c r="AD44" s="184">
        <f>'Crisis Indicator Data'!AB41</f>
        <v>0</v>
      </c>
      <c r="AE44" s="184">
        <f t="shared" si="21"/>
        <v>1</v>
      </c>
      <c r="AF44" s="184">
        <f>'Crisis Indicator Data'!AC41</f>
        <v>0</v>
      </c>
      <c r="AG44" s="184">
        <f>'Crisis Indicator Data'!AD41</f>
        <v>3</v>
      </c>
      <c r="AH44" s="184">
        <f t="shared" si="22"/>
        <v>3</v>
      </c>
      <c r="AI44" s="184">
        <f>'Crisis Indicator Data'!AE41</f>
        <v>0</v>
      </c>
      <c r="AJ44" s="184">
        <f>'Crisis Indicator Data'!AF41</f>
        <v>3</v>
      </c>
      <c r="AK44" s="184">
        <f>'Crisis Indicator Data'!AG41</f>
        <v>0</v>
      </c>
      <c r="AL44" s="184">
        <f t="shared" si="23"/>
        <v>3</v>
      </c>
      <c r="AM44" s="163">
        <f t="shared" si="24"/>
        <v>2</v>
      </c>
      <c r="AN44" s="163">
        <f t="shared" si="25"/>
        <v>2</v>
      </c>
    </row>
    <row r="45" spans="1:40" ht="13.5" customHeight="1" x14ac:dyDescent="0.35">
      <c r="A45" s="169" t="str">
        <f>'Crisis Indicator Data'!A42</f>
        <v>Complex crisis in Eritrea</v>
      </c>
      <c r="B45" s="170" t="str">
        <f>'Crisis Indicator Data'!B42</f>
        <v>Socio-political,Displacement</v>
      </c>
      <c r="C45" s="170" t="str">
        <f>'Crisis Indicator Data'!C42</f>
        <v>ERI001</v>
      </c>
      <c r="D45" s="170" t="str">
        <f>'Crisis Indicator Data'!D42</f>
        <v>Eritrea</v>
      </c>
      <c r="E45" s="171" t="str">
        <f>'Crisis Indicator Data'!E42</f>
        <v>ERI</v>
      </c>
      <c r="F45" s="163">
        <f>IF(LEN(E45)&gt;3,(IF(VLOOKUP($C45,'Regional Crises'!$B$1:$R$66,7,FALSE)="x","x",ROUND(IF(VLOOKUP($C45,'Regional Crises'!$B$1:$R$66,7,FALSE)&gt;$F$3,5,IF(VLOOKUP($C45,'Regional Crises'!$B$1:$R$66,7,FALSE)&lt;F$4,0,($F$3-VLOOKUP($C45,'Regional Crises'!$B$1:$R$66,7,FALSE))/($F$3-$F$4)*5)),1))),IF(VLOOKUP($E45,'Country Indicator Data'!$B$4:$N$300,3,FALSE)="x","x",ROUND(IF(VLOOKUP($E45,'Country Indicator Data'!$B$4:$N$300,3,FALSE)&gt;$F$3,5,IF(VLOOKUP($E45,'Country Indicator Data'!$B$4:$N$300,3,FALSE)&lt;$F$4,0,($F$3-VLOOKUP($E45,'Country Indicator Data'!$B$4:$N$300,3,FALSE))/($F$3-$F$4)*5)),1)))</f>
        <v>5</v>
      </c>
      <c r="G45" s="163">
        <f>IF(LEN(E45)&gt;3,(IF(VLOOKUP($C45,'Regional Crises'!$B$1:$R$66,9,FALSE)="x","x",ROUND(IF(VLOOKUP($C45,'Regional Crises'!$B$1:$R$66,9,FALSE)&gt;G$3,5,IF(VLOOKUP($C45,'Regional Crises'!$B$1:$R$66,9,FALSE)&lt;G$4,0,(G$3-VLOOKUP($C45,'Regional Crises'!$B$1:$R$66,9,FALSE))/(G$3-G$4)*5)),1))),IF(VLOOKUP($E45,'Country Indicator Data'!$B$4:$N$300,5,FALSE)="x","x",ROUND(IF(VLOOKUP($E45,'Country Indicator Data'!$B$4:$N$300,5,FALSE)&gt;G$3,5,IF(VLOOKUP($E45,'Country Indicator Data'!$B$4:$N$300,5,FALSE)&lt;G$4,0,(G$3-VLOOKUP($E45,'Country Indicator Data'!$B$4:$N$300,5,FALSE))/(G$3-G$4)*5)),1)))</f>
        <v>4</v>
      </c>
      <c r="H45" s="163">
        <f t="shared" si="13"/>
        <v>4.5</v>
      </c>
      <c r="I45" s="163">
        <f>IF(LEN(E45)&gt;3,(IF(VLOOKUP($C45,'Regional Crises'!$B$1:$R$66,6,FALSE)="x","x",ROUND(IF(VLOOKUP($C45,'Regional Crises'!$B$1:$R$66,6,FALSE)&gt;I$3,5,IF(VLOOKUP($C45,'Regional Crises'!$B$1:$R$66,6,FALSE)&lt;I$4,0,5-(I$3-VLOOKUP($C45,'Regional Crises'!$B$1:$R$66,6,FALSE))/(I$3-I$4)*5)),1))),IF(VLOOKUP($E45,'Country Indicator Data'!$B$4:$N$300,2,FALSE)="x","x",ROUND(IF(VLOOKUP($E45,'Country Indicator Data'!$B$4:$N$300,2,FALSE)&gt;I$3,5,IF(VLOOKUP($E45,'Country Indicator Data'!$B$4:$N$300,2,FALSE)&lt;I$4,0,5-(I$3-VLOOKUP($E45,'Country Indicator Data'!$B$4:$N$300,2,FALSE))/(I$3-I$4)*5)),1)))</f>
        <v>3.1</v>
      </c>
      <c r="J45" s="163">
        <f>IF(LEN(E45)&gt;3,(IF(VLOOKUP($C45,'Regional Crises'!$B$1:$R$66,8,FALSE)="x","x",ROUND(IF(VLOOKUP($C45,'Regional Crises'!$B$1:$R$66,8,FALSE)&gt;J$3,5,IF(VLOOKUP($C45,'Regional Crises'!$B$1:$R$66,8,FALSE)&lt;J$4,0,5-(J$3-VLOOKUP($C45,'Regional Crises'!$B$1:$R$66,8,FALSE))/(J$3-J$4)*5)),1))),IF(VLOOKUP($E45,'Country Indicator Data'!$B$4:$N$300,4,FALSE)="x","x",ROUND(IF(VLOOKUP($E45,'Country Indicator Data'!$B$4:$N$300,4,FALSE)&gt;J$3,5,IF(VLOOKUP($E45,'Country Indicator Data'!$B$4:$N$300,4,FALSE)&lt;J$4,0,5-(J$3-VLOOKUP($E45,'Country Indicator Data'!$B$4:$N$300,4,FALSE))/(J$3-J$4)*5)),1)))</f>
        <v>0</v>
      </c>
      <c r="K45" s="163">
        <f t="shared" si="14"/>
        <v>1.55</v>
      </c>
      <c r="L45" s="163" t="str">
        <f>IF(LEN(E45)&gt;3,(IF(VLOOKUP($C45,'Regional Crises'!$B$1:$R$66,10,FALSE)="x","x",ROUND(IF(VLOOKUP($C45,'Regional Crises'!$B$1:$R$66,10,FALSE)&gt;L$3,5,IF(VLOOKUP($C45,'Regional Crises'!$B$1:$R$66,10,FALSE)&lt;L$4,0,5-(L$3-VLOOKUP($C45,'Regional Crises'!$B$1:$R$66,10,FALSE))/(L$3-L$4)*5)),1))),IF(VLOOKUP($E45,'Country Indicator Data'!$B$4:$N$300,6,FALSE)="x","x",ROUND(IF(VLOOKUP($E45,'Country Indicator Data'!$B$4:$N$300,6,FALSE)&gt;L$3,5,IF(VLOOKUP($E45,'Country Indicator Data'!$B$4:$N$300,6,FALSE)&lt;L$4,0,5-(L$3-VLOOKUP($E45,'Country Indicator Data'!$B$4:$N$300,6,FALSE))/(L$3-L$4)*5)),1)))</f>
        <v>x</v>
      </c>
      <c r="M45" s="163" t="str">
        <f>IF(LEN(E45)&gt;3,(IF(VLOOKUP($C45,'Regional Crises'!$B$1:$R$66,11,FALSE)="x","x",ROUND(IF(VLOOKUP($C45,'Regional Crises'!$B$1:$R$66,11,FALSE)&gt;M$3,5,IF(VLOOKUP($C45,'Regional Crises'!$B$1:$R$66,11,FALSE)&lt;M$4,0,5-(M$3-VLOOKUP($C45,'Regional Crises'!$B$1:$R$66,11,FALSE))/(M$3-M$4)*5)),1))),IF(VLOOKUP($E45,'Country Indicator Data'!$B$4:$N$300,7,FALSE)="x","x",ROUND(IF(VLOOKUP($E45,'Country Indicator Data'!$B$4:$N$300,7,FALSE)&gt;M$3,5,IF(VLOOKUP($E45,'Country Indicator Data'!$B$4:$N$300,7,FALSE)&lt;M$4,0,5-(M$3-VLOOKUP($E45,'Country Indicator Data'!$B$4:$N$300,7,FALSE))/(M$3-M$4)*5)),1)))</f>
        <v>x</v>
      </c>
      <c r="N45" s="163" t="str">
        <f t="shared" si="15"/>
        <v>x</v>
      </c>
      <c r="O45" s="163">
        <f t="shared" si="16"/>
        <v>3.0249999999999999</v>
      </c>
      <c r="P45" s="163">
        <f>IF(LEN(E45)&gt;3,VLOOKUP(C45,'Regional Crises'!$B$1:$R$69,12,FALSE),VLOOKUP(E45,'Country Indicator Data'!$B$4:$I$300,8,FALSE))</f>
        <v>5</v>
      </c>
      <c r="Q45" s="163">
        <f>IF(LEN(E45)&gt;3,((IF(VLOOKUP($C45,'Regional Crises'!$B$1:$R$66,13,FALSE)="x","x",ROUND(IF(VLOOKUP($C45,'Regional Crises'!$B$1:$R$66,13,FALSE)&gt;Q$3,5,IF(VLOOKUP($C45,'Regional Crises'!$B$1:$R$66,13,FALSE)&lt;Q$4,0,5-(LOG(Q$3)-LOG(VLOOKUP($C45,'Regional Crises'!$B$1:$R$66,13,FALSE)))/(LOG(Q$3)-LOG(Q$4))*5)),1)))),(IF(VLOOKUP($E45,'Country Indicator Data'!$B$4:$N$300,9,FALSE)="x","x",ROUND(IF(VLOOKUP($E45,'Country Indicator Data'!$B$4:$N$300,9,FALSE)&gt;Q$3,5,IF(VLOOKUP($E45,'Country Indicator Data'!$B$4:$N$300,9,FALSE)&lt;Q$4,0,5-(LOG(Q$3)-LOG(VLOOKUP($E45,'Country Indicator Data'!$B$4:$N$300,9,FALSE)))/(LOG(Q$3)-LOG(Q$4))*5)),1))))</f>
        <v>0</v>
      </c>
      <c r="R45" s="163">
        <f t="shared" si="17"/>
        <v>2.5</v>
      </c>
      <c r="S45" s="163">
        <f>IF(LEN(E45)&gt;3,((IF(VLOOKUP($C45,'Regional Crises'!$B$1:$R$66,17,FALSE)="x","x",ROUND(IF(VLOOKUP($C45,'Regional Crises'!$B$1:$R$66,17,FALSE)&gt;S$3,0,IF(VLOOKUP($C45,'Regional Crises'!$B$1:$R$66,17,FALSE)&lt;S$4,5,(S$3-VLOOKUP($C45,'Regional Crises'!$B$1:$R$66,17,FALSE))/(S$3-S$4)*5)),1)))),(IF(VLOOKUP($E45,'Country Indicator Data'!$B$4:$N$300,13,FALSE)="x","x",ROUND(IF(VLOOKUP($E45,'Country Indicator Data'!$B$4:$N$300,13,FALSE)&gt;S$3,0,IF(VLOOKUP($E45,'Country Indicator Data'!$B$4:$N$300,13,FALSE)&lt;S$4,5,(S$3-VLOOKUP($E45,'Country Indicator Data'!$B$4:$N$300,13,FALSE))/(S$3-S$4)*5)),1))))</f>
        <v>4</v>
      </c>
      <c r="T45" s="163">
        <f>IF(LEN(E45)&gt;3,((IF(VLOOKUP($C45,'Regional Crises'!$B$1:$R$66,14,FALSE)="x","x",ROUND(IF(VLOOKUP($C45,'Regional Crises'!$B$1:$R$66,14,FALSE)&gt;T$3,0,IF(VLOOKUP($C45,'Regional Crises'!$B$1:$R$66,14,FALSE)&lt;T$4,5,(T$3-VLOOKUP($C45,'Regional Crises'!$B$1:$R$66,14,FALSE))/(T$3-T$4)*5)),1)))),(IF(VLOOKUP($E45,'Country Indicator Data'!$B$4:$N$300,10,FALSE)="x","x",ROUND(IF(VLOOKUP($E45,'Country Indicator Data'!$B$4:$N$300,10,FALSE)&gt;T$3,0,IF(VLOOKUP($E45,'Country Indicator Data'!$B$4:$N$300,10,FALSE)&lt;T$4,5,(T$3-VLOOKUP($E45,'Country Indicator Data'!$B$4:$N$300,10,FALSE))/(T$3-T$4)*5)),1))))</f>
        <v>4.0999999999999996</v>
      </c>
      <c r="U45" s="163">
        <f>IF(LEN(E45)&gt;3,((IF(VLOOKUP($C45,'Regional Crises'!$B$1:$R$66,15,FALSE)="x","x",ROUND(IF(VLOOKUP($C45,'Regional Crises'!$B$1:$R$66,15,FALSE)&gt;U$3,0,IF(VLOOKUP($C45,'Regional Crises'!$B$1:$R$66,15,FALSE)&lt;U$4,5,(U$3-VLOOKUP($C45,'Regional Crises'!$B$1:$R$66,15,FALSE))/(U$3-U$4)*5)),1)))),(IF(VLOOKUP($E45,'Country Indicator Data'!$B$4:$N$300,11,FALSE)="x","x",ROUND(IF(VLOOKUP($E45,'Country Indicator Data'!$B$4:$N$300,11,FALSE)&gt;U$3,0,IF(VLOOKUP($E45,'Country Indicator Data'!$B$4:$N$300,11,FALSE)&lt;U$4,5,(U$3-VLOOKUP($E45,'Country Indicator Data'!$B$4:$N$300,11,FALSE))/(U$3-U$4)*5)),1))))</f>
        <v>4.4000000000000004</v>
      </c>
      <c r="V45" s="163">
        <f>IF(LEN(E45)&gt;3,((IF(VLOOKUP($C45,'Regional Crises'!$B$1:$R$66,16,FALSE)="x","x",ROUND(IF(VLOOKUP($C45,'Regional Crises'!$B$1:$R$66,16,FALSE)&gt;V$3,0,IF(VLOOKUP($C45,'Regional Crises'!$B$1:$R$66,16,FALSE)&lt;V$4,5,(V$3-VLOOKUP($C45,'Regional Crises'!$B$1:$R$66,16,FALSE))/(V$3-V$4)*5)),1)))),(IF(VLOOKUP($E45,'Country Indicator Data'!$B$4:$N$300,12,FALSE)="x","x",ROUND(IF(VLOOKUP($E45,'Country Indicator Data'!$B$4:$N$300,12,FALSE)&gt;V$3,0,IF(VLOOKUP($E45,'Country Indicator Data'!$B$4:$N$300,12,FALSE)&lt;V$4,5,(V$3-VLOOKUP($E45,'Country Indicator Data'!$B$4:$N$300,12,FALSE))/(V$3-V$4)*5)),1))))</f>
        <v>4.9000000000000004</v>
      </c>
      <c r="W45" s="163">
        <f t="shared" si="18"/>
        <v>4.4000000000000004</v>
      </c>
      <c r="X45" s="163">
        <f t="shared" si="19"/>
        <v>3.3</v>
      </c>
      <c r="Y45" s="184">
        <f>IF('Core Indicators'!FC42="x","x",IF('Core Indicators'!FC42&gt;=5,5,IF('Core Indicators'!FC42&gt;=4,4,IF('Core Indicators'!FC42&gt;=3,3,IF('Core Indicators'!FC42&gt;=2,2,IF('Core Indicators'!FC42&gt;=1,1,0))))))</f>
        <v>5</v>
      </c>
      <c r="Z45" s="163">
        <f t="shared" si="20"/>
        <v>5</v>
      </c>
      <c r="AA45" s="184">
        <f>'Crisis Indicator Data'!Y42</f>
        <v>1</v>
      </c>
      <c r="AB45" s="184">
        <f>'Crisis Indicator Data'!Z42</f>
        <v>1</v>
      </c>
      <c r="AC45" s="184">
        <f>'Crisis Indicator Data'!AA42</f>
        <v>2</v>
      </c>
      <c r="AD45" s="184">
        <f>'Crisis Indicator Data'!AB42</f>
        <v>0</v>
      </c>
      <c r="AE45" s="184">
        <f t="shared" si="21"/>
        <v>2</v>
      </c>
      <c r="AF45" s="184">
        <f>'Crisis Indicator Data'!AC42</f>
        <v>0</v>
      </c>
      <c r="AG45" s="184">
        <f>'Crisis Indicator Data'!AD42</f>
        <v>2</v>
      </c>
      <c r="AH45" s="184">
        <f t="shared" si="22"/>
        <v>2</v>
      </c>
      <c r="AI45" s="184">
        <f>'Crisis Indicator Data'!AE42</f>
        <v>0</v>
      </c>
      <c r="AJ45" s="184">
        <f>'Crisis Indicator Data'!AF42</f>
        <v>2</v>
      </c>
      <c r="AK45" s="184">
        <f>'Crisis Indicator Data'!AG42</f>
        <v>2</v>
      </c>
      <c r="AL45" s="184">
        <f t="shared" si="23"/>
        <v>3</v>
      </c>
      <c r="AM45" s="163">
        <f t="shared" si="24"/>
        <v>2</v>
      </c>
      <c r="AN45" s="163">
        <f t="shared" si="25"/>
        <v>3.5</v>
      </c>
    </row>
    <row r="46" spans="1:40" ht="13.5" customHeight="1" x14ac:dyDescent="0.35">
      <c r="A46" s="169" t="str">
        <f>'Crisis Indicator Data'!A43</f>
        <v>Mixed migration flows in Spain</v>
      </c>
      <c r="B46" s="170" t="str">
        <f>'Crisis Indicator Data'!B43</f>
        <v>Displacement</v>
      </c>
      <c r="C46" s="170" t="str">
        <f>'Crisis Indicator Data'!C43</f>
        <v>ESP002</v>
      </c>
      <c r="D46" s="170" t="str">
        <f>'Crisis Indicator Data'!D43</f>
        <v>Spain</v>
      </c>
      <c r="E46" s="171" t="str">
        <f>'Crisis Indicator Data'!E43</f>
        <v>ESP</v>
      </c>
      <c r="F46" s="163">
        <f>IF(LEN(E46)&gt;3,(IF(VLOOKUP($C46,'Regional Crises'!$B$1:$R$66,7,FALSE)="x","x",ROUND(IF(VLOOKUP($C46,'Regional Crises'!$B$1:$R$66,7,FALSE)&gt;$F$3,5,IF(VLOOKUP($C46,'Regional Crises'!$B$1:$R$66,7,FALSE)&lt;F$4,0,($F$3-VLOOKUP($C46,'Regional Crises'!$B$1:$R$66,7,FALSE))/($F$3-$F$4)*5)),1))),IF(VLOOKUP($E46,'Country Indicator Data'!$B$4:$N$300,3,FALSE)="x","x",ROUND(IF(VLOOKUP($E46,'Country Indicator Data'!$B$4:$N$300,3,FALSE)&gt;$F$3,5,IF(VLOOKUP($E46,'Country Indicator Data'!$B$4:$N$300,3,FALSE)&lt;$F$4,0,($F$3-VLOOKUP($E46,'Country Indicator Data'!$B$4:$N$300,3,FALSE))/($F$3-$F$4)*5)),1)))</f>
        <v>1.1000000000000001</v>
      </c>
      <c r="G46" s="163" t="str">
        <f>IF(LEN(E46)&gt;3,(IF(VLOOKUP($C46,'Regional Crises'!$B$1:$R$66,9,FALSE)="x","x",ROUND(IF(VLOOKUP($C46,'Regional Crises'!$B$1:$R$66,9,FALSE)&gt;G$3,5,IF(VLOOKUP($C46,'Regional Crises'!$B$1:$R$66,9,FALSE)&lt;G$4,0,(G$3-VLOOKUP($C46,'Regional Crises'!$B$1:$R$66,9,FALSE))/(G$3-G$4)*5)),1))),IF(VLOOKUP($E46,'Country Indicator Data'!$B$4:$N$300,5,FALSE)="x","x",ROUND(IF(VLOOKUP($E46,'Country Indicator Data'!$B$4:$N$300,5,FALSE)&gt;G$3,5,IF(VLOOKUP($E46,'Country Indicator Data'!$B$4:$N$300,5,FALSE)&lt;G$4,0,(G$3-VLOOKUP($E46,'Country Indicator Data'!$B$4:$N$300,5,FALSE))/(G$3-G$4)*5)),1)))</f>
        <v>x</v>
      </c>
      <c r="H46" s="163">
        <f t="shared" si="13"/>
        <v>1.1000000000000001</v>
      </c>
      <c r="I46" s="163">
        <f>IF(LEN(E46)&gt;3,(IF(VLOOKUP($C46,'Regional Crises'!$B$1:$R$66,6,FALSE)="x","x",ROUND(IF(VLOOKUP($C46,'Regional Crises'!$B$1:$R$66,6,FALSE)&gt;I$3,5,IF(VLOOKUP($C46,'Regional Crises'!$B$1:$R$66,6,FALSE)&lt;I$4,0,5-(I$3-VLOOKUP($C46,'Regional Crises'!$B$1:$R$66,6,FALSE))/(I$3-I$4)*5)),1))),IF(VLOOKUP($E46,'Country Indicator Data'!$B$4:$N$300,2,FALSE)="x","x",ROUND(IF(VLOOKUP($E46,'Country Indicator Data'!$B$4:$N$300,2,FALSE)&gt;I$3,5,IF(VLOOKUP($E46,'Country Indicator Data'!$B$4:$N$300,2,FALSE)&lt;I$4,0,5-(I$3-VLOOKUP($E46,'Country Indicator Data'!$B$4:$N$300,2,FALSE))/(I$3-I$4)*5)),1)))</f>
        <v>2.5</v>
      </c>
      <c r="J46" s="163">
        <f>IF(LEN(E46)&gt;3,(IF(VLOOKUP($C46,'Regional Crises'!$B$1:$R$66,8,FALSE)="x","x",ROUND(IF(VLOOKUP($C46,'Regional Crises'!$B$1:$R$66,8,FALSE)&gt;J$3,5,IF(VLOOKUP($C46,'Regional Crises'!$B$1:$R$66,8,FALSE)&lt;J$4,0,5-(J$3-VLOOKUP($C46,'Regional Crises'!$B$1:$R$66,8,FALSE))/(J$3-J$4)*5)),1))),IF(VLOOKUP($E46,'Country Indicator Data'!$B$4:$N$300,4,FALSE)="x","x",ROUND(IF(VLOOKUP($E46,'Country Indicator Data'!$B$4:$N$300,4,FALSE)&gt;J$3,5,IF(VLOOKUP($E46,'Country Indicator Data'!$B$4:$N$300,4,FALSE)&lt;J$4,0,5-(J$3-VLOOKUP($E46,'Country Indicator Data'!$B$4:$N$300,4,FALSE))/(J$3-J$4)*5)),1)))</f>
        <v>3</v>
      </c>
      <c r="K46" s="163">
        <f t="shared" si="14"/>
        <v>2.75</v>
      </c>
      <c r="L46" s="163">
        <f>IF(LEN(E46)&gt;3,(IF(VLOOKUP($C46,'Regional Crises'!$B$1:$R$66,10,FALSE)="x","x",ROUND(IF(VLOOKUP($C46,'Regional Crises'!$B$1:$R$66,10,FALSE)&gt;L$3,5,IF(VLOOKUP($C46,'Regional Crises'!$B$1:$R$66,10,FALSE)&lt;L$4,0,5-(L$3-VLOOKUP($C46,'Regional Crises'!$B$1:$R$66,10,FALSE))/(L$3-L$4)*5)),1))),IF(VLOOKUP($E46,'Country Indicator Data'!$B$4:$N$300,6,FALSE)="x","x",ROUND(IF(VLOOKUP($E46,'Country Indicator Data'!$B$4:$N$300,6,FALSE)&gt;L$3,5,IF(VLOOKUP($E46,'Country Indicator Data'!$B$4:$N$300,6,FALSE)&lt;L$4,0,5-(L$3-VLOOKUP($E46,'Country Indicator Data'!$B$4:$N$300,6,FALSE))/(L$3-L$4)*5)),1)))</f>
        <v>0.5</v>
      </c>
      <c r="M46" s="163">
        <f>IF(LEN(E46)&gt;3,(IF(VLOOKUP($C46,'Regional Crises'!$B$1:$R$66,11,FALSE)="x","x",ROUND(IF(VLOOKUP($C46,'Regional Crises'!$B$1:$R$66,11,FALSE)&gt;M$3,5,IF(VLOOKUP($C46,'Regional Crises'!$B$1:$R$66,11,FALSE)&lt;M$4,0,5-(M$3-VLOOKUP($C46,'Regional Crises'!$B$1:$R$66,11,FALSE))/(M$3-M$4)*5)),1))),IF(VLOOKUP($E46,'Country Indicator Data'!$B$4:$N$300,7,FALSE)="x","x",ROUND(IF(VLOOKUP($E46,'Country Indicator Data'!$B$4:$N$300,7,FALSE)&gt;M$3,5,IF(VLOOKUP($E46,'Country Indicator Data'!$B$4:$N$300,7,FALSE)&lt;M$4,0,5-(M$3-VLOOKUP($E46,'Country Indicator Data'!$B$4:$N$300,7,FALSE))/(M$3-M$4)*5)),1)))</f>
        <v>1.2</v>
      </c>
      <c r="N46" s="163">
        <f t="shared" si="15"/>
        <v>0.85</v>
      </c>
      <c r="O46" s="163">
        <f t="shared" si="16"/>
        <v>1.5666666666666667</v>
      </c>
      <c r="P46" s="163">
        <f>IF(LEN(E46)&gt;3,VLOOKUP(C46,'Regional Crises'!$B$1:$R$69,12,FALSE),VLOOKUP(E46,'Country Indicator Data'!$B$4:$I$300,8,FALSE))</f>
        <v>1</v>
      </c>
      <c r="Q46" s="163">
        <f>IF(LEN(E46)&gt;3,((IF(VLOOKUP($C46,'Regional Crises'!$B$1:$R$66,13,FALSE)="x","x",ROUND(IF(VLOOKUP($C46,'Regional Crises'!$B$1:$R$66,13,FALSE)&gt;Q$3,5,IF(VLOOKUP($C46,'Regional Crises'!$B$1:$R$66,13,FALSE)&lt;Q$4,0,5-(LOG(Q$3)-LOG(VLOOKUP($C46,'Regional Crises'!$B$1:$R$66,13,FALSE)))/(LOG(Q$3)-LOG(Q$4))*5)),1)))),(IF(VLOOKUP($E46,'Country Indicator Data'!$B$4:$N$300,9,FALSE)="x","x",ROUND(IF(VLOOKUP($E46,'Country Indicator Data'!$B$4:$N$300,9,FALSE)&gt;Q$3,5,IF(VLOOKUP($E46,'Country Indicator Data'!$B$4:$N$300,9,FALSE)&lt;Q$4,0,5-(LOG(Q$3)-LOG(VLOOKUP($E46,'Country Indicator Data'!$B$4:$N$300,9,FALSE)))/(LOG(Q$3)-LOG(Q$4))*5)),1))))</f>
        <v>3.2</v>
      </c>
      <c r="R46" s="163">
        <f t="shared" si="17"/>
        <v>2.1</v>
      </c>
      <c r="S46" s="163">
        <f>IF(LEN(E46)&gt;3,((IF(VLOOKUP($C46,'Regional Crises'!$B$1:$R$66,17,FALSE)="x","x",ROUND(IF(VLOOKUP($C46,'Regional Crises'!$B$1:$R$66,17,FALSE)&gt;S$3,0,IF(VLOOKUP($C46,'Regional Crises'!$B$1:$R$66,17,FALSE)&lt;S$4,5,(S$3-VLOOKUP($C46,'Regional Crises'!$B$1:$R$66,17,FALSE))/(S$3-S$4)*5)),1)))),(IF(VLOOKUP($E46,'Country Indicator Data'!$B$4:$N$300,13,FALSE)="x","x",ROUND(IF(VLOOKUP($E46,'Country Indicator Data'!$B$4:$N$300,13,FALSE)&gt;S$3,0,IF(VLOOKUP($E46,'Country Indicator Data'!$B$4:$N$300,13,FALSE)&lt;S$4,5,(S$3-VLOOKUP($E46,'Country Indicator Data'!$B$4:$N$300,13,FALSE))/(S$3-S$4)*5)),1))))</f>
        <v>2</v>
      </c>
      <c r="T46" s="163">
        <f>IF(LEN(E46)&gt;3,((IF(VLOOKUP($C46,'Regional Crises'!$B$1:$R$66,14,FALSE)="x","x",ROUND(IF(VLOOKUP($C46,'Regional Crises'!$B$1:$R$66,14,FALSE)&gt;T$3,0,IF(VLOOKUP($C46,'Regional Crises'!$B$1:$R$66,14,FALSE)&lt;T$4,5,(T$3-VLOOKUP($C46,'Regional Crises'!$B$1:$R$66,14,FALSE))/(T$3-T$4)*5)),1)))),(IF(VLOOKUP($E46,'Country Indicator Data'!$B$4:$N$300,10,FALSE)="x","x",ROUND(IF(VLOOKUP($E46,'Country Indicator Data'!$B$4:$N$300,10,FALSE)&gt;T$3,0,IF(VLOOKUP($E46,'Country Indicator Data'!$B$4:$N$300,10,FALSE)&lt;T$4,5,(T$3-VLOOKUP($E46,'Country Indicator Data'!$B$4:$N$300,10,FALSE))/(T$3-T$4)*5)),1))))</f>
        <v>1.5</v>
      </c>
      <c r="U46" s="163" t="str">
        <f>IF(LEN(E46)&gt;3,((IF(VLOOKUP($C46,'Regional Crises'!$B$1:$R$66,15,FALSE)="x","x",ROUND(IF(VLOOKUP($C46,'Regional Crises'!$B$1:$R$66,15,FALSE)&gt;U$3,0,IF(VLOOKUP($C46,'Regional Crises'!$B$1:$R$66,15,FALSE)&lt;U$4,5,(U$3-VLOOKUP($C46,'Regional Crises'!$B$1:$R$66,15,FALSE))/(U$3-U$4)*5)),1)))),(IF(VLOOKUP($E46,'Country Indicator Data'!$B$4:$N$300,11,FALSE)="x","x",ROUND(IF(VLOOKUP($E46,'Country Indicator Data'!$B$4:$N$300,11,FALSE)&gt;U$3,0,IF(VLOOKUP($E46,'Country Indicator Data'!$B$4:$N$300,11,FALSE)&lt;U$4,5,(U$3-VLOOKUP($E46,'Country Indicator Data'!$B$4:$N$300,11,FALSE))/(U$3-U$4)*5)),1))))</f>
        <v>x</v>
      </c>
      <c r="V46" s="163">
        <f>IF(LEN(E46)&gt;3,((IF(VLOOKUP($C46,'Regional Crises'!$B$1:$R$66,16,FALSE)="x","x",ROUND(IF(VLOOKUP($C46,'Regional Crises'!$B$1:$R$66,16,FALSE)&gt;V$3,0,IF(VLOOKUP($C46,'Regional Crises'!$B$1:$R$66,16,FALSE)&lt;V$4,5,(V$3-VLOOKUP($C46,'Regional Crises'!$B$1:$R$66,16,FALSE))/(V$3-V$4)*5)),1)))),(IF(VLOOKUP($E46,'Country Indicator Data'!$B$4:$N$300,12,FALSE)="x","x",ROUND(IF(VLOOKUP($E46,'Country Indicator Data'!$B$4:$N$300,12,FALSE)&gt;V$3,0,IF(VLOOKUP($E46,'Country Indicator Data'!$B$4:$N$300,12,FALSE)&lt;V$4,5,(V$3-VLOOKUP($E46,'Country Indicator Data'!$B$4:$N$300,12,FALSE))/(V$3-V$4)*5)),1))))</f>
        <v>0.5</v>
      </c>
      <c r="W46" s="163">
        <f t="shared" si="18"/>
        <v>1.3</v>
      </c>
      <c r="X46" s="163">
        <f t="shared" si="19"/>
        <v>1.7</v>
      </c>
      <c r="Y46" s="184">
        <f>IF('Core Indicators'!FC43="x","x",IF('Core Indicators'!FC43&gt;=5,5,IF('Core Indicators'!FC43&gt;=4,4,IF('Core Indicators'!FC43&gt;=3,3,IF('Core Indicators'!FC43&gt;=2,2,IF('Core Indicators'!FC43&gt;=1,1,0))))))</f>
        <v>3</v>
      </c>
      <c r="Z46" s="163">
        <f t="shared" si="20"/>
        <v>3</v>
      </c>
      <c r="AA46" s="184">
        <f>'Crisis Indicator Data'!Y43</f>
        <v>0</v>
      </c>
      <c r="AB46" s="184">
        <f>'Crisis Indicator Data'!Z43</f>
        <v>0</v>
      </c>
      <c r="AC46" s="184">
        <f>'Crisis Indicator Data'!AA43</f>
        <v>0</v>
      </c>
      <c r="AD46" s="184">
        <f>'Crisis Indicator Data'!AB43</f>
        <v>0</v>
      </c>
      <c r="AE46" s="184">
        <f t="shared" si="21"/>
        <v>0</v>
      </c>
      <c r="AF46" s="184">
        <f>'Crisis Indicator Data'!AC43</f>
        <v>0</v>
      </c>
      <c r="AG46" s="184">
        <f>'Crisis Indicator Data'!AD43</f>
        <v>0</v>
      </c>
      <c r="AH46" s="184">
        <f t="shared" si="22"/>
        <v>0</v>
      </c>
      <c r="AI46" s="184">
        <f>'Crisis Indicator Data'!AE43</f>
        <v>0</v>
      </c>
      <c r="AJ46" s="184">
        <f>'Crisis Indicator Data'!AF43</f>
        <v>0</v>
      </c>
      <c r="AK46" s="184">
        <f>'Crisis Indicator Data'!AG43</f>
        <v>1</v>
      </c>
      <c r="AL46" s="184">
        <f t="shared" si="23"/>
        <v>1</v>
      </c>
      <c r="AM46" s="163">
        <f t="shared" si="24"/>
        <v>0</v>
      </c>
      <c r="AN46" s="163">
        <f t="shared" si="25"/>
        <v>1.5</v>
      </c>
    </row>
    <row r="47" spans="1:40" ht="13.5" customHeight="1" x14ac:dyDescent="0.35">
      <c r="A47" s="169" t="str">
        <f>'Crisis Indicator Data'!A44</f>
        <v>Displacement from Russia-Ukraine conflict in Estonia</v>
      </c>
      <c r="B47" s="170" t="str">
        <f>'Crisis Indicator Data'!B44</f>
        <v>Conflict,Displacement</v>
      </c>
      <c r="C47" s="170" t="str">
        <f>'Crisis Indicator Data'!C44</f>
        <v>EST002</v>
      </c>
      <c r="D47" s="170" t="str">
        <f>'Crisis Indicator Data'!D44</f>
        <v>Estonia</v>
      </c>
      <c r="E47" s="171" t="str">
        <f>'Crisis Indicator Data'!E44</f>
        <v>EST</v>
      </c>
      <c r="F47" s="163">
        <f>IF(LEN(E47)&gt;3,(IF(VLOOKUP($C47,'Regional Crises'!$B$1:$R$66,7,FALSE)="x","x",ROUND(IF(VLOOKUP($C47,'Regional Crises'!$B$1:$R$66,7,FALSE)&gt;$F$3,5,IF(VLOOKUP($C47,'Regional Crises'!$B$1:$R$66,7,FALSE)&lt;F$4,0,($F$3-VLOOKUP($C47,'Regional Crises'!$B$1:$R$66,7,FALSE))/($F$3-$F$4)*5)),1))),IF(VLOOKUP($E47,'Country Indicator Data'!$B$4:$N$300,3,FALSE)="x","x",ROUND(IF(VLOOKUP($E47,'Country Indicator Data'!$B$4:$N$300,3,FALSE)&gt;$F$3,5,IF(VLOOKUP($E47,'Country Indicator Data'!$B$4:$N$300,3,FALSE)&lt;$F$4,0,($F$3-VLOOKUP($E47,'Country Indicator Data'!$B$4:$N$300,3,FALSE))/($F$3-$F$4)*5)),1)))</f>
        <v>0.4</v>
      </c>
      <c r="G47" s="163">
        <f>IF(LEN(E47)&gt;3,(IF(VLOOKUP($C47,'Regional Crises'!$B$1:$R$66,9,FALSE)="x","x",ROUND(IF(VLOOKUP($C47,'Regional Crises'!$B$1:$R$66,9,FALSE)&gt;G$3,5,IF(VLOOKUP($C47,'Regional Crises'!$B$1:$R$66,9,FALSE)&lt;G$4,0,(G$3-VLOOKUP($C47,'Regional Crises'!$B$1:$R$66,9,FALSE))/(G$3-G$4)*5)),1))),IF(VLOOKUP($E47,'Country Indicator Data'!$B$4:$N$300,5,FALSE)="x","x",ROUND(IF(VLOOKUP($E47,'Country Indicator Data'!$B$4:$N$300,5,FALSE)&gt;G$3,5,IF(VLOOKUP($E47,'Country Indicator Data'!$B$4:$N$300,5,FALSE)&lt;G$4,0,(G$3-VLOOKUP($E47,'Country Indicator Data'!$B$4:$N$300,5,FALSE))/(G$3-G$4)*5)),1)))</f>
        <v>0.1</v>
      </c>
      <c r="H47" s="163">
        <f t="shared" si="13"/>
        <v>0.25</v>
      </c>
      <c r="I47" s="163">
        <f>IF(LEN(E47)&gt;3,(IF(VLOOKUP($C47,'Regional Crises'!$B$1:$R$66,6,FALSE)="x","x",ROUND(IF(VLOOKUP($C47,'Regional Crises'!$B$1:$R$66,6,FALSE)&gt;I$3,5,IF(VLOOKUP($C47,'Regional Crises'!$B$1:$R$66,6,FALSE)&lt;I$4,0,5-(I$3-VLOOKUP($C47,'Regional Crises'!$B$1:$R$66,6,FALSE))/(I$3-I$4)*5)),1))),IF(VLOOKUP($E47,'Country Indicator Data'!$B$4:$N$300,2,FALSE)="x","x",ROUND(IF(VLOOKUP($E47,'Country Indicator Data'!$B$4:$N$300,2,FALSE)&gt;I$3,5,IF(VLOOKUP($E47,'Country Indicator Data'!$B$4:$N$300,2,FALSE)&lt;I$4,0,5-(I$3-VLOOKUP($E47,'Country Indicator Data'!$B$4:$N$300,2,FALSE))/(I$3-I$4)*5)),1)))</f>
        <v>2.4</v>
      </c>
      <c r="J47" s="163">
        <f>IF(LEN(E47)&gt;3,(IF(VLOOKUP($C47,'Regional Crises'!$B$1:$R$66,8,FALSE)="x","x",ROUND(IF(VLOOKUP($C47,'Regional Crises'!$B$1:$R$66,8,FALSE)&gt;J$3,5,IF(VLOOKUP($C47,'Regional Crises'!$B$1:$R$66,8,FALSE)&lt;J$4,0,5-(J$3-VLOOKUP($C47,'Regional Crises'!$B$1:$R$66,8,FALSE))/(J$3-J$4)*5)),1))),IF(VLOOKUP($E47,'Country Indicator Data'!$B$4:$N$300,4,FALSE)="x","x",ROUND(IF(VLOOKUP($E47,'Country Indicator Data'!$B$4:$N$300,4,FALSE)&gt;J$3,5,IF(VLOOKUP($E47,'Country Indicator Data'!$B$4:$N$300,4,FALSE)&lt;J$4,0,5-(J$3-VLOOKUP($E47,'Country Indicator Data'!$B$4:$N$300,4,FALSE))/(J$3-J$4)*5)),1)))</f>
        <v>2.9</v>
      </c>
      <c r="K47" s="163">
        <f t="shared" si="14"/>
        <v>2.65</v>
      </c>
      <c r="L47" s="163">
        <f>IF(LEN(E47)&gt;3,(IF(VLOOKUP($C47,'Regional Crises'!$B$1:$R$66,10,FALSE)="x","x",ROUND(IF(VLOOKUP($C47,'Regional Crises'!$B$1:$R$66,10,FALSE)&gt;L$3,5,IF(VLOOKUP($C47,'Regional Crises'!$B$1:$R$66,10,FALSE)&lt;L$4,0,5-(L$3-VLOOKUP($C47,'Regional Crises'!$B$1:$R$66,10,FALSE))/(L$3-L$4)*5)),1))),IF(VLOOKUP($E47,'Country Indicator Data'!$B$4:$N$300,6,FALSE)="x","x",ROUND(IF(VLOOKUP($E47,'Country Indicator Data'!$B$4:$N$300,6,FALSE)&gt;L$3,5,IF(VLOOKUP($E47,'Country Indicator Data'!$B$4:$N$300,6,FALSE)&lt;L$4,0,5-(L$3-VLOOKUP($E47,'Country Indicator Data'!$B$4:$N$300,6,FALSE))/(L$3-L$4)*5)),1)))</f>
        <v>0.6</v>
      </c>
      <c r="M47" s="163">
        <f>IF(LEN(E47)&gt;3,(IF(VLOOKUP($C47,'Regional Crises'!$B$1:$R$66,11,FALSE)="x","x",ROUND(IF(VLOOKUP($C47,'Regional Crises'!$B$1:$R$66,11,FALSE)&gt;M$3,5,IF(VLOOKUP($C47,'Regional Crises'!$B$1:$R$66,11,FALSE)&lt;M$4,0,5-(M$3-VLOOKUP($C47,'Regional Crises'!$B$1:$R$66,11,FALSE))/(M$3-M$4)*5)),1))),IF(VLOOKUP($E47,'Country Indicator Data'!$B$4:$N$300,7,FALSE)="x","x",ROUND(IF(VLOOKUP($E47,'Country Indicator Data'!$B$4:$N$300,7,FALSE)&gt;M$3,5,IF(VLOOKUP($E47,'Country Indicator Data'!$B$4:$N$300,7,FALSE)&lt;M$4,0,5-(M$3-VLOOKUP($E47,'Country Indicator Data'!$B$4:$N$300,7,FALSE))/(M$3-M$4)*5)),1)))</f>
        <v>0.7</v>
      </c>
      <c r="N47" s="163">
        <f t="shared" si="15"/>
        <v>0.64999999999999991</v>
      </c>
      <c r="O47" s="163">
        <f t="shared" si="16"/>
        <v>1.1833333333333333</v>
      </c>
      <c r="P47" s="163">
        <f>IF(LEN(E47)&gt;3,VLOOKUP(C47,'Regional Crises'!$B$1:$R$69,12,FALSE),VLOOKUP(E47,'Country Indicator Data'!$B$4:$I$300,8,FALSE))</f>
        <v>0</v>
      </c>
      <c r="Q47" s="163">
        <f>IF(LEN(E47)&gt;3,((IF(VLOOKUP($C47,'Regional Crises'!$B$1:$R$66,13,FALSE)="x","x",ROUND(IF(VLOOKUP($C47,'Regional Crises'!$B$1:$R$66,13,FALSE)&gt;Q$3,5,IF(VLOOKUP($C47,'Regional Crises'!$B$1:$R$66,13,FALSE)&lt;Q$4,0,5-(LOG(Q$3)-LOG(VLOOKUP($C47,'Regional Crises'!$B$1:$R$66,13,FALSE)))/(LOG(Q$3)-LOG(Q$4))*5)),1)))),(IF(VLOOKUP($E47,'Country Indicator Data'!$B$4:$N$300,9,FALSE)="x","x",ROUND(IF(VLOOKUP($E47,'Country Indicator Data'!$B$4:$N$300,9,FALSE)&gt;Q$3,5,IF(VLOOKUP($E47,'Country Indicator Data'!$B$4:$N$300,9,FALSE)&lt;Q$4,0,5-(LOG(Q$3)-LOG(VLOOKUP($E47,'Country Indicator Data'!$B$4:$N$300,9,FALSE)))/(LOG(Q$3)-LOG(Q$4))*5)),1))))</f>
        <v>0</v>
      </c>
      <c r="R47" s="163">
        <f t="shared" si="17"/>
        <v>0</v>
      </c>
      <c r="S47" s="163">
        <f>IF(LEN(E47)&gt;3,((IF(VLOOKUP($C47,'Regional Crises'!$B$1:$R$66,17,FALSE)="x","x",ROUND(IF(VLOOKUP($C47,'Regional Crises'!$B$1:$R$66,17,FALSE)&gt;S$3,0,IF(VLOOKUP($C47,'Regional Crises'!$B$1:$R$66,17,FALSE)&lt;S$4,5,(S$3-VLOOKUP($C47,'Regional Crises'!$B$1:$R$66,17,FALSE))/(S$3-S$4)*5)),1)))),(IF(VLOOKUP($E47,'Country Indicator Data'!$B$4:$N$300,13,FALSE)="x","x",ROUND(IF(VLOOKUP($E47,'Country Indicator Data'!$B$4:$N$300,13,FALSE)&gt;S$3,0,IF(VLOOKUP($E47,'Country Indicator Data'!$B$4:$N$300,13,FALSE)&lt;S$4,5,(S$3-VLOOKUP($E47,'Country Indicator Data'!$B$4:$N$300,13,FALSE))/(S$3-S$4)*5)),1))))</f>
        <v>1.2</v>
      </c>
      <c r="T47" s="163">
        <f>IF(LEN(E47)&gt;3,((IF(VLOOKUP($C47,'Regional Crises'!$B$1:$R$66,14,FALSE)="x","x",ROUND(IF(VLOOKUP($C47,'Regional Crises'!$B$1:$R$66,14,FALSE)&gt;T$3,0,IF(VLOOKUP($C47,'Regional Crises'!$B$1:$R$66,14,FALSE)&lt;T$4,5,(T$3-VLOOKUP($C47,'Regional Crises'!$B$1:$R$66,14,FALSE))/(T$3-T$4)*5)),1)))),(IF(VLOOKUP($E47,'Country Indicator Data'!$B$4:$N$300,10,FALSE)="x","x",ROUND(IF(VLOOKUP($E47,'Country Indicator Data'!$B$4:$N$300,10,FALSE)&gt;T$3,0,IF(VLOOKUP($E47,'Country Indicator Data'!$B$4:$N$300,10,FALSE)&lt;T$4,5,(T$3-VLOOKUP($E47,'Country Indicator Data'!$B$4:$N$300,10,FALSE))/(T$3-T$4)*5)),1))))</f>
        <v>1.2</v>
      </c>
      <c r="U47" s="163">
        <f>IF(LEN(E47)&gt;3,((IF(VLOOKUP($C47,'Regional Crises'!$B$1:$R$66,15,FALSE)="x","x",ROUND(IF(VLOOKUP($C47,'Regional Crises'!$B$1:$R$66,15,FALSE)&gt;U$3,0,IF(VLOOKUP($C47,'Regional Crises'!$B$1:$R$66,15,FALSE)&lt;U$4,5,(U$3-VLOOKUP($C47,'Regional Crises'!$B$1:$R$66,15,FALSE))/(U$3-U$4)*5)),1)))),(IF(VLOOKUP($E47,'Country Indicator Data'!$B$4:$N$300,11,FALSE)="x","x",ROUND(IF(VLOOKUP($E47,'Country Indicator Data'!$B$4:$N$300,11,FALSE)&gt;U$3,0,IF(VLOOKUP($E47,'Country Indicator Data'!$B$4:$N$300,11,FALSE)&lt;U$4,5,(U$3-VLOOKUP($E47,'Country Indicator Data'!$B$4:$N$300,11,FALSE))/(U$3-U$4)*5)),1))))</f>
        <v>0</v>
      </c>
      <c r="V47" s="163">
        <f>IF(LEN(E47)&gt;3,((IF(VLOOKUP($C47,'Regional Crises'!$B$1:$R$66,16,FALSE)="x","x",ROUND(IF(VLOOKUP($C47,'Regional Crises'!$B$1:$R$66,16,FALSE)&gt;V$3,0,IF(VLOOKUP($C47,'Regional Crises'!$B$1:$R$66,16,FALSE)&lt;V$4,5,(V$3-VLOOKUP($C47,'Regional Crises'!$B$1:$R$66,16,FALSE))/(V$3-V$4)*5)),1)))),(IF(VLOOKUP($E47,'Country Indicator Data'!$B$4:$N$300,12,FALSE)="x","x",ROUND(IF(VLOOKUP($E47,'Country Indicator Data'!$B$4:$N$300,12,FALSE)&gt;V$3,0,IF(VLOOKUP($E47,'Country Indicator Data'!$B$4:$N$300,12,FALSE)&lt;V$4,5,(V$3-VLOOKUP($E47,'Country Indicator Data'!$B$4:$N$300,12,FALSE))/(V$3-V$4)*5)),1))))</f>
        <v>0.3</v>
      </c>
      <c r="W47" s="163">
        <f t="shared" si="18"/>
        <v>0.7</v>
      </c>
      <c r="X47" s="163">
        <f t="shared" si="19"/>
        <v>0.6</v>
      </c>
      <c r="Y47" s="184">
        <f>IF('Core Indicators'!FC44="x","x",IF('Core Indicators'!FC44&gt;=5,5,IF('Core Indicators'!FC44&gt;=4,4,IF('Core Indicators'!FC44&gt;=3,3,IF('Core Indicators'!FC44&gt;=2,2,IF('Core Indicators'!FC44&gt;=1,1,0))))))</f>
        <v>2</v>
      </c>
      <c r="Z47" s="163">
        <f t="shared" si="20"/>
        <v>2</v>
      </c>
      <c r="AA47" s="184">
        <f>'Crisis Indicator Data'!Y44</f>
        <v>0</v>
      </c>
      <c r="AB47" s="184">
        <f>'Crisis Indicator Data'!Z44</f>
        <v>0</v>
      </c>
      <c r="AC47" s="184">
        <f>'Crisis Indicator Data'!AA44</f>
        <v>0</v>
      </c>
      <c r="AD47" s="184">
        <f>'Crisis Indicator Data'!AB44</f>
        <v>0</v>
      </c>
      <c r="AE47" s="184">
        <f t="shared" si="21"/>
        <v>0</v>
      </c>
      <c r="AF47" s="184">
        <f>'Crisis Indicator Data'!AC44</f>
        <v>0</v>
      </c>
      <c r="AG47" s="184">
        <f>'Crisis Indicator Data'!AD44</f>
        <v>0</v>
      </c>
      <c r="AH47" s="184">
        <f t="shared" si="22"/>
        <v>0</v>
      </c>
      <c r="AI47" s="184">
        <f>'Crisis Indicator Data'!AE44</f>
        <v>0</v>
      </c>
      <c r="AJ47" s="184">
        <f>'Crisis Indicator Data'!AF44</f>
        <v>0</v>
      </c>
      <c r="AK47" s="184">
        <f>'Crisis Indicator Data'!AG44</f>
        <v>0</v>
      </c>
      <c r="AL47" s="184">
        <f t="shared" si="23"/>
        <v>0</v>
      </c>
      <c r="AM47" s="163">
        <f t="shared" si="24"/>
        <v>0</v>
      </c>
      <c r="AN47" s="163">
        <f t="shared" si="25"/>
        <v>1</v>
      </c>
    </row>
    <row r="48" spans="1:40" ht="13.5" customHeight="1" x14ac:dyDescent="0.35">
      <c r="A48" s="169" t="str">
        <f>'Crisis Indicator Data'!A45</f>
        <v>Complex crisis in Ethiopia</v>
      </c>
      <c r="B48" s="170" t="str">
        <f>'Crisis Indicator Data'!B45</f>
        <v>Displacement,Floods,Conflict</v>
      </c>
      <c r="C48" s="170" t="str">
        <f>'Crisis Indicator Data'!C45</f>
        <v>ETH001</v>
      </c>
      <c r="D48" s="170" t="str">
        <f>'Crisis Indicator Data'!D45</f>
        <v>Ethiopia</v>
      </c>
      <c r="E48" s="171" t="str">
        <f>'Crisis Indicator Data'!E45</f>
        <v>ETH</v>
      </c>
      <c r="F48" s="163">
        <f>IF(LEN(E48)&gt;3,(IF(VLOOKUP($C48,'Regional Crises'!$B$1:$R$66,7,FALSE)="x","x",ROUND(IF(VLOOKUP($C48,'Regional Crises'!$B$1:$R$66,7,FALSE)&gt;$F$3,5,IF(VLOOKUP($C48,'Regional Crises'!$B$1:$R$66,7,FALSE)&lt;F$4,0,($F$3-VLOOKUP($C48,'Regional Crises'!$B$1:$R$66,7,FALSE))/($F$3-$F$4)*5)),1))),IF(VLOOKUP($E48,'Country Indicator Data'!$B$4:$N$300,3,FALSE)="x","x",ROUND(IF(VLOOKUP($E48,'Country Indicator Data'!$B$4:$N$300,3,FALSE)&gt;$F$3,5,IF(VLOOKUP($E48,'Country Indicator Data'!$B$4:$N$300,3,FALSE)&lt;$F$4,0,($F$3-VLOOKUP($E48,'Country Indicator Data'!$B$4:$N$300,3,FALSE))/($F$3-$F$4)*5)),1)))</f>
        <v>3.9</v>
      </c>
      <c r="G48" s="163">
        <f>IF(LEN(E48)&gt;3,(IF(VLOOKUP($C48,'Regional Crises'!$B$1:$R$66,9,FALSE)="x","x",ROUND(IF(VLOOKUP($C48,'Regional Crises'!$B$1:$R$66,9,FALSE)&gt;G$3,5,IF(VLOOKUP($C48,'Regional Crises'!$B$1:$R$66,9,FALSE)&lt;G$4,0,(G$3-VLOOKUP($C48,'Regional Crises'!$B$1:$R$66,9,FALSE))/(G$3-G$4)*5)),1))),IF(VLOOKUP($E48,'Country Indicator Data'!$B$4:$N$300,5,FALSE)="x","x",ROUND(IF(VLOOKUP($E48,'Country Indicator Data'!$B$4:$N$300,5,FALSE)&gt;G$3,5,IF(VLOOKUP($E48,'Country Indicator Data'!$B$4:$N$300,5,FALSE)&lt;G$4,0,(G$3-VLOOKUP($E48,'Country Indicator Data'!$B$4:$N$300,5,FALSE))/(G$3-G$4)*5)),1)))</f>
        <v>3.1</v>
      </c>
      <c r="H48" s="163">
        <f t="shared" si="13"/>
        <v>3.5</v>
      </c>
      <c r="I48" s="163">
        <f>IF(LEN(E48)&gt;3,(IF(VLOOKUP($C48,'Regional Crises'!$B$1:$R$66,6,FALSE)="x","x",ROUND(IF(VLOOKUP($C48,'Regional Crises'!$B$1:$R$66,6,FALSE)&gt;I$3,5,IF(VLOOKUP($C48,'Regional Crises'!$B$1:$R$66,6,FALSE)&lt;I$4,0,5-(I$3-VLOOKUP($C48,'Regional Crises'!$B$1:$R$66,6,FALSE))/(I$3-I$4)*5)),1))),IF(VLOOKUP($E48,'Country Indicator Data'!$B$4:$N$300,2,FALSE)="x","x",ROUND(IF(VLOOKUP($E48,'Country Indicator Data'!$B$4:$N$300,2,FALSE)&gt;I$3,5,IF(VLOOKUP($E48,'Country Indicator Data'!$B$4:$N$300,2,FALSE)&lt;I$4,0,5-(I$3-VLOOKUP($E48,'Country Indicator Data'!$B$4:$N$300,2,FALSE))/(I$3-I$4)*5)),1)))</f>
        <v>3.8</v>
      </c>
      <c r="J48" s="163">
        <f>IF(LEN(E48)&gt;3,(IF(VLOOKUP($C48,'Regional Crises'!$B$1:$R$66,8,FALSE)="x","x",ROUND(IF(VLOOKUP($C48,'Regional Crises'!$B$1:$R$66,8,FALSE)&gt;J$3,5,IF(VLOOKUP($C48,'Regional Crises'!$B$1:$R$66,8,FALSE)&lt;J$4,0,5-(J$3-VLOOKUP($C48,'Regional Crises'!$B$1:$R$66,8,FALSE))/(J$3-J$4)*5)),1))),IF(VLOOKUP($E48,'Country Indicator Data'!$B$4:$N$300,4,FALSE)="x","x",ROUND(IF(VLOOKUP($E48,'Country Indicator Data'!$B$4:$N$300,4,FALSE)&gt;J$3,5,IF(VLOOKUP($E48,'Country Indicator Data'!$B$4:$N$300,4,FALSE)&lt;J$4,0,5-(J$3-VLOOKUP($E48,'Country Indicator Data'!$B$4:$N$300,4,FALSE))/(J$3-J$4)*5)),1)))</f>
        <v>2.7</v>
      </c>
      <c r="K48" s="163">
        <f t="shared" si="14"/>
        <v>3.25</v>
      </c>
      <c r="L48" s="163">
        <f>IF(LEN(E48)&gt;3,(IF(VLOOKUP($C48,'Regional Crises'!$B$1:$R$66,10,FALSE)="x","x",ROUND(IF(VLOOKUP($C48,'Regional Crises'!$B$1:$R$66,10,FALSE)&gt;L$3,5,IF(VLOOKUP($C48,'Regional Crises'!$B$1:$R$66,10,FALSE)&lt;L$4,0,5-(L$3-VLOOKUP($C48,'Regional Crises'!$B$1:$R$66,10,FALSE))/(L$3-L$4)*5)),1))),IF(VLOOKUP($E48,'Country Indicator Data'!$B$4:$N$300,6,FALSE)="x","x",ROUND(IF(VLOOKUP($E48,'Country Indicator Data'!$B$4:$N$300,6,FALSE)&gt;L$3,5,IF(VLOOKUP($E48,'Country Indicator Data'!$B$4:$N$300,6,FALSE)&lt;L$4,0,5-(L$3-VLOOKUP($E48,'Country Indicator Data'!$B$4:$N$300,6,FALSE))/(L$3-L$4)*5)),1)))</f>
        <v>3.4</v>
      </c>
      <c r="M48" s="163">
        <f>IF(LEN(E48)&gt;3,(IF(VLOOKUP($C48,'Regional Crises'!$B$1:$R$66,11,FALSE)="x","x",ROUND(IF(VLOOKUP($C48,'Regional Crises'!$B$1:$R$66,11,FALSE)&gt;M$3,5,IF(VLOOKUP($C48,'Regional Crises'!$B$1:$R$66,11,FALSE)&lt;M$4,0,5-(M$3-VLOOKUP($C48,'Regional Crises'!$B$1:$R$66,11,FALSE))/(M$3-M$4)*5)),1))),IF(VLOOKUP($E48,'Country Indicator Data'!$B$4:$N$300,7,FALSE)="x","x",ROUND(IF(VLOOKUP($E48,'Country Indicator Data'!$B$4:$N$300,7,FALSE)&gt;M$3,5,IF(VLOOKUP($E48,'Country Indicator Data'!$B$4:$N$300,7,FALSE)&lt;M$4,0,5-(M$3-VLOOKUP($E48,'Country Indicator Data'!$B$4:$N$300,7,FALSE))/(M$3-M$4)*5)),1)))</f>
        <v>1.3</v>
      </c>
      <c r="N48" s="163">
        <f t="shared" si="15"/>
        <v>2.35</v>
      </c>
      <c r="O48" s="163">
        <f t="shared" si="16"/>
        <v>3.0333333333333332</v>
      </c>
      <c r="P48" s="163">
        <f>IF(LEN(E48)&gt;3,VLOOKUP(C48,'Regional Crises'!$B$1:$R$69,12,FALSE),VLOOKUP(E48,'Country Indicator Data'!$B$4:$I$300,8,FALSE))</f>
        <v>5</v>
      </c>
      <c r="Q48" s="163">
        <f>IF(LEN(E48)&gt;3,((IF(VLOOKUP($C48,'Regional Crises'!$B$1:$R$66,13,FALSE)="x","x",ROUND(IF(VLOOKUP($C48,'Regional Crises'!$B$1:$R$66,13,FALSE)&gt;Q$3,5,IF(VLOOKUP($C48,'Regional Crises'!$B$1:$R$66,13,FALSE)&lt;Q$4,0,5-(LOG(Q$3)-LOG(VLOOKUP($C48,'Regional Crises'!$B$1:$R$66,13,FALSE)))/(LOG(Q$3)-LOG(Q$4))*5)),1)))),(IF(VLOOKUP($E48,'Country Indicator Data'!$B$4:$N$300,9,FALSE)="x","x",ROUND(IF(VLOOKUP($E48,'Country Indicator Data'!$B$4:$N$300,9,FALSE)&gt;Q$3,5,IF(VLOOKUP($E48,'Country Indicator Data'!$B$4:$N$300,9,FALSE)&lt;Q$4,0,5-(LOG(Q$3)-LOG(VLOOKUP($E48,'Country Indicator Data'!$B$4:$N$300,9,FALSE)))/(LOG(Q$3)-LOG(Q$4))*5)),1))))</f>
        <v>5</v>
      </c>
      <c r="R48" s="163">
        <f t="shared" si="17"/>
        <v>5</v>
      </c>
      <c r="S48" s="163">
        <f>IF(LEN(E48)&gt;3,((IF(VLOOKUP($C48,'Regional Crises'!$B$1:$R$66,17,FALSE)="x","x",ROUND(IF(VLOOKUP($C48,'Regional Crises'!$B$1:$R$66,17,FALSE)&gt;S$3,0,IF(VLOOKUP($C48,'Regional Crises'!$B$1:$R$66,17,FALSE)&lt;S$4,5,(S$3-VLOOKUP($C48,'Regional Crises'!$B$1:$R$66,17,FALSE))/(S$3-S$4)*5)),1)))),(IF(VLOOKUP($E48,'Country Indicator Data'!$B$4:$N$300,13,FALSE)="x","x",ROUND(IF(VLOOKUP($E48,'Country Indicator Data'!$B$4:$N$300,13,FALSE)&gt;S$3,0,IF(VLOOKUP($E48,'Country Indicator Data'!$B$4:$N$300,13,FALSE)&lt;S$4,5,(S$3-VLOOKUP($E48,'Country Indicator Data'!$B$4:$N$300,13,FALSE))/(S$3-S$4)*5)),1))))</f>
        <v>3.2</v>
      </c>
      <c r="T48" s="163">
        <f>IF(LEN(E48)&gt;3,((IF(VLOOKUP($C48,'Regional Crises'!$B$1:$R$66,14,FALSE)="x","x",ROUND(IF(VLOOKUP($C48,'Regional Crises'!$B$1:$R$66,14,FALSE)&gt;T$3,0,IF(VLOOKUP($C48,'Regional Crises'!$B$1:$R$66,14,FALSE)&lt;T$4,5,(T$3-VLOOKUP($C48,'Regional Crises'!$B$1:$R$66,14,FALSE))/(T$3-T$4)*5)),1)))),(IF(VLOOKUP($E48,'Country Indicator Data'!$B$4:$N$300,10,FALSE)="x","x",ROUND(IF(VLOOKUP($E48,'Country Indicator Data'!$B$4:$N$300,10,FALSE)&gt;T$3,0,IF(VLOOKUP($E48,'Country Indicator Data'!$B$4:$N$300,10,FALSE)&lt;T$4,5,(T$3-VLOOKUP($E48,'Country Indicator Data'!$B$4:$N$300,10,FALSE))/(T$3-T$4)*5)),1))))</f>
        <v>3</v>
      </c>
      <c r="U48" s="163">
        <f>IF(LEN(E48)&gt;3,((IF(VLOOKUP($C48,'Regional Crises'!$B$1:$R$66,15,FALSE)="x","x",ROUND(IF(VLOOKUP($C48,'Regional Crises'!$B$1:$R$66,15,FALSE)&gt;U$3,0,IF(VLOOKUP($C48,'Regional Crises'!$B$1:$R$66,15,FALSE)&lt;U$4,5,(U$3-VLOOKUP($C48,'Regional Crises'!$B$1:$R$66,15,FALSE))/(U$3-U$4)*5)),1)))),(IF(VLOOKUP($E48,'Country Indicator Data'!$B$4:$N$300,11,FALSE)="x","x",ROUND(IF(VLOOKUP($E48,'Country Indicator Data'!$B$4:$N$300,11,FALSE)&gt;U$3,0,IF(VLOOKUP($E48,'Country Indicator Data'!$B$4:$N$300,11,FALSE)&lt;U$4,5,(U$3-VLOOKUP($E48,'Country Indicator Data'!$B$4:$N$300,11,FALSE))/(U$3-U$4)*5)),1))))</f>
        <v>3.4</v>
      </c>
      <c r="V48" s="163">
        <f>IF(LEN(E48)&gt;3,((IF(VLOOKUP($C48,'Regional Crises'!$B$1:$R$66,16,FALSE)="x","x",ROUND(IF(VLOOKUP($C48,'Regional Crises'!$B$1:$R$66,16,FALSE)&gt;V$3,0,IF(VLOOKUP($C48,'Regional Crises'!$B$1:$R$66,16,FALSE)&lt;V$4,5,(V$3-VLOOKUP($C48,'Regional Crises'!$B$1:$R$66,16,FALSE))/(V$3-V$4)*5)),1)))),(IF(VLOOKUP($E48,'Country Indicator Data'!$B$4:$N$300,12,FALSE)="x","x",ROUND(IF(VLOOKUP($E48,'Country Indicator Data'!$B$4:$N$300,12,FALSE)&gt;V$3,0,IF(VLOOKUP($E48,'Country Indicator Data'!$B$4:$N$300,12,FALSE)&lt;V$4,5,(V$3-VLOOKUP($E48,'Country Indicator Data'!$B$4:$N$300,12,FALSE))/(V$3-V$4)*5)),1))))</f>
        <v>4</v>
      </c>
      <c r="W48" s="163">
        <f t="shared" si="18"/>
        <v>3.4</v>
      </c>
      <c r="X48" s="163">
        <f t="shared" si="19"/>
        <v>3.8</v>
      </c>
      <c r="Y48" s="184">
        <f>IF('Core Indicators'!FC45="x","x",IF('Core Indicators'!FC45&gt;=5,5,IF('Core Indicators'!FC45&gt;=4,4,IF('Core Indicators'!FC45&gt;=3,3,IF('Core Indicators'!FC45&gt;=2,2,IF('Core Indicators'!FC45&gt;=1,1,0))))))</f>
        <v>4</v>
      </c>
      <c r="Z48" s="163">
        <f t="shared" si="20"/>
        <v>4</v>
      </c>
      <c r="AA48" s="184">
        <f>'Crisis Indicator Data'!Y45</f>
        <v>2</v>
      </c>
      <c r="AB48" s="184">
        <f>'Crisis Indicator Data'!Z45</f>
        <v>3</v>
      </c>
      <c r="AC48" s="184">
        <f>'Crisis Indicator Data'!AA45</f>
        <v>2</v>
      </c>
      <c r="AD48" s="184">
        <f>'Crisis Indicator Data'!AB45</f>
        <v>2</v>
      </c>
      <c r="AE48" s="184">
        <f t="shared" si="21"/>
        <v>4</v>
      </c>
      <c r="AF48" s="184">
        <f>'Crisis Indicator Data'!AC45</f>
        <v>2</v>
      </c>
      <c r="AG48" s="184">
        <f>'Crisis Indicator Data'!AD45</f>
        <v>2</v>
      </c>
      <c r="AH48" s="184">
        <f t="shared" si="22"/>
        <v>4</v>
      </c>
      <c r="AI48" s="184">
        <f>'Crisis Indicator Data'!AE45</f>
        <v>3</v>
      </c>
      <c r="AJ48" s="184">
        <f>'Crisis Indicator Data'!AF45</f>
        <v>2</v>
      </c>
      <c r="AK48" s="184">
        <f>'Crisis Indicator Data'!AG45</f>
        <v>3</v>
      </c>
      <c r="AL48" s="184">
        <f t="shared" si="23"/>
        <v>5</v>
      </c>
      <c r="AM48" s="163">
        <f t="shared" si="24"/>
        <v>4</v>
      </c>
      <c r="AN48" s="163">
        <f t="shared" si="25"/>
        <v>4</v>
      </c>
    </row>
    <row r="49" spans="1:40" ht="13.5" customHeight="1" x14ac:dyDescent="0.35">
      <c r="A49" s="169" t="str">
        <f>'Crisis Indicator Data'!A46</f>
        <v>International Displacement</v>
      </c>
      <c r="B49" s="170" t="str">
        <f>'Crisis Indicator Data'!B46</f>
        <v>Displacement</v>
      </c>
      <c r="C49" s="170" t="str">
        <f>'Crisis Indicator Data'!C46</f>
        <v>ETH003</v>
      </c>
      <c r="D49" s="170" t="str">
        <f>'Crisis Indicator Data'!D46</f>
        <v>Ethiopia</v>
      </c>
      <c r="E49" s="171" t="str">
        <f>'Crisis Indicator Data'!E46</f>
        <v>ETH</v>
      </c>
      <c r="F49" s="163">
        <f>IF(LEN(E49)&gt;3,(IF(VLOOKUP($C49,'Regional Crises'!$B$1:$R$66,7,FALSE)="x","x",ROUND(IF(VLOOKUP($C49,'Regional Crises'!$B$1:$R$66,7,FALSE)&gt;$F$3,5,IF(VLOOKUP($C49,'Regional Crises'!$B$1:$R$66,7,FALSE)&lt;F$4,0,($F$3-VLOOKUP($C49,'Regional Crises'!$B$1:$R$66,7,FALSE))/($F$3-$F$4)*5)),1))),IF(VLOOKUP($E49,'Country Indicator Data'!$B$4:$N$300,3,FALSE)="x","x",ROUND(IF(VLOOKUP($E49,'Country Indicator Data'!$B$4:$N$300,3,FALSE)&gt;$F$3,5,IF(VLOOKUP($E49,'Country Indicator Data'!$B$4:$N$300,3,FALSE)&lt;$F$4,0,($F$3-VLOOKUP($E49,'Country Indicator Data'!$B$4:$N$300,3,FALSE))/($F$3-$F$4)*5)),1)))</f>
        <v>3.9</v>
      </c>
      <c r="G49" s="163">
        <f>IF(LEN(E49)&gt;3,(IF(VLOOKUP($C49,'Regional Crises'!$B$1:$R$66,9,FALSE)="x","x",ROUND(IF(VLOOKUP($C49,'Regional Crises'!$B$1:$R$66,9,FALSE)&gt;G$3,5,IF(VLOOKUP($C49,'Regional Crises'!$B$1:$R$66,9,FALSE)&lt;G$4,0,(G$3-VLOOKUP($C49,'Regional Crises'!$B$1:$R$66,9,FALSE))/(G$3-G$4)*5)),1))),IF(VLOOKUP($E49,'Country Indicator Data'!$B$4:$N$300,5,FALSE)="x","x",ROUND(IF(VLOOKUP($E49,'Country Indicator Data'!$B$4:$N$300,5,FALSE)&gt;G$3,5,IF(VLOOKUP($E49,'Country Indicator Data'!$B$4:$N$300,5,FALSE)&lt;G$4,0,(G$3-VLOOKUP($E49,'Country Indicator Data'!$B$4:$N$300,5,FALSE))/(G$3-G$4)*5)),1)))</f>
        <v>3.1</v>
      </c>
      <c r="H49" s="163">
        <f t="shared" si="13"/>
        <v>3.5</v>
      </c>
      <c r="I49" s="163">
        <f>IF(LEN(E49)&gt;3,(IF(VLOOKUP($C49,'Regional Crises'!$B$1:$R$66,6,FALSE)="x","x",ROUND(IF(VLOOKUP($C49,'Regional Crises'!$B$1:$R$66,6,FALSE)&gt;I$3,5,IF(VLOOKUP($C49,'Regional Crises'!$B$1:$R$66,6,FALSE)&lt;I$4,0,5-(I$3-VLOOKUP($C49,'Regional Crises'!$B$1:$R$66,6,FALSE))/(I$3-I$4)*5)),1))),IF(VLOOKUP($E49,'Country Indicator Data'!$B$4:$N$300,2,FALSE)="x","x",ROUND(IF(VLOOKUP($E49,'Country Indicator Data'!$B$4:$N$300,2,FALSE)&gt;I$3,5,IF(VLOOKUP($E49,'Country Indicator Data'!$B$4:$N$300,2,FALSE)&lt;I$4,0,5-(I$3-VLOOKUP($E49,'Country Indicator Data'!$B$4:$N$300,2,FALSE))/(I$3-I$4)*5)),1)))</f>
        <v>3.8</v>
      </c>
      <c r="J49" s="163">
        <f>IF(LEN(E49)&gt;3,(IF(VLOOKUP($C49,'Regional Crises'!$B$1:$R$66,8,FALSE)="x","x",ROUND(IF(VLOOKUP($C49,'Regional Crises'!$B$1:$R$66,8,FALSE)&gt;J$3,5,IF(VLOOKUP($C49,'Regional Crises'!$B$1:$R$66,8,FALSE)&lt;J$4,0,5-(J$3-VLOOKUP($C49,'Regional Crises'!$B$1:$R$66,8,FALSE))/(J$3-J$4)*5)),1))),IF(VLOOKUP($E49,'Country Indicator Data'!$B$4:$N$300,4,FALSE)="x","x",ROUND(IF(VLOOKUP($E49,'Country Indicator Data'!$B$4:$N$300,4,FALSE)&gt;J$3,5,IF(VLOOKUP($E49,'Country Indicator Data'!$B$4:$N$300,4,FALSE)&lt;J$4,0,5-(J$3-VLOOKUP($E49,'Country Indicator Data'!$B$4:$N$300,4,FALSE))/(J$3-J$4)*5)),1)))</f>
        <v>2.7</v>
      </c>
      <c r="K49" s="163">
        <f t="shared" si="14"/>
        <v>3.25</v>
      </c>
      <c r="L49" s="163">
        <f>IF(LEN(E49)&gt;3,(IF(VLOOKUP($C49,'Regional Crises'!$B$1:$R$66,10,FALSE)="x","x",ROUND(IF(VLOOKUP($C49,'Regional Crises'!$B$1:$R$66,10,FALSE)&gt;L$3,5,IF(VLOOKUP($C49,'Regional Crises'!$B$1:$R$66,10,FALSE)&lt;L$4,0,5-(L$3-VLOOKUP($C49,'Regional Crises'!$B$1:$R$66,10,FALSE))/(L$3-L$4)*5)),1))),IF(VLOOKUP($E49,'Country Indicator Data'!$B$4:$N$300,6,FALSE)="x","x",ROUND(IF(VLOOKUP($E49,'Country Indicator Data'!$B$4:$N$300,6,FALSE)&gt;L$3,5,IF(VLOOKUP($E49,'Country Indicator Data'!$B$4:$N$300,6,FALSE)&lt;L$4,0,5-(L$3-VLOOKUP($E49,'Country Indicator Data'!$B$4:$N$300,6,FALSE))/(L$3-L$4)*5)),1)))</f>
        <v>3.4</v>
      </c>
      <c r="M49" s="163">
        <f>IF(LEN(E49)&gt;3,(IF(VLOOKUP($C49,'Regional Crises'!$B$1:$R$66,11,FALSE)="x","x",ROUND(IF(VLOOKUP($C49,'Regional Crises'!$B$1:$R$66,11,FALSE)&gt;M$3,5,IF(VLOOKUP($C49,'Regional Crises'!$B$1:$R$66,11,FALSE)&lt;M$4,0,5-(M$3-VLOOKUP($C49,'Regional Crises'!$B$1:$R$66,11,FALSE))/(M$3-M$4)*5)),1))),IF(VLOOKUP($E49,'Country Indicator Data'!$B$4:$N$300,7,FALSE)="x","x",ROUND(IF(VLOOKUP($E49,'Country Indicator Data'!$B$4:$N$300,7,FALSE)&gt;M$3,5,IF(VLOOKUP($E49,'Country Indicator Data'!$B$4:$N$300,7,FALSE)&lt;M$4,0,5-(M$3-VLOOKUP($E49,'Country Indicator Data'!$B$4:$N$300,7,FALSE))/(M$3-M$4)*5)),1)))</f>
        <v>1.3</v>
      </c>
      <c r="N49" s="163">
        <f t="shared" si="15"/>
        <v>2.35</v>
      </c>
      <c r="O49" s="163">
        <f t="shared" si="16"/>
        <v>3.0333333333333332</v>
      </c>
      <c r="P49" s="163">
        <f>IF(LEN(E49)&gt;3,VLOOKUP(C49,'Regional Crises'!$B$1:$R$69,12,FALSE),VLOOKUP(E49,'Country Indicator Data'!$B$4:$I$300,8,FALSE))</f>
        <v>5</v>
      </c>
      <c r="Q49" s="163">
        <f>IF(LEN(E49)&gt;3,((IF(VLOOKUP($C49,'Regional Crises'!$B$1:$R$66,13,FALSE)="x","x",ROUND(IF(VLOOKUP($C49,'Regional Crises'!$B$1:$R$66,13,FALSE)&gt;Q$3,5,IF(VLOOKUP($C49,'Regional Crises'!$B$1:$R$66,13,FALSE)&lt;Q$4,0,5-(LOG(Q$3)-LOG(VLOOKUP($C49,'Regional Crises'!$B$1:$R$66,13,FALSE)))/(LOG(Q$3)-LOG(Q$4))*5)),1)))),(IF(VLOOKUP($E49,'Country Indicator Data'!$B$4:$N$300,9,FALSE)="x","x",ROUND(IF(VLOOKUP($E49,'Country Indicator Data'!$B$4:$N$300,9,FALSE)&gt;Q$3,5,IF(VLOOKUP($E49,'Country Indicator Data'!$B$4:$N$300,9,FALSE)&lt;Q$4,0,5-(LOG(Q$3)-LOG(VLOOKUP($E49,'Country Indicator Data'!$B$4:$N$300,9,FALSE)))/(LOG(Q$3)-LOG(Q$4))*5)),1))))</f>
        <v>5</v>
      </c>
      <c r="R49" s="163">
        <f t="shared" si="17"/>
        <v>5</v>
      </c>
      <c r="S49" s="163">
        <f>IF(LEN(E49)&gt;3,((IF(VLOOKUP($C49,'Regional Crises'!$B$1:$R$66,17,FALSE)="x","x",ROUND(IF(VLOOKUP($C49,'Regional Crises'!$B$1:$R$66,17,FALSE)&gt;S$3,0,IF(VLOOKUP($C49,'Regional Crises'!$B$1:$R$66,17,FALSE)&lt;S$4,5,(S$3-VLOOKUP($C49,'Regional Crises'!$B$1:$R$66,17,FALSE))/(S$3-S$4)*5)),1)))),(IF(VLOOKUP($E49,'Country Indicator Data'!$B$4:$N$300,13,FALSE)="x","x",ROUND(IF(VLOOKUP($E49,'Country Indicator Data'!$B$4:$N$300,13,FALSE)&gt;S$3,0,IF(VLOOKUP($E49,'Country Indicator Data'!$B$4:$N$300,13,FALSE)&lt;S$4,5,(S$3-VLOOKUP($E49,'Country Indicator Data'!$B$4:$N$300,13,FALSE))/(S$3-S$4)*5)),1))))</f>
        <v>3.2</v>
      </c>
      <c r="T49" s="163">
        <f>IF(LEN(E49)&gt;3,((IF(VLOOKUP($C49,'Regional Crises'!$B$1:$R$66,14,FALSE)="x","x",ROUND(IF(VLOOKUP($C49,'Regional Crises'!$B$1:$R$66,14,FALSE)&gt;T$3,0,IF(VLOOKUP($C49,'Regional Crises'!$B$1:$R$66,14,FALSE)&lt;T$4,5,(T$3-VLOOKUP($C49,'Regional Crises'!$B$1:$R$66,14,FALSE))/(T$3-T$4)*5)),1)))),(IF(VLOOKUP($E49,'Country Indicator Data'!$B$4:$N$300,10,FALSE)="x","x",ROUND(IF(VLOOKUP($E49,'Country Indicator Data'!$B$4:$N$300,10,FALSE)&gt;T$3,0,IF(VLOOKUP($E49,'Country Indicator Data'!$B$4:$N$300,10,FALSE)&lt;T$4,5,(T$3-VLOOKUP($E49,'Country Indicator Data'!$B$4:$N$300,10,FALSE))/(T$3-T$4)*5)),1))))</f>
        <v>3</v>
      </c>
      <c r="U49" s="163">
        <f>IF(LEN(E49)&gt;3,((IF(VLOOKUP($C49,'Regional Crises'!$B$1:$R$66,15,FALSE)="x","x",ROUND(IF(VLOOKUP($C49,'Regional Crises'!$B$1:$R$66,15,FALSE)&gt;U$3,0,IF(VLOOKUP($C49,'Regional Crises'!$B$1:$R$66,15,FALSE)&lt;U$4,5,(U$3-VLOOKUP($C49,'Regional Crises'!$B$1:$R$66,15,FALSE))/(U$3-U$4)*5)),1)))),(IF(VLOOKUP($E49,'Country Indicator Data'!$B$4:$N$300,11,FALSE)="x","x",ROUND(IF(VLOOKUP($E49,'Country Indicator Data'!$B$4:$N$300,11,FALSE)&gt;U$3,0,IF(VLOOKUP($E49,'Country Indicator Data'!$B$4:$N$300,11,FALSE)&lt;U$4,5,(U$3-VLOOKUP($E49,'Country Indicator Data'!$B$4:$N$300,11,FALSE))/(U$3-U$4)*5)),1))))</f>
        <v>3.4</v>
      </c>
      <c r="V49" s="163">
        <f>IF(LEN(E49)&gt;3,((IF(VLOOKUP($C49,'Regional Crises'!$B$1:$R$66,16,FALSE)="x","x",ROUND(IF(VLOOKUP($C49,'Regional Crises'!$B$1:$R$66,16,FALSE)&gt;V$3,0,IF(VLOOKUP($C49,'Regional Crises'!$B$1:$R$66,16,FALSE)&lt;V$4,5,(V$3-VLOOKUP($C49,'Regional Crises'!$B$1:$R$66,16,FALSE))/(V$3-V$4)*5)),1)))),(IF(VLOOKUP($E49,'Country Indicator Data'!$B$4:$N$300,12,FALSE)="x","x",ROUND(IF(VLOOKUP($E49,'Country Indicator Data'!$B$4:$N$300,12,FALSE)&gt;V$3,0,IF(VLOOKUP($E49,'Country Indicator Data'!$B$4:$N$300,12,FALSE)&lt;V$4,5,(V$3-VLOOKUP($E49,'Country Indicator Data'!$B$4:$N$300,12,FALSE))/(V$3-V$4)*5)),1))))</f>
        <v>4</v>
      </c>
      <c r="W49" s="163">
        <f t="shared" si="18"/>
        <v>3.4</v>
      </c>
      <c r="X49" s="163">
        <f t="shared" si="19"/>
        <v>3.8</v>
      </c>
      <c r="Y49" s="184">
        <f>IF('Core Indicators'!FC46="x","x",IF('Core Indicators'!FC46&gt;=5,5,IF('Core Indicators'!FC46&gt;=4,4,IF('Core Indicators'!FC46&gt;=3,3,IF('Core Indicators'!FC46&gt;=2,2,IF('Core Indicators'!FC46&gt;=1,1,0))))))</f>
        <v>2</v>
      </c>
      <c r="Z49" s="163">
        <f t="shared" si="20"/>
        <v>2</v>
      </c>
      <c r="AA49" s="184">
        <f>'Crisis Indicator Data'!Y46</f>
        <v>2</v>
      </c>
      <c r="AB49" s="184">
        <f>'Crisis Indicator Data'!Z46</f>
        <v>3</v>
      </c>
      <c r="AC49" s="184">
        <f>'Crisis Indicator Data'!AA46</f>
        <v>2</v>
      </c>
      <c r="AD49" s="184">
        <f>'Crisis Indicator Data'!AB46</f>
        <v>2</v>
      </c>
      <c r="AE49" s="184">
        <f t="shared" si="21"/>
        <v>4</v>
      </c>
      <c r="AF49" s="184">
        <f>'Crisis Indicator Data'!AC46</f>
        <v>1</v>
      </c>
      <c r="AG49" s="184">
        <f>'Crisis Indicator Data'!AD46</f>
        <v>2</v>
      </c>
      <c r="AH49" s="184">
        <f t="shared" si="22"/>
        <v>3</v>
      </c>
      <c r="AI49" s="184">
        <f>'Crisis Indicator Data'!AE46</f>
        <v>3</v>
      </c>
      <c r="AJ49" s="184">
        <f>'Crisis Indicator Data'!AF46</f>
        <v>2</v>
      </c>
      <c r="AK49" s="184">
        <f>'Crisis Indicator Data'!AG46</f>
        <v>3</v>
      </c>
      <c r="AL49" s="184">
        <f t="shared" si="23"/>
        <v>5</v>
      </c>
      <c r="AM49" s="163">
        <f t="shared" si="24"/>
        <v>4</v>
      </c>
      <c r="AN49" s="163">
        <f t="shared" si="25"/>
        <v>3</v>
      </c>
    </row>
    <row r="50" spans="1:40" ht="13.5" customHeight="1" x14ac:dyDescent="0.35">
      <c r="A50" s="169" t="str">
        <f>'Crisis Indicator Data'!A47</f>
        <v>Northern Ethiopia Conflict</v>
      </c>
      <c r="B50" s="170" t="str">
        <f>'Crisis Indicator Data'!B47</f>
        <v>Conflict,Displacement</v>
      </c>
      <c r="C50" s="170" t="str">
        <f>'Crisis Indicator Data'!C47</f>
        <v>ETH004</v>
      </c>
      <c r="D50" s="170" t="str">
        <f>'Crisis Indicator Data'!D47</f>
        <v>Ethiopia</v>
      </c>
      <c r="E50" s="171" t="str">
        <f>'Crisis Indicator Data'!E47</f>
        <v>ETH</v>
      </c>
      <c r="F50" s="163">
        <f>IF(LEN(E50)&gt;3,(IF(VLOOKUP($C50,'Regional Crises'!$B$1:$R$66,7,FALSE)="x","x",ROUND(IF(VLOOKUP($C50,'Regional Crises'!$B$1:$R$66,7,FALSE)&gt;$F$3,5,IF(VLOOKUP($C50,'Regional Crises'!$B$1:$R$66,7,FALSE)&lt;F$4,0,($F$3-VLOOKUP($C50,'Regional Crises'!$B$1:$R$66,7,FALSE))/($F$3-$F$4)*5)),1))),IF(VLOOKUP($E50,'Country Indicator Data'!$B$4:$N$300,3,FALSE)="x","x",ROUND(IF(VLOOKUP($E50,'Country Indicator Data'!$B$4:$N$300,3,FALSE)&gt;$F$3,5,IF(VLOOKUP($E50,'Country Indicator Data'!$B$4:$N$300,3,FALSE)&lt;$F$4,0,($F$3-VLOOKUP($E50,'Country Indicator Data'!$B$4:$N$300,3,FALSE))/($F$3-$F$4)*5)),1)))</f>
        <v>3.9</v>
      </c>
      <c r="G50" s="163">
        <f>IF(LEN(E50)&gt;3,(IF(VLOOKUP($C50,'Regional Crises'!$B$1:$R$66,9,FALSE)="x","x",ROUND(IF(VLOOKUP($C50,'Regional Crises'!$B$1:$R$66,9,FALSE)&gt;G$3,5,IF(VLOOKUP($C50,'Regional Crises'!$B$1:$R$66,9,FALSE)&lt;G$4,0,(G$3-VLOOKUP($C50,'Regional Crises'!$B$1:$R$66,9,FALSE))/(G$3-G$4)*5)),1))),IF(VLOOKUP($E50,'Country Indicator Data'!$B$4:$N$300,5,FALSE)="x","x",ROUND(IF(VLOOKUP($E50,'Country Indicator Data'!$B$4:$N$300,5,FALSE)&gt;G$3,5,IF(VLOOKUP($E50,'Country Indicator Data'!$B$4:$N$300,5,FALSE)&lt;G$4,0,(G$3-VLOOKUP($E50,'Country Indicator Data'!$B$4:$N$300,5,FALSE))/(G$3-G$4)*5)),1)))</f>
        <v>3.1</v>
      </c>
      <c r="H50" s="163">
        <f t="shared" si="13"/>
        <v>3.5</v>
      </c>
      <c r="I50" s="163">
        <f>IF(LEN(E50)&gt;3,(IF(VLOOKUP($C50,'Regional Crises'!$B$1:$R$66,6,FALSE)="x","x",ROUND(IF(VLOOKUP($C50,'Regional Crises'!$B$1:$R$66,6,FALSE)&gt;I$3,5,IF(VLOOKUP($C50,'Regional Crises'!$B$1:$R$66,6,FALSE)&lt;I$4,0,5-(I$3-VLOOKUP($C50,'Regional Crises'!$B$1:$R$66,6,FALSE))/(I$3-I$4)*5)),1))),IF(VLOOKUP($E50,'Country Indicator Data'!$B$4:$N$300,2,FALSE)="x","x",ROUND(IF(VLOOKUP($E50,'Country Indicator Data'!$B$4:$N$300,2,FALSE)&gt;I$3,5,IF(VLOOKUP($E50,'Country Indicator Data'!$B$4:$N$300,2,FALSE)&lt;I$4,0,5-(I$3-VLOOKUP($E50,'Country Indicator Data'!$B$4:$N$300,2,FALSE))/(I$3-I$4)*5)),1)))</f>
        <v>3.8</v>
      </c>
      <c r="J50" s="163">
        <f>IF(LEN(E50)&gt;3,(IF(VLOOKUP($C50,'Regional Crises'!$B$1:$R$66,8,FALSE)="x","x",ROUND(IF(VLOOKUP($C50,'Regional Crises'!$B$1:$R$66,8,FALSE)&gt;J$3,5,IF(VLOOKUP($C50,'Regional Crises'!$B$1:$R$66,8,FALSE)&lt;J$4,0,5-(J$3-VLOOKUP($C50,'Regional Crises'!$B$1:$R$66,8,FALSE))/(J$3-J$4)*5)),1))),IF(VLOOKUP($E50,'Country Indicator Data'!$B$4:$N$300,4,FALSE)="x","x",ROUND(IF(VLOOKUP($E50,'Country Indicator Data'!$B$4:$N$300,4,FALSE)&gt;J$3,5,IF(VLOOKUP($E50,'Country Indicator Data'!$B$4:$N$300,4,FALSE)&lt;J$4,0,5-(J$3-VLOOKUP($E50,'Country Indicator Data'!$B$4:$N$300,4,FALSE))/(J$3-J$4)*5)),1)))</f>
        <v>2.7</v>
      </c>
      <c r="K50" s="163">
        <f t="shared" si="14"/>
        <v>3.25</v>
      </c>
      <c r="L50" s="163">
        <f>IF(LEN(E50)&gt;3,(IF(VLOOKUP($C50,'Regional Crises'!$B$1:$R$66,10,FALSE)="x","x",ROUND(IF(VLOOKUP($C50,'Regional Crises'!$B$1:$R$66,10,FALSE)&gt;L$3,5,IF(VLOOKUP($C50,'Regional Crises'!$B$1:$R$66,10,FALSE)&lt;L$4,0,5-(L$3-VLOOKUP($C50,'Regional Crises'!$B$1:$R$66,10,FALSE))/(L$3-L$4)*5)),1))),IF(VLOOKUP($E50,'Country Indicator Data'!$B$4:$N$300,6,FALSE)="x","x",ROUND(IF(VLOOKUP($E50,'Country Indicator Data'!$B$4:$N$300,6,FALSE)&gt;L$3,5,IF(VLOOKUP($E50,'Country Indicator Data'!$B$4:$N$300,6,FALSE)&lt;L$4,0,5-(L$3-VLOOKUP($E50,'Country Indicator Data'!$B$4:$N$300,6,FALSE))/(L$3-L$4)*5)),1)))</f>
        <v>3.4</v>
      </c>
      <c r="M50" s="163">
        <f>IF(LEN(E50)&gt;3,(IF(VLOOKUP($C50,'Regional Crises'!$B$1:$R$66,11,FALSE)="x","x",ROUND(IF(VLOOKUP($C50,'Regional Crises'!$B$1:$R$66,11,FALSE)&gt;M$3,5,IF(VLOOKUP($C50,'Regional Crises'!$B$1:$R$66,11,FALSE)&lt;M$4,0,5-(M$3-VLOOKUP($C50,'Regional Crises'!$B$1:$R$66,11,FALSE))/(M$3-M$4)*5)),1))),IF(VLOOKUP($E50,'Country Indicator Data'!$B$4:$N$300,7,FALSE)="x","x",ROUND(IF(VLOOKUP($E50,'Country Indicator Data'!$B$4:$N$300,7,FALSE)&gt;M$3,5,IF(VLOOKUP($E50,'Country Indicator Data'!$B$4:$N$300,7,FALSE)&lt;M$4,0,5-(M$3-VLOOKUP($E50,'Country Indicator Data'!$B$4:$N$300,7,FALSE))/(M$3-M$4)*5)),1)))</f>
        <v>1.3</v>
      </c>
      <c r="N50" s="163">
        <f t="shared" si="15"/>
        <v>2.35</v>
      </c>
      <c r="O50" s="163">
        <f t="shared" si="16"/>
        <v>3.0333333333333332</v>
      </c>
      <c r="P50" s="163">
        <f>IF(LEN(E50)&gt;3,VLOOKUP(C50,'Regional Crises'!$B$1:$R$69,12,FALSE),VLOOKUP(E50,'Country Indicator Data'!$B$4:$I$300,8,FALSE))</f>
        <v>5</v>
      </c>
      <c r="Q50" s="163">
        <f>IF(LEN(E50)&gt;3,((IF(VLOOKUP($C50,'Regional Crises'!$B$1:$R$66,13,FALSE)="x","x",ROUND(IF(VLOOKUP($C50,'Regional Crises'!$B$1:$R$66,13,FALSE)&gt;Q$3,5,IF(VLOOKUP($C50,'Regional Crises'!$B$1:$R$66,13,FALSE)&lt;Q$4,0,5-(LOG(Q$3)-LOG(VLOOKUP($C50,'Regional Crises'!$B$1:$R$66,13,FALSE)))/(LOG(Q$3)-LOG(Q$4))*5)),1)))),(IF(VLOOKUP($E50,'Country Indicator Data'!$B$4:$N$300,9,FALSE)="x","x",ROUND(IF(VLOOKUP($E50,'Country Indicator Data'!$B$4:$N$300,9,FALSE)&gt;Q$3,5,IF(VLOOKUP($E50,'Country Indicator Data'!$B$4:$N$300,9,FALSE)&lt;Q$4,0,5-(LOG(Q$3)-LOG(VLOOKUP($E50,'Country Indicator Data'!$B$4:$N$300,9,FALSE)))/(LOG(Q$3)-LOG(Q$4))*5)),1))))</f>
        <v>5</v>
      </c>
      <c r="R50" s="163">
        <f t="shared" si="17"/>
        <v>5</v>
      </c>
      <c r="S50" s="163">
        <f>IF(LEN(E50)&gt;3,((IF(VLOOKUP($C50,'Regional Crises'!$B$1:$R$66,17,FALSE)="x","x",ROUND(IF(VLOOKUP($C50,'Regional Crises'!$B$1:$R$66,17,FALSE)&gt;S$3,0,IF(VLOOKUP($C50,'Regional Crises'!$B$1:$R$66,17,FALSE)&lt;S$4,5,(S$3-VLOOKUP($C50,'Regional Crises'!$B$1:$R$66,17,FALSE))/(S$3-S$4)*5)),1)))),(IF(VLOOKUP($E50,'Country Indicator Data'!$B$4:$N$300,13,FALSE)="x","x",ROUND(IF(VLOOKUP($E50,'Country Indicator Data'!$B$4:$N$300,13,FALSE)&gt;S$3,0,IF(VLOOKUP($E50,'Country Indicator Data'!$B$4:$N$300,13,FALSE)&lt;S$4,5,(S$3-VLOOKUP($E50,'Country Indicator Data'!$B$4:$N$300,13,FALSE))/(S$3-S$4)*5)),1))))</f>
        <v>3.2</v>
      </c>
      <c r="T50" s="163">
        <f>IF(LEN(E50)&gt;3,((IF(VLOOKUP($C50,'Regional Crises'!$B$1:$R$66,14,FALSE)="x","x",ROUND(IF(VLOOKUP($C50,'Regional Crises'!$B$1:$R$66,14,FALSE)&gt;T$3,0,IF(VLOOKUP($C50,'Regional Crises'!$B$1:$R$66,14,FALSE)&lt;T$4,5,(T$3-VLOOKUP($C50,'Regional Crises'!$B$1:$R$66,14,FALSE))/(T$3-T$4)*5)),1)))),(IF(VLOOKUP($E50,'Country Indicator Data'!$B$4:$N$300,10,FALSE)="x","x",ROUND(IF(VLOOKUP($E50,'Country Indicator Data'!$B$4:$N$300,10,FALSE)&gt;T$3,0,IF(VLOOKUP($E50,'Country Indicator Data'!$B$4:$N$300,10,FALSE)&lt;T$4,5,(T$3-VLOOKUP($E50,'Country Indicator Data'!$B$4:$N$300,10,FALSE))/(T$3-T$4)*5)),1))))</f>
        <v>3</v>
      </c>
      <c r="U50" s="163">
        <f>IF(LEN(E50)&gt;3,((IF(VLOOKUP($C50,'Regional Crises'!$B$1:$R$66,15,FALSE)="x","x",ROUND(IF(VLOOKUP($C50,'Regional Crises'!$B$1:$R$66,15,FALSE)&gt;U$3,0,IF(VLOOKUP($C50,'Regional Crises'!$B$1:$R$66,15,FALSE)&lt;U$4,5,(U$3-VLOOKUP($C50,'Regional Crises'!$B$1:$R$66,15,FALSE))/(U$3-U$4)*5)),1)))),(IF(VLOOKUP($E50,'Country Indicator Data'!$B$4:$N$300,11,FALSE)="x","x",ROUND(IF(VLOOKUP($E50,'Country Indicator Data'!$B$4:$N$300,11,FALSE)&gt;U$3,0,IF(VLOOKUP($E50,'Country Indicator Data'!$B$4:$N$300,11,FALSE)&lt;U$4,5,(U$3-VLOOKUP($E50,'Country Indicator Data'!$B$4:$N$300,11,FALSE))/(U$3-U$4)*5)),1))))</f>
        <v>3.4</v>
      </c>
      <c r="V50" s="163">
        <f>IF(LEN(E50)&gt;3,((IF(VLOOKUP($C50,'Regional Crises'!$B$1:$R$66,16,FALSE)="x","x",ROUND(IF(VLOOKUP($C50,'Regional Crises'!$B$1:$R$66,16,FALSE)&gt;V$3,0,IF(VLOOKUP($C50,'Regional Crises'!$B$1:$R$66,16,FALSE)&lt;V$4,5,(V$3-VLOOKUP($C50,'Regional Crises'!$B$1:$R$66,16,FALSE))/(V$3-V$4)*5)),1)))),(IF(VLOOKUP($E50,'Country Indicator Data'!$B$4:$N$300,12,FALSE)="x","x",ROUND(IF(VLOOKUP($E50,'Country Indicator Data'!$B$4:$N$300,12,FALSE)&gt;V$3,0,IF(VLOOKUP($E50,'Country Indicator Data'!$B$4:$N$300,12,FALSE)&lt;V$4,5,(V$3-VLOOKUP($E50,'Country Indicator Data'!$B$4:$N$300,12,FALSE))/(V$3-V$4)*5)),1))))</f>
        <v>4</v>
      </c>
      <c r="W50" s="163">
        <f t="shared" si="18"/>
        <v>3.4</v>
      </c>
      <c r="X50" s="163">
        <f t="shared" si="19"/>
        <v>3.8</v>
      </c>
      <c r="Y50" s="184">
        <f>IF('Core Indicators'!FC47="x","x",IF('Core Indicators'!FC47&gt;=5,5,IF('Core Indicators'!FC47&gt;=4,4,IF('Core Indicators'!FC47&gt;=3,3,IF('Core Indicators'!FC47&gt;=2,2,IF('Core Indicators'!FC47&gt;=1,1,0))))))</f>
        <v>4</v>
      </c>
      <c r="Z50" s="163">
        <f t="shared" si="20"/>
        <v>4</v>
      </c>
      <c r="AA50" s="184">
        <f>'Crisis Indicator Data'!Y47</f>
        <v>2</v>
      </c>
      <c r="AB50" s="184">
        <f>'Crisis Indicator Data'!Z47</f>
        <v>3</v>
      </c>
      <c r="AC50" s="184">
        <f>'Crisis Indicator Data'!AA47</f>
        <v>2</v>
      </c>
      <c r="AD50" s="184">
        <f>'Crisis Indicator Data'!AB47</f>
        <v>2</v>
      </c>
      <c r="AE50" s="184">
        <f t="shared" si="21"/>
        <v>4</v>
      </c>
      <c r="AF50" s="184">
        <f>'Crisis Indicator Data'!AC47</f>
        <v>1</v>
      </c>
      <c r="AG50" s="184">
        <f>'Crisis Indicator Data'!AD47</f>
        <v>2</v>
      </c>
      <c r="AH50" s="184">
        <f t="shared" si="22"/>
        <v>3</v>
      </c>
      <c r="AI50" s="184">
        <f>'Crisis Indicator Data'!AE47</f>
        <v>2</v>
      </c>
      <c r="AJ50" s="184">
        <f>'Crisis Indicator Data'!AF47</f>
        <v>2</v>
      </c>
      <c r="AK50" s="184">
        <f>'Crisis Indicator Data'!AG47</f>
        <v>3</v>
      </c>
      <c r="AL50" s="184">
        <f t="shared" si="23"/>
        <v>5</v>
      </c>
      <c r="AM50" s="163">
        <f t="shared" si="24"/>
        <v>4</v>
      </c>
      <c r="AN50" s="163">
        <f t="shared" si="25"/>
        <v>4</v>
      </c>
    </row>
    <row r="51" spans="1:40" ht="13.5" customHeight="1" x14ac:dyDescent="0.35">
      <c r="A51" s="169" t="str">
        <f>'Crisis Indicator Data'!A48</f>
        <v>Drought in Ethiopia</v>
      </c>
      <c r="B51" s="170" t="str">
        <f>'Crisis Indicator Data'!B48</f>
        <v>Drought</v>
      </c>
      <c r="C51" s="170" t="str">
        <f>'Crisis Indicator Data'!C48</f>
        <v>ETH005</v>
      </c>
      <c r="D51" s="170" t="str">
        <f>'Crisis Indicator Data'!D48</f>
        <v>Ethiopia</v>
      </c>
      <c r="E51" s="171" t="str">
        <f>'Crisis Indicator Data'!E48</f>
        <v>ETH</v>
      </c>
      <c r="F51" s="163">
        <f>IF(LEN(E51)&gt;3,(IF(VLOOKUP($C51,'Regional Crises'!$B$1:$R$66,7,FALSE)="x","x",ROUND(IF(VLOOKUP($C51,'Regional Crises'!$B$1:$R$66,7,FALSE)&gt;$F$3,5,IF(VLOOKUP($C51,'Regional Crises'!$B$1:$R$66,7,FALSE)&lt;F$4,0,($F$3-VLOOKUP($C51,'Regional Crises'!$B$1:$R$66,7,FALSE))/($F$3-$F$4)*5)),1))),IF(VLOOKUP($E51,'Country Indicator Data'!$B$4:$N$300,3,FALSE)="x","x",ROUND(IF(VLOOKUP($E51,'Country Indicator Data'!$B$4:$N$300,3,FALSE)&gt;$F$3,5,IF(VLOOKUP($E51,'Country Indicator Data'!$B$4:$N$300,3,FALSE)&lt;$F$4,0,($F$3-VLOOKUP($E51,'Country Indicator Data'!$B$4:$N$300,3,FALSE))/($F$3-$F$4)*5)),1)))</f>
        <v>3.9</v>
      </c>
      <c r="G51" s="163">
        <f>IF(LEN(E51)&gt;3,(IF(VLOOKUP($C51,'Regional Crises'!$B$1:$R$66,9,FALSE)="x","x",ROUND(IF(VLOOKUP($C51,'Regional Crises'!$B$1:$R$66,9,FALSE)&gt;G$3,5,IF(VLOOKUP($C51,'Regional Crises'!$B$1:$R$66,9,FALSE)&lt;G$4,0,(G$3-VLOOKUP($C51,'Regional Crises'!$B$1:$R$66,9,FALSE))/(G$3-G$4)*5)),1))),IF(VLOOKUP($E51,'Country Indicator Data'!$B$4:$N$300,5,FALSE)="x","x",ROUND(IF(VLOOKUP($E51,'Country Indicator Data'!$B$4:$N$300,5,FALSE)&gt;G$3,5,IF(VLOOKUP($E51,'Country Indicator Data'!$B$4:$N$300,5,FALSE)&lt;G$4,0,(G$3-VLOOKUP($E51,'Country Indicator Data'!$B$4:$N$300,5,FALSE))/(G$3-G$4)*5)),1)))</f>
        <v>3.1</v>
      </c>
      <c r="H51" s="163">
        <f t="shared" si="13"/>
        <v>3.5</v>
      </c>
      <c r="I51" s="163">
        <f>IF(LEN(E51)&gt;3,(IF(VLOOKUP($C51,'Regional Crises'!$B$1:$R$66,6,FALSE)="x","x",ROUND(IF(VLOOKUP($C51,'Regional Crises'!$B$1:$R$66,6,FALSE)&gt;I$3,5,IF(VLOOKUP($C51,'Regional Crises'!$B$1:$R$66,6,FALSE)&lt;I$4,0,5-(I$3-VLOOKUP($C51,'Regional Crises'!$B$1:$R$66,6,FALSE))/(I$3-I$4)*5)),1))),IF(VLOOKUP($E51,'Country Indicator Data'!$B$4:$N$300,2,FALSE)="x","x",ROUND(IF(VLOOKUP($E51,'Country Indicator Data'!$B$4:$N$300,2,FALSE)&gt;I$3,5,IF(VLOOKUP($E51,'Country Indicator Data'!$B$4:$N$300,2,FALSE)&lt;I$4,0,5-(I$3-VLOOKUP($E51,'Country Indicator Data'!$B$4:$N$300,2,FALSE))/(I$3-I$4)*5)),1)))</f>
        <v>3.8</v>
      </c>
      <c r="J51" s="163">
        <f>IF(LEN(E51)&gt;3,(IF(VLOOKUP($C51,'Regional Crises'!$B$1:$R$66,8,FALSE)="x","x",ROUND(IF(VLOOKUP($C51,'Regional Crises'!$B$1:$R$66,8,FALSE)&gt;J$3,5,IF(VLOOKUP($C51,'Regional Crises'!$B$1:$R$66,8,FALSE)&lt;J$4,0,5-(J$3-VLOOKUP($C51,'Regional Crises'!$B$1:$R$66,8,FALSE))/(J$3-J$4)*5)),1))),IF(VLOOKUP($E51,'Country Indicator Data'!$B$4:$N$300,4,FALSE)="x","x",ROUND(IF(VLOOKUP($E51,'Country Indicator Data'!$B$4:$N$300,4,FALSE)&gt;J$3,5,IF(VLOOKUP($E51,'Country Indicator Data'!$B$4:$N$300,4,FALSE)&lt;J$4,0,5-(J$3-VLOOKUP($E51,'Country Indicator Data'!$B$4:$N$300,4,FALSE))/(J$3-J$4)*5)),1)))</f>
        <v>2.7</v>
      </c>
      <c r="K51" s="163">
        <f t="shared" si="14"/>
        <v>3.25</v>
      </c>
      <c r="L51" s="163">
        <f>IF(LEN(E51)&gt;3,(IF(VLOOKUP($C51,'Regional Crises'!$B$1:$R$66,10,FALSE)="x","x",ROUND(IF(VLOOKUP($C51,'Regional Crises'!$B$1:$R$66,10,FALSE)&gt;L$3,5,IF(VLOOKUP($C51,'Regional Crises'!$B$1:$R$66,10,FALSE)&lt;L$4,0,5-(L$3-VLOOKUP($C51,'Regional Crises'!$B$1:$R$66,10,FALSE))/(L$3-L$4)*5)),1))),IF(VLOOKUP($E51,'Country Indicator Data'!$B$4:$N$300,6,FALSE)="x","x",ROUND(IF(VLOOKUP($E51,'Country Indicator Data'!$B$4:$N$300,6,FALSE)&gt;L$3,5,IF(VLOOKUP($E51,'Country Indicator Data'!$B$4:$N$300,6,FALSE)&lt;L$4,0,5-(L$3-VLOOKUP($E51,'Country Indicator Data'!$B$4:$N$300,6,FALSE))/(L$3-L$4)*5)),1)))</f>
        <v>3.4</v>
      </c>
      <c r="M51" s="163">
        <f>IF(LEN(E51)&gt;3,(IF(VLOOKUP($C51,'Regional Crises'!$B$1:$R$66,11,FALSE)="x","x",ROUND(IF(VLOOKUP($C51,'Regional Crises'!$B$1:$R$66,11,FALSE)&gt;M$3,5,IF(VLOOKUP($C51,'Regional Crises'!$B$1:$R$66,11,FALSE)&lt;M$4,0,5-(M$3-VLOOKUP($C51,'Regional Crises'!$B$1:$R$66,11,FALSE))/(M$3-M$4)*5)),1))),IF(VLOOKUP($E51,'Country Indicator Data'!$B$4:$N$300,7,FALSE)="x","x",ROUND(IF(VLOOKUP($E51,'Country Indicator Data'!$B$4:$N$300,7,FALSE)&gt;M$3,5,IF(VLOOKUP($E51,'Country Indicator Data'!$B$4:$N$300,7,FALSE)&lt;M$4,0,5-(M$3-VLOOKUP($E51,'Country Indicator Data'!$B$4:$N$300,7,FALSE))/(M$3-M$4)*5)),1)))</f>
        <v>1.3</v>
      </c>
      <c r="N51" s="163">
        <f t="shared" si="15"/>
        <v>2.35</v>
      </c>
      <c r="O51" s="163">
        <f t="shared" si="16"/>
        <v>3.0333333333333332</v>
      </c>
      <c r="P51" s="163">
        <f>IF(LEN(E51)&gt;3,VLOOKUP(C51,'Regional Crises'!$B$1:$R$69,12,FALSE),VLOOKUP(E51,'Country Indicator Data'!$B$4:$I$300,8,FALSE))</f>
        <v>5</v>
      </c>
      <c r="Q51" s="163">
        <f>IF(LEN(E51)&gt;3,((IF(VLOOKUP($C51,'Regional Crises'!$B$1:$R$66,13,FALSE)="x","x",ROUND(IF(VLOOKUP($C51,'Regional Crises'!$B$1:$R$66,13,FALSE)&gt;Q$3,5,IF(VLOOKUP($C51,'Regional Crises'!$B$1:$R$66,13,FALSE)&lt;Q$4,0,5-(LOG(Q$3)-LOG(VLOOKUP($C51,'Regional Crises'!$B$1:$R$66,13,FALSE)))/(LOG(Q$3)-LOG(Q$4))*5)),1)))),(IF(VLOOKUP($E51,'Country Indicator Data'!$B$4:$N$300,9,FALSE)="x","x",ROUND(IF(VLOOKUP($E51,'Country Indicator Data'!$B$4:$N$300,9,FALSE)&gt;Q$3,5,IF(VLOOKUP($E51,'Country Indicator Data'!$B$4:$N$300,9,FALSE)&lt;Q$4,0,5-(LOG(Q$3)-LOG(VLOOKUP($E51,'Country Indicator Data'!$B$4:$N$300,9,FALSE)))/(LOG(Q$3)-LOG(Q$4))*5)),1))))</f>
        <v>5</v>
      </c>
      <c r="R51" s="163">
        <f t="shared" si="17"/>
        <v>5</v>
      </c>
      <c r="S51" s="163">
        <f>IF(LEN(E51)&gt;3,((IF(VLOOKUP($C51,'Regional Crises'!$B$1:$R$66,17,FALSE)="x","x",ROUND(IF(VLOOKUP($C51,'Regional Crises'!$B$1:$R$66,17,FALSE)&gt;S$3,0,IF(VLOOKUP($C51,'Regional Crises'!$B$1:$R$66,17,FALSE)&lt;S$4,5,(S$3-VLOOKUP($C51,'Regional Crises'!$B$1:$R$66,17,FALSE))/(S$3-S$4)*5)),1)))),(IF(VLOOKUP($E51,'Country Indicator Data'!$B$4:$N$300,13,FALSE)="x","x",ROUND(IF(VLOOKUP($E51,'Country Indicator Data'!$B$4:$N$300,13,FALSE)&gt;S$3,0,IF(VLOOKUP($E51,'Country Indicator Data'!$B$4:$N$300,13,FALSE)&lt;S$4,5,(S$3-VLOOKUP($E51,'Country Indicator Data'!$B$4:$N$300,13,FALSE))/(S$3-S$4)*5)),1))))</f>
        <v>3.2</v>
      </c>
      <c r="T51" s="163">
        <f>IF(LEN(E51)&gt;3,((IF(VLOOKUP($C51,'Regional Crises'!$B$1:$R$66,14,FALSE)="x","x",ROUND(IF(VLOOKUP($C51,'Regional Crises'!$B$1:$R$66,14,FALSE)&gt;T$3,0,IF(VLOOKUP($C51,'Regional Crises'!$B$1:$R$66,14,FALSE)&lt;T$4,5,(T$3-VLOOKUP($C51,'Regional Crises'!$B$1:$R$66,14,FALSE))/(T$3-T$4)*5)),1)))),(IF(VLOOKUP($E51,'Country Indicator Data'!$B$4:$N$300,10,FALSE)="x","x",ROUND(IF(VLOOKUP($E51,'Country Indicator Data'!$B$4:$N$300,10,FALSE)&gt;T$3,0,IF(VLOOKUP($E51,'Country Indicator Data'!$B$4:$N$300,10,FALSE)&lt;T$4,5,(T$3-VLOOKUP($E51,'Country Indicator Data'!$B$4:$N$300,10,FALSE))/(T$3-T$4)*5)),1))))</f>
        <v>3</v>
      </c>
      <c r="U51" s="163">
        <f>IF(LEN(E51)&gt;3,((IF(VLOOKUP($C51,'Regional Crises'!$B$1:$R$66,15,FALSE)="x","x",ROUND(IF(VLOOKUP($C51,'Regional Crises'!$B$1:$R$66,15,FALSE)&gt;U$3,0,IF(VLOOKUP($C51,'Regional Crises'!$B$1:$R$66,15,FALSE)&lt;U$4,5,(U$3-VLOOKUP($C51,'Regional Crises'!$B$1:$R$66,15,FALSE))/(U$3-U$4)*5)),1)))),(IF(VLOOKUP($E51,'Country Indicator Data'!$B$4:$N$300,11,FALSE)="x","x",ROUND(IF(VLOOKUP($E51,'Country Indicator Data'!$B$4:$N$300,11,FALSE)&gt;U$3,0,IF(VLOOKUP($E51,'Country Indicator Data'!$B$4:$N$300,11,FALSE)&lt;U$4,5,(U$3-VLOOKUP($E51,'Country Indicator Data'!$B$4:$N$300,11,FALSE))/(U$3-U$4)*5)),1))))</f>
        <v>3.4</v>
      </c>
      <c r="V51" s="163">
        <f>IF(LEN(E51)&gt;3,((IF(VLOOKUP($C51,'Regional Crises'!$B$1:$R$66,16,FALSE)="x","x",ROUND(IF(VLOOKUP($C51,'Regional Crises'!$B$1:$R$66,16,FALSE)&gt;V$3,0,IF(VLOOKUP($C51,'Regional Crises'!$B$1:$R$66,16,FALSE)&lt;V$4,5,(V$3-VLOOKUP($C51,'Regional Crises'!$B$1:$R$66,16,FALSE))/(V$3-V$4)*5)),1)))),(IF(VLOOKUP($E51,'Country Indicator Data'!$B$4:$N$300,12,FALSE)="x","x",ROUND(IF(VLOOKUP($E51,'Country Indicator Data'!$B$4:$N$300,12,FALSE)&gt;V$3,0,IF(VLOOKUP($E51,'Country Indicator Data'!$B$4:$N$300,12,FALSE)&lt;V$4,5,(V$3-VLOOKUP($E51,'Country Indicator Data'!$B$4:$N$300,12,FALSE))/(V$3-V$4)*5)),1))))</f>
        <v>4</v>
      </c>
      <c r="W51" s="163">
        <f t="shared" si="18"/>
        <v>3.4</v>
      </c>
      <c r="X51" s="163">
        <f t="shared" si="19"/>
        <v>3.8</v>
      </c>
      <c r="Y51" s="184">
        <f>IF('Core Indicators'!FC48="x","x",IF('Core Indicators'!FC48&gt;=5,5,IF('Core Indicators'!FC48&gt;=4,4,IF('Core Indicators'!FC48&gt;=3,3,IF('Core Indicators'!FC48&gt;=2,2,IF('Core Indicators'!FC48&gt;=1,1,0))))))</f>
        <v>4</v>
      </c>
      <c r="Z51" s="163">
        <f t="shared" si="20"/>
        <v>4</v>
      </c>
      <c r="AA51" s="184">
        <f>'Crisis Indicator Data'!Y48</f>
        <v>2</v>
      </c>
      <c r="AB51" s="184">
        <f>'Crisis Indicator Data'!Z48</f>
        <v>2</v>
      </c>
      <c r="AC51" s="184">
        <f>'Crisis Indicator Data'!AA48</f>
        <v>2</v>
      </c>
      <c r="AD51" s="184">
        <f>'Crisis Indicator Data'!AB48</f>
        <v>2</v>
      </c>
      <c r="AE51" s="184">
        <f t="shared" si="21"/>
        <v>4</v>
      </c>
      <c r="AF51" s="184">
        <f>'Crisis Indicator Data'!AC48</f>
        <v>1</v>
      </c>
      <c r="AG51" s="184">
        <f>'Crisis Indicator Data'!AD48</f>
        <v>2</v>
      </c>
      <c r="AH51" s="184">
        <f t="shared" si="22"/>
        <v>3</v>
      </c>
      <c r="AI51" s="184">
        <f>'Crisis Indicator Data'!AE48</f>
        <v>3</v>
      </c>
      <c r="AJ51" s="184">
        <f>'Crisis Indicator Data'!AF48</f>
        <v>2</v>
      </c>
      <c r="AK51" s="184">
        <f>'Crisis Indicator Data'!AG48</f>
        <v>3</v>
      </c>
      <c r="AL51" s="184">
        <f t="shared" si="23"/>
        <v>5</v>
      </c>
      <c r="AM51" s="163">
        <f t="shared" si="24"/>
        <v>4</v>
      </c>
      <c r="AN51" s="163">
        <f t="shared" si="25"/>
        <v>4</v>
      </c>
    </row>
    <row r="52" spans="1:40" ht="13.5" customHeight="1" x14ac:dyDescent="0.35">
      <c r="A52" s="169" t="str">
        <f>'Crisis Indicator Data'!A49</f>
        <v>Mixed migration flows in Greece</v>
      </c>
      <c r="B52" s="170" t="str">
        <f>'Crisis Indicator Data'!B49</f>
        <v>Displacement</v>
      </c>
      <c r="C52" s="170" t="str">
        <f>'Crisis Indicator Data'!C49</f>
        <v>GRC002</v>
      </c>
      <c r="D52" s="170" t="str">
        <f>'Crisis Indicator Data'!D49</f>
        <v>Greece</v>
      </c>
      <c r="E52" s="171" t="str">
        <f>'Crisis Indicator Data'!E49</f>
        <v>GRC</v>
      </c>
      <c r="F52" s="163">
        <f>IF(LEN(E52)&gt;3,(IF(VLOOKUP($C52,'Regional Crises'!$B$1:$R$66,7,FALSE)="x","x",ROUND(IF(VLOOKUP($C52,'Regional Crises'!$B$1:$R$66,7,FALSE)&gt;$F$3,5,IF(VLOOKUP($C52,'Regional Crises'!$B$1:$R$66,7,FALSE)&lt;F$4,0,($F$3-VLOOKUP($C52,'Regional Crises'!$B$1:$R$66,7,FALSE))/($F$3-$F$4)*5)),1))),IF(VLOOKUP($E52,'Country Indicator Data'!$B$4:$N$300,3,FALSE)="x","x",ROUND(IF(VLOOKUP($E52,'Country Indicator Data'!$B$4:$N$300,3,FALSE)&gt;$F$3,5,IF(VLOOKUP($E52,'Country Indicator Data'!$B$4:$N$300,3,FALSE)&lt;$F$4,0,($F$3-VLOOKUP($E52,'Country Indicator Data'!$B$4:$N$300,3,FALSE))/($F$3-$F$4)*5)),1)))</f>
        <v>1.8</v>
      </c>
      <c r="G52" s="163" t="str">
        <f>IF(LEN(E52)&gt;3,(IF(VLOOKUP($C52,'Regional Crises'!$B$1:$R$66,9,FALSE)="x","x",ROUND(IF(VLOOKUP($C52,'Regional Crises'!$B$1:$R$66,9,FALSE)&gt;G$3,5,IF(VLOOKUP($C52,'Regional Crises'!$B$1:$R$66,9,FALSE)&lt;G$4,0,(G$3-VLOOKUP($C52,'Regional Crises'!$B$1:$R$66,9,FALSE))/(G$3-G$4)*5)),1))),IF(VLOOKUP($E52,'Country Indicator Data'!$B$4:$N$300,5,FALSE)="x","x",ROUND(IF(VLOOKUP($E52,'Country Indicator Data'!$B$4:$N$300,5,FALSE)&gt;G$3,5,IF(VLOOKUP($E52,'Country Indicator Data'!$B$4:$N$300,5,FALSE)&lt;G$4,0,(G$3-VLOOKUP($E52,'Country Indicator Data'!$B$4:$N$300,5,FALSE))/(G$3-G$4)*5)),1)))</f>
        <v>x</v>
      </c>
      <c r="H52" s="163">
        <f t="shared" si="13"/>
        <v>1.8</v>
      </c>
      <c r="I52" s="163">
        <f>IF(LEN(E52)&gt;3,(IF(VLOOKUP($C52,'Regional Crises'!$B$1:$R$66,6,FALSE)="x","x",ROUND(IF(VLOOKUP($C52,'Regional Crises'!$B$1:$R$66,6,FALSE)&gt;I$3,5,IF(VLOOKUP($C52,'Regional Crises'!$B$1:$R$66,6,FALSE)&lt;I$4,0,5-(I$3-VLOOKUP($C52,'Regional Crises'!$B$1:$R$66,6,FALSE))/(I$3-I$4)*5)),1))),IF(VLOOKUP($E52,'Country Indicator Data'!$B$4:$N$300,2,FALSE)="x","x",ROUND(IF(VLOOKUP($E52,'Country Indicator Data'!$B$4:$N$300,2,FALSE)&gt;I$3,5,IF(VLOOKUP($E52,'Country Indicator Data'!$B$4:$N$300,2,FALSE)&lt;I$4,0,5-(I$3-VLOOKUP($E52,'Country Indicator Data'!$B$4:$N$300,2,FALSE))/(I$3-I$4)*5)),1)))</f>
        <v>0.4</v>
      </c>
      <c r="J52" s="163">
        <f>IF(LEN(E52)&gt;3,(IF(VLOOKUP($C52,'Regional Crises'!$B$1:$R$66,8,FALSE)="x","x",ROUND(IF(VLOOKUP($C52,'Regional Crises'!$B$1:$R$66,8,FALSE)&gt;J$3,5,IF(VLOOKUP($C52,'Regional Crises'!$B$1:$R$66,8,FALSE)&lt;J$4,0,5-(J$3-VLOOKUP($C52,'Regional Crises'!$B$1:$R$66,8,FALSE))/(J$3-J$4)*5)),1))),IF(VLOOKUP($E52,'Country Indicator Data'!$B$4:$N$300,4,FALSE)="x","x",ROUND(IF(VLOOKUP($E52,'Country Indicator Data'!$B$4:$N$300,4,FALSE)&gt;J$3,5,IF(VLOOKUP($E52,'Country Indicator Data'!$B$4:$N$300,4,FALSE)&lt;J$4,0,5-(J$3-VLOOKUP($E52,'Country Indicator Data'!$B$4:$N$300,4,FALSE))/(J$3-J$4)*5)),1)))</f>
        <v>0.3</v>
      </c>
      <c r="K52" s="163">
        <f t="shared" si="14"/>
        <v>0.35</v>
      </c>
      <c r="L52" s="163">
        <f>IF(LEN(E52)&gt;3,(IF(VLOOKUP($C52,'Regional Crises'!$B$1:$R$66,10,FALSE)="x","x",ROUND(IF(VLOOKUP($C52,'Regional Crises'!$B$1:$R$66,10,FALSE)&gt;L$3,5,IF(VLOOKUP($C52,'Regional Crises'!$B$1:$R$66,10,FALSE)&lt;L$4,0,5-(L$3-VLOOKUP($C52,'Regional Crises'!$B$1:$R$66,10,FALSE))/(L$3-L$4)*5)),1))),IF(VLOOKUP($E52,'Country Indicator Data'!$B$4:$N$300,6,FALSE)="x","x",ROUND(IF(VLOOKUP($E52,'Country Indicator Data'!$B$4:$N$300,6,FALSE)&gt;L$3,5,IF(VLOOKUP($E52,'Country Indicator Data'!$B$4:$N$300,6,FALSE)&lt;L$4,0,5-(L$3-VLOOKUP($E52,'Country Indicator Data'!$B$4:$N$300,6,FALSE))/(L$3-L$4)*5)),1)))</f>
        <v>0.8</v>
      </c>
      <c r="M52" s="163">
        <f>IF(LEN(E52)&gt;3,(IF(VLOOKUP($C52,'Regional Crises'!$B$1:$R$66,11,FALSE)="x","x",ROUND(IF(VLOOKUP($C52,'Regional Crises'!$B$1:$R$66,11,FALSE)&gt;M$3,5,IF(VLOOKUP($C52,'Regional Crises'!$B$1:$R$66,11,FALSE)&lt;M$4,0,5-(M$3-VLOOKUP($C52,'Regional Crises'!$B$1:$R$66,11,FALSE))/(M$3-M$4)*5)),1))),IF(VLOOKUP($E52,'Country Indicator Data'!$B$4:$N$300,7,FALSE)="x","x",ROUND(IF(VLOOKUP($E52,'Country Indicator Data'!$B$4:$N$300,7,FALSE)&gt;M$3,5,IF(VLOOKUP($E52,'Country Indicator Data'!$B$4:$N$300,7,FALSE)&lt;M$4,0,5-(M$3-VLOOKUP($E52,'Country Indicator Data'!$B$4:$N$300,7,FALSE))/(M$3-M$4)*5)),1)))</f>
        <v>1</v>
      </c>
      <c r="N52" s="163">
        <f t="shared" si="15"/>
        <v>0.9</v>
      </c>
      <c r="O52" s="163">
        <f t="shared" si="16"/>
        <v>1.0166666666666666</v>
      </c>
      <c r="P52" s="163">
        <f>IF(LEN(E52)&gt;3,VLOOKUP(C52,'Regional Crises'!$B$1:$R$69,12,FALSE),VLOOKUP(E52,'Country Indicator Data'!$B$4:$I$300,8,FALSE))</f>
        <v>3</v>
      </c>
      <c r="Q52" s="163">
        <f>IF(LEN(E52)&gt;3,((IF(VLOOKUP($C52,'Regional Crises'!$B$1:$R$66,13,FALSE)="x","x",ROUND(IF(VLOOKUP($C52,'Regional Crises'!$B$1:$R$66,13,FALSE)&gt;Q$3,5,IF(VLOOKUP($C52,'Regional Crises'!$B$1:$R$66,13,FALSE)&lt;Q$4,0,5-(LOG(Q$3)-LOG(VLOOKUP($C52,'Regional Crises'!$B$1:$R$66,13,FALSE)))/(LOG(Q$3)-LOG(Q$4))*5)),1)))),(IF(VLOOKUP($E52,'Country Indicator Data'!$B$4:$N$300,9,FALSE)="x","x",ROUND(IF(VLOOKUP($E52,'Country Indicator Data'!$B$4:$N$300,9,FALSE)&gt;Q$3,5,IF(VLOOKUP($E52,'Country Indicator Data'!$B$4:$N$300,9,FALSE)&lt;Q$4,0,5-(LOG(Q$3)-LOG(VLOOKUP($E52,'Country Indicator Data'!$B$4:$N$300,9,FALSE)))/(LOG(Q$3)-LOG(Q$4))*5)),1))))</f>
        <v>1</v>
      </c>
      <c r="R52" s="163">
        <f t="shared" si="17"/>
        <v>2</v>
      </c>
      <c r="S52" s="163">
        <f>IF(LEN(E52)&gt;3,((IF(VLOOKUP($C52,'Regional Crises'!$B$1:$R$66,17,FALSE)="x","x",ROUND(IF(VLOOKUP($C52,'Regional Crises'!$B$1:$R$66,17,FALSE)&gt;S$3,0,IF(VLOOKUP($C52,'Regional Crises'!$B$1:$R$66,17,FALSE)&lt;S$4,5,(S$3-VLOOKUP($C52,'Regional Crises'!$B$1:$R$66,17,FALSE))/(S$3-S$4)*5)),1)))),(IF(VLOOKUP($E52,'Country Indicator Data'!$B$4:$N$300,13,FALSE)="x","x",ROUND(IF(VLOOKUP($E52,'Country Indicator Data'!$B$4:$N$300,13,FALSE)&gt;S$3,0,IF(VLOOKUP($E52,'Country Indicator Data'!$B$4:$N$300,13,FALSE)&lt;S$4,5,(S$3-VLOOKUP($E52,'Country Indicator Data'!$B$4:$N$300,13,FALSE))/(S$3-S$4)*5)),1))))</f>
        <v>2.6</v>
      </c>
      <c r="T52" s="163">
        <f>IF(LEN(E52)&gt;3,((IF(VLOOKUP($C52,'Regional Crises'!$B$1:$R$66,14,FALSE)="x","x",ROUND(IF(VLOOKUP($C52,'Regional Crises'!$B$1:$R$66,14,FALSE)&gt;T$3,0,IF(VLOOKUP($C52,'Regional Crises'!$B$1:$R$66,14,FALSE)&lt;T$4,5,(T$3-VLOOKUP($C52,'Regional Crises'!$B$1:$R$66,14,FALSE))/(T$3-T$4)*5)),1)))),(IF(VLOOKUP($E52,'Country Indicator Data'!$B$4:$N$300,10,FALSE)="x","x",ROUND(IF(VLOOKUP($E52,'Country Indicator Data'!$B$4:$N$300,10,FALSE)&gt;T$3,0,IF(VLOOKUP($E52,'Country Indicator Data'!$B$4:$N$300,10,FALSE)&lt;T$4,5,(T$3-VLOOKUP($E52,'Country Indicator Data'!$B$4:$N$300,10,FALSE))/(T$3-T$4)*5)),1))))</f>
        <v>2.2999999999999998</v>
      </c>
      <c r="U52" s="163" t="str">
        <f>IF(LEN(E52)&gt;3,((IF(VLOOKUP($C52,'Regional Crises'!$B$1:$R$66,15,FALSE)="x","x",ROUND(IF(VLOOKUP($C52,'Regional Crises'!$B$1:$R$66,15,FALSE)&gt;U$3,0,IF(VLOOKUP($C52,'Regional Crises'!$B$1:$R$66,15,FALSE)&lt;U$4,5,(U$3-VLOOKUP($C52,'Regional Crises'!$B$1:$R$66,15,FALSE))/(U$3-U$4)*5)),1)))),(IF(VLOOKUP($E52,'Country Indicator Data'!$B$4:$N$300,11,FALSE)="x","x",ROUND(IF(VLOOKUP($E52,'Country Indicator Data'!$B$4:$N$300,11,FALSE)&gt;U$3,0,IF(VLOOKUP($E52,'Country Indicator Data'!$B$4:$N$300,11,FALSE)&lt;U$4,5,(U$3-VLOOKUP($E52,'Country Indicator Data'!$B$4:$N$300,11,FALSE))/(U$3-U$4)*5)),1))))</f>
        <v>x</v>
      </c>
      <c r="V52" s="163">
        <f>IF(LEN(E52)&gt;3,((IF(VLOOKUP($C52,'Regional Crises'!$B$1:$R$66,16,FALSE)="x","x",ROUND(IF(VLOOKUP($C52,'Regional Crises'!$B$1:$R$66,16,FALSE)&gt;V$3,0,IF(VLOOKUP($C52,'Regional Crises'!$B$1:$R$66,16,FALSE)&lt;V$4,5,(V$3-VLOOKUP($C52,'Regional Crises'!$B$1:$R$66,16,FALSE))/(V$3-V$4)*5)),1)))),(IF(VLOOKUP($E52,'Country Indicator Data'!$B$4:$N$300,12,FALSE)="x","x",ROUND(IF(VLOOKUP($E52,'Country Indicator Data'!$B$4:$N$300,12,FALSE)&gt;V$3,0,IF(VLOOKUP($E52,'Country Indicator Data'!$B$4:$N$300,12,FALSE)&lt;V$4,5,(V$3-VLOOKUP($E52,'Country Indicator Data'!$B$4:$N$300,12,FALSE))/(V$3-V$4)*5)),1))))</f>
        <v>0.8</v>
      </c>
      <c r="W52" s="163">
        <f t="shared" si="18"/>
        <v>1.9</v>
      </c>
      <c r="X52" s="163">
        <f t="shared" si="19"/>
        <v>1.6</v>
      </c>
      <c r="Y52" s="184">
        <f>IF('Core Indicators'!FC49="x","x",IF('Core Indicators'!FC49&gt;=5,5,IF('Core Indicators'!FC49&gt;=4,4,IF('Core Indicators'!FC49&gt;=3,3,IF('Core Indicators'!FC49&gt;=2,2,IF('Core Indicators'!FC49&gt;=1,1,0))))))</f>
        <v>1</v>
      </c>
      <c r="Z52" s="163">
        <f t="shared" si="20"/>
        <v>1</v>
      </c>
      <c r="AA52" s="184">
        <f>'Crisis Indicator Data'!Y49</f>
        <v>1</v>
      </c>
      <c r="AB52" s="184">
        <f>'Crisis Indicator Data'!Z49</f>
        <v>1</v>
      </c>
      <c r="AC52" s="184">
        <f>'Crisis Indicator Data'!AA49</f>
        <v>1</v>
      </c>
      <c r="AD52" s="184">
        <f>'Crisis Indicator Data'!AB49</f>
        <v>0</v>
      </c>
      <c r="AE52" s="184">
        <f t="shared" si="21"/>
        <v>2</v>
      </c>
      <c r="AF52" s="184">
        <f>'Crisis Indicator Data'!AC49</f>
        <v>2</v>
      </c>
      <c r="AG52" s="184">
        <f>'Crisis Indicator Data'!AD49</f>
        <v>2</v>
      </c>
      <c r="AH52" s="184">
        <f t="shared" si="22"/>
        <v>4</v>
      </c>
      <c r="AI52" s="184">
        <f>'Crisis Indicator Data'!AE49</f>
        <v>0</v>
      </c>
      <c r="AJ52" s="184">
        <f>'Crisis Indicator Data'!AF49</f>
        <v>0</v>
      </c>
      <c r="AK52" s="184">
        <f>'Crisis Indicator Data'!AG49</f>
        <v>0</v>
      </c>
      <c r="AL52" s="184">
        <f t="shared" si="23"/>
        <v>0</v>
      </c>
      <c r="AM52" s="163">
        <f t="shared" si="24"/>
        <v>2</v>
      </c>
      <c r="AN52" s="163">
        <f t="shared" si="25"/>
        <v>1.5</v>
      </c>
    </row>
    <row r="53" spans="1:40" ht="13.5" customHeight="1" x14ac:dyDescent="0.35">
      <c r="A53" s="169" t="str">
        <f>'Crisis Indicator Data'!A50</f>
        <v>Complex crisis in Guatemala</v>
      </c>
      <c r="B53" s="170" t="str">
        <f>'Crisis Indicator Data'!B50</f>
        <v>Violence,Socio-political,Other seasonal event</v>
      </c>
      <c r="C53" s="170" t="str">
        <f>'Crisis Indicator Data'!C50</f>
        <v>GTM001</v>
      </c>
      <c r="D53" s="170" t="str">
        <f>'Crisis Indicator Data'!D50</f>
        <v>Guatemala</v>
      </c>
      <c r="E53" s="171" t="str">
        <f>'Crisis Indicator Data'!E50</f>
        <v>GTM</v>
      </c>
      <c r="F53" s="163">
        <f>IF(LEN(E53)&gt;3,(IF(VLOOKUP($C53,'Regional Crises'!$B$1:$R$66,7,FALSE)="x","x",ROUND(IF(VLOOKUP($C53,'Regional Crises'!$B$1:$R$66,7,FALSE)&gt;$F$3,5,IF(VLOOKUP($C53,'Regional Crises'!$B$1:$R$66,7,FALSE)&lt;F$4,0,($F$3-VLOOKUP($C53,'Regional Crises'!$B$1:$R$66,7,FALSE))/($F$3-$F$4)*5)),1))),IF(VLOOKUP($E53,'Country Indicator Data'!$B$4:$N$300,3,FALSE)="x","x",ROUND(IF(VLOOKUP($E53,'Country Indicator Data'!$B$4:$N$300,3,FALSE)&gt;$F$3,5,IF(VLOOKUP($E53,'Country Indicator Data'!$B$4:$N$300,3,FALSE)&lt;$F$4,0,($F$3-VLOOKUP($E53,'Country Indicator Data'!$B$4:$N$300,3,FALSE))/($F$3-$F$4)*5)),1)))</f>
        <v>1.1000000000000001</v>
      </c>
      <c r="G53" s="163">
        <f>IF(LEN(E53)&gt;3,(IF(VLOOKUP($C53,'Regional Crises'!$B$1:$R$66,9,FALSE)="x","x",ROUND(IF(VLOOKUP($C53,'Regional Crises'!$B$1:$R$66,9,FALSE)&gt;G$3,5,IF(VLOOKUP($C53,'Regional Crises'!$B$1:$R$66,9,FALSE)&lt;G$4,0,(G$3-VLOOKUP($C53,'Regional Crises'!$B$1:$R$66,9,FALSE))/(G$3-G$4)*5)),1))),IF(VLOOKUP($E53,'Country Indicator Data'!$B$4:$N$300,5,FALSE)="x","x",ROUND(IF(VLOOKUP($E53,'Country Indicator Data'!$B$4:$N$300,5,FALSE)&gt;G$3,5,IF(VLOOKUP($E53,'Country Indicator Data'!$B$4:$N$300,5,FALSE)&lt;G$4,0,(G$3-VLOOKUP($E53,'Country Indicator Data'!$B$4:$N$300,5,FALSE))/(G$3-G$4)*5)),1)))</f>
        <v>3.1</v>
      </c>
      <c r="H53" s="163">
        <f t="shared" si="13"/>
        <v>2.1</v>
      </c>
      <c r="I53" s="163">
        <f>IF(LEN(E53)&gt;3,(IF(VLOOKUP($C53,'Regional Crises'!$B$1:$R$66,6,FALSE)="x","x",ROUND(IF(VLOOKUP($C53,'Regional Crises'!$B$1:$R$66,6,FALSE)&gt;I$3,5,IF(VLOOKUP($C53,'Regional Crises'!$B$1:$R$66,6,FALSE)&lt;I$4,0,5-(I$3-VLOOKUP($C53,'Regional Crises'!$B$1:$R$66,6,FALSE))/(I$3-I$4)*5)),1))),IF(VLOOKUP($E53,'Country Indicator Data'!$B$4:$N$300,2,FALSE)="x","x",ROUND(IF(VLOOKUP($E53,'Country Indicator Data'!$B$4:$N$300,2,FALSE)&gt;I$3,5,IF(VLOOKUP($E53,'Country Indicator Data'!$B$4:$N$300,2,FALSE)&lt;I$4,0,5-(I$3-VLOOKUP($E53,'Country Indicator Data'!$B$4:$N$300,2,FALSE))/(I$3-I$4)*5)),1)))</f>
        <v>2.5</v>
      </c>
      <c r="J53" s="163">
        <f>IF(LEN(E53)&gt;3,(IF(VLOOKUP($C53,'Regional Crises'!$B$1:$R$66,8,FALSE)="x","x",ROUND(IF(VLOOKUP($C53,'Regional Crises'!$B$1:$R$66,8,FALSE)&gt;J$3,5,IF(VLOOKUP($C53,'Regional Crises'!$B$1:$R$66,8,FALSE)&lt;J$4,0,5-(J$3-VLOOKUP($C53,'Regional Crises'!$B$1:$R$66,8,FALSE))/(J$3-J$4)*5)),1))),IF(VLOOKUP($E53,'Country Indicator Data'!$B$4:$N$300,4,FALSE)="x","x",ROUND(IF(VLOOKUP($E53,'Country Indicator Data'!$B$4:$N$300,4,FALSE)&gt;J$3,5,IF(VLOOKUP($E53,'Country Indicator Data'!$B$4:$N$300,4,FALSE)&lt;J$4,0,5-(J$3-VLOOKUP($E53,'Country Indicator Data'!$B$4:$N$300,4,FALSE))/(J$3-J$4)*5)),1)))</f>
        <v>3.9</v>
      </c>
      <c r="K53" s="163">
        <f t="shared" si="14"/>
        <v>3.2</v>
      </c>
      <c r="L53" s="163">
        <f>IF(LEN(E53)&gt;3,(IF(VLOOKUP($C53,'Regional Crises'!$B$1:$R$66,10,FALSE)="x","x",ROUND(IF(VLOOKUP($C53,'Regional Crises'!$B$1:$R$66,10,FALSE)&gt;L$3,5,IF(VLOOKUP($C53,'Regional Crises'!$B$1:$R$66,10,FALSE)&lt;L$4,0,5-(L$3-VLOOKUP($C53,'Regional Crises'!$B$1:$R$66,10,FALSE))/(L$3-L$4)*5)),1))),IF(VLOOKUP($E53,'Country Indicator Data'!$B$4:$N$300,6,FALSE)="x","x",ROUND(IF(VLOOKUP($E53,'Country Indicator Data'!$B$4:$N$300,6,FALSE)&gt;L$3,5,IF(VLOOKUP($E53,'Country Indicator Data'!$B$4:$N$300,6,FALSE)&lt;L$4,0,5-(L$3-VLOOKUP($E53,'Country Indicator Data'!$B$4:$N$300,6,FALSE))/(L$3-L$4)*5)),1)))</f>
        <v>3.3</v>
      </c>
      <c r="M53" s="163">
        <f>IF(LEN(E53)&gt;3,(IF(VLOOKUP($C53,'Regional Crises'!$B$1:$R$66,11,FALSE)="x","x",ROUND(IF(VLOOKUP($C53,'Regional Crises'!$B$1:$R$66,11,FALSE)&gt;M$3,5,IF(VLOOKUP($C53,'Regional Crises'!$B$1:$R$66,11,FALSE)&lt;M$4,0,5-(M$3-VLOOKUP($C53,'Regional Crises'!$B$1:$R$66,11,FALSE))/(M$3-M$4)*5)),1))),IF(VLOOKUP($E53,'Country Indicator Data'!$B$4:$N$300,7,FALSE)="x","x",ROUND(IF(VLOOKUP($E53,'Country Indicator Data'!$B$4:$N$300,7,FALSE)&gt;M$3,5,IF(VLOOKUP($E53,'Country Indicator Data'!$B$4:$N$300,7,FALSE)&lt;M$4,0,5-(M$3-VLOOKUP($E53,'Country Indicator Data'!$B$4:$N$300,7,FALSE))/(M$3-M$4)*5)),1)))</f>
        <v>2.9</v>
      </c>
      <c r="N53" s="163">
        <f t="shared" si="15"/>
        <v>3.0999999999999996</v>
      </c>
      <c r="O53" s="163">
        <f t="shared" si="16"/>
        <v>2.8000000000000003</v>
      </c>
      <c r="P53" s="163">
        <f>IF(LEN(E53)&gt;3,VLOOKUP(C53,'Regional Crises'!$B$1:$R$69,12,FALSE),VLOOKUP(E53,'Country Indicator Data'!$B$4:$I$300,8,FALSE))</f>
        <v>3</v>
      </c>
      <c r="Q53" s="163">
        <f>IF(LEN(E53)&gt;3,((IF(VLOOKUP($C53,'Regional Crises'!$B$1:$R$66,13,FALSE)="x","x",ROUND(IF(VLOOKUP($C53,'Regional Crises'!$B$1:$R$66,13,FALSE)&gt;Q$3,5,IF(VLOOKUP($C53,'Regional Crises'!$B$1:$R$66,13,FALSE)&lt;Q$4,0,5-(LOG(Q$3)-LOG(VLOOKUP($C53,'Regional Crises'!$B$1:$R$66,13,FALSE)))/(LOG(Q$3)-LOG(Q$4))*5)),1)))),(IF(VLOOKUP($E53,'Country Indicator Data'!$B$4:$N$300,9,FALSE)="x","x",ROUND(IF(VLOOKUP($E53,'Country Indicator Data'!$B$4:$N$300,9,FALSE)&gt;Q$3,5,IF(VLOOKUP($E53,'Country Indicator Data'!$B$4:$N$300,9,FALSE)&lt;Q$4,0,5-(LOG(Q$3)-LOG(VLOOKUP($E53,'Country Indicator Data'!$B$4:$N$300,9,FALSE)))/(LOG(Q$3)-LOG(Q$4))*5)),1))))</f>
        <v>2.7</v>
      </c>
      <c r="R53" s="163">
        <f t="shared" si="17"/>
        <v>2.85</v>
      </c>
      <c r="S53" s="163">
        <f>IF(LEN(E53)&gt;3,((IF(VLOOKUP($C53,'Regional Crises'!$B$1:$R$66,17,FALSE)="x","x",ROUND(IF(VLOOKUP($C53,'Regional Crises'!$B$1:$R$66,17,FALSE)&gt;S$3,0,IF(VLOOKUP($C53,'Regional Crises'!$B$1:$R$66,17,FALSE)&lt;S$4,5,(S$3-VLOOKUP($C53,'Regional Crises'!$B$1:$R$66,17,FALSE))/(S$3-S$4)*5)),1)))),(IF(VLOOKUP($E53,'Country Indicator Data'!$B$4:$N$300,13,FALSE)="x","x",ROUND(IF(VLOOKUP($E53,'Country Indicator Data'!$B$4:$N$300,13,FALSE)&gt;S$3,0,IF(VLOOKUP($E53,'Country Indicator Data'!$B$4:$N$300,13,FALSE)&lt;S$4,5,(S$3-VLOOKUP($E53,'Country Indicator Data'!$B$4:$N$300,13,FALSE))/(S$3-S$4)*5)),1))))</f>
        <v>3.9</v>
      </c>
      <c r="T53" s="163">
        <f>IF(LEN(E53)&gt;3,((IF(VLOOKUP($C53,'Regional Crises'!$B$1:$R$66,14,FALSE)="x","x",ROUND(IF(VLOOKUP($C53,'Regional Crises'!$B$1:$R$66,14,FALSE)&gt;T$3,0,IF(VLOOKUP($C53,'Regional Crises'!$B$1:$R$66,14,FALSE)&lt;T$4,5,(T$3-VLOOKUP($C53,'Regional Crises'!$B$1:$R$66,14,FALSE))/(T$3-T$4)*5)),1)))),(IF(VLOOKUP($E53,'Country Indicator Data'!$B$4:$N$300,10,FALSE)="x","x",ROUND(IF(VLOOKUP($E53,'Country Indicator Data'!$B$4:$N$300,10,FALSE)&gt;T$3,0,IF(VLOOKUP($E53,'Country Indicator Data'!$B$4:$N$300,10,FALSE)&lt;T$4,5,(T$3-VLOOKUP($E53,'Country Indicator Data'!$B$4:$N$300,10,FALSE))/(T$3-T$4)*5)),1))))</f>
        <v>3.6</v>
      </c>
      <c r="U53" s="163">
        <f>IF(LEN(E53)&gt;3,((IF(VLOOKUP($C53,'Regional Crises'!$B$1:$R$66,15,FALSE)="x","x",ROUND(IF(VLOOKUP($C53,'Regional Crises'!$B$1:$R$66,15,FALSE)&gt;U$3,0,IF(VLOOKUP($C53,'Regional Crises'!$B$1:$R$66,15,FALSE)&lt;U$4,5,(U$3-VLOOKUP($C53,'Regional Crises'!$B$1:$R$66,15,FALSE))/(U$3-U$4)*5)),1)))),(IF(VLOOKUP($E53,'Country Indicator Data'!$B$4:$N$300,11,FALSE)="x","x",ROUND(IF(VLOOKUP($E53,'Country Indicator Data'!$B$4:$N$300,11,FALSE)&gt;U$3,0,IF(VLOOKUP($E53,'Country Indicator Data'!$B$4:$N$300,11,FALSE)&lt;U$4,5,(U$3-VLOOKUP($E53,'Country Indicator Data'!$B$4:$N$300,11,FALSE))/(U$3-U$4)*5)),1))))</f>
        <v>3.4</v>
      </c>
      <c r="V53" s="163">
        <f>IF(LEN(E53)&gt;3,((IF(VLOOKUP($C53,'Regional Crises'!$B$1:$R$66,16,FALSE)="x","x",ROUND(IF(VLOOKUP($C53,'Regional Crises'!$B$1:$R$66,16,FALSE)&gt;V$3,0,IF(VLOOKUP($C53,'Regional Crises'!$B$1:$R$66,16,FALSE)&lt;V$4,5,(V$3-VLOOKUP($C53,'Regional Crises'!$B$1:$R$66,16,FALSE))/(V$3-V$4)*5)),1)))),(IF(VLOOKUP($E53,'Country Indicator Data'!$B$4:$N$300,12,FALSE)="x","x",ROUND(IF(VLOOKUP($E53,'Country Indicator Data'!$B$4:$N$300,12,FALSE)&gt;V$3,0,IF(VLOOKUP($E53,'Country Indicator Data'!$B$4:$N$300,12,FALSE)&lt;V$4,5,(V$3-VLOOKUP($E53,'Country Indicator Data'!$B$4:$N$300,12,FALSE))/(V$3-V$4)*5)),1))))</f>
        <v>2.7</v>
      </c>
      <c r="W53" s="163">
        <f t="shared" si="18"/>
        <v>3.4</v>
      </c>
      <c r="X53" s="163">
        <f t="shared" si="19"/>
        <v>3</v>
      </c>
      <c r="Y53" s="184">
        <f>IF('Core Indicators'!FC50="x","x",IF('Core Indicators'!FC50&gt;=5,5,IF('Core Indicators'!FC50&gt;=4,4,IF('Core Indicators'!FC50&gt;=3,3,IF('Core Indicators'!FC50&gt;=2,2,IF('Core Indicators'!FC50&gt;=1,1,0))))))</f>
        <v>5</v>
      </c>
      <c r="Z53" s="163">
        <f t="shared" si="20"/>
        <v>5</v>
      </c>
      <c r="AA53" s="184">
        <f>'Crisis Indicator Data'!Y50</f>
        <v>2</v>
      </c>
      <c r="AB53" s="184">
        <f>'Crisis Indicator Data'!Z50</f>
        <v>1</v>
      </c>
      <c r="AC53" s="184">
        <f>'Crisis Indicator Data'!AA50</f>
        <v>0</v>
      </c>
      <c r="AD53" s="184">
        <f>'Crisis Indicator Data'!AB50</f>
        <v>0</v>
      </c>
      <c r="AE53" s="184">
        <f t="shared" si="21"/>
        <v>2</v>
      </c>
      <c r="AF53" s="184">
        <f>'Crisis Indicator Data'!AC50</f>
        <v>0</v>
      </c>
      <c r="AG53" s="184">
        <f>'Crisis Indicator Data'!AD50</f>
        <v>0</v>
      </c>
      <c r="AH53" s="184">
        <f t="shared" si="22"/>
        <v>0</v>
      </c>
      <c r="AI53" s="184">
        <f>'Crisis Indicator Data'!AE50</f>
        <v>0</v>
      </c>
      <c r="AJ53" s="184">
        <f>'Crisis Indicator Data'!AF50</f>
        <v>0</v>
      </c>
      <c r="AK53" s="184">
        <f>'Crisis Indicator Data'!AG50</f>
        <v>3</v>
      </c>
      <c r="AL53" s="184">
        <f t="shared" si="23"/>
        <v>3</v>
      </c>
      <c r="AM53" s="163">
        <f t="shared" si="24"/>
        <v>2</v>
      </c>
      <c r="AN53" s="163">
        <f t="shared" si="25"/>
        <v>3.5</v>
      </c>
    </row>
    <row r="54" spans="1:40" ht="13.5" customHeight="1" x14ac:dyDescent="0.35">
      <c r="A54" s="172" t="str">
        <f>'Crisis Indicator Data'!A51</f>
        <v>Complex crisis in Honduras</v>
      </c>
      <c r="B54" s="173" t="str">
        <f>'Crisis Indicator Data'!B51</f>
        <v>Violence,Socio-political,Other seasonal event</v>
      </c>
      <c r="C54" s="173" t="str">
        <f>'Crisis Indicator Data'!C51</f>
        <v>HND001</v>
      </c>
      <c r="D54" s="173" t="str">
        <f>'Crisis Indicator Data'!D51</f>
        <v>Honduras</v>
      </c>
      <c r="E54" s="174" t="str">
        <f>'Crisis Indicator Data'!E51</f>
        <v>HND</v>
      </c>
      <c r="F54" s="163">
        <f>IF(LEN(E54)&gt;3,(IF(VLOOKUP($C54,'Regional Crises'!$B$1:$R$66,7,FALSE)="x","x",ROUND(IF(VLOOKUP($C54,'Regional Crises'!$B$1:$R$66,7,FALSE)&gt;$F$3,5,IF(VLOOKUP($C54,'Regional Crises'!$B$1:$R$66,7,FALSE)&lt;F$4,0,($F$3-VLOOKUP($C54,'Regional Crises'!$B$1:$R$66,7,FALSE))/($F$3-$F$4)*5)),1))),IF(VLOOKUP($E54,'Country Indicator Data'!$B$4:$N$300,3,FALSE)="x","x",ROUND(IF(VLOOKUP($E54,'Country Indicator Data'!$B$4:$N$300,3,FALSE)&gt;$F$3,5,IF(VLOOKUP($E54,'Country Indicator Data'!$B$4:$N$300,3,FALSE)&lt;$F$4,0,($F$3-VLOOKUP($E54,'Country Indicator Data'!$B$4:$N$300,3,FALSE))/($F$3-$F$4)*5)),1)))</f>
        <v>1.8</v>
      </c>
      <c r="G54" s="163">
        <f>IF(LEN(E54)&gt;3,(IF(VLOOKUP($C54,'Regional Crises'!$B$1:$R$66,9,FALSE)="x","x",ROUND(IF(VLOOKUP($C54,'Regional Crises'!$B$1:$R$66,9,FALSE)&gt;G$3,5,IF(VLOOKUP($C54,'Regional Crises'!$B$1:$R$66,9,FALSE)&lt;G$4,0,(G$3-VLOOKUP($C54,'Regional Crises'!$B$1:$R$66,9,FALSE))/(G$3-G$4)*5)),1))),IF(VLOOKUP($E54,'Country Indicator Data'!$B$4:$N$300,5,FALSE)="x","x",ROUND(IF(VLOOKUP($E54,'Country Indicator Data'!$B$4:$N$300,5,FALSE)&gt;G$3,5,IF(VLOOKUP($E54,'Country Indicator Data'!$B$4:$N$300,5,FALSE)&lt;G$4,0,(G$3-VLOOKUP($E54,'Country Indicator Data'!$B$4:$N$300,5,FALSE))/(G$3-G$4)*5)),1)))</f>
        <v>2.6</v>
      </c>
      <c r="H54" s="163">
        <f t="shared" si="13"/>
        <v>2.2000000000000002</v>
      </c>
      <c r="I54" s="163">
        <f>IF(LEN(E54)&gt;3,(IF(VLOOKUP($C54,'Regional Crises'!$B$1:$R$66,6,FALSE)="x","x",ROUND(IF(VLOOKUP($C54,'Regional Crises'!$B$1:$R$66,6,FALSE)&gt;I$3,5,IF(VLOOKUP($C54,'Regional Crises'!$B$1:$R$66,6,FALSE)&lt;I$4,0,5-(I$3-VLOOKUP($C54,'Regional Crises'!$B$1:$R$66,6,FALSE))/(I$3-I$4)*5)),1))),IF(VLOOKUP($E54,'Country Indicator Data'!$B$4:$N$300,2,FALSE)="x","x",ROUND(IF(VLOOKUP($E54,'Country Indicator Data'!$B$4:$N$300,2,FALSE)&gt;I$3,5,IF(VLOOKUP($E54,'Country Indicator Data'!$B$4:$N$300,2,FALSE)&lt;I$4,0,5-(I$3-VLOOKUP($E54,'Country Indicator Data'!$B$4:$N$300,2,FALSE))/(I$3-I$4)*5)),1)))</f>
        <v>0.8</v>
      </c>
      <c r="J54" s="163">
        <f>IF(LEN(E54)&gt;3,(IF(VLOOKUP($C54,'Regional Crises'!$B$1:$R$66,8,FALSE)="x","x",ROUND(IF(VLOOKUP($C54,'Regional Crises'!$B$1:$R$66,8,FALSE)&gt;J$3,5,IF(VLOOKUP($C54,'Regional Crises'!$B$1:$R$66,8,FALSE)&lt;J$4,0,5-(J$3-VLOOKUP($C54,'Regional Crises'!$B$1:$R$66,8,FALSE))/(J$3-J$4)*5)),1))),IF(VLOOKUP($E54,'Country Indicator Data'!$B$4:$N$300,4,FALSE)="x","x",ROUND(IF(VLOOKUP($E54,'Country Indicator Data'!$B$4:$N$300,4,FALSE)&gt;J$3,5,IF(VLOOKUP($E54,'Country Indicator Data'!$B$4:$N$300,4,FALSE)&lt;J$4,0,5-(J$3-VLOOKUP($E54,'Country Indicator Data'!$B$4:$N$300,4,FALSE))/(J$3-J$4)*5)),1)))</f>
        <v>0.7</v>
      </c>
      <c r="K54" s="163">
        <f t="shared" si="14"/>
        <v>0.75</v>
      </c>
      <c r="L54" s="163">
        <f>IF(LEN(E54)&gt;3,(IF(VLOOKUP($C54,'Regional Crises'!$B$1:$R$66,10,FALSE)="x","x",ROUND(IF(VLOOKUP($C54,'Regional Crises'!$B$1:$R$66,10,FALSE)&gt;L$3,5,IF(VLOOKUP($C54,'Regional Crises'!$B$1:$R$66,10,FALSE)&lt;L$4,0,5-(L$3-VLOOKUP($C54,'Regional Crises'!$B$1:$R$66,10,FALSE))/(L$3-L$4)*5)),1))),IF(VLOOKUP($E54,'Country Indicator Data'!$B$4:$N$300,6,FALSE)="x","x",ROUND(IF(VLOOKUP($E54,'Country Indicator Data'!$B$4:$N$300,6,FALSE)&gt;L$3,5,IF(VLOOKUP($E54,'Country Indicator Data'!$B$4:$N$300,6,FALSE)&lt;L$4,0,5-(L$3-VLOOKUP($E54,'Country Indicator Data'!$B$4:$N$300,6,FALSE))/(L$3-L$4)*5)),1)))</f>
        <v>3.2</v>
      </c>
      <c r="M54" s="163">
        <f>IF(LEN(E54)&gt;3,(IF(VLOOKUP($C54,'Regional Crises'!$B$1:$R$66,11,FALSE)="x","x",ROUND(IF(VLOOKUP($C54,'Regional Crises'!$B$1:$R$66,11,FALSE)&gt;M$3,5,IF(VLOOKUP($C54,'Regional Crises'!$B$1:$R$66,11,FALSE)&lt;M$4,0,5-(M$3-VLOOKUP($C54,'Regional Crises'!$B$1:$R$66,11,FALSE))/(M$3-M$4)*5)),1))),IF(VLOOKUP($E54,'Country Indicator Data'!$B$4:$N$300,7,FALSE)="x","x",ROUND(IF(VLOOKUP($E54,'Country Indicator Data'!$B$4:$N$300,7,FALSE)&gt;M$3,5,IF(VLOOKUP($E54,'Country Indicator Data'!$B$4:$N$300,7,FALSE)&lt;M$4,0,5-(M$3-VLOOKUP($E54,'Country Indicator Data'!$B$4:$N$300,7,FALSE))/(M$3-M$4)*5)),1)))</f>
        <v>2.9</v>
      </c>
      <c r="N54" s="163">
        <f t="shared" si="15"/>
        <v>3.05</v>
      </c>
      <c r="O54" s="163">
        <f t="shared" si="16"/>
        <v>2</v>
      </c>
      <c r="P54" s="163">
        <f>IF(LEN(E54)&gt;3,VLOOKUP(C54,'Regional Crises'!$B$1:$R$69,12,FALSE),VLOOKUP(E54,'Country Indicator Data'!$B$4:$I$300,8,FALSE))</f>
        <v>3</v>
      </c>
      <c r="Q54" s="163">
        <f>IF(LEN(E54)&gt;3,((IF(VLOOKUP($C54,'Regional Crises'!$B$1:$R$66,13,FALSE)="x","x",ROUND(IF(VLOOKUP($C54,'Regional Crises'!$B$1:$R$66,13,FALSE)&gt;Q$3,5,IF(VLOOKUP($C54,'Regional Crises'!$B$1:$R$66,13,FALSE)&lt;Q$4,0,5-(LOG(Q$3)-LOG(VLOOKUP($C54,'Regional Crises'!$B$1:$R$66,13,FALSE)))/(LOG(Q$3)-LOG(Q$4))*5)),1)))),(IF(VLOOKUP($E54,'Country Indicator Data'!$B$4:$N$300,9,FALSE)="x","x",ROUND(IF(VLOOKUP($E54,'Country Indicator Data'!$B$4:$N$300,9,FALSE)&gt;Q$3,5,IF(VLOOKUP($E54,'Country Indicator Data'!$B$4:$N$300,9,FALSE)&lt;Q$4,0,5-(LOG(Q$3)-LOG(VLOOKUP($E54,'Country Indicator Data'!$B$4:$N$300,9,FALSE)))/(LOG(Q$3)-LOG(Q$4))*5)),1))))</f>
        <v>3.4</v>
      </c>
      <c r="R54" s="163">
        <f t="shared" si="17"/>
        <v>3.2</v>
      </c>
      <c r="S54" s="163">
        <f>IF(LEN(E54)&gt;3,((IF(VLOOKUP($C54,'Regional Crises'!$B$1:$R$66,17,FALSE)="x","x",ROUND(IF(VLOOKUP($C54,'Regional Crises'!$B$1:$R$66,17,FALSE)&gt;S$3,0,IF(VLOOKUP($C54,'Regional Crises'!$B$1:$R$66,17,FALSE)&lt;S$4,5,(S$3-VLOOKUP($C54,'Regional Crises'!$B$1:$R$66,17,FALSE))/(S$3-S$4)*5)),1)))),(IF(VLOOKUP($E54,'Country Indicator Data'!$B$4:$N$300,13,FALSE)="x","x",ROUND(IF(VLOOKUP($E54,'Country Indicator Data'!$B$4:$N$300,13,FALSE)&gt;S$3,0,IF(VLOOKUP($E54,'Country Indicator Data'!$B$4:$N$300,13,FALSE)&lt;S$4,5,(S$3-VLOOKUP($E54,'Country Indicator Data'!$B$4:$N$300,13,FALSE))/(S$3-S$4)*5)),1))))</f>
        <v>3.9</v>
      </c>
      <c r="T54" s="163">
        <f>IF(LEN(E54)&gt;3,((IF(VLOOKUP($C54,'Regional Crises'!$B$1:$R$66,14,FALSE)="x","x",ROUND(IF(VLOOKUP($C54,'Regional Crises'!$B$1:$R$66,14,FALSE)&gt;T$3,0,IF(VLOOKUP($C54,'Regional Crises'!$B$1:$R$66,14,FALSE)&lt;T$4,5,(T$3-VLOOKUP($C54,'Regional Crises'!$B$1:$R$66,14,FALSE))/(T$3-T$4)*5)),1)))),(IF(VLOOKUP($E54,'Country Indicator Data'!$B$4:$N$300,10,FALSE)="x","x",ROUND(IF(VLOOKUP($E54,'Country Indicator Data'!$B$4:$N$300,10,FALSE)&gt;T$3,0,IF(VLOOKUP($E54,'Country Indicator Data'!$B$4:$N$300,10,FALSE)&lt;T$4,5,(T$3-VLOOKUP($E54,'Country Indicator Data'!$B$4:$N$300,10,FALSE))/(T$3-T$4)*5)),1))))</f>
        <v>3.5</v>
      </c>
      <c r="U54" s="163">
        <f>IF(LEN(E54)&gt;3,((IF(VLOOKUP($C54,'Regional Crises'!$B$1:$R$66,15,FALSE)="x","x",ROUND(IF(VLOOKUP($C54,'Regional Crises'!$B$1:$R$66,15,FALSE)&gt;U$3,0,IF(VLOOKUP($C54,'Regional Crises'!$B$1:$R$66,15,FALSE)&lt;U$4,5,(U$3-VLOOKUP($C54,'Regional Crises'!$B$1:$R$66,15,FALSE))/(U$3-U$4)*5)),1)))),(IF(VLOOKUP($E54,'Country Indicator Data'!$B$4:$N$300,11,FALSE)="x","x",ROUND(IF(VLOOKUP($E54,'Country Indicator Data'!$B$4:$N$300,11,FALSE)&gt;U$3,0,IF(VLOOKUP($E54,'Country Indicator Data'!$B$4:$N$300,11,FALSE)&lt;U$4,5,(U$3-VLOOKUP($E54,'Country Indicator Data'!$B$4:$N$300,11,FALSE))/(U$3-U$4)*5)),1))))</f>
        <v>3.4</v>
      </c>
      <c r="V54" s="163">
        <f>IF(LEN(E54)&gt;3,((IF(VLOOKUP($C54,'Regional Crises'!$B$1:$R$66,16,FALSE)="x","x",ROUND(IF(VLOOKUP($C54,'Regional Crises'!$B$1:$R$66,16,FALSE)&gt;V$3,0,IF(VLOOKUP($C54,'Regional Crises'!$B$1:$R$66,16,FALSE)&lt;V$4,5,(V$3-VLOOKUP($C54,'Regional Crises'!$B$1:$R$66,16,FALSE))/(V$3-V$4)*5)),1)))),(IF(VLOOKUP($E54,'Country Indicator Data'!$B$4:$N$300,12,FALSE)="x","x",ROUND(IF(VLOOKUP($E54,'Country Indicator Data'!$B$4:$N$300,12,FALSE)&gt;V$3,0,IF(VLOOKUP($E54,'Country Indicator Data'!$B$4:$N$300,12,FALSE)&lt;V$4,5,(V$3-VLOOKUP($E54,'Country Indicator Data'!$B$4:$N$300,12,FALSE))/(V$3-V$4)*5)),1))))</f>
        <v>2.6</v>
      </c>
      <c r="W54" s="163">
        <f t="shared" si="18"/>
        <v>3.4</v>
      </c>
      <c r="X54" s="163">
        <f t="shared" si="19"/>
        <v>2.9</v>
      </c>
      <c r="Y54" s="184">
        <f>IF('Core Indicators'!FC51="x","x",IF('Core Indicators'!FC51&gt;=5,5,IF('Core Indicators'!FC51&gt;=4,4,IF('Core Indicators'!FC51&gt;=3,3,IF('Core Indicators'!FC51&gt;=2,2,IF('Core Indicators'!FC51&gt;=1,1,0))))))</f>
        <v>2</v>
      </c>
      <c r="Z54" s="163">
        <f t="shared" si="20"/>
        <v>2</v>
      </c>
      <c r="AA54" s="184">
        <f>'Crisis Indicator Data'!Y51</f>
        <v>0</v>
      </c>
      <c r="AB54" s="184">
        <f>'Crisis Indicator Data'!Z51</f>
        <v>1</v>
      </c>
      <c r="AC54" s="184">
        <f>'Crisis Indicator Data'!AA51</f>
        <v>0</v>
      </c>
      <c r="AD54" s="184">
        <f>'Crisis Indicator Data'!AB51</f>
        <v>0</v>
      </c>
      <c r="AE54" s="184">
        <f t="shared" si="21"/>
        <v>1</v>
      </c>
      <c r="AF54" s="184">
        <f>'Crisis Indicator Data'!AC51</f>
        <v>0</v>
      </c>
      <c r="AG54" s="184">
        <f>'Crisis Indicator Data'!AD51</f>
        <v>2</v>
      </c>
      <c r="AH54" s="184">
        <f t="shared" si="22"/>
        <v>2</v>
      </c>
      <c r="AI54" s="184">
        <f>'Crisis Indicator Data'!AE51</f>
        <v>3</v>
      </c>
      <c r="AJ54" s="184">
        <f>'Crisis Indicator Data'!AF51</f>
        <v>0</v>
      </c>
      <c r="AK54" s="184">
        <f>'Crisis Indicator Data'!AG51</f>
        <v>3</v>
      </c>
      <c r="AL54" s="184">
        <f t="shared" si="23"/>
        <v>4</v>
      </c>
      <c r="AM54" s="163">
        <f t="shared" si="24"/>
        <v>2</v>
      </c>
      <c r="AN54" s="163">
        <f t="shared" si="25"/>
        <v>2</v>
      </c>
    </row>
    <row r="55" spans="1:40" ht="13.5" customHeight="1" x14ac:dyDescent="0.35">
      <c r="A55" s="172" t="str">
        <f>'Crisis Indicator Data'!A52</f>
        <v>Complex crisis in Haiti</v>
      </c>
      <c r="B55" s="173" t="str">
        <f>'Crisis Indicator Data'!B52</f>
        <v>Earthquake,Violence,Socio-political,Other seasonal event</v>
      </c>
      <c r="C55" s="173" t="str">
        <f>'Crisis Indicator Data'!C52</f>
        <v>HTI001</v>
      </c>
      <c r="D55" s="173" t="str">
        <f>'Crisis Indicator Data'!D52</f>
        <v>Haiti</v>
      </c>
      <c r="E55" s="174" t="str">
        <f>'Crisis Indicator Data'!E52</f>
        <v>HTI</v>
      </c>
      <c r="F55" s="163">
        <f>IF(LEN(E55)&gt;3,(IF(VLOOKUP($C55,'Regional Crises'!$B$1:$R$66,7,FALSE)="x","x",ROUND(IF(VLOOKUP($C55,'Regional Crises'!$B$1:$R$66,7,FALSE)&gt;$F$3,5,IF(VLOOKUP($C55,'Regional Crises'!$B$1:$R$66,7,FALSE)&lt;F$4,0,($F$3-VLOOKUP($C55,'Regional Crises'!$B$1:$R$66,7,FALSE))/($F$3-$F$4)*5)),1))),IF(VLOOKUP($E55,'Country Indicator Data'!$B$4:$N$300,3,FALSE)="x","x",ROUND(IF(VLOOKUP($E55,'Country Indicator Data'!$B$4:$N$300,3,FALSE)&gt;$F$3,5,IF(VLOOKUP($E55,'Country Indicator Data'!$B$4:$N$300,3,FALSE)&lt;$F$4,0,($F$3-VLOOKUP($E55,'Country Indicator Data'!$B$4:$N$300,3,FALSE))/($F$3-$F$4)*5)),1)))</f>
        <v>2.1</v>
      </c>
      <c r="G55" s="163">
        <f>IF(LEN(E55)&gt;3,(IF(VLOOKUP($C55,'Regional Crises'!$B$1:$R$66,9,FALSE)="x","x",ROUND(IF(VLOOKUP($C55,'Regional Crises'!$B$1:$R$66,9,FALSE)&gt;G$3,5,IF(VLOOKUP($C55,'Regional Crises'!$B$1:$R$66,9,FALSE)&lt;G$4,0,(G$3-VLOOKUP($C55,'Regional Crises'!$B$1:$R$66,9,FALSE))/(G$3-G$4)*5)),1))),IF(VLOOKUP($E55,'Country Indicator Data'!$B$4:$N$300,5,FALSE)="x","x",ROUND(IF(VLOOKUP($E55,'Country Indicator Data'!$B$4:$N$300,5,FALSE)&gt;G$3,5,IF(VLOOKUP($E55,'Country Indicator Data'!$B$4:$N$300,5,FALSE)&lt;G$4,0,(G$3-VLOOKUP($E55,'Country Indicator Data'!$B$4:$N$300,5,FALSE))/(G$3-G$4)*5)),1)))</f>
        <v>3.8</v>
      </c>
      <c r="H55" s="163">
        <f t="shared" si="13"/>
        <v>2.95</v>
      </c>
      <c r="I55" s="163">
        <f>IF(LEN(E55)&gt;3,(IF(VLOOKUP($C55,'Regional Crises'!$B$1:$R$66,6,FALSE)="x","x",ROUND(IF(VLOOKUP($C55,'Regional Crises'!$B$1:$R$66,6,FALSE)&gt;I$3,5,IF(VLOOKUP($C55,'Regional Crises'!$B$1:$R$66,6,FALSE)&lt;I$4,0,5-(I$3-VLOOKUP($C55,'Regional Crises'!$B$1:$R$66,6,FALSE))/(I$3-I$4)*5)),1))),IF(VLOOKUP($E55,'Country Indicator Data'!$B$4:$N$300,2,FALSE)="x","x",ROUND(IF(VLOOKUP($E55,'Country Indicator Data'!$B$4:$N$300,2,FALSE)&gt;I$3,5,IF(VLOOKUP($E55,'Country Indicator Data'!$B$4:$N$300,2,FALSE)&lt;I$4,0,5-(I$3-VLOOKUP($E55,'Country Indicator Data'!$B$4:$N$300,2,FALSE))/(I$3-I$4)*5)),1)))</f>
        <v>0</v>
      </c>
      <c r="J55" s="163">
        <f>IF(LEN(E55)&gt;3,(IF(VLOOKUP($C55,'Regional Crises'!$B$1:$R$66,8,FALSE)="x","x",ROUND(IF(VLOOKUP($C55,'Regional Crises'!$B$1:$R$66,8,FALSE)&gt;J$3,5,IF(VLOOKUP($C55,'Regional Crises'!$B$1:$R$66,8,FALSE)&lt;J$4,0,5-(J$3-VLOOKUP($C55,'Regional Crises'!$B$1:$R$66,8,FALSE))/(J$3-J$4)*5)),1))),IF(VLOOKUP($E55,'Country Indicator Data'!$B$4:$N$300,4,FALSE)="x","x",ROUND(IF(VLOOKUP($E55,'Country Indicator Data'!$B$4:$N$300,4,FALSE)&gt;J$3,5,IF(VLOOKUP($E55,'Country Indicator Data'!$B$4:$N$300,4,FALSE)&lt;J$4,0,5-(J$3-VLOOKUP($E55,'Country Indicator Data'!$B$4:$N$300,4,FALSE))/(J$3-J$4)*5)),1)))</f>
        <v>0</v>
      </c>
      <c r="K55" s="163">
        <f t="shared" si="14"/>
        <v>0</v>
      </c>
      <c r="L55" s="163">
        <f>IF(LEN(E55)&gt;3,(IF(VLOOKUP($C55,'Regional Crises'!$B$1:$R$66,10,FALSE)="x","x",ROUND(IF(VLOOKUP($C55,'Regional Crises'!$B$1:$R$66,10,FALSE)&gt;L$3,5,IF(VLOOKUP($C55,'Regional Crises'!$B$1:$R$66,10,FALSE)&lt;L$4,0,5-(L$3-VLOOKUP($C55,'Regional Crises'!$B$1:$R$66,10,FALSE))/(L$3-L$4)*5)),1))),IF(VLOOKUP($E55,'Country Indicator Data'!$B$4:$N$300,6,FALSE)="x","x",ROUND(IF(VLOOKUP($E55,'Country Indicator Data'!$B$4:$N$300,6,FALSE)&gt;L$3,5,IF(VLOOKUP($E55,'Country Indicator Data'!$B$4:$N$300,6,FALSE)&lt;L$4,0,5-(L$3-VLOOKUP($E55,'Country Indicator Data'!$B$4:$N$300,6,FALSE))/(L$3-L$4)*5)),1)))</f>
        <v>4.0999999999999996</v>
      </c>
      <c r="M55" s="163">
        <f>IF(LEN(E55)&gt;3,(IF(VLOOKUP($C55,'Regional Crises'!$B$1:$R$66,11,FALSE)="x","x",ROUND(IF(VLOOKUP($C55,'Regional Crises'!$B$1:$R$66,11,FALSE)&gt;M$3,5,IF(VLOOKUP($C55,'Regional Crises'!$B$1:$R$66,11,FALSE)&lt;M$4,0,5-(M$3-VLOOKUP($C55,'Regional Crises'!$B$1:$R$66,11,FALSE))/(M$3-M$4)*5)),1))),IF(VLOOKUP($E55,'Country Indicator Data'!$B$4:$N$300,7,FALSE)="x","x",ROUND(IF(VLOOKUP($E55,'Country Indicator Data'!$B$4:$N$300,7,FALSE)&gt;M$3,5,IF(VLOOKUP($E55,'Country Indicator Data'!$B$4:$N$300,7,FALSE)&lt;M$4,0,5-(M$3-VLOOKUP($E55,'Country Indicator Data'!$B$4:$N$300,7,FALSE))/(M$3-M$4)*5)),1)))</f>
        <v>2</v>
      </c>
      <c r="N55" s="163">
        <f t="shared" si="15"/>
        <v>3.05</v>
      </c>
      <c r="O55" s="163">
        <f t="shared" si="16"/>
        <v>2</v>
      </c>
      <c r="P55" s="163">
        <f>IF(LEN(E55)&gt;3,VLOOKUP(C55,'Regional Crises'!$B$1:$R$69,12,FALSE),VLOOKUP(E55,'Country Indicator Data'!$B$4:$I$300,8,FALSE))</f>
        <v>5</v>
      </c>
      <c r="Q55" s="163">
        <f>IF(LEN(E55)&gt;3,((IF(VLOOKUP($C55,'Regional Crises'!$B$1:$R$66,13,FALSE)="x","x",ROUND(IF(VLOOKUP($C55,'Regional Crises'!$B$1:$R$66,13,FALSE)&gt;Q$3,5,IF(VLOOKUP($C55,'Regional Crises'!$B$1:$R$66,13,FALSE)&lt;Q$4,0,5-(LOG(Q$3)-LOG(VLOOKUP($C55,'Regional Crises'!$B$1:$R$66,13,FALSE)))/(LOG(Q$3)-LOG(Q$4))*5)),1)))),(IF(VLOOKUP($E55,'Country Indicator Data'!$B$4:$N$300,9,FALSE)="x","x",ROUND(IF(VLOOKUP($E55,'Country Indicator Data'!$B$4:$N$300,9,FALSE)&gt;Q$3,5,IF(VLOOKUP($E55,'Country Indicator Data'!$B$4:$N$300,9,FALSE)&lt;Q$4,0,5-(LOG(Q$3)-LOG(VLOOKUP($E55,'Country Indicator Data'!$B$4:$N$300,9,FALSE)))/(LOG(Q$3)-LOG(Q$4))*5)),1))))</f>
        <v>3.7</v>
      </c>
      <c r="R55" s="163">
        <f t="shared" si="17"/>
        <v>4.3499999999999996</v>
      </c>
      <c r="S55" s="163">
        <f>IF(LEN(E55)&gt;3,((IF(VLOOKUP($C55,'Regional Crises'!$B$1:$R$66,17,FALSE)="x","x",ROUND(IF(VLOOKUP($C55,'Regional Crises'!$B$1:$R$66,17,FALSE)&gt;S$3,0,IF(VLOOKUP($C55,'Regional Crises'!$B$1:$R$66,17,FALSE)&lt;S$4,5,(S$3-VLOOKUP($C55,'Regional Crises'!$B$1:$R$66,17,FALSE))/(S$3-S$4)*5)),1)))),(IF(VLOOKUP($E55,'Country Indicator Data'!$B$4:$N$300,13,FALSE)="x","x",ROUND(IF(VLOOKUP($E55,'Country Indicator Data'!$B$4:$N$300,13,FALSE)&gt;S$3,0,IF(VLOOKUP($E55,'Country Indicator Data'!$B$4:$N$300,13,FALSE)&lt;S$4,5,(S$3-VLOOKUP($E55,'Country Indicator Data'!$B$4:$N$300,13,FALSE))/(S$3-S$4)*5)),1))))</f>
        <v>4.2</v>
      </c>
      <c r="T55" s="163">
        <f>IF(LEN(E55)&gt;3,((IF(VLOOKUP($C55,'Regional Crises'!$B$1:$R$66,14,FALSE)="x","x",ROUND(IF(VLOOKUP($C55,'Regional Crises'!$B$1:$R$66,14,FALSE)&gt;T$3,0,IF(VLOOKUP($C55,'Regional Crises'!$B$1:$R$66,14,FALSE)&lt;T$4,5,(T$3-VLOOKUP($C55,'Regional Crises'!$B$1:$R$66,14,FALSE))/(T$3-T$4)*5)),1)))),(IF(VLOOKUP($E55,'Country Indicator Data'!$B$4:$N$300,10,FALSE)="x","x",ROUND(IF(VLOOKUP($E55,'Country Indicator Data'!$B$4:$N$300,10,FALSE)&gt;T$3,0,IF(VLOOKUP($E55,'Country Indicator Data'!$B$4:$N$300,10,FALSE)&lt;T$4,5,(T$3-VLOOKUP($E55,'Country Indicator Data'!$B$4:$N$300,10,FALSE))/(T$3-T$4)*5)),1))))</f>
        <v>3.5</v>
      </c>
      <c r="U55" s="163">
        <f>IF(LEN(E55)&gt;3,((IF(VLOOKUP($C55,'Regional Crises'!$B$1:$R$66,15,FALSE)="x","x",ROUND(IF(VLOOKUP($C55,'Regional Crises'!$B$1:$R$66,15,FALSE)&gt;U$3,0,IF(VLOOKUP($C55,'Regional Crises'!$B$1:$R$66,15,FALSE)&lt;U$4,5,(U$3-VLOOKUP($C55,'Regional Crises'!$B$1:$R$66,15,FALSE))/(U$3-U$4)*5)),1)))),(IF(VLOOKUP($E55,'Country Indicator Data'!$B$4:$N$300,11,FALSE)="x","x",ROUND(IF(VLOOKUP($E55,'Country Indicator Data'!$B$4:$N$300,11,FALSE)&gt;U$3,0,IF(VLOOKUP($E55,'Country Indicator Data'!$B$4:$N$300,11,FALSE)&lt;U$4,5,(U$3-VLOOKUP($E55,'Country Indicator Data'!$B$4:$N$300,11,FALSE))/(U$3-U$4)*5)),1))))</f>
        <v>3.5</v>
      </c>
      <c r="V55" s="163">
        <f>IF(LEN(E55)&gt;3,((IF(VLOOKUP($C55,'Regional Crises'!$B$1:$R$66,16,FALSE)="x","x",ROUND(IF(VLOOKUP($C55,'Regional Crises'!$B$1:$R$66,16,FALSE)&gt;V$3,0,IF(VLOOKUP($C55,'Regional Crises'!$B$1:$R$66,16,FALSE)&lt;V$4,5,(V$3-VLOOKUP($C55,'Regional Crises'!$B$1:$R$66,16,FALSE))/(V$3-V$4)*5)),1)))),(IF(VLOOKUP($E55,'Country Indicator Data'!$B$4:$N$300,12,FALSE)="x","x",ROUND(IF(VLOOKUP($E55,'Country Indicator Data'!$B$4:$N$300,12,FALSE)&gt;V$3,0,IF(VLOOKUP($E55,'Country Indicator Data'!$B$4:$N$300,12,FALSE)&lt;V$4,5,(V$3-VLOOKUP($E55,'Country Indicator Data'!$B$4:$N$300,12,FALSE))/(V$3-V$4)*5)),1))))</f>
        <v>3.5</v>
      </c>
      <c r="W55" s="163">
        <f t="shared" si="18"/>
        <v>3.7</v>
      </c>
      <c r="X55" s="163">
        <f t="shared" si="19"/>
        <v>3.4</v>
      </c>
      <c r="Y55" s="184">
        <f>IF('Core Indicators'!FC52="x","x",IF('Core Indicators'!FC52&gt;=5,5,IF('Core Indicators'!FC52&gt;=4,4,IF('Core Indicators'!FC52&gt;=3,3,IF('Core Indicators'!FC52&gt;=2,2,IF('Core Indicators'!FC52&gt;=1,1,0))))))</f>
        <v>5</v>
      </c>
      <c r="Z55" s="163">
        <f t="shared" si="20"/>
        <v>5</v>
      </c>
      <c r="AA55" s="184">
        <f>'Crisis Indicator Data'!Y52</f>
        <v>1</v>
      </c>
      <c r="AB55" s="184">
        <f>'Crisis Indicator Data'!Z52</f>
        <v>3</v>
      </c>
      <c r="AC55" s="184">
        <f>'Crisis Indicator Data'!AA52</f>
        <v>3</v>
      </c>
      <c r="AD55" s="184">
        <f>'Crisis Indicator Data'!AB52</f>
        <v>0</v>
      </c>
      <c r="AE55" s="184">
        <f t="shared" si="21"/>
        <v>3</v>
      </c>
      <c r="AF55" s="184">
        <f>'Crisis Indicator Data'!AC52</f>
        <v>0</v>
      </c>
      <c r="AG55" s="184">
        <f>'Crisis Indicator Data'!AD52</f>
        <v>2</v>
      </c>
      <c r="AH55" s="184">
        <f t="shared" si="22"/>
        <v>2</v>
      </c>
      <c r="AI55" s="184">
        <f>'Crisis Indicator Data'!AE52</f>
        <v>3</v>
      </c>
      <c r="AJ55" s="184">
        <f>'Crisis Indicator Data'!AF52</f>
        <v>0</v>
      </c>
      <c r="AK55" s="184">
        <f>'Crisis Indicator Data'!AG52</f>
        <v>3</v>
      </c>
      <c r="AL55" s="184">
        <f t="shared" si="23"/>
        <v>4</v>
      </c>
      <c r="AM55" s="163">
        <f t="shared" si="24"/>
        <v>3</v>
      </c>
      <c r="AN55" s="163">
        <f t="shared" si="25"/>
        <v>4</v>
      </c>
    </row>
    <row r="56" spans="1:40" ht="13.5" customHeight="1" x14ac:dyDescent="0.35">
      <c r="A56" s="172" t="str">
        <f>'Crisis Indicator Data'!A53</f>
        <v>Displacement from Russia-Ukraine conflict in Hungary</v>
      </c>
      <c r="B56" s="173" t="str">
        <f>'Crisis Indicator Data'!B53</f>
        <v>Conflict,Displacement</v>
      </c>
      <c r="C56" s="173" t="str">
        <f>'Crisis Indicator Data'!C53</f>
        <v>HUN002</v>
      </c>
      <c r="D56" s="173" t="str">
        <f>'Crisis Indicator Data'!D53</f>
        <v>Hungary</v>
      </c>
      <c r="E56" s="174" t="str">
        <f>'Crisis Indicator Data'!E53</f>
        <v>HUN</v>
      </c>
      <c r="F56" s="163">
        <f>IF(LEN(E56)&gt;3,(IF(VLOOKUP($C56,'Regional Crises'!$B$1:$R$66,7,FALSE)="x","x",ROUND(IF(VLOOKUP($C56,'Regional Crises'!$B$1:$R$66,7,FALSE)&gt;$F$3,5,IF(VLOOKUP($C56,'Regional Crises'!$B$1:$R$66,7,FALSE)&lt;F$4,0,($F$3-VLOOKUP($C56,'Regional Crises'!$B$1:$R$66,7,FALSE))/($F$3-$F$4)*5)),1))),IF(VLOOKUP($E56,'Country Indicator Data'!$B$4:$N$300,3,FALSE)="x","x",ROUND(IF(VLOOKUP($E56,'Country Indicator Data'!$B$4:$N$300,3,FALSE)&gt;$F$3,5,IF(VLOOKUP($E56,'Country Indicator Data'!$B$4:$N$300,3,FALSE)&lt;$F$4,0,($F$3-VLOOKUP($E56,'Country Indicator Data'!$B$4:$N$300,3,FALSE))/($F$3-$F$4)*5)),1)))</f>
        <v>1.1000000000000001</v>
      </c>
      <c r="G56" s="163">
        <f>IF(LEN(E56)&gt;3,(IF(VLOOKUP($C56,'Regional Crises'!$B$1:$R$66,9,FALSE)="x","x",ROUND(IF(VLOOKUP($C56,'Regional Crises'!$B$1:$R$66,9,FALSE)&gt;G$3,5,IF(VLOOKUP($C56,'Regional Crises'!$B$1:$R$66,9,FALSE)&lt;G$4,0,(G$3-VLOOKUP($C56,'Regional Crises'!$B$1:$R$66,9,FALSE))/(G$3-G$4)*5)),1))),IF(VLOOKUP($E56,'Country Indicator Data'!$B$4:$N$300,5,FALSE)="x","x",ROUND(IF(VLOOKUP($E56,'Country Indicator Data'!$B$4:$N$300,5,FALSE)&gt;G$3,5,IF(VLOOKUP($E56,'Country Indicator Data'!$B$4:$N$300,5,FALSE)&lt;G$4,0,(G$3-VLOOKUP($E56,'Country Indicator Data'!$B$4:$N$300,5,FALSE))/(G$3-G$4)*5)),1)))</f>
        <v>1.9</v>
      </c>
      <c r="H56" s="163">
        <f t="shared" si="13"/>
        <v>1.5</v>
      </c>
      <c r="I56" s="163">
        <f>IF(LEN(E56)&gt;3,(IF(VLOOKUP($C56,'Regional Crises'!$B$1:$R$66,6,FALSE)="x","x",ROUND(IF(VLOOKUP($C56,'Regional Crises'!$B$1:$R$66,6,FALSE)&gt;I$3,5,IF(VLOOKUP($C56,'Regional Crises'!$B$1:$R$66,6,FALSE)&lt;I$4,0,5-(I$3-VLOOKUP($C56,'Regional Crises'!$B$1:$R$66,6,FALSE))/(I$3-I$4)*5)),1))),IF(VLOOKUP($E56,'Country Indicator Data'!$B$4:$N$300,2,FALSE)="x","x",ROUND(IF(VLOOKUP($E56,'Country Indicator Data'!$B$4:$N$300,2,FALSE)&gt;I$3,5,IF(VLOOKUP($E56,'Country Indicator Data'!$B$4:$N$300,2,FALSE)&lt;I$4,0,5-(I$3-VLOOKUP($E56,'Country Indicator Data'!$B$4:$N$300,2,FALSE))/(I$3-I$4)*5)),1)))</f>
        <v>0.9</v>
      </c>
      <c r="J56" s="163">
        <f>IF(LEN(E56)&gt;3,(IF(VLOOKUP($C56,'Regional Crises'!$B$1:$R$66,8,FALSE)="x","x",ROUND(IF(VLOOKUP($C56,'Regional Crises'!$B$1:$R$66,8,FALSE)&gt;J$3,5,IF(VLOOKUP($C56,'Regional Crises'!$B$1:$R$66,8,FALSE)&lt;J$4,0,5-(J$3-VLOOKUP($C56,'Regional Crises'!$B$1:$R$66,8,FALSE))/(J$3-J$4)*5)),1))),IF(VLOOKUP($E56,'Country Indicator Data'!$B$4:$N$300,4,FALSE)="x","x",ROUND(IF(VLOOKUP($E56,'Country Indicator Data'!$B$4:$N$300,4,FALSE)&gt;J$3,5,IF(VLOOKUP($E56,'Country Indicator Data'!$B$4:$N$300,4,FALSE)&lt;J$4,0,5-(J$3-VLOOKUP($E56,'Country Indicator Data'!$B$4:$N$300,4,FALSE))/(J$3-J$4)*5)),1)))</f>
        <v>0.5</v>
      </c>
      <c r="K56" s="163">
        <f t="shared" si="14"/>
        <v>0.7</v>
      </c>
      <c r="L56" s="163">
        <f>IF(LEN(E56)&gt;3,(IF(VLOOKUP($C56,'Regional Crises'!$B$1:$R$66,10,FALSE)="x","x",ROUND(IF(VLOOKUP($C56,'Regional Crises'!$B$1:$R$66,10,FALSE)&gt;L$3,5,IF(VLOOKUP($C56,'Regional Crises'!$B$1:$R$66,10,FALSE)&lt;L$4,0,5-(L$3-VLOOKUP($C56,'Regional Crises'!$B$1:$R$66,10,FALSE))/(L$3-L$4)*5)),1))),IF(VLOOKUP($E56,'Country Indicator Data'!$B$4:$N$300,6,FALSE)="x","x",ROUND(IF(VLOOKUP($E56,'Country Indicator Data'!$B$4:$N$300,6,FALSE)&gt;L$3,5,IF(VLOOKUP($E56,'Country Indicator Data'!$B$4:$N$300,6,FALSE)&lt;L$4,0,5-(L$3-VLOOKUP($E56,'Country Indicator Data'!$B$4:$N$300,6,FALSE))/(L$3-L$4)*5)),1)))</f>
        <v>1.7</v>
      </c>
      <c r="M56" s="163">
        <f>IF(LEN(E56)&gt;3,(IF(VLOOKUP($C56,'Regional Crises'!$B$1:$R$66,11,FALSE)="x","x",ROUND(IF(VLOOKUP($C56,'Regional Crises'!$B$1:$R$66,11,FALSE)&gt;M$3,5,IF(VLOOKUP($C56,'Regional Crises'!$B$1:$R$66,11,FALSE)&lt;M$4,0,5-(M$3-VLOOKUP($C56,'Regional Crises'!$B$1:$R$66,11,FALSE))/(M$3-M$4)*5)),1))),IF(VLOOKUP($E56,'Country Indicator Data'!$B$4:$N$300,7,FALSE)="x","x",ROUND(IF(VLOOKUP($E56,'Country Indicator Data'!$B$4:$N$300,7,FALSE)&gt;M$3,5,IF(VLOOKUP($E56,'Country Indicator Data'!$B$4:$N$300,7,FALSE)&lt;M$4,0,5-(M$3-VLOOKUP($E56,'Country Indicator Data'!$B$4:$N$300,7,FALSE))/(M$3-M$4)*5)),1)))</f>
        <v>0.6</v>
      </c>
      <c r="N56" s="163">
        <f t="shared" si="15"/>
        <v>1.1499999999999999</v>
      </c>
      <c r="O56" s="163">
        <f t="shared" si="16"/>
        <v>1.1166666666666667</v>
      </c>
      <c r="P56" s="163">
        <f>IF(LEN(E56)&gt;3,VLOOKUP(C56,'Regional Crises'!$B$1:$R$69,12,FALSE),VLOOKUP(E56,'Country Indicator Data'!$B$4:$I$300,8,FALSE))</f>
        <v>1</v>
      </c>
      <c r="Q56" s="163">
        <f>IF(LEN(E56)&gt;3,((IF(VLOOKUP($C56,'Regional Crises'!$B$1:$R$66,13,FALSE)="x","x",ROUND(IF(VLOOKUP($C56,'Regional Crises'!$B$1:$R$66,13,FALSE)&gt;Q$3,5,IF(VLOOKUP($C56,'Regional Crises'!$B$1:$R$66,13,FALSE)&lt;Q$4,0,5-(LOG(Q$3)-LOG(VLOOKUP($C56,'Regional Crises'!$B$1:$R$66,13,FALSE)))/(LOG(Q$3)-LOG(Q$4))*5)),1)))),(IF(VLOOKUP($E56,'Country Indicator Data'!$B$4:$N$300,9,FALSE)="x","x",ROUND(IF(VLOOKUP($E56,'Country Indicator Data'!$B$4:$N$300,9,FALSE)&gt;Q$3,5,IF(VLOOKUP($E56,'Country Indicator Data'!$B$4:$N$300,9,FALSE)&lt;Q$4,0,5-(LOG(Q$3)-LOG(VLOOKUP($E56,'Country Indicator Data'!$B$4:$N$300,9,FALSE)))/(LOG(Q$3)-LOG(Q$4))*5)),1))))</f>
        <v>0</v>
      </c>
      <c r="R56" s="163">
        <f t="shared" si="17"/>
        <v>0.5</v>
      </c>
      <c r="S56" s="163">
        <f>IF(LEN(E56)&gt;3,((IF(VLOOKUP($C56,'Regional Crises'!$B$1:$R$66,17,FALSE)="x","x",ROUND(IF(VLOOKUP($C56,'Regional Crises'!$B$1:$R$66,17,FALSE)&gt;S$3,0,IF(VLOOKUP($C56,'Regional Crises'!$B$1:$R$66,17,FALSE)&lt;S$4,5,(S$3-VLOOKUP($C56,'Regional Crises'!$B$1:$R$66,17,FALSE))/(S$3-S$4)*5)),1)))),(IF(VLOOKUP($E56,'Country Indicator Data'!$B$4:$N$300,13,FALSE)="x","x",ROUND(IF(VLOOKUP($E56,'Country Indicator Data'!$B$4:$N$300,13,FALSE)&gt;S$3,0,IF(VLOOKUP($E56,'Country Indicator Data'!$B$4:$N$300,13,FALSE)&lt;S$4,5,(S$3-VLOOKUP($E56,'Country Indicator Data'!$B$4:$N$300,13,FALSE))/(S$3-S$4)*5)),1))))</f>
        <v>2.9</v>
      </c>
      <c r="T56" s="163">
        <f>IF(LEN(E56)&gt;3,((IF(VLOOKUP($C56,'Regional Crises'!$B$1:$R$66,14,FALSE)="x","x",ROUND(IF(VLOOKUP($C56,'Regional Crises'!$B$1:$R$66,14,FALSE)&gt;T$3,0,IF(VLOOKUP($C56,'Regional Crises'!$B$1:$R$66,14,FALSE)&lt;T$4,5,(T$3-VLOOKUP($C56,'Regional Crises'!$B$1:$R$66,14,FALSE))/(T$3-T$4)*5)),1)))),(IF(VLOOKUP($E56,'Country Indicator Data'!$B$4:$N$300,10,FALSE)="x","x",ROUND(IF(VLOOKUP($E56,'Country Indicator Data'!$B$4:$N$300,10,FALSE)&gt;T$3,0,IF(VLOOKUP($E56,'Country Indicator Data'!$B$4:$N$300,10,FALSE)&lt;T$4,5,(T$3-VLOOKUP($E56,'Country Indicator Data'!$B$4:$N$300,10,FALSE))/(T$3-T$4)*5)),1))))</f>
        <v>2</v>
      </c>
      <c r="U56" s="163">
        <f>IF(LEN(E56)&gt;3,((IF(VLOOKUP($C56,'Regional Crises'!$B$1:$R$66,15,FALSE)="x","x",ROUND(IF(VLOOKUP($C56,'Regional Crises'!$B$1:$R$66,15,FALSE)&gt;U$3,0,IF(VLOOKUP($C56,'Regional Crises'!$B$1:$R$66,15,FALSE)&lt;U$4,5,(U$3-VLOOKUP($C56,'Regional Crises'!$B$1:$R$66,15,FALSE))/(U$3-U$4)*5)),1)))),(IF(VLOOKUP($E56,'Country Indicator Data'!$B$4:$N$300,11,FALSE)="x","x",ROUND(IF(VLOOKUP($E56,'Country Indicator Data'!$B$4:$N$300,11,FALSE)&gt;U$3,0,IF(VLOOKUP($E56,'Country Indicator Data'!$B$4:$N$300,11,FALSE)&lt;U$4,5,(U$3-VLOOKUP($E56,'Country Indicator Data'!$B$4:$N$300,11,FALSE))/(U$3-U$4)*5)),1))))</f>
        <v>2.1</v>
      </c>
      <c r="V56" s="163">
        <f>IF(LEN(E56)&gt;3,((IF(VLOOKUP($C56,'Regional Crises'!$B$1:$R$66,16,FALSE)="x","x",ROUND(IF(VLOOKUP($C56,'Regional Crises'!$B$1:$R$66,16,FALSE)&gt;V$3,0,IF(VLOOKUP($C56,'Regional Crises'!$B$1:$R$66,16,FALSE)&lt;V$4,5,(V$3-VLOOKUP($C56,'Regional Crises'!$B$1:$R$66,16,FALSE))/(V$3-V$4)*5)),1)))),(IF(VLOOKUP($E56,'Country Indicator Data'!$B$4:$N$300,12,FALSE)="x","x",ROUND(IF(VLOOKUP($E56,'Country Indicator Data'!$B$4:$N$300,12,FALSE)&gt;V$3,0,IF(VLOOKUP($E56,'Country Indicator Data'!$B$4:$N$300,12,FALSE)&lt;V$4,5,(V$3-VLOOKUP($E56,'Country Indicator Data'!$B$4:$N$300,12,FALSE))/(V$3-V$4)*5)),1))))</f>
        <v>1.8</v>
      </c>
      <c r="W56" s="163">
        <f t="shared" si="18"/>
        <v>2.2000000000000002</v>
      </c>
      <c r="X56" s="163">
        <f t="shared" si="19"/>
        <v>1.3</v>
      </c>
      <c r="Y56" s="184">
        <f>IF('Core Indicators'!FC53="x","x",IF('Core Indicators'!FC53&gt;=5,5,IF('Core Indicators'!FC53&gt;=4,4,IF('Core Indicators'!FC53&gt;=3,3,IF('Core Indicators'!FC53&gt;=2,2,IF('Core Indicators'!FC53&gt;=1,1,0))))))</f>
        <v>2</v>
      </c>
      <c r="Z56" s="163">
        <f t="shared" si="20"/>
        <v>2</v>
      </c>
      <c r="AA56" s="184">
        <f>'Crisis Indicator Data'!Y53</f>
        <v>1</v>
      </c>
      <c r="AB56" s="184">
        <f>'Crisis Indicator Data'!Z53</f>
        <v>0</v>
      </c>
      <c r="AC56" s="184">
        <f>'Crisis Indicator Data'!AA53</f>
        <v>0</v>
      </c>
      <c r="AD56" s="184">
        <f>'Crisis Indicator Data'!AB53</f>
        <v>0</v>
      </c>
      <c r="AE56" s="184">
        <f t="shared" si="21"/>
        <v>1</v>
      </c>
      <c r="AF56" s="184">
        <f>'Crisis Indicator Data'!AC53</f>
        <v>0</v>
      </c>
      <c r="AG56" s="184">
        <f>'Crisis Indicator Data'!AD53</f>
        <v>0</v>
      </c>
      <c r="AH56" s="184">
        <f t="shared" si="22"/>
        <v>0</v>
      </c>
      <c r="AI56" s="184">
        <f>'Crisis Indicator Data'!AE53</f>
        <v>0</v>
      </c>
      <c r="AJ56" s="184">
        <f>'Crisis Indicator Data'!AF53</f>
        <v>0</v>
      </c>
      <c r="AK56" s="184">
        <f>'Crisis Indicator Data'!AG53</f>
        <v>0</v>
      </c>
      <c r="AL56" s="184">
        <f t="shared" si="23"/>
        <v>0</v>
      </c>
      <c r="AM56" s="163">
        <f t="shared" si="24"/>
        <v>0</v>
      </c>
      <c r="AN56" s="163">
        <f t="shared" si="25"/>
        <v>1</v>
      </c>
    </row>
    <row r="57" spans="1:40" ht="13.5" customHeight="1" x14ac:dyDescent="0.35">
      <c r="A57" s="172" t="str">
        <f>'Crisis Indicator Data'!A54</f>
        <v>Papua Conflict</v>
      </c>
      <c r="B57" s="173" t="str">
        <f>'Crisis Indicator Data'!B54</f>
        <v>Socio-political,Violence,Conflict</v>
      </c>
      <c r="C57" s="173" t="str">
        <f>'Crisis Indicator Data'!C54</f>
        <v>IDN002</v>
      </c>
      <c r="D57" s="173" t="str">
        <f>'Crisis Indicator Data'!D54</f>
        <v>Indonesia</v>
      </c>
      <c r="E57" s="174" t="str">
        <f>'Crisis Indicator Data'!E54</f>
        <v>IDN</v>
      </c>
      <c r="F57" s="163">
        <f>IF(LEN(E57)&gt;3,(IF(VLOOKUP($C57,'Regional Crises'!$B$1:$R$66,7,FALSE)="x","x",ROUND(IF(VLOOKUP($C57,'Regional Crises'!$B$1:$R$66,7,FALSE)&gt;$F$3,5,IF(VLOOKUP($C57,'Regional Crises'!$B$1:$R$66,7,FALSE)&lt;F$4,0,($F$3-VLOOKUP($C57,'Regional Crises'!$B$1:$R$66,7,FALSE))/($F$3-$F$4)*5)),1))),IF(VLOOKUP($E57,'Country Indicator Data'!$B$4:$N$300,3,FALSE)="x","x",ROUND(IF(VLOOKUP($E57,'Country Indicator Data'!$B$4:$N$300,3,FALSE)&gt;$F$3,5,IF(VLOOKUP($E57,'Country Indicator Data'!$B$4:$N$300,3,FALSE)&lt;$F$4,0,($F$3-VLOOKUP($E57,'Country Indicator Data'!$B$4:$N$300,3,FALSE))/($F$3-$F$4)*5)),1)))</f>
        <v>3.2</v>
      </c>
      <c r="G57" s="163">
        <f>IF(LEN(E57)&gt;3,(IF(VLOOKUP($C57,'Regional Crises'!$B$1:$R$66,9,FALSE)="x","x",ROUND(IF(VLOOKUP($C57,'Regional Crises'!$B$1:$R$66,9,FALSE)&gt;G$3,5,IF(VLOOKUP($C57,'Regional Crises'!$B$1:$R$66,9,FALSE)&lt;G$4,0,(G$3-VLOOKUP($C57,'Regional Crises'!$B$1:$R$66,9,FALSE))/(G$3-G$4)*5)),1))),IF(VLOOKUP($E57,'Country Indicator Data'!$B$4:$N$300,5,FALSE)="x","x",ROUND(IF(VLOOKUP($E57,'Country Indicator Data'!$B$4:$N$300,5,FALSE)&gt;G$3,5,IF(VLOOKUP($E57,'Country Indicator Data'!$B$4:$N$300,5,FALSE)&lt;G$4,0,(G$3-VLOOKUP($E57,'Country Indicator Data'!$B$4:$N$300,5,FALSE))/(G$3-G$4)*5)),1)))</f>
        <v>1.9</v>
      </c>
      <c r="H57" s="163">
        <f t="shared" si="13"/>
        <v>2.5499999999999998</v>
      </c>
      <c r="I57" s="163">
        <f>IF(LEN(E57)&gt;3,(IF(VLOOKUP($C57,'Regional Crises'!$B$1:$R$66,6,FALSE)="x","x",ROUND(IF(VLOOKUP($C57,'Regional Crises'!$B$1:$R$66,6,FALSE)&gt;I$3,5,IF(VLOOKUP($C57,'Regional Crises'!$B$1:$R$66,6,FALSE)&lt;I$4,0,5-(I$3-VLOOKUP($C57,'Regional Crises'!$B$1:$R$66,6,FALSE))/(I$3-I$4)*5)),1))),IF(VLOOKUP($E57,'Country Indicator Data'!$B$4:$N$300,2,FALSE)="x","x",ROUND(IF(VLOOKUP($E57,'Country Indicator Data'!$B$4:$N$300,2,FALSE)&gt;I$3,5,IF(VLOOKUP($E57,'Country Indicator Data'!$B$4:$N$300,2,FALSE)&lt;I$4,0,5-(I$3-VLOOKUP($E57,'Country Indicator Data'!$B$4:$N$300,2,FALSE))/(I$3-I$4)*5)),1)))</f>
        <v>3.9</v>
      </c>
      <c r="J57" s="163">
        <f>IF(LEN(E57)&gt;3,(IF(VLOOKUP($C57,'Regional Crises'!$B$1:$R$66,8,FALSE)="x","x",ROUND(IF(VLOOKUP($C57,'Regional Crises'!$B$1:$R$66,8,FALSE)&gt;J$3,5,IF(VLOOKUP($C57,'Regional Crises'!$B$1:$R$66,8,FALSE)&lt;J$4,0,5-(J$3-VLOOKUP($C57,'Regional Crises'!$B$1:$R$66,8,FALSE))/(J$3-J$4)*5)),1))),IF(VLOOKUP($E57,'Country Indicator Data'!$B$4:$N$300,4,FALSE)="x","x",ROUND(IF(VLOOKUP($E57,'Country Indicator Data'!$B$4:$N$300,4,FALSE)&gt;J$3,5,IF(VLOOKUP($E57,'Country Indicator Data'!$B$4:$N$300,4,FALSE)&lt;J$4,0,5-(J$3-VLOOKUP($E57,'Country Indicator Data'!$B$4:$N$300,4,FALSE))/(J$3-J$4)*5)),1)))</f>
        <v>1.1000000000000001</v>
      </c>
      <c r="K57" s="163">
        <f t="shared" si="14"/>
        <v>2.5</v>
      </c>
      <c r="L57" s="163">
        <f>IF(LEN(E57)&gt;3,(IF(VLOOKUP($C57,'Regional Crises'!$B$1:$R$66,10,FALSE)="x","x",ROUND(IF(VLOOKUP($C57,'Regional Crises'!$B$1:$R$66,10,FALSE)&gt;L$3,5,IF(VLOOKUP($C57,'Regional Crises'!$B$1:$R$66,10,FALSE)&lt;L$4,0,5-(L$3-VLOOKUP($C57,'Regional Crises'!$B$1:$R$66,10,FALSE))/(L$3-L$4)*5)),1))),IF(VLOOKUP($E57,'Country Indicator Data'!$B$4:$N$300,6,FALSE)="x","x",ROUND(IF(VLOOKUP($E57,'Country Indicator Data'!$B$4:$N$300,6,FALSE)&gt;L$3,5,IF(VLOOKUP($E57,'Country Indicator Data'!$B$4:$N$300,6,FALSE)&lt;L$4,0,5-(L$3-VLOOKUP($E57,'Country Indicator Data'!$B$4:$N$300,6,FALSE))/(L$3-L$4)*5)),1)))</f>
        <v>3</v>
      </c>
      <c r="M57" s="163">
        <f>IF(LEN(E57)&gt;3,(IF(VLOOKUP($C57,'Regional Crises'!$B$1:$R$66,11,FALSE)="x","x",ROUND(IF(VLOOKUP($C57,'Regional Crises'!$B$1:$R$66,11,FALSE)&gt;M$3,5,IF(VLOOKUP($C57,'Regional Crises'!$B$1:$R$66,11,FALSE)&lt;M$4,0,5-(M$3-VLOOKUP($C57,'Regional Crises'!$B$1:$R$66,11,FALSE))/(M$3-M$4)*5)),1))),IF(VLOOKUP($E57,'Country Indicator Data'!$B$4:$N$300,7,FALSE)="x","x",ROUND(IF(VLOOKUP($E57,'Country Indicator Data'!$B$4:$N$300,7,FALSE)&gt;M$3,5,IF(VLOOKUP($E57,'Country Indicator Data'!$B$4:$N$300,7,FALSE)&lt;M$4,0,5-(M$3-VLOOKUP($E57,'Country Indicator Data'!$B$4:$N$300,7,FALSE))/(M$3-M$4)*5)),1)))</f>
        <v>1.7</v>
      </c>
      <c r="N57" s="163">
        <f t="shared" si="15"/>
        <v>2.35</v>
      </c>
      <c r="O57" s="163">
        <f t="shared" si="16"/>
        <v>2.4666666666666668</v>
      </c>
      <c r="P57" s="163">
        <f>IF(LEN(E57)&gt;3,VLOOKUP(C57,'Regional Crises'!$B$1:$R$69,12,FALSE),VLOOKUP(E57,'Country Indicator Data'!$B$4:$I$300,8,FALSE))</f>
        <v>3</v>
      </c>
      <c r="Q57" s="163">
        <f>IF(LEN(E57)&gt;3,((IF(VLOOKUP($C57,'Regional Crises'!$B$1:$R$66,13,FALSE)="x","x",ROUND(IF(VLOOKUP($C57,'Regional Crises'!$B$1:$R$66,13,FALSE)&gt;Q$3,5,IF(VLOOKUP($C57,'Regional Crises'!$B$1:$R$66,13,FALSE)&lt;Q$4,0,5-(LOG(Q$3)-LOG(VLOOKUP($C57,'Regional Crises'!$B$1:$R$66,13,FALSE)))/(LOG(Q$3)-LOG(Q$4))*5)),1)))),(IF(VLOOKUP($E57,'Country Indicator Data'!$B$4:$N$300,9,FALSE)="x","x",ROUND(IF(VLOOKUP($E57,'Country Indicator Data'!$B$4:$N$300,9,FALSE)&gt;Q$3,5,IF(VLOOKUP($E57,'Country Indicator Data'!$B$4:$N$300,9,FALSE)&lt;Q$4,0,5-(LOG(Q$3)-LOG(VLOOKUP($E57,'Country Indicator Data'!$B$4:$N$300,9,FALSE)))/(LOG(Q$3)-LOG(Q$4))*5)),1))))</f>
        <v>2.4</v>
      </c>
      <c r="R57" s="163">
        <f t="shared" si="17"/>
        <v>2.7</v>
      </c>
      <c r="S57" s="163">
        <f>IF(LEN(E57)&gt;3,((IF(VLOOKUP($C57,'Regional Crises'!$B$1:$R$66,17,FALSE)="x","x",ROUND(IF(VLOOKUP($C57,'Regional Crises'!$B$1:$R$66,17,FALSE)&gt;S$3,0,IF(VLOOKUP($C57,'Regional Crises'!$B$1:$R$66,17,FALSE)&lt;S$4,5,(S$3-VLOOKUP($C57,'Regional Crises'!$B$1:$R$66,17,FALSE))/(S$3-S$4)*5)),1)))),(IF(VLOOKUP($E57,'Country Indicator Data'!$B$4:$N$300,13,FALSE)="x","x",ROUND(IF(VLOOKUP($E57,'Country Indicator Data'!$B$4:$N$300,13,FALSE)&gt;S$3,0,IF(VLOOKUP($E57,'Country Indicator Data'!$B$4:$N$300,13,FALSE)&lt;S$4,5,(S$3-VLOOKUP($E57,'Country Indicator Data'!$B$4:$N$300,13,FALSE))/(S$3-S$4)*5)),1))))</f>
        <v>3.3</v>
      </c>
      <c r="T57" s="163">
        <f>IF(LEN(E57)&gt;3,((IF(VLOOKUP($C57,'Regional Crises'!$B$1:$R$66,14,FALSE)="x","x",ROUND(IF(VLOOKUP($C57,'Regional Crises'!$B$1:$R$66,14,FALSE)&gt;T$3,0,IF(VLOOKUP($C57,'Regional Crises'!$B$1:$R$66,14,FALSE)&lt;T$4,5,(T$3-VLOOKUP($C57,'Regional Crises'!$B$1:$R$66,14,FALSE))/(T$3-T$4)*5)),1)))),(IF(VLOOKUP($E57,'Country Indicator Data'!$B$4:$N$300,10,FALSE)="x","x",ROUND(IF(VLOOKUP($E57,'Country Indicator Data'!$B$4:$N$300,10,FALSE)&gt;T$3,0,IF(VLOOKUP($E57,'Country Indicator Data'!$B$4:$N$300,10,FALSE)&lt;T$4,5,(T$3-VLOOKUP($E57,'Country Indicator Data'!$B$4:$N$300,10,FALSE))/(T$3-T$4)*5)),1))))</f>
        <v>2.8</v>
      </c>
      <c r="U57" s="163">
        <f>IF(LEN(E57)&gt;3,((IF(VLOOKUP($C57,'Regional Crises'!$B$1:$R$66,15,FALSE)="x","x",ROUND(IF(VLOOKUP($C57,'Regional Crises'!$B$1:$R$66,15,FALSE)&gt;U$3,0,IF(VLOOKUP($C57,'Regional Crises'!$B$1:$R$66,15,FALSE)&lt;U$4,5,(U$3-VLOOKUP($C57,'Regional Crises'!$B$1:$R$66,15,FALSE))/(U$3-U$4)*5)),1)))),(IF(VLOOKUP($E57,'Country Indicator Data'!$B$4:$N$300,11,FALSE)="x","x",ROUND(IF(VLOOKUP($E57,'Country Indicator Data'!$B$4:$N$300,11,FALSE)&gt;U$3,0,IF(VLOOKUP($E57,'Country Indicator Data'!$B$4:$N$300,11,FALSE)&lt;U$4,5,(U$3-VLOOKUP($E57,'Country Indicator Data'!$B$4:$N$300,11,FALSE))/(U$3-U$4)*5)),1))))</f>
        <v>2</v>
      </c>
      <c r="V57" s="163">
        <f>IF(LEN(E57)&gt;3,((IF(VLOOKUP($C57,'Regional Crises'!$B$1:$R$66,16,FALSE)="x","x",ROUND(IF(VLOOKUP($C57,'Regional Crises'!$B$1:$R$66,16,FALSE)&gt;V$3,0,IF(VLOOKUP($C57,'Regional Crises'!$B$1:$R$66,16,FALSE)&lt;V$4,5,(V$3-VLOOKUP($C57,'Regional Crises'!$B$1:$R$66,16,FALSE))/(V$3-V$4)*5)),1)))),(IF(VLOOKUP($E57,'Country Indicator Data'!$B$4:$N$300,12,FALSE)="x","x",ROUND(IF(VLOOKUP($E57,'Country Indicator Data'!$B$4:$N$300,12,FALSE)&gt;V$3,0,IF(VLOOKUP($E57,'Country Indicator Data'!$B$4:$N$300,12,FALSE)&lt;V$4,5,(V$3-VLOOKUP($E57,'Country Indicator Data'!$B$4:$N$300,12,FALSE))/(V$3-V$4)*5)),1))))</f>
        <v>2.2000000000000002</v>
      </c>
      <c r="W57" s="163">
        <f t="shared" si="18"/>
        <v>2.6</v>
      </c>
      <c r="X57" s="163">
        <f t="shared" si="19"/>
        <v>2.6</v>
      </c>
      <c r="Y57" s="184">
        <f>IF('Core Indicators'!FC54="x","x",IF('Core Indicators'!FC54&gt;=5,5,IF('Core Indicators'!FC54&gt;=4,4,IF('Core Indicators'!FC54&gt;=3,3,IF('Core Indicators'!FC54&gt;=2,2,IF('Core Indicators'!FC54&gt;=1,1,0))))))</f>
        <v>4</v>
      </c>
      <c r="Z57" s="163">
        <f t="shared" si="20"/>
        <v>4</v>
      </c>
      <c r="AA57" s="184">
        <f>'Crisis Indicator Data'!Y54</f>
        <v>1</v>
      </c>
      <c r="AB57" s="184">
        <f>'Crisis Indicator Data'!Z54</f>
        <v>2</v>
      </c>
      <c r="AC57" s="184">
        <f>'Crisis Indicator Data'!AA54</f>
        <v>1</v>
      </c>
      <c r="AD57" s="184">
        <f>'Crisis Indicator Data'!AB54</f>
        <v>0</v>
      </c>
      <c r="AE57" s="184">
        <f t="shared" si="21"/>
        <v>2</v>
      </c>
      <c r="AF57" s="184">
        <f>'Crisis Indicator Data'!AC54</f>
        <v>2</v>
      </c>
      <c r="AG57" s="184">
        <f>'Crisis Indicator Data'!AD54</f>
        <v>2</v>
      </c>
      <c r="AH57" s="184">
        <f t="shared" si="22"/>
        <v>4</v>
      </c>
      <c r="AI57" s="184">
        <f>'Crisis Indicator Data'!AE54</f>
        <v>2</v>
      </c>
      <c r="AJ57" s="184">
        <f>'Crisis Indicator Data'!AF54</f>
        <v>0</v>
      </c>
      <c r="AK57" s="184">
        <f>'Crisis Indicator Data'!AG54</f>
        <v>2</v>
      </c>
      <c r="AL57" s="184">
        <f t="shared" si="23"/>
        <v>3</v>
      </c>
      <c r="AM57" s="163">
        <f t="shared" si="24"/>
        <v>3</v>
      </c>
      <c r="AN57" s="163">
        <f t="shared" si="25"/>
        <v>3.5</v>
      </c>
    </row>
    <row r="58" spans="1:40" ht="13.5" customHeight="1" x14ac:dyDescent="0.35">
      <c r="A58" s="172" t="str">
        <f>'Crisis Indicator Data'!A55</f>
        <v>Afghan Refugees in Iran</v>
      </c>
      <c r="B58" s="173" t="str">
        <f>'Crisis Indicator Data'!B55</f>
        <v>Displacement</v>
      </c>
      <c r="C58" s="173" t="str">
        <f>'Crisis Indicator Data'!C55</f>
        <v>IRN004</v>
      </c>
      <c r="D58" s="173" t="str">
        <f>'Crisis Indicator Data'!D55</f>
        <v>Iran</v>
      </c>
      <c r="E58" s="174" t="str">
        <f>'Crisis Indicator Data'!E55</f>
        <v>IRN</v>
      </c>
      <c r="F58" s="163">
        <f>IF(LEN(E58)&gt;3,(IF(VLOOKUP($C58,'Regional Crises'!$B$1:$R$66,7,FALSE)="x","x",ROUND(IF(VLOOKUP($C58,'Regional Crises'!$B$1:$R$66,7,FALSE)&gt;$F$3,5,IF(VLOOKUP($C58,'Regional Crises'!$B$1:$R$66,7,FALSE)&lt;F$4,0,($F$3-VLOOKUP($C58,'Regional Crises'!$B$1:$R$66,7,FALSE))/($F$3-$F$4)*5)),1))),IF(VLOOKUP($E58,'Country Indicator Data'!$B$4:$N$300,3,FALSE)="x","x",ROUND(IF(VLOOKUP($E58,'Country Indicator Data'!$B$4:$N$300,3,FALSE)&gt;$F$3,5,IF(VLOOKUP($E58,'Country Indicator Data'!$B$4:$N$300,3,FALSE)&lt;$F$4,0,($F$3-VLOOKUP($E58,'Country Indicator Data'!$B$4:$N$300,3,FALSE))/($F$3-$F$4)*5)),1)))</f>
        <v>5</v>
      </c>
      <c r="G58" s="163">
        <f>IF(LEN(E58)&gt;3,(IF(VLOOKUP($C58,'Regional Crises'!$B$1:$R$66,9,FALSE)="x","x",ROUND(IF(VLOOKUP($C58,'Regional Crises'!$B$1:$R$66,9,FALSE)&gt;G$3,5,IF(VLOOKUP($C58,'Regional Crises'!$B$1:$R$66,9,FALSE)&lt;G$4,0,(G$3-VLOOKUP($C58,'Regional Crises'!$B$1:$R$66,9,FALSE))/(G$3-G$4)*5)),1))),IF(VLOOKUP($E58,'Country Indicator Data'!$B$4:$N$300,5,FALSE)="x","x",ROUND(IF(VLOOKUP($E58,'Country Indicator Data'!$B$4:$N$300,5,FALSE)&gt;G$3,5,IF(VLOOKUP($E58,'Country Indicator Data'!$B$4:$N$300,5,FALSE)&lt;G$4,0,(G$3-VLOOKUP($E58,'Country Indicator Data'!$B$4:$N$300,5,FALSE))/(G$3-G$4)*5)),1)))</f>
        <v>3.6</v>
      </c>
      <c r="H58" s="163">
        <f t="shared" si="13"/>
        <v>4.3</v>
      </c>
      <c r="I58" s="163">
        <f>IF(LEN(E58)&gt;3,(IF(VLOOKUP($C58,'Regional Crises'!$B$1:$R$66,6,FALSE)="x","x",ROUND(IF(VLOOKUP($C58,'Regional Crises'!$B$1:$R$66,6,FALSE)&gt;I$3,5,IF(VLOOKUP($C58,'Regional Crises'!$B$1:$R$66,6,FALSE)&lt;I$4,0,5-(I$3-VLOOKUP($C58,'Regional Crises'!$B$1:$R$66,6,FALSE))/(I$3-I$4)*5)),1))),IF(VLOOKUP($E58,'Country Indicator Data'!$B$4:$N$300,2,FALSE)="x","x",ROUND(IF(VLOOKUP($E58,'Country Indicator Data'!$B$4:$N$300,2,FALSE)&gt;I$3,5,IF(VLOOKUP($E58,'Country Indicator Data'!$B$4:$N$300,2,FALSE)&lt;I$4,0,5-(I$3-VLOOKUP($E58,'Country Indicator Data'!$B$4:$N$300,2,FALSE))/(I$3-I$4)*5)),1)))</f>
        <v>3.4</v>
      </c>
      <c r="J58" s="163">
        <f>IF(LEN(E58)&gt;3,(IF(VLOOKUP($C58,'Regional Crises'!$B$1:$R$66,8,FALSE)="x","x",ROUND(IF(VLOOKUP($C58,'Regional Crises'!$B$1:$R$66,8,FALSE)&gt;J$3,5,IF(VLOOKUP($C58,'Regional Crises'!$B$1:$R$66,8,FALSE)&lt;J$4,0,5-(J$3-VLOOKUP($C58,'Regional Crises'!$B$1:$R$66,8,FALSE))/(J$3-J$4)*5)),1))),IF(VLOOKUP($E58,'Country Indicator Data'!$B$4:$N$300,4,FALSE)="x","x",ROUND(IF(VLOOKUP($E58,'Country Indicator Data'!$B$4:$N$300,4,FALSE)&gt;J$3,5,IF(VLOOKUP($E58,'Country Indicator Data'!$B$4:$N$300,4,FALSE)&lt;J$4,0,5-(J$3-VLOOKUP($E58,'Country Indicator Data'!$B$4:$N$300,4,FALSE))/(J$3-J$4)*5)),1)))</f>
        <v>1.6</v>
      </c>
      <c r="K58" s="163">
        <f t="shared" si="14"/>
        <v>2.5</v>
      </c>
      <c r="L58" s="163">
        <f>IF(LEN(E58)&gt;3,(IF(VLOOKUP($C58,'Regional Crises'!$B$1:$R$66,10,FALSE)="x","x",ROUND(IF(VLOOKUP($C58,'Regional Crises'!$B$1:$R$66,10,FALSE)&gt;L$3,5,IF(VLOOKUP($C58,'Regional Crises'!$B$1:$R$66,10,FALSE)&lt;L$4,0,5-(L$3-VLOOKUP($C58,'Regional Crises'!$B$1:$R$66,10,FALSE))/(L$3-L$4)*5)),1))),IF(VLOOKUP($E58,'Country Indicator Data'!$B$4:$N$300,6,FALSE)="x","x",ROUND(IF(VLOOKUP($E58,'Country Indicator Data'!$B$4:$N$300,6,FALSE)&gt;L$3,5,IF(VLOOKUP($E58,'Country Indicator Data'!$B$4:$N$300,6,FALSE)&lt;L$4,0,5-(L$3-VLOOKUP($E58,'Country Indicator Data'!$B$4:$N$300,6,FALSE))/(L$3-L$4)*5)),1)))</f>
        <v>3.3</v>
      </c>
      <c r="M58" s="163">
        <f>IF(LEN(E58)&gt;3,(IF(VLOOKUP($C58,'Regional Crises'!$B$1:$R$66,11,FALSE)="x","x",ROUND(IF(VLOOKUP($C58,'Regional Crises'!$B$1:$R$66,11,FALSE)&gt;M$3,5,IF(VLOOKUP($C58,'Regional Crises'!$B$1:$R$66,11,FALSE)&lt;M$4,0,5-(M$3-VLOOKUP($C58,'Regional Crises'!$B$1:$R$66,11,FALSE))/(M$3-M$4)*5)),1))),IF(VLOOKUP($E58,'Country Indicator Data'!$B$4:$N$300,7,FALSE)="x","x",ROUND(IF(VLOOKUP($E58,'Country Indicator Data'!$B$4:$N$300,7,FALSE)&gt;M$3,5,IF(VLOOKUP($E58,'Country Indicator Data'!$B$4:$N$300,7,FALSE)&lt;M$4,0,5-(M$3-VLOOKUP($E58,'Country Indicator Data'!$B$4:$N$300,7,FALSE))/(M$3-M$4)*5)),1)))</f>
        <v>2.1</v>
      </c>
      <c r="N58" s="163">
        <f t="shared" si="15"/>
        <v>2.7</v>
      </c>
      <c r="O58" s="163">
        <f t="shared" si="16"/>
        <v>3.1666666666666665</v>
      </c>
      <c r="P58" s="163">
        <f>IF(LEN(E58)&gt;3,VLOOKUP(C58,'Regional Crises'!$B$1:$R$69,12,FALSE),VLOOKUP(E58,'Country Indicator Data'!$B$4:$I$300,8,FALSE))</f>
        <v>4</v>
      </c>
      <c r="Q58" s="163" t="str">
        <f>IF(LEN(E58)&gt;3,((IF(VLOOKUP($C58,'Regional Crises'!$B$1:$R$66,13,FALSE)="x","x",ROUND(IF(VLOOKUP($C58,'Regional Crises'!$B$1:$R$66,13,FALSE)&gt;Q$3,5,IF(VLOOKUP($C58,'Regional Crises'!$B$1:$R$66,13,FALSE)&lt;Q$4,0,5-(LOG(Q$3)-LOG(VLOOKUP($C58,'Regional Crises'!$B$1:$R$66,13,FALSE)))/(LOG(Q$3)-LOG(Q$4))*5)),1)))),(IF(VLOOKUP($E58,'Country Indicator Data'!$B$4:$N$300,9,FALSE)="x","x",ROUND(IF(VLOOKUP($E58,'Country Indicator Data'!$B$4:$N$300,9,FALSE)&gt;Q$3,5,IF(VLOOKUP($E58,'Country Indicator Data'!$B$4:$N$300,9,FALSE)&lt;Q$4,0,5-(LOG(Q$3)-LOG(VLOOKUP($E58,'Country Indicator Data'!$B$4:$N$300,9,FALSE)))/(LOG(Q$3)-LOG(Q$4))*5)),1))))</f>
        <v>x</v>
      </c>
      <c r="R58" s="163">
        <f t="shared" si="17"/>
        <v>4</v>
      </c>
      <c r="S58" s="163">
        <f>IF(LEN(E58)&gt;3,((IF(VLOOKUP($C58,'Regional Crises'!$B$1:$R$66,17,FALSE)="x","x",ROUND(IF(VLOOKUP($C58,'Regional Crises'!$B$1:$R$66,17,FALSE)&gt;S$3,0,IF(VLOOKUP($C58,'Regional Crises'!$B$1:$R$66,17,FALSE)&lt;S$4,5,(S$3-VLOOKUP($C58,'Regional Crises'!$B$1:$R$66,17,FALSE))/(S$3-S$4)*5)),1)))),(IF(VLOOKUP($E58,'Country Indicator Data'!$B$4:$N$300,13,FALSE)="x","x",ROUND(IF(VLOOKUP($E58,'Country Indicator Data'!$B$4:$N$300,13,FALSE)&gt;S$3,0,IF(VLOOKUP($E58,'Country Indicator Data'!$B$4:$N$300,13,FALSE)&lt;S$4,5,(S$3-VLOOKUP($E58,'Country Indicator Data'!$B$4:$N$300,13,FALSE))/(S$3-S$4)*5)),1))))</f>
        <v>3.8</v>
      </c>
      <c r="T58" s="163">
        <f>IF(LEN(E58)&gt;3,((IF(VLOOKUP($C58,'Regional Crises'!$B$1:$R$66,14,FALSE)="x","x",ROUND(IF(VLOOKUP($C58,'Regional Crises'!$B$1:$R$66,14,FALSE)&gt;T$3,0,IF(VLOOKUP($C58,'Regional Crises'!$B$1:$R$66,14,FALSE)&lt;T$4,5,(T$3-VLOOKUP($C58,'Regional Crises'!$B$1:$R$66,14,FALSE))/(T$3-T$4)*5)),1)))),(IF(VLOOKUP($E58,'Country Indicator Data'!$B$4:$N$300,10,FALSE)="x","x",ROUND(IF(VLOOKUP($E58,'Country Indicator Data'!$B$4:$N$300,10,FALSE)&gt;T$3,0,IF(VLOOKUP($E58,'Country Indicator Data'!$B$4:$N$300,10,FALSE)&lt;T$4,5,(T$3-VLOOKUP($E58,'Country Indicator Data'!$B$4:$N$300,10,FALSE))/(T$3-T$4)*5)),1))))</f>
        <v>3.2</v>
      </c>
      <c r="U58" s="163">
        <f>IF(LEN(E58)&gt;3,((IF(VLOOKUP($C58,'Regional Crises'!$B$1:$R$66,15,FALSE)="x","x",ROUND(IF(VLOOKUP($C58,'Regional Crises'!$B$1:$R$66,15,FALSE)&gt;U$3,0,IF(VLOOKUP($C58,'Regional Crises'!$B$1:$R$66,15,FALSE)&lt;U$4,5,(U$3-VLOOKUP($C58,'Regional Crises'!$B$1:$R$66,15,FALSE))/(U$3-U$4)*5)),1)))),(IF(VLOOKUP($E58,'Country Indicator Data'!$B$4:$N$300,11,FALSE)="x","x",ROUND(IF(VLOOKUP($E58,'Country Indicator Data'!$B$4:$N$300,11,FALSE)&gt;U$3,0,IF(VLOOKUP($E58,'Country Indicator Data'!$B$4:$N$300,11,FALSE)&lt;U$4,5,(U$3-VLOOKUP($E58,'Country Indicator Data'!$B$4:$N$300,11,FALSE))/(U$3-U$4)*5)),1))))</f>
        <v>3.9</v>
      </c>
      <c r="V58" s="163">
        <f>IF(LEN(E58)&gt;3,((IF(VLOOKUP($C58,'Regional Crises'!$B$1:$R$66,16,FALSE)="x","x",ROUND(IF(VLOOKUP($C58,'Regional Crises'!$B$1:$R$66,16,FALSE)&gt;V$3,0,IF(VLOOKUP($C58,'Regional Crises'!$B$1:$R$66,16,FALSE)&lt;V$4,5,(V$3-VLOOKUP($C58,'Regional Crises'!$B$1:$R$66,16,FALSE))/(V$3-V$4)*5)),1)))),(IF(VLOOKUP($E58,'Country Indicator Data'!$B$4:$N$300,12,FALSE)="x","x",ROUND(IF(VLOOKUP($E58,'Country Indicator Data'!$B$4:$N$300,12,FALSE)&gt;V$3,0,IF(VLOOKUP($E58,'Country Indicator Data'!$B$4:$N$300,12,FALSE)&lt;V$4,5,(V$3-VLOOKUP($E58,'Country Indicator Data'!$B$4:$N$300,12,FALSE))/(V$3-V$4)*5)),1))))</f>
        <v>4.5</v>
      </c>
      <c r="W58" s="163">
        <f t="shared" si="18"/>
        <v>3.9</v>
      </c>
      <c r="X58" s="163">
        <f t="shared" si="19"/>
        <v>3.7</v>
      </c>
      <c r="Y58" s="184">
        <f>IF('Core Indicators'!FC55="x","x",IF('Core Indicators'!FC55&gt;=5,5,IF('Core Indicators'!FC55&gt;=4,4,IF('Core Indicators'!FC55&gt;=3,3,IF('Core Indicators'!FC55&gt;=2,2,IF('Core Indicators'!FC55&gt;=1,1,0))))))</f>
        <v>2</v>
      </c>
      <c r="Z58" s="163">
        <f t="shared" si="20"/>
        <v>2</v>
      </c>
      <c r="AA58" s="184">
        <f>'Crisis Indicator Data'!Y55</f>
        <v>1</v>
      </c>
      <c r="AB58" s="184">
        <f>'Crisis Indicator Data'!Z55</f>
        <v>0</v>
      </c>
      <c r="AC58" s="184">
        <f>'Crisis Indicator Data'!AA55</f>
        <v>0</v>
      </c>
      <c r="AD58" s="184">
        <f>'Crisis Indicator Data'!AB55</f>
        <v>0</v>
      </c>
      <c r="AE58" s="184">
        <f t="shared" si="21"/>
        <v>1</v>
      </c>
      <c r="AF58" s="184">
        <f>'Crisis Indicator Data'!AC55</f>
        <v>2</v>
      </c>
      <c r="AG58" s="184">
        <f>'Crisis Indicator Data'!AD55</f>
        <v>2</v>
      </c>
      <c r="AH58" s="184">
        <f t="shared" si="22"/>
        <v>4</v>
      </c>
      <c r="AI58" s="184">
        <f>'Crisis Indicator Data'!AE55</f>
        <v>0</v>
      </c>
      <c r="AJ58" s="184">
        <f>'Crisis Indicator Data'!AF55</f>
        <v>1</v>
      </c>
      <c r="AK58" s="184">
        <f>'Crisis Indicator Data'!AG55</f>
        <v>2</v>
      </c>
      <c r="AL58" s="184">
        <f t="shared" si="23"/>
        <v>3</v>
      </c>
      <c r="AM58" s="163">
        <f t="shared" si="24"/>
        <v>3</v>
      </c>
      <c r="AN58" s="163">
        <f t="shared" si="25"/>
        <v>2.5</v>
      </c>
    </row>
    <row r="59" spans="1:40" ht="13.5" customHeight="1" x14ac:dyDescent="0.35">
      <c r="A59" s="172" t="str">
        <f>'Crisis Indicator Data'!A56</f>
        <v>Multiple crises in Iraq</v>
      </c>
      <c r="B59" s="173" t="str">
        <f>'Crisis Indicator Data'!B56</f>
        <v>Violence,Displacement,Socio-political,Conflict</v>
      </c>
      <c r="C59" s="173" t="str">
        <f>'Crisis Indicator Data'!C56</f>
        <v>IRQ001</v>
      </c>
      <c r="D59" s="173" t="str">
        <f>'Crisis Indicator Data'!D56</f>
        <v>Iraq</v>
      </c>
      <c r="E59" s="174" t="str">
        <f>'Crisis Indicator Data'!E56</f>
        <v>IRQ</v>
      </c>
      <c r="F59" s="163">
        <f>IF(LEN(E59)&gt;3,(IF(VLOOKUP($C59,'Regional Crises'!$B$1:$R$66,7,FALSE)="x","x",ROUND(IF(VLOOKUP($C59,'Regional Crises'!$B$1:$R$66,7,FALSE)&gt;$F$3,5,IF(VLOOKUP($C59,'Regional Crises'!$B$1:$R$66,7,FALSE)&lt;F$4,0,($F$3-VLOOKUP($C59,'Regional Crises'!$B$1:$R$66,7,FALSE))/($F$3-$F$4)*5)),1))),IF(VLOOKUP($E59,'Country Indicator Data'!$B$4:$N$300,3,FALSE)="x","x",ROUND(IF(VLOOKUP($E59,'Country Indicator Data'!$B$4:$N$300,3,FALSE)&gt;$F$3,5,IF(VLOOKUP($E59,'Country Indicator Data'!$B$4:$N$300,3,FALSE)&lt;$F$4,0,($F$3-VLOOKUP($E59,'Country Indicator Data'!$B$4:$N$300,3,FALSE))/($F$3-$F$4)*5)),1)))</f>
        <v>4.3</v>
      </c>
      <c r="G59" s="163">
        <f>IF(LEN(E59)&gt;3,(IF(VLOOKUP($C59,'Regional Crises'!$B$1:$R$66,9,FALSE)="x","x",ROUND(IF(VLOOKUP($C59,'Regional Crises'!$B$1:$R$66,9,FALSE)&gt;G$3,5,IF(VLOOKUP($C59,'Regional Crises'!$B$1:$R$66,9,FALSE)&lt;G$4,0,(G$3-VLOOKUP($C59,'Regional Crises'!$B$1:$R$66,9,FALSE))/(G$3-G$4)*5)),1))),IF(VLOOKUP($E59,'Country Indicator Data'!$B$4:$N$300,5,FALSE)="x","x",ROUND(IF(VLOOKUP($E59,'Country Indicator Data'!$B$4:$N$300,5,FALSE)&gt;G$3,5,IF(VLOOKUP($E59,'Country Indicator Data'!$B$4:$N$300,5,FALSE)&lt;G$4,0,(G$3-VLOOKUP($E59,'Country Indicator Data'!$B$4:$N$300,5,FALSE))/(G$3-G$4)*5)),1)))</f>
        <v>2.8</v>
      </c>
      <c r="H59" s="163">
        <f t="shared" si="13"/>
        <v>3.55</v>
      </c>
      <c r="I59" s="163">
        <f>IF(LEN(E59)&gt;3,(IF(VLOOKUP($C59,'Regional Crises'!$B$1:$R$66,6,FALSE)="x","x",ROUND(IF(VLOOKUP($C59,'Regional Crises'!$B$1:$R$66,6,FALSE)&gt;I$3,5,IF(VLOOKUP($C59,'Regional Crises'!$B$1:$R$66,6,FALSE)&lt;I$4,0,5-(I$3-VLOOKUP($C59,'Regional Crises'!$B$1:$R$66,6,FALSE))/(I$3-I$4)*5)),1))),IF(VLOOKUP($E59,'Country Indicator Data'!$B$4:$N$300,2,FALSE)="x","x",ROUND(IF(VLOOKUP($E59,'Country Indicator Data'!$B$4:$N$300,2,FALSE)&gt;I$3,5,IF(VLOOKUP($E59,'Country Indicator Data'!$B$4:$N$300,2,FALSE)&lt;I$4,0,5-(I$3-VLOOKUP($E59,'Country Indicator Data'!$B$4:$N$300,2,FALSE))/(I$3-I$4)*5)),1)))</f>
        <v>2.7</v>
      </c>
      <c r="J59" s="163">
        <f>IF(LEN(E59)&gt;3,(IF(VLOOKUP($C59,'Regional Crises'!$B$1:$R$66,8,FALSE)="x","x",ROUND(IF(VLOOKUP($C59,'Regional Crises'!$B$1:$R$66,8,FALSE)&gt;J$3,5,IF(VLOOKUP($C59,'Regional Crises'!$B$1:$R$66,8,FALSE)&lt;J$4,0,5-(J$3-VLOOKUP($C59,'Regional Crises'!$B$1:$R$66,8,FALSE))/(J$3-J$4)*5)),1))),IF(VLOOKUP($E59,'Country Indicator Data'!$B$4:$N$300,4,FALSE)="x","x",ROUND(IF(VLOOKUP($E59,'Country Indicator Data'!$B$4:$N$300,4,FALSE)&gt;J$3,5,IF(VLOOKUP($E59,'Country Indicator Data'!$B$4:$N$300,4,FALSE)&lt;J$4,0,5-(J$3-VLOOKUP($E59,'Country Indicator Data'!$B$4:$N$300,4,FALSE))/(J$3-J$4)*5)),1)))</f>
        <v>0</v>
      </c>
      <c r="K59" s="163">
        <f t="shared" si="14"/>
        <v>1.35</v>
      </c>
      <c r="L59" s="163">
        <f>IF(LEN(E59)&gt;3,(IF(VLOOKUP($C59,'Regional Crises'!$B$1:$R$66,10,FALSE)="x","x",ROUND(IF(VLOOKUP($C59,'Regional Crises'!$B$1:$R$66,10,FALSE)&gt;L$3,5,IF(VLOOKUP($C59,'Regional Crises'!$B$1:$R$66,10,FALSE)&lt;L$4,0,5-(L$3-VLOOKUP($C59,'Regional Crises'!$B$1:$R$66,10,FALSE))/(L$3-L$4)*5)),1))),IF(VLOOKUP($E59,'Country Indicator Data'!$B$4:$N$300,6,FALSE)="x","x",ROUND(IF(VLOOKUP($E59,'Country Indicator Data'!$B$4:$N$300,6,FALSE)&gt;L$3,5,IF(VLOOKUP($E59,'Country Indicator Data'!$B$4:$N$300,6,FALSE)&lt;L$4,0,5-(L$3-VLOOKUP($E59,'Country Indicator Data'!$B$4:$N$300,6,FALSE))/(L$3-L$4)*5)),1)))</f>
        <v>3.6</v>
      </c>
      <c r="M59" s="163">
        <f>IF(LEN(E59)&gt;3,(IF(VLOOKUP($C59,'Regional Crises'!$B$1:$R$66,11,FALSE)="x","x",ROUND(IF(VLOOKUP($C59,'Regional Crises'!$B$1:$R$66,11,FALSE)&gt;M$3,5,IF(VLOOKUP($C59,'Regional Crises'!$B$1:$R$66,11,FALSE)&lt;M$4,0,5-(M$3-VLOOKUP($C59,'Regional Crises'!$B$1:$R$66,11,FALSE))/(M$3-M$4)*5)),1))),IF(VLOOKUP($E59,'Country Indicator Data'!$B$4:$N$300,7,FALSE)="x","x",ROUND(IF(VLOOKUP($E59,'Country Indicator Data'!$B$4:$N$300,7,FALSE)&gt;M$3,5,IF(VLOOKUP($E59,'Country Indicator Data'!$B$4:$N$300,7,FALSE)&lt;M$4,0,5-(M$3-VLOOKUP($E59,'Country Indicator Data'!$B$4:$N$300,7,FALSE))/(M$3-M$4)*5)),1)))</f>
        <v>0.6</v>
      </c>
      <c r="N59" s="163">
        <f t="shared" si="15"/>
        <v>2.1</v>
      </c>
      <c r="O59" s="163">
        <f t="shared" si="16"/>
        <v>2.3333333333333335</v>
      </c>
      <c r="P59" s="163">
        <f>IF(LEN(E59)&gt;3,VLOOKUP(C59,'Regional Crises'!$B$1:$R$69,12,FALSE),VLOOKUP(E59,'Country Indicator Data'!$B$4:$I$300,8,FALSE))</f>
        <v>5</v>
      </c>
      <c r="Q59" s="163">
        <f>IF(LEN(E59)&gt;3,((IF(VLOOKUP($C59,'Regional Crises'!$B$1:$R$66,13,FALSE)="x","x",ROUND(IF(VLOOKUP($C59,'Regional Crises'!$B$1:$R$66,13,FALSE)&gt;Q$3,5,IF(VLOOKUP($C59,'Regional Crises'!$B$1:$R$66,13,FALSE)&lt;Q$4,0,5-(LOG(Q$3)-LOG(VLOOKUP($C59,'Regional Crises'!$B$1:$R$66,13,FALSE)))/(LOG(Q$3)-LOG(Q$4))*5)),1)))),(IF(VLOOKUP($E59,'Country Indicator Data'!$B$4:$N$300,9,FALSE)="x","x",ROUND(IF(VLOOKUP($E59,'Country Indicator Data'!$B$4:$N$300,9,FALSE)&gt;Q$3,5,IF(VLOOKUP($E59,'Country Indicator Data'!$B$4:$N$300,9,FALSE)&lt;Q$4,0,5-(LOG(Q$3)-LOG(VLOOKUP($E59,'Country Indicator Data'!$B$4:$N$300,9,FALSE)))/(LOG(Q$3)-LOG(Q$4))*5)),1))))</f>
        <v>3.8</v>
      </c>
      <c r="R59" s="163">
        <f t="shared" si="17"/>
        <v>4.4000000000000004</v>
      </c>
      <c r="S59" s="163">
        <f>IF(LEN(E59)&gt;3,((IF(VLOOKUP($C59,'Regional Crises'!$B$1:$R$66,17,FALSE)="x","x",ROUND(IF(VLOOKUP($C59,'Regional Crises'!$B$1:$R$66,17,FALSE)&gt;S$3,0,IF(VLOOKUP($C59,'Regional Crises'!$B$1:$R$66,17,FALSE)&lt;S$4,5,(S$3-VLOOKUP($C59,'Regional Crises'!$B$1:$R$66,17,FALSE))/(S$3-S$4)*5)),1)))),(IF(VLOOKUP($E59,'Country Indicator Data'!$B$4:$N$300,13,FALSE)="x","x",ROUND(IF(VLOOKUP($E59,'Country Indicator Data'!$B$4:$N$300,13,FALSE)&gt;S$3,0,IF(VLOOKUP($E59,'Country Indicator Data'!$B$4:$N$300,13,FALSE)&lt;S$4,5,(S$3-VLOOKUP($E59,'Country Indicator Data'!$B$4:$N$300,13,FALSE))/(S$3-S$4)*5)),1))))</f>
        <v>3.9</v>
      </c>
      <c r="T59" s="163">
        <f>IF(LEN(E59)&gt;3,((IF(VLOOKUP($C59,'Regional Crises'!$B$1:$R$66,14,FALSE)="x","x",ROUND(IF(VLOOKUP($C59,'Regional Crises'!$B$1:$R$66,14,FALSE)&gt;T$3,0,IF(VLOOKUP($C59,'Regional Crises'!$B$1:$R$66,14,FALSE)&lt;T$4,5,(T$3-VLOOKUP($C59,'Regional Crises'!$B$1:$R$66,14,FALSE))/(T$3-T$4)*5)),1)))),(IF(VLOOKUP($E59,'Country Indicator Data'!$B$4:$N$300,10,FALSE)="x","x",ROUND(IF(VLOOKUP($E59,'Country Indicator Data'!$B$4:$N$300,10,FALSE)&gt;T$3,0,IF(VLOOKUP($E59,'Country Indicator Data'!$B$4:$N$300,10,FALSE)&lt;T$4,5,(T$3-VLOOKUP($E59,'Country Indicator Data'!$B$4:$N$300,10,FALSE))/(T$3-T$4)*5)),1))))</f>
        <v>4.2</v>
      </c>
      <c r="U59" s="163">
        <f>IF(LEN(E59)&gt;3,((IF(VLOOKUP($C59,'Regional Crises'!$B$1:$R$66,15,FALSE)="x","x",ROUND(IF(VLOOKUP($C59,'Regional Crises'!$B$1:$R$66,15,FALSE)&gt;U$3,0,IF(VLOOKUP($C59,'Regional Crises'!$B$1:$R$66,15,FALSE)&lt;U$4,5,(U$3-VLOOKUP($C59,'Regional Crises'!$B$1:$R$66,15,FALSE))/(U$3-U$4)*5)),1)))),(IF(VLOOKUP($E59,'Country Indicator Data'!$B$4:$N$300,11,FALSE)="x","x",ROUND(IF(VLOOKUP($E59,'Country Indicator Data'!$B$4:$N$300,11,FALSE)&gt;U$3,0,IF(VLOOKUP($E59,'Country Indicator Data'!$B$4:$N$300,11,FALSE)&lt;U$4,5,(U$3-VLOOKUP($E59,'Country Indicator Data'!$B$4:$N$300,11,FALSE))/(U$3-U$4)*5)),1))))</f>
        <v>3.1</v>
      </c>
      <c r="V59" s="163">
        <f>IF(LEN(E59)&gt;3,((IF(VLOOKUP($C59,'Regional Crises'!$B$1:$R$66,16,FALSE)="x","x",ROUND(IF(VLOOKUP($C59,'Regional Crises'!$B$1:$R$66,16,FALSE)&gt;V$3,0,IF(VLOOKUP($C59,'Regional Crises'!$B$1:$R$66,16,FALSE)&lt;V$4,5,(V$3-VLOOKUP($C59,'Regional Crises'!$B$1:$R$66,16,FALSE))/(V$3-V$4)*5)),1)))),(IF(VLOOKUP($E59,'Country Indicator Data'!$B$4:$N$300,12,FALSE)="x","x",ROUND(IF(VLOOKUP($E59,'Country Indicator Data'!$B$4:$N$300,12,FALSE)&gt;V$3,0,IF(VLOOKUP($E59,'Country Indicator Data'!$B$4:$N$300,12,FALSE)&lt;V$4,5,(V$3-VLOOKUP($E59,'Country Indicator Data'!$B$4:$N$300,12,FALSE))/(V$3-V$4)*5)),1))))</f>
        <v>3.5</v>
      </c>
      <c r="W59" s="163">
        <f t="shared" si="18"/>
        <v>3.7</v>
      </c>
      <c r="X59" s="163">
        <f t="shared" si="19"/>
        <v>3.5</v>
      </c>
      <c r="Y59" s="184">
        <f>IF('Core Indicators'!FC56="x","x",IF('Core Indicators'!FC56&gt;=5,5,IF('Core Indicators'!FC56&gt;=4,4,IF('Core Indicators'!FC56&gt;=3,3,IF('Core Indicators'!FC56&gt;=2,2,IF('Core Indicators'!FC56&gt;=1,1,0))))))</f>
        <v>4</v>
      </c>
      <c r="Z59" s="163">
        <f t="shared" si="20"/>
        <v>4</v>
      </c>
      <c r="AA59" s="184">
        <f>'Crisis Indicator Data'!Y56</f>
        <v>1</v>
      </c>
      <c r="AB59" s="184">
        <f>'Crisis Indicator Data'!Z56</f>
        <v>2</v>
      </c>
      <c r="AC59" s="184">
        <f>'Crisis Indicator Data'!AA56</f>
        <v>1</v>
      </c>
      <c r="AD59" s="184">
        <f>'Crisis Indicator Data'!AB56</f>
        <v>0</v>
      </c>
      <c r="AE59" s="184">
        <f t="shared" si="21"/>
        <v>2</v>
      </c>
      <c r="AF59" s="184">
        <f>'Crisis Indicator Data'!AC56</f>
        <v>2</v>
      </c>
      <c r="AG59" s="184">
        <f>'Crisis Indicator Data'!AD56</f>
        <v>2</v>
      </c>
      <c r="AH59" s="184">
        <f t="shared" si="22"/>
        <v>4</v>
      </c>
      <c r="AI59" s="184">
        <f>'Crisis Indicator Data'!AE56</f>
        <v>1</v>
      </c>
      <c r="AJ59" s="184">
        <f>'Crisis Indicator Data'!AF56</f>
        <v>3</v>
      </c>
      <c r="AK59" s="184">
        <f>'Crisis Indicator Data'!AG56</f>
        <v>1</v>
      </c>
      <c r="AL59" s="184">
        <f t="shared" si="23"/>
        <v>4</v>
      </c>
      <c r="AM59" s="163">
        <f t="shared" si="24"/>
        <v>3</v>
      </c>
      <c r="AN59" s="163">
        <f t="shared" si="25"/>
        <v>3.5</v>
      </c>
    </row>
    <row r="60" spans="1:40" ht="13.5" customHeight="1" x14ac:dyDescent="0.35">
      <c r="A60" s="172" t="str">
        <f>'Crisis Indicator Data'!A57</f>
        <v>Conflict  in Iraq</v>
      </c>
      <c r="B60" s="173" t="str">
        <f>'Crisis Indicator Data'!B57</f>
        <v>Conflict,Socio-political,Violence</v>
      </c>
      <c r="C60" s="173" t="str">
        <f>'Crisis Indicator Data'!C57</f>
        <v>IRQ002</v>
      </c>
      <c r="D60" s="173" t="str">
        <f>'Crisis Indicator Data'!D57</f>
        <v>Iraq</v>
      </c>
      <c r="E60" s="174" t="str">
        <f>'Crisis Indicator Data'!E57</f>
        <v>IRQ</v>
      </c>
      <c r="F60" s="163">
        <f>IF(LEN(E60)&gt;3,(IF(VLOOKUP($C60,'Regional Crises'!$B$1:$R$66,7,FALSE)="x","x",ROUND(IF(VLOOKUP($C60,'Regional Crises'!$B$1:$R$66,7,FALSE)&gt;$F$3,5,IF(VLOOKUP($C60,'Regional Crises'!$B$1:$R$66,7,FALSE)&lt;F$4,0,($F$3-VLOOKUP($C60,'Regional Crises'!$B$1:$R$66,7,FALSE))/($F$3-$F$4)*5)),1))),IF(VLOOKUP($E60,'Country Indicator Data'!$B$4:$N$300,3,FALSE)="x","x",ROUND(IF(VLOOKUP($E60,'Country Indicator Data'!$B$4:$N$300,3,FALSE)&gt;$F$3,5,IF(VLOOKUP($E60,'Country Indicator Data'!$B$4:$N$300,3,FALSE)&lt;$F$4,0,($F$3-VLOOKUP($E60,'Country Indicator Data'!$B$4:$N$300,3,FALSE))/($F$3-$F$4)*5)),1)))</f>
        <v>4.3</v>
      </c>
      <c r="G60" s="163">
        <f>IF(LEN(E60)&gt;3,(IF(VLOOKUP($C60,'Regional Crises'!$B$1:$R$66,9,FALSE)="x","x",ROUND(IF(VLOOKUP($C60,'Regional Crises'!$B$1:$R$66,9,FALSE)&gt;G$3,5,IF(VLOOKUP($C60,'Regional Crises'!$B$1:$R$66,9,FALSE)&lt;G$4,0,(G$3-VLOOKUP($C60,'Regional Crises'!$B$1:$R$66,9,FALSE))/(G$3-G$4)*5)),1))),IF(VLOOKUP($E60,'Country Indicator Data'!$B$4:$N$300,5,FALSE)="x","x",ROUND(IF(VLOOKUP($E60,'Country Indicator Data'!$B$4:$N$300,5,FALSE)&gt;G$3,5,IF(VLOOKUP($E60,'Country Indicator Data'!$B$4:$N$300,5,FALSE)&lt;G$4,0,(G$3-VLOOKUP($E60,'Country Indicator Data'!$B$4:$N$300,5,FALSE))/(G$3-G$4)*5)),1)))</f>
        <v>2.8</v>
      </c>
      <c r="H60" s="163">
        <f t="shared" si="13"/>
        <v>3.55</v>
      </c>
      <c r="I60" s="163">
        <f>IF(LEN(E60)&gt;3,(IF(VLOOKUP($C60,'Regional Crises'!$B$1:$R$66,6,FALSE)="x","x",ROUND(IF(VLOOKUP($C60,'Regional Crises'!$B$1:$R$66,6,FALSE)&gt;I$3,5,IF(VLOOKUP($C60,'Regional Crises'!$B$1:$R$66,6,FALSE)&lt;I$4,0,5-(I$3-VLOOKUP($C60,'Regional Crises'!$B$1:$R$66,6,FALSE))/(I$3-I$4)*5)),1))),IF(VLOOKUP($E60,'Country Indicator Data'!$B$4:$N$300,2,FALSE)="x","x",ROUND(IF(VLOOKUP($E60,'Country Indicator Data'!$B$4:$N$300,2,FALSE)&gt;I$3,5,IF(VLOOKUP($E60,'Country Indicator Data'!$B$4:$N$300,2,FALSE)&lt;I$4,0,5-(I$3-VLOOKUP($E60,'Country Indicator Data'!$B$4:$N$300,2,FALSE))/(I$3-I$4)*5)),1)))</f>
        <v>2.7</v>
      </c>
      <c r="J60" s="163">
        <f>IF(LEN(E60)&gt;3,(IF(VLOOKUP($C60,'Regional Crises'!$B$1:$R$66,8,FALSE)="x","x",ROUND(IF(VLOOKUP($C60,'Regional Crises'!$B$1:$R$66,8,FALSE)&gt;J$3,5,IF(VLOOKUP($C60,'Regional Crises'!$B$1:$R$66,8,FALSE)&lt;J$4,0,5-(J$3-VLOOKUP($C60,'Regional Crises'!$B$1:$R$66,8,FALSE))/(J$3-J$4)*5)),1))),IF(VLOOKUP($E60,'Country Indicator Data'!$B$4:$N$300,4,FALSE)="x","x",ROUND(IF(VLOOKUP($E60,'Country Indicator Data'!$B$4:$N$300,4,FALSE)&gt;J$3,5,IF(VLOOKUP($E60,'Country Indicator Data'!$B$4:$N$300,4,FALSE)&lt;J$4,0,5-(J$3-VLOOKUP($E60,'Country Indicator Data'!$B$4:$N$300,4,FALSE))/(J$3-J$4)*5)),1)))</f>
        <v>0</v>
      </c>
      <c r="K60" s="163">
        <f t="shared" si="14"/>
        <v>1.35</v>
      </c>
      <c r="L60" s="163">
        <f>IF(LEN(E60)&gt;3,(IF(VLOOKUP($C60,'Regional Crises'!$B$1:$R$66,10,FALSE)="x","x",ROUND(IF(VLOOKUP($C60,'Regional Crises'!$B$1:$R$66,10,FALSE)&gt;L$3,5,IF(VLOOKUP($C60,'Regional Crises'!$B$1:$R$66,10,FALSE)&lt;L$4,0,5-(L$3-VLOOKUP($C60,'Regional Crises'!$B$1:$R$66,10,FALSE))/(L$3-L$4)*5)),1))),IF(VLOOKUP($E60,'Country Indicator Data'!$B$4:$N$300,6,FALSE)="x","x",ROUND(IF(VLOOKUP($E60,'Country Indicator Data'!$B$4:$N$300,6,FALSE)&gt;L$3,5,IF(VLOOKUP($E60,'Country Indicator Data'!$B$4:$N$300,6,FALSE)&lt;L$4,0,5-(L$3-VLOOKUP($E60,'Country Indicator Data'!$B$4:$N$300,6,FALSE))/(L$3-L$4)*5)),1)))</f>
        <v>3.6</v>
      </c>
      <c r="M60" s="163">
        <f>IF(LEN(E60)&gt;3,(IF(VLOOKUP($C60,'Regional Crises'!$B$1:$R$66,11,FALSE)="x","x",ROUND(IF(VLOOKUP($C60,'Regional Crises'!$B$1:$R$66,11,FALSE)&gt;M$3,5,IF(VLOOKUP($C60,'Regional Crises'!$B$1:$R$66,11,FALSE)&lt;M$4,0,5-(M$3-VLOOKUP($C60,'Regional Crises'!$B$1:$R$66,11,FALSE))/(M$3-M$4)*5)),1))),IF(VLOOKUP($E60,'Country Indicator Data'!$B$4:$N$300,7,FALSE)="x","x",ROUND(IF(VLOOKUP($E60,'Country Indicator Data'!$B$4:$N$300,7,FALSE)&gt;M$3,5,IF(VLOOKUP($E60,'Country Indicator Data'!$B$4:$N$300,7,FALSE)&lt;M$4,0,5-(M$3-VLOOKUP($E60,'Country Indicator Data'!$B$4:$N$300,7,FALSE))/(M$3-M$4)*5)),1)))</f>
        <v>0.6</v>
      </c>
      <c r="N60" s="163">
        <f t="shared" si="15"/>
        <v>2.1</v>
      </c>
      <c r="O60" s="163">
        <f t="shared" si="16"/>
        <v>2.3333333333333335</v>
      </c>
      <c r="P60" s="163">
        <f>IF(LEN(E60)&gt;3,VLOOKUP(C60,'Regional Crises'!$B$1:$R$69,12,FALSE),VLOOKUP(E60,'Country Indicator Data'!$B$4:$I$300,8,FALSE))</f>
        <v>5</v>
      </c>
      <c r="Q60" s="163">
        <f>IF(LEN(E60)&gt;3,((IF(VLOOKUP($C60,'Regional Crises'!$B$1:$R$66,13,FALSE)="x","x",ROUND(IF(VLOOKUP($C60,'Regional Crises'!$B$1:$R$66,13,FALSE)&gt;Q$3,5,IF(VLOOKUP($C60,'Regional Crises'!$B$1:$R$66,13,FALSE)&lt;Q$4,0,5-(LOG(Q$3)-LOG(VLOOKUP($C60,'Regional Crises'!$B$1:$R$66,13,FALSE)))/(LOG(Q$3)-LOG(Q$4))*5)),1)))),(IF(VLOOKUP($E60,'Country Indicator Data'!$B$4:$N$300,9,FALSE)="x","x",ROUND(IF(VLOOKUP($E60,'Country Indicator Data'!$B$4:$N$300,9,FALSE)&gt;Q$3,5,IF(VLOOKUP($E60,'Country Indicator Data'!$B$4:$N$300,9,FALSE)&lt;Q$4,0,5-(LOG(Q$3)-LOG(VLOOKUP($E60,'Country Indicator Data'!$B$4:$N$300,9,FALSE)))/(LOG(Q$3)-LOG(Q$4))*5)),1))))</f>
        <v>3.8</v>
      </c>
      <c r="R60" s="163">
        <f t="shared" si="17"/>
        <v>4.4000000000000004</v>
      </c>
      <c r="S60" s="163">
        <f>IF(LEN(E60)&gt;3,((IF(VLOOKUP($C60,'Regional Crises'!$B$1:$R$66,17,FALSE)="x","x",ROUND(IF(VLOOKUP($C60,'Regional Crises'!$B$1:$R$66,17,FALSE)&gt;S$3,0,IF(VLOOKUP($C60,'Regional Crises'!$B$1:$R$66,17,FALSE)&lt;S$4,5,(S$3-VLOOKUP($C60,'Regional Crises'!$B$1:$R$66,17,FALSE))/(S$3-S$4)*5)),1)))),(IF(VLOOKUP($E60,'Country Indicator Data'!$B$4:$N$300,13,FALSE)="x","x",ROUND(IF(VLOOKUP($E60,'Country Indicator Data'!$B$4:$N$300,13,FALSE)&gt;S$3,0,IF(VLOOKUP($E60,'Country Indicator Data'!$B$4:$N$300,13,FALSE)&lt;S$4,5,(S$3-VLOOKUP($E60,'Country Indicator Data'!$B$4:$N$300,13,FALSE))/(S$3-S$4)*5)),1))))</f>
        <v>3.9</v>
      </c>
      <c r="T60" s="163">
        <f>IF(LEN(E60)&gt;3,((IF(VLOOKUP($C60,'Regional Crises'!$B$1:$R$66,14,FALSE)="x","x",ROUND(IF(VLOOKUP($C60,'Regional Crises'!$B$1:$R$66,14,FALSE)&gt;T$3,0,IF(VLOOKUP($C60,'Regional Crises'!$B$1:$R$66,14,FALSE)&lt;T$4,5,(T$3-VLOOKUP($C60,'Regional Crises'!$B$1:$R$66,14,FALSE))/(T$3-T$4)*5)),1)))),(IF(VLOOKUP($E60,'Country Indicator Data'!$B$4:$N$300,10,FALSE)="x","x",ROUND(IF(VLOOKUP($E60,'Country Indicator Data'!$B$4:$N$300,10,FALSE)&gt;T$3,0,IF(VLOOKUP($E60,'Country Indicator Data'!$B$4:$N$300,10,FALSE)&lt;T$4,5,(T$3-VLOOKUP($E60,'Country Indicator Data'!$B$4:$N$300,10,FALSE))/(T$3-T$4)*5)),1))))</f>
        <v>4.2</v>
      </c>
      <c r="U60" s="163">
        <f>IF(LEN(E60)&gt;3,((IF(VLOOKUP($C60,'Regional Crises'!$B$1:$R$66,15,FALSE)="x","x",ROUND(IF(VLOOKUP($C60,'Regional Crises'!$B$1:$R$66,15,FALSE)&gt;U$3,0,IF(VLOOKUP($C60,'Regional Crises'!$B$1:$R$66,15,FALSE)&lt;U$4,5,(U$3-VLOOKUP($C60,'Regional Crises'!$B$1:$R$66,15,FALSE))/(U$3-U$4)*5)),1)))),(IF(VLOOKUP($E60,'Country Indicator Data'!$B$4:$N$300,11,FALSE)="x","x",ROUND(IF(VLOOKUP($E60,'Country Indicator Data'!$B$4:$N$300,11,FALSE)&gt;U$3,0,IF(VLOOKUP($E60,'Country Indicator Data'!$B$4:$N$300,11,FALSE)&lt;U$4,5,(U$3-VLOOKUP($E60,'Country Indicator Data'!$B$4:$N$300,11,FALSE))/(U$3-U$4)*5)),1))))</f>
        <v>3.1</v>
      </c>
      <c r="V60" s="163">
        <f>IF(LEN(E60)&gt;3,((IF(VLOOKUP($C60,'Regional Crises'!$B$1:$R$66,16,FALSE)="x","x",ROUND(IF(VLOOKUP($C60,'Regional Crises'!$B$1:$R$66,16,FALSE)&gt;V$3,0,IF(VLOOKUP($C60,'Regional Crises'!$B$1:$R$66,16,FALSE)&lt;V$4,5,(V$3-VLOOKUP($C60,'Regional Crises'!$B$1:$R$66,16,FALSE))/(V$3-V$4)*5)),1)))),(IF(VLOOKUP($E60,'Country Indicator Data'!$B$4:$N$300,12,FALSE)="x","x",ROUND(IF(VLOOKUP($E60,'Country Indicator Data'!$B$4:$N$300,12,FALSE)&gt;V$3,0,IF(VLOOKUP($E60,'Country Indicator Data'!$B$4:$N$300,12,FALSE)&lt;V$4,5,(V$3-VLOOKUP($E60,'Country Indicator Data'!$B$4:$N$300,12,FALSE))/(V$3-V$4)*5)),1))))</f>
        <v>3.5</v>
      </c>
      <c r="W60" s="163">
        <f t="shared" si="18"/>
        <v>3.7</v>
      </c>
      <c r="X60" s="163">
        <f t="shared" si="19"/>
        <v>3.5</v>
      </c>
      <c r="Y60" s="184">
        <f>IF('Core Indicators'!FC57="x","x",IF('Core Indicators'!FC57&gt;=5,5,IF('Core Indicators'!FC57&gt;=4,4,IF('Core Indicators'!FC57&gt;=3,3,IF('Core Indicators'!FC57&gt;=2,2,IF('Core Indicators'!FC57&gt;=1,1,0))))))</f>
        <v>2</v>
      </c>
      <c r="Z60" s="163">
        <f t="shared" si="20"/>
        <v>2</v>
      </c>
      <c r="AA60" s="184">
        <f>'Crisis Indicator Data'!Y57</f>
        <v>1</v>
      </c>
      <c r="AB60" s="184">
        <f>'Crisis Indicator Data'!Z57</f>
        <v>1</v>
      </c>
      <c r="AC60" s="184">
        <f>'Crisis Indicator Data'!AA57</f>
        <v>1</v>
      </c>
      <c r="AD60" s="184">
        <f>'Crisis Indicator Data'!AB57</f>
        <v>0</v>
      </c>
      <c r="AE60" s="184">
        <f t="shared" si="21"/>
        <v>2</v>
      </c>
      <c r="AF60" s="184">
        <f>'Crisis Indicator Data'!AC57</f>
        <v>2</v>
      </c>
      <c r="AG60" s="184">
        <f>'Crisis Indicator Data'!AD57</f>
        <v>2</v>
      </c>
      <c r="AH60" s="184">
        <f t="shared" si="22"/>
        <v>4</v>
      </c>
      <c r="AI60" s="184">
        <f>'Crisis Indicator Data'!AE57</f>
        <v>1</v>
      </c>
      <c r="AJ60" s="184">
        <f>'Crisis Indicator Data'!AF57</f>
        <v>3</v>
      </c>
      <c r="AK60" s="184">
        <f>'Crisis Indicator Data'!AG57</f>
        <v>1</v>
      </c>
      <c r="AL60" s="184">
        <f t="shared" si="23"/>
        <v>4</v>
      </c>
      <c r="AM60" s="163">
        <f t="shared" si="24"/>
        <v>3</v>
      </c>
      <c r="AN60" s="163">
        <f t="shared" si="25"/>
        <v>2.5</v>
      </c>
    </row>
    <row r="61" spans="1:40" ht="13.5" customHeight="1" x14ac:dyDescent="0.35">
      <c r="A61" s="172" t="str">
        <f>'Crisis Indicator Data'!A58</f>
        <v>Syrian and Palestinian refugees in iraq</v>
      </c>
      <c r="B61" s="173" t="str">
        <f>'Crisis Indicator Data'!B58</f>
        <v>Displacement</v>
      </c>
      <c r="C61" s="173" t="str">
        <f>'Crisis Indicator Data'!C58</f>
        <v>IRQ003</v>
      </c>
      <c r="D61" s="173" t="str">
        <f>'Crisis Indicator Data'!D58</f>
        <v>Iraq</v>
      </c>
      <c r="E61" s="174" t="str">
        <f>'Crisis Indicator Data'!E58</f>
        <v>IRQ</v>
      </c>
      <c r="F61" s="163">
        <f>IF(LEN(E61)&gt;3,(IF(VLOOKUP($C61,'Regional Crises'!$B$1:$R$66,7,FALSE)="x","x",ROUND(IF(VLOOKUP($C61,'Regional Crises'!$B$1:$R$66,7,FALSE)&gt;$F$3,5,IF(VLOOKUP($C61,'Regional Crises'!$B$1:$R$66,7,FALSE)&lt;F$4,0,($F$3-VLOOKUP($C61,'Regional Crises'!$B$1:$R$66,7,FALSE))/($F$3-$F$4)*5)),1))),IF(VLOOKUP($E61,'Country Indicator Data'!$B$4:$N$300,3,FALSE)="x","x",ROUND(IF(VLOOKUP($E61,'Country Indicator Data'!$B$4:$N$300,3,FALSE)&gt;$F$3,5,IF(VLOOKUP($E61,'Country Indicator Data'!$B$4:$N$300,3,FALSE)&lt;$F$4,0,($F$3-VLOOKUP($E61,'Country Indicator Data'!$B$4:$N$300,3,FALSE))/($F$3-$F$4)*5)),1)))</f>
        <v>4.3</v>
      </c>
      <c r="G61" s="163">
        <f>IF(LEN(E61)&gt;3,(IF(VLOOKUP($C61,'Regional Crises'!$B$1:$R$66,9,FALSE)="x","x",ROUND(IF(VLOOKUP($C61,'Regional Crises'!$B$1:$R$66,9,FALSE)&gt;G$3,5,IF(VLOOKUP($C61,'Regional Crises'!$B$1:$R$66,9,FALSE)&lt;G$4,0,(G$3-VLOOKUP($C61,'Regional Crises'!$B$1:$R$66,9,FALSE))/(G$3-G$4)*5)),1))),IF(VLOOKUP($E61,'Country Indicator Data'!$B$4:$N$300,5,FALSE)="x","x",ROUND(IF(VLOOKUP($E61,'Country Indicator Data'!$B$4:$N$300,5,FALSE)&gt;G$3,5,IF(VLOOKUP($E61,'Country Indicator Data'!$B$4:$N$300,5,FALSE)&lt;G$4,0,(G$3-VLOOKUP($E61,'Country Indicator Data'!$B$4:$N$300,5,FALSE))/(G$3-G$4)*5)),1)))</f>
        <v>2.8</v>
      </c>
      <c r="H61" s="163">
        <f t="shared" si="13"/>
        <v>3.55</v>
      </c>
      <c r="I61" s="163">
        <f>IF(LEN(E61)&gt;3,(IF(VLOOKUP($C61,'Regional Crises'!$B$1:$R$66,6,FALSE)="x","x",ROUND(IF(VLOOKUP($C61,'Regional Crises'!$B$1:$R$66,6,FALSE)&gt;I$3,5,IF(VLOOKUP($C61,'Regional Crises'!$B$1:$R$66,6,FALSE)&lt;I$4,0,5-(I$3-VLOOKUP($C61,'Regional Crises'!$B$1:$R$66,6,FALSE))/(I$3-I$4)*5)),1))),IF(VLOOKUP($E61,'Country Indicator Data'!$B$4:$N$300,2,FALSE)="x","x",ROUND(IF(VLOOKUP($E61,'Country Indicator Data'!$B$4:$N$300,2,FALSE)&gt;I$3,5,IF(VLOOKUP($E61,'Country Indicator Data'!$B$4:$N$300,2,FALSE)&lt;I$4,0,5-(I$3-VLOOKUP($E61,'Country Indicator Data'!$B$4:$N$300,2,FALSE))/(I$3-I$4)*5)),1)))</f>
        <v>2.7</v>
      </c>
      <c r="J61" s="163">
        <f>IF(LEN(E61)&gt;3,(IF(VLOOKUP($C61,'Regional Crises'!$B$1:$R$66,8,FALSE)="x","x",ROUND(IF(VLOOKUP($C61,'Regional Crises'!$B$1:$R$66,8,FALSE)&gt;J$3,5,IF(VLOOKUP($C61,'Regional Crises'!$B$1:$R$66,8,FALSE)&lt;J$4,0,5-(J$3-VLOOKUP($C61,'Regional Crises'!$B$1:$R$66,8,FALSE))/(J$3-J$4)*5)),1))),IF(VLOOKUP($E61,'Country Indicator Data'!$B$4:$N$300,4,FALSE)="x","x",ROUND(IF(VLOOKUP($E61,'Country Indicator Data'!$B$4:$N$300,4,FALSE)&gt;J$3,5,IF(VLOOKUP($E61,'Country Indicator Data'!$B$4:$N$300,4,FALSE)&lt;J$4,0,5-(J$3-VLOOKUP($E61,'Country Indicator Data'!$B$4:$N$300,4,FALSE))/(J$3-J$4)*5)),1)))</f>
        <v>0</v>
      </c>
      <c r="K61" s="163">
        <f t="shared" si="14"/>
        <v>1.35</v>
      </c>
      <c r="L61" s="163">
        <f>IF(LEN(E61)&gt;3,(IF(VLOOKUP($C61,'Regional Crises'!$B$1:$R$66,10,FALSE)="x","x",ROUND(IF(VLOOKUP($C61,'Regional Crises'!$B$1:$R$66,10,FALSE)&gt;L$3,5,IF(VLOOKUP($C61,'Regional Crises'!$B$1:$R$66,10,FALSE)&lt;L$4,0,5-(L$3-VLOOKUP($C61,'Regional Crises'!$B$1:$R$66,10,FALSE))/(L$3-L$4)*5)),1))),IF(VLOOKUP($E61,'Country Indicator Data'!$B$4:$N$300,6,FALSE)="x","x",ROUND(IF(VLOOKUP($E61,'Country Indicator Data'!$B$4:$N$300,6,FALSE)&gt;L$3,5,IF(VLOOKUP($E61,'Country Indicator Data'!$B$4:$N$300,6,FALSE)&lt;L$4,0,5-(L$3-VLOOKUP($E61,'Country Indicator Data'!$B$4:$N$300,6,FALSE))/(L$3-L$4)*5)),1)))</f>
        <v>3.6</v>
      </c>
      <c r="M61" s="163">
        <f>IF(LEN(E61)&gt;3,(IF(VLOOKUP($C61,'Regional Crises'!$B$1:$R$66,11,FALSE)="x","x",ROUND(IF(VLOOKUP($C61,'Regional Crises'!$B$1:$R$66,11,FALSE)&gt;M$3,5,IF(VLOOKUP($C61,'Regional Crises'!$B$1:$R$66,11,FALSE)&lt;M$4,0,5-(M$3-VLOOKUP($C61,'Regional Crises'!$B$1:$R$66,11,FALSE))/(M$3-M$4)*5)),1))),IF(VLOOKUP($E61,'Country Indicator Data'!$B$4:$N$300,7,FALSE)="x","x",ROUND(IF(VLOOKUP($E61,'Country Indicator Data'!$B$4:$N$300,7,FALSE)&gt;M$3,5,IF(VLOOKUP($E61,'Country Indicator Data'!$B$4:$N$300,7,FALSE)&lt;M$4,0,5-(M$3-VLOOKUP($E61,'Country Indicator Data'!$B$4:$N$300,7,FALSE))/(M$3-M$4)*5)),1)))</f>
        <v>0.6</v>
      </c>
      <c r="N61" s="163">
        <f t="shared" si="15"/>
        <v>2.1</v>
      </c>
      <c r="O61" s="163">
        <f t="shared" si="16"/>
        <v>2.3333333333333335</v>
      </c>
      <c r="P61" s="163">
        <f>IF(LEN(E61)&gt;3,VLOOKUP(C61,'Regional Crises'!$B$1:$R$69,12,FALSE),VLOOKUP(E61,'Country Indicator Data'!$B$4:$I$300,8,FALSE))</f>
        <v>5</v>
      </c>
      <c r="Q61" s="163">
        <f>IF(LEN(E61)&gt;3,((IF(VLOOKUP($C61,'Regional Crises'!$B$1:$R$66,13,FALSE)="x","x",ROUND(IF(VLOOKUP($C61,'Regional Crises'!$B$1:$R$66,13,FALSE)&gt;Q$3,5,IF(VLOOKUP($C61,'Regional Crises'!$B$1:$R$66,13,FALSE)&lt;Q$4,0,5-(LOG(Q$3)-LOG(VLOOKUP($C61,'Regional Crises'!$B$1:$R$66,13,FALSE)))/(LOG(Q$3)-LOG(Q$4))*5)),1)))),(IF(VLOOKUP($E61,'Country Indicator Data'!$B$4:$N$300,9,FALSE)="x","x",ROUND(IF(VLOOKUP($E61,'Country Indicator Data'!$B$4:$N$300,9,FALSE)&gt;Q$3,5,IF(VLOOKUP($E61,'Country Indicator Data'!$B$4:$N$300,9,FALSE)&lt;Q$4,0,5-(LOG(Q$3)-LOG(VLOOKUP($E61,'Country Indicator Data'!$B$4:$N$300,9,FALSE)))/(LOG(Q$3)-LOG(Q$4))*5)),1))))</f>
        <v>3.8</v>
      </c>
      <c r="R61" s="163">
        <f t="shared" si="17"/>
        <v>4.4000000000000004</v>
      </c>
      <c r="S61" s="163">
        <f>IF(LEN(E61)&gt;3,((IF(VLOOKUP($C61,'Regional Crises'!$B$1:$R$66,17,FALSE)="x","x",ROUND(IF(VLOOKUP($C61,'Regional Crises'!$B$1:$R$66,17,FALSE)&gt;S$3,0,IF(VLOOKUP($C61,'Regional Crises'!$B$1:$R$66,17,FALSE)&lt;S$4,5,(S$3-VLOOKUP($C61,'Regional Crises'!$B$1:$R$66,17,FALSE))/(S$3-S$4)*5)),1)))),(IF(VLOOKUP($E61,'Country Indicator Data'!$B$4:$N$300,13,FALSE)="x","x",ROUND(IF(VLOOKUP($E61,'Country Indicator Data'!$B$4:$N$300,13,FALSE)&gt;S$3,0,IF(VLOOKUP($E61,'Country Indicator Data'!$B$4:$N$300,13,FALSE)&lt;S$4,5,(S$3-VLOOKUP($E61,'Country Indicator Data'!$B$4:$N$300,13,FALSE))/(S$3-S$4)*5)),1))))</f>
        <v>3.9</v>
      </c>
      <c r="T61" s="163">
        <f>IF(LEN(E61)&gt;3,((IF(VLOOKUP($C61,'Regional Crises'!$B$1:$R$66,14,FALSE)="x","x",ROUND(IF(VLOOKUP($C61,'Regional Crises'!$B$1:$R$66,14,FALSE)&gt;T$3,0,IF(VLOOKUP($C61,'Regional Crises'!$B$1:$R$66,14,FALSE)&lt;T$4,5,(T$3-VLOOKUP($C61,'Regional Crises'!$B$1:$R$66,14,FALSE))/(T$3-T$4)*5)),1)))),(IF(VLOOKUP($E61,'Country Indicator Data'!$B$4:$N$300,10,FALSE)="x","x",ROUND(IF(VLOOKUP($E61,'Country Indicator Data'!$B$4:$N$300,10,FALSE)&gt;T$3,0,IF(VLOOKUP($E61,'Country Indicator Data'!$B$4:$N$300,10,FALSE)&lt;T$4,5,(T$3-VLOOKUP($E61,'Country Indicator Data'!$B$4:$N$300,10,FALSE))/(T$3-T$4)*5)),1))))</f>
        <v>4.2</v>
      </c>
      <c r="U61" s="163">
        <f>IF(LEN(E61)&gt;3,((IF(VLOOKUP($C61,'Regional Crises'!$B$1:$R$66,15,FALSE)="x","x",ROUND(IF(VLOOKUP($C61,'Regional Crises'!$B$1:$R$66,15,FALSE)&gt;U$3,0,IF(VLOOKUP($C61,'Regional Crises'!$B$1:$R$66,15,FALSE)&lt;U$4,5,(U$3-VLOOKUP($C61,'Regional Crises'!$B$1:$R$66,15,FALSE))/(U$3-U$4)*5)),1)))),(IF(VLOOKUP($E61,'Country Indicator Data'!$B$4:$N$300,11,FALSE)="x","x",ROUND(IF(VLOOKUP($E61,'Country Indicator Data'!$B$4:$N$300,11,FALSE)&gt;U$3,0,IF(VLOOKUP($E61,'Country Indicator Data'!$B$4:$N$300,11,FALSE)&lt;U$4,5,(U$3-VLOOKUP($E61,'Country Indicator Data'!$B$4:$N$300,11,FALSE))/(U$3-U$4)*5)),1))))</f>
        <v>3.1</v>
      </c>
      <c r="V61" s="163">
        <f>IF(LEN(E61)&gt;3,((IF(VLOOKUP($C61,'Regional Crises'!$B$1:$R$66,16,FALSE)="x","x",ROUND(IF(VLOOKUP($C61,'Regional Crises'!$B$1:$R$66,16,FALSE)&gt;V$3,0,IF(VLOOKUP($C61,'Regional Crises'!$B$1:$R$66,16,FALSE)&lt;V$4,5,(V$3-VLOOKUP($C61,'Regional Crises'!$B$1:$R$66,16,FALSE))/(V$3-V$4)*5)),1)))),(IF(VLOOKUP($E61,'Country Indicator Data'!$B$4:$N$300,12,FALSE)="x","x",ROUND(IF(VLOOKUP($E61,'Country Indicator Data'!$B$4:$N$300,12,FALSE)&gt;V$3,0,IF(VLOOKUP($E61,'Country Indicator Data'!$B$4:$N$300,12,FALSE)&lt;V$4,5,(V$3-VLOOKUP($E61,'Country Indicator Data'!$B$4:$N$300,12,FALSE))/(V$3-V$4)*5)),1))))</f>
        <v>3.5</v>
      </c>
      <c r="W61" s="163">
        <f t="shared" si="18"/>
        <v>3.7</v>
      </c>
      <c r="X61" s="163">
        <f t="shared" si="19"/>
        <v>3.5</v>
      </c>
      <c r="Y61" s="184">
        <f>IF('Core Indicators'!FC58="x","x",IF('Core Indicators'!FC58&gt;=5,5,IF('Core Indicators'!FC58&gt;=4,4,IF('Core Indicators'!FC58&gt;=3,3,IF('Core Indicators'!FC58&gt;=2,2,IF('Core Indicators'!FC58&gt;=1,1,0))))))</f>
        <v>2</v>
      </c>
      <c r="Z61" s="163">
        <f t="shared" si="20"/>
        <v>2</v>
      </c>
      <c r="AA61" s="184">
        <f>'Crisis Indicator Data'!Y58</f>
        <v>1</v>
      </c>
      <c r="AB61" s="184">
        <f>'Crisis Indicator Data'!Z58</f>
        <v>2</v>
      </c>
      <c r="AC61" s="184">
        <f>'Crisis Indicator Data'!AA58</f>
        <v>1</v>
      </c>
      <c r="AD61" s="184">
        <f>'Crisis Indicator Data'!AB58</f>
        <v>0</v>
      </c>
      <c r="AE61" s="184">
        <f t="shared" si="21"/>
        <v>2</v>
      </c>
      <c r="AF61" s="184">
        <f>'Crisis Indicator Data'!AC58</f>
        <v>0</v>
      </c>
      <c r="AG61" s="184">
        <f>'Crisis Indicator Data'!AD58</f>
        <v>1</v>
      </c>
      <c r="AH61" s="184">
        <f t="shared" si="22"/>
        <v>1</v>
      </c>
      <c r="AI61" s="184">
        <f>'Crisis Indicator Data'!AE58</f>
        <v>0</v>
      </c>
      <c r="AJ61" s="184">
        <f>'Crisis Indicator Data'!AF58</f>
        <v>3</v>
      </c>
      <c r="AK61" s="184">
        <f>'Crisis Indicator Data'!AG58</f>
        <v>0</v>
      </c>
      <c r="AL61" s="184">
        <f t="shared" si="23"/>
        <v>3</v>
      </c>
      <c r="AM61" s="163">
        <f t="shared" si="24"/>
        <v>2</v>
      </c>
      <c r="AN61" s="163">
        <f t="shared" si="25"/>
        <v>2</v>
      </c>
    </row>
    <row r="62" spans="1:40" ht="13.5" customHeight="1" x14ac:dyDescent="0.35">
      <c r="A62" s="172" t="str">
        <f>'Crisis Indicator Data'!A59</f>
        <v>Mixed migration flows in Italy</v>
      </c>
      <c r="B62" s="173" t="str">
        <f>'Crisis Indicator Data'!B59</f>
        <v>Displacement</v>
      </c>
      <c r="C62" s="173" t="str">
        <f>'Crisis Indicator Data'!C59</f>
        <v>ITA002</v>
      </c>
      <c r="D62" s="173" t="str">
        <f>'Crisis Indicator Data'!D59</f>
        <v>Italy</v>
      </c>
      <c r="E62" s="174" t="str">
        <f>'Crisis Indicator Data'!E59</f>
        <v>ITA</v>
      </c>
      <c r="F62" s="163">
        <f>IF(LEN(E62)&gt;3,(IF(VLOOKUP($C62,'Regional Crises'!$B$1:$R$66,7,FALSE)="x","x",ROUND(IF(VLOOKUP($C62,'Regional Crises'!$B$1:$R$66,7,FALSE)&gt;$F$3,5,IF(VLOOKUP($C62,'Regional Crises'!$B$1:$R$66,7,FALSE)&lt;F$4,0,($F$3-VLOOKUP($C62,'Regional Crises'!$B$1:$R$66,7,FALSE))/($F$3-$F$4)*5)),1))),IF(VLOOKUP($E62,'Country Indicator Data'!$B$4:$N$300,3,FALSE)="x","x",ROUND(IF(VLOOKUP($E62,'Country Indicator Data'!$B$4:$N$300,3,FALSE)&gt;$F$3,5,IF(VLOOKUP($E62,'Country Indicator Data'!$B$4:$N$300,3,FALSE)&lt;$F$4,0,($F$3-VLOOKUP($E62,'Country Indicator Data'!$B$4:$N$300,3,FALSE))/($F$3-$F$4)*5)),1)))</f>
        <v>0.7</v>
      </c>
      <c r="G62" s="163" t="str">
        <f>IF(LEN(E62)&gt;3,(IF(VLOOKUP($C62,'Regional Crises'!$B$1:$R$66,9,FALSE)="x","x",ROUND(IF(VLOOKUP($C62,'Regional Crises'!$B$1:$R$66,9,FALSE)&gt;G$3,5,IF(VLOOKUP($C62,'Regional Crises'!$B$1:$R$66,9,FALSE)&lt;G$4,0,(G$3-VLOOKUP($C62,'Regional Crises'!$B$1:$R$66,9,FALSE))/(G$3-G$4)*5)),1))),IF(VLOOKUP($E62,'Country Indicator Data'!$B$4:$N$300,5,FALSE)="x","x",ROUND(IF(VLOOKUP($E62,'Country Indicator Data'!$B$4:$N$300,5,FALSE)&gt;G$3,5,IF(VLOOKUP($E62,'Country Indicator Data'!$B$4:$N$300,5,FALSE)&lt;G$4,0,(G$3-VLOOKUP($E62,'Country Indicator Data'!$B$4:$N$300,5,FALSE))/(G$3-G$4)*5)),1)))</f>
        <v>x</v>
      </c>
      <c r="H62" s="163">
        <f t="shared" si="13"/>
        <v>0.7</v>
      </c>
      <c r="I62" s="163">
        <f>IF(LEN(E62)&gt;3,(IF(VLOOKUP($C62,'Regional Crises'!$B$1:$R$66,6,FALSE)="x","x",ROUND(IF(VLOOKUP($C62,'Regional Crises'!$B$1:$R$66,6,FALSE)&gt;I$3,5,IF(VLOOKUP($C62,'Regional Crises'!$B$1:$R$66,6,FALSE)&lt;I$4,0,5-(I$3-VLOOKUP($C62,'Regional Crises'!$B$1:$R$66,6,FALSE))/(I$3-I$4)*5)),1))),IF(VLOOKUP($E62,'Country Indicator Data'!$B$4:$N$300,2,FALSE)="x","x",ROUND(IF(VLOOKUP($E62,'Country Indicator Data'!$B$4:$N$300,2,FALSE)&gt;I$3,5,IF(VLOOKUP($E62,'Country Indicator Data'!$B$4:$N$300,2,FALSE)&lt;I$4,0,5-(I$3-VLOOKUP($E62,'Country Indicator Data'!$B$4:$N$300,2,FALSE))/(I$3-I$4)*5)),1)))</f>
        <v>0.6</v>
      </c>
      <c r="J62" s="163">
        <f>IF(LEN(E62)&gt;3,(IF(VLOOKUP($C62,'Regional Crises'!$B$1:$R$66,8,FALSE)="x","x",ROUND(IF(VLOOKUP($C62,'Regional Crises'!$B$1:$R$66,8,FALSE)&gt;J$3,5,IF(VLOOKUP($C62,'Regional Crises'!$B$1:$R$66,8,FALSE)&lt;J$4,0,5-(J$3-VLOOKUP($C62,'Regional Crises'!$B$1:$R$66,8,FALSE))/(J$3-J$4)*5)),1))),IF(VLOOKUP($E62,'Country Indicator Data'!$B$4:$N$300,4,FALSE)="x","x",ROUND(IF(VLOOKUP($E62,'Country Indicator Data'!$B$4:$N$300,4,FALSE)&gt;J$3,5,IF(VLOOKUP($E62,'Country Indicator Data'!$B$4:$N$300,4,FALSE)&lt;J$4,0,5-(J$3-VLOOKUP($E62,'Country Indicator Data'!$B$4:$N$300,4,FALSE))/(J$3-J$4)*5)),1)))</f>
        <v>0.1</v>
      </c>
      <c r="K62" s="163">
        <f t="shared" si="14"/>
        <v>0.35</v>
      </c>
      <c r="L62" s="163">
        <f>IF(LEN(E62)&gt;3,(IF(VLOOKUP($C62,'Regional Crises'!$B$1:$R$66,10,FALSE)="x","x",ROUND(IF(VLOOKUP($C62,'Regional Crises'!$B$1:$R$66,10,FALSE)&gt;L$3,5,IF(VLOOKUP($C62,'Regional Crises'!$B$1:$R$66,10,FALSE)&lt;L$4,0,5-(L$3-VLOOKUP($C62,'Regional Crises'!$B$1:$R$66,10,FALSE))/(L$3-L$4)*5)),1))),IF(VLOOKUP($E62,'Country Indicator Data'!$B$4:$N$300,6,FALSE)="x","x",ROUND(IF(VLOOKUP($E62,'Country Indicator Data'!$B$4:$N$300,6,FALSE)&gt;L$3,5,IF(VLOOKUP($E62,'Country Indicator Data'!$B$4:$N$300,6,FALSE)&lt;L$4,0,5-(L$3-VLOOKUP($E62,'Country Indicator Data'!$B$4:$N$300,6,FALSE))/(L$3-L$4)*5)),1)))</f>
        <v>0.5</v>
      </c>
      <c r="M62" s="163">
        <f>IF(LEN(E62)&gt;3,(IF(VLOOKUP($C62,'Regional Crises'!$B$1:$R$66,11,FALSE)="x","x",ROUND(IF(VLOOKUP($C62,'Regional Crises'!$B$1:$R$66,11,FALSE)&gt;M$3,5,IF(VLOOKUP($C62,'Regional Crises'!$B$1:$R$66,11,FALSE)&lt;M$4,0,5-(M$3-VLOOKUP($C62,'Regional Crises'!$B$1:$R$66,11,FALSE))/(M$3-M$4)*5)),1))),IF(VLOOKUP($E62,'Country Indicator Data'!$B$4:$N$300,7,FALSE)="x","x",ROUND(IF(VLOOKUP($E62,'Country Indicator Data'!$B$4:$N$300,7,FALSE)&gt;M$3,5,IF(VLOOKUP($E62,'Country Indicator Data'!$B$4:$N$300,7,FALSE)&lt;M$4,0,5-(M$3-VLOOKUP($E62,'Country Indicator Data'!$B$4:$N$300,7,FALSE))/(M$3-M$4)*5)),1)))</f>
        <v>1.4</v>
      </c>
      <c r="N62" s="163">
        <f t="shared" si="15"/>
        <v>0.95</v>
      </c>
      <c r="O62" s="163">
        <f t="shared" si="16"/>
        <v>0.66666666666666663</v>
      </c>
      <c r="P62" s="163">
        <f>IF(LEN(E62)&gt;3,VLOOKUP(C62,'Regional Crises'!$B$1:$R$69,12,FALSE),VLOOKUP(E62,'Country Indicator Data'!$B$4:$I$300,8,FALSE))</f>
        <v>0</v>
      </c>
      <c r="Q62" s="163">
        <f>IF(LEN(E62)&gt;3,((IF(VLOOKUP($C62,'Regional Crises'!$B$1:$R$66,13,FALSE)="x","x",ROUND(IF(VLOOKUP($C62,'Regional Crises'!$B$1:$R$66,13,FALSE)&gt;Q$3,5,IF(VLOOKUP($C62,'Regional Crises'!$B$1:$R$66,13,FALSE)&lt;Q$4,0,5-(LOG(Q$3)-LOG(VLOOKUP($C62,'Regional Crises'!$B$1:$R$66,13,FALSE)))/(LOG(Q$3)-LOG(Q$4))*5)),1)))),(IF(VLOOKUP($E62,'Country Indicator Data'!$B$4:$N$300,9,FALSE)="x","x",ROUND(IF(VLOOKUP($E62,'Country Indicator Data'!$B$4:$N$300,9,FALSE)&gt;Q$3,5,IF(VLOOKUP($E62,'Country Indicator Data'!$B$4:$N$300,9,FALSE)&lt;Q$4,0,5-(LOG(Q$3)-LOG(VLOOKUP($E62,'Country Indicator Data'!$B$4:$N$300,9,FALSE)))/(LOG(Q$3)-LOG(Q$4))*5)),1))))</f>
        <v>4.2</v>
      </c>
      <c r="R62" s="163">
        <f t="shared" si="17"/>
        <v>2.1</v>
      </c>
      <c r="S62" s="163">
        <f>IF(LEN(E62)&gt;3,((IF(VLOOKUP($C62,'Regional Crises'!$B$1:$R$66,17,FALSE)="x","x",ROUND(IF(VLOOKUP($C62,'Regional Crises'!$B$1:$R$66,17,FALSE)&gt;S$3,0,IF(VLOOKUP($C62,'Regional Crises'!$B$1:$R$66,17,FALSE)&lt;S$4,5,(S$3-VLOOKUP($C62,'Regional Crises'!$B$1:$R$66,17,FALSE))/(S$3-S$4)*5)),1)))),(IF(VLOOKUP($E62,'Country Indicator Data'!$B$4:$N$300,13,FALSE)="x","x",ROUND(IF(VLOOKUP($E62,'Country Indicator Data'!$B$4:$N$300,13,FALSE)&gt;S$3,0,IF(VLOOKUP($E62,'Country Indicator Data'!$B$4:$N$300,13,FALSE)&lt;S$4,5,(S$3-VLOOKUP($E62,'Country Indicator Data'!$B$4:$N$300,13,FALSE))/(S$3-S$4)*5)),1))))</f>
        <v>2.2000000000000002</v>
      </c>
      <c r="T62" s="163">
        <f>IF(LEN(E62)&gt;3,((IF(VLOOKUP($C62,'Regional Crises'!$B$1:$R$66,14,FALSE)="x","x",ROUND(IF(VLOOKUP($C62,'Regional Crises'!$B$1:$R$66,14,FALSE)&gt;T$3,0,IF(VLOOKUP($C62,'Regional Crises'!$B$1:$R$66,14,FALSE)&lt;T$4,5,(T$3-VLOOKUP($C62,'Regional Crises'!$B$1:$R$66,14,FALSE))/(T$3-T$4)*5)),1)))),(IF(VLOOKUP($E62,'Country Indicator Data'!$B$4:$N$300,10,FALSE)="x","x",ROUND(IF(VLOOKUP($E62,'Country Indicator Data'!$B$4:$N$300,10,FALSE)&gt;T$3,0,IF(VLOOKUP($E62,'Country Indicator Data'!$B$4:$N$300,10,FALSE)&lt;T$4,5,(T$3-VLOOKUP($E62,'Country Indicator Data'!$B$4:$N$300,10,FALSE))/(T$3-T$4)*5)),1))))</f>
        <v>2.2000000000000002</v>
      </c>
      <c r="U62" s="163" t="str">
        <f>IF(LEN(E62)&gt;3,((IF(VLOOKUP($C62,'Regional Crises'!$B$1:$R$66,15,FALSE)="x","x",ROUND(IF(VLOOKUP($C62,'Regional Crises'!$B$1:$R$66,15,FALSE)&gt;U$3,0,IF(VLOOKUP($C62,'Regional Crises'!$B$1:$R$66,15,FALSE)&lt;U$4,5,(U$3-VLOOKUP($C62,'Regional Crises'!$B$1:$R$66,15,FALSE))/(U$3-U$4)*5)),1)))),(IF(VLOOKUP($E62,'Country Indicator Data'!$B$4:$N$300,11,FALSE)="x","x",ROUND(IF(VLOOKUP($E62,'Country Indicator Data'!$B$4:$N$300,11,FALSE)&gt;U$3,0,IF(VLOOKUP($E62,'Country Indicator Data'!$B$4:$N$300,11,FALSE)&lt;U$4,5,(U$3-VLOOKUP($E62,'Country Indicator Data'!$B$4:$N$300,11,FALSE))/(U$3-U$4)*5)),1))))</f>
        <v>x</v>
      </c>
      <c r="V62" s="163">
        <f>IF(LEN(E62)&gt;3,((IF(VLOOKUP($C62,'Regional Crises'!$B$1:$R$66,16,FALSE)="x","x",ROUND(IF(VLOOKUP($C62,'Regional Crises'!$B$1:$R$66,16,FALSE)&gt;V$3,0,IF(VLOOKUP($C62,'Regional Crises'!$B$1:$R$66,16,FALSE)&lt;V$4,5,(V$3-VLOOKUP($C62,'Regional Crises'!$B$1:$R$66,16,FALSE))/(V$3-V$4)*5)),1)))),(IF(VLOOKUP($E62,'Country Indicator Data'!$B$4:$N$300,12,FALSE)="x","x",ROUND(IF(VLOOKUP($E62,'Country Indicator Data'!$B$4:$N$300,12,FALSE)&gt;V$3,0,IF(VLOOKUP($E62,'Country Indicator Data'!$B$4:$N$300,12,FALSE)&lt;V$4,5,(V$3-VLOOKUP($E62,'Country Indicator Data'!$B$4:$N$300,12,FALSE))/(V$3-V$4)*5)),1))))</f>
        <v>0.5</v>
      </c>
      <c r="W62" s="163">
        <f t="shared" si="18"/>
        <v>1.6</v>
      </c>
      <c r="X62" s="163">
        <f t="shared" si="19"/>
        <v>1.5</v>
      </c>
      <c r="Y62" s="184">
        <f>IF('Core Indicators'!FC59="x","x",IF('Core Indicators'!FC59&gt;=5,5,IF('Core Indicators'!FC59&gt;=4,4,IF('Core Indicators'!FC59&gt;=3,3,IF('Core Indicators'!FC59&gt;=2,2,IF('Core Indicators'!FC59&gt;=1,1,0))))))</f>
        <v>3</v>
      </c>
      <c r="Z62" s="163">
        <f t="shared" si="20"/>
        <v>3</v>
      </c>
      <c r="AA62" s="184">
        <f>'Crisis Indicator Data'!Y59</f>
        <v>0</v>
      </c>
      <c r="AB62" s="184">
        <f>'Crisis Indicator Data'!Z59</f>
        <v>1</v>
      </c>
      <c r="AC62" s="184">
        <f>'Crisis Indicator Data'!AA59</f>
        <v>1</v>
      </c>
      <c r="AD62" s="184">
        <f>'Crisis Indicator Data'!AB59</f>
        <v>0</v>
      </c>
      <c r="AE62" s="184">
        <f t="shared" si="21"/>
        <v>2</v>
      </c>
      <c r="AF62" s="184">
        <f>'Crisis Indicator Data'!AC59</f>
        <v>0</v>
      </c>
      <c r="AG62" s="184">
        <f>'Crisis Indicator Data'!AD59</f>
        <v>2</v>
      </c>
      <c r="AH62" s="184">
        <f t="shared" si="22"/>
        <v>2</v>
      </c>
      <c r="AI62" s="184">
        <f>'Crisis Indicator Data'!AE59</f>
        <v>0</v>
      </c>
      <c r="AJ62" s="184">
        <f>'Crisis Indicator Data'!AF59</f>
        <v>0</v>
      </c>
      <c r="AK62" s="184">
        <f>'Crisis Indicator Data'!AG59</f>
        <v>1</v>
      </c>
      <c r="AL62" s="184">
        <f t="shared" si="23"/>
        <v>1</v>
      </c>
      <c r="AM62" s="163">
        <f t="shared" si="24"/>
        <v>2</v>
      </c>
      <c r="AN62" s="163">
        <f t="shared" si="25"/>
        <v>2.5</v>
      </c>
    </row>
    <row r="63" spans="1:40" ht="13.5" customHeight="1" x14ac:dyDescent="0.35">
      <c r="A63" s="172" t="str">
        <f>'Crisis Indicator Data'!A60</f>
        <v>Syrian refugees in Jordan</v>
      </c>
      <c r="B63" s="173" t="str">
        <f>'Crisis Indicator Data'!B60</f>
        <v>Displacement</v>
      </c>
      <c r="C63" s="173" t="str">
        <f>'Crisis Indicator Data'!C60</f>
        <v>JOR002</v>
      </c>
      <c r="D63" s="173" t="str">
        <f>'Crisis Indicator Data'!D60</f>
        <v>Jordan</v>
      </c>
      <c r="E63" s="174" t="str">
        <f>'Crisis Indicator Data'!E60</f>
        <v>JOR</v>
      </c>
      <c r="F63" s="163">
        <f>IF(LEN(E63)&gt;3,(IF(VLOOKUP($C63,'Regional Crises'!$B$1:$R$66,7,FALSE)="x","x",ROUND(IF(VLOOKUP($C63,'Regional Crises'!$B$1:$R$66,7,FALSE)&gt;$F$3,5,IF(VLOOKUP($C63,'Regional Crises'!$B$1:$R$66,7,FALSE)&lt;F$4,0,($F$3-VLOOKUP($C63,'Regional Crises'!$B$1:$R$66,7,FALSE))/($F$3-$F$4)*5)),1))),IF(VLOOKUP($E63,'Country Indicator Data'!$B$4:$N$300,3,FALSE)="x","x",ROUND(IF(VLOOKUP($E63,'Country Indicator Data'!$B$4:$N$300,3,FALSE)&gt;$F$3,5,IF(VLOOKUP($E63,'Country Indicator Data'!$B$4:$N$300,3,FALSE)&lt;$F$4,0,($F$3-VLOOKUP($E63,'Country Indicator Data'!$B$4:$N$300,3,FALSE))/($F$3-$F$4)*5)),1)))</f>
        <v>4.3</v>
      </c>
      <c r="G63" s="163">
        <f>IF(LEN(E63)&gt;3,(IF(VLOOKUP($C63,'Regional Crises'!$B$1:$R$66,9,FALSE)="x","x",ROUND(IF(VLOOKUP($C63,'Regional Crises'!$B$1:$R$66,9,FALSE)&gt;G$3,5,IF(VLOOKUP($C63,'Regional Crises'!$B$1:$R$66,9,FALSE)&lt;G$4,0,(G$3-VLOOKUP($C63,'Regional Crises'!$B$1:$R$66,9,FALSE))/(G$3-G$4)*5)),1))),IF(VLOOKUP($E63,'Country Indicator Data'!$B$4:$N$300,5,FALSE)="x","x",ROUND(IF(VLOOKUP($E63,'Country Indicator Data'!$B$4:$N$300,5,FALSE)&gt;G$3,5,IF(VLOOKUP($E63,'Country Indicator Data'!$B$4:$N$300,5,FALSE)&lt;G$4,0,(G$3-VLOOKUP($E63,'Country Indicator Data'!$B$4:$N$300,5,FALSE))/(G$3-G$4)*5)),1)))</f>
        <v>3</v>
      </c>
      <c r="H63" s="163">
        <f t="shared" si="13"/>
        <v>3.65</v>
      </c>
      <c r="I63" s="163">
        <f>IF(LEN(E63)&gt;3,(IF(VLOOKUP($C63,'Regional Crises'!$B$1:$R$66,6,FALSE)="x","x",ROUND(IF(VLOOKUP($C63,'Regional Crises'!$B$1:$R$66,6,FALSE)&gt;I$3,5,IF(VLOOKUP($C63,'Regional Crises'!$B$1:$R$66,6,FALSE)&lt;I$4,0,5-(I$3-VLOOKUP($C63,'Regional Crises'!$B$1:$R$66,6,FALSE))/(I$3-I$4)*5)),1))),IF(VLOOKUP($E63,'Country Indicator Data'!$B$4:$N$300,2,FALSE)="x","x",ROUND(IF(VLOOKUP($E63,'Country Indicator Data'!$B$4:$N$300,2,FALSE)&gt;I$3,5,IF(VLOOKUP($E63,'Country Indicator Data'!$B$4:$N$300,2,FALSE)&lt;I$4,0,5-(I$3-VLOOKUP($E63,'Country Indicator Data'!$B$4:$N$300,2,FALSE))/(I$3-I$4)*5)),1)))</f>
        <v>2.9</v>
      </c>
      <c r="J63" s="163">
        <f>IF(LEN(E63)&gt;3,(IF(VLOOKUP($C63,'Regional Crises'!$B$1:$R$66,8,FALSE)="x","x",ROUND(IF(VLOOKUP($C63,'Regional Crises'!$B$1:$R$66,8,FALSE)&gt;J$3,5,IF(VLOOKUP($C63,'Regional Crises'!$B$1:$R$66,8,FALSE)&lt;J$4,0,5-(J$3-VLOOKUP($C63,'Regional Crises'!$B$1:$R$66,8,FALSE))/(J$3-J$4)*5)),1))),IF(VLOOKUP($E63,'Country Indicator Data'!$B$4:$N$300,4,FALSE)="x","x",ROUND(IF(VLOOKUP($E63,'Country Indicator Data'!$B$4:$N$300,4,FALSE)&gt;J$3,5,IF(VLOOKUP($E63,'Country Indicator Data'!$B$4:$N$300,4,FALSE)&lt;J$4,0,5-(J$3-VLOOKUP($E63,'Country Indicator Data'!$B$4:$N$300,4,FALSE))/(J$3-J$4)*5)),1)))</f>
        <v>5</v>
      </c>
      <c r="K63" s="163">
        <f t="shared" si="14"/>
        <v>3.95</v>
      </c>
      <c r="L63" s="163">
        <f>IF(LEN(E63)&gt;3,(IF(VLOOKUP($C63,'Regional Crises'!$B$1:$R$66,10,FALSE)="x","x",ROUND(IF(VLOOKUP($C63,'Regional Crises'!$B$1:$R$66,10,FALSE)&gt;L$3,5,IF(VLOOKUP($C63,'Regional Crises'!$B$1:$R$66,10,FALSE)&lt;L$4,0,5-(L$3-VLOOKUP($C63,'Regional Crises'!$B$1:$R$66,10,FALSE))/(L$3-L$4)*5)),1))),IF(VLOOKUP($E63,'Country Indicator Data'!$B$4:$N$300,6,FALSE)="x","x",ROUND(IF(VLOOKUP($E63,'Country Indicator Data'!$B$4:$N$300,6,FALSE)&gt;L$3,5,IF(VLOOKUP($E63,'Country Indicator Data'!$B$4:$N$300,6,FALSE)&lt;L$4,0,5-(L$3-VLOOKUP($E63,'Country Indicator Data'!$B$4:$N$300,6,FALSE))/(L$3-L$4)*5)),1)))</f>
        <v>3.1</v>
      </c>
      <c r="M63" s="163">
        <f>IF(LEN(E63)&gt;3,(IF(VLOOKUP($C63,'Regional Crises'!$B$1:$R$66,11,FALSE)="x","x",ROUND(IF(VLOOKUP($C63,'Regional Crises'!$B$1:$R$66,11,FALSE)&gt;M$3,5,IF(VLOOKUP($C63,'Regional Crises'!$B$1:$R$66,11,FALSE)&lt;M$4,0,5-(M$3-VLOOKUP($C63,'Regional Crises'!$B$1:$R$66,11,FALSE))/(M$3-M$4)*5)),1))),IF(VLOOKUP($E63,'Country Indicator Data'!$B$4:$N$300,7,FALSE)="x","x",ROUND(IF(VLOOKUP($E63,'Country Indicator Data'!$B$4:$N$300,7,FALSE)&gt;M$3,5,IF(VLOOKUP($E63,'Country Indicator Data'!$B$4:$N$300,7,FALSE)&lt;M$4,0,5-(M$3-VLOOKUP($E63,'Country Indicator Data'!$B$4:$N$300,7,FALSE))/(M$3-M$4)*5)),1)))</f>
        <v>1.1000000000000001</v>
      </c>
      <c r="N63" s="163">
        <f t="shared" si="15"/>
        <v>2.1</v>
      </c>
      <c r="O63" s="163">
        <f t="shared" si="16"/>
        <v>3.2333333333333329</v>
      </c>
      <c r="P63" s="163">
        <f>IF(LEN(E63)&gt;3,VLOOKUP(C63,'Regional Crises'!$B$1:$R$69,12,FALSE),VLOOKUP(E63,'Country Indicator Data'!$B$4:$I$300,8,FALSE))</f>
        <v>3</v>
      </c>
      <c r="Q63" s="163">
        <f>IF(LEN(E63)&gt;3,((IF(VLOOKUP($C63,'Regional Crises'!$B$1:$R$66,13,FALSE)="x","x",ROUND(IF(VLOOKUP($C63,'Regional Crises'!$B$1:$R$66,13,FALSE)&gt;Q$3,5,IF(VLOOKUP($C63,'Regional Crises'!$B$1:$R$66,13,FALSE)&lt;Q$4,0,5-(LOG(Q$3)-LOG(VLOOKUP($C63,'Regional Crises'!$B$1:$R$66,13,FALSE)))/(LOG(Q$3)-LOG(Q$4))*5)),1)))),(IF(VLOOKUP($E63,'Country Indicator Data'!$B$4:$N$300,9,FALSE)="x","x",ROUND(IF(VLOOKUP($E63,'Country Indicator Data'!$B$4:$N$300,9,FALSE)&gt;Q$3,5,IF(VLOOKUP($E63,'Country Indicator Data'!$B$4:$N$300,9,FALSE)&lt;Q$4,0,5-(LOG(Q$3)-LOG(VLOOKUP($E63,'Country Indicator Data'!$B$4:$N$300,9,FALSE)))/(LOG(Q$3)-LOG(Q$4))*5)),1))))</f>
        <v>0</v>
      </c>
      <c r="R63" s="163">
        <f t="shared" si="17"/>
        <v>1.5</v>
      </c>
      <c r="S63" s="163">
        <f>IF(LEN(E63)&gt;3,((IF(VLOOKUP($C63,'Regional Crises'!$B$1:$R$66,17,FALSE)="x","x",ROUND(IF(VLOOKUP($C63,'Regional Crises'!$B$1:$R$66,17,FALSE)&gt;S$3,0,IF(VLOOKUP($C63,'Regional Crises'!$B$1:$R$66,17,FALSE)&lt;S$4,5,(S$3-VLOOKUP($C63,'Regional Crises'!$B$1:$R$66,17,FALSE))/(S$3-S$4)*5)),1)))),(IF(VLOOKUP($E63,'Country Indicator Data'!$B$4:$N$300,13,FALSE)="x","x",ROUND(IF(VLOOKUP($E63,'Country Indicator Data'!$B$4:$N$300,13,FALSE)&gt;S$3,0,IF(VLOOKUP($E63,'Country Indicator Data'!$B$4:$N$300,13,FALSE)&lt;S$4,5,(S$3-VLOOKUP($E63,'Country Indicator Data'!$B$4:$N$300,13,FALSE))/(S$3-S$4)*5)),1))))</f>
        <v>2.7</v>
      </c>
      <c r="T63" s="163">
        <f>IF(LEN(E63)&gt;3,((IF(VLOOKUP($C63,'Regional Crises'!$B$1:$R$66,14,FALSE)="x","x",ROUND(IF(VLOOKUP($C63,'Regional Crises'!$B$1:$R$66,14,FALSE)&gt;T$3,0,IF(VLOOKUP($C63,'Regional Crises'!$B$1:$R$66,14,FALSE)&lt;T$4,5,(T$3-VLOOKUP($C63,'Regional Crises'!$B$1:$R$66,14,FALSE))/(T$3-T$4)*5)),1)))),(IF(VLOOKUP($E63,'Country Indicator Data'!$B$4:$N$300,10,FALSE)="x","x",ROUND(IF(VLOOKUP($E63,'Country Indicator Data'!$B$4:$N$300,10,FALSE)&gt;T$3,0,IF(VLOOKUP($E63,'Country Indicator Data'!$B$4:$N$300,10,FALSE)&lt;T$4,5,(T$3-VLOOKUP($E63,'Country Indicator Data'!$B$4:$N$300,10,FALSE))/(T$3-T$4)*5)),1))))</f>
        <v>2.4</v>
      </c>
      <c r="U63" s="163">
        <f>IF(LEN(E63)&gt;3,((IF(VLOOKUP($C63,'Regional Crises'!$B$1:$R$66,15,FALSE)="x","x",ROUND(IF(VLOOKUP($C63,'Regional Crises'!$B$1:$R$66,15,FALSE)&gt;U$3,0,IF(VLOOKUP($C63,'Regional Crises'!$B$1:$R$66,15,FALSE)&lt;U$4,5,(U$3-VLOOKUP($C63,'Regional Crises'!$B$1:$R$66,15,FALSE))/(U$3-U$4)*5)),1)))),(IF(VLOOKUP($E63,'Country Indicator Data'!$B$4:$N$300,11,FALSE)="x","x",ROUND(IF(VLOOKUP($E63,'Country Indicator Data'!$B$4:$N$300,11,FALSE)&gt;U$3,0,IF(VLOOKUP($E63,'Country Indicator Data'!$B$4:$N$300,11,FALSE)&lt;U$4,5,(U$3-VLOOKUP($E63,'Country Indicator Data'!$B$4:$N$300,11,FALSE))/(U$3-U$4)*5)),1))))</f>
        <v>2.9</v>
      </c>
      <c r="V63" s="163">
        <f>IF(LEN(E63)&gt;3,((IF(VLOOKUP($C63,'Regional Crises'!$B$1:$R$66,16,FALSE)="x","x",ROUND(IF(VLOOKUP($C63,'Regional Crises'!$B$1:$R$66,16,FALSE)&gt;V$3,0,IF(VLOOKUP($C63,'Regional Crises'!$B$1:$R$66,16,FALSE)&lt;V$4,5,(V$3-VLOOKUP($C63,'Regional Crises'!$B$1:$R$66,16,FALSE))/(V$3-V$4)*5)),1)))),(IF(VLOOKUP($E63,'Country Indicator Data'!$B$4:$N$300,12,FALSE)="x","x",ROUND(IF(VLOOKUP($E63,'Country Indicator Data'!$B$4:$N$300,12,FALSE)&gt;V$3,0,IF(VLOOKUP($E63,'Country Indicator Data'!$B$4:$N$300,12,FALSE)&lt;V$4,5,(V$3-VLOOKUP($E63,'Country Indicator Data'!$B$4:$N$300,12,FALSE))/(V$3-V$4)*5)),1))))</f>
        <v>3.4</v>
      </c>
      <c r="W63" s="163">
        <f t="shared" si="18"/>
        <v>2.9</v>
      </c>
      <c r="X63" s="163">
        <f t="shared" si="19"/>
        <v>2.5</v>
      </c>
      <c r="Y63" s="184">
        <f>IF('Core Indicators'!FC60="x","x",IF('Core Indicators'!FC60&gt;=5,5,IF('Core Indicators'!FC60&gt;=4,4,IF('Core Indicators'!FC60&gt;=3,3,IF('Core Indicators'!FC60&gt;=2,2,IF('Core Indicators'!FC60&gt;=1,1,0))))))</f>
        <v>2</v>
      </c>
      <c r="Z63" s="163">
        <f t="shared" si="20"/>
        <v>2</v>
      </c>
      <c r="AA63" s="184">
        <f>'Crisis Indicator Data'!Y60</f>
        <v>0</v>
      </c>
      <c r="AB63" s="184">
        <f>'Crisis Indicator Data'!Z60</f>
        <v>0</v>
      </c>
      <c r="AC63" s="184">
        <f>'Crisis Indicator Data'!AA60</f>
        <v>0</v>
      </c>
      <c r="AD63" s="184">
        <f>'Crisis Indicator Data'!AB60</f>
        <v>0</v>
      </c>
      <c r="AE63" s="184">
        <f t="shared" si="21"/>
        <v>0</v>
      </c>
      <c r="AF63" s="184">
        <f>'Crisis Indicator Data'!AC60</f>
        <v>0</v>
      </c>
      <c r="AG63" s="184">
        <f>'Crisis Indicator Data'!AD60</f>
        <v>2</v>
      </c>
      <c r="AH63" s="184">
        <f t="shared" si="22"/>
        <v>2</v>
      </c>
      <c r="AI63" s="184">
        <f>'Crisis Indicator Data'!AE60</f>
        <v>0</v>
      </c>
      <c r="AJ63" s="184">
        <f>'Crisis Indicator Data'!AF60</f>
        <v>2</v>
      </c>
      <c r="AK63" s="184">
        <f>'Crisis Indicator Data'!AG60</f>
        <v>0</v>
      </c>
      <c r="AL63" s="184">
        <f t="shared" si="23"/>
        <v>2</v>
      </c>
      <c r="AM63" s="163">
        <f t="shared" si="24"/>
        <v>1</v>
      </c>
      <c r="AN63" s="163">
        <f t="shared" si="25"/>
        <v>1.5</v>
      </c>
    </row>
    <row r="64" spans="1:40" ht="13.5" customHeight="1" x14ac:dyDescent="0.35">
      <c r="A64" s="172" t="str">
        <f>'Crisis Indicator Data'!A61</f>
        <v xml:space="preserve">Multiple crisis in Kenya </v>
      </c>
      <c r="B64" s="173" t="str">
        <f>'Crisis Indicator Data'!B61</f>
        <v>Drought,Displacement</v>
      </c>
      <c r="C64" s="173" t="str">
        <f>'Crisis Indicator Data'!C61</f>
        <v>KEN001</v>
      </c>
      <c r="D64" s="173" t="str">
        <f>'Crisis Indicator Data'!D61</f>
        <v>Kenya</v>
      </c>
      <c r="E64" s="174" t="str">
        <f>'Crisis Indicator Data'!E61</f>
        <v>KEN</v>
      </c>
      <c r="F64" s="163">
        <f>IF(LEN(E64)&gt;3,(IF(VLOOKUP($C64,'Regional Crises'!$B$1:$R$66,7,FALSE)="x","x",ROUND(IF(VLOOKUP($C64,'Regional Crises'!$B$1:$R$66,7,FALSE)&gt;$F$3,5,IF(VLOOKUP($C64,'Regional Crises'!$B$1:$R$66,7,FALSE)&lt;F$4,0,($F$3-VLOOKUP($C64,'Regional Crises'!$B$1:$R$66,7,FALSE))/($F$3-$F$4)*5)),1))),IF(VLOOKUP($E64,'Country Indicator Data'!$B$4:$N$300,3,FALSE)="x","x",ROUND(IF(VLOOKUP($E64,'Country Indicator Data'!$B$4:$N$300,3,FALSE)&gt;$F$3,5,IF(VLOOKUP($E64,'Country Indicator Data'!$B$4:$N$300,3,FALSE)&lt;$F$4,0,($F$3-VLOOKUP($E64,'Country Indicator Data'!$B$4:$N$300,3,FALSE))/($F$3-$F$4)*5)),1)))</f>
        <v>3.6</v>
      </c>
      <c r="G64" s="163">
        <f>IF(LEN(E64)&gt;3,(IF(VLOOKUP($C64,'Regional Crises'!$B$1:$R$66,9,FALSE)="x","x",ROUND(IF(VLOOKUP($C64,'Regional Crises'!$B$1:$R$66,9,FALSE)&gt;G$3,5,IF(VLOOKUP($C64,'Regional Crises'!$B$1:$R$66,9,FALSE)&lt;G$4,0,(G$3-VLOOKUP($C64,'Regional Crises'!$B$1:$R$66,9,FALSE))/(G$3-G$4)*5)),1))),IF(VLOOKUP($E64,'Country Indicator Data'!$B$4:$N$300,5,FALSE)="x","x",ROUND(IF(VLOOKUP($E64,'Country Indicator Data'!$B$4:$N$300,5,FALSE)&gt;G$3,5,IF(VLOOKUP($E64,'Country Indicator Data'!$B$4:$N$300,5,FALSE)&lt;G$4,0,(G$3-VLOOKUP($E64,'Country Indicator Data'!$B$4:$N$300,5,FALSE))/(G$3-G$4)*5)),1)))</f>
        <v>2.1</v>
      </c>
      <c r="H64" s="163">
        <f t="shared" si="13"/>
        <v>2.85</v>
      </c>
      <c r="I64" s="163">
        <f>IF(LEN(E64)&gt;3,(IF(VLOOKUP($C64,'Regional Crises'!$B$1:$R$66,6,FALSE)="x","x",ROUND(IF(VLOOKUP($C64,'Regional Crises'!$B$1:$R$66,6,FALSE)&gt;I$3,5,IF(VLOOKUP($C64,'Regional Crises'!$B$1:$R$66,6,FALSE)&lt;I$4,0,5-(I$3-VLOOKUP($C64,'Regional Crises'!$B$1:$R$66,6,FALSE))/(I$3-I$4)*5)),1))),IF(VLOOKUP($E64,'Country Indicator Data'!$B$4:$N$300,2,FALSE)="x","x",ROUND(IF(VLOOKUP($E64,'Country Indicator Data'!$B$4:$N$300,2,FALSE)&gt;I$3,5,IF(VLOOKUP($E64,'Country Indicator Data'!$B$4:$N$300,2,FALSE)&lt;I$4,0,5-(I$3-VLOOKUP($E64,'Country Indicator Data'!$B$4:$N$300,2,FALSE))/(I$3-I$4)*5)),1)))</f>
        <v>4.3</v>
      </c>
      <c r="J64" s="163">
        <f>IF(LEN(E64)&gt;3,(IF(VLOOKUP($C64,'Regional Crises'!$B$1:$R$66,8,FALSE)="x","x",ROUND(IF(VLOOKUP($C64,'Regional Crises'!$B$1:$R$66,8,FALSE)&gt;J$3,5,IF(VLOOKUP($C64,'Regional Crises'!$B$1:$R$66,8,FALSE)&lt;J$4,0,5-(J$3-VLOOKUP($C64,'Regional Crises'!$B$1:$R$66,8,FALSE))/(J$3-J$4)*5)),1))),IF(VLOOKUP($E64,'Country Indicator Data'!$B$4:$N$300,4,FALSE)="x","x",ROUND(IF(VLOOKUP($E64,'Country Indicator Data'!$B$4:$N$300,4,FALSE)&gt;J$3,5,IF(VLOOKUP($E64,'Country Indicator Data'!$B$4:$N$300,4,FALSE)&lt;J$4,0,5-(J$3-VLOOKUP($E64,'Country Indicator Data'!$B$4:$N$300,4,FALSE))/(J$3-J$4)*5)),1)))</f>
        <v>0.8</v>
      </c>
      <c r="K64" s="163">
        <f t="shared" si="14"/>
        <v>2.5499999999999998</v>
      </c>
      <c r="L64" s="163">
        <f>IF(LEN(E64)&gt;3,(IF(VLOOKUP($C64,'Regional Crises'!$B$1:$R$66,10,FALSE)="x","x",ROUND(IF(VLOOKUP($C64,'Regional Crises'!$B$1:$R$66,10,FALSE)&gt;L$3,5,IF(VLOOKUP($C64,'Regional Crises'!$B$1:$R$66,10,FALSE)&lt;L$4,0,5-(L$3-VLOOKUP($C64,'Regional Crises'!$B$1:$R$66,10,FALSE))/(L$3-L$4)*5)),1))),IF(VLOOKUP($E64,'Country Indicator Data'!$B$4:$N$300,6,FALSE)="x","x",ROUND(IF(VLOOKUP($E64,'Country Indicator Data'!$B$4:$N$300,6,FALSE)&gt;L$3,5,IF(VLOOKUP($E64,'Country Indicator Data'!$B$4:$N$300,6,FALSE)&lt;L$4,0,5-(L$3-VLOOKUP($E64,'Country Indicator Data'!$B$4:$N$300,6,FALSE))/(L$3-L$4)*5)),1)))</f>
        <v>3.6</v>
      </c>
      <c r="M64" s="163">
        <f>IF(LEN(E64)&gt;3,(IF(VLOOKUP($C64,'Regional Crises'!$B$1:$R$66,11,FALSE)="x","x",ROUND(IF(VLOOKUP($C64,'Regional Crises'!$B$1:$R$66,11,FALSE)&gt;M$3,5,IF(VLOOKUP($C64,'Regional Crises'!$B$1:$R$66,11,FALSE)&lt;M$4,0,5-(M$3-VLOOKUP($C64,'Regional Crises'!$B$1:$R$66,11,FALSE))/(M$3-M$4)*5)),1))),IF(VLOOKUP($E64,'Country Indicator Data'!$B$4:$N$300,7,FALSE)="x","x",ROUND(IF(VLOOKUP($E64,'Country Indicator Data'!$B$4:$N$300,7,FALSE)&gt;M$3,5,IF(VLOOKUP($E64,'Country Indicator Data'!$B$4:$N$300,7,FALSE)&lt;M$4,0,5-(M$3-VLOOKUP($E64,'Country Indicator Data'!$B$4:$N$300,7,FALSE))/(M$3-M$4)*5)),1)))</f>
        <v>2</v>
      </c>
      <c r="N64" s="163">
        <f t="shared" si="15"/>
        <v>2.8</v>
      </c>
      <c r="O64" s="163">
        <f t="shared" si="16"/>
        <v>2.7333333333333329</v>
      </c>
      <c r="P64" s="163">
        <f>IF(LEN(E64)&gt;3,VLOOKUP(C64,'Regional Crises'!$B$1:$R$69,12,FALSE),VLOOKUP(E64,'Country Indicator Data'!$B$4:$I$300,8,FALSE))</f>
        <v>5</v>
      </c>
      <c r="Q64" s="163">
        <f>IF(LEN(E64)&gt;3,((IF(VLOOKUP($C64,'Regional Crises'!$B$1:$R$66,13,FALSE)="x","x",ROUND(IF(VLOOKUP($C64,'Regional Crises'!$B$1:$R$66,13,FALSE)&gt;Q$3,5,IF(VLOOKUP($C64,'Regional Crises'!$B$1:$R$66,13,FALSE)&lt;Q$4,0,5-(LOG(Q$3)-LOG(VLOOKUP($C64,'Regional Crises'!$B$1:$R$66,13,FALSE)))/(LOG(Q$3)-LOG(Q$4))*5)),1)))),(IF(VLOOKUP($E64,'Country Indicator Data'!$B$4:$N$300,9,FALSE)="x","x",ROUND(IF(VLOOKUP($E64,'Country Indicator Data'!$B$4:$N$300,9,FALSE)&gt;Q$3,5,IF(VLOOKUP($E64,'Country Indicator Data'!$B$4:$N$300,9,FALSE)&lt;Q$4,0,5-(LOG(Q$3)-LOG(VLOOKUP($E64,'Country Indicator Data'!$B$4:$N$300,9,FALSE)))/(LOG(Q$3)-LOG(Q$4))*5)),1))))</f>
        <v>4.0999999999999996</v>
      </c>
      <c r="R64" s="163">
        <f t="shared" si="17"/>
        <v>4.55</v>
      </c>
      <c r="S64" s="163">
        <f>IF(LEN(E64)&gt;3,((IF(VLOOKUP($C64,'Regional Crises'!$B$1:$R$66,17,FALSE)="x","x",ROUND(IF(VLOOKUP($C64,'Regional Crises'!$B$1:$R$66,17,FALSE)&gt;S$3,0,IF(VLOOKUP($C64,'Regional Crises'!$B$1:$R$66,17,FALSE)&lt;S$4,5,(S$3-VLOOKUP($C64,'Regional Crises'!$B$1:$R$66,17,FALSE))/(S$3-S$4)*5)),1)))),(IF(VLOOKUP($E64,'Country Indicator Data'!$B$4:$N$300,13,FALSE)="x","x",ROUND(IF(VLOOKUP($E64,'Country Indicator Data'!$B$4:$N$300,13,FALSE)&gt;S$3,0,IF(VLOOKUP($E64,'Country Indicator Data'!$B$4:$N$300,13,FALSE)&lt;S$4,5,(S$3-VLOOKUP($E64,'Country Indicator Data'!$B$4:$N$300,13,FALSE))/(S$3-S$4)*5)),1))))</f>
        <v>3.5</v>
      </c>
      <c r="T64" s="163">
        <f>IF(LEN(E64)&gt;3,((IF(VLOOKUP($C64,'Regional Crises'!$B$1:$R$66,14,FALSE)="x","x",ROUND(IF(VLOOKUP($C64,'Regional Crises'!$B$1:$R$66,14,FALSE)&gt;T$3,0,IF(VLOOKUP($C64,'Regional Crises'!$B$1:$R$66,14,FALSE)&lt;T$4,5,(T$3-VLOOKUP($C64,'Regional Crises'!$B$1:$R$66,14,FALSE))/(T$3-T$4)*5)),1)))),(IF(VLOOKUP($E64,'Country Indicator Data'!$B$4:$N$300,10,FALSE)="x","x",ROUND(IF(VLOOKUP($E64,'Country Indicator Data'!$B$4:$N$300,10,FALSE)&gt;T$3,0,IF(VLOOKUP($E64,'Country Indicator Data'!$B$4:$N$300,10,FALSE)&lt;T$4,5,(T$3-VLOOKUP($E64,'Country Indicator Data'!$B$4:$N$300,10,FALSE))/(T$3-T$4)*5)),1))))</f>
        <v>3</v>
      </c>
      <c r="U64" s="163">
        <f>IF(LEN(E64)&gt;3,((IF(VLOOKUP($C64,'Regional Crises'!$B$1:$R$66,15,FALSE)="x","x",ROUND(IF(VLOOKUP($C64,'Regional Crises'!$B$1:$R$66,15,FALSE)&gt;U$3,0,IF(VLOOKUP($C64,'Regional Crises'!$B$1:$R$66,15,FALSE)&lt;U$4,5,(U$3-VLOOKUP($C64,'Regional Crises'!$B$1:$R$66,15,FALSE))/(U$3-U$4)*5)),1)))),(IF(VLOOKUP($E64,'Country Indicator Data'!$B$4:$N$300,11,FALSE)="x","x",ROUND(IF(VLOOKUP($E64,'Country Indicator Data'!$B$4:$N$300,11,FALSE)&gt;U$3,0,IF(VLOOKUP($E64,'Country Indicator Data'!$B$4:$N$300,11,FALSE)&lt;U$4,5,(U$3-VLOOKUP($E64,'Country Indicator Data'!$B$4:$N$300,11,FALSE))/(U$3-U$4)*5)),1))))</f>
        <v>2.2999999999999998</v>
      </c>
      <c r="V64" s="163">
        <f>IF(LEN(E64)&gt;3,((IF(VLOOKUP($C64,'Regional Crises'!$B$1:$R$66,16,FALSE)="x","x",ROUND(IF(VLOOKUP($C64,'Regional Crises'!$B$1:$R$66,16,FALSE)&gt;V$3,0,IF(VLOOKUP($C64,'Regional Crises'!$B$1:$R$66,16,FALSE)&lt;V$4,5,(V$3-VLOOKUP($C64,'Regional Crises'!$B$1:$R$66,16,FALSE))/(V$3-V$4)*5)),1)))),(IF(VLOOKUP($E64,'Country Indicator Data'!$B$4:$N$300,12,FALSE)="x","x",ROUND(IF(VLOOKUP($E64,'Country Indicator Data'!$B$4:$N$300,12,FALSE)&gt;V$3,0,IF(VLOOKUP($E64,'Country Indicator Data'!$B$4:$N$300,12,FALSE)&lt;V$4,5,(V$3-VLOOKUP($E64,'Country Indicator Data'!$B$4:$N$300,12,FALSE))/(V$3-V$4)*5)),1))))</f>
        <v>2.4</v>
      </c>
      <c r="W64" s="163">
        <f t="shared" si="18"/>
        <v>2.8</v>
      </c>
      <c r="X64" s="163">
        <f t="shared" si="19"/>
        <v>3.4</v>
      </c>
      <c r="Y64" s="184">
        <f>IF('Core Indicators'!FC61="x","x",IF('Core Indicators'!FC61&gt;=5,5,IF('Core Indicators'!FC61&gt;=4,4,IF('Core Indicators'!FC61&gt;=3,3,IF('Core Indicators'!FC61&gt;=2,2,IF('Core Indicators'!FC61&gt;=1,1,0))))))</f>
        <v>3</v>
      </c>
      <c r="Z64" s="163">
        <f t="shared" si="20"/>
        <v>3</v>
      </c>
      <c r="AA64" s="184">
        <f>'Crisis Indicator Data'!Y61</f>
        <v>0</v>
      </c>
      <c r="AB64" s="184">
        <f>'Crisis Indicator Data'!Z61</f>
        <v>1</v>
      </c>
      <c r="AC64" s="184">
        <f>'Crisis Indicator Data'!AA61</f>
        <v>0</v>
      </c>
      <c r="AD64" s="184">
        <f>'Crisis Indicator Data'!AB61</f>
        <v>0</v>
      </c>
      <c r="AE64" s="184">
        <f t="shared" si="21"/>
        <v>1</v>
      </c>
      <c r="AF64" s="184">
        <f>'Crisis Indicator Data'!AC61</f>
        <v>2</v>
      </c>
      <c r="AG64" s="184">
        <f>'Crisis Indicator Data'!AD61</f>
        <v>2</v>
      </c>
      <c r="AH64" s="184">
        <f t="shared" si="22"/>
        <v>4</v>
      </c>
      <c r="AI64" s="184">
        <f>'Crisis Indicator Data'!AE61</f>
        <v>3</v>
      </c>
      <c r="AJ64" s="184">
        <f>'Crisis Indicator Data'!AF61</f>
        <v>0</v>
      </c>
      <c r="AK64" s="184">
        <f>'Crisis Indicator Data'!AG61</f>
        <v>3</v>
      </c>
      <c r="AL64" s="184">
        <f t="shared" si="23"/>
        <v>4</v>
      </c>
      <c r="AM64" s="163">
        <f t="shared" si="24"/>
        <v>3</v>
      </c>
      <c r="AN64" s="163">
        <f t="shared" si="25"/>
        <v>3</v>
      </c>
    </row>
    <row r="65" spans="1:40" ht="13.5" customHeight="1" x14ac:dyDescent="0.35">
      <c r="A65" s="172" t="str">
        <f>'Crisis Indicator Data'!A62</f>
        <v>Refugee situation in Kenya</v>
      </c>
      <c r="B65" s="173" t="str">
        <f>'Crisis Indicator Data'!B62</f>
        <v>Displacement</v>
      </c>
      <c r="C65" s="173" t="str">
        <f>'Crisis Indicator Data'!C62</f>
        <v>KEN002</v>
      </c>
      <c r="D65" s="173" t="str">
        <f>'Crisis Indicator Data'!D62</f>
        <v>Kenya</v>
      </c>
      <c r="E65" s="174" t="str">
        <f>'Crisis Indicator Data'!E62</f>
        <v>KEN</v>
      </c>
      <c r="F65" s="163">
        <f>IF(LEN(E65)&gt;3,(IF(VLOOKUP($C65,'Regional Crises'!$B$1:$R$66,7,FALSE)="x","x",ROUND(IF(VLOOKUP($C65,'Regional Crises'!$B$1:$R$66,7,FALSE)&gt;$F$3,5,IF(VLOOKUP($C65,'Regional Crises'!$B$1:$R$66,7,FALSE)&lt;F$4,0,($F$3-VLOOKUP($C65,'Regional Crises'!$B$1:$R$66,7,FALSE))/($F$3-$F$4)*5)),1))),IF(VLOOKUP($E65,'Country Indicator Data'!$B$4:$N$300,3,FALSE)="x","x",ROUND(IF(VLOOKUP($E65,'Country Indicator Data'!$B$4:$N$300,3,FALSE)&gt;$F$3,5,IF(VLOOKUP($E65,'Country Indicator Data'!$B$4:$N$300,3,FALSE)&lt;$F$4,0,($F$3-VLOOKUP($E65,'Country Indicator Data'!$B$4:$N$300,3,FALSE))/($F$3-$F$4)*5)),1)))</f>
        <v>3.6</v>
      </c>
      <c r="G65" s="163">
        <f>IF(LEN(E65)&gt;3,(IF(VLOOKUP($C65,'Regional Crises'!$B$1:$R$66,9,FALSE)="x","x",ROUND(IF(VLOOKUP($C65,'Regional Crises'!$B$1:$R$66,9,FALSE)&gt;G$3,5,IF(VLOOKUP($C65,'Regional Crises'!$B$1:$R$66,9,FALSE)&lt;G$4,0,(G$3-VLOOKUP($C65,'Regional Crises'!$B$1:$R$66,9,FALSE))/(G$3-G$4)*5)),1))),IF(VLOOKUP($E65,'Country Indicator Data'!$B$4:$N$300,5,FALSE)="x","x",ROUND(IF(VLOOKUP($E65,'Country Indicator Data'!$B$4:$N$300,5,FALSE)&gt;G$3,5,IF(VLOOKUP($E65,'Country Indicator Data'!$B$4:$N$300,5,FALSE)&lt;G$4,0,(G$3-VLOOKUP($E65,'Country Indicator Data'!$B$4:$N$300,5,FALSE))/(G$3-G$4)*5)),1)))</f>
        <v>2.1</v>
      </c>
      <c r="H65" s="163">
        <f t="shared" si="13"/>
        <v>2.85</v>
      </c>
      <c r="I65" s="163">
        <f>IF(LEN(E65)&gt;3,(IF(VLOOKUP($C65,'Regional Crises'!$B$1:$R$66,6,FALSE)="x","x",ROUND(IF(VLOOKUP($C65,'Regional Crises'!$B$1:$R$66,6,FALSE)&gt;I$3,5,IF(VLOOKUP($C65,'Regional Crises'!$B$1:$R$66,6,FALSE)&lt;I$4,0,5-(I$3-VLOOKUP($C65,'Regional Crises'!$B$1:$R$66,6,FALSE))/(I$3-I$4)*5)),1))),IF(VLOOKUP($E65,'Country Indicator Data'!$B$4:$N$300,2,FALSE)="x","x",ROUND(IF(VLOOKUP($E65,'Country Indicator Data'!$B$4:$N$300,2,FALSE)&gt;I$3,5,IF(VLOOKUP($E65,'Country Indicator Data'!$B$4:$N$300,2,FALSE)&lt;I$4,0,5-(I$3-VLOOKUP($E65,'Country Indicator Data'!$B$4:$N$300,2,FALSE))/(I$3-I$4)*5)),1)))</f>
        <v>4.3</v>
      </c>
      <c r="J65" s="163">
        <f>IF(LEN(E65)&gt;3,(IF(VLOOKUP($C65,'Regional Crises'!$B$1:$R$66,8,FALSE)="x","x",ROUND(IF(VLOOKUP($C65,'Regional Crises'!$B$1:$R$66,8,FALSE)&gt;J$3,5,IF(VLOOKUP($C65,'Regional Crises'!$B$1:$R$66,8,FALSE)&lt;J$4,0,5-(J$3-VLOOKUP($C65,'Regional Crises'!$B$1:$R$66,8,FALSE))/(J$3-J$4)*5)),1))),IF(VLOOKUP($E65,'Country Indicator Data'!$B$4:$N$300,4,FALSE)="x","x",ROUND(IF(VLOOKUP($E65,'Country Indicator Data'!$B$4:$N$300,4,FALSE)&gt;J$3,5,IF(VLOOKUP($E65,'Country Indicator Data'!$B$4:$N$300,4,FALSE)&lt;J$4,0,5-(J$3-VLOOKUP($E65,'Country Indicator Data'!$B$4:$N$300,4,FALSE))/(J$3-J$4)*5)),1)))</f>
        <v>0.8</v>
      </c>
      <c r="K65" s="163">
        <f t="shared" si="14"/>
        <v>2.5499999999999998</v>
      </c>
      <c r="L65" s="163">
        <f>IF(LEN(E65)&gt;3,(IF(VLOOKUP($C65,'Regional Crises'!$B$1:$R$66,10,FALSE)="x","x",ROUND(IF(VLOOKUP($C65,'Regional Crises'!$B$1:$R$66,10,FALSE)&gt;L$3,5,IF(VLOOKUP($C65,'Regional Crises'!$B$1:$R$66,10,FALSE)&lt;L$4,0,5-(L$3-VLOOKUP($C65,'Regional Crises'!$B$1:$R$66,10,FALSE))/(L$3-L$4)*5)),1))),IF(VLOOKUP($E65,'Country Indicator Data'!$B$4:$N$300,6,FALSE)="x","x",ROUND(IF(VLOOKUP($E65,'Country Indicator Data'!$B$4:$N$300,6,FALSE)&gt;L$3,5,IF(VLOOKUP($E65,'Country Indicator Data'!$B$4:$N$300,6,FALSE)&lt;L$4,0,5-(L$3-VLOOKUP($E65,'Country Indicator Data'!$B$4:$N$300,6,FALSE))/(L$3-L$4)*5)),1)))</f>
        <v>3.6</v>
      </c>
      <c r="M65" s="163">
        <f>IF(LEN(E65)&gt;3,(IF(VLOOKUP($C65,'Regional Crises'!$B$1:$R$66,11,FALSE)="x","x",ROUND(IF(VLOOKUP($C65,'Regional Crises'!$B$1:$R$66,11,FALSE)&gt;M$3,5,IF(VLOOKUP($C65,'Regional Crises'!$B$1:$R$66,11,FALSE)&lt;M$4,0,5-(M$3-VLOOKUP($C65,'Regional Crises'!$B$1:$R$66,11,FALSE))/(M$3-M$4)*5)),1))),IF(VLOOKUP($E65,'Country Indicator Data'!$B$4:$N$300,7,FALSE)="x","x",ROUND(IF(VLOOKUP($E65,'Country Indicator Data'!$B$4:$N$300,7,FALSE)&gt;M$3,5,IF(VLOOKUP($E65,'Country Indicator Data'!$B$4:$N$300,7,FALSE)&lt;M$4,0,5-(M$3-VLOOKUP($E65,'Country Indicator Data'!$B$4:$N$300,7,FALSE))/(M$3-M$4)*5)),1)))</f>
        <v>2</v>
      </c>
      <c r="N65" s="163">
        <f t="shared" si="15"/>
        <v>2.8</v>
      </c>
      <c r="O65" s="163">
        <f t="shared" si="16"/>
        <v>2.7333333333333329</v>
      </c>
      <c r="P65" s="163">
        <f>IF(LEN(E65)&gt;3,VLOOKUP(C65,'Regional Crises'!$B$1:$R$69,12,FALSE),VLOOKUP(E65,'Country Indicator Data'!$B$4:$I$300,8,FALSE))</f>
        <v>5</v>
      </c>
      <c r="Q65" s="163">
        <f>IF(LEN(E65)&gt;3,((IF(VLOOKUP($C65,'Regional Crises'!$B$1:$R$66,13,FALSE)="x","x",ROUND(IF(VLOOKUP($C65,'Regional Crises'!$B$1:$R$66,13,FALSE)&gt;Q$3,5,IF(VLOOKUP($C65,'Regional Crises'!$B$1:$R$66,13,FALSE)&lt;Q$4,0,5-(LOG(Q$3)-LOG(VLOOKUP($C65,'Regional Crises'!$B$1:$R$66,13,FALSE)))/(LOG(Q$3)-LOG(Q$4))*5)),1)))),(IF(VLOOKUP($E65,'Country Indicator Data'!$B$4:$N$300,9,FALSE)="x","x",ROUND(IF(VLOOKUP($E65,'Country Indicator Data'!$B$4:$N$300,9,FALSE)&gt;Q$3,5,IF(VLOOKUP($E65,'Country Indicator Data'!$B$4:$N$300,9,FALSE)&lt;Q$4,0,5-(LOG(Q$3)-LOG(VLOOKUP($E65,'Country Indicator Data'!$B$4:$N$300,9,FALSE)))/(LOG(Q$3)-LOG(Q$4))*5)),1))))</f>
        <v>4.0999999999999996</v>
      </c>
      <c r="R65" s="163">
        <f t="shared" si="17"/>
        <v>4.55</v>
      </c>
      <c r="S65" s="163">
        <f>IF(LEN(E65)&gt;3,((IF(VLOOKUP($C65,'Regional Crises'!$B$1:$R$66,17,FALSE)="x","x",ROUND(IF(VLOOKUP($C65,'Regional Crises'!$B$1:$R$66,17,FALSE)&gt;S$3,0,IF(VLOOKUP($C65,'Regional Crises'!$B$1:$R$66,17,FALSE)&lt;S$4,5,(S$3-VLOOKUP($C65,'Regional Crises'!$B$1:$R$66,17,FALSE))/(S$3-S$4)*5)),1)))),(IF(VLOOKUP($E65,'Country Indicator Data'!$B$4:$N$300,13,FALSE)="x","x",ROUND(IF(VLOOKUP($E65,'Country Indicator Data'!$B$4:$N$300,13,FALSE)&gt;S$3,0,IF(VLOOKUP($E65,'Country Indicator Data'!$B$4:$N$300,13,FALSE)&lt;S$4,5,(S$3-VLOOKUP($E65,'Country Indicator Data'!$B$4:$N$300,13,FALSE))/(S$3-S$4)*5)),1))))</f>
        <v>3.5</v>
      </c>
      <c r="T65" s="163">
        <f>IF(LEN(E65)&gt;3,((IF(VLOOKUP($C65,'Regional Crises'!$B$1:$R$66,14,FALSE)="x","x",ROUND(IF(VLOOKUP($C65,'Regional Crises'!$B$1:$R$66,14,FALSE)&gt;T$3,0,IF(VLOOKUP($C65,'Regional Crises'!$B$1:$R$66,14,FALSE)&lt;T$4,5,(T$3-VLOOKUP($C65,'Regional Crises'!$B$1:$R$66,14,FALSE))/(T$3-T$4)*5)),1)))),(IF(VLOOKUP($E65,'Country Indicator Data'!$B$4:$N$300,10,FALSE)="x","x",ROUND(IF(VLOOKUP($E65,'Country Indicator Data'!$B$4:$N$300,10,FALSE)&gt;T$3,0,IF(VLOOKUP($E65,'Country Indicator Data'!$B$4:$N$300,10,FALSE)&lt;T$4,5,(T$3-VLOOKUP($E65,'Country Indicator Data'!$B$4:$N$300,10,FALSE))/(T$3-T$4)*5)),1))))</f>
        <v>3</v>
      </c>
      <c r="U65" s="163">
        <f>IF(LEN(E65)&gt;3,((IF(VLOOKUP($C65,'Regional Crises'!$B$1:$R$66,15,FALSE)="x","x",ROUND(IF(VLOOKUP($C65,'Regional Crises'!$B$1:$R$66,15,FALSE)&gt;U$3,0,IF(VLOOKUP($C65,'Regional Crises'!$B$1:$R$66,15,FALSE)&lt;U$4,5,(U$3-VLOOKUP($C65,'Regional Crises'!$B$1:$R$66,15,FALSE))/(U$3-U$4)*5)),1)))),(IF(VLOOKUP($E65,'Country Indicator Data'!$B$4:$N$300,11,FALSE)="x","x",ROUND(IF(VLOOKUP($E65,'Country Indicator Data'!$B$4:$N$300,11,FALSE)&gt;U$3,0,IF(VLOOKUP($E65,'Country Indicator Data'!$B$4:$N$300,11,FALSE)&lt;U$4,5,(U$3-VLOOKUP($E65,'Country Indicator Data'!$B$4:$N$300,11,FALSE))/(U$3-U$4)*5)),1))))</f>
        <v>2.2999999999999998</v>
      </c>
      <c r="V65" s="163">
        <f>IF(LEN(E65)&gt;3,((IF(VLOOKUP($C65,'Regional Crises'!$B$1:$R$66,16,FALSE)="x","x",ROUND(IF(VLOOKUP($C65,'Regional Crises'!$B$1:$R$66,16,FALSE)&gt;V$3,0,IF(VLOOKUP($C65,'Regional Crises'!$B$1:$R$66,16,FALSE)&lt;V$4,5,(V$3-VLOOKUP($C65,'Regional Crises'!$B$1:$R$66,16,FALSE))/(V$3-V$4)*5)),1)))),(IF(VLOOKUP($E65,'Country Indicator Data'!$B$4:$N$300,12,FALSE)="x","x",ROUND(IF(VLOOKUP($E65,'Country Indicator Data'!$B$4:$N$300,12,FALSE)&gt;V$3,0,IF(VLOOKUP($E65,'Country Indicator Data'!$B$4:$N$300,12,FALSE)&lt;V$4,5,(V$3-VLOOKUP($E65,'Country Indicator Data'!$B$4:$N$300,12,FALSE))/(V$3-V$4)*5)),1))))</f>
        <v>2.4</v>
      </c>
      <c r="W65" s="163">
        <f t="shared" si="18"/>
        <v>2.8</v>
      </c>
      <c r="X65" s="163">
        <f t="shared" si="19"/>
        <v>3.4</v>
      </c>
      <c r="Y65" s="184">
        <f>IF('Core Indicators'!FC62="x","x",IF('Core Indicators'!FC62&gt;=5,5,IF('Core Indicators'!FC62&gt;=4,4,IF('Core Indicators'!FC62&gt;=3,3,IF('Core Indicators'!FC62&gt;=2,2,IF('Core Indicators'!FC62&gt;=1,1,0))))))</f>
        <v>2</v>
      </c>
      <c r="Z65" s="163">
        <f t="shared" si="20"/>
        <v>2</v>
      </c>
      <c r="AA65" s="184">
        <f>'Crisis Indicator Data'!Y62</f>
        <v>0</v>
      </c>
      <c r="AB65" s="184">
        <f>'Crisis Indicator Data'!Z62</f>
        <v>1</v>
      </c>
      <c r="AC65" s="184">
        <f>'Crisis Indicator Data'!AA62</f>
        <v>0</v>
      </c>
      <c r="AD65" s="184">
        <f>'Crisis Indicator Data'!AB62</f>
        <v>0</v>
      </c>
      <c r="AE65" s="184">
        <f t="shared" si="21"/>
        <v>1</v>
      </c>
      <c r="AF65" s="184">
        <f>'Crisis Indicator Data'!AC62</f>
        <v>2</v>
      </c>
      <c r="AG65" s="184">
        <f>'Crisis Indicator Data'!AD62</f>
        <v>2</v>
      </c>
      <c r="AH65" s="184">
        <f t="shared" si="22"/>
        <v>4</v>
      </c>
      <c r="AI65" s="184">
        <f>'Crisis Indicator Data'!AE62</f>
        <v>3</v>
      </c>
      <c r="AJ65" s="184">
        <f>'Crisis Indicator Data'!AF62</f>
        <v>0</v>
      </c>
      <c r="AK65" s="184">
        <f>'Crisis Indicator Data'!AG62</f>
        <v>3</v>
      </c>
      <c r="AL65" s="184">
        <f t="shared" si="23"/>
        <v>4</v>
      </c>
      <c r="AM65" s="163">
        <f t="shared" si="24"/>
        <v>3</v>
      </c>
      <c r="AN65" s="163">
        <f t="shared" si="25"/>
        <v>2.5</v>
      </c>
    </row>
    <row r="66" spans="1:40" ht="13.5" customHeight="1" x14ac:dyDescent="0.35">
      <c r="A66" s="172" t="str">
        <f>'Crisis Indicator Data'!A63</f>
        <v>Drought in Kenya</v>
      </c>
      <c r="B66" s="173" t="str">
        <f>'Crisis Indicator Data'!B63</f>
        <v>Drought</v>
      </c>
      <c r="C66" s="173" t="str">
        <f>'Crisis Indicator Data'!C63</f>
        <v>KEN003</v>
      </c>
      <c r="D66" s="173" t="str">
        <f>'Crisis Indicator Data'!D63</f>
        <v>Kenya</v>
      </c>
      <c r="E66" s="174" t="str">
        <f>'Crisis Indicator Data'!E63</f>
        <v>KEN</v>
      </c>
      <c r="F66" s="163">
        <f>IF(LEN(E66)&gt;3,(IF(VLOOKUP($C66,'Regional Crises'!$B$1:$R$66,7,FALSE)="x","x",ROUND(IF(VLOOKUP($C66,'Regional Crises'!$B$1:$R$66,7,FALSE)&gt;$F$3,5,IF(VLOOKUP($C66,'Regional Crises'!$B$1:$R$66,7,FALSE)&lt;F$4,0,($F$3-VLOOKUP($C66,'Regional Crises'!$B$1:$R$66,7,FALSE))/($F$3-$F$4)*5)),1))),IF(VLOOKUP($E66,'Country Indicator Data'!$B$4:$N$300,3,FALSE)="x","x",ROUND(IF(VLOOKUP($E66,'Country Indicator Data'!$B$4:$N$300,3,FALSE)&gt;$F$3,5,IF(VLOOKUP($E66,'Country Indicator Data'!$B$4:$N$300,3,FALSE)&lt;$F$4,0,($F$3-VLOOKUP($E66,'Country Indicator Data'!$B$4:$N$300,3,FALSE))/($F$3-$F$4)*5)),1)))</f>
        <v>3.6</v>
      </c>
      <c r="G66" s="163">
        <f>IF(LEN(E66)&gt;3,(IF(VLOOKUP($C66,'Regional Crises'!$B$1:$R$66,9,FALSE)="x","x",ROUND(IF(VLOOKUP($C66,'Regional Crises'!$B$1:$R$66,9,FALSE)&gt;G$3,5,IF(VLOOKUP($C66,'Regional Crises'!$B$1:$R$66,9,FALSE)&lt;G$4,0,(G$3-VLOOKUP($C66,'Regional Crises'!$B$1:$R$66,9,FALSE))/(G$3-G$4)*5)),1))),IF(VLOOKUP($E66,'Country Indicator Data'!$B$4:$N$300,5,FALSE)="x","x",ROUND(IF(VLOOKUP($E66,'Country Indicator Data'!$B$4:$N$300,5,FALSE)&gt;G$3,5,IF(VLOOKUP($E66,'Country Indicator Data'!$B$4:$N$300,5,FALSE)&lt;G$4,0,(G$3-VLOOKUP($E66,'Country Indicator Data'!$B$4:$N$300,5,FALSE))/(G$3-G$4)*5)),1)))</f>
        <v>2.1</v>
      </c>
      <c r="H66" s="163">
        <f t="shared" si="13"/>
        <v>2.85</v>
      </c>
      <c r="I66" s="163">
        <f>IF(LEN(E66)&gt;3,(IF(VLOOKUP($C66,'Regional Crises'!$B$1:$R$66,6,FALSE)="x","x",ROUND(IF(VLOOKUP($C66,'Regional Crises'!$B$1:$R$66,6,FALSE)&gt;I$3,5,IF(VLOOKUP($C66,'Regional Crises'!$B$1:$R$66,6,FALSE)&lt;I$4,0,5-(I$3-VLOOKUP($C66,'Regional Crises'!$B$1:$R$66,6,FALSE))/(I$3-I$4)*5)),1))),IF(VLOOKUP($E66,'Country Indicator Data'!$B$4:$N$300,2,FALSE)="x","x",ROUND(IF(VLOOKUP($E66,'Country Indicator Data'!$B$4:$N$300,2,FALSE)&gt;I$3,5,IF(VLOOKUP($E66,'Country Indicator Data'!$B$4:$N$300,2,FALSE)&lt;I$4,0,5-(I$3-VLOOKUP($E66,'Country Indicator Data'!$B$4:$N$300,2,FALSE))/(I$3-I$4)*5)),1)))</f>
        <v>4.3</v>
      </c>
      <c r="J66" s="163">
        <f>IF(LEN(E66)&gt;3,(IF(VLOOKUP($C66,'Regional Crises'!$B$1:$R$66,8,FALSE)="x","x",ROUND(IF(VLOOKUP($C66,'Regional Crises'!$B$1:$R$66,8,FALSE)&gt;J$3,5,IF(VLOOKUP($C66,'Regional Crises'!$B$1:$R$66,8,FALSE)&lt;J$4,0,5-(J$3-VLOOKUP($C66,'Regional Crises'!$B$1:$R$66,8,FALSE))/(J$3-J$4)*5)),1))),IF(VLOOKUP($E66,'Country Indicator Data'!$B$4:$N$300,4,FALSE)="x","x",ROUND(IF(VLOOKUP($E66,'Country Indicator Data'!$B$4:$N$300,4,FALSE)&gt;J$3,5,IF(VLOOKUP($E66,'Country Indicator Data'!$B$4:$N$300,4,FALSE)&lt;J$4,0,5-(J$3-VLOOKUP($E66,'Country Indicator Data'!$B$4:$N$300,4,FALSE))/(J$3-J$4)*5)),1)))</f>
        <v>0.8</v>
      </c>
      <c r="K66" s="163">
        <f t="shared" si="14"/>
        <v>2.5499999999999998</v>
      </c>
      <c r="L66" s="163">
        <f>IF(LEN(E66)&gt;3,(IF(VLOOKUP($C66,'Regional Crises'!$B$1:$R$66,10,FALSE)="x","x",ROUND(IF(VLOOKUP($C66,'Regional Crises'!$B$1:$R$66,10,FALSE)&gt;L$3,5,IF(VLOOKUP($C66,'Regional Crises'!$B$1:$R$66,10,FALSE)&lt;L$4,0,5-(L$3-VLOOKUP($C66,'Regional Crises'!$B$1:$R$66,10,FALSE))/(L$3-L$4)*5)),1))),IF(VLOOKUP($E66,'Country Indicator Data'!$B$4:$N$300,6,FALSE)="x","x",ROUND(IF(VLOOKUP($E66,'Country Indicator Data'!$B$4:$N$300,6,FALSE)&gt;L$3,5,IF(VLOOKUP($E66,'Country Indicator Data'!$B$4:$N$300,6,FALSE)&lt;L$4,0,5-(L$3-VLOOKUP($E66,'Country Indicator Data'!$B$4:$N$300,6,FALSE))/(L$3-L$4)*5)),1)))</f>
        <v>3.6</v>
      </c>
      <c r="M66" s="163">
        <f>IF(LEN(E66)&gt;3,(IF(VLOOKUP($C66,'Regional Crises'!$B$1:$R$66,11,FALSE)="x","x",ROUND(IF(VLOOKUP($C66,'Regional Crises'!$B$1:$R$66,11,FALSE)&gt;M$3,5,IF(VLOOKUP($C66,'Regional Crises'!$B$1:$R$66,11,FALSE)&lt;M$4,0,5-(M$3-VLOOKUP($C66,'Regional Crises'!$B$1:$R$66,11,FALSE))/(M$3-M$4)*5)),1))),IF(VLOOKUP($E66,'Country Indicator Data'!$B$4:$N$300,7,FALSE)="x","x",ROUND(IF(VLOOKUP($E66,'Country Indicator Data'!$B$4:$N$300,7,FALSE)&gt;M$3,5,IF(VLOOKUP($E66,'Country Indicator Data'!$B$4:$N$300,7,FALSE)&lt;M$4,0,5-(M$3-VLOOKUP($E66,'Country Indicator Data'!$B$4:$N$300,7,FALSE))/(M$3-M$4)*5)),1)))</f>
        <v>2</v>
      </c>
      <c r="N66" s="163">
        <f t="shared" si="15"/>
        <v>2.8</v>
      </c>
      <c r="O66" s="163">
        <f t="shared" si="16"/>
        <v>2.7333333333333329</v>
      </c>
      <c r="P66" s="163">
        <f>IF(LEN(E66)&gt;3,VLOOKUP(C66,'Regional Crises'!$B$1:$R$69,12,FALSE),VLOOKUP(E66,'Country Indicator Data'!$B$4:$I$300,8,FALSE))</f>
        <v>5</v>
      </c>
      <c r="Q66" s="163">
        <f>IF(LEN(E66)&gt;3,((IF(VLOOKUP($C66,'Regional Crises'!$B$1:$R$66,13,FALSE)="x","x",ROUND(IF(VLOOKUP($C66,'Regional Crises'!$B$1:$R$66,13,FALSE)&gt;Q$3,5,IF(VLOOKUP($C66,'Regional Crises'!$B$1:$R$66,13,FALSE)&lt;Q$4,0,5-(LOG(Q$3)-LOG(VLOOKUP($C66,'Regional Crises'!$B$1:$R$66,13,FALSE)))/(LOG(Q$3)-LOG(Q$4))*5)),1)))),(IF(VLOOKUP($E66,'Country Indicator Data'!$B$4:$N$300,9,FALSE)="x","x",ROUND(IF(VLOOKUP($E66,'Country Indicator Data'!$B$4:$N$300,9,FALSE)&gt;Q$3,5,IF(VLOOKUP($E66,'Country Indicator Data'!$B$4:$N$300,9,FALSE)&lt;Q$4,0,5-(LOG(Q$3)-LOG(VLOOKUP($E66,'Country Indicator Data'!$B$4:$N$300,9,FALSE)))/(LOG(Q$3)-LOG(Q$4))*5)),1))))</f>
        <v>4.0999999999999996</v>
      </c>
      <c r="R66" s="163">
        <f t="shared" si="17"/>
        <v>4.55</v>
      </c>
      <c r="S66" s="163">
        <f>IF(LEN(E66)&gt;3,((IF(VLOOKUP($C66,'Regional Crises'!$B$1:$R$66,17,FALSE)="x","x",ROUND(IF(VLOOKUP($C66,'Regional Crises'!$B$1:$R$66,17,FALSE)&gt;S$3,0,IF(VLOOKUP($C66,'Regional Crises'!$B$1:$R$66,17,FALSE)&lt;S$4,5,(S$3-VLOOKUP($C66,'Regional Crises'!$B$1:$R$66,17,FALSE))/(S$3-S$4)*5)),1)))),(IF(VLOOKUP($E66,'Country Indicator Data'!$B$4:$N$300,13,FALSE)="x","x",ROUND(IF(VLOOKUP($E66,'Country Indicator Data'!$B$4:$N$300,13,FALSE)&gt;S$3,0,IF(VLOOKUP($E66,'Country Indicator Data'!$B$4:$N$300,13,FALSE)&lt;S$4,5,(S$3-VLOOKUP($E66,'Country Indicator Data'!$B$4:$N$300,13,FALSE))/(S$3-S$4)*5)),1))))</f>
        <v>3.5</v>
      </c>
      <c r="T66" s="163">
        <f>IF(LEN(E66)&gt;3,((IF(VLOOKUP($C66,'Regional Crises'!$B$1:$R$66,14,FALSE)="x","x",ROUND(IF(VLOOKUP($C66,'Regional Crises'!$B$1:$R$66,14,FALSE)&gt;T$3,0,IF(VLOOKUP($C66,'Regional Crises'!$B$1:$R$66,14,FALSE)&lt;T$4,5,(T$3-VLOOKUP($C66,'Regional Crises'!$B$1:$R$66,14,FALSE))/(T$3-T$4)*5)),1)))),(IF(VLOOKUP($E66,'Country Indicator Data'!$B$4:$N$300,10,FALSE)="x","x",ROUND(IF(VLOOKUP($E66,'Country Indicator Data'!$B$4:$N$300,10,FALSE)&gt;T$3,0,IF(VLOOKUP($E66,'Country Indicator Data'!$B$4:$N$300,10,FALSE)&lt;T$4,5,(T$3-VLOOKUP($E66,'Country Indicator Data'!$B$4:$N$300,10,FALSE))/(T$3-T$4)*5)),1))))</f>
        <v>3</v>
      </c>
      <c r="U66" s="163">
        <f>IF(LEN(E66)&gt;3,((IF(VLOOKUP($C66,'Regional Crises'!$B$1:$R$66,15,FALSE)="x","x",ROUND(IF(VLOOKUP($C66,'Regional Crises'!$B$1:$R$66,15,FALSE)&gt;U$3,0,IF(VLOOKUP($C66,'Regional Crises'!$B$1:$R$66,15,FALSE)&lt;U$4,5,(U$3-VLOOKUP($C66,'Regional Crises'!$B$1:$R$66,15,FALSE))/(U$3-U$4)*5)),1)))),(IF(VLOOKUP($E66,'Country Indicator Data'!$B$4:$N$300,11,FALSE)="x","x",ROUND(IF(VLOOKUP($E66,'Country Indicator Data'!$B$4:$N$300,11,FALSE)&gt;U$3,0,IF(VLOOKUP($E66,'Country Indicator Data'!$B$4:$N$300,11,FALSE)&lt;U$4,5,(U$3-VLOOKUP($E66,'Country Indicator Data'!$B$4:$N$300,11,FALSE))/(U$3-U$4)*5)),1))))</f>
        <v>2.2999999999999998</v>
      </c>
      <c r="V66" s="163">
        <f>IF(LEN(E66)&gt;3,((IF(VLOOKUP($C66,'Regional Crises'!$B$1:$R$66,16,FALSE)="x","x",ROUND(IF(VLOOKUP($C66,'Regional Crises'!$B$1:$R$66,16,FALSE)&gt;V$3,0,IF(VLOOKUP($C66,'Regional Crises'!$B$1:$R$66,16,FALSE)&lt;V$4,5,(V$3-VLOOKUP($C66,'Regional Crises'!$B$1:$R$66,16,FALSE))/(V$3-V$4)*5)),1)))),(IF(VLOOKUP($E66,'Country Indicator Data'!$B$4:$N$300,12,FALSE)="x","x",ROUND(IF(VLOOKUP($E66,'Country Indicator Data'!$B$4:$N$300,12,FALSE)&gt;V$3,0,IF(VLOOKUP($E66,'Country Indicator Data'!$B$4:$N$300,12,FALSE)&lt;V$4,5,(V$3-VLOOKUP($E66,'Country Indicator Data'!$B$4:$N$300,12,FALSE))/(V$3-V$4)*5)),1))))</f>
        <v>2.4</v>
      </c>
      <c r="W66" s="163">
        <f t="shared" si="18"/>
        <v>2.8</v>
      </c>
      <c r="X66" s="163">
        <f t="shared" si="19"/>
        <v>3.4</v>
      </c>
      <c r="Y66" s="184">
        <f>IF('Core Indicators'!FC63="x","x",IF('Core Indicators'!FC63&gt;=5,5,IF('Core Indicators'!FC63&gt;=4,4,IF('Core Indicators'!FC63&gt;=3,3,IF('Core Indicators'!FC63&gt;=2,2,IF('Core Indicators'!FC63&gt;=1,1,0))))))</f>
        <v>3</v>
      </c>
      <c r="Z66" s="163">
        <f t="shared" si="20"/>
        <v>3</v>
      </c>
      <c r="AA66" s="184">
        <f>'Crisis Indicator Data'!Y63</f>
        <v>0</v>
      </c>
      <c r="AB66" s="184">
        <f>'Crisis Indicator Data'!Z63</f>
        <v>1</v>
      </c>
      <c r="AC66" s="184">
        <f>'Crisis Indicator Data'!AA63</f>
        <v>0</v>
      </c>
      <c r="AD66" s="184">
        <f>'Crisis Indicator Data'!AB63</f>
        <v>0</v>
      </c>
      <c r="AE66" s="184">
        <f t="shared" si="21"/>
        <v>1</v>
      </c>
      <c r="AF66" s="184">
        <f>'Crisis Indicator Data'!AC63</f>
        <v>0</v>
      </c>
      <c r="AG66" s="184">
        <f>'Crisis Indicator Data'!AD63</f>
        <v>2</v>
      </c>
      <c r="AH66" s="184">
        <f t="shared" si="22"/>
        <v>2</v>
      </c>
      <c r="AI66" s="184">
        <f>'Crisis Indicator Data'!AE63</f>
        <v>3</v>
      </c>
      <c r="AJ66" s="184">
        <f>'Crisis Indicator Data'!AF63</f>
        <v>0</v>
      </c>
      <c r="AK66" s="184">
        <f>'Crisis Indicator Data'!AG63</f>
        <v>3</v>
      </c>
      <c r="AL66" s="184">
        <f t="shared" si="23"/>
        <v>4</v>
      </c>
      <c r="AM66" s="163">
        <f t="shared" si="24"/>
        <v>2</v>
      </c>
      <c r="AN66" s="163">
        <f t="shared" si="25"/>
        <v>2.5</v>
      </c>
    </row>
    <row r="67" spans="1:40" ht="13.5" customHeight="1" x14ac:dyDescent="0.35">
      <c r="A67" s="172" t="str">
        <f>'Crisis Indicator Data'!A64</f>
        <v>Syrian refugees in Lebanon</v>
      </c>
      <c r="B67" s="173" t="str">
        <f>'Crisis Indicator Data'!B64</f>
        <v>Displacement</v>
      </c>
      <c r="C67" s="173" t="str">
        <f>'Crisis Indicator Data'!C64</f>
        <v>LBN002</v>
      </c>
      <c r="D67" s="173" t="str">
        <f>'Crisis Indicator Data'!D64</f>
        <v>Lebanon</v>
      </c>
      <c r="E67" s="174" t="str">
        <f>'Crisis Indicator Data'!E64</f>
        <v>LBN</v>
      </c>
      <c r="F67" s="163">
        <f>IF(LEN(E67)&gt;3,(IF(VLOOKUP($C67,'Regional Crises'!$B$1:$R$66,7,FALSE)="x","x",ROUND(IF(VLOOKUP($C67,'Regional Crises'!$B$1:$R$66,7,FALSE)&gt;$F$3,5,IF(VLOOKUP($C67,'Regional Crises'!$B$1:$R$66,7,FALSE)&lt;F$4,0,($F$3-VLOOKUP($C67,'Regional Crises'!$B$1:$R$66,7,FALSE))/($F$3-$F$4)*5)),1))),IF(VLOOKUP($E67,'Country Indicator Data'!$B$4:$N$300,3,FALSE)="x","x",ROUND(IF(VLOOKUP($E67,'Country Indicator Data'!$B$4:$N$300,3,FALSE)&gt;$F$3,5,IF(VLOOKUP($E67,'Country Indicator Data'!$B$4:$N$300,3,FALSE)&lt;$F$4,0,($F$3-VLOOKUP($E67,'Country Indicator Data'!$B$4:$N$300,3,FALSE))/($F$3-$F$4)*5)),1)))</f>
        <v>2.9</v>
      </c>
      <c r="G67" s="163">
        <f>IF(LEN(E67)&gt;3,(IF(VLOOKUP($C67,'Regional Crises'!$B$1:$R$66,9,FALSE)="x","x",ROUND(IF(VLOOKUP($C67,'Regional Crises'!$B$1:$R$66,9,FALSE)&gt;G$3,5,IF(VLOOKUP($C67,'Regional Crises'!$B$1:$R$66,9,FALSE)&lt;G$4,0,(G$3-VLOOKUP($C67,'Regional Crises'!$B$1:$R$66,9,FALSE))/(G$3-G$4)*5)),1))),IF(VLOOKUP($E67,'Country Indicator Data'!$B$4:$N$300,5,FALSE)="x","x",ROUND(IF(VLOOKUP($E67,'Country Indicator Data'!$B$4:$N$300,5,FALSE)&gt;G$3,5,IF(VLOOKUP($E67,'Country Indicator Data'!$B$4:$N$300,5,FALSE)&lt;G$4,0,(G$3-VLOOKUP($E67,'Country Indicator Data'!$B$4:$N$300,5,FALSE))/(G$3-G$4)*5)),1)))</f>
        <v>2.4</v>
      </c>
      <c r="H67" s="163">
        <f t="shared" si="13"/>
        <v>2.65</v>
      </c>
      <c r="I67" s="163">
        <f>IF(LEN(E67)&gt;3,(IF(VLOOKUP($C67,'Regional Crises'!$B$1:$R$66,6,FALSE)="x","x",ROUND(IF(VLOOKUP($C67,'Regional Crises'!$B$1:$R$66,6,FALSE)&gt;I$3,5,IF(VLOOKUP($C67,'Regional Crises'!$B$1:$R$66,6,FALSE)&lt;I$4,0,5-(I$3-VLOOKUP($C67,'Regional Crises'!$B$1:$R$66,6,FALSE))/(I$3-I$4)*5)),1))),IF(VLOOKUP($E67,'Country Indicator Data'!$B$4:$N$300,2,FALSE)="x","x",ROUND(IF(VLOOKUP($E67,'Country Indicator Data'!$B$4:$N$300,2,FALSE)&gt;I$3,5,IF(VLOOKUP($E67,'Country Indicator Data'!$B$4:$N$300,2,FALSE)&lt;I$4,0,5-(I$3-VLOOKUP($E67,'Country Indicator Data'!$B$4:$N$300,2,FALSE))/(I$3-I$4)*5)),1)))</f>
        <v>4.0999999999999996</v>
      </c>
      <c r="J67" s="163">
        <f>IF(LEN(E67)&gt;3,(IF(VLOOKUP($C67,'Regional Crises'!$B$1:$R$66,8,FALSE)="x","x",ROUND(IF(VLOOKUP($C67,'Regional Crises'!$B$1:$R$66,8,FALSE)&gt;J$3,5,IF(VLOOKUP($C67,'Regional Crises'!$B$1:$R$66,8,FALSE)&lt;J$4,0,5-(J$3-VLOOKUP($C67,'Regional Crises'!$B$1:$R$66,8,FALSE))/(J$3-J$4)*5)),1))),IF(VLOOKUP($E67,'Country Indicator Data'!$B$4:$N$300,4,FALSE)="x","x",ROUND(IF(VLOOKUP($E67,'Country Indicator Data'!$B$4:$N$300,4,FALSE)&gt;J$3,5,IF(VLOOKUP($E67,'Country Indicator Data'!$B$4:$N$300,4,FALSE)&lt;J$4,0,5-(J$3-VLOOKUP($E67,'Country Indicator Data'!$B$4:$N$300,4,FALSE))/(J$3-J$4)*5)),1)))</f>
        <v>1</v>
      </c>
      <c r="K67" s="163">
        <f t="shared" si="14"/>
        <v>2.5499999999999998</v>
      </c>
      <c r="L67" s="163">
        <f>IF(LEN(E67)&gt;3,(IF(VLOOKUP($C67,'Regional Crises'!$B$1:$R$66,10,FALSE)="x","x",ROUND(IF(VLOOKUP($C67,'Regional Crises'!$B$1:$R$66,10,FALSE)&gt;L$3,5,IF(VLOOKUP($C67,'Regional Crises'!$B$1:$R$66,10,FALSE)&lt;L$4,0,5-(L$3-VLOOKUP($C67,'Regional Crises'!$B$1:$R$66,10,FALSE))/(L$3-L$4)*5)),1))),IF(VLOOKUP($E67,'Country Indicator Data'!$B$4:$N$300,6,FALSE)="x","x",ROUND(IF(VLOOKUP($E67,'Country Indicator Data'!$B$4:$N$300,6,FALSE)&gt;L$3,5,IF(VLOOKUP($E67,'Country Indicator Data'!$B$4:$N$300,6,FALSE)&lt;L$4,0,5-(L$3-VLOOKUP($E67,'Country Indicator Data'!$B$4:$N$300,6,FALSE))/(L$3-L$4)*5)),1)))</f>
        <v>2.4</v>
      </c>
      <c r="M67" s="163">
        <f>IF(LEN(E67)&gt;3,(IF(VLOOKUP($C67,'Regional Crises'!$B$1:$R$66,11,FALSE)="x","x",ROUND(IF(VLOOKUP($C67,'Regional Crises'!$B$1:$R$66,11,FALSE)&gt;M$3,5,IF(VLOOKUP($C67,'Regional Crises'!$B$1:$R$66,11,FALSE)&lt;M$4,0,5-(M$3-VLOOKUP($C67,'Regional Crises'!$B$1:$R$66,11,FALSE))/(M$3-M$4)*5)),1))),IF(VLOOKUP($E67,'Country Indicator Data'!$B$4:$N$300,7,FALSE)="x","x",ROUND(IF(VLOOKUP($E67,'Country Indicator Data'!$B$4:$N$300,7,FALSE)&gt;M$3,5,IF(VLOOKUP($E67,'Country Indicator Data'!$B$4:$N$300,7,FALSE)&lt;M$4,0,5-(M$3-VLOOKUP($E67,'Country Indicator Data'!$B$4:$N$300,7,FALSE))/(M$3-M$4)*5)),1)))</f>
        <v>0.9</v>
      </c>
      <c r="N67" s="163">
        <f t="shared" si="15"/>
        <v>1.65</v>
      </c>
      <c r="O67" s="163">
        <f t="shared" si="16"/>
        <v>2.2833333333333332</v>
      </c>
      <c r="P67" s="163">
        <f>IF(LEN(E67)&gt;3,VLOOKUP(C67,'Regional Crises'!$B$1:$R$69,12,FALSE),VLOOKUP(E67,'Country Indicator Data'!$B$4:$I$300,8,FALSE))</f>
        <v>3</v>
      </c>
      <c r="Q67" s="163">
        <f>IF(LEN(E67)&gt;3,((IF(VLOOKUP($C67,'Regional Crises'!$B$1:$R$66,13,FALSE)="x","x",ROUND(IF(VLOOKUP($C67,'Regional Crises'!$B$1:$R$66,13,FALSE)&gt;Q$3,5,IF(VLOOKUP($C67,'Regional Crises'!$B$1:$R$66,13,FALSE)&lt;Q$4,0,5-(LOG(Q$3)-LOG(VLOOKUP($C67,'Regional Crises'!$B$1:$R$66,13,FALSE)))/(LOG(Q$3)-LOG(Q$4))*5)),1)))),(IF(VLOOKUP($E67,'Country Indicator Data'!$B$4:$N$300,9,FALSE)="x","x",ROUND(IF(VLOOKUP($E67,'Country Indicator Data'!$B$4:$N$300,9,FALSE)&gt;Q$3,5,IF(VLOOKUP($E67,'Country Indicator Data'!$B$4:$N$300,9,FALSE)&lt;Q$4,0,5-(LOG(Q$3)-LOG(VLOOKUP($E67,'Country Indicator Data'!$B$4:$N$300,9,FALSE)))/(LOG(Q$3)-LOG(Q$4))*5)),1))))</f>
        <v>3.7</v>
      </c>
      <c r="R67" s="163">
        <f t="shared" si="17"/>
        <v>3.35</v>
      </c>
      <c r="S67" s="163">
        <f>IF(LEN(E67)&gt;3,((IF(VLOOKUP($C67,'Regional Crises'!$B$1:$R$66,17,FALSE)="x","x",ROUND(IF(VLOOKUP($C67,'Regional Crises'!$B$1:$R$66,17,FALSE)&gt;S$3,0,IF(VLOOKUP($C67,'Regional Crises'!$B$1:$R$66,17,FALSE)&lt;S$4,5,(S$3-VLOOKUP($C67,'Regional Crises'!$B$1:$R$66,17,FALSE))/(S$3-S$4)*5)),1)))),(IF(VLOOKUP($E67,'Country Indicator Data'!$B$4:$N$300,13,FALSE)="x","x",ROUND(IF(VLOOKUP($E67,'Country Indicator Data'!$B$4:$N$300,13,FALSE)&gt;S$3,0,IF(VLOOKUP($E67,'Country Indicator Data'!$B$4:$N$300,13,FALSE)&lt;S$4,5,(S$3-VLOOKUP($E67,'Country Indicator Data'!$B$4:$N$300,13,FALSE))/(S$3-S$4)*5)),1))))</f>
        <v>3.8</v>
      </c>
      <c r="T67" s="163">
        <f>IF(LEN(E67)&gt;3,((IF(VLOOKUP($C67,'Regional Crises'!$B$1:$R$66,14,FALSE)="x","x",ROUND(IF(VLOOKUP($C67,'Regional Crises'!$B$1:$R$66,14,FALSE)&gt;T$3,0,IF(VLOOKUP($C67,'Regional Crises'!$B$1:$R$66,14,FALSE)&lt;T$4,5,(T$3-VLOOKUP($C67,'Regional Crises'!$B$1:$R$66,14,FALSE))/(T$3-T$4)*5)),1)))),(IF(VLOOKUP($E67,'Country Indicator Data'!$B$4:$N$300,10,FALSE)="x","x",ROUND(IF(VLOOKUP($E67,'Country Indicator Data'!$B$4:$N$300,10,FALSE)&gt;T$3,0,IF(VLOOKUP($E67,'Country Indicator Data'!$B$4:$N$300,10,FALSE)&lt;T$4,5,(T$3-VLOOKUP($E67,'Country Indicator Data'!$B$4:$N$300,10,FALSE))/(T$3-T$4)*5)),1))))</f>
        <v>3.4</v>
      </c>
      <c r="U67" s="163">
        <f>IF(LEN(E67)&gt;3,((IF(VLOOKUP($C67,'Regional Crises'!$B$1:$R$66,15,FALSE)="x","x",ROUND(IF(VLOOKUP($C67,'Regional Crises'!$B$1:$R$66,15,FALSE)&gt;U$3,0,IF(VLOOKUP($C67,'Regional Crises'!$B$1:$R$66,15,FALSE)&lt;U$4,5,(U$3-VLOOKUP($C67,'Regional Crises'!$B$1:$R$66,15,FALSE))/(U$3-U$4)*5)),1)))),(IF(VLOOKUP($E67,'Country Indicator Data'!$B$4:$N$300,11,FALSE)="x","x",ROUND(IF(VLOOKUP($E67,'Country Indicator Data'!$B$4:$N$300,11,FALSE)&gt;U$3,0,IF(VLOOKUP($E67,'Country Indicator Data'!$B$4:$N$300,11,FALSE)&lt;U$4,5,(U$3-VLOOKUP($E67,'Country Indicator Data'!$B$4:$N$300,11,FALSE))/(U$3-U$4)*5)),1))))</f>
        <v>2.6</v>
      </c>
      <c r="V67" s="163">
        <f>IF(LEN(E67)&gt;3,((IF(VLOOKUP($C67,'Regional Crises'!$B$1:$R$66,16,FALSE)="x","x",ROUND(IF(VLOOKUP($C67,'Regional Crises'!$B$1:$R$66,16,FALSE)&gt;V$3,0,IF(VLOOKUP($C67,'Regional Crises'!$B$1:$R$66,16,FALSE)&lt;V$4,5,(V$3-VLOOKUP($C67,'Regional Crises'!$B$1:$R$66,16,FALSE))/(V$3-V$4)*5)),1)))),(IF(VLOOKUP($E67,'Country Indicator Data'!$B$4:$N$300,12,FALSE)="x","x",ROUND(IF(VLOOKUP($E67,'Country Indicator Data'!$B$4:$N$300,12,FALSE)&gt;V$3,0,IF(VLOOKUP($E67,'Country Indicator Data'!$B$4:$N$300,12,FALSE)&lt;V$4,5,(V$3-VLOOKUP($E67,'Country Indicator Data'!$B$4:$N$300,12,FALSE))/(V$3-V$4)*5)),1))))</f>
        <v>2.9</v>
      </c>
      <c r="W67" s="163">
        <f t="shared" si="18"/>
        <v>3.2</v>
      </c>
      <c r="X67" s="163">
        <f t="shared" si="19"/>
        <v>2.9</v>
      </c>
      <c r="Y67" s="184">
        <f>IF('Core Indicators'!FC64="x","x",IF('Core Indicators'!FC64&gt;=5,5,IF('Core Indicators'!FC64&gt;=4,4,IF('Core Indicators'!FC64&gt;=3,3,IF('Core Indicators'!FC64&gt;=2,2,IF('Core Indicators'!FC64&gt;=1,1,0))))))</f>
        <v>2</v>
      </c>
      <c r="Z67" s="163">
        <f t="shared" si="20"/>
        <v>2</v>
      </c>
      <c r="AA67" s="184">
        <f>'Crisis Indicator Data'!Y64</f>
        <v>0</v>
      </c>
      <c r="AB67" s="184">
        <f>'Crisis Indicator Data'!Z64</f>
        <v>1</v>
      </c>
      <c r="AC67" s="184">
        <f>'Crisis Indicator Data'!AA64</f>
        <v>1</v>
      </c>
      <c r="AD67" s="184">
        <f>'Crisis Indicator Data'!AB64</f>
        <v>0</v>
      </c>
      <c r="AE67" s="184">
        <f t="shared" si="21"/>
        <v>2</v>
      </c>
      <c r="AF67" s="184">
        <f>'Crisis Indicator Data'!AC64</f>
        <v>1</v>
      </c>
      <c r="AG67" s="184">
        <f>'Crisis Indicator Data'!AD64</f>
        <v>3</v>
      </c>
      <c r="AH67" s="184">
        <f t="shared" si="22"/>
        <v>4</v>
      </c>
      <c r="AI67" s="184">
        <f>'Crisis Indicator Data'!AE64</f>
        <v>2</v>
      </c>
      <c r="AJ67" s="184">
        <f>'Crisis Indicator Data'!AF64</f>
        <v>3</v>
      </c>
      <c r="AK67" s="184">
        <f>'Crisis Indicator Data'!AG64</f>
        <v>0</v>
      </c>
      <c r="AL67" s="184">
        <f t="shared" si="23"/>
        <v>4</v>
      </c>
      <c r="AM67" s="163">
        <f t="shared" si="24"/>
        <v>3</v>
      </c>
      <c r="AN67" s="163">
        <f t="shared" si="25"/>
        <v>2.5</v>
      </c>
    </row>
    <row r="68" spans="1:40" ht="13.5" customHeight="1" x14ac:dyDescent="0.35">
      <c r="A68" s="172" t="str">
        <f>'Crisis Indicator Data'!A65</f>
        <v>Complex crisis in Lebanon</v>
      </c>
      <c r="B68" s="173" t="str">
        <f>'Crisis Indicator Data'!B65</f>
        <v>Socio-political,Violence,Tecnological Disaster,Displacement</v>
      </c>
      <c r="C68" s="173" t="str">
        <f>'Crisis Indicator Data'!C65</f>
        <v>LBN006</v>
      </c>
      <c r="D68" s="173" t="str">
        <f>'Crisis Indicator Data'!D65</f>
        <v>Lebanon</v>
      </c>
      <c r="E68" s="174" t="str">
        <f>'Crisis Indicator Data'!E65</f>
        <v>LBN</v>
      </c>
      <c r="F68" s="163">
        <f>IF(LEN(E68)&gt;3,(IF(VLOOKUP($C68,'Regional Crises'!$B$1:$R$66,7,FALSE)="x","x",ROUND(IF(VLOOKUP($C68,'Regional Crises'!$B$1:$R$66,7,FALSE)&gt;$F$3,5,IF(VLOOKUP($C68,'Regional Crises'!$B$1:$R$66,7,FALSE)&lt;F$4,0,($F$3-VLOOKUP($C68,'Regional Crises'!$B$1:$R$66,7,FALSE))/($F$3-$F$4)*5)),1))),IF(VLOOKUP($E68,'Country Indicator Data'!$B$4:$N$300,3,FALSE)="x","x",ROUND(IF(VLOOKUP($E68,'Country Indicator Data'!$B$4:$N$300,3,FALSE)&gt;$F$3,5,IF(VLOOKUP($E68,'Country Indicator Data'!$B$4:$N$300,3,FALSE)&lt;$F$4,0,($F$3-VLOOKUP($E68,'Country Indicator Data'!$B$4:$N$300,3,FALSE))/($F$3-$F$4)*5)),1)))</f>
        <v>2.9</v>
      </c>
      <c r="G68" s="163">
        <f>IF(LEN(E68)&gt;3,(IF(VLOOKUP($C68,'Regional Crises'!$B$1:$R$66,9,FALSE)="x","x",ROUND(IF(VLOOKUP($C68,'Regional Crises'!$B$1:$R$66,9,FALSE)&gt;G$3,5,IF(VLOOKUP($C68,'Regional Crises'!$B$1:$R$66,9,FALSE)&lt;G$4,0,(G$3-VLOOKUP($C68,'Regional Crises'!$B$1:$R$66,9,FALSE))/(G$3-G$4)*5)),1))),IF(VLOOKUP($E68,'Country Indicator Data'!$B$4:$N$300,5,FALSE)="x","x",ROUND(IF(VLOOKUP($E68,'Country Indicator Data'!$B$4:$N$300,5,FALSE)&gt;G$3,5,IF(VLOOKUP($E68,'Country Indicator Data'!$B$4:$N$300,5,FALSE)&lt;G$4,0,(G$3-VLOOKUP($E68,'Country Indicator Data'!$B$4:$N$300,5,FALSE))/(G$3-G$4)*5)),1)))</f>
        <v>2.4</v>
      </c>
      <c r="H68" s="163">
        <f t="shared" si="13"/>
        <v>2.65</v>
      </c>
      <c r="I68" s="163">
        <f>IF(LEN(E68)&gt;3,(IF(VLOOKUP($C68,'Regional Crises'!$B$1:$R$66,6,FALSE)="x","x",ROUND(IF(VLOOKUP($C68,'Regional Crises'!$B$1:$R$66,6,FALSE)&gt;I$3,5,IF(VLOOKUP($C68,'Regional Crises'!$B$1:$R$66,6,FALSE)&lt;I$4,0,5-(I$3-VLOOKUP($C68,'Regional Crises'!$B$1:$R$66,6,FALSE))/(I$3-I$4)*5)),1))),IF(VLOOKUP($E68,'Country Indicator Data'!$B$4:$N$300,2,FALSE)="x","x",ROUND(IF(VLOOKUP($E68,'Country Indicator Data'!$B$4:$N$300,2,FALSE)&gt;I$3,5,IF(VLOOKUP($E68,'Country Indicator Data'!$B$4:$N$300,2,FALSE)&lt;I$4,0,5-(I$3-VLOOKUP($E68,'Country Indicator Data'!$B$4:$N$300,2,FALSE))/(I$3-I$4)*5)),1)))</f>
        <v>4.0999999999999996</v>
      </c>
      <c r="J68" s="163">
        <f>IF(LEN(E68)&gt;3,(IF(VLOOKUP($C68,'Regional Crises'!$B$1:$R$66,8,FALSE)="x","x",ROUND(IF(VLOOKUP($C68,'Regional Crises'!$B$1:$R$66,8,FALSE)&gt;J$3,5,IF(VLOOKUP($C68,'Regional Crises'!$B$1:$R$66,8,FALSE)&lt;J$4,0,5-(J$3-VLOOKUP($C68,'Regional Crises'!$B$1:$R$66,8,FALSE))/(J$3-J$4)*5)),1))),IF(VLOOKUP($E68,'Country Indicator Data'!$B$4:$N$300,4,FALSE)="x","x",ROUND(IF(VLOOKUP($E68,'Country Indicator Data'!$B$4:$N$300,4,FALSE)&gt;J$3,5,IF(VLOOKUP($E68,'Country Indicator Data'!$B$4:$N$300,4,FALSE)&lt;J$4,0,5-(J$3-VLOOKUP($E68,'Country Indicator Data'!$B$4:$N$300,4,FALSE))/(J$3-J$4)*5)),1)))</f>
        <v>1</v>
      </c>
      <c r="K68" s="163">
        <f t="shared" si="14"/>
        <v>2.5499999999999998</v>
      </c>
      <c r="L68" s="163">
        <f>IF(LEN(E68)&gt;3,(IF(VLOOKUP($C68,'Regional Crises'!$B$1:$R$66,10,FALSE)="x","x",ROUND(IF(VLOOKUP($C68,'Regional Crises'!$B$1:$R$66,10,FALSE)&gt;L$3,5,IF(VLOOKUP($C68,'Regional Crises'!$B$1:$R$66,10,FALSE)&lt;L$4,0,5-(L$3-VLOOKUP($C68,'Regional Crises'!$B$1:$R$66,10,FALSE))/(L$3-L$4)*5)),1))),IF(VLOOKUP($E68,'Country Indicator Data'!$B$4:$N$300,6,FALSE)="x","x",ROUND(IF(VLOOKUP($E68,'Country Indicator Data'!$B$4:$N$300,6,FALSE)&gt;L$3,5,IF(VLOOKUP($E68,'Country Indicator Data'!$B$4:$N$300,6,FALSE)&lt;L$4,0,5-(L$3-VLOOKUP($E68,'Country Indicator Data'!$B$4:$N$300,6,FALSE))/(L$3-L$4)*5)),1)))</f>
        <v>2.4</v>
      </c>
      <c r="M68" s="163">
        <f>IF(LEN(E68)&gt;3,(IF(VLOOKUP($C68,'Regional Crises'!$B$1:$R$66,11,FALSE)="x","x",ROUND(IF(VLOOKUP($C68,'Regional Crises'!$B$1:$R$66,11,FALSE)&gt;M$3,5,IF(VLOOKUP($C68,'Regional Crises'!$B$1:$R$66,11,FALSE)&lt;M$4,0,5-(M$3-VLOOKUP($C68,'Regional Crises'!$B$1:$R$66,11,FALSE))/(M$3-M$4)*5)),1))),IF(VLOOKUP($E68,'Country Indicator Data'!$B$4:$N$300,7,FALSE)="x","x",ROUND(IF(VLOOKUP($E68,'Country Indicator Data'!$B$4:$N$300,7,FALSE)&gt;M$3,5,IF(VLOOKUP($E68,'Country Indicator Data'!$B$4:$N$300,7,FALSE)&lt;M$4,0,5-(M$3-VLOOKUP($E68,'Country Indicator Data'!$B$4:$N$300,7,FALSE))/(M$3-M$4)*5)),1)))</f>
        <v>0.9</v>
      </c>
      <c r="N68" s="163">
        <f t="shared" si="15"/>
        <v>1.65</v>
      </c>
      <c r="O68" s="163">
        <f t="shared" si="16"/>
        <v>2.2833333333333332</v>
      </c>
      <c r="P68" s="163">
        <f>IF(LEN(E68)&gt;3,VLOOKUP(C68,'Regional Crises'!$B$1:$R$69,12,FALSE),VLOOKUP(E68,'Country Indicator Data'!$B$4:$I$300,8,FALSE))</f>
        <v>3</v>
      </c>
      <c r="Q68" s="163">
        <f>IF(LEN(E68)&gt;3,((IF(VLOOKUP($C68,'Regional Crises'!$B$1:$R$66,13,FALSE)="x","x",ROUND(IF(VLOOKUP($C68,'Regional Crises'!$B$1:$R$66,13,FALSE)&gt;Q$3,5,IF(VLOOKUP($C68,'Regional Crises'!$B$1:$R$66,13,FALSE)&lt;Q$4,0,5-(LOG(Q$3)-LOG(VLOOKUP($C68,'Regional Crises'!$B$1:$R$66,13,FALSE)))/(LOG(Q$3)-LOG(Q$4))*5)),1)))),(IF(VLOOKUP($E68,'Country Indicator Data'!$B$4:$N$300,9,FALSE)="x","x",ROUND(IF(VLOOKUP($E68,'Country Indicator Data'!$B$4:$N$300,9,FALSE)&gt;Q$3,5,IF(VLOOKUP($E68,'Country Indicator Data'!$B$4:$N$300,9,FALSE)&lt;Q$4,0,5-(LOG(Q$3)-LOG(VLOOKUP($E68,'Country Indicator Data'!$B$4:$N$300,9,FALSE)))/(LOG(Q$3)-LOG(Q$4))*5)),1))))</f>
        <v>3.7</v>
      </c>
      <c r="R68" s="163">
        <f t="shared" si="17"/>
        <v>3.35</v>
      </c>
      <c r="S68" s="163">
        <f>IF(LEN(E68)&gt;3,((IF(VLOOKUP($C68,'Regional Crises'!$B$1:$R$66,17,FALSE)="x","x",ROUND(IF(VLOOKUP($C68,'Regional Crises'!$B$1:$R$66,17,FALSE)&gt;S$3,0,IF(VLOOKUP($C68,'Regional Crises'!$B$1:$R$66,17,FALSE)&lt;S$4,5,(S$3-VLOOKUP($C68,'Regional Crises'!$B$1:$R$66,17,FALSE))/(S$3-S$4)*5)),1)))),(IF(VLOOKUP($E68,'Country Indicator Data'!$B$4:$N$300,13,FALSE)="x","x",ROUND(IF(VLOOKUP($E68,'Country Indicator Data'!$B$4:$N$300,13,FALSE)&gt;S$3,0,IF(VLOOKUP($E68,'Country Indicator Data'!$B$4:$N$300,13,FALSE)&lt;S$4,5,(S$3-VLOOKUP($E68,'Country Indicator Data'!$B$4:$N$300,13,FALSE))/(S$3-S$4)*5)),1))))</f>
        <v>3.8</v>
      </c>
      <c r="T68" s="163">
        <f>IF(LEN(E68)&gt;3,((IF(VLOOKUP($C68,'Regional Crises'!$B$1:$R$66,14,FALSE)="x","x",ROUND(IF(VLOOKUP($C68,'Regional Crises'!$B$1:$R$66,14,FALSE)&gt;T$3,0,IF(VLOOKUP($C68,'Regional Crises'!$B$1:$R$66,14,FALSE)&lt;T$4,5,(T$3-VLOOKUP($C68,'Regional Crises'!$B$1:$R$66,14,FALSE))/(T$3-T$4)*5)),1)))),(IF(VLOOKUP($E68,'Country Indicator Data'!$B$4:$N$300,10,FALSE)="x","x",ROUND(IF(VLOOKUP($E68,'Country Indicator Data'!$B$4:$N$300,10,FALSE)&gt;T$3,0,IF(VLOOKUP($E68,'Country Indicator Data'!$B$4:$N$300,10,FALSE)&lt;T$4,5,(T$3-VLOOKUP($E68,'Country Indicator Data'!$B$4:$N$300,10,FALSE))/(T$3-T$4)*5)),1))))</f>
        <v>3.4</v>
      </c>
      <c r="U68" s="163">
        <f>IF(LEN(E68)&gt;3,((IF(VLOOKUP($C68,'Regional Crises'!$B$1:$R$66,15,FALSE)="x","x",ROUND(IF(VLOOKUP($C68,'Regional Crises'!$B$1:$R$66,15,FALSE)&gt;U$3,0,IF(VLOOKUP($C68,'Regional Crises'!$B$1:$R$66,15,FALSE)&lt;U$4,5,(U$3-VLOOKUP($C68,'Regional Crises'!$B$1:$R$66,15,FALSE))/(U$3-U$4)*5)),1)))),(IF(VLOOKUP($E68,'Country Indicator Data'!$B$4:$N$300,11,FALSE)="x","x",ROUND(IF(VLOOKUP($E68,'Country Indicator Data'!$B$4:$N$300,11,FALSE)&gt;U$3,0,IF(VLOOKUP($E68,'Country Indicator Data'!$B$4:$N$300,11,FALSE)&lt;U$4,5,(U$3-VLOOKUP($E68,'Country Indicator Data'!$B$4:$N$300,11,FALSE))/(U$3-U$4)*5)),1))))</f>
        <v>2.6</v>
      </c>
      <c r="V68" s="163">
        <f>IF(LEN(E68)&gt;3,((IF(VLOOKUP($C68,'Regional Crises'!$B$1:$R$66,16,FALSE)="x","x",ROUND(IF(VLOOKUP($C68,'Regional Crises'!$B$1:$R$66,16,FALSE)&gt;V$3,0,IF(VLOOKUP($C68,'Regional Crises'!$B$1:$R$66,16,FALSE)&lt;V$4,5,(V$3-VLOOKUP($C68,'Regional Crises'!$B$1:$R$66,16,FALSE))/(V$3-V$4)*5)),1)))),(IF(VLOOKUP($E68,'Country Indicator Data'!$B$4:$N$300,12,FALSE)="x","x",ROUND(IF(VLOOKUP($E68,'Country Indicator Data'!$B$4:$N$300,12,FALSE)&gt;V$3,0,IF(VLOOKUP($E68,'Country Indicator Data'!$B$4:$N$300,12,FALSE)&lt;V$4,5,(V$3-VLOOKUP($E68,'Country Indicator Data'!$B$4:$N$300,12,FALSE))/(V$3-V$4)*5)),1))))</f>
        <v>2.9</v>
      </c>
      <c r="W68" s="163">
        <f t="shared" si="18"/>
        <v>3.2</v>
      </c>
      <c r="X68" s="163">
        <f t="shared" si="19"/>
        <v>2.9</v>
      </c>
      <c r="Y68" s="184">
        <f>IF('Core Indicators'!FC65="x","x",IF('Core Indicators'!FC65&gt;=5,5,IF('Core Indicators'!FC65&gt;=4,4,IF('Core Indicators'!FC65&gt;=3,3,IF('Core Indicators'!FC65&gt;=2,2,IF('Core Indicators'!FC65&gt;=1,1,0))))))</f>
        <v>3</v>
      </c>
      <c r="Z68" s="163">
        <f t="shared" si="20"/>
        <v>3</v>
      </c>
      <c r="AA68" s="184">
        <f>'Crisis Indicator Data'!Y65</f>
        <v>0</v>
      </c>
      <c r="AB68" s="184">
        <f>'Crisis Indicator Data'!Z65</f>
        <v>1</v>
      </c>
      <c r="AC68" s="184">
        <f>'Crisis Indicator Data'!AA65</f>
        <v>1</v>
      </c>
      <c r="AD68" s="184">
        <f>'Crisis Indicator Data'!AB65</f>
        <v>0</v>
      </c>
      <c r="AE68" s="184">
        <f t="shared" si="21"/>
        <v>2</v>
      </c>
      <c r="AF68" s="184">
        <f>'Crisis Indicator Data'!AC65</f>
        <v>1</v>
      </c>
      <c r="AG68" s="184">
        <f>'Crisis Indicator Data'!AD65</f>
        <v>3</v>
      </c>
      <c r="AH68" s="184">
        <f t="shared" si="22"/>
        <v>4</v>
      </c>
      <c r="AI68" s="184">
        <f>'Crisis Indicator Data'!AE65</f>
        <v>2</v>
      </c>
      <c r="AJ68" s="184">
        <f>'Crisis Indicator Data'!AF65</f>
        <v>3</v>
      </c>
      <c r="AK68" s="184">
        <f>'Crisis Indicator Data'!AG65</f>
        <v>0</v>
      </c>
      <c r="AL68" s="184">
        <f t="shared" si="23"/>
        <v>4</v>
      </c>
      <c r="AM68" s="163">
        <f t="shared" si="24"/>
        <v>3</v>
      </c>
      <c r="AN68" s="163">
        <f t="shared" si="25"/>
        <v>3</v>
      </c>
    </row>
    <row r="69" spans="1:40" ht="13.5" customHeight="1" x14ac:dyDescent="0.35">
      <c r="A69" s="172" t="str">
        <f>'Crisis Indicator Data'!A66</f>
        <v>Complex crisis in Libya</v>
      </c>
      <c r="B69" s="173" t="str">
        <f>'Crisis Indicator Data'!B66</f>
        <v>Conflict,Displacement,Socio-political</v>
      </c>
      <c r="C69" s="173" t="str">
        <f>'Crisis Indicator Data'!C66</f>
        <v>LBY001</v>
      </c>
      <c r="D69" s="173" t="str">
        <f>'Crisis Indicator Data'!D66</f>
        <v>Libya</v>
      </c>
      <c r="E69" s="174" t="str">
        <f>'Crisis Indicator Data'!E66</f>
        <v>LBY</v>
      </c>
      <c r="F69" s="163">
        <f>IF(LEN(E69)&gt;3,(IF(VLOOKUP($C69,'Regional Crises'!$B$1:$R$66,7,FALSE)="x","x",ROUND(IF(VLOOKUP($C69,'Regional Crises'!$B$1:$R$66,7,FALSE)&gt;$F$3,5,IF(VLOOKUP($C69,'Regional Crises'!$B$1:$R$66,7,FALSE)&lt;F$4,0,($F$3-VLOOKUP($C69,'Regional Crises'!$B$1:$R$66,7,FALSE))/($F$3-$F$4)*5)),1))),IF(VLOOKUP($E69,'Country Indicator Data'!$B$4:$N$300,3,FALSE)="x","x",ROUND(IF(VLOOKUP($E69,'Country Indicator Data'!$B$4:$N$300,3,FALSE)&gt;$F$3,5,IF(VLOOKUP($E69,'Country Indicator Data'!$B$4:$N$300,3,FALSE)&lt;$F$4,0,($F$3-VLOOKUP($E69,'Country Indicator Data'!$B$4:$N$300,3,FALSE))/($F$3-$F$4)*5)),1)))</f>
        <v>4.5999999999999996</v>
      </c>
      <c r="G69" s="163">
        <f>IF(LEN(E69)&gt;3,(IF(VLOOKUP($C69,'Regional Crises'!$B$1:$R$66,9,FALSE)="x","x",ROUND(IF(VLOOKUP($C69,'Regional Crises'!$B$1:$R$66,9,FALSE)&gt;G$3,5,IF(VLOOKUP($C69,'Regional Crises'!$B$1:$R$66,9,FALSE)&lt;G$4,0,(G$3-VLOOKUP($C69,'Regional Crises'!$B$1:$R$66,9,FALSE))/(G$3-G$4)*5)),1))),IF(VLOOKUP($E69,'Country Indicator Data'!$B$4:$N$300,5,FALSE)="x","x",ROUND(IF(VLOOKUP($E69,'Country Indicator Data'!$B$4:$N$300,5,FALSE)&gt;G$3,5,IF(VLOOKUP($E69,'Country Indicator Data'!$B$4:$N$300,5,FALSE)&lt;G$4,0,(G$3-VLOOKUP($E69,'Country Indicator Data'!$B$4:$N$300,5,FALSE))/(G$3-G$4)*5)),1)))</f>
        <v>4</v>
      </c>
      <c r="H69" s="163">
        <f t="shared" si="13"/>
        <v>4.3</v>
      </c>
      <c r="I69" s="163">
        <f>IF(LEN(E69)&gt;3,(IF(VLOOKUP($C69,'Regional Crises'!$B$1:$R$66,6,FALSE)="x","x",ROUND(IF(VLOOKUP($C69,'Regional Crises'!$B$1:$R$66,6,FALSE)&gt;I$3,5,IF(VLOOKUP($C69,'Regional Crises'!$B$1:$R$66,6,FALSE)&lt;I$4,0,5-(I$3-VLOOKUP($C69,'Regional Crises'!$B$1:$R$66,6,FALSE))/(I$3-I$4)*5)),1))),IF(VLOOKUP($E69,'Country Indicator Data'!$B$4:$N$300,2,FALSE)="x","x",ROUND(IF(VLOOKUP($E69,'Country Indicator Data'!$B$4:$N$300,2,FALSE)&gt;I$3,5,IF(VLOOKUP($E69,'Country Indicator Data'!$B$4:$N$300,2,FALSE)&lt;I$4,0,5-(I$3-VLOOKUP($E69,'Country Indicator Data'!$B$4:$N$300,2,FALSE))/(I$3-I$4)*5)),1)))</f>
        <v>1.4</v>
      </c>
      <c r="J69" s="163">
        <f>IF(LEN(E69)&gt;3,(IF(VLOOKUP($C69,'Regional Crises'!$B$1:$R$66,8,FALSE)="x","x",ROUND(IF(VLOOKUP($C69,'Regional Crises'!$B$1:$R$66,8,FALSE)&gt;J$3,5,IF(VLOOKUP($C69,'Regional Crises'!$B$1:$R$66,8,FALSE)&lt;J$4,0,5-(J$3-VLOOKUP($C69,'Regional Crises'!$B$1:$R$66,8,FALSE))/(J$3-J$4)*5)),1))),IF(VLOOKUP($E69,'Country Indicator Data'!$B$4:$N$300,4,FALSE)="x","x",ROUND(IF(VLOOKUP($E69,'Country Indicator Data'!$B$4:$N$300,4,FALSE)&gt;J$3,5,IF(VLOOKUP($E69,'Country Indicator Data'!$B$4:$N$300,4,FALSE)&lt;J$4,0,5-(J$3-VLOOKUP($E69,'Country Indicator Data'!$B$4:$N$300,4,FALSE))/(J$3-J$4)*5)),1)))</f>
        <v>0</v>
      </c>
      <c r="K69" s="163">
        <f t="shared" si="14"/>
        <v>0.7</v>
      </c>
      <c r="L69" s="163">
        <f>IF(LEN(E69)&gt;3,(IF(VLOOKUP($C69,'Regional Crises'!$B$1:$R$66,10,FALSE)="x","x",ROUND(IF(VLOOKUP($C69,'Regional Crises'!$B$1:$R$66,10,FALSE)&gt;L$3,5,IF(VLOOKUP($C69,'Regional Crises'!$B$1:$R$66,10,FALSE)&lt;L$4,0,5-(L$3-VLOOKUP($C69,'Regional Crises'!$B$1:$R$66,10,FALSE))/(L$3-L$4)*5)),1))),IF(VLOOKUP($E69,'Country Indicator Data'!$B$4:$N$300,6,FALSE)="x","x",ROUND(IF(VLOOKUP($E69,'Country Indicator Data'!$B$4:$N$300,6,FALSE)&gt;L$3,5,IF(VLOOKUP($E69,'Country Indicator Data'!$B$4:$N$300,6,FALSE)&lt;L$4,0,5-(L$3-VLOOKUP($E69,'Country Indicator Data'!$B$4:$N$300,6,FALSE))/(L$3-L$4)*5)),1)))</f>
        <v>1.1000000000000001</v>
      </c>
      <c r="M69" s="163" t="str">
        <f>IF(LEN(E69)&gt;3,(IF(VLOOKUP($C69,'Regional Crises'!$B$1:$R$66,11,FALSE)="x","x",ROUND(IF(VLOOKUP($C69,'Regional Crises'!$B$1:$R$66,11,FALSE)&gt;M$3,5,IF(VLOOKUP($C69,'Regional Crises'!$B$1:$R$66,11,FALSE)&lt;M$4,0,5-(M$3-VLOOKUP($C69,'Regional Crises'!$B$1:$R$66,11,FALSE))/(M$3-M$4)*5)),1))),IF(VLOOKUP($E69,'Country Indicator Data'!$B$4:$N$300,7,FALSE)="x","x",ROUND(IF(VLOOKUP($E69,'Country Indicator Data'!$B$4:$N$300,7,FALSE)&gt;M$3,5,IF(VLOOKUP($E69,'Country Indicator Data'!$B$4:$N$300,7,FALSE)&lt;M$4,0,5-(M$3-VLOOKUP($E69,'Country Indicator Data'!$B$4:$N$300,7,FALSE))/(M$3-M$4)*5)),1)))</f>
        <v>x</v>
      </c>
      <c r="N69" s="163">
        <f t="shared" si="15"/>
        <v>1.1000000000000001</v>
      </c>
      <c r="O69" s="163">
        <f t="shared" si="16"/>
        <v>2.0333333333333332</v>
      </c>
      <c r="P69" s="163">
        <f>IF(LEN(E69)&gt;3,VLOOKUP(C69,'Regional Crises'!$B$1:$R$69,12,FALSE),VLOOKUP(E69,'Country Indicator Data'!$B$4:$I$300,8,FALSE))</f>
        <v>3</v>
      </c>
      <c r="Q69" s="163">
        <f>IF(LEN(E69)&gt;3,((IF(VLOOKUP($C69,'Regional Crises'!$B$1:$R$66,13,FALSE)="x","x",ROUND(IF(VLOOKUP($C69,'Regional Crises'!$B$1:$R$66,13,FALSE)&gt;Q$3,5,IF(VLOOKUP($C69,'Regional Crises'!$B$1:$R$66,13,FALSE)&lt;Q$4,0,5-(LOG(Q$3)-LOG(VLOOKUP($C69,'Regional Crises'!$B$1:$R$66,13,FALSE)))/(LOG(Q$3)-LOG(Q$4))*5)),1)))),(IF(VLOOKUP($E69,'Country Indicator Data'!$B$4:$N$300,9,FALSE)="x","x",ROUND(IF(VLOOKUP($E69,'Country Indicator Data'!$B$4:$N$300,9,FALSE)&gt;Q$3,5,IF(VLOOKUP($E69,'Country Indicator Data'!$B$4:$N$300,9,FALSE)&lt;Q$4,0,5-(LOG(Q$3)-LOG(VLOOKUP($E69,'Country Indicator Data'!$B$4:$N$300,9,FALSE)))/(LOG(Q$3)-LOG(Q$4))*5)),1))))</f>
        <v>4.2</v>
      </c>
      <c r="R69" s="163">
        <f t="shared" si="17"/>
        <v>3.6</v>
      </c>
      <c r="S69" s="163">
        <f>IF(LEN(E69)&gt;3,((IF(VLOOKUP($C69,'Regional Crises'!$B$1:$R$66,17,FALSE)="x","x",ROUND(IF(VLOOKUP($C69,'Regional Crises'!$B$1:$R$66,17,FALSE)&gt;S$3,0,IF(VLOOKUP($C69,'Regional Crises'!$B$1:$R$66,17,FALSE)&lt;S$4,5,(S$3-VLOOKUP($C69,'Regional Crises'!$B$1:$R$66,17,FALSE))/(S$3-S$4)*5)),1)))),(IF(VLOOKUP($E69,'Country Indicator Data'!$B$4:$N$300,13,FALSE)="x","x",ROUND(IF(VLOOKUP($E69,'Country Indicator Data'!$B$4:$N$300,13,FALSE)&gt;S$3,0,IF(VLOOKUP($E69,'Country Indicator Data'!$B$4:$N$300,13,FALSE)&lt;S$4,5,(S$3-VLOOKUP($E69,'Country Indicator Data'!$B$4:$N$300,13,FALSE))/(S$3-S$4)*5)),1))))</f>
        <v>4.0999999999999996</v>
      </c>
      <c r="T69" s="163">
        <f>IF(LEN(E69)&gt;3,((IF(VLOOKUP($C69,'Regional Crises'!$B$1:$R$66,14,FALSE)="x","x",ROUND(IF(VLOOKUP($C69,'Regional Crises'!$B$1:$R$66,14,FALSE)&gt;T$3,0,IF(VLOOKUP($C69,'Regional Crises'!$B$1:$R$66,14,FALSE)&lt;T$4,5,(T$3-VLOOKUP($C69,'Regional Crises'!$B$1:$R$66,14,FALSE))/(T$3-T$4)*5)),1)))),(IF(VLOOKUP($E69,'Country Indicator Data'!$B$4:$N$300,10,FALSE)="x","x",ROUND(IF(VLOOKUP($E69,'Country Indicator Data'!$B$4:$N$300,10,FALSE)&gt;T$3,0,IF(VLOOKUP($E69,'Country Indicator Data'!$B$4:$N$300,10,FALSE)&lt;T$4,5,(T$3-VLOOKUP($E69,'Country Indicator Data'!$B$4:$N$300,10,FALSE))/(T$3-T$4)*5)),1))))</f>
        <v>4.3</v>
      </c>
      <c r="U69" s="163">
        <f>IF(LEN(E69)&gt;3,((IF(VLOOKUP($C69,'Regional Crises'!$B$1:$R$66,15,FALSE)="x","x",ROUND(IF(VLOOKUP($C69,'Regional Crises'!$B$1:$R$66,15,FALSE)&gt;U$3,0,IF(VLOOKUP($C69,'Regional Crises'!$B$1:$R$66,15,FALSE)&lt;U$4,5,(U$3-VLOOKUP($C69,'Regional Crises'!$B$1:$R$66,15,FALSE))/(U$3-U$4)*5)),1)))),(IF(VLOOKUP($E69,'Country Indicator Data'!$B$4:$N$300,11,FALSE)="x","x",ROUND(IF(VLOOKUP($E69,'Country Indicator Data'!$B$4:$N$300,11,FALSE)&gt;U$3,0,IF(VLOOKUP($E69,'Country Indicator Data'!$B$4:$N$300,11,FALSE)&lt;U$4,5,(U$3-VLOOKUP($E69,'Country Indicator Data'!$B$4:$N$300,11,FALSE))/(U$3-U$4)*5)),1))))</f>
        <v>3.6</v>
      </c>
      <c r="V69" s="163">
        <f>IF(LEN(E69)&gt;3,((IF(VLOOKUP($C69,'Regional Crises'!$B$1:$R$66,16,FALSE)="x","x",ROUND(IF(VLOOKUP($C69,'Regional Crises'!$B$1:$R$66,16,FALSE)&gt;V$3,0,IF(VLOOKUP($C69,'Regional Crises'!$B$1:$R$66,16,FALSE)&lt;V$4,5,(V$3-VLOOKUP($C69,'Regional Crises'!$B$1:$R$66,16,FALSE))/(V$3-V$4)*5)),1)))),(IF(VLOOKUP($E69,'Country Indicator Data'!$B$4:$N$300,12,FALSE)="x","x",ROUND(IF(VLOOKUP($E69,'Country Indicator Data'!$B$4:$N$300,12,FALSE)&gt;V$3,0,IF(VLOOKUP($E69,'Country Indicator Data'!$B$4:$N$300,12,FALSE)&lt;V$4,5,(V$3-VLOOKUP($E69,'Country Indicator Data'!$B$4:$N$300,12,FALSE))/(V$3-V$4)*5)),1))))</f>
        <v>4.5999999999999996</v>
      </c>
      <c r="W69" s="163">
        <f t="shared" si="18"/>
        <v>4.2</v>
      </c>
      <c r="X69" s="163">
        <f t="shared" si="19"/>
        <v>3.3</v>
      </c>
      <c r="Y69" s="184">
        <f>IF('Core Indicators'!FC66="x","x",IF('Core Indicators'!FC66&gt;=5,5,IF('Core Indicators'!FC66&gt;=4,4,IF('Core Indicators'!FC66&gt;=3,3,IF('Core Indicators'!FC66&gt;=2,2,IF('Core Indicators'!FC66&gt;=1,1,0))))))</f>
        <v>5</v>
      </c>
      <c r="Z69" s="163">
        <f t="shared" si="20"/>
        <v>5</v>
      </c>
      <c r="AA69" s="184">
        <f>'Crisis Indicator Data'!Y66</f>
        <v>2</v>
      </c>
      <c r="AB69" s="184">
        <f>'Crisis Indicator Data'!Z66</f>
        <v>3</v>
      </c>
      <c r="AC69" s="184">
        <f>'Crisis Indicator Data'!AA66</f>
        <v>2</v>
      </c>
      <c r="AD69" s="184">
        <f>'Crisis Indicator Data'!AB66</f>
        <v>0</v>
      </c>
      <c r="AE69" s="184">
        <f t="shared" si="21"/>
        <v>3</v>
      </c>
      <c r="AF69" s="184">
        <f>'Crisis Indicator Data'!AC66</f>
        <v>2</v>
      </c>
      <c r="AG69" s="184">
        <f>'Crisis Indicator Data'!AD66</f>
        <v>3</v>
      </c>
      <c r="AH69" s="184">
        <f t="shared" si="22"/>
        <v>5</v>
      </c>
      <c r="AI69" s="184">
        <f>'Crisis Indicator Data'!AE66</f>
        <v>0</v>
      </c>
      <c r="AJ69" s="184">
        <f>'Crisis Indicator Data'!AF66</f>
        <v>1</v>
      </c>
      <c r="AK69" s="184">
        <f>'Crisis Indicator Data'!AG66</f>
        <v>3</v>
      </c>
      <c r="AL69" s="184">
        <f t="shared" si="23"/>
        <v>3</v>
      </c>
      <c r="AM69" s="163">
        <f t="shared" si="24"/>
        <v>4</v>
      </c>
      <c r="AN69" s="163">
        <f t="shared" si="25"/>
        <v>4.5</v>
      </c>
    </row>
    <row r="70" spans="1:40" ht="13.5" customHeight="1" x14ac:dyDescent="0.35">
      <c r="A70" s="172" t="str">
        <f>'Crisis Indicator Data'!A67</f>
        <v>Mixed migration flows in Libya</v>
      </c>
      <c r="B70" s="173" t="str">
        <f>'Crisis Indicator Data'!B67</f>
        <v>Displacement</v>
      </c>
      <c r="C70" s="173" t="str">
        <f>'Crisis Indicator Data'!C67</f>
        <v>LBY002</v>
      </c>
      <c r="D70" s="173" t="str">
        <f>'Crisis Indicator Data'!D67</f>
        <v>Libya</v>
      </c>
      <c r="E70" s="174" t="str">
        <f>'Crisis Indicator Data'!E67</f>
        <v>LBY</v>
      </c>
      <c r="F70" s="163">
        <f>IF(LEN(E70)&gt;3,(IF(VLOOKUP($C70,'Regional Crises'!$B$1:$R$66,7,FALSE)="x","x",ROUND(IF(VLOOKUP($C70,'Regional Crises'!$B$1:$R$66,7,FALSE)&gt;$F$3,5,IF(VLOOKUP($C70,'Regional Crises'!$B$1:$R$66,7,FALSE)&lt;F$4,0,($F$3-VLOOKUP($C70,'Regional Crises'!$B$1:$R$66,7,FALSE))/($F$3-$F$4)*5)),1))),IF(VLOOKUP($E70,'Country Indicator Data'!$B$4:$N$300,3,FALSE)="x","x",ROUND(IF(VLOOKUP($E70,'Country Indicator Data'!$B$4:$N$300,3,FALSE)&gt;$F$3,5,IF(VLOOKUP($E70,'Country Indicator Data'!$B$4:$N$300,3,FALSE)&lt;$F$4,0,($F$3-VLOOKUP($E70,'Country Indicator Data'!$B$4:$N$300,3,FALSE))/($F$3-$F$4)*5)),1)))</f>
        <v>4.5999999999999996</v>
      </c>
      <c r="G70" s="163">
        <f>IF(LEN(E70)&gt;3,(IF(VLOOKUP($C70,'Regional Crises'!$B$1:$R$66,9,FALSE)="x","x",ROUND(IF(VLOOKUP($C70,'Regional Crises'!$B$1:$R$66,9,FALSE)&gt;G$3,5,IF(VLOOKUP($C70,'Regional Crises'!$B$1:$R$66,9,FALSE)&lt;G$4,0,(G$3-VLOOKUP($C70,'Regional Crises'!$B$1:$R$66,9,FALSE))/(G$3-G$4)*5)),1))),IF(VLOOKUP($E70,'Country Indicator Data'!$B$4:$N$300,5,FALSE)="x","x",ROUND(IF(VLOOKUP($E70,'Country Indicator Data'!$B$4:$N$300,5,FALSE)&gt;G$3,5,IF(VLOOKUP($E70,'Country Indicator Data'!$B$4:$N$300,5,FALSE)&lt;G$4,0,(G$3-VLOOKUP($E70,'Country Indicator Data'!$B$4:$N$300,5,FALSE))/(G$3-G$4)*5)),1)))</f>
        <v>4</v>
      </c>
      <c r="H70" s="163">
        <f t="shared" ref="H70:H101" si="26">IF(AND(F70="x",G70="x"),"x",AVERAGE(F70,G70))</f>
        <v>4.3</v>
      </c>
      <c r="I70" s="163">
        <f>IF(LEN(E70)&gt;3,(IF(VLOOKUP($C70,'Regional Crises'!$B$1:$R$66,6,FALSE)="x","x",ROUND(IF(VLOOKUP($C70,'Regional Crises'!$B$1:$R$66,6,FALSE)&gt;I$3,5,IF(VLOOKUP($C70,'Regional Crises'!$B$1:$R$66,6,FALSE)&lt;I$4,0,5-(I$3-VLOOKUP($C70,'Regional Crises'!$B$1:$R$66,6,FALSE))/(I$3-I$4)*5)),1))),IF(VLOOKUP($E70,'Country Indicator Data'!$B$4:$N$300,2,FALSE)="x","x",ROUND(IF(VLOOKUP($E70,'Country Indicator Data'!$B$4:$N$300,2,FALSE)&gt;I$3,5,IF(VLOOKUP($E70,'Country Indicator Data'!$B$4:$N$300,2,FALSE)&lt;I$4,0,5-(I$3-VLOOKUP($E70,'Country Indicator Data'!$B$4:$N$300,2,FALSE))/(I$3-I$4)*5)),1)))</f>
        <v>1.4</v>
      </c>
      <c r="J70" s="163">
        <f>IF(LEN(E70)&gt;3,(IF(VLOOKUP($C70,'Regional Crises'!$B$1:$R$66,8,FALSE)="x","x",ROUND(IF(VLOOKUP($C70,'Regional Crises'!$B$1:$R$66,8,FALSE)&gt;J$3,5,IF(VLOOKUP($C70,'Regional Crises'!$B$1:$R$66,8,FALSE)&lt;J$4,0,5-(J$3-VLOOKUP($C70,'Regional Crises'!$B$1:$R$66,8,FALSE))/(J$3-J$4)*5)),1))),IF(VLOOKUP($E70,'Country Indicator Data'!$B$4:$N$300,4,FALSE)="x","x",ROUND(IF(VLOOKUP($E70,'Country Indicator Data'!$B$4:$N$300,4,FALSE)&gt;J$3,5,IF(VLOOKUP($E70,'Country Indicator Data'!$B$4:$N$300,4,FALSE)&lt;J$4,0,5-(J$3-VLOOKUP($E70,'Country Indicator Data'!$B$4:$N$300,4,FALSE))/(J$3-J$4)*5)),1)))</f>
        <v>0</v>
      </c>
      <c r="K70" s="163">
        <f t="shared" ref="K70:K101" si="27">IF(AND(I70="x",J70="x"),"x",AVERAGE(I70,J70))</f>
        <v>0.7</v>
      </c>
      <c r="L70" s="163">
        <f>IF(LEN(E70)&gt;3,(IF(VLOOKUP($C70,'Regional Crises'!$B$1:$R$66,10,FALSE)="x","x",ROUND(IF(VLOOKUP($C70,'Regional Crises'!$B$1:$R$66,10,FALSE)&gt;L$3,5,IF(VLOOKUP($C70,'Regional Crises'!$B$1:$R$66,10,FALSE)&lt;L$4,0,5-(L$3-VLOOKUP($C70,'Regional Crises'!$B$1:$R$66,10,FALSE))/(L$3-L$4)*5)),1))),IF(VLOOKUP($E70,'Country Indicator Data'!$B$4:$N$300,6,FALSE)="x","x",ROUND(IF(VLOOKUP($E70,'Country Indicator Data'!$B$4:$N$300,6,FALSE)&gt;L$3,5,IF(VLOOKUP($E70,'Country Indicator Data'!$B$4:$N$300,6,FALSE)&lt;L$4,0,5-(L$3-VLOOKUP($E70,'Country Indicator Data'!$B$4:$N$300,6,FALSE))/(L$3-L$4)*5)),1)))</f>
        <v>1.1000000000000001</v>
      </c>
      <c r="M70" s="163" t="str">
        <f>IF(LEN(E70)&gt;3,(IF(VLOOKUP($C70,'Regional Crises'!$B$1:$R$66,11,FALSE)="x","x",ROUND(IF(VLOOKUP($C70,'Regional Crises'!$B$1:$R$66,11,FALSE)&gt;M$3,5,IF(VLOOKUP($C70,'Regional Crises'!$B$1:$R$66,11,FALSE)&lt;M$4,0,5-(M$3-VLOOKUP($C70,'Regional Crises'!$B$1:$R$66,11,FALSE))/(M$3-M$4)*5)),1))),IF(VLOOKUP($E70,'Country Indicator Data'!$B$4:$N$300,7,FALSE)="x","x",ROUND(IF(VLOOKUP($E70,'Country Indicator Data'!$B$4:$N$300,7,FALSE)&gt;M$3,5,IF(VLOOKUP($E70,'Country Indicator Data'!$B$4:$N$300,7,FALSE)&lt;M$4,0,5-(M$3-VLOOKUP($E70,'Country Indicator Data'!$B$4:$N$300,7,FALSE))/(M$3-M$4)*5)),1)))</f>
        <v>x</v>
      </c>
      <c r="N70" s="163">
        <f t="shared" ref="N70:N101" si="28">IF(AND(L70="x",M70="x"),"x",AVERAGE(L70,M70))</f>
        <v>1.1000000000000001</v>
      </c>
      <c r="O70" s="163">
        <f t="shared" ref="O70:O101" si="29">AVERAGE(H70,K70,N70)</f>
        <v>2.0333333333333332</v>
      </c>
      <c r="P70" s="163">
        <f>IF(LEN(E70)&gt;3,VLOOKUP(C70,'Regional Crises'!$B$1:$R$69,12,FALSE),VLOOKUP(E70,'Country Indicator Data'!$B$4:$I$300,8,FALSE))</f>
        <v>3</v>
      </c>
      <c r="Q70" s="163">
        <f>IF(LEN(E70)&gt;3,((IF(VLOOKUP($C70,'Regional Crises'!$B$1:$R$66,13,FALSE)="x","x",ROUND(IF(VLOOKUP($C70,'Regional Crises'!$B$1:$R$66,13,FALSE)&gt;Q$3,5,IF(VLOOKUP($C70,'Regional Crises'!$B$1:$R$66,13,FALSE)&lt;Q$4,0,5-(LOG(Q$3)-LOG(VLOOKUP($C70,'Regional Crises'!$B$1:$R$66,13,FALSE)))/(LOG(Q$3)-LOG(Q$4))*5)),1)))),(IF(VLOOKUP($E70,'Country Indicator Data'!$B$4:$N$300,9,FALSE)="x","x",ROUND(IF(VLOOKUP($E70,'Country Indicator Data'!$B$4:$N$300,9,FALSE)&gt;Q$3,5,IF(VLOOKUP($E70,'Country Indicator Data'!$B$4:$N$300,9,FALSE)&lt;Q$4,0,5-(LOG(Q$3)-LOG(VLOOKUP($E70,'Country Indicator Data'!$B$4:$N$300,9,FALSE)))/(LOG(Q$3)-LOG(Q$4))*5)),1))))</f>
        <v>4.2</v>
      </c>
      <c r="R70" s="163">
        <f t="shared" ref="R70:R101" si="30">AVERAGE(P70:Q70)</f>
        <v>3.6</v>
      </c>
      <c r="S70" s="163">
        <f>IF(LEN(E70)&gt;3,((IF(VLOOKUP($C70,'Regional Crises'!$B$1:$R$66,17,FALSE)="x","x",ROUND(IF(VLOOKUP($C70,'Regional Crises'!$B$1:$R$66,17,FALSE)&gt;S$3,0,IF(VLOOKUP($C70,'Regional Crises'!$B$1:$R$66,17,FALSE)&lt;S$4,5,(S$3-VLOOKUP($C70,'Regional Crises'!$B$1:$R$66,17,FALSE))/(S$3-S$4)*5)),1)))),(IF(VLOOKUP($E70,'Country Indicator Data'!$B$4:$N$300,13,FALSE)="x","x",ROUND(IF(VLOOKUP($E70,'Country Indicator Data'!$B$4:$N$300,13,FALSE)&gt;S$3,0,IF(VLOOKUP($E70,'Country Indicator Data'!$B$4:$N$300,13,FALSE)&lt;S$4,5,(S$3-VLOOKUP($E70,'Country Indicator Data'!$B$4:$N$300,13,FALSE))/(S$3-S$4)*5)),1))))</f>
        <v>4.0999999999999996</v>
      </c>
      <c r="T70" s="163">
        <f>IF(LEN(E70)&gt;3,((IF(VLOOKUP($C70,'Regional Crises'!$B$1:$R$66,14,FALSE)="x","x",ROUND(IF(VLOOKUP($C70,'Regional Crises'!$B$1:$R$66,14,FALSE)&gt;T$3,0,IF(VLOOKUP($C70,'Regional Crises'!$B$1:$R$66,14,FALSE)&lt;T$4,5,(T$3-VLOOKUP($C70,'Regional Crises'!$B$1:$R$66,14,FALSE))/(T$3-T$4)*5)),1)))),(IF(VLOOKUP($E70,'Country Indicator Data'!$B$4:$N$300,10,FALSE)="x","x",ROUND(IF(VLOOKUP($E70,'Country Indicator Data'!$B$4:$N$300,10,FALSE)&gt;T$3,0,IF(VLOOKUP($E70,'Country Indicator Data'!$B$4:$N$300,10,FALSE)&lt;T$4,5,(T$3-VLOOKUP($E70,'Country Indicator Data'!$B$4:$N$300,10,FALSE))/(T$3-T$4)*5)),1))))</f>
        <v>4.3</v>
      </c>
      <c r="U70" s="163">
        <f>IF(LEN(E70)&gt;3,((IF(VLOOKUP($C70,'Regional Crises'!$B$1:$R$66,15,FALSE)="x","x",ROUND(IF(VLOOKUP($C70,'Regional Crises'!$B$1:$R$66,15,FALSE)&gt;U$3,0,IF(VLOOKUP($C70,'Regional Crises'!$B$1:$R$66,15,FALSE)&lt;U$4,5,(U$3-VLOOKUP($C70,'Regional Crises'!$B$1:$R$66,15,FALSE))/(U$3-U$4)*5)),1)))),(IF(VLOOKUP($E70,'Country Indicator Data'!$B$4:$N$300,11,FALSE)="x","x",ROUND(IF(VLOOKUP($E70,'Country Indicator Data'!$B$4:$N$300,11,FALSE)&gt;U$3,0,IF(VLOOKUP($E70,'Country Indicator Data'!$B$4:$N$300,11,FALSE)&lt;U$4,5,(U$3-VLOOKUP($E70,'Country Indicator Data'!$B$4:$N$300,11,FALSE))/(U$3-U$4)*5)),1))))</f>
        <v>3.6</v>
      </c>
      <c r="V70" s="163">
        <f>IF(LEN(E70)&gt;3,((IF(VLOOKUP($C70,'Regional Crises'!$B$1:$R$66,16,FALSE)="x","x",ROUND(IF(VLOOKUP($C70,'Regional Crises'!$B$1:$R$66,16,FALSE)&gt;V$3,0,IF(VLOOKUP($C70,'Regional Crises'!$B$1:$R$66,16,FALSE)&lt;V$4,5,(V$3-VLOOKUP($C70,'Regional Crises'!$B$1:$R$66,16,FALSE))/(V$3-V$4)*5)),1)))),(IF(VLOOKUP($E70,'Country Indicator Data'!$B$4:$N$300,12,FALSE)="x","x",ROUND(IF(VLOOKUP($E70,'Country Indicator Data'!$B$4:$N$300,12,FALSE)&gt;V$3,0,IF(VLOOKUP($E70,'Country Indicator Data'!$B$4:$N$300,12,FALSE)&lt;V$4,5,(V$3-VLOOKUP($E70,'Country Indicator Data'!$B$4:$N$300,12,FALSE))/(V$3-V$4)*5)),1))))</f>
        <v>4.5999999999999996</v>
      </c>
      <c r="W70" s="163">
        <f t="shared" ref="W70:W101" si="31">IF(AND(S70="x",V70="x"),"x",ROUND(AVERAGE(S70,V70,T70,U70),1))</f>
        <v>4.2</v>
      </c>
      <c r="X70" s="163">
        <f t="shared" ref="X70:X101" si="32">ROUND(AVERAGE(O70,W70,R70),1)</f>
        <v>3.3</v>
      </c>
      <c r="Y70" s="184">
        <f>IF('Core Indicators'!FC67="x","x",IF('Core Indicators'!FC67&gt;=5,5,IF('Core Indicators'!FC67&gt;=4,4,IF('Core Indicators'!FC67&gt;=3,3,IF('Core Indicators'!FC67&gt;=2,2,IF('Core Indicators'!FC67&gt;=1,1,0))))))</f>
        <v>4</v>
      </c>
      <c r="Z70" s="163">
        <f t="shared" ref="Z70:Z101" si="33">Y70</f>
        <v>4</v>
      </c>
      <c r="AA70" s="184">
        <f>'Crisis Indicator Data'!Y67</f>
        <v>2</v>
      </c>
      <c r="AB70" s="184">
        <f>'Crisis Indicator Data'!Z67</f>
        <v>3</v>
      </c>
      <c r="AC70" s="184">
        <f>'Crisis Indicator Data'!AA67</f>
        <v>2</v>
      </c>
      <c r="AD70" s="184">
        <f>'Crisis Indicator Data'!AB67</f>
        <v>0</v>
      </c>
      <c r="AE70" s="184">
        <f t="shared" ref="AE70:AE101" si="34">IF(SUM(AA70:AD70)=0,0,IF(SUM(AA70,AB70,AC70,AD70)&lt;2,1,IF(SUM(AA70:AD70)&lt;6,2,IF(SUM(AA70:AD70)&lt;8,3,IF(SUM(AA70:AD70)&lt;10,4,5)))))</f>
        <v>3</v>
      </c>
      <c r="AF70" s="184">
        <f>'Crisis Indicator Data'!AC67</f>
        <v>2</v>
      </c>
      <c r="AG70" s="184">
        <f>'Crisis Indicator Data'!AD67</f>
        <v>3</v>
      </c>
      <c r="AH70" s="184">
        <f t="shared" ref="AH70:AH101" si="35">IF(SUM(AF70:AG70)=0,0,IF(SUM(AF70,AG70)=1,1,IF(SUM(AF70:AG70)&lt;3,2,IF(SUM(AF70:AG70)&lt;4,3,IF(SUM(AF70:AG70)&lt;5,4,5)))))</f>
        <v>5</v>
      </c>
      <c r="AI70" s="184">
        <f>'Crisis Indicator Data'!AE67</f>
        <v>0</v>
      </c>
      <c r="AJ70" s="184">
        <f>'Crisis Indicator Data'!AF67</f>
        <v>1</v>
      </c>
      <c r="AK70" s="184">
        <f>'Crisis Indicator Data'!AG67</f>
        <v>2</v>
      </c>
      <c r="AL70" s="184">
        <f t="shared" ref="AL70:AL101" si="36">IF(SUM(AI70:AK70)=0,0,IF(SUM(AI70:AK70)=1,1,IF(SUM(AI70:AK70)&lt;3,2,IF(SUM(AI70:AK70)&lt;5,3,IF(SUM(AI70:AK70)&lt;7,4,5)))))</f>
        <v>3</v>
      </c>
      <c r="AM70" s="163">
        <f t="shared" ref="AM70:AM101" si="37">IF(AA70=3,5,ROUND(AVERAGE(AE70,AH70,AL70),0))</f>
        <v>4</v>
      </c>
      <c r="AN70" s="163">
        <f t="shared" ref="AN70:AN101" si="38">IF(AND(Z70="x",AM70="x"),"x",ROUND(AVERAGE(Z70,AM70),1))</f>
        <v>4</v>
      </c>
    </row>
    <row r="71" spans="1:40" ht="13.5" customHeight="1" x14ac:dyDescent="0.35">
      <c r="A71" s="172" t="str">
        <f>'Crisis Indicator Data'!A68</f>
        <v>Storm Daniel and floods in Libya</v>
      </c>
      <c r="B71" s="173" t="str">
        <f>'Crisis Indicator Data'!B68</f>
        <v>Floods,Other seasonal event</v>
      </c>
      <c r="C71" s="173" t="str">
        <f>'Crisis Indicator Data'!C68</f>
        <v>LBY003</v>
      </c>
      <c r="D71" s="173" t="str">
        <f>'Crisis Indicator Data'!D68</f>
        <v>Libya</v>
      </c>
      <c r="E71" s="174" t="str">
        <f>'Crisis Indicator Data'!E68</f>
        <v>LBY</v>
      </c>
      <c r="F71" s="163">
        <f>IF(LEN(E71)&gt;3,(IF(VLOOKUP($C71,'Regional Crises'!$B$1:$R$66,7,FALSE)="x","x",ROUND(IF(VLOOKUP($C71,'Regional Crises'!$B$1:$R$66,7,FALSE)&gt;$F$3,5,IF(VLOOKUP($C71,'Regional Crises'!$B$1:$R$66,7,FALSE)&lt;F$4,0,($F$3-VLOOKUP($C71,'Regional Crises'!$B$1:$R$66,7,FALSE))/($F$3-$F$4)*5)),1))),IF(VLOOKUP($E71,'Country Indicator Data'!$B$4:$N$300,3,FALSE)="x","x",ROUND(IF(VLOOKUP($E71,'Country Indicator Data'!$B$4:$N$300,3,FALSE)&gt;$F$3,5,IF(VLOOKUP($E71,'Country Indicator Data'!$B$4:$N$300,3,FALSE)&lt;$F$4,0,($F$3-VLOOKUP($E71,'Country Indicator Data'!$B$4:$N$300,3,FALSE))/($F$3-$F$4)*5)),1)))</f>
        <v>4.5999999999999996</v>
      </c>
      <c r="G71" s="163">
        <f>IF(LEN(E71)&gt;3,(IF(VLOOKUP($C71,'Regional Crises'!$B$1:$R$66,9,FALSE)="x","x",ROUND(IF(VLOOKUP($C71,'Regional Crises'!$B$1:$R$66,9,FALSE)&gt;G$3,5,IF(VLOOKUP($C71,'Regional Crises'!$B$1:$R$66,9,FALSE)&lt;G$4,0,(G$3-VLOOKUP($C71,'Regional Crises'!$B$1:$R$66,9,FALSE))/(G$3-G$4)*5)),1))),IF(VLOOKUP($E71,'Country Indicator Data'!$B$4:$N$300,5,FALSE)="x","x",ROUND(IF(VLOOKUP($E71,'Country Indicator Data'!$B$4:$N$300,5,FALSE)&gt;G$3,5,IF(VLOOKUP($E71,'Country Indicator Data'!$B$4:$N$300,5,FALSE)&lt;G$4,0,(G$3-VLOOKUP($E71,'Country Indicator Data'!$B$4:$N$300,5,FALSE))/(G$3-G$4)*5)),1)))</f>
        <v>4</v>
      </c>
      <c r="H71" s="163">
        <f t="shared" si="26"/>
        <v>4.3</v>
      </c>
      <c r="I71" s="163">
        <f>IF(LEN(E71)&gt;3,(IF(VLOOKUP($C71,'Regional Crises'!$B$1:$R$66,6,FALSE)="x","x",ROUND(IF(VLOOKUP($C71,'Regional Crises'!$B$1:$R$66,6,FALSE)&gt;I$3,5,IF(VLOOKUP($C71,'Regional Crises'!$B$1:$R$66,6,FALSE)&lt;I$4,0,5-(I$3-VLOOKUP($C71,'Regional Crises'!$B$1:$R$66,6,FALSE))/(I$3-I$4)*5)),1))),IF(VLOOKUP($E71,'Country Indicator Data'!$B$4:$N$300,2,FALSE)="x","x",ROUND(IF(VLOOKUP($E71,'Country Indicator Data'!$B$4:$N$300,2,FALSE)&gt;I$3,5,IF(VLOOKUP($E71,'Country Indicator Data'!$B$4:$N$300,2,FALSE)&lt;I$4,0,5-(I$3-VLOOKUP($E71,'Country Indicator Data'!$B$4:$N$300,2,FALSE))/(I$3-I$4)*5)),1)))</f>
        <v>1.4</v>
      </c>
      <c r="J71" s="163">
        <f>IF(LEN(E71)&gt;3,(IF(VLOOKUP($C71,'Regional Crises'!$B$1:$R$66,8,FALSE)="x","x",ROUND(IF(VLOOKUP($C71,'Regional Crises'!$B$1:$R$66,8,FALSE)&gt;J$3,5,IF(VLOOKUP($C71,'Regional Crises'!$B$1:$R$66,8,FALSE)&lt;J$4,0,5-(J$3-VLOOKUP($C71,'Regional Crises'!$B$1:$R$66,8,FALSE))/(J$3-J$4)*5)),1))),IF(VLOOKUP($E71,'Country Indicator Data'!$B$4:$N$300,4,FALSE)="x","x",ROUND(IF(VLOOKUP($E71,'Country Indicator Data'!$B$4:$N$300,4,FALSE)&gt;J$3,5,IF(VLOOKUP($E71,'Country Indicator Data'!$B$4:$N$300,4,FALSE)&lt;J$4,0,5-(J$3-VLOOKUP($E71,'Country Indicator Data'!$B$4:$N$300,4,FALSE))/(J$3-J$4)*5)),1)))</f>
        <v>0</v>
      </c>
      <c r="K71" s="163">
        <f t="shared" si="27"/>
        <v>0.7</v>
      </c>
      <c r="L71" s="163">
        <f>IF(LEN(E71)&gt;3,(IF(VLOOKUP($C71,'Regional Crises'!$B$1:$R$66,10,FALSE)="x","x",ROUND(IF(VLOOKUP($C71,'Regional Crises'!$B$1:$R$66,10,FALSE)&gt;L$3,5,IF(VLOOKUP($C71,'Regional Crises'!$B$1:$R$66,10,FALSE)&lt;L$4,0,5-(L$3-VLOOKUP($C71,'Regional Crises'!$B$1:$R$66,10,FALSE))/(L$3-L$4)*5)),1))),IF(VLOOKUP($E71,'Country Indicator Data'!$B$4:$N$300,6,FALSE)="x","x",ROUND(IF(VLOOKUP($E71,'Country Indicator Data'!$B$4:$N$300,6,FALSE)&gt;L$3,5,IF(VLOOKUP($E71,'Country Indicator Data'!$B$4:$N$300,6,FALSE)&lt;L$4,0,5-(L$3-VLOOKUP($E71,'Country Indicator Data'!$B$4:$N$300,6,FALSE))/(L$3-L$4)*5)),1)))</f>
        <v>1.1000000000000001</v>
      </c>
      <c r="M71" s="163" t="str">
        <f>IF(LEN(E71)&gt;3,(IF(VLOOKUP($C71,'Regional Crises'!$B$1:$R$66,11,FALSE)="x","x",ROUND(IF(VLOOKUP($C71,'Regional Crises'!$B$1:$R$66,11,FALSE)&gt;M$3,5,IF(VLOOKUP($C71,'Regional Crises'!$B$1:$R$66,11,FALSE)&lt;M$4,0,5-(M$3-VLOOKUP($C71,'Regional Crises'!$B$1:$R$66,11,FALSE))/(M$3-M$4)*5)),1))),IF(VLOOKUP($E71,'Country Indicator Data'!$B$4:$N$300,7,FALSE)="x","x",ROUND(IF(VLOOKUP($E71,'Country Indicator Data'!$B$4:$N$300,7,FALSE)&gt;M$3,5,IF(VLOOKUP($E71,'Country Indicator Data'!$B$4:$N$300,7,FALSE)&lt;M$4,0,5-(M$3-VLOOKUP($E71,'Country Indicator Data'!$B$4:$N$300,7,FALSE))/(M$3-M$4)*5)),1)))</f>
        <v>x</v>
      </c>
      <c r="N71" s="163">
        <f t="shared" si="28"/>
        <v>1.1000000000000001</v>
      </c>
      <c r="O71" s="163">
        <f t="shared" si="29"/>
        <v>2.0333333333333332</v>
      </c>
      <c r="P71" s="163">
        <f>IF(LEN(E71)&gt;3,VLOOKUP(C71,'Regional Crises'!$B$1:$R$69,12,FALSE),VLOOKUP(E71,'Country Indicator Data'!$B$4:$I$300,8,FALSE))</f>
        <v>3</v>
      </c>
      <c r="Q71" s="163">
        <f>IF(LEN(E71)&gt;3,((IF(VLOOKUP($C71,'Regional Crises'!$B$1:$R$66,13,FALSE)="x","x",ROUND(IF(VLOOKUP($C71,'Regional Crises'!$B$1:$R$66,13,FALSE)&gt;Q$3,5,IF(VLOOKUP($C71,'Regional Crises'!$B$1:$R$66,13,FALSE)&lt;Q$4,0,5-(LOG(Q$3)-LOG(VLOOKUP($C71,'Regional Crises'!$B$1:$R$66,13,FALSE)))/(LOG(Q$3)-LOG(Q$4))*5)),1)))),(IF(VLOOKUP($E71,'Country Indicator Data'!$B$4:$N$300,9,FALSE)="x","x",ROUND(IF(VLOOKUP($E71,'Country Indicator Data'!$B$4:$N$300,9,FALSE)&gt;Q$3,5,IF(VLOOKUP($E71,'Country Indicator Data'!$B$4:$N$300,9,FALSE)&lt;Q$4,0,5-(LOG(Q$3)-LOG(VLOOKUP($E71,'Country Indicator Data'!$B$4:$N$300,9,FALSE)))/(LOG(Q$3)-LOG(Q$4))*5)),1))))</f>
        <v>4.2</v>
      </c>
      <c r="R71" s="163">
        <f t="shared" si="30"/>
        <v>3.6</v>
      </c>
      <c r="S71" s="163">
        <f>IF(LEN(E71)&gt;3,((IF(VLOOKUP($C71,'Regional Crises'!$B$1:$R$66,17,FALSE)="x","x",ROUND(IF(VLOOKUP($C71,'Regional Crises'!$B$1:$R$66,17,FALSE)&gt;S$3,0,IF(VLOOKUP($C71,'Regional Crises'!$B$1:$R$66,17,FALSE)&lt;S$4,5,(S$3-VLOOKUP($C71,'Regional Crises'!$B$1:$R$66,17,FALSE))/(S$3-S$4)*5)),1)))),(IF(VLOOKUP($E71,'Country Indicator Data'!$B$4:$N$300,13,FALSE)="x","x",ROUND(IF(VLOOKUP($E71,'Country Indicator Data'!$B$4:$N$300,13,FALSE)&gt;S$3,0,IF(VLOOKUP($E71,'Country Indicator Data'!$B$4:$N$300,13,FALSE)&lt;S$4,5,(S$3-VLOOKUP($E71,'Country Indicator Data'!$B$4:$N$300,13,FALSE))/(S$3-S$4)*5)),1))))</f>
        <v>4.0999999999999996</v>
      </c>
      <c r="T71" s="163">
        <f>IF(LEN(E71)&gt;3,((IF(VLOOKUP($C71,'Regional Crises'!$B$1:$R$66,14,FALSE)="x","x",ROUND(IF(VLOOKUP($C71,'Regional Crises'!$B$1:$R$66,14,FALSE)&gt;T$3,0,IF(VLOOKUP($C71,'Regional Crises'!$B$1:$R$66,14,FALSE)&lt;T$4,5,(T$3-VLOOKUP($C71,'Regional Crises'!$B$1:$R$66,14,FALSE))/(T$3-T$4)*5)),1)))),(IF(VLOOKUP($E71,'Country Indicator Data'!$B$4:$N$300,10,FALSE)="x","x",ROUND(IF(VLOOKUP($E71,'Country Indicator Data'!$B$4:$N$300,10,FALSE)&gt;T$3,0,IF(VLOOKUP($E71,'Country Indicator Data'!$B$4:$N$300,10,FALSE)&lt;T$4,5,(T$3-VLOOKUP($E71,'Country Indicator Data'!$B$4:$N$300,10,FALSE))/(T$3-T$4)*5)),1))))</f>
        <v>4.3</v>
      </c>
      <c r="U71" s="163">
        <f>IF(LEN(E71)&gt;3,((IF(VLOOKUP($C71,'Regional Crises'!$B$1:$R$66,15,FALSE)="x","x",ROUND(IF(VLOOKUP($C71,'Regional Crises'!$B$1:$R$66,15,FALSE)&gt;U$3,0,IF(VLOOKUP($C71,'Regional Crises'!$B$1:$R$66,15,FALSE)&lt;U$4,5,(U$3-VLOOKUP($C71,'Regional Crises'!$B$1:$R$66,15,FALSE))/(U$3-U$4)*5)),1)))),(IF(VLOOKUP($E71,'Country Indicator Data'!$B$4:$N$300,11,FALSE)="x","x",ROUND(IF(VLOOKUP($E71,'Country Indicator Data'!$B$4:$N$300,11,FALSE)&gt;U$3,0,IF(VLOOKUP($E71,'Country Indicator Data'!$B$4:$N$300,11,FALSE)&lt;U$4,5,(U$3-VLOOKUP($E71,'Country Indicator Data'!$B$4:$N$300,11,FALSE))/(U$3-U$4)*5)),1))))</f>
        <v>3.6</v>
      </c>
      <c r="V71" s="163">
        <f>IF(LEN(E71)&gt;3,((IF(VLOOKUP($C71,'Regional Crises'!$B$1:$R$66,16,FALSE)="x","x",ROUND(IF(VLOOKUP($C71,'Regional Crises'!$B$1:$R$66,16,FALSE)&gt;V$3,0,IF(VLOOKUP($C71,'Regional Crises'!$B$1:$R$66,16,FALSE)&lt;V$4,5,(V$3-VLOOKUP($C71,'Regional Crises'!$B$1:$R$66,16,FALSE))/(V$3-V$4)*5)),1)))),(IF(VLOOKUP($E71,'Country Indicator Data'!$B$4:$N$300,12,FALSE)="x","x",ROUND(IF(VLOOKUP($E71,'Country Indicator Data'!$B$4:$N$300,12,FALSE)&gt;V$3,0,IF(VLOOKUP($E71,'Country Indicator Data'!$B$4:$N$300,12,FALSE)&lt;V$4,5,(V$3-VLOOKUP($E71,'Country Indicator Data'!$B$4:$N$300,12,FALSE))/(V$3-V$4)*5)),1))))</f>
        <v>4.5999999999999996</v>
      </c>
      <c r="W71" s="163">
        <f t="shared" si="31"/>
        <v>4.2</v>
      </c>
      <c r="X71" s="163">
        <f t="shared" si="32"/>
        <v>3.3</v>
      </c>
      <c r="Y71" s="184">
        <f>IF('Core Indicators'!FC68="x","x",IF('Core Indicators'!FC68&gt;=5,5,IF('Core Indicators'!FC68&gt;=4,4,IF('Core Indicators'!FC68&gt;=3,3,IF('Core Indicators'!FC68&gt;=2,2,IF('Core Indicators'!FC68&gt;=1,1,0))))))</f>
        <v>5</v>
      </c>
      <c r="Z71" s="163">
        <f t="shared" si="33"/>
        <v>5</v>
      </c>
      <c r="AA71" s="184">
        <f>'Crisis Indicator Data'!Y68</f>
        <v>2</v>
      </c>
      <c r="AB71" s="184">
        <f>'Crisis Indicator Data'!Z68</f>
        <v>2</v>
      </c>
      <c r="AC71" s="184">
        <f>'Crisis Indicator Data'!AA68</f>
        <v>2</v>
      </c>
      <c r="AD71" s="184">
        <f>'Crisis Indicator Data'!AB68</f>
        <v>0</v>
      </c>
      <c r="AE71" s="184">
        <f t="shared" si="34"/>
        <v>3</v>
      </c>
      <c r="AF71" s="184">
        <f>'Crisis Indicator Data'!AC68</f>
        <v>0</v>
      </c>
      <c r="AG71" s="184">
        <f>'Crisis Indicator Data'!AD68</f>
        <v>2</v>
      </c>
      <c r="AH71" s="184">
        <f t="shared" si="35"/>
        <v>2</v>
      </c>
      <c r="AI71" s="184">
        <f>'Crisis Indicator Data'!AE68</f>
        <v>0</v>
      </c>
      <c r="AJ71" s="184">
        <f>'Crisis Indicator Data'!AF68</f>
        <v>1</v>
      </c>
      <c r="AK71" s="184">
        <f>'Crisis Indicator Data'!AG68</f>
        <v>3</v>
      </c>
      <c r="AL71" s="184">
        <f t="shared" si="36"/>
        <v>3</v>
      </c>
      <c r="AM71" s="163">
        <f t="shared" si="37"/>
        <v>3</v>
      </c>
      <c r="AN71" s="163">
        <f t="shared" si="38"/>
        <v>4</v>
      </c>
    </row>
    <row r="72" spans="1:40" ht="13.5" customHeight="1" x14ac:dyDescent="0.35">
      <c r="A72" s="172" t="str">
        <f>'Crisis Indicator Data'!A69</f>
        <v>Refugees from Sudan in Libya</v>
      </c>
      <c r="B72" s="173" t="str">
        <f>'Crisis Indicator Data'!B69</f>
        <v>Conflict</v>
      </c>
      <c r="C72" s="173" t="str">
        <f>'Crisis Indicator Data'!C69</f>
        <v>LBY004</v>
      </c>
      <c r="D72" s="173" t="str">
        <f>'Crisis Indicator Data'!D69</f>
        <v>Libya</v>
      </c>
      <c r="E72" s="174" t="str">
        <f>'Crisis Indicator Data'!E69</f>
        <v>LBY</v>
      </c>
      <c r="F72" s="163">
        <f>IF(LEN(E72)&gt;3,(IF(VLOOKUP($C72,'Regional Crises'!$B$1:$R$66,7,FALSE)="x","x",ROUND(IF(VLOOKUP($C72,'Regional Crises'!$B$1:$R$66,7,FALSE)&gt;$F$3,5,IF(VLOOKUP($C72,'Regional Crises'!$B$1:$R$66,7,FALSE)&lt;F$4,0,($F$3-VLOOKUP($C72,'Regional Crises'!$B$1:$R$66,7,FALSE))/($F$3-$F$4)*5)),1))),IF(VLOOKUP($E72,'Country Indicator Data'!$B$4:$N$300,3,FALSE)="x","x",ROUND(IF(VLOOKUP($E72,'Country Indicator Data'!$B$4:$N$300,3,FALSE)&gt;$F$3,5,IF(VLOOKUP($E72,'Country Indicator Data'!$B$4:$N$300,3,FALSE)&lt;$F$4,0,($F$3-VLOOKUP($E72,'Country Indicator Data'!$B$4:$N$300,3,FALSE))/($F$3-$F$4)*5)),1)))</f>
        <v>4.5999999999999996</v>
      </c>
      <c r="G72" s="163">
        <f>IF(LEN(E72)&gt;3,(IF(VLOOKUP($C72,'Regional Crises'!$B$1:$R$66,9,FALSE)="x","x",ROUND(IF(VLOOKUP($C72,'Regional Crises'!$B$1:$R$66,9,FALSE)&gt;G$3,5,IF(VLOOKUP($C72,'Regional Crises'!$B$1:$R$66,9,FALSE)&lt;G$4,0,(G$3-VLOOKUP($C72,'Regional Crises'!$B$1:$R$66,9,FALSE))/(G$3-G$4)*5)),1))),IF(VLOOKUP($E72,'Country Indicator Data'!$B$4:$N$300,5,FALSE)="x","x",ROUND(IF(VLOOKUP($E72,'Country Indicator Data'!$B$4:$N$300,5,FALSE)&gt;G$3,5,IF(VLOOKUP($E72,'Country Indicator Data'!$B$4:$N$300,5,FALSE)&lt;G$4,0,(G$3-VLOOKUP($E72,'Country Indicator Data'!$B$4:$N$300,5,FALSE))/(G$3-G$4)*5)),1)))</f>
        <v>4</v>
      </c>
      <c r="H72" s="163">
        <f t="shared" si="26"/>
        <v>4.3</v>
      </c>
      <c r="I72" s="163">
        <f>IF(LEN(E72)&gt;3,(IF(VLOOKUP($C72,'Regional Crises'!$B$1:$R$66,6,FALSE)="x","x",ROUND(IF(VLOOKUP($C72,'Regional Crises'!$B$1:$R$66,6,FALSE)&gt;I$3,5,IF(VLOOKUP($C72,'Regional Crises'!$B$1:$R$66,6,FALSE)&lt;I$4,0,5-(I$3-VLOOKUP($C72,'Regional Crises'!$B$1:$R$66,6,FALSE))/(I$3-I$4)*5)),1))),IF(VLOOKUP($E72,'Country Indicator Data'!$B$4:$N$300,2,FALSE)="x","x",ROUND(IF(VLOOKUP($E72,'Country Indicator Data'!$B$4:$N$300,2,FALSE)&gt;I$3,5,IF(VLOOKUP($E72,'Country Indicator Data'!$B$4:$N$300,2,FALSE)&lt;I$4,0,5-(I$3-VLOOKUP($E72,'Country Indicator Data'!$B$4:$N$300,2,FALSE))/(I$3-I$4)*5)),1)))</f>
        <v>1.4</v>
      </c>
      <c r="J72" s="163">
        <f>IF(LEN(E72)&gt;3,(IF(VLOOKUP($C72,'Regional Crises'!$B$1:$R$66,8,FALSE)="x","x",ROUND(IF(VLOOKUP($C72,'Regional Crises'!$B$1:$R$66,8,FALSE)&gt;J$3,5,IF(VLOOKUP($C72,'Regional Crises'!$B$1:$R$66,8,FALSE)&lt;J$4,0,5-(J$3-VLOOKUP($C72,'Regional Crises'!$B$1:$R$66,8,FALSE))/(J$3-J$4)*5)),1))),IF(VLOOKUP($E72,'Country Indicator Data'!$B$4:$N$300,4,FALSE)="x","x",ROUND(IF(VLOOKUP($E72,'Country Indicator Data'!$B$4:$N$300,4,FALSE)&gt;J$3,5,IF(VLOOKUP($E72,'Country Indicator Data'!$B$4:$N$300,4,FALSE)&lt;J$4,0,5-(J$3-VLOOKUP($E72,'Country Indicator Data'!$B$4:$N$300,4,FALSE))/(J$3-J$4)*5)),1)))</f>
        <v>0</v>
      </c>
      <c r="K72" s="163">
        <f t="shared" si="27"/>
        <v>0.7</v>
      </c>
      <c r="L72" s="163">
        <f>IF(LEN(E72)&gt;3,(IF(VLOOKUP($C72,'Regional Crises'!$B$1:$R$66,10,FALSE)="x","x",ROUND(IF(VLOOKUP($C72,'Regional Crises'!$B$1:$R$66,10,FALSE)&gt;L$3,5,IF(VLOOKUP($C72,'Regional Crises'!$B$1:$R$66,10,FALSE)&lt;L$4,0,5-(L$3-VLOOKUP($C72,'Regional Crises'!$B$1:$R$66,10,FALSE))/(L$3-L$4)*5)),1))),IF(VLOOKUP($E72,'Country Indicator Data'!$B$4:$N$300,6,FALSE)="x","x",ROUND(IF(VLOOKUP($E72,'Country Indicator Data'!$B$4:$N$300,6,FALSE)&gt;L$3,5,IF(VLOOKUP($E72,'Country Indicator Data'!$B$4:$N$300,6,FALSE)&lt;L$4,0,5-(L$3-VLOOKUP($E72,'Country Indicator Data'!$B$4:$N$300,6,FALSE))/(L$3-L$4)*5)),1)))</f>
        <v>1.1000000000000001</v>
      </c>
      <c r="M72" s="163" t="str">
        <f>IF(LEN(E72)&gt;3,(IF(VLOOKUP($C72,'Regional Crises'!$B$1:$R$66,11,FALSE)="x","x",ROUND(IF(VLOOKUP($C72,'Regional Crises'!$B$1:$R$66,11,FALSE)&gt;M$3,5,IF(VLOOKUP($C72,'Regional Crises'!$B$1:$R$66,11,FALSE)&lt;M$4,0,5-(M$3-VLOOKUP($C72,'Regional Crises'!$B$1:$R$66,11,FALSE))/(M$3-M$4)*5)),1))),IF(VLOOKUP($E72,'Country Indicator Data'!$B$4:$N$300,7,FALSE)="x","x",ROUND(IF(VLOOKUP($E72,'Country Indicator Data'!$B$4:$N$300,7,FALSE)&gt;M$3,5,IF(VLOOKUP($E72,'Country Indicator Data'!$B$4:$N$300,7,FALSE)&lt;M$4,0,5-(M$3-VLOOKUP($E72,'Country Indicator Data'!$B$4:$N$300,7,FALSE))/(M$3-M$4)*5)),1)))</f>
        <v>x</v>
      </c>
      <c r="N72" s="163">
        <f t="shared" si="28"/>
        <v>1.1000000000000001</v>
      </c>
      <c r="O72" s="163">
        <f t="shared" si="29"/>
        <v>2.0333333333333332</v>
      </c>
      <c r="P72" s="163">
        <f>IF(LEN(E72)&gt;3,VLOOKUP(C72,'Regional Crises'!$B$1:$R$69,12,FALSE),VLOOKUP(E72,'Country Indicator Data'!$B$4:$I$300,8,FALSE))</f>
        <v>3</v>
      </c>
      <c r="Q72" s="163">
        <f>IF(LEN(E72)&gt;3,((IF(VLOOKUP($C72,'Regional Crises'!$B$1:$R$66,13,FALSE)="x","x",ROUND(IF(VLOOKUP($C72,'Regional Crises'!$B$1:$R$66,13,FALSE)&gt;Q$3,5,IF(VLOOKUP($C72,'Regional Crises'!$B$1:$R$66,13,FALSE)&lt;Q$4,0,5-(LOG(Q$3)-LOG(VLOOKUP($C72,'Regional Crises'!$B$1:$R$66,13,FALSE)))/(LOG(Q$3)-LOG(Q$4))*5)),1)))),(IF(VLOOKUP($E72,'Country Indicator Data'!$B$4:$N$300,9,FALSE)="x","x",ROUND(IF(VLOOKUP($E72,'Country Indicator Data'!$B$4:$N$300,9,FALSE)&gt;Q$3,5,IF(VLOOKUP($E72,'Country Indicator Data'!$B$4:$N$300,9,FALSE)&lt;Q$4,0,5-(LOG(Q$3)-LOG(VLOOKUP($E72,'Country Indicator Data'!$B$4:$N$300,9,FALSE)))/(LOG(Q$3)-LOG(Q$4))*5)),1))))</f>
        <v>4.2</v>
      </c>
      <c r="R72" s="163">
        <f t="shared" si="30"/>
        <v>3.6</v>
      </c>
      <c r="S72" s="163">
        <f>IF(LEN(E72)&gt;3,((IF(VLOOKUP($C72,'Regional Crises'!$B$1:$R$66,17,FALSE)="x","x",ROUND(IF(VLOOKUP($C72,'Regional Crises'!$B$1:$R$66,17,FALSE)&gt;S$3,0,IF(VLOOKUP($C72,'Regional Crises'!$B$1:$R$66,17,FALSE)&lt;S$4,5,(S$3-VLOOKUP($C72,'Regional Crises'!$B$1:$R$66,17,FALSE))/(S$3-S$4)*5)),1)))),(IF(VLOOKUP($E72,'Country Indicator Data'!$B$4:$N$300,13,FALSE)="x","x",ROUND(IF(VLOOKUP($E72,'Country Indicator Data'!$B$4:$N$300,13,FALSE)&gt;S$3,0,IF(VLOOKUP($E72,'Country Indicator Data'!$B$4:$N$300,13,FALSE)&lt;S$4,5,(S$3-VLOOKUP($E72,'Country Indicator Data'!$B$4:$N$300,13,FALSE))/(S$3-S$4)*5)),1))))</f>
        <v>4.0999999999999996</v>
      </c>
      <c r="T72" s="163">
        <f>IF(LEN(E72)&gt;3,((IF(VLOOKUP($C72,'Regional Crises'!$B$1:$R$66,14,FALSE)="x","x",ROUND(IF(VLOOKUP($C72,'Regional Crises'!$B$1:$R$66,14,FALSE)&gt;T$3,0,IF(VLOOKUP($C72,'Regional Crises'!$B$1:$R$66,14,FALSE)&lt;T$4,5,(T$3-VLOOKUP($C72,'Regional Crises'!$B$1:$R$66,14,FALSE))/(T$3-T$4)*5)),1)))),(IF(VLOOKUP($E72,'Country Indicator Data'!$B$4:$N$300,10,FALSE)="x","x",ROUND(IF(VLOOKUP($E72,'Country Indicator Data'!$B$4:$N$300,10,FALSE)&gt;T$3,0,IF(VLOOKUP($E72,'Country Indicator Data'!$B$4:$N$300,10,FALSE)&lt;T$4,5,(T$3-VLOOKUP($E72,'Country Indicator Data'!$B$4:$N$300,10,FALSE))/(T$3-T$4)*5)),1))))</f>
        <v>4.3</v>
      </c>
      <c r="U72" s="163">
        <f>IF(LEN(E72)&gt;3,((IF(VLOOKUP($C72,'Regional Crises'!$B$1:$R$66,15,FALSE)="x","x",ROUND(IF(VLOOKUP($C72,'Regional Crises'!$B$1:$R$66,15,FALSE)&gt;U$3,0,IF(VLOOKUP($C72,'Regional Crises'!$B$1:$R$66,15,FALSE)&lt;U$4,5,(U$3-VLOOKUP($C72,'Regional Crises'!$B$1:$R$66,15,FALSE))/(U$3-U$4)*5)),1)))),(IF(VLOOKUP($E72,'Country Indicator Data'!$B$4:$N$300,11,FALSE)="x","x",ROUND(IF(VLOOKUP($E72,'Country Indicator Data'!$B$4:$N$300,11,FALSE)&gt;U$3,0,IF(VLOOKUP($E72,'Country Indicator Data'!$B$4:$N$300,11,FALSE)&lt;U$4,5,(U$3-VLOOKUP($E72,'Country Indicator Data'!$B$4:$N$300,11,FALSE))/(U$3-U$4)*5)),1))))</f>
        <v>3.6</v>
      </c>
      <c r="V72" s="163">
        <f>IF(LEN(E72)&gt;3,((IF(VLOOKUP($C72,'Regional Crises'!$B$1:$R$66,16,FALSE)="x","x",ROUND(IF(VLOOKUP($C72,'Regional Crises'!$B$1:$R$66,16,FALSE)&gt;V$3,0,IF(VLOOKUP($C72,'Regional Crises'!$B$1:$R$66,16,FALSE)&lt;V$4,5,(V$3-VLOOKUP($C72,'Regional Crises'!$B$1:$R$66,16,FALSE))/(V$3-V$4)*5)),1)))),(IF(VLOOKUP($E72,'Country Indicator Data'!$B$4:$N$300,12,FALSE)="x","x",ROUND(IF(VLOOKUP($E72,'Country Indicator Data'!$B$4:$N$300,12,FALSE)&gt;V$3,0,IF(VLOOKUP($E72,'Country Indicator Data'!$B$4:$N$300,12,FALSE)&lt;V$4,5,(V$3-VLOOKUP($E72,'Country Indicator Data'!$B$4:$N$300,12,FALSE))/(V$3-V$4)*5)),1))))</f>
        <v>4.5999999999999996</v>
      </c>
      <c r="W72" s="163">
        <f t="shared" si="31"/>
        <v>4.2</v>
      </c>
      <c r="X72" s="163">
        <f t="shared" si="32"/>
        <v>3.3</v>
      </c>
      <c r="Y72" s="184">
        <f>IF('Core Indicators'!FC69="x","x",IF('Core Indicators'!FC69&gt;=5,5,IF('Core Indicators'!FC69&gt;=4,4,IF('Core Indicators'!FC69&gt;=3,3,IF('Core Indicators'!FC69&gt;=2,2,IF('Core Indicators'!FC69&gt;=1,1,0))))))</f>
        <v>2</v>
      </c>
      <c r="Z72" s="163">
        <f t="shared" si="33"/>
        <v>2</v>
      </c>
      <c r="AA72" s="184">
        <f>'Crisis Indicator Data'!Y69</f>
        <v>2</v>
      </c>
      <c r="AB72" s="184">
        <f>'Crisis Indicator Data'!Z69</f>
        <v>2</v>
      </c>
      <c r="AC72" s="184">
        <f>'Crisis Indicator Data'!AA69</f>
        <v>1</v>
      </c>
      <c r="AD72" s="184">
        <f>'Crisis Indicator Data'!AB69</f>
        <v>0</v>
      </c>
      <c r="AE72" s="184">
        <f t="shared" si="34"/>
        <v>2</v>
      </c>
      <c r="AF72" s="184">
        <f>'Crisis Indicator Data'!AC69</f>
        <v>2</v>
      </c>
      <c r="AG72" s="184">
        <f>'Crisis Indicator Data'!AD69</f>
        <v>3</v>
      </c>
      <c r="AH72" s="184">
        <f t="shared" si="35"/>
        <v>5</v>
      </c>
      <c r="AI72" s="184">
        <f>'Crisis Indicator Data'!AE69</f>
        <v>0</v>
      </c>
      <c r="AJ72" s="184">
        <f>'Crisis Indicator Data'!AF69</f>
        <v>1</v>
      </c>
      <c r="AK72" s="184">
        <f>'Crisis Indicator Data'!AG69</f>
        <v>2</v>
      </c>
      <c r="AL72" s="184">
        <f t="shared" si="36"/>
        <v>3</v>
      </c>
      <c r="AM72" s="163">
        <f t="shared" si="37"/>
        <v>3</v>
      </c>
      <c r="AN72" s="163">
        <f t="shared" si="38"/>
        <v>2.5</v>
      </c>
    </row>
    <row r="73" spans="1:40" ht="13.5" customHeight="1" x14ac:dyDescent="0.35">
      <c r="A73" s="172" t="str">
        <f>'Crisis Indicator Data'!A70</f>
        <v>2024 Floods and Monsoon Rain</v>
      </c>
      <c r="B73" s="173" t="str">
        <f>'Crisis Indicator Data'!B70</f>
        <v>Floods</v>
      </c>
      <c r="C73" s="173" t="str">
        <f>'Crisis Indicator Data'!C70</f>
        <v>LKA004</v>
      </c>
      <c r="D73" s="173" t="str">
        <f>'Crisis Indicator Data'!D70</f>
        <v>Sri Lanka</v>
      </c>
      <c r="E73" s="174" t="str">
        <f>'Crisis Indicator Data'!E70</f>
        <v>LKA</v>
      </c>
      <c r="F73" s="163">
        <f>IF(LEN(E73)&gt;3,(IF(VLOOKUP($C73,'Regional Crises'!$B$1:$R$66,7,FALSE)="x","x",ROUND(IF(VLOOKUP($C73,'Regional Crises'!$B$1:$R$66,7,FALSE)&gt;$F$3,5,IF(VLOOKUP($C73,'Regional Crises'!$B$1:$R$66,7,FALSE)&lt;F$4,0,($F$3-VLOOKUP($C73,'Regional Crises'!$B$1:$R$66,7,FALSE))/($F$3-$F$4)*5)),1))),IF(VLOOKUP($E73,'Country Indicator Data'!$B$4:$N$300,3,FALSE)="x","x",ROUND(IF(VLOOKUP($E73,'Country Indicator Data'!$B$4:$N$300,3,FALSE)&gt;$F$3,5,IF(VLOOKUP($E73,'Country Indicator Data'!$B$4:$N$300,3,FALSE)&lt;$F$4,0,($F$3-VLOOKUP($E73,'Country Indicator Data'!$B$4:$N$300,3,FALSE))/($F$3-$F$4)*5)),1)))</f>
        <v>3.2</v>
      </c>
      <c r="G73" s="163">
        <f>IF(LEN(E73)&gt;3,(IF(VLOOKUP($C73,'Regional Crises'!$B$1:$R$66,9,FALSE)="x","x",ROUND(IF(VLOOKUP($C73,'Regional Crises'!$B$1:$R$66,9,FALSE)&gt;G$3,5,IF(VLOOKUP($C73,'Regional Crises'!$B$1:$R$66,9,FALSE)&lt;G$4,0,(G$3-VLOOKUP($C73,'Regional Crises'!$B$1:$R$66,9,FALSE))/(G$3-G$4)*5)),1))),IF(VLOOKUP($E73,'Country Indicator Data'!$B$4:$N$300,5,FALSE)="x","x",ROUND(IF(VLOOKUP($E73,'Country Indicator Data'!$B$4:$N$300,5,FALSE)&gt;G$3,5,IF(VLOOKUP($E73,'Country Indicator Data'!$B$4:$N$300,5,FALSE)&lt;G$4,0,(G$3-VLOOKUP($E73,'Country Indicator Data'!$B$4:$N$300,5,FALSE))/(G$3-G$4)*5)),1)))</f>
        <v>1.9</v>
      </c>
      <c r="H73" s="163">
        <f t="shared" si="26"/>
        <v>2.5499999999999998</v>
      </c>
      <c r="I73" s="163">
        <f>IF(LEN(E73)&gt;3,(IF(VLOOKUP($C73,'Regional Crises'!$B$1:$R$66,6,FALSE)="x","x",ROUND(IF(VLOOKUP($C73,'Regional Crises'!$B$1:$R$66,6,FALSE)&gt;I$3,5,IF(VLOOKUP($C73,'Regional Crises'!$B$1:$R$66,6,FALSE)&lt;I$4,0,5-(I$3-VLOOKUP($C73,'Regional Crises'!$B$1:$R$66,6,FALSE))/(I$3-I$4)*5)),1))),IF(VLOOKUP($E73,'Country Indicator Data'!$B$4:$N$300,2,FALSE)="x","x",ROUND(IF(VLOOKUP($E73,'Country Indicator Data'!$B$4:$N$300,2,FALSE)&gt;I$3,5,IF(VLOOKUP($E73,'Country Indicator Data'!$B$4:$N$300,2,FALSE)&lt;I$4,0,5-(I$3-VLOOKUP($E73,'Country Indicator Data'!$B$4:$N$300,2,FALSE))/(I$3-I$4)*5)),1)))</f>
        <v>2.1</v>
      </c>
      <c r="J73" s="163">
        <f>IF(LEN(E73)&gt;3,(IF(VLOOKUP($C73,'Regional Crises'!$B$1:$R$66,8,FALSE)="x","x",ROUND(IF(VLOOKUP($C73,'Regional Crises'!$B$1:$R$66,8,FALSE)&gt;J$3,5,IF(VLOOKUP($C73,'Regional Crises'!$B$1:$R$66,8,FALSE)&lt;J$4,0,5-(J$3-VLOOKUP($C73,'Regional Crises'!$B$1:$R$66,8,FALSE))/(J$3-J$4)*5)),1))),IF(VLOOKUP($E73,'Country Indicator Data'!$B$4:$N$300,4,FALSE)="x","x",ROUND(IF(VLOOKUP($E73,'Country Indicator Data'!$B$4:$N$300,4,FALSE)&gt;J$3,5,IF(VLOOKUP($E73,'Country Indicator Data'!$B$4:$N$300,4,FALSE)&lt;J$4,0,5-(J$3-VLOOKUP($E73,'Country Indicator Data'!$B$4:$N$300,4,FALSE))/(J$3-J$4)*5)),1)))</f>
        <v>1.1000000000000001</v>
      </c>
      <c r="K73" s="163">
        <f t="shared" si="27"/>
        <v>1.6</v>
      </c>
      <c r="L73" s="163">
        <f>IF(LEN(E73)&gt;3,(IF(VLOOKUP($C73,'Regional Crises'!$B$1:$R$66,10,FALSE)="x","x",ROUND(IF(VLOOKUP($C73,'Regional Crises'!$B$1:$R$66,10,FALSE)&gt;L$3,5,IF(VLOOKUP($C73,'Regional Crises'!$B$1:$R$66,10,FALSE)&lt;L$4,0,5-(L$3-VLOOKUP($C73,'Regional Crises'!$B$1:$R$66,10,FALSE))/(L$3-L$4)*5)),1))),IF(VLOOKUP($E73,'Country Indicator Data'!$B$4:$N$300,6,FALSE)="x","x",ROUND(IF(VLOOKUP($E73,'Country Indicator Data'!$B$4:$N$300,6,FALSE)&gt;L$3,5,IF(VLOOKUP($E73,'Country Indicator Data'!$B$4:$N$300,6,FALSE)&lt;L$4,0,5-(L$3-VLOOKUP($E73,'Country Indicator Data'!$B$4:$N$300,6,FALSE))/(L$3-L$4)*5)),1)))</f>
        <v>2.5</v>
      </c>
      <c r="M73" s="163">
        <f>IF(LEN(E73)&gt;3,(IF(VLOOKUP($C73,'Regional Crises'!$B$1:$R$66,11,FALSE)="x","x",ROUND(IF(VLOOKUP($C73,'Regional Crises'!$B$1:$R$66,11,FALSE)&gt;M$3,5,IF(VLOOKUP($C73,'Regional Crises'!$B$1:$R$66,11,FALSE)&lt;M$4,0,5-(M$3-VLOOKUP($C73,'Regional Crises'!$B$1:$R$66,11,FALSE))/(M$3-M$4)*5)),1))),IF(VLOOKUP($E73,'Country Indicator Data'!$B$4:$N$300,7,FALSE)="x","x",ROUND(IF(VLOOKUP($E73,'Country Indicator Data'!$B$4:$N$300,7,FALSE)&gt;M$3,5,IF(VLOOKUP($E73,'Country Indicator Data'!$B$4:$N$300,7,FALSE)&lt;M$4,0,5-(M$3-VLOOKUP($E73,'Country Indicator Data'!$B$4:$N$300,7,FALSE))/(M$3-M$4)*5)),1)))</f>
        <v>1.8</v>
      </c>
      <c r="N73" s="163">
        <f t="shared" si="28"/>
        <v>2.15</v>
      </c>
      <c r="O73" s="163">
        <f t="shared" si="29"/>
        <v>2.1</v>
      </c>
      <c r="P73" s="163">
        <f>IF(LEN(E73)&gt;3,VLOOKUP(C73,'Regional Crises'!$B$1:$R$69,12,FALSE),VLOOKUP(E73,'Country Indicator Data'!$B$4:$I$300,8,FALSE))</f>
        <v>3</v>
      </c>
      <c r="Q73" s="163">
        <f>IF(LEN(E73)&gt;3,((IF(VLOOKUP($C73,'Regional Crises'!$B$1:$R$66,13,FALSE)="x","x",ROUND(IF(VLOOKUP($C73,'Regional Crises'!$B$1:$R$66,13,FALSE)&gt;Q$3,5,IF(VLOOKUP($C73,'Regional Crises'!$B$1:$R$66,13,FALSE)&lt;Q$4,0,5-(LOG(Q$3)-LOG(VLOOKUP($C73,'Regional Crises'!$B$1:$R$66,13,FALSE)))/(LOG(Q$3)-LOG(Q$4))*5)),1)))),(IF(VLOOKUP($E73,'Country Indicator Data'!$B$4:$N$300,9,FALSE)="x","x",ROUND(IF(VLOOKUP($E73,'Country Indicator Data'!$B$4:$N$300,9,FALSE)&gt;Q$3,5,IF(VLOOKUP($E73,'Country Indicator Data'!$B$4:$N$300,9,FALSE)&lt;Q$4,0,5-(LOG(Q$3)-LOG(VLOOKUP($E73,'Country Indicator Data'!$B$4:$N$300,9,FALSE)))/(LOG(Q$3)-LOG(Q$4))*5)),1))))</f>
        <v>2.2000000000000002</v>
      </c>
      <c r="R73" s="163">
        <f t="shared" si="30"/>
        <v>2.6</v>
      </c>
      <c r="S73" s="163">
        <f>IF(LEN(E73)&gt;3,((IF(VLOOKUP($C73,'Regional Crises'!$B$1:$R$66,17,FALSE)="x","x",ROUND(IF(VLOOKUP($C73,'Regional Crises'!$B$1:$R$66,17,FALSE)&gt;S$3,0,IF(VLOOKUP($C73,'Regional Crises'!$B$1:$R$66,17,FALSE)&lt;S$4,5,(S$3-VLOOKUP($C73,'Regional Crises'!$B$1:$R$66,17,FALSE))/(S$3-S$4)*5)),1)))),(IF(VLOOKUP($E73,'Country Indicator Data'!$B$4:$N$300,13,FALSE)="x","x",ROUND(IF(VLOOKUP($E73,'Country Indicator Data'!$B$4:$N$300,13,FALSE)&gt;S$3,0,IF(VLOOKUP($E73,'Country Indicator Data'!$B$4:$N$300,13,FALSE)&lt;S$4,5,(S$3-VLOOKUP($E73,'Country Indicator Data'!$B$4:$N$300,13,FALSE))/(S$3-S$4)*5)),1))))</f>
        <v>3.3</v>
      </c>
      <c r="T73" s="163">
        <f>IF(LEN(E73)&gt;3,((IF(VLOOKUP($C73,'Regional Crises'!$B$1:$R$66,14,FALSE)="x","x",ROUND(IF(VLOOKUP($C73,'Regional Crises'!$B$1:$R$66,14,FALSE)&gt;T$3,0,IF(VLOOKUP($C73,'Regional Crises'!$B$1:$R$66,14,FALSE)&lt;T$4,5,(T$3-VLOOKUP($C73,'Regional Crises'!$B$1:$R$66,14,FALSE))/(T$3-T$4)*5)),1)))),(IF(VLOOKUP($E73,'Country Indicator Data'!$B$4:$N$300,10,FALSE)="x","x",ROUND(IF(VLOOKUP($E73,'Country Indicator Data'!$B$4:$N$300,10,FALSE)&gt;T$3,0,IF(VLOOKUP($E73,'Country Indicator Data'!$B$4:$N$300,10,FALSE)&lt;T$4,5,(T$3-VLOOKUP($E73,'Country Indicator Data'!$B$4:$N$300,10,FALSE))/(T$3-T$4)*5)),1))))</f>
        <v>2.5</v>
      </c>
      <c r="U73" s="163">
        <f>IF(LEN(E73)&gt;3,((IF(VLOOKUP($C73,'Regional Crises'!$B$1:$R$66,15,FALSE)="x","x",ROUND(IF(VLOOKUP($C73,'Regional Crises'!$B$1:$R$66,15,FALSE)&gt;U$3,0,IF(VLOOKUP($C73,'Regional Crises'!$B$1:$R$66,15,FALSE)&lt;U$4,5,(U$3-VLOOKUP($C73,'Regional Crises'!$B$1:$R$66,15,FALSE))/(U$3-U$4)*5)),1)))),(IF(VLOOKUP($E73,'Country Indicator Data'!$B$4:$N$300,11,FALSE)="x","x",ROUND(IF(VLOOKUP($E73,'Country Indicator Data'!$B$4:$N$300,11,FALSE)&gt;U$3,0,IF(VLOOKUP($E73,'Country Indicator Data'!$B$4:$N$300,11,FALSE)&lt;U$4,5,(U$3-VLOOKUP($E73,'Country Indicator Data'!$B$4:$N$300,11,FALSE))/(U$3-U$4)*5)),1))))</f>
        <v>1.8</v>
      </c>
      <c r="V73" s="163">
        <f>IF(LEN(E73)&gt;3,((IF(VLOOKUP($C73,'Regional Crises'!$B$1:$R$66,16,FALSE)="x","x",ROUND(IF(VLOOKUP($C73,'Regional Crises'!$B$1:$R$66,16,FALSE)&gt;V$3,0,IF(VLOOKUP($C73,'Regional Crises'!$B$1:$R$66,16,FALSE)&lt;V$4,5,(V$3-VLOOKUP($C73,'Regional Crises'!$B$1:$R$66,16,FALSE))/(V$3-V$4)*5)),1)))),(IF(VLOOKUP($E73,'Country Indicator Data'!$B$4:$N$300,12,FALSE)="x","x",ROUND(IF(VLOOKUP($E73,'Country Indicator Data'!$B$4:$N$300,12,FALSE)&gt;V$3,0,IF(VLOOKUP($E73,'Country Indicator Data'!$B$4:$N$300,12,FALSE)&lt;V$4,5,(V$3-VLOOKUP($E73,'Country Indicator Data'!$B$4:$N$300,12,FALSE))/(V$3-V$4)*5)),1))))</f>
        <v>2.2999999999999998</v>
      </c>
      <c r="W73" s="163">
        <f t="shared" si="31"/>
        <v>2.5</v>
      </c>
      <c r="X73" s="163">
        <f t="shared" si="32"/>
        <v>2.4</v>
      </c>
      <c r="Y73" s="184">
        <f>IF('Core Indicators'!FC70="x","x",IF('Core Indicators'!FC70&gt;=5,5,IF('Core Indicators'!FC70&gt;=4,4,IF('Core Indicators'!FC70&gt;=3,3,IF('Core Indicators'!FC70&gt;=2,2,IF('Core Indicators'!FC70&gt;=1,1,0))))))</f>
        <v>3</v>
      </c>
      <c r="Z73" s="163">
        <f t="shared" si="33"/>
        <v>3</v>
      </c>
      <c r="AA73" s="184">
        <f>'Crisis Indicator Data'!Y70</f>
        <v>0</v>
      </c>
      <c r="AB73" s="184">
        <f>'Crisis Indicator Data'!Z70</f>
        <v>0</v>
      </c>
      <c r="AC73" s="184">
        <f>'Crisis Indicator Data'!AA70</f>
        <v>0</v>
      </c>
      <c r="AD73" s="184">
        <f>'Crisis Indicator Data'!AB70</f>
        <v>0</v>
      </c>
      <c r="AE73" s="184">
        <f t="shared" si="34"/>
        <v>0</v>
      </c>
      <c r="AF73" s="184">
        <f>'Crisis Indicator Data'!AC70</f>
        <v>0</v>
      </c>
      <c r="AG73" s="184">
        <f>'Crisis Indicator Data'!AD70</f>
        <v>0</v>
      </c>
      <c r="AH73" s="184">
        <f t="shared" si="35"/>
        <v>0</v>
      </c>
      <c r="AI73" s="184">
        <f>'Crisis Indicator Data'!AE70</f>
        <v>0</v>
      </c>
      <c r="AJ73" s="184">
        <f>'Crisis Indicator Data'!AF70</f>
        <v>2</v>
      </c>
      <c r="AK73" s="184">
        <f>'Crisis Indicator Data'!AG70</f>
        <v>1</v>
      </c>
      <c r="AL73" s="184">
        <f t="shared" si="36"/>
        <v>3</v>
      </c>
      <c r="AM73" s="163">
        <f t="shared" si="37"/>
        <v>1</v>
      </c>
      <c r="AN73" s="163">
        <f t="shared" si="38"/>
        <v>2</v>
      </c>
    </row>
    <row r="74" spans="1:40" ht="13.5" customHeight="1" x14ac:dyDescent="0.35">
      <c r="A74" s="172" t="str">
        <f>'Crisis Indicator Data'!A71</f>
        <v>Food security crisis in Lesotho</v>
      </c>
      <c r="B74" s="173" t="str">
        <f>'Crisis Indicator Data'!B71</f>
        <v>Drought</v>
      </c>
      <c r="C74" s="173" t="str">
        <f>'Crisis Indicator Data'!C71</f>
        <v>LSO004</v>
      </c>
      <c r="D74" s="173" t="str">
        <f>'Crisis Indicator Data'!D71</f>
        <v>Lesotho</v>
      </c>
      <c r="E74" s="174" t="str">
        <f>'Crisis Indicator Data'!E71</f>
        <v>LSO</v>
      </c>
      <c r="F74" s="163">
        <f>IF(LEN(E74)&gt;3,(IF(VLOOKUP($C74,'Regional Crises'!$B$1:$R$66,7,FALSE)="x","x",ROUND(IF(VLOOKUP($C74,'Regional Crises'!$B$1:$R$66,7,FALSE)&gt;$F$3,5,IF(VLOOKUP($C74,'Regional Crises'!$B$1:$R$66,7,FALSE)&lt;F$4,0,($F$3-VLOOKUP($C74,'Regional Crises'!$B$1:$R$66,7,FALSE))/($F$3-$F$4)*5)),1))),IF(VLOOKUP($E74,'Country Indicator Data'!$B$4:$N$300,3,FALSE)="x","x",ROUND(IF(VLOOKUP($E74,'Country Indicator Data'!$B$4:$N$300,3,FALSE)&gt;$F$3,5,IF(VLOOKUP($E74,'Country Indicator Data'!$B$4:$N$300,3,FALSE)&lt;$F$4,0,($F$3-VLOOKUP($E74,'Country Indicator Data'!$B$4:$N$300,3,FALSE))/($F$3-$F$4)*5)),1)))</f>
        <v>1.1000000000000001</v>
      </c>
      <c r="G74" s="163">
        <f>IF(LEN(E74)&gt;3,(IF(VLOOKUP($C74,'Regional Crises'!$B$1:$R$66,9,FALSE)="x","x",ROUND(IF(VLOOKUP($C74,'Regional Crises'!$B$1:$R$66,9,FALSE)&gt;G$3,5,IF(VLOOKUP($C74,'Regional Crises'!$B$1:$R$66,9,FALSE)&lt;G$4,0,(G$3-VLOOKUP($C74,'Regional Crises'!$B$1:$R$66,9,FALSE))/(G$3-G$4)*5)),1))),IF(VLOOKUP($E74,'Country Indicator Data'!$B$4:$N$300,5,FALSE)="x","x",ROUND(IF(VLOOKUP($E74,'Country Indicator Data'!$B$4:$N$300,5,FALSE)&gt;G$3,5,IF(VLOOKUP($E74,'Country Indicator Data'!$B$4:$N$300,5,FALSE)&lt;G$4,0,(G$3-VLOOKUP($E74,'Country Indicator Data'!$B$4:$N$300,5,FALSE))/(G$3-G$4)*5)),1)))</f>
        <v>2.1</v>
      </c>
      <c r="H74" s="163">
        <f t="shared" si="26"/>
        <v>1.6</v>
      </c>
      <c r="I74" s="163">
        <f>IF(LEN(E74)&gt;3,(IF(VLOOKUP($C74,'Regional Crises'!$B$1:$R$66,6,FALSE)="x","x",ROUND(IF(VLOOKUP($C74,'Regional Crises'!$B$1:$R$66,6,FALSE)&gt;I$3,5,IF(VLOOKUP($C74,'Regional Crises'!$B$1:$R$66,6,FALSE)&lt;I$4,0,5-(I$3-VLOOKUP($C74,'Regional Crises'!$B$1:$R$66,6,FALSE))/(I$3-I$4)*5)),1))),IF(VLOOKUP($E74,'Country Indicator Data'!$B$4:$N$300,2,FALSE)="x","x",ROUND(IF(VLOOKUP($E74,'Country Indicator Data'!$B$4:$N$300,2,FALSE)&gt;I$3,5,IF(VLOOKUP($E74,'Country Indicator Data'!$B$4:$N$300,2,FALSE)&lt;I$4,0,5-(I$3-VLOOKUP($E74,'Country Indicator Data'!$B$4:$N$300,2,FALSE))/(I$3-I$4)*5)),1)))</f>
        <v>0</v>
      </c>
      <c r="J74" s="163">
        <f>IF(LEN(E74)&gt;3,(IF(VLOOKUP($C74,'Regional Crises'!$B$1:$R$66,8,FALSE)="x","x",ROUND(IF(VLOOKUP($C74,'Regional Crises'!$B$1:$R$66,8,FALSE)&gt;J$3,5,IF(VLOOKUP($C74,'Regional Crises'!$B$1:$R$66,8,FALSE)&lt;J$4,0,5-(J$3-VLOOKUP($C74,'Regional Crises'!$B$1:$R$66,8,FALSE))/(J$3-J$4)*5)),1))),IF(VLOOKUP($E74,'Country Indicator Data'!$B$4:$N$300,4,FALSE)="x","x",ROUND(IF(VLOOKUP($E74,'Country Indicator Data'!$B$4:$N$300,4,FALSE)&gt;J$3,5,IF(VLOOKUP($E74,'Country Indicator Data'!$B$4:$N$300,4,FALSE)&lt;J$4,0,5-(J$3-VLOOKUP($E74,'Country Indicator Data'!$B$4:$N$300,4,FALSE))/(J$3-J$4)*5)),1)))</f>
        <v>0</v>
      </c>
      <c r="K74" s="163">
        <f t="shared" si="27"/>
        <v>0</v>
      </c>
      <c r="L74" s="163">
        <f>IF(LEN(E74)&gt;3,(IF(VLOOKUP($C74,'Regional Crises'!$B$1:$R$66,10,FALSE)="x","x",ROUND(IF(VLOOKUP($C74,'Regional Crises'!$B$1:$R$66,10,FALSE)&gt;L$3,5,IF(VLOOKUP($C74,'Regional Crises'!$B$1:$R$66,10,FALSE)&lt;L$4,0,5-(L$3-VLOOKUP($C74,'Regional Crises'!$B$1:$R$66,10,FALSE))/(L$3-L$4)*5)),1))),IF(VLOOKUP($E74,'Country Indicator Data'!$B$4:$N$300,6,FALSE)="x","x",ROUND(IF(VLOOKUP($E74,'Country Indicator Data'!$B$4:$N$300,6,FALSE)&gt;L$3,5,IF(VLOOKUP($E74,'Country Indicator Data'!$B$4:$N$300,6,FALSE)&lt;L$4,0,5-(L$3-VLOOKUP($E74,'Country Indicator Data'!$B$4:$N$300,6,FALSE))/(L$3-L$4)*5)),1)))</f>
        <v>3.6</v>
      </c>
      <c r="M74" s="163">
        <f>IF(LEN(E74)&gt;3,(IF(VLOOKUP($C74,'Regional Crises'!$B$1:$R$66,11,FALSE)="x","x",ROUND(IF(VLOOKUP($C74,'Regional Crises'!$B$1:$R$66,11,FALSE)&gt;M$3,5,IF(VLOOKUP($C74,'Regional Crises'!$B$1:$R$66,11,FALSE)&lt;M$4,0,5-(M$3-VLOOKUP($C74,'Regional Crises'!$B$1:$R$66,11,FALSE))/(M$3-M$4)*5)),1))),IF(VLOOKUP($E74,'Country Indicator Data'!$B$4:$N$300,7,FALSE)="x","x",ROUND(IF(VLOOKUP($E74,'Country Indicator Data'!$B$4:$N$300,7,FALSE)&gt;M$3,5,IF(VLOOKUP($E74,'Country Indicator Data'!$B$4:$N$300,7,FALSE)&lt;M$4,0,5-(M$3-VLOOKUP($E74,'Country Indicator Data'!$B$4:$N$300,7,FALSE))/(M$3-M$4)*5)),1)))</f>
        <v>2.5</v>
      </c>
      <c r="N74" s="163">
        <f t="shared" si="28"/>
        <v>3.05</v>
      </c>
      <c r="O74" s="163">
        <f t="shared" si="29"/>
        <v>1.55</v>
      </c>
      <c r="P74" s="163">
        <f>IF(LEN(E74)&gt;3,VLOOKUP(C74,'Regional Crises'!$B$1:$R$69,12,FALSE),VLOOKUP(E74,'Country Indicator Data'!$B$4:$I$300,8,FALSE))</f>
        <v>0</v>
      </c>
      <c r="Q74" s="163">
        <f>IF(LEN(E74)&gt;3,((IF(VLOOKUP($C74,'Regional Crises'!$B$1:$R$66,13,FALSE)="x","x",ROUND(IF(VLOOKUP($C74,'Regional Crises'!$B$1:$R$66,13,FALSE)&gt;Q$3,5,IF(VLOOKUP($C74,'Regional Crises'!$B$1:$R$66,13,FALSE)&lt;Q$4,0,5-(LOG(Q$3)-LOG(VLOOKUP($C74,'Regional Crises'!$B$1:$R$66,13,FALSE)))/(LOG(Q$3)-LOG(Q$4))*5)),1)))),(IF(VLOOKUP($E74,'Country Indicator Data'!$B$4:$N$300,9,FALSE)="x","x",ROUND(IF(VLOOKUP($E74,'Country Indicator Data'!$B$4:$N$300,9,FALSE)&gt;Q$3,5,IF(VLOOKUP($E74,'Country Indicator Data'!$B$4:$N$300,9,FALSE)&lt;Q$4,0,5-(LOG(Q$3)-LOG(VLOOKUP($E74,'Country Indicator Data'!$B$4:$N$300,9,FALSE)))/(LOG(Q$3)-LOG(Q$4))*5)),1))))</f>
        <v>0</v>
      </c>
      <c r="R74" s="163">
        <f t="shared" si="30"/>
        <v>0</v>
      </c>
      <c r="S74" s="163">
        <f>IF(LEN(E74)&gt;3,((IF(VLOOKUP($C74,'Regional Crises'!$B$1:$R$66,17,FALSE)="x","x",ROUND(IF(VLOOKUP($C74,'Regional Crises'!$B$1:$R$66,17,FALSE)&gt;S$3,0,IF(VLOOKUP($C74,'Regional Crises'!$B$1:$R$66,17,FALSE)&lt;S$4,5,(S$3-VLOOKUP($C74,'Regional Crises'!$B$1:$R$66,17,FALSE))/(S$3-S$4)*5)),1)))),(IF(VLOOKUP($E74,'Country Indicator Data'!$B$4:$N$300,13,FALSE)="x","x",ROUND(IF(VLOOKUP($E74,'Country Indicator Data'!$B$4:$N$300,13,FALSE)&gt;S$3,0,IF(VLOOKUP($E74,'Country Indicator Data'!$B$4:$N$300,13,FALSE)&lt;S$4,5,(S$3-VLOOKUP($E74,'Country Indicator Data'!$B$4:$N$300,13,FALSE))/(S$3-S$4)*5)),1))))</f>
        <v>3.1</v>
      </c>
      <c r="T74" s="163">
        <f>IF(LEN(E74)&gt;3,((IF(VLOOKUP($C74,'Regional Crises'!$B$1:$R$66,14,FALSE)="x","x",ROUND(IF(VLOOKUP($C74,'Regional Crises'!$B$1:$R$66,14,FALSE)&gt;T$3,0,IF(VLOOKUP($C74,'Regional Crises'!$B$1:$R$66,14,FALSE)&lt;T$4,5,(T$3-VLOOKUP($C74,'Regional Crises'!$B$1:$R$66,14,FALSE))/(T$3-T$4)*5)),1)))),(IF(VLOOKUP($E74,'Country Indicator Data'!$B$4:$N$300,10,FALSE)="x","x",ROUND(IF(VLOOKUP($E74,'Country Indicator Data'!$B$4:$N$300,10,FALSE)&gt;T$3,0,IF(VLOOKUP($E74,'Country Indicator Data'!$B$4:$N$300,10,FALSE)&lt;T$4,5,(T$3-VLOOKUP($E74,'Country Indicator Data'!$B$4:$N$300,10,FALSE))/(T$3-T$4)*5)),1))))</f>
        <v>2.9</v>
      </c>
      <c r="U74" s="163">
        <f>IF(LEN(E74)&gt;3,((IF(VLOOKUP($C74,'Regional Crises'!$B$1:$R$66,15,FALSE)="x","x",ROUND(IF(VLOOKUP($C74,'Regional Crises'!$B$1:$R$66,15,FALSE)&gt;U$3,0,IF(VLOOKUP($C74,'Regional Crises'!$B$1:$R$66,15,FALSE)&lt;U$4,5,(U$3-VLOOKUP($C74,'Regional Crises'!$B$1:$R$66,15,FALSE))/(U$3-U$4)*5)),1)))),(IF(VLOOKUP($E74,'Country Indicator Data'!$B$4:$N$300,11,FALSE)="x","x",ROUND(IF(VLOOKUP($E74,'Country Indicator Data'!$B$4:$N$300,11,FALSE)&gt;U$3,0,IF(VLOOKUP($E74,'Country Indicator Data'!$B$4:$N$300,11,FALSE)&lt;U$4,5,(U$3-VLOOKUP($E74,'Country Indicator Data'!$B$4:$N$300,11,FALSE))/(U$3-U$4)*5)),1))))</f>
        <v>2.5</v>
      </c>
      <c r="V74" s="163">
        <f>IF(LEN(E74)&gt;3,((IF(VLOOKUP($C74,'Regional Crises'!$B$1:$R$66,16,FALSE)="x","x",ROUND(IF(VLOOKUP($C74,'Regional Crises'!$B$1:$R$66,16,FALSE)&gt;V$3,0,IF(VLOOKUP($C74,'Regional Crises'!$B$1:$R$66,16,FALSE)&lt;V$4,5,(V$3-VLOOKUP($C74,'Regional Crises'!$B$1:$R$66,16,FALSE))/(V$3-V$4)*5)),1)))),(IF(VLOOKUP($E74,'Country Indicator Data'!$B$4:$N$300,12,FALSE)="x","x",ROUND(IF(VLOOKUP($E74,'Country Indicator Data'!$B$4:$N$300,12,FALSE)&gt;V$3,0,IF(VLOOKUP($E74,'Country Indicator Data'!$B$4:$N$300,12,FALSE)&lt;V$4,5,(V$3-VLOOKUP($E74,'Country Indicator Data'!$B$4:$N$300,12,FALSE))/(V$3-V$4)*5)),1))))</f>
        <v>1.7</v>
      </c>
      <c r="W74" s="163">
        <f t="shared" si="31"/>
        <v>2.6</v>
      </c>
      <c r="X74" s="163">
        <f t="shared" si="32"/>
        <v>1.4</v>
      </c>
      <c r="Y74" s="184">
        <f>IF('Core Indicators'!FC71="x","x",IF('Core Indicators'!FC71&gt;=5,5,IF('Core Indicators'!FC71&gt;=4,4,IF('Core Indicators'!FC71&gt;=3,3,IF('Core Indicators'!FC71&gt;=2,2,IF('Core Indicators'!FC71&gt;=1,1,0))))))</f>
        <v>1</v>
      </c>
      <c r="Z74" s="163">
        <f t="shared" si="33"/>
        <v>1</v>
      </c>
      <c r="AA74" s="184">
        <f>'Crisis Indicator Data'!Y71</f>
        <v>0</v>
      </c>
      <c r="AB74" s="184">
        <f>'Crisis Indicator Data'!Z71</f>
        <v>0</v>
      </c>
      <c r="AC74" s="184">
        <f>'Crisis Indicator Data'!AA71</f>
        <v>0</v>
      </c>
      <c r="AD74" s="184">
        <f>'Crisis Indicator Data'!AB71</f>
        <v>0</v>
      </c>
      <c r="AE74" s="184">
        <f t="shared" si="34"/>
        <v>0</v>
      </c>
      <c r="AF74" s="184">
        <f>'Crisis Indicator Data'!AC71</f>
        <v>0</v>
      </c>
      <c r="AG74" s="184">
        <f>'Crisis Indicator Data'!AD71</f>
        <v>0</v>
      </c>
      <c r="AH74" s="184">
        <f t="shared" si="35"/>
        <v>0</v>
      </c>
      <c r="AI74" s="184">
        <f>'Crisis Indicator Data'!AE71</f>
        <v>0</v>
      </c>
      <c r="AJ74" s="184">
        <f>'Crisis Indicator Data'!AF71</f>
        <v>0</v>
      </c>
      <c r="AK74" s="184">
        <f>'Crisis Indicator Data'!AG71</f>
        <v>0</v>
      </c>
      <c r="AL74" s="184">
        <f t="shared" si="36"/>
        <v>0</v>
      </c>
      <c r="AM74" s="163">
        <f t="shared" si="37"/>
        <v>0</v>
      </c>
      <c r="AN74" s="163">
        <f t="shared" si="38"/>
        <v>0.5</v>
      </c>
    </row>
    <row r="75" spans="1:40" ht="13.5" customHeight="1" x14ac:dyDescent="0.35">
      <c r="A75" s="172" t="str">
        <f>'Crisis Indicator Data'!A72</f>
        <v>Displacement from Russia-Ukraine conflict in Lithuania</v>
      </c>
      <c r="B75" s="173" t="str">
        <f>'Crisis Indicator Data'!B72</f>
        <v>Conflict,Displacement</v>
      </c>
      <c r="C75" s="173" t="str">
        <f>'Crisis Indicator Data'!C72</f>
        <v>LTU002</v>
      </c>
      <c r="D75" s="173" t="str">
        <f>'Crisis Indicator Data'!D72</f>
        <v>Lithuania</v>
      </c>
      <c r="E75" s="174" t="str">
        <f>'Crisis Indicator Data'!E72</f>
        <v>LTU</v>
      </c>
      <c r="F75" s="163">
        <f>IF(LEN(E75)&gt;3,(IF(VLOOKUP($C75,'Regional Crises'!$B$1:$R$66,7,FALSE)="x","x",ROUND(IF(VLOOKUP($C75,'Regional Crises'!$B$1:$R$66,7,FALSE)&gt;$F$3,5,IF(VLOOKUP($C75,'Regional Crises'!$B$1:$R$66,7,FALSE)&lt;F$4,0,($F$3-VLOOKUP($C75,'Regional Crises'!$B$1:$R$66,7,FALSE))/($F$3-$F$4)*5)),1))),IF(VLOOKUP($E75,'Country Indicator Data'!$B$4:$N$300,3,FALSE)="x","x",ROUND(IF(VLOOKUP($E75,'Country Indicator Data'!$B$4:$N$300,3,FALSE)&gt;$F$3,5,IF(VLOOKUP($E75,'Country Indicator Data'!$B$4:$N$300,3,FALSE)&lt;$F$4,0,($F$3-VLOOKUP($E75,'Country Indicator Data'!$B$4:$N$300,3,FALSE))/($F$3-$F$4)*5)),1)))</f>
        <v>1.8</v>
      </c>
      <c r="G75" s="163">
        <f>IF(LEN(E75)&gt;3,(IF(VLOOKUP($C75,'Regional Crises'!$B$1:$R$66,9,FALSE)="x","x",ROUND(IF(VLOOKUP($C75,'Regional Crises'!$B$1:$R$66,9,FALSE)&gt;G$3,5,IF(VLOOKUP($C75,'Regional Crises'!$B$1:$R$66,9,FALSE)&lt;G$4,0,(G$3-VLOOKUP($C75,'Regional Crises'!$B$1:$R$66,9,FALSE))/(G$3-G$4)*5)),1))),IF(VLOOKUP($E75,'Country Indicator Data'!$B$4:$N$300,5,FALSE)="x","x",ROUND(IF(VLOOKUP($E75,'Country Indicator Data'!$B$4:$N$300,5,FALSE)&gt;G$3,5,IF(VLOOKUP($E75,'Country Indicator Data'!$B$4:$N$300,5,FALSE)&lt;G$4,0,(G$3-VLOOKUP($E75,'Country Indicator Data'!$B$4:$N$300,5,FALSE))/(G$3-G$4)*5)),1)))</f>
        <v>0.3</v>
      </c>
      <c r="H75" s="163">
        <f t="shared" si="26"/>
        <v>1.05</v>
      </c>
      <c r="I75" s="163">
        <f>IF(LEN(E75)&gt;3,(IF(VLOOKUP($C75,'Regional Crises'!$B$1:$R$66,6,FALSE)="x","x",ROUND(IF(VLOOKUP($C75,'Regional Crises'!$B$1:$R$66,6,FALSE)&gt;I$3,5,IF(VLOOKUP($C75,'Regional Crises'!$B$1:$R$66,6,FALSE)&lt;I$4,0,5-(I$3-VLOOKUP($C75,'Regional Crises'!$B$1:$R$66,6,FALSE))/(I$3-I$4)*5)),1))),IF(VLOOKUP($E75,'Country Indicator Data'!$B$4:$N$300,2,FALSE)="x","x",ROUND(IF(VLOOKUP($E75,'Country Indicator Data'!$B$4:$N$300,2,FALSE)&gt;I$3,5,IF(VLOOKUP($E75,'Country Indicator Data'!$B$4:$N$300,2,FALSE)&lt;I$4,0,5-(I$3-VLOOKUP($E75,'Country Indicator Data'!$B$4:$N$300,2,FALSE))/(I$3-I$4)*5)),1)))</f>
        <v>1.4</v>
      </c>
      <c r="J75" s="163">
        <f>IF(LEN(E75)&gt;3,(IF(VLOOKUP($C75,'Regional Crises'!$B$1:$R$66,8,FALSE)="x","x",ROUND(IF(VLOOKUP($C75,'Regional Crises'!$B$1:$R$66,8,FALSE)&gt;J$3,5,IF(VLOOKUP($C75,'Regional Crises'!$B$1:$R$66,8,FALSE)&lt;J$4,0,5-(J$3-VLOOKUP($C75,'Regional Crises'!$B$1:$R$66,8,FALSE))/(J$3-J$4)*5)),1))),IF(VLOOKUP($E75,'Country Indicator Data'!$B$4:$N$300,4,FALSE)="x","x",ROUND(IF(VLOOKUP($E75,'Country Indicator Data'!$B$4:$N$300,4,FALSE)&gt;J$3,5,IF(VLOOKUP($E75,'Country Indicator Data'!$B$4:$N$300,4,FALSE)&lt;J$4,0,5-(J$3-VLOOKUP($E75,'Country Indicator Data'!$B$4:$N$300,4,FALSE))/(J$3-J$4)*5)),1)))</f>
        <v>1.3</v>
      </c>
      <c r="K75" s="163">
        <f t="shared" si="27"/>
        <v>1.35</v>
      </c>
      <c r="L75" s="163">
        <f>IF(LEN(E75)&gt;3,(IF(VLOOKUP($C75,'Regional Crises'!$B$1:$R$66,10,FALSE)="x","x",ROUND(IF(VLOOKUP($C75,'Regional Crises'!$B$1:$R$66,10,FALSE)&gt;L$3,5,IF(VLOOKUP($C75,'Regional Crises'!$B$1:$R$66,10,FALSE)&lt;L$4,0,5-(L$3-VLOOKUP($C75,'Regional Crises'!$B$1:$R$66,10,FALSE))/(L$3-L$4)*5)),1))),IF(VLOOKUP($E75,'Country Indicator Data'!$B$4:$N$300,6,FALSE)="x","x",ROUND(IF(VLOOKUP($E75,'Country Indicator Data'!$B$4:$N$300,6,FALSE)&gt;L$3,5,IF(VLOOKUP($E75,'Country Indicator Data'!$B$4:$N$300,6,FALSE)&lt;L$4,0,5-(L$3-VLOOKUP($E75,'Country Indicator Data'!$B$4:$N$300,6,FALSE))/(L$3-L$4)*5)),1)))</f>
        <v>0.8</v>
      </c>
      <c r="M75" s="163">
        <f>IF(LEN(E75)&gt;3,(IF(VLOOKUP($C75,'Regional Crises'!$B$1:$R$66,11,FALSE)="x","x",ROUND(IF(VLOOKUP($C75,'Regional Crises'!$B$1:$R$66,11,FALSE)&gt;M$3,5,IF(VLOOKUP($C75,'Regional Crises'!$B$1:$R$66,11,FALSE)&lt;M$4,0,5-(M$3-VLOOKUP($C75,'Regional Crises'!$B$1:$R$66,11,FALSE))/(M$3-M$4)*5)),1))),IF(VLOOKUP($E75,'Country Indicator Data'!$B$4:$N$300,7,FALSE)="x","x",ROUND(IF(VLOOKUP($E75,'Country Indicator Data'!$B$4:$N$300,7,FALSE)&gt;M$3,5,IF(VLOOKUP($E75,'Country Indicator Data'!$B$4:$N$300,7,FALSE)&lt;M$4,0,5-(M$3-VLOOKUP($E75,'Country Indicator Data'!$B$4:$N$300,7,FALSE))/(M$3-M$4)*5)),1)))</f>
        <v>1.3</v>
      </c>
      <c r="N75" s="163">
        <f t="shared" si="28"/>
        <v>1.05</v>
      </c>
      <c r="O75" s="163">
        <f t="shared" si="29"/>
        <v>1.1500000000000001</v>
      </c>
      <c r="P75" s="163">
        <f>IF(LEN(E75)&gt;3,VLOOKUP(C75,'Regional Crises'!$B$1:$R$69,12,FALSE),VLOOKUP(E75,'Country Indicator Data'!$B$4:$I$300,8,FALSE))</f>
        <v>0</v>
      </c>
      <c r="Q75" s="163">
        <f>IF(LEN(E75)&gt;3,((IF(VLOOKUP($C75,'Regional Crises'!$B$1:$R$66,13,FALSE)="x","x",ROUND(IF(VLOOKUP($C75,'Regional Crises'!$B$1:$R$66,13,FALSE)&gt;Q$3,5,IF(VLOOKUP($C75,'Regional Crises'!$B$1:$R$66,13,FALSE)&lt;Q$4,0,5-(LOG(Q$3)-LOG(VLOOKUP($C75,'Regional Crises'!$B$1:$R$66,13,FALSE)))/(LOG(Q$3)-LOG(Q$4))*5)),1)))),(IF(VLOOKUP($E75,'Country Indicator Data'!$B$4:$N$300,9,FALSE)="x","x",ROUND(IF(VLOOKUP($E75,'Country Indicator Data'!$B$4:$N$300,9,FALSE)&gt;Q$3,5,IF(VLOOKUP($E75,'Country Indicator Data'!$B$4:$N$300,9,FALSE)&lt;Q$4,0,5-(LOG(Q$3)-LOG(VLOOKUP($E75,'Country Indicator Data'!$B$4:$N$300,9,FALSE)))/(LOG(Q$3)-LOG(Q$4))*5)),1))))</f>
        <v>0</v>
      </c>
      <c r="R75" s="163">
        <f t="shared" si="30"/>
        <v>0</v>
      </c>
      <c r="S75" s="163">
        <f>IF(LEN(E75)&gt;3,((IF(VLOOKUP($C75,'Regional Crises'!$B$1:$R$66,17,FALSE)="x","x",ROUND(IF(VLOOKUP($C75,'Regional Crises'!$B$1:$R$66,17,FALSE)&gt;S$3,0,IF(VLOOKUP($C75,'Regional Crises'!$B$1:$R$66,17,FALSE)&lt;S$4,5,(S$3-VLOOKUP($C75,'Regional Crises'!$B$1:$R$66,17,FALSE))/(S$3-S$4)*5)),1)))),(IF(VLOOKUP($E75,'Country Indicator Data'!$B$4:$N$300,13,FALSE)="x","x",ROUND(IF(VLOOKUP($E75,'Country Indicator Data'!$B$4:$N$300,13,FALSE)&gt;S$3,0,IF(VLOOKUP($E75,'Country Indicator Data'!$B$4:$N$300,13,FALSE)&lt;S$4,5,(S$3-VLOOKUP($E75,'Country Indicator Data'!$B$4:$N$300,13,FALSE))/(S$3-S$4)*5)),1))))</f>
        <v>2</v>
      </c>
      <c r="T75" s="163">
        <f>IF(LEN(E75)&gt;3,((IF(VLOOKUP($C75,'Regional Crises'!$B$1:$R$66,14,FALSE)="x","x",ROUND(IF(VLOOKUP($C75,'Regional Crises'!$B$1:$R$66,14,FALSE)&gt;T$3,0,IF(VLOOKUP($C75,'Regional Crises'!$B$1:$R$66,14,FALSE)&lt;T$4,5,(T$3-VLOOKUP($C75,'Regional Crises'!$B$1:$R$66,14,FALSE))/(T$3-T$4)*5)),1)))),(IF(VLOOKUP($E75,'Country Indicator Data'!$B$4:$N$300,10,FALSE)="x","x",ROUND(IF(VLOOKUP($E75,'Country Indicator Data'!$B$4:$N$300,10,FALSE)&gt;T$3,0,IF(VLOOKUP($E75,'Country Indicator Data'!$B$4:$N$300,10,FALSE)&lt;T$4,5,(T$3-VLOOKUP($E75,'Country Indicator Data'!$B$4:$N$300,10,FALSE))/(T$3-T$4)*5)),1))))</f>
        <v>1.5</v>
      </c>
      <c r="U75" s="163">
        <f>IF(LEN(E75)&gt;3,((IF(VLOOKUP($C75,'Regional Crises'!$B$1:$R$66,15,FALSE)="x","x",ROUND(IF(VLOOKUP($C75,'Regional Crises'!$B$1:$R$66,15,FALSE)&gt;U$3,0,IF(VLOOKUP($C75,'Regional Crises'!$B$1:$R$66,15,FALSE)&lt;U$4,5,(U$3-VLOOKUP($C75,'Regional Crises'!$B$1:$R$66,15,FALSE))/(U$3-U$4)*5)),1)))),(IF(VLOOKUP($E75,'Country Indicator Data'!$B$4:$N$300,11,FALSE)="x","x",ROUND(IF(VLOOKUP($E75,'Country Indicator Data'!$B$4:$N$300,11,FALSE)&gt;U$3,0,IF(VLOOKUP($E75,'Country Indicator Data'!$B$4:$N$300,11,FALSE)&lt;U$4,5,(U$3-VLOOKUP($E75,'Country Indicator Data'!$B$4:$N$300,11,FALSE))/(U$3-U$4)*5)),1))))</f>
        <v>0.1</v>
      </c>
      <c r="V75" s="163">
        <f>IF(LEN(E75)&gt;3,((IF(VLOOKUP($C75,'Regional Crises'!$B$1:$R$66,16,FALSE)="x","x",ROUND(IF(VLOOKUP($C75,'Regional Crises'!$B$1:$R$66,16,FALSE)&gt;V$3,0,IF(VLOOKUP($C75,'Regional Crises'!$B$1:$R$66,16,FALSE)&lt;V$4,5,(V$3-VLOOKUP($C75,'Regional Crises'!$B$1:$R$66,16,FALSE))/(V$3-V$4)*5)),1)))),(IF(VLOOKUP($E75,'Country Indicator Data'!$B$4:$N$300,12,FALSE)="x","x",ROUND(IF(VLOOKUP($E75,'Country Indicator Data'!$B$4:$N$300,12,FALSE)&gt;V$3,0,IF(VLOOKUP($E75,'Country Indicator Data'!$B$4:$N$300,12,FALSE)&lt;V$4,5,(V$3-VLOOKUP($E75,'Country Indicator Data'!$B$4:$N$300,12,FALSE))/(V$3-V$4)*5)),1))))</f>
        <v>0.6</v>
      </c>
      <c r="W75" s="163">
        <f t="shared" si="31"/>
        <v>1.1000000000000001</v>
      </c>
      <c r="X75" s="163">
        <f t="shared" si="32"/>
        <v>0.8</v>
      </c>
      <c r="Y75" s="184">
        <f>IF('Core Indicators'!FC72="x","x",IF('Core Indicators'!FC72&gt;=5,5,IF('Core Indicators'!FC72&gt;=4,4,IF('Core Indicators'!FC72&gt;=3,3,IF('Core Indicators'!FC72&gt;=2,2,IF('Core Indicators'!FC72&gt;=1,1,0))))))</f>
        <v>2</v>
      </c>
      <c r="Z75" s="163">
        <f t="shared" si="33"/>
        <v>2</v>
      </c>
      <c r="AA75" s="184">
        <f>'Crisis Indicator Data'!Y72</f>
        <v>0</v>
      </c>
      <c r="AB75" s="184">
        <f>'Crisis Indicator Data'!Z72</f>
        <v>0</v>
      </c>
      <c r="AC75" s="184">
        <f>'Crisis Indicator Data'!AA72</f>
        <v>0</v>
      </c>
      <c r="AD75" s="184">
        <f>'Crisis Indicator Data'!AB72</f>
        <v>0</v>
      </c>
      <c r="AE75" s="184">
        <f t="shared" si="34"/>
        <v>0</v>
      </c>
      <c r="AF75" s="184">
        <f>'Crisis Indicator Data'!AC72</f>
        <v>0</v>
      </c>
      <c r="AG75" s="184">
        <f>'Crisis Indicator Data'!AD72</f>
        <v>0</v>
      </c>
      <c r="AH75" s="184">
        <f t="shared" si="35"/>
        <v>0</v>
      </c>
      <c r="AI75" s="184">
        <f>'Crisis Indicator Data'!AE72</f>
        <v>0</v>
      </c>
      <c r="AJ75" s="184">
        <f>'Crisis Indicator Data'!AF72</f>
        <v>0</v>
      </c>
      <c r="AK75" s="184">
        <f>'Crisis Indicator Data'!AG72</f>
        <v>0</v>
      </c>
      <c r="AL75" s="184">
        <f t="shared" si="36"/>
        <v>0</v>
      </c>
      <c r="AM75" s="163">
        <f t="shared" si="37"/>
        <v>0</v>
      </c>
      <c r="AN75" s="163">
        <f t="shared" si="38"/>
        <v>1</v>
      </c>
    </row>
    <row r="76" spans="1:40" ht="13.5" customHeight="1" x14ac:dyDescent="0.35">
      <c r="A76" s="172" t="str">
        <f>'Crisis Indicator Data'!A73</f>
        <v>Displacement from Russia-Ukraine conflict in Latvia</v>
      </c>
      <c r="B76" s="173" t="str">
        <f>'Crisis Indicator Data'!B73</f>
        <v>Conflict,Displacement</v>
      </c>
      <c r="C76" s="173" t="str">
        <f>'Crisis Indicator Data'!C73</f>
        <v>LVA002</v>
      </c>
      <c r="D76" s="173" t="str">
        <f>'Crisis Indicator Data'!D73</f>
        <v>Latvia</v>
      </c>
      <c r="E76" s="174" t="str">
        <f>'Crisis Indicator Data'!E73</f>
        <v>LVA</v>
      </c>
      <c r="F76" s="163">
        <f>IF(LEN(E76)&gt;3,(IF(VLOOKUP($C76,'Regional Crises'!$B$1:$R$66,7,FALSE)="x","x",ROUND(IF(VLOOKUP($C76,'Regional Crises'!$B$1:$R$66,7,FALSE)&gt;$F$3,5,IF(VLOOKUP($C76,'Regional Crises'!$B$1:$R$66,7,FALSE)&lt;F$4,0,($F$3-VLOOKUP($C76,'Regional Crises'!$B$1:$R$66,7,FALSE))/($F$3-$F$4)*5)),1))),IF(VLOOKUP($E76,'Country Indicator Data'!$B$4:$N$300,3,FALSE)="x","x",ROUND(IF(VLOOKUP($E76,'Country Indicator Data'!$B$4:$N$300,3,FALSE)&gt;$F$3,5,IF(VLOOKUP($E76,'Country Indicator Data'!$B$4:$N$300,3,FALSE)&lt;$F$4,0,($F$3-VLOOKUP($E76,'Country Indicator Data'!$B$4:$N$300,3,FALSE))/($F$3-$F$4)*5)),1)))</f>
        <v>1.4</v>
      </c>
      <c r="G76" s="163">
        <f>IF(LEN(E76)&gt;3,(IF(VLOOKUP($C76,'Regional Crises'!$B$1:$R$66,9,FALSE)="x","x",ROUND(IF(VLOOKUP($C76,'Regional Crises'!$B$1:$R$66,9,FALSE)&gt;G$3,5,IF(VLOOKUP($C76,'Regional Crises'!$B$1:$R$66,9,FALSE)&lt;G$4,0,(G$3-VLOOKUP($C76,'Regional Crises'!$B$1:$R$66,9,FALSE))/(G$3-G$4)*5)),1))),IF(VLOOKUP($E76,'Country Indicator Data'!$B$4:$N$300,5,FALSE)="x","x",ROUND(IF(VLOOKUP($E76,'Country Indicator Data'!$B$4:$N$300,5,FALSE)&gt;G$3,5,IF(VLOOKUP($E76,'Country Indicator Data'!$B$4:$N$300,5,FALSE)&lt;G$4,0,(G$3-VLOOKUP($E76,'Country Indicator Data'!$B$4:$N$300,5,FALSE))/(G$3-G$4)*5)),1)))</f>
        <v>0.5</v>
      </c>
      <c r="H76" s="163">
        <f t="shared" si="26"/>
        <v>0.95</v>
      </c>
      <c r="I76" s="163">
        <f>IF(LEN(E76)&gt;3,(IF(VLOOKUP($C76,'Regional Crises'!$B$1:$R$66,6,FALSE)="x","x",ROUND(IF(VLOOKUP($C76,'Regional Crises'!$B$1:$R$66,6,FALSE)&gt;I$3,5,IF(VLOOKUP($C76,'Regional Crises'!$B$1:$R$66,6,FALSE)&lt;I$4,0,5-(I$3-VLOOKUP($C76,'Regional Crises'!$B$1:$R$66,6,FALSE))/(I$3-I$4)*5)),1))),IF(VLOOKUP($E76,'Country Indicator Data'!$B$4:$N$300,2,FALSE)="x","x",ROUND(IF(VLOOKUP($E76,'Country Indicator Data'!$B$4:$N$300,2,FALSE)&gt;I$3,5,IF(VLOOKUP($E76,'Country Indicator Data'!$B$4:$N$300,2,FALSE)&lt;I$4,0,5-(I$3-VLOOKUP($E76,'Country Indicator Data'!$B$4:$N$300,2,FALSE))/(I$3-I$4)*5)),1)))</f>
        <v>2.9</v>
      </c>
      <c r="J76" s="163">
        <f>IF(LEN(E76)&gt;3,(IF(VLOOKUP($C76,'Regional Crises'!$B$1:$R$66,8,FALSE)="x","x",ROUND(IF(VLOOKUP($C76,'Regional Crises'!$B$1:$R$66,8,FALSE)&gt;J$3,5,IF(VLOOKUP($C76,'Regional Crises'!$B$1:$R$66,8,FALSE)&lt;J$4,0,5-(J$3-VLOOKUP($C76,'Regional Crises'!$B$1:$R$66,8,FALSE))/(J$3-J$4)*5)),1))),IF(VLOOKUP($E76,'Country Indicator Data'!$B$4:$N$300,4,FALSE)="x","x",ROUND(IF(VLOOKUP($E76,'Country Indicator Data'!$B$4:$N$300,4,FALSE)&gt;J$3,5,IF(VLOOKUP($E76,'Country Indicator Data'!$B$4:$N$300,4,FALSE)&lt;J$4,0,5-(J$3-VLOOKUP($E76,'Country Indicator Data'!$B$4:$N$300,4,FALSE))/(J$3-J$4)*5)),1)))</f>
        <v>3.5</v>
      </c>
      <c r="K76" s="163">
        <f t="shared" si="27"/>
        <v>3.2</v>
      </c>
      <c r="L76" s="163">
        <f>IF(LEN(E76)&gt;3,(IF(VLOOKUP($C76,'Regional Crises'!$B$1:$R$66,10,FALSE)="x","x",ROUND(IF(VLOOKUP($C76,'Regional Crises'!$B$1:$R$66,10,FALSE)&gt;L$3,5,IF(VLOOKUP($C76,'Regional Crises'!$B$1:$R$66,10,FALSE)&lt;L$4,0,5-(L$3-VLOOKUP($C76,'Regional Crises'!$B$1:$R$66,10,FALSE))/(L$3-L$4)*5)),1))),IF(VLOOKUP($E76,'Country Indicator Data'!$B$4:$N$300,6,FALSE)="x","x",ROUND(IF(VLOOKUP($E76,'Country Indicator Data'!$B$4:$N$300,6,FALSE)&gt;L$3,5,IF(VLOOKUP($E76,'Country Indicator Data'!$B$4:$N$300,6,FALSE)&lt;L$4,0,5-(L$3-VLOOKUP($E76,'Country Indicator Data'!$B$4:$N$300,6,FALSE))/(L$3-L$4)*5)),1)))</f>
        <v>1.1000000000000001</v>
      </c>
      <c r="M76" s="163">
        <f>IF(LEN(E76)&gt;3,(IF(VLOOKUP($C76,'Regional Crises'!$B$1:$R$66,11,FALSE)="x","x",ROUND(IF(VLOOKUP($C76,'Regional Crises'!$B$1:$R$66,11,FALSE)&gt;M$3,5,IF(VLOOKUP($C76,'Regional Crises'!$B$1:$R$66,11,FALSE)&lt;M$4,0,5-(M$3-VLOOKUP($C76,'Regional Crises'!$B$1:$R$66,11,FALSE))/(M$3-M$4)*5)),1))),IF(VLOOKUP($E76,'Country Indicator Data'!$B$4:$N$300,7,FALSE)="x","x",ROUND(IF(VLOOKUP($E76,'Country Indicator Data'!$B$4:$N$300,7,FALSE)&gt;M$3,5,IF(VLOOKUP($E76,'Country Indicator Data'!$B$4:$N$300,7,FALSE)&lt;M$4,0,5-(M$3-VLOOKUP($E76,'Country Indicator Data'!$B$4:$N$300,7,FALSE))/(M$3-M$4)*5)),1)))</f>
        <v>1.3</v>
      </c>
      <c r="N76" s="163">
        <f t="shared" si="28"/>
        <v>1.2000000000000002</v>
      </c>
      <c r="O76" s="163">
        <f t="shared" si="29"/>
        <v>1.7833333333333334</v>
      </c>
      <c r="P76" s="163">
        <f>IF(LEN(E76)&gt;3,VLOOKUP(C76,'Regional Crises'!$B$1:$R$69,12,FALSE),VLOOKUP(E76,'Country Indicator Data'!$B$4:$I$300,8,FALSE))</f>
        <v>0</v>
      </c>
      <c r="Q76" s="163">
        <f>IF(LEN(E76)&gt;3,((IF(VLOOKUP($C76,'Regional Crises'!$B$1:$R$66,13,FALSE)="x","x",ROUND(IF(VLOOKUP($C76,'Regional Crises'!$B$1:$R$66,13,FALSE)&gt;Q$3,5,IF(VLOOKUP($C76,'Regional Crises'!$B$1:$R$66,13,FALSE)&lt;Q$4,0,5-(LOG(Q$3)-LOG(VLOOKUP($C76,'Regional Crises'!$B$1:$R$66,13,FALSE)))/(LOG(Q$3)-LOG(Q$4))*5)),1)))),(IF(VLOOKUP($E76,'Country Indicator Data'!$B$4:$N$300,9,FALSE)="x","x",ROUND(IF(VLOOKUP($E76,'Country Indicator Data'!$B$4:$N$300,9,FALSE)&gt;Q$3,5,IF(VLOOKUP($E76,'Country Indicator Data'!$B$4:$N$300,9,FALSE)&lt;Q$4,0,5-(LOG(Q$3)-LOG(VLOOKUP($E76,'Country Indicator Data'!$B$4:$N$300,9,FALSE)))/(LOG(Q$3)-LOG(Q$4))*5)),1))))</f>
        <v>0</v>
      </c>
      <c r="R76" s="163">
        <f t="shared" si="30"/>
        <v>0</v>
      </c>
      <c r="S76" s="163">
        <f>IF(LEN(E76)&gt;3,((IF(VLOOKUP($C76,'Regional Crises'!$B$1:$R$66,17,FALSE)="x","x",ROUND(IF(VLOOKUP($C76,'Regional Crises'!$B$1:$R$66,17,FALSE)&gt;S$3,0,IF(VLOOKUP($C76,'Regional Crises'!$B$1:$R$66,17,FALSE)&lt;S$4,5,(S$3-VLOOKUP($C76,'Regional Crises'!$B$1:$R$66,17,FALSE))/(S$3-S$4)*5)),1)))),(IF(VLOOKUP($E76,'Country Indicator Data'!$B$4:$N$300,13,FALSE)="x","x",ROUND(IF(VLOOKUP($E76,'Country Indicator Data'!$B$4:$N$300,13,FALSE)&gt;S$3,0,IF(VLOOKUP($E76,'Country Indicator Data'!$B$4:$N$300,13,FALSE)&lt;S$4,5,(S$3-VLOOKUP($E76,'Country Indicator Data'!$B$4:$N$300,13,FALSE))/(S$3-S$4)*5)),1))))</f>
        <v>2</v>
      </c>
      <c r="T76" s="163">
        <f>IF(LEN(E76)&gt;3,((IF(VLOOKUP($C76,'Regional Crises'!$B$1:$R$66,14,FALSE)="x","x",ROUND(IF(VLOOKUP($C76,'Regional Crises'!$B$1:$R$66,14,FALSE)&gt;T$3,0,IF(VLOOKUP($C76,'Regional Crises'!$B$1:$R$66,14,FALSE)&lt;T$4,5,(T$3-VLOOKUP($C76,'Regional Crises'!$B$1:$R$66,14,FALSE))/(T$3-T$4)*5)),1)))),(IF(VLOOKUP($E76,'Country Indicator Data'!$B$4:$N$300,10,FALSE)="x","x",ROUND(IF(VLOOKUP($E76,'Country Indicator Data'!$B$4:$N$300,10,FALSE)&gt;T$3,0,IF(VLOOKUP($E76,'Country Indicator Data'!$B$4:$N$300,10,FALSE)&lt;T$4,5,(T$3-VLOOKUP($E76,'Country Indicator Data'!$B$4:$N$300,10,FALSE))/(T$3-T$4)*5)),1))))</f>
        <v>1.5</v>
      </c>
      <c r="U76" s="163">
        <f>IF(LEN(E76)&gt;3,((IF(VLOOKUP($C76,'Regional Crises'!$B$1:$R$66,15,FALSE)="x","x",ROUND(IF(VLOOKUP($C76,'Regional Crises'!$B$1:$R$66,15,FALSE)&gt;U$3,0,IF(VLOOKUP($C76,'Regional Crises'!$B$1:$R$66,15,FALSE)&lt;U$4,5,(U$3-VLOOKUP($C76,'Regional Crises'!$B$1:$R$66,15,FALSE))/(U$3-U$4)*5)),1)))),(IF(VLOOKUP($E76,'Country Indicator Data'!$B$4:$N$300,11,FALSE)="x","x",ROUND(IF(VLOOKUP($E76,'Country Indicator Data'!$B$4:$N$300,11,FALSE)&gt;U$3,0,IF(VLOOKUP($E76,'Country Indicator Data'!$B$4:$N$300,11,FALSE)&lt;U$4,5,(U$3-VLOOKUP($E76,'Country Indicator Data'!$B$4:$N$300,11,FALSE))/(U$3-U$4)*5)),1))))</f>
        <v>0.9</v>
      </c>
      <c r="V76" s="163">
        <f>IF(LEN(E76)&gt;3,((IF(VLOOKUP($C76,'Regional Crises'!$B$1:$R$66,16,FALSE)="x","x",ROUND(IF(VLOOKUP($C76,'Regional Crises'!$B$1:$R$66,16,FALSE)&gt;V$3,0,IF(VLOOKUP($C76,'Regional Crises'!$B$1:$R$66,16,FALSE)&lt;V$4,5,(V$3-VLOOKUP($C76,'Regional Crises'!$B$1:$R$66,16,FALSE))/(V$3-V$4)*5)),1)))),(IF(VLOOKUP($E76,'Country Indicator Data'!$B$4:$N$300,12,FALSE)="x","x",ROUND(IF(VLOOKUP($E76,'Country Indicator Data'!$B$4:$N$300,12,FALSE)&gt;V$3,0,IF(VLOOKUP($E76,'Country Indicator Data'!$B$4:$N$300,12,FALSE)&lt;V$4,5,(V$3-VLOOKUP($E76,'Country Indicator Data'!$B$4:$N$300,12,FALSE))/(V$3-V$4)*5)),1))))</f>
        <v>0.6</v>
      </c>
      <c r="W76" s="163">
        <f t="shared" si="31"/>
        <v>1.3</v>
      </c>
      <c r="X76" s="163">
        <f t="shared" si="32"/>
        <v>1</v>
      </c>
      <c r="Y76" s="184">
        <f>IF('Core Indicators'!FC73="x","x",IF('Core Indicators'!FC73&gt;=5,5,IF('Core Indicators'!FC73&gt;=4,4,IF('Core Indicators'!FC73&gt;=3,3,IF('Core Indicators'!FC73&gt;=2,2,IF('Core Indicators'!FC73&gt;=1,1,0))))))</f>
        <v>2</v>
      </c>
      <c r="Z76" s="163">
        <f t="shared" si="33"/>
        <v>2</v>
      </c>
      <c r="AA76" s="184">
        <f>'Crisis Indicator Data'!Y73</f>
        <v>0</v>
      </c>
      <c r="AB76" s="184">
        <f>'Crisis Indicator Data'!Z73</f>
        <v>0</v>
      </c>
      <c r="AC76" s="184">
        <f>'Crisis Indicator Data'!AA73</f>
        <v>0</v>
      </c>
      <c r="AD76" s="184">
        <f>'Crisis Indicator Data'!AB73</f>
        <v>0</v>
      </c>
      <c r="AE76" s="184">
        <f t="shared" si="34"/>
        <v>0</v>
      </c>
      <c r="AF76" s="184">
        <f>'Crisis Indicator Data'!AC73</f>
        <v>0</v>
      </c>
      <c r="AG76" s="184">
        <f>'Crisis Indicator Data'!AD73</f>
        <v>0</v>
      </c>
      <c r="AH76" s="184">
        <f t="shared" si="35"/>
        <v>0</v>
      </c>
      <c r="AI76" s="184">
        <f>'Crisis Indicator Data'!AE73</f>
        <v>0</v>
      </c>
      <c r="AJ76" s="184">
        <f>'Crisis Indicator Data'!AF73</f>
        <v>0</v>
      </c>
      <c r="AK76" s="184">
        <f>'Crisis Indicator Data'!AG73</f>
        <v>0</v>
      </c>
      <c r="AL76" s="184">
        <f t="shared" si="36"/>
        <v>0</v>
      </c>
      <c r="AM76" s="163">
        <f t="shared" si="37"/>
        <v>0</v>
      </c>
      <c r="AN76" s="163">
        <f t="shared" si="38"/>
        <v>1</v>
      </c>
    </row>
    <row r="77" spans="1:40" ht="13.5" customHeight="1" x14ac:dyDescent="0.35">
      <c r="A77" s="172" t="str">
        <f>'Crisis Indicator Data'!A74</f>
        <v>Multiple crises in Morocco</v>
      </c>
      <c r="B77" s="173" t="str">
        <f>'Crisis Indicator Data'!B74</f>
        <v>Displacement,Earthquake</v>
      </c>
      <c r="C77" s="173" t="str">
        <f>'Crisis Indicator Data'!C74</f>
        <v>MAR001</v>
      </c>
      <c r="D77" s="173" t="str">
        <f>'Crisis Indicator Data'!D74</f>
        <v>Morocco</v>
      </c>
      <c r="E77" s="174" t="str">
        <f>'Crisis Indicator Data'!E74</f>
        <v>MAR</v>
      </c>
      <c r="F77" s="163">
        <f>IF(LEN(E77)&gt;3,(IF(VLOOKUP($C77,'Regional Crises'!$B$1:$R$66,7,FALSE)="x","x",ROUND(IF(VLOOKUP($C77,'Regional Crises'!$B$1:$R$66,7,FALSE)&gt;$F$3,5,IF(VLOOKUP($C77,'Regional Crises'!$B$1:$R$66,7,FALSE)&lt;F$4,0,($F$3-VLOOKUP($C77,'Regional Crises'!$B$1:$R$66,7,FALSE))/($F$3-$F$4)*5)),1))),IF(VLOOKUP($E77,'Country Indicator Data'!$B$4:$N$300,3,FALSE)="x","x",ROUND(IF(VLOOKUP($E77,'Country Indicator Data'!$B$4:$N$300,3,FALSE)&gt;$F$3,5,IF(VLOOKUP($E77,'Country Indicator Data'!$B$4:$N$300,3,FALSE)&lt;$F$4,0,($F$3-VLOOKUP($E77,'Country Indicator Data'!$B$4:$N$300,3,FALSE))/($F$3-$F$4)*5)),1)))</f>
        <v>3.2</v>
      </c>
      <c r="G77" s="163">
        <f>IF(LEN(E77)&gt;3,(IF(VLOOKUP($C77,'Regional Crises'!$B$1:$R$66,9,FALSE)="x","x",ROUND(IF(VLOOKUP($C77,'Regional Crises'!$B$1:$R$66,9,FALSE)&gt;G$3,5,IF(VLOOKUP($C77,'Regional Crises'!$B$1:$R$66,9,FALSE)&lt;G$4,0,(G$3-VLOOKUP($C77,'Regional Crises'!$B$1:$R$66,9,FALSE))/(G$3-G$4)*5)),1))),IF(VLOOKUP($E77,'Country Indicator Data'!$B$4:$N$300,5,FALSE)="x","x",ROUND(IF(VLOOKUP($E77,'Country Indicator Data'!$B$4:$N$300,5,FALSE)&gt;G$3,5,IF(VLOOKUP($E77,'Country Indicator Data'!$B$4:$N$300,5,FALSE)&lt;G$4,0,(G$3-VLOOKUP($E77,'Country Indicator Data'!$B$4:$N$300,5,FALSE))/(G$3-G$4)*5)),1)))</f>
        <v>3.2</v>
      </c>
      <c r="H77" s="163">
        <f t="shared" si="26"/>
        <v>3.2</v>
      </c>
      <c r="I77" s="163">
        <f>IF(LEN(E77)&gt;3,(IF(VLOOKUP($C77,'Regional Crises'!$B$1:$R$66,6,FALSE)="x","x",ROUND(IF(VLOOKUP($C77,'Regional Crises'!$B$1:$R$66,6,FALSE)&gt;I$3,5,IF(VLOOKUP($C77,'Regional Crises'!$B$1:$R$66,6,FALSE)&lt;I$4,0,5-(I$3-VLOOKUP($C77,'Regional Crises'!$B$1:$R$66,6,FALSE))/(I$3-I$4)*5)),1))),IF(VLOOKUP($E77,'Country Indicator Data'!$B$4:$N$300,2,FALSE)="x","x",ROUND(IF(VLOOKUP($E77,'Country Indicator Data'!$B$4:$N$300,2,FALSE)&gt;I$3,5,IF(VLOOKUP($E77,'Country Indicator Data'!$B$4:$N$300,2,FALSE)&lt;I$4,0,5-(I$3-VLOOKUP($E77,'Country Indicator Data'!$B$4:$N$300,2,FALSE))/(I$3-I$4)*5)),1)))</f>
        <v>2.5</v>
      </c>
      <c r="J77" s="163">
        <f>IF(LEN(E77)&gt;3,(IF(VLOOKUP($C77,'Regional Crises'!$B$1:$R$66,8,FALSE)="x","x",ROUND(IF(VLOOKUP($C77,'Regional Crises'!$B$1:$R$66,8,FALSE)&gt;J$3,5,IF(VLOOKUP($C77,'Regional Crises'!$B$1:$R$66,8,FALSE)&lt;J$4,0,5-(J$3-VLOOKUP($C77,'Regional Crises'!$B$1:$R$66,8,FALSE))/(J$3-J$4)*5)),1))),IF(VLOOKUP($E77,'Country Indicator Data'!$B$4:$N$300,4,FALSE)="x","x",ROUND(IF(VLOOKUP($E77,'Country Indicator Data'!$B$4:$N$300,4,FALSE)&gt;J$3,5,IF(VLOOKUP($E77,'Country Indicator Data'!$B$4:$N$300,4,FALSE)&lt;J$4,0,5-(J$3-VLOOKUP($E77,'Country Indicator Data'!$B$4:$N$300,4,FALSE))/(J$3-J$4)*5)),1)))</f>
        <v>4</v>
      </c>
      <c r="K77" s="163">
        <f t="shared" si="27"/>
        <v>3.25</v>
      </c>
      <c r="L77" s="163">
        <f>IF(LEN(E77)&gt;3,(IF(VLOOKUP($C77,'Regional Crises'!$B$1:$R$66,10,FALSE)="x","x",ROUND(IF(VLOOKUP($C77,'Regional Crises'!$B$1:$R$66,10,FALSE)&gt;L$3,5,IF(VLOOKUP($C77,'Regional Crises'!$B$1:$R$66,10,FALSE)&lt;L$4,0,5-(L$3-VLOOKUP($C77,'Regional Crises'!$B$1:$R$66,10,FALSE))/(L$3-L$4)*5)),1))),IF(VLOOKUP($E77,'Country Indicator Data'!$B$4:$N$300,6,FALSE)="x","x",ROUND(IF(VLOOKUP($E77,'Country Indicator Data'!$B$4:$N$300,6,FALSE)&gt;L$3,5,IF(VLOOKUP($E77,'Country Indicator Data'!$B$4:$N$300,6,FALSE)&lt;L$4,0,5-(L$3-VLOOKUP($E77,'Country Indicator Data'!$B$4:$N$300,6,FALSE))/(L$3-L$4)*5)),1)))</f>
        <v>3.3</v>
      </c>
      <c r="M77" s="163">
        <f>IF(LEN(E77)&gt;3,(IF(VLOOKUP($C77,'Regional Crises'!$B$1:$R$66,11,FALSE)="x","x",ROUND(IF(VLOOKUP($C77,'Regional Crises'!$B$1:$R$66,11,FALSE)&gt;M$3,5,IF(VLOOKUP($C77,'Regional Crises'!$B$1:$R$66,11,FALSE)&lt;M$4,0,5-(M$3-VLOOKUP($C77,'Regional Crises'!$B$1:$R$66,11,FALSE))/(M$3-M$4)*5)),1))),IF(VLOOKUP($E77,'Country Indicator Data'!$B$4:$N$300,7,FALSE)="x","x",ROUND(IF(VLOOKUP($E77,'Country Indicator Data'!$B$4:$N$300,7,FALSE)&gt;M$3,5,IF(VLOOKUP($E77,'Country Indicator Data'!$B$4:$N$300,7,FALSE)&lt;M$4,0,5-(M$3-VLOOKUP($E77,'Country Indicator Data'!$B$4:$N$300,7,FALSE))/(M$3-M$4)*5)),1)))</f>
        <v>1.8</v>
      </c>
      <c r="N77" s="163">
        <f t="shared" si="28"/>
        <v>2.5499999999999998</v>
      </c>
      <c r="O77" s="163">
        <f t="shared" si="29"/>
        <v>3</v>
      </c>
      <c r="P77" s="163">
        <f>IF(LEN(E77)&gt;3,VLOOKUP(C77,'Regional Crises'!$B$1:$R$69,12,FALSE),VLOOKUP(E77,'Country Indicator Data'!$B$4:$I$300,8,FALSE))</f>
        <v>3</v>
      </c>
      <c r="Q77" s="163">
        <f>IF(LEN(E77)&gt;3,((IF(VLOOKUP($C77,'Regional Crises'!$B$1:$R$66,13,FALSE)="x","x",ROUND(IF(VLOOKUP($C77,'Regional Crises'!$B$1:$R$66,13,FALSE)&gt;Q$3,5,IF(VLOOKUP($C77,'Regional Crises'!$B$1:$R$66,13,FALSE)&lt;Q$4,0,5-(LOG(Q$3)-LOG(VLOOKUP($C77,'Regional Crises'!$B$1:$R$66,13,FALSE)))/(LOG(Q$3)-LOG(Q$4))*5)),1)))),(IF(VLOOKUP($E77,'Country Indicator Data'!$B$4:$N$300,9,FALSE)="x","x",ROUND(IF(VLOOKUP($E77,'Country Indicator Data'!$B$4:$N$300,9,FALSE)&gt;Q$3,5,IF(VLOOKUP($E77,'Country Indicator Data'!$B$4:$N$300,9,FALSE)&lt;Q$4,0,5-(LOG(Q$3)-LOG(VLOOKUP($E77,'Country Indicator Data'!$B$4:$N$300,9,FALSE)))/(LOG(Q$3)-LOG(Q$4))*5)),1))))</f>
        <v>3.2</v>
      </c>
      <c r="R77" s="163">
        <f t="shared" si="30"/>
        <v>3.1</v>
      </c>
      <c r="S77" s="163">
        <f>IF(LEN(E77)&gt;3,((IF(VLOOKUP($C77,'Regional Crises'!$B$1:$R$66,17,FALSE)="x","x",ROUND(IF(VLOOKUP($C77,'Regional Crises'!$B$1:$R$66,17,FALSE)&gt;S$3,0,IF(VLOOKUP($C77,'Regional Crises'!$B$1:$R$66,17,FALSE)&lt;S$4,5,(S$3-VLOOKUP($C77,'Regional Crises'!$B$1:$R$66,17,FALSE))/(S$3-S$4)*5)),1)))),(IF(VLOOKUP($E77,'Country Indicator Data'!$B$4:$N$300,13,FALSE)="x","x",ROUND(IF(VLOOKUP($E77,'Country Indicator Data'!$B$4:$N$300,13,FALSE)&gt;S$3,0,IF(VLOOKUP($E77,'Country Indicator Data'!$B$4:$N$300,13,FALSE)&lt;S$4,5,(S$3-VLOOKUP($E77,'Country Indicator Data'!$B$4:$N$300,13,FALSE))/(S$3-S$4)*5)),1))))</f>
        <v>3.1</v>
      </c>
      <c r="T77" s="163">
        <f>IF(LEN(E77)&gt;3,((IF(VLOOKUP($C77,'Regional Crises'!$B$1:$R$66,14,FALSE)="x","x",ROUND(IF(VLOOKUP($C77,'Regional Crises'!$B$1:$R$66,14,FALSE)&gt;T$3,0,IF(VLOOKUP($C77,'Regional Crises'!$B$1:$R$66,14,FALSE)&lt;T$4,5,(T$3-VLOOKUP($C77,'Regional Crises'!$B$1:$R$66,14,FALSE))/(T$3-T$4)*5)),1)))),(IF(VLOOKUP($E77,'Country Indicator Data'!$B$4:$N$300,10,FALSE)="x","x",ROUND(IF(VLOOKUP($E77,'Country Indicator Data'!$B$4:$N$300,10,FALSE)&gt;T$3,0,IF(VLOOKUP($E77,'Country Indicator Data'!$B$4:$N$300,10,FALSE)&lt;T$4,5,(T$3-VLOOKUP($E77,'Country Indicator Data'!$B$4:$N$300,10,FALSE))/(T$3-T$4)*5)),1))))</f>
        <v>2.6</v>
      </c>
      <c r="U77" s="163">
        <f>IF(LEN(E77)&gt;3,((IF(VLOOKUP($C77,'Regional Crises'!$B$1:$R$66,15,FALSE)="x","x",ROUND(IF(VLOOKUP($C77,'Regional Crises'!$B$1:$R$66,15,FALSE)&gt;U$3,0,IF(VLOOKUP($C77,'Regional Crises'!$B$1:$R$66,15,FALSE)&lt;U$4,5,(U$3-VLOOKUP($C77,'Regional Crises'!$B$1:$R$66,15,FALSE))/(U$3-U$4)*5)),1)))),(IF(VLOOKUP($E77,'Country Indicator Data'!$B$4:$N$300,11,FALSE)="x","x",ROUND(IF(VLOOKUP($E77,'Country Indicator Data'!$B$4:$N$300,11,FALSE)&gt;U$3,0,IF(VLOOKUP($E77,'Country Indicator Data'!$B$4:$N$300,11,FALSE)&lt;U$4,5,(U$3-VLOOKUP($E77,'Country Indicator Data'!$B$4:$N$300,11,FALSE))/(U$3-U$4)*5)),1))))</f>
        <v>3.4</v>
      </c>
      <c r="V77" s="163">
        <f>IF(LEN(E77)&gt;3,((IF(VLOOKUP($C77,'Regional Crises'!$B$1:$R$66,16,FALSE)="x","x",ROUND(IF(VLOOKUP($C77,'Regional Crises'!$B$1:$R$66,16,FALSE)&gt;V$3,0,IF(VLOOKUP($C77,'Regional Crises'!$B$1:$R$66,16,FALSE)&lt;V$4,5,(V$3-VLOOKUP($C77,'Regional Crises'!$B$1:$R$66,16,FALSE))/(V$3-V$4)*5)),1)))),(IF(VLOOKUP($E77,'Country Indicator Data'!$B$4:$N$300,12,FALSE)="x","x",ROUND(IF(VLOOKUP($E77,'Country Indicator Data'!$B$4:$N$300,12,FALSE)&gt;V$3,0,IF(VLOOKUP($E77,'Country Indicator Data'!$B$4:$N$300,12,FALSE)&lt;V$4,5,(V$3-VLOOKUP($E77,'Country Indicator Data'!$B$4:$N$300,12,FALSE))/(V$3-V$4)*5)),1))))</f>
        <v>3.2</v>
      </c>
      <c r="W77" s="163">
        <f t="shared" si="31"/>
        <v>3.1</v>
      </c>
      <c r="X77" s="163">
        <f t="shared" si="32"/>
        <v>3.1</v>
      </c>
      <c r="Y77" s="184">
        <f>IF('Core Indicators'!FC74="x","x",IF('Core Indicators'!FC74&gt;=5,5,IF('Core Indicators'!FC74&gt;=4,4,IF('Core Indicators'!FC74&gt;=3,3,IF('Core Indicators'!FC74&gt;=2,2,IF('Core Indicators'!FC74&gt;=1,1,0))))))</f>
        <v>2</v>
      </c>
      <c r="Z77" s="163">
        <f t="shared" si="33"/>
        <v>2</v>
      </c>
      <c r="AA77" s="184">
        <f>'Crisis Indicator Data'!Y74</f>
        <v>0</v>
      </c>
      <c r="AB77" s="184">
        <f>'Crisis Indicator Data'!Z74</f>
        <v>0</v>
      </c>
      <c r="AC77" s="184">
        <f>'Crisis Indicator Data'!AA74</f>
        <v>1</v>
      </c>
      <c r="AD77" s="184">
        <f>'Crisis Indicator Data'!AB74</f>
        <v>0</v>
      </c>
      <c r="AE77" s="184">
        <f t="shared" si="34"/>
        <v>1</v>
      </c>
      <c r="AF77" s="184">
        <f>'Crisis Indicator Data'!AC74</f>
        <v>0</v>
      </c>
      <c r="AG77" s="184">
        <f>'Crisis Indicator Data'!AD74</f>
        <v>1</v>
      </c>
      <c r="AH77" s="184">
        <f t="shared" si="35"/>
        <v>1</v>
      </c>
      <c r="AI77" s="184">
        <f>'Crisis Indicator Data'!AE74</f>
        <v>0</v>
      </c>
      <c r="AJ77" s="184">
        <f>'Crisis Indicator Data'!AF74</f>
        <v>0</v>
      </c>
      <c r="AK77" s="184">
        <f>'Crisis Indicator Data'!AG74</f>
        <v>3</v>
      </c>
      <c r="AL77" s="184">
        <f t="shared" si="36"/>
        <v>3</v>
      </c>
      <c r="AM77" s="163">
        <f t="shared" si="37"/>
        <v>2</v>
      </c>
      <c r="AN77" s="163">
        <f t="shared" si="38"/>
        <v>2</v>
      </c>
    </row>
    <row r="78" spans="1:40" ht="13.5" customHeight="1" x14ac:dyDescent="0.35">
      <c r="A78" s="172" t="str">
        <f>'Crisis Indicator Data'!A75</f>
        <v>Mixed migration flows in Morocco</v>
      </c>
      <c r="B78" s="173" t="str">
        <f>'Crisis Indicator Data'!B75</f>
        <v>Displacement</v>
      </c>
      <c r="C78" s="173" t="str">
        <f>'Crisis Indicator Data'!C75</f>
        <v>MAR002</v>
      </c>
      <c r="D78" s="173" t="str">
        <f>'Crisis Indicator Data'!D75</f>
        <v>Morocco</v>
      </c>
      <c r="E78" s="174" t="str">
        <f>'Crisis Indicator Data'!E75</f>
        <v>MAR</v>
      </c>
      <c r="F78" s="163">
        <f>IF(LEN(E78)&gt;3,(IF(VLOOKUP($C78,'Regional Crises'!$B$1:$R$66,7,FALSE)="x","x",ROUND(IF(VLOOKUP($C78,'Regional Crises'!$B$1:$R$66,7,FALSE)&gt;$F$3,5,IF(VLOOKUP($C78,'Regional Crises'!$B$1:$R$66,7,FALSE)&lt;F$4,0,($F$3-VLOOKUP($C78,'Regional Crises'!$B$1:$R$66,7,FALSE))/($F$3-$F$4)*5)),1))),IF(VLOOKUP($E78,'Country Indicator Data'!$B$4:$N$300,3,FALSE)="x","x",ROUND(IF(VLOOKUP($E78,'Country Indicator Data'!$B$4:$N$300,3,FALSE)&gt;$F$3,5,IF(VLOOKUP($E78,'Country Indicator Data'!$B$4:$N$300,3,FALSE)&lt;$F$4,0,($F$3-VLOOKUP($E78,'Country Indicator Data'!$B$4:$N$300,3,FALSE))/($F$3-$F$4)*5)),1)))</f>
        <v>3.2</v>
      </c>
      <c r="G78" s="163">
        <f>IF(LEN(E78)&gt;3,(IF(VLOOKUP($C78,'Regional Crises'!$B$1:$R$66,9,FALSE)="x","x",ROUND(IF(VLOOKUP($C78,'Regional Crises'!$B$1:$R$66,9,FALSE)&gt;G$3,5,IF(VLOOKUP($C78,'Regional Crises'!$B$1:$R$66,9,FALSE)&lt;G$4,0,(G$3-VLOOKUP($C78,'Regional Crises'!$B$1:$R$66,9,FALSE))/(G$3-G$4)*5)),1))),IF(VLOOKUP($E78,'Country Indicator Data'!$B$4:$N$300,5,FALSE)="x","x",ROUND(IF(VLOOKUP($E78,'Country Indicator Data'!$B$4:$N$300,5,FALSE)&gt;G$3,5,IF(VLOOKUP($E78,'Country Indicator Data'!$B$4:$N$300,5,FALSE)&lt;G$4,0,(G$3-VLOOKUP($E78,'Country Indicator Data'!$B$4:$N$300,5,FALSE))/(G$3-G$4)*5)),1)))</f>
        <v>3.2</v>
      </c>
      <c r="H78" s="163">
        <f t="shared" si="26"/>
        <v>3.2</v>
      </c>
      <c r="I78" s="163">
        <f>IF(LEN(E78)&gt;3,(IF(VLOOKUP($C78,'Regional Crises'!$B$1:$R$66,6,FALSE)="x","x",ROUND(IF(VLOOKUP($C78,'Regional Crises'!$B$1:$R$66,6,FALSE)&gt;I$3,5,IF(VLOOKUP($C78,'Regional Crises'!$B$1:$R$66,6,FALSE)&lt;I$4,0,5-(I$3-VLOOKUP($C78,'Regional Crises'!$B$1:$R$66,6,FALSE))/(I$3-I$4)*5)),1))),IF(VLOOKUP($E78,'Country Indicator Data'!$B$4:$N$300,2,FALSE)="x","x",ROUND(IF(VLOOKUP($E78,'Country Indicator Data'!$B$4:$N$300,2,FALSE)&gt;I$3,5,IF(VLOOKUP($E78,'Country Indicator Data'!$B$4:$N$300,2,FALSE)&lt;I$4,0,5-(I$3-VLOOKUP($E78,'Country Indicator Data'!$B$4:$N$300,2,FALSE))/(I$3-I$4)*5)),1)))</f>
        <v>2.5</v>
      </c>
      <c r="J78" s="163">
        <f>IF(LEN(E78)&gt;3,(IF(VLOOKUP($C78,'Regional Crises'!$B$1:$R$66,8,FALSE)="x","x",ROUND(IF(VLOOKUP($C78,'Regional Crises'!$B$1:$R$66,8,FALSE)&gt;J$3,5,IF(VLOOKUP($C78,'Regional Crises'!$B$1:$R$66,8,FALSE)&lt;J$4,0,5-(J$3-VLOOKUP($C78,'Regional Crises'!$B$1:$R$66,8,FALSE))/(J$3-J$4)*5)),1))),IF(VLOOKUP($E78,'Country Indicator Data'!$B$4:$N$300,4,FALSE)="x","x",ROUND(IF(VLOOKUP($E78,'Country Indicator Data'!$B$4:$N$300,4,FALSE)&gt;J$3,5,IF(VLOOKUP($E78,'Country Indicator Data'!$B$4:$N$300,4,FALSE)&lt;J$4,0,5-(J$3-VLOOKUP($E78,'Country Indicator Data'!$B$4:$N$300,4,FALSE))/(J$3-J$4)*5)),1)))</f>
        <v>4</v>
      </c>
      <c r="K78" s="163">
        <f t="shared" si="27"/>
        <v>3.25</v>
      </c>
      <c r="L78" s="163">
        <f>IF(LEN(E78)&gt;3,(IF(VLOOKUP($C78,'Regional Crises'!$B$1:$R$66,10,FALSE)="x","x",ROUND(IF(VLOOKUP($C78,'Regional Crises'!$B$1:$R$66,10,FALSE)&gt;L$3,5,IF(VLOOKUP($C78,'Regional Crises'!$B$1:$R$66,10,FALSE)&lt;L$4,0,5-(L$3-VLOOKUP($C78,'Regional Crises'!$B$1:$R$66,10,FALSE))/(L$3-L$4)*5)),1))),IF(VLOOKUP($E78,'Country Indicator Data'!$B$4:$N$300,6,FALSE)="x","x",ROUND(IF(VLOOKUP($E78,'Country Indicator Data'!$B$4:$N$300,6,FALSE)&gt;L$3,5,IF(VLOOKUP($E78,'Country Indicator Data'!$B$4:$N$300,6,FALSE)&lt;L$4,0,5-(L$3-VLOOKUP($E78,'Country Indicator Data'!$B$4:$N$300,6,FALSE))/(L$3-L$4)*5)),1)))</f>
        <v>3.3</v>
      </c>
      <c r="M78" s="163">
        <f>IF(LEN(E78)&gt;3,(IF(VLOOKUP($C78,'Regional Crises'!$B$1:$R$66,11,FALSE)="x","x",ROUND(IF(VLOOKUP($C78,'Regional Crises'!$B$1:$R$66,11,FALSE)&gt;M$3,5,IF(VLOOKUP($C78,'Regional Crises'!$B$1:$R$66,11,FALSE)&lt;M$4,0,5-(M$3-VLOOKUP($C78,'Regional Crises'!$B$1:$R$66,11,FALSE))/(M$3-M$4)*5)),1))),IF(VLOOKUP($E78,'Country Indicator Data'!$B$4:$N$300,7,FALSE)="x","x",ROUND(IF(VLOOKUP($E78,'Country Indicator Data'!$B$4:$N$300,7,FALSE)&gt;M$3,5,IF(VLOOKUP($E78,'Country Indicator Data'!$B$4:$N$300,7,FALSE)&lt;M$4,0,5-(M$3-VLOOKUP($E78,'Country Indicator Data'!$B$4:$N$300,7,FALSE))/(M$3-M$4)*5)),1)))</f>
        <v>1.8</v>
      </c>
      <c r="N78" s="163">
        <f t="shared" si="28"/>
        <v>2.5499999999999998</v>
      </c>
      <c r="O78" s="163">
        <f t="shared" si="29"/>
        <v>3</v>
      </c>
      <c r="P78" s="163">
        <f>IF(LEN(E78)&gt;3,VLOOKUP(C78,'Regional Crises'!$B$1:$R$69,12,FALSE),VLOOKUP(E78,'Country Indicator Data'!$B$4:$I$300,8,FALSE))</f>
        <v>3</v>
      </c>
      <c r="Q78" s="163">
        <f>IF(LEN(E78)&gt;3,((IF(VLOOKUP($C78,'Regional Crises'!$B$1:$R$66,13,FALSE)="x","x",ROUND(IF(VLOOKUP($C78,'Regional Crises'!$B$1:$R$66,13,FALSE)&gt;Q$3,5,IF(VLOOKUP($C78,'Regional Crises'!$B$1:$R$66,13,FALSE)&lt;Q$4,0,5-(LOG(Q$3)-LOG(VLOOKUP($C78,'Regional Crises'!$B$1:$R$66,13,FALSE)))/(LOG(Q$3)-LOG(Q$4))*5)),1)))),(IF(VLOOKUP($E78,'Country Indicator Data'!$B$4:$N$300,9,FALSE)="x","x",ROUND(IF(VLOOKUP($E78,'Country Indicator Data'!$B$4:$N$300,9,FALSE)&gt;Q$3,5,IF(VLOOKUP($E78,'Country Indicator Data'!$B$4:$N$300,9,FALSE)&lt;Q$4,0,5-(LOG(Q$3)-LOG(VLOOKUP($E78,'Country Indicator Data'!$B$4:$N$300,9,FALSE)))/(LOG(Q$3)-LOG(Q$4))*5)),1))))</f>
        <v>3.2</v>
      </c>
      <c r="R78" s="163">
        <f t="shared" si="30"/>
        <v>3.1</v>
      </c>
      <c r="S78" s="163">
        <f>IF(LEN(E78)&gt;3,((IF(VLOOKUP($C78,'Regional Crises'!$B$1:$R$66,17,FALSE)="x","x",ROUND(IF(VLOOKUP($C78,'Regional Crises'!$B$1:$R$66,17,FALSE)&gt;S$3,0,IF(VLOOKUP($C78,'Regional Crises'!$B$1:$R$66,17,FALSE)&lt;S$4,5,(S$3-VLOOKUP($C78,'Regional Crises'!$B$1:$R$66,17,FALSE))/(S$3-S$4)*5)),1)))),(IF(VLOOKUP($E78,'Country Indicator Data'!$B$4:$N$300,13,FALSE)="x","x",ROUND(IF(VLOOKUP($E78,'Country Indicator Data'!$B$4:$N$300,13,FALSE)&gt;S$3,0,IF(VLOOKUP($E78,'Country Indicator Data'!$B$4:$N$300,13,FALSE)&lt;S$4,5,(S$3-VLOOKUP($E78,'Country Indicator Data'!$B$4:$N$300,13,FALSE))/(S$3-S$4)*5)),1))))</f>
        <v>3.1</v>
      </c>
      <c r="T78" s="163">
        <f>IF(LEN(E78)&gt;3,((IF(VLOOKUP($C78,'Regional Crises'!$B$1:$R$66,14,FALSE)="x","x",ROUND(IF(VLOOKUP($C78,'Regional Crises'!$B$1:$R$66,14,FALSE)&gt;T$3,0,IF(VLOOKUP($C78,'Regional Crises'!$B$1:$R$66,14,FALSE)&lt;T$4,5,(T$3-VLOOKUP($C78,'Regional Crises'!$B$1:$R$66,14,FALSE))/(T$3-T$4)*5)),1)))),(IF(VLOOKUP($E78,'Country Indicator Data'!$B$4:$N$300,10,FALSE)="x","x",ROUND(IF(VLOOKUP($E78,'Country Indicator Data'!$B$4:$N$300,10,FALSE)&gt;T$3,0,IF(VLOOKUP($E78,'Country Indicator Data'!$B$4:$N$300,10,FALSE)&lt;T$4,5,(T$3-VLOOKUP($E78,'Country Indicator Data'!$B$4:$N$300,10,FALSE))/(T$3-T$4)*5)),1))))</f>
        <v>2.6</v>
      </c>
      <c r="U78" s="163">
        <f>IF(LEN(E78)&gt;3,((IF(VLOOKUP($C78,'Regional Crises'!$B$1:$R$66,15,FALSE)="x","x",ROUND(IF(VLOOKUP($C78,'Regional Crises'!$B$1:$R$66,15,FALSE)&gt;U$3,0,IF(VLOOKUP($C78,'Regional Crises'!$B$1:$R$66,15,FALSE)&lt;U$4,5,(U$3-VLOOKUP($C78,'Regional Crises'!$B$1:$R$66,15,FALSE))/(U$3-U$4)*5)),1)))),(IF(VLOOKUP($E78,'Country Indicator Data'!$B$4:$N$300,11,FALSE)="x","x",ROUND(IF(VLOOKUP($E78,'Country Indicator Data'!$B$4:$N$300,11,FALSE)&gt;U$3,0,IF(VLOOKUP($E78,'Country Indicator Data'!$B$4:$N$300,11,FALSE)&lt;U$4,5,(U$3-VLOOKUP($E78,'Country Indicator Data'!$B$4:$N$300,11,FALSE))/(U$3-U$4)*5)),1))))</f>
        <v>3.4</v>
      </c>
      <c r="V78" s="163">
        <f>IF(LEN(E78)&gt;3,((IF(VLOOKUP($C78,'Regional Crises'!$B$1:$R$66,16,FALSE)="x","x",ROUND(IF(VLOOKUP($C78,'Regional Crises'!$B$1:$R$66,16,FALSE)&gt;V$3,0,IF(VLOOKUP($C78,'Regional Crises'!$B$1:$R$66,16,FALSE)&lt;V$4,5,(V$3-VLOOKUP($C78,'Regional Crises'!$B$1:$R$66,16,FALSE))/(V$3-V$4)*5)),1)))),(IF(VLOOKUP($E78,'Country Indicator Data'!$B$4:$N$300,12,FALSE)="x","x",ROUND(IF(VLOOKUP($E78,'Country Indicator Data'!$B$4:$N$300,12,FALSE)&gt;V$3,0,IF(VLOOKUP($E78,'Country Indicator Data'!$B$4:$N$300,12,FALSE)&lt;V$4,5,(V$3-VLOOKUP($E78,'Country Indicator Data'!$B$4:$N$300,12,FALSE))/(V$3-V$4)*5)),1))))</f>
        <v>3.2</v>
      </c>
      <c r="W78" s="163">
        <f t="shared" si="31"/>
        <v>3.1</v>
      </c>
      <c r="X78" s="163">
        <f t="shared" si="32"/>
        <v>3.1</v>
      </c>
      <c r="Y78" s="184">
        <f>IF('Core Indicators'!FC75="x","x",IF('Core Indicators'!FC75&gt;=5,5,IF('Core Indicators'!FC75&gt;=4,4,IF('Core Indicators'!FC75&gt;=3,3,IF('Core Indicators'!FC75&gt;=2,2,IF('Core Indicators'!FC75&gt;=1,1,0))))))</f>
        <v>4</v>
      </c>
      <c r="Z78" s="163">
        <f t="shared" si="33"/>
        <v>4</v>
      </c>
      <c r="AA78" s="184">
        <f>'Crisis Indicator Data'!Y75</f>
        <v>0</v>
      </c>
      <c r="AB78" s="184">
        <f>'Crisis Indicator Data'!Z75</f>
        <v>0</v>
      </c>
      <c r="AC78" s="184">
        <f>'Crisis Indicator Data'!AA75</f>
        <v>0</v>
      </c>
      <c r="AD78" s="184">
        <f>'Crisis Indicator Data'!AB75</f>
        <v>0</v>
      </c>
      <c r="AE78" s="184">
        <f t="shared" si="34"/>
        <v>0</v>
      </c>
      <c r="AF78" s="184">
        <f>'Crisis Indicator Data'!AC75</f>
        <v>0</v>
      </c>
      <c r="AG78" s="184">
        <f>'Crisis Indicator Data'!AD75</f>
        <v>1</v>
      </c>
      <c r="AH78" s="184">
        <f t="shared" si="35"/>
        <v>1</v>
      </c>
      <c r="AI78" s="184">
        <f>'Crisis Indicator Data'!AE75</f>
        <v>0</v>
      </c>
      <c r="AJ78" s="184">
        <f>'Crisis Indicator Data'!AF75</f>
        <v>0</v>
      </c>
      <c r="AK78" s="184">
        <f>'Crisis Indicator Data'!AG75</f>
        <v>2</v>
      </c>
      <c r="AL78" s="184">
        <f t="shared" si="36"/>
        <v>2</v>
      </c>
      <c r="AM78" s="163">
        <f t="shared" si="37"/>
        <v>1</v>
      </c>
      <c r="AN78" s="163">
        <f t="shared" si="38"/>
        <v>2.5</v>
      </c>
    </row>
    <row r="79" spans="1:40" ht="13.5" customHeight="1" x14ac:dyDescent="0.35">
      <c r="A79" s="172" t="str">
        <f>'Crisis Indicator Data'!A76</f>
        <v>Al Haouz Earthquake in Morocco</v>
      </c>
      <c r="B79" s="173" t="str">
        <f>'Crisis Indicator Data'!B76</f>
        <v>Earthquake</v>
      </c>
      <c r="C79" s="173" t="str">
        <f>'Crisis Indicator Data'!C76</f>
        <v>MAR003</v>
      </c>
      <c r="D79" s="173" t="str">
        <f>'Crisis Indicator Data'!D76</f>
        <v>Morocco</v>
      </c>
      <c r="E79" s="174" t="str">
        <f>'Crisis Indicator Data'!E76</f>
        <v>MAR</v>
      </c>
      <c r="F79" s="163">
        <f>IF(LEN(E79)&gt;3,(IF(VLOOKUP($C79,'Regional Crises'!$B$1:$R$66,7,FALSE)="x","x",ROUND(IF(VLOOKUP($C79,'Regional Crises'!$B$1:$R$66,7,FALSE)&gt;$F$3,5,IF(VLOOKUP($C79,'Regional Crises'!$B$1:$R$66,7,FALSE)&lt;F$4,0,($F$3-VLOOKUP($C79,'Regional Crises'!$B$1:$R$66,7,FALSE))/($F$3-$F$4)*5)),1))),IF(VLOOKUP($E79,'Country Indicator Data'!$B$4:$N$300,3,FALSE)="x","x",ROUND(IF(VLOOKUP($E79,'Country Indicator Data'!$B$4:$N$300,3,FALSE)&gt;$F$3,5,IF(VLOOKUP($E79,'Country Indicator Data'!$B$4:$N$300,3,FALSE)&lt;$F$4,0,($F$3-VLOOKUP($E79,'Country Indicator Data'!$B$4:$N$300,3,FALSE))/($F$3-$F$4)*5)),1)))</f>
        <v>3.2</v>
      </c>
      <c r="G79" s="163">
        <f>IF(LEN(E79)&gt;3,(IF(VLOOKUP($C79,'Regional Crises'!$B$1:$R$66,9,FALSE)="x","x",ROUND(IF(VLOOKUP($C79,'Regional Crises'!$B$1:$R$66,9,FALSE)&gt;G$3,5,IF(VLOOKUP($C79,'Regional Crises'!$B$1:$R$66,9,FALSE)&lt;G$4,0,(G$3-VLOOKUP($C79,'Regional Crises'!$B$1:$R$66,9,FALSE))/(G$3-G$4)*5)),1))),IF(VLOOKUP($E79,'Country Indicator Data'!$B$4:$N$300,5,FALSE)="x","x",ROUND(IF(VLOOKUP($E79,'Country Indicator Data'!$B$4:$N$300,5,FALSE)&gt;G$3,5,IF(VLOOKUP($E79,'Country Indicator Data'!$B$4:$N$300,5,FALSE)&lt;G$4,0,(G$3-VLOOKUP($E79,'Country Indicator Data'!$B$4:$N$300,5,FALSE))/(G$3-G$4)*5)),1)))</f>
        <v>3.2</v>
      </c>
      <c r="H79" s="163">
        <f t="shared" si="26"/>
        <v>3.2</v>
      </c>
      <c r="I79" s="163">
        <f>IF(LEN(E79)&gt;3,(IF(VLOOKUP($C79,'Regional Crises'!$B$1:$R$66,6,FALSE)="x","x",ROUND(IF(VLOOKUP($C79,'Regional Crises'!$B$1:$R$66,6,FALSE)&gt;I$3,5,IF(VLOOKUP($C79,'Regional Crises'!$B$1:$R$66,6,FALSE)&lt;I$4,0,5-(I$3-VLOOKUP($C79,'Regional Crises'!$B$1:$R$66,6,FALSE))/(I$3-I$4)*5)),1))),IF(VLOOKUP($E79,'Country Indicator Data'!$B$4:$N$300,2,FALSE)="x","x",ROUND(IF(VLOOKUP($E79,'Country Indicator Data'!$B$4:$N$300,2,FALSE)&gt;I$3,5,IF(VLOOKUP($E79,'Country Indicator Data'!$B$4:$N$300,2,FALSE)&lt;I$4,0,5-(I$3-VLOOKUP($E79,'Country Indicator Data'!$B$4:$N$300,2,FALSE))/(I$3-I$4)*5)),1)))</f>
        <v>2.5</v>
      </c>
      <c r="J79" s="163">
        <f>IF(LEN(E79)&gt;3,(IF(VLOOKUP($C79,'Regional Crises'!$B$1:$R$66,8,FALSE)="x","x",ROUND(IF(VLOOKUP($C79,'Regional Crises'!$B$1:$R$66,8,FALSE)&gt;J$3,5,IF(VLOOKUP($C79,'Regional Crises'!$B$1:$R$66,8,FALSE)&lt;J$4,0,5-(J$3-VLOOKUP($C79,'Regional Crises'!$B$1:$R$66,8,FALSE))/(J$3-J$4)*5)),1))),IF(VLOOKUP($E79,'Country Indicator Data'!$B$4:$N$300,4,FALSE)="x","x",ROUND(IF(VLOOKUP($E79,'Country Indicator Data'!$B$4:$N$300,4,FALSE)&gt;J$3,5,IF(VLOOKUP($E79,'Country Indicator Data'!$B$4:$N$300,4,FALSE)&lt;J$4,0,5-(J$3-VLOOKUP($E79,'Country Indicator Data'!$B$4:$N$300,4,FALSE))/(J$3-J$4)*5)),1)))</f>
        <v>4</v>
      </c>
      <c r="K79" s="163">
        <f t="shared" si="27"/>
        <v>3.25</v>
      </c>
      <c r="L79" s="163">
        <f>IF(LEN(E79)&gt;3,(IF(VLOOKUP($C79,'Regional Crises'!$B$1:$R$66,10,FALSE)="x","x",ROUND(IF(VLOOKUP($C79,'Regional Crises'!$B$1:$R$66,10,FALSE)&gt;L$3,5,IF(VLOOKUP($C79,'Regional Crises'!$B$1:$R$66,10,FALSE)&lt;L$4,0,5-(L$3-VLOOKUP($C79,'Regional Crises'!$B$1:$R$66,10,FALSE))/(L$3-L$4)*5)),1))),IF(VLOOKUP($E79,'Country Indicator Data'!$B$4:$N$300,6,FALSE)="x","x",ROUND(IF(VLOOKUP($E79,'Country Indicator Data'!$B$4:$N$300,6,FALSE)&gt;L$3,5,IF(VLOOKUP($E79,'Country Indicator Data'!$B$4:$N$300,6,FALSE)&lt;L$4,0,5-(L$3-VLOOKUP($E79,'Country Indicator Data'!$B$4:$N$300,6,FALSE))/(L$3-L$4)*5)),1)))</f>
        <v>3.3</v>
      </c>
      <c r="M79" s="163">
        <f>IF(LEN(E79)&gt;3,(IF(VLOOKUP($C79,'Regional Crises'!$B$1:$R$66,11,FALSE)="x","x",ROUND(IF(VLOOKUP($C79,'Regional Crises'!$B$1:$R$66,11,FALSE)&gt;M$3,5,IF(VLOOKUP($C79,'Regional Crises'!$B$1:$R$66,11,FALSE)&lt;M$4,0,5-(M$3-VLOOKUP($C79,'Regional Crises'!$B$1:$R$66,11,FALSE))/(M$3-M$4)*5)),1))),IF(VLOOKUP($E79,'Country Indicator Data'!$B$4:$N$300,7,FALSE)="x","x",ROUND(IF(VLOOKUP($E79,'Country Indicator Data'!$B$4:$N$300,7,FALSE)&gt;M$3,5,IF(VLOOKUP($E79,'Country Indicator Data'!$B$4:$N$300,7,FALSE)&lt;M$4,0,5-(M$3-VLOOKUP($E79,'Country Indicator Data'!$B$4:$N$300,7,FALSE))/(M$3-M$4)*5)),1)))</f>
        <v>1.8</v>
      </c>
      <c r="N79" s="163">
        <f t="shared" si="28"/>
        <v>2.5499999999999998</v>
      </c>
      <c r="O79" s="163">
        <f t="shared" si="29"/>
        <v>3</v>
      </c>
      <c r="P79" s="163">
        <f>IF(LEN(E79)&gt;3,VLOOKUP(C79,'Regional Crises'!$B$1:$R$69,12,FALSE),VLOOKUP(E79,'Country Indicator Data'!$B$4:$I$300,8,FALSE))</f>
        <v>3</v>
      </c>
      <c r="Q79" s="163">
        <f>IF(LEN(E79)&gt;3,((IF(VLOOKUP($C79,'Regional Crises'!$B$1:$R$66,13,FALSE)="x","x",ROUND(IF(VLOOKUP($C79,'Regional Crises'!$B$1:$R$66,13,FALSE)&gt;Q$3,5,IF(VLOOKUP($C79,'Regional Crises'!$B$1:$R$66,13,FALSE)&lt;Q$4,0,5-(LOG(Q$3)-LOG(VLOOKUP($C79,'Regional Crises'!$B$1:$R$66,13,FALSE)))/(LOG(Q$3)-LOG(Q$4))*5)),1)))),(IF(VLOOKUP($E79,'Country Indicator Data'!$B$4:$N$300,9,FALSE)="x","x",ROUND(IF(VLOOKUP($E79,'Country Indicator Data'!$B$4:$N$300,9,FALSE)&gt;Q$3,5,IF(VLOOKUP($E79,'Country Indicator Data'!$B$4:$N$300,9,FALSE)&lt;Q$4,0,5-(LOG(Q$3)-LOG(VLOOKUP($E79,'Country Indicator Data'!$B$4:$N$300,9,FALSE)))/(LOG(Q$3)-LOG(Q$4))*5)),1))))</f>
        <v>3.2</v>
      </c>
      <c r="R79" s="163">
        <f t="shared" si="30"/>
        <v>3.1</v>
      </c>
      <c r="S79" s="163">
        <f>IF(LEN(E79)&gt;3,((IF(VLOOKUP($C79,'Regional Crises'!$B$1:$R$66,17,FALSE)="x","x",ROUND(IF(VLOOKUP($C79,'Regional Crises'!$B$1:$R$66,17,FALSE)&gt;S$3,0,IF(VLOOKUP($C79,'Regional Crises'!$B$1:$R$66,17,FALSE)&lt;S$4,5,(S$3-VLOOKUP($C79,'Regional Crises'!$B$1:$R$66,17,FALSE))/(S$3-S$4)*5)),1)))),(IF(VLOOKUP($E79,'Country Indicator Data'!$B$4:$N$300,13,FALSE)="x","x",ROUND(IF(VLOOKUP($E79,'Country Indicator Data'!$B$4:$N$300,13,FALSE)&gt;S$3,0,IF(VLOOKUP($E79,'Country Indicator Data'!$B$4:$N$300,13,FALSE)&lt;S$4,5,(S$3-VLOOKUP($E79,'Country Indicator Data'!$B$4:$N$300,13,FALSE))/(S$3-S$4)*5)),1))))</f>
        <v>3.1</v>
      </c>
      <c r="T79" s="163">
        <f>IF(LEN(E79)&gt;3,((IF(VLOOKUP($C79,'Regional Crises'!$B$1:$R$66,14,FALSE)="x","x",ROUND(IF(VLOOKUP($C79,'Regional Crises'!$B$1:$R$66,14,FALSE)&gt;T$3,0,IF(VLOOKUP($C79,'Regional Crises'!$B$1:$R$66,14,FALSE)&lt;T$4,5,(T$3-VLOOKUP($C79,'Regional Crises'!$B$1:$R$66,14,FALSE))/(T$3-T$4)*5)),1)))),(IF(VLOOKUP($E79,'Country Indicator Data'!$B$4:$N$300,10,FALSE)="x","x",ROUND(IF(VLOOKUP($E79,'Country Indicator Data'!$B$4:$N$300,10,FALSE)&gt;T$3,0,IF(VLOOKUP($E79,'Country Indicator Data'!$B$4:$N$300,10,FALSE)&lt;T$4,5,(T$3-VLOOKUP($E79,'Country Indicator Data'!$B$4:$N$300,10,FALSE))/(T$3-T$4)*5)),1))))</f>
        <v>2.6</v>
      </c>
      <c r="U79" s="163">
        <f>IF(LEN(E79)&gt;3,((IF(VLOOKUP($C79,'Regional Crises'!$B$1:$R$66,15,FALSE)="x","x",ROUND(IF(VLOOKUP($C79,'Regional Crises'!$B$1:$R$66,15,FALSE)&gt;U$3,0,IF(VLOOKUP($C79,'Regional Crises'!$B$1:$R$66,15,FALSE)&lt;U$4,5,(U$3-VLOOKUP($C79,'Regional Crises'!$B$1:$R$66,15,FALSE))/(U$3-U$4)*5)),1)))),(IF(VLOOKUP($E79,'Country Indicator Data'!$B$4:$N$300,11,FALSE)="x","x",ROUND(IF(VLOOKUP($E79,'Country Indicator Data'!$B$4:$N$300,11,FALSE)&gt;U$3,0,IF(VLOOKUP($E79,'Country Indicator Data'!$B$4:$N$300,11,FALSE)&lt;U$4,5,(U$3-VLOOKUP($E79,'Country Indicator Data'!$B$4:$N$300,11,FALSE))/(U$3-U$4)*5)),1))))</f>
        <v>3.4</v>
      </c>
      <c r="V79" s="163">
        <f>IF(LEN(E79)&gt;3,((IF(VLOOKUP($C79,'Regional Crises'!$B$1:$R$66,16,FALSE)="x","x",ROUND(IF(VLOOKUP($C79,'Regional Crises'!$B$1:$R$66,16,FALSE)&gt;V$3,0,IF(VLOOKUP($C79,'Regional Crises'!$B$1:$R$66,16,FALSE)&lt;V$4,5,(V$3-VLOOKUP($C79,'Regional Crises'!$B$1:$R$66,16,FALSE))/(V$3-V$4)*5)),1)))),(IF(VLOOKUP($E79,'Country Indicator Data'!$B$4:$N$300,12,FALSE)="x","x",ROUND(IF(VLOOKUP($E79,'Country Indicator Data'!$B$4:$N$300,12,FALSE)&gt;V$3,0,IF(VLOOKUP($E79,'Country Indicator Data'!$B$4:$N$300,12,FALSE)&lt;V$4,5,(V$3-VLOOKUP($E79,'Country Indicator Data'!$B$4:$N$300,12,FALSE))/(V$3-V$4)*5)),1))))</f>
        <v>3.2</v>
      </c>
      <c r="W79" s="163">
        <f t="shared" si="31"/>
        <v>3.1</v>
      </c>
      <c r="X79" s="163">
        <f t="shared" si="32"/>
        <v>3.1</v>
      </c>
      <c r="Y79" s="184">
        <f>IF('Core Indicators'!FC76="x","x",IF('Core Indicators'!FC76&gt;=5,5,IF('Core Indicators'!FC76&gt;=4,4,IF('Core Indicators'!FC76&gt;=3,3,IF('Core Indicators'!FC76&gt;=2,2,IF('Core Indicators'!FC76&gt;=1,1,0))))))</f>
        <v>2</v>
      </c>
      <c r="Z79" s="163">
        <f t="shared" si="33"/>
        <v>2</v>
      </c>
      <c r="AA79" s="184">
        <f>'Crisis Indicator Data'!Y76</f>
        <v>0</v>
      </c>
      <c r="AB79" s="184">
        <f>'Crisis Indicator Data'!Z76</f>
        <v>0</v>
      </c>
      <c r="AC79" s="184">
        <f>'Crisis Indicator Data'!AA76</f>
        <v>1</v>
      </c>
      <c r="AD79" s="184">
        <f>'Crisis Indicator Data'!AB76</f>
        <v>0</v>
      </c>
      <c r="AE79" s="184">
        <f t="shared" si="34"/>
        <v>1</v>
      </c>
      <c r="AF79" s="184">
        <f>'Crisis Indicator Data'!AC76</f>
        <v>0</v>
      </c>
      <c r="AG79" s="184">
        <f>'Crisis Indicator Data'!AD76</f>
        <v>0</v>
      </c>
      <c r="AH79" s="184">
        <f t="shared" si="35"/>
        <v>0</v>
      </c>
      <c r="AI79" s="184">
        <f>'Crisis Indicator Data'!AE76</f>
        <v>0</v>
      </c>
      <c r="AJ79" s="184">
        <f>'Crisis Indicator Data'!AF76</f>
        <v>0</v>
      </c>
      <c r="AK79" s="184">
        <f>'Crisis Indicator Data'!AG76</f>
        <v>3</v>
      </c>
      <c r="AL79" s="184">
        <f t="shared" si="36"/>
        <v>3</v>
      </c>
      <c r="AM79" s="163">
        <f t="shared" si="37"/>
        <v>1</v>
      </c>
      <c r="AN79" s="163">
        <f t="shared" si="38"/>
        <v>1.5</v>
      </c>
    </row>
    <row r="80" spans="1:40" ht="13.5" customHeight="1" x14ac:dyDescent="0.35">
      <c r="A80" s="172" t="str">
        <f>'Crisis Indicator Data'!A77</f>
        <v>DIsplacement from Russia-Ukraine conflict in Moldova</v>
      </c>
      <c r="B80" s="173" t="str">
        <f>'Crisis Indicator Data'!B77</f>
        <v>Displacement,Conflict</v>
      </c>
      <c r="C80" s="173" t="str">
        <f>'Crisis Indicator Data'!C77</f>
        <v>MDA002</v>
      </c>
      <c r="D80" s="173" t="str">
        <f>'Crisis Indicator Data'!D77</f>
        <v>Moldova</v>
      </c>
      <c r="E80" s="174" t="str">
        <f>'Crisis Indicator Data'!E77</f>
        <v>MDA</v>
      </c>
      <c r="F80" s="163">
        <f>IF(LEN(E80)&gt;3,(IF(VLOOKUP($C80,'Regional Crises'!$B$1:$R$66,7,FALSE)="x","x",ROUND(IF(VLOOKUP($C80,'Regional Crises'!$B$1:$R$66,7,FALSE)&gt;$F$3,5,IF(VLOOKUP($C80,'Regional Crises'!$B$1:$R$66,7,FALSE)&lt;F$4,0,($F$3-VLOOKUP($C80,'Regional Crises'!$B$1:$R$66,7,FALSE))/($F$3-$F$4)*5)),1))),IF(VLOOKUP($E80,'Country Indicator Data'!$B$4:$N$300,3,FALSE)="x","x",ROUND(IF(VLOOKUP($E80,'Country Indicator Data'!$B$4:$N$300,3,FALSE)&gt;$F$3,5,IF(VLOOKUP($E80,'Country Indicator Data'!$B$4:$N$300,3,FALSE)&lt;$F$4,0,($F$3-VLOOKUP($E80,'Country Indicator Data'!$B$4:$N$300,3,FALSE))/($F$3-$F$4)*5)),1)))</f>
        <v>2.5</v>
      </c>
      <c r="G80" s="163">
        <f>IF(LEN(E80)&gt;3,(IF(VLOOKUP($C80,'Regional Crises'!$B$1:$R$66,9,FALSE)="x","x",ROUND(IF(VLOOKUP($C80,'Regional Crises'!$B$1:$R$66,9,FALSE)&gt;G$3,5,IF(VLOOKUP($C80,'Regional Crises'!$B$1:$R$66,9,FALSE)&lt;G$4,0,(G$3-VLOOKUP($C80,'Regional Crises'!$B$1:$R$66,9,FALSE))/(G$3-G$4)*5)),1))),IF(VLOOKUP($E80,'Country Indicator Data'!$B$4:$N$300,5,FALSE)="x","x",ROUND(IF(VLOOKUP($E80,'Country Indicator Data'!$B$4:$N$300,5,FALSE)&gt;G$3,5,IF(VLOOKUP($E80,'Country Indicator Data'!$B$4:$N$300,5,FALSE)&lt;G$4,0,(G$3-VLOOKUP($E80,'Country Indicator Data'!$B$4:$N$300,5,FALSE))/(G$3-G$4)*5)),1)))</f>
        <v>1.7</v>
      </c>
      <c r="H80" s="163">
        <f t="shared" si="26"/>
        <v>2.1</v>
      </c>
      <c r="I80" s="163">
        <f>IF(LEN(E80)&gt;3,(IF(VLOOKUP($C80,'Regional Crises'!$B$1:$R$66,6,FALSE)="x","x",ROUND(IF(VLOOKUP($C80,'Regional Crises'!$B$1:$R$66,6,FALSE)&gt;I$3,5,IF(VLOOKUP($C80,'Regional Crises'!$B$1:$R$66,6,FALSE)&lt;I$4,0,5-(I$3-VLOOKUP($C80,'Regional Crises'!$B$1:$R$66,6,FALSE))/(I$3-I$4)*5)),1))),IF(VLOOKUP($E80,'Country Indicator Data'!$B$4:$N$300,2,FALSE)="x","x",ROUND(IF(VLOOKUP($E80,'Country Indicator Data'!$B$4:$N$300,2,FALSE)&gt;I$3,5,IF(VLOOKUP($E80,'Country Indicator Data'!$B$4:$N$300,2,FALSE)&lt;I$4,0,5-(I$3-VLOOKUP($E80,'Country Indicator Data'!$B$4:$N$300,2,FALSE))/(I$3-I$4)*5)),1)))</f>
        <v>2.1</v>
      </c>
      <c r="J80" s="163">
        <f>IF(LEN(E80)&gt;3,(IF(VLOOKUP($C80,'Regional Crises'!$B$1:$R$66,8,FALSE)="x","x",ROUND(IF(VLOOKUP($C80,'Regional Crises'!$B$1:$R$66,8,FALSE)&gt;J$3,5,IF(VLOOKUP($C80,'Regional Crises'!$B$1:$R$66,8,FALSE)&lt;J$4,0,5-(J$3-VLOOKUP($C80,'Regional Crises'!$B$1:$R$66,8,FALSE))/(J$3-J$4)*5)),1))),IF(VLOOKUP($E80,'Country Indicator Data'!$B$4:$N$300,4,FALSE)="x","x",ROUND(IF(VLOOKUP($E80,'Country Indicator Data'!$B$4:$N$300,4,FALSE)&gt;J$3,5,IF(VLOOKUP($E80,'Country Indicator Data'!$B$4:$N$300,4,FALSE)&lt;J$4,0,5-(J$3-VLOOKUP($E80,'Country Indicator Data'!$B$4:$N$300,4,FALSE))/(J$3-J$4)*5)),1)))</f>
        <v>1.9</v>
      </c>
      <c r="K80" s="163">
        <f t="shared" si="27"/>
        <v>2</v>
      </c>
      <c r="L80" s="163">
        <f>IF(LEN(E80)&gt;3,(IF(VLOOKUP($C80,'Regional Crises'!$B$1:$R$66,10,FALSE)="x","x",ROUND(IF(VLOOKUP($C80,'Regional Crises'!$B$1:$R$66,10,FALSE)&gt;L$3,5,IF(VLOOKUP($C80,'Regional Crises'!$B$1:$R$66,10,FALSE)&lt;L$4,0,5-(L$3-VLOOKUP($C80,'Regional Crises'!$B$1:$R$66,10,FALSE))/(L$3-L$4)*5)),1))),IF(VLOOKUP($E80,'Country Indicator Data'!$B$4:$N$300,6,FALSE)="x","x",ROUND(IF(VLOOKUP($E80,'Country Indicator Data'!$B$4:$N$300,6,FALSE)&gt;L$3,5,IF(VLOOKUP($E80,'Country Indicator Data'!$B$4:$N$300,6,FALSE)&lt;L$4,0,5-(L$3-VLOOKUP($E80,'Country Indicator Data'!$B$4:$N$300,6,FALSE))/(L$3-L$4)*5)),1)))</f>
        <v>1.5</v>
      </c>
      <c r="M80" s="163">
        <f>IF(LEN(E80)&gt;3,(IF(VLOOKUP($C80,'Regional Crises'!$B$1:$R$66,11,FALSE)="x","x",ROUND(IF(VLOOKUP($C80,'Regional Crises'!$B$1:$R$66,11,FALSE)&gt;M$3,5,IF(VLOOKUP($C80,'Regional Crises'!$B$1:$R$66,11,FALSE)&lt;M$4,0,5-(M$3-VLOOKUP($C80,'Regional Crises'!$B$1:$R$66,11,FALSE))/(M$3-M$4)*5)),1))),IF(VLOOKUP($E80,'Country Indicator Data'!$B$4:$N$300,7,FALSE)="x","x",ROUND(IF(VLOOKUP($E80,'Country Indicator Data'!$B$4:$N$300,7,FALSE)&gt;M$3,5,IF(VLOOKUP($E80,'Country Indicator Data'!$B$4:$N$300,7,FALSE)&lt;M$4,0,5-(M$3-VLOOKUP($E80,'Country Indicator Data'!$B$4:$N$300,7,FALSE))/(M$3-M$4)*5)),1)))</f>
        <v>0.1</v>
      </c>
      <c r="N80" s="163">
        <f t="shared" si="28"/>
        <v>0.8</v>
      </c>
      <c r="O80" s="163">
        <f t="shared" si="29"/>
        <v>1.6333333333333331</v>
      </c>
      <c r="P80" s="163">
        <f>IF(LEN(E80)&gt;3,VLOOKUP(C80,'Regional Crises'!$B$1:$R$69,12,FALSE),VLOOKUP(E80,'Country Indicator Data'!$B$4:$I$300,8,FALSE))</f>
        <v>2</v>
      </c>
      <c r="Q80" s="163">
        <f>IF(LEN(E80)&gt;3,((IF(VLOOKUP($C80,'Regional Crises'!$B$1:$R$66,13,FALSE)="x","x",ROUND(IF(VLOOKUP($C80,'Regional Crises'!$B$1:$R$66,13,FALSE)&gt;Q$3,5,IF(VLOOKUP($C80,'Regional Crises'!$B$1:$R$66,13,FALSE)&lt;Q$4,0,5-(LOG(Q$3)-LOG(VLOOKUP($C80,'Regional Crises'!$B$1:$R$66,13,FALSE)))/(LOG(Q$3)-LOG(Q$4))*5)),1)))),(IF(VLOOKUP($E80,'Country Indicator Data'!$B$4:$N$300,9,FALSE)="x","x",ROUND(IF(VLOOKUP($E80,'Country Indicator Data'!$B$4:$N$300,9,FALSE)&gt;Q$3,5,IF(VLOOKUP($E80,'Country Indicator Data'!$B$4:$N$300,9,FALSE)&lt;Q$4,0,5-(LOG(Q$3)-LOG(VLOOKUP($E80,'Country Indicator Data'!$B$4:$N$300,9,FALSE)))/(LOG(Q$3)-LOG(Q$4))*5)),1))))</f>
        <v>0</v>
      </c>
      <c r="R80" s="163">
        <f t="shared" si="30"/>
        <v>1</v>
      </c>
      <c r="S80" s="163">
        <f>IF(LEN(E80)&gt;3,((IF(VLOOKUP($C80,'Regional Crises'!$B$1:$R$66,17,FALSE)="x","x",ROUND(IF(VLOOKUP($C80,'Regional Crises'!$B$1:$R$66,17,FALSE)&gt;S$3,0,IF(VLOOKUP($C80,'Regional Crises'!$B$1:$R$66,17,FALSE)&lt;S$4,5,(S$3-VLOOKUP($C80,'Regional Crises'!$B$1:$R$66,17,FALSE))/(S$3-S$4)*5)),1)))),(IF(VLOOKUP($E80,'Country Indicator Data'!$B$4:$N$300,13,FALSE)="x","x",ROUND(IF(VLOOKUP($E80,'Country Indicator Data'!$B$4:$N$300,13,FALSE)&gt;S$3,0,IF(VLOOKUP($E80,'Country Indicator Data'!$B$4:$N$300,13,FALSE)&lt;S$4,5,(S$3-VLOOKUP($E80,'Country Indicator Data'!$B$4:$N$300,13,FALSE))/(S$3-S$4)*5)),1))))</f>
        <v>2.9</v>
      </c>
      <c r="T80" s="163">
        <f>IF(LEN(E80)&gt;3,((IF(VLOOKUP($C80,'Regional Crises'!$B$1:$R$66,14,FALSE)="x","x",ROUND(IF(VLOOKUP($C80,'Regional Crises'!$B$1:$R$66,14,FALSE)&gt;T$3,0,IF(VLOOKUP($C80,'Regional Crises'!$B$1:$R$66,14,FALSE)&lt;T$4,5,(T$3-VLOOKUP($C80,'Regional Crises'!$B$1:$R$66,14,FALSE))/(T$3-T$4)*5)),1)))),(IF(VLOOKUP($E80,'Country Indicator Data'!$B$4:$N$300,10,FALSE)="x","x",ROUND(IF(VLOOKUP($E80,'Country Indicator Data'!$B$4:$N$300,10,FALSE)&gt;T$3,0,IF(VLOOKUP($E80,'Country Indicator Data'!$B$4:$N$300,10,FALSE)&lt;T$4,5,(T$3-VLOOKUP($E80,'Country Indicator Data'!$B$4:$N$300,10,FALSE))/(T$3-T$4)*5)),1))))</f>
        <v>2.9</v>
      </c>
      <c r="U80" s="163">
        <f>IF(LEN(E80)&gt;3,((IF(VLOOKUP($C80,'Regional Crises'!$B$1:$R$66,15,FALSE)="x","x",ROUND(IF(VLOOKUP($C80,'Regional Crises'!$B$1:$R$66,15,FALSE)&gt;U$3,0,IF(VLOOKUP($C80,'Regional Crises'!$B$1:$R$66,15,FALSE)&lt;U$4,5,(U$3-VLOOKUP($C80,'Regional Crises'!$B$1:$R$66,15,FALSE))/(U$3-U$4)*5)),1)))),(IF(VLOOKUP($E80,'Country Indicator Data'!$B$4:$N$300,11,FALSE)="x","x",ROUND(IF(VLOOKUP($E80,'Country Indicator Data'!$B$4:$N$300,11,FALSE)&gt;U$3,0,IF(VLOOKUP($E80,'Country Indicator Data'!$B$4:$N$300,11,FALSE)&lt;U$4,5,(U$3-VLOOKUP($E80,'Country Indicator Data'!$B$4:$N$300,11,FALSE))/(U$3-U$4)*5)),1))))</f>
        <v>2.8</v>
      </c>
      <c r="V80" s="163">
        <f>IF(LEN(E80)&gt;3,((IF(VLOOKUP($C80,'Regional Crises'!$B$1:$R$66,16,FALSE)="x","x",ROUND(IF(VLOOKUP($C80,'Regional Crises'!$B$1:$R$66,16,FALSE)&gt;V$3,0,IF(VLOOKUP($C80,'Regional Crises'!$B$1:$R$66,16,FALSE)&lt;V$4,5,(V$3-VLOOKUP($C80,'Regional Crises'!$B$1:$R$66,16,FALSE))/(V$3-V$4)*5)),1)))),(IF(VLOOKUP($E80,'Country Indicator Data'!$B$4:$N$300,12,FALSE)="x","x",ROUND(IF(VLOOKUP($E80,'Country Indicator Data'!$B$4:$N$300,12,FALSE)&gt;V$3,0,IF(VLOOKUP($E80,'Country Indicator Data'!$B$4:$N$300,12,FALSE)&lt;V$4,5,(V$3-VLOOKUP($E80,'Country Indicator Data'!$B$4:$N$300,12,FALSE))/(V$3-V$4)*5)),1))))</f>
        <v>2</v>
      </c>
      <c r="W80" s="163">
        <f t="shared" si="31"/>
        <v>2.7</v>
      </c>
      <c r="X80" s="163">
        <f t="shared" si="32"/>
        <v>1.8</v>
      </c>
      <c r="Y80" s="184">
        <f>IF('Core Indicators'!FC77="x","x",IF('Core Indicators'!FC77&gt;=5,5,IF('Core Indicators'!FC77&gt;=4,4,IF('Core Indicators'!FC77&gt;=3,3,IF('Core Indicators'!FC77&gt;=2,2,IF('Core Indicators'!FC77&gt;=1,1,0))))))</f>
        <v>2</v>
      </c>
      <c r="Z80" s="163">
        <f t="shared" si="33"/>
        <v>2</v>
      </c>
      <c r="AA80" s="184">
        <f>'Crisis Indicator Data'!Y77</f>
        <v>0</v>
      </c>
      <c r="AB80" s="184">
        <f>'Crisis Indicator Data'!Z77</f>
        <v>1</v>
      </c>
      <c r="AC80" s="184">
        <f>'Crisis Indicator Data'!AA77</f>
        <v>0</v>
      </c>
      <c r="AD80" s="184">
        <f>'Crisis Indicator Data'!AB77</f>
        <v>0</v>
      </c>
      <c r="AE80" s="184">
        <f t="shared" si="34"/>
        <v>1</v>
      </c>
      <c r="AF80" s="184">
        <f>'Crisis Indicator Data'!AC77</f>
        <v>0</v>
      </c>
      <c r="AG80" s="184">
        <f>'Crisis Indicator Data'!AD77</f>
        <v>0</v>
      </c>
      <c r="AH80" s="184">
        <f t="shared" si="35"/>
        <v>0</v>
      </c>
      <c r="AI80" s="184">
        <f>'Crisis Indicator Data'!AE77</f>
        <v>0</v>
      </c>
      <c r="AJ80" s="184">
        <f>'Crisis Indicator Data'!AF77</f>
        <v>0</v>
      </c>
      <c r="AK80" s="184">
        <f>'Crisis Indicator Data'!AG77</f>
        <v>0</v>
      </c>
      <c r="AL80" s="184">
        <f t="shared" si="36"/>
        <v>0</v>
      </c>
      <c r="AM80" s="163">
        <f t="shared" si="37"/>
        <v>0</v>
      </c>
      <c r="AN80" s="163">
        <f t="shared" si="38"/>
        <v>1</v>
      </c>
    </row>
    <row r="81" spans="1:40" ht="13.5" customHeight="1" x14ac:dyDescent="0.35">
      <c r="A81" s="172" t="str">
        <f>'Crisis Indicator Data'!A78</f>
        <v>Multiple crisis in Madagascar</v>
      </c>
      <c r="B81" s="173" t="str">
        <f>'Crisis Indicator Data'!B78</f>
        <v>Drought,Cyclone</v>
      </c>
      <c r="C81" s="173" t="str">
        <f>'Crisis Indicator Data'!C78</f>
        <v>MDG001</v>
      </c>
      <c r="D81" s="173" t="str">
        <f>'Crisis Indicator Data'!D78</f>
        <v>Madagascar</v>
      </c>
      <c r="E81" s="174" t="str">
        <f>'Crisis Indicator Data'!E78</f>
        <v>MDG</v>
      </c>
      <c r="F81" s="163">
        <f>IF(LEN(E81)&gt;3,(IF(VLOOKUP($C81,'Regional Crises'!$B$1:$R$66,7,FALSE)="x","x",ROUND(IF(VLOOKUP($C81,'Regional Crises'!$B$1:$R$66,7,FALSE)&gt;$F$3,5,IF(VLOOKUP($C81,'Regional Crises'!$B$1:$R$66,7,FALSE)&lt;F$4,0,($F$3-VLOOKUP($C81,'Regional Crises'!$B$1:$R$66,7,FALSE))/($F$3-$F$4)*5)),1))),IF(VLOOKUP($E81,'Country Indicator Data'!$B$4:$N$300,3,FALSE)="x","x",ROUND(IF(VLOOKUP($E81,'Country Indicator Data'!$B$4:$N$300,3,FALSE)&gt;$F$3,5,IF(VLOOKUP($E81,'Country Indicator Data'!$B$4:$N$300,3,FALSE)&lt;$F$4,0,($F$3-VLOOKUP($E81,'Country Indicator Data'!$B$4:$N$300,3,FALSE))/($F$3-$F$4)*5)),1)))</f>
        <v>2.9</v>
      </c>
      <c r="G81" s="163">
        <f>IF(LEN(E81)&gt;3,(IF(VLOOKUP($C81,'Regional Crises'!$B$1:$R$66,9,FALSE)="x","x",ROUND(IF(VLOOKUP($C81,'Regional Crises'!$B$1:$R$66,9,FALSE)&gt;G$3,5,IF(VLOOKUP($C81,'Regional Crises'!$B$1:$R$66,9,FALSE)&lt;G$4,0,(G$3-VLOOKUP($C81,'Regional Crises'!$B$1:$R$66,9,FALSE))/(G$3-G$4)*5)),1))),IF(VLOOKUP($E81,'Country Indicator Data'!$B$4:$N$300,5,FALSE)="x","x",ROUND(IF(VLOOKUP($E81,'Country Indicator Data'!$B$4:$N$300,5,FALSE)&gt;G$3,5,IF(VLOOKUP($E81,'Country Indicator Data'!$B$4:$N$300,5,FALSE)&lt;G$4,0,(G$3-VLOOKUP($E81,'Country Indicator Data'!$B$4:$N$300,5,FALSE))/(G$3-G$4)*5)),1)))</f>
        <v>2.7</v>
      </c>
      <c r="H81" s="163">
        <f t="shared" si="26"/>
        <v>2.8</v>
      </c>
      <c r="I81" s="163">
        <f>IF(LEN(E81)&gt;3,(IF(VLOOKUP($C81,'Regional Crises'!$B$1:$R$66,6,FALSE)="x","x",ROUND(IF(VLOOKUP($C81,'Regional Crises'!$B$1:$R$66,6,FALSE)&gt;I$3,5,IF(VLOOKUP($C81,'Regional Crises'!$B$1:$R$66,6,FALSE)&lt;I$4,0,5-(I$3-VLOOKUP($C81,'Regional Crises'!$B$1:$R$66,6,FALSE))/(I$3-I$4)*5)),1))),IF(VLOOKUP($E81,'Country Indicator Data'!$B$4:$N$300,2,FALSE)="x","x",ROUND(IF(VLOOKUP($E81,'Country Indicator Data'!$B$4:$N$300,2,FALSE)&gt;I$3,5,IF(VLOOKUP($E81,'Country Indicator Data'!$B$4:$N$300,2,FALSE)&lt;I$4,0,5-(I$3-VLOOKUP($E81,'Country Indicator Data'!$B$4:$N$300,2,FALSE))/(I$3-I$4)*5)),1)))</f>
        <v>3.1</v>
      </c>
      <c r="J81" s="163">
        <f>IF(LEN(E81)&gt;3,(IF(VLOOKUP($C81,'Regional Crises'!$B$1:$R$66,8,FALSE)="x","x",ROUND(IF(VLOOKUP($C81,'Regional Crises'!$B$1:$R$66,8,FALSE)&gt;J$3,5,IF(VLOOKUP($C81,'Regional Crises'!$B$1:$R$66,8,FALSE)&lt;J$4,0,5-(J$3-VLOOKUP($C81,'Regional Crises'!$B$1:$R$66,8,FALSE))/(J$3-J$4)*5)),1))),IF(VLOOKUP($E81,'Country Indicator Data'!$B$4:$N$300,4,FALSE)="x","x",ROUND(IF(VLOOKUP($E81,'Country Indicator Data'!$B$4:$N$300,4,FALSE)&gt;J$3,5,IF(VLOOKUP($E81,'Country Indicator Data'!$B$4:$N$300,4,FALSE)&lt;J$4,0,5-(J$3-VLOOKUP($E81,'Country Indicator Data'!$B$4:$N$300,4,FALSE))/(J$3-J$4)*5)),1)))</f>
        <v>0</v>
      </c>
      <c r="K81" s="163">
        <f t="shared" si="27"/>
        <v>1.55</v>
      </c>
      <c r="L81" s="163" t="str">
        <f>IF(LEN(E81)&gt;3,(IF(VLOOKUP($C81,'Regional Crises'!$B$1:$R$66,10,FALSE)="x","x",ROUND(IF(VLOOKUP($C81,'Regional Crises'!$B$1:$R$66,10,FALSE)&gt;L$3,5,IF(VLOOKUP($C81,'Regional Crises'!$B$1:$R$66,10,FALSE)&lt;L$4,0,5-(L$3-VLOOKUP($C81,'Regional Crises'!$B$1:$R$66,10,FALSE))/(L$3-L$4)*5)),1))),IF(VLOOKUP($E81,'Country Indicator Data'!$B$4:$N$300,6,FALSE)="x","x",ROUND(IF(VLOOKUP($E81,'Country Indicator Data'!$B$4:$N$300,6,FALSE)&gt;L$3,5,IF(VLOOKUP($E81,'Country Indicator Data'!$B$4:$N$300,6,FALSE)&lt;L$4,0,5-(L$3-VLOOKUP($E81,'Country Indicator Data'!$B$4:$N$300,6,FALSE))/(L$3-L$4)*5)),1)))</f>
        <v>x</v>
      </c>
      <c r="M81" s="163">
        <f>IF(LEN(E81)&gt;3,(IF(VLOOKUP($C81,'Regional Crises'!$B$1:$R$66,11,FALSE)="x","x",ROUND(IF(VLOOKUP($C81,'Regional Crises'!$B$1:$R$66,11,FALSE)&gt;M$3,5,IF(VLOOKUP($C81,'Regional Crises'!$B$1:$R$66,11,FALSE)&lt;M$4,0,5-(M$3-VLOOKUP($C81,'Regional Crises'!$B$1:$R$66,11,FALSE))/(M$3-M$4)*5)),1))),IF(VLOOKUP($E81,'Country Indicator Data'!$B$4:$N$300,7,FALSE)="x","x",ROUND(IF(VLOOKUP($E81,'Country Indicator Data'!$B$4:$N$300,7,FALSE)&gt;M$3,5,IF(VLOOKUP($E81,'Country Indicator Data'!$B$4:$N$300,7,FALSE)&lt;M$4,0,5-(M$3-VLOOKUP($E81,'Country Indicator Data'!$B$4:$N$300,7,FALSE))/(M$3-M$4)*5)),1)))</f>
        <v>2.2000000000000002</v>
      </c>
      <c r="N81" s="163">
        <f t="shared" si="28"/>
        <v>2.2000000000000002</v>
      </c>
      <c r="O81" s="163">
        <f t="shared" si="29"/>
        <v>2.1833333333333331</v>
      </c>
      <c r="P81" s="163">
        <f>IF(LEN(E81)&gt;3,VLOOKUP(C81,'Regional Crises'!$B$1:$R$69,12,FALSE),VLOOKUP(E81,'Country Indicator Data'!$B$4:$I$300,8,FALSE))</f>
        <v>0</v>
      </c>
      <c r="Q81" s="163">
        <f>IF(LEN(E81)&gt;3,((IF(VLOOKUP($C81,'Regional Crises'!$B$1:$R$66,13,FALSE)="x","x",ROUND(IF(VLOOKUP($C81,'Regional Crises'!$B$1:$R$66,13,FALSE)&gt;Q$3,5,IF(VLOOKUP($C81,'Regional Crises'!$B$1:$R$66,13,FALSE)&lt;Q$4,0,5-(LOG(Q$3)-LOG(VLOOKUP($C81,'Regional Crises'!$B$1:$R$66,13,FALSE)))/(LOG(Q$3)-LOG(Q$4))*5)),1)))),(IF(VLOOKUP($E81,'Country Indicator Data'!$B$4:$N$300,9,FALSE)="x","x",ROUND(IF(VLOOKUP($E81,'Country Indicator Data'!$B$4:$N$300,9,FALSE)&gt;Q$3,5,IF(VLOOKUP($E81,'Country Indicator Data'!$B$4:$N$300,9,FALSE)&lt;Q$4,0,5-(LOG(Q$3)-LOG(VLOOKUP($E81,'Country Indicator Data'!$B$4:$N$300,9,FALSE)))/(LOG(Q$3)-LOG(Q$4))*5)),1))))</f>
        <v>1.8</v>
      </c>
      <c r="R81" s="163">
        <f t="shared" si="30"/>
        <v>0.9</v>
      </c>
      <c r="S81" s="163">
        <f>IF(LEN(E81)&gt;3,((IF(VLOOKUP($C81,'Regional Crises'!$B$1:$R$66,17,FALSE)="x","x",ROUND(IF(VLOOKUP($C81,'Regional Crises'!$B$1:$R$66,17,FALSE)&gt;S$3,0,IF(VLOOKUP($C81,'Regional Crises'!$B$1:$R$66,17,FALSE)&lt;S$4,5,(S$3-VLOOKUP($C81,'Regional Crises'!$B$1:$R$66,17,FALSE))/(S$3-S$4)*5)),1)))),(IF(VLOOKUP($E81,'Country Indicator Data'!$B$4:$N$300,13,FALSE)="x","x",ROUND(IF(VLOOKUP($E81,'Country Indicator Data'!$B$4:$N$300,13,FALSE)&gt;S$3,0,IF(VLOOKUP($E81,'Country Indicator Data'!$B$4:$N$300,13,FALSE)&lt;S$4,5,(S$3-VLOOKUP($E81,'Country Indicator Data'!$B$4:$N$300,13,FALSE))/(S$3-S$4)*5)),1))))</f>
        <v>3.8</v>
      </c>
      <c r="T81" s="163">
        <f>IF(LEN(E81)&gt;3,((IF(VLOOKUP($C81,'Regional Crises'!$B$1:$R$66,14,FALSE)="x","x",ROUND(IF(VLOOKUP($C81,'Regional Crises'!$B$1:$R$66,14,FALSE)&gt;T$3,0,IF(VLOOKUP($C81,'Regional Crises'!$B$1:$R$66,14,FALSE)&lt;T$4,5,(T$3-VLOOKUP($C81,'Regional Crises'!$B$1:$R$66,14,FALSE))/(T$3-T$4)*5)),1)))),(IF(VLOOKUP($E81,'Country Indicator Data'!$B$4:$N$300,10,FALSE)="x","x",ROUND(IF(VLOOKUP($E81,'Country Indicator Data'!$B$4:$N$300,10,FALSE)&gt;T$3,0,IF(VLOOKUP($E81,'Country Indicator Data'!$B$4:$N$300,10,FALSE)&lt;T$4,5,(T$3-VLOOKUP($E81,'Country Indicator Data'!$B$4:$N$300,10,FALSE))/(T$3-T$4)*5)),1))))</f>
        <v>3.5</v>
      </c>
      <c r="U81" s="163">
        <f>IF(LEN(E81)&gt;3,((IF(VLOOKUP($C81,'Regional Crises'!$B$1:$R$66,15,FALSE)="x","x",ROUND(IF(VLOOKUP($C81,'Regional Crises'!$B$1:$R$66,15,FALSE)&gt;U$3,0,IF(VLOOKUP($C81,'Regional Crises'!$B$1:$R$66,15,FALSE)&lt;U$4,5,(U$3-VLOOKUP($C81,'Regional Crises'!$B$1:$R$66,15,FALSE))/(U$3-U$4)*5)),1)))),(IF(VLOOKUP($E81,'Country Indicator Data'!$B$4:$N$300,11,FALSE)="x","x",ROUND(IF(VLOOKUP($E81,'Country Indicator Data'!$B$4:$N$300,11,FALSE)&gt;U$3,0,IF(VLOOKUP($E81,'Country Indicator Data'!$B$4:$N$300,11,FALSE)&lt;U$4,5,(U$3-VLOOKUP($E81,'Country Indicator Data'!$B$4:$N$300,11,FALSE))/(U$3-U$4)*5)),1))))</f>
        <v>2.9</v>
      </c>
      <c r="V81" s="163">
        <f>IF(LEN(E81)&gt;3,((IF(VLOOKUP($C81,'Regional Crises'!$B$1:$R$66,16,FALSE)="x","x",ROUND(IF(VLOOKUP($C81,'Regional Crises'!$B$1:$R$66,16,FALSE)&gt;V$3,0,IF(VLOOKUP($C81,'Regional Crises'!$B$1:$R$66,16,FALSE)&lt;V$4,5,(V$3-VLOOKUP($C81,'Regional Crises'!$B$1:$R$66,16,FALSE))/(V$3-V$4)*5)),1)))),(IF(VLOOKUP($E81,'Country Indicator Data'!$B$4:$N$300,12,FALSE)="x","x",ROUND(IF(VLOOKUP($E81,'Country Indicator Data'!$B$4:$N$300,12,FALSE)&gt;V$3,0,IF(VLOOKUP($E81,'Country Indicator Data'!$B$4:$N$300,12,FALSE)&lt;V$4,5,(V$3-VLOOKUP($E81,'Country Indicator Data'!$B$4:$N$300,12,FALSE))/(V$3-V$4)*5)),1))))</f>
        <v>2.1</v>
      </c>
      <c r="W81" s="163">
        <f t="shared" si="31"/>
        <v>3.1</v>
      </c>
      <c r="X81" s="163">
        <f t="shared" si="32"/>
        <v>2.1</v>
      </c>
      <c r="Y81" s="184">
        <f>IF('Core Indicators'!FC78="x","x",IF('Core Indicators'!FC78&gt;=5,5,IF('Core Indicators'!FC78&gt;=4,4,IF('Core Indicators'!FC78&gt;=3,3,IF('Core Indicators'!FC78&gt;=2,2,IF('Core Indicators'!FC78&gt;=1,1,0))))))</f>
        <v>5</v>
      </c>
      <c r="Z81" s="163">
        <f t="shared" si="33"/>
        <v>5</v>
      </c>
      <c r="AA81" s="184">
        <f>'Crisis Indicator Data'!Y78</f>
        <v>1</v>
      </c>
      <c r="AB81" s="184">
        <f>'Crisis Indicator Data'!Z78</f>
        <v>0</v>
      </c>
      <c r="AC81" s="184">
        <f>'Crisis Indicator Data'!AA78</f>
        <v>1</v>
      </c>
      <c r="AD81" s="184">
        <f>'Crisis Indicator Data'!AB78</f>
        <v>0</v>
      </c>
      <c r="AE81" s="184">
        <f t="shared" si="34"/>
        <v>2</v>
      </c>
      <c r="AF81" s="184">
        <f>'Crisis Indicator Data'!AC78</f>
        <v>0</v>
      </c>
      <c r="AG81" s="184">
        <f>'Crisis Indicator Data'!AD78</f>
        <v>0</v>
      </c>
      <c r="AH81" s="184">
        <f t="shared" si="35"/>
        <v>0</v>
      </c>
      <c r="AI81" s="184">
        <f>'Crisis Indicator Data'!AE78</f>
        <v>0</v>
      </c>
      <c r="AJ81" s="184">
        <f>'Crisis Indicator Data'!AF78</f>
        <v>0</v>
      </c>
      <c r="AK81" s="184">
        <f>'Crisis Indicator Data'!AG78</f>
        <v>3</v>
      </c>
      <c r="AL81" s="184">
        <f t="shared" si="36"/>
        <v>3</v>
      </c>
      <c r="AM81" s="163">
        <f t="shared" si="37"/>
        <v>2</v>
      </c>
      <c r="AN81" s="163">
        <f t="shared" si="38"/>
        <v>3.5</v>
      </c>
    </row>
    <row r="82" spans="1:40" ht="13.5" customHeight="1" x14ac:dyDescent="0.35">
      <c r="A82" s="172" t="str">
        <f>'Crisis Indicator Data'!A79</f>
        <v>Drought in Madagascar</v>
      </c>
      <c r="B82" s="173" t="str">
        <f>'Crisis Indicator Data'!B79</f>
        <v>Drought</v>
      </c>
      <c r="C82" s="173" t="str">
        <f>'Crisis Indicator Data'!C79</f>
        <v>MDG002</v>
      </c>
      <c r="D82" s="173" t="str">
        <f>'Crisis Indicator Data'!D79</f>
        <v>Madagascar</v>
      </c>
      <c r="E82" s="174" t="str">
        <f>'Crisis Indicator Data'!E79</f>
        <v>MDG</v>
      </c>
      <c r="F82" s="163">
        <f>IF(LEN(E82)&gt;3,(IF(VLOOKUP($C82,'Regional Crises'!$B$1:$R$66,7,FALSE)="x","x",ROUND(IF(VLOOKUP($C82,'Regional Crises'!$B$1:$R$66,7,FALSE)&gt;$F$3,5,IF(VLOOKUP($C82,'Regional Crises'!$B$1:$R$66,7,FALSE)&lt;F$4,0,($F$3-VLOOKUP($C82,'Regional Crises'!$B$1:$R$66,7,FALSE))/($F$3-$F$4)*5)),1))),IF(VLOOKUP($E82,'Country Indicator Data'!$B$4:$N$300,3,FALSE)="x","x",ROUND(IF(VLOOKUP($E82,'Country Indicator Data'!$B$4:$N$300,3,FALSE)&gt;$F$3,5,IF(VLOOKUP($E82,'Country Indicator Data'!$B$4:$N$300,3,FALSE)&lt;$F$4,0,($F$3-VLOOKUP($E82,'Country Indicator Data'!$B$4:$N$300,3,FALSE))/($F$3-$F$4)*5)),1)))</f>
        <v>2.9</v>
      </c>
      <c r="G82" s="163">
        <f>IF(LEN(E82)&gt;3,(IF(VLOOKUP($C82,'Regional Crises'!$B$1:$R$66,9,FALSE)="x","x",ROUND(IF(VLOOKUP($C82,'Regional Crises'!$B$1:$R$66,9,FALSE)&gt;G$3,5,IF(VLOOKUP($C82,'Regional Crises'!$B$1:$R$66,9,FALSE)&lt;G$4,0,(G$3-VLOOKUP($C82,'Regional Crises'!$B$1:$R$66,9,FALSE))/(G$3-G$4)*5)),1))),IF(VLOOKUP($E82,'Country Indicator Data'!$B$4:$N$300,5,FALSE)="x","x",ROUND(IF(VLOOKUP($E82,'Country Indicator Data'!$B$4:$N$300,5,FALSE)&gt;G$3,5,IF(VLOOKUP($E82,'Country Indicator Data'!$B$4:$N$300,5,FALSE)&lt;G$4,0,(G$3-VLOOKUP($E82,'Country Indicator Data'!$B$4:$N$300,5,FALSE))/(G$3-G$4)*5)),1)))</f>
        <v>2.7</v>
      </c>
      <c r="H82" s="163">
        <f t="shared" si="26"/>
        <v>2.8</v>
      </c>
      <c r="I82" s="163">
        <f>IF(LEN(E82)&gt;3,(IF(VLOOKUP($C82,'Regional Crises'!$B$1:$R$66,6,FALSE)="x","x",ROUND(IF(VLOOKUP($C82,'Regional Crises'!$B$1:$R$66,6,FALSE)&gt;I$3,5,IF(VLOOKUP($C82,'Regional Crises'!$B$1:$R$66,6,FALSE)&lt;I$4,0,5-(I$3-VLOOKUP($C82,'Regional Crises'!$B$1:$R$66,6,FALSE))/(I$3-I$4)*5)),1))),IF(VLOOKUP($E82,'Country Indicator Data'!$B$4:$N$300,2,FALSE)="x","x",ROUND(IF(VLOOKUP($E82,'Country Indicator Data'!$B$4:$N$300,2,FALSE)&gt;I$3,5,IF(VLOOKUP($E82,'Country Indicator Data'!$B$4:$N$300,2,FALSE)&lt;I$4,0,5-(I$3-VLOOKUP($E82,'Country Indicator Data'!$B$4:$N$300,2,FALSE))/(I$3-I$4)*5)),1)))</f>
        <v>3.1</v>
      </c>
      <c r="J82" s="163">
        <f>IF(LEN(E82)&gt;3,(IF(VLOOKUP($C82,'Regional Crises'!$B$1:$R$66,8,FALSE)="x","x",ROUND(IF(VLOOKUP($C82,'Regional Crises'!$B$1:$R$66,8,FALSE)&gt;J$3,5,IF(VLOOKUP($C82,'Regional Crises'!$B$1:$R$66,8,FALSE)&lt;J$4,0,5-(J$3-VLOOKUP($C82,'Regional Crises'!$B$1:$R$66,8,FALSE))/(J$3-J$4)*5)),1))),IF(VLOOKUP($E82,'Country Indicator Data'!$B$4:$N$300,4,FALSE)="x","x",ROUND(IF(VLOOKUP($E82,'Country Indicator Data'!$B$4:$N$300,4,FALSE)&gt;J$3,5,IF(VLOOKUP($E82,'Country Indicator Data'!$B$4:$N$300,4,FALSE)&lt;J$4,0,5-(J$3-VLOOKUP($E82,'Country Indicator Data'!$B$4:$N$300,4,FALSE))/(J$3-J$4)*5)),1)))</f>
        <v>0</v>
      </c>
      <c r="K82" s="163">
        <f t="shared" si="27"/>
        <v>1.55</v>
      </c>
      <c r="L82" s="163" t="str">
        <f>IF(LEN(E82)&gt;3,(IF(VLOOKUP($C82,'Regional Crises'!$B$1:$R$66,10,FALSE)="x","x",ROUND(IF(VLOOKUP($C82,'Regional Crises'!$B$1:$R$66,10,FALSE)&gt;L$3,5,IF(VLOOKUP($C82,'Regional Crises'!$B$1:$R$66,10,FALSE)&lt;L$4,0,5-(L$3-VLOOKUP($C82,'Regional Crises'!$B$1:$R$66,10,FALSE))/(L$3-L$4)*5)),1))),IF(VLOOKUP($E82,'Country Indicator Data'!$B$4:$N$300,6,FALSE)="x","x",ROUND(IF(VLOOKUP($E82,'Country Indicator Data'!$B$4:$N$300,6,FALSE)&gt;L$3,5,IF(VLOOKUP($E82,'Country Indicator Data'!$B$4:$N$300,6,FALSE)&lt;L$4,0,5-(L$3-VLOOKUP($E82,'Country Indicator Data'!$B$4:$N$300,6,FALSE))/(L$3-L$4)*5)),1)))</f>
        <v>x</v>
      </c>
      <c r="M82" s="163">
        <f>IF(LEN(E82)&gt;3,(IF(VLOOKUP($C82,'Regional Crises'!$B$1:$R$66,11,FALSE)="x","x",ROUND(IF(VLOOKUP($C82,'Regional Crises'!$B$1:$R$66,11,FALSE)&gt;M$3,5,IF(VLOOKUP($C82,'Regional Crises'!$B$1:$R$66,11,FALSE)&lt;M$4,0,5-(M$3-VLOOKUP($C82,'Regional Crises'!$B$1:$R$66,11,FALSE))/(M$3-M$4)*5)),1))),IF(VLOOKUP($E82,'Country Indicator Data'!$B$4:$N$300,7,FALSE)="x","x",ROUND(IF(VLOOKUP($E82,'Country Indicator Data'!$B$4:$N$300,7,FALSE)&gt;M$3,5,IF(VLOOKUP($E82,'Country Indicator Data'!$B$4:$N$300,7,FALSE)&lt;M$4,0,5-(M$3-VLOOKUP($E82,'Country Indicator Data'!$B$4:$N$300,7,FALSE))/(M$3-M$4)*5)),1)))</f>
        <v>2.2000000000000002</v>
      </c>
      <c r="N82" s="163">
        <f t="shared" si="28"/>
        <v>2.2000000000000002</v>
      </c>
      <c r="O82" s="163">
        <f t="shared" si="29"/>
        <v>2.1833333333333331</v>
      </c>
      <c r="P82" s="163">
        <f>IF(LEN(E82)&gt;3,VLOOKUP(C82,'Regional Crises'!$B$1:$R$69,12,FALSE),VLOOKUP(E82,'Country Indicator Data'!$B$4:$I$300,8,FALSE))</f>
        <v>0</v>
      </c>
      <c r="Q82" s="163">
        <f>IF(LEN(E82)&gt;3,((IF(VLOOKUP($C82,'Regional Crises'!$B$1:$R$66,13,FALSE)="x","x",ROUND(IF(VLOOKUP($C82,'Regional Crises'!$B$1:$R$66,13,FALSE)&gt;Q$3,5,IF(VLOOKUP($C82,'Regional Crises'!$B$1:$R$66,13,FALSE)&lt;Q$4,0,5-(LOG(Q$3)-LOG(VLOOKUP($C82,'Regional Crises'!$B$1:$R$66,13,FALSE)))/(LOG(Q$3)-LOG(Q$4))*5)),1)))),(IF(VLOOKUP($E82,'Country Indicator Data'!$B$4:$N$300,9,FALSE)="x","x",ROUND(IF(VLOOKUP($E82,'Country Indicator Data'!$B$4:$N$300,9,FALSE)&gt;Q$3,5,IF(VLOOKUP($E82,'Country Indicator Data'!$B$4:$N$300,9,FALSE)&lt;Q$4,0,5-(LOG(Q$3)-LOG(VLOOKUP($E82,'Country Indicator Data'!$B$4:$N$300,9,FALSE)))/(LOG(Q$3)-LOG(Q$4))*5)),1))))</f>
        <v>1.8</v>
      </c>
      <c r="R82" s="163">
        <f t="shared" si="30"/>
        <v>0.9</v>
      </c>
      <c r="S82" s="163">
        <f>IF(LEN(E82)&gt;3,((IF(VLOOKUP($C82,'Regional Crises'!$B$1:$R$66,17,FALSE)="x","x",ROUND(IF(VLOOKUP($C82,'Regional Crises'!$B$1:$R$66,17,FALSE)&gt;S$3,0,IF(VLOOKUP($C82,'Regional Crises'!$B$1:$R$66,17,FALSE)&lt;S$4,5,(S$3-VLOOKUP($C82,'Regional Crises'!$B$1:$R$66,17,FALSE))/(S$3-S$4)*5)),1)))),(IF(VLOOKUP($E82,'Country Indicator Data'!$B$4:$N$300,13,FALSE)="x","x",ROUND(IF(VLOOKUP($E82,'Country Indicator Data'!$B$4:$N$300,13,FALSE)&gt;S$3,0,IF(VLOOKUP($E82,'Country Indicator Data'!$B$4:$N$300,13,FALSE)&lt;S$4,5,(S$3-VLOOKUP($E82,'Country Indicator Data'!$B$4:$N$300,13,FALSE))/(S$3-S$4)*5)),1))))</f>
        <v>3.8</v>
      </c>
      <c r="T82" s="163">
        <f>IF(LEN(E82)&gt;3,((IF(VLOOKUP($C82,'Regional Crises'!$B$1:$R$66,14,FALSE)="x","x",ROUND(IF(VLOOKUP($C82,'Regional Crises'!$B$1:$R$66,14,FALSE)&gt;T$3,0,IF(VLOOKUP($C82,'Regional Crises'!$B$1:$R$66,14,FALSE)&lt;T$4,5,(T$3-VLOOKUP($C82,'Regional Crises'!$B$1:$R$66,14,FALSE))/(T$3-T$4)*5)),1)))),(IF(VLOOKUP($E82,'Country Indicator Data'!$B$4:$N$300,10,FALSE)="x","x",ROUND(IF(VLOOKUP($E82,'Country Indicator Data'!$B$4:$N$300,10,FALSE)&gt;T$3,0,IF(VLOOKUP($E82,'Country Indicator Data'!$B$4:$N$300,10,FALSE)&lt;T$4,5,(T$3-VLOOKUP($E82,'Country Indicator Data'!$B$4:$N$300,10,FALSE))/(T$3-T$4)*5)),1))))</f>
        <v>3.5</v>
      </c>
      <c r="U82" s="163">
        <f>IF(LEN(E82)&gt;3,((IF(VLOOKUP($C82,'Regional Crises'!$B$1:$R$66,15,FALSE)="x","x",ROUND(IF(VLOOKUP($C82,'Regional Crises'!$B$1:$R$66,15,FALSE)&gt;U$3,0,IF(VLOOKUP($C82,'Regional Crises'!$B$1:$R$66,15,FALSE)&lt;U$4,5,(U$3-VLOOKUP($C82,'Regional Crises'!$B$1:$R$66,15,FALSE))/(U$3-U$4)*5)),1)))),(IF(VLOOKUP($E82,'Country Indicator Data'!$B$4:$N$300,11,FALSE)="x","x",ROUND(IF(VLOOKUP($E82,'Country Indicator Data'!$B$4:$N$300,11,FALSE)&gt;U$3,0,IF(VLOOKUP($E82,'Country Indicator Data'!$B$4:$N$300,11,FALSE)&lt;U$4,5,(U$3-VLOOKUP($E82,'Country Indicator Data'!$B$4:$N$300,11,FALSE))/(U$3-U$4)*5)),1))))</f>
        <v>2.9</v>
      </c>
      <c r="V82" s="163">
        <f>IF(LEN(E82)&gt;3,((IF(VLOOKUP($C82,'Regional Crises'!$B$1:$R$66,16,FALSE)="x","x",ROUND(IF(VLOOKUP($C82,'Regional Crises'!$B$1:$R$66,16,FALSE)&gt;V$3,0,IF(VLOOKUP($C82,'Regional Crises'!$B$1:$R$66,16,FALSE)&lt;V$4,5,(V$3-VLOOKUP($C82,'Regional Crises'!$B$1:$R$66,16,FALSE))/(V$3-V$4)*5)),1)))),(IF(VLOOKUP($E82,'Country Indicator Data'!$B$4:$N$300,12,FALSE)="x","x",ROUND(IF(VLOOKUP($E82,'Country Indicator Data'!$B$4:$N$300,12,FALSE)&gt;V$3,0,IF(VLOOKUP($E82,'Country Indicator Data'!$B$4:$N$300,12,FALSE)&lt;V$4,5,(V$3-VLOOKUP($E82,'Country Indicator Data'!$B$4:$N$300,12,FALSE))/(V$3-V$4)*5)),1))))</f>
        <v>2.1</v>
      </c>
      <c r="W82" s="163">
        <f t="shared" si="31"/>
        <v>3.1</v>
      </c>
      <c r="X82" s="163">
        <f t="shared" si="32"/>
        <v>2.1</v>
      </c>
      <c r="Y82" s="184">
        <f>IF('Core Indicators'!FC79="x","x",IF('Core Indicators'!FC79&gt;=5,5,IF('Core Indicators'!FC79&gt;=4,4,IF('Core Indicators'!FC79&gt;=3,3,IF('Core Indicators'!FC79&gt;=2,2,IF('Core Indicators'!FC79&gt;=1,1,0))))))</f>
        <v>1</v>
      </c>
      <c r="Z82" s="163">
        <f t="shared" si="33"/>
        <v>1</v>
      </c>
      <c r="AA82" s="184">
        <f>'Crisis Indicator Data'!Y79</f>
        <v>1</v>
      </c>
      <c r="AB82" s="184">
        <f>'Crisis Indicator Data'!Z79</f>
        <v>0</v>
      </c>
      <c r="AC82" s="184">
        <f>'Crisis Indicator Data'!AA79</f>
        <v>0</v>
      </c>
      <c r="AD82" s="184">
        <f>'Crisis Indicator Data'!AB79</f>
        <v>0</v>
      </c>
      <c r="AE82" s="184">
        <f t="shared" si="34"/>
        <v>1</v>
      </c>
      <c r="AF82" s="184">
        <f>'Crisis Indicator Data'!AC79</f>
        <v>0</v>
      </c>
      <c r="AG82" s="184">
        <f>'Crisis Indicator Data'!AD79</f>
        <v>0</v>
      </c>
      <c r="AH82" s="184">
        <f t="shared" si="35"/>
        <v>0</v>
      </c>
      <c r="AI82" s="184">
        <f>'Crisis Indicator Data'!AE79</f>
        <v>0</v>
      </c>
      <c r="AJ82" s="184">
        <f>'Crisis Indicator Data'!AF79</f>
        <v>0</v>
      </c>
      <c r="AK82" s="184">
        <f>'Crisis Indicator Data'!AG79</f>
        <v>2</v>
      </c>
      <c r="AL82" s="184">
        <f t="shared" si="36"/>
        <v>2</v>
      </c>
      <c r="AM82" s="163">
        <f t="shared" si="37"/>
        <v>1</v>
      </c>
      <c r="AN82" s="163">
        <f t="shared" si="38"/>
        <v>1</v>
      </c>
    </row>
    <row r="83" spans="1:40" ht="13.5" customHeight="1" x14ac:dyDescent="0.35">
      <c r="A83" s="172" t="str">
        <f>'Crisis Indicator Data'!A80</f>
        <v>Cyclone Gamane in Madagascar</v>
      </c>
      <c r="B83" s="173" t="str">
        <f>'Crisis Indicator Data'!B80</f>
        <v>Cyclone,Floods</v>
      </c>
      <c r="C83" s="173" t="str">
        <f>'Crisis Indicator Data'!C80</f>
        <v>MDG009</v>
      </c>
      <c r="D83" s="173" t="str">
        <f>'Crisis Indicator Data'!D80</f>
        <v>Madagascar</v>
      </c>
      <c r="E83" s="174" t="str">
        <f>'Crisis Indicator Data'!E80</f>
        <v>MDG</v>
      </c>
      <c r="F83" s="163">
        <f>IF(LEN(E83)&gt;3,(IF(VLOOKUP($C83,'Regional Crises'!$B$1:$R$66,7,FALSE)="x","x",ROUND(IF(VLOOKUP($C83,'Regional Crises'!$B$1:$R$66,7,FALSE)&gt;$F$3,5,IF(VLOOKUP($C83,'Regional Crises'!$B$1:$R$66,7,FALSE)&lt;F$4,0,($F$3-VLOOKUP($C83,'Regional Crises'!$B$1:$R$66,7,FALSE))/($F$3-$F$4)*5)),1))),IF(VLOOKUP($E83,'Country Indicator Data'!$B$4:$N$300,3,FALSE)="x","x",ROUND(IF(VLOOKUP($E83,'Country Indicator Data'!$B$4:$N$300,3,FALSE)&gt;$F$3,5,IF(VLOOKUP($E83,'Country Indicator Data'!$B$4:$N$300,3,FALSE)&lt;$F$4,0,($F$3-VLOOKUP($E83,'Country Indicator Data'!$B$4:$N$300,3,FALSE))/($F$3-$F$4)*5)),1)))</f>
        <v>2.9</v>
      </c>
      <c r="G83" s="163">
        <f>IF(LEN(E83)&gt;3,(IF(VLOOKUP($C83,'Regional Crises'!$B$1:$R$66,9,FALSE)="x","x",ROUND(IF(VLOOKUP($C83,'Regional Crises'!$B$1:$R$66,9,FALSE)&gt;G$3,5,IF(VLOOKUP($C83,'Regional Crises'!$B$1:$R$66,9,FALSE)&lt;G$4,0,(G$3-VLOOKUP($C83,'Regional Crises'!$B$1:$R$66,9,FALSE))/(G$3-G$4)*5)),1))),IF(VLOOKUP($E83,'Country Indicator Data'!$B$4:$N$300,5,FALSE)="x","x",ROUND(IF(VLOOKUP($E83,'Country Indicator Data'!$B$4:$N$300,5,FALSE)&gt;G$3,5,IF(VLOOKUP($E83,'Country Indicator Data'!$B$4:$N$300,5,FALSE)&lt;G$4,0,(G$3-VLOOKUP($E83,'Country Indicator Data'!$B$4:$N$300,5,FALSE))/(G$3-G$4)*5)),1)))</f>
        <v>2.7</v>
      </c>
      <c r="H83" s="163">
        <f t="shared" si="26"/>
        <v>2.8</v>
      </c>
      <c r="I83" s="163">
        <f>IF(LEN(E83)&gt;3,(IF(VLOOKUP($C83,'Regional Crises'!$B$1:$R$66,6,FALSE)="x","x",ROUND(IF(VLOOKUP($C83,'Regional Crises'!$B$1:$R$66,6,FALSE)&gt;I$3,5,IF(VLOOKUP($C83,'Regional Crises'!$B$1:$R$66,6,FALSE)&lt;I$4,0,5-(I$3-VLOOKUP($C83,'Regional Crises'!$B$1:$R$66,6,FALSE))/(I$3-I$4)*5)),1))),IF(VLOOKUP($E83,'Country Indicator Data'!$B$4:$N$300,2,FALSE)="x","x",ROUND(IF(VLOOKUP($E83,'Country Indicator Data'!$B$4:$N$300,2,FALSE)&gt;I$3,5,IF(VLOOKUP($E83,'Country Indicator Data'!$B$4:$N$300,2,FALSE)&lt;I$4,0,5-(I$3-VLOOKUP($E83,'Country Indicator Data'!$B$4:$N$300,2,FALSE))/(I$3-I$4)*5)),1)))</f>
        <v>3.1</v>
      </c>
      <c r="J83" s="163">
        <f>IF(LEN(E83)&gt;3,(IF(VLOOKUP($C83,'Regional Crises'!$B$1:$R$66,8,FALSE)="x","x",ROUND(IF(VLOOKUP($C83,'Regional Crises'!$B$1:$R$66,8,FALSE)&gt;J$3,5,IF(VLOOKUP($C83,'Regional Crises'!$B$1:$R$66,8,FALSE)&lt;J$4,0,5-(J$3-VLOOKUP($C83,'Regional Crises'!$B$1:$R$66,8,FALSE))/(J$3-J$4)*5)),1))),IF(VLOOKUP($E83,'Country Indicator Data'!$B$4:$N$300,4,FALSE)="x","x",ROUND(IF(VLOOKUP($E83,'Country Indicator Data'!$B$4:$N$300,4,FALSE)&gt;J$3,5,IF(VLOOKUP($E83,'Country Indicator Data'!$B$4:$N$300,4,FALSE)&lt;J$4,0,5-(J$3-VLOOKUP($E83,'Country Indicator Data'!$B$4:$N$300,4,FALSE))/(J$3-J$4)*5)),1)))</f>
        <v>0</v>
      </c>
      <c r="K83" s="163">
        <f t="shared" si="27"/>
        <v>1.55</v>
      </c>
      <c r="L83" s="163" t="str">
        <f>IF(LEN(E83)&gt;3,(IF(VLOOKUP($C83,'Regional Crises'!$B$1:$R$66,10,FALSE)="x","x",ROUND(IF(VLOOKUP($C83,'Regional Crises'!$B$1:$R$66,10,FALSE)&gt;L$3,5,IF(VLOOKUP($C83,'Regional Crises'!$B$1:$R$66,10,FALSE)&lt;L$4,0,5-(L$3-VLOOKUP($C83,'Regional Crises'!$B$1:$R$66,10,FALSE))/(L$3-L$4)*5)),1))),IF(VLOOKUP($E83,'Country Indicator Data'!$B$4:$N$300,6,FALSE)="x","x",ROUND(IF(VLOOKUP($E83,'Country Indicator Data'!$B$4:$N$300,6,FALSE)&gt;L$3,5,IF(VLOOKUP($E83,'Country Indicator Data'!$B$4:$N$300,6,FALSE)&lt;L$4,0,5-(L$3-VLOOKUP($E83,'Country Indicator Data'!$B$4:$N$300,6,FALSE))/(L$3-L$4)*5)),1)))</f>
        <v>x</v>
      </c>
      <c r="M83" s="163">
        <f>IF(LEN(E83)&gt;3,(IF(VLOOKUP($C83,'Regional Crises'!$B$1:$R$66,11,FALSE)="x","x",ROUND(IF(VLOOKUP($C83,'Regional Crises'!$B$1:$R$66,11,FALSE)&gt;M$3,5,IF(VLOOKUP($C83,'Regional Crises'!$B$1:$R$66,11,FALSE)&lt;M$4,0,5-(M$3-VLOOKUP($C83,'Regional Crises'!$B$1:$R$66,11,FALSE))/(M$3-M$4)*5)),1))),IF(VLOOKUP($E83,'Country Indicator Data'!$B$4:$N$300,7,FALSE)="x","x",ROUND(IF(VLOOKUP($E83,'Country Indicator Data'!$B$4:$N$300,7,FALSE)&gt;M$3,5,IF(VLOOKUP($E83,'Country Indicator Data'!$B$4:$N$300,7,FALSE)&lt;M$4,0,5-(M$3-VLOOKUP($E83,'Country Indicator Data'!$B$4:$N$300,7,FALSE))/(M$3-M$4)*5)),1)))</f>
        <v>2.2000000000000002</v>
      </c>
      <c r="N83" s="163">
        <f t="shared" si="28"/>
        <v>2.2000000000000002</v>
      </c>
      <c r="O83" s="163">
        <f t="shared" si="29"/>
        <v>2.1833333333333331</v>
      </c>
      <c r="P83" s="163">
        <f>IF(LEN(E83)&gt;3,VLOOKUP(C83,'Regional Crises'!$B$1:$R$69,12,FALSE),VLOOKUP(E83,'Country Indicator Data'!$B$4:$I$300,8,FALSE))</f>
        <v>0</v>
      </c>
      <c r="Q83" s="163">
        <f>IF(LEN(E83)&gt;3,((IF(VLOOKUP($C83,'Regional Crises'!$B$1:$R$66,13,FALSE)="x","x",ROUND(IF(VLOOKUP($C83,'Regional Crises'!$B$1:$R$66,13,FALSE)&gt;Q$3,5,IF(VLOOKUP($C83,'Regional Crises'!$B$1:$R$66,13,FALSE)&lt;Q$4,0,5-(LOG(Q$3)-LOG(VLOOKUP($C83,'Regional Crises'!$B$1:$R$66,13,FALSE)))/(LOG(Q$3)-LOG(Q$4))*5)),1)))),(IF(VLOOKUP($E83,'Country Indicator Data'!$B$4:$N$300,9,FALSE)="x","x",ROUND(IF(VLOOKUP($E83,'Country Indicator Data'!$B$4:$N$300,9,FALSE)&gt;Q$3,5,IF(VLOOKUP($E83,'Country Indicator Data'!$B$4:$N$300,9,FALSE)&lt;Q$4,0,5-(LOG(Q$3)-LOG(VLOOKUP($E83,'Country Indicator Data'!$B$4:$N$300,9,FALSE)))/(LOG(Q$3)-LOG(Q$4))*5)),1))))</f>
        <v>1.8</v>
      </c>
      <c r="R83" s="163">
        <f t="shared" si="30"/>
        <v>0.9</v>
      </c>
      <c r="S83" s="163">
        <f>IF(LEN(E83)&gt;3,((IF(VLOOKUP($C83,'Regional Crises'!$B$1:$R$66,17,FALSE)="x","x",ROUND(IF(VLOOKUP($C83,'Regional Crises'!$B$1:$R$66,17,FALSE)&gt;S$3,0,IF(VLOOKUP($C83,'Regional Crises'!$B$1:$R$66,17,FALSE)&lt;S$4,5,(S$3-VLOOKUP($C83,'Regional Crises'!$B$1:$R$66,17,FALSE))/(S$3-S$4)*5)),1)))),(IF(VLOOKUP($E83,'Country Indicator Data'!$B$4:$N$300,13,FALSE)="x","x",ROUND(IF(VLOOKUP($E83,'Country Indicator Data'!$B$4:$N$300,13,FALSE)&gt;S$3,0,IF(VLOOKUP($E83,'Country Indicator Data'!$B$4:$N$300,13,FALSE)&lt;S$4,5,(S$3-VLOOKUP($E83,'Country Indicator Data'!$B$4:$N$300,13,FALSE))/(S$3-S$4)*5)),1))))</f>
        <v>3.8</v>
      </c>
      <c r="T83" s="163">
        <f>IF(LEN(E83)&gt;3,((IF(VLOOKUP($C83,'Regional Crises'!$B$1:$R$66,14,FALSE)="x","x",ROUND(IF(VLOOKUP($C83,'Regional Crises'!$B$1:$R$66,14,FALSE)&gt;T$3,0,IF(VLOOKUP($C83,'Regional Crises'!$B$1:$R$66,14,FALSE)&lt;T$4,5,(T$3-VLOOKUP($C83,'Regional Crises'!$B$1:$R$66,14,FALSE))/(T$3-T$4)*5)),1)))),(IF(VLOOKUP($E83,'Country Indicator Data'!$B$4:$N$300,10,FALSE)="x","x",ROUND(IF(VLOOKUP($E83,'Country Indicator Data'!$B$4:$N$300,10,FALSE)&gt;T$3,0,IF(VLOOKUP($E83,'Country Indicator Data'!$B$4:$N$300,10,FALSE)&lt;T$4,5,(T$3-VLOOKUP($E83,'Country Indicator Data'!$B$4:$N$300,10,FALSE))/(T$3-T$4)*5)),1))))</f>
        <v>3.5</v>
      </c>
      <c r="U83" s="163">
        <f>IF(LEN(E83)&gt;3,((IF(VLOOKUP($C83,'Regional Crises'!$B$1:$R$66,15,FALSE)="x","x",ROUND(IF(VLOOKUP($C83,'Regional Crises'!$B$1:$R$66,15,FALSE)&gt;U$3,0,IF(VLOOKUP($C83,'Regional Crises'!$B$1:$R$66,15,FALSE)&lt;U$4,5,(U$3-VLOOKUP($C83,'Regional Crises'!$B$1:$R$66,15,FALSE))/(U$3-U$4)*5)),1)))),(IF(VLOOKUP($E83,'Country Indicator Data'!$B$4:$N$300,11,FALSE)="x","x",ROUND(IF(VLOOKUP($E83,'Country Indicator Data'!$B$4:$N$300,11,FALSE)&gt;U$3,0,IF(VLOOKUP($E83,'Country Indicator Data'!$B$4:$N$300,11,FALSE)&lt;U$4,5,(U$3-VLOOKUP($E83,'Country Indicator Data'!$B$4:$N$300,11,FALSE))/(U$3-U$4)*5)),1))))</f>
        <v>2.9</v>
      </c>
      <c r="V83" s="163">
        <f>IF(LEN(E83)&gt;3,((IF(VLOOKUP($C83,'Regional Crises'!$B$1:$R$66,16,FALSE)="x","x",ROUND(IF(VLOOKUP($C83,'Regional Crises'!$B$1:$R$66,16,FALSE)&gt;V$3,0,IF(VLOOKUP($C83,'Regional Crises'!$B$1:$R$66,16,FALSE)&lt;V$4,5,(V$3-VLOOKUP($C83,'Regional Crises'!$B$1:$R$66,16,FALSE))/(V$3-V$4)*5)),1)))),(IF(VLOOKUP($E83,'Country Indicator Data'!$B$4:$N$300,12,FALSE)="x","x",ROUND(IF(VLOOKUP($E83,'Country Indicator Data'!$B$4:$N$300,12,FALSE)&gt;V$3,0,IF(VLOOKUP($E83,'Country Indicator Data'!$B$4:$N$300,12,FALSE)&lt;V$4,5,(V$3-VLOOKUP($E83,'Country Indicator Data'!$B$4:$N$300,12,FALSE))/(V$3-V$4)*5)),1))))</f>
        <v>2.1</v>
      </c>
      <c r="W83" s="163">
        <f t="shared" si="31"/>
        <v>3.1</v>
      </c>
      <c r="X83" s="163">
        <f t="shared" si="32"/>
        <v>2.1</v>
      </c>
      <c r="Y83" s="184">
        <f>IF('Core Indicators'!FC80="x","x",IF('Core Indicators'!FC80&gt;=5,5,IF('Core Indicators'!FC80&gt;=4,4,IF('Core Indicators'!FC80&gt;=3,3,IF('Core Indicators'!FC80&gt;=2,2,IF('Core Indicators'!FC80&gt;=1,1,0))))))</f>
        <v>5</v>
      </c>
      <c r="Z83" s="163">
        <f t="shared" si="33"/>
        <v>5</v>
      </c>
      <c r="AA83" s="184">
        <f>'Crisis Indicator Data'!Y80</f>
        <v>1</v>
      </c>
      <c r="AB83" s="184">
        <f>'Crisis Indicator Data'!Z80</f>
        <v>0</v>
      </c>
      <c r="AC83" s="184">
        <f>'Crisis Indicator Data'!AA80</f>
        <v>0</v>
      </c>
      <c r="AD83" s="184">
        <f>'Crisis Indicator Data'!AB80</f>
        <v>0</v>
      </c>
      <c r="AE83" s="184">
        <f t="shared" si="34"/>
        <v>1</v>
      </c>
      <c r="AF83" s="184">
        <f>'Crisis Indicator Data'!AC80</f>
        <v>0</v>
      </c>
      <c r="AG83" s="184">
        <f>'Crisis Indicator Data'!AD80</f>
        <v>0</v>
      </c>
      <c r="AH83" s="184">
        <f t="shared" si="35"/>
        <v>0</v>
      </c>
      <c r="AI83" s="184">
        <f>'Crisis Indicator Data'!AE80</f>
        <v>0</v>
      </c>
      <c r="AJ83" s="184">
        <f>'Crisis Indicator Data'!AF80</f>
        <v>0</v>
      </c>
      <c r="AK83" s="184">
        <f>'Crisis Indicator Data'!AG80</f>
        <v>3</v>
      </c>
      <c r="AL83" s="184">
        <f t="shared" si="36"/>
        <v>3</v>
      </c>
      <c r="AM83" s="163">
        <f t="shared" si="37"/>
        <v>1</v>
      </c>
      <c r="AN83" s="163">
        <f t="shared" si="38"/>
        <v>3</v>
      </c>
    </row>
    <row r="84" spans="1:40" ht="13.5" customHeight="1" x14ac:dyDescent="0.35">
      <c r="A84" s="172" t="str">
        <f>'Crisis Indicator Data'!A81</f>
        <v>Multiple crisis in Mexico</v>
      </c>
      <c r="B84" s="173" t="str">
        <f>'Crisis Indicator Data'!B81</f>
        <v>Violence,Displacement</v>
      </c>
      <c r="C84" s="173" t="str">
        <f>'Crisis Indicator Data'!C81</f>
        <v>MEX001</v>
      </c>
      <c r="D84" s="173" t="str">
        <f>'Crisis Indicator Data'!D81</f>
        <v>Mexico</v>
      </c>
      <c r="E84" s="174" t="str">
        <f>'Crisis Indicator Data'!E81</f>
        <v>MEX</v>
      </c>
      <c r="F84" s="163">
        <f>IF(LEN(E84)&gt;3,(IF(VLOOKUP($C84,'Regional Crises'!$B$1:$R$66,7,FALSE)="x","x",ROUND(IF(VLOOKUP($C84,'Regional Crises'!$B$1:$R$66,7,FALSE)&gt;$F$3,5,IF(VLOOKUP($C84,'Regional Crises'!$B$1:$R$66,7,FALSE)&lt;F$4,0,($F$3-VLOOKUP($C84,'Regional Crises'!$B$1:$R$66,7,FALSE))/($F$3-$F$4)*5)),1))),IF(VLOOKUP($E84,'Country Indicator Data'!$B$4:$N$300,3,FALSE)="x","x",ROUND(IF(VLOOKUP($E84,'Country Indicator Data'!$B$4:$N$300,3,FALSE)&gt;$F$3,5,IF(VLOOKUP($E84,'Country Indicator Data'!$B$4:$N$300,3,FALSE)&lt;$F$4,0,($F$3-VLOOKUP($E84,'Country Indicator Data'!$B$4:$N$300,3,FALSE))/($F$3-$F$4)*5)),1)))</f>
        <v>1.4</v>
      </c>
      <c r="G84" s="163">
        <f>IF(LEN(E84)&gt;3,(IF(VLOOKUP($C84,'Regional Crises'!$B$1:$R$66,9,FALSE)="x","x",ROUND(IF(VLOOKUP($C84,'Regional Crises'!$B$1:$R$66,9,FALSE)&gt;G$3,5,IF(VLOOKUP($C84,'Regional Crises'!$B$1:$R$66,9,FALSE)&lt;G$4,0,(G$3-VLOOKUP($C84,'Regional Crises'!$B$1:$R$66,9,FALSE))/(G$3-G$4)*5)),1))),IF(VLOOKUP($E84,'Country Indicator Data'!$B$4:$N$300,5,FALSE)="x","x",ROUND(IF(VLOOKUP($E84,'Country Indicator Data'!$B$4:$N$300,5,FALSE)&gt;G$3,5,IF(VLOOKUP($E84,'Country Indicator Data'!$B$4:$N$300,5,FALSE)&lt;G$4,0,(G$3-VLOOKUP($E84,'Country Indicator Data'!$B$4:$N$300,5,FALSE))/(G$3-G$4)*5)),1)))</f>
        <v>2.2000000000000002</v>
      </c>
      <c r="H84" s="163">
        <f t="shared" si="26"/>
        <v>1.8</v>
      </c>
      <c r="I84" s="163">
        <f>IF(LEN(E84)&gt;3,(IF(VLOOKUP($C84,'Regional Crises'!$B$1:$R$66,6,FALSE)="x","x",ROUND(IF(VLOOKUP($C84,'Regional Crises'!$B$1:$R$66,6,FALSE)&gt;I$3,5,IF(VLOOKUP($C84,'Regional Crises'!$B$1:$R$66,6,FALSE)&lt;I$4,0,5-(I$3-VLOOKUP($C84,'Regional Crises'!$B$1:$R$66,6,FALSE))/(I$3-I$4)*5)),1))),IF(VLOOKUP($E84,'Country Indicator Data'!$B$4:$N$300,2,FALSE)="x","x",ROUND(IF(VLOOKUP($E84,'Country Indicator Data'!$B$4:$N$300,2,FALSE)&gt;I$3,5,IF(VLOOKUP($E84,'Country Indicator Data'!$B$4:$N$300,2,FALSE)&lt;I$4,0,5-(I$3-VLOOKUP($E84,'Country Indicator Data'!$B$4:$N$300,2,FALSE))/(I$3-I$4)*5)),1)))</f>
        <v>1.7</v>
      </c>
      <c r="J84" s="163">
        <f>IF(LEN(E84)&gt;3,(IF(VLOOKUP($C84,'Regional Crises'!$B$1:$R$66,8,FALSE)="x","x",ROUND(IF(VLOOKUP($C84,'Regional Crises'!$B$1:$R$66,8,FALSE)&gt;J$3,5,IF(VLOOKUP($C84,'Regional Crises'!$B$1:$R$66,8,FALSE)&lt;J$4,0,5-(J$3-VLOOKUP($C84,'Regional Crises'!$B$1:$R$66,8,FALSE))/(J$3-J$4)*5)),1))),IF(VLOOKUP($E84,'Country Indicator Data'!$B$4:$N$300,4,FALSE)="x","x",ROUND(IF(VLOOKUP($E84,'Country Indicator Data'!$B$4:$N$300,4,FALSE)&gt;J$3,5,IF(VLOOKUP($E84,'Country Indicator Data'!$B$4:$N$300,4,FALSE)&lt;J$4,0,5-(J$3-VLOOKUP($E84,'Country Indicator Data'!$B$4:$N$300,4,FALSE))/(J$3-J$4)*5)),1)))</f>
        <v>1.1000000000000001</v>
      </c>
      <c r="K84" s="163">
        <f t="shared" si="27"/>
        <v>1.4</v>
      </c>
      <c r="L84" s="163">
        <f>IF(LEN(E84)&gt;3,(IF(VLOOKUP($C84,'Regional Crises'!$B$1:$R$66,10,FALSE)="x","x",ROUND(IF(VLOOKUP($C84,'Regional Crises'!$B$1:$R$66,10,FALSE)&gt;L$3,5,IF(VLOOKUP($C84,'Regional Crises'!$B$1:$R$66,10,FALSE)&lt;L$4,0,5-(L$3-VLOOKUP($C84,'Regional Crises'!$B$1:$R$66,10,FALSE))/(L$3-L$4)*5)),1))),IF(VLOOKUP($E84,'Country Indicator Data'!$B$4:$N$300,6,FALSE)="x","x",ROUND(IF(VLOOKUP($E84,'Country Indicator Data'!$B$4:$N$300,6,FALSE)&gt;L$3,5,IF(VLOOKUP($E84,'Country Indicator Data'!$B$4:$N$300,6,FALSE)&lt;L$4,0,5-(L$3-VLOOKUP($E84,'Country Indicator Data'!$B$4:$N$300,6,FALSE))/(L$3-L$4)*5)),1)))</f>
        <v>2.2000000000000002</v>
      </c>
      <c r="M84" s="163">
        <f>IF(LEN(E84)&gt;3,(IF(VLOOKUP($C84,'Regional Crises'!$B$1:$R$66,11,FALSE)="x","x",ROUND(IF(VLOOKUP($C84,'Regional Crises'!$B$1:$R$66,11,FALSE)&gt;M$3,5,IF(VLOOKUP($C84,'Regional Crises'!$B$1:$R$66,11,FALSE)&lt;M$4,0,5-(M$3-VLOOKUP($C84,'Regional Crises'!$B$1:$R$66,11,FALSE))/(M$3-M$4)*5)),1))),IF(VLOOKUP($E84,'Country Indicator Data'!$B$4:$N$300,7,FALSE)="x","x",ROUND(IF(VLOOKUP($E84,'Country Indicator Data'!$B$4:$N$300,7,FALSE)&gt;M$3,5,IF(VLOOKUP($E84,'Country Indicator Data'!$B$4:$N$300,7,FALSE)&lt;M$4,0,5-(M$3-VLOOKUP($E84,'Country Indicator Data'!$B$4:$N$300,7,FALSE))/(M$3-M$4)*5)),1)))</f>
        <v>2.6</v>
      </c>
      <c r="N84" s="163">
        <f t="shared" si="28"/>
        <v>2.4000000000000004</v>
      </c>
      <c r="O84" s="163">
        <f t="shared" si="29"/>
        <v>1.8666666666666669</v>
      </c>
      <c r="P84" s="163">
        <f>IF(LEN(E84)&gt;3,VLOOKUP(C84,'Regional Crises'!$B$1:$R$69,12,FALSE),VLOOKUP(E84,'Country Indicator Data'!$B$4:$I$300,8,FALSE))</f>
        <v>4</v>
      </c>
      <c r="Q84" s="163">
        <f>IF(LEN(E84)&gt;3,((IF(VLOOKUP($C84,'Regional Crises'!$B$1:$R$66,13,FALSE)="x","x",ROUND(IF(VLOOKUP($C84,'Regional Crises'!$B$1:$R$66,13,FALSE)&gt;Q$3,5,IF(VLOOKUP($C84,'Regional Crises'!$B$1:$R$66,13,FALSE)&lt;Q$4,0,5-(LOG(Q$3)-LOG(VLOOKUP($C84,'Regional Crises'!$B$1:$R$66,13,FALSE)))/(LOG(Q$3)-LOG(Q$4))*5)),1)))),(IF(VLOOKUP($E84,'Country Indicator Data'!$B$4:$N$300,9,FALSE)="x","x",ROUND(IF(VLOOKUP($E84,'Country Indicator Data'!$B$4:$N$300,9,FALSE)&gt;Q$3,5,IF(VLOOKUP($E84,'Country Indicator Data'!$B$4:$N$300,9,FALSE)&lt;Q$4,0,5-(LOG(Q$3)-LOG(VLOOKUP($E84,'Country Indicator Data'!$B$4:$N$300,9,FALSE)))/(LOG(Q$3)-LOG(Q$4))*5)),1))))</f>
        <v>5</v>
      </c>
      <c r="R84" s="163">
        <f t="shared" si="30"/>
        <v>4.5</v>
      </c>
      <c r="S84" s="163">
        <f>IF(LEN(E84)&gt;3,((IF(VLOOKUP($C84,'Regional Crises'!$B$1:$R$66,17,FALSE)="x","x",ROUND(IF(VLOOKUP($C84,'Regional Crises'!$B$1:$R$66,17,FALSE)&gt;S$3,0,IF(VLOOKUP($C84,'Regional Crises'!$B$1:$R$66,17,FALSE)&lt;S$4,5,(S$3-VLOOKUP($C84,'Regional Crises'!$B$1:$R$66,17,FALSE))/(S$3-S$4)*5)),1)))),(IF(VLOOKUP($E84,'Country Indicator Data'!$B$4:$N$300,13,FALSE)="x","x",ROUND(IF(VLOOKUP($E84,'Country Indicator Data'!$B$4:$N$300,13,FALSE)&gt;S$3,0,IF(VLOOKUP($E84,'Country Indicator Data'!$B$4:$N$300,13,FALSE)&lt;S$4,5,(S$3-VLOOKUP($E84,'Country Indicator Data'!$B$4:$N$300,13,FALSE))/(S$3-S$4)*5)),1))))</f>
        <v>3.5</v>
      </c>
      <c r="T84" s="163">
        <f>IF(LEN(E84)&gt;3,((IF(VLOOKUP($C84,'Regional Crises'!$B$1:$R$66,14,FALSE)="x","x",ROUND(IF(VLOOKUP($C84,'Regional Crises'!$B$1:$R$66,14,FALSE)&gt;T$3,0,IF(VLOOKUP($C84,'Regional Crises'!$B$1:$R$66,14,FALSE)&lt;T$4,5,(T$3-VLOOKUP($C84,'Regional Crises'!$B$1:$R$66,14,FALSE))/(T$3-T$4)*5)),1)))),(IF(VLOOKUP($E84,'Country Indicator Data'!$B$4:$N$300,10,FALSE)="x","x",ROUND(IF(VLOOKUP($E84,'Country Indicator Data'!$B$4:$N$300,10,FALSE)&gt;T$3,0,IF(VLOOKUP($E84,'Country Indicator Data'!$B$4:$N$300,10,FALSE)&lt;T$4,5,(T$3-VLOOKUP($E84,'Country Indicator Data'!$B$4:$N$300,10,FALSE))/(T$3-T$4)*5)),1))))</f>
        <v>3.2</v>
      </c>
      <c r="U84" s="163">
        <f>IF(LEN(E84)&gt;3,((IF(VLOOKUP($C84,'Regional Crises'!$B$1:$R$66,15,FALSE)="x","x",ROUND(IF(VLOOKUP($C84,'Regional Crises'!$B$1:$R$66,15,FALSE)&gt;U$3,0,IF(VLOOKUP($C84,'Regional Crises'!$B$1:$R$66,15,FALSE)&lt;U$4,5,(U$3-VLOOKUP($C84,'Regional Crises'!$B$1:$R$66,15,FALSE))/(U$3-U$4)*5)),1)))),(IF(VLOOKUP($E84,'Country Indicator Data'!$B$4:$N$300,11,FALSE)="x","x",ROUND(IF(VLOOKUP($E84,'Country Indicator Data'!$B$4:$N$300,11,FALSE)&gt;U$3,0,IF(VLOOKUP($E84,'Country Indicator Data'!$B$4:$N$300,11,FALSE)&lt;U$4,5,(U$3-VLOOKUP($E84,'Country Indicator Data'!$B$4:$N$300,11,FALSE))/(U$3-U$4)*5)),1))))</f>
        <v>2.5</v>
      </c>
      <c r="V84" s="163">
        <f>IF(LEN(E84)&gt;3,((IF(VLOOKUP($C84,'Regional Crises'!$B$1:$R$66,16,FALSE)="x","x",ROUND(IF(VLOOKUP($C84,'Regional Crises'!$B$1:$R$66,16,FALSE)&gt;V$3,0,IF(VLOOKUP($C84,'Regional Crises'!$B$1:$R$66,16,FALSE)&lt;V$4,5,(V$3-VLOOKUP($C84,'Regional Crises'!$B$1:$R$66,16,FALSE))/(V$3-V$4)*5)),1)))),(IF(VLOOKUP($E84,'Country Indicator Data'!$B$4:$N$300,12,FALSE)="x","x",ROUND(IF(VLOOKUP($E84,'Country Indicator Data'!$B$4:$N$300,12,FALSE)&gt;V$3,0,IF(VLOOKUP($E84,'Country Indicator Data'!$B$4:$N$300,12,FALSE)&lt;V$4,5,(V$3-VLOOKUP($E84,'Country Indicator Data'!$B$4:$N$300,12,FALSE))/(V$3-V$4)*5)),1))))</f>
        <v>2</v>
      </c>
      <c r="W84" s="163">
        <f t="shared" si="31"/>
        <v>2.8</v>
      </c>
      <c r="X84" s="163">
        <f t="shared" si="32"/>
        <v>3.1</v>
      </c>
      <c r="Y84" s="184">
        <f>IF('Core Indicators'!FC81="x","x",IF('Core Indicators'!FC81&gt;=5,5,IF('Core Indicators'!FC81&gt;=4,4,IF('Core Indicators'!FC81&gt;=3,3,IF('Core Indicators'!FC81&gt;=2,2,IF('Core Indicators'!FC81&gt;=1,1,0))))))</f>
        <v>5</v>
      </c>
      <c r="Z84" s="163">
        <f t="shared" si="33"/>
        <v>5</v>
      </c>
      <c r="AA84" s="184">
        <f>'Crisis Indicator Data'!Y81</f>
        <v>0</v>
      </c>
      <c r="AB84" s="184">
        <f>'Crisis Indicator Data'!Z81</f>
        <v>2</v>
      </c>
      <c r="AC84" s="184">
        <f>'Crisis Indicator Data'!AA81</f>
        <v>0</v>
      </c>
      <c r="AD84" s="184">
        <f>'Crisis Indicator Data'!AB81</f>
        <v>0</v>
      </c>
      <c r="AE84" s="184">
        <f t="shared" si="34"/>
        <v>2</v>
      </c>
      <c r="AF84" s="184">
        <f>'Crisis Indicator Data'!AC81</f>
        <v>0</v>
      </c>
      <c r="AG84" s="184">
        <f>'Crisis Indicator Data'!AD81</f>
        <v>2</v>
      </c>
      <c r="AH84" s="184">
        <f t="shared" si="35"/>
        <v>2</v>
      </c>
      <c r="AI84" s="184">
        <f>'Crisis Indicator Data'!AE81</f>
        <v>2</v>
      </c>
      <c r="AJ84" s="184">
        <f>'Crisis Indicator Data'!AF81</f>
        <v>1</v>
      </c>
      <c r="AK84" s="184">
        <f>'Crisis Indicator Data'!AG81</f>
        <v>3</v>
      </c>
      <c r="AL84" s="184">
        <f t="shared" si="36"/>
        <v>4</v>
      </c>
      <c r="AM84" s="163">
        <f t="shared" si="37"/>
        <v>3</v>
      </c>
      <c r="AN84" s="163">
        <f t="shared" si="38"/>
        <v>4</v>
      </c>
    </row>
    <row r="85" spans="1:40" ht="13.5" customHeight="1" x14ac:dyDescent="0.35">
      <c r="A85" s="172" t="str">
        <f>'Crisis Indicator Data'!A82</f>
        <v>Criminal Violence in Mexico</v>
      </c>
      <c r="B85" s="173" t="str">
        <f>'Crisis Indicator Data'!B82</f>
        <v>Violence,Displacement</v>
      </c>
      <c r="C85" s="173" t="str">
        <f>'Crisis Indicator Data'!C82</f>
        <v>MEX002</v>
      </c>
      <c r="D85" s="173" t="str">
        <f>'Crisis Indicator Data'!D82</f>
        <v>Mexico</v>
      </c>
      <c r="E85" s="174" t="str">
        <f>'Crisis Indicator Data'!E82</f>
        <v>MEX</v>
      </c>
      <c r="F85" s="163">
        <f>IF(LEN(E85)&gt;3,(IF(VLOOKUP($C85,'Regional Crises'!$B$1:$R$66,7,FALSE)="x","x",ROUND(IF(VLOOKUP($C85,'Regional Crises'!$B$1:$R$66,7,FALSE)&gt;$F$3,5,IF(VLOOKUP($C85,'Regional Crises'!$B$1:$R$66,7,FALSE)&lt;F$4,0,($F$3-VLOOKUP($C85,'Regional Crises'!$B$1:$R$66,7,FALSE))/($F$3-$F$4)*5)),1))),IF(VLOOKUP($E85,'Country Indicator Data'!$B$4:$N$300,3,FALSE)="x","x",ROUND(IF(VLOOKUP($E85,'Country Indicator Data'!$B$4:$N$300,3,FALSE)&gt;$F$3,5,IF(VLOOKUP($E85,'Country Indicator Data'!$B$4:$N$300,3,FALSE)&lt;$F$4,0,($F$3-VLOOKUP($E85,'Country Indicator Data'!$B$4:$N$300,3,FALSE))/($F$3-$F$4)*5)),1)))</f>
        <v>1.4</v>
      </c>
      <c r="G85" s="163">
        <f>IF(LEN(E85)&gt;3,(IF(VLOOKUP($C85,'Regional Crises'!$B$1:$R$66,9,FALSE)="x","x",ROUND(IF(VLOOKUP($C85,'Regional Crises'!$B$1:$R$66,9,FALSE)&gt;G$3,5,IF(VLOOKUP($C85,'Regional Crises'!$B$1:$R$66,9,FALSE)&lt;G$4,0,(G$3-VLOOKUP($C85,'Regional Crises'!$B$1:$R$66,9,FALSE))/(G$3-G$4)*5)),1))),IF(VLOOKUP($E85,'Country Indicator Data'!$B$4:$N$300,5,FALSE)="x","x",ROUND(IF(VLOOKUP($E85,'Country Indicator Data'!$B$4:$N$300,5,FALSE)&gt;G$3,5,IF(VLOOKUP($E85,'Country Indicator Data'!$B$4:$N$300,5,FALSE)&lt;G$4,0,(G$3-VLOOKUP($E85,'Country Indicator Data'!$B$4:$N$300,5,FALSE))/(G$3-G$4)*5)),1)))</f>
        <v>2.2000000000000002</v>
      </c>
      <c r="H85" s="163">
        <f t="shared" si="26"/>
        <v>1.8</v>
      </c>
      <c r="I85" s="163">
        <f>IF(LEN(E85)&gt;3,(IF(VLOOKUP($C85,'Regional Crises'!$B$1:$R$66,6,FALSE)="x","x",ROUND(IF(VLOOKUP($C85,'Regional Crises'!$B$1:$R$66,6,FALSE)&gt;I$3,5,IF(VLOOKUP($C85,'Regional Crises'!$B$1:$R$66,6,FALSE)&lt;I$4,0,5-(I$3-VLOOKUP($C85,'Regional Crises'!$B$1:$R$66,6,FALSE))/(I$3-I$4)*5)),1))),IF(VLOOKUP($E85,'Country Indicator Data'!$B$4:$N$300,2,FALSE)="x","x",ROUND(IF(VLOOKUP($E85,'Country Indicator Data'!$B$4:$N$300,2,FALSE)&gt;I$3,5,IF(VLOOKUP($E85,'Country Indicator Data'!$B$4:$N$300,2,FALSE)&lt;I$4,0,5-(I$3-VLOOKUP($E85,'Country Indicator Data'!$B$4:$N$300,2,FALSE))/(I$3-I$4)*5)),1)))</f>
        <v>1.7</v>
      </c>
      <c r="J85" s="163">
        <f>IF(LEN(E85)&gt;3,(IF(VLOOKUP($C85,'Regional Crises'!$B$1:$R$66,8,FALSE)="x","x",ROUND(IF(VLOOKUP($C85,'Regional Crises'!$B$1:$R$66,8,FALSE)&gt;J$3,5,IF(VLOOKUP($C85,'Regional Crises'!$B$1:$R$66,8,FALSE)&lt;J$4,0,5-(J$3-VLOOKUP($C85,'Regional Crises'!$B$1:$R$66,8,FALSE))/(J$3-J$4)*5)),1))),IF(VLOOKUP($E85,'Country Indicator Data'!$B$4:$N$300,4,FALSE)="x","x",ROUND(IF(VLOOKUP($E85,'Country Indicator Data'!$B$4:$N$300,4,FALSE)&gt;J$3,5,IF(VLOOKUP($E85,'Country Indicator Data'!$B$4:$N$300,4,FALSE)&lt;J$4,0,5-(J$3-VLOOKUP($E85,'Country Indicator Data'!$B$4:$N$300,4,FALSE))/(J$3-J$4)*5)),1)))</f>
        <v>1.1000000000000001</v>
      </c>
      <c r="K85" s="163">
        <f t="shared" si="27"/>
        <v>1.4</v>
      </c>
      <c r="L85" s="163">
        <f>IF(LEN(E85)&gt;3,(IF(VLOOKUP($C85,'Regional Crises'!$B$1:$R$66,10,FALSE)="x","x",ROUND(IF(VLOOKUP($C85,'Regional Crises'!$B$1:$R$66,10,FALSE)&gt;L$3,5,IF(VLOOKUP($C85,'Regional Crises'!$B$1:$R$66,10,FALSE)&lt;L$4,0,5-(L$3-VLOOKUP($C85,'Regional Crises'!$B$1:$R$66,10,FALSE))/(L$3-L$4)*5)),1))),IF(VLOOKUP($E85,'Country Indicator Data'!$B$4:$N$300,6,FALSE)="x","x",ROUND(IF(VLOOKUP($E85,'Country Indicator Data'!$B$4:$N$300,6,FALSE)&gt;L$3,5,IF(VLOOKUP($E85,'Country Indicator Data'!$B$4:$N$300,6,FALSE)&lt;L$4,0,5-(L$3-VLOOKUP($E85,'Country Indicator Data'!$B$4:$N$300,6,FALSE))/(L$3-L$4)*5)),1)))</f>
        <v>2.2000000000000002</v>
      </c>
      <c r="M85" s="163">
        <f>IF(LEN(E85)&gt;3,(IF(VLOOKUP($C85,'Regional Crises'!$B$1:$R$66,11,FALSE)="x","x",ROUND(IF(VLOOKUP($C85,'Regional Crises'!$B$1:$R$66,11,FALSE)&gt;M$3,5,IF(VLOOKUP($C85,'Regional Crises'!$B$1:$R$66,11,FALSE)&lt;M$4,0,5-(M$3-VLOOKUP($C85,'Regional Crises'!$B$1:$R$66,11,FALSE))/(M$3-M$4)*5)),1))),IF(VLOOKUP($E85,'Country Indicator Data'!$B$4:$N$300,7,FALSE)="x","x",ROUND(IF(VLOOKUP($E85,'Country Indicator Data'!$B$4:$N$300,7,FALSE)&gt;M$3,5,IF(VLOOKUP($E85,'Country Indicator Data'!$B$4:$N$300,7,FALSE)&lt;M$4,0,5-(M$3-VLOOKUP($E85,'Country Indicator Data'!$B$4:$N$300,7,FALSE))/(M$3-M$4)*5)),1)))</f>
        <v>2.6</v>
      </c>
      <c r="N85" s="163">
        <f t="shared" si="28"/>
        <v>2.4000000000000004</v>
      </c>
      <c r="O85" s="163">
        <f t="shared" si="29"/>
        <v>1.8666666666666669</v>
      </c>
      <c r="P85" s="163">
        <f>IF(LEN(E85)&gt;3,VLOOKUP(C85,'Regional Crises'!$B$1:$R$69,12,FALSE),VLOOKUP(E85,'Country Indicator Data'!$B$4:$I$300,8,FALSE))</f>
        <v>4</v>
      </c>
      <c r="Q85" s="163">
        <f>IF(LEN(E85)&gt;3,((IF(VLOOKUP($C85,'Regional Crises'!$B$1:$R$66,13,FALSE)="x","x",ROUND(IF(VLOOKUP($C85,'Regional Crises'!$B$1:$R$66,13,FALSE)&gt;Q$3,5,IF(VLOOKUP($C85,'Regional Crises'!$B$1:$R$66,13,FALSE)&lt;Q$4,0,5-(LOG(Q$3)-LOG(VLOOKUP($C85,'Regional Crises'!$B$1:$R$66,13,FALSE)))/(LOG(Q$3)-LOG(Q$4))*5)),1)))),(IF(VLOOKUP($E85,'Country Indicator Data'!$B$4:$N$300,9,FALSE)="x","x",ROUND(IF(VLOOKUP($E85,'Country Indicator Data'!$B$4:$N$300,9,FALSE)&gt;Q$3,5,IF(VLOOKUP($E85,'Country Indicator Data'!$B$4:$N$300,9,FALSE)&lt;Q$4,0,5-(LOG(Q$3)-LOG(VLOOKUP($E85,'Country Indicator Data'!$B$4:$N$300,9,FALSE)))/(LOG(Q$3)-LOG(Q$4))*5)),1))))</f>
        <v>5</v>
      </c>
      <c r="R85" s="163">
        <f t="shared" si="30"/>
        <v>4.5</v>
      </c>
      <c r="S85" s="163">
        <f>IF(LEN(E85)&gt;3,((IF(VLOOKUP($C85,'Regional Crises'!$B$1:$R$66,17,FALSE)="x","x",ROUND(IF(VLOOKUP($C85,'Regional Crises'!$B$1:$R$66,17,FALSE)&gt;S$3,0,IF(VLOOKUP($C85,'Regional Crises'!$B$1:$R$66,17,FALSE)&lt;S$4,5,(S$3-VLOOKUP($C85,'Regional Crises'!$B$1:$R$66,17,FALSE))/(S$3-S$4)*5)),1)))),(IF(VLOOKUP($E85,'Country Indicator Data'!$B$4:$N$300,13,FALSE)="x","x",ROUND(IF(VLOOKUP($E85,'Country Indicator Data'!$B$4:$N$300,13,FALSE)&gt;S$3,0,IF(VLOOKUP($E85,'Country Indicator Data'!$B$4:$N$300,13,FALSE)&lt;S$4,5,(S$3-VLOOKUP($E85,'Country Indicator Data'!$B$4:$N$300,13,FALSE))/(S$3-S$4)*5)),1))))</f>
        <v>3.5</v>
      </c>
      <c r="T85" s="163">
        <f>IF(LEN(E85)&gt;3,((IF(VLOOKUP($C85,'Regional Crises'!$B$1:$R$66,14,FALSE)="x","x",ROUND(IF(VLOOKUP($C85,'Regional Crises'!$B$1:$R$66,14,FALSE)&gt;T$3,0,IF(VLOOKUP($C85,'Regional Crises'!$B$1:$R$66,14,FALSE)&lt;T$4,5,(T$3-VLOOKUP($C85,'Regional Crises'!$B$1:$R$66,14,FALSE))/(T$3-T$4)*5)),1)))),(IF(VLOOKUP($E85,'Country Indicator Data'!$B$4:$N$300,10,FALSE)="x","x",ROUND(IF(VLOOKUP($E85,'Country Indicator Data'!$B$4:$N$300,10,FALSE)&gt;T$3,0,IF(VLOOKUP($E85,'Country Indicator Data'!$B$4:$N$300,10,FALSE)&lt;T$4,5,(T$3-VLOOKUP($E85,'Country Indicator Data'!$B$4:$N$300,10,FALSE))/(T$3-T$4)*5)),1))))</f>
        <v>3.2</v>
      </c>
      <c r="U85" s="163">
        <f>IF(LEN(E85)&gt;3,((IF(VLOOKUP($C85,'Regional Crises'!$B$1:$R$66,15,FALSE)="x","x",ROUND(IF(VLOOKUP($C85,'Regional Crises'!$B$1:$R$66,15,FALSE)&gt;U$3,0,IF(VLOOKUP($C85,'Regional Crises'!$B$1:$R$66,15,FALSE)&lt;U$4,5,(U$3-VLOOKUP($C85,'Regional Crises'!$B$1:$R$66,15,FALSE))/(U$3-U$4)*5)),1)))),(IF(VLOOKUP($E85,'Country Indicator Data'!$B$4:$N$300,11,FALSE)="x","x",ROUND(IF(VLOOKUP($E85,'Country Indicator Data'!$B$4:$N$300,11,FALSE)&gt;U$3,0,IF(VLOOKUP($E85,'Country Indicator Data'!$B$4:$N$300,11,FALSE)&lt;U$4,5,(U$3-VLOOKUP($E85,'Country Indicator Data'!$B$4:$N$300,11,FALSE))/(U$3-U$4)*5)),1))))</f>
        <v>2.5</v>
      </c>
      <c r="V85" s="163">
        <f>IF(LEN(E85)&gt;3,((IF(VLOOKUP($C85,'Regional Crises'!$B$1:$R$66,16,FALSE)="x","x",ROUND(IF(VLOOKUP($C85,'Regional Crises'!$B$1:$R$66,16,FALSE)&gt;V$3,0,IF(VLOOKUP($C85,'Regional Crises'!$B$1:$R$66,16,FALSE)&lt;V$4,5,(V$3-VLOOKUP($C85,'Regional Crises'!$B$1:$R$66,16,FALSE))/(V$3-V$4)*5)),1)))),(IF(VLOOKUP($E85,'Country Indicator Data'!$B$4:$N$300,12,FALSE)="x","x",ROUND(IF(VLOOKUP($E85,'Country Indicator Data'!$B$4:$N$300,12,FALSE)&gt;V$3,0,IF(VLOOKUP($E85,'Country Indicator Data'!$B$4:$N$300,12,FALSE)&lt;V$4,5,(V$3-VLOOKUP($E85,'Country Indicator Data'!$B$4:$N$300,12,FALSE))/(V$3-V$4)*5)),1))))</f>
        <v>2</v>
      </c>
      <c r="W85" s="163">
        <f t="shared" si="31"/>
        <v>2.8</v>
      </c>
      <c r="X85" s="163">
        <f t="shared" si="32"/>
        <v>3.1</v>
      </c>
      <c r="Y85" s="184">
        <f>IF('Core Indicators'!FC82="x","x",IF('Core Indicators'!FC82&gt;=5,5,IF('Core Indicators'!FC82&gt;=4,4,IF('Core Indicators'!FC82&gt;=3,3,IF('Core Indicators'!FC82&gt;=2,2,IF('Core Indicators'!FC82&gt;=1,1,0))))))</f>
        <v>5</v>
      </c>
      <c r="Z85" s="163">
        <f t="shared" si="33"/>
        <v>5</v>
      </c>
      <c r="AA85" s="184">
        <f>'Crisis Indicator Data'!Y82</f>
        <v>0</v>
      </c>
      <c r="AB85" s="184">
        <f>'Crisis Indicator Data'!Z82</f>
        <v>2</v>
      </c>
      <c r="AC85" s="184">
        <f>'Crisis Indicator Data'!AA82</f>
        <v>0</v>
      </c>
      <c r="AD85" s="184">
        <f>'Crisis Indicator Data'!AB82</f>
        <v>0</v>
      </c>
      <c r="AE85" s="184">
        <f t="shared" si="34"/>
        <v>2</v>
      </c>
      <c r="AF85" s="184">
        <f>'Crisis Indicator Data'!AC82</f>
        <v>0</v>
      </c>
      <c r="AG85" s="184">
        <f>'Crisis Indicator Data'!AD82</f>
        <v>2</v>
      </c>
      <c r="AH85" s="184">
        <f t="shared" si="35"/>
        <v>2</v>
      </c>
      <c r="AI85" s="184">
        <f>'Crisis Indicator Data'!AE82</f>
        <v>2</v>
      </c>
      <c r="AJ85" s="184">
        <f>'Crisis Indicator Data'!AF82</f>
        <v>1</v>
      </c>
      <c r="AK85" s="184">
        <f>'Crisis Indicator Data'!AG82</f>
        <v>3</v>
      </c>
      <c r="AL85" s="184">
        <f t="shared" si="36"/>
        <v>4</v>
      </c>
      <c r="AM85" s="163">
        <f t="shared" si="37"/>
        <v>3</v>
      </c>
      <c r="AN85" s="163">
        <f t="shared" si="38"/>
        <v>4</v>
      </c>
    </row>
    <row r="86" spans="1:40" ht="13.5" customHeight="1" x14ac:dyDescent="0.35">
      <c r="A86" s="172" t="str">
        <f>'Crisis Indicator Data'!A83</f>
        <v>Mixed Migration in Mexico</v>
      </c>
      <c r="B86" s="173" t="str">
        <f>'Crisis Indicator Data'!B83</f>
        <v>Displacement</v>
      </c>
      <c r="C86" s="173" t="str">
        <f>'Crisis Indicator Data'!C83</f>
        <v>MEX003</v>
      </c>
      <c r="D86" s="173" t="str">
        <f>'Crisis Indicator Data'!D83</f>
        <v>Mexico</v>
      </c>
      <c r="E86" s="174" t="str">
        <f>'Crisis Indicator Data'!E83</f>
        <v>MEX</v>
      </c>
      <c r="F86" s="163">
        <f>IF(LEN(E86)&gt;3,(IF(VLOOKUP($C86,'Regional Crises'!$B$1:$R$66,7,FALSE)="x","x",ROUND(IF(VLOOKUP($C86,'Regional Crises'!$B$1:$R$66,7,FALSE)&gt;$F$3,5,IF(VLOOKUP($C86,'Regional Crises'!$B$1:$R$66,7,FALSE)&lt;F$4,0,($F$3-VLOOKUP($C86,'Regional Crises'!$B$1:$R$66,7,FALSE))/($F$3-$F$4)*5)),1))),IF(VLOOKUP($E86,'Country Indicator Data'!$B$4:$N$300,3,FALSE)="x","x",ROUND(IF(VLOOKUP($E86,'Country Indicator Data'!$B$4:$N$300,3,FALSE)&gt;$F$3,5,IF(VLOOKUP($E86,'Country Indicator Data'!$B$4:$N$300,3,FALSE)&lt;$F$4,0,($F$3-VLOOKUP($E86,'Country Indicator Data'!$B$4:$N$300,3,FALSE))/($F$3-$F$4)*5)),1)))</f>
        <v>1.4</v>
      </c>
      <c r="G86" s="163">
        <f>IF(LEN(E86)&gt;3,(IF(VLOOKUP($C86,'Regional Crises'!$B$1:$R$66,9,FALSE)="x","x",ROUND(IF(VLOOKUP($C86,'Regional Crises'!$B$1:$R$66,9,FALSE)&gt;G$3,5,IF(VLOOKUP($C86,'Regional Crises'!$B$1:$R$66,9,FALSE)&lt;G$4,0,(G$3-VLOOKUP($C86,'Regional Crises'!$B$1:$R$66,9,FALSE))/(G$3-G$4)*5)),1))),IF(VLOOKUP($E86,'Country Indicator Data'!$B$4:$N$300,5,FALSE)="x","x",ROUND(IF(VLOOKUP($E86,'Country Indicator Data'!$B$4:$N$300,5,FALSE)&gt;G$3,5,IF(VLOOKUP($E86,'Country Indicator Data'!$B$4:$N$300,5,FALSE)&lt;G$4,0,(G$3-VLOOKUP($E86,'Country Indicator Data'!$B$4:$N$300,5,FALSE))/(G$3-G$4)*5)),1)))</f>
        <v>2.2000000000000002</v>
      </c>
      <c r="H86" s="163">
        <f t="shared" si="26"/>
        <v>1.8</v>
      </c>
      <c r="I86" s="163">
        <f>IF(LEN(E86)&gt;3,(IF(VLOOKUP($C86,'Regional Crises'!$B$1:$R$66,6,FALSE)="x","x",ROUND(IF(VLOOKUP($C86,'Regional Crises'!$B$1:$R$66,6,FALSE)&gt;I$3,5,IF(VLOOKUP($C86,'Regional Crises'!$B$1:$R$66,6,FALSE)&lt;I$4,0,5-(I$3-VLOOKUP($C86,'Regional Crises'!$B$1:$R$66,6,FALSE))/(I$3-I$4)*5)),1))),IF(VLOOKUP($E86,'Country Indicator Data'!$B$4:$N$300,2,FALSE)="x","x",ROUND(IF(VLOOKUP($E86,'Country Indicator Data'!$B$4:$N$300,2,FALSE)&gt;I$3,5,IF(VLOOKUP($E86,'Country Indicator Data'!$B$4:$N$300,2,FALSE)&lt;I$4,0,5-(I$3-VLOOKUP($E86,'Country Indicator Data'!$B$4:$N$300,2,FALSE))/(I$3-I$4)*5)),1)))</f>
        <v>1.7</v>
      </c>
      <c r="J86" s="163">
        <f>IF(LEN(E86)&gt;3,(IF(VLOOKUP($C86,'Regional Crises'!$B$1:$R$66,8,FALSE)="x","x",ROUND(IF(VLOOKUP($C86,'Regional Crises'!$B$1:$R$66,8,FALSE)&gt;J$3,5,IF(VLOOKUP($C86,'Regional Crises'!$B$1:$R$66,8,FALSE)&lt;J$4,0,5-(J$3-VLOOKUP($C86,'Regional Crises'!$B$1:$R$66,8,FALSE))/(J$3-J$4)*5)),1))),IF(VLOOKUP($E86,'Country Indicator Data'!$B$4:$N$300,4,FALSE)="x","x",ROUND(IF(VLOOKUP($E86,'Country Indicator Data'!$B$4:$N$300,4,FALSE)&gt;J$3,5,IF(VLOOKUP($E86,'Country Indicator Data'!$B$4:$N$300,4,FALSE)&lt;J$4,0,5-(J$3-VLOOKUP($E86,'Country Indicator Data'!$B$4:$N$300,4,FALSE))/(J$3-J$4)*5)),1)))</f>
        <v>1.1000000000000001</v>
      </c>
      <c r="K86" s="163">
        <f t="shared" si="27"/>
        <v>1.4</v>
      </c>
      <c r="L86" s="163">
        <f>IF(LEN(E86)&gt;3,(IF(VLOOKUP($C86,'Regional Crises'!$B$1:$R$66,10,FALSE)="x","x",ROUND(IF(VLOOKUP($C86,'Regional Crises'!$B$1:$R$66,10,FALSE)&gt;L$3,5,IF(VLOOKUP($C86,'Regional Crises'!$B$1:$R$66,10,FALSE)&lt;L$4,0,5-(L$3-VLOOKUP($C86,'Regional Crises'!$B$1:$R$66,10,FALSE))/(L$3-L$4)*5)),1))),IF(VLOOKUP($E86,'Country Indicator Data'!$B$4:$N$300,6,FALSE)="x","x",ROUND(IF(VLOOKUP($E86,'Country Indicator Data'!$B$4:$N$300,6,FALSE)&gt;L$3,5,IF(VLOOKUP($E86,'Country Indicator Data'!$B$4:$N$300,6,FALSE)&lt;L$4,0,5-(L$3-VLOOKUP($E86,'Country Indicator Data'!$B$4:$N$300,6,FALSE))/(L$3-L$4)*5)),1)))</f>
        <v>2.2000000000000002</v>
      </c>
      <c r="M86" s="163">
        <f>IF(LEN(E86)&gt;3,(IF(VLOOKUP($C86,'Regional Crises'!$B$1:$R$66,11,FALSE)="x","x",ROUND(IF(VLOOKUP($C86,'Regional Crises'!$B$1:$R$66,11,FALSE)&gt;M$3,5,IF(VLOOKUP($C86,'Regional Crises'!$B$1:$R$66,11,FALSE)&lt;M$4,0,5-(M$3-VLOOKUP($C86,'Regional Crises'!$B$1:$R$66,11,FALSE))/(M$3-M$4)*5)),1))),IF(VLOOKUP($E86,'Country Indicator Data'!$B$4:$N$300,7,FALSE)="x","x",ROUND(IF(VLOOKUP($E86,'Country Indicator Data'!$B$4:$N$300,7,FALSE)&gt;M$3,5,IF(VLOOKUP($E86,'Country Indicator Data'!$B$4:$N$300,7,FALSE)&lt;M$4,0,5-(M$3-VLOOKUP($E86,'Country Indicator Data'!$B$4:$N$300,7,FALSE))/(M$3-M$4)*5)),1)))</f>
        <v>2.6</v>
      </c>
      <c r="N86" s="163">
        <f t="shared" si="28"/>
        <v>2.4000000000000004</v>
      </c>
      <c r="O86" s="163">
        <f t="shared" si="29"/>
        <v>1.8666666666666669</v>
      </c>
      <c r="P86" s="163">
        <f>IF(LEN(E86)&gt;3,VLOOKUP(C86,'Regional Crises'!$B$1:$R$69,12,FALSE),VLOOKUP(E86,'Country Indicator Data'!$B$4:$I$300,8,FALSE))</f>
        <v>4</v>
      </c>
      <c r="Q86" s="163">
        <f>IF(LEN(E86)&gt;3,((IF(VLOOKUP($C86,'Regional Crises'!$B$1:$R$66,13,FALSE)="x","x",ROUND(IF(VLOOKUP($C86,'Regional Crises'!$B$1:$R$66,13,FALSE)&gt;Q$3,5,IF(VLOOKUP($C86,'Regional Crises'!$B$1:$R$66,13,FALSE)&lt;Q$4,0,5-(LOG(Q$3)-LOG(VLOOKUP($C86,'Regional Crises'!$B$1:$R$66,13,FALSE)))/(LOG(Q$3)-LOG(Q$4))*5)),1)))),(IF(VLOOKUP($E86,'Country Indicator Data'!$B$4:$N$300,9,FALSE)="x","x",ROUND(IF(VLOOKUP($E86,'Country Indicator Data'!$B$4:$N$300,9,FALSE)&gt;Q$3,5,IF(VLOOKUP($E86,'Country Indicator Data'!$B$4:$N$300,9,FALSE)&lt;Q$4,0,5-(LOG(Q$3)-LOG(VLOOKUP($E86,'Country Indicator Data'!$B$4:$N$300,9,FALSE)))/(LOG(Q$3)-LOG(Q$4))*5)),1))))</f>
        <v>5</v>
      </c>
      <c r="R86" s="163">
        <f t="shared" si="30"/>
        <v>4.5</v>
      </c>
      <c r="S86" s="163">
        <f>IF(LEN(E86)&gt;3,((IF(VLOOKUP($C86,'Regional Crises'!$B$1:$R$66,17,FALSE)="x","x",ROUND(IF(VLOOKUP($C86,'Regional Crises'!$B$1:$R$66,17,FALSE)&gt;S$3,0,IF(VLOOKUP($C86,'Regional Crises'!$B$1:$R$66,17,FALSE)&lt;S$4,5,(S$3-VLOOKUP($C86,'Regional Crises'!$B$1:$R$66,17,FALSE))/(S$3-S$4)*5)),1)))),(IF(VLOOKUP($E86,'Country Indicator Data'!$B$4:$N$300,13,FALSE)="x","x",ROUND(IF(VLOOKUP($E86,'Country Indicator Data'!$B$4:$N$300,13,FALSE)&gt;S$3,0,IF(VLOOKUP($E86,'Country Indicator Data'!$B$4:$N$300,13,FALSE)&lt;S$4,5,(S$3-VLOOKUP($E86,'Country Indicator Data'!$B$4:$N$300,13,FALSE))/(S$3-S$4)*5)),1))))</f>
        <v>3.5</v>
      </c>
      <c r="T86" s="163">
        <f>IF(LEN(E86)&gt;3,((IF(VLOOKUP($C86,'Regional Crises'!$B$1:$R$66,14,FALSE)="x","x",ROUND(IF(VLOOKUP($C86,'Regional Crises'!$B$1:$R$66,14,FALSE)&gt;T$3,0,IF(VLOOKUP($C86,'Regional Crises'!$B$1:$R$66,14,FALSE)&lt;T$4,5,(T$3-VLOOKUP($C86,'Regional Crises'!$B$1:$R$66,14,FALSE))/(T$3-T$4)*5)),1)))),(IF(VLOOKUP($E86,'Country Indicator Data'!$B$4:$N$300,10,FALSE)="x","x",ROUND(IF(VLOOKUP($E86,'Country Indicator Data'!$B$4:$N$300,10,FALSE)&gt;T$3,0,IF(VLOOKUP($E86,'Country Indicator Data'!$B$4:$N$300,10,FALSE)&lt;T$4,5,(T$3-VLOOKUP($E86,'Country Indicator Data'!$B$4:$N$300,10,FALSE))/(T$3-T$4)*5)),1))))</f>
        <v>3.2</v>
      </c>
      <c r="U86" s="163">
        <f>IF(LEN(E86)&gt;3,((IF(VLOOKUP($C86,'Regional Crises'!$B$1:$R$66,15,FALSE)="x","x",ROUND(IF(VLOOKUP($C86,'Regional Crises'!$B$1:$R$66,15,FALSE)&gt;U$3,0,IF(VLOOKUP($C86,'Regional Crises'!$B$1:$R$66,15,FALSE)&lt;U$4,5,(U$3-VLOOKUP($C86,'Regional Crises'!$B$1:$R$66,15,FALSE))/(U$3-U$4)*5)),1)))),(IF(VLOOKUP($E86,'Country Indicator Data'!$B$4:$N$300,11,FALSE)="x","x",ROUND(IF(VLOOKUP($E86,'Country Indicator Data'!$B$4:$N$300,11,FALSE)&gt;U$3,0,IF(VLOOKUP($E86,'Country Indicator Data'!$B$4:$N$300,11,FALSE)&lt;U$4,5,(U$3-VLOOKUP($E86,'Country Indicator Data'!$B$4:$N$300,11,FALSE))/(U$3-U$4)*5)),1))))</f>
        <v>2.5</v>
      </c>
      <c r="V86" s="163">
        <f>IF(LEN(E86)&gt;3,((IF(VLOOKUP($C86,'Regional Crises'!$B$1:$R$66,16,FALSE)="x","x",ROUND(IF(VLOOKUP($C86,'Regional Crises'!$B$1:$R$66,16,FALSE)&gt;V$3,0,IF(VLOOKUP($C86,'Regional Crises'!$B$1:$R$66,16,FALSE)&lt;V$4,5,(V$3-VLOOKUP($C86,'Regional Crises'!$B$1:$R$66,16,FALSE))/(V$3-V$4)*5)),1)))),(IF(VLOOKUP($E86,'Country Indicator Data'!$B$4:$N$300,12,FALSE)="x","x",ROUND(IF(VLOOKUP($E86,'Country Indicator Data'!$B$4:$N$300,12,FALSE)&gt;V$3,0,IF(VLOOKUP($E86,'Country Indicator Data'!$B$4:$N$300,12,FALSE)&lt;V$4,5,(V$3-VLOOKUP($E86,'Country Indicator Data'!$B$4:$N$300,12,FALSE))/(V$3-V$4)*5)),1))))</f>
        <v>2</v>
      </c>
      <c r="W86" s="163">
        <f t="shared" si="31"/>
        <v>2.8</v>
      </c>
      <c r="X86" s="163">
        <f t="shared" si="32"/>
        <v>3.1</v>
      </c>
      <c r="Y86" s="184">
        <f>IF('Core Indicators'!FC83="x","x",IF('Core Indicators'!FC83&gt;=5,5,IF('Core Indicators'!FC83&gt;=4,4,IF('Core Indicators'!FC83&gt;=3,3,IF('Core Indicators'!FC83&gt;=2,2,IF('Core Indicators'!FC83&gt;=1,1,0))))))</f>
        <v>3</v>
      </c>
      <c r="Z86" s="163">
        <f t="shared" si="33"/>
        <v>3</v>
      </c>
      <c r="AA86" s="184">
        <f>'Crisis Indicator Data'!Y83</f>
        <v>0</v>
      </c>
      <c r="AB86" s="184">
        <f>'Crisis Indicator Data'!Z83</f>
        <v>2</v>
      </c>
      <c r="AC86" s="184">
        <f>'Crisis Indicator Data'!AA83</f>
        <v>0</v>
      </c>
      <c r="AD86" s="184">
        <f>'Crisis Indicator Data'!AB83</f>
        <v>0</v>
      </c>
      <c r="AE86" s="184">
        <f t="shared" si="34"/>
        <v>2</v>
      </c>
      <c r="AF86" s="184">
        <f>'Crisis Indicator Data'!AC83</f>
        <v>0</v>
      </c>
      <c r="AG86" s="184">
        <f>'Crisis Indicator Data'!AD83</f>
        <v>2</v>
      </c>
      <c r="AH86" s="184">
        <f t="shared" si="35"/>
        <v>2</v>
      </c>
      <c r="AI86" s="184">
        <f>'Crisis Indicator Data'!AE83</f>
        <v>2</v>
      </c>
      <c r="AJ86" s="184">
        <f>'Crisis Indicator Data'!AF83</f>
        <v>1</v>
      </c>
      <c r="AK86" s="184">
        <f>'Crisis Indicator Data'!AG83</f>
        <v>3</v>
      </c>
      <c r="AL86" s="184">
        <f t="shared" si="36"/>
        <v>4</v>
      </c>
      <c r="AM86" s="163">
        <f t="shared" si="37"/>
        <v>3</v>
      </c>
      <c r="AN86" s="163">
        <f t="shared" si="38"/>
        <v>3</v>
      </c>
    </row>
    <row r="87" spans="1:40" ht="13.5" customHeight="1" x14ac:dyDescent="0.35">
      <c r="A87" s="172" t="str">
        <f>'Crisis Indicator Data'!A84</f>
        <v>Complex crisis in Mali</v>
      </c>
      <c r="B87" s="173" t="str">
        <f>'Crisis Indicator Data'!B84</f>
        <v>Conflict</v>
      </c>
      <c r="C87" s="173" t="str">
        <f>'Crisis Indicator Data'!C84</f>
        <v>MLI001</v>
      </c>
      <c r="D87" s="173" t="str">
        <f>'Crisis Indicator Data'!D84</f>
        <v>Mali</v>
      </c>
      <c r="E87" s="174" t="str">
        <f>'Crisis Indicator Data'!E84</f>
        <v>MLI</v>
      </c>
      <c r="F87" s="163">
        <f>IF(LEN(E87)&gt;3,(IF(VLOOKUP($C87,'Regional Crises'!$B$1:$R$66,7,FALSE)="x","x",ROUND(IF(VLOOKUP($C87,'Regional Crises'!$B$1:$R$66,7,FALSE)&gt;$F$3,5,IF(VLOOKUP($C87,'Regional Crises'!$B$1:$R$66,7,FALSE)&lt;F$4,0,($F$3-VLOOKUP($C87,'Regional Crises'!$B$1:$R$66,7,FALSE))/($F$3-$F$4)*5)),1))),IF(VLOOKUP($E87,'Country Indicator Data'!$B$4:$N$300,3,FALSE)="x","x",ROUND(IF(VLOOKUP($E87,'Country Indicator Data'!$B$4:$N$300,3,FALSE)&gt;$F$3,5,IF(VLOOKUP($E87,'Country Indicator Data'!$B$4:$N$300,3,FALSE)&lt;$F$4,0,($F$3-VLOOKUP($E87,'Country Indicator Data'!$B$4:$N$300,3,FALSE))/($F$3-$F$4)*5)),1)))</f>
        <v>0.7</v>
      </c>
      <c r="G87" s="163">
        <f>IF(LEN(E87)&gt;3,(IF(VLOOKUP($C87,'Regional Crises'!$B$1:$R$66,9,FALSE)="x","x",ROUND(IF(VLOOKUP($C87,'Regional Crises'!$B$1:$R$66,9,FALSE)&gt;G$3,5,IF(VLOOKUP($C87,'Regional Crises'!$B$1:$R$66,9,FALSE)&lt;G$4,0,(G$3-VLOOKUP($C87,'Regional Crises'!$B$1:$R$66,9,FALSE))/(G$3-G$4)*5)),1))),IF(VLOOKUP($E87,'Country Indicator Data'!$B$4:$N$300,5,FALSE)="x","x",ROUND(IF(VLOOKUP($E87,'Country Indicator Data'!$B$4:$N$300,5,FALSE)&gt;G$3,5,IF(VLOOKUP($E87,'Country Indicator Data'!$B$4:$N$300,5,FALSE)&lt;G$4,0,(G$3-VLOOKUP($E87,'Country Indicator Data'!$B$4:$N$300,5,FALSE))/(G$3-G$4)*5)),1)))</f>
        <v>3.3</v>
      </c>
      <c r="H87" s="163">
        <f t="shared" si="26"/>
        <v>2</v>
      </c>
      <c r="I87" s="163">
        <f>IF(LEN(E87)&gt;3,(IF(VLOOKUP($C87,'Regional Crises'!$B$1:$R$66,6,FALSE)="x","x",ROUND(IF(VLOOKUP($C87,'Regional Crises'!$B$1:$R$66,6,FALSE)&gt;I$3,5,IF(VLOOKUP($C87,'Regional Crises'!$B$1:$R$66,6,FALSE)&lt;I$4,0,5-(I$3-VLOOKUP($C87,'Regional Crises'!$B$1:$R$66,6,FALSE))/(I$3-I$4)*5)),1))),IF(VLOOKUP($E87,'Country Indicator Data'!$B$4:$N$300,2,FALSE)="x","x",ROUND(IF(VLOOKUP($E87,'Country Indicator Data'!$B$4:$N$300,2,FALSE)&gt;I$3,5,IF(VLOOKUP($E87,'Country Indicator Data'!$B$4:$N$300,2,FALSE)&lt;I$4,0,5-(I$3-VLOOKUP($E87,'Country Indicator Data'!$B$4:$N$300,2,FALSE))/(I$3-I$4)*5)),1)))</f>
        <v>0.9</v>
      </c>
      <c r="J87" s="163">
        <f>IF(LEN(E87)&gt;3,(IF(VLOOKUP($C87,'Regional Crises'!$B$1:$R$66,8,FALSE)="x","x",ROUND(IF(VLOOKUP($C87,'Regional Crises'!$B$1:$R$66,8,FALSE)&gt;J$3,5,IF(VLOOKUP($C87,'Regional Crises'!$B$1:$R$66,8,FALSE)&lt;J$4,0,5-(J$3-VLOOKUP($C87,'Regional Crises'!$B$1:$R$66,8,FALSE))/(J$3-J$4)*5)),1))),IF(VLOOKUP($E87,'Country Indicator Data'!$B$4:$N$300,4,FALSE)="x","x",ROUND(IF(VLOOKUP($E87,'Country Indicator Data'!$B$4:$N$300,4,FALSE)&gt;J$3,5,IF(VLOOKUP($E87,'Country Indicator Data'!$B$4:$N$300,4,FALSE)&lt;J$4,0,5-(J$3-VLOOKUP($E87,'Country Indicator Data'!$B$4:$N$300,4,FALSE))/(J$3-J$4)*5)),1)))</f>
        <v>0</v>
      </c>
      <c r="K87" s="163">
        <f t="shared" si="27"/>
        <v>0.45</v>
      </c>
      <c r="L87" s="163">
        <f>IF(LEN(E87)&gt;3,(IF(VLOOKUP($C87,'Regional Crises'!$B$1:$R$66,10,FALSE)="x","x",ROUND(IF(VLOOKUP($C87,'Regional Crises'!$B$1:$R$66,10,FALSE)&gt;L$3,5,IF(VLOOKUP($C87,'Regional Crises'!$B$1:$R$66,10,FALSE)&lt;L$4,0,5-(L$3-VLOOKUP($C87,'Regional Crises'!$B$1:$R$66,10,FALSE))/(L$3-L$4)*5)),1))),IF(VLOOKUP($E87,'Country Indicator Data'!$B$4:$N$300,6,FALSE)="x","x",ROUND(IF(VLOOKUP($E87,'Country Indicator Data'!$B$4:$N$300,6,FALSE)&gt;L$3,5,IF(VLOOKUP($E87,'Country Indicator Data'!$B$4:$N$300,6,FALSE)&lt;L$4,0,5-(L$3-VLOOKUP($E87,'Country Indicator Data'!$B$4:$N$300,6,FALSE))/(L$3-L$4)*5)),1)))</f>
        <v>4.5</v>
      </c>
      <c r="M87" s="163">
        <f>IF(LEN(E87)&gt;3,(IF(VLOOKUP($C87,'Regional Crises'!$B$1:$R$66,11,FALSE)="x","x",ROUND(IF(VLOOKUP($C87,'Regional Crises'!$B$1:$R$66,11,FALSE)&gt;M$3,5,IF(VLOOKUP($C87,'Regional Crises'!$B$1:$R$66,11,FALSE)&lt;M$4,0,5-(M$3-VLOOKUP($C87,'Regional Crises'!$B$1:$R$66,11,FALSE))/(M$3-M$4)*5)),1))),IF(VLOOKUP($E87,'Country Indicator Data'!$B$4:$N$300,7,FALSE)="x","x",ROUND(IF(VLOOKUP($E87,'Country Indicator Data'!$B$4:$N$300,7,FALSE)&gt;M$3,5,IF(VLOOKUP($E87,'Country Indicator Data'!$B$4:$N$300,7,FALSE)&lt;M$4,0,5-(M$3-VLOOKUP($E87,'Country Indicator Data'!$B$4:$N$300,7,FALSE))/(M$3-M$4)*5)),1)))</f>
        <v>1</v>
      </c>
      <c r="N87" s="163">
        <f t="shared" si="28"/>
        <v>2.75</v>
      </c>
      <c r="O87" s="163">
        <f t="shared" si="29"/>
        <v>1.7333333333333334</v>
      </c>
      <c r="P87" s="163">
        <f>IF(LEN(E87)&gt;3,VLOOKUP(C87,'Regional Crises'!$B$1:$R$69,12,FALSE),VLOOKUP(E87,'Country Indicator Data'!$B$4:$I$300,8,FALSE))</f>
        <v>5</v>
      </c>
      <c r="Q87" s="163">
        <f>IF(LEN(E87)&gt;3,((IF(VLOOKUP($C87,'Regional Crises'!$B$1:$R$66,13,FALSE)="x","x",ROUND(IF(VLOOKUP($C87,'Regional Crises'!$B$1:$R$66,13,FALSE)&gt;Q$3,5,IF(VLOOKUP($C87,'Regional Crises'!$B$1:$R$66,13,FALSE)&lt;Q$4,0,5-(LOG(Q$3)-LOG(VLOOKUP($C87,'Regional Crises'!$B$1:$R$66,13,FALSE)))/(LOG(Q$3)-LOG(Q$4))*5)),1)))),(IF(VLOOKUP($E87,'Country Indicator Data'!$B$4:$N$300,9,FALSE)="x","x",ROUND(IF(VLOOKUP($E87,'Country Indicator Data'!$B$4:$N$300,9,FALSE)&gt;Q$3,5,IF(VLOOKUP($E87,'Country Indicator Data'!$B$4:$N$300,9,FALSE)&lt;Q$4,0,5-(LOG(Q$3)-LOG(VLOOKUP($E87,'Country Indicator Data'!$B$4:$N$300,9,FALSE)))/(LOG(Q$3)-LOG(Q$4))*5)),1))))</f>
        <v>4.8</v>
      </c>
      <c r="R87" s="163">
        <f t="shared" si="30"/>
        <v>4.9000000000000004</v>
      </c>
      <c r="S87" s="163">
        <f>IF(LEN(E87)&gt;3,((IF(VLOOKUP($C87,'Regional Crises'!$B$1:$R$66,17,FALSE)="x","x",ROUND(IF(VLOOKUP($C87,'Regional Crises'!$B$1:$R$66,17,FALSE)&gt;S$3,0,IF(VLOOKUP($C87,'Regional Crises'!$B$1:$R$66,17,FALSE)&lt;S$4,5,(S$3-VLOOKUP($C87,'Regional Crises'!$B$1:$R$66,17,FALSE))/(S$3-S$4)*5)),1)))),(IF(VLOOKUP($E87,'Country Indicator Data'!$B$4:$N$300,13,FALSE)="x","x",ROUND(IF(VLOOKUP($E87,'Country Indicator Data'!$B$4:$N$300,13,FALSE)&gt;S$3,0,IF(VLOOKUP($E87,'Country Indicator Data'!$B$4:$N$300,13,FALSE)&lt;S$4,5,(S$3-VLOOKUP($E87,'Country Indicator Data'!$B$4:$N$300,13,FALSE))/(S$3-S$4)*5)),1))))</f>
        <v>3.6</v>
      </c>
      <c r="T87" s="163">
        <f>IF(LEN(E87)&gt;3,((IF(VLOOKUP($C87,'Regional Crises'!$B$1:$R$66,14,FALSE)="x","x",ROUND(IF(VLOOKUP($C87,'Regional Crises'!$B$1:$R$66,14,FALSE)&gt;T$3,0,IF(VLOOKUP($C87,'Regional Crises'!$B$1:$R$66,14,FALSE)&lt;T$4,5,(T$3-VLOOKUP($C87,'Regional Crises'!$B$1:$R$66,14,FALSE))/(T$3-T$4)*5)),1)))),(IF(VLOOKUP($E87,'Country Indicator Data'!$B$4:$N$300,10,FALSE)="x","x",ROUND(IF(VLOOKUP($E87,'Country Indicator Data'!$B$4:$N$300,10,FALSE)&gt;T$3,0,IF(VLOOKUP($E87,'Country Indicator Data'!$B$4:$N$300,10,FALSE)&lt;T$4,5,(T$3-VLOOKUP($E87,'Country Indicator Data'!$B$4:$N$300,10,FALSE))/(T$3-T$4)*5)),1))))</f>
        <v>3.3</v>
      </c>
      <c r="U87" s="163">
        <f>IF(LEN(E87)&gt;3,((IF(VLOOKUP($C87,'Regional Crises'!$B$1:$R$66,15,FALSE)="x","x",ROUND(IF(VLOOKUP($C87,'Regional Crises'!$B$1:$R$66,15,FALSE)&gt;U$3,0,IF(VLOOKUP($C87,'Regional Crises'!$B$1:$R$66,15,FALSE)&lt;U$4,5,(U$3-VLOOKUP($C87,'Regional Crises'!$B$1:$R$66,15,FALSE))/(U$3-U$4)*5)),1)))),(IF(VLOOKUP($E87,'Country Indicator Data'!$B$4:$N$300,11,FALSE)="x","x",ROUND(IF(VLOOKUP($E87,'Country Indicator Data'!$B$4:$N$300,11,FALSE)&gt;U$3,0,IF(VLOOKUP($E87,'Country Indicator Data'!$B$4:$N$300,11,FALSE)&lt;U$4,5,(U$3-VLOOKUP($E87,'Country Indicator Data'!$B$4:$N$300,11,FALSE))/(U$3-U$4)*5)),1))))</f>
        <v>2.8</v>
      </c>
      <c r="V87" s="163">
        <f>IF(LEN(E87)&gt;3,((IF(VLOOKUP($C87,'Regional Crises'!$B$1:$R$66,16,FALSE)="x","x",ROUND(IF(VLOOKUP($C87,'Regional Crises'!$B$1:$R$66,16,FALSE)&gt;V$3,0,IF(VLOOKUP($C87,'Regional Crises'!$B$1:$R$66,16,FALSE)&lt;V$4,5,(V$3-VLOOKUP($C87,'Regional Crises'!$B$1:$R$66,16,FALSE))/(V$3-V$4)*5)),1)))),(IF(VLOOKUP($E87,'Country Indicator Data'!$B$4:$N$300,12,FALSE)="x","x",ROUND(IF(VLOOKUP($E87,'Country Indicator Data'!$B$4:$N$300,12,FALSE)&gt;V$3,0,IF(VLOOKUP($E87,'Country Indicator Data'!$B$4:$N$300,12,FALSE)&lt;V$4,5,(V$3-VLOOKUP($E87,'Country Indicator Data'!$B$4:$N$300,12,FALSE))/(V$3-V$4)*5)),1))))</f>
        <v>3.7</v>
      </c>
      <c r="W87" s="163">
        <f t="shared" si="31"/>
        <v>3.4</v>
      </c>
      <c r="X87" s="163">
        <f t="shared" si="32"/>
        <v>3.3</v>
      </c>
      <c r="Y87" s="184">
        <f>IF('Core Indicators'!FC84="x","x",IF('Core Indicators'!FC84&gt;=5,5,IF('Core Indicators'!FC84&gt;=4,4,IF('Core Indicators'!FC84&gt;=3,3,IF('Core Indicators'!FC84&gt;=2,2,IF('Core Indicators'!FC84&gt;=1,1,0))))))</f>
        <v>5</v>
      </c>
      <c r="Z87" s="163">
        <f t="shared" si="33"/>
        <v>5</v>
      </c>
      <c r="AA87" s="184">
        <f>'Crisis Indicator Data'!Y84</f>
        <v>0</v>
      </c>
      <c r="AB87" s="184">
        <f>'Crisis Indicator Data'!Z84</f>
        <v>3</v>
      </c>
      <c r="AC87" s="184">
        <f>'Crisis Indicator Data'!AA84</f>
        <v>2</v>
      </c>
      <c r="AD87" s="184">
        <f>'Crisis Indicator Data'!AB84</f>
        <v>3</v>
      </c>
      <c r="AE87" s="184">
        <f t="shared" si="34"/>
        <v>4</v>
      </c>
      <c r="AF87" s="184">
        <f>'Crisis Indicator Data'!AC84</f>
        <v>0</v>
      </c>
      <c r="AG87" s="184">
        <f>'Crisis Indicator Data'!AD84</f>
        <v>2</v>
      </c>
      <c r="AH87" s="184">
        <f t="shared" si="35"/>
        <v>2</v>
      </c>
      <c r="AI87" s="184">
        <f>'Crisis Indicator Data'!AE84</f>
        <v>3</v>
      </c>
      <c r="AJ87" s="184">
        <f>'Crisis Indicator Data'!AF84</f>
        <v>1</v>
      </c>
      <c r="AK87" s="184">
        <f>'Crisis Indicator Data'!AG84</f>
        <v>3</v>
      </c>
      <c r="AL87" s="184">
        <f t="shared" si="36"/>
        <v>5</v>
      </c>
      <c r="AM87" s="163">
        <f t="shared" si="37"/>
        <v>4</v>
      </c>
      <c r="AN87" s="163">
        <f t="shared" si="38"/>
        <v>4.5</v>
      </c>
    </row>
    <row r="88" spans="1:40" ht="13.5" customHeight="1" x14ac:dyDescent="0.35">
      <c r="A88" s="172" t="str">
        <f>'Crisis Indicator Data'!A85</f>
        <v>Multiple crises in Myanmar</v>
      </c>
      <c r="B88" s="173" t="str">
        <f>'Crisis Indicator Data'!B85</f>
        <v>Socio-political,Conflict,Violence</v>
      </c>
      <c r="C88" s="173" t="str">
        <f>'Crisis Indicator Data'!C85</f>
        <v>MMR001</v>
      </c>
      <c r="D88" s="173" t="str">
        <f>'Crisis Indicator Data'!D85</f>
        <v>Myanmar</v>
      </c>
      <c r="E88" s="174" t="str">
        <f>'Crisis Indicator Data'!E85</f>
        <v>MMR</v>
      </c>
      <c r="F88" s="163">
        <f>IF(LEN(E88)&gt;3,(IF(VLOOKUP($C88,'Regional Crises'!$B$1:$R$66,7,FALSE)="x","x",ROUND(IF(VLOOKUP($C88,'Regional Crises'!$B$1:$R$66,7,FALSE)&gt;$F$3,5,IF(VLOOKUP($C88,'Regional Crises'!$B$1:$R$66,7,FALSE)&lt;F$4,0,($F$3-VLOOKUP($C88,'Regional Crises'!$B$1:$R$66,7,FALSE))/($F$3-$F$4)*5)),1))),IF(VLOOKUP($E88,'Country Indicator Data'!$B$4:$N$300,3,FALSE)="x","x",ROUND(IF(VLOOKUP($E88,'Country Indicator Data'!$B$4:$N$300,3,FALSE)&gt;$F$3,5,IF(VLOOKUP($E88,'Country Indicator Data'!$B$4:$N$300,3,FALSE)&lt;$F$4,0,($F$3-VLOOKUP($E88,'Country Indicator Data'!$B$4:$N$300,3,FALSE))/($F$3-$F$4)*5)),1)))</f>
        <v>5</v>
      </c>
      <c r="G88" s="163">
        <f>IF(LEN(E88)&gt;3,(IF(VLOOKUP($C88,'Regional Crises'!$B$1:$R$66,9,FALSE)="x","x",ROUND(IF(VLOOKUP($C88,'Regional Crises'!$B$1:$R$66,9,FALSE)&gt;G$3,5,IF(VLOOKUP($C88,'Regional Crises'!$B$1:$R$66,9,FALSE)&lt;G$4,0,(G$3-VLOOKUP($C88,'Regional Crises'!$B$1:$R$66,9,FALSE))/(G$3-G$4)*5)),1))),IF(VLOOKUP($E88,'Country Indicator Data'!$B$4:$N$300,5,FALSE)="x","x",ROUND(IF(VLOOKUP($E88,'Country Indicator Data'!$B$4:$N$300,5,FALSE)&gt;G$3,5,IF(VLOOKUP($E88,'Country Indicator Data'!$B$4:$N$300,5,FALSE)&lt;G$4,0,(G$3-VLOOKUP($E88,'Country Indicator Data'!$B$4:$N$300,5,FALSE))/(G$3-G$4)*5)),1)))</f>
        <v>4.0999999999999996</v>
      </c>
      <c r="H88" s="163">
        <f t="shared" si="26"/>
        <v>4.55</v>
      </c>
      <c r="I88" s="163">
        <f>IF(LEN(E88)&gt;3,(IF(VLOOKUP($C88,'Regional Crises'!$B$1:$R$66,6,FALSE)="x","x",ROUND(IF(VLOOKUP($C88,'Regional Crises'!$B$1:$R$66,6,FALSE)&gt;I$3,5,IF(VLOOKUP($C88,'Regional Crises'!$B$1:$R$66,6,FALSE)&lt;I$4,0,5-(I$3-VLOOKUP($C88,'Regional Crises'!$B$1:$R$66,6,FALSE))/(I$3-I$4)*5)),1))),IF(VLOOKUP($E88,'Country Indicator Data'!$B$4:$N$300,2,FALSE)="x","x",ROUND(IF(VLOOKUP($E88,'Country Indicator Data'!$B$4:$N$300,2,FALSE)&gt;I$3,5,IF(VLOOKUP($E88,'Country Indicator Data'!$B$4:$N$300,2,FALSE)&lt;I$4,0,5-(I$3-VLOOKUP($E88,'Country Indicator Data'!$B$4:$N$300,2,FALSE))/(I$3-I$4)*5)),1)))</f>
        <v>2.6</v>
      </c>
      <c r="J88" s="163">
        <f>IF(LEN(E88)&gt;3,(IF(VLOOKUP($C88,'Regional Crises'!$B$1:$R$66,8,FALSE)="x","x",ROUND(IF(VLOOKUP($C88,'Regional Crises'!$B$1:$R$66,8,FALSE)&gt;J$3,5,IF(VLOOKUP($C88,'Regional Crises'!$B$1:$R$66,8,FALSE)&lt;J$4,0,5-(J$3-VLOOKUP($C88,'Regional Crises'!$B$1:$R$66,8,FALSE))/(J$3-J$4)*5)),1))),IF(VLOOKUP($E88,'Country Indicator Data'!$B$4:$N$300,4,FALSE)="x","x",ROUND(IF(VLOOKUP($E88,'Country Indicator Data'!$B$4:$N$300,4,FALSE)&gt;J$3,5,IF(VLOOKUP($E88,'Country Indicator Data'!$B$4:$N$300,4,FALSE)&lt;J$4,0,5-(J$3-VLOOKUP($E88,'Country Indicator Data'!$B$4:$N$300,4,FALSE))/(J$3-J$4)*5)),1)))</f>
        <v>3</v>
      </c>
      <c r="K88" s="163">
        <f t="shared" si="27"/>
        <v>2.8</v>
      </c>
      <c r="L88" s="163">
        <f>IF(LEN(E88)&gt;3,(IF(VLOOKUP($C88,'Regional Crises'!$B$1:$R$66,10,FALSE)="x","x",ROUND(IF(VLOOKUP($C88,'Regional Crises'!$B$1:$R$66,10,FALSE)&gt;L$3,5,IF(VLOOKUP($C88,'Regional Crises'!$B$1:$R$66,10,FALSE)&lt;L$4,0,5-(L$3-VLOOKUP($C88,'Regional Crises'!$B$1:$R$66,10,FALSE))/(L$3-L$4)*5)),1))),IF(VLOOKUP($E88,'Country Indicator Data'!$B$4:$N$300,6,FALSE)="x","x",ROUND(IF(VLOOKUP($E88,'Country Indicator Data'!$B$4:$N$300,6,FALSE)&gt;L$3,5,IF(VLOOKUP($E88,'Country Indicator Data'!$B$4:$N$300,6,FALSE)&lt;L$4,0,5-(L$3-VLOOKUP($E88,'Country Indicator Data'!$B$4:$N$300,6,FALSE))/(L$3-L$4)*5)),1)))</f>
        <v>3.1</v>
      </c>
      <c r="M88" s="163">
        <f>IF(LEN(E88)&gt;3,(IF(VLOOKUP($C88,'Regional Crises'!$B$1:$R$66,11,FALSE)="x","x",ROUND(IF(VLOOKUP($C88,'Regional Crises'!$B$1:$R$66,11,FALSE)&gt;M$3,5,IF(VLOOKUP($C88,'Regional Crises'!$B$1:$R$66,11,FALSE)&lt;M$4,0,5-(M$3-VLOOKUP($C88,'Regional Crises'!$B$1:$R$66,11,FALSE))/(M$3-M$4)*5)),1))),IF(VLOOKUP($E88,'Country Indicator Data'!$B$4:$N$300,7,FALSE)="x","x",ROUND(IF(VLOOKUP($E88,'Country Indicator Data'!$B$4:$N$300,7,FALSE)&gt;M$3,5,IF(VLOOKUP($E88,'Country Indicator Data'!$B$4:$N$300,7,FALSE)&lt;M$4,0,5-(M$3-VLOOKUP($E88,'Country Indicator Data'!$B$4:$N$300,7,FALSE))/(M$3-M$4)*5)),1)))</f>
        <v>0.7</v>
      </c>
      <c r="N88" s="163">
        <f t="shared" si="28"/>
        <v>1.9</v>
      </c>
      <c r="O88" s="163">
        <f t="shared" si="29"/>
        <v>3.0833333333333335</v>
      </c>
      <c r="P88" s="163">
        <f>IF(LEN(E88)&gt;3,VLOOKUP(C88,'Regional Crises'!$B$1:$R$69,12,FALSE),VLOOKUP(E88,'Country Indicator Data'!$B$4:$I$300,8,FALSE))</f>
        <v>5</v>
      </c>
      <c r="Q88" s="163">
        <f>IF(LEN(E88)&gt;3,((IF(VLOOKUP($C88,'Regional Crises'!$B$1:$R$66,13,FALSE)="x","x",ROUND(IF(VLOOKUP($C88,'Regional Crises'!$B$1:$R$66,13,FALSE)&gt;Q$3,5,IF(VLOOKUP($C88,'Regional Crises'!$B$1:$R$66,13,FALSE)&lt;Q$4,0,5-(LOG(Q$3)-LOG(VLOOKUP($C88,'Regional Crises'!$B$1:$R$66,13,FALSE)))/(LOG(Q$3)-LOG(Q$4))*5)),1)))),(IF(VLOOKUP($E88,'Country Indicator Data'!$B$4:$N$300,9,FALSE)="x","x",ROUND(IF(VLOOKUP($E88,'Country Indicator Data'!$B$4:$N$300,9,FALSE)&gt;Q$3,5,IF(VLOOKUP($E88,'Country Indicator Data'!$B$4:$N$300,9,FALSE)&lt;Q$4,0,5-(LOG(Q$3)-LOG(VLOOKUP($E88,'Country Indicator Data'!$B$4:$N$300,9,FALSE)))/(LOG(Q$3)-LOG(Q$4))*5)),1))))</f>
        <v>5</v>
      </c>
      <c r="R88" s="163">
        <f t="shared" si="30"/>
        <v>5</v>
      </c>
      <c r="S88" s="163">
        <f>IF(LEN(E88)&gt;3,((IF(VLOOKUP($C88,'Regional Crises'!$B$1:$R$66,17,FALSE)="x","x",ROUND(IF(VLOOKUP($C88,'Regional Crises'!$B$1:$R$66,17,FALSE)&gt;S$3,0,IF(VLOOKUP($C88,'Regional Crises'!$B$1:$R$66,17,FALSE)&lt;S$4,5,(S$3-VLOOKUP($C88,'Regional Crises'!$B$1:$R$66,17,FALSE))/(S$3-S$4)*5)),1)))),(IF(VLOOKUP($E88,'Country Indicator Data'!$B$4:$N$300,13,FALSE)="x","x",ROUND(IF(VLOOKUP($E88,'Country Indicator Data'!$B$4:$N$300,13,FALSE)&gt;S$3,0,IF(VLOOKUP($E88,'Country Indicator Data'!$B$4:$N$300,13,FALSE)&lt;S$4,5,(S$3-VLOOKUP($E88,'Country Indicator Data'!$B$4:$N$300,13,FALSE))/(S$3-S$4)*5)),1))))</f>
        <v>4</v>
      </c>
      <c r="T88" s="163">
        <f>IF(LEN(E88)&gt;3,((IF(VLOOKUP($C88,'Regional Crises'!$B$1:$R$66,14,FALSE)="x","x",ROUND(IF(VLOOKUP($C88,'Regional Crises'!$B$1:$R$66,14,FALSE)&gt;T$3,0,IF(VLOOKUP($C88,'Regional Crises'!$B$1:$R$66,14,FALSE)&lt;T$4,5,(T$3-VLOOKUP($C88,'Regional Crises'!$B$1:$R$66,14,FALSE))/(T$3-T$4)*5)),1)))),(IF(VLOOKUP($E88,'Country Indicator Data'!$B$4:$N$300,10,FALSE)="x","x",ROUND(IF(VLOOKUP($E88,'Country Indicator Data'!$B$4:$N$300,10,FALSE)&gt;T$3,0,IF(VLOOKUP($E88,'Country Indicator Data'!$B$4:$N$300,10,FALSE)&lt;T$4,5,(T$3-VLOOKUP($E88,'Country Indicator Data'!$B$4:$N$300,10,FALSE))/(T$3-T$4)*5)),1))))</f>
        <v>3.6</v>
      </c>
      <c r="U88" s="163">
        <f>IF(LEN(E88)&gt;3,((IF(VLOOKUP($C88,'Regional Crises'!$B$1:$R$66,15,FALSE)="x","x",ROUND(IF(VLOOKUP($C88,'Regional Crises'!$B$1:$R$66,15,FALSE)&gt;U$3,0,IF(VLOOKUP($C88,'Regional Crises'!$B$1:$R$66,15,FALSE)&lt;U$4,5,(U$3-VLOOKUP($C88,'Regional Crises'!$B$1:$R$66,15,FALSE))/(U$3-U$4)*5)),1)))),(IF(VLOOKUP($E88,'Country Indicator Data'!$B$4:$N$300,11,FALSE)="x","x",ROUND(IF(VLOOKUP($E88,'Country Indicator Data'!$B$4:$N$300,11,FALSE)&gt;U$3,0,IF(VLOOKUP($E88,'Country Indicator Data'!$B$4:$N$300,11,FALSE)&lt;U$4,5,(U$3-VLOOKUP($E88,'Country Indicator Data'!$B$4:$N$300,11,FALSE))/(U$3-U$4)*5)),1))))</f>
        <v>3.6</v>
      </c>
      <c r="V88" s="163">
        <f>IF(LEN(E88)&gt;3,((IF(VLOOKUP($C88,'Regional Crises'!$B$1:$R$66,16,FALSE)="x","x",ROUND(IF(VLOOKUP($C88,'Regional Crises'!$B$1:$R$66,16,FALSE)&gt;V$3,0,IF(VLOOKUP($C88,'Regional Crises'!$B$1:$R$66,16,FALSE)&lt;V$4,5,(V$3-VLOOKUP($C88,'Regional Crises'!$B$1:$R$66,16,FALSE))/(V$3-V$4)*5)),1)))),(IF(VLOOKUP($E88,'Country Indicator Data'!$B$4:$N$300,12,FALSE)="x","x",ROUND(IF(VLOOKUP($E88,'Country Indicator Data'!$B$4:$N$300,12,FALSE)&gt;V$3,0,IF(VLOOKUP($E88,'Country Indicator Data'!$B$4:$N$300,12,FALSE)&lt;V$4,5,(V$3-VLOOKUP($E88,'Country Indicator Data'!$B$4:$N$300,12,FALSE))/(V$3-V$4)*5)),1))))</f>
        <v>4.5999999999999996</v>
      </c>
      <c r="W88" s="163">
        <f t="shared" si="31"/>
        <v>4</v>
      </c>
      <c r="X88" s="163">
        <f t="shared" si="32"/>
        <v>4</v>
      </c>
      <c r="Y88" s="184">
        <f>IF('Core Indicators'!FC85="x","x",IF('Core Indicators'!FC85&gt;=5,5,IF('Core Indicators'!FC85&gt;=4,4,IF('Core Indicators'!FC85&gt;=3,3,IF('Core Indicators'!FC85&gt;=2,2,IF('Core Indicators'!FC85&gt;=1,1,0))))))</f>
        <v>5</v>
      </c>
      <c r="Z88" s="163">
        <f t="shared" si="33"/>
        <v>5</v>
      </c>
      <c r="AA88" s="184">
        <f>'Crisis Indicator Data'!Y85</f>
        <v>2</v>
      </c>
      <c r="AB88" s="184">
        <f>'Crisis Indicator Data'!Z85</f>
        <v>3</v>
      </c>
      <c r="AC88" s="184">
        <f>'Crisis Indicator Data'!AA85</f>
        <v>3</v>
      </c>
      <c r="AD88" s="184">
        <f>'Crisis Indicator Data'!AB85</f>
        <v>2</v>
      </c>
      <c r="AE88" s="184">
        <f t="shared" si="34"/>
        <v>5</v>
      </c>
      <c r="AF88" s="184">
        <f>'Crisis Indicator Data'!AC85</f>
        <v>3</v>
      </c>
      <c r="AG88" s="184">
        <f>'Crisis Indicator Data'!AD85</f>
        <v>3</v>
      </c>
      <c r="AH88" s="184">
        <f t="shared" si="35"/>
        <v>5</v>
      </c>
      <c r="AI88" s="184">
        <f>'Crisis Indicator Data'!AE85</f>
        <v>3</v>
      </c>
      <c r="AJ88" s="184">
        <f>'Crisis Indicator Data'!AF85</f>
        <v>2</v>
      </c>
      <c r="AK88" s="184">
        <f>'Crisis Indicator Data'!AG85</f>
        <v>3</v>
      </c>
      <c r="AL88" s="184">
        <f t="shared" si="36"/>
        <v>5</v>
      </c>
      <c r="AM88" s="163">
        <f t="shared" si="37"/>
        <v>5</v>
      </c>
      <c r="AN88" s="163">
        <f t="shared" si="38"/>
        <v>5</v>
      </c>
    </row>
    <row r="89" spans="1:40" ht="13.5" customHeight="1" x14ac:dyDescent="0.35">
      <c r="A89" s="172" t="str">
        <f>'Crisis Indicator Data'!A86</f>
        <v>Rakhine Conflict</v>
      </c>
      <c r="B89" s="173" t="str">
        <f>'Crisis Indicator Data'!B86</f>
        <v>Conflict</v>
      </c>
      <c r="C89" s="173" t="str">
        <f>'Crisis Indicator Data'!C86</f>
        <v>MMR002</v>
      </c>
      <c r="D89" s="173" t="str">
        <f>'Crisis Indicator Data'!D86</f>
        <v>Myanmar</v>
      </c>
      <c r="E89" s="174" t="str">
        <f>'Crisis Indicator Data'!E86</f>
        <v>MMR</v>
      </c>
      <c r="F89" s="163">
        <f>IF(LEN(E89)&gt;3,(IF(VLOOKUP($C89,'Regional Crises'!$B$1:$R$66,7,FALSE)="x","x",ROUND(IF(VLOOKUP($C89,'Regional Crises'!$B$1:$R$66,7,FALSE)&gt;$F$3,5,IF(VLOOKUP($C89,'Regional Crises'!$B$1:$R$66,7,FALSE)&lt;F$4,0,($F$3-VLOOKUP($C89,'Regional Crises'!$B$1:$R$66,7,FALSE))/($F$3-$F$4)*5)),1))),IF(VLOOKUP($E89,'Country Indicator Data'!$B$4:$N$300,3,FALSE)="x","x",ROUND(IF(VLOOKUP($E89,'Country Indicator Data'!$B$4:$N$300,3,FALSE)&gt;$F$3,5,IF(VLOOKUP($E89,'Country Indicator Data'!$B$4:$N$300,3,FALSE)&lt;$F$4,0,($F$3-VLOOKUP($E89,'Country Indicator Data'!$B$4:$N$300,3,FALSE))/($F$3-$F$4)*5)),1)))</f>
        <v>5</v>
      </c>
      <c r="G89" s="163">
        <f>IF(LEN(E89)&gt;3,(IF(VLOOKUP($C89,'Regional Crises'!$B$1:$R$66,9,FALSE)="x","x",ROUND(IF(VLOOKUP($C89,'Regional Crises'!$B$1:$R$66,9,FALSE)&gt;G$3,5,IF(VLOOKUP($C89,'Regional Crises'!$B$1:$R$66,9,FALSE)&lt;G$4,0,(G$3-VLOOKUP($C89,'Regional Crises'!$B$1:$R$66,9,FALSE))/(G$3-G$4)*5)),1))),IF(VLOOKUP($E89,'Country Indicator Data'!$B$4:$N$300,5,FALSE)="x","x",ROUND(IF(VLOOKUP($E89,'Country Indicator Data'!$B$4:$N$300,5,FALSE)&gt;G$3,5,IF(VLOOKUP($E89,'Country Indicator Data'!$B$4:$N$300,5,FALSE)&lt;G$4,0,(G$3-VLOOKUP($E89,'Country Indicator Data'!$B$4:$N$300,5,FALSE))/(G$3-G$4)*5)),1)))</f>
        <v>4.0999999999999996</v>
      </c>
      <c r="H89" s="163">
        <f t="shared" si="26"/>
        <v>4.55</v>
      </c>
      <c r="I89" s="163">
        <f>IF(LEN(E89)&gt;3,(IF(VLOOKUP($C89,'Regional Crises'!$B$1:$R$66,6,FALSE)="x","x",ROUND(IF(VLOOKUP($C89,'Regional Crises'!$B$1:$R$66,6,FALSE)&gt;I$3,5,IF(VLOOKUP($C89,'Regional Crises'!$B$1:$R$66,6,FALSE)&lt;I$4,0,5-(I$3-VLOOKUP($C89,'Regional Crises'!$B$1:$R$66,6,FALSE))/(I$3-I$4)*5)),1))),IF(VLOOKUP($E89,'Country Indicator Data'!$B$4:$N$300,2,FALSE)="x","x",ROUND(IF(VLOOKUP($E89,'Country Indicator Data'!$B$4:$N$300,2,FALSE)&gt;I$3,5,IF(VLOOKUP($E89,'Country Indicator Data'!$B$4:$N$300,2,FALSE)&lt;I$4,0,5-(I$3-VLOOKUP($E89,'Country Indicator Data'!$B$4:$N$300,2,FALSE))/(I$3-I$4)*5)),1)))</f>
        <v>2.6</v>
      </c>
      <c r="J89" s="163">
        <f>IF(LEN(E89)&gt;3,(IF(VLOOKUP($C89,'Regional Crises'!$B$1:$R$66,8,FALSE)="x","x",ROUND(IF(VLOOKUP($C89,'Regional Crises'!$B$1:$R$66,8,FALSE)&gt;J$3,5,IF(VLOOKUP($C89,'Regional Crises'!$B$1:$R$66,8,FALSE)&lt;J$4,0,5-(J$3-VLOOKUP($C89,'Regional Crises'!$B$1:$R$66,8,FALSE))/(J$3-J$4)*5)),1))),IF(VLOOKUP($E89,'Country Indicator Data'!$B$4:$N$300,4,FALSE)="x","x",ROUND(IF(VLOOKUP($E89,'Country Indicator Data'!$B$4:$N$300,4,FALSE)&gt;J$3,5,IF(VLOOKUP($E89,'Country Indicator Data'!$B$4:$N$300,4,FALSE)&lt;J$4,0,5-(J$3-VLOOKUP($E89,'Country Indicator Data'!$B$4:$N$300,4,FALSE))/(J$3-J$4)*5)),1)))</f>
        <v>3</v>
      </c>
      <c r="K89" s="163">
        <f t="shared" si="27"/>
        <v>2.8</v>
      </c>
      <c r="L89" s="163">
        <f>IF(LEN(E89)&gt;3,(IF(VLOOKUP($C89,'Regional Crises'!$B$1:$R$66,10,FALSE)="x","x",ROUND(IF(VLOOKUP($C89,'Regional Crises'!$B$1:$R$66,10,FALSE)&gt;L$3,5,IF(VLOOKUP($C89,'Regional Crises'!$B$1:$R$66,10,FALSE)&lt;L$4,0,5-(L$3-VLOOKUP($C89,'Regional Crises'!$B$1:$R$66,10,FALSE))/(L$3-L$4)*5)),1))),IF(VLOOKUP($E89,'Country Indicator Data'!$B$4:$N$300,6,FALSE)="x","x",ROUND(IF(VLOOKUP($E89,'Country Indicator Data'!$B$4:$N$300,6,FALSE)&gt;L$3,5,IF(VLOOKUP($E89,'Country Indicator Data'!$B$4:$N$300,6,FALSE)&lt;L$4,0,5-(L$3-VLOOKUP($E89,'Country Indicator Data'!$B$4:$N$300,6,FALSE))/(L$3-L$4)*5)),1)))</f>
        <v>3.1</v>
      </c>
      <c r="M89" s="163">
        <f>IF(LEN(E89)&gt;3,(IF(VLOOKUP($C89,'Regional Crises'!$B$1:$R$66,11,FALSE)="x","x",ROUND(IF(VLOOKUP($C89,'Regional Crises'!$B$1:$R$66,11,FALSE)&gt;M$3,5,IF(VLOOKUP($C89,'Regional Crises'!$B$1:$R$66,11,FALSE)&lt;M$4,0,5-(M$3-VLOOKUP($C89,'Regional Crises'!$B$1:$R$66,11,FALSE))/(M$3-M$4)*5)),1))),IF(VLOOKUP($E89,'Country Indicator Data'!$B$4:$N$300,7,FALSE)="x","x",ROUND(IF(VLOOKUP($E89,'Country Indicator Data'!$B$4:$N$300,7,FALSE)&gt;M$3,5,IF(VLOOKUP($E89,'Country Indicator Data'!$B$4:$N$300,7,FALSE)&lt;M$4,0,5-(M$3-VLOOKUP($E89,'Country Indicator Data'!$B$4:$N$300,7,FALSE))/(M$3-M$4)*5)),1)))</f>
        <v>0.7</v>
      </c>
      <c r="N89" s="163">
        <f t="shared" si="28"/>
        <v>1.9</v>
      </c>
      <c r="O89" s="163">
        <f t="shared" si="29"/>
        <v>3.0833333333333335</v>
      </c>
      <c r="P89" s="163">
        <f>IF(LEN(E89)&gt;3,VLOOKUP(C89,'Regional Crises'!$B$1:$R$69,12,FALSE),VLOOKUP(E89,'Country Indicator Data'!$B$4:$I$300,8,FALSE))</f>
        <v>5</v>
      </c>
      <c r="Q89" s="163">
        <f>IF(LEN(E89)&gt;3,((IF(VLOOKUP($C89,'Regional Crises'!$B$1:$R$66,13,FALSE)="x","x",ROUND(IF(VLOOKUP($C89,'Regional Crises'!$B$1:$R$66,13,FALSE)&gt;Q$3,5,IF(VLOOKUP($C89,'Regional Crises'!$B$1:$R$66,13,FALSE)&lt;Q$4,0,5-(LOG(Q$3)-LOG(VLOOKUP($C89,'Regional Crises'!$B$1:$R$66,13,FALSE)))/(LOG(Q$3)-LOG(Q$4))*5)),1)))),(IF(VLOOKUP($E89,'Country Indicator Data'!$B$4:$N$300,9,FALSE)="x","x",ROUND(IF(VLOOKUP($E89,'Country Indicator Data'!$B$4:$N$300,9,FALSE)&gt;Q$3,5,IF(VLOOKUP($E89,'Country Indicator Data'!$B$4:$N$300,9,FALSE)&lt;Q$4,0,5-(LOG(Q$3)-LOG(VLOOKUP($E89,'Country Indicator Data'!$B$4:$N$300,9,FALSE)))/(LOG(Q$3)-LOG(Q$4))*5)),1))))</f>
        <v>5</v>
      </c>
      <c r="R89" s="163">
        <f t="shared" si="30"/>
        <v>5</v>
      </c>
      <c r="S89" s="163">
        <f>IF(LEN(E89)&gt;3,((IF(VLOOKUP($C89,'Regional Crises'!$B$1:$R$66,17,FALSE)="x","x",ROUND(IF(VLOOKUP($C89,'Regional Crises'!$B$1:$R$66,17,FALSE)&gt;S$3,0,IF(VLOOKUP($C89,'Regional Crises'!$B$1:$R$66,17,FALSE)&lt;S$4,5,(S$3-VLOOKUP($C89,'Regional Crises'!$B$1:$R$66,17,FALSE))/(S$3-S$4)*5)),1)))),(IF(VLOOKUP($E89,'Country Indicator Data'!$B$4:$N$300,13,FALSE)="x","x",ROUND(IF(VLOOKUP($E89,'Country Indicator Data'!$B$4:$N$300,13,FALSE)&gt;S$3,0,IF(VLOOKUP($E89,'Country Indicator Data'!$B$4:$N$300,13,FALSE)&lt;S$4,5,(S$3-VLOOKUP($E89,'Country Indicator Data'!$B$4:$N$300,13,FALSE))/(S$3-S$4)*5)),1))))</f>
        <v>4</v>
      </c>
      <c r="T89" s="163">
        <f>IF(LEN(E89)&gt;3,((IF(VLOOKUP($C89,'Regional Crises'!$B$1:$R$66,14,FALSE)="x","x",ROUND(IF(VLOOKUP($C89,'Regional Crises'!$B$1:$R$66,14,FALSE)&gt;T$3,0,IF(VLOOKUP($C89,'Regional Crises'!$B$1:$R$66,14,FALSE)&lt;T$4,5,(T$3-VLOOKUP($C89,'Regional Crises'!$B$1:$R$66,14,FALSE))/(T$3-T$4)*5)),1)))),(IF(VLOOKUP($E89,'Country Indicator Data'!$B$4:$N$300,10,FALSE)="x","x",ROUND(IF(VLOOKUP($E89,'Country Indicator Data'!$B$4:$N$300,10,FALSE)&gt;T$3,0,IF(VLOOKUP($E89,'Country Indicator Data'!$B$4:$N$300,10,FALSE)&lt;T$4,5,(T$3-VLOOKUP($E89,'Country Indicator Data'!$B$4:$N$300,10,FALSE))/(T$3-T$4)*5)),1))))</f>
        <v>3.6</v>
      </c>
      <c r="U89" s="163">
        <f>IF(LEN(E89)&gt;3,((IF(VLOOKUP($C89,'Regional Crises'!$B$1:$R$66,15,FALSE)="x","x",ROUND(IF(VLOOKUP($C89,'Regional Crises'!$B$1:$R$66,15,FALSE)&gt;U$3,0,IF(VLOOKUP($C89,'Regional Crises'!$B$1:$R$66,15,FALSE)&lt;U$4,5,(U$3-VLOOKUP($C89,'Regional Crises'!$B$1:$R$66,15,FALSE))/(U$3-U$4)*5)),1)))),(IF(VLOOKUP($E89,'Country Indicator Data'!$B$4:$N$300,11,FALSE)="x","x",ROUND(IF(VLOOKUP($E89,'Country Indicator Data'!$B$4:$N$300,11,FALSE)&gt;U$3,0,IF(VLOOKUP($E89,'Country Indicator Data'!$B$4:$N$300,11,FALSE)&lt;U$4,5,(U$3-VLOOKUP($E89,'Country Indicator Data'!$B$4:$N$300,11,FALSE))/(U$3-U$4)*5)),1))))</f>
        <v>3.6</v>
      </c>
      <c r="V89" s="163">
        <f>IF(LEN(E89)&gt;3,((IF(VLOOKUP($C89,'Regional Crises'!$B$1:$R$66,16,FALSE)="x","x",ROUND(IF(VLOOKUP($C89,'Regional Crises'!$B$1:$R$66,16,FALSE)&gt;V$3,0,IF(VLOOKUP($C89,'Regional Crises'!$B$1:$R$66,16,FALSE)&lt;V$4,5,(V$3-VLOOKUP($C89,'Regional Crises'!$B$1:$R$66,16,FALSE))/(V$3-V$4)*5)),1)))),(IF(VLOOKUP($E89,'Country Indicator Data'!$B$4:$N$300,12,FALSE)="x","x",ROUND(IF(VLOOKUP($E89,'Country Indicator Data'!$B$4:$N$300,12,FALSE)&gt;V$3,0,IF(VLOOKUP($E89,'Country Indicator Data'!$B$4:$N$300,12,FALSE)&lt;V$4,5,(V$3-VLOOKUP($E89,'Country Indicator Data'!$B$4:$N$300,12,FALSE))/(V$3-V$4)*5)),1))))</f>
        <v>4.5999999999999996</v>
      </c>
      <c r="W89" s="163">
        <f t="shared" si="31"/>
        <v>4</v>
      </c>
      <c r="X89" s="163">
        <f t="shared" si="32"/>
        <v>4</v>
      </c>
      <c r="Y89" s="184">
        <f>IF('Core Indicators'!FC86="x","x",IF('Core Indicators'!FC86&gt;=5,5,IF('Core Indicators'!FC86&gt;=4,4,IF('Core Indicators'!FC86&gt;=3,3,IF('Core Indicators'!FC86&gt;=2,2,IF('Core Indicators'!FC86&gt;=1,1,0))))))</f>
        <v>5</v>
      </c>
      <c r="Z89" s="163">
        <f t="shared" si="33"/>
        <v>5</v>
      </c>
      <c r="AA89" s="184">
        <f>'Crisis Indicator Data'!Y86</f>
        <v>2</v>
      </c>
      <c r="AB89" s="184">
        <f>'Crisis Indicator Data'!Z86</f>
        <v>3</v>
      </c>
      <c r="AC89" s="184">
        <f>'Crisis Indicator Data'!AA86</f>
        <v>3</v>
      </c>
      <c r="AD89" s="184">
        <f>'Crisis Indicator Data'!AB86</f>
        <v>2</v>
      </c>
      <c r="AE89" s="184">
        <f t="shared" si="34"/>
        <v>5</v>
      </c>
      <c r="AF89" s="184">
        <f>'Crisis Indicator Data'!AC86</f>
        <v>3</v>
      </c>
      <c r="AG89" s="184">
        <f>'Crisis Indicator Data'!AD86</f>
        <v>3</v>
      </c>
      <c r="AH89" s="184">
        <f t="shared" si="35"/>
        <v>5</v>
      </c>
      <c r="AI89" s="184">
        <f>'Crisis Indicator Data'!AE86</f>
        <v>3</v>
      </c>
      <c r="AJ89" s="184">
        <f>'Crisis Indicator Data'!AF86</f>
        <v>2</v>
      </c>
      <c r="AK89" s="184">
        <f>'Crisis Indicator Data'!AG86</f>
        <v>2</v>
      </c>
      <c r="AL89" s="184">
        <f t="shared" si="36"/>
        <v>5</v>
      </c>
      <c r="AM89" s="163">
        <f t="shared" si="37"/>
        <v>5</v>
      </c>
      <c r="AN89" s="163">
        <f t="shared" si="38"/>
        <v>5</v>
      </c>
    </row>
    <row r="90" spans="1:40" ht="13.5" customHeight="1" x14ac:dyDescent="0.35">
      <c r="A90" s="172" t="str">
        <f>'Crisis Indicator Data'!A87</f>
        <v>Kachin and Shan Conflict</v>
      </c>
      <c r="B90" s="173" t="str">
        <f>'Crisis Indicator Data'!B87</f>
        <v>Conflict</v>
      </c>
      <c r="C90" s="173" t="str">
        <f>'Crisis Indicator Data'!C87</f>
        <v>MMR003</v>
      </c>
      <c r="D90" s="173" t="str">
        <f>'Crisis Indicator Data'!D87</f>
        <v>Myanmar</v>
      </c>
      <c r="E90" s="174" t="str">
        <f>'Crisis Indicator Data'!E87</f>
        <v>MMR</v>
      </c>
      <c r="F90" s="163">
        <f>IF(LEN(E90)&gt;3,(IF(VLOOKUP($C90,'Regional Crises'!$B$1:$R$66,7,FALSE)="x","x",ROUND(IF(VLOOKUP($C90,'Regional Crises'!$B$1:$R$66,7,FALSE)&gt;$F$3,5,IF(VLOOKUP($C90,'Regional Crises'!$B$1:$R$66,7,FALSE)&lt;F$4,0,($F$3-VLOOKUP($C90,'Regional Crises'!$B$1:$R$66,7,FALSE))/($F$3-$F$4)*5)),1))),IF(VLOOKUP($E90,'Country Indicator Data'!$B$4:$N$300,3,FALSE)="x","x",ROUND(IF(VLOOKUP($E90,'Country Indicator Data'!$B$4:$N$300,3,FALSE)&gt;$F$3,5,IF(VLOOKUP($E90,'Country Indicator Data'!$B$4:$N$300,3,FALSE)&lt;$F$4,0,($F$3-VLOOKUP($E90,'Country Indicator Data'!$B$4:$N$300,3,FALSE))/($F$3-$F$4)*5)),1)))</f>
        <v>5</v>
      </c>
      <c r="G90" s="163">
        <f>IF(LEN(E90)&gt;3,(IF(VLOOKUP($C90,'Regional Crises'!$B$1:$R$66,9,FALSE)="x","x",ROUND(IF(VLOOKUP($C90,'Regional Crises'!$B$1:$R$66,9,FALSE)&gt;G$3,5,IF(VLOOKUP($C90,'Regional Crises'!$B$1:$R$66,9,FALSE)&lt;G$4,0,(G$3-VLOOKUP($C90,'Regional Crises'!$B$1:$R$66,9,FALSE))/(G$3-G$4)*5)),1))),IF(VLOOKUP($E90,'Country Indicator Data'!$B$4:$N$300,5,FALSE)="x","x",ROUND(IF(VLOOKUP($E90,'Country Indicator Data'!$B$4:$N$300,5,FALSE)&gt;G$3,5,IF(VLOOKUP($E90,'Country Indicator Data'!$B$4:$N$300,5,FALSE)&lt;G$4,0,(G$3-VLOOKUP($E90,'Country Indicator Data'!$B$4:$N$300,5,FALSE))/(G$3-G$4)*5)),1)))</f>
        <v>4.0999999999999996</v>
      </c>
      <c r="H90" s="163">
        <f t="shared" si="26"/>
        <v>4.55</v>
      </c>
      <c r="I90" s="163">
        <f>IF(LEN(E90)&gt;3,(IF(VLOOKUP($C90,'Regional Crises'!$B$1:$R$66,6,FALSE)="x","x",ROUND(IF(VLOOKUP($C90,'Regional Crises'!$B$1:$R$66,6,FALSE)&gt;I$3,5,IF(VLOOKUP($C90,'Regional Crises'!$B$1:$R$66,6,FALSE)&lt;I$4,0,5-(I$3-VLOOKUP($C90,'Regional Crises'!$B$1:$R$66,6,FALSE))/(I$3-I$4)*5)),1))),IF(VLOOKUP($E90,'Country Indicator Data'!$B$4:$N$300,2,FALSE)="x","x",ROUND(IF(VLOOKUP($E90,'Country Indicator Data'!$B$4:$N$300,2,FALSE)&gt;I$3,5,IF(VLOOKUP($E90,'Country Indicator Data'!$B$4:$N$300,2,FALSE)&lt;I$4,0,5-(I$3-VLOOKUP($E90,'Country Indicator Data'!$B$4:$N$300,2,FALSE))/(I$3-I$4)*5)),1)))</f>
        <v>2.6</v>
      </c>
      <c r="J90" s="163">
        <f>IF(LEN(E90)&gt;3,(IF(VLOOKUP($C90,'Regional Crises'!$B$1:$R$66,8,FALSE)="x","x",ROUND(IF(VLOOKUP($C90,'Regional Crises'!$B$1:$R$66,8,FALSE)&gt;J$3,5,IF(VLOOKUP($C90,'Regional Crises'!$B$1:$R$66,8,FALSE)&lt;J$4,0,5-(J$3-VLOOKUP($C90,'Regional Crises'!$B$1:$R$66,8,FALSE))/(J$3-J$4)*5)),1))),IF(VLOOKUP($E90,'Country Indicator Data'!$B$4:$N$300,4,FALSE)="x","x",ROUND(IF(VLOOKUP($E90,'Country Indicator Data'!$B$4:$N$300,4,FALSE)&gt;J$3,5,IF(VLOOKUP($E90,'Country Indicator Data'!$B$4:$N$300,4,FALSE)&lt;J$4,0,5-(J$3-VLOOKUP($E90,'Country Indicator Data'!$B$4:$N$300,4,FALSE))/(J$3-J$4)*5)),1)))</f>
        <v>3</v>
      </c>
      <c r="K90" s="163">
        <f t="shared" si="27"/>
        <v>2.8</v>
      </c>
      <c r="L90" s="163">
        <f>IF(LEN(E90)&gt;3,(IF(VLOOKUP($C90,'Regional Crises'!$B$1:$R$66,10,FALSE)="x","x",ROUND(IF(VLOOKUP($C90,'Regional Crises'!$B$1:$R$66,10,FALSE)&gt;L$3,5,IF(VLOOKUP($C90,'Regional Crises'!$B$1:$R$66,10,FALSE)&lt;L$4,0,5-(L$3-VLOOKUP($C90,'Regional Crises'!$B$1:$R$66,10,FALSE))/(L$3-L$4)*5)),1))),IF(VLOOKUP($E90,'Country Indicator Data'!$B$4:$N$300,6,FALSE)="x","x",ROUND(IF(VLOOKUP($E90,'Country Indicator Data'!$B$4:$N$300,6,FALSE)&gt;L$3,5,IF(VLOOKUP($E90,'Country Indicator Data'!$B$4:$N$300,6,FALSE)&lt;L$4,0,5-(L$3-VLOOKUP($E90,'Country Indicator Data'!$B$4:$N$300,6,FALSE))/(L$3-L$4)*5)),1)))</f>
        <v>3.1</v>
      </c>
      <c r="M90" s="163">
        <f>IF(LEN(E90)&gt;3,(IF(VLOOKUP($C90,'Regional Crises'!$B$1:$R$66,11,FALSE)="x","x",ROUND(IF(VLOOKUP($C90,'Regional Crises'!$B$1:$R$66,11,FALSE)&gt;M$3,5,IF(VLOOKUP($C90,'Regional Crises'!$B$1:$R$66,11,FALSE)&lt;M$4,0,5-(M$3-VLOOKUP($C90,'Regional Crises'!$B$1:$R$66,11,FALSE))/(M$3-M$4)*5)),1))),IF(VLOOKUP($E90,'Country Indicator Data'!$B$4:$N$300,7,FALSE)="x","x",ROUND(IF(VLOOKUP($E90,'Country Indicator Data'!$B$4:$N$300,7,FALSE)&gt;M$3,5,IF(VLOOKUP($E90,'Country Indicator Data'!$B$4:$N$300,7,FALSE)&lt;M$4,0,5-(M$3-VLOOKUP($E90,'Country Indicator Data'!$B$4:$N$300,7,FALSE))/(M$3-M$4)*5)),1)))</f>
        <v>0.7</v>
      </c>
      <c r="N90" s="163">
        <f t="shared" si="28"/>
        <v>1.9</v>
      </c>
      <c r="O90" s="163">
        <f t="shared" si="29"/>
        <v>3.0833333333333335</v>
      </c>
      <c r="P90" s="163">
        <f>IF(LEN(E90)&gt;3,VLOOKUP(C90,'Regional Crises'!$B$1:$R$69,12,FALSE),VLOOKUP(E90,'Country Indicator Data'!$B$4:$I$300,8,FALSE))</f>
        <v>5</v>
      </c>
      <c r="Q90" s="163">
        <f>IF(LEN(E90)&gt;3,((IF(VLOOKUP($C90,'Regional Crises'!$B$1:$R$66,13,FALSE)="x","x",ROUND(IF(VLOOKUP($C90,'Regional Crises'!$B$1:$R$66,13,FALSE)&gt;Q$3,5,IF(VLOOKUP($C90,'Regional Crises'!$B$1:$R$66,13,FALSE)&lt;Q$4,0,5-(LOG(Q$3)-LOG(VLOOKUP($C90,'Regional Crises'!$B$1:$R$66,13,FALSE)))/(LOG(Q$3)-LOG(Q$4))*5)),1)))),(IF(VLOOKUP($E90,'Country Indicator Data'!$B$4:$N$300,9,FALSE)="x","x",ROUND(IF(VLOOKUP($E90,'Country Indicator Data'!$B$4:$N$300,9,FALSE)&gt;Q$3,5,IF(VLOOKUP($E90,'Country Indicator Data'!$B$4:$N$300,9,FALSE)&lt;Q$4,0,5-(LOG(Q$3)-LOG(VLOOKUP($E90,'Country Indicator Data'!$B$4:$N$300,9,FALSE)))/(LOG(Q$3)-LOG(Q$4))*5)),1))))</f>
        <v>5</v>
      </c>
      <c r="R90" s="163">
        <f t="shared" si="30"/>
        <v>5</v>
      </c>
      <c r="S90" s="163">
        <f>IF(LEN(E90)&gt;3,((IF(VLOOKUP($C90,'Regional Crises'!$B$1:$R$66,17,FALSE)="x","x",ROUND(IF(VLOOKUP($C90,'Regional Crises'!$B$1:$R$66,17,FALSE)&gt;S$3,0,IF(VLOOKUP($C90,'Regional Crises'!$B$1:$R$66,17,FALSE)&lt;S$4,5,(S$3-VLOOKUP($C90,'Regional Crises'!$B$1:$R$66,17,FALSE))/(S$3-S$4)*5)),1)))),(IF(VLOOKUP($E90,'Country Indicator Data'!$B$4:$N$300,13,FALSE)="x","x",ROUND(IF(VLOOKUP($E90,'Country Indicator Data'!$B$4:$N$300,13,FALSE)&gt;S$3,0,IF(VLOOKUP($E90,'Country Indicator Data'!$B$4:$N$300,13,FALSE)&lt;S$4,5,(S$3-VLOOKUP($E90,'Country Indicator Data'!$B$4:$N$300,13,FALSE))/(S$3-S$4)*5)),1))))</f>
        <v>4</v>
      </c>
      <c r="T90" s="163">
        <f>IF(LEN(E90)&gt;3,((IF(VLOOKUP($C90,'Regional Crises'!$B$1:$R$66,14,FALSE)="x","x",ROUND(IF(VLOOKUP($C90,'Regional Crises'!$B$1:$R$66,14,FALSE)&gt;T$3,0,IF(VLOOKUP($C90,'Regional Crises'!$B$1:$R$66,14,FALSE)&lt;T$4,5,(T$3-VLOOKUP($C90,'Regional Crises'!$B$1:$R$66,14,FALSE))/(T$3-T$4)*5)),1)))),(IF(VLOOKUP($E90,'Country Indicator Data'!$B$4:$N$300,10,FALSE)="x","x",ROUND(IF(VLOOKUP($E90,'Country Indicator Data'!$B$4:$N$300,10,FALSE)&gt;T$3,0,IF(VLOOKUP($E90,'Country Indicator Data'!$B$4:$N$300,10,FALSE)&lt;T$4,5,(T$3-VLOOKUP($E90,'Country Indicator Data'!$B$4:$N$300,10,FALSE))/(T$3-T$4)*5)),1))))</f>
        <v>3.6</v>
      </c>
      <c r="U90" s="163">
        <f>IF(LEN(E90)&gt;3,((IF(VLOOKUP($C90,'Regional Crises'!$B$1:$R$66,15,FALSE)="x","x",ROUND(IF(VLOOKUP($C90,'Regional Crises'!$B$1:$R$66,15,FALSE)&gt;U$3,0,IF(VLOOKUP($C90,'Regional Crises'!$B$1:$R$66,15,FALSE)&lt;U$4,5,(U$3-VLOOKUP($C90,'Regional Crises'!$B$1:$R$66,15,FALSE))/(U$3-U$4)*5)),1)))),(IF(VLOOKUP($E90,'Country Indicator Data'!$B$4:$N$300,11,FALSE)="x","x",ROUND(IF(VLOOKUP($E90,'Country Indicator Data'!$B$4:$N$300,11,FALSE)&gt;U$3,0,IF(VLOOKUP($E90,'Country Indicator Data'!$B$4:$N$300,11,FALSE)&lt;U$4,5,(U$3-VLOOKUP($E90,'Country Indicator Data'!$B$4:$N$300,11,FALSE))/(U$3-U$4)*5)),1))))</f>
        <v>3.6</v>
      </c>
      <c r="V90" s="163">
        <f>IF(LEN(E90)&gt;3,((IF(VLOOKUP($C90,'Regional Crises'!$B$1:$R$66,16,FALSE)="x","x",ROUND(IF(VLOOKUP($C90,'Regional Crises'!$B$1:$R$66,16,FALSE)&gt;V$3,0,IF(VLOOKUP($C90,'Regional Crises'!$B$1:$R$66,16,FALSE)&lt;V$4,5,(V$3-VLOOKUP($C90,'Regional Crises'!$B$1:$R$66,16,FALSE))/(V$3-V$4)*5)),1)))),(IF(VLOOKUP($E90,'Country Indicator Data'!$B$4:$N$300,12,FALSE)="x","x",ROUND(IF(VLOOKUP($E90,'Country Indicator Data'!$B$4:$N$300,12,FALSE)&gt;V$3,0,IF(VLOOKUP($E90,'Country Indicator Data'!$B$4:$N$300,12,FALSE)&lt;V$4,5,(V$3-VLOOKUP($E90,'Country Indicator Data'!$B$4:$N$300,12,FALSE))/(V$3-V$4)*5)),1))))</f>
        <v>4.5999999999999996</v>
      </c>
      <c r="W90" s="163">
        <f t="shared" si="31"/>
        <v>4</v>
      </c>
      <c r="X90" s="163">
        <f t="shared" si="32"/>
        <v>4</v>
      </c>
      <c r="Y90" s="184">
        <f>IF('Core Indicators'!FC87="x","x",IF('Core Indicators'!FC87&gt;=5,5,IF('Core Indicators'!FC87&gt;=4,4,IF('Core Indicators'!FC87&gt;=3,3,IF('Core Indicators'!FC87&gt;=2,2,IF('Core Indicators'!FC87&gt;=1,1,0))))))</f>
        <v>4</v>
      </c>
      <c r="Z90" s="163">
        <f t="shared" si="33"/>
        <v>4</v>
      </c>
      <c r="AA90" s="184">
        <f>'Crisis Indicator Data'!Y87</f>
        <v>2</v>
      </c>
      <c r="AB90" s="184">
        <f>'Crisis Indicator Data'!Z87</f>
        <v>3</v>
      </c>
      <c r="AC90" s="184">
        <f>'Crisis Indicator Data'!AA87</f>
        <v>2</v>
      </c>
      <c r="AD90" s="184">
        <f>'Crisis Indicator Data'!AB87</f>
        <v>0</v>
      </c>
      <c r="AE90" s="184">
        <f t="shared" si="34"/>
        <v>3</v>
      </c>
      <c r="AF90" s="184">
        <f>'Crisis Indicator Data'!AC87</f>
        <v>2</v>
      </c>
      <c r="AG90" s="184">
        <f>'Crisis Indicator Data'!AD87</f>
        <v>3</v>
      </c>
      <c r="AH90" s="184">
        <f t="shared" si="35"/>
        <v>5</v>
      </c>
      <c r="AI90" s="184">
        <f>'Crisis Indicator Data'!AE87</f>
        <v>3</v>
      </c>
      <c r="AJ90" s="184">
        <f>'Crisis Indicator Data'!AF87</f>
        <v>2</v>
      </c>
      <c r="AK90" s="184">
        <f>'Crisis Indicator Data'!AG87</f>
        <v>2</v>
      </c>
      <c r="AL90" s="184">
        <f t="shared" si="36"/>
        <v>5</v>
      </c>
      <c r="AM90" s="163">
        <f t="shared" si="37"/>
        <v>4</v>
      </c>
      <c r="AN90" s="163">
        <f t="shared" si="38"/>
        <v>4</v>
      </c>
    </row>
    <row r="91" spans="1:40" ht="13.5" customHeight="1" x14ac:dyDescent="0.35">
      <c r="A91" s="172" t="str">
        <f>'Crisis Indicator Data'!A88</f>
        <v>Post-coup conflict in Myanmar</v>
      </c>
      <c r="B91" s="173" t="str">
        <f>'Crisis Indicator Data'!B88</f>
        <v>Violence,Socio-political,Conflict</v>
      </c>
      <c r="C91" s="173" t="str">
        <f>'Crisis Indicator Data'!C88</f>
        <v>MMR004</v>
      </c>
      <c r="D91" s="173" t="str">
        <f>'Crisis Indicator Data'!D88</f>
        <v>Myanmar</v>
      </c>
      <c r="E91" s="174" t="str">
        <f>'Crisis Indicator Data'!E88</f>
        <v>MMR</v>
      </c>
      <c r="F91" s="163">
        <f>IF(LEN(E91)&gt;3,(IF(VLOOKUP($C91,'Regional Crises'!$B$1:$R$66,7,FALSE)="x","x",ROUND(IF(VLOOKUP($C91,'Regional Crises'!$B$1:$R$66,7,FALSE)&gt;$F$3,5,IF(VLOOKUP($C91,'Regional Crises'!$B$1:$R$66,7,FALSE)&lt;F$4,0,($F$3-VLOOKUP($C91,'Regional Crises'!$B$1:$R$66,7,FALSE))/($F$3-$F$4)*5)),1))),IF(VLOOKUP($E91,'Country Indicator Data'!$B$4:$N$300,3,FALSE)="x","x",ROUND(IF(VLOOKUP($E91,'Country Indicator Data'!$B$4:$N$300,3,FALSE)&gt;$F$3,5,IF(VLOOKUP($E91,'Country Indicator Data'!$B$4:$N$300,3,FALSE)&lt;$F$4,0,($F$3-VLOOKUP($E91,'Country Indicator Data'!$B$4:$N$300,3,FALSE))/($F$3-$F$4)*5)),1)))</f>
        <v>5</v>
      </c>
      <c r="G91" s="163">
        <f>IF(LEN(E91)&gt;3,(IF(VLOOKUP($C91,'Regional Crises'!$B$1:$R$66,9,FALSE)="x","x",ROUND(IF(VLOOKUP($C91,'Regional Crises'!$B$1:$R$66,9,FALSE)&gt;G$3,5,IF(VLOOKUP($C91,'Regional Crises'!$B$1:$R$66,9,FALSE)&lt;G$4,0,(G$3-VLOOKUP($C91,'Regional Crises'!$B$1:$R$66,9,FALSE))/(G$3-G$4)*5)),1))),IF(VLOOKUP($E91,'Country Indicator Data'!$B$4:$N$300,5,FALSE)="x","x",ROUND(IF(VLOOKUP($E91,'Country Indicator Data'!$B$4:$N$300,5,FALSE)&gt;G$3,5,IF(VLOOKUP($E91,'Country Indicator Data'!$B$4:$N$300,5,FALSE)&lt;G$4,0,(G$3-VLOOKUP($E91,'Country Indicator Data'!$B$4:$N$300,5,FALSE))/(G$3-G$4)*5)),1)))</f>
        <v>4.0999999999999996</v>
      </c>
      <c r="H91" s="163">
        <f t="shared" si="26"/>
        <v>4.55</v>
      </c>
      <c r="I91" s="163">
        <f>IF(LEN(E91)&gt;3,(IF(VLOOKUP($C91,'Regional Crises'!$B$1:$R$66,6,FALSE)="x","x",ROUND(IF(VLOOKUP($C91,'Regional Crises'!$B$1:$R$66,6,FALSE)&gt;I$3,5,IF(VLOOKUP($C91,'Regional Crises'!$B$1:$R$66,6,FALSE)&lt;I$4,0,5-(I$3-VLOOKUP($C91,'Regional Crises'!$B$1:$R$66,6,FALSE))/(I$3-I$4)*5)),1))),IF(VLOOKUP($E91,'Country Indicator Data'!$B$4:$N$300,2,FALSE)="x","x",ROUND(IF(VLOOKUP($E91,'Country Indicator Data'!$B$4:$N$300,2,FALSE)&gt;I$3,5,IF(VLOOKUP($E91,'Country Indicator Data'!$B$4:$N$300,2,FALSE)&lt;I$4,0,5-(I$3-VLOOKUP($E91,'Country Indicator Data'!$B$4:$N$300,2,FALSE))/(I$3-I$4)*5)),1)))</f>
        <v>2.6</v>
      </c>
      <c r="J91" s="163">
        <f>IF(LEN(E91)&gt;3,(IF(VLOOKUP($C91,'Regional Crises'!$B$1:$R$66,8,FALSE)="x","x",ROUND(IF(VLOOKUP($C91,'Regional Crises'!$B$1:$R$66,8,FALSE)&gt;J$3,5,IF(VLOOKUP($C91,'Regional Crises'!$B$1:$R$66,8,FALSE)&lt;J$4,0,5-(J$3-VLOOKUP($C91,'Regional Crises'!$B$1:$R$66,8,FALSE))/(J$3-J$4)*5)),1))),IF(VLOOKUP($E91,'Country Indicator Data'!$B$4:$N$300,4,FALSE)="x","x",ROUND(IF(VLOOKUP($E91,'Country Indicator Data'!$B$4:$N$300,4,FALSE)&gt;J$3,5,IF(VLOOKUP($E91,'Country Indicator Data'!$B$4:$N$300,4,FALSE)&lt;J$4,0,5-(J$3-VLOOKUP($E91,'Country Indicator Data'!$B$4:$N$300,4,FALSE))/(J$3-J$4)*5)),1)))</f>
        <v>3</v>
      </c>
      <c r="K91" s="163">
        <f t="shared" si="27"/>
        <v>2.8</v>
      </c>
      <c r="L91" s="163">
        <f>IF(LEN(E91)&gt;3,(IF(VLOOKUP($C91,'Regional Crises'!$B$1:$R$66,10,FALSE)="x","x",ROUND(IF(VLOOKUP($C91,'Regional Crises'!$B$1:$R$66,10,FALSE)&gt;L$3,5,IF(VLOOKUP($C91,'Regional Crises'!$B$1:$R$66,10,FALSE)&lt;L$4,0,5-(L$3-VLOOKUP($C91,'Regional Crises'!$B$1:$R$66,10,FALSE))/(L$3-L$4)*5)),1))),IF(VLOOKUP($E91,'Country Indicator Data'!$B$4:$N$300,6,FALSE)="x","x",ROUND(IF(VLOOKUP($E91,'Country Indicator Data'!$B$4:$N$300,6,FALSE)&gt;L$3,5,IF(VLOOKUP($E91,'Country Indicator Data'!$B$4:$N$300,6,FALSE)&lt;L$4,0,5-(L$3-VLOOKUP($E91,'Country Indicator Data'!$B$4:$N$300,6,FALSE))/(L$3-L$4)*5)),1)))</f>
        <v>3.1</v>
      </c>
      <c r="M91" s="163">
        <f>IF(LEN(E91)&gt;3,(IF(VLOOKUP($C91,'Regional Crises'!$B$1:$R$66,11,FALSE)="x","x",ROUND(IF(VLOOKUP($C91,'Regional Crises'!$B$1:$R$66,11,FALSE)&gt;M$3,5,IF(VLOOKUP($C91,'Regional Crises'!$B$1:$R$66,11,FALSE)&lt;M$4,0,5-(M$3-VLOOKUP($C91,'Regional Crises'!$B$1:$R$66,11,FALSE))/(M$3-M$4)*5)),1))),IF(VLOOKUP($E91,'Country Indicator Data'!$B$4:$N$300,7,FALSE)="x","x",ROUND(IF(VLOOKUP($E91,'Country Indicator Data'!$B$4:$N$300,7,FALSE)&gt;M$3,5,IF(VLOOKUP($E91,'Country Indicator Data'!$B$4:$N$300,7,FALSE)&lt;M$4,0,5-(M$3-VLOOKUP($E91,'Country Indicator Data'!$B$4:$N$300,7,FALSE))/(M$3-M$4)*5)),1)))</f>
        <v>0.7</v>
      </c>
      <c r="N91" s="163">
        <f t="shared" si="28"/>
        <v>1.9</v>
      </c>
      <c r="O91" s="163">
        <f t="shared" si="29"/>
        <v>3.0833333333333335</v>
      </c>
      <c r="P91" s="163">
        <f>IF(LEN(E91)&gt;3,VLOOKUP(C91,'Regional Crises'!$B$1:$R$69,12,FALSE),VLOOKUP(E91,'Country Indicator Data'!$B$4:$I$300,8,FALSE))</f>
        <v>5</v>
      </c>
      <c r="Q91" s="163">
        <f>IF(LEN(E91)&gt;3,((IF(VLOOKUP($C91,'Regional Crises'!$B$1:$R$66,13,FALSE)="x","x",ROUND(IF(VLOOKUP($C91,'Regional Crises'!$B$1:$R$66,13,FALSE)&gt;Q$3,5,IF(VLOOKUP($C91,'Regional Crises'!$B$1:$R$66,13,FALSE)&lt;Q$4,0,5-(LOG(Q$3)-LOG(VLOOKUP($C91,'Regional Crises'!$B$1:$R$66,13,FALSE)))/(LOG(Q$3)-LOG(Q$4))*5)),1)))),(IF(VLOOKUP($E91,'Country Indicator Data'!$B$4:$N$300,9,FALSE)="x","x",ROUND(IF(VLOOKUP($E91,'Country Indicator Data'!$B$4:$N$300,9,FALSE)&gt;Q$3,5,IF(VLOOKUP($E91,'Country Indicator Data'!$B$4:$N$300,9,FALSE)&lt;Q$4,0,5-(LOG(Q$3)-LOG(VLOOKUP($E91,'Country Indicator Data'!$B$4:$N$300,9,FALSE)))/(LOG(Q$3)-LOG(Q$4))*5)),1))))</f>
        <v>5</v>
      </c>
      <c r="R91" s="163">
        <f t="shared" si="30"/>
        <v>5</v>
      </c>
      <c r="S91" s="163">
        <f>IF(LEN(E91)&gt;3,((IF(VLOOKUP($C91,'Regional Crises'!$B$1:$R$66,17,FALSE)="x","x",ROUND(IF(VLOOKUP($C91,'Regional Crises'!$B$1:$R$66,17,FALSE)&gt;S$3,0,IF(VLOOKUP($C91,'Regional Crises'!$B$1:$R$66,17,FALSE)&lt;S$4,5,(S$3-VLOOKUP($C91,'Regional Crises'!$B$1:$R$66,17,FALSE))/(S$3-S$4)*5)),1)))),(IF(VLOOKUP($E91,'Country Indicator Data'!$B$4:$N$300,13,FALSE)="x","x",ROUND(IF(VLOOKUP($E91,'Country Indicator Data'!$B$4:$N$300,13,FALSE)&gt;S$3,0,IF(VLOOKUP($E91,'Country Indicator Data'!$B$4:$N$300,13,FALSE)&lt;S$4,5,(S$3-VLOOKUP($E91,'Country Indicator Data'!$B$4:$N$300,13,FALSE))/(S$3-S$4)*5)),1))))</f>
        <v>4</v>
      </c>
      <c r="T91" s="163">
        <f>IF(LEN(E91)&gt;3,((IF(VLOOKUP($C91,'Regional Crises'!$B$1:$R$66,14,FALSE)="x","x",ROUND(IF(VLOOKUP($C91,'Regional Crises'!$B$1:$R$66,14,FALSE)&gt;T$3,0,IF(VLOOKUP($C91,'Regional Crises'!$B$1:$R$66,14,FALSE)&lt;T$4,5,(T$3-VLOOKUP($C91,'Regional Crises'!$B$1:$R$66,14,FALSE))/(T$3-T$4)*5)),1)))),(IF(VLOOKUP($E91,'Country Indicator Data'!$B$4:$N$300,10,FALSE)="x","x",ROUND(IF(VLOOKUP($E91,'Country Indicator Data'!$B$4:$N$300,10,FALSE)&gt;T$3,0,IF(VLOOKUP($E91,'Country Indicator Data'!$B$4:$N$300,10,FALSE)&lt;T$4,5,(T$3-VLOOKUP($E91,'Country Indicator Data'!$B$4:$N$300,10,FALSE))/(T$3-T$4)*5)),1))))</f>
        <v>3.6</v>
      </c>
      <c r="U91" s="163">
        <f>IF(LEN(E91)&gt;3,((IF(VLOOKUP($C91,'Regional Crises'!$B$1:$R$66,15,FALSE)="x","x",ROUND(IF(VLOOKUP($C91,'Regional Crises'!$B$1:$R$66,15,FALSE)&gt;U$3,0,IF(VLOOKUP($C91,'Regional Crises'!$B$1:$R$66,15,FALSE)&lt;U$4,5,(U$3-VLOOKUP($C91,'Regional Crises'!$B$1:$R$66,15,FALSE))/(U$3-U$4)*5)),1)))),(IF(VLOOKUP($E91,'Country Indicator Data'!$B$4:$N$300,11,FALSE)="x","x",ROUND(IF(VLOOKUP($E91,'Country Indicator Data'!$B$4:$N$300,11,FALSE)&gt;U$3,0,IF(VLOOKUP($E91,'Country Indicator Data'!$B$4:$N$300,11,FALSE)&lt;U$4,5,(U$3-VLOOKUP($E91,'Country Indicator Data'!$B$4:$N$300,11,FALSE))/(U$3-U$4)*5)),1))))</f>
        <v>3.6</v>
      </c>
      <c r="V91" s="163">
        <f>IF(LEN(E91)&gt;3,((IF(VLOOKUP($C91,'Regional Crises'!$B$1:$R$66,16,FALSE)="x","x",ROUND(IF(VLOOKUP($C91,'Regional Crises'!$B$1:$R$66,16,FALSE)&gt;V$3,0,IF(VLOOKUP($C91,'Regional Crises'!$B$1:$R$66,16,FALSE)&lt;V$4,5,(V$3-VLOOKUP($C91,'Regional Crises'!$B$1:$R$66,16,FALSE))/(V$3-V$4)*5)),1)))),(IF(VLOOKUP($E91,'Country Indicator Data'!$B$4:$N$300,12,FALSE)="x","x",ROUND(IF(VLOOKUP($E91,'Country Indicator Data'!$B$4:$N$300,12,FALSE)&gt;V$3,0,IF(VLOOKUP($E91,'Country Indicator Data'!$B$4:$N$300,12,FALSE)&lt;V$4,5,(V$3-VLOOKUP($E91,'Country Indicator Data'!$B$4:$N$300,12,FALSE))/(V$3-V$4)*5)),1))))</f>
        <v>4.5999999999999996</v>
      </c>
      <c r="W91" s="163">
        <f t="shared" si="31"/>
        <v>4</v>
      </c>
      <c r="X91" s="163">
        <f t="shared" si="32"/>
        <v>4</v>
      </c>
      <c r="Y91" s="184">
        <f>IF('Core Indicators'!FC88="x","x",IF('Core Indicators'!FC88&gt;=5,5,IF('Core Indicators'!FC88&gt;=4,4,IF('Core Indicators'!FC88&gt;=3,3,IF('Core Indicators'!FC88&gt;=2,2,IF('Core Indicators'!FC88&gt;=1,1,0))))))</f>
        <v>5</v>
      </c>
      <c r="Z91" s="163">
        <f t="shared" si="33"/>
        <v>5</v>
      </c>
      <c r="AA91" s="184">
        <f>'Crisis Indicator Data'!Y88</f>
        <v>2</v>
      </c>
      <c r="AB91" s="184">
        <f>'Crisis Indicator Data'!Z88</f>
        <v>3</v>
      </c>
      <c r="AC91" s="184">
        <f>'Crisis Indicator Data'!AA88</f>
        <v>3</v>
      </c>
      <c r="AD91" s="184">
        <f>'Crisis Indicator Data'!AB88</f>
        <v>1</v>
      </c>
      <c r="AE91" s="184">
        <f t="shared" si="34"/>
        <v>4</v>
      </c>
      <c r="AF91" s="184">
        <f>'Crisis Indicator Data'!AC88</f>
        <v>3</v>
      </c>
      <c r="AG91" s="184">
        <f>'Crisis Indicator Data'!AD88</f>
        <v>3</v>
      </c>
      <c r="AH91" s="184">
        <f t="shared" si="35"/>
        <v>5</v>
      </c>
      <c r="AI91" s="184">
        <f>'Crisis Indicator Data'!AE88</f>
        <v>3</v>
      </c>
      <c r="AJ91" s="184">
        <f>'Crisis Indicator Data'!AF88</f>
        <v>2</v>
      </c>
      <c r="AK91" s="184">
        <f>'Crisis Indicator Data'!AG88</f>
        <v>2</v>
      </c>
      <c r="AL91" s="184">
        <f t="shared" si="36"/>
        <v>5</v>
      </c>
      <c r="AM91" s="163">
        <f t="shared" si="37"/>
        <v>5</v>
      </c>
      <c r="AN91" s="163">
        <f t="shared" si="38"/>
        <v>5</v>
      </c>
    </row>
    <row r="92" spans="1:40" ht="13.5" customHeight="1" x14ac:dyDescent="0.35">
      <c r="A92" s="172" t="str">
        <f>'Crisis Indicator Data'!A89</f>
        <v>2024 Monsoon Floods</v>
      </c>
      <c r="B92" s="173" t="str">
        <f>'Crisis Indicator Data'!B89</f>
        <v>Floods</v>
      </c>
      <c r="C92" s="173" t="str">
        <f>'Crisis Indicator Data'!C89</f>
        <v>MMR006</v>
      </c>
      <c r="D92" s="173" t="str">
        <f>'Crisis Indicator Data'!D89</f>
        <v>Myanmar</v>
      </c>
      <c r="E92" s="174" t="str">
        <f>'Crisis Indicator Data'!E89</f>
        <v>MMR</v>
      </c>
      <c r="F92" s="163">
        <f>IF(LEN(E92)&gt;3,(IF(VLOOKUP($C92,'Regional Crises'!$B$1:$R$66,7,FALSE)="x","x",ROUND(IF(VLOOKUP($C92,'Regional Crises'!$B$1:$R$66,7,FALSE)&gt;$F$3,5,IF(VLOOKUP($C92,'Regional Crises'!$B$1:$R$66,7,FALSE)&lt;F$4,0,($F$3-VLOOKUP($C92,'Regional Crises'!$B$1:$R$66,7,FALSE))/($F$3-$F$4)*5)),1))),IF(VLOOKUP($E92,'Country Indicator Data'!$B$4:$N$300,3,FALSE)="x","x",ROUND(IF(VLOOKUP($E92,'Country Indicator Data'!$B$4:$N$300,3,FALSE)&gt;$F$3,5,IF(VLOOKUP($E92,'Country Indicator Data'!$B$4:$N$300,3,FALSE)&lt;$F$4,0,($F$3-VLOOKUP($E92,'Country Indicator Data'!$B$4:$N$300,3,FALSE))/($F$3-$F$4)*5)),1)))</f>
        <v>5</v>
      </c>
      <c r="G92" s="163">
        <f>IF(LEN(E92)&gt;3,(IF(VLOOKUP($C92,'Regional Crises'!$B$1:$R$66,9,FALSE)="x","x",ROUND(IF(VLOOKUP($C92,'Regional Crises'!$B$1:$R$66,9,FALSE)&gt;G$3,5,IF(VLOOKUP($C92,'Regional Crises'!$B$1:$R$66,9,FALSE)&lt;G$4,0,(G$3-VLOOKUP($C92,'Regional Crises'!$B$1:$R$66,9,FALSE))/(G$3-G$4)*5)),1))),IF(VLOOKUP($E92,'Country Indicator Data'!$B$4:$N$300,5,FALSE)="x","x",ROUND(IF(VLOOKUP($E92,'Country Indicator Data'!$B$4:$N$300,5,FALSE)&gt;G$3,5,IF(VLOOKUP($E92,'Country Indicator Data'!$B$4:$N$300,5,FALSE)&lt;G$4,0,(G$3-VLOOKUP($E92,'Country Indicator Data'!$B$4:$N$300,5,FALSE))/(G$3-G$4)*5)),1)))</f>
        <v>4.0999999999999996</v>
      </c>
      <c r="H92" s="163">
        <f t="shared" si="26"/>
        <v>4.55</v>
      </c>
      <c r="I92" s="163">
        <f>IF(LEN(E92)&gt;3,(IF(VLOOKUP($C92,'Regional Crises'!$B$1:$R$66,6,FALSE)="x","x",ROUND(IF(VLOOKUP($C92,'Regional Crises'!$B$1:$R$66,6,FALSE)&gt;I$3,5,IF(VLOOKUP($C92,'Regional Crises'!$B$1:$R$66,6,FALSE)&lt;I$4,0,5-(I$3-VLOOKUP($C92,'Regional Crises'!$B$1:$R$66,6,FALSE))/(I$3-I$4)*5)),1))),IF(VLOOKUP($E92,'Country Indicator Data'!$B$4:$N$300,2,FALSE)="x","x",ROUND(IF(VLOOKUP($E92,'Country Indicator Data'!$B$4:$N$300,2,FALSE)&gt;I$3,5,IF(VLOOKUP($E92,'Country Indicator Data'!$B$4:$N$300,2,FALSE)&lt;I$4,0,5-(I$3-VLOOKUP($E92,'Country Indicator Data'!$B$4:$N$300,2,FALSE))/(I$3-I$4)*5)),1)))</f>
        <v>2.6</v>
      </c>
      <c r="J92" s="163">
        <f>IF(LEN(E92)&gt;3,(IF(VLOOKUP($C92,'Regional Crises'!$B$1:$R$66,8,FALSE)="x","x",ROUND(IF(VLOOKUP($C92,'Regional Crises'!$B$1:$R$66,8,FALSE)&gt;J$3,5,IF(VLOOKUP($C92,'Regional Crises'!$B$1:$R$66,8,FALSE)&lt;J$4,0,5-(J$3-VLOOKUP($C92,'Regional Crises'!$B$1:$R$66,8,FALSE))/(J$3-J$4)*5)),1))),IF(VLOOKUP($E92,'Country Indicator Data'!$B$4:$N$300,4,FALSE)="x","x",ROUND(IF(VLOOKUP($E92,'Country Indicator Data'!$B$4:$N$300,4,FALSE)&gt;J$3,5,IF(VLOOKUP($E92,'Country Indicator Data'!$B$4:$N$300,4,FALSE)&lt;J$4,0,5-(J$3-VLOOKUP($E92,'Country Indicator Data'!$B$4:$N$300,4,FALSE))/(J$3-J$4)*5)),1)))</f>
        <v>3</v>
      </c>
      <c r="K92" s="163">
        <f t="shared" si="27"/>
        <v>2.8</v>
      </c>
      <c r="L92" s="163">
        <f>IF(LEN(E92)&gt;3,(IF(VLOOKUP($C92,'Regional Crises'!$B$1:$R$66,10,FALSE)="x","x",ROUND(IF(VLOOKUP($C92,'Regional Crises'!$B$1:$R$66,10,FALSE)&gt;L$3,5,IF(VLOOKUP($C92,'Regional Crises'!$B$1:$R$66,10,FALSE)&lt;L$4,0,5-(L$3-VLOOKUP($C92,'Regional Crises'!$B$1:$R$66,10,FALSE))/(L$3-L$4)*5)),1))),IF(VLOOKUP($E92,'Country Indicator Data'!$B$4:$N$300,6,FALSE)="x","x",ROUND(IF(VLOOKUP($E92,'Country Indicator Data'!$B$4:$N$300,6,FALSE)&gt;L$3,5,IF(VLOOKUP($E92,'Country Indicator Data'!$B$4:$N$300,6,FALSE)&lt;L$4,0,5-(L$3-VLOOKUP($E92,'Country Indicator Data'!$B$4:$N$300,6,FALSE))/(L$3-L$4)*5)),1)))</f>
        <v>3.1</v>
      </c>
      <c r="M92" s="163">
        <f>IF(LEN(E92)&gt;3,(IF(VLOOKUP($C92,'Regional Crises'!$B$1:$R$66,11,FALSE)="x","x",ROUND(IF(VLOOKUP($C92,'Regional Crises'!$B$1:$R$66,11,FALSE)&gt;M$3,5,IF(VLOOKUP($C92,'Regional Crises'!$B$1:$R$66,11,FALSE)&lt;M$4,0,5-(M$3-VLOOKUP($C92,'Regional Crises'!$B$1:$R$66,11,FALSE))/(M$3-M$4)*5)),1))),IF(VLOOKUP($E92,'Country Indicator Data'!$B$4:$N$300,7,FALSE)="x","x",ROUND(IF(VLOOKUP($E92,'Country Indicator Data'!$B$4:$N$300,7,FALSE)&gt;M$3,5,IF(VLOOKUP($E92,'Country Indicator Data'!$B$4:$N$300,7,FALSE)&lt;M$4,0,5-(M$3-VLOOKUP($E92,'Country Indicator Data'!$B$4:$N$300,7,FALSE))/(M$3-M$4)*5)),1)))</f>
        <v>0.7</v>
      </c>
      <c r="N92" s="163">
        <f t="shared" si="28"/>
        <v>1.9</v>
      </c>
      <c r="O92" s="163">
        <f t="shared" si="29"/>
        <v>3.0833333333333335</v>
      </c>
      <c r="P92" s="163">
        <f>IF(LEN(E92)&gt;3,VLOOKUP(C92,'Regional Crises'!$B$1:$R$69,12,FALSE),VLOOKUP(E92,'Country Indicator Data'!$B$4:$I$300,8,FALSE))</f>
        <v>5</v>
      </c>
      <c r="Q92" s="163">
        <f>IF(LEN(E92)&gt;3,((IF(VLOOKUP($C92,'Regional Crises'!$B$1:$R$66,13,FALSE)="x","x",ROUND(IF(VLOOKUP($C92,'Regional Crises'!$B$1:$R$66,13,FALSE)&gt;Q$3,5,IF(VLOOKUP($C92,'Regional Crises'!$B$1:$R$66,13,FALSE)&lt;Q$4,0,5-(LOG(Q$3)-LOG(VLOOKUP($C92,'Regional Crises'!$B$1:$R$66,13,FALSE)))/(LOG(Q$3)-LOG(Q$4))*5)),1)))),(IF(VLOOKUP($E92,'Country Indicator Data'!$B$4:$N$300,9,FALSE)="x","x",ROUND(IF(VLOOKUP($E92,'Country Indicator Data'!$B$4:$N$300,9,FALSE)&gt;Q$3,5,IF(VLOOKUP($E92,'Country Indicator Data'!$B$4:$N$300,9,FALSE)&lt;Q$4,0,5-(LOG(Q$3)-LOG(VLOOKUP($E92,'Country Indicator Data'!$B$4:$N$300,9,FALSE)))/(LOG(Q$3)-LOG(Q$4))*5)),1))))</f>
        <v>5</v>
      </c>
      <c r="R92" s="163">
        <f t="shared" si="30"/>
        <v>5</v>
      </c>
      <c r="S92" s="163">
        <f>IF(LEN(E92)&gt;3,((IF(VLOOKUP($C92,'Regional Crises'!$B$1:$R$66,17,FALSE)="x","x",ROUND(IF(VLOOKUP($C92,'Regional Crises'!$B$1:$R$66,17,FALSE)&gt;S$3,0,IF(VLOOKUP($C92,'Regional Crises'!$B$1:$R$66,17,FALSE)&lt;S$4,5,(S$3-VLOOKUP($C92,'Regional Crises'!$B$1:$R$66,17,FALSE))/(S$3-S$4)*5)),1)))),(IF(VLOOKUP($E92,'Country Indicator Data'!$B$4:$N$300,13,FALSE)="x","x",ROUND(IF(VLOOKUP($E92,'Country Indicator Data'!$B$4:$N$300,13,FALSE)&gt;S$3,0,IF(VLOOKUP($E92,'Country Indicator Data'!$B$4:$N$300,13,FALSE)&lt;S$4,5,(S$3-VLOOKUP($E92,'Country Indicator Data'!$B$4:$N$300,13,FALSE))/(S$3-S$4)*5)),1))))</f>
        <v>4</v>
      </c>
      <c r="T92" s="163">
        <f>IF(LEN(E92)&gt;3,((IF(VLOOKUP($C92,'Regional Crises'!$B$1:$R$66,14,FALSE)="x","x",ROUND(IF(VLOOKUP($C92,'Regional Crises'!$B$1:$R$66,14,FALSE)&gt;T$3,0,IF(VLOOKUP($C92,'Regional Crises'!$B$1:$R$66,14,FALSE)&lt;T$4,5,(T$3-VLOOKUP($C92,'Regional Crises'!$B$1:$R$66,14,FALSE))/(T$3-T$4)*5)),1)))),(IF(VLOOKUP($E92,'Country Indicator Data'!$B$4:$N$300,10,FALSE)="x","x",ROUND(IF(VLOOKUP($E92,'Country Indicator Data'!$B$4:$N$300,10,FALSE)&gt;T$3,0,IF(VLOOKUP($E92,'Country Indicator Data'!$B$4:$N$300,10,FALSE)&lt;T$4,5,(T$3-VLOOKUP($E92,'Country Indicator Data'!$B$4:$N$300,10,FALSE))/(T$3-T$4)*5)),1))))</f>
        <v>3.6</v>
      </c>
      <c r="U92" s="163">
        <f>IF(LEN(E92)&gt;3,((IF(VLOOKUP($C92,'Regional Crises'!$B$1:$R$66,15,FALSE)="x","x",ROUND(IF(VLOOKUP($C92,'Regional Crises'!$B$1:$R$66,15,FALSE)&gt;U$3,0,IF(VLOOKUP($C92,'Regional Crises'!$B$1:$R$66,15,FALSE)&lt;U$4,5,(U$3-VLOOKUP($C92,'Regional Crises'!$B$1:$R$66,15,FALSE))/(U$3-U$4)*5)),1)))),(IF(VLOOKUP($E92,'Country Indicator Data'!$B$4:$N$300,11,FALSE)="x","x",ROUND(IF(VLOOKUP($E92,'Country Indicator Data'!$B$4:$N$300,11,FALSE)&gt;U$3,0,IF(VLOOKUP($E92,'Country Indicator Data'!$B$4:$N$300,11,FALSE)&lt;U$4,5,(U$3-VLOOKUP($E92,'Country Indicator Data'!$B$4:$N$300,11,FALSE))/(U$3-U$4)*5)),1))))</f>
        <v>3.6</v>
      </c>
      <c r="V92" s="163">
        <f>IF(LEN(E92)&gt;3,((IF(VLOOKUP($C92,'Regional Crises'!$B$1:$R$66,16,FALSE)="x","x",ROUND(IF(VLOOKUP($C92,'Regional Crises'!$B$1:$R$66,16,FALSE)&gt;V$3,0,IF(VLOOKUP($C92,'Regional Crises'!$B$1:$R$66,16,FALSE)&lt;V$4,5,(V$3-VLOOKUP($C92,'Regional Crises'!$B$1:$R$66,16,FALSE))/(V$3-V$4)*5)),1)))),(IF(VLOOKUP($E92,'Country Indicator Data'!$B$4:$N$300,12,FALSE)="x","x",ROUND(IF(VLOOKUP($E92,'Country Indicator Data'!$B$4:$N$300,12,FALSE)&gt;V$3,0,IF(VLOOKUP($E92,'Country Indicator Data'!$B$4:$N$300,12,FALSE)&lt;V$4,5,(V$3-VLOOKUP($E92,'Country Indicator Data'!$B$4:$N$300,12,FALSE))/(V$3-V$4)*5)),1))))</f>
        <v>4.5999999999999996</v>
      </c>
      <c r="W92" s="163">
        <f t="shared" si="31"/>
        <v>4</v>
      </c>
      <c r="X92" s="163">
        <f t="shared" si="32"/>
        <v>4</v>
      </c>
      <c r="Y92" s="184">
        <f>IF('Core Indicators'!FC89="x","x",IF('Core Indicators'!FC89&gt;=5,5,IF('Core Indicators'!FC89&gt;=4,4,IF('Core Indicators'!FC89&gt;=3,3,IF('Core Indicators'!FC89&gt;=2,2,IF('Core Indicators'!FC89&gt;=1,1,0))))))</f>
        <v>4</v>
      </c>
      <c r="Z92" s="163">
        <f t="shared" si="33"/>
        <v>4</v>
      </c>
      <c r="AA92" s="184">
        <f>'Crisis Indicator Data'!Y89</f>
        <v>2</v>
      </c>
      <c r="AB92" s="184">
        <f>'Crisis Indicator Data'!Z89</f>
        <v>3</v>
      </c>
      <c r="AC92" s="184">
        <f>'Crisis Indicator Data'!AA89</f>
        <v>3</v>
      </c>
      <c r="AD92" s="184">
        <f>'Crisis Indicator Data'!AB89</f>
        <v>2</v>
      </c>
      <c r="AE92" s="184">
        <f t="shared" si="34"/>
        <v>5</v>
      </c>
      <c r="AF92" s="184">
        <f>'Crisis Indicator Data'!AC89</f>
        <v>3</v>
      </c>
      <c r="AG92" s="184">
        <f>'Crisis Indicator Data'!AD89</f>
        <v>2</v>
      </c>
      <c r="AH92" s="184">
        <f t="shared" si="35"/>
        <v>5</v>
      </c>
      <c r="AI92" s="184">
        <f>'Crisis Indicator Data'!AE89</f>
        <v>3</v>
      </c>
      <c r="AJ92" s="184">
        <f>'Crisis Indicator Data'!AF89</f>
        <v>2</v>
      </c>
      <c r="AK92" s="184">
        <f>'Crisis Indicator Data'!AG89</f>
        <v>3</v>
      </c>
      <c r="AL92" s="184">
        <f t="shared" si="36"/>
        <v>5</v>
      </c>
      <c r="AM92" s="163">
        <f t="shared" si="37"/>
        <v>5</v>
      </c>
      <c r="AN92" s="163">
        <f t="shared" si="38"/>
        <v>4.5</v>
      </c>
    </row>
    <row r="93" spans="1:40" ht="13.5" customHeight="1" x14ac:dyDescent="0.35">
      <c r="A93" s="172" t="str">
        <f>'Crisis Indicator Data'!A90</f>
        <v>Multiple Crises in Mozambique</v>
      </c>
      <c r="B93" s="173" t="str">
        <f>'Crisis Indicator Data'!B90</f>
        <v>Conflict,Displacement,Cyclone</v>
      </c>
      <c r="C93" s="173" t="str">
        <f>'Crisis Indicator Data'!C90</f>
        <v>MOZ001</v>
      </c>
      <c r="D93" s="173" t="str">
        <f>'Crisis Indicator Data'!D90</f>
        <v>Mozambique</v>
      </c>
      <c r="E93" s="174" t="str">
        <f>'Crisis Indicator Data'!E90</f>
        <v>MOZ</v>
      </c>
      <c r="F93" s="163">
        <f>IF(LEN(E93)&gt;3,(IF(VLOOKUP($C93,'Regional Crises'!$B$1:$R$66,7,FALSE)="x","x",ROUND(IF(VLOOKUP($C93,'Regional Crises'!$B$1:$R$66,7,FALSE)&gt;$F$3,5,IF(VLOOKUP($C93,'Regional Crises'!$B$1:$R$66,7,FALSE)&lt;F$4,0,($F$3-VLOOKUP($C93,'Regional Crises'!$B$1:$R$66,7,FALSE))/($F$3-$F$4)*5)),1))),IF(VLOOKUP($E93,'Country Indicator Data'!$B$4:$N$300,3,FALSE)="x","x",ROUND(IF(VLOOKUP($E93,'Country Indicator Data'!$B$4:$N$300,3,FALSE)&gt;$F$3,5,IF(VLOOKUP($E93,'Country Indicator Data'!$B$4:$N$300,3,FALSE)&lt;$F$4,0,($F$3-VLOOKUP($E93,'Country Indicator Data'!$B$4:$N$300,3,FALSE))/($F$3-$F$4)*5)),1)))</f>
        <v>2.5</v>
      </c>
      <c r="G93" s="163">
        <f>IF(LEN(E93)&gt;3,(IF(VLOOKUP($C93,'Regional Crises'!$B$1:$R$66,9,FALSE)="x","x",ROUND(IF(VLOOKUP($C93,'Regional Crises'!$B$1:$R$66,9,FALSE)&gt;G$3,5,IF(VLOOKUP($C93,'Regional Crises'!$B$1:$R$66,9,FALSE)&lt;G$4,0,(G$3-VLOOKUP($C93,'Regional Crises'!$B$1:$R$66,9,FALSE))/(G$3-G$4)*5)),1))),IF(VLOOKUP($E93,'Country Indicator Data'!$B$4:$N$300,5,FALSE)="x","x",ROUND(IF(VLOOKUP($E93,'Country Indicator Data'!$B$4:$N$300,5,FALSE)&gt;G$3,5,IF(VLOOKUP($E93,'Country Indicator Data'!$B$4:$N$300,5,FALSE)&lt;G$4,0,(G$3-VLOOKUP($E93,'Country Indicator Data'!$B$4:$N$300,5,FALSE))/(G$3-G$4)*5)),1)))</f>
        <v>2.9</v>
      </c>
      <c r="H93" s="163">
        <f t="shared" si="26"/>
        <v>2.7</v>
      </c>
      <c r="I93" s="163">
        <f>IF(LEN(E93)&gt;3,(IF(VLOOKUP($C93,'Regional Crises'!$B$1:$R$66,6,FALSE)="x","x",ROUND(IF(VLOOKUP($C93,'Regional Crises'!$B$1:$R$66,6,FALSE)&gt;I$3,5,IF(VLOOKUP($C93,'Regional Crises'!$B$1:$R$66,6,FALSE)&lt;I$4,0,5-(I$3-VLOOKUP($C93,'Regional Crises'!$B$1:$R$66,6,FALSE))/(I$3-I$4)*5)),1))),IF(VLOOKUP($E93,'Country Indicator Data'!$B$4:$N$300,2,FALSE)="x","x",ROUND(IF(VLOOKUP($E93,'Country Indicator Data'!$B$4:$N$300,2,FALSE)&gt;I$3,5,IF(VLOOKUP($E93,'Country Indicator Data'!$B$4:$N$300,2,FALSE)&lt;I$4,0,5-(I$3-VLOOKUP($E93,'Country Indicator Data'!$B$4:$N$300,2,FALSE))/(I$3-I$4)*5)),1)))</f>
        <v>4.5</v>
      </c>
      <c r="J93" s="163">
        <f>IF(LEN(E93)&gt;3,(IF(VLOOKUP($C93,'Regional Crises'!$B$1:$R$66,8,FALSE)="x","x",ROUND(IF(VLOOKUP($C93,'Regional Crises'!$B$1:$R$66,8,FALSE)&gt;J$3,5,IF(VLOOKUP($C93,'Regional Crises'!$B$1:$R$66,8,FALSE)&lt;J$4,0,5-(J$3-VLOOKUP($C93,'Regional Crises'!$B$1:$R$66,8,FALSE))/(J$3-J$4)*5)),1))),IF(VLOOKUP($E93,'Country Indicator Data'!$B$4:$N$300,4,FALSE)="x","x",ROUND(IF(VLOOKUP($E93,'Country Indicator Data'!$B$4:$N$300,4,FALSE)&gt;J$3,5,IF(VLOOKUP($E93,'Country Indicator Data'!$B$4:$N$300,4,FALSE)&lt;J$4,0,5-(J$3-VLOOKUP($E93,'Country Indicator Data'!$B$4:$N$300,4,FALSE))/(J$3-J$4)*5)),1)))</f>
        <v>1.7</v>
      </c>
      <c r="K93" s="163">
        <f t="shared" si="27"/>
        <v>3.1</v>
      </c>
      <c r="L93" s="163">
        <f>IF(LEN(E93)&gt;3,(IF(VLOOKUP($C93,'Regional Crises'!$B$1:$R$66,10,FALSE)="x","x",ROUND(IF(VLOOKUP($C93,'Regional Crises'!$B$1:$R$66,10,FALSE)&gt;L$3,5,IF(VLOOKUP($C93,'Regional Crises'!$B$1:$R$66,10,FALSE)&lt;L$4,0,5-(L$3-VLOOKUP($C93,'Regional Crises'!$B$1:$R$66,10,FALSE))/(L$3-L$4)*5)),1))),IF(VLOOKUP($E93,'Country Indicator Data'!$B$4:$N$300,6,FALSE)="x","x",ROUND(IF(VLOOKUP($E93,'Country Indicator Data'!$B$4:$N$300,6,FALSE)&gt;L$3,5,IF(VLOOKUP($E93,'Country Indicator Data'!$B$4:$N$300,6,FALSE)&lt;L$4,0,5-(L$3-VLOOKUP($E93,'Country Indicator Data'!$B$4:$N$300,6,FALSE))/(L$3-L$4)*5)),1)))</f>
        <v>3.8</v>
      </c>
      <c r="M93" s="163">
        <f>IF(LEN(E93)&gt;3,(IF(VLOOKUP($C93,'Regional Crises'!$B$1:$R$66,11,FALSE)="x","x",ROUND(IF(VLOOKUP($C93,'Regional Crises'!$B$1:$R$66,11,FALSE)&gt;M$3,5,IF(VLOOKUP($C93,'Regional Crises'!$B$1:$R$66,11,FALSE)&lt;M$4,0,5-(M$3-VLOOKUP($C93,'Regional Crises'!$B$1:$R$66,11,FALSE))/(M$3-M$4)*5)),1))),IF(VLOOKUP($E93,'Country Indicator Data'!$B$4:$N$300,7,FALSE)="x","x",ROUND(IF(VLOOKUP($E93,'Country Indicator Data'!$B$4:$N$300,7,FALSE)&gt;M$3,5,IF(VLOOKUP($E93,'Country Indicator Data'!$B$4:$N$300,7,FALSE)&lt;M$4,0,5-(M$3-VLOOKUP($E93,'Country Indicator Data'!$B$4:$N$300,7,FALSE))/(M$3-M$4)*5)),1)))</f>
        <v>3.6</v>
      </c>
      <c r="N93" s="163">
        <f t="shared" si="28"/>
        <v>3.7</v>
      </c>
      <c r="O93" s="163">
        <f t="shared" si="29"/>
        <v>3.1666666666666665</v>
      </c>
      <c r="P93" s="163">
        <f>IF(LEN(E93)&gt;3,VLOOKUP(C93,'Regional Crises'!$B$1:$R$69,12,FALSE),VLOOKUP(E93,'Country Indicator Data'!$B$4:$I$300,8,FALSE))</f>
        <v>4</v>
      </c>
      <c r="Q93" s="163">
        <f>IF(LEN(E93)&gt;3,((IF(VLOOKUP($C93,'Regional Crises'!$B$1:$R$66,13,FALSE)="x","x",ROUND(IF(VLOOKUP($C93,'Regional Crises'!$B$1:$R$66,13,FALSE)&gt;Q$3,5,IF(VLOOKUP($C93,'Regional Crises'!$B$1:$R$66,13,FALSE)&lt;Q$4,0,5-(LOG(Q$3)-LOG(VLOOKUP($C93,'Regional Crises'!$B$1:$R$66,13,FALSE)))/(LOG(Q$3)-LOG(Q$4))*5)),1)))),(IF(VLOOKUP($E93,'Country Indicator Data'!$B$4:$N$300,9,FALSE)="x","x",ROUND(IF(VLOOKUP($E93,'Country Indicator Data'!$B$4:$N$300,9,FALSE)&gt;Q$3,5,IF(VLOOKUP($E93,'Country Indicator Data'!$B$4:$N$300,9,FALSE)&lt;Q$4,0,5-(LOG(Q$3)-LOG(VLOOKUP($E93,'Country Indicator Data'!$B$4:$N$300,9,FALSE)))/(LOG(Q$3)-LOG(Q$4))*5)),1))))</f>
        <v>3.7</v>
      </c>
      <c r="R93" s="163">
        <f t="shared" si="30"/>
        <v>3.85</v>
      </c>
      <c r="S93" s="163">
        <f>IF(LEN(E93)&gt;3,((IF(VLOOKUP($C93,'Regional Crises'!$B$1:$R$66,17,FALSE)="x","x",ROUND(IF(VLOOKUP($C93,'Regional Crises'!$B$1:$R$66,17,FALSE)&gt;S$3,0,IF(VLOOKUP($C93,'Regional Crises'!$B$1:$R$66,17,FALSE)&lt;S$4,5,(S$3-VLOOKUP($C93,'Regional Crises'!$B$1:$R$66,17,FALSE))/(S$3-S$4)*5)),1)))),(IF(VLOOKUP($E93,'Country Indicator Data'!$B$4:$N$300,13,FALSE)="x","x",ROUND(IF(VLOOKUP($E93,'Country Indicator Data'!$B$4:$N$300,13,FALSE)&gt;S$3,0,IF(VLOOKUP($E93,'Country Indicator Data'!$B$4:$N$300,13,FALSE)&lt;S$4,5,(S$3-VLOOKUP($E93,'Country Indicator Data'!$B$4:$N$300,13,FALSE))/(S$3-S$4)*5)),1))))</f>
        <v>3.8</v>
      </c>
      <c r="T93" s="163">
        <f>IF(LEN(E93)&gt;3,((IF(VLOOKUP($C93,'Regional Crises'!$B$1:$R$66,14,FALSE)="x","x",ROUND(IF(VLOOKUP($C93,'Regional Crises'!$B$1:$R$66,14,FALSE)&gt;T$3,0,IF(VLOOKUP($C93,'Regional Crises'!$B$1:$R$66,14,FALSE)&lt;T$4,5,(T$3-VLOOKUP($C93,'Regional Crises'!$B$1:$R$66,14,FALSE))/(T$3-T$4)*5)),1)))),(IF(VLOOKUP($E93,'Country Indicator Data'!$B$4:$N$300,10,FALSE)="x","x",ROUND(IF(VLOOKUP($E93,'Country Indicator Data'!$B$4:$N$300,10,FALSE)&gt;T$3,0,IF(VLOOKUP($E93,'Country Indicator Data'!$B$4:$N$300,10,FALSE)&lt;T$4,5,(T$3-VLOOKUP($E93,'Country Indicator Data'!$B$4:$N$300,10,FALSE))/(T$3-T$4)*5)),1))))</f>
        <v>3.5</v>
      </c>
      <c r="U93" s="163">
        <f>IF(LEN(E93)&gt;3,((IF(VLOOKUP($C93,'Regional Crises'!$B$1:$R$66,15,FALSE)="x","x",ROUND(IF(VLOOKUP($C93,'Regional Crises'!$B$1:$R$66,15,FALSE)&gt;U$3,0,IF(VLOOKUP($C93,'Regional Crises'!$B$1:$R$66,15,FALSE)&lt;U$4,5,(U$3-VLOOKUP($C93,'Regional Crises'!$B$1:$R$66,15,FALSE))/(U$3-U$4)*5)),1)))),(IF(VLOOKUP($E93,'Country Indicator Data'!$B$4:$N$300,11,FALSE)="x","x",ROUND(IF(VLOOKUP($E93,'Country Indicator Data'!$B$4:$N$300,11,FALSE)&gt;U$3,0,IF(VLOOKUP($E93,'Country Indicator Data'!$B$4:$N$300,11,FALSE)&lt;U$4,5,(U$3-VLOOKUP($E93,'Country Indicator Data'!$B$4:$N$300,11,FALSE))/(U$3-U$4)*5)),1))))</f>
        <v>3.5</v>
      </c>
      <c r="V93" s="163">
        <f>IF(LEN(E93)&gt;3,((IF(VLOOKUP($C93,'Regional Crises'!$B$1:$R$66,16,FALSE)="x","x",ROUND(IF(VLOOKUP($C93,'Regional Crises'!$B$1:$R$66,16,FALSE)&gt;V$3,0,IF(VLOOKUP($C93,'Regional Crises'!$B$1:$R$66,16,FALSE)&lt;V$4,5,(V$3-VLOOKUP($C93,'Regional Crises'!$B$1:$R$66,16,FALSE))/(V$3-V$4)*5)),1)))),(IF(VLOOKUP($E93,'Country Indicator Data'!$B$4:$N$300,12,FALSE)="x","x",ROUND(IF(VLOOKUP($E93,'Country Indicator Data'!$B$4:$N$300,12,FALSE)&gt;V$3,0,IF(VLOOKUP($E93,'Country Indicator Data'!$B$4:$N$300,12,FALSE)&lt;V$4,5,(V$3-VLOOKUP($E93,'Country Indicator Data'!$B$4:$N$300,12,FALSE))/(V$3-V$4)*5)),1))))</f>
        <v>2.8</v>
      </c>
      <c r="W93" s="163">
        <f t="shared" si="31"/>
        <v>3.4</v>
      </c>
      <c r="X93" s="163">
        <f t="shared" si="32"/>
        <v>3.5</v>
      </c>
      <c r="Y93" s="184">
        <f>IF('Core Indicators'!FC90="x","x",IF('Core Indicators'!FC90&gt;=5,5,IF('Core Indicators'!FC90&gt;=4,4,IF('Core Indicators'!FC90&gt;=3,3,IF('Core Indicators'!FC90&gt;=2,2,IF('Core Indicators'!FC90&gt;=1,1,0))))))</f>
        <v>4</v>
      </c>
      <c r="Z93" s="163">
        <f t="shared" si="33"/>
        <v>4</v>
      </c>
      <c r="AA93" s="184">
        <f>'Crisis Indicator Data'!Y90</f>
        <v>1</v>
      </c>
      <c r="AB93" s="184">
        <f>'Crisis Indicator Data'!Z90</f>
        <v>2</v>
      </c>
      <c r="AC93" s="184">
        <f>'Crisis Indicator Data'!AA90</f>
        <v>1</v>
      </c>
      <c r="AD93" s="184">
        <f>'Crisis Indicator Data'!AB90</f>
        <v>1</v>
      </c>
      <c r="AE93" s="184">
        <f t="shared" si="34"/>
        <v>2</v>
      </c>
      <c r="AF93" s="184">
        <f>'Crisis Indicator Data'!AC90</f>
        <v>0</v>
      </c>
      <c r="AG93" s="184">
        <f>'Crisis Indicator Data'!AD90</f>
        <v>3</v>
      </c>
      <c r="AH93" s="184">
        <f t="shared" si="35"/>
        <v>3</v>
      </c>
      <c r="AI93" s="184">
        <f>'Crisis Indicator Data'!AE90</f>
        <v>3</v>
      </c>
      <c r="AJ93" s="184">
        <f>'Crisis Indicator Data'!AF90</f>
        <v>1</v>
      </c>
      <c r="AK93" s="184">
        <f>'Crisis Indicator Data'!AG90</f>
        <v>3</v>
      </c>
      <c r="AL93" s="184">
        <f t="shared" si="36"/>
        <v>5</v>
      </c>
      <c r="AM93" s="163">
        <f t="shared" si="37"/>
        <v>3</v>
      </c>
      <c r="AN93" s="163">
        <f t="shared" si="38"/>
        <v>3.5</v>
      </c>
    </row>
    <row r="94" spans="1:40" ht="13.5" customHeight="1" x14ac:dyDescent="0.35">
      <c r="A94" s="172" t="str">
        <f>'Crisis Indicator Data'!A91</f>
        <v>Cabo Delgado Islamist Insurgency</v>
      </c>
      <c r="B94" s="173" t="str">
        <f>'Crisis Indicator Data'!B91</f>
        <v>Conflict,Displacement</v>
      </c>
      <c r="C94" s="173" t="str">
        <f>'Crisis Indicator Data'!C91</f>
        <v>MOZ004</v>
      </c>
      <c r="D94" s="173" t="str">
        <f>'Crisis Indicator Data'!D91</f>
        <v>Mozambique</v>
      </c>
      <c r="E94" s="174" t="str">
        <f>'Crisis Indicator Data'!E91</f>
        <v>MOZ</v>
      </c>
      <c r="F94" s="163">
        <f>IF(LEN(E94)&gt;3,(IF(VLOOKUP($C94,'Regional Crises'!$B$1:$R$66,7,FALSE)="x","x",ROUND(IF(VLOOKUP($C94,'Regional Crises'!$B$1:$R$66,7,FALSE)&gt;$F$3,5,IF(VLOOKUP($C94,'Regional Crises'!$B$1:$R$66,7,FALSE)&lt;F$4,0,($F$3-VLOOKUP($C94,'Regional Crises'!$B$1:$R$66,7,FALSE))/($F$3-$F$4)*5)),1))),IF(VLOOKUP($E94,'Country Indicator Data'!$B$4:$N$300,3,FALSE)="x","x",ROUND(IF(VLOOKUP($E94,'Country Indicator Data'!$B$4:$N$300,3,FALSE)&gt;$F$3,5,IF(VLOOKUP($E94,'Country Indicator Data'!$B$4:$N$300,3,FALSE)&lt;$F$4,0,($F$3-VLOOKUP($E94,'Country Indicator Data'!$B$4:$N$300,3,FALSE))/($F$3-$F$4)*5)),1)))</f>
        <v>2.5</v>
      </c>
      <c r="G94" s="163">
        <f>IF(LEN(E94)&gt;3,(IF(VLOOKUP($C94,'Regional Crises'!$B$1:$R$66,9,FALSE)="x","x",ROUND(IF(VLOOKUP($C94,'Regional Crises'!$B$1:$R$66,9,FALSE)&gt;G$3,5,IF(VLOOKUP($C94,'Regional Crises'!$B$1:$R$66,9,FALSE)&lt;G$4,0,(G$3-VLOOKUP($C94,'Regional Crises'!$B$1:$R$66,9,FALSE))/(G$3-G$4)*5)),1))),IF(VLOOKUP($E94,'Country Indicator Data'!$B$4:$N$300,5,FALSE)="x","x",ROUND(IF(VLOOKUP($E94,'Country Indicator Data'!$B$4:$N$300,5,FALSE)&gt;G$3,5,IF(VLOOKUP($E94,'Country Indicator Data'!$B$4:$N$300,5,FALSE)&lt;G$4,0,(G$3-VLOOKUP($E94,'Country Indicator Data'!$B$4:$N$300,5,FALSE))/(G$3-G$4)*5)),1)))</f>
        <v>2.9</v>
      </c>
      <c r="H94" s="163">
        <f t="shared" si="26"/>
        <v>2.7</v>
      </c>
      <c r="I94" s="163">
        <f>IF(LEN(E94)&gt;3,(IF(VLOOKUP($C94,'Regional Crises'!$B$1:$R$66,6,FALSE)="x","x",ROUND(IF(VLOOKUP($C94,'Regional Crises'!$B$1:$R$66,6,FALSE)&gt;I$3,5,IF(VLOOKUP($C94,'Regional Crises'!$B$1:$R$66,6,FALSE)&lt;I$4,0,5-(I$3-VLOOKUP($C94,'Regional Crises'!$B$1:$R$66,6,FALSE))/(I$3-I$4)*5)),1))),IF(VLOOKUP($E94,'Country Indicator Data'!$B$4:$N$300,2,FALSE)="x","x",ROUND(IF(VLOOKUP($E94,'Country Indicator Data'!$B$4:$N$300,2,FALSE)&gt;I$3,5,IF(VLOOKUP($E94,'Country Indicator Data'!$B$4:$N$300,2,FALSE)&lt;I$4,0,5-(I$3-VLOOKUP($E94,'Country Indicator Data'!$B$4:$N$300,2,FALSE))/(I$3-I$4)*5)),1)))</f>
        <v>4.5</v>
      </c>
      <c r="J94" s="163">
        <f>IF(LEN(E94)&gt;3,(IF(VLOOKUP($C94,'Regional Crises'!$B$1:$R$66,8,FALSE)="x","x",ROUND(IF(VLOOKUP($C94,'Regional Crises'!$B$1:$R$66,8,FALSE)&gt;J$3,5,IF(VLOOKUP($C94,'Regional Crises'!$B$1:$R$66,8,FALSE)&lt;J$4,0,5-(J$3-VLOOKUP($C94,'Regional Crises'!$B$1:$R$66,8,FALSE))/(J$3-J$4)*5)),1))),IF(VLOOKUP($E94,'Country Indicator Data'!$B$4:$N$300,4,FALSE)="x","x",ROUND(IF(VLOOKUP($E94,'Country Indicator Data'!$B$4:$N$300,4,FALSE)&gt;J$3,5,IF(VLOOKUP($E94,'Country Indicator Data'!$B$4:$N$300,4,FALSE)&lt;J$4,0,5-(J$3-VLOOKUP($E94,'Country Indicator Data'!$B$4:$N$300,4,FALSE))/(J$3-J$4)*5)),1)))</f>
        <v>1.7</v>
      </c>
      <c r="K94" s="163">
        <f t="shared" si="27"/>
        <v>3.1</v>
      </c>
      <c r="L94" s="163">
        <f>IF(LEN(E94)&gt;3,(IF(VLOOKUP($C94,'Regional Crises'!$B$1:$R$66,10,FALSE)="x","x",ROUND(IF(VLOOKUP($C94,'Regional Crises'!$B$1:$R$66,10,FALSE)&gt;L$3,5,IF(VLOOKUP($C94,'Regional Crises'!$B$1:$R$66,10,FALSE)&lt;L$4,0,5-(L$3-VLOOKUP($C94,'Regional Crises'!$B$1:$R$66,10,FALSE))/(L$3-L$4)*5)),1))),IF(VLOOKUP($E94,'Country Indicator Data'!$B$4:$N$300,6,FALSE)="x","x",ROUND(IF(VLOOKUP($E94,'Country Indicator Data'!$B$4:$N$300,6,FALSE)&gt;L$3,5,IF(VLOOKUP($E94,'Country Indicator Data'!$B$4:$N$300,6,FALSE)&lt;L$4,0,5-(L$3-VLOOKUP($E94,'Country Indicator Data'!$B$4:$N$300,6,FALSE))/(L$3-L$4)*5)),1)))</f>
        <v>3.8</v>
      </c>
      <c r="M94" s="163">
        <f>IF(LEN(E94)&gt;3,(IF(VLOOKUP($C94,'Regional Crises'!$B$1:$R$66,11,FALSE)="x","x",ROUND(IF(VLOOKUP($C94,'Regional Crises'!$B$1:$R$66,11,FALSE)&gt;M$3,5,IF(VLOOKUP($C94,'Regional Crises'!$B$1:$R$66,11,FALSE)&lt;M$4,0,5-(M$3-VLOOKUP($C94,'Regional Crises'!$B$1:$R$66,11,FALSE))/(M$3-M$4)*5)),1))),IF(VLOOKUP($E94,'Country Indicator Data'!$B$4:$N$300,7,FALSE)="x","x",ROUND(IF(VLOOKUP($E94,'Country Indicator Data'!$B$4:$N$300,7,FALSE)&gt;M$3,5,IF(VLOOKUP($E94,'Country Indicator Data'!$B$4:$N$300,7,FALSE)&lt;M$4,0,5-(M$3-VLOOKUP($E94,'Country Indicator Data'!$B$4:$N$300,7,FALSE))/(M$3-M$4)*5)),1)))</f>
        <v>3.6</v>
      </c>
      <c r="N94" s="163">
        <f t="shared" si="28"/>
        <v>3.7</v>
      </c>
      <c r="O94" s="163">
        <f t="shared" si="29"/>
        <v>3.1666666666666665</v>
      </c>
      <c r="P94" s="163">
        <f>IF(LEN(E94)&gt;3,VLOOKUP(C94,'Regional Crises'!$B$1:$R$69,12,FALSE),VLOOKUP(E94,'Country Indicator Data'!$B$4:$I$300,8,FALSE))</f>
        <v>4</v>
      </c>
      <c r="Q94" s="163">
        <f>IF(LEN(E94)&gt;3,((IF(VLOOKUP($C94,'Regional Crises'!$B$1:$R$66,13,FALSE)="x","x",ROUND(IF(VLOOKUP($C94,'Regional Crises'!$B$1:$R$66,13,FALSE)&gt;Q$3,5,IF(VLOOKUP($C94,'Regional Crises'!$B$1:$R$66,13,FALSE)&lt;Q$4,0,5-(LOG(Q$3)-LOG(VLOOKUP($C94,'Regional Crises'!$B$1:$R$66,13,FALSE)))/(LOG(Q$3)-LOG(Q$4))*5)),1)))),(IF(VLOOKUP($E94,'Country Indicator Data'!$B$4:$N$300,9,FALSE)="x","x",ROUND(IF(VLOOKUP($E94,'Country Indicator Data'!$B$4:$N$300,9,FALSE)&gt;Q$3,5,IF(VLOOKUP($E94,'Country Indicator Data'!$B$4:$N$300,9,FALSE)&lt;Q$4,0,5-(LOG(Q$3)-LOG(VLOOKUP($E94,'Country Indicator Data'!$B$4:$N$300,9,FALSE)))/(LOG(Q$3)-LOG(Q$4))*5)),1))))</f>
        <v>3.7</v>
      </c>
      <c r="R94" s="163">
        <f t="shared" si="30"/>
        <v>3.85</v>
      </c>
      <c r="S94" s="163">
        <f>IF(LEN(E94)&gt;3,((IF(VLOOKUP($C94,'Regional Crises'!$B$1:$R$66,17,FALSE)="x","x",ROUND(IF(VLOOKUP($C94,'Regional Crises'!$B$1:$R$66,17,FALSE)&gt;S$3,0,IF(VLOOKUP($C94,'Regional Crises'!$B$1:$R$66,17,FALSE)&lt;S$4,5,(S$3-VLOOKUP($C94,'Regional Crises'!$B$1:$R$66,17,FALSE))/(S$3-S$4)*5)),1)))),(IF(VLOOKUP($E94,'Country Indicator Data'!$B$4:$N$300,13,FALSE)="x","x",ROUND(IF(VLOOKUP($E94,'Country Indicator Data'!$B$4:$N$300,13,FALSE)&gt;S$3,0,IF(VLOOKUP($E94,'Country Indicator Data'!$B$4:$N$300,13,FALSE)&lt;S$4,5,(S$3-VLOOKUP($E94,'Country Indicator Data'!$B$4:$N$300,13,FALSE))/(S$3-S$4)*5)),1))))</f>
        <v>3.8</v>
      </c>
      <c r="T94" s="163">
        <f>IF(LEN(E94)&gt;3,((IF(VLOOKUP($C94,'Regional Crises'!$B$1:$R$66,14,FALSE)="x","x",ROUND(IF(VLOOKUP($C94,'Regional Crises'!$B$1:$R$66,14,FALSE)&gt;T$3,0,IF(VLOOKUP($C94,'Regional Crises'!$B$1:$R$66,14,FALSE)&lt;T$4,5,(T$3-VLOOKUP($C94,'Regional Crises'!$B$1:$R$66,14,FALSE))/(T$3-T$4)*5)),1)))),(IF(VLOOKUP($E94,'Country Indicator Data'!$B$4:$N$300,10,FALSE)="x","x",ROUND(IF(VLOOKUP($E94,'Country Indicator Data'!$B$4:$N$300,10,FALSE)&gt;T$3,0,IF(VLOOKUP($E94,'Country Indicator Data'!$B$4:$N$300,10,FALSE)&lt;T$4,5,(T$3-VLOOKUP($E94,'Country Indicator Data'!$B$4:$N$300,10,FALSE))/(T$3-T$4)*5)),1))))</f>
        <v>3.5</v>
      </c>
      <c r="U94" s="163">
        <f>IF(LEN(E94)&gt;3,((IF(VLOOKUP($C94,'Regional Crises'!$B$1:$R$66,15,FALSE)="x","x",ROUND(IF(VLOOKUP($C94,'Regional Crises'!$B$1:$R$66,15,FALSE)&gt;U$3,0,IF(VLOOKUP($C94,'Regional Crises'!$B$1:$R$66,15,FALSE)&lt;U$4,5,(U$3-VLOOKUP($C94,'Regional Crises'!$B$1:$R$66,15,FALSE))/(U$3-U$4)*5)),1)))),(IF(VLOOKUP($E94,'Country Indicator Data'!$B$4:$N$300,11,FALSE)="x","x",ROUND(IF(VLOOKUP($E94,'Country Indicator Data'!$B$4:$N$300,11,FALSE)&gt;U$3,0,IF(VLOOKUP($E94,'Country Indicator Data'!$B$4:$N$300,11,FALSE)&lt;U$4,5,(U$3-VLOOKUP($E94,'Country Indicator Data'!$B$4:$N$300,11,FALSE))/(U$3-U$4)*5)),1))))</f>
        <v>3.5</v>
      </c>
      <c r="V94" s="163">
        <f>IF(LEN(E94)&gt;3,((IF(VLOOKUP($C94,'Regional Crises'!$B$1:$R$66,16,FALSE)="x","x",ROUND(IF(VLOOKUP($C94,'Regional Crises'!$B$1:$R$66,16,FALSE)&gt;V$3,0,IF(VLOOKUP($C94,'Regional Crises'!$B$1:$R$66,16,FALSE)&lt;V$4,5,(V$3-VLOOKUP($C94,'Regional Crises'!$B$1:$R$66,16,FALSE))/(V$3-V$4)*5)),1)))),(IF(VLOOKUP($E94,'Country Indicator Data'!$B$4:$N$300,12,FALSE)="x","x",ROUND(IF(VLOOKUP($E94,'Country Indicator Data'!$B$4:$N$300,12,FALSE)&gt;V$3,0,IF(VLOOKUP($E94,'Country Indicator Data'!$B$4:$N$300,12,FALSE)&lt;V$4,5,(V$3-VLOOKUP($E94,'Country Indicator Data'!$B$4:$N$300,12,FALSE))/(V$3-V$4)*5)),1))))</f>
        <v>2.8</v>
      </c>
      <c r="W94" s="163">
        <f t="shared" si="31"/>
        <v>3.4</v>
      </c>
      <c r="X94" s="163">
        <f t="shared" si="32"/>
        <v>3.5</v>
      </c>
      <c r="Y94" s="184">
        <f>IF('Core Indicators'!FC91="x","x",IF('Core Indicators'!FC91&gt;=5,5,IF('Core Indicators'!FC91&gt;=4,4,IF('Core Indicators'!FC91&gt;=3,3,IF('Core Indicators'!FC91&gt;=2,2,IF('Core Indicators'!FC91&gt;=1,1,0))))))</f>
        <v>3</v>
      </c>
      <c r="Z94" s="163">
        <f t="shared" si="33"/>
        <v>3</v>
      </c>
      <c r="AA94" s="184">
        <f>'Crisis Indicator Data'!Y91</f>
        <v>1</v>
      </c>
      <c r="AB94" s="184">
        <f>'Crisis Indicator Data'!Z91</f>
        <v>2</v>
      </c>
      <c r="AC94" s="184">
        <f>'Crisis Indicator Data'!AA91</f>
        <v>1</v>
      </c>
      <c r="AD94" s="184">
        <f>'Crisis Indicator Data'!AB91</f>
        <v>1</v>
      </c>
      <c r="AE94" s="184">
        <f t="shared" si="34"/>
        <v>2</v>
      </c>
      <c r="AF94" s="184">
        <f>'Crisis Indicator Data'!AC91</f>
        <v>0</v>
      </c>
      <c r="AG94" s="184">
        <f>'Crisis Indicator Data'!AD91</f>
        <v>3</v>
      </c>
      <c r="AH94" s="184">
        <f t="shared" si="35"/>
        <v>3</v>
      </c>
      <c r="AI94" s="184">
        <f>'Crisis Indicator Data'!AE91</f>
        <v>3</v>
      </c>
      <c r="AJ94" s="184">
        <f>'Crisis Indicator Data'!AF91</f>
        <v>1</v>
      </c>
      <c r="AK94" s="184">
        <f>'Crisis Indicator Data'!AG91</f>
        <v>3</v>
      </c>
      <c r="AL94" s="184">
        <f t="shared" si="36"/>
        <v>5</v>
      </c>
      <c r="AM94" s="163">
        <f t="shared" si="37"/>
        <v>3</v>
      </c>
      <c r="AN94" s="163">
        <f t="shared" si="38"/>
        <v>3</v>
      </c>
    </row>
    <row r="95" spans="1:40" ht="13.5" customHeight="1" x14ac:dyDescent="0.35">
      <c r="A95" s="172" t="str">
        <f>'Crisis Indicator Data'!A92</f>
        <v>2024 Rainy and Cyclone season</v>
      </c>
      <c r="B95" s="173" t="str">
        <f>'Crisis Indicator Data'!B92</f>
        <v>Floods,Displacement,Cyclone</v>
      </c>
      <c r="C95" s="173" t="str">
        <f>'Crisis Indicator Data'!C92</f>
        <v>MOZ011</v>
      </c>
      <c r="D95" s="173" t="str">
        <f>'Crisis Indicator Data'!D92</f>
        <v>Mozambique</v>
      </c>
      <c r="E95" s="174" t="str">
        <f>'Crisis Indicator Data'!E92</f>
        <v>MOZ</v>
      </c>
      <c r="F95" s="163">
        <f>IF(LEN(E95)&gt;3,(IF(VLOOKUP($C95,'Regional Crises'!$B$1:$R$66,7,FALSE)="x","x",ROUND(IF(VLOOKUP($C95,'Regional Crises'!$B$1:$R$66,7,FALSE)&gt;$F$3,5,IF(VLOOKUP($C95,'Regional Crises'!$B$1:$R$66,7,FALSE)&lt;F$4,0,($F$3-VLOOKUP($C95,'Regional Crises'!$B$1:$R$66,7,FALSE))/($F$3-$F$4)*5)),1))),IF(VLOOKUP($E95,'Country Indicator Data'!$B$4:$N$300,3,FALSE)="x","x",ROUND(IF(VLOOKUP($E95,'Country Indicator Data'!$B$4:$N$300,3,FALSE)&gt;$F$3,5,IF(VLOOKUP($E95,'Country Indicator Data'!$B$4:$N$300,3,FALSE)&lt;$F$4,0,($F$3-VLOOKUP($E95,'Country Indicator Data'!$B$4:$N$300,3,FALSE))/($F$3-$F$4)*5)),1)))</f>
        <v>2.5</v>
      </c>
      <c r="G95" s="163">
        <f>IF(LEN(E95)&gt;3,(IF(VLOOKUP($C95,'Regional Crises'!$B$1:$R$66,9,FALSE)="x","x",ROUND(IF(VLOOKUP($C95,'Regional Crises'!$B$1:$R$66,9,FALSE)&gt;G$3,5,IF(VLOOKUP($C95,'Regional Crises'!$B$1:$R$66,9,FALSE)&lt;G$4,0,(G$3-VLOOKUP($C95,'Regional Crises'!$B$1:$R$66,9,FALSE))/(G$3-G$4)*5)),1))),IF(VLOOKUP($E95,'Country Indicator Data'!$B$4:$N$300,5,FALSE)="x","x",ROUND(IF(VLOOKUP($E95,'Country Indicator Data'!$B$4:$N$300,5,FALSE)&gt;G$3,5,IF(VLOOKUP($E95,'Country Indicator Data'!$B$4:$N$300,5,FALSE)&lt;G$4,0,(G$3-VLOOKUP($E95,'Country Indicator Data'!$B$4:$N$300,5,FALSE))/(G$3-G$4)*5)),1)))</f>
        <v>2.9</v>
      </c>
      <c r="H95" s="163">
        <f t="shared" si="26"/>
        <v>2.7</v>
      </c>
      <c r="I95" s="163">
        <f>IF(LEN(E95)&gt;3,(IF(VLOOKUP($C95,'Regional Crises'!$B$1:$R$66,6,FALSE)="x","x",ROUND(IF(VLOOKUP($C95,'Regional Crises'!$B$1:$R$66,6,FALSE)&gt;I$3,5,IF(VLOOKUP($C95,'Regional Crises'!$B$1:$R$66,6,FALSE)&lt;I$4,0,5-(I$3-VLOOKUP($C95,'Regional Crises'!$B$1:$R$66,6,FALSE))/(I$3-I$4)*5)),1))),IF(VLOOKUP($E95,'Country Indicator Data'!$B$4:$N$300,2,FALSE)="x","x",ROUND(IF(VLOOKUP($E95,'Country Indicator Data'!$B$4:$N$300,2,FALSE)&gt;I$3,5,IF(VLOOKUP($E95,'Country Indicator Data'!$B$4:$N$300,2,FALSE)&lt;I$4,0,5-(I$3-VLOOKUP($E95,'Country Indicator Data'!$B$4:$N$300,2,FALSE))/(I$3-I$4)*5)),1)))</f>
        <v>4.5</v>
      </c>
      <c r="J95" s="163">
        <f>IF(LEN(E95)&gt;3,(IF(VLOOKUP($C95,'Regional Crises'!$B$1:$R$66,8,FALSE)="x","x",ROUND(IF(VLOOKUP($C95,'Regional Crises'!$B$1:$R$66,8,FALSE)&gt;J$3,5,IF(VLOOKUP($C95,'Regional Crises'!$B$1:$R$66,8,FALSE)&lt;J$4,0,5-(J$3-VLOOKUP($C95,'Regional Crises'!$B$1:$R$66,8,FALSE))/(J$3-J$4)*5)),1))),IF(VLOOKUP($E95,'Country Indicator Data'!$B$4:$N$300,4,FALSE)="x","x",ROUND(IF(VLOOKUP($E95,'Country Indicator Data'!$B$4:$N$300,4,FALSE)&gt;J$3,5,IF(VLOOKUP($E95,'Country Indicator Data'!$B$4:$N$300,4,FALSE)&lt;J$4,0,5-(J$3-VLOOKUP($E95,'Country Indicator Data'!$B$4:$N$300,4,FALSE))/(J$3-J$4)*5)),1)))</f>
        <v>1.7</v>
      </c>
      <c r="K95" s="163">
        <f t="shared" si="27"/>
        <v>3.1</v>
      </c>
      <c r="L95" s="163">
        <f>IF(LEN(E95)&gt;3,(IF(VLOOKUP($C95,'Regional Crises'!$B$1:$R$66,10,FALSE)="x","x",ROUND(IF(VLOOKUP($C95,'Regional Crises'!$B$1:$R$66,10,FALSE)&gt;L$3,5,IF(VLOOKUP($C95,'Regional Crises'!$B$1:$R$66,10,FALSE)&lt;L$4,0,5-(L$3-VLOOKUP($C95,'Regional Crises'!$B$1:$R$66,10,FALSE))/(L$3-L$4)*5)),1))),IF(VLOOKUP($E95,'Country Indicator Data'!$B$4:$N$300,6,FALSE)="x","x",ROUND(IF(VLOOKUP($E95,'Country Indicator Data'!$B$4:$N$300,6,FALSE)&gt;L$3,5,IF(VLOOKUP($E95,'Country Indicator Data'!$B$4:$N$300,6,FALSE)&lt;L$4,0,5-(L$3-VLOOKUP($E95,'Country Indicator Data'!$B$4:$N$300,6,FALSE))/(L$3-L$4)*5)),1)))</f>
        <v>3.8</v>
      </c>
      <c r="M95" s="163">
        <f>IF(LEN(E95)&gt;3,(IF(VLOOKUP($C95,'Regional Crises'!$B$1:$R$66,11,FALSE)="x","x",ROUND(IF(VLOOKUP($C95,'Regional Crises'!$B$1:$R$66,11,FALSE)&gt;M$3,5,IF(VLOOKUP($C95,'Regional Crises'!$B$1:$R$66,11,FALSE)&lt;M$4,0,5-(M$3-VLOOKUP($C95,'Regional Crises'!$B$1:$R$66,11,FALSE))/(M$3-M$4)*5)),1))),IF(VLOOKUP($E95,'Country Indicator Data'!$B$4:$N$300,7,FALSE)="x","x",ROUND(IF(VLOOKUP($E95,'Country Indicator Data'!$B$4:$N$300,7,FALSE)&gt;M$3,5,IF(VLOOKUP($E95,'Country Indicator Data'!$B$4:$N$300,7,FALSE)&lt;M$4,0,5-(M$3-VLOOKUP($E95,'Country Indicator Data'!$B$4:$N$300,7,FALSE))/(M$3-M$4)*5)),1)))</f>
        <v>3.6</v>
      </c>
      <c r="N95" s="163">
        <f t="shared" si="28"/>
        <v>3.7</v>
      </c>
      <c r="O95" s="163">
        <f t="shared" si="29"/>
        <v>3.1666666666666665</v>
      </c>
      <c r="P95" s="163">
        <f>IF(LEN(E95)&gt;3,VLOOKUP(C95,'Regional Crises'!$B$1:$R$69,12,FALSE),VLOOKUP(E95,'Country Indicator Data'!$B$4:$I$300,8,FALSE))</f>
        <v>4</v>
      </c>
      <c r="Q95" s="163">
        <f>IF(LEN(E95)&gt;3,((IF(VLOOKUP($C95,'Regional Crises'!$B$1:$R$66,13,FALSE)="x","x",ROUND(IF(VLOOKUP($C95,'Regional Crises'!$B$1:$R$66,13,FALSE)&gt;Q$3,5,IF(VLOOKUP($C95,'Regional Crises'!$B$1:$R$66,13,FALSE)&lt;Q$4,0,5-(LOG(Q$3)-LOG(VLOOKUP($C95,'Regional Crises'!$B$1:$R$66,13,FALSE)))/(LOG(Q$3)-LOG(Q$4))*5)),1)))),(IF(VLOOKUP($E95,'Country Indicator Data'!$B$4:$N$300,9,FALSE)="x","x",ROUND(IF(VLOOKUP($E95,'Country Indicator Data'!$B$4:$N$300,9,FALSE)&gt;Q$3,5,IF(VLOOKUP($E95,'Country Indicator Data'!$B$4:$N$300,9,FALSE)&lt;Q$4,0,5-(LOG(Q$3)-LOG(VLOOKUP($E95,'Country Indicator Data'!$B$4:$N$300,9,FALSE)))/(LOG(Q$3)-LOG(Q$4))*5)),1))))</f>
        <v>3.7</v>
      </c>
      <c r="R95" s="163">
        <f t="shared" si="30"/>
        <v>3.85</v>
      </c>
      <c r="S95" s="163">
        <f>IF(LEN(E95)&gt;3,((IF(VLOOKUP($C95,'Regional Crises'!$B$1:$R$66,17,FALSE)="x","x",ROUND(IF(VLOOKUP($C95,'Regional Crises'!$B$1:$R$66,17,FALSE)&gt;S$3,0,IF(VLOOKUP($C95,'Regional Crises'!$B$1:$R$66,17,FALSE)&lt;S$4,5,(S$3-VLOOKUP($C95,'Regional Crises'!$B$1:$R$66,17,FALSE))/(S$3-S$4)*5)),1)))),(IF(VLOOKUP($E95,'Country Indicator Data'!$B$4:$N$300,13,FALSE)="x","x",ROUND(IF(VLOOKUP($E95,'Country Indicator Data'!$B$4:$N$300,13,FALSE)&gt;S$3,0,IF(VLOOKUP($E95,'Country Indicator Data'!$B$4:$N$300,13,FALSE)&lt;S$4,5,(S$3-VLOOKUP($E95,'Country Indicator Data'!$B$4:$N$300,13,FALSE))/(S$3-S$4)*5)),1))))</f>
        <v>3.8</v>
      </c>
      <c r="T95" s="163">
        <f>IF(LEN(E95)&gt;3,((IF(VLOOKUP($C95,'Regional Crises'!$B$1:$R$66,14,FALSE)="x","x",ROUND(IF(VLOOKUP($C95,'Regional Crises'!$B$1:$R$66,14,FALSE)&gt;T$3,0,IF(VLOOKUP($C95,'Regional Crises'!$B$1:$R$66,14,FALSE)&lt;T$4,5,(T$3-VLOOKUP($C95,'Regional Crises'!$B$1:$R$66,14,FALSE))/(T$3-T$4)*5)),1)))),(IF(VLOOKUP($E95,'Country Indicator Data'!$B$4:$N$300,10,FALSE)="x","x",ROUND(IF(VLOOKUP($E95,'Country Indicator Data'!$B$4:$N$300,10,FALSE)&gt;T$3,0,IF(VLOOKUP($E95,'Country Indicator Data'!$B$4:$N$300,10,FALSE)&lt;T$4,5,(T$3-VLOOKUP($E95,'Country Indicator Data'!$B$4:$N$300,10,FALSE))/(T$3-T$4)*5)),1))))</f>
        <v>3.5</v>
      </c>
      <c r="U95" s="163">
        <f>IF(LEN(E95)&gt;3,((IF(VLOOKUP($C95,'Regional Crises'!$B$1:$R$66,15,FALSE)="x","x",ROUND(IF(VLOOKUP($C95,'Regional Crises'!$B$1:$R$66,15,FALSE)&gt;U$3,0,IF(VLOOKUP($C95,'Regional Crises'!$B$1:$R$66,15,FALSE)&lt;U$4,5,(U$3-VLOOKUP($C95,'Regional Crises'!$B$1:$R$66,15,FALSE))/(U$3-U$4)*5)),1)))),(IF(VLOOKUP($E95,'Country Indicator Data'!$B$4:$N$300,11,FALSE)="x","x",ROUND(IF(VLOOKUP($E95,'Country Indicator Data'!$B$4:$N$300,11,FALSE)&gt;U$3,0,IF(VLOOKUP($E95,'Country Indicator Data'!$B$4:$N$300,11,FALSE)&lt;U$4,5,(U$3-VLOOKUP($E95,'Country Indicator Data'!$B$4:$N$300,11,FALSE))/(U$3-U$4)*5)),1))))</f>
        <v>3.5</v>
      </c>
      <c r="V95" s="163">
        <f>IF(LEN(E95)&gt;3,((IF(VLOOKUP($C95,'Regional Crises'!$B$1:$R$66,16,FALSE)="x","x",ROUND(IF(VLOOKUP($C95,'Regional Crises'!$B$1:$R$66,16,FALSE)&gt;V$3,0,IF(VLOOKUP($C95,'Regional Crises'!$B$1:$R$66,16,FALSE)&lt;V$4,5,(V$3-VLOOKUP($C95,'Regional Crises'!$B$1:$R$66,16,FALSE))/(V$3-V$4)*5)),1)))),(IF(VLOOKUP($E95,'Country Indicator Data'!$B$4:$N$300,12,FALSE)="x","x",ROUND(IF(VLOOKUP($E95,'Country Indicator Data'!$B$4:$N$300,12,FALSE)&gt;V$3,0,IF(VLOOKUP($E95,'Country Indicator Data'!$B$4:$N$300,12,FALSE)&lt;V$4,5,(V$3-VLOOKUP($E95,'Country Indicator Data'!$B$4:$N$300,12,FALSE))/(V$3-V$4)*5)),1))))</f>
        <v>2.8</v>
      </c>
      <c r="W95" s="163">
        <f t="shared" si="31"/>
        <v>3.4</v>
      </c>
      <c r="X95" s="163">
        <f t="shared" si="32"/>
        <v>3.5</v>
      </c>
      <c r="Y95" s="184">
        <f>IF('Core Indicators'!FC92="x","x",IF('Core Indicators'!FC92&gt;=5,5,IF('Core Indicators'!FC92&gt;=4,4,IF('Core Indicators'!FC92&gt;=3,3,IF('Core Indicators'!FC92&gt;=2,2,IF('Core Indicators'!FC92&gt;=1,1,0))))))</f>
        <v>3</v>
      </c>
      <c r="Z95" s="163">
        <f t="shared" si="33"/>
        <v>3</v>
      </c>
      <c r="AA95" s="184">
        <f>'Crisis Indicator Data'!Y92</f>
        <v>1</v>
      </c>
      <c r="AB95" s="184">
        <f>'Crisis Indicator Data'!Z92</f>
        <v>2</v>
      </c>
      <c r="AC95" s="184">
        <f>'Crisis Indicator Data'!AA92</f>
        <v>1</v>
      </c>
      <c r="AD95" s="184">
        <f>'Crisis Indicator Data'!AB92</f>
        <v>1</v>
      </c>
      <c r="AE95" s="184">
        <f t="shared" si="34"/>
        <v>2</v>
      </c>
      <c r="AF95" s="184">
        <f>'Crisis Indicator Data'!AC92</f>
        <v>0</v>
      </c>
      <c r="AG95" s="184">
        <f>'Crisis Indicator Data'!AD92</f>
        <v>3</v>
      </c>
      <c r="AH95" s="184">
        <f t="shared" si="35"/>
        <v>3</v>
      </c>
      <c r="AI95" s="184">
        <f>'Crisis Indicator Data'!AE92</f>
        <v>3</v>
      </c>
      <c r="AJ95" s="184">
        <f>'Crisis Indicator Data'!AF92</f>
        <v>1</v>
      </c>
      <c r="AK95" s="184">
        <f>'Crisis Indicator Data'!AG92</f>
        <v>3</v>
      </c>
      <c r="AL95" s="184">
        <f t="shared" si="36"/>
        <v>5</v>
      </c>
      <c r="AM95" s="163">
        <f t="shared" si="37"/>
        <v>3</v>
      </c>
      <c r="AN95" s="163">
        <f t="shared" si="38"/>
        <v>3</v>
      </c>
    </row>
    <row r="96" spans="1:40" ht="13.5" customHeight="1" x14ac:dyDescent="0.35">
      <c r="A96" s="172" t="str">
        <f>'Crisis Indicator Data'!A93</f>
        <v>Drought in Mozambique</v>
      </c>
      <c r="B96" s="173" t="str">
        <f>'Crisis Indicator Data'!B93</f>
        <v>Drought</v>
      </c>
      <c r="C96" s="173" t="str">
        <f>'Crisis Indicator Data'!C93</f>
        <v>MOZ012</v>
      </c>
      <c r="D96" s="173" t="str">
        <f>'Crisis Indicator Data'!D93</f>
        <v>Mozambique</v>
      </c>
      <c r="E96" s="174" t="str">
        <f>'Crisis Indicator Data'!E93</f>
        <v>MOZ</v>
      </c>
      <c r="F96" s="163">
        <f>IF(LEN(E96)&gt;3,(IF(VLOOKUP($C96,'Regional Crises'!$B$1:$R$66,7,FALSE)="x","x",ROUND(IF(VLOOKUP($C96,'Regional Crises'!$B$1:$R$66,7,FALSE)&gt;$F$3,5,IF(VLOOKUP($C96,'Regional Crises'!$B$1:$R$66,7,FALSE)&lt;F$4,0,($F$3-VLOOKUP($C96,'Regional Crises'!$B$1:$R$66,7,FALSE))/($F$3-$F$4)*5)),1))),IF(VLOOKUP($E96,'Country Indicator Data'!$B$4:$N$300,3,FALSE)="x","x",ROUND(IF(VLOOKUP($E96,'Country Indicator Data'!$B$4:$N$300,3,FALSE)&gt;$F$3,5,IF(VLOOKUP($E96,'Country Indicator Data'!$B$4:$N$300,3,FALSE)&lt;$F$4,0,($F$3-VLOOKUP($E96,'Country Indicator Data'!$B$4:$N$300,3,FALSE))/($F$3-$F$4)*5)),1)))</f>
        <v>2.5</v>
      </c>
      <c r="G96" s="163">
        <f>IF(LEN(E96)&gt;3,(IF(VLOOKUP($C96,'Regional Crises'!$B$1:$R$66,9,FALSE)="x","x",ROUND(IF(VLOOKUP($C96,'Regional Crises'!$B$1:$R$66,9,FALSE)&gt;G$3,5,IF(VLOOKUP($C96,'Regional Crises'!$B$1:$R$66,9,FALSE)&lt;G$4,0,(G$3-VLOOKUP($C96,'Regional Crises'!$B$1:$R$66,9,FALSE))/(G$3-G$4)*5)),1))),IF(VLOOKUP($E96,'Country Indicator Data'!$B$4:$N$300,5,FALSE)="x","x",ROUND(IF(VLOOKUP($E96,'Country Indicator Data'!$B$4:$N$300,5,FALSE)&gt;G$3,5,IF(VLOOKUP($E96,'Country Indicator Data'!$B$4:$N$300,5,FALSE)&lt;G$4,0,(G$3-VLOOKUP($E96,'Country Indicator Data'!$B$4:$N$300,5,FALSE))/(G$3-G$4)*5)),1)))</f>
        <v>2.9</v>
      </c>
      <c r="H96" s="163">
        <f t="shared" si="26"/>
        <v>2.7</v>
      </c>
      <c r="I96" s="163">
        <f>IF(LEN(E96)&gt;3,(IF(VLOOKUP($C96,'Regional Crises'!$B$1:$R$66,6,FALSE)="x","x",ROUND(IF(VLOOKUP($C96,'Regional Crises'!$B$1:$R$66,6,FALSE)&gt;I$3,5,IF(VLOOKUP($C96,'Regional Crises'!$B$1:$R$66,6,FALSE)&lt;I$4,0,5-(I$3-VLOOKUP($C96,'Regional Crises'!$B$1:$R$66,6,FALSE))/(I$3-I$4)*5)),1))),IF(VLOOKUP($E96,'Country Indicator Data'!$B$4:$N$300,2,FALSE)="x","x",ROUND(IF(VLOOKUP($E96,'Country Indicator Data'!$B$4:$N$300,2,FALSE)&gt;I$3,5,IF(VLOOKUP($E96,'Country Indicator Data'!$B$4:$N$300,2,FALSE)&lt;I$4,0,5-(I$3-VLOOKUP($E96,'Country Indicator Data'!$B$4:$N$300,2,FALSE))/(I$3-I$4)*5)),1)))</f>
        <v>4.5</v>
      </c>
      <c r="J96" s="163">
        <f>IF(LEN(E96)&gt;3,(IF(VLOOKUP($C96,'Regional Crises'!$B$1:$R$66,8,FALSE)="x","x",ROUND(IF(VLOOKUP($C96,'Regional Crises'!$B$1:$R$66,8,FALSE)&gt;J$3,5,IF(VLOOKUP($C96,'Regional Crises'!$B$1:$R$66,8,FALSE)&lt;J$4,0,5-(J$3-VLOOKUP($C96,'Regional Crises'!$B$1:$R$66,8,FALSE))/(J$3-J$4)*5)),1))),IF(VLOOKUP($E96,'Country Indicator Data'!$B$4:$N$300,4,FALSE)="x","x",ROUND(IF(VLOOKUP($E96,'Country Indicator Data'!$B$4:$N$300,4,FALSE)&gt;J$3,5,IF(VLOOKUP($E96,'Country Indicator Data'!$B$4:$N$300,4,FALSE)&lt;J$4,0,5-(J$3-VLOOKUP($E96,'Country Indicator Data'!$B$4:$N$300,4,FALSE))/(J$3-J$4)*5)),1)))</f>
        <v>1.7</v>
      </c>
      <c r="K96" s="163">
        <f t="shared" si="27"/>
        <v>3.1</v>
      </c>
      <c r="L96" s="163">
        <f>IF(LEN(E96)&gt;3,(IF(VLOOKUP($C96,'Regional Crises'!$B$1:$R$66,10,FALSE)="x","x",ROUND(IF(VLOOKUP($C96,'Regional Crises'!$B$1:$R$66,10,FALSE)&gt;L$3,5,IF(VLOOKUP($C96,'Regional Crises'!$B$1:$R$66,10,FALSE)&lt;L$4,0,5-(L$3-VLOOKUP($C96,'Regional Crises'!$B$1:$R$66,10,FALSE))/(L$3-L$4)*5)),1))),IF(VLOOKUP($E96,'Country Indicator Data'!$B$4:$N$300,6,FALSE)="x","x",ROUND(IF(VLOOKUP($E96,'Country Indicator Data'!$B$4:$N$300,6,FALSE)&gt;L$3,5,IF(VLOOKUP($E96,'Country Indicator Data'!$B$4:$N$300,6,FALSE)&lt;L$4,0,5-(L$3-VLOOKUP($E96,'Country Indicator Data'!$B$4:$N$300,6,FALSE))/(L$3-L$4)*5)),1)))</f>
        <v>3.8</v>
      </c>
      <c r="M96" s="163">
        <f>IF(LEN(E96)&gt;3,(IF(VLOOKUP($C96,'Regional Crises'!$B$1:$R$66,11,FALSE)="x","x",ROUND(IF(VLOOKUP($C96,'Regional Crises'!$B$1:$R$66,11,FALSE)&gt;M$3,5,IF(VLOOKUP($C96,'Regional Crises'!$B$1:$R$66,11,FALSE)&lt;M$4,0,5-(M$3-VLOOKUP($C96,'Regional Crises'!$B$1:$R$66,11,FALSE))/(M$3-M$4)*5)),1))),IF(VLOOKUP($E96,'Country Indicator Data'!$B$4:$N$300,7,FALSE)="x","x",ROUND(IF(VLOOKUP($E96,'Country Indicator Data'!$B$4:$N$300,7,FALSE)&gt;M$3,5,IF(VLOOKUP($E96,'Country Indicator Data'!$B$4:$N$300,7,FALSE)&lt;M$4,0,5-(M$3-VLOOKUP($E96,'Country Indicator Data'!$B$4:$N$300,7,FALSE))/(M$3-M$4)*5)),1)))</f>
        <v>3.6</v>
      </c>
      <c r="N96" s="163">
        <f t="shared" si="28"/>
        <v>3.7</v>
      </c>
      <c r="O96" s="163">
        <f t="shared" si="29"/>
        <v>3.1666666666666665</v>
      </c>
      <c r="P96" s="163">
        <f>IF(LEN(E96)&gt;3,VLOOKUP(C96,'Regional Crises'!$B$1:$R$69,12,FALSE),VLOOKUP(E96,'Country Indicator Data'!$B$4:$I$300,8,FALSE))</f>
        <v>4</v>
      </c>
      <c r="Q96" s="163">
        <f>IF(LEN(E96)&gt;3,((IF(VLOOKUP($C96,'Regional Crises'!$B$1:$R$66,13,FALSE)="x","x",ROUND(IF(VLOOKUP($C96,'Regional Crises'!$B$1:$R$66,13,FALSE)&gt;Q$3,5,IF(VLOOKUP($C96,'Regional Crises'!$B$1:$R$66,13,FALSE)&lt;Q$4,0,5-(LOG(Q$3)-LOG(VLOOKUP($C96,'Regional Crises'!$B$1:$R$66,13,FALSE)))/(LOG(Q$3)-LOG(Q$4))*5)),1)))),(IF(VLOOKUP($E96,'Country Indicator Data'!$B$4:$N$300,9,FALSE)="x","x",ROUND(IF(VLOOKUP($E96,'Country Indicator Data'!$B$4:$N$300,9,FALSE)&gt;Q$3,5,IF(VLOOKUP($E96,'Country Indicator Data'!$B$4:$N$300,9,FALSE)&lt;Q$4,0,5-(LOG(Q$3)-LOG(VLOOKUP($E96,'Country Indicator Data'!$B$4:$N$300,9,FALSE)))/(LOG(Q$3)-LOG(Q$4))*5)),1))))</f>
        <v>3.7</v>
      </c>
      <c r="R96" s="163">
        <f t="shared" si="30"/>
        <v>3.85</v>
      </c>
      <c r="S96" s="163">
        <f>IF(LEN(E96)&gt;3,((IF(VLOOKUP($C96,'Regional Crises'!$B$1:$R$66,17,FALSE)="x","x",ROUND(IF(VLOOKUP($C96,'Regional Crises'!$B$1:$R$66,17,FALSE)&gt;S$3,0,IF(VLOOKUP($C96,'Regional Crises'!$B$1:$R$66,17,FALSE)&lt;S$4,5,(S$3-VLOOKUP($C96,'Regional Crises'!$B$1:$R$66,17,FALSE))/(S$3-S$4)*5)),1)))),(IF(VLOOKUP($E96,'Country Indicator Data'!$B$4:$N$300,13,FALSE)="x","x",ROUND(IF(VLOOKUP($E96,'Country Indicator Data'!$B$4:$N$300,13,FALSE)&gt;S$3,0,IF(VLOOKUP($E96,'Country Indicator Data'!$B$4:$N$300,13,FALSE)&lt;S$4,5,(S$3-VLOOKUP($E96,'Country Indicator Data'!$B$4:$N$300,13,FALSE))/(S$3-S$4)*5)),1))))</f>
        <v>3.8</v>
      </c>
      <c r="T96" s="163">
        <f>IF(LEN(E96)&gt;3,((IF(VLOOKUP($C96,'Regional Crises'!$B$1:$R$66,14,FALSE)="x","x",ROUND(IF(VLOOKUP($C96,'Regional Crises'!$B$1:$R$66,14,FALSE)&gt;T$3,0,IF(VLOOKUP($C96,'Regional Crises'!$B$1:$R$66,14,FALSE)&lt;T$4,5,(T$3-VLOOKUP($C96,'Regional Crises'!$B$1:$R$66,14,FALSE))/(T$3-T$4)*5)),1)))),(IF(VLOOKUP($E96,'Country Indicator Data'!$B$4:$N$300,10,FALSE)="x","x",ROUND(IF(VLOOKUP($E96,'Country Indicator Data'!$B$4:$N$300,10,FALSE)&gt;T$3,0,IF(VLOOKUP($E96,'Country Indicator Data'!$B$4:$N$300,10,FALSE)&lt;T$4,5,(T$3-VLOOKUP($E96,'Country Indicator Data'!$B$4:$N$300,10,FALSE))/(T$3-T$4)*5)),1))))</f>
        <v>3.5</v>
      </c>
      <c r="U96" s="163">
        <f>IF(LEN(E96)&gt;3,((IF(VLOOKUP($C96,'Regional Crises'!$B$1:$R$66,15,FALSE)="x","x",ROUND(IF(VLOOKUP($C96,'Regional Crises'!$B$1:$R$66,15,FALSE)&gt;U$3,0,IF(VLOOKUP($C96,'Regional Crises'!$B$1:$R$66,15,FALSE)&lt;U$4,5,(U$3-VLOOKUP($C96,'Regional Crises'!$B$1:$R$66,15,FALSE))/(U$3-U$4)*5)),1)))),(IF(VLOOKUP($E96,'Country Indicator Data'!$B$4:$N$300,11,FALSE)="x","x",ROUND(IF(VLOOKUP($E96,'Country Indicator Data'!$B$4:$N$300,11,FALSE)&gt;U$3,0,IF(VLOOKUP($E96,'Country Indicator Data'!$B$4:$N$300,11,FALSE)&lt;U$4,5,(U$3-VLOOKUP($E96,'Country Indicator Data'!$B$4:$N$300,11,FALSE))/(U$3-U$4)*5)),1))))</f>
        <v>3.5</v>
      </c>
      <c r="V96" s="163">
        <f>IF(LEN(E96)&gt;3,((IF(VLOOKUP($C96,'Regional Crises'!$B$1:$R$66,16,FALSE)="x","x",ROUND(IF(VLOOKUP($C96,'Regional Crises'!$B$1:$R$66,16,FALSE)&gt;V$3,0,IF(VLOOKUP($C96,'Regional Crises'!$B$1:$R$66,16,FALSE)&lt;V$4,5,(V$3-VLOOKUP($C96,'Regional Crises'!$B$1:$R$66,16,FALSE))/(V$3-V$4)*5)),1)))),(IF(VLOOKUP($E96,'Country Indicator Data'!$B$4:$N$300,12,FALSE)="x","x",ROUND(IF(VLOOKUP($E96,'Country Indicator Data'!$B$4:$N$300,12,FALSE)&gt;V$3,0,IF(VLOOKUP($E96,'Country Indicator Data'!$B$4:$N$300,12,FALSE)&lt;V$4,5,(V$3-VLOOKUP($E96,'Country Indicator Data'!$B$4:$N$300,12,FALSE))/(V$3-V$4)*5)),1))))</f>
        <v>2.8</v>
      </c>
      <c r="W96" s="163">
        <f t="shared" si="31"/>
        <v>3.4</v>
      </c>
      <c r="X96" s="163">
        <f t="shared" si="32"/>
        <v>3.5</v>
      </c>
      <c r="Y96" s="184">
        <f>IF('Core Indicators'!FC93="x","x",IF('Core Indicators'!FC93&gt;=5,5,IF('Core Indicators'!FC93&gt;=4,4,IF('Core Indicators'!FC93&gt;=3,3,IF('Core Indicators'!FC93&gt;=2,2,IF('Core Indicators'!FC93&gt;=1,1,0))))))</f>
        <v>4</v>
      </c>
      <c r="Z96" s="163">
        <f t="shared" si="33"/>
        <v>4</v>
      </c>
      <c r="AA96" s="184">
        <f>'Crisis Indicator Data'!Y93</f>
        <v>1</v>
      </c>
      <c r="AB96" s="184">
        <f>'Crisis Indicator Data'!Z93</f>
        <v>0</v>
      </c>
      <c r="AC96" s="184">
        <f>'Crisis Indicator Data'!AA93</f>
        <v>0</v>
      </c>
      <c r="AD96" s="184">
        <f>'Crisis Indicator Data'!AB93</f>
        <v>0</v>
      </c>
      <c r="AE96" s="184">
        <f t="shared" si="34"/>
        <v>1</v>
      </c>
      <c r="AF96" s="184">
        <f>'Crisis Indicator Data'!AC93</f>
        <v>0</v>
      </c>
      <c r="AG96" s="184">
        <f>'Crisis Indicator Data'!AD93</f>
        <v>0</v>
      </c>
      <c r="AH96" s="184">
        <f t="shared" si="35"/>
        <v>0</v>
      </c>
      <c r="AI96" s="184">
        <f>'Crisis Indicator Data'!AE93</f>
        <v>0</v>
      </c>
      <c r="AJ96" s="184">
        <f>'Crisis Indicator Data'!AF93</f>
        <v>1</v>
      </c>
      <c r="AK96" s="184">
        <f>'Crisis Indicator Data'!AG93</f>
        <v>1</v>
      </c>
      <c r="AL96" s="184">
        <f t="shared" si="36"/>
        <v>2</v>
      </c>
      <c r="AM96" s="163">
        <f t="shared" si="37"/>
        <v>1</v>
      </c>
      <c r="AN96" s="163">
        <f t="shared" si="38"/>
        <v>2.5</v>
      </c>
    </row>
    <row r="97" spans="1:40" ht="13.5" customHeight="1" x14ac:dyDescent="0.35">
      <c r="A97" s="172" t="str">
        <f>'Crisis Indicator Data'!A94</f>
        <v>Refugees from Mali in Mauritania</v>
      </c>
      <c r="B97" s="173" t="str">
        <f>'Crisis Indicator Data'!B94</f>
        <v>Displacement</v>
      </c>
      <c r="C97" s="173" t="str">
        <f>'Crisis Indicator Data'!C94</f>
        <v>MRT002</v>
      </c>
      <c r="D97" s="173" t="str">
        <f>'Crisis Indicator Data'!D94</f>
        <v>Mauritania</v>
      </c>
      <c r="E97" s="174" t="str">
        <f>'Crisis Indicator Data'!E94</f>
        <v>MRT</v>
      </c>
      <c r="F97" s="163">
        <f>IF(LEN(E97)&gt;3,(IF(VLOOKUP($C97,'Regional Crises'!$B$1:$R$66,7,FALSE)="x","x",ROUND(IF(VLOOKUP($C97,'Regional Crises'!$B$1:$R$66,7,FALSE)&gt;$F$3,5,IF(VLOOKUP($C97,'Regional Crises'!$B$1:$R$66,7,FALSE)&lt;F$4,0,($F$3-VLOOKUP($C97,'Regional Crises'!$B$1:$R$66,7,FALSE))/($F$3-$F$4)*5)),1))),IF(VLOOKUP($E97,'Country Indicator Data'!$B$4:$N$300,3,FALSE)="x","x",ROUND(IF(VLOOKUP($E97,'Country Indicator Data'!$B$4:$N$300,3,FALSE)&gt;$F$3,5,IF(VLOOKUP($E97,'Country Indicator Data'!$B$4:$N$300,3,FALSE)&lt;$F$4,0,($F$3-VLOOKUP($E97,'Country Indicator Data'!$B$4:$N$300,3,FALSE))/($F$3-$F$4)*5)),1)))</f>
        <v>3.2</v>
      </c>
      <c r="G97" s="163">
        <f>IF(LEN(E97)&gt;3,(IF(VLOOKUP($C97,'Regional Crises'!$B$1:$R$66,9,FALSE)="x","x",ROUND(IF(VLOOKUP($C97,'Regional Crises'!$B$1:$R$66,9,FALSE)&gt;G$3,5,IF(VLOOKUP($C97,'Regional Crises'!$B$1:$R$66,9,FALSE)&lt;G$4,0,(G$3-VLOOKUP($C97,'Regional Crises'!$B$1:$R$66,9,FALSE))/(G$3-G$4)*5)),1))),IF(VLOOKUP($E97,'Country Indicator Data'!$B$4:$N$300,5,FALSE)="x","x",ROUND(IF(VLOOKUP($E97,'Country Indicator Data'!$B$4:$N$300,5,FALSE)&gt;G$3,5,IF(VLOOKUP($E97,'Country Indicator Data'!$B$4:$N$300,5,FALSE)&lt;G$4,0,(G$3-VLOOKUP($E97,'Country Indicator Data'!$B$4:$N$300,5,FALSE))/(G$3-G$4)*5)),1)))</f>
        <v>2.8</v>
      </c>
      <c r="H97" s="163">
        <f t="shared" si="26"/>
        <v>3</v>
      </c>
      <c r="I97" s="163">
        <f>IF(LEN(E97)&gt;3,(IF(VLOOKUP($C97,'Regional Crises'!$B$1:$R$66,6,FALSE)="x","x",ROUND(IF(VLOOKUP($C97,'Regional Crises'!$B$1:$R$66,6,FALSE)&gt;I$3,5,IF(VLOOKUP($C97,'Regional Crises'!$B$1:$R$66,6,FALSE)&lt;I$4,0,5-(I$3-VLOOKUP($C97,'Regional Crises'!$B$1:$R$66,6,FALSE))/(I$3-I$4)*5)),1))),IF(VLOOKUP($E97,'Country Indicator Data'!$B$4:$N$300,2,FALSE)="x","x",ROUND(IF(VLOOKUP($E97,'Country Indicator Data'!$B$4:$N$300,2,FALSE)&gt;I$3,5,IF(VLOOKUP($E97,'Country Indicator Data'!$B$4:$N$300,2,FALSE)&lt;I$4,0,5-(I$3-VLOOKUP($E97,'Country Indicator Data'!$B$4:$N$300,2,FALSE))/(I$3-I$4)*5)),1)))</f>
        <v>3.3</v>
      </c>
      <c r="J97" s="163">
        <f>IF(LEN(E97)&gt;3,(IF(VLOOKUP($C97,'Regional Crises'!$B$1:$R$66,8,FALSE)="x","x",ROUND(IF(VLOOKUP($C97,'Regional Crises'!$B$1:$R$66,8,FALSE)&gt;J$3,5,IF(VLOOKUP($C97,'Regional Crises'!$B$1:$R$66,8,FALSE)&lt;J$4,0,5-(J$3-VLOOKUP($C97,'Regional Crises'!$B$1:$R$66,8,FALSE))/(J$3-J$4)*5)),1))),IF(VLOOKUP($E97,'Country Indicator Data'!$B$4:$N$300,4,FALSE)="x","x",ROUND(IF(VLOOKUP($E97,'Country Indicator Data'!$B$4:$N$300,4,FALSE)&gt;J$3,5,IF(VLOOKUP($E97,'Country Indicator Data'!$B$4:$N$300,4,FALSE)&lt;J$4,0,5-(J$3-VLOOKUP($E97,'Country Indicator Data'!$B$4:$N$300,4,FALSE))/(J$3-J$4)*5)),1)))</f>
        <v>0</v>
      </c>
      <c r="K97" s="163">
        <f t="shared" si="27"/>
        <v>1.65</v>
      </c>
      <c r="L97" s="163">
        <f>IF(LEN(E97)&gt;3,(IF(VLOOKUP($C97,'Regional Crises'!$B$1:$R$66,10,FALSE)="x","x",ROUND(IF(VLOOKUP($C97,'Regional Crises'!$B$1:$R$66,10,FALSE)&gt;L$3,5,IF(VLOOKUP($C97,'Regional Crises'!$B$1:$R$66,10,FALSE)&lt;L$4,0,5-(L$3-VLOOKUP($C97,'Regional Crises'!$B$1:$R$66,10,FALSE))/(L$3-L$4)*5)),1))),IF(VLOOKUP($E97,'Country Indicator Data'!$B$4:$N$300,6,FALSE)="x","x",ROUND(IF(VLOOKUP($E97,'Country Indicator Data'!$B$4:$N$300,6,FALSE)&gt;L$3,5,IF(VLOOKUP($E97,'Country Indicator Data'!$B$4:$N$300,6,FALSE)&lt;L$4,0,5-(L$3-VLOOKUP($E97,'Country Indicator Data'!$B$4:$N$300,6,FALSE))/(L$3-L$4)*5)),1)))</f>
        <v>4.0999999999999996</v>
      </c>
      <c r="M97" s="163">
        <f>IF(LEN(E97)&gt;3,(IF(VLOOKUP($C97,'Regional Crises'!$B$1:$R$66,11,FALSE)="x","x",ROUND(IF(VLOOKUP($C97,'Regional Crises'!$B$1:$R$66,11,FALSE)&gt;M$3,5,IF(VLOOKUP($C97,'Regional Crises'!$B$1:$R$66,11,FALSE)&lt;M$4,0,5-(M$3-VLOOKUP($C97,'Regional Crises'!$B$1:$R$66,11,FALSE))/(M$3-M$4)*5)),1))),IF(VLOOKUP($E97,'Country Indicator Data'!$B$4:$N$300,7,FALSE)="x","x",ROUND(IF(VLOOKUP($E97,'Country Indicator Data'!$B$4:$N$300,7,FALSE)&gt;M$3,5,IF(VLOOKUP($E97,'Country Indicator Data'!$B$4:$N$300,7,FALSE)&lt;M$4,0,5-(M$3-VLOOKUP($E97,'Country Indicator Data'!$B$4:$N$300,7,FALSE))/(M$3-M$4)*5)),1)))</f>
        <v>1</v>
      </c>
      <c r="N97" s="163">
        <f t="shared" si="28"/>
        <v>2.5499999999999998</v>
      </c>
      <c r="O97" s="163">
        <f t="shared" si="29"/>
        <v>2.4</v>
      </c>
      <c r="P97" s="163">
        <f>IF(LEN(E97)&gt;3,VLOOKUP(C97,'Regional Crises'!$B$1:$R$69,12,FALSE),VLOOKUP(E97,'Country Indicator Data'!$B$4:$I$300,8,FALSE))</f>
        <v>2</v>
      </c>
      <c r="Q97" s="163">
        <f>IF(LEN(E97)&gt;3,((IF(VLOOKUP($C97,'Regional Crises'!$B$1:$R$66,13,FALSE)="x","x",ROUND(IF(VLOOKUP($C97,'Regional Crises'!$B$1:$R$66,13,FALSE)&gt;Q$3,5,IF(VLOOKUP($C97,'Regional Crises'!$B$1:$R$66,13,FALSE)&lt;Q$4,0,5-(LOG(Q$3)-LOG(VLOOKUP($C97,'Regional Crises'!$B$1:$R$66,13,FALSE)))/(LOG(Q$3)-LOG(Q$4))*5)),1)))),(IF(VLOOKUP($E97,'Country Indicator Data'!$B$4:$N$300,9,FALSE)="x","x",ROUND(IF(VLOOKUP($E97,'Country Indicator Data'!$B$4:$N$300,9,FALSE)&gt;Q$3,5,IF(VLOOKUP($E97,'Country Indicator Data'!$B$4:$N$300,9,FALSE)&lt;Q$4,0,5-(LOG(Q$3)-LOG(VLOOKUP($E97,'Country Indicator Data'!$B$4:$N$300,9,FALSE)))/(LOG(Q$3)-LOG(Q$4))*5)),1))))</f>
        <v>1.1000000000000001</v>
      </c>
      <c r="R97" s="163">
        <f t="shared" si="30"/>
        <v>1.55</v>
      </c>
      <c r="S97" s="163">
        <f>IF(LEN(E97)&gt;3,((IF(VLOOKUP($C97,'Regional Crises'!$B$1:$R$66,17,FALSE)="x","x",ROUND(IF(VLOOKUP($C97,'Regional Crises'!$B$1:$R$66,17,FALSE)&gt;S$3,0,IF(VLOOKUP($C97,'Regional Crises'!$B$1:$R$66,17,FALSE)&lt;S$4,5,(S$3-VLOOKUP($C97,'Regional Crises'!$B$1:$R$66,17,FALSE))/(S$3-S$4)*5)),1)))),(IF(VLOOKUP($E97,'Country Indicator Data'!$B$4:$N$300,13,FALSE)="x","x",ROUND(IF(VLOOKUP($E97,'Country Indicator Data'!$B$4:$N$300,13,FALSE)&gt;S$3,0,IF(VLOOKUP($E97,'Country Indicator Data'!$B$4:$N$300,13,FALSE)&lt;S$4,5,(S$3-VLOOKUP($E97,'Country Indicator Data'!$B$4:$N$300,13,FALSE))/(S$3-S$4)*5)),1))))</f>
        <v>3.5</v>
      </c>
      <c r="T97" s="163">
        <f>IF(LEN(E97)&gt;3,((IF(VLOOKUP($C97,'Regional Crises'!$B$1:$R$66,14,FALSE)="x","x",ROUND(IF(VLOOKUP($C97,'Regional Crises'!$B$1:$R$66,14,FALSE)&gt;T$3,0,IF(VLOOKUP($C97,'Regional Crises'!$B$1:$R$66,14,FALSE)&lt;T$4,5,(T$3-VLOOKUP($C97,'Regional Crises'!$B$1:$R$66,14,FALSE))/(T$3-T$4)*5)),1)))),(IF(VLOOKUP($E97,'Country Indicator Data'!$B$4:$N$300,10,FALSE)="x","x",ROUND(IF(VLOOKUP($E97,'Country Indicator Data'!$B$4:$N$300,10,FALSE)&gt;T$3,0,IF(VLOOKUP($E97,'Country Indicator Data'!$B$4:$N$300,10,FALSE)&lt;T$4,5,(T$3-VLOOKUP($E97,'Country Indicator Data'!$B$4:$N$300,10,FALSE))/(T$3-T$4)*5)),1))))</f>
        <v>3.1</v>
      </c>
      <c r="U97" s="163">
        <f>IF(LEN(E97)&gt;3,((IF(VLOOKUP($C97,'Regional Crises'!$B$1:$R$66,15,FALSE)="x","x",ROUND(IF(VLOOKUP($C97,'Regional Crises'!$B$1:$R$66,15,FALSE)&gt;U$3,0,IF(VLOOKUP($C97,'Regional Crises'!$B$1:$R$66,15,FALSE)&lt;U$4,5,(U$3-VLOOKUP($C97,'Regional Crises'!$B$1:$R$66,15,FALSE))/(U$3-U$4)*5)),1)))),(IF(VLOOKUP($E97,'Country Indicator Data'!$B$4:$N$300,11,FALSE)="x","x",ROUND(IF(VLOOKUP($E97,'Country Indicator Data'!$B$4:$N$300,11,FALSE)&gt;U$3,0,IF(VLOOKUP($E97,'Country Indicator Data'!$B$4:$N$300,11,FALSE)&lt;U$4,5,(U$3-VLOOKUP($E97,'Country Indicator Data'!$B$4:$N$300,11,FALSE))/(U$3-U$4)*5)),1))))</f>
        <v>3</v>
      </c>
      <c r="V97" s="163">
        <f>IF(LEN(E97)&gt;3,((IF(VLOOKUP($C97,'Regional Crises'!$B$1:$R$66,16,FALSE)="x","x",ROUND(IF(VLOOKUP($C97,'Regional Crises'!$B$1:$R$66,16,FALSE)&gt;V$3,0,IF(VLOOKUP($C97,'Regional Crises'!$B$1:$R$66,16,FALSE)&lt;V$4,5,(V$3-VLOOKUP($C97,'Regional Crises'!$B$1:$R$66,16,FALSE))/(V$3-V$4)*5)),1)))),(IF(VLOOKUP($E97,'Country Indicator Data'!$B$4:$N$300,12,FALSE)="x","x",ROUND(IF(VLOOKUP($E97,'Country Indicator Data'!$B$4:$N$300,12,FALSE)&gt;V$3,0,IF(VLOOKUP($E97,'Country Indicator Data'!$B$4:$N$300,12,FALSE)&lt;V$4,5,(V$3-VLOOKUP($E97,'Country Indicator Data'!$B$4:$N$300,12,FALSE))/(V$3-V$4)*5)),1))))</f>
        <v>3.1</v>
      </c>
      <c r="W97" s="163">
        <f t="shared" si="31"/>
        <v>3.2</v>
      </c>
      <c r="X97" s="163">
        <f t="shared" si="32"/>
        <v>2.4</v>
      </c>
      <c r="Y97" s="184">
        <f>IF('Core Indicators'!FC94="x","x",IF('Core Indicators'!FC94&gt;=5,5,IF('Core Indicators'!FC94&gt;=4,4,IF('Core Indicators'!FC94&gt;=3,3,IF('Core Indicators'!FC94&gt;=2,2,IF('Core Indicators'!FC94&gt;=1,1,0))))))</f>
        <v>2</v>
      </c>
      <c r="Z97" s="163">
        <f t="shared" si="33"/>
        <v>2</v>
      </c>
      <c r="AA97" s="184">
        <f>'Crisis Indicator Data'!Y94</f>
        <v>0</v>
      </c>
      <c r="AB97" s="184">
        <f>'Crisis Indicator Data'!Z94</f>
        <v>0</v>
      </c>
      <c r="AC97" s="184">
        <f>'Crisis Indicator Data'!AA94</f>
        <v>0</v>
      </c>
      <c r="AD97" s="184">
        <f>'Crisis Indicator Data'!AB94</f>
        <v>0</v>
      </c>
      <c r="AE97" s="184">
        <f t="shared" si="34"/>
        <v>0</v>
      </c>
      <c r="AF97" s="184">
        <f>'Crisis Indicator Data'!AC94</f>
        <v>0</v>
      </c>
      <c r="AG97" s="184">
        <f>'Crisis Indicator Data'!AD94</f>
        <v>0</v>
      </c>
      <c r="AH97" s="184">
        <f t="shared" si="35"/>
        <v>0</v>
      </c>
      <c r="AI97" s="184">
        <f>'Crisis Indicator Data'!AE94</f>
        <v>0</v>
      </c>
      <c r="AJ97" s="184">
        <f>'Crisis Indicator Data'!AF94</f>
        <v>2</v>
      </c>
      <c r="AK97" s="184">
        <f>'Crisis Indicator Data'!AG94</f>
        <v>0</v>
      </c>
      <c r="AL97" s="184">
        <f t="shared" si="36"/>
        <v>2</v>
      </c>
      <c r="AM97" s="163">
        <f t="shared" si="37"/>
        <v>1</v>
      </c>
      <c r="AN97" s="163">
        <f t="shared" si="38"/>
        <v>1.5</v>
      </c>
    </row>
    <row r="98" spans="1:40" ht="13.5" customHeight="1" x14ac:dyDescent="0.35">
      <c r="A98" s="172" t="str">
        <f>'Crisis Indicator Data'!A95</f>
        <v>Food Security in Mauritania</v>
      </c>
      <c r="B98" s="173" t="str">
        <f>'Crisis Indicator Data'!B95</f>
        <v>Drought,Floods</v>
      </c>
      <c r="C98" s="173" t="str">
        <f>'Crisis Indicator Data'!C95</f>
        <v>MRT003</v>
      </c>
      <c r="D98" s="173" t="str">
        <f>'Crisis Indicator Data'!D95</f>
        <v>Mauritania</v>
      </c>
      <c r="E98" s="174" t="str">
        <f>'Crisis Indicator Data'!E95</f>
        <v>MRT</v>
      </c>
      <c r="F98" s="163">
        <f>IF(LEN(E98)&gt;3,(IF(VLOOKUP($C98,'Regional Crises'!$B$1:$R$66,7,FALSE)="x","x",ROUND(IF(VLOOKUP($C98,'Regional Crises'!$B$1:$R$66,7,FALSE)&gt;$F$3,5,IF(VLOOKUP($C98,'Regional Crises'!$B$1:$R$66,7,FALSE)&lt;F$4,0,($F$3-VLOOKUP($C98,'Regional Crises'!$B$1:$R$66,7,FALSE))/($F$3-$F$4)*5)),1))),IF(VLOOKUP($E98,'Country Indicator Data'!$B$4:$N$300,3,FALSE)="x","x",ROUND(IF(VLOOKUP($E98,'Country Indicator Data'!$B$4:$N$300,3,FALSE)&gt;$F$3,5,IF(VLOOKUP($E98,'Country Indicator Data'!$B$4:$N$300,3,FALSE)&lt;$F$4,0,($F$3-VLOOKUP($E98,'Country Indicator Data'!$B$4:$N$300,3,FALSE))/($F$3-$F$4)*5)),1)))</f>
        <v>3.2</v>
      </c>
      <c r="G98" s="163">
        <f>IF(LEN(E98)&gt;3,(IF(VLOOKUP($C98,'Regional Crises'!$B$1:$R$66,9,FALSE)="x","x",ROUND(IF(VLOOKUP($C98,'Regional Crises'!$B$1:$R$66,9,FALSE)&gt;G$3,5,IF(VLOOKUP($C98,'Regional Crises'!$B$1:$R$66,9,FALSE)&lt;G$4,0,(G$3-VLOOKUP($C98,'Regional Crises'!$B$1:$R$66,9,FALSE))/(G$3-G$4)*5)),1))),IF(VLOOKUP($E98,'Country Indicator Data'!$B$4:$N$300,5,FALSE)="x","x",ROUND(IF(VLOOKUP($E98,'Country Indicator Data'!$B$4:$N$300,5,FALSE)&gt;G$3,5,IF(VLOOKUP($E98,'Country Indicator Data'!$B$4:$N$300,5,FALSE)&lt;G$4,0,(G$3-VLOOKUP($E98,'Country Indicator Data'!$B$4:$N$300,5,FALSE))/(G$3-G$4)*5)),1)))</f>
        <v>2.8</v>
      </c>
      <c r="H98" s="163">
        <f t="shared" si="26"/>
        <v>3</v>
      </c>
      <c r="I98" s="163">
        <f>IF(LEN(E98)&gt;3,(IF(VLOOKUP($C98,'Regional Crises'!$B$1:$R$66,6,FALSE)="x","x",ROUND(IF(VLOOKUP($C98,'Regional Crises'!$B$1:$R$66,6,FALSE)&gt;I$3,5,IF(VLOOKUP($C98,'Regional Crises'!$B$1:$R$66,6,FALSE)&lt;I$4,0,5-(I$3-VLOOKUP($C98,'Regional Crises'!$B$1:$R$66,6,FALSE))/(I$3-I$4)*5)),1))),IF(VLOOKUP($E98,'Country Indicator Data'!$B$4:$N$300,2,FALSE)="x","x",ROUND(IF(VLOOKUP($E98,'Country Indicator Data'!$B$4:$N$300,2,FALSE)&gt;I$3,5,IF(VLOOKUP($E98,'Country Indicator Data'!$B$4:$N$300,2,FALSE)&lt;I$4,0,5-(I$3-VLOOKUP($E98,'Country Indicator Data'!$B$4:$N$300,2,FALSE))/(I$3-I$4)*5)),1)))</f>
        <v>3.3</v>
      </c>
      <c r="J98" s="163">
        <f>IF(LEN(E98)&gt;3,(IF(VLOOKUP($C98,'Regional Crises'!$B$1:$R$66,8,FALSE)="x","x",ROUND(IF(VLOOKUP($C98,'Regional Crises'!$B$1:$R$66,8,FALSE)&gt;J$3,5,IF(VLOOKUP($C98,'Regional Crises'!$B$1:$R$66,8,FALSE)&lt;J$4,0,5-(J$3-VLOOKUP($C98,'Regional Crises'!$B$1:$R$66,8,FALSE))/(J$3-J$4)*5)),1))),IF(VLOOKUP($E98,'Country Indicator Data'!$B$4:$N$300,4,FALSE)="x","x",ROUND(IF(VLOOKUP($E98,'Country Indicator Data'!$B$4:$N$300,4,FALSE)&gt;J$3,5,IF(VLOOKUP($E98,'Country Indicator Data'!$B$4:$N$300,4,FALSE)&lt;J$4,0,5-(J$3-VLOOKUP($E98,'Country Indicator Data'!$B$4:$N$300,4,FALSE))/(J$3-J$4)*5)),1)))</f>
        <v>0</v>
      </c>
      <c r="K98" s="163">
        <f t="shared" si="27"/>
        <v>1.65</v>
      </c>
      <c r="L98" s="163">
        <f>IF(LEN(E98)&gt;3,(IF(VLOOKUP($C98,'Regional Crises'!$B$1:$R$66,10,FALSE)="x","x",ROUND(IF(VLOOKUP($C98,'Regional Crises'!$B$1:$R$66,10,FALSE)&gt;L$3,5,IF(VLOOKUP($C98,'Regional Crises'!$B$1:$R$66,10,FALSE)&lt;L$4,0,5-(L$3-VLOOKUP($C98,'Regional Crises'!$B$1:$R$66,10,FALSE))/(L$3-L$4)*5)),1))),IF(VLOOKUP($E98,'Country Indicator Data'!$B$4:$N$300,6,FALSE)="x","x",ROUND(IF(VLOOKUP($E98,'Country Indicator Data'!$B$4:$N$300,6,FALSE)&gt;L$3,5,IF(VLOOKUP($E98,'Country Indicator Data'!$B$4:$N$300,6,FALSE)&lt;L$4,0,5-(L$3-VLOOKUP($E98,'Country Indicator Data'!$B$4:$N$300,6,FALSE))/(L$3-L$4)*5)),1)))</f>
        <v>4.0999999999999996</v>
      </c>
      <c r="M98" s="163">
        <f>IF(LEN(E98)&gt;3,(IF(VLOOKUP($C98,'Regional Crises'!$B$1:$R$66,11,FALSE)="x","x",ROUND(IF(VLOOKUP($C98,'Regional Crises'!$B$1:$R$66,11,FALSE)&gt;M$3,5,IF(VLOOKUP($C98,'Regional Crises'!$B$1:$R$66,11,FALSE)&lt;M$4,0,5-(M$3-VLOOKUP($C98,'Regional Crises'!$B$1:$R$66,11,FALSE))/(M$3-M$4)*5)),1))),IF(VLOOKUP($E98,'Country Indicator Data'!$B$4:$N$300,7,FALSE)="x","x",ROUND(IF(VLOOKUP($E98,'Country Indicator Data'!$B$4:$N$300,7,FALSE)&gt;M$3,5,IF(VLOOKUP($E98,'Country Indicator Data'!$B$4:$N$300,7,FALSE)&lt;M$4,0,5-(M$3-VLOOKUP($E98,'Country Indicator Data'!$B$4:$N$300,7,FALSE))/(M$3-M$4)*5)),1)))</f>
        <v>1</v>
      </c>
      <c r="N98" s="163">
        <f t="shared" si="28"/>
        <v>2.5499999999999998</v>
      </c>
      <c r="O98" s="163">
        <f t="shared" si="29"/>
        <v>2.4</v>
      </c>
      <c r="P98" s="163">
        <f>IF(LEN(E98)&gt;3,VLOOKUP(C98,'Regional Crises'!$B$1:$R$69,12,FALSE),VLOOKUP(E98,'Country Indicator Data'!$B$4:$I$300,8,FALSE))</f>
        <v>2</v>
      </c>
      <c r="Q98" s="163">
        <f>IF(LEN(E98)&gt;3,((IF(VLOOKUP($C98,'Regional Crises'!$B$1:$R$66,13,FALSE)="x","x",ROUND(IF(VLOOKUP($C98,'Regional Crises'!$B$1:$R$66,13,FALSE)&gt;Q$3,5,IF(VLOOKUP($C98,'Regional Crises'!$B$1:$R$66,13,FALSE)&lt;Q$4,0,5-(LOG(Q$3)-LOG(VLOOKUP($C98,'Regional Crises'!$B$1:$R$66,13,FALSE)))/(LOG(Q$3)-LOG(Q$4))*5)),1)))),(IF(VLOOKUP($E98,'Country Indicator Data'!$B$4:$N$300,9,FALSE)="x","x",ROUND(IF(VLOOKUP($E98,'Country Indicator Data'!$B$4:$N$300,9,FALSE)&gt;Q$3,5,IF(VLOOKUP($E98,'Country Indicator Data'!$B$4:$N$300,9,FALSE)&lt;Q$4,0,5-(LOG(Q$3)-LOG(VLOOKUP($E98,'Country Indicator Data'!$B$4:$N$300,9,FALSE)))/(LOG(Q$3)-LOG(Q$4))*5)),1))))</f>
        <v>1.1000000000000001</v>
      </c>
      <c r="R98" s="163">
        <f t="shared" si="30"/>
        <v>1.55</v>
      </c>
      <c r="S98" s="163">
        <f>IF(LEN(E98)&gt;3,((IF(VLOOKUP($C98,'Regional Crises'!$B$1:$R$66,17,FALSE)="x","x",ROUND(IF(VLOOKUP($C98,'Regional Crises'!$B$1:$R$66,17,FALSE)&gt;S$3,0,IF(VLOOKUP($C98,'Regional Crises'!$B$1:$R$66,17,FALSE)&lt;S$4,5,(S$3-VLOOKUP($C98,'Regional Crises'!$B$1:$R$66,17,FALSE))/(S$3-S$4)*5)),1)))),(IF(VLOOKUP($E98,'Country Indicator Data'!$B$4:$N$300,13,FALSE)="x","x",ROUND(IF(VLOOKUP($E98,'Country Indicator Data'!$B$4:$N$300,13,FALSE)&gt;S$3,0,IF(VLOOKUP($E98,'Country Indicator Data'!$B$4:$N$300,13,FALSE)&lt;S$4,5,(S$3-VLOOKUP($E98,'Country Indicator Data'!$B$4:$N$300,13,FALSE))/(S$3-S$4)*5)),1))))</f>
        <v>3.5</v>
      </c>
      <c r="T98" s="163">
        <f>IF(LEN(E98)&gt;3,((IF(VLOOKUP($C98,'Regional Crises'!$B$1:$R$66,14,FALSE)="x","x",ROUND(IF(VLOOKUP($C98,'Regional Crises'!$B$1:$R$66,14,FALSE)&gt;T$3,0,IF(VLOOKUP($C98,'Regional Crises'!$B$1:$R$66,14,FALSE)&lt;T$4,5,(T$3-VLOOKUP($C98,'Regional Crises'!$B$1:$R$66,14,FALSE))/(T$3-T$4)*5)),1)))),(IF(VLOOKUP($E98,'Country Indicator Data'!$B$4:$N$300,10,FALSE)="x","x",ROUND(IF(VLOOKUP($E98,'Country Indicator Data'!$B$4:$N$300,10,FALSE)&gt;T$3,0,IF(VLOOKUP($E98,'Country Indicator Data'!$B$4:$N$300,10,FALSE)&lt;T$4,5,(T$3-VLOOKUP($E98,'Country Indicator Data'!$B$4:$N$300,10,FALSE))/(T$3-T$4)*5)),1))))</f>
        <v>3.1</v>
      </c>
      <c r="U98" s="163">
        <f>IF(LEN(E98)&gt;3,((IF(VLOOKUP($C98,'Regional Crises'!$B$1:$R$66,15,FALSE)="x","x",ROUND(IF(VLOOKUP($C98,'Regional Crises'!$B$1:$R$66,15,FALSE)&gt;U$3,0,IF(VLOOKUP($C98,'Regional Crises'!$B$1:$R$66,15,FALSE)&lt;U$4,5,(U$3-VLOOKUP($C98,'Regional Crises'!$B$1:$R$66,15,FALSE))/(U$3-U$4)*5)),1)))),(IF(VLOOKUP($E98,'Country Indicator Data'!$B$4:$N$300,11,FALSE)="x","x",ROUND(IF(VLOOKUP($E98,'Country Indicator Data'!$B$4:$N$300,11,FALSE)&gt;U$3,0,IF(VLOOKUP($E98,'Country Indicator Data'!$B$4:$N$300,11,FALSE)&lt;U$4,5,(U$3-VLOOKUP($E98,'Country Indicator Data'!$B$4:$N$300,11,FALSE))/(U$3-U$4)*5)),1))))</f>
        <v>3</v>
      </c>
      <c r="V98" s="163">
        <f>IF(LEN(E98)&gt;3,((IF(VLOOKUP($C98,'Regional Crises'!$B$1:$R$66,16,FALSE)="x","x",ROUND(IF(VLOOKUP($C98,'Regional Crises'!$B$1:$R$66,16,FALSE)&gt;V$3,0,IF(VLOOKUP($C98,'Regional Crises'!$B$1:$R$66,16,FALSE)&lt;V$4,5,(V$3-VLOOKUP($C98,'Regional Crises'!$B$1:$R$66,16,FALSE))/(V$3-V$4)*5)),1)))),(IF(VLOOKUP($E98,'Country Indicator Data'!$B$4:$N$300,12,FALSE)="x","x",ROUND(IF(VLOOKUP($E98,'Country Indicator Data'!$B$4:$N$300,12,FALSE)&gt;V$3,0,IF(VLOOKUP($E98,'Country Indicator Data'!$B$4:$N$300,12,FALSE)&lt;V$4,5,(V$3-VLOOKUP($E98,'Country Indicator Data'!$B$4:$N$300,12,FALSE))/(V$3-V$4)*5)),1))))</f>
        <v>3.1</v>
      </c>
      <c r="W98" s="163">
        <f t="shared" si="31"/>
        <v>3.2</v>
      </c>
      <c r="X98" s="163">
        <f t="shared" si="32"/>
        <v>2.4</v>
      </c>
      <c r="Y98" s="184">
        <f>IF('Core Indicators'!FC95="x","x",IF('Core Indicators'!FC95&gt;=5,5,IF('Core Indicators'!FC95&gt;=4,4,IF('Core Indicators'!FC95&gt;=3,3,IF('Core Indicators'!FC95&gt;=2,2,IF('Core Indicators'!FC95&gt;=1,1,0))))))</f>
        <v>3</v>
      </c>
      <c r="Z98" s="163">
        <f t="shared" si="33"/>
        <v>3</v>
      </c>
      <c r="AA98" s="184">
        <f>'Crisis Indicator Data'!Y95</f>
        <v>0</v>
      </c>
      <c r="AB98" s="184">
        <f>'Crisis Indicator Data'!Z95</f>
        <v>0</v>
      </c>
      <c r="AC98" s="184">
        <f>'Crisis Indicator Data'!AA95</f>
        <v>0</v>
      </c>
      <c r="AD98" s="184">
        <f>'Crisis Indicator Data'!AB95</f>
        <v>0</v>
      </c>
      <c r="AE98" s="184">
        <f t="shared" si="34"/>
        <v>0</v>
      </c>
      <c r="AF98" s="184">
        <f>'Crisis Indicator Data'!AC95</f>
        <v>0</v>
      </c>
      <c r="AG98" s="184">
        <f>'Crisis Indicator Data'!AD95</f>
        <v>0</v>
      </c>
      <c r="AH98" s="184">
        <f t="shared" si="35"/>
        <v>0</v>
      </c>
      <c r="AI98" s="184">
        <f>'Crisis Indicator Data'!AE95</f>
        <v>0</v>
      </c>
      <c r="AJ98" s="184">
        <f>'Crisis Indicator Data'!AF95</f>
        <v>2</v>
      </c>
      <c r="AK98" s="184">
        <f>'Crisis Indicator Data'!AG95</f>
        <v>0</v>
      </c>
      <c r="AL98" s="184">
        <f t="shared" si="36"/>
        <v>2</v>
      </c>
      <c r="AM98" s="163">
        <f t="shared" si="37"/>
        <v>1</v>
      </c>
      <c r="AN98" s="163">
        <f t="shared" si="38"/>
        <v>2</v>
      </c>
    </row>
    <row r="99" spans="1:40" ht="13.5" customHeight="1" x14ac:dyDescent="0.35">
      <c r="A99" s="172" t="str">
        <f>'Crisis Indicator Data'!A96</f>
        <v>Complex crisis in Malawi</v>
      </c>
      <c r="B99" s="173" t="str">
        <f>'Crisis Indicator Data'!B96</f>
        <v>Drought,Socio-political,Cyclone</v>
      </c>
      <c r="C99" s="173" t="str">
        <f>'Crisis Indicator Data'!C96</f>
        <v>MWI002</v>
      </c>
      <c r="D99" s="173" t="str">
        <f>'Crisis Indicator Data'!D96</f>
        <v>Malawi</v>
      </c>
      <c r="E99" s="174" t="str">
        <f>'Crisis Indicator Data'!E96</f>
        <v>MWI</v>
      </c>
      <c r="F99" s="163">
        <f>IF(LEN(E99)&gt;3,(IF(VLOOKUP($C99,'Regional Crises'!$B$1:$R$66,7,FALSE)="x","x",ROUND(IF(VLOOKUP($C99,'Regional Crises'!$B$1:$R$66,7,FALSE)&gt;$F$3,5,IF(VLOOKUP($C99,'Regional Crises'!$B$1:$R$66,7,FALSE)&lt;F$4,0,($F$3-VLOOKUP($C99,'Regional Crises'!$B$1:$R$66,7,FALSE))/($F$3-$F$4)*5)),1))),IF(VLOOKUP($E99,'Country Indicator Data'!$B$4:$N$300,3,FALSE)="x","x",ROUND(IF(VLOOKUP($E99,'Country Indicator Data'!$B$4:$N$300,3,FALSE)&gt;$F$3,5,IF(VLOOKUP($E99,'Country Indicator Data'!$B$4:$N$300,3,FALSE)&lt;$F$4,0,($F$3-VLOOKUP($E99,'Country Indicator Data'!$B$4:$N$300,3,FALSE))/($F$3-$F$4)*5)),1)))</f>
        <v>1.4</v>
      </c>
      <c r="G99" s="163">
        <f>IF(LEN(E99)&gt;3,(IF(VLOOKUP($C99,'Regional Crises'!$B$1:$R$66,9,FALSE)="x","x",ROUND(IF(VLOOKUP($C99,'Regional Crises'!$B$1:$R$66,9,FALSE)&gt;G$3,5,IF(VLOOKUP($C99,'Regional Crises'!$B$1:$R$66,9,FALSE)&lt;G$4,0,(G$3-VLOOKUP($C99,'Regional Crises'!$B$1:$R$66,9,FALSE))/(G$3-G$4)*5)),1))),IF(VLOOKUP($E99,'Country Indicator Data'!$B$4:$N$300,5,FALSE)="x","x",ROUND(IF(VLOOKUP($E99,'Country Indicator Data'!$B$4:$N$300,5,FALSE)&gt;G$3,5,IF(VLOOKUP($E99,'Country Indicator Data'!$B$4:$N$300,5,FALSE)&lt;G$4,0,(G$3-VLOOKUP($E99,'Country Indicator Data'!$B$4:$N$300,5,FALSE))/(G$3-G$4)*5)),1)))</f>
        <v>1.7</v>
      </c>
      <c r="H99" s="163">
        <f t="shared" si="26"/>
        <v>1.5499999999999998</v>
      </c>
      <c r="I99" s="163">
        <f>IF(LEN(E99)&gt;3,(IF(VLOOKUP($C99,'Regional Crises'!$B$1:$R$66,6,FALSE)="x","x",ROUND(IF(VLOOKUP($C99,'Regional Crises'!$B$1:$R$66,6,FALSE)&gt;I$3,5,IF(VLOOKUP($C99,'Regional Crises'!$B$1:$R$66,6,FALSE)&lt;I$4,0,5-(I$3-VLOOKUP($C99,'Regional Crises'!$B$1:$R$66,6,FALSE))/(I$3-I$4)*5)),1))),IF(VLOOKUP($E99,'Country Indicator Data'!$B$4:$N$300,2,FALSE)="x","x",ROUND(IF(VLOOKUP($E99,'Country Indicator Data'!$B$4:$N$300,2,FALSE)&gt;I$3,5,IF(VLOOKUP($E99,'Country Indicator Data'!$B$4:$N$300,2,FALSE)&lt;I$4,0,5-(I$3-VLOOKUP($E99,'Country Indicator Data'!$B$4:$N$300,2,FALSE))/(I$3-I$4)*5)),1)))</f>
        <v>3</v>
      </c>
      <c r="J99" s="163">
        <f>IF(LEN(E99)&gt;3,(IF(VLOOKUP($C99,'Regional Crises'!$B$1:$R$66,8,FALSE)="x","x",ROUND(IF(VLOOKUP($C99,'Regional Crises'!$B$1:$R$66,8,FALSE)&gt;J$3,5,IF(VLOOKUP($C99,'Regional Crises'!$B$1:$R$66,8,FALSE)&lt;J$4,0,5-(J$3-VLOOKUP($C99,'Regional Crises'!$B$1:$R$66,8,FALSE))/(J$3-J$4)*5)),1))),IF(VLOOKUP($E99,'Country Indicator Data'!$B$4:$N$300,4,FALSE)="x","x",ROUND(IF(VLOOKUP($E99,'Country Indicator Data'!$B$4:$N$300,4,FALSE)&gt;J$3,5,IF(VLOOKUP($E99,'Country Indicator Data'!$B$4:$N$300,4,FALSE)&lt;J$4,0,5-(J$3-VLOOKUP($E99,'Country Indicator Data'!$B$4:$N$300,4,FALSE))/(J$3-J$4)*5)),1)))</f>
        <v>0</v>
      </c>
      <c r="K99" s="163">
        <f t="shared" si="27"/>
        <v>1.5</v>
      </c>
      <c r="L99" s="163">
        <f>IF(LEN(E99)&gt;3,(IF(VLOOKUP($C99,'Regional Crises'!$B$1:$R$66,10,FALSE)="x","x",ROUND(IF(VLOOKUP($C99,'Regional Crises'!$B$1:$R$66,10,FALSE)&gt;L$3,5,IF(VLOOKUP($C99,'Regional Crises'!$B$1:$R$66,10,FALSE)&lt;L$4,0,5-(L$3-VLOOKUP($C99,'Regional Crises'!$B$1:$R$66,10,FALSE))/(L$3-L$4)*5)),1))),IF(VLOOKUP($E99,'Country Indicator Data'!$B$4:$N$300,6,FALSE)="x","x",ROUND(IF(VLOOKUP($E99,'Country Indicator Data'!$B$4:$N$300,6,FALSE)&gt;L$3,5,IF(VLOOKUP($E99,'Country Indicator Data'!$B$4:$N$300,6,FALSE)&lt;L$4,0,5-(L$3-VLOOKUP($E99,'Country Indicator Data'!$B$4:$N$300,6,FALSE))/(L$3-L$4)*5)),1)))</f>
        <v>4.0999999999999996</v>
      </c>
      <c r="M99" s="163">
        <f>IF(LEN(E99)&gt;3,(IF(VLOOKUP($C99,'Regional Crises'!$B$1:$R$66,11,FALSE)="x","x",ROUND(IF(VLOOKUP($C99,'Regional Crises'!$B$1:$R$66,11,FALSE)&gt;M$3,5,IF(VLOOKUP($C99,'Regional Crises'!$B$1:$R$66,11,FALSE)&lt;M$4,0,5-(M$3-VLOOKUP($C99,'Regional Crises'!$B$1:$R$66,11,FALSE))/(M$3-M$4)*5)),1))),IF(VLOOKUP($E99,'Country Indicator Data'!$B$4:$N$300,7,FALSE)="x","x",ROUND(IF(VLOOKUP($E99,'Country Indicator Data'!$B$4:$N$300,7,FALSE)&gt;M$3,5,IF(VLOOKUP($E99,'Country Indicator Data'!$B$4:$N$300,7,FALSE)&lt;M$4,0,5-(M$3-VLOOKUP($E99,'Country Indicator Data'!$B$4:$N$300,7,FALSE))/(M$3-M$4)*5)),1)))</f>
        <v>2.5</v>
      </c>
      <c r="N99" s="163">
        <f t="shared" si="28"/>
        <v>3.3</v>
      </c>
      <c r="O99" s="163">
        <f t="shared" si="29"/>
        <v>2.1166666666666667</v>
      </c>
      <c r="P99" s="163">
        <f>IF(LEN(E99)&gt;3,VLOOKUP(C99,'Regional Crises'!$B$1:$R$69,12,FALSE),VLOOKUP(E99,'Country Indicator Data'!$B$4:$I$300,8,FALSE))</f>
        <v>0</v>
      </c>
      <c r="Q99" s="163">
        <f>IF(LEN(E99)&gt;3,((IF(VLOOKUP($C99,'Regional Crises'!$B$1:$R$66,13,FALSE)="x","x",ROUND(IF(VLOOKUP($C99,'Regional Crises'!$B$1:$R$66,13,FALSE)&gt;Q$3,5,IF(VLOOKUP($C99,'Regional Crises'!$B$1:$R$66,13,FALSE)&lt;Q$4,0,5-(LOG(Q$3)-LOG(VLOOKUP($C99,'Regional Crises'!$B$1:$R$66,13,FALSE)))/(LOG(Q$3)-LOG(Q$4))*5)),1)))),(IF(VLOOKUP($E99,'Country Indicator Data'!$B$4:$N$300,9,FALSE)="x","x",ROUND(IF(VLOOKUP($E99,'Country Indicator Data'!$B$4:$N$300,9,FALSE)&gt;Q$3,5,IF(VLOOKUP($E99,'Country Indicator Data'!$B$4:$N$300,9,FALSE)&lt;Q$4,0,5-(LOG(Q$3)-LOG(VLOOKUP($E99,'Country Indicator Data'!$B$4:$N$300,9,FALSE)))/(LOG(Q$3)-LOG(Q$4))*5)),1))))</f>
        <v>4.7</v>
      </c>
      <c r="R99" s="163">
        <f t="shared" si="30"/>
        <v>2.35</v>
      </c>
      <c r="S99" s="163">
        <f>IF(LEN(E99)&gt;3,((IF(VLOOKUP($C99,'Regional Crises'!$B$1:$R$66,17,FALSE)="x","x",ROUND(IF(VLOOKUP($C99,'Regional Crises'!$B$1:$R$66,17,FALSE)&gt;S$3,0,IF(VLOOKUP($C99,'Regional Crises'!$B$1:$R$66,17,FALSE)&lt;S$4,5,(S$3-VLOOKUP($C99,'Regional Crises'!$B$1:$R$66,17,FALSE))/(S$3-S$4)*5)),1)))),(IF(VLOOKUP($E99,'Country Indicator Data'!$B$4:$N$300,13,FALSE)="x","x",ROUND(IF(VLOOKUP($E99,'Country Indicator Data'!$B$4:$N$300,13,FALSE)&gt;S$3,0,IF(VLOOKUP($E99,'Country Indicator Data'!$B$4:$N$300,13,FALSE)&lt;S$4,5,(S$3-VLOOKUP($E99,'Country Indicator Data'!$B$4:$N$300,13,FALSE))/(S$3-S$4)*5)),1))))</f>
        <v>3.3</v>
      </c>
      <c r="T99" s="163">
        <f>IF(LEN(E99)&gt;3,((IF(VLOOKUP($C99,'Regional Crises'!$B$1:$R$66,14,FALSE)="x","x",ROUND(IF(VLOOKUP($C99,'Regional Crises'!$B$1:$R$66,14,FALSE)&gt;T$3,0,IF(VLOOKUP($C99,'Regional Crises'!$B$1:$R$66,14,FALSE)&lt;T$4,5,(T$3-VLOOKUP($C99,'Regional Crises'!$B$1:$R$66,14,FALSE))/(T$3-T$4)*5)),1)))),(IF(VLOOKUP($E99,'Country Indicator Data'!$B$4:$N$300,10,FALSE)="x","x",ROUND(IF(VLOOKUP($E99,'Country Indicator Data'!$B$4:$N$300,10,FALSE)&gt;T$3,0,IF(VLOOKUP($E99,'Country Indicator Data'!$B$4:$N$300,10,FALSE)&lt;T$4,5,(T$3-VLOOKUP($E99,'Country Indicator Data'!$B$4:$N$300,10,FALSE))/(T$3-T$4)*5)),1))))</f>
        <v>2.8</v>
      </c>
      <c r="U99" s="163">
        <f>IF(LEN(E99)&gt;3,((IF(VLOOKUP($C99,'Regional Crises'!$B$1:$R$66,15,FALSE)="x","x",ROUND(IF(VLOOKUP($C99,'Regional Crises'!$B$1:$R$66,15,FALSE)&gt;U$3,0,IF(VLOOKUP($C99,'Regional Crises'!$B$1:$R$66,15,FALSE)&lt;U$4,5,(U$3-VLOOKUP($C99,'Regional Crises'!$B$1:$R$66,15,FALSE))/(U$3-U$4)*5)),1)))),(IF(VLOOKUP($E99,'Country Indicator Data'!$B$4:$N$300,11,FALSE)="x","x",ROUND(IF(VLOOKUP($E99,'Country Indicator Data'!$B$4:$N$300,11,FALSE)&gt;U$3,0,IF(VLOOKUP($E99,'Country Indicator Data'!$B$4:$N$300,11,FALSE)&lt;U$4,5,(U$3-VLOOKUP($E99,'Country Indicator Data'!$B$4:$N$300,11,FALSE))/(U$3-U$4)*5)),1))))</f>
        <v>2.2999999999999998</v>
      </c>
      <c r="V99" s="163">
        <f>IF(LEN(E99)&gt;3,((IF(VLOOKUP($C99,'Regional Crises'!$B$1:$R$66,16,FALSE)="x","x",ROUND(IF(VLOOKUP($C99,'Regional Crises'!$B$1:$R$66,16,FALSE)&gt;V$3,0,IF(VLOOKUP($C99,'Regional Crises'!$B$1:$R$66,16,FALSE)&lt;V$4,5,(V$3-VLOOKUP($C99,'Regional Crises'!$B$1:$R$66,16,FALSE))/(V$3-V$4)*5)),1)))),(IF(VLOOKUP($E99,'Country Indicator Data'!$B$4:$N$300,12,FALSE)="x","x",ROUND(IF(VLOOKUP($E99,'Country Indicator Data'!$B$4:$N$300,12,FALSE)&gt;V$3,0,IF(VLOOKUP($E99,'Country Indicator Data'!$B$4:$N$300,12,FALSE)&lt;V$4,5,(V$3-VLOOKUP($E99,'Country Indicator Data'!$B$4:$N$300,12,FALSE))/(V$3-V$4)*5)),1))))</f>
        <v>1.7</v>
      </c>
      <c r="W99" s="163">
        <f t="shared" si="31"/>
        <v>2.5</v>
      </c>
      <c r="X99" s="163">
        <f t="shared" si="32"/>
        <v>2.2999999999999998</v>
      </c>
      <c r="Y99" s="184">
        <f>IF('Core Indicators'!FC96="x","x",IF('Core Indicators'!FC96&gt;=5,5,IF('Core Indicators'!FC96&gt;=4,4,IF('Core Indicators'!FC96&gt;=3,3,IF('Core Indicators'!FC96&gt;=2,2,IF('Core Indicators'!FC96&gt;=1,1,0))))))</f>
        <v>3</v>
      </c>
      <c r="Z99" s="163">
        <f t="shared" si="33"/>
        <v>3</v>
      </c>
      <c r="AA99" s="184">
        <f>'Crisis Indicator Data'!Y96</f>
        <v>2</v>
      </c>
      <c r="AB99" s="184">
        <f>'Crisis Indicator Data'!Z96</f>
        <v>0</v>
      </c>
      <c r="AC99" s="184">
        <f>'Crisis Indicator Data'!AA96</f>
        <v>0</v>
      </c>
      <c r="AD99" s="184">
        <f>'Crisis Indicator Data'!AB96</f>
        <v>0</v>
      </c>
      <c r="AE99" s="184">
        <f t="shared" si="34"/>
        <v>2</v>
      </c>
      <c r="AF99" s="184">
        <f>'Crisis Indicator Data'!AC96</f>
        <v>0</v>
      </c>
      <c r="AG99" s="184">
        <f>'Crisis Indicator Data'!AD96</f>
        <v>0</v>
      </c>
      <c r="AH99" s="184">
        <f t="shared" si="35"/>
        <v>0</v>
      </c>
      <c r="AI99" s="184">
        <f>'Crisis Indicator Data'!AE96</f>
        <v>0</v>
      </c>
      <c r="AJ99" s="184">
        <f>'Crisis Indicator Data'!AF96</f>
        <v>0</v>
      </c>
      <c r="AK99" s="184">
        <f>'Crisis Indicator Data'!AG96</f>
        <v>3</v>
      </c>
      <c r="AL99" s="184">
        <f t="shared" si="36"/>
        <v>3</v>
      </c>
      <c r="AM99" s="163">
        <f t="shared" si="37"/>
        <v>2</v>
      </c>
      <c r="AN99" s="163">
        <f t="shared" si="38"/>
        <v>2.5</v>
      </c>
    </row>
    <row r="100" spans="1:40" ht="13.5" customHeight="1" x14ac:dyDescent="0.35">
      <c r="A100" s="172" t="str">
        <f>'Crisis Indicator Data'!A97</f>
        <v>International Refugees in Malaysia</v>
      </c>
      <c r="B100" s="173" t="str">
        <f>'Crisis Indicator Data'!B97</f>
        <v>Displacement</v>
      </c>
      <c r="C100" s="173" t="str">
        <f>'Crisis Indicator Data'!C97</f>
        <v>MYS001</v>
      </c>
      <c r="D100" s="173" t="str">
        <f>'Crisis Indicator Data'!D97</f>
        <v>Malaysia</v>
      </c>
      <c r="E100" s="174" t="str">
        <f>'Crisis Indicator Data'!E97</f>
        <v>MYS</v>
      </c>
      <c r="F100" s="163">
        <f>IF(LEN(E100)&gt;3,(IF(VLOOKUP($C100,'Regional Crises'!$B$1:$R$66,7,FALSE)="x","x",ROUND(IF(VLOOKUP($C100,'Regional Crises'!$B$1:$R$66,7,FALSE)&gt;$F$3,5,IF(VLOOKUP($C100,'Regional Crises'!$B$1:$R$66,7,FALSE)&lt;F$4,0,($F$3-VLOOKUP($C100,'Regional Crises'!$B$1:$R$66,7,FALSE))/($F$3-$F$4)*5)),1))),IF(VLOOKUP($E100,'Country Indicator Data'!$B$4:$N$300,3,FALSE)="x","x",ROUND(IF(VLOOKUP($E100,'Country Indicator Data'!$B$4:$N$300,3,FALSE)&gt;$F$3,5,IF(VLOOKUP($E100,'Country Indicator Data'!$B$4:$N$300,3,FALSE)&lt;$F$4,0,($F$3-VLOOKUP($E100,'Country Indicator Data'!$B$4:$N$300,3,FALSE))/($F$3-$F$4)*5)),1)))</f>
        <v>3.9</v>
      </c>
      <c r="G100" s="163">
        <f>IF(LEN(E100)&gt;3,(IF(VLOOKUP($C100,'Regional Crises'!$B$1:$R$66,9,FALSE)="x","x",ROUND(IF(VLOOKUP($C100,'Regional Crises'!$B$1:$R$66,9,FALSE)&gt;G$3,5,IF(VLOOKUP($C100,'Regional Crises'!$B$1:$R$66,9,FALSE)&lt;G$4,0,(G$3-VLOOKUP($C100,'Regional Crises'!$B$1:$R$66,9,FALSE))/(G$3-G$4)*5)),1))),IF(VLOOKUP($E100,'Country Indicator Data'!$B$4:$N$300,5,FALSE)="x","x",ROUND(IF(VLOOKUP($E100,'Country Indicator Data'!$B$4:$N$300,5,FALSE)&gt;G$3,5,IF(VLOOKUP($E100,'Country Indicator Data'!$B$4:$N$300,5,FALSE)&lt;G$4,0,(G$3-VLOOKUP($E100,'Country Indicator Data'!$B$4:$N$300,5,FALSE))/(G$3-G$4)*5)),1)))</f>
        <v>2.2999999999999998</v>
      </c>
      <c r="H100" s="163">
        <f t="shared" si="26"/>
        <v>3.0999999999999996</v>
      </c>
      <c r="I100" s="163">
        <f>IF(LEN(E100)&gt;3,(IF(VLOOKUP($C100,'Regional Crises'!$B$1:$R$66,6,FALSE)="x","x",ROUND(IF(VLOOKUP($C100,'Regional Crises'!$B$1:$R$66,6,FALSE)&gt;I$3,5,IF(VLOOKUP($C100,'Regional Crises'!$B$1:$R$66,6,FALSE)&lt;I$4,0,5-(I$3-VLOOKUP($C100,'Regional Crises'!$B$1:$R$66,6,FALSE))/(I$3-I$4)*5)),1))),IF(VLOOKUP($E100,'Country Indicator Data'!$B$4:$N$300,2,FALSE)="x","x",ROUND(IF(VLOOKUP($E100,'Country Indicator Data'!$B$4:$N$300,2,FALSE)&gt;I$3,5,IF(VLOOKUP($E100,'Country Indicator Data'!$B$4:$N$300,2,FALSE)&lt;I$4,0,5-(I$3-VLOOKUP($E100,'Country Indicator Data'!$B$4:$N$300,2,FALSE))/(I$3-I$4)*5)),1)))</f>
        <v>3</v>
      </c>
      <c r="J100" s="163">
        <f>IF(LEN(E100)&gt;3,(IF(VLOOKUP($C100,'Regional Crises'!$B$1:$R$66,8,FALSE)="x","x",ROUND(IF(VLOOKUP($C100,'Regional Crises'!$B$1:$R$66,8,FALSE)&gt;J$3,5,IF(VLOOKUP($C100,'Regional Crises'!$B$1:$R$66,8,FALSE)&lt;J$4,0,5-(J$3-VLOOKUP($C100,'Regional Crises'!$B$1:$R$66,8,FALSE))/(J$3-J$4)*5)),1))),IF(VLOOKUP($E100,'Country Indicator Data'!$B$4:$N$300,4,FALSE)="x","x",ROUND(IF(VLOOKUP($E100,'Country Indicator Data'!$B$4:$N$300,4,FALSE)&gt;J$3,5,IF(VLOOKUP($E100,'Country Indicator Data'!$B$4:$N$300,4,FALSE)&lt;J$4,0,5-(J$3-VLOOKUP($E100,'Country Indicator Data'!$B$4:$N$300,4,FALSE))/(J$3-J$4)*5)),1)))</f>
        <v>0.6</v>
      </c>
      <c r="K100" s="163">
        <f t="shared" si="27"/>
        <v>1.8</v>
      </c>
      <c r="L100" s="163">
        <f>IF(LEN(E100)&gt;3,(IF(VLOOKUP($C100,'Regional Crises'!$B$1:$R$66,10,FALSE)="x","x",ROUND(IF(VLOOKUP($C100,'Regional Crises'!$B$1:$R$66,10,FALSE)&gt;L$3,5,IF(VLOOKUP($C100,'Regional Crises'!$B$1:$R$66,10,FALSE)&lt;L$4,0,5-(L$3-VLOOKUP($C100,'Regional Crises'!$B$1:$R$66,10,FALSE))/(L$3-L$4)*5)),1))),IF(VLOOKUP($E100,'Country Indicator Data'!$B$4:$N$300,6,FALSE)="x","x",ROUND(IF(VLOOKUP($E100,'Country Indicator Data'!$B$4:$N$300,6,FALSE)&gt;L$3,5,IF(VLOOKUP($E100,'Country Indicator Data'!$B$4:$N$300,6,FALSE)&lt;L$4,0,5-(L$3-VLOOKUP($E100,'Country Indicator Data'!$B$4:$N$300,6,FALSE))/(L$3-L$4)*5)),1)))</f>
        <v>1.8</v>
      </c>
      <c r="M100" s="163">
        <f>IF(LEN(E100)&gt;3,(IF(VLOOKUP($C100,'Regional Crises'!$B$1:$R$66,11,FALSE)="x","x",ROUND(IF(VLOOKUP($C100,'Regional Crises'!$B$1:$R$66,11,FALSE)&gt;M$3,5,IF(VLOOKUP($C100,'Regional Crises'!$B$1:$R$66,11,FALSE)&lt;M$4,0,5-(M$3-VLOOKUP($C100,'Regional Crises'!$B$1:$R$66,11,FALSE))/(M$3-M$4)*5)),1))),IF(VLOOKUP($E100,'Country Indicator Data'!$B$4:$N$300,7,FALSE)="x","x",ROUND(IF(VLOOKUP($E100,'Country Indicator Data'!$B$4:$N$300,7,FALSE)&gt;M$3,5,IF(VLOOKUP($E100,'Country Indicator Data'!$B$4:$N$300,7,FALSE)&lt;M$4,0,5-(M$3-VLOOKUP($E100,'Country Indicator Data'!$B$4:$N$300,7,FALSE))/(M$3-M$4)*5)),1)))</f>
        <v>2</v>
      </c>
      <c r="N100" s="163">
        <f t="shared" si="28"/>
        <v>1.9</v>
      </c>
      <c r="O100" s="163">
        <f t="shared" si="29"/>
        <v>2.2666666666666662</v>
      </c>
      <c r="P100" s="163">
        <f>IF(LEN(E100)&gt;3,VLOOKUP(C100,'Regional Crises'!$B$1:$R$69,12,FALSE),VLOOKUP(E100,'Country Indicator Data'!$B$4:$I$300,8,FALSE))</f>
        <v>1</v>
      </c>
      <c r="Q100" s="163">
        <f>IF(LEN(E100)&gt;3,((IF(VLOOKUP($C100,'Regional Crises'!$B$1:$R$66,13,FALSE)="x","x",ROUND(IF(VLOOKUP($C100,'Regional Crises'!$B$1:$R$66,13,FALSE)&gt;Q$3,5,IF(VLOOKUP($C100,'Regional Crises'!$B$1:$R$66,13,FALSE)&lt;Q$4,0,5-(LOG(Q$3)-LOG(VLOOKUP($C100,'Regional Crises'!$B$1:$R$66,13,FALSE)))/(LOG(Q$3)-LOG(Q$4))*5)),1)))),(IF(VLOOKUP($E100,'Country Indicator Data'!$B$4:$N$300,9,FALSE)="x","x",ROUND(IF(VLOOKUP($E100,'Country Indicator Data'!$B$4:$N$300,9,FALSE)&gt;Q$3,5,IF(VLOOKUP($E100,'Country Indicator Data'!$B$4:$N$300,9,FALSE)&lt;Q$4,0,5-(LOG(Q$3)-LOG(VLOOKUP($E100,'Country Indicator Data'!$B$4:$N$300,9,FALSE)))/(LOG(Q$3)-LOG(Q$4))*5)),1))))</f>
        <v>0</v>
      </c>
      <c r="R100" s="163">
        <f t="shared" si="30"/>
        <v>0.5</v>
      </c>
      <c r="S100" s="163">
        <f>IF(LEN(E100)&gt;3,((IF(VLOOKUP($C100,'Regional Crises'!$B$1:$R$66,17,FALSE)="x","x",ROUND(IF(VLOOKUP($C100,'Regional Crises'!$B$1:$R$66,17,FALSE)&gt;S$3,0,IF(VLOOKUP($C100,'Regional Crises'!$B$1:$R$66,17,FALSE)&lt;S$4,5,(S$3-VLOOKUP($C100,'Regional Crises'!$B$1:$R$66,17,FALSE))/(S$3-S$4)*5)),1)))),(IF(VLOOKUP($E100,'Country Indicator Data'!$B$4:$N$300,13,FALSE)="x","x",ROUND(IF(VLOOKUP($E100,'Country Indicator Data'!$B$4:$N$300,13,FALSE)&gt;S$3,0,IF(VLOOKUP($E100,'Country Indicator Data'!$B$4:$N$300,13,FALSE)&lt;S$4,5,(S$3-VLOOKUP($E100,'Country Indicator Data'!$B$4:$N$300,13,FALSE))/(S$3-S$4)*5)),1))))</f>
        <v>2.5</v>
      </c>
      <c r="T100" s="163">
        <f>IF(LEN(E100)&gt;3,((IF(VLOOKUP($C100,'Regional Crises'!$B$1:$R$66,14,FALSE)="x","x",ROUND(IF(VLOOKUP($C100,'Regional Crises'!$B$1:$R$66,14,FALSE)&gt;T$3,0,IF(VLOOKUP($C100,'Regional Crises'!$B$1:$R$66,14,FALSE)&lt;T$4,5,(T$3-VLOOKUP($C100,'Regional Crises'!$B$1:$R$66,14,FALSE))/(T$3-T$4)*5)),1)))),(IF(VLOOKUP($E100,'Country Indicator Data'!$B$4:$N$300,10,FALSE)="x","x",ROUND(IF(VLOOKUP($E100,'Country Indicator Data'!$B$4:$N$300,10,FALSE)&gt;T$3,0,IF(VLOOKUP($E100,'Country Indicator Data'!$B$4:$N$300,10,FALSE)&lt;T$4,5,(T$3-VLOOKUP($E100,'Country Indicator Data'!$B$4:$N$300,10,FALSE))/(T$3-T$4)*5)),1))))</f>
        <v>1.9</v>
      </c>
      <c r="U100" s="163">
        <f>IF(LEN(E100)&gt;3,((IF(VLOOKUP($C100,'Regional Crises'!$B$1:$R$66,15,FALSE)="x","x",ROUND(IF(VLOOKUP($C100,'Regional Crises'!$B$1:$R$66,15,FALSE)&gt;U$3,0,IF(VLOOKUP($C100,'Regional Crises'!$B$1:$R$66,15,FALSE)&lt;U$4,5,(U$3-VLOOKUP($C100,'Regional Crises'!$B$1:$R$66,15,FALSE))/(U$3-U$4)*5)),1)))),(IF(VLOOKUP($E100,'Country Indicator Data'!$B$4:$N$300,11,FALSE)="x","x",ROUND(IF(VLOOKUP($E100,'Country Indicator Data'!$B$4:$N$300,11,FALSE)&gt;U$3,0,IF(VLOOKUP($E100,'Country Indicator Data'!$B$4:$N$300,11,FALSE)&lt;U$4,5,(U$3-VLOOKUP($E100,'Country Indicator Data'!$B$4:$N$300,11,FALSE))/(U$3-U$4)*5)),1))))</f>
        <v>2.2999999999999998</v>
      </c>
      <c r="V100" s="163">
        <f>IF(LEN(E100)&gt;3,((IF(VLOOKUP($C100,'Regional Crises'!$B$1:$R$66,16,FALSE)="x","x",ROUND(IF(VLOOKUP($C100,'Regional Crises'!$B$1:$R$66,16,FALSE)&gt;V$3,0,IF(VLOOKUP($C100,'Regional Crises'!$B$1:$R$66,16,FALSE)&lt;V$4,5,(V$3-VLOOKUP($C100,'Regional Crises'!$B$1:$R$66,16,FALSE))/(V$3-V$4)*5)),1)))),(IF(VLOOKUP($E100,'Country Indicator Data'!$B$4:$N$300,12,FALSE)="x","x",ROUND(IF(VLOOKUP($E100,'Country Indicator Data'!$B$4:$N$300,12,FALSE)&gt;V$3,0,IF(VLOOKUP($E100,'Country Indicator Data'!$B$4:$N$300,12,FALSE)&lt;V$4,5,(V$3-VLOOKUP($E100,'Country Indicator Data'!$B$4:$N$300,12,FALSE))/(V$3-V$4)*5)),1))))</f>
        <v>2.4</v>
      </c>
      <c r="W100" s="163">
        <f t="shared" si="31"/>
        <v>2.2999999999999998</v>
      </c>
      <c r="X100" s="163">
        <f t="shared" si="32"/>
        <v>1.7</v>
      </c>
      <c r="Y100" s="184">
        <f>IF('Core Indicators'!FC97="x","x",IF('Core Indicators'!FC97&gt;=5,5,IF('Core Indicators'!FC97&gt;=4,4,IF('Core Indicators'!FC97&gt;=3,3,IF('Core Indicators'!FC97&gt;=2,2,IF('Core Indicators'!FC97&gt;=1,1,0))))))</f>
        <v>2</v>
      </c>
      <c r="Z100" s="163">
        <f t="shared" si="33"/>
        <v>2</v>
      </c>
      <c r="AA100" s="184">
        <f>'Crisis Indicator Data'!Y97</f>
        <v>1</v>
      </c>
      <c r="AB100" s="184">
        <f>'Crisis Indicator Data'!Z97</f>
        <v>1</v>
      </c>
      <c r="AC100" s="184">
        <f>'Crisis Indicator Data'!AA97</f>
        <v>0</v>
      </c>
      <c r="AD100" s="184">
        <f>'Crisis Indicator Data'!AB97</f>
        <v>0</v>
      </c>
      <c r="AE100" s="184">
        <f t="shared" si="34"/>
        <v>2</v>
      </c>
      <c r="AF100" s="184">
        <f>'Crisis Indicator Data'!AC97</f>
        <v>2</v>
      </c>
      <c r="AG100" s="184">
        <f>'Crisis Indicator Data'!AD97</f>
        <v>2</v>
      </c>
      <c r="AH100" s="184">
        <f t="shared" si="35"/>
        <v>4</v>
      </c>
      <c r="AI100" s="184">
        <f>'Crisis Indicator Data'!AE97</f>
        <v>0</v>
      </c>
      <c r="AJ100" s="184">
        <f>'Crisis Indicator Data'!AF97</f>
        <v>0</v>
      </c>
      <c r="AK100" s="184">
        <f>'Crisis Indicator Data'!AG97</f>
        <v>0</v>
      </c>
      <c r="AL100" s="184">
        <f t="shared" si="36"/>
        <v>0</v>
      </c>
      <c r="AM100" s="163">
        <f t="shared" si="37"/>
        <v>2</v>
      </c>
      <c r="AN100" s="163">
        <f t="shared" si="38"/>
        <v>2</v>
      </c>
    </row>
    <row r="101" spans="1:40" ht="13.5" customHeight="1" x14ac:dyDescent="0.35">
      <c r="A101" s="172" t="str">
        <f>'Crisis Indicator Data'!A98</f>
        <v>Food Security Crisis in Namibia</v>
      </c>
      <c r="B101" s="173" t="str">
        <f>'Crisis Indicator Data'!B98</f>
        <v>Drought</v>
      </c>
      <c r="C101" s="173" t="str">
        <f>'Crisis Indicator Data'!C98</f>
        <v>NAM002</v>
      </c>
      <c r="D101" s="173" t="str">
        <f>'Crisis Indicator Data'!D98</f>
        <v>Namibia</v>
      </c>
      <c r="E101" s="174" t="str">
        <f>'Crisis Indicator Data'!E98</f>
        <v>NAM</v>
      </c>
      <c r="F101" s="163">
        <f>IF(LEN(E101)&gt;3,(IF(VLOOKUP($C101,'Regional Crises'!$B$1:$R$66,7,FALSE)="x","x",ROUND(IF(VLOOKUP($C101,'Regional Crises'!$B$1:$R$66,7,FALSE)&gt;$F$3,5,IF(VLOOKUP($C101,'Regional Crises'!$B$1:$R$66,7,FALSE)&lt;F$4,0,($F$3-VLOOKUP($C101,'Regional Crises'!$B$1:$R$66,7,FALSE))/($F$3-$F$4)*5)),1))),IF(VLOOKUP($E101,'Country Indicator Data'!$B$4:$N$300,3,FALSE)="x","x",ROUND(IF(VLOOKUP($E101,'Country Indicator Data'!$B$4:$N$300,3,FALSE)&gt;$F$3,5,IF(VLOOKUP($E101,'Country Indicator Data'!$B$4:$N$300,3,FALSE)&lt;$F$4,0,($F$3-VLOOKUP($E101,'Country Indicator Data'!$B$4:$N$300,3,FALSE))/($F$3-$F$4)*5)),1)))</f>
        <v>1.1000000000000001</v>
      </c>
      <c r="G101" s="163">
        <f>IF(LEN(E101)&gt;3,(IF(VLOOKUP($C101,'Regional Crises'!$B$1:$R$66,9,FALSE)="x","x",ROUND(IF(VLOOKUP($C101,'Regional Crises'!$B$1:$R$66,9,FALSE)&gt;G$3,5,IF(VLOOKUP($C101,'Regional Crises'!$B$1:$R$66,9,FALSE)&lt;G$4,0,(G$3-VLOOKUP($C101,'Regional Crises'!$B$1:$R$66,9,FALSE))/(G$3-G$4)*5)),1))),IF(VLOOKUP($E101,'Country Indicator Data'!$B$4:$N$300,5,FALSE)="x","x",ROUND(IF(VLOOKUP($E101,'Country Indicator Data'!$B$4:$N$300,5,FALSE)&gt;G$3,5,IF(VLOOKUP($E101,'Country Indicator Data'!$B$4:$N$300,5,FALSE)&lt;G$4,0,(G$3-VLOOKUP($E101,'Country Indicator Data'!$B$4:$N$300,5,FALSE))/(G$3-G$4)*5)),1)))</f>
        <v>1.3</v>
      </c>
      <c r="H101" s="163">
        <f t="shared" si="26"/>
        <v>1.2000000000000002</v>
      </c>
      <c r="I101" s="163">
        <f>IF(LEN(E101)&gt;3,(IF(VLOOKUP($C101,'Regional Crises'!$B$1:$R$66,6,FALSE)="x","x",ROUND(IF(VLOOKUP($C101,'Regional Crises'!$B$1:$R$66,6,FALSE)&gt;I$3,5,IF(VLOOKUP($C101,'Regional Crises'!$B$1:$R$66,6,FALSE)&lt;I$4,0,5-(I$3-VLOOKUP($C101,'Regional Crises'!$B$1:$R$66,6,FALSE))/(I$3-I$4)*5)),1))),IF(VLOOKUP($E101,'Country Indicator Data'!$B$4:$N$300,2,FALSE)="x","x",ROUND(IF(VLOOKUP($E101,'Country Indicator Data'!$B$4:$N$300,2,FALSE)&gt;I$3,5,IF(VLOOKUP($E101,'Country Indicator Data'!$B$4:$N$300,2,FALSE)&lt;I$4,0,5-(I$3-VLOOKUP($E101,'Country Indicator Data'!$B$4:$N$300,2,FALSE))/(I$3-I$4)*5)),1)))</f>
        <v>3.6</v>
      </c>
      <c r="J101" s="163">
        <f>IF(LEN(E101)&gt;3,(IF(VLOOKUP($C101,'Regional Crises'!$B$1:$R$66,8,FALSE)="x","x",ROUND(IF(VLOOKUP($C101,'Regional Crises'!$B$1:$R$66,8,FALSE)&gt;J$3,5,IF(VLOOKUP($C101,'Regional Crises'!$B$1:$R$66,8,FALSE)&lt;J$4,0,5-(J$3-VLOOKUP($C101,'Regional Crises'!$B$1:$R$66,8,FALSE))/(J$3-J$4)*5)),1))),IF(VLOOKUP($E101,'Country Indicator Data'!$B$4:$N$300,4,FALSE)="x","x",ROUND(IF(VLOOKUP($E101,'Country Indicator Data'!$B$4:$N$300,4,FALSE)&gt;J$3,5,IF(VLOOKUP($E101,'Country Indicator Data'!$B$4:$N$300,4,FALSE)&lt;J$4,0,5-(J$3-VLOOKUP($E101,'Country Indicator Data'!$B$4:$N$300,4,FALSE))/(J$3-J$4)*5)),1)))</f>
        <v>1.6</v>
      </c>
      <c r="K101" s="163">
        <f t="shared" si="27"/>
        <v>2.6</v>
      </c>
      <c r="L101" s="163">
        <f>IF(LEN(E101)&gt;3,(IF(VLOOKUP($C101,'Regional Crises'!$B$1:$R$66,10,FALSE)="x","x",ROUND(IF(VLOOKUP($C101,'Regional Crises'!$B$1:$R$66,10,FALSE)&gt;L$3,5,IF(VLOOKUP($C101,'Regional Crises'!$B$1:$R$66,10,FALSE)&lt;L$4,0,5-(L$3-VLOOKUP($C101,'Regional Crises'!$B$1:$R$66,10,FALSE))/(L$3-L$4)*5)),1))),IF(VLOOKUP($E101,'Country Indicator Data'!$B$4:$N$300,6,FALSE)="x","x",ROUND(IF(VLOOKUP($E101,'Country Indicator Data'!$B$4:$N$300,6,FALSE)&gt;L$3,5,IF(VLOOKUP($E101,'Country Indicator Data'!$B$4:$N$300,6,FALSE)&lt;L$4,0,5-(L$3-VLOOKUP($E101,'Country Indicator Data'!$B$4:$N$300,6,FALSE))/(L$3-L$4)*5)),1)))</f>
        <v>3.1</v>
      </c>
      <c r="M101" s="163">
        <f>IF(LEN(E101)&gt;3,(IF(VLOOKUP($C101,'Regional Crises'!$B$1:$R$66,11,FALSE)="x","x",ROUND(IF(VLOOKUP($C101,'Regional Crises'!$B$1:$R$66,11,FALSE)&gt;M$3,5,IF(VLOOKUP($C101,'Regional Crises'!$B$1:$R$66,11,FALSE)&lt;M$4,0,5-(M$3-VLOOKUP($C101,'Regional Crises'!$B$1:$R$66,11,FALSE))/(M$3-M$4)*5)),1))),IF(VLOOKUP($E101,'Country Indicator Data'!$B$4:$N$300,7,FALSE)="x","x",ROUND(IF(VLOOKUP($E101,'Country Indicator Data'!$B$4:$N$300,7,FALSE)&gt;M$3,5,IF(VLOOKUP($E101,'Country Indicator Data'!$B$4:$N$300,7,FALSE)&lt;M$4,0,5-(M$3-VLOOKUP($E101,'Country Indicator Data'!$B$4:$N$300,7,FALSE))/(M$3-M$4)*5)),1)))</f>
        <v>4.3</v>
      </c>
      <c r="N101" s="163">
        <f t="shared" si="28"/>
        <v>3.7</v>
      </c>
      <c r="O101" s="163">
        <f t="shared" si="29"/>
        <v>2.5</v>
      </c>
      <c r="P101" s="163">
        <f>IF(LEN(E101)&gt;3,VLOOKUP(C101,'Regional Crises'!$B$1:$R$69,12,FALSE),VLOOKUP(E101,'Country Indicator Data'!$B$4:$I$300,8,FALSE))</f>
        <v>0</v>
      </c>
      <c r="Q101" s="163">
        <f>IF(LEN(E101)&gt;3,((IF(VLOOKUP($C101,'Regional Crises'!$B$1:$R$66,13,FALSE)="x","x",ROUND(IF(VLOOKUP($C101,'Regional Crises'!$B$1:$R$66,13,FALSE)&gt;Q$3,5,IF(VLOOKUP($C101,'Regional Crises'!$B$1:$R$66,13,FALSE)&lt;Q$4,0,5-(LOG(Q$3)-LOG(VLOOKUP($C101,'Regional Crises'!$B$1:$R$66,13,FALSE)))/(LOG(Q$3)-LOG(Q$4))*5)),1)))),(IF(VLOOKUP($E101,'Country Indicator Data'!$B$4:$N$300,9,FALSE)="x","x",ROUND(IF(VLOOKUP($E101,'Country Indicator Data'!$B$4:$N$300,9,FALSE)&gt;Q$3,5,IF(VLOOKUP($E101,'Country Indicator Data'!$B$4:$N$300,9,FALSE)&lt;Q$4,0,5-(LOG(Q$3)-LOG(VLOOKUP($E101,'Country Indicator Data'!$B$4:$N$300,9,FALSE)))/(LOG(Q$3)-LOG(Q$4))*5)),1))))</f>
        <v>0</v>
      </c>
      <c r="R101" s="163">
        <f t="shared" si="30"/>
        <v>0</v>
      </c>
      <c r="S101" s="163">
        <f>IF(LEN(E101)&gt;3,((IF(VLOOKUP($C101,'Regional Crises'!$B$1:$R$66,17,FALSE)="x","x",ROUND(IF(VLOOKUP($C101,'Regional Crises'!$B$1:$R$66,17,FALSE)&gt;S$3,0,IF(VLOOKUP($C101,'Regional Crises'!$B$1:$R$66,17,FALSE)&lt;S$4,5,(S$3-VLOOKUP($C101,'Regional Crises'!$B$1:$R$66,17,FALSE))/(S$3-S$4)*5)),1)))),(IF(VLOOKUP($E101,'Country Indicator Data'!$B$4:$N$300,13,FALSE)="x","x",ROUND(IF(VLOOKUP($E101,'Country Indicator Data'!$B$4:$N$300,13,FALSE)&gt;S$3,0,IF(VLOOKUP($E101,'Country Indicator Data'!$B$4:$N$300,13,FALSE)&lt;S$4,5,(S$3-VLOOKUP($E101,'Country Indicator Data'!$B$4:$N$300,13,FALSE))/(S$3-S$4)*5)),1))))</f>
        <v>2.6</v>
      </c>
      <c r="T101" s="163">
        <f>IF(LEN(E101)&gt;3,((IF(VLOOKUP($C101,'Regional Crises'!$B$1:$R$66,14,FALSE)="x","x",ROUND(IF(VLOOKUP($C101,'Regional Crises'!$B$1:$R$66,14,FALSE)&gt;T$3,0,IF(VLOOKUP($C101,'Regional Crises'!$B$1:$R$66,14,FALSE)&lt;T$4,5,(T$3-VLOOKUP($C101,'Regional Crises'!$B$1:$R$66,14,FALSE))/(T$3-T$4)*5)),1)))),(IF(VLOOKUP($E101,'Country Indicator Data'!$B$4:$N$300,10,FALSE)="x","x",ROUND(IF(VLOOKUP($E101,'Country Indicator Data'!$B$4:$N$300,10,FALSE)&gt;T$3,0,IF(VLOOKUP($E101,'Country Indicator Data'!$B$4:$N$300,10,FALSE)&lt;T$4,5,(T$3-VLOOKUP($E101,'Country Indicator Data'!$B$4:$N$300,10,FALSE))/(T$3-T$4)*5)),1))))</f>
        <v>2.2000000000000002</v>
      </c>
      <c r="U101" s="163">
        <f>IF(LEN(E101)&gt;3,((IF(VLOOKUP($C101,'Regional Crises'!$B$1:$R$66,15,FALSE)="x","x",ROUND(IF(VLOOKUP($C101,'Regional Crises'!$B$1:$R$66,15,FALSE)&gt;U$3,0,IF(VLOOKUP($C101,'Regional Crises'!$B$1:$R$66,15,FALSE)&lt;U$4,5,(U$3-VLOOKUP($C101,'Regional Crises'!$B$1:$R$66,15,FALSE))/(U$3-U$4)*5)),1)))),(IF(VLOOKUP($E101,'Country Indicator Data'!$B$4:$N$300,11,FALSE)="x","x",ROUND(IF(VLOOKUP($E101,'Country Indicator Data'!$B$4:$N$300,11,FALSE)&gt;U$3,0,IF(VLOOKUP($E101,'Country Indicator Data'!$B$4:$N$300,11,FALSE)&lt;U$4,5,(U$3-VLOOKUP($E101,'Country Indicator Data'!$B$4:$N$300,11,FALSE))/(U$3-U$4)*5)),1))))</f>
        <v>1.6</v>
      </c>
      <c r="V101" s="163">
        <f>IF(LEN(E101)&gt;3,((IF(VLOOKUP($C101,'Regional Crises'!$B$1:$R$66,16,FALSE)="x","x",ROUND(IF(VLOOKUP($C101,'Regional Crises'!$B$1:$R$66,16,FALSE)&gt;V$3,0,IF(VLOOKUP($C101,'Regional Crises'!$B$1:$R$66,16,FALSE)&lt;V$4,5,(V$3-VLOOKUP($C101,'Regional Crises'!$B$1:$R$66,16,FALSE))/(V$3-V$4)*5)),1)))),(IF(VLOOKUP($E101,'Country Indicator Data'!$B$4:$N$300,12,FALSE)="x","x",ROUND(IF(VLOOKUP($E101,'Country Indicator Data'!$B$4:$N$300,12,FALSE)&gt;V$3,0,IF(VLOOKUP($E101,'Country Indicator Data'!$B$4:$N$300,12,FALSE)&lt;V$4,5,(V$3-VLOOKUP($E101,'Country Indicator Data'!$B$4:$N$300,12,FALSE))/(V$3-V$4)*5)),1))))</f>
        <v>1.2</v>
      </c>
      <c r="W101" s="163">
        <f t="shared" si="31"/>
        <v>1.9</v>
      </c>
      <c r="X101" s="163">
        <f t="shared" si="32"/>
        <v>1.5</v>
      </c>
      <c r="Y101" s="184">
        <f>IF('Core Indicators'!FC98="x","x",IF('Core Indicators'!FC98&gt;=5,5,IF('Core Indicators'!FC98&gt;=4,4,IF('Core Indicators'!FC98&gt;=3,3,IF('Core Indicators'!FC98&gt;=2,2,IF('Core Indicators'!FC98&gt;=1,1,0))))))</f>
        <v>1</v>
      </c>
      <c r="Z101" s="163">
        <f t="shared" si="33"/>
        <v>1</v>
      </c>
      <c r="AA101" s="184">
        <f>'Crisis Indicator Data'!Y98</f>
        <v>1</v>
      </c>
      <c r="AB101" s="184">
        <f>'Crisis Indicator Data'!Z98</f>
        <v>1</v>
      </c>
      <c r="AC101" s="184">
        <f>'Crisis Indicator Data'!AA98</f>
        <v>0</v>
      </c>
      <c r="AD101" s="184">
        <f>'Crisis Indicator Data'!AB98</f>
        <v>0</v>
      </c>
      <c r="AE101" s="184">
        <f t="shared" si="34"/>
        <v>2</v>
      </c>
      <c r="AF101" s="184">
        <f>'Crisis Indicator Data'!AC98</f>
        <v>0</v>
      </c>
      <c r="AG101" s="184">
        <f>'Crisis Indicator Data'!AD98</f>
        <v>0</v>
      </c>
      <c r="AH101" s="184">
        <f t="shared" si="35"/>
        <v>0</v>
      </c>
      <c r="AI101" s="184">
        <f>'Crisis Indicator Data'!AE98</f>
        <v>0</v>
      </c>
      <c r="AJ101" s="184">
        <f>'Crisis Indicator Data'!AF98</f>
        <v>0</v>
      </c>
      <c r="AK101" s="184">
        <f>'Crisis Indicator Data'!AG98</f>
        <v>2</v>
      </c>
      <c r="AL101" s="184">
        <f t="shared" si="36"/>
        <v>2</v>
      </c>
      <c r="AM101" s="163">
        <f t="shared" si="37"/>
        <v>1</v>
      </c>
      <c r="AN101" s="163">
        <f t="shared" si="38"/>
        <v>1</v>
      </c>
    </row>
    <row r="102" spans="1:40" ht="13.5" customHeight="1" x14ac:dyDescent="0.35">
      <c r="A102" s="172" t="str">
        <f>'Crisis Indicator Data'!A99</f>
        <v>Lake Chad basin crisis in Niger</v>
      </c>
      <c r="B102" s="173" t="str">
        <f>'Crisis Indicator Data'!B99</f>
        <v>Conflict</v>
      </c>
      <c r="C102" s="173" t="str">
        <f>'Crisis Indicator Data'!C99</f>
        <v>NER002</v>
      </c>
      <c r="D102" s="173" t="str">
        <f>'Crisis Indicator Data'!D99</f>
        <v>Niger</v>
      </c>
      <c r="E102" s="174" t="str">
        <f>'Crisis Indicator Data'!E99</f>
        <v>NER</v>
      </c>
      <c r="F102" s="163">
        <f>IF(LEN(E102)&gt;3,(IF(VLOOKUP($C102,'Regional Crises'!$B$1:$R$66,7,FALSE)="x","x",ROUND(IF(VLOOKUP($C102,'Regional Crises'!$B$1:$R$66,7,FALSE)&gt;$F$3,5,IF(VLOOKUP($C102,'Regional Crises'!$B$1:$R$66,7,FALSE)&lt;F$4,0,($F$3-VLOOKUP($C102,'Regional Crises'!$B$1:$R$66,7,FALSE))/($F$3-$F$4)*5)),1))),IF(VLOOKUP($E102,'Country Indicator Data'!$B$4:$N$300,3,FALSE)="x","x",ROUND(IF(VLOOKUP($E102,'Country Indicator Data'!$B$4:$N$300,3,FALSE)&gt;$F$3,5,IF(VLOOKUP($E102,'Country Indicator Data'!$B$4:$N$300,3,FALSE)&lt;$F$4,0,($F$3-VLOOKUP($E102,'Country Indicator Data'!$B$4:$N$300,3,FALSE))/($F$3-$F$4)*5)),1)))</f>
        <v>2.1</v>
      </c>
      <c r="G102" s="163">
        <f>IF(LEN(E102)&gt;3,(IF(VLOOKUP($C102,'Regional Crises'!$B$1:$R$66,9,FALSE)="x","x",ROUND(IF(VLOOKUP($C102,'Regional Crises'!$B$1:$R$66,9,FALSE)&gt;G$3,5,IF(VLOOKUP($C102,'Regional Crises'!$B$1:$R$66,9,FALSE)&lt;G$4,0,(G$3-VLOOKUP($C102,'Regional Crises'!$B$1:$R$66,9,FALSE))/(G$3-G$4)*5)),1))),IF(VLOOKUP($E102,'Country Indicator Data'!$B$4:$N$300,5,FALSE)="x","x",ROUND(IF(VLOOKUP($E102,'Country Indicator Data'!$B$4:$N$300,5,FALSE)&gt;G$3,5,IF(VLOOKUP($E102,'Country Indicator Data'!$B$4:$N$300,5,FALSE)&lt;G$4,0,(G$3-VLOOKUP($E102,'Country Indicator Data'!$B$4:$N$300,5,FALSE))/(G$3-G$4)*5)),1)))</f>
        <v>2</v>
      </c>
      <c r="H102" s="163">
        <f t="shared" ref="H102:H133" si="39">IF(AND(F102="x",G102="x"),"x",AVERAGE(F102,G102))</f>
        <v>2.0499999999999998</v>
      </c>
      <c r="I102" s="163">
        <f>IF(LEN(E102)&gt;3,(IF(VLOOKUP($C102,'Regional Crises'!$B$1:$R$66,6,FALSE)="x","x",ROUND(IF(VLOOKUP($C102,'Regional Crises'!$B$1:$R$66,6,FALSE)&gt;I$3,5,IF(VLOOKUP($C102,'Regional Crises'!$B$1:$R$66,6,FALSE)&lt;I$4,0,5-(I$3-VLOOKUP($C102,'Regional Crises'!$B$1:$R$66,6,FALSE))/(I$3-I$4)*5)),1))),IF(VLOOKUP($E102,'Country Indicator Data'!$B$4:$N$300,2,FALSE)="x","x",ROUND(IF(VLOOKUP($E102,'Country Indicator Data'!$B$4:$N$300,2,FALSE)&gt;I$3,5,IF(VLOOKUP($E102,'Country Indicator Data'!$B$4:$N$300,2,FALSE)&lt;I$4,0,5-(I$3-VLOOKUP($E102,'Country Indicator Data'!$B$4:$N$300,2,FALSE))/(I$3-I$4)*5)),1)))</f>
        <v>3.1</v>
      </c>
      <c r="J102" s="163">
        <f>IF(LEN(E102)&gt;3,(IF(VLOOKUP($C102,'Regional Crises'!$B$1:$R$66,8,FALSE)="x","x",ROUND(IF(VLOOKUP($C102,'Regional Crises'!$B$1:$R$66,8,FALSE)&gt;J$3,5,IF(VLOOKUP($C102,'Regional Crises'!$B$1:$R$66,8,FALSE)&lt;J$4,0,5-(J$3-VLOOKUP($C102,'Regional Crises'!$B$1:$R$66,8,FALSE))/(J$3-J$4)*5)),1))),IF(VLOOKUP($E102,'Country Indicator Data'!$B$4:$N$300,4,FALSE)="x","x",ROUND(IF(VLOOKUP($E102,'Country Indicator Data'!$B$4:$N$300,4,FALSE)&gt;J$3,5,IF(VLOOKUP($E102,'Country Indicator Data'!$B$4:$N$300,4,FALSE)&lt;J$4,0,5-(J$3-VLOOKUP($E102,'Country Indicator Data'!$B$4:$N$300,4,FALSE))/(J$3-J$4)*5)),1)))</f>
        <v>0.9</v>
      </c>
      <c r="K102" s="163">
        <f t="shared" ref="K102:K133" si="40">IF(AND(I102="x",J102="x"),"x",AVERAGE(I102,J102))</f>
        <v>2</v>
      </c>
      <c r="L102" s="163">
        <f>IF(LEN(E102)&gt;3,(IF(VLOOKUP($C102,'Regional Crises'!$B$1:$R$66,10,FALSE)="x","x",ROUND(IF(VLOOKUP($C102,'Regional Crises'!$B$1:$R$66,10,FALSE)&gt;L$3,5,IF(VLOOKUP($C102,'Regional Crises'!$B$1:$R$66,10,FALSE)&lt;L$4,0,5-(L$3-VLOOKUP($C102,'Regional Crises'!$B$1:$R$66,10,FALSE))/(L$3-L$4)*5)),1))),IF(VLOOKUP($E102,'Country Indicator Data'!$B$4:$N$300,6,FALSE)="x","x",ROUND(IF(VLOOKUP($E102,'Country Indicator Data'!$B$4:$N$300,6,FALSE)&gt;L$3,5,IF(VLOOKUP($E102,'Country Indicator Data'!$B$4:$N$300,6,FALSE)&lt;L$4,0,5-(L$3-VLOOKUP($E102,'Country Indicator Data'!$B$4:$N$300,6,FALSE))/(L$3-L$4)*5)),1)))</f>
        <v>4.3</v>
      </c>
      <c r="M102" s="163">
        <f>IF(LEN(E102)&gt;3,(IF(VLOOKUP($C102,'Regional Crises'!$B$1:$R$66,11,FALSE)="x","x",ROUND(IF(VLOOKUP($C102,'Regional Crises'!$B$1:$R$66,11,FALSE)&gt;M$3,5,IF(VLOOKUP($C102,'Regional Crises'!$B$1:$R$66,11,FALSE)&lt;M$4,0,5-(M$3-VLOOKUP($C102,'Regional Crises'!$B$1:$R$66,11,FALSE))/(M$3-M$4)*5)),1))),IF(VLOOKUP($E102,'Country Indicator Data'!$B$4:$N$300,7,FALSE)="x","x",ROUND(IF(VLOOKUP($E102,'Country Indicator Data'!$B$4:$N$300,7,FALSE)&gt;M$3,5,IF(VLOOKUP($E102,'Country Indicator Data'!$B$4:$N$300,7,FALSE)&lt;M$4,0,5-(M$3-VLOOKUP($E102,'Country Indicator Data'!$B$4:$N$300,7,FALSE))/(M$3-M$4)*5)),1)))</f>
        <v>1.2</v>
      </c>
      <c r="N102" s="163">
        <f t="shared" ref="N102:N133" si="41">IF(AND(L102="x",M102="x"),"x",AVERAGE(L102,M102))</f>
        <v>2.75</v>
      </c>
      <c r="O102" s="163">
        <f t="shared" ref="O102:O133" si="42">AVERAGE(H102,K102,N102)</f>
        <v>2.2666666666666666</v>
      </c>
      <c r="P102" s="163">
        <f>IF(LEN(E102)&gt;3,VLOOKUP(C102,'Regional Crises'!$B$1:$R$69,12,FALSE),VLOOKUP(E102,'Country Indicator Data'!$B$4:$I$300,8,FALSE))</f>
        <v>2</v>
      </c>
      <c r="Q102" s="163">
        <f>IF(LEN(E102)&gt;3,((IF(VLOOKUP($C102,'Regional Crises'!$B$1:$R$66,13,FALSE)="x","x",ROUND(IF(VLOOKUP($C102,'Regional Crises'!$B$1:$R$66,13,FALSE)&gt;Q$3,5,IF(VLOOKUP($C102,'Regional Crises'!$B$1:$R$66,13,FALSE)&lt;Q$4,0,5-(LOG(Q$3)-LOG(VLOOKUP($C102,'Regional Crises'!$B$1:$R$66,13,FALSE)))/(LOG(Q$3)-LOG(Q$4))*5)),1)))),(IF(VLOOKUP($E102,'Country Indicator Data'!$B$4:$N$300,9,FALSE)="x","x",ROUND(IF(VLOOKUP($E102,'Country Indicator Data'!$B$4:$N$300,9,FALSE)&gt;Q$3,5,IF(VLOOKUP($E102,'Country Indicator Data'!$B$4:$N$300,9,FALSE)&lt;Q$4,0,5-(LOG(Q$3)-LOG(VLOOKUP($E102,'Country Indicator Data'!$B$4:$N$300,9,FALSE)))/(LOG(Q$3)-LOG(Q$4))*5)),1))))</f>
        <v>4.2</v>
      </c>
      <c r="R102" s="163">
        <f t="shared" ref="R102:R133" si="43">AVERAGE(P102:Q102)</f>
        <v>3.1</v>
      </c>
      <c r="S102" s="163">
        <f>IF(LEN(E102)&gt;3,((IF(VLOOKUP($C102,'Regional Crises'!$B$1:$R$66,17,FALSE)="x","x",ROUND(IF(VLOOKUP($C102,'Regional Crises'!$B$1:$R$66,17,FALSE)&gt;S$3,0,IF(VLOOKUP($C102,'Regional Crises'!$B$1:$R$66,17,FALSE)&lt;S$4,5,(S$3-VLOOKUP($C102,'Regional Crises'!$B$1:$R$66,17,FALSE))/(S$3-S$4)*5)),1)))),(IF(VLOOKUP($E102,'Country Indicator Data'!$B$4:$N$300,13,FALSE)="x","x",ROUND(IF(VLOOKUP($E102,'Country Indicator Data'!$B$4:$N$300,13,FALSE)&gt;S$3,0,IF(VLOOKUP($E102,'Country Indicator Data'!$B$4:$N$300,13,FALSE)&lt;S$4,5,(S$3-VLOOKUP($E102,'Country Indicator Data'!$B$4:$N$300,13,FALSE))/(S$3-S$4)*5)),1))))</f>
        <v>3.4</v>
      </c>
      <c r="T102" s="163">
        <f>IF(LEN(E102)&gt;3,((IF(VLOOKUP($C102,'Regional Crises'!$B$1:$R$66,14,FALSE)="x","x",ROUND(IF(VLOOKUP($C102,'Regional Crises'!$B$1:$R$66,14,FALSE)&gt;T$3,0,IF(VLOOKUP($C102,'Regional Crises'!$B$1:$R$66,14,FALSE)&lt;T$4,5,(T$3-VLOOKUP($C102,'Regional Crises'!$B$1:$R$66,14,FALSE))/(T$3-T$4)*5)),1)))),(IF(VLOOKUP($E102,'Country Indicator Data'!$B$4:$N$300,10,FALSE)="x","x",ROUND(IF(VLOOKUP($E102,'Country Indicator Data'!$B$4:$N$300,10,FALSE)&gt;T$3,0,IF(VLOOKUP($E102,'Country Indicator Data'!$B$4:$N$300,10,FALSE)&lt;T$4,5,(T$3-VLOOKUP($E102,'Country Indicator Data'!$B$4:$N$300,10,FALSE))/(T$3-T$4)*5)),1))))</f>
        <v>3</v>
      </c>
      <c r="U102" s="163">
        <f>IF(LEN(E102)&gt;3,((IF(VLOOKUP($C102,'Regional Crises'!$B$1:$R$66,15,FALSE)="x","x",ROUND(IF(VLOOKUP($C102,'Regional Crises'!$B$1:$R$66,15,FALSE)&gt;U$3,0,IF(VLOOKUP($C102,'Regional Crises'!$B$1:$R$66,15,FALSE)&lt;U$4,5,(U$3-VLOOKUP($C102,'Regional Crises'!$B$1:$R$66,15,FALSE))/(U$3-U$4)*5)),1)))),(IF(VLOOKUP($E102,'Country Indicator Data'!$B$4:$N$300,11,FALSE)="x","x",ROUND(IF(VLOOKUP($E102,'Country Indicator Data'!$B$4:$N$300,11,FALSE)&gt;U$3,0,IF(VLOOKUP($E102,'Country Indicator Data'!$B$4:$N$300,11,FALSE)&lt;U$4,5,(U$3-VLOOKUP($E102,'Country Indicator Data'!$B$4:$N$300,11,FALSE))/(U$3-U$4)*5)),1))))</f>
        <v>2.2999999999999998</v>
      </c>
      <c r="V102" s="163">
        <f>IF(LEN(E102)&gt;3,((IF(VLOOKUP($C102,'Regional Crises'!$B$1:$R$66,16,FALSE)="x","x",ROUND(IF(VLOOKUP($C102,'Regional Crises'!$B$1:$R$66,16,FALSE)&gt;V$3,0,IF(VLOOKUP($C102,'Regional Crises'!$B$1:$R$66,16,FALSE)&lt;V$4,5,(V$3-VLOOKUP($C102,'Regional Crises'!$B$1:$R$66,16,FALSE))/(V$3-V$4)*5)),1)))),(IF(VLOOKUP($E102,'Country Indicator Data'!$B$4:$N$300,12,FALSE)="x","x",ROUND(IF(VLOOKUP($E102,'Country Indicator Data'!$B$4:$N$300,12,FALSE)&gt;V$3,0,IF(VLOOKUP($E102,'Country Indicator Data'!$B$4:$N$300,12,FALSE)&lt;V$4,5,(V$3-VLOOKUP($E102,'Country Indicator Data'!$B$4:$N$300,12,FALSE))/(V$3-V$4)*5)),1))))</f>
        <v>3.4</v>
      </c>
      <c r="W102" s="163">
        <f t="shared" ref="W102:W133" si="44">IF(AND(S102="x",V102="x"),"x",ROUND(AVERAGE(S102,V102,T102,U102),1))</f>
        <v>3</v>
      </c>
      <c r="X102" s="163">
        <f t="shared" ref="X102:X133" si="45">ROUND(AVERAGE(O102,W102,R102),1)</f>
        <v>2.8</v>
      </c>
      <c r="Y102" s="184">
        <f>IF('Core Indicators'!FC99="x","x",IF('Core Indicators'!FC99&gt;=5,5,IF('Core Indicators'!FC99&gt;=4,4,IF('Core Indicators'!FC99&gt;=3,3,IF('Core Indicators'!FC99&gt;=2,2,IF('Core Indicators'!FC99&gt;=1,1,0))))))</f>
        <v>4</v>
      </c>
      <c r="Z102" s="163">
        <f t="shared" ref="Z102:Z133" si="46">Y102</f>
        <v>4</v>
      </c>
      <c r="AA102" s="184">
        <f>'Crisis Indicator Data'!Y99</f>
        <v>1</v>
      </c>
      <c r="AB102" s="184">
        <f>'Crisis Indicator Data'!Z99</f>
        <v>1</v>
      </c>
      <c r="AC102" s="184">
        <f>'Crisis Indicator Data'!AA99</f>
        <v>2</v>
      </c>
      <c r="AD102" s="184">
        <f>'Crisis Indicator Data'!AB99</f>
        <v>3</v>
      </c>
      <c r="AE102" s="184">
        <f t="shared" ref="AE102:AE133" si="47">IF(SUM(AA102:AD102)=0,0,IF(SUM(AA102,AB102,AC102,AD102)&lt;2,1,IF(SUM(AA102:AD102)&lt;6,2,IF(SUM(AA102:AD102)&lt;8,3,IF(SUM(AA102:AD102)&lt;10,4,5)))))</f>
        <v>3</v>
      </c>
      <c r="AF102" s="184">
        <f>'Crisis Indicator Data'!AC99</f>
        <v>0</v>
      </c>
      <c r="AG102" s="184">
        <f>'Crisis Indicator Data'!AD99</f>
        <v>2</v>
      </c>
      <c r="AH102" s="184">
        <f t="shared" ref="AH102:AH133" si="48">IF(SUM(AF102:AG102)=0,0,IF(SUM(AF102,AG102)=1,1,IF(SUM(AF102:AG102)&lt;3,2,IF(SUM(AF102:AG102)&lt;4,3,IF(SUM(AF102:AG102)&lt;5,4,5)))))</f>
        <v>2</v>
      </c>
      <c r="AI102" s="184">
        <f>'Crisis Indicator Data'!AE99</f>
        <v>1</v>
      </c>
      <c r="AJ102" s="184">
        <f>'Crisis Indicator Data'!AF99</f>
        <v>1</v>
      </c>
      <c r="AK102" s="184">
        <f>'Crisis Indicator Data'!AG99</f>
        <v>2</v>
      </c>
      <c r="AL102" s="184">
        <f t="shared" ref="AL102:AL133" si="49">IF(SUM(AI102:AK102)=0,0,IF(SUM(AI102:AK102)=1,1,IF(SUM(AI102:AK102)&lt;3,2,IF(SUM(AI102:AK102)&lt;5,3,IF(SUM(AI102:AK102)&lt;7,4,5)))))</f>
        <v>3</v>
      </c>
      <c r="AM102" s="163">
        <f t="shared" ref="AM102:AM133" si="50">IF(AA102=3,5,ROUND(AVERAGE(AE102,AH102,AL102),0))</f>
        <v>3</v>
      </c>
      <c r="AN102" s="163">
        <f t="shared" ref="AN102:AN133" si="51">IF(AND(Z102="x",AM102="x"),"x",ROUND(AVERAGE(Z102,AM102),1))</f>
        <v>3.5</v>
      </c>
    </row>
    <row r="103" spans="1:40" ht="13.5" customHeight="1" x14ac:dyDescent="0.35">
      <c r="A103" s="172" t="str">
        <f>'Crisis Indicator Data'!A100</f>
        <v>Mali/Burkina Faso conflict</v>
      </c>
      <c r="B103" s="173" t="str">
        <f>'Crisis Indicator Data'!B100</f>
        <v>Conflict</v>
      </c>
      <c r="C103" s="173" t="str">
        <f>'Crisis Indicator Data'!C100</f>
        <v>NER003</v>
      </c>
      <c r="D103" s="173" t="str">
        <f>'Crisis Indicator Data'!D100</f>
        <v>Niger</v>
      </c>
      <c r="E103" s="174" t="str">
        <f>'Crisis Indicator Data'!E100</f>
        <v>NER</v>
      </c>
      <c r="F103" s="163">
        <f>IF(LEN(E103)&gt;3,(IF(VLOOKUP($C103,'Regional Crises'!$B$1:$R$66,7,FALSE)="x","x",ROUND(IF(VLOOKUP($C103,'Regional Crises'!$B$1:$R$66,7,FALSE)&gt;$F$3,5,IF(VLOOKUP($C103,'Regional Crises'!$B$1:$R$66,7,FALSE)&lt;F$4,0,($F$3-VLOOKUP($C103,'Regional Crises'!$B$1:$R$66,7,FALSE))/($F$3-$F$4)*5)),1))),IF(VLOOKUP($E103,'Country Indicator Data'!$B$4:$N$300,3,FALSE)="x","x",ROUND(IF(VLOOKUP($E103,'Country Indicator Data'!$B$4:$N$300,3,FALSE)&gt;$F$3,5,IF(VLOOKUP($E103,'Country Indicator Data'!$B$4:$N$300,3,FALSE)&lt;$F$4,0,($F$3-VLOOKUP($E103,'Country Indicator Data'!$B$4:$N$300,3,FALSE))/($F$3-$F$4)*5)),1)))</f>
        <v>2.1</v>
      </c>
      <c r="G103" s="163">
        <f>IF(LEN(E103)&gt;3,(IF(VLOOKUP($C103,'Regional Crises'!$B$1:$R$66,9,FALSE)="x","x",ROUND(IF(VLOOKUP($C103,'Regional Crises'!$B$1:$R$66,9,FALSE)&gt;G$3,5,IF(VLOOKUP($C103,'Regional Crises'!$B$1:$R$66,9,FALSE)&lt;G$4,0,(G$3-VLOOKUP($C103,'Regional Crises'!$B$1:$R$66,9,FALSE))/(G$3-G$4)*5)),1))),IF(VLOOKUP($E103,'Country Indicator Data'!$B$4:$N$300,5,FALSE)="x","x",ROUND(IF(VLOOKUP($E103,'Country Indicator Data'!$B$4:$N$300,5,FALSE)&gt;G$3,5,IF(VLOOKUP($E103,'Country Indicator Data'!$B$4:$N$300,5,FALSE)&lt;G$4,0,(G$3-VLOOKUP($E103,'Country Indicator Data'!$B$4:$N$300,5,FALSE))/(G$3-G$4)*5)),1)))</f>
        <v>2</v>
      </c>
      <c r="H103" s="163">
        <f t="shared" si="39"/>
        <v>2.0499999999999998</v>
      </c>
      <c r="I103" s="163">
        <f>IF(LEN(E103)&gt;3,(IF(VLOOKUP($C103,'Regional Crises'!$B$1:$R$66,6,FALSE)="x","x",ROUND(IF(VLOOKUP($C103,'Regional Crises'!$B$1:$R$66,6,FALSE)&gt;I$3,5,IF(VLOOKUP($C103,'Regional Crises'!$B$1:$R$66,6,FALSE)&lt;I$4,0,5-(I$3-VLOOKUP($C103,'Regional Crises'!$B$1:$R$66,6,FALSE))/(I$3-I$4)*5)),1))),IF(VLOOKUP($E103,'Country Indicator Data'!$B$4:$N$300,2,FALSE)="x","x",ROUND(IF(VLOOKUP($E103,'Country Indicator Data'!$B$4:$N$300,2,FALSE)&gt;I$3,5,IF(VLOOKUP($E103,'Country Indicator Data'!$B$4:$N$300,2,FALSE)&lt;I$4,0,5-(I$3-VLOOKUP($E103,'Country Indicator Data'!$B$4:$N$300,2,FALSE))/(I$3-I$4)*5)),1)))</f>
        <v>3.1</v>
      </c>
      <c r="J103" s="163">
        <f>IF(LEN(E103)&gt;3,(IF(VLOOKUP($C103,'Regional Crises'!$B$1:$R$66,8,FALSE)="x","x",ROUND(IF(VLOOKUP($C103,'Regional Crises'!$B$1:$R$66,8,FALSE)&gt;J$3,5,IF(VLOOKUP($C103,'Regional Crises'!$B$1:$R$66,8,FALSE)&lt;J$4,0,5-(J$3-VLOOKUP($C103,'Regional Crises'!$B$1:$R$66,8,FALSE))/(J$3-J$4)*5)),1))),IF(VLOOKUP($E103,'Country Indicator Data'!$B$4:$N$300,4,FALSE)="x","x",ROUND(IF(VLOOKUP($E103,'Country Indicator Data'!$B$4:$N$300,4,FALSE)&gt;J$3,5,IF(VLOOKUP($E103,'Country Indicator Data'!$B$4:$N$300,4,FALSE)&lt;J$4,0,5-(J$3-VLOOKUP($E103,'Country Indicator Data'!$B$4:$N$300,4,FALSE))/(J$3-J$4)*5)),1)))</f>
        <v>0.9</v>
      </c>
      <c r="K103" s="163">
        <f t="shared" si="40"/>
        <v>2</v>
      </c>
      <c r="L103" s="163">
        <f>IF(LEN(E103)&gt;3,(IF(VLOOKUP($C103,'Regional Crises'!$B$1:$R$66,10,FALSE)="x","x",ROUND(IF(VLOOKUP($C103,'Regional Crises'!$B$1:$R$66,10,FALSE)&gt;L$3,5,IF(VLOOKUP($C103,'Regional Crises'!$B$1:$R$66,10,FALSE)&lt;L$4,0,5-(L$3-VLOOKUP($C103,'Regional Crises'!$B$1:$R$66,10,FALSE))/(L$3-L$4)*5)),1))),IF(VLOOKUP($E103,'Country Indicator Data'!$B$4:$N$300,6,FALSE)="x","x",ROUND(IF(VLOOKUP($E103,'Country Indicator Data'!$B$4:$N$300,6,FALSE)&gt;L$3,5,IF(VLOOKUP($E103,'Country Indicator Data'!$B$4:$N$300,6,FALSE)&lt;L$4,0,5-(L$3-VLOOKUP($E103,'Country Indicator Data'!$B$4:$N$300,6,FALSE))/(L$3-L$4)*5)),1)))</f>
        <v>4.3</v>
      </c>
      <c r="M103" s="163">
        <f>IF(LEN(E103)&gt;3,(IF(VLOOKUP($C103,'Regional Crises'!$B$1:$R$66,11,FALSE)="x","x",ROUND(IF(VLOOKUP($C103,'Regional Crises'!$B$1:$R$66,11,FALSE)&gt;M$3,5,IF(VLOOKUP($C103,'Regional Crises'!$B$1:$R$66,11,FALSE)&lt;M$4,0,5-(M$3-VLOOKUP($C103,'Regional Crises'!$B$1:$R$66,11,FALSE))/(M$3-M$4)*5)),1))),IF(VLOOKUP($E103,'Country Indicator Data'!$B$4:$N$300,7,FALSE)="x","x",ROUND(IF(VLOOKUP($E103,'Country Indicator Data'!$B$4:$N$300,7,FALSE)&gt;M$3,5,IF(VLOOKUP($E103,'Country Indicator Data'!$B$4:$N$300,7,FALSE)&lt;M$4,0,5-(M$3-VLOOKUP($E103,'Country Indicator Data'!$B$4:$N$300,7,FALSE))/(M$3-M$4)*5)),1)))</f>
        <v>1.2</v>
      </c>
      <c r="N103" s="163">
        <f t="shared" si="41"/>
        <v>2.75</v>
      </c>
      <c r="O103" s="163">
        <f t="shared" si="42"/>
        <v>2.2666666666666666</v>
      </c>
      <c r="P103" s="163">
        <f>IF(LEN(E103)&gt;3,VLOOKUP(C103,'Regional Crises'!$B$1:$R$69,12,FALSE),VLOOKUP(E103,'Country Indicator Data'!$B$4:$I$300,8,FALSE))</f>
        <v>2</v>
      </c>
      <c r="Q103" s="163">
        <f>IF(LEN(E103)&gt;3,((IF(VLOOKUP($C103,'Regional Crises'!$B$1:$R$66,13,FALSE)="x","x",ROUND(IF(VLOOKUP($C103,'Regional Crises'!$B$1:$R$66,13,FALSE)&gt;Q$3,5,IF(VLOOKUP($C103,'Regional Crises'!$B$1:$R$66,13,FALSE)&lt;Q$4,0,5-(LOG(Q$3)-LOG(VLOOKUP($C103,'Regional Crises'!$B$1:$R$66,13,FALSE)))/(LOG(Q$3)-LOG(Q$4))*5)),1)))),(IF(VLOOKUP($E103,'Country Indicator Data'!$B$4:$N$300,9,FALSE)="x","x",ROUND(IF(VLOOKUP($E103,'Country Indicator Data'!$B$4:$N$300,9,FALSE)&gt;Q$3,5,IF(VLOOKUP($E103,'Country Indicator Data'!$B$4:$N$300,9,FALSE)&lt;Q$4,0,5-(LOG(Q$3)-LOG(VLOOKUP($E103,'Country Indicator Data'!$B$4:$N$300,9,FALSE)))/(LOG(Q$3)-LOG(Q$4))*5)),1))))</f>
        <v>4.2</v>
      </c>
      <c r="R103" s="163">
        <f t="shared" si="43"/>
        <v>3.1</v>
      </c>
      <c r="S103" s="163">
        <f>IF(LEN(E103)&gt;3,((IF(VLOOKUP($C103,'Regional Crises'!$B$1:$R$66,17,FALSE)="x","x",ROUND(IF(VLOOKUP($C103,'Regional Crises'!$B$1:$R$66,17,FALSE)&gt;S$3,0,IF(VLOOKUP($C103,'Regional Crises'!$B$1:$R$66,17,FALSE)&lt;S$4,5,(S$3-VLOOKUP($C103,'Regional Crises'!$B$1:$R$66,17,FALSE))/(S$3-S$4)*5)),1)))),(IF(VLOOKUP($E103,'Country Indicator Data'!$B$4:$N$300,13,FALSE)="x","x",ROUND(IF(VLOOKUP($E103,'Country Indicator Data'!$B$4:$N$300,13,FALSE)&gt;S$3,0,IF(VLOOKUP($E103,'Country Indicator Data'!$B$4:$N$300,13,FALSE)&lt;S$4,5,(S$3-VLOOKUP($E103,'Country Indicator Data'!$B$4:$N$300,13,FALSE))/(S$3-S$4)*5)),1))))</f>
        <v>3.4</v>
      </c>
      <c r="T103" s="163">
        <f>IF(LEN(E103)&gt;3,((IF(VLOOKUP($C103,'Regional Crises'!$B$1:$R$66,14,FALSE)="x","x",ROUND(IF(VLOOKUP($C103,'Regional Crises'!$B$1:$R$66,14,FALSE)&gt;T$3,0,IF(VLOOKUP($C103,'Regional Crises'!$B$1:$R$66,14,FALSE)&lt;T$4,5,(T$3-VLOOKUP($C103,'Regional Crises'!$B$1:$R$66,14,FALSE))/(T$3-T$4)*5)),1)))),(IF(VLOOKUP($E103,'Country Indicator Data'!$B$4:$N$300,10,FALSE)="x","x",ROUND(IF(VLOOKUP($E103,'Country Indicator Data'!$B$4:$N$300,10,FALSE)&gt;T$3,0,IF(VLOOKUP($E103,'Country Indicator Data'!$B$4:$N$300,10,FALSE)&lt;T$4,5,(T$3-VLOOKUP($E103,'Country Indicator Data'!$B$4:$N$300,10,FALSE))/(T$3-T$4)*5)),1))))</f>
        <v>3</v>
      </c>
      <c r="U103" s="163">
        <f>IF(LEN(E103)&gt;3,((IF(VLOOKUP($C103,'Regional Crises'!$B$1:$R$66,15,FALSE)="x","x",ROUND(IF(VLOOKUP($C103,'Regional Crises'!$B$1:$R$66,15,FALSE)&gt;U$3,0,IF(VLOOKUP($C103,'Regional Crises'!$B$1:$R$66,15,FALSE)&lt;U$4,5,(U$3-VLOOKUP($C103,'Regional Crises'!$B$1:$R$66,15,FALSE))/(U$3-U$4)*5)),1)))),(IF(VLOOKUP($E103,'Country Indicator Data'!$B$4:$N$300,11,FALSE)="x","x",ROUND(IF(VLOOKUP($E103,'Country Indicator Data'!$B$4:$N$300,11,FALSE)&gt;U$3,0,IF(VLOOKUP($E103,'Country Indicator Data'!$B$4:$N$300,11,FALSE)&lt;U$4,5,(U$3-VLOOKUP($E103,'Country Indicator Data'!$B$4:$N$300,11,FALSE))/(U$3-U$4)*5)),1))))</f>
        <v>2.2999999999999998</v>
      </c>
      <c r="V103" s="163">
        <f>IF(LEN(E103)&gt;3,((IF(VLOOKUP($C103,'Regional Crises'!$B$1:$R$66,16,FALSE)="x","x",ROUND(IF(VLOOKUP($C103,'Regional Crises'!$B$1:$R$66,16,FALSE)&gt;V$3,0,IF(VLOOKUP($C103,'Regional Crises'!$B$1:$R$66,16,FALSE)&lt;V$4,5,(V$3-VLOOKUP($C103,'Regional Crises'!$B$1:$R$66,16,FALSE))/(V$3-V$4)*5)),1)))),(IF(VLOOKUP($E103,'Country Indicator Data'!$B$4:$N$300,12,FALSE)="x","x",ROUND(IF(VLOOKUP($E103,'Country Indicator Data'!$B$4:$N$300,12,FALSE)&gt;V$3,0,IF(VLOOKUP($E103,'Country Indicator Data'!$B$4:$N$300,12,FALSE)&lt;V$4,5,(V$3-VLOOKUP($E103,'Country Indicator Data'!$B$4:$N$300,12,FALSE))/(V$3-V$4)*5)),1))))</f>
        <v>3.4</v>
      </c>
      <c r="W103" s="163">
        <f t="shared" si="44"/>
        <v>3</v>
      </c>
      <c r="X103" s="163">
        <f t="shared" si="45"/>
        <v>2.8</v>
      </c>
      <c r="Y103" s="184">
        <f>IF('Core Indicators'!FC100="x","x",IF('Core Indicators'!FC100&gt;=5,5,IF('Core Indicators'!FC100&gt;=4,4,IF('Core Indicators'!FC100&gt;=3,3,IF('Core Indicators'!FC100&gt;=2,2,IF('Core Indicators'!FC100&gt;=1,1,0))))))</f>
        <v>4</v>
      </c>
      <c r="Z103" s="163">
        <f t="shared" si="46"/>
        <v>4</v>
      </c>
      <c r="AA103" s="184">
        <f>'Crisis Indicator Data'!Y100</f>
        <v>1</v>
      </c>
      <c r="AB103" s="184">
        <f>'Crisis Indicator Data'!Z100</f>
        <v>1</v>
      </c>
      <c r="AC103" s="184">
        <f>'Crisis Indicator Data'!AA100</f>
        <v>2</v>
      </c>
      <c r="AD103" s="184">
        <f>'Crisis Indicator Data'!AB100</f>
        <v>3</v>
      </c>
      <c r="AE103" s="184">
        <f t="shared" si="47"/>
        <v>3</v>
      </c>
      <c r="AF103" s="184">
        <f>'Crisis Indicator Data'!AC100</f>
        <v>0</v>
      </c>
      <c r="AG103" s="184">
        <f>'Crisis Indicator Data'!AD100</f>
        <v>1</v>
      </c>
      <c r="AH103" s="184">
        <f t="shared" si="48"/>
        <v>1</v>
      </c>
      <c r="AI103" s="184">
        <f>'Crisis Indicator Data'!AE100</f>
        <v>2</v>
      </c>
      <c r="AJ103" s="184">
        <f>'Crisis Indicator Data'!AF100</f>
        <v>1</v>
      </c>
      <c r="AK103" s="184">
        <f>'Crisis Indicator Data'!AG100</f>
        <v>3</v>
      </c>
      <c r="AL103" s="184">
        <f t="shared" si="49"/>
        <v>4</v>
      </c>
      <c r="AM103" s="163">
        <f t="shared" si="50"/>
        <v>3</v>
      </c>
      <c r="AN103" s="163">
        <f t="shared" si="51"/>
        <v>3.5</v>
      </c>
    </row>
    <row r="104" spans="1:40" ht="13.5" customHeight="1" x14ac:dyDescent="0.35">
      <c r="A104" s="172" t="str">
        <f>'Crisis Indicator Data'!A101</f>
        <v>Nigerian Refugees</v>
      </c>
      <c r="B104" s="173" t="str">
        <f>'Crisis Indicator Data'!B101</f>
        <v>Displacement</v>
      </c>
      <c r="C104" s="173" t="str">
        <f>'Crisis Indicator Data'!C101</f>
        <v>NER004</v>
      </c>
      <c r="D104" s="173" t="str">
        <f>'Crisis Indicator Data'!D101</f>
        <v>Niger</v>
      </c>
      <c r="E104" s="174" t="str">
        <f>'Crisis Indicator Data'!E101</f>
        <v>NER</v>
      </c>
      <c r="F104" s="163">
        <f>IF(LEN(E104)&gt;3,(IF(VLOOKUP($C104,'Regional Crises'!$B$1:$R$66,7,FALSE)="x","x",ROUND(IF(VLOOKUP($C104,'Regional Crises'!$B$1:$R$66,7,FALSE)&gt;$F$3,5,IF(VLOOKUP($C104,'Regional Crises'!$B$1:$R$66,7,FALSE)&lt;F$4,0,($F$3-VLOOKUP($C104,'Regional Crises'!$B$1:$R$66,7,FALSE))/($F$3-$F$4)*5)),1))),IF(VLOOKUP($E104,'Country Indicator Data'!$B$4:$N$300,3,FALSE)="x","x",ROUND(IF(VLOOKUP($E104,'Country Indicator Data'!$B$4:$N$300,3,FALSE)&gt;$F$3,5,IF(VLOOKUP($E104,'Country Indicator Data'!$B$4:$N$300,3,FALSE)&lt;$F$4,0,($F$3-VLOOKUP($E104,'Country Indicator Data'!$B$4:$N$300,3,FALSE))/($F$3-$F$4)*5)),1)))</f>
        <v>2.1</v>
      </c>
      <c r="G104" s="163">
        <f>IF(LEN(E104)&gt;3,(IF(VLOOKUP($C104,'Regional Crises'!$B$1:$R$66,9,FALSE)="x","x",ROUND(IF(VLOOKUP($C104,'Regional Crises'!$B$1:$R$66,9,FALSE)&gt;G$3,5,IF(VLOOKUP($C104,'Regional Crises'!$B$1:$R$66,9,FALSE)&lt;G$4,0,(G$3-VLOOKUP($C104,'Regional Crises'!$B$1:$R$66,9,FALSE))/(G$3-G$4)*5)),1))),IF(VLOOKUP($E104,'Country Indicator Data'!$B$4:$N$300,5,FALSE)="x","x",ROUND(IF(VLOOKUP($E104,'Country Indicator Data'!$B$4:$N$300,5,FALSE)&gt;G$3,5,IF(VLOOKUP($E104,'Country Indicator Data'!$B$4:$N$300,5,FALSE)&lt;G$4,0,(G$3-VLOOKUP($E104,'Country Indicator Data'!$B$4:$N$300,5,FALSE))/(G$3-G$4)*5)),1)))</f>
        <v>2</v>
      </c>
      <c r="H104" s="163">
        <f t="shared" si="39"/>
        <v>2.0499999999999998</v>
      </c>
      <c r="I104" s="163">
        <f>IF(LEN(E104)&gt;3,(IF(VLOOKUP($C104,'Regional Crises'!$B$1:$R$66,6,FALSE)="x","x",ROUND(IF(VLOOKUP($C104,'Regional Crises'!$B$1:$R$66,6,FALSE)&gt;I$3,5,IF(VLOOKUP($C104,'Regional Crises'!$B$1:$R$66,6,FALSE)&lt;I$4,0,5-(I$3-VLOOKUP($C104,'Regional Crises'!$B$1:$R$66,6,FALSE))/(I$3-I$4)*5)),1))),IF(VLOOKUP($E104,'Country Indicator Data'!$B$4:$N$300,2,FALSE)="x","x",ROUND(IF(VLOOKUP($E104,'Country Indicator Data'!$B$4:$N$300,2,FALSE)&gt;I$3,5,IF(VLOOKUP($E104,'Country Indicator Data'!$B$4:$N$300,2,FALSE)&lt;I$4,0,5-(I$3-VLOOKUP($E104,'Country Indicator Data'!$B$4:$N$300,2,FALSE))/(I$3-I$4)*5)),1)))</f>
        <v>3.1</v>
      </c>
      <c r="J104" s="163">
        <f>IF(LEN(E104)&gt;3,(IF(VLOOKUP($C104,'Regional Crises'!$B$1:$R$66,8,FALSE)="x","x",ROUND(IF(VLOOKUP($C104,'Regional Crises'!$B$1:$R$66,8,FALSE)&gt;J$3,5,IF(VLOOKUP($C104,'Regional Crises'!$B$1:$R$66,8,FALSE)&lt;J$4,0,5-(J$3-VLOOKUP($C104,'Regional Crises'!$B$1:$R$66,8,FALSE))/(J$3-J$4)*5)),1))),IF(VLOOKUP($E104,'Country Indicator Data'!$B$4:$N$300,4,FALSE)="x","x",ROUND(IF(VLOOKUP($E104,'Country Indicator Data'!$B$4:$N$300,4,FALSE)&gt;J$3,5,IF(VLOOKUP($E104,'Country Indicator Data'!$B$4:$N$300,4,FALSE)&lt;J$4,0,5-(J$3-VLOOKUP($E104,'Country Indicator Data'!$B$4:$N$300,4,FALSE))/(J$3-J$4)*5)),1)))</f>
        <v>0.9</v>
      </c>
      <c r="K104" s="163">
        <f t="shared" si="40"/>
        <v>2</v>
      </c>
      <c r="L104" s="163">
        <f>IF(LEN(E104)&gt;3,(IF(VLOOKUP($C104,'Regional Crises'!$B$1:$R$66,10,FALSE)="x","x",ROUND(IF(VLOOKUP($C104,'Regional Crises'!$B$1:$R$66,10,FALSE)&gt;L$3,5,IF(VLOOKUP($C104,'Regional Crises'!$B$1:$R$66,10,FALSE)&lt;L$4,0,5-(L$3-VLOOKUP($C104,'Regional Crises'!$B$1:$R$66,10,FALSE))/(L$3-L$4)*5)),1))),IF(VLOOKUP($E104,'Country Indicator Data'!$B$4:$N$300,6,FALSE)="x","x",ROUND(IF(VLOOKUP($E104,'Country Indicator Data'!$B$4:$N$300,6,FALSE)&gt;L$3,5,IF(VLOOKUP($E104,'Country Indicator Data'!$B$4:$N$300,6,FALSE)&lt;L$4,0,5-(L$3-VLOOKUP($E104,'Country Indicator Data'!$B$4:$N$300,6,FALSE))/(L$3-L$4)*5)),1)))</f>
        <v>4.3</v>
      </c>
      <c r="M104" s="163">
        <f>IF(LEN(E104)&gt;3,(IF(VLOOKUP($C104,'Regional Crises'!$B$1:$R$66,11,FALSE)="x","x",ROUND(IF(VLOOKUP($C104,'Regional Crises'!$B$1:$R$66,11,FALSE)&gt;M$3,5,IF(VLOOKUP($C104,'Regional Crises'!$B$1:$R$66,11,FALSE)&lt;M$4,0,5-(M$3-VLOOKUP($C104,'Regional Crises'!$B$1:$R$66,11,FALSE))/(M$3-M$4)*5)),1))),IF(VLOOKUP($E104,'Country Indicator Data'!$B$4:$N$300,7,FALSE)="x","x",ROUND(IF(VLOOKUP($E104,'Country Indicator Data'!$B$4:$N$300,7,FALSE)&gt;M$3,5,IF(VLOOKUP($E104,'Country Indicator Data'!$B$4:$N$300,7,FALSE)&lt;M$4,0,5-(M$3-VLOOKUP($E104,'Country Indicator Data'!$B$4:$N$300,7,FALSE))/(M$3-M$4)*5)),1)))</f>
        <v>1.2</v>
      </c>
      <c r="N104" s="163">
        <f t="shared" si="41"/>
        <v>2.75</v>
      </c>
      <c r="O104" s="163">
        <f t="shared" si="42"/>
        <v>2.2666666666666666</v>
      </c>
      <c r="P104" s="163">
        <f>IF(LEN(E104)&gt;3,VLOOKUP(C104,'Regional Crises'!$B$1:$R$69,12,FALSE),VLOOKUP(E104,'Country Indicator Data'!$B$4:$I$300,8,FALSE))</f>
        <v>2</v>
      </c>
      <c r="Q104" s="163">
        <f>IF(LEN(E104)&gt;3,((IF(VLOOKUP($C104,'Regional Crises'!$B$1:$R$66,13,FALSE)="x","x",ROUND(IF(VLOOKUP($C104,'Regional Crises'!$B$1:$R$66,13,FALSE)&gt;Q$3,5,IF(VLOOKUP($C104,'Regional Crises'!$B$1:$R$66,13,FALSE)&lt;Q$4,0,5-(LOG(Q$3)-LOG(VLOOKUP($C104,'Regional Crises'!$B$1:$R$66,13,FALSE)))/(LOG(Q$3)-LOG(Q$4))*5)),1)))),(IF(VLOOKUP($E104,'Country Indicator Data'!$B$4:$N$300,9,FALSE)="x","x",ROUND(IF(VLOOKUP($E104,'Country Indicator Data'!$B$4:$N$300,9,FALSE)&gt;Q$3,5,IF(VLOOKUP($E104,'Country Indicator Data'!$B$4:$N$300,9,FALSE)&lt;Q$4,0,5-(LOG(Q$3)-LOG(VLOOKUP($E104,'Country Indicator Data'!$B$4:$N$300,9,FALSE)))/(LOG(Q$3)-LOG(Q$4))*5)),1))))</f>
        <v>4.2</v>
      </c>
      <c r="R104" s="163">
        <f t="shared" si="43"/>
        <v>3.1</v>
      </c>
      <c r="S104" s="163">
        <f>IF(LEN(E104)&gt;3,((IF(VLOOKUP($C104,'Regional Crises'!$B$1:$R$66,17,FALSE)="x","x",ROUND(IF(VLOOKUP($C104,'Regional Crises'!$B$1:$R$66,17,FALSE)&gt;S$3,0,IF(VLOOKUP($C104,'Regional Crises'!$B$1:$R$66,17,FALSE)&lt;S$4,5,(S$3-VLOOKUP($C104,'Regional Crises'!$B$1:$R$66,17,FALSE))/(S$3-S$4)*5)),1)))),(IF(VLOOKUP($E104,'Country Indicator Data'!$B$4:$N$300,13,FALSE)="x","x",ROUND(IF(VLOOKUP($E104,'Country Indicator Data'!$B$4:$N$300,13,FALSE)&gt;S$3,0,IF(VLOOKUP($E104,'Country Indicator Data'!$B$4:$N$300,13,FALSE)&lt;S$4,5,(S$3-VLOOKUP($E104,'Country Indicator Data'!$B$4:$N$300,13,FALSE))/(S$3-S$4)*5)),1))))</f>
        <v>3.4</v>
      </c>
      <c r="T104" s="163">
        <f>IF(LEN(E104)&gt;3,((IF(VLOOKUP($C104,'Regional Crises'!$B$1:$R$66,14,FALSE)="x","x",ROUND(IF(VLOOKUP($C104,'Regional Crises'!$B$1:$R$66,14,FALSE)&gt;T$3,0,IF(VLOOKUP($C104,'Regional Crises'!$B$1:$R$66,14,FALSE)&lt;T$4,5,(T$3-VLOOKUP($C104,'Regional Crises'!$B$1:$R$66,14,FALSE))/(T$3-T$4)*5)),1)))),(IF(VLOOKUP($E104,'Country Indicator Data'!$B$4:$N$300,10,FALSE)="x","x",ROUND(IF(VLOOKUP($E104,'Country Indicator Data'!$B$4:$N$300,10,FALSE)&gt;T$3,0,IF(VLOOKUP($E104,'Country Indicator Data'!$B$4:$N$300,10,FALSE)&lt;T$4,5,(T$3-VLOOKUP($E104,'Country Indicator Data'!$B$4:$N$300,10,FALSE))/(T$3-T$4)*5)),1))))</f>
        <v>3</v>
      </c>
      <c r="U104" s="163">
        <f>IF(LEN(E104)&gt;3,((IF(VLOOKUP($C104,'Regional Crises'!$B$1:$R$66,15,FALSE)="x","x",ROUND(IF(VLOOKUP($C104,'Regional Crises'!$B$1:$R$66,15,FALSE)&gt;U$3,0,IF(VLOOKUP($C104,'Regional Crises'!$B$1:$R$66,15,FALSE)&lt;U$4,5,(U$3-VLOOKUP($C104,'Regional Crises'!$B$1:$R$66,15,FALSE))/(U$3-U$4)*5)),1)))),(IF(VLOOKUP($E104,'Country Indicator Data'!$B$4:$N$300,11,FALSE)="x","x",ROUND(IF(VLOOKUP($E104,'Country Indicator Data'!$B$4:$N$300,11,FALSE)&gt;U$3,0,IF(VLOOKUP($E104,'Country Indicator Data'!$B$4:$N$300,11,FALSE)&lt;U$4,5,(U$3-VLOOKUP($E104,'Country Indicator Data'!$B$4:$N$300,11,FALSE))/(U$3-U$4)*5)),1))))</f>
        <v>2.2999999999999998</v>
      </c>
      <c r="V104" s="163">
        <f>IF(LEN(E104)&gt;3,((IF(VLOOKUP($C104,'Regional Crises'!$B$1:$R$66,16,FALSE)="x","x",ROUND(IF(VLOOKUP($C104,'Regional Crises'!$B$1:$R$66,16,FALSE)&gt;V$3,0,IF(VLOOKUP($C104,'Regional Crises'!$B$1:$R$66,16,FALSE)&lt;V$4,5,(V$3-VLOOKUP($C104,'Regional Crises'!$B$1:$R$66,16,FALSE))/(V$3-V$4)*5)),1)))),(IF(VLOOKUP($E104,'Country Indicator Data'!$B$4:$N$300,12,FALSE)="x","x",ROUND(IF(VLOOKUP($E104,'Country Indicator Data'!$B$4:$N$300,12,FALSE)&gt;V$3,0,IF(VLOOKUP($E104,'Country Indicator Data'!$B$4:$N$300,12,FALSE)&lt;V$4,5,(V$3-VLOOKUP($E104,'Country Indicator Data'!$B$4:$N$300,12,FALSE))/(V$3-V$4)*5)),1))))</f>
        <v>3.4</v>
      </c>
      <c r="W104" s="163">
        <f t="shared" si="44"/>
        <v>3</v>
      </c>
      <c r="X104" s="163">
        <f t="shared" si="45"/>
        <v>2.8</v>
      </c>
      <c r="Y104" s="184">
        <f>IF('Core Indicators'!FC101="x","x",IF('Core Indicators'!FC101&gt;=5,5,IF('Core Indicators'!FC101&gt;=4,4,IF('Core Indicators'!FC101&gt;=3,3,IF('Core Indicators'!FC101&gt;=2,2,IF('Core Indicators'!FC101&gt;=1,1,0))))))</f>
        <v>3</v>
      </c>
      <c r="Z104" s="163">
        <f t="shared" si="46"/>
        <v>3</v>
      </c>
      <c r="AA104" s="184">
        <f>'Crisis Indicator Data'!Y101</f>
        <v>1</v>
      </c>
      <c r="AB104" s="184">
        <f>'Crisis Indicator Data'!Z101</f>
        <v>0</v>
      </c>
      <c r="AC104" s="184">
        <f>'Crisis Indicator Data'!AA101</f>
        <v>2</v>
      </c>
      <c r="AD104" s="184">
        <f>'Crisis Indicator Data'!AB101</f>
        <v>3</v>
      </c>
      <c r="AE104" s="184">
        <f t="shared" si="47"/>
        <v>3</v>
      </c>
      <c r="AF104" s="184">
        <f>'Crisis Indicator Data'!AC101</f>
        <v>0</v>
      </c>
      <c r="AG104" s="184">
        <f>'Crisis Indicator Data'!AD101</f>
        <v>1</v>
      </c>
      <c r="AH104" s="184">
        <f t="shared" si="48"/>
        <v>1</v>
      </c>
      <c r="AI104" s="184">
        <f>'Crisis Indicator Data'!AE101</f>
        <v>0</v>
      </c>
      <c r="AJ104" s="184">
        <f>'Crisis Indicator Data'!AF101</f>
        <v>1</v>
      </c>
      <c r="AK104" s="184">
        <f>'Crisis Indicator Data'!AG101</f>
        <v>2</v>
      </c>
      <c r="AL104" s="184">
        <f t="shared" si="49"/>
        <v>3</v>
      </c>
      <c r="AM104" s="163">
        <f t="shared" si="50"/>
        <v>2</v>
      </c>
      <c r="AN104" s="163">
        <f t="shared" si="51"/>
        <v>2.5</v>
      </c>
    </row>
    <row r="105" spans="1:40" ht="13.5" customHeight="1" x14ac:dyDescent="0.35">
      <c r="A105" s="172" t="str">
        <f>'Crisis Indicator Data'!A102</f>
        <v>Complex crisis in Niger</v>
      </c>
      <c r="B105" s="173" t="str">
        <f>'Crisis Indicator Data'!B102</f>
        <v>Conflict,Displacement,Drought,Floods,Food Security,Violence</v>
      </c>
      <c r="C105" s="173" t="str">
        <f>'Crisis Indicator Data'!C102</f>
        <v>NER006</v>
      </c>
      <c r="D105" s="173" t="str">
        <f>'Crisis Indicator Data'!D102</f>
        <v>Niger</v>
      </c>
      <c r="E105" s="174" t="str">
        <f>'Crisis Indicator Data'!E102</f>
        <v>NER</v>
      </c>
      <c r="F105" s="163">
        <f>IF(LEN(E105)&gt;3,(IF(VLOOKUP($C105,'Regional Crises'!$B$1:$R$66,7,FALSE)="x","x",ROUND(IF(VLOOKUP($C105,'Regional Crises'!$B$1:$R$66,7,FALSE)&gt;$F$3,5,IF(VLOOKUP($C105,'Regional Crises'!$B$1:$R$66,7,FALSE)&lt;F$4,0,($F$3-VLOOKUP($C105,'Regional Crises'!$B$1:$R$66,7,FALSE))/($F$3-$F$4)*5)),1))),IF(VLOOKUP($E105,'Country Indicator Data'!$B$4:$N$300,3,FALSE)="x","x",ROUND(IF(VLOOKUP($E105,'Country Indicator Data'!$B$4:$N$300,3,FALSE)&gt;$F$3,5,IF(VLOOKUP($E105,'Country Indicator Data'!$B$4:$N$300,3,FALSE)&lt;$F$4,0,($F$3-VLOOKUP($E105,'Country Indicator Data'!$B$4:$N$300,3,FALSE))/($F$3-$F$4)*5)),1)))</f>
        <v>2.1</v>
      </c>
      <c r="G105" s="163">
        <f>IF(LEN(E105)&gt;3,(IF(VLOOKUP($C105,'Regional Crises'!$B$1:$R$66,9,FALSE)="x","x",ROUND(IF(VLOOKUP($C105,'Regional Crises'!$B$1:$R$66,9,FALSE)&gt;G$3,5,IF(VLOOKUP($C105,'Regional Crises'!$B$1:$R$66,9,FALSE)&lt;G$4,0,(G$3-VLOOKUP($C105,'Regional Crises'!$B$1:$R$66,9,FALSE))/(G$3-G$4)*5)),1))),IF(VLOOKUP($E105,'Country Indicator Data'!$B$4:$N$300,5,FALSE)="x","x",ROUND(IF(VLOOKUP($E105,'Country Indicator Data'!$B$4:$N$300,5,FALSE)&gt;G$3,5,IF(VLOOKUP($E105,'Country Indicator Data'!$B$4:$N$300,5,FALSE)&lt;G$4,0,(G$3-VLOOKUP($E105,'Country Indicator Data'!$B$4:$N$300,5,FALSE))/(G$3-G$4)*5)),1)))</f>
        <v>2</v>
      </c>
      <c r="H105" s="163">
        <f t="shared" si="39"/>
        <v>2.0499999999999998</v>
      </c>
      <c r="I105" s="163">
        <f>IF(LEN(E105)&gt;3,(IF(VLOOKUP($C105,'Regional Crises'!$B$1:$R$66,6,FALSE)="x","x",ROUND(IF(VLOOKUP($C105,'Regional Crises'!$B$1:$R$66,6,FALSE)&gt;I$3,5,IF(VLOOKUP($C105,'Regional Crises'!$B$1:$R$66,6,FALSE)&lt;I$4,0,5-(I$3-VLOOKUP($C105,'Regional Crises'!$B$1:$R$66,6,FALSE))/(I$3-I$4)*5)),1))),IF(VLOOKUP($E105,'Country Indicator Data'!$B$4:$N$300,2,FALSE)="x","x",ROUND(IF(VLOOKUP($E105,'Country Indicator Data'!$B$4:$N$300,2,FALSE)&gt;I$3,5,IF(VLOOKUP($E105,'Country Indicator Data'!$B$4:$N$300,2,FALSE)&lt;I$4,0,5-(I$3-VLOOKUP($E105,'Country Indicator Data'!$B$4:$N$300,2,FALSE))/(I$3-I$4)*5)),1)))</f>
        <v>3.1</v>
      </c>
      <c r="J105" s="163">
        <f>IF(LEN(E105)&gt;3,(IF(VLOOKUP($C105,'Regional Crises'!$B$1:$R$66,8,FALSE)="x","x",ROUND(IF(VLOOKUP($C105,'Regional Crises'!$B$1:$R$66,8,FALSE)&gt;J$3,5,IF(VLOOKUP($C105,'Regional Crises'!$B$1:$R$66,8,FALSE)&lt;J$4,0,5-(J$3-VLOOKUP($C105,'Regional Crises'!$B$1:$R$66,8,FALSE))/(J$3-J$4)*5)),1))),IF(VLOOKUP($E105,'Country Indicator Data'!$B$4:$N$300,4,FALSE)="x","x",ROUND(IF(VLOOKUP($E105,'Country Indicator Data'!$B$4:$N$300,4,FALSE)&gt;J$3,5,IF(VLOOKUP($E105,'Country Indicator Data'!$B$4:$N$300,4,FALSE)&lt;J$4,0,5-(J$3-VLOOKUP($E105,'Country Indicator Data'!$B$4:$N$300,4,FALSE))/(J$3-J$4)*5)),1)))</f>
        <v>0.9</v>
      </c>
      <c r="K105" s="163">
        <f t="shared" si="40"/>
        <v>2</v>
      </c>
      <c r="L105" s="163">
        <f>IF(LEN(E105)&gt;3,(IF(VLOOKUP($C105,'Regional Crises'!$B$1:$R$66,10,FALSE)="x","x",ROUND(IF(VLOOKUP($C105,'Regional Crises'!$B$1:$R$66,10,FALSE)&gt;L$3,5,IF(VLOOKUP($C105,'Regional Crises'!$B$1:$R$66,10,FALSE)&lt;L$4,0,5-(L$3-VLOOKUP($C105,'Regional Crises'!$B$1:$R$66,10,FALSE))/(L$3-L$4)*5)),1))),IF(VLOOKUP($E105,'Country Indicator Data'!$B$4:$N$300,6,FALSE)="x","x",ROUND(IF(VLOOKUP($E105,'Country Indicator Data'!$B$4:$N$300,6,FALSE)&gt;L$3,5,IF(VLOOKUP($E105,'Country Indicator Data'!$B$4:$N$300,6,FALSE)&lt;L$4,0,5-(L$3-VLOOKUP($E105,'Country Indicator Data'!$B$4:$N$300,6,FALSE))/(L$3-L$4)*5)),1)))</f>
        <v>4.3</v>
      </c>
      <c r="M105" s="163">
        <f>IF(LEN(E105)&gt;3,(IF(VLOOKUP($C105,'Regional Crises'!$B$1:$R$66,11,FALSE)="x","x",ROUND(IF(VLOOKUP($C105,'Regional Crises'!$B$1:$R$66,11,FALSE)&gt;M$3,5,IF(VLOOKUP($C105,'Regional Crises'!$B$1:$R$66,11,FALSE)&lt;M$4,0,5-(M$3-VLOOKUP($C105,'Regional Crises'!$B$1:$R$66,11,FALSE))/(M$3-M$4)*5)),1))),IF(VLOOKUP($E105,'Country Indicator Data'!$B$4:$N$300,7,FALSE)="x","x",ROUND(IF(VLOOKUP($E105,'Country Indicator Data'!$B$4:$N$300,7,FALSE)&gt;M$3,5,IF(VLOOKUP($E105,'Country Indicator Data'!$B$4:$N$300,7,FALSE)&lt;M$4,0,5-(M$3-VLOOKUP($E105,'Country Indicator Data'!$B$4:$N$300,7,FALSE))/(M$3-M$4)*5)),1)))</f>
        <v>1.2</v>
      </c>
      <c r="N105" s="163">
        <f t="shared" si="41"/>
        <v>2.75</v>
      </c>
      <c r="O105" s="163">
        <f t="shared" si="42"/>
        <v>2.2666666666666666</v>
      </c>
      <c r="P105" s="163">
        <f>IF(LEN(E105)&gt;3,VLOOKUP(C105,'Regional Crises'!$B$1:$R$69,12,FALSE),VLOOKUP(E105,'Country Indicator Data'!$B$4:$I$300,8,FALSE))</f>
        <v>2</v>
      </c>
      <c r="Q105" s="163">
        <f>IF(LEN(E105)&gt;3,((IF(VLOOKUP($C105,'Regional Crises'!$B$1:$R$66,13,FALSE)="x","x",ROUND(IF(VLOOKUP($C105,'Regional Crises'!$B$1:$R$66,13,FALSE)&gt;Q$3,5,IF(VLOOKUP($C105,'Regional Crises'!$B$1:$R$66,13,FALSE)&lt;Q$4,0,5-(LOG(Q$3)-LOG(VLOOKUP($C105,'Regional Crises'!$B$1:$R$66,13,FALSE)))/(LOG(Q$3)-LOG(Q$4))*5)),1)))),(IF(VLOOKUP($E105,'Country Indicator Data'!$B$4:$N$300,9,FALSE)="x","x",ROUND(IF(VLOOKUP($E105,'Country Indicator Data'!$B$4:$N$300,9,FALSE)&gt;Q$3,5,IF(VLOOKUP($E105,'Country Indicator Data'!$B$4:$N$300,9,FALSE)&lt;Q$4,0,5-(LOG(Q$3)-LOG(VLOOKUP($E105,'Country Indicator Data'!$B$4:$N$300,9,FALSE)))/(LOG(Q$3)-LOG(Q$4))*5)),1))))</f>
        <v>4.2</v>
      </c>
      <c r="R105" s="163">
        <f t="shared" si="43"/>
        <v>3.1</v>
      </c>
      <c r="S105" s="163">
        <f>IF(LEN(E105)&gt;3,((IF(VLOOKUP($C105,'Regional Crises'!$B$1:$R$66,17,FALSE)="x","x",ROUND(IF(VLOOKUP($C105,'Regional Crises'!$B$1:$R$66,17,FALSE)&gt;S$3,0,IF(VLOOKUP($C105,'Regional Crises'!$B$1:$R$66,17,FALSE)&lt;S$4,5,(S$3-VLOOKUP($C105,'Regional Crises'!$B$1:$R$66,17,FALSE))/(S$3-S$4)*5)),1)))),(IF(VLOOKUP($E105,'Country Indicator Data'!$B$4:$N$300,13,FALSE)="x","x",ROUND(IF(VLOOKUP($E105,'Country Indicator Data'!$B$4:$N$300,13,FALSE)&gt;S$3,0,IF(VLOOKUP($E105,'Country Indicator Data'!$B$4:$N$300,13,FALSE)&lt;S$4,5,(S$3-VLOOKUP($E105,'Country Indicator Data'!$B$4:$N$300,13,FALSE))/(S$3-S$4)*5)),1))))</f>
        <v>3.4</v>
      </c>
      <c r="T105" s="163">
        <f>IF(LEN(E105)&gt;3,((IF(VLOOKUP($C105,'Regional Crises'!$B$1:$R$66,14,FALSE)="x","x",ROUND(IF(VLOOKUP($C105,'Regional Crises'!$B$1:$R$66,14,FALSE)&gt;T$3,0,IF(VLOOKUP($C105,'Regional Crises'!$B$1:$R$66,14,FALSE)&lt;T$4,5,(T$3-VLOOKUP($C105,'Regional Crises'!$B$1:$R$66,14,FALSE))/(T$3-T$4)*5)),1)))),(IF(VLOOKUP($E105,'Country Indicator Data'!$B$4:$N$300,10,FALSE)="x","x",ROUND(IF(VLOOKUP($E105,'Country Indicator Data'!$B$4:$N$300,10,FALSE)&gt;T$3,0,IF(VLOOKUP($E105,'Country Indicator Data'!$B$4:$N$300,10,FALSE)&lt;T$4,5,(T$3-VLOOKUP($E105,'Country Indicator Data'!$B$4:$N$300,10,FALSE))/(T$3-T$4)*5)),1))))</f>
        <v>3</v>
      </c>
      <c r="U105" s="163">
        <f>IF(LEN(E105)&gt;3,((IF(VLOOKUP($C105,'Regional Crises'!$B$1:$R$66,15,FALSE)="x","x",ROUND(IF(VLOOKUP($C105,'Regional Crises'!$B$1:$R$66,15,FALSE)&gt;U$3,0,IF(VLOOKUP($C105,'Regional Crises'!$B$1:$R$66,15,FALSE)&lt;U$4,5,(U$3-VLOOKUP($C105,'Regional Crises'!$B$1:$R$66,15,FALSE))/(U$3-U$4)*5)),1)))),(IF(VLOOKUP($E105,'Country Indicator Data'!$B$4:$N$300,11,FALSE)="x","x",ROUND(IF(VLOOKUP($E105,'Country Indicator Data'!$B$4:$N$300,11,FALSE)&gt;U$3,0,IF(VLOOKUP($E105,'Country Indicator Data'!$B$4:$N$300,11,FALSE)&lt;U$4,5,(U$3-VLOOKUP($E105,'Country Indicator Data'!$B$4:$N$300,11,FALSE))/(U$3-U$4)*5)),1))))</f>
        <v>2.2999999999999998</v>
      </c>
      <c r="V105" s="163">
        <f>IF(LEN(E105)&gt;3,((IF(VLOOKUP($C105,'Regional Crises'!$B$1:$R$66,16,FALSE)="x","x",ROUND(IF(VLOOKUP($C105,'Regional Crises'!$B$1:$R$66,16,FALSE)&gt;V$3,0,IF(VLOOKUP($C105,'Regional Crises'!$B$1:$R$66,16,FALSE)&lt;V$4,5,(V$3-VLOOKUP($C105,'Regional Crises'!$B$1:$R$66,16,FALSE))/(V$3-V$4)*5)),1)))),(IF(VLOOKUP($E105,'Country Indicator Data'!$B$4:$N$300,12,FALSE)="x","x",ROUND(IF(VLOOKUP($E105,'Country Indicator Data'!$B$4:$N$300,12,FALSE)&gt;V$3,0,IF(VLOOKUP($E105,'Country Indicator Data'!$B$4:$N$300,12,FALSE)&lt;V$4,5,(V$3-VLOOKUP($E105,'Country Indicator Data'!$B$4:$N$300,12,FALSE))/(V$3-V$4)*5)),1))))</f>
        <v>3.4</v>
      </c>
      <c r="W105" s="163">
        <f t="shared" si="44"/>
        <v>3</v>
      </c>
      <c r="X105" s="163">
        <f t="shared" si="45"/>
        <v>2.8</v>
      </c>
      <c r="Y105" s="184">
        <f>IF('Core Indicators'!FC102="x","x",IF('Core Indicators'!FC102&gt;=5,5,IF('Core Indicators'!FC102&gt;=4,4,IF('Core Indicators'!FC102&gt;=3,3,IF('Core Indicators'!FC102&gt;=2,2,IF('Core Indicators'!FC102&gt;=1,1,0))))))</f>
        <v>4</v>
      </c>
      <c r="Z105" s="163">
        <f t="shared" si="46"/>
        <v>4</v>
      </c>
      <c r="AA105" s="184">
        <f>'Crisis Indicator Data'!Y102</f>
        <v>1</v>
      </c>
      <c r="AB105" s="184">
        <f>'Crisis Indicator Data'!Z102</f>
        <v>1</v>
      </c>
      <c r="AC105" s="184">
        <f>'Crisis Indicator Data'!AA102</f>
        <v>2</v>
      </c>
      <c r="AD105" s="184">
        <f>'Crisis Indicator Data'!AB102</f>
        <v>3</v>
      </c>
      <c r="AE105" s="184">
        <f t="shared" si="47"/>
        <v>3</v>
      </c>
      <c r="AF105" s="184">
        <f>'Crisis Indicator Data'!AC102</f>
        <v>0</v>
      </c>
      <c r="AG105" s="184">
        <f>'Crisis Indicator Data'!AD102</f>
        <v>2</v>
      </c>
      <c r="AH105" s="184">
        <f t="shared" si="48"/>
        <v>2</v>
      </c>
      <c r="AI105" s="184">
        <f>'Crisis Indicator Data'!AE102</f>
        <v>2</v>
      </c>
      <c r="AJ105" s="184">
        <f>'Crisis Indicator Data'!AF102</f>
        <v>1</v>
      </c>
      <c r="AK105" s="184">
        <f>'Crisis Indicator Data'!AG102</f>
        <v>3</v>
      </c>
      <c r="AL105" s="184">
        <f t="shared" si="49"/>
        <v>4</v>
      </c>
      <c r="AM105" s="163">
        <f t="shared" si="50"/>
        <v>3</v>
      </c>
      <c r="AN105" s="163">
        <f t="shared" si="51"/>
        <v>3.5</v>
      </c>
    </row>
    <row r="106" spans="1:40" ht="13.5" customHeight="1" x14ac:dyDescent="0.35">
      <c r="A106" s="172" t="str">
        <f>'Crisis Indicator Data'!A103</f>
        <v>Complex crisis in Nigeria</v>
      </c>
      <c r="B106" s="173" t="str">
        <f>'Crisis Indicator Data'!B103</f>
        <v>Conflict,Displacement,Violence</v>
      </c>
      <c r="C106" s="173" t="str">
        <f>'Crisis Indicator Data'!C103</f>
        <v>NGA001</v>
      </c>
      <c r="D106" s="173" t="str">
        <f>'Crisis Indicator Data'!D103</f>
        <v>Nigeria</v>
      </c>
      <c r="E106" s="174" t="str">
        <f>'Crisis Indicator Data'!E103</f>
        <v>NGA</v>
      </c>
      <c r="F106" s="163">
        <f>IF(LEN(E106)&gt;3,(IF(VLOOKUP($C106,'Regional Crises'!$B$1:$R$66,7,FALSE)="x","x",ROUND(IF(VLOOKUP($C106,'Regional Crises'!$B$1:$R$66,7,FALSE)&gt;$F$3,5,IF(VLOOKUP($C106,'Regional Crises'!$B$1:$R$66,7,FALSE)&lt;F$4,0,($F$3-VLOOKUP($C106,'Regional Crises'!$B$1:$R$66,7,FALSE))/($F$3-$F$4)*5)),1))),IF(VLOOKUP($E106,'Country Indicator Data'!$B$4:$N$300,3,FALSE)="x","x",ROUND(IF(VLOOKUP($E106,'Country Indicator Data'!$B$4:$N$300,3,FALSE)&gt;$F$3,5,IF(VLOOKUP($E106,'Country Indicator Data'!$B$4:$N$300,3,FALSE)&lt;$F$4,0,($F$3-VLOOKUP($E106,'Country Indicator Data'!$B$4:$N$300,3,FALSE))/($F$3-$F$4)*5)),1)))</f>
        <v>3.9</v>
      </c>
      <c r="G106" s="163">
        <f>IF(LEN(E106)&gt;3,(IF(VLOOKUP($C106,'Regional Crises'!$B$1:$R$66,9,FALSE)="x","x",ROUND(IF(VLOOKUP($C106,'Regional Crises'!$B$1:$R$66,9,FALSE)&gt;G$3,5,IF(VLOOKUP($C106,'Regional Crises'!$B$1:$R$66,9,FALSE)&lt;G$4,0,(G$3-VLOOKUP($C106,'Regional Crises'!$B$1:$R$66,9,FALSE))/(G$3-G$4)*5)),1))),IF(VLOOKUP($E106,'Country Indicator Data'!$B$4:$N$300,5,FALSE)="x","x",ROUND(IF(VLOOKUP($E106,'Country Indicator Data'!$B$4:$N$300,5,FALSE)&gt;G$3,5,IF(VLOOKUP($E106,'Country Indicator Data'!$B$4:$N$300,5,FALSE)&lt;G$4,0,(G$3-VLOOKUP($E106,'Country Indicator Data'!$B$4:$N$300,5,FALSE))/(G$3-G$4)*5)),1)))</f>
        <v>2.9</v>
      </c>
      <c r="H106" s="163">
        <f t="shared" si="39"/>
        <v>3.4</v>
      </c>
      <c r="I106" s="163">
        <f>IF(LEN(E106)&gt;3,(IF(VLOOKUP($C106,'Regional Crises'!$B$1:$R$66,6,FALSE)="x","x",ROUND(IF(VLOOKUP($C106,'Regional Crises'!$B$1:$R$66,6,FALSE)&gt;I$3,5,IF(VLOOKUP($C106,'Regional Crises'!$B$1:$R$66,6,FALSE)&lt;I$4,0,5-(I$3-VLOOKUP($C106,'Regional Crises'!$B$1:$R$66,6,FALSE))/(I$3-I$4)*5)),1))),IF(VLOOKUP($E106,'Country Indicator Data'!$B$4:$N$300,2,FALSE)="x","x",ROUND(IF(VLOOKUP($E106,'Country Indicator Data'!$B$4:$N$300,2,FALSE)&gt;I$3,5,IF(VLOOKUP($E106,'Country Indicator Data'!$B$4:$N$300,2,FALSE)&lt;I$4,0,5-(I$3-VLOOKUP($E106,'Country Indicator Data'!$B$4:$N$300,2,FALSE))/(I$3-I$4)*5)),1)))</f>
        <v>4.0999999999999996</v>
      </c>
      <c r="J106" s="163">
        <f>IF(LEN(E106)&gt;3,(IF(VLOOKUP($C106,'Regional Crises'!$B$1:$R$66,8,FALSE)="x","x",ROUND(IF(VLOOKUP($C106,'Regional Crises'!$B$1:$R$66,8,FALSE)&gt;J$3,5,IF(VLOOKUP($C106,'Regional Crises'!$B$1:$R$66,8,FALSE)&lt;J$4,0,5-(J$3-VLOOKUP($C106,'Regional Crises'!$B$1:$R$66,8,FALSE))/(J$3-J$4)*5)),1))),IF(VLOOKUP($E106,'Country Indicator Data'!$B$4:$N$300,4,FALSE)="x","x",ROUND(IF(VLOOKUP($E106,'Country Indicator Data'!$B$4:$N$300,4,FALSE)&gt;J$3,5,IF(VLOOKUP($E106,'Country Indicator Data'!$B$4:$N$300,4,FALSE)&lt;J$4,0,5-(J$3-VLOOKUP($E106,'Country Indicator Data'!$B$4:$N$300,4,FALSE))/(J$3-J$4)*5)),1)))</f>
        <v>0.3</v>
      </c>
      <c r="K106" s="163">
        <f t="shared" si="40"/>
        <v>2.1999999999999997</v>
      </c>
      <c r="L106" s="163" t="str">
        <f>IF(LEN(E106)&gt;3,(IF(VLOOKUP($C106,'Regional Crises'!$B$1:$R$66,10,FALSE)="x","x",ROUND(IF(VLOOKUP($C106,'Regional Crises'!$B$1:$R$66,10,FALSE)&gt;L$3,5,IF(VLOOKUP($C106,'Regional Crises'!$B$1:$R$66,10,FALSE)&lt;L$4,0,5-(L$3-VLOOKUP($C106,'Regional Crises'!$B$1:$R$66,10,FALSE))/(L$3-L$4)*5)),1))),IF(VLOOKUP($E106,'Country Indicator Data'!$B$4:$N$300,6,FALSE)="x","x",ROUND(IF(VLOOKUP($E106,'Country Indicator Data'!$B$4:$N$300,6,FALSE)&gt;L$3,5,IF(VLOOKUP($E106,'Country Indicator Data'!$B$4:$N$300,6,FALSE)&lt;L$4,0,5-(L$3-VLOOKUP($E106,'Country Indicator Data'!$B$4:$N$300,6,FALSE))/(L$3-L$4)*5)),1)))</f>
        <v>x</v>
      </c>
      <c r="M106" s="163">
        <f>IF(LEN(E106)&gt;3,(IF(VLOOKUP($C106,'Regional Crises'!$B$1:$R$66,11,FALSE)="x","x",ROUND(IF(VLOOKUP($C106,'Regional Crises'!$B$1:$R$66,11,FALSE)&gt;M$3,5,IF(VLOOKUP($C106,'Regional Crises'!$B$1:$R$66,11,FALSE)&lt;M$4,0,5-(M$3-VLOOKUP($C106,'Regional Crises'!$B$1:$R$66,11,FALSE))/(M$3-M$4)*5)),1))),IF(VLOOKUP($E106,'Country Indicator Data'!$B$4:$N$300,7,FALSE)="x","x",ROUND(IF(VLOOKUP($E106,'Country Indicator Data'!$B$4:$N$300,7,FALSE)&gt;M$3,5,IF(VLOOKUP($E106,'Country Indicator Data'!$B$4:$N$300,7,FALSE)&lt;M$4,0,5-(M$3-VLOOKUP($E106,'Country Indicator Data'!$B$4:$N$300,7,FALSE))/(M$3-M$4)*5)),1)))</f>
        <v>1.3</v>
      </c>
      <c r="N106" s="163">
        <f t="shared" si="41"/>
        <v>1.3</v>
      </c>
      <c r="O106" s="163">
        <f t="shared" si="42"/>
        <v>2.2999999999999998</v>
      </c>
      <c r="P106" s="163">
        <f>IF(LEN(E106)&gt;3,VLOOKUP(C106,'Regional Crises'!$B$1:$R$69,12,FALSE),VLOOKUP(E106,'Country Indicator Data'!$B$4:$I$300,8,FALSE))</f>
        <v>5</v>
      </c>
      <c r="Q106" s="163">
        <f>IF(LEN(E106)&gt;3,((IF(VLOOKUP($C106,'Regional Crises'!$B$1:$R$66,13,FALSE)="x","x",ROUND(IF(VLOOKUP($C106,'Regional Crises'!$B$1:$R$66,13,FALSE)&gt;Q$3,5,IF(VLOOKUP($C106,'Regional Crises'!$B$1:$R$66,13,FALSE)&lt;Q$4,0,5-(LOG(Q$3)-LOG(VLOOKUP($C106,'Regional Crises'!$B$1:$R$66,13,FALSE)))/(LOG(Q$3)-LOG(Q$4))*5)),1)))),(IF(VLOOKUP($E106,'Country Indicator Data'!$B$4:$N$300,9,FALSE)="x","x",ROUND(IF(VLOOKUP($E106,'Country Indicator Data'!$B$4:$N$300,9,FALSE)&gt;Q$3,5,IF(VLOOKUP($E106,'Country Indicator Data'!$B$4:$N$300,9,FALSE)&lt;Q$4,0,5-(LOG(Q$3)-LOG(VLOOKUP($E106,'Country Indicator Data'!$B$4:$N$300,9,FALSE)))/(LOG(Q$3)-LOG(Q$4))*5)),1))))</f>
        <v>5</v>
      </c>
      <c r="R106" s="163">
        <f t="shared" si="43"/>
        <v>5</v>
      </c>
      <c r="S106" s="163">
        <f>IF(LEN(E106)&gt;3,((IF(VLOOKUP($C106,'Regional Crises'!$B$1:$R$66,17,FALSE)="x","x",ROUND(IF(VLOOKUP($C106,'Regional Crises'!$B$1:$R$66,17,FALSE)&gt;S$3,0,IF(VLOOKUP($C106,'Regional Crises'!$B$1:$R$66,17,FALSE)&lt;S$4,5,(S$3-VLOOKUP($C106,'Regional Crises'!$B$1:$R$66,17,FALSE))/(S$3-S$4)*5)),1)))),(IF(VLOOKUP($E106,'Country Indicator Data'!$B$4:$N$300,13,FALSE)="x","x",ROUND(IF(VLOOKUP($E106,'Country Indicator Data'!$B$4:$N$300,13,FALSE)&gt;S$3,0,IF(VLOOKUP($E106,'Country Indicator Data'!$B$4:$N$300,13,FALSE)&lt;S$4,5,(S$3-VLOOKUP($E106,'Country Indicator Data'!$B$4:$N$300,13,FALSE))/(S$3-S$4)*5)),1))))</f>
        <v>3.8</v>
      </c>
      <c r="T106" s="163">
        <f>IF(LEN(E106)&gt;3,((IF(VLOOKUP($C106,'Regional Crises'!$B$1:$R$66,14,FALSE)="x","x",ROUND(IF(VLOOKUP($C106,'Regional Crises'!$B$1:$R$66,14,FALSE)&gt;T$3,0,IF(VLOOKUP($C106,'Regional Crises'!$B$1:$R$66,14,FALSE)&lt;T$4,5,(T$3-VLOOKUP($C106,'Regional Crises'!$B$1:$R$66,14,FALSE))/(T$3-T$4)*5)),1)))),(IF(VLOOKUP($E106,'Country Indicator Data'!$B$4:$N$300,10,FALSE)="x","x",ROUND(IF(VLOOKUP($E106,'Country Indicator Data'!$B$4:$N$300,10,FALSE)&gt;T$3,0,IF(VLOOKUP($E106,'Country Indicator Data'!$B$4:$N$300,10,FALSE)&lt;T$4,5,(T$3-VLOOKUP($E106,'Country Indicator Data'!$B$4:$N$300,10,FALSE))/(T$3-T$4)*5)),1))))</f>
        <v>3.4</v>
      </c>
      <c r="U106" s="163">
        <f>IF(LEN(E106)&gt;3,((IF(VLOOKUP($C106,'Regional Crises'!$B$1:$R$66,15,FALSE)="x","x",ROUND(IF(VLOOKUP($C106,'Regional Crises'!$B$1:$R$66,15,FALSE)&gt;U$3,0,IF(VLOOKUP($C106,'Regional Crises'!$B$1:$R$66,15,FALSE)&lt;U$4,5,(U$3-VLOOKUP($C106,'Regional Crises'!$B$1:$R$66,15,FALSE))/(U$3-U$4)*5)),1)))),(IF(VLOOKUP($E106,'Country Indicator Data'!$B$4:$N$300,11,FALSE)="x","x",ROUND(IF(VLOOKUP($E106,'Country Indicator Data'!$B$4:$N$300,11,FALSE)&gt;U$3,0,IF(VLOOKUP($E106,'Country Indicator Data'!$B$4:$N$300,11,FALSE)&lt;U$4,5,(U$3-VLOOKUP($E106,'Country Indicator Data'!$B$4:$N$300,11,FALSE))/(U$3-U$4)*5)),1))))</f>
        <v>2.4</v>
      </c>
      <c r="V106" s="163">
        <f>IF(LEN(E106)&gt;3,((IF(VLOOKUP($C106,'Regional Crises'!$B$1:$R$66,16,FALSE)="x","x",ROUND(IF(VLOOKUP($C106,'Regional Crises'!$B$1:$R$66,16,FALSE)&gt;V$3,0,IF(VLOOKUP($C106,'Regional Crises'!$B$1:$R$66,16,FALSE)&lt;V$4,5,(V$3-VLOOKUP($C106,'Regional Crises'!$B$1:$R$66,16,FALSE))/(V$3-V$4)*5)),1)))),(IF(VLOOKUP($E106,'Country Indicator Data'!$B$4:$N$300,12,FALSE)="x","x",ROUND(IF(VLOOKUP($E106,'Country Indicator Data'!$B$4:$N$300,12,FALSE)&gt;V$3,0,IF(VLOOKUP($E106,'Country Indicator Data'!$B$4:$N$300,12,FALSE)&lt;V$4,5,(V$3-VLOOKUP($E106,'Country Indicator Data'!$B$4:$N$300,12,FALSE))/(V$3-V$4)*5)),1))))</f>
        <v>2.8</v>
      </c>
      <c r="W106" s="163">
        <f t="shared" si="44"/>
        <v>3.1</v>
      </c>
      <c r="X106" s="163">
        <f t="shared" si="45"/>
        <v>3.5</v>
      </c>
      <c r="Y106" s="184">
        <f>IF('Core Indicators'!FC103="x","x",IF('Core Indicators'!FC103&gt;=5,5,IF('Core Indicators'!FC103&gt;=4,4,IF('Core Indicators'!FC103&gt;=3,3,IF('Core Indicators'!FC103&gt;=2,2,IF('Core Indicators'!FC103&gt;=1,1,0))))))</f>
        <v>4</v>
      </c>
      <c r="Z106" s="163">
        <f t="shared" si="46"/>
        <v>4</v>
      </c>
      <c r="AA106" s="184">
        <f>'Crisis Indicator Data'!Y103</f>
        <v>1</v>
      </c>
      <c r="AB106" s="184">
        <f>'Crisis Indicator Data'!Z103</f>
        <v>3</v>
      </c>
      <c r="AC106" s="184">
        <f>'Crisis Indicator Data'!AA103</f>
        <v>3</v>
      </c>
      <c r="AD106" s="184">
        <f>'Crisis Indicator Data'!AB103</f>
        <v>3</v>
      </c>
      <c r="AE106" s="184">
        <f t="shared" si="47"/>
        <v>5</v>
      </c>
      <c r="AF106" s="184">
        <f>'Crisis Indicator Data'!AC103</f>
        <v>2</v>
      </c>
      <c r="AG106" s="184">
        <f>'Crisis Indicator Data'!AD103</f>
        <v>3</v>
      </c>
      <c r="AH106" s="184">
        <f t="shared" si="48"/>
        <v>5</v>
      </c>
      <c r="AI106" s="184">
        <f>'Crisis Indicator Data'!AE103</f>
        <v>3</v>
      </c>
      <c r="AJ106" s="184">
        <f>'Crisis Indicator Data'!AF103</f>
        <v>1</v>
      </c>
      <c r="AK106" s="184">
        <f>'Crisis Indicator Data'!AG103</f>
        <v>2</v>
      </c>
      <c r="AL106" s="184">
        <f t="shared" si="49"/>
        <v>4</v>
      </c>
      <c r="AM106" s="163">
        <f t="shared" si="50"/>
        <v>5</v>
      </c>
      <c r="AN106" s="163">
        <f t="shared" si="51"/>
        <v>4.5</v>
      </c>
    </row>
    <row r="107" spans="1:40" ht="13.5" customHeight="1" x14ac:dyDescent="0.35">
      <c r="A107" s="172" t="str">
        <f>'Crisis Indicator Data'!A104</f>
        <v>Middle belt conflict</v>
      </c>
      <c r="B107" s="173" t="str">
        <f>'Crisis Indicator Data'!B104</f>
        <v>Violence,Conflict</v>
      </c>
      <c r="C107" s="173" t="str">
        <f>'Crisis Indicator Data'!C104</f>
        <v>NGA003</v>
      </c>
      <c r="D107" s="173" t="str">
        <f>'Crisis Indicator Data'!D104</f>
        <v>Nigeria</v>
      </c>
      <c r="E107" s="174" t="str">
        <f>'Crisis Indicator Data'!E104</f>
        <v>NGA</v>
      </c>
      <c r="F107" s="163">
        <f>IF(LEN(E107)&gt;3,(IF(VLOOKUP($C107,'Regional Crises'!$B$1:$R$66,7,FALSE)="x","x",ROUND(IF(VLOOKUP($C107,'Regional Crises'!$B$1:$R$66,7,FALSE)&gt;$F$3,5,IF(VLOOKUP($C107,'Regional Crises'!$B$1:$R$66,7,FALSE)&lt;F$4,0,($F$3-VLOOKUP($C107,'Regional Crises'!$B$1:$R$66,7,FALSE))/($F$3-$F$4)*5)),1))),IF(VLOOKUP($E107,'Country Indicator Data'!$B$4:$N$300,3,FALSE)="x","x",ROUND(IF(VLOOKUP($E107,'Country Indicator Data'!$B$4:$N$300,3,FALSE)&gt;$F$3,5,IF(VLOOKUP($E107,'Country Indicator Data'!$B$4:$N$300,3,FALSE)&lt;$F$4,0,($F$3-VLOOKUP($E107,'Country Indicator Data'!$B$4:$N$300,3,FALSE))/($F$3-$F$4)*5)),1)))</f>
        <v>3.9</v>
      </c>
      <c r="G107" s="163">
        <f>IF(LEN(E107)&gt;3,(IF(VLOOKUP($C107,'Regional Crises'!$B$1:$R$66,9,FALSE)="x","x",ROUND(IF(VLOOKUP($C107,'Regional Crises'!$B$1:$R$66,9,FALSE)&gt;G$3,5,IF(VLOOKUP($C107,'Regional Crises'!$B$1:$R$66,9,FALSE)&lt;G$4,0,(G$3-VLOOKUP($C107,'Regional Crises'!$B$1:$R$66,9,FALSE))/(G$3-G$4)*5)),1))),IF(VLOOKUP($E107,'Country Indicator Data'!$B$4:$N$300,5,FALSE)="x","x",ROUND(IF(VLOOKUP($E107,'Country Indicator Data'!$B$4:$N$300,5,FALSE)&gt;G$3,5,IF(VLOOKUP($E107,'Country Indicator Data'!$B$4:$N$300,5,FALSE)&lt;G$4,0,(G$3-VLOOKUP($E107,'Country Indicator Data'!$B$4:$N$300,5,FALSE))/(G$3-G$4)*5)),1)))</f>
        <v>2.9</v>
      </c>
      <c r="H107" s="163">
        <f t="shared" si="39"/>
        <v>3.4</v>
      </c>
      <c r="I107" s="163">
        <f>IF(LEN(E107)&gt;3,(IF(VLOOKUP($C107,'Regional Crises'!$B$1:$R$66,6,FALSE)="x","x",ROUND(IF(VLOOKUP($C107,'Regional Crises'!$B$1:$R$66,6,FALSE)&gt;I$3,5,IF(VLOOKUP($C107,'Regional Crises'!$B$1:$R$66,6,FALSE)&lt;I$4,0,5-(I$3-VLOOKUP($C107,'Regional Crises'!$B$1:$R$66,6,FALSE))/(I$3-I$4)*5)),1))),IF(VLOOKUP($E107,'Country Indicator Data'!$B$4:$N$300,2,FALSE)="x","x",ROUND(IF(VLOOKUP($E107,'Country Indicator Data'!$B$4:$N$300,2,FALSE)&gt;I$3,5,IF(VLOOKUP($E107,'Country Indicator Data'!$B$4:$N$300,2,FALSE)&lt;I$4,0,5-(I$3-VLOOKUP($E107,'Country Indicator Data'!$B$4:$N$300,2,FALSE))/(I$3-I$4)*5)),1)))</f>
        <v>4.0999999999999996</v>
      </c>
      <c r="J107" s="163">
        <f>IF(LEN(E107)&gt;3,(IF(VLOOKUP($C107,'Regional Crises'!$B$1:$R$66,8,FALSE)="x","x",ROUND(IF(VLOOKUP($C107,'Regional Crises'!$B$1:$R$66,8,FALSE)&gt;J$3,5,IF(VLOOKUP($C107,'Regional Crises'!$B$1:$R$66,8,FALSE)&lt;J$4,0,5-(J$3-VLOOKUP($C107,'Regional Crises'!$B$1:$R$66,8,FALSE))/(J$3-J$4)*5)),1))),IF(VLOOKUP($E107,'Country Indicator Data'!$B$4:$N$300,4,FALSE)="x","x",ROUND(IF(VLOOKUP($E107,'Country Indicator Data'!$B$4:$N$300,4,FALSE)&gt;J$3,5,IF(VLOOKUP($E107,'Country Indicator Data'!$B$4:$N$300,4,FALSE)&lt;J$4,0,5-(J$3-VLOOKUP($E107,'Country Indicator Data'!$B$4:$N$300,4,FALSE))/(J$3-J$4)*5)),1)))</f>
        <v>0.3</v>
      </c>
      <c r="K107" s="163">
        <f t="shared" si="40"/>
        <v>2.1999999999999997</v>
      </c>
      <c r="L107" s="163" t="str">
        <f>IF(LEN(E107)&gt;3,(IF(VLOOKUP($C107,'Regional Crises'!$B$1:$R$66,10,FALSE)="x","x",ROUND(IF(VLOOKUP($C107,'Regional Crises'!$B$1:$R$66,10,FALSE)&gt;L$3,5,IF(VLOOKUP($C107,'Regional Crises'!$B$1:$R$66,10,FALSE)&lt;L$4,0,5-(L$3-VLOOKUP($C107,'Regional Crises'!$B$1:$R$66,10,FALSE))/(L$3-L$4)*5)),1))),IF(VLOOKUP($E107,'Country Indicator Data'!$B$4:$N$300,6,FALSE)="x","x",ROUND(IF(VLOOKUP($E107,'Country Indicator Data'!$B$4:$N$300,6,FALSE)&gt;L$3,5,IF(VLOOKUP($E107,'Country Indicator Data'!$B$4:$N$300,6,FALSE)&lt;L$4,0,5-(L$3-VLOOKUP($E107,'Country Indicator Data'!$B$4:$N$300,6,FALSE))/(L$3-L$4)*5)),1)))</f>
        <v>x</v>
      </c>
      <c r="M107" s="163">
        <f>IF(LEN(E107)&gt;3,(IF(VLOOKUP($C107,'Regional Crises'!$B$1:$R$66,11,FALSE)="x","x",ROUND(IF(VLOOKUP($C107,'Regional Crises'!$B$1:$R$66,11,FALSE)&gt;M$3,5,IF(VLOOKUP($C107,'Regional Crises'!$B$1:$R$66,11,FALSE)&lt;M$4,0,5-(M$3-VLOOKUP($C107,'Regional Crises'!$B$1:$R$66,11,FALSE))/(M$3-M$4)*5)),1))),IF(VLOOKUP($E107,'Country Indicator Data'!$B$4:$N$300,7,FALSE)="x","x",ROUND(IF(VLOOKUP($E107,'Country Indicator Data'!$B$4:$N$300,7,FALSE)&gt;M$3,5,IF(VLOOKUP($E107,'Country Indicator Data'!$B$4:$N$300,7,FALSE)&lt;M$4,0,5-(M$3-VLOOKUP($E107,'Country Indicator Data'!$B$4:$N$300,7,FALSE))/(M$3-M$4)*5)),1)))</f>
        <v>1.3</v>
      </c>
      <c r="N107" s="163">
        <f t="shared" si="41"/>
        <v>1.3</v>
      </c>
      <c r="O107" s="163">
        <f t="shared" si="42"/>
        <v>2.2999999999999998</v>
      </c>
      <c r="P107" s="163">
        <f>IF(LEN(E107)&gt;3,VLOOKUP(C107,'Regional Crises'!$B$1:$R$69,12,FALSE),VLOOKUP(E107,'Country Indicator Data'!$B$4:$I$300,8,FALSE))</f>
        <v>5</v>
      </c>
      <c r="Q107" s="163">
        <f>IF(LEN(E107)&gt;3,((IF(VLOOKUP($C107,'Regional Crises'!$B$1:$R$66,13,FALSE)="x","x",ROUND(IF(VLOOKUP($C107,'Regional Crises'!$B$1:$R$66,13,FALSE)&gt;Q$3,5,IF(VLOOKUP($C107,'Regional Crises'!$B$1:$R$66,13,FALSE)&lt;Q$4,0,5-(LOG(Q$3)-LOG(VLOOKUP($C107,'Regional Crises'!$B$1:$R$66,13,FALSE)))/(LOG(Q$3)-LOG(Q$4))*5)),1)))),(IF(VLOOKUP($E107,'Country Indicator Data'!$B$4:$N$300,9,FALSE)="x","x",ROUND(IF(VLOOKUP($E107,'Country Indicator Data'!$B$4:$N$300,9,FALSE)&gt;Q$3,5,IF(VLOOKUP($E107,'Country Indicator Data'!$B$4:$N$300,9,FALSE)&lt;Q$4,0,5-(LOG(Q$3)-LOG(VLOOKUP($E107,'Country Indicator Data'!$B$4:$N$300,9,FALSE)))/(LOG(Q$3)-LOG(Q$4))*5)),1))))</f>
        <v>5</v>
      </c>
      <c r="R107" s="163">
        <f t="shared" si="43"/>
        <v>5</v>
      </c>
      <c r="S107" s="163">
        <f>IF(LEN(E107)&gt;3,((IF(VLOOKUP($C107,'Regional Crises'!$B$1:$R$66,17,FALSE)="x","x",ROUND(IF(VLOOKUP($C107,'Regional Crises'!$B$1:$R$66,17,FALSE)&gt;S$3,0,IF(VLOOKUP($C107,'Regional Crises'!$B$1:$R$66,17,FALSE)&lt;S$4,5,(S$3-VLOOKUP($C107,'Regional Crises'!$B$1:$R$66,17,FALSE))/(S$3-S$4)*5)),1)))),(IF(VLOOKUP($E107,'Country Indicator Data'!$B$4:$N$300,13,FALSE)="x","x",ROUND(IF(VLOOKUP($E107,'Country Indicator Data'!$B$4:$N$300,13,FALSE)&gt;S$3,0,IF(VLOOKUP($E107,'Country Indicator Data'!$B$4:$N$300,13,FALSE)&lt;S$4,5,(S$3-VLOOKUP($E107,'Country Indicator Data'!$B$4:$N$300,13,FALSE))/(S$3-S$4)*5)),1))))</f>
        <v>3.8</v>
      </c>
      <c r="T107" s="163">
        <f>IF(LEN(E107)&gt;3,((IF(VLOOKUP($C107,'Regional Crises'!$B$1:$R$66,14,FALSE)="x","x",ROUND(IF(VLOOKUP($C107,'Regional Crises'!$B$1:$R$66,14,FALSE)&gt;T$3,0,IF(VLOOKUP($C107,'Regional Crises'!$B$1:$R$66,14,FALSE)&lt;T$4,5,(T$3-VLOOKUP($C107,'Regional Crises'!$B$1:$R$66,14,FALSE))/(T$3-T$4)*5)),1)))),(IF(VLOOKUP($E107,'Country Indicator Data'!$B$4:$N$300,10,FALSE)="x","x",ROUND(IF(VLOOKUP($E107,'Country Indicator Data'!$B$4:$N$300,10,FALSE)&gt;T$3,0,IF(VLOOKUP($E107,'Country Indicator Data'!$B$4:$N$300,10,FALSE)&lt;T$4,5,(T$3-VLOOKUP($E107,'Country Indicator Data'!$B$4:$N$300,10,FALSE))/(T$3-T$4)*5)),1))))</f>
        <v>3.4</v>
      </c>
      <c r="U107" s="163">
        <f>IF(LEN(E107)&gt;3,((IF(VLOOKUP($C107,'Regional Crises'!$B$1:$R$66,15,FALSE)="x","x",ROUND(IF(VLOOKUP($C107,'Regional Crises'!$B$1:$R$66,15,FALSE)&gt;U$3,0,IF(VLOOKUP($C107,'Regional Crises'!$B$1:$R$66,15,FALSE)&lt;U$4,5,(U$3-VLOOKUP($C107,'Regional Crises'!$B$1:$R$66,15,FALSE))/(U$3-U$4)*5)),1)))),(IF(VLOOKUP($E107,'Country Indicator Data'!$B$4:$N$300,11,FALSE)="x","x",ROUND(IF(VLOOKUP($E107,'Country Indicator Data'!$B$4:$N$300,11,FALSE)&gt;U$3,0,IF(VLOOKUP($E107,'Country Indicator Data'!$B$4:$N$300,11,FALSE)&lt;U$4,5,(U$3-VLOOKUP($E107,'Country Indicator Data'!$B$4:$N$300,11,FALSE))/(U$3-U$4)*5)),1))))</f>
        <v>2.4</v>
      </c>
      <c r="V107" s="163">
        <f>IF(LEN(E107)&gt;3,((IF(VLOOKUP($C107,'Regional Crises'!$B$1:$R$66,16,FALSE)="x","x",ROUND(IF(VLOOKUP($C107,'Regional Crises'!$B$1:$R$66,16,FALSE)&gt;V$3,0,IF(VLOOKUP($C107,'Regional Crises'!$B$1:$R$66,16,FALSE)&lt;V$4,5,(V$3-VLOOKUP($C107,'Regional Crises'!$B$1:$R$66,16,FALSE))/(V$3-V$4)*5)),1)))),(IF(VLOOKUP($E107,'Country Indicator Data'!$B$4:$N$300,12,FALSE)="x","x",ROUND(IF(VLOOKUP($E107,'Country Indicator Data'!$B$4:$N$300,12,FALSE)&gt;V$3,0,IF(VLOOKUP($E107,'Country Indicator Data'!$B$4:$N$300,12,FALSE)&lt;V$4,5,(V$3-VLOOKUP($E107,'Country Indicator Data'!$B$4:$N$300,12,FALSE))/(V$3-V$4)*5)),1))))</f>
        <v>2.8</v>
      </c>
      <c r="W107" s="163">
        <f t="shared" si="44"/>
        <v>3.1</v>
      </c>
      <c r="X107" s="163">
        <f t="shared" si="45"/>
        <v>3.5</v>
      </c>
      <c r="Y107" s="184">
        <f>IF('Core Indicators'!FC104="x","x",IF('Core Indicators'!FC104&gt;=5,5,IF('Core Indicators'!FC104&gt;=4,4,IF('Core Indicators'!FC104&gt;=3,3,IF('Core Indicators'!FC104&gt;=2,2,IF('Core Indicators'!FC104&gt;=1,1,0))))))</f>
        <v>2</v>
      </c>
      <c r="Z107" s="163">
        <f t="shared" si="46"/>
        <v>2</v>
      </c>
      <c r="AA107" s="184">
        <f>'Crisis Indicator Data'!Y104</f>
        <v>1</v>
      </c>
      <c r="AB107" s="184">
        <f>'Crisis Indicator Data'!Z104</f>
        <v>2</v>
      </c>
      <c r="AC107" s="184">
        <f>'Crisis Indicator Data'!AA104</f>
        <v>0</v>
      </c>
      <c r="AD107" s="184">
        <f>'Crisis Indicator Data'!AB104</f>
        <v>0</v>
      </c>
      <c r="AE107" s="184">
        <f t="shared" si="47"/>
        <v>2</v>
      </c>
      <c r="AF107" s="184">
        <f>'Crisis Indicator Data'!AC104</f>
        <v>0</v>
      </c>
      <c r="AG107" s="184">
        <f>'Crisis Indicator Data'!AD104</f>
        <v>2</v>
      </c>
      <c r="AH107" s="184">
        <f t="shared" si="48"/>
        <v>2</v>
      </c>
      <c r="AI107" s="184">
        <f>'Crisis Indicator Data'!AE104</f>
        <v>2</v>
      </c>
      <c r="AJ107" s="184">
        <f>'Crisis Indicator Data'!AF104</f>
        <v>1</v>
      </c>
      <c r="AK107" s="184">
        <f>'Crisis Indicator Data'!AG104</f>
        <v>1</v>
      </c>
      <c r="AL107" s="184">
        <f t="shared" si="49"/>
        <v>3</v>
      </c>
      <c r="AM107" s="163">
        <f t="shared" si="50"/>
        <v>2</v>
      </c>
      <c r="AN107" s="163">
        <f t="shared" si="51"/>
        <v>2</v>
      </c>
    </row>
    <row r="108" spans="1:40" ht="13.5" customHeight="1" x14ac:dyDescent="0.35">
      <c r="A108" s="172" t="str">
        <f>'Crisis Indicator Data'!A105</f>
        <v>Lake Chad basin crisis in Nigeria</v>
      </c>
      <c r="B108" s="173" t="str">
        <f>'Crisis Indicator Data'!B105</f>
        <v>Conflict,Displacement</v>
      </c>
      <c r="C108" s="173" t="str">
        <f>'Crisis Indicator Data'!C105</f>
        <v>NGA004</v>
      </c>
      <c r="D108" s="173" t="str">
        <f>'Crisis Indicator Data'!D105</f>
        <v>Nigeria</v>
      </c>
      <c r="E108" s="174" t="str">
        <f>'Crisis Indicator Data'!E105</f>
        <v>NGA</v>
      </c>
      <c r="F108" s="163">
        <f>IF(LEN(E108)&gt;3,(IF(VLOOKUP($C108,'Regional Crises'!$B$1:$R$66,7,FALSE)="x","x",ROUND(IF(VLOOKUP($C108,'Regional Crises'!$B$1:$R$66,7,FALSE)&gt;$F$3,5,IF(VLOOKUP($C108,'Regional Crises'!$B$1:$R$66,7,FALSE)&lt;F$4,0,($F$3-VLOOKUP($C108,'Regional Crises'!$B$1:$R$66,7,FALSE))/($F$3-$F$4)*5)),1))),IF(VLOOKUP($E108,'Country Indicator Data'!$B$4:$N$300,3,FALSE)="x","x",ROUND(IF(VLOOKUP($E108,'Country Indicator Data'!$B$4:$N$300,3,FALSE)&gt;$F$3,5,IF(VLOOKUP($E108,'Country Indicator Data'!$B$4:$N$300,3,FALSE)&lt;$F$4,0,($F$3-VLOOKUP($E108,'Country Indicator Data'!$B$4:$N$300,3,FALSE))/($F$3-$F$4)*5)),1)))</f>
        <v>3.9</v>
      </c>
      <c r="G108" s="163">
        <f>IF(LEN(E108)&gt;3,(IF(VLOOKUP($C108,'Regional Crises'!$B$1:$R$66,9,FALSE)="x","x",ROUND(IF(VLOOKUP($C108,'Regional Crises'!$B$1:$R$66,9,FALSE)&gt;G$3,5,IF(VLOOKUP($C108,'Regional Crises'!$B$1:$R$66,9,FALSE)&lt;G$4,0,(G$3-VLOOKUP($C108,'Regional Crises'!$B$1:$R$66,9,FALSE))/(G$3-G$4)*5)),1))),IF(VLOOKUP($E108,'Country Indicator Data'!$B$4:$N$300,5,FALSE)="x","x",ROUND(IF(VLOOKUP($E108,'Country Indicator Data'!$B$4:$N$300,5,FALSE)&gt;G$3,5,IF(VLOOKUP($E108,'Country Indicator Data'!$B$4:$N$300,5,FALSE)&lt;G$4,0,(G$3-VLOOKUP($E108,'Country Indicator Data'!$B$4:$N$300,5,FALSE))/(G$3-G$4)*5)),1)))</f>
        <v>2.9</v>
      </c>
      <c r="H108" s="163">
        <f t="shared" si="39"/>
        <v>3.4</v>
      </c>
      <c r="I108" s="163">
        <f>IF(LEN(E108)&gt;3,(IF(VLOOKUP($C108,'Regional Crises'!$B$1:$R$66,6,FALSE)="x","x",ROUND(IF(VLOOKUP($C108,'Regional Crises'!$B$1:$R$66,6,FALSE)&gt;I$3,5,IF(VLOOKUP($C108,'Regional Crises'!$B$1:$R$66,6,FALSE)&lt;I$4,0,5-(I$3-VLOOKUP($C108,'Regional Crises'!$B$1:$R$66,6,FALSE))/(I$3-I$4)*5)),1))),IF(VLOOKUP($E108,'Country Indicator Data'!$B$4:$N$300,2,FALSE)="x","x",ROUND(IF(VLOOKUP($E108,'Country Indicator Data'!$B$4:$N$300,2,FALSE)&gt;I$3,5,IF(VLOOKUP($E108,'Country Indicator Data'!$B$4:$N$300,2,FALSE)&lt;I$4,0,5-(I$3-VLOOKUP($E108,'Country Indicator Data'!$B$4:$N$300,2,FALSE))/(I$3-I$4)*5)),1)))</f>
        <v>4.0999999999999996</v>
      </c>
      <c r="J108" s="163">
        <f>IF(LEN(E108)&gt;3,(IF(VLOOKUP($C108,'Regional Crises'!$B$1:$R$66,8,FALSE)="x","x",ROUND(IF(VLOOKUP($C108,'Regional Crises'!$B$1:$R$66,8,FALSE)&gt;J$3,5,IF(VLOOKUP($C108,'Regional Crises'!$B$1:$R$66,8,FALSE)&lt;J$4,0,5-(J$3-VLOOKUP($C108,'Regional Crises'!$B$1:$R$66,8,FALSE))/(J$3-J$4)*5)),1))),IF(VLOOKUP($E108,'Country Indicator Data'!$B$4:$N$300,4,FALSE)="x","x",ROUND(IF(VLOOKUP($E108,'Country Indicator Data'!$B$4:$N$300,4,FALSE)&gt;J$3,5,IF(VLOOKUP($E108,'Country Indicator Data'!$B$4:$N$300,4,FALSE)&lt;J$4,0,5-(J$3-VLOOKUP($E108,'Country Indicator Data'!$B$4:$N$300,4,FALSE))/(J$3-J$4)*5)),1)))</f>
        <v>0.3</v>
      </c>
      <c r="K108" s="163">
        <f t="shared" si="40"/>
        <v>2.1999999999999997</v>
      </c>
      <c r="L108" s="163" t="str">
        <f>IF(LEN(E108)&gt;3,(IF(VLOOKUP($C108,'Regional Crises'!$B$1:$R$66,10,FALSE)="x","x",ROUND(IF(VLOOKUP($C108,'Regional Crises'!$B$1:$R$66,10,FALSE)&gt;L$3,5,IF(VLOOKUP($C108,'Regional Crises'!$B$1:$R$66,10,FALSE)&lt;L$4,0,5-(L$3-VLOOKUP($C108,'Regional Crises'!$B$1:$R$66,10,FALSE))/(L$3-L$4)*5)),1))),IF(VLOOKUP($E108,'Country Indicator Data'!$B$4:$N$300,6,FALSE)="x","x",ROUND(IF(VLOOKUP($E108,'Country Indicator Data'!$B$4:$N$300,6,FALSE)&gt;L$3,5,IF(VLOOKUP($E108,'Country Indicator Data'!$B$4:$N$300,6,FALSE)&lt;L$4,0,5-(L$3-VLOOKUP($E108,'Country Indicator Data'!$B$4:$N$300,6,FALSE))/(L$3-L$4)*5)),1)))</f>
        <v>x</v>
      </c>
      <c r="M108" s="163">
        <f>IF(LEN(E108)&gt;3,(IF(VLOOKUP($C108,'Regional Crises'!$B$1:$R$66,11,FALSE)="x","x",ROUND(IF(VLOOKUP($C108,'Regional Crises'!$B$1:$R$66,11,FALSE)&gt;M$3,5,IF(VLOOKUP($C108,'Regional Crises'!$B$1:$R$66,11,FALSE)&lt;M$4,0,5-(M$3-VLOOKUP($C108,'Regional Crises'!$B$1:$R$66,11,FALSE))/(M$3-M$4)*5)),1))),IF(VLOOKUP($E108,'Country Indicator Data'!$B$4:$N$300,7,FALSE)="x","x",ROUND(IF(VLOOKUP($E108,'Country Indicator Data'!$B$4:$N$300,7,FALSE)&gt;M$3,5,IF(VLOOKUP($E108,'Country Indicator Data'!$B$4:$N$300,7,FALSE)&lt;M$4,0,5-(M$3-VLOOKUP($E108,'Country Indicator Data'!$B$4:$N$300,7,FALSE))/(M$3-M$4)*5)),1)))</f>
        <v>1.3</v>
      </c>
      <c r="N108" s="163">
        <f t="shared" si="41"/>
        <v>1.3</v>
      </c>
      <c r="O108" s="163">
        <f t="shared" si="42"/>
        <v>2.2999999999999998</v>
      </c>
      <c r="P108" s="163">
        <f>IF(LEN(E108)&gt;3,VLOOKUP(C108,'Regional Crises'!$B$1:$R$69,12,FALSE),VLOOKUP(E108,'Country Indicator Data'!$B$4:$I$300,8,FALSE))</f>
        <v>5</v>
      </c>
      <c r="Q108" s="163">
        <f>IF(LEN(E108)&gt;3,((IF(VLOOKUP($C108,'Regional Crises'!$B$1:$R$66,13,FALSE)="x","x",ROUND(IF(VLOOKUP($C108,'Regional Crises'!$B$1:$R$66,13,FALSE)&gt;Q$3,5,IF(VLOOKUP($C108,'Regional Crises'!$B$1:$R$66,13,FALSE)&lt;Q$4,0,5-(LOG(Q$3)-LOG(VLOOKUP($C108,'Regional Crises'!$B$1:$R$66,13,FALSE)))/(LOG(Q$3)-LOG(Q$4))*5)),1)))),(IF(VLOOKUP($E108,'Country Indicator Data'!$B$4:$N$300,9,FALSE)="x","x",ROUND(IF(VLOOKUP($E108,'Country Indicator Data'!$B$4:$N$300,9,FALSE)&gt;Q$3,5,IF(VLOOKUP($E108,'Country Indicator Data'!$B$4:$N$300,9,FALSE)&lt;Q$4,0,5-(LOG(Q$3)-LOG(VLOOKUP($E108,'Country Indicator Data'!$B$4:$N$300,9,FALSE)))/(LOG(Q$3)-LOG(Q$4))*5)),1))))</f>
        <v>5</v>
      </c>
      <c r="R108" s="163">
        <f t="shared" si="43"/>
        <v>5</v>
      </c>
      <c r="S108" s="163">
        <f>IF(LEN(E108)&gt;3,((IF(VLOOKUP($C108,'Regional Crises'!$B$1:$R$66,17,FALSE)="x","x",ROUND(IF(VLOOKUP($C108,'Regional Crises'!$B$1:$R$66,17,FALSE)&gt;S$3,0,IF(VLOOKUP($C108,'Regional Crises'!$B$1:$R$66,17,FALSE)&lt;S$4,5,(S$3-VLOOKUP($C108,'Regional Crises'!$B$1:$R$66,17,FALSE))/(S$3-S$4)*5)),1)))),(IF(VLOOKUP($E108,'Country Indicator Data'!$B$4:$N$300,13,FALSE)="x","x",ROUND(IF(VLOOKUP($E108,'Country Indicator Data'!$B$4:$N$300,13,FALSE)&gt;S$3,0,IF(VLOOKUP($E108,'Country Indicator Data'!$B$4:$N$300,13,FALSE)&lt;S$4,5,(S$3-VLOOKUP($E108,'Country Indicator Data'!$B$4:$N$300,13,FALSE))/(S$3-S$4)*5)),1))))</f>
        <v>3.8</v>
      </c>
      <c r="T108" s="163">
        <f>IF(LEN(E108)&gt;3,((IF(VLOOKUP($C108,'Regional Crises'!$B$1:$R$66,14,FALSE)="x","x",ROUND(IF(VLOOKUP($C108,'Regional Crises'!$B$1:$R$66,14,FALSE)&gt;T$3,0,IF(VLOOKUP($C108,'Regional Crises'!$B$1:$R$66,14,FALSE)&lt;T$4,5,(T$3-VLOOKUP($C108,'Regional Crises'!$B$1:$R$66,14,FALSE))/(T$3-T$4)*5)),1)))),(IF(VLOOKUP($E108,'Country Indicator Data'!$B$4:$N$300,10,FALSE)="x","x",ROUND(IF(VLOOKUP($E108,'Country Indicator Data'!$B$4:$N$300,10,FALSE)&gt;T$3,0,IF(VLOOKUP($E108,'Country Indicator Data'!$B$4:$N$300,10,FALSE)&lt;T$4,5,(T$3-VLOOKUP($E108,'Country Indicator Data'!$B$4:$N$300,10,FALSE))/(T$3-T$4)*5)),1))))</f>
        <v>3.4</v>
      </c>
      <c r="U108" s="163">
        <f>IF(LEN(E108)&gt;3,((IF(VLOOKUP($C108,'Regional Crises'!$B$1:$R$66,15,FALSE)="x","x",ROUND(IF(VLOOKUP($C108,'Regional Crises'!$B$1:$R$66,15,FALSE)&gt;U$3,0,IF(VLOOKUP($C108,'Regional Crises'!$B$1:$R$66,15,FALSE)&lt;U$4,5,(U$3-VLOOKUP($C108,'Regional Crises'!$B$1:$R$66,15,FALSE))/(U$3-U$4)*5)),1)))),(IF(VLOOKUP($E108,'Country Indicator Data'!$B$4:$N$300,11,FALSE)="x","x",ROUND(IF(VLOOKUP($E108,'Country Indicator Data'!$B$4:$N$300,11,FALSE)&gt;U$3,0,IF(VLOOKUP($E108,'Country Indicator Data'!$B$4:$N$300,11,FALSE)&lt;U$4,5,(U$3-VLOOKUP($E108,'Country Indicator Data'!$B$4:$N$300,11,FALSE))/(U$3-U$4)*5)),1))))</f>
        <v>2.4</v>
      </c>
      <c r="V108" s="163">
        <f>IF(LEN(E108)&gt;3,((IF(VLOOKUP($C108,'Regional Crises'!$B$1:$R$66,16,FALSE)="x","x",ROUND(IF(VLOOKUP($C108,'Regional Crises'!$B$1:$R$66,16,FALSE)&gt;V$3,0,IF(VLOOKUP($C108,'Regional Crises'!$B$1:$R$66,16,FALSE)&lt;V$4,5,(V$3-VLOOKUP($C108,'Regional Crises'!$B$1:$R$66,16,FALSE))/(V$3-V$4)*5)),1)))),(IF(VLOOKUP($E108,'Country Indicator Data'!$B$4:$N$300,12,FALSE)="x","x",ROUND(IF(VLOOKUP($E108,'Country Indicator Data'!$B$4:$N$300,12,FALSE)&gt;V$3,0,IF(VLOOKUP($E108,'Country Indicator Data'!$B$4:$N$300,12,FALSE)&lt;V$4,5,(V$3-VLOOKUP($E108,'Country Indicator Data'!$B$4:$N$300,12,FALSE))/(V$3-V$4)*5)),1))))</f>
        <v>2.8</v>
      </c>
      <c r="W108" s="163">
        <f t="shared" si="44"/>
        <v>3.1</v>
      </c>
      <c r="X108" s="163">
        <f t="shared" si="45"/>
        <v>3.5</v>
      </c>
      <c r="Y108" s="184">
        <f>IF('Core Indicators'!FC105="x","x",IF('Core Indicators'!FC105&gt;=5,5,IF('Core Indicators'!FC105&gt;=4,4,IF('Core Indicators'!FC105&gt;=3,3,IF('Core Indicators'!FC105&gt;=2,2,IF('Core Indicators'!FC105&gt;=1,1,0))))))</f>
        <v>3</v>
      </c>
      <c r="Z108" s="163">
        <f t="shared" si="46"/>
        <v>3</v>
      </c>
      <c r="AA108" s="184">
        <f>'Crisis Indicator Data'!Y105</f>
        <v>1</v>
      </c>
      <c r="AB108" s="184">
        <f>'Crisis Indicator Data'!Z105</f>
        <v>3</v>
      </c>
      <c r="AC108" s="184">
        <f>'Crisis Indicator Data'!AA105</f>
        <v>3</v>
      </c>
      <c r="AD108" s="184">
        <f>'Crisis Indicator Data'!AB105</f>
        <v>3</v>
      </c>
      <c r="AE108" s="184">
        <f t="shared" si="47"/>
        <v>5</v>
      </c>
      <c r="AF108" s="184">
        <f>'Crisis Indicator Data'!AC105</f>
        <v>2</v>
      </c>
      <c r="AG108" s="184">
        <f>'Crisis Indicator Data'!AD105</f>
        <v>3</v>
      </c>
      <c r="AH108" s="184">
        <f t="shared" si="48"/>
        <v>5</v>
      </c>
      <c r="AI108" s="184">
        <f>'Crisis Indicator Data'!AE105</f>
        <v>3</v>
      </c>
      <c r="AJ108" s="184">
        <f>'Crisis Indicator Data'!AF105</f>
        <v>1</v>
      </c>
      <c r="AK108" s="184">
        <f>'Crisis Indicator Data'!AG105</f>
        <v>3</v>
      </c>
      <c r="AL108" s="184">
        <f t="shared" si="49"/>
        <v>5</v>
      </c>
      <c r="AM108" s="163">
        <f t="shared" si="50"/>
        <v>5</v>
      </c>
      <c r="AN108" s="163">
        <f t="shared" si="51"/>
        <v>4</v>
      </c>
    </row>
    <row r="109" spans="1:40" ht="13.5" customHeight="1" x14ac:dyDescent="0.35">
      <c r="A109" s="172" t="str">
        <f>'Crisis Indicator Data'!A106</f>
        <v>Northwest Banditry</v>
      </c>
      <c r="B109" s="173" t="str">
        <f>'Crisis Indicator Data'!B106</f>
        <v>Violence,Displacement</v>
      </c>
      <c r="C109" s="173" t="str">
        <f>'Crisis Indicator Data'!C106</f>
        <v>NGA007</v>
      </c>
      <c r="D109" s="173" t="str">
        <f>'Crisis Indicator Data'!D106</f>
        <v>Nigeria</v>
      </c>
      <c r="E109" s="174" t="str">
        <f>'Crisis Indicator Data'!E106</f>
        <v>NGA</v>
      </c>
      <c r="F109" s="163">
        <f>IF(LEN(E109)&gt;3,(IF(VLOOKUP($C109,'Regional Crises'!$B$1:$R$66,7,FALSE)="x","x",ROUND(IF(VLOOKUP($C109,'Regional Crises'!$B$1:$R$66,7,FALSE)&gt;$F$3,5,IF(VLOOKUP($C109,'Regional Crises'!$B$1:$R$66,7,FALSE)&lt;F$4,0,($F$3-VLOOKUP($C109,'Regional Crises'!$B$1:$R$66,7,FALSE))/($F$3-$F$4)*5)),1))),IF(VLOOKUP($E109,'Country Indicator Data'!$B$4:$N$300,3,FALSE)="x","x",ROUND(IF(VLOOKUP($E109,'Country Indicator Data'!$B$4:$N$300,3,FALSE)&gt;$F$3,5,IF(VLOOKUP($E109,'Country Indicator Data'!$B$4:$N$300,3,FALSE)&lt;$F$4,0,($F$3-VLOOKUP($E109,'Country Indicator Data'!$B$4:$N$300,3,FALSE))/($F$3-$F$4)*5)),1)))</f>
        <v>3.9</v>
      </c>
      <c r="G109" s="163">
        <f>IF(LEN(E109)&gt;3,(IF(VLOOKUP($C109,'Regional Crises'!$B$1:$R$66,9,FALSE)="x","x",ROUND(IF(VLOOKUP($C109,'Regional Crises'!$B$1:$R$66,9,FALSE)&gt;G$3,5,IF(VLOOKUP($C109,'Regional Crises'!$B$1:$R$66,9,FALSE)&lt;G$4,0,(G$3-VLOOKUP($C109,'Regional Crises'!$B$1:$R$66,9,FALSE))/(G$3-G$4)*5)),1))),IF(VLOOKUP($E109,'Country Indicator Data'!$B$4:$N$300,5,FALSE)="x","x",ROUND(IF(VLOOKUP($E109,'Country Indicator Data'!$B$4:$N$300,5,FALSE)&gt;G$3,5,IF(VLOOKUP($E109,'Country Indicator Data'!$B$4:$N$300,5,FALSE)&lt;G$4,0,(G$3-VLOOKUP($E109,'Country Indicator Data'!$B$4:$N$300,5,FALSE))/(G$3-G$4)*5)),1)))</f>
        <v>2.9</v>
      </c>
      <c r="H109" s="163">
        <f t="shared" si="39"/>
        <v>3.4</v>
      </c>
      <c r="I109" s="163">
        <f>IF(LEN(E109)&gt;3,(IF(VLOOKUP($C109,'Regional Crises'!$B$1:$R$66,6,FALSE)="x","x",ROUND(IF(VLOOKUP($C109,'Regional Crises'!$B$1:$R$66,6,FALSE)&gt;I$3,5,IF(VLOOKUP($C109,'Regional Crises'!$B$1:$R$66,6,FALSE)&lt;I$4,0,5-(I$3-VLOOKUP($C109,'Regional Crises'!$B$1:$R$66,6,FALSE))/(I$3-I$4)*5)),1))),IF(VLOOKUP($E109,'Country Indicator Data'!$B$4:$N$300,2,FALSE)="x","x",ROUND(IF(VLOOKUP($E109,'Country Indicator Data'!$B$4:$N$300,2,FALSE)&gt;I$3,5,IF(VLOOKUP($E109,'Country Indicator Data'!$B$4:$N$300,2,FALSE)&lt;I$4,0,5-(I$3-VLOOKUP($E109,'Country Indicator Data'!$B$4:$N$300,2,FALSE))/(I$3-I$4)*5)),1)))</f>
        <v>4.0999999999999996</v>
      </c>
      <c r="J109" s="163">
        <f>IF(LEN(E109)&gt;3,(IF(VLOOKUP($C109,'Regional Crises'!$B$1:$R$66,8,FALSE)="x","x",ROUND(IF(VLOOKUP($C109,'Regional Crises'!$B$1:$R$66,8,FALSE)&gt;J$3,5,IF(VLOOKUP($C109,'Regional Crises'!$B$1:$R$66,8,FALSE)&lt;J$4,0,5-(J$3-VLOOKUP($C109,'Regional Crises'!$B$1:$R$66,8,FALSE))/(J$3-J$4)*5)),1))),IF(VLOOKUP($E109,'Country Indicator Data'!$B$4:$N$300,4,FALSE)="x","x",ROUND(IF(VLOOKUP($E109,'Country Indicator Data'!$B$4:$N$300,4,FALSE)&gt;J$3,5,IF(VLOOKUP($E109,'Country Indicator Data'!$B$4:$N$300,4,FALSE)&lt;J$4,0,5-(J$3-VLOOKUP($E109,'Country Indicator Data'!$B$4:$N$300,4,FALSE))/(J$3-J$4)*5)),1)))</f>
        <v>0.3</v>
      </c>
      <c r="K109" s="163">
        <f t="shared" si="40"/>
        <v>2.1999999999999997</v>
      </c>
      <c r="L109" s="163" t="str">
        <f>IF(LEN(E109)&gt;3,(IF(VLOOKUP($C109,'Regional Crises'!$B$1:$R$66,10,FALSE)="x","x",ROUND(IF(VLOOKUP($C109,'Regional Crises'!$B$1:$R$66,10,FALSE)&gt;L$3,5,IF(VLOOKUP($C109,'Regional Crises'!$B$1:$R$66,10,FALSE)&lt;L$4,0,5-(L$3-VLOOKUP($C109,'Regional Crises'!$B$1:$R$66,10,FALSE))/(L$3-L$4)*5)),1))),IF(VLOOKUP($E109,'Country Indicator Data'!$B$4:$N$300,6,FALSE)="x","x",ROUND(IF(VLOOKUP($E109,'Country Indicator Data'!$B$4:$N$300,6,FALSE)&gt;L$3,5,IF(VLOOKUP($E109,'Country Indicator Data'!$B$4:$N$300,6,FALSE)&lt;L$4,0,5-(L$3-VLOOKUP($E109,'Country Indicator Data'!$B$4:$N$300,6,FALSE))/(L$3-L$4)*5)),1)))</f>
        <v>x</v>
      </c>
      <c r="M109" s="163">
        <f>IF(LEN(E109)&gt;3,(IF(VLOOKUP($C109,'Regional Crises'!$B$1:$R$66,11,FALSE)="x","x",ROUND(IF(VLOOKUP($C109,'Regional Crises'!$B$1:$R$66,11,FALSE)&gt;M$3,5,IF(VLOOKUP($C109,'Regional Crises'!$B$1:$R$66,11,FALSE)&lt;M$4,0,5-(M$3-VLOOKUP($C109,'Regional Crises'!$B$1:$R$66,11,FALSE))/(M$3-M$4)*5)),1))),IF(VLOOKUP($E109,'Country Indicator Data'!$B$4:$N$300,7,FALSE)="x","x",ROUND(IF(VLOOKUP($E109,'Country Indicator Data'!$B$4:$N$300,7,FALSE)&gt;M$3,5,IF(VLOOKUP($E109,'Country Indicator Data'!$B$4:$N$300,7,FALSE)&lt;M$4,0,5-(M$3-VLOOKUP($E109,'Country Indicator Data'!$B$4:$N$300,7,FALSE))/(M$3-M$4)*5)),1)))</f>
        <v>1.3</v>
      </c>
      <c r="N109" s="163">
        <f t="shared" si="41"/>
        <v>1.3</v>
      </c>
      <c r="O109" s="163">
        <f t="shared" si="42"/>
        <v>2.2999999999999998</v>
      </c>
      <c r="P109" s="163">
        <f>IF(LEN(E109)&gt;3,VLOOKUP(C109,'Regional Crises'!$B$1:$R$69,12,FALSE),VLOOKUP(E109,'Country Indicator Data'!$B$4:$I$300,8,FALSE))</f>
        <v>5</v>
      </c>
      <c r="Q109" s="163">
        <f>IF(LEN(E109)&gt;3,((IF(VLOOKUP($C109,'Regional Crises'!$B$1:$R$66,13,FALSE)="x","x",ROUND(IF(VLOOKUP($C109,'Regional Crises'!$B$1:$R$66,13,FALSE)&gt;Q$3,5,IF(VLOOKUP($C109,'Regional Crises'!$B$1:$R$66,13,FALSE)&lt;Q$4,0,5-(LOG(Q$3)-LOG(VLOOKUP($C109,'Regional Crises'!$B$1:$R$66,13,FALSE)))/(LOG(Q$3)-LOG(Q$4))*5)),1)))),(IF(VLOOKUP($E109,'Country Indicator Data'!$B$4:$N$300,9,FALSE)="x","x",ROUND(IF(VLOOKUP($E109,'Country Indicator Data'!$B$4:$N$300,9,FALSE)&gt;Q$3,5,IF(VLOOKUP($E109,'Country Indicator Data'!$B$4:$N$300,9,FALSE)&lt;Q$4,0,5-(LOG(Q$3)-LOG(VLOOKUP($E109,'Country Indicator Data'!$B$4:$N$300,9,FALSE)))/(LOG(Q$3)-LOG(Q$4))*5)),1))))</f>
        <v>5</v>
      </c>
      <c r="R109" s="163">
        <f t="shared" si="43"/>
        <v>5</v>
      </c>
      <c r="S109" s="163">
        <f>IF(LEN(E109)&gt;3,((IF(VLOOKUP($C109,'Regional Crises'!$B$1:$R$66,17,FALSE)="x","x",ROUND(IF(VLOOKUP($C109,'Regional Crises'!$B$1:$R$66,17,FALSE)&gt;S$3,0,IF(VLOOKUP($C109,'Regional Crises'!$B$1:$R$66,17,FALSE)&lt;S$4,5,(S$3-VLOOKUP($C109,'Regional Crises'!$B$1:$R$66,17,FALSE))/(S$3-S$4)*5)),1)))),(IF(VLOOKUP($E109,'Country Indicator Data'!$B$4:$N$300,13,FALSE)="x","x",ROUND(IF(VLOOKUP($E109,'Country Indicator Data'!$B$4:$N$300,13,FALSE)&gt;S$3,0,IF(VLOOKUP($E109,'Country Indicator Data'!$B$4:$N$300,13,FALSE)&lt;S$4,5,(S$3-VLOOKUP($E109,'Country Indicator Data'!$B$4:$N$300,13,FALSE))/(S$3-S$4)*5)),1))))</f>
        <v>3.8</v>
      </c>
      <c r="T109" s="163">
        <f>IF(LEN(E109)&gt;3,((IF(VLOOKUP($C109,'Regional Crises'!$B$1:$R$66,14,FALSE)="x","x",ROUND(IF(VLOOKUP($C109,'Regional Crises'!$B$1:$R$66,14,FALSE)&gt;T$3,0,IF(VLOOKUP($C109,'Regional Crises'!$B$1:$R$66,14,FALSE)&lt;T$4,5,(T$3-VLOOKUP($C109,'Regional Crises'!$B$1:$R$66,14,FALSE))/(T$3-T$4)*5)),1)))),(IF(VLOOKUP($E109,'Country Indicator Data'!$B$4:$N$300,10,FALSE)="x","x",ROUND(IF(VLOOKUP($E109,'Country Indicator Data'!$B$4:$N$300,10,FALSE)&gt;T$3,0,IF(VLOOKUP($E109,'Country Indicator Data'!$B$4:$N$300,10,FALSE)&lt;T$4,5,(T$3-VLOOKUP($E109,'Country Indicator Data'!$B$4:$N$300,10,FALSE))/(T$3-T$4)*5)),1))))</f>
        <v>3.4</v>
      </c>
      <c r="U109" s="163">
        <f>IF(LEN(E109)&gt;3,((IF(VLOOKUP($C109,'Regional Crises'!$B$1:$R$66,15,FALSE)="x","x",ROUND(IF(VLOOKUP($C109,'Regional Crises'!$B$1:$R$66,15,FALSE)&gt;U$3,0,IF(VLOOKUP($C109,'Regional Crises'!$B$1:$R$66,15,FALSE)&lt;U$4,5,(U$3-VLOOKUP($C109,'Regional Crises'!$B$1:$R$66,15,FALSE))/(U$3-U$4)*5)),1)))),(IF(VLOOKUP($E109,'Country Indicator Data'!$B$4:$N$300,11,FALSE)="x","x",ROUND(IF(VLOOKUP($E109,'Country Indicator Data'!$B$4:$N$300,11,FALSE)&gt;U$3,0,IF(VLOOKUP($E109,'Country Indicator Data'!$B$4:$N$300,11,FALSE)&lt;U$4,5,(U$3-VLOOKUP($E109,'Country Indicator Data'!$B$4:$N$300,11,FALSE))/(U$3-U$4)*5)),1))))</f>
        <v>2.4</v>
      </c>
      <c r="V109" s="163">
        <f>IF(LEN(E109)&gt;3,((IF(VLOOKUP($C109,'Regional Crises'!$B$1:$R$66,16,FALSE)="x","x",ROUND(IF(VLOOKUP($C109,'Regional Crises'!$B$1:$R$66,16,FALSE)&gt;V$3,0,IF(VLOOKUP($C109,'Regional Crises'!$B$1:$R$66,16,FALSE)&lt;V$4,5,(V$3-VLOOKUP($C109,'Regional Crises'!$B$1:$R$66,16,FALSE))/(V$3-V$4)*5)),1)))),(IF(VLOOKUP($E109,'Country Indicator Data'!$B$4:$N$300,12,FALSE)="x","x",ROUND(IF(VLOOKUP($E109,'Country Indicator Data'!$B$4:$N$300,12,FALSE)&gt;V$3,0,IF(VLOOKUP($E109,'Country Indicator Data'!$B$4:$N$300,12,FALSE)&lt;V$4,5,(V$3-VLOOKUP($E109,'Country Indicator Data'!$B$4:$N$300,12,FALSE))/(V$3-V$4)*5)),1))))</f>
        <v>2.8</v>
      </c>
      <c r="W109" s="163">
        <f t="shared" si="44"/>
        <v>3.1</v>
      </c>
      <c r="X109" s="163">
        <f t="shared" si="45"/>
        <v>3.5</v>
      </c>
      <c r="Y109" s="184">
        <f>IF('Core Indicators'!FC106="x","x",IF('Core Indicators'!FC106&gt;=5,5,IF('Core Indicators'!FC106&gt;=4,4,IF('Core Indicators'!FC106&gt;=3,3,IF('Core Indicators'!FC106&gt;=2,2,IF('Core Indicators'!FC106&gt;=1,1,0))))))</f>
        <v>2</v>
      </c>
      <c r="Z109" s="163">
        <f t="shared" si="46"/>
        <v>2</v>
      </c>
      <c r="AA109" s="184">
        <f>'Crisis Indicator Data'!Y106</f>
        <v>1</v>
      </c>
      <c r="AB109" s="184">
        <f>'Crisis Indicator Data'!Z106</f>
        <v>2</v>
      </c>
      <c r="AC109" s="184">
        <f>'Crisis Indicator Data'!AA106</f>
        <v>1</v>
      </c>
      <c r="AD109" s="184">
        <f>'Crisis Indicator Data'!AB106</f>
        <v>1</v>
      </c>
      <c r="AE109" s="184">
        <f t="shared" si="47"/>
        <v>2</v>
      </c>
      <c r="AF109" s="184">
        <f>'Crisis Indicator Data'!AC106</f>
        <v>2</v>
      </c>
      <c r="AG109" s="184">
        <f>'Crisis Indicator Data'!AD106</f>
        <v>2</v>
      </c>
      <c r="AH109" s="184">
        <f t="shared" si="48"/>
        <v>4</v>
      </c>
      <c r="AI109" s="184">
        <f>'Crisis Indicator Data'!AE106</f>
        <v>3</v>
      </c>
      <c r="AJ109" s="184">
        <f>'Crisis Indicator Data'!AF106</f>
        <v>1</v>
      </c>
      <c r="AK109" s="184">
        <f>'Crisis Indicator Data'!AG106</f>
        <v>1</v>
      </c>
      <c r="AL109" s="184">
        <f t="shared" si="49"/>
        <v>4</v>
      </c>
      <c r="AM109" s="163">
        <f t="shared" si="50"/>
        <v>3</v>
      </c>
      <c r="AN109" s="163">
        <f t="shared" si="51"/>
        <v>2.5</v>
      </c>
    </row>
    <row r="110" spans="1:40" ht="13.5" customHeight="1" x14ac:dyDescent="0.35">
      <c r="A110" s="172" t="str">
        <f>'Crisis Indicator Data'!A107</f>
        <v>Cameroonian Refugees in Nigeria</v>
      </c>
      <c r="B110" s="173" t="str">
        <f>'Crisis Indicator Data'!B107</f>
        <v>Displacement</v>
      </c>
      <c r="C110" s="173" t="str">
        <f>'Crisis Indicator Data'!C107</f>
        <v>NGA008</v>
      </c>
      <c r="D110" s="173" t="str">
        <f>'Crisis Indicator Data'!D107</f>
        <v>Nigeria</v>
      </c>
      <c r="E110" s="174" t="str">
        <f>'Crisis Indicator Data'!E107</f>
        <v>NGA</v>
      </c>
      <c r="F110" s="163">
        <f>IF(LEN(E110)&gt;3,(IF(VLOOKUP($C110,'Regional Crises'!$B$1:$R$66,7,FALSE)="x","x",ROUND(IF(VLOOKUP($C110,'Regional Crises'!$B$1:$R$66,7,FALSE)&gt;$F$3,5,IF(VLOOKUP($C110,'Regional Crises'!$B$1:$R$66,7,FALSE)&lt;F$4,0,($F$3-VLOOKUP($C110,'Regional Crises'!$B$1:$R$66,7,FALSE))/($F$3-$F$4)*5)),1))),IF(VLOOKUP($E110,'Country Indicator Data'!$B$4:$N$300,3,FALSE)="x","x",ROUND(IF(VLOOKUP($E110,'Country Indicator Data'!$B$4:$N$300,3,FALSE)&gt;$F$3,5,IF(VLOOKUP($E110,'Country Indicator Data'!$B$4:$N$300,3,FALSE)&lt;$F$4,0,($F$3-VLOOKUP($E110,'Country Indicator Data'!$B$4:$N$300,3,FALSE))/($F$3-$F$4)*5)),1)))</f>
        <v>3.9</v>
      </c>
      <c r="G110" s="163">
        <f>IF(LEN(E110)&gt;3,(IF(VLOOKUP($C110,'Regional Crises'!$B$1:$R$66,9,FALSE)="x","x",ROUND(IF(VLOOKUP($C110,'Regional Crises'!$B$1:$R$66,9,FALSE)&gt;G$3,5,IF(VLOOKUP($C110,'Regional Crises'!$B$1:$R$66,9,FALSE)&lt;G$4,0,(G$3-VLOOKUP($C110,'Regional Crises'!$B$1:$R$66,9,FALSE))/(G$3-G$4)*5)),1))),IF(VLOOKUP($E110,'Country Indicator Data'!$B$4:$N$300,5,FALSE)="x","x",ROUND(IF(VLOOKUP($E110,'Country Indicator Data'!$B$4:$N$300,5,FALSE)&gt;G$3,5,IF(VLOOKUP($E110,'Country Indicator Data'!$B$4:$N$300,5,FALSE)&lt;G$4,0,(G$3-VLOOKUP($E110,'Country Indicator Data'!$B$4:$N$300,5,FALSE))/(G$3-G$4)*5)),1)))</f>
        <v>2.9</v>
      </c>
      <c r="H110" s="163">
        <f t="shared" si="39"/>
        <v>3.4</v>
      </c>
      <c r="I110" s="163">
        <f>IF(LEN(E110)&gt;3,(IF(VLOOKUP($C110,'Regional Crises'!$B$1:$R$66,6,FALSE)="x","x",ROUND(IF(VLOOKUP($C110,'Regional Crises'!$B$1:$R$66,6,FALSE)&gt;I$3,5,IF(VLOOKUP($C110,'Regional Crises'!$B$1:$R$66,6,FALSE)&lt;I$4,0,5-(I$3-VLOOKUP($C110,'Regional Crises'!$B$1:$R$66,6,FALSE))/(I$3-I$4)*5)),1))),IF(VLOOKUP($E110,'Country Indicator Data'!$B$4:$N$300,2,FALSE)="x","x",ROUND(IF(VLOOKUP($E110,'Country Indicator Data'!$B$4:$N$300,2,FALSE)&gt;I$3,5,IF(VLOOKUP($E110,'Country Indicator Data'!$B$4:$N$300,2,FALSE)&lt;I$4,0,5-(I$3-VLOOKUP($E110,'Country Indicator Data'!$B$4:$N$300,2,FALSE))/(I$3-I$4)*5)),1)))</f>
        <v>4.0999999999999996</v>
      </c>
      <c r="J110" s="163">
        <f>IF(LEN(E110)&gt;3,(IF(VLOOKUP($C110,'Regional Crises'!$B$1:$R$66,8,FALSE)="x","x",ROUND(IF(VLOOKUP($C110,'Regional Crises'!$B$1:$R$66,8,FALSE)&gt;J$3,5,IF(VLOOKUP($C110,'Regional Crises'!$B$1:$R$66,8,FALSE)&lt;J$4,0,5-(J$3-VLOOKUP($C110,'Regional Crises'!$B$1:$R$66,8,FALSE))/(J$3-J$4)*5)),1))),IF(VLOOKUP($E110,'Country Indicator Data'!$B$4:$N$300,4,FALSE)="x","x",ROUND(IF(VLOOKUP($E110,'Country Indicator Data'!$B$4:$N$300,4,FALSE)&gt;J$3,5,IF(VLOOKUP($E110,'Country Indicator Data'!$B$4:$N$300,4,FALSE)&lt;J$4,0,5-(J$3-VLOOKUP($E110,'Country Indicator Data'!$B$4:$N$300,4,FALSE))/(J$3-J$4)*5)),1)))</f>
        <v>0.3</v>
      </c>
      <c r="K110" s="163">
        <f t="shared" si="40"/>
        <v>2.1999999999999997</v>
      </c>
      <c r="L110" s="163" t="str">
        <f>IF(LEN(E110)&gt;3,(IF(VLOOKUP($C110,'Regional Crises'!$B$1:$R$66,10,FALSE)="x","x",ROUND(IF(VLOOKUP($C110,'Regional Crises'!$B$1:$R$66,10,FALSE)&gt;L$3,5,IF(VLOOKUP($C110,'Regional Crises'!$B$1:$R$66,10,FALSE)&lt;L$4,0,5-(L$3-VLOOKUP($C110,'Regional Crises'!$B$1:$R$66,10,FALSE))/(L$3-L$4)*5)),1))),IF(VLOOKUP($E110,'Country Indicator Data'!$B$4:$N$300,6,FALSE)="x","x",ROUND(IF(VLOOKUP($E110,'Country Indicator Data'!$B$4:$N$300,6,FALSE)&gt;L$3,5,IF(VLOOKUP($E110,'Country Indicator Data'!$B$4:$N$300,6,FALSE)&lt;L$4,0,5-(L$3-VLOOKUP($E110,'Country Indicator Data'!$B$4:$N$300,6,FALSE))/(L$3-L$4)*5)),1)))</f>
        <v>x</v>
      </c>
      <c r="M110" s="163">
        <f>IF(LEN(E110)&gt;3,(IF(VLOOKUP($C110,'Regional Crises'!$B$1:$R$66,11,FALSE)="x","x",ROUND(IF(VLOOKUP($C110,'Regional Crises'!$B$1:$R$66,11,FALSE)&gt;M$3,5,IF(VLOOKUP($C110,'Regional Crises'!$B$1:$R$66,11,FALSE)&lt;M$4,0,5-(M$3-VLOOKUP($C110,'Regional Crises'!$B$1:$R$66,11,FALSE))/(M$3-M$4)*5)),1))),IF(VLOOKUP($E110,'Country Indicator Data'!$B$4:$N$300,7,FALSE)="x","x",ROUND(IF(VLOOKUP($E110,'Country Indicator Data'!$B$4:$N$300,7,FALSE)&gt;M$3,5,IF(VLOOKUP($E110,'Country Indicator Data'!$B$4:$N$300,7,FALSE)&lt;M$4,0,5-(M$3-VLOOKUP($E110,'Country Indicator Data'!$B$4:$N$300,7,FALSE))/(M$3-M$4)*5)),1)))</f>
        <v>1.3</v>
      </c>
      <c r="N110" s="163">
        <f t="shared" si="41"/>
        <v>1.3</v>
      </c>
      <c r="O110" s="163">
        <f t="shared" si="42"/>
        <v>2.2999999999999998</v>
      </c>
      <c r="P110" s="163">
        <f>IF(LEN(E110)&gt;3,VLOOKUP(C110,'Regional Crises'!$B$1:$R$69,12,FALSE),VLOOKUP(E110,'Country Indicator Data'!$B$4:$I$300,8,FALSE))</f>
        <v>5</v>
      </c>
      <c r="Q110" s="163">
        <f>IF(LEN(E110)&gt;3,((IF(VLOOKUP($C110,'Regional Crises'!$B$1:$R$66,13,FALSE)="x","x",ROUND(IF(VLOOKUP($C110,'Regional Crises'!$B$1:$R$66,13,FALSE)&gt;Q$3,5,IF(VLOOKUP($C110,'Regional Crises'!$B$1:$R$66,13,FALSE)&lt;Q$4,0,5-(LOG(Q$3)-LOG(VLOOKUP($C110,'Regional Crises'!$B$1:$R$66,13,FALSE)))/(LOG(Q$3)-LOG(Q$4))*5)),1)))),(IF(VLOOKUP($E110,'Country Indicator Data'!$B$4:$N$300,9,FALSE)="x","x",ROUND(IF(VLOOKUP($E110,'Country Indicator Data'!$B$4:$N$300,9,FALSE)&gt;Q$3,5,IF(VLOOKUP($E110,'Country Indicator Data'!$B$4:$N$300,9,FALSE)&lt;Q$4,0,5-(LOG(Q$3)-LOG(VLOOKUP($E110,'Country Indicator Data'!$B$4:$N$300,9,FALSE)))/(LOG(Q$3)-LOG(Q$4))*5)),1))))</f>
        <v>5</v>
      </c>
      <c r="R110" s="163">
        <f t="shared" si="43"/>
        <v>5</v>
      </c>
      <c r="S110" s="163">
        <f>IF(LEN(E110)&gt;3,((IF(VLOOKUP($C110,'Regional Crises'!$B$1:$R$66,17,FALSE)="x","x",ROUND(IF(VLOOKUP($C110,'Regional Crises'!$B$1:$R$66,17,FALSE)&gt;S$3,0,IF(VLOOKUP($C110,'Regional Crises'!$B$1:$R$66,17,FALSE)&lt;S$4,5,(S$3-VLOOKUP($C110,'Regional Crises'!$B$1:$R$66,17,FALSE))/(S$3-S$4)*5)),1)))),(IF(VLOOKUP($E110,'Country Indicator Data'!$B$4:$N$300,13,FALSE)="x","x",ROUND(IF(VLOOKUP($E110,'Country Indicator Data'!$B$4:$N$300,13,FALSE)&gt;S$3,0,IF(VLOOKUP($E110,'Country Indicator Data'!$B$4:$N$300,13,FALSE)&lt;S$4,5,(S$3-VLOOKUP($E110,'Country Indicator Data'!$B$4:$N$300,13,FALSE))/(S$3-S$4)*5)),1))))</f>
        <v>3.8</v>
      </c>
      <c r="T110" s="163">
        <f>IF(LEN(E110)&gt;3,((IF(VLOOKUP($C110,'Regional Crises'!$B$1:$R$66,14,FALSE)="x","x",ROUND(IF(VLOOKUP($C110,'Regional Crises'!$B$1:$R$66,14,FALSE)&gt;T$3,0,IF(VLOOKUP($C110,'Regional Crises'!$B$1:$R$66,14,FALSE)&lt;T$4,5,(T$3-VLOOKUP($C110,'Regional Crises'!$B$1:$R$66,14,FALSE))/(T$3-T$4)*5)),1)))),(IF(VLOOKUP($E110,'Country Indicator Data'!$B$4:$N$300,10,FALSE)="x","x",ROUND(IF(VLOOKUP($E110,'Country Indicator Data'!$B$4:$N$300,10,FALSE)&gt;T$3,0,IF(VLOOKUP($E110,'Country Indicator Data'!$B$4:$N$300,10,FALSE)&lt;T$4,5,(T$3-VLOOKUP($E110,'Country Indicator Data'!$B$4:$N$300,10,FALSE))/(T$3-T$4)*5)),1))))</f>
        <v>3.4</v>
      </c>
      <c r="U110" s="163">
        <f>IF(LEN(E110)&gt;3,((IF(VLOOKUP($C110,'Regional Crises'!$B$1:$R$66,15,FALSE)="x","x",ROUND(IF(VLOOKUP($C110,'Regional Crises'!$B$1:$R$66,15,FALSE)&gt;U$3,0,IF(VLOOKUP($C110,'Regional Crises'!$B$1:$R$66,15,FALSE)&lt;U$4,5,(U$3-VLOOKUP($C110,'Regional Crises'!$B$1:$R$66,15,FALSE))/(U$3-U$4)*5)),1)))),(IF(VLOOKUP($E110,'Country Indicator Data'!$B$4:$N$300,11,FALSE)="x","x",ROUND(IF(VLOOKUP($E110,'Country Indicator Data'!$B$4:$N$300,11,FALSE)&gt;U$3,0,IF(VLOOKUP($E110,'Country Indicator Data'!$B$4:$N$300,11,FALSE)&lt;U$4,5,(U$3-VLOOKUP($E110,'Country Indicator Data'!$B$4:$N$300,11,FALSE))/(U$3-U$4)*5)),1))))</f>
        <v>2.4</v>
      </c>
      <c r="V110" s="163">
        <f>IF(LEN(E110)&gt;3,((IF(VLOOKUP($C110,'Regional Crises'!$B$1:$R$66,16,FALSE)="x","x",ROUND(IF(VLOOKUP($C110,'Regional Crises'!$B$1:$R$66,16,FALSE)&gt;V$3,0,IF(VLOOKUP($C110,'Regional Crises'!$B$1:$R$66,16,FALSE)&lt;V$4,5,(V$3-VLOOKUP($C110,'Regional Crises'!$B$1:$R$66,16,FALSE))/(V$3-V$4)*5)),1)))),(IF(VLOOKUP($E110,'Country Indicator Data'!$B$4:$N$300,12,FALSE)="x","x",ROUND(IF(VLOOKUP($E110,'Country Indicator Data'!$B$4:$N$300,12,FALSE)&gt;V$3,0,IF(VLOOKUP($E110,'Country Indicator Data'!$B$4:$N$300,12,FALSE)&lt;V$4,5,(V$3-VLOOKUP($E110,'Country Indicator Data'!$B$4:$N$300,12,FALSE))/(V$3-V$4)*5)),1))))</f>
        <v>2.8</v>
      </c>
      <c r="W110" s="163">
        <f t="shared" si="44"/>
        <v>3.1</v>
      </c>
      <c r="X110" s="163">
        <f t="shared" si="45"/>
        <v>3.5</v>
      </c>
      <c r="Y110" s="184">
        <f>IF('Core Indicators'!FC107="x","x",IF('Core Indicators'!FC107&gt;=5,5,IF('Core Indicators'!FC107&gt;=4,4,IF('Core Indicators'!FC107&gt;=3,3,IF('Core Indicators'!FC107&gt;=2,2,IF('Core Indicators'!FC107&gt;=1,1,0))))))</f>
        <v>2</v>
      </c>
      <c r="Z110" s="163">
        <f t="shared" si="46"/>
        <v>2</v>
      </c>
      <c r="AA110" s="184">
        <f>'Crisis Indicator Data'!Y107</f>
        <v>1</v>
      </c>
      <c r="AB110" s="184">
        <f>'Crisis Indicator Data'!Z107</f>
        <v>2</v>
      </c>
      <c r="AC110" s="184">
        <f>'Crisis Indicator Data'!AA107</f>
        <v>0</v>
      </c>
      <c r="AD110" s="184">
        <f>'Crisis Indicator Data'!AB107</f>
        <v>3</v>
      </c>
      <c r="AE110" s="184">
        <f t="shared" si="47"/>
        <v>3</v>
      </c>
      <c r="AF110" s="184">
        <f>'Crisis Indicator Data'!AC107</f>
        <v>0</v>
      </c>
      <c r="AG110" s="184">
        <f>'Crisis Indicator Data'!AD107</f>
        <v>1</v>
      </c>
      <c r="AH110" s="184">
        <f t="shared" si="48"/>
        <v>1</v>
      </c>
      <c r="AI110" s="184">
        <f>'Crisis Indicator Data'!AE107</f>
        <v>0</v>
      </c>
      <c r="AJ110" s="184">
        <f>'Crisis Indicator Data'!AF107</f>
        <v>1</v>
      </c>
      <c r="AK110" s="184">
        <f>'Crisis Indicator Data'!AG107</f>
        <v>1</v>
      </c>
      <c r="AL110" s="184">
        <f t="shared" si="49"/>
        <v>2</v>
      </c>
      <c r="AM110" s="163">
        <f t="shared" si="50"/>
        <v>2</v>
      </c>
      <c r="AN110" s="163">
        <f t="shared" si="51"/>
        <v>2</v>
      </c>
    </row>
    <row r="111" spans="1:40" ht="13.5" customHeight="1" x14ac:dyDescent="0.35">
      <c r="A111" s="172" t="str">
        <f>'Crisis Indicator Data'!A108</f>
        <v>Socioeconomic crisis in Nicaragua</v>
      </c>
      <c r="B111" s="173" t="str">
        <f>'Crisis Indicator Data'!B108</f>
        <v>Socio-political</v>
      </c>
      <c r="C111" s="173" t="str">
        <f>'Crisis Indicator Data'!C108</f>
        <v>NIC001</v>
      </c>
      <c r="D111" s="173" t="str">
        <f>'Crisis Indicator Data'!D108</f>
        <v>Nicaragua</v>
      </c>
      <c r="E111" s="174" t="str">
        <f>'Crisis Indicator Data'!E108</f>
        <v>NIC</v>
      </c>
      <c r="F111" s="163">
        <f>IF(LEN(E111)&gt;3,(IF(VLOOKUP($C111,'Regional Crises'!$B$1:$R$66,7,FALSE)="x","x",ROUND(IF(VLOOKUP($C111,'Regional Crises'!$B$1:$R$66,7,FALSE)&gt;$F$3,5,IF(VLOOKUP($C111,'Regional Crises'!$B$1:$R$66,7,FALSE)&lt;F$4,0,($F$3-VLOOKUP($C111,'Regional Crises'!$B$1:$R$66,7,FALSE))/($F$3-$F$4)*5)),1))),IF(VLOOKUP($E111,'Country Indicator Data'!$B$4:$N$300,3,FALSE)="x","x",ROUND(IF(VLOOKUP($E111,'Country Indicator Data'!$B$4:$N$300,3,FALSE)&gt;$F$3,5,IF(VLOOKUP($E111,'Country Indicator Data'!$B$4:$N$300,3,FALSE)&lt;$F$4,0,($F$3-VLOOKUP($E111,'Country Indicator Data'!$B$4:$N$300,3,FALSE))/($F$3-$F$4)*5)),1)))</f>
        <v>2.9</v>
      </c>
      <c r="G111" s="163">
        <f>IF(LEN(E111)&gt;3,(IF(VLOOKUP($C111,'Regional Crises'!$B$1:$R$66,9,FALSE)="x","x",ROUND(IF(VLOOKUP($C111,'Regional Crises'!$B$1:$R$66,9,FALSE)&gt;G$3,5,IF(VLOOKUP($C111,'Regional Crises'!$B$1:$R$66,9,FALSE)&lt;G$4,0,(G$3-VLOOKUP($C111,'Regional Crises'!$B$1:$R$66,9,FALSE))/(G$3-G$4)*5)),1))),IF(VLOOKUP($E111,'Country Indicator Data'!$B$4:$N$300,5,FALSE)="x","x",ROUND(IF(VLOOKUP($E111,'Country Indicator Data'!$B$4:$N$300,5,FALSE)&gt;G$3,5,IF(VLOOKUP($E111,'Country Indicator Data'!$B$4:$N$300,5,FALSE)&lt;G$4,0,(G$3-VLOOKUP($E111,'Country Indicator Data'!$B$4:$N$300,5,FALSE))/(G$3-G$4)*5)),1)))</f>
        <v>3.4</v>
      </c>
      <c r="H111" s="163">
        <f t="shared" si="39"/>
        <v>3.15</v>
      </c>
      <c r="I111" s="163">
        <f>IF(LEN(E111)&gt;3,(IF(VLOOKUP($C111,'Regional Crises'!$B$1:$R$66,6,FALSE)="x","x",ROUND(IF(VLOOKUP($C111,'Regional Crises'!$B$1:$R$66,6,FALSE)&gt;I$3,5,IF(VLOOKUP($C111,'Regional Crises'!$B$1:$R$66,6,FALSE)&lt;I$4,0,5-(I$3-VLOOKUP($C111,'Regional Crises'!$B$1:$R$66,6,FALSE))/(I$3-I$4)*5)),1))),IF(VLOOKUP($E111,'Country Indicator Data'!$B$4:$N$300,2,FALSE)="x","x",ROUND(IF(VLOOKUP($E111,'Country Indicator Data'!$B$4:$N$300,2,FALSE)&gt;I$3,5,IF(VLOOKUP($E111,'Country Indicator Data'!$B$4:$N$300,2,FALSE)&lt;I$4,0,5-(I$3-VLOOKUP($E111,'Country Indicator Data'!$B$4:$N$300,2,FALSE))/(I$3-I$4)*5)),1)))</f>
        <v>1.3</v>
      </c>
      <c r="J111" s="163">
        <f>IF(LEN(E111)&gt;3,(IF(VLOOKUP($C111,'Regional Crises'!$B$1:$R$66,8,FALSE)="x","x",ROUND(IF(VLOOKUP($C111,'Regional Crises'!$B$1:$R$66,8,FALSE)&gt;J$3,5,IF(VLOOKUP($C111,'Regional Crises'!$B$1:$R$66,8,FALSE)&lt;J$4,0,5-(J$3-VLOOKUP($C111,'Regional Crises'!$B$1:$R$66,8,FALSE))/(J$3-J$4)*5)),1))),IF(VLOOKUP($E111,'Country Indicator Data'!$B$4:$N$300,4,FALSE)="x","x",ROUND(IF(VLOOKUP($E111,'Country Indicator Data'!$B$4:$N$300,4,FALSE)&gt;J$3,5,IF(VLOOKUP($E111,'Country Indicator Data'!$B$4:$N$300,4,FALSE)&lt;J$4,0,5-(J$3-VLOOKUP($E111,'Country Indicator Data'!$B$4:$N$300,4,FALSE))/(J$3-J$4)*5)),1)))</f>
        <v>1.4</v>
      </c>
      <c r="K111" s="163">
        <f t="shared" si="40"/>
        <v>1.35</v>
      </c>
      <c r="L111" s="163">
        <f>IF(LEN(E111)&gt;3,(IF(VLOOKUP($C111,'Regional Crises'!$B$1:$R$66,10,FALSE)="x","x",ROUND(IF(VLOOKUP($C111,'Regional Crises'!$B$1:$R$66,10,FALSE)&gt;L$3,5,IF(VLOOKUP($C111,'Regional Crises'!$B$1:$R$66,10,FALSE)&lt;L$4,0,5-(L$3-VLOOKUP($C111,'Regional Crises'!$B$1:$R$66,10,FALSE))/(L$3-L$4)*5)),1))),IF(VLOOKUP($E111,'Country Indicator Data'!$B$4:$N$300,6,FALSE)="x","x",ROUND(IF(VLOOKUP($E111,'Country Indicator Data'!$B$4:$N$300,6,FALSE)&gt;L$3,5,IF(VLOOKUP($E111,'Country Indicator Data'!$B$4:$N$300,6,FALSE)&lt;L$4,0,5-(L$3-VLOOKUP($E111,'Country Indicator Data'!$B$4:$N$300,6,FALSE))/(L$3-L$4)*5)),1)))</f>
        <v>3</v>
      </c>
      <c r="M111" s="163">
        <f>IF(LEN(E111)&gt;3,(IF(VLOOKUP($C111,'Regional Crises'!$B$1:$R$66,11,FALSE)="x","x",ROUND(IF(VLOOKUP($C111,'Regional Crises'!$B$1:$R$66,11,FALSE)&gt;M$3,5,IF(VLOOKUP($C111,'Regional Crises'!$B$1:$R$66,11,FALSE)&lt;M$4,0,5-(M$3-VLOOKUP($C111,'Regional Crises'!$B$1:$R$66,11,FALSE))/(M$3-M$4)*5)),1))),IF(VLOOKUP($E111,'Country Indicator Data'!$B$4:$N$300,7,FALSE)="x","x",ROUND(IF(VLOOKUP($E111,'Country Indicator Data'!$B$4:$N$300,7,FALSE)&gt;M$3,5,IF(VLOOKUP($E111,'Country Indicator Data'!$B$4:$N$300,7,FALSE)&lt;M$4,0,5-(M$3-VLOOKUP($E111,'Country Indicator Data'!$B$4:$N$300,7,FALSE))/(M$3-M$4)*5)),1)))</f>
        <v>2.7</v>
      </c>
      <c r="N111" s="163">
        <f t="shared" si="41"/>
        <v>2.85</v>
      </c>
      <c r="O111" s="163">
        <f t="shared" si="42"/>
        <v>2.4499999999999997</v>
      </c>
      <c r="P111" s="163">
        <f>IF(LEN(E111)&gt;3,VLOOKUP(C111,'Regional Crises'!$B$1:$R$69,12,FALSE),VLOOKUP(E111,'Country Indicator Data'!$B$4:$I$300,8,FALSE))</f>
        <v>3</v>
      </c>
      <c r="Q111" s="163">
        <f>IF(LEN(E111)&gt;3,((IF(VLOOKUP($C111,'Regional Crises'!$B$1:$R$66,13,FALSE)="x","x",ROUND(IF(VLOOKUP($C111,'Regional Crises'!$B$1:$R$66,13,FALSE)&gt;Q$3,5,IF(VLOOKUP($C111,'Regional Crises'!$B$1:$R$66,13,FALSE)&lt;Q$4,0,5-(LOG(Q$3)-LOG(VLOOKUP($C111,'Regional Crises'!$B$1:$R$66,13,FALSE)))/(LOG(Q$3)-LOG(Q$4))*5)),1)))),(IF(VLOOKUP($E111,'Country Indicator Data'!$B$4:$N$300,9,FALSE)="x","x",ROUND(IF(VLOOKUP($E111,'Country Indicator Data'!$B$4:$N$300,9,FALSE)&gt;Q$3,5,IF(VLOOKUP($E111,'Country Indicator Data'!$B$4:$N$300,9,FALSE)&lt;Q$4,0,5-(LOG(Q$3)-LOG(VLOOKUP($E111,'Country Indicator Data'!$B$4:$N$300,9,FALSE)))/(LOG(Q$3)-LOG(Q$4))*5)),1))))</f>
        <v>1.3</v>
      </c>
      <c r="R111" s="163">
        <f t="shared" si="43"/>
        <v>2.15</v>
      </c>
      <c r="S111" s="163">
        <f>IF(LEN(E111)&gt;3,((IF(VLOOKUP($C111,'Regional Crises'!$B$1:$R$66,17,FALSE)="x","x",ROUND(IF(VLOOKUP($C111,'Regional Crises'!$B$1:$R$66,17,FALSE)&gt;S$3,0,IF(VLOOKUP($C111,'Regional Crises'!$B$1:$R$66,17,FALSE)&lt;S$4,5,(S$3-VLOOKUP($C111,'Regional Crises'!$B$1:$R$66,17,FALSE))/(S$3-S$4)*5)),1)))),(IF(VLOOKUP($E111,'Country Indicator Data'!$B$4:$N$300,13,FALSE)="x","x",ROUND(IF(VLOOKUP($E111,'Country Indicator Data'!$B$4:$N$300,13,FALSE)&gt;S$3,0,IF(VLOOKUP($E111,'Country Indicator Data'!$B$4:$N$300,13,FALSE)&lt;S$4,5,(S$3-VLOOKUP($E111,'Country Indicator Data'!$B$4:$N$300,13,FALSE))/(S$3-S$4)*5)),1))))</f>
        <v>4.2</v>
      </c>
      <c r="T111" s="163">
        <f>IF(LEN(E111)&gt;3,((IF(VLOOKUP($C111,'Regional Crises'!$B$1:$R$66,14,FALSE)="x","x",ROUND(IF(VLOOKUP($C111,'Regional Crises'!$B$1:$R$66,14,FALSE)&gt;T$3,0,IF(VLOOKUP($C111,'Regional Crises'!$B$1:$R$66,14,FALSE)&lt;T$4,5,(T$3-VLOOKUP($C111,'Regional Crises'!$B$1:$R$66,14,FALSE))/(T$3-T$4)*5)),1)))),(IF(VLOOKUP($E111,'Country Indicator Data'!$B$4:$N$300,10,FALSE)="x","x",ROUND(IF(VLOOKUP($E111,'Country Indicator Data'!$B$4:$N$300,10,FALSE)&gt;T$3,0,IF(VLOOKUP($E111,'Country Indicator Data'!$B$4:$N$300,10,FALSE)&lt;T$4,5,(T$3-VLOOKUP($E111,'Country Indicator Data'!$B$4:$N$300,10,FALSE))/(T$3-T$4)*5)),1))))</f>
        <v>3.7</v>
      </c>
      <c r="U111" s="163">
        <f>IF(LEN(E111)&gt;3,((IF(VLOOKUP($C111,'Regional Crises'!$B$1:$R$66,15,FALSE)="x","x",ROUND(IF(VLOOKUP($C111,'Regional Crises'!$B$1:$R$66,15,FALSE)&gt;U$3,0,IF(VLOOKUP($C111,'Regional Crises'!$B$1:$R$66,15,FALSE)&lt;U$4,5,(U$3-VLOOKUP($C111,'Regional Crises'!$B$1:$R$66,15,FALSE))/(U$3-U$4)*5)),1)))),(IF(VLOOKUP($E111,'Country Indicator Data'!$B$4:$N$300,11,FALSE)="x","x",ROUND(IF(VLOOKUP($E111,'Country Indicator Data'!$B$4:$N$300,11,FALSE)&gt;U$3,0,IF(VLOOKUP($E111,'Country Indicator Data'!$B$4:$N$300,11,FALSE)&lt;U$4,5,(U$3-VLOOKUP($E111,'Country Indicator Data'!$B$4:$N$300,11,FALSE))/(U$3-U$4)*5)),1))))</f>
        <v>3.8</v>
      </c>
      <c r="V111" s="163">
        <f>IF(LEN(E111)&gt;3,((IF(VLOOKUP($C111,'Regional Crises'!$B$1:$R$66,16,FALSE)="x","x",ROUND(IF(VLOOKUP($C111,'Regional Crises'!$B$1:$R$66,16,FALSE)&gt;V$3,0,IF(VLOOKUP($C111,'Regional Crises'!$B$1:$R$66,16,FALSE)&lt;V$4,5,(V$3-VLOOKUP($C111,'Regional Crises'!$B$1:$R$66,16,FALSE))/(V$3-V$4)*5)),1)))),(IF(VLOOKUP($E111,'Country Indicator Data'!$B$4:$N$300,12,FALSE)="x","x",ROUND(IF(VLOOKUP($E111,'Country Indicator Data'!$B$4:$N$300,12,FALSE)&gt;V$3,0,IF(VLOOKUP($E111,'Country Indicator Data'!$B$4:$N$300,12,FALSE)&lt;V$4,5,(V$3-VLOOKUP($E111,'Country Indicator Data'!$B$4:$N$300,12,FALSE))/(V$3-V$4)*5)),1))))</f>
        <v>4.2</v>
      </c>
      <c r="W111" s="163">
        <f t="shared" si="44"/>
        <v>4</v>
      </c>
      <c r="X111" s="163">
        <f t="shared" si="45"/>
        <v>2.9</v>
      </c>
      <c r="Y111" s="184" t="str">
        <f>IF('Core Indicators'!FC108="x","x",IF('Core Indicators'!FC108&gt;=5,5,IF('Core Indicators'!FC108&gt;=4,4,IF('Core Indicators'!FC108&gt;=3,3,IF('Core Indicators'!FC108&gt;=2,2,IF('Core Indicators'!FC108&gt;=1,1,0))))))</f>
        <v>x</v>
      </c>
      <c r="Z111" s="163" t="str">
        <f t="shared" si="46"/>
        <v>x</v>
      </c>
      <c r="AA111" s="184">
        <f>'Crisis Indicator Data'!Y108</f>
        <v>2</v>
      </c>
      <c r="AB111" s="184">
        <f>'Crisis Indicator Data'!Z108</f>
        <v>0</v>
      </c>
      <c r="AC111" s="184">
        <f>'Crisis Indicator Data'!AA108</f>
        <v>2</v>
      </c>
      <c r="AD111" s="184">
        <f>'Crisis Indicator Data'!AB108</f>
        <v>0</v>
      </c>
      <c r="AE111" s="184">
        <f t="shared" si="47"/>
        <v>2</v>
      </c>
      <c r="AF111" s="184">
        <f>'Crisis Indicator Data'!AC108</f>
        <v>0</v>
      </c>
      <c r="AG111" s="184">
        <f>'Crisis Indicator Data'!AD108</f>
        <v>0</v>
      </c>
      <c r="AH111" s="184">
        <f t="shared" si="48"/>
        <v>0</v>
      </c>
      <c r="AI111" s="184">
        <f>'Crisis Indicator Data'!AE108</f>
        <v>0</v>
      </c>
      <c r="AJ111" s="184">
        <f>'Crisis Indicator Data'!AF108</f>
        <v>0</v>
      </c>
      <c r="AK111" s="184">
        <f>'Crisis Indicator Data'!AG108</f>
        <v>0</v>
      </c>
      <c r="AL111" s="184">
        <f t="shared" si="49"/>
        <v>0</v>
      </c>
      <c r="AM111" s="163">
        <f t="shared" si="50"/>
        <v>1</v>
      </c>
      <c r="AN111" s="163">
        <f t="shared" si="51"/>
        <v>1</v>
      </c>
    </row>
    <row r="112" spans="1:40" ht="13.5" customHeight="1" x14ac:dyDescent="0.35">
      <c r="A112" s="172" t="str">
        <f>'Crisis Indicator Data'!A109</f>
        <v>Karnali Earthquake</v>
      </c>
      <c r="B112" s="173" t="str">
        <f>'Crisis Indicator Data'!B109</f>
        <v>Earthquake</v>
      </c>
      <c r="C112" s="173" t="str">
        <f>'Crisis Indicator Data'!C109</f>
        <v>NPL003</v>
      </c>
      <c r="D112" s="173" t="str">
        <f>'Crisis Indicator Data'!D109</f>
        <v>Nepal</v>
      </c>
      <c r="E112" s="174" t="str">
        <f>'Crisis Indicator Data'!E109</f>
        <v>NPL</v>
      </c>
      <c r="F112" s="163">
        <f>IF(LEN(E112)&gt;3,(IF(VLOOKUP($C112,'Regional Crises'!$B$1:$R$66,7,FALSE)="x","x",ROUND(IF(VLOOKUP($C112,'Regional Crises'!$B$1:$R$66,7,FALSE)&gt;$F$3,5,IF(VLOOKUP($C112,'Regional Crises'!$B$1:$R$66,7,FALSE)&lt;F$4,0,($F$3-VLOOKUP($C112,'Regional Crises'!$B$1:$R$66,7,FALSE))/($F$3-$F$4)*5)),1))),IF(VLOOKUP($E112,'Country Indicator Data'!$B$4:$N$300,3,FALSE)="x","x",ROUND(IF(VLOOKUP($E112,'Country Indicator Data'!$B$4:$N$300,3,FALSE)&gt;$F$3,5,IF(VLOOKUP($E112,'Country Indicator Data'!$B$4:$N$300,3,FALSE)&lt;$F$4,0,($F$3-VLOOKUP($E112,'Country Indicator Data'!$B$4:$N$300,3,FALSE))/($F$3-$F$4)*5)),1)))</f>
        <v>2.1</v>
      </c>
      <c r="G112" s="163">
        <f>IF(LEN(E112)&gt;3,(IF(VLOOKUP($C112,'Regional Crises'!$B$1:$R$66,9,FALSE)="x","x",ROUND(IF(VLOOKUP($C112,'Regional Crises'!$B$1:$R$66,9,FALSE)&gt;G$3,5,IF(VLOOKUP($C112,'Regional Crises'!$B$1:$R$66,9,FALSE)&lt;G$4,0,(G$3-VLOOKUP($C112,'Regional Crises'!$B$1:$R$66,9,FALSE))/(G$3-G$4)*5)),1))),IF(VLOOKUP($E112,'Country Indicator Data'!$B$4:$N$300,5,FALSE)="x","x",ROUND(IF(VLOOKUP($E112,'Country Indicator Data'!$B$4:$N$300,5,FALSE)&gt;G$3,5,IF(VLOOKUP($E112,'Country Indicator Data'!$B$4:$N$300,5,FALSE)&lt;G$4,0,(G$3-VLOOKUP($E112,'Country Indicator Data'!$B$4:$N$300,5,FALSE))/(G$3-G$4)*5)),1)))</f>
        <v>1.8</v>
      </c>
      <c r="H112" s="163">
        <f t="shared" si="39"/>
        <v>1.9500000000000002</v>
      </c>
      <c r="I112" s="163">
        <f>IF(LEN(E112)&gt;3,(IF(VLOOKUP($C112,'Regional Crises'!$B$1:$R$66,6,FALSE)="x","x",ROUND(IF(VLOOKUP($C112,'Regional Crises'!$B$1:$R$66,6,FALSE)&gt;I$3,5,IF(VLOOKUP($C112,'Regional Crises'!$B$1:$R$66,6,FALSE)&lt;I$4,0,5-(I$3-VLOOKUP($C112,'Regional Crises'!$B$1:$R$66,6,FALSE))/(I$3-I$4)*5)),1))),IF(VLOOKUP($E112,'Country Indicator Data'!$B$4:$N$300,2,FALSE)="x","x",ROUND(IF(VLOOKUP($E112,'Country Indicator Data'!$B$4:$N$300,2,FALSE)&gt;I$3,5,IF(VLOOKUP($E112,'Country Indicator Data'!$B$4:$N$300,2,FALSE)&lt;I$4,0,5-(I$3-VLOOKUP($E112,'Country Indicator Data'!$B$4:$N$300,2,FALSE))/(I$3-I$4)*5)),1)))</f>
        <v>3.8</v>
      </c>
      <c r="J112" s="163">
        <f>IF(LEN(E112)&gt;3,(IF(VLOOKUP($C112,'Regional Crises'!$B$1:$R$66,8,FALSE)="x","x",ROUND(IF(VLOOKUP($C112,'Regional Crises'!$B$1:$R$66,8,FALSE)&gt;J$3,5,IF(VLOOKUP($C112,'Regional Crises'!$B$1:$R$66,8,FALSE)&lt;J$4,0,5-(J$3-VLOOKUP($C112,'Regional Crises'!$B$1:$R$66,8,FALSE))/(J$3-J$4)*5)),1))),IF(VLOOKUP($E112,'Country Indicator Data'!$B$4:$N$300,4,FALSE)="x","x",ROUND(IF(VLOOKUP($E112,'Country Indicator Data'!$B$4:$N$300,4,FALSE)&gt;J$3,5,IF(VLOOKUP($E112,'Country Indicator Data'!$B$4:$N$300,4,FALSE)&lt;J$4,0,5-(J$3-VLOOKUP($E112,'Country Indicator Data'!$B$4:$N$300,4,FALSE))/(J$3-J$4)*5)),1)))</f>
        <v>0.9</v>
      </c>
      <c r="K112" s="163">
        <f t="shared" si="40"/>
        <v>2.35</v>
      </c>
      <c r="L112" s="163">
        <f>IF(LEN(E112)&gt;3,(IF(VLOOKUP($C112,'Regional Crises'!$B$1:$R$66,10,FALSE)="x","x",ROUND(IF(VLOOKUP($C112,'Regional Crises'!$B$1:$R$66,10,FALSE)&gt;L$3,5,IF(VLOOKUP($C112,'Regional Crises'!$B$1:$R$66,10,FALSE)&lt;L$4,0,5-(L$3-VLOOKUP($C112,'Regional Crises'!$B$1:$R$66,10,FALSE))/(L$3-L$4)*5)),1))),IF(VLOOKUP($E112,'Country Indicator Data'!$B$4:$N$300,6,FALSE)="x","x",ROUND(IF(VLOOKUP($E112,'Country Indicator Data'!$B$4:$N$300,6,FALSE)&gt;L$3,5,IF(VLOOKUP($E112,'Country Indicator Data'!$B$4:$N$300,6,FALSE)&lt;L$4,0,5-(L$3-VLOOKUP($E112,'Country Indicator Data'!$B$4:$N$300,6,FALSE))/(L$3-L$4)*5)),1)))</f>
        <v>3.2</v>
      </c>
      <c r="M112" s="163">
        <f>IF(LEN(E112)&gt;3,(IF(VLOOKUP($C112,'Regional Crises'!$B$1:$R$66,11,FALSE)="x","x",ROUND(IF(VLOOKUP($C112,'Regional Crises'!$B$1:$R$66,11,FALSE)&gt;M$3,5,IF(VLOOKUP($C112,'Regional Crises'!$B$1:$R$66,11,FALSE)&lt;M$4,0,5-(M$3-VLOOKUP($C112,'Regional Crises'!$B$1:$R$66,11,FALSE))/(M$3-M$4)*5)),1))),IF(VLOOKUP($E112,'Country Indicator Data'!$B$4:$N$300,7,FALSE)="x","x",ROUND(IF(VLOOKUP($E112,'Country Indicator Data'!$B$4:$N$300,7,FALSE)&gt;M$3,5,IF(VLOOKUP($E112,'Country Indicator Data'!$B$4:$N$300,7,FALSE)&lt;M$4,0,5-(M$3-VLOOKUP($E112,'Country Indicator Data'!$B$4:$N$300,7,FALSE))/(M$3-M$4)*5)),1)))</f>
        <v>1</v>
      </c>
      <c r="N112" s="163">
        <f t="shared" si="41"/>
        <v>2.1</v>
      </c>
      <c r="O112" s="163">
        <f t="shared" si="42"/>
        <v>2.1333333333333333</v>
      </c>
      <c r="P112" s="163">
        <f>IF(LEN(E112)&gt;3,VLOOKUP(C112,'Regional Crises'!$B$1:$R$69,12,FALSE),VLOOKUP(E112,'Country Indicator Data'!$B$4:$I$300,8,FALSE))</f>
        <v>3</v>
      </c>
      <c r="Q112" s="163">
        <f>IF(LEN(E112)&gt;3,((IF(VLOOKUP($C112,'Regional Crises'!$B$1:$R$66,13,FALSE)="x","x",ROUND(IF(VLOOKUP($C112,'Regional Crises'!$B$1:$R$66,13,FALSE)&gt;Q$3,5,IF(VLOOKUP($C112,'Regional Crises'!$B$1:$R$66,13,FALSE)&lt;Q$4,0,5-(LOG(Q$3)-LOG(VLOOKUP($C112,'Regional Crises'!$B$1:$R$66,13,FALSE)))/(LOG(Q$3)-LOG(Q$4))*5)),1)))),(IF(VLOOKUP($E112,'Country Indicator Data'!$B$4:$N$300,9,FALSE)="x","x",ROUND(IF(VLOOKUP($E112,'Country Indicator Data'!$B$4:$N$300,9,FALSE)&gt;Q$3,5,IF(VLOOKUP($E112,'Country Indicator Data'!$B$4:$N$300,9,FALSE)&lt;Q$4,0,5-(LOG(Q$3)-LOG(VLOOKUP($E112,'Country Indicator Data'!$B$4:$N$300,9,FALSE)))/(LOG(Q$3)-LOG(Q$4))*5)),1))))</f>
        <v>0</v>
      </c>
      <c r="R112" s="163">
        <f t="shared" si="43"/>
        <v>1.5</v>
      </c>
      <c r="S112" s="163">
        <f>IF(LEN(E112)&gt;3,((IF(VLOOKUP($C112,'Regional Crises'!$B$1:$R$66,17,FALSE)="x","x",ROUND(IF(VLOOKUP($C112,'Regional Crises'!$B$1:$R$66,17,FALSE)&gt;S$3,0,IF(VLOOKUP($C112,'Regional Crises'!$B$1:$R$66,17,FALSE)&lt;S$4,5,(S$3-VLOOKUP($C112,'Regional Crises'!$B$1:$R$66,17,FALSE))/(S$3-S$4)*5)),1)))),(IF(VLOOKUP($E112,'Country Indicator Data'!$B$4:$N$300,13,FALSE)="x","x",ROUND(IF(VLOOKUP($E112,'Country Indicator Data'!$B$4:$N$300,13,FALSE)&gt;S$3,0,IF(VLOOKUP($E112,'Country Indicator Data'!$B$4:$N$300,13,FALSE)&lt;S$4,5,(S$3-VLOOKUP($E112,'Country Indicator Data'!$B$4:$N$300,13,FALSE))/(S$3-S$4)*5)),1))))</f>
        <v>3.3</v>
      </c>
      <c r="T112" s="163">
        <f>IF(LEN(E112)&gt;3,((IF(VLOOKUP($C112,'Regional Crises'!$B$1:$R$66,14,FALSE)="x","x",ROUND(IF(VLOOKUP($C112,'Regional Crises'!$B$1:$R$66,14,FALSE)&gt;T$3,0,IF(VLOOKUP($C112,'Regional Crises'!$B$1:$R$66,14,FALSE)&lt;T$4,5,(T$3-VLOOKUP($C112,'Regional Crises'!$B$1:$R$66,14,FALSE))/(T$3-T$4)*5)),1)))),(IF(VLOOKUP($E112,'Country Indicator Data'!$B$4:$N$300,10,FALSE)="x","x",ROUND(IF(VLOOKUP($E112,'Country Indicator Data'!$B$4:$N$300,10,FALSE)&gt;T$3,0,IF(VLOOKUP($E112,'Country Indicator Data'!$B$4:$N$300,10,FALSE)&lt;T$4,5,(T$3-VLOOKUP($E112,'Country Indicator Data'!$B$4:$N$300,10,FALSE))/(T$3-T$4)*5)),1))))</f>
        <v>3</v>
      </c>
      <c r="U112" s="163">
        <f>IF(LEN(E112)&gt;3,((IF(VLOOKUP($C112,'Regional Crises'!$B$1:$R$66,15,FALSE)="x","x",ROUND(IF(VLOOKUP($C112,'Regional Crises'!$B$1:$R$66,15,FALSE)&gt;U$3,0,IF(VLOOKUP($C112,'Regional Crises'!$B$1:$R$66,15,FALSE)&lt;U$4,5,(U$3-VLOOKUP($C112,'Regional Crises'!$B$1:$R$66,15,FALSE))/(U$3-U$4)*5)),1)))),(IF(VLOOKUP($E112,'Country Indicator Data'!$B$4:$N$300,11,FALSE)="x","x",ROUND(IF(VLOOKUP($E112,'Country Indicator Data'!$B$4:$N$300,11,FALSE)&gt;U$3,0,IF(VLOOKUP($E112,'Country Indicator Data'!$B$4:$N$300,11,FALSE)&lt;U$4,5,(U$3-VLOOKUP($E112,'Country Indicator Data'!$B$4:$N$300,11,FALSE))/(U$3-U$4)*5)),1))))</f>
        <v>2.5</v>
      </c>
      <c r="V112" s="163">
        <f>IF(LEN(E112)&gt;3,((IF(VLOOKUP($C112,'Regional Crises'!$B$1:$R$66,16,FALSE)="x","x",ROUND(IF(VLOOKUP($C112,'Regional Crises'!$B$1:$R$66,16,FALSE)&gt;V$3,0,IF(VLOOKUP($C112,'Regional Crises'!$B$1:$R$66,16,FALSE)&lt;V$4,5,(V$3-VLOOKUP($C112,'Regional Crises'!$B$1:$R$66,16,FALSE))/(V$3-V$4)*5)),1)))),(IF(VLOOKUP($E112,'Country Indicator Data'!$B$4:$N$300,12,FALSE)="x","x",ROUND(IF(VLOOKUP($E112,'Country Indicator Data'!$B$4:$N$300,12,FALSE)&gt;V$3,0,IF(VLOOKUP($E112,'Country Indicator Data'!$B$4:$N$300,12,FALSE)&lt;V$4,5,(V$3-VLOOKUP($E112,'Country Indicator Data'!$B$4:$N$300,12,FALSE))/(V$3-V$4)*5)),1))))</f>
        <v>1.9</v>
      </c>
      <c r="W112" s="163">
        <f t="shared" si="44"/>
        <v>2.7</v>
      </c>
      <c r="X112" s="163">
        <f t="shared" si="45"/>
        <v>2.1</v>
      </c>
      <c r="Y112" s="184">
        <f>IF('Core Indicators'!FC109="x","x",IF('Core Indicators'!FC109&gt;=5,5,IF('Core Indicators'!FC109&gt;=4,4,IF('Core Indicators'!FC109&gt;=3,3,IF('Core Indicators'!FC109&gt;=2,2,IF('Core Indicators'!FC109&gt;=1,1,0))))))</f>
        <v>4</v>
      </c>
      <c r="Z112" s="163">
        <f t="shared" si="46"/>
        <v>4</v>
      </c>
      <c r="AA112" s="184">
        <f>'Crisis Indicator Data'!Y109</f>
        <v>1</v>
      </c>
      <c r="AB112" s="184">
        <f>'Crisis Indicator Data'!Z109</f>
        <v>0</v>
      </c>
      <c r="AC112" s="184">
        <f>'Crisis Indicator Data'!AA109</f>
        <v>0</v>
      </c>
      <c r="AD112" s="184">
        <f>'Crisis Indicator Data'!AB109</f>
        <v>0</v>
      </c>
      <c r="AE112" s="184">
        <f t="shared" si="47"/>
        <v>1</v>
      </c>
      <c r="AF112" s="184">
        <f>'Crisis Indicator Data'!AC109</f>
        <v>0</v>
      </c>
      <c r="AG112" s="184">
        <f>'Crisis Indicator Data'!AD109</f>
        <v>0</v>
      </c>
      <c r="AH112" s="184">
        <f t="shared" si="48"/>
        <v>0</v>
      </c>
      <c r="AI112" s="184">
        <f>'Crisis Indicator Data'!AE109</f>
        <v>0</v>
      </c>
      <c r="AJ112" s="184">
        <f>'Crisis Indicator Data'!AF109</f>
        <v>1</v>
      </c>
      <c r="AK112" s="184">
        <f>'Crisis Indicator Data'!AG109</f>
        <v>1</v>
      </c>
      <c r="AL112" s="184">
        <f t="shared" si="49"/>
        <v>2</v>
      </c>
      <c r="AM112" s="163">
        <f t="shared" si="50"/>
        <v>1</v>
      </c>
      <c r="AN112" s="163">
        <f t="shared" si="51"/>
        <v>2.5</v>
      </c>
    </row>
    <row r="113" spans="1:40" ht="13.5" customHeight="1" x14ac:dyDescent="0.35">
      <c r="A113" s="172" t="str">
        <f>'Crisis Indicator Data'!A110</f>
        <v>Complex crisis in Pakistan</v>
      </c>
      <c r="B113" s="173" t="str">
        <f>'Crisis Indicator Data'!B110</f>
        <v>Displacement,Conflict</v>
      </c>
      <c r="C113" s="173" t="str">
        <f>'Crisis Indicator Data'!C110</f>
        <v>PAK001</v>
      </c>
      <c r="D113" s="173" t="str">
        <f>'Crisis Indicator Data'!D110</f>
        <v>Pakistan</v>
      </c>
      <c r="E113" s="174" t="str">
        <f>'Crisis Indicator Data'!E110</f>
        <v>PAK</v>
      </c>
      <c r="F113" s="163">
        <f>IF(LEN(E113)&gt;3,(IF(VLOOKUP($C113,'Regional Crises'!$B$1:$R$66,7,FALSE)="x","x",ROUND(IF(VLOOKUP($C113,'Regional Crises'!$B$1:$R$66,7,FALSE)&gt;$F$3,5,IF(VLOOKUP($C113,'Regional Crises'!$B$1:$R$66,7,FALSE)&lt;F$4,0,($F$3-VLOOKUP($C113,'Regional Crises'!$B$1:$R$66,7,FALSE))/($F$3-$F$4)*5)),1))),IF(VLOOKUP($E113,'Country Indicator Data'!$B$4:$N$300,3,FALSE)="x","x",ROUND(IF(VLOOKUP($E113,'Country Indicator Data'!$B$4:$N$300,3,FALSE)&gt;$F$3,5,IF(VLOOKUP($E113,'Country Indicator Data'!$B$4:$N$300,3,FALSE)&lt;$F$4,0,($F$3-VLOOKUP($E113,'Country Indicator Data'!$B$4:$N$300,3,FALSE))/($F$3-$F$4)*5)),1)))</f>
        <v>3.9</v>
      </c>
      <c r="G113" s="163">
        <f>IF(LEN(E113)&gt;3,(IF(VLOOKUP($C113,'Regional Crises'!$B$1:$R$66,9,FALSE)="x","x",ROUND(IF(VLOOKUP($C113,'Regional Crises'!$B$1:$R$66,9,FALSE)&gt;G$3,5,IF(VLOOKUP($C113,'Regional Crises'!$B$1:$R$66,9,FALSE)&lt;G$4,0,(G$3-VLOOKUP($C113,'Regional Crises'!$B$1:$R$66,9,FALSE))/(G$3-G$4)*5)),1))),IF(VLOOKUP($E113,'Country Indicator Data'!$B$4:$N$300,5,FALSE)="x","x",ROUND(IF(VLOOKUP($E113,'Country Indicator Data'!$B$4:$N$300,5,FALSE)&gt;G$3,5,IF(VLOOKUP($E113,'Country Indicator Data'!$B$4:$N$300,5,FALSE)&lt;G$4,0,(G$3-VLOOKUP($E113,'Country Indicator Data'!$B$4:$N$300,5,FALSE))/(G$3-G$4)*5)),1)))</f>
        <v>3.2</v>
      </c>
      <c r="H113" s="163">
        <f t="shared" si="39"/>
        <v>3.55</v>
      </c>
      <c r="I113" s="163">
        <f>IF(LEN(E113)&gt;3,(IF(VLOOKUP($C113,'Regional Crises'!$B$1:$R$66,6,FALSE)="x","x",ROUND(IF(VLOOKUP($C113,'Regional Crises'!$B$1:$R$66,6,FALSE)&gt;I$3,5,IF(VLOOKUP($C113,'Regional Crises'!$B$1:$R$66,6,FALSE)&lt;I$4,0,5-(I$3-VLOOKUP($C113,'Regional Crises'!$B$1:$R$66,6,FALSE))/(I$3-I$4)*5)),1))),IF(VLOOKUP($E113,'Country Indicator Data'!$B$4:$N$300,2,FALSE)="x","x",ROUND(IF(VLOOKUP($E113,'Country Indicator Data'!$B$4:$N$300,2,FALSE)&gt;I$3,5,IF(VLOOKUP($E113,'Country Indicator Data'!$B$4:$N$300,2,FALSE)&lt;I$4,0,5-(I$3-VLOOKUP($E113,'Country Indicator Data'!$B$4:$N$300,2,FALSE))/(I$3-I$4)*5)),1)))</f>
        <v>3.2</v>
      </c>
      <c r="J113" s="163">
        <f>IF(LEN(E113)&gt;3,(IF(VLOOKUP($C113,'Regional Crises'!$B$1:$R$66,8,FALSE)="x","x",ROUND(IF(VLOOKUP($C113,'Regional Crises'!$B$1:$R$66,8,FALSE)&gt;J$3,5,IF(VLOOKUP($C113,'Regional Crises'!$B$1:$R$66,8,FALSE)&lt;J$4,0,5-(J$3-VLOOKUP($C113,'Regional Crises'!$B$1:$R$66,8,FALSE))/(J$3-J$4)*5)),1))),IF(VLOOKUP($E113,'Country Indicator Data'!$B$4:$N$300,4,FALSE)="x","x",ROUND(IF(VLOOKUP($E113,'Country Indicator Data'!$B$4:$N$300,4,FALSE)&gt;J$3,5,IF(VLOOKUP($E113,'Country Indicator Data'!$B$4:$N$300,4,FALSE)&lt;J$4,0,5-(J$3-VLOOKUP($E113,'Country Indicator Data'!$B$4:$N$300,4,FALSE))/(J$3-J$4)*5)),1)))</f>
        <v>1.6</v>
      </c>
      <c r="K113" s="163">
        <f t="shared" si="40"/>
        <v>2.4000000000000004</v>
      </c>
      <c r="L113" s="163">
        <f>IF(LEN(E113)&gt;3,(IF(VLOOKUP($C113,'Regional Crises'!$B$1:$R$66,10,FALSE)="x","x",ROUND(IF(VLOOKUP($C113,'Regional Crises'!$B$1:$R$66,10,FALSE)&gt;L$3,5,IF(VLOOKUP($C113,'Regional Crises'!$B$1:$R$66,10,FALSE)&lt;L$4,0,5-(L$3-VLOOKUP($C113,'Regional Crises'!$B$1:$R$66,10,FALSE))/(L$3-L$4)*5)),1))),IF(VLOOKUP($E113,'Country Indicator Data'!$B$4:$N$300,6,FALSE)="x","x",ROUND(IF(VLOOKUP($E113,'Country Indicator Data'!$B$4:$N$300,6,FALSE)&gt;L$3,5,IF(VLOOKUP($E113,'Country Indicator Data'!$B$4:$N$300,6,FALSE)&lt;L$4,0,5-(L$3-VLOOKUP($E113,'Country Indicator Data'!$B$4:$N$300,6,FALSE))/(L$3-L$4)*5)),1)))</f>
        <v>3.6</v>
      </c>
      <c r="M113" s="163">
        <f>IF(LEN(E113)&gt;3,(IF(VLOOKUP($C113,'Regional Crises'!$B$1:$R$66,11,FALSE)="x","x",ROUND(IF(VLOOKUP($C113,'Regional Crises'!$B$1:$R$66,11,FALSE)&gt;M$3,5,IF(VLOOKUP($C113,'Regional Crises'!$B$1:$R$66,11,FALSE)&lt;M$4,0,5-(M$3-VLOOKUP($C113,'Regional Crises'!$B$1:$R$66,11,FALSE))/(M$3-M$4)*5)),1))),IF(VLOOKUP($E113,'Country Indicator Data'!$B$4:$N$300,7,FALSE)="x","x",ROUND(IF(VLOOKUP($E113,'Country Indicator Data'!$B$4:$N$300,7,FALSE)&gt;M$3,5,IF(VLOOKUP($E113,'Country Indicator Data'!$B$4:$N$300,7,FALSE)&lt;M$4,0,5-(M$3-VLOOKUP($E113,'Country Indicator Data'!$B$4:$N$300,7,FALSE))/(M$3-M$4)*5)),1)))</f>
        <v>0.8</v>
      </c>
      <c r="N113" s="163">
        <f t="shared" si="41"/>
        <v>2.2000000000000002</v>
      </c>
      <c r="O113" s="163">
        <f t="shared" si="42"/>
        <v>2.7166666666666668</v>
      </c>
      <c r="P113" s="163">
        <f>IF(LEN(E113)&gt;3,VLOOKUP(C113,'Regional Crises'!$B$1:$R$69,12,FALSE),VLOOKUP(E113,'Country Indicator Data'!$B$4:$I$300,8,FALSE))</f>
        <v>3</v>
      </c>
      <c r="Q113" s="163">
        <f>IF(LEN(E113)&gt;3,((IF(VLOOKUP($C113,'Regional Crises'!$B$1:$R$66,13,FALSE)="x","x",ROUND(IF(VLOOKUP($C113,'Regional Crises'!$B$1:$R$66,13,FALSE)&gt;Q$3,5,IF(VLOOKUP($C113,'Regional Crises'!$B$1:$R$66,13,FALSE)&lt;Q$4,0,5-(LOG(Q$3)-LOG(VLOOKUP($C113,'Regional Crises'!$B$1:$R$66,13,FALSE)))/(LOG(Q$3)-LOG(Q$4))*5)),1)))),(IF(VLOOKUP($E113,'Country Indicator Data'!$B$4:$N$300,9,FALSE)="x","x",ROUND(IF(VLOOKUP($E113,'Country Indicator Data'!$B$4:$N$300,9,FALSE)&gt;Q$3,5,IF(VLOOKUP($E113,'Country Indicator Data'!$B$4:$N$300,9,FALSE)&lt;Q$4,0,5-(LOG(Q$3)-LOG(VLOOKUP($E113,'Country Indicator Data'!$B$4:$N$300,9,FALSE)))/(LOG(Q$3)-LOG(Q$4))*5)),1))))</f>
        <v>4.4000000000000004</v>
      </c>
      <c r="R113" s="163">
        <f t="shared" si="43"/>
        <v>3.7</v>
      </c>
      <c r="S113" s="163">
        <f>IF(LEN(E113)&gt;3,((IF(VLOOKUP($C113,'Regional Crises'!$B$1:$R$66,17,FALSE)="x","x",ROUND(IF(VLOOKUP($C113,'Regional Crises'!$B$1:$R$66,17,FALSE)&gt;S$3,0,IF(VLOOKUP($C113,'Regional Crises'!$B$1:$R$66,17,FALSE)&lt;S$4,5,(S$3-VLOOKUP($C113,'Regional Crises'!$B$1:$R$66,17,FALSE))/(S$3-S$4)*5)),1)))),(IF(VLOOKUP($E113,'Country Indicator Data'!$B$4:$N$300,13,FALSE)="x","x",ROUND(IF(VLOOKUP($E113,'Country Indicator Data'!$B$4:$N$300,13,FALSE)&gt;S$3,0,IF(VLOOKUP($E113,'Country Indicator Data'!$B$4:$N$300,13,FALSE)&lt;S$4,5,(S$3-VLOOKUP($E113,'Country Indicator Data'!$B$4:$N$300,13,FALSE))/(S$3-S$4)*5)),1))))</f>
        <v>3.6</v>
      </c>
      <c r="T113" s="163">
        <f>IF(LEN(E113)&gt;3,((IF(VLOOKUP($C113,'Regional Crises'!$B$1:$R$66,14,FALSE)="x","x",ROUND(IF(VLOOKUP($C113,'Regional Crises'!$B$1:$R$66,14,FALSE)&gt;T$3,0,IF(VLOOKUP($C113,'Regional Crises'!$B$1:$R$66,14,FALSE)&lt;T$4,5,(T$3-VLOOKUP($C113,'Regional Crises'!$B$1:$R$66,14,FALSE))/(T$3-T$4)*5)),1)))),(IF(VLOOKUP($E113,'Country Indicator Data'!$B$4:$N$300,10,FALSE)="x","x",ROUND(IF(VLOOKUP($E113,'Country Indicator Data'!$B$4:$N$300,10,FALSE)&gt;T$3,0,IF(VLOOKUP($E113,'Country Indicator Data'!$B$4:$N$300,10,FALSE)&lt;T$4,5,(T$3-VLOOKUP($E113,'Country Indicator Data'!$B$4:$N$300,10,FALSE))/(T$3-T$4)*5)),1))))</f>
        <v>3.2</v>
      </c>
      <c r="U113" s="163">
        <f>IF(LEN(E113)&gt;3,((IF(VLOOKUP($C113,'Regional Crises'!$B$1:$R$66,15,FALSE)="x","x",ROUND(IF(VLOOKUP($C113,'Regional Crises'!$B$1:$R$66,15,FALSE)&gt;U$3,0,IF(VLOOKUP($C113,'Regional Crises'!$B$1:$R$66,15,FALSE)&lt;U$4,5,(U$3-VLOOKUP($C113,'Regional Crises'!$B$1:$R$66,15,FALSE))/(U$3-U$4)*5)),1)))),(IF(VLOOKUP($E113,'Country Indicator Data'!$B$4:$N$300,11,FALSE)="x","x",ROUND(IF(VLOOKUP($E113,'Country Indicator Data'!$B$4:$N$300,11,FALSE)&gt;U$3,0,IF(VLOOKUP($E113,'Country Indicator Data'!$B$4:$N$300,11,FALSE)&lt;U$4,5,(U$3-VLOOKUP($E113,'Country Indicator Data'!$B$4:$N$300,11,FALSE))/(U$3-U$4)*5)),1))))</f>
        <v>3.4</v>
      </c>
      <c r="V113" s="163">
        <f>IF(LEN(E113)&gt;3,((IF(VLOOKUP($C113,'Regional Crises'!$B$1:$R$66,16,FALSE)="x","x",ROUND(IF(VLOOKUP($C113,'Regional Crises'!$B$1:$R$66,16,FALSE)&gt;V$3,0,IF(VLOOKUP($C113,'Regional Crises'!$B$1:$R$66,16,FALSE)&lt;V$4,5,(V$3-VLOOKUP($C113,'Regional Crises'!$B$1:$R$66,16,FALSE))/(V$3-V$4)*5)),1)))),(IF(VLOOKUP($E113,'Country Indicator Data'!$B$4:$N$300,12,FALSE)="x","x",ROUND(IF(VLOOKUP($E113,'Country Indicator Data'!$B$4:$N$300,12,FALSE)&gt;V$3,0,IF(VLOOKUP($E113,'Country Indicator Data'!$B$4:$N$300,12,FALSE)&lt;V$4,5,(V$3-VLOOKUP($E113,'Country Indicator Data'!$B$4:$N$300,12,FALSE))/(V$3-V$4)*5)),1))))</f>
        <v>3.3</v>
      </c>
      <c r="W113" s="163">
        <f t="shared" si="44"/>
        <v>3.4</v>
      </c>
      <c r="X113" s="163">
        <f t="shared" si="45"/>
        <v>3.3</v>
      </c>
      <c r="Y113" s="184">
        <f>IF('Core Indicators'!FC110="x","x",IF('Core Indicators'!FC110&gt;=5,5,IF('Core Indicators'!FC110&gt;=4,4,IF('Core Indicators'!FC110&gt;=3,3,IF('Core Indicators'!FC110&gt;=2,2,IF('Core Indicators'!FC110&gt;=1,1,0))))))</f>
        <v>3</v>
      </c>
      <c r="Z113" s="163">
        <f t="shared" si="46"/>
        <v>3</v>
      </c>
      <c r="AA113" s="184">
        <f>'Crisis Indicator Data'!Y110</f>
        <v>2</v>
      </c>
      <c r="AB113" s="184">
        <f>'Crisis Indicator Data'!Z110</f>
        <v>2</v>
      </c>
      <c r="AC113" s="184">
        <f>'Crisis Indicator Data'!AA110</f>
        <v>2</v>
      </c>
      <c r="AD113" s="184">
        <f>'Crisis Indicator Data'!AB110</f>
        <v>0</v>
      </c>
      <c r="AE113" s="184">
        <f t="shared" si="47"/>
        <v>3</v>
      </c>
      <c r="AF113" s="184">
        <f>'Crisis Indicator Data'!AC110</f>
        <v>2</v>
      </c>
      <c r="AG113" s="184">
        <f>'Crisis Indicator Data'!AD110</f>
        <v>3</v>
      </c>
      <c r="AH113" s="184">
        <f t="shared" si="48"/>
        <v>5</v>
      </c>
      <c r="AI113" s="184">
        <f>'Crisis Indicator Data'!AE110</f>
        <v>1</v>
      </c>
      <c r="AJ113" s="184">
        <f>'Crisis Indicator Data'!AF110</f>
        <v>1</v>
      </c>
      <c r="AK113" s="184">
        <f>'Crisis Indicator Data'!AG110</f>
        <v>3</v>
      </c>
      <c r="AL113" s="184">
        <f t="shared" si="49"/>
        <v>4</v>
      </c>
      <c r="AM113" s="163">
        <f t="shared" si="50"/>
        <v>4</v>
      </c>
      <c r="AN113" s="163">
        <f t="shared" si="51"/>
        <v>3.5</v>
      </c>
    </row>
    <row r="114" spans="1:40" ht="13.5" customHeight="1" x14ac:dyDescent="0.35">
      <c r="A114" s="172" t="str">
        <f>'Crisis Indicator Data'!A111</f>
        <v>Kashmir conflict in Pakistan</v>
      </c>
      <c r="B114" s="173" t="str">
        <f>'Crisis Indicator Data'!B111</f>
        <v>Conflict</v>
      </c>
      <c r="C114" s="173" t="str">
        <f>'Crisis Indicator Data'!C111</f>
        <v>PAK004</v>
      </c>
      <c r="D114" s="173" t="str">
        <f>'Crisis Indicator Data'!D111</f>
        <v>Pakistan</v>
      </c>
      <c r="E114" s="174" t="str">
        <f>'Crisis Indicator Data'!E111</f>
        <v>PAK</v>
      </c>
      <c r="F114" s="163">
        <f>IF(LEN(E114)&gt;3,(IF(VLOOKUP($C114,'Regional Crises'!$B$1:$R$66,7,FALSE)="x","x",ROUND(IF(VLOOKUP($C114,'Regional Crises'!$B$1:$R$66,7,FALSE)&gt;$F$3,5,IF(VLOOKUP($C114,'Regional Crises'!$B$1:$R$66,7,FALSE)&lt;F$4,0,($F$3-VLOOKUP($C114,'Regional Crises'!$B$1:$R$66,7,FALSE))/($F$3-$F$4)*5)),1))),IF(VLOOKUP($E114,'Country Indicator Data'!$B$4:$N$300,3,FALSE)="x","x",ROUND(IF(VLOOKUP($E114,'Country Indicator Data'!$B$4:$N$300,3,FALSE)&gt;$F$3,5,IF(VLOOKUP($E114,'Country Indicator Data'!$B$4:$N$300,3,FALSE)&lt;$F$4,0,($F$3-VLOOKUP($E114,'Country Indicator Data'!$B$4:$N$300,3,FALSE))/($F$3-$F$4)*5)),1)))</f>
        <v>3.9</v>
      </c>
      <c r="G114" s="163">
        <f>IF(LEN(E114)&gt;3,(IF(VLOOKUP($C114,'Regional Crises'!$B$1:$R$66,9,FALSE)="x","x",ROUND(IF(VLOOKUP($C114,'Regional Crises'!$B$1:$R$66,9,FALSE)&gt;G$3,5,IF(VLOOKUP($C114,'Regional Crises'!$B$1:$R$66,9,FALSE)&lt;G$4,0,(G$3-VLOOKUP($C114,'Regional Crises'!$B$1:$R$66,9,FALSE))/(G$3-G$4)*5)),1))),IF(VLOOKUP($E114,'Country Indicator Data'!$B$4:$N$300,5,FALSE)="x","x",ROUND(IF(VLOOKUP($E114,'Country Indicator Data'!$B$4:$N$300,5,FALSE)&gt;G$3,5,IF(VLOOKUP($E114,'Country Indicator Data'!$B$4:$N$300,5,FALSE)&lt;G$4,0,(G$3-VLOOKUP($E114,'Country Indicator Data'!$B$4:$N$300,5,FALSE))/(G$3-G$4)*5)),1)))</f>
        <v>3.2</v>
      </c>
      <c r="H114" s="163">
        <f t="shared" si="39"/>
        <v>3.55</v>
      </c>
      <c r="I114" s="163">
        <f>IF(LEN(E114)&gt;3,(IF(VLOOKUP($C114,'Regional Crises'!$B$1:$R$66,6,FALSE)="x","x",ROUND(IF(VLOOKUP($C114,'Regional Crises'!$B$1:$R$66,6,FALSE)&gt;I$3,5,IF(VLOOKUP($C114,'Regional Crises'!$B$1:$R$66,6,FALSE)&lt;I$4,0,5-(I$3-VLOOKUP($C114,'Regional Crises'!$B$1:$R$66,6,FALSE))/(I$3-I$4)*5)),1))),IF(VLOOKUP($E114,'Country Indicator Data'!$B$4:$N$300,2,FALSE)="x","x",ROUND(IF(VLOOKUP($E114,'Country Indicator Data'!$B$4:$N$300,2,FALSE)&gt;I$3,5,IF(VLOOKUP($E114,'Country Indicator Data'!$B$4:$N$300,2,FALSE)&lt;I$4,0,5-(I$3-VLOOKUP($E114,'Country Indicator Data'!$B$4:$N$300,2,FALSE))/(I$3-I$4)*5)),1)))</f>
        <v>3.2</v>
      </c>
      <c r="J114" s="163">
        <f>IF(LEN(E114)&gt;3,(IF(VLOOKUP($C114,'Regional Crises'!$B$1:$R$66,8,FALSE)="x","x",ROUND(IF(VLOOKUP($C114,'Regional Crises'!$B$1:$R$66,8,FALSE)&gt;J$3,5,IF(VLOOKUP($C114,'Regional Crises'!$B$1:$R$66,8,FALSE)&lt;J$4,0,5-(J$3-VLOOKUP($C114,'Regional Crises'!$B$1:$R$66,8,FALSE))/(J$3-J$4)*5)),1))),IF(VLOOKUP($E114,'Country Indicator Data'!$B$4:$N$300,4,FALSE)="x","x",ROUND(IF(VLOOKUP($E114,'Country Indicator Data'!$B$4:$N$300,4,FALSE)&gt;J$3,5,IF(VLOOKUP($E114,'Country Indicator Data'!$B$4:$N$300,4,FALSE)&lt;J$4,0,5-(J$3-VLOOKUP($E114,'Country Indicator Data'!$B$4:$N$300,4,FALSE))/(J$3-J$4)*5)),1)))</f>
        <v>1.6</v>
      </c>
      <c r="K114" s="163">
        <f t="shared" si="40"/>
        <v>2.4000000000000004</v>
      </c>
      <c r="L114" s="163">
        <f>IF(LEN(E114)&gt;3,(IF(VLOOKUP($C114,'Regional Crises'!$B$1:$R$66,10,FALSE)="x","x",ROUND(IF(VLOOKUP($C114,'Regional Crises'!$B$1:$R$66,10,FALSE)&gt;L$3,5,IF(VLOOKUP($C114,'Regional Crises'!$B$1:$R$66,10,FALSE)&lt;L$4,0,5-(L$3-VLOOKUP($C114,'Regional Crises'!$B$1:$R$66,10,FALSE))/(L$3-L$4)*5)),1))),IF(VLOOKUP($E114,'Country Indicator Data'!$B$4:$N$300,6,FALSE)="x","x",ROUND(IF(VLOOKUP($E114,'Country Indicator Data'!$B$4:$N$300,6,FALSE)&gt;L$3,5,IF(VLOOKUP($E114,'Country Indicator Data'!$B$4:$N$300,6,FALSE)&lt;L$4,0,5-(L$3-VLOOKUP($E114,'Country Indicator Data'!$B$4:$N$300,6,FALSE))/(L$3-L$4)*5)),1)))</f>
        <v>3.6</v>
      </c>
      <c r="M114" s="163">
        <f>IF(LEN(E114)&gt;3,(IF(VLOOKUP($C114,'Regional Crises'!$B$1:$R$66,11,FALSE)="x","x",ROUND(IF(VLOOKUP($C114,'Regional Crises'!$B$1:$R$66,11,FALSE)&gt;M$3,5,IF(VLOOKUP($C114,'Regional Crises'!$B$1:$R$66,11,FALSE)&lt;M$4,0,5-(M$3-VLOOKUP($C114,'Regional Crises'!$B$1:$R$66,11,FALSE))/(M$3-M$4)*5)),1))),IF(VLOOKUP($E114,'Country Indicator Data'!$B$4:$N$300,7,FALSE)="x","x",ROUND(IF(VLOOKUP($E114,'Country Indicator Data'!$B$4:$N$300,7,FALSE)&gt;M$3,5,IF(VLOOKUP($E114,'Country Indicator Data'!$B$4:$N$300,7,FALSE)&lt;M$4,0,5-(M$3-VLOOKUP($E114,'Country Indicator Data'!$B$4:$N$300,7,FALSE))/(M$3-M$4)*5)),1)))</f>
        <v>0.8</v>
      </c>
      <c r="N114" s="163">
        <f t="shared" si="41"/>
        <v>2.2000000000000002</v>
      </c>
      <c r="O114" s="163">
        <f t="shared" si="42"/>
        <v>2.7166666666666668</v>
      </c>
      <c r="P114" s="163">
        <f>IF(LEN(E114)&gt;3,VLOOKUP(C114,'Regional Crises'!$B$1:$R$69,12,FALSE),VLOOKUP(E114,'Country Indicator Data'!$B$4:$I$300,8,FALSE))</f>
        <v>3</v>
      </c>
      <c r="Q114" s="163">
        <f>IF(LEN(E114)&gt;3,((IF(VLOOKUP($C114,'Regional Crises'!$B$1:$R$66,13,FALSE)="x","x",ROUND(IF(VLOOKUP($C114,'Regional Crises'!$B$1:$R$66,13,FALSE)&gt;Q$3,5,IF(VLOOKUP($C114,'Regional Crises'!$B$1:$R$66,13,FALSE)&lt;Q$4,0,5-(LOG(Q$3)-LOG(VLOOKUP($C114,'Regional Crises'!$B$1:$R$66,13,FALSE)))/(LOG(Q$3)-LOG(Q$4))*5)),1)))),(IF(VLOOKUP($E114,'Country Indicator Data'!$B$4:$N$300,9,FALSE)="x","x",ROUND(IF(VLOOKUP($E114,'Country Indicator Data'!$B$4:$N$300,9,FALSE)&gt;Q$3,5,IF(VLOOKUP($E114,'Country Indicator Data'!$B$4:$N$300,9,FALSE)&lt;Q$4,0,5-(LOG(Q$3)-LOG(VLOOKUP($E114,'Country Indicator Data'!$B$4:$N$300,9,FALSE)))/(LOG(Q$3)-LOG(Q$4))*5)),1))))</f>
        <v>4.4000000000000004</v>
      </c>
      <c r="R114" s="163">
        <f t="shared" si="43"/>
        <v>3.7</v>
      </c>
      <c r="S114" s="163">
        <f>IF(LEN(E114)&gt;3,((IF(VLOOKUP($C114,'Regional Crises'!$B$1:$R$66,17,FALSE)="x","x",ROUND(IF(VLOOKUP($C114,'Regional Crises'!$B$1:$R$66,17,FALSE)&gt;S$3,0,IF(VLOOKUP($C114,'Regional Crises'!$B$1:$R$66,17,FALSE)&lt;S$4,5,(S$3-VLOOKUP($C114,'Regional Crises'!$B$1:$R$66,17,FALSE))/(S$3-S$4)*5)),1)))),(IF(VLOOKUP($E114,'Country Indicator Data'!$B$4:$N$300,13,FALSE)="x","x",ROUND(IF(VLOOKUP($E114,'Country Indicator Data'!$B$4:$N$300,13,FALSE)&gt;S$3,0,IF(VLOOKUP($E114,'Country Indicator Data'!$B$4:$N$300,13,FALSE)&lt;S$4,5,(S$3-VLOOKUP($E114,'Country Indicator Data'!$B$4:$N$300,13,FALSE))/(S$3-S$4)*5)),1))))</f>
        <v>3.6</v>
      </c>
      <c r="T114" s="163">
        <f>IF(LEN(E114)&gt;3,((IF(VLOOKUP($C114,'Regional Crises'!$B$1:$R$66,14,FALSE)="x","x",ROUND(IF(VLOOKUP($C114,'Regional Crises'!$B$1:$R$66,14,FALSE)&gt;T$3,0,IF(VLOOKUP($C114,'Regional Crises'!$B$1:$R$66,14,FALSE)&lt;T$4,5,(T$3-VLOOKUP($C114,'Regional Crises'!$B$1:$R$66,14,FALSE))/(T$3-T$4)*5)),1)))),(IF(VLOOKUP($E114,'Country Indicator Data'!$B$4:$N$300,10,FALSE)="x","x",ROUND(IF(VLOOKUP($E114,'Country Indicator Data'!$B$4:$N$300,10,FALSE)&gt;T$3,0,IF(VLOOKUP($E114,'Country Indicator Data'!$B$4:$N$300,10,FALSE)&lt;T$4,5,(T$3-VLOOKUP($E114,'Country Indicator Data'!$B$4:$N$300,10,FALSE))/(T$3-T$4)*5)),1))))</f>
        <v>3.2</v>
      </c>
      <c r="U114" s="163">
        <f>IF(LEN(E114)&gt;3,((IF(VLOOKUP($C114,'Regional Crises'!$B$1:$R$66,15,FALSE)="x","x",ROUND(IF(VLOOKUP($C114,'Regional Crises'!$B$1:$R$66,15,FALSE)&gt;U$3,0,IF(VLOOKUP($C114,'Regional Crises'!$B$1:$R$66,15,FALSE)&lt;U$4,5,(U$3-VLOOKUP($C114,'Regional Crises'!$B$1:$R$66,15,FALSE))/(U$3-U$4)*5)),1)))),(IF(VLOOKUP($E114,'Country Indicator Data'!$B$4:$N$300,11,FALSE)="x","x",ROUND(IF(VLOOKUP($E114,'Country Indicator Data'!$B$4:$N$300,11,FALSE)&gt;U$3,0,IF(VLOOKUP($E114,'Country Indicator Data'!$B$4:$N$300,11,FALSE)&lt;U$4,5,(U$3-VLOOKUP($E114,'Country Indicator Data'!$B$4:$N$300,11,FALSE))/(U$3-U$4)*5)),1))))</f>
        <v>3.4</v>
      </c>
      <c r="V114" s="163">
        <f>IF(LEN(E114)&gt;3,((IF(VLOOKUP($C114,'Regional Crises'!$B$1:$R$66,16,FALSE)="x","x",ROUND(IF(VLOOKUP($C114,'Regional Crises'!$B$1:$R$66,16,FALSE)&gt;V$3,0,IF(VLOOKUP($C114,'Regional Crises'!$B$1:$R$66,16,FALSE)&lt;V$4,5,(V$3-VLOOKUP($C114,'Regional Crises'!$B$1:$R$66,16,FALSE))/(V$3-V$4)*5)),1)))),(IF(VLOOKUP($E114,'Country Indicator Data'!$B$4:$N$300,12,FALSE)="x","x",ROUND(IF(VLOOKUP($E114,'Country Indicator Data'!$B$4:$N$300,12,FALSE)&gt;V$3,0,IF(VLOOKUP($E114,'Country Indicator Data'!$B$4:$N$300,12,FALSE)&lt;V$4,5,(V$3-VLOOKUP($E114,'Country Indicator Data'!$B$4:$N$300,12,FALSE))/(V$3-V$4)*5)),1))))</f>
        <v>3.3</v>
      </c>
      <c r="W114" s="163">
        <f t="shared" si="44"/>
        <v>3.4</v>
      </c>
      <c r="X114" s="163">
        <f t="shared" si="45"/>
        <v>3.3</v>
      </c>
      <c r="Y114" s="184">
        <f>IF('Core Indicators'!FC111="x","x",IF('Core Indicators'!FC111&gt;=5,5,IF('Core Indicators'!FC111&gt;=4,4,IF('Core Indicators'!FC111&gt;=3,3,IF('Core Indicators'!FC111&gt;=2,2,IF('Core Indicators'!FC111&gt;=1,1,0))))))</f>
        <v>3</v>
      </c>
      <c r="Z114" s="163">
        <f t="shared" si="46"/>
        <v>3</v>
      </c>
      <c r="AA114" s="184">
        <f>'Crisis Indicator Data'!Y111</f>
        <v>2</v>
      </c>
      <c r="AB114" s="184">
        <f>'Crisis Indicator Data'!Z111</f>
        <v>1</v>
      </c>
      <c r="AC114" s="184">
        <f>'Crisis Indicator Data'!AA111</f>
        <v>2</v>
      </c>
      <c r="AD114" s="184">
        <f>'Crisis Indicator Data'!AB111</f>
        <v>0</v>
      </c>
      <c r="AE114" s="184">
        <f t="shared" si="47"/>
        <v>2</v>
      </c>
      <c r="AF114" s="184">
        <f>'Crisis Indicator Data'!AC111</f>
        <v>2</v>
      </c>
      <c r="AG114" s="184">
        <f>'Crisis Indicator Data'!AD111</f>
        <v>3</v>
      </c>
      <c r="AH114" s="184">
        <f t="shared" si="48"/>
        <v>5</v>
      </c>
      <c r="AI114" s="184">
        <f>'Crisis Indicator Data'!AE111</f>
        <v>1</v>
      </c>
      <c r="AJ114" s="184">
        <f>'Crisis Indicator Data'!AF111</f>
        <v>1</v>
      </c>
      <c r="AK114" s="184">
        <f>'Crisis Indicator Data'!AG111</f>
        <v>3</v>
      </c>
      <c r="AL114" s="184">
        <f t="shared" si="49"/>
        <v>4</v>
      </c>
      <c r="AM114" s="163">
        <f t="shared" si="50"/>
        <v>4</v>
      </c>
      <c r="AN114" s="163">
        <f t="shared" si="51"/>
        <v>3.5</v>
      </c>
    </row>
    <row r="115" spans="1:40" ht="13.5" customHeight="1" x14ac:dyDescent="0.35">
      <c r="A115" s="172" t="str">
        <f>'Crisis Indicator Data'!A112</f>
        <v xml:space="preserve">Floods in Pakistan </v>
      </c>
      <c r="B115" s="173" t="str">
        <f>'Crisis Indicator Data'!B112</f>
        <v>Other seasonal event</v>
      </c>
      <c r="C115" s="173" t="str">
        <f>'Crisis Indicator Data'!C112</f>
        <v>PAK005</v>
      </c>
      <c r="D115" s="173" t="str">
        <f>'Crisis Indicator Data'!D112</f>
        <v>Pakistan</v>
      </c>
      <c r="E115" s="174" t="str">
        <f>'Crisis Indicator Data'!E112</f>
        <v>PAK</v>
      </c>
      <c r="F115" s="163">
        <f>IF(LEN(E115)&gt;3,(IF(VLOOKUP($C115,'Regional Crises'!$B$1:$R$66,7,FALSE)="x","x",ROUND(IF(VLOOKUP($C115,'Regional Crises'!$B$1:$R$66,7,FALSE)&gt;$F$3,5,IF(VLOOKUP($C115,'Regional Crises'!$B$1:$R$66,7,FALSE)&lt;F$4,0,($F$3-VLOOKUP($C115,'Regional Crises'!$B$1:$R$66,7,FALSE))/($F$3-$F$4)*5)),1))),IF(VLOOKUP($E115,'Country Indicator Data'!$B$4:$N$300,3,FALSE)="x","x",ROUND(IF(VLOOKUP($E115,'Country Indicator Data'!$B$4:$N$300,3,FALSE)&gt;$F$3,5,IF(VLOOKUP($E115,'Country Indicator Data'!$B$4:$N$300,3,FALSE)&lt;$F$4,0,($F$3-VLOOKUP($E115,'Country Indicator Data'!$B$4:$N$300,3,FALSE))/($F$3-$F$4)*5)),1)))</f>
        <v>3.9</v>
      </c>
      <c r="G115" s="163">
        <f>IF(LEN(E115)&gt;3,(IF(VLOOKUP($C115,'Regional Crises'!$B$1:$R$66,9,FALSE)="x","x",ROUND(IF(VLOOKUP($C115,'Regional Crises'!$B$1:$R$66,9,FALSE)&gt;G$3,5,IF(VLOOKUP($C115,'Regional Crises'!$B$1:$R$66,9,FALSE)&lt;G$4,0,(G$3-VLOOKUP($C115,'Regional Crises'!$B$1:$R$66,9,FALSE))/(G$3-G$4)*5)),1))),IF(VLOOKUP($E115,'Country Indicator Data'!$B$4:$N$300,5,FALSE)="x","x",ROUND(IF(VLOOKUP($E115,'Country Indicator Data'!$B$4:$N$300,5,FALSE)&gt;G$3,5,IF(VLOOKUP($E115,'Country Indicator Data'!$B$4:$N$300,5,FALSE)&lt;G$4,0,(G$3-VLOOKUP($E115,'Country Indicator Data'!$B$4:$N$300,5,FALSE))/(G$3-G$4)*5)),1)))</f>
        <v>3.2</v>
      </c>
      <c r="H115" s="163">
        <f t="shared" si="39"/>
        <v>3.55</v>
      </c>
      <c r="I115" s="163">
        <f>IF(LEN(E115)&gt;3,(IF(VLOOKUP($C115,'Regional Crises'!$B$1:$R$66,6,FALSE)="x","x",ROUND(IF(VLOOKUP($C115,'Regional Crises'!$B$1:$R$66,6,FALSE)&gt;I$3,5,IF(VLOOKUP($C115,'Regional Crises'!$B$1:$R$66,6,FALSE)&lt;I$4,0,5-(I$3-VLOOKUP($C115,'Regional Crises'!$B$1:$R$66,6,FALSE))/(I$3-I$4)*5)),1))),IF(VLOOKUP($E115,'Country Indicator Data'!$B$4:$N$300,2,FALSE)="x","x",ROUND(IF(VLOOKUP($E115,'Country Indicator Data'!$B$4:$N$300,2,FALSE)&gt;I$3,5,IF(VLOOKUP($E115,'Country Indicator Data'!$B$4:$N$300,2,FALSE)&lt;I$4,0,5-(I$3-VLOOKUP($E115,'Country Indicator Data'!$B$4:$N$300,2,FALSE))/(I$3-I$4)*5)),1)))</f>
        <v>3.2</v>
      </c>
      <c r="J115" s="163">
        <f>IF(LEN(E115)&gt;3,(IF(VLOOKUP($C115,'Regional Crises'!$B$1:$R$66,8,FALSE)="x","x",ROUND(IF(VLOOKUP($C115,'Regional Crises'!$B$1:$R$66,8,FALSE)&gt;J$3,5,IF(VLOOKUP($C115,'Regional Crises'!$B$1:$R$66,8,FALSE)&lt;J$4,0,5-(J$3-VLOOKUP($C115,'Regional Crises'!$B$1:$R$66,8,FALSE))/(J$3-J$4)*5)),1))),IF(VLOOKUP($E115,'Country Indicator Data'!$B$4:$N$300,4,FALSE)="x","x",ROUND(IF(VLOOKUP($E115,'Country Indicator Data'!$B$4:$N$300,4,FALSE)&gt;J$3,5,IF(VLOOKUP($E115,'Country Indicator Data'!$B$4:$N$300,4,FALSE)&lt;J$4,0,5-(J$3-VLOOKUP($E115,'Country Indicator Data'!$B$4:$N$300,4,FALSE))/(J$3-J$4)*5)),1)))</f>
        <v>1.6</v>
      </c>
      <c r="K115" s="163">
        <f t="shared" si="40"/>
        <v>2.4000000000000004</v>
      </c>
      <c r="L115" s="163">
        <f>IF(LEN(E115)&gt;3,(IF(VLOOKUP($C115,'Regional Crises'!$B$1:$R$66,10,FALSE)="x","x",ROUND(IF(VLOOKUP($C115,'Regional Crises'!$B$1:$R$66,10,FALSE)&gt;L$3,5,IF(VLOOKUP($C115,'Regional Crises'!$B$1:$R$66,10,FALSE)&lt;L$4,0,5-(L$3-VLOOKUP($C115,'Regional Crises'!$B$1:$R$66,10,FALSE))/(L$3-L$4)*5)),1))),IF(VLOOKUP($E115,'Country Indicator Data'!$B$4:$N$300,6,FALSE)="x","x",ROUND(IF(VLOOKUP($E115,'Country Indicator Data'!$B$4:$N$300,6,FALSE)&gt;L$3,5,IF(VLOOKUP($E115,'Country Indicator Data'!$B$4:$N$300,6,FALSE)&lt;L$4,0,5-(L$3-VLOOKUP($E115,'Country Indicator Data'!$B$4:$N$300,6,FALSE))/(L$3-L$4)*5)),1)))</f>
        <v>3.6</v>
      </c>
      <c r="M115" s="163">
        <f>IF(LEN(E115)&gt;3,(IF(VLOOKUP($C115,'Regional Crises'!$B$1:$R$66,11,FALSE)="x","x",ROUND(IF(VLOOKUP($C115,'Regional Crises'!$B$1:$R$66,11,FALSE)&gt;M$3,5,IF(VLOOKUP($C115,'Regional Crises'!$B$1:$R$66,11,FALSE)&lt;M$4,0,5-(M$3-VLOOKUP($C115,'Regional Crises'!$B$1:$R$66,11,FALSE))/(M$3-M$4)*5)),1))),IF(VLOOKUP($E115,'Country Indicator Data'!$B$4:$N$300,7,FALSE)="x","x",ROUND(IF(VLOOKUP($E115,'Country Indicator Data'!$B$4:$N$300,7,FALSE)&gt;M$3,5,IF(VLOOKUP($E115,'Country Indicator Data'!$B$4:$N$300,7,FALSE)&lt;M$4,0,5-(M$3-VLOOKUP($E115,'Country Indicator Data'!$B$4:$N$300,7,FALSE))/(M$3-M$4)*5)),1)))</f>
        <v>0.8</v>
      </c>
      <c r="N115" s="163">
        <f t="shared" si="41"/>
        <v>2.2000000000000002</v>
      </c>
      <c r="O115" s="163">
        <f t="shared" si="42"/>
        <v>2.7166666666666668</v>
      </c>
      <c r="P115" s="163">
        <f>IF(LEN(E115)&gt;3,VLOOKUP(C115,'Regional Crises'!$B$1:$R$69,12,FALSE),VLOOKUP(E115,'Country Indicator Data'!$B$4:$I$300,8,FALSE))</f>
        <v>3</v>
      </c>
      <c r="Q115" s="163">
        <f>IF(LEN(E115)&gt;3,((IF(VLOOKUP($C115,'Regional Crises'!$B$1:$R$66,13,FALSE)="x","x",ROUND(IF(VLOOKUP($C115,'Regional Crises'!$B$1:$R$66,13,FALSE)&gt;Q$3,5,IF(VLOOKUP($C115,'Regional Crises'!$B$1:$R$66,13,FALSE)&lt;Q$4,0,5-(LOG(Q$3)-LOG(VLOOKUP($C115,'Regional Crises'!$B$1:$R$66,13,FALSE)))/(LOG(Q$3)-LOG(Q$4))*5)),1)))),(IF(VLOOKUP($E115,'Country Indicator Data'!$B$4:$N$300,9,FALSE)="x","x",ROUND(IF(VLOOKUP($E115,'Country Indicator Data'!$B$4:$N$300,9,FALSE)&gt;Q$3,5,IF(VLOOKUP($E115,'Country Indicator Data'!$B$4:$N$300,9,FALSE)&lt;Q$4,0,5-(LOG(Q$3)-LOG(VLOOKUP($E115,'Country Indicator Data'!$B$4:$N$300,9,FALSE)))/(LOG(Q$3)-LOG(Q$4))*5)),1))))</f>
        <v>4.4000000000000004</v>
      </c>
      <c r="R115" s="163">
        <f t="shared" si="43"/>
        <v>3.7</v>
      </c>
      <c r="S115" s="163">
        <f>IF(LEN(E115)&gt;3,((IF(VLOOKUP($C115,'Regional Crises'!$B$1:$R$66,17,FALSE)="x","x",ROUND(IF(VLOOKUP($C115,'Regional Crises'!$B$1:$R$66,17,FALSE)&gt;S$3,0,IF(VLOOKUP($C115,'Regional Crises'!$B$1:$R$66,17,FALSE)&lt;S$4,5,(S$3-VLOOKUP($C115,'Regional Crises'!$B$1:$R$66,17,FALSE))/(S$3-S$4)*5)),1)))),(IF(VLOOKUP($E115,'Country Indicator Data'!$B$4:$N$300,13,FALSE)="x","x",ROUND(IF(VLOOKUP($E115,'Country Indicator Data'!$B$4:$N$300,13,FALSE)&gt;S$3,0,IF(VLOOKUP($E115,'Country Indicator Data'!$B$4:$N$300,13,FALSE)&lt;S$4,5,(S$3-VLOOKUP($E115,'Country Indicator Data'!$B$4:$N$300,13,FALSE))/(S$3-S$4)*5)),1))))</f>
        <v>3.6</v>
      </c>
      <c r="T115" s="163">
        <f>IF(LEN(E115)&gt;3,((IF(VLOOKUP($C115,'Regional Crises'!$B$1:$R$66,14,FALSE)="x","x",ROUND(IF(VLOOKUP($C115,'Regional Crises'!$B$1:$R$66,14,FALSE)&gt;T$3,0,IF(VLOOKUP($C115,'Regional Crises'!$B$1:$R$66,14,FALSE)&lt;T$4,5,(T$3-VLOOKUP($C115,'Regional Crises'!$B$1:$R$66,14,FALSE))/(T$3-T$4)*5)),1)))),(IF(VLOOKUP($E115,'Country Indicator Data'!$B$4:$N$300,10,FALSE)="x","x",ROUND(IF(VLOOKUP($E115,'Country Indicator Data'!$B$4:$N$300,10,FALSE)&gt;T$3,0,IF(VLOOKUP($E115,'Country Indicator Data'!$B$4:$N$300,10,FALSE)&lt;T$4,5,(T$3-VLOOKUP($E115,'Country Indicator Data'!$B$4:$N$300,10,FALSE))/(T$3-T$4)*5)),1))))</f>
        <v>3.2</v>
      </c>
      <c r="U115" s="163">
        <f>IF(LEN(E115)&gt;3,((IF(VLOOKUP($C115,'Regional Crises'!$B$1:$R$66,15,FALSE)="x","x",ROUND(IF(VLOOKUP($C115,'Regional Crises'!$B$1:$R$66,15,FALSE)&gt;U$3,0,IF(VLOOKUP($C115,'Regional Crises'!$B$1:$R$66,15,FALSE)&lt;U$4,5,(U$3-VLOOKUP($C115,'Regional Crises'!$B$1:$R$66,15,FALSE))/(U$3-U$4)*5)),1)))),(IF(VLOOKUP($E115,'Country Indicator Data'!$B$4:$N$300,11,FALSE)="x","x",ROUND(IF(VLOOKUP($E115,'Country Indicator Data'!$B$4:$N$300,11,FALSE)&gt;U$3,0,IF(VLOOKUP($E115,'Country Indicator Data'!$B$4:$N$300,11,FALSE)&lt;U$4,5,(U$3-VLOOKUP($E115,'Country Indicator Data'!$B$4:$N$300,11,FALSE))/(U$3-U$4)*5)),1))))</f>
        <v>3.4</v>
      </c>
      <c r="V115" s="163">
        <f>IF(LEN(E115)&gt;3,((IF(VLOOKUP($C115,'Regional Crises'!$B$1:$R$66,16,FALSE)="x","x",ROUND(IF(VLOOKUP($C115,'Regional Crises'!$B$1:$R$66,16,FALSE)&gt;V$3,0,IF(VLOOKUP($C115,'Regional Crises'!$B$1:$R$66,16,FALSE)&lt;V$4,5,(V$3-VLOOKUP($C115,'Regional Crises'!$B$1:$R$66,16,FALSE))/(V$3-V$4)*5)),1)))),(IF(VLOOKUP($E115,'Country Indicator Data'!$B$4:$N$300,12,FALSE)="x","x",ROUND(IF(VLOOKUP($E115,'Country Indicator Data'!$B$4:$N$300,12,FALSE)&gt;V$3,0,IF(VLOOKUP($E115,'Country Indicator Data'!$B$4:$N$300,12,FALSE)&lt;V$4,5,(V$3-VLOOKUP($E115,'Country Indicator Data'!$B$4:$N$300,12,FALSE))/(V$3-V$4)*5)),1))))</f>
        <v>3.3</v>
      </c>
      <c r="W115" s="163">
        <f t="shared" si="44"/>
        <v>3.4</v>
      </c>
      <c r="X115" s="163">
        <f t="shared" si="45"/>
        <v>3.3</v>
      </c>
      <c r="Y115" s="184">
        <f>IF('Core Indicators'!FC112="x","x",IF('Core Indicators'!FC112&gt;=5,5,IF('Core Indicators'!FC112&gt;=4,4,IF('Core Indicators'!FC112&gt;=3,3,IF('Core Indicators'!FC112&gt;=2,2,IF('Core Indicators'!FC112&gt;=1,1,0))))))</f>
        <v>2</v>
      </c>
      <c r="Z115" s="163">
        <f t="shared" si="46"/>
        <v>2</v>
      </c>
      <c r="AA115" s="184">
        <f>'Crisis Indicator Data'!Y112</f>
        <v>2</v>
      </c>
      <c r="AB115" s="184">
        <f>'Crisis Indicator Data'!Z112</f>
        <v>1</v>
      </c>
      <c r="AC115" s="184">
        <f>'Crisis Indicator Data'!AA112</f>
        <v>2</v>
      </c>
      <c r="AD115" s="184">
        <f>'Crisis Indicator Data'!AB112</f>
        <v>0</v>
      </c>
      <c r="AE115" s="184">
        <f t="shared" si="47"/>
        <v>2</v>
      </c>
      <c r="AF115" s="184">
        <f>'Crisis Indicator Data'!AC112</f>
        <v>0</v>
      </c>
      <c r="AG115" s="184">
        <f>'Crisis Indicator Data'!AD112</f>
        <v>0</v>
      </c>
      <c r="AH115" s="184">
        <f t="shared" si="48"/>
        <v>0</v>
      </c>
      <c r="AI115" s="184">
        <f>'Crisis Indicator Data'!AE112</f>
        <v>1</v>
      </c>
      <c r="AJ115" s="184">
        <f>'Crisis Indicator Data'!AF112</f>
        <v>1</v>
      </c>
      <c r="AK115" s="184">
        <f>'Crisis Indicator Data'!AG112</f>
        <v>3</v>
      </c>
      <c r="AL115" s="184">
        <f t="shared" si="49"/>
        <v>4</v>
      </c>
      <c r="AM115" s="163">
        <f t="shared" si="50"/>
        <v>2</v>
      </c>
      <c r="AN115" s="163">
        <f t="shared" si="51"/>
        <v>2</v>
      </c>
    </row>
    <row r="116" spans="1:40" ht="13.5" customHeight="1" x14ac:dyDescent="0.35">
      <c r="A116" s="172" t="str">
        <f>'Crisis Indicator Data'!A113</f>
        <v>Venezuela displacement in Panama</v>
      </c>
      <c r="B116" s="173" t="str">
        <f>'Crisis Indicator Data'!B113</f>
        <v>Displacement</v>
      </c>
      <c r="C116" s="173" t="str">
        <f>'Crisis Indicator Data'!C113</f>
        <v>PAN002</v>
      </c>
      <c r="D116" s="173" t="str">
        <f>'Crisis Indicator Data'!D113</f>
        <v>Panama</v>
      </c>
      <c r="E116" s="174" t="str">
        <f>'Crisis Indicator Data'!E113</f>
        <v>PAN</v>
      </c>
      <c r="F116" s="163">
        <f>IF(LEN(E116)&gt;3,(IF(VLOOKUP($C116,'Regional Crises'!$B$1:$R$66,7,FALSE)="x","x",ROUND(IF(VLOOKUP($C116,'Regional Crises'!$B$1:$R$66,7,FALSE)&gt;$F$3,5,IF(VLOOKUP($C116,'Regional Crises'!$B$1:$R$66,7,FALSE)&lt;F$4,0,($F$3-VLOOKUP($C116,'Regional Crises'!$B$1:$R$66,7,FALSE))/($F$3-$F$4)*5)),1))),IF(VLOOKUP($E116,'Country Indicator Data'!$B$4:$N$300,3,FALSE)="x","x",ROUND(IF(VLOOKUP($E116,'Country Indicator Data'!$B$4:$N$300,3,FALSE)&gt;$F$3,5,IF(VLOOKUP($E116,'Country Indicator Data'!$B$4:$N$300,3,FALSE)&lt;$F$4,0,($F$3-VLOOKUP($E116,'Country Indicator Data'!$B$4:$N$300,3,FALSE))/($F$3-$F$4)*5)),1)))</f>
        <v>0.7</v>
      </c>
      <c r="G116" s="163">
        <f>IF(LEN(E116)&gt;3,(IF(VLOOKUP($C116,'Regional Crises'!$B$1:$R$66,9,FALSE)="x","x",ROUND(IF(VLOOKUP($C116,'Regional Crises'!$B$1:$R$66,9,FALSE)&gt;G$3,5,IF(VLOOKUP($C116,'Regional Crises'!$B$1:$R$66,9,FALSE)&lt;G$4,0,(G$3-VLOOKUP($C116,'Regional Crises'!$B$1:$R$66,9,FALSE))/(G$3-G$4)*5)),1))),IF(VLOOKUP($E116,'Country Indicator Data'!$B$4:$N$300,5,FALSE)="x","x",ROUND(IF(VLOOKUP($E116,'Country Indicator Data'!$B$4:$N$300,5,FALSE)&gt;G$3,5,IF(VLOOKUP($E116,'Country Indicator Data'!$B$4:$N$300,5,FALSE)&lt;G$4,0,(G$3-VLOOKUP($E116,'Country Indicator Data'!$B$4:$N$300,5,FALSE))/(G$3-G$4)*5)),1)))</f>
        <v>1.6</v>
      </c>
      <c r="H116" s="163">
        <f t="shared" si="39"/>
        <v>1.1499999999999999</v>
      </c>
      <c r="I116" s="163">
        <f>IF(LEN(E116)&gt;3,(IF(VLOOKUP($C116,'Regional Crises'!$B$1:$R$66,6,FALSE)="x","x",ROUND(IF(VLOOKUP($C116,'Regional Crises'!$B$1:$R$66,6,FALSE)&gt;I$3,5,IF(VLOOKUP($C116,'Regional Crises'!$B$1:$R$66,6,FALSE)&lt;I$4,0,5-(I$3-VLOOKUP($C116,'Regional Crises'!$B$1:$R$66,6,FALSE))/(I$3-I$4)*5)),1))),IF(VLOOKUP($E116,'Country Indicator Data'!$B$4:$N$300,2,FALSE)="x","x",ROUND(IF(VLOOKUP($E116,'Country Indicator Data'!$B$4:$N$300,2,FALSE)&gt;I$3,5,IF(VLOOKUP($E116,'Country Indicator Data'!$B$4:$N$300,2,FALSE)&lt;I$4,0,5-(I$3-VLOOKUP($E116,'Country Indicator Data'!$B$4:$N$300,2,FALSE))/(I$3-I$4)*5)),1)))</f>
        <v>1.7</v>
      </c>
      <c r="J116" s="163">
        <f>IF(LEN(E116)&gt;3,(IF(VLOOKUP($C116,'Regional Crises'!$B$1:$R$66,8,FALSE)="x","x",ROUND(IF(VLOOKUP($C116,'Regional Crises'!$B$1:$R$66,8,FALSE)&gt;J$3,5,IF(VLOOKUP($C116,'Regional Crises'!$B$1:$R$66,8,FALSE)&lt;J$4,0,5-(J$3-VLOOKUP($C116,'Regional Crises'!$B$1:$R$66,8,FALSE))/(J$3-J$4)*5)),1))),IF(VLOOKUP($E116,'Country Indicator Data'!$B$4:$N$300,4,FALSE)="x","x",ROUND(IF(VLOOKUP($E116,'Country Indicator Data'!$B$4:$N$300,4,FALSE)&gt;J$3,5,IF(VLOOKUP($E116,'Country Indicator Data'!$B$4:$N$300,4,FALSE)&lt;J$4,0,5-(J$3-VLOOKUP($E116,'Country Indicator Data'!$B$4:$N$300,4,FALSE))/(J$3-J$4)*5)),1)))</f>
        <v>1.3</v>
      </c>
      <c r="K116" s="163">
        <f t="shared" si="40"/>
        <v>1.5</v>
      </c>
      <c r="L116" s="163">
        <f>IF(LEN(E116)&gt;3,(IF(VLOOKUP($C116,'Regional Crises'!$B$1:$R$66,10,FALSE)="x","x",ROUND(IF(VLOOKUP($C116,'Regional Crises'!$B$1:$R$66,10,FALSE)&gt;L$3,5,IF(VLOOKUP($C116,'Regional Crises'!$B$1:$R$66,10,FALSE)&lt;L$4,0,5-(L$3-VLOOKUP($C116,'Regional Crises'!$B$1:$R$66,10,FALSE))/(L$3-L$4)*5)),1))),IF(VLOOKUP($E116,'Country Indicator Data'!$B$4:$N$300,6,FALSE)="x","x",ROUND(IF(VLOOKUP($E116,'Country Indicator Data'!$B$4:$N$300,6,FALSE)&gt;L$3,5,IF(VLOOKUP($E116,'Country Indicator Data'!$B$4:$N$300,6,FALSE)&lt;L$4,0,5-(L$3-VLOOKUP($E116,'Country Indicator Data'!$B$4:$N$300,6,FALSE))/(L$3-L$4)*5)),1)))</f>
        <v>3.1</v>
      </c>
      <c r="M116" s="163">
        <f>IF(LEN(E116)&gt;3,(IF(VLOOKUP($C116,'Regional Crises'!$B$1:$R$66,11,FALSE)="x","x",ROUND(IF(VLOOKUP($C116,'Regional Crises'!$B$1:$R$66,11,FALSE)&gt;M$3,5,IF(VLOOKUP($C116,'Regional Crises'!$B$1:$R$66,11,FALSE)&lt;M$4,0,5-(M$3-VLOOKUP($C116,'Regional Crises'!$B$1:$R$66,11,FALSE))/(M$3-M$4)*5)),1))),IF(VLOOKUP($E116,'Country Indicator Data'!$B$4:$N$300,7,FALSE)="x","x",ROUND(IF(VLOOKUP($E116,'Country Indicator Data'!$B$4:$N$300,7,FALSE)&gt;M$3,5,IF(VLOOKUP($E116,'Country Indicator Data'!$B$4:$N$300,7,FALSE)&lt;M$4,0,5-(M$3-VLOOKUP($E116,'Country Indicator Data'!$B$4:$N$300,7,FALSE))/(M$3-M$4)*5)),1)))</f>
        <v>3.1</v>
      </c>
      <c r="N116" s="163">
        <f t="shared" si="41"/>
        <v>3.1</v>
      </c>
      <c r="O116" s="163">
        <f t="shared" si="42"/>
        <v>1.9166666666666667</v>
      </c>
      <c r="P116" s="163">
        <f>IF(LEN(E116)&gt;3,VLOOKUP(C116,'Regional Crises'!$B$1:$R$69,12,FALSE),VLOOKUP(E116,'Country Indicator Data'!$B$4:$I$300,8,FALSE))</f>
        <v>0</v>
      </c>
      <c r="Q116" s="163">
        <f>IF(LEN(E116)&gt;3,((IF(VLOOKUP($C116,'Regional Crises'!$B$1:$R$66,13,FALSE)="x","x",ROUND(IF(VLOOKUP($C116,'Regional Crises'!$B$1:$R$66,13,FALSE)&gt;Q$3,5,IF(VLOOKUP($C116,'Regional Crises'!$B$1:$R$66,13,FALSE)&lt;Q$4,0,5-(LOG(Q$3)-LOG(VLOOKUP($C116,'Regional Crises'!$B$1:$R$66,13,FALSE)))/(LOG(Q$3)-LOG(Q$4))*5)),1)))),(IF(VLOOKUP($E116,'Country Indicator Data'!$B$4:$N$300,9,FALSE)="x","x",ROUND(IF(VLOOKUP($E116,'Country Indicator Data'!$B$4:$N$300,9,FALSE)&gt;Q$3,5,IF(VLOOKUP($E116,'Country Indicator Data'!$B$4:$N$300,9,FALSE)&lt;Q$4,0,5-(LOG(Q$3)-LOG(VLOOKUP($E116,'Country Indicator Data'!$B$4:$N$300,9,FALSE)))/(LOG(Q$3)-LOG(Q$4))*5)),1))))</f>
        <v>1.6</v>
      </c>
      <c r="R116" s="163">
        <f t="shared" si="43"/>
        <v>0.8</v>
      </c>
      <c r="S116" s="163">
        <f>IF(LEN(E116)&gt;3,((IF(VLOOKUP($C116,'Regional Crises'!$B$1:$R$66,17,FALSE)="x","x",ROUND(IF(VLOOKUP($C116,'Regional Crises'!$B$1:$R$66,17,FALSE)&gt;S$3,0,IF(VLOOKUP($C116,'Regional Crises'!$B$1:$R$66,17,FALSE)&lt;S$4,5,(S$3-VLOOKUP($C116,'Regional Crises'!$B$1:$R$66,17,FALSE))/(S$3-S$4)*5)),1)))),(IF(VLOOKUP($E116,'Country Indicator Data'!$B$4:$N$300,13,FALSE)="x","x",ROUND(IF(VLOOKUP($E116,'Country Indicator Data'!$B$4:$N$300,13,FALSE)&gt;S$3,0,IF(VLOOKUP($E116,'Country Indicator Data'!$B$4:$N$300,13,FALSE)&lt;S$4,5,(S$3-VLOOKUP($E116,'Country Indicator Data'!$B$4:$N$300,13,FALSE))/(S$3-S$4)*5)),1))))</f>
        <v>3.3</v>
      </c>
      <c r="T116" s="163">
        <f>IF(LEN(E116)&gt;3,((IF(VLOOKUP($C116,'Regional Crises'!$B$1:$R$66,14,FALSE)="x","x",ROUND(IF(VLOOKUP($C116,'Regional Crises'!$B$1:$R$66,14,FALSE)&gt;T$3,0,IF(VLOOKUP($C116,'Regional Crises'!$B$1:$R$66,14,FALSE)&lt;T$4,5,(T$3-VLOOKUP($C116,'Regional Crises'!$B$1:$R$66,14,FALSE))/(T$3-T$4)*5)),1)))),(IF(VLOOKUP($E116,'Country Indicator Data'!$B$4:$N$300,10,FALSE)="x","x",ROUND(IF(VLOOKUP($E116,'Country Indicator Data'!$B$4:$N$300,10,FALSE)&gt;T$3,0,IF(VLOOKUP($E116,'Country Indicator Data'!$B$4:$N$300,10,FALSE)&lt;T$4,5,(T$3-VLOOKUP($E116,'Country Indicator Data'!$B$4:$N$300,10,FALSE))/(T$3-T$4)*5)),1))))</f>
        <v>2.6</v>
      </c>
      <c r="U116" s="163">
        <f>IF(LEN(E116)&gt;3,((IF(VLOOKUP($C116,'Regional Crises'!$B$1:$R$66,15,FALSE)="x","x",ROUND(IF(VLOOKUP($C116,'Regional Crises'!$B$1:$R$66,15,FALSE)&gt;U$3,0,IF(VLOOKUP($C116,'Regional Crises'!$B$1:$R$66,15,FALSE)&lt;U$4,5,(U$3-VLOOKUP($C116,'Regional Crises'!$B$1:$R$66,15,FALSE))/(U$3-U$4)*5)),1)))),(IF(VLOOKUP($E116,'Country Indicator Data'!$B$4:$N$300,11,FALSE)="x","x",ROUND(IF(VLOOKUP($E116,'Country Indicator Data'!$B$4:$N$300,11,FALSE)&gt;U$3,0,IF(VLOOKUP($E116,'Country Indicator Data'!$B$4:$N$300,11,FALSE)&lt;U$4,5,(U$3-VLOOKUP($E116,'Country Indicator Data'!$B$4:$N$300,11,FALSE))/(U$3-U$4)*5)),1))))</f>
        <v>2</v>
      </c>
      <c r="V116" s="163">
        <f>IF(LEN(E116)&gt;3,((IF(VLOOKUP($C116,'Regional Crises'!$B$1:$R$66,16,FALSE)="x","x",ROUND(IF(VLOOKUP($C116,'Regional Crises'!$B$1:$R$66,16,FALSE)&gt;V$3,0,IF(VLOOKUP($C116,'Regional Crises'!$B$1:$R$66,16,FALSE)&lt;V$4,5,(V$3-VLOOKUP($C116,'Regional Crises'!$B$1:$R$66,16,FALSE))/(V$3-V$4)*5)),1)))),(IF(VLOOKUP($E116,'Country Indicator Data'!$B$4:$N$300,12,FALSE)="x","x",ROUND(IF(VLOOKUP($E116,'Country Indicator Data'!$B$4:$N$300,12,FALSE)&gt;V$3,0,IF(VLOOKUP($E116,'Country Indicator Data'!$B$4:$N$300,12,FALSE)&lt;V$4,5,(V$3-VLOOKUP($E116,'Country Indicator Data'!$B$4:$N$300,12,FALSE))/(V$3-V$4)*5)),1))))</f>
        <v>0.9</v>
      </c>
      <c r="W116" s="163">
        <f t="shared" si="44"/>
        <v>2.2000000000000002</v>
      </c>
      <c r="X116" s="163">
        <f t="shared" si="45"/>
        <v>1.6</v>
      </c>
      <c r="Y116" s="184">
        <f>IF('Core Indicators'!FC113="x","x",IF('Core Indicators'!FC113&gt;=5,5,IF('Core Indicators'!FC113&gt;=4,4,IF('Core Indicators'!FC113&gt;=3,3,IF('Core Indicators'!FC113&gt;=2,2,IF('Core Indicators'!FC113&gt;=1,1,0))))))</f>
        <v>2</v>
      </c>
      <c r="Z116" s="163">
        <f t="shared" si="46"/>
        <v>2</v>
      </c>
      <c r="AA116" s="184">
        <f>'Crisis Indicator Data'!Y113</f>
        <v>1</v>
      </c>
      <c r="AB116" s="184">
        <f>'Crisis Indicator Data'!Z113</f>
        <v>1</v>
      </c>
      <c r="AC116" s="184">
        <f>'Crisis Indicator Data'!AA113</f>
        <v>0</v>
      </c>
      <c r="AD116" s="184">
        <f>'Crisis Indicator Data'!AB113</f>
        <v>0</v>
      </c>
      <c r="AE116" s="184">
        <f t="shared" si="47"/>
        <v>2</v>
      </c>
      <c r="AF116" s="184">
        <f>'Crisis Indicator Data'!AC113</f>
        <v>2</v>
      </c>
      <c r="AG116" s="184">
        <f>'Crisis Indicator Data'!AD113</f>
        <v>0</v>
      </c>
      <c r="AH116" s="184">
        <f t="shared" si="48"/>
        <v>2</v>
      </c>
      <c r="AI116" s="184">
        <f>'Crisis Indicator Data'!AE113</f>
        <v>1</v>
      </c>
      <c r="AJ116" s="184">
        <f>'Crisis Indicator Data'!AF113</f>
        <v>0</v>
      </c>
      <c r="AK116" s="184">
        <f>'Crisis Indicator Data'!AG113</f>
        <v>1</v>
      </c>
      <c r="AL116" s="184">
        <f t="shared" si="49"/>
        <v>2</v>
      </c>
      <c r="AM116" s="163">
        <f t="shared" si="50"/>
        <v>2</v>
      </c>
      <c r="AN116" s="163">
        <f t="shared" si="51"/>
        <v>2</v>
      </c>
    </row>
    <row r="117" spans="1:40" ht="13.5" customHeight="1" x14ac:dyDescent="0.35">
      <c r="A117" s="172" t="str">
        <f>'Crisis Indicator Data'!A114</f>
        <v>Venezuela displacement in Peru</v>
      </c>
      <c r="B117" s="173" t="str">
        <f>'Crisis Indicator Data'!B114</f>
        <v>Displacement</v>
      </c>
      <c r="C117" s="173" t="str">
        <f>'Crisis Indicator Data'!C114</f>
        <v>PER002</v>
      </c>
      <c r="D117" s="173" t="str">
        <f>'Crisis Indicator Data'!D114</f>
        <v>Peru</v>
      </c>
      <c r="E117" s="174" t="str">
        <f>'Crisis Indicator Data'!E114</f>
        <v>PER</v>
      </c>
      <c r="F117" s="163">
        <f>IF(LEN(E117)&gt;3,(IF(VLOOKUP($C117,'Regional Crises'!$B$1:$R$66,7,FALSE)="x","x",ROUND(IF(VLOOKUP($C117,'Regional Crises'!$B$1:$R$66,7,FALSE)&gt;$F$3,5,IF(VLOOKUP($C117,'Regional Crises'!$B$1:$R$66,7,FALSE)&lt;F$4,0,($F$3-VLOOKUP($C117,'Regional Crises'!$B$1:$R$66,7,FALSE))/($F$3-$F$4)*5)),1))),IF(VLOOKUP($E117,'Country Indicator Data'!$B$4:$N$300,3,FALSE)="x","x",ROUND(IF(VLOOKUP($E117,'Country Indicator Data'!$B$4:$N$300,3,FALSE)&gt;$F$3,5,IF(VLOOKUP($E117,'Country Indicator Data'!$B$4:$N$300,3,FALSE)&lt;$F$4,0,($F$3-VLOOKUP($E117,'Country Indicator Data'!$B$4:$N$300,3,FALSE))/($F$3-$F$4)*5)),1)))</f>
        <v>1.8</v>
      </c>
      <c r="G117" s="163">
        <f>IF(LEN(E117)&gt;3,(IF(VLOOKUP($C117,'Regional Crises'!$B$1:$R$66,9,FALSE)="x","x",ROUND(IF(VLOOKUP($C117,'Regional Crises'!$B$1:$R$66,9,FALSE)&gt;G$3,5,IF(VLOOKUP($C117,'Regional Crises'!$B$1:$R$66,9,FALSE)&lt;G$4,0,(G$3-VLOOKUP($C117,'Regional Crises'!$B$1:$R$66,9,FALSE))/(G$3-G$4)*5)),1))),IF(VLOOKUP($E117,'Country Indicator Data'!$B$4:$N$300,5,FALSE)="x","x",ROUND(IF(VLOOKUP($E117,'Country Indicator Data'!$B$4:$N$300,5,FALSE)&gt;G$3,5,IF(VLOOKUP($E117,'Country Indicator Data'!$B$4:$N$300,5,FALSE)&lt;G$4,0,(G$3-VLOOKUP($E117,'Country Indicator Data'!$B$4:$N$300,5,FALSE))/(G$3-G$4)*5)),1)))</f>
        <v>2</v>
      </c>
      <c r="H117" s="163">
        <f t="shared" si="39"/>
        <v>1.9</v>
      </c>
      <c r="I117" s="163">
        <f>IF(LEN(E117)&gt;3,(IF(VLOOKUP($C117,'Regional Crises'!$B$1:$R$66,6,FALSE)="x","x",ROUND(IF(VLOOKUP($C117,'Regional Crises'!$B$1:$R$66,6,FALSE)&gt;I$3,5,IF(VLOOKUP($C117,'Regional Crises'!$B$1:$R$66,6,FALSE)&lt;I$4,0,5-(I$3-VLOOKUP($C117,'Regional Crises'!$B$1:$R$66,6,FALSE))/(I$3-I$4)*5)),1))),IF(VLOOKUP($E117,'Country Indicator Data'!$B$4:$N$300,2,FALSE)="x","x",ROUND(IF(VLOOKUP($E117,'Country Indicator Data'!$B$4:$N$300,2,FALSE)&gt;I$3,5,IF(VLOOKUP($E117,'Country Indicator Data'!$B$4:$N$300,2,FALSE)&lt;I$4,0,5-(I$3-VLOOKUP($E117,'Country Indicator Data'!$B$4:$N$300,2,FALSE))/(I$3-I$4)*5)),1)))</f>
        <v>3</v>
      </c>
      <c r="J117" s="163">
        <f>IF(LEN(E117)&gt;3,(IF(VLOOKUP($C117,'Regional Crises'!$B$1:$R$66,8,FALSE)="x","x",ROUND(IF(VLOOKUP($C117,'Regional Crises'!$B$1:$R$66,8,FALSE)&gt;J$3,5,IF(VLOOKUP($C117,'Regional Crises'!$B$1:$R$66,8,FALSE)&lt;J$4,0,5-(J$3-VLOOKUP($C117,'Regional Crises'!$B$1:$R$66,8,FALSE))/(J$3-J$4)*5)),1))),IF(VLOOKUP($E117,'Country Indicator Data'!$B$4:$N$300,4,FALSE)="x","x",ROUND(IF(VLOOKUP($E117,'Country Indicator Data'!$B$4:$N$300,4,FALSE)&gt;J$3,5,IF(VLOOKUP($E117,'Country Indicator Data'!$B$4:$N$300,4,FALSE)&lt;J$4,0,5-(J$3-VLOOKUP($E117,'Country Indicator Data'!$B$4:$N$300,4,FALSE))/(J$3-J$4)*5)),1)))</f>
        <v>4.5</v>
      </c>
      <c r="K117" s="163">
        <f t="shared" si="40"/>
        <v>3.75</v>
      </c>
      <c r="L117" s="163">
        <f>IF(LEN(E117)&gt;3,(IF(VLOOKUP($C117,'Regional Crises'!$B$1:$R$66,10,FALSE)="x","x",ROUND(IF(VLOOKUP($C117,'Regional Crises'!$B$1:$R$66,10,FALSE)&gt;L$3,5,IF(VLOOKUP($C117,'Regional Crises'!$B$1:$R$66,10,FALSE)&lt;L$4,0,5-(L$3-VLOOKUP($C117,'Regional Crises'!$B$1:$R$66,10,FALSE))/(L$3-L$4)*5)),1))),IF(VLOOKUP($E117,'Country Indicator Data'!$B$4:$N$300,6,FALSE)="x","x",ROUND(IF(VLOOKUP($E117,'Country Indicator Data'!$B$4:$N$300,6,FALSE)&gt;L$3,5,IF(VLOOKUP($E117,'Country Indicator Data'!$B$4:$N$300,6,FALSE)&lt;L$4,0,5-(L$3-VLOOKUP($E117,'Country Indicator Data'!$B$4:$N$300,6,FALSE))/(L$3-L$4)*5)),1)))</f>
        <v>2.5</v>
      </c>
      <c r="M117" s="163">
        <f>IF(LEN(E117)&gt;3,(IF(VLOOKUP($C117,'Regional Crises'!$B$1:$R$66,11,FALSE)="x","x",ROUND(IF(VLOOKUP($C117,'Regional Crises'!$B$1:$R$66,11,FALSE)&gt;M$3,5,IF(VLOOKUP($C117,'Regional Crises'!$B$1:$R$66,11,FALSE)&lt;M$4,0,5-(M$3-VLOOKUP($C117,'Regional Crises'!$B$1:$R$66,11,FALSE))/(M$3-M$4)*5)),1))),IF(VLOOKUP($E117,'Country Indicator Data'!$B$4:$N$300,7,FALSE)="x","x",ROUND(IF(VLOOKUP($E117,'Country Indicator Data'!$B$4:$N$300,7,FALSE)&gt;M$3,5,IF(VLOOKUP($E117,'Country Indicator Data'!$B$4:$N$300,7,FALSE)&lt;M$4,0,5-(M$3-VLOOKUP($E117,'Country Indicator Data'!$B$4:$N$300,7,FALSE))/(M$3-M$4)*5)),1)))</f>
        <v>2.1</v>
      </c>
      <c r="N117" s="163">
        <f t="shared" si="41"/>
        <v>2.2999999999999998</v>
      </c>
      <c r="O117" s="163">
        <f t="shared" si="42"/>
        <v>2.65</v>
      </c>
      <c r="P117" s="163">
        <f>IF(LEN(E117)&gt;3,VLOOKUP(C117,'Regional Crises'!$B$1:$R$69,12,FALSE),VLOOKUP(E117,'Country Indicator Data'!$B$4:$I$300,8,FALSE))</f>
        <v>3</v>
      </c>
      <c r="Q117" s="163">
        <f>IF(LEN(E117)&gt;3,((IF(VLOOKUP($C117,'Regional Crises'!$B$1:$R$66,13,FALSE)="x","x",ROUND(IF(VLOOKUP($C117,'Regional Crises'!$B$1:$R$66,13,FALSE)&gt;Q$3,5,IF(VLOOKUP($C117,'Regional Crises'!$B$1:$R$66,13,FALSE)&lt;Q$4,0,5-(LOG(Q$3)-LOG(VLOOKUP($C117,'Regional Crises'!$B$1:$R$66,13,FALSE)))/(LOG(Q$3)-LOG(Q$4))*5)),1)))),(IF(VLOOKUP($E117,'Country Indicator Data'!$B$4:$N$300,9,FALSE)="x","x",ROUND(IF(VLOOKUP($E117,'Country Indicator Data'!$B$4:$N$300,9,FALSE)&gt;Q$3,5,IF(VLOOKUP($E117,'Country Indicator Data'!$B$4:$N$300,9,FALSE)&lt;Q$4,0,5-(LOG(Q$3)-LOG(VLOOKUP($E117,'Country Indicator Data'!$B$4:$N$300,9,FALSE)))/(LOG(Q$3)-LOG(Q$4))*5)),1))))</f>
        <v>0</v>
      </c>
      <c r="R117" s="163">
        <f t="shared" si="43"/>
        <v>1.5</v>
      </c>
      <c r="S117" s="163">
        <f>IF(LEN(E117)&gt;3,((IF(VLOOKUP($C117,'Regional Crises'!$B$1:$R$66,17,FALSE)="x","x",ROUND(IF(VLOOKUP($C117,'Regional Crises'!$B$1:$R$66,17,FALSE)&gt;S$3,0,IF(VLOOKUP($C117,'Regional Crises'!$B$1:$R$66,17,FALSE)&lt;S$4,5,(S$3-VLOOKUP($C117,'Regional Crises'!$B$1:$R$66,17,FALSE))/(S$3-S$4)*5)),1)))),(IF(VLOOKUP($E117,'Country Indicator Data'!$B$4:$N$300,13,FALSE)="x","x",ROUND(IF(VLOOKUP($E117,'Country Indicator Data'!$B$4:$N$300,13,FALSE)&gt;S$3,0,IF(VLOOKUP($E117,'Country Indicator Data'!$B$4:$N$300,13,FALSE)&lt;S$4,5,(S$3-VLOOKUP($E117,'Country Indicator Data'!$B$4:$N$300,13,FALSE))/(S$3-S$4)*5)),1))))</f>
        <v>3.4</v>
      </c>
      <c r="T117" s="163">
        <f>IF(LEN(E117)&gt;3,((IF(VLOOKUP($C117,'Regional Crises'!$B$1:$R$66,14,FALSE)="x","x",ROUND(IF(VLOOKUP($C117,'Regional Crises'!$B$1:$R$66,14,FALSE)&gt;T$3,0,IF(VLOOKUP($C117,'Regional Crises'!$B$1:$R$66,14,FALSE)&lt;T$4,5,(T$3-VLOOKUP($C117,'Regional Crises'!$B$1:$R$66,14,FALSE))/(T$3-T$4)*5)),1)))),(IF(VLOOKUP($E117,'Country Indicator Data'!$B$4:$N$300,10,FALSE)="x","x",ROUND(IF(VLOOKUP($E117,'Country Indicator Data'!$B$4:$N$300,10,FALSE)&gt;T$3,0,IF(VLOOKUP($E117,'Country Indicator Data'!$B$4:$N$300,10,FALSE)&lt;T$4,5,(T$3-VLOOKUP($E117,'Country Indicator Data'!$B$4:$N$300,10,FALSE))/(T$3-T$4)*5)),1))))</f>
        <v>3</v>
      </c>
      <c r="U117" s="163">
        <f>IF(LEN(E117)&gt;3,((IF(VLOOKUP($C117,'Regional Crises'!$B$1:$R$66,15,FALSE)="x","x",ROUND(IF(VLOOKUP($C117,'Regional Crises'!$B$1:$R$66,15,FALSE)&gt;U$3,0,IF(VLOOKUP($C117,'Regional Crises'!$B$1:$R$66,15,FALSE)&lt;U$4,5,(U$3-VLOOKUP($C117,'Regional Crises'!$B$1:$R$66,15,FALSE))/(U$3-U$4)*5)),1)))),(IF(VLOOKUP($E117,'Country Indicator Data'!$B$4:$N$300,11,FALSE)="x","x",ROUND(IF(VLOOKUP($E117,'Country Indicator Data'!$B$4:$N$300,11,FALSE)&gt;U$3,0,IF(VLOOKUP($E117,'Country Indicator Data'!$B$4:$N$300,11,FALSE)&lt;U$4,5,(U$3-VLOOKUP($E117,'Country Indicator Data'!$B$4:$N$300,11,FALSE))/(U$3-U$4)*5)),1))))</f>
        <v>1.9</v>
      </c>
      <c r="V117" s="163">
        <f>IF(LEN(E117)&gt;3,((IF(VLOOKUP($C117,'Regional Crises'!$B$1:$R$66,16,FALSE)="x","x",ROUND(IF(VLOOKUP($C117,'Regional Crises'!$B$1:$R$66,16,FALSE)&gt;V$3,0,IF(VLOOKUP($C117,'Regional Crises'!$B$1:$R$66,16,FALSE)&lt;V$4,5,(V$3-VLOOKUP($C117,'Regional Crises'!$B$1:$R$66,16,FALSE))/(V$3-V$4)*5)),1)))),(IF(VLOOKUP($E117,'Country Indicator Data'!$B$4:$N$300,12,FALSE)="x","x",ROUND(IF(VLOOKUP($E117,'Country Indicator Data'!$B$4:$N$300,12,FALSE)&gt;V$3,0,IF(VLOOKUP($E117,'Country Indicator Data'!$B$4:$N$300,12,FALSE)&lt;V$4,5,(V$3-VLOOKUP($E117,'Country Indicator Data'!$B$4:$N$300,12,FALSE))/(V$3-V$4)*5)),1))))</f>
        <v>1.7</v>
      </c>
      <c r="W117" s="163">
        <f t="shared" si="44"/>
        <v>2.5</v>
      </c>
      <c r="X117" s="163">
        <f t="shared" si="45"/>
        <v>2.2000000000000002</v>
      </c>
      <c r="Y117" s="184">
        <f>IF('Core Indicators'!FC114="x","x",IF('Core Indicators'!FC114&gt;=5,5,IF('Core Indicators'!FC114&gt;=4,4,IF('Core Indicators'!FC114&gt;=3,3,IF('Core Indicators'!FC114&gt;=2,2,IF('Core Indicators'!FC114&gt;=1,1,0))))))</f>
        <v>3</v>
      </c>
      <c r="Z117" s="163">
        <f t="shared" si="46"/>
        <v>3</v>
      </c>
      <c r="AA117" s="184">
        <f>'Crisis Indicator Data'!Y114</f>
        <v>0</v>
      </c>
      <c r="AB117" s="184">
        <f>'Crisis Indicator Data'!Z114</f>
        <v>0</v>
      </c>
      <c r="AC117" s="184">
        <f>'Crisis Indicator Data'!AA114</f>
        <v>1</v>
      </c>
      <c r="AD117" s="184">
        <f>'Crisis Indicator Data'!AB114</f>
        <v>0</v>
      </c>
      <c r="AE117" s="184">
        <f t="shared" si="47"/>
        <v>1</v>
      </c>
      <c r="AF117" s="184">
        <f>'Crisis Indicator Data'!AC114</f>
        <v>2</v>
      </c>
      <c r="AG117" s="184">
        <f>'Crisis Indicator Data'!AD114</f>
        <v>2</v>
      </c>
      <c r="AH117" s="184">
        <f t="shared" si="48"/>
        <v>4</v>
      </c>
      <c r="AI117" s="184">
        <f>'Crisis Indicator Data'!AE114</f>
        <v>0</v>
      </c>
      <c r="AJ117" s="184">
        <f>'Crisis Indicator Data'!AF114</f>
        <v>1</v>
      </c>
      <c r="AK117" s="184">
        <f>'Crisis Indicator Data'!AG114</f>
        <v>3</v>
      </c>
      <c r="AL117" s="184">
        <f t="shared" si="49"/>
        <v>3</v>
      </c>
      <c r="AM117" s="163">
        <f t="shared" si="50"/>
        <v>3</v>
      </c>
      <c r="AN117" s="163">
        <f t="shared" si="51"/>
        <v>3</v>
      </c>
    </row>
    <row r="118" spans="1:40" ht="13.5" customHeight="1" x14ac:dyDescent="0.35">
      <c r="A118" s="172" t="str">
        <f>'Crisis Indicator Data'!A115</f>
        <v>Multiple crises in the Philippines</v>
      </c>
      <c r="B118" s="173" t="str">
        <f>'Crisis Indicator Data'!B115</f>
        <v>Conflict,Cyclone,Violence,Floods,Other seasonal event</v>
      </c>
      <c r="C118" s="173" t="str">
        <f>'Crisis Indicator Data'!C115</f>
        <v>PHL001</v>
      </c>
      <c r="D118" s="173" t="str">
        <f>'Crisis Indicator Data'!D115</f>
        <v>Philippines</v>
      </c>
      <c r="E118" s="174" t="str">
        <f>'Crisis Indicator Data'!E115</f>
        <v>PHL</v>
      </c>
      <c r="F118" s="163">
        <f>IF(LEN(E118)&gt;3,(IF(VLOOKUP($C118,'Regional Crises'!$B$1:$R$66,7,FALSE)="x","x",ROUND(IF(VLOOKUP($C118,'Regional Crises'!$B$1:$R$66,7,FALSE)&gt;$F$3,5,IF(VLOOKUP($C118,'Regional Crises'!$B$1:$R$66,7,FALSE)&lt;F$4,0,($F$3-VLOOKUP($C118,'Regional Crises'!$B$1:$R$66,7,FALSE))/($F$3-$F$4)*5)),1))),IF(VLOOKUP($E118,'Country Indicator Data'!$B$4:$N$300,3,FALSE)="x","x",ROUND(IF(VLOOKUP($E118,'Country Indicator Data'!$B$4:$N$300,3,FALSE)&gt;$F$3,5,IF(VLOOKUP($E118,'Country Indicator Data'!$B$4:$N$300,3,FALSE)&lt;$F$4,0,($F$3-VLOOKUP($E118,'Country Indicator Data'!$B$4:$N$300,3,FALSE))/($F$3-$F$4)*5)),1)))</f>
        <v>1.8</v>
      </c>
      <c r="G118" s="163">
        <f>IF(LEN(E118)&gt;3,(IF(VLOOKUP($C118,'Regional Crises'!$B$1:$R$66,9,FALSE)="x","x",ROUND(IF(VLOOKUP($C118,'Regional Crises'!$B$1:$R$66,9,FALSE)&gt;G$3,5,IF(VLOOKUP($C118,'Regional Crises'!$B$1:$R$66,9,FALSE)&lt;G$4,0,(G$3-VLOOKUP($C118,'Regional Crises'!$B$1:$R$66,9,FALSE))/(G$3-G$4)*5)),1))),IF(VLOOKUP($E118,'Country Indicator Data'!$B$4:$N$300,5,FALSE)="x","x",ROUND(IF(VLOOKUP($E118,'Country Indicator Data'!$B$4:$N$300,5,FALSE)&gt;G$3,5,IF(VLOOKUP($E118,'Country Indicator Data'!$B$4:$N$300,5,FALSE)&lt;G$4,0,(G$3-VLOOKUP($E118,'Country Indicator Data'!$B$4:$N$300,5,FALSE))/(G$3-G$4)*5)),1)))</f>
        <v>2.4</v>
      </c>
      <c r="H118" s="163">
        <f t="shared" si="39"/>
        <v>2.1</v>
      </c>
      <c r="I118" s="163">
        <f>IF(LEN(E118)&gt;3,(IF(VLOOKUP($C118,'Regional Crises'!$B$1:$R$66,6,FALSE)="x","x",ROUND(IF(VLOOKUP($C118,'Regional Crises'!$B$1:$R$66,6,FALSE)&gt;I$3,5,IF(VLOOKUP($C118,'Regional Crises'!$B$1:$R$66,6,FALSE)&lt;I$4,0,5-(I$3-VLOOKUP($C118,'Regional Crises'!$B$1:$R$66,6,FALSE))/(I$3-I$4)*5)),1))),IF(VLOOKUP($E118,'Country Indicator Data'!$B$4:$N$300,2,FALSE)="x","x",ROUND(IF(VLOOKUP($E118,'Country Indicator Data'!$B$4:$N$300,2,FALSE)&gt;I$3,5,IF(VLOOKUP($E118,'Country Indicator Data'!$B$4:$N$300,2,FALSE)&lt;I$4,0,5-(I$3-VLOOKUP($E118,'Country Indicator Data'!$B$4:$N$300,2,FALSE))/(I$3-I$4)*5)),1)))</f>
        <v>1.3</v>
      </c>
      <c r="J118" s="163">
        <f>IF(LEN(E118)&gt;3,(IF(VLOOKUP($C118,'Regional Crises'!$B$1:$R$66,8,FALSE)="x","x",ROUND(IF(VLOOKUP($C118,'Regional Crises'!$B$1:$R$66,8,FALSE)&gt;J$3,5,IF(VLOOKUP($C118,'Regional Crises'!$B$1:$R$66,8,FALSE)&lt;J$4,0,5-(J$3-VLOOKUP($C118,'Regional Crises'!$B$1:$R$66,8,FALSE))/(J$3-J$4)*5)),1))),IF(VLOOKUP($E118,'Country Indicator Data'!$B$4:$N$300,4,FALSE)="x","x",ROUND(IF(VLOOKUP($E118,'Country Indicator Data'!$B$4:$N$300,4,FALSE)&gt;J$3,5,IF(VLOOKUP($E118,'Country Indicator Data'!$B$4:$N$300,4,FALSE)&lt;J$4,0,5-(J$3-VLOOKUP($E118,'Country Indicator Data'!$B$4:$N$300,4,FALSE))/(J$3-J$4)*5)),1)))</f>
        <v>1.4</v>
      </c>
      <c r="K118" s="163">
        <f t="shared" si="40"/>
        <v>1.35</v>
      </c>
      <c r="L118" s="163">
        <f>IF(LEN(E118)&gt;3,(IF(VLOOKUP($C118,'Regional Crises'!$B$1:$R$66,10,FALSE)="x","x",ROUND(IF(VLOOKUP($C118,'Regional Crises'!$B$1:$R$66,10,FALSE)&gt;L$3,5,IF(VLOOKUP($C118,'Regional Crises'!$B$1:$R$66,10,FALSE)&lt;L$4,0,5-(L$3-VLOOKUP($C118,'Regional Crises'!$B$1:$R$66,10,FALSE))/(L$3-L$4)*5)),1))),IF(VLOOKUP($E118,'Country Indicator Data'!$B$4:$N$300,6,FALSE)="x","x",ROUND(IF(VLOOKUP($E118,'Country Indicator Data'!$B$4:$N$300,6,FALSE)&gt;L$3,5,IF(VLOOKUP($E118,'Country Indicator Data'!$B$4:$N$300,6,FALSE)&lt;L$4,0,5-(L$3-VLOOKUP($E118,'Country Indicator Data'!$B$4:$N$300,6,FALSE))/(L$3-L$4)*5)),1)))</f>
        <v>2.8</v>
      </c>
      <c r="M118" s="163">
        <f>IF(LEN(E118)&gt;3,(IF(VLOOKUP($C118,'Regional Crises'!$B$1:$R$66,11,FALSE)="x","x",ROUND(IF(VLOOKUP($C118,'Regional Crises'!$B$1:$R$66,11,FALSE)&gt;M$3,5,IF(VLOOKUP($C118,'Regional Crises'!$B$1:$R$66,11,FALSE)&lt;M$4,0,5-(M$3-VLOOKUP($C118,'Regional Crises'!$B$1:$R$66,11,FALSE))/(M$3-M$4)*5)),1))),IF(VLOOKUP($E118,'Country Indicator Data'!$B$4:$N$300,7,FALSE)="x","x",ROUND(IF(VLOOKUP($E118,'Country Indicator Data'!$B$4:$N$300,7,FALSE)&gt;M$3,5,IF(VLOOKUP($E118,'Country Indicator Data'!$B$4:$N$300,7,FALSE)&lt;M$4,0,5-(M$3-VLOOKUP($E118,'Country Indicator Data'!$B$4:$N$300,7,FALSE))/(M$3-M$4)*5)),1)))</f>
        <v>2.2000000000000002</v>
      </c>
      <c r="N118" s="163">
        <f t="shared" si="41"/>
        <v>2.5</v>
      </c>
      <c r="O118" s="163">
        <f t="shared" si="42"/>
        <v>1.9833333333333334</v>
      </c>
      <c r="P118" s="163">
        <f>IF(LEN(E118)&gt;3,VLOOKUP(C118,'Regional Crises'!$B$1:$R$69,12,FALSE),VLOOKUP(E118,'Country Indicator Data'!$B$4:$I$300,8,FALSE))</f>
        <v>4</v>
      </c>
      <c r="Q118" s="163">
        <f>IF(LEN(E118)&gt;3,((IF(VLOOKUP($C118,'Regional Crises'!$B$1:$R$66,13,FALSE)="x","x",ROUND(IF(VLOOKUP($C118,'Regional Crises'!$B$1:$R$66,13,FALSE)&gt;Q$3,5,IF(VLOOKUP($C118,'Regional Crises'!$B$1:$R$66,13,FALSE)&lt;Q$4,0,5-(LOG(Q$3)-LOG(VLOOKUP($C118,'Regional Crises'!$B$1:$R$66,13,FALSE)))/(LOG(Q$3)-LOG(Q$4))*5)),1)))),(IF(VLOOKUP($E118,'Country Indicator Data'!$B$4:$N$300,9,FALSE)="x","x",ROUND(IF(VLOOKUP($E118,'Country Indicator Data'!$B$4:$N$300,9,FALSE)&gt;Q$3,5,IF(VLOOKUP($E118,'Country Indicator Data'!$B$4:$N$300,9,FALSE)&lt;Q$4,0,5-(LOG(Q$3)-LOG(VLOOKUP($E118,'Country Indicator Data'!$B$4:$N$300,9,FALSE)))/(LOG(Q$3)-LOG(Q$4))*5)),1))))</f>
        <v>3.2</v>
      </c>
      <c r="R118" s="163">
        <f t="shared" si="43"/>
        <v>3.6</v>
      </c>
      <c r="S118" s="163">
        <f>IF(LEN(E118)&gt;3,((IF(VLOOKUP($C118,'Regional Crises'!$B$1:$R$66,17,FALSE)="x","x",ROUND(IF(VLOOKUP($C118,'Regional Crises'!$B$1:$R$66,17,FALSE)&gt;S$3,0,IF(VLOOKUP($C118,'Regional Crises'!$B$1:$R$66,17,FALSE)&lt;S$4,5,(S$3-VLOOKUP($C118,'Regional Crises'!$B$1:$R$66,17,FALSE))/(S$3-S$4)*5)),1)))),(IF(VLOOKUP($E118,'Country Indicator Data'!$B$4:$N$300,13,FALSE)="x","x",ROUND(IF(VLOOKUP($E118,'Country Indicator Data'!$B$4:$N$300,13,FALSE)&gt;S$3,0,IF(VLOOKUP($E118,'Country Indicator Data'!$B$4:$N$300,13,FALSE)&lt;S$4,5,(S$3-VLOOKUP($E118,'Country Indicator Data'!$B$4:$N$300,13,FALSE))/(S$3-S$4)*5)),1))))</f>
        <v>3.3</v>
      </c>
      <c r="T118" s="163">
        <f>IF(LEN(E118)&gt;3,((IF(VLOOKUP($C118,'Regional Crises'!$B$1:$R$66,14,FALSE)="x","x",ROUND(IF(VLOOKUP($C118,'Regional Crises'!$B$1:$R$66,14,FALSE)&gt;T$3,0,IF(VLOOKUP($C118,'Regional Crises'!$B$1:$R$66,14,FALSE)&lt;T$4,5,(T$3-VLOOKUP($C118,'Regional Crises'!$B$1:$R$66,14,FALSE))/(T$3-T$4)*5)),1)))),(IF(VLOOKUP($E118,'Country Indicator Data'!$B$4:$N$300,10,FALSE)="x","x",ROUND(IF(VLOOKUP($E118,'Country Indicator Data'!$B$4:$N$300,10,FALSE)&gt;T$3,0,IF(VLOOKUP($E118,'Country Indicator Data'!$B$4:$N$300,10,FALSE)&lt;T$4,5,(T$3-VLOOKUP($E118,'Country Indicator Data'!$B$4:$N$300,10,FALSE))/(T$3-T$4)*5)),1))))</f>
        <v>3</v>
      </c>
      <c r="U118" s="163">
        <f>IF(LEN(E118)&gt;3,((IF(VLOOKUP($C118,'Regional Crises'!$B$1:$R$66,15,FALSE)="x","x",ROUND(IF(VLOOKUP($C118,'Regional Crises'!$B$1:$R$66,15,FALSE)&gt;U$3,0,IF(VLOOKUP($C118,'Regional Crises'!$B$1:$R$66,15,FALSE)&lt;U$4,5,(U$3-VLOOKUP($C118,'Regional Crises'!$B$1:$R$66,15,FALSE))/(U$3-U$4)*5)),1)))),(IF(VLOOKUP($E118,'Country Indicator Data'!$B$4:$N$300,11,FALSE)="x","x",ROUND(IF(VLOOKUP($E118,'Country Indicator Data'!$B$4:$N$300,11,FALSE)&gt;U$3,0,IF(VLOOKUP($E118,'Country Indicator Data'!$B$4:$N$300,11,FALSE)&lt;U$4,5,(U$3-VLOOKUP($E118,'Country Indicator Data'!$B$4:$N$300,11,FALSE))/(U$3-U$4)*5)),1))))</f>
        <v>2.6</v>
      </c>
      <c r="V118" s="163">
        <f>IF(LEN(E118)&gt;3,((IF(VLOOKUP($C118,'Regional Crises'!$B$1:$R$66,16,FALSE)="x","x",ROUND(IF(VLOOKUP($C118,'Regional Crises'!$B$1:$R$66,16,FALSE)&gt;V$3,0,IF(VLOOKUP($C118,'Regional Crises'!$B$1:$R$66,16,FALSE)&lt;V$4,5,(V$3-VLOOKUP($C118,'Regional Crises'!$B$1:$R$66,16,FALSE))/(V$3-V$4)*5)),1)))),(IF(VLOOKUP($E118,'Country Indicator Data'!$B$4:$N$300,12,FALSE)="x","x",ROUND(IF(VLOOKUP($E118,'Country Indicator Data'!$B$4:$N$300,12,FALSE)&gt;V$3,0,IF(VLOOKUP($E118,'Country Indicator Data'!$B$4:$N$300,12,FALSE)&lt;V$4,5,(V$3-VLOOKUP($E118,'Country Indicator Data'!$B$4:$N$300,12,FALSE))/(V$3-V$4)*5)),1))))</f>
        <v>2.1</v>
      </c>
      <c r="W118" s="163">
        <f t="shared" si="44"/>
        <v>2.8</v>
      </c>
      <c r="X118" s="163">
        <f t="shared" si="45"/>
        <v>2.8</v>
      </c>
      <c r="Y118" s="184">
        <f>IF('Core Indicators'!FC115="x","x",IF('Core Indicators'!FC115&gt;=5,5,IF('Core Indicators'!FC115&gt;=4,4,IF('Core Indicators'!FC115&gt;=3,3,IF('Core Indicators'!FC115&gt;=2,2,IF('Core Indicators'!FC115&gt;=1,1,0))))))</f>
        <v>4</v>
      </c>
      <c r="Z118" s="163">
        <f t="shared" si="46"/>
        <v>4</v>
      </c>
      <c r="AA118" s="184">
        <f>'Crisis Indicator Data'!Y115</f>
        <v>1</v>
      </c>
      <c r="AB118" s="184">
        <f>'Crisis Indicator Data'!Z115</f>
        <v>0</v>
      </c>
      <c r="AC118" s="184">
        <f>'Crisis Indicator Data'!AA115</f>
        <v>0</v>
      </c>
      <c r="AD118" s="184">
        <f>'Crisis Indicator Data'!AB115</f>
        <v>0</v>
      </c>
      <c r="AE118" s="184">
        <f t="shared" si="47"/>
        <v>1</v>
      </c>
      <c r="AF118" s="184">
        <f>'Crisis Indicator Data'!AC115</f>
        <v>0</v>
      </c>
      <c r="AG118" s="184">
        <f>'Crisis Indicator Data'!AD115</f>
        <v>0</v>
      </c>
      <c r="AH118" s="184">
        <f t="shared" si="48"/>
        <v>0</v>
      </c>
      <c r="AI118" s="184">
        <f>'Crisis Indicator Data'!AE115</f>
        <v>1</v>
      </c>
      <c r="AJ118" s="184">
        <f>'Crisis Indicator Data'!AF115</f>
        <v>1</v>
      </c>
      <c r="AK118" s="184">
        <f>'Crisis Indicator Data'!AG115</f>
        <v>3</v>
      </c>
      <c r="AL118" s="184">
        <f t="shared" si="49"/>
        <v>4</v>
      </c>
      <c r="AM118" s="163">
        <f t="shared" si="50"/>
        <v>2</v>
      </c>
      <c r="AN118" s="163">
        <f t="shared" si="51"/>
        <v>3</v>
      </c>
    </row>
    <row r="119" spans="1:40" ht="13.5" customHeight="1" x14ac:dyDescent="0.35">
      <c r="A119" s="172" t="str">
        <f>'Crisis Indicator Data'!A116</f>
        <v>Mindanao conflict</v>
      </c>
      <c r="B119" s="173" t="str">
        <f>'Crisis Indicator Data'!B116</f>
        <v>Conflict,Violence</v>
      </c>
      <c r="C119" s="173" t="str">
        <f>'Crisis Indicator Data'!C116</f>
        <v>PHL003</v>
      </c>
      <c r="D119" s="173" t="str">
        <f>'Crisis Indicator Data'!D116</f>
        <v>Philippines</v>
      </c>
      <c r="E119" s="174" t="str">
        <f>'Crisis Indicator Data'!E116</f>
        <v>PHL</v>
      </c>
      <c r="F119" s="163">
        <f>IF(LEN(E119)&gt;3,(IF(VLOOKUP($C119,'Regional Crises'!$B$1:$R$66,7,FALSE)="x","x",ROUND(IF(VLOOKUP($C119,'Regional Crises'!$B$1:$R$66,7,FALSE)&gt;$F$3,5,IF(VLOOKUP($C119,'Regional Crises'!$B$1:$R$66,7,FALSE)&lt;F$4,0,($F$3-VLOOKUP($C119,'Regional Crises'!$B$1:$R$66,7,FALSE))/($F$3-$F$4)*5)),1))),IF(VLOOKUP($E119,'Country Indicator Data'!$B$4:$N$300,3,FALSE)="x","x",ROUND(IF(VLOOKUP($E119,'Country Indicator Data'!$B$4:$N$300,3,FALSE)&gt;$F$3,5,IF(VLOOKUP($E119,'Country Indicator Data'!$B$4:$N$300,3,FALSE)&lt;$F$4,0,($F$3-VLOOKUP($E119,'Country Indicator Data'!$B$4:$N$300,3,FALSE))/($F$3-$F$4)*5)),1)))</f>
        <v>1.8</v>
      </c>
      <c r="G119" s="163">
        <f>IF(LEN(E119)&gt;3,(IF(VLOOKUP($C119,'Regional Crises'!$B$1:$R$66,9,FALSE)="x","x",ROUND(IF(VLOOKUP($C119,'Regional Crises'!$B$1:$R$66,9,FALSE)&gt;G$3,5,IF(VLOOKUP($C119,'Regional Crises'!$B$1:$R$66,9,FALSE)&lt;G$4,0,(G$3-VLOOKUP($C119,'Regional Crises'!$B$1:$R$66,9,FALSE))/(G$3-G$4)*5)),1))),IF(VLOOKUP($E119,'Country Indicator Data'!$B$4:$N$300,5,FALSE)="x","x",ROUND(IF(VLOOKUP($E119,'Country Indicator Data'!$B$4:$N$300,5,FALSE)&gt;G$3,5,IF(VLOOKUP($E119,'Country Indicator Data'!$B$4:$N$300,5,FALSE)&lt;G$4,0,(G$3-VLOOKUP($E119,'Country Indicator Data'!$B$4:$N$300,5,FALSE))/(G$3-G$4)*5)),1)))</f>
        <v>2.4</v>
      </c>
      <c r="H119" s="163">
        <f t="shared" si="39"/>
        <v>2.1</v>
      </c>
      <c r="I119" s="163">
        <f>IF(LEN(E119)&gt;3,(IF(VLOOKUP($C119,'Regional Crises'!$B$1:$R$66,6,FALSE)="x","x",ROUND(IF(VLOOKUP($C119,'Regional Crises'!$B$1:$R$66,6,FALSE)&gt;I$3,5,IF(VLOOKUP($C119,'Regional Crises'!$B$1:$R$66,6,FALSE)&lt;I$4,0,5-(I$3-VLOOKUP($C119,'Regional Crises'!$B$1:$R$66,6,FALSE))/(I$3-I$4)*5)),1))),IF(VLOOKUP($E119,'Country Indicator Data'!$B$4:$N$300,2,FALSE)="x","x",ROUND(IF(VLOOKUP($E119,'Country Indicator Data'!$B$4:$N$300,2,FALSE)&gt;I$3,5,IF(VLOOKUP($E119,'Country Indicator Data'!$B$4:$N$300,2,FALSE)&lt;I$4,0,5-(I$3-VLOOKUP($E119,'Country Indicator Data'!$B$4:$N$300,2,FALSE))/(I$3-I$4)*5)),1)))</f>
        <v>1.3</v>
      </c>
      <c r="J119" s="163">
        <f>IF(LEN(E119)&gt;3,(IF(VLOOKUP($C119,'Regional Crises'!$B$1:$R$66,8,FALSE)="x","x",ROUND(IF(VLOOKUP($C119,'Regional Crises'!$B$1:$R$66,8,FALSE)&gt;J$3,5,IF(VLOOKUP($C119,'Regional Crises'!$B$1:$R$66,8,FALSE)&lt;J$4,0,5-(J$3-VLOOKUP($C119,'Regional Crises'!$B$1:$R$66,8,FALSE))/(J$3-J$4)*5)),1))),IF(VLOOKUP($E119,'Country Indicator Data'!$B$4:$N$300,4,FALSE)="x","x",ROUND(IF(VLOOKUP($E119,'Country Indicator Data'!$B$4:$N$300,4,FALSE)&gt;J$3,5,IF(VLOOKUP($E119,'Country Indicator Data'!$B$4:$N$300,4,FALSE)&lt;J$4,0,5-(J$3-VLOOKUP($E119,'Country Indicator Data'!$B$4:$N$300,4,FALSE))/(J$3-J$4)*5)),1)))</f>
        <v>1.4</v>
      </c>
      <c r="K119" s="163">
        <f t="shared" si="40"/>
        <v>1.35</v>
      </c>
      <c r="L119" s="163">
        <f>IF(LEN(E119)&gt;3,(IF(VLOOKUP($C119,'Regional Crises'!$B$1:$R$66,10,FALSE)="x","x",ROUND(IF(VLOOKUP($C119,'Regional Crises'!$B$1:$R$66,10,FALSE)&gt;L$3,5,IF(VLOOKUP($C119,'Regional Crises'!$B$1:$R$66,10,FALSE)&lt;L$4,0,5-(L$3-VLOOKUP($C119,'Regional Crises'!$B$1:$R$66,10,FALSE))/(L$3-L$4)*5)),1))),IF(VLOOKUP($E119,'Country Indicator Data'!$B$4:$N$300,6,FALSE)="x","x",ROUND(IF(VLOOKUP($E119,'Country Indicator Data'!$B$4:$N$300,6,FALSE)&gt;L$3,5,IF(VLOOKUP($E119,'Country Indicator Data'!$B$4:$N$300,6,FALSE)&lt;L$4,0,5-(L$3-VLOOKUP($E119,'Country Indicator Data'!$B$4:$N$300,6,FALSE))/(L$3-L$4)*5)),1)))</f>
        <v>2.8</v>
      </c>
      <c r="M119" s="163">
        <f>IF(LEN(E119)&gt;3,(IF(VLOOKUP($C119,'Regional Crises'!$B$1:$R$66,11,FALSE)="x","x",ROUND(IF(VLOOKUP($C119,'Regional Crises'!$B$1:$R$66,11,FALSE)&gt;M$3,5,IF(VLOOKUP($C119,'Regional Crises'!$B$1:$R$66,11,FALSE)&lt;M$4,0,5-(M$3-VLOOKUP($C119,'Regional Crises'!$B$1:$R$66,11,FALSE))/(M$3-M$4)*5)),1))),IF(VLOOKUP($E119,'Country Indicator Data'!$B$4:$N$300,7,FALSE)="x","x",ROUND(IF(VLOOKUP($E119,'Country Indicator Data'!$B$4:$N$300,7,FALSE)&gt;M$3,5,IF(VLOOKUP($E119,'Country Indicator Data'!$B$4:$N$300,7,FALSE)&lt;M$4,0,5-(M$3-VLOOKUP($E119,'Country Indicator Data'!$B$4:$N$300,7,FALSE))/(M$3-M$4)*5)),1)))</f>
        <v>2.2000000000000002</v>
      </c>
      <c r="N119" s="163">
        <f t="shared" si="41"/>
        <v>2.5</v>
      </c>
      <c r="O119" s="163">
        <f t="shared" si="42"/>
        <v>1.9833333333333334</v>
      </c>
      <c r="P119" s="163">
        <f>IF(LEN(E119)&gt;3,VLOOKUP(C119,'Regional Crises'!$B$1:$R$69,12,FALSE),VLOOKUP(E119,'Country Indicator Data'!$B$4:$I$300,8,FALSE))</f>
        <v>4</v>
      </c>
      <c r="Q119" s="163">
        <f>IF(LEN(E119)&gt;3,((IF(VLOOKUP($C119,'Regional Crises'!$B$1:$R$66,13,FALSE)="x","x",ROUND(IF(VLOOKUP($C119,'Regional Crises'!$B$1:$R$66,13,FALSE)&gt;Q$3,5,IF(VLOOKUP($C119,'Regional Crises'!$B$1:$R$66,13,FALSE)&lt;Q$4,0,5-(LOG(Q$3)-LOG(VLOOKUP($C119,'Regional Crises'!$B$1:$R$66,13,FALSE)))/(LOG(Q$3)-LOG(Q$4))*5)),1)))),(IF(VLOOKUP($E119,'Country Indicator Data'!$B$4:$N$300,9,FALSE)="x","x",ROUND(IF(VLOOKUP($E119,'Country Indicator Data'!$B$4:$N$300,9,FALSE)&gt;Q$3,5,IF(VLOOKUP($E119,'Country Indicator Data'!$B$4:$N$300,9,FALSE)&lt;Q$4,0,5-(LOG(Q$3)-LOG(VLOOKUP($E119,'Country Indicator Data'!$B$4:$N$300,9,FALSE)))/(LOG(Q$3)-LOG(Q$4))*5)),1))))</f>
        <v>3.2</v>
      </c>
      <c r="R119" s="163">
        <f t="shared" si="43"/>
        <v>3.6</v>
      </c>
      <c r="S119" s="163">
        <f>IF(LEN(E119)&gt;3,((IF(VLOOKUP($C119,'Regional Crises'!$B$1:$R$66,17,FALSE)="x","x",ROUND(IF(VLOOKUP($C119,'Regional Crises'!$B$1:$R$66,17,FALSE)&gt;S$3,0,IF(VLOOKUP($C119,'Regional Crises'!$B$1:$R$66,17,FALSE)&lt;S$4,5,(S$3-VLOOKUP($C119,'Regional Crises'!$B$1:$R$66,17,FALSE))/(S$3-S$4)*5)),1)))),(IF(VLOOKUP($E119,'Country Indicator Data'!$B$4:$N$300,13,FALSE)="x","x",ROUND(IF(VLOOKUP($E119,'Country Indicator Data'!$B$4:$N$300,13,FALSE)&gt;S$3,0,IF(VLOOKUP($E119,'Country Indicator Data'!$B$4:$N$300,13,FALSE)&lt;S$4,5,(S$3-VLOOKUP($E119,'Country Indicator Data'!$B$4:$N$300,13,FALSE))/(S$3-S$4)*5)),1))))</f>
        <v>3.3</v>
      </c>
      <c r="T119" s="163">
        <f>IF(LEN(E119)&gt;3,((IF(VLOOKUP($C119,'Regional Crises'!$B$1:$R$66,14,FALSE)="x","x",ROUND(IF(VLOOKUP($C119,'Regional Crises'!$B$1:$R$66,14,FALSE)&gt;T$3,0,IF(VLOOKUP($C119,'Regional Crises'!$B$1:$R$66,14,FALSE)&lt;T$4,5,(T$3-VLOOKUP($C119,'Regional Crises'!$B$1:$R$66,14,FALSE))/(T$3-T$4)*5)),1)))),(IF(VLOOKUP($E119,'Country Indicator Data'!$B$4:$N$300,10,FALSE)="x","x",ROUND(IF(VLOOKUP($E119,'Country Indicator Data'!$B$4:$N$300,10,FALSE)&gt;T$3,0,IF(VLOOKUP($E119,'Country Indicator Data'!$B$4:$N$300,10,FALSE)&lt;T$4,5,(T$3-VLOOKUP($E119,'Country Indicator Data'!$B$4:$N$300,10,FALSE))/(T$3-T$4)*5)),1))))</f>
        <v>3</v>
      </c>
      <c r="U119" s="163">
        <f>IF(LEN(E119)&gt;3,((IF(VLOOKUP($C119,'Regional Crises'!$B$1:$R$66,15,FALSE)="x","x",ROUND(IF(VLOOKUP($C119,'Regional Crises'!$B$1:$R$66,15,FALSE)&gt;U$3,0,IF(VLOOKUP($C119,'Regional Crises'!$B$1:$R$66,15,FALSE)&lt;U$4,5,(U$3-VLOOKUP($C119,'Regional Crises'!$B$1:$R$66,15,FALSE))/(U$3-U$4)*5)),1)))),(IF(VLOOKUP($E119,'Country Indicator Data'!$B$4:$N$300,11,FALSE)="x","x",ROUND(IF(VLOOKUP($E119,'Country Indicator Data'!$B$4:$N$300,11,FALSE)&gt;U$3,0,IF(VLOOKUP($E119,'Country Indicator Data'!$B$4:$N$300,11,FALSE)&lt;U$4,5,(U$3-VLOOKUP($E119,'Country Indicator Data'!$B$4:$N$300,11,FALSE))/(U$3-U$4)*5)),1))))</f>
        <v>2.6</v>
      </c>
      <c r="V119" s="163">
        <f>IF(LEN(E119)&gt;3,((IF(VLOOKUP($C119,'Regional Crises'!$B$1:$R$66,16,FALSE)="x","x",ROUND(IF(VLOOKUP($C119,'Regional Crises'!$B$1:$R$66,16,FALSE)&gt;V$3,0,IF(VLOOKUP($C119,'Regional Crises'!$B$1:$R$66,16,FALSE)&lt;V$4,5,(V$3-VLOOKUP($C119,'Regional Crises'!$B$1:$R$66,16,FALSE))/(V$3-V$4)*5)),1)))),(IF(VLOOKUP($E119,'Country Indicator Data'!$B$4:$N$300,12,FALSE)="x","x",ROUND(IF(VLOOKUP($E119,'Country Indicator Data'!$B$4:$N$300,12,FALSE)&gt;V$3,0,IF(VLOOKUP($E119,'Country Indicator Data'!$B$4:$N$300,12,FALSE)&lt;V$4,5,(V$3-VLOOKUP($E119,'Country Indicator Data'!$B$4:$N$300,12,FALSE))/(V$3-V$4)*5)),1))))</f>
        <v>2.1</v>
      </c>
      <c r="W119" s="163">
        <f t="shared" si="44"/>
        <v>2.8</v>
      </c>
      <c r="X119" s="163">
        <f t="shared" si="45"/>
        <v>2.8</v>
      </c>
      <c r="Y119" s="184">
        <f>IF('Core Indicators'!FC116="x","x",IF('Core Indicators'!FC116&gt;=5,5,IF('Core Indicators'!FC116&gt;=4,4,IF('Core Indicators'!FC116&gt;=3,3,IF('Core Indicators'!FC116&gt;=2,2,IF('Core Indicators'!FC116&gt;=1,1,0))))))</f>
        <v>4</v>
      </c>
      <c r="Z119" s="163">
        <f t="shared" si="46"/>
        <v>4</v>
      </c>
      <c r="AA119" s="184">
        <f>'Crisis Indicator Data'!Y116</f>
        <v>1</v>
      </c>
      <c r="AB119" s="184">
        <f>'Crisis Indicator Data'!Z116</f>
        <v>1</v>
      </c>
      <c r="AC119" s="184">
        <f>'Crisis Indicator Data'!AA116</f>
        <v>0</v>
      </c>
      <c r="AD119" s="184">
        <f>'Crisis Indicator Data'!AB116</f>
        <v>0</v>
      </c>
      <c r="AE119" s="184">
        <f t="shared" si="47"/>
        <v>2</v>
      </c>
      <c r="AF119" s="184">
        <f>'Crisis Indicator Data'!AC116</f>
        <v>0</v>
      </c>
      <c r="AG119" s="184">
        <f>'Crisis Indicator Data'!AD116</f>
        <v>0</v>
      </c>
      <c r="AH119" s="184">
        <f t="shared" si="48"/>
        <v>0</v>
      </c>
      <c r="AI119" s="184">
        <f>'Crisis Indicator Data'!AE116</f>
        <v>1</v>
      </c>
      <c r="AJ119" s="184">
        <f>'Crisis Indicator Data'!AF116</f>
        <v>1</v>
      </c>
      <c r="AK119" s="184">
        <f>'Crisis Indicator Data'!AG116</f>
        <v>3</v>
      </c>
      <c r="AL119" s="184">
        <f t="shared" si="49"/>
        <v>4</v>
      </c>
      <c r="AM119" s="163">
        <f t="shared" si="50"/>
        <v>2</v>
      </c>
      <c r="AN119" s="163">
        <f t="shared" si="51"/>
        <v>3</v>
      </c>
    </row>
    <row r="120" spans="1:40" ht="13.5" customHeight="1" x14ac:dyDescent="0.35">
      <c r="A120" s="172" t="str">
        <f>'Crisis Indicator Data'!A117</f>
        <v>2024 Southwest Monsoon</v>
      </c>
      <c r="B120" s="173" t="str">
        <f>'Crisis Indicator Data'!B117</f>
        <v>Cyclone,Floods</v>
      </c>
      <c r="C120" s="173" t="str">
        <f>'Crisis Indicator Data'!C117</f>
        <v>PHL015</v>
      </c>
      <c r="D120" s="173" t="str">
        <f>'Crisis Indicator Data'!D117</f>
        <v>Philippines</v>
      </c>
      <c r="E120" s="174" t="str">
        <f>'Crisis Indicator Data'!E117</f>
        <v>PHL</v>
      </c>
      <c r="F120" s="163">
        <f>IF(LEN(E120)&gt;3,(IF(VLOOKUP($C120,'Regional Crises'!$B$1:$R$66,7,FALSE)="x","x",ROUND(IF(VLOOKUP($C120,'Regional Crises'!$B$1:$R$66,7,FALSE)&gt;$F$3,5,IF(VLOOKUP($C120,'Regional Crises'!$B$1:$R$66,7,FALSE)&lt;F$4,0,($F$3-VLOOKUP($C120,'Regional Crises'!$B$1:$R$66,7,FALSE))/($F$3-$F$4)*5)),1))),IF(VLOOKUP($E120,'Country Indicator Data'!$B$4:$N$300,3,FALSE)="x","x",ROUND(IF(VLOOKUP($E120,'Country Indicator Data'!$B$4:$N$300,3,FALSE)&gt;$F$3,5,IF(VLOOKUP($E120,'Country Indicator Data'!$B$4:$N$300,3,FALSE)&lt;$F$4,0,($F$3-VLOOKUP($E120,'Country Indicator Data'!$B$4:$N$300,3,FALSE))/($F$3-$F$4)*5)),1)))</f>
        <v>1.8</v>
      </c>
      <c r="G120" s="163">
        <f>IF(LEN(E120)&gt;3,(IF(VLOOKUP($C120,'Regional Crises'!$B$1:$R$66,9,FALSE)="x","x",ROUND(IF(VLOOKUP($C120,'Regional Crises'!$B$1:$R$66,9,FALSE)&gt;G$3,5,IF(VLOOKUP($C120,'Regional Crises'!$B$1:$R$66,9,FALSE)&lt;G$4,0,(G$3-VLOOKUP($C120,'Regional Crises'!$B$1:$R$66,9,FALSE))/(G$3-G$4)*5)),1))),IF(VLOOKUP($E120,'Country Indicator Data'!$B$4:$N$300,5,FALSE)="x","x",ROUND(IF(VLOOKUP($E120,'Country Indicator Data'!$B$4:$N$300,5,FALSE)&gt;G$3,5,IF(VLOOKUP($E120,'Country Indicator Data'!$B$4:$N$300,5,FALSE)&lt;G$4,0,(G$3-VLOOKUP($E120,'Country Indicator Data'!$B$4:$N$300,5,FALSE))/(G$3-G$4)*5)),1)))</f>
        <v>2.4</v>
      </c>
      <c r="H120" s="163">
        <f t="shared" si="39"/>
        <v>2.1</v>
      </c>
      <c r="I120" s="163">
        <f>IF(LEN(E120)&gt;3,(IF(VLOOKUP($C120,'Regional Crises'!$B$1:$R$66,6,FALSE)="x","x",ROUND(IF(VLOOKUP($C120,'Regional Crises'!$B$1:$R$66,6,FALSE)&gt;I$3,5,IF(VLOOKUP($C120,'Regional Crises'!$B$1:$R$66,6,FALSE)&lt;I$4,0,5-(I$3-VLOOKUP($C120,'Regional Crises'!$B$1:$R$66,6,FALSE))/(I$3-I$4)*5)),1))),IF(VLOOKUP($E120,'Country Indicator Data'!$B$4:$N$300,2,FALSE)="x","x",ROUND(IF(VLOOKUP($E120,'Country Indicator Data'!$B$4:$N$300,2,FALSE)&gt;I$3,5,IF(VLOOKUP($E120,'Country Indicator Data'!$B$4:$N$300,2,FALSE)&lt;I$4,0,5-(I$3-VLOOKUP($E120,'Country Indicator Data'!$B$4:$N$300,2,FALSE))/(I$3-I$4)*5)),1)))</f>
        <v>1.3</v>
      </c>
      <c r="J120" s="163">
        <f>IF(LEN(E120)&gt;3,(IF(VLOOKUP($C120,'Regional Crises'!$B$1:$R$66,8,FALSE)="x","x",ROUND(IF(VLOOKUP($C120,'Regional Crises'!$B$1:$R$66,8,FALSE)&gt;J$3,5,IF(VLOOKUP($C120,'Regional Crises'!$B$1:$R$66,8,FALSE)&lt;J$4,0,5-(J$3-VLOOKUP($C120,'Regional Crises'!$B$1:$R$66,8,FALSE))/(J$3-J$4)*5)),1))),IF(VLOOKUP($E120,'Country Indicator Data'!$B$4:$N$300,4,FALSE)="x","x",ROUND(IF(VLOOKUP($E120,'Country Indicator Data'!$B$4:$N$300,4,FALSE)&gt;J$3,5,IF(VLOOKUP($E120,'Country Indicator Data'!$B$4:$N$300,4,FALSE)&lt;J$4,0,5-(J$3-VLOOKUP($E120,'Country Indicator Data'!$B$4:$N$300,4,FALSE))/(J$3-J$4)*5)),1)))</f>
        <v>1.4</v>
      </c>
      <c r="K120" s="163">
        <f t="shared" si="40"/>
        <v>1.35</v>
      </c>
      <c r="L120" s="163">
        <f>IF(LEN(E120)&gt;3,(IF(VLOOKUP($C120,'Regional Crises'!$B$1:$R$66,10,FALSE)="x","x",ROUND(IF(VLOOKUP($C120,'Regional Crises'!$B$1:$R$66,10,FALSE)&gt;L$3,5,IF(VLOOKUP($C120,'Regional Crises'!$B$1:$R$66,10,FALSE)&lt;L$4,0,5-(L$3-VLOOKUP($C120,'Regional Crises'!$B$1:$R$66,10,FALSE))/(L$3-L$4)*5)),1))),IF(VLOOKUP($E120,'Country Indicator Data'!$B$4:$N$300,6,FALSE)="x","x",ROUND(IF(VLOOKUP($E120,'Country Indicator Data'!$B$4:$N$300,6,FALSE)&gt;L$3,5,IF(VLOOKUP($E120,'Country Indicator Data'!$B$4:$N$300,6,FALSE)&lt;L$4,0,5-(L$3-VLOOKUP($E120,'Country Indicator Data'!$B$4:$N$300,6,FALSE))/(L$3-L$4)*5)),1)))</f>
        <v>2.8</v>
      </c>
      <c r="M120" s="163">
        <f>IF(LEN(E120)&gt;3,(IF(VLOOKUP($C120,'Regional Crises'!$B$1:$R$66,11,FALSE)="x","x",ROUND(IF(VLOOKUP($C120,'Regional Crises'!$B$1:$R$66,11,FALSE)&gt;M$3,5,IF(VLOOKUP($C120,'Regional Crises'!$B$1:$R$66,11,FALSE)&lt;M$4,0,5-(M$3-VLOOKUP($C120,'Regional Crises'!$B$1:$R$66,11,FALSE))/(M$3-M$4)*5)),1))),IF(VLOOKUP($E120,'Country Indicator Data'!$B$4:$N$300,7,FALSE)="x","x",ROUND(IF(VLOOKUP($E120,'Country Indicator Data'!$B$4:$N$300,7,FALSE)&gt;M$3,5,IF(VLOOKUP($E120,'Country Indicator Data'!$B$4:$N$300,7,FALSE)&lt;M$4,0,5-(M$3-VLOOKUP($E120,'Country Indicator Data'!$B$4:$N$300,7,FALSE))/(M$3-M$4)*5)),1)))</f>
        <v>2.2000000000000002</v>
      </c>
      <c r="N120" s="163">
        <f t="shared" si="41"/>
        <v>2.5</v>
      </c>
      <c r="O120" s="163">
        <f t="shared" si="42"/>
        <v>1.9833333333333334</v>
      </c>
      <c r="P120" s="163">
        <f>IF(LEN(E120)&gt;3,VLOOKUP(C120,'Regional Crises'!$B$1:$R$69,12,FALSE),VLOOKUP(E120,'Country Indicator Data'!$B$4:$I$300,8,FALSE))</f>
        <v>4</v>
      </c>
      <c r="Q120" s="163">
        <f>IF(LEN(E120)&gt;3,((IF(VLOOKUP($C120,'Regional Crises'!$B$1:$R$66,13,FALSE)="x","x",ROUND(IF(VLOOKUP($C120,'Regional Crises'!$B$1:$R$66,13,FALSE)&gt;Q$3,5,IF(VLOOKUP($C120,'Regional Crises'!$B$1:$R$66,13,FALSE)&lt;Q$4,0,5-(LOG(Q$3)-LOG(VLOOKUP($C120,'Regional Crises'!$B$1:$R$66,13,FALSE)))/(LOG(Q$3)-LOG(Q$4))*5)),1)))),(IF(VLOOKUP($E120,'Country Indicator Data'!$B$4:$N$300,9,FALSE)="x","x",ROUND(IF(VLOOKUP($E120,'Country Indicator Data'!$B$4:$N$300,9,FALSE)&gt;Q$3,5,IF(VLOOKUP($E120,'Country Indicator Data'!$B$4:$N$300,9,FALSE)&lt;Q$4,0,5-(LOG(Q$3)-LOG(VLOOKUP($E120,'Country Indicator Data'!$B$4:$N$300,9,FALSE)))/(LOG(Q$3)-LOG(Q$4))*5)),1))))</f>
        <v>3.2</v>
      </c>
      <c r="R120" s="163">
        <f t="shared" si="43"/>
        <v>3.6</v>
      </c>
      <c r="S120" s="163">
        <f>IF(LEN(E120)&gt;3,((IF(VLOOKUP($C120,'Regional Crises'!$B$1:$R$66,17,FALSE)="x","x",ROUND(IF(VLOOKUP($C120,'Regional Crises'!$B$1:$R$66,17,FALSE)&gt;S$3,0,IF(VLOOKUP($C120,'Regional Crises'!$B$1:$R$66,17,FALSE)&lt;S$4,5,(S$3-VLOOKUP($C120,'Regional Crises'!$B$1:$R$66,17,FALSE))/(S$3-S$4)*5)),1)))),(IF(VLOOKUP($E120,'Country Indicator Data'!$B$4:$N$300,13,FALSE)="x","x",ROUND(IF(VLOOKUP($E120,'Country Indicator Data'!$B$4:$N$300,13,FALSE)&gt;S$3,0,IF(VLOOKUP($E120,'Country Indicator Data'!$B$4:$N$300,13,FALSE)&lt;S$4,5,(S$3-VLOOKUP($E120,'Country Indicator Data'!$B$4:$N$300,13,FALSE))/(S$3-S$4)*5)),1))))</f>
        <v>3.3</v>
      </c>
      <c r="T120" s="163">
        <f>IF(LEN(E120)&gt;3,((IF(VLOOKUP($C120,'Regional Crises'!$B$1:$R$66,14,FALSE)="x","x",ROUND(IF(VLOOKUP($C120,'Regional Crises'!$B$1:$R$66,14,FALSE)&gt;T$3,0,IF(VLOOKUP($C120,'Regional Crises'!$B$1:$R$66,14,FALSE)&lt;T$4,5,(T$3-VLOOKUP($C120,'Regional Crises'!$B$1:$R$66,14,FALSE))/(T$3-T$4)*5)),1)))),(IF(VLOOKUP($E120,'Country Indicator Data'!$B$4:$N$300,10,FALSE)="x","x",ROUND(IF(VLOOKUP($E120,'Country Indicator Data'!$B$4:$N$300,10,FALSE)&gt;T$3,0,IF(VLOOKUP($E120,'Country Indicator Data'!$B$4:$N$300,10,FALSE)&lt;T$4,5,(T$3-VLOOKUP($E120,'Country Indicator Data'!$B$4:$N$300,10,FALSE))/(T$3-T$4)*5)),1))))</f>
        <v>3</v>
      </c>
      <c r="U120" s="163">
        <f>IF(LEN(E120)&gt;3,((IF(VLOOKUP($C120,'Regional Crises'!$B$1:$R$66,15,FALSE)="x","x",ROUND(IF(VLOOKUP($C120,'Regional Crises'!$B$1:$R$66,15,FALSE)&gt;U$3,0,IF(VLOOKUP($C120,'Regional Crises'!$B$1:$R$66,15,FALSE)&lt;U$4,5,(U$3-VLOOKUP($C120,'Regional Crises'!$B$1:$R$66,15,FALSE))/(U$3-U$4)*5)),1)))),(IF(VLOOKUP($E120,'Country Indicator Data'!$B$4:$N$300,11,FALSE)="x","x",ROUND(IF(VLOOKUP($E120,'Country Indicator Data'!$B$4:$N$300,11,FALSE)&gt;U$3,0,IF(VLOOKUP($E120,'Country Indicator Data'!$B$4:$N$300,11,FALSE)&lt;U$4,5,(U$3-VLOOKUP($E120,'Country Indicator Data'!$B$4:$N$300,11,FALSE))/(U$3-U$4)*5)),1))))</f>
        <v>2.6</v>
      </c>
      <c r="V120" s="163">
        <f>IF(LEN(E120)&gt;3,((IF(VLOOKUP($C120,'Regional Crises'!$B$1:$R$66,16,FALSE)="x","x",ROUND(IF(VLOOKUP($C120,'Regional Crises'!$B$1:$R$66,16,FALSE)&gt;V$3,0,IF(VLOOKUP($C120,'Regional Crises'!$B$1:$R$66,16,FALSE)&lt;V$4,5,(V$3-VLOOKUP($C120,'Regional Crises'!$B$1:$R$66,16,FALSE))/(V$3-V$4)*5)),1)))),(IF(VLOOKUP($E120,'Country Indicator Data'!$B$4:$N$300,12,FALSE)="x","x",ROUND(IF(VLOOKUP($E120,'Country Indicator Data'!$B$4:$N$300,12,FALSE)&gt;V$3,0,IF(VLOOKUP($E120,'Country Indicator Data'!$B$4:$N$300,12,FALSE)&lt;V$4,5,(V$3-VLOOKUP($E120,'Country Indicator Data'!$B$4:$N$300,12,FALSE))/(V$3-V$4)*5)),1))))</f>
        <v>2.1</v>
      </c>
      <c r="W120" s="163">
        <f t="shared" si="44"/>
        <v>2.8</v>
      </c>
      <c r="X120" s="163">
        <f t="shared" si="45"/>
        <v>2.8</v>
      </c>
      <c r="Y120" s="184">
        <f>IF('Core Indicators'!FC117="x","x",IF('Core Indicators'!FC117&gt;=5,5,IF('Core Indicators'!FC117&gt;=4,4,IF('Core Indicators'!FC117&gt;=3,3,IF('Core Indicators'!FC117&gt;=2,2,IF('Core Indicators'!FC117&gt;=1,1,0))))))</f>
        <v>4</v>
      </c>
      <c r="Z120" s="163">
        <f t="shared" si="46"/>
        <v>4</v>
      </c>
      <c r="AA120" s="184">
        <f>'Crisis Indicator Data'!Y117</f>
        <v>1</v>
      </c>
      <c r="AB120" s="184">
        <f>'Crisis Indicator Data'!Z117</f>
        <v>0</v>
      </c>
      <c r="AC120" s="184">
        <f>'Crisis Indicator Data'!AA117</f>
        <v>0</v>
      </c>
      <c r="AD120" s="184">
        <f>'Crisis Indicator Data'!AB117</f>
        <v>0</v>
      </c>
      <c r="AE120" s="184">
        <f t="shared" si="47"/>
        <v>1</v>
      </c>
      <c r="AF120" s="184">
        <f>'Crisis Indicator Data'!AC117</f>
        <v>0</v>
      </c>
      <c r="AG120" s="184">
        <f>'Crisis Indicator Data'!AD117</f>
        <v>0</v>
      </c>
      <c r="AH120" s="184">
        <f t="shared" si="48"/>
        <v>0</v>
      </c>
      <c r="AI120" s="184">
        <f>'Crisis Indicator Data'!AE117</f>
        <v>0</v>
      </c>
      <c r="AJ120" s="184">
        <f>'Crisis Indicator Data'!AF117</f>
        <v>1</v>
      </c>
      <c r="AK120" s="184">
        <f>'Crisis Indicator Data'!AG117</f>
        <v>3</v>
      </c>
      <c r="AL120" s="184">
        <f t="shared" si="49"/>
        <v>3</v>
      </c>
      <c r="AM120" s="163">
        <f t="shared" si="50"/>
        <v>1</v>
      </c>
      <c r="AN120" s="163">
        <f t="shared" si="51"/>
        <v>2.5</v>
      </c>
    </row>
    <row r="121" spans="1:40" ht="13.5" customHeight="1" x14ac:dyDescent="0.35">
      <c r="A121" s="172" t="str">
        <f>'Crisis Indicator Data'!A118</f>
        <v>Multiple crises in Papua New Guinea</v>
      </c>
      <c r="B121" s="173">
        <f>'Crisis Indicator Data'!B118</f>
        <v>0</v>
      </c>
      <c r="C121" s="173" t="str">
        <f>'Crisis Indicator Data'!C118</f>
        <v>PNG001</v>
      </c>
      <c r="D121" s="173" t="str">
        <f>'Crisis Indicator Data'!D118</f>
        <v>Papua New Guinea</v>
      </c>
      <c r="E121" s="174" t="str">
        <f>'Crisis Indicator Data'!E118</f>
        <v>PNG</v>
      </c>
      <c r="F121" s="163">
        <f>IF(LEN(E121)&gt;3,(IF(VLOOKUP($C121,'Regional Crises'!$B$1:$R$66,7,FALSE)="x","x",ROUND(IF(VLOOKUP($C121,'Regional Crises'!$B$1:$R$66,7,FALSE)&gt;$F$3,5,IF(VLOOKUP($C121,'Regional Crises'!$B$1:$R$66,7,FALSE)&lt;F$4,0,($F$3-VLOOKUP($C121,'Regional Crises'!$B$1:$R$66,7,FALSE))/($F$3-$F$4)*5)),1))),IF(VLOOKUP($E121,'Country Indicator Data'!$B$4:$N$300,3,FALSE)="x","x",ROUND(IF(VLOOKUP($E121,'Country Indicator Data'!$B$4:$N$300,3,FALSE)&gt;$F$3,5,IF(VLOOKUP($E121,'Country Indicator Data'!$B$4:$N$300,3,FALSE)&lt;$F$4,0,($F$3-VLOOKUP($E121,'Country Indicator Data'!$B$4:$N$300,3,FALSE))/($F$3-$F$4)*5)),1)))</f>
        <v>1.1000000000000001</v>
      </c>
      <c r="G121" s="163">
        <f>IF(LEN(E121)&gt;3,(IF(VLOOKUP($C121,'Regional Crises'!$B$1:$R$66,9,FALSE)="x","x",ROUND(IF(VLOOKUP($C121,'Regional Crises'!$B$1:$R$66,9,FALSE)&gt;G$3,5,IF(VLOOKUP($C121,'Regional Crises'!$B$1:$R$66,9,FALSE)&lt;G$4,0,(G$3-VLOOKUP($C121,'Regional Crises'!$B$1:$R$66,9,FALSE))/(G$3-G$4)*5)),1))),IF(VLOOKUP($E121,'Country Indicator Data'!$B$4:$N$300,5,FALSE)="x","x",ROUND(IF(VLOOKUP($E121,'Country Indicator Data'!$B$4:$N$300,5,FALSE)&gt;G$3,5,IF(VLOOKUP($E121,'Country Indicator Data'!$B$4:$N$300,5,FALSE)&lt;G$4,0,(G$3-VLOOKUP($E121,'Country Indicator Data'!$B$4:$N$300,5,FALSE))/(G$3-G$4)*5)),1)))</f>
        <v>2.4</v>
      </c>
      <c r="H121" s="163">
        <f t="shared" si="39"/>
        <v>1.75</v>
      </c>
      <c r="I121" s="163">
        <f>IF(LEN(E121)&gt;3,(IF(VLOOKUP($C121,'Regional Crises'!$B$1:$R$66,6,FALSE)="x","x",ROUND(IF(VLOOKUP($C121,'Regional Crises'!$B$1:$R$66,6,FALSE)&gt;I$3,5,IF(VLOOKUP($C121,'Regional Crises'!$B$1:$R$66,6,FALSE)&lt;I$4,0,5-(I$3-VLOOKUP($C121,'Regional Crises'!$B$1:$R$66,6,FALSE))/(I$3-I$4)*5)),1))),IF(VLOOKUP($E121,'Country Indicator Data'!$B$4:$N$300,2,FALSE)="x","x",ROUND(IF(VLOOKUP($E121,'Country Indicator Data'!$B$4:$N$300,2,FALSE)&gt;I$3,5,IF(VLOOKUP($E121,'Country Indicator Data'!$B$4:$N$300,2,FALSE)&lt;I$4,0,5-(I$3-VLOOKUP($E121,'Country Indicator Data'!$B$4:$N$300,2,FALSE))/(I$3-I$4)*5)),1)))</f>
        <v>0.3</v>
      </c>
      <c r="J121" s="163">
        <f>IF(LEN(E121)&gt;3,(IF(VLOOKUP($C121,'Regional Crises'!$B$1:$R$66,8,FALSE)="x","x",ROUND(IF(VLOOKUP($C121,'Regional Crises'!$B$1:$R$66,8,FALSE)&gt;J$3,5,IF(VLOOKUP($C121,'Regional Crises'!$B$1:$R$66,8,FALSE)&lt;J$4,0,5-(J$3-VLOOKUP($C121,'Regional Crises'!$B$1:$R$66,8,FALSE))/(J$3-J$4)*5)),1))),IF(VLOOKUP($E121,'Country Indicator Data'!$B$4:$N$300,4,FALSE)="x","x",ROUND(IF(VLOOKUP($E121,'Country Indicator Data'!$B$4:$N$300,4,FALSE)&gt;J$3,5,IF(VLOOKUP($E121,'Country Indicator Data'!$B$4:$N$300,4,FALSE)&lt;J$4,0,5-(J$3-VLOOKUP($E121,'Country Indicator Data'!$B$4:$N$300,4,FALSE))/(J$3-J$4)*5)),1)))</f>
        <v>0</v>
      </c>
      <c r="K121" s="163">
        <f t="shared" si="40"/>
        <v>0.15</v>
      </c>
      <c r="L121" s="163">
        <f>IF(LEN(E121)&gt;3,(IF(VLOOKUP($C121,'Regional Crises'!$B$1:$R$66,10,FALSE)="x","x",ROUND(IF(VLOOKUP($C121,'Regional Crises'!$B$1:$R$66,10,FALSE)&gt;L$3,5,IF(VLOOKUP($C121,'Regional Crises'!$B$1:$R$66,10,FALSE)&lt;L$4,0,5-(L$3-VLOOKUP($C121,'Regional Crises'!$B$1:$R$66,10,FALSE))/(L$3-L$4)*5)),1))),IF(VLOOKUP($E121,'Country Indicator Data'!$B$4:$N$300,6,FALSE)="x","x",ROUND(IF(VLOOKUP($E121,'Country Indicator Data'!$B$4:$N$300,6,FALSE)&gt;L$3,5,IF(VLOOKUP($E121,'Country Indicator Data'!$B$4:$N$300,6,FALSE)&lt;L$4,0,5-(L$3-VLOOKUP($E121,'Country Indicator Data'!$B$4:$N$300,6,FALSE))/(L$3-L$4)*5)),1)))</f>
        <v>4.9000000000000004</v>
      </c>
      <c r="M121" s="163">
        <f>IF(LEN(E121)&gt;3,(IF(VLOOKUP($C121,'Regional Crises'!$B$1:$R$66,11,FALSE)="x","x",ROUND(IF(VLOOKUP($C121,'Regional Crises'!$B$1:$R$66,11,FALSE)&gt;M$3,5,IF(VLOOKUP($C121,'Regional Crises'!$B$1:$R$66,11,FALSE)&lt;M$4,0,5-(M$3-VLOOKUP($C121,'Regional Crises'!$B$1:$R$66,11,FALSE))/(M$3-M$4)*5)),1))),IF(VLOOKUP($E121,'Country Indicator Data'!$B$4:$N$300,7,FALSE)="x","x",ROUND(IF(VLOOKUP($E121,'Country Indicator Data'!$B$4:$N$300,7,FALSE)&gt;M$3,5,IF(VLOOKUP($E121,'Country Indicator Data'!$B$4:$N$300,7,FALSE)&lt;M$4,0,5-(M$3-VLOOKUP($E121,'Country Indicator Data'!$B$4:$N$300,7,FALSE))/(M$3-M$4)*5)),1)))</f>
        <v>2.1</v>
      </c>
      <c r="N121" s="163">
        <f t="shared" si="41"/>
        <v>3.5</v>
      </c>
      <c r="O121" s="163">
        <f t="shared" si="42"/>
        <v>1.8</v>
      </c>
      <c r="P121" s="163">
        <f>IF(LEN(E121)&gt;3,VLOOKUP(C121,'Regional Crises'!$B$1:$R$69,12,FALSE),VLOOKUP(E121,'Country Indicator Data'!$B$4:$I$300,8,FALSE))</f>
        <v>4</v>
      </c>
      <c r="Q121" s="163">
        <f>IF(LEN(E121)&gt;3,((IF(VLOOKUP($C121,'Regional Crises'!$B$1:$R$66,13,FALSE)="x","x",ROUND(IF(VLOOKUP($C121,'Regional Crises'!$B$1:$R$66,13,FALSE)&gt;Q$3,5,IF(VLOOKUP($C121,'Regional Crises'!$B$1:$R$66,13,FALSE)&lt;Q$4,0,5-(LOG(Q$3)-LOG(VLOOKUP($C121,'Regional Crises'!$B$1:$R$66,13,FALSE)))/(LOG(Q$3)-LOG(Q$4))*5)),1)))),(IF(VLOOKUP($E121,'Country Indicator Data'!$B$4:$N$300,9,FALSE)="x","x",ROUND(IF(VLOOKUP($E121,'Country Indicator Data'!$B$4:$N$300,9,FALSE)&gt;Q$3,5,IF(VLOOKUP($E121,'Country Indicator Data'!$B$4:$N$300,9,FALSE)&lt;Q$4,0,5-(LOG(Q$3)-LOG(VLOOKUP($E121,'Country Indicator Data'!$B$4:$N$300,9,FALSE)))/(LOG(Q$3)-LOG(Q$4))*5)),1))))</f>
        <v>2.7</v>
      </c>
      <c r="R121" s="163">
        <f t="shared" si="43"/>
        <v>3.35</v>
      </c>
      <c r="S121" s="163">
        <f>IF(LEN(E121)&gt;3,((IF(VLOOKUP($C121,'Regional Crises'!$B$1:$R$66,17,FALSE)="x","x",ROUND(IF(VLOOKUP($C121,'Regional Crises'!$B$1:$R$66,17,FALSE)&gt;S$3,0,IF(VLOOKUP($C121,'Regional Crises'!$B$1:$R$66,17,FALSE)&lt;S$4,5,(S$3-VLOOKUP($C121,'Regional Crises'!$B$1:$R$66,17,FALSE))/(S$3-S$4)*5)),1)))),(IF(VLOOKUP($E121,'Country Indicator Data'!$B$4:$N$300,13,FALSE)="x","x",ROUND(IF(VLOOKUP($E121,'Country Indicator Data'!$B$4:$N$300,13,FALSE)&gt;S$3,0,IF(VLOOKUP($E121,'Country Indicator Data'!$B$4:$N$300,13,FALSE)&lt;S$4,5,(S$3-VLOOKUP($E121,'Country Indicator Data'!$B$4:$N$300,13,FALSE))/(S$3-S$4)*5)),1))))</f>
        <v>3.6</v>
      </c>
      <c r="T121" s="163">
        <f>IF(LEN(E121)&gt;3,((IF(VLOOKUP($C121,'Regional Crises'!$B$1:$R$66,14,FALSE)="x","x",ROUND(IF(VLOOKUP($C121,'Regional Crises'!$B$1:$R$66,14,FALSE)&gt;T$3,0,IF(VLOOKUP($C121,'Regional Crises'!$B$1:$R$66,14,FALSE)&lt;T$4,5,(T$3-VLOOKUP($C121,'Regional Crises'!$B$1:$R$66,14,FALSE))/(T$3-T$4)*5)),1)))),(IF(VLOOKUP($E121,'Country Indicator Data'!$B$4:$N$300,10,FALSE)="x","x",ROUND(IF(VLOOKUP($E121,'Country Indicator Data'!$B$4:$N$300,10,FALSE)&gt;T$3,0,IF(VLOOKUP($E121,'Country Indicator Data'!$B$4:$N$300,10,FALSE)&lt;T$4,5,(T$3-VLOOKUP($E121,'Country Indicator Data'!$B$4:$N$300,10,FALSE))/(T$3-T$4)*5)),1))))</f>
        <v>3.3</v>
      </c>
      <c r="U121" s="163">
        <f>IF(LEN(E121)&gt;3,((IF(VLOOKUP($C121,'Regional Crises'!$B$1:$R$66,15,FALSE)="x","x",ROUND(IF(VLOOKUP($C121,'Regional Crises'!$B$1:$R$66,15,FALSE)&gt;U$3,0,IF(VLOOKUP($C121,'Regional Crises'!$B$1:$R$66,15,FALSE)&lt;U$4,5,(U$3-VLOOKUP($C121,'Regional Crises'!$B$1:$R$66,15,FALSE))/(U$3-U$4)*5)),1)))),(IF(VLOOKUP($E121,'Country Indicator Data'!$B$4:$N$300,11,FALSE)="x","x",ROUND(IF(VLOOKUP($E121,'Country Indicator Data'!$B$4:$N$300,11,FALSE)&gt;U$3,0,IF(VLOOKUP($E121,'Country Indicator Data'!$B$4:$N$300,11,FALSE)&lt;U$4,5,(U$3-VLOOKUP($E121,'Country Indicator Data'!$B$4:$N$300,11,FALSE))/(U$3-U$4)*5)),1))))</f>
        <v>2.1</v>
      </c>
      <c r="V121" s="163">
        <f>IF(LEN(E121)&gt;3,((IF(VLOOKUP($C121,'Regional Crises'!$B$1:$R$66,16,FALSE)="x","x",ROUND(IF(VLOOKUP($C121,'Regional Crises'!$B$1:$R$66,16,FALSE)&gt;V$3,0,IF(VLOOKUP($C121,'Regional Crises'!$B$1:$R$66,16,FALSE)&lt;V$4,5,(V$3-VLOOKUP($C121,'Regional Crises'!$B$1:$R$66,16,FALSE))/(V$3-V$4)*5)),1)))),(IF(VLOOKUP($E121,'Country Indicator Data'!$B$4:$N$300,12,FALSE)="x","x",ROUND(IF(VLOOKUP($E121,'Country Indicator Data'!$B$4:$N$300,12,FALSE)&gt;V$3,0,IF(VLOOKUP($E121,'Country Indicator Data'!$B$4:$N$300,12,FALSE)&lt;V$4,5,(V$3-VLOOKUP($E121,'Country Indicator Data'!$B$4:$N$300,12,FALSE))/(V$3-V$4)*5)),1))))</f>
        <v>2</v>
      </c>
      <c r="W121" s="163">
        <f t="shared" si="44"/>
        <v>2.8</v>
      </c>
      <c r="X121" s="163">
        <f t="shared" si="45"/>
        <v>2.7</v>
      </c>
      <c r="Y121" s="184">
        <f>IF('Core Indicators'!FC118="x","x",IF('Core Indicators'!FC118&gt;=5,5,IF('Core Indicators'!FC118&gt;=4,4,IF('Core Indicators'!FC118&gt;=3,3,IF('Core Indicators'!FC118&gt;=2,2,IF('Core Indicators'!FC118&gt;=1,1,0))))))</f>
        <v>4</v>
      </c>
      <c r="Z121" s="163">
        <f t="shared" si="46"/>
        <v>4</v>
      </c>
      <c r="AA121" s="184">
        <f>'Crisis Indicator Data'!Y118</f>
        <v>0</v>
      </c>
      <c r="AB121" s="184">
        <f>'Crisis Indicator Data'!Z118</f>
        <v>1</v>
      </c>
      <c r="AC121" s="184">
        <f>'Crisis Indicator Data'!AA118</f>
        <v>1</v>
      </c>
      <c r="AD121" s="184">
        <f>'Crisis Indicator Data'!AB118</f>
        <v>0</v>
      </c>
      <c r="AE121" s="184">
        <f t="shared" si="47"/>
        <v>2</v>
      </c>
      <c r="AF121" s="184">
        <f>'Crisis Indicator Data'!AC118</f>
        <v>0</v>
      </c>
      <c r="AG121" s="184">
        <f>'Crisis Indicator Data'!AD118</f>
        <v>0</v>
      </c>
      <c r="AH121" s="184">
        <f t="shared" si="48"/>
        <v>0</v>
      </c>
      <c r="AI121" s="184">
        <f>'Crisis Indicator Data'!AE118</f>
        <v>2</v>
      </c>
      <c r="AJ121" s="184">
        <f>'Crisis Indicator Data'!AF118</f>
        <v>0</v>
      </c>
      <c r="AK121" s="184">
        <f>'Crisis Indicator Data'!AG118</f>
        <v>3</v>
      </c>
      <c r="AL121" s="184">
        <f t="shared" si="49"/>
        <v>4</v>
      </c>
      <c r="AM121" s="163">
        <f t="shared" si="50"/>
        <v>2</v>
      </c>
      <c r="AN121" s="163">
        <f t="shared" si="51"/>
        <v>3</v>
      </c>
    </row>
    <row r="122" spans="1:40" ht="13.5" customHeight="1" x14ac:dyDescent="0.35">
      <c r="A122" s="172" t="str">
        <f>'Crisis Indicator Data'!A119</f>
        <v>Highlands Violence</v>
      </c>
      <c r="B122" s="173" t="str">
        <f>'Crisis Indicator Data'!B119</f>
        <v>Violence</v>
      </c>
      <c r="C122" s="173" t="str">
        <f>'Crisis Indicator Data'!C119</f>
        <v>PNG003</v>
      </c>
      <c r="D122" s="173" t="str">
        <f>'Crisis Indicator Data'!D119</f>
        <v>Papua New Guinea</v>
      </c>
      <c r="E122" s="174" t="str">
        <f>'Crisis Indicator Data'!E119</f>
        <v>PNG</v>
      </c>
      <c r="F122" s="163">
        <f>IF(LEN(E122)&gt;3,(IF(VLOOKUP($C122,'Regional Crises'!$B$1:$R$66,7,FALSE)="x","x",ROUND(IF(VLOOKUP($C122,'Regional Crises'!$B$1:$R$66,7,FALSE)&gt;$F$3,5,IF(VLOOKUP($C122,'Regional Crises'!$B$1:$R$66,7,FALSE)&lt;F$4,0,($F$3-VLOOKUP($C122,'Regional Crises'!$B$1:$R$66,7,FALSE))/($F$3-$F$4)*5)),1))),IF(VLOOKUP($E122,'Country Indicator Data'!$B$4:$N$300,3,FALSE)="x","x",ROUND(IF(VLOOKUP($E122,'Country Indicator Data'!$B$4:$N$300,3,FALSE)&gt;$F$3,5,IF(VLOOKUP($E122,'Country Indicator Data'!$B$4:$N$300,3,FALSE)&lt;$F$4,0,($F$3-VLOOKUP($E122,'Country Indicator Data'!$B$4:$N$300,3,FALSE))/($F$3-$F$4)*5)),1)))</f>
        <v>1.1000000000000001</v>
      </c>
      <c r="G122" s="163">
        <f>IF(LEN(E122)&gt;3,(IF(VLOOKUP($C122,'Regional Crises'!$B$1:$R$66,9,FALSE)="x","x",ROUND(IF(VLOOKUP($C122,'Regional Crises'!$B$1:$R$66,9,FALSE)&gt;G$3,5,IF(VLOOKUP($C122,'Regional Crises'!$B$1:$R$66,9,FALSE)&lt;G$4,0,(G$3-VLOOKUP($C122,'Regional Crises'!$B$1:$R$66,9,FALSE))/(G$3-G$4)*5)),1))),IF(VLOOKUP($E122,'Country Indicator Data'!$B$4:$N$300,5,FALSE)="x","x",ROUND(IF(VLOOKUP($E122,'Country Indicator Data'!$B$4:$N$300,5,FALSE)&gt;G$3,5,IF(VLOOKUP($E122,'Country Indicator Data'!$B$4:$N$300,5,FALSE)&lt;G$4,0,(G$3-VLOOKUP($E122,'Country Indicator Data'!$B$4:$N$300,5,FALSE))/(G$3-G$4)*5)),1)))</f>
        <v>2.4</v>
      </c>
      <c r="H122" s="163">
        <f t="shared" si="39"/>
        <v>1.75</v>
      </c>
      <c r="I122" s="163">
        <f>IF(LEN(E122)&gt;3,(IF(VLOOKUP($C122,'Regional Crises'!$B$1:$R$66,6,FALSE)="x","x",ROUND(IF(VLOOKUP($C122,'Regional Crises'!$B$1:$R$66,6,FALSE)&gt;I$3,5,IF(VLOOKUP($C122,'Regional Crises'!$B$1:$R$66,6,FALSE)&lt;I$4,0,5-(I$3-VLOOKUP($C122,'Regional Crises'!$B$1:$R$66,6,FALSE))/(I$3-I$4)*5)),1))),IF(VLOOKUP($E122,'Country Indicator Data'!$B$4:$N$300,2,FALSE)="x","x",ROUND(IF(VLOOKUP($E122,'Country Indicator Data'!$B$4:$N$300,2,FALSE)&gt;I$3,5,IF(VLOOKUP($E122,'Country Indicator Data'!$B$4:$N$300,2,FALSE)&lt;I$4,0,5-(I$3-VLOOKUP($E122,'Country Indicator Data'!$B$4:$N$300,2,FALSE))/(I$3-I$4)*5)),1)))</f>
        <v>0.3</v>
      </c>
      <c r="J122" s="163">
        <f>IF(LEN(E122)&gt;3,(IF(VLOOKUP($C122,'Regional Crises'!$B$1:$R$66,8,FALSE)="x","x",ROUND(IF(VLOOKUP($C122,'Regional Crises'!$B$1:$R$66,8,FALSE)&gt;J$3,5,IF(VLOOKUP($C122,'Regional Crises'!$B$1:$R$66,8,FALSE)&lt;J$4,0,5-(J$3-VLOOKUP($C122,'Regional Crises'!$B$1:$R$66,8,FALSE))/(J$3-J$4)*5)),1))),IF(VLOOKUP($E122,'Country Indicator Data'!$B$4:$N$300,4,FALSE)="x","x",ROUND(IF(VLOOKUP($E122,'Country Indicator Data'!$B$4:$N$300,4,FALSE)&gt;J$3,5,IF(VLOOKUP($E122,'Country Indicator Data'!$B$4:$N$300,4,FALSE)&lt;J$4,0,5-(J$3-VLOOKUP($E122,'Country Indicator Data'!$B$4:$N$300,4,FALSE))/(J$3-J$4)*5)),1)))</f>
        <v>0</v>
      </c>
      <c r="K122" s="163">
        <f t="shared" si="40"/>
        <v>0.15</v>
      </c>
      <c r="L122" s="163">
        <f>IF(LEN(E122)&gt;3,(IF(VLOOKUP($C122,'Regional Crises'!$B$1:$R$66,10,FALSE)="x","x",ROUND(IF(VLOOKUP($C122,'Regional Crises'!$B$1:$R$66,10,FALSE)&gt;L$3,5,IF(VLOOKUP($C122,'Regional Crises'!$B$1:$R$66,10,FALSE)&lt;L$4,0,5-(L$3-VLOOKUP($C122,'Regional Crises'!$B$1:$R$66,10,FALSE))/(L$3-L$4)*5)),1))),IF(VLOOKUP($E122,'Country Indicator Data'!$B$4:$N$300,6,FALSE)="x","x",ROUND(IF(VLOOKUP($E122,'Country Indicator Data'!$B$4:$N$300,6,FALSE)&gt;L$3,5,IF(VLOOKUP($E122,'Country Indicator Data'!$B$4:$N$300,6,FALSE)&lt;L$4,0,5-(L$3-VLOOKUP($E122,'Country Indicator Data'!$B$4:$N$300,6,FALSE))/(L$3-L$4)*5)),1)))</f>
        <v>4.9000000000000004</v>
      </c>
      <c r="M122" s="163">
        <f>IF(LEN(E122)&gt;3,(IF(VLOOKUP($C122,'Regional Crises'!$B$1:$R$66,11,FALSE)="x","x",ROUND(IF(VLOOKUP($C122,'Regional Crises'!$B$1:$R$66,11,FALSE)&gt;M$3,5,IF(VLOOKUP($C122,'Regional Crises'!$B$1:$R$66,11,FALSE)&lt;M$4,0,5-(M$3-VLOOKUP($C122,'Regional Crises'!$B$1:$R$66,11,FALSE))/(M$3-M$4)*5)),1))),IF(VLOOKUP($E122,'Country Indicator Data'!$B$4:$N$300,7,FALSE)="x","x",ROUND(IF(VLOOKUP($E122,'Country Indicator Data'!$B$4:$N$300,7,FALSE)&gt;M$3,5,IF(VLOOKUP($E122,'Country Indicator Data'!$B$4:$N$300,7,FALSE)&lt;M$4,0,5-(M$3-VLOOKUP($E122,'Country Indicator Data'!$B$4:$N$300,7,FALSE))/(M$3-M$4)*5)),1)))</f>
        <v>2.1</v>
      </c>
      <c r="N122" s="163">
        <f t="shared" si="41"/>
        <v>3.5</v>
      </c>
      <c r="O122" s="163">
        <f t="shared" si="42"/>
        <v>1.8</v>
      </c>
      <c r="P122" s="163">
        <f>IF(LEN(E122)&gt;3,VLOOKUP(C122,'Regional Crises'!$B$1:$R$69,12,FALSE),VLOOKUP(E122,'Country Indicator Data'!$B$4:$I$300,8,FALSE))</f>
        <v>4</v>
      </c>
      <c r="Q122" s="163">
        <f>IF(LEN(E122)&gt;3,((IF(VLOOKUP($C122,'Regional Crises'!$B$1:$R$66,13,FALSE)="x","x",ROUND(IF(VLOOKUP($C122,'Regional Crises'!$B$1:$R$66,13,FALSE)&gt;Q$3,5,IF(VLOOKUP($C122,'Regional Crises'!$B$1:$R$66,13,FALSE)&lt;Q$4,0,5-(LOG(Q$3)-LOG(VLOOKUP($C122,'Regional Crises'!$B$1:$R$66,13,FALSE)))/(LOG(Q$3)-LOG(Q$4))*5)),1)))),(IF(VLOOKUP($E122,'Country Indicator Data'!$B$4:$N$300,9,FALSE)="x","x",ROUND(IF(VLOOKUP($E122,'Country Indicator Data'!$B$4:$N$300,9,FALSE)&gt;Q$3,5,IF(VLOOKUP($E122,'Country Indicator Data'!$B$4:$N$300,9,FALSE)&lt;Q$4,0,5-(LOG(Q$3)-LOG(VLOOKUP($E122,'Country Indicator Data'!$B$4:$N$300,9,FALSE)))/(LOG(Q$3)-LOG(Q$4))*5)),1))))</f>
        <v>2.7</v>
      </c>
      <c r="R122" s="163">
        <f t="shared" si="43"/>
        <v>3.35</v>
      </c>
      <c r="S122" s="163">
        <f>IF(LEN(E122)&gt;3,((IF(VLOOKUP($C122,'Regional Crises'!$B$1:$R$66,17,FALSE)="x","x",ROUND(IF(VLOOKUP($C122,'Regional Crises'!$B$1:$R$66,17,FALSE)&gt;S$3,0,IF(VLOOKUP($C122,'Regional Crises'!$B$1:$R$66,17,FALSE)&lt;S$4,5,(S$3-VLOOKUP($C122,'Regional Crises'!$B$1:$R$66,17,FALSE))/(S$3-S$4)*5)),1)))),(IF(VLOOKUP($E122,'Country Indicator Data'!$B$4:$N$300,13,FALSE)="x","x",ROUND(IF(VLOOKUP($E122,'Country Indicator Data'!$B$4:$N$300,13,FALSE)&gt;S$3,0,IF(VLOOKUP($E122,'Country Indicator Data'!$B$4:$N$300,13,FALSE)&lt;S$4,5,(S$3-VLOOKUP($E122,'Country Indicator Data'!$B$4:$N$300,13,FALSE))/(S$3-S$4)*5)),1))))</f>
        <v>3.6</v>
      </c>
      <c r="T122" s="163">
        <f>IF(LEN(E122)&gt;3,((IF(VLOOKUP($C122,'Regional Crises'!$B$1:$R$66,14,FALSE)="x","x",ROUND(IF(VLOOKUP($C122,'Regional Crises'!$B$1:$R$66,14,FALSE)&gt;T$3,0,IF(VLOOKUP($C122,'Regional Crises'!$B$1:$R$66,14,FALSE)&lt;T$4,5,(T$3-VLOOKUP($C122,'Regional Crises'!$B$1:$R$66,14,FALSE))/(T$3-T$4)*5)),1)))),(IF(VLOOKUP($E122,'Country Indicator Data'!$B$4:$N$300,10,FALSE)="x","x",ROUND(IF(VLOOKUP($E122,'Country Indicator Data'!$B$4:$N$300,10,FALSE)&gt;T$3,0,IF(VLOOKUP($E122,'Country Indicator Data'!$B$4:$N$300,10,FALSE)&lt;T$4,5,(T$3-VLOOKUP($E122,'Country Indicator Data'!$B$4:$N$300,10,FALSE))/(T$3-T$4)*5)),1))))</f>
        <v>3.3</v>
      </c>
      <c r="U122" s="163">
        <f>IF(LEN(E122)&gt;3,((IF(VLOOKUP($C122,'Regional Crises'!$B$1:$R$66,15,FALSE)="x","x",ROUND(IF(VLOOKUP($C122,'Regional Crises'!$B$1:$R$66,15,FALSE)&gt;U$3,0,IF(VLOOKUP($C122,'Regional Crises'!$B$1:$R$66,15,FALSE)&lt;U$4,5,(U$3-VLOOKUP($C122,'Regional Crises'!$B$1:$R$66,15,FALSE))/(U$3-U$4)*5)),1)))),(IF(VLOOKUP($E122,'Country Indicator Data'!$B$4:$N$300,11,FALSE)="x","x",ROUND(IF(VLOOKUP($E122,'Country Indicator Data'!$B$4:$N$300,11,FALSE)&gt;U$3,0,IF(VLOOKUP($E122,'Country Indicator Data'!$B$4:$N$300,11,FALSE)&lt;U$4,5,(U$3-VLOOKUP($E122,'Country Indicator Data'!$B$4:$N$300,11,FALSE))/(U$3-U$4)*5)),1))))</f>
        <v>2.1</v>
      </c>
      <c r="V122" s="163">
        <f>IF(LEN(E122)&gt;3,((IF(VLOOKUP($C122,'Regional Crises'!$B$1:$R$66,16,FALSE)="x","x",ROUND(IF(VLOOKUP($C122,'Regional Crises'!$B$1:$R$66,16,FALSE)&gt;V$3,0,IF(VLOOKUP($C122,'Regional Crises'!$B$1:$R$66,16,FALSE)&lt;V$4,5,(V$3-VLOOKUP($C122,'Regional Crises'!$B$1:$R$66,16,FALSE))/(V$3-V$4)*5)),1)))),(IF(VLOOKUP($E122,'Country Indicator Data'!$B$4:$N$300,12,FALSE)="x","x",ROUND(IF(VLOOKUP($E122,'Country Indicator Data'!$B$4:$N$300,12,FALSE)&gt;V$3,0,IF(VLOOKUP($E122,'Country Indicator Data'!$B$4:$N$300,12,FALSE)&lt;V$4,5,(V$3-VLOOKUP($E122,'Country Indicator Data'!$B$4:$N$300,12,FALSE))/(V$3-V$4)*5)),1))))</f>
        <v>2</v>
      </c>
      <c r="W122" s="163">
        <f t="shared" si="44"/>
        <v>2.8</v>
      </c>
      <c r="X122" s="163">
        <f t="shared" si="45"/>
        <v>2.7</v>
      </c>
      <c r="Y122" s="184">
        <f>IF('Core Indicators'!FC119="x","x",IF('Core Indicators'!FC119&gt;=5,5,IF('Core Indicators'!FC119&gt;=4,4,IF('Core Indicators'!FC119&gt;=3,3,IF('Core Indicators'!FC119&gt;=2,2,IF('Core Indicators'!FC119&gt;=1,1,0))))))</f>
        <v>4</v>
      </c>
      <c r="Z122" s="163">
        <f t="shared" si="46"/>
        <v>4</v>
      </c>
      <c r="AA122" s="184">
        <f>'Crisis Indicator Data'!Y119</f>
        <v>0</v>
      </c>
      <c r="AB122" s="184">
        <f>'Crisis Indicator Data'!Z119</f>
        <v>1</v>
      </c>
      <c r="AC122" s="184">
        <f>'Crisis Indicator Data'!AA119</f>
        <v>1</v>
      </c>
      <c r="AD122" s="184">
        <f>'Crisis Indicator Data'!AB119</f>
        <v>0</v>
      </c>
      <c r="AE122" s="184">
        <f t="shared" si="47"/>
        <v>2</v>
      </c>
      <c r="AF122" s="184">
        <f>'Crisis Indicator Data'!AC119</f>
        <v>0</v>
      </c>
      <c r="AG122" s="184">
        <f>'Crisis Indicator Data'!AD119</f>
        <v>0</v>
      </c>
      <c r="AH122" s="184">
        <f t="shared" si="48"/>
        <v>0</v>
      </c>
      <c r="AI122" s="184">
        <f>'Crisis Indicator Data'!AE119</f>
        <v>2</v>
      </c>
      <c r="AJ122" s="184">
        <f>'Crisis Indicator Data'!AF119</f>
        <v>0</v>
      </c>
      <c r="AK122" s="184">
        <f>'Crisis Indicator Data'!AG119</f>
        <v>3</v>
      </c>
      <c r="AL122" s="184">
        <f t="shared" si="49"/>
        <v>4</v>
      </c>
      <c r="AM122" s="163">
        <f t="shared" si="50"/>
        <v>2</v>
      </c>
      <c r="AN122" s="163">
        <f t="shared" si="51"/>
        <v>3</v>
      </c>
    </row>
    <row r="123" spans="1:40" ht="13.5" customHeight="1" x14ac:dyDescent="0.35">
      <c r="A123" s="172" t="str">
        <f>'Crisis Indicator Data'!A120</f>
        <v>2024 Monsoon Flooding in Western Province</v>
      </c>
      <c r="B123" s="173" t="str">
        <f>'Crisis Indicator Data'!B120</f>
        <v>Floods</v>
      </c>
      <c r="C123" s="173" t="str">
        <f>'Crisis Indicator Data'!C120</f>
        <v>PNG005</v>
      </c>
      <c r="D123" s="173" t="str">
        <f>'Crisis Indicator Data'!D120</f>
        <v>Papua New Guinea</v>
      </c>
      <c r="E123" s="174" t="str">
        <f>'Crisis Indicator Data'!E120</f>
        <v>PNG</v>
      </c>
      <c r="F123" s="163">
        <f>IF(LEN(E123)&gt;3,(IF(VLOOKUP($C123,'Regional Crises'!$B$1:$R$66,7,FALSE)="x","x",ROUND(IF(VLOOKUP($C123,'Regional Crises'!$B$1:$R$66,7,FALSE)&gt;$F$3,5,IF(VLOOKUP($C123,'Regional Crises'!$B$1:$R$66,7,FALSE)&lt;F$4,0,($F$3-VLOOKUP($C123,'Regional Crises'!$B$1:$R$66,7,FALSE))/($F$3-$F$4)*5)),1))),IF(VLOOKUP($E123,'Country Indicator Data'!$B$4:$N$300,3,FALSE)="x","x",ROUND(IF(VLOOKUP($E123,'Country Indicator Data'!$B$4:$N$300,3,FALSE)&gt;$F$3,5,IF(VLOOKUP($E123,'Country Indicator Data'!$B$4:$N$300,3,FALSE)&lt;$F$4,0,($F$3-VLOOKUP($E123,'Country Indicator Data'!$B$4:$N$300,3,FALSE))/($F$3-$F$4)*5)),1)))</f>
        <v>1.1000000000000001</v>
      </c>
      <c r="G123" s="163">
        <f>IF(LEN(E123)&gt;3,(IF(VLOOKUP($C123,'Regional Crises'!$B$1:$R$66,9,FALSE)="x","x",ROUND(IF(VLOOKUP($C123,'Regional Crises'!$B$1:$R$66,9,FALSE)&gt;G$3,5,IF(VLOOKUP($C123,'Regional Crises'!$B$1:$R$66,9,FALSE)&lt;G$4,0,(G$3-VLOOKUP($C123,'Regional Crises'!$B$1:$R$66,9,FALSE))/(G$3-G$4)*5)),1))),IF(VLOOKUP($E123,'Country Indicator Data'!$B$4:$N$300,5,FALSE)="x","x",ROUND(IF(VLOOKUP($E123,'Country Indicator Data'!$B$4:$N$300,5,FALSE)&gt;G$3,5,IF(VLOOKUP($E123,'Country Indicator Data'!$B$4:$N$300,5,FALSE)&lt;G$4,0,(G$3-VLOOKUP($E123,'Country Indicator Data'!$B$4:$N$300,5,FALSE))/(G$3-G$4)*5)),1)))</f>
        <v>2.4</v>
      </c>
      <c r="H123" s="163">
        <f t="shared" si="39"/>
        <v>1.75</v>
      </c>
      <c r="I123" s="163">
        <f>IF(LEN(E123)&gt;3,(IF(VLOOKUP($C123,'Regional Crises'!$B$1:$R$66,6,FALSE)="x","x",ROUND(IF(VLOOKUP($C123,'Regional Crises'!$B$1:$R$66,6,FALSE)&gt;I$3,5,IF(VLOOKUP($C123,'Regional Crises'!$B$1:$R$66,6,FALSE)&lt;I$4,0,5-(I$3-VLOOKUP($C123,'Regional Crises'!$B$1:$R$66,6,FALSE))/(I$3-I$4)*5)),1))),IF(VLOOKUP($E123,'Country Indicator Data'!$B$4:$N$300,2,FALSE)="x","x",ROUND(IF(VLOOKUP($E123,'Country Indicator Data'!$B$4:$N$300,2,FALSE)&gt;I$3,5,IF(VLOOKUP($E123,'Country Indicator Data'!$B$4:$N$300,2,FALSE)&lt;I$4,0,5-(I$3-VLOOKUP($E123,'Country Indicator Data'!$B$4:$N$300,2,FALSE))/(I$3-I$4)*5)),1)))</f>
        <v>0.3</v>
      </c>
      <c r="J123" s="163">
        <f>IF(LEN(E123)&gt;3,(IF(VLOOKUP($C123,'Regional Crises'!$B$1:$R$66,8,FALSE)="x","x",ROUND(IF(VLOOKUP($C123,'Regional Crises'!$B$1:$R$66,8,FALSE)&gt;J$3,5,IF(VLOOKUP($C123,'Regional Crises'!$B$1:$R$66,8,FALSE)&lt;J$4,0,5-(J$3-VLOOKUP($C123,'Regional Crises'!$B$1:$R$66,8,FALSE))/(J$3-J$4)*5)),1))),IF(VLOOKUP($E123,'Country Indicator Data'!$B$4:$N$300,4,FALSE)="x","x",ROUND(IF(VLOOKUP($E123,'Country Indicator Data'!$B$4:$N$300,4,FALSE)&gt;J$3,5,IF(VLOOKUP($E123,'Country Indicator Data'!$B$4:$N$300,4,FALSE)&lt;J$4,0,5-(J$3-VLOOKUP($E123,'Country Indicator Data'!$B$4:$N$300,4,FALSE))/(J$3-J$4)*5)),1)))</f>
        <v>0</v>
      </c>
      <c r="K123" s="163">
        <f t="shared" si="40"/>
        <v>0.15</v>
      </c>
      <c r="L123" s="163">
        <f>IF(LEN(E123)&gt;3,(IF(VLOOKUP($C123,'Regional Crises'!$B$1:$R$66,10,FALSE)="x","x",ROUND(IF(VLOOKUP($C123,'Regional Crises'!$B$1:$R$66,10,FALSE)&gt;L$3,5,IF(VLOOKUP($C123,'Regional Crises'!$B$1:$R$66,10,FALSE)&lt;L$4,0,5-(L$3-VLOOKUP($C123,'Regional Crises'!$B$1:$R$66,10,FALSE))/(L$3-L$4)*5)),1))),IF(VLOOKUP($E123,'Country Indicator Data'!$B$4:$N$300,6,FALSE)="x","x",ROUND(IF(VLOOKUP($E123,'Country Indicator Data'!$B$4:$N$300,6,FALSE)&gt;L$3,5,IF(VLOOKUP($E123,'Country Indicator Data'!$B$4:$N$300,6,FALSE)&lt;L$4,0,5-(L$3-VLOOKUP($E123,'Country Indicator Data'!$B$4:$N$300,6,FALSE))/(L$3-L$4)*5)),1)))</f>
        <v>4.9000000000000004</v>
      </c>
      <c r="M123" s="163">
        <f>IF(LEN(E123)&gt;3,(IF(VLOOKUP($C123,'Regional Crises'!$B$1:$R$66,11,FALSE)="x","x",ROUND(IF(VLOOKUP($C123,'Regional Crises'!$B$1:$R$66,11,FALSE)&gt;M$3,5,IF(VLOOKUP($C123,'Regional Crises'!$B$1:$R$66,11,FALSE)&lt;M$4,0,5-(M$3-VLOOKUP($C123,'Regional Crises'!$B$1:$R$66,11,FALSE))/(M$3-M$4)*5)),1))),IF(VLOOKUP($E123,'Country Indicator Data'!$B$4:$N$300,7,FALSE)="x","x",ROUND(IF(VLOOKUP($E123,'Country Indicator Data'!$B$4:$N$300,7,FALSE)&gt;M$3,5,IF(VLOOKUP($E123,'Country Indicator Data'!$B$4:$N$300,7,FALSE)&lt;M$4,0,5-(M$3-VLOOKUP($E123,'Country Indicator Data'!$B$4:$N$300,7,FALSE))/(M$3-M$4)*5)),1)))</f>
        <v>2.1</v>
      </c>
      <c r="N123" s="163">
        <f t="shared" si="41"/>
        <v>3.5</v>
      </c>
      <c r="O123" s="163">
        <f t="shared" si="42"/>
        <v>1.8</v>
      </c>
      <c r="P123" s="163">
        <f>IF(LEN(E123)&gt;3,VLOOKUP(C123,'Regional Crises'!$B$1:$R$69,12,FALSE),VLOOKUP(E123,'Country Indicator Data'!$B$4:$I$300,8,FALSE))</f>
        <v>4</v>
      </c>
      <c r="Q123" s="163">
        <f>IF(LEN(E123)&gt;3,((IF(VLOOKUP($C123,'Regional Crises'!$B$1:$R$66,13,FALSE)="x","x",ROUND(IF(VLOOKUP($C123,'Regional Crises'!$B$1:$R$66,13,FALSE)&gt;Q$3,5,IF(VLOOKUP($C123,'Regional Crises'!$B$1:$R$66,13,FALSE)&lt;Q$4,0,5-(LOG(Q$3)-LOG(VLOOKUP($C123,'Regional Crises'!$B$1:$R$66,13,FALSE)))/(LOG(Q$3)-LOG(Q$4))*5)),1)))),(IF(VLOOKUP($E123,'Country Indicator Data'!$B$4:$N$300,9,FALSE)="x","x",ROUND(IF(VLOOKUP($E123,'Country Indicator Data'!$B$4:$N$300,9,FALSE)&gt;Q$3,5,IF(VLOOKUP($E123,'Country Indicator Data'!$B$4:$N$300,9,FALSE)&lt;Q$4,0,5-(LOG(Q$3)-LOG(VLOOKUP($E123,'Country Indicator Data'!$B$4:$N$300,9,FALSE)))/(LOG(Q$3)-LOG(Q$4))*5)),1))))</f>
        <v>2.7</v>
      </c>
      <c r="R123" s="163">
        <f t="shared" si="43"/>
        <v>3.35</v>
      </c>
      <c r="S123" s="163">
        <f>IF(LEN(E123)&gt;3,((IF(VLOOKUP($C123,'Regional Crises'!$B$1:$R$66,17,FALSE)="x","x",ROUND(IF(VLOOKUP($C123,'Regional Crises'!$B$1:$R$66,17,FALSE)&gt;S$3,0,IF(VLOOKUP($C123,'Regional Crises'!$B$1:$R$66,17,FALSE)&lt;S$4,5,(S$3-VLOOKUP($C123,'Regional Crises'!$B$1:$R$66,17,FALSE))/(S$3-S$4)*5)),1)))),(IF(VLOOKUP($E123,'Country Indicator Data'!$B$4:$N$300,13,FALSE)="x","x",ROUND(IF(VLOOKUP($E123,'Country Indicator Data'!$B$4:$N$300,13,FALSE)&gt;S$3,0,IF(VLOOKUP($E123,'Country Indicator Data'!$B$4:$N$300,13,FALSE)&lt;S$4,5,(S$3-VLOOKUP($E123,'Country Indicator Data'!$B$4:$N$300,13,FALSE))/(S$3-S$4)*5)),1))))</f>
        <v>3.6</v>
      </c>
      <c r="T123" s="163">
        <f>IF(LEN(E123)&gt;3,((IF(VLOOKUP($C123,'Regional Crises'!$B$1:$R$66,14,FALSE)="x","x",ROUND(IF(VLOOKUP($C123,'Regional Crises'!$B$1:$R$66,14,FALSE)&gt;T$3,0,IF(VLOOKUP($C123,'Regional Crises'!$B$1:$R$66,14,FALSE)&lt;T$4,5,(T$3-VLOOKUP($C123,'Regional Crises'!$B$1:$R$66,14,FALSE))/(T$3-T$4)*5)),1)))),(IF(VLOOKUP($E123,'Country Indicator Data'!$B$4:$N$300,10,FALSE)="x","x",ROUND(IF(VLOOKUP($E123,'Country Indicator Data'!$B$4:$N$300,10,FALSE)&gt;T$3,0,IF(VLOOKUP($E123,'Country Indicator Data'!$B$4:$N$300,10,FALSE)&lt;T$4,5,(T$3-VLOOKUP($E123,'Country Indicator Data'!$B$4:$N$300,10,FALSE))/(T$3-T$4)*5)),1))))</f>
        <v>3.3</v>
      </c>
      <c r="U123" s="163">
        <f>IF(LEN(E123)&gt;3,((IF(VLOOKUP($C123,'Regional Crises'!$B$1:$R$66,15,FALSE)="x","x",ROUND(IF(VLOOKUP($C123,'Regional Crises'!$B$1:$R$66,15,FALSE)&gt;U$3,0,IF(VLOOKUP($C123,'Regional Crises'!$B$1:$R$66,15,FALSE)&lt;U$4,5,(U$3-VLOOKUP($C123,'Regional Crises'!$B$1:$R$66,15,FALSE))/(U$3-U$4)*5)),1)))),(IF(VLOOKUP($E123,'Country Indicator Data'!$B$4:$N$300,11,FALSE)="x","x",ROUND(IF(VLOOKUP($E123,'Country Indicator Data'!$B$4:$N$300,11,FALSE)&gt;U$3,0,IF(VLOOKUP($E123,'Country Indicator Data'!$B$4:$N$300,11,FALSE)&lt;U$4,5,(U$3-VLOOKUP($E123,'Country Indicator Data'!$B$4:$N$300,11,FALSE))/(U$3-U$4)*5)),1))))</f>
        <v>2.1</v>
      </c>
      <c r="V123" s="163">
        <f>IF(LEN(E123)&gt;3,((IF(VLOOKUP($C123,'Regional Crises'!$B$1:$R$66,16,FALSE)="x","x",ROUND(IF(VLOOKUP($C123,'Regional Crises'!$B$1:$R$66,16,FALSE)&gt;V$3,0,IF(VLOOKUP($C123,'Regional Crises'!$B$1:$R$66,16,FALSE)&lt;V$4,5,(V$3-VLOOKUP($C123,'Regional Crises'!$B$1:$R$66,16,FALSE))/(V$3-V$4)*5)),1)))),(IF(VLOOKUP($E123,'Country Indicator Data'!$B$4:$N$300,12,FALSE)="x","x",ROUND(IF(VLOOKUP($E123,'Country Indicator Data'!$B$4:$N$300,12,FALSE)&gt;V$3,0,IF(VLOOKUP($E123,'Country Indicator Data'!$B$4:$N$300,12,FALSE)&lt;V$4,5,(V$3-VLOOKUP($E123,'Country Indicator Data'!$B$4:$N$300,12,FALSE))/(V$3-V$4)*5)),1))))</f>
        <v>2</v>
      </c>
      <c r="W123" s="163">
        <f t="shared" si="44"/>
        <v>2.8</v>
      </c>
      <c r="X123" s="163">
        <f t="shared" si="45"/>
        <v>2.7</v>
      </c>
      <c r="Y123" s="184">
        <f>IF('Core Indicators'!FC120="x","x",IF('Core Indicators'!FC120&gt;=5,5,IF('Core Indicators'!FC120&gt;=4,4,IF('Core Indicators'!FC120&gt;=3,3,IF('Core Indicators'!FC120&gt;=2,2,IF('Core Indicators'!FC120&gt;=1,1,0))))))</f>
        <v>3</v>
      </c>
      <c r="Z123" s="163">
        <f t="shared" si="46"/>
        <v>3</v>
      </c>
      <c r="AA123" s="184">
        <f>'Crisis Indicator Data'!Y120</f>
        <v>0</v>
      </c>
      <c r="AB123" s="184">
        <f>'Crisis Indicator Data'!Z120</f>
        <v>1</v>
      </c>
      <c r="AC123" s="184">
        <f>'Crisis Indicator Data'!AA120</f>
        <v>0</v>
      </c>
      <c r="AD123" s="184">
        <f>'Crisis Indicator Data'!AB120</f>
        <v>0</v>
      </c>
      <c r="AE123" s="184">
        <f t="shared" si="47"/>
        <v>1</v>
      </c>
      <c r="AF123" s="184">
        <f>'Crisis Indicator Data'!AC120</f>
        <v>0</v>
      </c>
      <c r="AG123" s="184">
        <f>'Crisis Indicator Data'!AD120</f>
        <v>0</v>
      </c>
      <c r="AH123" s="184">
        <f t="shared" si="48"/>
        <v>0</v>
      </c>
      <c r="AI123" s="184">
        <f>'Crisis Indicator Data'!AE120</f>
        <v>0</v>
      </c>
      <c r="AJ123" s="184">
        <f>'Crisis Indicator Data'!AF120</f>
        <v>0</v>
      </c>
      <c r="AK123" s="184">
        <f>'Crisis Indicator Data'!AG120</f>
        <v>3</v>
      </c>
      <c r="AL123" s="184">
        <f t="shared" si="49"/>
        <v>3</v>
      </c>
      <c r="AM123" s="163">
        <f t="shared" si="50"/>
        <v>1</v>
      </c>
      <c r="AN123" s="163">
        <f t="shared" si="51"/>
        <v>2</v>
      </c>
    </row>
    <row r="124" spans="1:40" ht="13.5" customHeight="1" x14ac:dyDescent="0.35">
      <c r="A124" s="172" t="str">
        <f>'Crisis Indicator Data'!A121</f>
        <v>Displacement from Russia-Ukraine conflict in Poland</v>
      </c>
      <c r="B124" s="173" t="str">
        <f>'Crisis Indicator Data'!B121</f>
        <v>Displacement,Conflict</v>
      </c>
      <c r="C124" s="173" t="str">
        <f>'Crisis Indicator Data'!C121</f>
        <v>POL002</v>
      </c>
      <c r="D124" s="173" t="str">
        <f>'Crisis Indicator Data'!D121</f>
        <v>Poland</v>
      </c>
      <c r="E124" s="174" t="str">
        <f>'Crisis Indicator Data'!E121</f>
        <v>POL</v>
      </c>
      <c r="F124" s="163">
        <f>IF(LEN(E124)&gt;3,(IF(VLOOKUP($C124,'Regional Crises'!$B$1:$R$66,7,FALSE)="x","x",ROUND(IF(VLOOKUP($C124,'Regional Crises'!$B$1:$R$66,7,FALSE)&gt;$F$3,5,IF(VLOOKUP($C124,'Regional Crises'!$B$1:$R$66,7,FALSE)&lt;F$4,0,($F$3-VLOOKUP($C124,'Regional Crises'!$B$1:$R$66,7,FALSE))/($F$3-$F$4)*5)),1))),IF(VLOOKUP($E124,'Country Indicator Data'!$B$4:$N$300,3,FALSE)="x","x",ROUND(IF(VLOOKUP($E124,'Country Indicator Data'!$B$4:$N$300,3,FALSE)&gt;$F$3,5,IF(VLOOKUP($E124,'Country Indicator Data'!$B$4:$N$300,3,FALSE)&lt;$F$4,0,($F$3-VLOOKUP($E124,'Country Indicator Data'!$B$4:$N$300,3,FALSE))/($F$3-$F$4)*5)),1)))</f>
        <v>0.7</v>
      </c>
      <c r="G124" s="163">
        <f>IF(LEN(E124)&gt;3,(IF(VLOOKUP($C124,'Regional Crises'!$B$1:$R$66,9,FALSE)="x","x",ROUND(IF(VLOOKUP($C124,'Regional Crises'!$B$1:$R$66,9,FALSE)&gt;G$3,5,IF(VLOOKUP($C124,'Regional Crises'!$B$1:$R$66,9,FALSE)&lt;G$4,0,(G$3-VLOOKUP($C124,'Regional Crises'!$B$1:$R$66,9,FALSE))/(G$3-G$4)*5)),1))),IF(VLOOKUP($E124,'Country Indicator Data'!$B$4:$N$300,5,FALSE)="x","x",ROUND(IF(VLOOKUP($E124,'Country Indicator Data'!$B$4:$N$300,5,FALSE)&gt;G$3,5,IF(VLOOKUP($E124,'Country Indicator Data'!$B$4:$N$300,5,FALSE)&lt;G$4,0,(G$3-VLOOKUP($E124,'Country Indicator Data'!$B$4:$N$300,5,FALSE))/(G$3-G$4)*5)),1)))</f>
        <v>1.3</v>
      </c>
      <c r="H124" s="163">
        <f t="shared" si="39"/>
        <v>1</v>
      </c>
      <c r="I124" s="163">
        <f>IF(LEN(E124)&gt;3,(IF(VLOOKUP($C124,'Regional Crises'!$B$1:$R$66,6,FALSE)="x","x",ROUND(IF(VLOOKUP($C124,'Regional Crises'!$B$1:$R$66,6,FALSE)&gt;I$3,5,IF(VLOOKUP($C124,'Regional Crises'!$B$1:$R$66,6,FALSE)&lt;I$4,0,5-(I$3-VLOOKUP($C124,'Regional Crises'!$B$1:$R$66,6,FALSE))/(I$3-I$4)*5)),1))),IF(VLOOKUP($E124,'Country Indicator Data'!$B$4:$N$300,2,FALSE)="x","x",ROUND(IF(VLOOKUP($E124,'Country Indicator Data'!$B$4:$N$300,2,FALSE)&gt;I$3,5,IF(VLOOKUP($E124,'Country Indicator Data'!$B$4:$N$300,2,FALSE)&lt;I$4,0,5-(I$3-VLOOKUP($E124,'Country Indicator Data'!$B$4:$N$300,2,FALSE))/(I$3-I$4)*5)),1)))</f>
        <v>0.4</v>
      </c>
      <c r="J124" s="163">
        <f>IF(LEN(E124)&gt;3,(IF(VLOOKUP($C124,'Regional Crises'!$B$1:$R$66,8,FALSE)="x","x",ROUND(IF(VLOOKUP($C124,'Regional Crises'!$B$1:$R$66,8,FALSE)&gt;J$3,5,IF(VLOOKUP($C124,'Regional Crises'!$B$1:$R$66,8,FALSE)&lt;J$4,0,5-(J$3-VLOOKUP($C124,'Regional Crises'!$B$1:$R$66,8,FALSE))/(J$3-J$4)*5)),1))),IF(VLOOKUP($E124,'Country Indicator Data'!$B$4:$N$300,4,FALSE)="x","x",ROUND(IF(VLOOKUP($E124,'Country Indicator Data'!$B$4:$N$300,4,FALSE)&gt;J$3,5,IF(VLOOKUP($E124,'Country Indicator Data'!$B$4:$N$300,4,FALSE)&lt;J$4,0,5-(J$3-VLOOKUP($E124,'Country Indicator Data'!$B$4:$N$300,4,FALSE))/(J$3-J$4)*5)),1)))</f>
        <v>0.1</v>
      </c>
      <c r="K124" s="163">
        <f t="shared" si="40"/>
        <v>0.25</v>
      </c>
      <c r="L124" s="163">
        <f>IF(LEN(E124)&gt;3,(IF(VLOOKUP($C124,'Regional Crises'!$B$1:$R$66,10,FALSE)="x","x",ROUND(IF(VLOOKUP($C124,'Regional Crises'!$B$1:$R$66,10,FALSE)&gt;L$3,5,IF(VLOOKUP($C124,'Regional Crises'!$B$1:$R$66,10,FALSE)&lt;L$4,0,5-(L$3-VLOOKUP($C124,'Regional Crises'!$B$1:$R$66,10,FALSE))/(L$3-L$4)*5)),1))),IF(VLOOKUP($E124,'Country Indicator Data'!$B$4:$N$300,6,FALSE)="x","x",ROUND(IF(VLOOKUP($E124,'Country Indicator Data'!$B$4:$N$300,6,FALSE)&gt;L$3,5,IF(VLOOKUP($E124,'Country Indicator Data'!$B$4:$N$300,6,FALSE)&lt;L$4,0,5-(L$3-VLOOKUP($E124,'Country Indicator Data'!$B$4:$N$300,6,FALSE))/(L$3-L$4)*5)),1)))</f>
        <v>0.8</v>
      </c>
      <c r="M124" s="163">
        <f>IF(LEN(E124)&gt;3,(IF(VLOOKUP($C124,'Regional Crises'!$B$1:$R$66,11,FALSE)="x","x",ROUND(IF(VLOOKUP($C124,'Regional Crises'!$B$1:$R$66,11,FALSE)&gt;M$3,5,IF(VLOOKUP($C124,'Regional Crises'!$B$1:$R$66,11,FALSE)&lt;M$4,0,5-(M$3-VLOOKUP($C124,'Regional Crises'!$B$1:$R$66,11,FALSE))/(M$3-M$4)*5)),1))),IF(VLOOKUP($E124,'Country Indicator Data'!$B$4:$N$300,7,FALSE)="x","x",ROUND(IF(VLOOKUP($E124,'Country Indicator Data'!$B$4:$N$300,7,FALSE)&gt;M$3,5,IF(VLOOKUP($E124,'Country Indicator Data'!$B$4:$N$300,7,FALSE)&lt;M$4,0,5-(M$3-VLOOKUP($E124,'Country Indicator Data'!$B$4:$N$300,7,FALSE))/(M$3-M$4)*5)),1)))</f>
        <v>0.7</v>
      </c>
      <c r="N124" s="163">
        <f t="shared" si="41"/>
        <v>0.75</v>
      </c>
      <c r="O124" s="163">
        <f t="shared" si="42"/>
        <v>0.66666666666666663</v>
      </c>
      <c r="P124" s="163">
        <f>IF(LEN(E124)&gt;3,VLOOKUP(C124,'Regional Crises'!$B$1:$R$69,12,FALSE),VLOOKUP(E124,'Country Indicator Data'!$B$4:$I$300,8,FALSE))</f>
        <v>0</v>
      </c>
      <c r="Q124" s="163">
        <f>IF(LEN(E124)&gt;3,((IF(VLOOKUP($C124,'Regional Crises'!$B$1:$R$66,13,FALSE)="x","x",ROUND(IF(VLOOKUP($C124,'Regional Crises'!$B$1:$R$66,13,FALSE)&gt;Q$3,5,IF(VLOOKUP($C124,'Regional Crises'!$B$1:$R$66,13,FALSE)&lt;Q$4,0,5-(LOG(Q$3)-LOG(VLOOKUP($C124,'Regional Crises'!$B$1:$R$66,13,FALSE)))/(LOG(Q$3)-LOG(Q$4))*5)),1)))),(IF(VLOOKUP($E124,'Country Indicator Data'!$B$4:$N$300,9,FALSE)="x","x",ROUND(IF(VLOOKUP($E124,'Country Indicator Data'!$B$4:$N$300,9,FALSE)&gt;Q$3,5,IF(VLOOKUP($E124,'Country Indicator Data'!$B$4:$N$300,9,FALSE)&lt;Q$4,0,5-(LOG(Q$3)-LOG(VLOOKUP($E124,'Country Indicator Data'!$B$4:$N$300,9,FALSE)))/(LOG(Q$3)-LOG(Q$4))*5)),1))))</f>
        <v>0</v>
      </c>
      <c r="R124" s="163">
        <f t="shared" si="43"/>
        <v>0</v>
      </c>
      <c r="S124" s="163">
        <f>IF(LEN(E124)&gt;3,((IF(VLOOKUP($C124,'Regional Crises'!$B$1:$R$66,17,FALSE)="x","x",ROUND(IF(VLOOKUP($C124,'Regional Crises'!$B$1:$R$66,17,FALSE)&gt;S$3,0,IF(VLOOKUP($C124,'Regional Crises'!$B$1:$R$66,17,FALSE)&lt;S$4,5,(S$3-VLOOKUP($C124,'Regional Crises'!$B$1:$R$66,17,FALSE))/(S$3-S$4)*5)),1)))),(IF(VLOOKUP($E124,'Country Indicator Data'!$B$4:$N$300,13,FALSE)="x","x",ROUND(IF(VLOOKUP($E124,'Country Indicator Data'!$B$4:$N$300,13,FALSE)&gt;S$3,0,IF(VLOOKUP($E124,'Country Indicator Data'!$B$4:$N$300,13,FALSE)&lt;S$4,5,(S$3-VLOOKUP($E124,'Country Indicator Data'!$B$4:$N$300,13,FALSE))/(S$3-S$4)*5)),1))))</f>
        <v>2.2999999999999998</v>
      </c>
      <c r="T124" s="163">
        <f>IF(LEN(E124)&gt;3,((IF(VLOOKUP($C124,'Regional Crises'!$B$1:$R$66,14,FALSE)="x","x",ROUND(IF(VLOOKUP($C124,'Regional Crises'!$B$1:$R$66,14,FALSE)&gt;T$3,0,IF(VLOOKUP($C124,'Regional Crises'!$B$1:$R$66,14,FALSE)&lt;T$4,5,(T$3-VLOOKUP($C124,'Regional Crises'!$B$1:$R$66,14,FALSE))/(T$3-T$4)*5)),1)))),(IF(VLOOKUP($E124,'Country Indicator Data'!$B$4:$N$300,10,FALSE)="x","x",ROUND(IF(VLOOKUP($E124,'Country Indicator Data'!$B$4:$N$300,10,FALSE)&gt;T$3,0,IF(VLOOKUP($E124,'Country Indicator Data'!$B$4:$N$300,10,FALSE)&lt;T$4,5,(T$3-VLOOKUP($E124,'Country Indicator Data'!$B$4:$N$300,10,FALSE))/(T$3-T$4)*5)),1))))</f>
        <v>2</v>
      </c>
      <c r="U124" s="163">
        <f>IF(LEN(E124)&gt;3,((IF(VLOOKUP($C124,'Regional Crises'!$B$1:$R$66,15,FALSE)="x","x",ROUND(IF(VLOOKUP($C124,'Regional Crises'!$B$1:$R$66,15,FALSE)&gt;U$3,0,IF(VLOOKUP($C124,'Regional Crises'!$B$1:$R$66,15,FALSE)&lt;U$4,5,(U$3-VLOOKUP($C124,'Regional Crises'!$B$1:$R$66,15,FALSE))/(U$3-U$4)*5)),1)))),(IF(VLOOKUP($E124,'Country Indicator Data'!$B$4:$N$300,11,FALSE)="x","x",ROUND(IF(VLOOKUP($E124,'Country Indicator Data'!$B$4:$N$300,11,FALSE)&gt;U$3,0,IF(VLOOKUP($E124,'Country Indicator Data'!$B$4:$N$300,11,FALSE)&lt;U$4,5,(U$3-VLOOKUP($E124,'Country Indicator Data'!$B$4:$N$300,11,FALSE))/(U$3-U$4)*5)),1))))</f>
        <v>1.6</v>
      </c>
      <c r="V124" s="163">
        <f>IF(LEN(E124)&gt;3,((IF(VLOOKUP($C124,'Regional Crises'!$B$1:$R$66,16,FALSE)="x","x",ROUND(IF(VLOOKUP($C124,'Regional Crises'!$B$1:$R$66,16,FALSE)&gt;V$3,0,IF(VLOOKUP($C124,'Regional Crises'!$B$1:$R$66,16,FALSE)&lt;V$4,5,(V$3-VLOOKUP($C124,'Regional Crises'!$B$1:$R$66,16,FALSE))/(V$3-V$4)*5)),1)))),(IF(VLOOKUP($E124,'Country Indicator Data'!$B$4:$N$300,12,FALSE)="x","x",ROUND(IF(VLOOKUP($E124,'Country Indicator Data'!$B$4:$N$300,12,FALSE)&gt;V$3,0,IF(VLOOKUP($E124,'Country Indicator Data'!$B$4:$N$300,12,FALSE)&lt;V$4,5,(V$3-VLOOKUP($E124,'Country Indicator Data'!$B$4:$N$300,12,FALSE))/(V$3-V$4)*5)),1))))</f>
        <v>1</v>
      </c>
      <c r="W124" s="163">
        <f t="shared" si="44"/>
        <v>1.7</v>
      </c>
      <c r="X124" s="163">
        <f t="shared" si="45"/>
        <v>0.8</v>
      </c>
      <c r="Y124" s="184">
        <f>IF('Core Indicators'!FC121="x","x",IF('Core Indicators'!FC121&gt;=5,5,IF('Core Indicators'!FC121&gt;=4,4,IF('Core Indicators'!FC121&gt;=3,3,IF('Core Indicators'!FC121&gt;=2,2,IF('Core Indicators'!FC121&gt;=1,1,0))))))</f>
        <v>2</v>
      </c>
      <c r="Z124" s="163">
        <f t="shared" si="46"/>
        <v>2</v>
      </c>
      <c r="AA124" s="184">
        <f>'Crisis Indicator Data'!Y121</f>
        <v>0</v>
      </c>
      <c r="AB124" s="184">
        <f>'Crisis Indicator Data'!Z121</f>
        <v>0</v>
      </c>
      <c r="AC124" s="184">
        <f>'Crisis Indicator Data'!AA121</f>
        <v>0</v>
      </c>
      <c r="AD124" s="184">
        <f>'Crisis Indicator Data'!AB121</f>
        <v>0</v>
      </c>
      <c r="AE124" s="184">
        <f t="shared" si="47"/>
        <v>0</v>
      </c>
      <c r="AF124" s="184">
        <f>'Crisis Indicator Data'!AC121</f>
        <v>0</v>
      </c>
      <c r="AG124" s="184">
        <f>'Crisis Indicator Data'!AD121</f>
        <v>0</v>
      </c>
      <c r="AH124" s="184">
        <f t="shared" si="48"/>
        <v>0</v>
      </c>
      <c r="AI124" s="184">
        <f>'Crisis Indicator Data'!AE121</f>
        <v>0</v>
      </c>
      <c r="AJ124" s="184">
        <f>'Crisis Indicator Data'!AF121</f>
        <v>0</v>
      </c>
      <c r="AK124" s="184">
        <f>'Crisis Indicator Data'!AG121</f>
        <v>0</v>
      </c>
      <c r="AL124" s="184">
        <f t="shared" si="49"/>
        <v>0</v>
      </c>
      <c r="AM124" s="163">
        <f t="shared" si="50"/>
        <v>0</v>
      </c>
      <c r="AN124" s="163">
        <f t="shared" si="51"/>
        <v>1</v>
      </c>
    </row>
    <row r="125" spans="1:40" ht="13.5" customHeight="1" x14ac:dyDescent="0.35">
      <c r="A125" s="172" t="str">
        <f>'Crisis Indicator Data'!A122</f>
        <v>Complex crisis in DPRK</v>
      </c>
      <c r="B125" s="173" t="str">
        <f>'Crisis Indicator Data'!B122</f>
        <v>Socio-political,Floods,Other seasonal event,Food Security</v>
      </c>
      <c r="C125" s="173" t="str">
        <f>'Crisis Indicator Data'!C122</f>
        <v>PRK001</v>
      </c>
      <c r="D125" s="173" t="str">
        <f>'Crisis Indicator Data'!D122</f>
        <v>DPRK</v>
      </c>
      <c r="E125" s="174" t="str">
        <f>'Crisis Indicator Data'!E122</f>
        <v>PRK</v>
      </c>
      <c r="F125" s="163">
        <f>IF(LEN(E125)&gt;3,(IF(VLOOKUP($C125,'Regional Crises'!$B$1:$R$66,7,FALSE)="x","x",ROUND(IF(VLOOKUP($C125,'Regional Crises'!$B$1:$R$66,7,FALSE)&gt;$F$3,5,IF(VLOOKUP($C125,'Regional Crises'!$B$1:$R$66,7,FALSE)&lt;F$4,0,($F$3-VLOOKUP($C125,'Regional Crises'!$B$1:$R$66,7,FALSE))/($F$3-$F$4)*5)),1))),IF(VLOOKUP($E125,'Country Indicator Data'!$B$4:$N$300,3,FALSE)="x","x",ROUND(IF(VLOOKUP($E125,'Country Indicator Data'!$B$4:$N$300,3,FALSE)&gt;$F$3,5,IF(VLOOKUP($E125,'Country Indicator Data'!$B$4:$N$300,3,FALSE)&lt;$F$4,0,($F$3-VLOOKUP($E125,'Country Indicator Data'!$B$4:$N$300,3,FALSE))/($F$3-$F$4)*5)),1)))</f>
        <v>5</v>
      </c>
      <c r="G125" s="163">
        <f>IF(LEN(E125)&gt;3,(IF(VLOOKUP($C125,'Regional Crises'!$B$1:$R$66,9,FALSE)="x","x",ROUND(IF(VLOOKUP($C125,'Regional Crises'!$B$1:$R$66,9,FALSE)&gt;G$3,5,IF(VLOOKUP($C125,'Regional Crises'!$B$1:$R$66,9,FALSE)&lt;G$4,0,(G$3-VLOOKUP($C125,'Regional Crises'!$B$1:$R$66,9,FALSE))/(G$3-G$4)*5)),1))),IF(VLOOKUP($E125,'Country Indicator Data'!$B$4:$N$300,5,FALSE)="x","x",ROUND(IF(VLOOKUP($E125,'Country Indicator Data'!$B$4:$N$300,5,FALSE)&gt;G$3,5,IF(VLOOKUP($E125,'Country Indicator Data'!$B$4:$N$300,5,FALSE)&lt;G$4,0,(G$3-VLOOKUP($E125,'Country Indicator Data'!$B$4:$N$300,5,FALSE))/(G$3-G$4)*5)),1)))</f>
        <v>3.7</v>
      </c>
      <c r="H125" s="163">
        <f t="shared" si="39"/>
        <v>4.3499999999999996</v>
      </c>
      <c r="I125" s="163">
        <f>IF(LEN(E125)&gt;3,(IF(VLOOKUP($C125,'Regional Crises'!$B$1:$R$66,6,FALSE)="x","x",ROUND(IF(VLOOKUP($C125,'Regional Crises'!$B$1:$R$66,6,FALSE)&gt;I$3,5,IF(VLOOKUP($C125,'Regional Crises'!$B$1:$R$66,6,FALSE)&lt;I$4,0,5-(I$3-VLOOKUP($C125,'Regional Crises'!$B$1:$R$66,6,FALSE))/(I$3-I$4)*5)),1))),IF(VLOOKUP($E125,'Country Indicator Data'!$B$4:$N$300,2,FALSE)="x","x",ROUND(IF(VLOOKUP($E125,'Country Indicator Data'!$B$4:$N$300,2,FALSE)&gt;I$3,5,IF(VLOOKUP($E125,'Country Indicator Data'!$B$4:$N$300,2,FALSE)&lt;I$4,0,5-(I$3-VLOOKUP($E125,'Country Indicator Data'!$B$4:$N$300,2,FALSE))/(I$3-I$4)*5)),1)))</f>
        <v>0</v>
      </c>
      <c r="J125" s="163">
        <f>IF(LEN(E125)&gt;3,(IF(VLOOKUP($C125,'Regional Crises'!$B$1:$R$66,8,FALSE)="x","x",ROUND(IF(VLOOKUP($C125,'Regional Crises'!$B$1:$R$66,8,FALSE)&gt;J$3,5,IF(VLOOKUP($C125,'Regional Crises'!$B$1:$R$66,8,FALSE)&lt;J$4,0,5-(J$3-VLOOKUP($C125,'Regional Crises'!$B$1:$R$66,8,FALSE))/(J$3-J$4)*5)),1))),IF(VLOOKUP($E125,'Country Indicator Data'!$B$4:$N$300,4,FALSE)="x","x",ROUND(IF(VLOOKUP($E125,'Country Indicator Data'!$B$4:$N$300,4,FALSE)&gt;J$3,5,IF(VLOOKUP($E125,'Country Indicator Data'!$B$4:$N$300,4,FALSE)&lt;J$4,0,5-(J$3-VLOOKUP($E125,'Country Indicator Data'!$B$4:$N$300,4,FALSE))/(J$3-J$4)*5)),1)))</f>
        <v>0</v>
      </c>
      <c r="K125" s="163">
        <f t="shared" si="40"/>
        <v>0</v>
      </c>
      <c r="L125" s="163" t="str">
        <f>IF(LEN(E125)&gt;3,(IF(VLOOKUP($C125,'Regional Crises'!$B$1:$R$66,10,FALSE)="x","x",ROUND(IF(VLOOKUP($C125,'Regional Crises'!$B$1:$R$66,10,FALSE)&gt;L$3,5,IF(VLOOKUP($C125,'Regional Crises'!$B$1:$R$66,10,FALSE)&lt;L$4,0,5-(L$3-VLOOKUP($C125,'Regional Crises'!$B$1:$R$66,10,FALSE))/(L$3-L$4)*5)),1))),IF(VLOOKUP($E125,'Country Indicator Data'!$B$4:$N$300,6,FALSE)="x","x",ROUND(IF(VLOOKUP($E125,'Country Indicator Data'!$B$4:$N$300,6,FALSE)&gt;L$3,5,IF(VLOOKUP($E125,'Country Indicator Data'!$B$4:$N$300,6,FALSE)&lt;L$4,0,5-(L$3-VLOOKUP($E125,'Country Indicator Data'!$B$4:$N$300,6,FALSE))/(L$3-L$4)*5)),1)))</f>
        <v>x</v>
      </c>
      <c r="M125" s="163" t="str">
        <f>IF(LEN(E125)&gt;3,(IF(VLOOKUP($C125,'Regional Crises'!$B$1:$R$66,11,FALSE)="x","x",ROUND(IF(VLOOKUP($C125,'Regional Crises'!$B$1:$R$66,11,FALSE)&gt;M$3,5,IF(VLOOKUP($C125,'Regional Crises'!$B$1:$R$66,11,FALSE)&lt;M$4,0,5-(M$3-VLOOKUP($C125,'Regional Crises'!$B$1:$R$66,11,FALSE))/(M$3-M$4)*5)),1))),IF(VLOOKUP($E125,'Country Indicator Data'!$B$4:$N$300,7,FALSE)="x","x",ROUND(IF(VLOOKUP($E125,'Country Indicator Data'!$B$4:$N$300,7,FALSE)&gt;M$3,5,IF(VLOOKUP($E125,'Country Indicator Data'!$B$4:$N$300,7,FALSE)&lt;M$4,0,5-(M$3-VLOOKUP($E125,'Country Indicator Data'!$B$4:$N$300,7,FALSE))/(M$3-M$4)*5)),1)))</f>
        <v>x</v>
      </c>
      <c r="N125" s="163" t="str">
        <f t="shared" si="41"/>
        <v>x</v>
      </c>
      <c r="O125" s="163">
        <f t="shared" si="42"/>
        <v>2.1749999999999998</v>
      </c>
      <c r="P125" s="163">
        <f>IF(LEN(E125)&gt;3,VLOOKUP(C125,'Regional Crises'!$B$1:$R$69,12,FALSE),VLOOKUP(E125,'Country Indicator Data'!$B$4:$I$300,8,FALSE))</f>
        <v>3</v>
      </c>
      <c r="Q125" s="163">
        <f>IF(LEN(E125)&gt;3,((IF(VLOOKUP($C125,'Regional Crises'!$B$1:$R$66,13,FALSE)="x","x",ROUND(IF(VLOOKUP($C125,'Regional Crises'!$B$1:$R$66,13,FALSE)&gt;Q$3,5,IF(VLOOKUP($C125,'Regional Crises'!$B$1:$R$66,13,FALSE)&lt;Q$4,0,5-(LOG(Q$3)-LOG(VLOOKUP($C125,'Regional Crises'!$B$1:$R$66,13,FALSE)))/(LOG(Q$3)-LOG(Q$4))*5)),1)))),(IF(VLOOKUP($E125,'Country Indicator Data'!$B$4:$N$300,9,FALSE)="x","x",ROUND(IF(VLOOKUP($E125,'Country Indicator Data'!$B$4:$N$300,9,FALSE)&gt;Q$3,5,IF(VLOOKUP($E125,'Country Indicator Data'!$B$4:$N$300,9,FALSE)&lt;Q$4,0,5-(LOG(Q$3)-LOG(VLOOKUP($E125,'Country Indicator Data'!$B$4:$N$300,9,FALSE)))/(LOG(Q$3)-LOG(Q$4))*5)),1))))</f>
        <v>2.1</v>
      </c>
      <c r="R125" s="163">
        <f t="shared" si="43"/>
        <v>2.5499999999999998</v>
      </c>
      <c r="S125" s="163">
        <f>IF(LEN(E125)&gt;3,((IF(VLOOKUP($C125,'Regional Crises'!$B$1:$R$66,17,FALSE)="x","x",ROUND(IF(VLOOKUP($C125,'Regional Crises'!$B$1:$R$66,17,FALSE)&gt;S$3,0,IF(VLOOKUP($C125,'Regional Crises'!$B$1:$R$66,17,FALSE)&lt;S$4,5,(S$3-VLOOKUP($C125,'Regional Crises'!$B$1:$R$66,17,FALSE))/(S$3-S$4)*5)),1)))),(IF(VLOOKUP($E125,'Country Indicator Data'!$B$4:$N$300,13,FALSE)="x","x",ROUND(IF(VLOOKUP($E125,'Country Indicator Data'!$B$4:$N$300,13,FALSE)&gt;S$3,0,IF(VLOOKUP($E125,'Country Indicator Data'!$B$4:$N$300,13,FALSE)&lt;S$4,5,(S$3-VLOOKUP($E125,'Country Indicator Data'!$B$4:$N$300,13,FALSE))/(S$3-S$4)*5)),1))))</f>
        <v>4.2</v>
      </c>
      <c r="T125" s="163">
        <f>IF(LEN(E125)&gt;3,((IF(VLOOKUP($C125,'Regional Crises'!$B$1:$R$66,14,FALSE)="x","x",ROUND(IF(VLOOKUP($C125,'Regional Crises'!$B$1:$R$66,14,FALSE)&gt;T$3,0,IF(VLOOKUP($C125,'Regional Crises'!$B$1:$R$66,14,FALSE)&lt;T$4,5,(T$3-VLOOKUP($C125,'Regional Crises'!$B$1:$R$66,14,FALSE))/(T$3-T$4)*5)),1)))),(IF(VLOOKUP($E125,'Country Indicator Data'!$B$4:$N$300,10,FALSE)="x","x",ROUND(IF(VLOOKUP($E125,'Country Indicator Data'!$B$4:$N$300,10,FALSE)&gt;T$3,0,IF(VLOOKUP($E125,'Country Indicator Data'!$B$4:$N$300,10,FALSE)&lt;T$4,5,(T$3-VLOOKUP($E125,'Country Indicator Data'!$B$4:$N$300,10,FALSE))/(T$3-T$4)*5)),1))))</f>
        <v>4.2</v>
      </c>
      <c r="U125" s="163">
        <f>IF(LEN(E125)&gt;3,((IF(VLOOKUP($C125,'Regional Crises'!$B$1:$R$66,15,FALSE)="x","x",ROUND(IF(VLOOKUP($C125,'Regional Crises'!$B$1:$R$66,15,FALSE)&gt;U$3,0,IF(VLOOKUP($C125,'Regional Crises'!$B$1:$R$66,15,FALSE)&lt;U$4,5,(U$3-VLOOKUP($C125,'Regional Crises'!$B$1:$R$66,15,FALSE))/(U$3-U$4)*5)),1)))),(IF(VLOOKUP($E125,'Country Indicator Data'!$B$4:$N$300,11,FALSE)="x","x",ROUND(IF(VLOOKUP($E125,'Country Indicator Data'!$B$4:$N$300,11,FALSE)&gt;U$3,0,IF(VLOOKUP($E125,'Country Indicator Data'!$B$4:$N$300,11,FALSE)&lt;U$4,5,(U$3-VLOOKUP($E125,'Country Indicator Data'!$B$4:$N$300,11,FALSE))/(U$3-U$4)*5)),1))))</f>
        <v>4.4000000000000004</v>
      </c>
      <c r="V125" s="163">
        <f>IF(LEN(E125)&gt;3,((IF(VLOOKUP($C125,'Regional Crises'!$B$1:$R$66,16,FALSE)="x","x",ROUND(IF(VLOOKUP($C125,'Regional Crises'!$B$1:$R$66,16,FALSE)&gt;V$3,0,IF(VLOOKUP($C125,'Regional Crises'!$B$1:$R$66,16,FALSE)&lt;V$4,5,(V$3-VLOOKUP($C125,'Regional Crises'!$B$1:$R$66,16,FALSE))/(V$3-V$4)*5)),1)))),(IF(VLOOKUP($E125,'Country Indicator Data'!$B$4:$N$300,12,FALSE)="x","x",ROUND(IF(VLOOKUP($E125,'Country Indicator Data'!$B$4:$N$300,12,FALSE)&gt;V$3,0,IF(VLOOKUP($E125,'Country Indicator Data'!$B$4:$N$300,12,FALSE)&lt;V$4,5,(V$3-VLOOKUP($E125,'Country Indicator Data'!$B$4:$N$300,12,FALSE))/(V$3-V$4)*5)),1))))</f>
        <v>4.9000000000000004</v>
      </c>
      <c r="W125" s="163">
        <f t="shared" si="44"/>
        <v>4.4000000000000004</v>
      </c>
      <c r="X125" s="163">
        <f t="shared" si="45"/>
        <v>3</v>
      </c>
      <c r="Y125" s="184">
        <f>IF('Core Indicators'!FC122="x","x",IF('Core Indicators'!FC122&gt;=5,5,IF('Core Indicators'!FC122&gt;=4,4,IF('Core Indicators'!FC122&gt;=3,3,IF('Core Indicators'!FC122&gt;=2,2,IF('Core Indicators'!FC122&gt;=1,1,0))))))</f>
        <v>1</v>
      </c>
      <c r="Z125" s="163">
        <f t="shared" si="46"/>
        <v>1</v>
      </c>
      <c r="AA125" s="184">
        <f>'Crisis Indicator Data'!Y122</f>
        <v>1</v>
      </c>
      <c r="AB125" s="184">
        <f>'Crisis Indicator Data'!Z122</f>
        <v>2</v>
      </c>
      <c r="AC125" s="184">
        <f>'Crisis Indicator Data'!AA122</f>
        <v>3</v>
      </c>
      <c r="AD125" s="184">
        <f>'Crisis Indicator Data'!AB122</f>
        <v>0</v>
      </c>
      <c r="AE125" s="184">
        <f t="shared" si="47"/>
        <v>3</v>
      </c>
      <c r="AF125" s="184">
        <f>'Crisis Indicator Data'!AC122</f>
        <v>1</v>
      </c>
      <c r="AG125" s="184">
        <f>'Crisis Indicator Data'!AD122</f>
        <v>2</v>
      </c>
      <c r="AH125" s="184">
        <f t="shared" si="48"/>
        <v>3</v>
      </c>
      <c r="AI125" s="184">
        <f>'Crisis Indicator Data'!AE122</f>
        <v>0</v>
      </c>
      <c r="AJ125" s="184">
        <f>'Crisis Indicator Data'!AF122</f>
        <v>0</v>
      </c>
      <c r="AK125" s="184">
        <f>'Crisis Indicator Data'!AG122</f>
        <v>2</v>
      </c>
      <c r="AL125" s="184">
        <f t="shared" si="49"/>
        <v>2</v>
      </c>
      <c r="AM125" s="163">
        <f t="shared" si="50"/>
        <v>3</v>
      </c>
      <c r="AN125" s="163">
        <f t="shared" si="51"/>
        <v>2</v>
      </c>
    </row>
    <row r="126" spans="1:40" ht="13.5" customHeight="1" x14ac:dyDescent="0.35">
      <c r="A126" s="172" t="str">
        <f>'Crisis Indicator Data'!A123</f>
        <v>Conflict in Palestine</v>
      </c>
      <c r="B126" s="173" t="str">
        <f>'Crisis Indicator Data'!B123</f>
        <v>Conflict,Socio-political,Violence</v>
      </c>
      <c r="C126" s="173" t="str">
        <f>'Crisis Indicator Data'!C123</f>
        <v>PSE002</v>
      </c>
      <c r="D126" s="173" t="str">
        <f>'Crisis Indicator Data'!D123</f>
        <v>Palestine</v>
      </c>
      <c r="E126" s="174" t="str">
        <f>'Crisis Indicator Data'!E123</f>
        <v>PSE</v>
      </c>
      <c r="F126" s="163" t="str">
        <f>IF(LEN(E126)&gt;3,(IF(VLOOKUP($C126,'Regional Crises'!$B$1:$R$66,7,FALSE)="x","x",ROUND(IF(VLOOKUP($C126,'Regional Crises'!$B$1:$R$66,7,FALSE)&gt;$F$3,5,IF(VLOOKUP($C126,'Regional Crises'!$B$1:$R$66,7,FALSE)&lt;F$4,0,($F$3-VLOOKUP($C126,'Regional Crises'!$B$1:$R$66,7,FALSE))/($F$3-$F$4)*5)),1))),IF(VLOOKUP($E126,'Country Indicator Data'!$B$4:$N$300,3,FALSE)="x","x",ROUND(IF(VLOOKUP($E126,'Country Indicator Data'!$B$4:$N$300,3,FALSE)&gt;$F$3,5,IF(VLOOKUP($E126,'Country Indicator Data'!$B$4:$N$300,3,FALSE)&lt;$F$4,0,($F$3-VLOOKUP($E126,'Country Indicator Data'!$B$4:$N$300,3,FALSE))/($F$3-$F$4)*5)),1)))</f>
        <v>x</v>
      </c>
      <c r="G126" s="163" t="str">
        <f>IF(LEN(E126)&gt;3,(IF(VLOOKUP($C126,'Regional Crises'!$B$1:$R$66,9,FALSE)="x","x",ROUND(IF(VLOOKUP($C126,'Regional Crises'!$B$1:$R$66,9,FALSE)&gt;G$3,5,IF(VLOOKUP($C126,'Regional Crises'!$B$1:$R$66,9,FALSE)&lt;G$4,0,(G$3-VLOOKUP($C126,'Regional Crises'!$B$1:$R$66,9,FALSE))/(G$3-G$4)*5)),1))),IF(VLOOKUP($E126,'Country Indicator Data'!$B$4:$N$300,5,FALSE)="x","x",ROUND(IF(VLOOKUP($E126,'Country Indicator Data'!$B$4:$N$300,5,FALSE)&gt;G$3,5,IF(VLOOKUP($E126,'Country Indicator Data'!$B$4:$N$300,5,FALSE)&lt;G$4,0,(G$3-VLOOKUP($E126,'Country Indicator Data'!$B$4:$N$300,5,FALSE))/(G$3-G$4)*5)),1)))</f>
        <v>x</v>
      </c>
      <c r="H126" s="163" t="str">
        <f t="shared" si="39"/>
        <v>x</v>
      </c>
      <c r="I126" s="163">
        <f>IF(LEN(E126)&gt;3,(IF(VLOOKUP($C126,'Regional Crises'!$B$1:$R$66,6,FALSE)="x","x",ROUND(IF(VLOOKUP($C126,'Regional Crises'!$B$1:$R$66,6,FALSE)&gt;I$3,5,IF(VLOOKUP($C126,'Regional Crises'!$B$1:$R$66,6,FALSE)&lt;I$4,0,5-(I$3-VLOOKUP($C126,'Regional Crises'!$B$1:$R$66,6,FALSE))/(I$3-I$4)*5)),1))),IF(VLOOKUP($E126,'Country Indicator Data'!$B$4:$N$300,2,FALSE)="x","x",ROUND(IF(VLOOKUP($E126,'Country Indicator Data'!$B$4:$N$300,2,FALSE)&gt;I$3,5,IF(VLOOKUP($E126,'Country Indicator Data'!$B$4:$N$300,2,FALSE)&lt;I$4,0,5-(I$3-VLOOKUP($E126,'Country Indicator Data'!$B$4:$N$300,2,FALSE))/(I$3-I$4)*5)),1)))</f>
        <v>0</v>
      </c>
      <c r="J126" s="163">
        <f>IF(LEN(E126)&gt;3,(IF(VLOOKUP($C126,'Regional Crises'!$B$1:$R$66,8,FALSE)="x","x",ROUND(IF(VLOOKUP($C126,'Regional Crises'!$B$1:$R$66,8,FALSE)&gt;J$3,5,IF(VLOOKUP($C126,'Regional Crises'!$B$1:$R$66,8,FALSE)&lt;J$4,0,5-(J$3-VLOOKUP($C126,'Regional Crises'!$B$1:$R$66,8,FALSE))/(J$3-J$4)*5)),1))),IF(VLOOKUP($E126,'Country Indicator Data'!$B$4:$N$300,4,FALSE)="x","x",ROUND(IF(VLOOKUP($E126,'Country Indicator Data'!$B$4:$N$300,4,FALSE)&gt;J$3,5,IF(VLOOKUP($E126,'Country Indicator Data'!$B$4:$N$300,4,FALSE)&lt;J$4,0,5-(J$3-VLOOKUP($E126,'Country Indicator Data'!$B$4:$N$300,4,FALSE))/(J$3-J$4)*5)),1)))</f>
        <v>0</v>
      </c>
      <c r="K126" s="163">
        <f t="shared" si="40"/>
        <v>0</v>
      </c>
      <c r="L126" s="163" t="str">
        <f>IF(LEN(E126)&gt;3,(IF(VLOOKUP($C126,'Regional Crises'!$B$1:$R$66,10,FALSE)="x","x",ROUND(IF(VLOOKUP($C126,'Regional Crises'!$B$1:$R$66,10,FALSE)&gt;L$3,5,IF(VLOOKUP($C126,'Regional Crises'!$B$1:$R$66,10,FALSE)&lt;L$4,0,5-(L$3-VLOOKUP($C126,'Regional Crises'!$B$1:$R$66,10,FALSE))/(L$3-L$4)*5)),1))),IF(VLOOKUP($E126,'Country Indicator Data'!$B$4:$N$300,6,FALSE)="x","x",ROUND(IF(VLOOKUP($E126,'Country Indicator Data'!$B$4:$N$300,6,FALSE)&gt;L$3,5,IF(VLOOKUP($E126,'Country Indicator Data'!$B$4:$N$300,6,FALSE)&lt;L$4,0,5-(L$3-VLOOKUP($E126,'Country Indicator Data'!$B$4:$N$300,6,FALSE))/(L$3-L$4)*5)),1)))</f>
        <v>x</v>
      </c>
      <c r="M126" s="163">
        <f>IF(LEN(E126)&gt;3,(IF(VLOOKUP($C126,'Regional Crises'!$B$1:$R$66,11,FALSE)="x","x",ROUND(IF(VLOOKUP($C126,'Regional Crises'!$B$1:$R$66,11,FALSE)&gt;M$3,5,IF(VLOOKUP($C126,'Regional Crises'!$B$1:$R$66,11,FALSE)&lt;M$4,0,5-(M$3-VLOOKUP($C126,'Regional Crises'!$B$1:$R$66,11,FALSE))/(M$3-M$4)*5)),1))),IF(VLOOKUP($E126,'Country Indicator Data'!$B$4:$N$300,7,FALSE)="x","x",ROUND(IF(VLOOKUP($E126,'Country Indicator Data'!$B$4:$N$300,7,FALSE)&gt;M$3,5,IF(VLOOKUP($E126,'Country Indicator Data'!$B$4:$N$300,7,FALSE)&lt;M$4,0,5-(M$3-VLOOKUP($E126,'Country Indicator Data'!$B$4:$N$300,7,FALSE))/(M$3-M$4)*5)),1)))</f>
        <v>1.1000000000000001</v>
      </c>
      <c r="N126" s="163">
        <f t="shared" si="41"/>
        <v>1.1000000000000001</v>
      </c>
      <c r="O126" s="163">
        <f t="shared" si="42"/>
        <v>0.55000000000000004</v>
      </c>
      <c r="P126" s="163">
        <f>IF(LEN(E126)&gt;3,VLOOKUP(C126,'Regional Crises'!$B$1:$R$69,12,FALSE),VLOOKUP(E126,'Country Indicator Data'!$B$4:$I$300,8,FALSE))</f>
        <v>1</v>
      </c>
      <c r="Q126" s="163">
        <f>IF(LEN(E126)&gt;3,((IF(VLOOKUP($C126,'Regional Crises'!$B$1:$R$66,13,FALSE)="x","x",ROUND(IF(VLOOKUP($C126,'Regional Crises'!$B$1:$R$66,13,FALSE)&gt;Q$3,5,IF(VLOOKUP($C126,'Regional Crises'!$B$1:$R$66,13,FALSE)&lt;Q$4,0,5-(LOG(Q$3)-LOG(VLOOKUP($C126,'Regional Crises'!$B$1:$R$66,13,FALSE)))/(LOG(Q$3)-LOG(Q$4))*5)),1)))),(IF(VLOOKUP($E126,'Country Indicator Data'!$B$4:$N$300,9,FALSE)="x","x",ROUND(IF(VLOOKUP($E126,'Country Indicator Data'!$B$4:$N$300,9,FALSE)&gt;Q$3,5,IF(VLOOKUP($E126,'Country Indicator Data'!$B$4:$N$300,9,FALSE)&lt;Q$4,0,5-(LOG(Q$3)-LOG(VLOOKUP($E126,'Country Indicator Data'!$B$4:$N$300,9,FALSE)))/(LOG(Q$3)-LOG(Q$4))*5)),1))))</f>
        <v>5</v>
      </c>
      <c r="R126" s="163">
        <f t="shared" si="43"/>
        <v>3</v>
      </c>
      <c r="S126" s="163" t="str">
        <f>IF(LEN(E126)&gt;3,((IF(VLOOKUP($C126,'Regional Crises'!$B$1:$R$66,17,FALSE)="x","x",ROUND(IF(VLOOKUP($C126,'Regional Crises'!$B$1:$R$66,17,FALSE)&gt;S$3,0,IF(VLOOKUP($C126,'Regional Crises'!$B$1:$R$66,17,FALSE)&lt;S$4,5,(S$3-VLOOKUP($C126,'Regional Crises'!$B$1:$R$66,17,FALSE))/(S$3-S$4)*5)),1)))),(IF(VLOOKUP($E126,'Country Indicator Data'!$B$4:$N$300,13,FALSE)="x","x",ROUND(IF(VLOOKUP($E126,'Country Indicator Data'!$B$4:$N$300,13,FALSE)&gt;S$3,0,IF(VLOOKUP($E126,'Country Indicator Data'!$B$4:$N$300,13,FALSE)&lt;S$4,5,(S$3-VLOOKUP($E126,'Country Indicator Data'!$B$4:$N$300,13,FALSE))/(S$3-S$4)*5)),1))))</f>
        <v>x</v>
      </c>
      <c r="T126" s="163">
        <f>IF(LEN(E126)&gt;3,((IF(VLOOKUP($C126,'Regional Crises'!$B$1:$R$66,14,FALSE)="x","x",ROUND(IF(VLOOKUP($C126,'Regional Crises'!$B$1:$R$66,14,FALSE)&gt;T$3,0,IF(VLOOKUP($C126,'Regional Crises'!$B$1:$R$66,14,FALSE)&lt;T$4,5,(T$3-VLOOKUP($C126,'Regional Crises'!$B$1:$R$66,14,FALSE))/(T$3-T$4)*5)),1)))),(IF(VLOOKUP($E126,'Country Indicator Data'!$B$4:$N$300,10,FALSE)="x","x",ROUND(IF(VLOOKUP($E126,'Country Indicator Data'!$B$4:$N$300,10,FALSE)&gt;T$3,0,IF(VLOOKUP($E126,'Country Indicator Data'!$B$4:$N$300,10,FALSE)&lt;T$4,5,(T$3-VLOOKUP($E126,'Country Indicator Data'!$B$4:$N$300,10,FALSE))/(T$3-T$4)*5)),1))))</f>
        <v>3</v>
      </c>
      <c r="U126" s="163" t="str">
        <f>IF(LEN(E126)&gt;3,((IF(VLOOKUP($C126,'Regional Crises'!$B$1:$R$66,15,FALSE)="x","x",ROUND(IF(VLOOKUP($C126,'Regional Crises'!$B$1:$R$66,15,FALSE)&gt;U$3,0,IF(VLOOKUP($C126,'Regional Crises'!$B$1:$R$66,15,FALSE)&lt;U$4,5,(U$3-VLOOKUP($C126,'Regional Crises'!$B$1:$R$66,15,FALSE))/(U$3-U$4)*5)),1)))),(IF(VLOOKUP($E126,'Country Indicator Data'!$B$4:$N$300,11,FALSE)="x","x",ROUND(IF(VLOOKUP($E126,'Country Indicator Data'!$B$4:$N$300,11,FALSE)&gt;U$3,0,IF(VLOOKUP($E126,'Country Indicator Data'!$B$4:$N$300,11,FALSE)&lt;U$4,5,(U$3-VLOOKUP($E126,'Country Indicator Data'!$B$4:$N$300,11,FALSE))/(U$3-U$4)*5)),1))))</f>
        <v>x</v>
      </c>
      <c r="V126" s="163">
        <f>IF(LEN(E126)&gt;3,((IF(VLOOKUP($C126,'Regional Crises'!$B$1:$R$66,16,FALSE)="x","x",ROUND(IF(VLOOKUP($C126,'Regional Crises'!$B$1:$R$66,16,FALSE)&gt;V$3,0,IF(VLOOKUP($C126,'Regional Crises'!$B$1:$R$66,16,FALSE)&lt;V$4,5,(V$3-VLOOKUP($C126,'Regional Crises'!$B$1:$R$66,16,FALSE))/(V$3-V$4)*5)),1)))),(IF(VLOOKUP($E126,'Country Indicator Data'!$B$4:$N$300,12,FALSE)="x","x",ROUND(IF(VLOOKUP($E126,'Country Indicator Data'!$B$4:$N$300,12,FALSE)&gt;V$3,0,IF(VLOOKUP($E126,'Country Indicator Data'!$B$4:$N$300,12,FALSE)&lt;V$4,5,(V$3-VLOOKUP($E126,'Country Indicator Data'!$B$4:$N$300,12,FALSE))/(V$3-V$4)*5)),1))))</f>
        <v>4.5</v>
      </c>
      <c r="W126" s="163">
        <f t="shared" si="44"/>
        <v>3.8</v>
      </c>
      <c r="X126" s="163">
        <f t="shared" si="45"/>
        <v>2.5</v>
      </c>
      <c r="Y126" s="184">
        <f>IF('Core Indicators'!FC123="x","x",IF('Core Indicators'!FC123&gt;=5,5,IF('Core Indicators'!FC123&gt;=4,4,IF('Core Indicators'!FC123&gt;=3,3,IF('Core Indicators'!FC123&gt;=2,2,IF('Core Indicators'!FC123&gt;=1,1,0))))))</f>
        <v>5</v>
      </c>
      <c r="Z126" s="163">
        <f t="shared" si="46"/>
        <v>5</v>
      </c>
      <c r="AA126" s="184">
        <f>'Crisis Indicator Data'!Y123</f>
        <v>1</v>
      </c>
      <c r="AB126" s="184">
        <f>'Crisis Indicator Data'!Z123</f>
        <v>3</v>
      </c>
      <c r="AC126" s="184">
        <f>'Crisis Indicator Data'!AA123</f>
        <v>2</v>
      </c>
      <c r="AD126" s="184">
        <f>'Crisis Indicator Data'!AB123</f>
        <v>3</v>
      </c>
      <c r="AE126" s="184">
        <f t="shared" si="47"/>
        <v>4</v>
      </c>
      <c r="AF126" s="184">
        <f>'Crisis Indicator Data'!AC123</f>
        <v>3</v>
      </c>
      <c r="AG126" s="184">
        <f>'Crisis Indicator Data'!AD123</f>
        <v>3</v>
      </c>
      <c r="AH126" s="184">
        <f t="shared" si="48"/>
        <v>5</v>
      </c>
      <c r="AI126" s="184">
        <f>'Crisis Indicator Data'!AE123</f>
        <v>3</v>
      </c>
      <c r="AJ126" s="184">
        <f>'Crisis Indicator Data'!AF123</f>
        <v>2</v>
      </c>
      <c r="AK126" s="184">
        <f>'Crisis Indicator Data'!AG123</f>
        <v>3</v>
      </c>
      <c r="AL126" s="184">
        <f t="shared" si="49"/>
        <v>5</v>
      </c>
      <c r="AM126" s="163">
        <f t="shared" si="50"/>
        <v>5</v>
      </c>
      <c r="AN126" s="163">
        <f t="shared" si="51"/>
        <v>5</v>
      </c>
    </row>
    <row r="127" spans="1:40" ht="13.5" customHeight="1" x14ac:dyDescent="0.35">
      <c r="A127" s="172" t="str">
        <f>'Crisis Indicator Data'!A124</f>
        <v>Conflict in West Bank</v>
      </c>
      <c r="B127" s="173" t="str">
        <f>'Crisis Indicator Data'!B124</f>
        <v>Conflict,Displacement,Socio-political,Violence</v>
      </c>
      <c r="C127" s="173" t="str">
        <f>'Crisis Indicator Data'!C124</f>
        <v>PSE003</v>
      </c>
      <c r="D127" s="173" t="str">
        <f>'Crisis Indicator Data'!D124</f>
        <v>Palestine</v>
      </c>
      <c r="E127" s="174" t="str">
        <f>'Crisis Indicator Data'!E124</f>
        <v>PSE</v>
      </c>
      <c r="F127" s="163" t="str">
        <f>IF(LEN(E127)&gt;3,(IF(VLOOKUP($C127,'Regional Crises'!$B$1:$R$66,7,FALSE)="x","x",ROUND(IF(VLOOKUP($C127,'Regional Crises'!$B$1:$R$66,7,FALSE)&gt;$F$3,5,IF(VLOOKUP($C127,'Regional Crises'!$B$1:$R$66,7,FALSE)&lt;F$4,0,($F$3-VLOOKUP($C127,'Regional Crises'!$B$1:$R$66,7,FALSE))/($F$3-$F$4)*5)),1))),IF(VLOOKUP($E127,'Country Indicator Data'!$B$4:$N$300,3,FALSE)="x","x",ROUND(IF(VLOOKUP($E127,'Country Indicator Data'!$B$4:$N$300,3,FALSE)&gt;$F$3,5,IF(VLOOKUP($E127,'Country Indicator Data'!$B$4:$N$300,3,FALSE)&lt;$F$4,0,($F$3-VLOOKUP($E127,'Country Indicator Data'!$B$4:$N$300,3,FALSE))/($F$3-$F$4)*5)),1)))</f>
        <v>x</v>
      </c>
      <c r="G127" s="163" t="str">
        <f>IF(LEN(E127)&gt;3,(IF(VLOOKUP($C127,'Regional Crises'!$B$1:$R$66,9,FALSE)="x","x",ROUND(IF(VLOOKUP($C127,'Regional Crises'!$B$1:$R$66,9,FALSE)&gt;G$3,5,IF(VLOOKUP($C127,'Regional Crises'!$B$1:$R$66,9,FALSE)&lt;G$4,0,(G$3-VLOOKUP($C127,'Regional Crises'!$B$1:$R$66,9,FALSE))/(G$3-G$4)*5)),1))),IF(VLOOKUP($E127,'Country Indicator Data'!$B$4:$N$300,5,FALSE)="x","x",ROUND(IF(VLOOKUP($E127,'Country Indicator Data'!$B$4:$N$300,5,FALSE)&gt;G$3,5,IF(VLOOKUP($E127,'Country Indicator Data'!$B$4:$N$300,5,FALSE)&lt;G$4,0,(G$3-VLOOKUP($E127,'Country Indicator Data'!$B$4:$N$300,5,FALSE))/(G$3-G$4)*5)),1)))</f>
        <v>x</v>
      </c>
      <c r="H127" s="163" t="str">
        <f t="shared" si="39"/>
        <v>x</v>
      </c>
      <c r="I127" s="163">
        <f>IF(LEN(E127)&gt;3,(IF(VLOOKUP($C127,'Regional Crises'!$B$1:$R$66,6,FALSE)="x","x",ROUND(IF(VLOOKUP($C127,'Regional Crises'!$B$1:$R$66,6,FALSE)&gt;I$3,5,IF(VLOOKUP($C127,'Regional Crises'!$B$1:$R$66,6,FALSE)&lt;I$4,0,5-(I$3-VLOOKUP($C127,'Regional Crises'!$B$1:$R$66,6,FALSE))/(I$3-I$4)*5)),1))),IF(VLOOKUP($E127,'Country Indicator Data'!$B$4:$N$300,2,FALSE)="x","x",ROUND(IF(VLOOKUP($E127,'Country Indicator Data'!$B$4:$N$300,2,FALSE)&gt;I$3,5,IF(VLOOKUP($E127,'Country Indicator Data'!$B$4:$N$300,2,FALSE)&lt;I$4,0,5-(I$3-VLOOKUP($E127,'Country Indicator Data'!$B$4:$N$300,2,FALSE))/(I$3-I$4)*5)),1)))</f>
        <v>0</v>
      </c>
      <c r="J127" s="163">
        <f>IF(LEN(E127)&gt;3,(IF(VLOOKUP($C127,'Regional Crises'!$B$1:$R$66,8,FALSE)="x","x",ROUND(IF(VLOOKUP($C127,'Regional Crises'!$B$1:$R$66,8,FALSE)&gt;J$3,5,IF(VLOOKUP($C127,'Regional Crises'!$B$1:$R$66,8,FALSE)&lt;J$4,0,5-(J$3-VLOOKUP($C127,'Regional Crises'!$B$1:$R$66,8,FALSE))/(J$3-J$4)*5)),1))),IF(VLOOKUP($E127,'Country Indicator Data'!$B$4:$N$300,4,FALSE)="x","x",ROUND(IF(VLOOKUP($E127,'Country Indicator Data'!$B$4:$N$300,4,FALSE)&gt;J$3,5,IF(VLOOKUP($E127,'Country Indicator Data'!$B$4:$N$300,4,FALSE)&lt;J$4,0,5-(J$3-VLOOKUP($E127,'Country Indicator Data'!$B$4:$N$300,4,FALSE))/(J$3-J$4)*5)),1)))</f>
        <v>0</v>
      </c>
      <c r="K127" s="163">
        <f t="shared" si="40"/>
        <v>0</v>
      </c>
      <c r="L127" s="163" t="str">
        <f>IF(LEN(E127)&gt;3,(IF(VLOOKUP($C127,'Regional Crises'!$B$1:$R$66,10,FALSE)="x","x",ROUND(IF(VLOOKUP($C127,'Regional Crises'!$B$1:$R$66,10,FALSE)&gt;L$3,5,IF(VLOOKUP($C127,'Regional Crises'!$B$1:$R$66,10,FALSE)&lt;L$4,0,5-(L$3-VLOOKUP($C127,'Regional Crises'!$B$1:$R$66,10,FALSE))/(L$3-L$4)*5)),1))),IF(VLOOKUP($E127,'Country Indicator Data'!$B$4:$N$300,6,FALSE)="x","x",ROUND(IF(VLOOKUP($E127,'Country Indicator Data'!$B$4:$N$300,6,FALSE)&gt;L$3,5,IF(VLOOKUP($E127,'Country Indicator Data'!$B$4:$N$300,6,FALSE)&lt;L$4,0,5-(L$3-VLOOKUP($E127,'Country Indicator Data'!$B$4:$N$300,6,FALSE))/(L$3-L$4)*5)),1)))</f>
        <v>x</v>
      </c>
      <c r="M127" s="163">
        <f>IF(LEN(E127)&gt;3,(IF(VLOOKUP($C127,'Regional Crises'!$B$1:$R$66,11,FALSE)="x","x",ROUND(IF(VLOOKUP($C127,'Regional Crises'!$B$1:$R$66,11,FALSE)&gt;M$3,5,IF(VLOOKUP($C127,'Regional Crises'!$B$1:$R$66,11,FALSE)&lt;M$4,0,5-(M$3-VLOOKUP($C127,'Regional Crises'!$B$1:$R$66,11,FALSE))/(M$3-M$4)*5)),1))),IF(VLOOKUP($E127,'Country Indicator Data'!$B$4:$N$300,7,FALSE)="x","x",ROUND(IF(VLOOKUP($E127,'Country Indicator Data'!$B$4:$N$300,7,FALSE)&gt;M$3,5,IF(VLOOKUP($E127,'Country Indicator Data'!$B$4:$N$300,7,FALSE)&lt;M$4,0,5-(M$3-VLOOKUP($E127,'Country Indicator Data'!$B$4:$N$300,7,FALSE))/(M$3-M$4)*5)),1)))</f>
        <v>1.1000000000000001</v>
      </c>
      <c r="N127" s="163">
        <f t="shared" si="41"/>
        <v>1.1000000000000001</v>
      </c>
      <c r="O127" s="163">
        <f t="shared" si="42"/>
        <v>0.55000000000000004</v>
      </c>
      <c r="P127" s="163">
        <f>IF(LEN(E127)&gt;3,VLOOKUP(C127,'Regional Crises'!$B$1:$R$69,12,FALSE),VLOOKUP(E127,'Country Indicator Data'!$B$4:$I$300,8,FALSE))</f>
        <v>1</v>
      </c>
      <c r="Q127" s="163">
        <f>IF(LEN(E127)&gt;3,((IF(VLOOKUP($C127,'Regional Crises'!$B$1:$R$66,13,FALSE)="x","x",ROUND(IF(VLOOKUP($C127,'Regional Crises'!$B$1:$R$66,13,FALSE)&gt;Q$3,5,IF(VLOOKUP($C127,'Regional Crises'!$B$1:$R$66,13,FALSE)&lt;Q$4,0,5-(LOG(Q$3)-LOG(VLOOKUP($C127,'Regional Crises'!$B$1:$R$66,13,FALSE)))/(LOG(Q$3)-LOG(Q$4))*5)),1)))),(IF(VLOOKUP($E127,'Country Indicator Data'!$B$4:$N$300,9,FALSE)="x","x",ROUND(IF(VLOOKUP($E127,'Country Indicator Data'!$B$4:$N$300,9,FALSE)&gt;Q$3,5,IF(VLOOKUP($E127,'Country Indicator Data'!$B$4:$N$300,9,FALSE)&lt;Q$4,0,5-(LOG(Q$3)-LOG(VLOOKUP($E127,'Country Indicator Data'!$B$4:$N$300,9,FALSE)))/(LOG(Q$3)-LOG(Q$4))*5)),1))))</f>
        <v>5</v>
      </c>
      <c r="R127" s="163">
        <f t="shared" si="43"/>
        <v>3</v>
      </c>
      <c r="S127" s="163" t="str">
        <f>IF(LEN(E127)&gt;3,((IF(VLOOKUP($C127,'Regional Crises'!$B$1:$R$66,17,FALSE)="x","x",ROUND(IF(VLOOKUP($C127,'Regional Crises'!$B$1:$R$66,17,FALSE)&gt;S$3,0,IF(VLOOKUP($C127,'Regional Crises'!$B$1:$R$66,17,FALSE)&lt;S$4,5,(S$3-VLOOKUP($C127,'Regional Crises'!$B$1:$R$66,17,FALSE))/(S$3-S$4)*5)),1)))),(IF(VLOOKUP($E127,'Country Indicator Data'!$B$4:$N$300,13,FALSE)="x","x",ROUND(IF(VLOOKUP($E127,'Country Indicator Data'!$B$4:$N$300,13,FALSE)&gt;S$3,0,IF(VLOOKUP($E127,'Country Indicator Data'!$B$4:$N$300,13,FALSE)&lt;S$4,5,(S$3-VLOOKUP($E127,'Country Indicator Data'!$B$4:$N$300,13,FALSE))/(S$3-S$4)*5)),1))))</f>
        <v>x</v>
      </c>
      <c r="T127" s="163">
        <f>IF(LEN(E127)&gt;3,((IF(VLOOKUP($C127,'Regional Crises'!$B$1:$R$66,14,FALSE)="x","x",ROUND(IF(VLOOKUP($C127,'Regional Crises'!$B$1:$R$66,14,FALSE)&gt;T$3,0,IF(VLOOKUP($C127,'Regional Crises'!$B$1:$R$66,14,FALSE)&lt;T$4,5,(T$3-VLOOKUP($C127,'Regional Crises'!$B$1:$R$66,14,FALSE))/(T$3-T$4)*5)),1)))),(IF(VLOOKUP($E127,'Country Indicator Data'!$B$4:$N$300,10,FALSE)="x","x",ROUND(IF(VLOOKUP($E127,'Country Indicator Data'!$B$4:$N$300,10,FALSE)&gt;T$3,0,IF(VLOOKUP($E127,'Country Indicator Data'!$B$4:$N$300,10,FALSE)&lt;T$4,5,(T$3-VLOOKUP($E127,'Country Indicator Data'!$B$4:$N$300,10,FALSE))/(T$3-T$4)*5)),1))))</f>
        <v>3</v>
      </c>
      <c r="U127" s="163" t="str">
        <f>IF(LEN(E127)&gt;3,((IF(VLOOKUP($C127,'Regional Crises'!$B$1:$R$66,15,FALSE)="x","x",ROUND(IF(VLOOKUP($C127,'Regional Crises'!$B$1:$R$66,15,FALSE)&gt;U$3,0,IF(VLOOKUP($C127,'Regional Crises'!$B$1:$R$66,15,FALSE)&lt;U$4,5,(U$3-VLOOKUP($C127,'Regional Crises'!$B$1:$R$66,15,FALSE))/(U$3-U$4)*5)),1)))),(IF(VLOOKUP($E127,'Country Indicator Data'!$B$4:$N$300,11,FALSE)="x","x",ROUND(IF(VLOOKUP($E127,'Country Indicator Data'!$B$4:$N$300,11,FALSE)&gt;U$3,0,IF(VLOOKUP($E127,'Country Indicator Data'!$B$4:$N$300,11,FALSE)&lt;U$4,5,(U$3-VLOOKUP($E127,'Country Indicator Data'!$B$4:$N$300,11,FALSE))/(U$3-U$4)*5)),1))))</f>
        <v>x</v>
      </c>
      <c r="V127" s="163">
        <f>IF(LEN(E127)&gt;3,((IF(VLOOKUP($C127,'Regional Crises'!$B$1:$R$66,16,FALSE)="x","x",ROUND(IF(VLOOKUP($C127,'Regional Crises'!$B$1:$R$66,16,FALSE)&gt;V$3,0,IF(VLOOKUP($C127,'Regional Crises'!$B$1:$R$66,16,FALSE)&lt;V$4,5,(V$3-VLOOKUP($C127,'Regional Crises'!$B$1:$R$66,16,FALSE))/(V$3-V$4)*5)),1)))),(IF(VLOOKUP($E127,'Country Indicator Data'!$B$4:$N$300,12,FALSE)="x","x",ROUND(IF(VLOOKUP($E127,'Country Indicator Data'!$B$4:$N$300,12,FALSE)&gt;V$3,0,IF(VLOOKUP($E127,'Country Indicator Data'!$B$4:$N$300,12,FALSE)&lt;V$4,5,(V$3-VLOOKUP($E127,'Country Indicator Data'!$B$4:$N$300,12,FALSE))/(V$3-V$4)*5)),1))))</f>
        <v>4.5</v>
      </c>
      <c r="W127" s="163">
        <f t="shared" si="44"/>
        <v>3.8</v>
      </c>
      <c r="X127" s="163">
        <f t="shared" si="45"/>
        <v>2.5</v>
      </c>
      <c r="Y127" s="184">
        <f>IF('Core Indicators'!FC124="x","x",IF('Core Indicators'!FC124&gt;=5,5,IF('Core Indicators'!FC124&gt;=4,4,IF('Core Indicators'!FC124&gt;=3,3,IF('Core Indicators'!FC124&gt;=2,2,IF('Core Indicators'!FC124&gt;=1,1,0))))))</f>
        <v>5</v>
      </c>
      <c r="Z127" s="163">
        <f t="shared" si="46"/>
        <v>5</v>
      </c>
      <c r="AA127" s="184">
        <f>'Crisis Indicator Data'!Y124</f>
        <v>1</v>
      </c>
      <c r="AB127" s="184">
        <f>'Crisis Indicator Data'!Z124</f>
        <v>3</v>
      </c>
      <c r="AC127" s="184">
        <f>'Crisis Indicator Data'!AA124</f>
        <v>2</v>
      </c>
      <c r="AD127" s="184">
        <f>'Crisis Indicator Data'!AB124</f>
        <v>0</v>
      </c>
      <c r="AE127" s="184">
        <f t="shared" si="47"/>
        <v>3</v>
      </c>
      <c r="AF127" s="184">
        <f>'Crisis Indicator Data'!AC124</f>
        <v>2</v>
      </c>
      <c r="AG127" s="184">
        <f>'Crisis Indicator Data'!AD124</f>
        <v>3</v>
      </c>
      <c r="AH127" s="184">
        <f t="shared" si="48"/>
        <v>5</v>
      </c>
      <c r="AI127" s="184">
        <f>'Crisis Indicator Data'!AE124</f>
        <v>2</v>
      </c>
      <c r="AJ127" s="184">
        <f>'Crisis Indicator Data'!AF124</f>
        <v>2</v>
      </c>
      <c r="AK127" s="184">
        <f>'Crisis Indicator Data'!AG124</f>
        <v>0</v>
      </c>
      <c r="AL127" s="184">
        <f t="shared" si="49"/>
        <v>3</v>
      </c>
      <c r="AM127" s="163">
        <f t="shared" si="50"/>
        <v>4</v>
      </c>
      <c r="AN127" s="163">
        <f t="shared" si="51"/>
        <v>4.5</v>
      </c>
    </row>
    <row r="128" spans="1:40" ht="13.5" customHeight="1" x14ac:dyDescent="0.35">
      <c r="A128" s="172" t="str">
        <f>'Crisis Indicator Data'!A125</f>
        <v>Conflict in Gaza</v>
      </c>
      <c r="B128" s="173" t="str">
        <f>'Crisis Indicator Data'!B125</f>
        <v>Conflict,Displacement,Socio-political,Violence</v>
      </c>
      <c r="C128" s="173" t="str">
        <f>'Crisis Indicator Data'!C125</f>
        <v>PSE004</v>
      </c>
      <c r="D128" s="173" t="str">
        <f>'Crisis Indicator Data'!D125</f>
        <v>Palestine</v>
      </c>
      <c r="E128" s="174" t="str">
        <f>'Crisis Indicator Data'!E125</f>
        <v>PSE</v>
      </c>
      <c r="F128" s="163" t="str">
        <f>IF(LEN(E128)&gt;3,(IF(VLOOKUP($C128,'Regional Crises'!$B$1:$R$66,7,FALSE)="x","x",ROUND(IF(VLOOKUP($C128,'Regional Crises'!$B$1:$R$66,7,FALSE)&gt;$F$3,5,IF(VLOOKUP($C128,'Regional Crises'!$B$1:$R$66,7,FALSE)&lt;F$4,0,($F$3-VLOOKUP($C128,'Regional Crises'!$B$1:$R$66,7,FALSE))/($F$3-$F$4)*5)),1))),IF(VLOOKUP($E128,'Country Indicator Data'!$B$4:$N$300,3,FALSE)="x","x",ROUND(IF(VLOOKUP($E128,'Country Indicator Data'!$B$4:$N$300,3,FALSE)&gt;$F$3,5,IF(VLOOKUP($E128,'Country Indicator Data'!$B$4:$N$300,3,FALSE)&lt;$F$4,0,($F$3-VLOOKUP($E128,'Country Indicator Data'!$B$4:$N$300,3,FALSE))/($F$3-$F$4)*5)),1)))</f>
        <v>x</v>
      </c>
      <c r="G128" s="163" t="str">
        <f>IF(LEN(E128)&gt;3,(IF(VLOOKUP($C128,'Regional Crises'!$B$1:$R$66,9,FALSE)="x","x",ROUND(IF(VLOOKUP($C128,'Regional Crises'!$B$1:$R$66,9,FALSE)&gt;G$3,5,IF(VLOOKUP($C128,'Regional Crises'!$B$1:$R$66,9,FALSE)&lt;G$4,0,(G$3-VLOOKUP($C128,'Regional Crises'!$B$1:$R$66,9,FALSE))/(G$3-G$4)*5)),1))),IF(VLOOKUP($E128,'Country Indicator Data'!$B$4:$N$300,5,FALSE)="x","x",ROUND(IF(VLOOKUP($E128,'Country Indicator Data'!$B$4:$N$300,5,FALSE)&gt;G$3,5,IF(VLOOKUP($E128,'Country Indicator Data'!$B$4:$N$300,5,FALSE)&lt;G$4,0,(G$3-VLOOKUP($E128,'Country Indicator Data'!$B$4:$N$300,5,FALSE))/(G$3-G$4)*5)),1)))</f>
        <v>x</v>
      </c>
      <c r="H128" s="163" t="str">
        <f t="shared" si="39"/>
        <v>x</v>
      </c>
      <c r="I128" s="163">
        <f>IF(LEN(E128)&gt;3,(IF(VLOOKUP($C128,'Regional Crises'!$B$1:$R$66,6,FALSE)="x","x",ROUND(IF(VLOOKUP($C128,'Regional Crises'!$B$1:$R$66,6,FALSE)&gt;I$3,5,IF(VLOOKUP($C128,'Regional Crises'!$B$1:$R$66,6,FALSE)&lt;I$4,0,5-(I$3-VLOOKUP($C128,'Regional Crises'!$B$1:$R$66,6,FALSE))/(I$3-I$4)*5)),1))),IF(VLOOKUP($E128,'Country Indicator Data'!$B$4:$N$300,2,FALSE)="x","x",ROUND(IF(VLOOKUP($E128,'Country Indicator Data'!$B$4:$N$300,2,FALSE)&gt;I$3,5,IF(VLOOKUP($E128,'Country Indicator Data'!$B$4:$N$300,2,FALSE)&lt;I$4,0,5-(I$3-VLOOKUP($E128,'Country Indicator Data'!$B$4:$N$300,2,FALSE))/(I$3-I$4)*5)),1)))</f>
        <v>0</v>
      </c>
      <c r="J128" s="163">
        <f>IF(LEN(E128)&gt;3,(IF(VLOOKUP($C128,'Regional Crises'!$B$1:$R$66,8,FALSE)="x","x",ROUND(IF(VLOOKUP($C128,'Regional Crises'!$B$1:$R$66,8,FALSE)&gt;J$3,5,IF(VLOOKUP($C128,'Regional Crises'!$B$1:$R$66,8,FALSE)&lt;J$4,0,5-(J$3-VLOOKUP($C128,'Regional Crises'!$B$1:$R$66,8,FALSE))/(J$3-J$4)*5)),1))),IF(VLOOKUP($E128,'Country Indicator Data'!$B$4:$N$300,4,FALSE)="x","x",ROUND(IF(VLOOKUP($E128,'Country Indicator Data'!$B$4:$N$300,4,FALSE)&gt;J$3,5,IF(VLOOKUP($E128,'Country Indicator Data'!$B$4:$N$300,4,FALSE)&lt;J$4,0,5-(J$3-VLOOKUP($E128,'Country Indicator Data'!$B$4:$N$300,4,FALSE))/(J$3-J$4)*5)),1)))</f>
        <v>0</v>
      </c>
      <c r="K128" s="163">
        <f t="shared" si="40"/>
        <v>0</v>
      </c>
      <c r="L128" s="163" t="str">
        <f>IF(LEN(E128)&gt;3,(IF(VLOOKUP($C128,'Regional Crises'!$B$1:$R$66,10,FALSE)="x","x",ROUND(IF(VLOOKUP($C128,'Regional Crises'!$B$1:$R$66,10,FALSE)&gt;L$3,5,IF(VLOOKUP($C128,'Regional Crises'!$B$1:$R$66,10,FALSE)&lt;L$4,0,5-(L$3-VLOOKUP($C128,'Regional Crises'!$B$1:$R$66,10,FALSE))/(L$3-L$4)*5)),1))),IF(VLOOKUP($E128,'Country Indicator Data'!$B$4:$N$300,6,FALSE)="x","x",ROUND(IF(VLOOKUP($E128,'Country Indicator Data'!$B$4:$N$300,6,FALSE)&gt;L$3,5,IF(VLOOKUP($E128,'Country Indicator Data'!$B$4:$N$300,6,FALSE)&lt;L$4,0,5-(L$3-VLOOKUP($E128,'Country Indicator Data'!$B$4:$N$300,6,FALSE))/(L$3-L$4)*5)),1)))</f>
        <v>x</v>
      </c>
      <c r="M128" s="163">
        <f>IF(LEN(E128)&gt;3,(IF(VLOOKUP($C128,'Regional Crises'!$B$1:$R$66,11,FALSE)="x","x",ROUND(IF(VLOOKUP($C128,'Regional Crises'!$B$1:$R$66,11,FALSE)&gt;M$3,5,IF(VLOOKUP($C128,'Regional Crises'!$B$1:$R$66,11,FALSE)&lt;M$4,0,5-(M$3-VLOOKUP($C128,'Regional Crises'!$B$1:$R$66,11,FALSE))/(M$3-M$4)*5)),1))),IF(VLOOKUP($E128,'Country Indicator Data'!$B$4:$N$300,7,FALSE)="x","x",ROUND(IF(VLOOKUP($E128,'Country Indicator Data'!$B$4:$N$300,7,FALSE)&gt;M$3,5,IF(VLOOKUP($E128,'Country Indicator Data'!$B$4:$N$300,7,FALSE)&lt;M$4,0,5-(M$3-VLOOKUP($E128,'Country Indicator Data'!$B$4:$N$300,7,FALSE))/(M$3-M$4)*5)),1)))</f>
        <v>1.1000000000000001</v>
      </c>
      <c r="N128" s="163">
        <f t="shared" si="41"/>
        <v>1.1000000000000001</v>
      </c>
      <c r="O128" s="163">
        <f t="shared" si="42"/>
        <v>0.55000000000000004</v>
      </c>
      <c r="P128" s="163">
        <f>IF(LEN(E128)&gt;3,VLOOKUP(C128,'Regional Crises'!$B$1:$R$69,12,FALSE),VLOOKUP(E128,'Country Indicator Data'!$B$4:$I$300,8,FALSE))</f>
        <v>1</v>
      </c>
      <c r="Q128" s="163">
        <f>IF(LEN(E128)&gt;3,((IF(VLOOKUP($C128,'Regional Crises'!$B$1:$R$66,13,FALSE)="x","x",ROUND(IF(VLOOKUP($C128,'Regional Crises'!$B$1:$R$66,13,FALSE)&gt;Q$3,5,IF(VLOOKUP($C128,'Regional Crises'!$B$1:$R$66,13,FALSE)&lt;Q$4,0,5-(LOG(Q$3)-LOG(VLOOKUP($C128,'Regional Crises'!$B$1:$R$66,13,FALSE)))/(LOG(Q$3)-LOG(Q$4))*5)),1)))),(IF(VLOOKUP($E128,'Country Indicator Data'!$B$4:$N$300,9,FALSE)="x","x",ROUND(IF(VLOOKUP($E128,'Country Indicator Data'!$B$4:$N$300,9,FALSE)&gt;Q$3,5,IF(VLOOKUP($E128,'Country Indicator Data'!$B$4:$N$300,9,FALSE)&lt;Q$4,0,5-(LOG(Q$3)-LOG(VLOOKUP($E128,'Country Indicator Data'!$B$4:$N$300,9,FALSE)))/(LOG(Q$3)-LOG(Q$4))*5)),1))))</f>
        <v>5</v>
      </c>
      <c r="R128" s="163">
        <f t="shared" si="43"/>
        <v>3</v>
      </c>
      <c r="S128" s="163" t="str">
        <f>IF(LEN(E128)&gt;3,((IF(VLOOKUP($C128,'Regional Crises'!$B$1:$R$66,17,FALSE)="x","x",ROUND(IF(VLOOKUP($C128,'Regional Crises'!$B$1:$R$66,17,FALSE)&gt;S$3,0,IF(VLOOKUP($C128,'Regional Crises'!$B$1:$R$66,17,FALSE)&lt;S$4,5,(S$3-VLOOKUP($C128,'Regional Crises'!$B$1:$R$66,17,FALSE))/(S$3-S$4)*5)),1)))),(IF(VLOOKUP($E128,'Country Indicator Data'!$B$4:$N$300,13,FALSE)="x","x",ROUND(IF(VLOOKUP($E128,'Country Indicator Data'!$B$4:$N$300,13,FALSE)&gt;S$3,0,IF(VLOOKUP($E128,'Country Indicator Data'!$B$4:$N$300,13,FALSE)&lt;S$4,5,(S$3-VLOOKUP($E128,'Country Indicator Data'!$B$4:$N$300,13,FALSE))/(S$3-S$4)*5)),1))))</f>
        <v>x</v>
      </c>
      <c r="T128" s="163">
        <f>IF(LEN(E128)&gt;3,((IF(VLOOKUP($C128,'Regional Crises'!$B$1:$R$66,14,FALSE)="x","x",ROUND(IF(VLOOKUP($C128,'Regional Crises'!$B$1:$R$66,14,FALSE)&gt;T$3,0,IF(VLOOKUP($C128,'Regional Crises'!$B$1:$R$66,14,FALSE)&lt;T$4,5,(T$3-VLOOKUP($C128,'Regional Crises'!$B$1:$R$66,14,FALSE))/(T$3-T$4)*5)),1)))),(IF(VLOOKUP($E128,'Country Indicator Data'!$B$4:$N$300,10,FALSE)="x","x",ROUND(IF(VLOOKUP($E128,'Country Indicator Data'!$B$4:$N$300,10,FALSE)&gt;T$3,0,IF(VLOOKUP($E128,'Country Indicator Data'!$B$4:$N$300,10,FALSE)&lt;T$4,5,(T$3-VLOOKUP($E128,'Country Indicator Data'!$B$4:$N$300,10,FALSE))/(T$3-T$4)*5)),1))))</f>
        <v>3</v>
      </c>
      <c r="U128" s="163" t="str">
        <f>IF(LEN(E128)&gt;3,((IF(VLOOKUP($C128,'Regional Crises'!$B$1:$R$66,15,FALSE)="x","x",ROUND(IF(VLOOKUP($C128,'Regional Crises'!$B$1:$R$66,15,FALSE)&gt;U$3,0,IF(VLOOKUP($C128,'Regional Crises'!$B$1:$R$66,15,FALSE)&lt;U$4,5,(U$3-VLOOKUP($C128,'Regional Crises'!$B$1:$R$66,15,FALSE))/(U$3-U$4)*5)),1)))),(IF(VLOOKUP($E128,'Country Indicator Data'!$B$4:$N$300,11,FALSE)="x","x",ROUND(IF(VLOOKUP($E128,'Country Indicator Data'!$B$4:$N$300,11,FALSE)&gt;U$3,0,IF(VLOOKUP($E128,'Country Indicator Data'!$B$4:$N$300,11,FALSE)&lt;U$4,5,(U$3-VLOOKUP($E128,'Country Indicator Data'!$B$4:$N$300,11,FALSE))/(U$3-U$4)*5)),1))))</f>
        <v>x</v>
      </c>
      <c r="V128" s="163">
        <f>IF(LEN(E128)&gt;3,((IF(VLOOKUP($C128,'Regional Crises'!$B$1:$R$66,16,FALSE)="x","x",ROUND(IF(VLOOKUP($C128,'Regional Crises'!$B$1:$R$66,16,FALSE)&gt;V$3,0,IF(VLOOKUP($C128,'Regional Crises'!$B$1:$R$66,16,FALSE)&lt;V$4,5,(V$3-VLOOKUP($C128,'Regional Crises'!$B$1:$R$66,16,FALSE))/(V$3-V$4)*5)),1)))),(IF(VLOOKUP($E128,'Country Indicator Data'!$B$4:$N$300,12,FALSE)="x","x",ROUND(IF(VLOOKUP($E128,'Country Indicator Data'!$B$4:$N$300,12,FALSE)&gt;V$3,0,IF(VLOOKUP($E128,'Country Indicator Data'!$B$4:$N$300,12,FALSE)&lt;V$4,5,(V$3-VLOOKUP($E128,'Country Indicator Data'!$B$4:$N$300,12,FALSE))/(V$3-V$4)*5)),1))))</f>
        <v>4.5</v>
      </c>
      <c r="W128" s="163">
        <f t="shared" si="44"/>
        <v>3.8</v>
      </c>
      <c r="X128" s="163">
        <f t="shared" si="45"/>
        <v>2.5</v>
      </c>
      <c r="Y128" s="184">
        <f>IF('Core Indicators'!FC125="x","x",IF('Core Indicators'!FC125&gt;=5,5,IF('Core Indicators'!FC125&gt;=4,4,IF('Core Indicators'!FC125&gt;=3,3,IF('Core Indicators'!FC125&gt;=2,2,IF('Core Indicators'!FC125&gt;=1,1,0))))))</f>
        <v>5</v>
      </c>
      <c r="Z128" s="163">
        <f t="shared" si="46"/>
        <v>5</v>
      </c>
      <c r="AA128" s="184">
        <f>'Crisis Indicator Data'!Y125</f>
        <v>1</v>
      </c>
      <c r="AB128" s="184">
        <f>'Crisis Indicator Data'!Z125</f>
        <v>3</v>
      </c>
      <c r="AC128" s="184">
        <f>'Crisis Indicator Data'!AA125</f>
        <v>2</v>
      </c>
      <c r="AD128" s="184">
        <f>'Crisis Indicator Data'!AB125</f>
        <v>3</v>
      </c>
      <c r="AE128" s="184">
        <f t="shared" si="47"/>
        <v>4</v>
      </c>
      <c r="AF128" s="184">
        <f>'Crisis Indicator Data'!AC125</f>
        <v>3</v>
      </c>
      <c r="AG128" s="184">
        <f>'Crisis Indicator Data'!AD125</f>
        <v>3</v>
      </c>
      <c r="AH128" s="184">
        <f t="shared" si="48"/>
        <v>5</v>
      </c>
      <c r="AI128" s="184">
        <f>'Crisis Indicator Data'!AE125</f>
        <v>3</v>
      </c>
      <c r="AJ128" s="184">
        <f>'Crisis Indicator Data'!AF125</f>
        <v>2</v>
      </c>
      <c r="AK128" s="184">
        <f>'Crisis Indicator Data'!AG125</f>
        <v>3</v>
      </c>
      <c r="AL128" s="184">
        <f t="shared" si="49"/>
        <v>5</v>
      </c>
      <c r="AM128" s="163">
        <f t="shared" si="50"/>
        <v>5</v>
      </c>
      <c r="AN128" s="163">
        <f t="shared" si="51"/>
        <v>5</v>
      </c>
    </row>
    <row r="129" spans="1:40" ht="13.5" customHeight="1" x14ac:dyDescent="0.35">
      <c r="A129" s="172" t="str">
        <f>'Crisis Indicator Data'!A126</f>
        <v>Lake Chad basin regional crisis</v>
      </c>
      <c r="B129" s="173">
        <f>'Crisis Indicator Data'!B126</f>
        <v>0</v>
      </c>
      <c r="C129" s="173" t="str">
        <f>'Crisis Indicator Data'!C126</f>
        <v>REG001</v>
      </c>
      <c r="D129" s="173" t="str">
        <f>'Crisis Indicator Data'!D126</f>
        <v>Nigeria,Niger,Chad,Cameroon</v>
      </c>
      <c r="E129" s="174" t="str">
        <f>'Crisis Indicator Data'!E126</f>
        <v>NGA,NER,TCD,CMR</v>
      </c>
      <c r="F129" s="163">
        <f>IF(LEN(E129)&gt;3,(IF(VLOOKUP($C129,'Regional Crises'!$B$1:$R$66,7,FALSE)="x","x",ROUND(IF(VLOOKUP($C129,'Regional Crises'!$B$1:$R$66,7,FALSE)&gt;$F$3,5,IF(VLOOKUP($C129,'Regional Crises'!$B$1:$R$66,7,FALSE)&lt;F$4,0,($F$3-VLOOKUP($C129,'Regional Crises'!$B$1:$R$66,7,FALSE))/($F$3-$F$4)*5)),1))),IF(VLOOKUP($E129,'Country Indicator Data'!$B$4:$N$300,3,FALSE)="x","x",ROUND(IF(VLOOKUP($E129,'Country Indicator Data'!$B$4:$N$300,3,FALSE)&gt;$F$3,5,IF(VLOOKUP($E129,'Country Indicator Data'!$B$4:$N$300,3,FALSE)&lt;$F$4,0,($F$3-VLOOKUP($E129,'Country Indicator Data'!$B$4:$N$300,3,FALSE))/($F$3-$F$4)*5)),1)))</f>
        <v>2.8</v>
      </c>
      <c r="G129" s="163">
        <f>IF(LEN(E129)&gt;3,(IF(VLOOKUP($C129,'Regional Crises'!$B$1:$R$66,9,FALSE)="x","x",ROUND(IF(VLOOKUP($C129,'Regional Crises'!$B$1:$R$66,9,FALSE)&gt;G$3,5,IF(VLOOKUP($C129,'Regional Crises'!$B$1:$R$66,9,FALSE)&lt;G$4,0,(G$3-VLOOKUP($C129,'Regional Crises'!$B$1:$R$66,9,FALSE))/(G$3-G$4)*5)),1))),IF(VLOOKUP($E129,'Country Indicator Data'!$B$4:$N$300,5,FALSE)="x","x",ROUND(IF(VLOOKUP($E129,'Country Indicator Data'!$B$4:$N$300,5,FALSE)&gt;G$3,5,IF(VLOOKUP($E129,'Country Indicator Data'!$B$4:$N$300,5,FALSE)&lt;G$4,0,(G$3-VLOOKUP($E129,'Country Indicator Data'!$B$4:$N$300,5,FALSE))/(G$3-G$4)*5)),1)))</f>
        <v>3</v>
      </c>
      <c r="H129" s="163">
        <f t="shared" si="39"/>
        <v>2.9</v>
      </c>
      <c r="I129" s="163">
        <f>IF(LEN(E129)&gt;3,(IF(VLOOKUP($C129,'Regional Crises'!$B$1:$R$66,6,FALSE)="x","x",ROUND(IF(VLOOKUP($C129,'Regional Crises'!$B$1:$R$66,6,FALSE)&gt;I$3,5,IF(VLOOKUP($C129,'Regional Crises'!$B$1:$R$66,6,FALSE)&lt;I$4,0,5-(I$3-VLOOKUP($C129,'Regional Crises'!$B$1:$R$66,6,FALSE))/(I$3-I$4)*5)),1))),IF(VLOOKUP($E129,'Country Indicator Data'!$B$4:$N$300,2,FALSE)="x","x",ROUND(IF(VLOOKUP($E129,'Country Indicator Data'!$B$4:$N$300,2,FALSE)&gt;I$3,5,IF(VLOOKUP($E129,'Country Indicator Data'!$B$4:$N$300,2,FALSE)&lt;I$4,0,5-(I$3-VLOOKUP($E129,'Country Indicator Data'!$B$4:$N$300,2,FALSE))/(I$3-I$4)*5)),1)))</f>
        <v>4</v>
      </c>
      <c r="J129" s="163">
        <f>IF(LEN(E129)&gt;3,(IF(VLOOKUP($C129,'Regional Crises'!$B$1:$R$66,8,FALSE)="x","x",ROUND(IF(VLOOKUP($C129,'Regional Crises'!$B$1:$R$66,8,FALSE)&gt;J$3,5,IF(VLOOKUP($C129,'Regional Crises'!$B$1:$R$66,8,FALSE)&lt;J$4,0,5-(J$3-VLOOKUP($C129,'Regional Crises'!$B$1:$R$66,8,FALSE))/(J$3-J$4)*5)),1))),IF(VLOOKUP($E129,'Country Indicator Data'!$B$4:$N$300,4,FALSE)="x","x",ROUND(IF(VLOOKUP($E129,'Country Indicator Data'!$B$4:$N$300,4,FALSE)&gt;J$3,5,IF(VLOOKUP($E129,'Country Indicator Data'!$B$4:$N$300,4,FALSE)&lt;J$4,0,5-(J$3-VLOOKUP($E129,'Country Indicator Data'!$B$4:$N$300,4,FALSE))/(J$3-J$4)*5)),1)))</f>
        <v>0.8</v>
      </c>
      <c r="K129" s="163">
        <f t="shared" si="40"/>
        <v>2.4</v>
      </c>
      <c r="L129" s="163">
        <f>IF(LEN(E129)&gt;3,(IF(VLOOKUP($C129,'Regional Crises'!$B$1:$R$66,10,FALSE)="x","x",ROUND(IF(VLOOKUP($C129,'Regional Crises'!$B$1:$R$66,10,FALSE)&gt;L$3,5,IF(VLOOKUP($C129,'Regional Crises'!$B$1:$R$66,10,FALSE)&lt;L$4,0,5-(L$3-VLOOKUP($C129,'Regional Crises'!$B$1:$R$66,10,FALSE))/(L$3-L$4)*5)),1))),IF(VLOOKUP($E129,'Country Indicator Data'!$B$4:$N$300,6,FALSE)="x","x",ROUND(IF(VLOOKUP($E129,'Country Indicator Data'!$B$4:$N$300,6,FALSE)&gt;L$3,5,IF(VLOOKUP($E129,'Country Indicator Data'!$B$4:$N$300,6,FALSE)&lt;L$4,0,5-(L$3-VLOOKUP($E129,'Country Indicator Data'!$B$4:$N$300,6,FALSE))/(L$3-L$4)*5)),1)))</f>
        <v>4.3</v>
      </c>
      <c r="M129" s="163">
        <f>IF(LEN(E129)&gt;3,(IF(VLOOKUP($C129,'Regional Crises'!$B$1:$R$66,11,FALSE)="x","x",ROUND(IF(VLOOKUP($C129,'Regional Crises'!$B$1:$R$66,11,FALSE)&gt;M$3,5,IF(VLOOKUP($C129,'Regional Crises'!$B$1:$R$66,11,FALSE)&lt;M$4,0,5-(M$3-VLOOKUP($C129,'Regional Crises'!$B$1:$R$66,11,FALSE))/(M$3-M$4)*5)),1))),IF(VLOOKUP($E129,'Country Indicator Data'!$B$4:$N$300,7,FALSE)="x","x",ROUND(IF(VLOOKUP($E129,'Country Indicator Data'!$B$4:$N$300,7,FALSE)&gt;M$3,5,IF(VLOOKUP($E129,'Country Indicator Data'!$B$4:$N$300,7,FALSE)&lt;M$4,0,5-(M$3-VLOOKUP($E129,'Country Indicator Data'!$B$4:$N$300,7,FALSE))/(M$3-M$4)*5)),1)))</f>
        <v>1.9</v>
      </c>
      <c r="N129" s="163">
        <f t="shared" si="41"/>
        <v>3.0999999999999996</v>
      </c>
      <c r="O129" s="163">
        <f t="shared" si="42"/>
        <v>2.7999999999999994</v>
      </c>
      <c r="P129" s="163">
        <f>IF(LEN(E129)&gt;3,VLOOKUP(C129,'Regional Crises'!$B$1:$R$69,12,FALSE),VLOOKUP(E129,'Country Indicator Data'!$B$4:$I$300,8,FALSE))</f>
        <v>4.25</v>
      </c>
      <c r="Q129" s="163">
        <f>IF(LEN(E129)&gt;3,((IF(VLOOKUP($C129,'Regional Crises'!$B$1:$R$66,13,FALSE)="x","x",ROUND(IF(VLOOKUP($C129,'Regional Crises'!$B$1:$R$66,13,FALSE)&gt;Q$3,5,IF(VLOOKUP($C129,'Regional Crises'!$B$1:$R$66,13,FALSE)&lt;Q$4,0,5-(LOG(Q$3)-LOG(VLOOKUP($C129,'Regional Crises'!$B$1:$R$66,13,FALSE)))/(LOG(Q$3)-LOG(Q$4))*5)),1)))),(IF(VLOOKUP($E129,'Country Indicator Data'!$B$4:$N$300,9,FALSE)="x","x",ROUND(IF(VLOOKUP($E129,'Country Indicator Data'!$B$4:$N$300,9,FALSE)&gt;Q$3,5,IF(VLOOKUP($E129,'Country Indicator Data'!$B$4:$N$300,9,FALSE)&lt;Q$4,0,5-(LOG(Q$3)-LOG(VLOOKUP($E129,'Country Indicator Data'!$B$4:$N$300,9,FALSE)))/(LOG(Q$3)-LOG(Q$4))*5)),1))))</f>
        <v>4.7</v>
      </c>
      <c r="R129" s="163">
        <f t="shared" si="43"/>
        <v>4.4749999999999996</v>
      </c>
      <c r="S129" s="163">
        <f>IF(LEN(E129)&gt;3,((IF(VLOOKUP($C129,'Regional Crises'!$B$1:$R$66,17,FALSE)="x","x",ROUND(IF(VLOOKUP($C129,'Regional Crises'!$B$1:$R$66,17,FALSE)&gt;S$3,0,IF(VLOOKUP($C129,'Regional Crises'!$B$1:$R$66,17,FALSE)&lt;S$4,5,(S$3-VLOOKUP($C129,'Regional Crises'!$B$1:$R$66,17,FALSE))/(S$3-S$4)*5)),1)))),(IF(VLOOKUP($E129,'Country Indicator Data'!$B$4:$N$300,13,FALSE)="x","x",ROUND(IF(VLOOKUP($E129,'Country Indicator Data'!$B$4:$N$300,13,FALSE)&gt;S$3,0,IF(VLOOKUP($E129,'Country Indicator Data'!$B$4:$N$300,13,FALSE)&lt;S$4,5,(S$3-VLOOKUP($E129,'Country Indicator Data'!$B$4:$N$300,13,FALSE))/(S$3-S$4)*5)),1))))</f>
        <v>3.7</v>
      </c>
      <c r="T129" s="163">
        <f>IF(LEN(E129)&gt;3,((IF(VLOOKUP($C129,'Regional Crises'!$B$1:$R$66,14,FALSE)="x","x",ROUND(IF(VLOOKUP($C129,'Regional Crises'!$B$1:$R$66,14,FALSE)&gt;T$3,0,IF(VLOOKUP($C129,'Regional Crises'!$B$1:$R$66,14,FALSE)&lt;T$4,5,(T$3-VLOOKUP($C129,'Regional Crises'!$B$1:$R$66,14,FALSE))/(T$3-T$4)*5)),1)))),(IF(VLOOKUP($E129,'Country Indicator Data'!$B$4:$N$300,10,FALSE)="x","x",ROUND(IF(VLOOKUP($E129,'Country Indicator Data'!$B$4:$N$300,10,FALSE)&gt;T$3,0,IF(VLOOKUP($E129,'Country Indicator Data'!$B$4:$N$300,10,FALSE)&lt;T$4,5,(T$3-VLOOKUP($E129,'Country Indicator Data'!$B$4:$N$300,10,FALSE))/(T$3-T$4)*5)),1))))</f>
        <v>3.5</v>
      </c>
      <c r="U129" s="163">
        <f>IF(LEN(E129)&gt;3,((IF(VLOOKUP($C129,'Regional Crises'!$B$1:$R$66,15,FALSE)="x","x",ROUND(IF(VLOOKUP($C129,'Regional Crises'!$B$1:$R$66,15,FALSE)&gt;U$3,0,IF(VLOOKUP($C129,'Regional Crises'!$B$1:$R$66,15,FALSE)&lt;U$4,5,(U$3-VLOOKUP($C129,'Regional Crises'!$B$1:$R$66,15,FALSE))/(U$3-U$4)*5)),1)))),(IF(VLOOKUP($E129,'Country Indicator Data'!$B$4:$N$300,11,FALSE)="x","x",ROUND(IF(VLOOKUP($E129,'Country Indicator Data'!$B$4:$N$300,11,FALSE)&gt;U$3,0,IF(VLOOKUP($E129,'Country Indicator Data'!$B$4:$N$300,11,FALSE)&lt;U$4,5,(U$3-VLOOKUP($E129,'Country Indicator Data'!$B$4:$N$300,11,FALSE))/(U$3-U$4)*5)),1))))</f>
        <v>3</v>
      </c>
      <c r="V129" s="163">
        <f>IF(LEN(E129)&gt;3,((IF(VLOOKUP($C129,'Regional Crises'!$B$1:$R$66,16,FALSE)="x","x",ROUND(IF(VLOOKUP($C129,'Regional Crises'!$B$1:$R$66,16,FALSE)&gt;V$3,0,IF(VLOOKUP($C129,'Regional Crises'!$B$1:$R$66,16,FALSE)&lt;V$4,5,(V$3-VLOOKUP($C129,'Regional Crises'!$B$1:$R$66,16,FALSE))/(V$3-V$4)*5)),1)))),(IF(VLOOKUP($E129,'Country Indicator Data'!$B$4:$N$300,12,FALSE)="x","x",ROUND(IF(VLOOKUP($E129,'Country Indicator Data'!$B$4:$N$300,12,FALSE)&gt;V$3,0,IF(VLOOKUP($E129,'Country Indicator Data'!$B$4:$N$300,12,FALSE)&lt;V$4,5,(V$3-VLOOKUP($E129,'Country Indicator Data'!$B$4:$N$300,12,FALSE))/(V$3-V$4)*5)),1))))</f>
        <v>3.7</v>
      </c>
      <c r="W129" s="163">
        <f t="shared" si="44"/>
        <v>3.5</v>
      </c>
      <c r="X129" s="163">
        <f t="shared" si="45"/>
        <v>3.6</v>
      </c>
      <c r="Y129" s="184">
        <f>IF('Core Indicators'!FC126="x","x",IF('Core Indicators'!FC126&gt;=5,5,IF('Core Indicators'!FC126&gt;=4,4,IF('Core Indicators'!FC126&gt;=3,3,IF('Core Indicators'!FC126&gt;=2,2,IF('Core Indicators'!FC126&gt;=1,1,0))))))</f>
        <v>5</v>
      </c>
      <c r="Z129" s="163">
        <f t="shared" si="46"/>
        <v>5</v>
      </c>
      <c r="AA129" s="184">
        <f>'Crisis Indicator Data'!Y126</f>
        <v>1</v>
      </c>
      <c r="AB129" s="184">
        <f>'Crisis Indicator Data'!Z126</f>
        <v>3</v>
      </c>
      <c r="AC129" s="184">
        <f>'Crisis Indicator Data'!AA126</f>
        <v>1</v>
      </c>
      <c r="AD129" s="184">
        <f>'Crisis Indicator Data'!AB126</f>
        <v>3</v>
      </c>
      <c r="AE129" s="184">
        <f t="shared" si="47"/>
        <v>4</v>
      </c>
      <c r="AF129" s="184">
        <f>'Crisis Indicator Data'!AC126</f>
        <v>0</v>
      </c>
      <c r="AG129" s="184">
        <f>'Crisis Indicator Data'!AD126</f>
        <v>3</v>
      </c>
      <c r="AH129" s="184">
        <f t="shared" si="48"/>
        <v>3</v>
      </c>
      <c r="AI129" s="184">
        <f>'Crisis Indicator Data'!AE126</f>
        <v>3</v>
      </c>
      <c r="AJ129" s="184">
        <f>'Crisis Indicator Data'!AF126</f>
        <v>3</v>
      </c>
      <c r="AK129" s="184">
        <f>'Crisis Indicator Data'!AG126</f>
        <v>3</v>
      </c>
      <c r="AL129" s="184">
        <f t="shared" si="49"/>
        <v>5</v>
      </c>
      <c r="AM129" s="163">
        <f t="shared" si="50"/>
        <v>4</v>
      </c>
      <c r="AN129" s="163">
        <f t="shared" si="51"/>
        <v>4.5</v>
      </c>
    </row>
    <row r="130" spans="1:40" ht="13.5" customHeight="1" x14ac:dyDescent="0.35">
      <c r="A130" s="172" t="str">
        <f>'Crisis Indicator Data'!A127</f>
        <v>Venezuela Regional Crisis</v>
      </c>
      <c r="B130" s="173">
        <f>'Crisis Indicator Data'!B127</f>
        <v>0</v>
      </c>
      <c r="C130" s="173" t="str">
        <f>'Crisis Indicator Data'!C127</f>
        <v>REG002</v>
      </c>
      <c r="D130" s="173" t="str">
        <f>'Crisis Indicator Data'!D127</f>
        <v>Venezuela,Brazil,Colombia,Ecuador,Peru,Trinidad and Tobago,Chile,Dominican Republic,Panama</v>
      </c>
      <c r="E130" s="174" t="str">
        <f>'Crisis Indicator Data'!E127</f>
        <v>VEN,BRA,COL,ECU,PER,TTO,CHL,DOM,PAN</v>
      </c>
      <c r="F130" s="163">
        <f>IF(LEN(E130)&gt;3,(IF(VLOOKUP($C130,'Regional Crises'!$B$1:$R$66,7,FALSE)="x","x",ROUND(IF(VLOOKUP($C130,'Regional Crises'!$B$1:$R$66,7,FALSE)&gt;$F$3,5,IF(VLOOKUP($C130,'Regional Crises'!$B$1:$R$66,7,FALSE)&lt;F$4,0,($F$3-VLOOKUP($C130,'Regional Crises'!$B$1:$R$66,7,FALSE))/($F$3-$F$4)*5)),1))),IF(VLOOKUP($E130,'Country Indicator Data'!$B$4:$N$300,3,FALSE)="x","x",ROUND(IF(VLOOKUP($E130,'Country Indicator Data'!$B$4:$N$300,3,FALSE)&gt;$F$3,5,IF(VLOOKUP($E130,'Country Indicator Data'!$B$4:$N$300,3,FALSE)&lt;$F$4,0,($F$3-VLOOKUP($E130,'Country Indicator Data'!$B$4:$N$300,3,FALSE))/($F$3-$F$4)*5)),1)))</f>
        <v>1.4</v>
      </c>
      <c r="G130" s="163">
        <f>IF(LEN(E130)&gt;3,(IF(VLOOKUP($C130,'Regional Crises'!$B$1:$R$66,9,FALSE)="x","x",ROUND(IF(VLOOKUP($C130,'Regional Crises'!$B$1:$R$66,9,FALSE)&gt;G$3,5,IF(VLOOKUP($C130,'Regional Crises'!$B$1:$R$66,9,FALSE)&lt;G$4,0,(G$3-VLOOKUP($C130,'Regional Crises'!$B$1:$R$66,9,FALSE))/(G$3-G$4)*5)),1))),IF(VLOOKUP($E130,'Country Indicator Data'!$B$4:$N$300,5,FALSE)="x","x",ROUND(IF(VLOOKUP($E130,'Country Indicator Data'!$B$4:$N$300,5,FALSE)&gt;G$3,5,IF(VLOOKUP($E130,'Country Indicator Data'!$B$4:$N$300,5,FALSE)&lt;G$4,0,(G$3-VLOOKUP($E130,'Country Indicator Data'!$B$4:$N$300,5,FALSE))/(G$3-G$4)*5)),1)))</f>
        <v>1.6</v>
      </c>
      <c r="H130" s="163">
        <f t="shared" si="39"/>
        <v>1.5</v>
      </c>
      <c r="I130" s="163">
        <f>IF(LEN(E130)&gt;3,(IF(VLOOKUP($C130,'Regional Crises'!$B$1:$R$66,6,FALSE)="x","x",ROUND(IF(VLOOKUP($C130,'Regional Crises'!$B$1:$R$66,6,FALSE)&gt;I$3,5,IF(VLOOKUP($C130,'Regional Crises'!$B$1:$R$66,6,FALSE)&lt;I$4,0,5-(I$3-VLOOKUP($C130,'Regional Crises'!$B$1:$R$66,6,FALSE))/(I$3-I$4)*5)),1))),IF(VLOOKUP($E130,'Country Indicator Data'!$B$4:$N$300,2,FALSE)="x","x",ROUND(IF(VLOOKUP($E130,'Country Indicator Data'!$B$4:$N$300,2,FALSE)&gt;I$3,5,IF(VLOOKUP($E130,'Country Indicator Data'!$B$4:$N$300,2,FALSE)&lt;I$4,0,5-(I$3-VLOOKUP($E130,'Country Indicator Data'!$B$4:$N$300,2,FALSE))/(I$3-I$4)*5)),1)))</f>
        <v>1.9</v>
      </c>
      <c r="J130" s="163">
        <f>IF(LEN(E130)&gt;3,(IF(VLOOKUP($C130,'Regional Crises'!$B$1:$R$66,8,FALSE)="x","x",ROUND(IF(VLOOKUP($C130,'Regional Crises'!$B$1:$R$66,8,FALSE)&gt;J$3,5,IF(VLOOKUP($C130,'Regional Crises'!$B$1:$R$66,8,FALSE)&lt;J$4,0,5-(J$3-VLOOKUP($C130,'Regional Crises'!$B$1:$R$66,8,FALSE))/(J$3-J$4)*5)),1))),IF(VLOOKUP($E130,'Country Indicator Data'!$B$4:$N$300,4,FALSE)="x","x",ROUND(IF(VLOOKUP($E130,'Country Indicator Data'!$B$4:$N$300,4,FALSE)&gt;J$3,5,IF(VLOOKUP($E130,'Country Indicator Data'!$B$4:$N$300,4,FALSE)&lt;J$4,0,5-(J$3-VLOOKUP($E130,'Country Indicator Data'!$B$4:$N$300,4,FALSE))/(J$3-J$4)*5)),1)))</f>
        <v>2</v>
      </c>
      <c r="K130" s="163">
        <f t="shared" si="40"/>
        <v>1.95</v>
      </c>
      <c r="L130" s="163">
        <f>IF(LEN(E130)&gt;3,(IF(VLOOKUP($C130,'Regional Crises'!$B$1:$R$66,10,FALSE)="x","x",ROUND(IF(VLOOKUP($C130,'Regional Crises'!$B$1:$R$66,10,FALSE)&gt;L$3,5,IF(VLOOKUP($C130,'Regional Crises'!$B$1:$R$66,10,FALSE)&lt;L$4,0,5-(L$3-VLOOKUP($C130,'Regional Crises'!$B$1:$R$66,10,FALSE))/(L$3-L$4)*5)),1))),IF(VLOOKUP($E130,'Country Indicator Data'!$B$4:$N$300,6,FALSE)="x","x",ROUND(IF(VLOOKUP($E130,'Country Indicator Data'!$B$4:$N$300,6,FALSE)&gt;L$3,5,IF(VLOOKUP($E130,'Country Indicator Data'!$B$4:$N$300,6,FALSE)&lt;L$4,0,5-(L$3-VLOOKUP($E130,'Country Indicator Data'!$B$4:$N$300,6,FALSE))/(L$3-L$4)*5)),1)))</f>
        <v>2.6</v>
      </c>
      <c r="M130" s="163">
        <f>IF(LEN(E130)&gt;3,(IF(VLOOKUP($C130,'Regional Crises'!$B$1:$R$66,11,FALSE)="x","x",ROUND(IF(VLOOKUP($C130,'Regional Crises'!$B$1:$R$66,11,FALSE)&gt;M$3,5,IF(VLOOKUP($C130,'Regional Crises'!$B$1:$R$66,11,FALSE)&lt;M$4,0,5-(M$3-VLOOKUP($C130,'Regional Crises'!$B$1:$R$66,11,FALSE))/(M$3-M$4)*5)),1))),IF(VLOOKUP($E130,'Country Indicator Data'!$B$4:$N$300,7,FALSE)="x","x",ROUND(IF(VLOOKUP($E130,'Country Indicator Data'!$B$4:$N$300,7,FALSE)&gt;M$3,5,IF(VLOOKUP($E130,'Country Indicator Data'!$B$4:$N$300,7,FALSE)&lt;M$4,0,5-(M$3-VLOOKUP($E130,'Country Indicator Data'!$B$4:$N$300,7,FALSE))/(M$3-M$4)*5)),1)))</f>
        <v>2.6</v>
      </c>
      <c r="N130" s="163">
        <f t="shared" si="41"/>
        <v>2.6</v>
      </c>
      <c r="O130" s="163">
        <f t="shared" si="42"/>
        <v>2.0166666666666671</v>
      </c>
      <c r="P130" s="163">
        <f>IF(LEN(E130)&gt;3,VLOOKUP(C130,'Regional Crises'!$B$1:$R$69,12,FALSE),VLOOKUP(E130,'Country Indicator Data'!$B$4:$I$300,8,FALSE))</f>
        <v>2.1111111111111112</v>
      </c>
      <c r="Q130" s="163">
        <f>IF(LEN(E130)&gt;3,((IF(VLOOKUP($C130,'Regional Crises'!$B$1:$R$66,13,FALSE)="x","x",ROUND(IF(VLOOKUP($C130,'Regional Crises'!$B$1:$R$66,13,FALSE)&gt;Q$3,5,IF(VLOOKUP($C130,'Regional Crises'!$B$1:$R$66,13,FALSE)&lt;Q$4,0,5-(LOG(Q$3)-LOG(VLOOKUP($C130,'Regional Crises'!$B$1:$R$66,13,FALSE)))/(LOG(Q$3)-LOG(Q$4))*5)),1)))),(IF(VLOOKUP($E130,'Country Indicator Data'!$B$4:$N$300,9,FALSE)="x","x",ROUND(IF(VLOOKUP($E130,'Country Indicator Data'!$B$4:$N$300,9,FALSE)&gt;Q$3,5,IF(VLOOKUP($E130,'Country Indicator Data'!$B$4:$N$300,9,FALSE)&lt;Q$4,0,5-(LOG(Q$3)-LOG(VLOOKUP($E130,'Country Indicator Data'!$B$4:$N$300,9,FALSE)))/(LOG(Q$3)-LOG(Q$4))*5)),1))))</f>
        <v>5</v>
      </c>
      <c r="R130" s="163">
        <f t="shared" si="43"/>
        <v>3.5555555555555554</v>
      </c>
      <c r="S130" s="163">
        <f>IF(LEN(E130)&gt;3,((IF(VLOOKUP($C130,'Regional Crises'!$B$1:$R$66,17,FALSE)="x","x",ROUND(IF(VLOOKUP($C130,'Regional Crises'!$B$1:$R$66,17,FALSE)&gt;S$3,0,IF(VLOOKUP($C130,'Regional Crises'!$B$1:$R$66,17,FALSE)&lt;S$4,5,(S$3-VLOOKUP($C130,'Regional Crises'!$B$1:$R$66,17,FALSE))/(S$3-S$4)*5)),1)))),(IF(VLOOKUP($E130,'Country Indicator Data'!$B$4:$N$300,13,FALSE)="x","x",ROUND(IF(VLOOKUP($E130,'Country Indicator Data'!$B$4:$N$300,13,FALSE)&gt;S$3,0,IF(VLOOKUP($E130,'Country Indicator Data'!$B$4:$N$300,13,FALSE)&lt;S$4,5,(S$3-VLOOKUP($E130,'Country Indicator Data'!$B$4:$N$300,13,FALSE))/(S$3-S$4)*5)),1))))</f>
        <v>3.1</v>
      </c>
      <c r="T130" s="163">
        <f>IF(LEN(E130)&gt;3,((IF(VLOOKUP($C130,'Regional Crises'!$B$1:$R$66,14,FALSE)="x","x",ROUND(IF(VLOOKUP($C130,'Regional Crises'!$B$1:$R$66,14,FALSE)&gt;T$3,0,IF(VLOOKUP($C130,'Regional Crises'!$B$1:$R$66,14,FALSE)&lt;T$4,5,(T$3-VLOOKUP($C130,'Regional Crises'!$B$1:$R$66,14,FALSE))/(T$3-T$4)*5)),1)))),(IF(VLOOKUP($E130,'Country Indicator Data'!$B$4:$N$300,10,FALSE)="x","x",ROUND(IF(VLOOKUP($E130,'Country Indicator Data'!$B$4:$N$300,10,FALSE)&gt;T$3,0,IF(VLOOKUP($E130,'Country Indicator Data'!$B$4:$N$300,10,FALSE)&lt;T$4,5,(T$3-VLOOKUP($E130,'Country Indicator Data'!$B$4:$N$300,10,FALSE))/(T$3-T$4)*5)),1))))</f>
        <v>2.9</v>
      </c>
      <c r="U130" s="163">
        <f>IF(LEN(E130)&gt;3,((IF(VLOOKUP($C130,'Regional Crises'!$B$1:$R$66,15,FALSE)="x","x",ROUND(IF(VLOOKUP($C130,'Regional Crises'!$B$1:$R$66,15,FALSE)&gt;U$3,0,IF(VLOOKUP($C130,'Regional Crises'!$B$1:$R$66,15,FALSE)&lt;U$4,5,(U$3-VLOOKUP($C130,'Regional Crises'!$B$1:$R$66,15,FALSE))/(U$3-U$4)*5)),1)))),(IF(VLOOKUP($E130,'Country Indicator Data'!$B$4:$N$300,11,FALSE)="x","x",ROUND(IF(VLOOKUP($E130,'Country Indicator Data'!$B$4:$N$300,11,FALSE)&gt;U$3,0,IF(VLOOKUP($E130,'Country Indicator Data'!$B$4:$N$300,11,FALSE)&lt;U$4,5,(U$3-VLOOKUP($E130,'Country Indicator Data'!$B$4:$N$300,11,FALSE))/(U$3-U$4)*5)),1))))</f>
        <v>1.9</v>
      </c>
      <c r="V130" s="163">
        <f>IF(LEN(E130)&gt;3,((IF(VLOOKUP($C130,'Regional Crises'!$B$1:$R$66,16,FALSE)="x","x",ROUND(IF(VLOOKUP($C130,'Regional Crises'!$B$1:$R$66,16,FALSE)&gt;V$3,0,IF(VLOOKUP($C130,'Regional Crises'!$B$1:$R$66,16,FALSE)&lt;V$4,5,(V$3-VLOOKUP($C130,'Regional Crises'!$B$1:$R$66,16,FALSE))/(V$3-V$4)*5)),1)))),(IF(VLOOKUP($E130,'Country Indicator Data'!$B$4:$N$300,12,FALSE)="x","x",ROUND(IF(VLOOKUP($E130,'Country Indicator Data'!$B$4:$N$300,12,FALSE)&gt;V$3,0,IF(VLOOKUP($E130,'Country Indicator Data'!$B$4:$N$300,12,FALSE)&lt;V$4,5,(V$3-VLOOKUP($E130,'Country Indicator Data'!$B$4:$N$300,12,FALSE))/(V$3-V$4)*5)),1))))</f>
        <v>1.6</v>
      </c>
      <c r="W130" s="163">
        <f t="shared" si="44"/>
        <v>2.4</v>
      </c>
      <c r="X130" s="163">
        <f t="shared" si="45"/>
        <v>2.7</v>
      </c>
      <c r="Y130" s="184">
        <f>IF('Core Indicators'!FC127="x","x",IF('Core Indicators'!FC127&gt;=5,5,IF('Core Indicators'!FC127&gt;=4,4,IF('Core Indicators'!FC127&gt;=3,3,IF('Core Indicators'!FC127&gt;=2,2,IF('Core Indicators'!FC127&gt;=1,1,0))))))</f>
        <v>5</v>
      </c>
      <c r="Z130" s="163">
        <f t="shared" si="46"/>
        <v>5</v>
      </c>
      <c r="AA130" s="184">
        <f>'Crisis Indicator Data'!Y127</f>
        <v>1</v>
      </c>
      <c r="AB130" s="184">
        <f>'Crisis Indicator Data'!Z127</f>
        <v>3</v>
      </c>
      <c r="AC130" s="184">
        <f>'Crisis Indicator Data'!AA127</f>
        <v>2</v>
      </c>
      <c r="AD130" s="184">
        <f>'Crisis Indicator Data'!AB127</f>
        <v>0</v>
      </c>
      <c r="AE130" s="184">
        <f t="shared" si="47"/>
        <v>3</v>
      </c>
      <c r="AF130" s="184">
        <f>'Crisis Indicator Data'!AC127</f>
        <v>0</v>
      </c>
      <c r="AG130" s="184">
        <f>'Crisis Indicator Data'!AD127</f>
        <v>2</v>
      </c>
      <c r="AH130" s="184">
        <f t="shared" si="48"/>
        <v>2</v>
      </c>
      <c r="AI130" s="184">
        <f>'Crisis Indicator Data'!AE127</f>
        <v>2</v>
      </c>
      <c r="AJ130" s="184">
        <f>'Crisis Indicator Data'!AF127</f>
        <v>2</v>
      </c>
      <c r="AK130" s="184">
        <f>'Crisis Indicator Data'!AG127</f>
        <v>3</v>
      </c>
      <c r="AL130" s="184">
        <f t="shared" si="49"/>
        <v>5</v>
      </c>
      <c r="AM130" s="163">
        <f t="shared" si="50"/>
        <v>3</v>
      </c>
      <c r="AN130" s="163">
        <f t="shared" si="51"/>
        <v>4</v>
      </c>
    </row>
    <row r="131" spans="1:40" ht="13.5" customHeight="1" x14ac:dyDescent="0.35">
      <c r="A131" s="172" t="str">
        <f>'Crisis Indicator Data'!A128</f>
        <v>Syrian Regional Crisis</v>
      </c>
      <c r="B131" s="173">
        <f>'Crisis Indicator Data'!B128</f>
        <v>0</v>
      </c>
      <c r="C131" s="173" t="str">
        <f>'Crisis Indicator Data'!C128</f>
        <v>REG004</v>
      </c>
      <c r="D131" s="173" t="str">
        <f>'Crisis Indicator Data'!D128</f>
        <v>Syria,Türkiye,Iraq,Egypt,Jordan,Lebanon</v>
      </c>
      <c r="E131" s="174" t="str">
        <f>'Crisis Indicator Data'!E128</f>
        <v>SYR,TUR,IRQ,EGY,JOR,LBN</v>
      </c>
      <c r="F131" s="163">
        <f>IF(LEN(E131)&gt;3,(IF(VLOOKUP($C131,'Regional Crises'!$B$1:$R$66,7,FALSE)="x","x",ROUND(IF(VLOOKUP($C131,'Regional Crises'!$B$1:$R$66,7,FALSE)&gt;$F$3,5,IF(VLOOKUP($C131,'Regional Crises'!$B$1:$R$66,7,FALSE)&lt;F$4,0,($F$3-VLOOKUP($C131,'Regional Crises'!$B$1:$R$66,7,FALSE))/($F$3-$F$4)*5)),1))),IF(VLOOKUP($E131,'Country Indicator Data'!$B$4:$N$300,3,FALSE)="x","x",ROUND(IF(VLOOKUP($E131,'Country Indicator Data'!$B$4:$N$300,3,FALSE)&gt;$F$3,5,IF(VLOOKUP($E131,'Country Indicator Data'!$B$4:$N$300,3,FALSE)&lt;$F$4,0,($F$3-VLOOKUP($E131,'Country Indicator Data'!$B$4:$N$300,3,FALSE))/($F$3-$F$4)*5)),1)))</f>
        <v>3.8</v>
      </c>
      <c r="G131" s="163">
        <f>IF(LEN(E131)&gt;3,(IF(VLOOKUP($C131,'Regional Crises'!$B$1:$R$66,9,FALSE)="x","x",ROUND(IF(VLOOKUP($C131,'Regional Crises'!$B$1:$R$66,9,FALSE)&gt;G$3,5,IF(VLOOKUP($C131,'Regional Crises'!$B$1:$R$66,9,FALSE)&lt;G$4,0,(G$3-VLOOKUP($C131,'Regional Crises'!$B$1:$R$66,9,FALSE))/(G$3-G$4)*5)),1))),IF(VLOOKUP($E131,'Country Indicator Data'!$B$4:$N$300,5,FALSE)="x","x",ROUND(IF(VLOOKUP($E131,'Country Indicator Data'!$B$4:$N$300,5,FALSE)&gt;G$3,5,IF(VLOOKUP($E131,'Country Indicator Data'!$B$4:$N$300,5,FALSE)&lt;G$4,0,(G$3-VLOOKUP($E131,'Country Indicator Data'!$B$4:$N$300,5,FALSE))/(G$3-G$4)*5)),1)))</f>
        <v>3.1</v>
      </c>
      <c r="H131" s="163">
        <f t="shared" si="39"/>
        <v>3.45</v>
      </c>
      <c r="I131" s="163">
        <f>IF(LEN(E131)&gt;3,(IF(VLOOKUP($C131,'Regional Crises'!$B$1:$R$66,6,FALSE)="x","x",ROUND(IF(VLOOKUP($C131,'Regional Crises'!$B$1:$R$66,6,FALSE)&gt;I$3,5,IF(VLOOKUP($C131,'Regional Crises'!$B$1:$R$66,6,FALSE)&lt;I$4,0,5-(I$3-VLOOKUP($C131,'Regional Crises'!$B$1:$R$66,6,FALSE))/(I$3-I$4)*5)),1))),IF(VLOOKUP($E131,'Country Indicator Data'!$B$4:$N$300,2,FALSE)="x","x",ROUND(IF(VLOOKUP($E131,'Country Indicator Data'!$B$4:$N$300,2,FALSE)&gt;I$3,5,IF(VLOOKUP($E131,'Country Indicator Data'!$B$4:$N$300,2,FALSE)&lt;I$4,0,5-(I$3-VLOOKUP($E131,'Country Indicator Data'!$B$4:$N$300,2,FALSE))/(I$3-I$4)*5)),1)))</f>
        <v>2.5</v>
      </c>
      <c r="J131" s="163">
        <f>IF(LEN(E131)&gt;3,(IF(VLOOKUP($C131,'Regional Crises'!$B$1:$R$66,8,FALSE)="x","x",ROUND(IF(VLOOKUP($C131,'Regional Crises'!$B$1:$R$66,8,FALSE)&gt;J$3,5,IF(VLOOKUP($C131,'Regional Crises'!$B$1:$R$66,8,FALSE)&lt;J$4,0,5-(J$3-VLOOKUP($C131,'Regional Crises'!$B$1:$R$66,8,FALSE))/(J$3-J$4)*5)),1))),IF(VLOOKUP($E131,'Country Indicator Data'!$B$4:$N$300,4,FALSE)="x","x",ROUND(IF(VLOOKUP($E131,'Country Indicator Data'!$B$4:$N$300,4,FALSE)&gt;J$3,5,IF(VLOOKUP($E131,'Country Indicator Data'!$B$4:$N$300,4,FALSE)&lt;J$4,0,5-(J$3-VLOOKUP($E131,'Country Indicator Data'!$B$4:$N$300,4,FALSE))/(J$3-J$4)*5)),1)))</f>
        <v>3.3</v>
      </c>
      <c r="K131" s="163">
        <f t="shared" si="40"/>
        <v>2.9</v>
      </c>
      <c r="L131" s="163">
        <f>IF(LEN(E131)&gt;3,(IF(VLOOKUP($C131,'Regional Crises'!$B$1:$R$66,10,FALSE)="x","x",ROUND(IF(VLOOKUP($C131,'Regional Crises'!$B$1:$R$66,10,FALSE)&gt;L$3,5,IF(VLOOKUP($C131,'Regional Crises'!$B$1:$R$66,10,FALSE)&lt;L$4,0,5-(L$3-VLOOKUP($C131,'Regional Crises'!$B$1:$R$66,10,FALSE))/(L$3-L$4)*5)),1))),IF(VLOOKUP($E131,'Country Indicator Data'!$B$4:$N$300,6,FALSE)="x","x",ROUND(IF(VLOOKUP($E131,'Country Indicator Data'!$B$4:$N$300,6,FALSE)&gt;L$3,5,IF(VLOOKUP($E131,'Country Indicator Data'!$B$4:$N$300,6,FALSE)&lt;L$4,0,5-(L$3-VLOOKUP($E131,'Country Indicator Data'!$B$4:$N$300,6,FALSE))/(L$3-L$4)*5)),1)))</f>
        <v>3</v>
      </c>
      <c r="M131" s="163">
        <f>IF(LEN(E131)&gt;3,(IF(VLOOKUP($C131,'Regional Crises'!$B$1:$R$66,11,FALSE)="x","x",ROUND(IF(VLOOKUP($C131,'Regional Crises'!$B$1:$R$66,11,FALSE)&gt;M$3,5,IF(VLOOKUP($C131,'Regional Crises'!$B$1:$R$66,11,FALSE)&lt;M$4,0,5-(M$3-VLOOKUP($C131,'Regional Crises'!$B$1:$R$66,11,FALSE))/(M$3-M$4)*5)),1))),IF(VLOOKUP($E131,'Country Indicator Data'!$B$4:$N$300,7,FALSE)="x","x",ROUND(IF(VLOOKUP($E131,'Country Indicator Data'!$B$4:$N$300,7,FALSE)&gt;M$3,5,IF(VLOOKUP($E131,'Country Indicator Data'!$B$4:$N$300,7,FALSE)&lt;M$4,0,5-(M$3-VLOOKUP($E131,'Country Indicator Data'!$B$4:$N$300,7,FALSE))/(M$3-M$4)*5)),1)))</f>
        <v>1.2</v>
      </c>
      <c r="N131" s="163">
        <f t="shared" si="41"/>
        <v>2.1</v>
      </c>
      <c r="O131" s="163">
        <f t="shared" si="42"/>
        <v>2.8166666666666664</v>
      </c>
      <c r="P131" s="163">
        <f>IF(LEN(E131)&gt;3,VLOOKUP(C131,'Regional Crises'!$B$1:$R$69,12,FALSE),VLOOKUP(E131,'Country Indicator Data'!$B$4:$I$300,8,FALSE))</f>
        <v>3.8333333333333335</v>
      </c>
      <c r="Q131" s="163">
        <f>IF(LEN(E131)&gt;3,((IF(VLOOKUP($C131,'Regional Crises'!$B$1:$R$66,13,FALSE)="x","x",ROUND(IF(VLOOKUP($C131,'Regional Crises'!$B$1:$R$66,13,FALSE)&gt;Q$3,5,IF(VLOOKUP($C131,'Regional Crises'!$B$1:$R$66,13,FALSE)&lt;Q$4,0,5-(LOG(Q$3)-LOG(VLOOKUP($C131,'Regional Crises'!$B$1:$R$66,13,FALSE)))/(LOG(Q$3)-LOG(Q$4))*5)),1)))),(IF(VLOOKUP($E131,'Country Indicator Data'!$B$4:$N$300,9,FALSE)="x","x",ROUND(IF(VLOOKUP($E131,'Country Indicator Data'!$B$4:$N$300,9,FALSE)&gt;Q$3,5,IF(VLOOKUP($E131,'Country Indicator Data'!$B$4:$N$300,9,FALSE)&lt;Q$4,0,5-(LOG(Q$3)-LOG(VLOOKUP($E131,'Country Indicator Data'!$B$4:$N$300,9,FALSE)))/(LOG(Q$3)-LOG(Q$4))*5)),1))))</f>
        <v>5</v>
      </c>
      <c r="R131" s="163">
        <f t="shared" si="43"/>
        <v>4.416666666666667</v>
      </c>
      <c r="S131" s="163">
        <f>IF(LEN(E131)&gt;3,((IF(VLOOKUP($C131,'Regional Crises'!$B$1:$R$66,17,FALSE)="x","x",ROUND(IF(VLOOKUP($C131,'Regional Crises'!$B$1:$R$66,17,FALSE)&gt;S$3,0,IF(VLOOKUP($C131,'Regional Crises'!$B$1:$R$66,17,FALSE)&lt;S$4,5,(S$3-VLOOKUP($C131,'Regional Crises'!$B$1:$R$66,17,FALSE))/(S$3-S$4)*5)),1)))),(IF(VLOOKUP($E131,'Country Indicator Data'!$B$4:$N$300,13,FALSE)="x","x",ROUND(IF(VLOOKUP($E131,'Country Indicator Data'!$B$4:$N$300,13,FALSE)&gt;S$3,0,IF(VLOOKUP($E131,'Country Indicator Data'!$B$4:$N$300,13,FALSE)&lt;S$4,5,(S$3-VLOOKUP($E131,'Country Indicator Data'!$B$4:$N$300,13,FALSE))/(S$3-S$4)*5)),1))))</f>
        <v>3.5</v>
      </c>
      <c r="T131" s="163">
        <f>IF(LEN(E131)&gt;3,((IF(VLOOKUP($C131,'Regional Crises'!$B$1:$R$66,14,FALSE)="x","x",ROUND(IF(VLOOKUP($C131,'Regional Crises'!$B$1:$R$66,14,FALSE)&gt;T$3,0,IF(VLOOKUP($C131,'Regional Crises'!$B$1:$R$66,14,FALSE)&lt;T$4,5,(T$3-VLOOKUP($C131,'Regional Crises'!$B$1:$R$66,14,FALSE))/(T$3-T$4)*5)),1)))),(IF(VLOOKUP($E131,'Country Indicator Data'!$B$4:$N$300,10,FALSE)="x","x",ROUND(IF(VLOOKUP($E131,'Country Indicator Data'!$B$4:$N$300,10,FALSE)&gt;T$3,0,IF(VLOOKUP($E131,'Country Indicator Data'!$B$4:$N$300,10,FALSE)&lt;T$4,5,(T$3-VLOOKUP($E131,'Country Indicator Data'!$B$4:$N$300,10,FALSE))/(T$3-T$4)*5)),1))))</f>
        <v>3.4</v>
      </c>
      <c r="U131" s="163">
        <f>IF(LEN(E131)&gt;3,((IF(VLOOKUP($C131,'Regional Crises'!$B$1:$R$66,15,FALSE)="x","x",ROUND(IF(VLOOKUP($C131,'Regional Crises'!$B$1:$R$66,15,FALSE)&gt;U$3,0,IF(VLOOKUP($C131,'Regional Crises'!$B$1:$R$66,15,FALSE)&lt;U$4,5,(U$3-VLOOKUP($C131,'Regional Crises'!$B$1:$R$66,15,FALSE))/(U$3-U$4)*5)),1)))),(IF(VLOOKUP($E131,'Country Indicator Data'!$B$4:$N$300,11,FALSE)="x","x",ROUND(IF(VLOOKUP($E131,'Country Indicator Data'!$B$4:$N$300,11,FALSE)&gt;U$3,0,IF(VLOOKUP($E131,'Country Indicator Data'!$B$4:$N$300,11,FALSE)&lt;U$4,5,(U$3-VLOOKUP($E131,'Country Indicator Data'!$B$4:$N$300,11,FALSE))/(U$3-U$4)*5)),1))))</f>
        <v>3.3</v>
      </c>
      <c r="V131" s="163">
        <f>IF(LEN(E131)&gt;3,((IF(VLOOKUP($C131,'Regional Crises'!$B$1:$R$66,16,FALSE)="x","x",ROUND(IF(VLOOKUP($C131,'Regional Crises'!$B$1:$R$66,16,FALSE)&gt;V$3,0,IF(VLOOKUP($C131,'Regional Crises'!$B$1:$R$66,16,FALSE)&lt;V$4,5,(V$3-VLOOKUP($C131,'Regional Crises'!$B$1:$R$66,16,FALSE))/(V$3-V$4)*5)),1)))),(IF(VLOOKUP($E131,'Country Indicator Data'!$B$4:$N$300,12,FALSE)="x","x",ROUND(IF(VLOOKUP($E131,'Country Indicator Data'!$B$4:$N$300,12,FALSE)&gt;V$3,0,IF(VLOOKUP($E131,'Country Indicator Data'!$B$4:$N$300,12,FALSE)&lt;V$4,5,(V$3-VLOOKUP($E131,'Country Indicator Data'!$B$4:$N$300,12,FALSE))/(V$3-V$4)*5)),1))))</f>
        <v>3.7</v>
      </c>
      <c r="W131" s="163">
        <f t="shared" si="44"/>
        <v>3.5</v>
      </c>
      <c r="X131" s="163">
        <f t="shared" si="45"/>
        <v>3.6</v>
      </c>
      <c r="Y131" s="184">
        <f>IF('Core Indicators'!FC128="x","x",IF('Core Indicators'!FC128&gt;=5,5,IF('Core Indicators'!FC128&gt;=4,4,IF('Core Indicators'!FC128&gt;=3,3,IF('Core Indicators'!FC128&gt;=2,2,IF('Core Indicators'!FC128&gt;=1,1,0))))))</f>
        <v>5</v>
      </c>
      <c r="Z131" s="163">
        <f t="shared" si="46"/>
        <v>5</v>
      </c>
      <c r="AA131" s="184">
        <f>'Crisis Indicator Data'!Y128</f>
        <v>1</v>
      </c>
      <c r="AB131" s="184">
        <f>'Crisis Indicator Data'!Z128</f>
        <v>3</v>
      </c>
      <c r="AC131" s="184">
        <f>'Crisis Indicator Data'!AA128</f>
        <v>3</v>
      </c>
      <c r="AD131" s="184">
        <f>'Crisis Indicator Data'!AB128</f>
        <v>2</v>
      </c>
      <c r="AE131" s="184">
        <f t="shared" si="47"/>
        <v>4</v>
      </c>
      <c r="AF131" s="184">
        <f>'Crisis Indicator Data'!AC128</f>
        <v>2</v>
      </c>
      <c r="AG131" s="184">
        <f>'Crisis Indicator Data'!AD128</f>
        <v>3</v>
      </c>
      <c r="AH131" s="184">
        <f t="shared" si="48"/>
        <v>5</v>
      </c>
      <c r="AI131" s="184">
        <f>'Crisis Indicator Data'!AE128</f>
        <v>3</v>
      </c>
      <c r="AJ131" s="184">
        <f>'Crisis Indicator Data'!AF128</f>
        <v>3</v>
      </c>
      <c r="AK131" s="184">
        <f>'Crisis Indicator Data'!AG128</f>
        <v>0</v>
      </c>
      <c r="AL131" s="184">
        <f t="shared" si="49"/>
        <v>4</v>
      </c>
      <c r="AM131" s="163">
        <f t="shared" si="50"/>
        <v>4</v>
      </c>
      <c r="AN131" s="163">
        <f t="shared" si="51"/>
        <v>4.5</v>
      </c>
    </row>
    <row r="132" spans="1:40" ht="13.5" customHeight="1" x14ac:dyDescent="0.35">
      <c r="A132" s="172" t="str">
        <f>'Crisis Indicator Data'!A129</f>
        <v xml:space="preserve">Eastern Mediterranean Route </v>
      </c>
      <c r="B132" s="173">
        <f>'Crisis Indicator Data'!B129</f>
        <v>0</v>
      </c>
      <c r="C132" s="173" t="str">
        <f>'Crisis Indicator Data'!C129</f>
        <v>REG006</v>
      </c>
      <c r="D132" s="173" t="str">
        <f>'Crisis Indicator Data'!D129</f>
        <v>Türkiye,Greece</v>
      </c>
      <c r="E132" s="174" t="str">
        <f>'Crisis Indicator Data'!E129</f>
        <v>TUR,GRC</v>
      </c>
      <c r="F132" s="163">
        <f>IF(LEN(E132)&gt;3,(IF(VLOOKUP($C132,'Regional Crises'!$B$1:$R$66,7,FALSE)="x","x",ROUND(IF(VLOOKUP($C132,'Regional Crises'!$B$1:$R$66,7,FALSE)&gt;$F$3,5,IF(VLOOKUP($C132,'Regional Crises'!$B$1:$R$66,7,FALSE)&lt;F$4,0,($F$3-VLOOKUP($C132,'Regional Crises'!$B$1:$R$66,7,FALSE))/($F$3-$F$4)*5)),1))),IF(VLOOKUP($E132,'Country Indicator Data'!$B$4:$N$300,3,FALSE)="x","x",ROUND(IF(VLOOKUP($E132,'Country Indicator Data'!$B$4:$N$300,3,FALSE)&gt;$F$3,5,IF(VLOOKUP($E132,'Country Indicator Data'!$B$4:$N$300,3,FALSE)&lt;$F$4,0,($F$3-VLOOKUP($E132,'Country Indicator Data'!$B$4:$N$300,3,FALSE))/($F$3-$F$4)*5)),1)))</f>
        <v>2.1</v>
      </c>
      <c r="G132" s="163">
        <f>IF(LEN(E132)&gt;3,(IF(VLOOKUP($C132,'Regional Crises'!$B$1:$R$66,9,FALSE)="x","x",ROUND(IF(VLOOKUP($C132,'Regional Crises'!$B$1:$R$66,9,FALSE)&gt;G$3,5,IF(VLOOKUP($C132,'Regional Crises'!$B$1:$R$66,9,FALSE)&lt;G$4,0,(G$3-VLOOKUP($C132,'Regional Crises'!$B$1:$R$66,9,FALSE))/(G$3-G$4)*5)),1))),IF(VLOOKUP($E132,'Country Indicator Data'!$B$4:$N$300,5,FALSE)="x","x",ROUND(IF(VLOOKUP($E132,'Country Indicator Data'!$B$4:$N$300,5,FALSE)&gt;G$3,5,IF(VLOOKUP($E132,'Country Indicator Data'!$B$4:$N$300,5,FALSE)&lt;G$4,0,(G$3-VLOOKUP($E132,'Country Indicator Data'!$B$4:$N$300,5,FALSE))/(G$3-G$4)*5)),1)))</f>
        <v>2.9</v>
      </c>
      <c r="H132" s="163">
        <f t="shared" si="39"/>
        <v>2.5</v>
      </c>
      <c r="I132" s="163">
        <f>IF(LEN(E132)&gt;3,(IF(VLOOKUP($C132,'Regional Crises'!$B$1:$R$66,6,FALSE)="x","x",ROUND(IF(VLOOKUP($C132,'Regional Crises'!$B$1:$R$66,6,FALSE)&gt;I$3,5,IF(VLOOKUP($C132,'Regional Crises'!$B$1:$R$66,6,FALSE)&lt;I$4,0,5-(I$3-VLOOKUP($C132,'Regional Crises'!$B$1:$R$66,6,FALSE))/(I$3-I$4)*5)),1))),IF(VLOOKUP($E132,'Country Indicator Data'!$B$4:$N$300,2,FALSE)="x","x",ROUND(IF(VLOOKUP($E132,'Country Indicator Data'!$B$4:$N$300,2,FALSE)&gt;I$3,5,IF(VLOOKUP($E132,'Country Indicator Data'!$B$4:$N$300,2,FALSE)&lt;I$4,0,5-(I$3-VLOOKUP($E132,'Country Indicator Data'!$B$4:$N$300,2,FALSE))/(I$3-I$4)*5)),1)))</f>
        <v>1.2</v>
      </c>
      <c r="J132" s="163">
        <f>IF(LEN(E132)&gt;3,(IF(VLOOKUP($C132,'Regional Crises'!$B$1:$R$66,8,FALSE)="x","x",ROUND(IF(VLOOKUP($C132,'Regional Crises'!$B$1:$R$66,8,FALSE)&gt;J$3,5,IF(VLOOKUP($C132,'Regional Crises'!$B$1:$R$66,8,FALSE)&lt;J$4,0,5-(J$3-VLOOKUP($C132,'Regional Crises'!$B$1:$R$66,8,FALSE))/(J$3-J$4)*5)),1))),IF(VLOOKUP($E132,'Country Indicator Data'!$B$4:$N$300,4,FALSE)="x","x",ROUND(IF(VLOOKUP($E132,'Country Indicator Data'!$B$4:$N$300,4,FALSE)&gt;J$3,5,IF(VLOOKUP($E132,'Country Indicator Data'!$B$4:$N$300,4,FALSE)&lt;J$4,0,5-(J$3-VLOOKUP($E132,'Country Indicator Data'!$B$4:$N$300,4,FALSE))/(J$3-J$4)*5)),1)))</f>
        <v>1.8</v>
      </c>
      <c r="K132" s="163">
        <f t="shared" si="40"/>
        <v>1.5</v>
      </c>
      <c r="L132" s="163">
        <f>IF(LEN(E132)&gt;3,(IF(VLOOKUP($C132,'Regional Crises'!$B$1:$R$66,10,FALSE)="x","x",ROUND(IF(VLOOKUP($C132,'Regional Crises'!$B$1:$R$66,10,FALSE)&gt;L$3,5,IF(VLOOKUP($C132,'Regional Crises'!$B$1:$R$66,10,FALSE)&lt;L$4,0,5-(L$3-VLOOKUP($C132,'Regional Crises'!$B$1:$R$66,10,FALSE))/(L$3-L$4)*5)),1))),IF(VLOOKUP($E132,'Country Indicator Data'!$B$4:$N$300,6,FALSE)="x","x",ROUND(IF(VLOOKUP($E132,'Country Indicator Data'!$B$4:$N$300,6,FALSE)&gt;L$3,5,IF(VLOOKUP($E132,'Country Indicator Data'!$B$4:$N$300,6,FALSE)&lt;L$4,0,5-(L$3-VLOOKUP($E132,'Country Indicator Data'!$B$4:$N$300,6,FALSE))/(L$3-L$4)*5)),1)))</f>
        <v>1.4</v>
      </c>
      <c r="M132" s="163">
        <f>IF(LEN(E132)&gt;3,(IF(VLOOKUP($C132,'Regional Crises'!$B$1:$R$66,11,FALSE)="x","x",ROUND(IF(VLOOKUP($C132,'Regional Crises'!$B$1:$R$66,11,FALSE)&gt;M$3,5,IF(VLOOKUP($C132,'Regional Crises'!$B$1:$R$66,11,FALSE)&lt;M$4,0,5-(M$3-VLOOKUP($C132,'Regional Crises'!$B$1:$R$66,11,FALSE))/(M$3-M$4)*5)),1))),IF(VLOOKUP($E132,'Country Indicator Data'!$B$4:$N$300,7,FALSE)="x","x",ROUND(IF(VLOOKUP($E132,'Country Indicator Data'!$B$4:$N$300,7,FALSE)&gt;M$3,5,IF(VLOOKUP($E132,'Country Indicator Data'!$B$4:$N$300,7,FALSE)&lt;M$4,0,5-(M$3-VLOOKUP($E132,'Country Indicator Data'!$B$4:$N$300,7,FALSE))/(M$3-M$4)*5)),1)))</f>
        <v>1.6</v>
      </c>
      <c r="N132" s="163">
        <f t="shared" si="41"/>
        <v>1.5</v>
      </c>
      <c r="O132" s="163">
        <f t="shared" si="42"/>
        <v>1.8333333333333333</v>
      </c>
      <c r="P132" s="163">
        <f>IF(LEN(E132)&gt;3,VLOOKUP(C132,'Regional Crises'!$B$1:$R$69,12,FALSE),VLOOKUP(E132,'Country Indicator Data'!$B$4:$I$300,8,FALSE))</f>
        <v>3.5</v>
      </c>
      <c r="Q132" s="163">
        <f>IF(LEN(E132)&gt;3,((IF(VLOOKUP($C132,'Regional Crises'!$B$1:$R$66,13,FALSE)="x","x",ROUND(IF(VLOOKUP($C132,'Regional Crises'!$B$1:$R$66,13,FALSE)&gt;Q$3,5,IF(VLOOKUP($C132,'Regional Crises'!$B$1:$R$66,13,FALSE)&lt;Q$4,0,5-(LOG(Q$3)-LOG(VLOOKUP($C132,'Regional Crises'!$B$1:$R$66,13,FALSE)))/(LOG(Q$3)-LOG(Q$4))*5)),1)))),(IF(VLOOKUP($E132,'Country Indicator Data'!$B$4:$N$300,9,FALSE)="x","x",ROUND(IF(VLOOKUP($E132,'Country Indicator Data'!$B$4:$N$300,9,FALSE)&gt;Q$3,5,IF(VLOOKUP($E132,'Country Indicator Data'!$B$4:$N$300,9,FALSE)&lt;Q$4,0,5-(LOG(Q$3)-LOG(VLOOKUP($E132,'Country Indicator Data'!$B$4:$N$300,9,FALSE)))/(LOG(Q$3)-LOG(Q$4))*5)),1))))</f>
        <v>1.1000000000000001</v>
      </c>
      <c r="R132" s="163">
        <f t="shared" si="43"/>
        <v>2.2999999999999998</v>
      </c>
      <c r="S132" s="163">
        <f>IF(LEN(E132)&gt;3,((IF(VLOOKUP($C132,'Regional Crises'!$B$1:$R$66,17,FALSE)="x","x",ROUND(IF(VLOOKUP($C132,'Regional Crises'!$B$1:$R$66,17,FALSE)&gt;S$3,0,IF(VLOOKUP($C132,'Regional Crises'!$B$1:$R$66,17,FALSE)&lt;S$4,5,(S$3-VLOOKUP($C132,'Regional Crises'!$B$1:$R$66,17,FALSE))/(S$3-S$4)*5)),1)))),(IF(VLOOKUP($E132,'Country Indicator Data'!$B$4:$N$300,13,FALSE)="x","x",ROUND(IF(VLOOKUP($E132,'Country Indicator Data'!$B$4:$N$300,13,FALSE)&gt;S$3,0,IF(VLOOKUP($E132,'Country Indicator Data'!$B$4:$N$300,13,FALSE)&lt;S$4,5,(S$3-VLOOKUP($E132,'Country Indicator Data'!$B$4:$N$300,13,FALSE))/(S$3-S$4)*5)),1))))</f>
        <v>2.9</v>
      </c>
      <c r="T132" s="163">
        <f>IF(LEN(E132)&gt;3,((IF(VLOOKUP($C132,'Regional Crises'!$B$1:$R$66,14,FALSE)="x","x",ROUND(IF(VLOOKUP($C132,'Regional Crises'!$B$1:$R$66,14,FALSE)&gt;T$3,0,IF(VLOOKUP($C132,'Regional Crises'!$B$1:$R$66,14,FALSE)&lt;T$4,5,(T$3-VLOOKUP($C132,'Regional Crises'!$B$1:$R$66,14,FALSE))/(T$3-T$4)*5)),1)))),(IF(VLOOKUP($E132,'Country Indicator Data'!$B$4:$N$300,10,FALSE)="x","x",ROUND(IF(VLOOKUP($E132,'Country Indicator Data'!$B$4:$N$300,10,FALSE)&gt;T$3,0,IF(VLOOKUP($E132,'Country Indicator Data'!$B$4:$N$300,10,FALSE)&lt;T$4,5,(T$3-VLOOKUP($E132,'Country Indicator Data'!$B$4:$N$300,10,FALSE))/(T$3-T$4)*5)),1))))</f>
        <v>2.5</v>
      </c>
      <c r="U132" s="163">
        <f>IF(LEN(E132)&gt;3,((IF(VLOOKUP($C132,'Regional Crises'!$B$1:$R$66,15,FALSE)="x","x",ROUND(IF(VLOOKUP($C132,'Regional Crises'!$B$1:$R$66,15,FALSE)&gt;U$3,0,IF(VLOOKUP($C132,'Regional Crises'!$B$1:$R$66,15,FALSE)&lt;U$4,5,(U$3-VLOOKUP($C132,'Regional Crises'!$B$1:$R$66,15,FALSE))/(U$3-U$4)*5)),1)))),(IF(VLOOKUP($E132,'Country Indicator Data'!$B$4:$N$300,11,FALSE)="x","x",ROUND(IF(VLOOKUP($E132,'Country Indicator Data'!$B$4:$N$300,11,FALSE)&gt;U$3,0,IF(VLOOKUP($E132,'Country Indicator Data'!$B$4:$N$300,11,FALSE)&lt;U$4,5,(U$3-VLOOKUP($E132,'Country Indicator Data'!$B$4:$N$300,11,FALSE))/(U$3-U$4)*5)),1))))</f>
        <v>3.3</v>
      </c>
      <c r="V132" s="163">
        <f>IF(LEN(E132)&gt;3,((IF(VLOOKUP($C132,'Regional Crises'!$B$1:$R$66,16,FALSE)="x","x",ROUND(IF(VLOOKUP($C132,'Regional Crises'!$B$1:$R$66,16,FALSE)&gt;V$3,0,IF(VLOOKUP($C132,'Regional Crises'!$B$1:$R$66,16,FALSE)&lt;V$4,5,(V$3-VLOOKUP($C132,'Regional Crises'!$B$1:$R$66,16,FALSE))/(V$3-V$4)*5)),1)))),(IF(VLOOKUP($E132,'Country Indicator Data'!$B$4:$N$300,12,FALSE)="x","x",ROUND(IF(VLOOKUP($E132,'Country Indicator Data'!$B$4:$N$300,12,FALSE)&gt;V$3,0,IF(VLOOKUP($E132,'Country Indicator Data'!$B$4:$N$300,12,FALSE)&lt;V$4,5,(V$3-VLOOKUP($E132,'Country Indicator Data'!$B$4:$N$300,12,FALSE))/(V$3-V$4)*5)),1))))</f>
        <v>2.1</v>
      </c>
      <c r="W132" s="163">
        <f t="shared" si="44"/>
        <v>2.7</v>
      </c>
      <c r="X132" s="163">
        <f t="shared" si="45"/>
        <v>2.2999999999999998</v>
      </c>
      <c r="Y132" s="184">
        <f>IF('Core Indicators'!FC129="x","x",IF('Core Indicators'!FC129&gt;=5,5,IF('Core Indicators'!FC129&gt;=4,4,IF('Core Indicators'!FC129&gt;=3,3,IF('Core Indicators'!FC129&gt;=2,2,IF('Core Indicators'!FC129&gt;=1,1,0))))))</f>
        <v>3</v>
      </c>
      <c r="Z132" s="163">
        <f t="shared" si="46"/>
        <v>3</v>
      </c>
      <c r="AA132" s="184">
        <f>'Crisis Indicator Data'!Y129</f>
        <v>1</v>
      </c>
      <c r="AB132" s="184">
        <f>'Crisis Indicator Data'!Z129</f>
        <v>1</v>
      </c>
      <c r="AC132" s="184">
        <f>'Crisis Indicator Data'!AA129</f>
        <v>1</v>
      </c>
      <c r="AD132" s="184">
        <f>'Crisis Indicator Data'!AB129</f>
        <v>0</v>
      </c>
      <c r="AE132" s="184">
        <f t="shared" si="47"/>
        <v>2</v>
      </c>
      <c r="AF132" s="184">
        <f>'Crisis Indicator Data'!AC129</f>
        <v>2</v>
      </c>
      <c r="AG132" s="184">
        <f>'Crisis Indicator Data'!AD129</f>
        <v>3</v>
      </c>
      <c r="AH132" s="184">
        <f t="shared" si="48"/>
        <v>5</v>
      </c>
      <c r="AI132" s="184">
        <f>'Crisis Indicator Data'!AE129</f>
        <v>0</v>
      </c>
      <c r="AJ132" s="184">
        <f>'Crisis Indicator Data'!AF129</f>
        <v>3</v>
      </c>
      <c r="AK132" s="184">
        <f>'Crisis Indicator Data'!AG129</f>
        <v>0</v>
      </c>
      <c r="AL132" s="184">
        <f t="shared" si="49"/>
        <v>3</v>
      </c>
      <c r="AM132" s="163">
        <f t="shared" si="50"/>
        <v>3</v>
      </c>
      <c r="AN132" s="163">
        <f t="shared" si="51"/>
        <v>3</v>
      </c>
    </row>
    <row r="133" spans="1:40" ht="13.5" customHeight="1" x14ac:dyDescent="0.35">
      <c r="A133" s="172" t="str">
        <f>'Crisis Indicator Data'!A130</f>
        <v>Central Mediterranean Route</v>
      </c>
      <c r="B133" s="173">
        <f>'Crisis Indicator Data'!B130</f>
        <v>0</v>
      </c>
      <c r="C133" s="173" t="str">
        <f>'Crisis Indicator Data'!C130</f>
        <v>REG007</v>
      </c>
      <c r="D133" s="173" t="str">
        <f>'Crisis Indicator Data'!D130</f>
        <v>Algeria,Tunisia,Libya,Italy</v>
      </c>
      <c r="E133" s="174" t="str">
        <f>'Crisis Indicator Data'!E130</f>
        <v>DZA,TUN,LBY,ITA</v>
      </c>
      <c r="F133" s="163">
        <f>IF(LEN(E133)&gt;3,(IF(VLOOKUP($C133,'Regional Crises'!$B$1:$R$66,7,FALSE)="x","x",ROUND(IF(VLOOKUP($C133,'Regional Crises'!$B$1:$R$66,7,FALSE)&gt;$F$3,5,IF(VLOOKUP($C133,'Regional Crises'!$B$1:$R$66,7,FALSE)&lt;F$4,0,($F$3-VLOOKUP($C133,'Regional Crises'!$B$1:$R$66,7,FALSE))/($F$3-$F$4)*5)),1))),IF(VLOOKUP($E133,'Country Indicator Data'!$B$4:$N$300,3,FALSE)="x","x",ROUND(IF(VLOOKUP($E133,'Country Indicator Data'!$B$4:$N$300,3,FALSE)&gt;$F$3,5,IF(VLOOKUP($E133,'Country Indicator Data'!$B$4:$N$300,3,FALSE)&lt;$F$4,0,($F$3-VLOOKUP($E133,'Country Indicator Data'!$B$4:$N$300,3,FALSE))/($F$3-$F$4)*5)),1)))</f>
        <v>2.9</v>
      </c>
      <c r="G133" s="163">
        <f>IF(LEN(E133)&gt;3,(IF(VLOOKUP($C133,'Regional Crises'!$B$1:$R$66,9,FALSE)="x","x",ROUND(IF(VLOOKUP($C133,'Regional Crises'!$B$1:$R$66,9,FALSE)&gt;G$3,5,IF(VLOOKUP($C133,'Regional Crises'!$B$1:$R$66,9,FALSE)&lt;G$4,0,(G$3-VLOOKUP($C133,'Regional Crises'!$B$1:$R$66,9,FALSE))/(G$3-G$4)*5)),1))),IF(VLOOKUP($E133,'Country Indicator Data'!$B$4:$N$300,5,FALSE)="x","x",ROUND(IF(VLOOKUP($E133,'Country Indicator Data'!$B$4:$N$300,5,FALSE)&gt;G$3,5,IF(VLOOKUP($E133,'Country Indicator Data'!$B$4:$N$300,5,FALSE)&lt;G$4,0,(G$3-VLOOKUP($E133,'Country Indicator Data'!$B$4:$N$300,5,FALSE))/(G$3-G$4)*5)),1)))</f>
        <v>3.1</v>
      </c>
      <c r="H133" s="163">
        <f t="shared" si="39"/>
        <v>3</v>
      </c>
      <c r="I133" s="163">
        <f>IF(LEN(E133)&gt;3,(IF(VLOOKUP($C133,'Regional Crises'!$B$1:$R$66,6,FALSE)="x","x",ROUND(IF(VLOOKUP($C133,'Regional Crises'!$B$1:$R$66,6,FALSE)&gt;I$3,5,IF(VLOOKUP($C133,'Regional Crises'!$B$1:$R$66,6,FALSE)&lt;I$4,0,5-(I$3-VLOOKUP($C133,'Regional Crises'!$B$1:$R$66,6,FALSE))/(I$3-I$4)*5)),1))),IF(VLOOKUP($E133,'Country Indicator Data'!$B$4:$N$300,2,FALSE)="x","x",ROUND(IF(VLOOKUP($E133,'Country Indicator Data'!$B$4:$N$300,2,FALSE)&gt;I$3,5,IF(VLOOKUP($E133,'Country Indicator Data'!$B$4:$N$300,2,FALSE)&lt;I$4,0,5-(I$3-VLOOKUP($E133,'Country Indicator Data'!$B$4:$N$300,2,FALSE))/(I$3-I$4)*5)),1)))</f>
        <v>1.1000000000000001</v>
      </c>
      <c r="J133" s="163">
        <f>IF(LEN(E133)&gt;3,(IF(VLOOKUP($C133,'Regional Crises'!$B$1:$R$66,8,FALSE)="x","x",ROUND(IF(VLOOKUP($C133,'Regional Crises'!$B$1:$R$66,8,FALSE)&gt;J$3,5,IF(VLOOKUP($C133,'Regional Crises'!$B$1:$R$66,8,FALSE)&lt;J$4,0,5-(J$3-VLOOKUP($C133,'Regional Crises'!$B$1:$R$66,8,FALSE))/(J$3-J$4)*5)),1))),IF(VLOOKUP($E133,'Country Indicator Data'!$B$4:$N$300,4,FALSE)="x","x",ROUND(IF(VLOOKUP($E133,'Country Indicator Data'!$B$4:$N$300,4,FALSE)&gt;J$3,5,IF(VLOOKUP($E133,'Country Indicator Data'!$B$4:$N$300,4,FALSE)&lt;J$4,0,5-(J$3-VLOOKUP($E133,'Country Indicator Data'!$B$4:$N$300,4,FALSE))/(J$3-J$4)*5)),1)))</f>
        <v>0.7</v>
      </c>
      <c r="K133" s="163">
        <f t="shared" si="40"/>
        <v>0.9</v>
      </c>
      <c r="L133" s="163">
        <f>IF(LEN(E133)&gt;3,(IF(VLOOKUP($C133,'Regional Crises'!$B$1:$R$66,10,FALSE)="x","x",ROUND(IF(VLOOKUP($C133,'Regional Crises'!$B$1:$R$66,10,FALSE)&gt;L$3,5,IF(VLOOKUP($C133,'Regional Crises'!$B$1:$R$66,10,FALSE)&lt;L$4,0,5-(L$3-VLOOKUP($C133,'Regional Crises'!$B$1:$R$66,10,FALSE))/(L$3-L$4)*5)),1))),IF(VLOOKUP($E133,'Country Indicator Data'!$B$4:$N$300,6,FALSE)="x","x",ROUND(IF(VLOOKUP($E133,'Country Indicator Data'!$B$4:$N$300,6,FALSE)&gt;L$3,5,IF(VLOOKUP($E133,'Country Indicator Data'!$B$4:$N$300,6,FALSE)&lt;L$4,0,5-(L$3-VLOOKUP($E133,'Country Indicator Data'!$B$4:$N$300,6,FALSE))/(L$3-L$4)*5)),1)))</f>
        <v>1.6</v>
      </c>
      <c r="M133" s="163">
        <f>IF(LEN(E133)&gt;3,(IF(VLOOKUP($C133,'Regional Crises'!$B$1:$R$66,11,FALSE)="x","x",ROUND(IF(VLOOKUP($C133,'Regional Crises'!$B$1:$R$66,11,FALSE)&gt;M$3,5,IF(VLOOKUP($C133,'Regional Crises'!$B$1:$R$66,11,FALSE)&lt;M$4,0,5-(M$3-VLOOKUP($C133,'Regional Crises'!$B$1:$R$66,11,FALSE))/(M$3-M$4)*5)),1))),IF(VLOOKUP($E133,'Country Indicator Data'!$B$4:$N$300,7,FALSE)="x","x",ROUND(IF(VLOOKUP($E133,'Country Indicator Data'!$B$4:$N$300,7,FALSE)&gt;M$3,5,IF(VLOOKUP($E133,'Country Indicator Data'!$B$4:$N$300,7,FALSE)&lt;M$4,0,5-(M$3-VLOOKUP($E133,'Country Indicator Data'!$B$4:$N$300,7,FALSE))/(M$3-M$4)*5)),1)))</f>
        <v>0.9</v>
      </c>
      <c r="N133" s="163">
        <f t="shared" si="41"/>
        <v>1.25</v>
      </c>
      <c r="O133" s="163">
        <f t="shared" si="42"/>
        <v>1.7166666666666668</v>
      </c>
      <c r="P133" s="163">
        <f>IF(LEN(E133)&gt;3,VLOOKUP(C133,'Regional Crises'!$B$1:$R$69,12,FALSE),VLOOKUP(E133,'Country Indicator Data'!$B$4:$I$300,8,FALSE))</f>
        <v>2</v>
      </c>
      <c r="Q133" s="163">
        <f>IF(LEN(E133)&gt;3,((IF(VLOOKUP($C133,'Regional Crises'!$B$1:$R$66,13,FALSE)="x","x",ROUND(IF(VLOOKUP($C133,'Regional Crises'!$B$1:$R$66,13,FALSE)&gt;Q$3,5,IF(VLOOKUP($C133,'Regional Crises'!$B$1:$R$66,13,FALSE)&lt;Q$4,0,5-(LOG(Q$3)-LOG(VLOOKUP($C133,'Regional Crises'!$B$1:$R$66,13,FALSE)))/(LOG(Q$3)-LOG(Q$4))*5)),1)))),(IF(VLOOKUP($E133,'Country Indicator Data'!$B$4:$N$300,9,FALSE)="x","x",ROUND(IF(VLOOKUP($E133,'Country Indicator Data'!$B$4:$N$300,9,FALSE)&gt;Q$3,5,IF(VLOOKUP($E133,'Country Indicator Data'!$B$4:$N$300,9,FALSE)&lt;Q$4,0,5-(LOG(Q$3)-LOG(VLOOKUP($E133,'Country Indicator Data'!$B$4:$N$300,9,FALSE)))/(LOG(Q$3)-LOG(Q$4))*5)),1))))</f>
        <v>4.2</v>
      </c>
      <c r="R133" s="163">
        <f t="shared" si="43"/>
        <v>3.1</v>
      </c>
      <c r="S133" s="163">
        <f>IF(LEN(E133)&gt;3,((IF(VLOOKUP($C133,'Regional Crises'!$B$1:$R$66,17,FALSE)="x","x",ROUND(IF(VLOOKUP($C133,'Regional Crises'!$B$1:$R$66,17,FALSE)&gt;S$3,0,IF(VLOOKUP($C133,'Regional Crises'!$B$1:$R$66,17,FALSE)&lt;S$4,5,(S$3-VLOOKUP($C133,'Regional Crises'!$B$1:$R$66,17,FALSE))/(S$3-S$4)*5)),1)))),(IF(VLOOKUP($E133,'Country Indicator Data'!$B$4:$N$300,13,FALSE)="x","x",ROUND(IF(VLOOKUP($E133,'Country Indicator Data'!$B$4:$N$300,13,FALSE)&gt;S$3,0,IF(VLOOKUP($E133,'Country Indicator Data'!$B$4:$N$300,13,FALSE)&lt;S$4,5,(S$3-VLOOKUP($E133,'Country Indicator Data'!$B$4:$N$300,13,FALSE))/(S$3-S$4)*5)),1))))</f>
        <v>3.1</v>
      </c>
      <c r="T133" s="163">
        <f>IF(LEN(E133)&gt;3,((IF(VLOOKUP($C133,'Regional Crises'!$B$1:$R$66,14,FALSE)="x","x",ROUND(IF(VLOOKUP($C133,'Regional Crises'!$B$1:$R$66,14,FALSE)&gt;T$3,0,IF(VLOOKUP($C133,'Regional Crises'!$B$1:$R$66,14,FALSE)&lt;T$4,5,(T$3-VLOOKUP($C133,'Regional Crises'!$B$1:$R$66,14,FALSE))/(T$3-T$4)*5)),1)))),(IF(VLOOKUP($E133,'Country Indicator Data'!$B$4:$N$300,10,FALSE)="x","x",ROUND(IF(VLOOKUP($E133,'Country Indicator Data'!$B$4:$N$300,10,FALSE)&gt;T$3,0,IF(VLOOKUP($E133,'Country Indicator Data'!$B$4:$N$300,10,FALSE)&lt;T$4,5,(T$3-VLOOKUP($E133,'Country Indicator Data'!$B$4:$N$300,10,FALSE))/(T$3-T$4)*5)),1))))</f>
        <v>3.1</v>
      </c>
      <c r="U133" s="163">
        <f>IF(LEN(E133)&gt;3,((IF(VLOOKUP($C133,'Regional Crises'!$B$1:$R$66,15,FALSE)="x","x",ROUND(IF(VLOOKUP($C133,'Regional Crises'!$B$1:$R$66,15,FALSE)&gt;U$3,0,IF(VLOOKUP($C133,'Regional Crises'!$B$1:$R$66,15,FALSE)&lt;U$4,5,(U$3-VLOOKUP($C133,'Regional Crises'!$B$1:$R$66,15,FALSE))/(U$3-U$4)*5)),1)))),(IF(VLOOKUP($E133,'Country Indicator Data'!$B$4:$N$300,11,FALSE)="x","x",ROUND(IF(VLOOKUP($E133,'Country Indicator Data'!$B$4:$N$300,11,FALSE)&gt;U$3,0,IF(VLOOKUP($E133,'Country Indicator Data'!$B$4:$N$300,11,FALSE)&lt;U$4,5,(U$3-VLOOKUP($E133,'Country Indicator Data'!$B$4:$N$300,11,FALSE))/(U$3-U$4)*5)),1))))</f>
        <v>2.9</v>
      </c>
      <c r="V133" s="163">
        <f>IF(LEN(E133)&gt;3,((IF(VLOOKUP($C133,'Regional Crises'!$B$1:$R$66,16,FALSE)="x","x",ROUND(IF(VLOOKUP($C133,'Regional Crises'!$B$1:$R$66,16,FALSE)&gt;V$3,0,IF(VLOOKUP($C133,'Regional Crises'!$B$1:$R$66,16,FALSE)&lt;V$4,5,(V$3-VLOOKUP($C133,'Regional Crises'!$B$1:$R$66,16,FALSE))/(V$3-V$4)*5)),1)))),(IF(VLOOKUP($E133,'Country Indicator Data'!$B$4:$N$300,12,FALSE)="x","x",ROUND(IF(VLOOKUP($E133,'Country Indicator Data'!$B$4:$N$300,12,FALSE)&gt;V$3,0,IF(VLOOKUP($E133,'Country Indicator Data'!$B$4:$N$300,12,FALSE)&lt;V$4,5,(V$3-VLOOKUP($E133,'Country Indicator Data'!$B$4:$N$300,12,FALSE))/(V$3-V$4)*5)),1))))</f>
        <v>2.7</v>
      </c>
      <c r="W133" s="163">
        <f t="shared" si="44"/>
        <v>3</v>
      </c>
      <c r="X133" s="163">
        <f t="shared" si="45"/>
        <v>2.6</v>
      </c>
      <c r="Y133" s="184">
        <f>IF('Core Indicators'!FC130="x","x",IF('Core Indicators'!FC130&gt;=5,5,IF('Core Indicators'!FC130&gt;=4,4,IF('Core Indicators'!FC130&gt;=3,3,IF('Core Indicators'!FC130&gt;=2,2,IF('Core Indicators'!FC130&gt;=1,1,0))))))</f>
        <v>4</v>
      </c>
      <c r="Z133" s="163">
        <f t="shared" si="46"/>
        <v>4</v>
      </c>
      <c r="AA133" s="184">
        <f>'Crisis Indicator Data'!Y130</f>
        <v>0</v>
      </c>
      <c r="AB133" s="184">
        <f>'Crisis Indicator Data'!Z130</f>
        <v>1</v>
      </c>
      <c r="AC133" s="184">
        <f>'Crisis Indicator Data'!AA130</f>
        <v>1</v>
      </c>
      <c r="AD133" s="184">
        <f>'Crisis Indicator Data'!AB130</f>
        <v>2</v>
      </c>
      <c r="AE133" s="184">
        <f t="shared" si="47"/>
        <v>2</v>
      </c>
      <c r="AF133" s="184">
        <f>'Crisis Indicator Data'!AC130</f>
        <v>2</v>
      </c>
      <c r="AG133" s="184">
        <f>'Crisis Indicator Data'!AD130</f>
        <v>2</v>
      </c>
      <c r="AH133" s="184">
        <f t="shared" si="48"/>
        <v>4</v>
      </c>
      <c r="AI133" s="184">
        <f>'Crisis Indicator Data'!AE130</f>
        <v>0</v>
      </c>
      <c r="AJ133" s="184">
        <f>'Crisis Indicator Data'!AF130</f>
        <v>1</v>
      </c>
      <c r="AK133" s="184">
        <f>'Crisis Indicator Data'!AG130</f>
        <v>1</v>
      </c>
      <c r="AL133" s="184">
        <f t="shared" si="49"/>
        <v>2</v>
      </c>
      <c r="AM133" s="163">
        <f t="shared" si="50"/>
        <v>3</v>
      </c>
      <c r="AN133" s="163">
        <f t="shared" si="51"/>
        <v>3.5</v>
      </c>
    </row>
    <row r="134" spans="1:40" ht="13.5" customHeight="1" x14ac:dyDescent="0.35">
      <c r="A134" s="172" t="str">
        <f>'Crisis Indicator Data'!A131</f>
        <v>Western Mediterranean Route</v>
      </c>
      <c r="B134" s="173">
        <f>'Crisis Indicator Data'!B131</f>
        <v>0</v>
      </c>
      <c r="C134" s="173" t="str">
        <f>'Crisis Indicator Data'!C131</f>
        <v>REG008</v>
      </c>
      <c r="D134" s="173" t="str">
        <f>'Crisis Indicator Data'!D131</f>
        <v>Algeria,Morocco,Spain</v>
      </c>
      <c r="E134" s="174" t="str">
        <f>'Crisis Indicator Data'!E131</f>
        <v>DZA,MAR,ESP</v>
      </c>
      <c r="F134" s="163">
        <f>IF(LEN(E134)&gt;3,(IF(VLOOKUP($C134,'Regional Crises'!$B$1:$R$66,7,FALSE)="x","x",ROUND(IF(VLOOKUP($C134,'Regional Crises'!$B$1:$R$66,7,FALSE)&gt;$F$3,5,IF(VLOOKUP($C134,'Regional Crises'!$B$1:$R$66,7,FALSE)&lt;F$4,0,($F$3-VLOOKUP($C134,'Regional Crises'!$B$1:$R$66,7,FALSE))/($F$3-$F$4)*5)),1))),IF(VLOOKUP($E134,'Country Indicator Data'!$B$4:$N$300,3,FALSE)="x","x",ROUND(IF(VLOOKUP($E134,'Country Indicator Data'!$B$4:$N$300,3,FALSE)&gt;$F$3,5,IF(VLOOKUP($E134,'Country Indicator Data'!$B$4:$N$300,3,FALSE)&lt;$F$4,0,($F$3-VLOOKUP($E134,'Country Indicator Data'!$B$4:$N$300,3,FALSE))/($F$3-$F$4)*5)),1)))</f>
        <v>2.7</v>
      </c>
      <c r="G134" s="163">
        <f>IF(LEN(E134)&gt;3,(IF(VLOOKUP($C134,'Regional Crises'!$B$1:$R$66,9,FALSE)="x","x",ROUND(IF(VLOOKUP($C134,'Regional Crises'!$B$1:$R$66,9,FALSE)&gt;G$3,5,IF(VLOOKUP($C134,'Regional Crises'!$B$1:$R$66,9,FALSE)&lt;G$4,0,(G$3-VLOOKUP($C134,'Regional Crises'!$B$1:$R$66,9,FALSE))/(G$3-G$4)*5)),1))),IF(VLOOKUP($E134,'Country Indicator Data'!$B$4:$N$300,5,FALSE)="x","x",ROUND(IF(VLOOKUP($E134,'Country Indicator Data'!$B$4:$N$300,5,FALSE)&gt;G$3,5,IF(VLOOKUP($E134,'Country Indicator Data'!$B$4:$N$300,5,FALSE)&lt;G$4,0,(G$3-VLOOKUP($E134,'Country Indicator Data'!$B$4:$N$300,5,FALSE))/(G$3-G$4)*5)),1)))</f>
        <v>3</v>
      </c>
      <c r="H134" s="163">
        <f t="shared" ref="H134:H165" si="52">IF(AND(F134="x",G134="x"),"x",AVERAGE(F134,G134))</f>
        <v>2.85</v>
      </c>
      <c r="I134" s="163">
        <f>IF(LEN(E134)&gt;3,(IF(VLOOKUP($C134,'Regional Crises'!$B$1:$R$66,6,FALSE)="x","x",ROUND(IF(VLOOKUP($C134,'Regional Crises'!$B$1:$R$66,6,FALSE)&gt;I$3,5,IF(VLOOKUP($C134,'Regional Crises'!$B$1:$R$66,6,FALSE)&lt;I$4,0,5-(I$3-VLOOKUP($C134,'Regional Crises'!$B$1:$R$66,6,FALSE))/(I$3-I$4)*5)),1))),IF(VLOOKUP($E134,'Country Indicator Data'!$B$4:$N$300,2,FALSE)="x","x",ROUND(IF(VLOOKUP($E134,'Country Indicator Data'!$B$4:$N$300,2,FALSE)&gt;I$3,5,IF(VLOOKUP($E134,'Country Indicator Data'!$B$4:$N$300,2,FALSE)&lt;I$4,0,5-(I$3-VLOOKUP($E134,'Country Indicator Data'!$B$4:$N$300,2,FALSE))/(I$3-I$4)*5)),1)))</f>
        <v>2.2999999999999998</v>
      </c>
      <c r="J134" s="163">
        <f>IF(LEN(E134)&gt;3,(IF(VLOOKUP($C134,'Regional Crises'!$B$1:$R$66,8,FALSE)="x","x",ROUND(IF(VLOOKUP($C134,'Regional Crises'!$B$1:$R$66,8,FALSE)&gt;J$3,5,IF(VLOOKUP($C134,'Regional Crises'!$B$1:$R$66,8,FALSE)&lt;J$4,0,5-(J$3-VLOOKUP($C134,'Regional Crises'!$B$1:$R$66,8,FALSE))/(J$3-J$4)*5)),1))),IF(VLOOKUP($E134,'Country Indicator Data'!$B$4:$N$300,4,FALSE)="x","x",ROUND(IF(VLOOKUP($E134,'Country Indicator Data'!$B$4:$N$300,4,FALSE)&gt;J$3,5,IF(VLOOKUP($E134,'Country Indicator Data'!$B$4:$N$300,4,FALSE)&lt;J$4,0,5-(J$3-VLOOKUP($E134,'Country Indicator Data'!$B$4:$N$300,4,FALSE))/(J$3-J$4)*5)),1)))</f>
        <v>3.2</v>
      </c>
      <c r="K134" s="163">
        <f t="shared" ref="K134:K165" si="53">IF(AND(I134="x",J134="x"),"x",AVERAGE(I134,J134))</f>
        <v>2.75</v>
      </c>
      <c r="L134" s="163">
        <f>IF(LEN(E134)&gt;3,(IF(VLOOKUP($C134,'Regional Crises'!$B$1:$R$66,10,FALSE)="x","x",ROUND(IF(VLOOKUP($C134,'Regional Crises'!$B$1:$R$66,10,FALSE)&gt;L$3,5,IF(VLOOKUP($C134,'Regional Crises'!$B$1:$R$66,10,FALSE)&lt;L$4,0,5-(L$3-VLOOKUP($C134,'Regional Crises'!$B$1:$R$66,10,FALSE))/(L$3-L$4)*5)),1))),IF(VLOOKUP($E134,'Country Indicator Data'!$B$4:$N$300,6,FALSE)="x","x",ROUND(IF(VLOOKUP($E134,'Country Indicator Data'!$B$4:$N$300,6,FALSE)&gt;L$3,5,IF(VLOOKUP($E134,'Country Indicator Data'!$B$4:$N$300,6,FALSE)&lt;L$4,0,5-(L$3-VLOOKUP($E134,'Country Indicator Data'!$B$4:$N$300,6,FALSE))/(L$3-L$4)*5)),1)))</f>
        <v>2.2000000000000002</v>
      </c>
      <c r="M134" s="163">
        <f>IF(LEN(E134)&gt;3,(IF(VLOOKUP($C134,'Regional Crises'!$B$1:$R$66,11,FALSE)="x","x",ROUND(IF(VLOOKUP($C134,'Regional Crises'!$B$1:$R$66,11,FALSE)&gt;M$3,5,IF(VLOOKUP($C134,'Regional Crises'!$B$1:$R$66,11,FALSE)&lt;M$4,0,5-(M$3-VLOOKUP($C134,'Regional Crises'!$B$1:$R$66,11,FALSE))/(M$3-M$4)*5)),1))),IF(VLOOKUP($E134,'Country Indicator Data'!$B$4:$N$300,7,FALSE)="x","x",ROUND(IF(VLOOKUP($E134,'Country Indicator Data'!$B$4:$N$300,7,FALSE)&gt;M$3,5,IF(VLOOKUP($E134,'Country Indicator Data'!$B$4:$N$300,7,FALSE)&lt;M$4,0,5-(M$3-VLOOKUP($E134,'Country Indicator Data'!$B$4:$N$300,7,FALSE))/(M$3-M$4)*5)),1)))</f>
        <v>1.1000000000000001</v>
      </c>
      <c r="N134" s="163">
        <f t="shared" ref="N134:N165" si="54">IF(AND(L134="x",M134="x"),"x",AVERAGE(L134,M134))</f>
        <v>1.6500000000000001</v>
      </c>
      <c r="O134" s="163">
        <f t="shared" ref="O134:O165" si="55">AVERAGE(H134,K134,N134)</f>
        <v>2.4166666666666665</v>
      </c>
      <c r="P134" s="163">
        <f>IF(LEN(E134)&gt;3,VLOOKUP(C134,'Regional Crises'!$B$1:$R$69,12,FALSE),VLOOKUP(E134,'Country Indicator Data'!$B$4:$I$300,8,FALSE))</f>
        <v>2</v>
      </c>
      <c r="Q134" s="163">
        <f>IF(LEN(E134)&gt;3,((IF(VLOOKUP($C134,'Regional Crises'!$B$1:$R$66,13,FALSE)="x","x",ROUND(IF(VLOOKUP($C134,'Regional Crises'!$B$1:$R$66,13,FALSE)&gt;Q$3,5,IF(VLOOKUP($C134,'Regional Crises'!$B$1:$R$66,13,FALSE)&lt;Q$4,0,5-(LOG(Q$3)-LOG(VLOOKUP($C134,'Regional Crises'!$B$1:$R$66,13,FALSE)))/(LOG(Q$3)-LOG(Q$4))*5)),1)))),(IF(VLOOKUP($E134,'Country Indicator Data'!$B$4:$N$300,9,FALSE)="x","x",ROUND(IF(VLOOKUP($E134,'Country Indicator Data'!$B$4:$N$300,9,FALSE)&gt;Q$3,5,IF(VLOOKUP($E134,'Country Indicator Data'!$B$4:$N$300,9,FALSE)&lt;Q$4,0,5-(LOG(Q$3)-LOG(VLOOKUP($E134,'Country Indicator Data'!$B$4:$N$300,9,FALSE)))/(LOG(Q$3)-LOG(Q$4))*5)),1))))</f>
        <v>3.2</v>
      </c>
      <c r="R134" s="163">
        <f t="shared" ref="R134:R165" si="56">AVERAGE(P134:Q134)</f>
        <v>2.6</v>
      </c>
      <c r="S134" s="163">
        <f>IF(LEN(E134)&gt;3,((IF(VLOOKUP($C134,'Regional Crises'!$B$1:$R$66,17,FALSE)="x","x",ROUND(IF(VLOOKUP($C134,'Regional Crises'!$B$1:$R$66,17,FALSE)&gt;S$3,0,IF(VLOOKUP($C134,'Regional Crises'!$B$1:$R$66,17,FALSE)&lt;S$4,5,(S$3-VLOOKUP($C134,'Regional Crises'!$B$1:$R$66,17,FALSE))/(S$3-S$4)*5)),1)))),(IF(VLOOKUP($E134,'Country Indicator Data'!$B$4:$N$300,13,FALSE)="x","x",ROUND(IF(VLOOKUP($E134,'Country Indicator Data'!$B$4:$N$300,13,FALSE)&gt;S$3,0,IF(VLOOKUP($E134,'Country Indicator Data'!$B$4:$N$300,13,FALSE)&lt;S$4,5,(S$3-VLOOKUP($E134,'Country Indicator Data'!$B$4:$N$300,13,FALSE))/(S$3-S$4)*5)),1))))</f>
        <v>2.8</v>
      </c>
      <c r="T134" s="163">
        <f>IF(LEN(E134)&gt;3,((IF(VLOOKUP($C134,'Regional Crises'!$B$1:$R$66,14,FALSE)="x","x",ROUND(IF(VLOOKUP($C134,'Regional Crises'!$B$1:$R$66,14,FALSE)&gt;T$3,0,IF(VLOOKUP($C134,'Regional Crises'!$B$1:$R$66,14,FALSE)&lt;T$4,5,(T$3-VLOOKUP($C134,'Regional Crises'!$B$1:$R$66,14,FALSE))/(T$3-T$4)*5)),1)))),(IF(VLOOKUP($E134,'Country Indicator Data'!$B$4:$N$300,10,FALSE)="x","x",ROUND(IF(VLOOKUP($E134,'Country Indicator Data'!$B$4:$N$300,10,FALSE)&gt;T$3,0,IF(VLOOKUP($E134,'Country Indicator Data'!$B$4:$N$300,10,FALSE)&lt;T$4,5,(T$3-VLOOKUP($E134,'Country Indicator Data'!$B$4:$N$300,10,FALSE))/(T$3-T$4)*5)),1))))</f>
        <v>2.5</v>
      </c>
      <c r="U134" s="163">
        <f>IF(LEN(E134)&gt;3,((IF(VLOOKUP($C134,'Regional Crises'!$B$1:$R$66,15,FALSE)="x","x",ROUND(IF(VLOOKUP($C134,'Regional Crises'!$B$1:$R$66,15,FALSE)&gt;U$3,0,IF(VLOOKUP($C134,'Regional Crises'!$B$1:$R$66,15,FALSE)&lt;U$4,5,(U$3-VLOOKUP($C134,'Regional Crises'!$B$1:$R$66,15,FALSE))/(U$3-U$4)*5)),1)))),(IF(VLOOKUP($E134,'Country Indicator Data'!$B$4:$N$300,11,FALSE)="x","x",ROUND(IF(VLOOKUP($E134,'Country Indicator Data'!$B$4:$N$300,11,FALSE)&gt;U$3,0,IF(VLOOKUP($E134,'Country Indicator Data'!$B$4:$N$300,11,FALSE)&lt;U$4,5,(U$3-VLOOKUP($E134,'Country Indicator Data'!$B$4:$N$300,11,FALSE))/(U$3-U$4)*5)),1))))</f>
        <v>3.1</v>
      </c>
      <c r="V134" s="163">
        <f>IF(LEN(E134)&gt;3,((IF(VLOOKUP($C134,'Regional Crises'!$B$1:$R$66,16,FALSE)="x","x",ROUND(IF(VLOOKUP($C134,'Regional Crises'!$B$1:$R$66,16,FALSE)&gt;V$3,0,IF(VLOOKUP($C134,'Regional Crises'!$B$1:$R$66,16,FALSE)&lt;V$4,5,(V$3-VLOOKUP($C134,'Regional Crises'!$B$1:$R$66,16,FALSE))/(V$3-V$4)*5)),1)))),(IF(VLOOKUP($E134,'Country Indicator Data'!$B$4:$N$300,12,FALSE)="x","x",ROUND(IF(VLOOKUP($E134,'Country Indicator Data'!$B$4:$N$300,12,FALSE)&gt;V$3,0,IF(VLOOKUP($E134,'Country Indicator Data'!$B$4:$N$300,12,FALSE)&lt;V$4,5,(V$3-VLOOKUP($E134,'Country Indicator Data'!$B$4:$N$300,12,FALSE))/(V$3-V$4)*5)),1))))</f>
        <v>2.4</v>
      </c>
      <c r="W134" s="163">
        <f t="shared" ref="W134:W165" si="57">IF(AND(S134="x",V134="x"),"x",ROUND(AVERAGE(S134,V134,T134,U134),1))</f>
        <v>2.7</v>
      </c>
      <c r="X134" s="163">
        <f t="shared" ref="X134:X165" si="58">ROUND(AVERAGE(O134,W134,R134),1)</f>
        <v>2.6</v>
      </c>
      <c r="Y134" s="184">
        <f>IF('Core Indicators'!FC131="x","x",IF('Core Indicators'!FC131&gt;=5,5,IF('Core Indicators'!FC131&gt;=4,4,IF('Core Indicators'!FC131&gt;=3,3,IF('Core Indicators'!FC131&gt;=2,2,IF('Core Indicators'!FC131&gt;=1,1,0))))))</f>
        <v>4</v>
      </c>
      <c r="Z134" s="163">
        <f t="shared" ref="Z134:Z165" si="59">Y134</f>
        <v>4</v>
      </c>
      <c r="AA134" s="184">
        <f>'Crisis Indicator Data'!Y131</f>
        <v>0</v>
      </c>
      <c r="AB134" s="184">
        <f>'Crisis Indicator Data'!Z131</f>
        <v>0</v>
      </c>
      <c r="AC134" s="184">
        <f>'Crisis Indicator Data'!AA131</f>
        <v>0</v>
      </c>
      <c r="AD134" s="184">
        <f>'Crisis Indicator Data'!AB131</f>
        <v>0</v>
      </c>
      <c r="AE134" s="184">
        <f t="shared" ref="AE134:AE165" si="60">IF(SUM(AA134:AD134)=0,0,IF(SUM(AA134,AB134,AC134,AD134)&lt;2,1,IF(SUM(AA134:AD134)&lt;6,2,IF(SUM(AA134:AD134)&lt;8,3,IF(SUM(AA134:AD134)&lt;10,4,5)))))</f>
        <v>0</v>
      </c>
      <c r="AF134" s="184">
        <f>'Crisis Indicator Data'!AC131</f>
        <v>0</v>
      </c>
      <c r="AG134" s="184">
        <f>'Crisis Indicator Data'!AD131</f>
        <v>0</v>
      </c>
      <c r="AH134" s="184">
        <f t="shared" ref="AH134:AH165" si="61">IF(SUM(AF134:AG134)=0,0,IF(SUM(AF134,AG134)=1,1,IF(SUM(AF134:AG134)&lt;3,2,IF(SUM(AF134:AG134)&lt;4,3,IF(SUM(AF134:AG134)&lt;5,4,5)))))</f>
        <v>0</v>
      </c>
      <c r="AI134" s="184">
        <f>'Crisis Indicator Data'!AE131</f>
        <v>0</v>
      </c>
      <c r="AJ134" s="184">
        <f>'Crisis Indicator Data'!AF131</f>
        <v>1</v>
      </c>
      <c r="AK134" s="184">
        <f>'Crisis Indicator Data'!AG131</f>
        <v>1</v>
      </c>
      <c r="AL134" s="184">
        <f t="shared" ref="AL134:AL165" si="62">IF(SUM(AI134:AK134)=0,0,IF(SUM(AI134:AK134)=1,1,IF(SUM(AI134:AK134)&lt;3,2,IF(SUM(AI134:AK134)&lt;5,3,IF(SUM(AI134:AK134)&lt;7,4,5)))))</f>
        <v>2</v>
      </c>
      <c r="AM134" s="163">
        <f t="shared" ref="AM134:AM165" si="63">IF(AA134=3,5,ROUND(AVERAGE(AE134,AH134,AL134),0))</f>
        <v>1</v>
      </c>
      <c r="AN134" s="163">
        <f t="shared" ref="AN134:AN165" si="64">IF(AND(Z134="x",AM134="x"),"x",ROUND(AVERAGE(Z134,AM134),1))</f>
        <v>2.5</v>
      </c>
    </row>
    <row r="135" spans="1:40" ht="13.5" customHeight="1" x14ac:dyDescent="0.35">
      <c r="A135" s="172" t="str">
        <f>'Crisis Indicator Data'!A132</f>
        <v>Rohingya Regional Crisis</v>
      </c>
      <c r="B135" s="173">
        <f>'Crisis Indicator Data'!B132</f>
        <v>0</v>
      </c>
      <c r="C135" s="173" t="str">
        <f>'Crisis Indicator Data'!C132</f>
        <v>REG011</v>
      </c>
      <c r="D135" s="173" t="str">
        <f>'Crisis Indicator Data'!D132</f>
        <v>Bangladesh,Myanmar</v>
      </c>
      <c r="E135" s="174" t="str">
        <f>'Crisis Indicator Data'!E132</f>
        <v>BGD,MMR</v>
      </c>
      <c r="F135" s="163">
        <f>IF(LEN(E135)&gt;3,(IF(VLOOKUP($C135,'Regional Crises'!$B$1:$R$66,7,FALSE)="x","x",ROUND(IF(VLOOKUP($C135,'Regional Crises'!$B$1:$R$66,7,FALSE)&gt;$F$3,5,IF(VLOOKUP($C135,'Regional Crises'!$B$1:$R$66,7,FALSE)&lt;F$4,0,($F$3-VLOOKUP($C135,'Regional Crises'!$B$1:$R$66,7,FALSE))/($F$3-$F$4)*5)),1))),IF(VLOOKUP($E135,'Country Indicator Data'!$B$4:$N$300,3,FALSE)="x","x",ROUND(IF(VLOOKUP($E135,'Country Indicator Data'!$B$4:$N$300,3,FALSE)&gt;$F$3,5,IF(VLOOKUP($E135,'Country Indicator Data'!$B$4:$N$300,3,FALSE)&lt;$F$4,0,($F$3-VLOOKUP($E135,'Country Indicator Data'!$B$4:$N$300,3,FALSE))/($F$3-$F$4)*5)),1)))</f>
        <v>3.8</v>
      </c>
      <c r="G135" s="163">
        <f>IF(LEN(E135)&gt;3,(IF(VLOOKUP($C135,'Regional Crises'!$B$1:$R$66,9,FALSE)="x","x",ROUND(IF(VLOOKUP($C135,'Regional Crises'!$B$1:$R$66,9,FALSE)&gt;G$3,5,IF(VLOOKUP($C135,'Regional Crises'!$B$1:$R$66,9,FALSE)&lt;G$4,0,(G$3-VLOOKUP($C135,'Regional Crises'!$B$1:$R$66,9,FALSE))/(G$3-G$4)*5)),1))),IF(VLOOKUP($E135,'Country Indicator Data'!$B$4:$N$300,5,FALSE)="x","x",ROUND(IF(VLOOKUP($E135,'Country Indicator Data'!$B$4:$N$300,5,FALSE)&gt;G$3,5,IF(VLOOKUP($E135,'Country Indicator Data'!$B$4:$N$300,5,FALSE)&lt;G$4,0,(G$3-VLOOKUP($E135,'Country Indicator Data'!$B$4:$N$300,5,FALSE))/(G$3-G$4)*5)),1)))</f>
        <v>3.6</v>
      </c>
      <c r="H135" s="163">
        <f t="shared" si="52"/>
        <v>3.7</v>
      </c>
      <c r="I135" s="163">
        <f>IF(LEN(E135)&gt;3,(IF(VLOOKUP($C135,'Regional Crises'!$B$1:$R$66,6,FALSE)="x","x",ROUND(IF(VLOOKUP($C135,'Regional Crises'!$B$1:$R$66,6,FALSE)&gt;I$3,5,IF(VLOOKUP($C135,'Regional Crises'!$B$1:$R$66,6,FALSE)&lt;I$4,0,5-(I$3-VLOOKUP($C135,'Regional Crises'!$B$1:$R$66,6,FALSE))/(I$3-I$4)*5)),1))),IF(VLOOKUP($E135,'Country Indicator Data'!$B$4:$N$300,2,FALSE)="x","x",ROUND(IF(VLOOKUP($E135,'Country Indicator Data'!$B$4:$N$300,2,FALSE)&gt;I$3,5,IF(VLOOKUP($E135,'Country Indicator Data'!$B$4:$N$300,2,FALSE)&lt;I$4,0,5-(I$3-VLOOKUP($E135,'Country Indicator Data'!$B$4:$N$300,2,FALSE))/(I$3-I$4)*5)),1)))</f>
        <v>1.8</v>
      </c>
      <c r="J135" s="163">
        <f>IF(LEN(E135)&gt;3,(IF(VLOOKUP($C135,'Regional Crises'!$B$1:$R$66,8,FALSE)="x","x",ROUND(IF(VLOOKUP($C135,'Regional Crises'!$B$1:$R$66,8,FALSE)&gt;J$3,5,IF(VLOOKUP($C135,'Regional Crises'!$B$1:$R$66,8,FALSE)&lt;J$4,0,5-(J$3-VLOOKUP($C135,'Regional Crises'!$B$1:$R$66,8,FALSE))/(J$3-J$4)*5)),1))),IF(VLOOKUP($E135,'Country Indicator Data'!$B$4:$N$300,4,FALSE)="x","x",ROUND(IF(VLOOKUP($E135,'Country Indicator Data'!$B$4:$N$300,4,FALSE)&gt;J$3,5,IF(VLOOKUP($E135,'Country Indicator Data'!$B$4:$N$300,4,FALSE)&lt;J$4,0,5-(J$3-VLOOKUP($E135,'Country Indicator Data'!$B$4:$N$300,4,FALSE))/(J$3-J$4)*5)),1)))</f>
        <v>2.1</v>
      </c>
      <c r="K135" s="163">
        <f t="shared" si="53"/>
        <v>1.9500000000000002</v>
      </c>
      <c r="L135" s="163">
        <f>IF(LEN(E135)&gt;3,(IF(VLOOKUP($C135,'Regional Crises'!$B$1:$R$66,10,FALSE)="x","x",ROUND(IF(VLOOKUP($C135,'Regional Crises'!$B$1:$R$66,10,FALSE)&gt;L$3,5,IF(VLOOKUP($C135,'Regional Crises'!$B$1:$R$66,10,FALSE)&lt;L$4,0,5-(L$3-VLOOKUP($C135,'Regional Crises'!$B$1:$R$66,10,FALSE))/(L$3-L$4)*5)),1))),IF(VLOOKUP($E135,'Country Indicator Data'!$B$4:$N$300,6,FALSE)="x","x",ROUND(IF(VLOOKUP($E135,'Country Indicator Data'!$B$4:$N$300,6,FALSE)&gt;L$3,5,IF(VLOOKUP($E135,'Country Indicator Data'!$B$4:$N$300,6,FALSE)&lt;L$4,0,5-(L$3-VLOOKUP($E135,'Country Indicator Data'!$B$4:$N$300,6,FALSE))/(L$3-L$4)*5)),1)))</f>
        <v>3.3</v>
      </c>
      <c r="M135" s="163">
        <f>IF(LEN(E135)&gt;3,(IF(VLOOKUP($C135,'Regional Crises'!$B$1:$R$66,11,FALSE)="x","x",ROUND(IF(VLOOKUP($C135,'Regional Crises'!$B$1:$R$66,11,FALSE)&gt;M$3,5,IF(VLOOKUP($C135,'Regional Crises'!$B$1:$R$66,11,FALSE)&lt;M$4,0,5-(M$3-VLOOKUP($C135,'Regional Crises'!$B$1:$R$66,11,FALSE))/(M$3-M$4)*5)),1))),IF(VLOOKUP($E135,'Country Indicator Data'!$B$4:$N$300,7,FALSE)="x","x",ROUND(IF(VLOOKUP($E135,'Country Indicator Data'!$B$4:$N$300,7,FALSE)&gt;M$3,5,IF(VLOOKUP($E135,'Country Indicator Data'!$B$4:$N$300,7,FALSE)&lt;M$4,0,5-(M$3-VLOOKUP($E135,'Country Indicator Data'!$B$4:$N$300,7,FALSE))/(M$3-M$4)*5)),1)))</f>
        <v>0.8</v>
      </c>
      <c r="N135" s="163">
        <f t="shared" si="54"/>
        <v>2.0499999999999998</v>
      </c>
      <c r="O135" s="163">
        <f t="shared" si="55"/>
        <v>2.5666666666666669</v>
      </c>
      <c r="P135" s="163">
        <f>IF(LEN(E135)&gt;3,VLOOKUP(C135,'Regional Crises'!$B$1:$R$69,12,FALSE),VLOOKUP(E135,'Country Indicator Data'!$B$4:$I$300,8,FALSE))</f>
        <v>4</v>
      </c>
      <c r="Q135" s="163">
        <f>IF(LEN(E135)&gt;3,((IF(VLOOKUP($C135,'Regional Crises'!$B$1:$R$66,13,FALSE)="x","x",ROUND(IF(VLOOKUP($C135,'Regional Crises'!$B$1:$R$66,13,FALSE)&gt;Q$3,5,IF(VLOOKUP($C135,'Regional Crises'!$B$1:$R$66,13,FALSE)&lt;Q$4,0,5-(LOG(Q$3)-LOG(VLOOKUP($C135,'Regional Crises'!$B$1:$R$66,13,FALSE)))/(LOG(Q$3)-LOG(Q$4))*5)),1)))),(IF(VLOOKUP($E135,'Country Indicator Data'!$B$4:$N$300,9,FALSE)="x","x",ROUND(IF(VLOOKUP($E135,'Country Indicator Data'!$B$4:$N$300,9,FALSE)&gt;Q$3,5,IF(VLOOKUP($E135,'Country Indicator Data'!$B$4:$N$300,9,FALSE)&lt;Q$4,0,5-(LOG(Q$3)-LOG(VLOOKUP($E135,'Country Indicator Data'!$B$4:$N$300,9,FALSE)))/(LOG(Q$3)-LOG(Q$4))*5)),1))))</f>
        <v>5</v>
      </c>
      <c r="R135" s="163">
        <f t="shared" si="56"/>
        <v>4.5</v>
      </c>
      <c r="S135" s="163">
        <f>IF(LEN(E135)&gt;3,((IF(VLOOKUP($C135,'Regional Crises'!$B$1:$R$66,17,FALSE)="x","x",ROUND(IF(VLOOKUP($C135,'Regional Crises'!$B$1:$R$66,17,FALSE)&gt;S$3,0,IF(VLOOKUP($C135,'Regional Crises'!$B$1:$R$66,17,FALSE)&lt;S$4,5,(S$3-VLOOKUP($C135,'Regional Crises'!$B$1:$R$66,17,FALSE))/(S$3-S$4)*5)),1)))),(IF(VLOOKUP($E135,'Country Indicator Data'!$B$4:$N$300,13,FALSE)="x","x",ROUND(IF(VLOOKUP($E135,'Country Indicator Data'!$B$4:$N$300,13,FALSE)&gt;S$3,0,IF(VLOOKUP($E135,'Country Indicator Data'!$B$4:$N$300,13,FALSE)&lt;S$4,5,(S$3-VLOOKUP($E135,'Country Indicator Data'!$B$4:$N$300,13,FALSE))/(S$3-S$4)*5)),1))))</f>
        <v>3.9</v>
      </c>
      <c r="T135" s="163">
        <f>IF(LEN(E135)&gt;3,((IF(VLOOKUP($C135,'Regional Crises'!$B$1:$R$66,14,FALSE)="x","x",ROUND(IF(VLOOKUP($C135,'Regional Crises'!$B$1:$R$66,14,FALSE)&gt;T$3,0,IF(VLOOKUP($C135,'Regional Crises'!$B$1:$R$66,14,FALSE)&lt;T$4,5,(T$3-VLOOKUP($C135,'Regional Crises'!$B$1:$R$66,14,FALSE))/(T$3-T$4)*5)),1)))),(IF(VLOOKUP($E135,'Country Indicator Data'!$B$4:$N$300,10,FALSE)="x","x",ROUND(IF(VLOOKUP($E135,'Country Indicator Data'!$B$4:$N$300,10,FALSE)&gt;T$3,0,IF(VLOOKUP($E135,'Country Indicator Data'!$B$4:$N$300,10,FALSE)&lt;T$4,5,(T$3-VLOOKUP($E135,'Country Indicator Data'!$B$4:$N$300,10,FALSE))/(T$3-T$4)*5)),1))))</f>
        <v>3.3</v>
      </c>
      <c r="U135" s="163">
        <f>IF(LEN(E135)&gt;3,((IF(VLOOKUP($C135,'Regional Crises'!$B$1:$R$66,15,FALSE)="x","x",ROUND(IF(VLOOKUP($C135,'Regional Crises'!$B$1:$R$66,15,FALSE)&gt;U$3,0,IF(VLOOKUP($C135,'Regional Crises'!$B$1:$R$66,15,FALSE)&lt;U$4,5,(U$3-VLOOKUP($C135,'Regional Crises'!$B$1:$R$66,15,FALSE))/(U$3-U$4)*5)),1)))),(IF(VLOOKUP($E135,'Country Indicator Data'!$B$4:$N$300,11,FALSE)="x","x",ROUND(IF(VLOOKUP($E135,'Country Indicator Data'!$B$4:$N$300,11,FALSE)&gt;U$3,0,IF(VLOOKUP($E135,'Country Indicator Data'!$B$4:$N$300,11,FALSE)&lt;U$4,5,(U$3-VLOOKUP($E135,'Country Indicator Data'!$B$4:$N$300,11,FALSE))/(U$3-U$4)*5)),1))))</f>
        <v>3.4</v>
      </c>
      <c r="V135" s="163">
        <f>IF(LEN(E135)&gt;3,((IF(VLOOKUP($C135,'Regional Crises'!$B$1:$R$66,16,FALSE)="x","x",ROUND(IF(VLOOKUP($C135,'Regional Crises'!$B$1:$R$66,16,FALSE)&gt;V$3,0,IF(VLOOKUP($C135,'Regional Crises'!$B$1:$R$66,16,FALSE)&lt;V$4,5,(V$3-VLOOKUP($C135,'Regional Crises'!$B$1:$R$66,16,FALSE))/(V$3-V$4)*5)),1)))),(IF(VLOOKUP($E135,'Country Indicator Data'!$B$4:$N$300,12,FALSE)="x","x",ROUND(IF(VLOOKUP($E135,'Country Indicator Data'!$B$4:$N$300,12,FALSE)&gt;V$3,0,IF(VLOOKUP($E135,'Country Indicator Data'!$B$4:$N$300,12,FALSE)&lt;V$4,5,(V$3-VLOOKUP($E135,'Country Indicator Data'!$B$4:$N$300,12,FALSE))/(V$3-V$4)*5)),1))))</f>
        <v>3.8</v>
      </c>
      <c r="W135" s="163">
        <f t="shared" si="57"/>
        <v>3.6</v>
      </c>
      <c r="X135" s="163">
        <f t="shared" si="58"/>
        <v>3.6</v>
      </c>
      <c r="Y135" s="184">
        <f>IF('Core Indicators'!FC132="x","x",IF('Core Indicators'!FC132&gt;=5,5,IF('Core Indicators'!FC132&gt;=4,4,IF('Core Indicators'!FC132&gt;=3,3,IF('Core Indicators'!FC132&gt;=2,2,IF('Core Indicators'!FC132&gt;=1,1,0))))))</f>
        <v>5</v>
      </c>
      <c r="Z135" s="163">
        <f t="shared" si="59"/>
        <v>5</v>
      </c>
      <c r="AA135" s="184">
        <f>'Crisis Indicator Data'!Y132</f>
        <v>2</v>
      </c>
      <c r="AB135" s="184">
        <f>'Crisis Indicator Data'!Z132</f>
        <v>3</v>
      </c>
      <c r="AC135" s="184">
        <f>'Crisis Indicator Data'!AA132</f>
        <v>2</v>
      </c>
      <c r="AD135" s="184">
        <f>'Crisis Indicator Data'!AB132</f>
        <v>2</v>
      </c>
      <c r="AE135" s="184">
        <f t="shared" si="60"/>
        <v>4</v>
      </c>
      <c r="AF135" s="184">
        <f>'Crisis Indicator Data'!AC132</f>
        <v>3</v>
      </c>
      <c r="AG135" s="184">
        <f>'Crisis Indicator Data'!AD132</f>
        <v>3</v>
      </c>
      <c r="AH135" s="184">
        <f t="shared" si="61"/>
        <v>5</v>
      </c>
      <c r="AI135" s="184">
        <f>'Crisis Indicator Data'!AE132</f>
        <v>3</v>
      </c>
      <c r="AJ135" s="184">
        <f>'Crisis Indicator Data'!AF132</f>
        <v>2</v>
      </c>
      <c r="AK135" s="184">
        <f>'Crisis Indicator Data'!AG132</f>
        <v>2</v>
      </c>
      <c r="AL135" s="184">
        <f t="shared" si="62"/>
        <v>5</v>
      </c>
      <c r="AM135" s="163">
        <f t="shared" si="63"/>
        <v>5</v>
      </c>
      <c r="AN135" s="163">
        <f t="shared" si="64"/>
        <v>5</v>
      </c>
    </row>
    <row r="136" spans="1:40" ht="13.5" customHeight="1" x14ac:dyDescent="0.35">
      <c r="A136" s="172" t="str">
        <f>'Crisis Indicator Data'!A133</f>
        <v>Southern Africa Regional Food Security Crisis</v>
      </c>
      <c r="B136" s="173">
        <f>'Crisis Indicator Data'!B133</f>
        <v>0</v>
      </c>
      <c r="C136" s="173" t="str">
        <f>'Crisis Indicator Data'!C133</f>
        <v>REG012</v>
      </c>
      <c r="D136" s="173" t="str">
        <f>'Crisis Indicator Data'!D133</f>
        <v>Madagascar,Malawi,Namibia,Eswatini,Zambia,Zimbabwe,Tanzania</v>
      </c>
      <c r="E136" s="174" t="str">
        <f>'Crisis Indicator Data'!E133</f>
        <v>MDG,MWI,NAM,SWZ,ZMB,ZWE,TZA</v>
      </c>
      <c r="F136" s="163">
        <f>IF(LEN(E136)&gt;3,(IF(VLOOKUP($C136,'Regional Crises'!$B$1:$R$66,7,FALSE)="x","x",ROUND(IF(VLOOKUP($C136,'Regional Crises'!$B$1:$R$66,7,FALSE)&gt;$F$3,5,IF(VLOOKUP($C136,'Regional Crises'!$B$1:$R$66,7,FALSE)&lt;F$4,0,($F$3-VLOOKUP($C136,'Regional Crises'!$B$1:$R$66,7,FALSE))/($F$3-$F$4)*5)),1))),IF(VLOOKUP($E136,'Country Indicator Data'!$B$4:$N$300,3,FALSE)="x","x",ROUND(IF(VLOOKUP($E136,'Country Indicator Data'!$B$4:$N$300,3,FALSE)&gt;$F$3,5,IF(VLOOKUP($E136,'Country Indicator Data'!$B$4:$N$300,3,FALSE)&lt;$F$4,0,($F$3-VLOOKUP($E136,'Country Indicator Data'!$B$4:$N$300,3,FALSE))/($F$3-$F$4)*5)),1)))</f>
        <v>2.6</v>
      </c>
      <c r="G136" s="163">
        <f>IF(LEN(E136)&gt;3,(IF(VLOOKUP($C136,'Regional Crises'!$B$1:$R$66,9,FALSE)="x","x",ROUND(IF(VLOOKUP($C136,'Regional Crises'!$B$1:$R$66,9,FALSE)&gt;G$3,5,IF(VLOOKUP($C136,'Regional Crises'!$B$1:$R$66,9,FALSE)&lt;G$4,0,(G$3-VLOOKUP($C136,'Regional Crises'!$B$1:$R$66,9,FALSE))/(G$3-G$4)*5)),1))),IF(VLOOKUP($E136,'Country Indicator Data'!$B$4:$N$300,5,FALSE)="x","x",ROUND(IF(VLOOKUP($E136,'Country Indicator Data'!$B$4:$N$300,5,FALSE)&gt;G$3,5,IF(VLOOKUP($E136,'Country Indicator Data'!$B$4:$N$300,5,FALSE)&lt;G$4,0,(G$3-VLOOKUP($E136,'Country Indicator Data'!$B$4:$N$300,5,FALSE))/(G$3-G$4)*5)),1)))</f>
        <v>2.4</v>
      </c>
      <c r="H136" s="163">
        <f t="shared" si="52"/>
        <v>2.5</v>
      </c>
      <c r="I136" s="163">
        <f>IF(LEN(E136)&gt;3,(IF(VLOOKUP($C136,'Regional Crises'!$B$1:$R$66,6,FALSE)="x","x",ROUND(IF(VLOOKUP($C136,'Regional Crises'!$B$1:$R$66,6,FALSE)&gt;I$3,5,IF(VLOOKUP($C136,'Regional Crises'!$B$1:$R$66,6,FALSE)&lt;I$4,0,5-(I$3-VLOOKUP($C136,'Regional Crises'!$B$1:$R$66,6,FALSE))/(I$3-I$4)*5)),1))),IF(VLOOKUP($E136,'Country Indicator Data'!$B$4:$N$300,2,FALSE)="x","x",ROUND(IF(VLOOKUP($E136,'Country Indicator Data'!$B$4:$N$300,2,FALSE)&gt;I$3,5,IF(VLOOKUP($E136,'Country Indicator Data'!$B$4:$N$300,2,FALSE)&lt;I$4,0,5-(I$3-VLOOKUP($E136,'Country Indicator Data'!$B$4:$N$300,2,FALSE))/(I$3-I$4)*5)),1)))</f>
        <v>2.5</v>
      </c>
      <c r="J136" s="163">
        <f>IF(LEN(E136)&gt;3,(IF(VLOOKUP($C136,'Regional Crises'!$B$1:$R$66,8,FALSE)="x","x",ROUND(IF(VLOOKUP($C136,'Regional Crises'!$B$1:$R$66,8,FALSE)&gt;J$3,5,IF(VLOOKUP($C136,'Regional Crises'!$B$1:$R$66,8,FALSE)&lt;J$4,0,5-(J$3-VLOOKUP($C136,'Regional Crises'!$B$1:$R$66,8,FALSE))/(J$3-J$4)*5)),1))),IF(VLOOKUP($E136,'Country Indicator Data'!$B$4:$N$300,4,FALSE)="x","x",ROUND(IF(VLOOKUP($E136,'Country Indicator Data'!$B$4:$N$300,4,FALSE)&gt;J$3,5,IF(VLOOKUP($E136,'Country Indicator Data'!$B$4:$N$300,4,FALSE)&lt;J$4,0,5-(J$3-VLOOKUP($E136,'Country Indicator Data'!$B$4:$N$300,4,FALSE))/(J$3-J$4)*5)),1)))</f>
        <v>0.3</v>
      </c>
      <c r="K136" s="163">
        <f t="shared" si="53"/>
        <v>1.4</v>
      </c>
      <c r="L136" s="163">
        <f>IF(LEN(E136)&gt;3,(IF(VLOOKUP($C136,'Regional Crises'!$B$1:$R$66,10,FALSE)="x","x",ROUND(IF(VLOOKUP($C136,'Regional Crises'!$B$1:$R$66,10,FALSE)&gt;L$3,5,IF(VLOOKUP($C136,'Regional Crises'!$B$1:$R$66,10,FALSE)&lt;L$4,0,5-(L$3-VLOOKUP($C136,'Regional Crises'!$B$1:$R$66,10,FALSE))/(L$3-L$4)*5)),1))),IF(VLOOKUP($E136,'Country Indicator Data'!$B$4:$N$300,6,FALSE)="x","x",ROUND(IF(VLOOKUP($E136,'Country Indicator Data'!$B$4:$N$300,6,FALSE)&gt;L$3,5,IF(VLOOKUP($E136,'Country Indicator Data'!$B$4:$N$300,6,FALSE)&lt;L$4,0,5-(L$3-VLOOKUP($E136,'Country Indicator Data'!$B$4:$N$300,6,FALSE))/(L$3-L$4)*5)),1)))</f>
        <v>3.6</v>
      </c>
      <c r="M136" s="163">
        <f>IF(LEN(E136)&gt;3,(IF(VLOOKUP($C136,'Regional Crises'!$B$1:$R$66,11,FALSE)="x","x",ROUND(IF(VLOOKUP($C136,'Regional Crises'!$B$1:$R$66,11,FALSE)&gt;M$3,5,IF(VLOOKUP($C136,'Regional Crises'!$B$1:$R$66,11,FALSE)&lt;M$4,0,5-(M$3-VLOOKUP($C136,'Regional Crises'!$B$1:$R$66,11,FALSE))/(M$3-M$4)*5)),1))),IF(VLOOKUP($E136,'Country Indicator Data'!$B$4:$N$300,7,FALSE)="x","x",ROUND(IF(VLOOKUP($E136,'Country Indicator Data'!$B$4:$N$300,7,FALSE)&gt;M$3,5,IF(VLOOKUP($E136,'Country Indicator Data'!$B$4:$N$300,7,FALSE)&lt;M$4,0,5-(M$3-VLOOKUP($E136,'Country Indicator Data'!$B$4:$N$300,7,FALSE))/(M$3-M$4)*5)),1)))</f>
        <v>3.1</v>
      </c>
      <c r="N136" s="163">
        <f t="shared" si="54"/>
        <v>3.35</v>
      </c>
      <c r="O136" s="163">
        <f t="shared" si="55"/>
        <v>2.4166666666666665</v>
      </c>
      <c r="P136" s="163">
        <f>IF(LEN(E136)&gt;3,VLOOKUP(C136,'Regional Crises'!$B$1:$R$69,12,FALSE),VLOOKUP(E136,'Country Indicator Data'!$B$4:$I$300,8,FALSE))</f>
        <v>1</v>
      </c>
      <c r="Q136" s="163">
        <f>IF(LEN(E136)&gt;3,((IF(VLOOKUP($C136,'Regional Crises'!$B$1:$R$66,13,FALSE)="x","x",ROUND(IF(VLOOKUP($C136,'Regional Crises'!$B$1:$R$66,13,FALSE)&gt;Q$3,5,IF(VLOOKUP($C136,'Regional Crises'!$B$1:$R$66,13,FALSE)&lt;Q$4,0,5-(LOG(Q$3)-LOG(VLOOKUP($C136,'Regional Crises'!$B$1:$R$66,13,FALSE)))/(LOG(Q$3)-LOG(Q$4))*5)),1)))),(IF(VLOOKUP($E136,'Country Indicator Data'!$B$4:$N$300,9,FALSE)="x","x",ROUND(IF(VLOOKUP($E136,'Country Indicator Data'!$B$4:$N$300,9,FALSE)&gt;Q$3,5,IF(VLOOKUP($E136,'Country Indicator Data'!$B$4:$N$300,9,FALSE)&lt;Q$4,0,5-(LOG(Q$3)-LOG(VLOOKUP($E136,'Country Indicator Data'!$B$4:$N$300,9,FALSE)))/(LOG(Q$3)-LOG(Q$4))*5)),1))))</f>
        <v>5</v>
      </c>
      <c r="R136" s="163">
        <f t="shared" si="56"/>
        <v>3</v>
      </c>
      <c r="S136" s="163">
        <f>IF(LEN(E136)&gt;3,((IF(VLOOKUP($C136,'Regional Crises'!$B$1:$R$66,17,FALSE)="x","x",ROUND(IF(VLOOKUP($C136,'Regional Crises'!$B$1:$R$66,17,FALSE)&gt;S$3,0,IF(VLOOKUP($C136,'Regional Crises'!$B$1:$R$66,17,FALSE)&lt;S$4,5,(S$3-VLOOKUP($C136,'Regional Crises'!$B$1:$R$66,17,FALSE))/(S$3-S$4)*5)),1)))),(IF(VLOOKUP($E136,'Country Indicator Data'!$B$4:$N$300,13,FALSE)="x","x",ROUND(IF(VLOOKUP($E136,'Country Indicator Data'!$B$4:$N$300,13,FALSE)&gt;S$3,0,IF(VLOOKUP($E136,'Country Indicator Data'!$B$4:$N$300,13,FALSE)&lt;S$4,5,(S$3-VLOOKUP($E136,'Country Indicator Data'!$B$4:$N$300,13,FALSE))/(S$3-S$4)*5)),1))))</f>
        <v>3.3</v>
      </c>
      <c r="T136" s="163">
        <f>IF(LEN(E136)&gt;3,((IF(VLOOKUP($C136,'Regional Crises'!$B$1:$R$66,14,FALSE)="x","x",ROUND(IF(VLOOKUP($C136,'Regional Crises'!$B$1:$R$66,14,FALSE)&gt;T$3,0,IF(VLOOKUP($C136,'Regional Crises'!$B$1:$R$66,14,FALSE)&lt;T$4,5,(T$3-VLOOKUP($C136,'Regional Crises'!$B$1:$R$66,14,FALSE))/(T$3-T$4)*5)),1)))),(IF(VLOOKUP($E136,'Country Indicator Data'!$B$4:$N$300,10,FALSE)="x","x",ROUND(IF(VLOOKUP($E136,'Country Indicator Data'!$B$4:$N$300,10,FALSE)&gt;T$3,0,IF(VLOOKUP($E136,'Country Indicator Data'!$B$4:$N$300,10,FALSE)&lt;T$4,5,(T$3-VLOOKUP($E136,'Country Indicator Data'!$B$4:$N$300,10,FALSE))/(T$3-T$4)*5)),1))))</f>
        <v>3</v>
      </c>
      <c r="U136" s="163">
        <f>IF(LEN(E136)&gt;3,((IF(VLOOKUP($C136,'Regional Crises'!$B$1:$R$66,15,FALSE)="x","x",ROUND(IF(VLOOKUP($C136,'Regional Crises'!$B$1:$R$66,15,FALSE)&gt;U$3,0,IF(VLOOKUP($C136,'Regional Crises'!$B$1:$R$66,15,FALSE)&lt;U$4,5,(U$3-VLOOKUP($C136,'Regional Crises'!$B$1:$R$66,15,FALSE))/(U$3-U$4)*5)),1)))),(IF(VLOOKUP($E136,'Country Indicator Data'!$B$4:$N$300,11,FALSE)="x","x",ROUND(IF(VLOOKUP($E136,'Country Indicator Data'!$B$4:$N$300,11,FALSE)&gt;U$3,0,IF(VLOOKUP($E136,'Country Indicator Data'!$B$4:$N$300,11,FALSE)&lt;U$4,5,(U$3-VLOOKUP($E136,'Country Indicator Data'!$B$4:$N$300,11,FALSE))/(U$3-U$4)*5)),1))))</f>
        <v>2.8</v>
      </c>
      <c r="V136" s="163">
        <f>IF(LEN(E136)&gt;3,((IF(VLOOKUP($C136,'Regional Crises'!$B$1:$R$66,16,FALSE)="x","x",ROUND(IF(VLOOKUP($C136,'Regional Crises'!$B$1:$R$66,16,FALSE)&gt;V$3,0,IF(VLOOKUP($C136,'Regional Crises'!$B$1:$R$66,16,FALSE)&lt;V$4,5,(V$3-VLOOKUP($C136,'Regional Crises'!$B$1:$R$66,16,FALSE))/(V$3-V$4)*5)),1)))),(IF(VLOOKUP($E136,'Country Indicator Data'!$B$4:$N$300,12,FALSE)="x","x",ROUND(IF(VLOOKUP($E136,'Country Indicator Data'!$B$4:$N$300,12,FALSE)&gt;V$3,0,IF(VLOOKUP($E136,'Country Indicator Data'!$B$4:$N$300,12,FALSE)&lt;V$4,5,(V$3-VLOOKUP($E136,'Country Indicator Data'!$B$4:$N$300,12,FALSE))/(V$3-V$4)*5)),1))))</f>
        <v>2.6</v>
      </c>
      <c r="W136" s="163">
        <f t="shared" si="57"/>
        <v>2.9</v>
      </c>
      <c r="X136" s="163">
        <f t="shared" si="58"/>
        <v>2.8</v>
      </c>
      <c r="Y136" s="184">
        <f>IF('Core Indicators'!FC133="x","x",IF('Core Indicators'!FC133&gt;=5,5,IF('Core Indicators'!FC133&gt;=4,4,IF('Core Indicators'!FC133&gt;=3,3,IF('Core Indicators'!FC133&gt;=2,2,IF('Core Indicators'!FC133&gt;=1,1,0))))))</f>
        <v>5</v>
      </c>
      <c r="Z136" s="163">
        <f t="shared" si="59"/>
        <v>5</v>
      </c>
      <c r="AA136" s="184">
        <f>'Crisis Indicator Data'!Y133</f>
        <v>2</v>
      </c>
      <c r="AB136" s="184">
        <f>'Crisis Indicator Data'!Z133</f>
        <v>1</v>
      </c>
      <c r="AC136" s="184">
        <f>'Crisis Indicator Data'!AA133</f>
        <v>2</v>
      </c>
      <c r="AD136" s="184">
        <f>'Crisis Indicator Data'!AB133</f>
        <v>0</v>
      </c>
      <c r="AE136" s="184">
        <f t="shared" si="60"/>
        <v>2</v>
      </c>
      <c r="AF136" s="184">
        <f>'Crisis Indicator Data'!AC133</f>
        <v>2</v>
      </c>
      <c r="AG136" s="184">
        <f>'Crisis Indicator Data'!AD133</f>
        <v>2</v>
      </c>
      <c r="AH136" s="184">
        <f t="shared" si="61"/>
        <v>4</v>
      </c>
      <c r="AI136" s="184">
        <f>'Crisis Indicator Data'!AE133</f>
        <v>0</v>
      </c>
      <c r="AJ136" s="184">
        <f>'Crisis Indicator Data'!AF133</f>
        <v>1</v>
      </c>
      <c r="AK136" s="184">
        <f>'Crisis Indicator Data'!AG133</f>
        <v>3</v>
      </c>
      <c r="AL136" s="184">
        <f t="shared" si="62"/>
        <v>3</v>
      </c>
      <c r="AM136" s="163">
        <f t="shared" si="63"/>
        <v>3</v>
      </c>
      <c r="AN136" s="163">
        <f t="shared" si="64"/>
        <v>4</v>
      </c>
    </row>
    <row r="137" spans="1:40" ht="13.5" customHeight="1" x14ac:dyDescent="0.35">
      <c r="A137" s="172" t="str">
        <f>'Crisis Indicator Data'!A134</f>
        <v>Nagorno-Karabakh Conflict</v>
      </c>
      <c r="B137" s="173">
        <f>'Crisis Indicator Data'!B134</f>
        <v>0</v>
      </c>
      <c r="C137" s="173" t="str">
        <f>'Crisis Indicator Data'!C134</f>
        <v>REG013</v>
      </c>
      <c r="D137" s="173" t="str">
        <f>'Crisis Indicator Data'!D134</f>
        <v>Armenia,Azerbaijan</v>
      </c>
      <c r="E137" s="174" t="str">
        <f>'Crisis Indicator Data'!E134</f>
        <v>ARM,AZE</v>
      </c>
      <c r="F137" s="163">
        <f>IF(LEN(E137)&gt;3,(IF(VLOOKUP($C137,'Regional Crises'!$B$1:$R$66,7,FALSE)="x","x",ROUND(IF(VLOOKUP($C137,'Regional Crises'!$B$1:$R$66,7,FALSE)&gt;$F$3,5,IF(VLOOKUP($C137,'Regional Crises'!$B$1:$R$66,7,FALSE)&lt;F$4,0,($F$3-VLOOKUP($C137,'Regional Crises'!$B$1:$R$66,7,FALSE))/($F$3-$F$4)*5)),1))),IF(VLOOKUP($E137,'Country Indicator Data'!$B$4:$N$300,3,FALSE)="x","x",ROUND(IF(VLOOKUP($E137,'Country Indicator Data'!$B$4:$N$300,3,FALSE)&gt;$F$3,5,IF(VLOOKUP($E137,'Country Indicator Data'!$B$4:$N$300,3,FALSE)&lt;$F$4,0,($F$3-VLOOKUP($E137,'Country Indicator Data'!$B$4:$N$300,3,FALSE))/($F$3-$F$4)*5)),1)))</f>
        <v>3.2</v>
      </c>
      <c r="G137" s="163">
        <f>IF(LEN(E137)&gt;3,(IF(VLOOKUP($C137,'Regional Crises'!$B$1:$R$66,9,FALSE)="x","x",ROUND(IF(VLOOKUP($C137,'Regional Crises'!$B$1:$R$66,9,FALSE)&gt;G$3,5,IF(VLOOKUP($C137,'Regional Crises'!$B$1:$R$66,9,FALSE)&lt;G$4,0,(G$3-VLOOKUP($C137,'Regional Crises'!$B$1:$R$66,9,FALSE))/(G$3-G$4)*5)),1))),IF(VLOOKUP($E137,'Country Indicator Data'!$B$4:$N$300,5,FALSE)="x","x",ROUND(IF(VLOOKUP($E137,'Country Indicator Data'!$B$4:$N$300,5,FALSE)&gt;G$3,5,IF(VLOOKUP($E137,'Country Indicator Data'!$B$4:$N$300,5,FALSE)&lt;G$4,0,(G$3-VLOOKUP($E137,'Country Indicator Data'!$B$4:$N$300,5,FALSE))/(G$3-G$4)*5)),1)))</f>
        <v>2.4</v>
      </c>
      <c r="H137" s="163">
        <f t="shared" si="52"/>
        <v>2.8</v>
      </c>
      <c r="I137" s="163">
        <f>IF(LEN(E137)&gt;3,(IF(VLOOKUP($C137,'Regional Crises'!$B$1:$R$66,6,FALSE)="x","x",ROUND(IF(VLOOKUP($C137,'Regional Crises'!$B$1:$R$66,6,FALSE)&gt;I$3,5,IF(VLOOKUP($C137,'Regional Crises'!$B$1:$R$66,6,FALSE)&lt;I$4,0,5-(I$3-VLOOKUP($C137,'Regional Crises'!$B$1:$R$66,6,FALSE))/(I$3-I$4)*5)),1))),IF(VLOOKUP($E137,'Country Indicator Data'!$B$4:$N$300,2,FALSE)="x","x",ROUND(IF(VLOOKUP($E137,'Country Indicator Data'!$B$4:$N$300,2,FALSE)&gt;I$3,5,IF(VLOOKUP($E137,'Country Indicator Data'!$B$4:$N$300,2,FALSE)&lt;I$4,0,5-(I$3-VLOOKUP($E137,'Country Indicator Data'!$B$4:$N$300,2,FALSE))/(I$3-I$4)*5)),1)))</f>
        <v>0.5</v>
      </c>
      <c r="J137" s="163">
        <f>IF(LEN(E137)&gt;3,(IF(VLOOKUP($C137,'Regional Crises'!$B$1:$R$66,8,FALSE)="x","x",ROUND(IF(VLOOKUP($C137,'Regional Crises'!$B$1:$R$66,8,FALSE)&gt;J$3,5,IF(VLOOKUP($C137,'Regional Crises'!$B$1:$R$66,8,FALSE)&lt;J$4,0,5-(J$3-VLOOKUP($C137,'Regional Crises'!$B$1:$R$66,8,FALSE))/(J$3-J$4)*5)),1))),IF(VLOOKUP($E137,'Country Indicator Data'!$B$4:$N$300,4,FALSE)="x","x",ROUND(IF(VLOOKUP($E137,'Country Indicator Data'!$B$4:$N$300,4,FALSE)&gt;J$3,5,IF(VLOOKUP($E137,'Country Indicator Data'!$B$4:$N$300,4,FALSE)&lt;J$4,0,5-(J$3-VLOOKUP($E137,'Country Indicator Data'!$B$4:$N$300,4,FALSE))/(J$3-J$4)*5)),1)))</f>
        <v>0.4</v>
      </c>
      <c r="K137" s="163">
        <f t="shared" si="53"/>
        <v>0.45</v>
      </c>
      <c r="L137" s="163">
        <f>IF(LEN(E137)&gt;3,(IF(VLOOKUP($C137,'Regional Crises'!$B$1:$R$66,10,FALSE)="x","x",ROUND(IF(VLOOKUP($C137,'Regional Crises'!$B$1:$R$66,10,FALSE)&gt;L$3,5,IF(VLOOKUP($C137,'Regional Crises'!$B$1:$R$66,10,FALSE)&lt;L$4,0,5-(L$3-VLOOKUP($C137,'Regional Crises'!$B$1:$R$66,10,FALSE))/(L$3-L$4)*5)),1))),IF(VLOOKUP($E137,'Country Indicator Data'!$B$4:$N$300,6,FALSE)="x","x",ROUND(IF(VLOOKUP($E137,'Country Indicator Data'!$B$4:$N$300,6,FALSE)&gt;L$3,5,IF(VLOOKUP($E137,'Country Indicator Data'!$B$4:$N$300,6,FALSE)&lt;L$4,0,5-(L$3-VLOOKUP($E137,'Country Indicator Data'!$B$4:$N$300,6,FALSE))/(L$3-L$4)*5)),1)))</f>
        <v>1.9</v>
      </c>
      <c r="M137" s="163">
        <f>IF(LEN(E137)&gt;3,(IF(VLOOKUP($C137,'Regional Crises'!$B$1:$R$66,11,FALSE)="x","x",ROUND(IF(VLOOKUP($C137,'Regional Crises'!$B$1:$R$66,11,FALSE)&gt;M$3,5,IF(VLOOKUP($C137,'Regional Crises'!$B$1:$R$66,11,FALSE)&lt;M$4,0,5-(M$3-VLOOKUP($C137,'Regional Crises'!$B$1:$R$66,11,FALSE))/(M$3-M$4)*5)),1))),IF(VLOOKUP($E137,'Country Indicator Data'!$B$4:$N$300,7,FALSE)="x","x",ROUND(IF(VLOOKUP($E137,'Country Indicator Data'!$B$4:$N$300,7,FALSE)&gt;M$3,5,IF(VLOOKUP($E137,'Country Indicator Data'!$B$4:$N$300,7,FALSE)&lt;M$4,0,5-(M$3-VLOOKUP($E137,'Country Indicator Data'!$B$4:$N$300,7,FALSE))/(M$3-M$4)*5)),1)))</f>
        <v>0.4</v>
      </c>
      <c r="N137" s="163">
        <f t="shared" si="54"/>
        <v>1.1499999999999999</v>
      </c>
      <c r="O137" s="163">
        <f t="shared" si="55"/>
        <v>1.4666666666666668</v>
      </c>
      <c r="P137" s="163">
        <f>IF(LEN(E137)&gt;3,VLOOKUP(C137,'Regional Crises'!$B$1:$R$69,12,FALSE),VLOOKUP(E137,'Country Indicator Data'!$B$4:$I$300,8,FALSE))</f>
        <v>3</v>
      </c>
      <c r="Q137" s="163">
        <f>IF(LEN(E137)&gt;3,((IF(VLOOKUP($C137,'Regional Crises'!$B$1:$R$66,13,FALSE)="x","x",ROUND(IF(VLOOKUP($C137,'Regional Crises'!$B$1:$R$66,13,FALSE)&gt;Q$3,5,IF(VLOOKUP($C137,'Regional Crises'!$B$1:$R$66,13,FALSE)&lt;Q$4,0,5-(LOG(Q$3)-LOG(VLOOKUP($C137,'Regional Crises'!$B$1:$R$66,13,FALSE)))/(LOG(Q$3)-LOG(Q$4))*5)),1)))),(IF(VLOOKUP($E137,'Country Indicator Data'!$B$4:$N$300,9,FALSE)="x","x",ROUND(IF(VLOOKUP($E137,'Country Indicator Data'!$B$4:$N$300,9,FALSE)&gt;Q$3,5,IF(VLOOKUP($E137,'Country Indicator Data'!$B$4:$N$300,9,FALSE)&lt;Q$4,0,5-(LOG(Q$3)-LOG(VLOOKUP($E137,'Country Indicator Data'!$B$4:$N$300,9,FALSE)))/(LOG(Q$3)-LOG(Q$4))*5)),1))))</f>
        <v>1.1000000000000001</v>
      </c>
      <c r="R137" s="163">
        <f t="shared" si="56"/>
        <v>2.0499999999999998</v>
      </c>
      <c r="S137" s="163">
        <f>IF(LEN(E137)&gt;3,((IF(VLOOKUP($C137,'Regional Crises'!$B$1:$R$66,17,FALSE)="x","x",ROUND(IF(VLOOKUP($C137,'Regional Crises'!$B$1:$R$66,17,FALSE)&gt;S$3,0,IF(VLOOKUP($C137,'Regional Crises'!$B$1:$R$66,17,FALSE)&lt;S$4,5,(S$3-VLOOKUP($C137,'Regional Crises'!$B$1:$R$66,17,FALSE))/(S$3-S$4)*5)),1)))),(IF(VLOOKUP($E137,'Country Indicator Data'!$B$4:$N$300,13,FALSE)="x","x",ROUND(IF(VLOOKUP($E137,'Country Indicator Data'!$B$4:$N$300,13,FALSE)&gt;S$3,0,IF(VLOOKUP($E137,'Country Indicator Data'!$B$4:$N$300,13,FALSE)&lt;S$4,5,(S$3-VLOOKUP($E137,'Country Indicator Data'!$B$4:$N$300,13,FALSE))/(S$3-S$4)*5)),1))))</f>
        <v>3.3</v>
      </c>
      <c r="T137" s="163">
        <f>IF(LEN(E137)&gt;3,((IF(VLOOKUP($C137,'Regional Crises'!$B$1:$R$66,14,FALSE)="x","x",ROUND(IF(VLOOKUP($C137,'Regional Crises'!$B$1:$R$66,14,FALSE)&gt;T$3,0,IF(VLOOKUP($C137,'Regional Crises'!$B$1:$R$66,14,FALSE)&lt;T$4,5,(T$3-VLOOKUP($C137,'Regional Crises'!$B$1:$R$66,14,FALSE))/(T$3-T$4)*5)),1)))),(IF(VLOOKUP($E137,'Country Indicator Data'!$B$4:$N$300,10,FALSE)="x","x",ROUND(IF(VLOOKUP($E137,'Country Indicator Data'!$B$4:$N$300,10,FALSE)&gt;T$3,0,IF(VLOOKUP($E137,'Country Indicator Data'!$B$4:$N$300,10,FALSE)&lt;T$4,5,(T$3-VLOOKUP($E137,'Country Indicator Data'!$B$4:$N$300,10,FALSE))/(T$3-T$4)*5)),1))))</f>
        <v>2.9</v>
      </c>
      <c r="U137" s="163">
        <f>IF(LEN(E137)&gt;3,((IF(VLOOKUP($C137,'Regional Crises'!$B$1:$R$66,15,FALSE)="x","x",ROUND(IF(VLOOKUP($C137,'Regional Crises'!$B$1:$R$66,15,FALSE)&gt;U$3,0,IF(VLOOKUP($C137,'Regional Crises'!$B$1:$R$66,15,FALSE)&lt;U$4,5,(U$3-VLOOKUP($C137,'Regional Crises'!$B$1:$R$66,15,FALSE))/(U$3-U$4)*5)),1)))),(IF(VLOOKUP($E137,'Country Indicator Data'!$B$4:$N$300,11,FALSE)="x","x",ROUND(IF(VLOOKUP($E137,'Country Indicator Data'!$B$4:$N$300,11,FALSE)&gt;U$3,0,IF(VLOOKUP($E137,'Country Indicator Data'!$B$4:$N$300,11,FALSE)&lt;U$4,5,(U$3-VLOOKUP($E137,'Country Indicator Data'!$B$4:$N$300,11,FALSE))/(U$3-U$4)*5)),1))))</f>
        <v>2.8</v>
      </c>
      <c r="V137" s="163">
        <f>IF(LEN(E137)&gt;3,((IF(VLOOKUP($C137,'Regional Crises'!$B$1:$R$66,16,FALSE)="x","x",ROUND(IF(VLOOKUP($C137,'Regional Crises'!$B$1:$R$66,16,FALSE)&gt;V$3,0,IF(VLOOKUP($C137,'Regional Crises'!$B$1:$R$66,16,FALSE)&lt;V$4,5,(V$3-VLOOKUP($C137,'Regional Crises'!$B$1:$R$66,16,FALSE))/(V$3-V$4)*5)),1)))),(IF(VLOOKUP($E137,'Country Indicator Data'!$B$4:$N$300,12,FALSE)="x","x",ROUND(IF(VLOOKUP($E137,'Country Indicator Data'!$B$4:$N$300,12,FALSE)&gt;V$3,0,IF(VLOOKUP($E137,'Country Indicator Data'!$B$4:$N$300,12,FALSE)&lt;V$4,5,(V$3-VLOOKUP($E137,'Country Indicator Data'!$B$4:$N$300,12,FALSE))/(V$3-V$4)*5)),1))))</f>
        <v>3.5</v>
      </c>
      <c r="W137" s="163">
        <f t="shared" si="57"/>
        <v>3.1</v>
      </c>
      <c r="X137" s="163">
        <f t="shared" si="58"/>
        <v>2.2000000000000002</v>
      </c>
      <c r="Y137" s="184">
        <f>IF('Core Indicators'!FC134="x","x",IF('Core Indicators'!FC134&gt;=5,5,IF('Core Indicators'!FC134&gt;=4,4,IF('Core Indicators'!FC134&gt;=3,3,IF('Core Indicators'!FC134&gt;=2,2,IF('Core Indicators'!FC134&gt;=1,1,0))))))</f>
        <v>2</v>
      </c>
      <c r="Z137" s="163">
        <f t="shared" si="59"/>
        <v>2</v>
      </c>
      <c r="AA137" s="184">
        <f>'Crisis Indicator Data'!Y134</f>
        <v>1</v>
      </c>
      <c r="AB137" s="184">
        <f>'Crisis Indicator Data'!Z134</f>
        <v>0</v>
      </c>
      <c r="AC137" s="184">
        <f>'Crisis Indicator Data'!AA134</f>
        <v>2</v>
      </c>
      <c r="AD137" s="184">
        <f>'Crisis Indicator Data'!AB134</f>
        <v>0</v>
      </c>
      <c r="AE137" s="184">
        <f t="shared" si="60"/>
        <v>2</v>
      </c>
      <c r="AF137" s="184">
        <f>'Crisis Indicator Data'!AC134</f>
        <v>2</v>
      </c>
      <c r="AG137" s="184">
        <f>'Crisis Indicator Data'!AD134</f>
        <v>1</v>
      </c>
      <c r="AH137" s="184">
        <f t="shared" si="61"/>
        <v>3</v>
      </c>
      <c r="AI137" s="184">
        <f>'Crisis Indicator Data'!AE134</f>
        <v>0</v>
      </c>
      <c r="AJ137" s="184">
        <f>'Crisis Indicator Data'!AF134</f>
        <v>2</v>
      </c>
      <c r="AK137" s="184">
        <f>'Crisis Indicator Data'!AG134</f>
        <v>0</v>
      </c>
      <c r="AL137" s="184">
        <f t="shared" si="62"/>
        <v>2</v>
      </c>
      <c r="AM137" s="163">
        <f t="shared" si="63"/>
        <v>2</v>
      </c>
      <c r="AN137" s="163">
        <f t="shared" si="64"/>
        <v>2</v>
      </c>
    </row>
    <row r="138" spans="1:40" ht="13.5" customHeight="1" x14ac:dyDescent="0.35">
      <c r="A138" s="172" t="str">
        <f>'Crisis Indicator Data'!A135</f>
        <v>Eastern Africa Regional Drought Crisis</v>
      </c>
      <c r="B138" s="173" t="str">
        <f>'Crisis Indicator Data'!B135</f>
        <v>Drought</v>
      </c>
      <c r="C138" s="173" t="str">
        <f>'Crisis Indicator Data'!C135</f>
        <v>REG014</v>
      </c>
      <c r="D138" s="173" t="str">
        <f>'Crisis Indicator Data'!D135</f>
        <v>Ethiopia,Somalia,Kenya</v>
      </c>
      <c r="E138" s="174" t="str">
        <f>'Crisis Indicator Data'!E135</f>
        <v>ETH,SOM,KEN</v>
      </c>
      <c r="F138" s="163">
        <f>IF(LEN(E138)&gt;3,(IF(VLOOKUP($C138,'Regional Crises'!$B$1:$R$66,7,FALSE)="x","x",ROUND(IF(VLOOKUP($C138,'Regional Crises'!$B$1:$R$66,7,FALSE)&gt;$F$3,5,IF(VLOOKUP($C138,'Regional Crises'!$B$1:$R$66,7,FALSE)&lt;F$4,0,($F$3-VLOOKUP($C138,'Regional Crises'!$B$1:$R$66,7,FALSE))/($F$3-$F$4)*5)),1))),IF(VLOOKUP($E138,'Country Indicator Data'!$B$4:$N$300,3,FALSE)="x","x",ROUND(IF(VLOOKUP($E138,'Country Indicator Data'!$B$4:$N$300,3,FALSE)&gt;$F$3,5,IF(VLOOKUP($E138,'Country Indicator Data'!$B$4:$N$300,3,FALSE)&lt;$F$4,0,($F$3-VLOOKUP($E138,'Country Indicator Data'!$B$4:$N$300,3,FALSE))/($F$3-$F$4)*5)),1)))</f>
        <v>3.8</v>
      </c>
      <c r="G138" s="163">
        <f>IF(LEN(E138)&gt;3,(IF(VLOOKUP($C138,'Regional Crises'!$B$1:$R$66,9,FALSE)="x","x",ROUND(IF(VLOOKUP($C138,'Regional Crises'!$B$1:$R$66,9,FALSE)&gt;G$3,5,IF(VLOOKUP($C138,'Regional Crises'!$B$1:$R$66,9,FALSE)&lt;G$4,0,(G$3-VLOOKUP($C138,'Regional Crises'!$B$1:$R$66,9,FALSE))/(G$3-G$4)*5)),1))),IF(VLOOKUP($E138,'Country Indicator Data'!$B$4:$N$300,5,FALSE)="x","x",ROUND(IF(VLOOKUP($E138,'Country Indicator Data'!$B$4:$N$300,5,FALSE)&gt;G$3,5,IF(VLOOKUP($E138,'Country Indicator Data'!$B$4:$N$300,5,FALSE)&lt;G$4,0,(G$3-VLOOKUP($E138,'Country Indicator Data'!$B$4:$N$300,5,FALSE))/(G$3-G$4)*5)),1)))</f>
        <v>3.1</v>
      </c>
      <c r="H138" s="163">
        <f t="shared" si="52"/>
        <v>3.45</v>
      </c>
      <c r="I138" s="163">
        <f>IF(LEN(E138)&gt;3,(IF(VLOOKUP($C138,'Regional Crises'!$B$1:$R$66,6,FALSE)="x","x",ROUND(IF(VLOOKUP($C138,'Regional Crises'!$B$1:$R$66,6,FALSE)&gt;I$3,5,IF(VLOOKUP($C138,'Regional Crises'!$B$1:$R$66,6,FALSE)&lt;I$4,0,5-(I$3-VLOOKUP($C138,'Regional Crises'!$B$1:$R$66,6,FALSE))/(I$3-I$4)*5)),1))),IF(VLOOKUP($E138,'Country Indicator Data'!$B$4:$N$300,2,FALSE)="x","x",ROUND(IF(VLOOKUP($E138,'Country Indicator Data'!$B$4:$N$300,2,FALSE)&gt;I$3,5,IF(VLOOKUP($E138,'Country Indicator Data'!$B$4:$N$300,2,FALSE)&lt;I$4,0,5-(I$3-VLOOKUP($E138,'Country Indicator Data'!$B$4:$N$300,2,FALSE))/(I$3-I$4)*5)),1)))</f>
        <v>2.7</v>
      </c>
      <c r="J138" s="163">
        <f>IF(LEN(E138)&gt;3,(IF(VLOOKUP($C138,'Regional Crises'!$B$1:$R$66,8,FALSE)="x","x",ROUND(IF(VLOOKUP($C138,'Regional Crises'!$B$1:$R$66,8,FALSE)&gt;J$3,5,IF(VLOOKUP($C138,'Regional Crises'!$B$1:$R$66,8,FALSE)&lt;J$4,0,5-(J$3-VLOOKUP($C138,'Regional Crises'!$B$1:$R$66,8,FALSE))/(J$3-J$4)*5)),1))),IF(VLOOKUP($E138,'Country Indicator Data'!$B$4:$N$300,4,FALSE)="x","x",ROUND(IF(VLOOKUP($E138,'Country Indicator Data'!$B$4:$N$300,4,FALSE)&gt;J$3,5,IF(VLOOKUP($E138,'Country Indicator Data'!$B$4:$N$300,4,FALSE)&lt;J$4,0,5-(J$3-VLOOKUP($E138,'Country Indicator Data'!$B$4:$N$300,4,FALSE))/(J$3-J$4)*5)),1)))</f>
        <v>1.2</v>
      </c>
      <c r="K138" s="163">
        <f t="shared" si="53"/>
        <v>1.9500000000000002</v>
      </c>
      <c r="L138" s="163">
        <f>IF(LEN(E138)&gt;3,(IF(VLOOKUP($C138,'Regional Crises'!$B$1:$R$66,10,FALSE)="x","x",ROUND(IF(VLOOKUP($C138,'Regional Crises'!$B$1:$R$66,10,FALSE)&gt;L$3,5,IF(VLOOKUP($C138,'Regional Crises'!$B$1:$R$66,10,FALSE)&lt;L$4,0,5-(L$3-VLOOKUP($C138,'Regional Crises'!$B$1:$R$66,10,FALSE))/(L$3-L$4)*5)),1))),IF(VLOOKUP($E138,'Country Indicator Data'!$B$4:$N$300,6,FALSE)="x","x",ROUND(IF(VLOOKUP($E138,'Country Indicator Data'!$B$4:$N$300,6,FALSE)&gt;L$3,5,IF(VLOOKUP($E138,'Country Indicator Data'!$B$4:$N$300,6,FALSE)&lt;L$4,0,5-(L$3-VLOOKUP($E138,'Country Indicator Data'!$B$4:$N$300,6,FALSE))/(L$3-L$4)*5)),1)))</f>
        <v>3.5</v>
      </c>
      <c r="M138" s="163">
        <f>IF(LEN(E138)&gt;3,(IF(VLOOKUP($C138,'Regional Crises'!$B$1:$R$66,11,FALSE)="x","x",ROUND(IF(VLOOKUP($C138,'Regional Crises'!$B$1:$R$66,11,FALSE)&gt;M$3,5,IF(VLOOKUP($C138,'Regional Crises'!$B$1:$R$66,11,FALSE)&lt;M$4,0,5-(M$3-VLOOKUP($C138,'Regional Crises'!$B$1:$R$66,11,FALSE))/(M$3-M$4)*5)),1))),IF(VLOOKUP($E138,'Country Indicator Data'!$B$4:$N$300,7,FALSE)="x","x",ROUND(IF(VLOOKUP($E138,'Country Indicator Data'!$B$4:$N$300,7,FALSE)&gt;M$3,5,IF(VLOOKUP($E138,'Country Indicator Data'!$B$4:$N$300,7,FALSE)&lt;M$4,0,5-(M$3-VLOOKUP($E138,'Country Indicator Data'!$B$4:$N$300,7,FALSE))/(M$3-M$4)*5)),1)))</f>
        <v>1.6</v>
      </c>
      <c r="N138" s="163">
        <f t="shared" si="54"/>
        <v>2.5499999999999998</v>
      </c>
      <c r="O138" s="163">
        <f t="shared" si="55"/>
        <v>2.65</v>
      </c>
      <c r="P138" s="163">
        <f>IF(LEN(E138)&gt;3,VLOOKUP(C138,'Regional Crises'!$B$1:$R$69,12,FALSE),VLOOKUP(E138,'Country Indicator Data'!$B$4:$I$300,8,FALSE))</f>
        <v>5</v>
      </c>
      <c r="Q138" s="163">
        <f>IF(LEN(E138)&gt;3,((IF(VLOOKUP($C138,'Regional Crises'!$B$1:$R$66,13,FALSE)="x","x",ROUND(IF(VLOOKUP($C138,'Regional Crises'!$B$1:$R$66,13,FALSE)&gt;Q$3,5,IF(VLOOKUP($C138,'Regional Crises'!$B$1:$R$66,13,FALSE)&lt;Q$4,0,5-(LOG(Q$3)-LOG(VLOOKUP($C138,'Regional Crises'!$B$1:$R$66,13,FALSE)))/(LOG(Q$3)-LOG(Q$4))*5)),1)))),(IF(VLOOKUP($E138,'Country Indicator Data'!$B$4:$N$300,9,FALSE)="x","x",ROUND(IF(VLOOKUP($E138,'Country Indicator Data'!$B$4:$N$300,9,FALSE)&gt;Q$3,5,IF(VLOOKUP($E138,'Country Indicator Data'!$B$4:$N$300,9,FALSE)&lt;Q$4,0,5-(LOG(Q$3)-LOG(VLOOKUP($E138,'Country Indicator Data'!$B$4:$N$300,9,FALSE)))/(LOG(Q$3)-LOG(Q$4))*5)),1))))</f>
        <v>5</v>
      </c>
      <c r="R138" s="163">
        <f t="shared" si="56"/>
        <v>5</v>
      </c>
      <c r="S138" s="163">
        <f>IF(LEN(E138)&gt;3,((IF(VLOOKUP($C138,'Regional Crises'!$B$1:$R$66,17,FALSE)="x","x",ROUND(IF(VLOOKUP($C138,'Regional Crises'!$B$1:$R$66,17,FALSE)&gt;S$3,0,IF(VLOOKUP($C138,'Regional Crises'!$B$1:$R$66,17,FALSE)&lt;S$4,5,(S$3-VLOOKUP($C138,'Regional Crises'!$B$1:$R$66,17,FALSE))/(S$3-S$4)*5)),1)))),(IF(VLOOKUP($E138,'Country Indicator Data'!$B$4:$N$300,13,FALSE)="x","x",ROUND(IF(VLOOKUP($E138,'Country Indicator Data'!$B$4:$N$300,13,FALSE)&gt;S$3,0,IF(VLOOKUP($E138,'Country Indicator Data'!$B$4:$N$300,13,FALSE)&lt;S$4,5,(S$3-VLOOKUP($E138,'Country Indicator Data'!$B$4:$N$300,13,FALSE))/(S$3-S$4)*5)),1))))</f>
        <v>3.7</v>
      </c>
      <c r="T138" s="163">
        <f>IF(LEN(E138)&gt;3,((IF(VLOOKUP($C138,'Regional Crises'!$B$1:$R$66,14,FALSE)="x","x",ROUND(IF(VLOOKUP($C138,'Regional Crises'!$B$1:$R$66,14,FALSE)&gt;T$3,0,IF(VLOOKUP($C138,'Regional Crises'!$B$1:$R$66,14,FALSE)&lt;T$4,5,(T$3-VLOOKUP($C138,'Regional Crises'!$B$1:$R$66,14,FALSE))/(T$3-T$4)*5)),1)))),(IF(VLOOKUP($E138,'Country Indicator Data'!$B$4:$N$300,10,FALSE)="x","x",ROUND(IF(VLOOKUP($E138,'Country Indicator Data'!$B$4:$N$300,10,FALSE)&gt;T$3,0,IF(VLOOKUP($E138,'Country Indicator Data'!$B$4:$N$300,10,FALSE)&lt;T$4,5,(T$3-VLOOKUP($E138,'Country Indicator Data'!$B$4:$N$300,10,FALSE))/(T$3-T$4)*5)),1))))</f>
        <v>3.6</v>
      </c>
      <c r="U138" s="163">
        <f>IF(LEN(E138)&gt;3,((IF(VLOOKUP($C138,'Regional Crises'!$B$1:$R$66,15,FALSE)="x","x",ROUND(IF(VLOOKUP($C138,'Regional Crises'!$B$1:$R$66,15,FALSE)&gt;U$3,0,IF(VLOOKUP($C138,'Regional Crises'!$B$1:$R$66,15,FALSE)&lt;U$4,5,(U$3-VLOOKUP($C138,'Regional Crises'!$B$1:$R$66,15,FALSE))/(U$3-U$4)*5)),1)))),(IF(VLOOKUP($E138,'Country Indicator Data'!$B$4:$N$300,11,FALSE)="x","x",ROUND(IF(VLOOKUP($E138,'Country Indicator Data'!$B$4:$N$300,11,FALSE)&gt;U$3,0,IF(VLOOKUP($E138,'Country Indicator Data'!$B$4:$N$300,11,FALSE)&lt;U$4,5,(U$3-VLOOKUP($E138,'Country Indicator Data'!$B$4:$N$300,11,FALSE))/(U$3-U$4)*5)),1))))</f>
        <v>3.4</v>
      </c>
      <c r="V138" s="163">
        <f>IF(LEN(E138)&gt;3,((IF(VLOOKUP($C138,'Regional Crises'!$B$1:$R$66,16,FALSE)="x","x",ROUND(IF(VLOOKUP($C138,'Regional Crises'!$B$1:$R$66,16,FALSE)&gt;V$3,0,IF(VLOOKUP($C138,'Regional Crises'!$B$1:$R$66,16,FALSE)&lt;V$4,5,(V$3-VLOOKUP($C138,'Regional Crises'!$B$1:$R$66,16,FALSE))/(V$3-V$4)*5)),1)))),(IF(VLOOKUP($E138,'Country Indicator Data'!$B$4:$N$300,12,FALSE)="x","x",ROUND(IF(VLOOKUP($E138,'Country Indicator Data'!$B$4:$N$300,12,FALSE)&gt;V$3,0,IF(VLOOKUP($E138,'Country Indicator Data'!$B$4:$N$300,12,FALSE)&lt;V$4,5,(V$3-VLOOKUP($E138,'Country Indicator Data'!$B$4:$N$300,12,FALSE))/(V$3-V$4)*5)),1))))</f>
        <v>3.7</v>
      </c>
      <c r="W138" s="163">
        <f t="shared" si="57"/>
        <v>3.6</v>
      </c>
      <c r="X138" s="163">
        <f t="shared" si="58"/>
        <v>3.8</v>
      </c>
      <c r="Y138" s="184">
        <f>IF('Core Indicators'!FC135="x","x",IF('Core Indicators'!FC135&gt;=5,5,IF('Core Indicators'!FC135&gt;=4,4,IF('Core Indicators'!FC135&gt;=3,3,IF('Core Indicators'!FC135&gt;=2,2,IF('Core Indicators'!FC135&gt;=1,1,0))))))</f>
        <v>5</v>
      </c>
      <c r="Z138" s="163">
        <f t="shared" si="59"/>
        <v>5</v>
      </c>
      <c r="AA138" s="184">
        <f>'Crisis Indicator Data'!Y135</f>
        <v>2</v>
      </c>
      <c r="AB138" s="184">
        <f>'Crisis Indicator Data'!Z135</f>
        <v>3</v>
      </c>
      <c r="AC138" s="184">
        <f>'Crisis Indicator Data'!AA135</f>
        <v>3</v>
      </c>
      <c r="AD138" s="184">
        <f>'Crisis Indicator Data'!AB135</f>
        <v>3</v>
      </c>
      <c r="AE138" s="184">
        <f t="shared" si="60"/>
        <v>5</v>
      </c>
      <c r="AF138" s="184">
        <f>'Crisis Indicator Data'!AC135</f>
        <v>2</v>
      </c>
      <c r="AG138" s="184">
        <f>'Crisis Indicator Data'!AD135</f>
        <v>3</v>
      </c>
      <c r="AH138" s="184">
        <f t="shared" si="61"/>
        <v>5</v>
      </c>
      <c r="AI138" s="184">
        <f>'Crisis Indicator Data'!AE135</f>
        <v>3</v>
      </c>
      <c r="AJ138" s="184">
        <f>'Crisis Indicator Data'!AF135</f>
        <v>2</v>
      </c>
      <c r="AK138" s="184">
        <f>'Crisis Indicator Data'!AG135</f>
        <v>3</v>
      </c>
      <c r="AL138" s="184">
        <f t="shared" si="62"/>
        <v>5</v>
      </c>
      <c r="AM138" s="163">
        <f t="shared" si="63"/>
        <v>5</v>
      </c>
      <c r="AN138" s="163">
        <f t="shared" si="64"/>
        <v>5</v>
      </c>
    </row>
    <row r="139" spans="1:40" ht="13.5" customHeight="1" x14ac:dyDescent="0.35">
      <c r="A139" s="172" t="str">
        <f>'Crisis Indicator Data'!A136</f>
        <v>Turkiye / Syria earthquake</v>
      </c>
      <c r="B139" s="173" t="str">
        <f>'Crisis Indicator Data'!B136</f>
        <v>Earthquake</v>
      </c>
      <c r="C139" s="173" t="str">
        <f>'Crisis Indicator Data'!C136</f>
        <v>REG015</v>
      </c>
      <c r="D139" s="173" t="str">
        <f>'Crisis Indicator Data'!D136</f>
        <v>Türkiye,Syria</v>
      </c>
      <c r="E139" s="174" t="str">
        <f>'Crisis Indicator Data'!E136</f>
        <v>TUR,SYR</v>
      </c>
      <c r="F139" s="163">
        <f>IF(LEN(E139)&gt;3,(IF(VLOOKUP($C139,'Regional Crises'!$B$1:$R$66,7,FALSE)="x","x",ROUND(IF(VLOOKUP($C139,'Regional Crises'!$B$1:$R$66,7,FALSE)&gt;$F$3,5,IF(VLOOKUP($C139,'Regional Crises'!$B$1:$R$66,7,FALSE)&lt;F$4,0,($F$3-VLOOKUP($C139,'Regional Crises'!$B$1:$R$66,7,FALSE))/($F$3-$F$4)*5)),1))),IF(VLOOKUP($E139,'Country Indicator Data'!$B$4:$N$300,3,FALSE)="x","x",ROUND(IF(VLOOKUP($E139,'Country Indicator Data'!$B$4:$N$300,3,FALSE)&gt;$F$3,5,IF(VLOOKUP($E139,'Country Indicator Data'!$B$4:$N$300,3,FALSE)&lt;$F$4,0,($F$3-VLOOKUP($E139,'Country Indicator Data'!$B$4:$N$300,3,FALSE))/($F$3-$F$4)*5)),1)))</f>
        <v>3.6</v>
      </c>
      <c r="G139" s="163">
        <f>IF(LEN(E139)&gt;3,(IF(VLOOKUP($C139,'Regional Crises'!$B$1:$R$66,9,FALSE)="x","x",ROUND(IF(VLOOKUP($C139,'Regional Crises'!$B$1:$R$66,9,FALSE)&gt;G$3,5,IF(VLOOKUP($C139,'Regional Crises'!$B$1:$R$66,9,FALSE)&lt;G$4,0,(G$3-VLOOKUP($C139,'Regional Crises'!$B$1:$R$66,9,FALSE))/(G$3-G$4)*5)),1))),IF(VLOOKUP($E139,'Country Indicator Data'!$B$4:$N$300,5,FALSE)="x","x",ROUND(IF(VLOOKUP($E139,'Country Indicator Data'!$B$4:$N$300,5,FALSE)&gt;G$3,5,IF(VLOOKUP($E139,'Country Indicator Data'!$B$4:$N$300,5,FALSE)&lt;G$4,0,(G$3-VLOOKUP($E139,'Country Indicator Data'!$B$4:$N$300,5,FALSE))/(G$3-G$4)*5)),1)))</f>
        <v>3.5</v>
      </c>
      <c r="H139" s="163">
        <f t="shared" si="52"/>
        <v>3.55</v>
      </c>
      <c r="I139" s="163">
        <f>IF(LEN(E139)&gt;3,(IF(VLOOKUP($C139,'Regional Crises'!$B$1:$R$66,6,FALSE)="x","x",ROUND(IF(VLOOKUP($C139,'Regional Crises'!$B$1:$R$66,6,FALSE)&gt;I$3,5,IF(VLOOKUP($C139,'Regional Crises'!$B$1:$R$66,6,FALSE)&lt;I$4,0,5-(I$3-VLOOKUP($C139,'Regional Crises'!$B$1:$R$66,6,FALSE))/(I$3-I$4)*5)),1))),IF(VLOOKUP($E139,'Country Indicator Data'!$B$4:$N$300,2,FALSE)="x","x",ROUND(IF(VLOOKUP($E139,'Country Indicator Data'!$B$4:$N$300,2,FALSE)&gt;I$3,5,IF(VLOOKUP($E139,'Country Indicator Data'!$B$4:$N$300,2,FALSE)&lt;I$4,0,5-(I$3-VLOOKUP($E139,'Country Indicator Data'!$B$4:$N$300,2,FALSE))/(I$3-I$4)*5)),1)))</f>
        <v>2.4</v>
      </c>
      <c r="J139" s="163">
        <f>IF(LEN(E139)&gt;3,(IF(VLOOKUP($C139,'Regional Crises'!$B$1:$R$66,8,FALSE)="x","x",ROUND(IF(VLOOKUP($C139,'Regional Crises'!$B$1:$R$66,8,FALSE)&gt;J$3,5,IF(VLOOKUP($C139,'Regional Crises'!$B$1:$R$66,8,FALSE)&lt;J$4,0,5-(J$3-VLOOKUP($C139,'Regional Crises'!$B$1:$R$66,8,FALSE))/(J$3-J$4)*5)),1))),IF(VLOOKUP($E139,'Country Indicator Data'!$B$4:$N$300,4,FALSE)="x","x",ROUND(IF(VLOOKUP($E139,'Country Indicator Data'!$B$4:$N$300,4,FALSE)&gt;J$3,5,IF(VLOOKUP($E139,'Country Indicator Data'!$B$4:$N$300,4,FALSE)&lt;J$4,0,5-(J$3-VLOOKUP($E139,'Country Indicator Data'!$B$4:$N$300,4,FALSE))/(J$3-J$4)*5)),1)))</f>
        <v>5</v>
      </c>
      <c r="K139" s="163">
        <f t="shared" si="53"/>
        <v>3.7</v>
      </c>
      <c r="L139" s="163">
        <f>IF(LEN(E139)&gt;3,(IF(VLOOKUP($C139,'Regional Crises'!$B$1:$R$66,10,FALSE)="x","x",ROUND(IF(VLOOKUP($C139,'Regional Crises'!$B$1:$R$66,10,FALSE)&gt;L$3,5,IF(VLOOKUP($C139,'Regional Crises'!$B$1:$R$66,10,FALSE)&lt;L$4,0,5-(L$3-VLOOKUP($C139,'Regional Crises'!$B$1:$R$66,10,FALSE))/(L$3-L$4)*5)),1))),IF(VLOOKUP($E139,'Country Indicator Data'!$B$4:$N$300,6,FALSE)="x","x",ROUND(IF(VLOOKUP($E139,'Country Indicator Data'!$B$4:$N$300,6,FALSE)&gt;L$3,5,IF(VLOOKUP($E139,'Country Indicator Data'!$B$4:$N$300,6,FALSE)&lt;L$4,0,5-(L$3-VLOOKUP($E139,'Country Indicator Data'!$B$4:$N$300,6,FALSE))/(L$3-L$4)*5)),1)))</f>
        <v>2.8</v>
      </c>
      <c r="M139" s="163">
        <f>IF(LEN(E139)&gt;3,(IF(VLOOKUP($C139,'Regional Crises'!$B$1:$R$66,11,FALSE)="x","x",ROUND(IF(VLOOKUP($C139,'Regional Crises'!$B$1:$R$66,11,FALSE)&gt;M$3,5,IF(VLOOKUP($C139,'Regional Crises'!$B$1:$R$66,11,FALSE)&lt;M$4,0,5-(M$3-VLOOKUP($C139,'Regional Crises'!$B$1:$R$66,11,FALSE))/(M$3-M$4)*5)),1))),IF(VLOOKUP($E139,'Country Indicator Data'!$B$4:$N$300,7,FALSE)="x","x",ROUND(IF(VLOOKUP($E139,'Country Indicator Data'!$B$4:$N$300,7,FALSE)&gt;M$3,5,IF(VLOOKUP($E139,'Country Indicator Data'!$B$4:$N$300,7,FALSE)&lt;M$4,0,5-(M$3-VLOOKUP($E139,'Country Indicator Data'!$B$4:$N$300,7,FALSE))/(M$3-M$4)*5)),1)))</f>
        <v>1.8</v>
      </c>
      <c r="N139" s="163">
        <f t="shared" si="54"/>
        <v>2.2999999999999998</v>
      </c>
      <c r="O139" s="163">
        <f t="shared" si="55"/>
        <v>3.1833333333333336</v>
      </c>
      <c r="P139" s="163">
        <f>IF(LEN(E139)&gt;3,VLOOKUP(C139,'Regional Crises'!$B$1:$R$69,12,FALSE),VLOOKUP(E139,'Country Indicator Data'!$B$4:$I$300,8,FALSE))</f>
        <v>4.5</v>
      </c>
      <c r="Q139" s="163">
        <f>IF(LEN(E139)&gt;3,((IF(VLOOKUP($C139,'Regional Crises'!$B$1:$R$66,13,FALSE)="x","x",ROUND(IF(VLOOKUP($C139,'Regional Crises'!$B$1:$R$66,13,FALSE)&gt;Q$3,5,IF(VLOOKUP($C139,'Regional Crises'!$B$1:$R$66,13,FALSE)&lt;Q$4,0,5-(LOG(Q$3)-LOG(VLOOKUP($C139,'Regional Crises'!$B$1:$R$66,13,FALSE)))/(LOG(Q$3)-LOG(Q$4))*5)),1)))),(IF(VLOOKUP($E139,'Country Indicator Data'!$B$4:$N$300,9,FALSE)="x","x",ROUND(IF(VLOOKUP($E139,'Country Indicator Data'!$B$4:$N$300,9,FALSE)&gt;Q$3,5,IF(VLOOKUP($E139,'Country Indicator Data'!$B$4:$N$300,9,FALSE)&lt;Q$4,0,5-(LOG(Q$3)-LOG(VLOOKUP($E139,'Country Indicator Data'!$B$4:$N$300,9,FALSE)))/(LOG(Q$3)-LOG(Q$4))*5)),1))))</f>
        <v>0</v>
      </c>
      <c r="R139" s="163">
        <f t="shared" si="56"/>
        <v>2.25</v>
      </c>
      <c r="S139" s="163">
        <f>IF(LEN(E139)&gt;3,((IF(VLOOKUP($C139,'Regional Crises'!$B$1:$R$66,17,FALSE)="x","x",ROUND(IF(VLOOKUP($C139,'Regional Crises'!$B$1:$R$66,17,FALSE)&gt;S$3,0,IF(VLOOKUP($C139,'Regional Crises'!$B$1:$R$66,17,FALSE)&lt;S$4,5,(S$3-VLOOKUP($C139,'Regional Crises'!$B$1:$R$66,17,FALSE))/(S$3-S$4)*5)),1)))),(IF(VLOOKUP($E139,'Country Indicator Data'!$B$4:$N$300,13,FALSE)="x","x",ROUND(IF(VLOOKUP($E139,'Country Indicator Data'!$B$4:$N$300,13,FALSE)&gt;S$3,0,IF(VLOOKUP($E139,'Country Indicator Data'!$B$4:$N$300,13,FALSE)&lt;S$4,5,(S$3-VLOOKUP($E139,'Country Indicator Data'!$B$4:$N$300,13,FALSE))/(S$3-S$4)*5)),1))))</f>
        <v>3.8</v>
      </c>
      <c r="T139" s="163">
        <f>IF(LEN(E139)&gt;3,((IF(VLOOKUP($C139,'Regional Crises'!$B$1:$R$66,14,FALSE)="x","x",ROUND(IF(VLOOKUP($C139,'Regional Crises'!$B$1:$R$66,14,FALSE)&gt;T$3,0,IF(VLOOKUP($C139,'Regional Crises'!$B$1:$R$66,14,FALSE)&lt;T$4,5,(T$3-VLOOKUP($C139,'Regional Crises'!$B$1:$R$66,14,FALSE))/(T$3-T$4)*5)),1)))),(IF(VLOOKUP($E139,'Country Indicator Data'!$B$4:$N$300,10,FALSE)="x","x",ROUND(IF(VLOOKUP($E139,'Country Indicator Data'!$B$4:$N$300,10,FALSE)&gt;T$3,0,IF(VLOOKUP($E139,'Country Indicator Data'!$B$4:$N$300,10,FALSE)&lt;T$4,5,(T$3-VLOOKUP($E139,'Country Indicator Data'!$B$4:$N$300,10,FALSE))/(T$3-T$4)*5)),1))))</f>
        <v>3.7</v>
      </c>
      <c r="U139" s="163">
        <f>IF(LEN(E139)&gt;3,((IF(VLOOKUP($C139,'Regional Crises'!$B$1:$R$66,15,FALSE)="x","x",ROUND(IF(VLOOKUP($C139,'Regional Crises'!$B$1:$R$66,15,FALSE)&gt;U$3,0,IF(VLOOKUP($C139,'Regional Crises'!$B$1:$R$66,15,FALSE)&lt;U$4,5,(U$3-VLOOKUP($C139,'Regional Crises'!$B$1:$R$66,15,FALSE))/(U$3-U$4)*5)),1)))),(IF(VLOOKUP($E139,'Country Indicator Data'!$B$4:$N$300,11,FALSE)="x","x",ROUND(IF(VLOOKUP($E139,'Country Indicator Data'!$B$4:$N$300,11,FALSE)&gt;U$3,0,IF(VLOOKUP($E139,'Country Indicator Data'!$B$4:$N$300,11,FALSE)&lt;U$4,5,(U$3-VLOOKUP($E139,'Country Indicator Data'!$B$4:$N$300,11,FALSE))/(U$3-U$4)*5)),1))))</f>
        <v>3.8</v>
      </c>
      <c r="V139" s="163">
        <f>IF(LEN(E139)&gt;3,((IF(VLOOKUP($C139,'Regional Crises'!$B$1:$R$66,16,FALSE)="x","x",ROUND(IF(VLOOKUP($C139,'Regional Crises'!$B$1:$R$66,16,FALSE)&gt;V$3,0,IF(VLOOKUP($C139,'Regional Crises'!$B$1:$R$66,16,FALSE)&lt;V$4,5,(V$3-VLOOKUP($C139,'Regional Crises'!$B$1:$R$66,16,FALSE))/(V$3-V$4)*5)),1)))),(IF(VLOOKUP($E139,'Country Indicator Data'!$B$4:$N$300,12,FALSE)="x","x",ROUND(IF(VLOOKUP($E139,'Country Indicator Data'!$B$4:$N$300,12,FALSE)&gt;V$3,0,IF(VLOOKUP($E139,'Country Indicator Data'!$B$4:$N$300,12,FALSE)&lt;V$4,5,(V$3-VLOOKUP($E139,'Country Indicator Data'!$B$4:$N$300,12,FALSE))/(V$3-V$4)*5)),1))))</f>
        <v>4.2</v>
      </c>
      <c r="W139" s="163">
        <f t="shared" si="57"/>
        <v>3.9</v>
      </c>
      <c r="X139" s="163">
        <f t="shared" si="58"/>
        <v>3.1</v>
      </c>
      <c r="Y139" s="184">
        <f>IF('Core Indicators'!FC136="x","x",IF('Core Indicators'!FC136&gt;=5,5,IF('Core Indicators'!FC136&gt;=4,4,IF('Core Indicators'!FC136&gt;=3,3,IF('Core Indicators'!FC136&gt;=2,2,IF('Core Indicators'!FC136&gt;=1,1,0))))))</f>
        <v>5</v>
      </c>
      <c r="Z139" s="163">
        <f t="shared" si="59"/>
        <v>5</v>
      </c>
      <c r="AA139" s="184">
        <f>'Crisis Indicator Data'!Y136</f>
        <v>1</v>
      </c>
      <c r="AB139" s="184">
        <f>'Crisis Indicator Data'!Z136</f>
        <v>3</v>
      </c>
      <c r="AC139" s="184">
        <f>'Crisis Indicator Data'!AA136</f>
        <v>3</v>
      </c>
      <c r="AD139" s="184">
        <f>'Crisis Indicator Data'!AB136</f>
        <v>2</v>
      </c>
      <c r="AE139" s="184">
        <f t="shared" si="60"/>
        <v>4</v>
      </c>
      <c r="AF139" s="184">
        <f>'Crisis Indicator Data'!AC136</f>
        <v>2</v>
      </c>
      <c r="AG139" s="184">
        <f>'Crisis Indicator Data'!AD136</f>
        <v>3</v>
      </c>
      <c r="AH139" s="184">
        <f t="shared" si="61"/>
        <v>5</v>
      </c>
      <c r="AI139" s="184">
        <f>'Crisis Indicator Data'!AE136</f>
        <v>3</v>
      </c>
      <c r="AJ139" s="184">
        <f>'Crisis Indicator Data'!AF136</f>
        <v>3</v>
      </c>
      <c r="AK139" s="184">
        <f>'Crisis Indicator Data'!AG136</f>
        <v>0</v>
      </c>
      <c r="AL139" s="184">
        <f t="shared" si="62"/>
        <v>4</v>
      </c>
      <c r="AM139" s="163">
        <f t="shared" si="63"/>
        <v>4</v>
      </c>
      <c r="AN139" s="163">
        <f t="shared" si="64"/>
        <v>4.5</v>
      </c>
    </row>
    <row r="140" spans="1:40" ht="13.5" customHeight="1" x14ac:dyDescent="0.35">
      <c r="A140" s="172" t="str">
        <f>'Crisis Indicator Data'!A137</f>
        <v>Displacement from Russia-Ukraine conflict in Romania</v>
      </c>
      <c r="B140" s="173" t="str">
        <f>'Crisis Indicator Data'!B137</f>
        <v>Conflict,Displacement</v>
      </c>
      <c r="C140" s="173" t="str">
        <f>'Crisis Indicator Data'!C137</f>
        <v>ROU002</v>
      </c>
      <c r="D140" s="173" t="str">
        <f>'Crisis Indicator Data'!D137</f>
        <v>Romania</v>
      </c>
      <c r="E140" s="174" t="str">
        <f>'Crisis Indicator Data'!E137</f>
        <v>ROU</v>
      </c>
      <c r="F140" s="163">
        <f>IF(LEN(E140)&gt;3,(IF(VLOOKUP($C140,'Regional Crises'!$B$1:$R$66,7,FALSE)="x","x",ROUND(IF(VLOOKUP($C140,'Regional Crises'!$B$1:$R$66,7,FALSE)&gt;$F$3,5,IF(VLOOKUP($C140,'Regional Crises'!$B$1:$R$66,7,FALSE)&lt;F$4,0,($F$3-VLOOKUP($C140,'Regional Crises'!$B$1:$R$66,7,FALSE))/($F$3-$F$4)*5)),1))),IF(VLOOKUP($E140,'Country Indicator Data'!$B$4:$N$300,3,FALSE)="x","x",ROUND(IF(VLOOKUP($E140,'Country Indicator Data'!$B$4:$N$300,3,FALSE)&gt;$F$3,5,IF(VLOOKUP($E140,'Country Indicator Data'!$B$4:$N$300,3,FALSE)&lt;$F$4,0,($F$3-VLOOKUP($E140,'Country Indicator Data'!$B$4:$N$300,3,FALSE))/($F$3-$F$4)*5)),1)))</f>
        <v>2.1</v>
      </c>
      <c r="G140" s="163">
        <f>IF(LEN(E140)&gt;3,(IF(VLOOKUP($C140,'Regional Crises'!$B$1:$R$66,9,FALSE)="x","x",ROUND(IF(VLOOKUP($C140,'Regional Crises'!$B$1:$R$66,9,FALSE)&gt;G$3,5,IF(VLOOKUP($C140,'Regional Crises'!$B$1:$R$66,9,FALSE)&lt;G$4,0,(G$3-VLOOKUP($C140,'Regional Crises'!$B$1:$R$66,9,FALSE))/(G$3-G$4)*5)),1))),IF(VLOOKUP($E140,'Country Indicator Data'!$B$4:$N$300,5,FALSE)="x","x",ROUND(IF(VLOOKUP($E140,'Country Indicator Data'!$B$4:$N$300,5,FALSE)&gt;G$3,5,IF(VLOOKUP($E140,'Country Indicator Data'!$B$4:$N$300,5,FALSE)&lt;G$4,0,(G$3-VLOOKUP($E140,'Country Indicator Data'!$B$4:$N$300,5,FALSE))/(G$3-G$4)*5)),1)))</f>
        <v>1.2</v>
      </c>
      <c r="H140" s="163">
        <f t="shared" si="52"/>
        <v>1.65</v>
      </c>
      <c r="I140" s="163">
        <f>IF(LEN(E140)&gt;3,(IF(VLOOKUP($C140,'Regional Crises'!$B$1:$R$66,6,FALSE)="x","x",ROUND(IF(VLOOKUP($C140,'Regional Crises'!$B$1:$R$66,6,FALSE)&gt;I$3,5,IF(VLOOKUP($C140,'Regional Crises'!$B$1:$R$66,6,FALSE)&lt;I$4,0,5-(I$3-VLOOKUP($C140,'Regional Crises'!$B$1:$R$66,6,FALSE))/(I$3-I$4)*5)),1))),IF(VLOOKUP($E140,'Country Indicator Data'!$B$4:$N$300,2,FALSE)="x","x",ROUND(IF(VLOOKUP($E140,'Country Indicator Data'!$B$4:$N$300,2,FALSE)&gt;I$3,5,IF(VLOOKUP($E140,'Country Indicator Data'!$B$4:$N$300,2,FALSE)&lt;I$4,0,5-(I$3-VLOOKUP($E140,'Country Indicator Data'!$B$4:$N$300,2,FALSE))/(I$3-I$4)*5)),1)))</f>
        <v>1.5</v>
      </c>
      <c r="J140" s="163">
        <f>IF(LEN(E140)&gt;3,(IF(VLOOKUP($C140,'Regional Crises'!$B$1:$R$66,8,FALSE)="x","x",ROUND(IF(VLOOKUP($C140,'Regional Crises'!$B$1:$R$66,8,FALSE)&gt;J$3,5,IF(VLOOKUP($C140,'Regional Crises'!$B$1:$R$66,8,FALSE)&lt;J$4,0,5-(J$3-VLOOKUP($C140,'Regional Crises'!$B$1:$R$66,8,FALSE))/(J$3-J$4)*5)),1))),IF(VLOOKUP($E140,'Country Indicator Data'!$B$4:$N$300,4,FALSE)="x","x",ROUND(IF(VLOOKUP($E140,'Country Indicator Data'!$B$4:$N$300,4,FALSE)&gt;J$3,5,IF(VLOOKUP($E140,'Country Indicator Data'!$B$4:$N$300,4,FALSE)&lt;J$4,0,5-(J$3-VLOOKUP($E140,'Country Indicator Data'!$B$4:$N$300,4,FALSE))/(J$3-J$4)*5)),1)))</f>
        <v>0.3</v>
      </c>
      <c r="K140" s="163">
        <f t="shared" si="53"/>
        <v>0.9</v>
      </c>
      <c r="L140" s="163">
        <f>IF(LEN(E140)&gt;3,(IF(VLOOKUP($C140,'Regional Crises'!$B$1:$R$66,10,FALSE)="x","x",ROUND(IF(VLOOKUP($C140,'Regional Crises'!$B$1:$R$66,10,FALSE)&gt;L$3,5,IF(VLOOKUP($C140,'Regional Crises'!$B$1:$R$66,10,FALSE)&lt;L$4,0,5-(L$3-VLOOKUP($C140,'Regional Crises'!$B$1:$R$66,10,FALSE))/(L$3-L$4)*5)),1))),IF(VLOOKUP($E140,'Country Indicator Data'!$B$4:$N$300,6,FALSE)="x","x",ROUND(IF(VLOOKUP($E140,'Country Indicator Data'!$B$4:$N$300,6,FALSE)&gt;L$3,5,IF(VLOOKUP($E140,'Country Indicator Data'!$B$4:$N$300,6,FALSE)&lt;L$4,0,5-(L$3-VLOOKUP($E140,'Country Indicator Data'!$B$4:$N$300,6,FALSE))/(L$3-L$4)*5)),1)))</f>
        <v>2.1</v>
      </c>
      <c r="M140" s="163">
        <f>IF(LEN(E140)&gt;3,(IF(VLOOKUP($C140,'Regional Crises'!$B$1:$R$66,11,FALSE)="x","x",ROUND(IF(VLOOKUP($C140,'Regional Crises'!$B$1:$R$66,11,FALSE)&gt;M$3,5,IF(VLOOKUP($C140,'Regional Crises'!$B$1:$R$66,11,FALSE)&lt;M$4,0,5-(M$3-VLOOKUP($C140,'Regional Crises'!$B$1:$R$66,11,FALSE))/(M$3-M$4)*5)),1))),IF(VLOOKUP($E140,'Country Indicator Data'!$B$4:$N$300,7,FALSE)="x","x",ROUND(IF(VLOOKUP($E140,'Country Indicator Data'!$B$4:$N$300,7,FALSE)&gt;M$3,5,IF(VLOOKUP($E140,'Country Indicator Data'!$B$4:$N$300,7,FALSE)&lt;M$4,0,5-(M$3-VLOOKUP($E140,'Country Indicator Data'!$B$4:$N$300,7,FALSE))/(M$3-M$4)*5)),1)))</f>
        <v>1.4</v>
      </c>
      <c r="N140" s="163">
        <f t="shared" si="54"/>
        <v>1.75</v>
      </c>
      <c r="O140" s="163">
        <f t="shared" si="55"/>
        <v>1.4333333333333333</v>
      </c>
      <c r="P140" s="163">
        <f>IF(LEN(E140)&gt;3,VLOOKUP(C140,'Regional Crises'!$B$1:$R$69,12,FALSE),VLOOKUP(E140,'Country Indicator Data'!$B$4:$I$300,8,FALSE))</f>
        <v>1</v>
      </c>
      <c r="Q140" s="163">
        <f>IF(LEN(E140)&gt;3,((IF(VLOOKUP($C140,'Regional Crises'!$B$1:$R$66,13,FALSE)="x","x",ROUND(IF(VLOOKUP($C140,'Regional Crises'!$B$1:$R$66,13,FALSE)&gt;Q$3,5,IF(VLOOKUP($C140,'Regional Crises'!$B$1:$R$66,13,FALSE)&lt;Q$4,0,5-(LOG(Q$3)-LOG(VLOOKUP($C140,'Regional Crises'!$B$1:$R$66,13,FALSE)))/(LOG(Q$3)-LOG(Q$4))*5)),1)))),(IF(VLOOKUP($E140,'Country Indicator Data'!$B$4:$N$300,9,FALSE)="x","x",ROUND(IF(VLOOKUP($E140,'Country Indicator Data'!$B$4:$N$300,9,FALSE)&gt;Q$3,5,IF(VLOOKUP($E140,'Country Indicator Data'!$B$4:$N$300,9,FALSE)&lt;Q$4,0,5-(LOG(Q$3)-LOG(VLOOKUP($E140,'Country Indicator Data'!$B$4:$N$300,9,FALSE)))/(LOG(Q$3)-LOG(Q$4))*5)),1))))</f>
        <v>0</v>
      </c>
      <c r="R140" s="163">
        <f t="shared" si="56"/>
        <v>0.5</v>
      </c>
      <c r="S140" s="163">
        <f>IF(LEN(E140)&gt;3,((IF(VLOOKUP($C140,'Regional Crises'!$B$1:$R$66,17,FALSE)="x","x",ROUND(IF(VLOOKUP($C140,'Regional Crises'!$B$1:$R$66,17,FALSE)&gt;S$3,0,IF(VLOOKUP($C140,'Regional Crises'!$B$1:$R$66,17,FALSE)&lt;S$4,5,(S$3-VLOOKUP($C140,'Regional Crises'!$B$1:$R$66,17,FALSE))/(S$3-S$4)*5)),1)))),(IF(VLOOKUP($E140,'Country Indicator Data'!$B$4:$N$300,13,FALSE)="x","x",ROUND(IF(VLOOKUP($E140,'Country Indicator Data'!$B$4:$N$300,13,FALSE)&gt;S$3,0,IF(VLOOKUP($E140,'Country Indicator Data'!$B$4:$N$300,13,FALSE)&lt;S$4,5,(S$3-VLOOKUP($E140,'Country Indicator Data'!$B$4:$N$300,13,FALSE))/(S$3-S$4)*5)),1))))</f>
        <v>2.7</v>
      </c>
      <c r="T140" s="163">
        <f>IF(LEN(E140)&gt;3,((IF(VLOOKUP($C140,'Regional Crises'!$B$1:$R$66,14,FALSE)="x","x",ROUND(IF(VLOOKUP($C140,'Regional Crises'!$B$1:$R$66,14,FALSE)&gt;T$3,0,IF(VLOOKUP($C140,'Regional Crises'!$B$1:$R$66,14,FALSE)&lt;T$4,5,(T$3-VLOOKUP($C140,'Regional Crises'!$B$1:$R$66,14,FALSE))/(T$3-T$4)*5)),1)))),(IF(VLOOKUP($E140,'Country Indicator Data'!$B$4:$N$300,10,FALSE)="x","x",ROUND(IF(VLOOKUP($E140,'Country Indicator Data'!$B$4:$N$300,10,FALSE)&gt;T$3,0,IF(VLOOKUP($E140,'Country Indicator Data'!$B$4:$N$300,10,FALSE)&lt;T$4,5,(T$3-VLOOKUP($E140,'Country Indicator Data'!$B$4:$N$300,10,FALSE))/(T$3-T$4)*5)),1))))</f>
        <v>2.1</v>
      </c>
      <c r="U140" s="163">
        <f>IF(LEN(E140)&gt;3,((IF(VLOOKUP($C140,'Regional Crises'!$B$1:$R$66,15,FALSE)="x","x",ROUND(IF(VLOOKUP($C140,'Regional Crises'!$B$1:$R$66,15,FALSE)&gt;U$3,0,IF(VLOOKUP($C140,'Regional Crises'!$B$1:$R$66,15,FALSE)&lt;U$4,5,(U$3-VLOOKUP($C140,'Regional Crises'!$B$1:$R$66,15,FALSE))/(U$3-U$4)*5)),1)))),(IF(VLOOKUP($E140,'Country Indicator Data'!$B$4:$N$300,11,FALSE)="x","x",ROUND(IF(VLOOKUP($E140,'Country Indicator Data'!$B$4:$N$300,11,FALSE)&gt;U$3,0,IF(VLOOKUP($E140,'Country Indicator Data'!$B$4:$N$300,11,FALSE)&lt;U$4,5,(U$3-VLOOKUP($E140,'Country Indicator Data'!$B$4:$N$300,11,FALSE))/(U$3-U$4)*5)),1))))</f>
        <v>1.6</v>
      </c>
      <c r="V140" s="163">
        <f>IF(LEN(E140)&gt;3,((IF(VLOOKUP($C140,'Regional Crises'!$B$1:$R$66,16,FALSE)="x","x",ROUND(IF(VLOOKUP($C140,'Regional Crises'!$B$1:$R$66,16,FALSE)&gt;V$3,0,IF(VLOOKUP($C140,'Regional Crises'!$B$1:$R$66,16,FALSE)&lt;V$4,5,(V$3-VLOOKUP($C140,'Regional Crises'!$B$1:$R$66,16,FALSE))/(V$3-V$4)*5)),1)))),(IF(VLOOKUP($E140,'Country Indicator Data'!$B$4:$N$300,12,FALSE)="x","x",ROUND(IF(VLOOKUP($E140,'Country Indicator Data'!$B$4:$N$300,12,FALSE)&gt;V$3,0,IF(VLOOKUP($E140,'Country Indicator Data'!$B$4:$N$300,12,FALSE)&lt;V$4,5,(V$3-VLOOKUP($E140,'Country Indicator Data'!$B$4:$N$300,12,FALSE))/(V$3-V$4)*5)),1))))</f>
        <v>0.9</v>
      </c>
      <c r="W140" s="163">
        <f t="shared" si="57"/>
        <v>1.8</v>
      </c>
      <c r="X140" s="163">
        <f t="shared" si="58"/>
        <v>1.2</v>
      </c>
      <c r="Y140" s="184">
        <f>IF('Core Indicators'!FC137="x","x",IF('Core Indicators'!FC137&gt;=5,5,IF('Core Indicators'!FC137&gt;=4,4,IF('Core Indicators'!FC137&gt;=3,3,IF('Core Indicators'!FC137&gt;=2,2,IF('Core Indicators'!FC137&gt;=1,1,0))))))</f>
        <v>2</v>
      </c>
      <c r="Z140" s="163">
        <f t="shared" si="59"/>
        <v>2</v>
      </c>
      <c r="AA140" s="184">
        <f>'Crisis Indicator Data'!Y137</f>
        <v>0</v>
      </c>
      <c r="AB140" s="184">
        <f>'Crisis Indicator Data'!Z137</f>
        <v>0</v>
      </c>
      <c r="AC140" s="184">
        <f>'Crisis Indicator Data'!AA137</f>
        <v>0</v>
      </c>
      <c r="AD140" s="184">
        <f>'Crisis Indicator Data'!AB137</f>
        <v>0</v>
      </c>
      <c r="AE140" s="184">
        <f t="shared" si="60"/>
        <v>0</v>
      </c>
      <c r="AF140" s="184">
        <f>'Crisis Indicator Data'!AC137</f>
        <v>0</v>
      </c>
      <c r="AG140" s="184">
        <f>'Crisis Indicator Data'!AD137</f>
        <v>1</v>
      </c>
      <c r="AH140" s="184">
        <f t="shared" si="61"/>
        <v>1</v>
      </c>
      <c r="AI140" s="184">
        <f>'Crisis Indicator Data'!AE137</f>
        <v>0</v>
      </c>
      <c r="AJ140" s="184">
        <f>'Crisis Indicator Data'!AF137</f>
        <v>0</v>
      </c>
      <c r="AK140" s="184">
        <f>'Crisis Indicator Data'!AG137</f>
        <v>0</v>
      </c>
      <c r="AL140" s="184">
        <f t="shared" si="62"/>
        <v>0</v>
      </c>
      <c r="AM140" s="163">
        <f t="shared" si="63"/>
        <v>0</v>
      </c>
      <c r="AN140" s="163">
        <f t="shared" si="64"/>
        <v>1</v>
      </c>
    </row>
    <row r="141" spans="1:40" ht="13.5" customHeight="1" x14ac:dyDescent="0.35">
      <c r="A141" s="172" t="str">
        <f>'Crisis Indicator Data'!A138</f>
        <v>Displacement from Russia-Ukraine conflict in Russia</v>
      </c>
      <c r="B141" s="173" t="str">
        <f>'Crisis Indicator Data'!B138</f>
        <v>Conflict,Displacement</v>
      </c>
      <c r="C141" s="173" t="str">
        <f>'Crisis Indicator Data'!C138</f>
        <v>RUS002</v>
      </c>
      <c r="D141" s="173" t="str">
        <f>'Crisis Indicator Data'!D138</f>
        <v>Russia</v>
      </c>
      <c r="E141" s="174" t="str">
        <f>'Crisis Indicator Data'!E138</f>
        <v>RUS</v>
      </c>
      <c r="F141" s="163">
        <f>IF(LEN(E141)&gt;3,(IF(VLOOKUP($C141,'Regional Crises'!$B$1:$R$66,7,FALSE)="x","x",ROUND(IF(VLOOKUP($C141,'Regional Crises'!$B$1:$R$66,7,FALSE)&gt;$F$3,5,IF(VLOOKUP($C141,'Regional Crises'!$B$1:$R$66,7,FALSE)&lt;F$4,0,($F$3-VLOOKUP($C141,'Regional Crises'!$B$1:$R$66,7,FALSE))/($F$3-$F$4)*5)),1))),IF(VLOOKUP($E141,'Country Indicator Data'!$B$4:$N$300,3,FALSE)="x","x",ROUND(IF(VLOOKUP($E141,'Country Indicator Data'!$B$4:$N$300,3,FALSE)&gt;$F$3,5,IF(VLOOKUP($E141,'Country Indicator Data'!$B$4:$N$300,3,FALSE)&lt;$F$4,0,($F$3-VLOOKUP($E141,'Country Indicator Data'!$B$4:$N$300,3,FALSE))/($F$3-$F$4)*5)),1)))</f>
        <v>4.3</v>
      </c>
      <c r="G141" s="163">
        <f>IF(LEN(E141)&gt;3,(IF(VLOOKUP($C141,'Regional Crises'!$B$1:$R$66,9,FALSE)="x","x",ROUND(IF(VLOOKUP($C141,'Regional Crises'!$B$1:$R$66,9,FALSE)&gt;G$3,5,IF(VLOOKUP($C141,'Regional Crises'!$B$1:$R$66,9,FALSE)&lt;G$4,0,(G$3-VLOOKUP($C141,'Regional Crises'!$B$1:$R$66,9,FALSE))/(G$3-G$4)*5)),1))),IF(VLOOKUP($E141,'Country Indicator Data'!$B$4:$N$300,5,FALSE)="x","x",ROUND(IF(VLOOKUP($E141,'Country Indicator Data'!$B$4:$N$300,5,FALSE)&gt;G$3,5,IF(VLOOKUP($E141,'Country Indicator Data'!$B$4:$N$300,5,FALSE)&lt;G$4,0,(G$3-VLOOKUP($E141,'Country Indicator Data'!$B$4:$N$300,5,FALSE))/(G$3-G$4)*5)),1)))</f>
        <v>3.3</v>
      </c>
      <c r="H141" s="163">
        <f t="shared" si="52"/>
        <v>3.8</v>
      </c>
      <c r="I141" s="163">
        <f>IF(LEN(E141)&gt;3,(IF(VLOOKUP($C141,'Regional Crises'!$B$1:$R$66,6,FALSE)="x","x",ROUND(IF(VLOOKUP($C141,'Regional Crises'!$B$1:$R$66,6,FALSE)&gt;I$3,5,IF(VLOOKUP($C141,'Regional Crises'!$B$1:$R$66,6,FALSE)&lt;I$4,0,5-(I$3-VLOOKUP($C141,'Regional Crises'!$B$1:$R$66,6,FALSE))/(I$3-I$4)*5)),1))),IF(VLOOKUP($E141,'Country Indicator Data'!$B$4:$N$300,2,FALSE)="x","x",ROUND(IF(VLOOKUP($E141,'Country Indicator Data'!$B$4:$N$300,2,FALSE)&gt;I$3,5,IF(VLOOKUP($E141,'Country Indicator Data'!$B$4:$N$300,2,FALSE)&lt;I$4,0,5-(I$3-VLOOKUP($E141,'Country Indicator Data'!$B$4:$N$300,2,FALSE))/(I$3-I$4)*5)),1)))</f>
        <v>1.7</v>
      </c>
      <c r="J141" s="163">
        <f>IF(LEN(E141)&gt;3,(IF(VLOOKUP($C141,'Regional Crises'!$B$1:$R$66,8,FALSE)="x","x",ROUND(IF(VLOOKUP($C141,'Regional Crises'!$B$1:$R$66,8,FALSE)&gt;J$3,5,IF(VLOOKUP($C141,'Regional Crises'!$B$1:$R$66,8,FALSE)&lt;J$4,0,5-(J$3-VLOOKUP($C141,'Regional Crises'!$B$1:$R$66,8,FALSE))/(J$3-J$4)*5)),1))),IF(VLOOKUP($E141,'Country Indicator Data'!$B$4:$N$300,4,FALSE)="x","x",ROUND(IF(VLOOKUP($E141,'Country Indicator Data'!$B$4:$N$300,4,FALSE)&gt;J$3,5,IF(VLOOKUP($E141,'Country Indicator Data'!$B$4:$N$300,4,FALSE)&lt;J$4,0,5-(J$3-VLOOKUP($E141,'Country Indicator Data'!$B$4:$N$300,4,FALSE))/(J$3-J$4)*5)),1)))</f>
        <v>1.6</v>
      </c>
      <c r="K141" s="163">
        <f t="shared" si="53"/>
        <v>1.65</v>
      </c>
      <c r="L141" s="163">
        <f>IF(LEN(E141)&gt;3,(IF(VLOOKUP($C141,'Regional Crises'!$B$1:$R$66,10,FALSE)="x","x",ROUND(IF(VLOOKUP($C141,'Regional Crises'!$B$1:$R$66,10,FALSE)&gt;L$3,5,IF(VLOOKUP($C141,'Regional Crises'!$B$1:$R$66,10,FALSE)&lt;L$4,0,5-(L$3-VLOOKUP($C141,'Regional Crises'!$B$1:$R$66,10,FALSE))/(L$3-L$4)*5)),1))),IF(VLOOKUP($E141,'Country Indicator Data'!$B$4:$N$300,6,FALSE)="x","x",ROUND(IF(VLOOKUP($E141,'Country Indicator Data'!$B$4:$N$300,6,FALSE)&gt;L$3,5,IF(VLOOKUP($E141,'Country Indicator Data'!$B$4:$N$300,6,FALSE)&lt;L$4,0,5-(L$3-VLOOKUP($E141,'Country Indicator Data'!$B$4:$N$300,6,FALSE))/(L$3-L$4)*5)),1)))</f>
        <v>1.7</v>
      </c>
      <c r="M141" s="163">
        <f>IF(LEN(E141)&gt;3,(IF(VLOOKUP($C141,'Regional Crises'!$B$1:$R$66,11,FALSE)="x","x",ROUND(IF(VLOOKUP($C141,'Regional Crises'!$B$1:$R$66,11,FALSE)&gt;M$3,5,IF(VLOOKUP($C141,'Regional Crises'!$B$1:$R$66,11,FALSE)&lt;M$4,0,5-(M$3-VLOOKUP($C141,'Regional Crises'!$B$1:$R$66,11,FALSE))/(M$3-M$4)*5)),1))),IF(VLOOKUP($E141,'Country Indicator Data'!$B$4:$N$300,7,FALSE)="x","x",ROUND(IF(VLOOKUP($E141,'Country Indicator Data'!$B$4:$N$300,7,FALSE)&gt;M$3,5,IF(VLOOKUP($E141,'Country Indicator Data'!$B$4:$N$300,7,FALSE)&lt;M$4,0,5-(M$3-VLOOKUP($E141,'Country Indicator Data'!$B$4:$N$300,7,FALSE))/(M$3-M$4)*5)),1)))</f>
        <v>1.6</v>
      </c>
      <c r="N141" s="163">
        <f t="shared" si="54"/>
        <v>1.65</v>
      </c>
      <c r="O141" s="163">
        <f t="shared" si="55"/>
        <v>2.3666666666666667</v>
      </c>
      <c r="P141" s="163">
        <f>IF(LEN(E141)&gt;3,VLOOKUP(C141,'Regional Crises'!$B$1:$R$69,12,FALSE),VLOOKUP(E141,'Country Indicator Data'!$B$4:$I$300,8,FALSE))</f>
        <v>3</v>
      </c>
      <c r="Q141" s="163">
        <f>IF(LEN(E141)&gt;3,((IF(VLOOKUP($C141,'Regional Crises'!$B$1:$R$66,13,FALSE)="x","x",ROUND(IF(VLOOKUP($C141,'Regional Crises'!$B$1:$R$66,13,FALSE)&gt;Q$3,5,IF(VLOOKUP($C141,'Regional Crises'!$B$1:$R$66,13,FALSE)&lt;Q$4,0,5-(LOG(Q$3)-LOG(VLOOKUP($C141,'Regional Crises'!$B$1:$R$66,13,FALSE)))/(LOG(Q$3)-LOG(Q$4))*5)),1)))),(IF(VLOOKUP($E141,'Country Indicator Data'!$B$4:$N$300,9,FALSE)="x","x",ROUND(IF(VLOOKUP($E141,'Country Indicator Data'!$B$4:$N$300,9,FALSE)&gt;Q$3,5,IF(VLOOKUP($E141,'Country Indicator Data'!$B$4:$N$300,9,FALSE)&lt;Q$4,0,5-(LOG(Q$3)-LOG(VLOOKUP($E141,'Country Indicator Data'!$B$4:$N$300,9,FALSE)))/(LOG(Q$3)-LOG(Q$4))*5)),1))))</f>
        <v>4.5</v>
      </c>
      <c r="R141" s="163">
        <f t="shared" si="56"/>
        <v>3.75</v>
      </c>
      <c r="S141" s="163">
        <f>IF(LEN(E141)&gt;3,((IF(VLOOKUP($C141,'Regional Crises'!$B$1:$R$66,17,FALSE)="x","x",ROUND(IF(VLOOKUP($C141,'Regional Crises'!$B$1:$R$66,17,FALSE)&gt;S$3,0,IF(VLOOKUP($C141,'Regional Crises'!$B$1:$R$66,17,FALSE)&lt;S$4,5,(S$3-VLOOKUP($C141,'Regional Crises'!$B$1:$R$66,17,FALSE))/(S$3-S$4)*5)),1)))),(IF(VLOOKUP($E141,'Country Indicator Data'!$B$4:$N$300,13,FALSE)="x","x",ROUND(IF(VLOOKUP($E141,'Country Indicator Data'!$B$4:$N$300,13,FALSE)&gt;S$3,0,IF(VLOOKUP($E141,'Country Indicator Data'!$B$4:$N$300,13,FALSE)&lt;S$4,5,(S$3-VLOOKUP($E141,'Country Indicator Data'!$B$4:$N$300,13,FALSE))/(S$3-S$4)*5)),1))))</f>
        <v>3.7</v>
      </c>
      <c r="T141" s="163">
        <f>IF(LEN(E141)&gt;3,((IF(VLOOKUP($C141,'Regional Crises'!$B$1:$R$66,14,FALSE)="x","x",ROUND(IF(VLOOKUP($C141,'Regional Crises'!$B$1:$R$66,14,FALSE)&gt;T$3,0,IF(VLOOKUP($C141,'Regional Crises'!$B$1:$R$66,14,FALSE)&lt;T$4,5,(T$3-VLOOKUP($C141,'Regional Crises'!$B$1:$R$66,14,FALSE))/(T$3-T$4)*5)),1)))),(IF(VLOOKUP($E141,'Country Indicator Data'!$B$4:$N$300,10,FALSE)="x","x",ROUND(IF(VLOOKUP($E141,'Country Indicator Data'!$B$4:$N$300,10,FALSE)&gt;T$3,0,IF(VLOOKUP($E141,'Country Indicator Data'!$B$4:$N$300,10,FALSE)&lt;T$4,5,(T$3-VLOOKUP($E141,'Country Indicator Data'!$B$4:$N$300,10,FALSE))/(T$3-T$4)*5)),1))))</f>
        <v>3.2</v>
      </c>
      <c r="U141" s="163">
        <f>IF(LEN(E141)&gt;3,((IF(VLOOKUP($C141,'Regional Crises'!$B$1:$R$66,15,FALSE)="x","x",ROUND(IF(VLOOKUP($C141,'Regional Crises'!$B$1:$R$66,15,FALSE)&gt;U$3,0,IF(VLOOKUP($C141,'Regional Crises'!$B$1:$R$66,15,FALSE)&lt;U$4,5,(U$3-VLOOKUP($C141,'Regional Crises'!$B$1:$R$66,15,FALSE))/(U$3-U$4)*5)),1)))),(IF(VLOOKUP($E141,'Country Indicator Data'!$B$4:$N$300,11,FALSE)="x","x",ROUND(IF(VLOOKUP($E141,'Country Indicator Data'!$B$4:$N$300,11,FALSE)&gt;U$3,0,IF(VLOOKUP($E141,'Country Indicator Data'!$B$4:$N$300,11,FALSE)&lt;U$4,5,(U$3-VLOOKUP($E141,'Country Indicator Data'!$B$4:$N$300,11,FALSE))/(U$3-U$4)*5)),1))))</f>
        <v>3</v>
      </c>
      <c r="V141" s="163">
        <f>IF(LEN(E141)&gt;3,((IF(VLOOKUP($C141,'Regional Crises'!$B$1:$R$66,16,FALSE)="x","x",ROUND(IF(VLOOKUP($C141,'Regional Crises'!$B$1:$R$66,16,FALSE)&gt;V$3,0,IF(VLOOKUP($C141,'Regional Crises'!$B$1:$R$66,16,FALSE)&lt;V$4,5,(V$3-VLOOKUP($C141,'Regional Crises'!$B$1:$R$66,16,FALSE))/(V$3-V$4)*5)),1)))),(IF(VLOOKUP($E141,'Country Indicator Data'!$B$4:$N$300,12,FALSE)="x","x",ROUND(IF(VLOOKUP($E141,'Country Indicator Data'!$B$4:$N$300,12,FALSE)&gt;V$3,0,IF(VLOOKUP($E141,'Country Indicator Data'!$B$4:$N$300,12,FALSE)&lt;V$4,5,(V$3-VLOOKUP($E141,'Country Indicator Data'!$B$4:$N$300,12,FALSE))/(V$3-V$4)*5)),1))))</f>
        <v>4.4000000000000004</v>
      </c>
      <c r="W141" s="163">
        <f t="shared" si="57"/>
        <v>3.6</v>
      </c>
      <c r="X141" s="163">
        <f t="shared" si="58"/>
        <v>3.2</v>
      </c>
      <c r="Y141" s="184">
        <f>IF('Core Indicators'!FC138="x","x",IF('Core Indicators'!FC138&gt;=5,5,IF('Core Indicators'!FC138&gt;=4,4,IF('Core Indicators'!FC138&gt;=3,3,IF('Core Indicators'!FC138&gt;=2,2,IF('Core Indicators'!FC138&gt;=1,1,0))))))</f>
        <v>2</v>
      </c>
      <c r="Z141" s="163">
        <f t="shared" si="59"/>
        <v>2</v>
      </c>
      <c r="AA141" s="184">
        <f>'Crisis Indicator Data'!Y138</f>
        <v>1</v>
      </c>
      <c r="AB141" s="184">
        <f>'Crisis Indicator Data'!Z138</f>
        <v>1</v>
      </c>
      <c r="AC141" s="184">
        <f>'Crisis Indicator Data'!AA138</f>
        <v>2</v>
      </c>
      <c r="AD141" s="184">
        <f>'Crisis Indicator Data'!AB138</f>
        <v>0</v>
      </c>
      <c r="AE141" s="184">
        <f t="shared" si="60"/>
        <v>2</v>
      </c>
      <c r="AF141" s="184">
        <f>'Crisis Indicator Data'!AC138</f>
        <v>3</v>
      </c>
      <c r="AG141" s="184">
        <f>'Crisis Indicator Data'!AD138</f>
        <v>3</v>
      </c>
      <c r="AH141" s="184">
        <f t="shared" si="61"/>
        <v>5</v>
      </c>
      <c r="AI141" s="184">
        <f>'Crisis Indicator Data'!AE138</f>
        <v>1</v>
      </c>
      <c r="AJ141" s="184">
        <f>'Crisis Indicator Data'!AF138</f>
        <v>0</v>
      </c>
      <c r="AK141" s="184">
        <f>'Crisis Indicator Data'!AG138</f>
        <v>0</v>
      </c>
      <c r="AL141" s="184">
        <f t="shared" si="62"/>
        <v>1</v>
      </c>
      <c r="AM141" s="163">
        <f t="shared" si="63"/>
        <v>3</v>
      </c>
      <c r="AN141" s="163">
        <f t="shared" si="64"/>
        <v>2.5</v>
      </c>
    </row>
    <row r="142" spans="1:40" ht="13.5" customHeight="1" x14ac:dyDescent="0.35">
      <c r="A142" s="172" t="str">
        <f>'Crisis Indicator Data'!A139</f>
        <v>Burundi and DRC refugees in Rwanda</v>
      </c>
      <c r="B142" s="173" t="str">
        <f>'Crisis Indicator Data'!B139</f>
        <v>Displacement</v>
      </c>
      <c r="C142" s="173" t="str">
        <f>'Crisis Indicator Data'!C139</f>
        <v>RWA002</v>
      </c>
      <c r="D142" s="173" t="str">
        <f>'Crisis Indicator Data'!D139</f>
        <v>Rwanda</v>
      </c>
      <c r="E142" s="174" t="str">
        <f>'Crisis Indicator Data'!E139</f>
        <v>RWA</v>
      </c>
      <c r="F142" s="163">
        <f>IF(LEN(E142)&gt;3,(IF(VLOOKUP($C142,'Regional Crises'!$B$1:$R$66,7,FALSE)="x","x",ROUND(IF(VLOOKUP($C142,'Regional Crises'!$B$1:$R$66,7,FALSE)&gt;$F$3,5,IF(VLOOKUP($C142,'Regional Crises'!$B$1:$R$66,7,FALSE)&lt;F$4,0,($F$3-VLOOKUP($C142,'Regional Crises'!$B$1:$R$66,7,FALSE))/($F$3-$F$4)*5)),1))),IF(VLOOKUP($E142,'Country Indicator Data'!$B$4:$N$300,3,FALSE)="x","x",ROUND(IF(VLOOKUP($E142,'Country Indicator Data'!$B$4:$N$300,3,FALSE)&gt;$F$3,5,IF(VLOOKUP($E142,'Country Indicator Data'!$B$4:$N$300,3,FALSE)&lt;$F$4,0,($F$3-VLOOKUP($E142,'Country Indicator Data'!$B$4:$N$300,3,FALSE))/($F$3-$F$4)*5)),1)))</f>
        <v>3.2</v>
      </c>
      <c r="G142" s="163">
        <f>IF(LEN(E142)&gt;3,(IF(VLOOKUP($C142,'Regional Crises'!$B$1:$R$66,9,FALSE)="x","x",ROUND(IF(VLOOKUP($C142,'Regional Crises'!$B$1:$R$66,9,FALSE)&gt;G$3,5,IF(VLOOKUP($C142,'Regional Crises'!$B$1:$R$66,9,FALSE)&lt;G$4,0,(G$3-VLOOKUP($C142,'Regional Crises'!$B$1:$R$66,9,FALSE))/(G$3-G$4)*5)),1))),IF(VLOOKUP($E142,'Country Indicator Data'!$B$4:$N$300,5,FALSE)="x","x",ROUND(IF(VLOOKUP($E142,'Country Indicator Data'!$B$4:$N$300,5,FALSE)&gt;G$3,5,IF(VLOOKUP($E142,'Country Indicator Data'!$B$4:$N$300,5,FALSE)&lt;G$4,0,(G$3-VLOOKUP($E142,'Country Indicator Data'!$B$4:$N$300,5,FALSE))/(G$3-G$4)*5)),1)))</f>
        <v>3.1</v>
      </c>
      <c r="H142" s="163">
        <f t="shared" si="52"/>
        <v>3.1500000000000004</v>
      </c>
      <c r="I142" s="163">
        <f>IF(LEN(E142)&gt;3,(IF(VLOOKUP($C142,'Regional Crises'!$B$1:$R$66,6,FALSE)="x","x",ROUND(IF(VLOOKUP($C142,'Regional Crises'!$B$1:$R$66,6,FALSE)&gt;I$3,5,IF(VLOOKUP($C142,'Regional Crises'!$B$1:$R$66,6,FALSE)&lt;I$4,0,5-(I$3-VLOOKUP($C142,'Regional Crises'!$B$1:$R$66,6,FALSE))/(I$3-I$4)*5)),1))),IF(VLOOKUP($E142,'Country Indicator Data'!$B$4:$N$300,2,FALSE)="x","x",ROUND(IF(VLOOKUP($E142,'Country Indicator Data'!$B$4:$N$300,2,FALSE)&gt;I$3,5,IF(VLOOKUP($E142,'Country Indicator Data'!$B$4:$N$300,2,FALSE)&lt;I$4,0,5-(I$3-VLOOKUP($E142,'Country Indicator Data'!$B$4:$N$300,2,FALSE))/(I$3-I$4)*5)),1)))</f>
        <v>1.4</v>
      </c>
      <c r="J142" s="163">
        <f>IF(LEN(E142)&gt;3,(IF(VLOOKUP($C142,'Regional Crises'!$B$1:$R$66,8,FALSE)="x","x",ROUND(IF(VLOOKUP($C142,'Regional Crises'!$B$1:$R$66,8,FALSE)&gt;J$3,5,IF(VLOOKUP($C142,'Regional Crises'!$B$1:$R$66,8,FALSE)&lt;J$4,0,5-(J$3-VLOOKUP($C142,'Regional Crises'!$B$1:$R$66,8,FALSE))/(J$3-J$4)*5)),1))),IF(VLOOKUP($E142,'Country Indicator Data'!$B$4:$N$300,4,FALSE)="x","x",ROUND(IF(VLOOKUP($E142,'Country Indicator Data'!$B$4:$N$300,4,FALSE)&gt;J$3,5,IF(VLOOKUP($E142,'Country Indicator Data'!$B$4:$N$300,4,FALSE)&lt;J$4,0,5-(J$3-VLOOKUP($E142,'Country Indicator Data'!$B$4:$N$300,4,FALSE))/(J$3-J$4)*5)),1)))</f>
        <v>5</v>
      </c>
      <c r="K142" s="163">
        <f t="shared" si="53"/>
        <v>3.2</v>
      </c>
      <c r="L142" s="163">
        <f>IF(LEN(E142)&gt;3,(IF(VLOOKUP($C142,'Regional Crises'!$B$1:$R$66,10,FALSE)="x","x",ROUND(IF(VLOOKUP($C142,'Regional Crises'!$B$1:$R$66,10,FALSE)&gt;L$3,5,IF(VLOOKUP($C142,'Regional Crises'!$B$1:$R$66,10,FALSE)&lt;L$4,0,5-(L$3-VLOOKUP($C142,'Regional Crises'!$B$1:$R$66,10,FALSE))/(L$3-L$4)*5)),1))),IF(VLOOKUP($E142,'Country Indicator Data'!$B$4:$N$300,6,FALSE)="x","x",ROUND(IF(VLOOKUP($E142,'Country Indicator Data'!$B$4:$N$300,6,FALSE)&gt;L$3,5,IF(VLOOKUP($E142,'Country Indicator Data'!$B$4:$N$300,6,FALSE)&lt;L$4,0,5-(L$3-VLOOKUP($E142,'Country Indicator Data'!$B$4:$N$300,6,FALSE))/(L$3-L$4)*5)),1)))</f>
        <v>2.7</v>
      </c>
      <c r="M142" s="163">
        <f>IF(LEN(E142)&gt;3,(IF(VLOOKUP($C142,'Regional Crises'!$B$1:$R$66,11,FALSE)="x","x",ROUND(IF(VLOOKUP($C142,'Regional Crises'!$B$1:$R$66,11,FALSE)&gt;M$3,5,IF(VLOOKUP($C142,'Regional Crises'!$B$1:$R$66,11,FALSE)&lt;M$4,0,5-(M$3-VLOOKUP($C142,'Regional Crises'!$B$1:$R$66,11,FALSE))/(M$3-M$4)*5)),1))),IF(VLOOKUP($E142,'Country Indicator Data'!$B$4:$N$300,7,FALSE)="x","x",ROUND(IF(VLOOKUP($E142,'Country Indicator Data'!$B$4:$N$300,7,FALSE)&gt;M$3,5,IF(VLOOKUP($E142,'Country Indicator Data'!$B$4:$N$300,7,FALSE)&lt;M$4,0,5-(M$3-VLOOKUP($E142,'Country Indicator Data'!$B$4:$N$300,7,FALSE))/(M$3-M$4)*5)),1)))</f>
        <v>2.2999999999999998</v>
      </c>
      <c r="N142" s="163">
        <f t="shared" si="54"/>
        <v>2.5</v>
      </c>
      <c r="O142" s="163">
        <f t="shared" si="55"/>
        <v>2.9500000000000006</v>
      </c>
      <c r="P142" s="163">
        <f>IF(LEN(E142)&gt;3,VLOOKUP(C142,'Regional Crises'!$B$1:$R$69,12,FALSE),VLOOKUP(E142,'Country Indicator Data'!$B$4:$I$300,8,FALSE))</f>
        <v>3</v>
      </c>
      <c r="Q142" s="163" t="str">
        <f>IF(LEN(E142)&gt;3,((IF(VLOOKUP($C142,'Regional Crises'!$B$1:$R$66,13,FALSE)="x","x",ROUND(IF(VLOOKUP($C142,'Regional Crises'!$B$1:$R$66,13,FALSE)&gt;Q$3,5,IF(VLOOKUP($C142,'Regional Crises'!$B$1:$R$66,13,FALSE)&lt;Q$4,0,5-(LOG(Q$3)-LOG(VLOOKUP($C142,'Regional Crises'!$B$1:$R$66,13,FALSE)))/(LOG(Q$3)-LOG(Q$4))*5)),1)))),(IF(VLOOKUP($E142,'Country Indicator Data'!$B$4:$N$300,9,FALSE)="x","x",ROUND(IF(VLOOKUP($E142,'Country Indicator Data'!$B$4:$N$300,9,FALSE)&gt;Q$3,5,IF(VLOOKUP($E142,'Country Indicator Data'!$B$4:$N$300,9,FALSE)&lt;Q$4,0,5-(LOG(Q$3)-LOG(VLOOKUP($E142,'Country Indicator Data'!$B$4:$N$300,9,FALSE)))/(LOG(Q$3)-LOG(Q$4))*5)),1))))</f>
        <v>x</v>
      </c>
      <c r="R142" s="163">
        <f t="shared" si="56"/>
        <v>3</v>
      </c>
      <c r="S142" s="163">
        <f>IF(LEN(E142)&gt;3,((IF(VLOOKUP($C142,'Regional Crises'!$B$1:$R$66,17,FALSE)="x","x",ROUND(IF(VLOOKUP($C142,'Regional Crises'!$B$1:$R$66,17,FALSE)&gt;S$3,0,IF(VLOOKUP($C142,'Regional Crises'!$B$1:$R$66,17,FALSE)&lt;S$4,5,(S$3-VLOOKUP($C142,'Regional Crises'!$B$1:$R$66,17,FALSE))/(S$3-S$4)*5)),1)))),(IF(VLOOKUP($E142,'Country Indicator Data'!$B$4:$N$300,13,FALSE)="x","x",ROUND(IF(VLOOKUP($E142,'Country Indicator Data'!$B$4:$N$300,13,FALSE)&gt;S$3,0,IF(VLOOKUP($E142,'Country Indicator Data'!$B$4:$N$300,13,FALSE)&lt;S$4,5,(S$3-VLOOKUP($E142,'Country Indicator Data'!$B$4:$N$300,13,FALSE))/(S$3-S$4)*5)),1))))</f>
        <v>2.4</v>
      </c>
      <c r="T142" s="163">
        <f>IF(LEN(E142)&gt;3,((IF(VLOOKUP($C142,'Regional Crises'!$B$1:$R$66,14,FALSE)="x","x",ROUND(IF(VLOOKUP($C142,'Regional Crises'!$B$1:$R$66,14,FALSE)&gt;T$3,0,IF(VLOOKUP($C142,'Regional Crises'!$B$1:$R$66,14,FALSE)&lt;T$4,5,(T$3-VLOOKUP($C142,'Regional Crises'!$B$1:$R$66,14,FALSE))/(T$3-T$4)*5)),1)))),(IF(VLOOKUP($E142,'Country Indicator Data'!$B$4:$N$300,10,FALSE)="x","x",ROUND(IF(VLOOKUP($E142,'Country Indicator Data'!$B$4:$N$300,10,FALSE)&gt;T$3,0,IF(VLOOKUP($E142,'Country Indicator Data'!$B$4:$N$300,10,FALSE)&lt;T$4,5,(T$3-VLOOKUP($E142,'Country Indicator Data'!$B$4:$N$300,10,FALSE))/(T$3-T$4)*5)),1))))</f>
        <v>2.4</v>
      </c>
      <c r="U142" s="163">
        <f>IF(LEN(E142)&gt;3,((IF(VLOOKUP($C142,'Regional Crises'!$B$1:$R$66,15,FALSE)="x","x",ROUND(IF(VLOOKUP($C142,'Regional Crises'!$B$1:$R$66,15,FALSE)&gt;U$3,0,IF(VLOOKUP($C142,'Regional Crises'!$B$1:$R$66,15,FALSE)&lt;U$4,5,(U$3-VLOOKUP($C142,'Regional Crises'!$B$1:$R$66,15,FALSE))/(U$3-U$4)*5)),1)))),(IF(VLOOKUP($E142,'Country Indicator Data'!$B$4:$N$300,11,FALSE)="x","x",ROUND(IF(VLOOKUP($E142,'Country Indicator Data'!$B$4:$N$300,11,FALSE)&gt;U$3,0,IF(VLOOKUP($E142,'Country Indicator Data'!$B$4:$N$300,11,FALSE)&lt;U$4,5,(U$3-VLOOKUP($E142,'Country Indicator Data'!$B$4:$N$300,11,FALSE))/(U$3-U$4)*5)),1))))</f>
        <v>3.1</v>
      </c>
      <c r="V142" s="163">
        <f>IF(LEN(E142)&gt;3,((IF(VLOOKUP($C142,'Regional Crises'!$B$1:$R$66,16,FALSE)="x","x",ROUND(IF(VLOOKUP($C142,'Regional Crises'!$B$1:$R$66,16,FALSE)&gt;V$3,0,IF(VLOOKUP($C142,'Regional Crises'!$B$1:$R$66,16,FALSE)&lt;V$4,5,(V$3-VLOOKUP($C142,'Regional Crises'!$B$1:$R$66,16,FALSE))/(V$3-V$4)*5)),1)))),(IF(VLOOKUP($E142,'Country Indicator Data'!$B$4:$N$300,12,FALSE)="x","x",ROUND(IF(VLOOKUP($E142,'Country Indicator Data'!$B$4:$N$300,12,FALSE)&gt;V$3,0,IF(VLOOKUP($E142,'Country Indicator Data'!$B$4:$N$300,12,FALSE)&lt;V$4,5,(V$3-VLOOKUP($E142,'Country Indicator Data'!$B$4:$N$300,12,FALSE))/(V$3-V$4)*5)),1))))</f>
        <v>3.9</v>
      </c>
      <c r="W142" s="163">
        <f t="shared" si="57"/>
        <v>3</v>
      </c>
      <c r="X142" s="163">
        <f t="shared" si="58"/>
        <v>3</v>
      </c>
      <c r="Y142" s="184">
        <f>IF('Core Indicators'!FC139="x","x",IF('Core Indicators'!FC139&gt;=5,5,IF('Core Indicators'!FC139&gt;=4,4,IF('Core Indicators'!FC139&gt;=3,3,IF('Core Indicators'!FC139&gt;=2,2,IF('Core Indicators'!FC139&gt;=1,1,0))))))</f>
        <v>2</v>
      </c>
      <c r="Z142" s="163">
        <f t="shared" si="59"/>
        <v>2</v>
      </c>
      <c r="AA142" s="184">
        <f>'Crisis Indicator Data'!Y139</f>
        <v>1</v>
      </c>
      <c r="AB142" s="184">
        <f>'Crisis Indicator Data'!Z139</f>
        <v>0</v>
      </c>
      <c r="AC142" s="184">
        <f>'Crisis Indicator Data'!AA139</f>
        <v>0</v>
      </c>
      <c r="AD142" s="184">
        <f>'Crisis Indicator Data'!AB139</f>
        <v>0</v>
      </c>
      <c r="AE142" s="184">
        <f t="shared" si="60"/>
        <v>1</v>
      </c>
      <c r="AF142" s="184">
        <f>'Crisis Indicator Data'!AC139</f>
        <v>0</v>
      </c>
      <c r="AG142" s="184">
        <f>'Crisis Indicator Data'!AD139</f>
        <v>0</v>
      </c>
      <c r="AH142" s="184">
        <f t="shared" si="61"/>
        <v>0</v>
      </c>
      <c r="AI142" s="184">
        <f>'Crisis Indicator Data'!AE139</f>
        <v>0</v>
      </c>
      <c r="AJ142" s="184">
        <f>'Crisis Indicator Data'!AF139</f>
        <v>0</v>
      </c>
      <c r="AK142" s="184">
        <f>'Crisis Indicator Data'!AG139</f>
        <v>2</v>
      </c>
      <c r="AL142" s="184">
        <f t="shared" si="62"/>
        <v>2</v>
      </c>
      <c r="AM142" s="163">
        <f t="shared" si="63"/>
        <v>1</v>
      </c>
      <c r="AN142" s="163">
        <f t="shared" si="64"/>
        <v>1.5</v>
      </c>
    </row>
    <row r="143" spans="1:40" x14ac:dyDescent="0.35">
      <c r="A143" s="172" t="str">
        <f>'Crisis Indicator Data'!A140</f>
        <v>Complex crisis in Sudan</v>
      </c>
      <c r="B143" s="173" t="str">
        <f>'Crisis Indicator Data'!B140</f>
        <v>Displacement,Violence,Floods</v>
      </c>
      <c r="C143" s="173" t="str">
        <f>'Crisis Indicator Data'!C140</f>
        <v>SDN001</v>
      </c>
      <c r="D143" s="173" t="str">
        <f>'Crisis Indicator Data'!D140</f>
        <v>Sudan</v>
      </c>
      <c r="E143" s="174" t="str">
        <f>'Crisis Indicator Data'!E140</f>
        <v>SDN</v>
      </c>
      <c r="F143" s="163">
        <f>IF(LEN(E143)&gt;3,(IF(VLOOKUP($C143,'Regional Crises'!$B$1:$R$66,7,FALSE)="x","x",ROUND(IF(VLOOKUP($C143,'Regional Crises'!$B$1:$R$66,7,FALSE)&gt;$F$3,5,IF(VLOOKUP($C143,'Regional Crises'!$B$1:$R$66,7,FALSE)&lt;F$4,0,($F$3-VLOOKUP($C143,'Regional Crises'!$B$1:$R$66,7,FALSE))/($F$3-$F$4)*5)),1))),IF(VLOOKUP($E143,'Country Indicator Data'!$B$4:$N$300,3,FALSE)="x","x",ROUND(IF(VLOOKUP($E143,'Country Indicator Data'!$B$4:$N$300,3,FALSE)&gt;$F$3,5,IF(VLOOKUP($E143,'Country Indicator Data'!$B$4:$N$300,3,FALSE)&lt;$F$4,0,($F$3-VLOOKUP($E143,'Country Indicator Data'!$B$4:$N$300,3,FALSE))/($F$3-$F$4)*5)),1)))</f>
        <v>3.6</v>
      </c>
      <c r="G143" s="163">
        <f>IF(LEN(E143)&gt;3,(IF(VLOOKUP($C143,'Regional Crises'!$B$1:$R$66,9,FALSE)="x","x",ROUND(IF(VLOOKUP($C143,'Regional Crises'!$B$1:$R$66,9,FALSE)&gt;G$3,5,IF(VLOOKUP($C143,'Regional Crises'!$B$1:$R$66,9,FALSE)&lt;G$4,0,(G$3-VLOOKUP($C143,'Regional Crises'!$B$1:$R$66,9,FALSE))/(G$3-G$4)*5)),1))),IF(VLOOKUP($E143,'Country Indicator Data'!$B$4:$N$300,5,FALSE)="x","x",ROUND(IF(VLOOKUP($E143,'Country Indicator Data'!$B$4:$N$300,5,FALSE)&gt;G$3,5,IF(VLOOKUP($E143,'Country Indicator Data'!$B$4:$N$300,5,FALSE)&lt;G$4,0,(G$3-VLOOKUP($E143,'Country Indicator Data'!$B$4:$N$300,5,FALSE))/(G$3-G$4)*5)),1)))</f>
        <v>4</v>
      </c>
      <c r="H143" s="163">
        <f t="shared" si="52"/>
        <v>3.8</v>
      </c>
      <c r="I143" s="163">
        <f>IF(LEN(E143)&gt;3,(IF(VLOOKUP($C143,'Regional Crises'!$B$1:$R$66,6,FALSE)="x","x",ROUND(IF(VLOOKUP($C143,'Regional Crises'!$B$1:$R$66,6,FALSE)&gt;I$3,5,IF(VLOOKUP($C143,'Regional Crises'!$B$1:$R$66,6,FALSE)&lt;I$4,0,5-(I$3-VLOOKUP($C143,'Regional Crises'!$B$1:$R$66,6,FALSE))/(I$3-I$4)*5)),1))),IF(VLOOKUP($E143,'Country Indicator Data'!$B$4:$N$300,2,FALSE)="x","x",ROUND(IF(VLOOKUP($E143,'Country Indicator Data'!$B$4:$N$300,2,FALSE)&gt;I$3,5,IF(VLOOKUP($E143,'Country Indicator Data'!$B$4:$N$300,2,FALSE)&lt;I$4,0,5-(I$3-VLOOKUP($E143,'Country Indicator Data'!$B$4:$N$300,2,FALSE))/(I$3-I$4)*5)),1)))</f>
        <v>4</v>
      </c>
      <c r="J143" s="163">
        <f>IF(LEN(E143)&gt;3,(IF(VLOOKUP($C143,'Regional Crises'!$B$1:$R$66,8,FALSE)="x","x",ROUND(IF(VLOOKUP($C143,'Regional Crises'!$B$1:$R$66,8,FALSE)&gt;J$3,5,IF(VLOOKUP($C143,'Regional Crises'!$B$1:$R$66,8,FALSE)&lt;J$4,0,5-(J$3-VLOOKUP($C143,'Regional Crises'!$B$1:$R$66,8,FALSE))/(J$3-J$4)*5)),1))),IF(VLOOKUP($E143,'Country Indicator Data'!$B$4:$N$300,4,FALSE)="x","x",ROUND(IF(VLOOKUP($E143,'Country Indicator Data'!$B$4:$N$300,4,FALSE)&gt;J$3,5,IF(VLOOKUP($E143,'Country Indicator Data'!$B$4:$N$300,4,FALSE)&lt;J$4,0,5-(J$3-VLOOKUP($E143,'Country Indicator Data'!$B$4:$N$300,4,FALSE))/(J$3-J$4)*5)),1)))</f>
        <v>5</v>
      </c>
      <c r="K143" s="163">
        <f t="shared" si="53"/>
        <v>4.5</v>
      </c>
      <c r="L143" s="163">
        <f>IF(LEN(E143)&gt;3,(IF(VLOOKUP($C143,'Regional Crises'!$B$1:$R$66,10,FALSE)="x","x",ROUND(IF(VLOOKUP($C143,'Regional Crises'!$B$1:$R$66,10,FALSE)&gt;L$3,5,IF(VLOOKUP($C143,'Regional Crises'!$B$1:$R$66,10,FALSE)&lt;L$4,0,5-(L$3-VLOOKUP($C143,'Regional Crises'!$B$1:$R$66,10,FALSE))/(L$3-L$4)*5)),1))),IF(VLOOKUP($E143,'Country Indicator Data'!$B$4:$N$300,6,FALSE)="x","x",ROUND(IF(VLOOKUP($E143,'Country Indicator Data'!$B$4:$N$300,6,FALSE)&gt;L$3,5,IF(VLOOKUP($E143,'Country Indicator Data'!$B$4:$N$300,6,FALSE)&lt;L$4,0,5-(L$3-VLOOKUP($E143,'Country Indicator Data'!$B$4:$N$300,6,FALSE))/(L$3-L$4)*5)),1)))</f>
        <v>3.7</v>
      </c>
      <c r="M143" s="163">
        <f>IF(LEN(E143)&gt;3,(IF(VLOOKUP($C143,'Regional Crises'!$B$1:$R$66,11,FALSE)="x","x",ROUND(IF(VLOOKUP($C143,'Regional Crises'!$B$1:$R$66,11,FALSE)&gt;M$3,5,IF(VLOOKUP($C143,'Regional Crises'!$B$1:$R$66,11,FALSE)&lt;M$4,0,5-(M$3-VLOOKUP($C143,'Regional Crises'!$B$1:$R$66,11,FALSE))/(M$3-M$4)*5)),1))),IF(VLOOKUP($E143,'Country Indicator Data'!$B$4:$N$300,7,FALSE)="x","x",ROUND(IF(VLOOKUP($E143,'Country Indicator Data'!$B$4:$N$300,7,FALSE)&gt;M$3,5,IF(VLOOKUP($E143,'Country Indicator Data'!$B$4:$N$300,7,FALSE)&lt;M$4,0,5-(M$3-VLOOKUP($E143,'Country Indicator Data'!$B$4:$N$300,7,FALSE))/(M$3-M$4)*5)),1)))</f>
        <v>1.2</v>
      </c>
      <c r="N143" s="163">
        <f t="shared" si="54"/>
        <v>2.4500000000000002</v>
      </c>
      <c r="O143" s="163">
        <f t="shared" si="55"/>
        <v>3.5833333333333335</v>
      </c>
      <c r="P143" s="163">
        <f>IF(LEN(E143)&gt;3,VLOOKUP(C143,'Regional Crises'!$B$1:$R$69,12,FALSE),VLOOKUP(E143,'Country Indicator Data'!$B$4:$I$300,8,FALSE))</f>
        <v>5</v>
      </c>
      <c r="Q143" s="163">
        <f>IF(LEN(E143)&gt;3,((IF(VLOOKUP($C143,'Regional Crises'!$B$1:$R$66,13,FALSE)="x","x",ROUND(IF(VLOOKUP($C143,'Regional Crises'!$B$1:$R$66,13,FALSE)&gt;Q$3,5,IF(VLOOKUP($C143,'Regional Crises'!$B$1:$R$66,13,FALSE)&lt;Q$4,0,5-(LOG(Q$3)-LOG(VLOOKUP($C143,'Regional Crises'!$B$1:$R$66,13,FALSE)))/(LOG(Q$3)-LOG(Q$4))*5)),1)))),(IF(VLOOKUP($E143,'Country Indicator Data'!$B$4:$N$300,9,FALSE)="x","x",ROUND(IF(VLOOKUP($E143,'Country Indicator Data'!$B$4:$N$300,9,FALSE)&gt;Q$3,5,IF(VLOOKUP($E143,'Country Indicator Data'!$B$4:$N$300,9,FALSE)&lt;Q$4,0,5-(LOG(Q$3)-LOG(VLOOKUP($E143,'Country Indicator Data'!$B$4:$N$300,9,FALSE)))/(LOG(Q$3)-LOG(Q$4))*5)),1))))</f>
        <v>5</v>
      </c>
      <c r="R143" s="163">
        <f t="shared" si="56"/>
        <v>5</v>
      </c>
      <c r="S143" s="163">
        <f>IF(LEN(E143)&gt;3,((IF(VLOOKUP($C143,'Regional Crises'!$B$1:$R$66,17,FALSE)="x","x",ROUND(IF(VLOOKUP($C143,'Regional Crises'!$B$1:$R$66,17,FALSE)&gt;S$3,0,IF(VLOOKUP($C143,'Regional Crises'!$B$1:$R$66,17,FALSE)&lt;S$4,5,(S$3-VLOOKUP($C143,'Regional Crises'!$B$1:$R$66,17,FALSE))/(S$3-S$4)*5)),1)))),(IF(VLOOKUP($E143,'Country Indicator Data'!$B$4:$N$300,13,FALSE)="x","x",ROUND(IF(VLOOKUP($E143,'Country Indicator Data'!$B$4:$N$300,13,FALSE)&gt;S$3,0,IF(VLOOKUP($E143,'Country Indicator Data'!$B$4:$N$300,13,FALSE)&lt;S$4,5,(S$3-VLOOKUP($E143,'Country Indicator Data'!$B$4:$N$300,13,FALSE))/(S$3-S$4)*5)),1))))</f>
        <v>4</v>
      </c>
      <c r="T143" s="163">
        <f>IF(LEN(E143)&gt;3,((IF(VLOOKUP($C143,'Regional Crises'!$B$1:$R$66,14,FALSE)="x","x",ROUND(IF(VLOOKUP($C143,'Regional Crises'!$B$1:$R$66,14,FALSE)&gt;T$3,0,IF(VLOOKUP($C143,'Regional Crises'!$B$1:$R$66,14,FALSE)&lt;T$4,5,(T$3-VLOOKUP($C143,'Regional Crises'!$B$1:$R$66,14,FALSE))/(T$3-T$4)*5)),1)))),(IF(VLOOKUP($E143,'Country Indicator Data'!$B$4:$N$300,10,FALSE)="x","x",ROUND(IF(VLOOKUP($E143,'Country Indicator Data'!$B$4:$N$300,10,FALSE)&gt;T$3,0,IF(VLOOKUP($E143,'Country Indicator Data'!$B$4:$N$300,10,FALSE)&lt;T$4,5,(T$3-VLOOKUP($E143,'Country Indicator Data'!$B$4:$N$300,10,FALSE))/(T$3-T$4)*5)),1))))</f>
        <v>3.6</v>
      </c>
      <c r="U143" s="163">
        <f>IF(LEN(E143)&gt;3,((IF(VLOOKUP($C143,'Regional Crises'!$B$1:$R$66,15,FALSE)="x","x",ROUND(IF(VLOOKUP($C143,'Regional Crises'!$B$1:$R$66,15,FALSE)&gt;U$3,0,IF(VLOOKUP($C143,'Regional Crises'!$B$1:$R$66,15,FALSE)&lt;U$4,5,(U$3-VLOOKUP($C143,'Regional Crises'!$B$1:$R$66,15,FALSE))/(U$3-U$4)*5)),1)))),(IF(VLOOKUP($E143,'Country Indicator Data'!$B$4:$N$300,11,FALSE)="x","x",ROUND(IF(VLOOKUP($E143,'Country Indicator Data'!$B$4:$N$300,11,FALSE)&gt;U$3,0,IF(VLOOKUP($E143,'Country Indicator Data'!$B$4:$N$300,11,FALSE)&lt;U$4,5,(U$3-VLOOKUP($E143,'Country Indicator Data'!$B$4:$N$300,11,FALSE))/(U$3-U$4)*5)),1))))</f>
        <v>4.5</v>
      </c>
      <c r="V143" s="163">
        <f>IF(LEN(E143)&gt;3,((IF(VLOOKUP($C143,'Regional Crises'!$B$1:$R$66,16,FALSE)="x","x",ROUND(IF(VLOOKUP($C143,'Regional Crises'!$B$1:$R$66,16,FALSE)&gt;V$3,0,IF(VLOOKUP($C143,'Regional Crises'!$B$1:$R$66,16,FALSE)&lt;V$4,5,(V$3-VLOOKUP($C143,'Regional Crises'!$B$1:$R$66,16,FALSE))/(V$3-V$4)*5)),1)))),(IF(VLOOKUP($E143,'Country Indicator Data'!$B$4:$N$300,12,FALSE)="x","x",ROUND(IF(VLOOKUP($E143,'Country Indicator Data'!$B$4:$N$300,12,FALSE)&gt;V$3,0,IF(VLOOKUP($E143,'Country Indicator Data'!$B$4:$N$300,12,FALSE)&lt;V$4,5,(V$3-VLOOKUP($E143,'Country Indicator Data'!$B$4:$N$300,12,FALSE))/(V$3-V$4)*5)),1))))</f>
        <v>4.7</v>
      </c>
      <c r="W143" s="163">
        <f t="shared" si="57"/>
        <v>4.2</v>
      </c>
      <c r="X143" s="163">
        <f t="shared" si="58"/>
        <v>4.3</v>
      </c>
      <c r="Y143" s="184">
        <f>IF('Core Indicators'!FC140="x","x",IF('Core Indicators'!FC140&gt;=5,5,IF('Core Indicators'!FC140&gt;=4,4,IF('Core Indicators'!FC140&gt;=3,3,IF('Core Indicators'!FC140&gt;=2,2,IF('Core Indicators'!FC140&gt;=1,1,0))))))</f>
        <v>5</v>
      </c>
      <c r="Z143" s="163">
        <f t="shared" si="59"/>
        <v>5</v>
      </c>
      <c r="AA143" s="184">
        <f>'Crisis Indicator Data'!Y140</f>
        <v>2</v>
      </c>
      <c r="AB143" s="184">
        <f>'Crisis Indicator Data'!Z140</f>
        <v>3</v>
      </c>
      <c r="AC143" s="184">
        <f>'Crisis Indicator Data'!AA140</f>
        <v>3</v>
      </c>
      <c r="AD143" s="184">
        <f>'Crisis Indicator Data'!AB140</f>
        <v>3</v>
      </c>
      <c r="AE143" s="184">
        <f t="shared" si="60"/>
        <v>5</v>
      </c>
      <c r="AF143" s="184">
        <f>'Crisis Indicator Data'!AC140</f>
        <v>2</v>
      </c>
      <c r="AG143" s="184">
        <f>'Crisis Indicator Data'!AD140</f>
        <v>2</v>
      </c>
      <c r="AH143" s="184">
        <f t="shared" si="61"/>
        <v>4</v>
      </c>
      <c r="AI143" s="184">
        <f>'Crisis Indicator Data'!AE140</f>
        <v>3</v>
      </c>
      <c r="AJ143" s="184">
        <f>'Crisis Indicator Data'!AF140</f>
        <v>1</v>
      </c>
      <c r="AK143" s="184">
        <f>'Crisis Indicator Data'!AG140</f>
        <v>3</v>
      </c>
      <c r="AL143" s="184">
        <f t="shared" si="62"/>
        <v>5</v>
      </c>
      <c r="AM143" s="163">
        <f t="shared" si="63"/>
        <v>5</v>
      </c>
      <c r="AN143" s="163">
        <f t="shared" si="64"/>
        <v>5</v>
      </c>
    </row>
    <row r="144" spans="1:40" x14ac:dyDescent="0.35">
      <c r="A144" s="175" t="str">
        <f>'Crisis Indicator Data'!A141</f>
        <v>Refugees in Sudan</v>
      </c>
      <c r="B144" s="176" t="str">
        <f>'Crisis Indicator Data'!B141</f>
        <v>Displacement</v>
      </c>
      <c r="C144" s="176" t="str">
        <f>'Crisis Indicator Data'!C141</f>
        <v>SDN005</v>
      </c>
      <c r="D144" s="176" t="str">
        <f>'Crisis Indicator Data'!D141</f>
        <v>Sudan</v>
      </c>
      <c r="E144" s="177" t="str">
        <f>'Crisis Indicator Data'!E141</f>
        <v>SDN</v>
      </c>
      <c r="F144" s="163">
        <f>IF(LEN(E144)&gt;3,(IF(VLOOKUP($C144,'Regional Crises'!$B$1:$R$66,7,FALSE)="x","x",ROUND(IF(VLOOKUP($C144,'Regional Crises'!$B$1:$R$66,7,FALSE)&gt;$F$3,5,IF(VLOOKUP($C144,'Regional Crises'!$B$1:$R$66,7,FALSE)&lt;F$4,0,($F$3-VLOOKUP($C144,'Regional Crises'!$B$1:$R$66,7,FALSE))/($F$3-$F$4)*5)),1))),IF(VLOOKUP($E144,'Country Indicator Data'!$B$4:$N$300,3,FALSE)="x","x",ROUND(IF(VLOOKUP($E144,'Country Indicator Data'!$B$4:$N$300,3,FALSE)&gt;$F$3,5,IF(VLOOKUP($E144,'Country Indicator Data'!$B$4:$N$300,3,FALSE)&lt;$F$4,0,($F$3-VLOOKUP($E144,'Country Indicator Data'!$B$4:$N$300,3,FALSE))/($F$3-$F$4)*5)),1)))</f>
        <v>3.6</v>
      </c>
      <c r="G144" s="163">
        <f>IF(LEN(E144)&gt;3,(IF(VLOOKUP($C144,'Regional Crises'!$B$1:$R$66,9,FALSE)="x","x",ROUND(IF(VLOOKUP($C144,'Regional Crises'!$B$1:$R$66,9,FALSE)&gt;G$3,5,IF(VLOOKUP($C144,'Regional Crises'!$B$1:$R$66,9,FALSE)&lt;G$4,0,(G$3-VLOOKUP($C144,'Regional Crises'!$B$1:$R$66,9,FALSE))/(G$3-G$4)*5)),1))),IF(VLOOKUP($E144,'Country Indicator Data'!$B$4:$N$300,5,FALSE)="x","x",ROUND(IF(VLOOKUP($E144,'Country Indicator Data'!$B$4:$N$300,5,FALSE)&gt;G$3,5,IF(VLOOKUP($E144,'Country Indicator Data'!$B$4:$N$300,5,FALSE)&lt;G$4,0,(G$3-VLOOKUP($E144,'Country Indicator Data'!$B$4:$N$300,5,FALSE))/(G$3-G$4)*5)),1)))</f>
        <v>4</v>
      </c>
      <c r="H144" s="163">
        <f t="shared" si="52"/>
        <v>3.8</v>
      </c>
      <c r="I144" s="163">
        <f>IF(LEN(E144)&gt;3,(IF(VLOOKUP($C144,'Regional Crises'!$B$1:$R$66,6,FALSE)="x","x",ROUND(IF(VLOOKUP($C144,'Regional Crises'!$B$1:$R$66,6,FALSE)&gt;I$3,5,IF(VLOOKUP($C144,'Regional Crises'!$B$1:$R$66,6,FALSE)&lt;I$4,0,5-(I$3-VLOOKUP($C144,'Regional Crises'!$B$1:$R$66,6,FALSE))/(I$3-I$4)*5)),1))),IF(VLOOKUP($E144,'Country Indicator Data'!$B$4:$N$300,2,FALSE)="x","x",ROUND(IF(VLOOKUP($E144,'Country Indicator Data'!$B$4:$N$300,2,FALSE)&gt;I$3,5,IF(VLOOKUP($E144,'Country Indicator Data'!$B$4:$N$300,2,FALSE)&lt;I$4,0,5-(I$3-VLOOKUP($E144,'Country Indicator Data'!$B$4:$N$300,2,FALSE))/(I$3-I$4)*5)),1)))</f>
        <v>4</v>
      </c>
      <c r="J144" s="163">
        <f>IF(LEN(E144)&gt;3,(IF(VLOOKUP($C144,'Regional Crises'!$B$1:$R$66,8,FALSE)="x","x",ROUND(IF(VLOOKUP($C144,'Regional Crises'!$B$1:$R$66,8,FALSE)&gt;J$3,5,IF(VLOOKUP($C144,'Regional Crises'!$B$1:$R$66,8,FALSE)&lt;J$4,0,5-(J$3-VLOOKUP($C144,'Regional Crises'!$B$1:$R$66,8,FALSE))/(J$3-J$4)*5)),1))),IF(VLOOKUP($E144,'Country Indicator Data'!$B$4:$N$300,4,FALSE)="x","x",ROUND(IF(VLOOKUP($E144,'Country Indicator Data'!$B$4:$N$300,4,FALSE)&gt;J$3,5,IF(VLOOKUP($E144,'Country Indicator Data'!$B$4:$N$300,4,FALSE)&lt;J$4,0,5-(J$3-VLOOKUP($E144,'Country Indicator Data'!$B$4:$N$300,4,FALSE))/(J$3-J$4)*5)),1)))</f>
        <v>5</v>
      </c>
      <c r="K144" s="163">
        <f t="shared" si="53"/>
        <v>4.5</v>
      </c>
      <c r="L144" s="163">
        <f>IF(LEN(E144)&gt;3,(IF(VLOOKUP($C144,'Regional Crises'!$B$1:$R$66,10,FALSE)="x","x",ROUND(IF(VLOOKUP($C144,'Regional Crises'!$B$1:$R$66,10,FALSE)&gt;L$3,5,IF(VLOOKUP($C144,'Regional Crises'!$B$1:$R$66,10,FALSE)&lt;L$4,0,5-(L$3-VLOOKUP($C144,'Regional Crises'!$B$1:$R$66,10,FALSE))/(L$3-L$4)*5)),1))),IF(VLOOKUP($E144,'Country Indicator Data'!$B$4:$N$300,6,FALSE)="x","x",ROUND(IF(VLOOKUP($E144,'Country Indicator Data'!$B$4:$N$300,6,FALSE)&gt;L$3,5,IF(VLOOKUP($E144,'Country Indicator Data'!$B$4:$N$300,6,FALSE)&lt;L$4,0,5-(L$3-VLOOKUP($E144,'Country Indicator Data'!$B$4:$N$300,6,FALSE))/(L$3-L$4)*5)),1)))</f>
        <v>3.7</v>
      </c>
      <c r="M144" s="163">
        <f>IF(LEN(E144)&gt;3,(IF(VLOOKUP($C144,'Regional Crises'!$B$1:$R$66,11,FALSE)="x","x",ROUND(IF(VLOOKUP($C144,'Regional Crises'!$B$1:$R$66,11,FALSE)&gt;M$3,5,IF(VLOOKUP($C144,'Regional Crises'!$B$1:$R$66,11,FALSE)&lt;M$4,0,5-(M$3-VLOOKUP($C144,'Regional Crises'!$B$1:$R$66,11,FALSE))/(M$3-M$4)*5)),1))),IF(VLOOKUP($E144,'Country Indicator Data'!$B$4:$N$300,7,FALSE)="x","x",ROUND(IF(VLOOKUP($E144,'Country Indicator Data'!$B$4:$N$300,7,FALSE)&gt;M$3,5,IF(VLOOKUP($E144,'Country Indicator Data'!$B$4:$N$300,7,FALSE)&lt;M$4,0,5-(M$3-VLOOKUP($E144,'Country Indicator Data'!$B$4:$N$300,7,FALSE))/(M$3-M$4)*5)),1)))</f>
        <v>1.2</v>
      </c>
      <c r="N144" s="163">
        <f t="shared" si="54"/>
        <v>2.4500000000000002</v>
      </c>
      <c r="O144" s="163">
        <f t="shared" si="55"/>
        <v>3.5833333333333335</v>
      </c>
      <c r="P144" s="163">
        <f>IF(LEN(E144)&gt;3,VLOOKUP(C144,'Regional Crises'!$B$1:$R$69,12,FALSE),VLOOKUP(E144,'Country Indicator Data'!$B$4:$I$300,8,FALSE))</f>
        <v>5</v>
      </c>
      <c r="Q144" s="163">
        <f>IF(LEN(E144)&gt;3,((IF(VLOOKUP($C144,'Regional Crises'!$B$1:$R$66,13,FALSE)="x","x",ROUND(IF(VLOOKUP($C144,'Regional Crises'!$B$1:$R$66,13,FALSE)&gt;Q$3,5,IF(VLOOKUP($C144,'Regional Crises'!$B$1:$R$66,13,FALSE)&lt;Q$4,0,5-(LOG(Q$3)-LOG(VLOOKUP($C144,'Regional Crises'!$B$1:$R$66,13,FALSE)))/(LOG(Q$3)-LOG(Q$4))*5)),1)))),(IF(VLOOKUP($E144,'Country Indicator Data'!$B$4:$N$300,9,FALSE)="x","x",ROUND(IF(VLOOKUP($E144,'Country Indicator Data'!$B$4:$N$300,9,FALSE)&gt;Q$3,5,IF(VLOOKUP($E144,'Country Indicator Data'!$B$4:$N$300,9,FALSE)&lt;Q$4,0,5-(LOG(Q$3)-LOG(VLOOKUP($E144,'Country Indicator Data'!$B$4:$N$300,9,FALSE)))/(LOG(Q$3)-LOG(Q$4))*5)),1))))</f>
        <v>5</v>
      </c>
      <c r="R144" s="163">
        <f t="shared" si="56"/>
        <v>5</v>
      </c>
      <c r="S144" s="163">
        <f>IF(LEN(E144)&gt;3,((IF(VLOOKUP($C144,'Regional Crises'!$B$1:$R$66,17,FALSE)="x","x",ROUND(IF(VLOOKUP($C144,'Regional Crises'!$B$1:$R$66,17,FALSE)&gt;S$3,0,IF(VLOOKUP($C144,'Regional Crises'!$B$1:$R$66,17,FALSE)&lt;S$4,5,(S$3-VLOOKUP($C144,'Regional Crises'!$B$1:$R$66,17,FALSE))/(S$3-S$4)*5)),1)))),(IF(VLOOKUP($E144,'Country Indicator Data'!$B$4:$N$300,13,FALSE)="x","x",ROUND(IF(VLOOKUP($E144,'Country Indicator Data'!$B$4:$N$300,13,FALSE)&gt;S$3,0,IF(VLOOKUP($E144,'Country Indicator Data'!$B$4:$N$300,13,FALSE)&lt;S$4,5,(S$3-VLOOKUP($E144,'Country Indicator Data'!$B$4:$N$300,13,FALSE))/(S$3-S$4)*5)),1))))</f>
        <v>4</v>
      </c>
      <c r="T144" s="163">
        <f>IF(LEN(E144)&gt;3,((IF(VLOOKUP($C144,'Regional Crises'!$B$1:$R$66,14,FALSE)="x","x",ROUND(IF(VLOOKUP($C144,'Regional Crises'!$B$1:$R$66,14,FALSE)&gt;T$3,0,IF(VLOOKUP($C144,'Regional Crises'!$B$1:$R$66,14,FALSE)&lt;T$4,5,(T$3-VLOOKUP($C144,'Regional Crises'!$B$1:$R$66,14,FALSE))/(T$3-T$4)*5)),1)))),(IF(VLOOKUP($E144,'Country Indicator Data'!$B$4:$N$300,10,FALSE)="x","x",ROUND(IF(VLOOKUP($E144,'Country Indicator Data'!$B$4:$N$300,10,FALSE)&gt;T$3,0,IF(VLOOKUP($E144,'Country Indicator Data'!$B$4:$N$300,10,FALSE)&lt;T$4,5,(T$3-VLOOKUP($E144,'Country Indicator Data'!$B$4:$N$300,10,FALSE))/(T$3-T$4)*5)),1))))</f>
        <v>3.6</v>
      </c>
      <c r="U144" s="163">
        <f>IF(LEN(E144)&gt;3,((IF(VLOOKUP($C144,'Regional Crises'!$B$1:$R$66,15,FALSE)="x","x",ROUND(IF(VLOOKUP($C144,'Regional Crises'!$B$1:$R$66,15,FALSE)&gt;U$3,0,IF(VLOOKUP($C144,'Regional Crises'!$B$1:$R$66,15,FALSE)&lt;U$4,5,(U$3-VLOOKUP($C144,'Regional Crises'!$B$1:$R$66,15,FALSE))/(U$3-U$4)*5)),1)))),(IF(VLOOKUP($E144,'Country Indicator Data'!$B$4:$N$300,11,FALSE)="x","x",ROUND(IF(VLOOKUP($E144,'Country Indicator Data'!$B$4:$N$300,11,FALSE)&gt;U$3,0,IF(VLOOKUP($E144,'Country Indicator Data'!$B$4:$N$300,11,FALSE)&lt;U$4,5,(U$3-VLOOKUP($E144,'Country Indicator Data'!$B$4:$N$300,11,FALSE))/(U$3-U$4)*5)),1))))</f>
        <v>4.5</v>
      </c>
      <c r="V144" s="163">
        <f>IF(LEN(E144)&gt;3,((IF(VLOOKUP($C144,'Regional Crises'!$B$1:$R$66,16,FALSE)="x","x",ROUND(IF(VLOOKUP($C144,'Regional Crises'!$B$1:$R$66,16,FALSE)&gt;V$3,0,IF(VLOOKUP($C144,'Regional Crises'!$B$1:$R$66,16,FALSE)&lt;V$4,5,(V$3-VLOOKUP($C144,'Regional Crises'!$B$1:$R$66,16,FALSE))/(V$3-V$4)*5)),1)))),(IF(VLOOKUP($E144,'Country Indicator Data'!$B$4:$N$300,12,FALSE)="x","x",ROUND(IF(VLOOKUP($E144,'Country Indicator Data'!$B$4:$N$300,12,FALSE)&gt;V$3,0,IF(VLOOKUP($E144,'Country Indicator Data'!$B$4:$N$300,12,FALSE)&lt;V$4,5,(V$3-VLOOKUP($E144,'Country Indicator Data'!$B$4:$N$300,12,FALSE))/(V$3-V$4)*5)),1))))</f>
        <v>4.7</v>
      </c>
      <c r="W144" s="163">
        <f t="shared" si="57"/>
        <v>4.2</v>
      </c>
      <c r="X144" s="163">
        <f t="shared" si="58"/>
        <v>4.3</v>
      </c>
      <c r="Y144" s="184">
        <f>IF('Core Indicators'!FC141="x","x",IF('Core Indicators'!FC141&gt;=5,5,IF('Core Indicators'!FC141&gt;=4,4,IF('Core Indicators'!FC141&gt;=3,3,IF('Core Indicators'!FC141&gt;=2,2,IF('Core Indicators'!FC141&gt;=1,1,0))))))</f>
        <v>2</v>
      </c>
      <c r="Z144" s="163">
        <f t="shared" si="59"/>
        <v>2</v>
      </c>
      <c r="AA144" s="184">
        <f>'Crisis Indicator Data'!Y141</f>
        <v>2</v>
      </c>
      <c r="AB144" s="184">
        <f>'Crisis Indicator Data'!Z141</f>
        <v>3</v>
      </c>
      <c r="AC144" s="184">
        <f>'Crisis Indicator Data'!AA141</f>
        <v>3</v>
      </c>
      <c r="AD144" s="184">
        <f>'Crisis Indicator Data'!AB141</f>
        <v>3</v>
      </c>
      <c r="AE144" s="184">
        <f t="shared" si="60"/>
        <v>5</v>
      </c>
      <c r="AF144" s="184">
        <f>'Crisis Indicator Data'!AC141</f>
        <v>1</v>
      </c>
      <c r="AG144" s="184">
        <f>'Crisis Indicator Data'!AD141</f>
        <v>2</v>
      </c>
      <c r="AH144" s="184">
        <f t="shared" si="61"/>
        <v>3</v>
      </c>
      <c r="AI144" s="184">
        <f>'Crisis Indicator Data'!AE141</f>
        <v>3</v>
      </c>
      <c r="AJ144" s="184">
        <f>'Crisis Indicator Data'!AF141</f>
        <v>1</v>
      </c>
      <c r="AK144" s="184">
        <f>'Crisis Indicator Data'!AG141</f>
        <v>3</v>
      </c>
      <c r="AL144" s="184">
        <f t="shared" si="62"/>
        <v>5</v>
      </c>
      <c r="AM144" s="163">
        <f t="shared" si="63"/>
        <v>4</v>
      </c>
      <c r="AN144" s="163">
        <f t="shared" si="64"/>
        <v>3</v>
      </c>
    </row>
    <row r="145" spans="1:40" x14ac:dyDescent="0.35">
      <c r="A145" s="175" t="str">
        <f>'Crisis Indicator Data'!A142</f>
        <v>Drought in Senegal</v>
      </c>
      <c r="B145" s="176" t="str">
        <f>'Crisis Indicator Data'!B142</f>
        <v>Drought</v>
      </c>
      <c r="C145" s="176" t="str">
        <f>'Crisis Indicator Data'!C142</f>
        <v>SEN002</v>
      </c>
      <c r="D145" s="176" t="str">
        <f>'Crisis Indicator Data'!D142</f>
        <v>Senegal</v>
      </c>
      <c r="E145" s="177" t="str">
        <f>'Crisis Indicator Data'!E142</f>
        <v>SEN</v>
      </c>
      <c r="F145" s="163">
        <f>IF(LEN(E145)&gt;3,(IF(VLOOKUP($C145,'Regional Crises'!$B$1:$R$66,7,FALSE)="x","x",ROUND(IF(VLOOKUP($C145,'Regional Crises'!$B$1:$R$66,7,FALSE)&gt;$F$3,5,IF(VLOOKUP($C145,'Regional Crises'!$B$1:$R$66,7,FALSE)&lt;F$4,0,($F$3-VLOOKUP($C145,'Regional Crises'!$B$1:$R$66,7,FALSE))/($F$3-$F$4)*5)),1))),IF(VLOOKUP($E145,'Country Indicator Data'!$B$4:$N$300,3,FALSE)="x","x",ROUND(IF(VLOOKUP($E145,'Country Indicator Data'!$B$4:$N$300,3,FALSE)&gt;$F$3,5,IF(VLOOKUP($E145,'Country Indicator Data'!$B$4:$N$300,3,FALSE)&lt;$F$4,0,($F$3-VLOOKUP($E145,'Country Indicator Data'!$B$4:$N$300,3,FALSE))/($F$3-$F$4)*5)),1)))</f>
        <v>1.8</v>
      </c>
      <c r="G145" s="163">
        <f>IF(LEN(E145)&gt;3,(IF(VLOOKUP($C145,'Regional Crises'!$B$1:$R$66,9,FALSE)="x","x",ROUND(IF(VLOOKUP($C145,'Regional Crises'!$B$1:$R$66,9,FALSE)&gt;G$3,5,IF(VLOOKUP($C145,'Regional Crises'!$B$1:$R$66,9,FALSE)&lt;G$4,0,(G$3-VLOOKUP($C145,'Regional Crises'!$B$1:$R$66,9,FALSE))/(G$3-G$4)*5)),1))),IF(VLOOKUP($E145,'Country Indicator Data'!$B$4:$N$300,5,FALSE)="x","x",ROUND(IF(VLOOKUP($E145,'Country Indicator Data'!$B$4:$N$300,5,FALSE)&gt;G$3,5,IF(VLOOKUP($E145,'Country Indicator Data'!$B$4:$N$300,5,FALSE)&lt;G$4,0,(G$3-VLOOKUP($E145,'Country Indicator Data'!$B$4:$N$300,5,FALSE))/(G$3-G$4)*5)),1)))</f>
        <v>1.6</v>
      </c>
      <c r="H145" s="163">
        <f t="shared" si="52"/>
        <v>1.7000000000000002</v>
      </c>
      <c r="I145" s="163">
        <f>IF(LEN(E145)&gt;3,(IF(VLOOKUP($C145,'Regional Crises'!$B$1:$R$66,6,FALSE)="x","x",ROUND(IF(VLOOKUP($C145,'Regional Crises'!$B$1:$R$66,6,FALSE)&gt;I$3,5,IF(VLOOKUP($C145,'Regional Crises'!$B$1:$R$66,6,FALSE)&lt;I$4,0,5-(I$3-VLOOKUP($C145,'Regional Crises'!$B$1:$R$66,6,FALSE))/(I$3-I$4)*5)),1))),IF(VLOOKUP($E145,'Country Indicator Data'!$B$4:$N$300,2,FALSE)="x","x",ROUND(IF(VLOOKUP($E145,'Country Indicator Data'!$B$4:$N$300,2,FALSE)&gt;I$3,5,IF(VLOOKUP($E145,'Country Indicator Data'!$B$4:$N$300,2,FALSE)&lt;I$4,0,5-(I$3-VLOOKUP($E145,'Country Indicator Data'!$B$4:$N$300,2,FALSE))/(I$3-I$4)*5)),1)))</f>
        <v>3.6</v>
      </c>
      <c r="J145" s="163">
        <f>IF(LEN(E145)&gt;3,(IF(VLOOKUP($C145,'Regional Crises'!$B$1:$R$66,8,FALSE)="x","x",ROUND(IF(VLOOKUP($C145,'Regional Crises'!$B$1:$R$66,8,FALSE)&gt;J$3,5,IF(VLOOKUP($C145,'Regional Crises'!$B$1:$R$66,8,FALSE)&lt;J$4,0,5-(J$3-VLOOKUP($C145,'Regional Crises'!$B$1:$R$66,8,FALSE))/(J$3-J$4)*5)),1))),IF(VLOOKUP($E145,'Country Indicator Data'!$B$4:$N$300,4,FALSE)="x","x",ROUND(IF(VLOOKUP($E145,'Country Indicator Data'!$B$4:$N$300,4,FALSE)&gt;J$3,5,IF(VLOOKUP($E145,'Country Indicator Data'!$B$4:$N$300,4,FALSE)&lt;J$4,0,5-(J$3-VLOOKUP($E145,'Country Indicator Data'!$B$4:$N$300,4,FALSE))/(J$3-J$4)*5)),1)))</f>
        <v>0</v>
      </c>
      <c r="K145" s="163">
        <f t="shared" si="53"/>
        <v>1.8</v>
      </c>
      <c r="L145" s="163">
        <f>IF(LEN(E145)&gt;3,(IF(VLOOKUP($C145,'Regional Crises'!$B$1:$R$66,10,FALSE)="x","x",ROUND(IF(VLOOKUP($C145,'Regional Crises'!$B$1:$R$66,10,FALSE)&gt;L$3,5,IF(VLOOKUP($C145,'Regional Crises'!$B$1:$R$66,10,FALSE)&lt;L$4,0,5-(L$3-VLOOKUP($C145,'Regional Crises'!$B$1:$R$66,10,FALSE))/(L$3-L$4)*5)),1))),IF(VLOOKUP($E145,'Country Indicator Data'!$B$4:$N$300,6,FALSE)="x","x",ROUND(IF(VLOOKUP($E145,'Country Indicator Data'!$B$4:$N$300,6,FALSE)&gt;L$3,5,IF(VLOOKUP($E145,'Country Indicator Data'!$B$4:$N$300,6,FALSE)&lt;L$4,0,5-(L$3-VLOOKUP($E145,'Country Indicator Data'!$B$4:$N$300,6,FALSE))/(L$3-L$4)*5)),1)))</f>
        <v>3.5</v>
      </c>
      <c r="M145" s="163">
        <f>IF(LEN(E145)&gt;3,(IF(VLOOKUP($C145,'Regional Crises'!$B$1:$R$66,11,FALSE)="x","x",ROUND(IF(VLOOKUP($C145,'Regional Crises'!$B$1:$R$66,11,FALSE)&gt;M$3,5,IF(VLOOKUP($C145,'Regional Crises'!$B$1:$R$66,11,FALSE)&lt;M$4,0,5-(M$3-VLOOKUP($C145,'Regional Crises'!$B$1:$R$66,11,FALSE))/(M$3-M$4)*5)),1))),IF(VLOOKUP($E145,'Country Indicator Data'!$B$4:$N$300,7,FALSE)="x","x",ROUND(IF(VLOOKUP($E145,'Country Indicator Data'!$B$4:$N$300,7,FALSE)&gt;M$3,5,IF(VLOOKUP($E145,'Country Indicator Data'!$B$4:$N$300,7,FALSE)&lt;M$4,0,5-(M$3-VLOOKUP($E145,'Country Indicator Data'!$B$4:$N$300,7,FALSE))/(M$3-M$4)*5)),1)))</f>
        <v>1.9</v>
      </c>
      <c r="N145" s="163">
        <f t="shared" si="54"/>
        <v>2.7</v>
      </c>
      <c r="O145" s="163">
        <f t="shared" si="55"/>
        <v>2.0666666666666669</v>
      </c>
      <c r="P145" s="163">
        <f>IF(LEN(E145)&gt;3,VLOOKUP(C145,'Regional Crises'!$B$1:$R$69,12,FALSE),VLOOKUP(E145,'Country Indicator Data'!$B$4:$I$300,8,FALSE))</f>
        <v>3</v>
      </c>
      <c r="Q145" s="163">
        <f>IF(LEN(E145)&gt;3,((IF(VLOOKUP($C145,'Regional Crises'!$B$1:$R$66,13,FALSE)="x","x",ROUND(IF(VLOOKUP($C145,'Regional Crises'!$B$1:$R$66,13,FALSE)&gt;Q$3,5,IF(VLOOKUP($C145,'Regional Crises'!$B$1:$R$66,13,FALSE)&lt;Q$4,0,5-(LOG(Q$3)-LOG(VLOOKUP($C145,'Regional Crises'!$B$1:$R$66,13,FALSE)))/(LOG(Q$3)-LOG(Q$4))*5)),1)))),(IF(VLOOKUP($E145,'Country Indicator Data'!$B$4:$N$300,9,FALSE)="x","x",ROUND(IF(VLOOKUP($E145,'Country Indicator Data'!$B$4:$N$300,9,FALSE)&gt;Q$3,5,IF(VLOOKUP($E145,'Country Indicator Data'!$B$4:$N$300,9,FALSE)&lt;Q$4,0,5-(LOG(Q$3)-LOG(VLOOKUP($E145,'Country Indicator Data'!$B$4:$N$300,9,FALSE)))/(LOG(Q$3)-LOG(Q$4))*5)),1))))</f>
        <v>1.7</v>
      </c>
      <c r="R145" s="163">
        <f t="shared" si="56"/>
        <v>2.35</v>
      </c>
      <c r="S145" s="163">
        <f>IF(LEN(E145)&gt;3,((IF(VLOOKUP($C145,'Regional Crises'!$B$1:$R$66,17,FALSE)="x","x",ROUND(IF(VLOOKUP($C145,'Regional Crises'!$B$1:$R$66,17,FALSE)&gt;S$3,0,IF(VLOOKUP($C145,'Regional Crises'!$B$1:$R$66,17,FALSE)&lt;S$4,5,(S$3-VLOOKUP($C145,'Regional Crises'!$B$1:$R$66,17,FALSE))/(S$3-S$4)*5)),1)))),(IF(VLOOKUP($E145,'Country Indicator Data'!$B$4:$N$300,13,FALSE)="x","x",ROUND(IF(VLOOKUP($E145,'Country Indicator Data'!$B$4:$N$300,13,FALSE)&gt;S$3,0,IF(VLOOKUP($E145,'Country Indicator Data'!$B$4:$N$300,13,FALSE)&lt;S$4,5,(S$3-VLOOKUP($E145,'Country Indicator Data'!$B$4:$N$300,13,FALSE))/(S$3-S$4)*5)),1))))</f>
        <v>2.9</v>
      </c>
      <c r="T145" s="163">
        <f>IF(LEN(E145)&gt;3,((IF(VLOOKUP($C145,'Regional Crises'!$B$1:$R$66,14,FALSE)="x","x",ROUND(IF(VLOOKUP($C145,'Regional Crises'!$B$1:$R$66,14,FALSE)&gt;T$3,0,IF(VLOOKUP($C145,'Regional Crises'!$B$1:$R$66,14,FALSE)&lt;T$4,5,(T$3-VLOOKUP($C145,'Regional Crises'!$B$1:$R$66,14,FALSE))/(T$3-T$4)*5)),1)))),(IF(VLOOKUP($E145,'Country Indicator Data'!$B$4:$N$300,10,FALSE)="x","x",ROUND(IF(VLOOKUP($E145,'Country Indicator Data'!$B$4:$N$300,10,FALSE)&gt;T$3,0,IF(VLOOKUP($E145,'Country Indicator Data'!$B$4:$N$300,10,FALSE)&lt;T$4,5,(T$3-VLOOKUP($E145,'Country Indicator Data'!$B$4:$N$300,10,FALSE))/(T$3-T$4)*5)),1))))</f>
        <v>2.7</v>
      </c>
      <c r="U145" s="163">
        <f>IF(LEN(E145)&gt;3,((IF(VLOOKUP($C145,'Regional Crises'!$B$1:$R$66,15,FALSE)="x","x",ROUND(IF(VLOOKUP($C145,'Regional Crises'!$B$1:$R$66,15,FALSE)&gt;U$3,0,IF(VLOOKUP($C145,'Regional Crises'!$B$1:$R$66,15,FALSE)&lt;U$4,5,(U$3-VLOOKUP($C145,'Regional Crises'!$B$1:$R$66,15,FALSE))/(U$3-U$4)*5)),1)))),(IF(VLOOKUP($E145,'Country Indicator Data'!$B$4:$N$300,11,FALSE)="x","x",ROUND(IF(VLOOKUP($E145,'Country Indicator Data'!$B$4:$N$300,11,FALSE)&gt;U$3,0,IF(VLOOKUP($E145,'Country Indicator Data'!$B$4:$N$300,11,FALSE)&lt;U$4,5,(U$3-VLOOKUP($E145,'Country Indicator Data'!$B$4:$N$300,11,FALSE))/(U$3-U$4)*5)),1))))</f>
        <v>2</v>
      </c>
      <c r="V145" s="163">
        <f>IF(LEN(E145)&gt;3,((IF(VLOOKUP($C145,'Regional Crises'!$B$1:$R$66,16,FALSE)="x","x",ROUND(IF(VLOOKUP($C145,'Regional Crises'!$B$1:$R$66,16,FALSE)&gt;V$3,0,IF(VLOOKUP($C145,'Regional Crises'!$B$1:$R$66,16,FALSE)&lt;V$4,5,(V$3-VLOOKUP($C145,'Regional Crises'!$B$1:$R$66,16,FALSE))/(V$3-V$4)*5)),1)))),(IF(VLOOKUP($E145,'Country Indicator Data'!$B$4:$N$300,12,FALSE)="x","x",ROUND(IF(VLOOKUP($E145,'Country Indicator Data'!$B$4:$N$300,12,FALSE)&gt;V$3,0,IF(VLOOKUP($E145,'Country Indicator Data'!$B$4:$N$300,12,FALSE)&lt;V$4,5,(V$3-VLOOKUP($E145,'Country Indicator Data'!$B$4:$N$300,12,FALSE))/(V$3-V$4)*5)),1))))</f>
        <v>1.7</v>
      </c>
      <c r="W145" s="163">
        <f t="shared" si="57"/>
        <v>2.2999999999999998</v>
      </c>
      <c r="X145" s="163">
        <f t="shared" si="58"/>
        <v>2.2000000000000002</v>
      </c>
      <c r="Y145" s="184">
        <f>IF('Core Indicators'!FC142="x","x",IF('Core Indicators'!FC142&gt;=5,5,IF('Core Indicators'!FC142&gt;=4,4,IF('Core Indicators'!FC142&gt;=3,3,IF('Core Indicators'!FC142&gt;=2,2,IF('Core Indicators'!FC142&gt;=1,1,0))))))</f>
        <v>1</v>
      </c>
      <c r="Z145" s="163">
        <f t="shared" si="59"/>
        <v>1</v>
      </c>
      <c r="AA145" s="184">
        <f>'Crisis Indicator Data'!Y142</f>
        <v>0</v>
      </c>
      <c r="AB145" s="184">
        <f>'Crisis Indicator Data'!Z142</f>
        <v>0</v>
      </c>
      <c r="AC145" s="184">
        <f>'Crisis Indicator Data'!AA142</f>
        <v>0</v>
      </c>
      <c r="AD145" s="184">
        <f>'Crisis Indicator Data'!AB142</f>
        <v>0</v>
      </c>
      <c r="AE145" s="184">
        <f t="shared" si="60"/>
        <v>0</v>
      </c>
      <c r="AF145" s="184">
        <f>'Crisis Indicator Data'!AC142</f>
        <v>0</v>
      </c>
      <c r="AG145" s="184">
        <f>'Crisis Indicator Data'!AD142</f>
        <v>0</v>
      </c>
      <c r="AH145" s="184">
        <f t="shared" si="61"/>
        <v>0</v>
      </c>
      <c r="AI145" s="184">
        <f>'Crisis Indicator Data'!AE142</f>
        <v>0</v>
      </c>
      <c r="AJ145" s="184">
        <f>'Crisis Indicator Data'!AF142</f>
        <v>1</v>
      </c>
      <c r="AK145" s="184">
        <f>'Crisis Indicator Data'!AG142</f>
        <v>1</v>
      </c>
      <c r="AL145" s="184">
        <f t="shared" si="62"/>
        <v>2</v>
      </c>
      <c r="AM145" s="163">
        <f t="shared" si="63"/>
        <v>1</v>
      </c>
      <c r="AN145" s="163">
        <f t="shared" si="64"/>
        <v>1</v>
      </c>
    </row>
    <row r="146" spans="1:40" x14ac:dyDescent="0.35">
      <c r="A146" s="175" t="str">
        <f>'Crisis Indicator Data'!A143</f>
        <v>Complex crisis in El Salvador</v>
      </c>
      <c r="B146" s="176" t="str">
        <f>'Crisis Indicator Data'!B143</f>
        <v>Displacement,Violence,Floods,Drought</v>
      </c>
      <c r="C146" s="176" t="str">
        <f>'Crisis Indicator Data'!C143</f>
        <v>SLV001</v>
      </c>
      <c r="D146" s="176" t="str">
        <f>'Crisis Indicator Data'!D143</f>
        <v>El Salvador</v>
      </c>
      <c r="E146" s="177" t="str">
        <f>'Crisis Indicator Data'!E143</f>
        <v>SLV</v>
      </c>
      <c r="F146" s="163">
        <f>IF(LEN(E146)&gt;3,(IF(VLOOKUP($C146,'Regional Crises'!$B$1:$R$66,7,FALSE)="x","x",ROUND(IF(VLOOKUP($C146,'Regional Crises'!$B$1:$R$66,7,FALSE)&gt;$F$3,5,IF(VLOOKUP($C146,'Regional Crises'!$B$1:$R$66,7,FALSE)&lt;F$4,0,($F$3-VLOOKUP($C146,'Regional Crises'!$B$1:$R$66,7,FALSE))/($F$3-$F$4)*5)),1))),IF(VLOOKUP($E146,'Country Indicator Data'!$B$4:$N$300,3,FALSE)="x","x",ROUND(IF(VLOOKUP($E146,'Country Indicator Data'!$B$4:$N$300,3,FALSE)&gt;$F$3,5,IF(VLOOKUP($E146,'Country Indicator Data'!$B$4:$N$300,3,FALSE)&lt;$F$4,0,($F$3-VLOOKUP($E146,'Country Indicator Data'!$B$4:$N$300,3,FALSE))/($F$3-$F$4)*5)),1)))</f>
        <v>0.7</v>
      </c>
      <c r="G146" s="163">
        <f>IF(LEN(E146)&gt;3,(IF(VLOOKUP($C146,'Regional Crises'!$B$1:$R$66,9,FALSE)="x","x",ROUND(IF(VLOOKUP($C146,'Regional Crises'!$B$1:$R$66,9,FALSE)&gt;G$3,5,IF(VLOOKUP($C146,'Regional Crises'!$B$1:$R$66,9,FALSE)&lt;G$4,0,(G$3-VLOOKUP($C146,'Regional Crises'!$B$1:$R$66,9,FALSE))/(G$3-G$4)*5)),1))),IF(VLOOKUP($E146,'Country Indicator Data'!$B$4:$N$300,5,FALSE)="x","x",ROUND(IF(VLOOKUP($E146,'Country Indicator Data'!$B$4:$N$300,5,FALSE)&gt;G$3,5,IF(VLOOKUP($E146,'Country Indicator Data'!$B$4:$N$300,5,FALSE)&lt;G$4,0,(G$3-VLOOKUP($E146,'Country Indicator Data'!$B$4:$N$300,5,FALSE))/(G$3-G$4)*5)),1)))</f>
        <v>2.4</v>
      </c>
      <c r="H146" s="163">
        <f t="shared" si="52"/>
        <v>1.5499999999999998</v>
      </c>
      <c r="I146" s="163">
        <f>IF(LEN(E146)&gt;3,(IF(VLOOKUP($C146,'Regional Crises'!$B$1:$R$66,6,FALSE)="x","x",ROUND(IF(VLOOKUP($C146,'Regional Crises'!$B$1:$R$66,6,FALSE)&gt;I$3,5,IF(VLOOKUP($C146,'Regional Crises'!$B$1:$R$66,6,FALSE)&lt;I$4,0,5-(I$3-VLOOKUP($C146,'Regional Crises'!$B$1:$R$66,6,FALSE))/(I$3-I$4)*5)),1))),IF(VLOOKUP($E146,'Country Indicator Data'!$B$4:$N$300,2,FALSE)="x","x",ROUND(IF(VLOOKUP($E146,'Country Indicator Data'!$B$4:$N$300,2,FALSE)&gt;I$3,5,IF(VLOOKUP($E146,'Country Indicator Data'!$B$4:$N$300,2,FALSE)&lt;I$4,0,5-(I$3-VLOOKUP($E146,'Country Indicator Data'!$B$4:$N$300,2,FALSE))/(I$3-I$4)*5)),1)))</f>
        <v>0.9</v>
      </c>
      <c r="J146" s="163">
        <f>IF(LEN(E146)&gt;3,(IF(VLOOKUP($C146,'Regional Crises'!$B$1:$R$66,8,FALSE)="x","x",ROUND(IF(VLOOKUP($C146,'Regional Crises'!$B$1:$R$66,8,FALSE)&gt;J$3,5,IF(VLOOKUP($C146,'Regional Crises'!$B$1:$R$66,8,FALSE)&lt;J$4,0,5-(J$3-VLOOKUP($C146,'Regional Crises'!$B$1:$R$66,8,FALSE))/(J$3-J$4)*5)),1))),IF(VLOOKUP($E146,'Country Indicator Data'!$B$4:$N$300,4,FALSE)="x","x",ROUND(IF(VLOOKUP($E146,'Country Indicator Data'!$B$4:$N$300,4,FALSE)&gt;J$3,5,IF(VLOOKUP($E146,'Country Indicator Data'!$B$4:$N$300,4,FALSE)&lt;J$4,0,5-(J$3-VLOOKUP($E146,'Country Indicator Data'!$B$4:$N$300,4,FALSE))/(J$3-J$4)*5)),1)))</f>
        <v>0</v>
      </c>
      <c r="K146" s="163">
        <f t="shared" si="53"/>
        <v>0.45</v>
      </c>
      <c r="L146" s="163">
        <f>IF(LEN(E146)&gt;3,(IF(VLOOKUP($C146,'Regional Crises'!$B$1:$R$66,10,FALSE)="x","x",ROUND(IF(VLOOKUP($C146,'Regional Crises'!$B$1:$R$66,10,FALSE)&gt;L$3,5,IF(VLOOKUP($C146,'Regional Crises'!$B$1:$R$66,10,FALSE)&lt;L$4,0,5-(L$3-VLOOKUP($C146,'Regional Crises'!$B$1:$R$66,10,FALSE))/(L$3-L$4)*5)),1))),IF(VLOOKUP($E146,'Country Indicator Data'!$B$4:$N$300,6,FALSE)="x","x",ROUND(IF(VLOOKUP($E146,'Country Indicator Data'!$B$4:$N$300,6,FALSE)&gt;L$3,5,IF(VLOOKUP($E146,'Country Indicator Data'!$B$4:$N$300,6,FALSE)&lt;L$4,0,5-(L$3-VLOOKUP($E146,'Country Indicator Data'!$B$4:$N$300,6,FALSE))/(L$3-L$4)*5)),1)))</f>
        <v>2.6</v>
      </c>
      <c r="M146" s="163">
        <f>IF(LEN(E146)&gt;3,(IF(VLOOKUP($C146,'Regional Crises'!$B$1:$R$66,11,FALSE)="x","x",ROUND(IF(VLOOKUP($C146,'Regional Crises'!$B$1:$R$66,11,FALSE)&gt;M$3,5,IF(VLOOKUP($C146,'Regional Crises'!$B$1:$R$66,11,FALSE)&lt;M$4,0,5-(M$3-VLOOKUP($C146,'Regional Crises'!$B$1:$R$66,11,FALSE))/(M$3-M$4)*5)),1))),IF(VLOOKUP($E146,'Country Indicator Data'!$B$4:$N$300,7,FALSE)="x","x",ROUND(IF(VLOOKUP($E146,'Country Indicator Data'!$B$4:$N$300,7,FALSE)&gt;M$3,5,IF(VLOOKUP($E146,'Country Indicator Data'!$B$4:$N$300,7,FALSE)&lt;M$4,0,5-(M$3-VLOOKUP($E146,'Country Indicator Data'!$B$4:$N$300,7,FALSE))/(M$3-M$4)*5)),1)))</f>
        <v>1.7</v>
      </c>
      <c r="N146" s="163">
        <f t="shared" si="54"/>
        <v>2.15</v>
      </c>
      <c r="O146" s="163">
        <f t="shared" si="55"/>
        <v>1.3833333333333331</v>
      </c>
      <c r="P146" s="163">
        <f>IF(LEN(E146)&gt;3,VLOOKUP(C146,'Regional Crises'!$B$1:$R$69,12,FALSE),VLOOKUP(E146,'Country Indicator Data'!$B$4:$I$300,8,FALSE))</f>
        <v>3</v>
      </c>
      <c r="Q146" s="163">
        <f>IF(LEN(E146)&gt;3,((IF(VLOOKUP($C146,'Regional Crises'!$B$1:$R$66,13,FALSE)="x","x",ROUND(IF(VLOOKUP($C146,'Regional Crises'!$B$1:$R$66,13,FALSE)&gt;Q$3,5,IF(VLOOKUP($C146,'Regional Crises'!$B$1:$R$66,13,FALSE)&lt;Q$4,0,5-(LOG(Q$3)-LOG(VLOOKUP($C146,'Regional Crises'!$B$1:$R$66,13,FALSE)))/(LOG(Q$3)-LOG(Q$4))*5)),1)))),(IF(VLOOKUP($E146,'Country Indicator Data'!$B$4:$N$300,9,FALSE)="x","x",ROUND(IF(VLOOKUP($E146,'Country Indicator Data'!$B$4:$N$300,9,FALSE)&gt;Q$3,5,IF(VLOOKUP($E146,'Country Indicator Data'!$B$4:$N$300,9,FALSE)&lt;Q$4,0,5-(LOG(Q$3)-LOG(VLOOKUP($E146,'Country Indicator Data'!$B$4:$N$300,9,FALSE)))/(LOG(Q$3)-LOG(Q$4))*5)),1))))</f>
        <v>1.4</v>
      </c>
      <c r="R146" s="163">
        <f t="shared" si="56"/>
        <v>2.2000000000000002</v>
      </c>
      <c r="S146" s="163">
        <f>IF(LEN(E146)&gt;3,((IF(VLOOKUP($C146,'Regional Crises'!$B$1:$R$66,17,FALSE)="x","x",ROUND(IF(VLOOKUP($C146,'Regional Crises'!$B$1:$R$66,17,FALSE)&gt;S$3,0,IF(VLOOKUP($C146,'Regional Crises'!$B$1:$R$66,17,FALSE)&lt;S$4,5,(S$3-VLOOKUP($C146,'Regional Crises'!$B$1:$R$66,17,FALSE))/(S$3-S$4)*5)),1)))),(IF(VLOOKUP($E146,'Country Indicator Data'!$B$4:$N$300,13,FALSE)="x","x",ROUND(IF(VLOOKUP($E146,'Country Indicator Data'!$B$4:$N$300,13,FALSE)&gt;S$3,0,IF(VLOOKUP($E146,'Country Indicator Data'!$B$4:$N$300,13,FALSE)&lt;S$4,5,(S$3-VLOOKUP($E146,'Country Indicator Data'!$B$4:$N$300,13,FALSE))/(S$3-S$4)*5)),1))))</f>
        <v>3.5</v>
      </c>
      <c r="T146" s="163">
        <f>IF(LEN(E146)&gt;3,((IF(VLOOKUP($C146,'Regional Crises'!$B$1:$R$66,14,FALSE)="x","x",ROUND(IF(VLOOKUP($C146,'Regional Crises'!$B$1:$R$66,14,FALSE)&gt;T$3,0,IF(VLOOKUP($C146,'Regional Crises'!$B$1:$R$66,14,FALSE)&lt;T$4,5,(T$3-VLOOKUP($C146,'Regional Crises'!$B$1:$R$66,14,FALSE))/(T$3-T$4)*5)),1)))),(IF(VLOOKUP($E146,'Country Indicator Data'!$B$4:$N$300,10,FALSE)="x","x",ROUND(IF(VLOOKUP($E146,'Country Indicator Data'!$B$4:$N$300,10,FALSE)&gt;T$3,0,IF(VLOOKUP($E146,'Country Indicator Data'!$B$4:$N$300,10,FALSE)&lt;T$4,5,(T$3-VLOOKUP($E146,'Country Indicator Data'!$B$4:$N$300,10,FALSE))/(T$3-T$4)*5)),1))))</f>
        <v>3.3</v>
      </c>
      <c r="U146" s="163">
        <f>IF(LEN(E146)&gt;3,((IF(VLOOKUP($C146,'Regional Crises'!$B$1:$R$66,15,FALSE)="x","x",ROUND(IF(VLOOKUP($C146,'Regional Crises'!$B$1:$R$66,15,FALSE)&gt;U$3,0,IF(VLOOKUP($C146,'Regional Crises'!$B$1:$R$66,15,FALSE)&lt;U$4,5,(U$3-VLOOKUP($C146,'Regional Crises'!$B$1:$R$66,15,FALSE))/(U$3-U$4)*5)),1)))),(IF(VLOOKUP($E146,'Country Indicator Data'!$B$4:$N$300,11,FALSE)="x","x",ROUND(IF(VLOOKUP($E146,'Country Indicator Data'!$B$4:$N$300,11,FALSE)&gt;U$3,0,IF(VLOOKUP($E146,'Country Indicator Data'!$B$4:$N$300,11,FALSE)&lt;U$4,5,(U$3-VLOOKUP($E146,'Country Indicator Data'!$B$4:$N$300,11,FALSE))/(U$3-U$4)*5)),1))))</f>
        <v>2</v>
      </c>
      <c r="V146" s="163">
        <f>IF(LEN(E146)&gt;3,((IF(VLOOKUP($C146,'Regional Crises'!$B$1:$R$66,16,FALSE)="x","x",ROUND(IF(VLOOKUP($C146,'Regional Crises'!$B$1:$R$66,16,FALSE)&gt;V$3,0,IF(VLOOKUP($C146,'Regional Crises'!$B$1:$R$66,16,FALSE)&lt;V$4,5,(V$3-VLOOKUP($C146,'Regional Crises'!$B$1:$R$66,16,FALSE))/(V$3-V$4)*5)),1)))),(IF(VLOOKUP($E146,'Country Indicator Data'!$B$4:$N$300,12,FALSE)="x","x",ROUND(IF(VLOOKUP($E146,'Country Indicator Data'!$B$4:$N$300,12,FALSE)&gt;V$3,0,IF(VLOOKUP($E146,'Country Indicator Data'!$B$4:$N$300,12,FALSE)&lt;V$4,5,(V$3-VLOOKUP($E146,'Country Indicator Data'!$B$4:$N$300,12,FALSE))/(V$3-V$4)*5)),1))))</f>
        <v>2.4</v>
      </c>
      <c r="W146" s="163">
        <f t="shared" si="57"/>
        <v>2.8</v>
      </c>
      <c r="X146" s="163">
        <f t="shared" si="58"/>
        <v>2.1</v>
      </c>
      <c r="Y146" s="184">
        <f>IF('Core Indicators'!FC143="x","x",IF('Core Indicators'!FC143&gt;=5,5,IF('Core Indicators'!FC143&gt;=4,4,IF('Core Indicators'!FC143&gt;=3,3,IF('Core Indicators'!FC143&gt;=2,2,IF('Core Indicators'!FC143&gt;=1,1,0))))))</f>
        <v>3</v>
      </c>
      <c r="Z146" s="163">
        <f t="shared" si="59"/>
        <v>3</v>
      </c>
      <c r="AA146" s="184">
        <f>'Crisis Indicator Data'!Y143</f>
        <v>2</v>
      </c>
      <c r="AB146" s="184">
        <f>'Crisis Indicator Data'!Z143</f>
        <v>1</v>
      </c>
      <c r="AC146" s="184">
        <f>'Crisis Indicator Data'!AA143</f>
        <v>1</v>
      </c>
      <c r="AD146" s="184">
        <f>'Crisis Indicator Data'!AB143</f>
        <v>0</v>
      </c>
      <c r="AE146" s="184">
        <f t="shared" si="60"/>
        <v>2</v>
      </c>
      <c r="AF146" s="184">
        <f>'Crisis Indicator Data'!AC143</f>
        <v>2</v>
      </c>
      <c r="AG146" s="184">
        <f>'Crisis Indicator Data'!AD143</f>
        <v>0</v>
      </c>
      <c r="AH146" s="184">
        <f t="shared" si="61"/>
        <v>2</v>
      </c>
      <c r="AI146" s="184">
        <f>'Crisis Indicator Data'!AE143</f>
        <v>0</v>
      </c>
      <c r="AJ146" s="184">
        <f>'Crisis Indicator Data'!AF143</f>
        <v>0</v>
      </c>
      <c r="AK146" s="184">
        <f>'Crisis Indicator Data'!AG143</f>
        <v>2</v>
      </c>
      <c r="AL146" s="184">
        <f t="shared" si="62"/>
        <v>2</v>
      </c>
      <c r="AM146" s="163">
        <f t="shared" si="63"/>
        <v>2</v>
      </c>
      <c r="AN146" s="163">
        <f t="shared" si="64"/>
        <v>2.5</v>
      </c>
    </row>
    <row r="147" spans="1:40" x14ac:dyDescent="0.35">
      <c r="A147" s="175" t="str">
        <f>'Crisis Indicator Data'!A144</f>
        <v>Complex crisis in Somalia</v>
      </c>
      <c r="B147" s="176" t="str">
        <f>'Crisis Indicator Data'!B144</f>
        <v>Conflict,Displacement,Floods,Drought</v>
      </c>
      <c r="C147" s="176" t="str">
        <f>'Crisis Indicator Data'!C144</f>
        <v>SOM001</v>
      </c>
      <c r="D147" s="176" t="str">
        <f>'Crisis Indicator Data'!D144</f>
        <v>Somalia</v>
      </c>
      <c r="E147" s="177" t="str">
        <f>'Crisis Indicator Data'!E144</f>
        <v>SOM</v>
      </c>
      <c r="F147" s="163" t="str">
        <f>IF(LEN(E147)&gt;3,(IF(VLOOKUP($C147,'Regional Crises'!$B$1:$R$66,7,FALSE)="x","x",ROUND(IF(VLOOKUP($C147,'Regional Crises'!$B$1:$R$66,7,FALSE)&gt;$F$3,5,IF(VLOOKUP($C147,'Regional Crises'!$B$1:$R$66,7,FALSE)&lt;F$4,0,($F$3-VLOOKUP($C147,'Regional Crises'!$B$1:$R$66,7,FALSE))/($F$3-$F$4)*5)),1))),IF(VLOOKUP($E147,'Country Indicator Data'!$B$4:$N$300,3,FALSE)="x","x",ROUND(IF(VLOOKUP($E147,'Country Indicator Data'!$B$4:$N$300,3,FALSE)&gt;$F$3,5,IF(VLOOKUP($E147,'Country Indicator Data'!$B$4:$N$300,3,FALSE)&lt;$F$4,0,($F$3-VLOOKUP($E147,'Country Indicator Data'!$B$4:$N$300,3,FALSE))/($F$3-$F$4)*5)),1)))</f>
        <v>x</v>
      </c>
      <c r="G147" s="163">
        <f>IF(LEN(E147)&gt;3,(IF(VLOOKUP($C147,'Regional Crises'!$B$1:$R$66,9,FALSE)="x","x",ROUND(IF(VLOOKUP($C147,'Regional Crises'!$B$1:$R$66,9,FALSE)&gt;G$3,5,IF(VLOOKUP($C147,'Regional Crises'!$B$1:$R$66,9,FALSE)&lt;G$4,0,(G$3-VLOOKUP($C147,'Regional Crises'!$B$1:$R$66,9,FALSE))/(G$3-G$4)*5)),1))),IF(VLOOKUP($E147,'Country Indicator Data'!$B$4:$N$300,5,FALSE)="x","x",ROUND(IF(VLOOKUP($E147,'Country Indicator Data'!$B$4:$N$300,5,FALSE)&gt;G$3,5,IF(VLOOKUP($E147,'Country Indicator Data'!$B$4:$N$300,5,FALSE)&lt;G$4,0,(G$3-VLOOKUP($E147,'Country Indicator Data'!$B$4:$N$300,5,FALSE))/(G$3-G$4)*5)),1)))</f>
        <v>4.2</v>
      </c>
      <c r="H147" s="163">
        <f t="shared" si="52"/>
        <v>4.2</v>
      </c>
      <c r="I147" s="163">
        <f>IF(LEN(E147)&gt;3,(IF(VLOOKUP($C147,'Regional Crises'!$B$1:$R$66,6,FALSE)="x","x",ROUND(IF(VLOOKUP($C147,'Regional Crises'!$B$1:$R$66,6,FALSE)&gt;I$3,5,IF(VLOOKUP($C147,'Regional Crises'!$B$1:$R$66,6,FALSE)&lt;I$4,0,5-(I$3-VLOOKUP($C147,'Regional Crises'!$B$1:$R$66,6,FALSE))/(I$3-I$4)*5)),1))),IF(VLOOKUP($E147,'Country Indicator Data'!$B$4:$N$300,2,FALSE)="x","x",ROUND(IF(VLOOKUP($E147,'Country Indicator Data'!$B$4:$N$300,2,FALSE)&gt;I$3,5,IF(VLOOKUP($E147,'Country Indicator Data'!$B$4:$N$300,2,FALSE)&lt;I$4,0,5-(I$3-VLOOKUP($E147,'Country Indicator Data'!$B$4:$N$300,2,FALSE))/(I$3-I$4)*5)),1)))</f>
        <v>0</v>
      </c>
      <c r="J147" s="163">
        <f>IF(LEN(E147)&gt;3,(IF(VLOOKUP($C147,'Regional Crises'!$B$1:$R$66,8,FALSE)="x","x",ROUND(IF(VLOOKUP($C147,'Regional Crises'!$B$1:$R$66,8,FALSE)&gt;J$3,5,IF(VLOOKUP($C147,'Regional Crises'!$B$1:$R$66,8,FALSE)&lt;J$4,0,5-(J$3-VLOOKUP($C147,'Regional Crises'!$B$1:$R$66,8,FALSE))/(J$3-J$4)*5)),1))),IF(VLOOKUP($E147,'Country Indicator Data'!$B$4:$N$300,4,FALSE)="x","x",ROUND(IF(VLOOKUP($E147,'Country Indicator Data'!$B$4:$N$300,4,FALSE)&gt;J$3,5,IF(VLOOKUP($E147,'Country Indicator Data'!$B$4:$N$300,4,FALSE)&lt;J$4,0,5-(J$3-VLOOKUP($E147,'Country Indicator Data'!$B$4:$N$300,4,FALSE))/(J$3-J$4)*5)),1)))</f>
        <v>0</v>
      </c>
      <c r="K147" s="163">
        <f t="shared" si="53"/>
        <v>0</v>
      </c>
      <c r="L147" s="163" t="str">
        <f>IF(LEN(E147)&gt;3,(IF(VLOOKUP($C147,'Regional Crises'!$B$1:$R$66,10,FALSE)="x","x",ROUND(IF(VLOOKUP($C147,'Regional Crises'!$B$1:$R$66,10,FALSE)&gt;L$3,5,IF(VLOOKUP($C147,'Regional Crises'!$B$1:$R$66,10,FALSE)&lt;L$4,0,5-(L$3-VLOOKUP($C147,'Regional Crises'!$B$1:$R$66,10,FALSE))/(L$3-L$4)*5)),1))),IF(VLOOKUP($E147,'Country Indicator Data'!$B$4:$N$300,6,FALSE)="x","x",ROUND(IF(VLOOKUP($E147,'Country Indicator Data'!$B$4:$N$300,6,FALSE)&gt;L$3,5,IF(VLOOKUP($E147,'Country Indicator Data'!$B$4:$N$300,6,FALSE)&lt;L$4,0,5-(L$3-VLOOKUP($E147,'Country Indicator Data'!$B$4:$N$300,6,FALSE))/(L$3-L$4)*5)),1)))</f>
        <v>x</v>
      </c>
      <c r="M147" s="163">
        <f>IF(LEN(E147)&gt;3,(IF(VLOOKUP($C147,'Regional Crises'!$B$1:$R$66,11,FALSE)="x","x",ROUND(IF(VLOOKUP($C147,'Regional Crises'!$B$1:$R$66,11,FALSE)&gt;M$3,5,IF(VLOOKUP($C147,'Regional Crises'!$B$1:$R$66,11,FALSE)&lt;M$4,0,5-(M$3-VLOOKUP($C147,'Regional Crises'!$B$1:$R$66,11,FALSE))/(M$3-M$4)*5)),1))),IF(VLOOKUP($E147,'Country Indicator Data'!$B$4:$N$300,7,FALSE)="x","x",ROUND(IF(VLOOKUP($E147,'Country Indicator Data'!$B$4:$N$300,7,FALSE)&gt;M$3,5,IF(VLOOKUP($E147,'Country Indicator Data'!$B$4:$N$300,7,FALSE)&lt;M$4,0,5-(M$3-VLOOKUP($E147,'Country Indicator Data'!$B$4:$N$300,7,FALSE))/(M$3-M$4)*5)),1)))</f>
        <v>1.5</v>
      </c>
      <c r="N147" s="163">
        <f t="shared" si="54"/>
        <v>1.5</v>
      </c>
      <c r="O147" s="163">
        <f t="shared" si="55"/>
        <v>1.9000000000000001</v>
      </c>
      <c r="P147" s="163">
        <f>IF(LEN(E147)&gt;3,VLOOKUP(C147,'Regional Crises'!$B$1:$R$69,12,FALSE),VLOOKUP(E147,'Country Indicator Data'!$B$4:$I$300,8,FALSE))</f>
        <v>5</v>
      </c>
      <c r="Q147" s="163">
        <f>IF(LEN(E147)&gt;3,((IF(VLOOKUP($C147,'Regional Crises'!$B$1:$R$66,13,FALSE)="x","x",ROUND(IF(VLOOKUP($C147,'Regional Crises'!$B$1:$R$66,13,FALSE)&gt;Q$3,5,IF(VLOOKUP($C147,'Regional Crises'!$B$1:$R$66,13,FALSE)&lt;Q$4,0,5-(LOG(Q$3)-LOG(VLOOKUP($C147,'Regional Crises'!$B$1:$R$66,13,FALSE)))/(LOG(Q$3)-LOG(Q$4))*5)),1)))),(IF(VLOOKUP($E147,'Country Indicator Data'!$B$4:$N$300,9,FALSE)="x","x",ROUND(IF(VLOOKUP($E147,'Country Indicator Data'!$B$4:$N$300,9,FALSE)&gt;Q$3,5,IF(VLOOKUP($E147,'Country Indicator Data'!$B$4:$N$300,9,FALSE)&lt;Q$4,0,5-(LOG(Q$3)-LOG(VLOOKUP($E147,'Country Indicator Data'!$B$4:$N$300,9,FALSE)))/(LOG(Q$3)-LOG(Q$4))*5)),1))))</f>
        <v>5</v>
      </c>
      <c r="R147" s="163">
        <f t="shared" si="56"/>
        <v>5</v>
      </c>
      <c r="S147" s="163">
        <f>IF(LEN(E147)&gt;3,((IF(VLOOKUP($C147,'Regional Crises'!$B$1:$R$66,17,FALSE)="x","x",ROUND(IF(VLOOKUP($C147,'Regional Crises'!$B$1:$R$66,17,FALSE)&gt;S$3,0,IF(VLOOKUP($C147,'Regional Crises'!$B$1:$R$66,17,FALSE)&lt;S$4,5,(S$3-VLOOKUP($C147,'Regional Crises'!$B$1:$R$66,17,FALSE))/(S$3-S$4)*5)),1)))),(IF(VLOOKUP($E147,'Country Indicator Data'!$B$4:$N$300,13,FALSE)="x","x",ROUND(IF(VLOOKUP($E147,'Country Indicator Data'!$B$4:$N$300,13,FALSE)&gt;S$3,0,IF(VLOOKUP($E147,'Country Indicator Data'!$B$4:$N$300,13,FALSE)&lt;S$4,5,(S$3-VLOOKUP($E147,'Country Indicator Data'!$B$4:$N$300,13,FALSE))/(S$3-S$4)*5)),1))))</f>
        <v>4.5</v>
      </c>
      <c r="T147" s="163">
        <f>IF(LEN(E147)&gt;3,((IF(VLOOKUP($C147,'Regional Crises'!$B$1:$R$66,14,FALSE)="x","x",ROUND(IF(VLOOKUP($C147,'Regional Crises'!$B$1:$R$66,14,FALSE)&gt;T$3,0,IF(VLOOKUP($C147,'Regional Crises'!$B$1:$R$66,14,FALSE)&lt;T$4,5,(T$3-VLOOKUP($C147,'Regional Crises'!$B$1:$R$66,14,FALSE))/(T$3-T$4)*5)),1)))),(IF(VLOOKUP($E147,'Country Indicator Data'!$B$4:$N$300,10,FALSE)="x","x",ROUND(IF(VLOOKUP($E147,'Country Indicator Data'!$B$4:$N$300,10,FALSE)&gt;T$3,0,IF(VLOOKUP($E147,'Country Indicator Data'!$B$4:$N$300,10,FALSE)&lt;T$4,5,(T$3-VLOOKUP($E147,'Country Indicator Data'!$B$4:$N$300,10,FALSE))/(T$3-T$4)*5)),1))))</f>
        <v>4.9000000000000004</v>
      </c>
      <c r="U147" s="163">
        <f>IF(LEN(E147)&gt;3,((IF(VLOOKUP($C147,'Regional Crises'!$B$1:$R$66,15,FALSE)="x","x",ROUND(IF(VLOOKUP($C147,'Regional Crises'!$B$1:$R$66,15,FALSE)&gt;U$3,0,IF(VLOOKUP($C147,'Regional Crises'!$B$1:$R$66,15,FALSE)&lt;U$4,5,(U$3-VLOOKUP($C147,'Regional Crises'!$B$1:$R$66,15,FALSE))/(U$3-U$4)*5)),1)))),(IF(VLOOKUP($E147,'Country Indicator Data'!$B$4:$N$300,11,FALSE)="x","x",ROUND(IF(VLOOKUP($E147,'Country Indicator Data'!$B$4:$N$300,11,FALSE)&gt;U$3,0,IF(VLOOKUP($E147,'Country Indicator Data'!$B$4:$N$300,11,FALSE)&lt;U$4,5,(U$3-VLOOKUP($E147,'Country Indicator Data'!$B$4:$N$300,11,FALSE))/(U$3-U$4)*5)),1))))</f>
        <v>4.5</v>
      </c>
      <c r="V147" s="163">
        <f>IF(LEN(E147)&gt;3,((IF(VLOOKUP($C147,'Regional Crises'!$B$1:$R$66,16,FALSE)="x","x",ROUND(IF(VLOOKUP($C147,'Regional Crises'!$B$1:$R$66,16,FALSE)&gt;V$3,0,IF(VLOOKUP($C147,'Regional Crises'!$B$1:$R$66,16,FALSE)&lt;V$4,5,(V$3-VLOOKUP($C147,'Regional Crises'!$B$1:$R$66,16,FALSE))/(V$3-V$4)*5)),1)))),(IF(VLOOKUP($E147,'Country Indicator Data'!$B$4:$N$300,12,FALSE)="x","x",ROUND(IF(VLOOKUP($E147,'Country Indicator Data'!$B$4:$N$300,12,FALSE)&gt;V$3,0,IF(VLOOKUP($E147,'Country Indicator Data'!$B$4:$N$300,12,FALSE)&lt;V$4,5,(V$3-VLOOKUP($E147,'Country Indicator Data'!$B$4:$N$300,12,FALSE))/(V$3-V$4)*5)),1))))</f>
        <v>4.5999999999999996</v>
      </c>
      <c r="W147" s="163">
        <f t="shared" si="57"/>
        <v>4.5999999999999996</v>
      </c>
      <c r="X147" s="163">
        <f t="shared" si="58"/>
        <v>3.8</v>
      </c>
      <c r="Y147" s="184">
        <f>IF('Core Indicators'!FC144="x","x",IF('Core Indicators'!FC144&gt;=5,5,IF('Core Indicators'!FC144&gt;=4,4,IF('Core Indicators'!FC144&gt;=3,3,IF('Core Indicators'!FC144&gt;=2,2,IF('Core Indicators'!FC144&gt;=1,1,0))))))</f>
        <v>5</v>
      </c>
      <c r="Z147" s="163">
        <f t="shared" si="59"/>
        <v>5</v>
      </c>
      <c r="AA147" s="184">
        <f>'Crisis Indicator Data'!Y144</f>
        <v>3</v>
      </c>
      <c r="AB147" s="184">
        <f>'Crisis Indicator Data'!Z144</f>
        <v>2</v>
      </c>
      <c r="AC147" s="184">
        <f>'Crisis Indicator Data'!AA144</f>
        <v>3</v>
      </c>
      <c r="AD147" s="184">
        <f>'Crisis Indicator Data'!AB144</f>
        <v>3</v>
      </c>
      <c r="AE147" s="184">
        <f t="shared" si="60"/>
        <v>5</v>
      </c>
      <c r="AF147" s="184">
        <f>'Crisis Indicator Data'!AC144</f>
        <v>2</v>
      </c>
      <c r="AG147" s="184">
        <f>'Crisis Indicator Data'!AD144</f>
        <v>3</v>
      </c>
      <c r="AH147" s="184">
        <f t="shared" si="61"/>
        <v>5</v>
      </c>
      <c r="AI147" s="184">
        <f>'Crisis Indicator Data'!AE144</f>
        <v>3</v>
      </c>
      <c r="AJ147" s="184">
        <f>'Crisis Indicator Data'!AF144</f>
        <v>3</v>
      </c>
      <c r="AK147" s="184">
        <f>'Crisis Indicator Data'!AG144</f>
        <v>3</v>
      </c>
      <c r="AL147" s="184">
        <f t="shared" si="62"/>
        <v>5</v>
      </c>
      <c r="AM147" s="163">
        <f t="shared" si="63"/>
        <v>5</v>
      </c>
      <c r="AN147" s="163">
        <f t="shared" si="64"/>
        <v>5</v>
      </c>
    </row>
    <row r="148" spans="1:40" x14ac:dyDescent="0.35">
      <c r="A148" s="175" t="str">
        <f>'Crisis Indicator Data'!A145</f>
        <v>Mixed Migration Flows in Somalia</v>
      </c>
      <c r="B148" s="176" t="str">
        <f>'Crisis Indicator Data'!B145</f>
        <v>Displacement</v>
      </c>
      <c r="C148" s="176" t="str">
        <f>'Crisis Indicator Data'!C145</f>
        <v>SOM002</v>
      </c>
      <c r="D148" s="176" t="str">
        <f>'Crisis Indicator Data'!D145</f>
        <v>Somalia</v>
      </c>
      <c r="E148" s="177" t="str">
        <f>'Crisis Indicator Data'!E145</f>
        <v>SOM</v>
      </c>
      <c r="F148" s="163" t="str">
        <f>IF(LEN(E148)&gt;3,(IF(VLOOKUP($C148,'Regional Crises'!$B$1:$R$66,7,FALSE)="x","x",ROUND(IF(VLOOKUP($C148,'Regional Crises'!$B$1:$R$66,7,FALSE)&gt;$F$3,5,IF(VLOOKUP($C148,'Regional Crises'!$B$1:$R$66,7,FALSE)&lt;F$4,0,($F$3-VLOOKUP($C148,'Regional Crises'!$B$1:$R$66,7,FALSE))/($F$3-$F$4)*5)),1))),IF(VLOOKUP($E148,'Country Indicator Data'!$B$4:$N$300,3,FALSE)="x","x",ROUND(IF(VLOOKUP($E148,'Country Indicator Data'!$B$4:$N$300,3,FALSE)&gt;$F$3,5,IF(VLOOKUP($E148,'Country Indicator Data'!$B$4:$N$300,3,FALSE)&lt;$F$4,0,($F$3-VLOOKUP($E148,'Country Indicator Data'!$B$4:$N$300,3,FALSE))/($F$3-$F$4)*5)),1)))</f>
        <v>x</v>
      </c>
      <c r="G148" s="163">
        <f>IF(LEN(E148)&gt;3,(IF(VLOOKUP($C148,'Regional Crises'!$B$1:$R$66,9,FALSE)="x","x",ROUND(IF(VLOOKUP($C148,'Regional Crises'!$B$1:$R$66,9,FALSE)&gt;G$3,5,IF(VLOOKUP($C148,'Regional Crises'!$B$1:$R$66,9,FALSE)&lt;G$4,0,(G$3-VLOOKUP($C148,'Regional Crises'!$B$1:$R$66,9,FALSE))/(G$3-G$4)*5)),1))),IF(VLOOKUP($E148,'Country Indicator Data'!$B$4:$N$300,5,FALSE)="x","x",ROUND(IF(VLOOKUP($E148,'Country Indicator Data'!$B$4:$N$300,5,FALSE)&gt;G$3,5,IF(VLOOKUP($E148,'Country Indicator Data'!$B$4:$N$300,5,FALSE)&lt;G$4,0,(G$3-VLOOKUP($E148,'Country Indicator Data'!$B$4:$N$300,5,FALSE))/(G$3-G$4)*5)),1)))</f>
        <v>4.2</v>
      </c>
      <c r="H148" s="163">
        <f t="shared" si="52"/>
        <v>4.2</v>
      </c>
      <c r="I148" s="163">
        <f>IF(LEN(E148)&gt;3,(IF(VLOOKUP($C148,'Regional Crises'!$B$1:$R$66,6,FALSE)="x","x",ROUND(IF(VLOOKUP($C148,'Regional Crises'!$B$1:$R$66,6,FALSE)&gt;I$3,5,IF(VLOOKUP($C148,'Regional Crises'!$B$1:$R$66,6,FALSE)&lt;I$4,0,5-(I$3-VLOOKUP($C148,'Regional Crises'!$B$1:$R$66,6,FALSE))/(I$3-I$4)*5)),1))),IF(VLOOKUP($E148,'Country Indicator Data'!$B$4:$N$300,2,FALSE)="x","x",ROUND(IF(VLOOKUP($E148,'Country Indicator Data'!$B$4:$N$300,2,FALSE)&gt;I$3,5,IF(VLOOKUP($E148,'Country Indicator Data'!$B$4:$N$300,2,FALSE)&lt;I$4,0,5-(I$3-VLOOKUP($E148,'Country Indicator Data'!$B$4:$N$300,2,FALSE))/(I$3-I$4)*5)),1)))</f>
        <v>0</v>
      </c>
      <c r="J148" s="163">
        <f>IF(LEN(E148)&gt;3,(IF(VLOOKUP($C148,'Regional Crises'!$B$1:$R$66,8,FALSE)="x","x",ROUND(IF(VLOOKUP($C148,'Regional Crises'!$B$1:$R$66,8,FALSE)&gt;J$3,5,IF(VLOOKUP($C148,'Regional Crises'!$B$1:$R$66,8,FALSE)&lt;J$4,0,5-(J$3-VLOOKUP($C148,'Regional Crises'!$B$1:$R$66,8,FALSE))/(J$3-J$4)*5)),1))),IF(VLOOKUP($E148,'Country Indicator Data'!$B$4:$N$300,4,FALSE)="x","x",ROUND(IF(VLOOKUP($E148,'Country Indicator Data'!$B$4:$N$300,4,FALSE)&gt;J$3,5,IF(VLOOKUP($E148,'Country Indicator Data'!$B$4:$N$300,4,FALSE)&lt;J$4,0,5-(J$3-VLOOKUP($E148,'Country Indicator Data'!$B$4:$N$300,4,FALSE))/(J$3-J$4)*5)),1)))</f>
        <v>0</v>
      </c>
      <c r="K148" s="163">
        <f t="shared" si="53"/>
        <v>0</v>
      </c>
      <c r="L148" s="163" t="str">
        <f>IF(LEN(E148)&gt;3,(IF(VLOOKUP($C148,'Regional Crises'!$B$1:$R$66,10,FALSE)="x","x",ROUND(IF(VLOOKUP($C148,'Regional Crises'!$B$1:$R$66,10,FALSE)&gt;L$3,5,IF(VLOOKUP($C148,'Regional Crises'!$B$1:$R$66,10,FALSE)&lt;L$4,0,5-(L$3-VLOOKUP($C148,'Regional Crises'!$B$1:$R$66,10,FALSE))/(L$3-L$4)*5)),1))),IF(VLOOKUP($E148,'Country Indicator Data'!$B$4:$N$300,6,FALSE)="x","x",ROUND(IF(VLOOKUP($E148,'Country Indicator Data'!$B$4:$N$300,6,FALSE)&gt;L$3,5,IF(VLOOKUP($E148,'Country Indicator Data'!$B$4:$N$300,6,FALSE)&lt;L$4,0,5-(L$3-VLOOKUP($E148,'Country Indicator Data'!$B$4:$N$300,6,FALSE))/(L$3-L$4)*5)),1)))</f>
        <v>x</v>
      </c>
      <c r="M148" s="163">
        <f>IF(LEN(E148)&gt;3,(IF(VLOOKUP($C148,'Regional Crises'!$B$1:$R$66,11,FALSE)="x","x",ROUND(IF(VLOOKUP($C148,'Regional Crises'!$B$1:$R$66,11,FALSE)&gt;M$3,5,IF(VLOOKUP($C148,'Regional Crises'!$B$1:$R$66,11,FALSE)&lt;M$4,0,5-(M$3-VLOOKUP($C148,'Regional Crises'!$B$1:$R$66,11,FALSE))/(M$3-M$4)*5)),1))),IF(VLOOKUP($E148,'Country Indicator Data'!$B$4:$N$300,7,FALSE)="x","x",ROUND(IF(VLOOKUP($E148,'Country Indicator Data'!$B$4:$N$300,7,FALSE)&gt;M$3,5,IF(VLOOKUP($E148,'Country Indicator Data'!$B$4:$N$300,7,FALSE)&lt;M$4,0,5-(M$3-VLOOKUP($E148,'Country Indicator Data'!$B$4:$N$300,7,FALSE))/(M$3-M$4)*5)),1)))</f>
        <v>1.5</v>
      </c>
      <c r="N148" s="163">
        <f t="shared" si="54"/>
        <v>1.5</v>
      </c>
      <c r="O148" s="163">
        <f t="shared" si="55"/>
        <v>1.9000000000000001</v>
      </c>
      <c r="P148" s="163">
        <f>IF(LEN(E148)&gt;3,VLOOKUP(C148,'Regional Crises'!$B$1:$R$69,12,FALSE),VLOOKUP(E148,'Country Indicator Data'!$B$4:$I$300,8,FALSE))</f>
        <v>5</v>
      </c>
      <c r="Q148" s="163">
        <f>IF(LEN(E148)&gt;3,((IF(VLOOKUP($C148,'Regional Crises'!$B$1:$R$66,13,FALSE)="x","x",ROUND(IF(VLOOKUP($C148,'Regional Crises'!$B$1:$R$66,13,FALSE)&gt;Q$3,5,IF(VLOOKUP($C148,'Regional Crises'!$B$1:$R$66,13,FALSE)&lt;Q$4,0,5-(LOG(Q$3)-LOG(VLOOKUP($C148,'Regional Crises'!$B$1:$R$66,13,FALSE)))/(LOG(Q$3)-LOG(Q$4))*5)),1)))),(IF(VLOOKUP($E148,'Country Indicator Data'!$B$4:$N$300,9,FALSE)="x","x",ROUND(IF(VLOOKUP($E148,'Country Indicator Data'!$B$4:$N$300,9,FALSE)&gt;Q$3,5,IF(VLOOKUP($E148,'Country Indicator Data'!$B$4:$N$300,9,FALSE)&lt;Q$4,0,5-(LOG(Q$3)-LOG(VLOOKUP($E148,'Country Indicator Data'!$B$4:$N$300,9,FALSE)))/(LOG(Q$3)-LOG(Q$4))*5)),1))))</f>
        <v>5</v>
      </c>
      <c r="R148" s="163">
        <f t="shared" si="56"/>
        <v>5</v>
      </c>
      <c r="S148" s="163">
        <f>IF(LEN(E148)&gt;3,((IF(VLOOKUP($C148,'Regional Crises'!$B$1:$R$66,17,FALSE)="x","x",ROUND(IF(VLOOKUP($C148,'Regional Crises'!$B$1:$R$66,17,FALSE)&gt;S$3,0,IF(VLOOKUP($C148,'Regional Crises'!$B$1:$R$66,17,FALSE)&lt;S$4,5,(S$3-VLOOKUP($C148,'Regional Crises'!$B$1:$R$66,17,FALSE))/(S$3-S$4)*5)),1)))),(IF(VLOOKUP($E148,'Country Indicator Data'!$B$4:$N$300,13,FALSE)="x","x",ROUND(IF(VLOOKUP($E148,'Country Indicator Data'!$B$4:$N$300,13,FALSE)&gt;S$3,0,IF(VLOOKUP($E148,'Country Indicator Data'!$B$4:$N$300,13,FALSE)&lt;S$4,5,(S$3-VLOOKUP($E148,'Country Indicator Data'!$B$4:$N$300,13,FALSE))/(S$3-S$4)*5)),1))))</f>
        <v>4.5</v>
      </c>
      <c r="T148" s="163">
        <f>IF(LEN(E148)&gt;3,((IF(VLOOKUP($C148,'Regional Crises'!$B$1:$R$66,14,FALSE)="x","x",ROUND(IF(VLOOKUP($C148,'Regional Crises'!$B$1:$R$66,14,FALSE)&gt;T$3,0,IF(VLOOKUP($C148,'Regional Crises'!$B$1:$R$66,14,FALSE)&lt;T$4,5,(T$3-VLOOKUP($C148,'Regional Crises'!$B$1:$R$66,14,FALSE))/(T$3-T$4)*5)),1)))),(IF(VLOOKUP($E148,'Country Indicator Data'!$B$4:$N$300,10,FALSE)="x","x",ROUND(IF(VLOOKUP($E148,'Country Indicator Data'!$B$4:$N$300,10,FALSE)&gt;T$3,0,IF(VLOOKUP($E148,'Country Indicator Data'!$B$4:$N$300,10,FALSE)&lt;T$4,5,(T$3-VLOOKUP($E148,'Country Indicator Data'!$B$4:$N$300,10,FALSE))/(T$3-T$4)*5)),1))))</f>
        <v>4.9000000000000004</v>
      </c>
      <c r="U148" s="163">
        <f>IF(LEN(E148)&gt;3,((IF(VLOOKUP($C148,'Regional Crises'!$B$1:$R$66,15,FALSE)="x","x",ROUND(IF(VLOOKUP($C148,'Regional Crises'!$B$1:$R$66,15,FALSE)&gt;U$3,0,IF(VLOOKUP($C148,'Regional Crises'!$B$1:$R$66,15,FALSE)&lt;U$4,5,(U$3-VLOOKUP($C148,'Regional Crises'!$B$1:$R$66,15,FALSE))/(U$3-U$4)*5)),1)))),(IF(VLOOKUP($E148,'Country Indicator Data'!$B$4:$N$300,11,FALSE)="x","x",ROUND(IF(VLOOKUP($E148,'Country Indicator Data'!$B$4:$N$300,11,FALSE)&gt;U$3,0,IF(VLOOKUP($E148,'Country Indicator Data'!$B$4:$N$300,11,FALSE)&lt;U$4,5,(U$3-VLOOKUP($E148,'Country Indicator Data'!$B$4:$N$300,11,FALSE))/(U$3-U$4)*5)),1))))</f>
        <v>4.5</v>
      </c>
      <c r="V148" s="163">
        <f>IF(LEN(E148)&gt;3,((IF(VLOOKUP($C148,'Regional Crises'!$B$1:$R$66,16,FALSE)="x","x",ROUND(IF(VLOOKUP($C148,'Regional Crises'!$B$1:$R$66,16,FALSE)&gt;V$3,0,IF(VLOOKUP($C148,'Regional Crises'!$B$1:$R$66,16,FALSE)&lt;V$4,5,(V$3-VLOOKUP($C148,'Regional Crises'!$B$1:$R$66,16,FALSE))/(V$3-V$4)*5)),1)))),(IF(VLOOKUP($E148,'Country Indicator Data'!$B$4:$N$300,12,FALSE)="x","x",ROUND(IF(VLOOKUP($E148,'Country Indicator Data'!$B$4:$N$300,12,FALSE)&gt;V$3,0,IF(VLOOKUP($E148,'Country Indicator Data'!$B$4:$N$300,12,FALSE)&lt;V$4,5,(V$3-VLOOKUP($E148,'Country Indicator Data'!$B$4:$N$300,12,FALSE))/(V$3-V$4)*5)),1))))</f>
        <v>4.5999999999999996</v>
      </c>
      <c r="W148" s="163">
        <f t="shared" si="57"/>
        <v>4.5999999999999996</v>
      </c>
      <c r="X148" s="163">
        <f t="shared" si="58"/>
        <v>3.8</v>
      </c>
      <c r="Y148" s="184">
        <f>IF('Core Indicators'!FC145="x","x",IF('Core Indicators'!FC145&gt;=5,5,IF('Core Indicators'!FC145&gt;=4,4,IF('Core Indicators'!FC145&gt;=3,3,IF('Core Indicators'!FC145&gt;=2,2,IF('Core Indicators'!FC145&gt;=1,1,0))))))</f>
        <v>2</v>
      </c>
      <c r="Z148" s="163">
        <f t="shared" si="59"/>
        <v>2</v>
      </c>
      <c r="AA148" s="184">
        <f>'Crisis Indicator Data'!Y145</f>
        <v>1</v>
      </c>
      <c r="AB148" s="184">
        <f>'Crisis Indicator Data'!Z145</f>
        <v>3</v>
      </c>
      <c r="AC148" s="184">
        <f>'Crisis Indicator Data'!AA145</f>
        <v>3</v>
      </c>
      <c r="AD148" s="184">
        <f>'Crisis Indicator Data'!AB145</f>
        <v>3</v>
      </c>
      <c r="AE148" s="184">
        <f t="shared" si="60"/>
        <v>5</v>
      </c>
      <c r="AF148" s="184">
        <f>'Crisis Indicator Data'!AC145</f>
        <v>2</v>
      </c>
      <c r="AG148" s="184">
        <f>'Crisis Indicator Data'!AD145</f>
        <v>3</v>
      </c>
      <c r="AH148" s="184">
        <f t="shared" si="61"/>
        <v>5</v>
      </c>
      <c r="AI148" s="184">
        <f>'Crisis Indicator Data'!AE145</f>
        <v>3</v>
      </c>
      <c r="AJ148" s="184">
        <f>'Crisis Indicator Data'!AF145</f>
        <v>3</v>
      </c>
      <c r="AK148" s="184">
        <f>'Crisis Indicator Data'!AG145</f>
        <v>3</v>
      </c>
      <c r="AL148" s="184">
        <f t="shared" si="62"/>
        <v>5</v>
      </c>
      <c r="AM148" s="163">
        <f t="shared" si="63"/>
        <v>5</v>
      </c>
      <c r="AN148" s="163">
        <f t="shared" si="64"/>
        <v>3.5</v>
      </c>
    </row>
    <row r="149" spans="1:40" x14ac:dyDescent="0.35">
      <c r="A149" s="175" t="str">
        <f>'Crisis Indicator Data'!A146</f>
        <v>Complex crisis in South Sudan</v>
      </c>
      <c r="B149" s="176" t="str">
        <f>'Crisis Indicator Data'!B146</f>
        <v>Conflict,Floods,Displacement</v>
      </c>
      <c r="C149" s="176" t="str">
        <f>'Crisis Indicator Data'!C146</f>
        <v>SSD001</v>
      </c>
      <c r="D149" s="176" t="str">
        <f>'Crisis Indicator Data'!D146</f>
        <v>South Sudan</v>
      </c>
      <c r="E149" s="177" t="str">
        <f>'Crisis Indicator Data'!E146</f>
        <v>SSD</v>
      </c>
      <c r="F149" s="163">
        <f>IF(LEN(E149)&gt;3,(IF(VLOOKUP($C149,'Regional Crises'!$B$1:$R$66,7,FALSE)="x","x",ROUND(IF(VLOOKUP($C149,'Regional Crises'!$B$1:$R$66,7,FALSE)&gt;$F$3,5,IF(VLOOKUP($C149,'Regional Crises'!$B$1:$R$66,7,FALSE)&lt;F$4,0,($F$3-VLOOKUP($C149,'Regional Crises'!$B$1:$R$66,7,FALSE))/($F$3-$F$4)*5)),1))),IF(VLOOKUP($E149,'Country Indicator Data'!$B$4:$N$300,3,FALSE)="x","x",ROUND(IF(VLOOKUP($E149,'Country Indicator Data'!$B$4:$N$300,3,FALSE)&gt;$F$3,5,IF(VLOOKUP($E149,'Country Indicator Data'!$B$4:$N$300,3,FALSE)&lt;$F$4,0,($F$3-VLOOKUP($E149,'Country Indicator Data'!$B$4:$N$300,3,FALSE))/($F$3-$F$4)*5)),1)))</f>
        <v>1.4</v>
      </c>
      <c r="G149" s="163">
        <f>IF(LEN(E149)&gt;3,(IF(VLOOKUP($C149,'Regional Crises'!$B$1:$R$66,9,FALSE)="x","x",ROUND(IF(VLOOKUP($C149,'Regional Crises'!$B$1:$R$66,9,FALSE)&gt;G$3,5,IF(VLOOKUP($C149,'Regional Crises'!$B$1:$R$66,9,FALSE)&lt;G$4,0,(G$3-VLOOKUP($C149,'Regional Crises'!$B$1:$R$66,9,FALSE))/(G$3-G$4)*5)),1))),IF(VLOOKUP($E149,'Country Indicator Data'!$B$4:$N$300,5,FALSE)="x","x",ROUND(IF(VLOOKUP($E149,'Country Indicator Data'!$B$4:$N$300,5,FALSE)&gt;G$3,5,IF(VLOOKUP($E149,'Country Indicator Data'!$B$4:$N$300,5,FALSE)&lt;G$4,0,(G$3-VLOOKUP($E149,'Country Indicator Data'!$B$4:$N$300,5,FALSE))/(G$3-G$4)*5)),1)))</f>
        <v>3.7</v>
      </c>
      <c r="H149" s="163">
        <f t="shared" si="52"/>
        <v>2.5499999999999998</v>
      </c>
      <c r="I149" s="163">
        <f>IF(LEN(E149)&gt;3,(IF(VLOOKUP($C149,'Regional Crises'!$B$1:$R$66,6,FALSE)="x","x",ROUND(IF(VLOOKUP($C149,'Regional Crises'!$B$1:$R$66,6,FALSE)&gt;I$3,5,IF(VLOOKUP($C149,'Regional Crises'!$B$1:$R$66,6,FALSE)&lt;I$4,0,5-(I$3-VLOOKUP($C149,'Regional Crises'!$B$1:$R$66,6,FALSE))/(I$3-I$4)*5)),1))),IF(VLOOKUP($E149,'Country Indicator Data'!$B$4:$N$300,2,FALSE)="x","x",ROUND(IF(VLOOKUP($E149,'Country Indicator Data'!$B$4:$N$300,2,FALSE)&gt;I$3,5,IF(VLOOKUP($E149,'Country Indicator Data'!$B$4:$N$300,2,FALSE)&lt;I$4,0,5-(I$3-VLOOKUP($E149,'Country Indicator Data'!$B$4:$N$300,2,FALSE))/(I$3-I$4)*5)),1)))</f>
        <v>3.9</v>
      </c>
      <c r="J149" s="163">
        <f>IF(LEN(E149)&gt;3,(IF(VLOOKUP($C149,'Regional Crises'!$B$1:$R$66,8,FALSE)="x","x",ROUND(IF(VLOOKUP($C149,'Regional Crises'!$B$1:$R$66,8,FALSE)&gt;J$3,5,IF(VLOOKUP($C149,'Regional Crises'!$B$1:$R$66,8,FALSE)&lt;J$4,0,5-(J$3-VLOOKUP($C149,'Regional Crises'!$B$1:$R$66,8,FALSE))/(J$3-J$4)*5)),1))),IF(VLOOKUP($E149,'Country Indicator Data'!$B$4:$N$300,4,FALSE)="x","x",ROUND(IF(VLOOKUP($E149,'Country Indicator Data'!$B$4:$N$300,4,FALSE)&gt;J$3,5,IF(VLOOKUP($E149,'Country Indicator Data'!$B$4:$N$300,4,FALSE)&lt;J$4,0,5-(J$3-VLOOKUP($E149,'Country Indicator Data'!$B$4:$N$300,4,FALSE))/(J$3-J$4)*5)),1)))</f>
        <v>0</v>
      </c>
      <c r="K149" s="163">
        <f t="shared" si="53"/>
        <v>1.95</v>
      </c>
      <c r="L149" s="163" t="str">
        <f>IF(LEN(E149)&gt;3,(IF(VLOOKUP($C149,'Regional Crises'!$B$1:$R$66,10,FALSE)="x","x",ROUND(IF(VLOOKUP($C149,'Regional Crises'!$B$1:$R$66,10,FALSE)&gt;L$3,5,IF(VLOOKUP($C149,'Regional Crises'!$B$1:$R$66,10,FALSE)&lt;L$4,0,5-(L$3-VLOOKUP($C149,'Regional Crises'!$B$1:$R$66,10,FALSE))/(L$3-L$4)*5)),1))),IF(VLOOKUP($E149,'Country Indicator Data'!$B$4:$N$300,6,FALSE)="x","x",ROUND(IF(VLOOKUP($E149,'Country Indicator Data'!$B$4:$N$300,6,FALSE)&gt;L$3,5,IF(VLOOKUP($E149,'Country Indicator Data'!$B$4:$N$300,6,FALSE)&lt;L$4,0,5-(L$3-VLOOKUP($E149,'Country Indicator Data'!$B$4:$N$300,6,FALSE))/(L$3-L$4)*5)),1)))</f>
        <v>x</v>
      </c>
      <c r="M149" s="163">
        <f>IF(LEN(E149)&gt;3,(IF(VLOOKUP($C149,'Regional Crises'!$B$1:$R$66,11,FALSE)="x","x",ROUND(IF(VLOOKUP($C149,'Regional Crises'!$B$1:$R$66,11,FALSE)&gt;M$3,5,IF(VLOOKUP($C149,'Regional Crises'!$B$1:$R$66,11,FALSE)&lt;M$4,0,5-(M$3-VLOOKUP($C149,'Regional Crises'!$B$1:$R$66,11,FALSE))/(M$3-M$4)*5)),1))),IF(VLOOKUP($E149,'Country Indicator Data'!$B$4:$N$300,7,FALSE)="x","x",ROUND(IF(VLOOKUP($E149,'Country Indicator Data'!$B$4:$N$300,7,FALSE)&gt;M$3,5,IF(VLOOKUP($E149,'Country Indicator Data'!$B$4:$N$300,7,FALSE)&lt;M$4,0,5-(M$3-VLOOKUP($E149,'Country Indicator Data'!$B$4:$N$300,7,FALSE))/(M$3-M$4)*5)),1)))</f>
        <v>2.4</v>
      </c>
      <c r="N149" s="163">
        <f t="shared" si="54"/>
        <v>2.4</v>
      </c>
      <c r="O149" s="163">
        <f t="shared" si="55"/>
        <v>2.3000000000000003</v>
      </c>
      <c r="P149" s="163">
        <f>IF(LEN(E149)&gt;3,VLOOKUP(C149,'Regional Crises'!$B$1:$R$69,12,FALSE),VLOOKUP(E149,'Country Indicator Data'!$B$4:$I$300,8,FALSE))</f>
        <v>5</v>
      </c>
      <c r="Q149" s="163">
        <f>IF(LEN(E149)&gt;3,((IF(VLOOKUP($C149,'Regional Crises'!$B$1:$R$66,13,FALSE)="x","x",ROUND(IF(VLOOKUP($C149,'Regional Crises'!$B$1:$R$66,13,FALSE)&gt;Q$3,5,IF(VLOOKUP($C149,'Regional Crises'!$B$1:$R$66,13,FALSE)&lt;Q$4,0,5-(LOG(Q$3)-LOG(VLOOKUP($C149,'Regional Crises'!$B$1:$R$66,13,FALSE)))/(LOG(Q$3)-LOG(Q$4))*5)),1)))),(IF(VLOOKUP($E149,'Country Indicator Data'!$B$4:$N$300,9,FALSE)="x","x",ROUND(IF(VLOOKUP($E149,'Country Indicator Data'!$B$4:$N$300,9,FALSE)&gt;Q$3,5,IF(VLOOKUP($E149,'Country Indicator Data'!$B$4:$N$300,9,FALSE)&lt;Q$4,0,5-(LOG(Q$3)-LOG(VLOOKUP($E149,'Country Indicator Data'!$B$4:$N$300,9,FALSE)))/(LOG(Q$3)-LOG(Q$4))*5)),1))))</f>
        <v>4</v>
      </c>
      <c r="R149" s="163">
        <f t="shared" si="56"/>
        <v>4.5</v>
      </c>
      <c r="S149" s="163">
        <f>IF(LEN(E149)&gt;3,((IF(VLOOKUP($C149,'Regional Crises'!$B$1:$R$66,17,FALSE)="x","x",ROUND(IF(VLOOKUP($C149,'Regional Crises'!$B$1:$R$66,17,FALSE)&gt;S$3,0,IF(VLOOKUP($C149,'Regional Crises'!$B$1:$R$66,17,FALSE)&lt;S$4,5,(S$3-VLOOKUP($C149,'Regional Crises'!$B$1:$R$66,17,FALSE))/(S$3-S$4)*5)),1)))),(IF(VLOOKUP($E149,'Country Indicator Data'!$B$4:$N$300,13,FALSE)="x","x",ROUND(IF(VLOOKUP($E149,'Country Indicator Data'!$B$4:$N$300,13,FALSE)&gt;S$3,0,IF(VLOOKUP($E149,'Country Indicator Data'!$B$4:$N$300,13,FALSE)&lt;S$4,5,(S$3-VLOOKUP($E149,'Country Indicator Data'!$B$4:$N$300,13,FALSE))/(S$3-S$4)*5)),1))))</f>
        <v>4.4000000000000004</v>
      </c>
      <c r="T149" s="163">
        <f>IF(LEN(E149)&gt;3,((IF(VLOOKUP($C149,'Regional Crises'!$B$1:$R$66,14,FALSE)="x","x",ROUND(IF(VLOOKUP($C149,'Regional Crises'!$B$1:$R$66,14,FALSE)&gt;T$3,0,IF(VLOOKUP($C149,'Regional Crises'!$B$1:$R$66,14,FALSE)&lt;T$4,5,(T$3-VLOOKUP($C149,'Regional Crises'!$B$1:$R$66,14,FALSE))/(T$3-T$4)*5)),1)))),(IF(VLOOKUP($E149,'Country Indicator Data'!$B$4:$N$300,10,FALSE)="x","x",ROUND(IF(VLOOKUP($E149,'Country Indicator Data'!$B$4:$N$300,10,FALSE)&gt;T$3,0,IF(VLOOKUP($E149,'Country Indicator Data'!$B$4:$N$300,10,FALSE)&lt;T$4,5,(T$3-VLOOKUP($E149,'Country Indicator Data'!$B$4:$N$300,10,FALSE))/(T$3-T$4)*5)),1))))</f>
        <v>4.5</v>
      </c>
      <c r="U149" s="163">
        <f>IF(LEN(E149)&gt;3,((IF(VLOOKUP($C149,'Regional Crises'!$B$1:$R$66,15,FALSE)="x","x",ROUND(IF(VLOOKUP($C149,'Regional Crises'!$B$1:$R$66,15,FALSE)&gt;U$3,0,IF(VLOOKUP($C149,'Regional Crises'!$B$1:$R$66,15,FALSE)&lt;U$4,5,(U$3-VLOOKUP($C149,'Regional Crises'!$B$1:$R$66,15,FALSE))/(U$3-U$4)*5)),1)))),(IF(VLOOKUP($E149,'Country Indicator Data'!$B$4:$N$300,11,FALSE)="x","x",ROUND(IF(VLOOKUP($E149,'Country Indicator Data'!$B$4:$N$300,11,FALSE)&gt;U$3,0,IF(VLOOKUP($E149,'Country Indicator Data'!$B$4:$N$300,11,FALSE)&lt;U$4,5,(U$3-VLOOKUP($E149,'Country Indicator Data'!$B$4:$N$300,11,FALSE))/(U$3-U$4)*5)),1))))</f>
        <v>3.9</v>
      </c>
      <c r="V149" s="163">
        <f>IF(LEN(E149)&gt;3,((IF(VLOOKUP($C149,'Regional Crises'!$B$1:$R$66,16,FALSE)="x","x",ROUND(IF(VLOOKUP($C149,'Regional Crises'!$B$1:$R$66,16,FALSE)&gt;V$3,0,IF(VLOOKUP($C149,'Regional Crises'!$B$1:$R$66,16,FALSE)&lt;V$4,5,(V$3-VLOOKUP($C149,'Regional Crises'!$B$1:$R$66,16,FALSE))/(V$3-V$4)*5)),1)))),(IF(VLOOKUP($E149,'Country Indicator Data'!$B$4:$N$300,12,FALSE)="x","x",ROUND(IF(VLOOKUP($E149,'Country Indicator Data'!$B$4:$N$300,12,FALSE)&gt;V$3,0,IF(VLOOKUP($E149,'Country Indicator Data'!$B$4:$N$300,12,FALSE)&lt;V$4,5,(V$3-VLOOKUP($E149,'Country Indicator Data'!$B$4:$N$300,12,FALSE))/(V$3-V$4)*5)),1))))</f>
        <v>5</v>
      </c>
      <c r="W149" s="163">
        <f t="shared" si="57"/>
        <v>4.5</v>
      </c>
      <c r="X149" s="163">
        <f t="shared" si="58"/>
        <v>3.8</v>
      </c>
      <c r="Y149" s="184">
        <f>IF('Core Indicators'!FC146="x","x",IF('Core Indicators'!FC146&gt;=5,5,IF('Core Indicators'!FC146&gt;=4,4,IF('Core Indicators'!FC146&gt;=3,3,IF('Core Indicators'!FC146&gt;=2,2,IF('Core Indicators'!FC146&gt;=1,1,0))))))</f>
        <v>5</v>
      </c>
      <c r="Z149" s="163">
        <f t="shared" si="59"/>
        <v>5</v>
      </c>
      <c r="AA149" s="184">
        <f>'Crisis Indicator Data'!Y146</f>
        <v>1</v>
      </c>
      <c r="AB149" s="184">
        <f>'Crisis Indicator Data'!Z146</f>
        <v>2</v>
      </c>
      <c r="AC149" s="184">
        <f>'Crisis Indicator Data'!AA146</f>
        <v>2</v>
      </c>
      <c r="AD149" s="184">
        <f>'Crisis Indicator Data'!AB146</f>
        <v>3</v>
      </c>
      <c r="AE149" s="184">
        <f t="shared" si="60"/>
        <v>4</v>
      </c>
      <c r="AF149" s="184">
        <f>'Crisis Indicator Data'!AC146</f>
        <v>2</v>
      </c>
      <c r="AG149" s="184">
        <f>'Crisis Indicator Data'!AD146</f>
        <v>2</v>
      </c>
      <c r="AH149" s="184">
        <f t="shared" si="61"/>
        <v>4</v>
      </c>
      <c r="AI149" s="184">
        <f>'Crisis Indicator Data'!AE146</f>
        <v>3</v>
      </c>
      <c r="AJ149" s="184">
        <f>'Crisis Indicator Data'!AF146</f>
        <v>3</v>
      </c>
      <c r="AK149" s="184">
        <f>'Crisis Indicator Data'!AG146</f>
        <v>3</v>
      </c>
      <c r="AL149" s="184">
        <f t="shared" si="62"/>
        <v>5</v>
      </c>
      <c r="AM149" s="163">
        <f t="shared" si="63"/>
        <v>4</v>
      </c>
      <c r="AN149" s="163">
        <f t="shared" si="64"/>
        <v>4.5</v>
      </c>
    </row>
    <row r="150" spans="1:40" x14ac:dyDescent="0.35">
      <c r="A150" s="175" t="str">
        <f>'Crisis Indicator Data'!A147</f>
        <v>Displacement from Russia-Ukraine conflict in Slovakia</v>
      </c>
      <c r="B150" s="176" t="str">
        <f>'Crisis Indicator Data'!B147</f>
        <v>Displacement,Conflict</v>
      </c>
      <c r="C150" s="176" t="str">
        <f>'Crisis Indicator Data'!C147</f>
        <v>SVK002</v>
      </c>
      <c r="D150" s="176" t="str">
        <f>'Crisis Indicator Data'!D147</f>
        <v>Slovakia</v>
      </c>
      <c r="E150" s="177" t="str">
        <f>'Crisis Indicator Data'!E147</f>
        <v>SVK</v>
      </c>
      <c r="F150" s="163">
        <f>IF(LEN(E150)&gt;3,(IF(VLOOKUP($C150,'Regional Crises'!$B$1:$R$66,7,FALSE)="x","x",ROUND(IF(VLOOKUP($C150,'Regional Crises'!$B$1:$R$66,7,FALSE)&gt;$F$3,5,IF(VLOOKUP($C150,'Regional Crises'!$B$1:$R$66,7,FALSE)&lt;F$4,0,($F$3-VLOOKUP($C150,'Regional Crises'!$B$1:$R$66,7,FALSE))/($F$3-$F$4)*5)),1))),IF(VLOOKUP($E150,'Country Indicator Data'!$B$4:$N$300,3,FALSE)="x","x",ROUND(IF(VLOOKUP($E150,'Country Indicator Data'!$B$4:$N$300,3,FALSE)&gt;$F$3,5,IF(VLOOKUP($E150,'Country Indicator Data'!$B$4:$N$300,3,FALSE)&lt;$F$4,0,($F$3-VLOOKUP($E150,'Country Indicator Data'!$B$4:$N$300,3,FALSE))/($F$3-$F$4)*5)),1)))</f>
        <v>1.4</v>
      </c>
      <c r="G150" s="163">
        <f>IF(LEN(E150)&gt;3,(IF(VLOOKUP($C150,'Regional Crises'!$B$1:$R$66,9,FALSE)="x","x",ROUND(IF(VLOOKUP($C150,'Regional Crises'!$B$1:$R$66,9,FALSE)&gt;G$3,5,IF(VLOOKUP($C150,'Regional Crises'!$B$1:$R$66,9,FALSE)&lt;G$4,0,(G$3-VLOOKUP($C150,'Regional Crises'!$B$1:$R$66,9,FALSE))/(G$3-G$4)*5)),1))),IF(VLOOKUP($E150,'Country Indicator Data'!$B$4:$N$300,5,FALSE)="x","x",ROUND(IF(VLOOKUP($E150,'Country Indicator Data'!$B$4:$N$300,5,FALSE)&gt;G$3,5,IF(VLOOKUP($E150,'Country Indicator Data'!$B$4:$N$300,5,FALSE)&lt;G$4,0,(G$3-VLOOKUP($E150,'Country Indicator Data'!$B$4:$N$300,5,FALSE))/(G$3-G$4)*5)),1)))</f>
        <v>0.7</v>
      </c>
      <c r="H150" s="163">
        <f t="shared" si="52"/>
        <v>1.0499999999999998</v>
      </c>
      <c r="I150" s="163">
        <f>IF(LEN(E150)&gt;3,(IF(VLOOKUP($C150,'Regional Crises'!$B$1:$R$66,6,FALSE)="x","x",ROUND(IF(VLOOKUP($C150,'Regional Crises'!$B$1:$R$66,6,FALSE)&gt;I$3,5,IF(VLOOKUP($C150,'Regional Crises'!$B$1:$R$66,6,FALSE)&lt;I$4,0,5-(I$3-VLOOKUP($C150,'Regional Crises'!$B$1:$R$66,6,FALSE))/(I$3-I$4)*5)),1))),IF(VLOOKUP($E150,'Country Indicator Data'!$B$4:$N$300,2,FALSE)="x","x",ROUND(IF(VLOOKUP($E150,'Country Indicator Data'!$B$4:$N$300,2,FALSE)&gt;I$3,5,IF(VLOOKUP($E150,'Country Indicator Data'!$B$4:$N$300,2,FALSE)&lt;I$4,0,5-(I$3-VLOOKUP($E150,'Country Indicator Data'!$B$4:$N$300,2,FALSE))/(I$3-I$4)*5)),1)))</f>
        <v>1.7</v>
      </c>
      <c r="J150" s="163">
        <f>IF(LEN(E150)&gt;3,(IF(VLOOKUP($C150,'Regional Crises'!$B$1:$R$66,8,FALSE)="x","x",ROUND(IF(VLOOKUP($C150,'Regional Crises'!$B$1:$R$66,8,FALSE)&gt;J$3,5,IF(VLOOKUP($C150,'Regional Crises'!$B$1:$R$66,8,FALSE)&lt;J$4,0,5-(J$3-VLOOKUP($C150,'Regional Crises'!$B$1:$R$66,8,FALSE))/(J$3-J$4)*5)),1))),IF(VLOOKUP($E150,'Country Indicator Data'!$B$4:$N$300,4,FALSE)="x","x",ROUND(IF(VLOOKUP($E150,'Country Indicator Data'!$B$4:$N$300,4,FALSE)&gt;J$3,5,IF(VLOOKUP($E150,'Country Indicator Data'!$B$4:$N$300,4,FALSE)&lt;J$4,0,5-(J$3-VLOOKUP($E150,'Country Indicator Data'!$B$4:$N$300,4,FALSE))/(J$3-J$4)*5)),1)))</f>
        <v>1.9</v>
      </c>
      <c r="K150" s="163">
        <f t="shared" si="53"/>
        <v>1.7999999999999998</v>
      </c>
      <c r="L150" s="163">
        <f>IF(LEN(E150)&gt;3,(IF(VLOOKUP($C150,'Regional Crises'!$B$1:$R$66,10,FALSE)="x","x",ROUND(IF(VLOOKUP($C150,'Regional Crises'!$B$1:$R$66,10,FALSE)&gt;L$3,5,IF(VLOOKUP($C150,'Regional Crises'!$B$1:$R$66,10,FALSE)&lt;L$4,0,5-(L$3-VLOOKUP($C150,'Regional Crises'!$B$1:$R$66,10,FALSE))/(L$3-L$4)*5)),1))),IF(VLOOKUP($E150,'Country Indicator Data'!$B$4:$N$300,6,FALSE)="x","x",ROUND(IF(VLOOKUP($E150,'Country Indicator Data'!$B$4:$N$300,6,FALSE)&gt;L$3,5,IF(VLOOKUP($E150,'Country Indicator Data'!$B$4:$N$300,6,FALSE)&lt;L$4,0,5-(L$3-VLOOKUP($E150,'Country Indicator Data'!$B$4:$N$300,6,FALSE))/(L$3-L$4)*5)),1)))</f>
        <v>1.3</v>
      </c>
      <c r="M150" s="163">
        <f>IF(LEN(E150)&gt;3,(IF(VLOOKUP($C150,'Regional Crises'!$B$1:$R$66,11,FALSE)="x","x",ROUND(IF(VLOOKUP($C150,'Regional Crises'!$B$1:$R$66,11,FALSE)&gt;M$3,5,IF(VLOOKUP($C150,'Regional Crises'!$B$1:$R$66,11,FALSE)&lt;M$4,0,5-(M$3-VLOOKUP($C150,'Regional Crises'!$B$1:$R$66,11,FALSE))/(M$3-M$4)*5)),1))),IF(VLOOKUP($E150,'Country Indicator Data'!$B$4:$N$300,7,FALSE)="x","x",ROUND(IF(VLOOKUP($E150,'Country Indicator Data'!$B$4:$N$300,7,FALSE)&gt;M$3,5,IF(VLOOKUP($E150,'Country Indicator Data'!$B$4:$N$300,7,FALSE)&lt;M$4,0,5-(M$3-VLOOKUP($E150,'Country Indicator Data'!$B$4:$N$300,7,FALSE))/(M$3-M$4)*5)),1)))</f>
        <v>0</v>
      </c>
      <c r="N150" s="163">
        <f t="shared" si="54"/>
        <v>0.65</v>
      </c>
      <c r="O150" s="163">
        <f t="shared" si="55"/>
        <v>1.1666666666666665</v>
      </c>
      <c r="P150" s="163">
        <f>IF(LEN(E150)&gt;3,VLOOKUP(C150,'Regional Crises'!$B$1:$R$69,12,FALSE),VLOOKUP(E150,'Country Indicator Data'!$B$4:$I$300,8,FALSE))</f>
        <v>1</v>
      </c>
      <c r="Q150" s="163">
        <f>IF(LEN(E150)&gt;3,((IF(VLOOKUP($C150,'Regional Crises'!$B$1:$R$66,13,FALSE)="x","x",ROUND(IF(VLOOKUP($C150,'Regional Crises'!$B$1:$R$66,13,FALSE)&gt;Q$3,5,IF(VLOOKUP($C150,'Regional Crises'!$B$1:$R$66,13,FALSE)&lt;Q$4,0,5-(LOG(Q$3)-LOG(VLOOKUP($C150,'Regional Crises'!$B$1:$R$66,13,FALSE)))/(LOG(Q$3)-LOG(Q$4))*5)),1)))),(IF(VLOOKUP($E150,'Country Indicator Data'!$B$4:$N$300,9,FALSE)="x","x",ROUND(IF(VLOOKUP($E150,'Country Indicator Data'!$B$4:$N$300,9,FALSE)&gt;Q$3,5,IF(VLOOKUP($E150,'Country Indicator Data'!$B$4:$N$300,9,FALSE)&lt;Q$4,0,5-(LOG(Q$3)-LOG(VLOOKUP($E150,'Country Indicator Data'!$B$4:$N$300,9,FALSE)))/(LOG(Q$3)-LOG(Q$4))*5)),1))))</f>
        <v>0</v>
      </c>
      <c r="R150" s="163">
        <f t="shared" si="56"/>
        <v>0.5</v>
      </c>
      <c r="S150" s="163">
        <f>IF(LEN(E150)&gt;3,((IF(VLOOKUP($C150,'Regional Crises'!$B$1:$R$66,17,FALSE)="x","x",ROUND(IF(VLOOKUP($C150,'Regional Crises'!$B$1:$R$66,17,FALSE)&gt;S$3,0,IF(VLOOKUP($C150,'Regional Crises'!$B$1:$R$66,17,FALSE)&lt;S$4,5,(S$3-VLOOKUP($C150,'Regional Crises'!$B$1:$R$66,17,FALSE))/(S$3-S$4)*5)),1)))),(IF(VLOOKUP($E150,'Country Indicator Data'!$B$4:$N$300,13,FALSE)="x","x",ROUND(IF(VLOOKUP($E150,'Country Indicator Data'!$B$4:$N$300,13,FALSE)&gt;S$3,0,IF(VLOOKUP($E150,'Country Indicator Data'!$B$4:$N$300,13,FALSE)&lt;S$4,5,(S$3-VLOOKUP($E150,'Country Indicator Data'!$B$4:$N$300,13,FALSE))/(S$3-S$4)*5)),1))))</f>
        <v>2.2999999999999998</v>
      </c>
      <c r="T150" s="163">
        <f>IF(LEN(E150)&gt;3,((IF(VLOOKUP($C150,'Regional Crises'!$B$1:$R$66,14,FALSE)="x","x",ROUND(IF(VLOOKUP($C150,'Regional Crises'!$B$1:$R$66,14,FALSE)&gt;T$3,0,IF(VLOOKUP($C150,'Regional Crises'!$B$1:$R$66,14,FALSE)&lt;T$4,5,(T$3-VLOOKUP($C150,'Regional Crises'!$B$1:$R$66,14,FALSE))/(T$3-T$4)*5)),1)))),(IF(VLOOKUP($E150,'Country Indicator Data'!$B$4:$N$300,10,FALSE)="x","x",ROUND(IF(VLOOKUP($E150,'Country Indicator Data'!$B$4:$N$300,10,FALSE)&gt;T$3,0,IF(VLOOKUP($E150,'Country Indicator Data'!$B$4:$N$300,10,FALSE)&lt;T$4,5,(T$3-VLOOKUP($E150,'Country Indicator Data'!$B$4:$N$300,10,FALSE))/(T$3-T$4)*5)),1))))</f>
        <v>1.9</v>
      </c>
      <c r="U150" s="163">
        <f>IF(LEN(E150)&gt;3,((IF(VLOOKUP($C150,'Regional Crises'!$B$1:$R$66,15,FALSE)="x","x",ROUND(IF(VLOOKUP($C150,'Regional Crises'!$B$1:$R$66,15,FALSE)&gt;U$3,0,IF(VLOOKUP($C150,'Regional Crises'!$B$1:$R$66,15,FALSE)&lt;U$4,5,(U$3-VLOOKUP($C150,'Regional Crises'!$B$1:$R$66,15,FALSE))/(U$3-U$4)*5)),1)))),(IF(VLOOKUP($E150,'Country Indicator Data'!$B$4:$N$300,11,FALSE)="x","x",ROUND(IF(VLOOKUP($E150,'Country Indicator Data'!$B$4:$N$300,11,FALSE)&gt;U$3,0,IF(VLOOKUP($E150,'Country Indicator Data'!$B$4:$N$300,11,FALSE)&lt;U$4,5,(U$3-VLOOKUP($E150,'Country Indicator Data'!$B$4:$N$300,11,FALSE))/(U$3-U$4)*5)),1))))</f>
        <v>1</v>
      </c>
      <c r="V150" s="163">
        <f>IF(LEN(E150)&gt;3,((IF(VLOOKUP($C150,'Regional Crises'!$B$1:$R$66,16,FALSE)="x","x",ROUND(IF(VLOOKUP($C150,'Regional Crises'!$B$1:$R$66,16,FALSE)&gt;V$3,0,IF(VLOOKUP($C150,'Regional Crises'!$B$1:$R$66,16,FALSE)&lt;V$4,5,(V$3-VLOOKUP($C150,'Regional Crises'!$B$1:$R$66,16,FALSE))/(V$3-V$4)*5)),1)))),(IF(VLOOKUP($E150,'Country Indicator Data'!$B$4:$N$300,12,FALSE)="x","x",ROUND(IF(VLOOKUP($E150,'Country Indicator Data'!$B$4:$N$300,12,FALSE)&gt;V$3,0,IF(VLOOKUP($E150,'Country Indicator Data'!$B$4:$N$300,12,FALSE)&lt;V$4,5,(V$3-VLOOKUP($E150,'Country Indicator Data'!$B$4:$N$300,12,FALSE))/(V$3-V$4)*5)),1))))</f>
        <v>0.5</v>
      </c>
      <c r="W150" s="163">
        <f t="shared" si="57"/>
        <v>1.4</v>
      </c>
      <c r="X150" s="163">
        <f t="shared" si="58"/>
        <v>1</v>
      </c>
      <c r="Y150" s="184">
        <f>IF('Core Indicators'!FC147="x","x",IF('Core Indicators'!FC147&gt;=5,5,IF('Core Indicators'!FC147&gt;=4,4,IF('Core Indicators'!FC147&gt;=3,3,IF('Core Indicators'!FC147&gt;=2,2,IF('Core Indicators'!FC147&gt;=1,1,0))))))</f>
        <v>2</v>
      </c>
      <c r="Z150" s="163">
        <f t="shared" si="59"/>
        <v>2</v>
      </c>
      <c r="AA150" s="184">
        <f>'Crisis Indicator Data'!Y147</f>
        <v>0</v>
      </c>
      <c r="AB150" s="184">
        <f>'Crisis Indicator Data'!Z147</f>
        <v>0</v>
      </c>
      <c r="AC150" s="184">
        <f>'Crisis Indicator Data'!AA147</f>
        <v>0</v>
      </c>
      <c r="AD150" s="184">
        <f>'Crisis Indicator Data'!AB147</f>
        <v>0</v>
      </c>
      <c r="AE150" s="184">
        <f t="shared" si="60"/>
        <v>0</v>
      </c>
      <c r="AF150" s="184">
        <f>'Crisis Indicator Data'!AC147</f>
        <v>0</v>
      </c>
      <c r="AG150" s="184">
        <f>'Crisis Indicator Data'!AD147</f>
        <v>1</v>
      </c>
      <c r="AH150" s="184">
        <f t="shared" si="61"/>
        <v>1</v>
      </c>
      <c r="AI150" s="184">
        <f>'Crisis Indicator Data'!AE147</f>
        <v>0</v>
      </c>
      <c r="AJ150" s="184">
        <f>'Crisis Indicator Data'!AF147</f>
        <v>0</v>
      </c>
      <c r="AK150" s="184">
        <f>'Crisis Indicator Data'!AG147</f>
        <v>0</v>
      </c>
      <c r="AL150" s="184">
        <f t="shared" si="62"/>
        <v>0</v>
      </c>
      <c r="AM150" s="163">
        <f t="shared" si="63"/>
        <v>0</v>
      </c>
      <c r="AN150" s="163">
        <f t="shared" si="64"/>
        <v>1</v>
      </c>
    </row>
    <row r="151" spans="1:40" x14ac:dyDescent="0.35">
      <c r="A151" s="175" t="str">
        <f>'Crisis Indicator Data'!A148</f>
        <v>Food Security Crisis in Eswatini</v>
      </c>
      <c r="B151" s="176" t="str">
        <f>'Crisis Indicator Data'!B148</f>
        <v>Drought</v>
      </c>
      <c r="C151" s="176" t="str">
        <f>'Crisis Indicator Data'!C148</f>
        <v>SWZ001</v>
      </c>
      <c r="D151" s="176" t="str">
        <f>'Crisis Indicator Data'!D148</f>
        <v>Eswatini</v>
      </c>
      <c r="E151" s="177" t="str">
        <f>'Crisis Indicator Data'!E148</f>
        <v>SWZ</v>
      </c>
      <c r="F151" s="163">
        <f>IF(LEN(E151)&gt;3,(IF(VLOOKUP($C151,'Regional Crises'!$B$1:$R$66,7,FALSE)="x","x",ROUND(IF(VLOOKUP($C151,'Regional Crises'!$B$1:$R$66,7,FALSE)&gt;$F$3,5,IF(VLOOKUP($C151,'Regional Crises'!$B$1:$R$66,7,FALSE)&lt;F$4,0,($F$3-VLOOKUP($C151,'Regional Crises'!$B$1:$R$66,7,FALSE))/($F$3-$F$4)*5)),1))),IF(VLOOKUP($E151,'Country Indicator Data'!$B$4:$N$300,3,FALSE)="x","x",ROUND(IF(VLOOKUP($E151,'Country Indicator Data'!$B$4:$N$300,3,FALSE)&gt;$F$3,5,IF(VLOOKUP($E151,'Country Indicator Data'!$B$4:$N$300,3,FALSE)&lt;$F$4,0,($F$3-VLOOKUP($E151,'Country Indicator Data'!$B$4:$N$300,3,FALSE))/($F$3-$F$4)*5)),1)))</f>
        <v>3.2</v>
      </c>
      <c r="G151" s="163">
        <f>IF(LEN(E151)&gt;3,(IF(VLOOKUP($C151,'Regional Crises'!$B$1:$R$66,9,FALSE)="x","x",ROUND(IF(VLOOKUP($C151,'Regional Crises'!$B$1:$R$66,9,FALSE)&gt;G$3,5,IF(VLOOKUP($C151,'Regional Crises'!$B$1:$R$66,9,FALSE)&lt;G$4,0,(G$3-VLOOKUP($C151,'Regional Crises'!$B$1:$R$66,9,FALSE))/(G$3-G$4)*5)),1))),IF(VLOOKUP($E151,'Country Indicator Data'!$B$4:$N$300,5,FALSE)="x","x",ROUND(IF(VLOOKUP($E151,'Country Indicator Data'!$B$4:$N$300,5,FALSE)&gt;G$3,5,IF(VLOOKUP($E151,'Country Indicator Data'!$B$4:$N$300,5,FALSE)&lt;G$4,0,(G$3-VLOOKUP($E151,'Country Indicator Data'!$B$4:$N$300,5,FALSE))/(G$3-G$4)*5)),1)))</f>
        <v>3.3</v>
      </c>
      <c r="H151" s="163">
        <f t="shared" si="52"/>
        <v>3.25</v>
      </c>
      <c r="I151" s="163">
        <f>IF(LEN(E151)&gt;3,(IF(VLOOKUP($C151,'Regional Crises'!$B$1:$R$66,6,FALSE)="x","x",ROUND(IF(VLOOKUP($C151,'Regional Crises'!$B$1:$R$66,6,FALSE)&gt;I$3,5,IF(VLOOKUP($C151,'Regional Crises'!$B$1:$R$66,6,FALSE)&lt;I$4,0,5-(I$3-VLOOKUP($C151,'Regional Crises'!$B$1:$R$66,6,FALSE))/(I$3-I$4)*5)),1))),IF(VLOOKUP($E151,'Country Indicator Data'!$B$4:$N$300,2,FALSE)="x","x",ROUND(IF(VLOOKUP($E151,'Country Indicator Data'!$B$4:$N$300,2,FALSE)&gt;I$3,5,IF(VLOOKUP($E151,'Country Indicator Data'!$B$4:$N$300,2,FALSE)&lt;I$4,0,5-(I$3-VLOOKUP($E151,'Country Indicator Data'!$B$4:$N$300,2,FALSE))/(I$3-I$4)*5)),1)))</f>
        <v>0</v>
      </c>
      <c r="J151" s="163">
        <f>IF(LEN(E151)&gt;3,(IF(VLOOKUP($C151,'Regional Crises'!$B$1:$R$66,8,FALSE)="x","x",ROUND(IF(VLOOKUP($C151,'Regional Crises'!$B$1:$R$66,8,FALSE)&gt;J$3,5,IF(VLOOKUP($C151,'Regional Crises'!$B$1:$R$66,8,FALSE)&lt;J$4,0,5-(J$3-VLOOKUP($C151,'Regional Crises'!$B$1:$R$66,8,FALSE))/(J$3-J$4)*5)),1))),IF(VLOOKUP($E151,'Country Indicator Data'!$B$4:$N$300,4,FALSE)="x","x",ROUND(IF(VLOOKUP($E151,'Country Indicator Data'!$B$4:$N$300,4,FALSE)&gt;J$3,5,IF(VLOOKUP($E151,'Country Indicator Data'!$B$4:$N$300,4,FALSE)&lt;J$4,0,5-(J$3-VLOOKUP($E151,'Country Indicator Data'!$B$4:$N$300,4,FALSE))/(J$3-J$4)*5)),1)))</f>
        <v>0</v>
      </c>
      <c r="K151" s="163">
        <f t="shared" si="53"/>
        <v>0</v>
      </c>
      <c r="L151" s="163">
        <f>IF(LEN(E151)&gt;3,(IF(VLOOKUP($C151,'Regional Crises'!$B$1:$R$66,10,FALSE)="x","x",ROUND(IF(VLOOKUP($C151,'Regional Crises'!$B$1:$R$66,10,FALSE)&gt;L$3,5,IF(VLOOKUP($C151,'Regional Crises'!$B$1:$R$66,10,FALSE)&lt;L$4,0,5-(L$3-VLOOKUP($C151,'Regional Crises'!$B$1:$R$66,10,FALSE))/(L$3-L$4)*5)),1))),IF(VLOOKUP($E151,'Country Indicator Data'!$B$4:$N$300,6,FALSE)="x","x",ROUND(IF(VLOOKUP($E151,'Country Indicator Data'!$B$4:$N$300,6,FALSE)&gt;L$3,5,IF(VLOOKUP($E151,'Country Indicator Data'!$B$4:$N$300,6,FALSE)&lt;L$4,0,5-(L$3-VLOOKUP($E151,'Country Indicator Data'!$B$4:$N$300,6,FALSE))/(L$3-L$4)*5)),1)))</f>
        <v>3.9</v>
      </c>
      <c r="M151" s="163">
        <f>IF(LEN(E151)&gt;3,(IF(VLOOKUP($C151,'Regional Crises'!$B$1:$R$66,11,FALSE)="x","x",ROUND(IF(VLOOKUP($C151,'Regional Crises'!$B$1:$R$66,11,FALSE)&gt;M$3,5,IF(VLOOKUP($C151,'Regional Crises'!$B$1:$R$66,11,FALSE)&lt;M$4,0,5-(M$3-VLOOKUP($C151,'Regional Crises'!$B$1:$R$66,11,FALSE))/(M$3-M$4)*5)),1))),IF(VLOOKUP($E151,'Country Indicator Data'!$B$4:$N$300,7,FALSE)="x","x",ROUND(IF(VLOOKUP($E151,'Country Indicator Data'!$B$4:$N$300,7,FALSE)&gt;M$3,5,IF(VLOOKUP($E151,'Country Indicator Data'!$B$4:$N$300,7,FALSE)&lt;M$4,0,5-(M$3-VLOOKUP($E151,'Country Indicator Data'!$B$4:$N$300,7,FALSE))/(M$3-M$4)*5)),1)))</f>
        <v>3.7</v>
      </c>
      <c r="N151" s="163">
        <f t="shared" si="54"/>
        <v>3.8</v>
      </c>
      <c r="O151" s="163">
        <f t="shared" si="55"/>
        <v>2.35</v>
      </c>
      <c r="P151" s="163">
        <f>IF(LEN(E151)&gt;3,VLOOKUP(C151,'Regional Crises'!$B$1:$R$69,12,FALSE),VLOOKUP(E151,'Country Indicator Data'!$B$4:$I$300,8,FALSE))</f>
        <v>3</v>
      </c>
      <c r="Q151" s="163">
        <f>IF(LEN(E151)&gt;3,((IF(VLOOKUP($C151,'Regional Crises'!$B$1:$R$66,13,FALSE)="x","x",ROUND(IF(VLOOKUP($C151,'Regional Crises'!$B$1:$R$66,13,FALSE)&gt;Q$3,5,IF(VLOOKUP($C151,'Regional Crises'!$B$1:$R$66,13,FALSE)&lt;Q$4,0,5-(LOG(Q$3)-LOG(VLOOKUP($C151,'Regional Crises'!$B$1:$R$66,13,FALSE)))/(LOG(Q$3)-LOG(Q$4))*5)),1)))),(IF(VLOOKUP($E151,'Country Indicator Data'!$B$4:$N$300,9,FALSE)="x","x",ROUND(IF(VLOOKUP($E151,'Country Indicator Data'!$B$4:$N$300,9,FALSE)&gt;Q$3,5,IF(VLOOKUP($E151,'Country Indicator Data'!$B$4:$N$300,9,FALSE)&lt;Q$4,0,5-(LOG(Q$3)-LOG(VLOOKUP($E151,'Country Indicator Data'!$B$4:$N$300,9,FALSE)))/(LOG(Q$3)-LOG(Q$4))*5)),1))))</f>
        <v>0</v>
      </c>
      <c r="R151" s="163">
        <f t="shared" si="56"/>
        <v>1.5</v>
      </c>
      <c r="S151" s="163">
        <f>IF(LEN(E151)&gt;3,((IF(VLOOKUP($C151,'Regional Crises'!$B$1:$R$66,17,FALSE)="x","x",ROUND(IF(VLOOKUP($C151,'Regional Crises'!$B$1:$R$66,17,FALSE)&gt;S$3,0,IF(VLOOKUP($C151,'Regional Crises'!$B$1:$R$66,17,FALSE)&lt;S$4,5,(S$3-VLOOKUP($C151,'Regional Crises'!$B$1:$R$66,17,FALSE))/(S$3-S$4)*5)),1)))),(IF(VLOOKUP($E151,'Country Indicator Data'!$B$4:$N$300,13,FALSE)="x","x",ROUND(IF(VLOOKUP($E151,'Country Indicator Data'!$B$4:$N$300,13,FALSE)&gt;S$3,0,IF(VLOOKUP($E151,'Country Indicator Data'!$B$4:$N$300,13,FALSE)&lt;S$4,5,(S$3-VLOOKUP($E151,'Country Indicator Data'!$B$4:$N$300,13,FALSE))/(S$3-S$4)*5)),1))))</f>
        <v>3.5</v>
      </c>
      <c r="T151" s="163">
        <f>IF(LEN(E151)&gt;3,((IF(VLOOKUP($C151,'Regional Crises'!$B$1:$R$66,14,FALSE)="x","x",ROUND(IF(VLOOKUP($C151,'Regional Crises'!$B$1:$R$66,14,FALSE)&gt;T$3,0,IF(VLOOKUP($C151,'Regional Crises'!$B$1:$R$66,14,FALSE)&lt;T$4,5,(T$3-VLOOKUP($C151,'Regional Crises'!$B$1:$R$66,14,FALSE))/(T$3-T$4)*5)),1)))),(IF(VLOOKUP($E151,'Country Indicator Data'!$B$4:$N$300,10,FALSE)="x","x",ROUND(IF(VLOOKUP($E151,'Country Indicator Data'!$B$4:$N$300,10,FALSE)&gt;T$3,0,IF(VLOOKUP($E151,'Country Indicator Data'!$B$4:$N$300,10,FALSE)&lt;T$4,5,(T$3-VLOOKUP($E151,'Country Indicator Data'!$B$4:$N$300,10,FALSE))/(T$3-T$4)*5)),1))))</f>
        <v>3</v>
      </c>
      <c r="U151" s="163">
        <f>IF(LEN(E151)&gt;3,((IF(VLOOKUP($C151,'Regional Crises'!$B$1:$R$66,15,FALSE)="x","x",ROUND(IF(VLOOKUP($C151,'Regional Crises'!$B$1:$R$66,15,FALSE)&gt;U$3,0,IF(VLOOKUP($C151,'Regional Crises'!$B$1:$R$66,15,FALSE)&lt;U$4,5,(U$3-VLOOKUP($C151,'Regional Crises'!$B$1:$R$66,15,FALSE))/(U$3-U$4)*5)),1)))),(IF(VLOOKUP($E151,'Country Indicator Data'!$B$4:$N$300,11,FALSE)="x","x",ROUND(IF(VLOOKUP($E151,'Country Indicator Data'!$B$4:$N$300,11,FALSE)&gt;U$3,0,IF(VLOOKUP($E151,'Country Indicator Data'!$B$4:$N$300,11,FALSE)&lt;U$4,5,(U$3-VLOOKUP($E151,'Country Indicator Data'!$B$4:$N$300,11,FALSE))/(U$3-U$4)*5)),1))))</f>
        <v>3.8</v>
      </c>
      <c r="V151" s="163">
        <f>IF(LEN(E151)&gt;3,((IF(VLOOKUP($C151,'Regional Crises'!$B$1:$R$66,16,FALSE)="x","x",ROUND(IF(VLOOKUP($C151,'Regional Crises'!$B$1:$R$66,16,FALSE)&gt;V$3,0,IF(VLOOKUP($C151,'Regional Crises'!$B$1:$R$66,16,FALSE)&lt;V$4,5,(V$3-VLOOKUP($C151,'Regional Crises'!$B$1:$R$66,16,FALSE))/(V$3-V$4)*5)),1)))),(IF(VLOOKUP($E151,'Country Indicator Data'!$B$4:$N$300,12,FALSE)="x","x",ROUND(IF(VLOOKUP($E151,'Country Indicator Data'!$B$4:$N$300,12,FALSE)&gt;V$3,0,IF(VLOOKUP($E151,'Country Indicator Data'!$B$4:$N$300,12,FALSE)&lt;V$4,5,(V$3-VLOOKUP($E151,'Country Indicator Data'!$B$4:$N$300,12,FALSE))/(V$3-V$4)*5)),1))))</f>
        <v>4.2</v>
      </c>
      <c r="W151" s="163">
        <f t="shared" si="57"/>
        <v>3.6</v>
      </c>
      <c r="X151" s="163">
        <f t="shared" si="58"/>
        <v>2.5</v>
      </c>
      <c r="Y151" s="184">
        <f>IF('Core Indicators'!FC148="x","x",IF('Core Indicators'!FC148&gt;=5,5,IF('Core Indicators'!FC148&gt;=4,4,IF('Core Indicators'!FC148&gt;=3,3,IF('Core Indicators'!FC148&gt;=2,2,IF('Core Indicators'!FC148&gt;=1,1,0))))))</f>
        <v>1</v>
      </c>
      <c r="Z151" s="163">
        <f t="shared" si="59"/>
        <v>1</v>
      </c>
      <c r="AA151" s="184">
        <f>'Crisis Indicator Data'!Y148</f>
        <v>0</v>
      </c>
      <c r="AB151" s="184">
        <f>'Crisis Indicator Data'!Z148</f>
        <v>0</v>
      </c>
      <c r="AC151" s="184">
        <f>'Crisis Indicator Data'!AA148</f>
        <v>0</v>
      </c>
      <c r="AD151" s="184">
        <f>'Crisis Indicator Data'!AB148</f>
        <v>0</v>
      </c>
      <c r="AE151" s="184">
        <f t="shared" si="60"/>
        <v>0</v>
      </c>
      <c r="AF151" s="184">
        <f>'Crisis Indicator Data'!AC148</f>
        <v>0</v>
      </c>
      <c r="AG151" s="184">
        <f>'Crisis Indicator Data'!AD148</f>
        <v>0</v>
      </c>
      <c r="AH151" s="184">
        <f t="shared" si="61"/>
        <v>0</v>
      </c>
      <c r="AI151" s="184">
        <f>'Crisis Indicator Data'!AE148</f>
        <v>0</v>
      </c>
      <c r="AJ151" s="184">
        <f>'Crisis Indicator Data'!AF148</f>
        <v>0</v>
      </c>
      <c r="AK151" s="184">
        <f>'Crisis Indicator Data'!AG148</f>
        <v>3</v>
      </c>
      <c r="AL151" s="184">
        <f t="shared" si="62"/>
        <v>3</v>
      </c>
      <c r="AM151" s="163">
        <f t="shared" si="63"/>
        <v>1</v>
      </c>
      <c r="AN151" s="163">
        <f t="shared" si="64"/>
        <v>1</v>
      </c>
    </row>
    <row r="152" spans="1:40" x14ac:dyDescent="0.35">
      <c r="A152" s="175" t="str">
        <f>'Crisis Indicator Data'!A149</f>
        <v>Syrian conflict</v>
      </c>
      <c r="B152" s="176" t="str">
        <f>'Crisis Indicator Data'!B149</f>
        <v>Conflict,Displacement,Violence</v>
      </c>
      <c r="C152" s="176" t="str">
        <f>'Crisis Indicator Data'!C149</f>
        <v>SYR001</v>
      </c>
      <c r="D152" s="176" t="str">
        <f>'Crisis Indicator Data'!D149</f>
        <v>Syria</v>
      </c>
      <c r="E152" s="177" t="str">
        <f>'Crisis Indicator Data'!E149</f>
        <v>SYR</v>
      </c>
      <c r="F152" s="163">
        <f>IF(LEN(E152)&gt;3,(IF(VLOOKUP($C152,'Regional Crises'!$B$1:$R$66,7,FALSE)="x","x",ROUND(IF(VLOOKUP($C152,'Regional Crises'!$B$1:$R$66,7,FALSE)&gt;$F$3,5,IF(VLOOKUP($C152,'Regional Crises'!$B$1:$R$66,7,FALSE)&lt;F$4,0,($F$3-VLOOKUP($C152,'Regional Crises'!$B$1:$R$66,7,FALSE))/($F$3-$F$4)*5)),1))),IF(VLOOKUP($E152,'Country Indicator Data'!$B$4:$N$300,3,FALSE)="x","x",ROUND(IF(VLOOKUP($E152,'Country Indicator Data'!$B$4:$N$300,3,FALSE)&gt;$F$3,5,IF(VLOOKUP($E152,'Country Indicator Data'!$B$4:$N$300,3,FALSE)&lt;$F$4,0,($F$3-VLOOKUP($E152,'Country Indicator Data'!$B$4:$N$300,3,FALSE))/($F$3-$F$4)*5)),1)))</f>
        <v>4.5999999999999996</v>
      </c>
      <c r="G152" s="163">
        <f>IF(LEN(E152)&gt;3,(IF(VLOOKUP($C152,'Regional Crises'!$B$1:$R$66,9,FALSE)="x","x",ROUND(IF(VLOOKUP($C152,'Regional Crises'!$B$1:$R$66,9,FALSE)&gt;G$3,5,IF(VLOOKUP($C152,'Regional Crises'!$B$1:$R$66,9,FALSE)&lt;G$4,0,(G$3-VLOOKUP($C152,'Regional Crises'!$B$1:$R$66,9,FALSE))/(G$3-G$4)*5)),1))),IF(VLOOKUP($E152,'Country Indicator Data'!$B$4:$N$300,5,FALSE)="x","x",ROUND(IF(VLOOKUP($E152,'Country Indicator Data'!$B$4:$N$300,5,FALSE)&gt;G$3,5,IF(VLOOKUP($E152,'Country Indicator Data'!$B$4:$N$300,5,FALSE)&lt;G$4,0,(G$3-VLOOKUP($E152,'Country Indicator Data'!$B$4:$N$300,5,FALSE))/(G$3-G$4)*5)),1)))</f>
        <v>4.0999999999999996</v>
      </c>
      <c r="H152" s="163">
        <f t="shared" si="52"/>
        <v>4.3499999999999996</v>
      </c>
      <c r="I152" s="163">
        <f>IF(LEN(E152)&gt;3,(IF(VLOOKUP($C152,'Regional Crises'!$B$1:$R$66,6,FALSE)="x","x",ROUND(IF(VLOOKUP($C152,'Regional Crises'!$B$1:$R$66,6,FALSE)&gt;I$3,5,IF(VLOOKUP($C152,'Regional Crises'!$B$1:$R$66,6,FALSE)&lt;I$4,0,5-(I$3-VLOOKUP($C152,'Regional Crises'!$B$1:$R$66,6,FALSE))/(I$3-I$4)*5)),1))),IF(VLOOKUP($E152,'Country Indicator Data'!$B$4:$N$300,2,FALSE)="x","x",ROUND(IF(VLOOKUP($E152,'Country Indicator Data'!$B$4:$N$300,2,FALSE)&gt;I$3,5,IF(VLOOKUP($E152,'Country Indicator Data'!$B$4:$N$300,2,FALSE)&lt;I$4,0,5-(I$3-VLOOKUP($E152,'Country Indicator Data'!$B$4:$N$300,2,FALSE))/(I$3-I$4)*5)),1)))</f>
        <v>2.7</v>
      </c>
      <c r="J152" s="163">
        <f>IF(LEN(E152)&gt;3,(IF(VLOOKUP($C152,'Regional Crises'!$B$1:$R$66,8,FALSE)="x","x",ROUND(IF(VLOOKUP($C152,'Regional Crises'!$B$1:$R$66,8,FALSE)&gt;J$3,5,IF(VLOOKUP($C152,'Regional Crises'!$B$1:$R$66,8,FALSE)&lt;J$4,0,5-(J$3-VLOOKUP($C152,'Regional Crises'!$B$1:$R$66,8,FALSE))/(J$3-J$4)*5)),1))),IF(VLOOKUP($E152,'Country Indicator Data'!$B$4:$N$300,4,FALSE)="x","x",ROUND(IF(VLOOKUP($E152,'Country Indicator Data'!$B$4:$N$300,4,FALSE)&gt;J$3,5,IF(VLOOKUP($E152,'Country Indicator Data'!$B$4:$N$300,4,FALSE)&lt;J$4,0,5-(J$3-VLOOKUP($E152,'Country Indicator Data'!$B$4:$N$300,4,FALSE))/(J$3-J$4)*5)),1)))</f>
        <v>5</v>
      </c>
      <c r="K152" s="163">
        <f t="shared" si="53"/>
        <v>3.85</v>
      </c>
      <c r="L152" s="163">
        <f>IF(LEN(E152)&gt;3,(IF(VLOOKUP($C152,'Regional Crises'!$B$1:$R$66,10,FALSE)="x","x",ROUND(IF(VLOOKUP($C152,'Regional Crises'!$B$1:$R$66,10,FALSE)&gt;L$3,5,IF(VLOOKUP($C152,'Regional Crises'!$B$1:$R$66,10,FALSE)&lt;L$4,0,5-(L$3-VLOOKUP($C152,'Regional Crises'!$B$1:$R$66,10,FALSE))/(L$3-L$4)*5)),1))),IF(VLOOKUP($E152,'Country Indicator Data'!$B$4:$N$300,6,FALSE)="x","x",ROUND(IF(VLOOKUP($E152,'Country Indicator Data'!$B$4:$N$300,6,FALSE)&gt;L$3,5,IF(VLOOKUP($E152,'Country Indicator Data'!$B$4:$N$300,6,FALSE)&lt;L$4,0,5-(L$3-VLOOKUP($E152,'Country Indicator Data'!$B$4:$N$300,6,FALSE))/(L$3-L$4)*5)),1)))</f>
        <v>3.6</v>
      </c>
      <c r="M152" s="163">
        <f>IF(LEN(E152)&gt;3,(IF(VLOOKUP($C152,'Regional Crises'!$B$1:$R$66,11,FALSE)="x","x",ROUND(IF(VLOOKUP($C152,'Regional Crises'!$B$1:$R$66,11,FALSE)&gt;M$3,5,IF(VLOOKUP($C152,'Regional Crises'!$B$1:$R$66,11,FALSE)&lt;M$4,0,5-(M$3-VLOOKUP($C152,'Regional Crises'!$B$1:$R$66,11,FALSE))/(M$3-M$4)*5)),1))),IF(VLOOKUP($E152,'Country Indicator Data'!$B$4:$N$300,7,FALSE)="x","x",ROUND(IF(VLOOKUP($E152,'Country Indicator Data'!$B$4:$N$300,7,FALSE)&gt;M$3,5,IF(VLOOKUP($E152,'Country Indicator Data'!$B$4:$N$300,7,FALSE)&lt;M$4,0,5-(M$3-VLOOKUP($E152,'Country Indicator Data'!$B$4:$N$300,7,FALSE))/(M$3-M$4)*5)),1)))</f>
        <v>1.6</v>
      </c>
      <c r="N152" s="163">
        <f t="shared" si="54"/>
        <v>2.6</v>
      </c>
      <c r="O152" s="163">
        <f t="shared" si="55"/>
        <v>3.5999999999999996</v>
      </c>
      <c r="P152" s="163">
        <f>IF(LEN(E152)&gt;3,VLOOKUP(C152,'Regional Crises'!$B$1:$R$69,12,FALSE),VLOOKUP(E152,'Country Indicator Data'!$B$4:$I$300,8,FALSE))</f>
        <v>5</v>
      </c>
      <c r="Q152" s="163">
        <f>IF(LEN(E152)&gt;3,((IF(VLOOKUP($C152,'Regional Crises'!$B$1:$R$66,13,FALSE)="x","x",ROUND(IF(VLOOKUP($C152,'Regional Crises'!$B$1:$R$66,13,FALSE)&gt;Q$3,5,IF(VLOOKUP($C152,'Regional Crises'!$B$1:$R$66,13,FALSE)&lt;Q$4,0,5-(LOG(Q$3)-LOG(VLOOKUP($C152,'Regional Crises'!$B$1:$R$66,13,FALSE)))/(LOG(Q$3)-LOG(Q$4))*5)),1)))),(IF(VLOOKUP($E152,'Country Indicator Data'!$B$4:$N$300,9,FALSE)="x","x",ROUND(IF(VLOOKUP($E152,'Country Indicator Data'!$B$4:$N$300,9,FALSE)&gt;Q$3,5,IF(VLOOKUP($E152,'Country Indicator Data'!$B$4:$N$300,9,FALSE)&lt;Q$4,0,5-(LOG(Q$3)-LOG(VLOOKUP($E152,'Country Indicator Data'!$B$4:$N$300,9,FALSE)))/(LOG(Q$3)-LOG(Q$4))*5)),1))))</f>
        <v>5</v>
      </c>
      <c r="R152" s="163">
        <f t="shared" si="56"/>
        <v>5</v>
      </c>
      <c r="S152" s="163">
        <f>IF(LEN(E152)&gt;3,((IF(VLOOKUP($C152,'Regional Crises'!$B$1:$R$66,17,FALSE)="x","x",ROUND(IF(VLOOKUP($C152,'Regional Crises'!$B$1:$R$66,17,FALSE)&gt;S$3,0,IF(VLOOKUP($C152,'Regional Crises'!$B$1:$R$66,17,FALSE)&lt;S$4,5,(S$3-VLOOKUP($C152,'Regional Crises'!$B$1:$R$66,17,FALSE))/(S$3-S$4)*5)),1)))),(IF(VLOOKUP($E152,'Country Indicator Data'!$B$4:$N$300,13,FALSE)="x","x",ROUND(IF(VLOOKUP($E152,'Country Indicator Data'!$B$4:$N$300,13,FALSE)&gt;S$3,0,IF(VLOOKUP($E152,'Country Indicator Data'!$B$4:$N$300,13,FALSE)&lt;S$4,5,(S$3-VLOOKUP($E152,'Country Indicator Data'!$B$4:$N$300,13,FALSE))/(S$3-S$4)*5)),1))))</f>
        <v>4.4000000000000004</v>
      </c>
      <c r="T152" s="163">
        <f>IF(LEN(E152)&gt;3,((IF(VLOOKUP($C152,'Regional Crises'!$B$1:$R$66,14,FALSE)="x","x",ROUND(IF(VLOOKUP($C152,'Regional Crises'!$B$1:$R$66,14,FALSE)&gt;T$3,0,IF(VLOOKUP($C152,'Regional Crises'!$B$1:$R$66,14,FALSE)&lt;T$4,5,(T$3-VLOOKUP($C152,'Regional Crises'!$B$1:$R$66,14,FALSE))/(T$3-T$4)*5)),1)))),(IF(VLOOKUP($E152,'Country Indicator Data'!$B$4:$N$300,10,FALSE)="x","x",ROUND(IF(VLOOKUP($E152,'Country Indicator Data'!$B$4:$N$300,10,FALSE)&gt;T$3,0,IF(VLOOKUP($E152,'Country Indicator Data'!$B$4:$N$300,10,FALSE)&lt;T$4,5,(T$3-VLOOKUP($E152,'Country Indicator Data'!$B$4:$N$300,10,FALSE))/(T$3-T$4)*5)),1))))</f>
        <v>4.5999999999999996</v>
      </c>
      <c r="U152" s="163">
        <f>IF(LEN(E152)&gt;3,((IF(VLOOKUP($C152,'Regional Crises'!$B$1:$R$66,15,FALSE)="x","x",ROUND(IF(VLOOKUP($C152,'Regional Crises'!$B$1:$R$66,15,FALSE)&gt;U$3,0,IF(VLOOKUP($C152,'Regional Crises'!$B$1:$R$66,15,FALSE)&lt;U$4,5,(U$3-VLOOKUP($C152,'Regional Crises'!$B$1:$R$66,15,FALSE))/(U$3-U$4)*5)),1)))),(IF(VLOOKUP($E152,'Country Indicator Data'!$B$4:$N$300,11,FALSE)="x","x",ROUND(IF(VLOOKUP($E152,'Country Indicator Data'!$B$4:$N$300,11,FALSE)&gt;U$3,0,IF(VLOOKUP($E152,'Country Indicator Data'!$B$4:$N$300,11,FALSE)&lt;U$4,5,(U$3-VLOOKUP($E152,'Country Indicator Data'!$B$4:$N$300,11,FALSE))/(U$3-U$4)*5)),1))))</f>
        <v>4.3</v>
      </c>
      <c r="V152" s="163">
        <f>IF(LEN(E152)&gt;3,((IF(VLOOKUP($C152,'Regional Crises'!$B$1:$R$66,16,FALSE)="x","x",ROUND(IF(VLOOKUP($C152,'Regional Crises'!$B$1:$R$66,16,FALSE)&gt;V$3,0,IF(VLOOKUP($C152,'Regional Crises'!$B$1:$R$66,16,FALSE)&lt;V$4,5,(V$3-VLOOKUP($C152,'Regional Crises'!$B$1:$R$66,16,FALSE))/(V$3-V$4)*5)),1)))),(IF(VLOOKUP($E152,'Country Indicator Data'!$B$4:$N$300,12,FALSE)="x","x",ROUND(IF(VLOOKUP($E152,'Country Indicator Data'!$B$4:$N$300,12,FALSE)&gt;V$3,0,IF(VLOOKUP($E152,'Country Indicator Data'!$B$4:$N$300,12,FALSE)&lt;V$4,5,(V$3-VLOOKUP($E152,'Country Indicator Data'!$B$4:$N$300,12,FALSE))/(V$3-V$4)*5)),1))))</f>
        <v>5</v>
      </c>
      <c r="W152" s="163">
        <f t="shared" si="57"/>
        <v>4.5999999999999996</v>
      </c>
      <c r="X152" s="163">
        <f t="shared" si="58"/>
        <v>4.4000000000000004</v>
      </c>
      <c r="Y152" s="184">
        <f>IF('Core Indicators'!FC149="x","x",IF('Core Indicators'!FC149&gt;=5,5,IF('Core Indicators'!FC149&gt;=4,4,IF('Core Indicators'!FC149&gt;=3,3,IF('Core Indicators'!FC149&gt;=2,2,IF('Core Indicators'!FC149&gt;=1,1,0))))))</f>
        <v>5</v>
      </c>
      <c r="Z152" s="163">
        <f t="shared" si="59"/>
        <v>5</v>
      </c>
      <c r="AA152" s="184">
        <f>'Crisis Indicator Data'!Y149</f>
        <v>1</v>
      </c>
      <c r="AB152" s="184">
        <f>'Crisis Indicator Data'!Z149</f>
        <v>3</v>
      </c>
      <c r="AC152" s="184">
        <f>'Crisis Indicator Data'!AA149</f>
        <v>3</v>
      </c>
      <c r="AD152" s="184">
        <f>'Crisis Indicator Data'!AB149</f>
        <v>2</v>
      </c>
      <c r="AE152" s="184">
        <f t="shared" si="60"/>
        <v>4</v>
      </c>
      <c r="AF152" s="184">
        <f>'Crisis Indicator Data'!AC149</f>
        <v>2</v>
      </c>
      <c r="AG152" s="184">
        <f>'Crisis Indicator Data'!AD149</f>
        <v>3</v>
      </c>
      <c r="AH152" s="184">
        <f t="shared" si="61"/>
        <v>5</v>
      </c>
      <c r="AI152" s="184">
        <f>'Crisis Indicator Data'!AE149</f>
        <v>3</v>
      </c>
      <c r="AJ152" s="184">
        <f>'Crisis Indicator Data'!AF149</f>
        <v>2</v>
      </c>
      <c r="AK152" s="184">
        <f>'Crisis Indicator Data'!AG149</f>
        <v>1</v>
      </c>
      <c r="AL152" s="184">
        <f t="shared" si="62"/>
        <v>4</v>
      </c>
      <c r="AM152" s="163">
        <f t="shared" si="63"/>
        <v>4</v>
      </c>
      <c r="AN152" s="163">
        <f t="shared" si="64"/>
        <v>4.5</v>
      </c>
    </row>
    <row r="153" spans="1:40" x14ac:dyDescent="0.35">
      <c r="A153" s="175" t="str">
        <f>'Crisis Indicator Data'!A150</f>
        <v>Türkiye / Syria earthquake in Syria</v>
      </c>
      <c r="B153" s="176" t="str">
        <f>'Crisis Indicator Data'!B150</f>
        <v>Earthquake</v>
      </c>
      <c r="C153" s="176" t="str">
        <f>'Crisis Indicator Data'!C150</f>
        <v>SYR002</v>
      </c>
      <c r="D153" s="176" t="str">
        <f>'Crisis Indicator Data'!D150</f>
        <v>Syria</v>
      </c>
      <c r="E153" s="177" t="str">
        <f>'Crisis Indicator Data'!E150</f>
        <v>SYR</v>
      </c>
      <c r="F153" s="163">
        <f>IF(LEN(E153)&gt;3,(IF(VLOOKUP($C153,'Regional Crises'!$B$1:$R$66,7,FALSE)="x","x",ROUND(IF(VLOOKUP($C153,'Regional Crises'!$B$1:$R$66,7,FALSE)&gt;$F$3,5,IF(VLOOKUP($C153,'Regional Crises'!$B$1:$R$66,7,FALSE)&lt;F$4,0,($F$3-VLOOKUP($C153,'Regional Crises'!$B$1:$R$66,7,FALSE))/($F$3-$F$4)*5)),1))),IF(VLOOKUP($E153,'Country Indicator Data'!$B$4:$N$300,3,FALSE)="x","x",ROUND(IF(VLOOKUP($E153,'Country Indicator Data'!$B$4:$N$300,3,FALSE)&gt;$F$3,5,IF(VLOOKUP($E153,'Country Indicator Data'!$B$4:$N$300,3,FALSE)&lt;$F$4,0,($F$3-VLOOKUP($E153,'Country Indicator Data'!$B$4:$N$300,3,FALSE))/($F$3-$F$4)*5)),1)))</f>
        <v>4.5999999999999996</v>
      </c>
      <c r="G153" s="163">
        <f>IF(LEN(E153)&gt;3,(IF(VLOOKUP($C153,'Regional Crises'!$B$1:$R$66,9,FALSE)="x","x",ROUND(IF(VLOOKUP($C153,'Regional Crises'!$B$1:$R$66,9,FALSE)&gt;G$3,5,IF(VLOOKUP($C153,'Regional Crises'!$B$1:$R$66,9,FALSE)&lt;G$4,0,(G$3-VLOOKUP($C153,'Regional Crises'!$B$1:$R$66,9,FALSE))/(G$3-G$4)*5)),1))),IF(VLOOKUP($E153,'Country Indicator Data'!$B$4:$N$300,5,FALSE)="x","x",ROUND(IF(VLOOKUP($E153,'Country Indicator Data'!$B$4:$N$300,5,FALSE)&gt;G$3,5,IF(VLOOKUP($E153,'Country Indicator Data'!$B$4:$N$300,5,FALSE)&lt;G$4,0,(G$3-VLOOKUP($E153,'Country Indicator Data'!$B$4:$N$300,5,FALSE))/(G$3-G$4)*5)),1)))</f>
        <v>4.0999999999999996</v>
      </c>
      <c r="H153" s="163">
        <f t="shared" si="52"/>
        <v>4.3499999999999996</v>
      </c>
      <c r="I153" s="163">
        <f>IF(LEN(E153)&gt;3,(IF(VLOOKUP($C153,'Regional Crises'!$B$1:$R$66,6,FALSE)="x","x",ROUND(IF(VLOOKUP($C153,'Regional Crises'!$B$1:$R$66,6,FALSE)&gt;I$3,5,IF(VLOOKUP($C153,'Regional Crises'!$B$1:$R$66,6,FALSE)&lt;I$4,0,5-(I$3-VLOOKUP($C153,'Regional Crises'!$B$1:$R$66,6,FALSE))/(I$3-I$4)*5)),1))),IF(VLOOKUP($E153,'Country Indicator Data'!$B$4:$N$300,2,FALSE)="x","x",ROUND(IF(VLOOKUP($E153,'Country Indicator Data'!$B$4:$N$300,2,FALSE)&gt;I$3,5,IF(VLOOKUP($E153,'Country Indicator Data'!$B$4:$N$300,2,FALSE)&lt;I$4,0,5-(I$3-VLOOKUP($E153,'Country Indicator Data'!$B$4:$N$300,2,FALSE))/(I$3-I$4)*5)),1)))</f>
        <v>2.7</v>
      </c>
      <c r="J153" s="163">
        <f>IF(LEN(E153)&gt;3,(IF(VLOOKUP($C153,'Regional Crises'!$B$1:$R$66,8,FALSE)="x","x",ROUND(IF(VLOOKUP($C153,'Regional Crises'!$B$1:$R$66,8,FALSE)&gt;J$3,5,IF(VLOOKUP($C153,'Regional Crises'!$B$1:$R$66,8,FALSE)&lt;J$4,0,5-(J$3-VLOOKUP($C153,'Regional Crises'!$B$1:$R$66,8,FALSE))/(J$3-J$4)*5)),1))),IF(VLOOKUP($E153,'Country Indicator Data'!$B$4:$N$300,4,FALSE)="x","x",ROUND(IF(VLOOKUP($E153,'Country Indicator Data'!$B$4:$N$300,4,FALSE)&gt;J$3,5,IF(VLOOKUP($E153,'Country Indicator Data'!$B$4:$N$300,4,FALSE)&lt;J$4,0,5-(J$3-VLOOKUP($E153,'Country Indicator Data'!$B$4:$N$300,4,FALSE))/(J$3-J$4)*5)),1)))</f>
        <v>5</v>
      </c>
      <c r="K153" s="163">
        <f t="shared" si="53"/>
        <v>3.85</v>
      </c>
      <c r="L153" s="163">
        <f>IF(LEN(E153)&gt;3,(IF(VLOOKUP($C153,'Regional Crises'!$B$1:$R$66,10,FALSE)="x","x",ROUND(IF(VLOOKUP($C153,'Regional Crises'!$B$1:$R$66,10,FALSE)&gt;L$3,5,IF(VLOOKUP($C153,'Regional Crises'!$B$1:$R$66,10,FALSE)&lt;L$4,0,5-(L$3-VLOOKUP($C153,'Regional Crises'!$B$1:$R$66,10,FALSE))/(L$3-L$4)*5)),1))),IF(VLOOKUP($E153,'Country Indicator Data'!$B$4:$N$300,6,FALSE)="x","x",ROUND(IF(VLOOKUP($E153,'Country Indicator Data'!$B$4:$N$300,6,FALSE)&gt;L$3,5,IF(VLOOKUP($E153,'Country Indicator Data'!$B$4:$N$300,6,FALSE)&lt;L$4,0,5-(L$3-VLOOKUP($E153,'Country Indicator Data'!$B$4:$N$300,6,FALSE))/(L$3-L$4)*5)),1)))</f>
        <v>3.6</v>
      </c>
      <c r="M153" s="163">
        <f>IF(LEN(E153)&gt;3,(IF(VLOOKUP($C153,'Regional Crises'!$B$1:$R$66,11,FALSE)="x","x",ROUND(IF(VLOOKUP($C153,'Regional Crises'!$B$1:$R$66,11,FALSE)&gt;M$3,5,IF(VLOOKUP($C153,'Regional Crises'!$B$1:$R$66,11,FALSE)&lt;M$4,0,5-(M$3-VLOOKUP($C153,'Regional Crises'!$B$1:$R$66,11,FALSE))/(M$3-M$4)*5)),1))),IF(VLOOKUP($E153,'Country Indicator Data'!$B$4:$N$300,7,FALSE)="x","x",ROUND(IF(VLOOKUP($E153,'Country Indicator Data'!$B$4:$N$300,7,FALSE)&gt;M$3,5,IF(VLOOKUP($E153,'Country Indicator Data'!$B$4:$N$300,7,FALSE)&lt;M$4,0,5-(M$3-VLOOKUP($E153,'Country Indicator Data'!$B$4:$N$300,7,FALSE))/(M$3-M$4)*5)),1)))</f>
        <v>1.6</v>
      </c>
      <c r="N153" s="163">
        <f t="shared" si="54"/>
        <v>2.6</v>
      </c>
      <c r="O153" s="163">
        <f t="shared" si="55"/>
        <v>3.5999999999999996</v>
      </c>
      <c r="P153" s="163">
        <f>IF(LEN(E153)&gt;3,VLOOKUP(C153,'Regional Crises'!$B$1:$R$69,12,FALSE),VLOOKUP(E153,'Country Indicator Data'!$B$4:$I$300,8,FALSE))</f>
        <v>5</v>
      </c>
      <c r="Q153" s="163">
        <f>IF(LEN(E153)&gt;3,((IF(VLOOKUP($C153,'Regional Crises'!$B$1:$R$66,13,FALSE)="x","x",ROUND(IF(VLOOKUP($C153,'Regional Crises'!$B$1:$R$66,13,FALSE)&gt;Q$3,5,IF(VLOOKUP($C153,'Regional Crises'!$B$1:$R$66,13,FALSE)&lt;Q$4,0,5-(LOG(Q$3)-LOG(VLOOKUP($C153,'Regional Crises'!$B$1:$R$66,13,FALSE)))/(LOG(Q$3)-LOG(Q$4))*5)),1)))),(IF(VLOOKUP($E153,'Country Indicator Data'!$B$4:$N$300,9,FALSE)="x","x",ROUND(IF(VLOOKUP($E153,'Country Indicator Data'!$B$4:$N$300,9,FALSE)&gt;Q$3,5,IF(VLOOKUP($E153,'Country Indicator Data'!$B$4:$N$300,9,FALSE)&lt;Q$4,0,5-(LOG(Q$3)-LOG(VLOOKUP($E153,'Country Indicator Data'!$B$4:$N$300,9,FALSE)))/(LOG(Q$3)-LOG(Q$4))*5)),1))))</f>
        <v>5</v>
      </c>
      <c r="R153" s="163">
        <f t="shared" si="56"/>
        <v>5</v>
      </c>
      <c r="S153" s="163">
        <f>IF(LEN(E153)&gt;3,((IF(VLOOKUP($C153,'Regional Crises'!$B$1:$R$66,17,FALSE)="x","x",ROUND(IF(VLOOKUP($C153,'Regional Crises'!$B$1:$R$66,17,FALSE)&gt;S$3,0,IF(VLOOKUP($C153,'Regional Crises'!$B$1:$R$66,17,FALSE)&lt;S$4,5,(S$3-VLOOKUP($C153,'Regional Crises'!$B$1:$R$66,17,FALSE))/(S$3-S$4)*5)),1)))),(IF(VLOOKUP($E153,'Country Indicator Data'!$B$4:$N$300,13,FALSE)="x","x",ROUND(IF(VLOOKUP($E153,'Country Indicator Data'!$B$4:$N$300,13,FALSE)&gt;S$3,0,IF(VLOOKUP($E153,'Country Indicator Data'!$B$4:$N$300,13,FALSE)&lt;S$4,5,(S$3-VLOOKUP($E153,'Country Indicator Data'!$B$4:$N$300,13,FALSE))/(S$3-S$4)*5)),1))))</f>
        <v>4.4000000000000004</v>
      </c>
      <c r="T153" s="163">
        <f>IF(LEN(E153)&gt;3,((IF(VLOOKUP($C153,'Regional Crises'!$B$1:$R$66,14,FALSE)="x","x",ROUND(IF(VLOOKUP($C153,'Regional Crises'!$B$1:$R$66,14,FALSE)&gt;T$3,0,IF(VLOOKUP($C153,'Regional Crises'!$B$1:$R$66,14,FALSE)&lt;T$4,5,(T$3-VLOOKUP($C153,'Regional Crises'!$B$1:$R$66,14,FALSE))/(T$3-T$4)*5)),1)))),(IF(VLOOKUP($E153,'Country Indicator Data'!$B$4:$N$300,10,FALSE)="x","x",ROUND(IF(VLOOKUP($E153,'Country Indicator Data'!$B$4:$N$300,10,FALSE)&gt;T$3,0,IF(VLOOKUP($E153,'Country Indicator Data'!$B$4:$N$300,10,FALSE)&lt;T$4,5,(T$3-VLOOKUP($E153,'Country Indicator Data'!$B$4:$N$300,10,FALSE))/(T$3-T$4)*5)),1))))</f>
        <v>4.5999999999999996</v>
      </c>
      <c r="U153" s="163">
        <f>IF(LEN(E153)&gt;3,((IF(VLOOKUP($C153,'Regional Crises'!$B$1:$R$66,15,FALSE)="x","x",ROUND(IF(VLOOKUP($C153,'Regional Crises'!$B$1:$R$66,15,FALSE)&gt;U$3,0,IF(VLOOKUP($C153,'Regional Crises'!$B$1:$R$66,15,FALSE)&lt;U$4,5,(U$3-VLOOKUP($C153,'Regional Crises'!$B$1:$R$66,15,FALSE))/(U$3-U$4)*5)),1)))),(IF(VLOOKUP($E153,'Country Indicator Data'!$B$4:$N$300,11,FALSE)="x","x",ROUND(IF(VLOOKUP($E153,'Country Indicator Data'!$B$4:$N$300,11,FALSE)&gt;U$3,0,IF(VLOOKUP($E153,'Country Indicator Data'!$B$4:$N$300,11,FALSE)&lt;U$4,5,(U$3-VLOOKUP($E153,'Country Indicator Data'!$B$4:$N$300,11,FALSE))/(U$3-U$4)*5)),1))))</f>
        <v>4.3</v>
      </c>
      <c r="V153" s="163">
        <f>IF(LEN(E153)&gt;3,((IF(VLOOKUP($C153,'Regional Crises'!$B$1:$R$66,16,FALSE)="x","x",ROUND(IF(VLOOKUP($C153,'Regional Crises'!$B$1:$R$66,16,FALSE)&gt;V$3,0,IF(VLOOKUP($C153,'Regional Crises'!$B$1:$R$66,16,FALSE)&lt;V$4,5,(V$3-VLOOKUP($C153,'Regional Crises'!$B$1:$R$66,16,FALSE))/(V$3-V$4)*5)),1)))),(IF(VLOOKUP($E153,'Country Indicator Data'!$B$4:$N$300,12,FALSE)="x","x",ROUND(IF(VLOOKUP($E153,'Country Indicator Data'!$B$4:$N$300,12,FALSE)&gt;V$3,0,IF(VLOOKUP($E153,'Country Indicator Data'!$B$4:$N$300,12,FALSE)&lt;V$4,5,(V$3-VLOOKUP($E153,'Country Indicator Data'!$B$4:$N$300,12,FALSE))/(V$3-V$4)*5)),1))))</f>
        <v>5</v>
      </c>
      <c r="W153" s="163">
        <f t="shared" si="57"/>
        <v>4.5999999999999996</v>
      </c>
      <c r="X153" s="163">
        <f t="shared" si="58"/>
        <v>4.4000000000000004</v>
      </c>
      <c r="Y153" s="184">
        <f>IF('Core Indicators'!FC150="x","x",IF('Core Indicators'!FC150&gt;=5,5,IF('Core Indicators'!FC150&gt;=4,4,IF('Core Indicators'!FC150&gt;=3,3,IF('Core Indicators'!FC150&gt;=2,2,IF('Core Indicators'!FC150&gt;=1,1,0))))))</f>
        <v>5</v>
      </c>
      <c r="Z153" s="163">
        <f t="shared" si="59"/>
        <v>5</v>
      </c>
      <c r="AA153" s="184">
        <f>'Crisis Indicator Data'!Y150</f>
        <v>1</v>
      </c>
      <c r="AB153" s="184">
        <f>'Crisis Indicator Data'!Z150</f>
        <v>3</v>
      </c>
      <c r="AC153" s="184">
        <f>'Crisis Indicator Data'!AA150</f>
        <v>3</v>
      </c>
      <c r="AD153" s="184">
        <f>'Crisis Indicator Data'!AB150</f>
        <v>2</v>
      </c>
      <c r="AE153" s="184">
        <f t="shared" si="60"/>
        <v>4</v>
      </c>
      <c r="AF153" s="184">
        <f>'Crisis Indicator Data'!AC150</f>
        <v>2</v>
      </c>
      <c r="AG153" s="184">
        <f>'Crisis Indicator Data'!AD150</f>
        <v>3</v>
      </c>
      <c r="AH153" s="184">
        <f t="shared" si="61"/>
        <v>5</v>
      </c>
      <c r="AI153" s="184">
        <f>'Crisis Indicator Data'!AE150</f>
        <v>3</v>
      </c>
      <c r="AJ153" s="184">
        <f>'Crisis Indicator Data'!AF150</f>
        <v>2</v>
      </c>
      <c r="AK153" s="184">
        <f>'Crisis Indicator Data'!AG150</f>
        <v>1</v>
      </c>
      <c r="AL153" s="184">
        <f t="shared" si="62"/>
        <v>4</v>
      </c>
      <c r="AM153" s="163">
        <f t="shared" si="63"/>
        <v>4</v>
      </c>
      <c r="AN153" s="163">
        <f t="shared" si="64"/>
        <v>4.5</v>
      </c>
    </row>
    <row r="154" spans="1:40" x14ac:dyDescent="0.35">
      <c r="A154" s="175" t="str">
        <f>'Crisis Indicator Data'!A151</f>
        <v>Complex crisis in Chad</v>
      </c>
      <c r="B154" s="176" t="str">
        <f>'Crisis Indicator Data'!B151</f>
        <v>Conflict,Displacement</v>
      </c>
      <c r="C154" s="176" t="str">
        <f>'Crisis Indicator Data'!C151</f>
        <v>TCD001</v>
      </c>
      <c r="D154" s="176" t="str">
        <f>'Crisis Indicator Data'!D151</f>
        <v>Chad</v>
      </c>
      <c r="E154" s="177" t="str">
        <f>'Crisis Indicator Data'!E151</f>
        <v>TCD</v>
      </c>
      <c r="F154" s="163">
        <f>IF(LEN(E154)&gt;3,(IF(VLOOKUP($C154,'Regional Crises'!$B$1:$R$66,7,FALSE)="x","x",ROUND(IF(VLOOKUP($C154,'Regional Crises'!$B$1:$R$66,7,FALSE)&gt;$F$3,5,IF(VLOOKUP($C154,'Regional Crises'!$B$1:$R$66,7,FALSE)&lt;F$4,0,($F$3-VLOOKUP($C154,'Regional Crises'!$B$1:$R$66,7,FALSE))/($F$3-$F$4)*5)),1))),IF(VLOOKUP($E154,'Country Indicator Data'!$B$4:$N$300,3,FALSE)="x","x",ROUND(IF(VLOOKUP($E154,'Country Indicator Data'!$B$4:$N$300,3,FALSE)&gt;$F$3,5,IF(VLOOKUP($E154,'Country Indicator Data'!$B$4:$N$300,3,FALSE)&lt;$F$4,0,($F$3-VLOOKUP($E154,'Country Indicator Data'!$B$4:$N$300,3,FALSE))/($F$3-$F$4)*5)),1)))</f>
        <v>1.8</v>
      </c>
      <c r="G154" s="163">
        <f>IF(LEN(E154)&gt;3,(IF(VLOOKUP($C154,'Regional Crises'!$B$1:$R$66,9,FALSE)="x","x",ROUND(IF(VLOOKUP($C154,'Regional Crises'!$B$1:$R$66,9,FALSE)&gt;G$3,5,IF(VLOOKUP($C154,'Regional Crises'!$B$1:$R$66,9,FALSE)&lt;G$4,0,(G$3-VLOOKUP($C154,'Regional Crises'!$B$1:$R$66,9,FALSE))/(G$3-G$4)*5)),1))),IF(VLOOKUP($E154,'Country Indicator Data'!$B$4:$N$300,5,FALSE)="x","x",ROUND(IF(VLOOKUP($E154,'Country Indicator Data'!$B$4:$N$300,5,FALSE)&gt;G$3,5,IF(VLOOKUP($E154,'Country Indicator Data'!$B$4:$N$300,5,FALSE)&lt;G$4,0,(G$3-VLOOKUP($E154,'Country Indicator Data'!$B$4:$N$300,5,FALSE))/(G$3-G$4)*5)),1)))</f>
        <v>3.8</v>
      </c>
      <c r="H154" s="163">
        <f t="shared" si="52"/>
        <v>2.8</v>
      </c>
      <c r="I154" s="163">
        <f>IF(LEN(E154)&gt;3,(IF(VLOOKUP($C154,'Regional Crises'!$B$1:$R$66,6,FALSE)="x","x",ROUND(IF(VLOOKUP($C154,'Regional Crises'!$B$1:$R$66,6,FALSE)&gt;I$3,5,IF(VLOOKUP($C154,'Regional Crises'!$B$1:$R$66,6,FALSE)&lt;I$4,0,5-(I$3-VLOOKUP($C154,'Regional Crises'!$B$1:$R$66,6,FALSE))/(I$3-I$4)*5)),1))),IF(VLOOKUP($E154,'Country Indicator Data'!$B$4:$N$300,2,FALSE)="x","x",ROUND(IF(VLOOKUP($E154,'Country Indicator Data'!$B$4:$N$300,2,FALSE)&gt;I$3,5,IF(VLOOKUP($E154,'Country Indicator Data'!$B$4:$N$300,2,FALSE)&lt;I$4,0,5-(I$3-VLOOKUP($E154,'Country Indicator Data'!$B$4:$N$300,2,FALSE))/(I$3-I$4)*5)),1)))</f>
        <v>4.5999999999999996</v>
      </c>
      <c r="J154" s="163">
        <f>IF(LEN(E154)&gt;3,(IF(VLOOKUP($C154,'Regional Crises'!$B$1:$R$66,8,FALSE)="x","x",ROUND(IF(VLOOKUP($C154,'Regional Crises'!$B$1:$R$66,8,FALSE)&gt;J$3,5,IF(VLOOKUP($C154,'Regional Crises'!$B$1:$R$66,8,FALSE)&lt;J$4,0,5-(J$3-VLOOKUP($C154,'Regional Crises'!$B$1:$R$66,8,FALSE))/(J$3-J$4)*5)),1))),IF(VLOOKUP($E154,'Country Indicator Data'!$B$4:$N$300,4,FALSE)="x","x",ROUND(IF(VLOOKUP($E154,'Country Indicator Data'!$B$4:$N$300,4,FALSE)&gt;J$3,5,IF(VLOOKUP($E154,'Country Indicator Data'!$B$4:$N$300,4,FALSE)&lt;J$4,0,5-(J$3-VLOOKUP($E154,'Country Indicator Data'!$B$4:$N$300,4,FALSE))/(J$3-J$4)*5)),1)))</f>
        <v>1.9</v>
      </c>
      <c r="K154" s="163">
        <f t="shared" si="53"/>
        <v>3.25</v>
      </c>
      <c r="L154" s="163">
        <f>IF(LEN(E154)&gt;3,(IF(VLOOKUP($C154,'Regional Crises'!$B$1:$R$66,10,FALSE)="x","x",ROUND(IF(VLOOKUP($C154,'Regional Crises'!$B$1:$R$66,10,FALSE)&gt;L$3,5,IF(VLOOKUP($C154,'Regional Crises'!$B$1:$R$66,10,FALSE)&lt;L$4,0,5-(L$3-VLOOKUP($C154,'Regional Crises'!$B$1:$R$66,10,FALSE))/(L$3-L$4)*5)),1))),IF(VLOOKUP($E154,'Country Indicator Data'!$B$4:$N$300,6,FALSE)="x","x",ROUND(IF(VLOOKUP($E154,'Country Indicator Data'!$B$4:$N$300,6,FALSE)&gt;L$3,5,IF(VLOOKUP($E154,'Country Indicator Data'!$B$4:$N$300,6,FALSE)&lt;L$4,0,5-(L$3-VLOOKUP($E154,'Country Indicator Data'!$B$4:$N$300,6,FALSE))/(L$3-L$4)*5)),1)))</f>
        <v>4.7</v>
      </c>
      <c r="M154" s="163">
        <f>IF(LEN(E154)&gt;3,(IF(VLOOKUP($C154,'Regional Crises'!$B$1:$R$66,11,FALSE)="x","x",ROUND(IF(VLOOKUP($C154,'Regional Crises'!$B$1:$R$66,11,FALSE)&gt;M$3,5,IF(VLOOKUP($C154,'Regional Crises'!$B$1:$R$66,11,FALSE)&lt;M$4,0,5-(M$3-VLOOKUP($C154,'Regional Crises'!$B$1:$R$66,11,FALSE))/(M$3-M$4)*5)),1))),IF(VLOOKUP($E154,'Country Indicator Data'!$B$4:$N$300,7,FALSE)="x","x",ROUND(IF(VLOOKUP($E154,'Country Indicator Data'!$B$4:$N$300,7,FALSE)&gt;M$3,5,IF(VLOOKUP($E154,'Country Indicator Data'!$B$4:$N$300,7,FALSE)&lt;M$4,0,5-(M$3-VLOOKUP($E154,'Country Indicator Data'!$B$4:$N$300,7,FALSE))/(M$3-M$4)*5)),1)))</f>
        <v>2.2999999999999998</v>
      </c>
      <c r="N154" s="163">
        <f t="shared" si="54"/>
        <v>3.5</v>
      </c>
      <c r="O154" s="163">
        <f t="shared" si="55"/>
        <v>3.1833333333333336</v>
      </c>
      <c r="P154" s="163">
        <f>IF(LEN(E154)&gt;3,VLOOKUP(C154,'Regional Crises'!$B$1:$R$69,12,FALSE),VLOOKUP(E154,'Country Indicator Data'!$B$4:$I$300,8,FALSE))</f>
        <v>5</v>
      </c>
      <c r="Q154" s="163">
        <f>IF(LEN(E154)&gt;3,((IF(VLOOKUP($C154,'Regional Crises'!$B$1:$R$66,13,FALSE)="x","x",ROUND(IF(VLOOKUP($C154,'Regional Crises'!$B$1:$R$66,13,FALSE)&gt;Q$3,5,IF(VLOOKUP($C154,'Regional Crises'!$B$1:$R$66,13,FALSE)&lt;Q$4,0,5-(LOG(Q$3)-LOG(VLOOKUP($C154,'Regional Crises'!$B$1:$R$66,13,FALSE)))/(LOG(Q$3)-LOG(Q$4))*5)),1)))),(IF(VLOOKUP($E154,'Country Indicator Data'!$B$4:$N$300,9,FALSE)="x","x",ROUND(IF(VLOOKUP($E154,'Country Indicator Data'!$B$4:$N$300,9,FALSE)&gt;Q$3,5,IF(VLOOKUP($E154,'Country Indicator Data'!$B$4:$N$300,9,FALSE)&lt;Q$4,0,5-(LOG(Q$3)-LOG(VLOOKUP($E154,'Country Indicator Data'!$B$4:$N$300,9,FALSE)))/(LOG(Q$3)-LOG(Q$4))*5)),1))))</f>
        <v>3.2</v>
      </c>
      <c r="R154" s="163">
        <f t="shared" si="56"/>
        <v>4.0999999999999996</v>
      </c>
      <c r="S154" s="163">
        <f>IF(LEN(E154)&gt;3,((IF(VLOOKUP($C154,'Regional Crises'!$B$1:$R$66,17,FALSE)="x","x",ROUND(IF(VLOOKUP($C154,'Regional Crises'!$B$1:$R$66,17,FALSE)&gt;S$3,0,IF(VLOOKUP($C154,'Regional Crises'!$B$1:$R$66,17,FALSE)&lt;S$4,5,(S$3-VLOOKUP($C154,'Regional Crises'!$B$1:$R$66,17,FALSE))/(S$3-S$4)*5)),1)))),(IF(VLOOKUP($E154,'Country Indicator Data'!$B$4:$N$300,13,FALSE)="x","x",ROUND(IF(VLOOKUP($E154,'Country Indicator Data'!$B$4:$N$300,13,FALSE)&gt;S$3,0,IF(VLOOKUP($E154,'Country Indicator Data'!$B$4:$N$300,13,FALSE)&lt;S$4,5,(S$3-VLOOKUP($E154,'Country Indicator Data'!$B$4:$N$300,13,FALSE))/(S$3-S$4)*5)),1))))</f>
        <v>4</v>
      </c>
      <c r="T154" s="163">
        <f>IF(LEN(E154)&gt;3,((IF(VLOOKUP($C154,'Regional Crises'!$B$1:$R$66,14,FALSE)="x","x",ROUND(IF(VLOOKUP($C154,'Regional Crises'!$B$1:$R$66,14,FALSE)&gt;T$3,0,IF(VLOOKUP($C154,'Regional Crises'!$B$1:$R$66,14,FALSE)&lt;T$4,5,(T$3-VLOOKUP($C154,'Regional Crises'!$B$1:$R$66,14,FALSE))/(T$3-T$4)*5)),1)))),(IF(VLOOKUP($E154,'Country Indicator Data'!$B$4:$N$300,10,FALSE)="x","x",ROUND(IF(VLOOKUP($E154,'Country Indicator Data'!$B$4:$N$300,10,FALSE)&gt;T$3,0,IF(VLOOKUP($E154,'Country Indicator Data'!$B$4:$N$300,10,FALSE)&lt;T$4,5,(T$3-VLOOKUP($E154,'Country Indicator Data'!$B$4:$N$300,10,FALSE))/(T$3-T$4)*5)),1))))</f>
        <v>3.8</v>
      </c>
      <c r="U154" s="163">
        <f>IF(LEN(E154)&gt;3,((IF(VLOOKUP($C154,'Regional Crises'!$B$1:$R$66,15,FALSE)="x","x",ROUND(IF(VLOOKUP($C154,'Regional Crises'!$B$1:$R$66,15,FALSE)&gt;U$3,0,IF(VLOOKUP($C154,'Regional Crises'!$B$1:$R$66,15,FALSE)&lt;U$4,5,(U$3-VLOOKUP($C154,'Regional Crises'!$B$1:$R$66,15,FALSE))/(U$3-U$4)*5)),1)))),(IF(VLOOKUP($E154,'Country Indicator Data'!$B$4:$N$300,11,FALSE)="x","x",ROUND(IF(VLOOKUP($E154,'Country Indicator Data'!$B$4:$N$300,11,FALSE)&gt;U$3,0,IF(VLOOKUP($E154,'Country Indicator Data'!$B$4:$N$300,11,FALSE)&lt;U$4,5,(U$3-VLOOKUP($E154,'Country Indicator Data'!$B$4:$N$300,11,FALSE))/(U$3-U$4)*5)),1))))</f>
        <v>4.0999999999999996</v>
      </c>
      <c r="V154" s="163">
        <f>IF(LEN(E154)&gt;3,((IF(VLOOKUP($C154,'Regional Crises'!$B$1:$R$66,16,FALSE)="x","x",ROUND(IF(VLOOKUP($C154,'Regional Crises'!$B$1:$R$66,16,FALSE)&gt;V$3,0,IF(VLOOKUP($C154,'Regional Crises'!$B$1:$R$66,16,FALSE)&lt;V$4,5,(V$3-VLOOKUP($C154,'Regional Crises'!$B$1:$R$66,16,FALSE))/(V$3-V$4)*5)),1)))),(IF(VLOOKUP($E154,'Country Indicator Data'!$B$4:$N$300,12,FALSE)="x","x",ROUND(IF(VLOOKUP($E154,'Country Indicator Data'!$B$4:$N$300,12,FALSE)&gt;V$3,0,IF(VLOOKUP($E154,'Country Indicator Data'!$B$4:$N$300,12,FALSE)&lt;V$4,5,(V$3-VLOOKUP($E154,'Country Indicator Data'!$B$4:$N$300,12,FALSE))/(V$3-V$4)*5)),1))))</f>
        <v>4.3</v>
      </c>
      <c r="W154" s="163">
        <f t="shared" si="57"/>
        <v>4.0999999999999996</v>
      </c>
      <c r="X154" s="163">
        <f t="shared" si="58"/>
        <v>3.8</v>
      </c>
      <c r="Y154" s="184">
        <f>IF('Core Indicators'!FC151="x","x",IF('Core Indicators'!FC151&gt;=5,5,IF('Core Indicators'!FC151&gt;=4,4,IF('Core Indicators'!FC151&gt;=3,3,IF('Core Indicators'!FC151&gt;=2,2,IF('Core Indicators'!FC151&gt;=1,1,0))))))</f>
        <v>4</v>
      </c>
      <c r="Z154" s="163">
        <f t="shared" si="59"/>
        <v>4</v>
      </c>
      <c r="AA154" s="184">
        <f>'Crisis Indicator Data'!Y151</f>
        <v>0</v>
      </c>
      <c r="AB154" s="184">
        <f>'Crisis Indicator Data'!Z151</f>
        <v>2</v>
      </c>
      <c r="AC154" s="184">
        <f>'Crisis Indicator Data'!AA151</f>
        <v>0</v>
      </c>
      <c r="AD154" s="184">
        <f>'Crisis Indicator Data'!AB151</f>
        <v>0</v>
      </c>
      <c r="AE154" s="184">
        <f t="shared" si="60"/>
        <v>2</v>
      </c>
      <c r="AF154" s="184">
        <f>'Crisis Indicator Data'!AC151</f>
        <v>0</v>
      </c>
      <c r="AG154" s="184">
        <f>'Crisis Indicator Data'!AD151</f>
        <v>2</v>
      </c>
      <c r="AH154" s="184">
        <f t="shared" si="61"/>
        <v>2</v>
      </c>
      <c r="AI154" s="184">
        <f>'Crisis Indicator Data'!AE151</f>
        <v>3</v>
      </c>
      <c r="AJ154" s="184">
        <f>'Crisis Indicator Data'!AF151</f>
        <v>3</v>
      </c>
      <c r="AK154" s="184">
        <f>'Crisis Indicator Data'!AG151</f>
        <v>3</v>
      </c>
      <c r="AL154" s="184">
        <f t="shared" si="62"/>
        <v>5</v>
      </c>
      <c r="AM154" s="163">
        <f t="shared" si="63"/>
        <v>3</v>
      </c>
      <c r="AN154" s="163">
        <f t="shared" si="64"/>
        <v>3.5</v>
      </c>
    </row>
    <row r="155" spans="1:40" x14ac:dyDescent="0.35">
      <c r="A155" s="175" t="str">
        <f>'Crisis Indicator Data'!A152</f>
        <v>Lake Chad basin crisis</v>
      </c>
      <c r="B155" s="176" t="str">
        <f>'Crisis Indicator Data'!B152</f>
        <v>Conflict</v>
      </c>
      <c r="C155" s="176" t="str">
        <f>'Crisis Indicator Data'!C152</f>
        <v>TCD003</v>
      </c>
      <c r="D155" s="176" t="str">
        <f>'Crisis Indicator Data'!D152</f>
        <v>Chad</v>
      </c>
      <c r="E155" s="177" t="str">
        <f>'Crisis Indicator Data'!E152</f>
        <v>TCD</v>
      </c>
      <c r="F155" s="163">
        <f>IF(LEN(E155)&gt;3,(IF(VLOOKUP($C155,'Regional Crises'!$B$1:$R$66,7,FALSE)="x","x",ROUND(IF(VLOOKUP($C155,'Regional Crises'!$B$1:$R$66,7,FALSE)&gt;$F$3,5,IF(VLOOKUP($C155,'Regional Crises'!$B$1:$R$66,7,FALSE)&lt;F$4,0,($F$3-VLOOKUP($C155,'Regional Crises'!$B$1:$R$66,7,FALSE))/($F$3-$F$4)*5)),1))),IF(VLOOKUP($E155,'Country Indicator Data'!$B$4:$N$300,3,FALSE)="x","x",ROUND(IF(VLOOKUP($E155,'Country Indicator Data'!$B$4:$N$300,3,FALSE)&gt;$F$3,5,IF(VLOOKUP($E155,'Country Indicator Data'!$B$4:$N$300,3,FALSE)&lt;$F$4,0,($F$3-VLOOKUP($E155,'Country Indicator Data'!$B$4:$N$300,3,FALSE))/($F$3-$F$4)*5)),1)))</f>
        <v>1.8</v>
      </c>
      <c r="G155" s="163">
        <f>IF(LEN(E155)&gt;3,(IF(VLOOKUP($C155,'Regional Crises'!$B$1:$R$66,9,FALSE)="x","x",ROUND(IF(VLOOKUP($C155,'Regional Crises'!$B$1:$R$66,9,FALSE)&gt;G$3,5,IF(VLOOKUP($C155,'Regional Crises'!$B$1:$R$66,9,FALSE)&lt;G$4,0,(G$3-VLOOKUP($C155,'Regional Crises'!$B$1:$R$66,9,FALSE))/(G$3-G$4)*5)),1))),IF(VLOOKUP($E155,'Country Indicator Data'!$B$4:$N$300,5,FALSE)="x","x",ROUND(IF(VLOOKUP($E155,'Country Indicator Data'!$B$4:$N$300,5,FALSE)&gt;G$3,5,IF(VLOOKUP($E155,'Country Indicator Data'!$B$4:$N$300,5,FALSE)&lt;G$4,0,(G$3-VLOOKUP($E155,'Country Indicator Data'!$B$4:$N$300,5,FALSE))/(G$3-G$4)*5)),1)))</f>
        <v>3.8</v>
      </c>
      <c r="H155" s="163">
        <f t="shared" si="52"/>
        <v>2.8</v>
      </c>
      <c r="I155" s="163">
        <f>IF(LEN(E155)&gt;3,(IF(VLOOKUP($C155,'Regional Crises'!$B$1:$R$66,6,FALSE)="x","x",ROUND(IF(VLOOKUP($C155,'Regional Crises'!$B$1:$R$66,6,FALSE)&gt;I$3,5,IF(VLOOKUP($C155,'Regional Crises'!$B$1:$R$66,6,FALSE)&lt;I$4,0,5-(I$3-VLOOKUP($C155,'Regional Crises'!$B$1:$R$66,6,FALSE))/(I$3-I$4)*5)),1))),IF(VLOOKUP($E155,'Country Indicator Data'!$B$4:$N$300,2,FALSE)="x","x",ROUND(IF(VLOOKUP($E155,'Country Indicator Data'!$B$4:$N$300,2,FALSE)&gt;I$3,5,IF(VLOOKUP($E155,'Country Indicator Data'!$B$4:$N$300,2,FALSE)&lt;I$4,0,5-(I$3-VLOOKUP($E155,'Country Indicator Data'!$B$4:$N$300,2,FALSE))/(I$3-I$4)*5)),1)))</f>
        <v>4.5999999999999996</v>
      </c>
      <c r="J155" s="163">
        <f>IF(LEN(E155)&gt;3,(IF(VLOOKUP($C155,'Regional Crises'!$B$1:$R$66,8,FALSE)="x","x",ROUND(IF(VLOOKUP($C155,'Regional Crises'!$B$1:$R$66,8,FALSE)&gt;J$3,5,IF(VLOOKUP($C155,'Regional Crises'!$B$1:$R$66,8,FALSE)&lt;J$4,0,5-(J$3-VLOOKUP($C155,'Regional Crises'!$B$1:$R$66,8,FALSE))/(J$3-J$4)*5)),1))),IF(VLOOKUP($E155,'Country Indicator Data'!$B$4:$N$300,4,FALSE)="x","x",ROUND(IF(VLOOKUP($E155,'Country Indicator Data'!$B$4:$N$300,4,FALSE)&gt;J$3,5,IF(VLOOKUP($E155,'Country Indicator Data'!$B$4:$N$300,4,FALSE)&lt;J$4,0,5-(J$3-VLOOKUP($E155,'Country Indicator Data'!$B$4:$N$300,4,FALSE))/(J$3-J$4)*5)),1)))</f>
        <v>1.9</v>
      </c>
      <c r="K155" s="163">
        <f t="shared" si="53"/>
        <v>3.25</v>
      </c>
      <c r="L155" s="163">
        <f>IF(LEN(E155)&gt;3,(IF(VLOOKUP($C155,'Regional Crises'!$B$1:$R$66,10,FALSE)="x","x",ROUND(IF(VLOOKUP($C155,'Regional Crises'!$B$1:$R$66,10,FALSE)&gt;L$3,5,IF(VLOOKUP($C155,'Regional Crises'!$B$1:$R$66,10,FALSE)&lt;L$4,0,5-(L$3-VLOOKUP($C155,'Regional Crises'!$B$1:$R$66,10,FALSE))/(L$3-L$4)*5)),1))),IF(VLOOKUP($E155,'Country Indicator Data'!$B$4:$N$300,6,FALSE)="x","x",ROUND(IF(VLOOKUP($E155,'Country Indicator Data'!$B$4:$N$300,6,FALSE)&gt;L$3,5,IF(VLOOKUP($E155,'Country Indicator Data'!$B$4:$N$300,6,FALSE)&lt;L$4,0,5-(L$3-VLOOKUP($E155,'Country Indicator Data'!$B$4:$N$300,6,FALSE))/(L$3-L$4)*5)),1)))</f>
        <v>4.7</v>
      </c>
      <c r="M155" s="163">
        <f>IF(LEN(E155)&gt;3,(IF(VLOOKUP($C155,'Regional Crises'!$B$1:$R$66,11,FALSE)="x","x",ROUND(IF(VLOOKUP($C155,'Regional Crises'!$B$1:$R$66,11,FALSE)&gt;M$3,5,IF(VLOOKUP($C155,'Regional Crises'!$B$1:$R$66,11,FALSE)&lt;M$4,0,5-(M$3-VLOOKUP($C155,'Regional Crises'!$B$1:$R$66,11,FALSE))/(M$3-M$4)*5)),1))),IF(VLOOKUP($E155,'Country Indicator Data'!$B$4:$N$300,7,FALSE)="x","x",ROUND(IF(VLOOKUP($E155,'Country Indicator Data'!$B$4:$N$300,7,FALSE)&gt;M$3,5,IF(VLOOKUP($E155,'Country Indicator Data'!$B$4:$N$300,7,FALSE)&lt;M$4,0,5-(M$3-VLOOKUP($E155,'Country Indicator Data'!$B$4:$N$300,7,FALSE))/(M$3-M$4)*5)),1)))</f>
        <v>2.2999999999999998</v>
      </c>
      <c r="N155" s="163">
        <f t="shared" si="54"/>
        <v>3.5</v>
      </c>
      <c r="O155" s="163">
        <f t="shared" si="55"/>
        <v>3.1833333333333336</v>
      </c>
      <c r="P155" s="163">
        <f>IF(LEN(E155)&gt;3,VLOOKUP(C155,'Regional Crises'!$B$1:$R$69,12,FALSE),VLOOKUP(E155,'Country Indicator Data'!$B$4:$I$300,8,FALSE))</f>
        <v>5</v>
      </c>
      <c r="Q155" s="163">
        <f>IF(LEN(E155)&gt;3,((IF(VLOOKUP($C155,'Regional Crises'!$B$1:$R$66,13,FALSE)="x","x",ROUND(IF(VLOOKUP($C155,'Regional Crises'!$B$1:$R$66,13,FALSE)&gt;Q$3,5,IF(VLOOKUP($C155,'Regional Crises'!$B$1:$R$66,13,FALSE)&lt;Q$4,0,5-(LOG(Q$3)-LOG(VLOOKUP($C155,'Regional Crises'!$B$1:$R$66,13,FALSE)))/(LOG(Q$3)-LOG(Q$4))*5)),1)))),(IF(VLOOKUP($E155,'Country Indicator Data'!$B$4:$N$300,9,FALSE)="x","x",ROUND(IF(VLOOKUP($E155,'Country Indicator Data'!$B$4:$N$300,9,FALSE)&gt;Q$3,5,IF(VLOOKUP($E155,'Country Indicator Data'!$B$4:$N$300,9,FALSE)&lt;Q$4,0,5-(LOG(Q$3)-LOG(VLOOKUP($E155,'Country Indicator Data'!$B$4:$N$300,9,FALSE)))/(LOG(Q$3)-LOG(Q$4))*5)),1))))</f>
        <v>3.2</v>
      </c>
      <c r="R155" s="163">
        <f t="shared" si="56"/>
        <v>4.0999999999999996</v>
      </c>
      <c r="S155" s="163">
        <f>IF(LEN(E155)&gt;3,((IF(VLOOKUP($C155,'Regional Crises'!$B$1:$R$66,17,FALSE)="x","x",ROUND(IF(VLOOKUP($C155,'Regional Crises'!$B$1:$R$66,17,FALSE)&gt;S$3,0,IF(VLOOKUP($C155,'Regional Crises'!$B$1:$R$66,17,FALSE)&lt;S$4,5,(S$3-VLOOKUP($C155,'Regional Crises'!$B$1:$R$66,17,FALSE))/(S$3-S$4)*5)),1)))),(IF(VLOOKUP($E155,'Country Indicator Data'!$B$4:$N$300,13,FALSE)="x","x",ROUND(IF(VLOOKUP($E155,'Country Indicator Data'!$B$4:$N$300,13,FALSE)&gt;S$3,0,IF(VLOOKUP($E155,'Country Indicator Data'!$B$4:$N$300,13,FALSE)&lt;S$4,5,(S$3-VLOOKUP($E155,'Country Indicator Data'!$B$4:$N$300,13,FALSE))/(S$3-S$4)*5)),1))))</f>
        <v>4</v>
      </c>
      <c r="T155" s="163">
        <f>IF(LEN(E155)&gt;3,((IF(VLOOKUP($C155,'Regional Crises'!$B$1:$R$66,14,FALSE)="x","x",ROUND(IF(VLOOKUP($C155,'Regional Crises'!$B$1:$R$66,14,FALSE)&gt;T$3,0,IF(VLOOKUP($C155,'Regional Crises'!$B$1:$R$66,14,FALSE)&lt;T$4,5,(T$3-VLOOKUP($C155,'Regional Crises'!$B$1:$R$66,14,FALSE))/(T$3-T$4)*5)),1)))),(IF(VLOOKUP($E155,'Country Indicator Data'!$B$4:$N$300,10,FALSE)="x","x",ROUND(IF(VLOOKUP($E155,'Country Indicator Data'!$B$4:$N$300,10,FALSE)&gt;T$3,0,IF(VLOOKUP($E155,'Country Indicator Data'!$B$4:$N$300,10,FALSE)&lt;T$4,5,(T$3-VLOOKUP($E155,'Country Indicator Data'!$B$4:$N$300,10,FALSE))/(T$3-T$4)*5)),1))))</f>
        <v>3.8</v>
      </c>
      <c r="U155" s="163">
        <f>IF(LEN(E155)&gt;3,((IF(VLOOKUP($C155,'Regional Crises'!$B$1:$R$66,15,FALSE)="x","x",ROUND(IF(VLOOKUP($C155,'Regional Crises'!$B$1:$R$66,15,FALSE)&gt;U$3,0,IF(VLOOKUP($C155,'Regional Crises'!$B$1:$R$66,15,FALSE)&lt;U$4,5,(U$3-VLOOKUP($C155,'Regional Crises'!$B$1:$R$66,15,FALSE))/(U$3-U$4)*5)),1)))),(IF(VLOOKUP($E155,'Country Indicator Data'!$B$4:$N$300,11,FALSE)="x","x",ROUND(IF(VLOOKUP($E155,'Country Indicator Data'!$B$4:$N$300,11,FALSE)&gt;U$3,0,IF(VLOOKUP($E155,'Country Indicator Data'!$B$4:$N$300,11,FALSE)&lt;U$4,5,(U$3-VLOOKUP($E155,'Country Indicator Data'!$B$4:$N$300,11,FALSE))/(U$3-U$4)*5)),1))))</f>
        <v>4.0999999999999996</v>
      </c>
      <c r="V155" s="163">
        <f>IF(LEN(E155)&gt;3,((IF(VLOOKUP($C155,'Regional Crises'!$B$1:$R$66,16,FALSE)="x","x",ROUND(IF(VLOOKUP($C155,'Regional Crises'!$B$1:$R$66,16,FALSE)&gt;V$3,0,IF(VLOOKUP($C155,'Regional Crises'!$B$1:$R$66,16,FALSE)&lt;V$4,5,(V$3-VLOOKUP($C155,'Regional Crises'!$B$1:$R$66,16,FALSE))/(V$3-V$4)*5)),1)))),(IF(VLOOKUP($E155,'Country Indicator Data'!$B$4:$N$300,12,FALSE)="x","x",ROUND(IF(VLOOKUP($E155,'Country Indicator Data'!$B$4:$N$300,12,FALSE)&gt;V$3,0,IF(VLOOKUP($E155,'Country Indicator Data'!$B$4:$N$300,12,FALSE)&lt;V$4,5,(V$3-VLOOKUP($E155,'Country Indicator Data'!$B$4:$N$300,12,FALSE))/(V$3-V$4)*5)),1))))</f>
        <v>4.3</v>
      </c>
      <c r="W155" s="163">
        <f t="shared" si="57"/>
        <v>4.0999999999999996</v>
      </c>
      <c r="X155" s="163">
        <f t="shared" si="58"/>
        <v>3.8</v>
      </c>
      <c r="Y155" s="184">
        <f>IF('Core Indicators'!FC152="x","x",IF('Core Indicators'!FC152&gt;=5,5,IF('Core Indicators'!FC152&gt;=4,4,IF('Core Indicators'!FC152&gt;=3,3,IF('Core Indicators'!FC152&gt;=2,2,IF('Core Indicators'!FC152&gt;=1,1,0))))))</f>
        <v>4</v>
      </c>
      <c r="Z155" s="163">
        <f t="shared" si="59"/>
        <v>4</v>
      </c>
      <c r="AA155" s="184">
        <f>'Crisis Indicator Data'!Y152</f>
        <v>0</v>
      </c>
      <c r="AB155" s="184">
        <f>'Crisis Indicator Data'!Z152</f>
        <v>1</v>
      </c>
      <c r="AC155" s="184">
        <f>'Crisis Indicator Data'!AA152</f>
        <v>0</v>
      </c>
      <c r="AD155" s="184">
        <f>'Crisis Indicator Data'!AB152</f>
        <v>0</v>
      </c>
      <c r="AE155" s="184">
        <f t="shared" si="60"/>
        <v>1</v>
      </c>
      <c r="AF155" s="184">
        <f>'Crisis Indicator Data'!AC152</f>
        <v>0</v>
      </c>
      <c r="AG155" s="184">
        <f>'Crisis Indicator Data'!AD152</f>
        <v>2</v>
      </c>
      <c r="AH155" s="184">
        <f t="shared" si="61"/>
        <v>2</v>
      </c>
      <c r="AI155" s="184">
        <f>'Crisis Indicator Data'!AE152</f>
        <v>3</v>
      </c>
      <c r="AJ155" s="184">
        <f>'Crisis Indicator Data'!AF152</f>
        <v>3</v>
      </c>
      <c r="AK155" s="184">
        <f>'Crisis Indicator Data'!AG152</f>
        <v>3</v>
      </c>
      <c r="AL155" s="184">
        <f t="shared" si="62"/>
        <v>5</v>
      </c>
      <c r="AM155" s="163">
        <f t="shared" si="63"/>
        <v>3</v>
      </c>
      <c r="AN155" s="163">
        <f t="shared" si="64"/>
        <v>3.5</v>
      </c>
    </row>
    <row r="156" spans="1:40" x14ac:dyDescent="0.35">
      <c r="A156" s="175" t="str">
        <f>'Crisis Indicator Data'!A153</f>
        <v>CAR refugees in Chad</v>
      </c>
      <c r="B156" s="176" t="str">
        <f>'Crisis Indicator Data'!B153</f>
        <v>Displacement</v>
      </c>
      <c r="C156" s="176" t="str">
        <f>'Crisis Indicator Data'!C153</f>
        <v>TCD004</v>
      </c>
      <c r="D156" s="176" t="str">
        <f>'Crisis Indicator Data'!D153</f>
        <v>Chad</v>
      </c>
      <c r="E156" s="177" t="str">
        <f>'Crisis Indicator Data'!E153</f>
        <v>TCD</v>
      </c>
      <c r="F156" s="163">
        <f>IF(LEN(E156)&gt;3,(IF(VLOOKUP($C156,'Regional Crises'!$B$1:$R$66,7,FALSE)="x","x",ROUND(IF(VLOOKUP($C156,'Regional Crises'!$B$1:$R$66,7,FALSE)&gt;$F$3,5,IF(VLOOKUP($C156,'Regional Crises'!$B$1:$R$66,7,FALSE)&lt;F$4,0,($F$3-VLOOKUP($C156,'Regional Crises'!$B$1:$R$66,7,FALSE))/($F$3-$F$4)*5)),1))),IF(VLOOKUP($E156,'Country Indicator Data'!$B$4:$N$300,3,FALSE)="x","x",ROUND(IF(VLOOKUP($E156,'Country Indicator Data'!$B$4:$N$300,3,FALSE)&gt;$F$3,5,IF(VLOOKUP($E156,'Country Indicator Data'!$B$4:$N$300,3,FALSE)&lt;$F$4,0,($F$3-VLOOKUP($E156,'Country Indicator Data'!$B$4:$N$300,3,FALSE))/($F$3-$F$4)*5)),1)))</f>
        <v>1.8</v>
      </c>
      <c r="G156" s="163">
        <f>IF(LEN(E156)&gt;3,(IF(VLOOKUP($C156,'Regional Crises'!$B$1:$R$66,9,FALSE)="x","x",ROUND(IF(VLOOKUP($C156,'Regional Crises'!$B$1:$R$66,9,FALSE)&gt;G$3,5,IF(VLOOKUP($C156,'Regional Crises'!$B$1:$R$66,9,FALSE)&lt;G$4,0,(G$3-VLOOKUP($C156,'Regional Crises'!$B$1:$R$66,9,FALSE))/(G$3-G$4)*5)),1))),IF(VLOOKUP($E156,'Country Indicator Data'!$B$4:$N$300,5,FALSE)="x","x",ROUND(IF(VLOOKUP($E156,'Country Indicator Data'!$B$4:$N$300,5,FALSE)&gt;G$3,5,IF(VLOOKUP($E156,'Country Indicator Data'!$B$4:$N$300,5,FALSE)&lt;G$4,0,(G$3-VLOOKUP($E156,'Country Indicator Data'!$B$4:$N$300,5,FALSE))/(G$3-G$4)*5)),1)))</f>
        <v>3.8</v>
      </c>
      <c r="H156" s="163">
        <f t="shared" si="52"/>
        <v>2.8</v>
      </c>
      <c r="I156" s="163">
        <f>IF(LEN(E156)&gt;3,(IF(VLOOKUP($C156,'Regional Crises'!$B$1:$R$66,6,FALSE)="x","x",ROUND(IF(VLOOKUP($C156,'Regional Crises'!$B$1:$R$66,6,FALSE)&gt;I$3,5,IF(VLOOKUP($C156,'Regional Crises'!$B$1:$R$66,6,FALSE)&lt;I$4,0,5-(I$3-VLOOKUP($C156,'Regional Crises'!$B$1:$R$66,6,FALSE))/(I$3-I$4)*5)),1))),IF(VLOOKUP($E156,'Country Indicator Data'!$B$4:$N$300,2,FALSE)="x","x",ROUND(IF(VLOOKUP($E156,'Country Indicator Data'!$B$4:$N$300,2,FALSE)&gt;I$3,5,IF(VLOOKUP($E156,'Country Indicator Data'!$B$4:$N$300,2,FALSE)&lt;I$4,0,5-(I$3-VLOOKUP($E156,'Country Indicator Data'!$B$4:$N$300,2,FALSE))/(I$3-I$4)*5)),1)))</f>
        <v>4.5999999999999996</v>
      </c>
      <c r="J156" s="163">
        <f>IF(LEN(E156)&gt;3,(IF(VLOOKUP($C156,'Regional Crises'!$B$1:$R$66,8,FALSE)="x","x",ROUND(IF(VLOOKUP($C156,'Regional Crises'!$B$1:$R$66,8,FALSE)&gt;J$3,5,IF(VLOOKUP($C156,'Regional Crises'!$B$1:$R$66,8,FALSE)&lt;J$4,0,5-(J$3-VLOOKUP($C156,'Regional Crises'!$B$1:$R$66,8,FALSE))/(J$3-J$4)*5)),1))),IF(VLOOKUP($E156,'Country Indicator Data'!$B$4:$N$300,4,FALSE)="x","x",ROUND(IF(VLOOKUP($E156,'Country Indicator Data'!$B$4:$N$300,4,FALSE)&gt;J$3,5,IF(VLOOKUP($E156,'Country Indicator Data'!$B$4:$N$300,4,FALSE)&lt;J$4,0,5-(J$3-VLOOKUP($E156,'Country Indicator Data'!$B$4:$N$300,4,FALSE))/(J$3-J$4)*5)),1)))</f>
        <v>1.9</v>
      </c>
      <c r="K156" s="163">
        <f t="shared" si="53"/>
        <v>3.25</v>
      </c>
      <c r="L156" s="163">
        <f>IF(LEN(E156)&gt;3,(IF(VLOOKUP($C156,'Regional Crises'!$B$1:$R$66,10,FALSE)="x","x",ROUND(IF(VLOOKUP($C156,'Regional Crises'!$B$1:$R$66,10,FALSE)&gt;L$3,5,IF(VLOOKUP($C156,'Regional Crises'!$B$1:$R$66,10,FALSE)&lt;L$4,0,5-(L$3-VLOOKUP($C156,'Regional Crises'!$B$1:$R$66,10,FALSE))/(L$3-L$4)*5)),1))),IF(VLOOKUP($E156,'Country Indicator Data'!$B$4:$N$300,6,FALSE)="x","x",ROUND(IF(VLOOKUP($E156,'Country Indicator Data'!$B$4:$N$300,6,FALSE)&gt;L$3,5,IF(VLOOKUP($E156,'Country Indicator Data'!$B$4:$N$300,6,FALSE)&lt;L$4,0,5-(L$3-VLOOKUP($E156,'Country Indicator Data'!$B$4:$N$300,6,FALSE))/(L$3-L$4)*5)),1)))</f>
        <v>4.7</v>
      </c>
      <c r="M156" s="163">
        <f>IF(LEN(E156)&gt;3,(IF(VLOOKUP($C156,'Regional Crises'!$B$1:$R$66,11,FALSE)="x","x",ROUND(IF(VLOOKUP($C156,'Regional Crises'!$B$1:$R$66,11,FALSE)&gt;M$3,5,IF(VLOOKUP($C156,'Regional Crises'!$B$1:$R$66,11,FALSE)&lt;M$4,0,5-(M$3-VLOOKUP($C156,'Regional Crises'!$B$1:$R$66,11,FALSE))/(M$3-M$4)*5)),1))),IF(VLOOKUP($E156,'Country Indicator Data'!$B$4:$N$300,7,FALSE)="x","x",ROUND(IF(VLOOKUP($E156,'Country Indicator Data'!$B$4:$N$300,7,FALSE)&gt;M$3,5,IF(VLOOKUP($E156,'Country Indicator Data'!$B$4:$N$300,7,FALSE)&lt;M$4,0,5-(M$3-VLOOKUP($E156,'Country Indicator Data'!$B$4:$N$300,7,FALSE))/(M$3-M$4)*5)),1)))</f>
        <v>2.2999999999999998</v>
      </c>
      <c r="N156" s="163">
        <f t="shared" si="54"/>
        <v>3.5</v>
      </c>
      <c r="O156" s="163">
        <f t="shared" si="55"/>
        <v>3.1833333333333336</v>
      </c>
      <c r="P156" s="163">
        <f>IF(LEN(E156)&gt;3,VLOOKUP(C156,'Regional Crises'!$B$1:$R$69,12,FALSE),VLOOKUP(E156,'Country Indicator Data'!$B$4:$I$300,8,FALSE))</f>
        <v>5</v>
      </c>
      <c r="Q156" s="163">
        <f>IF(LEN(E156)&gt;3,((IF(VLOOKUP($C156,'Regional Crises'!$B$1:$R$66,13,FALSE)="x","x",ROUND(IF(VLOOKUP($C156,'Regional Crises'!$B$1:$R$66,13,FALSE)&gt;Q$3,5,IF(VLOOKUP($C156,'Regional Crises'!$B$1:$R$66,13,FALSE)&lt;Q$4,0,5-(LOG(Q$3)-LOG(VLOOKUP($C156,'Regional Crises'!$B$1:$R$66,13,FALSE)))/(LOG(Q$3)-LOG(Q$4))*5)),1)))),(IF(VLOOKUP($E156,'Country Indicator Data'!$B$4:$N$300,9,FALSE)="x","x",ROUND(IF(VLOOKUP($E156,'Country Indicator Data'!$B$4:$N$300,9,FALSE)&gt;Q$3,5,IF(VLOOKUP($E156,'Country Indicator Data'!$B$4:$N$300,9,FALSE)&lt;Q$4,0,5-(LOG(Q$3)-LOG(VLOOKUP($E156,'Country Indicator Data'!$B$4:$N$300,9,FALSE)))/(LOG(Q$3)-LOG(Q$4))*5)),1))))</f>
        <v>3.2</v>
      </c>
      <c r="R156" s="163">
        <f t="shared" si="56"/>
        <v>4.0999999999999996</v>
      </c>
      <c r="S156" s="163">
        <f>IF(LEN(E156)&gt;3,((IF(VLOOKUP($C156,'Regional Crises'!$B$1:$R$66,17,FALSE)="x","x",ROUND(IF(VLOOKUP($C156,'Regional Crises'!$B$1:$R$66,17,FALSE)&gt;S$3,0,IF(VLOOKUP($C156,'Regional Crises'!$B$1:$R$66,17,FALSE)&lt;S$4,5,(S$3-VLOOKUP($C156,'Regional Crises'!$B$1:$R$66,17,FALSE))/(S$3-S$4)*5)),1)))),(IF(VLOOKUP($E156,'Country Indicator Data'!$B$4:$N$300,13,FALSE)="x","x",ROUND(IF(VLOOKUP($E156,'Country Indicator Data'!$B$4:$N$300,13,FALSE)&gt;S$3,0,IF(VLOOKUP($E156,'Country Indicator Data'!$B$4:$N$300,13,FALSE)&lt;S$4,5,(S$3-VLOOKUP($E156,'Country Indicator Data'!$B$4:$N$300,13,FALSE))/(S$3-S$4)*5)),1))))</f>
        <v>4</v>
      </c>
      <c r="T156" s="163">
        <f>IF(LEN(E156)&gt;3,((IF(VLOOKUP($C156,'Regional Crises'!$B$1:$R$66,14,FALSE)="x","x",ROUND(IF(VLOOKUP($C156,'Regional Crises'!$B$1:$R$66,14,FALSE)&gt;T$3,0,IF(VLOOKUP($C156,'Regional Crises'!$B$1:$R$66,14,FALSE)&lt;T$4,5,(T$3-VLOOKUP($C156,'Regional Crises'!$B$1:$R$66,14,FALSE))/(T$3-T$4)*5)),1)))),(IF(VLOOKUP($E156,'Country Indicator Data'!$B$4:$N$300,10,FALSE)="x","x",ROUND(IF(VLOOKUP($E156,'Country Indicator Data'!$B$4:$N$300,10,FALSE)&gt;T$3,0,IF(VLOOKUP($E156,'Country Indicator Data'!$B$4:$N$300,10,FALSE)&lt;T$4,5,(T$3-VLOOKUP($E156,'Country Indicator Data'!$B$4:$N$300,10,FALSE))/(T$3-T$4)*5)),1))))</f>
        <v>3.8</v>
      </c>
      <c r="U156" s="163">
        <f>IF(LEN(E156)&gt;3,((IF(VLOOKUP($C156,'Regional Crises'!$B$1:$R$66,15,FALSE)="x","x",ROUND(IF(VLOOKUP($C156,'Regional Crises'!$B$1:$R$66,15,FALSE)&gt;U$3,0,IF(VLOOKUP($C156,'Regional Crises'!$B$1:$R$66,15,FALSE)&lt;U$4,5,(U$3-VLOOKUP($C156,'Regional Crises'!$B$1:$R$66,15,FALSE))/(U$3-U$4)*5)),1)))),(IF(VLOOKUP($E156,'Country Indicator Data'!$B$4:$N$300,11,FALSE)="x","x",ROUND(IF(VLOOKUP($E156,'Country Indicator Data'!$B$4:$N$300,11,FALSE)&gt;U$3,0,IF(VLOOKUP($E156,'Country Indicator Data'!$B$4:$N$300,11,FALSE)&lt;U$4,5,(U$3-VLOOKUP($E156,'Country Indicator Data'!$B$4:$N$300,11,FALSE))/(U$3-U$4)*5)),1))))</f>
        <v>4.0999999999999996</v>
      </c>
      <c r="V156" s="163">
        <f>IF(LEN(E156)&gt;3,((IF(VLOOKUP($C156,'Regional Crises'!$B$1:$R$66,16,FALSE)="x","x",ROUND(IF(VLOOKUP($C156,'Regional Crises'!$B$1:$R$66,16,FALSE)&gt;V$3,0,IF(VLOOKUP($C156,'Regional Crises'!$B$1:$R$66,16,FALSE)&lt;V$4,5,(V$3-VLOOKUP($C156,'Regional Crises'!$B$1:$R$66,16,FALSE))/(V$3-V$4)*5)),1)))),(IF(VLOOKUP($E156,'Country Indicator Data'!$B$4:$N$300,12,FALSE)="x","x",ROUND(IF(VLOOKUP($E156,'Country Indicator Data'!$B$4:$N$300,12,FALSE)&gt;V$3,0,IF(VLOOKUP($E156,'Country Indicator Data'!$B$4:$N$300,12,FALSE)&lt;V$4,5,(V$3-VLOOKUP($E156,'Country Indicator Data'!$B$4:$N$300,12,FALSE))/(V$3-V$4)*5)),1))))</f>
        <v>4.3</v>
      </c>
      <c r="W156" s="163">
        <f t="shared" si="57"/>
        <v>4.0999999999999996</v>
      </c>
      <c r="X156" s="163">
        <f t="shared" si="58"/>
        <v>3.8</v>
      </c>
      <c r="Y156" s="184">
        <f>IF('Core Indicators'!FC153="x","x",IF('Core Indicators'!FC153&gt;=5,5,IF('Core Indicators'!FC153&gt;=4,4,IF('Core Indicators'!FC153&gt;=3,3,IF('Core Indicators'!FC153&gt;=2,2,IF('Core Indicators'!FC153&gt;=1,1,0))))))</f>
        <v>3</v>
      </c>
      <c r="Z156" s="163">
        <f t="shared" si="59"/>
        <v>3</v>
      </c>
      <c r="AA156" s="184">
        <f>'Crisis Indicator Data'!Y153</f>
        <v>0</v>
      </c>
      <c r="AB156" s="184">
        <f>'Crisis Indicator Data'!Z153</f>
        <v>1</v>
      </c>
      <c r="AC156" s="184">
        <f>'Crisis Indicator Data'!AA153</f>
        <v>0</v>
      </c>
      <c r="AD156" s="184">
        <f>'Crisis Indicator Data'!AB153</f>
        <v>0</v>
      </c>
      <c r="AE156" s="184">
        <f t="shared" si="60"/>
        <v>1</v>
      </c>
      <c r="AF156" s="184">
        <f>'Crisis Indicator Data'!AC153</f>
        <v>0</v>
      </c>
      <c r="AG156" s="184">
        <f>'Crisis Indicator Data'!AD153</f>
        <v>1</v>
      </c>
      <c r="AH156" s="184">
        <f t="shared" si="61"/>
        <v>1</v>
      </c>
      <c r="AI156" s="184">
        <f>'Crisis Indicator Data'!AE153</f>
        <v>1</v>
      </c>
      <c r="AJ156" s="184">
        <f>'Crisis Indicator Data'!AF153</f>
        <v>3</v>
      </c>
      <c r="AK156" s="184">
        <f>'Crisis Indicator Data'!AG153</f>
        <v>3</v>
      </c>
      <c r="AL156" s="184">
        <f t="shared" si="62"/>
        <v>5</v>
      </c>
      <c r="AM156" s="163">
        <f t="shared" si="63"/>
        <v>2</v>
      </c>
      <c r="AN156" s="163">
        <f t="shared" si="64"/>
        <v>2.5</v>
      </c>
    </row>
    <row r="157" spans="1:40" x14ac:dyDescent="0.35">
      <c r="A157" s="175" t="str">
        <f>'Crisis Indicator Data'!A154</f>
        <v>Darfur refugees in Chad</v>
      </c>
      <c r="B157" s="176" t="str">
        <f>'Crisis Indicator Data'!B154</f>
        <v>Displacement</v>
      </c>
      <c r="C157" s="176" t="str">
        <f>'Crisis Indicator Data'!C154</f>
        <v>TCD005</v>
      </c>
      <c r="D157" s="176" t="str">
        <f>'Crisis Indicator Data'!D154</f>
        <v>Chad</v>
      </c>
      <c r="E157" s="177" t="str">
        <f>'Crisis Indicator Data'!E154</f>
        <v>TCD</v>
      </c>
      <c r="F157" s="163">
        <f>IF(LEN(E157)&gt;3,(IF(VLOOKUP($C157,'Regional Crises'!$B$1:$R$66,7,FALSE)="x","x",ROUND(IF(VLOOKUP($C157,'Regional Crises'!$B$1:$R$66,7,FALSE)&gt;$F$3,5,IF(VLOOKUP($C157,'Regional Crises'!$B$1:$R$66,7,FALSE)&lt;F$4,0,($F$3-VLOOKUP($C157,'Regional Crises'!$B$1:$R$66,7,FALSE))/($F$3-$F$4)*5)),1))),IF(VLOOKUP($E157,'Country Indicator Data'!$B$4:$N$300,3,FALSE)="x","x",ROUND(IF(VLOOKUP($E157,'Country Indicator Data'!$B$4:$N$300,3,FALSE)&gt;$F$3,5,IF(VLOOKUP($E157,'Country Indicator Data'!$B$4:$N$300,3,FALSE)&lt;$F$4,0,($F$3-VLOOKUP($E157,'Country Indicator Data'!$B$4:$N$300,3,FALSE))/($F$3-$F$4)*5)),1)))</f>
        <v>1.8</v>
      </c>
      <c r="G157" s="163">
        <f>IF(LEN(E157)&gt;3,(IF(VLOOKUP($C157,'Regional Crises'!$B$1:$R$66,9,FALSE)="x","x",ROUND(IF(VLOOKUP($C157,'Regional Crises'!$B$1:$R$66,9,FALSE)&gt;G$3,5,IF(VLOOKUP($C157,'Regional Crises'!$B$1:$R$66,9,FALSE)&lt;G$4,0,(G$3-VLOOKUP($C157,'Regional Crises'!$B$1:$R$66,9,FALSE))/(G$3-G$4)*5)),1))),IF(VLOOKUP($E157,'Country Indicator Data'!$B$4:$N$300,5,FALSE)="x","x",ROUND(IF(VLOOKUP($E157,'Country Indicator Data'!$B$4:$N$300,5,FALSE)&gt;G$3,5,IF(VLOOKUP($E157,'Country Indicator Data'!$B$4:$N$300,5,FALSE)&lt;G$4,0,(G$3-VLOOKUP($E157,'Country Indicator Data'!$B$4:$N$300,5,FALSE))/(G$3-G$4)*5)),1)))</f>
        <v>3.8</v>
      </c>
      <c r="H157" s="163">
        <f t="shared" si="52"/>
        <v>2.8</v>
      </c>
      <c r="I157" s="163">
        <f>IF(LEN(E157)&gt;3,(IF(VLOOKUP($C157,'Regional Crises'!$B$1:$R$66,6,FALSE)="x","x",ROUND(IF(VLOOKUP($C157,'Regional Crises'!$B$1:$R$66,6,FALSE)&gt;I$3,5,IF(VLOOKUP($C157,'Regional Crises'!$B$1:$R$66,6,FALSE)&lt;I$4,0,5-(I$3-VLOOKUP($C157,'Regional Crises'!$B$1:$R$66,6,FALSE))/(I$3-I$4)*5)),1))),IF(VLOOKUP($E157,'Country Indicator Data'!$B$4:$N$300,2,FALSE)="x","x",ROUND(IF(VLOOKUP($E157,'Country Indicator Data'!$B$4:$N$300,2,FALSE)&gt;I$3,5,IF(VLOOKUP($E157,'Country Indicator Data'!$B$4:$N$300,2,FALSE)&lt;I$4,0,5-(I$3-VLOOKUP($E157,'Country Indicator Data'!$B$4:$N$300,2,FALSE))/(I$3-I$4)*5)),1)))</f>
        <v>4.5999999999999996</v>
      </c>
      <c r="J157" s="163">
        <f>IF(LEN(E157)&gt;3,(IF(VLOOKUP($C157,'Regional Crises'!$B$1:$R$66,8,FALSE)="x","x",ROUND(IF(VLOOKUP($C157,'Regional Crises'!$B$1:$R$66,8,FALSE)&gt;J$3,5,IF(VLOOKUP($C157,'Regional Crises'!$B$1:$R$66,8,FALSE)&lt;J$4,0,5-(J$3-VLOOKUP($C157,'Regional Crises'!$B$1:$R$66,8,FALSE))/(J$3-J$4)*5)),1))),IF(VLOOKUP($E157,'Country Indicator Data'!$B$4:$N$300,4,FALSE)="x","x",ROUND(IF(VLOOKUP($E157,'Country Indicator Data'!$B$4:$N$300,4,FALSE)&gt;J$3,5,IF(VLOOKUP($E157,'Country Indicator Data'!$B$4:$N$300,4,FALSE)&lt;J$4,0,5-(J$3-VLOOKUP($E157,'Country Indicator Data'!$B$4:$N$300,4,FALSE))/(J$3-J$4)*5)),1)))</f>
        <v>1.9</v>
      </c>
      <c r="K157" s="163">
        <f t="shared" si="53"/>
        <v>3.25</v>
      </c>
      <c r="L157" s="163">
        <f>IF(LEN(E157)&gt;3,(IF(VLOOKUP($C157,'Regional Crises'!$B$1:$R$66,10,FALSE)="x","x",ROUND(IF(VLOOKUP($C157,'Regional Crises'!$B$1:$R$66,10,FALSE)&gt;L$3,5,IF(VLOOKUP($C157,'Regional Crises'!$B$1:$R$66,10,FALSE)&lt;L$4,0,5-(L$3-VLOOKUP($C157,'Regional Crises'!$B$1:$R$66,10,FALSE))/(L$3-L$4)*5)),1))),IF(VLOOKUP($E157,'Country Indicator Data'!$B$4:$N$300,6,FALSE)="x","x",ROUND(IF(VLOOKUP($E157,'Country Indicator Data'!$B$4:$N$300,6,FALSE)&gt;L$3,5,IF(VLOOKUP($E157,'Country Indicator Data'!$B$4:$N$300,6,FALSE)&lt;L$4,0,5-(L$3-VLOOKUP($E157,'Country Indicator Data'!$B$4:$N$300,6,FALSE))/(L$3-L$4)*5)),1)))</f>
        <v>4.7</v>
      </c>
      <c r="M157" s="163">
        <f>IF(LEN(E157)&gt;3,(IF(VLOOKUP($C157,'Regional Crises'!$B$1:$R$66,11,FALSE)="x","x",ROUND(IF(VLOOKUP($C157,'Regional Crises'!$B$1:$R$66,11,FALSE)&gt;M$3,5,IF(VLOOKUP($C157,'Regional Crises'!$B$1:$R$66,11,FALSE)&lt;M$4,0,5-(M$3-VLOOKUP($C157,'Regional Crises'!$B$1:$R$66,11,FALSE))/(M$3-M$4)*5)),1))),IF(VLOOKUP($E157,'Country Indicator Data'!$B$4:$N$300,7,FALSE)="x","x",ROUND(IF(VLOOKUP($E157,'Country Indicator Data'!$B$4:$N$300,7,FALSE)&gt;M$3,5,IF(VLOOKUP($E157,'Country Indicator Data'!$B$4:$N$300,7,FALSE)&lt;M$4,0,5-(M$3-VLOOKUP($E157,'Country Indicator Data'!$B$4:$N$300,7,FALSE))/(M$3-M$4)*5)),1)))</f>
        <v>2.2999999999999998</v>
      </c>
      <c r="N157" s="163">
        <f t="shared" si="54"/>
        <v>3.5</v>
      </c>
      <c r="O157" s="163">
        <f t="shared" si="55"/>
        <v>3.1833333333333336</v>
      </c>
      <c r="P157" s="163">
        <f>IF(LEN(E157)&gt;3,VLOOKUP(C157,'Regional Crises'!$B$1:$R$69,12,FALSE),VLOOKUP(E157,'Country Indicator Data'!$B$4:$I$300,8,FALSE))</f>
        <v>5</v>
      </c>
      <c r="Q157" s="163">
        <f>IF(LEN(E157)&gt;3,((IF(VLOOKUP($C157,'Regional Crises'!$B$1:$R$66,13,FALSE)="x","x",ROUND(IF(VLOOKUP($C157,'Regional Crises'!$B$1:$R$66,13,FALSE)&gt;Q$3,5,IF(VLOOKUP($C157,'Regional Crises'!$B$1:$R$66,13,FALSE)&lt;Q$4,0,5-(LOG(Q$3)-LOG(VLOOKUP($C157,'Regional Crises'!$B$1:$R$66,13,FALSE)))/(LOG(Q$3)-LOG(Q$4))*5)),1)))),(IF(VLOOKUP($E157,'Country Indicator Data'!$B$4:$N$300,9,FALSE)="x","x",ROUND(IF(VLOOKUP($E157,'Country Indicator Data'!$B$4:$N$300,9,FALSE)&gt;Q$3,5,IF(VLOOKUP($E157,'Country Indicator Data'!$B$4:$N$300,9,FALSE)&lt;Q$4,0,5-(LOG(Q$3)-LOG(VLOOKUP($E157,'Country Indicator Data'!$B$4:$N$300,9,FALSE)))/(LOG(Q$3)-LOG(Q$4))*5)),1))))</f>
        <v>3.2</v>
      </c>
      <c r="R157" s="163">
        <f t="shared" si="56"/>
        <v>4.0999999999999996</v>
      </c>
      <c r="S157" s="163">
        <f>IF(LEN(E157)&gt;3,((IF(VLOOKUP($C157,'Regional Crises'!$B$1:$R$66,17,FALSE)="x","x",ROUND(IF(VLOOKUP($C157,'Regional Crises'!$B$1:$R$66,17,FALSE)&gt;S$3,0,IF(VLOOKUP($C157,'Regional Crises'!$B$1:$R$66,17,FALSE)&lt;S$4,5,(S$3-VLOOKUP($C157,'Regional Crises'!$B$1:$R$66,17,FALSE))/(S$3-S$4)*5)),1)))),(IF(VLOOKUP($E157,'Country Indicator Data'!$B$4:$N$300,13,FALSE)="x","x",ROUND(IF(VLOOKUP($E157,'Country Indicator Data'!$B$4:$N$300,13,FALSE)&gt;S$3,0,IF(VLOOKUP($E157,'Country Indicator Data'!$B$4:$N$300,13,FALSE)&lt;S$4,5,(S$3-VLOOKUP($E157,'Country Indicator Data'!$B$4:$N$300,13,FALSE))/(S$3-S$4)*5)),1))))</f>
        <v>4</v>
      </c>
      <c r="T157" s="163">
        <f>IF(LEN(E157)&gt;3,((IF(VLOOKUP($C157,'Regional Crises'!$B$1:$R$66,14,FALSE)="x","x",ROUND(IF(VLOOKUP($C157,'Regional Crises'!$B$1:$R$66,14,FALSE)&gt;T$3,0,IF(VLOOKUP($C157,'Regional Crises'!$B$1:$R$66,14,FALSE)&lt;T$4,5,(T$3-VLOOKUP($C157,'Regional Crises'!$B$1:$R$66,14,FALSE))/(T$3-T$4)*5)),1)))),(IF(VLOOKUP($E157,'Country Indicator Data'!$B$4:$N$300,10,FALSE)="x","x",ROUND(IF(VLOOKUP($E157,'Country Indicator Data'!$B$4:$N$300,10,FALSE)&gt;T$3,0,IF(VLOOKUP($E157,'Country Indicator Data'!$B$4:$N$300,10,FALSE)&lt;T$4,5,(T$3-VLOOKUP($E157,'Country Indicator Data'!$B$4:$N$300,10,FALSE))/(T$3-T$4)*5)),1))))</f>
        <v>3.8</v>
      </c>
      <c r="U157" s="163">
        <f>IF(LEN(E157)&gt;3,((IF(VLOOKUP($C157,'Regional Crises'!$B$1:$R$66,15,FALSE)="x","x",ROUND(IF(VLOOKUP($C157,'Regional Crises'!$B$1:$R$66,15,FALSE)&gt;U$3,0,IF(VLOOKUP($C157,'Regional Crises'!$B$1:$R$66,15,FALSE)&lt;U$4,5,(U$3-VLOOKUP($C157,'Regional Crises'!$B$1:$R$66,15,FALSE))/(U$3-U$4)*5)),1)))),(IF(VLOOKUP($E157,'Country Indicator Data'!$B$4:$N$300,11,FALSE)="x","x",ROUND(IF(VLOOKUP($E157,'Country Indicator Data'!$B$4:$N$300,11,FALSE)&gt;U$3,0,IF(VLOOKUP($E157,'Country Indicator Data'!$B$4:$N$300,11,FALSE)&lt;U$4,5,(U$3-VLOOKUP($E157,'Country Indicator Data'!$B$4:$N$300,11,FALSE))/(U$3-U$4)*5)),1))))</f>
        <v>4.0999999999999996</v>
      </c>
      <c r="V157" s="163">
        <f>IF(LEN(E157)&gt;3,((IF(VLOOKUP($C157,'Regional Crises'!$B$1:$R$66,16,FALSE)="x","x",ROUND(IF(VLOOKUP($C157,'Regional Crises'!$B$1:$R$66,16,FALSE)&gt;V$3,0,IF(VLOOKUP($C157,'Regional Crises'!$B$1:$R$66,16,FALSE)&lt;V$4,5,(V$3-VLOOKUP($C157,'Regional Crises'!$B$1:$R$66,16,FALSE))/(V$3-V$4)*5)),1)))),(IF(VLOOKUP($E157,'Country Indicator Data'!$B$4:$N$300,12,FALSE)="x","x",ROUND(IF(VLOOKUP($E157,'Country Indicator Data'!$B$4:$N$300,12,FALSE)&gt;V$3,0,IF(VLOOKUP($E157,'Country Indicator Data'!$B$4:$N$300,12,FALSE)&lt;V$4,5,(V$3-VLOOKUP($E157,'Country Indicator Data'!$B$4:$N$300,12,FALSE))/(V$3-V$4)*5)),1))))</f>
        <v>4.3</v>
      </c>
      <c r="W157" s="163">
        <f t="shared" si="57"/>
        <v>4.0999999999999996</v>
      </c>
      <c r="X157" s="163">
        <f t="shared" si="58"/>
        <v>3.8</v>
      </c>
      <c r="Y157" s="184">
        <f>IF('Core Indicators'!FC154="x","x",IF('Core Indicators'!FC154&gt;=5,5,IF('Core Indicators'!FC154&gt;=4,4,IF('Core Indicators'!FC154&gt;=3,3,IF('Core Indicators'!FC154&gt;=2,2,IF('Core Indicators'!FC154&gt;=1,1,0))))))</f>
        <v>2</v>
      </c>
      <c r="Z157" s="163">
        <f t="shared" si="59"/>
        <v>2</v>
      </c>
      <c r="AA157" s="184">
        <f>'Crisis Indicator Data'!Y154</f>
        <v>0</v>
      </c>
      <c r="AB157" s="184">
        <f>'Crisis Indicator Data'!Z154</f>
        <v>1</v>
      </c>
      <c r="AC157" s="184">
        <f>'Crisis Indicator Data'!AA154</f>
        <v>0</v>
      </c>
      <c r="AD157" s="184">
        <f>'Crisis Indicator Data'!AB154</f>
        <v>0</v>
      </c>
      <c r="AE157" s="184">
        <f t="shared" si="60"/>
        <v>1</v>
      </c>
      <c r="AF157" s="184">
        <f>'Crisis Indicator Data'!AC154</f>
        <v>0</v>
      </c>
      <c r="AG157" s="184">
        <f>'Crisis Indicator Data'!AD154</f>
        <v>0</v>
      </c>
      <c r="AH157" s="184">
        <f t="shared" si="61"/>
        <v>0</v>
      </c>
      <c r="AI157" s="184">
        <f>'Crisis Indicator Data'!AE154</f>
        <v>0</v>
      </c>
      <c r="AJ157" s="184">
        <f>'Crisis Indicator Data'!AF154</f>
        <v>3</v>
      </c>
      <c r="AK157" s="184">
        <f>'Crisis Indicator Data'!AG154</f>
        <v>3</v>
      </c>
      <c r="AL157" s="184">
        <f t="shared" si="62"/>
        <v>4</v>
      </c>
      <c r="AM157" s="163">
        <f t="shared" si="63"/>
        <v>2</v>
      </c>
      <c r="AN157" s="163">
        <f t="shared" si="64"/>
        <v>2</v>
      </c>
    </row>
    <row r="158" spans="1:40" x14ac:dyDescent="0.35">
      <c r="A158" s="175" t="str">
        <f>'Crisis Indicator Data'!A155</f>
        <v>Conflict in northern region</v>
      </c>
      <c r="B158" s="176" t="str">
        <f>'Crisis Indicator Data'!B155</f>
        <v>Conflict,Displacement,Violence</v>
      </c>
      <c r="C158" s="176" t="str">
        <f>'Crisis Indicator Data'!C155</f>
        <v>TGO002</v>
      </c>
      <c r="D158" s="176" t="str">
        <f>'Crisis Indicator Data'!D155</f>
        <v>Togo</v>
      </c>
      <c r="E158" s="177" t="str">
        <f>'Crisis Indicator Data'!E155</f>
        <v>TGO</v>
      </c>
      <c r="F158" s="163">
        <f>IF(LEN(E158)&gt;3,(IF(VLOOKUP($C158,'Regional Crises'!$B$1:$R$66,7,FALSE)="x","x",ROUND(IF(VLOOKUP($C158,'Regional Crises'!$B$1:$R$66,7,FALSE)&gt;$F$3,5,IF(VLOOKUP($C158,'Regional Crises'!$B$1:$R$66,7,FALSE)&lt;F$4,0,($F$3-VLOOKUP($C158,'Regional Crises'!$B$1:$R$66,7,FALSE))/($F$3-$F$4)*5)),1))),IF(VLOOKUP($E158,'Country Indicator Data'!$B$4:$N$300,3,FALSE)="x","x",ROUND(IF(VLOOKUP($E158,'Country Indicator Data'!$B$4:$N$300,3,FALSE)&gt;$F$3,5,IF(VLOOKUP($E158,'Country Indicator Data'!$B$4:$N$300,3,FALSE)&lt;$F$4,0,($F$3-VLOOKUP($E158,'Country Indicator Data'!$B$4:$N$300,3,FALSE))/($F$3-$F$4)*5)),1)))</f>
        <v>3.2</v>
      </c>
      <c r="G158" s="163">
        <f>IF(LEN(E158)&gt;3,(IF(VLOOKUP($C158,'Regional Crises'!$B$1:$R$66,9,FALSE)="x","x",ROUND(IF(VLOOKUP($C158,'Regional Crises'!$B$1:$R$66,9,FALSE)&gt;G$3,5,IF(VLOOKUP($C158,'Regional Crises'!$B$1:$R$66,9,FALSE)&lt;G$4,0,(G$3-VLOOKUP($C158,'Regional Crises'!$B$1:$R$66,9,FALSE))/(G$3-G$4)*5)),1))),IF(VLOOKUP($E158,'Country Indicator Data'!$B$4:$N$300,5,FALSE)="x","x",ROUND(IF(VLOOKUP($E158,'Country Indicator Data'!$B$4:$N$300,5,FALSE)&gt;G$3,5,IF(VLOOKUP($E158,'Country Indicator Data'!$B$4:$N$300,5,FALSE)&lt;G$4,0,(G$3-VLOOKUP($E158,'Country Indicator Data'!$B$4:$N$300,5,FALSE))/(G$3-G$4)*5)),1)))</f>
        <v>2.6</v>
      </c>
      <c r="H158" s="163">
        <f t="shared" si="52"/>
        <v>2.9000000000000004</v>
      </c>
      <c r="I158" s="163">
        <f>IF(LEN(E158)&gt;3,(IF(VLOOKUP($C158,'Regional Crises'!$B$1:$R$66,6,FALSE)="x","x",ROUND(IF(VLOOKUP($C158,'Regional Crises'!$B$1:$R$66,6,FALSE)&gt;I$3,5,IF(VLOOKUP($C158,'Regional Crises'!$B$1:$R$66,6,FALSE)&lt;I$4,0,5-(I$3-VLOOKUP($C158,'Regional Crises'!$B$1:$R$66,6,FALSE))/(I$3-I$4)*5)),1))),IF(VLOOKUP($E158,'Country Indicator Data'!$B$4:$N$300,2,FALSE)="x","x",ROUND(IF(VLOOKUP($E158,'Country Indicator Data'!$B$4:$N$300,2,FALSE)&gt;I$3,5,IF(VLOOKUP($E158,'Country Indicator Data'!$B$4:$N$300,2,FALSE)&lt;I$4,0,5-(I$3-VLOOKUP($E158,'Country Indicator Data'!$B$4:$N$300,2,FALSE))/(I$3-I$4)*5)),1)))</f>
        <v>3.7</v>
      </c>
      <c r="J158" s="163">
        <f>IF(LEN(E158)&gt;3,(IF(VLOOKUP($C158,'Regional Crises'!$B$1:$R$66,8,FALSE)="x","x",ROUND(IF(VLOOKUP($C158,'Regional Crises'!$B$1:$R$66,8,FALSE)&gt;J$3,5,IF(VLOOKUP($C158,'Regional Crises'!$B$1:$R$66,8,FALSE)&lt;J$4,0,5-(J$3-VLOOKUP($C158,'Regional Crises'!$B$1:$R$66,8,FALSE))/(J$3-J$4)*5)),1))),IF(VLOOKUP($E158,'Country Indicator Data'!$B$4:$N$300,4,FALSE)="x","x",ROUND(IF(VLOOKUP($E158,'Country Indicator Data'!$B$4:$N$300,4,FALSE)&gt;J$3,5,IF(VLOOKUP($E158,'Country Indicator Data'!$B$4:$N$300,4,FALSE)&lt;J$4,0,5-(J$3-VLOOKUP($E158,'Country Indicator Data'!$B$4:$N$300,4,FALSE))/(J$3-J$4)*5)),1)))</f>
        <v>0</v>
      </c>
      <c r="K158" s="163">
        <f t="shared" si="53"/>
        <v>1.85</v>
      </c>
      <c r="L158" s="163">
        <f>IF(LEN(E158)&gt;3,(IF(VLOOKUP($C158,'Regional Crises'!$B$1:$R$66,10,FALSE)="x","x",ROUND(IF(VLOOKUP($C158,'Regional Crises'!$B$1:$R$66,10,FALSE)&gt;L$3,5,IF(VLOOKUP($C158,'Regional Crises'!$B$1:$R$66,10,FALSE)&lt;L$4,0,5-(L$3-VLOOKUP($C158,'Regional Crises'!$B$1:$R$66,10,FALSE))/(L$3-L$4)*5)),1))),IF(VLOOKUP($E158,'Country Indicator Data'!$B$4:$N$300,6,FALSE)="x","x",ROUND(IF(VLOOKUP($E158,'Country Indicator Data'!$B$4:$N$300,6,FALSE)&gt;L$3,5,IF(VLOOKUP($E158,'Country Indicator Data'!$B$4:$N$300,6,FALSE)&lt;L$4,0,5-(L$3-VLOOKUP($E158,'Country Indicator Data'!$B$4:$N$300,6,FALSE))/(L$3-L$4)*5)),1)))</f>
        <v>3.8</v>
      </c>
      <c r="M158" s="163">
        <f>IF(LEN(E158)&gt;3,(IF(VLOOKUP($C158,'Regional Crises'!$B$1:$R$66,11,FALSE)="x","x",ROUND(IF(VLOOKUP($C158,'Regional Crises'!$B$1:$R$66,11,FALSE)&gt;M$3,5,IF(VLOOKUP($C158,'Regional Crises'!$B$1:$R$66,11,FALSE)&lt;M$4,0,5-(M$3-VLOOKUP($C158,'Regional Crises'!$B$1:$R$66,11,FALSE))/(M$3-M$4)*5)),1))),IF(VLOOKUP($E158,'Country Indicator Data'!$B$4:$N$300,7,FALSE)="x","x",ROUND(IF(VLOOKUP($E158,'Country Indicator Data'!$B$4:$N$300,7,FALSE)&gt;M$3,5,IF(VLOOKUP($E158,'Country Indicator Data'!$B$4:$N$300,7,FALSE)&lt;M$4,0,5-(M$3-VLOOKUP($E158,'Country Indicator Data'!$B$4:$N$300,7,FALSE))/(M$3-M$4)*5)),1)))</f>
        <v>2.2999999999999998</v>
      </c>
      <c r="N158" s="163">
        <f t="shared" si="54"/>
        <v>3.05</v>
      </c>
      <c r="O158" s="163">
        <f t="shared" si="55"/>
        <v>2.6</v>
      </c>
      <c r="P158" s="163">
        <f>IF(LEN(E158)&gt;3,VLOOKUP(C158,'Regional Crises'!$B$1:$R$69,12,FALSE),VLOOKUP(E158,'Country Indicator Data'!$B$4:$I$300,8,FALSE))</f>
        <v>2</v>
      </c>
      <c r="Q158" s="163">
        <f>IF(LEN(E158)&gt;3,((IF(VLOOKUP($C158,'Regional Crises'!$B$1:$R$66,13,FALSE)="x","x",ROUND(IF(VLOOKUP($C158,'Regional Crises'!$B$1:$R$66,13,FALSE)&gt;Q$3,5,IF(VLOOKUP($C158,'Regional Crises'!$B$1:$R$66,13,FALSE)&lt;Q$4,0,5-(LOG(Q$3)-LOG(VLOOKUP($C158,'Regional Crises'!$B$1:$R$66,13,FALSE)))/(LOG(Q$3)-LOG(Q$4))*5)),1)))),(IF(VLOOKUP($E158,'Country Indicator Data'!$B$4:$N$300,9,FALSE)="x","x",ROUND(IF(VLOOKUP($E158,'Country Indicator Data'!$B$4:$N$300,9,FALSE)&gt;Q$3,5,IF(VLOOKUP($E158,'Country Indicator Data'!$B$4:$N$300,9,FALSE)&lt;Q$4,0,5-(LOG(Q$3)-LOG(VLOOKUP($E158,'Country Indicator Data'!$B$4:$N$300,9,FALSE)))/(LOG(Q$3)-LOG(Q$4))*5)),1))))</f>
        <v>2.6</v>
      </c>
      <c r="R158" s="163">
        <f t="shared" si="56"/>
        <v>2.2999999999999998</v>
      </c>
      <c r="S158" s="163">
        <f>IF(LEN(E158)&gt;3,((IF(VLOOKUP($C158,'Regional Crises'!$B$1:$R$66,17,FALSE)="x","x",ROUND(IF(VLOOKUP($C158,'Regional Crises'!$B$1:$R$66,17,FALSE)&gt;S$3,0,IF(VLOOKUP($C158,'Regional Crises'!$B$1:$R$66,17,FALSE)&lt;S$4,5,(S$3-VLOOKUP($C158,'Regional Crises'!$B$1:$R$66,17,FALSE))/(S$3-S$4)*5)),1)))),(IF(VLOOKUP($E158,'Country Indicator Data'!$B$4:$N$300,13,FALSE)="x","x",ROUND(IF(VLOOKUP($E158,'Country Indicator Data'!$B$4:$N$300,13,FALSE)&gt;S$3,0,IF(VLOOKUP($E158,'Country Indicator Data'!$B$4:$N$300,13,FALSE)&lt;S$4,5,(S$3-VLOOKUP($E158,'Country Indicator Data'!$B$4:$N$300,13,FALSE))/(S$3-S$4)*5)),1))))</f>
        <v>3.5</v>
      </c>
      <c r="T158" s="163">
        <f>IF(LEN(E158)&gt;3,((IF(VLOOKUP($C158,'Regional Crises'!$B$1:$R$66,14,FALSE)="x","x",ROUND(IF(VLOOKUP($C158,'Regional Crises'!$B$1:$R$66,14,FALSE)&gt;T$3,0,IF(VLOOKUP($C158,'Regional Crises'!$B$1:$R$66,14,FALSE)&lt;T$4,5,(T$3-VLOOKUP($C158,'Regional Crises'!$B$1:$R$66,14,FALSE))/(T$3-T$4)*5)),1)))),(IF(VLOOKUP($E158,'Country Indicator Data'!$B$4:$N$300,10,FALSE)="x","x",ROUND(IF(VLOOKUP($E158,'Country Indicator Data'!$B$4:$N$300,10,FALSE)&gt;T$3,0,IF(VLOOKUP($E158,'Country Indicator Data'!$B$4:$N$300,10,FALSE)&lt;T$4,5,(T$3-VLOOKUP($E158,'Country Indicator Data'!$B$4:$N$300,10,FALSE))/(T$3-T$4)*5)),1))))</f>
        <v>3.1</v>
      </c>
      <c r="U158" s="163">
        <f>IF(LEN(E158)&gt;3,((IF(VLOOKUP($C158,'Regional Crises'!$B$1:$R$66,15,FALSE)="x","x",ROUND(IF(VLOOKUP($C158,'Regional Crises'!$B$1:$R$66,15,FALSE)&gt;U$3,0,IF(VLOOKUP($C158,'Regional Crises'!$B$1:$R$66,15,FALSE)&lt;U$4,5,(U$3-VLOOKUP($C158,'Regional Crises'!$B$1:$R$66,15,FALSE))/(U$3-U$4)*5)),1)))),(IF(VLOOKUP($E158,'Country Indicator Data'!$B$4:$N$300,11,FALSE)="x","x",ROUND(IF(VLOOKUP($E158,'Country Indicator Data'!$B$4:$N$300,11,FALSE)&gt;U$3,0,IF(VLOOKUP($E158,'Country Indicator Data'!$B$4:$N$300,11,FALSE)&lt;U$4,5,(U$3-VLOOKUP($E158,'Country Indicator Data'!$B$4:$N$300,11,FALSE))/(U$3-U$4)*5)),1))))</f>
        <v>3</v>
      </c>
      <c r="V158" s="163">
        <f>IF(LEN(E158)&gt;3,((IF(VLOOKUP($C158,'Regional Crises'!$B$1:$R$66,16,FALSE)="x","x",ROUND(IF(VLOOKUP($C158,'Regional Crises'!$B$1:$R$66,16,FALSE)&gt;V$3,0,IF(VLOOKUP($C158,'Regional Crises'!$B$1:$R$66,16,FALSE)&lt;V$4,5,(V$3-VLOOKUP($C158,'Regional Crises'!$B$1:$R$66,16,FALSE))/(V$3-V$4)*5)),1)))),(IF(VLOOKUP($E158,'Country Indicator Data'!$B$4:$N$300,12,FALSE)="x","x",ROUND(IF(VLOOKUP($E158,'Country Indicator Data'!$B$4:$N$300,12,FALSE)&gt;V$3,0,IF(VLOOKUP($E158,'Country Indicator Data'!$B$4:$N$300,12,FALSE)&lt;V$4,5,(V$3-VLOOKUP($E158,'Country Indicator Data'!$B$4:$N$300,12,FALSE))/(V$3-V$4)*5)),1))))</f>
        <v>2.9</v>
      </c>
      <c r="W158" s="163">
        <f t="shared" si="57"/>
        <v>3.1</v>
      </c>
      <c r="X158" s="163">
        <f t="shared" si="58"/>
        <v>2.7</v>
      </c>
      <c r="Y158" s="184">
        <f>IF('Core Indicators'!FC155="x","x",IF('Core Indicators'!FC155&gt;=5,5,IF('Core Indicators'!FC155&gt;=4,4,IF('Core Indicators'!FC155&gt;=3,3,IF('Core Indicators'!FC155&gt;=2,2,IF('Core Indicators'!FC155&gt;=1,1,0))))))</f>
        <v>3</v>
      </c>
      <c r="Z158" s="163">
        <f t="shared" si="59"/>
        <v>3</v>
      </c>
      <c r="AA158" s="184">
        <f>'Crisis Indicator Data'!Y155</f>
        <v>0</v>
      </c>
      <c r="AB158" s="184">
        <f>'Crisis Indicator Data'!Z155</f>
        <v>1</v>
      </c>
      <c r="AC158" s="184">
        <f>'Crisis Indicator Data'!AA155</f>
        <v>0</v>
      </c>
      <c r="AD158" s="184">
        <f>'Crisis Indicator Data'!AB155</f>
        <v>0</v>
      </c>
      <c r="AE158" s="184">
        <f t="shared" si="60"/>
        <v>1</v>
      </c>
      <c r="AF158" s="184">
        <f>'Crisis Indicator Data'!AC155</f>
        <v>0</v>
      </c>
      <c r="AG158" s="184">
        <f>'Crisis Indicator Data'!AD155</f>
        <v>2</v>
      </c>
      <c r="AH158" s="184">
        <f t="shared" si="61"/>
        <v>2</v>
      </c>
      <c r="AI158" s="184">
        <f>'Crisis Indicator Data'!AE155</f>
        <v>1</v>
      </c>
      <c r="AJ158" s="184">
        <f>'Crisis Indicator Data'!AF155</f>
        <v>0</v>
      </c>
      <c r="AK158" s="184">
        <f>'Crisis Indicator Data'!AG155</f>
        <v>3</v>
      </c>
      <c r="AL158" s="184">
        <f t="shared" si="62"/>
        <v>3</v>
      </c>
      <c r="AM158" s="163">
        <f t="shared" si="63"/>
        <v>2</v>
      </c>
      <c r="AN158" s="163">
        <f t="shared" si="64"/>
        <v>2.5</v>
      </c>
    </row>
    <row r="159" spans="1:40" x14ac:dyDescent="0.35">
      <c r="A159" s="175" t="str">
        <f>'Crisis Indicator Data'!A156</f>
        <v>Myanmar refugees in Thailand</v>
      </c>
      <c r="B159" s="176" t="str">
        <f>'Crisis Indicator Data'!B156</f>
        <v>Conflict</v>
      </c>
      <c r="C159" s="176" t="str">
        <f>'Crisis Indicator Data'!C156</f>
        <v>THA003</v>
      </c>
      <c r="D159" s="176" t="str">
        <f>'Crisis Indicator Data'!D156</f>
        <v>Thailand</v>
      </c>
      <c r="E159" s="177" t="str">
        <f>'Crisis Indicator Data'!E156</f>
        <v>THA</v>
      </c>
      <c r="F159" s="163">
        <f>IF(LEN(E159)&gt;3,(IF(VLOOKUP($C159,'Regional Crises'!$B$1:$R$66,7,FALSE)="x","x",ROUND(IF(VLOOKUP($C159,'Regional Crises'!$B$1:$R$66,7,FALSE)&gt;$F$3,5,IF(VLOOKUP($C159,'Regional Crises'!$B$1:$R$66,7,FALSE)&lt;F$4,0,($F$3-VLOOKUP($C159,'Regional Crises'!$B$1:$R$66,7,FALSE))/($F$3-$F$4)*5)),1))),IF(VLOOKUP($E159,'Country Indicator Data'!$B$4:$N$300,3,FALSE)="x","x",ROUND(IF(VLOOKUP($E159,'Country Indicator Data'!$B$4:$N$300,3,FALSE)&gt;$F$3,5,IF(VLOOKUP($E159,'Country Indicator Data'!$B$4:$N$300,3,FALSE)&lt;$F$4,0,($F$3-VLOOKUP($E159,'Country Indicator Data'!$B$4:$N$300,3,FALSE))/($F$3-$F$4)*5)),1)))</f>
        <v>2.1</v>
      </c>
      <c r="G159" s="163">
        <f>IF(LEN(E159)&gt;3,(IF(VLOOKUP($C159,'Regional Crises'!$B$1:$R$66,9,FALSE)="x","x",ROUND(IF(VLOOKUP($C159,'Regional Crises'!$B$1:$R$66,9,FALSE)&gt;G$3,5,IF(VLOOKUP($C159,'Regional Crises'!$B$1:$R$66,9,FALSE)&lt;G$4,0,(G$3-VLOOKUP($C159,'Regional Crises'!$B$1:$R$66,9,FALSE))/(G$3-G$4)*5)),1))),IF(VLOOKUP($E159,'Country Indicator Data'!$B$4:$N$300,5,FALSE)="x","x",ROUND(IF(VLOOKUP($E159,'Country Indicator Data'!$B$4:$N$300,5,FALSE)&gt;G$3,5,IF(VLOOKUP($E159,'Country Indicator Data'!$B$4:$N$300,5,FALSE)&lt;G$4,0,(G$3-VLOOKUP($E159,'Country Indicator Data'!$B$4:$N$300,5,FALSE))/(G$3-G$4)*5)),1)))</f>
        <v>3.1</v>
      </c>
      <c r="H159" s="163">
        <f t="shared" si="52"/>
        <v>2.6</v>
      </c>
      <c r="I159" s="163">
        <f>IF(LEN(E159)&gt;3,(IF(VLOOKUP($C159,'Regional Crises'!$B$1:$R$66,6,FALSE)="x","x",ROUND(IF(VLOOKUP($C159,'Regional Crises'!$B$1:$R$66,6,FALSE)&gt;I$3,5,IF(VLOOKUP($C159,'Regional Crises'!$B$1:$R$66,6,FALSE)&lt;I$4,0,5-(I$3-VLOOKUP($C159,'Regional Crises'!$B$1:$R$66,6,FALSE))/(I$3-I$4)*5)),1))),IF(VLOOKUP($E159,'Country Indicator Data'!$B$4:$N$300,2,FALSE)="x","x",ROUND(IF(VLOOKUP($E159,'Country Indicator Data'!$B$4:$N$300,2,FALSE)&gt;I$3,5,IF(VLOOKUP($E159,'Country Indicator Data'!$B$4:$N$300,2,FALSE)&lt;I$4,0,5-(I$3-VLOOKUP($E159,'Country Indicator Data'!$B$4:$N$300,2,FALSE))/(I$3-I$4)*5)),1)))</f>
        <v>1.6</v>
      </c>
      <c r="J159" s="163">
        <f>IF(LEN(E159)&gt;3,(IF(VLOOKUP($C159,'Regional Crises'!$B$1:$R$66,8,FALSE)="x","x",ROUND(IF(VLOOKUP($C159,'Regional Crises'!$B$1:$R$66,8,FALSE)&gt;J$3,5,IF(VLOOKUP($C159,'Regional Crises'!$B$1:$R$66,8,FALSE)&lt;J$4,0,5-(J$3-VLOOKUP($C159,'Regional Crises'!$B$1:$R$66,8,FALSE))/(J$3-J$4)*5)),1))),IF(VLOOKUP($E159,'Country Indicator Data'!$B$4:$N$300,4,FALSE)="x","x",ROUND(IF(VLOOKUP($E159,'Country Indicator Data'!$B$4:$N$300,4,FALSE)&gt;J$3,5,IF(VLOOKUP($E159,'Country Indicator Data'!$B$4:$N$300,4,FALSE)&lt;J$4,0,5-(J$3-VLOOKUP($E159,'Country Indicator Data'!$B$4:$N$300,4,FALSE))/(J$3-J$4)*5)),1)))</f>
        <v>0.5</v>
      </c>
      <c r="K159" s="163">
        <f t="shared" si="53"/>
        <v>1.05</v>
      </c>
      <c r="L159" s="163">
        <f>IF(LEN(E159)&gt;3,(IF(VLOOKUP($C159,'Regional Crises'!$B$1:$R$66,10,FALSE)="x","x",ROUND(IF(VLOOKUP($C159,'Regional Crises'!$B$1:$R$66,10,FALSE)&gt;L$3,5,IF(VLOOKUP($C159,'Regional Crises'!$B$1:$R$66,10,FALSE)&lt;L$4,0,5-(L$3-VLOOKUP($C159,'Regional Crises'!$B$1:$R$66,10,FALSE))/(L$3-L$4)*5)),1))),IF(VLOOKUP($E159,'Country Indicator Data'!$B$4:$N$300,6,FALSE)="x","x",ROUND(IF(VLOOKUP($E159,'Country Indicator Data'!$B$4:$N$300,6,FALSE)&gt;L$3,5,IF(VLOOKUP($E159,'Country Indicator Data'!$B$4:$N$300,6,FALSE)&lt;L$4,0,5-(L$3-VLOOKUP($E159,'Country Indicator Data'!$B$4:$N$300,6,FALSE))/(L$3-L$4)*5)),1)))</f>
        <v>2.5</v>
      </c>
      <c r="M159" s="163">
        <f>IF(LEN(E159)&gt;3,(IF(VLOOKUP($C159,'Regional Crises'!$B$1:$R$66,11,FALSE)="x","x",ROUND(IF(VLOOKUP($C159,'Regional Crises'!$B$1:$R$66,11,FALSE)&gt;M$3,5,IF(VLOOKUP($C159,'Regional Crises'!$B$1:$R$66,11,FALSE)&lt;M$4,0,5-(M$3-VLOOKUP($C159,'Regional Crises'!$B$1:$R$66,11,FALSE))/(M$3-M$4)*5)),1))),IF(VLOOKUP($E159,'Country Indicator Data'!$B$4:$N$300,7,FALSE)="x","x",ROUND(IF(VLOOKUP($E159,'Country Indicator Data'!$B$4:$N$300,7,FALSE)&gt;M$3,5,IF(VLOOKUP($E159,'Country Indicator Data'!$B$4:$N$300,7,FALSE)&lt;M$4,0,5-(M$3-VLOOKUP($E159,'Country Indicator Data'!$B$4:$N$300,7,FALSE))/(M$3-M$4)*5)),1)))</f>
        <v>1.2</v>
      </c>
      <c r="N159" s="163">
        <f t="shared" si="54"/>
        <v>1.85</v>
      </c>
      <c r="O159" s="163">
        <f t="shared" si="55"/>
        <v>1.8333333333333333</v>
      </c>
      <c r="P159" s="163">
        <f>IF(LEN(E159)&gt;3,VLOOKUP(C159,'Regional Crises'!$B$1:$R$69,12,FALSE),VLOOKUP(E159,'Country Indicator Data'!$B$4:$I$300,8,FALSE))</f>
        <v>3</v>
      </c>
      <c r="Q159" s="163">
        <f>IF(LEN(E159)&gt;3,((IF(VLOOKUP($C159,'Regional Crises'!$B$1:$R$66,13,FALSE)="x","x",ROUND(IF(VLOOKUP($C159,'Regional Crises'!$B$1:$R$66,13,FALSE)&gt;Q$3,5,IF(VLOOKUP($C159,'Regional Crises'!$B$1:$R$66,13,FALSE)&lt;Q$4,0,5-(LOG(Q$3)-LOG(VLOOKUP($C159,'Regional Crises'!$B$1:$R$66,13,FALSE)))/(LOG(Q$3)-LOG(Q$4))*5)),1)))),(IF(VLOOKUP($E159,'Country Indicator Data'!$B$4:$N$300,9,FALSE)="x","x",ROUND(IF(VLOOKUP($E159,'Country Indicator Data'!$B$4:$N$300,9,FALSE)&gt;Q$3,5,IF(VLOOKUP($E159,'Country Indicator Data'!$B$4:$N$300,9,FALSE)&lt;Q$4,0,5-(LOG(Q$3)-LOG(VLOOKUP($E159,'Country Indicator Data'!$B$4:$N$300,9,FALSE)))/(LOG(Q$3)-LOG(Q$4))*5)),1))))</f>
        <v>0</v>
      </c>
      <c r="R159" s="163">
        <f t="shared" si="56"/>
        <v>1.5</v>
      </c>
      <c r="S159" s="163">
        <f>IF(LEN(E159)&gt;3,((IF(VLOOKUP($C159,'Regional Crises'!$B$1:$R$66,17,FALSE)="x","x",ROUND(IF(VLOOKUP($C159,'Regional Crises'!$B$1:$R$66,17,FALSE)&gt;S$3,0,IF(VLOOKUP($C159,'Regional Crises'!$B$1:$R$66,17,FALSE)&lt;S$4,5,(S$3-VLOOKUP($C159,'Regional Crises'!$B$1:$R$66,17,FALSE))/(S$3-S$4)*5)),1)))),(IF(VLOOKUP($E159,'Country Indicator Data'!$B$4:$N$300,13,FALSE)="x","x",ROUND(IF(VLOOKUP($E159,'Country Indicator Data'!$B$4:$N$300,13,FALSE)&gt;S$3,0,IF(VLOOKUP($E159,'Country Indicator Data'!$B$4:$N$300,13,FALSE)&lt;S$4,5,(S$3-VLOOKUP($E159,'Country Indicator Data'!$B$4:$N$300,13,FALSE))/(S$3-S$4)*5)),1))))</f>
        <v>3.3</v>
      </c>
      <c r="T159" s="163">
        <f>IF(LEN(E159)&gt;3,((IF(VLOOKUP($C159,'Regional Crises'!$B$1:$R$66,14,FALSE)="x","x",ROUND(IF(VLOOKUP($C159,'Regional Crises'!$B$1:$R$66,14,FALSE)&gt;T$3,0,IF(VLOOKUP($C159,'Regional Crises'!$B$1:$R$66,14,FALSE)&lt;T$4,5,(T$3-VLOOKUP($C159,'Regional Crises'!$B$1:$R$66,14,FALSE))/(T$3-T$4)*5)),1)))),(IF(VLOOKUP($E159,'Country Indicator Data'!$B$4:$N$300,10,FALSE)="x","x",ROUND(IF(VLOOKUP($E159,'Country Indicator Data'!$B$4:$N$300,10,FALSE)&gt;T$3,0,IF(VLOOKUP($E159,'Country Indicator Data'!$B$4:$N$300,10,FALSE)&lt;T$4,5,(T$3-VLOOKUP($E159,'Country Indicator Data'!$B$4:$N$300,10,FALSE))/(T$3-T$4)*5)),1))))</f>
        <v>2.4</v>
      </c>
      <c r="U159" s="163">
        <f>IF(LEN(E159)&gt;3,((IF(VLOOKUP($C159,'Regional Crises'!$B$1:$R$66,15,FALSE)="x","x",ROUND(IF(VLOOKUP($C159,'Regional Crises'!$B$1:$R$66,15,FALSE)&gt;U$3,0,IF(VLOOKUP($C159,'Regional Crises'!$B$1:$R$66,15,FALSE)&lt;U$4,5,(U$3-VLOOKUP($C159,'Regional Crises'!$B$1:$R$66,15,FALSE))/(U$3-U$4)*5)),1)))),(IF(VLOOKUP($E159,'Country Indicator Data'!$B$4:$N$300,11,FALSE)="x","x",ROUND(IF(VLOOKUP($E159,'Country Indicator Data'!$B$4:$N$300,11,FALSE)&gt;U$3,0,IF(VLOOKUP($E159,'Country Indicator Data'!$B$4:$N$300,11,FALSE)&lt;U$4,5,(U$3-VLOOKUP($E159,'Country Indicator Data'!$B$4:$N$300,11,FALSE))/(U$3-U$4)*5)),1))))</f>
        <v>3.4</v>
      </c>
      <c r="V159" s="163">
        <f>IF(LEN(E159)&gt;3,((IF(VLOOKUP($C159,'Regional Crises'!$B$1:$R$66,16,FALSE)="x","x",ROUND(IF(VLOOKUP($C159,'Regional Crises'!$B$1:$R$66,16,FALSE)&gt;V$3,0,IF(VLOOKUP($C159,'Regional Crises'!$B$1:$R$66,16,FALSE)&lt;V$4,5,(V$3-VLOOKUP($C159,'Regional Crises'!$B$1:$R$66,16,FALSE))/(V$3-V$4)*5)),1)))),(IF(VLOOKUP($E159,'Country Indicator Data'!$B$4:$N$300,12,FALSE)="x","x",ROUND(IF(VLOOKUP($E159,'Country Indicator Data'!$B$4:$N$300,12,FALSE)&gt;V$3,0,IF(VLOOKUP($E159,'Country Indicator Data'!$B$4:$N$300,12,FALSE)&lt;V$4,5,(V$3-VLOOKUP($E159,'Country Indicator Data'!$B$4:$N$300,12,FALSE))/(V$3-V$4)*5)),1))))</f>
        <v>3.2</v>
      </c>
      <c r="W159" s="163">
        <f t="shared" si="57"/>
        <v>3.1</v>
      </c>
      <c r="X159" s="163">
        <f t="shared" si="58"/>
        <v>2.1</v>
      </c>
      <c r="Y159" s="184">
        <f>IF('Core Indicators'!FC156="x","x",IF('Core Indicators'!FC156&gt;=5,5,IF('Core Indicators'!FC156&gt;=4,4,IF('Core Indicators'!FC156&gt;=3,3,IF('Core Indicators'!FC156&gt;=2,2,IF('Core Indicators'!FC156&gt;=1,1,0))))))</f>
        <v>2</v>
      </c>
      <c r="Z159" s="163">
        <f t="shared" si="59"/>
        <v>2</v>
      </c>
      <c r="AA159" s="184">
        <f>'Crisis Indicator Data'!Y156</f>
        <v>1</v>
      </c>
      <c r="AB159" s="184">
        <f>'Crisis Indicator Data'!Z156</f>
        <v>0</v>
      </c>
      <c r="AC159" s="184">
        <f>'Crisis Indicator Data'!AA156</f>
        <v>1</v>
      </c>
      <c r="AD159" s="184">
        <f>'Crisis Indicator Data'!AB156</f>
        <v>0</v>
      </c>
      <c r="AE159" s="184">
        <f t="shared" si="60"/>
        <v>2</v>
      </c>
      <c r="AF159" s="184">
        <f>'Crisis Indicator Data'!AC156</f>
        <v>0</v>
      </c>
      <c r="AG159" s="184">
        <f>'Crisis Indicator Data'!AD156</f>
        <v>2</v>
      </c>
      <c r="AH159" s="184">
        <f t="shared" si="61"/>
        <v>2</v>
      </c>
      <c r="AI159" s="184">
        <f>'Crisis Indicator Data'!AE156</f>
        <v>0</v>
      </c>
      <c r="AJ159" s="184">
        <f>'Crisis Indicator Data'!AF156</f>
        <v>3</v>
      </c>
      <c r="AK159" s="184">
        <f>'Crisis Indicator Data'!AG156</f>
        <v>1</v>
      </c>
      <c r="AL159" s="184">
        <f t="shared" si="62"/>
        <v>3</v>
      </c>
      <c r="AM159" s="163">
        <f t="shared" si="63"/>
        <v>2</v>
      </c>
      <c r="AN159" s="163">
        <f t="shared" si="64"/>
        <v>2</v>
      </c>
    </row>
    <row r="160" spans="1:40" x14ac:dyDescent="0.35">
      <c r="A160" s="175" t="str">
        <f>'Crisis Indicator Data'!A157</f>
        <v>Food Security Crisis in Timor-Leste</v>
      </c>
      <c r="B160" s="176" t="str">
        <f>'Crisis Indicator Data'!B157</f>
        <v>Food Security</v>
      </c>
      <c r="C160" s="176" t="str">
        <f>'Crisis Indicator Data'!C157</f>
        <v>TLS003</v>
      </c>
      <c r="D160" s="176" t="str">
        <f>'Crisis Indicator Data'!D157</f>
        <v>Timor Leste</v>
      </c>
      <c r="E160" s="177" t="str">
        <f>'Crisis Indicator Data'!E157</f>
        <v>TLS</v>
      </c>
      <c r="F160" s="163">
        <f>IF(LEN(E160)&gt;3,(IF(VLOOKUP($C160,'Regional Crises'!$B$1:$R$66,7,FALSE)="x","x",ROUND(IF(VLOOKUP($C160,'Regional Crises'!$B$1:$R$66,7,FALSE)&gt;$F$3,5,IF(VLOOKUP($C160,'Regional Crises'!$B$1:$R$66,7,FALSE)&lt;F$4,0,($F$3-VLOOKUP($C160,'Regional Crises'!$B$1:$R$66,7,FALSE))/($F$3-$F$4)*5)),1))),IF(VLOOKUP($E160,'Country Indicator Data'!$B$4:$N$300,3,FALSE)="x","x",ROUND(IF(VLOOKUP($E160,'Country Indicator Data'!$B$4:$N$300,3,FALSE)&gt;$F$3,5,IF(VLOOKUP($E160,'Country Indicator Data'!$B$4:$N$300,3,FALSE)&lt;$F$4,0,($F$3-VLOOKUP($E160,'Country Indicator Data'!$B$4:$N$300,3,FALSE))/($F$3-$F$4)*5)),1)))</f>
        <v>0.4</v>
      </c>
      <c r="G160" s="163">
        <f>IF(LEN(E160)&gt;3,(IF(VLOOKUP($C160,'Regional Crises'!$B$1:$R$66,9,FALSE)="x","x",ROUND(IF(VLOOKUP($C160,'Regional Crises'!$B$1:$R$66,9,FALSE)&gt;G$3,5,IF(VLOOKUP($C160,'Regional Crises'!$B$1:$R$66,9,FALSE)&lt;G$4,0,(G$3-VLOOKUP($C160,'Regional Crises'!$B$1:$R$66,9,FALSE))/(G$3-G$4)*5)),1))),IF(VLOOKUP($E160,'Country Indicator Data'!$B$4:$N$300,5,FALSE)="x","x",ROUND(IF(VLOOKUP($E160,'Country Indicator Data'!$B$4:$N$300,5,FALSE)&gt;G$3,5,IF(VLOOKUP($E160,'Country Indicator Data'!$B$4:$N$300,5,FALSE)&lt;G$4,0,(G$3-VLOOKUP($E160,'Country Indicator Data'!$B$4:$N$300,5,FALSE))/(G$3-G$4)*5)),1)))</f>
        <v>1.1000000000000001</v>
      </c>
      <c r="H160" s="163">
        <f t="shared" si="52"/>
        <v>0.75</v>
      </c>
      <c r="I160" s="163">
        <f>IF(LEN(E160)&gt;3,(IF(VLOOKUP($C160,'Regional Crises'!$B$1:$R$66,6,FALSE)="x","x",ROUND(IF(VLOOKUP($C160,'Regional Crises'!$B$1:$R$66,6,FALSE)&gt;I$3,5,IF(VLOOKUP($C160,'Regional Crises'!$B$1:$R$66,6,FALSE)&lt;I$4,0,5-(I$3-VLOOKUP($C160,'Regional Crises'!$B$1:$R$66,6,FALSE))/(I$3-I$4)*5)),1))),IF(VLOOKUP($E160,'Country Indicator Data'!$B$4:$N$300,2,FALSE)="x","x",ROUND(IF(VLOOKUP($E160,'Country Indicator Data'!$B$4:$N$300,2,FALSE)&gt;I$3,5,IF(VLOOKUP($E160,'Country Indicator Data'!$B$4:$N$300,2,FALSE)&lt;I$4,0,5-(I$3-VLOOKUP($E160,'Country Indicator Data'!$B$4:$N$300,2,FALSE))/(I$3-I$4)*5)),1)))</f>
        <v>0</v>
      </c>
      <c r="J160" s="163">
        <f>IF(LEN(E160)&gt;3,(IF(VLOOKUP($C160,'Regional Crises'!$B$1:$R$66,8,FALSE)="x","x",ROUND(IF(VLOOKUP($C160,'Regional Crises'!$B$1:$R$66,8,FALSE)&gt;J$3,5,IF(VLOOKUP($C160,'Regional Crises'!$B$1:$R$66,8,FALSE)&lt;J$4,0,5-(J$3-VLOOKUP($C160,'Regional Crises'!$B$1:$R$66,8,FALSE))/(J$3-J$4)*5)),1))),IF(VLOOKUP($E160,'Country Indicator Data'!$B$4:$N$300,4,FALSE)="x","x",ROUND(IF(VLOOKUP($E160,'Country Indicator Data'!$B$4:$N$300,4,FALSE)&gt;J$3,5,IF(VLOOKUP($E160,'Country Indicator Data'!$B$4:$N$300,4,FALSE)&lt;J$4,0,5-(J$3-VLOOKUP($E160,'Country Indicator Data'!$B$4:$N$300,4,FALSE))/(J$3-J$4)*5)),1)))</f>
        <v>0</v>
      </c>
      <c r="K160" s="163">
        <f t="shared" si="53"/>
        <v>0</v>
      </c>
      <c r="L160" s="163" t="str">
        <f>IF(LEN(E160)&gt;3,(IF(VLOOKUP($C160,'Regional Crises'!$B$1:$R$66,10,FALSE)="x","x",ROUND(IF(VLOOKUP($C160,'Regional Crises'!$B$1:$R$66,10,FALSE)&gt;L$3,5,IF(VLOOKUP($C160,'Regional Crises'!$B$1:$R$66,10,FALSE)&lt;L$4,0,5-(L$3-VLOOKUP($C160,'Regional Crises'!$B$1:$R$66,10,FALSE))/(L$3-L$4)*5)),1))),IF(VLOOKUP($E160,'Country Indicator Data'!$B$4:$N$300,6,FALSE)="x","x",ROUND(IF(VLOOKUP($E160,'Country Indicator Data'!$B$4:$N$300,6,FALSE)&gt;L$3,5,IF(VLOOKUP($E160,'Country Indicator Data'!$B$4:$N$300,6,FALSE)&lt;L$4,0,5-(L$3-VLOOKUP($E160,'Country Indicator Data'!$B$4:$N$300,6,FALSE))/(L$3-L$4)*5)),1)))</f>
        <v>x</v>
      </c>
      <c r="M160" s="163">
        <f>IF(LEN(E160)&gt;3,(IF(VLOOKUP($C160,'Regional Crises'!$B$1:$R$66,11,FALSE)="x","x",ROUND(IF(VLOOKUP($C160,'Regional Crises'!$B$1:$R$66,11,FALSE)&gt;M$3,5,IF(VLOOKUP($C160,'Regional Crises'!$B$1:$R$66,11,FALSE)&lt;M$4,0,5-(M$3-VLOOKUP($C160,'Regional Crises'!$B$1:$R$66,11,FALSE))/(M$3-M$4)*5)),1))),IF(VLOOKUP($E160,'Country Indicator Data'!$B$4:$N$300,7,FALSE)="x","x",ROUND(IF(VLOOKUP($E160,'Country Indicator Data'!$B$4:$N$300,7,FALSE)&gt;M$3,5,IF(VLOOKUP($E160,'Country Indicator Data'!$B$4:$N$300,7,FALSE)&lt;M$4,0,5-(M$3-VLOOKUP($E160,'Country Indicator Data'!$B$4:$N$300,7,FALSE))/(M$3-M$4)*5)),1)))</f>
        <v>0.5</v>
      </c>
      <c r="N160" s="163">
        <f t="shared" si="54"/>
        <v>0.5</v>
      </c>
      <c r="O160" s="163">
        <f t="shared" si="55"/>
        <v>0.41666666666666669</v>
      </c>
      <c r="P160" s="163">
        <f>IF(LEN(E160)&gt;3,VLOOKUP(C160,'Regional Crises'!$B$1:$R$69,12,FALSE),VLOOKUP(E160,'Country Indicator Data'!$B$4:$I$300,8,FALSE))</f>
        <v>0</v>
      </c>
      <c r="Q160" s="163">
        <f>IF(LEN(E160)&gt;3,((IF(VLOOKUP($C160,'Regional Crises'!$B$1:$R$66,13,FALSE)="x","x",ROUND(IF(VLOOKUP($C160,'Regional Crises'!$B$1:$R$66,13,FALSE)&gt;Q$3,5,IF(VLOOKUP($C160,'Regional Crises'!$B$1:$R$66,13,FALSE)&lt;Q$4,0,5-(LOG(Q$3)-LOG(VLOOKUP($C160,'Regional Crises'!$B$1:$R$66,13,FALSE)))/(LOG(Q$3)-LOG(Q$4))*5)),1)))),(IF(VLOOKUP($E160,'Country Indicator Data'!$B$4:$N$300,9,FALSE)="x","x",ROUND(IF(VLOOKUP($E160,'Country Indicator Data'!$B$4:$N$300,9,FALSE)&gt;Q$3,5,IF(VLOOKUP($E160,'Country Indicator Data'!$B$4:$N$300,9,FALSE)&lt;Q$4,0,5-(LOG(Q$3)-LOG(VLOOKUP($E160,'Country Indicator Data'!$B$4:$N$300,9,FALSE)))/(LOG(Q$3)-LOG(Q$4))*5)),1))))</f>
        <v>0</v>
      </c>
      <c r="R160" s="163">
        <f t="shared" si="56"/>
        <v>0</v>
      </c>
      <c r="S160" s="163">
        <f>IF(LEN(E160)&gt;3,((IF(VLOOKUP($C160,'Regional Crises'!$B$1:$R$66,17,FALSE)="x","x",ROUND(IF(VLOOKUP($C160,'Regional Crises'!$B$1:$R$66,17,FALSE)&gt;S$3,0,IF(VLOOKUP($C160,'Regional Crises'!$B$1:$R$66,17,FALSE)&lt;S$4,5,(S$3-VLOOKUP($C160,'Regional Crises'!$B$1:$R$66,17,FALSE))/(S$3-S$4)*5)),1)))),(IF(VLOOKUP($E160,'Country Indicator Data'!$B$4:$N$300,13,FALSE)="x","x",ROUND(IF(VLOOKUP($E160,'Country Indicator Data'!$B$4:$N$300,13,FALSE)&gt;S$3,0,IF(VLOOKUP($E160,'Country Indicator Data'!$B$4:$N$300,13,FALSE)&lt;S$4,5,(S$3-VLOOKUP($E160,'Country Indicator Data'!$B$4:$N$300,13,FALSE))/(S$3-S$4)*5)),1))))</f>
        <v>2.9</v>
      </c>
      <c r="T160" s="163">
        <f>IF(LEN(E160)&gt;3,((IF(VLOOKUP($C160,'Regional Crises'!$B$1:$R$66,14,FALSE)="x","x",ROUND(IF(VLOOKUP($C160,'Regional Crises'!$B$1:$R$66,14,FALSE)&gt;T$3,0,IF(VLOOKUP($C160,'Regional Crises'!$B$1:$R$66,14,FALSE)&lt;T$4,5,(T$3-VLOOKUP($C160,'Regional Crises'!$B$1:$R$66,14,FALSE))/(T$3-T$4)*5)),1)))),(IF(VLOOKUP($E160,'Country Indicator Data'!$B$4:$N$300,10,FALSE)="x","x",ROUND(IF(VLOOKUP($E160,'Country Indicator Data'!$B$4:$N$300,10,FALSE)&gt;T$3,0,IF(VLOOKUP($E160,'Country Indicator Data'!$B$4:$N$300,10,FALSE)&lt;T$4,5,(T$3-VLOOKUP($E160,'Country Indicator Data'!$B$4:$N$300,10,FALSE))/(T$3-T$4)*5)),1))))</f>
        <v>3.6</v>
      </c>
      <c r="U160" s="163">
        <f>IF(LEN(E160)&gt;3,((IF(VLOOKUP($C160,'Regional Crises'!$B$1:$R$66,15,FALSE)="x","x",ROUND(IF(VLOOKUP($C160,'Regional Crises'!$B$1:$R$66,15,FALSE)&gt;U$3,0,IF(VLOOKUP($C160,'Regional Crises'!$B$1:$R$66,15,FALSE)&lt;U$4,5,(U$3-VLOOKUP($C160,'Regional Crises'!$B$1:$R$66,15,FALSE))/(U$3-U$4)*5)),1)))),(IF(VLOOKUP($E160,'Country Indicator Data'!$B$4:$N$300,11,FALSE)="x","x",ROUND(IF(VLOOKUP($E160,'Country Indicator Data'!$B$4:$N$300,11,FALSE)&gt;U$3,0,IF(VLOOKUP($E160,'Country Indicator Data'!$B$4:$N$300,11,FALSE)&lt;U$4,5,(U$3-VLOOKUP($E160,'Country Indicator Data'!$B$4:$N$300,11,FALSE))/(U$3-U$4)*5)),1))))</f>
        <v>1.5</v>
      </c>
      <c r="V160" s="163">
        <f>IF(LEN(E160)&gt;3,((IF(VLOOKUP($C160,'Regional Crises'!$B$1:$R$66,16,FALSE)="x","x",ROUND(IF(VLOOKUP($C160,'Regional Crises'!$B$1:$R$66,16,FALSE)&gt;V$3,0,IF(VLOOKUP($C160,'Regional Crises'!$B$1:$R$66,16,FALSE)&lt;V$4,5,(V$3-VLOOKUP($C160,'Regional Crises'!$B$1:$R$66,16,FALSE))/(V$3-V$4)*5)),1)))),(IF(VLOOKUP($E160,'Country Indicator Data'!$B$4:$N$300,12,FALSE)="x","x",ROUND(IF(VLOOKUP($E160,'Country Indicator Data'!$B$4:$N$300,12,FALSE)&gt;V$3,0,IF(VLOOKUP($E160,'Country Indicator Data'!$B$4:$N$300,12,FALSE)&lt;V$4,5,(V$3-VLOOKUP($E160,'Country Indicator Data'!$B$4:$N$300,12,FALSE))/(V$3-V$4)*5)),1))))</f>
        <v>1.4</v>
      </c>
      <c r="W160" s="163">
        <f t="shared" si="57"/>
        <v>2.4</v>
      </c>
      <c r="X160" s="163">
        <f t="shared" si="58"/>
        <v>0.9</v>
      </c>
      <c r="Y160" s="184">
        <f>IF('Core Indicators'!FC157="x","x",IF('Core Indicators'!FC157&gt;=5,5,IF('Core Indicators'!FC157&gt;=4,4,IF('Core Indicators'!FC157&gt;=3,3,IF('Core Indicators'!FC157&gt;=2,2,IF('Core Indicators'!FC157&gt;=1,1,0))))))</f>
        <v>1</v>
      </c>
      <c r="Z160" s="163">
        <f t="shared" si="59"/>
        <v>1</v>
      </c>
      <c r="AA160" s="184">
        <f>'Crisis Indicator Data'!Y157</f>
        <v>0</v>
      </c>
      <c r="AB160" s="184">
        <f>'Crisis Indicator Data'!Z157</f>
        <v>0</v>
      </c>
      <c r="AC160" s="184">
        <f>'Crisis Indicator Data'!AA157</f>
        <v>0</v>
      </c>
      <c r="AD160" s="184">
        <f>'Crisis Indicator Data'!AB157</f>
        <v>0</v>
      </c>
      <c r="AE160" s="184">
        <f t="shared" si="60"/>
        <v>0</v>
      </c>
      <c r="AF160" s="184">
        <f>'Crisis Indicator Data'!AC157</f>
        <v>0</v>
      </c>
      <c r="AG160" s="184">
        <f>'Crisis Indicator Data'!AD157</f>
        <v>0</v>
      </c>
      <c r="AH160" s="184">
        <f t="shared" si="61"/>
        <v>0</v>
      </c>
      <c r="AI160" s="184">
        <f>'Crisis Indicator Data'!AE157</f>
        <v>0</v>
      </c>
      <c r="AJ160" s="184">
        <f>'Crisis Indicator Data'!AF157</f>
        <v>0</v>
      </c>
      <c r="AK160" s="184">
        <f>'Crisis Indicator Data'!AG157</f>
        <v>1</v>
      </c>
      <c r="AL160" s="184">
        <f t="shared" si="62"/>
        <v>1</v>
      </c>
      <c r="AM160" s="163">
        <f t="shared" si="63"/>
        <v>0</v>
      </c>
      <c r="AN160" s="163">
        <f t="shared" si="64"/>
        <v>0.5</v>
      </c>
    </row>
    <row r="161" spans="1:40" x14ac:dyDescent="0.35">
      <c r="A161" s="175" t="str">
        <f>'Crisis Indicator Data'!A158</f>
        <v>Venezuelan refugees in Trinidad and Tobago</v>
      </c>
      <c r="B161" s="176" t="str">
        <f>'Crisis Indicator Data'!B158</f>
        <v>Displacement</v>
      </c>
      <c r="C161" s="176" t="str">
        <f>'Crisis Indicator Data'!C158</f>
        <v>TTO002</v>
      </c>
      <c r="D161" s="176" t="str">
        <f>'Crisis Indicator Data'!D158</f>
        <v>Trinidad and Tobago</v>
      </c>
      <c r="E161" s="177" t="str">
        <f>'Crisis Indicator Data'!E158</f>
        <v>TTO</v>
      </c>
      <c r="F161" s="163">
        <f>IF(LEN(E161)&gt;3,(IF(VLOOKUP($C161,'Regional Crises'!$B$1:$R$66,7,FALSE)="x","x",ROUND(IF(VLOOKUP($C161,'Regional Crises'!$B$1:$R$66,7,FALSE)&gt;$F$3,5,IF(VLOOKUP($C161,'Regional Crises'!$B$1:$R$66,7,FALSE)&lt;F$4,0,($F$3-VLOOKUP($C161,'Regional Crises'!$B$1:$R$66,7,FALSE))/($F$3-$F$4)*5)),1))),IF(VLOOKUP($E161,'Country Indicator Data'!$B$4:$N$300,3,FALSE)="x","x",ROUND(IF(VLOOKUP($E161,'Country Indicator Data'!$B$4:$N$300,3,FALSE)&gt;$F$3,5,IF(VLOOKUP($E161,'Country Indicator Data'!$B$4:$N$300,3,FALSE)&lt;$F$4,0,($F$3-VLOOKUP($E161,'Country Indicator Data'!$B$4:$N$300,3,FALSE))/($F$3-$F$4)*5)),1)))</f>
        <v>0.7</v>
      </c>
      <c r="G161" s="163">
        <f>IF(LEN(E161)&gt;3,(IF(VLOOKUP($C161,'Regional Crises'!$B$1:$R$66,9,FALSE)="x","x",ROUND(IF(VLOOKUP($C161,'Regional Crises'!$B$1:$R$66,9,FALSE)&gt;G$3,5,IF(VLOOKUP($C161,'Regional Crises'!$B$1:$R$66,9,FALSE)&lt;G$4,0,(G$3-VLOOKUP($C161,'Regional Crises'!$B$1:$R$66,9,FALSE))/(G$3-G$4)*5)),1))),IF(VLOOKUP($E161,'Country Indicator Data'!$B$4:$N$300,5,FALSE)="x","x",ROUND(IF(VLOOKUP($E161,'Country Indicator Data'!$B$4:$N$300,5,FALSE)&gt;G$3,5,IF(VLOOKUP($E161,'Country Indicator Data'!$B$4:$N$300,5,FALSE)&lt;G$4,0,(G$3-VLOOKUP($E161,'Country Indicator Data'!$B$4:$N$300,5,FALSE))/(G$3-G$4)*5)),1)))</f>
        <v>0.8</v>
      </c>
      <c r="H161" s="163">
        <f t="shared" si="52"/>
        <v>0.75</v>
      </c>
      <c r="I161" s="163">
        <f>IF(LEN(E161)&gt;3,(IF(VLOOKUP($C161,'Regional Crises'!$B$1:$R$66,6,FALSE)="x","x",ROUND(IF(VLOOKUP($C161,'Regional Crises'!$B$1:$R$66,6,FALSE)&gt;I$3,5,IF(VLOOKUP($C161,'Regional Crises'!$B$1:$R$66,6,FALSE)&lt;I$4,0,5-(I$3-VLOOKUP($C161,'Regional Crises'!$B$1:$R$66,6,FALSE))/(I$3-I$4)*5)),1))),IF(VLOOKUP($E161,'Country Indicator Data'!$B$4:$N$300,2,FALSE)="x","x",ROUND(IF(VLOOKUP($E161,'Country Indicator Data'!$B$4:$N$300,2,FALSE)&gt;I$3,5,IF(VLOOKUP($E161,'Country Indicator Data'!$B$4:$N$300,2,FALSE)&lt;I$4,0,5-(I$3-VLOOKUP($E161,'Country Indicator Data'!$B$4:$N$300,2,FALSE))/(I$3-I$4)*5)),1)))</f>
        <v>3.8</v>
      </c>
      <c r="J161" s="163">
        <f>IF(LEN(E161)&gt;3,(IF(VLOOKUP($C161,'Regional Crises'!$B$1:$R$66,8,FALSE)="x","x",ROUND(IF(VLOOKUP($C161,'Regional Crises'!$B$1:$R$66,8,FALSE)&gt;J$3,5,IF(VLOOKUP($C161,'Regional Crises'!$B$1:$R$66,8,FALSE)&lt;J$4,0,5-(J$3-VLOOKUP($C161,'Regional Crises'!$B$1:$R$66,8,FALSE))/(J$3-J$4)*5)),1))),IF(VLOOKUP($E161,'Country Indicator Data'!$B$4:$N$300,4,FALSE)="x","x",ROUND(IF(VLOOKUP($E161,'Country Indicator Data'!$B$4:$N$300,4,FALSE)&gt;J$3,5,IF(VLOOKUP($E161,'Country Indicator Data'!$B$4:$N$300,4,FALSE)&lt;J$4,0,5-(J$3-VLOOKUP($E161,'Country Indicator Data'!$B$4:$N$300,4,FALSE))/(J$3-J$4)*5)),1)))</f>
        <v>4</v>
      </c>
      <c r="K161" s="163">
        <f t="shared" si="53"/>
        <v>3.9</v>
      </c>
      <c r="L161" s="163">
        <f>IF(LEN(E161)&gt;3,(IF(VLOOKUP($C161,'Regional Crises'!$B$1:$R$66,10,FALSE)="x","x",ROUND(IF(VLOOKUP($C161,'Regional Crises'!$B$1:$R$66,10,FALSE)&gt;L$3,5,IF(VLOOKUP($C161,'Regional Crises'!$B$1:$R$66,10,FALSE)&lt;L$4,0,5-(L$3-VLOOKUP($C161,'Regional Crises'!$B$1:$R$66,10,FALSE))/(L$3-L$4)*5)),1))),IF(VLOOKUP($E161,'Country Indicator Data'!$B$4:$N$300,6,FALSE)="x","x",ROUND(IF(VLOOKUP($E161,'Country Indicator Data'!$B$4:$N$300,6,FALSE)&gt;L$3,5,IF(VLOOKUP($E161,'Country Indicator Data'!$B$4:$N$300,6,FALSE)&lt;L$4,0,5-(L$3-VLOOKUP($E161,'Country Indicator Data'!$B$4:$N$300,6,FALSE))/(L$3-L$4)*5)),1)))</f>
        <v>2.2000000000000002</v>
      </c>
      <c r="M161" s="163">
        <f>IF(LEN(E161)&gt;3,(IF(VLOOKUP($C161,'Regional Crises'!$B$1:$R$66,11,FALSE)="x","x",ROUND(IF(VLOOKUP($C161,'Regional Crises'!$B$1:$R$66,11,FALSE)&gt;M$3,5,IF(VLOOKUP($C161,'Regional Crises'!$B$1:$R$66,11,FALSE)&lt;M$4,0,5-(M$3-VLOOKUP($C161,'Regional Crises'!$B$1:$R$66,11,FALSE))/(M$3-M$4)*5)),1))),IF(VLOOKUP($E161,'Country Indicator Data'!$B$4:$N$300,7,FALSE)="x","x",ROUND(IF(VLOOKUP($E161,'Country Indicator Data'!$B$4:$N$300,7,FALSE)&gt;M$3,5,IF(VLOOKUP($E161,'Country Indicator Data'!$B$4:$N$300,7,FALSE)&lt;M$4,0,5-(M$3-VLOOKUP($E161,'Country Indicator Data'!$B$4:$N$300,7,FALSE))/(M$3-M$4)*5)),1)))</f>
        <v>1.9</v>
      </c>
      <c r="N161" s="163">
        <f t="shared" si="54"/>
        <v>2.0499999999999998</v>
      </c>
      <c r="O161" s="163">
        <f t="shared" si="55"/>
        <v>2.2333333333333334</v>
      </c>
      <c r="P161" s="163">
        <f>IF(LEN(E161)&gt;3,VLOOKUP(C161,'Regional Crises'!$B$1:$R$69,12,FALSE),VLOOKUP(E161,'Country Indicator Data'!$B$4:$I$300,8,FALSE))</f>
        <v>0</v>
      </c>
      <c r="Q161" s="163">
        <f>IF(LEN(E161)&gt;3,((IF(VLOOKUP($C161,'Regional Crises'!$B$1:$R$66,13,FALSE)="x","x",ROUND(IF(VLOOKUP($C161,'Regional Crises'!$B$1:$R$66,13,FALSE)&gt;Q$3,5,IF(VLOOKUP($C161,'Regional Crises'!$B$1:$R$66,13,FALSE)&lt;Q$4,0,5-(LOG(Q$3)-LOG(VLOOKUP($C161,'Regional Crises'!$B$1:$R$66,13,FALSE)))/(LOG(Q$3)-LOG(Q$4))*5)),1)))),(IF(VLOOKUP($E161,'Country Indicator Data'!$B$4:$N$300,9,FALSE)="x","x",ROUND(IF(VLOOKUP($E161,'Country Indicator Data'!$B$4:$N$300,9,FALSE)&gt;Q$3,5,IF(VLOOKUP($E161,'Country Indicator Data'!$B$4:$N$300,9,FALSE)&lt;Q$4,0,5-(LOG(Q$3)-LOG(VLOOKUP($E161,'Country Indicator Data'!$B$4:$N$300,9,FALSE)))/(LOG(Q$3)-LOG(Q$4))*5)),1))))</f>
        <v>0</v>
      </c>
      <c r="R161" s="163">
        <f t="shared" si="56"/>
        <v>0</v>
      </c>
      <c r="S161" s="163">
        <f>IF(LEN(E161)&gt;3,((IF(VLOOKUP($C161,'Regional Crises'!$B$1:$R$66,17,FALSE)="x","x",ROUND(IF(VLOOKUP($C161,'Regional Crises'!$B$1:$R$66,17,FALSE)&gt;S$3,0,IF(VLOOKUP($C161,'Regional Crises'!$B$1:$R$66,17,FALSE)&lt;S$4,5,(S$3-VLOOKUP($C161,'Regional Crises'!$B$1:$R$66,17,FALSE))/(S$3-S$4)*5)),1)))),(IF(VLOOKUP($E161,'Country Indicator Data'!$B$4:$N$300,13,FALSE)="x","x",ROUND(IF(VLOOKUP($E161,'Country Indicator Data'!$B$4:$N$300,13,FALSE)&gt;S$3,0,IF(VLOOKUP($E161,'Country Indicator Data'!$B$4:$N$300,13,FALSE)&lt;S$4,5,(S$3-VLOOKUP($E161,'Country Indicator Data'!$B$4:$N$300,13,FALSE))/(S$3-S$4)*5)),1))))</f>
        <v>2.9</v>
      </c>
      <c r="T161" s="163">
        <f>IF(LEN(E161)&gt;3,((IF(VLOOKUP($C161,'Regional Crises'!$B$1:$R$66,14,FALSE)="x","x",ROUND(IF(VLOOKUP($C161,'Regional Crises'!$B$1:$R$66,14,FALSE)&gt;T$3,0,IF(VLOOKUP($C161,'Regional Crises'!$B$1:$R$66,14,FALSE)&lt;T$4,5,(T$3-VLOOKUP($C161,'Regional Crises'!$B$1:$R$66,14,FALSE))/(T$3-T$4)*5)),1)))),(IF(VLOOKUP($E161,'Country Indicator Data'!$B$4:$N$300,10,FALSE)="x","x",ROUND(IF(VLOOKUP($E161,'Country Indicator Data'!$B$4:$N$300,10,FALSE)&gt;T$3,0,IF(VLOOKUP($E161,'Country Indicator Data'!$B$4:$N$300,10,FALSE)&lt;T$4,5,(T$3-VLOOKUP($E161,'Country Indicator Data'!$B$4:$N$300,10,FALSE))/(T$3-T$4)*5)),1))))</f>
        <v>2.6</v>
      </c>
      <c r="U161" s="163">
        <f>IF(LEN(E161)&gt;3,((IF(VLOOKUP($C161,'Regional Crises'!$B$1:$R$66,15,FALSE)="x","x",ROUND(IF(VLOOKUP($C161,'Regional Crises'!$B$1:$R$66,15,FALSE)&gt;U$3,0,IF(VLOOKUP($C161,'Regional Crises'!$B$1:$R$66,15,FALSE)&lt;U$4,5,(U$3-VLOOKUP($C161,'Regional Crises'!$B$1:$R$66,15,FALSE))/(U$3-U$4)*5)),1)))),(IF(VLOOKUP($E161,'Country Indicator Data'!$B$4:$N$300,11,FALSE)="x","x",ROUND(IF(VLOOKUP($E161,'Country Indicator Data'!$B$4:$N$300,11,FALSE)&gt;U$3,0,IF(VLOOKUP($E161,'Country Indicator Data'!$B$4:$N$300,11,FALSE)&lt;U$4,5,(U$3-VLOOKUP($E161,'Country Indicator Data'!$B$4:$N$300,11,FALSE))/(U$3-U$4)*5)),1))))</f>
        <v>1.4</v>
      </c>
      <c r="V161" s="163">
        <f>IF(LEN(E161)&gt;3,((IF(VLOOKUP($C161,'Regional Crises'!$B$1:$R$66,16,FALSE)="x","x",ROUND(IF(VLOOKUP($C161,'Regional Crises'!$B$1:$R$66,16,FALSE)&gt;V$3,0,IF(VLOOKUP($C161,'Regional Crises'!$B$1:$R$66,16,FALSE)&lt;V$4,5,(V$3-VLOOKUP($C161,'Regional Crises'!$B$1:$R$66,16,FALSE))/(V$3-V$4)*5)),1)))),(IF(VLOOKUP($E161,'Country Indicator Data'!$B$4:$N$300,12,FALSE)="x","x",ROUND(IF(VLOOKUP($E161,'Country Indicator Data'!$B$4:$N$300,12,FALSE)&gt;V$3,0,IF(VLOOKUP($E161,'Country Indicator Data'!$B$4:$N$300,12,FALSE)&lt;V$4,5,(V$3-VLOOKUP($E161,'Country Indicator Data'!$B$4:$N$300,12,FALSE))/(V$3-V$4)*5)),1))))</f>
        <v>0.9</v>
      </c>
      <c r="W161" s="163">
        <f t="shared" si="57"/>
        <v>2</v>
      </c>
      <c r="X161" s="163">
        <f t="shared" si="58"/>
        <v>1.4</v>
      </c>
      <c r="Y161" s="184">
        <f>IF('Core Indicators'!FC158="x","x",IF('Core Indicators'!FC158&gt;=5,5,IF('Core Indicators'!FC158&gt;=4,4,IF('Core Indicators'!FC158&gt;=3,3,IF('Core Indicators'!FC158&gt;=2,2,IF('Core Indicators'!FC158&gt;=1,1,0))))))</f>
        <v>3</v>
      </c>
      <c r="Z161" s="163">
        <f t="shared" si="59"/>
        <v>3</v>
      </c>
      <c r="AA161" s="184">
        <f>'Crisis Indicator Data'!Y158</f>
        <v>0</v>
      </c>
      <c r="AB161" s="184">
        <f>'Crisis Indicator Data'!Z158</f>
        <v>0</v>
      </c>
      <c r="AC161" s="184">
        <f>'Crisis Indicator Data'!AA158</f>
        <v>0</v>
      </c>
      <c r="AD161" s="184">
        <f>'Crisis Indicator Data'!AB158</f>
        <v>0</v>
      </c>
      <c r="AE161" s="184">
        <f t="shared" si="60"/>
        <v>0</v>
      </c>
      <c r="AF161" s="184">
        <f>'Crisis Indicator Data'!AC158</f>
        <v>0</v>
      </c>
      <c r="AG161" s="184">
        <f>'Crisis Indicator Data'!AD158</f>
        <v>1</v>
      </c>
      <c r="AH161" s="184">
        <f t="shared" si="61"/>
        <v>1</v>
      </c>
      <c r="AI161" s="184">
        <f>'Crisis Indicator Data'!AE158</f>
        <v>0</v>
      </c>
      <c r="AJ161" s="184">
        <f>'Crisis Indicator Data'!AF158</f>
        <v>0</v>
      </c>
      <c r="AK161" s="184">
        <f>'Crisis Indicator Data'!AG158</f>
        <v>1</v>
      </c>
      <c r="AL161" s="184">
        <f t="shared" si="62"/>
        <v>1</v>
      </c>
      <c r="AM161" s="163">
        <f t="shared" si="63"/>
        <v>1</v>
      </c>
      <c r="AN161" s="163">
        <f t="shared" si="64"/>
        <v>2</v>
      </c>
    </row>
    <row r="162" spans="1:40" x14ac:dyDescent="0.35">
      <c r="A162" s="175" t="str">
        <f>'Crisis Indicator Data'!A159</f>
        <v>Mixed migration flows in Tunisia</v>
      </c>
      <c r="B162" s="176" t="str">
        <f>'Crisis Indicator Data'!B159</f>
        <v>Displacement</v>
      </c>
      <c r="C162" s="176" t="str">
        <f>'Crisis Indicator Data'!C159</f>
        <v>TUN002</v>
      </c>
      <c r="D162" s="176" t="str">
        <f>'Crisis Indicator Data'!D159</f>
        <v>Tunisia</v>
      </c>
      <c r="E162" s="177" t="str">
        <f>'Crisis Indicator Data'!E159</f>
        <v>TUN</v>
      </c>
      <c r="F162" s="163">
        <f>IF(LEN(E162)&gt;3,(IF(VLOOKUP($C162,'Regional Crises'!$B$1:$R$66,7,FALSE)="x","x",ROUND(IF(VLOOKUP($C162,'Regional Crises'!$B$1:$R$66,7,FALSE)&gt;$F$3,5,IF(VLOOKUP($C162,'Regional Crises'!$B$1:$R$66,7,FALSE)&lt;F$4,0,($F$3-VLOOKUP($C162,'Regional Crises'!$B$1:$R$66,7,FALSE))/($F$3-$F$4)*5)),1))),IF(VLOOKUP($E162,'Country Indicator Data'!$B$4:$N$300,3,FALSE)="x","x",ROUND(IF(VLOOKUP($E162,'Country Indicator Data'!$B$4:$N$300,3,FALSE)&gt;$F$3,5,IF(VLOOKUP($E162,'Country Indicator Data'!$B$4:$N$300,3,FALSE)&lt;$F$4,0,($F$3-VLOOKUP($E162,'Country Indicator Data'!$B$4:$N$300,3,FALSE))/($F$3-$F$4)*5)),1)))</f>
        <v>2.5</v>
      </c>
      <c r="G162" s="163">
        <f>IF(LEN(E162)&gt;3,(IF(VLOOKUP($C162,'Regional Crises'!$B$1:$R$66,9,FALSE)="x","x",ROUND(IF(VLOOKUP($C162,'Regional Crises'!$B$1:$R$66,9,FALSE)&gt;G$3,5,IF(VLOOKUP($C162,'Regional Crises'!$B$1:$R$66,9,FALSE)&lt;G$4,0,(G$3-VLOOKUP($C162,'Regional Crises'!$B$1:$R$66,9,FALSE))/(G$3-G$4)*5)),1))),IF(VLOOKUP($E162,'Country Indicator Data'!$B$4:$N$300,5,FALSE)="x","x",ROUND(IF(VLOOKUP($E162,'Country Indicator Data'!$B$4:$N$300,5,FALSE)&gt;G$3,5,IF(VLOOKUP($E162,'Country Indicator Data'!$B$4:$N$300,5,FALSE)&lt;G$4,0,(G$3-VLOOKUP($E162,'Country Indicator Data'!$B$4:$N$300,5,FALSE))/(G$3-G$4)*5)),1)))</f>
        <v>2.5</v>
      </c>
      <c r="H162" s="163">
        <f t="shared" si="52"/>
        <v>2.5</v>
      </c>
      <c r="I162" s="163">
        <f>IF(LEN(E162)&gt;3,(IF(VLOOKUP($C162,'Regional Crises'!$B$1:$R$66,6,FALSE)="x","x",ROUND(IF(VLOOKUP($C162,'Regional Crises'!$B$1:$R$66,6,FALSE)&gt;I$3,5,IF(VLOOKUP($C162,'Regional Crises'!$B$1:$R$66,6,FALSE)&lt;I$4,0,5-(I$3-VLOOKUP($C162,'Regional Crises'!$B$1:$R$66,6,FALSE))/(I$3-I$4)*5)),1))),IF(VLOOKUP($E162,'Country Indicator Data'!$B$4:$N$300,2,FALSE)="x","x",ROUND(IF(VLOOKUP($E162,'Country Indicator Data'!$B$4:$N$300,2,FALSE)&gt;I$3,5,IF(VLOOKUP($E162,'Country Indicator Data'!$B$4:$N$300,2,FALSE)&lt;I$4,0,5-(I$3-VLOOKUP($E162,'Country Indicator Data'!$B$4:$N$300,2,FALSE))/(I$3-I$4)*5)),1)))</f>
        <v>0.2</v>
      </c>
      <c r="J162" s="163">
        <f>IF(LEN(E162)&gt;3,(IF(VLOOKUP($C162,'Regional Crises'!$B$1:$R$66,8,FALSE)="x","x",ROUND(IF(VLOOKUP($C162,'Regional Crises'!$B$1:$R$66,8,FALSE)&gt;J$3,5,IF(VLOOKUP($C162,'Regional Crises'!$B$1:$R$66,8,FALSE)&lt;J$4,0,5-(J$3-VLOOKUP($C162,'Regional Crises'!$B$1:$R$66,8,FALSE))/(J$3-J$4)*5)),1))),IF(VLOOKUP($E162,'Country Indicator Data'!$B$4:$N$300,4,FALSE)="x","x",ROUND(IF(VLOOKUP($E162,'Country Indicator Data'!$B$4:$N$300,4,FALSE)&gt;J$3,5,IF(VLOOKUP($E162,'Country Indicator Data'!$B$4:$N$300,4,FALSE)&lt;J$4,0,5-(J$3-VLOOKUP($E162,'Country Indicator Data'!$B$4:$N$300,4,FALSE))/(J$3-J$4)*5)),1)))</f>
        <v>0</v>
      </c>
      <c r="K162" s="163">
        <f t="shared" si="53"/>
        <v>0.1</v>
      </c>
      <c r="L162" s="163">
        <f>IF(LEN(E162)&gt;3,(IF(VLOOKUP($C162,'Regional Crises'!$B$1:$R$66,10,FALSE)="x","x",ROUND(IF(VLOOKUP($C162,'Regional Crises'!$B$1:$R$66,10,FALSE)&gt;L$3,5,IF(VLOOKUP($C162,'Regional Crises'!$B$1:$R$66,10,FALSE)&lt;L$4,0,5-(L$3-VLOOKUP($C162,'Regional Crises'!$B$1:$R$66,10,FALSE))/(L$3-L$4)*5)),1))),IF(VLOOKUP($E162,'Country Indicator Data'!$B$4:$N$300,6,FALSE)="x","x",ROUND(IF(VLOOKUP($E162,'Country Indicator Data'!$B$4:$N$300,6,FALSE)&gt;L$3,5,IF(VLOOKUP($E162,'Country Indicator Data'!$B$4:$N$300,6,FALSE)&lt;L$4,0,5-(L$3-VLOOKUP($E162,'Country Indicator Data'!$B$4:$N$300,6,FALSE))/(L$3-L$4)*5)),1)))</f>
        <v>2</v>
      </c>
      <c r="M162" s="163">
        <f>IF(LEN(E162)&gt;3,(IF(VLOOKUP($C162,'Regional Crises'!$B$1:$R$66,11,FALSE)="x","x",ROUND(IF(VLOOKUP($C162,'Regional Crises'!$B$1:$R$66,11,FALSE)&gt;M$3,5,IF(VLOOKUP($C162,'Regional Crises'!$B$1:$R$66,11,FALSE)&lt;M$4,0,5-(M$3-VLOOKUP($C162,'Regional Crises'!$B$1:$R$66,11,FALSE))/(M$3-M$4)*5)),1))),IF(VLOOKUP($E162,'Country Indicator Data'!$B$4:$N$300,7,FALSE)="x","x",ROUND(IF(VLOOKUP($E162,'Country Indicator Data'!$B$4:$N$300,7,FALSE)&gt;M$3,5,IF(VLOOKUP($E162,'Country Indicator Data'!$B$4:$N$300,7,FALSE)&lt;M$4,0,5-(M$3-VLOOKUP($E162,'Country Indicator Data'!$B$4:$N$300,7,FALSE))/(M$3-M$4)*5)),1)))</f>
        <v>1</v>
      </c>
      <c r="N162" s="163">
        <f t="shared" si="54"/>
        <v>1.5</v>
      </c>
      <c r="O162" s="163">
        <f t="shared" si="55"/>
        <v>1.3666666666666665</v>
      </c>
      <c r="P162" s="163">
        <f>IF(LEN(E162)&gt;3,VLOOKUP(C162,'Regional Crises'!$B$1:$R$69,12,FALSE),VLOOKUP(E162,'Country Indicator Data'!$B$4:$I$300,8,FALSE))</f>
        <v>3</v>
      </c>
      <c r="Q162" s="163">
        <f>IF(LEN(E162)&gt;3,((IF(VLOOKUP($C162,'Regional Crises'!$B$1:$R$66,13,FALSE)="x","x",ROUND(IF(VLOOKUP($C162,'Regional Crises'!$B$1:$R$66,13,FALSE)&gt;Q$3,5,IF(VLOOKUP($C162,'Regional Crises'!$B$1:$R$66,13,FALSE)&lt;Q$4,0,5-(LOG(Q$3)-LOG(VLOOKUP($C162,'Regional Crises'!$B$1:$R$66,13,FALSE)))/(LOG(Q$3)-LOG(Q$4))*5)),1)))),(IF(VLOOKUP($E162,'Country Indicator Data'!$B$4:$N$300,9,FALSE)="x","x",ROUND(IF(VLOOKUP($E162,'Country Indicator Data'!$B$4:$N$300,9,FALSE)&gt;Q$3,5,IF(VLOOKUP($E162,'Country Indicator Data'!$B$4:$N$300,9,FALSE)&lt;Q$4,0,5-(LOG(Q$3)-LOG(VLOOKUP($E162,'Country Indicator Data'!$B$4:$N$300,9,FALSE)))/(LOG(Q$3)-LOG(Q$4))*5)),1))))</f>
        <v>4.2</v>
      </c>
      <c r="R162" s="163">
        <f t="shared" si="56"/>
        <v>3.6</v>
      </c>
      <c r="S162" s="163">
        <f>IF(LEN(E162)&gt;3,((IF(VLOOKUP($C162,'Regional Crises'!$B$1:$R$66,17,FALSE)="x","x",ROUND(IF(VLOOKUP($C162,'Regional Crises'!$B$1:$R$66,17,FALSE)&gt;S$3,0,IF(VLOOKUP($C162,'Regional Crises'!$B$1:$R$66,17,FALSE)&lt;S$4,5,(S$3-VLOOKUP($C162,'Regional Crises'!$B$1:$R$66,17,FALSE))/(S$3-S$4)*5)),1)))),(IF(VLOOKUP($E162,'Country Indicator Data'!$B$4:$N$300,13,FALSE)="x","x",ROUND(IF(VLOOKUP($E162,'Country Indicator Data'!$B$4:$N$300,13,FALSE)&gt;S$3,0,IF(VLOOKUP($E162,'Country Indicator Data'!$B$4:$N$300,13,FALSE)&lt;S$4,5,(S$3-VLOOKUP($E162,'Country Indicator Data'!$B$4:$N$300,13,FALSE))/(S$3-S$4)*5)),1))))</f>
        <v>3</v>
      </c>
      <c r="T162" s="163">
        <f>IF(LEN(E162)&gt;3,((IF(VLOOKUP($C162,'Regional Crises'!$B$1:$R$66,14,FALSE)="x","x",ROUND(IF(VLOOKUP($C162,'Regional Crises'!$B$1:$R$66,14,FALSE)&gt;T$3,0,IF(VLOOKUP($C162,'Regional Crises'!$B$1:$R$66,14,FALSE)&lt;T$4,5,(T$3-VLOOKUP($C162,'Regional Crises'!$B$1:$R$66,14,FALSE))/(T$3-T$4)*5)),1)))),(IF(VLOOKUP($E162,'Country Indicator Data'!$B$4:$N$300,10,FALSE)="x","x",ROUND(IF(VLOOKUP($E162,'Country Indicator Data'!$B$4:$N$300,10,FALSE)&gt;T$3,0,IF(VLOOKUP($E162,'Country Indicator Data'!$B$4:$N$300,10,FALSE)&lt;T$4,5,(T$3-VLOOKUP($E162,'Country Indicator Data'!$B$4:$N$300,10,FALSE))/(T$3-T$4)*5)),1))))</f>
        <v>2.4</v>
      </c>
      <c r="U162" s="163">
        <f>IF(LEN(E162)&gt;3,((IF(VLOOKUP($C162,'Regional Crises'!$B$1:$R$66,15,FALSE)="x","x",ROUND(IF(VLOOKUP($C162,'Regional Crises'!$B$1:$R$66,15,FALSE)&gt;U$3,0,IF(VLOOKUP($C162,'Regional Crises'!$B$1:$R$66,15,FALSE)&lt;U$4,5,(U$3-VLOOKUP($C162,'Regional Crises'!$B$1:$R$66,15,FALSE))/(U$3-U$4)*5)),1)))),(IF(VLOOKUP($E162,'Country Indicator Data'!$B$4:$N$300,11,FALSE)="x","x",ROUND(IF(VLOOKUP($E162,'Country Indicator Data'!$B$4:$N$300,11,FALSE)&gt;U$3,0,IF(VLOOKUP($E162,'Country Indicator Data'!$B$4:$N$300,11,FALSE)&lt;U$4,5,(U$3-VLOOKUP($E162,'Country Indicator Data'!$B$4:$N$300,11,FALSE))/(U$3-U$4)*5)),1))))</f>
        <v>2.2999999999999998</v>
      </c>
      <c r="V162" s="163">
        <f>IF(LEN(E162)&gt;3,((IF(VLOOKUP($C162,'Regional Crises'!$B$1:$R$66,16,FALSE)="x","x",ROUND(IF(VLOOKUP($C162,'Regional Crises'!$B$1:$R$66,16,FALSE)&gt;V$3,0,IF(VLOOKUP($C162,'Regional Crises'!$B$1:$R$66,16,FALSE)&lt;V$4,5,(V$3-VLOOKUP($C162,'Regional Crises'!$B$1:$R$66,16,FALSE))/(V$3-V$4)*5)),1)))),(IF(VLOOKUP($E162,'Country Indicator Data'!$B$4:$N$300,12,FALSE)="x","x",ROUND(IF(VLOOKUP($E162,'Country Indicator Data'!$B$4:$N$300,12,FALSE)&gt;V$3,0,IF(VLOOKUP($E162,'Country Indicator Data'!$B$4:$N$300,12,FALSE)&lt;V$4,5,(V$3-VLOOKUP($E162,'Country Indicator Data'!$B$4:$N$300,12,FALSE))/(V$3-V$4)*5)),1))))</f>
        <v>2.5</v>
      </c>
      <c r="W162" s="163">
        <f t="shared" si="57"/>
        <v>2.6</v>
      </c>
      <c r="X162" s="163">
        <f t="shared" si="58"/>
        <v>2.5</v>
      </c>
      <c r="Y162" s="184">
        <f>IF('Core Indicators'!FC159="x","x",IF('Core Indicators'!FC159&gt;=5,5,IF('Core Indicators'!FC159&gt;=4,4,IF('Core Indicators'!FC159&gt;=3,3,IF('Core Indicators'!FC159&gt;=2,2,IF('Core Indicators'!FC159&gt;=1,1,0))))))</f>
        <v>4</v>
      </c>
      <c r="Z162" s="163">
        <f t="shared" si="59"/>
        <v>4</v>
      </c>
      <c r="AA162" s="184">
        <f>'Crisis Indicator Data'!Y159</f>
        <v>0</v>
      </c>
      <c r="AB162" s="184">
        <f>'Crisis Indicator Data'!Z159</f>
        <v>0</v>
      </c>
      <c r="AC162" s="184">
        <f>'Crisis Indicator Data'!AA159</f>
        <v>1</v>
      </c>
      <c r="AD162" s="184">
        <f>'Crisis Indicator Data'!AB159</f>
        <v>2</v>
      </c>
      <c r="AE162" s="184">
        <f t="shared" si="60"/>
        <v>2</v>
      </c>
      <c r="AF162" s="184">
        <f>'Crisis Indicator Data'!AC159</f>
        <v>2</v>
      </c>
      <c r="AG162" s="184">
        <f>'Crisis Indicator Data'!AD159</f>
        <v>2</v>
      </c>
      <c r="AH162" s="184">
        <f t="shared" si="61"/>
        <v>4</v>
      </c>
      <c r="AI162" s="184">
        <f>'Crisis Indicator Data'!AE159</f>
        <v>0</v>
      </c>
      <c r="AJ162" s="184">
        <f>'Crisis Indicator Data'!AF159</f>
        <v>0</v>
      </c>
      <c r="AK162" s="184">
        <f>'Crisis Indicator Data'!AG159</f>
        <v>1</v>
      </c>
      <c r="AL162" s="184">
        <f t="shared" si="62"/>
        <v>1</v>
      </c>
      <c r="AM162" s="163">
        <f t="shared" si="63"/>
        <v>2</v>
      </c>
      <c r="AN162" s="163">
        <f t="shared" si="64"/>
        <v>3</v>
      </c>
    </row>
    <row r="163" spans="1:40" x14ac:dyDescent="0.35">
      <c r="A163" s="175" t="str">
        <f>'Crisis Indicator Data'!A160</f>
        <v>Complex situation in Türkiye</v>
      </c>
      <c r="B163" s="176" t="str">
        <f>'Crisis Indicator Data'!B160</f>
        <v>Displacement,Conflict</v>
      </c>
      <c r="C163" s="176" t="str">
        <f>'Crisis Indicator Data'!C160</f>
        <v>TUR001</v>
      </c>
      <c r="D163" s="176" t="str">
        <f>'Crisis Indicator Data'!D160</f>
        <v>Türkiye</v>
      </c>
      <c r="E163" s="177" t="str">
        <f>'Crisis Indicator Data'!E160</f>
        <v>TUR</v>
      </c>
      <c r="F163" s="163">
        <f>IF(LEN(E163)&gt;3,(IF(VLOOKUP($C163,'Regional Crises'!$B$1:$R$66,7,FALSE)="x","x",ROUND(IF(VLOOKUP($C163,'Regional Crises'!$B$1:$R$66,7,FALSE)&gt;$F$3,5,IF(VLOOKUP($C163,'Regional Crises'!$B$1:$R$66,7,FALSE)&lt;F$4,0,($F$3-VLOOKUP($C163,'Regional Crises'!$B$1:$R$66,7,FALSE))/($F$3-$F$4)*5)),1))),IF(VLOOKUP($E163,'Country Indicator Data'!$B$4:$N$300,3,FALSE)="x","x",ROUND(IF(VLOOKUP($E163,'Country Indicator Data'!$B$4:$N$300,3,FALSE)&gt;$F$3,5,IF(VLOOKUP($E163,'Country Indicator Data'!$B$4:$N$300,3,FALSE)&lt;$F$4,0,($F$3-VLOOKUP($E163,'Country Indicator Data'!$B$4:$N$300,3,FALSE))/($F$3-$F$4)*5)),1)))</f>
        <v>2.5</v>
      </c>
      <c r="G163" s="163">
        <f>IF(LEN(E163)&gt;3,(IF(VLOOKUP($C163,'Regional Crises'!$B$1:$R$66,9,FALSE)="x","x",ROUND(IF(VLOOKUP($C163,'Regional Crises'!$B$1:$R$66,9,FALSE)&gt;G$3,5,IF(VLOOKUP($C163,'Regional Crises'!$B$1:$R$66,9,FALSE)&lt;G$4,0,(G$3-VLOOKUP($C163,'Regional Crises'!$B$1:$R$66,9,FALSE))/(G$3-G$4)*5)),1))),IF(VLOOKUP($E163,'Country Indicator Data'!$B$4:$N$300,5,FALSE)="x","x",ROUND(IF(VLOOKUP($E163,'Country Indicator Data'!$B$4:$N$300,5,FALSE)&gt;G$3,5,IF(VLOOKUP($E163,'Country Indicator Data'!$B$4:$N$300,5,FALSE)&lt;G$4,0,(G$3-VLOOKUP($E163,'Country Indicator Data'!$B$4:$N$300,5,FALSE))/(G$3-G$4)*5)),1)))</f>
        <v>2.9</v>
      </c>
      <c r="H163" s="163">
        <f t="shared" si="52"/>
        <v>2.7</v>
      </c>
      <c r="I163" s="163">
        <f>IF(LEN(E163)&gt;3,(IF(VLOOKUP($C163,'Regional Crises'!$B$1:$R$66,6,FALSE)="x","x",ROUND(IF(VLOOKUP($C163,'Regional Crises'!$B$1:$R$66,6,FALSE)&gt;I$3,5,IF(VLOOKUP($C163,'Regional Crises'!$B$1:$R$66,6,FALSE)&lt;I$4,0,5-(I$3-VLOOKUP($C163,'Regional Crises'!$B$1:$R$66,6,FALSE))/(I$3-I$4)*5)),1))),IF(VLOOKUP($E163,'Country Indicator Data'!$B$4:$N$300,2,FALSE)="x","x",ROUND(IF(VLOOKUP($E163,'Country Indicator Data'!$B$4:$N$300,2,FALSE)&gt;I$3,5,IF(VLOOKUP($E163,'Country Indicator Data'!$B$4:$N$300,2,FALSE)&lt;I$4,0,5-(I$3-VLOOKUP($E163,'Country Indicator Data'!$B$4:$N$300,2,FALSE))/(I$3-I$4)*5)),1)))</f>
        <v>2</v>
      </c>
      <c r="J163" s="163">
        <f>IF(LEN(E163)&gt;3,(IF(VLOOKUP($C163,'Regional Crises'!$B$1:$R$66,8,FALSE)="x","x",ROUND(IF(VLOOKUP($C163,'Regional Crises'!$B$1:$R$66,8,FALSE)&gt;J$3,5,IF(VLOOKUP($C163,'Regional Crises'!$B$1:$R$66,8,FALSE)&lt;J$4,0,5-(J$3-VLOOKUP($C163,'Regional Crises'!$B$1:$R$66,8,FALSE))/(J$3-J$4)*5)),1))),IF(VLOOKUP($E163,'Country Indicator Data'!$B$4:$N$300,4,FALSE)="x","x",ROUND(IF(VLOOKUP($E163,'Country Indicator Data'!$B$4:$N$300,4,FALSE)&gt;J$3,5,IF(VLOOKUP($E163,'Country Indicator Data'!$B$4:$N$300,4,FALSE)&lt;J$4,0,5-(J$3-VLOOKUP($E163,'Country Indicator Data'!$B$4:$N$300,4,FALSE))/(J$3-J$4)*5)),1)))</f>
        <v>3.4</v>
      </c>
      <c r="K163" s="163">
        <f t="shared" si="53"/>
        <v>2.7</v>
      </c>
      <c r="L163" s="163">
        <f>IF(LEN(E163)&gt;3,(IF(VLOOKUP($C163,'Regional Crises'!$B$1:$R$66,10,FALSE)="x","x",ROUND(IF(VLOOKUP($C163,'Regional Crises'!$B$1:$R$66,10,FALSE)&gt;L$3,5,IF(VLOOKUP($C163,'Regional Crises'!$B$1:$R$66,10,FALSE)&lt;L$4,0,5-(L$3-VLOOKUP($C163,'Regional Crises'!$B$1:$R$66,10,FALSE))/(L$3-L$4)*5)),1))),IF(VLOOKUP($E163,'Country Indicator Data'!$B$4:$N$300,6,FALSE)="x","x",ROUND(IF(VLOOKUP($E163,'Country Indicator Data'!$B$4:$N$300,6,FALSE)&gt;L$3,5,IF(VLOOKUP($E163,'Country Indicator Data'!$B$4:$N$300,6,FALSE)&lt;L$4,0,5-(L$3-VLOOKUP($E163,'Country Indicator Data'!$B$4:$N$300,6,FALSE))/(L$3-L$4)*5)),1)))</f>
        <v>2</v>
      </c>
      <c r="M163" s="163">
        <f>IF(LEN(E163)&gt;3,(IF(VLOOKUP($C163,'Regional Crises'!$B$1:$R$66,11,FALSE)="x","x",ROUND(IF(VLOOKUP($C163,'Regional Crises'!$B$1:$R$66,11,FALSE)&gt;M$3,5,IF(VLOOKUP($C163,'Regional Crises'!$B$1:$R$66,11,FALSE)&lt;M$4,0,5-(M$3-VLOOKUP($C163,'Regional Crises'!$B$1:$R$66,11,FALSE))/(M$3-M$4)*5)),1))),IF(VLOOKUP($E163,'Country Indicator Data'!$B$4:$N$300,7,FALSE)="x","x",ROUND(IF(VLOOKUP($E163,'Country Indicator Data'!$B$4:$N$300,7,FALSE)&gt;M$3,5,IF(VLOOKUP($E163,'Country Indicator Data'!$B$4:$N$300,7,FALSE)&lt;M$4,0,5-(M$3-VLOOKUP($E163,'Country Indicator Data'!$B$4:$N$300,7,FALSE))/(M$3-M$4)*5)),1)))</f>
        <v>2.1</v>
      </c>
      <c r="N163" s="163">
        <f t="shared" si="54"/>
        <v>2.0499999999999998</v>
      </c>
      <c r="O163" s="163">
        <f t="shared" si="55"/>
        <v>2.4833333333333334</v>
      </c>
      <c r="P163" s="163">
        <f>IF(LEN(E163)&gt;3,VLOOKUP(C163,'Regional Crises'!$B$1:$R$69,12,FALSE),VLOOKUP(E163,'Country Indicator Data'!$B$4:$I$300,8,FALSE))</f>
        <v>4</v>
      </c>
      <c r="Q163" s="163">
        <f>IF(LEN(E163)&gt;3,((IF(VLOOKUP($C163,'Regional Crises'!$B$1:$R$66,13,FALSE)="x","x",ROUND(IF(VLOOKUP($C163,'Regional Crises'!$B$1:$R$66,13,FALSE)&gt;Q$3,5,IF(VLOOKUP($C163,'Regional Crises'!$B$1:$R$66,13,FALSE)&lt;Q$4,0,5-(LOG(Q$3)-LOG(VLOOKUP($C163,'Regional Crises'!$B$1:$R$66,13,FALSE)))/(LOG(Q$3)-LOG(Q$4))*5)),1)))),(IF(VLOOKUP($E163,'Country Indicator Data'!$B$4:$N$300,9,FALSE)="x","x",ROUND(IF(VLOOKUP($E163,'Country Indicator Data'!$B$4:$N$300,9,FALSE)&gt;Q$3,5,IF(VLOOKUP($E163,'Country Indicator Data'!$B$4:$N$300,9,FALSE)&lt;Q$4,0,5-(LOG(Q$3)-LOG(VLOOKUP($E163,'Country Indicator Data'!$B$4:$N$300,9,FALSE)))/(LOG(Q$3)-LOG(Q$4))*5)),1))))</f>
        <v>2</v>
      </c>
      <c r="R163" s="163">
        <f t="shared" si="56"/>
        <v>3</v>
      </c>
      <c r="S163" s="163">
        <f>IF(LEN(E163)&gt;3,((IF(VLOOKUP($C163,'Regional Crises'!$B$1:$R$66,17,FALSE)="x","x",ROUND(IF(VLOOKUP($C163,'Regional Crises'!$B$1:$R$66,17,FALSE)&gt;S$3,0,IF(VLOOKUP($C163,'Regional Crises'!$B$1:$R$66,17,FALSE)&lt;S$4,5,(S$3-VLOOKUP($C163,'Regional Crises'!$B$1:$R$66,17,FALSE))/(S$3-S$4)*5)),1)))),(IF(VLOOKUP($E163,'Country Indicator Data'!$B$4:$N$300,13,FALSE)="x","x",ROUND(IF(VLOOKUP($E163,'Country Indicator Data'!$B$4:$N$300,13,FALSE)&gt;S$3,0,IF(VLOOKUP($E163,'Country Indicator Data'!$B$4:$N$300,13,FALSE)&lt;S$4,5,(S$3-VLOOKUP($E163,'Country Indicator Data'!$B$4:$N$300,13,FALSE))/(S$3-S$4)*5)),1))))</f>
        <v>3.3</v>
      </c>
      <c r="T163" s="163">
        <f>IF(LEN(E163)&gt;3,((IF(VLOOKUP($C163,'Regional Crises'!$B$1:$R$66,14,FALSE)="x","x",ROUND(IF(VLOOKUP($C163,'Regional Crises'!$B$1:$R$66,14,FALSE)&gt;T$3,0,IF(VLOOKUP($C163,'Regional Crises'!$B$1:$R$66,14,FALSE)&lt;T$4,5,(T$3-VLOOKUP($C163,'Regional Crises'!$B$1:$R$66,14,FALSE))/(T$3-T$4)*5)),1)))),(IF(VLOOKUP($E163,'Country Indicator Data'!$B$4:$N$300,10,FALSE)="x","x",ROUND(IF(VLOOKUP($E163,'Country Indicator Data'!$B$4:$N$300,10,FALSE)&gt;T$3,0,IF(VLOOKUP($E163,'Country Indicator Data'!$B$4:$N$300,10,FALSE)&lt;T$4,5,(T$3-VLOOKUP($E163,'Country Indicator Data'!$B$4:$N$300,10,FALSE))/(T$3-T$4)*5)),1))))</f>
        <v>2.8</v>
      </c>
      <c r="U163" s="163">
        <f>IF(LEN(E163)&gt;3,((IF(VLOOKUP($C163,'Regional Crises'!$B$1:$R$66,15,FALSE)="x","x",ROUND(IF(VLOOKUP($C163,'Regional Crises'!$B$1:$R$66,15,FALSE)&gt;U$3,0,IF(VLOOKUP($C163,'Regional Crises'!$B$1:$R$66,15,FALSE)&lt;U$4,5,(U$3-VLOOKUP($C163,'Regional Crises'!$B$1:$R$66,15,FALSE))/(U$3-U$4)*5)),1)))),(IF(VLOOKUP($E163,'Country Indicator Data'!$B$4:$N$300,11,FALSE)="x","x",ROUND(IF(VLOOKUP($E163,'Country Indicator Data'!$B$4:$N$300,11,FALSE)&gt;U$3,0,IF(VLOOKUP($E163,'Country Indicator Data'!$B$4:$N$300,11,FALSE)&lt;U$4,5,(U$3-VLOOKUP($E163,'Country Indicator Data'!$B$4:$N$300,11,FALSE))/(U$3-U$4)*5)),1))))</f>
        <v>3.3</v>
      </c>
      <c r="V163" s="163">
        <f>IF(LEN(E163)&gt;3,((IF(VLOOKUP($C163,'Regional Crises'!$B$1:$R$66,16,FALSE)="x","x",ROUND(IF(VLOOKUP($C163,'Regional Crises'!$B$1:$R$66,16,FALSE)&gt;V$3,0,IF(VLOOKUP($C163,'Regional Crises'!$B$1:$R$66,16,FALSE)&lt;V$4,5,(V$3-VLOOKUP($C163,'Regional Crises'!$B$1:$R$66,16,FALSE))/(V$3-V$4)*5)),1)))),(IF(VLOOKUP($E163,'Country Indicator Data'!$B$4:$N$300,12,FALSE)="x","x",ROUND(IF(VLOOKUP($E163,'Country Indicator Data'!$B$4:$N$300,12,FALSE)&gt;V$3,0,IF(VLOOKUP($E163,'Country Indicator Data'!$B$4:$N$300,12,FALSE)&lt;V$4,5,(V$3-VLOOKUP($E163,'Country Indicator Data'!$B$4:$N$300,12,FALSE))/(V$3-V$4)*5)),1))))</f>
        <v>3.4</v>
      </c>
      <c r="W163" s="163">
        <f t="shared" si="57"/>
        <v>3.2</v>
      </c>
      <c r="X163" s="163">
        <f t="shared" si="58"/>
        <v>2.9</v>
      </c>
      <c r="Y163" s="184">
        <f>IF('Core Indicators'!FC160="x","x",IF('Core Indicators'!FC160&gt;=5,5,IF('Core Indicators'!FC160&gt;=4,4,IF('Core Indicators'!FC160&gt;=3,3,IF('Core Indicators'!FC160&gt;=2,2,IF('Core Indicators'!FC160&gt;=1,1,0))))))</f>
        <v>5</v>
      </c>
      <c r="Z163" s="163">
        <f t="shared" si="59"/>
        <v>5</v>
      </c>
      <c r="AA163" s="184">
        <f>'Crisis Indicator Data'!Y160</f>
        <v>1</v>
      </c>
      <c r="AB163" s="184">
        <f>'Crisis Indicator Data'!Z160</f>
        <v>0</v>
      </c>
      <c r="AC163" s="184">
        <f>'Crisis Indicator Data'!AA160</f>
        <v>0</v>
      </c>
      <c r="AD163" s="184">
        <f>'Crisis Indicator Data'!AB160</f>
        <v>0</v>
      </c>
      <c r="AE163" s="184">
        <f t="shared" si="60"/>
        <v>1</v>
      </c>
      <c r="AF163" s="184">
        <f>'Crisis Indicator Data'!AC160</f>
        <v>1</v>
      </c>
      <c r="AG163" s="184">
        <f>'Crisis Indicator Data'!AD160</f>
        <v>1</v>
      </c>
      <c r="AH163" s="184">
        <f t="shared" si="61"/>
        <v>2</v>
      </c>
      <c r="AI163" s="184">
        <f>'Crisis Indicator Data'!AE160</f>
        <v>0</v>
      </c>
      <c r="AJ163" s="184">
        <f>'Crisis Indicator Data'!AF160</f>
        <v>3</v>
      </c>
      <c r="AK163" s="184">
        <f>'Crisis Indicator Data'!AG160</f>
        <v>0</v>
      </c>
      <c r="AL163" s="184">
        <f t="shared" si="62"/>
        <v>3</v>
      </c>
      <c r="AM163" s="163">
        <f t="shared" si="63"/>
        <v>2</v>
      </c>
      <c r="AN163" s="163">
        <f t="shared" si="64"/>
        <v>3.5</v>
      </c>
    </row>
    <row r="164" spans="1:40" x14ac:dyDescent="0.35">
      <c r="A164" s="175" t="str">
        <f>'Crisis Indicator Data'!A161</f>
        <v>Syrian Refugees in Türkiye</v>
      </c>
      <c r="B164" s="176" t="str">
        <f>'Crisis Indicator Data'!B161</f>
        <v>Displacement</v>
      </c>
      <c r="C164" s="176" t="str">
        <f>'Crisis Indicator Data'!C161</f>
        <v>TUR002</v>
      </c>
      <c r="D164" s="176" t="str">
        <f>'Crisis Indicator Data'!D161</f>
        <v>Türkiye</v>
      </c>
      <c r="E164" s="177" t="str">
        <f>'Crisis Indicator Data'!E161</f>
        <v>TUR</v>
      </c>
      <c r="F164" s="163">
        <f>IF(LEN(E164)&gt;3,(IF(VLOOKUP($C164,'Regional Crises'!$B$1:$R$66,7,FALSE)="x","x",ROUND(IF(VLOOKUP($C164,'Regional Crises'!$B$1:$R$66,7,FALSE)&gt;$F$3,5,IF(VLOOKUP($C164,'Regional Crises'!$B$1:$R$66,7,FALSE)&lt;F$4,0,($F$3-VLOOKUP($C164,'Regional Crises'!$B$1:$R$66,7,FALSE))/($F$3-$F$4)*5)),1))),IF(VLOOKUP($E164,'Country Indicator Data'!$B$4:$N$300,3,FALSE)="x","x",ROUND(IF(VLOOKUP($E164,'Country Indicator Data'!$B$4:$N$300,3,FALSE)&gt;$F$3,5,IF(VLOOKUP($E164,'Country Indicator Data'!$B$4:$N$300,3,FALSE)&lt;$F$4,0,($F$3-VLOOKUP($E164,'Country Indicator Data'!$B$4:$N$300,3,FALSE))/($F$3-$F$4)*5)),1)))</f>
        <v>2.5</v>
      </c>
      <c r="G164" s="163">
        <f>IF(LEN(E164)&gt;3,(IF(VLOOKUP($C164,'Regional Crises'!$B$1:$R$66,9,FALSE)="x","x",ROUND(IF(VLOOKUP($C164,'Regional Crises'!$B$1:$R$66,9,FALSE)&gt;G$3,5,IF(VLOOKUP($C164,'Regional Crises'!$B$1:$R$66,9,FALSE)&lt;G$4,0,(G$3-VLOOKUP($C164,'Regional Crises'!$B$1:$R$66,9,FALSE))/(G$3-G$4)*5)),1))),IF(VLOOKUP($E164,'Country Indicator Data'!$B$4:$N$300,5,FALSE)="x","x",ROUND(IF(VLOOKUP($E164,'Country Indicator Data'!$B$4:$N$300,5,FALSE)&gt;G$3,5,IF(VLOOKUP($E164,'Country Indicator Data'!$B$4:$N$300,5,FALSE)&lt;G$4,0,(G$3-VLOOKUP($E164,'Country Indicator Data'!$B$4:$N$300,5,FALSE))/(G$3-G$4)*5)),1)))</f>
        <v>2.9</v>
      </c>
      <c r="H164" s="163">
        <f t="shared" si="52"/>
        <v>2.7</v>
      </c>
      <c r="I164" s="163">
        <f>IF(LEN(E164)&gt;3,(IF(VLOOKUP($C164,'Regional Crises'!$B$1:$R$66,6,FALSE)="x","x",ROUND(IF(VLOOKUP($C164,'Regional Crises'!$B$1:$R$66,6,FALSE)&gt;I$3,5,IF(VLOOKUP($C164,'Regional Crises'!$B$1:$R$66,6,FALSE)&lt;I$4,0,5-(I$3-VLOOKUP($C164,'Regional Crises'!$B$1:$R$66,6,FALSE))/(I$3-I$4)*5)),1))),IF(VLOOKUP($E164,'Country Indicator Data'!$B$4:$N$300,2,FALSE)="x","x",ROUND(IF(VLOOKUP($E164,'Country Indicator Data'!$B$4:$N$300,2,FALSE)&gt;I$3,5,IF(VLOOKUP($E164,'Country Indicator Data'!$B$4:$N$300,2,FALSE)&lt;I$4,0,5-(I$3-VLOOKUP($E164,'Country Indicator Data'!$B$4:$N$300,2,FALSE))/(I$3-I$4)*5)),1)))</f>
        <v>2</v>
      </c>
      <c r="J164" s="163">
        <f>IF(LEN(E164)&gt;3,(IF(VLOOKUP($C164,'Regional Crises'!$B$1:$R$66,8,FALSE)="x","x",ROUND(IF(VLOOKUP($C164,'Regional Crises'!$B$1:$R$66,8,FALSE)&gt;J$3,5,IF(VLOOKUP($C164,'Regional Crises'!$B$1:$R$66,8,FALSE)&lt;J$4,0,5-(J$3-VLOOKUP($C164,'Regional Crises'!$B$1:$R$66,8,FALSE))/(J$3-J$4)*5)),1))),IF(VLOOKUP($E164,'Country Indicator Data'!$B$4:$N$300,4,FALSE)="x","x",ROUND(IF(VLOOKUP($E164,'Country Indicator Data'!$B$4:$N$300,4,FALSE)&gt;J$3,5,IF(VLOOKUP($E164,'Country Indicator Data'!$B$4:$N$300,4,FALSE)&lt;J$4,0,5-(J$3-VLOOKUP($E164,'Country Indicator Data'!$B$4:$N$300,4,FALSE))/(J$3-J$4)*5)),1)))</f>
        <v>3.4</v>
      </c>
      <c r="K164" s="163">
        <f t="shared" si="53"/>
        <v>2.7</v>
      </c>
      <c r="L164" s="163">
        <f>IF(LEN(E164)&gt;3,(IF(VLOOKUP($C164,'Regional Crises'!$B$1:$R$66,10,FALSE)="x","x",ROUND(IF(VLOOKUP($C164,'Regional Crises'!$B$1:$R$66,10,FALSE)&gt;L$3,5,IF(VLOOKUP($C164,'Regional Crises'!$B$1:$R$66,10,FALSE)&lt;L$4,0,5-(L$3-VLOOKUP($C164,'Regional Crises'!$B$1:$R$66,10,FALSE))/(L$3-L$4)*5)),1))),IF(VLOOKUP($E164,'Country Indicator Data'!$B$4:$N$300,6,FALSE)="x","x",ROUND(IF(VLOOKUP($E164,'Country Indicator Data'!$B$4:$N$300,6,FALSE)&gt;L$3,5,IF(VLOOKUP($E164,'Country Indicator Data'!$B$4:$N$300,6,FALSE)&lt;L$4,0,5-(L$3-VLOOKUP($E164,'Country Indicator Data'!$B$4:$N$300,6,FALSE))/(L$3-L$4)*5)),1)))</f>
        <v>2</v>
      </c>
      <c r="M164" s="163">
        <f>IF(LEN(E164)&gt;3,(IF(VLOOKUP($C164,'Regional Crises'!$B$1:$R$66,11,FALSE)="x","x",ROUND(IF(VLOOKUP($C164,'Regional Crises'!$B$1:$R$66,11,FALSE)&gt;M$3,5,IF(VLOOKUP($C164,'Regional Crises'!$B$1:$R$66,11,FALSE)&lt;M$4,0,5-(M$3-VLOOKUP($C164,'Regional Crises'!$B$1:$R$66,11,FALSE))/(M$3-M$4)*5)),1))),IF(VLOOKUP($E164,'Country Indicator Data'!$B$4:$N$300,7,FALSE)="x","x",ROUND(IF(VLOOKUP($E164,'Country Indicator Data'!$B$4:$N$300,7,FALSE)&gt;M$3,5,IF(VLOOKUP($E164,'Country Indicator Data'!$B$4:$N$300,7,FALSE)&lt;M$4,0,5-(M$3-VLOOKUP($E164,'Country Indicator Data'!$B$4:$N$300,7,FALSE))/(M$3-M$4)*5)),1)))</f>
        <v>2.1</v>
      </c>
      <c r="N164" s="163">
        <f t="shared" si="54"/>
        <v>2.0499999999999998</v>
      </c>
      <c r="O164" s="163">
        <f t="shared" si="55"/>
        <v>2.4833333333333334</v>
      </c>
      <c r="P164" s="163">
        <f>IF(LEN(E164)&gt;3,VLOOKUP(C164,'Regional Crises'!$B$1:$R$69,12,FALSE),VLOOKUP(E164,'Country Indicator Data'!$B$4:$I$300,8,FALSE))</f>
        <v>4</v>
      </c>
      <c r="Q164" s="163">
        <f>IF(LEN(E164)&gt;3,((IF(VLOOKUP($C164,'Regional Crises'!$B$1:$R$66,13,FALSE)="x","x",ROUND(IF(VLOOKUP($C164,'Regional Crises'!$B$1:$R$66,13,FALSE)&gt;Q$3,5,IF(VLOOKUP($C164,'Regional Crises'!$B$1:$R$66,13,FALSE)&lt;Q$4,0,5-(LOG(Q$3)-LOG(VLOOKUP($C164,'Regional Crises'!$B$1:$R$66,13,FALSE)))/(LOG(Q$3)-LOG(Q$4))*5)),1)))),(IF(VLOOKUP($E164,'Country Indicator Data'!$B$4:$N$300,9,FALSE)="x","x",ROUND(IF(VLOOKUP($E164,'Country Indicator Data'!$B$4:$N$300,9,FALSE)&gt;Q$3,5,IF(VLOOKUP($E164,'Country Indicator Data'!$B$4:$N$300,9,FALSE)&lt;Q$4,0,5-(LOG(Q$3)-LOG(VLOOKUP($E164,'Country Indicator Data'!$B$4:$N$300,9,FALSE)))/(LOG(Q$3)-LOG(Q$4))*5)),1))))</f>
        <v>2</v>
      </c>
      <c r="R164" s="163">
        <f t="shared" si="56"/>
        <v>3</v>
      </c>
      <c r="S164" s="163">
        <f>IF(LEN(E164)&gt;3,((IF(VLOOKUP($C164,'Regional Crises'!$B$1:$R$66,17,FALSE)="x","x",ROUND(IF(VLOOKUP($C164,'Regional Crises'!$B$1:$R$66,17,FALSE)&gt;S$3,0,IF(VLOOKUP($C164,'Regional Crises'!$B$1:$R$66,17,FALSE)&lt;S$4,5,(S$3-VLOOKUP($C164,'Regional Crises'!$B$1:$R$66,17,FALSE))/(S$3-S$4)*5)),1)))),(IF(VLOOKUP($E164,'Country Indicator Data'!$B$4:$N$300,13,FALSE)="x","x",ROUND(IF(VLOOKUP($E164,'Country Indicator Data'!$B$4:$N$300,13,FALSE)&gt;S$3,0,IF(VLOOKUP($E164,'Country Indicator Data'!$B$4:$N$300,13,FALSE)&lt;S$4,5,(S$3-VLOOKUP($E164,'Country Indicator Data'!$B$4:$N$300,13,FALSE))/(S$3-S$4)*5)),1))))</f>
        <v>3.3</v>
      </c>
      <c r="T164" s="163">
        <f>IF(LEN(E164)&gt;3,((IF(VLOOKUP($C164,'Regional Crises'!$B$1:$R$66,14,FALSE)="x","x",ROUND(IF(VLOOKUP($C164,'Regional Crises'!$B$1:$R$66,14,FALSE)&gt;T$3,0,IF(VLOOKUP($C164,'Regional Crises'!$B$1:$R$66,14,FALSE)&lt;T$4,5,(T$3-VLOOKUP($C164,'Regional Crises'!$B$1:$R$66,14,FALSE))/(T$3-T$4)*5)),1)))),(IF(VLOOKUP($E164,'Country Indicator Data'!$B$4:$N$300,10,FALSE)="x","x",ROUND(IF(VLOOKUP($E164,'Country Indicator Data'!$B$4:$N$300,10,FALSE)&gt;T$3,0,IF(VLOOKUP($E164,'Country Indicator Data'!$B$4:$N$300,10,FALSE)&lt;T$4,5,(T$3-VLOOKUP($E164,'Country Indicator Data'!$B$4:$N$300,10,FALSE))/(T$3-T$4)*5)),1))))</f>
        <v>2.8</v>
      </c>
      <c r="U164" s="163">
        <f>IF(LEN(E164)&gt;3,((IF(VLOOKUP($C164,'Regional Crises'!$B$1:$R$66,15,FALSE)="x","x",ROUND(IF(VLOOKUP($C164,'Regional Crises'!$B$1:$R$66,15,FALSE)&gt;U$3,0,IF(VLOOKUP($C164,'Regional Crises'!$B$1:$R$66,15,FALSE)&lt;U$4,5,(U$3-VLOOKUP($C164,'Regional Crises'!$B$1:$R$66,15,FALSE))/(U$3-U$4)*5)),1)))),(IF(VLOOKUP($E164,'Country Indicator Data'!$B$4:$N$300,11,FALSE)="x","x",ROUND(IF(VLOOKUP($E164,'Country Indicator Data'!$B$4:$N$300,11,FALSE)&gt;U$3,0,IF(VLOOKUP($E164,'Country Indicator Data'!$B$4:$N$300,11,FALSE)&lt;U$4,5,(U$3-VLOOKUP($E164,'Country Indicator Data'!$B$4:$N$300,11,FALSE))/(U$3-U$4)*5)),1))))</f>
        <v>3.3</v>
      </c>
      <c r="V164" s="163">
        <f>IF(LEN(E164)&gt;3,((IF(VLOOKUP($C164,'Regional Crises'!$B$1:$R$66,16,FALSE)="x","x",ROUND(IF(VLOOKUP($C164,'Regional Crises'!$B$1:$R$66,16,FALSE)&gt;V$3,0,IF(VLOOKUP($C164,'Regional Crises'!$B$1:$R$66,16,FALSE)&lt;V$4,5,(V$3-VLOOKUP($C164,'Regional Crises'!$B$1:$R$66,16,FALSE))/(V$3-V$4)*5)),1)))),(IF(VLOOKUP($E164,'Country Indicator Data'!$B$4:$N$300,12,FALSE)="x","x",ROUND(IF(VLOOKUP($E164,'Country Indicator Data'!$B$4:$N$300,12,FALSE)&gt;V$3,0,IF(VLOOKUP($E164,'Country Indicator Data'!$B$4:$N$300,12,FALSE)&lt;V$4,5,(V$3-VLOOKUP($E164,'Country Indicator Data'!$B$4:$N$300,12,FALSE))/(V$3-V$4)*5)),1))))</f>
        <v>3.4</v>
      </c>
      <c r="W164" s="163">
        <f t="shared" si="57"/>
        <v>3.2</v>
      </c>
      <c r="X164" s="163">
        <f t="shared" si="58"/>
        <v>2.9</v>
      </c>
      <c r="Y164" s="184">
        <f>IF('Core Indicators'!FC161="x","x",IF('Core Indicators'!FC161&gt;=5,5,IF('Core Indicators'!FC161&gt;=4,4,IF('Core Indicators'!FC161&gt;=3,3,IF('Core Indicators'!FC161&gt;=2,2,IF('Core Indicators'!FC161&gt;=1,1,0))))))</f>
        <v>3</v>
      </c>
      <c r="Z164" s="163">
        <f t="shared" si="59"/>
        <v>3</v>
      </c>
      <c r="AA164" s="184">
        <f>'Crisis Indicator Data'!Y161</f>
        <v>1</v>
      </c>
      <c r="AB164" s="184">
        <f>'Crisis Indicator Data'!Z161</f>
        <v>0</v>
      </c>
      <c r="AC164" s="184">
        <f>'Crisis Indicator Data'!AA161</f>
        <v>0</v>
      </c>
      <c r="AD164" s="184">
        <f>'Crisis Indicator Data'!AB161</f>
        <v>0</v>
      </c>
      <c r="AE164" s="184">
        <f t="shared" si="60"/>
        <v>1</v>
      </c>
      <c r="AF164" s="184">
        <f>'Crisis Indicator Data'!AC161</f>
        <v>0</v>
      </c>
      <c r="AG164" s="184">
        <f>'Crisis Indicator Data'!AD161</f>
        <v>2</v>
      </c>
      <c r="AH164" s="184">
        <f t="shared" si="61"/>
        <v>2</v>
      </c>
      <c r="AI164" s="184">
        <f>'Crisis Indicator Data'!AE161</f>
        <v>0</v>
      </c>
      <c r="AJ164" s="184">
        <f>'Crisis Indicator Data'!AF161</f>
        <v>3</v>
      </c>
      <c r="AK164" s="184">
        <f>'Crisis Indicator Data'!AG161</f>
        <v>0</v>
      </c>
      <c r="AL164" s="184">
        <f t="shared" si="62"/>
        <v>3</v>
      </c>
      <c r="AM164" s="163">
        <f t="shared" si="63"/>
        <v>2</v>
      </c>
      <c r="AN164" s="163">
        <f t="shared" si="64"/>
        <v>2.5</v>
      </c>
    </row>
    <row r="165" spans="1:40" x14ac:dyDescent="0.35">
      <c r="A165" s="175" t="str">
        <f>'Crisis Indicator Data'!A162</f>
        <v>Mixed Migration Flows in Türkiye</v>
      </c>
      <c r="B165" s="176" t="str">
        <f>'Crisis Indicator Data'!B162</f>
        <v>Displacement</v>
      </c>
      <c r="C165" s="176" t="str">
        <f>'Crisis Indicator Data'!C162</f>
        <v>TUR003</v>
      </c>
      <c r="D165" s="176" t="str">
        <f>'Crisis Indicator Data'!D162</f>
        <v>Türkiye</v>
      </c>
      <c r="E165" s="177" t="str">
        <f>'Crisis Indicator Data'!E162</f>
        <v>TUR</v>
      </c>
      <c r="F165" s="163">
        <f>IF(LEN(E165)&gt;3,(IF(VLOOKUP($C165,'Regional Crises'!$B$1:$R$66,7,FALSE)="x","x",ROUND(IF(VLOOKUP($C165,'Regional Crises'!$B$1:$R$66,7,FALSE)&gt;$F$3,5,IF(VLOOKUP($C165,'Regional Crises'!$B$1:$R$66,7,FALSE)&lt;F$4,0,($F$3-VLOOKUP($C165,'Regional Crises'!$B$1:$R$66,7,FALSE))/($F$3-$F$4)*5)),1))),IF(VLOOKUP($E165,'Country Indicator Data'!$B$4:$N$300,3,FALSE)="x","x",ROUND(IF(VLOOKUP($E165,'Country Indicator Data'!$B$4:$N$300,3,FALSE)&gt;$F$3,5,IF(VLOOKUP($E165,'Country Indicator Data'!$B$4:$N$300,3,FALSE)&lt;$F$4,0,($F$3-VLOOKUP($E165,'Country Indicator Data'!$B$4:$N$300,3,FALSE))/($F$3-$F$4)*5)),1)))</f>
        <v>2.5</v>
      </c>
      <c r="G165" s="163">
        <f>IF(LEN(E165)&gt;3,(IF(VLOOKUP($C165,'Regional Crises'!$B$1:$R$66,9,FALSE)="x","x",ROUND(IF(VLOOKUP($C165,'Regional Crises'!$B$1:$R$66,9,FALSE)&gt;G$3,5,IF(VLOOKUP($C165,'Regional Crises'!$B$1:$R$66,9,FALSE)&lt;G$4,0,(G$3-VLOOKUP($C165,'Regional Crises'!$B$1:$R$66,9,FALSE))/(G$3-G$4)*5)),1))),IF(VLOOKUP($E165,'Country Indicator Data'!$B$4:$N$300,5,FALSE)="x","x",ROUND(IF(VLOOKUP($E165,'Country Indicator Data'!$B$4:$N$300,5,FALSE)&gt;G$3,5,IF(VLOOKUP($E165,'Country Indicator Data'!$B$4:$N$300,5,FALSE)&lt;G$4,0,(G$3-VLOOKUP($E165,'Country Indicator Data'!$B$4:$N$300,5,FALSE))/(G$3-G$4)*5)),1)))</f>
        <v>2.9</v>
      </c>
      <c r="H165" s="163">
        <f t="shared" si="52"/>
        <v>2.7</v>
      </c>
      <c r="I165" s="163">
        <f>IF(LEN(E165)&gt;3,(IF(VLOOKUP($C165,'Regional Crises'!$B$1:$R$66,6,FALSE)="x","x",ROUND(IF(VLOOKUP($C165,'Regional Crises'!$B$1:$R$66,6,FALSE)&gt;I$3,5,IF(VLOOKUP($C165,'Regional Crises'!$B$1:$R$66,6,FALSE)&lt;I$4,0,5-(I$3-VLOOKUP($C165,'Regional Crises'!$B$1:$R$66,6,FALSE))/(I$3-I$4)*5)),1))),IF(VLOOKUP($E165,'Country Indicator Data'!$B$4:$N$300,2,FALSE)="x","x",ROUND(IF(VLOOKUP($E165,'Country Indicator Data'!$B$4:$N$300,2,FALSE)&gt;I$3,5,IF(VLOOKUP($E165,'Country Indicator Data'!$B$4:$N$300,2,FALSE)&lt;I$4,0,5-(I$3-VLOOKUP($E165,'Country Indicator Data'!$B$4:$N$300,2,FALSE))/(I$3-I$4)*5)),1)))</f>
        <v>2</v>
      </c>
      <c r="J165" s="163">
        <f>IF(LEN(E165)&gt;3,(IF(VLOOKUP($C165,'Regional Crises'!$B$1:$R$66,8,FALSE)="x","x",ROUND(IF(VLOOKUP($C165,'Regional Crises'!$B$1:$R$66,8,FALSE)&gt;J$3,5,IF(VLOOKUP($C165,'Regional Crises'!$B$1:$R$66,8,FALSE)&lt;J$4,0,5-(J$3-VLOOKUP($C165,'Regional Crises'!$B$1:$R$66,8,FALSE))/(J$3-J$4)*5)),1))),IF(VLOOKUP($E165,'Country Indicator Data'!$B$4:$N$300,4,FALSE)="x","x",ROUND(IF(VLOOKUP($E165,'Country Indicator Data'!$B$4:$N$300,4,FALSE)&gt;J$3,5,IF(VLOOKUP($E165,'Country Indicator Data'!$B$4:$N$300,4,FALSE)&lt;J$4,0,5-(J$3-VLOOKUP($E165,'Country Indicator Data'!$B$4:$N$300,4,FALSE))/(J$3-J$4)*5)),1)))</f>
        <v>3.4</v>
      </c>
      <c r="K165" s="163">
        <f t="shared" si="53"/>
        <v>2.7</v>
      </c>
      <c r="L165" s="163">
        <f>IF(LEN(E165)&gt;3,(IF(VLOOKUP($C165,'Regional Crises'!$B$1:$R$66,10,FALSE)="x","x",ROUND(IF(VLOOKUP($C165,'Regional Crises'!$B$1:$R$66,10,FALSE)&gt;L$3,5,IF(VLOOKUP($C165,'Regional Crises'!$B$1:$R$66,10,FALSE)&lt;L$4,0,5-(L$3-VLOOKUP($C165,'Regional Crises'!$B$1:$R$66,10,FALSE))/(L$3-L$4)*5)),1))),IF(VLOOKUP($E165,'Country Indicator Data'!$B$4:$N$300,6,FALSE)="x","x",ROUND(IF(VLOOKUP($E165,'Country Indicator Data'!$B$4:$N$300,6,FALSE)&gt;L$3,5,IF(VLOOKUP($E165,'Country Indicator Data'!$B$4:$N$300,6,FALSE)&lt;L$4,0,5-(L$3-VLOOKUP($E165,'Country Indicator Data'!$B$4:$N$300,6,FALSE))/(L$3-L$4)*5)),1)))</f>
        <v>2</v>
      </c>
      <c r="M165" s="163">
        <f>IF(LEN(E165)&gt;3,(IF(VLOOKUP($C165,'Regional Crises'!$B$1:$R$66,11,FALSE)="x","x",ROUND(IF(VLOOKUP($C165,'Regional Crises'!$B$1:$R$66,11,FALSE)&gt;M$3,5,IF(VLOOKUP($C165,'Regional Crises'!$B$1:$R$66,11,FALSE)&lt;M$4,0,5-(M$3-VLOOKUP($C165,'Regional Crises'!$B$1:$R$66,11,FALSE))/(M$3-M$4)*5)),1))),IF(VLOOKUP($E165,'Country Indicator Data'!$B$4:$N$300,7,FALSE)="x","x",ROUND(IF(VLOOKUP($E165,'Country Indicator Data'!$B$4:$N$300,7,FALSE)&gt;M$3,5,IF(VLOOKUP($E165,'Country Indicator Data'!$B$4:$N$300,7,FALSE)&lt;M$4,0,5-(M$3-VLOOKUP($E165,'Country Indicator Data'!$B$4:$N$300,7,FALSE))/(M$3-M$4)*5)),1)))</f>
        <v>2.1</v>
      </c>
      <c r="N165" s="163">
        <f t="shared" si="54"/>
        <v>2.0499999999999998</v>
      </c>
      <c r="O165" s="163">
        <f t="shared" si="55"/>
        <v>2.4833333333333334</v>
      </c>
      <c r="P165" s="163">
        <f>IF(LEN(E165)&gt;3,VLOOKUP(C165,'Regional Crises'!$B$1:$R$69,12,FALSE),VLOOKUP(E165,'Country Indicator Data'!$B$4:$I$300,8,FALSE))</f>
        <v>4</v>
      </c>
      <c r="Q165" s="163">
        <f>IF(LEN(E165)&gt;3,((IF(VLOOKUP($C165,'Regional Crises'!$B$1:$R$66,13,FALSE)="x","x",ROUND(IF(VLOOKUP($C165,'Regional Crises'!$B$1:$R$66,13,FALSE)&gt;Q$3,5,IF(VLOOKUP($C165,'Regional Crises'!$B$1:$R$66,13,FALSE)&lt;Q$4,0,5-(LOG(Q$3)-LOG(VLOOKUP($C165,'Regional Crises'!$B$1:$R$66,13,FALSE)))/(LOG(Q$3)-LOG(Q$4))*5)),1)))),(IF(VLOOKUP($E165,'Country Indicator Data'!$B$4:$N$300,9,FALSE)="x","x",ROUND(IF(VLOOKUP($E165,'Country Indicator Data'!$B$4:$N$300,9,FALSE)&gt;Q$3,5,IF(VLOOKUP($E165,'Country Indicator Data'!$B$4:$N$300,9,FALSE)&lt;Q$4,0,5-(LOG(Q$3)-LOG(VLOOKUP($E165,'Country Indicator Data'!$B$4:$N$300,9,FALSE)))/(LOG(Q$3)-LOG(Q$4))*5)),1))))</f>
        <v>2</v>
      </c>
      <c r="R165" s="163">
        <f t="shared" si="56"/>
        <v>3</v>
      </c>
      <c r="S165" s="163">
        <f>IF(LEN(E165)&gt;3,((IF(VLOOKUP($C165,'Regional Crises'!$B$1:$R$66,17,FALSE)="x","x",ROUND(IF(VLOOKUP($C165,'Regional Crises'!$B$1:$R$66,17,FALSE)&gt;S$3,0,IF(VLOOKUP($C165,'Regional Crises'!$B$1:$R$66,17,FALSE)&lt;S$4,5,(S$3-VLOOKUP($C165,'Regional Crises'!$B$1:$R$66,17,FALSE))/(S$3-S$4)*5)),1)))),(IF(VLOOKUP($E165,'Country Indicator Data'!$B$4:$N$300,13,FALSE)="x","x",ROUND(IF(VLOOKUP($E165,'Country Indicator Data'!$B$4:$N$300,13,FALSE)&gt;S$3,0,IF(VLOOKUP($E165,'Country Indicator Data'!$B$4:$N$300,13,FALSE)&lt;S$4,5,(S$3-VLOOKUP($E165,'Country Indicator Data'!$B$4:$N$300,13,FALSE))/(S$3-S$4)*5)),1))))</f>
        <v>3.3</v>
      </c>
      <c r="T165" s="163">
        <f>IF(LEN(E165)&gt;3,((IF(VLOOKUP($C165,'Regional Crises'!$B$1:$R$66,14,FALSE)="x","x",ROUND(IF(VLOOKUP($C165,'Regional Crises'!$B$1:$R$66,14,FALSE)&gt;T$3,0,IF(VLOOKUP($C165,'Regional Crises'!$B$1:$R$66,14,FALSE)&lt;T$4,5,(T$3-VLOOKUP($C165,'Regional Crises'!$B$1:$R$66,14,FALSE))/(T$3-T$4)*5)),1)))),(IF(VLOOKUP($E165,'Country Indicator Data'!$B$4:$N$300,10,FALSE)="x","x",ROUND(IF(VLOOKUP($E165,'Country Indicator Data'!$B$4:$N$300,10,FALSE)&gt;T$3,0,IF(VLOOKUP($E165,'Country Indicator Data'!$B$4:$N$300,10,FALSE)&lt;T$4,5,(T$3-VLOOKUP($E165,'Country Indicator Data'!$B$4:$N$300,10,FALSE))/(T$3-T$4)*5)),1))))</f>
        <v>2.8</v>
      </c>
      <c r="U165" s="163">
        <f>IF(LEN(E165)&gt;3,((IF(VLOOKUP($C165,'Regional Crises'!$B$1:$R$66,15,FALSE)="x","x",ROUND(IF(VLOOKUP($C165,'Regional Crises'!$B$1:$R$66,15,FALSE)&gt;U$3,0,IF(VLOOKUP($C165,'Regional Crises'!$B$1:$R$66,15,FALSE)&lt;U$4,5,(U$3-VLOOKUP($C165,'Regional Crises'!$B$1:$R$66,15,FALSE))/(U$3-U$4)*5)),1)))),(IF(VLOOKUP($E165,'Country Indicator Data'!$B$4:$N$300,11,FALSE)="x","x",ROUND(IF(VLOOKUP($E165,'Country Indicator Data'!$B$4:$N$300,11,FALSE)&gt;U$3,0,IF(VLOOKUP($E165,'Country Indicator Data'!$B$4:$N$300,11,FALSE)&lt;U$4,5,(U$3-VLOOKUP($E165,'Country Indicator Data'!$B$4:$N$300,11,FALSE))/(U$3-U$4)*5)),1))))</f>
        <v>3.3</v>
      </c>
      <c r="V165" s="163">
        <f>IF(LEN(E165)&gt;3,((IF(VLOOKUP($C165,'Regional Crises'!$B$1:$R$66,16,FALSE)="x","x",ROUND(IF(VLOOKUP($C165,'Regional Crises'!$B$1:$R$66,16,FALSE)&gt;V$3,0,IF(VLOOKUP($C165,'Regional Crises'!$B$1:$R$66,16,FALSE)&lt;V$4,5,(V$3-VLOOKUP($C165,'Regional Crises'!$B$1:$R$66,16,FALSE))/(V$3-V$4)*5)),1)))),(IF(VLOOKUP($E165,'Country Indicator Data'!$B$4:$N$300,12,FALSE)="x","x",ROUND(IF(VLOOKUP($E165,'Country Indicator Data'!$B$4:$N$300,12,FALSE)&gt;V$3,0,IF(VLOOKUP($E165,'Country Indicator Data'!$B$4:$N$300,12,FALSE)&lt;V$4,5,(V$3-VLOOKUP($E165,'Country Indicator Data'!$B$4:$N$300,12,FALSE))/(V$3-V$4)*5)),1))))</f>
        <v>3.4</v>
      </c>
      <c r="W165" s="163">
        <f t="shared" si="57"/>
        <v>3.2</v>
      </c>
      <c r="X165" s="163">
        <f t="shared" si="58"/>
        <v>2.9</v>
      </c>
      <c r="Y165" s="184">
        <f>IF('Core Indicators'!FC162="x","x",IF('Core Indicators'!FC162&gt;=5,5,IF('Core Indicators'!FC162&gt;=4,4,IF('Core Indicators'!FC162&gt;=3,3,IF('Core Indicators'!FC162&gt;=2,2,IF('Core Indicators'!FC162&gt;=1,1,0))))))</f>
        <v>3</v>
      </c>
      <c r="Z165" s="163">
        <f t="shared" si="59"/>
        <v>3</v>
      </c>
      <c r="AA165" s="184">
        <f>'Crisis Indicator Data'!Y162</f>
        <v>1</v>
      </c>
      <c r="AB165" s="184">
        <f>'Crisis Indicator Data'!Z162</f>
        <v>0</v>
      </c>
      <c r="AC165" s="184">
        <f>'Crisis Indicator Data'!AA162</f>
        <v>0</v>
      </c>
      <c r="AD165" s="184">
        <f>'Crisis Indicator Data'!AB162</f>
        <v>0</v>
      </c>
      <c r="AE165" s="184">
        <f t="shared" si="60"/>
        <v>1</v>
      </c>
      <c r="AF165" s="184">
        <f>'Crisis Indicator Data'!AC162</f>
        <v>0</v>
      </c>
      <c r="AG165" s="184">
        <f>'Crisis Indicator Data'!AD162</f>
        <v>2</v>
      </c>
      <c r="AH165" s="184">
        <f t="shared" si="61"/>
        <v>2</v>
      </c>
      <c r="AI165" s="184">
        <f>'Crisis Indicator Data'!AE162</f>
        <v>0</v>
      </c>
      <c r="AJ165" s="184">
        <f>'Crisis Indicator Data'!AF162</f>
        <v>3</v>
      </c>
      <c r="AK165" s="184">
        <f>'Crisis Indicator Data'!AG162</f>
        <v>0</v>
      </c>
      <c r="AL165" s="184">
        <f t="shared" si="62"/>
        <v>3</v>
      </c>
      <c r="AM165" s="163">
        <f t="shared" si="63"/>
        <v>2</v>
      </c>
      <c r="AN165" s="163">
        <f t="shared" si="64"/>
        <v>2.5</v>
      </c>
    </row>
    <row r="166" spans="1:40" x14ac:dyDescent="0.35">
      <c r="A166" s="175" t="str">
        <f>'Crisis Indicator Data'!A163</f>
        <v>Kurdish Conflict</v>
      </c>
      <c r="B166" s="176" t="str">
        <f>'Crisis Indicator Data'!B163</f>
        <v>Conflict</v>
      </c>
      <c r="C166" s="176" t="str">
        <f>'Crisis Indicator Data'!C163</f>
        <v>TUR004</v>
      </c>
      <c r="D166" s="176" t="str">
        <f>'Crisis Indicator Data'!D163</f>
        <v>Türkiye</v>
      </c>
      <c r="E166" s="177" t="str">
        <f>'Crisis Indicator Data'!E163</f>
        <v>TUR</v>
      </c>
      <c r="F166" s="163">
        <f>IF(LEN(E166)&gt;3,(IF(VLOOKUP($C166,'Regional Crises'!$B$1:$R$66,7,FALSE)="x","x",ROUND(IF(VLOOKUP($C166,'Regional Crises'!$B$1:$R$66,7,FALSE)&gt;$F$3,5,IF(VLOOKUP($C166,'Regional Crises'!$B$1:$R$66,7,FALSE)&lt;F$4,0,($F$3-VLOOKUP($C166,'Regional Crises'!$B$1:$R$66,7,FALSE))/($F$3-$F$4)*5)),1))),IF(VLOOKUP($E166,'Country Indicator Data'!$B$4:$N$300,3,FALSE)="x","x",ROUND(IF(VLOOKUP($E166,'Country Indicator Data'!$B$4:$N$300,3,FALSE)&gt;$F$3,5,IF(VLOOKUP($E166,'Country Indicator Data'!$B$4:$N$300,3,FALSE)&lt;$F$4,0,($F$3-VLOOKUP($E166,'Country Indicator Data'!$B$4:$N$300,3,FALSE))/($F$3-$F$4)*5)),1)))</f>
        <v>2.5</v>
      </c>
      <c r="G166" s="163">
        <f>IF(LEN(E166)&gt;3,(IF(VLOOKUP($C166,'Regional Crises'!$B$1:$R$66,9,FALSE)="x","x",ROUND(IF(VLOOKUP($C166,'Regional Crises'!$B$1:$R$66,9,FALSE)&gt;G$3,5,IF(VLOOKUP($C166,'Regional Crises'!$B$1:$R$66,9,FALSE)&lt;G$4,0,(G$3-VLOOKUP($C166,'Regional Crises'!$B$1:$R$66,9,FALSE))/(G$3-G$4)*5)),1))),IF(VLOOKUP($E166,'Country Indicator Data'!$B$4:$N$300,5,FALSE)="x","x",ROUND(IF(VLOOKUP($E166,'Country Indicator Data'!$B$4:$N$300,5,FALSE)&gt;G$3,5,IF(VLOOKUP($E166,'Country Indicator Data'!$B$4:$N$300,5,FALSE)&lt;G$4,0,(G$3-VLOOKUP($E166,'Country Indicator Data'!$B$4:$N$300,5,FALSE))/(G$3-G$4)*5)),1)))</f>
        <v>2.9</v>
      </c>
      <c r="H166" s="163">
        <f t="shared" ref="H166:H197" si="65">IF(AND(F166="x",G166="x"),"x",AVERAGE(F166,G166))</f>
        <v>2.7</v>
      </c>
      <c r="I166" s="163">
        <f>IF(LEN(E166)&gt;3,(IF(VLOOKUP($C166,'Regional Crises'!$B$1:$R$66,6,FALSE)="x","x",ROUND(IF(VLOOKUP($C166,'Regional Crises'!$B$1:$R$66,6,FALSE)&gt;I$3,5,IF(VLOOKUP($C166,'Regional Crises'!$B$1:$R$66,6,FALSE)&lt;I$4,0,5-(I$3-VLOOKUP($C166,'Regional Crises'!$B$1:$R$66,6,FALSE))/(I$3-I$4)*5)),1))),IF(VLOOKUP($E166,'Country Indicator Data'!$B$4:$N$300,2,FALSE)="x","x",ROUND(IF(VLOOKUP($E166,'Country Indicator Data'!$B$4:$N$300,2,FALSE)&gt;I$3,5,IF(VLOOKUP($E166,'Country Indicator Data'!$B$4:$N$300,2,FALSE)&lt;I$4,0,5-(I$3-VLOOKUP($E166,'Country Indicator Data'!$B$4:$N$300,2,FALSE))/(I$3-I$4)*5)),1)))</f>
        <v>2</v>
      </c>
      <c r="J166" s="163">
        <f>IF(LEN(E166)&gt;3,(IF(VLOOKUP($C166,'Regional Crises'!$B$1:$R$66,8,FALSE)="x","x",ROUND(IF(VLOOKUP($C166,'Regional Crises'!$B$1:$R$66,8,FALSE)&gt;J$3,5,IF(VLOOKUP($C166,'Regional Crises'!$B$1:$R$66,8,FALSE)&lt;J$4,0,5-(J$3-VLOOKUP($C166,'Regional Crises'!$B$1:$R$66,8,FALSE))/(J$3-J$4)*5)),1))),IF(VLOOKUP($E166,'Country Indicator Data'!$B$4:$N$300,4,FALSE)="x","x",ROUND(IF(VLOOKUP($E166,'Country Indicator Data'!$B$4:$N$300,4,FALSE)&gt;J$3,5,IF(VLOOKUP($E166,'Country Indicator Data'!$B$4:$N$300,4,FALSE)&lt;J$4,0,5-(J$3-VLOOKUP($E166,'Country Indicator Data'!$B$4:$N$300,4,FALSE))/(J$3-J$4)*5)),1)))</f>
        <v>3.4</v>
      </c>
      <c r="K166" s="163">
        <f t="shared" ref="K166:K197" si="66">IF(AND(I166="x",J166="x"),"x",AVERAGE(I166,J166))</f>
        <v>2.7</v>
      </c>
      <c r="L166" s="163">
        <f>IF(LEN(E166)&gt;3,(IF(VLOOKUP($C166,'Regional Crises'!$B$1:$R$66,10,FALSE)="x","x",ROUND(IF(VLOOKUP($C166,'Regional Crises'!$B$1:$R$66,10,FALSE)&gt;L$3,5,IF(VLOOKUP($C166,'Regional Crises'!$B$1:$R$66,10,FALSE)&lt;L$4,0,5-(L$3-VLOOKUP($C166,'Regional Crises'!$B$1:$R$66,10,FALSE))/(L$3-L$4)*5)),1))),IF(VLOOKUP($E166,'Country Indicator Data'!$B$4:$N$300,6,FALSE)="x","x",ROUND(IF(VLOOKUP($E166,'Country Indicator Data'!$B$4:$N$300,6,FALSE)&gt;L$3,5,IF(VLOOKUP($E166,'Country Indicator Data'!$B$4:$N$300,6,FALSE)&lt;L$4,0,5-(L$3-VLOOKUP($E166,'Country Indicator Data'!$B$4:$N$300,6,FALSE))/(L$3-L$4)*5)),1)))</f>
        <v>2</v>
      </c>
      <c r="M166" s="163">
        <f>IF(LEN(E166)&gt;3,(IF(VLOOKUP($C166,'Regional Crises'!$B$1:$R$66,11,FALSE)="x","x",ROUND(IF(VLOOKUP($C166,'Regional Crises'!$B$1:$R$66,11,FALSE)&gt;M$3,5,IF(VLOOKUP($C166,'Regional Crises'!$B$1:$R$66,11,FALSE)&lt;M$4,0,5-(M$3-VLOOKUP($C166,'Regional Crises'!$B$1:$R$66,11,FALSE))/(M$3-M$4)*5)),1))),IF(VLOOKUP($E166,'Country Indicator Data'!$B$4:$N$300,7,FALSE)="x","x",ROUND(IF(VLOOKUP($E166,'Country Indicator Data'!$B$4:$N$300,7,FALSE)&gt;M$3,5,IF(VLOOKUP($E166,'Country Indicator Data'!$B$4:$N$300,7,FALSE)&lt;M$4,0,5-(M$3-VLOOKUP($E166,'Country Indicator Data'!$B$4:$N$300,7,FALSE))/(M$3-M$4)*5)),1)))</f>
        <v>2.1</v>
      </c>
      <c r="N166" s="163">
        <f t="shared" ref="N166:N197" si="67">IF(AND(L166="x",M166="x"),"x",AVERAGE(L166,M166))</f>
        <v>2.0499999999999998</v>
      </c>
      <c r="O166" s="163">
        <f t="shared" ref="O166:O197" si="68">AVERAGE(H166,K166,N166)</f>
        <v>2.4833333333333334</v>
      </c>
      <c r="P166" s="163">
        <f>IF(LEN(E166)&gt;3,VLOOKUP(C166,'Regional Crises'!$B$1:$R$69,12,FALSE),VLOOKUP(E166,'Country Indicator Data'!$B$4:$I$300,8,FALSE))</f>
        <v>4</v>
      </c>
      <c r="Q166" s="163">
        <f>IF(LEN(E166)&gt;3,((IF(VLOOKUP($C166,'Regional Crises'!$B$1:$R$66,13,FALSE)="x","x",ROUND(IF(VLOOKUP($C166,'Regional Crises'!$B$1:$R$66,13,FALSE)&gt;Q$3,5,IF(VLOOKUP($C166,'Regional Crises'!$B$1:$R$66,13,FALSE)&lt;Q$4,0,5-(LOG(Q$3)-LOG(VLOOKUP($C166,'Regional Crises'!$B$1:$R$66,13,FALSE)))/(LOG(Q$3)-LOG(Q$4))*5)),1)))),(IF(VLOOKUP($E166,'Country Indicator Data'!$B$4:$N$300,9,FALSE)="x","x",ROUND(IF(VLOOKUP($E166,'Country Indicator Data'!$B$4:$N$300,9,FALSE)&gt;Q$3,5,IF(VLOOKUP($E166,'Country Indicator Data'!$B$4:$N$300,9,FALSE)&lt;Q$4,0,5-(LOG(Q$3)-LOG(VLOOKUP($E166,'Country Indicator Data'!$B$4:$N$300,9,FALSE)))/(LOG(Q$3)-LOG(Q$4))*5)),1))))</f>
        <v>2</v>
      </c>
      <c r="R166" s="163">
        <f t="shared" ref="R166:R197" si="69">AVERAGE(P166:Q166)</f>
        <v>3</v>
      </c>
      <c r="S166" s="163">
        <f>IF(LEN(E166)&gt;3,((IF(VLOOKUP($C166,'Regional Crises'!$B$1:$R$66,17,FALSE)="x","x",ROUND(IF(VLOOKUP($C166,'Regional Crises'!$B$1:$R$66,17,FALSE)&gt;S$3,0,IF(VLOOKUP($C166,'Regional Crises'!$B$1:$R$66,17,FALSE)&lt;S$4,5,(S$3-VLOOKUP($C166,'Regional Crises'!$B$1:$R$66,17,FALSE))/(S$3-S$4)*5)),1)))),(IF(VLOOKUP($E166,'Country Indicator Data'!$B$4:$N$300,13,FALSE)="x","x",ROUND(IF(VLOOKUP($E166,'Country Indicator Data'!$B$4:$N$300,13,FALSE)&gt;S$3,0,IF(VLOOKUP($E166,'Country Indicator Data'!$B$4:$N$300,13,FALSE)&lt;S$4,5,(S$3-VLOOKUP($E166,'Country Indicator Data'!$B$4:$N$300,13,FALSE))/(S$3-S$4)*5)),1))))</f>
        <v>3.3</v>
      </c>
      <c r="T166" s="163">
        <f>IF(LEN(E166)&gt;3,((IF(VLOOKUP($C166,'Regional Crises'!$B$1:$R$66,14,FALSE)="x","x",ROUND(IF(VLOOKUP($C166,'Regional Crises'!$B$1:$R$66,14,FALSE)&gt;T$3,0,IF(VLOOKUP($C166,'Regional Crises'!$B$1:$R$66,14,FALSE)&lt;T$4,5,(T$3-VLOOKUP($C166,'Regional Crises'!$B$1:$R$66,14,FALSE))/(T$3-T$4)*5)),1)))),(IF(VLOOKUP($E166,'Country Indicator Data'!$B$4:$N$300,10,FALSE)="x","x",ROUND(IF(VLOOKUP($E166,'Country Indicator Data'!$B$4:$N$300,10,FALSE)&gt;T$3,0,IF(VLOOKUP($E166,'Country Indicator Data'!$B$4:$N$300,10,FALSE)&lt;T$4,5,(T$3-VLOOKUP($E166,'Country Indicator Data'!$B$4:$N$300,10,FALSE))/(T$3-T$4)*5)),1))))</f>
        <v>2.8</v>
      </c>
      <c r="U166" s="163">
        <f>IF(LEN(E166)&gt;3,((IF(VLOOKUP($C166,'Regional Crises'!$B$1:$R$66,15,FALSE)="x","x",ROUND(IF(VLOOKUP($C166,'Regional Crises'!$B$1:$R$66,15,FALSE)&gt;U$3,0,IF(VLOOKUP($C166,'Regional Crises'!$B$1:$R$66,15,FALSE)&lt;U$4,5,(U$3-VLOOKUP($C166,'Regional Crises'!$B$1:$R$66,15,FALSE))/(U$3-U$4)*5)),1)))),(IF(VLOOKUP($E166,'Country Indicator Data'!$B$4:$N$300,11,FALSE)="x","x",ROUND(IF(VLOOKUP($E166,'Country Indicator Data'!$B$4:$N$300,11,FALSE)&gt;U$3,0,IF(VLOOKUP($E166,'Country Indicator Data'!$B$4:$N$300,11,FALSE)&lt;U$4,5,(U$3-VLOOKUP($E166,'Country Indicator Data'!$B$4:$N$300,11,FALSE))/(U$3-U$4)*5)),1))))</f>
        <v>3.3</v>
      </c>
      <c r="V166" s="163">
        <f>IF(LEN(E166)&gt;3,((IF(VLOOKUP($C166,'Regional Crises'!$B$1:$R$66,16,FALSE)="x","x",ROUND(IF(VLOOKUP($C166,'Regional Crises'!$B$1:$R$66,16,FALSE)&gt;V$3,0,IF(VLOOKUP($C166,'Regional Crises'!$B$1:$R$66,16,FALSE)&lt;V$4,5,(V$3-VLOOKUP($C166,'Regional Crises'!$B$1:$R$66,16,FALSE))/(V$3-V$4)*5)),1)))),(IF(VLOOKUP($E166,'Country Indicator Data'!$B$4:$N$300,12,FALSE)="x","x",ROUND(IF(VLOOKUP($E166,'Country Indicator Data'!$B$4:$N$300,12,FALSE)&gt;V$3,0,IF(VLOOKUP($E166,'Country Indicator Data'!$B$4:$N$300,12,FALSE)&lt;V$4,5,(V$3-VLOOKUP($E166,'Country Indicator Data'!$B$4:$N$300,12,FALSE))/(V$3-V$4)*5)),1))))</f>
        <v>3.4</v>
      </c>
      <c r="W166" s="163">
        <f t="shared" ref="W166:W197" si="70">IF(AND(S166="x",V166="x"),"x",ROUND(AVERAGE(S166,V166,T166,U166),1))</f>
        <v>3.2</v>
      </c>
      <c r="X166" s="163">
        <f t="shared" ref="X166:X197" si="71">ROUND(AVERAGE(O166,W166,R166),1)</f>
        <v>2.9</v>
      </c>
      <c r="Y166" s="184">
        <f>IF('Core Indicators'!FC163="x","x",IF('Core Indicators'!FC163&gt;=5,5,IF('Core Indicators'!FC163&gt;=4,4,IF('Core Indicators'!FC163&gt;=3,3,IF('Core Indicators'!FC163&gt;=2,2,IF('Core Indicators'!FC163&gt;=1,1,0))))))</f>
        <v>2</v>
      </c>
      <c r="Z166" s="163">
        <f t="shared" ref="Z166:Z197" si="72">Y166</f>
        <v>2</v>
      </c>
      <c r="AA166" s="184">
        <f>'Crisis Indicator Data'!Y163</f>
        <v>1</v>
      </c>
      <c r="AB166" s="184">
        <f>'Crisis Indicator Data'!Z163</f>
        <v>0</v>
      </c>
      <c r="AC166" s="184">
        <f>'Crisis Indicator Data'!AA163</f>
        <v>1</v>
      </c>
      <c r="AD166" s="184">
        <f>'Crisis Indicator Data'!AB163</f>
        <v>0</v>
      </c>
      <c r="AE166" s="184">
        <f t="shared" ref="AE166:AE197" si="73">IF(SUM(AA166:AD166)=0,0,IF(SUM(AA166,AB166,AC166,AD166)&lt;2,1,IF(SUM(AA166:AD166)&lt;6,2,IF(SUM(AA166:AD166)&lt;8,3,IF(SUM(AA166:AD166)&lt;10,4,5)))))</f>
        <v>2</v>
      </c>
      <c r="AF166" s="184">
        <f>'Crisis Indicator Data'!AC163</f>
        <v>2</v>
      </c>
      <c r="AG166" s="184">
        <f>'Crisis Indicator Data'!AD163</f>
        <v>0</v>
      </c>
      <c r="AH166" s="184">
        <f t="shared" ref="AH166:AH197" si="74">IF(SUM(AF166:AG166)=0,0,IF(SUM(AF166,AG166)=1,1,IF(SUM(AF166:AG166)&lt;3,2,IF(SUM(AF166:AG166)&lt;4,3,IF(SUM(AF166:AG166)&lt;5,4,5)))))</f>
        <v>2</v>
      </c>
      <c r="AI166" s="184">
        <f>'Crisis Indicator Data'!AE163</f>
        <v>0</v>
      </c>
      <c r="AJ166" s="184">
        <f>'Crisis Indicator Data'!AF163</f>
        <v>3</v>
      </c>
      <c r="AK166" s="184">
        <f>'Crisis Indicator Data'!AG163</f>
        <v>0</v>
      </c>
      <c r="AL166" s="184">
        <f t="shared" ref="AL166:AL197" si="75">IF(SUM(AI166:AK166)=0,0,IF(SUM(AI166:AK166)=1,1,IF(SUM(AI166:AK166)&lt;3,2,IF(SUM(AI166:AK166)&lt;5,3,IF(SUM(AI166:AK166)&lt;7,4,5)))))</f>
        <v>3</v>
      </c>
      <c r="AM166" s="163">
        <f t="shared" ref="AM166:AM197" si="76">IF(AA166=3,5,ROUND(AVERAGE(AE166,AH166,AL166),0))</f>
        <v>2</v>
      </c>
      <c r="AN166" s="163">
        <f t="shared" ref="AN166:AN197" si="77">IF(AND(Z166="x",AM166="x"),"x",ROUND(AVERAGE(Z166,AM166),1))</f>
        <v>2</v>
      </c>
    </row>
    <row r="167" spans="1:40" x14ac:dyDescent="0.35">
      <c r="A167" s="175" t="str">
        <f>'Crisis Indicator Data'!A164</f>
        <v>Türkiye / Syria earthquake in Türkiye</v>
      </c>
      <c r="B167" s="176" t="str">
        <f>'Crisis Indicator Data'!B164</f>
        <v>Earthquake</v>
      </c>
      <c r="C167" s="176" t="str">
        <f>'Crisis Indicator Data'!C164</f>
        <v>TUR005</v>
      </c>
      <c r="D167" s="176" t="str">
        <f>'Crisis Indicator Data'!D164</f>
        <v>Türkiye</v>
      </c>
      <c r="E167" s="177" t="str">
        <f>'Crisis Indicator Data'!E164</f>
        <v>TUR</v>
      </c>
      <c r="F167" s="163">
        <f>IF(LEN(E167)&gt;3,(IF(VLOOKUP($C167,'Regional Crises'!$B$1:$R$66,7,FALSE)="x","x",ROUND(IF(VLOOKUP($C167,'Regional Crises'!$B$1:$R$66,7,FALSE)&gt;$F$3,5,IF(VLOOKUP($C167,'Regional Crises'!$B$1:$R$66,7,FALSE)&lt;F$4,0,($F$3-VLOOKUP($C167,'Regional Crises'!$B$1:$R$66,7,FALSE))/($F$3-$F$4)*5)),1))),IF(VLOOKUP($E167,'Country Indicator Data'!$B$4:$N$300,3,FALSE)="x","x",ROUND(IF(VLOOKUP($E167,'Country Indicator Data'!$B$4:$N$300,3,FALSE)&gt;$F$3,5,IF(VLOOKUP($E167,'Country Indicator Data'!$B$4:$N$300,3,FALSE)&lt;$F$4,0,($F$3-VLOOKUP($E167,'Country Indicator Data'!$B$4:$N$300,3,FALSE))/($F$3-$F$4)*5)),1)))</f>
        <v>2.5</v>
      </c>
      <c r="G167" s="163">
        <f>IF(LEN(E167)&gt;3,(IF(VLOOKUP($C167,'Regional Crises'!$B$1:$R$66,9,FALSE)="x","x",ROUND(IF(VLOOKUP($C167,'Regional Crises'!$B$1:$R$66,9,FALSE)&gt;G$3,5,IF(VLOOKUP($C167,'Regional Crises'!$B$1:$R$66,9,FALSE)&lt;G$4,0,(G$3-VLOOKUP($C167,'Regional Crises'!$B$1:$R$66,9,FALSE))/(G$3-G$4)*5)),1))),IF(VLOOKUP($E167,'Country Indicator Data'!$B$4:$N$300,5,FALSE)="x","x",ROUND(IF(VLOOKUP($E167,'Country Indicator Data'!$B$4:$N$300,5,FALSE)&gt;G$3,5,IF(VLOOKUP($E167,'Country Indicator Data'!$B$4:$N$300,5,FALSE)&lt;G$4,0,(G$3-VLOOKUP($E167,'Country Indicator Data'!$B$4:$N$300,5,FALSE))/(G$3-G$4)*5)),1)))</f>
        <v>2.9</v>
      </c>
      <c r="H167" s="163">
        <f t="shared" si="65"/>
        <v>2.7</v>
      </c>
      <c r="I167" s="163">
        <f>IF(LEN(E167)&gt;3,(IF(VLOOKUP($C167,'Regional Crises'!$B$1:$R$66,6,FALSE)="x","x",ROUND(IF(VLOOKUP($C167,'Regional Crises'!$B$1:$R$66,6,FALSE)&gt;I$3,5,IF(VLOOKUP($C167,'Regional Crises'!$B$1:$R$66,6,FALSE)&lt;I$4,0,5-(I$3-VLOOKUP($C167,'Regional Crises'!$B$1:$R$66,6,FALSE))/(I$3-I$4)*5)),1))),IF(VLOOKUP($E167,'Country Indicator Data'!$B$4:$N$300,2,FALSE)="x","x",ROUND(IF(VLOOKUP($E167,'Country Indicator Data'!$B$4:$N$300,2,FALSE)&gt;I$3,5,IF(VLOOKUP($E167,'Country Indicator Data'!$B$4:$N$300,2,FALSE)&lt;I$4,0,5-(I$3-VLOOKUP($E167,'Country Indicator Data'!$B$4:$N$300,2,FALSE))/(I$3-I$4)*5)),1)))</f>
        <v>2</v>
      </c>
      <c r="J167" s="163">
        <f>IF(LEN(E167)&gt;3,(IF(VLOOKUP($C167,'Regional Crises'!$B$1:$R$66,8,FALSE)="x","x",ROUND(IF(VLOOKUP($C167,'Regional Crises'!$B$1:$R$66,8,FALSE)&gt;J$3,5,IF(VLOOKUP($C167,'Regional Crises'!$B$1:$R$66,8,FALSE)&lt;J$4,0,5-(J$3-VLOOKUP($C167,'Regional Crises'!$B$1:$R$66,8,FALSE))/(J$3-J$4)*5)),1))),IF(VLOOKUP($E167,'Country Indicator Data'!$B$4:$N$300,4,FALSE)="x","x",ROUND(IF(VLOOKUP($E167,'Country Indicator Data'!$B$4:$N$300,4,FALSE)&gt;J$3,5,IF(VLOOKUP($E167,'Country Indicator Data'!$B$4:$N$300,4,FALSE)&lt;J$4,0,5-(J$3-VLOOKUP($E167,'Country Indicator Data'!$B$4:$N$300,4,FALSE))/(J$3-J$4)*5)),1)))</f>
        <v>3.4</v>
      </c>
      <c r="K167" s="163">
        <f t="shared" si="66"/>
        <v>2.7</v>
      </c>
      <c r="L167" s="163">
        <f>IF(LEN(E167)&gt;3,(IF(VLOOKUP($C167,'Regional Crises'!$B$1:$R$66,10,FALSE)="x","x",ROUND(IF(VLOOKUP($C167,'Regional Crises'!$B$1:$R$66,10,FALSE)&gt;L$3,5,IF(VLOOKUP($C167,'Regional Crises'!$B$1:$R$66,10,FALSE)&lt;L$4,0,5-(L$3-VLOOKUP($C167,'Regional Crises'!$B$1:$R$66,10,FALSE))/(L$3-L$4)*5)),1))),IF(VLOOKUP($E167,'Country Indicator Data'!$B$4:$N$300,6,FALSE)="x","x",ROUND(IF(VLOOKUP($E167,'Country Indicator Data'!$B$4:$N$300,6,FALSE)&gt;L$3,5,IF(VLOOKUP($E167,'Country Indicator Data'!$B$4:$N$300,6,FALSE)&lt;L$4,0,5-(L$3-VLOOKUP($E167,'Country Indicator Data'!$B$4:$N$300,6,FALSE))/(L$3-L$4)*5)),1)))</f>
        <v>2</v>
      </c>
      <c r="M167" s="163">
        <f>IF(LEN(E167)&gt;3,(IF(VLOOKUP($C167,'Regional Crises'!$B$1:$R$66,11,FALSE)="x","x",ROUND(IF(VLOOKUP($C167,'Regional Crises'!$B$1:$R$66,11,FALSE)&gt;M$3,5,IF(VLOOKUP($C167,'Regional Crises'!$B$1:$R$66,11,FALSE)&lt;M$4,0,5-(M$3-VLOOKUP($C167,'Regional Crises'!$B$1:$R$66,11,FALSE))/(M$3-M$4)*5)),1))),IF(VLOOKUP($E167,'Country Indicator Data'!$B$4:$N$300,7,FALSE)="x","x",ROUND(IF(VLOOKUP($E167,'Country Indicator Data'!$B$4:$N$300,7,FALSE)&gt;M$3,5,IF(VLOOKUP($E167,'Country Indicator Data'!$B$4:$N$300,7,FALSE)&lt;M$4,0,5-(M$3-VLOOKUP($E167,'Country Indicator Data'!$B$4:$N$300,7,FALSE))/(M$3-M$4)*5)),1)))</f>
        <v>2.1</v>
      </c>
      <c r="N167" s="163">
        <f t="shared" si="67"/>
        <v>2.0499999999999998</v>
      </c>
      <c r="O167" s="163">
        <f t="shared" si="68"/>
        <v>2.4833333333333334</v>
      </c>
      <c r="P167" s="163">
        <f>IF(LEN(E167)&gt;3,VLOOKUP(C167,'Regional Crises'!$B$1:$R$69,12,FALSE),VLOOKUP(E167,'Country Indicator Data'!$B$4:$I$300,8,FALSE))</f>
        <v>4</v>
      </c>
      <c r="Q167" s="163">
        <f>IF(LEN(E167)&gt;3,((IF(VLOOKUP($C167,'Regional Crises'!$B$1:$R$66,13,FALSE)="x","x",ROUND(IF(VLOOKUP($C167,'Regional Crises'!$B$1:$R$66,13,FALSE)&gt;Q$3,5,IF(VLOOKUP($C167,'Regional Crises'!$B$1:$R$66,13,FALSE)&lt;Q$4,0,5-(LOG(Q$3)-LOG(VLOOKUP($C167,'Regional Crises'!$B$1:$R$66,13,FALSE)))/(LOG(Q$3)-LOG(Q$4))*5)),1)))),(IF(VLOOKUP($E167,'Country Indicator Data'!$B$4:$N$300,9,FALSE)="x","x",ROUND(IF(VLOOKUP($E167,'Country Indicator Data'!$B$4:$N$300,9,FALSE)&gt;Q$3,5,IF(VLOOKUP($E167,'Country Indicator Data'!$B$4:$N$300,9,FALSE)&lt;Q$4,0,5-(LOG(Q$3)-LOG(VLOOKUP($E167,'Country Indicator Data'!$B$4:$N$300,9,FALSE)))/(LOG(Q$3)-LOG(Q$4))*5)),1))))</f>
        <v>2</v>
      </c>
      <c r="R167" s="163">
        <f t="shared" si="69"/>
        <v>3</v>
      </c>
      <c r="S167" s="163">
        <f>IF(LEN(E167)&gt;3,((IF(VLOOKUP($C167,'Regional Crises'!$B$1:$R$66,17,FALSE)="x","x",ROUND(IF(VLOOKUP($C167,'Regional Crises'!$B$1:$R$66,17,FALSE)&gt;S$3,0,IF(VLOOKUP($C167,'Regional Crises'!$B$1:$R$66,17,FALSE)&lt;S$4,5,(S$3-VLOOKUP($C167,'Regional Crises'!$B$1:$R$66,17,FALSE))/(S$3-S$4)*5)),1)))),(IF(VLOOKUP($E167,'Country Indicator Data'!$B$4:$N$300,13,FALSE)="x","x",ROUND(IF(VLOOKUP($E167,'Country Indicator Data'!$B$4:$N$300,13,FALSE)&gt;S$3,0,IF(VLOOKUP($E167,'Country Indicator Data'!$B$4:$N$300,13,FALSE)&lt;S$4,5,(S$3-VLOOKUP($E167,'Country Indicator Data'!$B$4:$N$300,13,FALSE))/(S$3-S$4)*5)),1))))</f>
        <v>3.3</v>
      </c>
      <c r="T167" s="163">
        <f>IF(LEN(E167)&gt;3,((IF(VLOOKUP($C167,'Regional Crises'!$B$1:$R$66,14,FALSE)="x","x",ROUND(IF(VLOOKUP($C167,'Regional Crises'!$B$1:$R$66,14,FALSE)&gt;T$3,0,IF(VLOOKUP($C167,'Regional Crises'!$B$1:$R$66,14,FALSE)&lt;T$4,5,(T$3-VLOOKUP($C167,'Regional Crises'!$B$1:$R$66,14,FALSE))/(T$3-T$4)*5)),1)))),(IF(VLOOKUP($E167,'Country Indicator Data'!$B$4:$N$300,10,FALSE)="x","x",ROUND(IF(VLOOKUP($E167,'Country Indicator Data'!$B$4:$N$300,10,FALSE)&gt;T$3,0,IF(VLOOKUP($E167,'Country Indicator Data'!$B$4:$N$300,10,FALSE)&lt;T$4,5,(T$3-VLOOKUP($E167,'Country Indicator Data'!$B$4:$N$300,10,FALSE))/(T$3-T$4)*5)),1))))</f>
        <v>2.8</v>
      </c>
      <c r="U167" s="163">
        <f>IF(LEN(E167)&gt;3,((IF(VLOOKUP($C167,'Regional Crises'!$B$1:$R$66,15,FALSE)="x","x",ROUND(IF(VLOOKUP($C167,'Regional Crises'!$B$1:$R$66,15,FALSE)&gt;U$3,0,IF(VLOOKUP($C167,'Regional Crises'!$B$1:$R$66,15,FALSE)&lt;U$4,5,(U$3-VLOOKUP($C167,'Regional Crises'!$B$1:$R$66,15,FALSE))/(U$3-U$4)*5)),1)))),(IF(VLOOKUP($E167,'Country Indicator Data'!$B$4:$N$300,11,FALSE)="x","x",ROUND(IF(VLOOKUP($E167,'Country Indicator Data'!$B$4:$N$300,11,FALSE)&gt;U$3,0,IF(VLOOKUP($E167,'Country Indicator Data'!$B$4:$N$300,11,FALSE)&lt;U$4,5,(U$3-VLOOKUP($E167,'Country Indicator Data'!$B$4:$N$300,11,FALSE))/(U$3-U$4)*5)),1))))</f>
        <v>3.3</v>
      </c>
      <c r="V167" s="163">
        <f>IF(LEN(E167)&gt;3,((IF(VLOOKUP($C167,'Regional Crises'!$B$1:$R$66,16,FALSE)="x","x",ROUND(IF(VLOOKUP($C167,'Regional Crises'!$B$1:$R$66,16,FALSE)&gt;V$3,0,IF(VLOOKUP($C167,'Regional Crises'!$B$1:$R$66,16,FALSE)&lt;V$4,5,(V$3-VLOOKUP($C167,'Regional Crises'!$B$1:$R$66,16,FALSE))/(V$3-V$4)*5)),1)))),(IF(VLOOKUP($E167,'Country Indicator Data'!$B$4:$N$300,12,FALSE)="x","x",ROUND(IF(VLOOKUP($E167,'Country Indicator Data'!$B$4:$N$300,12,FALSE)&gt;V$3,0,IF(VLOOKUP($E167,'Country Indicator Data'!$B$4:$N$300,12,FALSE)&lt;V$4,5,(V$3-VLOOKUP($E167,'Country Indicator Data'!$B$4:$N$300,12,FALSE))/(V$3-V$4)*5)),1))))</f>
        <v>3.4</v>
      </c>
      <c r="W167" s="163">
        <f t="shared" si="70"/>
        <v>3.2</v>
      </c>
      <c r="X167" s="163">
        <f t="shared" si="71"/>
        <v>2.9</v>
      </c>
      <c r="Y167" s="184">
        <f>IF('Core Indicators'!FC164="x","x",IF('Core Indicators'!FC164&gt;=5,5,IF('Core Indicators'!FC164&gt;=4,4,IF('Core Indicators'!FC164&gt;=3,3,IF('Core Indicators'!FC164&gt;=2,2,IF('Core Indicators'!FC164&gt;=1,1,0))))))</f>
        <v>3</v>
      </c>
      <c r="Z167" s="163">
        <f t="shared" si="72"/>
        <v>3</v>
      </c>
      <c r="AA167" s="184">
        <f>'Crisis Indicator Data'!Y164</f>
        <v>1</v>
      </c>
      <c r="AB167" s="184">
        <f>'Crisis Indicator Data'!Z164</f>
        <v>0</v>
      </c>
      <c r="AC167" s="184">
        <f>'Crisis Indicator Data'!AA164</f>
        <v>0</v>
      </c>
      <c r="AD167" s="184">
        <f>'Crisis Indicator Data'!AB164</f>
        <v>0</v>
      </c>
      <c r="AE167" s="184">
        <f t="shared" si="73"/>
        <v>1</v>
      </c>
      <c r="AF167" s="184">
        <f>'Crisis Indicator Data'!AC164</f>
        <v>0</v>
      </c>
      <c r="AG167" s="184">
        <f>'Crisis Indicator Data'!AD164</f>
        <v>0</v>
      </c>
      <c r="AH167" s="184">
        <f t="shared" si="74"/>
        <v>0</v>
      </c>
      <c r="AI167" s="184">
        <f>'Crisis Indicator Data'!AE164</f>
        <v>0</v>
      </c>
      <c r="AJ167" s="184">
        <f>'Crisis Indicator Data'!AF164</f>
        <v>3</v>
      </c>
      <c r="AK167" s="184">
        <f>'Crisis Indicator Data'!AG164</f>
        <v>0</v>
      </c>
      <c r="AL167" s="184">
        <f t="shared" si="75"/>
        <v>3</v>
      </c>
      <c r="AM167" s="163">
        <f t="shared" si="76"/>
        <v>1</v>
      </c>
      <c r="AN167" s="163">
        <f t="shared" si="77"/>
        <v>2</v>
      </c>
    </row>
    <row r="168" spans="1:40" x14ac:dyDescent="0.35">
      <c r="A168" s="175" t="str">
        <f>'Crisis Indicator Data'!A165</f>
        <v>Multiple Crises in Tanzania</v>
      </c>
      <c r="B168" s="176" t="str">
        <f>'Crisis Indicator Data'!B165</f>
        <v>Displacement,Drought</v>
      </c>
      <c r="C168" s="176" t="str">
        <f>'Crisis Indicator Data'!C165</f>
        <v>TZA001</v>
      </c>
      <c r="D168" s="176" t="str">
        <f>'Crisis Indicator Data'!D165</f>
        <v>Tanzania</v>
      </c>
      <c r="E168" s="177" t="str">
        <f>'Crisis Indicator Data'!E165</f>
        <v>TZA</v>
      </c>
      <c r="F168" s="163">
        <f>IF(LEN(E168)&gt;3,(IF(VLOOKUP($C168,'Regional Crises'!$B$1:$R$66,7,FALSE)="x","x",ROUND(IF(VLOOKUP($C168,'Regional Crises'!$B$1:$R$66,7,FALSE)&gt;$F$3,5,IF(VLOOKUP($C168,'Regional Crises'!$B$1:$R$66,7,FALSE)&lt;F$4,0,($F$3-VLOOKUP($C168,'Regional Crises'!$B$1:$R$66,7,FALSE))/($F$3-$F$4)*5)),1))),IF(VLOOKUP($E168,'Country Indicator Data'!$B$4:$N$300,3,FALSE)="x","x",ROUND(IF(VLOOKUP($E168,'Country Indicator Data'!$B$4:$N$300,3,FALSE)&gt;$F$3,5,IF(VLOOKUP($E168,'Country Indicator Data'!$B$4:$N$300,3,FALSE)&lt;$F$4,0,($F$3-VLOOKUP($E168,'Country Indicator Data'!$B$4:$N$300,3,FALSE))/($F$3-$F$4)*5)),1)))</f>
        <v>2.5</v>
      </c>
      <c r="G168" s="163">
        <f>IF(LEN(E168)&gt;3,(IF(VLOOKUP($C168,'Regional Crises'!$B$1:$R$66,9,FALSE)="x","x",ROUND(IF(VLOOKUP($C168,'Regional Crises'!$B$1:$R$66,9,FALSE)&gt;G$3,5,IF(VLOOKUP($C168,'Regional Crises'!$B$1:$R$66,9,FALSE)&lt;G$4,0,(G$3-VLOOKUP($C168,'Regional Crises'!$B$1:$R$66,9,FALSE))/(G$3-G$4)*5)),1))),IF(VLOOKUP($E168,'Country Indicator Data'!$B$4:$N$300,5,FALSE)="x","x",ROUND(IF(VLOOKUP($E168,'Country Indicator Data'!$B$4:$N$300,5,FALSE)&gt;G$3,5,IF(VLOOKUP($E168,'Country Indicator Data'!$B$4:$N$300,5,FALSE)&lt;G$4,0,(G$3-VLOOKUP($E168,'Country Indicator Data'!$B$4:$N$300,5,FALSE))/(G$3-G$4)*5)),1)))</f>
        <v>2.6</v>
      </c>
      <c r="H168" s="163">
        <f t="shared" si="65"/>
        <v>2.5499999999999998</v>
      </c>
      <c r="I168" s="163">
        <f>IF(LEN(E168)&gt;3,(IF(VLOOKUP($C168,'Regional Crises'!$B$1:$R$66,6,FALSE)="x","x",ROUND(IF(VLOOKUP($C168,'Regional Crises'!$B$1:$R$66,6,FALSE)&gt;I$3,5,IF(VLOOKUP($C168,'Regional Crises'!$B$1:$R$66,6,FALSE)&lt;I$4,0,5-(I$3-VLOOKUP($C168,'Regional Crises'!$B$1:$R$66,6,FALSE))/(I$3-I$4)*5)),1))),IF(VLOOKUP($E168,'Country Indicator Data'!$B$4:$N$300,2,FALSE)="x","x",ROUND(IF(VLOOKUP($E168,'Country Indicator Data'!$B$4:$N$300,2,FALSE)&gt;I$3,5,IF(VLOOKUP($E168,'Country Indicator Data'!$B$4:$N$300,2,FALSE)&lt;I$4,0,5-(I$3-VLOOKUP($E168,'Country Indicator Data'!$B$4:$N$300,2,FALSE))/(I$3-I$4)*5)),1)))</f>
        <v>2.5</v>
      </c>
      <c r="J168" s="163">
        <f>IF(LEN(E168)&gt;3,(IF(VLOOKUP($C168,'Regional Crises'!$B$1:$R$66,8,FALSE)="x","x",ROUND(IF(VLOOKUP($C168,'Regional Crises'!$B$1:$R$66,8,FALSE)&gt;J$3,5,IF(VLOOKUP($C168,'Regional Crises'!$B$1:$R$66,8,FALSE)&lt;J$4,0,5-(J$3-VLOOKUP($C168,'Regional Crises'!$B$1:$R$66,8,FALSE))/(J$3-J$4)*5)),1))),IF(VLOOKUP($E168,'Country Indicator Data'!$B$4:$N$300,4,FALSE)="x","x",ROUND(IF(VLOOKUP($E168,'Country Indicator Data'!$B$4:$N$300,4,FALSE)&gt;J$3,5,IF(VLOOKUP($E168,'Country Indicator Data'!$B$4:$N$300,4,FALSE)&lt;J$4,0,5-(J$3-VLOOKUP($E168,'Country Indicator Data'!$B$4:$N$300,4,FALSE))/(J$3-J$4)*5)),1)))</f>
        <v>0</v>
      </c>
      <c r="K168" s="163">
        <f t="shared" si="66"/>
        <v>1.25</v>
      </c>
      <c r="L168" s="163">
        <f>IF(LEN(E168)&gt;3,(IF(VLOOKUP($C168,'Regional Crises'!$B$1:$R$66,10,FALSE)="x","x",ROUND(IF(VLOOKUP($C168,'Regional Crises'!$B$1:$R$66,10,FALSE)&gt;L$3,5,IF(VLOOKUP($C168,'Regional Crises'!$B$1:$R$66,10,FALSE)&lt;L$4,0,5-(L$3-VLOOKUP($C168,'Regional Crises'!$B$1:$R$66,10,FALSE))/(L$3-L$4)*5)),1))),IF(VLOOKUP($E168,'Country Indicator Data'!$B$4:$N$300,6,FALSE)="x","x",ROUND(IF(VLOOKUP($E168,'Country Indicator Data'!$B$4:$N$300,6,FALSE)&gt;L$3,5,IF(VLOOKUP($E168,'Country Indicator Data'!$B$4:$N$300,6,FALSE)&lt;L$4,0,5-(L$3-VLOOKUP($E168,'Country Indicator Data'!$B$4:$N$300,6,FALSE))/(L$3-L$4)*5)),1)))</f>
        <v>3.6</v>
      </c>
      <c r="M168" s="163">
        <f>IF(LEN(E168)&gt;3,(IF(VLOOKUP($C168,'Regional Crises'!$B$1:$R$66,11,FALSE)="x","x",ROUND(IF(VLOOKUP($C168,'Regional Crises'!$B$1:$R$66,11,FALSE)&gt;M$3,5,IF(VLOOKUP($C168,'Regional Crises'!$B$1:$R$66,11,FALSE)&lt;M$4,0,5-(M$3-VLOOKUP($C168,'Regional Crises'!$B$1:$R$66,11,FALSE))/(M$3-M$4)*5)),1))),IF(VLOOKUP($E168,'Country Indicator Data'!$B$4:$N$300,7,FALSE)="x","x",ROUND(IF(VLOOKUP($E168,'Country Indicator Data'!$B$4:$N$300,7,FALSE)&gt;M$3,5,IF(VLOOKUP($E168,'Country Indicator Data'!$B$4:$N$300,7,FALSE)&lt;M$4,0,5-(M$3-VLOOKUP($E168,'Country Indicator Data'!$B$4:$N$300,7,FALSE))/(M$3-M$4)*5)),1)))</f>
        <v>1.9</v>
      </c>
      <c r="N168" s="163">
        <f t="shared" si="67"/>
        <v>2.75</v>
      </c>
      <c r="O168" s="163">
        <f t="shared" si="68"/>
        <v>2.1833333333333331</v>
      </c>
      <c r="P168" s="163">
        <f>IF(LEN(E168)&gt;3,VLOOKUP(C168,'Regional Crises'!$B$1:$R$69,12,FALSE),VLOOKUP(E168,'Country Indicator Data'!$B$4:$I$300,8,FALSE))</f>
        <v>1</v>
      </c>
      <c r="Q168" s="163">
        <f>IF(LEN(E168)&gt;3,((IF(VLOOKUP($C168,'Regional Crises'!$B$1:$R$66,13,FALSE)="x","x",ROUND(IF(VLOOKUP($C168,'Regional Crises'!$B$1:$R$66,13,FALSE)&gt;Q$3,5,IF(VLOOKUP($C168,'Regional Crises'!$B$1:$R$66,13,FALSE)&lt;Q$4,0,5-(LOG(Q$3)-LOG(VLOOKUP($C168,'Regional Crises'!$B$1:$R$66,13,FALSE)))/(LOG(Q$3)-LOG(Q$4))*5)),1)))),(IF(VLOOKUP($E168,'Country Indicator Data'!$B$4:$N$300,9,FALSE)="x","x",ROUND(IF(VLOOKUP($E168,'Country Indicator Data'!$B$4:$N$300,9,FALSE)&gt;Q$3,5,IF(VLOOKUP($E168,'Country Indicator Data'!$B$4:$N$300,9,FALSE)&lt;Q$4,0,5-(LOG(Q$3)-LOG(VLOOKUP($E168,'Country Indicator Data'!$B$4:$N$300,9,FALSE)))/(LOG(Q$3)-LOG(Q$4))*5)),1))))</f>
        <v>0</v>
      </c>
      <c r="R168" s="163">
        <f t="shared" si="69"/>
        <v>0.5</v>
      </c>
      <c r="S168" s="163">
        <f>IF(LEN(E168)&gt;3,((IF(VLOOKUP($C168,'Regional Crises'!$B$1:$R$66,17,FALSE)="x","x",ROUND(IF(VLOOKUP($C168,'Regional Crises'!$B$1:$R$66,17,FALSE)&gt;S$3,0,IF(VLOOKUP($C168,'Regional Crises'!$B$1:$R$66,17,FALSE)&lt;S$4,5,(S$3-VLOOKUP($C168,'Regional Crises'!$B$1:$R$66,17,FALSE))/(S$3-S$4)*5)),1)))),(IF(VLOOKUP($E168,'Country Indicator Data'!$B$4:$N$300,13,FALSE)="x","x",ROUND(IF(VLOOKUP($E168,'Country Indicator Data'!$B$4:$N$300,13,FALSE)&gt;S$3,0,IF(VLOOKUP($E168,'Country Indicator Data'!$B$4:$N$300,13,FALSE)&lt;S$4,5,(S$3-VLOOKUP($E168,'Country Indicator Data'!$B$4:$N$300,13,FALSE))/(S$3-S$4)*5)),1))))</f>
        <v>3</v>
      </c>
      <c r="T168" s="163">
        <f>IF(LEN(E168)&gt;3,((IF(VLOOKUP($C168,'Regional Crises'!$B$1:$R$66,14,FALSE)="x","x",ROUND(IF(VLOOKUP($C168,'Regional Crises'!$B$1:$R$66,14,FALSE)&gt;T$3,0,IF(VLOOKUP($C168,'Regional Crises'!$B$1:$R$66,14,FALSE)&lt;T$4,5,(T$3-VLOOKUP($C168,'Regional Crises'!$B$1:$R$66,14,FALSE))/(T$3-T$4)*5)),1)))),(IF(VLOOKUP($E168,'Country Indicator Data'!$B$4:$N$300,10,FALSE)="x","x",ROUND(IF(VLOOKUP($E168,'Country Indicator Data'!$B$4:$N$300,10,FALSE)&gt;T$3,0,IF(VLOOKUP($E168,'Country Indicator Data'!$B$4:$N$300,10,FALSE)&lt;T$4,5,(T$3-VLOOKUP($E168,'Country Indicator Data'!$B$4:$N$300,10,FALSE))/(T$3-T$4)*5)),1))))</f>
        <v>3.1</v>
      </c>
      <c r="U168" s="163">
        <f>IF(LEN(E168)&gt;3,((IF(VLOOKUP($C168,'Regional Crises'!$B$1:$R$66,15,FALSE)="x","x",ROUND(IF(VLOOKUP($C168,'Regional Crises'!$B$1:$R$66,15,FALSE)&gt;U$3,0,IF(VLOOKUP($C168,'Regional Crises'!$B$1:$R$66,15,FALSE)&lt;U$4,5,(U$3-VLOOKUP($C168,'Regional Crises'!$B$1:$R$66,15,FALSE))/(U$3-U$4)*5)),1)))),(IF(VLOOKUP($E168,'Country Indicator Data'!$B$4:$N$300,11,FALSE)="x","x",ROUND(IF(VLOOKUP($E168,'Country Indicator Data'!$B$4:$N$300,11,FALSE)&gt;U$3,0,IF(VLOOKUP($E168,'Country Indicator Data'!$B$4:$N$300,11,FALSE)&lt;U$4,5,(U$3-VLOOKUP($E168,'Country Indicator Data'!$B$4:$N$300,11,FALSE))/(U$3-U$4)*5)),1))))</f>
        <v>2.5</v>
      </c>
      <c r="V168" s="163">
        <f>IF(LEN(E168)&gt;3,((IF(VLOOKUP($C168,'Regional Crises'!$B$1:$R$66,16,FALSE)="x","x",ROUND(IF(VLOOKUP($C168,'Regional Crises'!$B$1:$R$66,16,FALSE)&gt;V$3,0,IF(VLOOKUP($C168,'Regional Crises'!$B$1:$R$66,16,FALSE)&lt;V$4,5,(V$3-VLOOKUP($C168,'Regional Crises'!$B$1:$R$66,16,FALSE))/(V$3-V$4)*5)),1)))),(IF(VLOOKUP($E168,'Country Indicator Data'!$B$4:$N$300,12,FALSE)="x","x",ROUND(IF(VLOOKUP($E168,'Country Indicator Data'!$B$4:$N$300,12,FALSE)&gt;V$3,0,IF(VLOOKUP($E168,'Country Indicator Data'!$B$4:$N$300,12,FALSE)&lt;V$4,5,(V$3-VLOOKUP($E168,'Country Indicator Data'!$B$4:$N$300,12,FALSE))/(V$3-V$4)*5)),1))))</f>
        <v>3.2</v>
      </c>
      <c r="W168" s="163">
        <f t="shared" si="70"/>
        <v>3</v>
      </c>
      <c r="X168" s="163">
        <f t="shared" si="71"/>
        <v>1.9</v>
      </c>
      <c r="Y168" s="184">
        <f>IF('Core Indicators'!FC165="x","x",IF('Core Indicators'!FC165&gt;=5,5,IF('Core Indicators'!FC165&gt;=4,4,IF('Core Indicators'!FC165&gt;=3,3,IF('Core Indicators'!FC165&gt;=2,2,IF('Core Indicators'!FC165&gt;=1,1,0))))))</f>
        <v>2</v>
      </c>
      <c r="Z168" s="163">
        <f t="shared" si="72"/>
        <v>2</v>
      </c>
      <c r="AA168" s="184">
        <f>'Crisis Indicator Data'!Y165</f>
        <v>2</v>
      </c>
      <c r="AB168" s="184">
        <f>'Crisis Indicator Data'!Z165</f>
        <v>0</v>
      </c>
      <c r="AC168" s="184">
        <f>'Crisis Indicator Data'!AA165</f>
        <v>1</v>
      </c>
      <c r="AD168" s="184">
        <f>'Crisis Indicator Data'!AB165</f>
        <v>0</v>
      </c>
      <c r="AE168" s="184">
        <f t="shared" si="73"/>
        <v>2</v>
      </c>
      <c r="AF168" s="184">
        <f>'Crisis Indicator Data'!AC165</f>
        <v>0</v>
      </c>
      <c r="AG168" s="184">
        <f>'Crisis Indicator Data'!AD165</f>
        <v>2</v>
      </c>
      <c r="AH168" s="184">
        <f t="shared" si="74"/>
        <v>2</v>
      </c>
      <c r="AI168" s="184">
        <f>'Crisis Indicator Data'!AE165</f>
        <v>0</v>
      </c>
      <c r="AJ168" s="184">
        <f>'Crisis Indicator Data'!AF165</f>
        <v>0</v>
      </c>
      <c r="AK168" s="184">
        <f>'Crisis Indicator Data'!AG165</f>
        <v>3</v>
      </c>
      <c r="AL168" s="184">
        <f t="shared" si="75"/>
        <v>3</v>
      </c>
      <c r="AM168" s="163">
        <f t="shared" si="76"/>
        <v>2</v>
      </c>
      <c r="AN168" s="163">
        <f t="shared" si="77"/>
        <v>2</v>
      </c>
    </row>
    <row r="169" spans="1:40" x14ac:dyDescent="0.35">
      <c r="A169" s="175" t="str">
        <f>'Crisis Indicator Data'!A166</f>
        <v>International Displacement in Tanzania</v>
      </c>
      <c r="B169" s="176" t="str">
        <f>'Crisis Indicator Data'!B166</f>
        <v>Displacement</v>
      </c>
      <c r="C169" s="176" t="str">
        <f>'Crisis Indicator Data'!C166</f>
        <v>TZA002</v>
      </c>
      <c r="D169" s="176" t="str">
        <f>'Crisis Indicator Data'!D166</f>
        <v>Tanzania</v>
      </c>
      <c r="E169" s="177" t="str">
        <f>'Crisis Indicator Data'!E166</f>
        <v>TZA</v>
      </c>
      <c r="F169" s="163">
        <f>IF(LEN(E169)&gt;3,(IF(VLOOKUP($C169,'Regional Crises'!$B$1:$R$66,7,FALSE)="x","x",ROUND(IF(VLOOKUP($C169,'Regional Crises'!$B$1:$R$66,7,FALSE)&gt;$F$3,5,IF(VLOOKUP($C169,'Regional Crises'!$B$1:$R$66,7,FALSE)&lt;F$4,0,($F$3-VLOOKUP($C169,'Regional Crises'!$B$1:$R$66,7,FALSE))/($F$3-$F$4)*5)),1))),IF(VLOOKUP($E169,'Country Indicator Data'!$B$4:$N$300,3,FALSE)="x","x",ROUND(IF(VLOOKUP($E169,'Country Indicator Data'!$B$4:$N$300,3,FALSE)&gt;$F$3,5,IF(VLOOKUP($E169,'Country Indicator Data'!$B$4:$N$300,3,FALSE)&lt;$F$4,0,($F$3-VLOOKUP($E169,'Country Indicator Data'!$B$4:$N$300,3,FALSE))/($F$3-$F$4)*5)),1)))</f>
        <v>2.5</v>
      </c>
      <c r="G169" s="163">
        <f>IF(LEN(E169)&gt;3,(IF(VLOOKUP($C169,'Regional Crises'!$B$1:$R$66,9,FALSE)="x","x",ROUND(IF(VLOOKUP($C169,'Regional Crises'!$B$1:$R$66,9,FALSE)&gt;G$3,5,IF(VLOOKUP($C169,'Regional Crises'!$B$1:$R$66,9,FALSE)&lt;G$4,0,(G$3-VLOOKUP($C169,'Regional Crises'!$B$1:$R$66,9,FALSE))/(G$3-G$4)*5)),1))),IF(VLOOKUP($E169,'Country Indicator Data'!$B$4:$N$300,5,FALSE)="x","x",ROUND(IF(VLOOKUP($E169,'Country Indicator Data'!$B$4:$N$300,5,FALSE)&gt;G$3,5,IF(VLOOKUP($E169,'Country Indicator Data'!$B$4:$N$300,5,FALSE)&lt;G$4,0,(G$3-VLOOKUP($E169,'Country Indicator Data'!$B$4:$N$300,5,FALSE))/(G$3-G$4)*5)),1)))</f>
        <v>2.6</v>
      </c>
      <c r="H169" s="163">
        <f t="shared" si="65"/>
        <v>2.5499999999999998</v>
      </c>
      <c r="I169" s="163">
        <f>IF(LEN(E169)&gt;3,(IF(VLOOKUP($C169,'Regional Crises'!$B$1:$R$66,6,FALSE)="x","x",ROUND(IF(VLOOKUP($C169,'Regional Crises'!$B$1:$R$66,6,FALSE)&gt;I$3,5,IF(VLOOKUP($C169,'Regional Crises'!$B$1:$R$66,6,FALSE)&lt;I$4,0,5-(I$3-VLOOKUP($C169,'Regional Crises'!$B$1:$R$66,6,FALSE))/(I$3-I$4)*5)),1))),IF(VLOOKUP($E169,'Country Indicator Data'!$B$4:$N$300,2,FALSE)="x","x",ROUND(IF(VLOOKUP($E169,'Country Indicator Data'!$B$4:$N$300,2,FALSE)&gt;I$3,5,IF(VLOOKUP($E169,'Country Indicator Data'!$B$4:$N$300,2,FALSE)&lt;I$4,0,5-(I$3-VLOOKUP($E169,'Country Indicator Data'!$B$4:$N$300,2,FALSE))/(I$3-I$4)*5)),1)))</f>
        <v>2.5</v>
      </c>
      <c r="J169" s="163">
        <f>IF(LEN(E169)&gt;3,(IF(VLOOKUP($C169,'Regional Crises'!$B$1:$R$66,8,FALSE)="x","x",ROUND(IF(VLOOKUP($C169,'Regional Crises'!$B$1:$R$66,8,FALSE)&gt;J$3,5,IF(VLOOKUP($C169,'Regional Crises'!$B$1:$R$66,8,FALSE)&lt;J$4,0,5-(J$3-VLOOKUP($C169,'Regional Crises'!$B$1:$R$66,8,FALSE))/(J$3-J$4)*5)),1))),IF(VLOOKUP($E169,'Country Indicator Data'!$B$4:$N$300,4,FALSE)="x","x",ROUND(IF(VLOOKUP($E169,'Country Indicator Data'!$B$4:$N$300,4,FALSE)&gt;J$3,5,IF(VLOOKUP($E169,'Country Indicator Data'!$B$4:$N$300,4,FALSE)&lt;J$4,0,5-(J$3-VLOOKUP($E169,'Country Indicator Data'!$B$4:$N$300,4,FALSE))/(J$3-J$4)*5)),1)))</f>
        <v>0</v>
      </c>
      <c r="K169" s="163">
        <f t="shared" si="66"/>
        <v>1.25</v>
      </c>
      <c r="L169" s="163">
        <f>IF(LEN(E169)&gt;3,(IF(VLOOKUP($C169,'Regional Crises'!$B$1:$R$66,10,FALSE)="x","x",ROUND(IF(VLOOKUP($C169,'Regional Crises'!$B$1:$R$66,10,FALSE)&gt;L$3,5,IF(VLOOKUP($C169,'Regional Crises'!$B$1:$R$66,10,FALSE)&lt;L$4,0,5-(L$3-VLOOKUP($C169,'Regional Crises'!$B$1:$R$66,10,FALSE))/(L$3-L$4)*5)),1))),IF(VLOOKUP($E169,'Country Indicator Data'!$B$4:$N$300,6,FALSE)="x","x",ROUND(IF(VLOOKUP($E169,'Country Indicator Data'!$B$4:$N$300,6,FALSE)&gt;L$3,5,IF(VLOOKUP($E169,'Country Indicator Data'!$B$4:$N$300,6,FALSE)&lt;L$4,0,5-(L$3-VLOOKUP($E169,'Country Indicator Data'!$B$4:$N$300,6,FALSE))/(L$3-L$4)*5)),1)))</f>
        <v>3.6</v>
      </c>
      <c r="M169" s="163">
        <f>IF(LEN(E169)&gt;3,(IF(VLOOKUP($C169,'Regional Crises'!$B$1:$R$66,11,FALSE)="x","x",ROUND(IF(VLOOKUP($C169,'Regional Crises'!$B$1:$R$66,11,FALSE)&gt;M$3,5,IF(VLOOKUP($C169,'Regional Crises'!$B$1:$R$66,11,FALSE)&lt;M$4,0,5-(M$3-VLOOKUP($C169,'Regional Crises'!$B$1:$R$66,11,FALSE))/(M$3-M$4)*5)),1))),IF(VLOOKUP($E169,'Country Indicator Data'!$B$4:$N$300,7,FALSE)="x","x",ROUND(IF(VLOOKUP($E169,'Country Indicator Data'!$B$4:$N$300,7,FALSE)&gt;M$3,5,IF(VLOOKUP($E169,'Country Indicator Data'!$B$4:$N$300,7,FALSE)&lt;M$4,0,5-(M$3-VLOOKUP($E169,'Country Indicator Data'!$B$4:$N$300,7,FALSE))/(M$3-M$4)*5)),1)))</f>
        <v>1.9</v>
      </c>
      <c r="N169" s="163">
        <f t="shared" si="67"/>
        <v>2.75</v>
      </c>
      <c r="O169" s="163">
        <f t="shared" si="68"/>
        <v>2.1833333333333331</v>
      </c>
      <c r="P169" s="163">
        <f>IF(LEN(E169)&gt;3,VLOOKUP(C169,'Regional Crises'!$B$1:$R$69,12,FALSE),VLOOKUP(E169,'Country Indicator Data'!$B$4:$I$300,8,FALSE))</f>
        <v>1</v>
      </c>
      <c r="Q169" s="163">
        <f>IF(LEN(E169)&gt;3,((IF(VLOOKUP($C169,'Regional Crises'!$B$1:$R$66,13,FALSE)="x","x",ROUND(IF(VLOOKUP($C169,'Regional Crises'!$B$1:$R$66,13,FALSE)&gt;Q$3,5,IF(VLOOKUP($C169,'Regional Crises'!$B$1:$R$66,13,FALSE)&lt;Q$4,0,5-(LOG(Q$3)-LOG(VLOOKUP($C169,'Regional Crises'!$B$1:$R$66,13,FALSE)))/(LOG(Q$3)-LOG(Q$4))*5)),1)))),(IF(VLOOKUP($E169,'Country Indicator Data'!$B$4:$N$300,9,FALSE)="x","x",ROUND(IF(VLOOKUP($E169,'Country Indicator Data'!$B$4:$N$300,9,FALSE)&gt;Q$3,5,IF(VLOOKUP($E169,'Country Indicator Data'!$B$4:$N$300,9,FALSE)&lt;Q$4,0,5-(LOG(Q$3)-LOG(VLOOKUP($E169,'Country Indicator Data'!$B$4:$N$300,9,FALSE)))/(LOG(Q$3)-LOG(Q$4))*5)),1))))</f>
        <v>0</v>
      </c>
      <c r="R169" s="163">
        <f t="shared" si="69"/>
        <v>0.5</v>
      </c>
      <c r="S169" s="163">
        <f>IF(LEN(E169)&gt;3,((IF(VLOOKUP($C169,'Regional Crises'!$B$1:$R$66,17,FALSE)="x","x",ROUND(IF(VLOOKUP($C169,'Regional Crises'!$B$1:$R$66,17,FALSE)&gt;S$3,0,IF(VLOOKUP($C169,'Regional Crises'!$B$1:$R$66,17,FALSE)&lt;S$4,5,(S$3-VLOOKUP($C169,'Regional Crises'!$B$1:$R$66,17,FALSE))/(S$3-S$4)*5)),1)))),(IF(VLOOKUP($E169,'Country Indicator Data'!$B$4:$N$300,13,FALSE)="x","x",ROUND(IF(VLOOKUP($E169,'Country Indicator Data'!$B$4:$N$300,13,FALSE)&gt;S$3,0,IF(VLOOKUP($E169,'Country Indicator Data'!$B$4:$N$300,13,FALSE)&lt;S$4,5,(S$3-VLOOKUP($E169,'Country Indicator Data'!$B$4:$N$300,13,FALSE))/(S$3-S$4)*5)),1))))</f>
        <v>3</v>
      </c>
      <c r="T169" s="163">
        <f>IF(LEN(E169)&gt;3,((IF(VLOOKUP($C169,'Regional Crises'!$B$1:$R$66,14,FALSE)="x","x",ROUND(IF(VLOOKUP($C169,'Regional Crises'!$B$1:$R$66,14,FALSE)&gt;T$3,0,IF(VLOOKUP($C169,'Regional Crises'!$B$1:$R$66,14,FALSE)&lt;T$4,5,(T$3-VLOOKUP($C169,'Regional Crises'!$B$1:$R$66,14,FALSE))/(T$3-T$4)*5)),1)))),(IF(VLOOKUP($E169,'Country Indicator Data'!$B$4:$N$300,10,FALSE)="x","x",ROUND(IF(VLOOKUP($E169,'Country Indicator Data'!$B$4:$N$300,10,FALSE)&gt;T$3,0,IF(VLOOKUP($E169,'Country Indicator Data'!$B$4:$N$300,10,FALSE)&lt;T$4,5,(T$3-VLOOKUP($E169,'Country Indicator Data'!$B$4:$N$300,10,FALSE))/(T$3-T$4)*5)),1))))</f>
        <v>3.1</v>
      </c>
      <c r="U169" s="163">
        <f>IF(LEN(E169)&gt;3,((IF(VLOOKUP($C169,'Regional Crises'!$B$1:$R$66,15,FALSE)="x","x",ROUND(IF(VLOOKUP($C169,'Regional Crises'!$B$1:$R$66,15,FALSE)&gt;U$3,0,IF(VLOOKUP($C169,'Regional Crises'!$B$1:$R$66,15,FALSE)&lt;U$4,5,(U$3-VLOOKUP($C169,'Regional Crises'!$B$1:$R$66,15,FALSE))/(U$3-U$4)*5)),1)))),(IF(VLOOKUP($E169,'Country Indicator Data'!$B$4:$N$300,11,FALSE)="x","x",ROUND(IF(VLOOKUP($E169,'Country Indicator Data'!$B$4:$N$300,11,FALSE)&gt;U$3,0,IF(VLOOKUP($E169,'Country Indicator Data'!$B$4:$N$300,11,FALSE)&lt;U$4,5,(U$3-VLOOKUP($E169,'Country Indicator Data'!$B$4:$N$300,11,FALSE))/(U$3-U$4)*5)),1))))</f>
        <v>2.5</v>
      </c>
      <c r="V169" s="163">
        <f>IF(LEN(E169)&gt;3,((IF(VLOOKUP($C169,'Regional Crises'!$B$1:$R$66,16,FALSE)="x","x",ROUND(IF(VLOOKUP($C169,'Regional Crises'!$B$1:$R$66,16,FALSE)&gt;V$3,0,IF(VLOOKUP($C169,'Regional Crises'!$B$1:$R$66,16,FALSE)&lt;V$4,5,(V$3-VLOOKUP($C169,'Regional Crises'!$B$1:$R$66,16,FALSE))/(V$3-V$4)*5)),1)))),(IF(VLOOKUP($E169,'Country Indicator Data'!$B$4:$N$300,12,FALSE)="x","x",ROUND(IF(VLOOKUP($E169,'Country Indicator Data'!$B$4:$N$300,12,FALSE)&gt;V$3,0,IF(VLOOKUP($E169,'Country Indicator Data'!$B$4:$N$300,12,FALSE)&lt;V$4,5,(V$3-VLOOKUP($E169,'Country Indicator Data'!$B$4:$N$300,12,FALSE))/(V$3-V$4)*5)),1))))</f>
        <v>3.2</v>
      </c>
      <c r="W169" s="163">
        <f t="shared" si="70"/>
        <v>3</v>
      </c>
      <c r="X169" s="163">
        <f t="shared" si="71"/>
        <v>1.9</v>
      </c>
      <c r="Y169" s="184">
        <f>IF('Core Indicators'!FC166="x","x",IF('Core Indicators'!FC166&gt;=5,5,IF('Core Indicators'!FC166&gt;=4,4,IF('Core Indicators'!FC166&gt;=3,3,IF('Core Indicators'!FC166&gt;=2,2,IF('Core Indicators'!FC166&gt;=1,1,0))))))</f>
        <v>2</v>
      </c>
      <c r="Z169" s="163">
        <f t="shared" si="72"/>
        <v>2</v>
      </c>
      <c r="AA169" s="184">
        <f>'Crisis Indicator Data'!Y166</f>
        <v>2</v>
      </c>
      <c r="AB169" s="184">
        <f>'Crisis Indicator Data'!Z166</f>
        <v>0</v>
      </c>
      <c r="AC169" s="184">
        <f>'Crisis Indicator Data'!AA166</f>
        <v>1</v>
      </c>
      <c r="AD169" s="184">
        <f>'Crisis Indicator Data'!AB166</f>
        <v>0</v>
      </c>
      <c r="AE169" s="184">
        <f t="shared" si="73"/>
        <v>2</v>
      </c>
      <c r="AF169" s="184">
        <f>'Crisis Indicator Data'!AC166</f>
        <v>0</v>
      </c>
      <c r="AG169" s="184">
        <f>'Crisis Indicator Data'!AD166</f>
        <v>2</v>
      </c>
      <c r="AH169" s="184">
        <f t="shared" si="74"/>
        <v>2</v>
      </c>
      <c r="AI169" s="184">
        <f>'Crisis Indicator Data'!AE166</f>
        <v>0</v>
      </c>
      <c r="AJ169" s="184">
        <f>'Crisis Indicator Data'!AF166</f>
        <v>0</v>
      </c>
      <c r="AK169" s="184">
        <f>'Crisis Indicator Data'!AG166</f>
        <v>3</v>
      </c>
      <c r="AL169" s="184">
        <f t="shared" si="75"/>
        <v>3</v>
      </c>
      <c r="AM169" s="163">
        <f t="shared" si="76"/>
        <v>2</v>
      </c>
      <c r="AN169" s="163">
        <f t="shared" si="77"/>
        <v>2</v>
      </c>
    </row>
    <row r="170" spans="1:40" x14ac:dyDescent="0.35">
      <c r="A170" s="175" t="str">
        <f>'Crisis Indicator Data'!A167</f>
        <v>Food Security Crisis in North-East Tanzania</v>
      </c>
      <c r="B170" s="176" t="str">
        <f>'Crisis Indicator Data'!B167</f>
        <v>Drought</v>
      </c>
      <c r="C170" s="176" t="str">
        <f>'Crisis Indicator Data'!C167</f>
        <v>TZA003</v>
      </c>
      <c r="D170" s="176" t="str">
        <f>'Crisis Indicator Data'!D167</f>
        <v>Tanzania</v>
      </c>
      <c r="E170" s="177" t="str">
        <f>'Crisis Indicator Data'!E167</f>
        <v>TZA</v>
      </c>
      <c r="F170" s="163">
        <f>IF(LEN(E170)&gt;3,(IF(VLOOKUP($C170,'Regional Crises'!$B$1:$R$66,7,FALSE)="x","x",ROUND(IF(VLOOKUP($C170,'Regional Crises'!$B$1:$R$66,7,FALSE)&gt;$F$3,5,IF(VLOOKUP($C170,'Regional Crises'!$B$1:$R$66,7,FALSE)&lt;F$4,0,($F$3-VLOOKUP($C170,'Regional Crises'!$B$1:$R$66,7,FALSE))/($F$3-$F$4)*5)),1))),IF(VLOOKUP($E170,'Country Indicator Data'!$B$4:$N$300,3,FALSE)="x","x",ROUND(IF(VLOOKUP($E170,'Country Indicator Data'!$B$4:$N$300,3,FALSE)&gt;$F$3,5,IF(VLOOKUP($E170,'Country Indicator Data'!$B$4:$N$300,3,FALSE)&lt;$F$4,0,($F$3-VLOOKUP($E170,'Country Indicator Data'!$B$4:$N$300,3,FALSE))/($F$3-$F$4)*5)),1)))</f>
        <v>2.5</v>
      </c>
      <c r="G170" s="163">
        <f>IF(LEN(E170)&gt;3,(IF(VLOOKUP($C170,'Regional Crises'!$B$1:$R$66,9,FALSE)="x","x",ROUND(IF(VLOOKUP($C170,'Regional Crises'!$B$1:$R$66,9,FALSE)&gt;G$3,5,IF(VLOOKUP($C170,'Regional Crises'!$B$1:$R$66,9,FALSE)&lt;G$4,0,(G$3-VLOOKUP($C170,'Regional Crises'!$B$1:$R$66,9,FALSE))/(G$3-G$4)*5)),1))),IF(VLOOKUP($E170,'Country Indicator Data'!$B$4:$N$300,5,FALSE)="x","x",ROUND(IF(VLOOKUP($E170,'Country Indicator Data'!$B$4:$N$300,5,FALSE)&gt;G$3,5,IF(VLOOKUP($E170,'Country Indicator Data'!$B$4:$N$300,5,FALSE)&lt;G$4,0,(G$3-VLOOKUP($E170,'Country Indicator Data'!$B$4:$N$300,5,FALSE))/(G$3-G$4)*5)),1)))</f>
        <v>2.6</v>
      </c>
      <c r="H170" s="163">
        <f t="shared" si="65"/>
        <v>2.5499999999999998</v>
      </c>
      <c r="I170" s="163">
        <f>IF(LEN(E170)&gt;3,(IF(VLOOKUP($C170,'Regional Crises'!$B$1:$R$66,6,FALSE)="x","x",ROUND(IF(VLOOKUP($C170,'Regional Crises'!$B$1:$R$66,6,FALSE)&gt;I$3,5,IF(VLOOKUP($C170,'Regional Crises'!$B$1:$R$66,6,FALSE)&lt;I$4,0,5-(I$3-VLOOKUP($C170,'Regional Crises'!$B$1:$R$66,6,FALSE))/(I$3-I$4)*5)),1))),IF(VLOOKUP($E170,'Country Indicator Data'!$B$4:$N$300,2,FALSE)="x","x",ROUND(IF(VLOOKUP($E170,'Country Indicator Data'!$B$4:$N$300,2,FALSE)&gt;I$3,5,IF(VLOOKUP($E170,'Country Indicator Data'!$B$4:$N$300,2,FALSE)&lt;I$4,0,5-(I$3-VLOOKUP($E170,'Country Indicator Data'!$B$4:$N$300,2,FALSE))/(I$3-I$4)*5)),1)))</f>
        <v>2.5</v>
      </c>
      <c r="J170" s="163">
        <f>IF(LEN(E170)&gt;3,(IF(VLOOKUP($C170,'Regional Crises'!$B$1:$R$66,8,FALSE)="x","x",ROUND(IF(VLOOKUP($C170,'Regional Crises'!$B$1:$R$66,8,FALSE)&gt;J$3,5,IF(VLOOKUP($C170,'Regional Crises'!$B$1:$R$66,8,FALSE)&lt;J$4,0,5-(J$3-VLOOKUP($C170,'Regional Crises'!$B$1:$R$66,8,FALSE))/(J$3-J$4)*5)),1))),IF(VLOOKUP($E170,'Country Indicator Data'!$B$4:$N$300,4,FALSE)="x","x",ROUND(IF(VLOOKUP($E170,'Country Indicator Data'!$B$4:$N$300,4,FALSE)&gt;J$3,5,IF(VLOOKUP($E170,'Country Indicator Data'!$B$4:$N$300,4,FALSE)&lt;J$4,0,5-(J$3-VLOOKUP($E170,'Country Indicator Data'!$B$4:$N$300,4,FALSE))/(J$3-J$4)*5)),1)))</f>
        <v>0</v>
      </c>
      <c r="K170" s="163">
        <f t="shared" si="66"/>
        <v>1.25</v>
      </c>
      <c r="L170" s="163">
        <f>IF(LEN(E170)&gt;3,(IF(VLOOKUP($C170,'Regional Crises'!$B$1:$R$66,10,FALSE)="x","x",ROUND(IF(VLOOKUP($C170,'Regional Crises'!$B$1:$R$66,10,FALSE)&gt;L$3,5,IF(VLOOKUP($C170,'Regional Crises'!$B$1:$R$66,10,FALSE)&lt;L$4,0,5-(L$3-VLOOKUP($C170,'Regional Crises'!$B$1:$R$66,10,FALSE))/(L$3-L$4)*5)),1))),IF(VLOOKUP($E170,'Country Indicator Data'!$B$4:$N$300,6,FALSE)="x","x",ROUND(IF(VLOOKUP($E170,'Country Indicator Data'!$B$4:$N$300,6,FALSE)&gt;L$3,5,IF(VLOOKUP($E170,'Country Indicator Data'!$B$4:$N$300,6,FALSE)&lt;L$4,0,5-(L$3-VLOOKUP($E170,'Country Indicator Data'!$B$4:$N$300,6,FALSE))/(L$3-L$4)*5)),1)))</f>
        <v>3.6</v>
      </c>
      <c r="M170" s="163">
        <f>IF(LEN(E170)&gt;3,(IF(VLOOKUP($C170,'Regional Crises'!$B$1:$R$66,11,FALSE)="x","x",ROUND(IF(VLOOKUP($C170,'Regional Crises'!$B$1:$R$66,11,FALSE)&gt;M$3,5,IF(VLOOKUP($C170,'Regional Crises'!$B$1:$R$66,11,FALSE)&lt;M$4,0,5-(M$3-VLOOKUP($C170,'Regional Crises'!$B$1:$R$66,11,FALSE))/(M$3-M$4)*5)),1))),IF(VLOOKUP($E170,'Country Indicator Data'!$B$4:$N$300,7,FALSE)="x","x",ROUND(IF(VLOOKUP($E170,'Country Indicator Data'!$B$4:$N$300,7,FALSE)&gt;M$3,5,IF(VLOOKUP($E170,'Country Indicator Data'!$B$4:$N$300,7,FALSE)&lt;M$4,0,5-(M$3-VLOOKUP($E170,'Country Indicator Data'!$B$4:$N$300,7,FALSE))/(M$3-M$4)*5)),1)))</f>
        <v>1.9</v>
      </c>
      <c r="N170" s="163">
        <f t="shared" si="67"/>
        <v>2.75</v>
      </c>
      <c r="O170" s="163">
        <f t="shared" si="68"/>
        <v>2.1833333333333331</v>
      </c>
      <c r="P170" s="163">
        <f>IF(LEN(E170)&gt;3,VLOOKUP(C170,'Regional Crises'!$B$1:$R$69,12,FALSE),VLOOKUP(E170,'Country Indicator Data'!$B$4:$I$300,8,FALSE))</f>
        <v>1</v>
      </c>
      <c r="Q170" s="163">
        <f>IF(LEN(E170)&gt;3,((IF(VLOOKUP($C170,'Regional Crises'!$B$1:$R$66,13,FALSE)="x","x",ROUND(IF(VLOOKUP($C170,'Regional Crises'!$B$1:$R$66,13,FALSE)&gt;Q$3,5,IF(VLOOKUP($C170,'Regional Crises'!$B$1:$R$66,13,FALSE)&lt;Q$4,0,5-(LOG(Q$3)-LOG(VLOOKUP($C170,'Regional Crises'!$B$1:$R$66,13,FALSE)))/(LOG(Q$3)-LOG(Q$4))*5)),1)))),(IF(VLOOKUP($E170,'Country Indicator Data'!$B$4:$N$300,9,FALSE)="x","x",ROUND(IF(VLOOKUP($E170,'Country Indicator Data'!$B$4:$N$300,9,FALSE)&gt;Q$3,5,IF(VLOOKUP($E170,'Country Indicator Data'!$B$4:$N$300,9,FALSE)&lt;Q$4,0,5-(LOG(Q$3)-LOG(VLOOKUP($E170,'Country Indicator Data'!$B$4:$N$300,9,FALSE)))/(LOG(Q$3)-LOG(Q$4))*5)),1))))</f>
        <v>0</v>
      </c>
      <c r="R170" s="163">
        <f t="shared" si="69"/>
        <v>0.5</v>
      </c>
      <c r="S170" s="163">
        <f>IF(LEN(E170)&gt;3,((IF(VLOOKUP($C170,'Regional Crises'!$B$1:$R$66,17,FALSE)="x","x",ROUND(IF(VLOOKUP($C170,'Regional Crises'!$B$1:$R$66,17,FALSE)&gt;S$3,0,IF(VLOOKUP($C170,'Regional Crises'!$B$1:$R$66,17,FALSE)&lt;S$4,5,(S$3-VLOOKUP($C170,'Regional Crises'!$B$1:$R$66,17,FALSE))/(S$3-S$4)*5)),1)))),(IF(VLOOKUP($E170,'Country Indicator Data'!$B$4:$N$300,13,FALSE)="x","x",ROUND(IF(VLOOKUP($E170,'Country Indicator Data'!$B$4:$N$300,13,FALSE)&gt;S$3,0,IF(VLOOKUP($E170,'Country Indicator Data'!$B$4:$N$300,13,FALSE)&lt;S$4,5,(S$3-VLOOKUP($E170,'Country Indicator Data'!$B$4:$N$300,13,FALSE))/(S$3-S$4)*5)),1))))</f>
        <v>3</v>
      </c>
      <c r="T170" s="163">
        <f>IF(LEN(E170)&gt;3,((IF(VLOOKUP($C170,'Regional Crises'!$B$1:$R$66,14,FALSE)="x","x",ROUND(IF(VLOOKUP($C170,'Regional Crises'!$B$1:$R$66,14,FALSE)&gt;T$3,0,IF(VLOOKUP($C170,'Regional Crises'!$B$1:$R$66,14,FALSE)&lt;T$4,5,(T$3-VLOOKUP($C170,'Regional Crises'!$B$1:$R$66,14,FALSE))/(T$3-T$4)*5)),1)))),(IF(VLOOKUP($E170,'Country Indicator Data'!$B$4:$N$300,10,FALSE)="x","x",ROUND(IF(VLOOKUP($E170,'Country Indicator Data'!$B$4:$N$300,10,FALSE)&gt;T$3,0,IF(VLOOKUP($E170,'Country Indicator Data'!$B$4:$N$300,10,FALSE)&lt;T$4,5,(T$3-VLOOKUP($E170,'Country Indicator Data'!$B$4:$N$300,10,FALSE))/(T$3-T$4)*5)),1))))</f>
        <v>3.1</v>
      </c>
      <c r="U170" s="163">
        <f>IF(LEN(E170)&gt;3,((IF(VLOOKUP($C170,'Regional Crises'!$B$1:$R$66,15,FALSE)="x","x",ROUND(IF(VLOOKUP($C170,'Regional Crises'!$B$1:$R$66,15,FALSE)&gt;U$3,0,IF(VLOOKUP($C170,'Regional Crises'!$B$1:$R$66,15,FALSE)&lt;U$4,5,(U$3-VLOOKUP($C170,'Regional Crises'!$B$1:$R$66,15,FALSE))/(U$3-U$4)*5)),1)))),(IF(VLOOKUP($E170,'Country Indicator Data'!$B$4:$N$300,11,FALSE)="x","x",ROUND(IF(VLOOKUP($E170,'Country Indicator Data'!$B$4:$N$300,11,FALSE)&gt;U$3,0,IF(VLOOKUP($E170,'Country Indicator Data'!$B$4:$N$300,11,FALSE)&lt;U$4,5,(U$3-VLOOKUP($E170,'Country Indicator Data'!$B$4:$N$300,11,FALSE))/(U$3-U$4)*5)),1))))</f>
        <v>2.5</v>
      </c>
      <c r="V170" s="163">
        <f>IF(LEN(E170)&gt;3,((IF(VLOOKUP($C170,'Regional Crises'!$B$1:$R$66,16,FALSE)="x","x",ROUND(IF(VLOOKUP($C170,'Regional Crises'!$B$1:$R$66,16,FALSE)&gt;V$3,0,IF(VLOOKUP($C170,'Regional Crises'!$B$1:$R$66,16,FALSE)&lt;V$4,5,(V$3-VLOOKUP($C170,'Regional Crises'!$B$1:$R$66,16,FALSE))/(V$3-V$4)*5)),1)))),(IF(VLOOKUP($E170,'Country Indicator Data'!$B$4:$N$300,12,FALSE)="x","x",ROUND(IF(VLOOKUP($E170,'Country Indicator Data'!$B$4:$N$300,12,FALSE)&gt;V$3,0,IF(VLOOKUP($E170,'Country Indicator Data'!$B$4:$N$300,12,FALSE)&lt;V$4,5,(V$3-VLOOKUP($E170,'Country Indicator Data'!$B$4:$N$300,12,FALSE))/(V$3-V$4)*5)),1))))</f>
        <v>3.2</v>
      </c>
      <c r="W170" s="163">
        <f t="shared" si="70"/>
        <v>3</v>
      </c>
      <c r="X170" s="163">
        <f t="shared" si="71"/>
        <v>1.9</v>
      </c>
      <c r="Y170" s="184">
        <f>IF('Core Indicators'!FC167="x","x",IF('Core Indicators'!FC167&gt;=5,5,IF('Core Indicators'!FC167&gt;=4,4,IF('Core Indicators'!FC167&gt;=3,3,IF('Core Indicators'!FC167&gt;=2,2,IF('Core Indicators'!FC167&gt;=1,1,0))))))</f>
        <v>2</v>
      </c>
      <c r="Z170" s="163">
        <f t="shared" si="72"/>
        <v>2</v>
      </c>
      <c r="AA170" s="184">
        <f>'Crisis Indicator Data'!Y167</f>
        <v>2</v>
      </c>
      <c r="AB170" s="184">
        <f>'Crisis Indicator Data'!Z167</f>
        <v>0</v>
      </c>
      <c r="AC170" s="184">
        <f>'Crisis Indicator Data'!AA167</f>
        <v>1</v>
      </c>
      <c r="AD170" s="184">
        <f>'Crisis Indicator Data'!AB167</f>
        <v>0</v>
      </c>
      <c r="AE170" s="184">
        <f t="shared" si="73"/>
        <v>2</v>
      </c>
      <c r="AF170" s="184">
        <f>'Crisis Indicator Data'!AC167</f>
        <v>0</v>
      </c>
      <c r="AG170" s="184">
        <f>'Crisis Indicator Data'!AD167</f>
        <v>2</v>
      </c>
      <c r="AH170" s="184">
        <f t="shared" si="74"/>
        <v>2</v>
      </c>
      <c r="AI170" s="184">
        <f>'Crisis Indicator Data'!AE167</f>
        <v>0</v>
      </c>
      <c r="AJ170" s="184">
        <f>'Crisis Indicator Data'!AF167</f>
        <v>0</v>
      </c>
      <c r="AK170" s="184">
        <f>'Crisis Indicator Data'!AG167</f>
        <v>3</v>
      </c>
      <c r="AL170" s="184">
        <f t="shared" si="75"/>
        <v>3</v>
      </c>
      <c r="AM170" s="163">
        <f t="shared" si="76"/>
        <v>2</v>
      </c>
      <c r="AN170" s="163">
        <f t="shared" si="77"/>
        <v>2</v>
      </c>
    </row>
    <row r="171" spans="1:40" x14ac:dyDescent="0.35">
      <c r="A171" s="175" t="str">
        <f>'Crisis Indicator Data'!A168</f>
        <v>International Displacement in Uganda</v>
      </c>
      <c r="B171" s="176" t="str">
        <f>'Crisis Indicator Data'!B168</f>
        <v>Displacement</v>
      </c>
      <c r="C171" s="176" t="str">
        <f>'Crisis Indicator Data'!C168</f>
        <v>UGA005</v>
      </c>
      <c r="D171" s="176" t="str">
        <f>'Crisis Indicator Data'!D168</f>
        <v>Uganda</v>
      </c>
      <c r="E171" s="177" t="str">
        <f>'Crisis Indicator Data'!E168</f>
        <v>UGA</v>
      </c>
      <c r="F171" s="163">
        <f>IF(LEN(E171)&gt;3,(IF(VLOOKUP($C171,'Regional Crises'!$B$1:$R$66,7,FALSE)="x","x",ROUND(IF(VLOOKUP($C171,'Regional Crises'!$B$1:$R$66,7,FALSE)&gt;$F$3,5,IF(VLOOKUP($C171,'Regional Crises'!$B$1:$R$66,7,FALSE)&lt;F$4,0,($F$3-VLOOKUP($C171,'Regional Crises'!$B$1:$R$66,7,FALSE))/($F$3-$F$4)*5)),1))),IF(VLOOKUP($E171,'Country Indicator Data'!$B$4:$N$300,3,FALSE)="x","x",ROUND(IF(VLOOKUP($E171,'Country Indicator Data'!$B$4:$N$300,3,FALSE)&gt;$F$3,5,IF(VLOOKUP($E171,'Country Indicator Data'!$B$4:$N$300,3,FALSE)&lt;$F$4,0,($F$3-VLOOKUP($E171,'Country Indicator Data'!$B$4:$N$300,3,FALSE))/($F$3-$F$4)*5)),1)))</f>
        <v>2.5</v>
      </c>
      <c r="G171" s="163">
        <f>IF(LEN(E171)&gt;3,(IF(VLOOKUP($C171,'Regional Crises'!$B$1:$R$66,9,FALSE)="x","x",ROUND(IF(VLOOKUP($C171,'Regional Crises'!$B$1:$R$66,9,FALSE)&gt;G$3,5,IF(VLOOKUP($C171,'Regional Crises'!$B$1:$R$66,9,FALSE)&lt;G$4,0,(G$3-VLOOKUP($C171,'Regional Crises'!$B$1:$R$66,9,FALSE))/(G$3-G$4)*5)),1))),IF(VLOOKUP($E171,'Country Indicator Data'!$B$4:$N$300,5,FALSE)="x","x",ROUND(IF(VLOOKUP($E171,'Country Indicator Data'!$B$4:$N$300,5,FALSE)&gt;G$3,5,IF(VLOOKUP($E171,'Country Indicator Data'!$B$4:$N$300,5,FALSE)&lt;G$4,0,(G$3-VLOOKUP($E171,'Country Indicator Data'!$B$4:$N$300,5,FALSE))/(G$3-G$4)*5)),1)))</f>
        <v>2.7</v>
      </c>
      <c r="H171" s="163">
        <f t="shared" si="65"/>
        <v>2.6</v>
      </c>
      <c r="I171" s="163">
        <f>IF(LEN(E171)&gt;3,(IF(VLOOKUP($C171,'Regional Crises'!$B$1:$R$66,6,FALSE)="x","x",ROUND(IF(VLOOKUP($C171,'Regional Crises'!$B$1:$R$66,6,FALSE)&gt;I$3,5,IF(VLOOKUP($C171,'Regional Crises'!$B$1:$R$66,6,FALSE)&lt;I$4,0,5-(I$3-VLOOKUP($C171,'Regional Crises'!$B$1:$R$66,6,FALSE))/(I$3-I$4)*5)),1))),IF(VLOOKUP($E171,'Country Indicator Data'!$B$4:$N$300,2,FALSE)="x","x",ROUND(IF(VLOOKUP($E171,'Country Indicator Data'!$B$4:$N$300,2,FALSE)&gt;I$3,5,IF(VLOOKUP($E171,'Country Indicator Data'!$B$4:$N$300,2,FALSE)&lt;I$4,0,5-(I$3-VLOOKUP($E171,'Country Indicator Data'!$B$4:$N$300,2,FALSE))/(I$3-I$4)*5)),1)))</f>
        <v>4.5999999999999996</v>
      </c>
      <c r="J171" s="163">
        <f>IF(LEN(E171)&gt;3,(IF(VLOOKUP($C171,'Regional Crises'!$B$1:$R$66,8,FALSE)="x","x",ROUND(IF(VLOOKUP($C171,'Regional Crises'!$B$1:$R$66,8,FALSE)&gt;J$3,5,IF(VLOOKUP($C171,'Regional Crises'!$B$1:$R$66,8,FALSE)&lt;J$4,0,5-(J$3-VLOOKUP($C171,'Regional Crises'!$B$1:$R$66,8,FALSE))/(J$3-J$4)*5)),1))),IF(VLOOKUP($E171,'Country Indicator Data'!$B$4:$N$300,4,FALSE)="x","x",ROUND(IF(VLOOKUP($E171,'Country Indicator Data'!$B$4:$N$300,4,FALSE)&gt;J$3,5,IF(VLOOKUP($E171,'Country Indicator Data'!$B$4:$N$300,4,FALSE)&lt;J$4,0,5-(J$3-VLOOKUP($E171,'Country Indicator Data'!$B$4:$N$300,4,FALSE))/(J$3-J$4)*5)),1)))</f>
        <v>2.4</v>
      </c>
      <c r="K171" s="163">
        <f t="shared" si="66"/>
        <v>3.5</v>
      </c>
      <c r="L171" s="163">
        <f>IF(LEN(E171)&gt;3,(IF(VLOOKUP($C171,'Regional Crises'!$B$1:$R$66,10,FALSE)="x","x",ROUND(IF(VLOOKUP($C171,'Regional Crises'!$B$1:$R$66,10,FALSE)&gt;L$3,5,IF(VLOOKUP($C171,'Regional Crises'!$B$1:$R$66,10,FALSE)&lt;L$4,0,5-(L$3-VLOOKUP($C171,'Regional Crises'!$B$1:$R$66,10,FALSE))/(L$3-L$4)*5)),1))),IF(VLOOKUP($E171,'Country Indicator Data'!$B$4:$N$300,6,FALSE)="x","x",ROUND(IF(VLOOKUP($E171,'Country Indicator Data'!$B$4:$N$300,6,FALSE)&gt;L$3,5,IF(VLOOKUP($E171,'Country Indicator Data'!$B$4:$N$300,6,FALSE)&lt;L$4,0,5-(L$3-VLOOKUP($E171,'Country Indicator Data'!$B$4:$N$300,6,FALSE))/(L$3-L$4)*5)),1)))</f>
        <v>3.5</v>
      </c>
      <c r="M171" s="163">
        <f>IF(LEN(E171)&gt;3,(IF(VLOOKUP($C171,'Regional Crises'!$B$1:$R$66,11,FALSE)="x","x",ROUND(IF(VLOOKUP($C171,'Regional Crises'!$B$1:$R$66,11,FALSE)&gt;M$3,5,IF(VLOOKUP($C171,'Regional Crises'!$B$1:$R$66,11,FALSE)&lt;M$4,0,5-(M$3-VLOOKUP($C171,'Regional Crises'!$B$1:$R$66,11,FALSE))/(M$3-M$4)*5)),1))),IF(VLOOKUP($E171,'Country Indicator Data'!$B$4:$N$300,7,FALSE)="x","x",ROUND(IF(VLOOKUP($E171,'Country Indicator Data'!$B$4:$N$300,7,FALSE)&gt;M$3,5,IF(VLOOKUP($E171,'Country Indicator Data'!$B$4:$N$300,7,FALSE)&lt;M$4,0,5-(M$3-VLOOKUP($E171,'Country Indicator Data'!$B$4:$N$300,7,FALSE))/(M$3-M$4)*5)),1)))</f>
        <v>2.2000000000000002</v>
      </c>
      <c r="N171" s="163">
        <f t="shared" si="67"/>
        <v>2.85</v>
      </c>
      <c r="O171" s="163">
        <f t="shared" si="68"/>
        <v>2.9833333333333329</v>
      </c>
      <c r="P171" s="163">
        <f>IF(LEN(E171)&gt;3,VLOOKUP(C171,'Regional Crises'!$B$1:$R$69,12,FALSE),VLOOKUP(E171,'Country Indicator Data'!$B$4:$I$300,8,FALSE))</f>
        <v>5</v>
      </c>
      <c r="Q171" s="163">
        <f>IF(LEN(E171)&gt;3,((IF(VLOOKUP($C171,'Regional Crises'!$B$1:$R$66,13,FALSE)="x","x",ROUND(IF(VLOOKUP($C171,'Regional Crises'!$B$1:$R$66,13,FALSE)&gt;Q$3,5,IF(VLOOKUP($C171,'Regional Crises'!$B$1:$R$66,13,FALSE)&lt;Q$4,0,5-(LOG(Q$3)-LOG(VLOOKUP($C171,'Regional Crises'!$B$1:$R$66,13,FALSE)))/(LOG(Q$3)-LOG(Q$4))*5)),1)))),(IF(VLOOKUP($E171,'Country Indicator Data'!$B$4:$N$300,9,FALSE)="x","x",ROUND(IF(VLOOKUP($E171,'Country Indicator Data'!$B$4:$N$300,9,FALSE)&gt;Q$3,5,IF(VLOOKUP($E171,'Country Indicator Data'!$B$4:$N$300,9,FALSE)&lt;Q$4,0,5-(LOG(Q$3)-LOG(VLOOKUP($E171,'Country Indicator Data'!$B$4:$N$300,9,FALSE)))/(LOG(Q$3)-LOG(Q$4))*5)),1))))</f>
        <v>4.9000000000000004</v>
      </c>
      <c r="R171" s="163">
        <f t="shared" si="69"/>
        <v>4.95</v>
      </c>
      <c r="S171" s="163">
        <f>IF(LEN(E171)&gt;3,((IF(VLOOKUP($C171,'Regional Crises'!$B$1:$R$66,17,FALSE)="x","x",ROUND(IF(VLOOKUP($C171,'Regional Crises'!$B$1:$R$66,17,FALSE)&gt;S$3,0,IF(VLOOKUP($C171,'Regional Crises'!$B$1:$R$66,17,FALSE)&lt;S$4,5,(S$3-VLOOKUP($C171,'Regional Crises'!$B$1:$R$66,17,FALSE))/(S$3-S$4)*5)),1)))),(IF(VLOOKUP($E171,'Country Indicator Data'!$B$4:$N$300,13,FALSE)="x","x",ROUND(IF(VLOOKUP($E171,'Country Indicator Data'!$B$4:$N$300,13,FALSE)&gt;S$3,0,IF(VLOOKUP($E171,'Country Indicator Data'!$B$4:$N$300,13,FALSE)&lt;S$4,5,(S$3-VLOOKUP($E171,'Country Indicator Data'!$B$4:$N$300,13,FALSE))/(S$3-S$4)*5)),1))))</f>
        <v>3.7</v>
      </c>
      <c r="T171" s="163">
        <f>IF(LEN(E171)&gt;3,((IF(VLOOKUP($C171,'Regional Crises'!$B$1:$R$66,14,FALSE)="x","x",ROUND(IF(VLOOKUP($C171,'Regional Crises'!$B$1:$R$66,14,FALSE)&gt;T$3,0,IF(VLOOKUP($C171,'Regional Crises'!$B$1:$R$66,14,FALSE)&lt;T$4,5,(T$3-VLOOKUP($C171,'Regional Crises'!$B$1:$R$66,14,FALSE))/(T$3-T$4)*5)),1)))),(IF(VLOOKUP($E171,'Country Indicator Data'!$B$4:$N$300,10,FALSE)="x","x",ROUND(IF(VLOOKUP($E171,'Country Indicator Data'!$B$4:$N$300,10,FALSE)&gt;T$3,0,IF(VLOOKUP($E171,'Country Indicator Data'!$B$4:$N$300,10,FALSE)&lt;T$4,5,(T$3-VLOOKUP($E171,'Country Indicator Data'!$B$4:$N$300,10,FALSE))/(T$3-T$4)*5)),1))))</f>
        <v>2.8</v>
      </c>
      <c r="U171" s="163">
        <f>IF(LEN(E171)&gt;3,((IF(VLOOKUP($C171,'Regional Crises'!$B$1:$R$66,15,FALSE)="x","x",ROUND(IF(VLOOKUP($C171,'Regional Crises'!$B$1:$R$66,15,FALSE)&gt;U$3,0,IF(VLOOKUP($C171,'Regional Crises'!$B$1:$R$66,15,FALSE)&lt;U$4,5,(U$3-VLOOKUP($C171,'Regional Crises'!$B$1:$R$66,15,FALSE))/(U$3-U$4)*5)),1)))),(IF(VLOOKUP($E171,'Country Indicator Data'!$B$4:$N$300,11,FALSE)="x","x",ROUND(IF(VLOOKUP($E171,'Country Indicator Data'!$B$4:$N$300,11,FALSE)&gt;U$3,0,IF(VLOOKUP($E171,'Country Indicator Data'!$B$4:$N$300,11,FALSE)&lt;U$4,5,(U$3-VLOOKUP($E171,'Country Indicator Data'!$B$4:$N$300,11,FALSE))/(U$3-U$4)*5)),1))))</f>
        <v>2.4</v>
      </c>
      <c r="V171" s="163">
        <f>IF(LEN(E171)&gt;3,((IF(VLOOKUP($C171,'Regional Crises'!$B$1:$R$66,16,FALSE)="x","x",ROUND(IF(VLOOKUP($C171,'Regional Crises'!$B$1:$R$66,16,FALSE)&gt;V$3,0,IF(VLOOKUP($C171,'Regional Crises'!$B$1:$R$66,16,FALSE)&lt;V$4,5,(V$3-VLOOKUP($C171,'Regional Crises'!$B$1:$R$66,16,FALSE))/(V$3-V$4)*5)),1)))),(IF(VLOOKUP($E171,'Country Indicator Data'!$B$4:$N$300,12,FALSE)="x","x",ROUND(IF(VLOOKUP($E171,'Country Indicator Data'!$B$4:$N$300,12,FALSE)&gt;V$3,0,IF(VLOOKUP($E171,'Country Indicator Data'!$B$4:$N$300,12,FALSE)&lt;V$4,5,(V$3-VLOOKUP($E171,'Country Indicator Data'!$B$4:$N$300,12,FALSE))/(V$3-V$4)*5)),1))))</f>
        <v>3.3</v>
      </c>
      <c r="W171" s="163">
        <f t="shared" si="70"/>
        <v>3.1</v>
      </c>
      <c r="X171" s="163">
        <f t="shared" si="71"/>
        <v>3.7</v>
      </c>
      <c r="Y171" s="184">
        <f>IF('Core Indicators'!FC168="x","x",IF('Core Indicators'!FC168&gt;=5,5,IF('Core Indicators'!FC168&gt;=4,4,IF('Core Indicators'!FC168&gt;=3,3,IF('Core Indicators'!FC168&gt;=2,2,IF('Core Indicators'!FC168&gt;=1,1,0))))))</f>
        <v>2</v>
      </c>
      <c r="Z171" s="163">
        <f t="shared" si="72"/>
        <v>2</v>
      </c>
      <c r="AA171" s="184">
        <f>'Crisis Indicator Data'!Y168</f>
        <v>2</v>
      </c>
      <c r="AB171" s="184">
        <f>'Crisis Indicator Data'!Z168</f>
        <v>1</v>
      </c>
      <c r="AC171" s="184">
        <f>'Crisis Indicator Data'!AA168</f>
        <v>0</v>
      </c>
      <c r="AD171" s="184">
        <f>'Crisis Indicator Data'!AB168</f>
        <v>0</v>
      </c>
      <c r="AE171" s="184">
        <f t="shared" si="73"/>
        <v>2</v>
      </c>
      <c r="AF171" s="184">
        <f>'Crisis Indicator Data'!AC168</f>
        <v>2</v>
      </c>
      <c r="AG171" s="184">
        <f>'Crisis Indicator Data'!AD168</f>
        <v>1</v>
      </c>
      <c r="AH171" s="184">
        <f t="shared" si="74"/>
        <v>3</v>
      </c>
      <c r="AI171" s="184">
        <f>'Crisis Indicator Data'!AE168</f>
        <v>0</v>
      </c>
      <c r="AJ171" s="184">
        <f>'Crisis Indicator Data'!AF168</f>
        <v>1</v>
      </c>
      <c r="AK171" s="184">
        <f>'Crisis Indicator Data'!AG168</f>
        <v>2</v>
      </c>
      <c r="AL171" s="184">
        <f t="shared" si="75"/>
        <v>3</v>
      </c>
      <c r="AM171" s="163">
        <f t="shared" si="76"/>
        <v>3</v>
      </c>
      <c r="AN171" s="163">
        <f t="shared" si="77"/>
        <v>2.5</v>
      </c>
    </row>
    <row r="172" spans="1:40" x14ac:dyDescent="0.35">
      <c r="A172" s="175" t="str">
        <f>'Crisis Indicator Data'!A169</f>
        <v>Russia-Ukraine conflict</v>
      </c>
      <c r="B172" s="176" t="str">
        <f>'Crisis Indicator Data'!B169</f>
        <v>Conflict,Displacement</v>
      </c>
      <c r="C172" s="176" t="str">
        <f>'Crisis Indicator Data'!C169</f>
        <v>UKR002</v>
      </c>
      <c r="D172" s="176" t="str">
        <f>'Crisis Indicator Data'!D169</f>
        <v>Ukraine</v>
      </c>
      <c r="E172" s="177" t="str">
        <f>'Crisis Indicator Data'!E169</f>
        <v>UKR</v>
      </c>
      <c r="F172" s="163">
        <f>IF(LEN(E172)&gt;3,(IF(VLOOKUP($C172,'Regional Crises'!$B$1:$R$66,7,FALSE)="x","x",ROUND(IF(VLOOKUP($C172,'Regional Crises'!$B$1:$R$66,7,FALSE)&gt;$F$3,5,IF(VLOOKUP($C172,'Regional Crises'!$B$1:$R$66,7,FALSE)&lt;F$4,0,($F$3-VLOOKUP($C172,'Regional Crises'!$B$1:$R$66,7,FALSE))/($F$3-$F$4)*5)),1))),IF(VLOOKUP($E172,'Country Indicator Data'!$B$4:$N$300,3,FALSE)="x","x",ROUND(IF(VLOOKUP($E172,'Country Indicator Data'!$B$4:$N$300,3,FALSE)&gt;$F$3,5,IF(VLOOKUP($E172,'Country Indicator Data'!$B$4:$N$300,3,FALSE)&lt;$F$4,0,($F$3-VLOOKUP($E172,'Country Indicator Data'!$B$4:$N$300,3,FALSE))/($F$3-$F$4)*5)),1)))</f>
        <v>1.4</v>
      </c>
      <c r="G172" s="163">
        <f>IF(LEN(E172)&gt;3,(IF(VLOOKUP($C172,'Regional Crises'!$B$1:$R$66,9,FALSE)="x","x",ROUND(IF(VLOOKUP($C172,'Regional Crises'!$B$1:$R$66,9,FALSE)&gt;G$3,5,IF(VLOOKUP($C172,'Regional Crises'!$B$1:$R$66,9,FALSE)&lt;G$4,0,(G$3-VLOOKUP($C172,'Regional Crises'!$B$1:$R$66,9,FALSE))/(G$3-G$4)*5)),1))),IF(VLOOKUP($E172,'Country Indicator Data'!$B$4:$N$300,5,FALSE)="x","x",ROUND(IF(VLOOKUP($E172,'Country Indicator Data'!$B$4:$N$300,5,FALSE)&gt;G$3,5,IF(VLOOKUP($E172,'Country Indicator Data'!$B$4:$N$300,5,FALSE)&lt;G$4,0,(G$3-VLOOKUP($E172,'Country Indicator Data'!$B$4:$N$300,5,FALSE))/(G$3-G$4)*5)),1)))</f>
        <v>1.5</v>
      </c>
      <c r="H172" s="163">
        <f t="shared" si="65"/>
        <v>1.45</v>
      </c>
      <c r="I172" s="163">
        <f>IF(LEN(E172)&gt;3,(IF(VLOOKUP($C172,'Regional Crises'!$B$1:$R$66,6,FALSE)="x","x",ROUND(IF(VLOOKUP($C172,'Regional Crises'!$B$1:$R$66,6,FALSE)&gt;I$3,5,IF(VLOOKUP($C172,'Regional Crises'!$B$1:$R$66,6,FALSE)&lt;I$4,0,5-(I$3-VLOOKUP($C172,'Regional Crises'!$B$1:$R$66,6,FALSE))/(I$3-I$4)*5)),1))),IF(VLOOKUP($E172,'Country Indicator Data'!$B$4:$N$300,2,FALSE)="x","x",ROUND(IF(VLOOKUP($E172,'Country Indicator Data'!$B$4:$N$300,2,FALSE)&gt;I$3,5,IF(VLOOKUP($E172,'Country Indicator Data'!$B$4:$N$300,2,FALSE)&lt;I$4,0,5-(I$3-VLOOKUP($E172,'Country Indicator Data'!$B$4:$N$300,2,FALSE))/(I$3-I$4)*5)),1)))</f>
        <v>1.6</v>
      </c>
      <c r="J172" s="163">
        <f>IF(LEN(E172)&gt;3,(IF(VLOOKUP($C172,'Regional Crises'!$B$1:$R$66,8,FALSE)="x","x",ROUND(IF(VLOOKUP($C172,'Regional Crises'!$B$1:$R$66,8,FALSE)&gt;J$3,5,IF(VLOOKUP($C172,'Regional Crises'!$B$1:$R$66,8,FALSE)&lt;J$4,0,5-(J$3-VLOOKUP($C172,'Regional Crises'!$B$1:$R$66,8,FALSE))/(J$3-J$4)*5)),1))),IF(VLOOKUP($E172,'Country Indicator Data'!$B$4:$N$300,4,FALSE)="x","x",ROUND(IF(VLOOKUP($E172,'Country Indicator Data'!$B$4:$N$300,4,FALSE)&gt;J$3,5,IF(VLOOKUP($E172,'Country Indicator Data'!$B$4:$N$300,4,FALSE)&lt;J$4,0,5-(J$3-VLOOKUP($E172,'Country Indicator Data'!$B$4:$N$300,4,FALSE))/(J$3-J$4)*5)),1)))</f>
        <v>0.2</v>
      </c>
      <c r="K172" s="163">
        <f t="shared" si="66"/>
        <v>0.9</v>
      </c>
      <c r="L172" s="163">
        <f>IF(LEN(E172)&gt;3,(IF(VLOOKUP($C172,'Regional Crises'!$B$1:$R$66,10,FALSE)="x","x",ROUND(IF(VLOOKUP($C172,'Regional Crises'!$B$1:$R$66,10,FALSE)&gt;L$3,5,IF(VLOOKUP($C172,'Regional Crises'!$B$1:$R$66,10,FALSE)&lt;L$4,0,5-(L$3-VLOOKUP($C172,'Regional Crises'!$B$1:$R$66,10,FALSE))/(L$3-L$4)*5)),1))),IF(VLOOKUP($E172,'Country Indicator Data'!$B$4:$N$300,6,FALSE)="x","x",ROUND(IF(VLOOKUP($E172,'Country Indicator Data'!$B$4:$N$300,6,FALSE)&gt;L$3,5,IF(VLOOKUP($E172,'Country Indicator Data'!$B$4:$N$300,6,FALSE)&lt;L$4,0,5-(L$3-VLOOKUP($E172,'Country Indicator Data'!$B$4:$N$300,6,FALSE))/(L$3-L$4)*5)),1)))</f>
        <v>1.9</v>
      </c>
      <c r="M172" s="163">
        <f>IF(LEN(E172)&gt;3,(IF(VLOOKUP($C172,'Regional Crises'!$B$1:$R$66,11,FALSE)="x","x",ROUND(IF(VLOOKUP($C172,'Regional Crises'!$B$1:$R$66,11,FALSE)&gt;M$3,5,IF(VLOOKUP($C172,'Regional Crises'!$B$1:$R$66,11,FALSE)&lt;M$4,0,5-(M$3-VLOOKUP($C172,'Regional Crises'!$B$1:$R$66,11,FALSE))/(M$3-M$4)*5)),1))),IF(VLOOKUP($E172,'Country Indicator Data'!$B$4:$N$300,7,FALSE)="x","x",ROUND(IF(VLOOKUP($E172,'Country Indicator Data'!$B$4:$N$300,7,FALSE)&gt;M$3,5,IF(VLOOKUP($E172,'Country Indicator Data'!$B$4:$N$300,7,FALSE)&lt;M$4,0,5-(M$3-VLOOKUP($E172,'Country Indicator Data'!$B$4:$N$300,7,FALSE))/(M$3-M$4)*5)),1)))</f>
        <v>0.2</v>
      </c>
      <c r="N172" s="163">
        <f t="shared" si="67"/>
        <v>1.05</v>
      </c>
      <c r="O172" s="163">
        <f t="shared" si="68"/>
        <v>1.1333333333333335</v>
      </c>
      <c r="P172" s="163">
        <f>IF(LEN(E172)&gt;3,VLOOKUP(C172,'Regional Crises'!$B$1:$R$69,12,FALSE),VLOOKUP(E172,'Country Indicator Data'!$B$4:$I$300,8,FALSE))</f>
        <v>3</v>
      </c>
      <c r="Q172" s="163">
        <f>IF(LEN(E172)&gt;3,((IF(VLOOKUP($C172,'Regional Crises'!$B$1:$R$66,13,FALSE)="x","x",ROUND(IF(VLOOKUP($C172,'Regional Crises'!$B$1:$R$66,13,FALSE)&gt;Q$3,5,IF(VLOOKUP($C172,'Regional Crises'!$B$1:$R$66,13,FALSE)&lt;Q$4,0,5-(LOG(Q$3)-LOG(VLOOKUP($C172,'Regional Crises'!$B$1:$R$66,13,FALSE)))/(LOG(Q$3)-LOG(Q$4))*5)),1)))),(IF(VLOOKUP($E172,'Country Indicator Data'!$B$4:$N$300,9,FALSE)="x","x",ROUND(IF(VLOOKUP($E172,'Country Indicator Data'!$B$4:$N$300,9,FALSE)&gt;Q$3,5,IF(VLOOKUP($E172,'Country Indicator Data'!$B$4:$N$300,9,FALSE)&lt;Q$4,0,5-(LOG(Q$3)-LOG(VLOOKUP($E172,'Country Indicator Data'!$B$4:$N$300,9,FALSE)))/(LOG(Q$3)-LOG(Q$4))*5)),1))))</f>
        <v>5</v>
      </c>
      <c r="R172" s="163">
        <f t="shared" si="69"/>
        <v>4</v>
      </c>
      <c r="S172" s="163">
        <f>IF(LEN(E172)&gt;3,((IF(VLOOKUP($C172,'Regional Crises'!$B$1:$R$66,17,FALSE)="x","x",ROUND(IF(VLOOKUP($C172,'Regional Crises'!$B$1:$R$66,17,FALSE)&gt;S$3,0,IF(VLOOKUP($C172,'Regional Crises'!$B$1:$R$66,17,FALSE)&lt;S$4,5,(S$3-VLOOKUP($C172,'Regional Crises'!$B$1:$R$66,17,FALSE))/(S$3-S$4)*5)),1)))),(IF(VLOOKUP($E172,'Country Indicator Data'!$B$4:$N$300,13,FALSE)="x","x",ROUND(IF(VLOOKUP($E172,'Country Indicator Data'!$B$4:$N$300,13,FALSE)&gt;S$3,0,IF(VLOOKUP($E172,'Country Indicator Data'!$B$4:$N$300,13,FALSE)&lt;S$4,5,(S$3-VLOOKUP($E172,'Country Indicator Data'!$B$4:$N$300,13,FALSE))/(S$3-S$4)*5)),1))))</f>
        <v>3.2</v>
      </c>
      <c r="T172" s="163">
        <f>IF(LEN(E172)&gt;3,((IF(VLOOKUP($C172,'Regional Crises'!$B$1:$R$66,14,FALSE)="x","x",ROUND(IF(VLOOKUP($C172,'Regional Crises'!$B$1:$R$66,14,FALSE)&gt;T$3,0,IF(VLOOKUP($C172,'Regional Crises'!$B$1:$R$66,14,FALSE)&lt;T$4,5,(T$3-VLOOKUP($C172,'Regional Crises'!$B$1:$R$66,14,FALSE))/(T$3-T$4)*5)),1)))),(IF(VLOOKUP($E172,'Country Indicator Data'!$B$4:$N$300,10,FALSE)="x","x",ROUND(IF(VLOOKUP($E172,'Country Indicator Data'!$B$4:$N$300,10,FALSE)&gt;T$3,0,IF(VLOOKUP($E172,'Country Indicator Data'!$B$4:$N$300,10,FALSE)&lt;T$4,5,(T$3-VLOOKUP($E172,'Country Indicator Data'!$B$4:$N$300,10,FALSE))/(T$3-T$4)*5)),1))))</f>
        <v>3.2</v>
      </c>
      <c r="U172" s="163">
        <f>IF(LEN(E172)&gt;3,((IF(VLOOKUP($C172,'Regional Crises'!$B$1:$R$66,15,FALSE)="x","x",ROUND(IF(VLOOKUP($C172,'Regional Crises'!$B$1:$R$66,15,FALSE)&gt;U$3,0,IF(VLOOKUP($C172,'Regional Crises'!$B$1:$R$66,15,FALSE)&lt;U$4,5,(U$3-VLOOKUP($C172,'Regional Crises'!$B$1:$R$66,15,FALSE))/(U$3-U$4)*5)),1)))),(IF(VLOOKUP($E172,'Country Indicator Data'!$B$4:$N$300,11,FALSE)="x","x",ROUND(IF(VLOOKUP($E172,'Country Indicator Data'!$B$4:$N$300,11,FALSE)&gt;U$3,0,IF(VLOOKUP($E172,'Country Indicator Data'!$B$4:$N$300,11,FALSE)&lt;U$4,5,(U$3-VLOOKUP($E172,'Country Indicator Data'!$B$4:$N$300,11,FALSE))/(U$3-U$4)*5)),1))))</f>
        <v>1.9</v>
      </c>
      <c r="V172" s="163">
        <f>IF(LEN(E172)&gt;3,((IF(VLOOKUP($C172,'Regional Crises'!$B$1:$R$66,16,FALSE)="x","x",ROUND(IF(VLOOKUP($C172,'Regional Crises'!$B$1:$R$66,16,FALSE)&gt;V$3,0,IF(VLOOKUP($C172,'Regional Crises'!$B$1:$R$66,16,FALSE)&lt;V$4,5,(V$3-VLOOKUP($C172,'Regional Crises'!$B$1:$R$66,16,FALSE))/(V$3-V$4)*5)),1)))),(IF(VLOOKUP($E172,'Country Indicator Data'!$B$4:$N$300,12,FALSE)="x","x",ROUND(IF(VLOOKUP($E172,'Country Indicator Data'!$B$4:$N$300,12,FALSE)&gt;V$3,0,IF(VLOOKUP($E172,'Country Indicator Data'!$B$4:$N$300,12,FALSE)&lt;V$4,5,(V$3-VLOOKUP($E172,'Country Indicator Data'!$B$4:$N$300,12,FALSE))/(V$3-V$4)*5)),1))))</f>
        <v>2.6</v>
      </c>
      <c r="W172" s="163">
        <f t="shared" si="70"/>
        <v>2.7</v>
      </c>
      <c r="X172" s="163">
        <f t="shared" si="71"/>
        <v>2.6</v>
      </c>
      <c r="Y172" s="184">
        <f>IF('Core Indicators'!FC169="x","x",IF('Core Indicators'!FC169&gt;=5,5,IF('Core Indicators'!FC169&gt;=4,4,IF('Core Indicators'!FC169&gt;=3,3,IF('Core Indicators'!FC169&gt;=2,2,IF('Core Indicators'!FC169&gt;=1,1,0))))))</f>
        <v>4</v>
      </c>
      <c r="Z172" s="163">
        <f t="shared" si="72"/>
        <v>4</v>
      </c>
      <c r="AA172" s="184">
        <f>'Crisis Indicator Data'!Y169</f>
        <v>1</v>
      </c>
      <c r="AB172" s="184">
        <f>'Crisis Indicator Data'!Z169</f>
        <v>3</v>
      </c>
      <c r="AC172" s="184">
        <f>'Crisis Indicator Data'!AA169</f>
        <v>1</v>
      </c>
      <c r="AD172" s="184">
        <f>'Crisis Indicator Data'!AB169</f>
        <v>3</v>
      </c>
      <c r="AE172" s="184">
        <f t="shared" si="73"/>
        <v>4</v>
      </c>
      <c r="AF172" s="184">
        <f>'Crisis Indicator Data'!AC169</f>
        <v>2</v>
      </c>
      <c r="AG172" s="184">
        <f>'Crisis Indicator Data'!AD169</f>
        <v>3</v>
      </c>
      <c r="AH172" s="184">
        <f t="shared" si="74"/>
        <v>5</v>
      </c>
      <c r="AI172" s="184">
        <f>'Crisis Indicator Data'!AE169</f>
        <v>3</v>
      </c>
      <c r="AJ172" s="184">
        <f>'Crisis Indicator Data'!AF169</f>
        <v>3</v>
      </c>
      <c r="AK172" s="184">
        <f>'Crisis Indicator Data'!AG169</f>
        <v>3</v>
      </c>
      <c r="AL172" s="184">
        <f t="shared" si="75"/>
        <v>5</v>
      </c>
      <c r="AM172" s="163">
        <f t="shared" si="76"/>
        <v>5</v>
      </c>
      <c r="AN172" s="163">
        <f t="shared" si="77"/>
        <v>4.5</v>
      </c>
    </row>
    <row r="173" spans="1:40" x14ac:dyDescent="0.35">
      <c r="A173" s="175" t="str">
        <f>'Crisis Indicator Data'!A170</f>
        <v>Complex crisis in Venezuela</v>
      </c>
      <c r="B173" s="176" t="str">
        <f>'Crisis Indicator Data'!B170</f>
        <v>Socio-political,Violence,Floods</v>
      </c>
      <c r="C173" s="176" t="str">
        <f>'Crisis Indicator Data'!C170</f>
        <v>VEN001</v>
      </c>
      <c r="D173" s="176" t="str">
        <f>'Crisis Indicator Data'!D170</f>
        <v>Venezuela</v>
      </c>
      <c r="E173" s="177" t="str">
        <f>'Crisis Indicator Data'!E170</f>
        <v>VEN</v>
      </c>
      <c r="F173" s="163">
        <f>IF(LEN(E173)&gt;3,(IF(VLOOKUP($C173,'Regional Crises'!$B$1:$R$66,7,FALSE)="x","x",ROUND(IF(VLOOKUP($C173,'Regional Crises'!$B$1:$R$66,7,FALSE)&gt;$F$3,5,IF(VLOOKUP($C173,'Regional Crises'!$B$1:$R$66,7,FALSE)&lt;F$4,0,($F$3-VLOOKUP($C173,'Regional Crises'!$B$1:$R$66,7,FALSE))/($F$3-$F$4)*5)),1))),IF(VLOOKUP($E173,'Country Indicator Data'!$B$4:$N$300,3,FALSE)="x","x",ROUND(IF(VLOOKUP($E173,'Country Indicator Data'!$B$4:$N$300,3,FALSE)&gt;$F$3,5,IF(VLOOKUP($E173,'Country Indicator Data'!$B$4:$N$300,3,FALSE)&lt;$F$4,0,($F$3-VLOOKUP($E173,'Country Indicator Data'!$B$4:$N$300,3,FALSE))/($F$3-$F$4)*5)),1)))</f>
        <v>2.5</v>
      </c>
      <c r="G173" s="163">
        <f>IF(LEN(E173)&gt;3,(IF(VLOOKUP($C173,'Regional Crises'!$B$1:$R$66,9,FALSE)="x","x",ROUND(IF(VLOOKUP($C173,'Regional Crises'!$B$1:$R$66,9,FALSE)&gt;G$3,5,IF(VLOOKUP($C173,'Regional Crises'!$B$1:$R$66,9,FALSE)&lt;G$4,0,(G$3-VLOOKUP($C173,'Regional Crises'!$B$1:$R$66,9,FALSE))/(G$3-G$4)*5)),1))),IF(VLOOKUP($E173,'Country Indicator Data'!$B$4:$N$300,5,FALSE)="x","x",ROUND(IF(VLOOKUP($E173,'Country Indicator Data'!$B$4:$N$300,5,FALSE)&gt;G$3,5,IF(VLOOKUP($E173,'Country Indicator Data'!$B$4:$N$300,5,FALSE)&lt;G$4,0,(G$3-VLOOKUP($E173,'Country Indicator Data'!$B$4:$N$300,5,FALSE))/(G$3-G$4)*5)),1)))</f>
        <v>3.5</v>
      </c>
      <c r="H173" s="163">
        <f t="shared" si="65"/>
        <v>3</v>
      </c>
      <c r="I173" s="163">
        <f>IF(LEN(E173)&gt;3,(IF(VLOOKUP($C173,'Regional Crises'!$B$1:$R$66,6,FALSE)="x","x",ROUND(IF(VLOOKUP($C173,'Regional Crises'!$B$1:$R$66,6,FALSE)&gt;I$3,5,IF(VLOOKUP($C173,'Regional Crises'!$B$1:$R$66,6,FALSE)&lt;I$4,0,5-(I$3-VLOOKUP($C173,'Regional Crises'!$B$1:$R$66,6,FALSE))/(I$3-I$4)*5)),1))),IF(VLOOKUP($E173,'Country Indicator Data'!$B$4:$N$300,2,FALSE)="x","x",ROUND(IF(VLOOKUP($E173,'Country Indicator Data'!$B$4:$N$300,2,FALSE)&gt;I$3,5,IF(VLOOKUP($E173,'Country Indicator Data'!$B$4:$N$300,2,FALSE)&lt;I$4,0,5-(I$3-VLOOKUP($E173,'Country Indicator Data'!$B$4:$N$300,2,FALSE))/(I$3-I$4)*5)),1)))</f>
        <v>1.3</v>
      </c>
      <c r="J173" s="163">
        <f>IF(LEN(E173)&gt;3,(IF(VLOOKUP($C173,'Regional Crises'!$B$1:$R$66,8,FALSE)="x","x",ROUND(IF(VLOOKUP($C173,'Regional Crises'!$B$1:$R$66,8,FALSE)&gt;J$3,5,IF(VLOOKUP($C173,'Regional Crises'!$B$1:$R$66,8,FALSE)&lt;J$4,0,5-(J$3-VLOOKUP($C173,'Regional Crises'!$B$1:$R$66,8,FALSE))/(J$3-J$4)*5)),1))),IF(VLOOKUP($E173,'Country Indicator Data'!$B$4:$N$300,4,FALSE)="x","x",ROUND(IF(VLOOKUP($E173,'Country Indicator Data'!$B$4:$N$300,4,FALSE)&gt;J$3,5,IF(VLOOKUP($E173,'Country Indicator Data'!$B$4:$N$300,4,FALSE)&lt;J$4,0,5-(J$3-VLOOKUP($E173,'Country Indicator Data'!$B$4:$N$300,4,FALSE))/(J$3-J$4)*5)),1)))</f>
        <v>1.2</v>
      </c>
      <c r="K173" s="163">
        <f t="shared" si="66"/>
        <v>1.25</v>
      </c>
      <c r="L173" s="163">
        <f>IF(LEN(E173)&gt;3,(IF(VLOOKUP($C173,'Regional Crises'!$B$1:$R$66,10,FALSE)="x","x",ROUND(IF(VLOOKUP($C173,'Regional Crises'!$B$1:$R$66,10,FALSE)&gt;L$3,5,IF(VLOOKUP($C173,'Regional Crises'!$B$1:$R$66,10,FALSE)&lt;L$4,0,5-(L$3-VLOOKUP($C173,'Regional Crises'!$B$1:$R$66,10,FALSE))/(L$3-L$4)*5)),1))),IF(VLOOKUP($E173,'Country Indicator Data'!$B$4:$N$300,6,FALSE)="x","x",ROUND(IF(VLOOKUP($E173,'Country Indicator Data'!$B$4:$N$300,6,FALSE)&gt;L$3,5,IF(VLOOKUP($E173,'Country Indicator Data'!$B$4:$N$300,6,FALSE)&lt;L$4,0,5-(L$3-VLOOKUP($E173,'Country Indicator Data'!$B$4:$N$300,6,FALSE))/(L$3-L$4)*5)),1)))</f>
        <v>3.1</v>
      </c>
      <c r="M173" s="163">
        <f>IF(LEN(E173)&gt;3,(IF(VLOOKUP($C173,'Regional Crises'!$B$1:$R$66,11,FALSE)="x","x",ROUND(IF(VLOOKUP($C173,'Regional Crises'!$B$1:$R$66,11,FALSE)&gt;M$3,5,IF(VLOOKUP($C173,'Regional Crises'!$B$1:$R$66,11,FALSE)&lt;M$4,0,5-(M$3-VLOOKUP($C173,'Regional Crises'!$B$1:$R$66,11,FALSE))/(M$3-M$4)*5)),1))),IF(VLOOKUP($E173,'Country Indicator Data'!$B$4:$N$300,7,FALSE)="x","x",ROUND(IF(VLOOKUP($E173,'Country Indicator Data'!$B$4:$N$300,7,FALSE)&gt;M$3,5,IF(VLOOKUP($E173,'Country Indicator Data'!$B$4:$N$300,7,FALSE)&lt;M$4,0,5-(M$3-VLOOKUP($E173,'Country Indicator Data'!$B$4:$N$300,7,FALSE))/(M$3-M$4)*5)),1)))</f>
        <v>2.5</v>
      </c>
      <c r="N173" s="163">
        <f t="shared" si="67"/>
        <v>2.8</v>
      </c>
      <c r="O173" s="163">
        <f t="shared" si="68"/>
        <v>2.35</v>
      </c>
      <c r="P173" s="163">
        <f>IF(LEN(E173)&gt;3,VLOOKUP(C173,'Regional Crises'!$B$1:$R$69,12,FALSE),VLOOKUP(E173,'Country Indicator Data'!$B$4:$I$300,8,FALSE))</f>
        <v>3</v>
      </c>
      <c r="Q173" s="163">
        <f>IF(LEN(E173)&gt;3,((IF(VLOOKUP($C173,'Regional Crises'!$B$1:$R$66,13,FALSE)="x","x",ROUND(IF(VLOOKUP($C173,'Regional Crises'!$B$1:$R$66,13,FALSE)&gt;Q$3,5,IF(VLOOKUP($C173,'Regional Crises'!$B$1:$R$66,13,FALSE)&lt;Q$4,0,5-(LOG(Q$3)-LOG(VLOOKUP($C173,'Regional Crises'!$B$1:$R$66,13,FALSE)))/(LOG(Q$3)-LOG(Q$4))*5)),1)))),(IF(VLOOKUP($E173,'Country Indicator Data'!$B$4:$N$300,9,FALSE)="x","x",ROUND(IF(VLOOKUP($E173,'Country Indicator Data'!$B$4:$N$300,9,FALSE)&gt;Q$3,5,IF(VLOOKUP($E173,'Country Indicator Data'!$B$4:$N$300,9,FALSE)&lt;Q$4,0,5-(LOG(Q$3)-LOG(VLOOKUP($E173,'Country Indicator Data'!$B$4:$N$300,9,FALSE)))/(LOG(Q$3)-LOG(Q$4))*5)),1))))</f>
        <v>3.4</v>
      </c>
      <c r="R173" s="163">
        <f t="shared" si="69"/>
        <v>3.2</v>
      </c>
      <c r="S173" s="163">
        <f>IF(LEN(E173)&gt;3,((IF(VLOOKUP($C173,'Regional Crises'!$B$1:$R$66,17,FALSE)="x","x",ROUND(IF(VLOOKUP($C173,'Regional Crises'!$B$1:$R$66,17,FALSE)&gt;S$3,0,IF(VLOOKUP($C173,'Regional Crises'!$B$1:$R$66,17,FALSE)&lt;S$4,5,(S$3-VLOOKUP($C173,'Regional Crises'!$B$1:$R$66,17,FALSE))/(S$3-S$4)*5)),1)))),(IF(VLOOKUP($E173,'Country Indicator Data'!$B$4:$N$300,13,FALSE)="x","x",ROUND(IF(VLOOKUP($E173,'Country Indicator Data'!$B$4:$N$300,13,FALSE)&gt;S$3,0,IF(VLOOKUP($E173,'Country Indicator Data'!$B$4:$N$300,13,FALSE)&lt;S$4,5,(S$3-VLOOKUP($E173,'Country Indicator Data'!$B$4:$N$300,13,FALSE))/(S$3-S$4)*5)),1))))</f>
        <v>4.4000000000000004</v>
      </c>
      <c r="T173" s="163">
        <f>IF(LEN(E173)&gt;3,((IF(VLOOKUP($C173,'Regional Crises'!$B$1:$R$66,14,FALSE)="x","x",ROUND(IF(VLOOKUP($C173,'Regional Crises'!$B$1:$R$66,14,FALSE)&gt;T$3,0,IF(VLOOKUP($C173,'Regional Crises'!$B$1:$R$66,14,FALSE)&lt;T$4,5,(T$3-VLOOKUP($C173,'Regional Crises'!$B$1:$R$66,14,FALSE))/(T$3-T$4)*5)),1)))),(IF(VLOOKUP($E173,'Country Indicator Data'!$B$4:$N$300,10,FALSE)="x","x",ROUND(IF(VLOOKUP($E173,'Country Indicator Data'!$B$4:$N$300,10,FALSE)&gt;T$3,0,IF(VLOOKUP($E173,'Country Indicator Data'!$B$4:$N$300,10,FALSE)&lt;T$4,5,(T$3-VLOOKUP($E173,'Country Indicator Data'!$B$4:$N$300,10,FALSE))/(T$3-T$4)*5)),1))))</f>
        <v>4.8</v>
      </c>
      <c r="U173" s="163">
        <f>IF(LEN(E173)&gt;3,((IF(VLOOKUP($C173,'Regional Crises'!$B$1:$R$66,15,FALSE)="x","x",ROUND(IF(VLOOKUP($C173,'Regional Crises'!$B$1:$R$66,15,FALSE)&gt;U$3,0,IF(VLOOKUP($C173,'Regional Crises'!$B$1:$R$66,15,FALSE)&lt;U$4,5,(U$3-VLOOKUP($C173,'Regional Crises'!$B$1:$R$66,15,FALSE))/(U$3-U$4)*5)),1)))),(IF(VLOOKUP($E173,'Country Indicator Data'!$B$4:$N$300,11,FALSE)="x","x",ROUND(IF(VLOOKUP($E173,'Country Indicator Data'!$B$4:$N$300,11,FALSE)&gt;U$3,0,IF(VLOOKUP($E173,'Country Indicator Data'!$B$4:$N$300,11,FALSE)&lt;U$4,5,(U$3-VLOOKUP($E173,'Country Indicator Data'!$B$4:$N$300,11,FALSE))/(U$3-U$4)*5)),1))))</f>
        <v>4.0999999999999996</v>
      </c>
      <c r="V173" s="163">
        <f>IF(LEN(E173)&gt;3,((IF(VLOOKUP($C173,'Regional Crises'!$B$1:$R$66,16,FALSE)="x","x",ROUND(IF(VLOOKUP($C173,'Regional Crises'!$B$1:$R$66,16,FALSE)&gt;V$3,0,IF(VLOOKUP($C173,'Regional Crises'!$B$1:$R$66,16,FALSE)&lt;V$4,5,(V$3-VLOOKUP($C173,'Regional Crises'!$B$1:$R$66,16,FALSE))/(V$3-V$4)*5)),1)))),(IF(VLOOKUP($E173,'Country Indicator Data'!$B$4:$N$300,12,FALSE)="x","x",ROUND(IF(VLOOKUP($E173,'Country Indicator Data'!$B$4:$N$300,12,FALSE)&gt;V$3,0,IF(VLOOKUP($E173,'Country Indicator Data'!$B$4:$N$300,12,FALSE)&lt;V$4,5,(V$3-VLOOKUP($E173,'Country Indicator Data'!$B$4:$N$300,12,FALSE))/(V$3-V$4)*5)),1))))</f>
        <v>4.3</v>
      </c>
      <c r="W173" s="163">
        <f t="shared" si="70"/>
        <v>4.4000000000000004</v>
      </c>
      <c r="X173" s="163">
        <f t="shared" si="71"/>
        <v>3.3</v>
      </c>
      <c r="Y173" s="184">
        <f>IF('Core Indicators'!FC170="x","x",IF('Core Indicators'!FC170&gt;=5,5,IF('Core Indicators'!FC170&gt;=4,4,IF('Core Indicators'!FC170&gt;=3,3,IF('Core Indicators'!FC170&gt;=2,2,IF('Core Indicators'!FC170&gt;=1,1,0))))))</f>
        <v>5</v>
      </c>
      <c r="Z173" s="163">
        <f t="shared" si="72"/>
        <v>5</v>
      </c>
      <c r="AA173" s="184">
        <f>'Crisis Indicator Data'!Y170</f>
        <v>2</v>
      </c>
      <c r="AB173" s="184">
        <f>'Crisis Indicator Data'!Z170</f>
        <v>2</v>
      </c>
      <c r="AC173" s="184">
        <f>'Crisis Indicator Data'!AA170</f>
        <v>2</v>
      </c>
      <c r="AD173" s="184">
        <f>'Crisis Indicator Data'!AB170</f>
        <v>0</v>
      </c>
      <c r="AE173" s="184">
        <f t="shared" si="73"/>
        <v>3</v>
      </c>
      <c r="AF173" s="184">
        <f>'Crisis Indicator Data'!AC170</f>
        <v>2</v>
      </c>
      <c r="AG173" s="184">
        <f>'Crisis Indicator Data'!AD170</f>
        <v>2</v>
      </c>
      <c r="AH173" s="184">
        <f t="shared" si="74"/>
        <v>4</v>
      </c>
      <c r="AI173" s="184">
        <f>'Crisis Indicator Data'!AE170</f>
        <v>1</v>
      </c>
      <c r="AJ173" s="184">
        <f>'Crisis Indicator Data'!AF170</f>
        <v>1</v>
      </c>
      <c r="AK173" s="184">
        <f>'Crisis Indicator Data'!AG170</f>
        <v>2</v>
      </c>
      <c r="AL173" s="184">
        <f t="shared" si="75"/>
        <v>3</v>
      </c>
      <c r="AM173" s="163">
        <f t="shared" si="76"/>
        <v>3</v>
      </c>
      <c r="AN173" s="163">
        <f t="shared" si="77"/>
        <v>4</v>
      </c>
    </row>
    <row r="174" spans="1:40" x14ac:dyDescent="0.35">
      <c r="A174" s="175" t="str">
        <f>'Crisis Indicator Data'!A171</f>
        <v>Conflict in Yemen</v>
      </c>
      <c r="B174" s="176" t="str">
        <f>'Crisis Indicator Data'!B171</f>
        <v>Conflict</v>
      </c>
      <c r="C174" s="176" t="str">
        <f>'Crisis Indicator Data'!C171</f>
        <v>YEM001</v>
      </c>
      <c r="D174" s="176" t="str">
        <f>'Crisis Indicator Data'!D171</f>
        <v>Yemen</v>
      </c>
      <c r="E174" s="177" t="str">
        <f>'Crisis Indicator Data'!E171</f>
        <v>YEM</v>
      </c>
      <c r="F174" s="163">
        <f>IF(LEN(E174)&gt;3,(IF(VLOOKUP($C174,'Regional Crises'!$B$1:$R$66,7,FALSE)="x","x",ROUND(IF(VLOOKUP($C174,'Regional Crises'!$B$1:$R$66,7,FALSE)&gt;$F$3,5,IF(VLOOKUP($C174,'Regional Crises'!$B$1:$R$66,7,FALSE)&lt;F$4,0,($F$3-VLOOKUP($C174,'Regional Crises'!$B$1:$R$66,7,FALSE))/($F$3-$F$4)*5)),1))),IF(VLOOKUP($E174,'Country Indicator Data'!$B$4:$N$300,3,FALSE)="x","x",ROUND(IF(VLOOKUP($E174,'Country Indicator Data'!$B$4:$N$300,3,FALSE)&gt;$F$3,5,IF(VLOOKUP($E174,'Country Indicator Data'!$B$4:$N$300,3,FALSE)&lt;$F$4,0,($F$3-VLOOKUP($E174,'Country Indicator Data'!$B$4:$N$300,3,FALSE))/($F$3-$F$4)*5)),1)))</f>
        <v>4.3</v>
      </c>
      <c r="G174" s="163">
        <f>IF(LEN(E174)&gt;3,(IF(VLOOKUP($C174,'Regional Crises'!$B$1:$R$66,9,FALSE)="x","x",ROUND(IF(VLOOKUP($C174,'Regional Crises'!$B$1:$R$66,9,FALSE)&gt;G$3,5,IF(VLOOKUP($C174,'Regional Crises'!$B$1:$R$66,9,FALSE)&lt;G$4,0,(G$3-VLOOKUP($C174,'Regional Crises'!$B$1:$R$66,9,FALSE))/(G$3-G$4)*5)),1))),IF(VLOOKUP($E174,'Country Indicator Data'!$B$4:$N$300,5,FALSE)="x","x",ROUND(IF(VLOOKUP($E174,'Country Indicator Data'!$B$4:$N$300,5,FALSE)&gt;G$3,5,IF(VLOOKUP($E174,'Country Indicator Data'!$B$4:$N$300,5,FALSE)&lt;G$4,0,(G$3-VLOOKUP($E174,'Country Indicator Data'!$B$4:$N$300,5,FALSE))/(G$3-G$4)*5)),1)))</f>
        <v>4.2</v>
      </c>
      <c r="H174" s="163">
        <f t="shared" si="65"/>
        <v>4.25</v>
      </c>
      <c r="I174" s="163">
        <f>IF(LEN(E174)&gt;3,(IF(VLOOKUP($C174,'Regional Crises'!$B$1:$R$66,6,FALSE)="x","x",ROUND(IF(VLOOKUP($C174,'Regional Crises'!$B$1:$R$66,6,FALSE)&gt;I$3,5,IF(VLOOKUP($C174,'Regional Crises'!$B$1:$R$66,6,FALSE)&lt;I$4,0,5-(I$3-VLOOKUP($C174,'Regional Crises'!$B$1:$R$66,6,FALSE))/(I$3-I$4)*5)),1))),IF(VLOOKUP($E174,'Country Indicator Data'!$B$4:$N$300,2,FALSE)="x","x",ROUND(IF(VLOOKUP($E174,'Country Indicator Data'!$B$4:$N$300,2,FALSE)&gt;I$3,5,IF(VLOOKUP($E174,'Country Indicator Data'!$B$4:$N$300,2,FALSE)&lt;I$4,0,5-(I$3-VLOOKUP($E174,'Country Indicator Data'!$B$4:$N$300,2,FALSE))/(I$3-I$4)*5)),1)))</f>
        <v>3.1</v>
      </c>
      <c r="J174" s="163">
        <f>IF(LEN(E174)&gt;3,(IF(VLOOKUP($C174,'Regional Crises'!$B$1:$R$66,8,FALSE)="x","x",ROUND(IF(VLOOKUP($C174,'Regional Crises'!$B$1:$R$66,8,FALSE)&gt;J$3,5,IF(VLOOKUP($C174,'Regional Crises'!$B$1:$R$66,8,FALSE)&lt;J$4,0,5-(J$3-VLOOKUP($C174,'Regional Crises'!$B$1:$R$66,8,FALSE))/(J$3-J$4)*5)),1))),IF(VLOOKUP($E174,'Country Indicator Data'!$B$4:$N$300,4,FALSE)="x","x",ROUND(IF(VLOOKUP($E174,'Country Indicator Data'!$B$4:$N$300,4,FALSE)&gt;J$3,5,IF(VLOOKUP($E174,'Country Indicator Data'!$B$4:$N$300,4,FALSE)&lt;J$4,0,5-(J$3-VLOOKUP($E174,'Country Indicator Data'!$B$4:$N$300,4,FALSE))/(J$3-J$4)*5)),1)))</f>
        <v>0</v>
      </c>
      <c r="K174" s="163">
        <f t="shared" si="66"/>
        <v>1.55</v>
      </c>
      <c r="L174" s="163">
        <f>IF(LEN(E174)&gt;3,(IF(VLOOKUP($C174,'Regional Crises'!$B$1:$R$66,10,FALSE)="x","x",ROUND(IF(VLOOKUP($C174,'Regional Crises'!$B$1:$R$66,10,FALSE)&gt;L$3,5,IF(VLOOKUP($C174,'Regional Crises'!$B$1:$R$66,10,FALSE)&lt;L$4,0,5-(L$3-VLOOKUP($C174,'Regional Crises'!$B$1:$R$66,10,FALSE))/(L$3-L$4)*5)),1))),IF(VLOOKUP($E174,'Country Indicator Data'!$B$4:$N$300,6,FALSE)="x","x",ROUND(IF(VLOOKUP($E174,'Country Indicator Data'!$B$4:$N$300,6,FALSE)&gt;L$3,5,IF(VLOOKUP($E174,'Country Indicator Data'!$B$4:$N$300,6,FALSE)&lt;L$4,0,5-(L$3-VLOOKUP($E174,'Country Indicator Data'!$B$4:$N$300,6,FALSE))/(L$3-L$4)*5)),1)))</f>
        <v>5</v>
      </c>
      <c r="M174" s="163">
        <f>IF(LEN(E174)&gt;3,(IF(VLOOKUP($C174,'Regional Crises'!$B$1:$R$66,11,FALSE)="x","x",ROUND(IF(VLOOKUP($C174,'Regional Crises'!$B$1:$R$66,11,FALSE)&gt;M$3,5,IF(VLOOKUP($C174,'Regional Crises'!$B$1:$R$66,11,FALSE)&lt;M$4,0,5-(M$3-VLOOKUP($C174,'Regional Crises'!$B$1:$R$66,11,FALSE))/(M$3-M$4)*5)),1))),IF(VLOOKUP($E174,'Country Indicator Data'!$B$4:$N$300,7,FALSE)="x","x",ROUND(IF(VLOOKUP($E174,'Country Indicator Data'!$B$4:$N$300,7,FALSE)&gt;M$3,5,IF(VLOOKUP($E174,'Country Indicator Data'!$B$4:$N$300,7,FALSE)&lt;M$4,0,5-(M$3-VLOOKUP($E174,'Country Indicator Data'!$B$4:$N$300,7,FALSE))/(M$3-M$4)*5)),1)))</f>
        <v>1.5</v>
      </c>
      <c r="N174" s="163">
        <f t="shared" si="67"/>
        <v>3.25</v>
      </c>
      <c r="O174" s="163">
        <f t="shared" si="68"/>
        <v>3.0166666666666671</v>
      </c>
      <c r="P174" s="163">
        <f>IF(LEN(E174)&gt;3,VLOOKUP(C174,'Regional Crises'!$B$1:$R$69,12,FALSE),VLOOKUP(E174,'Country Indicator Data'!$B$4:$I$300,8,FALSE))</f>
        <v>4</v>
      </c>
      <c r="Q174" s="163">
        <f>IF(LEN(E174)&gt;3,((IF(VLOOKUP($C174,'Regional Crises'!$B$1:$R$66,13,FALSE)="x","x",ROUND(IF(VLOOKUP($C174,'Regional Crises'!$B$1:$R$66,13,FALSE)&gt;Q$3,5,IF(VLOOKUP($C174,'Regional Crises'!$B$1:$R$66,13,FALSE)&lt;Q$4,0,5-(LOG(Q$3)-LOG(VLOOKUP($C174,'Regional Crises'!$B$1:$R$66,13,FALSE)))/(LOG(Q$3)-LOG(Q$4))*5)),1)))),(IF(VLOOKUP($E174,'Country Indicator Data'!$B$4:$N$300,9,FALSE)="x","x",ROUND(IF(VLOOKUP($E174,'Country Indicator Data'!$B$4:$N$300,9,FALSE)&gt;Q$3,5,IF(VLOOKUP($E174,'Country Indicator Data'!$B$4:$N$300,9,FALSE)&lt;Q$4,0,5-(LOG(Q$3)-LOG(VLOOKUP($E174,'Country Indicator Data'!$B$4:$N$300,9,FALSE)))/(LOG(Q$3)-LOG(Q$4))*5)),1))))</f>
        <v>4.4000000000000004</v>
      </c>
      <c r="R174" s="163">
        <f t="shared" si="69"/>
        <v>4.2</v>
      </c>
      <c r="S174" s="163">
        <f>IF(LEN(E174)&gt;3,((IF(VLOOKUP($C174,'Regional Crises'!$B$1:$R$66,17,FALSE)="x","x",ROUND(IF(VLOOKUP($C174,'Regional Crises'!$B$1:$R$66,17,FALSE)&gt;S$3,0,IF(VLOOKUP($C174,'Regional Crises'!$B$1:$R$66,17,FALSE)&lt;S$4,5,(S$3-VLOOKUP($C174,'Regional Crises'!$B$1:$R$66,17,FALSE))/(S$3-S$4)*5)),1)))),(IF(VLOOKUP($E174,'Country Indicator Data'!$B$4:$N$300,13,FALSE)="x","x",ROUND(IF(VLOOKUP($E174,'Country Indicator Data'!$B$4:$N$300,13,FALSE)&gt;S$3,0,IF(VLOOKUP($E174,'Country Indicator Data'!$B$4:$N$300,13,FALSE)&lt;S$4,5,(S$3-VLOOKUP($E174,'Country Indicator Data'!$B$4:$N$300,13,FALSE))/(S$3-S$4)*5)),1))))</f>
        <v>4.2</v>
      </c>
      <c r="T174" s="163">
        <f>IF(LEN(E174)&gt;3,((IF(VLOOKUP($C174,'Regional Crises'!$B$1:$R$66,14,FALSE)="x","x",ROUND(IF(VLOOKUP($C174,'Regional Crises'!$B$1:$R$66,14,FALSE)&gt;T$3,0,IF(VLOOKUP($C174,'Regional Crises'!$B$1:$R$66,14,FALSE)&lt;T$4,5,(T$3-VLOOKUP($C174,'Regional Crises'!$B$1:$R$66,14,FALSE))/(T$3-T$4)*5)),1)))),(IF(VLOOKUP($E174,'Country Indicator Data'!$B$4:$N$300,10,FALSE)="x","x",ROUND(IF(VLOOKUP($E174,'Country Indicator Data'!$B$4:$N$300,10,FALSE)&gt;T$3,0,IF(VLOOKUP($E174,'Country Indicator Data'!$B$4:$N$300,10,FALSE)&lt;T$4,5,(T$3-VLOOKUP($E174,'Country Indicator Data'!$B$4:$N$300,10,FALSE))/(T$3-T$4)*5)),1))))</f>
        <v>4.3</v>
      </c>
      <c r="U174" s="163">
        <f>IF(LEN(E174)&gt;3,((IF(VLOOKUP($C174,'Regional Crises'!$B$1:$R$66,15,FALSE)="x","x",ROUND(IF(VLOOKUP($C174,'Regional Crises'!$B$1:$R$66,15,FALSE)&gt;U$3,0,IF(VLOOKUP($C174,'Regional Crises'!$B$1:$R$66,15,FALSE)&lt;U$4,5,(U$3-VLOOKUP($C174,'Regional Crises'!$B$1:$R$66,15,FALSE))/(U$3-U$4)*5)),1)))),(IF(VLOOKUP($E174,'Country Indicator Data'!$B$4:$N$300,11,FALSE)="x","x",ROUND(IF(VLOOKUP($E174,'Country Indicator Data'!$B$4:$N$300,11,FALSE)&gt;U$3,0,IF(VLOOKUP($E174,'Country Indicator Data'!$B$4:$N$300,11,FALSE)&lt;U$4,5,(U$3-VLOOKUP($E174,'Country Indicator Data'!$B$4:$N$300,11,FALSE))/(U$3-U$4)*5)),1))))</f>
        <v>4.4000000000000004</v>
      </c>
      <c r="V174" s="163">
        <f>IF(LEN(E174)&gt;3,((IF(VLOOKUP($C174,'Regional Crises'!$B$1:$R$66,16,FALSE)="x","x",ROUND(IF(VLOOKUP($C174,'Regional Crises'!$B$1:$R$66,16,FALSE)&gt;V$3,0,IF(VLOOKUP($C174,'Regional Crises'!$B$1:$R$66,16,FALSE)&lt;V$4,5,(V$3-VLOOKUP($C174,'Regional Crises'!$B$1:$R$66,16,FALSE))/(V$3-V$4)*5)),1)))),(IF(VLOOKUP($E174,'Country Indicator Data'!$B$4:$N$300,12,FALSE)="x","x",ROUND(IF(VLOOKUP($E174,'Country Indicator Data'!$B$4:$N$300,12,FALSE)&gt;V$3,0,IF(VLOOKUP($E174,'Country Indicator Data'!$B$4:$N$300,12,FALSE)&lt;V$4,5,(V$3-VLOOKUP($E174,'Country Indicator Data'!$B$4:$N$300,12,FALSE))/(V$3-V$4)*5)),1))))</f>
        <v>4.5</v>
      </c>
      <c r="W174" s="163">
        <f t="shared" si="70"/>
        <v>4.4000000000000004</v>
      </c>
      <c r="X174" s="163">
        <f t="shared" si="71"/>
        <v>3.9</v>
      </c>
      <c r="Y174" s="184">
        <f>IF('Core Indicators'!FC171="x","x",IF('Core Indicators'!FC171&gt;=5,5,IF('Core Indicators'!FC171&gt;=4,4,IF('Core Indicators'!FC171&gt;=3,3,IF('Core Indicators'!FC171&gt;=2,2,IF('Core Indicators'!FC171&gt;=1,1,0))))))</f>
        <v>5</v>
      </c>
      <c r="Z174" s="163">
        <f t="shared" si="72"/>
        <v>5</v>
      </c>
      <c r="AA174" s="184">
        <f>'Crisis Indicator Data'!Y171</f>
        <v>1</v>
      </c>
      <c r="AB174" s="184">
        <f>'Crisis Indicator Data'!Z171</f>
        <v>3</v>
      </c>
      <c r="AC174" s="184">
        <f>'Crisis Indicator Data'!AA171</f>
        <v>2</v>
      </c>
      <c r="AD174" s="184">
        <f>'Crisis Indicator Data'!AB171</f>
        <v>0</v>
      </c>
      <c r="AE174" s="184">
        <f t="shared" si="73"/>
        <v>3</v>
      </c>
      <c r="AF174" s="184">
        <f>'Crisis Indicator Data'!AC171</f>
        <v>2</v>
      </c>
      <c r="AG174" s="184">
        <f>'Crisis Indicator Data'!AD171</f>
        <v>3</v>
      </c>
      <c r="AH174" s="184">
        <f t="shared" si="74"/>
        <v>5</v>
      </c>
      <c r="AI174" s="184">
        <f>'Crisis Indicator Data'!AE171</f>
        <v>2</v>
      </c>
      <c r="AJ174" s="184">
        <f>'Crisis Indicator Data'!AF171</f>
        <v>2</v>
      </c>
      <c r="AK174" s="184">
        <f>'Crisis Indicator Data'!AG171</f>
        <v>2</v>
      </c>
      <c r="AL174" s="184">
        <f t="shared" si="75"/>
        <v>4</v>
      </c>
      <c r="AM174" s="163">
        <f t="shared" si="76"/>
        <v>4</v>
      </c>
      <c r="AN174" s="163">
        <f t="shared" si="77"/>
        <v>4.5</v>
      </c>
    </row>
    <row r="175" spans="1:40" x14ac:dyDescent="0.35">
      <c r="A175" s="175" t="str">
        <f>'Crisis Indicator Data'!A172</f>
        <v>Mixed migration flows in Yemen</v>
      </c>
      <c r="B175" s="176" t="str">
        <f>'Crisis Indicator Data'!B172</f>
        <v>Displacement</v>
      </c>
      <c r="C175" s="176" t="str">
        <f>'Crisis Indicator Data'!C172</f>
        <v>YEM002</v>
      </c>
      <c r="D175" s="176" t="str">
        <f>'Crisis Indicator Data'!D172</f>
        <v>Yemen</v>
      </c>
      <c r="E175" s="177" t="str">
        <f>'Crisis Indicator Data'!E172</f>
        <v>YEM</v>
      </c>
      <c r="F175" s="163">
        <f>IF(LEN(E175)&gt;3,(IF(VLOOKUP($C175,'Regional Crises'!$B$1:$R$66,7,FALSE)="x","x",ROUND(IF(VLOOKUP($C175,'Regional Crises'!$B$1:$R$66,7,FALSE)&gt;$F$3,5,IF(VLOOKUP($C175,'Regional Crises'!$B$1:$R$66,7,FALSE)&lt;F$4,0,($F$3-VLOOKUP($C175,'Regional Crises'!$B$1:$R$66,7,FALSE))/($F$3-$F$4)*5)),1))),IF(VLOOKUP($E175,'Country Indicator Data'!$B$4:$N$300,3,FALSE)="x","x",ROUND(IF(VLOOKUP($E175,'Country Indicator Data'!$B$4:$N$300,3,FALSE)&gt;$F$3,5,IF(VLOOKUP($E175,'Country Indicator Data'!$B$4:$N$300,3,FALSE)&lt;$F$4,0,($F$3-VLOOKUP($E175,'Country Indicator Data'!$B$4:$N$300,3,FALSE))/($F$3-$F$4)*5)),1)))</f>
        <v>4.3</v>
      </c>
      <c r="G175" s="163">
        <f>IF(LEN(E175)&gt;3,(IF(VLOOKUP($C175,'Regional Crises'!$B$1:$R$66,9,FALSE)="x","x",ROUND(IF(VLOOKUP($C175,'Regional Crises'!$B$1:$R$66,9,FALSE)&gt;G$3,5,IF(VLOOKUP($C175,'Regional Crises'!$B$1:$R$66,9,FALSE)&lt;G$4,0,(G$3-VLOOKUP($C175,'Regional Crises'!$B$1:$R$66,9,FALSE))/(G$3-G$4)*5)),1))),IF(VLOOKUP($E175,'Country Indicator Data'!$B$4:$N$300,5,FALSE)="x","x",ROUND(IF(VLOOKUP($E175,'Country Indicator Data'!$B$4:$N$300,5,FALSE)&gt;G$3,5,IF(VLOOKUP($E175,'Country Indicator Data'!$B$4:$N$300,5,FALSE)&lt;G$4,0,(G$3-VLOOKUP($E175,'Country Indicator Data'!$B$4:$N$300,5,FALSE))/(G$3-G$4)*5)),1)))</f>
        <v>4.2</v>
      </c>
      <c r="H175" s="163">
        <f t="shared" si="65"/>
        <v>4.25</v>
      </c>
      <c r="I175" s="163">
        <f>IF(LEN(E175)&gt;3,(IF(VLOOKUP($C175,'Regional Crises'!$B$1:$R$66,6,FALSE)="x","x",ROUND(IF(VLOOKUP($C175,'Regional Crises'!$B$1:$R$66,6,FALSE)&gt;I$3,5,IF(VLOOKUP($C175,'Regional Crises'!$B$1:$R$66,6,FALSE)&lt;I$4,0,5-(I$3-VLOOKUP($C175,'Regional Crises'!$B$1:$R$66,6,FALSE))/(I$3-I$4)*5)),1))),IF(VLOOKUP($E175,'Country Indicator Data'!$B$4:$N$300,2,FALSE)="x","x",ROUND(IF(VLOOKUP($E175,'Country Indicator Data'!$B$4:$N$300,2,FALSE)&gt;I$3,5,IF(VLOOKUP($E175,'Country Indicator Data'!$B$4:$N$300,2,FALSE)&lt;I$4,0,5-(I$3-VLOOKUP($E175,'Country Indicator Data'!$B$4:$N$300,2,FALSE))/(I$3-I$4)*5)),1)))</f>
        <v>3.1</v>
      </c>
      <c r="J175" s="163">
        <f>IF(LEN(E175)&gt;3,(IF(VLOOKUP($C175,'Regional Crises'!$B$1:$R$66,8,FALSE)="x","x",ROUND(IF(VLOOKUP($C175,'Regional Crises'!$B$1:$R$66,8,FALSE)&gt;J$3,5,IF(VLOOKUP($C175,'Regional Crises'!$B$1:$R$66,8,FALSE)&lt;J$4,0,5-(J$3-VLOOKUP($C175,'Regional Crises'!$B$1:$R$66,8,FALSE))/(J$3-J$4)*5)),1))),IF(VLOOKUP($E175,'Country Indicator Data'!$B$4:$N$300,4,FALSE)="x","x",ROUND(IF(VLOOKUP($E175,'Country Indicator Data'!$B$4:$N$300,4,FALSE)&gt;J$3,5,IF(VLOOKUP($E175,'Country Indicator Data'!$B$4:$N$300,4,FALSE)&lt;J$4,0,5-(J$3-VLOOKUP($E175,'Country Indicator Data'!$B$4:$N$300,4,FALSE))/(J$3-J$4)*5)),1)))</f>
        <v>0</v>
      </c>
      <c r="K175" s="163">
        <f t="shared" si="66"/>
        <v>1.55</v>
      </c>
      <c r="L175" s="163">
        <f>IF(LEN(E175)&gt;3,(IF(VLOOKUP($C175,'Regional Crises'!$B$1:$R$66,10,FALSE)="x","x",ROUND(IF(VLOOKUP($C175,'Regional Crises'!$B$1:$R$66,10,FALSE)&gt;L$3,5,IF(VLOOKUP($C175,'Regional Crises'!$B$1:$R$66,10,FALSE)&lt;L$4,0,5-(L$3-VLOOKUP($C175,'Regional Crises'!$B$1:$R$66,10,FALSE))/(L$3-L$4)*5)),1))),IF(VLOOKUP($E175,'Country Indicator Data'!$B$4:$N$300,6,FALSE)="x","x",ROUND(IF(VLOOKUP($E175,'Country Indicator Data'!$B$4:$N$300,6,FALSE)&gt;L$3,5,IF(VLOOKUP($E175,'Country Indicator Data'!$B$4:$N$300,6,FALSE)&lt;L$4,0,5-(L$3-VLOOKUP($E175,'Country Indicator Data'!$B$4:$N$300,6,FALSE))/(L$3-L$4)*5)),1)))</f>
        <v>5</v>
      </c>
      <c r="M175" s="163">
        <f>IF(LEN(E175)&gt;3,(IF(VLOOKUP($C175,'Regional Crises'!$B$1:$R$66,11,FALSE)="x","x",ROUND(IF(VLOOKUP($C175,'Regional Crises'!$B$1:$R$66,11,FALSE)&gt;M$3,5,IF(VLOOKUP($C175,'Regional Crises'!$B$1:$R$66,11,FALSE)&lt;M$4,0,5-(M$3-VLOOKUP($C175,'Regional Crises'!$B$1:$R$66,11,FALSE))/(M$3-M$4)*5)),1))),IF(VLOOKUP($E175,'Country Indicator Data'!$B$4:$N$300,7,FALSE)="x","x",ROUND(IF(VLOOKUP($E175,'Country Indicator Data'!$B$4:$N$300,7,FALSE)&gt;M$3,5,IF(VLOOKUP($E175,'Country Indicator Data'!$B$4:$N$300,7,FALSE)&lt;M$4,0,5-(M$3-VLOOKUP($E175,'Country Indicator Data'!$B$4:$N$300,7,FALSE))/(M$3-M$4)*5)),1)))</f>
        <v>1.5</v>
      </c>
      <c r="N175" s="163">
        <f t="shared" si="67"/>
        <v>3.25</v>
      </c>
      <c r="O175" s="163">
        <f t="shared" si="68"/>
        <v>3.0166666666666671</v>
      </c>
      <c r="P175" s="163">
        <f>IF(LEN(E175)&gt;3,VLOOKUP(C175,'Regional Crises'!$B$1:$R$69,12,FALSE),VLOOKUP(E175,'Country Indicator Data'!$B$4:$I$300,8,FALSE))</f>
        <v>4</v>
      </c>
      <c r="Q175" s="163">
        <f>IF(LEN(E175)&gt;3,((IF(VLOOKUP($C175,'Regional Crises'!$B$1:$R$66,13,FALSE)="x","x",ROUND(IF(VLOOKUP($C175,'Regional Crises'!$B$1:$R$66,13,FALSE)&gt;Q$3,5,IF(VLOOKUP($C175,'Regional Crises'!$B$1:$R$66,13,FALSE)&lt;Q$4,0,5-(LOG(Q$3)-LOG(VLOOKUP($C175,'Regional Crises'!$B$1:$R$66,13,FALSE)))/(LOG(Q$3)-LOG(Q$4))*5)),1)))),(IF(VLOOKUP($E175,'Country Indicator Data'!$B$4:$N$300,9,FALSE)="x","x",ROUND(IF(VLOOKUP($E175,'Country Indicator Data'!$B$4:$N$300,9,FALSE)&gt;Q$3,5,IF(VLOOKUP($E175,'Country Indicator Data'!$B$4:$N$300,9,FALSE)&lt;Q$4,0,5-(LOG(Q$3)-LOG(VLOOKUP($E175,'Country Indicator Data'!$B$4:$N$300,9,FALSE)))/(LOG(Q$3)-LOG(Q$4))*5)),1))))</f>
        <v>4.4000000000000004</v>
      </c>
      <c r="R175" s="163">
        <f t="shared" si="69"/>
        <v>4.2</v>
      </c>
      <c r="S175" s="163">
        <f>IF(LEN(E175)&gt;3,((IF(VLOOKUP($C175,'Regional Crises'!$B$1:$R$66,17,FALSE)="x","x",ROUND(IF(VLOOKUP($C175,'Regional Crises'!$B$1:$R$66,17,FALSE)&gt;S$3,0,IF(VLOOKUP($C175,'Regional Crises'!$B$1:$R$66,17,FALSE)&lt;S$4,5,(S$3-VLOOKUP($C175,'Regional Crises'!$B$1:$R$66,17,FALSE))/(S$3-S$4)*5)),1)))),(IF(VLOOKUP($E175,'Country Indicator Data'!$B$4:$N$300,13,FALSE)="x","x",ROUND(IF(VLOOKUP($E175,'Country Indicator Data'!$B$4:$N$300,13,FALSE)&gt;S$3,0,IF(VLOOKUP($E175,'Country Indicator Data'!$B$4:$N$300,13,FALSE)&lt;S$4,5,(S$3-VLOOKUP($E175,'Country Indicator Data'!$B$4:$N$300,13,FALSE))/(S$3-S$4)*5)),1))))</f>
        <v>4.2</v>
      </c>
      <c r="T175" s="163">
        <f>IF(LEN(E175)&gt;3,((IF(VLOOKUP($C175,'Regional Crises'!$B$1:$R$66,14,FALSE)="x","x",ROUND(IF(VLOOKUP($C175,'Regional Crises'!$B$1:$R$66,14,FALSE)&gt;T$3,0,IF(VLOOKUP($C175,'Regional Crises'!$B$1:$R$66,14,FALSE)&lt;T$4,5,(T$3-VLOOKUP($C175,'Regional Crises'!$B$1:$R$66,14,FALSE))/(T$3-T$4)*5)),1)))),(IF(VLOOKUP($E175,'Country Indicator Data'!$B$4:$N$300,10,FALSE)="x","x",ROUND(IF(VLOOKUP($E175,'Country Indicator Data'!$B$4:$N$300,10,FALSE)&gt;T$3,0,IF(VLOOKUP($E175,'Country Indicator Data'!$B$4:$N$300,10,FALSE)&lt;T$4,5,(T$3-VLOOKUP($E175,'Country Indicator Data'!$B$4:$N$300,10,FALSE))/(T$3-T$4)*5)),1))))</f>
        <v>4.3</v>
      </c>
      <c r="U175" s="163">
        <f>IF(LEN(E175)&gt;3,((IF(VLOOKUP($C175,'Regional Crises'!$B$1:$R$66,15,FALSE)="x","x",ROUND(IF(VLOOKUP($C175,'Regional Crises'!$B$1:$R$66,15,FALSE)&gt;U$3,0,IF(VLOOKUP($C175,'Regional Crises'!$B$1:$R$66,15,FALSE)&lt;U$4,5,(U$3-VLOOKUP($C175,'Regional Crises'!$B$1:$R$66,15,FALSE))/(U$3-U$4)*5)),1)))),(IF(VLOOKUP($E175,'Country Indicator Data'!$B$4:$N$300,11,FALSE)="x","x",ROUND(IF(VLOOKUP($E175,'Country Indicator Data'!$B$4:$N$300,11,FALSE)&gt;U$3,0,IF(VLOOKUP($E175,'Country Indicator Data'!$B$4:$N$300,11,FALSE)&lt;U$4,5,(U$3-VLOOKUP($E175,'Country Indicator Data'!$B$4:$N$300,11,FALSE))/(U$3-U$4)*5)),1))))</f>
        <v>4.4000000000000004</v>
      </c>
      <c r="V175" s="163">
        <f>IF(LEN(E175)&gt;3,((IF(VLOOKUP($C175,'Regional Crises'!$B$1:$R$66,16,FALSE)="x","x",ROUND(IF(VLOOKUP($C175,'Regional Crises'!$B$1:$R$66,16,FALSE)&gt;V$3,0,IF(VLOOKUP($C175,'Regional Crises'!$B$1:$R$66,16,FALSE)&lt;V$4,5,(V$3-VLOOKUP($C175,'Regional Crises'!$B$1:$R$66,16,FALSE))/(V$3-V$4)*5)),1)))),(IF(VLOOKUP($E175,'Country Indicator Data'!$B$4:$N$300,12,FALSE)="x","x",ROUND(IF(VLOOKUP($E175,'Country Indicator Data'!$B$4:$N$300,12,FALSE)&gt;V$3,0,IF(VLOOKUP($E175,'Country Indicator Data'!$B$4:$N$300,12,FALSE)&lt;V$4,5,(V$3-VLOOKUP($E175,'Country Indicator Data'!$B$4:$N$300,12,FALSE))/(V$3-V$4)*5)),1))))</f>
        <v>4.5</v>
      </c>
      <c r="W175" s="163">
        <f t="shared" si="70"/>
        <v>4.4000000000000004</v>
      </c>
      <c r="X175" s="163">
        <f t="shared" si="71"/>
        <v>3.9</v>
      </c>
      <c r="Y175" s="184">
        <f>IF('Core Indicators'!FC172="x","x",IF('Core Indicators'!FC172&gt;=5,5,IF('Core Indicators'!FC172&gt;=4,4,IF('Core Indicators'!FC172&gt;=3,3,IF('Core Indicators'!FC172&gt;=2,2,IF('Core Indicators'!FC172&gt;=1,1,0))))))</f>
        <v>1</v>
      </c>
      <c r="Z175" s="163">
        <f t="shared" si="72"/>
        <v>1</v>
      </c>
      <c r="AA175" s="184">
        <f>'Crisis Indicator Data'!Y172</f>
        <v>1</v>
      </c>
      <c r="AB175" s="184">
        <f>'Crisis Indicator Data'!Z172</f>
        <v>3</v>
      </c>
      <c r="AC175" s="184">
        <f>'Crisis Indicator Data'!AA172</f>
        <v>2</v>
      </c>
      <c r="AD175" s="184">
        <f>'Crisis Indicator Data'!AB172</f>
        <v>0</v>
      </c>
      <c r="AE175" s="184">
        <f t="shared" si="73"/>
        <v>3</v>
      </c>
      <c r="AF175" s="184">
        <f>'Crisis Indicator Data'!AC172</f>
        <v>0</v>
      </c>
      <c r="AG175" s="184">
        <f>'Crisis Indicator Data'!AD172</f>
        <v>2</v>
      </c>
      <c r="AH175" s="184">
        <f t="shared" si="74"/>
        <v>2</v>
      </c>
      <c r="AI175" s="184">
        <f>'Crisis Indicator Data'!AE172</f>
        <v>2</v>
      </c>
      <c r="AJ175" s="184">
        <f>'Crisis Indicator Data'!AF172</f>
        <v>3</v>
      </c>
      <c r="AK175" s="184">
        <f>'Crisis Indicator Data'!AG172</f>
        <v>0</v>
      </c>
      <c r="AL175" s="184">
        <f t="shared" si="75"/>
        <v>4</v>
      </c>
      <c r="AM175" s="163">
        <f t="shared" si="76"/>
        <v>3</v>
      </c>
      <c r="AN175" s="163">
        <f t="shared" si="77"/>
        <v>2</v>
      </c>
    </row>
    <row r="176" spans="1:40" x14ac:dyDescent="0.35">
      <c r="A176" s="175" t="str">
        <f>'Crisis Indicator Data'!A173</f>
        <v>Drought in Zambia</v>
      </c>
      <c r="B176" s="176" t="str">
        <f>'Crisis Indicator Data'!B173</f>
        <v>Drought,Food Security</v>
      </c>
      <c r="C176" s="176" t="str">
        <f>'Crisis Indicator Data'!C173</f>
        <v>ZMB002</v>
      </c>
      <c r="D176" s="176" t="str">
        <f>'Crisis Indicator Data'!D173</f>
        <v>Zambia</v>
      </c>
      <c r="E176" s="177" t="str">
        <f>'Crisis Indicator Data'!E173</f>
        <v>ZMB</v>
      </c>
      <c r="F176" s="163">
        <f>IF(LEN(E176)&gt;3,(IF(VLOOKUP($C176,'Regional Crises'!$B$1:$R$66,7,FALSE)="x","x",ROUND(IF(VLOOKUP($C176,'Regional Crises'!$B$1:$R$66,7,FALSE)&gt;$F$3,5,IF(VLOOKUP($C176,'Regional Crises'!$B$1:$R$66,7,FALSE)&lt;F$4,0,($F$3-VLOOKUP($C176,'Regional Crises'!$B$1:$R$66,7,FALSE))/($F$3-$F$4)*5)),1))),IF(VLOOKUP($E176,'Country Indicator Data'!$B$4:$N$300,3,FALSE)="x","x",ROUND(IF(VLOOKUP($E176,'Country Indicator Data'!$B$4:$N$300,3,FALSE)&gt;$F$3,5,IF(VLOOKUP($E176,'Country Indicator Data'!$B$4:$N$300,3,FALSE)&lt;$F$4,0,($F$3-VLOOKUP($E176,'Country Indicator Data'!$B$4:$N$300,3,FALSE))/($F$3-$F$4)*5)),1)))</f>
        <v>2.1</v>
      </c>
      <c r="G176" s="163">
        <f>IF(LEN(E176)&gt;3,(IF(VLOOKUP($C176,'Regional Crises'!$B$1:$R$66,9,FALSE)="x","x",ROUND(IF(VLOOKUP($C176,'Regional Crises'!$B$1:$R$66,9,FALSE)&gt;G$3,5,IF(VLOOKUP($C176,'Regional Crises'!$B$1:$R$66,9,FALSE)&lt;G$4,0,(G$3-VLOOKUP($C176,'Regional Crises'!$B$1:$R$66,9,FALSE))/(G$3-G$4)*5)),1))),IF(VLOOKUP($E176,'Country Indicator Data'!$B$4:$N$300,5,FALSE)="x","x",ROUND(IF(VLOOKUP($E176,'Country Indicator Data'!$B$4:$N$300,5,FALSE)&gt;G$3,5,IF(VLOOKUP($E176,'Country Indicator Data'!$B$4:$N$300,5,FALSE)&lt;G$4,0,(G$3-VLOOKUP($E176,'Country Indicator Data'!$B$4:$N$300,5,FALSE))/(G$3-G$4)*5)),1)))</f>
        <v>1.9</v>
      </c>
      <c r="H176" s="163">
        <f t="shared" si="65"/>
        <v>2</v>
      </c>
      <c r="I176" s="163">
        <f>IF(LEN(E176)&gt;3,(IF(VLOOKUP($C176,'Regional Crises'!$B$1:$R$66,6,FALSE)="x","x",ROUND(IF(VLOOKUP($C176,'Regional Crises'!$B$1:$R$66,6,FALSE)&gt;I$3,5,IF(VLOOKUP($C176,'Regional Crises'!$B$1:$R$66,6,FALSE)&lt;I$4,0,5-(I$3-VLOOKUP($C176,'Regional Crises'!$B$1:$R$66,6,FALSE))/(I$3-I$4)*5)),1))),IF(VLOOKUP($E176,'Country Indicator Data'!$B$4:$N$300,2,FALSE)="x","x",ROUND(IF(VLOOKUP($E176,'Country Indicator Data'!$B$4:$N$300,2,FALSE)&gt;I$3,5,IF(VLOOKUP($E176,'Country Indicator Data'!$B$4:$N$300,2,FALSE)&lt;I$4,0,5-(I$3-VLOOKUP($E176,'Country Indicator Data'!$B$4:$N$300,2,FALSE))/(I$3-I$4)*5)),1)))</f>
        <v>3.5</v>
      </c>
      <c r="J176" s="163">
        <f>IF(LEN(E176)&gt;3,(IF(VLOOKUP($C176,'Regional Crises'!$B$1:$R$66,8,FALSE)="x","x",ROUND(IF(VLOOKUP($C176,'Regional Crises'!$B$1:$R$66,8,FALSE)&gt;J$3,5,IF(VLOOKUP($C176,'Regional Crises'!$B$1:$R$66,8,FALSE)&lt;J$4,0,5-(J$3-VLOOKUP($C176,'Regional Crises'!$B$1:$R$66,8,FALSE))/(J$3-J$4)*5)),1))),IF(VLOOKUP($E176,'Country Indicator Data'!$B$4:$N$300,4,FALSE)="x","x",ROUND(IF(VLOOKUP($E176,'Country Indicator Data'!$B$4:$N$300,4,FALSE)&gt;J$3,5,IF(VLOOKUP($E176,'Country Indicator Data'!$B$4:$N$300,4,FALSE)&lt;J$4,0,5-(J$3-VLOOKUP($E176,'Country Indicator Data'!$B$4:$N$300,4,FALSE))/(J$3-J$4)*5)),1)))</f>
        <v>0</v>
      </c>
      <c r="K176" s="163">
        <f t="shared" si="66"/>
        <v>1.75</v>
      </c>
      <c r="L176" s="163">
        <f>IF(LEN(E176)&gt;3,(IF(VLOOKUP($C176,'Regional Crises'!$B$1:$R$66,10,FALSE)="x","x",ROUND(IF(VLOOKUP($C176,'Regional Crises'!$B$1:$R$66,10,FALSE)&gt;L$3,5,IF(VLOOKUP($C176,'Regional Crises'!$B$1:$R$66,10,FALSE)&lt;L$4,0,5-(L$3-VLOOKUP($C176,'Regional Crises'!$B$1:$R$66,10,FALSE))/(L$3-L$4)*5)),1))),IF(VLOOKUP($E176,'Country Indicator Data'!$B$4:$N$300,6,FALSE)="x","x",ROUND(IF(VLOOKUP($E176,'Country Indicator Data'!$B$4:$N$300,6,FALSE)&gt;L$3,5,IF(VLOOKUP($E176,'Country Indicator Data'!$B$4:$N$300,6,FALSE)&lt;L$4,0,5-(L$3-VLOOKUP($E176,'Country Indicator Data'!$B$4:$N$300,6,FALSE))/(L$3-L$4)*5)),1)))</f>
        <v>3.6</v>
      </c>
      <c r="M176" s="163">
        <f>IF(LEN(E176)&gt;3,(IF(VLOOKUP($C176,'Regional Crises'!$B$1:$R$66,11,FALSE)="x","x",ROUND(IF(VLOOKUP($C176,'Regional Crises'!$B$1:$R$66,11,FALSE)&gt;M$3,5,IF(VLOOKUP($C176,'Regional Crises'!$B$1:$R$66,11,FALSE)&lt;M$4,0,5-(M$3-VLOOKUP($C176,'Regional Crises'!$B$1:$R$66,11,FALSE))/(M$3-M$4)*5)),1))),IF(VLOOKUP($E176,'Country Indicator Data'!$B$4:$N$300,7,FALSE)="x","x",ROUND(IF(VLOOKUP($E176,'Country Indicator Data'!$B$4:$N$300,7,FALSE)&gt;M$3,5,IF(VLOOKUP($E176,'Country Indicator Data'!$B$4:$N$300,7,FALSE)&lt;M$4,0,5-(M$3-VLOOKUP($E176,'Country Indicator Data'!$B$4:$N$300,7,FALSE))/(M$3-M$4)*5)),1)))</f>
        <v>4</v>
      </c>
      <c r="N176" s="163">
        <f t="shared" si="67"/>
        <v>3.8</v>
      </c>
      <c r="O176" s="163">
        <f t="shared" si="68"/>
        <v>2.5166666666666666</v>
      </c>
      <c r="P176" s="163">
        <f>IF(LEN(E176)&gt;3,VLOOKUP(C176,'Regional Crises'!$B$1:$R$69,12,FALSE),VLOOKUP(E176,'Country Indicator Data'!$B$4:$I$300,8,FALSE))</f>
        <v>0</v>
      </c>
      <c r="Q176" s="163">
        <f>IF(LEN(E176)&gt;3,((IF(VLOOKUP($C176,'Regional Crises'!$B$1:$R$66,13,FALSE)="x","x",ROUND(IF(VLOOKUP($C176,'Regional Crises'!$B$1:$R$66,13,FALSE)&gt;Q$3,5,IF(VLOOKUP($C176,'Regional Crises'!$B$1:$R$66,13,FALSE)&lt;Q$4,0,5-(LOG(Q$3)-LOG(VLOOKUP($C176,'Regional Crises'!$B$1:$R$66,13,FALSE)))/(LOG(Q$3)-LOG(Q$4))*5)),1)))),(IF(VLOOKUP($E176,'Country Indicator Data'!$B$4:$N$300,9,FALSE)="x","x",ROUND(IF(VLOOKUP($E176,'Country Indicator Data'!$B$4:$N$300,9,FALSE)&gt;Q$3,5,IF(VLOOKUP($E176,'Country Indicator Data'!$B$4:$N$300,9,FALSE)&lt;Q$4,0,5-(LOG(Q$3)-LOG(VLOOKUP($E176,'Country Indicator Data'!$B$4:$N$300,9,FALSE)))/(LOG(Q$3)-LOG(Q$4))*5)),1))))</f>
        <v>4.0999999999999996</v>
      </c>
      <c r="R176" s="163">
        <f t="shared" si="69"/>
        <v>2.0499999999999998</v>
      </c>
      <c r="S176" s="163">
        <f>IF(LEN(E176)&gt;3,((IF(VLOOKUP($C176,'Regional Crises'!$B$1:$R$66,17,FALSE)="x","x",ROUND(IF(VLOOKUP($C176,'Regional Crises'!$B$1:$R$66,17,FALSE)&gt;S$3,0,IF(VLOOKUP($C176,'Regional Crises'!$B$1:$R$66,17,FALSE)&lt;S$4,5,(S$3-VLOOKUP($C176,'Regional Crises'!$B$1:$R$66,17,FALSE))/(S$3-S$4)*5)),1)))),(IF(VLOOKUP($E176,'Country Indicator Data'!$B$4:$N$300,13,FALSE)="x","x",ROUND(IF(VLOOKUP($E176,'Country Indicator Data'!$B$4:$N$300,13,FALSE)&gt;S$3,0,IF(VLOOKUP($E176,'Country Indicator Data'!$B$4:$N$300,13,FALSE)&lt;S$4,5,(S$3-VLOOKUP($E176,'Country Indicator Data'!$B$4:$N$300,13,FALSE))/(S$3-S$4)*5)),1))))</f>
        <v>3.2</v>
      </c>
      <c r="T176" s="163">
        <f>IF(LEN(E176)&gt;3,((IF(VLOOKUP($C176,'Regional Crises'!$B$1:$R$66,14,FALSE)="x","x",ROUND(IF(VLOOKUP($C176,'Regional Crises'!$B$1:$R$66,14,FALSE)&gt;T$3,0,IF(VLOOKUP($C176,'Regional Crises'!$B$1:$R$66,14,FALSE)&lt;T$4,5,(T$3-VLOOKUP($C176,'Regional Crises'!$B$1:$R$66,14,FALSE))/(T$3-T$4)*5)),1)))),(IF(VLOOKUP($E176,'Country Indicator Data'!$B$4:$N$300,10,FALSE)="x","x",ROUND(IF(VLOOKUP($E176,'Country Indicator Data'!$B$4:$N$300,10,FALSE)&gt;T$3,0,IF(VLOOKUP($E176,'Country Indicator Data'!$B$4:$N$300,10,FALSE)&lt;T$4,5,(T$3-VLOOKUP($E176,'Country Indicator Data'!$B$4:$N$300,10,FALSE))/(T$3-T$4)*5)),1))))</f>
        <v>3</v>
      </c>
      <c r="U176" s="163">
        <f>IF(LEN(E176)&gt;3,((IF(VLOOKUP($C176,'Regional Crises'!$B$1:$R$66,15,FALSE)="x","x",ROUND(IF(VLOOKUP($C176,'Regional Crises'!$B$1:$R$66,15,FALSE)&gt;U$3,0,IF(VLOOKUP($C176,'Regional Crises'!$B$1:$R$66,15,FALSE)&lt;U$4,5,(U$3-VLOOKUP($C176,'Regional Crises'!$B$1:$R$66,15,FALSE))/(U$3-U$4)*5)),1)))),(IF(VLOOKUP($E176,'Country Indicator Data'!$B$4:$N$300,11,FALSE)="x","x",ROUND(IF(VLOOKUP($E176,'Country Indicator Data'!$B$4:$N$300,11,FALSE)&gt;U$3,0,IF(VLOOKUP($E176,'Country Indicator Data'!$B$4:$N$300,11,FALSE)&lt;U$4,5,(U$3-VLOOKUP($E176,'Country Indicator Data'!$B$4:$N$300,11,FALSE))/(U$3-U$4)*5)),1))))</f>
        <v>2.9</v>
      </c>
      <c r="V176" s="163">
        <f>IF(LEN(E176)&gt;3,((IF(VLOOKUP($C176,'Regional Crises'!$B$1:$R$66,16,FALSE)="x","x",ROUND(IF(VLOOKUP($C176,'Regional Crises'!$B$1:$R$66,16,FALSE)&gt;V$3,0,IF(VLOOKUP($C176,'Regional Crises'!$B$1:$R$66,16,FALSE)&lt;V$4,5,(V$3-VLOOKUP($C176,'Regional Crises'!$B$1:$R$66,16,FALSE))/(V$3-V$4)*5)),1)))),(IF(VLOOKUP($E176,'Country Indicator Data'!$B$4:$N$300,12,FALSE)="x","x",ROUND(IF(VLOOKUP($E176,'Country Indicator Data'!$B$4:$N$300,12,FALSE)&gt;V$3,0,IF(VLOOKUP($E176,'Country Indicator Data'!$B$4:$N$300,12,FALSE)&lt;V$4,5,(V$3-VLOOKUP($E176,'Country Indicator Data'!$B$4:$N$300,12,FALSE))/(V$3-V$4)*5)),1))))</f>
        <v>2.2999999999999998</v>
      </c>
      <c r="W176" s="163">
        <f t="shared" si="70"/>
        <v>2.9</v>
      </c>
      <c r="X176" s="163">
        <f t="shared" si="71"/>
        <v>2.5</v>
      </c>
      <c r="Y176" s="184">
        <f>IF('Core Indicators'!FC173="x","x",IF('Core Indicators'!FC173&gt;=5,5,IF('Core Indicators'!FC173&gt;=4,4,IF('Core Indicators'!FC173&gt;=3,3,IF('Core Indicators'!FC173&gt;=2,2,IF('Core Indicators'!FC173&gt;=1,1,0))))))</f>
        <v>3</v>
      </c>
      <c r="Z176" s="163">
        <f t="shared" si="72"/>
        <v>3</v>
      </c>
      <c r="AA176" s="184">
        <f>'Crisis Indicator Data'!Y173</f>
        <v>1</v>
      </c>
      <c r="AB176" s="184">
        <f>'Crisis Indicator Data'!Z173</f>
        <v>1</v>
      </c>
      <c r="AC176" s="184">
        <f>'Crisis Indicator Data'!AA173</f>
        <v>1</v>
      </c>
      <c r="AD176" s="184">
        <f>'Crisis Indicator Data'!AB173</f>
        <v>0</v>
      </c>
      <c r="AE176" s="184">
        <f t="shared" si="73"/>
        <v>2</v>
      </c>
      <c r="AF176" s="184">
        <f>'Crisis Indicator Data'!AC173</f>
        <v>0</v>
      </c>
      <c r="AG176" s="184">
        <f>'Crisis Indicator Data'!AD173</f>
        <v>0</v>
      </c>
      <c r="AH176" s="184">
        <f t="shared" si="74"/>
        <v>0</v>
      </c>
      <c r="AI176" s="184">
        <f>'Crisis Indicator Data'!AE173</f>
        <v>0</v>
      </c>
      <c r="AJ176" s="184">
        <f>'Crisis Indicator Data'!AF173</f>
        <v>0</v>
      </c>
      <c r="AK176" s="184">
        <f>'Crisis Indicator Data'!AG173</f>
        <v>3</v>
      </c>
      <c r="AL176" s="184">
        <f t="shared" si="75"/>
        <v>3</v>
      </c>
      <c r="AM176" s="163">
        <f t="shared" si="76"/>
        <v>2</v>
      </c>
      <c r="AN176" s="163">
        <f t="shared" si="77"/>
        <v>2.5</v>
      </c>
    </row>
    <row r="177" spans="1:40" x14ac:dyDescent="0.35">
      <c r="A177" s="175" t="str">
        <f>'Crisis Indicator Data'!A174</f>
        <v>Complex crisis in Zimbabwe</v>
      </c>
      <c r="B177" s="176" t="str">
        <f>'Crisis Indicator Data'!B174</f>
        <v>Socio-political,Drought,Food Security</v>
      </c>
      <c r="C177" s="176" t="str">
        <f>'Crisis Indicator Data'!C174</f>
        <v>ZWE001</v>
      </c>
      <c r="D177" s="176" t="str">
        <f>'Crisis Indicator Data'!D174</f>
        <v>Zimbabwe</v>
      </c>
      <c r="E177" s="177" t="str">
        <f>'Crisis Indicator Data'!E174</f>
        <v>ZWE</v>
      </c>
      <c r="F177" s="163">
        <f>IF(LEN(E177)&gt;3,(IF(VLOOKUP($C177,'Regional Crises'!$B$1:$R$66,7,FALSE)="x","x",ROUND(IF(VLOOKUP($C177,'Regional Crises'!$B$1:$R$66,7,FALSE)&gt;$F$3,5,IF(VLOOKUP($C177,'Regional Crises'!$B$1:$R$66,7,FALSE)&lt;F$4,0,($F$3-VLOOKUP($C177,'Regional Crises'!$B$1:$R$66,7,FALSE))/($F$3-$F$4)*5)),1))),IF(VLOOKUP($E177,'Country Indicator Data'!$B$4:$N$300,3,FALSE)="x","x",ROUND(IF(VLOOKUP($E177,'Country Indicator Data'!$B$4:$N$300,3,FALSE)&gt;$F$3,5,IF(VLOOKUP($E177,'Country Indicator Data'!$B$4:$N$300,3,FALSE)&lt;$F$4,0,($F$3-VLOOKUP($E177,'Country Indicator Data'!$B$4:$N$300,3,FALSE))/($F$3-$F$4)*5)),1)))</f>
        <v>5</v>
      </c>
      <c r="G177" s="163">
        <f>IF(LEN(E177)&gt;3,(IF(VLOOKUP($C177,'Regional Crises'!$B$1:$R$66,9,FALSE)="x","x",ROUND(IF(VLOOKUP($C177,'Regional Crises'!$B$1:$R$66,9,FALSE)&gt;G$3,5,IF(VLOOKUP($C177,'Regional Crises'!$B$1:$R$66,9,FALSE)&lt;G$4,0,(G$3-VLOOKUP($C177,'Regional Crises'!$B$1:$R$66,9,FALSE))/(G$3-G$4)*5)),1))),IF(VLOOKUP($E177,'Country Indicator Data'!$B$4:$N$300,5,FALSE)="x","x",ROUND(IF(VLOOKUP($E177,'Country Indicator Data'!$B$4:$N$300,5,FALSE)&gt;G$3,5,IF(VLOOKUP($E177,'Country Indicator Data'!$B$4:$N$300,5,FALSE)&lt;G$4,0,(G$3-VLOOKUP($E177,'Country Indicator Data'!$B$4:$N$300,5,FALSE))/(G$3-G$4)*5)),1)))</f>
        <v>3</v>
      </c>
      <c r="H177" s="163">
        <f t="shared" si="65"/>
        <v>4</v>
      </c>
      <c r="I177" s="163">
        <f>IF(LEN(E177)&gt;3,(IF(VLOOKUP($C177,'Regional Crises'!$B$1:$R$66,6,FALSE)="x","x",ROUND(IF(VLOOKUP($C177,'Regional Crises'!$B$1:$R$66,6,FALSE)&gt;I$3,5,IF(VLOOKUP($C177,'Regional Crises'!$B$1:$R$66,6,FALSE)&lt;I$4,0,5-(I$3-VLOOKUP($C177,'Regional Crises'!$B$1:$R$66,6,FALSE))/(I$3-I$4)*5)),1))),IF(VLOOKUP($E177,'Country Indicator Data'!$B$4:$N$300,2,FALSE)="x","x",ROUND(IF(VLOOKUP($E177,'Country Indicator Data'!$B$4:$N$300,2,FALSE)&gt;I$3,5,IF(VLOOKUP($E177,'Country Indicator Data'!$B$4:$N$300,2,FALSE)&lt;I$4,0,5-(I$3-VLOOKUP($E177,'Country Indicator Data'!$B$4:$N$300,2,FALSE))/(I$3-I$4)*5)),1)))</f>
        <v>1.5</v>
      </c>
      <c r="J177" s="163">
        <f>IF(LEN(E177)&gt;3,(IF(VLOOKUP($C177,'Regional Crises'!$B$1:$R$66,8,FALSE)="x","x",ROUND(IF(VLOOKUP($C177,'Regional Crises'!$B$1:$R$66,8,FALSE)&gt;J$3,5,IF(VLOOKUP($C177,'Regional Crises'!$B$1:$R$66,8,FALSE)&lt;J$4,0,5-(J$3-VLOOKUP($C177,'Regional Crises'!$B$1:$R$66,8,FALSE))/(J$3-J$4)*5)),1))),IF(VLOOKUP($E177,'Country Indicator Data'!$B$4:$N$300,4,FALSE)="x","x",ROUND(IF(VLOOKUP($E177,'Country Indicator Data'!$B$4:$N$300,4,FALSE)&gt;J$3,5,IF(VLOOKUP($E177,'Country Indicator Data'!$B$4:$N$300,4,FALSE)&lt;J$4,0,5-(J$3-VLOOKUP($E177,'Country Indicator Data'!$B$4:$N$300,4,FALSE))/(J$3-J$4)*5)),1)))</f>
        <v>0.3</v>
      </c>
      <c r="K177" s="163">
        <f t="shared" si="66"/>
        <v>0.9</v>
      </c>
      <c r="L177" s="163">
        <f>IF(LEN(E177)&gt;3,(IF(VLOOKUP($C177,'Regional Crises'!$B$1:$R$66,10,FALSE)="x","x",ROUND(IF(VLOOKUP($C177,'Regional Crises'!$B$1:$R$66,10,FALSE)&gt;L$3,5,IF(VLOOKUP($C177,'Regional Crises'!$B$1:$R$66,10,FALSE)&lt;L$4,0,5-(L$3-VLOOKUP($C177,'Regional Crises'!$B$1:$R$66,10,FALSE))/(L$3-L$4)*5)),1))),IF(VLOOKUP($E177,'Country Indicator Data'!$B$4:$N$300,6,FALSE)="x","x",ROUND(IF(VLOOKUP($E177,'Country Indicator Data'!$B$4:$N$300,6,FALSE)&gt;L$3,5,IF(VLOOKUP($E177,'Country Indicator Data'!$B$4:$N$300,6,FALSE)&lt;L$4,0,5-(L$3-VLOOKUP($E177,'Country Indicator Data'!$B$4:$N$300,6,FALSE))/(L$3-L$4)*5)),1)))</f>
        <v>3.5</v>
      </c>
      <c r="M177" s="163">
        <f>IF(LEN(E177)&gt;3,(IF(VLOOKUP($C177,'Regional Crises'!$B$1:$R$66,11,FALSE)="x","x",ROUND(IF(VLOOKUP($C177,'Regional Crises'!$B$1:$R$66,11,FALSE)&gt;M$3,5,IF(VLOOKUP($C177,'Regional Crises'!$B$1:$R$66,11,FALSE)&lt;M$4,0,5-(M$3-VLOOKUP($C177,'Regional Crises'!$B$1:$R$66,11,FALSE))/(M$3-M$4)*5)),1))),IF(VLOOKUP($E177,'Country Indicator Data'!$B$4:$N$300,7,FALSE)="x","x",ROUND(IF(VLOOKUP($E177,'Country Indicator Data'!$B$4:$N$300,7,FALSE)&gt;M$3,5,IF(VLOOKUP($E177,'Country Indicator Data'!$B$4:$N$300,7,FALSE)&lt;M$4,0,5-(M$3-VLOOKUP($E177,'Country Indicator Data'!$B$4:$N$300,7,FALSE))/(M$3-M$4)*5)),1)))</f>
        <v>3.2</v>
      </c>
      <c r="N177" s="163">
        <f t="shared" si="67"/>
        <v>3.35</v>
      </c>
      <c r="O177" s="163">
        <f t="shared" si="68"/>
        <v>2.75</v>
      </c>
      <c r="P177" s="163">
        <f>IF(LEN(E177)&gt;3,VLOOKUP(C177,'Regional Crises'!$B$1:$R$69,12,FALSE),VLOOKUP(E177,'Country Indicator Data'!$B$4:$I$300,8,FALSE))</f>
        <v>3</v>
      </c>
      <c r="Q177" s="163">
        <f>IF(LEN(E177)&gt;3,((IF(VLOOKUP($C177,'Regional Crises'!$B$1:$R$66,13,FALSE)="x","x",ROUND(IF(VLOOKUP($C177,'Regional Crises'!$B$1:$R$66,13,FALSE)&gt;Q$3,5,IF(VLOOKUP($C177,'Regional Crises'!$B$1:$R$66,13,FALSE)&lt;Q$4,0,5-(LOG(Q$3)-LOG(VLOOKUP($C177,'Regional Crises'!$B$1:$R$66,13,FALSE)))/(LOG(Q$3)-LOG(Q$4))*5)),1)))),(IF(VLOOKUP($E177,'Country Indicator Data'!$B$4:$N$300,9,FALSE)="x","x",ROUND(IF(VLOOKUP($E177,'Country Indicator Data'!$B$4:$N$300,9,FALSE)&gt;Q$3,5,IF(VLOOKUP($E177,'Country Indicator Data'!$B$4:$N$300,9,FALSE)&lt;Q$4,0,5-(LOG(Q$3)-LOG(VLOOKUP($E177,'Country Indicator Data'!$B$4:$N$300,9,FALSE)))/(LOG(Q$3)-LOG(Q$4))*5)),1))))</f>
        <v>4.0999999999999996</v>
      </c>
      <c r="R177" s="163">
        <f t="shared" si="69"/>
        <v>3.55</v>
      </c>
      <c r="S177" s="163">
        <f>IF(LEN(E177)&gt;3,((IF(VLOOKUP($C177,'Regional Crises'!$B$1:$R$66,17,FALSE)="x","x",ROUND(IF(VLOOKUP($C177,'Regional Crises'!$B$1:$R$66,17,FALSE)&gt;S$3,0,IF(VLOOKUP($C177,'Regional Crises'!$B$1:$R$66,17,FALSE)&lt;S$4,5,(S$3-VLOOKUP($C177,'Regional Crises'!$B$1:$R$66,17,FALSE))/(S$3-S$4)*5)),1)))),(IF(VLOOKUP($E177,'Country Indicator Data'!$B$4:$N$300,13,FALSE)="x","x",ROUND(IF(VLOOKUP($E177,'Country Indicator Data'!$B$4:$N$300,13,FALSE)&gt;S$3,0,IF(VLOOKUP($E177,'Country Indicator Data'!$B$4:$N$300,13,FALSE)&lt;S$4,5,(S$3-VLOOKUP($E177,'Country Indicator Data'!$B$4:$N$300,13,FALSE))/(S$3-S$4)*5)),1))))</f>
        <v>3.8</v>
      </c>
      <c r="T177" s="163">
        <f>IF(LEN(E177)&gt;3,((IF(VLOOKUP($C177,'Regional Crises'!$B$1:$R$66,14,FALSE)="x","x",ROUND(IF(VLOOKUP($C177,'Regional Crises'!$B$1:$R$66,14,FALSE)&gt;T$3,0,IF(VLOOKUP($C177,'Regional Crises'!$B$1:$R$66,14,FALSE)&lt;T$4,5,(T$3-VLOOKUP($C177,'Regional Crises'!$B$1:$R$66,14,FALSE))/(T$3-T$4)*5)),1)))),(IF(VLOOKUP($E177,'Country Indicator Data'!$B$4:$N$300,10,FALSE)="x","x",ROUND(IF(VLOOKUP($E177,'Country Indicator Data'!$B$4:$N$300,10,FALSE)&gt;T$3,0,IF(VLOOKUP($E177,'Country Indicator Data'!$B$4:$N$300,10,FALSE)&lt;T$4,5,(T$3-VLOOKUP($E177,'Country Indicator Data'!$B$4:$N$300,10,FALSE))/(T$3-T$4)*5)),1))))</f>
        <v>3.8</v>
      </c>
      <c r="U177" s="163">
        <f>IF(LEN(E177)&gt;3,((IF(VLOOKUP($C177,'Regional Crises'!$B$1:$R$66,15,FALSE)="x","x",ROUND(IF(VLOOKUP($C177,'Regional Crises'!$B$1:$R$66,15,FALSE)&gt;U$3,0,IF(VLOOKUP($C177,'Regional Crises'!$B$1:$R$66,15,FALSE)&lt;U$4,5,(U$3-VLOOKUP($C177,'Regional Crises'!$B$1:$R$66,15,FALSE))/(U$3-U$4)*5)),1)))),(IF(VLOOKUP($E177,'Country Indicator Data'!$B$4:$N$300,11,FALSE)="x","x",ROUND(IF(VLOOKUP($E177,'Country Indicator Data'!$B$4:$N$300,11,FALSE)&gt;U$3,0,IF(VLOOKUP($E177,'Country Indicator Data'!$B$4:$N$300,11,FALSE)&lt;U$4,5,(U$3-VLOOKUP($E177,'Country Indicator Data'!$B$4:$N$300,11,FALSE))/(U$3-U$4)*5)),1))))</f>
        <v>3.4</v>
      </c>
      <c r="V177" s="163">
        <f>IF(LEN(E177)&gt;3,((IF(VLOOKUP($C177,'Regional Crises'!$B$1:$R$66,16,FALSE)="x","x",ROUND(IF(VLOOKUP($C177,'Regional Crises'!$B$1:$R$66,16,FALSE)&gt;V$3,0,IF(VLOOKUP($C177,'Regional Crises'!$B$1:$R$66,16,FALSE)&lt;V$4,5,(V$3-VLOOKUP($C177,'Regional Crises'!$B$1:$R$66,16,FALSE))/(V$3-V$4)*5)),1)))),(IF(VLOOKUP($E177,'Country Indicator Data'!$B$4:$N$300,12,FALSE)="x","x",ROUND(IF(VLOOKUP($E177,'Country Indicator Data'!$B$4:$N$300,12,FALSE)&gt;V$3,0,IF(VLOOKUP($E177,'Country Indicator Data'!$B$4:$N$300,12,FALSE)&lt;V$4,5,(V$3-VLOOKUP($E177,'Country Indicator Data'!$B$4:$N$300,12,FALSE))/(V$3-V$4)*5)),1))))</f>
        <v>3.7</v>
      </c>
      <c r="W177" s="163">
        <f t="shared" si="70"/>
        <v>3.7</v>
      </c>
      <c r="X177" s="163">
        <f t="shared" si="71"/>
        <v>3.3</v>
      </c>
      <c r="Y177" s="184">
        <f>IF('Core Indicators'!FC174="x","x",IF('Core Indicators'!FC174&gt;=5,5,IF('Core Indicators'!FC174&gt;=4,4,IF('Core Indicators'!FC174&gt;=3,3,IF('Core Indicators'!FC174&gt;=2,2,IF('Core Indicators'!FC174&gt;=1,1,0))))))</f>
        <v>4</v>
      </c>
      <c r="Z177" s="163">
        <f t="shared" si="72"/>
        <v>4</v>
      </c>
      <c r="AA177" s="184">
        <f>'Crisis Indicator Data'!Y174</f>
        <v>2</v>
      </c>
      <c r="AB177" s="184">
        <f>'Crisis Indicator Data'!Z174</f>
        <v>1</v>
      </c>
      <c r="AC177" s="184">
        <f>'Crisis Indicator Data'!AA174</f>
        <v>1</v>
      </c>
      <c r="AD177" s="184">
        <f>'Crisis Indicator Data'!AB174</f>
        <v>0</v>
      </c>
      <c r="AE177" s="184">
        <f t="shared" si="73"/>
        <v>2</v>
      </c>
      <c r="AF177" s="184">
        <f>'Crisis Indicator Data'!AC174</f>
        <v>2</v>
      </c>
      <c r="AG177" s="184">
        <f>'Crisis Indicator Data'!AD174</f>
        <v>0</v>
      </c>
      <c r="AH177" s="184">
        <f t="shared" si="74"/>
        <v>2</v>
      </c>
      <c r="AI177" s="184">
        <f>'Crisis Indicator Data'!AE174</f>
        <v>0</v>
      </c>
      <c r="AJ177" s="184">
        <f>'Crisis Indicator Data'!AF174</f>
        <v>2</v>
      </c>
      <c r="AK177" s="184">
        <f>'Crisis Indicator Data'!AG174</f>
        <v>3</v>
      </c>
      <c r="AL177" s="184">
        <f t="shared" si="75"/>
        <v>4</v>
      </c>
      <c r="AM177" s="163">
        <f t="shared" si="76"/>
        <v>3</v>
      </c>
      <c r="AN177" s="163">
        <f t="shared" si="77"/>
        <v>3.5</v>
      </c>
    </row>
  </sheetData>
  <mergeCells count="1">
    <mergeCell ref="A1:AN1"/>
  </mergeCells>
  <conditionalFormatting sqref="A2:AN300">
    <cfRule type="containsBlanks" priority="1" stopIfTrue="1">
      <formula>LEN(TRIM(A2))=0</formula>
    </cfRule>
  </conditionalFormatting>
  <conditionalFormatting sqref="F6:X300">
    <cfRule type="cellIs" dxfId="23" priority="2" stopIfTrue="1" operator="between">
      <formula>4</formula>
      <formula>5</formula>
    </cfRule>
    <cfRule type="cellIs" dxfId="22" priority="3" stopIfTrue="1" operator="between">
      <formula>3</formula>
      <formula>4</formula>
    </cfRule>
    <cfRule type="cellIs" dxfId="21" priority="4" stopIfTrue="1" operator="between">
      <formula>2</formula>
      <formula>3</formula>
    </cfRule>
    <cfRule type="cellIs" dxfId="20" priority="5" stopIfTrue="1" operator="between">
      <formula>1</formula>
      <formula>2</formula>
    </cfRule>
    <cfRule type="cellIs" dxfId="19" priority="6" stopIfTrue="1" operator="between">
      <formula>0</formula>
      <formula>1</formula>
    </cfRule>
  </conditionalFormatting>
  <conditionalFormatting sqref="Z6:Z300">
    <cfRule type="cellIs" dxfId="18" priority="97" stopIfTrue="1" operator="between">
      <formula>4</formula>
      <formula>5</formula>
    </cfRule>
    <cfRule type="cellIs" dxfId="17" priority="98" stopIfTrue="1" operator="between">
      <formula>3</formula>
      <formula>4</formula>
    </cfRule>
    <cfRule type="cellIs" dxfId="16" priority="99" stopIfTrue="1" operator="between">
      <formula>2</formula>
      <formula>3</formula>
    </cfRule>
    <cfRule type="cellIs" dxfId="15" priority="100" stopIfTrue="1" operator="between">
      <formula>1</formula>
      <formula>2</formula>
    </cfRule>
    <cfRule type="cellIs" dxfId="14" priority="101" stopIfTrue="1" operator="between">
      <formula>0</formula>
      <formula>1</formula>
    </cfRule>
  </conditionalFormatting>
  <conditionalFormatting sqref="AM6:AN300">
    <cfRule type="cellIs" dxfId="13" priority="102" stopIfTrue="1" operator="between">
      <formula>4</formula>
      <formula>5</formula>
    </cfRule>
    <cfRule type="cellIs" dxfId="12" priority="103" stopIfTrue="1" operator="between">
      <formula>3</formula>
      <formula>4</formula>
    </cfRule>
    <cfRule type="cellIs" dxfId="11" priority="104" stopIfTrue="1" operator="between">
      <formula>2</formula>
      <formula>3</formula>
    </cfRule>
    <cfRule type="cellIs" dxfId="10" priority="105" stopIfTrue="1" operator="between">
      <formula>1</formula>
      <formula>2</formula>
    </cfRule>
    <cfRule type="cellIs" dxfId="9" priority="106" stopIfTrue="1" operator="between">
      <formula>0</formula>
      <formula>1</formula>
    </cfRule>
  </conditionalFormatting>
  <pageMargins left="0.7" right="0.7" top="0.75" bottom="0.75" header="0.3" footer="0.3"/>
  <pageSetup paperSize="9" orientation="portrait"/>
  <drawing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IT174"/>
  <sheetViews>
    <sheetView workbookViewId="0">
      <selection activeCell="C4" sqref="C4"/>
    </sheetView>
  </sheetViews>
  <sheetFormatPr defaultColWidth="9.453125" defaultRowHeight="14.5" x14ac:dyDescent="0.35"/>
  <cols>
    <col min="1" max="1" width="36.453125" customWidth="1"/>
    <col min="2" max="2" width="28.453125" customWidth="1"/>
    <col min="3" max="3" width="9.54296875" bestFit="1" customWidth="1"/>
    <col min="5" max="5" width="9.54296875" bestFit="1" customWidth="1"/>
    <col min="6" max="6" width="22.54296875" hidden="1" customWidth="1"/>
    <col min="7" max="7" width="12.54296875" bestFit="1" customWidth="1"/>
    <col min="10" max="10" width="17.81640625" hidden="1" customWidth="1"/>
    <col min="11" max="11" width="11.54296875" bestFit="1" customWidth="1"/>
    <col min="13" max="13" width="11.453125" style="61" bestFit="1" customWidth="1"/>
    <col min="14" max="14" width="16.81640625" customWidth="1"/>
    <col min="15" max="15" width="10.54296875" bestFit="1" customWidth="1"/>
    <col min="16" max="16" width="9.54296875" bestFit="1" customWidth="1"/>
    <col min="18" max="18" width="19.453125" hidden="1" customWidth="1"/>
    <col min="19" max="19" width="11.54296875" bestFit="1" customWidth="1"/>
    <col min="20" max="20" width="9.54296875" bestFit="1" customWidth="1"/>
    <col min="21" max="21" width="11.453125" style="61" bestFit="1" customWidth="1"/>
    <col min="22" max="22" width="18.453125" hidden="1" customWidth="1"/>
    <col min="23" max="23" width="12.453125" bestFit="1" customWidth="1"/>
    <col min="25" max="25" width="10" bestFit="1" customWidth="1"/>
    <col min="26" max="26" width="19.453125" hidden="1" customWidth="1"/>
    <col min="27" max="27" width="11.54296875" bestFit="1" customWidth="1"/>
    <col min="29" max="29" width="11.453125" style="61" bestFit="1" customWidth="1"/>
    <col min="30" max="30" width="31.453125" hidden="1" customWidth="1"/>
    <col min="31" max="31" width="11.54296875" bestFit="1" customWidth="1"/>
    <col min="32" max="33" width="9.54296875" bestFit="1" customWidth="1"/>
    <col min="34" max="34" width="19.453125" hidden="1" customWidth="1"/>
    <col min="35" max="35" width="11.54296875" bestFit="1" customWidth="1"/>
    <col min="36" max="36" width="11.453125" customWidth="1"/>
    <col min="37" max="37" width="10.453125" style="61" customWidth="1"/>
    <col min="38" max="38" width="0.453125" customWidth="1"/>
    <col min="39" max="40" width="9.54296875" bestFit="1" customWidth="1"/>
    <col min="41" max="41" width="10" bestFit="1" customWidth="1"/>
    <col min="42" max="42" width="19.453125" hidden="1" customWidth="1"/>
    <col min="43" max="43" width="11.54296875" bestFit="1" customWidth="1"/>
    <col min="44" max="44" width="9.54296875" bestFit="1" customWidth="1"/>
    <col min="45" max="45" width="11.54296875" bestFit="1" customWidth="1"/>
    <col min="46" max="46" width="0.54296875" hidden="1" customWidth="1"/>
    <col min="47" max="49" width="0" hidden="1"/>
    <col min="50" max="50" width="19.453125" hidden="1" customWidth="1"/>
    <col min="51" max="51" width="11.453125" hidden="1" customWidth="1"/>
    <col min="52" max="52" width="0" hidden="1"/>
    <col min="53" max="53" width="11.54296875" style="60" hidden="1" customWidth="1"/>
    <col min="54" max="54" width="37.453125" hidden="1" customWidth="1"/>
    <col min="55" max="56" width="0" hidden="1"/>
    <col min="57" max="57" width="10" hidden="1" customWidth="1"/>
    <col min="58" max="58" width="19.453125" hidden="1" customWidth="1"/>
    <col min="59" max="60" width="11.453125" hidden="1" customWidth="1"/>
    <col min="61" max="61" width="11.54296875" style="44" hidden="1" customWidth="1"/>
    <col min="62" max="62" width="27.453125" bestFit="1" customWidth="1"/>
    <col min="63" max="64" width="9.54296875" bestFit="1" customWidth="1"/>
    <col min="65" max="65" width="10.453125" bestFit="1" customWidth="1"/>
    <col min="66" max="66" width="15.453125" hidden="1" customWidth="1"/>
    <col min="67" max="68" width="9.54296875" bestFit="1" customWidth="1"/>
    <col min="69" max="69" width="11.54296875" style="60" bestFit="1" customWidth="1"/>
    <col min="70" max="70" width="33.453125" hidden="1" customWidth="1"/>
    <col min="71" max="72" width="0" hidden="1"/>
    <col min="73" max="73" width="10" hidden="1" customWidth="1"/>
    <col min="74" max="74" width="15.453125" hidden="1" customWidth="1"/>
    <col min="75" max="76" width="0" hidden="1"/>
    <col min="77" max="77" width="11.54296875" hidden="1" customWidth="1"/>
    <col min="78" max="78" width="31.453125" hidden="1" customWidth="1"/>
    <col min="79" max="81" width="0" hidden="1"/>
    <col min="82" max="82" width="15.453125" hidden="1" customWidth="1"/>
    <col min="83" max="84" width="0" hidden="1"/>
    <col min="85" max="85" width="11.54296875" style="60" hidden="1" customWidth="1"/>
    <col min="86" max="92" width="0" hidden="1"/>
    <col min="93" max="93" width="9.453125" style="44" hidden="1" customWidth="1"/>
    <col min="94" max="100" width="0" hidden="1"/>
    <col min="101" max="101" width="11" style="44" hidden="1" customWidth="1"/>
    <col min="102" max="102" width="0" hidden="1"/>
    <col min="103" max="103" width="10.54296875" bestFit="1" customWidth="1"/>
    <col min="104" max="104" width="19.453125" customWidth="1"/>
    <col min="106" max="106" width="15" hidden="1" customWidth="1"/>
    <col min="107" max="107" width="23.453125" customWidth="1"/>
    <col min="108" max="108" width="9.54296875" bestFit="1" customWidth="1"/>
    <col min="109" max="109" width="11.453125" style="60" bestFit="1" customWidth="1"/>
    <col min="110" max="110" width="14.54296875" hidden="1" customWidth="1"/>
    <col min="111" max="111" width="11.453125" bestFit="1" customWidth="1"/>
    <col min="112" max="112" width="9.54296875" bestFit="1" customWidth="1"/>
    <col min="114" max="114" width="0" hidden="1"/>
    <col min="115" max="116" width="9.54296875" bestFit="1" customWidth="1"/>
    <col min="117" max="117" width="11.54296875" style="44" bestFit="1" customWidth="1"/>
    <col min="118" max="118" width="0.54296875" customWidth="1"/>
    <col min="119" max="119" width="13.54296875" bestFit="1" customWidth="1"/>
    <col min="120" max="120" width="9.54296875" bestFit="1" customWidth="1"/>
    <col min="122" max="122" width="0" hidden="1"/>
    <col min="123" max="123" width="11.54296875" bestFit="1" customWidth="1"/>
    <col min="124" max="124" width="9.54296875" bestFit="1" customWidth="1"/>
    <col min="125" max="125" width="11.54296875" style="60" bestFit="1" customWidth="1"/>
    <col min="126" max="126" width="0" hidden="1"/>
    <col min="127" max="128" width="9.54296875" bestFit="1" customWidth="1"/>
    <col min="130" max="130" width="0" hidden="1"/>
    <col min="131" max="132" width="9.54296875" bestFit="1" customWidth="1"/>
    <col min="133" max="133" width="11.54296875" style="44" bestFit="1" customWidth="1"/>
    <col min="134" max="134" width="43.453125" hidden="1" customWidth="1"/>
    <col min="135" max="135" width="11" customWidth="1"/>
    <col min="136" max="136" width="9.54296875" bestFit="1" customWidth="1"/>
    <col min="138" max="138" width="0" hidden="1"/>
    <col min="139" max="140" width="9.453125" customWidth="1"/>
    <col min="141" max="141" width="11.54296875" style="60" bestFit="1" customWidth="1"/>
    <col min="142" max="142" width="0" hidden="1"/>
    <col min="143" max="144" width="23.54296875" customWidth="1"/>
    <col min="146" max="146" width="0" hidden="1"/>
    <col min="147" max="148" width="9.54296875" bestFit="1" customWidth="1"/>
    <col min="149" max="149" width="11.54296875" style="44" customWidth="1"/>
    <col min="150" max="150" width="43.54296875" hidden="1" customWidth="1"/>
    <col min="151" max="153" width="9.54296875" bestFit="1" customWidth="1"/>
    <col min="154" max="154" width="0" hidden="1"/>
    <col min="155" max="156" width="9.54296875" bestFit="1" customWidth="1"/>
    <col min="157" max="157" width="11.54296875" style="60" bestFit="1" customWidth="1"/>
    <col min="158" max="158" width="0" hidden="1"/>
    <col min="159" max="161" width="9.54296875" bestFit="1" customWidth="1"/>
    <col min="162" max="162" width="0" hidden="1"/>
    <col min="163" max="164" width="9.54296875" bestFit="1" customWidth="1"/>
    <col min="165" max="165" width="11.54296875" style="60" bestFit="1" customWidth="1"/>
    <col min="166" max="166" width="0" hidden="1"/>
    <col min="167" max="167" width="9.54296875" hidden="1" bestFit="1" customWidth="1"/>
    <col min="168" max="168" width="0" hidden="1"/>
    <col min="169" max="172" width="13" hidden="1" customWidth="1"/>
    <col min="173" max="173" width="11.54296875" style="60" hidden="1" customWidth="1"/>
    <col min="174" max="174" width="0" hidden="1"/>
    <col min="175" max="180" width="13" hidden="1" customWidth="1"/>
    <col min="181" max="181" width="11.54296875" style="44" hidden="1" customWidth="1"/>
    <col min="182" max="182" width="0" hidden="1"/>
    <col min="183" max="183" width="9.54296875" hidden="1" bestFit="1" customWidth="1"/>
    <col min="184" max="185" width="13" hidden="1" customWidth="1"/>
    <col min="186" max="186" width="0" hidden="1"/>
    <col min="187" max="187" width="9.54296875" hidden="1" bestFit="1" customWidth="1"/>
    <col min="188" max="188" width="13" hidden="1" customWidth="1"/>
    <col min="189" max="189" width="11.54296875" style="60" hidden="1" bestFit="1" customWidth="1"/>
    <col min="190" max="190" width="0" hidden="1"/>
    <col min="191" max="191" width="9.54296875" hidden="1" bestFit="1" customWidth="1"/>
    <col min="192" max="193" width="13" hidden="1" customWidth="1"/>
    <col min="194" max="194" width="0" hidden="1"/>
    <col min="195" max="195" width="9.54296875" hidden="1" bestFit="1" customWidth="1"/>
    <col min="196" max="196" width="13" hidden="1" customWidth="1"/>
    <col min="197" max="197" width="11.54296875" style="44" hidden="1" bestFit="1" customWidth="1"/>
    <col min="198" max="198" width="0" hidden="1"/>
    <col min="199" max="199" width="9.54296875" hidden="1" bestFit="1" customWidth="1"/>
    <col min="200" max="200" width="13" hidden="1" customWidth="1"/>
    <col min="201" max="201" width="9.54296875" hidden="1" bestFit="1" customWidth="1"/>
    <col min="202" max="202" width="0" hidden="1"/>
    <col min="203" max="203" width="9.54296875" hidden="1" bestFit="1" customWidth="1"/>
    <col min="204" max="204" width="13" hidden="1" customWidth="1"/>
    <col min="205" max="205" width="11.54296875" style="60" hidden="1" bestFit="1" customWidth="1"/>
    <col min="206" max="206" width="0" hidden="1"/>
    <col min="207" max="207" width="9.54296875" hidden="1" bestFit="1" customWidth="1"/>
    <col min="208" max="209" width="13" hidden="1" customWidth="1"/>
    <col min="210" max="210" width="0" hidden="1"/>
    <col min="211" max="211" width="9.54296875" hidden="1" bestFit="1" customWidth="1"/>
    <col min="212" max="212" width="13" hidden="1" customWidth="1"/>
    <col min="213" max="213" width="11.54296875" style="44" hidden="1" bestFit="1" customWidth="1"/>
    <col min="214" max="214" width="0" hidden="1"/>
    <col min="215" max="215" width="9.54296875" hidden="1" bestFit="1" customWidth="1"/>
    <col min="216" max="217" width="13" hidden="1" customWidth="1"/>
    <col min="218" max="218" width="0" hidden="1"/>
    <col min="219" max="219" width="9.54296875" hidden="1" bestFit="1" customWidth="1"/>
    <col min="220" max="220" width="13" hidden="1" customWidth="1"/>
    <col min="221" max="221" width="11.54296875" style="60" hidden="1" bestFit="1" customWidth="1"/>
    <col min="222" max="222" width="0" hidden="1"/>
    <col min="223" max="223" width="9.54296875" hidden="1" bestFit="1" customWidth="1"/>
    <col min="224" max="225" width="13" hidden="1" customWidth="1"/>
    <col min="226" max="226" width="0" hidden="1"/>
    <col min="227" max="227" width="9.54296875" hidden="1" bestFit="1" customWidth="1"/>
    <col min="228" max="228" width="13" hidden="1" customWidth="1"/>
    <col min="229" max="229" width="11.54296875" style="44" hidden="1" bestFit="1" customWidth="1"/>
    <col min="230" max="230" width="0" hidden="1"/>
    <col min="231" max="231" width="9.54296875" hidden="1" bestFit="1" customWidth="1"/>
    <col min="232" max="233" width="13" hidden="1" customWidth="1"/>
    <col min="234" max="234" width="0" hidden="1"/>
    <col min="235" max="235" width="9.54296875" hidden="1" bestFit="1" customWidth="1"/>
    <col min="236" max="236" width="13" hidden="1" customWidth="1"/>
    <col min="237" max="237" width="11.54296875" style="60" hidden="1" bestFit="1" customWidth="1"/>
    <col min="238" max="238" width="33" hidden="1" customWidth="1"/>
    <col min="239" max="239" width="9.54296875" hidden="1" bestFit="1" customWidth="1"/>
    <col min="240" max="241" width="13" hidden="1" customWidth="1"/>
    <col min="242" max="242" width="0" hidden="1"/>
    <col min="243" max="243" width="9.54296875" hidden="1" bestFit="1" customWidth="1"/>
    <col min="244" max="244" width="13" hidden="1" customWidth="1"/>
    <col min="245" max="245" width="11.54296875" style="44" hidden="1" bestFit="1" customWidth="1"/>
    <col min="246" max="246" width="0" hidden="1"/>
    <col min="247" max="247" width="9.54296875" hidden="1" bestFit="1" customWidth="1"/>
    <col min="248" max="249" width="13" hidden="1" customWidth="1"/>
    <col min="250" max="250" width="0" hidden="1"/>
    <col min="251" max="251" width="9.54296875" hidden="1" bestFit="1" customWidth="1"/>
    <col min="252" max="252" width="13" hidden="1" customWidth="1"/>
    <col min="253" max="253" width="11.54296875" style="60" hidden="1" bestFit="1" customWidth="1"/>
    <col min="254" max="254" width="13" hidden="1" customWidth="1"/>
  </cols>
  <sheetData>
    <row r="1" spans="1:253" s="11" customFormat="1" ht="13.25" customHeight="1" x14ac:dyDescent="0.35">
      <c r="A1" s="192" t="s">
        <v>0</v>
      </c>
      <c r="B1" s="192" t="s">
        <v>10050</v>
      </c>
      <c r="C1" s="192" t="s">
        <v>1</v>
      </c>
      <c r="D1" s="192" t="s">
        <v>2</v>
      </c>
      <c r="E1" s="192" t="s">
        <v>10731</v>
      </c>
      <c r="F1" s="308" t="s">
        <v>953</v>
      </c>
      <c r="G1" s="304"/>
      <c r="H1" s="304"/>
      <c r="I1" s="304"/>
      <c r="J1" s="304"/>
      <c r="K1" s="304"/>
      <c r="L1" s="304"/>
      <c r="M1" s="304"/>
      <c r="N1" s="307" t="s">
        <v>694</v>
      </c>
      <c r="O1" s="304"/>
      <c r="P1" s="304"/>
      <c r="Q1" s="304"/>
      <c r="R1" s="304"/>
      <c r="S1" s="304"/>
      <c r="T1" s="304"/>
      <c r="U1" s="304"/>
      <c r="V1" s="308" t="s">
        <v>962</v>
      </c>
      <c r="W1" s="304"/>
      <c r="X1" s="304"/>
      <c r="Y1" s="304"/>
      <c r="Z1" s="304"/>
      <c r="AA1" s="304"/>
      <c r="AB1" s="304"/>
      <c r="AC1" s="304"/>
      <c r="AD1" s="307" t="s">
        <v>967</v>
      </c>
      <c r="AE1" s="304"/>
      <c r="AF1" s="304"/>
      <c r="AG1" s="304"/>
      <c r="AH1" s="304"/>
      <c r="AI1" s="304"/>
      <c r="AJ1" s="304"/>
      <c r="AK1" s="304"/>
      <c r="AL1" s="308" t="s">
        <v>568</v>
      </c>
      <c r="AM1" s="304"/>
      <c r="AN1" s="304"/>
      <c r="AO1" s="304"/>
      <c r="AP1" s="304"/>
      <c r="AQ1" s="304"/>
      <c r="AR1" s="304"/>
      <c r="AS1" s="304"/>
      <c r="AT1" s="313" t="s">
        <v>40</v>
      </c>
      <c r="AU1" s="304"/>
      <c r="AV1" s="304"/>
      <c r="AW1" s="304"/>
      <c r="AX1" s="304"/>
      <c r="AY1" s="304"/>
      <c r="AZ1" s="304"/>
      <c r="BA1" s="304"/>
      <c r="BB1" s="308" t="s">
        <v>38</v>
      </c>
      <c r="BC1" s="304"/>
      <c r="BD1" s="304"/>
      <c r="BE1" s="304"/>
      <c r="BF1" s="304"/>
      <c r="BG1" s="304"/>
      <c r="BH1" s="304"/>
      <c r="BI1" s="304"/>
      <c r="BJ1" s="307" t="s">
        <v>635</v>
      </c>
      <c r="BK1" s="304"/>
      <c r="BL1" s="304"/>
      <c r="BM1" s="304"/>
      <c r="BN1" s="304"/>
      <c r="BO1" s="304"/>
      <c r="BP1" s="304"/>
      <c r="BQ1" s="304"/>
      <c r="BR1" s="308" t="s">
        <v>16</v>
      </c>
      <c r="BS1" s="304"/>
      <c r="BT1" s="304"/>
      <c r="BU1" s="304"/>
      <c r="BV1" s="304"/>
      <c r="BW1" s="304"/>
      <c r="BX1" s="304"/>
      <c r="BY1" s="304"/>
      <c r="BZ1" s="313" t="s">
        <v>21</v>
      </c>
      <c r="CA1" s="304"/>
      <c r="CB1" s="304"/>
      <c r="CC1" s="304"/>
      <c r="CD1" s="304"/>
      <c r="CE1" s="304"/>
      <c r="CF1" s="304"/>
      <c r="CG1" s="304"/>
      <c r="CH1" s="310" t="s">
        <v>10051</v>
      </c>
      <c r="CI1" s="304"/>
      <c r="CJ1" s="304"/>
      <c r="CK1" s="304"/>
      <c r="CL1" s="304"/>
      <c r="CM1" s="304"/>
      <c r="CN1" s="304"/>
      <c r="CO1" s="304"/>
      <c r="CP1" s="308" t="s">
        <v>24</v>
      </c>
      <c r="CQ1" s="304"/>
      <c r="CR1" s="304"/>
      <c r="CS1" s="304"/>
      <c r="CT1" s="304"/>
      <c r="CU1" s="304"/>
      <c r="CV1" s="304"/>
      <c r="CW1" s="304"/>
      <c r="CX1" s="309" t="s">
        <v>990</v>
      </c>
      <c r="CY1" s="304"/>
      <c r="CZ1" s="304"/>
      <c r="DA1" s="304"/>
      <c r="DB1" s="304"/>
      <c r="DC1" s="304"/>
      <c r="DD1" s="304"/>
      <c r="DE1" s="304"/>
      <c r="DF1" s="306" t="s">
        <v>995</v>
      </c>
      <c r="DG1" s="304"/>
      <c r="DH1" s="304"/>
      <c r="DI1" s="304"/>
      <c r="DJ1" s="304"/>
      <c r="DK1" s="304"/>
      <c r="DL1" s="304"/>
      <c r="DM1" s="304"/>
      <c r="DN1" s="309" t="s">
        <v>1000</v>
      </c>
      <c r="DO1" s="304"/>
      <c r="DP1" s="304"/>
      <c r="DQ1" s="304"/>
      <c r="DR1" s="304"/>
      <c r="DS1" s="304"/>
      <c r="DT1" s="304"/>
      <c r="DU1" s="304"/>
      <c r="DV1" s="306" t="s">
        <v>1003</v>
      </c>
      <c r="DW1" s="304"/>
      <c r="DX1" s="304"/>
      <c r="DY1" s="304"/>
      <c r="DZ1" s="304"/>
      <c r="EA1" s="304"/>
      <c r="EB1" s="304"/>
      <c r="EC1" s="304"/>
      <c r="ED1" s="193"/>
      <c r="EE1" s="311" t="s">
        <v>1006</v>
      </c>
      <c r="EF1" s="304"/>
      <c r="EG1" s="304"/>
      <c r="EH1" s="304"/>
      <c r="EI1" s="304"/>
      <c r="EJ1" s="304"/>
      <c r="EK1" s="312"/>
      <c r="EL1" s="194"/>
      <c r="EM1" s="306" t="s">
        <v>823</v>
      </c>
      <c r="EN1" s="304"/>
      <c r="EO1" s="304"/>
      <c r="EP1" s="304"/>
      <c r="EQ1" s="304"/>
      <c r="ER1" s="304"/>
      <c r="ES1" s="304"/>
      <c r="ET1" s="303" t="s">
        <v>793</v>
      </c>
      <c r="EU1" s="304"/>
      <c r="EV1" s="304"/>
      <c r="EW1" s="304"/>
      <c r="EX1" s="304"/>
      <c r="EY1" s="304"/>
      <c r="EZ1" s="304"/>
      <c r="FA1" s="304"/>
      <c r="FB1" s="305" t="s">
        <v>404</v>
      </c>
      <c r="FC1" s="304"/>
      <c r="FD1" s="304"/>
      <c r="FE1" s="304"/>
      <c r="FF1" s="304"/>
      <c r="FG1" s="304"/>
      <c r="FH1" s="304"/>
      <c r="FI1" s="304"/>
      <c r="FJ1" s="303" t="s">
        <v>26</v>
      </c>
      <c r="FK1" s="304"/>
      <c r="FL1" s="304"/>
      <c r="FM1" s="304"/>
      <c r="FN1" s="304"/>
      <c r="FO1" s="304"/>
      <c r="FP1" s="304"/>
      <c r="FQ1" s="304"/>
      <c r="FR1" s="305" t="s">
        <v>28</v>
      </c>
      <c r="FS1" s="304"/>
      <c r="FT1" s="304"/>
      <c r="FU1" s="304"/>
      <c r="FV1" s="304"/>
      <c r="FW1" s="304"/>
      <c r="FX1" s="304"/>
      <c r="FY1" s="304"/>
      <c r="FZ1" s="303" t="s">
        <v>2234</v>
      </c>
      <c r="GA1" s="304"/>
      <c r="GB1" s="304"/>
      <c r="GC1" s="304"/>
      <c r="GD1" s="304"/>
      <c r="GE1" s="304"/>
      <c r="GF1" s="304"/>
      <c r="GG1" s="304"/>
      <c r="GH1" s="305" t="s">
        <v>2246</v>
      </c>
      <c r="GI1" s="304"/>
      <c r="GJ1" s="304"/>
      <c r="GK1" s="304"/>
      <c r="GL1" s="304"/>
      <c r="GM1" s="304"/>
      <c r="GN1" s="304"/>
      <c r="GO1" s="304"/>
      <c r="GP1" s="303" t="s">
        <v>2236</v>
      </c>
      <c r="GQ1" s="304"/>
      <c r="GR1" s="304"/>
      <c r="GS1" s="304"/>
      <c r="GT1" s="304"/>
      <c r="GU1" s="304"/>
      <c r="GV1" s="304"/>
      <c r="GW1" s="304"/>
      <c r="GX1" s="305" t="s">
        <v>2248</v>
      </c>
      <c r="GY1" s="304"/>
      <c r="GZ1" s="304"/>
      <c r="HA1" s="304"/>
      <c r="HB1" s="304"/>
      <c r="HC1" s="304"/>
      <c r="HD1" s="304"/>
      <c r="HE1" s="304"/>
      <c r="HF1" s="303" t="s">
        <v>2231</v>
      </c>
      <c r="HG1" s="304"/>
      <c r="HH1" s="304"/>
      <c r="HI1" s="304"/>
      <c r="HJ1" s="304"/>
      <c r="HK1" s="304"/>
      <c r="HL1" s="304"/>
      <c r="HM1" s="304"/>
      <c r="HN1" s="305" t="s">
        <v>2244</v>
      </c>
      <c r="HO1" s="304"/>
      <c r="HP1" s="304"/>
      <c r="HQ1" s="304"/>
      <c r="HR1" s="304"/>
      <c r="HS1" s="304"/>
      <c r="HT1" s="304"/>
      <c r="HU1" s="304"/>
      <c r="HV1" s="303" t="s">
        <v>2238</v>
      </c>
      <c r="HW1" s="304"/>
      <c r="HX1" s="304"/>
      <c r="HY1" s="304"/>
      <c r="HZ1" s="304"/>
      <c r="IA1" s="304"/>
      <c r="IB1" s="304"/>
      <c r="IC1" s="304"/>
      <c r="ID1" s="305" t="s">
        <v>2242</v>
      </c>
      <c r="IE1" s="304"/>
      <c r="IF1" s="304"/>
      <c r="IG1" s="304"/>
      <c r="IH1" s="304"/>
      <c r="II1" s="304"/>
      <c r="IJ1" s="304"/>
      <c r="IK1" s="304"/>
      <c r="IL1" s="303" t="s">
        <v>2240</v>
      </c>
      <c r="IM1" s="304"/>
      <c r="IN1" s="304"/>
      <c r="IO1" s="304"/>
      <c r="IP1" s="304"/>
      <c r="IQ1" s="304"/>
      <c r="IR1" s="304"/>
      <c r="IS1" s="304"/>
    </row>
    <row r="2" spans="1:253" s="11" customFormat="1" ht="13.25" customHeight="1" x14ac:dyDescent="0.3">
      <c r="A2" s="195">
        <v>0</v>
      </c>
      <c r="B2" s="195"/>
      <c r="C2" s="195">
        <v>0</v>
      </c>
      <c r="D2" s="195"/>
      <c r="E2" s="195">
        <v>0</v>
      </c>
      <c r="F2" s="196" t="s">
        <v>10052</v>
      </c>
      <c r="G2" s="196" t="s">
        <v>4</v>
      </c>
      <c r="H2" s="196" t="s">
        <v>10053</v>
      </c>
      <c r="I2" s="196" t="s">
        <v>6</v>
      </c>
      <c r="J2" s="196" t="s">
        <v>7</v>
      </c>
      <c r="K2" s="196" t="s">
        <v>9</v>
      </c>
      <c r="L2" s="196" t="s">
        <v>8</v>
      </c>
      <c r="M2" s="197" t="s">
        <v>10054</v>
      </c>
      <c r="N2" s="198" t="s">
        <v>10055</v>
      </c>
      <c r="O2" s="198" t="s">
        <v>4</v>
      </c>
      <c r="P2" s="198" t="s">
        <v>10053</v>
      </c>
      <c r="Q2" s="198" t="s">
        <v>6</v>
      </c>
      <c r="R2" s="198" t="s">
        <v>7</v>
      </c>
      <c r="S2" s="198" t="s">
        <v>9</v>
      </c>
      <c r="T2" s="198" t="s">
        <v>8</v>
      </c>
      <c r="U2" s="199" t="s">
        <v>10054</v>
      </c>
      <c r="V2" s="196" t="s">
        <v>10056</v>
      </c>
      <c r="W2" s="196" t="s">
        <v>4</v>
      </c>
      <c r="X2" s="196" t="s">
        <v>10053</v>
      </c>
      <c r="Y2" s="196" t="s">
        <v>6</v>
      </c>
      <c r="Z2" s="196" t="s">
        <v>7</v>
      </c>
      <c r="AA2" s="196" t="s">
        <v>9</v>
      </c>
      <c r="AB2" s="196" t="s">
        <v>8</v>
      </c>
      <c r="AC2" s="197" t="s">
        <v>10054</v>
      </c>
      <c r="AD2" s="198" t="s">
        <v>10057</v>
      </c>
      <c r="AE2" s="198" t="s">
        <v>4</v>
      </c>
      <c r="AF2" s="198" t="s">
        <v>10053</v>
      </c>
      <c r="AG2" s="198" t="s">
        <v>6</v>
      </c>
      <c r="AH2" s="198" t="s">
        <v>7</v>
      </c>
      <c r="AI2" s="198" t="s">
        <v>9</v>
      </c>
      <c r="AJ2" s="198" t="s">
        <v>8</v>
      </c>
      <c r="AK2" s="199" t="s">
        <v>10054</v>
      </c>
      <c r="AL2" s="196" t="s">
        <v>10058</v>
      </c>
      <c r="AM2" s="196" t="s">
        <v>4</v>
      </c>
      <c r="AN2" s="196" t="s">
        <v>10053</v>
      </c>
      <c r="AO2" s="196" t="s">
        <v>6</v>
      </c>
      <c r="AP2" s="196" t="s">
        <v>7</v>
      </c>
      <c r="AQ2" s="196" t="s">
        <v>9</v>
      </c>
      <c r="AR2" s="196" t="s">
        <v>8</v>
      </c>
      <c r="AS2" s="196" t="s">
        <v>10054</v>
      </c>
      <c r="AT2" s="200" t="s">
        <v>10059</v>
      </c>
      <c r="AU2" s="200" t="s">
        <v>4</v>
      </c>
      <c r="AV2" s="200" t="s">
        <v>10053</v>
      </c>
      <c r="AW2" s="200" t="s">
        <v>6</v>
      </c>
      <c r="AX2" s="200" t="s">
        <v>7</v>
      </c>
      <c r="AY2" s="200" t="s">
        <v>9</v>
      </c>
      <c r="AZ2" s="200" t="s">
        <v>8</v>
      </c>
      <c r="BA2" s="201" t="s">
        <v>10054</v>
      </c>
      <c r="BB2" s="196" t="s">
        <v>10060</v>
      </c>
      <c r="BC2" s="196" t="s">
        <v>4</v>
      </c>
      <c r="BD2" s="196" t="s">
        <v>10053</v>
      </c>
      <c r="BE2" s="196" t="s">
        <v>6</v>
      </c>
      <c r="BF2" s="196" t="s">
        <v>7</v>
      </c>
      <c r="BG2" s="196" t="s">
        <v>9</v>
      </c>
      <c r="BH2" s="196" t="s">
        <v>8</v>
      </c>
      <c r="BI2" s="196" t="s">
        <v>10054</v>
      </c>
      <c r="BJ2" s="198" t="s">
        <v>10061</v>
      </c>
      <c r="BK2" s="198" t="s">
        <v>4</v>
      </c>
      <c r="BL2" s="198" t="s">
        <v>10053</v>
      </c>
      <c r="BM2" s="198" t="s">
        <v>6</v>
      </c>
      <c r="BN2" s="198" t="s">
        <v>7</v>
      </c>
      <c r="BO2" s="198" t="s">
        <v>9</v>
      </c>
      <c r="BP2" s="198" t="s">
        <v>8</v>
      </c>
      <c r="BQ2" s="199" t="s">
        <v>10054</v>
      </c>
      <c r="BR2" s="196" t="s">
        <v>10062</v>
      </c>
      <c r="BS2" s="196" t="s">
        <v>4</v>
      </c>
      <c r="BT2" s="196" t="s">
        <v>10053</v>
      </c>
      <c r="BU2" s="196" t="s">
        <v>6</v>
      </c>
      <c r="BV2" s="196" t="s">
        <v>7</v>
      </c>
      <c r="BW2" s="196" t="s">
        <v>9</v>
      </c>
      <c r="BX2" s="196" t="s">
        <v>8</v>
      </c>
      <c r="BY2" s="196" t="s">
        <v>10054</v>
      </c>
      <c r="BZ2" s="200" t="s">
        <v>10063</v>
      </c>
      <c r="CA2" s="200" t="s">
        <v>4</v>
      </c>
      <c r="CB2" s="200" t="s">
        <v>10053</v>
      </c>
      <c r="CC2" s="200" t="s">
        <v>6</v>
      </c>
      <c r="CD2" s="200" t="s">
        <v>7</v>
      </c>
      <c r="CE2" s="200" t="s">
        <v>9</v>
      </c>
      <c r="CF2" s="200" t="s">
        <v>8</v>
      </c>
      <c r="CG2" s="201" t="s">
        <v>10054</v>
      </c>
      <c r="CH2" s="202" t="s">
        <v>10064</v>
      </c>
      <c r="CI2" s="202" t="s">
        <v>4</v>
      </c>
      <c r="CJ2" s="202" t="s">
        <v>10053</v>
      </c>
      <c r="CK2" s="202" t="s">
        <v>6</v>
      </c>
      <c r="CL2" s="202" t="s">
        <v>7</v>
      </c>
      <c r="CM2" s="202" t="s">
        <v>9</v>
      </c>
      <c r="CN2" s="202" t="s">
        <v>8</v>
      </c>
      <c r="CO2" s="202" t="s">
        <v>10054</v>
      </c>
      <c r="CP2" s="196" t="s">
        <v>10065</v>
      </c>
      <c r="CQ2" s="196" t="s">
        <v>4</v>
      </c>
      <c r="CR2" s="196" t="s">
        <v>10053</v>
      </c>
      <c r="CS2" s="196" t="s">
        <v>6</v>
      </c>
      <c r="CT2" s="196" t="s">
        <v>7</v>
      </c>
      <c r="CU2" s="196" t="s">
        <v>9</v>
      </c>
      <c r="CV2" s="196" t="s">
        <v>8</v>
      </c>
      <c r="CW2" s="196" t="s">
        <v>10054</v>
      </c>
      <c r="CX2" s="203" t="s">
        <v>10066</v>
      </c>
      <c r="CY2" s="203" t="s">
        <v>4</v>
      </c>
      <c r="CZ2" s="203" t="s">
        <v>10053</v>
      </c>
      <c r="DA2" s="203" t="s">
        <v>6</v>
      </c>
      <c r="DB2" s="203" t="s">
        <v>7</v>
      </c>
      <c r="DC2" s="203" t="s">
        <v>9</v>
      </c>
      <c r="DD2" s="203" t="s">
        <v>8</v>
      </c>
      <c r="DE2" s="204" t="s">
        <v>10054</v>
      </c>
      <c r="DF2" s="205" t="s">
        <v>10067</v>
      </c>
      <c r="DG2" s="205" t="s">
        <v>4</v>
      </c>
      <c r="DH2" s="205" t="s">
        <v>10053</v>
      </c>
      <c r="DI2" s="205" t="s">
        <v>6</v>
      </c>
      <c r="DJ2" s="205" t="s">
        <v>7</v>
      </c>
      <c r="DK2" s="205" t="s">
        <v>9</v>
      </c>
      <c r="DL2" s="205" t="s">
        <v>8</v>
      </c>
      <c r="DM2" s="205" t="s">
        <v>10054</v>
      </c>
      <c r="DN2" s="203" t="s">
        <v>10068</v>
      </c>
      <c r="DO2" s="203" t="s">
        <v>4</v>
      </c>
      <c r="DP2" s="203" t="s">
        <v>10053</v>
      </c>
      <c r="DQ2" s="203" t="s">
        <v>6</v>
      </c>
      <c r="DR2" s="203" t="s">
        <v>7</v>
      </c>
      <c r="DS2" s="203" t="s">
        <v>9</v>
      </c>
      <c r="DT2" s="203" t="s">
        <v>8</v>
      </c>
      <c r="DU2" s="204" t="s">
        <v>10054</v>
      </c>
      <c r="DV2" s="205" t="s">
        <v>10069</v>
      </c>
      <c r="DW2" s="205" t="s">
        <v>4</v>
      </c>
      <c r="DX2" s="205" t="s">
        <v>10053</v>
      </c>
      <c r="DY2" s="205" t="s">
        <v>6</v>
      </c>
      <c r="DZ2" s="205" t="s">
        <v>7</v>
      </c>
      <c r="EA2" s="205" t="s">
        <v>9</v>
      </c>
      <c r="EB2" s="205" t="s">
        <v>8</v>
      </c>
      <c r="EC2" s="205" t="s">
        <v>10054</v>
      </c>
      <c r="ED2" s="206" t="s">
        <v>10070</v>
      </c>
      <c r="EE2" s="203" t="s">
        <v>4</v>
      </c>
      <c r="EF2" s="203" t="s">
        <v>10053</v>
      </c>
      <c r="EG2" s="203" t="s">
        <v>6</v>
      </c>
      <c r="EH2" s="203" t="s">
        <v>7</v>
      </c>
      <c r="EI2" s="203" t="s">
        <v>9</v>
      </c>
      <c r="EJ2" s="203" t="s">
        <v>8</v>
      </c>
      <c r="EK2" s="204" t="s">
        <v>10054</v>
      </c>
      <c r="EL2" s="194" t="s">
        <v>10071</v>
      </c>
      <c r="EM2" s="205" t="s">
        <v>4</v>
      </c>
      <c r="EN2" s="205" t="s">
        <v>10053</v>
      </c>
      <c r="EO2" s="205" t="s">
        <v>6</v>
      </c>
      <c r="EP2" s="205" t="s">
        <v>7</v>
      </c>
      <c r="EQ2" s="205" t="s">
        <v>9</v>
      </c>
      <c r="ER2" s="205" t="s">
        <v>8</v>
      </c>
      <c r="ES2" s="205" t="s">
        <v>10054</v>
      </c>
      <c r="ET2" s="207" t="s">
        <v>10072</v>
      </c>
      <c r="EU2" s="207" t="s">
        <v>4</v>
      </c>
      <c r="EV2" s="207" t="s">
        <v>10053</v>
      </c>
      <c r="EW2" s="207" t="s">
        <v>6</v>
      </c>
      <c r="EX2" s="207" t="s">
        <v>7</v>
      </c>
      <c r="EY2" s="207" t="s">
        <v>9</v>
      </c>
      <c r="EZ2" s="207" t="s">
        <v>8</v>
      </c>
      <c r="FA2" s="208" t="s">
        <v>10054</v>
      </c>
      <c r="FB2" s="209" t="s">
        <v>10073</v>
      </c>
      <c r="FC2" s="209" t="s">
        <v>4</v>
      </c>
      <c r="FD2" s="209" t="s">
        <v>10053</v>
      </c>
      <c r="FE2" s="209" t="s">
        <v>6</v>
      </c>
      <c r="FF2" s="209" t="s">
        <v>7</v>
      </c>
      <c r="FG2" s="209" t="s">
        <v>9</v>
      </c>
      <c r="FH2" s="209" t="s">
        <v>8</v>
      </c>
      <c r="FI2" s="210" t="s">
        <v>10054</v>
      </c>
      <c r="FJ2" s="207" t="s">
        <v>10074</v>
      </c>
      <c r="FK2" s="207" t="s">
        <v>4</v>
      </c>
      <c r="FL2" s="207" t="s">
        <v>10053</v>
      </c>
      <c r="FM2" s="207" t="s">
        <v>6</v>
      </c>
      <c r="FN2" s="207" t="s">
        <v>7</v>
      </c>
      <c r="FO2" s="207" t="s">
        <v>9</v>
      </c>
      <c r="FP2" s="207" t="s">
        <v>8</v>
      </c>
      <c r="FQ2" s="211" t="s">
        <v>10054</v>
      </c>
      <c r="FR2" s="209" t="s">
        <v>10075</v>
      </c>
      <c r="FS2" s="209" t="s">
        <v>4</v>
      </c>
      <c r="FT2" s="209" t="s">
        <v>10053</v>
      </c>
      <c r="FU2" s="209" t="s">
        <v>6</v>
      </c>
      <c r="FV2" s="209" t="s">
        <v>7</v>
      </c>
      <c r="FW2" s="209" t="s">
        <v>9</v>
      </c>
      <c r="FX2" s="209" t="s">
        <v>8</v>
      </c>
      <c r="FY2" s="209" t="s">
        <v>10054</v>
      </c>
      <c r="FZ2" s="207" t="s">
        <v>10076</v>
      </c>
      <c r="GA2" s="207" t="s">
        <v>4</v>
      </c>
      <c r="GB2" s="207" t="s">
        <v>10053</v>
      </c>
      <c r="GC2" s="207" t="s">
        <v>6</v>
      </c>
      <c r="GD2" s="207" t="s">
        <v>7</v>
      </c>
      <c r="GE2" s="207" t="s">
        <v>9</v>
      </c>
      <c r="GF2" s="207" t="s">
        <v>8</v>
      </c>
      <c r="GG2" s="208" t="s">
        <v>10054</v>
      </c>
      <c r="GH2" s="209" t="s">
        <v>10077</v>
      </c>
      <c r="GI2" s="209" t="s">
        <v>4</v>
      </c>
      <c r="GJ2" s="209" t="s">
        <v>10053</v>
      </c>
      <c r="GK2" s="209" t="s">
        <v>6</v>
      </c>
      <c r="GL2" s="209" t="s">
        <v>7</v>
      </c>
      <c r="GM2" s="209" t="s">
        <v>9</v>
      </c>
      <c r="GN2" s="209" t="s">
        <v>8</v>
      </c>
      <c r="GO2" s="209" t="s">
        <v>10054</v>
      </c>
      <c r="GP2" s="207" t="s">
        <v>10078</v>
      </c>
      <c r="GQ2" s="207" t="s">
        <v>4</v>
      </c>
      <c r="GR2" s="207" t="s">
        <v>10053</v>
      </c>
      <c r="GS2" s="207" t="s">
        <v>6</v>
      </c>
      <c r="GT2" s="207" t="s">
        <v>7</v>
      </c>
      <c r="GU2" s="207" t="s">
        <v>9</v>
      </c>
      <c r="GV2" s="207" t="s">
        <v>8</v>
      </c>
      <c r="GW2" s="208" t="s">
        <v>10054</v>
      </c>
      <c r="GX2" s="209" t="s">
        <v>10079</v>
      </c>
      <c r="GY2" s="209" t="s">
        <v>4</v>
      </c>
      <c r="GZ2" s="209" t="s">
        <v>10053</v>
      </c>
      <c r="HA2" s="209" t="s">
        <v>6</v>
      </c>
      <c r="HB2" s="209" t="s">
        <v>7</v>
      </c>
      <c r="HC2" s="209" t="s">
        <v>9</v>
      </c>
      <c r="HD2" s="209" t="s">
        <v>8</v>
      </c>
      <c r="HE2" s="209" t="s">
        <v>10054</v>
      </c>
      <c r="HF2" s="207" t="s">
        <v>10080</v>
      </c>
      <c r="HG2" s="207" t="s">
        <v>4</v>
      </c>
      <c r="HH2" s="207" t="s">
        <v>10053</v>
      </c>
      <c r="HI2" s="207" t="s">
        <v>6</v>
      </c>
      <c r="HJ2" s="207" t="s">
        <v>7</v>
      </c>
      <c r="HK2" s="207" t="s">
        <v>9</v>
      </c>
      <c r="HL2" s="207" t="s">
        <v>8</v>
      </c>
      <c r="HM2" s="208" t="s">
        <v>10054</v>
      </c>
      <c r="HN2" s="209" t="s">
        <v>10081</v>
      </c>
      <c r="HO2" s="209" t="s">
        <v>4</v>
      </c>
      <c r="HP2" s="209" t="s">
        <v>10053</v>
      </c>
      <c r="HQ2" s="209" t="s">
        <v>6</v>
      </c>
      <c r="HR2" s="209" t="s">
        <v>7</v>
      </c>
      <c r="HS2" s="209" t="s">
        <v>9</v>
      </c>
      <c r="HT2" s="209" t="s">
        <v>8</v>
      </c>
      <c r="HU2" s="209" t="s">
        <v>10054</v>
      </c>
      <c r="HV2" s="207" t="s">
        <v>10082</v>
      </c>
      <c r="HW2" s="207" t="s">
        <v>4</v>
      </c>
      <c r="HX2" s="207" t="s">
        <v>10053</v>
      </c>
      <c r="HY2" s="207" t="s">
        <v>6</v>
      </c>
      <c r="HZ2" s="207" t="s">
        <v>7</v>
      </c>
      <c r="IA2" s="207" t="s">
        <v>9</v>
      </c>
      <c r="IB2" s="207" t="s">
        <v>8</v>
      </c>
      <c r="IC2" s="208" t="s">
        <v>10054</v>
      </c>
      <c r="ID2" s="209" t="s">
        <v>10083</v>
      </c>
      <c r="IE2" s="209" t="s">
        <v>4</v>
      </c>
      <c r="IF2" s="209" t="s">
        <v>10053</v>
      </c>
      <c r="IG2" s="209" t="s">
        <v>6</v>
      </c>
      <c r="IH2" s="209" t="s">
        <v>7</v>
      </c>
      <c r="II2" s="209" t="s">
        <v>9</v>
      </c>
      <c r="IJ2" s="209" t="s">
        <v>8</v>
      </c>
      <c r="IK2" s="209" t="s">
        <v>10054</v>
      </c>
      <c r="IL2" s="207" t="s">
        <v>10084</v>
      </c>
      <c r="IM2" s="207" t="s">
        <v>4</v>
      </c>
      <c r="IN2" s="207" t="s">
        <v>10053</v>
      </c>
      <c r="IO2" s="207" t="s">
        <v>6</v>
      </c>
      <c r="IP2" s="207" t="s">
        <v>7</v>
      </c>
      <c r="IQ2" s="207" t="s">
        <v>10085</v>
      </c>
      <c r="IR2" s="207" t="s">
        <v>8</v>
      </c>
      <c r="IS2" s="208" t="s">
        <v>10054</v>
      </c>
    </row>
    <row r="3" spans="1:253" s="11" customFormat="1" ht="13.25" customHeight="1" x14ac:dyDescent="0.25">
      <c r="A3" s="11" t="s">
        <v>1461</v>
      </c>
      <c r="B3" s="11" t="s">
        <v>10742</v>
      </c>
      <c r="C3" s="11" t="s">
        <v>1462</v>
      </c>
      <c r="D3" s="11" t="s">
        <v>1456</v>
      </c>
      <c r="E3" s="11" t="s">
        <v>10134</v>
      </c>
      <c r="F3" s="11" t="s">
        <v>6971</v>
      </c>
      <c r="G3" s="212">
        <v>44500000</v>
      </c>
      <c r="H3" s="213" t="s">
        <v>6968</v>
      </c>
      <c r="I3" s="213" t="s">
        <v>888</v>
      </c>
      <c r="J3" s="213">
        <v>2</v>
      </c>
      <c r="K3" s="213" t="s">
        <v>6970</v>
      </c>
      <c r="L3" s="213" t="s">
        <v>6969</v>
      </c>
      <c r="M3" s="214">
        <v>45530</v>
      </c>
      <c r="N3" s="215" t="s">
        <v>6975</v>
      </c>
      <c r="O3" s="216">
        <v>652860</v>
      </c>
      <c r="P3" s="216" t="s">
        <v>6972</v>
      </c>
      <c r="Q3" s="216" t="s">
        <v>492</v>
      </c>
      <c r="R3" s="216">
        <v>1</v>
      </c>
      <c r="S3" s="216" t="s">
        <v>6974</v>
      </c>
      <c r="T3" s="216" t="s">
        <v>6973</v>
      </c>
      <c r="U3" s="217">
        <v>45530</v>
      </c>
      <c r="V3" s="215" t="s">
        <v>6977</v>
      </c>
      <c r="W3" s="213">
        <v>44500000</v>
      </c>
      <c r="X3" s="213" t="s">
        <v>6968</v>
      </c>
      <c r="Y3" s="213" t="s">
        <v>888</v>
      </c>
      <c r="Z3" s="213">
        <v>2</v>
      </c>
      <c r="AA3" s="213" t="s">
        <v>6976</v>
      </c>
      <c r="AB3" s="213" t="s">
        <v>6969</v>
      </c>
      <c r="AC3" s="214">
        <v>45530</v>
      </c>
      <c r="AD3" s="215" t="s">
        <v>6979</v>
      </c>
      <c r="AE3" s="218">
        <v>44500000</v>
      </c>
      <c r="AF3" s="218" t="s">
        <v>6968</v>
      </c>
      <c r="AG3" s="218" t="s">
        <v>888</v>
      </c>
      <c r="AH3" s="218">
        <v>2</v>
      </c>
      <c r="AI3" s="218" t="s">
        <v>6978</v>
      </c>
      <c r="AJ3" s="218" t="s">
        <v>6969</v>
      </c>
      <c r="AK3" s="219">
        <v>45530</v>
      </c>
      <c r="AL3" s="215" t="s">
        <v>6983</v>
      </c>
      <c r="AM3" s="213">
        <v>13595000</v>
      </c>
      <c r="AN3" s="213" t="s">
        <v>6980</v>
      </c>
      <c r="AO3" s="213" t="s">
        <v>888</v>
      </c>
      <c r="AP3" s="213">
        <v>2</v>
      </c>
      <c r="AQ3" s="213" t="s">
        <v>6982</v>
      </c>
      <c r="AR3" s="213" t="s">
        <v>6981</v>
      </c>
      <c r="AS3" s="214">
        <v>45530</v>
      </c>
      <c r="AT3" s="218" t="s">
        <v>6987</v>
      </c>
      <c r="AU3" s="218">
        <v>2618</v>
      </c>
      <c r="AV3" s="218" t="s">
        <v>6984</v>
      </c>
      <c r="AW3" s="218" t="s">
        <v>888</v>
      </c>
      <c r="AX3" s="218">
        <v>2</v>
      </c>
      <c r="AY3" s="218" t="s">
        <v>6986</v>
      </c>
      <c r="AZ3" s="218" t="s">
        <v>6985</v>
      </c>
      <c r="BA3" s="219">
        <v>45530</v>
      </c>
      <c r="BB3" s="215" t="s">
        <v>7016</v>
      </c>
      <c r="BC3" s="213" t="s">
        <v>17</v>
      </c>
      <c r="BD3" s="213" t="s">
        <v>17</v>
      </c>
      <c r="BE3" s="213" t="s">
        <v>17</v>
      </c>
      <c r="BF3" s="213" t="s">
        <v>17</v>
      </c>
      <c r="BG3" s="213" t="s">
        <v>1463</v>
      </c>
      <c r="BH3" s="213" t="s">
        <v>17</v>
      </c>
      <c r="BI3" s="214">
        <v>45530</v>
      </c>
      <c r="BJ3" s="218" t="s">
        <v>6991</v>
      </c>
      <c r="BK3" s="218">
        <v>1090</v>
      </c>
      <c r="BL3" s="218" t="s">
        <v>6988</v>
      </c>
      <c r="BM3" s="218" t="s">
        <v>888</v>
      </c>
      <c r="BN3" s="218">
        <v>2</v>
      </c>
      <c r="BO3" s="218" t="s">
        <v>6990</v>
      </c>
      <c r="BP3" s="218" t="s">
        <v>6989</v>
      </c>
      <c r="BQ3" s="219">
        <v>45530</v>
      </c>
      <c r="BR3" s="215" t="s">
        <v>7018</v>
      </c>
      <c r="BS3" s="213">
        <v>21300</v>
      </c>
      <c r="BT3" s="213" t="s">
        <v>1457</v>
      </c>
      <c r="BU3" s="213" t="s">
        <v>888</v>
      </c>
      <c r="BV3" s="213">
        <v>2</v>
      </c>
      <c r="BW3" s="213" t="s">
        <v>7017</v>
      </c>
      <c r="BX3" s="213" t="s">
        <v>1458</v>
      </c>
      <c r="BY3" s="214">
        <v>45530</v>
      </c>
      <c r="BZ3" s="218" t="s">
        <v>7019</v>
      </c>
      <c r="CA3" s="218">
        <v>3330</v>
      </c>
      <c r="CB3" s="218" t="s">
        <v>1457</v>
      </c>
      <c r="CC3" s="218" t="s">
        <v>888</v>
      </c>
      <c r="CD3" s="218">
        <v>2</v>
      </c>
      <c r="CE3" s="218" t="s">
        <v>1459</v>
      </c>
      <c r="CF3" s="218" t="s">
        <v>1458</v>
      </c>
      <c r="CG3" s="219">
        <v>45530</v>
      </c>
      <c r="CH3" s="215" t="s">
        <v>11392</v>
      </c>
      <c r="CI3" s="218" t="e">
        <v>#N/A</v>
      </c>
      <c r="CJ3" s="218" t="e">
        <v>#N/A</v>
      </c>
      <c r="CK3" s="218" t="e">
        <v>#N/A</v>
      </c>
      <c r="CL3" s="218" t="e">
        <v>#N/A</v>
      </c>
      <c r="CM3" s="218" t="e">
        <v>#N/A</v>
      </c>
      <c r="CN3" s="218" t="e">
        <v>#N/A</v>
      </c>
      <c r="CO3" s="220" t="e">
        <v>#N/A</v>
      </c>
      <c r="CP3" s="218" t="s">
        <v>1465</v>
      </c>
      <c r="CQ3" s="213" t="s">
        <v>17</v>
      </c>
      <c r="CR3" s="213" t="s">
        <v>17</v>
      </c>
      <c r="CS3" s="213" t="s">
        <v>17</v>
      </c>
      <c r="CT3" s="213" t="s">
        <v>17</v>
      </c>
      <c r="CU3" s="213" t="s">
        <v>1463</v>
      </c>
      <c r="CV3" s="213" t="s">
        <v>17</v>
      </c>
      <c r="CW3" s="214">
        <v>45228</v>
      </c>
      <c r="CX3" s="218" t="s">
        <v>6994</v>
      </c>
      <c r="CY3" s="218">
        <v>23700000</v>
      </c>
      <c r="CZ3" s="218" t="s">
        <v>6997</v>
      </c>
      <c r="DA3" s="218" t="s">
        <v>22</v>
      </c>
      <c r="DB3" s="218">
        <v>3</v>
      </c>
      <c r="DC3" s="218" t="s">
        <v>7001</v>
      </c>
      <c r="DD3" s="218" t="s">
        <v>6998</v>
      </c>
      <c r="DE3" s="220">
        <v>45530</v>
      </c>
      <c r="DF3" s="221" t="s">
        <v>6996</v>
      </c>
      <c r="DG3" s="213">
        <v>0</v>
      </c>
      <c r="DH3" s="213" t="s">
        <v>6968</v>
      </c>
      <c r="DI3" s="213" t="s">
        <v>888</v>
      </c>
      <c r="DJ3" s="213">
        <v>2</v>
      </c>
      <c r="DK3" s="213" t="s">
        <v>6995</v>
      </c>
      <c r="DL3" s="213" t="s">
        <v>6969</v>
      </c>
      <c r="DM3" s="214">
        <v>45530</v>
      </c>
      <c r="DN3" s="218" t="s">
        <v>7000</v>
      </c>
      <c r="DO3" s="218">
        <v>20800000</v>
      </c>
      <c r="DP3" s="218" t="s">
        <v>6997</v>
      </c>
      <c r="DQ3" s="218" t="s">
        <v>888</v>
      </c>
      <c r="DR3" s="218">
        <v>2</v>
      </c>
      <c r="DS3" s="218" t="s">
        <v>6999</v>
      </c>
      <c r="DT3" s="218" t="s">
        <v>6998</v>
      </c>
      <c r="DU3" s="219">
        <v>45530</v>
      </c>
      <c r="DV3" s="215" t="s">
        <v>7002</v>
      </c>
      <c r="DW3" s="213">
        <v>11400000</v>
      </c>
      <c r="DX3" s="213" t="s">
        <v>6997</v>
      </c>
      <c r="DY3" s="213" t="s">
        <v>22</v>
      </c>
      <c r="DZ3" s="213">
        <v>3</v>
      </c>
      <c r="EA3" s="213" t="s">
        <v>7001</v>
      </c>
      <c r="EB3" s="213" t="s">
        <v>6998</v>
      </c>
      <c r="EC3" s="214">
        <v>45530</v>
      </c>
      <c r="ED3" s="218" t="s">
        <v>7004</v>
      </c>
      <c r="EE3" s="218">
        <v>12300000</v>
      </c>
      <c r="EF3" s="218" t="s">
        <v>6997</v>
      </c>
      <c r="EG3" s="218" t="s">
        <v>22</v>
      </c>
      <c r="EH3" s="218">
        <v>3</v>
      </c>
      <c r="EI3" s="218" t="s">
        <v>7003</v>
      </c>
      <c r="EJ3" s="218" t="s">
        <v>6998</v>
      </c>
      <c r="EK3" s="219">
        <v>45530</v>
      </c>
      <c r="EL3" s="215" t="s">
        <v>7006</v>
      </c>
      <c r="EM3" s="213">
        <v>0</v>
      </c>
      <c r="EN3" s="213" t="s">
        <v>6997</v>
      </c>
      <c r="EO3" s="213" t="s">
        <v>888</v>
      </c>
      <c r="EP3" s="213">
        <v>2</v>
      </c>
      <c r="EQ3" s="213" t="s">
        <v>7005</v>
      </c>
      <c r="ER3" s="213" t="s">
        <v>6998</v>
      </c>
      <c r="ES3" s="214">
        <v>45530</v>
      </c>
      <c r="ET3" s="218" t="s">
        <v>6992</v>
      </c>
      <c r="EU3" s="218">
        <v>1090</v>
      </c>
      <c r="EV3" s="218" t="s">
        <v>6988</v>
      </c>
      <c r="EW3" s="218" t="s">
        <v>888</v>
      </c>
      <c r="EX3" s="218">
        <v>2</v>
      </c>
      <c r="EY3" s="218" t="s">
        <v>6990</v>
      </c>
      <c r="EZ3" s="218" t="s">
        <v>6989</v>
      </c>
      <c r="FA3" s="219">
        <v>45530</v>
      </c>
      <c r="FB3" s="215" t="s">
        <v>7010</v>
      </c>
      <c r="FC3" s="213">
        <v>4</v>
      </c>
      <c r="FD3" s="213" t="s">
        <v>7007</v>
      </c>
      <c r="FE3" s="213" t="s">
        <v>492</v>
      </c>
      <c r="FF3" s="213">
        <v>1</v>
      </c>
      <c r="FG3" s="213" t="s">
        <v>7009</v>
      </c>
      <c r="FH3" s="213" t="s">
        <v>7008</v>
      </c>
      <c r="FI3" s="214">
        <v>45530</v>
      </c>
      <c r="FJ3" s="215" t="s">
        <v>7011</v>
      </c>
      <c r="FK3" s="218" t="s">
        <v>17</v>
      </c>
      <c r="FL3" s="218" t="s">
        <v>17</v>
      </c>
      <c r="FM3" s="218" t="s">
        <v>17</v>
      </c>
      <c r="FN3" s="218" t="s">
        <v>17</v>
      </c>
      <c r="FO3" s="218" t="s">
        <v>1463</v>
      </c>
      <c r="FP3" s="218" t="s">
        <v>17</v>
      </c>
      <c r="FQ3" s="219">
        <v>45530</v>
      </c>
      <c r="FR3" s="215" t="s">
        <v>7015</v>
      </c>
      <c r="FS3" s="213">
        <v>543000</v>
      </c>
      <c r="FT3" s="213" t="s">
        <v>7012</v>
      </c>
      <c r="FU3" s="213" t="s">
        <v>888</v>
      </c>
      <c r="FV3" s="213">
        <v>2</v>
      </c>
      <c r="FW3" s="213" t="s">
        <v>7014</v>
      </c>
      <c r="FX3" s="213" t="s">
        <v>7013</v>
      </c>
      <c r="FY3" s="214">
        <v>45530</v>
      </c>
      <c r="FZ3" s="218" t="s">
        <v>2769</v>
      </c>
      <c r="GA3" s="218">
        <v>1</v>
      </c>
      <c r="GB3" s="218" t="s">
        <v>2232</v>
      </c>
      <c r="GC3" s="218" t="s">
        <v>33</v>
      </c>
      <c r="GD3" s="218">
        <v>2</v>
      </c>
      <c r="GE3" s="218" t="s">
        <v>17</v>
      </c>
      <c r="GF3" s="218" t="s">
        <v>17</v>
      </c>
      <c r="GG3" s="219">
        <v>45459</v>
      </c>
      <c r="GH3" s="215" t="s">
        <v>2775</v>
      </c>
      <c r="GI3" s="213">
        <v>2</v>
      </c>
      <c r="GJ3" s="213" t="s">
        <v>2232</v>
      </c>
      <c r="GK3" s="213" t="s">
        <v>33</v>
      </c>
      <c r="GL3" s="213">
        <v>2</v>
      </c>
      <c r="GM3" s="213" t="s">
        <v>17</v>
      </c>
      <c r="GN3" s="213" t="s">
        <v>17</v>
      </c>
      <c r="GO3" s="214">
        <v>45459</v>
      </c>
      <c r="GP3" s="218" t="s">
        <v>2770</v>
      </c>
      <c r="GQ3" s="218">
        <v>3</v>
      </c>
      <c r="GR3" s="218" t="s">
        <v>2232</v>
      </c>
      <c r="GS3" s="218" t="s">
        <v>33</v>
      </c>
      <c r="GT3" s="218">
        <v>2</v>
      </c>
      <c r="GU3" s="218" t="s">
        <v>17</v>
      </c>
      <c r="GV3" s="218" t="s">
        <v>17</v>
      </c>
      <c r="GW3" s="219">
        <v>45459</v>
      </c>
      <c r="GX3" s="215" t="s">
        <v>2776</v>
      </c>
      <c r="GY3" s="213">
        <v>3</v>
      </c>
      <c r="GZ3" s="213" t="s">
        <v>2232</v>
      </c>
      <c r="HA3" s="213" t="s">
        <v>33</v>
      </c>
      <c r="HB3" s="213">
        <v>2</v>
      </c>
      <c r="HC3" s="213" t="s">
        <v>17</v>
      </c>
      <c r="HD3" s="213" t="s">
        <v>17</v>
      </c>
      <c r="HE3" s="214">
        <v>45459</v>
      </c>
      <c r="HF3" s="218" t="s">
        <v>2768</v>
      </c>
      <c r="HG3" s="218">
        <v>2</v>
      </c>
      <c r="HH3" s="218" t="s">
        <v>2232</v>
      </c>
      <c r="HI3" s="218" t="s">
        <v>33</v>
      </c>
      <c r="HJ3" s="218">
        <v>2</v>
      </c>
      <c r="HK3" s="218" t="s">
        <v>17</v>
      </c>
      <c r="HL3" s="218" t="s">
        <v>17</v>
      </c>
      <c r="HM3" s="219">
        <v>45459</v>
      </c>
      <c r="HN3" s="215" t="s">
        <v>2774</v>
      </c>
      <c r="HO3" s="213">
        <v>2</v>
      </c>
      <c r="HP3" s="213" t="s">
        <v>2232</v>
      </c>
      <c r="HQ3" s="213" t="s">
        <v>33</v>
      </c>
      <c r="HR3" s="213">
        <v>2</v>
      </c>
      <c r="HS3" s="213" t="s">
        <v>17</v>
      </c>
      <c r="HT3" s="213" t="s">
        <v>17</v>
      </c>
      <c r="HU3" s="214">
        <v>45459</v>
      </c>
      <c r="HV3" s="218" t="s">
        <v>2771</v>
      </c>
      <c r="HW3" s="218">
        <v>0</v>
      </c>
      <c r="HX3" s="218" t="s">
        <v>2232</v>
      </c>
      <c r="HY3" s="218" t="s">
        <v>33</v>
      </c>
      <c r="HZ3" s="218">
        <v>2</v>
      </c>
      <c r="IA3" s="218" t="s">
        <v>17</v>
      </c>
      <c r="IB3" s="218" t="s">
        <v>17</v>
      </c>
      <c r="IC3" s="219">
        <v>45459</v>
      </c>
      <c r="ID3" s="215" t="s">
        <v>2773</v>
      </c>
      <c r="IE3" s="213">
        <v>3</v>
      </c>
      <c r="IF3" s="213" t="s">
        <v>2232</v>
      </c>
      <c r="IG3" s="213" t="s">
        <v>33</v>
      </c>
      <c r="IH3" s="213">
        <v>2</v>
      </c>
      <c r="II3" s="213" t="s">
        <v>17</v>
      </c>
      <c r="IJ3" s="213" t="s">
        <v>17</v>
      </c>
      <c r="IK3" s="214">
        <v>45459</v>
      </c>
      <c r="IL3" s="218" t="s">
        <v>2772</v>
      </c>
      <c r="IM3" s="218">
        <v>3</v>
      </c>
      <c r="IN3" s="218" t="s">
        <v>2232</v>
      </c>
      <c r="IO3" s="218" t="s">
        <v>33</v>
      </c>
      <c r="IP3" s="218">
        <v>2</v>
      </c>
      <c r="IQ3" s="218" t="s">
        <v>17</v>
      </c>
      <c r="IR3" s="218" t="s">
        <v>17</v>
      </c>
      <c r="IS3" s="219">
        <v>45459</v>
      </c>
    </row>
    <row r="4" spans="1:253" s="11" customFormat="1" ht="13.25" customHeight="1" x14ac:dyDescent="0.25">
      <c r="A4" s="11" t="s">
        <v>1454</v>
      </c>
      <c r="B4" s="11" t="s">
        <v>10748</v>
      </c>
      <c r="C4" s="11" t="s">
        <v>1455</v>
      </c>
      <c r="D4" s="11" t="s">
        <v>1456</v>
      </c>
      <c r="E4" s="11" t="s">
        <v>10134</v>
      </c>
      <c r="F4" s="11" t="s">
        <v>7021</v>
      </c>
      <c r="G4" s="212">
        <v>43100000</v>
      </c>
      <c r="H4" s="213" t="s">
        <v>7007</v>
      </c>
      <c r="I4" s="213" t="s">
        <v>492</v>
      </c>
      <c r="J4" s="213">
        <v>1</v>
      </c>
      <c r="K4" s="213" t="s">
        <v>7020</v>
      </c>
      <c r="L4" s="213" t="s">
        <v>7008</v>
      </c>
      <c r="M4" s="214">
        <v>45530</v>
      </c>
      <c r="N4" s="221" t="s">
        <v>7025</v>
      </c>
      <c r="O4" s="216">
        <v>54778</v>
      </c>
      <c r="P4" s="216" t="s">
        <v>7022</v>
      </c>
      <c r="Q4" s="216" t="s">
        <v>888</v>
      </c>
      <c r="R4" s="216">
        <v>2</v>
      </c>
      <c r="S4" s="216" t="s">
        <v>7024</v>
      </c>
      <c r="T4" s="216" t="s">
        <v>7023</v>
      </c>
      <c r="U4" s="217">
        <v>45530</v>
      </c>
      <c r="V4" s="221" t="s">
        <v>7027</v>
      </c>
      <c r="W4" s="213">
        <v>3500000</v>
      </c>
      <c r="X4" s="213" t="s">
        <v>7007</v>
      </c>
      <c r="Y4" s="213" t="s">
        <v>492</v>
      </c>
      <c r="Z4" s="213">
        <v>1</v>
      </c>
      <c r="AA4" s="213" t="s">
        <v>7026</v>
      </c>
      <c r="AB4" s="213" t="s">
        <v>7008</v>
      </c>
      <c r="AC4" s="214">
        <v>45530</v>
      </c>
      <c r="AD4" s="221" t="s">
        <v>7029</v>
      </c>
      <c r="AE4" s="218">
        <v>1600000</v>
      </c>
      <c r="AF4" s="218" t="s">
        <v>1457</v>
      </c>
      <c r="AG4" s="218" t="s">
        <v>492</v>
      </c>
      <c r="AH4" s="218">
        <v>1</v>
      </c>
      <c r="AI4" s="218" t="s">
        <v>7028</v>
      </c>
      <c r="AJ4" s="218" t="s">
        <v>1458</v>
      </c>
      <c r="AK4" s="219">
        <v>45530</v>
      </c>
      <c r="AL4" s="221" t="s">
        <v>7031</v>
      </c>
      <c r="AM4" s="213">
        <v>0</v>
      </c>
      <c r="AN4" s="213" t="s">
        <v>17</v>
      </c>
      <c r="AO4" s="213" t="s">
        <v>17</v>
      </c>
      <c r="AP4" s="213" t="s">
        <v>17</v>
      </c>
      <c r="AQ4" s="213" t="s">
        <v>7030</v>
      </c>
      <c r="AR4" s="213" t="s">
        <v>17</v>
      </c>
      <c r="AS4" s="214">
        <v>45530</v>
      </c>
      <c r="AT4" s="222" t="s">
        <v>7033</v>
      </c>
      <c r="AU4" s="218">
        <v>3330</v>
      </c>
      <c r="AV4" s="218" t="s">
        <v>1457</v>
      </c>
      <c r="AW4" s="218" t="s">
        <v>888</v>
      </c>
      <c r="AX4" s="218">
        <v>2</v>
      </c>
      <c r="AY4" s="218" t="s">
        <v>1459</v>
      </c>
      <c r="AZ4" s="218" t="s">
        <v>1458</v>
      </c>
      <c r="BA4" s="219">
        <v>45530</v>
      </c>
      <c r="BB4" s="221" t="s">
        <v>1469</v>
      </c>
      <c r="BC4" s="213" t="s">
        <v>17</v>
      </c>
      <c r="BD4" s="213" t="s">
        <v>17</v>
      </c>
      <c r="BE4" s="213" t="s">
        <v>17</v>
      </c>
      <c r="BF4" s="213" t="s">
        <v>17</v>
      </c>
      <c r="BG4" s="213" t="s">
        <v>1466</v>
      </c>
      <c r="BH4" s="213" t="s">
        <v>17</v>
      </c>
      <c r="BI4" s="214">
        <v>45228</v>
      </c>
      <c r="BJ4" s="222" t="s">
        <v>7035</v>
      </c>
      <c r="BK4" s="222" t="s">
        <v>17</v>
      </c>
      <c r="BL4" s="222" t="s">
        <v>512</v>
      </c>
      <c r="BM4" s="222" t="s">
        <v>17</v>
      </c>
      <c r="BN4" s="222" t="s">
        <v>17</v>
      </c>
      <c r="BO4" s="222" t="s">
        <v>7034</v>
      </c>
      <c r="BP4" s="218" t="s">
        <v>17</v>
      </c>
      <c r="BQ4" s="223">
        <v>45530</v>
      </c>
      <c r="BR4" s="221" t="s">
        <v>7032</v>
      </c>
      <c r="BS4" s="224">
        <v>21300</v>
      </c>
      <c r="BT4" s="224" t="s">
        <v>1457</v>
      </c>
      <c r="BU4" s="224" t="s">
        <v>888</v>
      </c>
      <c r="BV4" s="224">
        <v>2</v>
      </c>
      <c r="BW4" s="224" t="s">
        <v>7017</v>
      </c>
      <c r="BX4" s="224" t="s">
        <v>1458</v>
      </c>
      <c r="BY4" s="214">
        <v>45530</v>
      </c>
      <c r="BZ4" s="222" t="s">
        <v>1460</v>
      </c>
      <c r="CA4" s="222">
        <v>3330</v>
      </c>
      <c r="CB4" s="222" t="s">
        <v>1457</v>
      </c>
      <c r="CC4" s="222" t="s">
        <v>888</v>
      </c>
      <c r="CD4" s="222">
        <v>2</v>
      </c>
      <c r="CE4" s="222" t="s">
        <v>1459</v>
      </c>
      <c r="CF4" s="222" t="s">
        <v>1458</v>
      </c>
      <c r="CG4" s="223">
        <v>45223</v>
      </c>
      <c r="CH4" s="221" t="s">
        <v>11393</v>
      </c>
      <c r="CI4" s="222" t="e">
        <v>#N/A</v>
      </c>
      <c r="CJ4" s="222" t="e">
        <v>#N/A</v>
      </c>
      <c r="CK4" s="222" t="e">
        <v>#N/A</v>
      </c>
      <c r="CL4" s="222" t="e">
        <v>#N/A</v>
      </c>
      <c r="CM4" s="222" t="e">
        <v>#N/A</v>
      </c>
      <c r="CN4" s="222" t="e">
        <v>#N/A</v>
      </c>
      <c r="CO4" s="225" t="e">
        <v>#N/A</v>
      </c>
      <c r="CP4" s="222" t="s">
        <v>1471</v>
      </c>
      <c r="CQ4" s="224" t="s">
        <v>17</v>
      </c>
      <c r="CR4" s="224" t="s">
        <v>17</v>
      </c>
      <c r="CS4" s="224" t="s">
        <v>17</v>
      </c>
      <c r="CT4" s="224" t="s">
        <v>17</v>
      </c>
      <c r="CU4" s="224" t="s">
        <v>1466</v>
      </c>
      <c r="CV4" s="224" t="s">
        <v>17</v>
      </c>
      <c r="CW4" s="214">
        <v>45228</v>
      </c>
      <c r="CX4" s="222" t="s">
        <v>7040</v>
      </c>
      <c r="CY4" s="218">
        <v>275000</v>
      </c>
      <c r="CZ4" s="218" t="s">
        <v>7048</v>
      </c>
      <c r="DA4" s="218" t="s">
        <v>888</v>
      </c>
      <c r="DB4" s="218">
        <v>2</v>
      </c>
      <c r="DC4" s="218" t="s">
        <v>7050</v>
      </c>
      <c r="DD4" s="218" t="s">
        <v>7049</v>
      </c>
      <c r="DE4" s="220">
        <v>45530</v>
      </c>
      <c r="DF4" s="221" t="s">
        <v>7044</v>
      </c>
      <c r="DG4" s="213">
        <v>1900000</v>
      </c>
      <c r="DH4" s="224" t="s">
        <v>7041</v>
      </c>
      <c r="DI4" s="224" t="s">
        <v>888</v>
      </c>
      <c r="DJ4" s="224">
        <v>2</v>
      </c>
      <c r="DK4" s="224" t="s">
        <v>7043</v>
      </c>
      <c r="DL4" s="224" t="s">
        <v>7042</v>
      </c>
      <c r="DM4" s="214">
        <v>45530</v>
      </c>
      <c r="DN4" s="222" t="s">
        <v>7047</v>
      </c>
      <c r="DO4" s="218">
        <v>1325000</v>
      </c>
      <c r="DP4" s="222" t="s">
        <v>7037</v>
      </c>
      <c r="DQ4" s="222" t="s">
        <v>888</v>
      </c>
      <c r="DR4" s="222">
        <v>2</v>
      </c>
      <c r="DS4" s="222" t="s">
        <v>7046</v>
      </c>
      <c r="DT4" s="222" t="s">
        <v>7045</v>
      </c>
      <c r="DU4" s="223">
        <v>45530</v>
      </c>
      <c r="DV4" s="221" t="s">
        <v>7051</v>
      </c>
      <c r="DW4" s="213">
        <v>232000</v>
      </c>
      <c r="DX4" s="224" t="s">
        <v>7048</v>
      </c>
      <c r="DY4" s="224" t="s">
        <v>888</v>
      </c>
      <c r="DZ4" s="224">
        <v>2</v>
      </c>
      <c r="EA4" s="224" t="s">
        <v>7050</v>
      </c>
      <c r="EB4" s="224" t="s">
        <v>7049</v>
      </c>
      <c r="EC4" s="214">
        <v>45530</v>
      </c>
      <c r="ED4" s="222" t="s">
        <v>7053</v>
      </c>
      <c r="EE4" s="218">
        <v>43000</v>
      </c>
      <c r="EF4" s="222" t="s">
        <v>7048</v>
      </c>
      <c r="EG4" s="222" t="s">
        <v>888</v>
      </c>
      <c r="EH4" s="222">
        <v>2</v>
      </c>
      <c r="EI4" s="222" t="s">
        <v>7052</v>
      </c>
      <c r="EJ4" s="222" t="s">
        <v>7049</v>
      </c>
      <c r="EK4" s="223">
        <v>45530</v>
      </c>
      <c r="EL4" s="221" t="s">
        <v>7055</v>
      </c>
      <c r="EM4" s="213">
        <v>0</v>
      </c>
      <c r="EN4" s="224" t="s">
        <v>7037</v>
      </c>
      <c r="EO4" s="224" t="s">
        <v>888</v>
      </c>
      <c r="EP4" s="224">
        <v>2</v>
      </c>
      <c r="EQ4" s="224" t="s">
        <v>7054</v>
      </c>
      <c r="ER4" s="224" t="s">
        <v>7045</v>
      </c>
      <c r="ES4" s="214">
        <v>45530</v>
      </c>
      <c r="ET4" s="222" t="s">
        <v>7036</v>
      </c>
      <c r="EU4" s="222">
        <v>1090</v>
      </c>
      <c r="EV4" s="222" t="s">
        <v>6988</v>
      </c>
      <c r="EW4" s="222" t="s">
        <v>888</v>
      </c>
      <c r="EX4" s="222">
        <v>2</v>
      </c>
      <c r="EY4" s="222" t="s">
        <v>6990</v>
      </c>
      <c r="EZ4" s="222" t="s">
        <v>6989</v>
      </c>
      <c r="FA4" s="223">
        <v>45530</v>
      </c>
      <c r="FB4" s="221" t="s">
        <v>7059</v>
      </c>
      <c r="FC4" s="224">
        <v>2</v>
      </c>
      <c r="FD4" s="224" t="s">
        <v>7056</v>
      </c>
      <c r="FE4" s="224" t="s">
        <v>888</v>
      </c>
      <c r="FF4" s="224">
        <v>2</v>
      </c>
      <c r="FG4" s="224" t="s">
        <v>7058</v>
      </c>
      <c r="FH4" s="224" t="s">
        <v>7057</v>
      </c>
      <c r="FI4" s="214">
        <v>45530</v>
      </c>
      <c r="FJ4" s="221" t="s">
        <v>1467</v>
      </c>
      <c r="FK4" s="222" t="s">
        <v>17</v>
      </c>
      <c r="FL4" s="222" t="s">
        <v>17</v>
      </c>
      <c r="FM4" s="222" t="s">
        <v>17</v>
      </c>
      <c r="FN4" s="222" t="s">
        <v>17</v>
      </c>
      <c r="FO4" s="222" t="s">
        <v>1466</v>
      </c>
      <c r="FP4" s="218" t="s">
        <v>17</v>
      </c>
      <c r="FQ4" s="219">
        <v>45228</v>
      </c>
      <c r="FR4" s="221" t="s">
        <v>1468</v>
      </c>
      <c r="FS4" s="224" t="s">
        <v>17</v>
      </c>
      <c r="FT4" s="224" t="s">
        <v>17</v>
      </c>
      <c r="FU4" s="224" t="s">
        <v>17</v>
      </c>
      <c r="FV4" s="224" t="s">
        <v>17</v>
      </c>
      <c r="FW4" s="224" t="s">
        <v>1466</v>
      </c>
      <c r="FX4" s="224" t="s">
        <v>17</v>
      </c>
      <c r="FY4" s="214">
        <v>45228</v>
      </c>
      <c r="FZ4" s="222" t="s">
        <v>2778</v>
      </c>
      <c r="GA4" s="222">
        <v>1</v>
      </c>
      <c r="GB4" s="222" t="s">
        <v>2232</v>
      </c>
      <c r="GC4" s="222" t="s">
        <v>33</v>
      </c>
      <c r="GD4" s="222">
        <v>2</v>
      </c>
      <c r="GE4" s="222" t="s">
        <v>17</v>
      </c>
      <c r="GF4" s="222" t="s">
        <v>17</v>
      </c>
      <c r="GG4" s="223">
        <v>45459</v>
      </c>
      <c r="GH4" s="221" t="s">
        <v>2784</v>
      </c>
      <c r="GI4" s="224">
        <v>0</v>
      </c>
      <c r="GJ4" s="224" t="s">
        <v>2232</v>
      </c>
      <c r="GK4" s="224" t="s">
        <v>33</v>
      </c>
      <c r="GL4" s="224">
        <v>2</v>
      </c>
      <c r="GM4" s="224" t="s">
        <v>17</v>
      </c>
      <c r="GN4" s="224" t="s">
        <v>17</v>
      </c>
      <c r="GO4" s="214">
        <v>45459</v>
      </c>
      <c r="GP4" s="222" t="s">
        <v>2779</v>
      </c>
      <c r="GQ4" s="222">
        <v>1</v>
      </c>
      <c r="GR4" s="222" t="s">
        <v>2232</v>
      </c>
      <c r="GS4" s="222" t="s">
        <v>33</v>
      </c>
      <c r="GT4" s="222">
        <v>2</v>
      </c>
      <c r="GU4" s="222" t="s">
        <v>17</v>
      </c>
      <c r="GV4" s="222" t="s">
        <v>17</v>
      </c>
      <c r="GW4" s="223">
        <v>45459</v>
      </c>
      <c r="GX4" s="221" t="s">
        <v>2785</v>
      </c>
      <c r="GY4" s="224">
        <v>3</v>
      </c>
      <c r="GZ4" s="224" t="s">
        <v>2232</v>
      </c>
      <c r="HA4" s="224" t="s">
        <v>33</v>
      </c>
      <c r="HB4" s="224">
        <v>2</v>
      </c>
      <c r="HC4" s="224" t="s">
        <v>17</v>
      </c>
      <c r="HD4" s="224" t="s">
        <v>17</v>
      </c>
      <c r="HE4" s="214">
        <v>45459</v>
      </c>
      <c r="HF4" s="222" t="s">
        <v>2777</v>
      </c>
      <c r="HG4" s="222">
        <v>0</v>
      </c>
      <c r="HH4" s="222" t="s">
        <v>2232</v>
      </c>
      <c r="HI4" s="222" t="s">
        <v>33</v>
      </c>
      <c r="HJ4" s="222">
        <v>2</v>
      </c>
      <c r="HK4" s="222" t="s">
        <v>17</v>
      </c>
      <c r="HL4" s="222" t="s">
        <v>17</v>
      </c>
      <c r="HM4" s="223">
        <v>45459</v>
      </c>
      <c r="HN4" s="221" t="s">
        <v>2783</v>
      </c>
      <c r="HO4" s="224">
        <v>2</v>
      </c>
      <c r="HP4" s="224" t="s">
        <v>2232</v>
      </c>
      <c r="HQ4" s="224" t="s">
        <v>33</v>
      </c>
      <c r="HR4" s="224">
        <v>2</v>
      </c>
      <c r="HS4" s="224" t="s">
        <v>17</v>
      </c>
      <c r="HT4" s="224" t="s">
        <v>17</v>
      </c>
      <c r="HU4" s="214">
        <v>45459</v>
      </c>
      <c r="HV4" s="222" t="s">
        <v>2780</v>
      </c>
      <c r="HW4" s="222">
        <v>0</v>
      </c>
      <c r="HX4" s="222" t="s">
        <v>2232</v>
      </c>
      <c r="HY4" s="222" t="s">
        <v>33</v>
      </c>
      <c r="HZ4" s="222">
        <v>2</v>
      </c>
      <c r="IA4" s="222" t="s">
        <v>17</v>
      </c>
      <c r="IB4" s="222" t="s">
        <v>17</v>
      </c>
      <c r="IC4" s="223">
        <v>45459</v>
      </c>
      <c r="ID4" s="221" t="s">
        <v>2782</v>
      </c>
      <c r="IE4" s="224">
        <v>3</v>
      </c>
      <c r="IF4" s="224" t="s">
        <v>2232</v>
      </c>
      <c r="IG4" s="224" t="s">
        <v>33</v>
      </c>
      <c r="IH4" s="224">
        <v>2</v>
      </c>
      <c r="II4" s="224" t="s">
        <v>17</v>
      </c>
      <c r="IJ4" s="224" t="s">
        <v>17</v>
      </c>
      <c r="IK4" s="214">
        <v>45459</v>
      </c>
      <c r="IL4" s="222" t="s">
        <v>2781</v>
      </c>
      <c r="IM4" s="222">
        <v>3</v>
      </c>
      <c r="IN4" s="222" t="s">
        <v>2232</v>
      </c>
      <c r="IO4" s="222" t="s">
        <v>33</v>
      </c>
      <c r="IP4" s="222">
        <v>2</v>
      </c>
      <c r="IQ4" s="222" t="s">
        <v>17</v>
      </c>
      <c r="IR4" s="222" t="s">
        <v>17</v>
      </c>
      <c r="IS4" s="223">
        <v>45459</v>
      </c>
    </row>
    <row r="5" spans="1:253" s="11" customFormat="1" ht="13.25" customHeight="1" x14ac:dyDescent="0.25">
      <c r="A5" s="11" t="s">
        <v>786</v>
      </c>
      <c r="B5" s="11" t="s">
        <v>10755</v>
      </c>
      <c r="C5" s="11" t="s">
        <v>787</v>
      </c>
      <c r="D5" s="11" t="s">
        <v>788</v>
      </c>
      <c r="E5" s="11" t="s">
        <v>10135</v>
      </c>
      <c r="F5" s="11" t="s">
        <v>1136</v>
      </c>
      <c r="G5" s="212">
        <v>34500000</v>
      </c>
      <c r="H5" s="213" t="s">
        <v>1133</v>
      </c>
      <c r="I5" s="213" t="s">
        <v>492</v>
      </c>
      <c r="J5" s="213">
        <v>1</v>
      </c>
      <c r="K5" s="213" t="s">
        <v>1135</v>
      </c>
      <c r="L5" s="213" t="s">
        <v>1134</v>
      </c>
      <c r="M5" s="214">
        <v>44924</v>
      </c>
      <c r="N5" s="221" t="s">
        <v>4294</v>
      </c>
      <c r="O5" s="216">
        <v>639313</v>
      </c>
      <c r="P5" s="216" t="s">
        <v>4291</v>
      </c>
      <c r="Q5" s="216" t="s">
        <v>22</v>
      </c>
      <c r="R5" s="216">
        <v>3</v>
      </c>
      <c r="S5" s="216" t="s">
        <v>4293</v>
      </c>
      <c r="T5" s="216" t="s">
        <v>4292</v>
      </c>
      <c r="U5" s="217">
        <v>45504</v>
      </c>
      <c r="V5" s="221" t="s">
        <v>4298</v>
      </c>
      <c r="W5" s="213">
        <v>7361000</v>
      </c>
      <c r="X5" s="213" t="s">
        <v>4295</v>
      </c>
      <c r="Y5" s="213" t="s">
        <v>888</v>
      </c>
      <c r="Z5" s="213">
        <v>2</v>
      </c>
      <c r="AA5" s="213" t="s">
        <v>4297</v>
      </c>
      <c r="AB5" s="213" t="s">
        <v>4296</v>
      </c>
      <c r="AC5" s="214">
        <v>45504</v>
      </c>
      <c r="AD5" s="221" t="s">
        <v>4302</v>
      </c>
      <c r="AE5" s="218">
        <v>2800000</v>
      </c>
      <c r="AF5" s="218" t="s">
        <v>4299</v>
      </c>
      <c r="AG5" s="218" t="s">
        <v>492</v>
      </c>
      <c r="AH5" s="218">
        <v>1</v>
      </c>
      <c r="AI5" s="218" t="s">
        <v>4301</v>
      </c>
      <c r="AJ5" s="218" t="s">
        <v>4300</v>
      </c>
      <c r="AK5" s="219">
        <v>45504</v>
      </c>
      <c r="AL5" s="221" t="s">
        <v>9571</v>
      </c>
      <c r="AM5" s="213">
        <v>0</v>
      </c>
      <c r="AN5" s="213" t="s">
        <v>9568</v>
      </c>
      <c r="AO5" s="213" t="s">
        <v>492</v>
      </c>
      <c r="AP5" s="213">
        <v>1</v>
      </c>
      <c r="AQ5" s="213" t="s">
        <v>9570</v>
      </c>
      <c r="AR5" s="213" t="s">
        <v>9569</v>
      </c>
      <c r="AS5" s="214">
        <v>45531</v>
      </c>
      <c r="AT5" s="222" t="s">
        <v>11394</v>
      </c>
      <c r="AU5" s="218" t="e">
        <v>#N/A</v>
      </c>
      <c r="AV5" s="218" t="e">
        <v>#N/A</v>
      </c>
      <c r="AW5" s="218" t="e">
        <v>#N/A</v>
      </c>
      <c r="AX5" s="218" t="e">
        <v>#N/A</v>
      </c>
      <c r="AY5" s="218" t="e">
        <v>#N/A</v>
      </c>
      <c r="AZ5" s="218" t="e">
        <v>#N/A</v>
      </c>
      <c r="BA5" s="219" t="e">
        <v>#N/A</v>
      </c>
      <c r="BB5" s="221" t="s">
        <v>11395</v>
      </c>
      <c r="BC5" s="213" t="e">
        <v>#N/A</v>
      </c>
      <c r="BD5" s="213" t="e">
        <v>#N/A</v>
      </c>
      <c r="BE5" s="213" t="e">
        <v>#N/A</v>
      </c>
      <c r="BF5" s="213" t="e">
        <v>#N/A</v>
      </c>
      <c r="BG5" s="213" t="e">
        <v>#N/A</v>
      </c>
      <c r="BH5" s="213" t="e">
        <v>#N/A</v>
      </c>
      <c r="BI5" s="214" t="e">
        <v>#N/A</v>
      </c>
      <c r="BJ5" s="222" t="s">
        <v>792</v>
      </c>
      <c r="BK5" s="222">
        <v>0</v>
      </c>
      <c r="BL5" s="222" t="s">
        <v>789</v>
      </c>
      <c r="BM5" s="222" t="s">
        <v>492</v>
      </c>
      <c r="BN5" s="222">
        <v>1</v>
      </c>
      <c r="BO5" s="222" t="s">
        <v>791</v>
      </c>
      <c r="BP5" s="218" t="s">
        <v>790</v>
      </c>
      <c r="BQ5" s="223">
        <v>44546</v>
      </c>
      <c r="BR5" s="221" t="s">
        <v>11396</v>
      </c>
      <c r="BS5" s="224" t="e">
        <v>#N/A</v>
      </c>
      <c r="BT5" s="224" t="e">
        <v>#N/A</v>
      </c>
      <c r="BU5" s="224" t="e">
        <v>#N/A</v>
      </c>
      <c r="BV5" s="224" t="e">
        <v>#N/A</v>
      </c>
      <c r="BW5" s="224" t="e">
        <v>#N/A</v>
      </c>
      <c r="BX5" s="224" t="e">
        <v>#N/A</v>
      </c>
      <c r="BY5" s="214" t="e">
        <v>#N/A</v>
      </c>
      <c r="BZ5" s="222" t="s">
        <v>11397</v>
      </c>
      <c r="CA5" s="222" t="e">
        <v>#N/A</v>
      </c>
      <c r="CB5" s="222" t="e">
        <v>#N/A</v>
      </c>
      <c r="CC5" s="222" t="e">
        <v>#N/A</v>
      </c>
      <c r="CD5" s="222" t="e">
        <v>#N/A</v>
      </c>
      <c r="CE5" s="222" t="e">
        <v>#N/A</v>
      </c>
      <c r="CF5" s="222" t="e">
        <v>#N/A</v>
      </c>
      <c r="CG5" s="223" t="e">
        <v>#N/A</v>
      </c>
      <c r="CH5" s="221" t="s">
        <v>11398</v>
      </c>
      <c r="CI5" s="222" t="e">
        <v>#N/A</v>
      </c>
      <c r="CJ5" s="222" t="e">
        <v>#N/A</v>
      </c>
      <c r="CK5" s="222" t="e">
        <v>#N/A</v>
      </c>
      <c r="CL5" s="222" t="e">
        <v>#N/A</v>
      </c>
      <c r="CM5" s="222" t="e">
        <v>#N/A</v>
      </c>
      <c r="CN5" s="222" t="e">
        <v>#N/A</v>
      </c>
      <c r="CO5" s="225" t="e">
        <v>#N/A</v>
      </c>
      <c r="CP5" s="222" t="s">
        <v>11399</v>
      </c>
      <c r="CQ5" s="224" t="e">
        <v>#N/A</v>
      </c>
      <c r="CR5" s="224" t="e">
        <v>#N/A</v>
      </c>
      <c r="CS5" s="224" t="e">
        <v>#N/A</v>
      </c>
      <c r="CT5" s="224" t="e">
        <v>#N/A</v>
      </c>
      <c r="CU5" s="224" t="e">
        <v>#N/A</v>
      </c>
      <c r="CV5" s="224" t="e">
        <v>#N/A</v>
      </c>
      <c r="CW5" s="214" t="e">
        <v>#N/A</v>
      </c>
      <c r="CX5" s="222" t="s">
        <v>4304</v>
      </c>
      <c r="CY5" s="218">
        <v>2800000</v>
      </c>
      <c r="CZ5" s="218" t="s">
        <v>4299</v>
      </c>
      <c r="DA5" s="218" t="s">
        <v>492</v>
      </c>
      <c r="DB5" s="218">
        <v>1</v>
      </c>
      <c r="DC5" s="218" t="s">
        <v>4310</v>
      </c>
      <c r="DD5" s="218" t="s">
        <v>4300</v>
      </c>
      <c r="DE5" s="220">
        <v>45504</v>
      </c>
      <c r="DF5" s="221" t="s">
        <v>4307</v>
      </c>
      <c r="DG5" s="213">
        <v>4561000</v>
      </c>
      <c r="DH5" s="224" t="s">
        <v>4295</v>
      </c>
      <c r="DI5" s="224" t="s">
        <v>888</v>
      </c>
      <c r="DJ5" s="224">
        <v>2</v>
      </c>
      <c r="DK5" s="224" t="s">
        <v>4306</v>
      </c>
      <c r="DL5" s="224" t="s">
        <v>4305</v>
      </c>
      <c r="DM5" s="214">
        <v>45504</v>
      </c>
      <c r="DN5" s="222" t="s">
        <v>4309</v>
      </c>
      <c r="DO5" s="218">
        <v>0</v>
      </c>
      <c r="DP5" s="222" t="s">
        <v>4299</v>
      </c>
      <c r="DQ5" s="222" t="s">
        <v>492</v>
      </c>
      <c r="DR5" s="222">
        <v>1</v>
      </c>
      <c r="DS5" s="222" t="s">
        <v>4308</v>
      </c>
      <c r="DT5" s="222" t="s">
        <v>4300</v>
      </c>
      <c r="DU5" s="223">
        <v>45504</v>
      </c>
      <c r="DV5" s="221" t="s">
        <v>4311</v>
      </c>
      <c r="DW5" s="213">
        <v>2800000</v>
      </c>
      <c r="DX5" s="224" t="s">
        <v>4299</v>
      </c>
      <c r="DY5" s="224" t="s">
        <v>492</v>
      </c>
      <c r="DZ5" s="224">
        <v>1</v>
      </c>
      <c r="EA5" s="224" t="s">
        <v>4310</v>
      </c>
      <c r="EB5" s="224" t="s">
        <v>4300</v>
      </c>
      <c r="EC5" s="214">
        <v>45504</v>
      </c>
      <c r="ED5" s="222" t="s">
        <v>4313</v>
      </c>
      <c r="EE5" s="218">
        <v>0</v>
      </c>
      <c r="EF5" s="222" t="s">
        <v>4299</v>
      </c>
      <c r="EG5" s="222" t="s">
        <v>492</v>
      </c>
      <c r="EH5" s="222">
        <v>1</v>
      </c>
      <c r="EI5" s="222" t="s">
        <v>4312</v>
      </c>
      <c r="EJ5" s="222" t="s">
        <v>4300</v>
      </c>
      <c r="EK5" s="223">
        <v>45504</v>
      </c>
      <c r="EL5" s="221" t="s">
        <v>4315</v>
      </c>
      <c r="EM5" s="213">
        <v>0</v>
      </c>
      <c r="EN5" s="224" t="s">
        <v>4299</v>
      </c>
      <c r="EO5" s="224" t="s">
        <v>492</v>
      </c>
      <c r="EP5" s="224">
        <v>1</v>
      </c>
      <c r="EQ5" s="224" t="s">
        <v>4314</v>
      </c>
      <c r="ER5" s="224" t="s">
        <v>4300</v>
      </c>
      <c r="ES5" s="214">
        <v>45504</v>
      </c>
      <c r="ET5" s="222" t="s">
        <v>796</v>
      </c>
      <c r="EU5" s="222">
        <v>4</v>
      </c>
      <c r="EV5" s="222" t="s">
        <v>794</v>
      </c>
      <c r="EW5" s="222" t="s">
        <v>492</v>
      </c>
      <c r="EX5" s="222">
        <v>1</v>
      </c>
      <c r="EY5" s="222" t="s">
        <v>795</v>
      </c>
      <c r="EZ5" s="222" t="s">
        <v>790</v>
      </c>
      <c r="FA5" s="223">
        <v>44550</v>
      </c>
      <c r="FB5" s="221" t="s">
        <v>9573</v>
      </c>
      <c r="FC5" s="224">
        <v>1</v>
      </c>
      <c r="FD5" s="224" t="s">
        <v>9568</v>
      </c>
      <c r="FE5" s="224" t="s">
        <v>492</v>
      </c>
      <c r="FF5" s="224">
        <v>1</v>
      </c>
      <c r="FG5" s="224" t="s">
        <v>9572</v>
      </c>
      <c r="FH5" s="224" t="s">
        <v>9569</v>
      </c>
      <c r="FI5" s="214">
        <v>45531</v>
      </c>
      <c r="FJ5" s="221" t="s">
        <v>11400</v>
      </c>
      <c r="FK5" s="222" t="e">
        <v>#N/A</v>
      </c>
      <c r="FL5" s="222" t="e">
        <v>#N/A</v>
      </c>
      <c r="FM5" s="222" t="e">
        <v>#N/A</v>
      </c>
      <c r="FN5" s="222" t="e">
        <v>#N/A</v>
      </c>
      <c r="FO5" s="222" t="e">
        <v>#N/A</v>
      </c>
      <c r="FP5" s="218" t="e">
        <v>#N/A</v>
      </c>
      <c r="FQ5" s="219" t="e">
        <v>#N/A</v>
      </c>
      <c r="FR5" s="221" t="s">
        <v>11401</v>
      </c>
      <c r="FS5" s="224" t="e">
        <v>#N/A</v>
      </c>
      <c r="FT5" s="224" t="e">
        <v>#N/A</v>
      </c>
      <c r="FU5" s="224" t="e">
        <v>#N/A</v>
      </c>
      <c r="FV5" s="224" t="e">
        <v>#N/A</v>
      </c>
      <c r="FW5" s="224" t="e">
        <v>#N/A</v>
      </c>
      <c r="FX5" s="224" t="e">
        <v>#N/A</v>
      </c>
      <c r="FY5" s="214" t="e">
        <v>#N/A</v>
      </c>
      <c r="FZ5" s="222" t="s">
        <v>3920</v>
      </c>
      <c r="GA5" s="222">
        <v>0</v>
      </c>
      <c r="GB5" s="222" t="s">
        <v>2232</v>
      </c>
      <c r="GC5" s="222" t="s">
        <v>33</v>
      </c>
      <c r="GD5" s="222">
        <v>2</v>
      </c>
      <c r="GE5" s="222" t="s">
        <v>17</v>
      </c>
      <c r="GF5" s="222" t="s">
        <v>17</v>
      </c>
      <c r="GG5" s="223">
        <v>45481</v>
      </c>
      <c r="GH5" s="221" t="s">
        <v>3926</v>
      </c>
      <c r="GI5" s="224">
        <v>0</v>
      </c>
      <c r="GJ5" s="224" t="s">
        <v>2232</v>
      </c>
      <c r="GK5" s="224" t="s">
        <v>33</v>
      </c>
      <c r="GL5" s="224">
        <v>2</v>
      </c>
      <c r="GM5" s="224" t="s">
        <v>17</v>
      </c>
      <c r="GN5" s="224" t="s">
        <v>17</v>
      </c>
      <c r="GO5" s="214">
        <v>45481</v>
      </c>
      <c r="GP5" s="222" t="s">
        <v>3921</v>
      </c>
      <c r="GQ5" s="222">
        <v>0</v>
      </c>
      <c r="GR5" s="222" t="s">
        <v>2232</v>
      </c>
      <c r="GS5" s="222" t="s">
        <v>33</v>
      </c>
      <c r="GT5" s="222">
        <v>2</v>
      </c>
      <c r="GU5" s="222" t="s">
        <v>17</v>
      </c>
      <c r="GV5" s="222" t="s">
        <v>17</v>
      </c>
      <c r="GW5" s="223">
        <v>45481</v>
      </c>
      <c r="GX5" s="221" t="s">
        <v>3927</v>
      </c>
      <c r="GY5" s="224">
        <v>0</v>
      </c>
      <c r="GZ5" s="224" t="s">
        <v>2232</v>
      </c>
      <c r="HA5" s="224" t="s">
        <v>33</v>
      </c>
      <c r="HB5" s="224">
        <v>2</v>
      </c>
      <c r="HC5" s="224" t="s">
        <v>17</v>
      </c>
      <c r="HD5" s="224" t="s">
        <v>17</v>
      </c>
      <c r="HE5" s="214">
        <v>45481</v>
      </c>
      <c r="HF5" s="222" t="s">
        <v>3919</v>
      </c>
      <c r="HG5" s="222">
        <v>0</v>
      </c>
      <c r="HH5" s="222" t="s">
        <v>2232</v>
      </c>
      <c r="HI5" s="222" t="s">
        <v>33</v>
      </c>
      <c r="HJ5" s="222">
        <v>2</v>
      </c>
      <c r="HK5" s="222" t="s">
        <v>17</v>
      </c>
      <c r="HL5" s="222" t="s">
        <v>17</v>
      </c>
      <c r="HM5" s="223">
        <v>45481</v>
      </c>
      <c r="HN5" s="221" t="s">
        <v>3925</v>
      </c>
      <c r="HO5" s="224">
        <v>0</v>
      </c>
      <c r="HP5" s="224" t="s">
        <v>2232</v>
      </c>
      <c r="HQ5" s="224" t="s">
        <v>33</v>
      </c>
      <c r="HR5" s="224">
        <v>2</v>
      </c>
      <c r="HS5" s="224" t="s">
        <v>17</v>
      </c>
      <c r="HT5" s="224" t="s">
        <v>17</v>
      </c>
      <c r="HU5" s="214">
        <v>45481</v>
      </c>
      <c r="HV5" s="222" t="s">
        <v>3922</v>
      </c>
      <c r="HW5" s="222">
        <v>0</v>
      </c>
      <c r="HX5" s="222" t="s">
        <v>2232</v>
      </c>
      <c r="HY5" s="222" t="s">
        <v>33</v>
      </c>
      <c r="HZ5" s="222">
        <v>2</v>
      </c>
      <c r="IA5" s="222" t="s">
        <v>17</v>
      </c>
      <c r="IB5" s="222" t="s">
        <v>17</v>
      </c>
      <c r="IC5" s="223">
        <v>45481</v>
      </c>
      <c r="ID5" s="221" t="s">
        <v>3924</v>
      </c>
      <c r="IE5" s="224">
        <v>2</v>
      </c>
      <c r="IF5" s="224" t="s">
        <v>2232</v>
      </c>
      <c r="IG5" s="224" t="s">
        <v>33</v>
      </c>
      <c r="IH5" s="224">
        <v>2</v>
      </c>
      <c r="II5" s="224" t="s">
        <v>17</v>
      </c>
      <c r="IJ5" s="224" t="s">
        <v>17</v>
      </c>
      <c r="IK5" s="214">
        <v>45481</v>
      </c>
      <c r="IL5" s="222" t="s">
        <v>3923</v>
      </c>
      <c r="IM5" s="222">
        <v>3</v>
      </c>
      <c r="IN5" s="222" t="s">
        <v>2232</v>
      </c>
      <c r="IO5" s="222" t="s">
        <v>33</v>
      </c>
      <c r="IP5" s="222">
        <v>2</v>
      </c>
      <c r="IQ5" s="222" t="s">
        <v>17</v>
      </c>
      <c r="IR5" s="222" t="s">
        <v>17</v>
      </c>
      <c r="IS5" s="223">
        <v>45481</v>
      </c>
    </row>
    <row r="6" spans="1:253" s="11" customFormat="1" ht="13.25" customHeight="1" x14ac:dyDescent="0.25">
      <c r="A6" s="11" t="s">
        <v>699</v>
      </c>
      <c r="B6" s="11" t="s">
        <v>10762</v>
      </c>
      <c r="C6" s="11" t="s">
        <v>700</v>
      </c>
      <c r="D6" s="11" t="s">
        <v>701</v>
      </c>
      <c r="E6" s="11" t="s">
        <v>10144</v>
      </c>
      <c r="F6" s="11" t="s">
        <v>9867</v>
      </c>
      <c r="G6" s="212">
        <v>3114000</v>
      </c>
      <c r="H6" s="213" t="s">
        <v>9864</v>
      </c>
      <c r="I6" s="213" t="s">
        <v>888</v>
      </c>
      <c r="J6" s="213">
        <v>2</v>
      </c>
      <c r="K6" s="213" t="s">
        <v>9866</v>
      </c>
      <c r="L6" s="213" t="s">
        <v>9865</v>
      </c>
      <c r="M6" s="214">
        <v>45532</v>
      </c>
      <c r="N6" s="221" t="s">
        <v>9871</v>
      </c>
      <c r="O6" s="216">
        <v>16556</v>
      </c>
      <c r="P6" s="216" t="s">
        <v>9868</v>
      </c>
      <c r="Q6" s="216" t="s">
        <v>888</v>
      </c>
      <c r="R6" s="216">
        <v>2</v>
      </c>
      <c r="S6" s="216" t="s">
        <v>9870</v>
      </c>
      <c r="T6" s="216" t="s">
        <v>9869</v>
      </c>
      <c r="U6" s="217">
        <v>45532</v>
      </c>
      <c r="V6" s="221" t="s">
        <v>9875</v>
      </c>
      <c r="W6" s="213">
        <v>2165000</v>
      </c>
      <c r="X6" s="213" t="s">
        <v>9872</v>
      </c>
      <c r="Y6" s="213" t="s">
        <v>888</v>
      </c>
      <c r="Z6" s="213">
        <v>2</v>
      </c>
      <c r="AA6" s="213" t="s">
        <v>9874</v>
      </c>
      <c r="AB6" s="213" t="s">
        <v>9873</v>
      </c>
      <c r="AC6" s="214">
        <v>45532</v>
      </c>
      <c r="AD6" s="221" t="s">
        <v>9879</v>
      </c>
      <c r="AE6" s="218">
        <v>302000</v>
      </c>
      <c r="AF6" s="218" t="s">
        <v>9876</v>
      </c>
      <c r="AG6" s="218" t="s">
        <v>888</v>
      </c>
      <c r="AH6" s="218">
        <v>2</v>
      </c>
      <c r="AI6" s="218" t="s">
        <v>9878</v>
      </c>
      <c r="AJ6" s="218" t="s">
        <v>9877</v>
      </c>
      <c r="AK6" s="219">
        <v>45532</v>
      </c>
      <c r="AL6" s="221" t="s">
        <v>9883</v>
      </c>
      <c r="AM6" s="213">
        <v>150000</v>
      </c>
      <c r="AN6" s="213" t="s">
        <v>9880</v>
      </c>
      <c r="AO6" s="213" t="s">
        <v>888</v>
      </c>
      <c r="AP6" s="213">
        <v>2</v>
      </c>
      <c r="AQ6" s="213" t="s">
        <v>9882</v>
      </c>
      <c r="AR6" s="213" t="s">
        <v>9881</v>
      </c>
      <c r="AS6" s="214">
        <v>45532</v>
      </c>
      <c r="AT6" s="222" t="s">
        <v>9887</v>
      </c>
      <c r="AU6" s="218">
        <v>2</v>
      </c>
      <c r="AV6" s="218" t="s">
        <v>9884</v>
      </c>
      <c r="AW6" s="218" t="s">
        <v>888</v>
      </c>
      <c r="AX6" s="218">
        <v>2</v>
      </c>
      <c r="AY6" s="218" t="s">
        <v>9886</v>
      </c>
      <c r="AZ6" s="218" t="s">
        <v>9885</v>
      </c>
      <c r="BA6" s="219">
        <v>45532</v>
      </c>
      <c r="BB6" s="221" t="s">
        <v>705</v>
      </c>
      <c r="BC6" s="213" t="s">
        <v>17</v>
      </c>
      <c r="BD6" s="213" t="s">
        <v>17</v>
      </c>
      <c r="BE6" s="213" t="s">
        <v>17</v>
      </c>
      <c r="BF6" s="213" t="s">
        <v>17</v>
      </c>
      <c r="BG6" s="213" t="s">
        <v>17</v>
      </c>
      <c r="BH6" s="213" t="s">
        <v>17</v>
      </c>
      <c r="BI6" s="214">
        <v>44139</v>
      </c>
      <c r="BJ6" s="222" t="s">
        <v>9889</v>
      </c>
      <c r="BK6" s="222">
        <v>0</v>
      </c>
      <c r="BL6" s="222" t="s">
        <v>9517</v>
      </c>
      <c r="BM6" s="222" t="s">
        <v>888</v>
      </c>
      <c r="BN6" s="222">
        <v>2</v>
      </c>
      <c r="BO6" s="222" t="s">
        <v>9888</v>
      </c>
      <c r="BP6" s="218" t="s">
        <v>790</v>
      </c>
      <c r="BQ6" s="223">
        <v>45532</v>
      </c>
      <c r="BR6" s="221" t="s">
        <v>702</v>
      </c>
      <c r="BS6" s="224" t="s">
        <v>17</v>
      </c>
      <c r="BT6" s="224" t="s">
        <v>17</v>
      </c>
      <c r="BU6" s="224" t="s">
        <v>17</v>
      </c>
      <c r="BV6" s="224" t="s">
        <v>17</v>
      </c>
      <c r="BW6" s="224" t="s">
        <v>17</v>
      </c>
      <c r="BX6" s="224" t="s">
        <v>17</v>
      </c>
      <c r="BY6" s="214">
        <v>44139</v>
      </c>
      <c r="BZ6" s="222" t="s">
        <v>703</v>
      </c>
      <c r="CA6" s="222" t="s">
        <v>17</v>
      </c>
      <c r="CB6" s="222" t="s">
        <v>17</v>
      </c>
      <c r="CC6" s="222" t="s">
        <v>17</v>
      </c>
      <c r="CD6" s="222" t="s">
        <v>17</v>
      </c>
      <c r="CE6" s="222" t="s">
        <v>17</v>
      </c>
      <c r="CF6" s="222" t="s">
        <v>17</v>
      </c>
      <c r="CG6" s="223">
        <v>44139</v>
      </c>
      <c r="CH6" s="221" t="s">
        <v>11402</v>
      </c>
      <c r="CI6" s="222" t="e">
        <v>#N/A</v>
      </c>
      <c r="CJ6" s="222" t="e">
        <v>#N/A</v>
      </c>
      <c r="CK6" s="222" t="e">
        <v>#N/A</v>
      </c>
      <c r="CL6" s="222" t="e">
        <v>#N/A</v>
      </c>
      <c r="CM6" s="222" t="e">
        <v>#N/A</v>
      </c>
      <c r="CN6" s="222" t="e">
        <v>#N/A</v>
      </c>
      <c r="CO6" s="225" t="e">
        <v>#N/A</v>
      </c>
      <c r="CP6" s="222" t="s">
        <v>704</v>
      </c>
      <c r="CQ6" s="224" t="s">
        <v>17</v>
      </c>
      <c r="CR6" s="224" t="s">
        <v>17</v>
      </c>
      <c r="CS6" s="224" t="s">
        <v>17</v>
      </c>
      <c r="CT6" s="224" t="s">
        <v>17</v>
      </c>
      <c r="CU6" s="224" t="s">
        <v>17</v>
      </c>
      <c r="CV6" s="224" t="s">
        <v>17</v>
      </c>
      <c r="CW6" s="214">
        <v>44139</v>
      </c>
      <c r="CX6" s="222" t="s">
        <v>9893</v>
      </c>
      <c r="CY6" s="218">
        <v>150000</v>
      </c>
      <c r="CZ6" s="218" t="s">
        <v>9880</v>
      </c>
      <c r="DA6" s="218" t="s">
        <v>888</v>
      </c>
      <c r="DB6" s="218">
        <v>2</v>
      </c>
      <c r="DC6" s="218" t="s">
        <v>9902</v>
      </c>
      <c r="DD6" s="218" t="s">
        <v>9891</v>
      </c>
      <c r="DE6" s="220">
        <v>45532</v>
      </c>
      <c r="DF6" s="221" t="s">
        <v>9897</v>
      </c>
      <c r="DG6" s="213">
        <v>1863000</v>
      </c>
      <c r="DH6" s="224" t="s">
        <v>9894</v>
      </c>
      <c r="DI6" s="224" t="s">
        <v>888</v>
      </c>
      <c r="DJ6" s="224">
        <v>2</v>
      </c>
      <c r="DK6" s="224" t="s">
        <v>9896</v>
      </c>
      <c r="DL6" s="224" t="s">
        <v>9895</v>
      </c>
      <c r="DM6" s="214">
        <v>45532</v>
      </c>
      <c r="DN6" s="222" t="s">
        <v>9901</v>
      </c>
      <c r="DO6" s="218">
        <v>152000</v>
      </c>
      <c r="DP6" s="222" t="s">
        <v>9898</v>
      </c>
      <c r="DQ6" s="222" t="s">
        <v>888</v>
      </c>
      <c r="DR6" s="222">
        <v>2</v>
      </c>
      <c r="DS6" s="222" t="s">
        <v>9900</v>
      </c>
      <c r="DT6" s="222" t="s">
        <v>9899</v>
      </c>
      <c r="DU6" s="223">
        <v>45532</v>
      </c>
      <c r="DV6" s="221" t="s">
        <v>9903</v>
      </c>
      <c r="DW6" s="213">
        <v>150000</v>
      </c>
      <c r="DX6" s="224" t="s">
        <v>9880</v>
      </c>
      <c r="DY6" s="224" t="s">
        <v>888</v>
      </c>
      <c r="DZ6" s="224">
        <v>2</v>
      </c>
      <c r="EA6" s="224" t="s">
        <v>9902</v>
      </c>
      <c r="EB6" s="224" t="s">
        <v>9891</v>
      </c>
      <c r="EC6" s="214">
        <v>45532</v>
      </c>
      <c r="ED6" s="222" t="s">
        <v>9907</v>
      </c>
      <c r="EE6" s="218">
        <v>0</v>
      </c>
      <c r="EF6" s="222" t="s">
        <v>9904</v>
      </c>
      <c r="EG6" s="222" t="s">
        <v>888</v>
      </c>
      <c r="EH6" s="222">
        <v>2</v>
      </c>
      <c r="EI6" s="222" t="s">
        <v>9906</v>
      </c>
      <c r="EJ6" s="222" t="s">
        <v>9905</v>
      </c>
      <c r="EK6" s="223">
        <v>45532</v>
      </c>
      <c r="EL6" s="221" t="s">
        <v>9909</v>
      </c>
      <c r="EM6" s="213">
        <v>0</v>
      </c>
      <c r="EN6" s="224" t="s">
        <v>9904</v>
      </c>
      <c r="EO6" s="224" t="s">
        <v>888</v>
      </c>
      <c r="EP6" s="224">
        <v>2</v>
      </c>
      <c r="EQ6" s="224" t="s">
        <v>9908</v>
      </c>
      <c r="ER6" s="224" t="s">
        <v>9905</v>
      </c>
      <c r="ES6" s="214">
        <v>45532</v>
      </c>
      <c r="ET6" s="222" t="s">
        <v>9890</v>
      </c>
      <c r="EU6" s="222">
        <v>0</v>
      </c>
      <c r="EV6" s="222" t="s">
        <v>9517</v>
      </c>
      <c r="EW6" s="222" t="s">
        <v>888</v>
      </c>
      <c r="EX6" s="222">
        <v>2</v>
      </c>
      <c r="EY6" s="222" t="s">
        <v>9888</v>
      </c>
      <c r="EZ6" s="222" t="s">
        <v>790</v>
      </c>
      <c r="FA6" s="223">
        <v>45532</v>
      </c>
      <c r="FB6" s="221" t="s">
        <v>9910</v>
      </c>
      <c r="FC6" s="224">
        <v>2</v>
      </c>
      <c r="FD6" s="224" t="s">
        <v>3809</v>
      </c>
      <c r="FE6" s="224" t="s">
        <v>22</v>
      </c>
      <c r="FF6" s="224">
        <v>3</v>
      </c>
      <c r="FG6" s="224" t="s">
        <v>3811</v>
      </c>
      <c r="FH6" s="224" t="s">
        <v>3810</v>
      </c>
      <c r="FI6" s="214">
        <v>45532</v>
      </c>
      <c r="FJ6" s="221" t="s">
        <v>706</v>
      </c>
      <c r="FK6" s="222" t="s">
        <v>17</v>
      </c>
      <c r="FL6" s="222" t="s">
        <v>17</v>
      </c>
      <c r="FM6" s="222" t="s">
        <v>17</v>
      </c>
      <c r="FN6" s="222" t="s">
        <v>17</v>
      </c>
      <c r="FO6" s="222" t="s">
        <v>17</v>
      </c>
      <c r="FP6" s="218" t="s">
        <v>17</v>
      </c>
      <c r="FQ6" s="219">
        <v>44139</v>
      </c>
      <c r="FR6" s="221" t="s">
        <v>707</v>
      </c>
      <c r="FS6" s="224" t="s">
        <v>17</v>
      </c>
      <c r="FT6" s="224" t="s">
        <v>17</v>
      </c>
      <c r="FU6" s="224" t="s">
        <v>17</v>
      </c>
      <c r="FV6" s="224" t="s">
        <v>17</v>
      </c>
      <c r="FW6" s="224" t="s">
        <v>17</v>
      </c>
      <c r="FX6" s="224" t="s">
        <v>17</v>
      </c>
      <c r="FY6" s="214">
        <v>44139</v>
      </c>
      <c r="FZ6" s="222" t="s">
        <v>2350</v>
      </c>
      <c r="GA6" s="222">
        <v>0</v>
      </c>
      <c r="GB6" s="222" t="s">
        <v>2232</v>
      </c>
      <c r="GC6" s="222" t="s">
        <v>33</v>
      </c>
      <c r="GD6" s="222">
        <v>2</v>
      </c>
      <c r="GE6" s="222" t="s">
        <v>17</v>
      </c>
      <c r="GF6" s="222" t="s">
        <v>17</v>
      </c>
      <c r="GG6" s="223">
        <v>45455</v>
      </c>
      <c r="GH6" s="221" t="s">
        <v>2356</v>
      </c>
      <c r="GI6" s="224">
        <v>0</v>
      </c>
      <c r="GJ6" s="224" t="s">
        <v>2232</v>
      </c>
      <c r="GK6" s="224" t="s">
        <v>33</v>
      </c>
      <c r="GL6" s="224">
        <v>2</v>
      </c>
      <c r="GM6" s="224" t="s">
        <v>17</v>
      </c>
      <c r="GN6" s="224" t="s">
        <v>17</v>
      </c>
      <c r="GO6" s="214">
        <v>45455</v>
      </c>
      <c r="GP6" s="222" t="s">
        <v>2351</v>
      </c>
      <c r="GQ6" s="222">
        <v>1</v>
      </c>
      <c r="GR6" s="222" t="s">
        <v>2232</v>
      </c>
      <c r="GS6" s="222" t="s">
        <v>33</v>
      </c>
      <c r="GT6" s="222">
        <v>2</v>
      </c>
      <c r="GU6" s="222" t="s">
        <v>17</v>
      </c>
      <c r="GV6" s="222" t="s">
        <v>17</v>
      </c>
      <c r="GW6" s="223">
        <v>45455</v>
      </c>
      <c r="GX6" s="221" t="s">
        <v>2357</v>
      </c>
      <c r="GY6" s="224">
        <v>0</v>
      </c>
      <c r="GZ6" s="224" t="s">
        <v>2232</v>
      </c>
      <c r="HA6" s="224" t="s">
        <v>33</v>
      </c>
      <c r="HB6" s="224">
        <v>2</v>
      </c>
      <c r="HC6" s="224" t="s">
        <v>17</v>
      </c>
      <c r="HD6" s="224" t="s">
        <v>17</v>
      </c>
      <c r="HE6" s="214">
        <v>45455</v>
      </c>
      <c r="HF6" s="222" t="s">
        <v>2349</v>
      </c>
      <c r="HG6" s="222">
        <v>0</v>
      </c>
      <c r="HH6" s="222" t="s">
        <v>2232</v>
      </c>
      <c r="HI6" s="222" t="s">
        <v>33</v>
      </c>
      <c r="HJ6" s="222">
        <v>2</v>
      </c>
      <c r="HK6" s="222" t="s">
        <v>17</v>
      </c>
      <c r="HL6" s="222" t="s">
        <v>17</v>
      </c>
      <c r="HM6" s="223">
        <v>45455</v>
      </c>
      <c r="HN6" s="221" t="s">
        <v>2355</v>
      </c>
      <c r="HO6" s="224">
        <v>0</v>
      </c>
      <c r="HP6" s="224" t="s">
        <v>2232</v>
      </c>
      <c r="HQ6" s="224" t="s">
        <v>33</v>
      </c>
      <c r="HR6" s="224">
        <v>2</v>
      </c>
      <c r="HS6" s="224" t="s">
        <v>17</v>
      </c>
      <c r="HT6" s="224" t="s">
        <v>17</v>
      </c>
      <c r="HU6" s="214">
        <v>45455</v>
      </c>
      <c r="HV6" s="222" t="s">
        <v>2352</v>
      </c>
      <c r="HW6" s="222">
        <v>0</v>
      </c>
      <c r="HX6" s="222" t="s">
        <v>2232</v>
      </c>
      <c r="HY6" s="222" t="s">
        <v>33</v>
      </c>
      <c r="HZ6" s="222">
        <v>2</v>
      </c>
      <c r="IA6" s="222" t="s">
        <v>17</v>
      </c>
      <c r="IB6" s="222" t="s">
        <v>17</v>
      </c>
      <c r="IC6" s="223">
        <v>45455</v>
      </c>
      <c r="ID6" s="221" t="s">
        <v>2354</v>
      </c>
      <c r="IE6" s="224">
        <v>1</v>
      </c>
      <c r="IF6" s="224" t="s">
        <v>2232</v>
      </c>
      <c r="IG6" s="224" t="s">
        <v>33</v>
      </c>
      <c r="IH6" s="224">
        <v>2</v>
      </c>
      <c r="II6" s="224" t="s">
        <v>17</v>
      </c>
      <c r="IJ6" s="224" t="s">
        <v>17</v>
      </c>
      <c r="IK6" s="214">
        <v>45455</v>
      </c>
      <c r="IL6" s="222" t="s">
        <v>2353</v>
      </c>
      <c r="IM6" s="222">
        <v>0</v>
      </c>
      <c r="IN6" s="222" t="s">
        <v>2232</v>
      </c>
      <c r="IO6" s="222" t="s">
        <v>33</v>
      </c>
      <c r="IP6" s="222">
        <v>2</v>
      </c>
      <c r="IQ6" s="222" t="s">
        <v>17</v>
      </c>
      <c r="IR6" s="222" t="s">
        <v>17</v>
      </c>
      <c r="IS6" s="223">
        <v>45455</v>
      </c>
    </row>
    <row r="7" spans="1:253" s="11" customFormat="1" ht="13.25" customHeight="1" x14ac:dyDescent="0.25">
      <c r="A7" s="11" t="s">
        <v>708</v>
      </c>
      <c r="B7" s="11" t="s">
        <v>10762</v>
      </c>
      <c r="C7" s="11" t="s">
        <v>709</v>
      </c>
      <c r="D7" s="11" t="s">
        <v>710</v>
      </c>
      <c r="E7" s="11" t="s">
        <v>10151</v>
      </c>
      <c r="F7" s="11" t="s">
        <v>9497</v>
      </c>
      <c r="G7" s="212">
        <v>9992000</v>
      </c>
      <c r="H7" s="213" t="s">
        <v>9494</v>
      </c>
      <c r="I7" s="213" t="s">
        <v>888</v>
      </c>
      <c r="J7" s="213">
        <v>2</v>
      </c>
      <c r="K7" s="213" t="s">
        <v>9496</v>
      </c>
      <c r="L7" s="213" t="s">
        <v>9495</v>
      </c>
      <c r="M7" s="214">
        <v>45531</v>
      </c>
      <c r="N7" s="221" t="s">
        <v>9501</v>
      </c>
      <c r="O7" s="216">
        <v>16458</v>
      </c>
      <c r="P7" s="216" t="s">
        <v>9498</v>
      </c>
      <c r="Q7" s="216" t="s">
        <v>888</v>
      </c>
      <c r="R7" s="216">
        <v>2</v>
      </c>
      <c r="S7" s="216" t="s">
        <v>9500</v>
      </c>
      <c r="T7" s="216" t="s">
        <v>9499</v>
      </c>
      <c r="U7" s="217">
        <v>45531</v>
      </c>
      <c r="V7" s="221" t="s">
        <v>9505</v>
      </c>
      <c r="W7" s="213">
        <v>895000</v>
      </c>
      <c r="X7" s="213" t="s">
        <v>9502</v>
      </c>
      <c r="Y7" s="213" t="s">
        <v>22</v>
      </c>
      <c r="Z7" s="213">
        <v>3</v>
      </c>
      <c r="AA7" s="213" t="s">
        <v>9504</v>
      </c>
      <c r="AB7" s="213" t="s">
        <v>9503</v>
      </c>
      <c r="AC7" s="214">
        <v>45531</v>
      </c>
      <c r="AD7" s="221" t="s">
        <v>9509</v>
      </c>
      <c r="AE7" s="218">
        <v>206000</v>
      </c>
      <c r="AF7" s="218" t="s">
        <v>9506</v>
      </c>
      <c r="AG7" s="218" t="s">
        <v>22</v>
      </c>
      <c r="AH7" s="218">
        <v>3</v>
      </c>
      <c r="AI7" s="218" t="s">
        <v>9508</v>
      </c>
      <c r="AJ7" s="218" t="s">
        <v>9507</v>
      </c>
      <c r="AK7" s="219">
        <v>45531</v>
      </c>
      <c r="AL7" s="221" t="s">
        <v>9513</v>
      </c>
      <c r="AM7" s="213">
        <v>142000</v>
      </c>
      <c r="AN7" s="213" t="s">
        <v>9510</v>
      </c>
      <c r="AO7" s="213" t="s">
        <v>888</v>
      </c>
      <c r="AP7" s="213">
        <v>2</v>
      </c>
      <c r="AQ7" s="213" t="s">
        <v>9512</v>
      </c>
      <c r="AR7" s="213" t="s">
        <v>9511</v>
      </c>
      <c r="AS7" s="214">
        <v>45531</v>
      </c>
      <c r="AT7" s="222" t="s">
        <v>9516</v>
      </c>
      <c r="AU7" s="218">
        <v>248</v>
      </c>
      <c r="AV7" s="218" t="s">
        <v>3626</v>
      </c>
      <c r="AW7" s="218" t="s">
        <v>888</v>
      </c>
      <c r="AX7" s="218">
        <v>2</v>
      </c>
      <c r="AY7" s="218" t="s">
        <v>9515</v>
      </c>
      <c r="AZ7" s="218" t="s">
        <v>9514</v>
      </c>
      <c r="BA7" s="219">
        <v>45531</v>
      </c>
      <c r="BB7" s="221" t="s">
        <v>716</v>
      </c>
      <c r="BC7" s="213" t="s">
        <v>17</v>
      </c>
      <c r="BD7" s="213" t="s">
        <v>17</v>
      </c>
      <c r="BE7" s="213" t="s">
        <v>17</v>
      </c>
      <c r="BF7" s="213" t="s">
        <v>17</v>
      </c>
      <c r="BG7" s="213" t="s">
        <v>17</v>
      </c>
      <c r="BH7" s="213" t="s">
        <v>17</v>
      </c>
      <c r="BI7" s="214">
        <v>44139</v>
      </c>
      <c r="BJ7" s="222" t="s">
        <v>9519</v>
      </c>
      <c r="BK7" s="222">
        <v>2</v>
      </c>
      <c r="BL7" s="222" t="s">
        <v>9517</v>
      </c>
      <c r="BM7" s="222" t="s">
        <v>888</v>
      </c>
      <c r="BN7" s="222">
        <v>2</v>
      </c>
      <c r="BO7" s="222" t="s">
        <v>9518</v>
      </c>
      <c r="BP7" s="218" t="s">
        <v>790</v>
      </c>
      <c r="BQ7" s="223">
        <v>45531</v>
      </c>
      <c r="BR7" s="221" t="s">
        <v>711</v>
      </c>
      <c r="BS7" s="224" t="s">
        <v>17</v>
      </c>
      <c r="BT7" s="224" t="s">
        <v>17</v>
      </c>
      <c r="BU7" s="224" t="s">
        <v>17</v>
      </c>
      <c r="BV7" s="224" t="s">
        <v>17</v>
      </c>
      <c r="BW7" s="224" t="s">
        <v>17</v>
      </c>
      <c r="BX7" s="224" t="s">
        <v>17</v>
      </c>
      <c r="BY7" s="214">
        <v>44139</v>
      </c>
      <c r="BZ7" s="222" t="s">
        <v>712</v>
      </c>
      <c r="CA7" s="222" t="s">
        <v>17</v>
      </c>
      <c r="CB7" s="222" t="s">
        <v>17</v>
      </c>
      <c r="CC7" s="222" t="s">
        <v>17</v>
      </c>
      <c r="CD7" s="222" t="s">
        <v>17</v>
      </c>
      <c r="CE7" s="222" t="s">
        <v>17</v>
      </c>
      <c r="CF7" s="222" t="s">
        <v>17</v>
      </c>
      <c r="CG7" s="223">
        <v>44139</v>
      </c>
      <c r="CH7" s="221" t="s">
        <v>11403</v>
      </c>
      <c r="CI7" s="222" t="e">
        <v>#N/A</v>
      </c>
      <c r="CJ7" s="222" t="e">
        <v>#N/A</v>
      </c>
      <c r="CK7" s="222" t="e">
        <v>#N/A</v>
      </c>
      <c r="CL7" s="222" t="e">
        <v>#N/A</v>
      </c>
      <c r="CM7" s="222" t="e">
        <v>#N/A</v>
      </c>
      <c r="CN7" s="222" t="e">
        <v>#N/A</v>
      </c>
      <c r="CO7" s="225" t="e">
        <v>#N/A</v>
      </c>
      <c r="CP7" s="222" t="s">
        <v>715</v>
      </c>
      <c r="CQ7" s="224" t="s">
        <v>17</v>
      </c>
      <c r="CR7" s="224" t="s">
        <v>17</v>
      </c>
      <c r="CS7" s="224" t="s">
        <v>17</v>
      </c>
      <c r="CT7" s="224" t="s">
        <v>17</v>
      </c>
      <c r="CU7" s="224" t="s">
        <v>17</v>
      </c>
      <c r="CV7" s="224" t="s">
        <v>17</v>
      </c>
      <c r="CW7" s="214">
        <v>44139</v>
      </c>
      <c r="CX7" s="222" t="s">
        <v>9525</v>
      </c>
      <c r="CY7" s="218">
        <v>5000</v>
      </c>
      <c r="CZ7" s="218" t="s">
        <v>9855</v>
      </c>
      <c r="DA7" s="218" t="s">
        <v>22</v>
      </c>
      <c r="DB7" s="218">
        <v>3</v>
      </c>
      <c r="DC7" s="218" t="s">
        <v>9857</v>
      </c>
      <c r="DD7" s="218" t="s">
        <v>9856</v>
      </c>
      <c r="DE7" s="220">
        <v>45532</v>
      </c>
      <c r="DF7" s="221" t="s">
        <v>9850</v>
      </c>
      <c r="DG7" s="213">
        <v>689000</v>
      </c>
      <c r="DH7" s="224" t="s">
        <v>9847</v>
      </c>
      <c r="DI7" s="224" t="s">
        <v>22</v>
      </c>
      <c r="DJ7" s="224">
        <v>3</v>
      </c>
      <c r="DK7" s="224" t="s">
        <v>9849</v>
      </c>
      <c r="DL7" s="224" t="s">
        <v>9848</v>
      </c>
      <c r="DM7" s="214">
        <v>45532</v>
      </c>
      <c r="DN7" s="222" t="s">
        <v>9854</v>
      </c>
      <c r="DO7" s="218">
        <v>201000</v>
      </c>
      <c r="DP7" s="222" t="s">
        <v>9851</v>
      </c>
      <c r="DQ7" s="222" t="s">
        <v>22</v>
      </c>
      <c r="DR7" s="222">
        <v>3</v>
      </c>
      <c r="DS7" s="222" t="s">
        <v>9853</v>
      </c>
      <c r="DT7" s="222" t="s">
        <v>9852</v>
      </c>
      <c r="DU7" s="223">
        <v>45532</v>
      </c>
      <c r="DV7" s="221" t="s">
        <v>9858</v>
      </c>
      <c r="DW7" s="213">
        <v>5000</v>
      </c>
      <c r="DX7" s="224" t="s">
        <v>9855</v>
      </c>
      <c r="DY7" s="224" t="s">
        <v>22</v>
      </c>
      <c r="DZ7" s="224">
        <v>3</v>
      </c>
      <c r="EA7" s="224" t="s">
        <v>9857</v>
      </c>
      <c r="EB7" s="224" t="s">
        <v>9856</v>
      </c>
      <c r="EC7" s="214">
        <v>45532</v>
      </c>
      <c r="ED7" s="222" t="s">
        <v>9861</v>
      </c>
      <c r="EE7" s="218">
        <v>0</v>
      </c>
      <c r="EF7" s="222" t="s">
        <v>9859</v>
      </c>
      <c r="EG7" s="222" t="s">
        <v>22</v>
      </c>
      <c r="EH7" s="222">
        <v>3</v>
      </c>
      <c r="EI7" s="222" t="s">
        <v>9860</v>
      </c>
      <c r="EJ7" s="222" t="s">
        <v>9856</v>
      </c>
      <c r="EK7" s="223">
        <v>45532</v>
      </c>
      <c r="EL7" s="221" t="s">
        <v>9863</v>
      </c>
      <c r="EM7" s="213">
        <v>0</v>
      </c>
      <c r="EN7" s="224" t="s">
        <v>9859</v>
      </c>
      <c r="EO7" s="224" t="s">
        <v>22</v>
      </c>
      <c r="EP7" s="224">
        <v>3</v>
      </c>
      <c r="EQ7" s="224" t="s">
        <v>9862</v>
      </c>
      <c r="ER7" s="224" t="s">
        <v>9856</v>
      </c>
      <c r="ES7" s="214">
        <v>45532</v>
      </c>
      <c r="ET7" s="222" t="s">
        <v>9521</v>
      </c>
      <c r="EU7" s="222">
        <v>2</v>
      </c>
      <c r="EV7" s="222" t="s">
        <v>9517</v>
      </c>
      <c r="EW7" s="222" t="s">
        <v>888</v>
      </c>
      <c r="EX7" s="222">
        <v>2</v>
      </c>
      <c r="EY7" s="222" t="s">
        <v>9520</v>
      </c>
      <c r="EZ7" s="222" t="s">
        <v>790</v>
      </c>
      <c r="FA7" s="223">
        <v>45531</v>
      </c>
      <c r="FB7" s="221" t="s">
        <v>714</v>
      </c>
      <c r="FC7" s="224">
        <v>3</v>
      </c>
      <c r="FD7" s="224" t="s">
        <v>17</v>
      </c>
      <c r="FE7" s="224" t="s">
        <v>17</v>
      </c>
      <c r="FF7" s="224" t="s">
        <v>17</v>
      </c>
      <c r="FG7" s="224" t="s">
        <v>713</v>
      </c>
      <c r="FH7" s="224" t="s">
        <v>17</v>
      </c>
      <c r="FI7" s="214">
        <v>44139</v>
      </c>
      <c r="FJ7" s="221" t="s">
        <v>717</v>
      </c>
      <c r="FK7" s="222" t="s">
        <v>17</v>
      </c>
      <c r="FL7" s="222" t="s">
        <v>17</v>
      </c>
      <c r="FM7" s="222" t="s">
        <v>17</v>
      </c>
      <c r="FN7" s="222" t="s">
        <v>17</v>
      </c>
      <c r="FO7" s="222" t="s">
        <v>17</v>
      </c>
      <c r="FP7" s="218" t="s">
        <v>17</v>
      </c>
      <c r="FQ7" s="219">
        <v>44139</v>
      </c>
      <c r="FR7" s="221" t="s">
        <v>718</v>
      </c>
      <c r="FS7" s="224" t="s">
        <v>17</v>
      </c>
      <c r="FT7" s="224" t="s">
        <v>17</v>
      </c>
      <c r="FU7" s="224" t="s">
        <v>17</v>
      </c>
      <c r="FV7" s="224" t="s">
        <v>17</v>
      </c>
      <c r="FW7" s="224" t="s">
        <v>17</v>
      </c>
      <c r="FX7" s="224" t="s">
        <v>17</v>
      </c>
      <c r="FY7" s="214">
        <v>44139</v>
      </c>
      <c r="FZ7" s="222" t="s">
        <v>2540</v>
      </c>
      <c r="GA7" s="222">
        <v>1</v>
      </c>
      <c r="GB7" s="222" t="s">
        <v>2232</v>
      </c>
      <c r="GC7" s="222" t="s">
        <v>33</v>
      </c>
      <c r="GD7" s="222">
        <v>2</v>
      </c>
      <c r="GE7" s="222" t="s">
        <v>17</v>
      </c>
      <c r="GF7" s="222" t="s">
        <v>17</v>
      </c>
      <c r="GG7" s="223">
        <v>45456</v>
      </c>
      <c r="GH7" s="221" t="s">
        <v>2546</v>
      </c>
      <c r="GI7" s="224">
        <v>0</v>
      </c>
      <c r="GJ7" s="224" t="s">
        <v>2232</v>
      </c>
      <c r="GK7" s="224" t="s">
        <v>33</v>
      </c>
      <c r="GL7" s="224">
        <v>2</v>
      </c>
      <c r="GM7" s="224" t="s">
        <v>17</v>
      </c>
      <c r="GN7" s="224" t="s">
        <v>17</v>
      </c>
      <c r="GO7" s="214">
        <v>45456</v>
      </c>
      <c r="GP7" s="222" t="s">
        <v>2541</v>
      </c>
      <c r="GQ7" s="222">
        <v>2</v>
      </c>
      <c r="GR7" s="222" t="s">
        <v>2232</v>
      </c>
      <c r="GS7" s="222" t="s">
        <v>33</v>
      </c>
      <c r="GT7" s="222">
        <v>2</v>
      </c>
      <c r="GU7" s="222" t="s">
        <v>17</v>
      </c>
      <c r="GV7" s="222" t="s">
        <v>17</v>
      </c>
      <c r="GW7" s="223">
        <v>45456</v>
      </c>
      <c r="GX7" s="221" t="s">
        <v>2547</v>
      </c>
      <c r="GY7" s="224">
        <v>0</v>
      </c>
      <c r="GZ7" s="224" t="s">
        <v>2232</v>
      </c>
      <c r="HA7" s="224" t="s">
        <v>33</v>
      </c>
      <c r="HB7" s="224">
        <v>2</v>
      </c>
      <c r="HC7" s="224" t="s">
        <v>17</v>
      </c>
      <c r="HD7" s="224" t="s">
        <v>17</v>
      </c>
      <c r="HE7" s="214">
        <v>45456</v>
      </c>
      <c r="HF7" s="222" t="s">
        <v>2539</v>
      </c>
      <c r="HG7" s="222">
        <v>2</v>
      </c>
      <c r="HH7" s="222" t="s">
        <v>2232</v>
      </c>
      <c r="HI7" s="222" t="s">
        <v>33</v>
      </c>
      <c r="HJ7" s="222">
        <v>2</v>
      </c>
      <c r="HK7" s="222" t="s">
        <v>17</v>
      </c>
      <c r="HL7" s="222" t="s">
        <v>17</v>
      </c>
      <c r="HM7" s="223">
        <v>45456</v>
      </c>
      <c r="HN7" s="221" t="s">
        <v>2545</v>
      </c>
      <c r="HO7" s="224">
        <v>1</v>
      </c>
      <c r="HP7" s="224" t="s">
        <v>2232</v>
      </c>
      <c r="HQ7" s="224" t="s">
        <v>33</v>
      </c>
      <c r="HR7" s="224">
        <v>2</v>
      </c>
      <c r="HS7" s="224" t="s">
        <v>17</v>
      </c>
      <c r="HT7" s="224" t="s">
        <v>17</v>
      </c>
      <c r="HU7" s="214">
        <v>45456</v>
      </c>
      <c r="HV7" s="222" t="s">
        <v>2542</v>
      </c>
      <c r="HW7" s="222">
        <v>0</v>
      </c>
      <c r="HX7" s="222" t="s">
        <v>2232</v>
      </c>
      <c r="HY7" s="222" t="s">
        <v>33</v>
      </c>
      <c r="HZ7" s="222">
        <v>2</v>
      </c>
      <c r="IA7" s="222" t="s">
        <v>17</v>
      </c>
      <c r="IB7" s="222" t="s">
        <v>17</v>
      </c>
      <c r="IC7" s="223">
        <v>45456</v>
      </c>
      <c r="ID7" s="221" t="s">
        <v>2544</v>
      </c>
      <c r="IE7" s="224">
        <v>2</v>
      </c>
      <c r="IF7" s="224" t="s">
        <v>2232</v>
      </c>
      <c r="IG7" s="224" t="s">
        <v>33</v>
      </c>
      <c r="IH7" s="224">
        <v>2</v>
      </c>
      <c r="II7" s="224" t="s">
        <v>17</v>
      </c>
      <c r="IJ7" s="224" t="s">
        <v>17</v>
      </c>
      <c r="IK7" s="214">
        <v>45456</v>
      </c>
      <c r="IL7" s="222" t="s">
        <v>2543</v>
      </c>
      <c r="IM7" s="222">
        <v>0</v>
      </c>
      <c r="IN7" s="222" t="s">
        <v>2232</v>
      </c>
      <c r="IO7" s="222" t="s">
        <v>33</v>
      </c>
      <c r="IP7" s="222">
        <v>2</v>
      </c>
      <c r="IQ7" s="222" t="s">
        <v>17</v>
      </c>
      <c r="IR7" s="222" t="s">
        <v>17</v>
      </c>
      <c r="IS7" s="223">
        <v>45456</v>
      </c>
    </row>
    <row r="8" spans="1:253" s="11" customFormat="1" ht="13.25" customHeight="1" x14ac:dyDescent="0.25">
      <c r="A8" s="11" t="s">
        <v>386</v>
      </c>
      <c r="B8" s="11" t="s">
        <v>10770</v>
      </c>
      <c r="C8" s="11" t="s">
        <v>387</v>
      </c>
      <c r="D8" s="11" t="s">
        <v>388</v>
      </c>
      <c r="E8" s="11" t="s">
        <v>10152</v>
      </c>
      <c r="F8" s="11" t="s">
        <v>9222</v>
      </c>
      <c r="G8" s="212">
        <v>12289000</v>
      </c>
      <c r="H8" s="213" t="s">
        <v>9219</v>
      </c>
      <c r="I8" s="213" t="s">
        <v>888</v>
      </c>
      <c r="J8" s="213">
        <v>2</v>
      </c>
      <c r="K8" s="213" t="s">
        <v>9221</v>
      </c>
      <c r="L8" s="213" t="s">
        <v>9220</v>
      </c>
      <c r="M8" s="214">
        <v>45531</v>
      </c>
      <c r="N8" s="221" t="s">
        <v>9226</v>
      </c>
      <c r="O8" s="216">
        <v>25680</v>
      </c>
      <c r="P8" s="216" t="s">
        <v>9223</v>
      </c>
      <c r="Q8" s="216" t="s">
        <v>888</v>
      </c>
      <c r="R8" s="216">
        <v>2</v>
      </c>
      <c r="S8" s="216" t="s">
        <v>9225</v>
      </c>
      <c r="T8" s="216" t="s">
        <v>9224</v>
      </c>
      <c r="U8" s="217">
        <v>45531</v>
      </c>
      <c r="V8" s="221" t="s">
        <v>9228</v>
      </c>
      <c r="W8" s="213">
        <v>12289000</v>
      </c>
      <c r="X8" s="213" t="s">
        <v>9219</v>
      </c>
      <c r="Y8" s="213" t="s">
        <v>888</v>
      </c>
      <c r="Z8" s="213">
        <v>2</v>
      </c>
      <c r="AA8" s="213" t="s">
        <v>9227</v>
      </c>
      <c r="AB8" s="213" t="s">
        <v>9220</v>
      </c>
      <c r="AC8" s="214">
        <v>45531</v>
      </c>
      <c r="AD8" s="221" t="s">
        <v>9230</v>
      </c>
      <c r="AE8" s="218">
        <v>6005000</v>
      </c>
      <c r="AF8" s="218" t="s">
        <v>9219</v>
      </c>
      <c r="AG8" s="218" t="s">
        <v>888</v>
      </c>
      <c r="AH8" s="218">
        <v>2</v>
      </c>
      <c r="AI8" s="218" t="s">
        <v>9229</v>
      </c>
      <c r="AJ8" s="218" t="s">
        <v>9220</v>
      </c>
      <c r="AK8" s="219">
        <v>45531</v>
      </c>
      <c r="AL8" s="221" t="s">
        <v>9234</v>
      </c>
      <c r="AM8" s="213">
        <v>602000</v>
      </c>
      <c r="AN8" s="213" t="s">
        <v>9231</v>
      </c>
      <c r="AO8" s="213" t="s">
        <v>888</v>
      </c>
      <c r="AP8" s="213">
        <v>2</v>
      </c>
      <c r="AQ8" s="213" t="s">
        <v>9233</v>
      </c>
      <c r="AR8" s="213" t="s">
        <v>9232</v>
      </c>
      <c r="AS8" s="214">
        <v>45531</v>
      </c>
      <c r="AT8" s="222" t="s">
        <v>9236</v>
      </c>
      <c r="AU8" s="218" t="s">
        <v>17</v>
      </c>
      <c r="AV8" s="218" t="s">
        <v>17</v>
      </c>
      <c r="AW8" s="218" t="s">
        <v>22</v>
      </c>
      <c r="AX8" s="218">
        <v>3</v>
      </c>
      <c r="AY8" s="218" t="s">
        <v>9235</v>
      </c>
      <c r="AZ8" s="218" t="s">
        <v>17</v>
      </c>
      <c r="BA8" s="219">
        <v>45531</v>
      </c>
      <c r="BB8" s="221" t="s">
        <v>9261</v>
      </c>
      <c r="BC8" s="213">
        <v>170</v>
      </c>
      <c r="BD8" s="213" t="s">
        <v>9258</v>
      </c>
      <c r="BE8" s="213" t="s">
        <v>888</v>
      </c>
      <c r="BF8" s="213">
        <v>2</v>
      </c>
      <c r="BG8" s="213" t="s">
        <v>9260</v>
      </c>
      <c r="BH8" s="213" t="s">
        <v>9259</v>
      </c>
      <c r="BI8" s="214">
        <v>45531</v>
      </c>
      <c r="BJ8" s="222" t="s">
        <v>9238</v>
      </c>
      <c r="BK8" s="222">
        <v>92</v>
      </c>
      <c r="BL8" s="222" t="s">
        <v>4907</v>
      </c>
      <c r="BM8" s="222" t="s">
        <v>888</v>
      </c>
      <c r="BN8" s="222">
        <v>2</v>
      </c>
      <c r="BO8" s="222" t="s">
        <v>9237</v>
      </c>
      <c r="BP8" s="218" t="s">
        <v>7600</v>
      </c>
      <c r="BQ8" s="223">
        <v>45531</v>
      </c>
      <c r="BR8" s="221" t="s">
        <v>390</v>
      </c>
      <c r="BS8" s="224" t="s">
        <v>17</v>
      </c>
      <c r="BT8" s="224">
        <v>0</v>
      </c>
      <c r="BU8" s="224" t="s">
        <v>33</v>
      </c>
      <c r="BV8" s="224">
        <v>2</v>
      </c>
      <c r="BW8" s="224" t="s">
        <v>389</v>
      </c>
      <c r="BX8" s="224">
        <v>0</v>
      </c>
      <c r="BY8" s="214">
        <v>43523</v>
      </c>
      <c r="BZ8" s="222" t="s">
        <v>391</v>
      </c>
      <c r="CA8" s="222" t="s">
        <v>17</v>
      </c>
      <c r="CB8" s="222" t="s">
        <v>17</v>
      </c>
      <c r="CC8" s="222" t="s">
        <v>17</v>
      </c>
      <c r="CD8" s="222" t="s">
        <v>17</v>
      </c>
      <c r="CE8" s="222" t="s">
        <v>389</v>
      </c>
      <c r="CF8" s="222" t="s">
        <v>17</v>
      </c>
      <c r="CG8" s="223">
        <v>43523</v>
      </c>
      <c r="CH8" s="221" t="s">
        <v>11404</v>
      </c>
      <c r="CI8" s="222" t="e">
        <v>#N/A</v>
      </c>
      <c r="CJ8" s="222" t="e">
        <v>#N/A</v>
      </c>
      <c r="CK8" s="222" t="e">
        <v>#N/A</v>
      </c>
      <c r="CL8" s="222" t="e">
        <v>#N/A</v>
      </c>
      <c r="CM8" s="222" t="e">
        <v>#N/A</v>
      </c>
      <c r="CN8" s="222" t="e">
        <v>#N/A</v>
      </c>
      <c r="CO8" s="225" t="e">
        <v>#N/A</v>
      </c>
      <c r="CP8" s="222" t="s">
        <v>395</v>
      </c>
      <c r="CQ8" s="224">
        <v>444</v>
      </c>
      <c r="CR8" s="224" t="s">
        <v>392</v>
      </c>
      <c r="CS8" s="224" t="s">
        <v>33</v>
      </c>
      <c r="CT8" s="224">
        <v>2</v>
      </c>
      <c r="CU8" s="224" t="s">
        <v>394</v>
      </c>
      <c r="CV8" s="224" t="s">
        <v>393</v>
      </c>
      <c r="CW8" s="214">
        <v>43523</v>
      </c>
      <c r="CX8" s="222" t="s">
        <v>9243</v>
      </c>
      <c r="CY8" s="218">
        <v>1185000</v>
      </c>
      <c r="CZ8" s="218" t="s">
        <v>9219</v>
      </c>
      <c r="DA8" s="218" t="s">
        <v>888</v>
      </c>
      <c r="DB8" s="218">
        <v>2</v>
      </c>
      <c r="DC8" s="218" t="s">
        <v>9248</v>
      </c>
      <c r="DD8" s="218" t="s">
        <v>9220</v>
      </c>
      <c r="DE8" s="220">
        <v>45531</v>
      </c>
      <c r="DF8" s="221" t="s">
        <v>9245</v>
      </c>
      <c r="DG8" s="213">
        <v>6284000</v>
      </c>
      <c r="DH8" s="224" t="s">
        <v>9219</v>
      </c>
      <c r="DI8" s="224" t="s">
        <v>888</v>
      </c>
      <c r="DJ8" s="224">
        <v>2</v>
      </c>
      <c r="DK8" s="224" t="s">
        <v>9244</v>
      </c>
      <c r="DL8" s="224" t="s">
        <v>9220</v>
      </c>
      <c r="DM8" s="214">
        <v>45531</v>
      </c>
      <c r="DN8" s="222" t="s">
        <v>9247</v>
      </c>
      <c r="DO8" s="218">
        <v>4820000</v>
      </c>
      <c r="DP8" s="222" t="s">
        <v>9219</v>
      </c>
      <c r="DQ8" s="222" t="s">
        <v>888</v>
      </c>
      <c r="DR8" s="222">
        <v>2</v>
      </c>
      <c r="DS8" s="222" t="s">
        <v>9246</v>
      </c>
      <c r="DT8" s="222" t="s">
        <v>9220</v>
      </c>
      <c r="DU8" s="223">
        <v>45531</v>
      </c>
      <c r="DV8" s="221" t="s">
        <v>9249</v>
      </c>
      <c r="DW8" s="213">
        <v>1063000</v>
      </c>
      <c r="DX8" s="224" t="s">
        <v>9219</v>
      </c>
      <c r="DY8" s="224" t="s">
        <v>888</v>
      </c>
      <c r="DZ8" s="224">
        <v>2</v>
      </c>
      <c r="EA8" s="224" t="s">
        <v>9248</v>
      </c>
      <c r="EB8" s="224" t="s">
        <v>9220</v>
      </c>
      <c r="EC8" s="214">
        <v>45531</v>
      </c>
      <c r="ED8" s="222" t="s">
        <v>9251</v>
      </c>
      <c r="EE8" s="218">
        <v>122000</v>
      </c>
      <c r="EF8" s="222" t="s">
        <v>9219</v>
      </c>
      <c r="EG8" s="222" t="s">
        <v>888</v>
      </c>
      <c r="EH8" s="222">
        <v>2</v>
      </c>
      <c r="EI8" s="222" t="s">
        <v>9250</v>
      </c>
      <c r="EJ8" s="222" t="s">
        <v>9220</v>
      </c>
      <c r="EK8" s="223">
        <v>45531</v>
      </c>
      <c r="EL8" s="221" t="s">
        <v>9253</v>
      </c>
      <c r="EM8" s="213">
        <v>0</v>
      </c>
      <c r="EN8" s="224" t="s">
        <v>9219</v>
      </c>
      <c r="EO8" s="224" t="s">
        <v>888</v>
      </c>
      <c r="EP8" s="224">
        <v>2</v>
      </c>
      <c r="EQ8" s="224" t="s">
        <v>9252</v>
      </c>
      <c r="ER8" s="224" t="s">
        <v>9220</v>
      </c>
      <c r="ES8" s="214">
        <v>45531</v>
      </c>
      <c r="ET8" s="222" t="s">
        <v>9241</v>
      </c>
      <c r="EU8" s="222">
        <v>92</v>
      </c>
      <c r="EV8" s="222" t="s">
        <v>9239</v>
      </c>
      <c r="EW8" s="222" t="s">
        <v>888</v>
      </c>
      <c r="EX8" s="222">
        <v>2</v>
      </c>
      <c r="EY8" s="222" t="s">
        <v>9240</v>
      </c>
      <c r="EZ8" s="222" t="s">
        <v>7600</v>
      </c>
      <c r="FA8" s="223">
        <v>45531</v>
      </c>
      <c r="FB8" s="221" t="s">
        <v>9257</v>
      </c>
      <c r="FC8" s="224">
        <v>5</v>
      </c>
      <c r="FD8" s="224" t="s">
        <v>9254</v>
      </c>
      <c r="FE8" s="224" t="s">
        <v>492</v>
      </c>
      <c r="FF8" s="224">
        <v>1</v>
      </c>
      <c r="FG8" s="224" t="s">
        <v>9256</v>
      </c>
      <c r="FH8" s="224" t="s">
        <v>9255</v>
      </c>
      <c r="FI8" s="214">
        <v>45531</v>
      </c>
      <c r="FJ8" s="221" t="s">
        <v>396</v>
      </c>
      <c r="FK8" s="222" t="s">
        <v>17</v>
      </c>
      <c r="FL8" s="222">
        <v>0</v>
      </c>
      <c r="FM8" s="222" t="s">
        <v>33</v>
      </c>
      <c r="FN8" s="222">
        <v>2</v>
      </c>
      <c r="FO8" s="222">
        <v>0</v>
      </c>
      <c r="FP8" s="218">
        <v>0</v>
      </c>
      <c r="FQ8" s="219">
        <v>43523</v>
      </c>
      <c r="FR8" s="221" t="s">
        <v>397</v>
      </c>
      <c r="FS8" s="224" t="s">
        <v>17</v>
      </c>
      <c r="FT8" s="224">
        <v>0</v>
      </c>
      <c r="FU8" s="224" t="s">
        <v>33</v>
      </c>
      <c r="FV8" s="224">
        <v>2</v>
      </c>
      <c r="FW8" s="224">
        <v>0</v>
      </c>
      <c r="FX8" s="224">
        <v>0</v>
      </c>
      <c r="FY8" s="214">
        <v>43523</v>
      </c>
      <c r="FZ8" s="222" t="s">
        <v>2697</v>
      </c>
      <c r="GA8" s="222">
        <v>0</v>
      </c>
      <c r="GB8" s="222" t="s">
        <v>2232</v>
      </c>
      <c r="GC8" s="222" t="s">
        <v>33</v>
      </c>
      <c r="GD8" s="222">
        <v>2</v>
      </c>
      <c r="GE8" s="222" t="s">
        <v>17</v>
      </c>
      <c r="GF8" s="222" t="s">
        <v>17</v>
      </c>
      <c r="GG8" s="223">
        <v>45457</v>
      </c>
      <c r="GH8" s="221" t="s">
        <v>2703</v>
      </c>
      <c r="GI8" s="224">
        <v>1</v>
      </c>
      <c r="GJ8" s="224" t="s">
        <v>2232</v>
      </c>
      <c r="GK8" s="224" t="s">
        <v>33</v>
      </c>
      <c r="GL8" s="224">
        <v>2</v>
      </c>
      <c r="GM8" s="224" t="s">
        <v>17</v>
      </c>
      <c r="GN8" s="224" t="s">
        <v>17</v>
      </c>
      <c r="GO8" s="214">
        <v>45457</v>
      </c>
      <c r="GP8" s="222" t="s">
        <v>2698</v>
      </c>
      <c r="GQ8" s="222">
        <v>1</v>
      </c>
      <c r="GR8" s="222" t="s">
        <v>2232</v>
      </c>
      <c r="GS8" s="222" t="s">
        <v>33</v>
      </c>
      <c r="GT8" s="222">
        <v>2</v>
      </c>
      <c r="GU8" s="222" t="s">
        <v>17</v>
      </c>
      <c r="GV8" s="222" t="s">
        <v>17</v>
      </c>
      <c r="GW8" s="223">
        <v>45457</v>
      </c>
      <c r="GX8" s="221" t="s">
        <v>2704</v>
      </c>
      <c r="GY8" s="224">
        <v>0</v>
      </c>
      <c r="GZ8" s="224" t="s">
        <v>2232</v>
      </c>
      <c r="HA8" s="224" t="s">
        <v>33</v>
      </c>
      <c r="HB8" s="224">
        <v>2</v>
      </c>
      <c r="HC8" s="224" t="s">
        <v>17</v>
      </c>
      <c r="HD8" s="224" t="s">
        <v>17</v>
      </c>
      <c r="HE8" s="214">
        <v>45457</v>
      </c>
      <c r="HF8" s="222" t="s">
        <v>2696</v>
      </c>
      <c r="HG8" s="222">
        <v>0</v>
      </c>
      <c r="HH8" s="222" t="s">
        <v>2232</v>
      </c>
      <c r="HI8" s="222" t="s">
        <v>33</v>
      </c>
      <c r="HJ8" s="222">
        <v>2</v>
      </c>
      <c r="HK8" s="222" t="s">
        <v>17</v>
      </c>
      <c r="HL8" s="222" t="s">
        <v>17</v>
      </c>
      <c r="HM8" s="223">
        <v>45457</v>
      </c>
      <c r="HN8" s="221" t="s">
        <v>2702</v>
      </c>
      <c r="HO8" s="224">
        <v>1</v>
      </c>
      <c r="HP8" s="224" t="s">
        <v>2232</v>
      </c>
      <c r="HQ8" s="224" t="s">
        <v>33</v>
      </c>
      <c r="HR8" s="224">
        <v>2</v>
      </c>
      <c r="HS8" s="224" t="s">
        <v>17</v>
      </c>
      <c r="HT8" s="224" t="s">
        <v>17</v>
      </c>
      <c r="HU8" s="214">
        <v>45457</v>
      </c>
      <c r="HV8" s="222" t="s">
        <v>2699</v>
      </c>
      <c r="HW8" s="222">
        <v>1</v>
      </c>
      <c r="HX8" s="222" t="s">
        <v>2232</v>
      </c>
      <c r="HY8" s="222" t="s">
        <v>33</v>
      </c>
      <c r="HZ8" s="222">
        <v>2</v>
      </c>
      <c r="IA8" s="222" t="s">
        <v>17</v>
      </c>
      <c r="IB8" s="222" t="s">
        <v>17</v>
      </c>
      <c r="IC8" s="223">
        <v>45457</v>
      </c>
      <c r="ID8" s="221" t="s">
        <v>2701</v>
      </c>
      <c r="IE8" s="224">
        <v>0</v>
      </c>
      <c r="IF8" s="224" t="s">
        <v>2232</v>
      </c>
      <c r="IG8" s="224" t="s">
        <v>33</v>
      </c>
      <c r="IH8" s="224">
        <v>2</v>
      </c>
      <c r="II8" s="224" t="s">
        <v>17</v>
      </c>
      <c r="IJ8" s="224" t="s">
        <v>17</v>
      </c>
      <c r="IK8" s="214">
        <v>45457</v>
      </c>
      <c r="IL8" s="222" t="s">
        <v>2700</v>
      </c>
      <c r="IM8" s="222">
        <v>3</v>
      </c>
      <c r="IN8" s="222" t="s">
        <v>2232</v>
      </c>
      <c r="IO8" s="222" t="s">
        <v>33</v>
      </c>
      <c r="IP8" s="222">
        <v>2</v>
      </c>
      <c r="IQ8" s="222" t="s">
        <v>17</v>
      </c>
      <c r="IR8" s="222" t="s">
        <v>17</v>
      </c>
      <c r="IS8" s="223">
        <v>45457</v>
      </c>
    </row>
    <row r="9" spans="1:253" s="11" customFormat="1" ht="13.25" customHeight="1" x14ac:dyDescent="0.25">
      <c r="A9" s="11" t="s">
        <v>1575</v>
      </c>
      <c r="B9" s="11" t="s">
        <v>10774</v>
      </c>
      <c r="C9" s="11" t="s">
        <v>1621</v>
      </c>
      <c r="D9" s="11" t="s">
        <v>1622</v>
      </c>
      <c r="E9" s="11" t="s">
        <v>10155</v>
      </c>
      <c r="F9" s="11" t="s">
        <v>1626</v>
      </c>
      <c r="G9" s="212">
        <v>13700000</v>
      </c>
      <c r="H9" s="213" t="s">
        <v>1623</v>
      </c>
      <c r="I9" s="213" t="s">
        <v>33</v>
      </c>
      <c r="J9" s="213">
        <v>2</v>
      </c>
      <c r="K9" s="213" t="s">
        <v>1625</v>
      </c>
      <c r="L9" s="213" t="s">
        <v>1624</v>
      </c>
      <c r="M9" s="214">
        <v>45394</v>
      </c>
      <c r="N9" s="221" t="s">
        <v>1630</v>
      </c>
      <c r="O9" s="216">
        <v>47633</v>
      </c>
      <c r="P9" s="216" t="s">
        <v>1627</v>
      </c>
      <c r="Q9" s="216" t="s">
        <v>33</v>
      </c>
      <c r="R9" s="216">
        <v>2</v>
      </c>
      <c r="S9" s="216" t="s">
        <v>1629</v>
      </c>
      <c r="T9" s="216" t="s">
        <v>1628</v>
      </c>
      <c r="U9" s="217">
        <v>45394</v>
      </c>
      <c r="V9" s="221" t="s">
        <v>1632</v>
      </c>
      <c r="W9" s="213">
        <v>2115000</v>
      </c>
      <c r="X9" s="213" t="s">
        <v>1604</v>
      </c>
      <c r="Y9" s="213" t="s">
        <v>492</v>
      </c>
      <c r="Z9" s="213">
        <v>1</v>
      </c>
      <c r="AA9" s="213" t="s">
        <v>1631</v>
      </c>
      <c r="AB9" s="213" t="s">
        <v>1587</v>
      </c>
      <c r="AC9" s="214">
        <v>45394</v>
      </c>
      <c r="AD9" s="221" t="s">
        <v>1634</v>
      </c>
      <c r="AE9" s="218">
        <v>308000</v>
      </c>
      <c r="AF9" s="218" t="s">
        <v>1604</v>
      </c>
      <c r="AG9" s="218" t="s">
        <v>492</v>
      </c>
      <c r="AH9" s="218">
        <v>1</v>
      </c>
      <c r="AI9" s="218" t="s">
        <v>1633</v>
      </c>
      <c r="AJ9" s="218" t="s">
        <v>1587</v>
      </c>
      <c r="AK9" s="219">
        <v>45394</v>
      </c>
      <c r="AL9" s="221" t="s">
        <v>9697</v>
      </c>
      <c r="AM9" s="213">
        <v>26000</v>
      </c>
      <c r="AN9" s="213" t="s">
        <v>9526</v>
      </c>
      <c r="AO9" s="213" t="s">
        <v>492</v>
      </c>
      <c r="AP9" s="213">
        <v>1</v>
      </c>
      <c r="AQ9" s="213" t="s">
        <v>9696</v>
      </c>
      <c r="AR9" s="213" t="s">
        <v>9610</v>
      </c>
      <c r="AS9" s="214">
        <v>45531</v>
      </c>
      <c r="AT9" s="222" t="s">
        <v>1636</v>
      </c>
      <c r="AU9" s="218" t="s">
        <v>17</v>
      </c>
      <c r="AV9" s="218" t="s">
        <v>17</v>
      </c>
      <c r="AW9" s="218" t="s">
        <v>17</v>
      </c>
      <c r="AX9" s="218" t="s">
        <v>17</v>
      </c>
      <c r="AY9" s="218" t="s">
        <v>1635</v>
      </c>
      <c r="AZ9" s="218" t="s">
        <v>17</v>
      </c>
      <c r="BA9" s="219">
        <v>45394</v>
      </c>
      <c r="BB9" s="221" t="s">
        <v>1638</v>
      </c>
      <c r="BC9" s="213" t="s">
        <v>17</v>
      </c>
      <c r="BD9" s="213" t="s">
        <v>17</v>
      </c>
      <c r="BE9" s="213" t="s">
        <v>17</v>
      </c>
      <c r="BF9" s="213" t="s">
        <v>17</v>
      </c>
      <c r="BG9" s="213" t="s">
        <v>1637</v>
      </c>
      <c r="BH9" s="213" t="s">
        <v>17</v>
      </c>
      <c r="BI9" s="214">
        <v>45394</v>
      </c>
      <c r="BJ9" s="222" t="s">
        <v>9699</v>
      </c>
      <c r="BK9" s="222">
        <v>98</v>
      </c>
      <c r="BL9" s="222" t="s">
        <v>9530</v>
      </c>
      <c r="BM9" s="222" t="s">
        <v>492</v>
      </c>
      <c r="BN9" s="222">
        <v>1</v>
      </c>
      <c r="BO9" s="222" t="s">
        <v>9698</v>
      </c>
      <c r="BP9" s="218" t="s">
        <v>790</v>
      </c>
      <c r="BQ9" s="223">
        <v>45531</v>
      </c>
      <c r="BR9" s="221" t="s">
        <v>1640</v>
      </c>
      <c r="BS9" s="224" t="s">
        <v>17</v>
      </c>
      <c r="BT9" s="224" t="s">
        <v>17</v>
      </c>
      <c r="BU9" s="224" t="s">
        <v>17</v>
      </c>
      <c r="BV9" s="224" t="s">
        <v>17</v>
      </c>
      <c r="BW9" s="224" t="s">
        <v>1639</v>
      </c>
      <c r="BX9" s="224" t="s">
        <v>17</v>
      </c>
      <c r="BY9" s="214">
        <v>45394</v>
      </c>
      <c r="BZ9" s="222" t="s">
        <v>1642</v>
      </c>
      <c r="CA9" s="222" t="s">
        <v>17</v>
      </c>
      <c r="CB9" s="222" t="s">
        <v>17</v>
      </c>
      <c r="CC9" s="222" t="s">
        <v>17</v>
      </c>
      <c r="CD9" s="222" t="s">
        <v>17</v>
      </c>
      <c r="CE9" s="222" t="s">
        <v>1641</v>
      </c>
      <c r="CF9" s="222" t="s">
        <v>17</v>
      </c>
      <c r="CG9" s="223">
        <v>45394</v>
      </c>
      <c r="CH9" s="221" t="s">
        <v>11405</v>
      </c>
      <c r="CI9" s="222" t="e">
        <v>#N/A</v>
      </c>
      <c r="CJ9" s="222" t="e">
        <v>#N/A</v>
      </c>
      <c r="CK9" s="222" t="e">
        <v>#N/A</v>
      </c>
      <c r="CL9" s="222" t="e">
        <v>#N/A</v>
      </c>
      <c r="CM9" s="222" t="e">
        <v>#N/A</v>
      </c>
      <c r="CN9" s="222" t="e">
        <v>#N/A</v>
      </c>
      <c r="CO9" s="225" t="e">
        <v>#N/A</v>
      </c>
      <c r="CP9" s="222" t="s">
        <v>1646</v>
      </c>
      <c r="CQ9" s="224" t="s">
        <v>17</v>
      </c>
      <c r="CR9" s="224" t="s">
        <v>17</v>
      </c>
      <c r="CS9" s="224" t="s">
        <v>17</v>
      </c>
      <c r="CT9" s="224" t="s">
        <v>17</v>
      </c>
      <c r="CU9" s="224" t="s">
        <v>1645</v>
      </c>
      <c r="CV9" s="224" t="s">
        <v>17</v>
      </c>
      <c r="CW9" s="214">
        <v>45394</v>
      </c>
      <c r="CX9" s="222" t="s">
        <v>1648</v>
      </c>
      <c r="CY9" s="218">
        <v>59000</v>
      </c>
      <c r="CZ9" s="218" t="s">
        <v>1604</v>
      </c>
      <c r="DA9" s="218" t="s">
        <v>492</v>
      </c>
      <c r="DB9" s="218">
        <v>1</v>
      </c>
      <c r="DC9" s="218" t="s">
        <v>1653</v>
      </c>
      <c r="DD9" s="218" t="s">
        <v>1587</v>
      </c>
      <c r="DE9" s="220">
        <v>45394</v>
      </c>
      <c r="DF9" s="221" t="s">
        <v>1650</v>
      </c>
      <c r="DG9" s="213">
        <v>1807000</v>
      </c>
      <c r="DH9" s="224" t="s">
        <v>1604</v>
      </c>
      <c r="DI9" s="224" t="s">
        <v>492</v>
      </c>
      <c r="DJ9" s="224">
        <v>1</v>
      </c>
      <c r="DK9" s="224" t="s">
        <v>1649</v>
      </c>
      <c r="DL9" s="224" t="s">
        <v>1587</v>
      </c>
      <c r="DM9" s="214">
        <v>45394</v>
      </c>
      <c r="DN9" s="222" t="s">
        <v>1652</v>
      </c>
      <c r="DO9" s="218">
        <v>249000</v>
      </c>
      <c r="DP9" s="222" t="s">
        <v>1604</v>
      </c>
      <c r="DQ9" s="222" t="s">
        <v>492</v>
      </c>
      <c r="DR9" s="222">
        <v>1</v>
      </c>
      <c r="DS9" s="222" t="s">
        <v>1651</v>
      </c>
      <c r="DT9" s="222" t="s">
        <v>1587</v>
      </c>
      <c r="DU9" s="223">
        <v>45394</v>
      </c>
      <c r="DV9" s="221" t="s">
        <v>1654</v>
      </c>
      <c r="DW9" s="213">
        <v>59000</v>
      </c>
      <c r="DX9" s="224" t="s">
        <v>1604</v>
      </c>
      <c r="DY9" s="224" t="s">
        <v>492</v>
      </c>
      <c r="DZ9" s="224">
        <v>1</v>
      </c>
      <c r="EA9" s="224" t="s">
        <v>1653</v>
      </c>
      <c r="EB9" s="224" t="s">
        <v>1587</v>
      </c>
      <c r="EC9" s="214">
        <v>45394</v>
      </c>
      <c r="ED9" s="222" t="s">
        <v>1656</v>
      </c>
      <c r="EE9" s="218">
        <v>0</v>
      </c>
      <c r="EF9" s="222" t="s">
        <v>1604</v>
      </c>
      <c r="EG9" s="222" t="s">
        <v>492</v>
      </c>
      <c r="EH9" s="222">
        <v>1</v>
      </c>
      <c r="EI9" s="222" t="s">
        <v>1655</v>
      </c>
      <c r="EJ9" s="222" t="s">
        <v>1587</v>
      </c>
      <c r="EK9" s="223">
        <v>45394</v>
      </c>
      <c r="EL9" s="221" t="s">
        <v>1658</v>
      </c>
      <c r="EM9" s="213">
        <v>0</v>
      </c>
      <c r="EN9" s="224" t="s">
        <v>1604</v>
      </c>
      <c r="EO9" s="224" t="s">
        <v>492</v>
      </c>
      <c r="EP9" s="224">
        <v>1</v>
      </c>
      <c r="EQ9" s="224" t="s">
        <v>1657</v>
      </c>
      <c r="ER9" s="224" t="s">
        <v>1587</v>
      </c>
      <c r="ES9" s="214">
        <v>45394</v>
      </c>
      <c r="ET9" s="222" t="s">
        <v>9700</v>
      </c>
      <c r="EU9" s="222">
        <v>98</v>
      </c>
      <c r="EV9" s="222" t="s">
        <v>9530</v>
      </c>
      <c r="EW9" s="222" t="s">
        <v>492</v>
      </c>
      <c r="EX9" s="222">
        <v>1</v>
      </c>
      <c r="EY9" s="222" t="s">
        <v>9698</v>
      </c>
      <c r="EZ9" s="222" t="s">
        <v>790</v>
      </c>
      <c r="FA9" s="223">
        <v>45531</v>
      </c>
      <c r="FB9" s="221" t="s">
        <v>9702</v>
      </c>
      <c r="FC9" s="224">
        <v>3</v>
      </c>
      <c r="FD9" s="224" t="s">
        <v>9526</v>
      </c>
      <c r="FE9" s="224" t="s">
        <v>492</v>
      </c>
      <c r="FF9" s="224">
        <v>1</v>
      </c>
      <c r="FG9" s="224" t="s">
        <v>9701</v>
      </c>
      <c r="FH9" s="224" t="s">
        <v>9610</v>
      </c>
      <c r="FI9" s="214">
        <v>45531</v>
      </c>
      <c r="FJ9" s="221" t="s">
        <v>1660</v>
      </c>
      <c r="FK9" s="222" t="s">
        <v>17</v>
      </c>
      <c r="FL9" s="222" t="s">
        <v>17</v>
      </c>
      <c r="FM9" s="222" t="s">
        <v>17</v>
      </c>
      <c r="FN9" s="222" t="s">
        <v>17</v>
      </c>
      <c r="FO9" s="222" t="s">
        <v>1659</v>
      </c>
      <c r="FP9" s="218" t="s">
        <v>17</v>
      </c>
      <c r="FQ9" s="219">
        <v>45394</v>
      </c>
      <c r="FR9" s="221" t="s">
        <v>1662</v>
      </c>
      <c r="FS9" s="224" t="s">
        <v>17</v>
      </c>
      <c r="FT9" s="224" t="s">
        <v>17</v>
      </c>
      <c r="FU9" s="224" t="s">
        <v>17</v>
      </c>
      <c r="FV9" s="224" t="s">
        <v>17</v>
      </c>
      <c r="FW9" s="224" t="s">
        <v>1661</v>
      </c>
      <c r="FX9" s="224" t="s">
        <v>17</v>
      </c>
      <c r="FY9" s="214">
        <v>45394</v>
      </c>
      <c r="FZ9" s="222" t="s">
        <v>3631</v>
      </c>
      <c r="GA9" s="222">
        <v>0</v>
      </c>
      <c r="GB9" s="222" t="s">
        <v>2232</v>
      </c>
      <c r="GC9" s="222" t="s">
        <v>33</v>
      </c>
      <c r="GD9" s="222">
        <v>2</v>
      </c>
      <c r="GE9" s="222" t="s">
        <v>17</v>
      </c>
      <c r="GF9" s="222" t="s">
        <v>17</v>
      </c>
      <c r="GG9" s="223">
        <v>45466</v>
      </c>
      <c r="GH9" s="221" t="s">
        <v>3637</v>
      </c>
      <c r="GI9" s="224">
        <v>1</v>
      </c>
      <c r="GJ9" s="224" t="s">
        <v>2232</v>
      </c>
      <c r="GK9" s="224" t="s">
        <v>33</v>
      </c>
      <c r="GL9" s="224">
        <v>2</v>
      </c>
      <c r="GM9" s="224" t="s">
        <v>17</v>
      </c>
      <c r="GN9" s="224" t="s">
        <v>17</v>
      </c>
      <c r="GO9" s="214">
        <v>45466</v>
      </c>
      <c r="GP9" s="222" t="s">
        <v>3632</v>
      </c>
      <c r="GQ9" s="222">
        <v>0</v>
      </c>
      <c r="GR9" s="222" t="s">
        <v>2232</v>
      </c>
      <c r="GS9" s="222" t="s">
        <v>33</v>
      </c>
      <c r="GT9" s="222">
        <v>2</v>
      </c>
      <c r="GU9" s="222" t="s">
        <v>17</v>
      </c>
      <c r="GV9" s="222" t="s">
        <v>17</v>
      </c>
      <c r="GW9" s="223">
        <v>45466</v>
      </c>
      <c r="GX9" s="221" t="s">
        <v>3638</v>
      </c>
      <c r="GY9" s="224">
        <v>0</v>
      </c>
      <c r="GZ9" s="224" t="s">
        <v>2232</v>
      </c>
      <c r="HA9" s="224" t="s">
        <v>33</v>
      </c>
      <c r="HB9" s="224">
        <v>2</v>
      </c>
      <c r="HC9" s="224" t="s">
        <v>17</v>
      </c>
      <c r="HD9" s="224" t="s">
        <v>17</v>
      </c>
      <c r="HE9" s="214">
        <v>45466</v>
      </c>
      <c r="HF9" s="222" t="s">
        <v>3630</v>
      </c>
      <c r="HG9" s="222">
        <v>0</v>
      </c>
      <c r="HH9" s="222" t="s">
        <v>2232</v>
      </c>
      <c r="HI9" s="222" t="s">
        <v>33</v>
      </c>
      <c r="HJ9" s="222">
        <v>2</v>
      </c>
      <c r="HK9" s="222" t="s">
        <v>17</v>
      </c>
      <c r="HL9" s="222" t="s">
        <v>17</v>
      </c>
      <c r="HM9" s="223">
        <v>45466</v>
      </c>
      <c r="HN9" s="221" t="s">
        <v>3636</v>
      </c>
      <c r="HO9" s="224">
        <v>1</v>
      </c>
      <c r="HP9" s="224" t="s">
        <v>2232</v>
      </c>
      <c r="HQ9" s="224" t="s">
        <v>33</v>
      </c>
      <c r="HR9" s="224">
        <v>2</v>
      </c>
      <c r="HS9" s="224" t="s">
        <v>17</v>
      </c>
      <c r="HT9" s="224" t="s">
        <v>17</v>
      </c>
      <c r="HU9" s="214">
        <v>45466</v>
      </c>
      <c r="HV9" s="222" t="s">
        <v>3633</v>
      </c>
      <c r="HW9" s="222">
        <v>2</v>
      </c>
      <c r="HX9" s="222" t="s">
        <v>2232</v>
      </c>
      <c r="HY9" s="222" t="s">
        <v>33</v>
      </c>
      <c r="HZ9" s="222">
        <v>2</v>
      </c>
      <c r="IA9" s="222" t="s">
        <v>17</v>
      </c>
      <c r="IB9" s="222" t="s">
        <v>17</v>
      </c>
      <c r="IC9" s="223">
        <v>45466</v>
      </c>
      <c r="ID9" s="221" t="s">
        <v>3635</v>
      </c>
      <c r="IE9" s="224">
        <v>0</v>
      </c>
      <c r="IF9" s="224" t="s">
        <v>2232</v>
      </c>
      <c r="IG9" s="224" t="s">
        <v>33</v>
      </c>
      <c r="IH9" s="224">
        <v>2</v>
      </c>
      <c r="II9" s="224" t="s">
        <v>17</v>
      </c>
      <c r="IJ9" s="224" t="s">
        <v>17</v>
      </c>
      <c r="IK9" s="214">
        <v>45466</v>
      </c>
      <c r="IL9" s="222" t="s">
        <v>3634</v>
      </c>
      <c r="IM9" s="222">
        <v>3</v>
      </c>
      <c r="IN9" s="222" t="s">
        <v>2232</v>
      </c>
      <c r="IO9" s="222" t="s">
        <v>33</v>
      </c>
      <c r="IP9" s="222">
        <v>2</v>
      </c>
      <c r="IQ9" s="222" t="s">
        <v>17</v>
      </c>
      <c r="IR9" s="222" t="s">
        <v>17</v>
      </c>
      <c r="IS9" s="223">
        <v>45466</v>
      </c>
    </row>
    <row r="10" spans="1:253" s="11" customFormat="1" ht="13.25" customHeight="1" x14ac:dyDescent="0.25">
      <c r="A10" s="11" t="s">
        <v>216</v>
      </c>
      <c r="B10" s="11" t="s">
        <v>10774</v>
      </c>
      <c r="C10" s="11" t="s">
        <v>217</v>
      </c>
      <c r="D10" s="11" t="s">
        <v>218</v>
      </c>
      <c r="E10" s="11" t="s">
        <v>10156</v>
      </c>
      <c r="F10" s="11" t="s">
        <v>1725</v>
      </c>
      <c r="G10" s="212">
        <v>23300000</v>
      </c>
      <c r="H10" s="213" t="s">
        <v>1722</v>
      </c>
      <c r="I10" s="213" t="s">
        <v>492</v>
      </c>
      <c r="J10" s="213">
        <v>1</v>
      </c>
      <c r="K10" s="213" t="s">
        <v>1724</v>
      </c>
      <c r="L10" s="213" t="s">
        <v>1723</v>
      </c>
      <c r="M10" s="214">
        <v>45400</v>
      </c>
      <c r="N10" s="221" t="s">
        <v>1729</v>
      </c>
      <c r="O10" s="216">
        <v>274220</v>
      </c>
      <c r="P10" s="216" t="s">
        <v>1726</v>
      </c>
      <c r="Q10" s="216" t="s">
        <v>492</v>
      </c>
      <c r="R10" s="216">
        <v>1</v>
      </c>
      <c r="S10" s="216" t="s">
        <v>1728</v>
      </c>
      <c r="T10" s="216" t="s">
        <v>1727</v>
      </c>
      <c r="U10" s="217">
        <v>45400</v>
      </c>
      <c r="V10" s="221" t="s">
        <v>1732</v>
      </c>
      <c r="W10" s="213">
        <v>23300000</v>
      </c>
      <c r="X10" s="213" t="s">
        <v>1722</v>
      </c>
      <c r="Y10" s="213" t="s">
        <v>492</v>
      </c>
      <c r="Z10" s="213">
        <v>1</v>
      </c>
      <c r="AA10" s="213" t="s">
        <v>1731</v>
      </c>
      <c r="AB10" s="213" t="s">
        <v>1730</v>
      </c>
      <c r="AC10" s="214">
        <v>45400</v>
      </c>
      <c r="AD10" s="221" t="s">
        <v>1736</v>
      </c>
      <c r="AE10" s="218">
        <v>6300000</v>
      </c>
      <c r="AF10" s="218" t="s">
        <v>1733</v>
      </c>
      <c r="AG10" s="218" t="s">
        <v>492</v>
      </c>
      <c r="AH10" s="218">
        <v>1</v>
      </c>
      <c r="AI10" s="218" t="s">
        <v>1735</v>
      </c>
      <c r="AJ10" s="218" t="s">
        <v>1734</v>
      </c>
      <c r="AK10" s="219">
        <v>45400</v>
      </c>
      <c r="AL10" s="221" t="s">
        <v>9612</v>
      </c>
      <c r="AM10" s="213">
        <v>2297000</v>
      </c>
      <c r="AN10" s="213" t="s">
        <v>9526</v>
      </c>
      <c r="AO10" s="213" t="s">
        <v>492</v>
      </c>
      <c r="AP10" s="213">
        <v>1</v>
      </c>
      <c r="AQ10" s="213" t="s">
        <v>9611</v>
      </c>
      <c r="AR10" s="213" t="s">
        <v>9610</v>
      </c>
      <c r="AS10" s="214">
        <v>45531</v>
      </c>
      <c r="AT10" s="222" t="s">
        <v>1491</v>
      </c>
      <c r="AU10" s="218">
        <v>1</v>
      </c>
      <c r="AV10" s="218" t="s">
        <v>1488</v>
      </c>
      <c r="AW10" s="218" t="s">
        <v>492</v>
      </c>
      <c r="AX10" s="218">
        <v>1</v>
      </c>
      <c r="AY10" s="218" t="s">
        <v>1490</v>
      </c>
      <c r="AZ10" s="218" t="s">
        <v>1489</v>
      </c>
      <c r="BA10" s="219">
        <v>45230</v>
      </c>
      <c r="BB10" s="221" t="s">
        <v>222</v>
      </c>
      <c r="BC10" s="213" t="s">
        <v>17</v>
      </c>
      <c r="BD10" s="213">
        <v>0</v>
      </c>
      <c r="BE10" s="213" t="s">
        <v>17</v>
      </c>
      <c r="BF10" s="213" t="s">
        <v>17</v>
      </c>
      <c r="BG10" s="213">
        <v>0</v>
      </c>
      <c r="BH10" s="213">
        <v>0</v>
      </c>
      <c r="BI10" s="214">
        <v>43511</v>
      </c>
      <c r="BJ10" s="222" t="s">
        <v>9614</v>
      </c>
      <c r="BK10" s="222">
        <v>4605</v>
      </c>
      <c r="BL10" s="222" t="s">
        <v>9530</v>
      </c>
      <c r="BM10" s="222" t="s">
        <v>492</v>
      </c>
      <c r="BN10" s="222">
        <v>1</v>
      </c>
      <c r="BO10" s="222" t="s">
        <v>9613</v>
      </c>
      <c r="BP10" s="218" t="s">
        <v>691</v>
      </c>
      <c r="BQ10" s="223">
        <v>45531</v>
      </c>
      <c r="BR10" s="221" t="s">
        <v>219</v>
      </c>
      <c r="BS10" s="224" t="s">
        <v>17</v>
      </c>
      <c r="BT10" s="224">
        <v>0</v>
      </c>
      <c r="BU10" s="224" t="s">
        <v>17</v>
      </c>
      <c r="BV10" s="224" t="s">
        <v>17</v>
      </c>
      <c r="BW10" s="224">
        <v>0</v>
      </c>
      <c r="BX10" s="224">
        <v>0</v>
      </c>
      <c r="BY10" s="214">
        <v>43511</v>
      </c>
      <c r="BZ10" s="222" t="s">
        <v>220</v>
      </c>
      <c r="CA10" s="222" t="s">
        <v>17</v>
      </c>
      <c r="CB10" s="222">
        <v>0</v>
      </c>
      <c r="CC10" s="222" t="s">
        <v>17</v>
      </c>
      <c r="CD10" s="222" t="s">
        <v>17</v>
      </c>
      <c r="CE10" s="222">
        <v>0</v>
      </c>
      <c r="CF10" s="222">
        <v>0</v>
      </c>
      <c r="CG10" s="223">
        <v>43511</v>
      </c>
      <c r="CH10" s="221" t="s">
        <v>11406</v>
      </c>
      <c r="CI10" s="222" t="e">
        <v>#N/A</v>
      </c>
      <c r="CJ10" s="222" t="e">
        <v>#N/A</v>
      </c>
      <c r="CK10" s="222" t="e">
        <v>#N/A</v>
      </c>
      <c r="CL10" s="222" t="e">
        <v>#N/A</v>
      </c>
      <c r="CM10" s="222" t="e">
        <v>#N/A</v>
      </c>
      <c r="CN10" s="222" t="e">
        <v>#N/A</v>
      </c>
      <c r="CO10" s="225" t="e">
        <v>#N/A</v>
      </c>
      <c r="CP10" s="222" t="s">
        <v>221</v>
      </c>
      <c r="CQ10" s="224" t="s">
        <v>17</v>
      </c>
      <c r="CR10" s="224">
        <v>0</v>
      </c>
      <c r="CS10" s="224" t="s">
        <v>33</v>
      </c>
      <c r="CT10" s="224">
        <v>2</v>
      </c>
      <c r="CU10" s="224">
        <v>0</v>
      </c>
      <c r="CV10" s="224">
        <v>0</v>
      </c>
      <c r="CW10" s="214">
        <v>43511</v>
      </c>
      <c r="CX10" s="222" t="s">
        <v>1738</v>
      </c>
      <c r="CY10" s="218">
        <v>6300000</v>
      </c>
      <c r="CZ10" s="218" t="s">
        <v>1733</v>
      </c>
      <c r="DA10" s="218" t="s">
        <v>888</v>
      </c>
      <c r="DB10" s="218">
        <v>2</v>
      </c>
      <c r="DC10" s="218" t="s">
        <v>1743</v>
      </c>
      <c r="DD10" s="218" t="s">
        <v>1734</v>
      </c>
      <c r="DE10" s="220">
        <v>45400</v>
      </c>
      <c r="DF10" s="221" t="s">
        <v>1740</v>
      </c>
      <c r="DG10" s="213">
        <v>17000000</v>
      </c>
      <c r="DH10" s="224" t="s">
        <v>1733</v>
      </c>
      <c r="DI10" s="224" t="s">
        <v>492</v>
      </c>
      <c r="DJ10" s="224">
        <v>1</v>
      </c>
      <c r="DK10" s="224" t="s">
        <v>1739</v>
      </c>
      <c r="DL10" s="224" t="s">
        <v>1734</v>
      </c>
      <c r="DM10" s="214">
        <v>45400</v>
      </c>
      <c r="DN10" s="222" t="s">
        <v>1742</v>
      </c>
      <c r="DO10" s="218">
        <v>0</v>
      </c>
      <c r="DP10" s="222" t="s">
        <v>1733</v>
      </c>
      <c r="DQ10" s="222" t="s">
        <v>492</v>
      </c>
      <c r="DR10" s="222">
        <v>1</v>
      </c>
      <c r="DS10" s="222" t="s">
        <v>1741</v>
      </c>
      <c r="DT10" s="222" t="s">
        <v>1734</v>
      </c>
      <c r="DU10" s="223">
        <v>45400</v>
      </c>
      <c r="DV10" s="221" t="s">
        <v>1744</v>
      </c>
      <c r="DW10" s="213">
        <v>3528000</v>
      </c>
      <c r="DX10" s="224" t="s">
        <v>1733</v>
      </c>
      <c r="DY10" s="224" t="s">
        <v>888</v>
      </c>
      <c r="DZ10" s="224">
        <v>2</v>
      </c>
      <c r="EA10" s="224" t="s">
        <v>1743</v>
      </c>
      <c r="EB10" s="224" t="s">
        <v>1734</v>
      </c>
      <c r="EC10" s="214">
        <v>45400</v>
      </c>
      <c r="ED10" s="222" t="s">
        <v>1746</v>
      </c>
      <c r="EE10" s="218">
        <v>2646000</v>
      </c>
      <c r="EF10" s="222" t="s">
        <v>1733</v>
      </c>
      <c r="EG10" s="222" t="s">
        <v>888</v>
      </c>
      <c r="EH10" s="222">
        <v>2</v>
      </c>
      <c r="EI10" s="222" t="s">
        <v>1745</v>
      </c>
      <c r="EJ10" s="222" t="s">
        <v>1734</v>
      </c>
      <c r="EK10" s="223">
        <v>45400</v>
      </c>
      <c r="EL10" s="221" t="s">
        <v>1748</v>
      </c>
      <c r="EM10" s="213">
        <v>126000</v>
      </c>
      <c r="EN10" s="224" t="s">
        <v>1733</v>
      </c>
      <c r="EO10" s="224" t="s">
        <v>888</v>
      </c>
      <c r="EP10" s="224">
        <v>2</v>
      </c>
      <c r="EQ10" s="224" t="s">
        <v>1747</v>
      </c>
      <c r="ER10" s="224" t="s">
        <v>1734</v>
      </c>
      <c r="ES10" s="214">
        <v>45400</v>
      </c>
      <c r="ET10" s="222" t="s">
        <v>9615</v>
      </c>
      <c r="EU10" s="222">
        <v>4605</v>
      </c>
      <c r="EV10" s="222" t="s">
        <v>9530</v>
      </c>
      <c r="EW10" s="222" t="s">
        <v>492</v>
      </c>
      <c r="EX10" s="222">
        <v>1</v>
      </c>
      <c r="EY10" s="222" t="s">
        <v>9613</v>
      </c>
      <c r="EZ10" s="222" t="s">
        <v>691</v>
      </c>
      <c r="FA10" s="223">
        <v>45531</v>
      </c>
      <c r="FB10" s="221" t="s">
        <v>9617</v>
      </c>
      <c r="FC10" s="224">
        <v>4</v>
      </c>
      <c r="FD10" s="224" t="s">
        <v>9526</v>
      </c>
      <c r="FE10" s="224" t="s">
        <v>492</v>
      </c>
      <c r="FF10" s="224">
        <v>1</v>
      </c>
      <c r="FG10" s="224" t="s">
        <v>9616</v>
      </c>
      <c r="FH10" s="224" t="s">
        <v>9610</v>
      </c>
      <c r="FI10" s="214">
        <v>45531</v>
      </c>
      <c r="FJ10" s="221" t="s">
        <v>639</v>
      </c>
      <c r="FK10" s="222" t="s">
        <v>17</v>
      </c>
      <c r="FL10" s="222" t="s">
        <v>17</v>
      </c>
      <c r="FM10" s="222" t="s">
        <v>17</v>
      </c>
      <c r="FN10" s="222" t="s">
        <v>17</v>
      </c>
      <c r="FO10" s="222" t="s">
        <v>638</v>
      </c>
      <c r="FP10" s="218" t="s">
        <v>17</v>
      </c>
      <c r="FQ10" s="219">
        <v>44001</v>
      </c>
      <c r="FR10" s="221" t="s">
        <v>640</v>
      </c>
      <c r="FS10" s="224" t="s">
        <v>17</v>
      </c>
      <c r="FT10" s="224" t="s">
        <v>17</v>
      </c>
      <c r="FU10" s="224" t="s">
        <v>17</v>
      </c>
      <c r="FV10" s="224" t="s">
        <v>17</v>
      </c>
      <c r="FW10" s="224" t="s">
        <v>638</v>
      </c>
      <c r="FX10" s="224" t="s">
        <v>17</v>
      </c>
      <c r="FY10" s="214">
        <v>44001</v>
      </c>
      <c r="FZ10" s="222" t="s">
        <v>3640</v>
      </c>
      <c r="GA10" s="222">
        <v>1</v>
      </c>
      <c r="GB10" s="222" t="s">
        <v>2232</v>
      </c>
      <c r="GC10" s="222" t="s">
        <v>33</v>
      </c>
      <c r="GD10" s="222">
        <v>2</v>
      </c>
      <c r="GE10" s="222" t="s">
        <v>17</v>
      </c>
      <c r="GF10" s="222" t="s">
        <v>17</v>
      </c>
      <c r="GG10" s="223">
        <v>45466</v>
      </c>
      <c r="GH10" s="221" t="s">
        <v>3646</v>
      </c>
      <c r="GI10" s="224">
        <v>3</v>
      </c>
      <c r="GJ10" s="224" t="s">
        <v>2232</v>
      </c>
      <c r="GK10" s="224" t="s">
        <v>33</v>
      </c>
      <c r="GL10" s="224">
        <v>2</v>
      </c>
      <c r="GM10" s="224" t="s">
        <v>17</v>
      </c>
      <c r="GN10" s="224" t="s">
        <v>17</v>
      </c>
      <c r="GO10" s="214">
        <v>45466</v>
      </c>
      <c r="GP10" s="222" t="s">
        <v>3641</v>
      </c>
      <c r="GQ10" s="222">
        <v>3</v>
      </c>
      <c r="GR10" s="222" t="s">
        <v>2232</v>
      </c>
      <c r="GS10" s="222" t="s">
        <v>33</v>
      </c>
      <c r="GT10" s="222">
        <v>2</v>
      </c>
      <c r="GU10" s="222" t="s">
        <v>17</v>
      </c>
      <c r="GV10" s="222" t="s">
        <v>17</v>
      </c>
      <c r="GW10" s="223">
        <v>45466</v>
      </c>
      <c r="GX10" s="221" t="s">
        <v>3647</v>
      </c>
      <c r="GY10" s="224">
        <v>3</v>
      </c>
      <c r="GZ10" s="224" t="s">
        <v>2232</v>
      </c>
      <c r="HA10" s="224" t="s">
        <v>33</v>
      </c>
      <c r="HB10" s="224">
        <v>2</v>
      </c>
      <c r="HC10" s="224" t="s">
        <v>17</v>
      </c>
      <c r="HD10" s="224" t="s">
        <v>17</v>
      </c>
      <c r="HE10" s="214">
        <v>45466</v>
      </c>
      <c r="HF10" s="222" t="s">
        <v>3639</v>
      </c>
      <c r="HG10" s="222">
        <v>2</v>
      </c>
      <c r="HH10" s="222" t="s">
        <v>2232</v>
      </c>
      <c r="HI10" s="222" t="s">
        <v>33</v>
      </c>
      <c r="HJ10" s="222">
        <v>2</v>
      </c>
      <c r="HK10" s="222" t="s">
        <v>17</v>
      </c>
      <c r="HL10" s="222" t="s">
        <v>17</v>
      </c>
      <c r="HM10" s="223">
        <v>45466</v>
      </c>
      <c r="HN10" s="221" t="s">
        <v>3645</v>
      </c>
      <c r="HO10" s="224">
        <v>2</v>
      </c>
      <c r="HP10" s="224" t="s">
        <v>2232</v>
      </c>
      <c r="HQ10" s="224" t="s">
        <v>33</v>
      </c>
      <c r="HR10" s="224">
        <v>2</v>
      </c>
      <c r="HS10" s="224" t="s">
        <v>17</v>
      </c>
      <c r="HT10" s="224" t="s">
        <v>17</v>
      </c>
      <c r="HU10" s="214">
        <v>45466</v>
      </c>
      <c r="HV10" s="222" t="s">
        <v>3642</v>
      </c>
      <c r="HW10" s="222">
        <v>3</v>
      </c>
      <c r="HX10" s="222" t="s">
        <v>2232</v>
      </c>
      <c r="HY10" s="222" t="s">
        <v>33</v>
      </c>
      <c r="HZ10" s="222">
        <v>2</v>
      </c>
      <c r="IA10" s="222" t="s">
        <v>17</v>
      </c>
      <c r="IB10" s="222" t="s">
        <v>17</v>
      </c>
      <c r="IC10" s="223">
        <v>45466</v>
      </c>
      <c r="ID10" s="221" t="s">
        <v>3644</v>
      </c>
      <c r="IE10" s="224">
        <v>1</v>
      </c>
      <c r="IF10" s="224" t="s">
        <v>2232</v>
      </c>
      <c r="IG10" s="224" t="s">
        <v>33</v>
      </c>
      <c r="IH10" s="224">
        <v>2</v>
      </c>
      <c r="II10" s="224" t="s">
        <v>17</v>
      </c>
      <c r="IJ10" s="224" t="s">
        <v>17</v>
      </c>
      <c r="IK10" s="214">
        <v>45466</v>
      </c>
      <c r="IL10" s="222" t="s">
        <v>3643</v>
      </c>
      <c r="IM10" s="222">
        <v>3</v>
      </c>
      <c r="IN10" s="222" t="s">
        <v>2232</v>
      </c>
      <c r="IO10" s="222" t="s">
        <v>33</v>
      </c>
      <c r="IP10" s="222">
        <v>2</v>
      </c>
      <c r="IQ10" s="222" t="s">
        <v>17</v>
      </c>
      <c r="IR10" s="222" t="s">
        <v>17</v>
      </c>
      <c r="IS10" s="223">
        <v>45466</v>
      </c>
    </row>
    <row r="11" spans="1:253" s="11" customFormat="1" ht="13.25" customHeight="1" x14ac:dyDescent="0.25">
      <c r="A11" s="11" t="s">
        <v>3955</v>
      </c>
      <c r="B11" s="11" t="s">
        <v>10782</v>
      </c>
      <c r="C11" s="11" t="s">
        <v>3956</v>
      </c>
      <c r="D11" s="11" t="s">
        <v>2550</v>
      </c>
      <c r="E11" s="11" t="s">
        <v>10157</v>
      </c>
      <c r="F11" s="11" t="s">
        <v>6663</v>
      </c>
      <c r="G11" s="212">
        <v>170818000</v>
      </c>
      <c r="H11" s="213" t="s">
        <v>6660</v>
      </c>
      <c r="I11" s="213" t="s">
        <v>492</v>
      </c>
      <c r="J11" s="213">
        <v>1</v>
      </c>
      <c r="K11" s="213" t="s">
        <v>6662</v>
      </c>
      <c r="L11" s="213" t="s">
        <v>6661</v>
      </c>
      <c r="M11" s="214">
        <v>45529</v>
      </c>
      <c r="N11" s="221" t="s">
        <v>6667</v>
      </c>
      <c r="O11" s="216">
        <v>147570</v>
      </c>
      <c r="P11" s="216" t="s">
        <v>6664</v>
      </c>
      <c r="Q11" s="216" t="s">
        <v>492</v>
      </c>
      <c r="R11" s="216">
        <v>1</v>
      </c>
      <c r="S11" s="216" t="s">
        <v>6666</v>
      </c>
      <c r="T11" s="216" t="s">
        <v>6665</v>
      </c>
      <c r="U11" s="217">
        <v>45529</v>
      </c>
      <c r="V11" s="221" t="s">
        <v>6671</v>
      </c>
      <c r="W11" s="213">
        <v>170818000</v>
      </c>
      <c r="X11" s="213" t="s">
        <v>6668</v>
      </c>
      <c r="Y11" s="213" t="s">
        <v>492</v>
      </c>
      <c r="Z11" s="213">
        <v>1</v>
      </c>
      <c r="AA11" s="213" t="s">
        <v>6670</v>
      </c>
      <c r="AB11" s="213" t="s">
        <v>6669</v>
      </c>
      <c r="AC11" s="214">
        <v>45529</v>
      </c>
      <c r="AD11" s="221" t="s">
        <v>6675</v>
      </c>
      <c r="AE11" s="218">
        <v>100792000</v>
      </c>
      <c r="AF11" s="218" t="s">
        <v>6672</v>
      </c>
      <c r="AG11" s="218" t="s">
        <v>492</v>
      </c>
      <c r="AH11" s="218">
        <v>1</v>
      </c>
      <c r="AI11" s="218" t="s">
        <v>6674</v>
      </c>
      <c r="AJ11" s="218" t="s">
        <v>6673</v>
      </c>
      <c r="AK11" s="219">
        <v>45529</v>
      </c>
      <c r="AL11" s="221" t="s">
        <v>6679</v>
      </c>
      <c r="AM11" s="213">
        <v>1813000</v>
      </c>
      <c r="AN11" s="213" t="s">
        <v>6676</v>
      </c>
      <c r="AO11" s="213" t="s">
        <v>888</v>
      </c>
      <c r="AP11" s="213">
        <v>2</v>
      </c>
      <c r="AQ11" s="213" t="s">
        <v>6678</v>
      </c>
      <c r="AR11" s="213" t="s">
        <v>6677</v>
      </c>
      <c r="AS11" s="214">
        <v>45529</v>
      </c>
      <c r="AT11" s="222" t="s">
        <v>6680</v>
      </c>
      <c r="AU11" s="218" t="s">
        <v>17</v>
      </c>
      <c r="AV11" s="218" t="s">
        <v>17</v>
      </c>
      <c r="AW11" s="218" t="s">
        <v>888</v>
      </c>
      <c r="AX11" s="218">
        <v>2</v>
      </c>
      <c r="AY11" s="218" t="s">
        <v>517</v>
      </c>
      <c r="AZ11" s="218" t="s">
        <v>17</v>
      </c>
      <c r="BA11" s="219">
        <v>45529</v>
      </c>
      <c r="BB11" s="221" t="s">
        <v>6713</v>
      </c>
      <c r="BC11" s="213" t="s">
        <v>17</v>
      </c>
      <c r="BD11" s="213" t="s">
        <v>17</v>
      </c>
      <c r="BE11" s="213" t="s">
        <v>17</v>
      </c>
      <c r="BF11" s="213" t="s">
        <v>17</v>
      </c>
      <c r="BG11" s="213" t="s">
        <v>6710</v>
      </c>
      <c r="BH11" s="213" t="s">
        <v>17</v>
      </c>
      <c r="BI11" s="214">
        <v>45529</v>
      </c>
      <c r="BJ11" s="222" t="s">
        <v>6684</v>
      </c>
      <c r="BK11" s="222">
        <v>67</v>
      </c>
      <c r="BL11" s="222" t="s">
        <v>6681</v>
      </c>
      <c r="BM11" s="222" t="s">
        <v>492</v>
      </c>
      <c r="BN11" s="222">
        <v>1</v>
      </c>
      <c r="BO11" s="222" t="s">
        <v>6683</v>
      </c>
      <c r="BP11" s="218" t="s">
        <v>6682</v>
      </c>
      <c r="BQ11" s="223">
        <v>45529</v>
      </c>
      <c r="BR11" s="221" t="s">
        <v>6717</v>
      </c>
      <c r="BS11" s="224">
        <v>197335</v>
      </c>
      <c r="BT11" s="224" t="s">
        <v>6714</v>
      </c>
      <c r="BU11" s="224" t="s">
        <v>492</v>
      </c>
      <c r="BV11" s="224">
        <v>1</v>
      </c>
      <c r="BW11" s="224" t="s">
        <v>6716</v>
      </c>
      <c r="BX11" s="224" t="s">
        <v>6715</v>
      </c>
      <c r="BY11" s="214">
        <v>45529</v>
      </c>
      <c r="BZ11" s="222" t="s">
        <v>6721</v>
      </c>
      <c r="CA11" s="222">
        <v>40338</v>
      </c>
      <c r="CB11" s="222" t="s">
        <v>6718</v>
      </c>
      <c r="CC11" s="222" t="s">
        <v>492</v>
      </c>
      <c r="CD11" s="222">
        <v>1</v>
      </c>
      <c r="CE11" s="222" t="s">
        <v>6720</v>
      </c>
      <c r="CF11" s="222" t="s">
        <v>6719</v>
      </c>
      <c r="CG11" s="223">
        <v>45529</v>
      </c>
      <c r="CH11" s="221" t="s">
        <v>11407</v>
      </c>
      <c r="CI11" s="222" t="e">
        <v>#N/A</v>
      </c>
      <c r="CJ11" s="222" t="e">
        <v>#N/A</v>
      </c>
      <c r="CK11" s="222" t="e">
        <v>#N/A</v>
      </c>
      <c r="CL11" s="222" t="e">
        <v>#N/A</v>
      </c>
      <c r="CM11" s="222" t="e">
        <v>#N/A</v>
      </c>
      <c r="CN11" s="222" t="e">
        <v>#N/A</v>
      </c>
      <c r="CO11" s="225" t="e">
        <v>#N/A</v>
      </c>
      <c r="CP11" s="222" t="s">
        <v>6726</v>
      </c>
      <c r="CQ11" s="224">
        <v>592000000</v>
      </c>
      <c r="CR11" s="224" t="s">
        <v>6723</v>
      </c>
      <c r="CS11" s="224" t="s">
        <v>888</v>
      </c>
      <c r="CT11" s="224">
        <v>2</v>
      </c>
      <c r="CU11" s="224" t="s">
        <v>6725</v>
      </c>
      <c r="CV11" s="224" t="s">
        <v>6724</v>
      </c>
      <c r="CW11" s="214">
        <v>45529</v>
      </c>
      <c r="CX11" s="222" t="s">
        <v>6689</v>
      </c>
      <c r="CY11" s="218">
        <v>40389000</v>
      </c>
      <c r="CZ11" s="218" t="s">
        <v>6696</v>
      </c>
      <c r="DA11" s="218" t="s">
        <v>888</v>
      </c>
      <c r="DB11" s="218">
        <v>2</v>
      </c>
      <c r="DC11" s="218" t="s">
        <v>6698</v>
      </c>
      <c r="DD11" s="218" t="s">
        <v>6697</v>
      </c>
      <c r="DE11" s="220">
        <v>45529</v>
      </c>
      <c r="DF11" s="221" t="s">
        <v>6693</v>
      </c>
      <c r="DG11" s="213">
        <v>70027000</v>
      </c>
      <c r="DH11" s="224" t="s">
        <v>6690</v>
      </c>
      <c r="DI11" s="224" t="s">
        <v>492</v>
      </c>
      <c r="DJ11" s="224">
        <v>1</v>
      </c>
      <c r="DK11" s="224" t="s">
        <v>6692</v>
      </c>
      <c r="DL11" s="224" t="s">
        <v>6691</v>
      </c>
      <c r="DM11" s="214">
        <v>45529</v>
      </c>
      <c r="DN11" s="222" t="s">
        <v>6695</v>
      </c>
      <c r="DO11" s="218">
        <v>60403000</v>
      </c>
      <c r="DP11" s="222" t="s">
        <v>6690</v>
      </c>
      <c r="DQ11" s="222" t="s">
        <v>492</v>
      </c>
      <c r="DR11" s="222">
        <v>1</v>
      </c>
      <c r="DS11" s="222" t="s">
        <v>6694</v>
      </c>
      <c r="DT11" s="222" t="s">
        <v>6691</v>
      </c>
      <c r="DU11" s="223">
        <v>45529</v>
      </c>
      <c r="DV11" s="221" t="s">
        <v>6699</v>
      </c>
      <c r="DW11" s="213">
        <v>29250000</v>
      </c>
      <c r="DX11" s="224" t="s">
        <v>6696</v>
      </c>
      <c r="DY11" s="224" t="s">
        <v>888</v>
      </c>
      <c r="DZ11" s="224">
        <v>2</v>
      </c>
      <c r="EA11" s="224" t="s">
        <v>6698</v>
      </c>
      <c r="EB11" s="224" t="s">
        <v>6697</v>
      </c>
      <c r="EC11" s="214">
        <v>45529</v>
      </c>
      <c r="ED11" s="222" t="s">
        <v>6703</v>
      </c>
      <c r="EE11" s="218">
        <v>11139000</v>
      </c>
      <c r="EF11" s="222" t="s">
        <v>6700</v>
      </c>
      <c r="EG11" s="222" t="s">
        <v>888</v>
      </c>
      <c r="EH11" s="222">
        <v>2</v>
      </c>
      <c r="EI11" s="222" t="s">
        <v>6702</v>
      </c>
      <c r="EJ11" s="222" t="s">
        <v>6701</v>
      </c>
      <c r="EK11" s="223">
        <v>45529</v>
      </c>
      <c r="EL11" s="221" t="s">
        <v>6705</v>
      </c>
      <c r="EM11" s="213">
        <v>0</v>
      </c>
      <c r="EN11" s="224" t="s">
        <v>6690</v>
      </c>
      <c r="EO11" s="224" t="s">
        <v>888</v>
      </c>
      <c r="EP11" s="224">
        <v>2</v>
      </c>
      <c r="EQ11" s="224" t="s">
        <v>6704</v>
      </c>
      <c r="ER11" s="224" t="s">
        <v>6697</v>
      </c>
      <c r="ES11" s="214">
        <v>45529</v>
      </c>
      <c r="ET11" s="222" t="s">
        <v>6685</v>
      </c>
      <c r="EU11" s="222">
        <v>67</v>
      </c>
      <c r="EV11" s="222" t="s">
        <v>6681</v>
      </c>
      <c r="EW11" s="222" t="s">
        <v>492</v>
      </c>
      <c r="EX11" s="222">
        <v>1</v>
      </c>
      <c r="EY11" s="222" t="s">
        <v>6683</v>
      </c>
      <c r="EZ11" s="222" t="s">
        <v>6682</v>
      </c>
      <c r="FA11" s="223">
        <v>45529</v>
      </c>
      <c r="FB11" s="221" t="s">
        <v>6709</v>
      </c>
      <c r="FC11" s="224">
        <v>5</v>
      </c>
      <c r="FD11" s="224" t="s">
        <v>6706</v>
      </c>
      <c r="FE11" s="224" t="s">
        <v>492</v>
      </c>
      <c r="FF11" s="224">
        <v>1</v>
      </c>
      <c r="FG11" s="224" t="s">
        <v>6708</v>
      </c>
      <c r="FH11" s="224" t="s">
        <v>6707</v>
      </c>
      <c r="FI11" s="214">
        <v>45529</v>
      </c>
      <c r="FJ11" s="221" t="s">
        <v>6711</v>
      </c>
      <c r="FK11" s="222" t="s">
        <v>17</v>
      </c>
      <c r="FL11" s="222" t="s">
        <v>17</v>
      </c>
      <c r="FM11" s="222" t="s">
        <v>17</v>
      </c>
      <c r="FN11" s="222" t="s">
        <v>17</v>
      </c>
      <c r="FO11" s="222" t="s">
        <v>6710</v>
      </c>
      <c r="FP11" s="218" t="s">
        <v>17</v>
      </c>
      <c r="FQ11" s="219">
        <v>45529</v>
      </c>
      <c r="FR11" s="221" t="s">
        <v>6712</v>
      </c>
      <c r="FS11" s="224" t="s">
        <v>17</v>
      </c>
      <c r="FT11" s="224" t="s">
        <v>17</v>
      </c>
      <c r="FU11" s="224" t="s">
        <v>17</v>
      </c>
      <c r="FV11" s="224" t="s">
        <v>17</v>
      </c>
      <c r="FW11" s="224" t="s">
        <v>6710</v>
      </c>
      <c r="FX11" s="224" t="s">
        <v>17</v>
      </c>
      <c r="FY11" s="214">
        <v>45529</v>
      </c>
      <c r="FZ11" s="222" t="s">
        <v>3958</v>
      </c>
      <c r="GA11" s="222">
        <v>2</v>
      </c>
      <c r="GB11" s="222" t="s">
        <v>2232</v>
      </c>
      <c r="GC11" s="222" t="s">
        <v>33</v>
      </c>
      <c r="GD11" s="222">
        <v>2</v>
      </c>
      <c r="GE11" s="222" t="s">
        <v>17</v>
      </c>
      <c r="GF11" s="222" t="s">
        <v>17</v>
      </c>
      <c r="GG11" s="223">
        <v>45503</v>
      </c>
      <c r="GH11" s="221" t="s">
        <v>3964</v>
      </c>
      <c r="GI11" s="224">
        <v>2</v>
      </c>
      <c r="GJ11" s="224" t="s">
        <v>2232</v>
      </c>
      <c r="GK11" s="224" t="s">
        <v>33</v>
      </c>
      <c r="GL11" s="224">
        <v>2</v>
      </c>
      <c r="GM11" s="224" t="s">
        <v>17</v>
      </c>
      <c r="GN11" s="224" t="s">
        <v>17</v>
      </c>
      <c r="GO11" s="214">
        <v>45503</v>
      </c>
      <c r="GP11" s="222" t="s">
        <v>3959</v>
      </c>
      <c r="GQ11" s="222">
        <v>1</v>
      </c>
      <c r="GR11" s="222" t="s">
        <v>2232</v>
      </c>
      <c r="GS11" s="222" t="s">
        <v>33</v>
      </c>
      <c r="GT11" s="222">
        <v>2</v>
      </c>
      <c r="GU11" s="222" t="s">
        <v>17</v>
      </c>
      <c r="GV11" s="222" t="s">
        <v>17</v>
      </c>
      <c r="GW11" s="223">
        <v>45503</v>
      </c>
      <c r="GX11" s="221" t="s">
        <v>3965</v>
      </c>
      <c r="GY11" s="224">
        <v>0</v>
      </c>
      <c r="GZ11" s="224" t="s">
        <v>2232</v>
      </c>
      <c r="HA11" s="224" t="s">
        <v>33</v>
      </c>
      <c r="HB11" s="224">
        <v>2</v>
      </c>
      <c r="HC11" s="224" t="s">
        <v>17</v>
      </c>
      <c r="HD11" s="224" t="s">
        <v>17</v>
      </c>
      <c r="HE11" s="214">
        <v>45503</v>
      </c>
      <c r="HF11" s="222" t="s">
        <v>3957</v>
      </c>
      <c r="HG11" s="222">
        <v>1</v>
      </c>
      <c r="HH11" s="222" t="s">
        <v>2232</v>
      </c>
      <c r="HI11" s="222" t="s">
        <v>33</v>
      </c>
      <c r="HJ11" s="222">
        <v>2</v>
      </c>
      <c r="HK11" s="222" t="s">
        <v>17</v>
      </c>
      <c r="HL11" s="222" t="s">
        <v>17</v>
      </c>
      <c r="HM11" s="223">
        <v>45503</v>
      </c>
      <c r="HN11" s="221" t="s">
        <v>3963</v>
      </c>
      <c r="HO11" s="224">
        <v>2</v>
      </c>
      <c r="HP11" s="224" t="s">
        <v>2232</v>
      </c>
      <c r="HQ11" s="224" t="s">
        <v>33</v>
      </c>
      <c r="HR11" s="224">
        <v>2</v>
      </c>
      <c r="HS11" s="224" t="s">
        <v>17</v>
      </c>
      <c r="HT11" s="224" t="s">
        <v>17</v>
      </c>
      <c r="HU11" s="214">
        <v>45503</v>
      </c>
      <c r="HV11" s="222" t="s">
        <v>3960</v>
      </c>
      <c r="HW11" s="222">
        <v>0</v>
      </c>
      <c r="HX11" s="222" t="s">
        <v>2232</v>
      </c>
      <c r="HY11" s="222" t="s">
        <v>33</v>
      </c>
      <c r="HZ11" s="222">
        <v>2</v>
      </c>
      <c r="IA11" s="222" t="s">
        <v>17</v>
      </c>
      <c r="IB11" s="222" t="s">
        <v>17</v>
      </c>
      <c r="IC11" s="223">
        <v>45503</v>
      </c>
      <c r="ID11" s="221" t="s">
        <v>3962</v>
      </c>
      <c r="IE11" s="224">
        <v>1</v>
      </c>
      <c r="IF11" s="224" t="s">
        <v>2232</v>
      </c>
      <c r="IG11" s="224" t="s">
        <v>33</v>
      </c>
      <c r="IH11" s="224">
        <v>2</v>
      </c>
      <c r="II11" s="224" t="s">
        <v>17</v>
      </c>
      <c r="IJ11" s="224" t="s">
        <v>17</v>
      </c>
      <c r="IK11" s="214">
        <v>45503</v>
      </c>
      <c r="IL11" s="222" t="s">
        <v>3961</v>
      </c>
      <c r="IM11" s="222">
        <v>3</v>
      </c>
      <c r="IN11" s="222" t="s">
        <v>2232</v>
      </c>
      <c r="IO11" s="222" t="s">
        <v>33</v>
      </c>
      <c r="IP11" s="222">
        <v>2</v>
      </c>
      <c r="IQ11" s="222" t="s">
        <v>17</v>
      </c>
      <c r="IR11" s="222" t="s">
        <v>17</v>
      </c>
      <c r="IS11" s="223">
        <v>45503</v>
      </c>
    </row>
    <row r="12" spans="1:253" s="11" customFormat="1" ht="13.25" customHeight="1" x14ac:dyDescent="0.25">
      <c r="A12" s="11" t="s">
        <v>2548</v>
      </c>
      <c r="B12" s="11" t="s">
        <v>10789</v>
      </c>
      <c r="C12" s="11" t="s">
        <v>2549</v>
      </c>
      <c r="D12" s="11" t="s">
        <v>2550</v>
      </c>
      <c r="E12" s="11" t="s">
        <v>10157</v>
      </c>
      <c r="F12" s="11" t="s">
        <v>6728</v>
      </c>
      <c r="G12" s="212">
        <v>170818000</v>
      </c>
      <c r="H12" s="213" t="s">
        <v>6660</v>
      </c>
      <c r="I12" s="213" t="s">
        <v>492</v>
      </c>
      <c r="J12" s="213">
        <v>1</v>
      </c>
      <c r="K12" s="213" t="s">
        <v>6727</v>
      </c>
      <c r="L12" s="213" t="s">
        <v>6661</v>
      </c>
      <c r="M12" s="214">
        <v>45529</v>
      </c>
      <c r="N12" s="221" t="s">
        <v>6732</v>
      </c>
      <c r="O12" s="216">
        <v>710.46</v>
      </c>
      <c r="P12" s="216" t="s">
        <v>6729</v>
      </c>
      <c r="Q12" s="216" t="s">
        <v>492</v>
      </c>
      <c r="R12" s="216">
        <v>1</v>
      </c>
      <c r="S12" s="216" t="s">
        <v>6731</v>
      </c>
      <c r="T12" s="216" t="s">
        <v>6730</v>
      </c>
      <c r="U12" s="217">
        <v>45529</v>
      </c>
      <c r="V12" s="221" t="s">
        <v>6736</v>
      </c>
      <c r="W12" s="213">
        <v>1534000</v>
      </c>
      <c r="X12" s="213" t="s">
        <v>6733</v>
      </c>
      <c r="Y12" s="213" t="s">
        <v>492</v>
      </c>
      <c r="Z12" s="213">
        <v>1</v>
      </c>
      <c r="AA12" s="213" t="s">
        <v>6735</v>
      </c>
      <c r="AB12" s="213" t="s">
        <v>6734</v>
      </c>
      <c r="AC12" s="214">
        <v>45529</v>
      </c>
      <c r="AD12" s="221" t="s">
        <v>6738</v>
      </c>
      <c r="AE12" s="218">
        <v>1534000</v>
      </c>
      <c r="AF12" s="218" t="s">
        <v>6733</v>
      </c>
      <c r="AG12" s="218" t="s">
        <v>492</v>
      </c>
      <c r="AH12" s="218">
        <v>1</v>
      </c>
      <c r="AI12" s="218" t="s">
        <v>6737</v>
      </c>
      <c r="AJ12" s="218" t="s">
        <v>6734</v>
      </c>
      <c r="AK12" s="219">
        <v>45529</v>
      </c>
      <c r="AL12" s="221" t="s">
        <v>6742</v>
      </c>
      <c r="AM12" s="213">
        <v>990000</v>
      </c>
      <c r="AN12" s="213" t="s">
        <v>6739</v>
      </c>
      <c r="AO12" s="213" t="s">
        <v>492</v>
      </c>
      <c r="AP12" s="213">
        <v>1</v>
      </c>
      <c r="AQ12" s="213" t="s">
        <v>6741</v>
      </c>
      <c r="AR12" s="213" t="s">
        <v>6740</v>
      </c>
      <c r="AS12" s="214">
        <v>45529</v>
      </c>
      <c r="AT12" s="222" t="s">
        <v>6743</v>
      </c>
      <c r="AU12" s="218" t="s">
        <v>17</v>
      </c>
      <c r="AV12" s="218" t="s">
        <v>17</v>
      </c>
      <c r="AW12" s="218" t="s">
        <v>22</v>
      </c>
      <c r="AX12" s="218">
        <v>3</v>
      </c>
      <c r="AY12" s="218" t="s">
        <v>18</v>
      </c>
      <c r="AZ12" s="218" t="s">
        <v>17</v>
      </c>
      <c r="BA12" s="219">
        <v>45529</v>
      </c>
      <c r="BB12" s="221" t="s">
        <v>6770</v>
      </c>
      <c r="BC12" s="213" t="s">
        <v>17</v>
      </c>
      <c r="BD12" s="213" t="s">
        <v>17</v>
      </c>
      <c r="BE12" s="213" t="s">
        <v>17</v>
      </c>
      <c r="BF12" s="213" t="s">
        <v>17</v>
      </c>
      <c r="BG12" s="213" t="s">
        <v>6710</v>
      </c>
      <c r="BH12" s="213" t="s">
        <v>17</v>
      </c>
      <c r="BI12" s="214">
        <v>45529</v>
      </c>
      <c r="BJ12" s="222" t="s">
        <v>6745</v>
      </c>
      <c r="BK12" s="222">
        <v>23</v>
      </c>
      <c r="BL12" s="222" t="s">
        <v>6319</v>
      </c>
      <c r="BM12" s="222" t="s">
        <v>492</v>
      </c>
      <c r="BN12" s="222">
        <v>1</v>
      </c>
      <c r="BO12" s="222" t="s">
        <v>6744</v>
      </c>
      <c r="BP12" s="218" t="s">
        <v>691</v>
      </c>
      <c r="BQ12" s="223">
        <v>45529</v>
      </c>
      <c r="BR12" s="221" t="s">
        <v>6771</v>
      </c>
      <c r="BS12" s="224" t="s">
        <v>17</v>
      </c>
      <c r="BT12" s="224" t="s">
        <v>17</v>
      </c>
      <c r="BU12" s="224" t="s">
        <v>17</v>
      </c>
      <c r="BV12" s="224" t="s">
        <v>17</v>
      </c>
      <c r="BW12" s="224" t="s">
        <v>6710</v>
      </c>
      <c r="BX12" s="224" t="s">
        <v>17</v>
      </c>
      <c r="BY12" s="214">
        <v>45529</v>
      </c>
      <c r="BZ12" s="222" t="s">
        <v>6772</v>
      </c>
      <c r="CA12" s="222" t="s">
        <v>17</v>
      </c>
      <c r="CB12" s="222" t="s">
        <v>17</v>
      </c>
      <c r="CC12" s="222" t="s">
        <v>17</v>
      </c>
      <c r="CD12" s="222" t="s">
        <v>17</v>
      </c>
      <c r="CE12" s="222" t="s">
        <v>6710</v>
      </c>
      <c r="CF12" s="222" t="s">
        <v>17</v>
      </c>
      <c r="CG12" s="223">
        <v>45529</v>
      </c>
      <c r="CH12" s="221" t="s">
        <v>11408</v>
      </c>
      <c r="CI12" s="222" t="e">
        <v>#N/A</v>
      </c>
      <c r="CJ12" s="222" t="e">
        <v>#N/A</v>
      </c>
      <c r="CK12" s="222" t="e">
        <v>#N/A</v>
      </c>
      <c r="CL12" s="222" t="e">
        <v>#N/A</v>
      </c>
      <c r="CM12" s="222" t="e">
        <v>#N/A</v>
      </c>
      <c r="CN12" s="222" t="e">
        <v>#N/A</v>
      </c>
      <c r="CO12" s="225" t="e">
        <v>#N/A</v>
      </c>
      <c r="CP12" s="222" t="s">
        <v>6774</v>
      </c>
      <c r="CQ12" s="224" t="s">
        <v>17</v>
      </c>
      <c r="CR12" s="224" t="s">
        <v>17</v>
      </c>
      <c r="CS12" s="224" t="s">
        <v>17</v>
      </c>
      <c r="CT12" s="224" t="s">
        <v>17</v>
      </c>
      <c r="CU12" s="224" t="s">
        <v>6710</v>
      </c>
      <c r="CV12" s="224" t="s">
        <v>17</v>
      </c>
      <c r="CW12" s="214">
        <v>45529</v>
      </c>
      <c r="CX12" s="222" t="s">
        <v>6748</v>
      </c>
      <c r="CY12" s="218">
        <v>1534000</v>
      </c>
      <c r="CZ12" s="218" t="s">
        <v>6754</v>
      </c>
      <c r="DA12" s="218" t="s">
        <v>888</v>
      </c>
      <c r="DB12" s="218">
        <v>2</v>
      </c>
      <c r="DC12" s="218" t="s">
        <v>6756</v>
      </c>
      <c r="DD12" s="218" t="s">
        <v>6755</v>
      </c>
      <c r="DE12" s="220">
        <v>45529</v>
      </c>
      <c r="DF12" s="221" t="s">
        <v>6752</v>
      </c>
      <c r="DG12" s="213">
        <v>0</v>
      </c>
      <c r="DH12" s="224" t="s">
        <v>6749</v>
      </c>
      <c r="DI12" s="224" t="s">
        <v>492</v>
      </c>
      <c r="DJ12" s="224">
        <v>1</v>
      </c>
      <c r="DK12" s="224" t="s">
        <v>6751</v>
      </c>
      <c r="DL12" s="224" t="s">
        <v>6750</v>
      </c>
      <c r="DM12" s="214">
        <v>45529</v>
      </c>
      <c r="DN12" s="222" t="s">
        <v>6753</v>
      </c>
      <c r="DO12" s="218">
        <v>0</v>
      </c>
      <c r="DP12" s="222" t="s">
        <v>6749</v>
      </c>
      <c r="DQ12" s="222" t="s">
        <v>492</v>
      </c>
      <c r="DR12" s="222">
        <v>1</v>
      </c>
      <c r="DS12" s="222" t="s">
        <v>6751</v>
      </c>
      <c r="DT12" s="222" t="s">
        <v>6750</v>
      </c>
      <c r="DU12" s="223">
        <v>45529</v>
      </c>
      <c r="DV12" s="221" t="s">
        <v>6757</v>
      </c>
      <c r="DW12" s="213">
        <v>1312000</v>
      </c>
      <c r="DX12" s="224" t="s">
        <v>6754</v>
      </c>
      <c r="DY12" s="224" t="s">
        <v>888</v>
      </c>
      <c r="DZ12" s="224">
        <v>2</v>
      </c>
      <c r="EA12" s="224" t="s">
        <v>6756</v>
      </c>
      <c r="EB12" s="224" t="s">
        <v>6755</v>
      </c>
      <c r="EC12" s="214">
        <v>45529</v>
      </c>
      <c r="ED12" s="222" t="s">
        <v>6761</v>
      </c>
      <c r="EE12" s="218">
        <v>222000</v>
      </c>
      <c r="EF12" s="222" t="s">
        <v>6758</v>
      </c>
      <c r="EG12" s="222" t="s">
        <v>888</v>
      </c>
      <c r="EH12" s="222">
        <v>2</v>
      </c>
      <c r="EI12" s="222" t="s">
        <v>6760</v>
      </c>
      <c r="EJ12" s="222" t="s">
        <v>6759</v>
      </c>
      <c r="EK12" s="223">
        <v>45529</v>
      </c>
      <c r="EL12" s="221" t="s">
        <v>6765</v>
      </c>
      <c r="EM12" s="213" t="s">
        <v>17</v>
      </c>
      <c r="EN12" s="224" t="s">
        <v>6762</v>
      </c>
      <c r="EO12" s="224" t="s">
        <v>888</v>
      </c>
      <c r="EP12" s="224">
        <v>2</v>
      </c>
      <c r="EQ12" s="224" t="s">
        <v>6764</v>
      </c>
      <c r="ER12" s="224" t="s">
        <v>6763</v>
      </c>
      <c r="ES12" s="214">
        <v>45529</v>
      </c>
      <c r="ET12" s="222" t="s">
        <v>6746</v>
      </c>
      <c r="EU12" s="222">
        <v>67</v>
      </c>
      <c r="EV12" s="222" t="s">
        <v>6681</v>
      </c>
      <c r="EW12" s="222" t="s">
        <v>492</v>
      </c>
      <c r="EX12" s="222">
        <v>1</v>
      </c>
      <c r="EY12" s="222" t="s">
        <v>6683</v>
      </c>
      <c r="EZ12" s="222" t="s">
        <v>6682</v>
      </c>
      <c r="FA12" s="223">
        <v>45529</v>
      </c>
      <c r="FB12" s="221" t="s">
        <v>6767</v>
      </c>
      <c r="FC12" s="224">
        <v>3</v>
      </c>
      <c r="FD12" s="224" t="s">
        <v>6749</v>
      </c>
      <c r="FE12" s="224" t="s">
        <v>492</v>
      </c>
      <c r="FF12" s="224">
        <v>1</v>
      </c>
      <c r="FG12" s="224" t="s">
        <v>6766</v>
      </c>
      <c r="FH12" s="224" t="s">
        <v>6750</v>
      </c>
      <c r="FI12" s="214">
        <v>45529</v>
      </c>
      <c r="FJ12" s="221" t="s">
        <v>6768</v>
      </c>
      <c r="FK12" s="222" t="s">
        <v>17</v>
      </c>
      <c r="FL12" s="222" t="s">
        <v>17</v>
      </c>
      <c r="FM12" s="222" t="s">
        <v>17</v>
      </c>
      <c r="FN12" s="222" t="s">
        <v>17</v>
      </c>
      <c r="FO12" s="222" t="s">
        <v>6710</v>
      </c>
      <c r="FP12" s="218" t="s">
        <v>17</v>
      </c>
      <c r="FQ12" s="219">
        <v>45529</v>
      </c>
      <c r="FR12" s="221" t="s">
        <v>6769</v>
      </c>
      <c r="FS12" s="224" t="s">
        <v>17</v>
      </c>
      <c r="FT12" s="224" t="s">
        <v>17</v>
      </c>
      <c r="FU12" s="224" t="s">
        <v>17</v>
      </c>
      <c r="FV12" s="224" t="s">
        <v>17</v>
      </c>
      <c r="FW12" s="224" t="s">
        <v>6710</v>
      </c>
      <c r="FX12" s="224" t="s">
        <v>17</v>
      </c>
      <c r="FY12" s="214">
        <v>45529</v>
      </c>
      <c r="FZ12" s="222" t="s">
        <v>2552</v>
      </c>
      <c r="GA12" s="222">
        <v>2</v>
      </c>
      <c r="GB12" s="222" t="s">
        <v>2232</v>
      </c>
      <c r="GC12" s="222" t="s">
        <v>33</v>
      </c>
      <c r="GD12" s="222">
        <v>2</v>
      </c>
      <c r="GE12" s="222" t="s">
        <v>17</v>
      </c>
      <c r="GF12" s="222" t="s">
        <v>17</v>
      </c>
      <c r="GG12" s="223">
        <v>45456</v>
      </c>
      <c r="GH12" s="221" t="s">
        <v>2558</v>
      </c>
      <c r="GI12" s="224">
        <v>2</v>
      </c>
      <c r="GJ12" s="224" t="s">
        <v>2232</v>
      </c>
      <c r="GK12" s="224" t="s">
        <v>33</v>
      </c>
      <c r="GL12" s="224">
        <v>2</v>
      </c>
      <c r="GM12" s="224" t="s">
        <v>17</v>
      </c>
      <c r="GN12" s="224" t="s">
        <v>17</v>
      </c>
      <c r="GO12" s="214">
        <v>45456</v>
      </c>
      <c r="GP12" s="222" t="s">
        <v>2553</v>
      </c>
      <c r="GQ12" s="222">
        <v>1</v>
      </c>
      <c r="GR12" s="222" t="s">
        <v>2232</v>
      </c>
      <c r="GS12" s="222" t="s">
        <v>33</v>
      </c>
      <c r="GT12" s="222">
        <v>2</v>
      </c>
      <c r="GU12" s="222" t="s">
        <v>17</v>
      </c>
      <c r="GV12" s="222" t="s">
        <v>17</v>
      </c>
      <c r="GW12" s="223">
        <v>45456</v>
      </c>
      <c r="GX12" s="221" t="s">
        <v>2559</v>
      </c>
      <c r="GY12" s="224">
        <v>0</v>
      </c>
      <c r="GZ12" s="224" t="s">
        <v>2232</v>
      </c>
      <c r="HA12" s="224" t="s">
        <v>33</v>
      </c>
      <c r="HB12" s="224">
        <v>2</v>
      </c>
      <c r="HC12" s="224" t="s">
        <v>17</v>
      </c>
      <c r="HD12" s="224" t="s">
        <v>17</v>
      </c>
      <c r="HE12" s="214">
        <v>45456</v>
      </c>
      <c r="HF12" s="222" t="s">
        <v>2551</v>
      </c>
      <c r="HG12" s="222">
        <v>1</v>
      </c>
      <c r="HH12" s="222" t="s">
        <v>2232</v>
      </c>
      <c r="HI12" s="222" t="s">
        <v>33</v>
      </c>
      <c r="HJ12" s="222">
        <v>2</v>
      </c>
      <c r="HK12" s="222" t="s">
        <v>17</v>
      </c>
      <c r="HL12" s="222" t="s">
        <v>17</v>
      </c>
      <c r="HM12" s="223">
        <v>45456</v>
      </c>
      <c r="HN12" s="221" t="s">
        <v>2557</v>
      </c>
      <c r="HO12" s="224">
        <v>2</v>
      </c>
      <c r="HP12" s="224" t="s">
        <v>2232</v>
      </c>
      <c r="HQ12" s="224" t="s">
        <v>33</v>
      </c>
      <c r="HR12" s="224">
        <v>2</v>
      </c>
      <c r="HS12" s="224" t="s">
        <v>17</v>
      </c>
      <c r="HT12" s="224" t="s">
        <v>17</v>
      </c>
      <c r="HU12" s="214">
        <v>45456</v>
      </c>
      <c r="HV12" s="222" t="s">
        <v>2554</v>
      </c>
      <c r="HW12" s="222">
        <v>1</v>
      </c>
      <c r="HX12" s="222" t="s">
        <v>2232</v>
      </c>
      <c r="HY12" s="222" t="s">
        <v>33</v>
      </c>
      <c r="HZ12" s="222">
        <v>2</v>
      </c>
      <c r="IA12" s="222" t="s">
        <v>17</v>
      </c>
      <c r="IB12" s="222" t="s">
        <v>17</v>
      </c>
      <c r="IC12" s="223">
        <v>45456</v>
      </c>
      <c r="ID12" s="221" t="s">
        <v>2556</v>
      </c>
      <c r="IE12" s="224">
        <v>1</v>
      </c>
      <c r="IF12" s="224" t="s">
        <v>2232</v>
      </c>
      <c r="IG12" s="224" t="s">
        <v>33</v>
      </c>
      <c r="IH12" s="224">
        <v>2</v>
      </c>
      <c r="II12" s="224" t="s">
        <v>17</v>
      </c>
      <c r="IJ12" s="224" t="s">
        <v>17</v>
      </c>
      <c r="IK12" s="214">
        <v>45456</v>
      </c>
      <c r="IL12" s="222" t="s">
        <v>2555</v>
      </c>
      <c r="IM12" s="222">
        <v>1</v>
      </c>
      <c r="IN12" s="222" t="s">
        <v>2232</v>
      </c>
      <c r="IO12" s="222" t="s">
        <v>33</v>
      </c>
      <c r="IP12" s="222">
        <v>2</v>
      </c>
      <c r="IQ12" s="222" t="s">
        <v>17</v>
      </c>
      <c r="IR12" s="222" t="s">
        <v>17</v>
      </c>
      <c r="IS12" s="223">
        <v>45456</v>
      </c>
    </row>
    <row r="13" spans="1:253" s="11" customFormat="1" ht="13.25" customHeight="1" x14ac:dyDescent="0.25">
      <c r="A13" s="11" t="s">
        <v>4549</v>
      </c>
      <c r="B13" s="11" t="s">
        <v>10795</v>
      </c>
      <c r="C13" s="11" t="s">
        <v>4550</v>
      </c>
      <c r="D13" s="11" t="s">
        <v>2550</v>
      </c>
      <c r="E13" s="11" t="s">
        <v>10157</v>
      </c>
      <c r="F13" s="11" t="s">
        <v>6776</v>
      </c>
      <c r="G13" s="212">
        <v>170818000</v>
      </c>
      <c r="H13" s="213" t="s">
        <v>6660</v>
      </c>
      <c r="I13" s="213" t="s">
        <v>492</v>
      </c>
      <c r="J13" s="213">
        <v>1</v>
      </c>
      <c r="K13" s="213" t="s">
        <v>6662</v>
      </c>
      <c r="L13" s="213" t="s">
        <v>6775</v>
      </c>
      <c r="M13" s="214">
        <v>45529</v>
      </c>
      <c r="N13" s="221" t="s">
        <v>6778</v>
      </c>
      <c r="O13" s="216">
        <v>147570</v>
      </c>
      <c r="P13" s="216" t="s">
        <v>6664</v>
      </c>
      <c r="Q13" s="216" t="s">
        <v>492</v>
      </c>
      <c r="R13" s="216">
        <v>1</v>
      </c>
      <c r="S13" s="216" t="s">
        <v>6777</v>
      </c>
      <c r="T13" s="216" t="s">
        <v>6665</v>
      </c>
      <c r="U13" s="217">
        <v>45529</v>
      </c>
      <c r="V13" s="221" t="s">
        <v>6780</v>
      </c>
      <c r="W13" s="213">
        <v>169285000</v>
      </c>
      <c r="X13" s="213" t="s">
        <v>6660</v>
      </c>
      <c r="Y13" s="213" t="s">
        <v>492</v>
      </c>
      <c r="Z13" s="213">
        <v>1</v>
      </c>
      <c r="AA13" s="213" t="s">
        <v>6779</v>
      </c>
      <c r="AB13" s="213" t="s">
        <v>6775</v>
      </c>
      <c r="AC13" s="214">
        <v>45529</v>
      </c>
      <c r="AD13" s="221" t="s">
        <v>6784</v>
      </c>
      <c r="AE13" s="218">
        <v>99258000</v>
      </c>
      <c r="AF13" s="218" t="s">
        <v>6781</v>
      </c>
      <c r="AG13" s="218" t="s">
        <v>492</v>
      </c>
      <c r="AH13" s="218">
        <v>1</v>
      </c>
      <c r="AI13" s="218" t="s">
        <v>6783</v>
      </c>
      <c r="AJ13" s="218" t="s">
        <v>6782</v>
      </c>
      <c r="AK13" s="219">
        <v>45529</v>
      </c>
      <c r="AL13" s="221" t="s">
        <v>6786</v>
      </c>
      <c r="AM13" s="213">
        <v>0</v>
      </c>
      <c r="AN13" s="213" t="s">
        <v>17</v>
      </c>
      <c r="AO13" s="213" t="s">
        <v>492</v>
      </c>
      <c r="AP13" s="213">
        <v>1</v>
      </c>
      <c r="AQ13" s="213" t="s">
        <v>6785</v>
      </c>
      <c r="AR13" s="213" t="s">
        <v>17</v>
      </c>
      <c r="AS13" s="214">
        <v>45529</v>
      </c>
      <c r="AT13" s="222" t="s">
        <v>6787</v>
      </c>
      <c r="AU13" s="218">
        <v>0</v>
      </c>
      <c r="AV13" s="218" t="s">
        <v>17</v>
      </c>
      <c r="AW13" s="218" t="s">
        <v>492</v>
      </c>
      <c r="AX13" s="218">
        <v>1</v>
      </c>
      <c r="AY13" s="218" t="s">
        <v>6785</v>
      </c>
      <c r="AZ13" s="218" t="s">
        <v>17</v>
      </c>
      <c r="BA13" s="219">
        <v>45529</v>
      </c>
      <c r="BB13" s="221" t="s">
        <v>6807</v>
      </c>
      <c r="BC13" s="213" t="s">
        <v>17</v>
      </c>
      <c r="BD13" s="213" t="s">
        <v>17</v>
      </c>
      <c r="BE13" s="213" t="s">
        <v>17</v>
      </c>
      <c r="BF13" s="213" t="s">
        <v>17</v>
      </c>
      <c r="BG13" s="213" t="s">
        <v>6710</v>
      </c>
      <c r="BH13" s="213" t="s">
        <v>17</v>
      </c>
      <c r="BI13" s="214">
        <v>45529</v>
      </c>
      <c r="BJ13" s="222" t="s">
        <v>6789</v>
      </c>
      <c r="BK13" s="222">
        <v>0</v>
      </c>
      <c r="BL13" s="222" t="s">
        <v>17</v>
      </c>
      <c r="BM13" s="222" t="s">
        <v>492</v>
      </c>
      <c r="BN13" s="222">
        <v>1</v>
      </c>
      <c r="BO13" s="222" t="s">
        <v>6788</v>
      </c>
      <c r="BP13" s="218" t="s">
        <v>17</v>
      </c>
      <c r="BQ13" s="223">
        <v>45529</v>
      </c>
      <c r="BR13" s="221" t="s">
        <v>6809</v>
      </c>
      <c r="BS13" s="224" t="s">
        <v>17</v>
      </c>
      <c r="BT13" s="224" t="s">
        <v>17</v>
      </c>
      <c r="BU13" s="224" t="s">
        <v>17</v>
      </c>
      <c r="BV13" s="224" t="s">
        <v>17</v>
      </c>
      <c r="BW13" s="224" t="s">
        <v>6808</v>
      </c>
      <c r="BX13" s="224" t="s">
        <v>17</v>
      </c>
      <c r="BY13" s="214">
        <v>45529</v>
      </c>
      <c r="BZ13" s="222" t="s">
        <v>6810</v>
      </c>
      <c r="CA13" s="222" t="s">
        <v>17</v>
      </c>
      <c r="CB13" s="222" t="s">
        <v>17</v>
      </c>
      <c r="CC13" s="222" t="s">
        <v>17</v>
      </c>
      <c r="CD13" s="222" t="s">
        <v>17</v>
      </c>
      <c r="CE13" s="222" t="s">
        <v>6808</v>
      </c>
      <c r="CF13" s="222" t="s">
        <v>17</v>
      </c>
      <c r="CG13" s="223">
        <v>45529</v>
      </c>
      <c r="CH13" s="221" t="s">
        <v>11409</v>
      </c>
      <c r="CI13" s="222" t="e">
        <v>#N/A</v>
      </c>
      <c r="CJ13" s="222" t="e">
        <v>#N/A</v>
      </c>
      <c r="CK13" s="222" t="e">
        <v>#N/A</v>
      </c>
      <c r="CL13" s="222" t="e">
        <v>#N/A</v>
      </c>
      <c r="CM13" s="222" t="e">
        <v>#N/A</v>
      </c>
      <c r="CN13" s="222" t="e">
        <v>#N/A</v>
      </c>
      <c r="CO13" s="225" t="e">
        <v>#N/A</v>
      </c>
      <c r="CP13" s="222" t="s">
        <v>6812</v>
      </c>
      <c r="CQ13" s="224" t="s">
        <v>17</v>
      </c>
      <c r="CR13" s="224" t="s">
        <v>17</v>
      </c>
      <c r="CS13" s="224" t="s">
        <v>17</v>
      </c>
      <c r="CT13" s="224" t="s">
        <v>17</v>
      </c>
      <c r="CU13" s="224" t="s">
        <v>6808</v>
      </c>
      <c r="CV13" s="224" t="s">
        <v>17</v>
      </c>
      <c r="CW13" s="214">
        <v>45529</v>
      </c>
      <c r="CX13" s="222" t="s">
        <v>6792</v>
      </c>
      <c r="CY13" s="218">
        <v>38363000</v>
      </c>
      <c r="CZ13" s="218" t="s">
        <v>6781</v>
      </c>
      <c r="DA13" s="218" t="s">
        <v>888</v>
      </c>
      <c r="DB13" s="218">
        <v>2</v>
      </c>
      <c r="DC13" s="218" t="s">
        <v>6797</v>
      </c>
      <c r="DD13" s="218" t="s">
        <v>6782</v>
      </c>
      <c r="DE13" s="220">
        <v>45529</v>
      </c>
      <c r="DF13" s="221" t="s">
        <v>6794</v>
      </c>
      <c r="DG13" s="213">
        <v>70027000</v>
      </c>
      <c r="DH13" s="224" t="s">
        <v>6781</v>
      </c>
      <c r="DI13" s="224" t="s">
        <v>492</v>
      </c>
      <c r="DJ13" s="224">
        <v>1</v>
      </c>
      <c r="DK13" s="224" t="s">
        <v>6793</v>
      </c>
      <c r="DL13" s="224" t="s">
        <v>6782</v>
      </c>
      <c r="DM13" s="214">
        <v>45529</v>
      </c>
      <c r="DN13" s="222" t="s">
        <v>6796</v>
      </c>
      <c r="DO13" s="218">
        <v>60895000</v>
      </c>
      <c r="DP13" s="222" t="s">
        <v>6781</v>
      </c>
      <c r="DQ13" s="222" t="s">
        <v>492</v>
      </c>
      <c r="DR13" s="222">
        <v>1</v>
      </c>
      <c r="DS13" s="222" t="s">
        <v>6795</v>
      </c>
      <c r="DT13" s="222" t="s">
        <v>6782</v>
      </c>
      <c r="DU13" s="223">
        <v>45529</v>
      </c>
      <c r="DV13" s="221" t="s">
        <v>6798</v>
      </c>
      <c r="DW13" s="213">
        <v>27446000</v>
      </c>
      <c r="DX13" s="224" t="s">
        <v>6781</v>
      </c>
      <c r="DY13" s="224" t="s">
        <v>888</v>
      </c>
      <c r="DZ13" s="224">
        <v>2</v>
      </c>
      <c r="EA13" s="224" t="s">
        <v>6797</v>
      </c>
      <c r="EB13" s="224" t="s">
        <v>6782</v>
      </c>
      <c r="EC13" s="214">
        <v>45529</v>
      </c>
      <c r="ED13" s="222" t="s">
        <v>6800</v>
      </c>
      <c r="EE13" s="218">
        <v>10917000</v>
      </c>
      <c r="EF13" s="222" t="s">
        <v>6781</v>
      </c>
      <c r="EG13" s="222" t="s">
        <v>888</v>
      </c>
      <c r="EH13" s="222">
        <v>2</v>
      </c>
      <c r="EI13" s="222" t="s">
        <v>6799</v>
      </c>
      <c r="EJ13" s="222" t="s">
        <v>6782</v>
      </c>
      <c r="EK13" s="223">
        <v>45529</v>
      </c>
      <c r="EL13" s="221" t="s">
        <v>6802</v>
      </c>
      <c r="EM13" s="213">
        <v>0</v>
      </c>
      <c r="EN13" s="224" t="s">
        <v>6781</v>
      </c>
      <c r="EO13" s="224" t="s">
        <v>888</v>
      </c>
      <c r="EP13" s="224">
        <v>2</v>
      </c>
      <c r="EQ13" s="224" t="s">
        <v>6801</v>
      </c>
      <c r="ER13" s="224" t="s">
        <v>6782</v>
      </c>
      <c r="ES13" s="214">
        <v>45529</v>
      </c>
      <c r="ET13" s="222" t="s">
        <v>6790</v>
      </c>
      <c r="EU13" s="222">
        <v>67</v>
      </c>
      <c r="EV13" s="222" t="s">
        <v>6681</v>
      </c>
      <c r="EW13" s="222" t="s">
        <v>492</v>
      </c>
      <c r="EX13" s="222">
        <v>1</v>
      </c>
      <c r="EY13" s="222" t="s">
        <v>6683</v>
      </c>
      <c r="EZ13" s="222" t="s">
        <v>6682</v>
      </c>
      <c r="FA13" s="223">
        <v>45529</v>
      </c>
      <c r="FB13" s="221" t="s">
        <v>6804</v>
      </c>
      <c r="FC13" s="224">
        <v>1</v>
      </c>
      <c r="FD13" s="224" t="s">
        <v>6781</v>
      </c>
      <c r="FE13" s="224" t="s">
        <v>492</v>
      </c>
      <c r="FF13" s="224">
        <v>1</v>
      </c>
      <c r="FG13" s="224" t="s">
        <v>6803</v>
      </c>
      <c r="FH13" s="224" t="s">
        <v>6782</v>
      </c>
      <c r="FI13" s="214">
        <v>45529</v>
      </c>
      <c r="FJ13" s="221" t="s">
        <v>6805</v>
      </c>
      <c r="FK13" s="222" t="s">
        <v>17</v>
      </c>
      <c r="FL13" s="222" t="s">
        <v>17</v>
      </c>
      <c r="FM13" s="222" t="s">
        <v>17</v>
      </c>
      <c r="FN13" s="222" t="s">
        <v>17</v>
      </c>
      <c r="FO13" s="222" t="s">
        <v>6710</v>
      </c>
      <c r="FP13" s="218" t="s">
        <v>17</v>
      </c>
      <c r="FQ13" s="219">
        <v>45529</v>
      </c>
      <c r="FR13" s="221" t="s">
        <v>6806</v>
      </c>
      <c r="FS13" s="224" t="s">
        <v>17</v>
      </c>
      <c r="FT13" s="224" t="s">
        <v>17</v>
      </c>
      <c r="FU13" s="224" t="s">
        <v>17</v>
      </c>
      <c r="FV13" s="224" t="s">
        <v>17</v>
      </c>
      <c r="FW13" s="224" t="s">
        <v>6710</v>
      </c>
      <c r="FX13" s="224" t="s">
        <v>17</v>
      </c>
      <c r="FY13" s="214">
        <v>45529</v>
      </c>
      <c r="FZ13" s="222" t="s">
        <v>4552</v>
      </c>
      <c r="GA13" s="222">
        <v>2</v>
      </c>
      <c r="GB13" s="222" t="s">
        <v>2232</v>
      </c>
      <c r="GC13" s="222" t="s">
        <v>33</v>
      </c>
      <c r="GD13" s="222">
        <v>2</v>
      </c>
      <c r="GE13" s="222" t="s">
        <v>17</v>
      </c>
      <c r="GF13" s="222" t="s">
        <v>17</v>
      </c>
      <c r="GG13" s="223">
        <v>45505</v>
      </c>
      <c r="GH13" s="221" t="s">
        <v>4558</v>
      </c>
      <c r="GI13" s="224">
        <v>0</v>
      </c>
      <c r="GJ13" s="224" t="s">
        <v>2232</v>
      </c>
      <c r="GK13" s="224" t="s">
        <v>33</v>
      </c>
      <c r="GL13" s="224">
        <v>2</v>
      </c>
      <c r="GM13" s="224" t="s">
        <v>17</v>
      </c>
      <c r="GN13" s="224" t="s">
        <v>17</v>
      </c>
      <c r="GO13" s="214">
        <v>45505</v>
      </c>
      <c r="GP13" s="222" t="s">
        <v>4553</v>
      </c>
      <c r="GQ13" s="222">
        <v>0</v>
      </c>
      <c r="GR13" s="222" t="s">
        <v>2232</v>
      </c>
      <c r="GS13" s="222" t="s">
        <v>33</v>
      </c>
      <c r="GT13" s="222">
        <v>2</v>
      </c>
      <c r="GU13" s="222" t="s">
        <v>17</v>
      </c>
      <c r="GV13" s="222" t="s">
        <v>17</v>
      </c>
      <c r="GW13" s="223">
        <v>45505</v>
      </c>
      <c r="GX13" s="221" t="s">
        <v>4559</v>
      </c>
      <c r="GY13" s="224">
        <v>0</v>
      </c>
      <c r="GZ13" s="224" t="s">
        <v>2232</v>
      </c>
      <c r="HA13" s="224" t="s">
        <v>33</v>
      </c>
      <c r="HB13" s="224">
        <v>2</v>
      </c>
      <c r="HC13" s="224" t="s">
        <v>17</v>
      </c>
      <c r="HD13" s="224" t="s">
        <v>17</v>
      </c>
      <c r="HE13" s="214">
        <v>45505</v>
      </c>
      <c r="HF13" s="222" t="s">
        <v>4551</v>
      </c>
      <c r="HG13" s="222">
        <v>0</v>
      </c>
      <c r="HH13" s="222" t="s">
        <v>2232</v>
      </c>
      <c r="HI13" s="222" t="s">
        <v>33</v>
      </c>
      <c r="HJ13" s="222">
        <v>2</v>
      </c>
      <c r="HK13" s="222" t="s">
        <v>17</v>
      </c>
      <c r="HL13" s="222" t="s">
        <v>17</v>
      </c>
      <c r="HM13" s="223">
        <v>45505</v>
      </c>
      <c r="HN13" s="221" t="s">
        <v>4557</v>
      </c>
      <c r="HO13" s="224">
        <v>0</v>
      </c>
      <c r="HP13" s="224" t="s">
        <v>2232</v>
      </c>
      <c r="HQ13" s="224" t="s">
        <v>33</v>
      </c>
      <c r="HR13" s="224">
        <v>2</v>
      </c>
      <c r="HS13" s="224" t="s">
        <v>17</v>
      </c>
      <c r="HT13" s="224" t="s">
        <v>17</v>
      </c>
      <c r="HU13" s="214">
        <v>45505</v>
      </c>
      <c r="HV13" s="222" t="s">
        <v>4554</v>
      </c>
      <c r="HW13" s="222">
        <v>0</v>
      </c>
      <c r="HX13" s="222" t="s">
        <v>2232</v>
      </c>
      <c r="HY13" s="222" t="s">
        <v>33</v>
      </c>
      <c r="HZ13" s="222">
        <v>2</v>
      </c>
      <c r="IA13" s="222" t="s">
        <v>17</v>
      </c>
      <c r="IB13" s="222" t="s">
        <v>17</v>
      </c>
      <c r="IC13" s="223">
        <v>45505</v>
      </c>
      <c r="ID13" s="221" t="s">
        <v>4556</v>
      </c>
      <c r="IE13" s="224">
        <v>1</v>
      </c>
      <c r="IF13" s="224" t="s">
        <v>2232</v>
      </c>
      <c r="IG13" s="224" t="s">
        <v>33</v>
      </c>
      <c r="IH13" s="224">
        <v>2</v>
      </c>
      <c r="II13" s="224" t="s">
        <v>17</v>
      </c>
      <c r="IJ13" s="224" t="s">
        <v>17</v>
      </c>
      <c r="IK13" s="214">
        <v>45505</v>
      </c>
      <c r="IL13" s="222" t="s">
        <v>4555</v>
      </c>
      <c r="IM13" s="222">
        <v>3</v>
      </c>
      <c r="IN13" s="222" t="s">
        <v>2232</v>
      </c>
      <c r="IO13" s="222" t="s">
        <v>33</v>
      </c>
      <c r="IP13" s="222">
        <v>2</v>
      </c>
      <c r="IQ13" s="222" t="s">
        <v>17</v>
      </c>
      <c r="IR13" s="222" t="s">
        <v>17</v>
      </c>
      <c r="IS13" s="223">
        <v>45505</v>
      </c>
    </row>
    <row r="14" spans="1:253" s="11" customFormat="1" ht="13.25" customHeight="1" x14ac:dyDescent="0.25">
      <c r="A14" s="11" t="s">
        <v>2560</v>
      </c>
      <c r="B14" s="11" t="s">
        <v>10798</v>
      </c>
      <c r="C14" s="11" t="s">
        <v>2561</v>
      </c>
      <c r="D14" s="11" t="s">
        <v>2550</v>
      </c>
      <c r="E14" s="11" t="s">
        <v>10157</v>
      </c>
      <c r="F14" s="11" t="s">
        <v>6813</v>
      </c>
      <c r="G14" s="212">
        <v>170818000</v>
      </c>
      <c r="H14" s="213" t="s">
        <v>6660</v>
      </c>
      <c r="I14" s="213" t="s">
        <v>492</v>
      </c>
      <c r="J14" s="213">
        <v>1</v>
      </c>
      <c r="K14" s="213" t="s">
        <v>6727</v>
      </c>
      <c r="L14" s="213" t="s">
        <v>6661</v>
      </c>
      <c r="M14" s="214">
        <v>45529</v>
      </c>
      <c r="N14" s="221" t="s">
        <v>6817</v>
      </c>
      <c r="O14" s="216">
        <v>43363.76</v>
      </c>
      <c r="P14" s="216" t="s">
        <v>6814</v>
      </c>
      <c r="Q14" s="216" t="s">
        <v>492</v>
      </c>
      <c r="R14" s="216">
        <v>1</v>
      </c>
      <c r="S14" s="216" t="s">
        <v>6816</v>
      </c>
      <c r="T14" s="216" t="s">
        <v>6815</v>
      </c>
      <c r="U14" s="217">
        <v>45529</v>
      </c>
      <c r="V14" s="221" t="s">
        <v>6821</v>
      </c>
      <c r="W14" s="213">
        <v>43814000</v>
      </c>
      <c r="X14" s="213" t="s">
        <v>6818</v>
      </c>
      <c r="Y14" s="213" t="s">
        <v>492</v>
      </c>
      <c r="Z14" s="213">
        <v>1</v>
      </c>
      <c r="AA14" s="213" t="s">
        <v>6820</v>
      </c>
      <c r="AB14" s="213" t="s">
        <v>6819</v>
      </c>
      <c r="AC14" s="214">
        <v>45529</v>
      </c>
      <c r="AD14" s="221" t="s">
        <v>6823</v>
      </c>
      <c r="AE14" s="218">
        <v>4600000</v>
      </c>
      <c r="AF14" s="218" t="s">
        <v>6718</v>
      </c>
      <c r="AG14" s="218" t="s">
        <v>888</v>
      </c>
      <c r="AH14" s="218">
        <v>2</v>
      </c>
      <c r="AI14" s="218" t="s">
        <v>6822</v>
      </c>
      <c r="AJ14" s="218" t="s">
        <v>6719</v>
      </c>
      <c r="AK14" s="219">
        <v>45529</v>
      </c>
      <c r="AL14" s="221" t="s">
        <v>6827</v>
      </c>
      <c r="AM14" s="213">
        <v>278000</v>
      </c>
      <c r="AN14" s="213" t="s">
        <v>6824</v>
      </c>
      <c r="AO14" s="213" t="s">
        <v>888</v>
      </c>
      <c r="AP14" s="213">
        <v>2</v>
      </c>
      <c r="AQ14" s="213" t="s">
        <v>6826</v>
      </c>
      <c r="AR14" s="213" t="s">
        <v>6825</v>
      </c>
      <c r="AS14" s="214">
        <v>45529</v>
      </c>
      <c r="AT14" s="222" t="s">
        <v>6828</v>
      </c>
      <c r="AU14" s="218" t="s">
        <v>17</v>
      </c>
      <c r="AV14" s="218" t="s">
        <v>17</v>
      </c>
      <c r="AW14" s="218" t="s">
        <v>22</v>
      </c>
      <c r="AX14" s="218">
        <v>3</v>
      </c>
      <c r="AY14" s="218" t="s">
        <v>18</v>
      </c>
      <c r="AZ14" s="218" t="s">
        <v>17</v>
      </c>
      <c r="BA14" s="219">
        <v>45529</v>
      </c>
      <c r="BB14" s="221" t="s">
        <v>6851</v>
      </c>
      <c r="BC14" s="213" t="s">
        <v>17</v>
      </c>
      <c r="BD14" s="213" t="s">
        <v>17</v>
      </c>
      <c r="BE14" s="213" t="s">
        <v>17</v>
      </c>
      <c r="BF14" s="213" t="s">
        <v>17</v>
      </c>
      <c r="BG14" s="213" t="s">
        <v>6710</v>
      </c>
      <c r="BH14" s="213" t="s">
        <v>17</v>
      </c>
      <c r="BI14" s="214">
        <v>45529</v>
      </c>
      <c r="BJ14" s="222" t="s">
        <v>6830</v>
      </c>
      <c r="BK14" s="222">
        <v>16</v>
      </c>
      <c r="BL14" s="222" t="s">
        <v>6718</v>
      </c>
      <c r="BM14" s="222" t="s">
        <v>492</v>
      </c>
      <c r="BN14" s="222">
        <v>1</v>
      </c>
      <c r="BO14" s="222" t="s">
        <v>6829</v>
      </c>
      <c r="BP14" s="218" t="s">
        <v>6719</v>
      </c>
      <c r="BQ14" s="223">
        <v>45529</v>
      </c>
      <c r="BR14" s="221" t="s">
        <v>6852</v>
      </c>
      <c r="BS14" s="224">
        <v>133528</v>
      </c>
      <c r="BT14" s="224" t="s">
        <v>6718</v>
      </c>
      <c r="BU14" s="224" t="s">
        <v>492</v>
      </c>
      <c r="BV14" s="224">
        <v>1</v>
      </c>
      <c r="BW14" s="224" t="s">
        <v>6720</v>
      </c>
      <c r="BX14" s="224" t="s">
        <v>6719</v>
      </c>
      <c r="BY14" s="214">
        <v>45529</v>
      </c>
      <c r="BZ14" s="222" t="s">
        <v>6854</v>
      </c>
      <c r="CA14" s="222">
        <v>40338</v>
      </c>
      <c r="CB14" s="222" t="s">
        <v>6718</v>
      </c>
      <c r="CC14" s="222" t="s">
        <v>492</v>
      </c>
      <c r="CD14" s="222">
        <v>1</v>
      </c>
      <c r="CE14" s="222" t="s">
        <v>6853</v>
      </c>
      <c r="CF14" s="222" t="s">
        <v>6719</v>
      </c>
      <c r="CG14" s="223">
        <v>45529</v>
      </c>
      <c r="CH14" s="221" t="s">
        <v>11410</v>
      </c>
      <c r="CI14" s="222" t="e">
        <v>#N/A</v>
      </c>
      <c r="CJ14" s="222" t="e">
        <v>#N/A</v>
      </c>
      <c r="CK14" s="222" t="e">
        <v>#N/A</v>
      </c>
      <c r="CL14" s="222" t="e">
        <v>#N/A</v>
      </c>
      <c r="CM14" s="222" t="e">
        <v>#N/A</v>
      </c>
      <c r="CN14" s="222" t="e">
        <v>#N/A</v>
      </c>
      <c r="CO14" s="225" t="e">
        <v>#N/A</v>
      </c>
      <c r="CP14" s="222" t="s">
        <v>6856</v>
      </c>
      <c r="CQ14" s="224">
        <v>592000000</v>
      </c>
      <c r="CR14" s="224" t="s">
        <v>6723</v>
      </c>
      <c r="CS14" s="224" t="s">
        <v>888</v>
      </c>
      <c r="CT14" s="224">
        <v>2</v>
      </c>
      <c r="CU14" s="224" t="s">
        <v>6725</v>
      </c>
      <c r="CV14" s="224" t="s">
        <v>6724</v>
      </c>
      <c r="CW14" s="214">
        <v>45529</v>
      </c>
      <c r="CX14" s="222" t="s">
        <v>6834</v>
      </c>
      <c r="CY14" s="218">
        <v>1303000</v>
      </c>
      <c r="CZ14" s="218" t="s">
        <v>6824</v>
      </c>
      <c r="DA14" s="218" t="s">
        <v>888</v>
      </c>
      <c r="DB14" s="218">
        <v>2</v>
      </c>
      <c r="DC14" s="218" t="s">
        <v>6841</v>
      </c>
      <c r="DD14" s="218" t="s">
        <v>6825</v>
      </c>
      <c r="DE14" s="220">
        <v>45529</v>
      </c>
      <c r="DF14" s="221" t="s">
        <v>6836</v>
      </c>
      <c r="DG14" s="213">
        <v>39214000</v>
      </c>
      <c r="DH14" s="224" t="s">
        <v>6818</v>
      </c>
      <c r="DI14" s="224" t="s">
        <v>888</v>
      </c>
      <c r="DJ14" s="224">
        <v>2</v>
      </c>
      <c r="DK14" s="224" t="s">
        <v>6835</v>
      </c>
      <c r="DL14" s="224" t="s">
        <v>6819</v>
      </c>
      <c r="DM14" s="214">
        <v>45529</v>
      </c>
      <c r="DN14" s="222" t="s">
        <v>6840</v>
      </c>
      <c r="DO14" s="218">
        <v>3297000</v>
      </c>
      <c r="DP14" s="222" t="s">
        <v>6837</v>
      </c>
      <c r="DQ14" s="222" t="s">
        <v>888</v>
      </c>
      <c r="DR14" s="222">
        <v>2</v>
      </c>
      <c r="DS14" s="222" t="s">
        <v>6839</v>
      </c>
      <c r="DT14" s="222" t="s">
        <v>6838</v>
      </c>
      <c r="DU14" s="223">
        <v>45529</v>
      </c>
      <c r="DV14" s="221" t="s">
        <v>6842</v>
      </c>
      <c r="DW14" s="213">
        <v>1303000</v>
      </c>
      <c r="DX14" s="224" t="s">
        <v>6824</v>
      </c>
      <c r="DY14" s="224" t="s">
        <v>888</v>
      </c>
      <c r="DZ14" s="224">
        <v>2</v>
      </c>
      <c r="EA14" s="224" t="s">
        <v>6841</v>
      </c>
      <c r="EB14" s="224" t="s">
        <v>6825</v>
      </c>
      <c r="EC14" s="214">
        <v>45529</v>
      </c>
      <c r="ED14" s="222" t="s">
        <v>6843</v>
      </c>
      <c r="EE14" s="218" t="s">
        <v>17</v>
      </c>
      <c r="EF14" s="222" t="s">
        <v>6824</v>
      </c>
      <c r="EG14" s="222" t="s">
        <v>888</v>
      </c>
      <c r="EH14" s="222">
        <v>2</v>
      </c>
      <c r="EI14" s="222" t="s">
        <v>6841</v>
      </c>
      <c r="EJ14" s="222" t="s">
        <v>6825</v>
      </c>
      <c r="EK14" s="223">
        <v>45529</v>
      </c>
      <c r="EL14" s="221" t="s">
        <v>6844</v>
      </c>
      <c r="EM14" s="213" t="s">
        <v>17</v>
      </c>
      <c r="EN14" s="224" t="s">
        <v>6824</v>
      </c>
      <c r="EO14" s="224" t="s">
        <v>888</v>
      </c>
      <c r="EP14" s="224">
        <v>2</v>
      </c>
      <c r="EQ14" s="224" t="s">
        <v>6841</v>
      </c>
      <c r="ER14" s="224" t="s">
        <v>6825</v>
      </c>
      <c r="ES14" s="214">
        <v>45529</v>
      </c>
      <c r="ET14" s="222" t="s">
        <v>6831</v>
      </c>
      <c r="EU14" s="222">
        <v>67</v>
      </c>
      <c r="EV14" s="222" t="s">
        <v>6681</v>
      </c>
      <c r="EW14" s="222" t="s">
        <v>492</v>
      </c>
      <c r="EX14" s="222">
        <v>1</v>
      </c>
      <c r="EY14" s="222" t="s">
        <v>6683</v>
      </c>
      <c r="EZ14" s="222" t="s">
        <v>6682</v>
      </c>
      <c r="FA14" s="223">
        <v>45529</v>
      </c>
      <c r="FB14" s="221" t="s">
        <v>6848</v>
      </c>
      <c r="FC14" s="224">
        <v>4</v>
      </c>
      <c r="FD14" s="224" t="s">
        <v>6845</v>
      </c>
      <c r="FE14" s="224" t="s">
        <v>492</v>
      </c>
      <c r="FF14" s="224">
        <v>1</v>
      </c>
      <c r="FG14" s="224" t="s">
        <v>6847</v>
      </c>
      <c r="FH14" s="224" t="s">
        <v>6846</v>
      </c>
      <c r="FI14" s="214">
        <v>45529</v>
      </c>
      <c r="FJ14" s="221" t="s">
        <v>6849</v>
      </c>
      <c r="FK14" s="222" t="s">
        <v>17</v>
      </c>
      <c r="FL14" s="222" t="s">
        <v>17</v>
      </c>
      <c r="FM14" s="222" t="s">
        <v>17</v>
      </c>
      <c r="FN14" s="222" t="s">
        <v>17</v>
      </c>
      <c r="FO14" s="222" t="s">
        <v>6710</v>
      </c>
      <c r="FP14" s="218" t="s">
        <v>17</v>
      </c>
      <c r="FQ14" s="219">
        <v>45529</v>
      </c>
      <c r="FR14" s="221" t="s">
        <v>6850</v>
      </c>
      <c r="FS14" s="224" t="s">
        <v>17</v>
      </c>
      <c r="FT14" s="224" t="s">
        <v>17</v>
      </c>
      <c r="FU14" s="224" t="s">
        <v>17</v>
      </c>
      <c r="FV14" s="224" t="s">
        <v>17</v>
      </c>
      <c r="FW14" s="224" t="s">
        <v>6710</v>
      </c>
      <c r="FX14" s="224" t="s">
        <v>17</v>
      </c>
      <c r="FY14" s="214">
        <v>45529</v>
      </c>
      <c r="FZ14" s="222" t="s">
        <v>2563</v>
      </c>
      <c r="GA14" s="222">
        <v>2</v>
      </c>
      <c r="GB14" s="222" t="s">
        <v>2232</v>
      </c>
      <c r="GC14" s="222" t="s">
        <v>33</v>
      </c>
      <c r="GD14" s="222">
        <v>2</v>
      </c>
      <c r="GE14" s="222" t="s">
        <v>17</v>
      </c>
      <c r="GF14" s="222" t="s">
        <v>17</v>
      </c>
      <c r="GG14" s="223">
        <v>45456</v>
      </c>
      <c r="GH14" s="221" t="s">
        <v>2569</v>
      </c>
      <c r="GI14" s="224">
        <v>0</v>
      </c>
      <c r="GJ14" s="224" t="s">
        <v>2232</v>
      </c>
      <c r="GK14" s="224" t="s">
        <v>33</v>
      </c>
      <c r="GL14" s="224">
        <v>2</v>
      </c>
      <c r="GM14" s="224" t="s">
        <v>17</v>
      </c>
      <c r="GN14" s="224" t="s">
        <v>17</v>
      </c>
      <c r="GO14" s="214">
        <v>45456</v>
      </c>
      <c r="GP14" s="222" t="s">
        <v>2564</v>
      </c>
      <c r="GQ14" s="222">
        <v>0</v>
      </c>
      <c r="GR14" s="222" t="s">
        <v>2232</v>
      </c>
      <c r="GS14" s="222" t="s">
        <v>33</v>
      </c>
      <c r="GT14" s="222">
        <v>2</v>
      </c>
      <c r="GU14" s="222" t="s">
        <v>17</v>
      </c>
      <c r="GV14" s="222" t="s">
        <v>17</v>
      </c>
      <c r="GW14" s="223">
        <v>45456</v>
      </c>
      <c r="GX14" s="221" t="s">
        <v>2570</v>
      </c>
      <c r="GY14" s="224">
        <v>0</v>
      </c>
      <c r="GZ14" s="224" t="s">
        <v>2232</v>
      </c>
      <c r="HA14" s="224" t="s">
        <v>33</v>
      </c>
      <c r="HB14" s="224">
        <v>2</v>
      </c>
      <c r="HC14" s="224" t="s">
        <v>17</v>
      </c>
      <c r="HD14" s="224" t="s">
        <v>17</v>
      </c>
      <c r="HE14" s="214">
        <v>45456</v>
      </c>
      <c r="HF14" s="222" t="s">
        <v>2562</v>
      </c>
      <c r="HG14" s="222">
        <v>0</v>
      </c>
      <c r="HH14" s="222" t="s">
        <v>2232</v>
      </c>
      <c r="HI14" s="222" t="s">
        <v>33</v>
      </c>
      <c r="HJ14" s="222">
        <v>2</v>
      </c>
      <c r="HK14" s="222" t="s">
        <v>17</v>
      </c>
      <c r="HL14" s="222" t="s">
        <v>17</v>
      </c>
      <c r="HM14" s="223">
        <v>45456</v>
      </c>
      <c r="HN14" s="221" t="s">
        <v>2568</v>
      </c>
      <c r="HO14" s="224">
        <v>0</v>
      </c>
      <c r="HP14" s="224" t="s">
        <v>2232</v>
      </c>
      <c r="HQ14" s="224" t="s">
        <v>33</v>
      </c>
      <c r="HR14" s="224">
        <v>2</v>
      </c>
      <c r="HS14" s="224" t="s">
        <v>17</v>
      </c>
      <c r="HT14" s="224" t="s">
        <v>17</v>
      </c>
      <c r="HU14" s="214">
        <v>45456</v>
      </c>
      <c r="HV14" s="222" t="s">
        <v>2565</v>
      </c>
      <c r="HW14" s="222">
        <v>0</v>
      </c>
      <c r="HX14" s="222" t="s">
        <v>2232</v>
      </c>
      <c r="HY14" s="222" t="s">
        <v>33</v>
      </c>
      <c r="HZ14" s="222">
        <v>2</v>
      </c>
      <c r="IA14" s="222" t="s">
        <v>17</v>
      </c>
      <c r="IB14" s="222" t="s">
        <v>17</v>
      </c>
      <c r="IC14" s="223">
        <v>45456</v>
      </c>
      <c r="ID14" s="221" t="s">
        <v>2567</v>
      </c>
      <c r="IE14" s="224">
        <v>1</v>
      </c>
      <c r="IF14" s="224" t="s">
        <v>2232</v>
      </c>
      <c r="IG14" s="224" t="s">
        <v>33</v>
      </c>
      <c r="IH14" s="224">
        <v>2</v>
      </c>
      <c r="II14" s="224" t="s">
        <v>17</v>
      </c>
      <c r="IJ14" s="224" t="s">
        <v>17</v>
      </c>
      <c r="IK14" s="214">
        <v>45456</v>
      </c>
      <c r="IL14" s="222" t="s">
        <v>2566</v>
      </c>
      <c r="IM14" s="222">
        <v>3</v>
      </c>
      <c r="IN14" s="222" t="s">
        <v>2232</v>
      </c>
      <c r="IO14" s="222" t="s">
        <v>33</v>
      </c>
      <c r="IP14" s="222">
        <v>2</v>
      </c>
      <c r="IQ14" s="222" t="s">
        <v>17</v>
      </c>
      <c r="IR14" s="222" t="s">
        <v>17</v>
      </c>
      <c r="IS14" s="223">
        <v>45456</v>
      </c>
    </row>
    <row r="15" spans="1:253" s="11" customFormat="1" ht="13.25" customHeight="1" x14ac:dyDescent="0.25">
      <c r="A15" s="11" t="s">
        <v>3966</v>
      </c>
      <c r="B15" s="11" t="s">
        <v>10804</v>
      </c>
      <c r="C15" s="11" t="s">
        <v>3967</v>
      </c>
      <c r="D15" s="11" t="s">
        <v>2550</v>
      </c>
      <c r="E15" s="11" t="s">
        <v>10157</v>
      </c>
      <c r="F15" s="11" t="s">
        <v>6857</v>
      </c>
      <c r="G15" s="212">
        <v>170818000</v>
      </c>
      <c r="H15" s="213" t="s">
        <v>6660</v>
      </c>
      <c r="I15" s="213" t="s">
        <v>492</v>
      </c>
      <c r="J15" s="213">
        <v>1</v>
      </c>
      <c r="K15" s="213" t="s">
        <v>6727</v>
      </c>
      <c r="L15" s="213" t="s">
        <v>6661</v>
      </c>
      <c r="M15" s="214">
        <v>45529</v>
      </c>
      <c r="N15" s="221" t="s">
        <v>6861</v>
      </c>
      <c r="O15" s="216">
        <v>58076</v>
      </c>
      <c r="P15" s="216" t="s">
        <v>6858</v>
      </c>
      <c r="Q15" s="216" t="s">
        <v>888</v>
      </c>
      <c r="R15" s="216">
        <v>2</v>
      </c>
      <c r="S15" s="216" t="s">
        <v>6860</v>
      </c>
      <c r="T15" s="216" t="s">
        <v>6859</v>
      </c>
      <c r="U15" s="217">
        <v>45529</v>
      </c>
      <c r="V15" s="221" t="s">
        <v>6864</v>
      </c>
      <c r="W15" s="213">
        <v>64265000</v>
      </c>
      <c r="X15" s="213" t="s">
        <v>6858</v>
      </c>
      <c r="Y15" s="213" t="s">
        <v>888</v>
      </c>
      <c r="Z15" s="213">
        <v>2</v>
      </c>
      <c r="AA15" s="213" t="s">
        <v>6863</v>
      </c>
      <c r="AB15" s="213" t="s">
        <v>6862</v>
      </c>
      <c r="AC15" s="214">
        <v>45529</v>
      </c>
      <c r="AD15" s="221" t="s">
        <v>6868</v>
      </c>
      <c r="AE15" s="218">
        <v>7950000</v>
      </c>
      <c r="AF15" s="218" t="s">
        <v>6865</v>
      </c>
      <c r="AG15" s="218" t="s">
        <v>888</v>
      </c>
      <c r="AH15" s="218">
        <v>2</v>
      </c>
      <c r="AI15" s="218" t="s">
        <v>6867</v>
      </c>
      <c r="AJ15" s="218" t="s">
        <v>6866</v>
      </c>
      <c r="AK15" s="219">
        <v>45529</v>
      </c>
      <c r="AL15" s="221" t="s">
        <v>6872</v>
      </c>
      <c r="AM15" s="213">
        <v>545000</v>
      </c>
      <c r="AN15" s="213" t="s">
        <v>6869</v>
      </c>
      <c r="AO15" s="213" t="s">
        <v>888</v>
      </c>
      <c r="AP15" s="213">
        <v>2</v>
      </c>
      <c r="AQ15" s="213" t="s">
        <v>6871</v>
      </c>
      <c r="AR15" s="213" t="s">
        <v>6870</v>
      </c>
      <c r="AS15" s="214">
        <v>45529</v>
      </c>
      <c r="AT15" s="222" t="s">
        <v>6874</v>
      </c>
      <c r="AU15" s="218" t="s">
        <v>17</v>
      </c>
      <c r="AV15" s="218" t="s">
        <v>17</v>
      </c>
      <c r="AW15" s="218" t="s">
        <v>22</v>
      </c>
      <c r="AX15" s="218">
        <v>3</v>
      </c>
      <c r="AY15" s="218" t="s">
        <v>6873</v>
      </c>
      <c r="AZ15" s="218" t="s">
        <v>17</v>
      </c>
      <c r="BA15" s="219">
        <v>45529</v>
      </c>
      <c r="BB15" s="221" t="s">
        <v>6899</v>
      </c>
      <c r="BC15" s="213" t="s">
        <v>17</v>
      </c>
      <c r="BD15" s="213" t="s">
        <v>17</v>
      </c>
      <c r="BE15" s="213" t="s">
        <v>17</v>
      </c>
      <c r="BF15" s="213" t="s">
        <v>17</v>
      </c>
      <c r="BG15" s="213" t="s">
        <v>6710</v>
      </c>
      <c r="BH15" s="213" t="s">
        <v>17</v>
      </c>
      <c r="BI15" s="214">
        <v>45529</v>
      </c>
      <c r="BJ15" s="222" t="s">
        <v>6876</v>
      </c>
      <c r="BK15" s="222">
        <v>28</v>
      </c>
      <c r="BL15" s="222" t="s">
        <v>6869</v>
      </c>
      <c r="BM15" s="222" t="s">
        <v>492</v>
      </c>
      <c r="BN15" s="222">
        <v>1</v>
      </c>
      <c r="BO15" s="222" t="s">
        <v>6875</v>
      </c>
      <c r="BP15" s="218" t="s">
        <v>6870</v>
      </c>
      <c r="BQ15" s="223">
        <v>45529</v>
      </c>
      <c r="BR15" s="221" t="s">
        <v>6901</v>
      </c>
      <c r="BS15" s="224">
        <v>63807</v>
      </c>
      <c r="BT15" s="224" t="s">
        <v>6878</v>
      </c>
      <c r="BU15" s="224" t="s">
        <v>888</v>
      </c>
      <c r="BV15" s="224">
        <v>2</v>
      </c>
      <c r="BW15" s="224" t="s">
        <v>6900</v>
      </c>
      <c r="BX15" s="224" t="s">
        <v>6879</v>
      </c>
      <c r="BY15" s="214">
        <v>45529</v>
      </c>
      <c r="BZ15" s="222" t="s">
        <v>6902</v>
      </c>
      <c r="CA15" s="222" t="s">
        <v>17</v>
      </c>
      <c r="CB15" s="222" t="s">
        <v>17</v>
      </c>
      <c r="CC15" s="222" t="s">
        <v>17</v>
      </c>
      <c r="CD15" s="222" t="s">
        <v>17</v>
      </c>
      <c r="CE15" s="222" t="s">
        <v>6873</v>
      </c>
      <c r="CF15" s="222" t="s">
        <v>17</v>
      </c>
      <c r="CG15" s="223">
        <v>45529</v>
      </c>
      <c r="CH15" s="221" t="s">
        <v>11411</v>
      </c>
      <c r="CI15" s="222" t="e">
        <v>#N/A</v>
      </c>
      <c r="CJ15" s="222" t="e">
        <v>#N/A</v>
      </c>
      <c r="CK15" s="222" t="e">
        <v>#N/A</v>
      </c>
      <c r="CL15" s="222" t="e">
        <v>#N/A</v>
      </c>
      <c r="CM15" s="222" t="e">
        <v>#N/A</v>
      </c>
      <c r="CN15" s="222" t="e">
        <v>#N/A</v>
      </c>
      <c r="CO15" s="225" t="e">
        <v>#N/A</v>
      </c>
      <c r="CP15" s="222" t="s">
        <v>6904</v>
      </c>
      <c r="CQ15" s="224" t="s">
        <v>17</v>
      </c>
      <c r="CR15" s="224" t="s">
        <v>17</v>
      </c>
      <c r="CS15" s="224" t="s">
        <v>17</v>
      </c>
      <c r="CT15" s="224" t="s">
        <v>17</v>
      </c>
      <c r="CU15" s="224" t="s">
        <v>6873</v>
      </c>
      <c r="CV15" s="224" t="s">
        <v>17</v>
      </c>
      <c r="CW15" s="214">
        <v>45529</v>
      </c>
      <c r="CX15" s="222" t="s">
        <v>6881</v>
      </c>
      <c r="CY15" s="218">
        <v>1400000</v>
      </c>
      <c r="CZ15" s="218" t="s">
        <v>6878</v>
      </c>
      <c r="DA15" s="218" t="s">
        <v>888</v>
      </c>
      <c r="DB15" s="218">
        <v>2</v>
      </c>
      <c r="DC15" s="218" t="s">
        <v>6888</v>
      </c>
      <c r="DD15" s="218" t="s">
        <v>6879</v>
      </c>
      <c r="DE15" s="220">
        <v>45529</v>
      </c>
      <c r="DF15" s="221" t="s">
        <v>6883</v>
      </c>
      <c r="DG15" s="213">
        <v>56315000</v>
      </c>
      <c r="DH15" s="224" t="s">
        <v>6858</v>
      </c>
      <c r="DI15" s="224" t="s">
        <v>888</v>
      </c>
      <c r="DJ15" s="224">
        <v>2</v>
      </c>
      <c r="DK15" s="224" t="s">
        <v>6882</v>
      </c>
      <c r="DL15" s="224" t="s">
        <v>6862</v>
      </c>
      <c r="DM15" s="214">
        <v>45529</v>
      </c>
      <c r="DN15" s="222" t="s">
        <v>6887</v>
      </c>
      <c r="DO15" s="218">
        <v>6550000</v>
      </c>
      <c r="DP15" s="222" t="s">
        <v>6884</v>
      </c>
      <c r="DQ15" s="222" t="s">
        <v>888</v>
      </c>
      <c r="DR15" s="222">
        <v>2</v>
      </c>
      <c r="DS15" s="222" t="s">
        <v>6886</v>
      </c>
      <c r="DT15" s="222" t="s">
        <v>6885</v>
      </c>
      <c r="DU15" s="223">
        <v>45529</v>
      </c>
      <c r="DV15" s="221" t="s">
        <v>6889</v>
      </c>
      <c r="DW15" s="213">
        <v>1400000</v>
      </c>
      <c r="DX15" s="224" t="s">
        <v>6878</v>
      </c>
      <c r="DY15" s="224" t="s">
        <v>888</v>
      </c>
      <c r="DZ15" s="224">
        <v>2</v>
      </c>
      <c r="EA15" s="224" t="s">
        <v>6888</v>
      </c>
      <c r="EB15" s="224" t="s">
        <v>6879</v>
      </c>
      <c r="EC15" s="214">
        <v>45529</v>
      </c>
      <c r="ED15" s="222" t="s">
        <v>6891</v>
      </c>
      <c r="EE15" s="218" t="s">
        <v>17</v>
      </c>
      <c r="EF15" s="222" t="s">
        <v>6878</v>
      </c>
      <c r="EG15" s="222" t="s">
        <v>888</v>
      </c>
      <c r="EH15" s="222">
        <v>2</v>
      </c>
      <c r="EI15" s="222" t="s">
        <v>6890</v>
      </c>
      <c r="EJ15" s="222" t="s">
        <v>6879</v>
      </c>
      <c r="EK15" s="223">
        <v>45529</v>
      </c>
      <c r="EL15" s="221" t="s">
        <v>6892</v>
      </c>
      <c r="EM15" s="213" t="s">
        <v>17</v>
      </c>
      <c r="EN15" s="224" t="s">
        <v>6878</v>
      </c>
      <c r="EO15" s="224" t="s">
        <v>888</v>
      </c>
      <c r="EP15" s="224">
        <v>2</v>
      </c>
      <c r="EQ15" s="224" t="s">
        <v>6890</v>
      </c>
      <c r="ER15" s="224" t="s">
        <v>6879</v>
      </c>
      <c r="ES15" s="214">
        <v>45529</v>
      </c>
      <c r="ET15" s="222" t="s">
        <v>6877</v>
      </c>
      <c r="EU15" s="222">
        <v>67</v>
      </c>
      <c r="EV15" s="222" t="s">
        <v>6681</v>
      </c>
      <c r="EW15" s="222" t="s">
        <v>492</v>
      </c>
      <c r="EX15" s="222">
        <v>1</v>
      </c>
      <c r="EY15" s="222" t="s">
        <v>6683</v>
      </c>
      <c r="EZ15" s="222" t="s">
        <v>6682</v>
      </c>
      <c r="FA15" s="223">
        <v>45529</v>
      </c>
      <c r="FB15" s="221" t="s">
        <v>6896</v>
      </c>
      <c r="FC15" s="224">
        <v>4</v>
      </c>
      <c r="FD15" s="224" t="s">
        <v>6893</v>
      </c>
      <c r="FE15" s="224" t="s">
        <v>492</v>
      </c>
      <c r="FF15" s="224">
        <v>1</v>
      </c>
      <c r="FG15" s="224" t="s">
        <v>6895</v>
      </c>
      <c r="FH15" s="224" t="s">
        <v>6894</v>
      </c>
      <c r="FI15" s="214">
        <v>45529</v>
      </c>
      <c r="FJ15" s="221" t="s">
        <v>6897</v>
      </c>
      <c r="FK15" s="222" t="s">
        <v>17</v>
      </c>
      <c r="FL15" s="222" t="s">
        <v>17</v>
      </c>
      <c r="FM15" s="222" t="s">
        <v>17</v>
      </c>
      <c r="FN15" s="222" t="s">
        <v>17</v>
      </c>
      <c r="FO15" s="222" t="s">
        <v>6710</v>
      </c>
      <c r="FP15" s="218" t="s">
        <v>17</v>
      </c>
      <c r="FQ15" s="219">
        <v>45529</v>
      </c>
      <c r="FR15" s="221" t="s">
        <v>6898</v>
      </c>
      <c r="FS15" s="224" t="s">
        <v>17</v>
      </c>
      <c r="FT15" s="224" t="s">
        <v>17</v>
      </c>
      <c r="FU15" s="224" t="s">
        <v>17</v>
      </c>
      <c r="FV15" s="224" t="s">
        <v>17</v>
      </c>
      <c r="FW15" s="224" t="s">
        <v>6710</v>
      </c>
      <c r="FX15" s="224" t="s">
        <v>17</v>
      </c>
      <c r="FY15" s="214">
        <v>45529</v>
      </c>
      <c r="FZ15" s="222" t="s">
        <v>3969</v>
      </c>
      <c r="GA15" s="222">
        <v>2</v>
      </c>
      <c r="GB15" s="222" t="s">
        <v>2232</v>
      </c>
      <c r="GC15" s="222" t="s">
        <v>33</v>
      </c>
      <c r="GD15" s="222">
        <v>2</v>
      </c>
      <c r="GE15" s="222" t="s">
        <v>17</v>
      </c>
      <c r="GF15" s="222" t="s">
        <v>17</v>
      </c>
      <c r="GG15" s="223">
        <v>45503</v>
      </c>
      <c r="GH15" s="221" t="s">
        <v>3975</v>
      </c>
      <c r="GI15" s="224">
        <v>0</v>
      </c>
      <c r="GJ15" s="224" t="s">
        <v>2232</v>
      </c>
      <c r="GK15" s="224" t="s">
        <v>33</v>
      </c>
      <c r="GL15" s="224">
        <v>2</v>
      </c>
      <c r="GM15" s="224" t="s">
        <v>17</v>
      </c>
      <c r="GN15" s="224" t="s">
        <v>17</v>
      </c>
      <c r="GO15" s="214">
        <v>45503</v>
      </c>
      <c r="GP15" s="222" t="s">
        <v>3970</v>
      </c>
      <c r="GQ15" s="222">
        <v>0</v>
      </c>
      <c r="GR15" s="222" t="s">
        <v>2232</v>
      </c>
      <c r="GS15" s="222" t="s">
        <v>33</v>
      </c>
      <c r="GT15" s="222">
        <v>2</v>
      </c>
      <c r="GU15" s="222" t="s">
        <v>17</v>
      </c>
      <c r="GV15" s="222" t="s">
        <v>17</v>
      </c>
      <c r="GW15" s="223">
        <v>45503</v>
      </c>
      <c r="GX15" s="221" t="s">
        <v>3976</v>
      </c>
      <c r="GY15" s="224">
        <v>0</v>
      </c>
      <c r="GZ15" s="224" t="s">
        <v>2232</v>
      </c>
      <c r="HA15" s="224" t="s">
        <v>33</v>
      </c>
      <c r="HB15" s="224">
        <v>2</v>
      </c>
      <c r="HC15" s="224" t="s">
        <v>17</v>
      </c>
      <c r="HD15" s="224" t="s">
        <v>17</v>
      </c>
      <c r="HE15" s="214">
        <v>45503</v>
      </c>
      <c r="HF15" s="222" t="s">
        <v>3968</v>
      </c>
      <c r="HG15" s="222">
        <v>0</v>
      </c>
      <c r="HH15" s="222" t="s">
        <v>2232</v>
      </c>
      <c r="HI15" s="222" t="s">
        <v>33</v>
      </c>
      <c r="HJ15" s="222">
        <v>2</v>
      </c>
      <c r="HK15" s="222" t="s">
        <v>17</v>
      </c>
      <c r="HL15" s="222" t="s">
        <v>17</v>
      </c>
      <c r="HM15" s="223">
        <v>45503</v>
      </c>
      <c r="HN15" s="221" t="s">
        <v>3974</v>
      </c>
      <c r="HO15" s="224">
        <v>0</v>
      </c>
      <c r="HP15" s="224" t="s">
        <v>2232</v>
      </c>
      <c r="HQ15" s="224" t="s">
        <v>33</v>
      </c>
      <c r="HR15" s="224">
        <v>2</v>
      </c>
      <c r="HS15" s="224" t="s">
        <v>17</v>
      </c>
      <c r="HT15" s="224" t="s">
        <v>17</v>
      </c>
      <c r="HU15" s="214">
        <v>45503</v>
      </c>
      <c r="HV15" s="222" t="s">
        <v>3971</v>
      </c>
      <c r="HW15" s="222">
        <v>0</v>
      </c>
      <c r="HX15" s="222" t="s">
        <v>2232</v>
      </c>
      <c r="HY15" s="222" t="s">
        <v>33</v>
      </c>
      <c r="HZ15" s="222">
        <v>2</v>
      </c>
      <c r="IA15" s="222" t="s">
        <v>17</v>
      </c>
      <c r="IB15" s="222" t="s">
        <v>17</v>
      </c>
      <c r="IC15" s="223">
        <v>45503</v>
      </c>
      <c r="ID15" s="221" t="s">
        <v>3973</v>
      </c>
      <c r="IE15" s="224">
        <v>1</v>
      </c>
      <c r="IF15" s="224" t="s">
        <v>2232</v>
      </c>
      <c r="IG15" s="224" t="s">
        <v>33</v>
      </c>
      <c r="IH15" s="224">
        <v>2</v>
      </c>
      <c r="II15" s="224" t="s">
        <v>17</v>
      </c>
      <c r="IJ15" s="224" t="s">
        <v>17</v>
      </c>
      <c r="IK15" s="214">
        <v>45503</v>
      </c>
      <c r="IL15" s="222" t="s">
        <v>3972</v>
      </c>
      <c r="IM15" s="222">
        <v>3</v>
      </c>
      <c r="IN15" s="222" t="s">
        <v>2232</v>
      </c>
      <c r="IO15" s="222" t="s">
        <v>33</v>
      </c>
      <c r="IP15" s="222">
        <v>2</v>
      </c>
      <c r="IQ15" s="222" t="s">
        <v>17</v>
      </c>
      <c r="IR15" s="222" t="s">
        <v>17</v>
      </c>
      <c r="IS15" s="223">
        <v>45503</v>
      </c>
    </row>
    <row r="16" spans="1:253" s="11" customFormat="1" ht="13.25" customHeight="1" x14ac:dyDescent="0.25">
      <c r="A16" s="11" t="s">
        <v>3017</v>
      </c>
      <c r="B16" s="11" t="s">
        <v>10762</v>
      </c>
      <c r="C16" s="11" t="s">
        <v>3018</v>
      </c>
      <c r="D16" s="11" t="s">
        <v>3019</v>
      </c>
      <c r="E16" s="11" t="s">
        <v>10158</v>
      </c>
      <c r="F16" s="11" t="s">
        <v>5696</v>
      </c>
      <c r="G16" s="212">
        <v>6527000</v>
      </c>
      <c r="H16" s="213" t="s">
        <v>5258</v>
      </c>
      <c r="I16" s="213" t="s">
        <v>888</v>
      </c>
      <c r="J16" s="213">
        <v>2</v>
      </c>
      <c r="K16" s="213" t="s">
        <v>5695</v>
      </c>
      <c r="L16" s="213" t="s">
        <v>5694</v>
      </c>
      <c r="M16" s="214">
        <v>45526</v>
      </c>
      <c r="N16" s="221" t="s">
        <v>5700</v>
      </c>
      <c r="O16" s="216">
        <v>108560</v>
      </c>
      <c r="P16" s="216" t="s">
        <v>5697</v>
      </c>
      <c r="Q16" s="216" t="s">
        <v>492</v>
      </c>
      <c r="R16" s="216">
        <v>1</v>
      </c>
      <c r="S16" s="216" t="s">
        <v>5699</v>
      </c>
      <c r="T16" s="216" t="s">
        <v>5698</v>
      </c>
      <c r="U16" s="217">
        <v>45526</v>
      </c>
      <c r="V16" s="221" t="s">
        <v>5702</v>
      </c>
      <c r="W16" s="213">
        <v>6527000</v>
      </c>
      <c r="X16" s="213" t="s">
        <v>5258</v>
      </c>
      <c r="Y16" s="213" t="s">
        <v>888</v>
      </c>
      <c r="Z16" s="213">
        <v>2</v>
      </c>
      <c r="AA16" s="213" t="s">
        <v>5701</v>
      </c>
      <c r="AB16" s="213" t="s">
        <v>5694</v>
      </c>
      <c r="AC16" s="214">
        <v>45526</v>
      </c>
      <c r="AD16" s="221" t="s">
        <v>5703</v>
      </c>
      <c r="AE16" s="218">
        <v>61000</v>
      </c>
      <c r="AF16" s="218" t="s">
        <v>5267</v>
      </c>
      <c r="AG16" s="218" t="s">
        <v>888</v>
      </c>
      <c r="AH16" s="218">
        <v>2</v>
      </c>
      <c r="AI16" s="218" t="s">
        <v>5512</v>
      </c>
      <c r="AJ16" s="218" t="s">
        <v>5384</v>
      </c>
      <c r="AK16" s="219">
        <v>45526</v>
      </c>
      <c r="AL16" s="221" t="s">
        <v>5705</v>
      </c>
      <c r="AM16" s="213">
        <v>61000</v>
      </c>
      <c r="AN16" s="213" t="s">
        <v>5267</v>
      </c>
      <c r="AO16" s="213" t="s">
        <v>888</v>
      </c>
      <c r="AP16" s="213">
        <v>2</v>
      </c>
      <c r="AQ16" s="213" t="s">
        <v>5704</v>
      </c>
      <c r="AR16" s="213" t="s">
        <v>5384</v>
      </c>
      <c r="AS16" s="214">
        <v>45526</v>
      </c>
      <c r="AT16" s="222" t="s">
        <v>5707</v>
      </c>
      <c r="AU16" s="218" t="s">
        <v>17</v>
      </c>
      <c r="AV16" s="218" t="s">
        <v>17</v>
      </c>
      <c r="AW16" s="218" t="s">
        <v>17</v>
      </c>
      <c r="AX16" s="218" t="s">
        <v>17</v>
      </c>
      <c r="AY16" s="218" t="s">
        <v>5273</v>
      </c>
      <c r="AZ16" s="218" t="s">
        <v>17</v>
      </c>
      <c r="BA16" s="219">
        <v>45526</v>
      </c>
      <c r="BB16" s="221" t="s">
        <v>5706</v>
      </c>
      <c r="BC16" s="213" t="s">
        <v>17</v>
      </c>
      <c r="BD16" s="213" t="s">
        <v>17</v>
      </c>
      <c r="BE16" s="213" t="s">
        <v>17</v>
      </c>
      <c r="BF16" s="213" t="s">
        <v>17</v>
      </c>
      <c r="BG16" s="213" t="s">
        <v>5273</v>
      </c>
      <c r="BH16" s="213" t="s">
        <v>17</v>
      </c>
      <c r="BI16" s="214">
        <v>45526</v>
      </c>
      <c r="BJ16" s="222" t="s">
        <v>5708</v>
      </c>
      <c r="BK16" s="222">
        <v>0</v>
      </c>
      <c r="BL16" s="222" t="s">
        <v>5276</v>
      </c>
      <c r="BM16" s="222" t="s">
        <v>888</v>
      </c>
      <c r="BN16" s="222">
        <v>2</v>
      </c>
      <c r="BO16" s="222" t="s">
        <v>5277</v>
      </c>
      <c r="BP16" s="218" t="s">
        <v>4522</v>
      </c>
      <c r="BQ16" s="223">
        <v>45526</v>
      </c>
      <c r="BR16" s="221" t="s">
        <v>5710</v>
      </c>
      <c r="BS16" s="224">
        <v>0</v>
      </c>
      <c r="BT16" s="224" t="s">
        <v>17</v>
      </c>
      <c r="BU16" s="224" t="s">
        <v>17</v>
      </c>
      <c r="BV16" s="224" t="s">
        <v>17</v>
      </c>
      <c r="BW16" s="224" t="s">
        <v>5320</v>
      </c>
      <c r="BX16" s="224" t="s">
        <v>17</v>
      </c>
      <c r="BY16" s="214">
        <v>45526</v>
      </c>
      <c r="BZ16" s="222" t="s">
        <v>5711</v>
      </c>
      <c r="CA16" s="222">
        <v>0</v>
      </c>
      <c r="CB16" s="222" t="s">
        <v>17</v>
      </c>
      <c r="CC16" s="222" t="s">
        <v>17</v>
      </c>
      <c r="CD16" s="222" t="s">
        <v>17</v>
      </c>
      <c r="CE16" s="222" t="s">
        <v>5320</v>
      </c>
      <c r="CF16" s="222" t="s">
        <v>17</v>
      </c>
      <c r="CG16" s="223">
        <v>45526</v>
      </c>
      <c r="CH16" s="221" t="s">
        <v>11412</v>
      </c>
      <c r="CI16" s="222" t="e">
        <v>#N/A</v>
      </c>
      <c r="CJ16" s="222" t="e">
        <v>#N/A</v>
      </c>
      <c r="CK16" s="222" t="e">
        <v>#N/A</v>
      </c>
      <c r="CL16" s="222" t="e">
        <v>#N/A</v>
      </c>
      <c r="CM16" s="222" t="e">
        <v>#N/A</v>
      </c>
      <c r="CN16" s="222" t="e">
        <v>#N/A</v>
      </c>
      <c r="CO16" s="225" t="e">
        <v>#N/A</v>
      </c>
      <c r="CP16" s="222" t="s">
        <v>5713</v>
      </c>
      <c r="CQ16" s="224" t="s">
        <v>17</v>
      </c>
      <c r="CR16" s="224" t="s">
        <v>17</v>
      </c>
      <c r="CS16" s="224" t="s">
        <v>17</v>
      </c>
      <c r="CT16" s="224" t="s">
        <v>17</v>
      </c>
      <c r="CU16" s="224" t="s">
        <v>5273</v>
      </c>
      <c r="CV16" s="224" t="s">
        <v>17</v>
      </c>
      <c r="CW16" s="214">
        <v>45526</v>
      </c>
      <c r="CX16" s="222" t="s">
        <v>5715</v>
      </c>
      <c r="CY16" s="218">
        <v>61000</v>
      </c>
      <c r="CZ16" s="218" t="s">
        <v>5325</v>
      </c>
      <c r="DA16" s="218" t="s">
        <v>888</v>
      </c>
      <c r="DB16" s="218">
        <v>2</v>
      </c>
      <c r="DC16" s="218" t="s">
        <v>5294</v>
      </c>
      <c r="DD16" s="218" t="s">
        <v>5287</v>
      </c>
      <c r="DE16" s="220">
        <v>45526</v>
      </c>
      <c r="DF16" s="221" t="s">
        <v>5717</v>
      </c>
      <c r="DG16" s="213">
        <v>6465000</v>
      </c>
      <c r="DH16" s="224" t="s">
        <v>5258</v>
      </c>
      <c r="DI16" s="224" t="s">
        <v>888</v>
      </c>
      <c r="DJ16" s="224">
        <v>2</v>
      </c>
      <c r="DK16" s="224" t="s">
        <v>5290</v>
      </c>
      <c r="DL16" s="224" t="s">
        <v>5716</v>
      </c>
      <c r="DM16" s="214">
        <v>45526</v>
      </c>
      <c r="DN16" s="222" t="s">
        <v>5719</v>
      </c>
      <c r="DO16" s="218">
        <v>0</v>
      </c>
      <c r="DP16" s="222" t="s">
        <v>5325</v>
      </c>
      <c r="DQ16" s="222" t="s">
        <v>888</v>
      </c>
      <c r="DR16" s="222">
        <v>2</v>
      </c>
      <c r="DS16" s="222" t="s">
        <v>5718</v>
      </c>
      <c r="DT16" s="222" t="s">
        <v>5287</v>
      </c>
      <c r="DU16" s="223">
        <v>45526</v>
      </c>
      <c r="DV16" s="221" t="s">
        <v>5720</v>
      </c>
      <c r="DW16" s="213">
        <v>61000</v>
      </c>
      <c r="DX16" s="224" t="s">
        <v>5325</v>
      </c>
      <c r="DY16" s="224" t="s">
        <v>888</v>
      </c>
      <c r="DZ16" s="224">
        <v>2</v>
      </c>
      <c r="EA16" s="224" t="s">
        <v>5294</v>
      </c>
      <c r="EB16" s="224" t="s">
        <v>5287</v>
      </c>
      <c r="EC16" s="214">
        <v>45526</v>
      </c>
      <c r="ED16" s="222" t="s">
        <v>5721</v>
      </c>
      <c r="EE16" s="218">
        <v>0</v>
      </c>
      <c r="EF16" s="222" t="s">
        <v>5325</v>
      </c>
      <c r="EG16" s="222" t="s">
        <v>888</v>
      </c>
      <c r="EH16" s="222">
        <v>2</v>
      </c>
      <c r="EI16" s="222" t="s">
        <v>5294</v>
      </c>
      <c r="EJ16" s="222" t="s">
        <v>5287</v>
      </c>
      <c r="EK16" s="223">
        <v>45526</v>
      </c>
      <c r="EL16" s="221" t="s">
        <v>5722</v>
      </c>
      <c r="EM16" s="213">
        <v>0</v>
      </c>
      <c r="EN16" s="224" t="s">
        <v>5325</v>
      </c>
      <c r="EO16" s="224" t="s">
        <v>888</v>
      </c>
      <c r="EP16" s="224">
        <v>2</v>
      </c>
      <c r="EQ16" s="224" t="s">
        <v>5294</v>
      </c>
      <c r="ER16" s="224" t="s">
        <v>5287</v>
      </c>
      <c r="ES16" s="214">
        <v>45526</v>
      </c>
      <c r="ET16" s="222" t="s">
        <v>5709</v>
      </c>
      <c r="EU16" s="222">
        <v>0</v>
      </c>
      <c r="EV16" s="222" t="s">
        <v>5276</v>
      </c>
      <c r="EW16" s="222" t="s">
        <v>888</v>
      </c>
      <c r="EX16" s="222">
        <v>2</v>
      </c>
      <c r="EY16" s="222" t="s">
        <v>5279</v>
      </c>
      <c r="EZ16" s="222" t="s">
        <v>4522</v>
      </c>
      <c r="FA16" s="223">
        <v>45526</v>
      </c>
      <c r="FB16" s="221" t="s">
        <v>5724</v>
      </c>
      <c r="FC16" s="224">
        <v>2</v>
      </c>
      <c r="FD16" s="224" t="s">
        <v>5325</v>
      </c>
      <c r="FE16" s="224" t="s">
        <v>888</v>
      </c>
      <c r="FF16" s="224">
        <v>2</v>
      </c>
      <c r="FG16" s="224" t="s">
        <v>5723</v>
      </c>
      <c r="FH16" s="224" t="s">
        <v>5287</v>
      </c>
      <c r="FI16" s="214">
        <v>45526</v>
      </c>
      <c r="FJ16" s="221" t="s">
        <v>5725</v>
      </c>
      <c r="FK16" s="222" t="s">
        <v>17</v>
      </c>
      <c r="FL16" s="222" t="s">
        <v>17</v>
      </c>
      <c r="FM16" s="222" t="s">
        <v>17</v>
      </c>
      <c r="FN16" s="222" t="s">
        <v>17</v>
      </c>
      <c r="FO16" s="222" t="s">
        <v>5273</v>
      </c>
      <c r="FP16" s="218" t="s">
        <v>17</v>
      </c>
      <c r="FQ16" s="219">
        <v>45526</v>
      </c>
      <c r="FR16" s="221" t="s">
        <v>5726</v>
      </c>
      <c r="FS16" s="224" t="s">
        <v>17</v>
      </c>
      <c r="FT16" s="224" t="s">
        <v>17</v>
      </c>
      <c r="FU16" s="224" t="s">
        <v>17</v>
      </c>
      <c r="FV16" s="224" t="s">
        <v>17</v>
      </c>
      <c r="FW16" s="224" t="s">
        <v>5273</v>
      </c>
      <c r="FX16" s="224" t="s">
        <v>17</v>
      </c>
      <c r="FY16" s="214">
        <v>45526</v>
      </c>
      <c r="FZ16" s="222" t="s">
        <v>3021</v>
      </c>
      <c r="GA16" s="222">
        <v>0</v>
      </c>
      <c r="GB16" s="222" t="s">
        <v>2232</v>
      </c>
      <c r="GC16" s="222" t="s">
        <v>33</v>
      </c>
      <c r="GD16" s="222">
        <v>2</v>
      </c>
      <c r="GE16" s="222" t="s">
        <v>17</v>
      </c>
      <c r="GF16" s="222" t="s">
        <v>17</v>
      </c>
      <c r="GG16" s="223">
        <v>45461</v>
      </c>
      <c r="GH16" s="221" t="s">
        <v>3027</v>
      </c>
      <c r="GI16" s="224">
        <v>0</v>
      </c>
      <c r="GJ16" s="224" t="s">
        <v>2232</v>
      </c>
      <c r="GK16" s="224" t="s">
        <v>33</v>
      </c>
      <c r="GL16" s="224">
        <v>2</v>
      </c>
      <c r="GM16" s="224" t="s">
        <v>17</v>
      </c>
      <c r="GN16" s="224" t="s">
        <v>17</v>
      </c>
      <c r="GO16" s="214">
        <v>45461</v>
      </c>
      <c r="GP16" s="222" t="s">
        <v>3022</v>
      </c>
      <c r="GQ16" s="222">
        <v>0</v>
      </c>
      <c r="GR16" s="222" t="s">
        <v>2232</v>
      </c>
      <c r="GS16" s="222" t="s">
        <v>33</v>
      </c>
      <c r="GT16" s="222">
        <v>2</v>
      </c>
      <c r="GU16" s="222" t="s">
        <v>17</v>
      </c>
      <c r="GV16" s="222" t="s">
        <v>17</v>
      </c>
      <c r="GW16" s="223">
        <v>45461</v>
      </c>
      <c r="GX16" s="221" t="s">
        <v>3028</v>
      </c>
      <c r="GY16" s="224">
        <v>0</v>
      </c>
      <c r="GZ16" s="224" t="s">
        <v>2232</v>
      </c>
      <c r="HA16" s="224" t="s">
        <v>33</v>
      </c>
      <c r="HB16" s="224">
        <v>2</v>
      </c>
      <c r="HC16" s="224" t="s">
        <v>17</v>
      </c>
      <c r="HD16" s="224" t="s">
        <v>17</v>
      </c>
      <c r="HE16" s="214">
        <v>45461</v>
      </c>
      <c r="HF16" s="222" t="s">
        <v>3020</v>
      </c>
      <c r="HG16" s="222">
        <v>0</v>
      </c>
      <c r="HH16" s="222" t="s">
        <v>2232</v>
      </c>
      <c r="HI16" s="222" t="s">
        <v>33</v>
      </c>
      <c r="HJ16" s="222">
        <v>2</v>
      </c>
      <c r="HK16" s="222" t="s">
        <v>17</v>
      </c>
      <c r="HL16" s="222" t="s">
        <v>17</v>
      </c>
      <c r="HM16" s="223">
        <v>45461</v>
      </c>
      <c r="HN16" s="221" t="s">
        <v>3026</v>
      </c>
      <c r="HO16" s="224">
        <v>0</v>
      </c>
      <c r="HP16" s="224" t="s">
        <v>2232</v>
      </c>
      <c r="HQ16" s="224" t="s">
        <v>33</v>
      </c>
      <c r="HR16" s="224">
        <v>2</v>
      </c>
      <c r="HS16" s="224" t="s">
        <v>17</v>
      </c>
      <c r="HT16" s="224" t="s">
        <v>17</v>
      </c>
      <c r="HU16" s="214">
        <v>45461</v>
      </c>
      <c r="HV16" s="222" t="s">
        <v>3023</v>
      </c>
      <c r="HW16" s="222">
        <v>0</v>
      </c>
      <c r="HX16" s="222" t="s">
        <v>2232</v>
      </c>
      <c r="HY16" s="222" t="s">
        <v>33</v>
      </c>
      <c r="HZ16" s="222">
        <v>2</v>
      </c>
      <c r="IA16" s="222" t="s">
        <v>17</v>
      </c>
      <c r="IB16" s="222" t="s">
        <v>17</v>
      </c>
      <c r="IC16" s="223">
        <v>45461</v>
      </c>
      <c r="ID16" s="221" t="s">
        <v>3025</v>
      </c>
      <c r="IE16" s="224">
        <v>0</v>
      </c>
      <c r="IF16" s="224" t="s">
        <v>2232</v>
      </c>
      <c r="IG16" s="224" t="s">
        <v>33</v>
      </c>
      <c r="IH16" s="224">
        <v>2</v>
      </c>
      <c r="II16" s="224" t="s">
        <v>17</v>
      </c>
      <c r="IJ16" s="224" t="s">
        <v>17</v>
      </c>
      <c r="IK16" s="214">
        <v>45461</v>
      </c>
      <c r="IL16" s="222" t="s">
        <v>3024</v>
      </c>
      <c r="IM16" s="222">
        <v>0</v>
      </c>
      <c r="IN16" s="222" t="s">
        <v>2232</v>
      </c>
      <c r="IO16" s="222" t="s">
        <v>33</v>
      </c>
      <c r="IP16" s="222">
        <v>2</v>
      </c>
      <c r="IQ16" s="222" t="s">
        <v>17</v>
      </c>
      <c r="IR16" s="222" t="s">
        <v>17</v>
      </c>
      <c r="IS16" s="223">
        <v>45461</v>
      </c>
    </row>
    <row r="17" spans="1:253" s="11" customFormat="1" ht="13.25" customHeight="1" x14ac:dyDescent="0.25">
      <c r="A17" s="11" t="s">
        <v>3029</v>
      </c>
      <c r="B17" s="11" t="s">
        <v>10816</v>
      </c>
      <c r="C17" s="11" t="s">
        <v>3030</v>
      </c>
      <c r="D17" s="11" t="s">
        <v>3031</v>
      </c>
      <c r="E17" s="11" t="s">
        <v>10165</v>
      </c>
      <c r="F17" s="11" t="s">
        <v>5662</v>
      </c>
      <c r="G17" s="212">
        <v>9279000</v>
      </c>
      <c r="H17" s="213" t="s">
        <v>5258</v>
      </c>
      <c r="I17" s="213" t="s">
        <v>492</v>
      </c>
      <c r="J17" s="213">
        <v>1</v>
      </c>
      <c r="K17" s="213" t="s">
        <v>5661</v>
      </c>
      <c r="L17" s="213" t="s">
        <v>5660</v>
      </c>
      <c r="M17" s="214">
        <v>45526</v>
      </c>
      <c r="N17" s="221" t="s">
        <v>5666</v>
      </c>
      <c r="O17" s="216">
        <v>207582</v>
      </c>
      <c r="P17" s="216" t="s">
        <v>5663</v>
      </c>
      <c r="Q17" s="216" t="s">
        <v>888</v>
      </c>
      <c r="R17" s="216">
        <v>2</v>
      </c>
      <c r="S17" s="216" t="s">
        <v>5665</v>
      </c>
      <c r="T17" s="216" t="s">
        <v>5664</v>
      </c>
      <c r="U17" s="217">
        <v>45526</v>
      </c>
      <c r="V17" s="221" t="s">
        <v>5667</v>
      </c>
      <c r="W17" s="213">
        <v>9279000</v>
      </c>
      <c r="X17" s="213" t="s">
        <v>5258</v>
      </c>
      <c r="Y17" s="213" t="s">
        <v>888</v>
      </c>
      <c r="Z17" s="213">
        <v>2</v>
      </c>
      <c r="AA17" s="213" t="s">
        <v>5475</v>
      </c>
      <c r="AB17" s="213" t="s">
        <v>5660</v>
      </c>
      <c r="AC17" s="214">
        <v>45526</v>
      </c>
      <c r="AD17" s="221" t="s">
        <v>5669</v>
      </c>
      <c r="AE17" s="218">
        <v>51000</v>
      </c>
      <c r="AF17" s="218" t="s">
        <v>5267</v>
      </c>
      <c r="AG17" s="218" t="s">
        <v>888</v>
      </c>
      <c r="AH17" s="218">
        <v>2</v>
      </c>
      <c r="AI17" s="218" t="s">
        <v>5668</v>
      </c>
      <c r="AJ17" s="218" t="s">
        <v>5384</v>
      </c>
      <c r="AK17" s="219">
        <v>45526</v>
      </c>
      <c r="AL17" s="221" t="s">
        <v>5671</v>
      </c>
      <c r="AM17" s="213">
        <v>51000</v>
      </c>
      <c r="AN17" s="213" t="s">
        <v>5267</v>
      </c>
      <c r="AO17" s="213" t="s">
        <v>888</v>
      </c>
      <c r="AP17" s="213">
        <v>2</v>
      </c>
      <c r="AQ17" s="213" t="s">
        <v>5670</v>
      </c>
      <c r="AR17" s="213" t="s">
        <v>5384</v>
      </c>
      <c r="AS17" s="214">
        <v>45526</v>
      </c>
      <c r="AT17" s="222" t="s">
        <v>5673</v>
      </c>
      <c r="AU17" s="218" t="s">
        <v>17</v>
      </c>
      <c r="AV17" s="218" t="s">
        <v>17</v>
      </c>
      <c r="AW17" s="218" t="s">
        <v>17</v>
      </c>
      <c r="AX17" s="218" t="s">
        <v>17</v>
      </c>
      <c r="AY17" s="218" t="s">
        <v>5273</v>
      </c>
      <c r="AZ17" s="218" t="s">
        <v>17</v>
      </c>
      <c r="BA17" s="219">
        <v>45526</v>
      </c>
      <c r="BB17" s="221" t="s">
        <v>5672</v>
      </c>
      <c r="BC17" s="213" t="s">
        <v>17</v>
      </c>
      <c r="BD17" s="213" t="s">
        <v>17</v>
      </c>
      <c r="BE17" s="213" t="s">
        <v>17</v>
      </c>
      <c r="BF17" s="213" t="s">
        <v>17</v>
      </c>
      <c r="BG17" s="213" t="s">
        <v>5273</v>
      </c>
      <c r="BH17" s="213" t="s">
        <v>17</v>
      </c>
      <c r="BI17" s="214">
        <v>45526</v>
      </c>
      <c r="BJ17" s="222" t="s">
        <v>5674</v>
      </c>
      <c r="BK17" s="222">
        <v>0</v>
      </c>
      <c r="BL17" s="222" t="s">
        <v>5276</v>
      </c>
      <c r="BM17" s="222" t="s">
        <v>888</v>
      </c>
      <c r="BN17" s="222">
        <v>2</v>
      </c>
      <c r="BO17" s="222" t="s">
        <v>5277</v>
      </c>
      <c r="BP17" s="218" t="s">
        <v>4522</v>
      </c>
      <c r="BQ17" s="223">
        <v>45526</v>
      </c>
      <c r="BR17" s="221" t="s">
        <v>5677</v>
      </c>
      <c r="BS17" s="224">
        <v>0</v>
      </c>
      <c r="BT17" s="224" t="s">
        <v>17</v>
      </c>
      <c r="BU17" s="224" t="s">
        <v>17</v>
      </c>
      <c r="BV17" s="224" t="s">
        <v>17</v>
      </c>
      <c r="BW17" s="224" t="s">
        <v>5320</v>
      </c>
      <c r="BX17" s="224" t="s">
        <v>17</v>
      </c>
      <c r="BY17" s="214">
        <v>45526</v>
      </c>
      <c r="BZ17" s="222" t="s">
        <v>5678</v>
      </c>
      <c r="CA17" s="222">
        <v>0</v>
      </c>
      <c r="CB17" s="222" t="s">
        <v>17</v>
      </c>
      <c r="CC17" s="222" t="s">
        <v>17</v>
      </c>
      <c r="CD17" s="222" t="s">
        <v>17</v>
      </c>
      <c r="CE17" s="222" t="s">
        <v>5320</v>
      </c>
      <c r="CF17" s="222" t="s">
        <v>17</v>
      </c>
      <c r="CG17" s="223">
        <v>45526</v>
      </c>
      <c r="CH17" s="221" t="s">
        <v>11413</v>
      </c>
      <c r="CI17" s="222" t="e">
        <v>#N/A</v>
      </c>
      <c r="CJ17" s="222" t="e">
        <v>#N/A</v>
      </c>
      <c r="CK17" s="222" t="e">
        <v>#N/A</v>
      </c>
      <c r="CL17" s="222" t="e">
        <v>#N/A</v>
      </c>
      <c r="CM17" s="222" t="e">
        <v>#N/A</v>
      </c>
      <c r="CN17" s="222" t="e">
        <v>#N/A</v>
      </c>
      <c r="CO17" s="225" t="e">
        <v>#N/A</v>
      </c>
      <c r="CP17" s="222" t="s">
        <v>5680</v>
      </c>
      <c r="CQ17" s="224" t="s">
        <v>17</v>
      </c>
      <c r="CR17" s="224" t="s">
        <v>17</v>
      </c>
      <c r="CS17" s="224" t="s">
        <v>17</v>
      </c>
      <c r="CT17" s="224" t="s">
        <v>17</v>
      </c>
      <c r="CU17" s="224" t="s">
        <v>5273</v>
      </c>
      <c r="CV17" s="224" t="s">
        <v>17</v>
      </c>
      <c r="CW17" s="214">
        <v>45526</v>
      </c>
      <c r="CX17" s="222" t="s">
        <v>5684</v>
      </c>
      <c r="CY17" s="218">
        <v>51000</v>
      </c>
      <c r="CZ17" s="218" t="s">
        <v>5681</v>
      </c>
      <c r="DA17" s="218" t="s">
        <v>888</v>
      </c>
      <c r="DB17" s="218">
        <v>2</v>
      </c>
      <c r="DC17" s="218" t="s">
        <v>5294</v>
      </c>
      <c r="DD17" s="218" t="s">
        <v>5682</v>
      </c>
      <c r="DE17" s="220">
        <v>45526</v>
      </c>
      <c r="DF17" s="221" t="s">
        <v>5685</v>
      </c>
      <c r="DG17" s="213">
        <v>9228000</v>
      </c>
      <c r="DH17" s="224" t="s">
        <v>5258</v>
      </c>
      <c r="DI17" s="224" t="s">
        <v>888</v>
      </c>
      <c r="DJ17" s="224">
        <v>2</v>
      </c>
      <c r="DK17" s="224" t="s">
        <v>5290</v>
      </c>
      <c r="DL17" s="224" t="s">
        <v>5660</v>
      </c>
      <c r="DM17" s="214">
        <v>45526</v>
      </c>
      <c r="DN17" s="222" t="s">
        <v>5686</v>
      </c>
      <c r="DO17" s="218">
        <v>0</v>
      </c>
      <c r="DP17" s="222" t="s">
        <v>5681</v>
      </c>
      <c r="DQ17" s="222" t="s">
        <v>888</v>
      </c>
      <c r="DR17" s="222">
        <v>2</v>
      </c>
      <c r="DS17" s="222" t="s">
        <v>5494</v>
      </c>
      <c r="DT17" s="222" t="s">
        <v>5682</v>
      </c>
      <c r="DU17" s="223">
        <v>45526</v>
      </c>
      <c r="DV17" s="221" t="s">
        <v>5687</v>
      </c>
      <c r="DW17" s="213">
        <v>51000</v>
      </c>
      <c r="DX17" s="224" t="s">
        <v>5681</v>
      </c>
      <c r="DY17" s="224" t="s">
        <v>888</v>
      </c>
      <c r="DZ17" s="224">
        <v>2</v>
      </c>
      <c r="EA17" s="224" t="s">
        <v>5294</v>
      </c>
      <c r="EB17" s="224" t="s">
        <v>5682</v>
      </c>
      <c r="EC17" s="214">
        <v>45526</v>
      </c>
      <c r="ED17" s="222" t="s">
        <v>5688</v>
      </c>
      <c r="EE17" s="218">
        <v>0</v>
      </c>
      <c r="EF17" s="222" t="s">
        <v>5681</v>
      </c>
      <c r="EG17" s="222" t="s">
        <v>888</v>
      </c>
      <c r="EH17" s="222">
        <v>2</v>
      </c>
      <c r="EI17" s="222" t="s">
        <v>5294</v>
      </c>
      <c r="EJ17" s="222" t="s">
        <v>5682</v>
      </c>
      <c r="EK17" s="223">
        <v>45526</v>
      </c>
      <c r="EL17" s="221" t="s">
        <v>5689</v>
      </c>
      <c r="EM17" s="213">
        <v>0</v>
      </c>
      <c r="EN17" s="224" t="s">
        <v>5681</v>
      </c>
      <c r="EO17" s="224" t="s">
        <v>888</v>
      </c>
      <c r="EP17" s="224">
        <v>2</v>
      </c>
      <c r="EQ17" s="224" t="s">
        <v>5294</v>
      </c>
      <c r="ER17" s="224" t="s">
        <v>5682</v>
      </c>
      <c r="ES17" s="214">
        <v>45526</v>
      </c>
      <c r="ET17" s="222" t="s">
        <v>5676</v>
      </c>
      <c r="EU17" s="222">
        <v>1</v>
      </c>
      <c r="EV17" s="222" t="s">
        <v>5276</v>
      </c>
      <c r="EW17" s="222" t="s">
        <v>888</v>
      </c>
      <c r="EX17" s="222">
        <v>2</v>
      </c>
      <c r="EY17" s="222" t="s">
        <v>5675</v>
      </c>
      <c r="EZ17" s="222" t="s">
        <v>4522</v>
      </c>
      <c r="FA17" s="223">
        <v>45526</v>
      </c>
      <c r="FB17" s="221" t="s">
        <v>5691</v>
      </c>
      <c r="FC17" s="224">
        <v>2</v>
      </c>
      <c r="FD17" s="224" t="s">
        <v>5267</v>
      </c>
      <c r="FE17" s="224" t="s">
        <v>888</v>
      </c>
      <c r="FF17" s="224">
        <v>2</v>
      </c>
      <c r="FG17" s="224" t="s">
        <v>5690</v>
      </c>
      <c r="FH17" s="224" t="s">
        <v>5384</v>
      </c>
      <c r="FI17" s="214">
        <v>45526</v>
      </c>
      <c r="FJ17" s="221" t="s">
        <v>5692</v>
      </c>
      <c r="FK17" s="222" t="s">
        <v>17</v>
      </c>
      <c r="FL17" s="222" t="s">
        <v>17</v>
      </c>
      <c r="FM17" s="222" t="s">
        <v>17</v>
      </c>
      <c r="FN17" s="222" t="s">
        <v>17</v>
      </c>
      <c r="FO17" s="222" t="s">
        <v>5273</v>
      </c>
      <c r="FP17" s="218" t="s">
        <v>17</v>
      </c>
      <c r="FQ17" s="219">
        <v>45526</v>
      </c>
      <c r="FR17" s="221" t="s">
        <v>5693</v>
      </c>
      <c r="FS17" s="224" t="s">
        <v>17</v>
      </c>
      <c r="FT17" s="224" t="s">
        <v>17</v>
      </c>
      <c r="FU17" s="224" t="s">
        <v>17</v>
      </c>
      <c r="FV17" s="224" t="s">
        <v>17</v>
      </c>
      <c r="FW17" s="224" t="s">
        <v>5273</v>
      </c>
      <c r="FX17" s="224" t="s">
        <v>17</v>
      </c>
      <c r="FY17" s="214">
        <v>45526</v>
      </c>
      <c r="FZ17" s="222" t="s">
        <v>3033</v>
      </c>
      <c r="GA17" s="222">
        <v>0</v>
      </c>
      <c r="GB17" s="222" t="s">
        <v>2232</v>
      </c>
      <c r="GC17" s="222" t="s">
        <v>33</v>
      </c>
      <c r="GD17" s="222">
        <v>2</v>
      </c>
      <c r="GE17" s="222" t="s">
        <v>17</v>
      </c>
      <c r="GF17" s="222" t="s">
        <v>17</v>
      </c>
      <c r="GG17" s="223">
        <v>45461</v>
      </c>
      <c r="GH17" s="221" t="s">
        <v>3039</v>
      </c>
      <c r="GI17" s="224">
        <v>0</v>
      </c>
      <c r="GJ17" s="224" t="s">
        <v>2232</v>
      </c>
      <c r="GK17" s="224" t="s">
        <v>33</v>
      </c>
      <c r="GL17" s="224">
        <v>2</v>
      </c>
      <c r="GM17" s="224" t="s">
        <v>17</v>
      </c>
      <c r="GN17" s="224" t="s">
        <v>17</v>
      </c>
      <c r="GO17" s="214">
        <v>45461</v>
      </c>
      <c r="GP17" s="222" t="s">
        <v>3034</v>
      </c>
      <c r="GQ17" s="222">
        <v>0</v>
      </c>
      <c r="GR17" s="222" t="s">
        <v>2232</v>
      </c>
      <c r="GS17" s="222" t="s">
        <v>33</v>
      </c>
      <c r="GT17" s="222">
        <v>2</v>
      </c>
      <c r="GU17" s="222" t="s">
        <v>17</v>
      </c>
      <c r="GV17" s="222" t="s">
        <v>17</v>
      </c>
      <c r="GW17" s="223">
        <v>45461</v>
      </c>
      <c r="GX17" s="221" t="s">
        <v>3040</v>
      </c>
      <c r="GY17" s="224">
        <v>0</v>
      </c>
      <c r="GZ17" s="224" t="s">
        <v>2232</v>
      </c>
      <c r="HA17" s="224" t="s">
        <v>33</v>
      </c>
      <c r="HB17" s="224">
        <v>2</v>
      </c>
      <c r="HC17" s="224" t="s">
        <v>17</v>
      </c>
      <c r="HD17" s="224" t="s">
        <v>17</v>
      </c>
      <c r="HE17" s="214">
        <v>45461</v>
      </c>
      <c r="HF17" s="222" t="s">
        <v>3032</v>
      </c>
      <c r="HG17" s="222">
        <v>2</v>
      </c>
      <c r="HH17" s="222" t="s">
        <v>2232</v>
      </c>
      <c r="HI17" s="222" t="s">
        <v>33</v>
      </c>
      <c r="HJ17" s="222">
        <v>2</v>
      </c>
      <c r="HK17" s="222" t="s">
        <v>17</v>
      </c>
      <c r="HL17" s="222" t="s">
        <v>17</v>
      </c>
      <c r="HM17" s="223">
        <v>45461</v>
      </c>
      <c r="HN17" s="221" t="s">
        <v>3038</v>
      </c>
      <c r="HO17" s="224">
        <v>2</v>
      </c>
      <c r="HP17" s="224" t="s">
        <v>2232</v>
      </c>
      <c r="HQ17" s="224" t="s">
        <v>33</v>
      </c>
      <c r="HR17" s="224">
        <v>2</v>
      </c>
      <c r="HS17" s="224" t="s">
        <v>17</v>
      </c>
      <c r="HT17" s="224" t="s">
        <v>17</v>
      </c>
      <c r="HU17" s="214">
        <v>45461</v>
      </c>
      <c r="HV17" s="222" t="s">
        <v>3035</v>
      </c>
      <c r="HW17" s="222">
        <v>0</v>
      </c>
      <c r="HX17" s="222" t="s">
        <v>2232</v>
      </c>
      <c r="HY17" s="222" t="s">
        <v>33</v>
      </c>
      <c r="HZ17" s="222">
        <v>2</v>
      </c>
      <c r="IA17" s="222" t="s">
        <v>17</v>
      </c>
      <c r="IB17" s="222" t="s">
        <v>17</v>
      </c>
      <c r="IC17" s="223">
        <v>45461</v>
      </c>
      <c r="ID17" s="221" t="s">
        <v>3037</v>
      </c>
      <c r="IE17" s="224">
        <v>3</v>
      </c>
      <c r="IF17" s="224" t="s">
        <v>2232</v>
      </c>
      <c r="IG17" s="224" t="s">
        <v>33</v>
      </c>
      <c r="IH17" s="224">
        <v>2</v>
      </c>
      <c r="II17" s="224" t="s">
        <v>17</v>
      </c>
      <c r="IJ17" s="224" t="s">
        <v>17</v>
      </c>
      <c r="IK17" s="214">
        <v>45461</v>
      </c>
      <c r="IL17" s="222" t="s">
        <v>3036</v>
      </c>
      <c r="IM17" s="222">
        <v>0</v>
      </c>
      <c r="IN17" s="222" t="s">
        <v>2232</v>
      </c>
      <c r="IO17" s="222" t="s">
        <v>33</v>
      </c>
      <c r="IP17" s="222">
        <v>2</v>
      </c>
      <c r="IQ17" s="222" t="s">
        <v>17</v>
      </c>
      <c r="IR17" s="222" t="s">
        <v>17</v>
      </c>
      <c r="IS17" s="223">
        <v>45461</v>
      </c>
    </row>
    <row r="18" spans="1:253" s="11" customFormat="1" ht="13.25" customHeight="1" x14ac:dyDescent="0.25">
      <c r="A18" s="11" t="s">
        <v>1496</v>
      </c>
      <c r="B18" s="11" t="s">
        <v>10820</v>
      </c>
      <c r="C18" s="11" t="s">
        <v>1497</v>
      </c>
      <c r="D18" s="11" t="s">
        <v>877</v>
      </c>
      <c r="E18" s="11" t="s">
        <v>10170</v>
      </c>
      <c r="F18" s="11" t="s">
        <v>4115</v>
      </c>
      <c r="G18" s="212">
        <v>215313000</v>
      </c>
      <c r="H18" s="213" t="s">
        <v>4112</v>
      </c>
      <c r="I18" s="213" t="s">
        <v>888</v>
      </c>
      <c r="J18" s="213">
        <v>2</v>
      </c>
      <c r="K18" s="213" t="s">
        <v>4114</v>
      </c>
      <c r="L18" s="213" t="s">
        <v>4113</v>
      </c>
      <c r="M18" s="214">
        <v>45504</v>
      </c>
      <c r="N18" s="221" t="s">
        <v>4118</v>
      </c>
      <c r="O18" s="216">
        <v>8358140</v>
      </c>
      <c r="P18" s="216" t="s">
        <v>4112</v>
      </c>
      <c r="Q18" s="216" t="s">
        <v>492</v>
      </c>
      <c r="R18" s="216">
        <v>1</v>
      </c>
      <c r="S18" s="216" t="s">
        <v>4117</v>
      </c>
      <c r="T18" s="216" t="s">
        <v>4116</v>
      </c>
      <c r="U18" s="217">
        <v>45504</v>
      </c>
      <c r="V18" s="221" t="s">
        <v>4122</v>
      </c>
      <c r="W18" s="213">
        <v>109824000</v>
      </c>
      <c r="X18" s="213" t="s">
        <v>4119</v>
      </c>
      <c r="Y18" s="213" t="s">
        <v>888</v>
      </c>
      <c r="Z18" s="213">
        <v>2</v>
      </c>
      <c r="AA18" s="213" t="s">
        <v>4121</v>
      </c>
      <c r="AB18" s="213" t="s">
        <v>4120</v>
      </c>
      <c r="AC18" s="214">
        <v>45504</v>
      </c>
      <c r="AD18" s="221" t="s">
        <v>4126</v>
      </c>
      <c r="AE18" s="218">
        <v>1183000</v>
      </c>
      <c r="AF18" s="218" t="s">
        <v>4123</v>
      </c>
      <c r="AG18" s="218" t="s">
        <v>888</v>
      </c>
      <c r="AH18" s="218">
        <v>2</v>
      </c>
      <c r="AI18" s="218" t="s">
        <v>4125</v>
      </c>
      <c r="AJ18" s="218" t="s">
        <v>4124</v>
      </c>
      <c r="AK18" s="219">
        <v>45504</v>
      </c>
      <c r="AL18" s="221" t="s">
        <v>4129</v>
      </c>
      <c r="AM18" s="213">
        <v>568000</v>
      </c>
      <c r="AN18" s="213" t="s">
        <v>4127</v>
      </c>
      <c r="AO18" s="213" t="s">
        <v>33</v>
      </c>
      <c r="AP18" s="213">
        <v>2</v>
      </c>
      <c r="AQ18" s="213" t="s">
        <v>4128</v>
      </c>
      <c r="AR18" s="213" t="s">
        <v>4084</v>
      </c>
      <c r="AS18" s="214">
        <v>45504</v>
      </c>
      <c r="AT18" s="222" t="s">
        <v>4131</v>
      </c>
      <c r="AU18" s="218" t="s">
        <v>17</v>
      </c>
      <c r="AV18" s="218" t="s">
        <v>17</v>
      </c>
      <c r="AW18" s="218" t="s">
        <v>17</v>
      </c>
      <c r="AX18" s="218" t="s">
        <v>17</v>
      </c>
      <c r="AY18" s="218" t="s">
        <v>4130</v>
      </c>
      <c r="AZ18" s="218" t="s">
        <v>17</v>
      </c>
      <c r="BA18" s="219">
        <v>45504</v>
      </c>
      <c r="BB18" s="221" t="s">
        <v>4155</v>
      </c>
      <c r="BC18" s="213" t="s">
        <v>17</v>
      </c>
      <c r="BD18" s="213" t="s">
        <v>824</v>
      </c>
      <c r="BE18" s="213" t="s">
        <v>17</v>
      </c>
      <c r="BF18" s="213" t="s">
        <v>17</v>
      </c>
      <c r="BG18" s="213" t="s">
        <v>4042</v>
      </c>
      <c r="BH18" s="213" t="s">
        <v>17</v>
      </c>
      <c r="BI18" s="214">
        <v>45504</v>
      </c>
      <c r="BJ18" s="222" t="s">
        <v>4135</v>
      </c>
      <c r="BK18" s="222">
        <v>0</v>
      </c>
      <c r="BL18" s="222" t="s">
        <v>4132</v>
      </c>
      <c r="BM18" s="222" t="s">
        <v>22</v>
      </c>
      <c r="BN18" s="222">
        <v>3</v>
      </c>
      <c r="BO18" s="222" t="s">
        <v>4134</v>
      </c>
      <c r="BP18" s="218" t="s">
        <v>4133</v>
      </c>
      <c r="BQ18" s="223">
        <v>45504</v>
      </c>
      <c r="BR18" s="221" t="s">
        <v>4156</v>
      </c>
      <c r="BS18" s="224" t="s">
        <v>17</v>
      </c>
      <c r="BT18" s="224" t="s">
        <v>824</v>
      </c>
      <c r="BU18" s="224" t="s">
        <v>17</v>
      </c>
      <c r="BV18" s="224" t="s">
        <v>17</v>
      </c>
      <c r="BW18" s="224" t="s">
        <v>4042</v>
      </c>
      <c r="BX18" s="224" t="s">
        <v>17</v>
      </c>
      <c r="BY18" s="214">
        <v>45504</v>
      </c>
      <c r="BZ18" s="222" t="s">
        <v>4157</v>
      </c>
      <c r="CA18" s="222" t="s">
        <v>17</v>
      </c>
      <c r="CB18" s="222" t="s">
        <v>824</v>
      </c>
      <c r="CC18" s="222" t="s">
        <v>17</v>
      </c>
      <c r="CD18" s="222" t="s">
        <v>17</v>
      </c>
      <c r="CE18" s="222" t="s">
        <v>4042</v>
      </c>
      <c r="CF18" s="222" t="s">
        <v>17</v>
      </c>
      <c r="CG18" s="223">
        <v>45504</v>
      </c>
      <c r="CH18" s="221" t="s">
        <v>11414</v>
      </c>
      <c r="CI18" s="222" t="e">
        <v>#N/A</v>
      </c>
      <c r="CJ18" s="222" t="e">
        <v>#N/A</v>
      </c>
      <c r="CK18" s="222" t="e">
        <v>#N/A</v>
      </c>
      <c r="CL18" s="222" t="e">
        <v>#N/A</v>
      </c>
      <c r="CM18" s="222" t="e">
        <v>#N/A</v>
      </c>
      <c r="CN18" s="222" t="e">
        <v>#N/A</v>
      </c>
      <c r="CO18" s="225" t="e">
        <v>#N/A</v>
      </c>
      <c r="CP18" s="222" t="s">
        <v>4159</v>
      </c>
      <c r="CQ18" s="224" t="s">
        <v>17</v>
      </c>
      <c r="CR18" s="224" t="s">
        <v>824</v>
      </c>
      <c r="CS18" s="224" t="s">
        <v>17</v>
      </c>
      <c r="CT18" s="224" t="s">
        <v>17</v>
      </c>
      <c r="CU18" s="224" t="s">
        <v>4042</v>
      </c>
      <c r="CV18" s="224" t="s">
        <v>17</v>
      </c>
      <c r="CW18" s="214">
        <v>45504</v>
      </c>
      <c r="CX18" s="222" t="s">
        <v>4140</v>
      </c>
      <c r="CY18" s="218">
        <v>1172000</v>
      </c>
      <c r="CZ18" s="218" t="s">
        <v>4137</v>
      </c>
      <c r="DA18" s="218" t="s">
        <v>888</v>
      </c>
      <c r="DB18" s="218">
        <v>2</v>
      </c>
      <c r="DC18" s="218" t="s">
        <v>4149</v>
      </c>
      <c r="DD18" s="218" t="s">
        <v>4138</v>
      </c>
      <c r="DE18" s="220">
        <v>45504</v>
      </c>
      <c r="DF18" s="221" t="s">
        <v>4144</v>
      </c>
      <c r="DG18" s="213">
        <v>108641000</v>
      </c>
      <c r="DH18" s="224" t="s">
        <v>4141</v>
      </c>
      <c r="DI18" s="224" t="s">
        <v>888</v>
      </c>
      <c r="DJ18" s="224">
        <v>2</v>
      </c>
      <c r="DK18" s="224" t="s">
        <v>4143</v>
      </c>
      <c r="DL18" s="224" t="s">
        <v>4142</v>
      </c>
      <c r="DM18" s="214">
        <v>45504</v>
      </c>
      <c r="DN18" s="222" t="s">
        <v>4148</v>
      </c>
      <c r="DO18" s="218">
        <v>11000</v>
      </c>
      <c r="DP18" s="222" t="s">
        <v>4145</v>
      </c>
      <c r="DQ18" s="222" t="s">
        <v>888</v>
      </c>
      <c r="DR18" s="222">
        <v>2</v>
      </c>
      <c r="DS18" s="222" t="s">
        <v>4147</v>
      </c>
      <c r="DT18" s="222" t="s">
        <v>4146</v>
      </c>
      <c r="DU18" s="223">
        <v>45504</v>
      </c>
      <c r="DV18" s="221" t="s">
        <v>4150</v>
      </c>
      <c r="DW18" s="213">
        <v>1172000</v>
      </c>
      <c r="DX18" s="224" t="s">
        <v>4137</v>
      </c>
      <c r="DY18" s="224" t="s">
        <v>888</v>
      </c>
      <c r="DZ18" s="224">
        <v>2</v>
      </c>
      <c r="EA18" s="224" t="s">
        <v>4149</v>
      </c>
      <c r="EB18" s="224" t="s">
        <v>4138</v>
      </c>
      <c r="EC18" s="214">
        <v>45504</v>
      </c>
      <c r="ED18" s="222" t="s">
        <v>4151</v>
      </c>
      <c r="EE18" s="218">
        <v>0</v>
      </c>
      <c r="EF18" s="222" t="s">
        <v>17</v>
      </c>
      <c r="EG18" s="222" t="s">
        <v>17</v>
      </c>
      <c r="EH18" s="222" t="s">
        <v>17</v>
      </c>
      <c r="EI18" s="222" t="s">
        <v>4042</v>
      </c>
      <c r="EJ18" s="222" t="s">
        <v>17</v>
      </c>
      <c r="EK18" s="223">
        <v>45504</v>
      </c>
      <c r="EL18" s="221" t="s">
        <v>4153</v>
      </c>
      <c r="EM18" s="213">
        <v>0</v>
      </c>
      <c r="EN18" s="224" t="s">
        <v>4152</v>
      </c>
      <c r="EO18" s="224" t="s">
        <v>17</v>
      </c>
      <c r="EP18" s="224" t="s">
        <v>17</v>
      </c>
      <c r="EQ18" s="224" t="s">
        <v>4042</v>
      </c>
      <c r="ER18" s="224" t="s">
        <v>17</v>
      </c>
      <c r="ES18" s="214">
        <v>45504</v>
      </c>
      <c r="ET18" s="222" t="s">
        <v>4136</v>
      </c>
      <c r="EU18" s="222">
        <v>0</v>
      </c>
      <c r="EV18" s="222" t="s">
        <v>4132</v>
      </c>
      <c r="EW18" s="222" t="s">
        <v>22</v>
      </c>
      <c r="EX18" s="222">
        <v>3</v>
      </c>
      <c r="EY18" s="222" t="s">
        <v>4134</v>
      </c>
      <c r="EZ18" s="222" t="s">
        <v>4133</v>
      </c>
      <c r="FA18" s="223">
        <v>45504</v>
      </c>
      <c r="FB18" s="221" t="s">
        <v>4154</v>
      </c>
      <c r="FC18" s="224">
        <v>5</v>
      </c>
      <c r="FD18" s="224" t="s">
        <v>4145</v>
      </c>
      <c r="FE18" s="224" t="s">
        <v>492</v>
      </c>
      <c r="FF18" s="224">
        <v>1</v>
      </c>
      <c r="FG18" s="224" t="s">
        <v>4105</v>
      </c>
      <c r="FH18" s="224" t="s">
        <v>4146</v>
      </c>
      <c r="FI18" s="214">
        <v>45504</v>
      </c>
      <c r="FJ18" s="221" t="s">
        <v>1498</v>
      </c>
      <c r="FK18" s="222" t="s">
        <v>17</v>
      </c>
      <c r="FL18" s="222" t="s">
        <v>17</v>
      </c>
      <c r="FM18" s="222" t="s">
        <v>17</v>
      </c>
      <c r="FN18" s="222" t="s">
        <v>17</v>
      </c>
      <c r="FO18" s="222" t="s">
        <v>17</v>
      </c>
      <c r="FP18" s="218" t="s">
        <v>17</v>
      </c>
      <c r="FQ18" s="219">
        <v>45242</v>
      </c>
      <c r="FR18" s="221" t="s">
        <v>1499</v>
      </c>
      <c r="FS18" s="224" t="s">
        <v>17</v>
      </c>
      <c r="FT18" s="224" t="s">
        <v>17</v>
      </c>
      <c r="FU18" s="224" t="s">
        <v>17</v>
      </c>
      <c r="FV18" s="224" t="s">
        <v>17</v>
      </c>
      <c r="FW18" s="224" t="s">
        <v>17</v>
      </c>
      <c r="FX18" s="224" t="s">
        <v>17</v>
      </c>
      <c r="FY18" s="214">
        <v>45242</v>
      </c>
      <c r="FZ18" s="222" t="s">
        <v>2823</v>
      </c>
      <c r="GA18" s="222">
        <v>0</v>
      </c>
      <c r="GB18" s="222" t="s">
        <v>2232</v>
      </c>
      <c r="GC18" s="222" t="s">
        <v>33</v>
      </c>
      <c r="GD18" s="222">
        <v>2</v>
      </c>
      <c r="GE18" s="222" t="s">
        <v>17</v>
      </c>
      <c r="GF18" s="222" t="s">
        <v>17</v>
      </c>
      <c r="GG18" s="223">
        <v>45460</v>
      </c>
      <c r="GH18" s="221" t="s">
        <v>2829</v>
      </c>
      <c r="GI18" s="224">
        <v>0</v>
      </c>
      <c r="GJ18" s="224" t="s">
        <v>2232</v>
      </c>
      <c r="GK18" s="224" t="s">
        <v>33</v>
      </c>
      <c r="GL18" s="224">
        <v>2</v>
      </c>
      <c r="GM18" s="224" t="s">
        <v>17</v>
      </c>
      <c r="GN18" s="224" t="s">
        <v>17</v>
      </c>
      <c r="GO18" s="214">
        <v>45460</v>
      </c>
      <c r="GP18" s="222" t="s">
        <v>2824</v>
      </c>
      <c r="GQ18" s="222">
        <v>0</v>
      </c>
      <c r="GR18" s="222" t="s">
        <v>2232</v>
      </c>
      <c r="GS18" s="222" t="s">
        <v>33</v>
      </c>
      <c r="GT18" s="222">
        <v>2</v>
      </c>
      <c r="GU18" s="222" t="s">
        <v>17</v>
      </c>
      <c r="GV18" s="222" t="s">
        <v>17</v>
      </c>
      <c r="GW18" s="223">
        <v>45460</v>
      </c>
      <c r="GX18" s="221" t="s">
        <v>2830</v>
      </c>
      <c r="GY18" s="224">
        <v>0</v>
      </c>
      <c r="GZ18" s="224" t="s">
        <v>2232</v>
      </c>
      <c r="HA18" s="224" t="s">
        <v>33</v>
      </c>
      <c r="HB18" s="224">
        <v>2</v>
      </c>
      <c r="HC18" s="224" t="s">
        <v>17</v>
      </c>
      <c r="HD18" s="224" t="s">
        <v>17</v>
      </c>
      <c r="HE18" s="214">
        <v>45460</v>
      </c>
      <c r="HF18" s="222" t="s">
        <v>2822</v>
      </c>
      <c r="HG18" s="222">
        <v>0</v>
      </c>
      <c r="HH18" s="222" t="s">
        <v>2232</v>
      </c>
      <c r="HI18" s="222" t="s">
        <v>33</v>
      </c>
      <c r="HJ18" s="222">
        <v>2</v>
      </c>
      <c r="HK18" s="222" t="s">
        <v>17</v>
      </c>
      <c r="HL18" s="222" t="s">
        <v>17</v>
      </c>
      <c r="HM18" s="223">
        <v>45460</v>
      </c>
      <c r="HN18" s="221" t="s">
        <v>2828</v>
      </c>
      <c r="HO18" s="224">
        <v>0</v>
      </c>
      <c r="HP18" s="224" t="s">
        <v>2232</v>
      </c>
      <c r="HQ18" s="224" t="s">
        <v>33</v>
      </c>
      <c r="HR18" s="224">
        <v>2</v>
      </c>
      <c r="HS18" s="224" t="s">
        <v>17</v>
      </c>
      <c r="HT18" s="224" t="s">
        <v>17</v>
      </c>
      <c r="HU18" s="214">
        <v>45460</v>
      </c>
      <c r="HV18" s="222" t="s">
        <v>2825</v>
      </c>
      <c r="HW18" s="222">
        <v>0</v>
      </c>
      <c r="HX18" s="222" t="s">
        <v>2232</v>
      </c>
      <c r="HY18" s="222" t="s">
        <v>33</v>
      </c>
      <c r="HZ18" s="222">
        <v>2</v>
      </c>
      <c r="IA18" s="222" t="s">
        <v>17</v>
      </c>
      <c r="IB18" s="222" t="s">
        <v>17</v>
      </c>
      <c r="IC18" s="223">
        <v>45460</v>
      </c>
      <c r="ID18" s="221" t="s">
        <v>2827</v>
      </c>
      <c r="IE18" s="224">
        <v>0</v>
      </c>
      <c r="IF18" s="224" t="s">
        <v>2232</v>
      </c>
      <c r="IG18" s="224" t="s">
        <v>33</v>
      </c>
      <c r="IH18" s="224">
        <v>2</v>
      </c>
      <c r="II18" s="224" t="s">
        <v>17</v>
      </c>
      <c r="IJ18" s="224" t="s">
        <v>17</v>
      </c>
      <c r="IK18" s="214">
        <v>45460</v>
      </c>
      <c r="IL18" s="222" t="s">
        <v>2826</v>
      </c>
      <c r="IM18" s="222">
        <v>3</v>
      </c>
      <c r="IN18" s="222" t="s">
        <v>2232</v>
      </c>
      <c r="IO18" s="222" t="s">
        <v>33</v>
      </c>
      <c r="IP18" s="222">
        <v>2</v>
      </c>
      <c r="IQ18" s="222" t="s">
        <v>17</v>
      </c>
      <c r="IR18" s="222" t="s">
        <v>17</v>
      </c>
      <c r="IS18" s="223">
        <v>45460</v>
      </c>
    </row>
    <row r="19" spans="1:253" s="11" customFormat="1" ht="13.25" customHeight="1" x14ac:dyDescent="0.25">
      <c r="A19" s="11" t="s">
        <v>875</v>
      </c>
      <c r="B19" s="11" t="s">
        <v>10825</v>
      </c>
      <c r="C19" s="11" t="s">
        <v>876</v>
      </c>
      <c r="D19" s="11" t="s">
        <v>877</v>
      </c>
      <c r="E19" s="11" t="s">
        <v>10170</v>
      </c>
      <c r="F19" s="11" t="s">
        <v>4074</v>
      </c>
      <c r="G19" s="212">
        <v>215313000</v>
      </c>
      <c r="H19" s="213" t="s">
        <v>4071</v>
      </c>
      <c r="I19" s="213" t="s">
        <v>33</v>
      </c>
      <c r="J19" s="213">
        <v>2</v>
      </c>
      <c r="K19" s="213" t="s">
        <v>4073</v>
      </c>
      <c r="L19" s="213" t="s">
        <v>4072</v>
      </c>
      <c r="M19" s="214">
        <v>45504</v>
      </c>
      <c r="N19" s="221" t="s">
        <v>4078</v>
      </c>
      <c r="O19" s="216">
        <v>4494716</v>
      </c>
      <c r="P19" s="216" t="s">
        <v>4075</v>
      </c>
      <c r="Q19" s="216" t="s">
        <v>33</v>
      </c>
      <c r="R19" s="216">
        <v>2</v>
      </c>
      <c r="S19" s="216" t="s">
        <v>4077</v>
      </c>
      <c r="T19" s="216" t="s">
        <v>4076</v>
      </c>
      <c r="U19" s="217">
        <v>45504</v>
      </c>
      <c r="V19" s="221" t="s">
        <v>4080</v>
      </c>
      <c r="W19" s="213">
        <v>105883000</v>
      </c>
      <c r="X19" s="213" t="s">
        <v>4075</v>
      </c>
      <c r="Y19" s="213" t="s">
        <v>888</v>
      </c>
      <c r="Z19" s="213">
        <v>2</v>
      </c>
      <c r="AA19" s="213" t="s">
        <v>4079</v>
      </c>
      <c r="AB19" s="213" t="s">
        <v>4076</v>
      </c>
      <c r="AC19" s="214">
        <v>45504</v>
      </c>
      <c r="AD19" s="221" t="s">
        <v>4083</v>
      </c>
      <c r="AE19" s="218">
        <v>583000</v>
      </c>
      <c r="AF19" s="218" t="s">
        <v>4081</v>
      </c>
      <c r="AG19" s="218" t="s">
        <v>33</v>
      </c>
      <c r="AH19" s="218">
        <v>2</v>
      </c>
      <c r="AI19" s="218" t="s">
        <v>4082</v>
      </c>
      <c r="AJ19" s="218" t="s">
        <v>4017</v>
      </c>
      <c r="AK19" s="219">
        <v>45504</v>
      </c>
      <c r="AL19" s="221" t="s">
        <v>4087</v>
      </c>
      <c r="AM19" s="213">
        <v>568000</v>
      </c>
      <c r="AN19" s="213" t="s">
        <v>4084</v>
      </c>
      <c r="AO19" s="213" t="s">
        <v>33</v>
      </c>
      <c r="AP19" s="213">
        <v>2</v>
      </c>
      <c r="AQ19" s="213" t="s">
        <v>4086</v>
      </c>
      <c r="AR19" s="213" t="s">
        <v>4085</v>
      </c>
      <c r="AS19" s="214">
        <v>45504</v>
      </c>
      <c r="AT19" s="222" t="s">
        <v>4089</v>
      </c>
      <c r="AU19" s="218">
        <v>30</v>
      </c>
      <c r="AV19" s="218" t="s">
        <v>4088</v>
      </c>
      <c r="AW19" s="218" t="s">
        <v>17</v>
      </c>
      <c r="AX19" s="218" t="s">
        <v>17</v>
      </c>
      <c r="AY19" s="218" t="s">
        <v>3995</v>
      </c>
      <c r="AZ19" s="218" t="s">
        <v>17</v>
      </c>
      <c r="BA19" s="219">
        <v>45504</v>
      </c>
      <c r="BB19" s="221" t="s">
        <v>4107</v>
      </c>
      <c r="BC19" s="213" t="s">
        <v>17</v>
      </c>
      <c r="BD19" s="213" t="s">
        <v>17</v>
      </c>
      <c r="BE19" s="213" t="s">
        <v>17</v>
      </c>
      <c r="BF19" s="213" t="s">
        <v>17</v>
      </c>
      <c r="BG19" s="213" t="s">
        <v>3995</v>
      </c>
      <c r="BH19" s="213" t="s">
        <v>17</v>
      </c>
      <c r="BI19" s="214">
        <v>45504</v>
      </c>
      <c r="BJ19" s="222" t="s">
        <v>4092</v>
      </c>
      <c r="BK19" s="222">
        <v>0</v>
      </c>
      <c r="BL19" s="222" t="s">
        <v>4090</v>
      </c>
      <c r="BM19" s="222" t="s">
        <v>22</v>
      </c>
      <c r="BN19" s="222">
        <v>3</v>
      </c>
      <c r="BO19" s="222" t="s">
        <v>4091</v>
      </c>
      <c r="BP19" s="218" t="s">
        <v>4046</v>
      </c>
      <c r="BQ19" s="223">
        <v>45504</v>
      </c>
      <c r="BR19" s="221" t="s">
        <v>4108</v>
      </c>
      <c r="BS19" s="224" t="s">
        <v>17</v>
      </c>
      <c r="BT19" s="224" t="s">
        <v>17</v>
      </c>
      <c r="BU19" s="224" t="s">
        <v>17</v>
      </c>
      <c r="BV19" s="224" t="s">
        <v>17</v>
      </c>
      <c r="BW19" s="224" t="s">
        <v>3995</v>
      </c>
      <c r="BX19" s="224" t="s">
        <v>17</v>
      </c>
      <c r="BY19" s="214">
        <v>45504</v>
      </c>
      <c r="BZ19" s="222" t="s">
        <v>4109</v>
      </c>
      <c r="CA19" s="222" t="s">
        <v>17</v>
      </c>
      <c r="CB19" s="222" t="s">
        <v>17</v>
      </c>
      <c r="CC19" s="222" t="s">
        <v>17</v>
      </c>
      <c r="CD19" s="222" t="s">
        <v>17</v>
      </c>
      <c r="CE19" s="222" t="s">
        <v>3995</v>
      </c>
      <c r="CF19" s="222" t="s">
        <v>17</v>
      </c>
      <c r="CG19" s="223">
        <v>45504</v>
      </c>
      <c r="CH19" s="221" t="s">
        <v>11415</v>
      </c>
      <c r="CI19" s="222" t="e">
        <v>#N/A</v>
      </c>
      <c r="CJ19" s="222" t="e">
        <v>#N/A</v>
      </c>
      <c r="CK19" s="222" t="e">
        <v>#N/A</v>
      </c>
      <c r="CL19" s="222" t="e">
        <v>#N/A</v>
      </c>
      <c r="CM19" s="222" t="e">
        <v>#N/A</v>
      </c>
      <c r="CN19" s="222" t="e">
        <v>#N/A</v>
      </c>
      <c r="CO19" s="225" t="e">
        <v>#N/A</v>
      </c>
      <c r="CP19" s="222" t="s">
        <v>4111</v>
      </c>
      <c r="CQ19" s="224" t="s">
        <v>17</v>
      </c>
      <c r="CR19" s="224" t="s">
        <v>17</v>
      </c>
      <c r="CS19" s="224" t="s">
        <v>17</v>
      </c>
      <c r="CT19" s="224" t="s">
        <v>17</v>
      </c>
      <c r="CU19" s="224" t="s">
        <v>3995</v>
      </c>
      <c r="CV19" s="224" t="s">
        <v>17</v>
      </c>
      <c r="CW19" s="214">
        <v>45504</v>
      </c>
      <c r="CX19" s="222" t="s">
        <v>4096</v>
      </c>
      <c r="CY19" s="218">
        <v>572000</v>
      </c>
      <c r="CZ19" s="218" t="s">
        <v>4094</v>
      </c>
      <c r="DA19" s="218" t="s">
        <v>888</v>
      </c>
      <c r="DB19" s="218">
        <v>2</v>
      </c>
      <c r="DC19" s="218" t="s">
        <v>4095</v>
      </c>
      <c r="DD19" s="218" t="s">
        <v>4017</v>
      </c>
      <c r="DE19" s="220">
        <v>45504</v>
      </c>
      <c r="DF19" s="221" t="s">
        <v>4099</v>
      </c>
      <c r="DG19" s="213">
        <v>105300000</v>
      </c>
      <c r="DH19" s="224" t="s">
        <v>4097</v>
      </c>
      <c r="DI19" s="224" t="s">
        <v>888</v>
      </c>
      <c r="DJ19" s="224">
        <v>2</v>
      </c>
      <c r="DK19" s="224" t="s">
        <v>4098</v>
      </c>
      <c r="DL19" s="224" t="s">
        <v>4076</v>
      </c>
      <c r="DM19" s="214">
        <v>45504</v>
      </c>
      <c r="DN19" s="222" t="s">
        <v>4101</v>
      </c>
      <c r="DO19" s="218">
        <v>11000</v>
      </c>
      <c r="DP19" s="222" t="s">
        <v>4097</v>
      </c>
      <c r="DQ19" s="222" t="s">
        <v>888</v>
      </c>
      <c r="DR19" s="222">
        <v>2</v>
      </c>
      <c r="DS19" s="222" t="s">
        <v>4100</v>
      </c>
      <c r="DT19" s="222" t="s">
        <v>4076</v>
      </c>
      <c r="DU19" s="223">
        <v>45504</v>
      </c>
      <c r="DV19" s="221" t="s">
        <v>4102</v>
      </c>
      <c r="DW19" s="213">
        <v>572000</v>
      </c>
      <c r="DX19" s="224" t="s">
        <v>4094</v>
      </c>
      <c r="DY19" s="224" t="s">
        <v>888</v>
      </c>
      <c r="DZ19" s="224">
        <v>2</v>
      </c>
      <c r="EA19" s="224" t="s">
        <v>4095</v>
      </c>
      <c r="EB19" s="224" t="s">
        <v>4017</v>
      </c>
      <c r="EC19" s="214">
        <v>45504</v>
      </c>
      <c r="ED19" s="222" t="s">
        <v>4103</v>
      </c>
      <c r="EE19" s="218">
        <v>0</v>
      </c>
      <c r="EF19" s="222" t="s">
        <v>17</v>
      </c>
      <c r="EG19" s="222" t="s">
        <v>17</v>
      </c>
      <c r="EH19" s="222" t="s">
        <v>17</v>
      </c>
      <c r="EI19" s="222" t="s">
        <v>3995</v>
      </c>
      <c r="EJ19" s="222" t="s">
        <v>17</v>
      </c>
      <c r="EK19" s="223">
        <v>45504</v>
      </c>
      <c r="EL19" s="221" t="s">
        <v>4104</v>
      </c>
      <c r="EM19" s="213">
        <v>0</v>
      </c>
      <c r="EN19" s="224" t="s">
        <v>824</v>
      </c>
      <c r="EO19" s="224" t="s">
        <v>17</v>
      </c>
      <c r="EP19" s="224" t="s">
        <v>17</v>
      </c>
      <c r="EQ19" s="224" t="s">
        <v>3995</v>
      </c>
      <c r="ER19" s="224" t="s">
        <v>17</v>
      </c>
      <c r="ES19" s="214">
        <v>45504</v>
      </c>
      <c r="ET19" s="222" t="s">
        <v>4093</v>
      </c>
      <c r="EU19" s="222">
        <v>0</v>
      </c>
      <c r="EV19" s="222" t="s">
        <v>4090</v>
      </c>
      <c r="EW19" s="222" t="s">
        <v>22</v>
      </c>
      <c r="EX19" s="222">
        <v>3</v>
      </c>
      <c r="EY19" s="222" t="s">
        <v>4091</v>
      </c>
      <c r="EZ19" s="222" t="s">
        <v>4046</v>
      </c>
      <c r="FA19" s="223">
        <v>45504</v>
      </c>
      <c r="FB19" s="221" t="s">
        <v>4106</v>
      </c>
      <c r="FC19" s="224">
        <v>5</v>
      </c>
      <c r="FD19" s="224" t="s">
        <v>4075</v>
      </c>
      <c r="FE19" s="224" t="s">
        <v>33</v>
      </c>
      <c r="FF19" s="224">
        <v>2</v>
      </c>
      <c r="FG19" s="224" t="s">
        <v>4105</v>
      </c>
      <c r="FH19" s="224" t="s">
        <v>4076</v>
      </c>
      <c r="FI19" s="214">
        <v>45504</v>
      </c>
      <c r="FJ19" s="221" t="s">
        <v>1108</v>
      </c>
      <c r="FK19" s="222" t="s">
        <v>17</v>
      </c>
      <c r="FL19" s="222" t="s">
        <v>17</v>
      </c>
      <c r="FM19" s="222" t="s">
        <v>17</v>
      </c>
      <c r="FN19" s="222" t="s">
        <v>17</v>
      </c>
      <c r="FO19" s="222" t="s">
        <v>18</v>
      </c>
      <c r="FP19" s="218" t="s">
        <v>17</v>
      </c>
      <c r="FQ19" s="219">
        <v>44918</v>
      </c>
      <c r="FR19" s="221" t="s">
        <v>878</v>
      </c>
      <c r="FS19" s="224" t="s">
        <v>17</v>
      </c>
      <c r="FT19" s="224" t="s">
        <v>17</v>
      </c>
      <c r="FU19" s="224" t="s">
        <v>17</v>
      </c>
      <c r="FV19" s="224" t="s">
        <v>17</v>
      </c>
      <c r="FW19" s="224" t="s">
        <v>17</v>
      </c>
      <c r="FX19" s="224" t="s">
        <v>17</v>
      </c>
      <c r="FY19" s="214">
        <v>44742</v>
      </c>
      <c r="FZ19" s="222" t="s">
        <v>2832</v>
      </c>
      <c r="GA19" s="222">
        <v>0</v>
      </c>
      <c r="GB19" s="222" t="s">
        <v>2232</v>
      </c>
      <c r="GC19" s="222" t="s">
        <v>33</v>
      </c>
      <c r="GD19" s="222">
        <v>2</v>
      </c>
      <c r="GE19" s="222" t="s">
        <v>17</v>
      </c>
      <c r="GF19" s="222" t="s">
        <v>17</v>
      </c>
      <c r="GG19" s="223">
        <v>45460</v>
      </c>
      <c r="GH19" s="221" t="s">
        <v>2838</v>
      </c>
      <c r="GI19" s="224">
        <v>0</v>
      </c>
      <c r="GJ19" s="224" t="s">
        <v>2232</v>
      </c>
      <c r="GK19" s="224" t="s">
        <v>33</v>
      </c>
      <c r="GL19" s="224">
        <v>2</v>
      </c>
      <c r="GM19" s="224" t="s">
        <v>17</v>
      </c>
      <c r="GN19" s="224" t="s">
        <v>17</v>
      </c>
      <c r="GO19" s="214">
        <v>45460</v>
      </c>
      <c r="GP19" s="222" t="s">
        <v>2833</v>
      </c>
      <c r="GQ19" s="222">
        <v>0</v>
      </c>
      <c r="GR19" s="222" t="s">
        <v>2232</v>
      </c>
      <c r="GS19" s="222" t="s">
        <v>33</v>
      </c>
      <c r="GT19" s="222">
        <v>2</v>
      </c>
      <c r="GU19" s="222" t="s">
        <v>17</v>
      </c>
      <c r="GV19" s="222" t="s">
        <v>17</v>
      </c>
      <c r="GW19" s="223">
        <v>45460</v>
      </c>
      <c r="GX19" s="221" t="s">
        <v>2839</v>
      </c>
      <c r="GY19" s="224">
        <v>0</v>
      </c>
      <c r="GZ19" s="224" t="s">
        <v>2232</v>
      </c>
      <c r="HA19" s="224" t="s">
        <v>33</v>
      </c>
      <c r="HB19" s="224">
        <v>2</v>
      </c>
      <c r="HC19" s="224" t="s">
        <v>17</v>
      </c>
      <c r="HD19" s="224" t="s">
        <v>17</v>
      </c>
      <c r="HE19" s="214">
        <v>45460</v>
      </c>
      <c r="HF19" s="222" t="s">
        <v>2831</v>
      </c>
      <c r="HG19" s="222">
        <v>0</v>
      </c>
      <c r="HH19" s="222" t="s">
        <v>2232</v>
      </c>
      <c r="HI19" s="222" t="s">
        <v>33</v>
      </c>
      <c r="HJ19" s="222">
        <v>2</v>
      </c>
      <c r="HK19" s="222" t="s">
        <v>17</v>
      </c>
      <c r="HL19" s="222" t="s">
        <v>17</v>
      </c>
      <c r="HM19" s="223">
        <v>45460</v>
      </c>
      <c r="HN19" s="221" t="s">
        <v>2837</v>
      </c>
      <c r="HO19" s="224">
        <v>0</v>
      </c>
      <c r="HP19" s="224" t="s">
        <v>2232</v>
      </c>
      <c r="HQ19" s="224" t="s">
        <v>33</v>
      </c>
      <c r="HR19" s="224">
        <v>2</v>
      </c>
      <c r="HS19" s="224" t="s">
        <v>17</v>
      </c>
      <c r="HT19" s="224" t="s">
        <v>17</v>
      </c>
      <c r="HU19" s="214">
        <v>45460</v>
      </c>
      <c r="HV19" s="222" t="s">
        <v>2834</v>
      </c>
      <c r="HW19" s="222">
        <v>0</v>
      </c>
      <c r="HX19" s="222" t="s">
        <v>2232</v>
      </c>
      <c r="HY19" s="222" t="s">
        <v>33</v>
      </c>
      <c r="HZ19" s="222">
        <v>2</v>
      </c>
      <c r="IA19" s="222" t="s">
        <v>17</v>
      </c>
      <c r="IB19" s="222" t="s">
        <v>17</v>
      </c>
      <c r="IC19" s="223">
        <v>45460</v>
      </c>
      <c r="ID19" s="221" t="s">
        <v>2836</v>
      </c>
      <c r="IE19" s="224">
        <v>0</v>
      </c>
      <c r="IF19" s="224" t="s">
        <v>2232</v>
      </c>
      <c r="IG19" s="224" t="s">
        <v>33</v>
      </c>
      <c r="IH19" s="224">
        <v>2</v>
      </c>
      <c r="II19" s="224" t="s">
        <v>17</v>
      </c>
      <c r="IJ19" s="224" t="s">
        <v>17</v>
      </c>
      <c r="IK19" s="214">
        <v>45460</v>
      </c>
      <c r="IL19" s="222" t="s">
        <v>2835</v>
      </c>
      <c r="IM19" s="222">
        <v>2</v>
      </c>
      <c r="IN19" s="222" t="s">
        <v>2232</v>
      </c>
      <c r="IO19" s="222" t="s">
        <v>33</v>
      </c>
      <c r="IP19" s="222">
        <v>2</v>
      </c>
      <c r="IQ19" s="222" t="s">
        <v>17</v>
      </c>
      <c r="IR19" s="222" t="s">
        <v>17</v>
      </c>
      <c r="IS19" s="223">
        <v>45460</v>
      </c>
    </row>
    <row r="20" spans="1:253" s="11" customFormat="1" ht="13.25" customHeight="1" x14ac:dyDescent="0.25">
      <c r="A20" s="11" t="s">
        <v>1492</v>
      </c>
      <c r="B20" s="11" t="s">
        <v>10755</v>
      </c>
      <c r="C20" s="11" t="s">
        <v>1493</v>
      </c>
      <c r="D20" s="11" t="s">
        <v>877</v>
      </c>
      <c r="E20" s="11" t="s">
        <v>10170</v>
      </c>
      <c r="F20" s="11" t="s">
        <v>4028</v>
      </c>
      <c r="G20" s="212">
        <v>215313000</v>
      </c>
      <c r="H20" s="213" t="s">
        <v>4025</v>
      </c>
      <c r="I20" s="213" t="s">
        <v>33</v>
      </c>
      <c r="J20" s="213">
        <v>2</v>
      </c>
      <c r="K20" s="213" t="s">
        <v>4027</v>
      </c>
      <c r="L20" s="213" t="s">
        <v>4026</v>
      </c>
      <c r="M20" s="214">
        <v>45504</v>
      </c>
      <c r="N20" s="221" t="s">
        <v>4032</v>
      </c>
      <c r="O20" s="216">
        <v>1559256</v>
      </c>
      <c r="P20" s="216" t="s">
        <v>4029</v>
      </c>
      <c r="Q20" s="216" t="s">
        <v>33</v>
      </c>
      <c r="R20" s="216">
        <v>2</v>
      </c>
      <c r="S20" s="216" t="s">
        <v>4031</v>
      </c>
      <c r="T20" s="216" t="s">
        <v>4030</v>
      </c>
      <c r="U20" s="217">
        <v>45504</v>
      </c>
      <c r="V20" s="221" t="s">
        <v>4035</v>
      </c>
      <c r="W20" s="213">
        <v>3941000</v>
      </c>
      <c r="X20" s="213" t="s">
        <v>4033</v>
      </c>
      <c r="Y20" s="213" t="s">
        <v>33</v>
      </c>
      <c r="Z20" s="213">
        <v>2</v>
      </c>
      <c r="AA20" s="213" t="s">
        <v>4034</v>
      </c>
      <c r="AB20" s="213" t="s">
        <v>4030</v>
      </c>
      <c r="AC20" s="214">
        <v>45504</v>
      </c>
      <c r="AD20" s="221" t="s">
        <v>4039</v>
      </c>
      <c r="AE20" s="218">
        <v>600000</v>
      </c>
      <c r="AF20" s="218" t="s">
        <v>4036</v>
      </c>
      <c r="AG20" s="218" t="s">
        <v>33</v>
      </c>
      <c r="AH20" s="218">
        <v>2</v>
      </c>
      <c r="AI20" s="218" t="s">
        <v>4038</v>
      </c>
      <c r="AJ20" s="218" t="s">
        <v>4037</v>
      </c>
      <c r="AK20" s="219">
        <v>45504</v>
      </c>
      <c r="AL20" s="221" t="s">
        <v>4041</v>
      </c>
      <c r="AM20" s="213">
        <v>0</v>
      </c>
      <c r="AN20" s="213" t="s">
        <v>17</v>
      </c>
      <c r="AO20" s="213" t="s">
        <v>17</v>
      </c>
      <c r="AP20" s="213" t="s">
        <v>17</v>
      </c>
      <c r="AQ20" s="213" t="s">
        <v>4040</v>
      </c>
      <c r="AR20" s="213" t="s">
        <v>17</v>
      </c>
      <c r="AS20" s="214">
        <v>45504</v>
      </c>
      <c r="AT20" s="222" t="s">
        <v>4043</v>
      </c>
      <c r="AU20" s="218" t="s">
        <v>17</v>
      </c>
      <c r="AV20" s="218" t="s">
        <v>17</v>
      </c>
      <c r="AW20" s="218" t="s">
        <v>17</v>
      </c>
      <c r="AX20" s="218" t="s">
        <v>17</v>
      </c>
      <c r="AY20" s="218" t="s">
        <v>4042</v>
      </c>
      <c r="AZ20" s="218" t="s">
        <v>17</v>
      </c>
      <c r="BA20" s="219">
        <v>45504</v>
      </c>
      <c r="BB20" s="221" t="s">
        <v>4066</v>
      </c>
      <c r="BC20" s="213" t="s">
        <v>17</v>
      </c>
      <c r="BD20" s="213" t="s">
        <v>17</v>
      </c>
      <c r="BE20" s="213" t="s">
        <v>17</v>
      </c>
      <c r="BF20" s="213" t="s">
        <v>17</v>
      </c>
      <c r="BG20" s="213" t="s">
        <v>4042</v>
      </c>
      <c r="BH20" s="213" t="s">
        <v>17</v>
      </c>
      <c r="BI20" s="214">
        <v>45504</v>
      </c>
      <c r="BJ20" s="222" t="s">
        <v>4044</v>
      </c>
      <c r="BK20" s="222" t="s">
        <v>17</v>
      </c>
      <c r="BL20" s="222" t="s">
        <v>17</v>
      </c>
      <c r="BM20" s="222" t="s">
        <v>17</v>
      </c>
      <c r="BN20" s="222" t="s">
        <v>17</v>
      </c>
      <c r="BO20" s="222" t="s">
        <v>4042</v>
      </c>
      <c r="BP20" s="218" t="s">
        <v>17</v>
      </c>
      <c r="BQ20" s="223">
        <v>45504</v>
      </c>
      <c r="BR20" s="221" t="s">
        <v>4067</v>
      </c>
      <c r="BS20" s="224" t="s">
        <v>17</v>
      </c>
      <c r="BT20" s="224" t="s">
        <v>17</v>
      </c>
      <c r="BU20" s="224" t="s">
        <v>17</v>
      </c>
      <c r="BV20" s="224" t="s">
        <v>17</v>
      </c>
      <c r="BW20" s="224" t="s">
        <v>4042</v>
      </c>
      <c r="BX20" s="224" t="s">
        <v>17</v>
      </c>
      <c r="BY20" s="214">
        <v>45504</v>
      </c>
      <c r="BZ20" s="222" t="s">
        <v>4068</v>
      </c>
      <c r="CA20" s="222" t="s">
        <v>17</v>
      </c>
      <c r="CB20" s="222" t="s">
        <v>17</v>
      </c>
      <c r="CC20" s="222" t="s">
        <v>17</v>
      </c>
      <c r="CD20" s="222" t="s">
        <v>17</v>
      </c>
      <c r="CE20" s="222" t="s">
        <v>4042</v>
      </c>
      <c r="CF20" s="222" t="s">
        <v>17</v>
      </c>
      <c r="CG20" s="223">
        <v>45504</v>
      </c>
      <c r="CH20" s="221" t="s">
        <v>11416</v>
      </c>
      <c r="CI20" s="222" t="e">
        <v>#N/A</v>
      </c>
      <c r="CJ20" s="222" t="e">
        <v>#N/A</v>
      </c>
      <c r="CK20" s="222" t="e">
        <v>#N/A</v>
      </c>
      <c r="CL20" s="222" t="e">
        <v>#N/A</v>
      </c>
      <c r="CM20" s="222" t="e">
        <v>#N/A</v>
      </c>
      <c r="CN20" s="222" t="e">
        <v>#N/A</v>
      </c>
      <c r="CO20" s="225" t="e">
        <v>#N/A</v>
      </c>
      <c r="CP20" s="222" t="s">
        <v>4070</v>
      </c>
      <c r="CQ20" s="224" t="s">
        <v>17</v>
      </c>
      <c r="CR20" s="224" t="s">
        <v>17</v>
      </c>
      <c r="CS20" s="224" t="s">
        <v>17</v>
      </c>
      <c r="CT20" s="224" t="s">
        <v>17</v>
      </c>
      <c r="CU20" s="224" t="s">
        <v>4042</v>
      </c>
      <c r="CV20" s="224" t="s">
        <v>17</v>
      </c>
      <c r="CW20" s="214">
        <v>45504</v>
      </c>
      <c r="CX20" s="222" t="s">
        <v>4052</v>
      </c>
      <c r="CY20" s="218">
        <v>600000</v>
      </c>
      <c r="CZ20" s="218" t="s">
        <v>4049</v>
      </c>
      <c r="DA20" s="218" t="s">
        <v>22</v>
      </c>
      <c r="DB20" s="218">
        <v>3</v>
      </c>
      <c r="DC20" s="218" t="s">
        <v>4059</v>
      </c>
      <c r="DD20" s="218" t="s">
        <v>4050</v>
      </c>
      <c r="DE20" s="220">
        <v>45504</v>
      </c>
      <c r="DF20" s="221" t="s">
        <v>4056</v>
      </c>
      <c r="DG20" s="213">
        <v>3341000</v>
      </c>
      <c r="DH20" s="224" t="s">
        <v>4053</v>
      </c>
      <c r="DI20" s="224" t="s">
        <v>22</v>
      </c>
      <c r="DJ20" s="224">
        <v>3</v>
      </c>
      <c r="DK20" s="224" t="s">
        <v>4055</v>
      </c>
      <c r="DL20" s="224" t="s">
        <v>4054</v>
      </c>
      <c r="DM20" s="214">
        <v>45504</v>
      </c>
      <c r="DN20" s="222" t="s">
        <v>4058</v>
      </c>
      <c r="DO20" s="218">
        <v>0</v>
      </c>
      <c r="DP20" s="222" t="s">
        <v>4049</v>
      </c>
      <c r="DQ20" s="222" t="s">
        <v>22</v>
      </c>
      <c r="DR20" s="222">
        <v>3</v>
      </c>
      <c r="DS20" s="222" t="s">
        <v>4057</v>
      </c>
      <c r="DT20" s="222" t="s">
        <v>4050</v>
      </c>
      <c r="DU20" s="223">
        <v>45504</v>
      </c>
      <c r="DV20" s="221" t="s">
        <v>4060</v>
      </c>
      <c r="DW20" s="213">
        <v>600000</v>
      </c>
      <c r="DX20" s="224" t="s">
        <v>4049</v>
      </c>
      <c r="DY20" s="224" t="s">
        <v>22</v>
      </c>
      <c r="DZ20" s="224">
        <v>3</v>
      </c>
      <c r="EA20" s="224" t="s">
        <v>4059</v>
      </c>
      <c r="EB20" s="224" t="s">
        <v>4050</v>
      </c>
      <c r="EC20" s="214">
        <v>45504</v>
      </c>
      <c r="ED20" s="222" t="s">
        <v>4061</v>
      </c>
      <c r="EE20" s="218">
        <v>0</v>
      </c>
      <c r="EF20" s="222" t="s">
        <v>17</v>
      </c>
      <c r="EG20" s="222" t="s">
        <v>17</v>
      </c>
      <c r="EH20" s="222" t="s">
        <v>17</v>
      </c>
      <c r="EI20" s="222" t="s">
        <v>4042</v>
      </c>
      <c r="EJ20" s="222" t="s">
        <v>17</v>
      </c>
      <c r="EK20" s="223">
        <v>45504</v>
      </c>
      <c r="EL20" s="221" t="s">
        <v>4062</v>
      </c>
      <c r="EM20" s="213">
        <v>0</v>
      </c>
      <c r="EN20" s="224" t="s">
        <v>17</v>
      </c>
      <c r="EO20" s="224" t="s">
        <v>17</v>
      </c>
      <c r="EP20" s="224" t="s">
        <v>17</v>
      </c>
      <c r="EQ20" s="224" t="s">
        <v>4042</v>
      </c>
      <c r="ER20" s="224" t="s">
        <v>17</v>
      </c>
      <c r="ES20" s="214">
        <v>45504</v>
      </c>
      <c r="ET20" s="222" t="s">
        <v>4048</v>
      </c>
      <c r="EU20" s="222">
        <v>1</v>
      </c>
      <c r="EV20" s="222" t="s">
        <v>4045</v>
      </c>
      <c r="EW20" s="222" t="s">
        <v>22</v>
      </c>
      <c r="EX20" s="222">
        <v>3</v>
      </c>
      <c r="EY20" s="222" t="s">
        <v>4047</v>
      </c>
      <c r="EZ20" s="222" t="s">
        <v>4046</v>
      </c>
      <c r="FA20" s="223">
        <v>45504</v>
      </c>
      <c r="FB20" s="221" t="s">
        <v>4065</v>
      </c>
      <c r="FC20" s="224">
        <v>1</v>
      </c>
      <c r="FD20" s="224" t="s">
        <v>4063</v>
      </c>
      <c r="FE20" s="224" t="s">
        <v>22</v>
      </c>
      <c r="FF20" s="224">
        <v>3</v>
      </c>
      <c r="FG20" s="224" t="s">
        <v>4064</v>
      </c>
      <c r="FH20" s="224" t="s">
        <v>4050</v>
      </c>
      <c r="FI20" s="214">
        <v>45504</v>
      </c>
      <c r="FJ20" s="221" t="s">
        <v>1494</v>
      </c>
      <c r="FK20" s="222" t="s">
        <v>17</v>
      </c>
      <c r="FL20" s="222" t="s">
        <v>17</v>
      </c>
      <c r="FM20" s="222" t="s">
        <v>17</v>
      </c>
      <c r="FN20" s="222" t="s">
        <v>17</v>
      </c>
      <c r="FO20" s="222" t="s">
        <v>17</v>
      </c>
      <c r="FP20" s="218" t="s">
        <v>17</v>
      </c>
      <c r="FQ20" s="219">
        <v>45242</v>
      </c>
      <c r="FR20" s="221" t="s">
        <v>1495</v>
      </c>
      <c r="FS20" s="224" t="s">
        <v>17</v>
      </c>
      <c r="FT20" s="224" t="s">
        <v>17</v>
      </c>
      <c r="FU20" s="224" t="s">
        <v>17</v>
      </c>
      <c r="FV20" s="224" t="s">
        <v>17</v>
      </c>
      <c r="FW20" s="224" t="s">
        <v>17</v>
      </c>
      <c r="FX20" s="224" t="s">
        <v>17</v>
      </c>
      <c r="FY20" s="214">
        <v>45242</v>
      </c>
      <c r="FZ20" s="222" t="s">
        <v>2841</v>
      </c>
      <c r="GA20" s="222">
        <v>0</v>
      </c>
      <c r="GB20" s="222" t="s">
        <v>2232</v>
      </c>
      <c r="GC20" s="222" t="s">
        <v>33</v>
      </c>
      <c r="GD20" s="222">
        <v>2</v>
      </c>
      <c r="GE20" s="222" t="s">
        <v>17</v>
      </c>
      <c r="GF20" s="222" t="s">
        <v>17</v>
      </c>
      <c r="GG20" s="223">
        <v>45460</v>
      </c>
      <c r="GH20" s="221" t="s">
        <v>2847</v>
      </c>
      <c r="GI20" s="224">
        <v>0</v>
      </c>
      <c r="GJ20" s="224" t="s">
        <v>2232</v>
      </c>
      <c r="GK20" s="224" t="s">
        <v>33</v>
      </c>
      <c r="GL20" s="224">
        <v>2</v>
      </c>
      <c r="GM20" s="224" t="s">
        <v>17</v>
      </c>
      <c r="GN20" s="224" t="s">
        <v>17</v>
      </c>
      <c r="GO20" s="214">
        <v>45460</v>
      </c>
      <c r="GP20" s="222" t="s">
        <v>2842</v>
      </c>
      <c r="GQ20" s="222">
        <v>0</v>
      </c>
      <c r="GR20" s="222" t="s">
        <v>2232</v>
      </c>
      <c r="GS20" s="222" t="s">
        <v>33</v>
      </c>
      <c r="GT20" s="222">
        <v>2</v>
      </c>
      <c r="GU20" s="222" t="s">
        <v>17</v>
      </c>
      <c r="GV20" s="222" t="s">
        <v>17</v>
      </c>
      <c r="GW20" s="223">
        <v>45460</v>
      </c>
      <c r="GX20" s="221" t="s">
        <v>2848</v>
      </c>
      <c r="GY20" s="224">
        <v>0</v>
      </c>
      <c r="GZ20" s="224" t="s">
        <v>2232</v>
      </c>
      <c r="HA20" s="224" t="s">
        <v>33</v>
      </c>
      <c r="HB20" s="224">
        <v>2</v>
      </c>
      <c r="HC20" s="224" t="s">
        <v>17</v>
      </c>
      <c r="HD20" s="224" t="s">
        <v>17</v>
      </c>
      <c r="HE20" s="214">
        <v>45460</v>
      </c>
      <c r="HF20" s="222" t="s">
        <v>2840</v>
      </c>
      <c r="HG20" s="222">
        <v>0</v>
      </c>
      <c r="HH20" s="222" t="s">
        <v>2232</v>
      </c>
      <c r="HI20" s="222" t="s">
        <v>33</v>
      </c>
      <c r="HJ20" s="222">
        <v>2</v>
      </c>
      <c r="HK20" s="222" t="s">
        <v>17</v>
      </c>
      <c r="HL20" s="222" t="s">
        <v>17</v>
      </c>
      <c r="HM20" s="223">
        <v>45460</v>
      </c>
      <c r="HN20" s="221" t="s">
        <v>2846</v>
      </c>
      <c r="HO20" s="224">
        <v>0</v>
      </c>
      <c r="HP20" s="224" t="s">
        <v>2232</v>
      </c>
      <c r="HQ20" s="224" t="s">
        <v>33</v>
      </c>
      <c r="HR20" s="224">
        <v>2</v>
      </c>
      <c r="HS20" s="224" t="s">
        <v>17</v>
      </c>
      <c r="HT20" s="224" t="s">
        <v>17</v>
      </c>
      <c r="HU20" s="214">
        <v>45460</v>
      </c>
      <c r="HV20" s="222" t="s">
        <v>2843</v>
      </c>
      <c r="HW20" s="222">
        <v>0</v>
      </c>
      <c r="HX20" s="222" t="s">
        <v>2232</v>
      </c>
      <c r="HY20" s="222" t="s">
        <v>33</v>
      </c>
      <c r="HZ20" s="222">
        <v>2</v>
      </c>
      <c r="IA20" s="222" t="s">
        <v>17</v>
      </c>
      <c r="IB20" s="222" t="s">
        <v>17</v>
      </c>
      <c r="IC20" s="223">
        <v>45460</v>
      </c>
      <c r="ID20" s="221" t="s">
        <v>2845</v>
      </c>
      <c r="IE20" s="224">
        <v>0</v>
      </c>
      <c r="IF20" s="224" t="s">
        <v>2232</v>
      </c>
      <c r="IG20" s="224" t="s">
        <v>33</v>
      </c>
      <c r="IH20" s="224">
        <v>2</v>
      </c>
      <c r="II20" s="224" t="s">
        <v>17</v>
      </c>
      <c r="IJ20" s="224" t="s">
        <v>17</v>
      </c>
      <c r="IK20" s="214">
        <v>45460</v>
      </c>
      <c r="IL20" s="222" t="s">
        <v>2844</v>
      </c>
      <c r="IM20" s="222">
        <v>1</v>
      </c>
      <c r="IN20" s="222" t="s">
        <v>2232</v>
      </c>
      <c r="IO20" s="222" t="s">
        <v>33</v>
      </c>
      <c r="IP20" s="222">
        <v>2</v>
      </c>
      <c r="IQ20" s="222" t="s">
        <v>17</v>
      </c>
      <c r="IR20" s="222" t="s">
        <v>17</v>
      </c>
      <c r="IS20" s="223">
        <v>45460</v>
      </c>
    </row>
    <row r="21" spans="1:253" s="11" customFormat="1" ht="13.25" customHeight="1" x14ac:dyDescent="0.25">
      <c r="A21" s="11" t="s">
        <v>114</v>
      </c>
      <c r="B21" s="11" t="s">
        <v>10762</v>
      </c>
      <c r="C21" s="11" t="s">
        <v>115</v>
      </c>
      <c r="D21" s="11" t="s">
        <v>116</v>
      </c>
      <c r="E21" s="11" t="s">
        <v>10179</v>
      </c>
      <c r="F21" s="11" t="s">
        <v>1870</v>
      </c>
      <c r="G21" s="212">
        <v>6100000</v>
      </c>
      <c r="H21" s="213" t="s">
        <v>1867</v>
      </c>
      <c r="I21" s="213" t="s">
        <v>888</v>
      </c>
      <c r="J21" s="213">
        <v>2</v>
      </c>
      <c r="K21" s="213" t="s">
        <v>1869</v>
      </c>
      <c r="L21" s="213" t="s">
        <v>1868</v>
      </c>
      <c r="M21" s="214">
        <v>45428</v>
      </c>
      <c r="N21" s="221" t="s">
        <v>1873</v>
      </c>
      <c r="O21" s="216">
        <v>622980</v>
      </c>
      <c r="P21" s="216" t="s">
        <v>1726</v>
      </c>
      <c r="Q21" s="216" t="s">
        <v>888</v>
      </c>
      <c r="R21" s="216">
        <v>2</v>
      </c>
      <c r="S21" s="216" t="s">
        <v>1872</v>
      </c>
      <c r="T21" s="216" t="s">
        <v>1871</v>
      </c>
      <c r="U21" s="217">
        <v>45428</v>
      </c>
      <c r="V21" s="221" t="s">
        <v>1877</v>
      </c>
      <c r="W21" s="213">
        <v>6100000</v>
      </c>
      <c r="X21" s="213" t="s">
        <v>1874</v>
      </c>
      <c r="Y21" s="213" t="s">
        <v>888</v>
      </c>
      <c r="Z21" s="213">
        <v>2</v>
      </c>
      <c r="AA21" s="213" t="s">
        <v>1876</v>
      </c>
      <c r="AB21" s="213" t="s">
        <v>1875</v>
      </c>
      <c r="AC21" s="214">
        <v>45428</v>
      </c>
      <c r="AD21" s="221" t="s">
        <v>1879</v>
      </c>
      <c r="AE21" s="218">
        <v>5118000</v>
      </c>
      <c r="AF21" s="218" t="s">
        <v>1874</v>
      </c>
      <c r="AG21" s="218" t="s">
        <v>888</v>
      </c>
      <c r="AH21" s="218">
        <v>2</v>
      </c>
      <c r="AI21" s="218" t="s">
        <v>1878</v>
      </c>
      <c r="AJ21" s="218" t="s">
        <v>1875</v>
      </c>
      <c r="AK21" s="219">
        <v>45428</v>
      </c>
      <c r="AL21" s="221" t="s">
        <v>9619</v>
      </c>
      <c r="AM21" s="213">
        <v>1138000</v>
      </c>
      <c r="AN21" s="213" t="s">
        <v>9526</v>
      </c>
      <c r="AO21" s="213" t="s">
        <v>492</v>
      </c>
      <c r="AP21" s="213">
        <v>1</v>
      </c>
      <c r="AQ21" s="213" t="s">
        <v>9618</v>
      </c>
      <c r="AR21" s="213" t="s">
        <v>9610</v>
      </c>
      <c r="AS21" s="214">
        <v>45531</v>
      </c>
      <c r="AT21" s="222" t="s">
        <v>1371</v>
      </c>
      <c r="AU21" s="218">
        <v>1</v>
      </c>
      <c r="AV21" s="218" t="s">
        <v>1368</v>
      </c>
      <c r="AW21" s="218" t="s">
        <v>492</v>
      </c>
      <c r="AX21" s="218">
        <v>1</v>
      </c>
      <c r="AY21" s="218" t="s">
        <v>1370</v>
      </c>
      <c r="AZ21" s="218" t="s">
        <v>1369</v>
      </c>
      <c r="BA21" s="219">
        <v>45169</v>
      </c>
      <c r="BB21" s="221" t="s">
        <v>385</v>
      </c>
      <c r="BC21" s="213" t="s">
        <v>17</v>
      </c>
      <c r="BD21" s="213">
        <v>0</v>
      </c>
      <c r="BE21" s="213" t="s">
        <v>33</v>
      </c>
      <c r="BF21" s="213">
        <v>2</v>
      </c>
      <c r="BG21" s="213" t="s">
        <v>384</v>
      </c>
      <c r="BH21" s="213">
        <v>0</v>
      </c>
      <c r="BI21" s="214">
        <v>43522</v>
      </c>
      <c r="BJ21" s="222" t="s">
        <v>9621</v>
      </c>
      <c r="BK21" s="222">
        <v>419</v>
      </c>
      <c r="BL21" s="222" t="s">
        <v>9530</v>
      </c>
      <c r="BM21" s="222" t="s">
        <v>492</v>
      </c>
      <c r="BN21" s="222">
        <v>1</v>
      </c>
      <c r="BO21" s="222" t="s">
        <v>9620</v>
      </c>
      <c r="BP21" s="218" t="s">
        <v>691</v>
      </c>
      <c r="BQ21" s="223">
        <v>45531</v>
      </c>
      <c r="BR21" s="221" t="s">
        <v>118</v>
      </c>
      <c r="BS21" s="224" t="s">
        <v>17</v>
      </c>
      <c r="BT21" s="224">
        <v>0</v>
      </c>
      <c r="BU21" s="224" t="s">
        <v>17</v>
      </c>
      <c r="BV21" s="224" t="s">
        <v>17</v>
      </c>
      <c r="BW21" s="224" t="s">
        <v>117</v>
      </c>
      <c r="BX21" s="224">
        <v>0</v>
      </c>
      <c r="BY21" s="214">
        <v>43508</v>
      </c>
      <c r="BZ21" s="222" t="s">
        <v>119</v>
      </c>
      <c r="CA21" s="222" t="s">
        <v>17</v>
      </c>
      <c r="CB21" s="222">
        <v>0</v>
      </c>
      <c r="CC21" s="222" t="s">
        <v>17</v>
      </c>
      <c r="CD21" s="222" t="s">
        <v>17</v>
      </c>
      <c r="CE21" s="222" t="s">
        <v>117</v>
      </c>
      <c r="CF21" s="222">
        <v>0</v>
      </c>
      <c r="CG21" s="223">
        <v>43508</v>
      </c>
      <c r="CH21" s="221" t="s">
        <v>11417</v>
      </c>
      <c r="CI21" s="222" t="e">
        <v>#N/A</v>
      </c>
      <c r="CJ21" s="222" t="e">
        <v>#N/A</v>
      </c>
      <c r="CK21" s="222" t="e">
        <v>#N/A</v>
      </c>
      <c r="CL21" s="222" t="e">
        <v>#N/A</v>
      </c>
      <c r="CM21" s="222" t="e">
        <v>#N/A</v>
      </c>
      <c r="CN21" s="222" t="e">
        <v>#N/A</v>
      </c>
      <c r="CO21" s="225" t="e">
        <v>#N/A</v>
      </c>
      <c r="CP21" s="222" t="s">
        <v>120</v>
      </c>
      <c r="CQ21" s="224" t="s">
        <v>17</v>
      </c>
      <c r="CR21" s="224">
        <v>0</v>
      </c>
      <c r="CS21" s="224" t="s">
        <v>17</v>
      </c>
      <c r="CT21" s="224" t="s">
        <v>17</v>
      </c>
      <c r="CU21" s="224" t="s">
        <v>117</v>
      </c>
      <c r="CV21" s="224">
        <v>0</v>
      </c>
      <c r="CW21" s="214">
        <v>43508</v>
      </c>
      <c r="CX21" s="222" t="s">
        <v>1881</v>
      </c>
      <c r="CY21" s="218">
        <v>2800000</v>
      </c>
      <c r="CZ21" s="218" t="s">
        <v>1874</v>
      </c>
      <c r="DA21" s="218" t="s">
        <v>888</v>
      </c>
      <c r="DB21" s="218">
        <v>2</v>
      </c>
      <c r="DC21" s="218" t="s">
        <v>1886</v>
      </c>
      <c r="DD21" s="218" t="s">
        <v>1875</v>
      </c>
      <c r="DE21" s="220">
        <v>45428</v>
      </c>
      <c r="DF21" s="221" t="s">
        <v>1883</v>
      </c>
      <c r="DG21" s="213">
        <v>982000</v>
      </c>
      <c r="DH21" s="224" t="s">
        <v>1874</v>
      </c>
      <c r="DI21" s="224" t="s">
        <v>888</v>
      </c>
      <c r="DJ21" s="224">
        <v>2</v>
      </c>
      <c r="DK21" s="224" t="s">
        <v>1882</v>
      </c>
      <c r="DL21" s="224" t="s">
        <v>1875</v>
      </c>
      <c r="DM21" s="214">
        <v>45428</v>
      </c>
      <c r="DN21" s="222" t="s">
        <v>1885</v>
      </c>
      <c r="DO21" s="218">
        <v>2318000</v>
      </c>
      <c r="DP21" s="222" t="s">
        <v>1874</v>
      </c>
      <c r="DQ21" s="222" t="s">
        <v>888</v>
      </c>
      <c r="DR21" s="222">
        <v>2</v>
      </c>
      <c r="DS21" s="222" t="s">
        <v>1884</v>
      </c>
      <c r="DT21" s="222" t="s">
        <v>1875</v>
      </c>
      <c r="DU21" s="223">
        <v>45428</v>
      </c>
      <c r="DV21" s="221" t="s">
        <v>1887</v>
      </c>
      <c r="DW21" s="213">
        <v>2279000</v>
      </c>
      <c r="DX21" s="224" t="s">
        <v>1874</v>
      </c>
      <c r="DY21" s="224" t="s">
        <v>888</v>
      </c>
      <c r="DZ21" s="224">
        <v>2</v>
      </c>
      <c r="EA21" s="224" t="s">
        <v>1886</v>
      </c>
      <c r="EB21" s="224" t="s">
        <v>1875</v>
      </c>
      <c r="EC21" s="214">
        <v>45428</v>
      </c>
      <c r="ED21" s="222" t="s">
        <v>1888</v>
      </c>
      <c r="EE21" s="218">
        <v>521000</v>
      </c>
      <c r="EF21" s="222" t="s">
        <v>1874</v>
      </c>
      <c r="EG21" s="222" t="s">
        <v>888</v>
      </c>
      <c r="EH21" s="222">
        <v>2</v>
      </c>
      <c r="EI21" s="222" t="s">
        <v>1886</v>
      </c>
      <c r="EJ21" s="222" t="s">
        <v>1875</v>
      </c>
      <c r="EK21" s="223">
        <v>45428</v>
      </c>
      <c r="EL21" s="221" t="s">
        <v>1890</v>
      </c>
      <c r="EM21" s="213">
        <v>0</v>
      </c>
      <c r="EN21" s="224" t="s">
        <v>1874</v>
      </c>
      <c r="EO21" s="224" t="s">
        <v>888</v>
      </c>
      <c r="EP21" s="224">
        <v>2</v>
      </c>
      <c r="EQ21" s="224" t="s">
        <v>1889</v>
      </c>
      <c r="ER21" s="224" t="s">
        <v>1875</v>
      </c>
      <c r="ES21" s="214">
        <v>45428</v>
      </c>
      <c r="ET21" s="222" t="s">
        <v>9622</v>
      </c>
      <c r="EU21" s="222">
        <v>419</v>
      </c>
      <c r="EV21" s="222" t="s">
        <v>9530</v>
      </c>
      <c r="EW21" s="222" t="s">
        <v>492</v>
      </c>
      <c r="EX21" s="222">
        <v>1</v>
      </c>
      <c r="EY21" s="222" t="s">
        <v>9620</v>
      </c>
      <c r="EZ21" s="222" t="s">
        <v>691</v>
      </c>
      <c r="FA21" s="223">
        <v>45531</v>
      </c>
      <c r="FB21" s="221" t="s">
        <v>9624</v>
      </c>
      <c r="FC21" s="224">
        <v>4</v>
      </c>
      <c r="FD21" s="224" t="s">
        <v>9526</v>
      </c>
      <c r="FE21" s="224" t="s">
        <v>492</v>
      </c>
      <c r="FF21" s="224">
        <v>1</v>
      </c>
      <c r="FG21" s="224" t="s">
        <v>9623</v>
      </c>
      <c r="FH21" s="224" t="s">
        <v>9610</v>
      </c>
      <c r="FI21" s="214">
        <v>45531</v>
      </c>
      <c r="FJ21" s="221" t="s">
        <v>121</v>
      </c>
      <c r="FK21" s="222" t="s">
        <v>17</v>
      </c>
      <c r="FL21" s="222">
        <v>0</v>
      </c>
      <c r="FM21" s="222" t="s">
        <v>17</v>
      </c>
      <c r="FN21" s="222" t="s">
        <v>17</v>
      </c>
      <c r="FO21" s="222" t="s">
        <v>117</v>
      </c>
      <c r="FP21" s="218">
        <v>0</v>
      </c>
      <c r="FQ21" s="219">
        <v>43508</v>
      </c>
      <c r="FR21" s="221" t="s">
        <v>122</v>
      </c>
      <c r="FS21" s="224" t="s">
        <v>17</v>
      </c>
      <c r="FT21" s="224">
        <v>0</v>
      </c>
      <c r="FU21" s="224" t="s">
        <v>17</v>
      </c>
      <c r="FV21" s="224" t="s">
        <v>17</v>
      </c>
      <c r="FW21" s="224" t="s">
        <v>117</v>
      </c>
      <c r="FX21" s="224">
        <v>0</v>
      </c>
      <c r="FY21" s="214">
        <v>43508</v>
      </c>
      <c r="FZ21" s="222" t="s">
        <v>3399</v>
      </c>
      <c r="GA21" s="222">
        <v>1</v>
      </c>
      <c r="GB21" s="222" t="s">
        <v>2232</v>
      </c>
      <c r="GC21" s="222" t="s">
        <v>33</v>
      </c>
      <c r="GD21" s="222">
        <v>2</v>
      </c>
      <c r="GE21" s="222" t="s">
        <v>17</v>
      </c>
      <c r="GF21" s="222" t="s">
        <v>17</v>
      </c>
      <c r="GG21" s="223">
        <v>45462</v>
      </c>
      <c r="GH21" s="221" t="s">
        <v>3405</v>
      </c>
      <c r="GI21" s="224">
        <v>3</v>
      </c>
      <c r="GJ21" s="224" t="s">
        <v>2232</v>
      </c>
      <c r="GK21" s="224" t="s">
        <v>33</v>
      </c>
      <c r="GL21" s="224">
        <v>2</v>
      </c>
      <c r="GM21" s="224" t="s">
        <v>17</v>
      </c>
      <c r="GN21" s="224" t="s">
        <v>17</v>
      </c>
      <c r="GO21" s="214">
        <v>45462</v>
      </c>
      <c r="GP21" s="222" t="s">
        <v>3400</v>
      </c>
      <c r="GQ21" s="222">
        <v>1</v>
      </c>
      <c r="GR21" s="222" t="s">
        <v>2232</v>
      </c>
      <c r="GS21" s="222" t="s">
        <v>33</v>
      </c>
      <c r="GT21" s="222">
        <v>2</v>
      </c>
      <c r="GU21" s="222" t="s">
        <v>17</v>
      </c>
      <c r="GV21" s="222" t="s">
        <v>17</v>
      </c>
      <c r="GW21" s="223">
        <v>45462</v>
      </c>
      <c r="GX21" s="221" t="s">
        <v>3406</v>
      </c>
      <c r="GY21" s="224">
        <v>3</v>
      </c>
      <c r="GZ21" s="224" t="s">
        <v>2232</v>
      </c>
      <c r="HA21" s="224" t="s">
        <v>33</v>
      </c>
      <c r="HB21" s="224">
        <v>2</v>
      </c>
      <c r="HC21" s="224" t="s">
        <v>17</v>
      </c>
      <c r="HD21" s="224" t="s">
        <v>17</v>
      </c>
      <c r="HE21" s="214">
        <v>45462</v>
      </c>
      <c r="HF21" s="222" t="s">
        <v>3398</v>
      </c>
      <c r="HG21" s="222">
        <v>0</v>
      </c>
      <c r="HH21" s="222" t="s">
        <v>2232</v>
      </c>
      <c r="HI21" s="222" t="s">
        <v>33</v>
      </c>
      <c r="HJ21" s="222">
        <v>2</v>
      </c>
      <c r="HK21" s="222" t="s">
        <v>17</v>
      </c>
      <c r="HL21" s="222" t="s">
        <v>17</v>
      </c>
      <c r="HM21" s="223">
        <v>45462</v>
      </c>
      <c r="HN21" s="221" t="s">
        <v>3404</v>
      </c>
      <c r="HO21" s="224">
        <v>2</v>
      </c>
      <c r="HP21" s="224" t="s">
        <v>2232</v>
      </c>
      <c r="HQ21" s="224" t="s">
        <v>33</v>
      </c>
      <c r="HR21" s="224">
        <v>2</v>
      </c>
      <c r="HS21" s="224" t="s">
        <v>17</v>
      </c>
      <c r="HT21" s="224" t="s">
        <v>17</v>
      </c>
      <c r="HU21" s="214">
        <v>45462</v>
      </c>
      <c r="HV21" s="222" t="s">
        <v>3401</v>
      </c>
      <c r="HW21" s="222">
        <v>3</v>
      </c>
      <c r="HX21" s="222" t="s">
        <v>2232</v>
      </c>
      <c r="HY21" s="222" t="s">
        <v>33</v>
      </c>
      <c r="HZ21" s="222">
        <v>2</v>
      </c>
      <c r="IA21" s="222" t="s">
        <v>17</v>
      </c>
      <c r="IB21" s="222" t="s">
        <v>17</v>
      </c>
      <c r="IC21" s="223">
        <v>45462</v>
      </c>
      <c r="ID21" s="221" t="s">
        <v>3403</v>
      </c>
      <c r="IE21" s="224">
        <v>1</v>
      </c>
      <c r="IF21" s="224" t="s">
        <v>2232</v>
      </c>
      <c r="IG21" s="224" t="s">
        <v>33</v>
      </c>
      <c r="IH21" s="224">
        <v>2</v>
      </c>
      <c r="II21" s="224" t="s">
        <v>17</v>
      </c>
      <c r="IJ21" s="224" t="s">
        <v>17</v>
      </c>
      <c r="IK21" s="214">
        <v>45462</v>
      </c>
      <c r="IL21" s="222" t="s">
        <v>3402</v>
      </c>
      <c r="IM21" s="222">
        <v>3</v>
      </c>
      <c r="IN21" s="222" t="s">
        <v>2232</v>
      </c>
      <c r="IO21" s="222" t="s">
        <v>33</v>
      </c>
      <c r="IP21" s="222">
        <v>2</v>
      </c>
      <c r="IQ21" s="222" t="s">
        <v>17</v>
      </c>
      <c r="IR21" s="222" t="s">
        <v>17</v>
      </c>
      <c r="IS21" s="223">
        <v>45462</v>
      </c>
    </row>
    <row r="22" spans="1:253" s="11" customFormat="1" ht="13.25" customHeight="1" x14ac:dyDescent="0.25">
      <c r="A22" s="11" t="s">
        <v>1434</v>
      </c>
      <c r="B22" s="11" t="s">
        <v>10825</v>
      </c>
      <c r="C22" s="11" t="s">
        <v>1435</v>
      </c>
      <c r="D22" s="11" t="s">
        <v>1436</v>
      </c>
      <c r="E22" s="11" t="s">
        <v>10184</v>
      </c>
      <c r="F22" s="11" t="s">
        <v>7924</v>
      </c>
      <c r="G22" s="212">
        <v>19604000</v>
      </c>
      <c r="H22" s="213" t="s">
        <v>7921</v>
      </c>
      <c r="I22" s="213" t="s">
        <v>888</v>
      </c>
      <c r="J22" s="213">
        <v>2</v>
      </c>
      <c r="K22" s="213" t="s">
        <v>7923</v>
      </c>
      <c r="L22" s="213" t="s">
        <v>7922</v>
      </c>
      <c r="M22" s="214">
        <v>45530</v>
      </c>
      <c r="N22" s="221" t="s">
        <v>7926</v>
      </c>
      <c r="O22" s="216">
        <v>743532</v>
      </c>
      <c r="P22" s="216" t="s">
        <v>7921</v>
      </c>
      <c r="Q22" s="216" t="s">
        <v>492</v>
      </c>
      <c r="R22" s="216">
        <v>1</v>
      </c>
      <c r="S22" s="216" t="s">
        <v>7925</v>
      </c>
      <c r="T22" s="216" t="s">
        <v>7922</v>
      </c>
      <c r="U22" s="217">
        <v>45530</v>
      </c>
      <c r="V22" s="221" t="s">
        <v>7930</v>
      </c>
      <c r="W22" s="213">
        <v>19604000</v>
      </c>
      <c r="X22" s="213" t="s">
        <v>7927</v>
      </c>
      <c r="Y22" s="213" t="s">
        <v>888</v>
      </c>
      <c r="Z22" s="213">
        <v>2</v>
      </c>
      <c r="AA22" s="213" t="s">
        <v>7929</v>
      </c>
      <c r="AB22" s="213" t="s">
        <v>7928</v>
      </c>
      <c r="AC22" s="214">
        <v>45530</v>
      </c>
      <c r="AD22" s="221" t="s">
        <v>7934</v>
      </c>
      <c r="AE22" s="218">
        <v>13131000</v>
      </c>
      <c r="AF22" s="218" t="s">
        <v>7931</v>
      </c>
      <c r="AG22" s="218" t="s">
        <v>888</v>
      </c>
      <c r="AH22" s="218">
        <v>2</v>
      </c>
      <c r="AI22" s="218" t="s">
        <v>7933</v>
      </c>
      <c r="AJ22" s="218" t="s">
        <v>7932</v>
      </c>
      <c r="AK22" s="219">
        <v>45530</v>
      </c>
      <c r="AL22" s="221" t="s">
        <v>7936</v>
      </c>
      <c r="AM22" s="213">
        <v>498000</v>
      </c>
      <c r="AN22" s="213" t="s">
        <v>4081</v>
      </c>
      <c r="AO22" s="213" t="s">
        <v>33</v>
      </c>
      <c r="AP22" s="213">
        <v>2</v>
      </c>
      <c r="AQ22" s="213" t="s">
        <v>7935</v>
      </c>
      <c r="AR22" s="213" t="s">
        <v>4017</v>
      </c>
      <c r="AS22" s="214">
        <v>45530</v>
      </c>
      <c r="AT22" s="222" t="s">
        <v>7937</v>
      </c>
      <c r="AU22" s="218" t="s">
        <v>17</v>
      </c>
      <c r="AV22" s="218" t="s">
        <v>17</v>
      </c>
      <c r="AW22" s="218" t="s">
        <v>17</v>
      </c>
      <c r="AX22" s="218" t="s">
        <v>17</v>
      </c>
      <c r="AY22" s="218" t="s">
        <v>7714</v>
      </c>
      <c r="AZ22" s="218" t="s">
        <v>17</v>
      </c>
      <c r="BA22" s="219">
        <v>45530</v>
      </c>
      <c r="BB22" s="221" t="s">
        <v>7954</v>
      </c>
      <c r="BC22" s="213" t="s">
        <v>17</v>
      </c>
      <c r="BD22" s="213" t="s">
        <v>824</v>
      </c>
      <c r="BE22" s="213" t="s">
        <v>17</v>
      </c>
      <c r="BF22" s="213" t="s">
        <v>17</v>
      </c>
      <c r="BG22" s="213" t="s">
        <v>7714</v>
      </c>
      <c r="BH22" s="213" t="s">
        <v>17</v>
      </c>
      <c r="BI22" s="214">
        <v>45530</v>
      </c>
      <c r="BJ22" s="222" t="s">
        <v>7941</v>
      </c>
      <c r="BK22" s="222">
        <v>1</v>
      </c>
      <c r="BL22" s="222" t="s">
        <v>7938</v>
      </c>
      <c r="BM22" s="222" t="s">
        <v>888</v>
      </c>
      <c r="BN22" s="222">
        <v>2</v>
      </c>
      <c r="BO22" s="222" t="s">
        <v>7940</v>
      </c>
      <c r="BP22" s="218" t="s">
        <v>7939</v>
      </c>
      <c r="BQ22" s="223">
        <v>45530</v>
      </c>
      <c r="BR22" s="221" t="s">
        <v>7955</v>
      </c>
      <c r="BS22" s="224" t="s">
        <v>17</v>
      </c>
      <c r="BT22" s="224" t="s">
        <v>824</v>
      </c>
      <c r="BU22" s="224" t="s">
        <v>17</v>
      </c>
      <c r="BV22" s="224" t="s">
        <v>17</v>
      </c>
      <c r="BW22" s="224" t="s">
        <v>7714</v>
      </c>
      <c r="BX22" s="224" t="s">
        <v>17</v>
      </c>
      <c r="BY22" s="214">
        <v>45530</v>
      </c>
      <c r="BZ22" s="222" t="s">
        <v>7956</v>
      </c>
      <c r="CA22" s="222" t="s">
        <v>17</v>
      </c>
      <c r="CB22" s="222" t="s">
        <v>824</v>
      </c>
      <c r="CC22" s="222" t="s">
        <v>17</v>
      </c>
      <c r="CD22" s="222" t="s">
        <v>17</v>
      </c>
      <c r="CE22" s="222" t="s">
        <v>7714</v>
      </c>
      <c r="CF22" s="222" t="s">
        <v>17</v>
      </c>
      <c r="CG22" s="223">
        <v>45530</v>
      </c>
      <c r="CH22" s="221" t="s">
        <v>11418</v>
      </c>
      <c r="CI22" s="222" t="e">
        <v>#N/A</v>
      </c>
      <c r="CJ22" s="222" t="e">
        <v>#N/A</v>
      </c>
      <c r="CK22" s="222" t="e">
        <v>#N/A</v>
      </c>
      <c r="CL22" s="222" t="e">
        <v>#N/A</v>
      </c>
      <c r="CM22" s="222" t="e">
        <v>#N/A</v>
      </c>
      <c r="CN22" s="222" t="e">
        <v>#N/A</v>
      </c>
      <c r="CO22" s="225" t="e">
        <v>#N/A</v>
      </c>
      <c r="CP22" s="222" t="s">
        <v>7958</v>
      </c>
      <c r="CQ22" s="224" t="s">
        <v>17</v>
      </c>
      <c r="CR22" s="224" t="s">
        <v>824</v>
      </c>
      <c r="CS22" s="224" t="s">
        <v>17</v>
      </c>
      <c r="CT22" s="224" t="s">
        <v>17</v>
      </c>
      <c r="CU22" s="224" t="s">
        <v>7714</v>
      </c>
      <c r="CV22" s="224" t="s">
        <v>17</v>
      </c>
      <c r="CW22" s="214">
        <v>45530</v>
      </c>
      <c r="CX22" s="222" t="s">
        <v>7945</v>
      </c>
      <c r="CY22" s="218">
        <v>278000</v>
      </c>
      <c r="CZ22" s="218" t="s">
        <v>7943</v>
      </c>
      <c r="DA22" s="218" t="s">
        <v>888</v>
      </c>
      <c r="DB22" s="218">
        <v>2</v>
      </c>
      <c r="DC22" s="218" t="s">
        <v>7935</v>
      </c>
      <c r="DD22" s="218" t="s">
        <v>7944</v>
      </c>
      <c r="DE22" s="220">
        <v>45530</v>
      </c>
      <c r="DF22" s="221" t="s">
        <v>7946</v>
      </c>
      <c r="DG22" s="213">
        <v>6472000</v>
      </c>
      <c r="DH22" s="224" t="s">
        <v>7943</v>
      </c>
      <c r="DI22" s="224" t="s">
        <v>888</v>
      </c>
      <c r="DJ22" s="224">
        <v>2</v>
      </c>
      <c r="DK22" s="224" t="s">
        <v>4143</v>
      </c>
      <c r="DL22" s="224" t="s">
        <v>7944</v>
      </c>
      <c r="DM22" s="214">
        <v>45530</v>
      </c>
      <c r="DN22" s="222" t="s">
        <v>7948</v>
      </c>
      <c r="DO22" s="218">
        <v>12853000</v>
      </c>
      <c r="DP22" s="222" t="s">
        <v>7943</v>
      </c>
      <c r="DQ22" s="222" t="s">
        <v>888</v>
      </c>
      <c r="DR22" s="222">
        <v>2</v>
      </c>
      <c r="DS22" s="222" t="s">
        <v>7947</v>
      </c>
      <c r="DT22" s="222" t="s">
        <v>7944</v>
      </c>
      <c r="DU22" s="223">
        <v>45530</v>
      </c>
      <c r="DV22" s="221" t="s">
        <v>7949</v>
      </c>
      <c r="DW22" s="213">
        <v>278000</v>
      </c>
      <c r="DX22" s="224" t="s">
        <v>7943</v>
      </c>
      <c r="DY22" s="224" t="s">
        <v>888</v>
      </c>
      <c r="DZ22" s="224">
        <v>2</v>
      </c>
      <c r="EA22" s="224" t="s">
        <v>7935</v>
      </c>
      <c r="EB22" s="224" t="s">
        <v>7944</v>
      </c>
      <c r="EC22" s="214">
        <v>45530</v>
      </c>
      <c r="ED22" s="222" t="s">
        <v>7950</v>
      </c>
      <c r="EE22" s="218">
        <v>0</v>
      </c>
      <c r="EF22" s="222" t="s">
        <v>824</v>
      </c>
      <c r="EG22" s="222" t="s">
        <v>17</v>
      </c>
      <c r="EH22" s="222" t="s">
        <v>17</v>
      </c>
      <c r="EI22" s="222" t="s">
        <v>7714</v>
      </c>
      <c r="EJ22" s="222" t="s">
        <v>824</v>
      </c>
      <c r="EK22" s="223">
        <v>45530</v>
      </c>
      <c r="EL22" s="221" t="s">
        <v>7951</v>
      </c>
      <c r="EM22" s="213">
        <v>0</v>
      </c>
      <c r="EN22" s="224" t="s">
        <v>17</v>
      </c>
      <c r="EO22" s="224" t="s">
        <v>17</v>
      </c>
      <c r="EP22" s="224" t="s">
        <v>17</v>
      </c>
      <c r="EQ22" s="224" t="s">
        <v>7714</v>
      </c>
      <c r="ER22" s="224" t="s">
        <v>17</v>
      </c>
      <c r="ES22" s="214">
        <v>45530</v>
      </c>
      <c r="ET22" s="222" t="s">
        <v>7942</v>
      </c>
      <c r="EU22" s="222">
        <v>1</v>
      </c>
      <c r="EV22" s="222" t="s">
        <v>7938</v>
      </c>
      <c r="EW22" s="222" t="s">
        <v>888</v>
      </c>
      <c r="EX22" s="222">
        <v>2</v>
      </c>
      <c r="EY22" s="222" t="s">
        <v>7940</v>
      </c>
      <c r="EZ22" s="222" t="s">
        <v>7939</v>
      </c>
      <c r="FA22" s="223">
        <v>45530</v>
      </c>
      <c r="FB22" s="221" t="s">
        <v>7953</v>
      </c>
      <c r="FC22" s="224">
        <v>3</v>
      </c>
      <c r="FD22" s="224" t="s">
        <v>4081</v>
      </c>
      <c r="FE22" s="224" t="s">
        <v>492</v>
      </c>
      <c r="FF22" s="224">
        <v>1</v>
      </c>
      <c r="FG22" s="224" t="s">
        <v>4018</v>
      </c>
      <c r="FH22" s="224" t="s">
        <v>7952</v>
      </c>
      <c r="FI22" s="214">
        <v>45530</v>
      </c>
      <c r="FJ22" s="221" t="s">
        <v>1437</v>
      </c>
      <c r="FK22" s="222" t="s">
        <v>17</v>
      </c>
      <c r="FL22" s="222" t="s">
        <v>17</v>
      </c>
      <c r="FM22" s="222" t="s">
        <v>17</v>
      </c>
      <c r="FN22" s="222" t="s">
        <v>17</v>
      </c>
      <c r="FO22" s="222" t="s">
        <v>1431</v>
      </c>
      <c r="FP22" s="218" t="s">
        <v>17</v>
      </c>
      <c r="FQ22" s="219">
        <v>45199</v>
      </c>
      <c r="FR22" s="221" t="s">
        <v>1438</v>
      </c>
      <c r="FS22" s="224" t="s">
        <v>17</v>
      </c>
      <c r="FT22" s="224" t="s">
        <v>17</v>
      </c>
      <c r="FU22" s="224" t="s">
        <v>17</v>
      </c>
      <c r="FV22" s="224" t="s">
        <v>17</v>
      </c>
      <c r="FW22" s="224" t="s">
        <v>1431</v>
      </c>
      <c r="FX22" s="224" t="s">
        <v>17</v>
      </c>
      <c r="FY22" s="214">
        <v>45199</v>
      </c>
      <c r="FZ22" s="222" t="s">
        <v>3042</v>
      </c>
      <c r="GA22" s="222">
        <v>0</v>
      </c>
      <c r="GB22" s="222" t="s">
        <v>2232</v>
      </c>
      <c r="GC22" s="222" t="s">
        <v>33</v>
      </c>
      <c r="GD22" s="222">
        <v>2</v>
      </c>
      <c r="GE22" s="222" t="s">
        <v>17</v>
      </c>
      <c r="GF22" s="222" t="s">
        <v>17</v>
      </c>
      <c r="GG22" s="223">
        <v>45461</v>
      </c>
      <c r="GH22" s="221" t="s">
        <v>3048</v>
      </c>
      <c r="GI22" s="224">
        <v>0</v>
      </c>
      <c r="GJ22" s="224" t="s">
        <v>2232</v>
      </c>
      <c r="GK22" s="224" t="s">
        <v>33</v>
      </c>
      <c r="GL22" s="224">
        <v>2</v>
      </c>
      <c r="GM22" s="224" t="s">
        <v>17</v>
      </c>
      <c r="GN22" s="224" t="s">
        <v>17</v>
      </c>
      <c r="GO22" s="214">
        <v>45461</v>
      </c>
      <c r="GP22" s="222" t="s">
        <v>3043</v>
      </c>
      <c r="GQ22" s="222">
        <v>0</v>
      </c>
      <c r="GR22" s="222" t="s">
        <v>2232</v>
      </c>
      <c r="GS22" s="222" t="s">
        <v>33</v>
      </c>
      <c r="GT22" s="222">
        <v>2</v>
      </c>
      <c r="GU22" s="222" t="s">
        <v>17</v>
      </c>
      <c r="GV22" s="222" t="s">
        <v>17</v>
      </c>
      <c r="GW22" s="223">
        <v>45461</v>
      </c>
      <c r="GX22" s="221" t="s">
        <v>3049</v>
      </c>
      <c r="GY22" s="224">
        <v>0</v>
      </c>
      <c r="GZ22" s="224" t="s">
        <v>2232</v>
      </c>
      <c r="HA22" s="224" t="s">
        <v>33</v>
      </c>
      <c r="HB22" s="224">
        <v>2</v>
      </c>
      <c r="HC22" s="224" t="s">
        <v>17</v>
      </c>
      <c r="HD22" s="224" t="s">
        <v>17</v>
      </c>
      <c r="HE22" s="214">
        <v>45461</v>
      </c>
      <c r="HF22" s="222" t="s">
        <v>3041</v>
      </c>
      <c r="HG22" s="222">
        <v>0</v>
      </c>
      <c r="HH22" s="222" t="s">
        <v>2232</v>
      </c>
      <c r="HI22" s="222" t="s">
        <v>33</v>
      </c>
      <c r="HJ22" s="222">
        <v>2</v>
      </c>
      <c r="HK22" s="222" t="s">
        <v>17</v>
      </c>
      <c r="HL22" s="222" t="s">
        <v>17</v>
      </c>
      <c r="HM22" s="223">
        <v>45461</v>
      </c>
      <c r="HN22" s="221" t="s">
        <v>3047</v>
      </c>
      <c r="HO22" s="224">
        <v>2</v>
      </c>
      <c r="HP22" s="224" t="s">
        <v>2232</v>
      </c>
      <c r="HQ22" s="224" t="s">
        <v>33</v>
      </c>
      <c r="HR22" s="224">
        <v>2</v>
      </c>
      <c r="HS22" s="224" t="s">
        <v>17</v>
      </c>
      <c r="HT22" s="224" t="s">
        <v>17</v>
      </c>
      <c r="HU22" s="214">
        <v>45461</v>
      </c>
      <c r="HV22" s="222" t="s">
        <v>3044</v>
      </c>
      <c r="HW22" s="222">
        <v>0</v>
      </c>
      <c r="HX22" s="222" t="s">
        <v>2232</v>
      </c>
      <c r="HY22" s="222" t="s">
        <v>33</v>
      </c>
      <c r="HZ22" s="222">
        <v>2</v>
      </c>
      <c r="IA22" s="222" t="s">
        <v>17</v>
      </c>
      <c r="IB22" s="222" t="s">
        <v>17</v>
      </c>
      <c r="IC22" s="223">
        <v>45461</v>
      </c>
      <c r="ID22" s="221" t="s">
        <v>3046</v>
      </c>
      <c r="IE22" s="224">
        <v>2</v>
      </c>
      <c r="IF22" s="224" t="s">
        <v>2232</v>
      </c>
      <c r="IG22" s="224" t="s">
        <v>33</v>
      </c>
      <c r="IH22" s="224">
        <v>2</v>
      </c>
      <c r="II22" s="224" t="s">
        <v>17</v>
      </c>
      <c r="IJ22" s="224" t="s">
        <v>17</v>
      </c>
      <c r="IK22" s="214">
        <v>45461</v>
      </c>
      <c r="IL22" s="222" t="s">
        <v>3045</v>
      </c>
      <c r="IM22" s="222">
        <v>2</v>
      </c>
      <c r="IN22" s="222" t="s">
        <v>2232</v>
      </c>
      <c r="IO22" s="222" t="s">
        <v>33</v>
      </c>
      <c r="IP22" s="222">
        <v>2</v>
      </c>
      <c r="IQ22" s="222" t="s">
        <v>17</v>
      </c>
      <c r="IR22" s="222" t="s">
        <v>17</v>
      </c>
      <c r="IS22" s="223">
        <v>45461</v>
      </c>
    </row>
    <row r="23" spans="1:253" s="11" customFormat="1" ht="13.25" customHeight="1" x14ac:dyDescent="0.25">
      <c r="A23" s="11" t="s">
        <v>139</v>
      </c>
      <c r="B23" s="11" t="s">
        <v>10762</v>
      </c>
      <c r="C23" s="11" t="s">
        <v>140</v>
      </c>
      <c r="D23" s="11" t="s">
        <v>141</v>
      </c>
      <c r="E23" s="11" t="s">
        <v>10189</v>
      </c>
      <c r="F23" s="11" t="s">
        <v>1769</v>
      </c>
      <c r="G23" s="212">
        <v>28600000</v>
      </c>
      <c r="H23" s="213" t="s">
        <v>1766</v>
      </c>
      <c r="I23" s="213" t="s">
        <v>492</v>
      </c>
      <c r="J23" s="213">
        <v>1</v>
      </c>
      <c r="K23" s="213" t="s">
        <v>1768</v>
      </c>
      <c r="L23" s="213" t="s">
        <v>1767</v>
      </c>
      <c r="M23" s="214">
        <v>45400</v>
      </c>
      <c r="N23" s="221" t="s">
        <v>1772</v>
      </c>
      <c r="O23" s="216">
        <v>475440</v>
      </c>
      <c r="P23" s="216" t="s">
        <v>1726</v>
      </c>
      <c r="Q23" s="216" t="s">
        <v>492</v>
      </c>
      <c r="R23" s="216">
        <v>1</v>
      </c>
      <c r="S23" s="216" t="s">
        <v>1771</v>
      </c>
      <c r="T23" s="216" t="s">
        <v>1770</v>
      </c>
      <c r="U23" s="217">
        <v>45400</v>
      </c>
      <c r="V23" s="221" t="s">
        <v>2217</v>
      </c>
      <c r="W23" s="213">
        <v>23123000</v>
      </c>
      <c r="X23" s="213" t="s">
        <v>2172</v>
      </c>
      <c r="Y23" s="213" t="s">
        <v>33</v>
      </c>
      <c r="Z23" s="213">
        <v>2</v>
      </c>
      <c r="AA23" s="213" t="s">
        <v>2062</v>
      </c>
      <c r="AB23" s="213" t="s">
        <v>2173</v>
      </c>
      <c r="AC23" s="214">
        <v>45449</v>
      </c>
      <c r="AD23" s="221" t="s">
        <v>2219</v>
      </c>
      <c r="AE23" s="218">
        <v>3380000</v>
      </c>
      <c r="AF23" s="218" t="s">
        <v>2172</v>
      </c>
      <c r="AG23" s="218" t="s">
        <v>33</v>
      </c>
      <c r="AH23" s="218">
        <v>2</v>
      </c>
      <c r="AI23" s="218" t="s">
        <v>2218</v>
      </c>
      <c r="AJ23" s="218" t="s">
        <v>2173</v>
      </c>
      <c r="AK23" s="219">
        <v>45449</v>
      </c>
      <c r="AL23" s="221" t="s">
        <v>9628</v>
      </c>
      <c r="AM23" s="213">
        <v>2302000</v>
      </c>
      <c r="AN23" s="213" t="s">
        <v>9625</v>
      </c>
      <c r="AO23" s="213" t="s">
        <v>492</v>
      </c>
      <c r="AP23" s="213">
        <v>1</v>
      </c>
      <c r="AQ23" s="213" t="s">
        <v>9627</v>
      </c>
      <c r="AR23" s="213" t="s">
        <v>9626</v>
      </c>
      <c r="AS23" s="214">
        <v>45531</v>
      </c>
      <c r="AT23" s="222" t="s">
        <v>450</v>
      </c>
      <c r="AU23" s="218">
        <v>150</v>
      </c>
      <c r="AV23" s="218" t="s">
        <v>448</v>
      </c>
      <c r="AW23" s="218" t="s">
        <v>33</v>
      </c>
      <c r="AX23" s="218">
        <v>2</v>
      </c>
      <c r="AY23" s="218" t="s">
        <v>449</v>
      </c>
      <c r="AZ23" s="218" t="s">
        <v>111</v>
      </c>
      <c r="BA23" s="219">
        <v>43584</v>
      </c>
      <c r="BB23" s="221" t="s">
        <v>486</v>
      </c>
      <c r="BC23" s="213" t="s">
        <v>17</v>
      </c>
      <c r="BD23" s="213" t="s">
        <v>483</v>
      </c>
      <c r="BE23" s="213" t="s">
        <v>17</v>
      </c>
      <c r="BF23" s="213" t="s">
        <v>17</v>
      </c>
      <c r="BG23" s="213" t="s">
        <v>485</v>
      </c>
      <c r="BH23" s="213" t="s">
        <v>484</v>
      </c>
      <c r="BI23" s="214">
        <v>43642</v>
      </c>
      <c r="BJ23" s="222" t="s">
        <v>9630</v>
      </c>
      <c r="BK23" s="222">
        <v>1166</v>
      </c>
      <c r="BL23" s="222" t="s">
        <v>9530</v>
      </c>
      <c r="BM23" s="222" t="s">
        <v>492</v>
      </c>
      <c r="BN23" s="222">
        <v>1</v>
      </c>
      <c r="BO23" s="222" t="s">
        <v>9629</v>
      </c>
      <c r="BP23" s="218" t="s">
        <v>691</v>
      </c>
      <c r="BQ23" s="223">
        <v>45531</v>
      </c>
      <c r="BR23" s="221" t="s">
        <v>508</v>
      </c>
      <c r="BS23" s="224" t="s">
        <v>17</v>
      </c>
      <c r="BT23" s="224" t="s">
        <v>17</v>
      </c>
      <c r="BU23" s="224" t="s">
        <v>17</v>
      </c>
      <c r="BV23" s="224" t="s">
        <v>17</v>
      </c>
      <c r="BW23" s="224" t="s">
        <v>507</v>
      </c>
      <c r="BX23" s="224" t="s">
        <v>17</v>
      </c>
      <c r="BY23" s="214">
        <v>43697</v>
      </c>
      <c r="BZ23" s="222" t="s">
        <v>509</v>
      </c>
      <c r="CA23" s="222" t="s">
        <v>17</v>
      </c>
      <c r="CB23" s="222" t="s">
        <v>17</v>
      </c>
      <c r="CC23" s="222" t="s">
        <v>17</v>
      </c>
      <c r="CD23" s="222" t="s">
        <v>17</v>
      </c>
      <c r="CE23" s="222" t="s">
        <v>507</v>
      </c>
      <c r="CF23" s="222" t="s">
        <v>17</v>
      </c>
      <c r="CG23" s="223">
        <v>43697</v>
      </c>
      <c r="CH23" s="221" t="s">
        <v>11419</v>
      </c>
      <c r="CI23" s="222" t="e">
        <v>#N/A</v>
      </c>
      <c r="CJ23" s="222" t="e">
        <v>#N/A</v>
      </c>
      <c r="CK23" s="222" t="e">
        <v>#N/A</v>
      </c>
      <c r="CL23" s="222" t="e">
        <v>#N/A</v>
      </c>
      <c r="CM23" s="222" t="e">
        <v>#N/A</v>
      </c>
      <c r="CN23" s="222" t="e">
        <v>#N/A</v>
      </c>
      <c r="CO23" s="225" t="e">
        <v>#N/A</v>
      </c>
      <c r="CP23" s="222" t="s">
        <v>510</v>
      </c>
      <c r="CQ23" s="224" t="s">
        <v>17</v>
      </c>
      <c r="CR23" s="224" t="s">
        <v>17</v>
      </c>
      <c r="CS23" s="224" t="s">
        <v>17</v>
      </c>
      <c r="CT23" s="224" t="s">
        <v>17</v>
      </c>
      <c r="CU23" s="224" t="s">
        <v>507</v>
      </c>
      <c r="CV23" s="224" t="s">
        <v>17</v>
      </c>
      <c r="CW23" s="214">
        <v>43697</v>
      </c>
      <c r="CX23" s="222" t="s">
        <v>2221</v>
      </c>
      <c r="CY23" s="218">
        <v>3380000</v>
      </c>
      <c r="CZ23" s="218" t="s">
        <v>2172</v>
      </c>
      <c r="DA23" s="218" t="s">
        <v>33</v>
      </c>
      <c r="DB23" s="218">
        <v>2</v>
      </c>
      <c r="DC23" s="218" t="s">
        <v>2226</v>
      </c>
      <c r="DD23" s="218" t="s">
        <v>2173</v>
      </c>
      <c r="DE23" s="220">
        <v>45449</v>
      </c>
      <c r="DF23" s="221" t="s">
        <v>2223</v>
      </c>
      <c r="DG23" s="213">
        <v>19743000</v>
      </c>
      <c r="DH23" s="224" t="s">
        <v>2172</v>
      </c>
      <c r="DI23" s="224" t="s">
        <v>33</v>
      </c>
      <c r="DJ23" s="224">
        <v>2</v>
      </c>
      <c r="DK23" s="224" t="s">
        <v>2222</v>
      </c>
      <c r="DL23" s="224" t="s">
        <v>2173</v>
      </c>
      <c r="DM23" s="214">
        <v>45449</v>
      </c>
      <c r="DN23" s="222" t="s">
        <v>2225</v>
      </c>
      <c r="DO23" s="218">
        <v>0</v>
      </c>
      <c r="DP23" s="222" t="s">
        <v>2172</v>
      </c>
      <c r="DQ23" s="222" t="s">
        <v>33</v>
      </c>
      <c r="DR23" s="222">
        <v>2</v>
      </c>
      <c r="DS23" s="222" t="s">
        <v>2224</v>
      </c>
      <c r="DT23" s="222" t="s">
        <v>2173</v>
      </c>
      <c r="DU23" s="223">
        <v>45449</v>
      </c>
      <c r="DV23" s="221" t="s">
        <v>2227</v>
      </c>
      <c r="DW23" s="213">
        <v>2247000</v>
      </c>
      <c r="DX23" s="224" t="s">
        <v>2172</v>
      </c>
      <c r="DY23" s="224" t="s">
        <v>33</v>
      </c>
      <c r="DZ23" s="224">
        <v>2</v>
      </c>
      <c r="EA23" s="224" t="s">
        <v>2226</v>
      </c>
      <c r="EB23" s="224" t="s">
        <v>2173</v>
      </c>
      <c r="EC23" s="214">
        <v>45449</v>
      </c>
      <c r="ED23" s="222" t="s">
        <v>2229</v>
      </c>
      <c r="EE23" s="218">
        <v>1133000</v>
      </c>
      <c r="EF23" s="222" t="s">
        <v>2172</v>
      </c>
      <c r="EG23" s="222" t="s">
        <v>33</v>
      </c>
      <c r="EH23" s="222">
        <v>2</v>
      </c>
      <c r="EI23" s="222" t="s">
        <v>2228</v>
      </c>
      <c r="EJ23" s="222" t="s">
        <v>2173</v>
      </c>
      <c r="EK23" s="223">
        <v>45449</v>
      </c>
      <c r="EL23" s="221" t="s">
        <v>2230</v>
      </c>
      <c r="EM23" s="213">
        <v>0</v>
      </c>
      <c r="EN23" s="224" t="s">
        <v>2172</v>
      </c>
      <c r="EO23" s="224" t="s">
        <v>33</v>
      </c>
      <c r="EP23" s="224">
        <v>2</v>
      </c>
      <c r="EQ23" s="224" t="s">
        <v>2201</v>
      </c>
      <c r="ER23" s="224" t="s">
        <v>2173</v>
      </c>
      <c r="ES23" s="214">
        <v>45449</v>
      </c>
      <c r="ET23" s="222" t="s">
        <v>9632</v>
      </c>
      <c r="EU23" s="222">
        <v>1166</v>
      </c>
      <c r="EV23" s="222" t="s">
        <v>9530</v>
      </c>
      <c r="EW23" s="222" t="s">
        <v>492</v>
      </c>
      <c r="EX23" s="222">
        <v>1</v>
      </c>
      <c r="EY23" s="222" t="s">
        <v>9631</v>
      </c>
      <c r="EZ23" s="222" t="s">
        <v>691</v>
      </c>
      <c r="FA23" s="223">
        <v>45531</v>
      </c>
      <c r="FB23" s="221" t="s">
        <v>9634</v>
      </c>
      <c r="FC23" s="224">
        <v>4</v>
      </c>
      <c r="FD23" s="224" t="s">
        <v>9625</v>
      </c>
      <c r="FE23" s="224" t="s">
        <v>492</v>
      </c>
      <c r="FF23" s="224">
        <v>1</v>
      </c>
      <c r="FG23" s="224" t="s">
        <v>9633</v>
      </c>
      <c r="FH23" s="224" t="s">
        <v>9626</v>
      </c>
      <c r="FI23" s="214">
        <v>45531</v>
      </c>
      <c r="FJ23" s="221" t="s">
        <v>142</v>
      </c>
      <c r="FK23" s="222" t="s">
        <v>17</v>
      </c>
      <c r="FL23" s="222">
        <v>0</v>
      </c>
      <c r="FM23" s="222" t="s">
        <v>33</v>
      </c>
      <c r="FN23" s="222">
        <v>2</v>
      </c>
      <c r="FO23" s="222">
        <v>0</v>
      </c>
      <c r="FP23" s="218">
        <v>0</v>
      </c>
      <c r="FQ23" s="219">
        <v>43509</v>
      </c>
      <c r="FR23" s="221" t="s">
        <v>511</v>
      </c>
      <c r="FS23" s="224" t="s">
        <v>17</v>
      </c>
      <c r="FT23" s="224" t="s">
        <v>17</v>
      </c>
      <c r="FU23" s="224" t="s">
        <v>17</v>
      </c>
      <c r="FV23" s="224" t="s">
        <v>17</v>
      </c>
      <c r="FW23" s="224" t="s">
        <v>507</v>
      </c>
      <c r="FX23" s="224" t="s">
        <v>17</v>
      </c>
      <c r="FY23" s="214">
        <v>43697</v>
      </c>
      <c r="FZ23" s="222" t="s">
        <v>3649</v>
      </c>
      <c r="GA23" s="222">
        <v>1</v>
      </c>
      <c r="GB23" s="222" t="s">
        <v>2232</v>
      </c>
      <c r="GC23" s="222" t="s">
        <v>33</v>
      </c>
      <c r="GD23" s="222">
        <v>2</v>
      </c>
      <c r="GE23" s="222" t="s">
        <v>17</v>
      </c>
      <c r="GF23" s="222" t="s">
        <v>17</v>
      </c>
      <c r="GG23" s="223">
        <v>45466</v>
      </c>
      <c r="GH23" s="221" t="s">
        <v>3655</v>
      </c>
      <c r="GI23" s="224">
        <v>3</v>
      </c>
      <c r="GJ23" s="224" t="s">
        <v>2232</v>
      </c>
      <c r="GK23" s="224" t="s">
        <v>33</v>
      </c>
      <c r="GL23" s="224">
        <v>2</v>
      </c>
      <c r="GM23" s="224" t="s">
        <v>17</v>
      </c>
      <c r="GN23" s="224" t="s">
        <v>17</v>
      </c>
      <c r="GO23" s="214">
        <v>45466</v>
      </c>
      <c r="GP23" s="222" t="s">
        <v>3650</v>
      </c>
      <c r="GQ23" s="222">
        <v>2</v>
      </c>
      <c r="GR23" s="222" t="s">
        <v>2232</v>
      </c>
      <c r="GS23" s="222" t="s">
        <v>33</v>
      </c>
      <c r="GT23" s="222">
        <v>2</v>
      </c>
      <c r="GU23" s="222" t="s">
        <v>17</v>
      </c>
      <c r="GV23" s="222" t="s">
        <v>17</v>
      </c>
      <c r="GW23" s="223">
        <v>45466</v>
      </c>
      <c r="GX23" s="221" t="s">
        <v>3656</v>
      </c>
      <c r="GY23" s="224">
        <v>2</v>
      </c>
      <c r="GZ23" s="224" t="s">
        <v>2232</v>
      </c>
      <c r="HA23" s="224" t="s">
        <v>33</v>
      </c>
      <c r="HB23" s="224">
        <v>2</v>
      </c>
      <c r="HC23" s="224" t="s">
        <v>17</v>
      </c>
      <c r="HD23" s="224" t="s">
        <v>17</v>
      </c>
      <c r="HE23" s="214">
        <v>45466</v>
      </c>
      <c r="HF23" s="222" t="s">
        <v>3648</v>
      </c>
      <c r="HG23" s="222">
        <v>0</v>
      </c>
      <c r="HH23" s="222" t="s">
        <v>2232</v>
      </c>
      <c r="HI23" s="222" t="s">
        <v>33</v>
      </c>
      <c r="HJ23" s="222">
        <v>2</v>
      </c>
      <c r="HK23" s="222" t="s">
        <v>17</v>
      </c>
      <c r="HL23" s="222" t="s">
        <v>17</v>
      </c>
      <c r="HM23" s="223">
        <v>45466</v>
      </c>
      <c r="HN23" s="221" t="s">
        <v>3654</v>
      </c>
      <c r="HO23" s="224">
        <v>2</v>
      </c>
      <c r="HP23" s="224" t="s">
        <v>2232</v>
      </c>
      <c r="HQ23" s="224" t="s">
        <v>33</v>
      </c>
      <c r="HR23" s="224">
        <v>2</v>
      </c>
      <c r="HS23" s="224" t="s">
        <v>17</v>
      </c>
      <c r="HT23" s="224" t="s">
        <v>17</v>
      </c>
      <c r="HU23" s="214">
        <v>45466</v>
      </c>
      <c r="HV23" s="222" t="s">
        <v>3651</v>
      </c>
      <c r="HW23" s="222">
        <v>3</v>
      </c>
      <c r="HX23" s="222" t="s">
        <v>2232</v>
      </c>
      <c r="HY23" s="222" t="s">
        <v>33</v>
      </c>
      <c r="HZ23" s="222">
        <v>2</v>
      </c>
      <c r="IA23" s="222" t="s">
        <v>17</v>
      </c>
      <c r="IB23" s="222" t="s">
        <v>17</v>
      </c>
      <c r="IC23" s="223">
        <v>45466</v>
      </c>
      <c r="ID23" s="221" t="s">
        <v>3653</v>
      </c>
      <c r="IE23" s="224">
        <v>1</v>
      </c>
      <c r="IF23" s="224" t="s">
        <v>2232</v>
      </c>
      <c r="IG23" s="224" t="s">
        <v>33</v>
      </c>
      <c r="IH23" s="224">
        <v>2</v>
      </c>
      <c r="II23" s="224" t="s">
        <v>17</v>
      </c>
      <c r="IJ23" s="224" t="s">
        <v>17</v>
      </c>
      <c r="IK23" s="214">
        <v>45466</v>
      </c>
      <c r="IL23" s="222" t="s">
        <v>3652</v>
      </c>
      <c r="IM23" s="222">
        <v>3</v>
      </c>
      <c r="IN23" s="222" t="s">
        <v>2232</v>
      </c>
      <c r="IO23" s="222" t="s">
        <v>33</v>
      </c>
      <c r="IP23" s="222">
        <v>2</v>
      </c>
      <c r="IQ23" s="222" t="s">
        <v>17</v>
      </c>
      <c r="IR23" s="222" t="s">
        <v>17</v>
      </c>
      <c r="IS23" s="223">
        <v>45466</v>
      </c>
    </row>
    <row r="24" spans="1:253" s="11" customFormat="1" ht="13.25" customHeight="1" x14ac:dyDescent="0.25">
      <c r="A24" s="11" t="s">
        <v>143</v>
      </c>
      <c r="B24" s="11" t="s">
        <v>10780</v>
      </c>
      <c r="C24" s="11" t="s">
        <v>144</v>
      </c>
      <c r="D24" s="11" t="s">
        <v>141</v>
      </c>
      <c r="E24" s="11" t="s">
        <v>10189</v>
      </c>
      <c r="F24" s="11" t="s">
        <v>1375</v>
      </c>
      <c r="G24" s="212">
        <v>5179000</v>
      </c>
      <c r="H24" s="213" t="s">
        <v>1372</v>
      </c>
      <c r="I24" s="213" t="s">
        <v>492</v>
      </c>
      <c r="J24" s="213">
        <v>1</v>
      </c>
      <c r="K24" s="213" t="s">
        <v>1374</v>
      </c>
      <c r="L24" s="213" t="s">
        <v>1373</v>
      </c>
      <c r="M24" s="214">
        <v>45169</v>
      </c>
      <c r="N24" s="221" t="s">
        <v>1290</v>
      </c>
      <c r="O24" s="216">
        <v>34513</v>
      </c>
      <c r="P24" s="216" t="s">
        <v>1287</v>
      </c>
      <c r="Q24" s="216" t="s">
        <v>492</v>
      </c>
      <c r="R24" s="216">
        <v>1</v>
      </c>
      <c r="S24" s="216" t="s">
        <v>1289</v>
      </c>
      <c r="T24" s="216" t="s">
        <v>1288</v>
      </c>
      <c r="U24" s="217">
        <v>45112</v>
      </c>
      <c r="V24" s="221" t="s">
        <v>2204</v>
      </c>
      <c r="W24" s="213">
        <v>5179000</v>
      </c>
      <c r="X24" s="213" t="s">
        <v>2172</v>
      </c>
      <c r="Y24" s="213" t="s">
        <v>33</v>
      </c>
      <c r="Z24" s="213">
        <v>2</v>
      </c>
      <c r="AA24" s="213" t="s">
        <v>2203</v>
      </c>
      <c r="AB24" s="213" t="s">
        <v>2173</v>
      </c>
      <c r="AC24" s="214">
        <v>45449</v>
      </c>
      <c r="AD24" s="221" t="s">
        <v>2206</v>
      </c>
      <c r="AE24" s="218">
        <v>1185000</v>
      </c>
      <c r="AF24" s="218" t="s">
        <v>2172</v>
      </c>
      <c r="AG24" s="218" t="s">
        <v>33</v>
      </c>
      <c r="AH24" s="218">
        <v>2</v>
      </c>
      <c r="AI24" s="218" t="s">
        <v>2205</v>
      </c>
      <c r="AJ24" s="218" t="s">
        <v>2173</v>
      </c>
      <c r="AK24" s="219">
        <v>45449</v>
      </c>
      <c r="AL24" s="221" t="s">
        <v>9636</v>
      </c>
      <c r="AM24" s="213">
        <v>801000</v>
      </c>
      <c r="AN24" s="213" t="s">
        <v>9625</v>
      </c>
      <c r="AO24" s="213" t="s">
        <v>492</v>
      </c>
      <c r="AP24" s="213">
        <v>1</v>
      </c>
      <c r="AQ24" s="213" t="s">
        <v>9635</v>
      </c>
      <c r="AR24" s="213" t="s">
        <v>9626</v>
      </c>
      <c r="AS24" s="214">
        <v>45531</v>
      </c>
      <c r="AT24" s="222" t="s">
        <v>516</v>
      </c>
      <c r="AU24" s="218" t="s">
        <v>17</v>
      </c>
      <c r="AV24" s="218" t="s">
        <v>512</v>
      </c>
      <c r="AW24" s="218" t="s">
        <v>17</v>
      </c>
      <c r="AX24" s="218" t="s">
        <v>17</v>
      </c>
      <c r="AY24" s="218" t="s">
        <v>515</v>
      </c>
      <c r="AZ24" s="218" t="s">
        <v>512</v>
      </c>
      <c r="BA24" s="219">
        <v>43697</v>
      </c>
      <c r="BB24" s="221" t="s">
        <v>514</v>
      </c>
      <c r="BC24" s="213" t="s">
        <v>17</v>
      </c>
      <c r="BD24" s="213" t="s">
        <v>512</v>
      </c>
      <c r="BE24" s="213" t="s">
        <v>17</v>
      </c>
      <c r="BF24" s="213" t="s">
        <v>17</v>
      </c>
      <c r="BG24" s="213" t="s">
        <v>513</v>
      </c>
      <c r="BH24" s="213" t="s">
        <v>512</v>
      </c>
      <c r="BI24" s="214">
        <v>43697</v>
      </c>
      <c r="BJ24" s="222" t="s">
        <v>9638</v>
      </c>
      <c r="BK24" s="222">
        <v>550</v>
      </c>
      <c r="BL24" s="222" t="s">
        <v>9530</v>
      </c>
      <c r="BM24" s="222" t="s">
        <v>492</v>
      </c>
      <c r="BN24" s="222">
        <v>1</v>
      </c>
      <c r="BO24" s="222" t="s">
        <v>9637</v>
      </c>
      <c r="BP24" s="218" t="s">
        <v>691</v>
      </c>
      <c r="BQ24" s="223">
        <v>45531</v>
      </c>
      <c r="BR24" s="221" t="s">
        <v>145</v>
      </c>
      <c r="BS24" s="224" t="s">
        <v>17</v>
      </c>
      <c r="BT24" s="224">
        <v>0</v>
      </c>
      <c r="BU24" s="224" t="s">
        <v>33</v>
      </c>
      <c r="BV24" s="224">
        <v>2</v>
      </c>
      <c r="BW24" s="224">
        <v>0</v>
      </c>
      <c r="BX24" s="224">
        <v>0</v>
      </c>
      <c r="BY24" s="214">
        <v>43509</v>
      </c>
      <c r="BZ24" s="222" t="s">
        <v>146</v>
      </c>
      <c r="CA24" s="222" t="s">
        <v>17</v>
      </c>
      <c r="CB24" s="222">
        <v>0</v>
      </c>
      <c r="CC24" s="222" t="s">
        <v>17</v>
      </c>
      <c r="CD24" s="222" t="s">
        <v>17</v>
      </c>
      <c r="CE24" s="222">
        <v>0</v>
      </c>
      <c r="CF24" s="222">
        <v>0</v>
      </c>
      <c r="CG24" s="223">
        <v>43509</v>
      </c>
      <c r="CH24" s="221" t="s">
        <v>11420</v>
      </c>
      <c r="CI24" s="222" t="e">
        <v>#N/A</v>
      </c>
      <c r="CJ24" s="222" t="e">
        <v>#N/A</v>
      </c>
      <c r="CK24" s="222" t="e">
        <v>#N/A</v>
      </c>
      <c r="CL24" s="222" t="e">
        <v>#N/A</v>
      </c>
      <c r="CM24" s="222" t="e">
        <v>#N/A</v>
      </c>
      <c r="CN24" s="222" t="e">
        <v>#N/A</v>
      </c>
      <c r="CO24" s="225" t="e">
        <v>#N/A</v>
      </c>
      <c r="CP24" s="222" t="s">
        <v>150</v>
      </c>
      <c r="CQ24" s="224">
        <v>5.2</v>
      </c>
      <c r="CR24" s="224" t="s">
        <v>147</v>
      </c>
      <c r="CS24" s="224" t="s">
        <v>33</v>
      </c>
      <c r="CT24" s="224">
        <v>2</v>
      </c>
      <c r="CU24" s="224" t="s">
        <v>149</v>
      </c>
      <c r="CV24" s="224" t="s">
        <v>148</v>
      </c>
      <c r="CW24" s="214">
        <v>43509</v>
      </c>
      <c r="CX24" s="222" t="s">
        <v>2208</v>
      </c>
      <c r="CY24" s="218">
        <v>1184000</v>
      </c>
      <c r="CZ24" s="218" t="s">
        <v>2172</v>
      </c>
      <c r="DA24" s="218" t="s">
        <v>33</v>
      </c>
      <c r="DB24" s="218">
        <v>2</v>
      </c>
      <c r="DC24" s="218" t="s">
        <v>2212</v>
      </c>
      <c r="DD24" s="218" t="s">
        <v>2173</v>
      </c>
      <c r="DE24" s="220">
        <v>45449</v>
      </c>
      <c r="DF24" s="221" t="s">
        <v>2210</v>
      </c>
      <c r="DG24" s="213">
        <v>3994000</v>
      </c>
      <c r="DH24" s="224" t="s">
        <v>2172</v>
      </c>
      <c r="DI24" s="224" t="s">
        <v>33</v>
      </c>
      <c r="DJ24" s="224">
        <v>2</v>
      </c>
      <c r="DK24" s="224" t="s">
        <v>2209</v>
      </c>
      <c r="DL24" s="224" t="s">
        <v>2173</v>
      </c>
      <c r="DM24" s="214">
        <v>45449</v>
      </c>
      <c r="DN24" s="222" t="s">
        <v>2211</v>
      </c>
      <c r="DO24" s="218">
        <v>0</v>
      </c>
      <c r="DP24" s="222" t="s">
        <v>2172</v>
      </c>
      <c r="DQ24" s="222" t="s">
        <v>33</v>
      </c>
      <c r="DR24" s="222">
        <v>2</v>
      </c>
      <c r="DS24" s="222" t="s">
        <v>1861</v>
      </c>
      <c r="DT24" s="222" t="s">
        <v>2173</v>
      </c>
      <c r="DU24" s="223">
        <v>45449</v>
      </c>
      <c r="DV24" s="221" t="s">
        <v>2213</v>
      </c>
      <c r="DW24" s="213">
        <v>379000</v>
      </c>
      <c r="DX24" s="224" t="s">
        <v>2172</v>
      </c>
      <c r="DY24" s="224" t="s">
        <v>33</v>
      </c>
      <c r="DZ24" s="224">
        <v>2</v>
      </c>
      <c r="EA24" s="224" t="s">
        <v>2212</v>
      </c>
      <c r="EB24" s="224" t="s">
        <v>2173</v>
      </c>
      <c r="EC24" s="214">
        <v>45449</v>
      </c>
      <c r="ED24" s="222" t="s">
        <v>2215</v>
      </c>
      <c r="EE24" s="218">
        <v>805000</v>
      </c>
      <c r="EF24" s="222" t="s">
        <v>2172</v>
      </c>
      <c r="EG24" s="222" t="s">
        <v>33</v>
      </c>
      <c r="EH24" s="222">
        <v>2</v>
      </c>
      <c r="EI24" s="222" t="s">
        <v>2214</v>
      </c>
      <c r="EJ24" s="222" t="s">
        <v>2173</v>
      </c>
      <c r="EK24" s="223">
        <v>45449</v>
      </c>
      <c r="EL24" s="221" t="s">
        <v>2216</v>
      </c>
      <c r="EM24" s="213">
        <v>0</v>
      </c>
      <c r="EN24" s="224" t="s">
        <v>2172</v>
      </c>
      <c r="EO24" s="224" t="s">
        <v>33</v>
      </c>
      <c r="EP24" s="224">
        <v>2</v>
      </c>
      <c r="EQ24" s="224" t="s">
        <v>2201</v>
      </c>
      <c r="ER24" s="224" t="s">
        <v>2173</v>
      </c>
      <c r="ES24" s="214">
        <v>45449</v>
      </c>
      <c r="ET24" s="222" t="s">
        <v>9640</v>
      </c>
      <c r="EU24" s="222">
        <v>1166</v>
      </c>
      <c r="EV24" s="222" t="s">
        <v>9530</v>
      </c>
      <c r="EW24" s="222" t="s">
        <v>492</v>
      </c>
      <c r="EX24" s="222">
        <v>1</v>
      </c>
      <c r="EY24" s="222" t="s">
        <v>9639</v>
      </c>
      <c r="EZ24" s="222" t="s">
        <v>691</v>
      </c>
      <c r="FA24" s="223">
        <v>45531</v>
      </c>
      <c r="FB24" s="221" t="s">
        <v>9642</v>
      </c>
      <c r="FC24" s="224">
        <v>3</v>
      </c>
      <c r="FD24" s="224" t="s">
        <v>9625</v>
      </c>
      <c r="FE24" s="224" t="s">
        <v>492</v>
      </c>
      <c r="FF24" s="224">
        <v>1</v>
      </c>
      <c r="FG24" s="224" t="s">
        <v>9641</v>
      </c>
      <c r="FH24" s="224" t="s">
        <v>9626</v>
      </c>
      <c r="FI24" s="214">
        <v>45531</v>
      </c>
      <c r="FJ24" s="221" t="s">
        <v>151</v>
      </c>
      <c r="FK24" s="222" t="s">
        <v>17</v>
      </c>
      <c r="FL24" s="222">
        <v>0</v>
      </c>
      <c r="FM24" s="222" t="s">
        <v>33</v>
      </c>
      <c r="FN24" s="222">
        <v>2</v>
      </c>
      <c r="FO24" s="222">
        <v>0</v>
      </c>
      <c r="FP24" s="218">
        <v>0</v>
      </c>
      <c r="FQ24" s="219">
        <v>43509</v>
      </c>
      <c r="FR24" s="221" t="s">
        <v>152</v>
      </c>
      <c r="FS24" s="224" t="s">
        <v>17</v>
      </c>
      <c r="FT24" s="224">
        <v>0</v>
      </c>
      <c r="FU24" s="224" t="s">
        <v>33</v>
      </c>
      <c r="FV24" s="224">
        <v>2</v>
      </c>
      <c r="FW24" s="224">
        <v>0</v>
      </c>
      <c r="FX24" s="224">
        <v>0</v>
      </c>
      <c r="FY24" s="214">
        <v>43509</v>
      </c>
      <c r="FZ24" s="222" t="s">
        <v>3557</v>
      </c>
      <c r="GA24" s="222">
        <v>0</v>
      </c>
      <c r="GB24" s="222" t="s">
        <v>2232</v>
      </c>
      <c r="GC24" s="222" t="s">
        <v>33</v>
      </c>
      <c r="GD24" s="222">
        <v>2</v>
      </c>
      <c r="GE24" s="222" t="s">
        <v>17</v>
      </c>
      <c r="GF24" s="222" t="s">
        <v>17</v>
      </c>
      <c r="GG24" s="223">
        <v>45464</v>
      </c>
      <c r="GH24" s="221" t="s">
        <v>3563</v>
      </c>
      <c r="GI24" s="224">
        <v>2</v>
      </c>
      <c r="GJ24" s="224" t="s">
        <v>2232</v>
      </c>
      <c r="GK24" s="224" t="s">
        <v>33</v>
      </c>
      <c r="GL24" s="224">
        <v>2</v>
      </c>
      <c r="GM24" s="224" t="s">
        <v>17</v>
      </c>
      <c r="GN24" s="224" t="s">
        <v>17</v>
      </c>
      <c r="GO24" s="214">
        <v>45464</v>
      </c>
      <c r="GP24" s="222" t="s">
        <v>3558</v>
      </c>
      <c r="GQ24" s="222">
        <v>0</v>
      </c>
      <c r="GR24" s="222" t="s">
        <v>2232</v>
      </c>
      <c r="GS24" s="222" t="s">
        <v>33</v>
      </c>
      <c r="GT24" s="222">
        <v>2</v>
      </c>
      <c r="GU24" s="222" t="s">
        <v>17</v>
      </c>
      <c r="GV24" s="222" t="s">
        <v>17</v>
      </c>
      <c r="GW24" s="223">
        <v>45464</v>
      </c>
      <c r="GX24" s="221" t="s">
        <v>3564</v>
      </c>
      <c r="GY24" s="224">
        <v>2</v>
      </c>
      <c r="GZ24" s="224" t="s">
        <v>2232</v>
      </c>
      <c r="HA24" s="224" t="s">
        <v>33</v>
      </c>
      <c r="HB24" s="224">
        <v>2</v>
      </c>
      <c r="HC24" s="224" t="s">
        <v>17</v>
      </c>
      <c r="HD24" s="224" t="s">
        <v>17</v>
      </c>
      <c r="HE24" s="214">
        <v>45464</v>
      </c>
      <c r="HF24" s="222" t="s">
        <v>3556</v>
      </c>
      <c r="HG24" s="222">
        <v>0</v>
      </c>
      <c r="HH24" s="222" t="s">
        <v>2232</v>
      </c>
      <c r="HI24" s="222" t="s">
        <v>33</v>
      </c>
      <c r="HJ24" s="222">
        <v>2</v>
      </c>
      <c r="HK24" s="222" t="s">
        <v>17</v>
      </c>
      <c r="HL24" s="222" t="s">
        <v>17</v>
      </c>
      <c r="HM24" s="223">
        <v>45464</v>
      </c>
      <c r="HN24" s="221" t="s">
        <v>3562</v>
      </c>
      <c r="HO24" s="224">
        <v>3</v>
      </c>
      <c r="HP24" s="224" t="s">
        <v>2232</v>
      </c>
      <c r="HQ24" s="224" t="s">
        <v>33</v>
      </c>
      <c r="HR24" s="224">
        <v>2</v>
      </c>
      <c r="HS24" s="224" t="s">
        <v>17</v>
      </c>
      <c r="HT24" s="224" t="s">
        <v>17</v>
      </c>
      <c r="HU24" s="214">
        <v>45464</v>
      </c>
      <c r="HV24" s="222" t="s">
        <v>3559</v>
      </c>
      <c r="HW24" s="222">
        <v>2</v>
      </c>
      <c r="HX24" s="222" t="s">
        <v>2232</v>
      </c>
      <c r="HY24" s="222" t="s">
        <v>33</v>
      </c>
      <c r="HZ24" s="222">
        <v>2</v>
      </c>
      <c r="IA24" s="222" t="s">
        <v>17</v>
      </c>
      <c r="IB24" s="222" t="s">
        <v>17</v>
      </c>
      <c r="IC24" s="223">
        <v>45464</v>
      </c>
      <c r="ID24" s="221" t="s">
        <v>3561</v>
      </c>
      <c r="IE24" s="224">
        <v>1</v>
      </c>
      <c r="IF24" s="224" t="s">
        <v>2232</v>
      </c>
      <c r="IG24" s="224" t="s">
        <v>33</v>
      </c>
      <c r="IH24" s="224">
        <v>2</v>
      </c>
      <c r="II24" s="224" t="s">
        <v>17</v>
      </c>
      <c r="IJ24" s="224" t="s">
        <v>17</v>
      </c>
      <c r="IK24" s="214">
        <v>45464</v>
      </c>
      <c r="IL24" s="222" t="s">
        <v>3560</v>
      </c>
      <c r="IM24" s="222">
        <v>3</v>
      </c>
      <c r="IN24" s="222" t="s">
        <v>2232</v>
      </c>
      <c r="IO24" s="222" t="s">
        <v>33</v>
      </c>
      <c r="IP24" s="222">
        <v>2</v>
      </c>
      <c r="IQ24" s="222" t="s">
        <v>17</v>
      </c>
      <c r="IR24" s="222" t="s">
        <v>17</v>
      </c>
      <c r="IS24" s="223">
        <v>45464</v>
      </c>
    </row>
    <row r="25" spans="1:253" s="11" customFormat="1" ht="13.25" customHeight="1" x14ac:dyDescent="0.25">
      <c r="A25" s="11" t="s">
        <v>153</v>
      </c>
      <c r="B25" s="11" t="s">
        <v>10780</v>
      </c>
      <c r="C25" s="11" t="s">
        <v>154</v>
      </c>
      <c r="D25" s="11" t="s">
        <v>141</v>
      </c>
      <c r="E25" s="11" t="s">
        <v>10189</v>
      </c>
      <c r="F25" s="11" t="s">
        <v>1377</v>
      </c>
      <c r="G25" s="212">
        <v>14851000</v>
      </c>
      <c r="H25" s="213" t="s">
        <v>1372</v>
      </c>
      <c r="I25" s="213" t="s">
        <v>492</v>
      </c>
      <c r="J25" s="213">
        <v>1</v>
      </c>
      <c r="K25" s="213" t="s">
        <v>1376</v>
      </c>
      <c r="L25" s="213" t="s">
        <v>1373</v>
      </c>
      <c r="M25" s="214">
        <v>45169</v>
      </c>
      <c r="N25" s="221" t="s">
        <v>1293</v>
      </c>
      <c r="O25" s="216">
        <v>88019</v>
      </c>
      <c r="P25" s="216" t="s">
        <v>1287</v>
      </c>
      <c r="Q25" s="216" t="s">
        <v>33</v>
      </c>
      <c r="R25" s="216">
        <v>2</v>
      </c>
      <c r="S25" s="216" t="s">
        <v>1292</v>
      </c>
      <c r="T25" s="216" t="s">
        <v>1291</v>
      </c>
      <c r="U25" s="217">
        <v>45112</v>
      </c>
      <c r="V25" s="221" t="s">
        <v>2189</v>
      </c>
      <c r="W25" s="213">
        <v>12662000</v>
      </c>
      <c r="X25" s="213" t="s">
        <v>2172</v>
      </c>
      <c r="Y25" s="213" t="s">
        <v>888</v>
      </c>
      <c r="Z25" s="213">
        <v>2</v>
      </c>
      <c r="AA25" s="213" t="s">
        <v>2188</v>
      </c>
      <c r="AB25" s="213" t="s">
        <v>2173</v>
      </c>
      <c r="AC25" s="214">
        <v>45449</v>
      </c>
      <c r="AD25" s="221" t="s">
        <v>2191</v>
      </c>
      <c r="AE25" s="218">
        <v>1820000</v>
      </c>
      <c r="AF25" s="218" t="s">
        <v>2172</v>
      </c>
      <c r="AG25" s="218" t="s">
        <v>888</v>
      </c>
      <c r="AH25" s="218">
        <v>2</v>
      </c>
      <c r="AI25" s="218" t="s">
        <v>2190</v>
      </c>
      <c r="AJ25" s="218" t="s">
        <v>2173</v>
      </c>
      <c r="AK25" s="219">
        <v>45449</v>
      </c>
      <c r="AL25" s="221" t="s">
        <v>9644</v>
      </c>
      <c r="AM25" s="213">
        <v>1159000</v>
      </c>
      <c r="AN25" s="213" t="s">
        <v>9625</v>
      </c>
      <c r="AO25" s="213" t="s">
        <v>492</v>
      </c>
      <c r="AP25" s="213">
        <v>1</v>
      </c>
      <c r="AQ25" s="213" t="s">
        <v>9643</v>
      </c>
      <c r="AR25" s="213" t="s">
        <v>9626</v>
      </c>
      <c r="AS25" s="214">
        <v>45531</v>
      </c>
      <c r="AT25" s="222" t="s">
        <v>521</v>
      </c>
      <c r="AU25" s="218" t="s">
        <v>17</v>
      </c>
      <c r="AV25" s="218" t="s">
        <v>512</v>
      </c>
      <c r="AW25" s="218" t="s">
        <v>17</v>
      </c>
      <c r="AX25" s="218" t="s">
        <v>17</v>
      </c>
      <c r="AY25" s="218" t="s">
        <v>515</v>
      </c>
      <c r="AZ25" s="218" t="s">
        <v>512</v>
      </c>
      <c r="BA25" s="219">
        <v>43697</v>
      </c>
      <c r="BB25" s="221" t="s">
        <v>487</v>
      </c>
      <c r="BC25" s="213" t="s">
        <v>17</v>
      </c>
      <c r="BD25" s="213" t="s">
        <v>483</v>
      </c>
      <c r="BE25" s="213" t="s">
        <v>17</v>
      </c>
      <c r="BF25" s="213" t="s">
        <v>17</v>
      </c>
      <c r="BG25" s="213" t="s">
        <v>485</v>
      </c>
      <c r="BH25" s="213" t="s">
        <v>484</v>
      </c>
      <c r="BI25" s="214">
        <v>43642</v>
      </c>
      <c r="BJ25" s="222" t="s">
        <v>9646</v>
      </c>
      <c r="BK25" s="222">
        <v>604</v>
      </c>
      <c r="BL25" s="222" t="s">
        <v>9530</v>
      </c>
      <c r="BM25" s="222" t="s">
        <v>492</v>
      </c>
      <c r="BN25" s="222">
        <v>1</v>
      </c>
      <c r="BO25" s="222" t="s">
        <v>9645</v>
      </c>
      <c r="BP25" s="218" t="s">
        <v>691</v>
      </c>
      <c r="BQ25" s="223">
        <v>45531</v>
      </c>
      <c r="BR25" s="221" t="s">
        <v>518</v>
      </c>
      <c r="BS25" s="224" t="s">
        <v>17</v>
      </c>
      <c r="BT25" s="224" t="s">
        <v>512</v>
      </c>
      <c r="BU25" s="224" t="s">
        <v>17</v>
      </c>
      <c r="BV25" s="224" t="s">
        <v>17</v>
      </c>
      <c r="BW25" s="224" t="s">
        <v>517</v>
      </c>
      <c r="BX25" s="224" t="s">
        <v>512</v>
      </c>
      <c r="BY25" s="214">
        <v>43697</v>
      </c>
      <c r="BZ25" s="222" t="s">
        <v>519</v>
      </c>
      <c r="CA25" s="222" t="s">
        <v>17</v>
      </c>
      <c r="CB25" s="222" t="s">
        <v>512</v>
      </c>
      <c r="CC25" s="222" t="s">
        <v>17</v>
      </c>
      <c r="CD25" s="222" t="s">
        <v>17</v>
      </c>
      <c r="CE25" s="222" t="s">
        <v>517</v>
      </c>
      <c r="CF25" s="222" t="s">
        <v>512</v>
      </c>
      <c r="CG25" s="223">
        <v>43697</v>
      </c>
      <c r="CH25" s="221" t="s">
        <v>11421</v>
      </c>
      <c r="CI25" s="222" t="e">
        <v>#N/A</v>
      </c>
      <c r="CJ25" s="222" t="e">
        <v>#N/A</v>
      </c>
      <c r="CK25" s="222" t="e">
        <v>#N/A</v>
      </c>
      <c r="CL25" s="222" t="e">
        <v>#N/A</v>
      </c>
      <c r="CM25" s="222" t="e">
        <v>#N/A</v>
      </c>
      <c r="CN25" s="222" t="e">
        <v>#N/A</v>
      </c>
      <c r="CO25" s="225" t="e">
        <v>#N/A</v>
      </c>
      <c r="CP25" s="222" t="s">
        <v>520</v>
      </c>
      <c r="CQ25" s="224" t="s">
        <v>17</v>
      </c>
      <c r="CR25" s="224" t="s">
        <v>512</v>
      </c>
      <c r="CS25" s="224" t="s">
        <v>17</v>
      </c>
      <c r="CT25" s="224" t="s">
        <v>17</v>
      </c>
      <c r="CU25" s="224" t="s">
        <v>517</v>
      </c>
      <c r="CV25" s="224" t="s">
        <v>512</v>
      </c>
      <c r="CW25" s="214">
        <v>43697</v>
      </c>
      <c r="CX25" s="222" t="s">
        <v>2193</v>
      </c>
      <c r="CY25" s="218">
        <v>1820000</v>
      </c>
      <c r="CZ25" s="218" t="s">
        <v>2172</v>
      </c>
      <c r="DA25" s="218" t="s">
        <v>888</v>
      </c>
      <c r="DB25" s="218">
        <v>2</v>
      </c>
      <c r="DC25" s="218" t="s">
        <v>2197</v>
      </c>
      <c r="DD25" s="218" t="s">
        <v>2173</v>
      </c>
      <c r="DE25" s="220">
        <v>45449</v>
      </c>
      <c r="DF25" s="221" t="s">
        <v>2195</v>
      </c>
      <c r="DG25" s="213">
        <v>10842000</v>
      </c>
      <c r="DH25" s="224" t="s">
        <v>2172</v>
      </c>
      <c r="DI25" s="224" t="s">
        <v>888</v>
      </c>
      <c r="DJ25" s="224">
        <v>2</v>
      </c>
      <c r="DK25" s="224" t="s">
        <v>2194</v>
      </c>
      <c r="DL25" s="224" t="s">
        <v>2173</v>
      </c>
      <c r="DM25" s="214">
        <v>45449</v>
      </c>
      <c r="DN25" s="222" t="s">
        <v>2196</v>
      </c>
      <c r="DO25" s="218">
        <v>0</v>
      </c>
      <c r="DP25" s="222" t="s">
        <v>2172</v>
      </c>
      <c r="DQ25" s="222" t="s">
        <v>888</v>
      </c>
      <c r="DR25" s="222">
        <v>2</v>
      </c>
      <c r="DS25" s="222" t="s">
        <v>1861</v>
      </c>
      <c r="DT25" s="222" t="s">
        <v>2173</v>
      </c>
      <c r="DU25" s="223">
        <v>45449</v>
      </c>
      <c r="DV25" s="221" t="s">
        <v>2198</v>
      </c>
      <c r="DW25" s="213">
        <v>1492000</v>
      </c>
      <c r="DX25" s="224" t="s">
        <v>2172</v>
      </c>
      <c r="DY25" s="224" t="s">
        <v>888</v>
      </c>
      <c r="DZ25" s="224">
        <v>2</v>
      </c>
      <c r="EA25" s="224" t="s">
        <v>2197</v>
      </c>
      <c r="EB25" s="224" t="s">
        <v>2173</v>
      </c>
      <c r="EC25" s="214">
        <v>45449</v>
      </c>
      <c r="ED25" s="222" t="s">
        <v>2200</v>
      </c>
      <c r="EE25" s="218">
        <v>328000</v>
      </c>
      <c r="EF25" s="222" t="s">
        <v>2172</v>
      </c>
      <c r="EG25" s="222" t="s">
        <v>888</v>
      </c>
      <c r="EH25" s="222">
        <v>2</v>
      </c>
      <c r="EI25" s="222" t="s">
        <v>2199</v>
      </c>
      <c r="EJ25" s="222" t="s">
        <v>2173</v>
      </c>
      <c r="EK25" s="223">
        <v>45449</v>
      </c>
      <c r="EL25" s="221" t="s">
        <v>2202</v>
      </c>
      <c r="EM25" s="213">
        <v>0</v>
      </c>
      <c r="EN25" s="224" t="s">
        <v>2172</v>
      </c>
      <c r="EO25" s="224" t="s">
        <v>888</v>
      </c>
      <c r="EP25" s="224">
        <v>2</v>
      </c>
      <c r="EQ25" s="224" t="s">
        <v>2201</v>
      </c>
      <c r="ER25" s="224" t="s">
        <v>2173</v>
      </c>
      <c r="ES25" s="214">
        <v>45449</v>
      </c>
      <c r="ET25" s="222" t="s">
        <v>9647</v>
      </c>
      <c r="EU25" s="222">
        <v>1166</v>
      </c>
      <c r="EV25" s="222" t="s">
        <v>9530</v>
      </c>
      <c r="EW25" s="222" t="s">
        <v>492</v>
      </c>
      <c r="EX25" s="222">
        <v>1</v>
      </c>
      <c r="EY25" s="222" t="s">
        <v>9639</v>
      </c>
      <c r="EZ25" s="222" t="s">
        <v>691</v>
      </c>
      <c r="FA25" s="223">
        <v>45531</v>
      </c>
      <c r="FB25" s="221" t="s">
        <v>9649</v>
      </c>
      <c r="FC25" s="224">
        <v>4</v>
      </c>
      <c r="FD25" s="224" t="s">
        <v>9625</v>
      </c>
      <c r="FE25" s="224" t="s">
        <v>492</v>
      </c>
      <c r="FF25" s="224">
        <v>1</v>
      </c>
      <c r="FG25" s="224" t="s">
        <v>9648</v>
      </c>
      <c r="FH25" s="224" t="s">
        <v>9626</v>
      </c>
      <c r="FI25" s="214">
        <v>45531</v>
      </c>
      <c r="FJ25" s="221" t="s">
        <v>155</v>
      </c>
      <c r="FK25" s="222" t="s">
        <v>17</v>
      </c>
      <c r="FL25" s="222">
        <v>0</v>
      </c>
      <c r="FM25" s="222" t="s">
        <v>33</v>
      </c>
      <c r="FN25" s="222">
        <v>2</v>
      </c>
      <c r="FO25" s="222">
        <v>0</v>
      </c>
      <c r="FP25" s="218">
        <v>0</v>
      </c>
      <c r="FQ25" s="219">
        <v>43509</v>
      </c>
      <c r="FR25" s="221" t="s">
        <v>159</v>
      </c>
      <c r="FS25" s="224">
        <v>377500</v>
      </c>
      <c r="FT25" s="224" t="s">
        <v>156</v>
      </c>
      <c r="FU25" s="224" t="s">
        <v>33</v>
      </c>
      <c r="FV25" s="224">
        <v>2</v>
      </c>
      <c r="FW25" s="224" t="s">
        <v>158</v>
      </c>
      <c r="FX25" s="224" t="s">
        <v>157</v>
      </c>
      <c r="FY25" s="214">
        <v>43509</v>
      </c>
      <c r="FZ25" s="222" t="s">
        <v>3536</v>
      </c>
      <c r="GA25" s="222">
        <v>1</v>
      </c>
      <c r="GB25" s="222" t="s">
        <v>2232</v>
      </c>
      <c r="GC25" s="222" t="s">
        <v>33</v>
      </c>
      <c r="GD25" s="222">
        <v>2</v>
      </c>
      <c r="GE25" s="222" t="s">
        <v>17</v>
      </c>
      <c r="GF25" s="222" t="s">
        <v>17</v>
      </c>
      <c r="GG25" s="223">
        <v>45463</v>
      </c>
      <c r="GH25" s="221" t="s">
        <v>3569</v>
      </c>
      <c r="GI25" s="224">
        <v>2</v>
      </c>
      <c r="GJ25" s="224" t="s">
        <v>2232</v>
      </c>
      <c r="GK25" s="224" t="s">
        <v>33</v>
      </c>
      <c r="GL25" s="224">
        <v>2</v>
      </c>
      <c r="GM25" s="224" t="s">
        <v>17</v>
      </c>
      <c r="GN25" s="224" t="s">
        <v>17</v>
      </c>
      <c r="GO25" s="214">
        <v>45464</v>
      </c>
      <c r="GP25" s="222" t="s">
        <v>3565</v>
      </c>
      <c r="GQ25" s="222">
        <v>2</v>
      </c>
      <c r="GR25" s="222" t="s">
        <v>2232</v>
      </c>
      <c r="GS25" s="222" t="s">
        <v>33</v>
      </c>
      <c r="GT25" s="222">
        <v>2</v>
      </c>
      <c r="GU25" s="222" t="s">
        <v>17</v>
      </c>
      <c r="GV25" s="222" t="s">
        <v>17</v>
      </c>
      <c r="GW25" s="223">
        <v>45464</v>
      </c>
      <c r="GX25" s="221" t="s">
        <v>3570</v>
      </c>
      <c r="GY25" s="224">
        <v>2</v>
      </c>
      <c r="GZ25" s="224" t="s">
        <v>2232</v>
      </c>
      <c r="HA25" s="224" t="s">
        <v>33</v>
      </c>
      <c r="HB25" s="224">
        <v>2</v>
      </c>
      <c r="HC25" s="224" t="s">
        <v>17</v>
      </c>
      <c r="HD25" s="224" t="s">
        <v>17</v>
      </c>
      <c r="HE25" s="214">
        <v>45464</v>
      </c>
      <c r="HF25" s="222" t="s">
        <v>3535</v>
      </c>
      <c r="HG25" s="222">
        <v>0</v>
      </c>
      <c r="HH25" s="222" t="s">
        <v>2232</v>
      </c>
      <c r="HI25" s="222" t="s">
        <v>33</v>
      </c>
      <c r="HJ25" s="222">
        <v>2</v>
      </c>
      <c r="HK25" s="222" t="s">
        <v>17</v>
      </c>
      <c r="HL25" s="222" t="s">
        <v>17</v>
      </c>
      <c r="HM25" s="223">
        <v>45463</v>
      </c>
      <c r="HN25" s="221" t="s">
        <v>3537</v>
      </c>
      <c r="HO25" s="224">
        <v>3</v>
      </c>
      <c r="HP25" s="224" t="s">
        <v>2232</v>
      </c>
      <c r="HQ25" s="224" t="s">
        <v>33</v>
      </c>
      <c r="HR25" s="224">
        <v>2</v>
      </c>
      <c r="HS25" s="224" t="s">
        <v>17</v>
      </c>
      <c r="HT25" s="224" t="s">
        <v>17</v>
      </c>
      <c r="HU25" s="214">
        <v>45463</v>
      </c>
      <c r="HV25" s="222" t="s">
        <v>3566</v>
      </c>
      <c r="HW25" s="222">
        <v>3</v>
      </c>
      <c r="HX25" s="222" t="s">
        <v>2232</v>
      </c>
      <c r="HY25" s="222" t="s">
        <v>33</v>
      </c>
      <c r="HZ25" s="222">
        <v>2</v>
      </c>
      <c r="IA25" s="222" t="s">
        <v>17</v>
      </c>
      <c r="IB25" s="222" t="s">
        <v>17</v>
      </c>
      <c r="IC25" s="223">
        <v>45464</v>
      </c>
      <c r="ID25" s="221" t="s">
        <v>3568</v>
      </c>
      <c r="IE25" s="224">
        <v>1</v>
      </c>
      <c r="IF25" s="224" t="s">
        <v>2232</v>
      </c>
      <c r="IG25" s="224" t="s">
        <v>33</v>
      </c>
      <c r="IH25" s="224">
        <v>2</v>
      </c>
      <c r="II25" s="224" t="s">
        <v>17</v>
      </c>
      <c r="IJ25" s="224" t="s">
        <v>17</v>
      </c>
      <c r="IK25" s="214">
        <v>45464</v>
      </c>
      <c r="IL25" s="222" t="s">
        <v>3567</v>
      </c>
      <c r="IM25" s="222">
        <v>3</v>
      </c>
      <c r="IN25" s="222" t="s">
        <v>2232</v>
      </c>
      <c r="IO25" s="222" t="s">
        <v>33</v>
      </c>
      <c r="IP25" s="222">
        <v>2</v>
      </c>
      <c r="IQ25" s="222" t="s">
        <v>17</v>
      </c>
      <c r="IR25" s="222" t="s">
        <v>17</v>
      </c>
      <c r="IS25" s="223">
        <v>45464</v>
      </c>
    </row>
    <row r="26" spans="1:253" s="11" customFormat="1" ht="13.25" customHeight="1" x14ac:dyDescent="0.25">
      <c r="A26" s="11" t="s">
        <v>160</v>
      </c>
      <c r="B26" s="11" t="s">
        <v>10762</v>
      </c>
      <c r="C26" s="11" t="s">
        <v>161</v>
      </c>
      <c r="D26" s="11" t="s">
        <v>141</v>
      </c>
      <c r="E26" s="11" t="s">
        <v>10189</v>
      </c>
      <c r="F26" s="11" t="s">
        <v>1379</v>
      </c>
      <c r="G26" s="212">
        <v>5650000</v>
      </c>
      <c r="H26" s="213" t="s">
        <v>1372</v>
      </c>
      <c r="I26" s="213" t="s">
        <v>492</v>
      </c>
      <c r="J26" s="213">
        <v>1</v>
      </c>
      <c r="K26" s="213" t="s">
        <v>1378</v>
      </c>
      <c r="L26" s="213" t="s">
        <v>1373</v>
      </c>
      <c r="M26" s="214">
        <v>45169</v>
      </c>
      <c r="N26" s="221" t="s">
        <v>1297</v>
      </c>
      <c r="O26" s="216">
        <v>231318</v>
      </c>
      <c r="P26" s="216" t="s">
        <v>1294</v>
      </c>
      <c r="Q26" s="216" t="s">
        <v>492</v>
      </c>
      <c r="R26" s="216">
        <v>1</v>
      </c>
      <c r="S26" s="216" t="s">
        <v>1296</v>
      </c>
      <c r="T26" s="216" t="s">
        <v>1295</v>
      </c>
      <c r="U26" s="217">
        <v>45112</v>
      </c>
      <c r="V26" s="221" t="s">
        <v>2175</v>
      </c>
      <c r="W26" s="213">
        <v>5282000</v>
      </c>
      <c r="X26" s="213" t="s">
        <v>2172</v>
      </c>
      <c r="Y26" s="213" t="s">
        <v>888</v>
      </c>
      <c r="Z26" s="213">
        <v>2</v>
      </c>
      <c r="AA26" s="213" t="s">
        <v>2174</v>
      </c>
      <c r="AB26" s="213" t="s">
        <v>2173</v>
      </c>
      <c r="AC26" s="214">
        <v>45449</v>
      </c>
      <c r="AD26" s="221" t="s">
        <v>2177</v>
      </c>
      <c r="AE26" s="218">
        <v>376000</v>
      </c>
      <c r="AF26" s="218" t="s">
        <v>2172</v>
      </c>
      <c r="AG26" s="218" t="s">
        <v>888</v>
      </c>
      <c r="AH26" s="218">
        <v>2</v>
      </c>
      <c r="AI26" s="218" t="s">
        <v>2176</v>
      </c>
      <c r="AJ26" s="218" t="s">
        <v>2173</v>
      </c>
      <c r="AK26" s="219">
        <v>45449</v>
      </c>
      <c r="AL26" s="221" t="s">
        <v>9651</v>
      </c>
      <c r="AM26" s="213">
        <v>342000</v>
      </c>
      <c r="AN26" s="213" t="s">
        <v>9625</v>
      </c>
      <c r="AO26" s="213" t="s">
        <v>492</v>
      </c>
      <c r="AP26" s="213">
        <v>1</v>
      </c>
      <c r="AQ26" s="213" t="s">
        <v>9650</v>
      </c>
      <c r="AR26" s="213" t="s">
        <v>9626</v>
      </c>
      <c r="AS26" s="214">
        <v>45531</v>
      </c>
      <c r="AT26" s="222" t="s">
        <v>165</v>
      </c>
      <c r="AU26" s="218">
        <v>0</v>
      </c>
      <c r="AV26" s="218">
        <v>0</v>
      </c>
      <c r="AW26" s="218" t="s">
        <v>33</v>
      </c>
      <c r="AX26" s="218">
        <v>2</v>
      </c>
      <c r="AY26" s="218">
        <v>0</v>
      </c>
      <c r="AZ26" s="218">
        <v>0</v>
      </c>
      <c r="BA26" s="219">
        <v>43509</v>
      </c>
      <c r="BB26" s="221" t="s">
        <v>488</v>
      </c>
      <c r="BC26" s="213" t="s">
        <v>17</v>
      </c>
      <c r="BD26" s="213" t="s">
        <v>483</v>
      </c>
      <c r="BE26" s="213" t="s">
        <v>17</v>
      </c>
      <c r="BF26" s="213" t="s">
        <v>17</v>
      </c>
      <c r="BG26" s="213" t="s">
        <v>485</v>
      </c>
      <c r="BH26" s="213" t="s">
        <v>484</v>
      </c>
      <c r="BI26" s="214">
        <v>43642</v>
      </c>
      <c r="BJ26" s="222" t="s">
        <v>9653</v>
      </c>
      <c r="BK26" s="222">
        <v>12</v>
      </c>
      <c r="BL26" s="222" t="s">
        <v>9530</v>
      </c>
      <c r="BM26" s="222" t="s">
        <v>492</v>
      </c>
      <c r="BN26" s="222">
        <v>1</v>
      </c>
      <c r="BO26" s="222" t="s">
        <v>9652</v>
      </c>
      <c r="BP26" s="218" t="s">
        <v>691</v>
      </c>
      <c r="BQ26" s="223">
        <v>45531</v>
      </c>
      <c r="BR26" s="221" t="s">
        <v>162</v>
      </c>
      <c r="BS26" s="224">
        <v>0</v>
      </c>
      <c r="BT26" s="224">
        <v>0</v>
      </c>
      <c r="BU26" s="224" t="s">
        <v>33</v>
      </c>
      <c r="BV26" s="224">
        <v>2</v>
      </c>
      <c r="BW26" s="224">
        <v>0</v>
      </c>
      <c r="BX26" s="224">
        <v>0</v>
      </c>
      <c r="BY26" s="214">
        <v>43509</v>
      </c>
      <c r="BZ26" s="222" t="s">
        <v>163</v>
      </c>
      <c r="CA26" s="222">
        <v>0</v>
      </c>
      <c r="CB26" s="222">
        <v>0</v>
      </c>
      <c r="CC26" s="222" t="s">
        <v>33</v>
      </c>
      <c r="CD26" s="222">
        <v>2</v>
      </c>
      <c r="CE26" s="222">
        <v>0</v>
      </c>
      <c r="CF26" s="222">
        <v>0</v>
      </c>
      <c r="CG26" s="223">
        <v>43509</v>
      </c>
      <c r="CH26" s="221" t="s">
        <v>11422</v>
      </c>
      <c r="CI26" s="222" t="e">
        <v>#N/A</v>
      </c>
      <c r="CJ26" s="222" t="e">
        <v>#N/A</v>
      </c>
      <c r="CK26" s="222" t="e">
        <v>#N/A</v>
      </c>
      <c r="CL26" s="222" t="e">
        <v>#N/A</v>
      </c>
      <c r="CM26" s="222" t="e">
        <v>#N/A</v>
      </c>
      <c r="CN26" s="222" t="e">
        <v>#N/A</v>
      </c>
      <c r="CO26" s="225" t="e">
        <v>#N/A</v>
      </c>
      <c r="CP26" s="222" t="s">
        <v>164</v>
      </c>
      <c r="CQ26" s="224" t="s">
        <v>17</v>
      </c>
      <c r="CR26" s="224">
        <v>0</v>
      </c>
      <c r="CS26" s="224" t="s">
        <v>33</v>
      </c>
      <c r="CT26" s="224">
        <v>2</v>
      </c>
      <c r="CU26" s="224">
        <v>0</v>
      </c>
      <c r="CV26" s="224">
        <v>0</v>
      </c>
      <c r="CW26" s="214">
        <v>43509</v>
      </c>
      <c r="CX26" s="222" t="s">
        <v>2187</v>
      </c>
      <c r="CY26" s="218">
        <v>376000</v>
      </c>
      <c r="CZ26" s="218" t="s">
        <v>2172</v>
      </c>
      <c r="DA26" s="218" t="s">
        <v>888</v>
      </c>
      <c r="DB26" s="218">
        <v>2</v>
      </c>
      <c r="DC26" s="218" t="s">
        <v>2181</v>
      </c>
      <c r="DD26" s="218" t="s">
        <v>2173</v>
      </c>
      <c r="DE26" s="220">
        <v>45449</v>
      </c>
      <c r="DF26" s="221" t="s">
        <v>2179</v>
      </c>
      <c r="DG26" s="213">
        <v>4906000</v>
      </c>
      <c r="DH26" s="224" t="s">
        <v>2172</v>
      </c>
      <c r="DI26" s="224" t="s">
        <v>888</v>
      </c>
      <c r="DJ26" s="224">
        <v>2</v>
      </c>
      <c r="DK26" s="224" t="s">
        <v>2178</v>
      </c>
      <c r="DL26" s="224" t="s">
        <v>2173</v>
      </c>
      <c r="DM26" s="214">
        <v>45449</v>
      </c>
      <c r="DN26" s="222" t="s">
        <v>2180</v>
      </c>
      <c r="DO26" s="218">
        <v>0</v>
      </c>
      <c r="DP26" s="222" t="s">
        <v>2172</v>
      </c>
      <c r="DQ26" s="222" t="s">
        <v>888</v>
      </c>
      <c r="DR26" s="222">
        <v>2</v>
      </c>
      <c r="DS26" s="222" t="s">
        <v>1861</v>
      </c>
      <c r="DT26" s="222" t="s">
        <v>2173</v>
      </c>
      <c r="DU26" s="223">
        <v>45449</v>
      </c>
      <c r="DV26" s="221" t="s">
        <v>2182</v>
      </c>
      <c r="DW26" s="213">
        <v>376000</v>
      </c>
      <c r="DX26" s="224" t="s">
        <v>2172</v>
      </c>
      <c r="DY26" s="224" t="s">
        <v>888</v>
      </c>
      <c r="DZ26" s="224">
        <v>2</v>
      </c>
      <c r="EA26" s="224" t="s">
        <v>2181</v>
      </c>
      <c r="EB26" s="224" t="s">
        <v>2173</v>
      </c>
      <c r="EC26" s="214">
        <v>45449</v>
      </c>
      <c r="ED26" s="222" t="s">
        <v>2184</v>
      </c>
      <c r="EE26" s="218">
        <v>0</v>
      </c>
      <c r="EF26" s="222" t="s">
        <v>2172</v>
      </c>
      <c r="EG26" s="222" t="s">
        <v>888</v>
      </c>
      <c r="EH26" s="222">
        <v>2</v>
      </c>
      <c r="EI26" s="222" t="s">
        <v>2183</v>
      </c>
      <c r="EJ26" s="222" t="s">
        <v>2173</v>
      </c>
      <c r="EK26" s="223">
        <v>45449</v>
      </c>
      <c r="EL26" s="221" t="s">
        <v>2185</v>
      </c>
      <c r="EM26" s="213">
        <v>0</v>
      </c>
      <c r="EN26" s="224" t="s">
        <v>2172</v>
      </c>
      <c r="EO26" s="224" t="s">
        <v>888</v>
      </c>
      <c r="EP26" s="224">
        <v>2</v>
      </c>
      <c r="EQ26" s="224" t="s">
        <v>2183</v>
      </c>
      <c r="ER26" s="224" t="s">
        <v>2173</v>
      </c>
      <c r="ES26" s="214">
        <v>45449</v>
      </c>
      <c r="ET26" s="222" t="s">
        <v>9654</v>
      </c>
      <c r="EU26" s="222">
        <v>1166</v>
      </c>
      <c r="EV26" s="222" t="s">
        <v>9530</v>
      </c>
      <c r="EW26" s="222" t="s">
        <v>492</v>
      </c>
      <c r="EX26" s="222">
        <v>1</v>
      </c>
      <c r="EY26" s="222" t="s">
        <v>9639</v>
      </c>
      <c r="EZ26" s="222" t="s">
        <v>691</v>
      </c>
      <c r="FA26" s="223">
        <v>45531</v>
      </c>
      <c r="FB26" s="221" t="s">
        <v>9656</v>
      </c>
      <c r="FC26" s="224">
        <v>3</v>
      </c>
      <c r="FD26" s="224" t="s">
        <v>9625</v>
      </c>
      <c r="FE26" s="224" t="s">
        <v>492</v>
      </c>
      <c r="FF26" s="224">
        <v>1</v>
      </c>
      <c r="FG26" s="224" t="s">
        <v>9655</v>
      </c>
      <c r="FH26" s="224" t="s">
        <v>9626</v>
      </c>
      <c r="FI26" s="214">
        <v>45531</v>
      </c>
      <c r="FJ26" s="221" t="s">
        <v>166</v>
      </c>
      <c r="FK26" s="222" t="s">
        <v>17</v>
      </c>
      <c r="FL26" s="222">
        <v>0</v>
      </c>
      <c r="FM26" s="222" t="s">
        <v>33</v>
      </c>
      <c r="FN26" s="222">
        <v>2</v>
      </c>
      <c r="FO26" s="222">
        <v>0</v>
      </c>
      <c r="FP26" s="218">
        <v>0</v>
      </c>
      <c r="FQ26" s="219">
        <v>43509</v>
      </c>
      <c r="FR26" s="221" t="s">
        <v>167</v>
      </c>
      <c r="FS26" s="224" t="s">
        <v>17</v>
      </c>
      <c r="FT26" s="224">
        <v>0</v>
      </c>
      <c r="FU26" s="224" t="s">
        <v>33</v>
      </c>
      <c r="FV26" s="224">
        <v>2</v>
      </c>
      <c r="FW26" s="224">
        <v>0</v>
      </c>
      <c r="FX26" s="224">
        <v>0</v>
      </c>
      <c r="FY26" s="214">
        <v>43509</v>
      </c>
      <c r="FZ26" s="222" t="s">
        <v>3658</v>
      </c>
      <c r="GA26" s="222">
        <v>0</v>
      </c>
      <c r="GB26" s="222" t="s">
        <v>2232</v>
      </c>
      <c r="GC26" s="222" t="s">
        <v>33</v>
      </c>
      <c r="GD26" s="222">
        <v>2</v>
      </c>
      <c r="GE26" s="222" t="s">
        <v>17</v>
      </c>
      <c r="GF26" s="222" t="s">
        <v>17</v>
      </c>
      <c r="GG26" s="223">
        <v>45466</v>
      </c>
      <c r="GH26" s="221" t="s">
        <v>3663</v>
      </c>
      <c r="GI26" s="224">
        <v>0</v>
      </c>
      <c r="GJ26" s="224" t="s">
        <v>2232</v>
      </c>
      <c r="GK26" s="224" t="s">
        <v>33</v>
      </c>
      <c r="GL26" s="224">
        <v>2</v>
      </c>
      <c r="GM26" s="224" t="s">
        <v>17</v>
      </c>
      <c r="GN26" s="224" t="s">
        <v>17</v>
      </c>
      <c r="GO26" s="214">
        <v>45466</v>
      </c>
      <c r="GP26" s="222" t="s">
        <v>3659</v>
      </c>
      <c r="GQ26" s="222">
        <v>0</v>
      </c>
      <c r="GR26" s="222" t="s">
        <v>2232</v>
      </c>
      <c r="GS26" s="222" t="s">
        <v>33</v>
      </c>
      <c r="GT26" s="222">
        <v>2</v>
      </c>
      <c r="GU26" s="222" t="s">
        <v>17</v>
      </c>
      <c r="GV26" s="222" t="s">
        <v>17</v>
      </c>
      <c r="GW26" s="223">
        <v>45466</v>
      </c>
      <c r="GX26" s="221" t="s">
        <v>3664</v>
      </c>
      <c r="GY26" s="224">
        <v>2</v>
      </c>
      <c r="GZ26" s="224" t="s">
        <v>2232</v>
      </c>
      <c r="HA26" s="224" t="s">
        <v>33</v>
      </c>
      <c r="HB26" s="224">
        <v>2</v>
      </c>
      <c r="HC26" s="224" t="s">
        <v>17</v>
      </c>
      <c r="HD26" s="224" t="s">
        <v>17</v>
      </c>
      <c r="HE26" s="214">
        <v>45466</v>
      </c>
      <c r="HF26" s="222" t="s">
        <v>3657</v>
      </c>
      <c r="HG26" s="222">
        <v>0</v>
      </c>
      <c r="HH26" s="222" t="s">
        <v>2232</v>
      </c>
      <c r="HI26" s="222" t="s">
        <v>33</v>
      </c>
      <c r="HJ26" s="222">
        <v>2</v>
      </c>
      <c r="HK26" s="222" t="s">
        <v>17</v>
      </c>
      <c r="HL26" s="222" t="s">
        <v>17</v>
      </c>
      <c r="HM26" s="223">
        <v>45466</v>
      </c>
      <c r="HN26" s="221" t="s">
        <v>3662</v>
      </c>
      <c r="HO26" s="224">
        <v>0</v>
      </c>
      <c r="HP26" s="224" t="s">
        <v>2232</v>
      </c>
      <c r="HQ26" s="224" t="s">
        <v>33</v>
      </c>
      <c r="HR26" s="224">
        <v>2</v>
      </c>
      <c r="HS26" s="224" t="s">
        <v>17</v>
      </c>
      <c r="HT26" s="224" t="s">
        <v>17</v>
      </c>
      <c r="HU26" s="214">
        <v>45466</v>
      </c>
      <c r="HV26" s="222" t="s">
        <v>3917</v>
      </c>
      <c r="HW26" s="222">
        <v>0</v>
      </c>
      <c r="HX26" s="222" t="s">
        <v>2232</v>
      </c>
      <c r="HY26" s="222" t="s">
        <v>33</v>
      </c>
      <c r="HZ26" s="222">
        <v>2</v>
      </c>
      <c r="IA26" s="222" t="s">
        <v>17</v>
      </c>
      <c r="IB26" s="222" t="s">
        <v>17</v>
      </c>
      <c r="IC26" s="223">
        <v>45479</v>
      </c>
      <c r="ID26" s="221" t="s">
        <v>3661</v>
      </c>
      <c r="IE26" s="224">
        <v>1</v>
      </c>
      <c r="IF26" s="224" t="s">
        <v>2232</v>
      </c>
      <c r="IG26" s="224" t="s">
        <v>33</v>
      </c>
      <c r="IH26" s="224">
        <v>2</v>
      </c>
      <c r="II26" s="224" t="s">
        <v>17</v>
      </c>
      <c r="IJ26" s="224" t="s">
        <v>17</v>
      </c>
      <c r="IK26" s="214">
        <v>45466</v>
      </c>
      <c r="IL26" s="222" t="s">
        <v>3660</v>
      </c>
      <c r="IM26" s="222">
        <v>3</v>
      </c>
      <c r="IN26" s="222" t="s">
        <v>2232</v>
      </c>
      <c r="IO26" s="222" t="s">
        <v>33</v>
      </c>
      <c r="IP26" s="222">
        <v>2</v>
      </c>
      <c r="IQ26" s="222" t="s">
        <v>17</v>
      </c>
      <c r="IR26" s="222" t="s">
        <v>17</v>
      </c>
      <c r="IS26" s="223">
        <v>45466</v>
      </c>
    </row>
    <row r="27" spans="1:253" s="11" customFormat="1" ht="13.25" customHeight="1" x14ac:dyDescent="0.25">
      <c r="A27" s="11" t="s">
        <v>168</v>
      </c>
      <c r="B27" s="11" t="s">
        <v>10849</v>
      </c>
      <c r="C27" s="11" t="s">
        <v>169</v>
      </c>
      <c r="D27" s="11" t="s">
        <v>170</v>
      </c>
      <c r="E27" s="11" t="s">
        <v>10190</v>
      </c>
      <c r="F27" s="11" t="s">
        <v>1752</v>
      </c>
      <c r="G27" s="212">
        <v>113600000</v>
      </c>
      <c r="H27" s="213" t="s">
        <v>1749</v>
      </c>
      <c r="I27" s="213" t="s">
        <v>492</v>
      </c>
      <c r="J27" s="213">
        <v>1</v>
      </c>
      <c r="K27" s="213" t="s">
        <v>1751</v>
      </c>
      <c r="L27" s="213" t="s">
        <v>1750</v>
      </c>
      <c r="M27" s="214">
        <v>45400</v>
      </c>
      <c r="N27" s="221" t="s">
        <v>1755</v>
      </c>
      <c r="O27" s="216">
        <v>2344860</v>
      </c>
      <c r="P27" s="216" t="s">
        <v>1726</v>
      </c>
      <c r="Q27" s="216" t="s">
        <v>492</v>
      </c>
      <c r="R27" s="216">
        <v>1</v>
      </c>
      <c r="S27" s="216" t="s">
        <v>1754</v>
      </c>
      <c r="T27" s="216" t="s">
        <v>1753</v>
      </c>
      <c r="U27" s="217">
        <v>45400</v>
      </c>
      <c r="V27" s="221" t="s">
        <v>1894</v>
      </c>
      <c r="W27" s="213">
        <v>113600000</v>
      </c>
      <c r="X27" s="213" t="s">
        <v>1891</v>
      </c>
      <c r="Y27" s="213" t="s">
        <v>888</v>
      </c>
      <c r="Z27" s="213">
        <v>2</v>
      </c>
      <c r="AA27" s="213" t="s">
        <v>1893</v>
      </c>
      <c r="AB27" s="213" t="s">
        <v>1892</v>
      </c>
      <c r="AC27" s="214">
        <v>45428</v>
      </c>
      <c r="AD27" s="221" t="s">
        <v>1896</v>
      </c>
      <c r="AE27" s="218">
        <v>25400000</v>
      </c>
      <c r="AF27" s="218" t="s">
        <v>1891</v>
      </c>
      <c r="AG27" s="218" t="s">
        <v>888</v>
      </c>
      <c r="AH27" s="218">
        <v>2</v>
      </c>
      <c r="AI27" s="218" t="s">
        <v>1895</v>
      </c>
      <c r="AJ27" s="218" t="s">
        <v>1892</v>
      </c>
      <c r="AK27" s="219">
        <v>45428</v>
      </c>
      <c r="AL27" s="221" t="s">
        <v>9660</v>
      </c>
      <c r="AM27" s="213">
        <v>11328000</v>
      </c>
      <c r="AN27" s="213" t="s">
        <v>9657</v>
      </c>
      <c r="AO27" s="213" t="s">
        <v>492</v>
      </c>
      <c r="AP27" s="213">
        <v>1</v>
      </c>
      <c r="AQ27" s="213" t="s">
        <v>9659</v>
      </c>
      <c r="AR27" s="213" t="s">
        <v>9658</v>
      </c>
      <c r="AS27" s="214">
        <v>45531</v>
      </c>
      <c r="AT27" s="222" t="s">
        <v>1511</v>
      </c>
      <c r="AU27" s="218">
        <v>1</v>
      </c>
      <c r="AV27" s="218" t="s">
        <v>1508</v>
      </c>
      <c r="AW27" s="218" t="s">
        <v>492</v>
      </c>
      <c r="AX27" s="218">
        <v>1</v>
      </c>
      <c r="AY27" s="218" t="s">
        <v>1510</v>
      </c>
      <c r="AZ27" s="218" t="s">
        <v>1509</v>
      </c>
      <c r="BA27" s="219">
        <v>45260</v>
      </c>
      <c r="BB27" s="221" t="s">
        <v>564</v>
      </c>
      <c r="BC27" s="213" t="s">
        <v>17</v>
      </c>
      <c r="BD27" s="213" t="s">
        <v>17</v>
      </c>
      <c r="BE27" s="213" t="s">
        <v>17</v>
      </c>
      <c r="BF27" s="213" t="s">
        <v>17</v>
      </c>
      <c r="BG27" s="213" t="s">
        <v>563</v>
      </c>
      <c r="BH27" s="213" t="s">
        <v>17</v>
      </c>
      <c r="BI27" s="214">
        <v>43819</v>
      </c>
      <c r="BJ27" s="222" t="s">
        <v>9662</v>
      </c>
      <c r="BK27" s="222">
        <v>2314</v>
      </c>
      <c r="BL27" s="222" t="s">
        <v>9530</v>
      </c>
      <c r="BM27" s="222" t="s">
        <v>492</v>
      </c>
      <c r="BN27" s="222">
        <v>1</v>
      </c>
      <c r="BO27" s="222" t="s">
        <v>9661</v>
      </c>
      <c r="BP27" s="218" t="s">
        <v>691</v>
      </c>
      <c r="BQ27" s="223">
        <v>45531</v>
      </c>
      <c r="BR27" s="221" t="s">
        <v>171</v>
      </c>
      <c r="BS27" s="224" t="s">
        <v>17</v>
      </c>
      <c r="BT27" s="224">
        <v>0</v>
      </c>
      <c r="BU27" s="224" t="s">
        <v>33</v>
      </c>
      <c r="BV27" s="224">
        <v>2</v>
      </c>
      <c r="BW27" s="224">
        <v>0</v>
      </c>
      <c r="BX27" s="224">
        <v>0</v>
      </c>
      <c r="BY27" s="214">
        <v>43509</v>
      </c>
      <c r="BZ27" s="222" t="s">
        <v>172</v>
      </c>
      <c r="CA27" s="222" t="s">
        <v>17</v>
      </c>
      <c r="CB27" s="222">
        <v>0</v>
      </c>
      <c r="CC27" s="222" t="s">
        <v>17</v>
      </c>
      <c r="CD27" s="222" t="s">
        <v>17</v>
      </c>
      <c r="CE27" s="222">
        <v>0</v>
      </c>
      <c r="CF27" s="222">
        <v>0</v>
      </c>
      <c r="CG27" s="223">
        <v>43509</v>
      </c>
      <c r="CH27" s="221" t="s">
        <v>11423</v>
      </c>
      <c r="CI27" s="222" t="e">
        <v>#N/A</v>
      </c>
      <c r="CJ27" s="222" t="e">
        <v>#N/A</v>
      </c>
      <c r="CK27" s="222" t="e">
        <v>#N/A</v>
      </c>
      <c r="CL27" s="222" t="e">
        <v>#N/A</v>
      </c>
      <c r="CM27" s="222" t="e">
        <v>#N/A</v>
      </c>
      <c r="CN27" s="222" t="e">
        <v>#N/A</v>
      </c>
      <c r="CO27" s="225" t="e">
        <v>#N/A</v>
      </c>
      <c r="CP27" s="222" t="s">
        <v>176</v>
      </c>
      <c r="CQ27" s="224">
        <v>1700</v>
      </c>
      <c r="CR27" s="224" t="s">
        <v>173</v>
      </c>
      <c r="CS27" s="224" t="s">
        <v>33</v>
      </c>
      <c r="CT27" s="224">
        <v>2</v>
      </c>
      <c r="CU27" s="224" t="s">
        <v>175</v>
      </c>
      <c r="CV27" s="224" t="s">
        <v>174</v>
      </c>
      <c r="CW27" s="214">
        <v>43509</v>
      </c>
      <c r="CX27" s="222" t="s">
        <v>1899</v>
      </c>
      <c r="CY27" s="218">
        <v>25400000</v>
      </c>
      <c r="CZ27" s="218" t="s">
        <v>1897</v>
      </c>
      <c r="DA27" s="218" t="s">
        <v>888</v>
      </c>
      <c r="DB27" s="218">
        <v>2</v>
      </c>
      <c r="DC27" s="218" t="s">
        <v>1903</v>
      </c>
      <c r="DD27" s="218" t="s">
        <v>1892</v>
      </c>
      <c r="DE27" s="220">
        <v>45428</v>
      </c>
      <c r="DF27" s="221" t="s">
        <v>1901</v>
      </c>
      <c r="DG27" s="213">
        <v>88200000</v>
      </c>
      <c r="DH27" s="224" t="s">
        <v>1897</v>
      </c>
      <c r="DI27" s="224" t="s">
        <v>888</v>
      </c>
      <c r="DJ27" s="224">
        <v>2</v>
      </c>
      <c r="DK27" s="224" t="s">
        <v>1900</v>
      </c>
      <c r="DL27" s="224" t="s">
        <v>1892</v>
      </c>
      <c r="DM27" s="214">
        <v>45428</v>
      </c>
      <c r="DN27" s="222" t="s">
        <v>1902</v>
      </c>
      <c r="DO27" s="218">
        <v>0</v>
      </c>
      <c r="DP27" s="222" t="s">
        <v>1897</v>
      </c>
      <c r="DQ27" s="222" t="s">
        <v>888</v>
      </c>
      <c r="DR27" s="222">
        <v>2</v>
      </c>
      <c r="DS27" s="222" t="s">
        <v>1861</v>
      </c>
      <c r="DT27" s="222" t="s">
        <v>1892</v>
      </c>
      <c r="DU27" s="223">
        <v>45428</v>
      </c>
      <c r="DV27" s="221" t="s">
        <v>1904</v>
      </c>
      <c r="DW27" s="213">
        <v>10414000</v>
      </c>
      <c r="DX27" s="224" t="s">
        <v>1897</v>
      </c>
      <c r="DY27" s="224" t="s">
        <v>888</v>
      </c>
      <c r="DZ27" s="224">
        <v>2</v>
      </c>
      <c r="EA27" s="224" t="s">
        <v>1903</v>
      </c>
      <c r="EB27" s="224" t="s">
        <v>1892</v>
      </c>
      <c r="EC27" s="214">
        <v>45428</v>
      </c>
      <c r="ED27" s="222" t="s">
        <v>1906</v>
      </c>
      <c r="EE27" s="218">
        <v>10414000</v>
      </c>
      <c r="EF27" s="222" t="s">
        <v>1897</v>
      </c>
      <c r="EG27" s="222" t="s">
        <v>888</v>
      </c>
      <c r="EH27" s="222">
        <v>2</v>
      </c>
      <c r="EI27" s="222" t="s">
        <v>1905</v>
      </c>
      <c r="EJ27" s="222" t="s">
        <v>1892</v>
      </c>
      <c r="EK27" s="223">
        <v>45428</v>
      </c>
      <c r="EL27" s="221" t="s">
        <v>1908</v>
      </c>
      <c r="EM27" s="213">
        <v>4572000</v>
      </c>
      <c r="EN27" s="224" t="s">
        <v>1897</v>
      </c>
      <c r="EO27" s="224" t="s">
        <v>888</v>
      </c>
      <c r="EP27" s="224">
        <v>2</v>
      </c>
      <c r="EQ27" s="224" t="s">
        <v>1907</v>
      </c>
      <c r="ER27" s="224" t="s">
        <v>1892</v>
      </c>
      <c r="ES27" s="214">
        <v>45428</v>
      </c>
      <c r="ET27" s="222" t="s">
        <v>9663</v>
      </c>
      <c r="EU27" s="222">
        <v>2314</v>
      </c>
      <c r="EV27" s="222" t="s">
        <v>9530</v>
      </c>
      <c r="EW27" s="222" t="s">
        <v>492</v>
      </c>
      <c r="EX27" s="222">
        <v>1</v>
      </c>
      <c r="EY27" s="222" t="s">
        <v>9661</v>
      </c>
      <c r="EZ27" s="222" t="s">
        <v>691</v>
      </c>
      <c r="FA27" s="223">
        <v>45531</v>
      </c>
      <c r="FB27" s="221" t="s">
        <v>9665</v>
      </c>
      <c r="FC27" s="224">
        <v>4</v>
      </c>
      <c r="FD27" s="224" t="s">
        <v>9657</v>
      </c>
      <c r="FE27" s="224" t="s">
        <v>492</v>
      </c>
      <c r="FF27" s="224">
        <v>1</v>
      </c>
      <c r="FG27" s="224" t="s">
        <v>9664</v>
      </c>
      <c r="FH27" s="224" t="s">
        <v>9658</v>
      </c>
      <c r="FI27" s="214">
        <v>45531</v>
      </c>
      <c r="FJ27" s="221" t="s">
        <v>523</v>
      </c>
      <c r="FK27" s="222" t="s">
        <v>17</v>
      </c>
      <c r="FL27" s="222" t="s">
        <v>17</v>
      </c>
      <c r="FM27" s="222" t="s">
        <v>17</v>
      </c>
      <c r="FN27" s="222" t="s">
        <v>17</v>
      </c>
      <c r="FO27" s="222" t="s">
        <v>522</v>
      </c>
      <c r="FP27" s="218" t="s">
        <v>17</v>
      </c>
      <c r="FQ27" s="219">
        <v>43698</v>
      </c>
      <c r="FR27" s="221" t="s">
        <v>524</v>
      </c>
      <c r="FS27" s="224" t="s">
        <v>17</v>
      </c>
      <c r="FT27" s="224" t="s">
        <v>17</v>
      </c>
      <c r="FU27" s="224" t="s">
        <v>17</v>
      </c>
      <c r="FV27" s="224" t="s">
        <v>17</v>
      </c>
      <c r="FW27" s="224" t="s">
        <v>522</v>
      </c>
      <c r="FX27" s="224" t="s">
        <v>17</v>
      </c>
      <c r="FY27" s="214">
        <v>43698</v>
      </c>
      <c r="FZ27" s="222" t="s">
        <v>3408</v>
      </c>
      <c r="GA27" s="222">
        <v>0</v>
      </c>
      <c r="GB27" s="222" t="s">
        <v>2232</v>
      </c>
      <c r="GC27" s="222" t="s">
        <v>33</v>
      </c>
      <c r="GD27" s="222">
        <v>2</v>
      </c>
      <c r="GE27" s="222" t="s">
        <v>17</v>
      </c>
      <c r="GF27" s="222" t="s">
        <v>17</v>
      </c>
      <c r="GG27" s="223">
        <v>45462</v>
      </c>
      <c r="GH27" s="221" t="s">
        <v>3414</v>
      </c>
      <c r="GI27" s="224">
        <v>3</v>
      </c>
      <c r="GJ27" s="224" t="s">
        <v>2232</v>
      </c>
      <c r="GK27" s="224" t="s">
        <v>33</v>
      </c>
      <c r="GL27" s="224">
        <v>2</v>
      </c>
      <c r="GM27" s="224" t="s">
        <v>17</v>
      </c>
      <c r="GN27" s="224" t="s">
        <v>17</v>
      </c>
      <c r="GO27" s="214">
        <v>45462</v>
      </c>
      <c r="GP27" s="222" t="s">
        <v>3409</v>
      </c>
      <c r="GQ27" s="222">
        <v>2</v>
      </c>
      <c r="GR27" s="222" t="s">
        <v>2232</v>
      </c>
      <c r="GS27" s="222" t="s">
        <v>33</v>
      </c>
      <c r="GT27" s="222">
        <v>2</v>
      </c>
      <c r="GU27" s="222" t="s">
        <v>17</v>
      </c>
      <c r="GV27" s="222" t="s">
        <v>17</v>
      </c>
      <c r="GW27" s="223">
        <v>45462</v>
      </c>
      <c r="GX27" s="221" t="s">
        <v>3415</v>
      </c>
      <c r="GY27" s="224">
        <v>3</v>
      </c>
      <c r="GZ27" s="224" t="s">
        <v>2232</v>
      </c>
      <c r="HA27" s="224" t="s">
        <v>33</v>
      </c>
      <c r="HB27" s="224">
        <v>2</v>
      </c>
      <c r="HC27" s="224" t="s">
        <v>17</v>
      </c>
      <c r="HD27" s="224" t="s">
        <v>17</v>
      </c>
      <c r="HE27" s="214">
        <v>45462</v>
      </c>
      <c r="HF27" s="222" t="s">
        <v>3407</v>
      </c>
      <c r="HG27" s="222">
        <v>0</v>
      </c>
      <c r="HH27" s="222" t="s">
        <v>2232</v>
      </c>
      <c r="HI27" s="222" t="s">
        <v>33</v>
      </c>
      <c r="HJ27" s="222">
        <v>2</v>
      </c>
      <c r="HK27" s="222" t="s">
        <v>17</v>
      </c>
      <c r="HL27" s="222" t="s">
        <v>17</v>
      </c>
      <c r="HM27" s="223">
        <v>45462</v>
      </c>
      <c r="HN27" s="221" t="s">
        <v>3413</v>
      </c>
      <c r="HO27" s="224">
        <v>2</v>
      </c>
      <c r="HP27" s="224" t="s">
        <v>2232</v>
      </c>
      <c r="HQ27" s="224" t="s">
        <v>33</v>
      </c>
      <c r="HR27" s="224">
        <v>2</v>
      </c>
      <c r="HS27" s="224" t="s">
        <v>17</v>
      </c>
      <c r="HT27" s="224" t="s">
        <v>17</v>
      </c>
      <c r="HU27" s="214">
        <v>45462</v>
      </c>
      <c r="HV27" s="222" t="s">
        <v>3410</v>
      </c>
      <c r="HW27" s="222">
        <v>3</v>
      </c>
      <c r="HX27" s="222" t="s">
        <v>2232</v>
      </c>
      <c r="HY27" s="222" t="s">
        <v>33</v>
      </c>
      <c r="HZ27" s="222">
        <v>2</v>
      </c>
      <c r="IA27" s="222" t="s">
        <v>17</v>
      </c>
      <c r="IB27" s="222" t="s">
        <v>17</v>
      </c>
      <c r="IC27" s="223">
        <v>45462</v>
      </c>
      <c r="ID27" s="221" t="s">
        <v>3412</v>
      </c>
      <c r="IE27" s="224">
        <v>2</v>
      </c>
      <c r="IF27" s="224" t="s">
        <v>2232</v>
      </c>
      <c r="IG27" s="224" t="s">
        <v>33</v>
      </c>
      <c r="IH27" s="224">
        <v>2</v>
      </c>
      <c r="II27" s="224" t="s">
        <v>17</v>
      </c>
      <c r="IJ27" s="224" t="s">
        <v>17</v>
      </c>
      <c r="IK27" s="214">
        <v>45462</v>
      </c>
      <c r="IL27" s="222" t="s">
        <v>3411</v>
      </c>
      <c r="IM27" s="222">
        <v>3</v>
      </c>
      <c r="IN27" s="222" t="s">
        <v>2232</v>
      </c>
      <c r="IO27" s="222" t="s">
        <v>33</v>
      </c>
      <c r="IP27" s="222">
        <v>2</v>
      </c>
      <c r="IQ27" s="222" t="s">
        <v>17</v>
      </c>
      <c r="IR27" s="222" t="s">
        <v>17</v>
      </c>
      <c r="IS27" s="223">
        <v>45462</v>
      </c>
    </row>
    <row r="28" spans="1:253" s="11" customFormat="1" ht="13.25" customHeight="1" x14ac:dyDescent="0.25">
      <c r="A28" s="11" t="s">
        <v>737</v>
      </c>
      <c r="B28" s="11" t="s">
        <v>10780</v>
      </c>
      <c r="C28" s="11" t="s">
        <v>738</v>
      </c>
      <c r="D28" s="11" t="s">
        <v>739</v>
      </c>
      <c r="E28" s="11" t="s">
        <v>10191</v>
      </c>
      <c r="F28" s="11" t="s">
        <v>1847</v>
      </c>
      <c r="G28" s="212">
        <v>5970000</v>
      </c>
      <c r="H28" s="213" t="s">
        <v>1759</v>
      </c>
      <c r="I28" s="213" t="s">
        <v>888</v>
      </c>
      <c r="J28" s="213">
        <v>2</v>
      </c>
      <c r="K28" s="213" t="s">
        <v>1846</v>
      </c>
      <c r="L28" s="213" t="s">
        <v>1845</v>
      </c>
      <c r="M28" s="214">
        <v>45412</v>
      </c>
      <c r="N28" s="221" t="s">
        <v>1850</v>
      </c>
      <c r="O28" s="216">
        <v>342000</v>
      </c>
      <c r="P28" s="216" t="s">
        <v>1759</v>
      </c>
      <c r="Q28" s="216" t="s">
        <v>888</v>
      </c>
      <c r="R28" s="216">
        <v>2</v>
      </c>
      <c r="S28" s="216" t="s">
        <v>1849</v>
      </c>
      <c r="T28" s="216" t="s">
        <v>1848</v>
      </c>
      <c r="U28" s="217">
        <v>45412</v>
      </c>
      <c r="V28" s="221" t="s">
        <v>1854</v>
      </c>
      <c r="W28" s="213">
        <v>5970000</v>
      </c>
      <c r="X28" s="213" t="s">
        <v>1851</v>
      </c>
      <c r="Y28" s="213" t="s">
        <v>888</v>
      </c>
      <c r="Z28" s="213">
        <v>2</v>
      </c>
      <c r="AA28" s="213" t="s">
        <v>1853</v>
      </c>
      <c r="AB28" s="213" t="s">
        <v>1852</v>
      </c>
      <c r="AC28" s="214">
        <v>45412</v>
      </c>
      <c r="AD28" s="221" t="s">
        <v>1856</v>
      </c>
      <c r="AE28" s="218">
        <v>525000</v>
      </c>
      <c r="AF28" s="218" t="s">
        <v>1851</v>
      </c>
      <c r="AG28" s="218" t="s">
        <v>888</v>
      </c>
      <c r="AH28" s="218">
        <v>2</v>
      </c>
      <c r="AI28" s="218" t="s">
        <v>1855</v>
      </c>
      <c r="AJ28" s="218" t="s">
        <v>1852</v>
      </c>
      <c r="AK28" s="219">
        <v>45412</v>
      </c>
      <c r="AL28" s="221" t="s">
        <v>9562</v>
      </c>
      <c r="AM28" s="213">
        <v>231000</v>
      </c>
      <c r="AN28" s="213" t="s">
        <v>9559</v>
      </c>
      <c r="AO28" s="213" t="s">
        <v>492</v>
      </c>
      <c r="AP28" s="213">
        <v>1</v>
      </c>
      <c r="AQ28" s="213" t="s">
        <v>9561</v>
      </c>
      <c r="AR28" s="213" t="s">
        <v>9560</v>
      </c>
      <c r="AS28" s="214">
        <v>45531</v>
      </c>
      <c r="AT28" s="222" t="s">
        <v>740</v>
      </c>
      <c r="AU28" s="218" t="s">
        <v>17</v>
      </c>
      <c r="AV28" s="218" t="s">
        <v>17</v>
      </c>
      <c r="AW28" s="218" t="s">
        <v>17</v>
      </c>
      <c r="AX28" s="218" t="s">
        <v>17</v>
      </c>
      <c r="AY28" s="218" t="s">
        <v>17</v>
      </c>
      <c r="AZ28" s="218" t="s">
        <v>17</v>
      </c>
      <c r="BA28" s="219">
        <v>44203</v>
      </c>
      <c r="BB28" s="221" t="s">
        <v>741</v>
      </c>
      <c r="BC28" s="213" t="s">
        <v>17</v>
      </c>
      <c r="BD28" s="213" t="s">
        <v>17</v>
      </c>
      <c r="BE28" s="213" t="s">
        <v>17</v>
      </c>
      <c r="BF28" s="213" t="s">
        <v>17</v>
      </c>
      <c r="BG28" s="213" t="s">
        <v>17</v>
      </c>
      <c r="BH28" s="213" t="s">
        <v>17</v>
      </c>
      <c r="BI28" s="214">
        <v>44203</v>
      </c>
      <c r="BJ28" s="222" t="s">
        <v>9564</v>
      </c>
      <c r="BK28" s="222">
        <v>1</v>
      </c>
      <c r="BL28" s="222" t="s">
        <v>9530</v>
      </c>
      <c r="BM28" s="222" t="s">
        <v>492</v>
      </c>
      <c r="BN28" s="222">
        <v>1</v>
      </c>
      <c r="BO28" s="222" t="s">
        <v>9563</v>
      </c>
      <c r="BP28" s="218" t="s">
        <v>691</v>
      </c>
      <c r="BQ28" s="223">
        <v>45531</v>
      </c>
      <c r="BR28" s="221" t="s">
        <v>742</v>
      </c>
      <c r="BS28" s="224" t="s">
        <v>17</v>
      </c>
      <c r="BT28" s="224" t="s">
        <v>17</v>
      </c>
      <c r="BU28" s="224" t="s">
        <v>17</v>
      </c>
      <c r="BV28" s="224" t="s">
        <v>17</v>
      </c>
      <c r="BW28" s="224" t="s">
        <v>17</v>
      </c>
      <c r="BX28" s="224" t="s">
        <v>17</v>
      </c>
      <c r="BY28" s="214">
        <v>44203</v>
      </c>
      <c r="BZ28" s="222" t="s">
        <v>743</v>
      </c>
      <c r="CA28" s="222" t="s">
        <v>17</v>
      </c>
      <c r="CB28" s="222" t="s">
        <v>17</v>
      </c>
      <c r="CC28" s="222" t="s">
        <v>17</v>
      </c>
      <c r="CD28" s="222" t="s">
        <v>17</v>
      </c>
      <c r="CE28" s="222" t="s">
        <v>17</v>
      </c>
      <c r="CF28" s="222" t="s">
        <v>17</v>
      </c>
      <c r="CG28" s="223">
        <v>44203</v>
      </c>
      <c r="CH28" s="221" t="s">
        <v>11424</v>
      </c>
      <c r="CI28" s="222" t="e">
        <v>#N/A</v>
      </c>
      <c r="CJ28" s="222" t="e">
        <v>#N/A</v>
      </c>
      <c r="CK28" s="222" t="e">
        <v>#N/A</v>
      </c>
      <c r="CL28" s="222" t="e">
        <v>#N/A</v>
      </c>
      <c r="CM28" s="222" t="e">
        <v>#N/A</v>
      </c>
      <c r="CN28" s="222" t="e">
        <v>#N/A</v>
      </c>
      <c r="CO28" s="225" t="e">
        <v>#N/A</v>
      </c>
      <c r="CP28" s="222" t="s">
        <v>744</v>
      </c>
      <c r="CQ28" s="224" t="s">
        <v>17</v>
      </c>
      <c r="CR28" s="224" t="s">
        <v>17</v>
      </c>
      <c r="CS28" s="224" t="s">
        <v>17</v>
      </c>
      <c r="CT28" s="224" t="s">
        <v>17</v>
      </c>
      <c r="CU28" s="224" t="s">
        <v>17</v>
      </c>
      <c r="CV28" s="224" t="s">
        <v>17</v>
      </c>
      <c r="CW28" s="214">
        <v>44203</v>
      </c>
      <c r="CX28" s="222" t="s">
        <v>1858</v>
      </c>
      <c r="CY28" s="218">
        <v>525000</v>
      </c>
      <c r="CZ28" s="218" t="s">
        <v>1851</v>
      </c>
      <c r="DA28" s="218" t="s">
        <v>888</v>
      </c>
      <c r="DB28" s="218">
        <v>2</v>
      </c>
      <c r="DC28" s="218" t="s">
        <v>1857</v>
      </c>
      <c r="DD28" s="218" t="s">
        <v>1852</v>
      </c>
      <c r="DE28" s="220">
        <v>45412</v>
      </c>
      <c r="DF28" s="221" t="s">
        <v>1860</v>
      </c>
      <c r="DG28" s="213">
        <v>5445000</v>
      </c>
      <c r="DH28" s="224" t="s">
        <v>1851</v>
      </c>
      <c r="DI28" s="224" t="s">
        <v>888</v>
      </c>
      <c r="DJ28" s="224">
        <v>2</v>
      </c>
      <c r="DK28" s="224" t="s">
        <v>1859</v>
      </c>
      <c r="DL28" s="224" t="s">
        <v>1852</v>
      </c>
      <c r="DM28" s="214">
        <v>45412</v>
      </c>
      <c r="DN28" s="222" t="s">
        <v>1862</v>
      </c>
      <c r="DO28" s="218">
        <v>0</v>
      </c>
      <c r="DP28" s="222" t="s">
        <v>1851</v>
      </c>
      <c r="DQ28" s="222" t="s">
        <v>888</v>
      </c>
      <c r="DR28" s="222">
        <v>2</v>
      </c>
      <c r="DS28" s="222" t="s">
        <v>1861</v>
      </c>
      <c r="DT28" s="222" t="s">
        <v>1852</v>
      </c>
      <c r="DU28" s="223">
        <v>45412</v>
      </c>
      <c r="DV28" s="221" t="s">
        <v>1863</v>
      </c>
      <c r="DW28" s="213">
        <v>525000</v>
      </c>
      <c r="DX28" s="224" t="s">
        <v>1851</v>
      </c>
      <c r="DY28" s="224" t="s">
        <v>888</v>
      </c>
      <c r="DZ28" s="224">
        <v>2</v>
      </c>
      <c r="EA28" s="224" t="s">
        <v>1857</v>
      </c>
      <c r="EB28" s="224" t="s">
        <v>1852</v>
      </c>
      <c r="EC28" s="214">
        <v>45412</v>
      </c>
      <c r="ED28" s="222" t="s">
        <v>1865</v>
      </c>
      <c r="EE28" s="218">
        <v>0</v>
      </c>
      <c r="EF28" s="222" t="s">
        <v>1851</v>
      </c>
      <c r="EG28" s="222" t="s">
        <v>888</v>
      </c>
      <c r="EH28" s="222">
        <v>2</v>
      </c>
      <c r="EI28" s="222" t="s">
        <v>1864</v>
      </c>
      <c r="EJ28" s="222" t="s">
        <v>1852</v>
      </c>
      <c r="EK28" s="223">
        <v>45412</v>
      </c>
      <c r="EL28" s="221" t="s">
        <v>1866</v>
      </c>
      <c r="EM28" s="213">
        <v>0</v>
      </c>
      <c r="EN28" s="224" t="s">
        <v>1851</v>
      </c>
      <c r="EO28" s="224" t="s">
        <v>888</v>
      </c>
      <c r="EP28" s="224">
        <v>2</v>
      </c>
      <c r="EQ28" s="224" t="s">
        <v>1864</v>
      </c>
      <c r="ER28" s="224" t="s">
        <v>1852</v>
      </c>
      <c r="ES28" s="214">
        <v>45412</v>
      </c>
      <c r="ET28" s="222" t="s">
        <v>9565</v>
      </c>
      <c r="EU28" s="222">
        <v>1</v>
      </c>
      <c r="EV28" s="222" t="s">
        <v>9530</v>
      </c>
      <c r="EW28" s="222" t="s">
        <v>492</v>
      </c>
      <c r="EX28" s="222">
        <v>1</v>
      </c>
      <c r="EY28" s="222" t="s">
        <v>9563</v>
      </c>
      <c r="EZ28" s="222" t="s">
        <v>691</v>
      </c>
      <c r="FA28" s="223">
        <v>45531</v>
      </c>
      <c r="FB28" s="221" t="s">
        <v>9567</v>
      </c>
      <c r="FC28" s="224">
        <v>3</v>
      </c>
      <c r="FD28" s="224" t="s">
        <v>9559</v>
      </c>
      <c r="FE28" s="224" t="s">
        <v>492</v>
      </c>
      <c r="FF28" s="224">
        <v>1</v>
      </c>
      <c r="FG28" s="224" t="s">
        <v>9566</v>
      </c>
      <c r="FH28" s="224" t="s">
        <v>9560</v>
      </c>
      <c r="FI28" s="214">
        <v>45531</v>
      </c>
      <c r="FJ28" s="221" t="s">
        <v>745</v>
      </c>
      <c r="FK28" s="222" t="s">
        <v>17</v>
      </c>
      <c r="FL28" s="222" t="s">
        <v>17</v>
      </c>
      <c r="FM28" s="222" t="s">
        <v>17</v>
      </c>
      <c r="FN28" s="222" t="s">
        <v>17</v>
      </c>
      <c r="FO28" s="222" t="s">
        <v>17</v>
      </c>
      <c r="FP28" s="218" t="s">
        <v>17</v>
      </c>
      <c r="FQ28" s="219">
        <v>44203</v>
      </c>
      <c r="FR28" s="221" t="s">
        <v>746</v>
      </c>
      <c r="FS28" s="224" t="s">
        <v>17</v>
      </c>
      <c r="FT28" s="224" t="s">
        <v>17</v>
      </c>
      <c r="FU28" s="224" t="s">
        <v>17</v>
      </c>
      <c r="FV28" s="224" t="s">
        <v>17</v>
      </c>
      <c r="FW28" s="224" t="s">
        <v>17</v>
      </c>
      <c r="FX28" s="224" t="s">
        <v>17</v>
      </c>
      <c r="FY28" s="214">
        <v>44203</v>
      </c>
      <c r="FZ28" s="222" t="s">
        <v>3900</v>
      </c>
      <c r="GA28" s="222">
        <v>0</v>
      </c>
      <c r="GB28" s="222" t="s">
        <v>2232</v>
      </c>
      <c r="GC28" s="222" t="s">
        <v>33</v>
      </c>
      <c r="GD28" s="222">
        <v>2</v>
      </c>
      <c r="GE28" s="222" t="s">
        <v>17</v>
      </c>
      <c r="GF28" s="222" t="s">
        <v>17</v>
      </c>
      <c r="GG28" s="223">
        <v>45474</v>
      </c>
      <c r="GH28" s="221" t="s">
        <v>3906</v>
      </c>
      <c r="GI28" s="224">
        <v>0</v>
      </c>
      <c r="GJ28" s="224" t="s">
        <v>2232</v>
      </c>
      <c r="GK28" s="224" t="s">
        <v>33</v>
      </c>
      <c r="GL28" s="224">
        <v>2</v>
      </c>
      <c r="GM28" s="224" t="s">
        <v>17</v>
      </c>
      <c r="GN28" s="224" t="s">
        <v>17</v>
      </c>
      <c r="GO28" s="214">
        <v>45474</v>
      </c>
      <c r="GP28" s="222" t="s">
        <v>3901</v>
      </c>
      <c r="GQ28" s="222">
        <v>0</v>
      </c>
      <c r="GR28" s="222" t="s">
        <v>2232</v>
      </c>
      <c r="GS28" s="222" t="s">
        <v>33</v>
      </c>
      <c r="GT28" s="222">
        <v>2</v>
      </c>
      <c r="GU28" s="222" t="s">
        <v>17</v>
      </c>
      <c r="GV28" s="222" t="s">
        <v>17</v>
      </c>
      <c r="GW28" s="223">
        <v>45474</v>
      </c>
      <c r="GX28" s="221" t="s">
        <v>3907</v>
      </c>
      <c r="GY28" s="224">
        <v>0</v>
      </c>
      <c r="GZ28" s="224" t="s">
        <v>2232</v>
      </c>
      <c r="HA28" s="224" t="s">
        <v>33</v>
      </c>
      <c r="HB28" s="224">
        <v>2</v>
      </c>
      <c r="HC28" s="224" t="s">
        <v>17</v>
      </c>
      <c r="HD28" s="224" t="s">
        <v>17</v>
      </c>
      <c r="HE28" s="214">
        <v>45474</v>
      </c>
      <c r="HF28" s="222" t="s">
        <v>3899</v>
      </c>
      <c r="HG28" s="222">
        <v>0</v>
      </c>
      <c r="HH28" s="222" t="s">
        <v>2232</v>
      </c>
      <c r="HI28" s="222" t="s">
        <v>33</v>
      </c>
      <c r="HJ28" s="222">
        <v>2</v>
      </c>
      <c r="HK28" s="222" t="s">
        <v>17</v>
      </c>
      <c r="HL28" s="222" t="s">
        <v>17</v>
      </c>
      <c r="HM28" s="223">
        <v>45474</v>
      </c>
      <c r="HN28" s="221" t="s">
        <v>3905</v>
      </c>
      <c r="HO28" s="224">
        <v>0</v>
      </c>
      <c r="HP28" s="224" t="s">
        <v>2232</v>
      </c>
      <c r="HQ28" s="224" t="s">
        <v>33</v>
      </c>
      <c r="HR28" s="224">
        <v>2</v>
      </c>
      <c r="HS28" s="224" t="s">
        <v>17</v>
      </c>
      <c r="HT28" s="224" t="s">
        <v>17</v>
      </c>
      <c r="HU28" s="214">
        <v>45474</v>
      </c>
      <c r="HV28" s="222" t="s">
        <v>3902</v>
      </c>
      <c r="HW28" s="222">
        <v>0</v>
      </c>
      <c r="HX28" s="222" t="s">
        <v>2232</v>
      </c>
      <c r="HY28" s="222" t="s">
        <v>33</v>
      </c>
      <c r="HZ28" s="222">
        <v>2</v>
      </c>
      <c r="IA28" s="222" t="s">
        <v>17</v>
      </c>
      <c r="IB28" s="222" t="s">
        <v>17</v>
      </c>
      <c r="IC28" s="223">
        <v>45474</v>
      </c>
      <c r="ID28" s="221" t="s">
        <v>3904</v>
      </c>
      <c r="IE28" s="224">
        <v>0</v>
      </c>
      <c r="IF28" s="224" t="s">
        <v>2232</v>
      </c>
      <c r="IG28" s="224" t="s">
        <v>33</v>
      </c>
      <c r="IH28" s="224">
        <v>2</v>
      </c>
      <c r="II28" s="224" t="s">
        <v>17</v>
      </c>
      <c r="IJ28" s="224" t="s">
        <v>17</v>
      </c>
      <c r="IK28" s="214">
        <v>45474</v>
      </c>
      <c r="IL28" s="222" t="s">
        <v>3903</v>
      </c>
      <c r="IM28" s="222">
        <v>3</v>
      </c>
      <c r="IN28" s="222" t="s">
        <v>2232</v>
      </c>
      <c r="IO28" s="222" t="s">
        <v>33</v>
      </c>
      <c r="IP28" s="222">
        <v>2</v>
      </c>
      <c r="IQ28" s="222" t="s">
        <v>17</v>
      </c>
      <c r="IR28" s="222" t="s">
        <v>17</v>
      </c>
      <c r="IS28" s="223">
        <v>45474</v>
      </c>
    </row>
    <row r="29" spans="1:253" s="11" customFormat="1" ht="13.25" customHeight="1" x14ac:dyDescent="0.25">
      <c r="A29" s="11" t="s">
        <v>1429</v>
      </c>
      <c r="B29" s="11" t="s">
        <v>10853</v>
      </c>
      <c r="C29" s="11" t="s">
        <v>1430</v>
      </c>
      <c r="D29" s="11" t="s">
        <v>1092</v>
      </c>
      <c r="E29" s="11" t="s">
        <v>10192</v>
      </c>
      <c r="F29" s="11" t="s">
        <v>8198</v>
      </c>
      <c r="G29" s="212">
        <v>52700000</v>
      </c>
      <c r="H29" s="213" t="s">
        <v>8195</v>
      </c>
      <c r="I29" s="213" t="s">
        <v>492</v>
      </c>
      <c r="J29" s="213">
        <v>1</v>
      </c>
      <c r="K29" s="213" t="s">
        <v>8197</v>
      </c>
      <c r="L29" s="213" t="s">
        <v>8196</v>
      </c>
      <c r="M29" s="214">
        <v>45530</v>
      </c>
      <c r="N29" s="221" t="s">
        <v>8202</v>
      </c>
      <c r="O29" s="216">
        <v>1109500</v>
      </c>
      <c r="P29" s="216" t="s">
        <v>8199</v>
      </c>
      <c r="Q29" s="216" t="s">
        <v>492</v>
      </c>
      <c r="R29" s="216">
        <v>1</v>
      </c>
      <c r="S29" s="216" t="s">
        <v>8201</v>
      </c>
      <c r="T29" s="216" t="s">
        <v>8200</v>
      </c>
      <c r="U29" s="217">
        <v>45530</v>
      </c>
      <c r="V29" s="221" t="s">
        <v>8204</v>
      </c>
      <c r="W29" s="213">
        <v>52700000</v>
      </c>
      <c r="X29" s="213" t="s">
        <v>8195</v>
      </c>
      <c r="Y29" s="213" t="s">
        <v>492</v>
      </c>
      <c r="Z29" s="213">
        <v>1</v>
      </c>
      <c r="AA29" s="213" t="s">
        <v>8203</v>
      </c>
      <c r="AB29" s="213" t="s">
        <v>8196</v>
      </c>
      <c r="AC29" s="214">
        <v>45530</v>
      </c>
      <c r="AD29" s="221" t="s">
        <v>8208</v>
      </c>
      <c r="AE29" s="218">
        <v>20176000</v>
      </c>
      <c r="AF29" s="218" t="s">
        <v>8205</v>
      </c>
      <c r="AG29" s="218" t="s">
        <v>33</v>
      </c>
      <c r="AH29" s="218">
        <v>2</v>
      </c>
      <c r="AI29" s="218" t="s">
        <v>8207</v>
      </c>
      <c r="AJ29" s="218" t="s">
        <v>8206</v>
      </c>
      <c r="AK29" s="219">
        <v>45530</v>
      </c>
      <c r="AL29" s="221" t="s">
        <v>8212</v>
      </c>
      <c r="AM29" s="213">
        <v>6922000</v>
      </c>
      <c r="AN29" s="213" t="s">
        <v>8209</v>
      </c>
      <c r="AO29" s="213" t="s">
        <v>33</v>
      </c>
      <c r="AP29" s="213">
        <v>2</v>
      </c>
      <c r="AQ29" s="213" t="s">
        <v>8211</v>
      </c>
      <c r="AR29" s="213" t="s">
        <v>8210</v>
      </c>
      <c r="AS29" s="214">
        <v>45530</v>
      </c>
      <c r="AT29" s="222" t="s">
        <v>8213</v>
      </c>
      <c r="AU29" s="218" t="s">
        <v>17</v>
      </c>
      <c r="AV29" s="218" t="s">
        <v>512</v>
      </c>
      <c r="AW29" s="218" t="s">
        <v>17</v>
      </c>
      <c r="AX29" s="218" t="s">
        <v>17</v>
      </c>
      <c r="AY29" s="218" t="s">
        <v>4042</v>
      </c>
      <c r="AZ29" s="218" t="s">
        <v>512</v>
      </c>
      <c r="BA29" s="219">
        <v>45530</v>
      </c>
      <c r="BB29" s="221" t="s">
        <v>8241</v>
      </c>
      <c r="BC29" s="213" t="s">
        <v>17</v>
      </c>
      <c r="BD29" s="213" t="s">
        <v>17</v>
      </c>
      <c r="BE29" s="213" t="s">
        <v>17</v>
      </c>
      <c r="BF29" s="213" t="s">
        <v>17</v>
      </c>
      <c r="BG29" s="213" t="s">
        <v>4042</v>
      </c>
      <c r="BH29" s="213" t="s">
        <v>512</v>
      </c>
      <c r="BI29" s="214">
        <v>45530</v>
      </c>
      <c r="BJ29" s="222" t="s">
        <v>8217</v>
      </c>
      <c r="BK29" s="222">
        <v>803</v>
      </c>
      <c r="BL29" s="222" t="s">
        <v>8214</v>
      </c>
      <c r="BM29" s="222" t="s">
        <v>33</v>
      </c>
      <c r="BN29" s="222">
        <v>2</v>
      </c>
      <c r="BO29" s="222" t="s">
        <v>8216</v>
      </c>
      <c r="BP29" s="218" t="s">
        <v>8215</v>
      </c>
      <c r="BQ29" s="223">
        <v>45530</v>
      </c>
      <c r="BR29" s="221" t="s">
        <v>8242</v>
      </c>
      <c r="BS29" s="224" t="s">
        <v>17</v>
      </c>
      <c r="BT29" s="224" t="s">
        <v>17</v>
      </c>
      <c r="BU29" s="224" t="s">
        <v>17</v>
      </c>
      <c r="BV29" s="224" t="s">
        <v>17</v>
      </c>
      <c r="BW29" s="224" t="s">
        <v>4042</v>
      </c>
      <c r="BX29" s="224" t="s">
        <v>512</v>
      </c>
      <c r="BY29" s="214">
        <v>45530</v>
      </c>
      <c r="BZ29" s="222" t="s">
        <v>8243</v>
      </c>
      <c r="CA29" s="222" t="s">
        <v>17</v>
      </c>
      <c r="CB29" s="222" t="s">
        <v>17</v>
      </c>
      <c r="CC29" s="222" t="s">
        <v>17</v>
      </c>
      <c r="CD29" s="222" t="s">
        <v>17</v>
      </c>
      <c r="CE29" s="222" t="s">
        <v>4042</v>
      </c>
      <c r="CF29" s="222" t="s">
        <v>512</v>
      </c>
      <c r="CG29" s="223">
        <v>45530</v>
      </c>
      <c r="CH29" s="221" t="s">
        <v>11425</v>
      </c>
      <c r="CI29" s="222" t="e">
        <v>#N/A</v>
      </c>
      <c r="CJ29" s="222" t="e">
        <v>#N/A</v>
      </c>
      <c r="CK29" s="222" t="e">
        <v>#N/A</v>
      </c>
      <c r="CL29" s="222" t="e">
        <v>#N/A</v>
      </c>
      <c r="CM29" s="222" t="e">
        <v>#N/A</v>
      </c>
      <c r="CN29" s="222" t="e">
        <v>#N/A</v>
      </c>
      <c r="CO29" s="225" t="e">
        <v>#N/A</v>
      </c>
      <c r="CP29" s="222" t="s">
        <v>1551</v>
      </c>
      <c r="CQ29" s="224" t="s">
        <v>17</v>
      </c>
      <c r="CR29" s="224" t="s">
        <v>17</v>
      </c>
      <c r="CS29" s="224" t="s">
        <v>17</v>
      </c>
      <c r="CT29" s="224" t="s">
        <v>17</v>
      </c>
      <c r="CU29" s="224" t="s">
        <v>1550</v>
      </c>
      <c r="CV29" s="224" t="s">
        <v>17</v>
      </c>
      <c r="CW29" s="214">
        <v>45322</v>
      </c>
      <c r="CX29" s="222" t="s">
        <v>8223</v>
      </c>
      <c r="CY29" s="218">
        <v>10400000</v>
      </c>
      <c r="CZ29" s="218" t="s">
        <v>8220</v>
      </c>
      <c r="DA29" s="218" t="s">
        <v>33</v>
      </c>
      <c r="DB29" s="218">
        <v>2</v>
      </c>
      <c r="DC29" s="218" t="s">
        <v>8231</v>
      </c>
      <c r="DD29" s="218" t="s">
        <v>8224</v>
      </c>
      <c r="DE29" s="220">
        <v>45530</v>
      </c>
      <c r="DF29" s="221" t="s">
        <v>8226</v>
      </c>
      <c r="DG29" s="213">
        <v>32524000</v>
      </c>
      <c r="DH29" s="224" t="s">
        <v>8220</v>
      </c>
      <c r="DI29" s="224" t="s">
        <v>33</v>
      </c>
      <c r="DJ29" s="224">
        <v>2</v>
      </c>
      <c r="DK29" s="224" t="s">
        <v>8225</v>
      </c>
      <c r="DL29" s="224" t="s">
        <v>8224</v>
      </c>
      <c r="DM29" s="214">
        <v>45530</v>
      </c>
      <c r="DN29" s="222" t="s">
        <v>8230</v>
      </c>
      <c r="DO29" s="218">
        <v>9776000</v>
      </c>
      <c r="DP29" s="222" t="s">
        <v>8227</v>
      </c>
      <c r="DQ29" s="222" t="s">
        <v>888</v>
      </c>
      <c r="DR29" s="222">
        <v>2</v>
      </c>
      <c r="DS29" s="222" t="s">
        <v>8229</v>
      </c>
      <c r="DT29" s="222" t="s">
        <v>8228</v>
      </c>
      <c r="DU29" s="223">
        <v>45530</v>
      </c>
      <c r="DV29" s="221" t="s">
        <v>8232</v>
      </c>
      <c r="DW29" s="213">
        <v>6080000</v>
      </c>
      <c r="DX29" s="224" t="s">
        <v>8220</v>
      </c>
      <c r="DY29" s="224" t="s">
        <v>33</v>
      </c>
      <c r="DZ29" s="224">
        <v>2</v>
      </c>
      <c r="EA29" s="224" t="s">
        <v>8231</v>
      </c>
      <c r="EB29" s="224" t="s">
        <v>8224</v>
      </c>
      <c r="EC29" s="214">
        <v>45530</v>
      </c>
      <c r="ED29" s="222" t="s">
        <v>8234</v>
      </c>
      <c r="EE29" s="218">
        <v>3800000</v>
      </c>
      <c r="EF29" s="222" t="s">
        <v>8220</v>
      </c>
      <c r="EG29" s="222" t="s">
        <v>17</v>
      </c>
      <c r="EH29" s="222" t="s">
        <v>17</v>
      </c>
      <c r="EI29" s="222" t="s">
        <v>8233</v>
      </c>
      <c r="EJ29" s="222" t="s">
        <v>8224</v>
      </c>
      <c r="EK29" s="223">
        <v>45530</v>
      </c>
      <c r="EL29" s="221" t="s">
        <v>8236</v>
      </c>
      <c r="EM29" s="213">
        <v>520000</v>
      </c>
      <c r="EN29" s="224" t="s">
        <v>8220</v>
      </c>
      <c r="EO29" s="224" t="s">
        <v>17</v>
      </c>
      <c r="EP29" s="224" t="s">
        <v>17</v>
      </c>
      <c r="EQ29" s="224" t="s">
        <v>8235</v>
      </c>
      <c r="ER29" s="224" t="s">
        <v>8224</v>
      </c>
      <c r="ES29" s="214">
        <v>45530</v>
      </c>
      <c r="ET29" s="222" t="s">
        <v>8219</v>
      </c>
      <c r="EU29" s="222">
        <v>807</v>
      </c>
      <c r="EV29" s="222" t="s">
        <v>8214</v>
      </c>
      <c r="EW29" s="222" t="s">
        <v>33</v>
      </c>
      <c r="EX29" s="222">
        <v>2</v>
      </c>
      <c r="EY29" s="222" t="s">
        <v>8218</v>
      </c>
      <c r="EZ29" s="222" t="s">
        <v>8215</v>
      </c>
      <c r="FA29" s="223">
        <v>45530</v>
      </c>
      <c r="FB29" s="221" t="s">
        <v>8240</v>
      </c>
      <c r="FC29" s="224">
        <v>4</v>
      </c>
      <c r="FD29" s="224" t="s">
        <v>8237</v>
      </c>
      <c r="FE29" s="224" t="s">
        <v>33</v>
      </c>
      <c r="FF29" s="224">
        <v>2</v>
      </c>
      <c r="FG29" s="224" t="s">
        <v>8239</v>
      </c>
      <c r="FH29" s="224" t="s">
        <v>8238</v>
      </c>
      <c r="FI29" s="214">
        <v>45530</v>
      </c>
      <c r="FJ29" s="221" t="s">
        <v>1432</v>
      </c>
      <c r="FK29" s="222" t="s">
        <v>17</v>
      </c>
      <c r="FL29" s="222" t="s">
        <v>512</v>
      </c>
      <c r="FM29" s="222" t="s">
        <v>17</v>
      </c>
      <c r="FN29" s="222" t="s">
        <v>17</v>
      </c>
      <c r="FO29" s="222" t="s">
        <v>1431</v>
      </c>
      <c r="FP29" s="218" t="s">
        <v>512</v>
      </c>
      <c r="FQ29" s="219">
        <v>45199</v>
      </c>
      <c r="FR29" s="221" t="s">
        <v>1433</v>
      </c>
      <c r="FS29" s="224" t="s">
        <v>17</v>
      </c>
      <c r="FT29" s="224" t="s">
        <v>512</v>
      </c>
      <c r="FU29" s="224" t="s">
        <v>17</v>
      </c>
      <c r="FV29" s="224" t="s">
        <v>17</v>
      </c>
      <c r="FW29" s="224" t="s">
        <v>1431</v>
      </c>
      <c r="FX29" s="224" t="s">
        <v>512</v>
      </c>
      <c r="FY29" s="214">
        <v>45199</v>
      </c>
      <c r="FZ29" s="222" t="s">
        <v>3051</v>
      </c>
      <c r="GA29" s="222">
        <v>1</v>
      </c>
      <c r="GB29" s="222" t="s">
        <v>2232</v>
      </c>
      <c r="GC29" s="222" t="s">
        <v>33</v>
      </c>
      <c r="GD29" s="222">
        <v>2</v>
      </c>
      <c r="GE29" s="222" t="s">
        <v>17</v>
      </c>
      <c r="GF29" s="222" t="s">
        <v>17</v>
      </c>
      <c r="GG29" s="223">
        <v>45461</v>
      </c>
      <c r="GH29" s="221" t="s">
        <v>3057</v>
      </c>
      <c r="GI29" s="224">
        <v>3</v>
      </c>
      <c r="GJ29" s="224" t="s">
        <v>2232</v>
      </c>
      <c r="GK29" s="224" t="s">
        <v>33</v>
      </c>
      <c r="GL29" s="224">
        <v>2</v>
      </c>
      <c r="GM29" s="224" t="s">
        <v>17</v>
      </c>
      <c r="GN29" s="224" t="s">
        <v>17</v>
      </c>
      <c r="GO29" s="214">
        <v>45461</v>
      </c>
      <c r="GP29" s="222" t="s">
        <v>3052</v>
      </c>
      <c r="GQ29" s="222">
        <v>1</v>
      </c>
      <c r="GR29" s="222" t="s">
        <v>2232</v>
      </c>
      <c r="GS29" s="222" t="s">
        <v>33</v>
      </c>
      <c r="GT29" s="222">
        <v>2</v>
      </c>
      <c r="GU29" s="222" t="s">
        <v>17</v>
      </c>
      <c r="GV29" s="222" t="s">
        <v>17</v>
      </c>
      <c r="GW29" s="223">
        <v>45461</v>
      </c>
      <c r="GX29" s="221" t="s">
        <v>3058</v>
      </c>
      <c r="GY29" s="224">
        <v>0</v>
      </c>
      <c r="GZ29" s="224" t="s">
        <v>2232</v>
      </c>
      <c r="HA29" s="224" t="s">
        <v>33</v>
      </c>
      <c r="HB29" s="224">
        <v>2</v>
      </c>
      <c r="HC29" s="224" t="s">
        <v>17</v>
      </c>
      <c r="HD29" s="224" t="s">
        <v>17</v>
      </c>
      <c r="HE29" s="214">
        <v>45461</v>
      </c>
      <c r="HF29" s="222" t="s">
        <v>3050</v>
      </c>
      <c r="HG29" s="222">
        <v>0</v>
      </c>
      <c r="HH29" s="222" t="s">
        <v>2232</v>
      </c>
      <c r="HI29" s="222" t="s">
        <v>33</v>
      </c>
      <c r="HJ29" s="222">
        <v>2</v>
      </c>
      <c r="HK29" s="222" t="s">
        <v>17</v>
      </c>
      <c r="HL29" s="222" t="s">
        <v>17</v>
      </c>
      <c r="HM29" s="223">
        <v>45461</v>
      </c>
      <c r="HN29" s="221" t="s">
        <v>3056</v>
      </c>
      <c r="HO29" s="224">
        <v>2</v>
      </c>
      <c r="HP29" s="224" t="s">
        <v>2232</v>
      </c>
      <c r="HQ29" s="224" t="s">
        <v>33</v>
      </c>
      <c r="HR29" s="224">
        <v>2</v>
      </c>
      <c r="HS29" s="224" t="s">
        <v>17</v>
      </c>
      <c r="HT29" s="224" t="s">
        <v>17</v>
      </c>
      <c r="HU29" s="214">
        <v>45461</v>
      </c>
      <c r="HV29" s="222" t="s">
        <v>3053</v>
      </c>
      <c r="HW29" s="222">
        <v>1</v>
      </c>
      <c r="HX29" s="222" t="s">
        <v>2232</v>
      </c>
      <c r="HY29" s="222" t="s">
        <v>33</v>
      </c>
      <c r="HZ29" s="222">
        <v>2</v>
      </c>
      <c r="IA29" s="222" t="s">
        <v>17</v>
      </c>
      <c r="IB29" s="222" t="s">
        <v>17</v>
      </c>
      <c r="IC29" s="223">
        <v>45461</v>
      </c>
      <c r="ID29" s="221" t="s">
        <v>3055</v>
      </c>
      <c r="IE29" s="224">
        <v>2</v>
      </c>
      <c r="IF29" s="224" t="s">
        <v>2232</v>
      </c>
      <c r="IG29" s="224" t="s">
        <v>33</v>
      </c>
      <c r="IH29" s="224">
        <v>2</v>
      </c>
      <c r="II29" s="224" t="s">
        <v>17</v>
      </c>
      <c r="IJ29" s="224" t="s">
        <v>17</v>
      </c>
      <c r="IK29" s="214">
        <v>45461</v>
      </c>
      <c r="IL29" s="222" t="s">
        <v>3054</v>
      </c>
      <c r="IM29" s="222">
        <v>3</v>
      </c>
      <c r="IN29" s="222" t="s">
        <v>2232</v>
      </c>
      <c r="IO29" s="222" t="s">
        <v>33</v>
      </c>
      <c r="IP29" s="222">
        <v>2</v>
      </c>
      <c r="IQ29" s="222" t="s">
        <v>17</v>
      </c>
      <c r="IR29" s="222" t="s">
        <v>17</v>
      </c>
      <c r="IS29" s="223">
        <v>45461</v>
      </c>
    </row>
    <row r="30" spans="1:253" s="11" customFormat="1" ht="13.25" customHeight="1" x14ac:dyDescent="0.25">
      <c r="A30" s="11" t="s">
        <v>1090</v>
      </c>
      <c r="B30" s="11" t="s">
        <v>10825</v>
      </c>
      <c r="C30" s="11" t="s">
        <v>1091</v>
      </c>
      <c r="D30" s="11" t="s">
        <v>1092</v>
      </c>
      <c r="E30" s="11" t="s">
        <v>10192</v>
      </c>
      <c r="F30" s="11" t="s">
        <v>8246</v>
      </c>
      <c r="G30" s="212">
        <v>52700000</v>
      </c>
      <c r="H30" s="213" t="s">
        <v>8195</v>
      </c>
      <c r="I30" s="213" t="s">
        <v>888</v>
      </c>
      <c r="J30" s="213">
        <v>2</v>
      </c>
      <c r="K30" s="213" t="s">
        <v>8245</v>
      </c>
      <c r="L30" s="213" t="s">
        <v>8196</v>
      </c>
      <c r="M30" s="214">
        <v>45530</v>
      </c>
      <c r="N30" s="221" t="s">
        <v>8250</v>
      </c>
      <c r="O30" s="216">
        <v>34507</v>
      </c>
      <c r="P30" s="216" t="s">
        <v>8247</v>
      </c>
      <c r="Q30" s="216" t="s">
        <v>888</v>
      </c>
      <c r="R30" s="216">
        <v>2</v>
      </c>
      <c r="S30" s="216" t="s">
        <v>8249</v>
      </c>
      <c r="T30" s="216" t="s">
        <v>8248</v>
      </c>
      <c r="U30" s="217">
        <v>45530</v>
      </c>
      <c r="V30" s="221" t="s">
        <v>8254</v>
      </c>
      <c r="W30" s="213">
        <v>31005000</v>
      </c>
      <c r="X30" s="213" t="s">
        <v>8251</v>
      </c>
      <c r="Y30" s="213" t="s">
        <v>888</v>
      </c>
      <c r="Z30" s="213">
        <v>2</v>
      </c>
      <c r="AA30" s="213" t="s">
        <v>8253</v>
      </c>
      <c r="AB30" s="213" t="s">
        <v>8252</v>
      </c>
      <c r="AC30" s="214">
        <v>45530</v>
      </c>
      <c r="AD30" s="221" t="s">
        <v>8258</v>
      </c>
      <c r="AE30" s="218">
        <v>14976000</v>
      </c>
      <c r="AF30" s="218" t="s">
        <v>8255</v>
      </c>
      <c r="AG30" s="218" t="s">
        <v>888</v>
      </c>
      <c r="AH30" s="218">
        <v>2</v>
      </c>
      <c r="AI30" s="218" t="s">
        <v>8257</v>
      </c>
      <c r="AJ30" s="218" t="s">
        <v>8256</v>
      </c>
      <c r="AK30" s="219">
        <v>45530</v>
      </c>
      <c r="AL30" s="221" t="s">
        <v>8262</v>
      </c>
      <c r="AM30" s="213">
        <v>3850000</v>
      </c>
      <c r="AN30" s="213" t="s">
        <v>8259</v>
      </c>
      <c r="AO30" s="213" t="s">
        <v>888</v>
      </c>
      <c r="AP30" s="213">
        <v>2</v>
      </c>
      <c r="AQ30" s="213" t="s">
        <v>8261</v>
      </c>
      <c r="AR30" s="213" t="s">
        <v>8260</v>
      </c>
      <c r="AS30" s="214">
        <v>45530</v>
      </c>
      <c r="AT30" s="222" t="s">
        <v>8263</v>
      </c>
      <c r="AU30" s="218" t="s">
        <v>17</v>
      </c>
      <c r="AV30" s="218" t="s">
        <v>17</v>
      </c>
      <c r="AW30" s="218" t="s">
        <v>17</v>
      </c>
      <c r="AX30" s="218" t="s">
        <v>17</v>
      </c>
      <c r="AY30" s="218" t="s">
        <v>4042</v>
      </c>
      <c r="AZ30" s="218" t="s">
        <v>17</v>
      </c>
      <c r="BA30" s="219">
        <v>45530</v>
      </c>
      <c r="BB30" s="221" t="s">
        <v>8288</v>
      </c>
      <c r="BC30" s="213" t="s">
        <v>17</v>
      </c>
      <c r="BD30" s="213" t="s">
        <v>17</v>
      </c>
      <c r="BE30" s="213" t="s">
        <v>17</v>
      </c>
      <c r="BF30" s="213" t="s">
        <v>17</v>
      </c>
      <c r="BG30" s="213" t="s">
        <v>4042</v>
      </c>
      <c r="BH30" s="213" t="s">
        <v>17</v>
      </c>
      <c r="BI30" s="214">
        <v>45530</v>
      </c>
      <c r="BJ30" s="222" t="s">
        <v>8266</v>
      </c>
      <c r="BK30" s="222">
        <v>4</v>
      </c>
      <c r="BL30" s="222" t="s">
        <v>3997</v>
      </c>
      <c r="BM30" s="222" t="s">
        <v>22</v>
      </c>
      <c r="BN30" s="222">
        <v>3</v>
      </c>
      <c r="BO30" s="222" t="s">
        <v>8265</v>
      </c>
      <c r="BP30" s="218" t="s">
        <v>8264</v>
      </c>
      <c r="BQ30" s="223">
        <v>45530</v>
      </c>
      <c r="BR30" s="221" t="s">
        <v>8289</v>
      </c>
      <c r="BS30" s="224" t="s">
        <v>17</v>
      </c>
      <c r="BT30" s="224" t="s">
        <v>17</v>
      </c>
      <c r="BU30" s="224" t="s">
        <v>17</v>
      </c>
      <c r="BV30" s="224" t="s">
        <v>17</v>
      </c>
      <c r="BW30" s="224" t="s">
        <v>4042</v>
      </c>
      <c r="BX30" s="224" t="s">
        <v>17</v>
      </c>
      <c r="BY30" s="214">
        <v>45530</v>
      </c>
      <c r="BZ30" s="222" t="s">
        <v>8290</v>
      </c>
      <c r="CA30" s="222" t="s">
        <v>17</v>
      </c>
      <c r="CB30" s="222" t="s">
        <v>17</v>
      </c>
      <c r="CC30" s="222" t="s">
        <v>17</v>
      </c>
      <c r="CD30" s="222" t="s">
        <v>17</v>
      </c>
      <c r="CE30" s="222" t="s">
        <v>4042</v>
      </c>
      <c r="CF30" s="222" t="s">
        <v>17</v>
      </c>
      <c r="CG30" s="223">
        <v>45530</v>
      </c>
      <c r="CH30" s="221" t="s">
        <v>11426</v>
      </c>
      <c r="CI30" s="222" t="e">
        <v>#N/A</v>
      </c>
      <c r="CJ30" s="222" t="e">
        <v>#N/A</v>
      </c>
      <c r="CK30" s="222" t="e">
        <v>#N/A</v>
      </c>
      <c r="CL30" s="222" t="e">
        <v>#N/A</v>
      </c>
      <c r="CM30" s="222" t="e">
        <v>#N/A</v>
      </c>
      <c r="CN30" s="222" t="e">
        <v>#N/A</v>
      </c>
      <c r="CO30" s="225" t="e">
        <v>#N/A</v>
      </c>
      <c r="CP30" s="222" t="s">
        <v>1835</v>
      </c>
      <c r="CQ30" s="224" t="s">
        <v>17</v>
      </c>
      <c r="CR30" s="224" t="s">
        <v>17</v>
      </c>
      <c r="CS30" s="224" t="s">
        <v>17</v>
      </c>
      <c r="CT30" s="224" t="s">
        <v>17</v>
      </c>
      <c r="CU30" s="224" t="s">
        <v>1834</v>
      </c>
      <c r="CV30" s="224" t="s">
        <v>17</v>
      </c>
      <c r="CW30" s="214">
        <v>45401</v>
      </c>
      <c r="CX30" s="222" t="s">
        <v>8274</v>
      </c>
      <c r="CY30" s="218">
        <v>2100000</v>
      </c>
      <c r="CZ30" s="218" t="s">
        <v>8271</v>
      </c>
      <c r="DA30" s="218" t="s">
        <v>888</v>
      </c>
      <c r="DB30" s="218">
        <v>2</v>
      </c>
      <c r="DC30" s="218" t="s">
        <v>8282</v>
      </c>
      <c r="DD30" s="218" t="s">
        <v>8281</v>
      </c>
      <c r="DE30" s="220">
        <v>45530</v>
      </c>
      <c r="DF30" s="221" t="s">
        <v>8278</v>
      </c>
      <c r="DG30" s="213">
        <v>16028000</v>
      </c>
      <c r="DH30" s="224" t="s">
        <v>8275</v>
      </c>
      <c r="DI30" s="224" t="s">
        <v>888</v>
      </c>
      <c r="DJ30" s="224">
        <v>2</v>
      </c>
      <c r="DK30" s="224" t="s">
        <v>8277</v>
      </c>
      <c r="DL30" s="224" t="s">
        <v>8276</v>
      </c>
      <c r="DM30" s="214">
        <v>45530</v>
      </c>
      <c r="DN30" s="222" t="s">
        <v>8280</v>
      </c>
      <c r="DO30" s="218">
        <v>12876000</v>
      </c>
      <c r="DP30" s="222" t="s">
        <v>8227</v>
      </c>
      <c r="DQ30" s="222" t="s">
        <v>888</v>
      </c>
      <c r="DR30" s="222">
        <v>2</v>
      </c>
      <c r="DS30" s="222" t="s">
        <v>8279</v>
      </c>
      <c r="DT30" s="222" t="s">
        <v>8228</v>
      </c>
      <c r="DU30" s="223">
        <v>45530</v>
      </c>
      <c r="DV30" s="221" t="s">
        <v>8283</v>
      </c>
      <c r="DW30" s="213">
        <v>1155000</v>
      </c>
      <c r="DX30" s="224" t="s">
        <v>8271</v>
      </c>
      <c r="DY30" s="224" t="s">
        <v>888</v>
      </c>
      <c r="DZ30" s="224">
        <v>2</v>
      </c>
      <c r="EA30" s="224" t="s">
        <v>8282</v>
      </c>
      <c r="EB30" s="224" t="s">
        <v>8281</v>
      </c>
      <c r="EC30" s="214">
        <v>45530</v>
      </c>
      <c r="ED30" s="222" t="s">
        <v>8284</v>
      </c>
      <c r="EE30" s="218">
        <v>840000</v>
      </c>
      <c r="EF30" s="222" t="s">
        <v>8271</v>
      </c>
      <c r="EG30" s="222" t="s">
        <v>888</v>
      </c>
      <c r="EH30" s="222">
        <v>2</v>
      </c>
      <c r="EI30" s="222" t="s">
        <v>8233</v>
      </c>
      <c r="EJ30" s="222" t="s">
        <v>8281</v>
      </c>
      <c r="EK30" s="223">
        <v>45530</v>
      </c>
      <c r="EL30" s="221" t="s">
        <v>8285</v>
      </c>
      <c r="EM30" s="213">
        <v>105000</v>
      </c>
      <c r="EN30" s="224" t="s">
        <v>8271</v>
      </c>
      <c r="EO30" s="224" t="s">
        <v>888</v>
      </c>
      <c r="EP30" s="224">
        <v>2</v>
      </c>
      <c r="EQ30" s="224" t="s">
        <v>8235</v>
      </c>
      <c r="ER30" s="224" t="s">
        <v>8281</v>
      </c>
      <c r="ES30" s="214">
        <v>45530</v>
      </c>
      <c r="ET30" s="222" t="s">
        <v>8270</v>
      </c>
      <c r="EU30" s="222">
        <v>807</v>
      </c>
      <c r="EV30" s="222" t="s">
        <v>8267</v>
      </c>
      <c r="EW30" s="222" t="s">
        <v>22</v>
      </c>
      <c r="EX30" s="222">
        <v>3</v>
      </c>
      <c r="EY30" s="222" t="s">
        <v>8269</v>
      </c>
      <c r="EZ30" s="222" t="s">
        <v>8268</v>
      </c>
      <c r="FA30" s="223">
        <v>45530</v>
      </c>
      <c r="FB30" s="221" t="s">
        <v>8287</v>
      </c>
      <c r="FC30" s="224">
        <v>3</v>
      </c>
      <c r="FD30" s="224" t="s">
        <v>8237</v>
      </c>
      <c r="FE30" s="224" t="s">
        <v>888</v>
      </c>
      <c r="FF30" s="224">
        <v>2</v>
      </c>
      <c r="FG30" s="224" t="s">
        <v>8286</v>
      </c>
      <c r="FH30" s="224" t="s">
        <v>8224</v>
      </c>
      <c r="FI30" s="214">
        <v>45530</v>
      </c>
      <c r="FJ30" s="221" t="s">
        <v>1093</v>
      </c>
      <c r="FK30" s="222" t="s">
        <v>17</v>
      </c>
      <c r="FL30" s="222" t="s">
        <v>824</v>
      </c>
      <c r="FM30" s="222" t="s">
        <v>17</v>
      </c>
      <c r="FN30" s="222" t="s">
        <v>17</v>
      </c>
      <c r="FO30" s="222" t="s">
        <v>242</v>
      </c>
      <c r="FP30" s="218" t="s">
        <v>17</v>
      </c>
      <c r="FQ30" s="219">
        <v>44915</v>
      </c>
      <c r="FR30" s="221" t="s">
        <v>1094</v>
      </c>
      <c r="FS30" s="224" t="s">
        <v>17</v>
      </c>
      <c r="FT30" s="224" t="s">
        <v>824</v>
      </c>
      <c r="FU30" s="224" t="s">
        <v>17</v>
      </c>
      <c r="FV30" s="224" t="s">
        <v>17</v>
      </c>
      <c r="FW30" s="224" t="s">
        <v>242</v>
      </c>
      <c r="FX30" s="224" t="s">
        <v>17</v>
      </c>
      <c r="FY30" s="214">
        <v>44915</v>
      </c>
      <c r="FZ30" s="222" t="s">
        <v>3060</v>
      </c>
      <c r="GA30" s="222">
        <v>1</v>
      </c>
      <c r="GB30" s="222" t="s">
        <v>2232</v>
      </c>
      <c r="GC30" s="222" t="s">
        <v>33</v>
      </c>
      <c r="GD30" s="222">
        <v>2</v>
      </c>
      <c r="GE30" s="222" t="s">
        <v>17</v>
      </c>
      <c r="GF30" s="222" t="s">
        <v>17</v>
      </c>
      <c r="GG30" s="223">
        <v>45461</v>
      </c>
      <c r="GH30" s="221" t="s">
        <v>3066</v>
      </c>
      <c r="GI30" s="224">
        <v>3</v>
      </c>
      <c r="GJ30" s="224" t="s">
        <v>2232</v>
      </c>
      <c r="GK30" s="224" t="s">
        <v>33</v>
      </c>
      <c r="GL30" s="224">
        <v>2</v>
      </c>
      <c r="GM30" s="224" t="s">
        <v>17</v>
      </c>
      <c r="GN30" s="224" t="s">
        <v>17</v>
      </c>
      <c r="GO30" s="214">
        <v>45461</v>
      </c>
      <c r="GP30" s="222" t="s">
        <v>3061</v>
      </c>
      <c r="GQ30" s="222">
        <v>1</v>
      </c>
      <c r="GR30" s="222" t="s">
        <v>2232</v>
      </c>
      <c r="GS30" s="222" t="s">
        <v>33</v>
      </c>
      <c r="GT30" s="222">
        <v>2</v>
      </c>
      <c r="GU30" s="222" t="s">
        <v>17</v>
      </c>
      <c r="GV30" s="222" t="s">
        <v>17</v>
      </c>
      <c r="GW30" s="223">
        <v>45461</v>
      </c>
      <c r="GX30" s="221" t="s">
        <v>3067</v>
      </c>
      <c r="GY30" s="224">
        <v>0</v>
      </c>
      <c r="GZ30" s="224" t="s">
        <v>2232</v>
      </c>
      <c r="HA30" s="224" t="s">
        <v>33</v>
      </c>
      <c r="HB30" s="224">
        <v>2</v>
      </c>
      <c r="HC30" s="224" t="s">
        <v>17</v>
      </c>
      <c r="HD30" s="224" t="s">
        <v>17</v>
      </c>
      <c r="HE30" s="214">
        <v>45461</v>
      </c>
      <c r="HF30" s="222" t="s">
        <v>3059</v>
      </c>
      <c r="HG30" s="222">
        <v>0</v>
      </c>
      <c r="HH30" s="222" t="s">
        <v>2232</v>
      </c>
      <c r="HI30" s="222" t="s">
        <v>33</v>
      </c>
      <c r="HJ30" s="222">
        <v>2</v>
      </c>
      <c r="HK30" s="222" t="s">
        <v>17</v>
      </c>
      <c r="HL30" s="222" t="s">
        <v>17</v>
      </c>
      <c r="HM30" s="223">
        <v>45461</v>
      </c>
      <c r="HN30" s="221" t="s">
        <v>3065</v>
      </c>
      <c r="HO30" s="224">
        <v>0</v>
      </c>
      <c r="HP30" s="224" t="s">
        <v>2232</v>
      </c>
      <c r="HQ30" s="224" t="s">
        <v>33</v>
      </c>
      <c r="HR30" s="224">
        <v>2</v>
      </c>
      <c r="HS30" s="224" t="s">
        <v>17</v>
      </c>
      <c r="HT30" s="224" t="s">
        <v>17</v>
      </c>
      <c r="HU30" s="214">
        <v>45461</v>
      </c>
      <c r="HV30" s="222" t="s">
        <v>3062</v>
      </c>
      <c r="HW30" s="222">
        <v>1</v>
      </c>
      <c r="HX30" s="222" t="s">
        <v>2232</v>
      </c>
      <c r="HY30" s="222" t="s">
        <v>33</v>
      </c>
      <c r="HZ30" s="222">
        <v>2</v>
      </c>
      <c r="IA30" s="222" t="s">
        <v>17</v>
      </c>
      <c r="IB30" s="222" t="s">
        <v>17</v>
      </c>
      <c r="IC30" s="223">
        <v>45461</v>
      </c>
      <c r="ID30" s="221" t="s">
        <v>3064</v>
      </c>
      <c r="IE30" s="224">
        <v>2</v>
      </c>
      <c r="IF30" s="224" t="s">
        <v>2232</v>
      </c>
      <c r="IG30" s="224" t="s">
        <v>33</v>
      </c>
      <c r="IH30" s="224">
        <v>2</v>
      </c>
      <c r="II30" s="224" t="s">
        <v>17</v>
      </c>
      <c r="IJ30" s="224" t="s">
        <v>17</v>
      </c>
      <c r="IK30" s="214">
        <v>45461</v>
      </c>
      <c r="IL30" s="222" t="s">
        <v>3063</v>
      </c>
      <c r="IM30" s="222">
        <v>3</v>
      </c>
      <c r="IN30" s="222" t="s">
        <v>2232</v>
      </c>
      <c r="IO30" s="222" t="s">
        <v>33</v>
      </c>
      <c r="IP30" s="222">
        <v>2</v>
      </c>
      <c r="IQ30" s="222" t="s">
        <v>17</v>
      </c>
      <c r="IR30" s="222" t="s">
        <v>17</v>
      </c>
      <c r="IS30" s="223">
        <v>45461</v>
      </c>
    </row>
    <row r="31" spans="1:253" s="11" customFormat="1" ht="13.25" customHeight="1" x14ac:dyDescent="0.25">
      <c r="A31" s="11" t="s">
        <v>1109</v>
      </c>
      <c r="B31" s="11" t="s">
        <v>10825</v>
      </c>
      <c r="C31" s="11" t="s">
        <v>1110</v>
      </c>
      <c r="D31" s="11" t="s">
        <v>1111</v>
      </c>
      <c r="E31" s="11" t="s">
        <v>10197</v>
      </c>
      <c r="F31" s="11" t="s">
        <v>8111</v>
      </c>
      <c r="G31" s="212">
        <v>5212000</v>
      </c>
      <c r="H31" s="213" t="s">
        <v>8108</v>
      </c>
      <c r="I31" s="213" t="s">
        <v>888</v>
      </c>
      <c r="J31" s="213">
        <v>2</v>
      </c>
      <c r="K31" s="213" t="s">
        <v>8110</v>
      </c>
      <c r="L31" s="213" t="s">
        <v>8109</v>
      </c>
      <c r="M31" s="214">
        <v>45530</v>
      </c>
      <c r="N31" s="221" t="s">
        <v>8115</v>
      </c>
      <c r="O31" s="216">
        <v>1003</v>
      </c>
      <c r="P31" s="216" t="s">
        <v>8112</v>
      </c>
      <c r="Q31" s="216" t="s">
        <v>33</v>
      </c>
      <c r="R31" s="216">
        <v>2</v>
      </c>
      <c r="S31" s="216" t="s">
        <v>8114</v>
      </c>
      <c r="T31" s="216" t="s">
        <v>8113</v>
      </c>
      <c r="U31" s="217">
        <v>45530</v>
      </c>
      <c r="V31" s="221" t="s">
        <v>8119</v>
      </c>
      <c r="W31" s="213">
        <v>2451000</v>
      </c>
      <c r="X31" s="213" t="s">
        <v>8116</v>
      </c>
      <c r="Y31" s="213" t="s">
        <v>888</v>
      </c>
      <c r="Z31" s="213">
        <v>2</v>
      </c>
      <c r="AA31" s="213" t="s">
        <v>8118</v>
      </c>
      <c r="AB31" s="213" t="s">
        <v>8117</v>
      </c>
      <c r="AC31" s="214">
        <v>45530</v>
      </c>
      <c r="AD31" s="221" t="s">
        <v>8123</v>
      </c>
      <c r="AE31" s="218">
        <v>235000</v>
      </c>
      <c r="AF31" s="218" t="s">
        <v>8120</v>
      </c>
      <c r="AG31" s="218" t="s">
        <v>33</v>
      </c>
      <c r="AH31" s="218">
        <v>2</v>
      </c>
      <c r="AI31" s="218" t="s">
        <v>8122</v>
      </c>
      <c r="AJ31" s="218" t="s">
        <v>8121</v>
      </c>
      <c r="AK31" s="219">
        <v>45530</v>
      </c>
      <c r="AL31" s="221" t="s">
        <v>8124</v>
      </c>
      <c r="AM31" s="213">
        <v>235000</v>
      </c>
      <c r="AN31" s="213" t="s">
        <v>8120</v>
      </c>
      <c r="AO31" s="213" t="s">
        <v>33</v>
      </c>
      <c r="AP31" s="213">
        <v>2</v>
      </c>
      <c r="AQ31" s="213" t="s">
        <v>8122</v>
      </c>
      <c r="AR31" s="213" t="s">
        <v>8121</v>
      </c>
      <c r="AS31" s="214">
        <v>45530</v>
      </c>
      <c r="AT31" s="222" t="s">
        <v>8125</v>
      </c>
      <c r="AU31" s="218" t="s">
        <v>17</v>
      </c>
      <c r="AV31" s="218" t="s">
        <v>17</v>
      </c>
      <c r="AW31" s="218" t="s">
        <v>17</v>
      </c>
      <c r="AX31" s="218" t="s">
        <v>17</v>
      </c>
      <c r="AY31" s="218" t="s">
        <v>7714</v>
      </c>
      <c r="AZ31" s="218" t="s">
        <v>17</v>
      </c>
      <c r="BA31" s="219">
        <v>45530</v>
      </c>
      <c r="BB31" s="221" t="s">
        <v>8150</v>
      </c>
      <c r="BC31" s="213" t="s">
        <v>17</v>
      </c>
      <c r="BD31" s="213" t="s">
        <v>17</v>
      </c>
      <c r="BE31" s="213" t="s">
        <v>17</v>
      </c>
      <c r="BF31" s="213" t="s">
        <v>17</v>
      </c>
      <c r="BG31" s="213" t="s">
        <v>7714</v>
      </c>
      <c r="BH31" s="213" t="s">
        <v>17</v>
      </c>
      <c r="BI31" s="214">
        <v>45530</v>
      </c>
      <c r="BJ31" s="222" t="s">
        <v>8129</v>
      </c>
      <c r="BK31" s="222">
        <v>100</v>
      </c>
      <c r="BL31" s="222" t="s">
        <v>8126</v>
      </c>
      <c r="BM31" s="222" t="s">
        <v>22</v>
      </c>
      <c r="BN31" s="222">
        <v>3</v>
      </c>
      <c r="BO31" s="222" t="s">
        <v>8128</v>
      </c>
      <c r="BP31" s="218" t="s">
        <v>8127</v>
      </c>
      <c r="BQ31" s="223">
        <v>45530</v>
      </c>
      <c r="BR31" s="221" t="s">
        <v>8151</v>
      </c>
      <c r="BS31" s="224" t="s">
        <v>17</v>
      </c>
      <c r="BT31" s="224" t="s">
        <v>17</v>
      </c>
      <c r="BU31" s="224" t="s">
        <v>17</v>
      </c>
      <c r="BV31" s="224" t="s">
        <v>17</v>
      </c>
      <c r="BW31" s="224" t="s">
        <v>7714</v>
      </c>
      <c r="BX31" s="224" t="s">
        <v>17</v>
      </c>
      <c r="BY31" s="214">
        <v>45530</v>
      </c>
      <c r="BZ31" s="222" t="s">
        <v>8152</v>
      </c>
      <c r="CA31" s="222" t="s">
        <v>17</v>
      </c>
      <c r="CB31" s="222" t="s">
        <v>17</v>
      </c>
      <c r="CC31" s="222" t="s">
        <v>17</v>
      </c>
      <c r="CD31" s="222" t="s">
        <v>17</v>
      </c>
      <c r="CE31" s="222" t="s">
        <v>7714</v>
      </c>
      <c r="CF31" s="222" t="s">
        <v>17</v>
      </c>
      <c r="CG31" s="223">
        <v>45530</v>
      </c>
      <c r="CH31" s="221" t="s">
        <v>11427</v>
      </c>
      <c r="CI31" s="222" t="e">
        <v>#N/A</v>
      </c>
      <c r="CJ31" s="222" t="e">
        <v>#N/A</v>
      </c>
      <c r="CK31" s="222" t="e">
        <v>#N/A</v>
      </c>
      <c r="CL31" s="222" t="e">
        <v>#N/A</v>
      </c>
      <c r="CM31" s="222" t="e">
        <v>#N/A</v>
      </c>
      <c r="CN31" s="222" t="e">
        <v>#N/A</v>
      </c>
      <c r="CO31" s="225" t="e">
        <v>#N/A</v>
      </c>
      <c r="CP31" s="222" t="s">
        <v>8154</v>
      </c>
      <c r="CQ31" s="224" t="s">
        <v>17</v>
      </c>
      <c r="CR31" s="224" t="s">
        <v>17</v>
      </c>
      <c r="CS31" s="224" t="s">
        <v>17</v>
      </c>
      <c r="CT31" s="224" t="s">
        <v>17</v>
      </c>
      <c r="CU31" s="224" t="s">
        <v>7714</v>
      </c>
      <c r="CV31" s="224" t="s">
        <v>17</v>
      </c>
      <c r="CW31" s="214">
        <v>45530</v>
      </c>
      <c r="CX31" s="222" t="s">
        <v>8134</v>
      </c>
      <c r="CY31" s="218">
        <v>235000</v>
      </c>
      <c r="CZ31" s="218" t="s">
        <v>8131</v>
      </c>
      <c r="DA31" s="218" t="s">
        <v>22</v>
      </c>
      <c r="DB31" s="218">
        <v>3</v>
      </c>
      <c r="DC31" s="218" t="s">
        <v>8141</v>
      </c>
      <c r="DD31" s="218" t="s">
        <v>8132</v>
      </c>
      <c r="DE31" s="220">
        <v>45530</v>
      </c>
      <c r="DF31" s="221" t="s">
        <v>8138</v>
      </c>
      <c r="DG31" s="213">
        <v>2215000</v>
      </c>
      <c r="DH31" s="224" t="s">
        <v>8135</v>
      </c>
      <c r="DI31" s="224" t="s">
        <v>22</v>
      </c>
      <c r="DJ31" s="224">
        <v>3</v>
      </c>
      <c r="DK31" s="224" t="s">
        <v>8137</v>
      </c>
      <c r="DL31" s="224" t="s">
        <v>8136</v>
      </c>
      <c r="DM31" s="214">
        <v>45530</v>
      </c>
      <c r="DN31" s="222" t="s">
        <v>8140</v>
      </c>
      <c r="DO31" s="218">
        <v>0</v>
      </c>
      <c r="DP31" s="222" t="s">
        <v>17</v>
      </c>
      <c r="DQ31" s="222" t="s">
        <v>17</v>
      </c>
      <c r="DR31" s="222" t="s">
        <v>17</v>
      </c>
      <c r="DS31" s="222" t="s">
        <v>8139</v>
      </c>
      <c r="DT31" s="222" t="s">
        <v>17</v>
      </c>
      <c r="DU31" s="223">
        <v>45530</v>
      </c>
      <c r="DV31" s="221" t="s">
        <v>8142</v>
      </c>
      <c r="DW31" s="213">
        <v>235000</v>
      </c>
      <c r="DX31" s="224" t="s">
        <v>8131</v>
      </c>
      <c r="DY31" s="224" t="s">
        <v>22</v>
      </c>
      <c r="DZ31" s="224">
        <v>3</v>
      </c>
      <c r="EA31" s="224" t="s">
        <v>8141</v>
      </c>
      <c r="EB31" s="224" t="s">
        <v>8132</v>
      </c>
      <c r="EC31" s="214">
        <v>45530</v>
      </c>
      <c r="ED31" s="222" t="s">
        <v>8144</v>
      </c>
      <c r="EE31" s="218">
        <v>0</v>
      </c>
      <c r="EF31" s="222" t="s">
        <v>17</v>
      </c>
      <c r="EG31" s="222" t="s">
        <v>17</v>
      </c>
      <c r="EH31" s="222" t="s">
        <v>17</v>
      </c>
      <c r="EI31" s="222" t="s">
        <v>8143</v>
      </c>
      <c r="EJ31" s="222" t="s">
        <v>17</v>
      </c>
      <c r="EK31" s="223">
        <v>45530</v>
      </c>
      <c r="EL31" s="221" t="s">
        <v>8146</v>
      </c>
      <c r="EM31" s="213">
        <v>0</v>
      </c>
      <c r="EN31" s="224" t="s">
        <v>824</v>
      </c>
      <c r="EO31" s="224" t="s">
        <v>17</v>
      </c>
      <c r="EP31" s="224" t="s">
        <v>17</v>
      </c>
      <c r="EQ31" s="224" t="s">
        <v>8145</v>
      </c>
      <c r="ER31" s="224" t="s">
        <v>17</v>
      </c>
      <c r="ES31" s="214">
        <v>45530</v>
      </c>
      <c r="ET31" s="222" t="s">
        <v>8130</v>
      </c>
      <c r="EU31" s="222">
        <v>100</v>
      </c>
      <c r="EV31" s="222" t="s">
        <v>8126</v>
      </c>
      <c r="EW31" s="222" t="s">
        <v>22</v>
      </c>
      <c r="EX31" s="222">
        <v>3</v>
      </c>
      <c r="EY31" s="222" t="s">
        <v>8128</v>
      </c>
      <c r="EZ31" s="222" t="s">
        <v>8127</v>
      </c>
      <c r="FA31" s="223">
        <v>45530</v>
      </c>
      <c r="FB31" s="221" t="s">
        <v>8149</v>
      </c>
      <c r="FC31" s="224">
        <v>3</v>
      </c>
      <c r="FD31" s="224" t="s">
        <v>8147</v>
      </c>
      <c r="FE31" s="224" t="s">
        <v>888</v>
      </c>
      <c r="FF31" s="224">
        <v>2</v>
      </c>
      <c r="FG31" s="224" t="s">
        <v>7827</v>
      </c>
      <c r="FH31" s="224" t="s">
        <v>8148</v>
      </c>
      <c r="FI31" s="214">
        <v>45530</v>
      </c>
      <c r="FJ31" s="221" t="s">
        <v>1113</v>
      </c>
      <c r="FK31" s="222" t="s">
        <v>17</v>
      </c>
      <c r="FL31" s="222" t="s">
        <v>17</v>
      </c>
      <c r="FM31" s="222" t="s">
        <v>17</v>
      </c>
      <c r="FN31" s="222" t="s">
        <v>17</v>
      </c>
      <c r="FO31" s="222" t="s">
        <v>1112</v>
      </c>
      <c r="FP31" s="218" t="s">
        <v>17</v>
      </c>
      <c r="FQ31" s="219">
        <v>44921</v>
      </c>
      <c r="FR31" s="221" t="s">
        <v>1115</v>
      </c>
      <c r="FS31" s="224" t="s">
        <v>17</v>
      </c>
      <c r="FT31" s="224" t="s">
        <v>17</v>
      </c>
      <c r="FU31" s="224" t="s">
        <v>17</v>
      </c>
      <c r="FV31" s="224" t="s">
        <v>17</v>
      </c>
      <c r="FW31" s="224" t="s">
        <v>1114</v>
      </c>
      <c r="FX31" s="224" t="s">
        <v>17</v>
      </c>
      <c r="FY31" s="214">
        <v>44921</v>
      </c>
      <c r="FZ31" s="222" t="s">
        <v>3069</v>
      </c>
      <c r="GA31" s="222">
        <v>0</v>
      </c>
      <c r="GB31" s="222" t="s">
        <v>2232</v>
      </c>
      <c r="GC31" s="222" t="s">
        <v>33</v>
      </c>
      <c r="GD31" s="222">
        <v>2</v>
      </c>
      <c r="GE31" s="222" t="s">
        <v>17</v>
      </c>
      <c r="GF31" s="222" t="s">
        <v>17</v>
      </c>
      <c r="GG31" s="223">
        <v>45461</v>
      </c>
      <c r="GH31" s="221" t="s">
        <v>3075</v>
      </c>
      <c r="GI31" s="224">
        <v>0</v>
      </c>
      <c r="GJ31" s="224" t="s">
        <v>2232</v>
      </c>
      <c r="GK31" s="224" t="s">
        <v>33</v>
      </c>
      <c r="GL31" s="224">
        <v>2</v>
      </c>
      <c r="GM31" s="224" t="s">
        <v>17</v>
      </c>
      <c r="GN31" s="224" t="s">
        <v>17</v>
      </c>
      <c r="GO31" s="214">
        <v>45461</v>
      </c>
      <c r="GP31" s="222" t="s">
        <v>3070</v>
      </c>
      <c r="GQ31" s="222">
        <v>0</v>
      </c>
      <c r="GR31" s="222" t="s">
        <v>2232</v>
      </c>
      <c r="GS31" s="222" t="s">
        <v>33</v>
      </c>
      <c r="GT31" s="222">
        <v>2</v>
      </c>
      <c r="GU31" s="222" t="s">
        <v>17</v>
      </c>
      <c r="GV31" s="222" t="s">
        <v>17</v>
      </c>
      <c r="GW31" s="223">
        <v>45461</v>
      </c>
      <c r="GX31" s="221" t="s">
        <v>3076</v>
      </c>
      <c r="GY31" s="224">
        <v>0</v>
      </c>
      <c r="GZ31" s="224" t="s">
        <v>2232</v>
      </c>
      <c r="HA31" s="224" t="s">
        <v>33</v>
      </c>
      <c r="HB31" s="224">
        <v>2</v>
      </c>
      <c r="HC31" s="224" t="s">
        <v>17</v>
      </c>
      <c r="HD31" s="224" t="s">
        <v>17</v>
      </c>
      <c r="HE31" s="214">
        <v>45461</v>
      </c>
      <c r="HF31" s="222" t="s">
        <v>3068</v>
      </c>
      <c r="HG31" s="222">
        <v>0</v>
      </c>
      <c r="HH31" s="222" t="s">
        <v>2232</v>
      </c>
      <c r="HI31" s="222" t="s">
        <v>33</v>
      </c>
      <c r="HJ31" s="222">
        <v>2</v>
      </c>
      <c r="HK31" s="222" t="s">
        <v>17</v>
      </c>
      <c r="HL31" s="222" t="s">
        <v>17</v>
      </c>
      <c r="HM31" s="223">
        <v>45461</v>
      </c>
      <c r="HN31" s="221" t="s">
        <v>3074</v>
      </c>
      <c r="HO31" s="224">
        <v>0</v>
      </c>
      <c r="HP31" s="224" t="s">
        <v>2232</v>
      </c>
      <c r="HQ31" s="224" t="s">
        <v>33</v>
      </c>
      <c r="HR31" s="224">
        <v>2</v>
      </c>
      <c r="HS31" s="224" t="s">
        <v>17</v>
      </c>
      <c r="HT31" s="224" t="s">
        <v>17</v>
      </c>
      <c r="HU31" s="214">
        <v>45461</v>
      </c>
      <c r="HV31" s="222" t="s">
        <v>3071</v>
      </c>
      <c r="HW31" s="222">
        <v>0</v>
      </c>
      <c r="HX31" s="222" t="s">
        <v>2232</v>
      </c>
      <c r="HY31" s="222" t="s">
        <v>33</v>
      </c>
      <c r="HZ31" s="222">
        <v>2</v>
      </c>
      <c r="IA31" s="222" t="s">
        <v>17</v>
      </c>
      <c r="IB31" s="222" t="s">
        <v>17</v>
      </c>
      <c r="IC31" s="223">
        <v>45461</v>
      </c>
      <c r="ID31" s="221" t="s">
        <v>3073</v>
      </c>
      <c r="IE31" s="224">
        <v>0</v>
      </c>
      <c r="IF31" s="224" t="s">
        <v>2232</v>
      </c>
      <c r="IG31" s="224" t="s">
        <v>33</v>
      </c>
      <c r="IH31" s="224">
        <v>2</v>
      </c>
      <c r="II31" s="224" t="s">
        <v>17</v>
      </c>
      <c r="IJ31" s="224" t="s">
        <v>17</v>
      </c>
      <c r="IK31" s="214">
        <v>45461</v>
      </c>
      <c r="IL31" s="222" t="s">
        <v>3072</v>
      </c>
      <c r="IM31" s="222">
        <v>1</v>
      </c>
      <c r="IN31" s="222" t="s">
        <v>2232</v>
      </c>
      <c r="IO31" s="222" t="s">
        <v>33</v>
      </c>
      <c r="IP31" s="222">
        <v>2</v>
      </c>
      <c r="IQ31" s="222" t="s">
        <v>17</v>
      </c>
      <c r="IR31" s="222" t="s">
        <v>17</v>
      </c>
      <c r="IS31" s="223">
        <v>45461</v>
      </c>
    </row>
    <row r="32" spans="1:253" s="11" customFormat="1" ht="13.25" customHeight="1" x14ac:dyDescent="0.25">
      <c r="A32" s="11" t="s">
        <v>3077</v>
      </c>
      <c r="B32" s="11" t="s">
        <v>10762</v>
      </c>
      <c r="C32" s="11" t="s">
        <v>3078</v>
      </c>
      <c r="D32" s="11" t="s">
        <v>3079</v>
      </c>
      <c r="E32" s="11" t="s">
        <v>10202</v>
      </c>
      <c r="F32" s="11" t="s">
        <v>5631</v>
      </c>
      <c r="G32" s="212">
        <v>11043000</v>
      </c>
      <c r="H32" s="213" t="s">
        <v>5258</v>
      </c>
      <c r="I32" s="213" t="s">
        <v>492</v>
      </c>
      <c r="J32" s="213">
        <v>1</v>
      </c>
      <c r="K32" s="213" t="s">
        <v>5630</v>
      </c>
      <c r="L32" s="213" t="s">
        <v>5629</v>
      </c>
      <c r="M32" s="214">
        <v>45526</v>
      </c>
      <c r="N32" s="221" t="s">
        <v>5634</v>
      </c>
      <c r="O32" s="216">
        <v>77187</v>
      </c>
      <c r="P32" s="216" t="s">
        <v>5344</v>
      </c>
      <c r="Q32" s="216" t="s">
        <v>888</v>
      </c>
      <c r="R32" s="216">
        <v>2</v>
      </c>
      <c r="S32" s="216" t="s">
        <v>5633</v>
      </c>
      <c r="T32" s="216" t="s">
        <v>5632</v>
      </c>
      <c r="U32" s="217">
        <v>45526</v>
      </c>
      <c r="V32" s="221" t="s">
        <v>5636</v>
      </c>
      <c r="W32" s="213">
        <v>11043000</v>
      </c>
      <c r="X32" s="213" t="s">
        <v>5258</v>
      </c>
      <c r="Y32" s="213" t="s">
        <v>888</v>
      </c>
      <c r="Z32" s="213">
        <v>2</v>
      </c>
      <c r="AA32" s="213" t="s">
        <v>5635</v>
      </c>
      <c r="AB32" s="213" t="s">
        <v>5629</v>
      </c>
      <c r="AC32" s="214">
        <v>45526</v>
      </c>
      <c r="AD32" s="221" t="s">
        <v>5637</v>
      </c>
      <c r="AE32" s="218">
        <v>371000</v>
      </c>
      <c r="AF32" s="218" t="s">
        <v>5267</v>
      </c>
      <c r="AG32" s="218" t="s">
        <v>888</v>
      </c>
      <c r="AH32" s="218">
        <v>2</v>
      </c>
      <c r="AI32" s="218" t="s">
        <v>5512</v>
      </c>
      <c r="AJ32" s="218" t="s">
        <v>5384</v>
      </c>
      <c r="AK32" s="219">
        <v>45526</v>
      </c>
      <c r="AL32" s="221" t="s">
        <v>5639</v>
      </c>
      <c r="AM32" s="213">
        <v>371000</v>
      </c>
      <c r="AN32" s="213" t="s">
        <v>5267</v>
      </c>
      <c r="AO32" s="213" t="s">
        <v>888</v>
      </c>
      <c r="AP32" s="213">
        <v>2</v>
      </c>
      <c r="AQ32" s="213" t="s">
        <v>5638</v>
      </c>
      <c r="AR32" s="213" t="s">
        <v>5384</v>
      </c>
      <c r="AS32" s="214">
        <v>45526</v>
      </c>
      <c r="AT32" s="222" t="s">
        <v>5641</v>
      </c>
      <c r="AU32" s="218" t="s">
        <v>17</v>
      </c>
      <c r="AV32" s="218" t="s">
        <v>17</v>
      </c>
      <c r="AW32" s="218" t="s">
        <v>17</v>
      </c>
      <c r="AX32" s="218" t="s">
        <v>17</v>
      </c>
      <c r="AY32" s="218" t="s">
        <v>5273</v>
      </c>
      <c r="AZ32" s="218" t="s">
        <v>17</v>
      </c>
      <c r="BA32" s="219">
        <v>45526</v>
      </c>
      <c r="BB32" s="221" t="s">
        <v>5640</v>
      </c>
      <c r="BC32" s="213" t="s">
        <v>17</v>
      </c>
      <c r="BD32" s="213" t="s">
        <v>17</v>
      </c>
      <c r="BE32" s="213" t="s">
        <v>17</v>
      </c>
      <c r="BF32" s="213" t="s">
        <v>17</v>
      </c>
      <c r="BG32" s="213" t="s">
        <v>5273</v>
      </c>
      <c r="BH32" s="213" t="s">
        <v>17</v>
      </c>
      <c r="BI32" s="214">
        <v>45526</v>
      </c>
      <c r="BJ32" s="222" t="s">
        <v>5642</v>
      </c>
      <c r="BK32" s="222">
        <v>0</v>
      </c>
      <c r="BL32" s="222" t="s">
        <v>5276</v>
      </c>
      <c r="BM32" s="222" t="s">
        <v>888</v>
      </c>
      <c r="BN32" s="222">
        <v>2</v>
      </c>
      <c r="BO32" s="222" t="s">
        <v>5277</v>
      </c>
      <c r="BP32" s="218" t="s">
        <v>4522</v>
      </c>
      <c r="BQ32" s="223">
        <v>45526</v>
      </c>
      <c r="BR32" s="221" t="s">
        <v>5644</v>
      </c>
      <c r="BS32" s="224">
        <v>0</v>
      </c>
      <c r="BT32" s="224" t="s">
        <v>17</v>
      </c>
      <c r="BU32" s="224" t="s">
        <v>17</v>
      </c>
      <c r="BV32" s="224" t="s">
        <v>17</v>
      </c>
      <c r="BW32" s="224" t="s">
        <v>5273</v>
      </c>
      <c r="BX32" s="224" t="s">
        <v>5320</v>
      </c>
      <c r="BY32" s="214">
        <v>45526</v>
      </c>
      <c r="BZ32" s="222" t="s">
        <v>5645</v>
      </c>
      <c r="CA32" s="222">
        <v>0</v>
      </c>
      <c r="CB32" s="222" t="s">
        <v>17</v>
      </c>
      <c r="CC32" s="222" t="s">
        <v>17</v>
      </c>
      <c r="CD32" s="222" t="s">
        <v>17</v>
      </c>
      <c r="CE32" s="222" t="s">
        <v>5273</v>
      </c>
      <c r="CF32" s="222" t="s">
        <v>5320</v>
      </c>
      <c r="CG32" s="223">
        <v>45526</v>
      </c>
      <c r="CH32" s="221" t="s">
        <v>11428</v>
      </c>
      <c r="CI32" s="222" t="e">
        <v>#N/A</v>
      </c>
      <c r="CJ32" s="222" t="e">
        <v>#N/A</v>
      </c>
      <c r="CK32" s="222" t="e">
        <v>#N/A</v>
      </c>
      <c r="CL32" s="222" t="e">
        <v>#N/A</v>
      </c>
      <c r="CM32" s="222" t="e">
        <v>#N/A</v>
      </c>
      <c r="CN32" s="222" t="e">
        <v>#N/A</v>
      </c>
      <c r="CO32" s="225" t="e">
        <v>#N/A</v>
      </c>
      <c r="CP32" s="222" t="s">
        <v>5647</v>
      </c>
      <c r="CQ32" s="224" t="s">
        <v>17</v>
      </c>
      <c r="CR32" s="224" t="s">
        <v>17</v>
      </c>
      <c r="CS32" s="224" t="s">
        <v>17</v>
      </c>
      <c r="CT32" s="224" t="s">
        <v>17</v>
      </c>
      <c r="CU32" s="224" t="s">
        <v>5273</v>
      </c>
      <c r="CV32" s="224" t="s">
        <v>17</v>
      </c>
      <c r="CW32" s="214">
        <v>45526</v>
      </c>
      <c r="CX32" s="222" t="s">
        <v>5649</v>
      </c>
      <c r="CY32" s="218">
        <v>371000</v>
      </c>
      <c r="CZ32" s="218" t="s">
        <v>5325</v>
      </c>
      <c r="DA32" s="218" t="s">
        <v>888</v>
      </c>
      <c r="DB32" s="218">
        <v>2</v>
      </c>
      <c r="DC32" s="218" t="s">
        <v>5294</v>
      </c>
      <c r="DD32" s="218" t="s">
        <v>5287</v>
      </c>
      <c r="DE32" s="220">
        <v>45526</v>
      </c>
      <c r="DF32" s="221" t="s">
        <v>5650</v>
      </c>
      <c r="DG32" s="213">
        <v>10672000</v>
      </c>
      <c r="DH32" s="224" t="s">
        <v>5258</v>
      </c>
      <c r="DI32" s="224" t="s">
        <v>888</v>
      </c>
      <c r="DJ32" s="224">
        <v>2</v>
      </c>
      <c r="DK32" s="224" t="s">
        <v>5290</v>
      </c>
      <c r="DL32" s="224" t="s">
        <v>5629</v>
      </c>
      <c r="DM32" s="214">
        <v>45526</v>
      </c>
      <c r="DN32" s="222" t="s">
        <v>5652</v>
      </c>
      <c r="DO32" s="218">
        <v>0</v>
      </c>
      <c r="DP32" s="222" t="s">
        <v>5325</v>
      </c>
      <c r="DQ32" s="222" t="s">
        <v>888</v>
      </c>
      <c r="DR32" s="222">
        <v>2</v>
      </c>
      <c r="DS32" s="222" t="s">
        <v>5651</v>
      </c>
      <c r="DT32" s="222" t="s">
        <v>5287</v>
      </c>
      <c r="DU32" s="223">
        <v>45526</v>
      </c>
      <c r="DV32" s="221" t="s">
        <v>5653</v>
      </c>
      <c r="DW32" s="213">
        <v>371000</v>
      </c>
      <c r="DX32" s="224" t="s">
        <v>5325</v>
      </c>
      <c r="DY32" s="224" t="s">
        <v>888</v>
      </c>
      <c r="DZ32" s="224">
        <v>2</v>
      </c>
      <c r="EA32" s="224" t="s">
        <v>5294</v>
      </c>
      <c r="EB32" s="224" t="s">
        <v>5287</v>
      </c>
      <c r="EC32" s="214">
        <v>45526</v>
      </c>
      <c r="ED32" s="222" t="s">
        <v>5654</v>
      </c>
      <c r="EE32" s="218">
        <v>0</v>
      </c>
      <c r="EF32" s="222" t="s">
        <v>5325</v>
      </c>
      <c r="EG32" s="222" t="s">
        <v>888</v>
      </c>
      <c r="EH32" s="222">
        <v>2</v>
      </c>
      <c r="EI32" s="222" t="s">
        <v>5294</v>
      </c>
      <c r="EJ32" s="222" t="s">
        <v>5287</v>
      </c>
      <c r="EK32" s="223">
        <v>45526</v>
      </c>
      <c r="EL32" s="221" t="s">
        <v>5655</v>
      </c>
      <c r="EM32" s="213">
        <v>0</v>
      </c>
      <c r="EN32" s="224" t="s">
        <v>5325</v>
      </c>
      <c r="EO32" s="224" t="s">
        <v>888</v>
      </c>
      <c r="EP32" s="224">
        <v>2</v>
      </c>
      <c r="EQ32" s="224" t="s">
        <v>5294</v>
      </c>
      <c r="ER32" s="224" t="s">
        <v>5287</v>
      </c>
      <c r="ES32" s="214">
        <v>45526</v>
      </c>
      <c r="ET32" s="222" t="s">
        <v>5643</v>
      </c>
      <c r="EU32" s="222">
        <v>0</v>
      </c>
      <c r="EV32" s="222" t="s">
        <v>5276</v>
      </c>
      <c r="EW32" s="222" t="s">
        <v>888</v>
      </c>
      <c r="EX32" s="222">
        <v>2</v>
      </c>
      <c r="EY32" s="222" t="s">
        <v>5279</v>
      </c>
      <c r="EZ32" s="222" t="s">
        <v>4522</v>
      </c>
      <c r="FA32" s="223">
        <v>45526</v>
      </c>
      <c r="FB32" s="221" t="s">
        <v>5657</v>
      </c>
      <c r="FC32" s="224">
        <v>2</v>
      </c>
      <c r="FD32" s="224" t="s">
        <v>5267</v>
      </c>
      <c r="FE32" s="224" t="s">
        <v>888</v>
      </c>
      <c r="FF32" s="224">
        <v>2</v>
      </c>
      <c r="FG32" s="224" t="s">
        <v>5656</v>
      </c>
      <c r="FH32" s="224" t="s">
        <v>5384</v>
      </c>
      <c r="FI32" s="214">
        <v>45526</v>
      </c>
      <c r="FJ32" s="221" t="s">
        <v>5658</v>
      </c>
      <c r="FK32" s="222" t="s">
        <v>17</v>
      </c>
      <c r="FL32" s="222" t="s">
        <v>17</v>
      </c>
      <c r="FM32" s="222" t="s">
        <v>17</v>
      </c>
      <c r="FN32" s="222" t="s">
        <v>17</v>
      </c>
      <c r="FO32" s="222" t="s">
        <v>5273</v>
      </c>
      <c r="FP32" s="218" t="s">
        <v>17</v>
      </c>
      <c r="FQ32" s="219">
        <v>45526</v>
      </c>
      <c r="FR32" s="221" t="s">
        <v>5659</v>
      </c>
      <c r="FS32" s="224" t="s">
        <v>17</v>
      </c>
      <c r="FT32" s="224" t="s">
        <v>17</v>
      </c>
      <c r="FU32" s="224" t="s">
        <v>17</v>
      </c>
      <c r="FV32" s="224" t="s">
        <v>17</v>
      </c>
      <c r="FW32" s="224" t="s">
        <v>5273</v>
      </c>
      <c r="FX32" s="224" t="s">
        <v>17</v>
      </c>
      <c r="FY32" s="214">
        <v>45526</v>
      </c>
      <c r="FZ32" s="222" t="s">
        <v>3081</v>
      </c>
      <c r="GA32" s="222">
        <v>0</v>
      </c>
      <c r="GB32" s="222" t="s">
        <v>2232</v>
      </c>
      <c r="GC32" s="222" t="s">
        <v>33</v>
      </c>
      <c r="GD32" s="222">
        <v>2</v>
      </c>
      <c r="GE32" s="222" t="s">
        <v>17</v>
      </c>
      <c r="GF32" s="222" t="s">
        <v>17</v>
      </c>
      <c r="GG32" s="223">
        <v>45461</v>
      </c>
      <c r="GH32" s="221" t="s">
        <v>3087</v>
      </c>
      <c r="GI32" s="224">
        <v>0</v>
      </c>
      <c r="GJ32" s="224" t="s">
        <v>2232</v>
      </c>
      <c r="GK32" s="224" t="s">
        <v>33</v>
      </c>
      <c r="GL32" s="224">
        <v>2</v>
      </c>
      <c r="GM32" s="224" t="s">
        <v>17</v>
      </c>
      <c r="GN32" s="224" t="s">
        <v>17</v>
      </c>
      <c r="GO32" s="214">
        <v>45461</v>
      </c>
      <c r="GP32" s="222" t="s">
        <v>3082</v>
      </c>
      <c r="GQ32" s="222">
        <v>0</v>
      </c>
      <c r="GR32" s="222" t="s">
        <v>2232</v>
      </c>
      <c r="GS32" s="222" t="s">
        <v>33</v>
      </c>
      <c r="GT32" s="222">
        <v>2</v>
      </c>
      <c r="GU32" s="222" t="s">
        <v>17</v>
      </c>
      <c r="GV32" s="222" t="s">
        <v>17</v>
      </c>
      <c r="GW32" s="223">
        <v>45461</v>
      </c>
      <c r="GX32" s="221" t="s">
        <v>3088</v>
      </c>
      <c r="GY32" s="224">
        <v>0</v>
      </c>
      <c r="GZ32" s="224" t="s">
        <v>2232</v>
      </c>
      <c r="HA32" s="224" t="s">
        <v>33</v>
      </c>
      <c r="HB32" s="224">
        <v>2</v>
      </c>
      <c r="HC32" s="224" t="s">
        <v>17</v>
      </c>
      <c r="HD32" s="224" t="s">
        <v>17</v>
      </c>
      <c r="HE32" s="214">
        <v>45461</v>
      </c>
      <c r="HF32" s="222" t="s">
        <v>3080</v>
      </c>
      <c r="HG32" s="222">
        <v>0</v>
      </c>
      <c r="HH32" s="222" t="s">
        <v>2232</v>
      </c>
      <c r="HI32" s="222" t="s">
        <v>33</v>
      </c>
      <c r="HJ32" s="222">
        <v>2</v>
      </c>
      <c r="HK32" s="222" t="s">
        <v>17</v>
      </c>
      <c r="HL32" s="222" t="s">
        <v>17</v>
      </c>
      <c r="HM32" s="223">
        <v>45461</v>
      </c>
      <c r="HN32" s="221" t="s">
        <v>3086</v>
      </c>
      <c r="HO32" s="224">
        <v>0</v>
      </c>
      <c r="HP32" s="224" t="s">
        <v>2232</v>
      </c>
      <c r="HQ32" s="224" t="s">
        <v>33</v>
      </c>
      <c r="HR32" s="224">
        <v>2</v>
      </c>
      <c r="HS32" s="224" t="s">
        <v>17</v>
      </c>
      <c r="HT32" s="224" t="s">
        <v>17</v>
      </c>
      <c r="HU32" s="214">
        <v>45461</v>
      </c>
      <c r="HV32" s="222" t="s">
        <v>3083</v>
      </c>
      <c r="HW32" s="222">
        <v>0</v>
      </c>
      <c r="HX32" s="222" t="s">
        <v>2232</v>
      </c>
      <c r="HY32" s="222" t="s">
        <v>33</v>
      </c>
      <c r="HZ32" s="222">
        <v>2</v>
      </c>
      <c r="IA32" s="222" t="s">
        <v>17</v>
      </c>
      <c r="IB32" s="222" t="s">
        <v>17</v>
      </c>
      <c r="IC32" s="223">
        <v>45461</v>
      </c>
      <c r="ID32" s="221" t="s">
        <v>3085</v>
      </c>
      <c r="IE32" s="224">
        <v>0</v>
      </c>
      <c r="IF32" s="224" t="s">
        <v>2232</v>
      </c>
      <c r="IG32" s="224" t="s">
        <v>33</v>
      </c>
      <c r="IH32" s="224">
        <v>2</v>
      </c>
      <c r="II32" s="224" t="s">
        <v>17</v>
      </c>
      <c r="IJ32" s="224" t="s">
        <v>17</v>
      </c>
      <c r="IK32" s="214">
        <v>45461</v>
      </c>
      <c r="IL32" s="222" t="s">
        <v>3084</v>
      </c>
      <c r="IM32" s="222">
        <v>0</v>
      </c>
      <c r="IN32" s="222" t="s">
        <v>2232</v>
      </c>
      <c r="IO32" s="222" t="s">
        <v>33</v>
      </c>
      <c r="IP32" s="222">
        <v>2</v>
      </c>
      <c r="IQ32" s="222" t="s">
        <v>17</v>
      </c>
      <c r="IR32" s="222" t="s">
        <v>17</v>
      </c>
      <c r="IS32" s="223">
        <v>45461</v>
      </c>
    </row>
    <row r="33" spans="1:253" s="11" customFormat="1" ht="13.25" customHeight="1" x14ac:dyDescent="0.25">
      <c r="A33" s="11" t="s">
        <v>1079</v>
      </c>
      <c r="B33" s="11" t="s">
        <v>10862</v>
      </c>
      <c r="C33" s="11" t="s">
        <v>1080</v>
      </c>
      <c r="D33" s="11" t="s">
        <v>1052</v>
      </c>
      <c r="E33" s="11" t="s">
        <v>10205</v>
      </c>
      <c r="F33" s="11" t="s">
        <v>5730</v>
      </c>
      <c r="G33" s="212">
        <v>1182000</v>
      </c>
      <c r="H33" s="213" t="s">
        <v>5727</v>
      </c>
      <c r="I33" s="213" t="s">
        <v>888</v>
      </c>
      <c r="J33" s="213">
        <v>2</v>
      </c>
      <c r="K33" s="213" t="s">
        <v>5729</v>
      </c>
      <c r="L33" s="213" t="s">
        <v>5728</v>
      </c>
      <c r="M33" s="214">
        <v>45528</v>
      </c>
      <c r="N33" s="221" t="s">
        <v>5734</v>
      </c>
      <c r="O33" s="216">
        <v>23180</v>
      </c>
      <c r="P33" s="216" t="s">
        <v>5731</v>
      </c>
      <c r="Q33" s="216" t="s">
        <v>888</v>
      </c>
      <c r="R33" s="216">
        <v>2</v>
      </c>
      <c r="S33" s="216" t="s">
        <v>5733</v>
      </c>
      <c r="T33" s="216" t="s">
        <v>5732</v>
      </c>
      <c r="U33" s="217">
        <v>45528</v>
      </c>
      <c r="V33" s="221" t="s">
        <v>5738</v>
      </c>
      <c r="W33" s="213">
        <v>1182000</v>
      </c>
      <c r="X33" s="213" t="s">
        <v>5735</v>
      </c>
      <c r="Y33" s="213" t="s">
        <v>888</v>
      </c>
      <c r="Z33" s="213">
        <v>2</v>
      </c>
      <c r="AA33" s="213" t="s">
        <v>5737</v>
      </c>
      <c r="AB33" s="213" t="s">
        <v>5736</v>
      </c>
      <c r="AC33" s="214">
        <v>45528</v>
      </c>
      <c r="AD33" s="221" t="s">
        <v>5742</v>
      </c>
      <c r="AE33" s="218">
        <v>791000</v>
      </c>
      <c r="AF33" s="218" t="s">
        <v>5739</v>
      </c>
      <c r="AG33" s="218" t="s">
        <v>888</v>
      </c>
      <c r="AH33" s="218">
        <v>2</v>
      </c>
      <c r="AI33" s="218" t="s">
        <v>5741</v>
      </c>
      <c r="AJ33" s="218" t="s">
        <v>5740</v>
      </c>
      <c r="AK33" s="219">
        <v>45528</v>
      </c>
      <c r="AL33" s="221" t="s">
        <v>5746</v>
      </c>
      <c r="AM33" s="213">
        <v>32000</v>
      </c>
      <c r="AN33" s="213" t="s">
        <v>5743</v>
      </c>
      <c r="AO33" s="213" t="s">
        <v>888</v>
      </c>
      <c r="AP33" s="213">
        <v>2</v>
      </c>
      <c r="AQ33" s="213" t="s">
        <v>5745</v>
      </c>
      <c r="AR33" s="213" t="s">
        <v>5744</v>
      </c>
      <c r="AS33" s="214">
        <v>45528</v>
      </c>
      <c r="AT33" s="222" t="s">
        <v>1082</v>
      </c>
      <c r="AU33" s="218" t="s">
        <v>17</v>
      </c>
      <c r="AV33" s="218" t="s">
        <v>17</v>
      </c>
      <c r="AW33" s="218" t="s">
        <v>17</v>
      </c>
      <c r="AX33" s="218" t="s">
        <v>17</v>
      </c>
      <c r="AY33" s="218" t="s">
        <v>1053</v>
      </c>
      <c r="AZ33" s="218" t="s">
        <v>17</v>
      </c>
      <c r="BA33" s="219">
        <v>44893</v>
      </c>
      <c r="BB33" s="221" t="s">
        <v>1081</v>
      </c>
      <c r="BC33" s="213" t="s">
        <v>17</v>
      </c>
      <c r="BD33" s="213" t="s">
        <v>17</v>
      </c>
      <c r="BE33" s="213" t="s">
        <v>17</v>
      </c>
      <c r="BF33" s="213" t="s">
        <v>17</v>
      </c>
      <c r="BG33" s="213" t="s">
        <v>1053</v>
      </c>
      <c r="BH33" s="213" t="s">
        <v>17</v>
      </c>
      <c r="BI33" s="214">
        <v>44893</v>
      </c>
      <c r="BJ33" s="222" t="s">
        <v>5750</v>
      </c>
      <c r="BK33" s="222">
        <v>43</v>
      </c>
      <c r="BL33" s="222" t="s">
        <v>5747</v>
      </c>
      <c r="BM33" s="222" t="s">
        <v>888</v>
      </c>
      <c r="BN33" s="222">
        <v>2</v>
      </c>
      <c r="BO33" s="222" t="s">
        <v>5749</v>
      </c>
      <c r="BP33" s="218" t="s">
        <v>5748</v>
      </c>
      <c r="BQ33" s="223">
        <v>45528</v>
      </c>
      <c r="BR33" s="221" t="s">
        <v>1083</v>
      </c>
      <c r="BS33" s="224" t="s">
        <v>17</v>
      </c>
      <c r="BT33" s="224" t="s">
        <v>17</v>
      </c>
      <c r="BU33" s="224" t="s">
        <v>17</v>
      </c>
      <c r="BV33" s="224" t="s">
        <v>17</v>
      </c>
      <c r="BW33" s="224" t="s">
        <v>1053</v>
      </c>
      <c r="BX33" s="224" t="s">
        <v>17</v>
      </c>
      <c r="BY33" s="214">
        <v>44893</v>
      </c>
      <c r="BZ33" s="222" t="s">
        <v>1084</v>
      </c>
      <c r="CA33" s="222" t="s">
        <v>17</v>
      </c>
      <c r="CB33" s="222" t="s">
        <v>17</v>
      </c>
      <c r="CC33" s="222" t="s">
        <v>17</v>
      </c>
      <c r="CD33" s="222" t="s">
        <v>17</v>
      </c>
      <c r="CE33" s="222" t="s">
        <v>1053</v>
      </c>
      <c r="CF33" s="222" t="s">
        <v>17</v>
      </c>
      <c r="CG33" s="223">
        <v>44893</v>
      </c>
      <c r="CH33" s="221" t="s">
        <v>11429</v>
      </c>
      <c r="CI33" s="222" t="e">
        <v>#N/A</v>
      </c>
      <c r="CJ33" s="222" t="e">
        <v>#N/A</v>
      </c>
      <c r="CK33" s="222" t="e">
        <v>#N/A</v>
      </c>
      <c r="CL33" s="222" t="e">
        <v>#N/A</v>
      </c>
      <c r="CM33" s="222" t="e">
        <v>#N/A</v>
      </c>
      <c r="CN33" s="222" t="e">
        <v>#N/A</v>
      </c>
      <c r="CO33" s="225" t="e">
        <v>#N/A</v>
      </c>
      <c r="CP33" s="222" t="s">
        <v>1086</v>
      </c>
      <c r="CQ33" s="224" t="s">
        <v>17</v>
      </c>
      <c r="CR33" s="224" t="s">
        <v>17</v>
      </c>
      <c r="CS33" s="224" t="s">
        <v>17</v>
      </c>
      <c r="CT33" s="224" t="s">
        <v>17</v>
      </c>
      <c r="CU33" s="224" t="s">
        <v>1053</v>
      </c>
      <c r="CV33" s="224" t="s">
        <v>17</v>
      </c>
      <c r="CW33" s="214">
        <v>44893</v>
      </c>
      <c r="CX33" s="222" t="s">
        <v>5754</v>
      </c>
      <c r="CY33" s="218">
        <v>317000</v>
      </c>
      <c r="CZ33" s="218" t="s">
        <v>5739</v>
      </c>
      <c r="DA33" s="218" t="s">
        <v>888</v>
      </c>
      <c r="DB33" s="218">
        <v>2</v>
      </c>
      <c r="DC33" s="218" t="s">
        <v>5759</v>
      </c>
      <c r="DD33" s="218" t="s">
        <v>5740</v>
      </c>
      <c r="DE33" s="220">
        <v>45528</v>
      </c>
      <c r="DF33" s="221" t="s">
        <v>5756</v>
      </c>
      <c r="DG33" s="213">
        <v>390000</v>
      </c>
      <c r="DH33" s="224" t="s">
        <v>5739</v>
      </c>
      <c r="DI33" s="224" t="s">
        <v>888</v>
      </c>
      <c r="DJ33" s="224">
        <v>2</v>
      </c>
      <c r="DK33" s="224" t="s">
        <v>5755</v>
      </c>
      <c r="DL33" s="224" t="s">
        <v>5740</v>
      </c>
      <c r="DM33" s="214">
        <v>45528</v>
      </c>
      <c r="DN33" s="222" t="s">
        <v>5758</v>
      </c>
      <c r="DO33" s="218">
        <v>475000</v>
      </c>
      <c r="DP33" s="222" t="s">
        <v>5739</v>
      </c>
      <c r="DQ33" s="222" t="s">
        <v>888</v>
      </c>
      <c r="DR33" s="222">
        <v>2</v>
      </c>
      <c r="DS33" s="222" t="s">
        <v>5757</v>
      </c>
      <c r="DT33" s="222" t="s">
        <v>5740</v>
      </c>
      <c r="DU33" s="223">
        <v>45528</v>
      </c>
      <c r="DV33" s="221" t="s">
        <v>5760</v>
      </c>
      <c r="DW33" s="213">
        <v>264000</v>
      </c>
      <c r="DX33" s="224" t="s">
        <v>5739</v>
      </c>
      <c r="DY33" s="224" t="s">
        <v>888</v>
      </c>
      <c r="DZ33" s="224">
        <v>2</v>
      </c>
      <c r="EA33" s="224" t="s">
        <v>5759</v>
      </c>
      <c r="EB33" s="224" t="s">
        <v>5740</v>
      </c>
      <c r="EC33" s="214">
        <v>45528</v>
      </c>
      <c r="ED33" s="222" t="s">
        <v>5763</v>
      </c>
      <c r="EE33" s="218">
        <v>53000</v>
      </c>
      <c r="EF33" s="222" t="s">
        <v>5727</v>
      </c>
      <c r="EG33" s="222" t="s">
        <v>888</v>
      </c>
      <c r="EH33" s="222">
        <v>2</v>
      </c>
      <c r="EI33" s="222" t="s">
        <v>5762</v>
      </c>
      <c r="EJ33" s="222" t="s">
        <v>5761</v>
      </c>
      <c r="EK33" s="223">
        <v>45528</v>
      </c>
      <c r="EL33" s="221" t="s">
        <v>5765</v>
      </c>
      <c r="EM33" s="213">
        <v>0</v>
      </c>
      <c r="EN33" s="224" t="s">
        <v>5727</v>
      </c>
      <c r="EO33" s="224" t="s">
        <v>888</v>
      </c>
      <c r="EP33" s="224">
        <v>2</v>
      </c>
      <c r="EQ33" s="224" t="s">
        <v>5764</v>
      </c>
      <c r="ER33" s="224" t="s">
        <v>5761</v>
      </c>
      <c r="ES33" s="214">
        <v>45528</v>
      </c>
      <c r="ET33" s="222" t="s">
        <v>5752</v>
      </c>
      <c r="EU33" s="222">
        <v>43</v>
      </c>
      <c r="EV33" s="222" t="s">
        <v>5747</v>
      </c>
      <c r="EW33" s="222" t="s">
        <v>888</v>
      </c>
      <c r="EX33" s="222">
        <v>2</v>
      </c>
      <c r="EY33" s="222" t="s">
        <v>5749</v>
      </c>
      <c r="EZ33" s="222" t="s">
        <v>5751</v>
      </c>
      <c r="FA33" s="223">
        <v>45528</v>
      </c>
      <c r="FB33" s="221" t="s">
        <v>1087</v>
      </c>
      <c r="FC33" s="224">
        <v>5</v>
      </c>
      <c r="FD33" s="224" t="s">
        <v>17</v>
      </c>
      <c r="FE33" s="224" t="s">
        <v>888</v>
      </c>
      <c r="FF33" s="224">
        <v>2</v>
      </c>
      <c r="FG33" s="224" t="s">
        <v>1060</v>
      </c>
      <c r="FH33" s="224" t="s">
        <v>17</v>
      </c>
      <c r="FI33" s="214">
        <v>44893</v>
      </c>
      <c r="FJ33" s="221" t="s">
        <v>1088</v>
      </c>
      <c r="FK33" s="222" t="s">
        <v>17</v>
      </c>
      <c r="FL33" s="222" t="s">
        <v>17</v>
      </c>
      <c r="FM33" s="222" t="s">
        <v>17</v>
      </c>
      <c r="FN33" s="222" t="s">
        <v>17</v>
      </c>
      <c r="FO33" s="222" t="s">
        <v>1053</v>
      </c>
      <c r="FP33" s="218" t="s">
        <v>17</v>
      </c>
      <c r="FQ33" s="219">
        <v>44893</v>
      </c>
      <c r="FR33" s="221" t="s">
        <v>1089</v>
      </c>
      <c r="FS33" s="224" t="s">
        <v>17</v>
      </c>
      <c r="FT33" s="224" t="s">
        <v>17</v>
      </c>
      <c r="FU33" s="224" t="s">
        <v>17</v>
      </c>
      <c r="FV33" s="224" t="s">
        <v>17</v>
      </c>
      <c r="FW33" s="224">
        <v>0</v>
      </c>
      <c r="FX33" s="224" t="s">
        <v>17</v>
      </c>
      <c r="FY33" s="214">
        <v>44893</v>
      </c>
      <c r="FZ33" s="222" t="s">
        <v>2706</v>
      </c>
      <c r="GA33" s="222">
        <v>0</v>
      </c>
      <c r="GB33" s="222" t="s">
        <v>2232</v>
      </c>
      <c r="GC33" s="222" t="s">
        <v>33</v>
      </c>
      <c r="GD33" s="222">
        <v>2</v>
      </c>
      <c r="GE33" s="222" t="s">
        <v>17</v>
      </c>
      <c r="GF33" s="222" t="s">
        <v>17</v>
      </c>
      <c r="GG33" s="223">
        <v>45457</v>
      </c>
      <c r="GH33" s="221" t="s">
        <v>2712</v>
      </c>
      <c r="GI33" s="224">
        <v>0</v>
      </c>
      <c r="GJ33" s="224" t="s">
        <v>2232</v>
      </c>
      <c r="GK33" s="224" t="s">
        <v>33</v>
      </c>
      <c r="GL33" s="224">
        <v>2</v>
      </c>
      <c r="GM33" s="224" t="s">
        <v>17</v>
      </c>
      <c r="GN33" s="224" t="s">
        <v>17</v>
      </c>
      <c r="GO33" s="214">
        <v>45457</v>
      </c>
      <c r="GP33" s="222" t="s">
        <v>2707</v>
      </c>
      <c r="GQ33" s="222">
        <v>0</v>
      </c>
      <c r="GR33" s="222" t="s">
        <v>2232</v>
      </c>
      <c r="GS33" s="222" t="s">
        <v>33</v>
      </c>
      <c r="GT33" s="222">
        <v>2</v>
      </c>
      <c r="GU33" s="222" t="s">
        <v>17</v>
      </c>
      <c r="GV33" s="222" t="s">
        <v>17</v>
      </c>
      <c r="GW33" s="223">
        <v>45457</v>
      </c>
      <c r="GX33" s="221" t="s">
        <v>2713</v>
      </c>
      <c r="GY33" s="224">
        <v>0</v>
      </c>
      <c r="GZ33" s="224" t="s">
        <v>2232</v>
      </c>
      <c r="HA33" s="224" t="s">
        <v>33</v>
      </c>
      <c r="HB33" s="224">
        <v>2</v>
      </c>
      <c r="HC33" s="224" t="s">
        <v>17</v>
      </c>
      <c r="HD33" s="224" t="s">
        <v>17</v>
      </c>
      <c r="HE33" s="214">
        <v>45457</v>
      </c>
      <c r="HF33" s="222" t="s">
        <v>2705</v>
      </c>
      <c r="HG33" s="222">
        <v>0</v>
      </c>
      <c r="HH33" s="222" t="s">
        <v>2232</v>
      </c>
      <c r="HI33" s="222" t="s">
        <v>33</v>
      </c>
      <c r="HJ33" s="222">
        <v>2</v>
      </c>
      <c r="HK33" s="222" t="s">
        <v>17</v>
      </c>
      <c r="HL33" s="222" t="s">
        <v>17</v>
      </c>
      <c r="HM33" s="223">
        <v>45457</v>
      </c>
      <c r="HN33" s="221" t="s">
        <v>2711</v>
      </c>
      <c r="HO33" s="224">
        <v>1</v>
      </c>
      <c r="HP33" s="224" t="s">
        <v>2232</v>
      </c>
      <c r="HQ33" s="224" t="s">
        <v>33</v>
      </c>
      <c r="HR33" s="224">
        <v>2</v>
      </c>
      <c r="HS33" s="224" t="s">
        <v>17</v>
      </c>
      <c r="HT33" s="224" t="s">
        <v>17</v>
      </c>
      <c r="HU33" s="214">
        <v>45457</v>
      </c>
      <c r="HV33" s="222" t="s">
        <v>2708</v>
      </c>
      <c r="HW33" s="222">
        <v>0</v>
      </c>
      <c r="HX33" s="222" t="s">
        <v>2232</v>
      </c>
      <c r="HY33" s="222" t="s">
        <v>33</v>
      </c>
      <c r="HZ33" s="222">
        <v>2</v>
      </c>
      <c r="IA33" s="222" t="s">
        <v>17</v>
      </c>
      <c r="IB33" s="222" t="s">
        <v>17</v>
      </c>
      <c r="IC33" s="223">
        <v>45457</v>
      </c>
      <c r="ID33" s="221" t="s">
        <v>2710</v>
      </c>
      <c r="IE33" s="224">
        <v>0</v>
      </c>
      <c r="IF33" s="224" t="s">
        <v>2232</v>
      </c>
      <c r="IG33" s="224" t="s">
        <v>33</v>
      </c>
      <c r="IH33" s="224">
        <v>2</v>
      </c>
      <c r="II33" s="224" t="s">
        <v>17</v>
      </c>
      <c r="IJ33" s="224" t="s">
        <v>17</v>
      </c>
      <c r="IK33" s="214">
        <v>45457</v>
      </c>
      <c r="IL33" s="222" t="s">
        <v>2709</v>
      </c>
      <c r="IM33" s="222">
        <v>2</v>
      </c>
      <c r="IN33" s="222" t="s">
        <v>2232</v>
      </c>
      <c r="IO33" s="222" t="s">
        <v>33</v>
      </c>
      <c r="IP33" s="222">
        <v>2</v>
      </c>
      <c r="IQ33" s="222" t="s">
        <v>17</v>
      </c>
      <c r="IR33" s="222" t="s">
        <v>17</v>
      </c>
      <c r="IS33" s="223">
        <v>45457</v>
      </c>
    </row>
    <row r="34" spans="1:253" s="11" customFormat="1" ht="13.25" customHeight="1" x14ac:dyDescent="0.25">
      <c r="A34" s="11" t="s">
        <v>1064</v>
      </c>
      <c r="B34" s="11" t="s">
        <v>10825</v>
      </c>
      <c r="C34" s="11" t="s">
        <v>1065</v>
      </c>
      <c r="D34" s="11" t="s">
        <v>1052</v>
      </c>
      <c r="E34" s="11" t="s">
        <v>10205</v>
      </c>
      <c r="F34" s="11" t="s">
        <v>5767</v>
      </c>
      <c r="G34" s="212">
        <v>1182000</v>
      </c>
      <c r="H34" s="213" t="s">
        <v>5727</v>
      </c>
      <c r="I34" s="213" t="s">
        <v>888</v>
      </c>
      <c r="J34" s="213">
        <v>2</v>
      </c>
      <c r="K34" s="213" t="s">
        <v>5766</v>
      </c>
      <c r="L34" s="213" t="s">
        <v>5761</v>
      </c>
      <c r="M34" s="214">
        <v>45528</v>
      </c>
      <c r="N34" s="221" t="s">
        <v>5769</v>
      </c>
      <c r="O34" s="216">
        <v>7300</v>
      </c>
      <c r="P34" s="216" t="s">
        <v>5731</v>
      </c>
      <c r="Q34" s="216" t="s">
        <v>492</v>
      </c>
      <c r="R34" s="216">
        <v>1</v>
      </c>
      <c r="S34" s="216" t="s">
        <v>5768</v>
      </c>
      <c r="T34" s="216" t="s">
        <v>5732</v>
      </c>
      <c r="U34" s="217">
        <v>45528</v>
      </c>
      <c r="V34" s="221" t="s">
        <v>5773</v>
      </c>
      <c r="W34" s="213">
        <v>676000</v>
      </c>
      <c r="X34" s="213" t="s">
        <v>5770</v>
      </c>
      <c r="Y34" s="213" t="s">
        <v>888</v>
      </c>
      <c r="Z34" s="213">
        <v>2</v>
      </c>
      <c r="AA34" s="213" t="s">
        <v>5772</v>
      </c>
      <c r="AB34" s="213" t="s">
        <v>5771</v>
      </c>
      <c r="AC34" s="214">
        <v>45528</v>
      </c>
      <c r="AD34" s="221" t="s">
        <v>5775</v>
      </c>
      <c r="AE34" s="218">
        <v>32000</v>
      </c>
      <c r="AF34" s="218" t="s">
        <v>5743</v>
      </c>
      <c r="AG34" s="218" t="s">
        <v>888</v>
      </c>
      <c r="AH34" s="218">
        <v>2</v>
      </c>
      <c r="AI34" s="218" t="s">
        <v>5774</v>
      </c>
      <c r="AJ34" s="218" t="s">
        <v>5744</v>
      </c>
      <c r="AK34" s="219">
        <v>45528</v>
      </c>
      <c r="AL34" s="221" t="s">
        <v>5777</v>
      </c>
      <c r="AM34" s="213">
        <v>32000</v>
      </c>
      <c r="AN34" s="213" t="s">
        <v>5743</v>
      </c>
      <c r="AO34" s="213" t="s">
        <v>888</v>
      </c>
      <c r="AP34" s="213">
        <v>2</v>
      </c>
      <c r="AQ34" s="213" t="s">
        <v>5776</v>
      </c>
      <c r="AR34" s="213" t="s">
        <v>5744</v>
      </c>
      <c r="AS34" s="214">
        <v>45528</v>
      </c>
      <c r="AT34" s="222" t="s">
        <v>1068</v>
      </c>
      <c r="AU34" s="218" t="s">
        <v>17</v>
      </c>
      <c r="AV34" s="218" t="s">
        <v>512</v>
      </c>
      <c r="AW34" s="218" t="s">
        <v>17</v>
      </c>
      <c r="AX34" s="218" t="s">
        <v>17</v>
      </c>
      <c r="AY34" s="218" t="s">
        <v>1066</v>
      </c>
      <c r="AZ34" s="218" t="s">
        <v>512</v>
      </c>
      <c r="BA34" s="219">
        <v>44893</v>
      </c>
      <c r="BB34" s="221" t="s">
        <v>1067</v>
      </c>
      <c r="BC34" s="213" t="s">
        <v>17</v>
      </c>
      <c r="BD34" s="213" t="s">
        <v>512</v>
      </c>
      <c r="BE34" s="213" t="s">
        <v>17</v>
      </c>
      <c r="BF34" s="213" t="s">
        <v>17</v>
      </c>
      <c r="BG34" s="213" t="s">
        <v>1066</v>
      </c>
      <c r="BH34" s="213" t="s">
        <v>512</v>
      </c>
      <c r="BI34" s="214">
        <v>44893</v>
      </c>
      <c r="BJ34" s="222" t="s">
        <v>5778</v>
      </c>
      <c r="BK34" s="222">
        <v>43</v>
      </c>
      <c r="BL34" s="222" t="s">
        <v>5747</v>
      </c>
      <c r="BM34" s="222" t="s">
        <v>888</v>
      </c>
      <c r="BN34" s="222">
        <v>2</v>
      </c>
      <c r="BO34" s="222" t="s">
        <v>5749</v>
      </c>
      <c r="BP34" s="218" t="s">
        <v>5748</v>
      </c>
      <c r="BQ34" s="223">
        <v>45528</v>
      </c>
      <c r="BR34" s="221" t="s">
        <v>1069</v>
      </c>
      <c r="BS34" s="224" t="s">
        <v>17</v>
      </c>
      <c r="BT34" s="224" t="s">
        <v>512</v>
      </c>
      <c r="BU34" s="224" t="s">
        <v>17</v>
      </c>
      <c r="BV34" s="224" t="s">
        <v>17</v>
      </c>
      <c r="BW34" s="224" t="s">
        <v>1066</v>
      </c>
      <c r="BX34" s="224" t="s">
        <v>512</v>
      </c>
      <c r="BY34" s="214">
        <v>44893</v>
      </c>
      <c r="BZ34" s="222" t="s">
        <v>1070</v>
      </c>
      <c r="CA34" s="222" t="s">
        <v>17</v>
      </c>
      <c r="CB34" s="222" t="s">
        <v>512</v>
      </c>
      <c r="CC34" s="222" t="s">
        <v>17</v>
      </c>
      <c r="CD34" s="222" t="s">
        <v>17</v>
      </c>
      <c r="CE34" s="222" t="s">
        <v>1066</v>
      </c>
      <c r="CF34" s="222" t="s">
        <v>512</v>
      </c>
      <c r="CG34" s="223">
        <v>44893</v>
      </c>
      <c r="CH34" s="221" t="s">
        <v>11430</v>
      </c>
      <c r="CI34" s="222" t="e">
        <v>#N/A</v>
      </c>
      <c r="CJ34" s="222" t="e">
        <v>#N/A</v>
      </c>
      <c r="CK34" s="222" t="e">
        <v>#N/A</v>
      </c>
      <c r="CL34" s="222" t="e">
        <v>#N/A</v>
      </c>
      <c r="CM34" s="222" t="e">
        <v>#N/A</v>
      </c>
      <c r="CN34" s="222" t="e">
        <v>#N/A</v>
      </c>
      <c r="CO34" s="225" t="e">
        <v>#N/A</v>
      </c>
      <c r="CP34" s="222" t="s">
        <v>1072</v>
      </c>
      <c r="CQ34" s="224" t="s">
        <v>17</v>
      </c>
      <c r="CR34" s="224" t="s">
        <v>512</v>
      </c>
      <c r="CS34" s="224" t="s">
        <v>17</v>
      </c>
      <c r="CT34" s="224" t="s">
        <v>17</v>
      </c>
      <c r="CU34" s="224" t="s">
        <v>1066</v>
      </c>
      <c r="CV34" s="224" t="s">
        <v>512</v>
      </c>
      <c r="CW34" s="214">
        <v>44893</v>
      </c>
      <c r="CX34" s="222" t="s">
        <v>5781</v>
      </c>
      <c r="CY34" s="218">
        <v>32000</v>
      </c>
      <c r="CZ34" s="218" t="s">
        <v>5743</v>
      </c>
      <c r="DA34" s="218" t="s">
        <v>888</v>
      </c>
      <c r="DB34" s="218">
        <v>2</v>
      </c>
      <c r="DC34" s="218" t="s">
        <v>5788</v>
      </c>
      <c r="DD34" s="218" t="s">
        <v>5744</v>
      </c>
      <c r="DE34" s="220">
        <v>45528</v>
      </c>
      <c r="DF34" s="221" t="s">
        <v>5785</v>
      </c>
      <c r="DG34" s="213">
        <v>644000</v>
      </c>
      <c r="DH34" s="224" t="s">
        <v>5782</v>
      </c>
      <c r="DI34" s="224" t="s">
        <v>888</v>
      </c>
      <c r="DJ34" s="224">
        <v>2</v>
      </c>
      <c r="DK34" s="224" t="s">
        <v>5784</v>
      </c>
      <c r="DL34" s="224" t="s">
        <v>5783</v>
      </c>
      <c r="DM34" s="214">
        <v>45528</v>
      </c>
      <c r="DN34" s="222" t="s">
        <v>5787</v>
      </c>
      <c r="DO34" s="218">
        <v>0</v>
      </c>
      <c r="DP34" s="222" t="s">
        <v>5743</v>
      </c>
      <c r="DQ34" s="222" t="s">
        <v>888</v>
      </c>
      <c r="DR34" s="222">
        <v>2</v>
      </c>
      <c r="DS34" s="222" t="s">
        <v>5786</v>
      </c>
      <c r="DT34" s="222" t="s">
        <v>5744</v>
      </c>
      <c r="DU34" s="223">
        <v>45528</v>
      </c>
      <c r="DV34" s="221" t="s">
        <v>5789</v>
      </c>
      <c r="DW34" s="213">
        <v>32000</v>
      </c>
      <c r="DX34" s="224" t="s">
        <v>5743</v>
      </c>
      <c r="DY34" s="224" t="s">
        <v>888</v>
      </c>
      <c r="DZ34" s="224">
        <v>2</v>
      </c>
      <c r="EA34" s="224" t="s">
        <v>5788</v>
      </c>
      <c r="EB34" s="224" t="s">
        <v>5744</v>
      </c>
      <c r="EC34" s="214">
        <v>45528</v>
      </c>
      <c r="ED34" s="222" t="s">
        <v>5792</v>
      </c>
      <c r="EE34" s="218" t="s">
        <v>17</v>
      </c>
      <c r="EF34" s="222" t="s">
        <v>512</v>
      </c>
      <c r="EG34" s="222" t="s">
        <v>888</v>
      </c>
      <c r="EH34" s="222">
        <v>2</v>
      </c>
      <c r="EI34" s="222" t="s">
        <v>5791</v>
      </c>
      <c r="EJ34" s="222" t="s">
        <v>5790</v>
      </c>
      <c r="EK34" s="223">
        <v>45528</v>
      </c>
      <c r="EL34" s="221" t="s">
        <v>5794</v>
      </c>
      <c r="EM34" s="213" t="s">
        <v>17</v>
      </c>
      <c r="EN34" s="224" t="s">
        <v>512</v>
      </c>
      <c r="EO34" s="224" t="s">
        <v>888</v>
      </c>
      <c r="EP34" s="224">
        <v>2</v>
      </c>
      <c r="EQ34" s="224" t="s">
        <v>5793</v>
      </c>
      <c r="ER34" s="224" t="s">
        <v>5790</v>
      </c>
      <c r="ES34" s="214">
        <v>45528</v>
      </c>
      <c r="ET34" s="222" t="s">
        <v>5779</v>
      </c>
      <c r="EU34" s="222">
        <v>43</v>
      </c>
      <c r="EV34" s="222" t="s">
        <v>5747</v>
      </c>
      <c r="EW34" s="222" t="s">
        <v>888</v>
      </c>
      <c r="EX34" s="222">
        <v>2</v>
      </c>
      <c r="EY34" s="222" t="s">
        <v>5749</v>
      </c>
      <c r="EZ34" s="222" t="s">
        <v>5751</v>
      </c>
      <c r="FA34" s="223">
        <v>45528</v>
      </c>
      <c r="FB34" s="221" t="s">
        <v>1076</v>
      </c>
      <c r="FC34" s="224">
        <v>1</v>
      </c>
      <c r="FD34" s="224" t="s">
        <v>1073</v>
      </c>
      <c r="FE34" s="224" t="s">
        <v>888</v>
      </c>
      <c r="FF34" s="224">
        <v>2</v>
      </c>
      <c r="FG34" s="224" t="s">
        <v>1075</v>
      </c>
      <c r="FH34" s="224" t="s">
        <v>1074</v>
      </c>
      <c r="FI34" s="214">
        <v>44893</v>
      </c>
      <c r="FJ34" s="221" t="s">
        <v>1077</v>
      </c>
      <c r="FK34" s="222" t="s">
        <v>17</v>
      </c>
      <c r="FL34" s="222" t="s">
        <v>512</v>
      </c>
      <c r="FM34" s="222" t="s">
        <v>17</v>
      </c>
      <c r="FN34" s="222" t="s">
        <v>17</v>
      </c>
      <c r="FO34" s="222" t="s">
        <v>1066</v>
      </c>
      <c r="FP34" s="218" t="s">
        <v>512</v>
      </c>
      <c r="FQ34" s="219">
        <v>44893</v>
      </c>
      <c r="FR34" s="221" t="s">
        <v>1078</v>
      </c>
      <c r="FS34" s="224" t="s">
        <v>17</v>
      </c>
      <c r="FT34" s="224" t="s">
        <v>512</v>
      </c>
      <c r="FU34" s="224" t="s">
        <v>17</v>
      </c>
      <c r="FV34" s="224" t="s">
        <v>17</v>
      </c>
      <c r="FW34" s="224" t="s">
        <v>1066</v>
      </c>
      <c r="FX34" s="224" t="s">
        <v>512</v>
      </c>
      <c r="FY34" s="214">
        <v>44893</v>
      </c>
      <c r="FZ34" s="222" t="s">
        <v>2715</v>
      </c>
      <c r="GA34" s="222">
        <v>0</v>
      </c>
      <c r="GB34" s="222" t="s">
        <v>2232</v>
      </c>
      <c r="GC34" s="222" t="s">
        <v>33</v>
      </c>
      <c r="GD34" s="222">
        <v>2</v>
      </c>
      <c r="GE34" s="222" t="s">
        <v>17</v>
      </c>
      <c r="GF34" s="222" t="s">
        <v>17</v>
      </c>
      <c r="GG34" s="223">
        <v>45457</v>
      </c>
      <c r="GH34" s="221" t="s">
        <v>2721</v>
      </c>
      <c r="GI34" s="224">
        <v>0</v>
      </c>
      <c r="GJ34" s="224" t="s">
        <v>2232</v>
      </c>
      <c r="GK34" s="224" t="s">
        <v>33</v>
      </c>
      <c r="GL34" s="224">
        <v>2</v>
      </c>
      <c r="GM34" s="224" t="s">
        <v>17</v>
      </c>
      <c r="GN34" s="224" t="s">
        <v>17</v>
      </c>
      <c r="GO34" s="214">
        <v>45457</v>
      </c>
      <c r="GP34" s="222" t="s">
        <v>2716</v>
      </c>
      <c r="GQ34" s="222">
        <v>0</v>
      </c>
      <c r="GR34" s="222" t="s">
        <v>2232</v>
      </c>
      <c r="GS34" s="222" t="s">
        <v>33</v>
      </c>
      <c r="GT34" s="222">
        <v>2</v>
      </c>
      <c r="GU34" s="222" t="s">
        <v>17</v>
      </c>
      <c r="GV34" s="222" t="s">
        <v>17</v>
      </c>
      <c r="GW34" s="223">
        <v>45457</v>
      </c>
      <c r="GX34" s="221" t="s">
        <v>2722</v>
      </c>
      <c r="GY34" s="224">
        <v>0</v>
      </c>
      <c r="GZ34" s="224" t="s">
        <v>2232</v>
      </c>
      <c r="HA34" s="224" t="s">
        <v>33</v>
      </c>
      <c r="HB34" s="224">
        <v>2</v>
      </c>
      <c r="HC34" s="224" t="s">
        <v>17</v>
      </c>
      <c r="HD34" s="224" t="s">
        <v>17</v>
      </c>
      <c r="HE34" s="214">
        <v>45457</v>
      </c>
      <c r="HF34" s="222" t="s">
        <v>2714</v>
      </c>
      <c r="HG34" s="222">
        <v>0</v>
      </c>
      <c r="HH34" s="222" t="s">
        <v>2232</v>
      </c>
      <c r="HI34" s="222" t="s">
        <v>33</v>
      </c>
      <c r="HJ34" s="222">
        <v>2</v>
      </c>
      <c r="HK34" s="222" t="s">
        <v>17</v>
      </c>
      <c r="HL34" s="222" t="s">
        <v>17</v>
      </c>
      <c r="HM34" s="223">
        <v>45457</v>
      </c>
      <c r="HN34" s="221" t="s">
        <v>2720</v>
      </c>
      <c r="HO34" s="224">
        <v>1</v>
      </c>
      <c r="HP34" s="224" t="s">
        <v>2232</v>
      </c>
      <c r="HQ34" s="224" t="s">
        <v>33</v>
      </c>
      <c r="HR34" s="224">
        <v>2</v>
      </c>
      <c r="HS34" s="224" t="s">
        <v>17</v>
      </c>
      <c r="HT34" s="224" t="s">
        <v>17</v>
      </c>
      <c r="HU34" s="214">
        <v>45457</v>
      </c>
      <c r="HV34" s="222" t="s">
        <v>2717</v>
      </c>
      <c r="HW34" s="222">
        <v>0</v>
      </c>
      <c r="HX34" s="222" t="s">
        <v>2232</v>
      </c>
      <c r="HY34" s="222" t="s">
        <v>33</v>
      </c>
      <c r="HZ34" s="222">
        <v>2</v>
      </c>
      <c r="IA34" s="222" t="s">
        <v>17</v>
      </c>
      <c r="IB34" s="222" t="s">
        <v>17</v>
      </c>
      <c r="IC34" s="223">
        <v>45457</v>
      </c>
      <c r="ID34" s="221" t="s">
        <v>2719</v>
      </c>
      <c r="IE34" s="224">
        <v>0</v>
      </c>
      <c r="IF34" s="224" t="s">
        <v>2232</v>
      </c>
      <c r="IG34" s="224" t="s">
        <v>33</v>
      </c>
      <c r="IH34" s="224">
        <v>2</v>
      </c>
      <c r="II34" s="224" t="s">
        <v>17</v>
      </c>
      <c r="IJ34" s="224" t="s">
        <v>17</v>
      </c>
      <c r="IK34" s="214">
        <v>45457</v>
      </c>
      <c r="IL34" s="222" t="s">
        <v>2718</v>
      </c>
      <c r="IM34" s="222">
        <v>2</v>
      </c>
      <c r="IN34" s="222" t="s">
        <v>2232</v>
      </c>
      <c r="IO34" s="222" t="s">
        <v>33</v>
      </c>
      <c r="IP34" s="222">
        <v>2</v>
      </c>
      <c r="IQ34" s="222" t="s">
        <v>17</v>
      </c>
      <c r="IR34" s="222" t="s">
        <v>17</v>
      </c>
      <c r="IS34" s="223">
        <v>45457</v>
      </c>
    </row>
    <row r="35" spans="1:253" s="11" customFormat="1" ht="13.25" customHeight="1" x14ac:dyDescent="0.25">
      <c r="A35" s="11" t="s">
        <v>1050</v>
      </c>
      <c r="B35" s="11" t="s">
        <v>10755</v>
      </c>
      <c r="C35" s="11" t="s">
        <v>1051</v>
      </c>
      <c r="D35" s="11" t="s">
        <v>1052</v>
      </c>
      <c r="E35" s="11" t="s">
        <v>10205</v>
      </c>
      <c r="F35" s="11" t="s">
        <v>5795</v>
      </c>
      <c r="G35" s="212">
        <v>1182000</v>
      </c>
      <c r="H35" s="213" t="s">
        <v>5727</v>
      </c>
      <c r="I35" s="213" t="s">
        <v>888</v>
      </c>
      <c r="J35" s="213">
        <v>2</v>
      </c>
      <c r="K35" s="213" t="s">
        <v>5766</v>
      </c>
      <c r="L35" s="213" t="s">
        <v>5761</v>
      </c>
      <c r="M35" s="214">
        <v>45528</v>
      </c>
      <c r="N35" s="221" t="s">
        <v>5797</v>
      </c>
      <c r="O35" s="216">
        <v>23180</v>
      </c>
      <c r="P35" s="216" t="s">
        <v>5731</v>
      </c>
      <c r="Q35" s="216" t="s">
        <v>888</v>
      </c>
      <c r="R35" s="216">
        <v>2</v>
      </c>
      <c r="S35" s="216" t="s">
        <v>5796</v>
      </c>
      <c r="T35" s="216" t="s">
        <v>5732</v>
      </c>
      <c r="U35" s="217">
        <v>45528</v>
      </c>
      <c r="V35" s="221" t="s">
        <v>5799</v>
      </c>
      <c r="W35" s="213">
        <v>1182000</v>
      </c>
      <c r="X35" s="213" t="s">
        <v>5727</v>
      </c>
      <c r="Y35" s="213" t="s">
        <v>888</v>
      </c>
      <c r="Z35" s="213">
        <v>2</v>
      </c>
      <c r="AA35" s="213" t="s">
        <v>5798</v>
      </c>
      <c r="AB35" s="213" t="s">
        <v>5761</v>
      </c>
      <c r="AC35" s="214">
        <v>45528</v>
      </c>
      <c r="AD35" s="221" t="s">
        <v>5801</v>
      </c>
      <c r="AE35" s="218">
        <v>760000</v>
      </c>
      <c r="AF35" s="218" t="s">
        <v>5727</v>
      </c>
      <c r="AG35" s="218" t="s">
        <v>888</v>
      </c>
      <c r="AH35" s="218">
        <v>2</v>
      </c>
      <c r="AI35" s="218" t="s">
        <v>5800</v>
      </c>
      <c r="AJ35" s="218" t="s">
        <v>5761</v>
      </c>
      <c r="AK35" s="219">
        <v>45528</v>
      </c>
      <c r="AL35" s="221" t="s">
        <v>5803</v>
      </c>
      <c r="AM35" s="213">
        <v>0</v>
      </c>
      <c r="AN35" s="213" t="s">
        <v>17</v>
      </c>
      <c r="AO35" s="213" t="s">
        <v>888</v>
      </c>
      <c r="AP35" s="213">
        <v>2</v>
      </c>
      <c r="AQ35" s="213" t="s">
        <v>5802</v>
      </c>
      <c r="AR35" s="213" t="s">
        <v>17</v>
      </c>
      <c r="AS35" s="214">
        <v>45528</v>
      </c>
      <c r="AT35" s="222" t="s">
        <v>1055</v>
      </c>
      <c r="AU35" s="218" t="s">
        <v>17</v>
      </c>
      <c r="AV35" s="218" t="s">
        <v>17</v>
      </c>
      <c r="AW35" s="218" t="s">
        <v>17</v>
      </c>
      <c r="AX35" s="218" t="s">
        <v>17</v>
      </c>
      <c r="AY35" s="218" t="s">
        <v>1053</v>
      </c>
      <c r="AZ35" s="218" t="s">
        <v>17</v>
      </c>
      <c r="BA35" s="219">
        <v>44893</v>
      </c>
      <c r="BB35" s="221" t="s">
        <v>1054</v>
      </c>
      <c r="BC35" s="213" t="s">
        <v>17</v>
      </c>
      <c r="BD35" s="213" t="s">
        <v>17</v>
      </c>
      <c r="BE35" s="213" t="s">
        <v>17</v>
      </c>
      <c r="BF35" s="213" t="s">
        <v>17</v>
      </c>
      <c r="BG35" s="213" t="s">
        <v>1053</v>
      </c>
      <c r="BH35" s="213" t="s">
        <v>17</v>
      </c>
      <c r="BI35" s="214">
        <v>44893</v>
      </c>
      <c r="BJ35" s="222" t="s">
        <v>5806</v>
      </c>
      <c r="BK35" s="222">
        <v>0</v>
      </c>
      <c r="BL35" s="222" t="s">
        <v>5804</v>
      </c>
      <c r="BM35" s="222" t="s">
        <v>888</v>
      </c>
      <c r="BN35" s="222">
        <v>2</v>
      </c>
      <c r="BO35" s="222" t="s">
        <v>5805</v>
      </c>
      <c r="BP35" s="218" t="s">
        <v>691</v>
      </c>
      <c r="BQ35" s="223">
        <v>45528</v>
      </c>
      <c r="BR35" s="221" t="s">
        <v>1056</v>
      </c>
      <c r="BS35" s="224" t="s">
        <v>17</v>
      </c>
      <c r="BT35" s="224" t="s">
        <v>17</v>
      </c>
      <c r="BU35" s="224" t="s">
        <v>17</v>
      </c>
      <c r="BV35" s="224" t="s">
        <v>17</v>
      </c>
      <c r="BW35" s="224" t="s">
        <v>1053</v>
      </c>
      <c r="BX35" s="224" t="s">
        <v>17</v>
      </c>
      <c r="BY35" s="214">
        <v>44893</v>
      </c>
      <c r="BZ35" s="222" t="s">
        <v>1057</v>
      </c>
      <c r="CA35" s="222" t="s">
        <v>17</v>
      </c>
      <c r="CB35" s="222" t="s">
        <v>17</v>
      </c>
      <c r="CC35" s="222" t="s">
        <v>17</v>
      </c>
      <c r="CD35" s="222" t="s">
        <v>17</v>
      </c>
      <c r="CE35" s="222" t="s">
        <v>1053</v>
      </c>
      <c r="CF35" s="222" t="s">
        <v>17</v>
      </c>
      <c r="CG35" s="223">
        <v>44893</v>
      </c>
      <c r="CH35" s="221" t="s">
        <v>11431</v>
      </c>
      <c r="CI35" s="222" t="e">
        <v>#N/A</v>
      </c>
      <c r="CJ35" s="222" t="e">
        <v>#N/A</v>
      </c>
      <c r="CK35" s="222" t="e">
        <v>#N/A</v>
      </c>
      <c r="CL35" s="222" t="e">
        <v>#N/A</v>
      </c>
      <c r="CM35" s="222" t="e">
        <v>#N/A</v>
      </c>
      <c r="CN35" s="222" t="e">
        <v>#N/A</v>
      </c>
      <c r="CO35" s="225" t="e">
        <v>#N/A</v>
      </c>
      <c r="CP35" s="222" t="s">
        <v>1059</v>
      </c>
      <c r="CQ35" s="224" t="s">
        <v>17</v>
      </c>
      <c r="CR35" s="224" t="s">
        <v>17</v>
      </c>
      <c r="CS35" s="224" t="s">
        <v>17</v>
      </c>
      <c r="CT35" s="224" t="s">
        <v>17</v>
      </c>
      <c r="CU35" s="224" t="s">
        <v>1053</v>
      </c>
      <c r="CV35" s="224" t="s">
        <v>17</v>
      </c>
      <c r="CW35" s="214">
        <v>44893</v>
      </c>
      <c r="CX35" s="222" t="s">
        <v>5812</v>
      </c>
      <c r="CY35" s="218">
        <v>285000</v>
      </c>
      <c r="CZ35" s="218" t="s">
        <v>5727</v>
      </c>
      <c r="DA35" s="218" t="s">
        <v>888</v>
      </c>
      <c r="DB35" s="218">
        <v>2</v>
      </c>
      <c r="DC35" s="218" t="s">
        <v>5817</v>
      </c>
      <c r="DD35" s="218" t="s">
        <v>5761</v>
      </c>
      <c r="DE35" s="220">
        <v>45528</v>
      </c>
      <c r="DF35" s="221" t="s">
        <v>5814</v>
      </c>
      <c r="DG35" s="213">
        <v>422000</v>
      </c>
      <c r="DH35" s="224" t="s">
        <v>5727</v>
      </c>
      <c r="DI35" s="224" t="s">
        <v>888</v>
      </c>
      <c r="DJ35" s="224">
        <v>2</v>
      </c>
      <c r="DK35" s="224" t="s">
        <v>5813</v>
      </c>
      <c r="DL35" s="224" t="s">
        <v>5761</v>
      </c>
      <c r="DM35" s="214">
        <v>45528</v>
      </c>
      <c r="DN35" s="222" t="s">
        <v>5816</v>
      </c>
      <c r="DO35" s="218">
        <v>475000</v>
      </c>
      <c r="DP35" s="222" t="s">
        <v>5727</v>
      </c>
      <c r="DQ35" s="222" t="s">
        <v>888</v>
      </c>
      <c r="DR35" s="222">
        <v>2</v>
      </c>
      <c r="DS35" s="222" t="s">
        <v>5815</v>
      </c>
      <c r="DT35" s="222" t="s">
        <v>5761</v>
      </c>
      <c r="DU35" s="223">
        <v>45528</v>
      </c>
      <c r="DV35" s="221" t="s">
        <v>5818</v>
      </c>
      <c r="DW35" s="213">
        <v>232000</v>
      </c>
      <c r="DX35" s="224" t="s">
        <v>5727</v>
      </c>
      <c r="DY35" s="224" t="s">
        <v>888</v>
      </c>
      <c r="DZ35" s="224">
        <v>2</v>
      </c>
      <c r="EA35" s="224" t="s">
        <v>5817</v>
      </c>
      <c r="EB35" s="224" t="s">
        <v>5761</v>
      </c>
      <c r="EC35" s="214">
        <v>45528</v>
      </c>
      <c r="ED35" s="222" t="s">
        <v>5820</v>
      </c>
      <c r="EE35" s="218">
        <v>53000</v>
      </c>
      <c r="EF35" s="222" t="s">
        <v>5727</v>
      </c>
      <c r="EG35" s="222" t="s">
        <v>888</v>
      </c>
      <c r="EH35" s="222">
        <v>2</v>
      </c>
      <c r="EI35" s="222" t="s">
        <v>5819</v>
      </c>
      <c r="EJ35" s="222" t="s">
        <v>5761</v>
      </c>
      <c r="EK35" s="223">
        <v>45528</v>
      </c>
      <c r="EL35" s="221" t="s">
        <v>5822</v>
      </c>
      <c r="EM35" s="213">
        <v>0</v>
      </c>
      <c r="EN35" s="224" t="s">
        <v>5727</v>
      </c>
      <c r="EO35" s="224" t="s">
        <v>888</v>
      </c>
      <c r="EP35" s="224">
        <v>2</v>
      </c>
      <c r="EQ35" s="224" t="s">
        <v>5821</v>
      </c>
      <c r="ER35" s="224" t="s">
        <v>5761</v>
      </c>
      <c r="ES35" s="214">
        <v>45528</v>
      </c>
      <c r="ET35" s="222" t="s">
        <v>5810</v>
      </c>
      <c r="EU35" s="222">
        <v>43</v>
      </c>
      <c r="EV35" s="222" t="s">
        <v>5807</v>
      </c>
      <c r="EW35" s="222" t="s">
        <v>888</v>
      </c>
      <c r="EX35" s="222">
        <v>2</v>
      </c>
      <c r="EY35" s="222" t="s">
        <v>5809</v>
      </c>
      <c r="EZ35" s="222" t="s">
        <v>5808</v>
      </c>
      <c r="FA35" s="223">
        <v>45528</v>
      </c>
      <c r="FB35" s="221" t="s">
        <v>1061</v>
      </c>
      <c r="FC35" s="224">
        <v>5</v>
      </c>
      <c r="FD35" s="224" t="s">
        <v>17</v>
      </c>
      <c r="FE35" s="224" t="s">
        <v>888</v>
      </c>
      <c r="FF35" s="224">
        <v>2</v>
      </c>
      <c r="FG35" s="224" t="s">
        <v>1060</v>
      </c>
      <c r="FH35" s="224" t="s">
        <v>17</v>
      </c>
      <c r="FI35" s="214">
        <v>44893</v>
      </c>
      <c r="FJ35" s="221" t="s">
        <v>1062</v>
      </c>
      <c r="FK35" s="222" t="s">
        <v>17</v>
      </c>
      <c r="FL35" s="222" t="s">
        <v>17</v>
      </c>
      <c r="FM35" s="222" t="s">
        <v>17</v>
      </c>
      <c r="FN35" s="222" t="s">
        <v>17</v>
      </c>
      <c r="FO35" s="222" t="s">
        <v>1053</v>
      </c>
      <c r="FP35" s="218" t="s">
        <v>17</v>
      </c>
      <c r="FQ35" s="219">
        <v>44893</v>
      </c>
      <c r="FR35" s="221" t="s">
        <v>1063</v>
      </c>
      <c r="FS35" s="224" t="s">
        <v>17</v>
      </c>
      <c r="FT35" s="224" t="s">
        <v>17</v>
      </c>
      <c r="FU35" s="224" t="s">
        <v>17</v>
      </c>
      <c r="FV35" s="224" t="s">
        <v>17</v>
      </c>
      <c r="FW35" s="224" t="s">
        <v>1053</v>
      </c>
      <c r="FX35" s="224" t="s">
        <v>17</v>
      </c>
      <c r="FY35" s="214">
        <v>44893</v>
      </c>
      <c r="FZ35" s="222" t="s">
        <v>2724</v>
      </c>
      <c r="GA35" s="222">
        <v>0</v>
      </c>
      <c r="GB35" s="222" t="s">
        <v>2232</v>
      </c>
      <c r="GC35" s="222" t="s">
        <v>33</v>
      </c>
      <c r="GD35" s="222">
        <v>2</v>
      </c>
      <c r="GE35" s="222" t="s">
        <v>17</v>
      </c>
      <c r="GF35" s="222" t="s">
        <v>17</v>
      </c>
      <c r="GG35" s="223">
        <v>45457</v>
      </c>
      <c r="GH35" s="221" t="s">
        <v>2730</v>
      </c>
      <c r="GI35" s="224">
        <v>0</v>
      </c>
      <c r="GJ35" s="224" t="s">
        <v>2232</v>
      </c>
      <c r="GK35" s="224" t="s">
        <v>33</v>
      </c>
      <c r="GL35" s="224">
        <v>2</v>
      </c>
      <c r="GM35" s="224" t="s">
        <v>17</v>
      </c>
      <c r="GN35" s="224" t="s">
        <v>17</v>
      </c>
      <c r="GO35" s="214">
        <v>45457</v>
      </c>
      <c r="GP35" s="222" t="s">
        <v>2725</v>
      </c>
      <c r="GQ35" s="222">
        <v>0</v>
      </c>
      <c r="GR35" s="222" t="s">
        <v>2232</v>
      </c>
      <c r="GS35" s="222" t="s">
        <v>33</v>
      </c>
      <c r="GT35" s="222">
        <v>2</v>
      </c>
      <c r="GU35" s="222" t="s">
        <v>17</v>
      </c>
      <c r="GV35" s="222" t="s">
        <v>17</v>
      </c>
      <c r="GW35" s="223">
        <v>45457</v>
      </c>
      <c r="GX35" s="221" t="s">
        <v>2731</v>
      </c>
      <c r="GY35" s="224">
        <v>0</v>
      </c>
      <c r="GZ35" s="224" t="s">
        <v>2232</v>
      </c>
      <c r="HA35" s="224" t="s">
        <v>33</v>
      </c>
      <c r="HB35" s="224">
        <v>2</v>
      </c>
      <c r="HC35" s="224" t="s">
        <v>17</v>
      </c>
      <c r="HD35" s="224" t="s">
        <v>17</v>
      </c>
      <c r="HE35" s="214">
        <v>45457</v>
      </c>
      <c r="HF35" s="222" t="s">
        <v>2723</v>
      </c>
      <c r="HG35" s="222">
        <v>0</v>
      </c>
      <c r="HH35" s="222" t="s">
        <v>2232</v>
      </c>
      <c r="HI35" s="222" t="s">
        <v>33</v>
      </c>
      <c r="HJ35" s="222">
        <v>2</v>
      </c>
      <c r="HK35" s="222" t="s">
        <v>17</v>
      </c>
      <c r="HL35" s="222" t="s">
        <v>17</v>
      </c>
      <c r="HM35" s="223">
        <v>45457</v>
      </c>
      <c r="HN35" s="221" t="s">
        <v>2729</v>
      </c>
      <c r="HO35" s="224">
        <v>1</v>
      </c>
      <c r="HP35" s="224" t="s">
        <v>2232</v>
      </c>
      <c r="HQ35" s="224" t="s">
        <v>33</v>
      </c>
      <c r="HR35" s="224">
        <v>2</v>
      </c>
      <c r="HS35" s="224" t="s">
        <v>17</v>
      </c>
      <c r="HT35" s="224" t="s">
        <v>17</v>
      </c>
      <c r="HU35" s="214">
        <v>45457</v>
      </c>
      <c r="HV35" s="222" t="s">
        <v>2726</v>
      </c>
      <c r="HW35" s="222">
        <v>0</v>
      </c>
      <c r="HX35" s="222" t="s">
        <v>2232</v>
      </c>
      <c r="HY35" s="222" t="s">
        <v>33</v>
      </c>
      <c r="HZ35" s="222">
        <v>2</v>
      </c>
      <c r="IA35" s="222" t="s">
        <v>17</v>
      </c>
      <c r="IB35" s="222" t="s">
        <v>17</v>
      </c>
      <c r="IC35" s="223">
        <v>45457</v>
      </c>
      <c r="ID35" s="221" t="s">
        <v>2728</v>
      </c>
      <c r="IE35" s="224">
        <v>0</v>
      </c>
      <c r="IF35" s="224" t="s">
        <v>2232</v>
      </c>
      <c r="IG35" s="224" t="s">
        <v>33</v>
      </c>
      <c r="IH35" s="224">
        <v>2</v>
      </c>
      <c r="II35" s="224" t="s">
        <v>17</v>
      </c>
      <c r="IJ35" s="224" t="s">
        <v>17</v>
      </c>
      <c r="IK35" s="214">
        <v>45457</v>
      </c>
      <c r="IL35" s="222" t="s">
        <v>2727</v>
      </c>
      <c r="IM35" s="222">
        <v>2</v>
      </c>
      <c r="IN35" s="222" t="s">
        <v>2232</v>
      </c>
      <c r="IO35" s="222" t="s">
        <v>33</v>
      </c>
      <c r="IP35" s="222">
        <v>2</v>
      </c>
      <c r="IQ35" s="222" t="s">
        <v>17</v>
      </c>
      <c r="IR35" s="222" t="s">
        <v>17</v>
      </c>
      <c r="IS35" s="223">
        <v>45457</v>
      </c>
    </row>
    <row r="36" spans="1:253" s="11" customFormat="1" ht="13.25" customHeight="1" x14ac:dyDescent="0.25">
      <c r="A36" s="11" t="s">
        <v>1123</v>
      </c>
      <c r="B36" s="11" t="s">
        <v>10825</v>
      </c>
      <c r="C36" s="11" t="s">
        <v>1124</v>
      </c>
      <c r="D36" s="11" t="s">
        <v>1125</v>
      </c>
      <c r="E36" s="11" t="s">
        <v>10210</v>
      </c>
      <c r="F36" s="11" t="s">
        <v>8157</v>
      </c>
      <c r="G36" s="212">
        <v>11229000</v>
      </c>
      <c r="H36" s="213" t="s">
        <v>8155</v>
      </c>
      <c r="I36" s="213" t="s">
        <v>33</v>
      </c>
      <c r="J36" s="213">
        <v>2</v>
      </c>
      <c r="K36" s="213" t="s">
        <v>8110</v>
      </c>
      <c r="L36" s="213" t="s">
        <v>8156</v>
      </c>
      <c r="M36" s="214">
        <v>45530</v>
      </c>
      <c r="N36" s="221" t="s">
        <v>8160</v>
      </c>
      <c r="O36" s="216">
        <v>48310</v>
      </c>
      <c r="P36" s="216" t="s">
        <v>8155</v>
      </c>
      <c r="Q36" s="216" t="s">
        <v>888</v>
      </c>
      <c r="R36" s="216">
        <v>2</v>
      </c>
      <c r="S36" s="216" t="s">
        <v>8159</v>
      </c>
      <c r="T36" s="216" t="s">
        <v>8158</v>
      </c>
      <c r="U36" s="217">
        <v>45530</v>
      </c>
      <c r="V36" s="221" t="s">
        <v>8162</v>
      </c>
      <c r="W36" s="213">
        <v>11229000</v>
      </c>
      <c r="X36" s="213" t="s">
        <v>8155</v>
      </c>
      <c r="Y36" s="213" t="s">
        <v>888</v>
      </c>
      <c r="Z36" s="213">
        <v>2</v>
      </c>
      <c r="AA36" s="213" t="s">
        <v>8161</v>
      </c>
      <c r="AB36" s="213" t="s">
        <v>8156</v>
      </c>
      <c r="AC36" s="214">
        <v>45530</v>
      </c>
      <c r="AD36" s="221" t="s">
        <v>8165</v>
      </c>
      <c r="AE36" s="218">
        <v>124000</v>
      </c>
      <c r="AF36" s="218" t="s">
        <v>8163</v>
      </c>
      <c r="AG36" s="218" t="s">
        <v>33</v>
      </c>
      <c r="AH36" s="218">
        <v>2</v>
      </c>
      <c r="AI36" s="218" t="s">
        <v>8164</v>
      </c>
      <c r="AJ36" s="218" t="s">
        <v>8076</v>
      </c>
      <c r="AK36" s="219">
        <v>45530</v>
      </c>
      <c r="AL36" s="221" t="s">
        <v>8166</v>
      </c>
      <c r="AM36" s="213">
        <v>124000</v>
      </c>
      <c r="AN36" s="213" t="s">
        <v>8163</v>
      </c>
      <c r="AO36" s="213" t="s">
        <v>33</v>
      </c>
      <c r="AP36" s="213">
        <v>2</v>
      </c>
      <c r="AQ36" s="213" t="s">
        <v>8164</v>
      </c>
      <c r="AR36" s="213" t="s">
        <v>8076</v>
      </c>
      <c r="AS36" s="214">
        <v>45530</v>
      </c>
      <c r="AT36" s="222" t="s">
        <v>8167</v>
      </c>
      <c r="AU36" s="218" t="s">
        <v>17</v>
      </c>
      <c r="AV36" s="218" t="s">
        <v>17</v>
      </c>
      <c r="AW36" s="218" t="s">
        <v>17</v>
      </c>
      <c r="AX36" s="218" t="s">
        <v>17</v>
      </c>
      <c r="AY36" s="218" t="s">
        <v>4178</v>
      </c>
      <c r="AZ36" s="218" t="s">
        <v>17</v>
      </c>
      <c r="BA36" s="219">
        <v>45530</v>
      </c>
      <c r="BB36" s="221" t="s">
        <v>8188</v>
      </c>
      <c r="BC36" s="213" t="s">
        <v>17</v>
      </c>
      <c r="BD36" s="213" t="s">
        <v>17</v>
      </c>
      <c r="BE36" s="213" t="s">
        <v>17</v>
      </c>
      <c r="BF36" s="213" t="s">
        <v>17</v>
      </c>
      <c r="BG36" s="213" t="s">
        <v>8187</v>
      </c>
      <c r="BH36" s="213" t="s">
        <v>17</v>
      </c>
      <c r="BI36" s="214">
        <v>45530</v>
      </c>
      <c r="BJ36" s="222" t="s">
        <v>8168</v>
      </c>
      <c r="BK36" s="222" t="s">
        <v>17</v>
      </c>
      <c r="BL36" s="222" t="s">
        <v>17</v>
      </c>
      <c r="BM36" s="222" t="s">
        <v>17</v>
      </c>
      <c r="BN36" s="222" t="s">
        <v>17</v>
      </c>
      <c r="BO36" s="222" t="s">
        <v>4178</v>
      </c>
      <c r="BP36" s="218" t="s">
        <v>17</v>
      </c>
      <c r="BQ36" s="223">
        <v>45530</v>
      </c>
      <c r="BR36" s="221" t="s">
        <v>8190</v>
      </c>
      <c r="BS36" s="224" t="s">
        <v>17</v>
      </c>
      <c r="BT36" s="224" t="s">
        <v>17</v>
      </c>
      <c r="BU36" s="224" t="s">
        <v>17</v>
      </c>
      <c r="BV36" s="224" t="s">
        <v>17</v>
      </c>
      <c r="BW36" s="224" t="s">
        <v>8189</v>
      </c>
      <c r="BX36" s="224" t="s">
        <v>17</v>
      </c>
      <c r="BY36" s="214">
        <v>45530</v>
      </c>
      <c r="BZ36" s="222" t="s">
        <v>8192</v>
      </c>
      <c r="CA36" s="222" t="s">
        <v>17</v>
      </c>
      <c r="CB36" s="222" t="s">
        <v>17</v>
      </c>
      <c r="CC36" s="222" t="s">
        <v>17</v>
      </c>
      <c r="CD36" s="222" t="s">
        <v>17</v>
      </c>
      <c r="CE36" s="222" t="s">
        <v>8191</v>
      </c>
      <c r="CF36" s="222" t="s">
        <v>17</v>
      </c>
      <c r="CG36" s="223">
        <v>45530</v>
      </c>
      <c r="CH36" s="221" t="s">
        <v>11432</v>
      </c>
      <c r="CI36" s="222" t="e">
        <v>#N/A</v>
      </c>
      <c r="CJ36" s="222" t="e">
        <v>#N/A</v>
      </c>
      <c r="CK36" s="222" t="e">
        <v>#N/A</v>
      </c>
      <c r="CL36" s="222" t="e">
        <v>#N/A</v>
      </c>
      <c r="CM36" s="222" t="e">
        <v>#N/A</v>
      </c>
      <c r="CN36" s="222" t="e">
        <v>#N/A</v>
      </c>
      <c r="CO36" s="225" t="e">
        <v>#N/A</v>
      </c>
      <c r="CP36" s="222" t="s">
        <v>4290</v>
      </c>
      <c r="CQ36" s="224" t="s">
        <v>17</v>
      </c>
      <c r="CR36" s="224" t="s">
        <v>17</v>
      </c>
      <c r="CS36" s="224" t="s">
        <v>17</v>
      </c>
      <c r="CT36" s="224" t="s">
        <v>17</v>
      </c>
      <c r="CU36" s="224" t="s">
        <v>4289</v>
      </c>
      <c r="CV36" s="224" t="s">
        <v>17</v>
      </c>
      <c r="CW36" s="214">
        <v>45504</v>
      </c>
      <c r="CX36" s="222" t="s">
        <v>8173</v>
      </c>
      <c r="CY36" s="218">
        <v>117000</v>
      </c>
      <c r="CZ36" s="218" t="s">
        <v>8170</v>
      </c>
      <c r="DA36" s="218" t="s">
        <v>33</v>
      </c>
      <c r="DB36" s="218">
        <v>2</v>
      </c>
      <c r="DC36" s="218" t="s">
        <v>8172</v>
      </c>
      <c r="DD36" s="218" t="s">
        <v>8171</v>
      </c>
      <c r="DE36" s="220">
        <v>45530</v>
      </c>
      <c r="DF36" s="221" t="s">
        <v>8177</v>
      </c>
      <c r="DG36" s="213">
        <v>11105000</v>
      </c>
      <c r="DH36" s="224" t="s">
        <v>8174</v>
      </c>
      <c r="DI36" s="224" t="s">
        <v>33</v>
      </c>
      <c r="DJ36" s="224">
        <v>2</v>
      </c>
      <c r="DK36" s="224" t="s">
        <v>8176</v>
      </c>
      <c r="DL36" s="224" t="s">
        <v>8175</v>
      </c>
      <c r="DM36" s="214">
        <v>45530</v>
      </c>
      <c r="DN36" s="222" t="s">
        <v>8181</v>
      </c>
      <c r="DO36" s="218">
        <v>7000</v>
      </c>
      <c r="DP36" s="222" t="s">
        <v>8178</v>
      </c>
      <c r="DQ36" s="222" t="s">
        <v>33</v>
      </c>
      <c r="DR36" s="222">
        <v>2</v>
      </c>
      <c r="DS36" s="222" t="s">
        <v>8180</v>
      </c>
      <c r="DT36" s="222" t="s">
        <v>8179</v>
      </c>
      <c r="DU36" s="223">
        <v>45530</v>
      </c>
      <c r="DV36" s="221" t="s">
        <v>8182</v>
      </c>
      <c r="DW36" s="213">
        <v>117000</v>
      </c>
      <c r="DX36" s="224" t="s">
        <v>8170</v>
      </c>
      <c r="DY36" s="224" t="s">
        <v>33</v>
      </c>
      <c r="DZ36" s="224">
        <v>2</v>
      </c>
      <c r="EA36" s="224" t="s">
        <v>8172</v>
      </c>
      <c r="EB36" s="224" t="s">
        <v>8171</v>
      </c>
      <c r="EC36" s="214">
        <v>45530</v>
      </c>
      <c r="ED36" s="222" t="s">
        <v>8183</v>
      </c>
      <c r="EE36" s="218">
        <v>0</v>
      </c>
      <c r="EF36" s="222" t="s">
        <v>824</v>
      </c>
      <c r="EG36" s="222" t="s">
        <v>17</v>
      </c>
      <c r="EH36" s="222" t="s">
        <v>17</v>
      </c>
      <c r="EI36" s="222" t="s">
        <v>4198</v>
      </c>
      <c r="EJ36" s="222" t="s">
        <v>17</v>
      </c>
      <c r="EK36" s="223">
        <v>45530</v>
      </c>
      <c r="EL36" s="221" t="s">
        <v>8184</v>
      </c>
      <c r="EM36" s="213">
        <v>0</v>
      </c>
      <c r="EN36" s="224" t="s">
        <v>17</v>
      </c>
      <c r="EO36" s="224" t="s">
        <v>17</v>
      </c>
      <c r="EP36" s="224" t="s">
        <v>17</v>
      </c>
      <c r="EQ36" s="224" t="s">
        <v>4235</v>
      </c>
      <c r="ER36" s="224" t="s">
        <v>17</v>
      </c>
      <c r="ES36" s="214">
        <v>45530</v>
      </c>
      <c r="ET36" s="222" t="s">
        <v>8169</v>
      </c>
      <c r="EU36" s="222" t="s">
        <v>17</v>
      </c>
      <c r="EV36" s="222" t="s">
        <v>17</v>
      </c>
      <c r="EW36" s="222" t="s">
        <v>17</v>
      </c>
      <c r="EX36" s="222" t="s">
        <v>17</v>
      </c>
      <c r="EY36" s="222" t="s">
        <v>4178</v>
      </c>
      <c r="EZ36" s="222" t="s">
        <v>17</v>
      </c>
      <c r="FA36" s="223">
        <v>45530</v>
      </c>
      <c r="FB36" s="221" t="s">
        <v>8186</v>
      </c>
      <c r="FC36" s="224">
        <v>2</v>
      </c>
      <c r="FD36" s="224" t="s">
        <v>8185</v>
      </c>
      <c r="FE36" s="224" t="s">
        <v>888</v>
      </c>
      <c r="FF36" s="224">
        <v>2</v>
      </c>
      <c r="FG36" s="224" t="s">
        <v>8101</v>
      </c>
      <c r="FH36" s="224" t="s">
        <v>8171</v>
      </c>
      <c r="FI36" s="214">
        <v>45530</v>
      </c>
      <c r="FJ36" s="221" t="s">
        <v>1126</v>
      </c>
      <c r="FK36" s="222" t="s">
        <v>17</v>
      </c>
      <c r="FL36" s="222" t="s">
        <v>17</v>
      </c>
      <c r="FM36" s="222" t="s">
        <v>17</v>
      </c>
      <c r="FN36" s="222" t="s">
        <v>17</v>
      </c>
      <c r="FO36" s="222" t="s">
        <v>1119</v>
      </c>
      <c r="FP36" s="218" t="s">
        <v>17</v>
      </c>
      <c r="FQ36" s="219">
        <v>44921</v>
      </c>
      <c r="FR36" s="221" t="s">
        <v>1127</v>
      </c>
      <c r="FS36" s="224" t="s">
        <v>17</v>
      </c>
      <c r="FT36" s="224" t="s">
        <v>17</v>
      </c>
      <c r="FU36" s="224" t="s">
        <v>17</v>
      </c>
      <c r="FV36" s="224" t="s">
        <v>17</v>
      </c>
      <c r="FW36" s="224" t="s">
        <v>1121</v>
      </c>
      <c r="FX36" s="224" t="s">
        <v>17</v>
      </c>
      <c r="FY36" s="214">
        <v>44921</v>
      </c>
      <c r="FZ36" s="222" t="s">
        <v>3090</v>
      </c>
      <c r="GA36" s="222">
        <v>0</v>
      </c>
      <c r="GB36" s="222" t="s">
        <v>2232</v>
      </c>
      <c r="GC36" s="222" t="s">
        <v>33</v>
      </c>
      <c r="GD36" s="222">
        <v>2</v>
      </c>
      <c r="GE36" s="222" t="s">
        <v>17</v>
      </c>
      <c r="GF36" s="222" t="s">
        <v>17</v>
      </c>
      <c r="GG36" s="223">
        <v>45461</v>
      </c>
      <c r="GH36" s="221" t="s">
        <v>3096</v>
      </c>
      <c r="GI36" s="224">
        <v>0</v>
      </c>
      <c r="GJ36" s="224" t="s">
        <v>2232</v>
      </c>
      <c r="GK36" s="224" t="s">
        <v>33</v>
      </c>
      <c r="GL36" s="224">
        <v>2</v>
      </c>
      <c r="GM36" s="224" t="s">
        <v>17</v>
      </c>
      <c r="GN36" s="224" t="s">
        <v>17</v>
      </c>
      <c r="GO36" s="214">
        <v>45461</v>
      </c>
      <c r="GP36" s="222" t="s">
        <v>3091</v>
      </c>
      <c r="GQ36" s="222">
        <v>0</v>
      </c>
      <c r="GR36" s="222" t="s">
        <v>2232</v>
      </c>
      <c r="GS36" s="222" t="s">
        <v>33</v>
      </c>
      <c r="GT36" s="222">
        <v>2</v>
      </c>
      <c r="GU36" s="222" t="s">
        <v>17</v>
      </c>
      <c r="GV36" s="222" t="s">
        <v>17</v>
      </c>
      <c r="GW36" s="223">
        <v>45461</v>
      </c>
      <c r="GX36" s="221" t="s">
        <v>3097</v>
      </c>
      <c r="GY36" s="224">
        <v>0</v>
      </c>
      <c r="GZ36" s="224" t="s">
        <v>2232</v>
      </c>
      <c r="HA36" s="224" t="s">
        <v>33</v>
      </c>
      <c r="HB36" s="224">
        <v>2</v>
      </c>
      <c r="HC36" s="224" t="s">
        <v>17</v>
      </c>
      <c r="HD36" s="224" t="s">
        <v>17</v>
      </c>
      <c r="HE36" s="214">
        <v>45461</v>
      </c>
      <c r="HF36" s="222" t="s">
        <v>3089</v>
      </c>
      <c r="HG36" s="222">
        <v>0</v>
      </c>
      <c r="HH36" s="222" t="s">
        <v>2232</v>
      </c>
      <c r="HI36" s="222" t="s">
        <v>33</v>
      </c>
      <c r="HJ36" s="222">
        <v>2</v>
      </c>
      <c r="HK36" s="222" t="s">
        <v>17</v>
      </c>
      <c r="HL36" s="222" t="s">
        <v>17</v>
      </c>
      <c r="HM36" s="223">
        <v>45461</v>
      </c>
      <c r="HN36" s="221" t="s">
        <v>3095</v>
      </c>
      <c r="HO36" s="224">
        <v>0</v>
      </c>
      <c r="HP36" s="224" t="s">
        <v>2232</v>
      </c>
      <c r="HQ36" s="224" t="s">
        <v>33</v>
      </c>
      <c r="HR36" s="224">
        <v>2</v>
      </c>
      <c r="HS36" s="224" t="s">
        <v>17</v>
      </c>
      <c r="HT36" s="224" t="s">
        <v>17</v>
      </c>
      <c r="HU36" s="214">
        <v>45461</v>
      </c>
      <c r="HV36" s="222" t="s">
        <v>3092</v>
      </c>
      <c r="HW36" s="222">
        <v>0</v>
      </c>
      <c r="HX36" s="222" t="s">
        <v>2232</v>
      </c>
      <c r="HY36" s="222" t="s">
        <v>33</v>
      </c>
      <c r="HZ36" s="222">
        <v>2</v>
      </c>
      <c r="IA36" s="222" t="s">
        <v>17</v>
      </c>
      <c r="IB36" s="222" t="s">
        <v>17</v>
      </c>
      <c r="IC36" s="223">
        <v>45461</v>
      </c>
      <c r="ID36" s="221" t="s">
        <v>3094</v>
      </c>
      <c r="IE36" s="224">
        <v>0</v>
      </c>
      <c r="IF36" s="224" t="s">
        <v>2232</v>
      </c>
      <c r="IG36" s="224" t="s">
        <v>33</v>
      </c>
      <c r="IH36" s="224">
        <v>2</v>
      </c>
      <c r="II36" s="224" t="s">
        <v>17</v>
      </c>
      <c r="IJ36" s="224" t="s">
        <v>17</v>
      </c>
      <c r="IK36" s="214">
        <v>45461</v>
      </c>
      <c r="IL36" s="222" t="s">
        <v>3093</v>
      </c>
      <c r="IM36" s="222">
        <v>0</v>
      </c>
      <c r="IN36" s="222" t="s">
        <v>2232</v>
      </c>
      <c r="IO36" s="222" t="s">
        <v>33</v>
      </c>
      <c r="IP36" s="222">
        <v>2</v>
      </c>
      <c r="IQ36" s="222" t="s">
        <v>17</v>
      </c>
      <c r="IR36" s="222" t="s">
        <v>17</v>
      </c>
      <c r="IS36" s="223">
        <v>45461</v>
      </c>
    </row>
    <row r="37" spans="1:253" s="11" customFormat="1" ht="13.25" customHeight="1" x14ac:dyDescent="0.25">
      <c r="A37" s="11" t="s">
        <v>223</v>
      </c>
      <c r="B37" s="11" t="s">
        <v>10825</v>
      </c>
      <c r="C37" s="11" t="s">
        <v>224</v>
      </c>
      <c r="D37" s="11" t="s">
        <v>225</v>
      </c>
      <c r="E37" s="11" t="s">
        <v>10211</v>
      </c>
      <c r="F37" s="11" t="s">
        <v>7355</v>
      </c>
      <c r="G37" s="212">
        <v>46896000</v>
      </c>
      <c r="H37" s="213" t="s">
        <v>7293</v>
      </c>
      <c r="I37" s="213" t="s">
        <v>888</v>
      </c>
      <c r="J37" s="213">
        <v>2</v>
      </c>
      <c r="K37" s="213" t="s">
        <v>7294</v>
      </c>
      <c r="L37" s="213" t="s">
        <v>1278</v>
      </c>
      <c r="M37" s="214">
        <v>45530</v>
      </c>
      <c r="N37" s="221" t="s">
        <v>1282</v>
      </c>
      <c r="O37" s="216">
        <v>2381741</v>
      </c>
      <c r="P37" s="216" t="s">
        <v>1277</v>
      </c>
      <c r="Q37" s="216" t="s">
        <v>888</v>
      </c>
      <c r="R37" s="216">
        <v>2</v>
      </c>
      <c r="S37" s="216" t="s">
        <v>1281</v>
      </c>
      <c r="T37" s="216" t="s">
        <v>1278</v>
      </c>
      <c r="U37" s="217">
        <v>45107</v>
      </c>
      <c r="V37" s="221" t="s">
        <v>7357</v>
      </c>
      <c r="W37" s="213">
        <v>46896000</v>
      </c>
      <c r="X37" s="213" t="s">
        <v>7293</v>
      </c>
      <c r="Y37" s="213" t="s">
        <v>888</v>
      </c>
      <c r="Z37" s="213">
        <v>2</v>
      </c>
      <c r="AA37" s="213" t="s">
        <v>7356</v>
      </c>
      <c r="AB37" s="213" t="s">
        <v>1278</v>
      </c>
      <c r="AC37" s="214">
        <v>45530</v>
      </c>
      <c r="AD37" s="221" t="s">
        <v>7361</v>
      </c>
      <c r="AE37" s="218">
        <v>261000</v>
      </c>
      <c r="AF37" s="218" t="s">
        <v>7358</v>
      </c>
      <c r="AG37" s="218" t="s">
        <v>22</v>
      </c>
      <c r="AH37" s="218">
        <v>3</v>
      </c>
      <c r="AI37" s="218" t="s">
        <v>7360</v>
      </c>
      <c r="AJ37" s="218" t="s">
        <v>7359</v>
      </c>
      <c r="AK37" s="219">
        <v>45530</v>
      </c>
      <c r="AL37" s="221" t="s">
        <v>7362</v>
      </c>
      <c r="AM37" s="213">
        <v>261000</v>
      </c>
      <c r="AN37" s="213" t="s">
        <v>7358</v>
      </c>
      <c r="AO37" s="213" t="s">
        <v>22</v>
      </c>
      <c r="AP37" s="213">
        <v>3</v>
      </c>
      <c r="AQ37" s="213" t="s">
        <v>7360</v>
      </c>
      <c r="AR37" s="213" t="s">
        <v>7359</v>
      </c>
      <c r="AS37" s="214">
        <v>45530</v>
      </c>
      <c r="AT37" s="222" t="s">
        <v>1013</v>
      </c>
      <c r="AU37" s="218" t="s">
        <v>17</v>
      </c>
      <c r="AV37" s="218" t="s">
        <v>17</v>
      </c>
      <c r="AW37" s="218" t="s">
        <v>17</v>
      </c>
      <c r="AX37" s="218" t="s">
        <v>17</v>
      </c>
      <c r="AY37" s="218" t="s">
        <v>17</v>
      </c>
      <c r="AZ37" s="218" t="s">
        <v>17</v>
      </c>
      <c r="BA37" s="219">
        <v>44803</v>
      </c>
      <c r="BB37" s="221" t="s">
        <v>1017</v>
      </c>
      <c r="BC37" s="213" t="s">
        <v>17</v>
      </c>
      <c r="BD37" s="213" t="s">
        <v>17</v>
      </c>
      <c r="BE37" s="213" t="s">
        <v>17</v>
      </c>
      <c r="BF37" s="213" t="s">
        <v>17</v>
      </c>
      <c r="BG37" s="213" t="s">
        <v>17</v>
      </c>
      <c r="BH37" s="213" t="s">
        <v>17</v>
      </c>
      <c r="BI37" s="214">
        <v>44803</v>
      </c>
      <c r="BJ37" s="222" t="s">
        <v>7364</v>
      </c>
      <c r="BK37" s="222">
        <v>1026</v>
      </c>
      <c r="BL37" s="222" t="s">
        <v>6612</v>
      </c>
      <c r="BM37" s="222" t="s">
        <v>22</v>
      </c>
      <c r="BN37" s="222">
        <v>3</v>
      </c>
      <c r="BO37" s="222" t="s">
        <v>7363</v>
      </c>
      <c r="BP37" s="218" t="s">
        <v>7307</v>
      </c>
      <c r="BQ37" s="223">
        <v>45530</v>
      </c>
      <c r="BR37" s="221" t="s">
        <v>1014</v>
      </c>
      <c r="BS37" s="224" t="s">
        <v>17</v>
      </c>
      <c r="BT37" s="224" t="s">
        <v>17</v>
      </c>
      <c r="BU37" s="224" t="s">
        <v>17</v>
      </c>
      <c r="BV37" s="224" t="s">
        <v>17</v>
      </c>
      <c r="BW37" s="224" t="s">
        <v>17</v>
      </c>
      <c r="BX37" s="224" t="s">
        <v>17</v>
      </c>
      <c r="BY37" s="214">
        <v>44803</v>
      </c>
      <c r="BZ37" s="222" t="s">
        <v>1016</v>
      </c>
      <c r="CA37" s="222" t="s">
        <v>17</v>
      </c>
      <c r="CB37" s="222" t="s">
        <v>17</v>
      </c>
      <c r="CC37" s="222" t="s">
        <v>17</v>
      </c>
      <c r="CD37" s="222" t="s">
        <v>17</v>
      </c>
      <c r="CE37" s="222" t="s">
        <v>17</v>
      </c>
      <c r="CF37" s="222" t="s">
        <v>17</v>
      </c>
      <c r="CG37" s="223">
        <v>44803</v>
      </c>
      <c r="CH37" s="221" t="s">
        <v>11433</v>
      </c>
      <c r="CI37" s="222" t="e">
        <v>#N/A</v>
      </c>
      <c r="CJ37" s="222" t="e">
        <v>#N/A</v>
      </c>
      <c r="CK37" s="222" t="e">
        <v>#N/A</v>
      </c>
      <c r="CL37" s="222" t="e">
        <v>#N/A</v>
      </c>
      <c r="CM37" s="222" t="e">
        <v>#N/A</v>
      </c>
      <c r="CN37" s="222" t="e">
        <v>#N/A</v>
      </c>
      <c r="CO37" s="225" t="e">
        <v>#N/A</v>
      </c>
      <c r="CP37" s="222" t="s">
        <v>1015</v>
      </c>
      <c r="CQ37" s="224" t="s">
        <v>17</v>
      </c>
      <c r="CR37" s="224" t="s">
        <v>17</v>
      </c>
      <c r="CS37" s="224" t="s">
        <v>17</v>
      </c>
      <c r="CT37" s="224" t="s">
        <v>17</v>
      </c>
      <c r="CU37" s="224" t="s">
        <v>17</v>
      </c>
      <c r="CV37" s="224" t="s">
        <v>17</v>
      </c>
      <c r="CW37" s="214">
        <v>44803</v>
      </c>
      <c r="CX37" s="222" t="s">
        <v>7366</v>
      </c>
      <c r="CY37" s="218">
        <v>261000</v>
      </c>
      <c r="CZ37" s="218" t="s">
        <v>7358</v>
      </c>
      <c r="DA37" s="218" t="s">
        <v>22</v>
      </c>
      <c r="DB37" s="218">
        <v>3</v>
      </c>
      <c r="DC37" s="218" t="s">
        <v>7373</v>
      </c>
      <c r="DD37" s="218" t="s">
        <v>7359</v>
      </c>
      <c r="DE37" s="220">
        <v>45530</v>
      </c>
      <c r="DF37" s="221" t="s">
        <v>7370</v>
      </c>
      <c r="DG37" s="213">
        <v>46635000</v>
      </c>
      <c r="DH37" s="224" t="s">
        <v>7367</v>
      </c>
      <c r="DI37" s="224" t="s">
        <v>888</v>
      </c>
      <c r="DJ37" s="224">
        <v>2</v>
      </c>
      <c r="DK37" s="224" t="s">
        <v>7369</v>
      </c>
      <c r="DL37" s="224" t="s">
        <v>7368</v>
      </c>
      <c r="DM37" s="214">
        <v>45530</v>
      </c>
      <c r="DN37" s="222" t="s">
        <v>7372</v>
      </c>
      <c r="DO37" s="218">
        <v>0</v>
      </c>
      <c r="DP37" s="222" t="s">
        <v>7358</v>
      </c>
      <c r="DQ37" s="222" t="s">
        <v>888</v>
      </c>
      <c r="DR37" s="222">
        <v>2</v>
      </c>
      <c r="DS37" s="222" t="s">
        <v>7371</v>
      </c>
      <c r="DT37" s="222" t="s">
        <v>7359</v>
      </c>
      <c r="DU37" s="223">
        <v>45530</v>
      </c>
      <c r="DV37" s="221" t="s">
        <v>7374</v>
      </c>
      <c r="DW37" s="213">
        <v>261000</v>
      </c>
      <c r="DX37" s="224" t="s">
        <v>7358</v>
      </c>
      <c r="DY37" s="224" t="s">
        <v>22</v>
      </c>
      <c r="DZ37" s="224">
        <v>3</v>
      </c>
      <c r="EA37" s="224" t="s">
        <v>7373</v>
      </c>
      <c r="EB37" s="224" t="s">
        <v>7359</v>
      </c>
      <c r="EC37" s="214">
        <v>45530</v>
      </c>
      <c r="ED37" s="222" t="s">
        <v>7375</v>
      </c>
      <c r="EE37" s="218" t="s">
        <v>17</v>
      </c>
      <c r="EF37" s="222" t="s">
        <v>7358</v>
      </c>
      <c r="EG37" s="222" t="s">
        <v>22</v>
      </c>
      <c r="EH37" s="222">
        <v>3</v>
      </c>
      <c r="EI37" s="222" t="s">
        <v>7275</v>
      </c>
      <c r="EJ37" s="222" t="s">
        <v>7359</v>
      </c>
      <c r="EK37" s="223">
        <v>45530</v>
      </c>
      <c r="EL37" s="221" t="s">
        <v>7376</v>
      </c>
      <c r="EM37" s="213" t="s">
        <v>17</v>
      </c>
      <c r="EN37" s="224" t="s">
        <v>7358</v>
      </c>
      <c r="EO37" s="224" t="s">
        <v>22</v>
      </c>
      <c r="EP37" s="224">
        <v>3</v>
      </c>
      <c r="EQ37" s="224" t="s">
        <v>7275</v>
      </c>
      <c r="ER37" s="224" t="s">
        <v>7359</v>
      </c>
      <c r="ES37" s="214">
        <v>45530</v>
      </c>
      <c r="ET37" s="222" t="s">
        <v>7365</v>
      </c>
      <c r="EU37" s="222">
        <v>1051</v>
      </c>
      <c r="EV37" s="222" t="s">
        <v>7306</v>
      </c>
      <c r="EW37" s="222" t="s">
        <v>22</v>
      </c>
      <c r="EX37" s="222">
        <v>3</v>
      </c>
      <c r="EY37" s="222" t="s">
        <v>7308</v>
      </c>
      <c r="EZ37" s="222" t="s">
        <v>7307</v>
      </c>
      <c r="FA37" s="223">
        <v>45530</v>
      </c>
      <c r="FB37" s="221" t="s">
        <v>890</v>
      </c>
      <c r="FC37" s="224">
        <v>4</v>
      </c>
      <c r="FD37" s="224" t="s">
        <v>17</v>
      </c>
      <c r="FE37" s="224" t="s">
        <v>888</v>
      </c>
      <c r="FF37" s="224">
        <v>2</v>
      </c>
      <c r="FG37" s="224" t="s">
        <v>889</v>
      </c>
      <c r="FH37" s="224" t="s">
        <v>17</v>
      </c>
      <c r="FI37" s="214">
        <v>44773</v>
      </c>
      <c r="FJ37" s="221" t="s">
        <v>227</v>
      </c>
      <c r="FK37" s="222" t="s">
        <v>17</v>
      </c>
      <c r="FL37" s="222">
        <v>0</v>
      </c>
      <c r="FM37" s="222" t="s">
        <v>33</v>
      </c>
      <c r="FN37" s="222">
        <v>2</v>
      </c>
      <c r="FO37" s="222" t="s">
        <v>226</v>
      </c>
      <c r="FP37" s="218">
        <v>0</v>
      </c>
      <c r="FQ37" s="219">
        <v>43511</v>
      </c>
      <c r="FR37" s="221" t="s">
        <v>228</v>
      </c>
      <c r="FS37" s="224" t="s">
        <v>17</v>
      </c>
      <c r="FT37" s="224">
        <v>0</v>
      </c>
      <c r="FU37" s="224" t="s">
        <v>33</v>
      </c>
      <c r="FV37" s="224">
        <v>2</v>
      </c>
      <c r="FW37" s="224" t="s">
        <v>226</v>
      </c>
      <c r="FX37" s="224">
        <v>0</v>
      </c>
      <c r="FY37" s="214">
        <v>43511</v>
      </c>
      <c r="FZ37" s="222" t="s">
        <v>2235</v>
      </c>
      <c r="GA37" s="222">
        <v>2</v>
      </c>
      <c r="GB37" s="222" t="s">
        <v>2232</v>
      </c>
      <c r="GC37" s="222" t="s">
        <v>33</v>
      </c>
      <c r="GD37" s="222">
        <v>2</v>
      </c>
      <c r="GE37" s="222" t="s">
        <v>17</v>
      </c>
      <c r="GF37" s="222" t="s">
        <v>17</v>
      </c>
      <c r="GG37" s="223">
        <v>45453</v>
      </c>
      <c r="GH37" s="221" t="s">
        <v>2247</v>
      </c>
      <c r="GI37" s="224">
        <v>0</v>
      </c>
      <c r="GJ37" s="224" t="s">
        <v>2232</v>
      </c>
      <c r="GK37" s="224" t="s">
        <v>33</v>
      </c>
      <c r="GL37" s="224">
        <v>2</v>
      </c>
      <c r="GM37" s="224" t="s">
        <v>17</v>
      </c>
      <c r="GN37" s="224" t="s">
        <v>17</v>
      </c>
      <c r="GO37" s="214">
        <v>45453</v>
      </c>
      <c r="GP37" s="222" t="s">
        <v>2237</v>
      </c>
      <c r="GQ37" s="222">
        <v>0</v>
      </c>
      <c r="GR37" s="222" t="s">
        <v>2232</v>
      </c>
      <c r="GS37" s="222" t="s">
        <v>33</v>
      </c>
      <c r="GT37" s="222">
        <v>2</v>
      </c>
      <c r="GU37" s="222" t="s">
        <v>17</v>
      </c>
      <c r="GV37" s="222" t="s">
        <v>17</v>
      </c>
      <c r="GW37" s="223">
        <v>45453</v>
      </c>
      <c r="GX37" s="221" t="s">
        <v>2249</v>
      </c>
      <c r="GY37" s="224">
        <v>0</v>
      </c>
      <c r="GZ37" s="224" t="s">
        <v>2232</v>
      </c>
      <c r="HA37" s="224" t="s">
        <v>33</v>
      </c>
      <c r="HB37" s="224">
        <v>2</v>
      </c>
      <c r="HC37" s="224" t="s">
        <v>17</v>
      </c>
      <c r="HD37" s="224" t="s">
        <v>17</v>
      </c>
      <c r="HE37" s="214">
        <v>45453</v>
      </c>
      <c r="HF37" s="222" t="s">
        <v>2233</v>
      </c>
      <c r="HG37" s="222">
        <v>0</v>
      </c>
      <c r="HH37" s="222" t="s">
        <v>2232</v>
      </c>
      <c r="HI37" s="222" t="s">
        <v>33</v>
      </c>
      <c r="HJ37" s="222">
        <v>2</v>
      </c>
      <c r="HK37" s="222" t="s">
        <v>17</v>
      </c>
      <c r="HL37" s="222" t="s">
        <v>17</v>
      </c>
      <c r="HM37" s="223">
        <v>45453</v>
      </c>
      <c r="HN37" s="221" t="s">
        <v>2245</v>
      </c>
      <c r="HO37" s="224">
        <v>1</v>
      </c>
      <c r="HP37" s="224" t="s">
        <v>2232</v>
      </c>
      <c r="HQ37" s="224" t="s">
        <v>33</v>
      </c>
      <c r="HR37" s="224">
        <v>2</v>
      </c>
      <c r="HS37" s="224" t="s">
        <v>17</v>
      </c>
      <c r="HT37" s="224" t="s">
        <v>17</v>
      </c>
      <c r="HU37" s="214">
        <v>45453</v>
      </c>
      <c r="HV37" s="222" t="s">
        <v>2239</v>
      </c>
      <c r="HW37" s="222">
        <v>0</v>
      </c>
      <c r="HX37" s="222" t="s">
        <v>2232</v>
      </c>
      <c r="HY37" s="222" t="s">
        <v>33</v>
      </c>
      <c r="HZ37" s="222">
        <v>2</v>
      </c>
      <c r="IA37" s="222" t="s">
        <v>17</v>
      </c>
      <c r="IB37" s="222" t="s">
        <v>17</v>
      </c>
      <c r="IC37" s="223">
        <v>45453</v>
      </c>
      <c r="ID37" s="221" t="s">
        <v>2243</v>
      </c>
      <c r="IE37" s="224">
        <v>1</v>
      </c>
      <c r="IF37" s="224" t="s">
        <v>2232</v>
      </c>
      <c r="IG37" s="224" t="s">
        <v>33</v>
      </c>
      <c r="IH37" s="224">
        <v>2</v>
      </c>
      <c r="II37" s="224" t="s">
        <v>17</v>
      </c>
      <c r="IJ37" s="224" t="s">
        <v>17</v>
      </c>
      <c r="IK37" s="214">
        <v>45453</v>
      </c>
      <c r="IL37" s="222" t="s">
        <v>2241</v>
      </c>
      <c r="IM37" s="222">
        <v>0</v>
      </c>
      <c r="IN37" s="222" t="s">
        <v>2232</v>
      </c>
      <c r="IO37" s="222" t="s">
        <v>33</v>
      </c>
      <c r="IP37" s="222">
        <v>2</v>
      </c>
      <c r="IQ37" s="222" t="s">
        <v>17</v>
      </c>
      <c r="IR37" s="222" t="s">
        <v>17</v>
      </c>
      <c r="IS37" s="223">
        <v>45453</v>
      </c>
    </row>
    <row r="38" spans="1:253" s="11" customFormat="1" ht="13.25" customHeight="1" x14ac:dyDescent="0.25">
      <c r="A38" s="11" t="s">
        <v>229</v>
      </c>
      <c r="B38" s="11" t="s">
        <v>10825</v>
      </c>
      <c r="C38" s="11" t="s">
        <v>230</v>
      </c>
      <c r="D38" s="11" t="s">
        <v>225</v>
      </c>
      <c r="E38" s="11" t="s">
        <v>10211</v>
      </c>
      <c r="F38" s="11" t="s">
        <v>7327</v>
      </c>
      <c r="G38" s="212">
        <v>46896000</v>
      </c>
      <c r="H38" s="213" t="s">
        <v>7293</v>
      </c>
      <c r="I38" s="213" t="s">
        <v>888</v>
      </c>
      <c r="J38" s="213">
        <v>2</v>
      </c>
      <c r="K38" s="213" t="s">
        <v>7294</v>
      </c>
      <c r="L38" s="213" t="s">
        <v>1278</v>
      </c>
      <c r="M38" s="214">
        <v>45530</v>
      </c>
      <c r="N38" s="221" t="s">
        <v>1286</v>
      </c>
      <c r="O38" s="216">
        <v>159000</v>
      </c>
      <c r="P38" s="216" t="s">
        <v>1283</v>
      </c>
      <c r="Q38" s="216" t="s">
        <v>22</v>
      </c>
      <c r="R38" s="216">
        <v>3</v>
      </c>
      <c r="S38" s="216" t="s">
        <v>1285</v>
      </c>
      <c r="T38" s="216" t="s">
        <v>1284</v>
      </c>
      <c r="U38" s="217">
        <v>45107</v>
      </c>
      <c r="V38" s="221" t="s">
        <v>7331</v>
      </c>
      <c r="W38" s="213">
        <v>223000</v>
      </c>
      <c r="X38" s="213" t="s">
        <v>7328</v>
      </c>
      <c r="Y38" s="213" t="s">
        <v>22</v>
      </c>
      <c r="Z38" s="213">
        <v>3</v>
      </c>
      <c r="AA38" s="213" t="s">
        <v>7330</v>
      </c>
      <c r="AB38" s="213" t="s">
        <v>7329</v>
      </c>
      <c r="AC38" s="214">
        <v>45530</v>
      </c>
      <c r="AD38" s="221" t="s">
        <v>7335</v>
      </c>
      <c r="AE38" s="218">
        <v>174000</v>
      </c>
      <c r="AF38" s="218" t="s">
        <v>7332</v>
      </c>
      <c r="AG38" s="218" t="s">
        <v>22</v>
      </c>
      <c r="AH38" s="218">
        <v>3</v>
      </c>
      <c r="AI38" s="218" t="s">
        <v>7334</v>
      </c>
      <c r="AJ38" s="218" t="s">
        <v>7333</v>
      </c>
      <c r="AK38" s="219">
        <v>45530</v>
      </c>
      <c r="AL38" s="221" t="s">
        <v>7338</v>
      </c>
      <c r="AM38" s="213">
        <v>174000</v>
      </c>
      <c r="AN38" s="213" t="s">
        <v>7257</v>
      </c>
      <c r="AO38" s="213" t="s">
        <v>22</v>
      </c>
      <c r="AP38" s="213">
        <v>3</v>
      </c>
      <c r="AQ38" s="213" t="s">
        <v>7337</v>
      </c>
      <c r="AR38" s="213" t="s">
        <v>7336</v>
      </c>
      <c r="AS38" s="214">
        <v>45530</v>
      </c>
      <c r="AT38" s="222" t="s">
        <v>1018</v>
      </c>
      <c r="AU38" s="218" t="s">
        <v>17</v>
      </c>
      <c r="AV38" s="218" t="s">
        <v>17</v>
      </c>
      <c r="AW38" s="218" t="s">
        <v>17</v>
      </c>
      <c r="AX38" s="218" t="s">
        <v>17</v>
      </c>
      <c r="AY38" s="218" t="s">
        <v>17</v>
      </c>
      <c r="AZ38" s="218" t="s">
        <v>17</v>
      </c>
      <c r="BA38" s="219">
        <v>44803</v>
      </c>
      <c r="BB38" s="221" t="s">
        <v>1022</v>
      </c>
      <c r="BC38" s="213" t="s">
        <v>17</v>
      </c>
      <c r="BD38" s="213" t="s">
        <v>17</v>
      </c>
      <c r="BE38" s="213" t="s">
        <v>17</v>
      </c>
      <c r="BF38" s="213" t="s">
        <v>17</v>
      </c>
      <c r="BG38" s="213" t="s">
        <v>17</v>
      </c>
      <c r="BH38" s="213" t="s">
        <v>17</v>
      </c>
      <c r="BI38" s="214">
        <v>44803</v>
      </c>
      <c r="BJ38" s="222" t="s">
        <v>7340</v>
      </c>
      <c r="BK38" s="222">
        <v>13</v>
      </c>
      <c r="BL38" s="222" t="s">
        <v>6581</v>
      </c>
      <c r="BM38" s="222" t="s">
        <v>22</v>
      </c>
      <c r="BN38" s="222">
        <v>3</v>
      </c>
      <c r="BO38" s="222" t="s">
        <v>7339</v>
      </c>
      <c r="BP38" s="218" t="s">
        <v>691</v>
      </c>
      <c r="BQ38" s="223">
        <v>45530</v>
      </c>
      <c r="BR38" s="221" t="s">
        <v>1020</v>
      </c>
      <c r="BS38" s="224" t="s">
        <v>17</v>
      </c>
      <c r="BT38" s="224" t="s">
        <v>17</v>
      </c>
      <c r="BU38" s="224" t="s">
        <v>17</v>
      </c>
      <c r="BV38" s="224" t="s">
        <v>17</v>
      </c>
      <c r="BW38" s="224" t="s">
        <v>17</v>
      </c>
      <c r="BX38" s="224" t="s">
        <v>17</v>
      </c>
      <c r="BY38" s="214">
        <v>44803</v>
      </c>
      <c r="BZ38" s="222" t="s">
        <v>1019</v>
      </c>
      <c r="CA38" s="222" t="s">
        <v>17</v>
      </c>
      <c r="CB38" s="222" t="s">
        <v>17</v>
      </c>
      <c r="CC38" s="222" t="s">
        <v>17</v>
      </c>
      <c r="CD38" s="222" t="s">
        <v>17</v>
      </c>
      <c r="CE38" s="222" t="s">
        <v>17</v>
      </c>
      <c r="CF38" s="222" t="s">
        <v>17</v>
      </c>
      <c r="CG38" s="223">
        <v>44803</v>
      </c>
      <c r="CH38" s="221" t="s">
        <v>11434</v>
      </c>
      <c r="CI38" s="222" t="e">
        <v>#N/A</v>
      </c>
      <c r="CJ38" s="222" t="e">
        <v>#N/A</v>
      </c>
      <c r="CK38" s="222" t="e">
        <v>#N/A</v>
      </c>
      <c r="CL38" s="222" t="e">
        <v>#N/A</v>
      </c>
      <c r="CM38" s="222" t="e">
        <v>#N/A</v>
      </c>
      <c r="CN38" s="222" t="e">
        <v>#N/A</v>
      </c>
      <c r="CO38" s="225" t="e">
        <v>#N/A</v>
      </c>
      <c r="CP38" s="222" t="s">
        <v>1021</v>
      </c>
      <c r="CQ38" s="224" t="s">
        <v>17</v>
      </c>
      <c r="CR38" s="224" t="s">
        <v>17</v>
      </c>
      <c r="CS38" s="224" t="s">
        <v>17</v>
      </c>
      <c r="CT38" s="224" t="s">
        <v>17</v>
      </c>
      <c r="CU38" s="224" t="s">
        <v>17</v>
      </c>
      <c r="CV38" s="224" t="s">
        <v>17</v>
      </c>
      <c r="CW38" s="214">
        <v>44803</v>
      </c>
      <c r="CX38" s="222" t="s">
        <v>7345</v>
      </c>
      <c r="CY38" s="218">
        <v>174000</v>
      </c>
      <c r="CZ38" s="218" t="s">
        <v>7342</v>
      </c>
      <c r="DA38" s="218" t="s">
        <v>22</v>
      </c>
      <c r="DB38" s="218">
        <v>3</v>
      </c>
      <c r="DC38" s="218" t="s">
        <v>7275</v>
      </c>
      <c r="DD38" s="218" t="s">
        <v>7343</v>
      </c>
      <c r="DE38" s="220">
        <v>45530</v>
      </c>
      <c r="DF38" s="221" t="s">
        <v>7347</v>
      </c>
      <c r="DG38" s="213">
        <v>49000</v>
      </c>
      <c r="DH38" s="224" t="s">
        <v>7328</v>
      </c>
      <c r="DI38" s="224" t="s">
        <v>22</v>
      </c>
      <c r="DJ38" s="224">
        <v>3</v>
      </c>
      <c r="DK38" s="224" t="s">
        <v>7346</v>
      </c>
      <c r="DL38" s="224" t="s">
        <v>7329</v>
      </c>
      <c r="DM38" s="214">
        <v>45530</v>
      </c>
      <c r="DN38" s="222" t="s">
        <v>7351</v>
      </c>
      <c r="DO38" s="218">
        <v>0</v>
      </c>
      <c r="DP38" s="222" t="s">
        <v>7348</v>
      </c>
      <c r="DQ38" s="222" t="s">
        <v>22</v>
      </c>
      <c r="DR38" s="222">
        <v>3</v>
      </c>
      <c r="DS38" s="222" t="s">
        <v>7350</v>
      </c>
      <c r="DT38" s="222" t="s">
        <v>7349</v>
      </c>
      <c r="DU38" s="223">
        <v>45530</v>
      </c>
      <c r="DV38" s="221" t="s">
        <v>7352</v>
      </c>
      <c r="DW38" s="213">
        <v>174000</v>
      </c>
      <c r="DX38" s="224" t="s">
        <v>7342</v>
      </c>
      <c r="DY38" s="224" t="s">
        <v>22</v>
      </c>
      <c r="DZ38" s="224">
        <v>3</v>
      </c>
      <c r="EA38" s="224" t="s">
        <v>7275</v>
      </c>
      <c r="EB38" s="224" t="s">
        <v>7343</v>
      </c>
      <c r="EC38" s="214">
        <v>45530</v>
      </c>
      <c r="ED38" s="222" t="s">
        <v>7353</v>
      </c>
      <c r="EE38" s="218" t="s">
        <v>17</v>
      </c>
      <c r="EF38" s="222" t="s">
        <v>7342</v>
      </c>
      <c r="EG38" s="222" t="s">
        <v>22</v>
      </c>
      <c r="EH38" s="222">
        <v>3</v>
      </c>
      <c r="EI38" s="222" t="s">
        <v>7275</v>
      </c>
      <c r="EJ38" s="222" t="s">
        <v>7343</v>
      </c>
      <c r="EK38" s="223">
        <v>45530</v>
      </c>
      <c r="EL38" s="221" t="s">
        <v>7354</v>
      </c>
      <c r="EM38" s="213" t="s">
        <v>17</v>
      </c>
      <c r="EN38" s="224" t="s">
        <v>7342</v>
      </c>
      <c r="EO38" s="224" t="s">
        <v>22</v>
      </c>
      <c r="EP38" s="224">
        <v>3</v>
      </c>
      <c r="EQ38" s="224" t="s">
        <v>7275</v>
      </c>
      <c r="ER38" s="224" t="s">
        <v>7343</v>
      </c>
      <c r="ES38" s="214">
        <v>45530</v>
      </c>
      <c r="ET38" s="222" t="s">
        <v>7341</v>
      </c>
      <c r="EU38" s="222">
        <v>1051</v>
      </c>
      <c r="EV38" s="222" t="s">
        <v>7306</v>
      </c>
      <c r="EW38" s="222" t="s">
        <v>22</v>
      </c>
      <c r="EX38" s="222">
        <v>3</v>
      </c>
      <c r="EY38" s="222" t="s">
        <v>7308</v>
      </c>
      <c r="EZ38" s="222" t="s">
        <v>7307</v>
      </c>
      <c r="FA38" s="223">
        <v>45530</v>
      </c>
      <c r="FB38" s="221" t="s">
        <v>892</v>
      </c>
      <c r="FC38" s="224">
        <v>2</v>
      </c>
      <c r="FD38" s="224" t="s">
        <v>17</v>
      </c>
      <c r="FE38" s="224" t="s">
        <v>22</v>
      </c>
      <c r="FF38" s="224">
        <v>3</v>
      </c>
      <c r="FG38" s="224" t="s">
        <v>891</v>
      </c>
      <c r="FH38" s="224" t="s">
        <v>17</v>
      </c>
      <c r="FI38" s="214">
        <v>44773</v>
      </c>
      <c r="FJ38" s="221" t="s">
        <v>232</v>
      </c>
      <c r="FK38" s="222">
        <v>0</v>
      </c>
      <c r="FL38" s="222">
        <v>0</v>
      </c>
      <c r="FM38" s="222" t="s">
        <v>33</v>
      </c>
      <c r="FN38" s="222">
        <v>2</v>
      </c>
      <c r="FO38" s="222" t="s">
        <v>231</v>
      </c>
      <c r="FP38" s="218">
        <v>0</v>
      </c>
      <c r="FQ38" s="219">
        <v>43511</v>
      </c>
      <c r="FR38" s="221" t="s">
        <v>233</v>
      </c>
      <c r="FS38" s="224">
        <v>0</v>
      </c>
      <c r="FT38" s="224">
        <v>0</v>
      </c>
      <c r="FU38" s="224" t="s">
        <v>33</v>
      </c>
      <c r="FV38" s="224">
        <v>2</v>
      </c>
      <c r="FW38" s="224" t="s">
        <v>231</v>
      </c>
      <c r="FX38" s="224">
        <v>0</v>
      </c>
      <c r="FY38" s="214">
        <v>43511</v>
      </c>
      <c r="FZ38" s="222" t="s">
        <v>2251</v>
      </c>
      <c r="GA38" s="222">
        <v>2</v>
      </c>
      <c r="GB38" s="222" t="s">
        <v>2232</v>
      </c>
      <c r="GC38" s="222" t="s">
        <v>33</v>
      </c>
      <c r="GD38" s="222">
        <v>2</v>
      </c>
      <c r="GE38" s="222" t="s">
        <v>17</v>
      </c>
      <c r="GF38" s="222" t="s">
        <v>17</v>
      </c>
      <c r="GG38" s="223">
        <v>45453</v>
      </c>
      <c r="GH38" s="221" t="s">
        <v>2257</v>
      </c>
      <c r="GI38" s="224">
        <v>1</v>
      </c>
      <c r="GJ38" s="224" t="s">
        <v>2232</v>
      </c>
      <c r="GK38" s="224" t="s">
        <v>33</v>
      </c>
      <c r="GL38" s="224">
        <v>2</v>
      </c>
      <c r="GM38" s="224" t="s">
        <v>17</v>
      </c>
      <c r="GN38" s="224" t="s">
        <v>17</v>
      </c>
      <c r="GO38" s="214">
        <v>45453</v>
      </c>
      <c r="GP38" s="222" t="s">
        <v>2252</v>
      </c>
      <c r="GQ38" s="222">
        <v>2</v>
      </c>
      <c r="GR38" s="222" t="s">
        <v>2232</v>
      </c>
      <c r="GS38" s="222" t="s">
        <v>33</v>
      </c>
      <c r="GT38" s="222">
        <v>2</v>
      </c>
      <c r="GU38" s="222" t="s">
        <v>17</v>
      </c>
      <c r="GV38" s="222" t="s">
        <v>17</v>
      </c>
      <c r="GW38" s="223">
        <v>45453</v>
      </c>
      <c r="GX38" s="221" t="s">
        <v>2258</v>
      </c>
      <c r="GY38" s="224">
        <v>0</v>
      </c>
      <c r="GZ38" s="224" t="s">
        <v>2232</v>
      </c>
      <c r="HA38" s="224" t="s">
        <v>33</v>
      </c>
      <c r="HB38" s="224">
        <v>2</v>
      </c>
      <c r="HC38" s="224" t="s">
        <v>17</v>
      </c>
      <c r="HD38" s="224" t="s">
        <v>17</v>
      </c>
      <c r="HE38" s="214">
        <v>45453</v>
      </c>
      <c r="HF38" s="222" t="s">
        <v>2250</v>
      </c>
      <c r="HG38" s="222">
        <v>0</v>
      </c>
      <c r="HH38" s="222" t="s">
        <v>2232</v>
      </c>
      <c r="HI38" s="222" t="s">
        <v>33</v>
      </c>
      <c r="HJ38" s="222">
        <v>2</v>
      </c>
      <c r="HK38" s="222" t="s">
        <v>17</v>
      </c>
      <c r="HL38" s="222" t="s">
        <v>17</v>
      </c>
      <c r="HM38" s="223">
        <v>45453</v>
      </c>
      <c r="HN38" s="221" t="s">
        <v>2256</v>
      </c>
      <c r="HO38" s="224">
        <v>0</v>
      </c>
      <c r="HP38" s="224" t="s">
        <v>2232</v>
      </c>
      <c r="HQ38" s="224" t="s">
        <v>33</v>
      </c>
      <c r="HR38" s="224">
        <v>2</v>
      </c>
      <c r="HS38" s="224" t="s">
        <v>17</v>
      </c>
      <c r="HT38" s="224" t="s">
        <v>17</v>
      </c>
      <c r="HU38" s="214">
        <v>45453</v>
      </c>
      <c r="HV38" s="222" t="s">
        <v>2253</v>
      </c>
      <c r="HW38" s="222">
        <v>0</v>
      </c>
      <c r="HX38" s="222" t="s">
        <v>2232</v>
      </c>
      <c r="HY38" s="222" t="s">
        <v>33</v>
      </c>
      <c r="HZ38" s="222">
        <v>2</v>
      </c>
      <c r="IA38" s="222" t="s">
        <v>17</v>
      </c>
      <c r="IB38" s="222" t="s">
        <v>17</v>
      </c>
      <c r="IC38" s="223">
        <v>45453</v>
      </c>
      <c r="ID38" s="221" t="s">
        <v>2255</v>
      </c>
      <c r="IE38" s="224">
        <v>1</v>
      </c>
      <c r="IF38" s="224" t="s">
        <v>2232</v>
      </c>
      <c r="IG38" s="224" t="s">
        <v>33</v>
      </c>
      <c r="IH38" s="224">
        <v>2</v>
      </c>
      <c r="II38" s="224" t="s">
        <v>17</v>
      </c>
      <c r="IJ38" s="224" t="s">
        <v>17</v>
      </c>
      <c r="IK38" s="214">
        <v>45453</v>
      </c>
      <c r="IL38" s="222" t="s">
        <v>2254</v>
      </c>
      <c r="IM38" s="222">
        <v>1</v>
      </c>
      <c r="IN38" s="222" t="s">
        <v>2232</v>
      </c>
      <c r="IO38" s="222" t="s">
        <v>33</v>
      </c>
      <c r="IP38" s="222">
        <v>2</v>
      </c>
      <c r="IQ38" s="222" t="s">
        <v>17</v>
      </c>
      <c r="IR38" s="222" t="s">
        <v>17</v>
      </c>
      <c r="IS38" s="223">
        <v>45453</v>
      </c>
    </row>
    <row r="39" spans="1:253" s="11" customFormat="1" ht="13.25" customHeight="1" x14ac:dyDescent="0.25">
      <c r="A39" s="11" t="s">
        <v>641</v>
      </c>
      <c r="B39" s="11" t="s">
        <v>10825</v>
      </c>
      <c r="C39" s="11" t="s">
        <v>642</v>
      </c>
      <c r="D39" s="11" t="s">
        <v>225</v>
      </c>
      <c r="E39" s="11" t="s">
        <v>10211</v>
      </c>
      <c r="F39" s="11" t="s">
        <v>7295</v>
      </c>
      <c r="G39" s="212">
        <v>46896000</v>
      </c>
      <c r="H39" s="213" t="s">
        <v>7293</v>
      </c>
      <c r="I39" s="213" t="s">
        <v>888</v>
      </c>
      <c r="J39" s="213">
        <v>2</v>
      </c>
      <c r="K39" s="213" t="s">
        <v>7294</v>
      </c>
      <c r="L39" s="213" t="s">
        <v>1278</v>
      </c>
      <c r="M39" s="214">
        <v>45530</v>
      </c>
      <c r="N39" s="221" t="s">
        <v>1280</v>
      </c>
      <c r="O39" s="216">
        <v>2381741</v>
      </c>
      <c r="P39" s="216" t="s">
        <v>1277</v>
      </c>
      <c r="Q39" s="216" t="s">
        <v>888</v>
      </c>
      <c r="R39" s="216">
        <v>2</v>
      </c>
      <c r="S39" s="216" t="s">
        <v>1279</v>
      </c>
      <c r="T39" s="216" t="s">
        <v>1278</v>
      </c>
      <c r="U39" s="217">
        <v>45107</v>
      </c>
      <c r="V39" s="221" t="s">
        <v>7297</v>
      </c>
      <c r="W39" s="213">
        <v>46896000</v>
      </c>
      <c r="X39" s="213" t="s">
        <v>7293</v>
      </c>
      <c r="Y39" s="213" t="s">
        <v>888</v>
      </c>
      <c r="Z39" s="213">
        <v>2</v>
      </c>
      <c r="AA39" s="213" t="s">
        <v>7296</v>
      </c>
      <c r="AB39" s="213" t="s">
        <v>1278</v>
      </c>
      <c r="AC39" s="214">
        <v>45530</v>
      </c>
      <c r="AD39" s="221" t="s">
        <v>7301</v>
      </c>
      <c r="AE39" s="218">
        <v>435000</v>
      </c>
      <c r="AF39" s="218" t="s">
        <v>7298</v>
      </c>
      <c r="AG39" s="218" t="s">
        <v>22</v>
      </c>
      <c r="AH39" s="218">
        <v>3</v>
      </c>
      <c r="AI39" s="218" t="s">
        <v>7300</v>
      </c>
      <c r="AJ39" s="218" t="s">
        <v>7299</v>
      </c>
      <c r="AK39" s="219">
        <v>45530</v>
      </c>
      <c r="AL39" s="221" t="s">
        <v>7305</v>
      </c>
      <c r="AM39" s="213">
        <v>435000</v>
      </c>
      <c r="AN39" s="213" t="s">
        <v>7302</v>
      </c>
      <c r="AO39" s="213" t="s">
        <v>22</v>
      </c>
      <c r="AP39" s="213">
        <v>3</v>
      </c>
      <c r="AQ39" s="213" t="s">
        <v>7304</v>
      </c>
      <c r="AR39" s="213" t="s">
        <v>7303</v>
      </c>
      <c r="AS39" s="214">
        <v>45530</v>
      </c>
      <c r="AT39" s="222" t="s">
        <v>649</v>
      </c>
      <c r="AU39" s="218" t="s">
        <v>17</v>
      </c>
      <c r="AV39" s="218" t="s">
        <v>17</v>
      </c>
      <c r="AW39" s="218" t="s">
        <v>17</v>
      </c>
      <c r="AX39" s="218" t="s">
        <v>17</v>
      </c>
      <c r="AY39" s="218" t="s">
        <v>648</v>
      </c>
      <c r="AZ39" s="218" t="s">
        <v>17</v>
      </c>
      <c r="BA39" s="219">
        <v>44005</v>
      </c>
      <c r="BB39" s="221" t="s">
        <v>647</v>
      </c>
      <c r="BC39" s="213" t="s">
        <v>17</v>
      </c>
      <c r="BD39" s="213" t="s">
        <v>17</v>
      </c>
      <c r="BE39" s="213" t="s">
        <v>17</v>
      </c>
      <c r="BF39" s="213" t="s">
        <v>17</v>
      </c>
      <c r="BG39" s="213" t="s">
        <v>18</v>
      </c>
      <c r="BH39" s="213" t="s">
        <v>17</v>
      </c>
      <c r="BI39" s="214">
        <v>44005</v>
      </c>
      <c r="BJ39" s="222" t="s">
        <v>7309</v>
      </c>
      <c r="BK39" s="222">
        <v>1051</v>
      </c>
      <c r="BL39" s="222" t="s">
        <v>7306</v>
      </c>
      <c r="BM39" s="222" t="s">
        <v>22</v>
      </c>
      <c r="BN39" s="222">
        <v>3</v>
      </c>
      <c r="BO39" s="222" t="s">
        <v>7308</v>
      </c>
      <c r="BP39" s="218" t="s">
        <v>7307</v>
      </c>
      <c r="BQ39" s="223">
        <v>45530</v>
      </c>
      <c r="BR39" s="221" t="s">
        <v>644</v>
      </c>
      <c r="BS39" s="224" t="s">
        <v>17</v>
      </c>
      <c r="BT39" s="224" t="s">
        <v>17</v>
      </c>
      <c r="BU39" s="224" t="s">
        <v>17</v>
      </c>
      <c r="BV39" s="224" t="s">
        <v>17</v>
      </c>
      <c r="BW39" s="224" t="s">
        <v>643</v>
      </c>
      <c r="BX39" s="224" t="s">
        <v>17</v>
      </c>
      <c r="BY39" s="214">
        <v>44005</v>
      </c>
      <c r="BZ39" s="222" t="s">
        <v>645</v>
      </c>
      <c r="CA39" s="222" t="s">
        <v>17</v>
      </c>
      <c r="CB39" s="222" t="s">
        <v>17</v>
      </c>
      <c r="CC39" s="222" t="s">
        <v>17</v>
      </c>
      <c r="CD39" s="222" t="s">
        <v>17</v>
      </c>
      <c r="CE39" s="222" t="s">
        <v>643</v>
      </c>
      <c r="CF39" s="222" t="s">
        <v>17</v>
      </c>
      <c r="CG39" s="223">
        <v>44005</v>
      </c>
      <c r="CH39" s="221" t="s">
        <v>11435</v>
      </c>
      <c r="CI39" s="222" t="e">
        <v>#N/A</v>
      </c>
      <c r="CJ39" s="222" t="e">
        <v>#N/A</v>
      </c>
      <c r="CK39" s="222" t="e">
        <v>#N/A</v>
      </c>
      <c r="CL39" s="222" t="e">
        <v>#N/A</v>
      </c>
      <c r="CM39" s="222" t="e">
        <v>#N/A</v>
      </c>
      <c r="CN39" s="222" t="e">
        <v>#N/A</v>
      </c>
      <c r="CO39" s="225" t="e">
        <v>#N/A</v>
      </c>
      <c r="CP39" s="222" t="s">
        <v>646</v>
      </c>
      <c r="CQ39" s="224" t="s">
        <v>17</v>
      </c>
      <c r="CR39" s="224" t="s">
        <v>17</v>
      </c>
      <c r="CS39" s="224" t="s">
        <v>17</v>
      </c>
      <c r="CT39" s="224" t="s">
        <v>17</v>
      </c>
      <c r="CU39" s="224" t="s">
        <v>18</v>
      </c>
      <c r="CV39" s="224" t="s">
        <v>17</v>
      </c>
      <c r="CW39" s="214">
        <v>44005</v>
      </c>
      <c r="CX39" s="222" t="s">
        <v>7314</v>
      </c>
      <c r="CY39" s="218">
        <v>435000</v>
      </c>
      <c r="CZ39" s="218" t="s">
        <v>7311</v>
      </c>
      <c r="DA39" s="218" t="s">
        <v>22</v>
      </c>
      <c r="DB39" s="218">
        <v>3</v>
      </c>
      <c r="DC39" s="218" t="s">
        <v>7321</v>
      </c>
      <c r="DD39" s="218" t="s">
        <v>7312</v>
      </c>
      <c r="DE39" s="220">
        <v>45530</v>
      </c>
      <c r="DF39" s="221" t="s">
        <v>7318</v>
      </c>
      <c r="DG39" s="213">
        <v>46461000</v>
      </c>
      <c r="DH39" s="224" t="s">
        <v>7315</v>
      </c>
      <c r="DI39" s="224" t="s">
        <v>22</v>
      </c>
      <c r="DJ39" s="224">
        <v>3</v>
      </c>
      <c r="DK39" s="224" t="s">
        <v>7317</v>
      </c>
      <c r="DL39" s="224" t="s">
        <v>7316</v>
      </c>
      <c r="DM39" s="214">
        <v>45530</v>
      </c>
      <c r="DN39" s="222" t="s">
        <v>7320</v>
      </c>
      <c r="DO39" s="218">
        <v>0</v>
      </c>
      <c r="DP39" s="222" t="s">
        <v>7298</v>
      </c>
      <c r="DQ39" s="222" t="s">
        <v>22</v>
      </c>
      <c r="DR39" s="222">
        <v>3</v>
      </c>
      <c r="DS39" s="222" t="s">
        <v>7319</v>
      </c>
      <c r="DT39" s="222" t="s">
        <v>7299</v>
      </c>
      <c r="DU39" s="223">
        <v>45530</v>
      </c>
      <c r="DV39" s="221" t="s">
        <v>7322</v>
      </c>
      <c r="DW39" s="213">
        <v>435000</v>
      </c>
      <c r="DX39" s="224" t="s">
        <v>7311</v>
      </c>
      <c r="DY39" s="224" t="s">
        <v>22</v>
      </c>
      <c r="DZ39" s="224">
        <v>3</v>
      </c>
      <c r="EA39" s="224" t="s">
        <v>7321</v>
      </c>
      <c r="EB39" s="224" t="s">
        <v>7312</v>
      </c>
      <c r="EC39" s="214">
        <v>45530</v>
      </c>
      <c r="ED39" s="222" t="s">
        <v>7324</v>
      </c>
      <c r="EE39" s="218" t="s">
        <v>17</v>
      </c>
      <c r="EF39" s="222" t="s">
        <v>7311</v>
      </c>
      <c r="EG39" s="222" t="s">
        <v>22</v>
      </c>
      <c r="EH39" s="222">
        <v>3</v>
      </c>
      <c r="EI39" s="222" t="s">
        <v>7323</v>
      </c>
      <c r="EJ39" s="222" t="s">
        <v>7312</v>
      </c>
      <c r="EK39" s="223">
        <v>45530</v>
      </c>
      <c r="EL39" s="221" t="s">
        <v>7326</v>
      </c>
      <c r="EM39" s="213" t="s">
        <v>17</v>
      </c>
      <c r="EN39" s="224" t="s">
        <v>7311</v>
      </c>
      <c r="EO39" s="224" t="s">
        <v>22</v>
      </c>
      <c r="EP39" s="224">
        <v>3</v>
      </c>
      <c r="EQ39" s="224" t="s">
        <v>7325</v>
      </c>
      <c r="ER39" s="224" t="s">
        <v>7312</v>
      </c>
      <c r="ES39" s="214">
        <v>45530</v>
      </c>
      <c r="ET39" s="222" t="s">
        <v>7310</v>
      </c>
      <c r="EU39" s="222">
        <v>1051</v>
      </c>
      <c r="EV39" s="222" t="s">
        <v>7306</v>
      </c>
      <c r="EW39" s="222" t="s">
        <v>22</v>
      </c>
      <c r="EX39" s="222">
        <v>3</v>
      </c>
      <c r="EY39" s="222" t="s">
        <v>7308</v>
      </c>
      <c r="EZ39" s="222" t="s">
        <v>7307</v>
      </c>
      <c r="FA39" s="223">
        <v>45530</v>
      </c>
      <c r="FB39" s="221" t="s">
        <v>859</v>
      </c>
      <c r="FC39" s="224">
        <v>3</v>
      </c>
      <c r="FD39" s="224" t="s">
        <v>856</v>
      </c>
      <c r="FE39" s="224" t="s">
        <v>492</v>
      </c>
      <c r="FF39" s="224">
        <v>1</v>
      </c>
      <c r="FG39" s="224" t="s">
        <v>858</v>
      </c>
      <c r="FH39" s="224" t="s">
        <v>857</v>
      </c>
      <c r="FI39" s="214">
        <v>44696</v>
      </c>
      <c r="FJ39" s="221" t="s">
        <v>650</v>
      </c>
      <c r="FK39" s="222" t="s">
        <v>17</v>
      </c>
      <c r="FL39" s="222" t="s">
        <v>17</v>
      </c>
      <c r="FM39" s="222" t="s">
        <v>17</v>
      </c>
      <c r="FN39" s="222" t="s">
        <v>17</v>
      </c>
      <c r="FO39" s="222" t="s">
        <v>18</v>
      </c>
      <c r="FP39" s="218" t="s">
        <v>17</v>
      </c>
      <c r="FQ39" s="219">
        <v>44005</v>
      </c>
      <c r="FR39" s="221" t="s">
        <v>651</v>
      </c>
      <c r="FS39" s="224" t="s">
        <v>17</v>
      </c>
      <c r="FT39" s="224" t="s">
        <v>17</v>
      </c>
      <c r="FU39" s="224" t="s">
        <v>17</v>
      </c>
      <c r="FV39" s="224" t="s">
        <v>17</v>
      </c>
      <c r="FW39" s="224" t="s">
        <v>18</v>
      </c>
      <c r="FX39" s="224" t="s">
        <v>17</v>
      </c>
      <c r="FY39" s="214">
        <v>44005</v>
      </c>
      <c r="FZ39" s="222" t="s">
        <v>2260</v>
      </c>
      <c r="GA39" s="222">
        <v>2</v>
      </c>
      <c r="GB39" s="222" t="s">
        <v>2232</v>
      </c>
      <c r="GC39" s="222" t="s">
        <v>33</v>
      </c>
      <c r="GD39" s="222">
        <v>2</v>
      </c>
      <c r="GE39" s="222" t="s">
        <v>17</v>
      </c>
      <c r="GF39" s="222" t="s">
        <v>17</v>
      </c>
      <c r="GG39" s="223">
        <v>45453</v>
      </c>
      <c r="GH39" s="221" t="s">
        <v>2266</v>
      </c>
      <c r="GI39" s="224">
        <v>1</v>
      </c>
      <c r="GJ39" s="224" t="s">
        <v>2232</v>
      </c>
      <c r="GK39" s="224" t="s">
        <v>33</v>
      </c>
      <c r="GL39" s="224">
        <v>2</v>
      </c>
      <c r="GM39" s="224" t="s">
        <v>17</v>
      </c>
      <c r="GN39" s="224" t="s">
        <v>17</v>
      </c>
      <c r="GO39" s="214">
        <v>45453</v>
      </c>
      <c r="GP39" s="222" t="s">
        <v>2261</v>
      </c>
      <c r="GQ39" s="222">
        <v>2</v>
      </c>
      <c r="GR39" s="222" t="s">
        <v>2232</v>
      </c>
      <c r="GS39" s="222" t="s">
        <v>33</v>
      </c>
      <c r="GT39" s="222">
        <v>2</v>
      </c>
      <c r="GU39" s="222" t="s">
        <v>17</v>
      </c>
      <c r="GV39" s="222" t="s">
        <v>17</v>
      </c>
      <c r="GW39" s="223">
        <v>45453</v>
      </c>
      <c r="GX39" s="221" t="s">
        <v>2267</v>
      </c>
      <c r="GY39" s="224">
        <v>0</v>
      </c>
      <c r="GZ39" s="224" t="s">
        <v>2232</v>
      </c>
      <c r="HA39" s="224" t="s">
        <v>33</v>
      </c>
      <c r="HB39" s="224">
        <v>2</v>
      </c>
      <c r="HC39" s="224" t="s">
        <v>17</v>
      </c>
      <c r="HD39" s="224" t="s">
        <v>17</v>
      </c>
      <c r="HE39" s="214">
        <v>45453</v>
      </c>
      <c r="HF39" s="222" t="s">
        <v>2259</v>
      </c>
      <c r="HG39" s="222">
        <v>0</v>
      </c>
      <c r="HH39" s="222" t="s">
        <v>2232</v>
      </c>
      <c r="HI39" s="222" t="s">
        <v>33</v>
      </c>
      <c r="HJ39" s="222">
        <v>2</v>
      </c>
      <c r="HK39" s="222" t="s">
        <v>17</v>
      </c>
      <c r="HL39" s="222" t="s">
        <v>17</v>
      </c>
      <c r="HM39" s="223">
        <v>45453</v>
      </c>
      <c r="HN39" s="221" t="s">
        <v>2265</v>
      </c>
      <c r="HO39" s="224">
        <v>1</v>
      </c>
      <c r="HP39" s="224" t="s">
        <v>2232</v>
      </c>
      <c r="HQ39" s="224" t="s">
        <v>33</v>
      </c>
      <c r="HR39" s="224">
        <v>2</v>
      </c>
      <c r="HS39" s="224" t="s">
        <v>17</v>
      </c>
      <c r="HT39" s="224" t="s">
        <v>17</v>
      </c>
      <c r="HU39" s="214">
        <v>45453</v>
      </c>
      <c r="HV39" s="222" t="s">
        <v>2262</v>
      </c>
      <c r="HW39" s="222">
        <v>0</v>
      </c>
      <c r="HX39" s="222" t="s">
        <v>2232</v>
      </c>
      <c r="HY39" s="222" t="s">
        <v>33</v>
      </c>
      <c r="HZ39" s="222">
        <v>2</v>
      </c>
      <c r="IA39" s="222" t="s">
        <v>17</v>
      </c>
      <c r="IB39" s="222" t="s">
        <v>17</v>
      </c>
      <c r="IC39" s="223">
        <v>45453</v>
      </c>
      <c r="ID39" s="221" t="s">
        <v>2264</v>
      </c>
      <c r="IE39" s="224">
        <v>1</v>
      </c>
      <c r="IF39" s="224" t="s">
        <v>2232</v>
      </c>
      <c r="IG39" s="224" t="s">
        <v>33</v>
      </c>
      <c r="IH39" s="224">
        <v>2</v>
      </c>
      <c r="II39" s="224" t="s">
        <v>17</v>
      </c>
      <c r="IJ39" s="224" t="s">
        <v>17</v>
      </c>
      <c r="IK39" s="214">
        <v>45453</v>
      </c>
      <c r="IL39" s="222" t="s">
        <v>2263</v>
      </c>
      <c r="IM39" s="222">
        <v>1</v>
      </c>
      <c r="IN39" s="222" t="s">
        <v>2232</v>
      </c>
      <c r="IO39" s="222" t="s">
        <v>33</v>
      </c>
      <c r="IP39" s="222">
        <v>2</v>
      </c>
      <c r="IQ39" s="222" t="s">
        <v>17</v>
      </c>
      <c r="IR39" s="222" t="s">
        <v>17</v>
      </c>
      <c r="IS39" s="223">
        <v>45453</v>
      </c>
    </row>
    <row r="40" spans="1:253" s="11" customFormat="1" ht="13.25" customHeight="1" x14ac:dyDescent="0.25">
      <c r="A40" s="11" t="s">
        <v>1439</v>
      </c>
      <c r="B40" s="11" t="s">
        <v>10825</v>
      </c>
      <c r="C40" s="11" t="s">
        <v>1440</v>
      </c>
      <c r="D40" s="11" t="s">
        <v>1441</v>
      </c>
      <c r="E40" s="11" t="s">
        <v>10212</v>
      </c>
      <c r="F40" s="11" t="s">
        <v>7962</v>
      </c>
      <c r="G40" s="212">
        <v>18001000</v>
      </c>
      <c r="H40" s="213" t="s">
        <v>7959</v>
      </c>
      <c r="I40" s="213" t="s">
        <v>33</v>
      </c>
      <c r="J40" s="213">
        <v>2</v>
      </c>
      <c r="K40" s="213" t="s">
        <v>7961</v>
      </c>
      <c r="L40" s="213" t="s">
        <v>7960</v>
      </c>
      <c r="M40" s="214">
        <v>45530</v>
      </c>
      <c r="N40" s="221" t="s">
        <v>7963</v>
      </c>
      <c r="O40" s="216">
        <v>248360</v>
      </c>
      <c r="P40" s="216" t="s">
        <v>7959</v>
      </c>
      <c r="Q40" s="216" t="s">
        <v>33</v>
      </c>
      <c r="R40" s="216">
        <v>2</v>
      </c>
      <c r="S40" s="216" t="s">
        <v>3983</v>
      </c>
      <c r="T40" s="216" t="s">
        <v>7960</v>
      </c>
      <c r="U40" s="217">
        <v>45530</v>
      </c>
      <c r="V40" s="221" t="s">
        <v>7965</v>
      </c>
      <c r="W40" s="213">
        <v>18001000</v>
      </c>
      <c r="X40" s="213" t="s">
        <v>7959</v>
      </c>
      <c r="Y40" s="213" t="s">
        <v>33</v>
      </c>
      <c r="Z40" s="213">
        <v>2</v>
      </c>
      <c r="AA40" s="213" t="s">
        <v>7964</v>
      </c>
      <c r="AB40" s="213" t="s">
        <v>7960</v>
      </c>
      <c r="AC40" s="214">
        <v>45530</v>
      </c>
      <c r="AD40" s="221" t="s">
        <v>7969</v>
      </c>
      <c r="AE40" s="218">
        <v>7592000</v>
      </c>
      <c r="AF40" s="218" t="s">
        <v>7966</v>
      </c>
      <c r="AG40" s="218" t="s">
        <v>33</v>
      </c>
      <c r="AH40" s="218">
        <v>2</v>
      </c>
      <c r="AI40" s="218" t="s">
        <v>7968</v>
      </c>
      <c r="AJ40" s="218" t="s">
        <v>7967</v>
      </c>
      <c r="AK40" s="219">
        <v>45530</v>
      </c>
      <c r="AL40" s="221" t="s">
        <v>7972</v>
      </c>
      <c r="AM40" s="213">
        <v>445000</v>
      </c>
      <c r="AN40" s="213" t="s">
        <v>7970</v>
      </c>
      <c r="AO40" s="213" t="s">
        <v>33</v>
      </c>
      <c r="AP40" s="213">
        <v>2</v>
      </c>
      <c r="AQ40" s="213" t="s">
        <v>3993</v>
      </c>
      <c r="AR40" s="213" t="s">
        <v>7971</v>
      </c>
      <c r="AS40" s="214">
        <v>45530</v>
      </c>
      <c r="AT40" s="222" t="s">
        <v>7973</v>
      </c>
      <c r="AU40" s="218" t="s">
        <v>17</v>
      </c>
      <c r="AV40" s="218" t="s">
        <v>512</v>
      </c>
      <c r="AW40" s="218" t="s">
        <v>17</v>
      </c>
      <c r="AX40" s="218" t="s">
        <v>17</v>
      </c>
      <c r="AY40" s="218" t="s">
        <v>7714</v>
      </c>
      <c r="AZ40" s="218" t="s">
        <v>512</v>
      </c>
      <c r="BA40" s="219">
        <v>45530</v>
      </c>
      <c r="BB40" s="221" t="s">
        <v>7987</v>
      </c>
      <c r="BC40" s="213" t="s">
        <v>17</v>
      </c>
      <c r="BD40" s="213" t="s">
        <v>17</v>
      </c>
      <c r="BE40" s="213" t="s">
        <v>17</v>
      </c>
      <c r="BF40" s="213" t="s">
        <v>17</v>
      </c>
      <c r="BG40" s="213" t="s">
        <v>7714</v>
      </c>
      <c r="BH40" s="213" t="s">
        <v>17</v>
      </c>
      <c r="BI40" s="214">
        <v>45530</v>
      </c>
      <c r="BJ40" s="222" t="s">
        <v>7975</v>
      </c>
      <c r="BK40" s="222">
        <v>0</v>
      </c>
      <c r="BL40" s="222" t="s">
        <v>7974</v>
      </c>
      <c r="BM40" s="222" t="s">
        <v>33</v>
      </c>
      <c r="BN40" s="222">
        <v>2</v>
      </c>
      <c r="BO40" s="222" t="s">
        <v>7940</v>
      </c>
      <c r="BP40" s="218" t="s">
        <v>3998</v>
      </c>
      <c r="BQ40" s="223">
        <v>45530</v>
      </c>
      <c r="BR40" s="221" t="s">
        <v>7988</v>
      </c>
      <c r="BS40" s="224" t="s">
        <v>17</v>
      </c>
      <c r="BT40" s="224" t="s">
        <v>17</v>
      </c>
      <c r="BU40" s="224" t="s">
        <v>17</v>
      </c>
      <c r="BV40" s="224" t="s">
        <v>17</v>
      </c>
      <c r="BW40" s="224" t="s">
        <v>7714</v>
      </c>
      <c r="BX40" s="224" t="s">
        <v>17</v>
      </c>
      <c r="BY40" s="214">
        <v>45530</v>
      </c>
      <c r="BZ40" s="222" t="s">
        <v>7989</v>
      </c>
      <c r="CA40" s="222" t="s">
        <v>17</v>
      </c>
      <c r="CB40" s="222" t="s">
        <v>17</v>
      </c>
      <c r="CC40" s="222" t="s">
        <v>17</v>
      </c>
      <c r="CD40" s="222" t="s">
        <v>17</v>
      </c>
      <c r="CE40" s="222" t="s">
        <v>7714</v>
      </c>
      <c r="CF40" s="222" t="s">
        <v>17</v>
      </c>
      <c r="CG40" s="223">
        <v>45530</v>
      </c>
      <c r="CH40" s="221" t="s">
        <v>11436</v>
      </c>
      <c r="CI40" s="222" t="e">
        <v>#N/A</v>
      </c>
      <c r="CJ40" s="222" t="e">
        <v>#N/A</v>
      </c>
      <c r="CK40" s="222" t="e">
        <v>#N/A</v>
      </c>
      <c r="CL40" s="222" t="e">
        <v>#N/A</v>
      </c>
      <c r="CM40" s="222" t="e">
        <v>#N/A</v>
      </c>
      <c r="CN40" s="222" t="e">
        <v>#N/A</v>
      </c>
      <c r="CO40" s="225" t="e">
        <v>#N/A</v>
      </c>
      <c r="CP40" s="222" t="s">
        <v>7991</v>
      </c>
      <c r="CQ40" s="224" t="s">
        <v>17</v>
      </c>
      <c r="CR40" s="224" t="s">
        <v>17</v>
      </c>
      <c r="CS40" s="224" t="s">
        <v>17</v>
      </c>
      <c r="CT40" s="224" t="s">
        <v>17</v>
      </c>
      <c r="CU40" s="224" t="s">
        <v>7714</v>
      </c>
      <c r="CV40" s="224" t="s">
        <v>17</v>
      </c>
      <c r="CW40" s="214">
        <v>45530</v>
      </c>
      <c r="CX40" s="222" t="s">
        <v>7979</v>
      </c>
      <c r="CY40" s="218">
        <v>730000</v>
      </c>
      <c r="CZ40" s="218" t="s">
        <v>7977</v>
      </c>
      <c r="DA40" s="218" t="s">
        <v>33</v>
      </c>
      <c r="DB40" s="218">
        <v>2</v>
      </c>
      <c r="DC40" s="218" t="s">
        <v>7978</v>
      </c>
      <c r="DD40" s="218" t="s">
        <v>7971</v>
      </c>
      <c r="DE40" s="220">
        <v>45530</v>
      </c>
      <c r="DF40" s="221" t="s">
        <v>7980</v>
      </c>
      <c r="DG40" s="213">
        <v>10409000</v>
      </c>
      <c r="DH40" s="224" t="s">
        <v>7977</v>
      </c>
      <c r="DI40" s="224" t="s">
        <v>33</v>
      </c>
      <c r="DJ40" s="224">
        <v>2</v>
      </c>
      <c r="DK40" s="224" t="s">
        <v>4143</v>
      </c>
      <c r="DL40" s="224" t="s">
        <v>7971</v>
      </c>
      <c r="DM40" s="214">
        <v>45530</v>
      </c>
      <c r="DN40" s="222" t="s">
        <v>7982</v>
      </c>
      <c r="DO40" s="218">
        <v>6862000</v>
      </c>
      <c r="DP40" s="222" t="s">
        <v>7977</v>
      </c>
      <c r="DQ40" s="222" t="s">
        <v>33</v>
      </c>
      <c r="DR40" s="222">
        <v>2</v>
      </c>
      <c r="DS40" s="222" t="s">
        <v>7981</v>
      </c>
      <c r="DT40" s="222" t="s">
        <v>7971</v>
      </c>
      <c r="DU40" s="223">
        <v>45530</v>
      </c>
      <c r="DV40" s="221" t="s">
        <v>7983</v>
      </c>
      <c r="DW40" s="213">
        <v>730000</v>
      </c>
      <c r="DX40" s="224" t="s">
        <v>7977</v>
      </c>
      <c r="DY40" s="224" t="s">
        <v>33</v>
      </c>
      <c r="DZ40" s="224">
        <v>2</v>
      </c>
      <c r="EA40" s="224" t="s">
        <v>7978</v>
      </c>
      <c r="EB40" s="224" t="s">
        <v>7971</v>
      </c>
      <c r="EC40" s="214">
        <v>45530</v>
      </c>
      <c r="ED40" s="222" t="s">
        <v>7984</v>
      </c>
      <c r="EE40" s="218" t="s">
        <v>17</v>
      </c>
      <c r="EF40" s="222" t="s">
        <v>17</v>
      </c>
      <c r="EG40" s="222" t="s">
        <v>17</v>
      </c>
      <c r="EH40" s="222" t="s">
        <v>17</v>
      </c>
      <c r="EI40" s="222" t="s">
        <v>7714</v>
      </c>
      <c r="EJ40" s="222" t="s">
        <v>17</v>
      </c>
      <c r="EK40" s="223">
        <v>45530</v>
      </c>
      <c r="EL40" s="221" t="s">
        <v>7985</v>
      </c>
      <c r="EM40" s="213" t="s">
        <v>17</v>
      </c>
      <c r="EN40" s="224" t="s">
        <v>17</v>
      </c>
      <c r="EO40" s="224" t="s">
        <v>17</v>
      </c>
      <c r="EP40" s="224" t="s">
        <v>17</v>
      </c>
      <c r="EQ40" s="224" t="s">
        <v>7714</v>
      </c>
      <c r="ER40" s="224" t="s">
        <v>17</v>
      </c>
      <c r="ES40" s="214">
        <v>45530</v>
      </c>
      <c r="ET40" s="222" t="s">
        <v>7976</v>
      </c>
      <c r="EU40" s="222">
        <v>0</v>
      </c>
      <c r="EV40" s="222" t="s">
        <v>7974</v>
      </c>
      <c r="EW40" s="222" t="s">
        <v>33</v>
      </c>
      <c r="EX40" s="222">
        <v>2</v>
      </c>
      <c r="EY40" s="222" t="s">
        <v>7940</v>
      </c>
      <c r="EZ40" s="222" t="s">
        <v>3998</v>
      </c>
      <c r="FA40" s="223">
        <v>45530</v>
      </c>
      <c r="FB40" s="221" t="s">
        <v>7986</v>
      </c>
      <c r="FC40" s="224">
        <v>3</v>
      </c>
      <c r="FD40" s="224" t="s">
        <v>7966</v>
      </c>
      <c r="FE40" s="224" t="s">
        <v>33</v>
      </c>
      <c r="FF40" s="224">
        <v>2</v>
      </c>
      <c r="FG40" s="224" t="s">
        <v>4018</v>
      </c>
      <c r="FH40" s="224" t="s">
        <v>7967</v>
      </c>
      <c r="FI40" s="214">
        <v>45530</v>
      </c>
      <c r="FJ40" s="221" t="s">
        <v>1442</v>
      </c>
      <c r="FK40" s="222" t="s">
        <v>17</v>
      </c>
      <c r="FL40" s="222" t="s">
        <v>17</v>
      </c>
      <c r="FM40" s="222" t="s">
        <v>17</v>
      </c>
      <c r="FN40" s="222" t="s">
        <v>17</v>
      </c>
      <c r="FO40" s="222" t="s">
        <v>1431</v>
      </c>
      <c r="FP40" s="218" t="s">
        <v>17</v>
      </c>
      <c r="FQ40" s="219">
        <v>45199</v>
      </c>
      <c r="FR40" s="221" t="s">
        <v>1443</v>
      </c>
      <c r="FS40" s="224" t="s">
        <v>17</v>
      </c>
      <c r="FT40" s="224" t="s">
        <v>17</v>
      </c>
      <c r="FU40" s="224" t="s">
        <v>17</v>
      </c>
      <c r="FV40" s="224" t="s">
        <v>17</v>
      </c>
      <c r="FW40" s="224" t="s">
        <v>1431</v>
      </c>
      <c r="FX40" s="224" t="s">
        <v>17</v>
      </c>
      <c r="FY40" s="214">
        <v>45199</v>
      </c>
      <c r="FZ40" s="222" t="s">
        <v>3099</v>
      </c>
      <c r="GA40" s="222">
        <v>0</v>
      </c>
      <c r="GB40" s="222" t="s">
        <v>2232</v>
      </c>
      <c r="GC40" s="222" t="s">
        <v>33</v>
      </c>
      <c r="GD40" s="222">
        <v>2</v>
      </c>
      <c r="GE40" s="222" t="s">
        <v>17</v>
      </c>
      <c r="GF40" s="222" t="s">
        <v>17</v>
      </c>
      <c r="GG40" s="223">
        <v>45461</v>
      </c>
      <c r="GH40" s="221" t="s">
        <v>3105</v>
      </c>
      <c r="GI40" s="224">
        <v>0</v>
      </c>
      <c r="GJ40" s="224" t="s">
        <v>2232</v>
      </c>
      <c r="GK40" s="224" t="s">
        <v>33</v>
      </c>
      <c r="GL40" s="224">
        <v>2</v>
      </c>
      <c r="GM40" s="224" t="s">
        <v>17</v>
      </c>
      <c r="GN40" s="224" t="s">
        <v>17</v>
      </c>
      <c r="GO40" s="214">
        <v>45461</v>
      </c>
      <c r="GP40" s="222" t="s">
        <v>3100</v>
      </c>
      <c r="GQ40" s="222">
        <v>0</v>
      </c>
      <c r="GR40" s="222" t="s">
        <v>2232</v>
      </c>
      <c r="GS40" s="222" t="s">
        <v>33</v>
      </c>
      <c r="GT40" s="222">
        <v>2</v>
      </c>
      <c r="GU40" s="222" t="s">
        <v>17</v>
      </c>
      <c r="GV40" s="222" t="s">
        <v>17</v>
      </c>
      <c r="GW40" s="223">
        <v>45461</v>
      </c>
      <c r="GX40" s="221" t="s">
        <v>3106</v>
      </c>
      <c r="GY40" s="224">
        <v>0</v>
      </c>
      <c r="GZ40" s="224" t="s">
        <v>2232</v>
      </c>
      <c r="HA40" s="224" t="s">
        <v>33</v>
      </c>
      <c r="HB40" s="224">
        <v>2</v>
      </c>
      <c r="HC40" s="224" t="s">
        <v>17</v>
      </c>
      <c r="HD40" s="224" t="s">
        <v>17</v>
      </c>
      <c r="HE40" s="214">
        <v>45461</v>
      </c>
      <c r="HF40" s="222" t="s">
        <v>3098</v>
      </c>
      <c r="HG40" s="222">
        <v>0</v>
      </c>
      <c r="HH40" s="222" t="s">
        <v>2232</v>
      </c>
      <c r="HI40" s="222" t="s">
        <v>33</v>
      </c>
      <c r="HJ40" s="222">
        <v>2</v>
      </c>
      <c r="HK40" s="222" t="s">
        <v>17</v>
      </c>
      <c r="HL40" s="222" t="s">
        <v>17</v>
      </c>
      <c r="HM40" s="223">
        <v>45461</v>
      </c>
      <c r="HN40" s="221" t="s">
        <v>3104</v>
      </c>
      <c r="HO40" s="224">
        <v>2</v>
      </c>
      <c r="HP40" s="224" t="s">
        <v>2232</v>
      </c>
      <c r="HQ40" s="224" t="s">
        <v>33</v>
      </c>
      <c r="HR40" s="224">
        <v>2</v>
      </c>
      <c r="HS40" s="224" t="s">
        <v>17</v>
      </c>
      <c r="HT40" s="224" t="s">
        <v>17</v>
      </c>
      <c r="HU40" s="214">
        <v>45461</v>
      </c>
      <c r="HV40" s="222" t="s">
        <v>3101</v>
      </c>
      <c r="HW40" s="222">
        <v>1</v>
      </c>
      <c r="HX40" s="222" t="s">
        <v>2232</v>
      </c>
      <c r="HY40" s="222" t="s">
        <v>33</v>
      </c>
      <c r="HZ40" s="222">
        <v>2</v>
      </c>
      <c r="IA40" s="222" t="s">
        <v>17</v>
      </c>
      <c r="IB40" s="222" t="s">
        <v>17</v>
      </c>
      <c r="IC40" s="223">
        <v>45461</v>
      </c>
      <c r="ID40" s="221" t="s">
        <v>3103</v>
      </c>
      <c r="IE40" s="224">
        <v>0</v>
      </c>
      <c r="IF40" s="224" t="s">
        <v>2232</v>
      </c>
      <c r="IG40" s="224" t="s">
        <v>33</v>
      </c>
      <c r="IH40" s="224">
        <v>2</v>
      </c>
      <c r="II40" s="224" t="s">
        <v>17</v>
      </c>
      <c r="IJ40" s="224" t="s">
        <v>17</v>
      </c>
      <c r="IK40" s="214">
        <v>45461</v>
      </c>
      <c r="IL40" s="222" t="s">
        <v>3102</v>
      </c>
      <c r="IM40" s="222">
        <v>3</v>
      </c>
      <c r="IN40" s="222" t="s">
        <v>2232</v>
      </c>
      <c r="IO40" s="222" t="s">
        <v>33</v>
      </c>
      <c r="IP40" s="222">
        <v>2</v>
      </c>
      <c r="IQ40" s="222" t="s">
        <v>17</v>
      </c>
      <c r="IR40" s="222" t="s">
        <v>17</v>
      </c>
      <c r="IS40" s="223">
        <v>45461</v>
      </c>
    </row>
    <row r="41" spans="1:253" s="11" customFormat="1" ht="13.25" customHeight="1" x14ac:dyDescent="0.25">
      <c r="A41" s="11" t="s">
        <v>1345</v>
      </c>
      <c r="B41" s="11" t="s">
        <v>10816</v>
      </c>
      <c r="C41" s="11" t="s">
        <v>1346</v>
      </c>
      <c r="D41" s="11" t="s">
        <v>1347</v>
      </c>
      <c r="E41" s="11" t="s">
        <v>10213</v>
      </c>
      <c r="F41" s="11" t="s">
        <v>7253</v>
      </c>
      <c r="G41" s="212">
        <v>116785000</v>
      </c>
      <c r="H41" s="213" t="s">
        <v>7250</v>
      </c>
      <c r="I41" s="213" t="s">
        <v>888</v>
      </c>
      <c r="J41" s="213">
        <v>2</v>
      </c>
      <c r="K41" s="213" t="s">
        <v>7252</v>
      </c>
      <c r="L41" s="213" t="s">
        <v>7251</v>
      </c>
      <c r="M41" s="214">
        <v>45530</v>
      </c>
      <c r="N41" s="221" t="s">
        <v>1351</v>
      </c>
      <c r="O41" s="216">
        <v>91071.77</v>
      </c>
      <c r="P41" s="216" t="s">
        <v>1348</v>
      </c>
      <c r="Q41" s="216" t="s">
        <v>888</v>
      </c>
      <c r="R41" s="216">
        <v>2</v>
      </c>
      <c r="S41" s="216" t="s">
        <v>1350</v>
      </c>
      <c r="T41" s="216" t="s">
        <v>1349</v>
      </c>
      <c r="U41" s="217">
        <v>45133</v>
      </c>
      <c r="V41" s="221" t="s">
        <v>7256</v>
      </c>
      <c r="W41" s="213">
        <v>116785000</v>
      </c>
      <c r="X41" s="213" t="s">
        <v>7250</v>
      </c>
      <c r="Y41" s="213" t="s">
        <v>888</v>
      </c>
      <c r="Z41" s="213">
        <v>2</v>
      </c>
      <c r="AA41" s="213" t="s">
        <v>7255</v>
      </c>
      <c r="AB41" s="213" t="s">
        <v>7254</v>
      </c>
      <c r="AC41" s="214">
        <v>45530</v>
      </c>
      <c r="AD41" s="221" t="s">
        <v>7260</v>
      </c>
      <c r="AE41" s="218">
        <v>726000</v>
      </c>
      <c r="AF41" s="218" t="s">
        <v>7257</v>
      </c>
      <c r="AG41" s="218" t="s">
        <v>888</v>
      </c>
      <c r="AH41" s="218">
        <v>2</v>
      </c>
      <c r="AI41" s="218" t="s">
        <v>7259</v>
      </c>
      <c r="AJ41" s="218" t="s">
        <v>7258</v>
      </c>
      <c r="AK41" s="219">
        <v>45530</v>
      </c>
      <c r="AL41" s="221" t="s">
        <v>7262</v>
      </c>
      <c r="AM41" s="213">
        <v>726000</v>
      </c>
      <c r="AN41" s="213" t="s">
        <v>7257</v>
      </c>
      <c r="AO41" s="213" t="s">
        <v>888</v>
      </c>
      <c r="AP41" s="213">
        <v>2</v>
      </c>
      <c r="AQ41" s="213" t="s">
        <v>7261</v>
      </c>
      <c r="AR41" s="213" t="s">
        <v>7258</v>
      </c>
      <c r="AS41" s="214">
        <v>45530</v>
      </c>
      <c r="AT41" s="222" t="s">
        <v>1353</v>
      </c>
      <c r="AU41" s="218" t="s">
        <v>17</v>
      </c>
      <c r="AV41" s="218" t="s">
        <v>17</v>
      </c>
      <c r="AW41" s="218" t="s">
        <v>17</v>
      </c>
      <c r="AX41" s="218" t="s">
        <v>17</v>
      </c>
      <c r="AY41" s="218" t="s">
        <v>17</v>
      </c>
      <c r="AZ41" s="218" t="s">
        <v>17</v>
      </c>
      <c r="BA41" s="219">
        <v>45133</v>
      </c>
      <c r="BB41" s="221" t="s">
        <v>1352</v>
      </c>
      <c r="BC41" s="213" t="s">
        <v>17</v>
      </c>
      <c r="BD41" s="213" t="s">
        <v>17</v>
      </c>
      <c r="BE41" s="213" t="s">
        <v>17</v>
      </c>
      <c r="BF41" s="213" t="s">
        <v>17</v>
      </c>
      <c r="BG41" s="213" t="s">
        <v>17</v>
      </c>
      <c r="BH41" s="213" t="s">
        <v>17</v>
      </c>
      <c r="BI41" s="214">
        <v>45133</v>
      </c>
      <c r="BJ41" s="222" t="s">
        <v>7265</v>
      </c>
      <c r="BK41" s="222">
        <v>8</v>
      </c>
      <c r="BL41" s="222" t="s">
        <v>7263</v>
      </c>
      <c r="BM41" s="222" t="s">
        <v>22</v>
      </c>
      <c r="BN41" s="222">
        <v>3</v>
      </c>
      <c r="BO41" s="222" t="s">
        <v>7264</v>
      </c>
      <c r="BP41" s="218" t="s">
        <v>691</v>
      </c>
      <c r="BQ41" s="223">
        <v>45530</v>
      </c>
      <c r="BR41" s="221" t="s">
        <v>1354</v>
      </c>
      <c r="BS41" s="224" t="s">
        <v>17</v>
      </c>
      <c r="BT41" s="224" t="s">
        <v>17</v>
      </c>
      <c r="BU41" s="224" t="s">
        <v>17</v>
      </c>
      <c r="BV41" s="224" t="s">
        <v>17</v>
      </c>
      <c r="BW41" s="224" t="s">
        <v>17</v>
      </c>
      <c r="BX41" s="224" t="s">
        <v>17</v>
      </c>
      <c r="BY41" s="214">
        <v>45133</v>
      </c>
      <c r="BZ41" s="222" t="s">
        <v>1355</v>
      </c>
      <c r="CA41" s="222" t="s">
        <v>17</v>
      </c>
      <c r="CB41" s="222" t="s">
        <v>17</v>
      </c>
      <c r="CC41" s="222" t="s">
        <v>17</v>
      </c>
      <c r="CD41" s="222" t="s">
        <v>17</v>
      </c>
      <c r="CE41" s="222" t="s">
        <v>17</v>
      </c>
      <c r="CF41" s="222" t="s">
        <v>17</v>
      </c>
      <c r="CG41" s="223">
        <v>45133</v>
      </c>
      <c r="CH41" s="221" t="s">
        <v>11437</v>
      </c>
      <c r="CI41" s="222" t="e">
        <v>#N/A</v>
      </c>
      <c r="CJ41" s="222" t="e">
        <v>#N/A</v>
      </c>
      <c r="CK41" s="222" t="e">
        <v>#N/A</v>
      </c>
      <c r="CL41" s="222" t="e">
        <v>#N/A</v>
      </c>
      <c r="CM41" s="222" t="e">
        <v>#N/A</v>
      </c>
      <c r="CN41" s="222" t="e">
        <v>#N/A</v>
      </c>
      <c r="CO41" s="225" t="e">
        <v>#N/A</v>
      </c>
      <c r="CP41" s="222" t="s">
        <v>1357</v>
      </c>
      <c r="CQ41" s="224" t="s">
        <v>17</v>
      </c>
      <c r="CR41" s="224" t="s">
        <v>17</v>
      </c>
      <c r="CS41" s="224" t="s">
        <v>17</v>
      </c>
      <c r="CT41" s="224" t="s">
        <v>17</v>
      </c>
      <c r="CU41" s="224" t="s">
        <v>17</v>
      </c>
      <c r="CV41" s="224" t="s">
        <v>17</v>
      </c>
      <c r="CW41" s="214">
        <v>45133</v>
      </c>
      <c r="CX41" s="222" t="s">
        <v>7268</v>
      </c>
      <c r="CY41" s="218">
        <v>726000</v>
      </c>
      <c r="CZ41" s="218" t="s">
        <v>7257</v>
      </c>
      <c r="DA41" s="218" t="s">
        <v>888</v>
      </c>
      <c r="DB41" s="218">
        <v>2</v>
      </c>
      <c r="DC41" s="218" t="s">
        <v>7275</v>
      </c>
      <c r="DD41" s="218" t="s">
        <v>7258</v>
      </c>
      <c r="DE41" s="220">
        <v>45530</v>
      </c>
      <c r="DF41" s="221" t="s">
        <v>7272</v>
      </c>
      <c r="DG41" s="213">
        <v>116059000</v>
      </c>
      <c r="DH41" s="224" t="s">
        <v>7269</v>
      </c>
      <c r="DI41" s="224" t="s">
        <v>888</v>
      </c>
      <c r="DJ41" s="224">
        <v>2</v>
      </c>
      <c r="DK41" s="224" t="s">
        <v>7271</v>
      </c>
      <c r="DL41" s="224" t="s">
        <v>7270</v>
      </c>
      <c r="DM41" s="214">
        <v>45530</v>
      </c>
      <c r="DN41" s="222" t="s">
        <v>7274</v>
      </c>
      <c r="DO41" s="218">
        <v>0</v>
      </c>
      <c r="DP41" s="222" t="s">
        <v>7257</v>
      </c>
      <c r="DQ41" s="222" t="s">
        <v>888</v>
      </c>
      <c r="DR41" s="222">
        <v>2</v>
      </c>
      <c r="DS41" s="222" t="s">
        <v>7273</v>
      </c>
      <c r="DT41" s="222" t="s">
        <v>7258</v>
      </c>
      <c r="DU41" s="223">
        <v>45530</v>
      </c>
      <c r="DV41" s="221" t="s">
        <v>7276</v>
      </c>
      <c r="DW41" s="213">
        <v>726000</v>
      </c>
      <c r="DX41" s="224" t="s">
        <v>7257</v>
      </c>
      <c r="DY41" s="224" t="s">
        <v>888</v>
      </c>
      <c r="DZ41" s="224">
        <v>2</v>
      </c>
      <c r="EA41" s="224" t="s">
        <v>7275</v>
      </c>
      <c r="EB41" s="224" t="s">
        <v>7258</v>
      </c>
      <c r="EC41" s="214">
        <v>45530</v>
      </c>
      <c r="ED41" s="222" t="s">
        <v>7277</v>
      </c>
      <c r="EE41" s="218" t="s">
        <v>17</v>
      </c>
      <c r="EF41" s="222" t="s">
        <v>7257</v>
      </c>
      <c r="EG41" s="222" t="s">
        <v>888</v>
      </c>
      <c r="EH41" s="222">
        <v>2</v>
      </c>
      <c r="EI41" s="222" t="s">
        <v>7275</v>
      </c>
      <c r="EJ41" s="222" t="s">
        <v>7258</v>
      </c>
      <c r="EK41" s="223">
        <v>45530</v>
      </c>
      <c r="EL41" s="221" t="s">
        <v>7278</v>
      </c>
      <c r="EM41" s="213" t="s">
        <v>17</v>
      </c>
      <c r="EN41" s="224" t="s">
        <v>7257</v>
      </c>
      <c r="EO41" s="224" t="s">
        <v>888</v>
      </c>
      <c r="EP41" s="224">
        <v>2</v>
      </c>
      <c r="EQ41" s="224" t="s">
        <v>7275</v>
      </c>
      <c r="ER41" s="224" t="s">
        <v>7258</v>
      </c>
      <c r="ES41" s="214">
        <v>45530</v>
      </c>
      <c r="ET41" s="222" t="s">
        <v>7266</v>
      </c>
      <c r="EU41" s="222">
        <v>8</v>
      </c>
      <c r="EV41" s="222" t="s">
        <v>7263</v>
      </c>
      <c r="EW41" s="222" t="s">
        <v>22</v>
      </c>
      <c r="EX41" s="222">
        <v>3</v>
      </c>
      <c r="EY41" s="222" t="s">
        <v>7264</v>
      </c>
      <c r="EZ41" s="222" t="s">
        <v>691</v>
      </c>
      <c r="FA41" s="223">
        <v>45530</v>
      </c>
      <c r="FB41" s="221" t="s">
        <v>1361</v>
      </c>
      <c r="FC41" s="224">
        <v>2</v>
      </c>
      <c r="FD41" s="224" t="s">
        <v>1358</v>
      </c>
      <c r="FE41" s="224" t="s">
        <v>888</v>
      </c>
      <c r="FF41" s="224">
        <v>2</v>
      </c>
      <c r="FG41" s="224" t="s">
        <v>1360</v>
      </c>
      <c r="FH41" s="224" t="s">
        <v>1359</v>
      </c>
      <c r="FI41" s="214">
        <v>45133</v>
      </c>
      <c r="FJ41" s="221" t="s">
        <v>1362</v>
      </c>
      <c r="FK41" s="222" t="s">
        <v>17</v>
      </c>
      <c r="FL41" s="222" t="s">
        <v>17</v>
      </c>
      <c r="FM41" s="222" t="s">
        <v>17</v>
      </c>
      <c r="FN41" s="222" t="s">
        <v>17</v>
      </c>
      <c r="FO41" s="222" t="s">
        <v>17</v>
      </c>
      <c r="FP41" s="218" t="s">
        <v>17</v>
      </c>
      <c r="FQ41" s="219">
        <v>45133</v>
      </c>
      <c r="FR41" s="221" t="s">
        <v>1363</v>
      </c>
      <c r="FS41" s="224" t="s">
        <v>17</v>
      </c>
      <c r="FT41" s="224" t="s">
        <v>17</v>
      </c>
      <c r="FU41" s="224" t="s">
        <v>17</v>
      </c>
      <c r="FV41" s="224" t="s">
        <v>17</v>
      </c>
      <c r="FW41" s="224" t="s">
        <v>17</v>
      </c>
      <c r="FX41" s="224" t="s">
        <v>17</v>
      </c>
      <c r="FY41" s="214">
        <v>45133</v>
      </c>
      <c r="FZ41" s="222" t="s">
        <v>2269</v>
      </c>
      <c r="GA41" s="222">
        <v>1</v>
      </c>
      <c r="GB41" s="222" t="s">
        <v>2232</v>
      </c>
      <c r="GC41" s="222" t="s">
        <v>33</v>
      </c>
      <c r="GD41" s="222">
        <v>2</v>
      </c>
      <c r="GE41" s="222" t="s">
        <v>17</v>
      </c>
      <c r="GF41" s="222" t="s">
        <v>17</v>
      </c>
      <c r="GG41" s="223">
        <v>45453</v>
      </c>
      <c r="GH41" s="221" t="s">
        <v>2275</v>
      </c>
      <c r="GI41" s="224">
        <v>0</v>
      </c>
      <c r="GJ41" s="224" t="s">
        <v>2232</v>
      </c>
      <c r="GK41" s="224" t="s">
        <v>33</v>
      </c>
      <c r="GL41" s="224">
        <v>2</v>
      </c>
      <c r="GM41" s="224" t="s">
        <v>17</v>
      </c>
      <c r="GN41" s="224" t="s">
        <v>17</v>
      </c>
      <c r="GO41" s="214">
        <v>45453</v>
      </c>
      <c r="GP41" s="222" t="s">
        <v>2270</v>
      </c>
      <c r="GQ41" s="222">
        <v>0</v>
      </c>
      <c r="GR41" s="222" t="s">
        <v>2232</v>
      </c>
      <c r="GS41" s="222" t="s">
        <v>33</v>
      </c>
      <c r="GT41" s="222">
        <v>2</v>
      </c>
      <c r="GU41" s="222" t="s">
        <v>17</v>
      </c>
      <c r="GV41" s="222" t="s">
        <v>17</v>
      </c>
      <c r="GW41" s="223">
        <v>45453</v>
      </c>
      <c r="GX41" s="221" t="s">
        <v>2276</v>
      </c>
      <c r="GY41" s="224">
        <v>0</v>
      </c>
      <c r="GZ41" s="224" t="s">
        <v>2232</v>
      </c>
      <c r="HA41" s="224" t="s">
        <v>33</v>
      </c>
      <c r="HB41" s="224">
        <v>2</v>
      </c>
      <c r="HC41" s="224" t="s">
        <v>17</v>
      </c>
      <c r="HD41" s="224" t="s">
        <v>17</v>
      </c>
      <c r="HE41" s="214">
        <v>45453</v>
      </c>
      <c r="HF41" s="222" t="s">
        <v>2268</v>
      </c>
      <c r="HG41" s="222">
        <v>0</v>
      </c>
      <c r="HH41" s="222" t="s">
        <v>2232</v>
      </c>
      <c r="HI41" s="222" t="s">
        <v>33</v>
      </c>
      <c r="HJ41" s="222">
        <v>2</v>
      </c>
      <c r="HK41" s="222" t="s">
        <v>17</v>
      </c>
      <c r="HL41" s="222" t="s">
        <v>17</v>
      </c>
      <c r="HM41" s="223">
        <v>45453</v>
      </c>
      <c r="HN41" s="221" t="s">
        <v>2274</v>
      </c>
      <c r="HO41" s="224">
        <v>3</v>
      </c>
      <c r="HP41" s="224" t="s">
        <v>2232</v>
      </c>
      <c r="HQ41" s="224" t="s">
        <v>33</v>
      </c>
      <c r="HR41" s="224">
        <v>2</v>
      </c>
      <c r="HS41" s="224" t="s">
        <v>17</v>
      </c>
      <c r="HT41" s="224" t="s">
        <v>17</v>
      </c>
      <c r="HU41" s="214">
        <v>45453</v>
      </c>
      <c r="HV41" s="222" t="s">
        <v>2271</v>
      </c>
      <c r="HW41" s="222">
        <v>0</v>
      </c>
      <c r="HX41" s="222" t="s">
        <v>2232</v>
      </c>
      <c r="HY41" s="222" t="s">
        <v>33</v>
      </c>
      <c r="HZ41" s="222">
        <v>2</v>
      </c>
      <c r="IA41" s="222" t="s">
        <v>17</v>
      </c>
      <c r="IB41" s="222" t="s">
        <v>17</v>
      </c>
      <c r="IC41" s="223">
        <v>45453</v>
      </c>
      <c r="ID41" s="221" t="s">
        <v>2273</v>
      </c>
      <c r="IE41" s="224">
        <v>3</v>
      </c>
      <c r="IF41" s="224" t="s">
        <v>2232</v>
      </c>
      <c r="IG41" s="224" t="s">
        <v>33</v>
      </c>
      <c r="IH41" s="224">
        <v>2</v>
      </c>
      <c r="II41" s="224" t="s">
        <v>17</v>
      </c>
      <c r="IJ41" s="224" t="s">
        <v>17</v>
      </c>
      <c r="IK41" s="214">
        <v>45453</v>
      </c>
      <c r="IL41" s="222" t="s">
        <v>2272</v>
      </c>
      <c r="IM41" s="222">
        <v>0</v>
      </c>
      <c r="IN41" s="222" t="s">
        <v>2232</v>
      </c>
      <c r="IO41" s="222" t="s">
        <v>33</v>
      </c>
      <c r="IP41" s="222">
        <v>2</v>
      </c>
      <c r="IQ41" s="222" t="s">
        <v>17</v>
      </c>
      <c r="IR41" s="222" t="s">
        <v>17</v>
      </c>
      <c r="IS41" s="223">
        <v>45453</v>
      </c>
    </row>
    <row r="42" spans="1:253" s="11" customFormat="1" ht="13.25" customHeight="1" x14ac:dyDescent="0.25">
      <c r="A42" s="11" t="s">
        <v>177</v>
      </c>
      <c r="B42" s="11" t="s">
        <v>10879</v>
      </c>
      <c r="C42" s="11" t="s">
        <v>178</v>
      </c>
      <c r="D42" s="11" t="s">
        <v>179</v>
      </c>
      <c r="E42" s="11" t="s">
        <v>10214</v>
      </c>
      <c r="F42" s="11" t="s">
        <v>9184</v>
      </c>
      <c r="G42" s="212">
        <v>3749000</v>
      </c>
      <c r="H42" s="213" t="s">
        <v>9181</v>
      </c>
      <c r="I42" s="213" t="s">
        <v>22</v>
      </c>
      <c r="J42" s="213">
        <v>3</v>
      </c>
      <c r="K42" s="213" t="s">
        <v>9183</v>
      </c>
      <c r="L42" s="213" t="s">
        <v>9182</v>
      </c>
      <c r="M42" s="214">
        <v>45531</v>
      </c>
      <c r="N42" s="221" t="s">
        <v>9188</v>
      </c>
      <c r="O42" s="216">
        <v>121041</v>
      </c>
      <c r="P42" s="216" t="s">
        <v>9185</v>
      </c>
      <c r="Q42" s="216" t="s">
        <v>888</v>
      </c>
      <c r="R42" s="216">
        <v>2</v>
      </c>
      <c r="S42" s="216" t="s">
        <v>9187</v>
      </c>
      <c r="T42" s="216" t="s">
        <v>9186</v>
      </c>
      <c r="U42" s="217">
        <v>45531</v>
      </c>
      <c r="V42" s="221" t="s">
        <v>9190</v>
      </c>
      <c r="W42" s="213">
        <v>3749000</v>
      </c>
      <c r="X42" s="213" t="s">
        <v>9181</v>
      </c>
      <c r="Y42" s="213" t="s">
        <v>22</v>
      </c>
      <c r="Z42" s="213">
        <v>3</v>
      </c>
      <c r="AA42" s="213" t="s">
        <v>9189</v>
      </c>
      <c r="AB42" s="213" t="s">
        <v>9182</v>
      </c>
      <c r="AC42" s="214">
        <v>45531</v>
      </c>
      <c r="AD42" s="221" t="s">
        <v>9194</v>
      </c>
      <c r="AE42" s="218">
        <v>1100000</v>
      </c>
      <c r="AF42" s="218" t="s">
        <v>9191</v>
      </c>
      <c r="AG42" s="218" t="s">
        <v>22</v>
      </c>
      <c r="AH42" s="218">
        <v>3</v>
      </c>
      <c r="AI42" s="218" t="s">
        <v>9193</v>
      </c>
      <c r="AJ42" s="218" t="s">
        <v>9192</v>
      </c>
      <c r="AK42" s="219">
        <v>45531</v>
      </c>
      <c r="AL42" s="221" t="s">
        <v>9198</v>
      </c>
      <c r="AM42" s="213">
        <v>673000</v>
      </c>
      <c r="AN42" s="213" t="s">
        <v>9195</v>
      </c>
      <c r="AO42" s="213" t="s">
        <v>22</v>
      </c>
      <c r="AP42" s="213">
        <v>3</v>
      </c>
      <c r="AQ42" s="213" t="s">
        <v>9197</v>
      </c>
      <c r="AR42" s="213" t="s">
        <v>9196</v>
      </c>
      <c r="AS42" s="214">
        <v>45531</v>
      </c>
      <c r="AT42" s="222" t="s">
        <v>9200</v>
      </c>
      <c r="AU42" s="218">
        <v>0</v>
      </c>
      <c r="AV42" s="218" t="s">
        <v>512</v>
      </c>
      <c r="AW42" s="218" t="s">
        <v>17</v>
      </c>
      <c r="AX42" s="218" t="s">
        <v>17</v>
      </c>
      <c r="AY42" s="218" t="s">
        <v>9199</v>
      </c>
      <c r="AZ42" s="218" t="s">
        <v>512</v>
      </c>
      <c r="BA42" s="219">
        <v>45531</v>
      </c>
      <c r="BB42" s="221" t="s">
        <v>863</v>
      </c>
      <c r="BC42" s="213" t="s">
        <v>17</v>
      </c>
      <c r="BD42" s="213" t="s">
        <v>512</v>
      </c>
      <c r="BE42" s="213" t="s">
        <v>17</v>
      </c>
      <c r="BF42" s="213" t="s">
        <v>17</v>
      </c>
      <c r="BG42" s="213" t="s">
        <v>862</v>
      </c>
      <c r="BH42" s="213" t="s">
        <v>512</v>
      </c>
      <c r="BI42" s="214">
        <v>44699</v>
      </c>
      <c r="BJ42" s="222" t="s">
        <v>9202</v>
      </c>
      <c r="BK42" s="222">
        <v>0</v>
      </c>
      <c r="BL42" s="222" t="s">
        <v>8844</v>
      </c>
      <c r="BM42" s="222" t="s">
        <v>22</v>
      </c>
      <c r="BN42" s="222">
        <v>3</v>
      </c>
      <c r="BO42" s="222" t="s">
        <v>9201</v>
      </c>
      <c r="BP42" s="218" t="s">
        <v>4522</v>
      </c>
      <c r="BQ42" s="223">
        <v>45531</v>
      </c>
      <c r="BR42" s="221" t="s">
        <v>181</v>
      </c>
      <c r="BS42" s="224" t="s">
        <v>17</v>
      </c>
      <c r="BT42" s="224">
        <v>0</v>
      </c>
      <c r="BU42" s="224" t="s">
        <v>33</v>
      </c>
      <c r="BV42" s="224">
        <v>2</v>
      </c>
      <c r="BW42" s="224" t="s">
        <v>180</v>
      </c>
      <c r="BX42" s="224">
        <v>0</v>
      </c>
      <c r="BY42" s="214">
        <v>43509</v>
      </c>
      <c r="BZ42" s="222" t="s">
        <v>182</v>
      </c>
      <c r="CA42" s="222" t="s">
        <v>17</v>
      </c>
      <c r="CB42" s="222">
        <v>0</v>
      </c>
      <c r="CC42" s="222" t="s">
        <v>17</v>
      </c>
      <c r="CD42" s="222" t="s">
        <v>17</v>
      </c>
      <c r="CE42" s="222" t="s">
        <v>180</v>
      </c>
      <c r="CF42" s="222">
        <v>0</v>
      </c>
      <c r="CG42" s="223">
        <v>43509</v>
      </c>
      <c r="CH42" s="221" t="s">
        <v>11438</v>
      </c>
      <c r="CI42" s="222" t="e">
        <v>#N/A</v>
      </c>
      <c r="CJ42" s="222" t="e">
        <v>#N/A</v>
      </c>
      <c r="CK42" s="222" t="e">
        <v>#N/A</v>
      </c>
      <c r="CL42" s="222" t="e">
        <v>#N/A</v>
      </c>
      <c r="CM42" s="222" t="e">
        <v>#N/A</v>
      </c>
      <c r="CN42" s="222" t="e">
        <v>#N/A</v>
      </c>
      <c r="CO42" s="225" t="e">
        <v>#N/A</v>
      </c>
      <c r="CP42" s="222" t="s">
        <v>865</v>
      </c>
      <c r="CQ42" s="224" t="s">
        <v>17</v>
      </c>
      <c r="CR42" s="224" t="s">
        <v>512</v>
      </c>
      <c r="CS42" s="224" t="s">
        <v>17</v>
      </c>
      <c r="CT42" s="224" t="s">
        <v>17</v>
      </c>
      <c r="CU42" s="224" t="s">
        <v>862</v>
      </c>
      <c r="CV42" s="224" t="s">
        <v>512</v>
      </c>
      <c r="CW42" s="214">
        <v>44699</v>
      </c>
      <c r="CX42" s="222" t="s">
        <v>9206</v>
      </c>
      <c r="CY42" s="218">
        <v>1100000</v>
      </c>
      <c r="CZ42" s="218" t="s">
        <v>9191</v>
      </c>
      <c r="DA42" s="218" t="s">
        <v>22</v>
      </c>
      <c r="DB42" s="218">
        <v>3</v>
      </c>
      <c r="DC42" s="218" t="s">
        <v>9213</v>
      </c>
      <c r="DD42" s="218" t="s">
        <v>9192</v>
      </c>
      <c r="DE42" s="220">
        <v>45531</v>
      </c>
      <c r="DF42" s="221" t="s">
        <v>9210</v>
      </c>
      <c r="DG42" s="213">
        <v>2649000</v>
      </c>
      <c r="DH42" s="224" t="s">
        <v>9207</v>
      </c>
      <c r="DI42" s="224" t="s">
        <v>888</v>
      </c>
      <c r="DJ42" s="224">
        <v>2</v>
      </c>
      <c r="DK42" s="224" t="s">
        <v>9209</v>
      </c>
      <c r="DL42" s="224" t="s">
        <v>9208</v>
      </c>
      <c r="DM42" s="214">
        <v>45531</v>
      </c>
      <c r="DN42" s="222" t="s">
        <v>9212</v>
      </c>
      <c r="DO42" s="218">
        <v>0</v>
      </c>
      <c r="DP42" s="222" t="s">
        <v>9191</v>
      </c>
      <c r="DQ42" s="222" t="s">
        <v>888</v>
      </c>
      <c r="DR42" s="222">
        <v>2</v>
      </c>
      <c r="DS42" s="222" t="s">
        <v>9211</v>
      </c>
      <c r="DT42" s="222" t="s">
        <v>9192</v>
      </c>
      <c r="DU42" s="223">
        <v>45531</v>
      </c>
      <c r="DV42" s="221" t="s">
        <v>9214</v>
      </c>
      <c r="DW42" s="213">
        <v>1100000</v>
      </c>
      <c r="DX42" s="224" t="s">
        <v>9191</v>
      </c>
      <c r="DY42" s="224" t="s">
        <v>22</v>
      </c>
      <c r="DZ42" s="224">
        <v>3</v>
      </c>
      <c r="EA42" s="224" t="s">
        <v>9213</v>
      </c>
      <c r="EB42" s="224" t="s">
        <v>9192</v>
      </c>
      <c r="EC42" s="214">
        <v>45531</v>
      </c>
      <c r="ED42" s="222" t="s">
        <v>9216</v>
      </c>
      <c r="EE42" s="218" t="s">
        <v>17</v>
      </c>
      <c r="EF42" s="222" t="s">
        <v>512</v>
      </c>
      <c r="EG42" s="222" t="s">
        <v>17</v>
      </c>
      <c r="EH42" s="222" t="s">
        <v>17</v>
      </c>
      <c r="EI42" s="222" t="s">
        <v>9215</v>
      </c>
      <c r="EJ42" s="222" t="s">
        <v>512</v>
      </c>
      <c r="EK42" s="223">
        <v>45531</v>
      </c>
      <c r="EL42" s="221" t="s">
        <v>9218</v>
      </c>
      <c r="EM42" s="213" t="s">
        <v>17</v>
      </c>
      <c r="EN42" s="224" t="s">
        <v>512</v>
      </c>
      <c r="EO42" s="224" t="s">
        <v>17</v>
      </c>
      <c r="EP42" s="224" t="s">
        <v>17</v>
      </c>
      <c r="EQ42" s="224" t="s">
        <v>9217</v>
      </c>
      <c r="ER42" s="224" t="s">
        <v>512</v>
      </c>
      <c r="ES42" s="214">
        <v>45531</v>
      </c>
      <c r="ET42" s="222" t="s">
        <v>9204</v>
      </c>
      <c r="EU42" s="222">
        <v>0</v>
      </c>
      <c r="EV42" s="222" t="s">
        <v>8844</v>
      </c>
      <c r="EW42" s="222" t="s">
        <v>22</v>
      </c>
      <c r="EX42" s="222">
        <v>3</v>
      </c>
      <c r="EY42" s="222" t="s">
        <v>9203</v>
      </c>
      <c r="EZ42" s="222" t="s">
        <v>4522</v>
      </c>
      <c r="FA42" s="223">
        <v>45531</v>
      </c>
      <c r="FB42" s="221" t="s">
        <v>861</v>
      </c>
      <c r="FC42" s="224">
        <v>5</v>
      </c>
      <c r="FD42" s="224" t="s">
        <v>512</v>
      </c>
      <c r="FE42" s="224" t="s">
        <v>33</v>
      </c>
      <c r="FF42" s="224">
        <v>2</v>
      </c>
      <c r="FG42" s="224" t="s">
        <v>860</v>
      </c>
      <c r="FH42" s="224" t="s">
        <v>512</v>
      </c>
      <c r="FI42" s="214">
        <v>44699</v>
      </c>
      <c r="FJ42" s="221" t="s">
        <v>183</v>
      </c>
      <c r="FK42" s="222" t="s">
        <v>17</v>
      </c>
      <c r="FL42" s="222">
        <v>0</v>
      </c>
      <c r="FM42" s="222" t="s">
        <v>33</v>
      </c>
      <c r="FN42" s="222">
        <v>2</v>
      </c>
      <c r="FO42" s="222" t="s">
        <v>180</v>
      </c>
      <c r="FP42" s="218">
        <v>0</v>
      </c>
      <c r="FQ42" s="219">
        <v>43509</v>
      </c>
      <c r="FR42" s="221" t="s">
        <v>184</v>
      </c>
      <c r="FS42" s="224" t="s">
        <v>17</v>
      </c>
      <c r="FT42" s="224">
        <v>0</v>
      </c>
      <c r="FU42" s="224" t="s">
        <v>33</v>
      </c>
      <c r="FV42" s="224">
        <v>2</v>
      </c>
      <c r="FW42" s="224" t="s">
        <v>180</v>
      </c>
      <c r="FX42" s="224">
        <v>0</v>
      </c>
      <c r="FY42" s="214">
        <v>43509</v>
      </c>
      <c r="FZ42" s="222" t="s">
        <v>2572</v>
      </c>
      <c r="GA42" s="222">
        <v>1</v>
      </c>
      <c r="GB42" s="222" t="s">
        <v>2232</v>
      </c>
      <c r="GC42" s="222" t="s">
        <v>33</v>
      </c>
      <c r="GD42" s="222">
        <v>2</v>
      </c>
      <c r="GE42" s="222" t="s">
        <v>17</v>
      </c>
      <c r="GF42" s="222" t="s">
        <v>17</v>
      </c>
      <c r="GG42" s="223">
        <v>45456</v>
      </c>
      <c r="GH42" s="221" t="s">
        <v>2578</v>
      </c>
      <c r="GI42" s="224">
        <v>1</v>
      </c>
      <c r="GJ42" s="224" t="s">
        <v>2232</v>
      </c>
      <c r="GK42" s="224" t="s">
        <v>33</v>
      </c>
      <c r="GL42" s="224">
        <v>2</v>
      </c>
      <c r="GM42" s="224" t="s">
        <v>17</v>
      </c>
      <c r="GN42" s="224" t="s">
        <v>17</v>
      </c>
      <c r="GO42" s="214">
        <v>45456</v>
      </c>
      <c r="GP42" s="222" t="s">
        <v>2573</v>
      </c>
      <c r="GQ42" s="222">
        <v>2</v>
      </c>
      <c r="GR42" s="222" t="s">
        <v>2232</v>
      </c>
      <c r="GS42" s="222" t="s">
        <v>33</v>
      </c>
      <c r="GT42" s="222">
        <v>2</v>
      </c>
      <c r="GU42" s="222" t="s">
        <v>17</v>
      </c>
      <c r="GV42" s="222" t="s">
        <v>17</v>
      </c>
      <c r="GW42" s="223">
        <v>45456</v>
      </c>
      <c r="GX42" s="221" t="s">
        <v>2579</v>
      </c>
      <c r="GY42" s="224">
        <v>0</v>
      </c>
      <c r="GZ42" s="224" t="s">
        <v>2232</v>
      </c>
      <c r="HA42" s="224" t="s">
        <v>33</v>
      </c>
      <c r="HB42" s="224">
        <v>2</v>
      </c>
      <c r="HC42" s="224" t="s">
        <v>17</v>
      </c>
      <c r="HD42" s="224" t="s">
        <v>17</v>
      </c>
      <c r="HE42" s="214">
        <v>45456</v>
      </c>
      <c r="HF42" s="222" t="s">
        <v>2571</v>
      </c>
      <c r="HG42" s="222">
        <v>0</v>
      </c>
      <c r="HH42" s="222" t="s">
        <v>2232</v>
      </c>
      <c r="HI42" s="222" t="s">
        <v>33</v>
      </c>
      <c r="HJ42" s="222">
        <v>2</v>
      </c>
      <c r="HK42" s="222" t="s">
        <v>17</v>
      </c>
      <c r="HL42" s="222" t="s">
        <v>17</v>
      </c>
      <c r="HM42" s="223">
        <v>45456</v>
      </c>
      <c r="HN42" s="221" t="s">
        <v>2577</v>
      </c>
      <c r="HO42" s="224">
        <v>2</v>
      </c>
      <c r="HP42" s="224" t="s">
        <v>2232</v>
      </c>
      <c r="HQ42" s="224" t="s">
        <v>33</v>
      </c>
      <c r="HR42" s="224">
        <v>2</v>
      </c>
      <c r="HS42" s="224" t="s">
        <v>17</v>
      </c>
      <c r="HT42" s="224" t="s">
        <v>17</v>
      </c>
      <c r="HU42" s="214">
        <v>45456</v>
      </c>
      <c r="HV42" s="222" t="s">
        <v>2574</v>
      </c>
      <c r="HW42" s="222">
        <v>0</v>
      </c>
      <c r="HX42" s="222" t="s">
        <v>2232</v>
      </c>
      <c r="HY42" s="222" t="s">
        <v>33</v>
      </c>
      <c r="HZ42" s="222">
        <v>2</v>
      </c>
      <c r="IA42" s="222" t="s">
        <v>17</v>
      </c>
      <c r="IB42" s="222" t="s">
        <v>17</v>
      </c>
      <c r="IC42" s="223">
        <v>45456</v>
      </c>
      <c r="ID42" s="221" t="s">
        <v>2576</v>
      </c>
      <c r="IE42" s="224">
        <v>2</v>
      </c>
      <c r="IF42" s="224" t="s">
        <v>2232</v>
      </c>
      <c r="IG42" s="224" t="s">
        <v>33</v>
      </c>
      <c r="IH42" s="224">
        <v>2</v>
      </c>
      <c r="II42" s="224" t="s">
        <v>17</v>
      </c>
      <c r="IJ42" s="224" t="s">
        <v>17</v>
      </c>
      <c r="IK42" s="214">
        <v>45456</v>
      </c>
      <c r="IL42" s="222" t="s">
        <v>2575</v>
      </c>
      <c r="IM42" s="222">
        <v>2</v>
      </c>
      <c r="IN42" s="222" t="s">
        <v>2232</v>
      </c>
      <c r="IO42" s="222" t="s">
        <v>33</v>
      </c>
      <c r="IP42" s="222">
        <v>2</v>
      </c>
      <c r="IQ42" s="222" t="s">
        <v>17</v>
      </c>
      <c r="IR42" s="222" t="s">
        <v>17</v>
      </c>
      <c r="IS42" s="223">
        <v>45456</v>
      </c>
    </row>
    <row r="43" spans="1:253" s="11" customFormat="1" ht="13.25" customHeight="1" x14ac:dyDescent="0.25">
      <c r="A43" s="11" t="s">
        <v>200</v>
      </c>
      <c r="B43" s="11" t="s">
        <v>10825</v>
      </c>
      <c r="C43" s="11" t="s">
        <v>201</v>
      </c>
      <c r="D43" s="11" t="s">
        <v>202</v>
      </c>
      <c r="E43" s="11" t="s">
        <v>10217</v>
      </c>
      <c r="F43" s="11" t="s">
        <v>7557</v>
      </c>
      <c r="G43" s="212">
        <v>48000000</v>
      </c>
      <c r="H43" s="213" t="s">
        <v>7554</v>
      </c>
      <c r="I43" s="213" t="s">
        <v>888</v>
      </c>
      <c r="J43" s="213">
        <v>2</v>
      </c>
      <c r="K43" s="213" t="s">
        <v>7556</v>
      </c>
      <c r="L43" s="213" t="s">
        <v>7555</v>
      </c>
      <c r="M43" s="214">
        <v>45530</v>
      </c>
      <c r="N43" s="221" t="s">
        <v>912</v>
      </c>
      <c r="O43" s="216">
        <v>100000</v>
      </c>
      <c r="P43" s="216" t="s">
        <v>909</v>
      </c>
      <c r="Q43" s="216" t="s">
        <v>33</v>
      </c>
      <c r="R43" s="216">
        <v>2</v>
      </c>
      <c r="S43" s="216" t="s">
        <v>911</v>
      </c>
      <c r="T43" s="216" t="s">
        <v>910</v>
      </c>
      <c r="U43" s="217">
        <v>44773</v>
      </c>
      <c r="V43" s="221" t="s">
        <v>7558</v>
      </c>
      <c r="W43" s="213">
        <v>48000000</v>
      </c>
      <c r="X43" s="213" t="s">
        <v>7554</v>
      </c>
      <c r="Y43" s="213" t="s">
        <v>888</v>
      </c>
      <c r="Z43" s="213">
        <v>2</v>
      </c>
      <c r="AA43" s="213" t="s">
        <v>7532</v>
      </c>
      <c r="AB43" s="213" t="s">
        <v>7555</v>
      </c>
      <c r="AC43" s="214">
        <v>45530</v>
      </c>
      <c r="AD43" s="221" t="s">
        <v>7561</v>
      </c>
      <c r="AE43" s="218">
        <v>89000</v>
      </c>
      <c r="AF43" s="218" t="s">
        <v>6358</v>
      </c>
      <c r="AG43" s="218" t="s">
        <v>888</v>
      </c>
      <c r="AH43" s="218">
        <v>2</v>
      </c>
      <c r="AI43" s="218" t="s">
        <v>7560</v>
      </c>
      <c r="AJ43" s="218" t="s">
        <v>7559</v>
      </c>
      <c r="AK43" s="219">
        <v>45530</v>
      </c>
      <c r="AL43" s="221" t="s">
        <v>7562</v>
      </c>
      <c r="AM43" s="213">
        <v>89000</v>
      </c>
      <c r="AN43" s="213" t="s">
        <v>6358</v>
      </c>
      <c r="AO43" s="213" t="s">
        <v>888</v>
      </c>
      <c r="AP43" s="213">
        <v>2</v>
      </c>
      <c r="AQ43" s="213" t="s">
        <v>7560</v>
      </c>
      <c r="AR43" s="213" t="s">
        <v>7559</v>
      </c>
      <c r="AS43" s="214">
        <v>45530</v>
      </c>
      <c r="AT43" s="222" t="s">
        <v>207</v>
      </c>
      <c r="AU43" s="218" t="s">
        <v>17</v>
      </c>
      <c r="AV43" s="218">
        <v>0</v>
      </c>
      <c r="AW43" s="218" t="s">
        <v>33</v>
      </c>
      <c r="AX43" s="218">
        <v>2</v>
      </c>
      <c r="AY43" s="218">
        <v>0</v>
      </c>
      <c r="AZ43" s="218">
        <v>0</v>
      </c>
      <c r="BA43" s="219">
        <v>43510</v>
      </c>
      <c r="BB43" s="221" t="s">
        <v>206</v>
      </c>
      <c r="BC43" s="213" t="s">
        <v>17</v>
      </c>
      <c r="BD43" s="213">
        <v>0</v>
      </c>
      <c r="BE43" s="213" t="s">
        <v>33</v>
      </c>
      <c r="BF43" s="213">
        <v>2</v>
      </c>
      <c r="BG43" s="213">
        <v>0</v>
      </c>
      <c r="BH43" s="213">
        <v>0</v>
      </c>
      <c r="BI43" s="214">
        <v>43510</v>
      </c>
      <c r="BJ43" s="222" t="s">
        <v>7564</v>
      </c>
      <c r="BK43" s="222">
        <v>156</v>
      </c>
      <c r="BL43" s="222" t="s">
        <v>7563</v>
      </c>
      <c r="BM43" s="222" t="s">
        <v>22</v>
      </c>
      <c r="BN43" s="222">
        <v>3</v>
      </c>
      <c r="BO43" s="222" t="s">
        <v>7417</v>
      </c>
      <c r="BP43" s="218" t="s">
        <v>7416</v>
      </c>
      <c r="BQ43" s="223">
        <v>45530</v>
      </c>
      <c r="BR43" s="221" t="s">
        <v>203</v>
      </c>
      <c r="BS43" s="224" t="s">
        <v>17</v>
      </c>
      <c r="BT43" s="224">
        <v>0</v>
      </c>
      <c r="BU43" s="224" t="s">
        <v>33</v>
      </c>
      <c r="BV43" s="224">
        <v>2</v>
      </c>
      <c r="BW43" s="224">
        <v>0</v>
      </c>
      <c r="BX43" s="224">
        <v>0</v>
      </c>
      <c r="BY43" s="214">
        <v>43510</v>
      </c>
      <c r="BZ43" s="222" t="s">
        <v>204</v>
      </c>
      <c r="CA43" s="222" t="s">
        <v>17</v>
      </c>
      <c r="CB43" s="222">
        <v>0</v>
      </c>
      <c r="CC43" s="222" t="s">
        <v>17</v>
      </c>
      <c r="CD43" s="222" t="s">
        <v>17</v>
      </c>
      <c r="CE43" s="222">
        <v>0</v>
      </c>
      <c r="CF43" s="222">
        <v>0</v>
      </c>
      <c r="CG43" s="223">
        <v>43510</v>
      </c>
      <c r="CH43" s="221" t="s">
        <v>11439</v>
      </c>
      <c r="CI43" s="222" t="e">
        <v>#N/A</v>
      </c>
      <c r="CJ43" s="222" t="e">
        <v>#N/A</v>
      </c>
      <c r="CK43" s="222" t="e">
        <v>#N/A</v>
      </c>
      <c r="CL43" s="222" t="e">
        <v>#N/A</v>
      </c>
      <c r="CM43" s="222" t="e">
        <v>#N/A</v>
      </c>
      <c r="CN43" s="222" t="e">
        <v>#N/A</v>
      </c>
      <c r="CO43" s="225" t="e">
        <v>#N/A</v>
      </c>
      <c r="CP43" s="222" t="s">
        <v>205</v>
      </c>
      <c r="CQ43" s="224" t="s">
        <v>17</v>
      </c>
      <c r="CR43" s="224">
        <v>0</v>
      </c>
      <c r="CS43" s="224" t="s">
        <v>33</v>
      </c>
      <c r="CT43" s="224">
        <v>2</v>
      </c>
      <c r="CU43" s="224">
        <v>0</v>
      </c>
      <c r="CV43" s="224">
        <v>0</v>
      </c>
      <c r="CW43" s="214">
        <v>43510</v>
      </c>
      <c r="CX43" s="222" t="s">
        <v>7570</v>
      </c>
      <c r="CY43" s="218">
        <v>89000</v>
      </c>
      <c r="CZ43" s="218" t="s">
        <v>6358</v>
      </c>
      <c r="DA43" s="218" t="s">
        <v>888</v>
      </c>
      <c r="DB43" s="218">
        <v>2</v>
      </c>
      <c r="DC43" s="218" t="s">
        <v>7275</v>
      </c>
      <c r="DD43" s="218" t="s">
        <v>7559</v>
      </c>
      <c r="DE43" s="220">
        <v>45530</v>
      </c>
      <c r="DF43" s="221" t="s">
        <v>7572</v>
      </c>
      <c r="DG43" s="213">
        <v>47911000</v>
      </c>
      <c r="DH43" s="224" t="s">
        <v>7554</v>
      </c>
      <c r="DI43" s="224" t="s">
        <v>888</v>
      </c>
      <c r="DJ43" s="224">
        <v>2</v>
      </c>
      <c r="DK43" s="224" t="s">
        <v>7571</v>
      </c>
      <c r="DL43" s="224" t="s">
        <v>7555</v>
      </c>
      <c r="DM43" s="214">
        <v>45530</v>
      </c>
      <c r="DN43" s="222" t="s">
        <v>7574</v>
      </c>
      <c r="DO43" s="218">
        <v>0</v>
      </c>
      <c r="DP43" s="222" t="s">
        <v>6358</v>
      </c>
      <c r="DQ43" s="222" t="s">
        <v>888</v>
      </c>
      <c r="DR43" s="222">
        <v>2</v>
      </c>
      <c r="DS43" s="222" t="s">
        <v>7573</v>
      </c>
      <c r="DT43" s="222" t="s">
        <v>7559</v>
      </c>
      <c r="DU43" s="223">
        <v>45530</v>
      </c>
      <c r="DV43" s="221" t="s">
        <v>7575</v>
      </c>
      <c r="DW43" s="213">
        <v>89000</v>
      </c>
      <c r="DX43" s="224" t="s">
        <v>6358</v>
      </c>
      <c r="DY43" s="224" t="s">
        <v>888</v>
      </c>
      <c r="DZ43" s="224">
        <v>2</v>
      </c>
      <c r="EA43" s="224" t="s">
        <v>7275</v>
      </c>
      <c r="EB43" s="224" t="s">
        <v>7559</v>
      </c>
      <c r="EC43" s="214">
        <v>45530</v>
      </c>
      <c r="ED43" s="222" t="s">
        <v>7576</v>
      </c>
      <c r="EE43" s="218" t="s">
        <v>17</v>
      </c>
      <c r="EF43" s="222" t="s">
        <v>6358</v>
      </c>
      <c r="EG43" s="222" t="s">
        <v>888</v>
      </c>
      <c r="EH43" s="222">
        <v>2</v>
      </c>
      <c r="EI43" s="222" t="s">
        <v>7275</v>
      </c>
      <c r="EJ43" s="222" t="s">
        <v>7559</v>
      </c>
      <c r="EK43" s="223">
        <v>45530</v>
      </c>
      <c r="EL43" s="221" t="s">
        <v>7577</v>
      </c>
      <c r="EM43" s="213" t="s">
        <v>17</v>
      </c>
      <c r="EN43" s="224" t="s">
        <v>6358</v>
      </c>
      <c r="EO43" s="224" t="s">
        <v>888</v>
      </c>
      <c r="EP43" s="224">
        <v>2</v>
      </c>
      <c r="EQ43" s="224" t="s">
        <v>7275</v>
      </c>
      <c r="ER43" s="224" t="s">
        <v>7559</v>
      </c>
      <c r="ES43" s="214">
        <v>45530</v>
      </c>
      <c r="ET43" s="222" t="s">
        <v>7568</v>
      </c>
      <c r="EU43" s="222">
        <v>156</v>
      </c>
      <c r="EV43" s="222" t="s">
        <v>7565</v>
      </c>
      <c r="EW43" s="222" t="s">
        <v>22</v>
      </c>
      <c r="EX43" s="222">
        <v>3</v>
      </c>
      <c r="EY43" s="222" t="s">
        <v>7567</v>
      </c>
      <c r="EZ43" s="222" t="s">
        <v>7566</v>
      </c>
      <c r="FA43" s="223">
        <v>45530</v>
      </c>
      <c r="FB43" s="221" t="s">
        <v>914</v>
      </c>
      <c r="FC43" s="224">
        <v>3</v>
      </c>
      <c r="FD43" s="224" t="s">
        <v>17</v>
      </c>
      <c r="FE43" s="224" t="s">
        <v>22</v>
      </c>
      <c r="FF43" s="224">
        <v>3</v>
      </c>
      <c r="FG43" s="224" t="s">
        <v>913</v>
      </c>
      <c r="FH43" s="224" t="s">
        <v>17</v>
      </c>
      <c r="FI43" s="214">
        <v>44773</v>
      </c>
      <c r="FJ43" s="221" t="s">
        <v>208</v>
      </c>
      <c r="FK43" s="222" t="s">
        <v>17</v>
      </c>
      <c r="FL43" s="222">
        <v>0</v>
      </c>
      <c r="FM43" s="222" t="s">
        <v>33</v>
      </c>
      <c r="FN43" s="222">
        <v>2</v>
      </c>
      <c r="FO43" s="222">
        <v>0</v>
      </c>
      <c r="FP43" s="218">
        <v>0</v>
      </c>
      <c r="FQ43" s="219">
        <v>43510</v>
      </c>
      <c r="FR43" s="221" t="s">
        <v>209</v>
      </c>
      <c r="FS43" s="224" t="s">
        <v>17</v>
      </c>
      <c r="FT43" s="224">
        <v>0</v>
      </c>
      <c r="FU43" s="224" t="s">
        <v>33</v>
      </c>
      <c r="FV43" s="224">
        <v>2</v>
      </c>
      <c r="FW43" s="224">
        <v>0</v>
      </c>
      <c r="FX43" s="224">
        <v>0</v>
      </c>
      <c r="FY43" s="214">
        <v>43510</v>
      </c>
      <c r="FZ43" s="222" t="s">
        <v>2850</v>
      </c>
      <c r="GA43" s="222">
        <v>0</v>
      </c>
      <c r="GB43" s="222" t="s">
        <v>2232</v>
      </c>
      <c r="GC43" s="222" t="s">
        <v>33</v>
      </c>
      <c r="GD43" s="222">
        <v>2</v>
      </c>
      <c r="GE43" s="222" t="s">
        <v>17</v>
      </c>
      <c r="GF43" s="222" t="s">
        <v>17</v>
      </c>
      <c r="GG43" s="223">
        <v>45460</v>
      </c>
      <c r="GH43" s="221" t="s">
        <v>2856</v>
      </c>
      <c r="GI43" s="224">
        <v>0</v>
      </c>
      <c r="GJ43" s="224" t="s">
        <v>2232</v>
      </c>
      <c r="GK43" s="224" t="s">
        <v>33</v>
      </c>
      <c r="GL43" s="224">
        <v>2</v>
      </c>
      <c r="GM43" s="224" t="s">
        <v>17</v>
      </c>
      <c r="GN43" s="224" t="s">
        <v>17</v>
      </c>
      <c r="GO43" s="214">
        <v>45460</v>
      </c>
      <c r="GP43" s="222" t="s">
        <v>2851</v>
      </c>
      <c r="GQ43" s="222">
        <v>0</v>
      </c>
      <c r="GR43" s="222" t="s">
        <v>2232</v>
      </c>
      <c r="GS43" s="222" t="s">
        <v>33</v>
      </c>
      <c r="GT43" s="222">
        <v>2</v>
      </c>
      <c r="GU43" s="222" t="s">
        <v>17</v>
      </c>
      <c r="GV43" s="222" t="s">
        <v>17</v>
      </c>
      <c r="GW43" s="223">
        <v>45460</v>
      </c>
      <c r="GX43" s="221" t="s">
        <v>2857</v>
      </c>
      <c r="GY43" s="224">
        <v>0</v>
      </c>
      <c r="GZ43" s="224" t="s">
        <v>2232</v>
      </c>
      <c r="HA43" s="224" t="s">
        <v>33</v>
      </c>
      <c r="HB43" s="224">
        <v>2</v>
      </c>
      <c r="HC43" s="224" t="s">
        <v>17</v>
      </c>
      <c r="HD43" s="224" t="s">
        <v>17</v>
      </c>
      <c r="HE43" s="214">
        <v>45460</v>
      </c>
      <c r="HF43" s="222" t="s">
        <v>2849</v>
      </c>
      <c r="HG43" s="222">
        <v>0</v>
      </c>
      <c r="HH43" s="222" t="s">
        <v>2232</v>
      </c>
      <c r="HI43" s="222" t="s">
        <v>33</v>
      </c>
      <c r="HJ43" s="222">
        <v>2</v>
      </c>
      <c r="HK43" s="222" t="s">
        <v>17</v>
      </c>
      <c r="HL43" s="222" t="s">
        <v>17</v>
      </c>
      <c r="HM43" s="223">
        <v>45460</v>
      </c>
      <c r="HN43" s="221" t="s">
        <v>2855</v>
      </c>
      <c r="HO43" s="224">
        <v>0</v>
      </c>
      <c r="HP43" s="224" t="s">
        <v>2232</v>
      </c>
      <c r="HQ43" s="224" t="s">
        <v>33</v>
      </c>
      <c r="HR43" s="224">
        <v>2</v>
      </c>
      <c r="HS43" s="224" t="s">
        <v>17</v>
      </c>
      <c r="HT43" s="224" t="s">
        <v>17</v>
      </c>
      <c r="HU43" s="214">
        <v>45460</v>
      </c>
      <c r="HV43" s="222" t="s">
        <v>2852</v>
      </c>
      <c r="HW43" s="222">
        <v>0</v>
      </c>
      <c r="HX43" s="222" t="s">
        <v>2232</v>
      </c>
      <c r="HY43" s="222" t="s">
        <v>33</v>
      </c>
      <c r="HZ43" s="222">
        <v>2</v>
      </c>
      <c r="IA43" s="222" t="s">
        <v>17</v>
      </c>
      <c r="IB43" s="222" t="s">
        <v>17</v>
      </c>
      <c r="IC43" s="223">
        <v>45460</v>
      </c>
      <c r="ID43" s="221" t="s">
        <v>2854</v>
      </c>
      <c r="IE43" s="224">
        <v>0</v>
      </c>
      <c r="IF43" s="224" t="s">
        <v>2232</v>
      </c>
      <c r="IG43" s="224" t="s">
        <v>33</v>
      </c>
      <c r="IH43" s="224">
        <v>2</v>
      </c>
      <c r="II43" s="224" t="s">
        <v>17</v>
      </c>
      <c r="IJ43" s="224" t="s">
        <v>17</v>
      </c>
      <c r="IK43" s="214">
        <v>45460</v>
      </c>
      <c r="IL43" s="222" t="s">
        <v>2853</v>
      </c>
      <c r="IM43" s="222">
        <v>1</v>
      </c>
      <c r="IN43" s="222" t="s">
        <v>2232</v>
      </c>
      <c r="IO43" s="222" t="s">
        <v>33</v>
      </c>
      <c r="IP43" s="222">
        <v>2</v>
      </c>
      <c r="IQ43" s="222" t="s">
        <v>17</v>
      </c>
      <c r="IR43" s="222" t="s">
        <v>17</v>
      </c>
      <c r="IS43" s="223">
        <v>45460</v>
      </c>
    </row>
    <row r="44" spans="1:253" s="11" customFormat="1" ht="13.25" customHeight="1" x14ac:dyDescent="0.25">
      <c r="A44" s="11" t="s">
        <v>3107</v>
      </c>
      <c r="B44" s="11" t="s">
        <v>10762</v>
      </c>
      <c r="C44" s="11" t="s">
        <v>3108</v>
      </c>
      <c r="D44" s="11" t="s">
        <v>3109</v>
      </c>
      <c r="E44" s="11" t="s">
        <v>10218</v>
      </c>
      <c r="F44" s="11" t="s">
        <v>5600</v>
      </c>
      <c r="G44" s="212">
        <v>1384000</v>
      </c>
      <c r="H44" s="213" t="s">
        <v>5258</v>
      </c>
      <c r="I44" s="213" t="s">
        <v>492</v>
      </c>
      <c r="J44" s="213">
        <v>1</v>
      </c>
      <c r="K44" s="213" t="s">
        <v>5599</v>
      </c>
      <c r="L44" s="213" t="s">
        <v>5598</v>
      </c>
      <c r="M44" s="214">
        <v>45526</v>
      </c>
      <c r="N44" s="221" t="s">
        <v>5604</v>
      </c>
      <c r="O44" s="216">
        <v>42750</v>
      </c>
      <c r="P44" s="216" t="s">
        <v>5601</v>
      </c>
      <c r="Q44" s="216" t="s">
        <v>888</v>
      </c>
      <c r="R44" s="216">
        <v>2</v>
      </c>
      <c r="S44" s="216" t="s">
        <v>5603</v>
      </c>
      <c r="T44" s="216" t="s">
        <v>5602</v>
      </c>
      <c r="U44" s="217">
        <v>45526</v>
      </c>
      <c r="V44" s="221" t="s">
        <v>5606</v>
      </c>
      <c r="W44" s="213">
        <v>1384000</v>
      </c>
      <c r="X44" s="213" t="s">
        <v>5258</v>
      </c>
      <c r="Y44" s="213" t="s">
        <v>888</v>
      </c>
      <c r="Z44" s="213">
        <v>2</v>
      </c>
      <c r="AA44" s="213" t="s">
        <v>5605</v>
      </c>
      <c r="AB44" s="213" t="s">
        <v>5598</v>
      </c>
      <c r="AC44" s="214">
        <v>45526</v>
      </c>
      <c r="AD44" s="221" t="s">
        <v>5607</v>
      </c>
      <c r="AE44" s="218">
        <v>35000</v>
      </c>
      <c r="AF44" s="218" t="s">
        <v>5267</v>
      </c>
      <c r="AG44" s="218" t="s">
        <v>888</v>
      </c>
      <c r="AH44" s="218">
        <v>2</v>
      </c>
      <c r="AI44" s="218" t="s">
        <v>5512</v>
      </c>
      <c r="AJ44" s="218" t="s">
        <v>5384</v>
      </c>
      <c r="AK44" s="219">
        <v>45526</v>
      </c>
      <c r="AL44" s="221" t="s">
        <v>5609</v>
      </c>
      <c r="AM44" s="213">
        <v>35000</v>
      </c>
      <c r="AN44" s="213" t="s">
        <v>5267</v>
      </c>
      <c r="AO44" s="213" t="s">
        <v>888</v>
      </c>
      <c r="AP44" s="213">
        <v>2</v>
      </c>
      <c r="AQ44" s="213" t="s">
        <v>5608</v>
      </c>
      <c r="AR44" s="213" t="s">
        <v>5384</v>
      </c>
      <c r="AS44" s="214">
        <v>45526</v>
      </c>
      <c r="AT44" s="222" t="s">
        <v>5611</v>
      </c>
      <c r="AU44" s="218" t="s">
        <v>17</v>
      </c>
      <c r="AV44" s="218" t="s">
        <v>17</v>
      </c>
      <c r="AW44" s="218" t="s">
        <v>17</v>
      </c>
      <c r="AX44" s="218" t="s">
        <v>17</v>
      </c>
      <c r="AY44" s="218" t="s">
        <v>5273</v>
      </c>
      <c r="AZ44" s="218" t="s">
        <v>17</v>
      </c>
      <c r="BA44" s="219">
        <v>45526</v>
      </c>
      <c r="BB44" s="221" t="s">
        <v>5610</v>
      </c>
      <c r="BC44" s="213" t="s">
        <v>17</v>
      </c>
      <c r="BD44" s="213" t="s">
        <v>17</v>
      </c>
      <c r="BE44" s="213" t="s">
        <v>17</v>
      </c>
      <c r="BF44" s="213" t="s">
        <v>17</v>
      </c>
      <c r="BG44" s="213" t="s">
        <v>5273</v>
      </c>
      <c r="BH44" s="213" t="s">
        <v>17</v>
      </c>
      <c r="BI44" s="214">
        <v>45526</v>
      </c>
      <c r="BJ44" s="222" t="s">
        <v>5612</v>
      </c>
      <c r="BK44" s="222">
        <v>0</v>
      </c>
      <c r="BL44" s="222" t="s">
        <v>5276</v>
      </c>
      <c r="BM44" s="222" t="s">
        <v>888</v>
      </c>
      <c r="BN44" s="222">
        <v>2</v>
      </c>
      <c r="BO44" s="222" t="s">
        <v>5277</v>
      </c>
      <c r="BP44" s="218" t="s">
        <v>4522</v>
      </c>
      <c r="BQ44" s="223">
        <v>45526</v>
      </c>
      <c r="BR44" s="221" t="s">
        <v>5614</v>
      </c>
      <c r="BS44" s="224">
        <v>0</v>
      </c>
      <c r="BT44" s="224" t="s">
        <v>17</v>
      </c>
      <c r="BU44" s="224" t="s">
        <v>17</v>
      </c>
      <c r="BV44" s="224" t="s">
        <v>17</v>
      </c>
      <c r="BW44" s="224" t="s">
        <v>5320</v>
      </c>
      <c r="BX44" s="224" t="s">
        <v>17</v>
      </c>
      <c r="BY44" s="214">
        <v>45526</v>
      </c>
      <c r="BZ44" s="222" t="s">
        <v>5615</v>
      </c>
      <c r="CA44" s="222">
        <v>0</v>
      </c>
      <c r="CB44" s="222" t="s">
        <v>17</v>
      </c>
      <c r="CC44" s="222" t="s">
        <v>17</v>
      </c>
      <c r="CD44" s="222" t="s">
        <v>17</v>
      </c>
      <c r="CE44" s="222" t="s">
        <v>5320</v>
      </c>
      <c r="CF44" s="222" t="s">
        <v>17</v>
      </c>
      <c r="CG44" s="223">
        <v>45526</v>
      </c>
      <c r="CH44" s="221" t="s">
        <v>11440</v>
      </c>
      <c r="CI44" s="222" t="e">
        <v>#N/A</v>
      </c>
      <c r="CJ44" s="222" t="e">
        <v>#N/A</v>
      </c>
      <c r="CK44" s="222" t="e">
        <v>#N/A</v>
      </c>
      <c r="CL44" s="222" t="e">
        <v>#N/A</v>
      </c>
      <c r="CM44" s="222" t="e">
        <v>#N/A</v>
      </c>
      <c r="CN44" s="222" t="e">
        <v>#N/A</v>
      </c>
      <c r="CO44" s="225" t="e">
        <v>#N/A</v>
      </c>
      <c r="CP44" s="222" t="s">
        <v>5617</v>
      </c>
      <c r="CQ44" s="224" t="s">
        <v>17</v>
      </c>
      <c r="CR44" s="224" t="s">
        <v>17</v>
      </c>
      <c r="CS44" s="224" t="s">
        <v>17</v>
      </c>
      <c r="CT44" s="224" t="s">
        <v>17</v>
      </c>
      <c r="CU44" s="224" t="s">
        <v>5273</v>
      </c>
      <c r="CV44" s="224" t="s">
        <v>17</v>
      </c>
      <c r="CW44" s="214">
        <v>45526</v>
      </c>
      <c r="CX44" s="222" t="s">
        <v>5619</v>
      </c>
      <c r="CY44" s="218">
        <v>35000</v>
      </c>
      <c r="CZ44" s="218" t="s">
        <v>5325</v>
      </c>
      <c r="DA44" s="218" t="s">
        <v>888</v>
      </c>
      <c r="DB44" s="218">
        <v>2</v>
      </c>
      <c r="DC44" s="218" t="s">
        <v>5294</v>
      </c>
      <c r="DD44" s="218" t="s">
        <v>5287</v>
      </c>
      <c r="DE44" s="220">
        <v>45526</v>
      </c>
      <c r="DF44" s="221" t="s">
        <v>5620</v>
      </c>
      <c r="DG44" s="213">
        <v>1349000</v>
      </c>
      <c r="DH44" s="224" t="s">
        <v>5258</v>
      </c>
      <c r="DI44" s="224" t="s">
        <v>888</v>
      </c>
      <c r="DJ44" s="224">
        <v>2</v>
      </c>
      <c r="DK44" s="224" t="s">
        <v>5290</v>
      </c>
      <c r="DL44" s="224" t="s">
        <v>5598</v>
      </c>
      <c r="DM44" s="214">
        <v>45526</v>
      </c>
      <c r="DN44" s="222" t="s">
        <v>5621</v>
      </c>
      <c r="DO44" s="218">
        <v>0</v>
      </c>
      <c r="DP44" s="222" t="s">
        <v>5325</v>
      </c>
      <c r="DQ44" s="222" t="s">
        <v>888</v>
      </c>
      <c r="DR44" s="222">
        <v>2</v>
      </c>
      <c r="DS44" s="222" t="s">
        <v>5527</v>
      </c>
      <c r="DT44" s="222" t="s">
        <v>5287</v>
      </c>
      <c r="DU44" s="223">
        <v>45526</v>
      </c>
      <c r="DV44" s="221" t="s">
        <v>5622</v>
      </c>
      <c r="DW44" s="213">
        <v>35000</v>
      </c>
      <c r="DX44" s="224" t="s">
        <v>5325</v>
      </c>
      <c r="DY44" s="224" t="s">
        <v>888</v>
      </c>
      <c r="DZ44" s="224">
        <v>2</v>
      </c>
      <c r="EA44" s="224" t="s">
        <v>5294</v>
      </c>
      <c r="EB44" s="224" t="s">
        <v>5287</v>
      </c>
      <c r="EC44" s="214">
        <v>45526</v>
      </c>
      <c r="ED44" s="222" t="s">
        <v>5623</v>
      </c>
      <c r="EE44" s="218">
        <v>0</v>
      </c>
      <c r="EF44" s="222" t="s">
        <v>5325</v>
      </c>
      <c r="EG44" s="222" t="s">
        <v>888</v>
      </c>
      <c r="EH44" s="222">
        <v>2</v>
      </c>
      <c r="EI44" s="222" t="s">
        <v>5294</v>
      </c>
      <c r="EJ44" s="222" t="s">
        <v>5287</v>
      </c>
      <c r="EK44" s="223">
        <v>45526</v>
      </c>
      <c r="EL44" s="221" t="s">
        <v>5624</v>
      </c>
      <c r="EM44" s="213">
        <v>0</v>
      </c>
      <c r="EN44" s="224" t="s">
        <v>5325</v>
      </c>
      <c r="EO44" s="224" t="s">
        <v>888</v>
      </c>
      <c r="EP44" s="224">
        <v>2</v>
      </c>
      <c r="EQ44" s="224" t="s">
        <v>5294</v>
      </c>
      <c r="ER44" s="224" t="s">
        <v>5287</v>
      </c>
      <c r="ES44" s="214">
        <v>45526</v>
      </c>
      <c r="ET44" s="222" t="s">
        <v>5613</v>
      </c>
      <c r="EU44" s="222">
        <v>0</v>
      </c>
      <c r="EV44" s="222" t="s">
        <v>5276</v>
      </c>
      <c r="EW44" s="222" t="s">
        <v>888</v>
      </c>
      <c r="EX44" s="222">
        <v>2</v>
      </c>
      <c r="EY44" s="222" t="s">
        <v>5279</v>
      </c>
      <c r="EZ44" s="222" t="s">
        <v>4522</v>
      </c>
      <c r="FA44" s="223">
        <v>45526</v>
      </c>
      <c r="FB44" s="221" t="s">
        <v>5626</v>
      </c>
      <c r="FC44" s="224">
        <v>2</v>
      </c>
      <c r="FD44" s="224" t="s">
        <v>5267</v>
      </c>
      <c r="FE44" s="224" t="s">
        <v>888</v>
      </c>
      <c r="FF44" s="224">
        <v>2</v>
      </c>
      <c r="FG44" s="224" t="s">
        <v>5625</v>
      </c>
      <c r="FH44" s="224" t="s">
        <v>5384</v>
      </c>
      <c r="FI44" s="214">
        <v>45526</v>
      </c>
      <c r="FJ44" s="221" t="s">
        <v>5627</v>
      </c>
      <c r="FK44" s="222" t="s">
        <v>17</v>
      </c>
      <c r="FL44" s="222" t="s">
        <v>17</v>
      </c>
      <c r="FM44" s="222" t="s">
        <v>17</v>
      </c>
      <c r="FN44" s="222" t="s">
        <v>17</v>
      </c>
      <c r="FO44" s="222" t="s">
        <v>5273</v>
      </c>
      <c r="FP44" s="218" t="s">
        <v>17</v>
      </c>
      <c r="FQ44" s="219">
        <v>45526</v>
      </c>
      <c r="FR44" s="221" t="s">
        <v>5628</v>
      </c>
      <c r="FS44" s="224" t="s">
        <v>17</v>
      </c>
      <c r="FT44" s="224" t="s">
        <v>17</v>
      </c>
      <c r="FU44" s="224" t="s">
        <v>17</v>
      </c>
      <c r="FV44" s="224" t="s">
        <v>17</v>
      </c>
      <c r="FW44" s="224" t="s">
        <v>5273</v>
      </c>
      <c r="FX44" s="224" t="s">
        <v>17</v>
      </c>
      <c r="FY44" s="214">
        <v>45526</v>
      </c>
      <c r="FZ44" s="222" t="s">
        <v>3111</v>
      </c>
      <c r="GA44" s="222">
        <v>0</v>
      </c>
      <c r="GB44" s="222" t="s">
        <v>2232</v>
      </c>
      <c r="GC44" s="222" t="s">
        <v>33</v>
      </c>
      <c r="GD44" s="222">
        <v>2</v>
      </c>
      <c r="GE44" s="222" t="s">
        <v>17</v>
      </c>
      <c r="GF44" s="222" t="s">
        <v>17</v>
      </c>
      <c r="GG44" s="223">
        <v>45461</v>
      </c>
      <c r="GH44" s="221" t="s">
        <v>3117</v>
      </c>
      <c r="GI44" s="224">
        <v>0</v>
      </c>
      <c r="GJ44" s="224" t="s">
        <v>2232</v>
      </c>
      <c r="GK44" s="224" t="s">
        <v>33</v>
      </c>
      <c r="GL44" s="224">
        <v>2</v>
      </c>
      <c r="GM44" s="224" t="s">
        <v>17</v>
      </c>
      <c r="GN44" s="224" t="s">
        <v>17</v>
      </c>
      <c r="GO44" s="214">
        <v>45461</v>
      </c>
      <c r="GP44" s="222" t="s">
        <v>3112</v>
      </c>
      <c r="GQ44" s="222">
        <v>0</v>
      </c>
      <c r="GR44" s="222" t="s">
        <v>2232</v>
      </c>
      <c r="GS44" s="222" t="s">
        <v>33</v>
      </c>
      <c r="GT44" s="222">
        <v>2</v>
      </c>
      <c r="GU44" s="222" t="s">
        <v>17</v>
      </c>
      <c r="GV44" s="222" t="s">
        <v>17</v>
      </c>
      <c r="GW44" s="223">
        <v>45461</v>
      </c>
      <c r="GX44" s="221" t="s">
        <v>3118</v>
      </c>
      <c r="GY44" s="224">
        <v>0</v>
      </c>
      <c r="GZ44" s="224" t="s">
        <v>2232</v>
      </c>
      <c r="HA44" s="224" t="s">
        <v>33</v>
      </c>
      <c r="HB44" s="224">
        <v>2</v>
      </c>
      <c r="HC44" s="224" t="s">
        <v>17</v>
      </c>
      <c r="HD44" s="224" t="s">
        <v>17</v>
      </c>
      <c r="HE44" s="214">
        <v>45461</v>
      </c>
      <c r="HF44" s="222" t="s">
        <v>3110</v>
      </c>
      <c r="HG44" s="222">
        <v>0</v>
      </c>
      <c r="HH44" s="222" t="s">
        <v>2232</v>
      </c>
      <c r="HI44" s="222" t="s">
        <v>33</v>
      </c>
      <c r="HJ44" s="222">
        <v>2</v>
      </c>
      <c r="HK44" s="222" t="s">
        <v>17</v>
      </c>
      <c r="HL44" s="222" t="s">
        <v>17</v>
      </c>
      <c r="HM44" s="223">
        <v>45461</v>
      </c>
      <c r="HN44" s="221" t="s">
        <v>3116</v>
      </c>
      <c r="HO44" s="224">
        <v>0</v>
      </c>
      <c r="HP44" s="224" t="s">
        <v>2232</v>
      </c>
      <c r="HQ44" s="224" t="s">
        <v>33</v>
      </c>
      <c r="HR44" s="224">
        <v>2</v>
      </c>
      <c r="HS44" s="224" t="s">
        <v>17</v>
      </c>
      <c r="HT44" s="224" t="s">
        <v>17</v>
      </c>
      <c r="HU44" s="214">
        <v>45461</v>
      </c>
      <c r="HV44" s="222" t="s">
        <v>3113</v>
      </c>
      <c r="HW44" s="222">
        <v>0</v>
      </c>
      <c r="HX44" s="222" t="s">
        <v>2232</v>
      </c>
      <c r="HY44" s="222" t="s">
        <v>33</v>
      </c>
      <c r="HZ44" s="222">
        <v>2</v>
      </c>
      <c r="IA44" s="222" t="s">
        <v>17</v>
      </c>
      <c r="IB44" s="222" t="s">
        <v>17</v>
      </c>
      <c r="IC44" s="223">
        <v>45461</v>
      </c>
      <c r="ID44" s="221" t="s">
        <v>3115</v>
      </c>
      <c r="IE44" s="224">
        <v>0</v>
      </c>
      <c r="IF44" s="224" t="s">
        <v>2232</v>
      </c>
      <c r="IG44" s="224" t="s">
        <v>33</v>
      </c>
      <c r="IH44" s="224">
        <v>2</v>
      </c>
      <c r="II44" s="224" t="s">
        <v>17</v>
      </c>
      <c r="IJ44" s="224" t="s">
        <v>17</v>
      </c>
      <c r="IK44" s="214">
        <v>45461</v>
      </c>
      <c r="IL44" s="222" t="s">
        <v>3114</v>
      </c>
      <c r="IM44" s="222">
        <v>0</v>
      </c>
      <c r="IN44" s="222" t="s">
        <v>2232</v>
      </c>
      <c r="IO44" s="222" t="s">
        <v>33</v>
      </c>
      <c r="IP44" s="222">
        <v>2</v>
      </c>
      <c r="IQ44" s="222" t="s">
        <v>17</v>
      </c>
      <c r="IR44" s="222" t="s">
        <v>17</v>
      </c>
      <c r="IS44" s="223">
        <v>45461</v>
      </c>
    </row>
    <row r="45" spans="1:253" s="11" customFormat="1" ht="13.25" customHeight="1" x14ac:dyDescent="0.25">
      <c r="A45" s="11" t="s">
        <v>868</v>
      </c>
      <c r="B45" s="11" t="s">
        <v>10887</v>
      </c>
      <c r="C45" s="11" t="s">
        <v>869</v>
      </c>
      <c r="D45" s="11" t="s">
        <v>749</v>
      </c>
      <c r="E45" s="11" t="s">
        <v>10219</v>
      </c>
      <c r="F45" s="11" t="s">
        <v>9811</v>
      </c>
      <c r="G45" s="212">
        <v>132489000</v>
      </c>
      <c r="H45" s="213" t="s">
        <v>9710</v>
      </c>
      <c r="I45" s="213" t="s">
        <v>888</v>
      </c>
      <c r="J45" s="213">
        <v>2</v>
      </c>
      <c r="K45" s="213" t="s">
        <v>9712</v>
      </c>
      <c r="L45" s="213" t="s">
        <v>9711</v>
      </c>
      <c r="M45" s="214">
        <v>45532</v>
      </c>
      <c r="N45" s="221" t="s">
        <v>9813</v>
      </c>
      <c r="O45" s="216">
        <v>1129935</v>
      </c>
      <c r="P45" s="216" t="s">
        <v>9714</v>
      </c>
      <c r="Q45" s="216" t="s">
        <v>22</v>
      </c>
      <c r="R45" s="216">
        <v>3</v>
      </c>
      <c r="S45" s="216" t="s">
        <v>9812</v>
      </c>
      <c r="T45" s="216" t="s">
        <v>9715</v>
      </c>
      <c r="U45" s="217">
        <v>45532</v>
      </c>
      <c r="V45" s="221" t="s">
        <v>9815</v>
      </c>
      <c r="W45" s="213">
        <v>132489000</v>
      </c>
      <c r="X45" s="213" t="s">
        <v>9710</v>
      </c>
      <c r="Y45" s="213" t="s">
        <v>888</v>
      </c>
      <c r="Z45" s="213">
        <v>2</v>
      </c>
      <c r="AA45" s="213" t="s">
        <v>9814</v>
      </c>
      <c r="AB45" s="213" t="s">
        <v>9711</v>
      </c>
      <c r="AC45" s="214">
        <v>45532</v>
      </c>
      <c r="AD45" s="221" t="s">
        <v>9817</v>
      </c>
      <c r="AE45" s="218">
        <v>132489000</v>
      </c>
      <c r="AF45" s="218" t="s">
        <v>9710</v>
      </c>
      <c r="AG45" s="218" t="s">
        <v>888</v>
      </c>
      <c r="AH45" s="218">
        <v>2</v>
      </c>
      <c r="AI45" s="218" t="s">
        <v>9816</v>
      </c>
      <c r="AJ45" s="218" t="s">
        <v>9711</v>
      </c>
      <c r="AK45" s="219">
        <v>45532</v>
      </c>
      <c r="AL45" s="221" t="s">
        <v>9821</v>
      </c>
      <c r="AM45" s="213">
        <v>5552000</v>
      </c>
      <c r="AN45" s="213" t="s">
        <v>9818</v>
      </c>
      <c r="AO45" s="213" t="s">
        <v>22</v>
      </c>
      <c r="AP45" s="213">
        <v>3</v>
      </c>
      <c r="AQ45" s="213" t="s">
        <v>9820</v>
      </c>
      <c r="AR45" s="213" t="s">
        <v>9819</v>
      </c>
      <c r="AS45" s="214">
        <v>45532</v>
      </c>
      <c r="AT45" s="222" t="s">
        <v>1129</v>
      </c>
      <c r="AU45" s="218" t="s">
        <v>17</v>
      </c>
      <c r="AV45" s="218" t="s">
        <v>512</v>
      </c>
      <c r="AW45" s="218" t="s">
        <v>17</v>
      </c>
      <c r="AX45" s="218" t="s">
        <v>17</v>
      </c>
      <c r="AY45" s="218" t="s">
        <v>1128</v>
      </c>
      <c r="AZ45" s="218" t="s">
        <v>512</v>
      </c>
      <c r="BA45" s="219">
        <v>44922</v>
      </c>
      <c r="BB45" s="221" t="s">
        <v>9825</v>
      </c>
      <c r="BC45" s="213">
        <v>2700000</v>
      </c>
      <c r="BD45" s="213" t="s">
        <v>9822</v>
      </c>
      <c r="BE45" s="213" t="s">
        <v>22</v>
      </c>
      <c r="BF45" s="213">
        <v>3</v>
      </c>
      <c r="BG45" s="213" t="s">
        <v>9824</v>
      </c>
      <c r="BH45" s="213" t="s">
        <v>9823</v>
      </c>
      <c r="BI45" s="214">
        <v>45532</v>
      </c>
      <c r="BJ45" s="222" t="s">
        <v>9826</v>
      </c>
      <c r="BK45" s="222">
        <v>5388</v>
      </c>
      <c r="BL45" s="222" t="s">
        <v>9732</v>
      </c>
      <c r="BM45" s="222" t="s">
        <v>888</v>
      </c>
      <c r="BN45" s="222">
        <v>2</v>
      </c>
      <c r="BO45" s="222" t="s">
        <v>9734</v>
      </c>
      <c r="BP45" s="218" t="s">
        <v>9733</v>
      </c>
      <c r="BQ45" s="223">
        <v>45532</v>
      </c>
      <c r="BR45" s="221" t="s">
        <v>1130</v>
      </c>
      <c r="BS45" s="224" t="s">
        <v>17</v>
      </c>
      <c r="BT45" s="224" t="s">
        <v>512</v>
      </c>
      <c r="BU45" s="224" t="s">
        <v>17</v>
      </c>
      <c r="BV45" s="224" t="s">
        <v>17</v>
      </c>
      <c r="BW45" s="224" t="s">
        <v>1128</v>
      </c>
      <c r="BX45" s="224" t="s">
        <v>512</v>
      </c>
      <c r="BY45" s="214">
        <v>44922</v>
      </c>
      <c r="BZ45" s="222" t="s">
        <v>1131</v>
      </c>
      <c r="CA45" s="222" t="s">
        <v>17</v>
      </c>
      <c r="CB45" s="222" t="s">
        <v>512</v>
      </c>
      <c r="CC45" s="222" t="s">
        <v>17</v>
      </c>
      <c r="CD45" s="222" t="s">
        <v>17</v>
      </c>
      <c r="CE45" s="222" t="s">
        <v>1128</v>
      </c>
      <c r="CF45" s="222" t="s">
        <v>512</v>
      </c>
      <c r="CG45" s="223">
        <v>44922</v>
      </c>
      <c r="CH45" s="221" t="s">
        <v>11441</v>
      </c>
      <c r="CI45" s="222" t="e">
        <v>#N/A</v>
      </c>
      <c r="CJ45" s="222" t="e">
        <v>#N/A</v>
      </c>
      <c r="CK45" s="222" t="e">
        <v>#N/A</v>
      </c>
      <c r="CL45" s="222" t="e">
        <v>#N/A</v>
      </c>
      <c r="CM45" s="222" t="e">
        <v>#N/A</v>
      </c>
      <c r="CN45" s="222" t="e">
        <v>#N/A</v>
      </c>
      <c r="CO45" s="225" t="e">
        <v>#N/A</v>
      </c>
      <c r="CP45" s="222" t="s">
        <v>1144</v>
      </c>
      <c r="CQ45" s="224">
        <v>4500000</v>
      </c>
      <c r="CR45" s="224" t="s">
        <v>1141</v>
      </c>
      <c r="CS45" s="224" t="s">
        <v>888</v>
      </c>
      <c r="CT45" s="224">
        <v>2</v>
      </c>
      <c r="CU45" s="224" t="s">
        <v>1143</v>
      </c>
      <c r="CV45" s="224" t="s">
        <v>1142</v>
      </c>
      <c r="CW45" s="214">
        <v>44953</v>
      </c>
      <c r="CX45" s="222" t="s">
        <v>9831</v>
      </c>
      <c r="CY45" s="218">
        <v>21360000</v>
      </c>
      <c r="CZ45" s="218" t="s">
        <v>9828</v>
      </c>
      <c r="DA45" s="218" t="s">
        <v>888</v>
      </c>
      <c r="DB45" s="218">
        <v>2</v>
      </c>
      <c r="DC45" s="218" t="s">
        <v>9841</v>
      </c>
      <c r="DD45" s="218" t="s">
        <v>9840</v>
      </c>
      <c r="DE45" s="220">
        <v>45532</v>
      </c>
      <c r="DF45" s="221" t="s">
        <v>9835</v>
      </c>
      <c r="DG45" s="213">
        <v>0</v>
      </c>
      <c r="DH45" s="224" t="s">
        <v>9832</v>
      </c>
      <c r="DI45" s="224" t="s">
        <v>492</v>
      </c>
      <c r="DJ45" s="224">
        <v>1</v>
      </c>
      <c r="DK45" s="224" t="s">
        <v>9834</v>
      </c>
      <c r="DL45" s="224" t="s">
        <v>9833</v>
      </c>
      <c r="DM45" s="214">
        <v>45532</v>
      </c>
      <c r="DN45" s="222" t="s">
        <v>9839</v>
      </c>
      <c r="DO45" s="218">
        <v>111129000</v>
      </c>
      <c r="DP45" s="222" t="s">
        <v>9836</v>
      </c>
      <c r="DQ45" s="222" t="s">
        <v>492</v>
      </c>
      <c r="DR45" s="222">
        <v>1</v>
      </c>
      <c r="DS45" s="222" t="s">
        <v>9838</v>
      </c>
      <c r="DT45" s="222" t="s">
        <v>9837</v>
      </c>
      <c r="DU45" s="223">
        <v>45532</v>
      </c>
      <c r="DV45" s="221" t="s">
        <v>9842</v>
      </c>
      <c r="DW45" s="213">
        <v>9874000</v>
      </c>
      <c r="DX45" s="224" t="s">
        <v>9828</v>
      </c>
      <c r="DY45" s="224" t="s">
        <v>888</v>
      </c>
      <c r="DZ45" s="224">
        <v>2</v>
      </c>
      <c r="EA45" s="224" t="s">
        <v>9841</v>
      </c>
      <c r="EB45" s="224" t="s">
        <v>9840</v>
      </c>
      <c r="EC45" s="214">
        <v>45532</v>
      </c>
      <c r="ED45" s="222" t="s">
        <v>9844</v>
      </c>
      <c r="EE45" s="218">
        <v>11486000</v>
      </c>
      <c r="EF45" s="222" t="s">
        <v>1820</v>
      </c>
      <c r="EG45" s="222" t="s">
        <v>22</v>
      </c>
      <c r="EH45" s="222">
        <v>3</v>
      </c>
      <c r="EI45" s="222" t="s">
        <v>9843</v>
      </c>
      <c r="EJ45" s="222" t="s">
        <v>1821</v>
      </c>
      <c r="EK45" s="223">
        <v>45532</v>
      </c>
      <c r="EL45" s="221" t="s">
        <v>9846</v>
      </c>
      <c r="EM45" s="213">
        <v>0</v>
      </c>
      <c r="EN45" s="224" t="s">
        <v>1820</v>
      </c>
      <c r="EO45" s="224" t="s">
        <v>22</v>
      </c>
      <c r="EP45" s="224">
        <v>3</v>
      </c>
      <c r="EQ45" s="224" t="s">
        <v>9845</v>
      </c>
      <c r="ER45" s="224" t="s">
        <v>1821</v>
      </c>
      <c r="ES45" s="214">
        <v>45532</v>
      </c>
      <c r="ET45" s="222" t="s">
        <v>9827</v>
      </c>
      <c r="EU45" s="222">
        <v>5388</v>
      </c>
      <c r="EV45" s="222" t="s">
        <v>9732</v>
      </c>
      <c r="EW45" s="222" t="s">
        <v>888</v>
      </c>
      <c r="EX45" s="222">
        <v>2</v>
      </c>
      <c r="EY45" s="222" t="s">
        <v>9734</v>
      </c>
      <c r="EZ45" s="222" t="s">
        <v>9733</v>
      </c>
      <c r="FA45" s="223">
        <v>45532</v>
      </c>
      <c r="FB45" s="221" t="s">
        <v>1833</v>
      </c>
      <c r="FC45" s="224">
        <v>4</v>
      </c>
      <c r="FD45" s="224" t="s">
        <v>1830</v>
      </c>
      <c r="FE45" s="224" t="s">
        <v>888</v>
      </c>
      <c r="FF45" s="224">
        <v>2</v>
      </c>
      <c r="FG45" s="224" t="s">
        <v>1832</v>
      </c>
      <c r="FH45" s="224" t="s">
        <v>1831</v>
      </c>
      <c r="FI45" s="214">
        <v>45401</v>
      </c>
      <c r="FJ45" s="221" t="s">
        <v>870</v>
      </c>
      <c r="FK45" s="222" t="s">
        <v>17</v>
      </c>
      <c r="FL45" s="222" t="s">
        <v>17</v>
      </c>
      <c r="FM45" s="222" t="s">
        <v>17</v>
      </c>
      <c r="FN45" s="222" t="s">
        <v>17</v>
      </c>
      <c r="FO45" s="222" t="s">
        <v>17</v>
      </c>
      <c r="FP45" s="218" t="s">
        <v>17</v>
      </c>
      <c r="FQ45" s="219">
        <v>44736</v>
      </c>
      <c r="FR45" s="221" t="s">
        <v>874</v>
      </c>
      <c r="FS45" s="224">
        <v>10000</v>
      </c>
      <c r="FT45" s="224" t="s">
        <v>871</v>
      </c>
      <c r="FU45" s="224" t="s">
        <v>22</v>
      </c>
      <c r="FV45" s="224">
        <v>3</v>
      </c>
      <c r="FW45" s="224" t="s">
        <v>873</v>
      </c>
      <c r="FX45" s="224" t="s">
        <v>872</v>
      </c>
      <c r="FY45" s="214">
        <v>44736</v>
      </c>
      <c r="FZ45" s="222" t="s">
        <v>3120</v>
      </c>
      <c r="GA45" s="222">
        <v>2</v>
      </c>
      <c r="GB45" s="222" t="s">
        <v>2232</v>
      </c>
      <c r="GC45" s="222" t="s">
        <v>33</v>
      </c>
      <c r="GD45" s="222">
        <v>2</v>
      </c>
      <c r="GE45" s="222" t="s">
        <v>17</v>
      </c>
      <c r="GF45" s="222" t="s">
        <v>17</v>
      </c>
      <c r="GG45" s="223">
        <v>45461</v>
      </c>
      <c r="GH45" s="221" t="s">
        <v>3126</v>
      </c>
      <c r="GI45" s="224">
        <v>3</v>
      </c>
      <c r="GJ45" s="224" t="s">
        <v>2232</v>
      </c>
      <c r="GK45" s="224" t="s">
        <v>33</v>
      </c>
      <c r="GL45" s="224">
        <v>2</v>
      </c>
      <c r="GM45" s="224" t="s">
        <v>17</v>
      </c>
      <c r="GN45" s="224" t="s">
        <v>17</v>
      </c>
      <c r="GO45" s="214">
        <v>45461</v>
      </c>
      <c r="GP45" s="222" t="s">
        <v>3121</v>
      </c>
      <c r="GQ45" s="222">
        <v>2</v>
      </c>
      <c r="GR45" s="222" t="s">
        <v>2232</v>
      </c>
      <c r="GS45" s="222" t="s">
        <v>33</v>
      </c>
      <c r="GT45" s="222">
        <v>2</v>
      </c>
      <c r="GU45" s="222" t="s">
        <v>17</v>
      </c>
      <c r="GV45" s="222" t="s">
        <v>17</v>
      </c>
      <c r="GW45" s="223">
        <v>45461</v>
      </c>
      <c r="GX45" s="221" t="s">
        <v>3127</v>
      </c>
      <c r="GY45" s="224">
        <v>2</v>
      </c>
      <c r="GZ45" s="224" t="s">
        <v>2232</v>
      </c>
      <c r="HA45" s="224" t="s">
        <v>33</v>
      </c>
      <c r="HB45" s="224">
        <v>2</v>
      </c>
      <c r="HC45" s="224" t="s">
        <v>17</v>
      </c>
      <c r="HD45" s="224" t="s">
        <v>17</v>
      </c>
      <c r="HE45" s="214">
        <v>45461</v>
      </c>
      <c r="HF45" s="222" t="s">
        <v>3119</v>
      </c>
      <c r="HG45" s="222">
        <v>2</v>
      </c>
      <c r="HH45" s="222" t="s">
        <v>2232</v>
      </c>
      <c r="HI45" s="222" t="s">
        <v>33</v>
      </c>
      <c r="HJ45" s="222">
        <v>2</v>
      </c>
      <c r="HK45" s="222" t="s">
        <v>17</v>
      </c>
      <c r="HL45" s="222" t="s">
        <v>17</v>
      </c>
      <c r="HM45" s="223">
        <v>45461</v>
      </c>
      <c r="HN45" s="221" t="s">
        <v>3125</v>
      </c>
      <c r="HO45" s="224">
        <v>2</v>
      </c>
      <c r="HP45" s="224" t="s">
        <v>2232</v>
      </c>
      <c r="HQ45" s="224" t="s">
        <v>33</v>
      </c>
      <c r="HR45" s="224">
        <v>2</v>
      </c>
      <c r="HS45" s="224" t="s">
        <v>17</v>
      </c>
      <c r="HT45" s="224" t="s">
        <v>17</v>
      </c>
      <c r="HU45" s="214">
        <v>45461</v>
      </c>
      <c r="HV45" s="222" t="s">
        <v>3122</v>
      </c>
      <c r="HW45" s="222">
        <v>3</v>
      </c>
      <c r="HX45" s="222" t="s">
        <v>2232</v>
      </c>
      <c r="HY45" s="222" t="s">
        <v>33</v>
      </c>
      <c r="HZ45" s="222">
        <v>2</v>
      </c>
      <c r="IA45" s="222" t="s">
        <v>17</v>
      </c>
      <c r="IB45" s="222" t="s">
        <v>17</v>
      </c>
      <c r="IC45" s="223">
        <v>45461</v>
      </c>
      <c r="ID45" s="221" t="s">
        <v>3124</v>
      </c>
      <c r="IE45" s="224">
        <v>2</v>
      </c>
      <c r="IF45" s="224" t="s">
        <v>2232</v>
      </c>
      <c r="IG45" s="224" t="s">
        <v>33</v>
      </c>
      <c r="IH45" s="224">
        <v>2</v>
      </c>
      <c r="II45" s="224" t="s">
        <v>17</v>
      </c>
      <c r="IJ45" s="224" t="s">
        <v>17</v>
      </c>
      <c r="IK45" s="214">
        <v>45461</v>
      </c>
      <c r="IL45" s="222" t="s">
        <v>3123</v>
      </c>
      <c r="IM45" s="222">
        <v>3</v>
      </c>
      <c r="IN45" s="222" t="s">
        <v>2232</v>
      </c>
      <c r="IO45" s="222" t="s">
        <v>33</v>
      </c>
      <c r="IP45" s="222">
        <v>2</v>
      </c>
      <c r="IQ45" s="222" t="s">
        <v>17</v>
      </c>
      <c r="IR45" s="222" t="s">
        <v>17</v>
      </c>
      <c r="IS45" s="223">
        <v>45461</v>
      </c>
    </row>
    <row r="46" spans="1:253" s="11" customFormat="1" ht="13.25" customHeight="1" x14ac:dyDescent="0.25">
      <c r="A46" s="11" t="s">
        <v>747</v>
      </c>
      <c r="B46" s="11" t="s">
        <v>10825</v>
      </c>
      <c r="C46" s="11" t="s">
        <v>748</v>
      </c>
      <c r="D46" s="11" t="s">
        <v>749</v>
      </c>
      <c r="E46" s="11" t="s">
        <v>10219</v>
      </c>
      <c r="F46" s="11" t="s">
        <v>9779</v>
      </c>
      <c r="G46" s="212">
        <v>132489000</v>
      </c>
      <c r="H46" s="213" t="s">
        <v>9710</v>
      </c>
      <c r="I46" s="213" t="s">
        <v>888</v>
      </c>
      <c r="J46" s="213">
        <v>2</v>
      </c>
      <c r="K46" s="213" t="s">
        <v>9712</v>
      </c>
      <c r="L46" s="213" t="s">
        <v>9711</v>
      </c>
      <c r="M46" s="214">
        <v>45532</v>
      </c>
      <c r="N46" s="221" t="s">
        <v>9783</v>
      </c>
      <c r="O46" s="216">
        <v>1128571</v>
      </c>
      <c r="P46" s="216" t="s">
        <v>9780</v>
      </c>
      <c r="Q46" s="216" t="s">
        <v>22</v>
      </c>
      <c r="R46" s="216">
        <v>3</v>
      </c>
      <c r="S46" s="216" t="s">
        <v>9782</v>
      </c>
      <c r="T46" s="216" t="s">
        <v>9781</v>
      </c>
      <c r="U46" s="217">
        <v>45532</v>
      </c>
      <c r="V46" s="221" t="s">
        <v>9787</v>
      </c>
      <c r="W46" s="213">
        <v>96624000</v>
      </c>
      <c r="X46" s="213" t="s">
        <v>9784</v>
      </c>
      <c r="Y46" s="213" t="s">
        <v>888</v>
      </c>
      <c r="Z46" s="213">
        <v>2</v>
      </c>
      <c r="AA46" s="213" t="s">
        <v>9786</v>
      </c>
      <c r="AB46" s="213" t="s">
        <v>9785</v>
      </c>
      <c r="AC46" s="214">
        <v>45532</v>
      </c>
      <c r="AD46" s="221" t="s">
        <v>9790</v>
      </c>
      <c r="AE46" s="218">
        <v>1064000</v>
      </c>
      <c r="AF46" s="218" t="s">
        <v>6139</v>
      </c>
      <c r="AG46" s="218" t="s">
        <v>888</v>
      </c>
      <c r="AH46" s="218">
        <v>2</v>
      </c>
      <c r="AI46" s="218" t="s">
        <v>9789</v>
      </c>
      <c r="AJ46" s="218" t="s">
        <v>9788</v>
      </c>
      <c r="AK46" s="219">
        <v>45532</v>
      </c>
      <c r="AL46" s="221" t="s">
        <v>9792</v>
      </c>
      <c r="AM46" s="213">
        <v>1064000</v>
      </c>
      <c r="AN46" s="213" t="s">
        <v>6139</v>
      </c>
      <c r="AO46" s="213" t="s">
        <v>22</v>
      </c>
      <c r="AP46" s="213">
        <v>3</v>
      </c>
      <c r="AQ46" s="213" t="s">
        <v>9791</v>
      </c>
      <c r="AR46" s="213" t="s">
        <v>9788</v>
      </c>
      <c r="AS46" s="214">
        <v>45532</v>
      </c>
      <c r="AT46" s="222" t="s">
        <v>1101</v>
      </c>
      <c r="AU46" s="218" t="s">
        <v>17</v>
      </c>
      <c r="AV46" s="218" t="s">
        <v>17</v>
      </c>
      <c r="AW46" s="218" t="s">
        <v>17</v>
      </c>
      <c r="AX46" s="218" t="s">
        <v>17</v>
      </c>
      <c r="AY46" s="218" t="s">
        <v>1100</v>
      </c>
      <c r="AZ46" s="218" t="s">
        <v>17</v>
      </c>
      <c r="BA46" s="219">
        <v>44915</v>
      </c>
      <c r="BB46" s="221" t="s">
        <v>1099</v>
      </c>
      <c r="BC46" s="213" t="s">
        <v>17</v>
      </c>
      <c r="BD46" s="213" t="s">
        <v>17</v>
      </c>
      <c r="BE46" s="213" t="s">
        <v>17</v>
      </c>
      <c r="BF46" s="213" t="s">
        <v>17</v>
      </c>
      <c r="BG46" s="213">
        <v>0</v>
      </c>
      <c r="BH46" s="213" t="s">
        <v>17</v>
      </c>
      <c r="BI46" s="214">
        <v>44915</v>
      </c>
      <c r="BJ46" s="222" t="s">
        <v>1103</v>
      </c>
      <c r="BK46" s="222" t="s">
        <v>17</v>
      </c>
      <c r="BL46" s="222" t="s">
        <v>17</v>
      </c>
      <c r="BM46" s="222" t="s">
        <v>17</v>
      </c>
      <c r="BN46" s="222" t="s">
        <v>17</v>
      </c>
      <c r="BO46" s="222" t="s">
        <v>1102</v>
      </c>
      <c r="BP46" s="218" t="s">
        <v>17</v>
      </c>
      <c r="BQ46" s="223">
        <v>44915</v>
      </c>
      <c r="BR46" s="221" t="s">
        <v>1104</v>
      </c>
      <c r="BS46" s="224" t="s">
        <v>17</v>
      </c>
      <c r="BT46" s="224" t="s">
        <v>17</v>
      </c>
      <c r="BU46" s="224" t="s">
        <v>17</v>
      </c>
      <c r="BV46" s="224" t="s">
        <v>17</v>
      </c>
      <c r="BW46" s="224" t="s">
        <v>1100</v>
      </c>
      <c r="BX46" s="224" t="s">
        <v>17</v>
      </c>
      <c r="BY46" s="214">
        <v>44915</v>
      </c>
      <c r="BZ46" s="222" t="s">
        <v>1105</v>
      </c>
      <c r="CA46" s="222" t="s">
        <v>17</v>
      </c>
      <c r="CB46" s="222" t="s">
        <v>17</v>
      </c>
      <c r="CC46" s="222" t="s">
        <v>17</v>
      </c>
      <c r="CD46" s="222" t="s">
        <v>17</v>
      </c>
      <c r="CE46" s="222" t="s">
        <v>1100</v>
      </c>
      <c r="CF46" s="222" t="s">
        <v>17</v>
      </c>
      <c r="CG46" s="223">
        <v>44915</v>
      </c>
      <c r="CH46" s="221" t="s">
        <v>11442</v>
      </c>
      <c r="CI46" s="222" t="e">
        <v>#N/A</v>
      </c>
      <c r="CJ46" s="222" t="e">
        <v>#N/A</v>
      </c>
      <c r="CK46" s="222" t="e">
        <v>#N/A</v>
      </c>
      <c r="CL46" s="222" t="e">
        <v>#N/A</v>
      </c>
      <c r="CM46" s="222" t="e">
        <v>#N/A</v>
      </c>
      <c r="CN46" s="222" t="e">
        <v>#N/A</v>
      </c>
      <c r="CO46" s="225" t="e">
        <v>#N/A</v>
      </c>
      <c r="CP46" s="222" t="s">
        <v>1107</v>
      </c>
      <c r="CQ46" s="224" t="s">
        <v>17</v>
      </c>
      <c r="CR46" s="224" t="s">
        <v>17</v>
      </c>
      <c r="CS46" s="224" t="s">
        <v>17</v>
      </c>
      <c r="CT46" s="224" t="s">
        <v>17</v>
      </c>
      <c r="CU46" s="224" t="s">
        <v>1100</v>
      </c>
      <c r="CV46" s="224" t="s">
        <v>17</v>
      </c>
      <c r="CW46" s="214">
        <v>44915</v>
      </c>
      <c r="CX46" s="222" t="s">
        <v>9795</v>
      </c>
      <c r="CY46" s="218">
        <v>1064000</v>
      </c>
      <c r="CZ46" s="218" t="s">
        <v>6139</v>
      </c>
      <c r="DA46" s="218" t="s">
        <v>888</v>
      </c>
      <c r="DB46" s="218">
        <v>2</v>
      </c>
      <c r="DC46" s="218" t="s">
        <v>9804</v>
      </c>
      <c r="DD46" s="218" t="s">
        <v>9788</v>
      </c>
      <c r="DE46" s="220">
        <v>45532</v>
      </c>
      <c r="DF46" s="221" t="s">
        <v>9799</v>
      </c>
      <c r="DG46" s="213">
        <v>95559000</v>
      </c>
      <c r="DH46" s="224" t="s">
        <v>9796</v>
      </c>
      <c r="DI46" s="224" t="s">
        <v>888</v>
      </c>
      <c r="DJ46" s="224">
        <v>2</v>
      </c>
      <c r="DK46" s="224" t="s">
        <v>9798</v>
      </c>
      <c r="DL46" s="224" t="s">
        <v>9797</v>
      </c>
      <c r="DM46" s="214">
        <v>45532</v>
      </c>
      <c r="DN46" s="222" t="s">
        <v>9803</v>
      </c>
      <c r="DO46" s="226">
        <v>0</v>
      </c>
      <c r="DP46" s="222" t="s">
        <v>9800</v>
      </c>
      <c r="DQ46" s="222" t="s">
        <v>888</v>
      </c>
      <c r="DR46" s="222">
        <v>2</v>
      </c>
      <c r="DS46" s="222" t="s">
        <v>9802</v>
      </c>
      <c r="DT46" s="222" t="s">
        <v>9801</v>
      </c>
      <c r="DU46" s="223">
        <v>45532</v>
      </c>
      <c r="DV46" s="221" t="s">
        <v>9805</v>
      </c>
      <c r="DW46" s="213">
        <v>1064000</v>
      </c>
      <c r="DX46" s="224" t="s">
        <v>6139</v>
      </c>
      <c r="DY46" s="224" t="s">
        <v>888</v>
      </c>
      <c r="DZ46" s="224">
        <v>2</v>
      </c>
      <c r="EA46" s="224" t="s">
        <v>9804</v>
      </c>
      <c r="EB46" s="224" t="s">
        <v>9788</v>
      </c>
      <c r="EC46" s="214">
        <v>45532</v>
      </c>
      <c r="ED46" s="222" t="s">
        <v>9808</v>
      </c>
      <c r="EE46" s="218">
        <v>0</v>
      </c>
      <c r="EF46" s="222" t="s">
        <v>17</v>
      </c>
      <c r="EG46" s="222" t="s">
        <v>22</v>
      </c>
      <c r="EH46" s="222">
        <v>3</v>
      </c>
      <c r="EI46" s="222" t="s">
        <v>9807</v>
      </c>
      <c r="EJ46" s="222" t="s">
        <v>9806</v>
      </c>
      <c r="EK46" s="223">
        <v>45532</v>
      </c>
      <c r="EL46" s="221" t="s">
        <v>9810</v>
      </c>
      <c r="EM46" s="213">
        <v>0</v>
      </c>
      <c r="EN46" s="224" t="s">
        <v>17</v>
      </c>
      <c r="EO46" s="224" t="s">
        <v>22</v>
      </c>
      <c r="EP46" s="224">
        <v>3</v>
      </c>
      <c r="EQ46" s="224" t="s">
        <v>9809</v>
      </c>
      <c r="ER46" s="224" t="s">
        <v>9806</v>
      </c>
      <c r="ES46" s="214">
        <v>45532</v>
      </c>
      <c r="ET46" s="222" t="s">
        <v>9793</v>
      </c>
      <c r="EU46" s="222">
        <v>5388</v>
      </c>
      <c r="EV46" s="222" t="s">
        <v>9732</v>
      </c>
      <c r="EW46" s="222" t="s">
        <v>888</v>
      </c>
      <c r="EX46" s="222">
        <v>2</v>
      </c>
      <c r="EY46" s="222" t="s">
        <v>9734</v>
      </c>
      <c r="EZ46" s="222" t="s">
        <v>9733</v>
      </c>
      <c r="FA46" s="223">
        <v>45532</v>
      </c>
      <c r="FB46" s="221" t="s">
        <v>1829</v>
      </c>
      <c r="FC46" s="224">
        <v>2</v>
      </c>
      <c r="FD46" s="224" t="s">
        <v>1826</v>
      </c>
      <c r="FE46" s="224" t="s">
        <v>888</v>
      </c>
      <c r="FF46" s="224">
        <v>2</v>
      </c>
      <c r="FG46" s="224" t="s">
        <v>1828</v>
      </c>
      <c r="FH46" s="224" t="s">
        <v>1827</v>
      </c>
      <c r="FI46" s="214">
        <v>45401</v>
      </c>
      <c r="FJ46" s="221" t="s">
        <v>751</v>
      </c>
      <c r="FK46" s="222">
        <v>0</v>
      </c>
      <c r="FL46" s="222" t="s">
        <v>17</v>
      </c>
      <c r="FM46" s="222" t="s">
        <v>17</v>
      </c>
      <c r="FN46" s="222" t="s">
        <v>17</v>
      </c>
      <c r="FO46" s="222" t="s">
        <v>750</v>
      </c>
      <c r="FP46" s="218" t="s">
        <v>17</v>
      </c>
      <c r="FQ46" s="219">
        <v>44363</v>
      </c>
      <c r="FR46" s="221" t="s">
        <v>752</v>
      </c>
      <c r="FS46" s="224">
        <v>0</v>
      </c>
      <c r="FT46" s="224" t="s">
        <v>17</v>
      </c>
      <c r="FU46" s="224" t="s">
        <v>17</v>
      </c>
      <c r="FV46" s="224" t="s">
        <v>17</v>
      </c>
      <c r="FW46" s="224" t="s">
        <v>750</v>
      </c>
      <c r="FX46" s="224" t="s">
        <v>17</v>
      </c>
      <c r="FY46" s="214">
        <v>44363</v>
      </c>
      <c r="FZ46" s="222" t="s">
        <v>3129</v>
      </c>
      <c r="GA46" s="222">
        <v>2</v>
      </c>
      <c r="GB46" s="222" t="s">
        <v>2232</v>
      </c>
      <c r="GC46" s="222" t="s">
        <v>33</v>
      </c>
      <c r="GD46" s="222">
        <v>2</v>
      </c>
      <c r="GE46" s="222" t="s">
        <v>17</v>
      </c>
      <c r="GF46" s="222" t="s">
        <v>17</v>
      </c>
      <c r="GG46" s="223">
        <v>45461</v>
      </c>
      <c r="GH46" s="221" t="s">
        <v>3135</v>
      </c>
      <c r="GI46" s="224">
        <v>3</v>
      </c>
      <c r="GJ46" s="224" t="s">
        <v>2232</v>
      </c>
      <c r="GK46" s="224" t="s">
        <v>33</v>
      </c>
      <c r="GL46" s="224">
        <v>2</v>
      </c>
      <c r="GM46" s="224" t="s">
        <v>17</v>
      </c>
      <c r="GN46" s="224" t="s">
        <v>17</v>
      </c>
      <c r="GO46" s="214">
        <v>45461</v>
      </c>
      <c r="GP46" s="222" t="s">
        <v>3130</v>
      </c>
      <c r="GQ46" s="222">
        <v>2</v>
      </c>
      <c r="GR46" s="222" t="s">
        <v>2232</v>
      </c>
      <c r="GS46" s="222" t="s">
        <v>33</v>
      </c>
      <c r="GT46" s="222">
        <v>2</v>
      </c>
      <c r="GU46" s="222" t="s">
        <v>17</v>
      </c>
      <c r="GV46" s="222" t="s">
        <v>17</v>
      </c>
      <c r="GW46" s="223">
        <v>45461</v>
      </c>
      <c r="GX46" s="221" t="s">
        <v>3136</v>
      </c>
      <c r="GY46" s="224">
        <v>2</v>
      </c>
      <c r="GZ46" s="224" t="s">
        <v>2232</v>
      </c>
      <c r="HA46" s="224" t="s">
        <v>33</v>
      </c>
      <c r="HB46" s="224">
        <v>2</v>
      </c>
      <c r="HC46" s="224" t="s">
        <v>17</v>
      </c>
      <c r="HD46" s="224" t="s">
        <v>17</v>
      </c>
      <c r="HE46" s="214">
        <v>45461</v>
      </c>
      <c r="HF46" s="222" t="s">
        <v>3128</v>
      </c>
      <c r="HG46" s="222">
        <v>1</v>
      </c>
      <c r="HH46" s="222" t="s">
        <v>2232</v>
      </c>
      <c r="HI46" s="222" t="s">
        <v>33</v>
      </c>
      <c r="HJ46" s="222">
        <v>2</v>
      </c>
      <c r="HK46" s="222" t="s">
        <v>17</v>
      </c>
      <c r="HL46" s="222" t="s">
        <v>17</v>
      </c>
      <c r="HM46" s="223">
        <v>45461</v>
      </c>
      <c r="HN46" s="221" t="s">
        <v>3134</v>
      </c>
      <c r="HO46" s="224">
        <v>2</v>
      </c>
      <c r="HP46" s="224" t="s">
        <v>2232</v>
      </c>
      <c r="HQ46" s="224" t="s">
        <v>33</v>
      </c>
      <c r="HR46" s="224">
        <v>2</v>
      </c>
      <c r="HS46" s="224" t="s">
        <v>17</v>
      </c>
      <c r="HT46" s="224" t="s">
        <v>17</v>
      </c>
      <c r="HU46" s="214">
        <v>45461</v>
      </c>
      <c r="HV46" s="222" t="s">
        <v>3131</v>
      </c>
      <c r="HW46" s="222">
        <v>3</v>
      </c>
      <c r="HX46" s="222" t="s">
        <v>2232</v>
      </c>
      <c r="HY46" s="222" t="s">
        <v>33</v>
      </c>
      <c r="HZ46" s="222">
        <v>2</v>
      </c>
      <c r="IA46" s="222" t="s">
        <v>17</v>
      </c>
      <c r="IB46" s="222" t="s">
        <v>17</v>
      </c>
      <c r="IC46" s="223">
        <v>45461</v>
      </c>
      <c r="ID46" s="221" t="s">
        <v>3133</v>
      </c>
      <c r="IE46" s="224">
        <v>2</v>
      </c>
      <c r="IF46" s="224" t="s">
        <v>2232</v>
      </c>
      <c r="IG46" s="224" t="s">
        <v>33</v>
      </c>
      <c r="IH46" s="224">
        <v>2</v>
      </c>
      <c r="II46" s="224" t="s">
        <v>17</v>
      </c>
      <c r="IJ46" s="224" t="s">
        <v>17</v>
      </c>
      <c r="IK46" s="214">
        <v>45461</v>
      </c>
      <c r="IL46" s="222" t="s">
        <v>3132</v>
      </c>
      <c r="IM46" s="222">
        <v>3</v>
      </c>
      <c r="IN46" s="222" t="s">
        <v>2232</v>
      </c>
      <c r="IO46" s="222" t="s">
        <v>33</v>
      </c>
      <c r="IP46" s="222">
        <v>2</v>
      </c>
      <c r="IQ46" s="222" t="s">
        <v>17</v>
      </c>
      <c r="IR46" s="222" t="s">
        <v>17</v>
      </c>
      <c r="IS46" s="223">
        <v>45461</v>
      </c>
    </row>
    <row r="47" spans="1:253" s="11" customFormat="1" ht="13.25" customHeight="1" x14ac:dyDescent="0.25">
      <c r="A47" s="11" t="s">
        <v>753</v>
      </c>
      <c r="B47" s="11" t="s">
        <v>10762</v>
      </c>
      <c r="C47" s="11" t="s">
        <v>754</v>
      </c>
      <c r="D47" s="11" t="s">
        <v>749</v>
      </c>
      <c r="E47" s="11" t="s">
        <v>10219</v>
      </c>
      <c r="F47" s="11" t="s">
        <v>9750</v>
      </c>
      <c r="G47" s="212">
        <v>132489000</v>
      </c>
      <c r="H47" s="213" t="s">
        <v>9710</v>
      </c>
      <c r="I47" s="213" t="s">
        <v>888</v>
      </c>
      <c r="J47" s="213">
        <v>2</v>
      </c>
      <c r="K47" s="213" t="s">
        <v>9712</v>
      </c>
      <c r="L47" s="213" t="s">
        <v>9711</v>
      </c>
      <c r="M47" s="214">
        <v>45532</v>
      </c>
      <c r="N47" s="221" t="s">
        <v>9753</v>
      </c>
      <c r="O47" s="216">
        <v>303528</v>
      </c>
      <c r="P47" s="216" t="s">
        <v>9714</v>
      </c>
      <c r="Q47" s="216" t="s">
        <v>22</v>
      </c>
      <c r="R47" s="216">
        <v>3</v>
      </c>
      <c r="S47" s="216" t="s">
        <v>9752</v>
      </c>
      <c r="T47" s="216" t="s">
        <v>9751</v>
      </c>
      <c r="U47" s="217">
        <v>45532</v>
      </c>
      <c r="V47" s="221" t="s">
        <v>9755</v>
      </c>
      <c r="W47" s="213">
        <v>30649000</v>
      </c>
      <c r="X47" s="213" t="s">
        <v>9738</v>
      </c>
      <c r="Y47" s="213" t="s">
        <v>888</v>
      </c>
      <c r="Z47" s="213">
        <v>2</v>
      </c>
      <c r="AA47" s="213" t="s">
        <v>9754</v>
      </c>
      <c r="AB47" s="213" t="s">
        <v>9739</v>
      </c>
      <c r="AC47" s="214">
        <v>45532</v>
      </c>
      <c r="AD47" s="221" t="s">
        <v>9757</v>
      </c>
      <c r="AE47" s="218">
        <v>30649000</v>
      </c>
      <c r="AF47" s="218" t="s">
        <v>9738</v>
      </c>
      <c r="AG47" s="218" t="s">
        <v>888</v>
      </c>
      <c r="AH47" s="218">
        <v>2</v>
      </c>
      <c r="AI47" s="218" t="s">
        <v>9756</v>
      </c>
      <c r="AJ47" s="218" t="s">
        <v>9739</v>
      </c>
      <c r="AK47" s="219">
        <v>45532</v>
      </c>
      <c r="AL47" s="221" t="s">
        <v>9761</v>
      </c>
      <c r="AM47" s="213">
        <v>2851000</v>
      </c>
      <c r="AN47" s="213" t="s">
        <v>9758</v>
      </c>
      <c r="AO47" s="213" t="s">
        <v>22</v>
      </c>
      <c r="AP47" s="213">
        <v>3</v>
      </c>
      <c r="AQ47" s="213" t="s">
        <v>9760</v>
      </c>
      <c r="AR47" s="213" t="s">
        <v>9759</v>
      </c>
      <c r="AS47" s="214">
        <v>45532</v>
      </c>
      <c r="AT47" s="222" t="s">
        <v>1190</v>
      </c>
      <c r="AU47" s="218" t="s">
        <v>17</v>
      </c>
      <c r="AV47" s="218" t="s">
        <v>17</v>
      </c>
      <c r="AW47" s="218">
        <v>0</v>
      </c>
      <c r="AX47" s="218">
        <v>0</v>
      </c>
      <c r="AY47" s="218" t="s">
        <v>1189</v>
      </c>
      <c r="AZ47" s="218" t="s">
        <v>17</v>
      </c>
      <c r="BA47" s="219">
        <v>45015</v>
      </c>
      <c r="BB47" s="221" t="s">
        <v>9765</v>
      </c>
      <c r="BC47" s="213">
        <v>506558</v>
      </c>
      <c r="BD47" s="213" t="s">
        <v>9762</v>
      </c>
      <c r="BE47" s="213" t="s">
        <v>22</v>
      </c>
      <c r="BF47" s="213">
        <v>3</v>
      </c>
      <c r="BG47" s="213" t="s">
        <v>9764</v>
      </c>
      <c r="BH47" s="213" t="s">
        <v>9763</v>
      </c>
      <c r="BI47" s="214">
        <v>45532</v>
      </c>
      <c r="BJ47" s="222" t="s">
        <v>9767</v>
      </c>
      <c r="BK47" s="222">
        <v>3454</v>
      </c>
      <c r="BL47" s="222" t="s">
        <v>9732</v>
      </c>
      <c r="BM47" s="222" t="s">
        <v>888</v>
      </c>
      <c r="BN47" s="222">
        <v>2</v>
      </c>
      <c r="BO47" s="222" t="s">
        <v>9766</v>
      </c>
      <c r="BP47" s="218" t="s">
        <v>9733</v>
      </c>
      <c r="BQ47" s="223">
        <v>45532</v>
      </c>
      <c r="BR47" s="221" t="s">
        <v>11443</v>
      </c>
      <c r="BS47" s="224" t="e">
        <v>#N/A</v>
      </c>
      <c r="BT47" s="224" t="e">
        <v>#N/A</v>
      </c>
      <c r="BU47" s="224" t="e">
        <v>#N/A</v>
      </c>
      <c r="BV47" s="224" t="e">
        <v>#N/A</v>
      </c>
      <c r="BW47" s="224" t="e">
        <v>#N/A</v>
      </c>
      <c r="BX47" s="224" t="e">
        <v>#N/A</v>
      </c>
      <c r="BY47" s="214" t="e">
        <v>#N/A</v>
      </c>
      <c r="BZ47" s="222" t="s">
        <v>11444</v>
      </c>
      <c r="CA47" s="222" t="e">
        <v>#N/A</v>
      </c>
      <c r="CB47" s="222" t="e">
        <v>#N/A</v>
      </c>
      <c r="CC47" s="222" t="e">
        <v>#N/A</v>
      </c>
      <c r="CD47" s="222" t="e">
        <v>#N/A</v>
      </c>
      <c r="CE47" s="222" t="e">
        <v>#N/A</v>
      </c>
      <c r="CF47" s="222" t="e">
        <v>#N/A</v>
      </c>
      <c r="CG47" s="223" t="e">
        <v>#N/A</v>
      </c>
      <c r="CH47" s="221" t="s">
        <v>11445</v>
      </c>
      <c r="CI47" s="222" t="e">
        <v>#N/A</v>
      </c>
      <c r="CJ47" s="222" t="e">
        <v>#N/A</v>
      </c>
      <c r="CK47" s="222" t="e">
        <v>#N/A</v>
      </c>
      <c r="CL47" s="222" t="e">
        <v>#N/A</v>
      </c>
      <c r="CM47" s="222" t="e">
        <v>#N/A</v>
      </c>
      <c r="CN47" s="222" t="e">
        <v>#N/A</v>
      </c>
      <c r="CO47" s="225" t="e">
        <v>#N/A</v>
      </c>
      <c r="CP47" s="222" t="s">
        <v>11446</v>
      </c>
      <c r="CQ47" s="224" t="e">
        <v>#N/A</v>
      </c>
      <c r="CR47" s="224" t="e">
        <v>#N/A</v>
      </c>
      <c r="CS47" s="224" t="e">
        <v>#N/A</v>
      </c>
      <c r="CT47" s="224" t="e">
        <v>#N/A</v>
      </c>
      <c r="CU47" s="224" t="e">
        <v>#N/A</v>
      </c>
      <c r="CV47" s="224" t="e">
        <v>#N/A</v>
      </c>
      <c r="CW47" s="214" t="e">
        <v>#N/A</v>
      </c>
      <c r="CX47" s="222" t="s">
        <v>9770</v>
      </c>
      <c r="CY47" s="218">
        <v>9103000</v>
      </c>
      <c r="CZ47" s="218" t="s">
        <v>1820</v>
      </c>
      <c r="DA47" s="218" t="s">
        <v>888</v>
      </c>
      <c r="DB47" s="218">
        <v>2</v>
      </c>
      <c r="DC47" s="218" t="s">
        <v>9774</v>
      </c>
      <c r="DD47" s="218" t="s">
        <v>1821</v>
      </c>
      <c r="DE47" s="220">
        <v>45532</v>
      </c>
      <c r="DF47" s="221" t="s">
        <v>9771</v>
      </c>
      <c r="DG47" s="213">
        <v>0</v>
      </c>
      <c r="DH47" s="224" t="s">
        <v>9738</v>
      </c>
      <c r="DI47" s="224" t="s">
        <v>888</v>
      </c>
      <c r="DJ47" s="224">
        <v>2</v>
      </c>
      <c r="DK47" s="224" t="s">
        <v>9740</v>
      </c>
      <c r="DL47" s="224" t="s">
        <v>9739</v>
      </c>
      <c r="DM47" s="214">
        <v>45532</v>
      </c>
      <c r="DN47" s="222" t="s">
        <v>9773</v>
      </c>
      <c r="DO47" s="218">
        <v>21546000</v>
      </c>
      <c r="DP47" s="222" t="s">
        <v>9718</v>
      </c>
      <c r="DQ47" s="222" t="s">
        <v>888</v>
      </c>
      <c r="DR47" s="222">
        <v>2</v>
      </c>
      <c r="DS47" s="222" t="s">
        <v>9772</v>
      </c>
      <c r="DT47" s="222" t="s">
        <v>9719</v>
      </c>
      <c r="DU47" s="223">
        <v>45532</v>
      </c>
      <c r="DV47" s="221" t="s">
        <v>9775</v>
      </c>
      <c r="DW47" s="213">
        <v>3482000</v>
      </c>
      <c r="DX47" s="224" t="s">
        <v>1820</v>
      </c>
      <c r="DY47" s="224" t="s">
        <v>888</v>
      </c>
      <c r="DZ47" s="224">
        <v>2</v>
      </c>
      <c r="EA47" s="224" t="s">
        <v>9774</v>
      </c>
      <c r="EB47" s="224" t="s">
        <v>1821</v>
      </c>
      <c r="EC47" s="214">
        <v>45532</v>
      </c>
      <c r="ED47" s="222" t="s">
        <v>9777</v>
      </c>
      <c r="EE47" s="218">
        <v>5621000</v>
      </c>
      <c r="EF47" s="222" t="s">
        <v>1820</v>
      </c>
      <c r="EG47" s="222" t="s">
        <v>22</v>
      </c>
      <c r="EH47" s="222">
        <v>3</v>
      </c>
      <c r="EI47" s="222" t="s">
        <v>9776</v>
      </c>
      <c r="EJ47" s="222" t="s">
        <v>1821</v>
      </c>
      <c r="EK47" s="223">
        <v>45532</v>
      </c>
      <c r="EL47" s="221" t="s">
        <v>9778</v>
      </c>
      <c r="EM47" s="213">
        <v>0</v>
      </c>
      <c r="EN47" s="224" t="s">
        <v>17</v>
      </c>
      <c r="EO47" s="224" t="s">
        <v>22</v>
      </c>
      <c r="EP47" s="224">
        <v>3</v>
      </c>
      <c r="EQ47" s="224" t="s">
        <v>9748</v>
      </c>
      <c r="ER47" s="224" t="s">
        <v>17</v>
      </c>
      <c r="ES47" s="214">
        <v>45532</v>
      </c>
      <c r="ET47" s="222" t="s">
        <v>9768</v>
      </c>
      <c r="EU47" s="222">
        <v>5388</v>
      </c>
      <c r="EV47" s="222" t="s">
        <v>9732</v>
      </c>
      <c r="EW47" s="222" t="s">
        <v>888</v>
      </c>
      <c r="EX47" s="222">
        <v>2</v>
      </c>
      <c r="EY47" s="222" t="s">
        <v>9734</v>
      </c>
      <c r="EZ47" s="222" t="s">
        <v>9733</v>
      </c>
      <c r="FA47" s="223">
        <v>45532</v>
      </c>
      <c r="FB47" s="221" t="s">
        <v>1825</v>
      </c>
      <c r="FC47" s="224">
        <v>4</v>
      </c>
      <c r="FD47" s="224" t="s">
        <v>1820</v>
      </c>
      <c r="FE47" s="224" t="s">
        <v>888</v>
      </c>
      <c r="FF47" s="224">
        <v>2</v>
      </c>
      <c r="FG47" s="224" t="s">
        <v>1824</v>
      </c>
      <c r="FH47" s="224" t="s">
        <v>1821</v>
      </c>
      <c r="FI47" s="214">
        <v>45401</v>
      </c>
      <c r="FJ47" s="221" t="s">
        <v>756</v>
      </c>
      <c r="FK47" s="222">
        <v>0</v>
      </c>
      <c r="FL47" s="222" t="s">
        <v>17</v>
      </c>
      <c r="FM47" s="222" t="s">
        <v>17</v>
      </c>
      <c r="FN47" s="222" t="s">
        <v>17</v>
      </c>
      <c r="FO47" s="222" t="s">
        <v>755</v>
      </c>
      <c r="FP47" s="218" t="s">
        <v>17</v>
      </c>
      <c r="FQ47" s="219">
        <v>44363</v>
      </c>
      <c r="FR47" s="221" t="s">
        <v>853</v>
      </c>
      <c r="FS47" s="224">
        <v>210000</v>
      </c>
      <c r="FT47" s="224" t="s">
        <v>850</v>
      </c>
      <c r="FU47" s="224" t="s">
        <v>22</v>
      </c>
      <c r="FV47" s="224">
        <v>3</v>
      </c>
      <c r="FW47" s="224" t="s">
        <v>852</v>
      </c>
      <c r="FX47" s="224" t="s">
        <v>851</v>
      </c>
      <c r="FY47" s="214">
        <v>44648</v>
      </c>
      <c r="FZ47" s="222" t="s">
        <v>3138</v>
      </c>
      <c r="GA47" s="222">
        <v>2</v>
      </c>
      <c r="GB47" s="222" t="s">
        <v>2232</v>
      </c>
      <c r="GC47" s="222" t="s">
        <v>33</v>
      </c>
      <c r="GD47" s="222">
        <v>2</v>
      </c>
      <c r="GE47" s="222" t="s">
        <v>17</v>
      </c>
      <c r="GF47" s="222" t="s">
        <v>17</v>
      </c>
      <c r="GG47" s="223">
        <v>45461</v>
      </c>
      <c r="GH47" s="221" t="s">
        <v>3144</v>
      </c>
      <c r="GI47" s="224">
        <v>3</v>
      </c>
      <c r="GJ47" s="224" t="s">
        <v>2232</v>
      </c>
      <c r="GK47" s="224" t="s">
        <v>33</v>
      </c>
      <c r="GL47" s="224">
        <v>2</v>
      </c>
      <c r="GM47" s="224" t="s">
        <v>17</v>
      </c>
      <c r="GN47" s="224" t="s">
        <v>17</v>
      </c>
      <c r="GO47" s="214">
        <v>45461</v>
      </c>
      <c r="GP47" s="222" t="s">
        <v>3139</v>
      </c>
      <c r="GQ47" s="222">
        <v>2</v>
      </c>
      <c r="GR47" s="222" t="s">
        <v>2232</v>
      </c>
      <c r="GS47" s="222" t="s">
        <v>33</v>
      </c>
      <c r="GT47" s="222">
        <v>2</v>
      </c>
      <c r="GU47" s="222" t="s">
        <v>17</v>
      </c>
      <c r="GV47" s="222" t="s">
        <v>17</v>
      </c>
      <c r="GW47" s="223">
        <v>45461</v>
      </c>
      <c r="GX47" s="221" t="s">
        <v>3145</v>
      </c>
      <c r="GY47" s="224">
        <v>2</v>
      </c>
      <c r="GZ47" s="224" t="s">
        <v>2232</v>
      </c>
      <c r="HA47" s="224" t="s">
        <v>33</v>
      </c>
      <c r="HB47" s="224">
        <v>2</v>
      </c>
      <c r="HC47" s="224" t="s">
        <v>17</v>
      </c>
      <c r="HD47" s="224" t="s">
        <v>17</v>
      </c>
      <c r="HE47" s="214">
        <v>45461</v>
      </c>
      <c r="HF47" s="222" t="s">
        <v>3137</v>
      </c>
      <c r="HG47" s="222">
        <v>1</v>
      </c>
      <c r="HH47" s="222" t="s">
        <v>2232</v>
      </c>
      <c r="HI47" s="222" t="s">
        <v>33</v>
      </c>
      <c r="HJ47" s="222">
        <v>2</v>
      </c>
      <c r="HK47" s="222" t="s">
        <v>17</v>
      </c>
      <c r="HL47" s="222" t="s">
        <v>17</v>
      </c>
      <c r="HM47" s="223">
        <v>45461</v>
      </c>
      <c r="HN47" s="221" t="s">
        <v>3143</v>
      </c>
      <c r="HO47" s="224">
        <v>2</v>
      </c>
      <c r="HP47" s="224" t="s">
        <v>2232</v>
      </c>
      <c r="HQ47" s="224" t="s">
        <v>33</v>
      </c>
      <c r="HR47" s="224">
        <v>2</v>
      </c>
      <c r="HS47" s="224" t="s">
        <v>17</v>
      </c>
      <c r="HT47" s="224" t="s">
        <v>17</v>
      </c>
      <c r="HU47" s="214">
        <v>45461</v>
      </c>
      <c r="HV47" s="222" t="s">
        <v>3140</v>
      </c>
      <c r="HW47" s="222">
        <v>2</v>
      </c>
      <c r="HX47" s="222" t="s">
        <v>2232</v>
      </c>
      <c r="HY47" s="222" t="s">
        <v>33</v>
      </c>
      <c r="HZ47" s="222">
        <v>2</v>
      </c>
      <c r="IA47" s="222" t="s">
        <v>17</v>
      </c>
      <c r="IB47" s="222" t="s">
        <v>17</v>
      </c>
      <c r="IC47" s="223">
        <v>45461</v>
      </c>
      <c r="ID47" s="221" t="s">
        <v>3142</v>
      </c>
      <c r="IE47" s="224">
        <v>2</v>
      </c>
      <c r="IF47" s="224" t="s">
        <v>2232</v>
      </c>
      <c r="IG47" s="224" t="s">
        <v>33</v>
      </c>
      <c r="IH47" s="224">
        <v>2</v>
      </c>
      <c r="II47" s="224" t="s">
        <v>17</v>
      </c>
      <c r="IJ47" s="224" t="s">
        <v>17</v>
      </c>
      <c r="IK47" s="214">
        <v>45461</v>
      </c>
      <c r="IL47" s="222" t="s">
        <v>3141</v>
      </c>
      <c r="IM47" s="222">
        <v>3</v>
      </c>
      <c r="IN47" s="222" t="s">
        <v>2232</v>
      </c>
      <c r="IO47" s="222" t="s">
        <v>33</v>
      </c>
      <c r="IP47" s="222">
        <v>2</v>
      </c>
      <c r="IQ47" s="222" t="s">
        <v>17</v>
      </c>
      <c r="IR47" s="222" t="s">
        <v>17</v>
      </c>
      <c r="IS47" s="223">
        <v>45461</v>
      </c>
    </row>
    <row r="48" spans="1:253" s="11" customFormat="1" ht="13.25" customHeight="1" x14ac:dyDescent="0.25">
      <c r="A48" s="11" t="s">
        <v>806</v>
      </c>
      <c r="B48" s="11" t="s">
        <v>10755</v>
      </c>
      <c r="C48" s="11" t="s">
        <v>807</v>
      </c>
      <c r="D48" s="11" t="s">
        <v>749</v>
      </c>
      <c r="E48" s="11" t="s">
        <v>10219</v>
      </c>
      <c r="F48" s="11" t="s">
        <v>9713</v>
      </c>
      <c r="G48" s="212">
        <v>132489000</v>
      </c>
      <c r="H48" s="213" t="s">
        <v>9710</v>
      </c>
      <c r="I48" s="213" t="s">
        <v>888</v>
      </c>
      <c r="J48" s="213">
        <v>2</v>
      </c>
      <c r="K48" s="213" t="s">
        <v>9712</v>
      </c>
      <c r="L48" s="213" t="s">
        <v>9711</v>
      </c>
      <c r="M48" s="214">
        <v>45532</v>
      </c>
      <c r="N48" s="221" t="s">
        <v>9717</v>
      </c>
      <c r="O48" s="216">
        <v>1000676</v>
      </c>
      <c r="P48" s="216" t="s">
        <v>9714</v>
      </c>
      <c r="Q48" s="216" t="s">
        <v>22</v>
      </c>
      <c r="R48" s="216">
        <v>3</v>
      </c>
      <c r="S48" s="216" t="s">
        <v>9716</v>
      </c>
      <c r="T48" s="216" t="s">
        <v>9715</v>
      </c>
      <c r="U48" s="217">
        <v>45532</v>
      </c>
      <c r="V48" s="221" t="s">
        <v>9721</v>
      </c>
      <c r="W48" s="213">
        <v>94624000</v>
      </c>
      <c r="X48" s="213" t="s">
        <v>9718</v>
      </c>
      <c r="Y48" s="213" t="s">
        <v>888</v>
      </c>
      <c r="Z48" s="213">
        <v>2</v>
      </c>
      <c r="AA48" s="213" t="s">
        <v>9720</v>
      </c>
      <c r="AB48" s="213" t="s">
        <v>9719</v>
      </c>
      <c r="AC48" s="214">
        <v>45532</v>
      </c>
      <c r="AD48" s="221" t="s">
        <v>9723</v>
      </c>
      <c r="AE48" s="218">
        <v>94624000</v>
      </c>
      <c r="AF48" s="218" t="s">
        <v>9718</v>
      </c>
      <c r="AG48" s="218" t="s">
        <v>888</v>
      </c>
      <c r="AH48" s="218">
        <v>2</v>
      </c>
      <c r="AI48" s="218" t="s">
        <v>9722</v>
      </c>
      <c r="AJ48" s="218" t="s">
        <v>9719</v>
      </c>
      <c r="AK48" s="219">
        <v>45532</v>
      </c>
      <c r="AL48" s="221" t="s">
        <v>9727</v>
      </c>
      <c r="AM48" s="213">
        <v>789000</v>
      </c>
      <c r="AN48" s="213" t="s">
        <v>9724</v>
      </c>
      <c r="AO48" s="213" t="s">
        <v>22</v>
      </c>
      <c r="AP48" s="213">
        <v>3</v>
      </c>
      <c r="AQ48" s="213" t="s">
        <v>9726</v>
      </c>
      <c r="AR48" s="213" t="s">
        <v>9725</v>
      </c>
      <c r="AS48" s="214">
        <v>45532</v>
      </c>
      <c r="AT48" s="222" t="s">
        <v>1029</v>
      </c>
      <c r="AU48" s="218" t="s">
        <v>17</v>
      </c>
      <c r="AV48" s="218" t="s">
        <v>17</v>
      </c>
      <c r="AW48" s="218" t="s">
        <v>17</v>
      </c>
      <c r="AX48" s="218" t="s">
        <v>17</v>
      </c>
      <c r="AY48" s="218" t="s">
        <v>1028</v>
      </c>
      <c r="AZ48" s="218" t="s">
        <v>17</v>
      </c>
      <c r="BA48" s="219">
        <v>44805</v>
      </c>
      <c r="BB48" s="221" t="s">
        <v>9731</v>
      </c>
      <c r="BC48" s="213">
        <v>62200</v>
      </c>
      <c r="BD48" s="213" t="s">
        <v>9728</v>
      </c>
      <c r="BE48" s="213" t="s">
        <v>888</v>
      </c>
      <c r="BF48" s="213">
        <v>2</v>
      </c>
      <c r="BG48" s="213" t="s">
        <v>9730</v>
      </c>
      <c r="BH48" s="213" t="s">
        <v>9729</v>
      </c>
      <c r="BI48" s="214">
        <v>45532</v>
      </c>
      <c r="BJ48" s="222" t="s">
        <v>1098</v>
      </c>
      <c r="BK48" s="222">
        <v>24</v>
      </c>
      <c r="BL48" s="222" t="s">
        <v>1095</v>
      </c>
      <c r="BM48" s="222" t="s">
        <v>888</v>
      </c>
      <c r="BN48" s="222">
        <v>2</v>
      </c>
      <c r="BO48" s="222" t="s">
        <v>1097</v>
      </c>
      <c r="BP48" s="218" t="s">
        <v>1096</v>
      </c>
      <c r="BQ48" s="223">
        <v>44915</v>
      </c>
      <c r="BR48" s="221" t="s">
        <v>808</v>
      </c>
      <c r="BS48" s="224" t="s">
        <v>17</v>
      </c>
      <c r="BT48" s="224" t="s">
        <v>17</v>
      </c>
      <c r="BU48" s="224">
        <v>0</v>
      </c>
      <c r="BV48" s="224">
        <v>0</v>
      </c>
      <c r="BW48" s="224" t="s">
        <v>17</v>
      </c>
      <c r="BX48" s="224" t="s">
        <v>17</v>
      </c>
      <c r="BY48" s="214">
        <v>44600</v>
      </c>
      <c r="BZ48" s="222" t="s">
        <v>809</v>
      </c>
      <c r="CA48" s="222" t="s">
        <v>17</v>
      </c>
      <c r="CB48" s="222" t="s">
        <v>17</v>
      </c>
      <c r="CC48" s="222">
        <v>0</v>
      </c>
      <c r="CD48" s="222">
        <v>0</v>
      </c>
      <c r="CE48" s="222" t="s">
        <v>17</v>
      </c>
      <c r="CF48" s="222" t="s">
        <v>17</v>
      </c>
      <c r="CG48" s="223">
        <v>44600</v>
      </c>
      <c r="CH48" s="221" t="s">
        <v>11447</v>
      </c>
      <c r="CI48" s="222" t="e">
        <v>#N/A</v>
      </c>
      <c r="CJ48" s="222" t="e">
        <v>#N/A</v>
      </c>
      <c r="CK48" s="222" t="e">
        <v>#N/A</v>
      </c>
      <c r="CL48" s="222" t="e">
        <v>#N/A</v>
      </c>
      <c r="CM48" s="222" t="e">
        <v>#N/A</v>
      </c>
      <c r="CN48" s="222" t="e">
        <v>#N/A</v>
      </c>
      <c r="CO48" s="225" t="e">
        <v>#N/A</v>
      </c>
      <c r="CP48" s="222" t="s">
        <v>1188</v>
      </c>
      <c r="CQ48" s="224">
        <v>6850000</v>
      </c>
      <c r="CR48" s="224" t="s">
        <v>1185</v>
      </c>
      <c r="CS48" s="224" t="s">
        <v>492</v>
      </c>
      <c r="CT48" s="224">
        <v>1</v>
      </c>
      <c r="CU48" s="224" t="s">
        <v>1187</v>
      </c>
      <c r="CV48" s="224" t="s">
        <v>1186</v>
      </c>
      <c r="CW48" s="214">
        <v>45015</v>
      </c>
      <c r="CX48" s="222" t="s">
        <v>9737</v>
      </c>
      <c r="CY48" s="218">
        <v>19506000</v>
      </c>
      <c r="CZ48" s="218" t="s">
        <v>1820</v>
      </c>
      <c r="DA48" s="218" t="s">
        <v>888</v>
      </c>
      <c r="DB48" s="218">
        <v>2</v>
      </c>
      <c r="DC48" s="218" t="s">
        <v>9744</v>
      </c>
      <c r="DD48" s="218" t="s">
        <v>1821</v>
      </c>
      <c r="DE48" s="220">
        <v>45532</v>
      </c>
      <c r="DF48" s="221" t="s">
        <v>9741</v>
      </c>
      <c r="DG48" s="213">
        <v>0</v>
      </c>
      <c r="DH48" s="224" t="s">
        <v>9738</v>
      </c>
      <c r="DI48" s="224" t="s">
        <v>888</v>
      </c>
      <c r="DJ48" s="224">
        <v>2</v>
      </c>
      <c r="DK48" s="224" t="s">
        <v>9740</v>
      </c>
      <c r="DL48" s="224" t="s">
        <v>9739</v>
      </c>
      <c r="DM48" s="214">
        <v>45532</v>
      </c>
      <c r="DN48" s="222" t="s">
        <v>9743</v>
      </c>
      <c r="DO48" s="218">
        <v>75118000</v>
      </c>
      <c r="DP48" s="222" t="s">
        <v>9718</v>
      </c>
      <c r="DQ48" s="222" t="s">
        <v>888</v>
      </c>
      <c r="DR48" s="222">
        <v>2</v>
      </c>
      <c r="DS48" s="222" t="s">
        <v>9742</v>
      </c>
      <c r="DT48" s="222" t="s">
        <v>9719</v>
      </c>
      <c r="DU48" s="223">
        <v>45532</v>
      </c>
      <c r="DV48" s="221" t="s">
        <v>9745</v>
      </c>
      <c r="DW48" s="213">
        <v>8083000</v>
      </c>
      <c r="DX48" s="224" t="s">
        <v>1820</v>
      </c>
      <c r="DY48" s="224" t="s">
        <v>888</v>
      </c>
      <c r="DZ48" s="224">
        <v>2</v>
      </c>
      <c r="EA48" s="224" t="s">
        <v>9744</v>
      </c>
      <c r="EB48" s="224" t="s">
        <v>1821</v>
      </c>
      <c r="EC48" s="214">
        <v>45532</v>
      </c>
      <c r="ED48" s="222" t="s">
        <v>9747</v>
      </c>
      <c r="EE48" s="218">
        <v>11423000</v>
      </c>
      <c r="EF48" s="222" t="s">
        <v>1820</v>
      </c>
      <c r="EG48" s="222" t="s">
        <v>888</v>
      </c>
      <c r="EH48" s="222">
        <v>2</v>
      </c>
      <c r="EI48" s="222" t="s">
        <v>9746</v>
      </c>
      <c r="EJ48" s="222" t="s">
        <v>1821</v>
      </c>
      <c r="EK48" s="223">
        <v>45532</v>
      </c>
      <c r="EL48" s="221" t="s">
        <v>9749</v>
      </c>
      <c r="EM48" s="213">
        <v>0</v>
      </c>
      <c r="EN48" s="224" t="s">
        <v>1820</v>
      </c>
      <c r="EO48" s="224" t="s">
        <v>888</v>
      </c>
      <c r="EP48" s="224">
        <v>2</v>
      </c>
      <c r="EQ48" s="224" t="s">
        <v>9748</v>
      </c>
      <c r="ER48" s="224" t="s">
        <v>1821</v>
      </c>
      <c r="ES48" s="214">
        <v>45532</v>
      </c>
      <c r="ET48" s="222" t="s">
        <v>9735</v>
      </c>
      <c r="EU48" s="222">
        <v>5388</v>
      </c>
      <c r="EV48" s="222" t="s">
        <v>9732</v>
      </c>
      <c r="EW48" s="222" t="s">
        <v>888</v>
      </c>
      <c r="EX48" s="222">
        <v>2</v>
      </c>
      <c r="EY48" s="222" t="s">
        <v>9734</v>
      </c>
      <c r="EZ48" s="222" t="s">
        <v>9733</v>
      </c>
      <c r="FA48" s="223">
        <v>45532</v>
      </c>
      <c r="FB48" s="221" t="s">
        <v>1823</v>
      </c>
      <c r="FC48" s="224">
        <v>4</v>
      </c>
      <c r="FD48" s="224" t="s">
        <v>1820</v>
      </c>
      <c r="FE48" s="224" t="s">
        <v>888</v>
      </c>
      <c r="FF48" s="224">
        <v>2</v>
      </c>
      <c r="FG48" s="224" t="s">
        <v>1822</v>
      </c>
      <c r="FH48" s="224" t="s">
        <v>1821</v>
      </c>
      <c r="FI48" s="214">
        <v>45401</v>
      </c>
      <c r="FJ48" s="221" t="s">
        <v>811</v>
      </c>
      <c r="FK48" s="222" t="s">
        <v>17</v>
      </c>
      <c r="FL48" s="222" t="s">
        <v>17</v>
      </c>
      <c r="FM48" s="222">
        <v>0</v>
      </c>
      <c r="FN48" s="222">
        <v>0</v>
      </c>
      <c r="FO48" s="222" t="s">
        <v>17</v>
      </c>
      <c r="FP48" s="218" t="s">
        <v>17</v>
      </c>
      <c r="FQ48" s="219">
        <v>44600</v>
      </c>
      <c r="FR48" s="221" t="s">
        <v>812</v>
      </c>
      <c r="FS48" s="224" t="s">
        <v>17</v>
      </c>
      <c r="FT48" s="224" t="s">
        <v>17</v>
      </c>
      <c r="FU48" s="224">
        <v>0</v>
      </c>
      <c r="FV48" s="224">
        <v>0</v>
      </c>
      <c r="FW48" s="224" t="s">
        <v>17</v>
      </c>
      <c r="FX48" s="224" t="s">
        <v>17</v>
      </c>
      <c r="FY48" s="214">
        <v>44600</v>
      </c>
      <c r="FZ48" s="222" t="s">
        <v>3147</v>
      </c>
      <c r="GA48" s="222">
        <v>2</v>
      </c>
      <c r="GB48" s="222" t="s">
        <v>2232</v>
      </c>
      <c r="GC48" s="222" t="s">
        <v>33</v>
      </c>
      <c r="GD48" s="222">
        <v>2</v>
      </c>
      <c r="GE48" s="222" t="s">
        <v>17</v>
      </c>
      <c r="GF48" s="222" t="s">
        <v>17</v>
      </c>
      <c r="GG48" s="223">
        <v>45461</v>
      </c>
      <c r="GH48" s="221" t="s">
        <v>3153</v>
      </c>
      <c r="GI48" s="224">
        <v>2</v>
      </c>
      <c r="GJ48" s="224" t="s">
        <v>2232</v>
      </c>
      <c r="GK48" s="224" t="s">
        <v>33</v>
      </c>
      <c r="GL48" s="224">
        <v>2</v>
      </c>
      <c r="GM48" s="224" t="s">
        <v>17</v>
      </c>
      <c r="GN48" s="224" t="s">
        <v>17</v>
      </c>
      <c r="GO48" s="214">
        <v>45461</v>
      </c>
      <c r="GP48" s="222" t="s">
        <v>3148</v>
      </c>
      <c r="GQ48" s="222">
        <v>2</v>
      </c>
      <c r="GR48" s="222" t="s">
        <v>2232</v>
      </c>
      <c r="GS48" s="222" t="s">
        <v>33</v>
      </c>
      <c r="GT48" s="222">
        <v>2</v>
      </c>
      <c r="GU48" s="222" t="s">
        <v>17</v>
      </c>
      <c r="GV48" s="222" t="s">
        <v>17</v>
      </c>
      <c r="GW48" s="223">
        <v>45461</v>
      </c>
      <c r="GX48" s="221" t="s">
        <v>3154</v>
      </c>
      <c r="GY48" s="224">
        <v>2</v>
      </c>
      <c r="GZ48" s="224" t="s">
        <v>2232</v>
      </c>
      <c r="HA48" s="224" t="s">
        <v>33</v>
      </c>
      <c r="HB48" s="224">
        <v>2</v>
      </c>
      <c r="HC48" s="224" t="s">
        <v>17</v>
      </c>
      <c r="HD48" s="224" t="s">
        <v>17</v>
      </c>
      <c r="HE48" s="214">
        <v>45461</v>
      </c>
      <c r="HF48" s="222" t="s">
        <v>3146</v>
      </c>
      <c r="HG48" s="222">
        <v>1</v>
      </c>
      <c r="HH48" s="222" t="s">
        <v>2232</v>
      </c>
      <c r="HI48" s="222" t="s">
        <v>33</v>
      </c>
      <c r="HJ48" s="222">
        <v>2</v>
      </c>
      <c r="HK48" s="222" t="s">
        <v>17</v>
      </c>
      <c r="HL48" s="222" t="s">
        <v>17</v>
      </c>
      <c r="HM48" s="223">
        <v>45461</v>
      </c>
      <c r="HN48" s="221" t="s">
        <v>3152</v>
      </c>
      <c r="HO48" s="224">
        <v>2</v>
      </c>
      <c r="HP48" s="224" t="s">
        <v>2232</v>
      </c>
      <c r="HQ48" s="224" t="s">
        <v>33</v>
      </c>
      <c r="HR48" s="224">
        <v>2</v>
      </c>
      <c r="HS48" s="224" t="s">
        <v>17</v>
      </c>
      <c r="HT48" s="224" t="s">
        <v>17</v>
      </c>
      <c r="HU48" s="214">
        <v>45461</v>
      </c>
      <c r="HV48" s="222" t="s">
        <v>3149</v>
      </c>
      <c r="HW48" s="222">
        <v>3</v>
      </c>
      <c r="HX48" s="222" t="s">
        <v>2232</v>
      </c>
      <c r="HY48" s="222" t="s">
        <v>33</v>
      </c>
      <c r="HZ48" s="222">
        <v>2</v>
      </c>
      <c r="IA48" s="222" t="s">
        <v>17</v>
      </c>
      <c r="IB48" s="222" t="s">
        <v>17</v>
      </c>
      <c r="IC48" s="223">
        <v>45461</v>
      </c>
      <c r="ID48" s="221" t="s">
        <v>3151</v>
      </c>
      <c r="IE48" s="224">
        <v>2</v>
      </c>
      <c r="IF48" s="224" t="s">
        <v>2232</v>
      </c>
      <c r="IG48" s="224" t="s">
        <v>33</v>
      </c>
      <c r="IH48" s="224">
        <v>2</v>
      </c>
      <c r="II48" s="224" t="s">
        <v>17</v>
      </c>
      <c r="IJ48" s="224" t="s">
        <v>17</v>
      </c>
      <c r="IK48" s="214">
        <v>45461</v>
      </c>
      <c r="IL48" s="222" t="s">
        <v>3150</v>
      </c>
      <c r="IM48" s="222">
        <v>3</v>
      </c>
      <c r="IN48" s="222" t="s">
        <v>2232</v>
      </c>
      <c r="IO48" s="222" t="s">
        <v>33</v>
      </c>
      <c r="IP48" s="222">
        <v>2</v>
      </c>
      <c r="IQ48" s="222" t="s">
        <v>17</v>
      </c>
      <c r="IR48" s="222" t="s">
        <v>17</v>
      </c>
      <c r="IS48" s="223">
        <v>45461</v>
      </c>
    </row>
    <row r="49" spans="1:253" s="11" customFormat="1" ht="13.25" customHeight="1" x14ac:dyDescent="0.25">
      <c r="A49" s="11" t="s">
        <v>78</v>
      </c>
      <c r="B49" s="11" t="s">
        <v>10825</v>
      </c>
      <c r="C49" s="11" t="s">
        <v>79</v>
      </c>
      <c r="D49" s="11" t="s">
        <v>80</v>
      </c>
      <c r="E49" s="11" t="s">
        <v>10244</v>
      </c>
      <c r="F49" s="11" t="s">
        <v>3820</v>
      </c>
      <c r="G49" s="212">
        <v>10427000</v>
      </c>
      <c r="H49" s="213" t="s">
        <v>3817</v>
      </c>
      <c r="I49" s="213" t="s">
        <v>888</v>
      </c>
      <c r="J49" s="213">
        <v>2</v>
      </c>
      <c r="K49" s="213" t="s">
        <v>3819</v>
      </c>
      <c r="L49" s="213" t="s">
        <v>3818</v>
      </c>
      <c r="M49" s="214">
        <v>45473</v>
      </c>
      <c r="N49" s="221" t="s">
        <v>3824</v>
      </c>
      <c r="O49" s="216">
        <v>9776</v>
      </c>
      <c r="P49" s="216" t="s">
        <v>3821</v>
      </c>
      <c r="Q49" s="216" t="s">
        <v>492</v>
      </c>
      <c r="R49" s="216">
        <v>1</v>
      </c>
      <c r="S49" s="216" t="s">
        <v>3823</v>
      </c>
      <c r="T49" s="216" t="s">
        <v>3822</v>
      </c>
      <c r="U49" s="217">
        <v>45473</v>
      </c>
      <c r="V49" s="221" t="s">
        <v>3828</v>
      </c>
      <c r="W49" s="213">
        <v>650000</v>
      </c>
      <c r="X49" s="213" t="s">
        <v>3825</v>
      </c>
      <c r="Y49" s="213" t="s">
        <v>888</v>
      </c>
      <c r="Z49" s="213">
        <v>2</v>
      </c>
      <c r="AA49" s="213" t="s">
        <v>3827</v>
      </c>
      <c r="AB49" s="213" t="s">
        <v>3826</v>
      </c>
      <c r="AC49" s="214">
        <v>45473</v>
      </c>
      <c r="AD49" s="221" t="s">
        <v>3832</v>
      </c>
      <c r="AE49" s="218">
        <v>187000</v>
      </c>
      <c r="AF49" s="218" t="s">
        <v>3829</v>
      </c>
      <c r="AG49" s="218" t="s">
        <v>888</v>
      </c>
      <c r="AH49" s="218">
        <v>2</v>
      </c>
      <c r="AI49" s="218" t="s">
        <v>3831</v>
      </c>
      <c r="AJ49" s="218" t="s">
        <v>3830</v>
      </c>
      <c r="AK49" s="219">
        <v>45473</v>
      </c>
      <c r="AL49" s="221" t="s">
        <v>3834</v>
      </c>
      <c r="AM49" s="213">
        <v>187000</v>
      </c>
      <c r="AN49" s="213" t="s">
        <v>3829</v>
      </c>
      <c r="AO49" s="213" t="s">
        <v>888</v>
      </c>
      <c r="AP49" s="213">
        <v>2</v>
      </c>
      <c r="AQ49" s="213" t="s">
        <v>3833</v>
      </c>
      <c r="AR49" s="213" t="s">
        <v>3830</v>
      </c>
      <c r="AS49" s="214">
        <v>45473</v>
      </c>
      <c r="AT49" s="222" t="s">
        <v>451</v>
      </c>
      <c r="AU49" s="218">
        <v>0</v>
      </c>
      <c r="AV49" s="218" t="s">
        <v>17</v>
      </c>
      <c r="AW49" s="218" t="s">
        <v>17</v>
      </c>
      <c r="AX49" s="218" t="s">
        <v>17</v>
      </c>
      <c r="AY49" s="218" t="s">
        <v>17</v>
      </c>
      <c r="AZ49" s="218" t="s">
        <v>17</v>
      </c>
      <c r="BA49" s="219">
        <v>43585</v>
      </c>
      <c r="BB49" s="221" t="s">
        <v>84</v>
      </c>
      <c r="BC49" s="213" t="s">
        <v>17</v>
      </c>
      <c r="BD49" s="213">
        <v>0</v>
      </c>
      <c r="BE49" s="213" t="s">
        <v>17</v>
      </c>
      <c r="BF49" s="213" t="s">
        <v>17</v>
      </c>
      <c r="BG49" s="213">
        <v>0</v>
      </c>
      <c r="BH49" s="213">
        <v>0</v>
      </c>
      <c r="BI49" s="214">
        <v>43501</v>
      </c>
      <c r="BJ49" s="222" t="s">
        <v>3838</v>
      </c>
      <c r="BK49" s="222">
        <v>5</v>
      </c>
      <c r="BL49" s="222" t="s">
        <v>3835</v>
      </c>
      <c r="BM49" s="222" t="s">
        <v>888</v>
      </c>
      <c r="BN49" s="222">
        <v>2</v>
      </c>
      <c r="BO49" s="222" t="s">
        <v>3837</v>
      </c>
      <c r="BP49" s="218" t="s">
        <v>3836</v>
      </c>
      <c r="BQ49" s="223">
        <v>45473</v>
      </c>
      <c r="BR49" s="221" t="s">
        <v>81</v>
      </c>
      <c r="BS49" s="224" t="s">
        <v>17</v>
      </c>
      <c r="BT49" s="224">
        <v>0</v>
      </c>
      <c r="BU49" s="224" t="s">
        <v>17</v>
      </c>
      <c r="BV49" s="224" t="s">
        <v>17</v>
      </c>
      <c r="BW49" s="224">
        <v>0</v>
      </c>
      <c r="BX49" s="224">
        <v>0</v>
      </c>
      <c r="BY49" s="214">
        <v>43501</v>
      </c>
      <c r="BZ49" s="222" t="s">
        <v>82</v>
      </c>
      <c r="CA49" s="222" t="s">
        <v>17</v>
      </c>
      <c r="CB49" s="222">
        <v>0</v>
      </c>
      <c r="CC49" s="222" t="s">
        <v>17</v>
      </c>
      <c r="CD49" s="222" t="s">
        <v>17</v>
      </c>
      <c r="CE49" s="222">
        <v>0</v>
      </c>
      <c r="CF49" s="222">
        <v>0</v>
      </c>
      <c r="CG49" s="223">
        <v>43501</v>
      </c>
      <c r="CH49" s="221" t="s">
        <v>11448</v>
      </c>
      <c r="CI49" s="222" t="e">
        <v>#N/A</v>
      </c>
      <c r="CJ49" s="222" t="e">
        <v>#N/A</v>
      </c>
      <c r="CK49" s="222" t="e">
        <v>#N/A</v>
      </c>
      <c r="CL49" s="222" t="e">
        <v>#N/A</v>
      </c>
      <c r="CM49" s="222" t="e">
        <v>#N/A</v>
      </c>
      <c r="CN49" s="222" t="e">
        <v>#N/A</v>
      </c>
      <c r="CO49" s="225" t="e">
        <v>#N/A</v>
      </c>
      <c r="CP49" s="222" t="s">
        <v>83</v>
      </c>
      <c r="CQ49" s="224" t="s">
        <v>17</v>
      </c>
      <c r="CR49" s="224">
        <v>0</v>
      </c>
      <c r="CS49" s="224" t="s">
        <v>17</v>
      </c>
      <c r="CT49" s="224" t="s">
        <v>17</v>
      </c>
      <c r="CU49" s="224">
        <v>0</v>
      </c>
      <c r="CV49" s="224">
        <v>0</v>
      </c>
      <c r="CW49" s="214">
        <v>43501</v>
      </c>
      <c r="CX49" s="222" t="s">
        <v>3841</v>
      </c>
      <c r="CY49" s="218">
        <v>187000</v>
      </c>
      <c r="CZ49" s="218" t="s">
        <v>3829</v>
      </c>
      <c r="DA49" s="218" t="s">
        <v>888</v>
      </c>
      <c r="DB49" s="218">
        <v>2</v>
      </c>
      <c r="DC49" s="218" t="s">
        <v>3846</v>
      </c>
      <c r="DD49" s="218" t="s">
        <v>3830</v>
      </c>
      <c r="DE49" s="220">
        <v>45473</v>
      </c>
      <c r="DF49" s="221" t="s">
        <v>3843</v>
      </c>
      <c r="DG49" s="213">
        <v>463000</v>
      </c>
      <c r="DH49" s="224" t="s">
        <v>3825</v>
      </c>
      <c r="DI49" s="224" t="s">
        <v>888</v>
      </c>
      <c r="DJ49" s="224">
        <v>2</v>
      </c>
      <c r="DK49" s="224" t="s">
        <v>3842</v>
      </c>
      <c r="DL49" s="224" t="s">
        <v>3826</v>
      </c>
      <c r="DM49" s="214">
        <v>45473</v>
      </c>
      <c r="DN49" s="222" t="s">
        <v>3845</v>
      </c>
      <c r="DO49" s="218">
        <v>0</v>
      </c>
      <c r="DP49" s="222" t="s">
        <v>3829</v>
      </c>
      <c r="DQ49" s="222" t="s">
        <v>888</v>
      </c>
      <c r="DR49" s="222">
        <v>2</v>
      </c>
      <c r="DS49" s="222" t="s">
        <v>3844</v>
      </c>
      <c r="DT49" s="222" t="s">
        <v>3830</v>
      </c>
      <c r="DU49" s="223">
        <v>45473</v>
      </c>
      <c r="DV49" s="221" t="s">
        <v>3847</v>
      </c>
      <c r="DW49" s="213">
        <v>187000</v>
      </c>
      <c r="DX49" s="224" t="s">
        <v>3829</v>
      </c>
      <c r="DY49" s="224" t="s">
        <v>888</v>
      </c>
      <c r="DZ49" s="224">
        <v>2</v>
      </c>
      <c r="EA49" s="224" t="s">
        <v>3846</v>
      </c>
      <c r="EB49" s="224" t="s">
        <v>3830</v>
      </c>
      <c r="EC49" s="214">
        <v>45473</v>
      </c>
      <c r="ED49" s="222" t="s">
        <v>3849</v>
      </c>
      <c r="EE49" s="218" t="s">
        <v>17</v>
      </c>
      <c r="EF49" s="222" t="s">
        <v>3829</v>
      </c>
      <c r="EG49" s="222" t="s">
        <v>22</v>
      </c>
      <c r="EH49" s="222">
        <v>3</v>
      </c>
      <c r="EI49" s="222" t="s">
        <v>3848</v>
      </c>
      <c r="EJ49" s="222" t="s">
        <v>3830</v>
      </c>
      <c r="EK49" s="223">
        <v>45473</v>
      </c>
      <c r="EL49" s="221" t="s">
        <v>3850</v>
      </c>
      <c r="EM49" s="213" t="s">
        <v>17</v>
      </c>
      <c r="EN49" s="224" t="s">
        <v>3829</v>
      </c>
      <c r="EO49" s="224" t="s">
        <v>22</v>
      </c>
      <c r="EP49" s="224">
        <v>3</v>
      </c>
      <c r="EQ49" s="224" t="s">
        <v>3848</v>
      </c>
      <c r="ER49" s="224" t="s">
        <v>3830</v>
      </c>
      <c r="ES49" s="214">
        <v>45473</v>
      </c>
      <c r="ET49" s="222" t="s">
        <v>3839</v>
      </c>
      <c r="EU49" s="222">
        <v>5</v>
      </c>
      <c r="EV49" s="222" t="s">
        <v>3835</v>
      </c>
      <c r="EW49" s="222" t="s">
        <v>888</v>
      </c>
      <c r="EX49" s="222">
        <v>2</v>
      </c>
      <c r="EY49" s="222" t="s">
        <v>3837</v>
      </c>
      <c r="EZ49" s="222" t="s">
        <v>3836</v>
      </c>
      <c r="FA49" s="223">
        <v>45473</v>
      </c>
      <c r="FB49" s="221" t="s">
        <v>3852</v>
      </c>
      <c r="FC49" s="224">
        <v>1</v>
      </c>
      <c r="FD49" s="224" t="s">
        <v>3829</v>
      </c>
      <c r="FE49" s="224" t="s">
        <v>888</v>
      </c>
      <c r="FF49" s="224">
        <v>2</v>
      </c>
      <c r="FG49" s="224" t="s">
        <v>3851</v>
      </c>
      <c r="FH49" s="224" t="s">
        <v>3830</v>
      </c>
      <c r="FI49" s="214">
        <v>45473</v>
      </c>
      <c r="FJ49" s="221" t="s">
        <v>85</v>
      </c>
      <c r="FK49" s="222" t="s">
        <v>17</v>
      </c>
      <c r="FL49" s="222">
        <v>0</v>
      </c>
      <c r="FM49" s="222" t="s">
        <v>17</v>
      </c>
      <c r="FN49" s="222" t="s">
        <v>17</v>
      </c>
      <c r="FO49" s="222">
        <v>0</v>
      </c>
      <c r="FP49" s="218">
        <v>0</v>
      </c>
      <c r="FQ49" s="219">
        <v>43501</v>
      </c>
      <c r="FR49" s="221" t="s">
        <v>86</v>
      </c>
      <c r="FS49" s="224" t="s">
        <v>17</v>
      </c>
      <c r="FT49" s="224">
        <v>0</v>
      </c>
      <c r="FU49" s="224" t="s">
        <v>17</v>
      </c>
      <c r="FV49" s="224" t="s">
        <v>17</v>
      </c>
      <c r="FW49" s="224">
        <v>0</v>
      </c>
      <c r="FX49" s="224">
        <v>0</v>
      </c>
      <c r="FY49" s="214">
        <v>43501</v>
      </c>
      <c r="FZ49" s="222" t="s">
        <v>2359</v>
      </c>
      <c r="GA49" s="222">
        <v>1</v>
      </c>
      <c r="GB49" s="222" t="s">
        <v>2232</v>
      </c>
      <c r="GC49" s="222" t="s">
        <v>33</v>
      </c>
      <c r="GD49" s="222">
        <v>2</v>
      </c>
      <c r="GE49" s="222" t="s">
        <v>17</v>
      </c>
      <c r="GF49" s="222" t="s">
        <v>17</v>
      </c>
      <c r="GG49" s="223">
        <v>45455</v>
      </c>
      <c r="GH49" s="221" t="s">
        <v>2365</v>
      </c>
      <c r="GI49" s="224">
        <v>1</v>
      </c>
      <c r="GJ49" s="224" t="s">
        <v>2232</v>
      </c>
      <c r="GK49" s="224" t="s">
        <v>33</v>
      </c>
      <c r="GL49" s="224">
        <v>2</v>
      </c>
      <c r="GM49" s="224" t="s">
        <v>17</v>
      </c>
      <c r="GN49" s="224" t="s">
        <v>17</v>
      </c>
      <c r="GO49" s="214">
        <v>45455</v>
      </c>
      <c r="GP49" s="222" t="s">
        <v>2360</v>
      </c>
      <c r="GQ49" s="222">
        <v>1</v>
      </c>
      <c r="GR49" s="222" t="s">
        <v>2232</v>
      </c>
      <c r="GS49" s="222" t="s">
        <v>33</v>
      </c>
      <c r="GT49" s="222">
        <v>2</v>
      </c>
      <c r="GU49" s="222" t="s">
        <v>17</v>
      </c>
      <c r="GV49" s="222" t="s">
        <v>17</v>
      </c>
      <c r="GW49" s="223">
        <v>45455</v>
      </c>
      <c r="GX49" s="221" t="s">
        <v>2366</v>
      </c>
      <c r="GY49" s="224">
        <v>0</v>
      </c>
      <c r="GZ49" s="224" t="s">
        <v>2232</v>
      </c>
      <c r="HA49" s="224" t="s">
        <v>33</v>
      </c>
      <c r="HB49" s="224">
        <v>2</v>
      </c>
      <c r="HC49" s="224" t="s">
        <v>17</v>
      </c>
      <c r="HD49" s="224" t="s">
        <v>17</v>
      </c>
      <c r="HE49" s="214">
        <v>45455</v>
      </c>
      <c r="HF49" s="222" t="s">
        <v>2358</v>
      </c>
      <c r="HG49" s="222">
        <v>2</v>
      </c>
      <c r="HH49" s="222" t="s">
        <v>2232</v>
      </c>
      <c r="HI49" s="222" t="s">
        <v>33</v>
      </c>
      <c r="HJ49" s="222">
        <v>2</v>
      </c>
      <c r="HK49" s="222" t="s">
        <v>17</v>
      </c>
      <c r="HL49" s="222" t="s">
        <v>17</v>
      </c>
      <c r="HM49" s="223">
        <v>45455</v>
      </c>
      <c r="HN49" s="221" t="s">
        <v>2364</v>
      </c>
      <c r="HO49" s="224">
        <v>2</v>
      </c>
      <c r="HP49" s="224" t="s">
        <v>2232</v>
      </c>
      <c r="HQ49" s="224" t="s">
        <v>33</v>
      </c>
      <c r="HR49" s="224">
        <v>2</v>
      </c>
      <c r="HS49" s="224" t="s">
        <v>17</v>
      </c>
      <c r="HT49" s="224" t="s">
        <v>17</v>
      </c>
      <c r="HU49" s="214">
        <v>45455</v>
      </c>
      <c r="HV49" s="222" t="s">
        <v>2361</v>
      </c>
      <c r="HW49" s="222">
        <v>0</v>
      </c>
      <c r="HX49" s="222" t="s">
        <v>2232</v>
      </c>
      <c r="HY49" s="222" t="s">
        <v>33</v>
      </c>
      <c r="HZ49" s="222">
        <v>2</v>
      </c>
      <c r="IA49" s="222" t="s">
        <v>17</v>
      </c>
      <c r="IB49" s="222" t="s">
        <v>17</v>
      </c>
      <c r="IC49" s="223">
        <v>45455</v>
      </c>
      <c r="ID49" s="221" t="s">
        <v>2363</v>
      </c>
      <c r="IE49" s="224">
        <v>0</v>
      </c>
      <c r="IF49" s="224" t="s">
        <v>2232</v>
      </c>
      <c r="IG49" s="224" t="s">
        <v>33</v>
      </c>
      <c r="IH49" s="224">
        <v>2</v>
      </c>
      <c r="II49" s="224" t="s">
        <v>17</v>
      </c>
      <c r="IJ49" s="224" t="s">
        <v>17</v>
      </c>
      <c r="IK49" s="214">
        <v>45455</v>
      </c>
      <c r="IL49" s="222" t="s">
        <v>2362</v>
      </c>
      <c r="IM49" s="222">
        <v>0</v>
      </c>
      <c r="IN49" s="222" t="s">
        <v>2232</v>
      </c>
      <c r="IO49" s="222" t="s">
        <v>33</v>
      </c>
      <c r="IP49" s="222">
        <v>2</v>
      </c>
      <c r="IQ49" s="222" t="s">
        <v>17</v>
      </c>
      <c r="IR49" s="222" t="s">
        <v>17</v>
      </c>
      <c r="IS49" s="223">
        <v>45455</v>
      </c>
    </row>
    <row r="50" spans="1:253" s="11" customFormat="1" ht="13.25" customHeight="1" x14ac:dyDescent="0.25">
      <c r="A50" s="11" t="s">
        <v>1231</v>
      </c>
      <c r="B50" s="11" t="s">
        <v>10902</v>
      </c>
      <c r="C50" s="11" t="s">
        <v>1232</v>
      </c>
      <c r="D50" s="11" t="s">
        <v>1233</v>
      </c>
      <c r="E50" s="11" t="s">
        <v>10247</v>
      </c>
      <c r="F50" s="11" t="s">
        <v>7702</v>
      </c>
      <c r="G50" s="212">
        <v>17600000</v>
      </c>
      <c r="H50" s="213" t="s">
        <v>7699</v>
      </c>
      <c r="I50" s="213" t="s">
        <v>492</v>
      </c>
      <c r="J50" s="213">
        <v>1</v>
      </c>
      <c r="K50" s="213" t="s">
        <v>7701</v>
      </c>
      <c r="L50" s="213" t="s">
        <v>7700</v>
      </c>
      <c r="M50" s="214">
        <v>45530</v>
      </c>
      <c r="N50" s="221" t="s">
        <v>7705</v>
      </c>
      <c r="O50" s="216">
        <v>107160</v>
      </c>
      <c r="P50" s="216" t="s">
        <v>903</v>
      </c>
      <c r="Q50" s="216" t="s">
        <v>888</v>
      </c>
      <c r="R50" s="216">
        <v>2</v>
      </c>
      <c r="S50" s="216" t="s">
        <v>7704</v>
      </c>
      <c r="T50" s="216" t="s">
        <v>7703</v>
      </c>
      <c r="U50" s="217">
        <v>45530</v>
      </c>
      <c r="V50" s="221" t="s">
        <v>7707</v>
      </c>
      <c r="W50" s="213">
        <v>17600000</v>
      </c>
      <c r="X50" s="213" t="s">
        <v>7699</v>
      </c>
      <c r="Y50" s="213" t="s">
        <v>22</v>
      </c>
      <c r="Z50" s="213">
        <v>3</v>
      </c>
      <c r="AA50" s="213" t="s">
        <v>7706</v>
      </c>
      <c r="AB50" s="213" t="s">
        <v>7700</v>
      </c>
      <c r="AC50" s="214">
        <v>45530</v>
      </c>
      <c r="AD50" s="221" t="s">
        <v>7711</v>
      </c>
      <c r="AE50" s="218">
        <v>9856000</v>
      </c>
      <c r="AF50" s="218" t="s">
        <v>7708</v>
      </c>
      <c r="AG50" s="218" t="s">
        <v>22</v>
      </c>
      <c r="AH50" s="218">
        <v>3</v>
      </c>
      <c r="AI50" s="218" t="s">
        <v>7710</v>
      </c>
      <c r="AJ50" s="218" t="s">
        <v>7709</v>
      </c>
      <c r="AK50" s="219">
        <v>45530</v>
      </c>
      <c r="AL50" s="221" t="s">
        <v>7713</v>
      </c>
      <c r="AM50" s="213">
        <v>242000</v>
      </c>
      <c r="AN50" s="213" t="s">
        <v>4174</v>
      </c>
      <c r="AO50" s="213" t="s">
        <v>33</v>
      </c>
      <c r="AP50" s="213">
        <v>2</v>
      </c>
      <c r="AQ50" s="213" t="s">
        <v>7712</v>
      </c>
      <c r="AR50" s="213" t="s">
        <v>4175</v>
      </c>
      <c r="AS50" s="214">
        <v>45530</v>
      </c>
      <c r="AT50" s="222" t="s">
        <v>7715</v>
      </c>
      <c r="AU50" s="218" t="s">
        <v>17</v>
      </c>
      <c r="AV50" s="218" t="s">
        <v>17</v>
      </c>
      <c r="AW50" s="218" t="s">
        <v>17</v>
      </c>
      <c r="AX50" s="218" t="s">
        <v>17</v>
      </c>
      <c r="AY50" s="218" t="s">
        <v>7714</v>
      </c>
      <c r="AZ50" s="218" t="s">
        <v>17</v>
      </c>
      <c r="BA50" s="219">
        <v>45530</v>
      </c>
      <c r="BB50" s="221" t="s">
        <v>7737</v>
      </c>
      <c r="BC50" s="213">
        <v>14299</v>
      </c>
      <c r="BD50" s="213" t="s">
        <v>7699</v>
      </c>
      <c r="BE50" s="213" t="s">
        <v>33</v>
      </c>
      <c r="BF50" s="213">
        <v>2</v>
      </c>
      <c r="BG50" s="213" t="s">
        <v>7736</v>
      </c>
      <c r="BH50" s="213" t="s">
        <v>7700</v>
      </c>
      <c r="BI50" s="214">
        <v>45530</v>
      </c>
      <c r="BJ50" s="222" t="s">
        <v>7718</v>
      </c>
      <c r="BK50" s="222">
        <v>78</v>
      </c>
      <c r="BL50" s="222" t="s">
        <v>7716</v>
      </c>
      <c r="BM50" s="222" t="s">
        <v>22</v>
      </c>
      <c r="BN50" s="222">
        <v>3</v>
      </c>
      <c r="BO50" s="222" t="s">
        <v>7717</v>
      </c>
      <c r="BP50" s="218" t="s">
        <v>790</v>
      </c>
      <c r="BQ50" s="223">
        <v>45530</v>
      </c>
      <c r="BR50" s="221" t="s">
        <v>7738</v>
      </c>
      <c r="BS50" s="224" t="s">
        <v>17</v>
      </c>
      <c r="BT50" s="224" t="s">
        <v>17</v>
      </c>
      <c r="BU50" s="224" t="s">
        <v>17</v>
      </c>
      <c r="BV50" s="224" t="s">
        <v>17</v>
      </c>
      <c r="BW50" s="224" t="s">
        <v>7714</v>
      </c>
      <c r="BX50" s="224" t="s">
        <v>17</v>
      </c>
      <c r="BY50" s="214">
        <v>45530</v>
      </c>
      <c r="BZ50" s="222" t="s">
        <v>7739</v>
      </c>
      <c r="CA50" s="222" t="s">
        <v>17</v>
      </c>
      <c r="CB50" s="222" t="s">
        <v>17</v>
      </c>
      <c r="CC50" s="222" t="s">
        <v>17</v>
      </c>
      <c r="CD50" s="222" t="s">
        <v>17</v>
      </c>
      <c r="CE50" s="222" t="s">
        <v>7714</v>
      </c>
      <c r="CF50" s="222" t="s">
        <v>17</v>
      </c>
      <c r="CG50" s="223">
        <v>45530</v>
      </c>
      <c r="CH50" s="221" t="s">
        <v>11449</v>
      </c>
      <c r="CI50" s="222" t="e">
        <v>#N/A</v>
      </c>
      <c r="CJ50" s="222" t="e">
        <v>#N/A</v>
      </c>
      <c r="CK50" s="222" t="e">
        <v>#N/A</v>
      </c>
      <c r="CL50" s="222" t="e">
        <v>#N/A</v>
      </c>
      <c r="CM50" s="222" t="e">
        <v>#N/A</v>
      </c>
      <c r="CN50" s="222" t="e">
        <v>#N/A</v>
      </c>
      <c r="CO50" s="225" t="e">
        <v>#N/A</v>
      </c>
      <c r="CP50" s="222" t="s">
        <v>7741</v>
      </c>
      <c r="CQ50" s="224" t="s">
        <v>17</v>
      </c>
      <c r="CR50" s="224" t="s">
        <v>17</v>
      </c>
      <c r="CS50" s="224" t="s">
        <v>17</v>
      </c>
      <c r="CT50" s="224" t="s">
        <v>17</v>
      </c>
      <c r="CU50" s="224" t="s">
        <v>7714</v>
      </c>
      <c r="CV50" s="224" t="s">
        <v>17</v>
      </c>
      <c r="CW50" s="214">
        <v>45530</v>
      </c>
      <c r="CX50" s="222" t="s">
        <v>7722</v>
      </c>
      <c r="CY50" s="218">
        <v>5300000</v>
      </c>
      <c r="CZ50" s="218" t="s">
        <v>7708</v>
      </c>
      <c r="DA50" s="218" t="s">
        <v>33</v>
      </c>
      <c r="DB50" s="218">
        <v>2</v>
      </c>
      <c r="DC50" s="218" t="s">
        <v>7727</v>
      </c>
      <c r="DD50" s="218" t="s">
        <v>7709</v>
      </c>
      <c r="DE50" s="220">
        <v>45530</v>
      </c>
      <c r="DF50" s="221" t="s">
        <v>7724</v>
      </c>
      <c r="DG50" s="213">
        <v>7744000</v>
      </c>
      <c r="DH50" s="224" t="s">
        <v>7708</v>
      </c>
      <c r="DI50" s="224" t="s">
        <v>33</v>
      </c>
      <c r="DJ50" s="224">
        <v>2</v>
      </c>
      <c r="DK50" s="224" t="s">
        <v>7723</v>
      </c>
      <c r="DL50" s="224" t="s">
        <v>7709</v>
      </c>
      <c r="DM50" s="214">
        <v>45530</v>
      </c>
      <c r="DN50" s="222" t="s">
        <v>7726</v>
      </c>
      <c r="DO50" s="218">
        <v>4556000</v>
      </c>
      <c r="DP50" s="222" t="s">
        <v>7708</v>
      </c>
      <c r="DQ50" s="222" t="s">
        <v>888</v>
      </c>
      <c r="DR50" s="222">
        <v>2</v>
      </c>
      <c r="DS50" s="222" t="s">
        <v>7725</v>
      </c>
      <c r="DT50" s="222" t="s">
        <v>7709</v>
      </c>
      <c r="DU50" s="223">
        <v>45530</v>
      </c>
      <c r="DV50" s="221" t="s">
        <v>7728</v>
      </c>
      <c r="DW50" s="213">
        <v>4948000</v>
      </c>
      <c r="DX50" s="224" t="s">
        <v>7708</v>
      </c>
      <c r="DY50" s="224" t="s">
        <v>33</v>
      </c>
      <c r="DZ50" s="224">
        <v>2</v>
      </c>
      <c r="EA50" s="224" t="s">
        <v>7727</v>
      </c>
      <c r="EB50" s="224" t="s">
        <v>7709</v>
      </c>
      <c r="EC50" s="214">
        <v>45530</v>
      </c>
      <c r="ED50" s="222" t="s">
        <v>7730</v>
      </c>
      <c r="EE50" s="218">
        <v>352000</v>
      </c>
      <c r="EF50" s="222" t="s">
        <v>7708</v>
      </c>
      <c r="EG50" s="222" t="s">
        <v>888</v>
      </c>
      <c r="EH50" s="222">
        <v>2</v>
      </c>
      <c r="EI50" s="222" t="s">
        <v>7729</v>
      </c>
      <c r="EJ50" s="222" t="s">
        <v>7700</v>
      </c>
      <c r="EK50" s="223">
        <v>45530</v>
      </c>
      <c r="EL50" s="221" t="s">
        <v>7733</v>
      </c>
      <c r="EM50" s="213">
        <v>0</v>
      </c>
      <c r="EN50" s="224" t="s">
        <v>7699</v>
      </c>
      <c r="EO50" s="224" t="s">
        <v>888</v>
      </c>
      <c r="EP50" s="224">
        <v>2</v>
      </c>
      <c r="EQ50" s="224" t="s">
        <v>7732</v>
      </c>
      <c r="ER50" s="224" t="s">
        <v>7731</v>
      </c>
      <c r="ES50" s="214">
        <v>45530</v>
      </c>
      <c r="ET50" s="222" t="s">
        <v>7720</v>
      </c>
      <c r="EU50" s="222">
        <v>78</v>
      </c>
      <c r="EV50" s="222" t="s">
        <v>7716</v>
      </c>
      <c r="EW50" s="222" t="s">
        <v>22</v>
      </c>
      <c r="EX50" s="222">
        <v>3</v>
      </c>
      <c r="EY50" s="222" t="s">
        <v>7719</v>
      </c>
      <c r="EZ50" s="222" t="s">
        <v>790</v>
      </c>
      <c r="FA50" s="223">
        <v>45530</v>
      </c>
      <c r="FB50" s="221" t="s">
        <v>7735</v>
      </c>
      <c r="FC50" s="224">
        <v>5</v>
      </c>
      <c r="FD50" s="224" t="s">
        <v>7699</v>
      </c>
      <c r="FE50" s="224" t="s">
        <v>888</v>
      </c>
      <c r="FF50" s="224">
        <v>2</v>
      </c>
      <c r="FG50" s="224" t="s">
        <v>7734</v>
      </c>
      <c r="FH50" s="224" t="s">
        <v>7700</v>
      </c>
      <c r="FI50" s="214">
        <v>45530</v>
      </c>
      <c r="FJ50" s="221" t="s">
        <v>1234</v>
      </c>
      <c r="FK50" s="222" t="s">
        <v>17</v>
      </c>
      <c r="FL50" s="222" t="s">
        <v>824</v>
      </c>
      <c r="FM50" s="222" t="s">
        <v>17</v>
      </c>
      <c r="FN50" s="222" t="s">
        <v>17</v>
      </c>
      <c r="FO50" s="222" t="s">
        <v>1112</v>
      </c>
      <c r="FP50" s="218" t="s">
        <v>17</v>
      </c>
      <c r="FQ50" s="219">
        <v>45077</v>
      </c>
      <c r="FR50" s="221" t="s">
        <v>1235</v>
      </c>
      <c r="FS50" s="224" t="s">
        <v>17</v>
      </c>
      <c r="FT50" s="224" t="s">
        <v>824</v>
      </c>
      <c r="FU50" s="224" t="s">
        <v>17</v>
      </c>
      <c r="FV50" s="224" t="s">
        <v>17</v>
      </c>
      <c r="FW50" s="224" t="s">
        <v>1114</v>
      </c>
      <c r="FX50" s="224" t="s">
        <v>17</v>
      </c>
      <c r="FY50" s="214">
        <v>45077</v>
      </c>
      <c r="FZ50" s="222" t="s">
        <v>3156</v>
      </c>
      <c r="GA50" s="222">
        <v>2</v>
      </c>
      <c r="GB50" s="222" t="s">
        <v>2232</v>
      </c>
      <c r="GC50" s="222" t="s">
        <v>33</v>
      </c>
      <c r="GD50" s="222">
        <v>2</v>
      </c>
      <c r="GE50" s="222" t="s">
        <v>17</v>
      </c>
      <c r="GF50" s="222" t="s">
        <v>17</v>
      </c>
      <c r="GG50" s="223">
        <v>45461</v>
      </c>
      <c r="GH50" s="221" t="s">
        <v>3162</v>
      </c>
      <c r="GI50" s="224">
        <v>1</v>
      </c>
      <c r="GJ50" s="224" t="s">
        <v>2232</v>
      </c>
      <c r="GK50" s="224" t="s">
        <v>33</v>
      </c>
      <c r="GL50" s="224">
        <v>2</v>
      </c>
      <c r="GM50" s="224" t="s">
        <v>17</v>
      </c>
      <c r="GN50" s="224" t="s">
        <v>17</v>
      </c>
      <c r="GO50" s="214">
        <v>45461</v>
      </c>
      <c r="GP50" s="222" t="s">
        <v>3157</v>
      </c>
      <c r="GQ50" s="222">
        <v>0</v>
      </c>
      <c r="GR50" s="222" t="s">
        <v>2232</v>
      </c>
      <c r="GS50" s="222" t="s">
        <v>33</v>
      </c>
      <c r="GT50" s="222">
        <v>2</v>
      </c>
      <c r="GU50" s="222" t="s">
        <v>17</v>
      </c>
      <c r="GV50" s="222" t="s">
        <v>17</v>
      </c>
      <c r="GW50" s="223">
        <v>45461</v>
      </c>
      <c r="GX50" s="221" t="s">
        <v>3163</v>
      </c>
      <c r="GY50" s="224">
        <v>0</v>
      </c>
      <c r="GZ50" s="224" t="s">
        <v>2232</v>
      </c>
      <c r="HA50" s="224" t="s">
        <v>33</v>
      </c>
      <c r="HB50" s="224">
        <v>2</v>
      </c>
      <c r="HC50" s="224" t="s">
        <v>17</v>
      </c>
      <c r="HD50" s="224" t="s">
        <v>17</v>
      </c>
      <c r="HE50" s="214">
        <v>45461</v>
      </c>
      <c r="HF50" s="222" t="s">
        <v>3155</v>
      </c>
      <c r="HG50" s="222">
        <v>0</v>
      </c>
      <c r="HH50" s="222" t="s">
        <v>2232</v>
      </c>
      <c r="HI50" s="222" t="s">
        <v>33</v>
      </c>
      <c r="HJ50" s="222">
        <v>2</v>
      </c>
      <c r="HK50" s="222" t="s">
        <v>17</v>
      </c>
      <c r="HL50" s="222" t="s">
        <v>17</v>
      </c>
      <c r="HM50" s="223">
        <v>45461</v>
      </c>
      <c r="HN50" s="221" t="s">
        <v>3161</v>
      </c>
      <c r="HO50" s="224">
        <v>0</v>
      </c>
      <c r="HP50" s="224" t="s">
        <v>2232</v>
      </c>
      <c r="HQ50" s="224" t="s">
        <v>33</v>
      </c>
      <c r="HR50" s="224">
        <v>2</v>
      </c>
      <c r="HS50" s="224" t="s">
        <v>17</v>
      </c>
      <c r="HT50" s="224" t="s">
        <v>17</v>
      </c>
      <c r="HU50" s="214">
        <v>45461</v>
      </c>
      <c r="HV50" s="222" t="s">
        <v>3158</v>
      </c>
      <c r="HW50" s="222">
        <v>0</v>
      </c>
      <c r="HX50" s="222" t="s">
        <v>2232</v>
      </c>
      <c r="HY50" s="222" t="s">
        <v>33</v>
      </c>
      <c r="HZ50" s="222">
        <v>2</v>
      </c>
      <c r="IA50" s="222" t="s">
        <v>17</v>
      </c>
      <c r="IB50" s="222" t="s">
        <v>17</v>
      </c>
      <c r="IC50" s="223">
        <v>45461</v>
      </c>
      <c r="ID50" s="221" t="s">
        <v>3160</v>
      </c>
      <c r="IE50" s="224">
        <v>0</v>
      </c>
      <c r="IF50" s="224" t="s">
        <v>2232</v>
      </c>
      <c r="IG50" s="224" t="s">
        <v>33</v>
      </c>
      <c r="IH50" s="224">
        <v>2</v>
      </c>
      <c r="II50" s="224" t="s">
        <v>17</v>
      </c>
      <c r="IJ50" s="224" t="s">
        <v>17</v>
      </c>
      <c r="IK50" s="214">
        <v>45461</v>
      </c>
      <c r="IL50" s="222" t="s">
        <v>3159</v>
      </c>
      <c r="IM50" s="222">
        <v>3</v>
      </c>
      <c r="IN50" s="222" t="s">
        <v>2232</v>
      </c>
      <c r="IO50" s="222" t="s">
        <v>33</v>
      </c>
      <c r="IP50" s="222">
        <v>2</v>
      </c>
      <c r="IQ50" s="222" t="s">
        <v>17</v>
      </c>
      <c r="IR50" s="222" t="s">
        <v>17</v>
      </c>
      <c r="IS50" s="223">
        <v>45461</v>
      </c>
    </row>
    <row r="51" spans="1:253" s="11" customFormat="1" ht="13.25" customHeight="1" x14ac:dyDescent="0.25">
      <c r="A51" s="11" t="s">
        <v>1236</v>
      </c>
      <c r="B51" s="11" t="s">
        <v>10902</v>
      </c>
      <c r="C51" s="11" t="s">
        <v>1237</v>
      </c>
      <c r="D51" s="11" t="s">
        <v>1238</v>
      </c>
      <c r="E51" s="11" t="s">
        <v>10252</v>
      </c>
      <c r="F51" s="11" t="s">
        <v>7745</v>
      </c>
      <c r="G51" s="212">
        <v>9745000</v>
      </c>
      <c r="H51" s="213" t="s">
        <v>7742</v>
      </c>
      <c r="I51" s="213" t="s">
        <v>492</v>
      </c>
      <c r="J51" s="213">
        <v>1</v>
      </c>
      <c r="K51" s="213" t="s">
        <v>7744</v>
      </c>
      <c r="L51" s="213" t="s">
        <v>7743</v>
      </c>
      <c r="M51" s="214">
        <v>45530</v>
      </c>
      <c r="N51" s="221" t="s">
        <v>7749</v>
      </c>
      <c r="O51" s="216">
        <v>111890</v>
      </c>
      <c r="P51" s="216" t="s">
        <v>7746</v>
      </c>
      <c r="Q51" s="216" t="s">
        <v>492</v>
      </c>
      <c r="R51" s="216">
        <v>1</v>
      </c>
      <c r="S51" s="216" t="s">
        <v>7748</v>
      </c>
      <c r="T51" s="216" t="s">
        <v>7747</v>
      </c>
      <c r="U51" s="217">
        <v>45530</v>
      </c>
      <c r="V51" s="221" t="s">
        <v>7753</v>
      </c>
      <c r="W51" s="213">
        <v>9745000</v>
      </c>
      <c r="X51" s="213" t="s">
        <v>7750</v>
      </c>
      <c r="Y51" s="213" t="s">
        <v>22</v>
      </c>
      <c r="Z51" s="213">
        <v>3</v>
      </c>
      <c r="AA51" s="213" t="s">
        <v>7752</v>
      </c>
      <c r="AB51" s="213" t="s">
        <v>7751</v>
      </c>
      <c r="AC51" s="214">
        <v>45530</v>
      </c>
      <c r="AD51" s="221" t="s">
        <v>7755</v>
      </c>
      <c r="AE51" s="218">
        <v>5533000</v>
      </c>
      <c r="AF51" s="218" t="s">
        <v>7750</v>
      </c>
      <c r="AG51" s="218" t="s">
        <v>22</v>
      </c>
      <c r="AH51" s="218">
        <v>3</v>
      </c>
      <c r="AI51" s="218" t="s">
        <v>7754</v>
      </c>
      <c r="AJ51" s="218" t="s">
        <v>7751</v>
      </c>
      <c r="AK51" s="219">
        <v>45530</v>
      </c>
      <c r="AL51" s="221" t="s">
        <v>7757</v>
      </c>
      <c r="AM51" s="213">
        <v>10000</v>
      </c>
      <c r="AN51" s="213" t="s">
        <v>4174</v>
      </c>
      <c r="AO51" s="213" t="s">
        <v>22</v>
      </c>
      <c r="AP51" s="213">
        <v>3</v>
      </c>
      <c r="AQ51" s="213" t="s">
        <v>7756</v>
      </c>
      <c r="AR51" s="213" t="s">
        <v>4175</v>
      </c>
      <c r="AS51" s="214">
        <v>45530</v>
      </c>
      <c r="AT51" s="222" t="s">
        <v>7759</v>
      </c>
      <c r="AU51" s="218" t="s">
        <v>17</v>
      </c>
      <c r="AV51" s="218" t="s">
        <v>17</v>
      </c>
      <c r="AW51" s="218" t="s">
        <v>17</v>
      </c>
      <c r="AX51" s="218" t="s">
        <v>17</v>
      </c>
      <c r="AY51" s="218" t="s">
        <v>7758</v>
      </c>
      <c r="AZ51" s="218" t="s">
        <v>17</v>
      </c>
      <c r="BA51" s="219">
        <v>45530</v>
      </c>
      <c r="BB51" s="221" t="s">
        <v>7785</v>
      </c>
      <c r="BC51" s="213" t="s">
        <v>17</v>
      </c>
      <c r="BD51" s="213" t="s">
        <v>824</v>
      </c>
      <c r="BE51" s="213" t="s">
        <v>17</v>
      </c>
      <c r="BF51" s="213" t="s">
        <v>17</v>
      </c>
      <c r="BG51" s="213" t="s">
        <v>7784</v>
      </c>
      <c r="BH51" s="213" t="s">
        <v>17</v>
      </c>
      <c r="BI51" s="214">
        <v>45530</v>
      </c>
      <c r="BJ51" s="222" t="s">
        <v>7761</v>
      </c>
      <c r="BK51" s="222">
        <v>225</v>
      </c>
      <c r="BL51" s="222" t="s">
        <v>7760</v>
      </c>
      <c r="BM51" s="222" t="s">
        <v>22</v>
      </c>
      <c r="BN51" s="222">
        <v>3</v>
      </c>
      <c r="BO51" s="222" t="s">
        <v>7717</v>
      </c>
      <c r="BP51" s="218" t="s">
        <v>790</v>
      </c>
      <c r="BQ51" s="223">
        <v>45530</v>
      </c>
      <c r="BR51" s="221" t="s">
        <v>7786</v>
      </c>
      <c r="BS51" s="224" t="s">
        <v>17</v>
      </c>
      <c r="BT51" s="224" t="s">
        <v>824</v>
      </c>
      <c r="BU51" s="224" t="s">
        <v>17</v>
      </c>
      <c r="BV51" s="224" t="s">
        <v>17</v>
      </c>
      <c r="BW51" s="224" t="s">
        <v>7784</v>
      </c>
      <c r="BX51" s="224" t="s">
        <v>17</v>
      </c>
      <c r="BY51" s="214">
        <v>45530</v>
      </c>
      <c r="BZ51" s="222" t="s">
        <v>7787</v>
      </c>
      <c r="CA51" s="222" t="s">
        <v>17</v>
      </c>
      <c r="CB51" s="222" t="s">
        <v>824</v>
      </c>
      <c r="CC51" s="222" t="s">
        <v>17</v>
      </c>
      <c r="CD51" s="222" t="s">
        <v>17</v>
      </c>
      <c r="CE51" s="222" t="s">
        <v>7784</v>
      </c>
      <c r="CF51" s="222" t="s">
        <v>17</v>
      </c>
      <c r="CG51" s="223">
        <v>45530</v>
      </c>
      <c r="CH51" s="221" t="s">
        <v>11450</v>
      </c>
      <c r="CI51" s="222" t="e">
        <v>#N/A</v>
      </c>
      <c r="CJ51" s="222" t="e">
        <v>#N/A</v>
      </c>
      <c r="CK51" s="222" t="e">
        <v>#N/A</v>
      </c>
      <c r="CL51" s="222" t="e">
        <v>#N/A</v>
      </c>
      <c r="CM51" s="222" t="e">
        <v>#N/A</v>
      </c>
      <c r="CN51" s="222" t="e">
        <v>#N/A</v>
      </c>
      <c r="CO51" s="225" t="e">
        <v>#N/A</v>
      </c>
      <c r="CP51" s="222" t="s">
        <v>7789</v>
      </c>
      <c r="CQ51" s="224" t="s">
        <v>17</v>
      </c>
      <c r="CR51" s="224" t="s">
        <v>824</v>
      </c>
      <c r="CS51" s="224" t="s">
        <v>17</v>
      </c>
      <c r="CT51" s="224" t="s">
        <v>17</v>
      </c>
      <c r="CU51" s="224" t="s">
        <v>7784</v>
      </c>
      <c r="CV51" s="224" t="s">
        <v>17</v>
      </c>
      <c r="CW51" s="214">
        <v>45530</v>
      </c>
      <c r="CX51" s="222" t="s">
        <v>7766</v>
      </c>
      <c r="CY51" s="218">
        <v>2800000</v>
      </c>
      <c r="CZ51" s="218" t="s">
        <v>7773</v>
      </c>
      <c r="DA51" s="218" t="s">
        <v>22</v>
      </c>
      <c r="DB51" s="218">
        <v>3</v>
      </c>
      <c r="DC51" s="218" t="s">
        <v>7775</v>
      </c>
      <c r="DD51" s="218" t="s">
        <v>7774</v>
      </c>
      <c r="DE51" s="220">
        <v>45530</v>
      </c>
      <c r="DF51" s="221" t="s">
        <v>7769</v>
      </c>
      <c r="DG51" s="213">
        <v>4212000</v>
      </c>
      <c r="DH51" s="224" t="s">
        <v>7750</v>
      </c>
      <c r="DI51" s="224" t="s">
        <v>22</v>
      </c>
      <c r="DJ51" s="224">
        <v>3</v>
      </c>
      <c r="DK51" s="224" t="s">
        <v>7768</v>
      </c>
      <c r="DL51" s="224" t="s">
        <v>7767</v>
      </c>
      <c r="DM51" s="214">
        <v>45530</v>
      </c>
      <c r="DN51" s="222" t="s">
        <v>7772</v>
      </c>
      <c r="DO51" s="218">
        <v>2733000</v>
      </c>
      <c r="DP51" s="222" t="s">
        <v>7750</v>
      </c>
      <c r="DQ51" s="222" t="s">
        <v>22</v>
      </c>
      <c r="DR51" s="222">
        <v>3</v>
      </c>
      <c r="DS51" s="222" t="s">
        <v>7771</v>
      </c>
      <c r="DT51" s="222" t="s">
        <v>7770</v>
      </c>
      <c r="DU51" s="223">
        <v>45530</v>
      </c>
      <c r="DV51" s="221" t="s">
        <v>7776</v>
      </c>
      <c r="DW51" s="213">
        <v>1428000</v>
      </c>
      <c r="DX51" s="224" t="s">
        <v>7773</v>
      </c>
      <c r="DY51" s="224" t="s">
        <v>22</v>
      </c>
      <c r="DZ51" s="224">
        <v>3</v>
      </c>
      <c r="EA51" s="224" t="s">
        <v>7775</v>
      </c>
      <c r="EB51" s="224" t="s">
        <v>7774</v>
      </c>
      <c r="EC51" s="214">
        <v>45530</v>
      </c>
      <c r="ED51" s="222" t="s">
        <v>7779</v>
      </c>
      <c r="EE51" s="218">
        <v>1372000</v>
      </c>
      <c r="EF51" s="222" t="s">
        <v>7777</v>
      </c>
      <c r="EG51" s="222" t="s">
        <v>22</v>
      </c>
      <c r="EH51" s="222">
        <v>3</v>
      </c>
      <c r="EI51" s="222" t="s">
        <v>7778</v>
      </c>
      <c r="EJ51" s="222" t="s">
        <v>7774</v>
      </c>
      <c r="EK51" s="223">
        <v>45530</v>
      </c>
      <c r="EL51" s="221" t="s">
        <v>7781</v>
      </c>
      <c r="EM51" s="213">
        <v>0</v>
      </c>
      <c r="EN51" s="224" t="s">
        <v>7777</v>
      </c>
      <c r="EO51" s="224" t="s">
        <v>22</v>
      </c>
      <c r="EP51" s="224">
        <v>3</v>
      </c>
      <c r="EQ51" s="224" t="s">
        <v>7780</v>
      </c>
      <c r="ER51" s="224" t="s">
        <v>7774</v>
      </c>
      <c r="ES51" s="214">
        <v>45530</v>
      </c>
      <c r="ET51" s="222" t="s">
        <v>7762</v>
      </c>
      <c r="EU51" s="222">
        <v>225</v>
      </c>
      <c r="EV51" s="222" t="s">
        <v>7760</v>
      </c>
      <c r="EW51" s="222" t="s">
        <v>22</v>
      </c>
      <c r="EX51" s="222">
        <v>3</v>
      </c>
      <c r="EY51" s="222" t="s">
        <v>7717</v>
      </c>
      <c r="EZ51" s="222" t="s">
        <v>790</v>
      </c>
      <c r="FA51" s="223">
        <v>45530</v>
      </c>
      <c r="FB51" s="221" t="s">
        <v>7783</v>
      </c>
      <c r="FC51" s="224">
        <v>2</v>
      </c>
      <c r="FD51" s="224" t="s">
        <v>7777</v>
      </c>
      <c r="FE51" s="224" t="s">
        <v>888</v>
      </c>
      <c r="FF51" s="224">
        <v>2</v>
      </c>
      <c r="FG51" s="224" t="s">
        <v>7782</v>
      </c>
      <c r="FH51" s="224" t="s">
        <v>7743</v>
      </c>
      <c r="FI51" s="214">
        <v>45530</v>
      </c>
      <c r="FJ51" s="221" t="s">
        <v>1239</v>
      </c>
      <c r="FK51" s="222" t="s">
        <v>17</v>
      </c>
      <c r="FL51" s="222" t="s">
        <v>17</v>
      </c>
      <c r="FM51" s="222" t="s">
        <v>17</v>
      </c>
      <c r="FN51" s="222" t="s">
        <v>17</v>
      </c>
      <c r="FO51" s="222" t="s">
        <v>18</v>
      </c>
      <c r="FP51" s="218" t="s">
        <v>17</v>
      </c>
      <c r="FQ51" s="219">
        <v>45077</v>
      </c>
      <c r="FR51" s="221" t="s">
        <v>1240</v>
      </c>
      <c r="FS51" s="224" t="s">
        <v>17</v>
      </c>
      <c r="FT51" s="224" t="s">
        <v>17</v>
      </c>
      <c r="FU51" s="224" t="s">
        <v>17</v>
      </c>
      <c r="FV51" s="224" t="s">
        <v>17</v>
      </c>
      <c r="FW51" s="224" t="s">
        <v>18</v>
      </c>
      <c r="FX51" s="224" t="s">
        <v>17</v>
      </c>
      <c r="FY51" s="214">
        <v>45077</v>
      </c>
      <c r="FZ51" s="222" t="s">
        <v>3165</v>
      </c>
      <c r="GA51" s="222">
        <v>0</v>
      </c>
      <c r="GB51" s="222" t="s">
        <v>2232</v>
      </c>
      <c r="GC51" s="222" t="s">
        <v>33</v>
      </c>
      <c r="GD51" s="222">
        <v>2</v>
      </c>
      <c r="GE51" s="222" t="s">
        <v>17</v>
      </c>
      <c r="GF51" s="222" t="s">
        <v>17</v>
      </c>
      <c r="GG51" s="223">
        <v>45461</v>
      </c>
      <c r="GH51" s="221" t="s">
        <v>3171</v>
      </c>
      <c r="GI51" s="224">
        <v>1</v>
      </c>
      <c r="GJ51" s="224" t="s">
        <v>2232</v>
      </c>
      <c r="GK51" s="224" t="s">
        <v>33</v>
      </c>
      <c r="GL51" s="224">
        <v>2</v>
      </c>
      <c r="GM51" s="224" t="s">
        <v>17</v>
      </c>
      <c r="GN51" s="224" t="s">
        <v>17</v>
      </c>
      <c r="GO51" s="214">
        <v>45461</v>
      </c>
      <c r="GP51" s="222" t="s">
        <v>3166</v>
      </c>
      <c r="GQ51" s="222">
        <v>0</v>
      </c>
      <c r="GR51" s="222" t="s">
        <v>2232</v>
      </c>
      <c r="GS51" s="222" t="s">
        <v>33</v>
      </c>
      <c r="GT51" s="222">
        <v>2</v>
      </c>
      <c r="GU51" s="222" t="s">
        <v>17</v>
      </c>
      <c r="GV51" s="222" t="s">
        <v>17</v>
      </c>
      <c r="GW51" s="223">
        <v>45461</v>
      </c>
      <c r="GX51" s="221" t="s">
        <v>3172</v>
      </c>
      <c r="GY51" s="224">
        <v>0</v>
      </c>
      <c r="GZ51" s="224" t="s">
        <v>2232</v>
      </c>
      <c r="HA51" s="224" t="s">
        <v>33</v>
      </c>
      <c r="HB51" s="224">
        <v>2</v>
      </c>
      <c r="HC51" s="224" t="s">
        <v>17</v>
      </c>
      <c r="HD51" s="224" t="s">
        <v>17</v>
      </c>
      <c r="HE51" s="214">
        <v>45461</v>
      </c>
      <c r="HF51" s="222" t="s">
        <v>3164</v>
      </c>
      <c r="HG51" s="222">
        <v>0</v>
      </c>
      <c r="HH51" s="222" t="s">
        <v>2232</v>
      </c>
      <c r="HI51" s="222" t="s">
        <v>33</v>
      </c>
      <c r="HJ51" s="222">
        <v>2</v>
      </c>
      <c r="HK51" s="222" t="s">
        <v>17</v>
      </c>
      <c r="HL51" s="222" t="s">
        <v>17</v>
      </c>
      <c r="HM51" s="223">
        <v>45461</v>
      </c>
      <c r="HN51" s="221" t="s">
        <v>3170</v>
      </c>
      <c r="HO51" s="224">
        <v>2</v>
      </c>
      <c r="HP51" s="224" t="s">
        <v>2232</v>
      </c>
      <c r="HQ51" s="224" t="s">
        <v>33</v>
      </c>
      <c r="HR51" s="224">
        <v>2</v>
      </c>
      <c r="HS51" s="224" t="s">
        <v>17</v>
      </c>
      <c r="HT51" s="224" t="s">
        <v>17</v>
      </c>
      <c r="HU51" s="214">
        <v>45461</v>
      </c>
      <c r="HV51" s="222" t="s">
        <v>3167</v>
      </c>
      <c r="HW51" s="222">
        <v>3</v>
      </c>
      <c r="HX51" s="222" t="s">
        <v>2232</v>
      </c>
      <c r="HY51" s="222" t="s">
        <v>33</v>
      </c>
      <c r="HZ51" s="222">
        <v>2</v>
      </c>
      <c r="IA51" s="222" t="s">
        <v>17</v>
      </c>
      <c r="IB51" s="222" t="s">
        <v>17</v>
      </c>
      <c r="IC51" s="223">
        <v>45461</v>
      </c>
      <c r="ID51" s="221" t="s">
        <v>3169</v>
      </c>
      <c r="IE51" s="224">
        <v>0</v>
      </c>
      <c r="IF51" s="224" t="s">
        <v>2232</v>
      </c>
      <c r="IG51" s="224" t="s">
        <v>33</v>
      </c>
      <c r="IH51" s="224">
        <v>2</v>
      </c>
      <c r="II51" s="224" t="s">
        <v>17</v>
      </c>
      <c r="IJ51" s="224" t="s">
        <v>17</v>
      </c>
      <c r="IK51" s="214">
        <v>45461</v>
      </c>
      <c r="IL51" s="222" t="s">
        <v>3168</v>
      </c>
      <c r="IM51" s="222">
        <v>3</v>
      </c>
      <c r="IN51" s="222" t="s">
        <v>2232</v>
      </c>
      <c r="IO51" s="222" t="s">
        <v>33</v>
      </c>
      <c r="IP51" s="222">
        <v>2</v>
      </c>
      <c r="IQ51" s="222" t="s">
        <v>17</v>
      </c>
      <c r="IR51" s="222" t="s">
        <v>17</v>
      </c>
      <c r="IS51" s="223">
        <v>45461</v>
      </c>
    </row>
    <row r="52" spans="1:253" s="11" customFormat="1" ht="13.25" customHeight="1" x14ac:dyDescent="0.25">
      <c r="A52" s="11" t="s">
        <v>1216</v>
      </c>
      <c r="B52" s="11" t="s">
        <v>10905</v>
      </c>
      <c r="C52" s="11" t="s">
        <v>1217</v>
      </c>
      <c r="D52" s="11" t="s">
        <v>1218</v>
      </c>
      <c r="E52" s="11" t="s">
        <v>10255</v>
      </c>
      <c r="F52" s="11" t="s">
        <v>7836</v>
      </c>
      <c r="G52" s="212">
        <v>11700000</v>
      </c>
      <c r="H52" s="213" t="s">
        <v>5421</v>
      </c>
      <c r="I52" s="213" t="s">
        <v>492</v>
      </c>
      <c r="J52" s="213">
        <v>1</v>
      </c>
      <c r="K52" s="213" t="s">
        <v>7835</v>
      </c>
      <c r="L52" s="213" t="s">
        <v>7834</v>
      </c>
      <c r="M52" s="214">
        <v>45530</v>
      </c>
      <c r="N52" s="221" t="s">
        <v>7839</v>
      </c>
      <c r="O52" s="216">
        <v>27560</v>
      </c>
      <c r="P52" s="216" t="s">
        <v>915</v>
      </c>
      <c r="Q52" s="216" t="s">
        <v>888</v>
      </c>
      <c r="R52" s="216">
        <v>2</v>
      </c>
      <c r="S52" s="216" t="s">
        <v>7838</v>
      </c>
      <c r="T52" s="216" t="s">
        <v>7837</v>
      </c>
      <c r="U52" s="217">
        <v>45530</v>
      </c>
      <c r="V52" s="221" t="s">
        <v>7842</v>
      </c>
      <c r="W52" s="213">
        <v>11700000</v>
      </c>
      <c r="X52" s="213" t="s">
        <v>5421</v>
      </c>
      <c r="Y52" s="213" t="s">
        <v>492</v>
      </c>
      <c r="Z52" s="213">
        <v>1</v>
      </c>
      <c r="AA52" s="213" t="s">
        <v>7841</v>
      </c>
      <c r="AB52" s="213" t="s">
        <v>7840</v>
      </c>
      <c r="AC52" s="214">
        <v>45530</v>
      </c>
      <c r="AD52" s="221" t="s">
        <v>7846</v>
      </c>
      <c r="AE52" s="218">
        <v>8658000</v>
      </c>
      <c r="AF52" s="218" t="s">
        <v>7843</v>
      </c>
      <c r="AG52" s="218" t="s">
        <v>492</v>
      </c>
      <c r="AH52" s="218">
        <v>1</v>
      </c>
      <c r="AI52" s="218" t="s">
        <v>7845</v>
      </c>
      <c r="AJ52" s="218" t="s">
        <v>7844</v>
      </c>
      <c r="AK52" s="219">
        <v>45530</v>
      </c>
      <c r="AL52" s="221" t="s">
        <v>7850</v>
      </c>
      <c r="AM52" s="213">
        <v>578000</v>
      </c>
      <c r="AN52" s="213" t="s">
        <v>7847</v>
      </c>
      <c r="AO52" s="213" t="s">
        <v>492</v>
      </c>
      <c r="AP52" s="213">
        <v>1</v>
      </c>
      <c r="AQ52" s="213" t="s">
        <v>7849</v>
      </c>
      <c r="AR52" s="213" t="s">
        <v>7848</v>
      </c>
      <c r="AS52" s="214">
        <v>45530</v>
      </c>
      <c r="AT52" s="222" t="s">
        <v>7851</v>
      </c>
      <c r="AU52" s="218" t="s">
        <v>17</v>
      </c>
      <c r="AV52" s="218" t="s">
        <v>17</v>
      </c>
      <c r="AW52" s="218" t="s">
        <v>17</v>
      </c>
      <c r="AX52" s="218" t="s">
        <v>17</v>
      </c>
      <c r="AY52" s="218" t="s">
        <v>7714</v>
      </c>
      <c r="AZ52" s="218" t="s">
        <v>17</v>
      </c>
      <c r="BA52" s="219">
        <v>45530</v>
      </c>
      <c r="BB52" s="221" t="s">
        <v>7869</v>
      </c>
      <c r="BC52" s="213" t="s">
        <v>17</v>
      </c>
      <c r="BD52" s="213" t="s">
        <v>824</v>
      </c>
      <c r="BE52" s="213" t="s">
        <v>17</v>
      </c>
      <c r="BF52" s="213" t="s">
        <v>17</v>
      </c>
      <c r="BG52" s="213" t="s">
        <v>7714</v>
      </c>
      <c r="BH52" s="213" t="s">
        <v>17</v>
      </c>
      <c r="BI52" s="214">
        <v>45530</v>
      </c>
      <c r="BJ52" s="222" t="s">
        <v>7852</v>
      </c>
      <c r="BK52" s="222">
        <v>376</v>
      </c>
      <c r="BL52" s="222" t="s">
        <v>7716</v>
      </c>
      <c r="BM52" s="222" t="s">
        <v>22</v>
      </c>
      <c r="BN52" s="222">
        <v>3</v>
      </c>
      <c r="BO52" s="222" t="s">
        <v>7717</v>
      </c>
      <c r="BP52" s="218" t="s">
        <v>790</v>
      </c>
      <c r="BQ52" s="223">
        <v>45530</v>
      </c>
      <c r="BR52" s="221" t="s">
        <v>7870</v>
      </c>
      <c r="BS52" s="224" t="s">
        <v>17</v>
      </c>
      <c r="BT52" s="224" t="s">
        <v>512</v>
      </c>
      <c r="BU52" s="224" t="s">
        <v>17</v>
      </c>
      <c r="BV52" s="224" t="s">
        <v>17</v>
      </c>
      <c r="BW52" s="224" t="s">
        <v>7714</v>
      </c>
      <c r="BX52" s="224" t="s">
        <v>512</v>
      </c>
      <c r="BY52" s="214">
        <v>45530</v>
      </c>
      <c r="BZ52" s="222" t="s">
        <v>7871</v>
      </c>
      <c r="CA52" s="222" t="s">
        <v>17</v>
      </c>
      <c r="CB52" s="222" t="s">
        <v>512</v>
      </c>
      <c r="CC52" s="222" t="s">
        <v>17</v>
      </c>
      <c r="CD52" s="222" t="s">
        <v>17</v>
      </c>
      <c r="CE52" s="222" t="s">
        <v>7714</v>
      </c>
      <c r="CF52" s="222" t="s">
        <v>512</v>
      </c>
      <c r="CG52" s="223">
        <v>45530</v>
      </c>
      <c r="CH52" s="221" t="s">
        <v>11451</v>
      </c>
      <c r="CI52" s="222" t="e">
        <v>#N/A</v>
      </c>
      <c r="CJ52" s="222" t="e">
        <v>#N/A</v>
      </c>
      <c r="CK52" s="222" t="e">
        <v>#N/A</v>
      </c>
      <c r="CL52" s="222" t="e">
        <v>#N/A</v>
      </c>
      <c r="CM52" s="222" t="e">
        <v>#N/A</v>
      </c>
      <c r="CN52" s="222" t="e">
        <v>#N/A</v>
      </c>
      <c r="CO52" s="225" t="e">
        <v>#N/A</v>
      </c>
      <c r="CP52" s="222" t="s">
        <v>7873</v>
      </c>
      <c r="CQ52" s="224" t="s">
        <v>17</v>
      </c>
      <c r="CR52" s="224" t="s">
        <v>512</v>
      </c>
      <c r="CS52" s="224" t="s">
        <v>17</v>
      </c>
      <c r="CT52" s="224" t="s">
        <v>17</v>
      </c>
      <c r="CU52" s="224" t="s">
        <v>7714</v>
      </c>
      <c r="CV52" s="224" t="s">
        <v>512</v>
      </c>
      <c r="CW52" s="214">
        <v>45530</v>
      </c>
      <c r="CX52" s="222" t="s">
        <v>7856</v>
      </c>
      <c r="CY52" s="218">
        <v>5500000</v>
      </c>
      <c r="CZ52" s="218" t="s">
        <v>7843</v>
      </c>
      <c r="DA52" s="218" t="s">
        <v>22</v>
      </c>
      <c r="DB52" s="218">
        <v>3</v>
      </c>
      <c r="DC52" s="218" t="s">
        <v>7861</v>
      </c>
      <c r="DD52" s="218" t="s">
        <v>7844</v>
      </c>
      <c r="DE52" s="220">
        <v>45530</v>
      </c>
      <c r="DF52" s="221" t="s">
        <v>7858</v>
      </c>
      <c r="DG52" s="213">
        <v>3042000</v>
      </c>
      <c r="DH52" s="224" t="s">
        <v>7843</v>
      </c>
      <c r="DI52" s="224" t="s">
        <v>22</v>
      </c>
      <c r="DJ52" s="224">
        <v>3</v>
      </c>
      <c r="DK52" s="224" t="s">
        <v>7857</v>
      </c>
      <c r="DL52" s="224" t="s">
        <v>7844</v>
      </c>
      <c r="DM52" s="214">
        <v>45530</v>
      </c>
      <c r="DN52" s="222" t="s">
        <v>7860</v>
      </c>
      <c r="DO52" s="218">
        <v>3158000</v>
      </c>
      <c r="DP52" s="222" t="s">
        <v>7843</v>
      </c>
      <c r="DQ52" s="222" t="s">
        <v>22</v>
      </c>
      <c r="DR52" s="222">
        <v>3</v>
      </c>
      <c r="DS52" s="222" t="s">
        <v>7859</v>
      </c>
      <c r="DT52" s="222" t="s">
        <v>7844</v>
      </c>
      <c r="DU52" s="223">
        <v>45530</v>
      </c>
      <c r="DV52" s="221" t="s">
        <v>7862</v>
      </c>
      <c r="DW52" s="213">
        <v>3855000</v>
      </c>
      <c r="DX52" s="224" t="s">
        <v>7843</v>
      </c>
      <c r="DY52" s="224" t="s">
        <v>22</v>
      </c>
      <c r="DZ52" s="224">
        <v>3</v>
      </c>
      <c r="EA52" s="224" t="s">
        <v>7861</v>
      </c>
      <c r="EB52" s="224" t="s">
        <v>7844</v>
      </c>
      <c r="EC52" s="214">
        <v>45530</v>
      </c>
      <c r="ED52" s="222" t="s">
        <v>7864</v>
      </c>
      <c r="EE52" s="218">
        <v>1645000</v>
      </c>
      <c r="EF52" s="222" t="s">
        <v>7843</v>
      </c>
      <c r="EG52" s="222" t="s">
        <v>22</v>
      </c>
      <c r="EH52" s="222">
        <v>3</v>
      </c>
      <c r="EI52" s="222" t="s">
        <v>7863</v>
      </c>
      <c r="EJ52" s="222" t="s">
        <v>7844</v>
      </c>
      <c r="EK52" s="223">
        <v>45530</v>
      </c>
      <c r="EL52" s="221" t="s">
        <v>7866</v>
      </c>
      <c r="EM52" s="213">
        <v>0</v>
      </c>
      <c r="EN52" s="224" t="s">
        <v>7843</v>
      </c>
      <c r="EO52" s="224" t="s">
        <v>22</v>
      </c>
      <c r="EP52" s="224">
        <v>3</v>
      </c>
      <c r="EQ52" s="224" t="s">
        <v>7865</v>
      </c>
      <c r="ER52" s="224" t="s">
        <v>7844</v>
      </c>
      <c r="ES52" s="214">
        <v>45530</v>
      </c>
      <c r="ET52" s="222" t="s">
        <v>7853</v>
      </c>
      <c r="EU52" s="222">
        <v>376</v>
      </c>
      <c r="EV52" s="222" t="s">
        <v>7716</v>
      </c>
      <c r="EW52" s="222" t="s">
        <v>22</v>
      </c>
      <c r="EX52" s="222">
        <v>3</v>
      </c>
      <c r="EY52" s="222" t="s">
        <v>7717</v>
      </c>
      <c r="EZ52" s="222" t="s">
        <v>790</v>
      </c>
      <c r="FA52" s="223">
        <v>45530</v>
      </c>
      <c r="FB52" s="221" t="s">
        <v>7868</v>
      </c>
      <c r="FC52" s="224">
        <v>5</v>
      </c>
      <c r="FD52" s="224" t="s">
        <v>5421</v>
      </c>
      <c r="FE52" s="224" t="s">
        <v>492</v>
      </c>
      <c r="FF52" s="224">
        <v>1</v>
      </c>
      <c r="FG52" s="224" t="s">
        <v>7867</v>
      </c>
      <c r="FH52" s="224" t="s">
        <v>7854</v>
      </c>
      <c r="FI52" s="214">
        <v>45530</v>
      </c>
      <c r="FJ52" s="221" t="s">
        <v>1219</v>
      </c>
      <c r="FK52" s="222" t="s">
        <v>17</v>
      </c>
      <c r="FL52" s="222" t="s">
        <v>512</v>
      </c>
      <c r="FM52" s="222" t="s">
        <v>17</v>
      </c>
      <c r="FN52" s="222" t="s">
        <v>17</v>
      </c>
      <c r="FO52" s="222" t="s">
        <v>18</v>
      </c>
      <c r="FP52" s="218" t="s">
        <v>512</v>
      </c>
      <c r="FQ52" s="219">
        <v>45049</v>
      </c>
      <c r="FR52" s="221" t="s">
        <v>1220</v>
      </c>
      <c r="FS52" s="224" t="s">
        <v>17</v>
      </c>
      <c r="FT52" s="224" t="s">
        <v>512</v>
      </c>
      <c r="FU52" s="224" t="s">
        <v>17</v>
      </c>
      <c r="FV52" s="224" t="s">
        <v>17</v>
      </c>
      <c r="FW52" s="224" t="s">
        <v>18</v>
      </c>
      <c r="FX52" s="224" t="s">
        <v>512</v>
      </c>
      <c r="FY52" s="214">
        <v>45049</v>
      </c>
      <c r="FZ52" s="222" t="s">
        <v>3174</v>
      </c>
      <c r="GA52" s="222">
        <v>1</v>
      </c>
      <c r="GB52" s="222" t="s">
        <v>2232</v>
      </c>
      <c r="GC52" s="222" t="s">
        <v>33</v>
      </c>
      <c r="GD52" s="222">
        <v>2</v>
      </c>
      <c r="GE52" s="222" t="s">
        <v>17</v>
      </c>
      <c r="GF52" s="222" t="s">
        <v>17</v>
      </c>
      <c r="GG52" s="223">
        <v>45461</v>
      </c>
      <c r="GH52" s="221" t="s">
        <v>3180</v>
      </c>
      <c r="GI52" s="224">
        <v>3</v>
      </c>
      <c r="GJ52" s="224" t="s">
        <v>2232</v>
      </c>
      <c r="GK52" s="224" t="s">
        <v>33</v>
      </c>
      <c r="GL52" s="224">
        <v>2</v>
      </c>
      <c r="GM52" s="224" t="s">
        <v>17</v>
      </c>
      <c r="GN52" s="224" t="s">
        <v>17</v>
      </c>
      <c r="GO52" s="214">
        <v>45461</v>
      </c>
      <c r="GP52" s="222" t="s">
        <v>3175</v>
      </c>
      <c r="GQ52" s="222">
        <v>3</v>
      </c>
      <c r="GR52" s="222" t="s">
        <v>2232</v>
      </c>
      <c r="GS52" s="222" t="s">
        <v>33</v>
      </c>
      <c r="GT52" s="222">
        <v>2</v>
      </c>
      <c r="GU52" s="222" t="s">
        <v>17</v>
      </c>
      <c r="GV52" s="222" t="s">
        <v>17</v>
      </c>
      <c r="GW52" s="223">
        <v>45461</v>
      </c>
      <c r="GX52" s="221" t="s">
        <v>3181</v>
      </c>
      <c r="GY52" s="224">
        <v>0</v>
      </c>
      <c r="GZ52" s="224" t="s">
        <v>2232</v>
      </c>
      <c r="HA52" s="224" t="s">
        <v>33</v>
      </c>
      <c r="HB52" s="224">
        <v>2</v>
      </c>
      <c r="HC52" s="224" t="s">
        <v>17</v>
      </c>
      <c r="HD52" s="224" t="s">
        <v>17</v>
      </c>
      <c r="HE52" s="214">
        <v>45461</v>
      </c>
      <c r="HF52" s="222" t="s">
        <v>3173</v>
      </c>
      <c r="HG52" s="222">
        <v>0</v>
      </c>
      <c r="HH52" s="222" t="s">
        <v>2232</v>
      </c>
      <c r="HI52" s="222" t="s">
        <v>33</v>
      </c>
      <c r="HJ52" s="222">
        <v>2</v>
      </c>
      <c r="HK52" s="222" t="s">
        <v>17</v>
      </c>
      <c r="HL52" s="222" t="s">
        <v>17</v>
      </c>
      <c r="HM52" s="223">
        <v>45461</v>
      </c>
      <c r="HN52" s="221" t="s">
        <v>3179</v>
      </c>
      <c r="HO52" s="224">
        <v>2</v>
      </c>
      <c r="HP52" s="224" t="s">
        <v>2232</v>
      </c>
      <c r="HQ52" s="224" t="s">
        <v>33</v>
      </c>
      <c r="HR52" s="224">
        <v>2</v>
      </c>
      <c r="HS52" s="224" t="s">
        <v>17</v>
      </c>
      <c r="HT52" s="224" t="s">
        <v>17</v>
      </c>
      <c r="HU52" s="214">
        <v>45461</v>
      </c>
      <c r="HV52" s="222" t="s">
        <v>3176</v>
      </c>
      <c r="HW52" s="222">
        <v>3</v>
      </c>
      <c r="HX52" s="222" t="s">
        <v>2232</v>
      </c>
      <c r="HY52" s="222" t="s">
        <v>33</v>
      </c>
      <c r="HZ52" s="222">
        <v>2</v>
      </c>
      <c r="IA52" s="222" t="s">
        <v>17</v>
      </c>
      <c r="IB52" s="222" t="s">
        <v>17</v>
      </c>
      <c r="IC52" s="223">
        <v>45461</v>
      </c>
      <c r="ID52" s="221" t="s">
        <v>3178</v>
      </c>
      <c r="IE52" s="224">
        <v>0</v>
      </c>
      <c r="IF52" s="224" t="s">
        <v>2232</v>
      </c>
      <c r="IG52" s="224" t="s">
        <v>33</v>
      </c>
      <c r="IH52" s="224">
        <v>2</v>
      </c>
      <c r="II52" s="224" t="s">
        <v>17</v>
      </c>
      <c r="IJ52" s="224" t="s">
        <v>17</v>
      </c>
      <c r="IK52" s="214">
        <v>45461</v>
      </c>
      <c r="IL52" s="222" t="s">
        <v>3177</v>
      </c>
      <c r="IM52" s="222">
        <v>3</v>
      </c>
      <c r="IN52" s="222" t="s">
        <v>2232</v>
      </c>
      <c r="IO52" s="222" t="s">
        <v>33</v>
      </c>
      <c r="IP52" s="222">
        <v>2</v>
      </c>
      <c r="IQ52" s="222" t="s">
        <v>17</v>
      </c>
      <c r="IR52" s="222" t="s">
        <v>17</v>
      </c>
      <c r="IS52" s="223">
        <v>45461</v>
      </c>
    </row>
    <row r="53" spans="1:253" s="11" customFormat="1" ht="13.25" customHeight="1" x14ac:dyDescent="0.25">
      <c r="A53" s="11" t="s">
        <v>3182</v>
      </c>
      <c r="B53" s="11" t="s">
        <v>10762</v>
      </c>
      <c r="C53" s="11" t="s">
        <v>3183</v>
      </c>
      <c r="D53" s="11" t="s">
        <v>3184</v>
      </c>
      <c r="E53" s="11" t="s">
        <v>10256</v>
      </c>
      <c r="F53" s="11" t="s">
        <v>5568</v>
      </c>
      <c r="G53" s="212">
        <v>9705000</v>
      </c>
      <c r="H53" s="213" t="s">
        <v>5258</v>
      </c>
      <c r="I53" s="213" t="s">
        <v>492</v>
      </c>
      <c r="J53" s="213">
        <v>1</v>
      </c>
      <c r="K53" s="213" t="s">
        <v>5567</v>
      </c>
      <c r="L53" s="213" t="s">
        <v>5566</v>
      </c>
      <c r="M53" s="214">
        <v>45526</v>
      </c>
      <c r="N53" s="221" t="s">
        <v>5572</v>
      </c>
      <c r="O53" s="216">
        <v>93013</v>
      </c>
      <c r="P53" s="216" t="s">
        <v>5569</v>
      </c>
      <c r="Q53" s="216" t="s">
        <v>888</v>
      </c>
      <c r="R53" s="216">
        <v>2</v>
      </c>
      <c r="S53" s="216" t="s">
        <v>5571</v>
      </c>
      <c r="T53" s="216" t="s">
        <v>5570</v>
      </c>
      <c r="U53" s="217">
        <v>45526</v>
      </c>
      <c r="V53" s="221" t="s">
        <v>5574</v>
      </c>
      <c r="W53" s="213">
        <v>9705000</v>
      </c>
      <c r="X53" s="213" t="s">
        <v>5258</v>
      </c>
      <c r="Y53" s="213" t="s">
        <v>888</v>
      </c>
      <c r="Z53" s="213">
        <v>2</v>
      </c>
      <c r="AA53" s="213" t="s">
        <v>5573</v>
      </c>
      <c r="AB53" s="213" t="s">
        <v>5566</v>
      </c>
      <c r="AC53" s="214">
        <v>45526</v>
      </c>
      <c r="AD53" s="221" t="s">
        <v>5576</v>
      </c>
      <c r="AE53" s="218">
        <v>62000</v>
      </c>
      <c r="AF53" s="218" t="s">
        <v>5267</v>
      </c>
      <c r="AG53" s="218" t="s">
        <v>888</v>
      </c>
      <c r="AH53" s="218">
        <v>2</v>
      </c>
      <c r="AI53" s="218" t="s">
        <v>5575</v>
      </c>
      <c r="AJ53" s="218" t="s">
        <v>5384</v>
      </c>
      <c r="AK53" s="219">
        <v>45526</v>
      </c>
      <c r="AL53" s="221" t="s">
        <v>5578</v>
      </c>
      <c r="AM53" s="213">
        <v>62000</v>
      </c>
      <c r="AN53" s="213" t="s">
        <v>5267</v>
      </c>
      <c r="AO53" s="213" t="s">
        <v>888</v>
      </c>
      <c r="AP53" s="213">
        <v>2</v>
      </c>
      <c r="AQ53" s="213" t="s">
        <v>5577</v>
      </c>
      <c r="AR53" s="213" t="s">
        <v>5384</v>
      </c>
      <c r="AS53" s="214">
        <v>45526</v>
      </c>
      <c r="AT53" s="222" t="s">
        <v>5580</v>
      </c>
      <c r="AU53" s="218" t="s">
        <v>17</v>
      </c>
      <c r="AV53" s="218" t="s">
        <v>17</v>
      </c>
      <c r="AW53" s="218" t="s">
        <v>17</v>
      </c>
      <c r="AX53" s="218" t="s">
        <v>17</v>
      </c>
      <c r="AY53" s="218" t="s">
        <v>17</v>
      </c>
      <c r="AZ53" s="218" t="s">
        <v>17</v>
      </c>
      <c r="BA53" s="219">
        <v>45526</v>
      </c>
      <c r="BB53" s="221" t="s">
        <v>5579</v>
      </c>
      <c r="BC53" s="213" t="s">
        <v>17</v>
      </c>
      <c r="BD53" s="213" t="s">
        <v>17</v>
      </c>
      <c r="BE53" s="213" t="s">
        <v>17</v>
      </c>
      <c r="BF53" s="213" t="s">
        <v>17</v>
      </c>
      <c r="BG53" s="213" t="s">
        <v>17</v>
      </c>
      <c r="BH53" s="213" t="s">
        <v>17</v>
      </c>
      <c r="BI53" s="214">
        <v>45526</v>
      </c>
      <c r="BJ53" s="222" t="s">
        <v>5581</v>
      </c>
      <c r="BK53" s="222">
        <v>0</v>
      </c>
      <c r="BL53" s="222" t="s">
        <v>5276</v>
      </c>
      <c r="BM53" s="222" t="s">
        <v>888</v>
      </c>
      <c r="BN53" s="222">
        <v>2</v>
      </c>
      <c r="BO53" s="222" t="s">
        <v>5277</v>
      </c>
      <c r="BP53" s="218" t="s">
        <v>790</v>
      </c>
      <c r="BQ53" s="223">
        <v>45526</v>
      </c>
      <c r="BR53" s="221" t="s">
        <v>5584</v>
      </c>
      <c r="BS53" s="224">
        <v>0</v>
      </c>
      <c r="BT53" s="224" t="s">
        <v>17</v>
      </c>
      <c r="BU53" s="224" t="s">
        <v>17</v>
      </c>
      <c r="BV53" s="224" t="s">
        <v>17</v>
      </c>
      <c r="BW53" s="224" t="s">
        <v>5320</v>
      </c>
      <c r="BX53" s="224" t="s">
        <v>17</v>
      </c>
      <c r="BY53" s="214">
        <v>45526</v>
      </c>
      <c r="BZ53" s="222" t="s">
        <v>5585</v>
      </c>
      <c r="CA53" s="222">
        <v>0</v>
      </c>
      <c r="CB53" s="222" t="s">
        <v>17</v>
      </c>
      <c r="CC53" s="222" t="s">
        <v>17</v>
      </c>
      <c r="CD53" s="222" t="s">
        <v>17</v>
      </c>
      <c r="CE53" s="222" t="s">
        <v>5320</v>
      </c>
      <c r="CF53" s="222" t="s">
        <v>17</v>
      </c>
      <c r="CG53" s="223">
        <v>45526</v>
      </c>
      <c r="CH53" s="221" t="s">
        <v>11452</v>
      </c>
      <c r="CI53" s="222" t="e">
        <v>#N/A</v>
      </c>
      <c r="CJ53" s="222" t="e">
        <v>#N/A</v>
      </c>
      <c r="CK53" s="222" t="e">
        <v>#N/A</v>
      </c>
      <c r="CL53" s="222" t="e">
        <v>#N/A</v>
      </c>
      <c r="CM53" s="222" t="e">
        <v>#N/A</v>
      </c>
      <c r="CN53" s="222" t="e">
        <v>#N/A</v>
      </c>
      <c r="CO53" s="225" t="e">
        <v>#N/A</v>
      </c>
      <c r="CP53" s="222" t="s">
        <v>5587</v>
      </c>
      <c r="CQ53" s="224" t="s">
        <v>17</v>
      </c>
      <c r="CR53" s="224" t="s">
        <v>17</v>
      </c>
      <c r="CS53" s="224" t="s">
        <v>17</v>
      </c>
      <c r="CT53" s="224" t="s">
        <v>17</v>
      </c>
      <c r="CU53" s="224" t="s">
        <v>17</v>
      </c>
      <c r="CV53" s="224" t="s">
        <v>17</v>
      </c>
      <c r="CW53" s="214">
        <v>45526</v>
      </c>
      <c r="CX53" s="222" t="s">
        <v>5589</v>
      </c>
      <c r="CY53" s="218">
        <v>62000</v>
      </c>
      <c r="CZ53" s="218" t="s">
        <v>5325</v>
      </c>
      <c r="DA53" s="218" t="s">
        <v>888</v>
      </c>
      <c r="DB53" s="218">
        <v>2</v>
      </c>
      <c r="DC53" s="218" t="s">
        <v>5294</v>
      </c>
      <c r="DD53" s="218" t="s">
        <v>5287</v>
      </c>
      <c r="DE53" s="220">
        <v>45526</v>
      </c>
      <c r="DF53" s="221" t="s">
        <v>5590</v>
      </c>
      <c r="DG53" s="213">
        <v>9643000</v>
      </c>
      <c r="DH53" s="224" t="s">
        <v>5258</v>
      </c>
      <c r="DI53" s="224" t="s">
        <v>888</v>
      </c>
      <c r="DJ53" s="224">
        <v>2</v>
      </c>
      <c r="DK53" s="224" t="s">
        <v>5290</v>
      </c>
      <c r="DL53" s="224" t="s">
        <v>5566</v>
      </c>
      <c r="DM53" s="214">
        <v>45526</v>
      </c>
      <c r="DN53" s="222" t="s">
        <v>5591</v>
      </c>
      <c r="DO53" s="218">
        <v>0</v>
      </c>
      <c r="DP53" s="222" t="s">
        <v>5325</v>
      </c>
      <c r="DQ53" s="222" t="s">
        <v>888</v>
      </c>
      <c r="DR53" s="222">
        <v>2</v>
      </c>
      <c r="DS53" s="222" t="s">
        <v>5494</v>
      </c>
      <c r="DT53" s="222" t="s">
        <v>5287</v>
      </c>
      <c r="DU53" s="223">
        <v>45526</v>
      </c>
      <c r="DV53" s="221" t="s">
        <v>5592</v>
      </c>
      <c r="DW53" s="213">
        <v>62000</v>
      </c>
      <c r="DX53" s="224" t="s">
        <v>5325</v>
      </c>
      <c r="DY53" s="224" t="s">
        <v>888</v>
      </c>
      <c r="DZ53" s="224">
        <v>2</v>
      </c>
      <c r="EA53" s="224" t="s">
        <v>5294</v>
      </c>
      <c r="EB53" s="224" t="s">
        <v>5287</v>
      </c>
      <c r="EC53" s="214">
        <v>45526</v>
      </c>
      <c r="ED53" s="222" t="s">
        <v>5593</v>
      </c>
      <c r="EE53" s="218">
        <v>0</v>
      </c>
      <c r="EF53" s="222" t="s">
        <v>5325</v>
      </c>
      <c r="EG53" s="222" t="s">
        <v>888</v>
      </c>
      <c r="EH53" s="222">
        <v>2</v>
      </c>
      <c r="EI53" s="222" t="s">
        <v>5294</v>
      </c>
      <c r="EJ53" s="222" t="s">
        <v>5287</v>
      </c>
      <c r="EK53" s="223">
        <v>45526</v>
      </c>
      <c r="EL53" s="221" t="s">
        <v>5594</v>
      </c>
      <c r="EM53" s="213">
        <v>0</v>
      </c>
      <c r="EN53" s="224" t="s">
        <v>5325</v>
      </c>
      <c r="EO53" s="224" t="s">
        <v>888</v>
      </c>
      <c r="EP53" s="224">
        <v>2</v>
      </c>
      <c r="EQ53" s="224" t="s">
        <v>5294</v>
      </c>
      <c r="ER53" s="224" t="s">
        <v>5287</v>
      </c>
      <c r="ES53" s="214">
        <v>45526</v>
      </c>
      <c r="ET53" s="222" t="s">
        <v>5583</v>
      </c>
      <c r="EU53" s="222">
        <v>0</v>
      </c>
      <c r="EV53" s="222" t="s">
        <v>5276</v>
      </c>
      <c r="EW53" s="222" t="s">
        <v>888</v>
      </c>
      <c r="EX53" s="222">
        <v>2</v>
      </c>
      <c r="EY53" s="222" t="s">
        <v>5582</v>
      </c>
      <c r="EZ53" s="222" t="s">
        <v>790</v>
      </c>
      <c r="FA53" s="223">
        <v>45526</v>
      </c>
      <c r="FB53" s="221" t="s">
        <v>5595</v>
      </c>
      <c r="FC53" s="224">
        <v>2</v>
      </c>
      <c r="FD53" s="224" t="s">
        <v>17</v>
      </c>
      <c r="FE53" s="224" t="s">
        <v>888</v>
      </c>
      <c r="FF53" s="224">
        <v>2</v>
      </c>
      <c r="FG53" s="224" t="s">
        <v>5299</v>
      </c>
      <c r="FH53" s="224" t="s">
        <v>17</v>
      </c>
      <c r="FI53" s="214">
        <v>45526</v>
      </c>
      <c r="FJ53" s="221" t="s">
        <v>5596</v>
      </c>
      <c r="FK53" s="222" t="s">
        <v>17</v>
      </c>
      <c r="FL53" s="222" t="s">
        <v>17</v>
      </c>
      <c r="FM53" s="222" t="s">
        <v>17</v>
      </c>
      <c r="FN53" s="222" t="s">
        <v>17</v>
      </c>
      <c r="FO53" s="222" t="s">
        <v>17</v>
      </c>
      <c r="FP53" s="218" t="s">
        <v>17</v>
      </c>
      <c r="FQ53" s="219">
        <v>45526</v>
      </c>
      <c r="FR53" s="221" t="s">
        <v>5597</v>
      </c>
      <c r="FS53" s="224" t="s">
        <v>17</v>
      </c>
      <c r="FT53" s="224" t="s">
        <v>17</v>
      </c>
      <c r="FU53" s="224" t="s">
        <v>17</v>
      </c>
      <c r="FV53" s="224" t="s">
        <v>17</v>
      </c>
      <c r="FW53" s="224" t="s">
        <v>17</v>
      </c>
      <c r="FX53" s="224" t="s">
        <v>17</v>
      </c>
      <c r="FY53" s="214">
        <v>45526</v>
      </c>
      <c r="FZ53" s="222" t="s">
        <v>3186</v>
      </c>
      <c r="GA53" s="222">
        <v>1</v>
      </c>
      <c r="GB53" s="222" t="s">
        <v>2232</v>
      </c>
      <c r="GC53" s="222" t="s">
        <v>33</v>
      </c>
      <c r="GD53" s="222">
        <v>2</v>
      </c>
      <c r="GE53" s="222" t="s">
        <v>17</v>
      </c>
      <c r="GF53" s="222" t="s">
        <v>17</v>
      </c>
      <c r="GG53" s="223">
        <v>45461</v>
      </c>
      <c r="GH53" s="221" t="s">
        <v>3192</v>
      </c>
      <c r="GI53" s="224">
        <v>0</v>
      </c>
      <c r="GJ53" s="224" t="s">
        <v>2232</v>
      </c>
      <c r="GK53" s="224" t="s">
        <v>33</v>
      </c>
      <c r="GL53" s="224">
        <v>2</v>
      </c>
      <c r="GM53" s="224" t="s">
        <v>17</v>
      </c>
      <c r="GN53" s="224" t="s">
        <v>17</v>
      </c>
      <c r="GO53" s="214">
        <v>45461</v>
      </c>
      <c r="GP53" s="222" t="s">
        <v>3187</v>
      </c>
      <c r="GQ53" s="222">
        <v>0</v>
      </c>
      <c r="GR53" s="222" t="s">
        <v>2232</v>
      </c>
      <c r="GS53" s="222" t="s">
        <v>33</v>
      </c>
      <c r="GT53" s="222">
        <v>2</v>
      </c>
      <c r="GU53" s="222" t="s">
        <v>17</v>
      </c>
      <c r="GV53" s="222" t="s">
        <v>17</v>
      </c>
      <c r="GW53" s="223">
        <v>45461</v>
      </c>
      <c r="GX53" s="221" t="s">
        <v>3193</v>
      </c>
      <c r="GY53" s="224">
        <v>0</v>
      </c>
      <c r="GZ53" s="224" t="s">
        <v>2232</v>
      </c>
      <c r="HA53" s="224" t="s">
        <v>33</v>
      </c>
      <c r="HB53" s="224">
        <v>2</v>
      </c>
      <c r="HC53" s="224" t="s">
        <v>17</v>
      </c>
      <c r="HD53" s="224" t="s">
        <v>17</v>
      </c>
      <c r="HE53" s="214">
        <v>45461</v>
      </c>
      <c r="HF53" s="222" t="s">
        <v>3185</v>
      </c>
      <c r="HG53" s="222">
        <v>0</v>
      </c>
      <c r="HH53" s="222" t="s">
        <v>2232</v>
      </c>
      <c r="HI53" s="222" t="s">
        <v>33</v>
      </c>
      <c r="HJ53" s="222">
        <v>2</v>
      </c>
      <c r="HK53" s="222" t="s">
        <v>17</v>
      </c>
      <c r="HL53" s="222" t="s">
        <v>17</v>
      </c>
      <c r="HM53" s="223">
        <v>45461</v>
      </c>
      <c r="HN53" s="221" t="s">
        <v>3191</v>
      </c>
      <c r="HO53" s="224">
        <v>0</v>
      </c>
      <c r="HP53" s="224" t="s">
        <v>2232</v>
      </c>
      <c r="HQ53" s="224" t="s">
        <v>33</v>
      </c>
      <c r="HR53" s="224">
        <v>2</v>
      </c>
      <c r="HS53" s="224" t="s">
        <v>17</v>
      </c>
      <c r="HT53" s="224" t="s">
        <v>17</v>
      </c>
      <c r="HU53" s="214">
        <v>45461</v>
      </c>
      <c r="HV53" s="222" t="s">
        <v>3188</v>
      </c>
      <c r="HW53" s="222">
        <v>0</v>
      </c>
      <c r="HX53" s="222" t="s">
        <v>2232</v>
      </c>
      <c r="HY53" s="222" t="s">
        <v>33</v>
      </c>
      <c r="HZ53" s="222">
        <v>2</v>
      </c>
      <c r="IA53" s="222" t="s">
        <v>17</v>
      </c>
      <c r="IB53" s="222" t="s">
        <v>17</v>
      </c>
      <c r="IC53" s="223">
        <v>45461</v>
      </c>
      <c r="ID53" s="221" t="s">
        <v>3190</v>
      </c>
      <c r="IE53" s="224">
        <v>0</v>
      </c>
      <c r="IF53" s="224" t="s">
        <v>2232</v>
      </c>
      <c r="IG53" s="224" t="s">
        <v>33</v>
      </c>
      <c r="IH53" s="224">
        <v>2</v>
      </c>
      <c r="II53" s="224" t="s">
        <v>17</v>
      </c>
      <c r="IJ53" s="224" t="s">
        <v>17</v>
      </c>
      <c r="IK53" s="214">
        <v>45461</v>
      </c>
      <c r="IL53" s="222" t="s">
        <v>3189</v>
      </c>
      <c r="IM53" s="222">
        <v>0</v>
      </c>
      <c r="IN53" s="222" t="s">
        <v>2232</v>
      </c>
      <c r="IO53" s="222" t="s">
        <v>33</v>
      </c>
      <c r="IP53" s="222">
        <v>2</v>
      </c>
      <c r="IQ53" s="222" t="s">
        <v>17</v>
      </c>
      <c r="IR53" s="222" t="s">
        <v>17</v>
      </c>
      <c r="IS53" s="223">
        <v>45461</v>
      </c>
    </row>
    <row r="54" spans="1:253" s="11" customFormat="1" ht="13.25" customHeight="1" x14ac:dyDescent="0.25">
      <c r="A54" s="11" t="s">
        <v>497</v>
      </c>
      <c r="B54" s="11" t="s">
        <v>10912</v>
      </c>
      <c r="C54" s="11" t="s">
        <v>498</v>
      </c>
      <c r="D54" s="11" t="s">
        <v>499</v>
      </c>
      <c r="E54" s="11" t="s">
        <v>10257</v>
      </c>
      <c r="F54" s="11" t="s">
        <v>6305</v>
      </c>
      <c r="G54" s="212">
        <v>275787000</v>
      </c>
      <c r="H54" s="213" t="s">
        <v>6302</v>
      </c>
      <c r="I54" s="213" t="s">
        <v>888</v>
      </c>
      <c r="J54" s="213">
        <v>2</v>
      </c>
      <c r="K54" s="213" t="s">
        <v>6304</v>
      </c>
      <c r="L54" s="213" t="s">
        <v>6303</v>
      </c>
      <c r="M54" s="214">
        <v>45529</v>
      </c>
      <c r="N54" s="221" t="s">
        <v>6309</v>
      </c>
      <c r="O54" s="216">
        <v>412214</v>
      </c>
      <c r="P54" s="216" t="s">
        <v>6306</v>
      </c>
      <c r="Q54" s="216" t="s">
        <v>492</v>
      </c>
      <c r="R54" s="216">
        <v>1</v>
      </c>
      <c r="S54" s="216" t="s">
        <v>6308</v>
      </c>
      <c r="T54" s="216" t="s">
        <v>6307</v>
      </c>
      <c r="U54" s="217">
        <v>45529</v>
      </c>
      <c r="V54" s="221" t="s">
        <v>6311</v>
      </c>
      <c r="W54" s="213">
        <v>5602000</v>
      </c>
      <c r="X54" s="213" t="s">
        <v>6306</v>
      </c>
      <c r="Y54" s="213" t="s">
        <v>888</v>
      </c>
      <c r="Z54" s="213">
        <v>2</v>
      </c>
      <c r="AA54" s="213" t="s">
        <v>6310</v>
      </c>
      <c r="AB54" s="213" t="s">
        <v>6307</v>
      </c>
      <c r="AC54" s="214">
        <v>45529</v>
      </c>
      <c r="AD54" s="221" t="s">
        <v>6313</v>
      </c>
      <c r="AE54" s="218">
        <v>5602000</v>
      </c>
      <c r="AF54" s="218" t="s">
        <v>6306</v>
      </c>
      <c r="AG54" s="218" t="s">
        <v>888</v>
      </c>
      <c r="AH54" s="218">
        <v>2</v>
      </c>
      <c r="AI54" s="218" t="s">
        <v>6312</v>
      </c>
      <c r="AJ54" s="218" t="s">
        <v>6307</v>
      </c>
      <c r="AK54" s="219">
        <v>45529</v>
      </c>
      <c r="AL54" s="221" t="s">
        <v>6317</v>
      </c>
      <c r="AM54" s="213">
        <v>100000</v>
      </c>
      <c r="AN54" s="213" t="s">
        <v>6314</v>
      </c>
      <c r="AO54" s="213" t="s">
        <v>22</v>
      </c>
      <c r="AP54" s="213">
        <v>3</v>
      </c>
      <c r="AQ54" s="213" t="s">
        <v>6316</v>
      </c>
      <c r="AR54" s="213" t="s">
        <v>6315</v>
      </c>
      <c r="AS54" s="214">
        <v>45529</v>
      </c>
      <c r="AT54" s="222" t="s">
        <v>6318</v>
      </c>
      <c r="AU54" s="218" t="s">
        <v>17</v>
      </c>
      <c r="AV54" s="218" t="s">
        <v>17</v>
      </c>
      <c r="AW54" s="218" t="s">
        <v>17</v>
      </c>
      <c r="AX54" s="218" t="s">
        <v>17</v>
      </c>
      <c r="AY54" s="218" t="s">
        <v>4627</v>
      </c>
      <c r="AZ54" s="218" t="s">
        <v>17</v>
      </c>
      <c r="BA54" s="219">
        <v>45529</v>
      </c>
      <c r="BB54" s="221" t="s">
        <v>504</v>
      </c>
      <c r="BC54" s="213" t="s">
        <v>17</v>
      </c>
      <c r="BD54" s="213" t="s">
        <v>17</v>
      </c>
      <c r="BE54" s="213" t="s">
        <v>17</v>
      </c>
      <c r="BF54" s="213" t="s">
        <v>17</v>
      </c>
      <c r="BG54" s="213" t="s">
        <v>500</v>
      </c>
      <c r="BH54" s="213" t="s">
        <v>17</v>
      </c>
      <c r="BI54" s="214">
        <v>43676</v>
      </c>
      <c r="BJ54" s="222" t="s">
        <v>6321</v>
      </c>
      <c r="BK54" s="222">
        <v>50</v>
      </c>
      <c r="BL54" s="222" t="s">
        <v>6319</v>
      </c>
      <c r="BM54" s="222" t="s">
        <v>888</v>
      </c>
      <c r="BN54" s="222">
        <v>2</v>
      </c>
      <c r="BO54" s="222" t="s">
        <v>6320</v>
      </c>
      <c r="BP54" s="218" t="s">
        <v>691</v>
      </c>
      <c r="BQ54" s="223">
        <v>45529</v>
      </c>
      <c r="BR54" s="221" t="s">
        <v>501</v>
      </c>
      <c r="BS54" s="224" t="s">
        <v>17</v>
      </c>
      <c r="BT54" s="224" t="s">
        <v>17</v>
      </c>
      <c r="BU54" s="224" t="s">
        <v>17</v>
      </c>
      <c r="BV54" s="224" t="s">
        <v>17</v>
      </c>
      <c r="BW54" s="224" t="s">
        <v>500</v>
      </c>
      <c r="BX54" s="224" t="s">
        <v>17</v>
      </c>
      <c r="BY54" s="214">
        <v>43676</v>
      </c>
      <c r="BZ54" s="222" t="s">
        <v>502</v>
      </c>
      <c r="CA54" s="222" t="s">
        <v>17</v>
      </c>
      <c r="CB54" s="222" t="s">
        <v>17</v>
      </c>
      <c r="CC54" s="222" t="s">
        <v>17</v>
      </c>
      <c r="CD54" s="222" t="s">
        <v>17</v>
      </c>
      <c r="CE54" s="222" t="s">
        <v>500</v>
      </c>
      <c r="CF54" s="222" t="s">
        <v>17</v>
      </c>
      <c r="CG54" s="223">
        <v>43676</v>
      </c>
      <c r="CH54" s="221" t="s">
        <v>11453</v>
      </c>
      <c r="CI54" s="222" t="e">
        <v>#N/A</v>
      </c>
      <c r="CJ54" s="222" t="e">
        <v>#N/A</v>
      </c>
      <c r="CK54" s="222" t="e">
        <v>#N/A</v>
      </c>
      <c r="CL54" s="222" t="e">
        <v>#N/A</v>
      </c>
      <c r="CM54" s="222" t="e">
        <v>#N/A</v>
      </c>
      <c r="CN54" s="222" t="e">
        <v>#N/A</v>
      </c>
      <c r="CO54" s="225" t="e">
        <v>#N/A</v>
      </c>
      <c r="CP54" s="222" t="s">
        <v>503</v>
      </c>
      <c r="CQ54" s="224" t="s">
        <v>17</v>
      </c>
      <c r="CR54" s="224" t="s">
        <v>17</v>
      </c>
      <c r="CS54" s="224" t="s">
        <v>17</v>
      </c>
      <c r="CT54" s="224" t="s">
        <v>17</v>
      </c>
      <c r="CU54" s="224" t="s">
        <v>500</v>
      </c>
      <c r="CV54" s="224" t="s">
        <v>17</v>
      </c>
      <c r="CW54" s="214">
        <v>43676</v>
      </c>
      <c r="CX54" s="222" t="s">
        <v>6326</v>
      </c>
      <c r="CY54" s="218">
        <v>100000</v>
      </c>
      <c r="CZ54" s="218" t="s">
        <v>6314</v>
      </c>
      <c r="DA54" s="218" t="s">
        <v>22</v>
      </c>
      <c r="DB54" s="218">
        <v>3</v>
      </c>
      <c r="DC54" s="218" t="s">
        <v>6333</v>
      </c>
      <c r="DD54" s="218" t="s">
        <v>6315</v>
      </c>
      <c r="DE54" s="220">
        <v>45529</v>
      </c>
      <c r="DF54" s="221" t="s">
        <v>6328</v>
      </c>
      <c r="DG54" s="213">
        <v>0</v>
      </c>
      <c r="DH54" s="224" t="s">
        <v>17</v>
      </c>
      <c r="DI54" s="224" t="s">
        <v>22</v>
      </c>
      <c r="DJ54" s="224">
        <v>3</v>
      </c>
      <c r="DK54" s="224" t="s">
        <v>6327</v>
      </c>
      <c r="DL54" s="224" t="s">
        <v>17</v>
      </c>
      <c r="DM54" s="214">
        <v>45529</v>
      </c>
      <c r="DN54" s="222" t="s">
        <v>6332</v>
      </c>
      <c r="DO54" s="218">
        <v>5502000</v>
      </c>
      <c r="DP54" s="222" t="s">
        <v>6329</v>
      </c>
      <c r="DQ54" s="222" t="s">
        <v>888</v>
      </c>
      <c r="DR54" s="222">
        <v>2</v>
      </c>
      <c r="DS54" s="222" t="s">
        <v>6331</v>
      </c>
      <c r="DT54" s="222" t="s">
        <v>6330</v>
      </c>
      <c r="DU54" s="223">
        <v>45529</v>
      </c>
      <c r="DV54" s="221" t="s">
        <v>6334</v>
      </c>
      <c r="DW54" s="213">
        <v>100000</v>
      </c>
      <c r="DX54" s="224" t="s">
        <v>6314</v>
      </c>
      <c r="DY54" s="224" t="s">
        <v>22</v>
      </c>
      <c r="DZ54" s="224">
        <v>3</v>
      </c>
      <c r="EA54" s="224" t="s">
        <v>6333</v>
      </c>
      <c r="EB54" s="224" t="s">
        <v>6315</v>
      </c>
      <c r="EC54" s="214">
        <v>45529</v>
      </c>
      <c r="ED54" s="222" t="s">
        <v>6336</v>
      </c>
      <c r="EE54" s="218" t="s">
        <v>17</v>
      </c>
      <c r="EF54" s="222" t="s">
        <v>17</v>
      </c>
      <c r="EG54" s="222" t="s">
        <v>22</v>
      </c>
      <c r="EH54" s="222">
        <v>3</v>
      </c>
      <c r="EI54" s="222" t="s">
        <v>6335</v>
      </c>
      <c r="EJ54" s="222" t="s">
        <v>17</v>
      </c>
      <c r="EK54" s="223">
        <v>45529</v>
      </c>
      <c r="EL54" s="221" t="s">
        <v>6338</v>
      </c>
      <c r="EM54" s="213" t="s">
        <v>17</v>
      </c>
      <c r="EN54" s="224" t="s">
        <v>17</v>
      </c>
      <c r="EO54" s="224" t="s">
        <v>22</v>
      </c>
      <c r="EP54" s="224">
        <v>3</v>
      </c>
      <c r="EQ54" s="224" t="s">
        <v>6337</v>
      </c>
      <c r="ER54" s="224" t="s">
        <v>17</v>
      </c>
      <c r="ES54" s="214">
        <v>45529</v>
      </c>
      <c r="ET54" s="222" t="s">
        <v>6322</v>
      </c>
      <c r="EU54" s="222">
        <v>50</v>
      </c>
      <c r="EV54" s="222" t="s">
        <v>6319</v>
      </c>
      <c r="EW54" s="222" t="s">
        <v>888</v>
      </c>
      <c r="EX54" s="222">
        <v>2</v>
      </c>
      <c r="EY54" s="222" t="s">
        <v>6320</v>
      </c>
      <c r="EZ54" s="222" t="s">
        <v>691</v>
      </c>
      <c r="FA54" s="223">
        <v>45529</v>
      </c>
      <c r="FB54" s="221" t="s">
        <v>6342</v>
      </c>
      <c r="FC54" s="224">
        <v>4</v>
      </c>
      <c r="FD54" s="224" t="s">
        <v>6339</v>
      </c>
      <c r="FE54" s="224" t="s">
        <v>492</v>
      </c>
      <c r="FF54" s="224">
        <v>1</v>
      </c>
      <c r="FG54" s="224" t="s">
        <v>6341</v>
      </c>
      <c r="FH54" s="224" t="s">
        <v>6340</v>
      </c>
      <c r="FI54" s="214">
        <v>45529</v>
      </c>
      <c r="FJ54" s="221" t="s">
        <v>505</v>
      </c>
      <c r="FK54" s="222" t="s">
        <v>17</v>
      </c>
      <c r="FL54" s="222" t="s">
        <v>17</v>
      </c>
      <c r="FM54" s="222" t="s">
        <v>17</v>
      </c>
      <c r="FN54" s="222" t="s">
        <v>17</v>
      </c>
      <c r="FO54" s="222" t="s">
        <v>500</v>
      </c>
      <c r="FP54" s="218" t="s">
        <v>17</v>
      </c>
      <c r="FQ54" s="219">
        <v>43676</v>
      </c>
      <c r="FR54" s="221" t="s">
        <v>506</v>
      </c>
      <c r="FS54" s="224" t="s">
        <v>17</v>
      </c>
      <c r="FT54" s="224" t="s">
        <v>17</v>
      </c>
      <c r="FU54" s="224" t="s">
        <v>17</v>
      </c>
      <c r="FV54" s="224" t="s">
        <v>17</v>
      </c>
      <c r="FW54" s="224" t="s">
        <v>500</v>
      </c>
      <c r="FX54" s="224" t="s">
        <v>17</v>
      </c>
      <c r="FY54" s="214">
        <v>43676</v>
      </c>
      <c r="FZ54" s="222" t="s">
        <v>2859</v>
      </c>
      <c r="GA54" s="222">
        <v>1</v>
      </c>
      <c r="GB54" s="222" t="s">
        <v>2232</v>
      </c>
      <c r="GC54" s="222" t="s">
        <v>33</v>
      </c>
      <c r="GD54" s="222">
        <v>2</v>
      </c>
      <c r="GE54" s="222" t="s">
        <v>17</v>
      </c>
      <c r="GF54" s="222" t="s">
        <v>17</v>
      </c>
      <c r="GG54" s="223">
        <v>45460</v>
      </c>
      <c r="GH54" s="221" t="s">
        <v>2865</v>
      </c>
      <c r="GI54" s="224">
        <v>2</v>
      </c>
      <c r="GJ54" s="224" t="s">
        <v>2232</v>
      </c>
      <c r="GK54" s="224" t="s">
        <v>33</v>
      </c>
      <c r="GL54" s="224">
        <v>2</v>
      </c>
      <c r="GM54" s="224" t="s">
        <v>17</v>
      </c>
      <c r="GN54" s="224" t="s">
        <v>17</v>
      </c>
      <c r="GO54" s="214">
        <v>45460</v>
      </c>
      <c r="GP54" s="222" t="s">
        <v>2860</v>
      </c>
      <c r="GQ54" s="222">
        <v>1</v>
      </c>
      <c r="GR54" s="222" t="s">
        <v>2232</v>
      </c>
      <c r="GS54" s="222" t="s">
        <v>33</v>
      </c>
      <c r="GT54" s="222">
        <v>2</v>
      </c>
      <c r="GU54" s="222" t="s">
        <v>17</v>
      </c>
      <c r="GV54" s="222" t="s">
        <v>17</v>
      </c>
      <c r="GW54" s="223">
        <v>45460</v>
      </c>
      <c r="GX54" s="221" t="s">
        <v>2866</v>
      </c>
      <c r="GY54" s="224">
        <v>0</v>
      </c>
      <c r="GZ54" s="224" t="s">
        <v>2232</v>
      </c>
      <c r="HA54" s="224" t="s">
        <v>33</v>
      </c>
      <c r="HB54" s="224">
        <v>2</v>
      </c>
      <c r="HC54" s="224" t="s">
        <v>17</v>
      </c>
      <c r="HD54" s="224" t="s">
        <v>17</v>
      </c>
      <c r="HE54" s="214">
        <v>45460</v>
      </c>
      <c r="HF54" s="222" t="s">
        <v>2858</v>
      </c>
      <c r="HG54" s="222">
        <v>2</v>
      </c>
      <c r="HH54" s="222" t="s">
        <v>2232</v>
      </c>
      <c r="HI54" s="222" t="s">
        <v>33</v>
      </c>
      <c r="HJ54" s="222">
        <v>2</v>
      </c>
      <c r="HK54" s="222" t="s">
        <v>17</v>
      </c>
      <c r="HL54" s="222" t="s">
        <v>17</v>
      </c>
      <c r="HM54" s="223">
        <v>45460</v>
      </c>
      <c r="HN54" s="221" t="s">
        <v>2864</v>
      </c>
      <c r="HO54" s="224">
        <v>2</v>
      </c>
      <c r="HP54" s="224" t="s">
        <v>2232</v>
      </c>
      <c r="HQ54" s="224" t="s">
        <v>33</v>
      </c>
      <c r="HR54" s="224">
        <v>2</v>
      </c>
      <c r="HS54" s="224" t="s">
        <v>17</v>
      </c>
      <c r="HT54" s="224" t="s">
        <v>17</v>
      </c>
      <c r="HU54" s="214">
        <v>45460</v>
      </c>
      <c r="HV54" s="222" t="s">
        <v>2861</v>
      </c>
      <c r="HW54" s="222">
        <v>2</v>
      </c>
      <c r="HX54" s="222" t="s">
        <v>2232</v>
      </c>
      <c r="HY54" s="222" t="s">
        <v>33</v>
      </c>
      <c r="HZ54" s="222">
        <v>2</v>
      </c>
      <c r="IA54" s="222" t="s">
        <v>17</v>
      </c>
      <c r="IB54" s="222" t="s">
        <v>17</v>
      </c>
      <c r="IC54" s="223">
        <v>45460</v>
      </c>
      <c r="ID54" s="221" t="s">
        <v>2863</v>
      </c>
      <c r="IE54" s="224">
        <v>0</v>
      </c>
      <c r="IF54" s="224" t="s">
        <v>2232</v>
      </c>
      <c r="IG54" s="224" t="s">
        <v>33</v>
      </c>
      <c r="IH54" s="224">
        <v>2</v>
      </c>
      <c r="II54" s="224" t="s">
        <v>17</v>
      </c>
      <c r="IJ54" s="224" t="s">
        <v>17</v>
      </c>
      <c r="IK54" s="214">
        <v>45460</v>
      </c>
      <c r="IL54" s="222" t="s">
        <v>2862</v>
      </c>
      <c r="IM54" s="222">
        <v>2</v>
      </c>
      <c r="IN54" s="222" t="s">
        <v>2232</v>
      </c>
      <c r="IO54" s="222" t="s">
        <v>33</v>
      </c>
      <c r="IP54" s="222">
        <v>2</v>
      </c>
      <c r="IQ54" s="222" t="s">
        <v>17</v>
      </c>
      <c r="IR54" s="222" t="s">
        <v>17</v>
      </c>
      <c r="IS54" s="223">
        <v>45460</v>
      </c>
    </row>
    <row r="55" spans="1:253" s="11" customFormat="1" ht="13.25" customHeight="1" x14ac:dyDescent="0.25">
      <c r="A55" s="11" t="s">
        <v>585</v>
      </c>
      <c r="B55" s="11" t="s">
        <v>10825</v>
      </c>
      <c r="C55" s="11" t="s">
        <v>586</v>
      </c>
      <c r="D55" s="11" t="s">
        <v>587</v>
      </c>
      <c r="E55" s="11" t="s">
        <v>10262</v>
      </c>
      <c r="F55" s="11" t="s">
        <v>3574</v>
      </c>
      <c r="G55" s="212">
        <v>89810000</v>
      </c>
      <c r="H55" s="213" t="s">
        <v>3571</v>
      </c>
      <c r="I55" s="213" t="s">
        <v>492</v>
      </c>
      <c r="J55" s="213">
        <v>1</v>
      </c>
      <c r="K55" s="213" t="s">
        <v>3573</v>
      </c>
      <c r="L55" s="213" t="s">
        <v>3572</v>
      </c>
      <c r="M55" s="214">
        <v>45466</v>
      </c>
      <c r="N55" s="221" t="s">
        <v>3578</v>
      </c>
      <c r="O55" s="216">
        <v>239561</v>
      </c>
      <c r="P55" s="216" t="s">
        <v>3575</v>
      </c>
      <c r="Q55" s="216" t="s">
        <v>22</v>
      </c>
      <c r="R55" s="216">
        <v>3</v>
      </c>
      <c r="S55" s="216" t="s">
        <v>3577</v>
      </c>
      <c r="T55" s="216" t="s">
        <v>3576</v>
      </c>
      <c r="U55" s="217">
        <v>45466</v>
      </c>
      <c r="V55" s="221" t="s">
        <v>3580</v>
      </c>
      <c r="W55" s="213">
        <v>24823000</v>
      </c>
      <c r="X55" s="213" t="s">
        <v>3575</v>
      </c>
      <c r="Y55" s="213" t="s">
        <v>22</v>
      </c>
      <c r="Z55" s="213">
        <v>3</v>
      </c>
      <c r="AA55" s="213" t="s">
        <v>3579</v>
      </c>
      <c r="AB55" s="213" t="s">
        <v>3576</v>
      </c>
      <c r="AC55" s="214">
        <v>45466</v>
      </c>
      <c r="AD55" s="221" t="s">
        <v>3584</v>
      </c>
      <c r="AE55" s="218">
        <v>4477000</v>
      </c>
      <c r="AF55" s="218" t="s">
        <v>3581</v>
      </c>
      <c r="AG55" s="218" t="s">
        <v>22</v>
      </c>
      <c r="AH55" s="218">
        <v>3</v>
      </c>
      <c r="AI55" s="218" t="s">
        <v>3583</v>
      </c>
      <c r="AJ55" s="218" t="s">
        <v>3582</v>
      </c>
      <c r="AK55" s="219">
        <v>45466</v>
      </c>
      <c r="AL55" s="221" t="s">
        <v>3586</v>
      </c>
      <c r="AM55" s="213">
        <v>4477000</v>
      </c>
      <c r="AN55" s="213" t="s">
        <v>3581</v>
      </c>
      <c r="AO55" s="213" t="s">
        <v>22</v>
      </c>
      <c r="AP55" s="213">
        <v>3</v>
      </c>
      <c r="AQ55" s="213" t="s">
        <v>3585</v>
      </c>
      <c r="AR55" s="213" t="s">
        <v>3582</v>
      </c>
      <c r="AS55" s="214">
        <v>45466</v>
      </c>
      <c r="AT55" s="222" t="s">
        <v>592</v>
      </c>
      <c r="AU55" s="218" t="s">
        <v>17</v>
      </c>
      <c r="AV55" s="218" t="s">
        <v>17</v>
      </c>
      <c r="AW55" s="218" t="s">
        <v>17</v>
      </c>
      <c r="AX55" s="218" t="s">
        <v>17</v>
      </c>
      <c r="AY55" s="218" t="s">
        <v>17</v>
      </c>
      <c r="AZ55" s="218" t="s">
        <v>17</v>
      </c>
      <c r="BA55" s="219">
        <v>43920</v>
      </c>
      <c r="BB55" s="221" t="s">
        <v>591</v>
      </c>
      <c r="BC55" s="213" t="s">
        <v>17</v>
      </c>
      <c r="BD55" s="213" t="s">
        <v>17</v>
      </c>
      <c r="BE55" s="213" t="s">
        <v>17</v>
      </c>
      <c r="BF55" s="213" t="s">
        <v>17</v>
      </c>
      <c r="BG55" s="213" t="s">
        <v>17</v>
      </c>
      <c r="BH55" s="213" t="s">
        <v>17</v>
      </c>
      <c r="BI55" s="214">
        <v>43920</v>
      </c>
      <c r="BJ55" s="222" t="s">
        <v>3588</v>
      </c>
      <c r="BK55" s="222" t="s">
        <v>17</v>
      </c>
      <c r="BL55" s="222" t="s">
        <v>512</v>
      </c>
      <c r="BM55" s="222" t="s">
        <v>17</v>
      </c>
      <c r="BN55" s="222" t="s">
        <v>17</v>
      </c>
      <c r="BO55" s="222" t="s">
        <v>3587</v>
      </c>
      <c r="BP55" s="218" t="s">
        <v>512</v>
      </c>
      <c r="BQ55" s="223">
        <v>45466</v>
      </c>
      <c r="BR55" s="221" t="s">
        <v>588</v>
      </c>
      <c r="BS55" s="224" t="s">
        <v>17</v>
      </c>
      <c r="BT55" s="224" t="s">
        <v>17</v>
      </c>
      <c r="BU55" s="224" t="s">
        <v>17</v>
      </c>
      <c r="BV55" s="224" t="s">
        <v>17</v>
      </c>
      <c r="BW55" s="224" t="s">
        <v>17</v>
      </c>
      <c r="BX55" s="224" t="s">
        <v>17</v>
      </c>
      <c r="BY55" s="214">
        <v>43920</v>
      </c>
      <c r="BZ55" s="222" t="s">
        <v>589</v>
      </c>
      <c r="CA55" s="222" t="s">
        <v>17</v>
      </c>
      <c r="CB55" s="222" t="s">
        <v>17</v>
      </c>
      <c r="CC55" s="222" t="s">
        <v>17</v>
      </c>
      <c r="CD55" s="222" t="s">
        <v>17</v>
      </c>
      <c r="CE55" s="222" t="s">
        <v>17</v>
      </c>
      <c r="CF55" s="222" t="s">
        <v>17</v>
      </c>
      <c r="CG55" s="223">
        <v>43920</v>
      </c>
      <c r="CH55" s="221" t="s">
        <v>11454</v>
      </c>
      <c r="CI55" s="222" t="e">
        <v>#N/A</v>
      </c>
      <c r="CJ55" s="222" t="e">
        <v>#N/A</v>
      </c>
      <c r="CK55" s="222" t="e">
        <v>#N/A</v>
      </c>
      <c r="CL55" s="222" t="e">
        <v>#N/A</v>
      </c>
      <c r="CM55" s="222" t="e">
        <v>#N/A</v>
      </c>
      <c r="CN55" s="222" t="e">
        <v>#N/A</v>
      </c>
      <c r="CO55" s="225" t="e">
        <v>#N/A</v>
      </c>
      <c r="CP55" s="222" t="s">
        <v>590</v>
      </c>
      <c r="CQ55" s="224" t="s">
        <v>17</v>
      </c>
      <c r="CR55" s="224" t="s">
        <v>17</v>
      </c>
      <c r="CS55" s="224" t="s">
        <v>17</v>
      </c>
      <c r="CT55" s="224" t="s">
        <v>17</v>
      </c>
      <c r="CU55" s="224" t="s">
        <v>17</v>
      </c>
      <c r="CV55" s="224" t="s">
        <v>17</v>
      </c>
      <c r="CW55" s="214">
        <v>43920</v>
      </c>
      <c r="CX55" s="222" t="s">
        <v>3593</v>
      </c>
      <c r="CY55" s="218">
        <v>4477000</v>
      </c>
      <c r="CZ55" s="218" t="s">
        <v>3581</v>
      </c>
      <c r="DA55" s="218" t="s">
        <v>22</v>
      </c>
      <c r="DB55" s="218">
        <v>3</v>
      </c>
      <c r="DC55" s="218" t="s">
        <v>3598</v>
      </c>
      <c r="DD55" s="218" t="s">
        <v>3591</v>
      </c>
      <c r="DE55" s="220">
        <v>45466</v>
      </c>
      <c r="DF55" s="221" t="s">
        <v>3595</v>
      </c>
      <c r="DG55" s="213">
        <v>20346000</v>
      </c>
      <c r="DH55" s="224" t="s">
        <v>3581</v>
      </c>
      <c r="DI55" s="224" t="s">
        <v>22</v>
      </c>
      <c r="DJ55" s="224">
        <v>3</v>
      </c>
      <c r="DK55" s="224" t="s">
        <v>3594</v>
      </c>
      <c r="DL55" s="224" t="s">
        <v>3591</v>
      </c>
      <c r="DM55" s="214">
        <v>45466</v>
      </c>
      <c r="DN55" s="222" t="s">
        <v>3597</v>
      </c>
      <c r="DO55" s="218">
        <v>0</v>
      </c>
      <c r="DP55" s="222" t="s">
        <v>3581</v>
      </c>
      <c r="DQ55" s="222" t="s">
        <v>22</v>
      </c>
      <c r="DR55" s="222">
        <v>3</v>
      </c>
      <c r="DS55" s="222" t="s">
        <v>3596</v>
      </c>
      <c r="DT55" s="222" t="s">
        <v>3591</v>
      </c>
      <c r="DU55" s="223">
        <v>45466</v>
      </c>
      <c r="DV55" s="221" t="s">
        <v>3599</v>
      </c>
      <c r="DW55" s="213">
        <v>1377000</v>
      </c>
      <c r="DX55" s="224" t="s">
        <v>3581</v>
      </c>
      <c r="DY55" s="224" t="s">
        <v>22</v>
      </c>
      <c r="DZ55" s="224">
        <v>3</v>
      </c>
      <c r="EA55" s="224" t="s">
        <v>3598</v>
      </c>
      <c r="EB55" s="224" t="s">
        <v>3591</v>
      </c>
      <c r="EC55" s="214">
        <v>45466</v>
      </c>
      <c r="ED55" s="222" t="s">
        <v>3601</v>
      </c>
      <c r="EE55" s="218">
        <v>3100000</v>
      </c>
      <c r="EF55" s="222" t="s">
        <v>3581</v>
      </c>
      <c r="EG55" s="222" t="s">
        <v>22</v>
      </c>
      <c r="EH55" s="222">
        <v>3</v>
      </c>
      <c r="EI55" s="222" t="s">
        <v>3600</v>
      </c>
      <c r="EJ55" s="222" t="s">
        <v>3591</v>
      </c>
      <c r="EK55" s="223">
        <v>45466</v>
      </c>
      <c r="EL55" s="221" t="s">
        <v>3603</v>
      </c>
      <c r="EM55" s="213">
        <v>0</v>
      </c>
      <c r="EN55" s="224" t="s">
        <v>3581</v>
      </c>
      <c r="EO55" s="224" t="s">
        <v>22</v>
      </c>
      <c r="EP55" s="224">
        <v>3</v>
      </c>
      <c r="EQ55" s="224" t="s">
        <v>3602</v>
      </c>
      <c r="ER55" s="224" t="s">
        <v>3591</v>
      </c>
      <c r="ES55" s="214">
        <v>45466</v>
      </c>
      <c r="ET55" s="222" t="s">
        <v>3590</v>
      </c>
      <c r="EU55" s="222" t="s">
        <v>17</v>
      </c>
      <c r="EV55" s="222" t="s">
        <v>512</v>
      </c>
      <c r="EW55" s="222" t="s">
        <v>17</v>
      </c>
      <c r="EX55" s="222" t="s">
        <v>17</v>
      </c>
      <c r="EY55" s="222" t="s">
        <v>3589</v>
      </c>
      <c r="EZ55" s="222" t="s">
        <v>17</v>
      </c>
      <c r="FA55" s="223">
        <v>45466</v>
      </c>
      <c r="FB55" s="221" t="s">
        <v>3605</v>
      </c>
      <c r="FC55" s="224">
        <v>2</v>
      </c>
      <c r="FD55" s="224" t="s">
        <v>3581</v>
      </c>
      <c r="FE55" s="224" t="s">
        <v>22</v>
      </c>
      <c r="FF55" s="224">
        <v>3</v>
      </c>
      <c r="FG55" s="224" t="s">
        <v>3604</v>
      </c>
      <c r="FH55" s="224" t="s">
        <v>3591</v>
      </c>
      <c r="FI55" s="214">
        <v>45466</v>
      </c>
      <c r="FJ55" s="221" t="s">
        <v>593</v>
      </c>
      <c r="FK55" s="222" t="s">
        <v>17</v>
      </c>
      <c r="FL55" s="222" t="s">
        <v>17</v>
      </c>
      <c r="FM55" s="222" t="s">
        <v>17</v>
      </c>
      <c r="FN55" s="222" t="s">
        <v>17</v>
      </c>
      <c r="FO55" s="222" t="s">
        <v>17</v>
      </c>
      <c r="FP55" s="218" t="s">
        <v>17</v>
      </c>
      <c r="FQ55" s="219">
        <v>43920</v>
      </c>
      <c r="FR55" s="221" t="s">
        <v>594</v>
      </c>
      <c r="FS55" s="224" t="s">
        <v>17</v>
      </c>
      <c r="FT55" s="224" t="s">
        <v>17</v>
      </c>
      <c r="FU55" s="224" t="s">
        <v>17</v>
      </c>
      <c r="FV55" s="224" t="s">
        <v>17</v>
      </c>
      <c r="FW55" s="224" t="s">
        <v>17</v>
      </c>
      <c r="FX55" s="224" t="s">
        <v>17</v>
      </c>
      <c r="FY55" s="214">
        <v>43920</v>
      </c>
      <c r="FZ55" s="222" t="s">
        <v>3774</v>
      </c>
      <c r="GA55" s="222">
        <v>1</v>
      </c>
      <c r="GB55" s="222" t="s">
        <v>2232</v>
      </c>
      <c r="GC55" s="222" t="s">
        <v>33</v>
      </c>
      <c r="GD55" s="222">
        <v>2</v>
      </c>
      <c r="GE55" s="222" t="s">
        <v>17</v>
      </c>
      <c r="GF55" s="222" t="s">
        <v>17</v>
      </c>
      <c r="GG55" s="223">
        <v>45470</v>
      </c>
      <c r="GH55" s="221" t="s">
        <v>3780</v>
      </c>
      <c r="GI55" s="224">
        <v>0</v>
      </c>
      <c r="GJ55" s="224" t="s">
        <v>2232</v>
      </c>
      <c r="GK55" s="224" t="s">
        <v>33</v>
      </c>
      <c r="GL55" s="224">
        <v>2</v>
      </c>
      <c r="GM55" s="224" t="s">
        <v>17</v>
      </c>
      <c r="GN55" s="224" t="s">
        <v>17</v>
      </c>
      <c r="GO55" s="214">
        <v>45470</v>
      </c>
      <c r="GP55" s="222" t="s">
        <v>3775</v>
      </c>
      <c r="GQ55" s="222">
        <v>0</v>
      </c>
      <c r="GR55" s="222" t="s">
        <v>2232</v>
      </c>
      <c r="GS55" s="222" t="s">
        <v>33</v>
      </c>
      <c r="GT55" s="222">
        <v>2</v>
      </c>
      <c r="GU55" s="222" t="s">
        <v>17</v>
      </c>
      <c r="GV55" s="222" t="s">
        <v>17</v>
      </c>
      <c r="GW55" s="223">
        <v>45470</v>
      </c>
      <c r="GX55" s="221" t="s">
        <v>3781</v>
      </c>
      <c r="GY55" s="224">
        <v>0</v>
      </c>
      <c r="GZ55" s="224" t="s">
        <v>2232</v>
      </c>
      <c r="HA55" s="224" t="s">
        <v>33</v>
      </c>
      <c r="HB55" s="224">
        <v>2</v>
      </c>
      <c r="HC55" s="224" t="s">
        <v>17</v>
      </c>
      <c r="HD55" s="224" t="s">
        <v>17</v>
      </c>
      <c r="HE55" s="214">
        <v>45470</v>
      </c>
      <c r="HF55" s="222" t="s">
        <v>3773</v>
      </c>
      <c r="HG55" s="222">
        <v>2</v>
      </c>
      <c r="HH55" s="222" t="s">
        <v>2232</v>
      </c>
      <c r="HI55" s="222" t="s">
        <v>33</v>
      </c>
      <c r="HJ55" s="222">
        <v>2</v>
      </c>
      <c r="HK55" s="222" t="s">
        <v>17</v>
      </c>
      <c r="HL55" s="222" t="s">
        <v>17</v>
      </c>
      <c r="HM55" s="223">
        <v>45470</v>
      </c>
      <c r="HN55" s="221" t="s">
        <v>3779</v>
      </c>
      <c r="HO55" s="224">
        <v>2</v>
      </c>
      <c r="HP55" s="224" t="s">
        <v>2232</v>
      </c>
      <c r="HQ55" s="224" t="s">
        <v>33</v>
      </c>
      <c r="HR55" s="224">
        <v>2</v>
      </c>
      <c r="HS55" s="224" t="s">
        <v>17</v>
      </c>
      <c r="HT55" s="224" t="s">
        <v>17</v>
      </c>
      <c r="HU55" s="214">
        <v>45470</v>
      </c>
      <c r="HV55" s="222" t="s">
        <v>3776</v>
      </c>
      <c r="HW55" s="222">
        <v>0</v>
      </c>
      <c r="HX55" s="222" t="s">
        <v>2232</v>
      </c>
      <c r="HY55" s="222" t="s">
        <v>33</v>
      </c>
      <c r="HZ55" s="222">
        <v>2</v>
      </c>
      <c r="IA55" s="222" t="s">
        <v>17</v>
      </c>
      <c r="IB55" s="222" t="s">
        <v>17</v>
      </c>
      <c r="IC55" s="223">
        <v>45470</v>
      </c>
      <c r="ID55" s="221" t="s">
        <v>3778</v>
      </c>
      <c r="IE55" s="224">
        <v>1</v>
      </c>
      <c r="IF55" s="224" t="s">
        <v>2232</v>
      </c>
      <c r="IG55" s="224" t="s">
        <v>33</v>
      </c>
      <c r="IH55" s="224">
        <v>2</v>
      </c>
      <c r="II55" s="224" t="s">
        <v>17</v>
      </c>
      <c r="IJ55" s="224" t="s">
        <v>17</v>
      </c>
      <c r="IK55" s="214">
        <v>45470</v>
      </c>
      <c r="IL55" s="222" t="s">
        <v>3777</v>
      </c>
      <c r="IM55" s="222">
        <v>2</v>
      </c>
      <c r="IN55" s="222" t="s">
        <v>2232</v>
      </c>
      <c r="IO55" s="222" t="s">
        <v>33</v>
      </c>
      <c r="IP55" s="222">
        <v>2</v>
      </c>
      <c r="IQ55" s="222" t="s">
        <v>17</v>
      </c>
      <c r="IR55" s="222" t="s">
        <v>17</v>
      </c>
      <c r="IS55" s="223">
        <v>45470</v>
      </c>
    </row>
    <row r="56" spans="1:253" s="11" customFormat="1" ht="13.25" customHeight="1" x14ac:dyDescent="0.25">
      <c r="A56" s="11" t="s">
        <v>595</v>
      </c>
      <c r="B56" s="11" t="s">
        <v>10922</v>
      </c>
      <c r="C56" s="11" t="s">
        <v>596</v>
      </c>
      <c r="D56" s="11" t="s">
        <v>236</v>
      </c>
      <c r="E56" s="11" t="s">
        <v>10263</v>
      </c>
      <c r="F56" s="11" t="s">
        <v>8304</v>
      </c>
      <c r="G56" s="212">
        <v>45505000</v>
      </c>
      <c r="H56" s="213" t="s">
        <v>8301</v>
      </c>
      <c r="I56" s="213" t="s">
        <v>888</v>
      </c>
      <c r="J56" s="213">
        <v>2</v>
      </c>
      <c r="K56" s="213" t="s">
        <v>8303</v>
      </c>
      <c r="L56" s="213" t="s">
        <v>8302</v>
      </c>
      <c r="M56" s="214">
        <v>45531</v>
      </c>
      <c r="N56" s="221" t="s">
        <v>8308</v>
      </c>
      <c r="O56" s="216">
        <v>383310</v>
      </c>
      <c r="P56" s="216" t="s">
        <v>8305</v>
      </c>
      <c r="Q56" s="216" t="s">
        <v>888</v>
      </c>
      <c r="R56" s="216">
        <v>2</v>
      </c>
      <c r="S56" s="216" t="s">
        <v>8307</v>
      </c>
      <c r="T56" s="216" t="s">
        <v>8306</v>
      </c>
      <c r="U56" s="217">
        <v>45531</v>
      </c>
      <c r="V56" s="221" t="s">
        <v>8312</v>
      </c>
      <c r="W56" s="213">
        <v>44983000</v>
      </c>
      <c r="X56" s="213" t="s">
        <v>8309</v>
      </c>
      <c r="Y56" s="213" t="s">
        <v>888</v>
      </c>
      <c r="Z56" s="213">
        <v>2</v>
      </c>
      <c r="AA56" s="213" t="s">
        <v>8311</v>
      </c>
      <c r="AB56" s="213" t="s">
        <v>8310</v>
      </c>
      <c r="AC56" s="214">
        <v>45531</v>
      </c>
      <c r="AD56" s="221" t="s">
        <v>8316</v>
      </c>
      <c r="AE56" s="218">
        <v>7475000</v>
      </c>
      <c r="AF56" s="218" t="s">
        <v>8313</v>
      </c>
      <c r="AG56" s="218" t="s">
        <v>888</v>
      </c>
      <c r="AH56" s="218">
        <v>2</v>
      </c>
      <c r="AI56" s="218" t="s">
        <v>8315</v>
      </c>
      <c r="AJ56" s="218" t="s">
        <v>8314</v>
      </c>
      <c r="AK56" s="219">
        <v>45531</v>
      </c>
      <c r="AL56" s="221" t="s">
        <v>8320</v>
      </c>
      <c r="AM56" s="213">
        <v>6264000</v>
      </c>
      <c r="AN56" s="213" t="s">
        <v>8317</v>
      </c>
      <c r="AO56" s="213" t="s">
        <v>888</v>
      </c>
      <c r="AP56" s="213">
        <v>2</v>
      </c>
      <c r="AQ56" s="213" t="s">
        <v>8319</v>
      </c>
      <c r="AR56" s="213" t="s">
        <v>8318</v>
      </c>
      <c r="AS56" s="214">
        <v>45531</v>
      </c>
      <c r="AT56" s="222" t="s">
        <v>606</v>
      </c>
      <c r="AU56" s="218" t="s">
        <v>17</v>
      </c>
      <c r="AV56" s="218" t="s">
        <v>17</v>
      </c>
      <c r="AW56" s="218" t="s">
        <v>17</v>
      </c>
      <c r="AX56" s="218" t="s">
        <v>17</v>
      </c>
      <c r="AY56" s="218" t="s">
        <v>605</v>
      </c>
      <c r="AZ56" s="218" t="s">
        <v>17</v>
      </c>
      <c r="BA56" s="219">
        <v>43950</v>
      </c>
      <c r="BB56" s="221" t="s">
        <v>604</v>
      </c>
      <c r="BC56" s="213" t="s">
        <v>17</v>
      </c>
      <c r="BD56" s="213" t="s">
        <v>17</v>
      </c>
      <c r="BE56" s="213" t="s">
        <v>17</v>
      </c>
      <c r="BF56" s="213" t="s">
        <v>17</v>
      </c>
      <c r="BG56" s="213" t="s">
        <v>17</v>
      </c>
      <c r="BH56" s="213" t="s">
        <v>17</v>
      </c>
      <c r="BI56" s="214">
        <v>43950</v>
      </c>
      <c r="BJ56" s="222" t="s">
        <v>8323</v>
      </c>
      <c r="BK56" s="222">
        <v>420</v>
      </c>
      <c r="BL56" s="222" t="s">
        <v>8321</v>
      </c>
      <c r="BM56" s="222" t="s">
        <v>888</v>
      </c>
      <c r="BN56" s="222">
        <v>2</v>
      </c>
      <c r="BO56" s="222" t="s">
        <v>8322</v>
      </c>
      <c r="BP56" s="218" t="s">
        <v>4522</v>
      </c>
      <c r="BQ56" s="223">
        <v>45531</v>
      </c>
      <c r="BR56" s="221" t="s">
        <v>598</v>
      </c>
      <c r="BS56" s="224" t="s">
        <v>17</v>
      </c>
      <c r="BT56" s="224" t="s">
        <v>17</v>
      </c>
      <c r="BU56" s="224" t="s">
        <v>17</v>
      </c>
      <c r="BV56" s="224" t="s">
        <v>17</v>
      </c>
      <c r="BW56" s="224" t="s">
        <v>597</v>
      </c>
      <c r="BX56" s="224" t="s">
        <v>17</v>
      </c>
      <c r="BY56" s="214">
        <v>43950</v>
      </c>
      <c r="BZ56" s="222" t="s">
        <v>599</v>
      </c>
      <c r="CA56" s="222" t="s">
        <v>17</v>
      </c>
      <c r="CB56" s="222" t="s">
        <v>17</v>
      </c>
      <c r="CC56" s="222" t="s">
        <v>17</v>
      </c>
      <c r="CD56" s="222" t="s">
        <v>17</v>
      </c>
      <c r="CE56" s="222" t="s">
        <v>597</v>
      </c>
      <c r="CF56" s="222" t="s">
        <v>17</v>
      </c>
      <c r="CG56" s="223">
        <v>43950</v>
      </c>
      <c r="CH56" s="221" t="s">
        <v>11455</v>
      </c>
      <c r="CI56" s="222" t="e">
        <v>#N/A</v>
      </c>
      <c r="CJ56" s="222" t="e">
        <v>#N/A</v>
      </c>
      <c r="CK56" s="222" t="e">
        <v>#N/A</v>
      </c>
      <c r="CL56" s="222" t="e">
        <v>#N/A</v>
      </c>
      <c r="CM56" s="222" t="e">
        <v>#N/A</v>
      </c>
      <c r="CN56" s="222" t="e">
        <v>#N/A</v>
      </c>
      <c r="CO56" s="225" t="e">
        <v>#N/A</v>
      </c>
      <c r="CP56" s="222" t="s">
        <v>603</v>
      </c>
      <c r="CQ56" s="224">
        <v>133900</v>
      </c>
      <c r="CR56" s="224" t="s">
        <v>600</v>
      </c>
      <c r="CS56" s="224" t="s">
        <v>22</v>
      </c>
      <c r="CT56" s="224">
        <v>3</v>
      </c>
      <c r="CU56" s="224" t="s">
        <v>602</v>
      </c>
      <c r="CV56" s="224" t="s">
        <v>601</v>
      </c>
      <c r="CW56" s="214">
        <v>43950</v>
      </c>
      <c r="CX56" s="222" t="s">
        <v>8328</v>
      </c>
      <c r="CY56" s="218">
        <v>125000</v>
      </c>
      <c r="CZ56" s="218" t="s">
        <v>8325</v>
      </c>
      <c r="DA56" s="218" t="s">
        <v>888</v>
      </c>
      <c r="DB56" s="218">
        <v>2</v>
      </c>
      <c r="DC56" s="218" t="s">
        <v>8337</v>
      </c>
      <c r="DD56" s="218" t="s">
        <v>8326</v>
      </c>
      <c r="DE56" s="220">
        <v>45531</v>
      </c>
      <c r="DF56" s="221" t="s">
        <v>8332</v>
      </c>
      <c r="DG56" s="213">
        <v>37509000</v>
      </c>
      <c r="DH56" s="224" t="s">
        <v>8329</v>
      </c>
      <c r="DI56" s="224" t="s">
        <v>888</v>
      </c>
      <c r="DJ56" s="224">
        <v>2</v>
      </c>
      <c r="DK56" s="224" t="s">
        <v>8331</v>
      </c>
      <c r="DL56" s="224" t="s">
        <v>8330</v>
      </c>
      <c r="DM56" s="214">
        <v>45531</v>
      </c>
      <c r="DN56" s="222" t="s">
        <v>8336</v>
      </c>
      <c r="DO56" s="218">
        <v>7350000</v>
      </c>
      <c r="DP56" s="222" t="s">
        <v>8333</v>
      </c>
      <c r="DQ56" s="222" t="s">
        <v>888</v>
      </c>
      <c r="DR56" s="222">
        <v>2</v>
      </c>
      <c r="DS56" s="222" t="s">
        <v>8335</v>
      </c>
      <c r="DT56" s="222" t="s">
        <v>8334</v>
      </c>
      <c r="DU56" s="223">
        <v>45531</v>
      </c>
      <c r="DV56" s="221" t="s">
        <v>8338</v>
      </c>
      <c r="DW56" s="213">
        <v>92000</v>
      </c>
      <c r="DX56" s="224" t="s">
        <v>8325</v>
      </c>
      <c r="DY56" s="224" t="s">
        <v>888</v>
      </c>
      <c r="DZ56" s="224">
        <v>2</v>
      </c>
      <c r="EA56" s="224" t="s">
        <v>8337</v>
      </c>
      <c r="EB56" s="224" t="s">
        <v>8326</v>
      </c>
      <c r="EC56" s="214">
        <v>45531</v>
      </c>
      <c r="ED56" s="222" t="s">
        <v>8339</v>
      </c>
      <c r="EE56" s="218">
        <v>33000</v>
      </c>
      <c r="EF56" s="222" t="s">
        <v>8325</v>
      </c>
      <c r="EG56" s="222" t="s">
        <v>888</v>
      </c>
      <c r="EH56" s="222">
        <v>2</v>
      </c>
      <c r="EI56" s="222" t="s">
        <v>8337</v>
      </c>
      <c r="EJ56" s="222" t="s">
        <v>8326</v>
      </c>
      <c r="EK56" s="223">
        <v>45531</v>
      </c>
      <c r="EL56" s="221" t="s">
        <v>8340</v>
      </c>
      <c r="EM56" s="213">
        <v>0</v>
      </c>
      <c r="EN56" s="224" t="s">
        <v>8325</v>
      </c>
      <c r="EO56" s="224" t="s">
        <v>888</v>
      </c>
      <c r="EP56" s="224">
        <v>2</v>
      </c>
      <c r="EQ56" s="224" t="s">
        <v>8337</v>
      </c>
      <c r="ER56" s="224" t="s">
        <v>8326</v>
      </c>
      <c r="ES56" s="214">
        <v>45531</v>
      </c>
      <c r="ET56" s="222" t="s">
        <v>8324</v>
      </c>
      <c r="EU56" s="222">
        <v>420</v>
      </c>
      <c r="EV56" s="222" t="s">
        <v>8321</v>
      </c>
      <c r="EW56" s="222" t="s">
        <v>888</v>
      </c>
      <c r="EX56" s="222">
        <v>2</v>
      </c>
      <c r="EY56" s="222" t="s">
        <v>8322</v>
      </c>
      <c r="EZ56" s="222" t="s">
        <v>4522</v>
      </c>
      <c r="FA56" s="223">
        <v>45531</v>
      </c>
      <c r="FB56" s="221" t="s">
        <v>8344</v>
      </c>
      <c r="FC56" s="224">
        <v>4</v>
      </c>
      <c r="FD56" s="224" t="s">
        <v>8341</v>
      </c>
      <c r="FE56" s="224" t="s">
        <v>888</v>
      </c>
      <c r="FF56" s="224">
        <v>2</v>
      </c>
      <c r="FG56" s="224" t="s">
        <v>8343</v>
      </c>
      <c r="FH56" s="224" t="s">
        <v>8342</v>
      </c>
      <c r="FI56" s="214">
        <v>45531</v>
      </c>
      <c r="FJ56" s="221" t="s">
        <v>655</v>
      </c>
      <c r="FK56" s="222">
        <v>1500000</v>
      </c>
      <c r="FL56" s="222" t="s">
        <v>652</v>
      </c>
      <c r="FM56" s="222" t="s">
        <v>22</v>
      </c>
      <c r="FN56" s="222">
        <v>3</v>
      </c>
      <c r="FO56" s="222" t="s">
        <v>654</v>
      </c>
      <c r="FP56" s="218" t="s">
        <v>653</v>
      </c>
      <c r="FQ56" s="219">
        <v>44015</v>
      </c>
      <c r="FR56" s="221" t="s">
        <v>657</v>
      </c>
      <c r="FS56" s="224">
        <v>300000</v>
      </c>
      <c r="FT56" s="224" t="s">
        <v>652</v>
      </c>
      <c r="FU56" s="224" t="s">
        <v>22</v>
      </c>
      <c r="FV56" s="224">
        <v>3</v>
      </c>
      <c r="FW56" s="224" t="s">
        <v>656</v>
      </c>
      <c r="FX56" s="224" t="s">
        <v>653</v>
      </c>
      <c r="FY56" s="214">
        <v>44015</v>
      </c>
      <c r="FZ56" s="222" t="s">
        <v>2581</v>
      </c>
      <c r="GA56" s="222">
        <v>1</v>
      </c>
      <c r="GB56" s="222" t="s">
        <v>2232</v>
      </c>
      <c r="GC56" s="222" t="s">
        <v>33</v>
      </c>
      <c r="GD56" s="222">
        <v>2</v>
      </c>
      <c r="GE56" s="222" t="s">
        <v>17</v>
      </c>
      <c r="GF56" s="222" t="s">
        <v>17</v>
      </c>
      <c r="GG56" s="223">
        <v>45456</v>
      </c>
      <c r="GH56" s="221" t="s">
        <v>2587</v>
      </c>
      <c r="GI56" s="224">
        <v>2</v>
      </c>
      <c r="GJ56" s="224" t="s">
        <v>2232</v>
      </c>
      <c r="GK56" s="224" t="s">
        <v>33</v>
      </c>
      <c r="GL56" s="224">
        <v>2</v>
      </c>
      <c r="GM56" s="224" t="s">
        <v>17</v>
      </c>
      <c r="GN56" s="224" t="s">
        <v>17</v>
      </c>
      <c r="GO56" s="214">
        <v>45456</v>
      </c>
      <c r="GP56" s="222" t="s">
        <v>2582</v>
      </c>
      <c r="GQ56" s="222">
        <v>1</v>
      </c>
      <c r="GR56" s="222" t="s">
        <v>2232</v>
      </c>
      <c r="GS56" s="222" t="s">
        <v>33</v>
      </c>
      <c r="GT56" s="222">
        <v>2</v>
      </c>
      <c r="GU56" s="222" t="s">
        <v>17</v>
      </c>
      <c r="GV56" s="222" t="s">
        <v>17</v>
      </c>
      <c r="GW56" s="223">
        <v>45456</v>
      </c>
      <c r="GX56" s="221" t="s">
        <v>2588</v>
      </c>
      <c r="GY56" s="224">
        <v>0</v>
      </c>
      <c r="GZ56" s="224" t="s">
        <v>2232</v>
      </c>
      <c r="HA56" s="224" t="s">
        <v>33</v>
      </c>
      <c r="HB56" s="224">
        <v>2</v>
      </c>
      <c r="HC56" s="224" t="s">
        <v>17</v>
      </c>
      <c r="HD56" s="224" t="s">
        <v>17</v>
      </c>
      <c r="HE56" s="214">
        <v>45456</v>
      </c>
      <c r="HF56" s="222" t="s">
        <v>2580</v>
      </c>
      <c r="HG56" s="222">
        <v>2</v>
      </c>
      <c r="HH56" s="222" t="s">
        <v>2232</v>
      </c>
      <c r="HI56" s="222" t="s">
        <v>33</v>
      </c>
      <c r="HJ56" s="222">
        <v>2</v>
      </c>
      <c r="HK56" s="222" t="s">
        <v>17</v>
      </c>
      <c r="HL56" s="222" t="s">
        <v>17</v>
      </c>
      <c r="HM56" s="223">
        <v>45456</v>
      </c>
      <c r="HN56" s="221" t="s">
        <v>2586</v>
      </c>
      <c r="HO56" s="224">
        <v>2</v>
      </c>
      <c r="HP56" s="224" t="s">
        <v>2232</v>
      </c>
      <c r="HQ56" s="224" t="s">
        <v>33</v>
      </c>
      <c r="HR56" s="224">
        <v>2</v>
      </c>
      <c r="HS56" s="224" t="s">
        <v>17</v>
      </c>
      <c r="HT56" s="224" t="s">
        <v>17</v>
      </c>
      <c r="HU56" s="214">
        <v>45456</v>
      </c>
      <c r="HV56" s="222" t="s">
        <v>2583</v>
      </c>
      <c r="HW56" s="222">
        <v>1</v>
      </c>
      <c r="HX56" s="222" t="s">
        <v>2232</v>
      </c>
      <c r="HY56" s="222" t="s">
        <v>33</v>
      </c>
      <c r="HZ56" s="222">
        <v>2</v>
      </c>
      <c r="IA56" s="222" t="s">
        <v>17</v>
      </c>
      <c r="IB56" s="222" t="s">
        <v>17</v>
      </c>
      <c r="IC56" s="223">
        <v>45456</v>
      </c>
      <c r="ID56" s="221" t="s">
        <v>2585</v>
      </c>
      <c r="IE56" s="224">
        <v>3</v>
      </c>
      <c r="IF56" s="224" t="s">
        <v>2232</v>
      </c>
      <c r="IG56" s="224" t="s">
        <v>33</v>
      </c>
      <c r="IH56" s="224">
        <v>2</v>
      </c>
      <c r="II56" s="224" t="s">
        <v>17</v>
      </c>
      <c r="IJ56" s="224" t="s">
        <v>17</v>
      </c>
      <c r="IK56" s="214">
        <v>45456</v>
      </c>
      <c r="IL56" s="222" t="s">
        <v>2584</v>
      </c>
      <c r="IM56" s="222">
        <v>1</v>
      </c>
      <c r="IN56" s="222" t="s">
        <v>2232</v>
      </c>
      <c r="IO56" s="222" t="s">
        <v>33</v>
      </c>
      <c r="IP56" s="222">
        <v>2</v>
      </c>
      <c r="IQ56" s="222" t="s">
        <v>17</v>
      </c>
      <c r="IR56" s="222" t="s">
        <v>17</v>
      </c>
      <c r="IS56" s="223">
        <v>45456</v>
      </c>
    </row>
    <row r="57" spans="1:253" s="11" customFormat="1" ht="13.25" customHeight="1" x14ac:dyDescent="0.25">
      <c r="A57" s="11" t="s">
        <v>234</v>
      </c>
      <c r="B57" s="11" t="s">
        <v>10926</v>
      </c>
      <c r="C57" s="11" t="s">
        <v>235</v>
      </c>
      <c r="D57" s="11" t="s">
        <v>236</v>
      </c>
      <c r="E57" s="11" t="s">
        <v>10263</v>
      </c>
      <c r="F57" s="11" t="s">
        <v>8346</v>
      </c>
      <c r="G57" s="212">
        <v>45505000</v>
      </c>
      <c r="H57" s="213" t="s">
        <v>8301</v>
      </c>
      <c r="I57" s="213" t="s">
        <v>888</v>
      </c>
      <c r="J57" s="213">
        <v>2</v>
      </c>
      <c r="K57" s="213" t="s">
        <v>8345</v>
      </c>
      <c r="L57" s="213" t="s">
        <v>8302</v>
      </c>
      <c r="M57" s="214">
        <v>45531</v>
      </c>
      <c r="N57" s="221" t="s">
        <v>8347</v>
      </c>
      <c r="O57" s="216">
        <v>383310</v>
      </c>
      <c r="P57" s="216" t="s">
        <v>8305</v>
      </c>
      <c r="Q57" s="216" t="s">
        <v>888</v>
      </c>
      <c r="R57" s="216">
        <v>2</v>
      </c>
      <c r="S57" s="216" t="s">
        <v>8307</v>
      </c>
      <c r="T57" s="216" t="s">
        <v>8306</v>
      </c>
      <c r="U57" s="217">
        <v>45531</v>
      </c>
      <c r="V57" s="221" t="s">
        <v>8349</v>
      </c>
      <c r="W57" s="213">
        <v>44691000</v>
      </c>
      <c r="X57" s="213" t="s">
        <v>8309</v>
      </c>
      <c r="Y57" s="213" t="s">
        <v>888</v>
      </c>
      <c r="Z57" s="213">
        <v>2</v>
      </c>
      <c r="AA57" s="213" t="s">
        <v>8348</v>
      </c>
      <c r="AB57" s="213" t="s">
        <v>8310</v>
      </c>
      <c r="AC57" s="214">
        <v>45531</v>
      </c>
      <c r="AD57" s="221" t="s">
        <v>8353</v>
      </c>
      <c r="AE57" s="218">
        <v>5971000</v>
      </c>
      <c r="AF57" s="218" t="s">
        <v>8350</v>
      </c>
      <c r="AG57" s="218" t="s">
        <v>888</v>
      </c>
      <c r="AH57" s="218">
        <v>2</v>
      </c>
      <c r="AI57" s="218" t="s">
        <v>8352</v>
      </c>
      <c r="AJ57" s="218" t="s">
        <v>8351</v>
      </c>
      <c r="AK57" s="219">
        <v>45531</v>
      </c>
      <c r="AL57" s="221" t="s">
        <v>8355</v>
      </c>
      <c r="AM57" s="213">
        <v>5971000</v>
      </c>
      <c r="AN57" s="213" t="s">
        <v>8350</v>
      </c>
      <c r="AO57" s="213" t="s">
        <v>888</v>
      </c>
      <c r="AP57" s="213">
        <v>2</v>
      </c>
      <c r="AQ57" s="213" t="s">
        <v>8354</v>
      </c>
      <c r="AR57" s="213" t="s">
        <v>8351</v>
      </c>
      <c r="AS57" s="214">
        <v>45531</v>
      </c>
      <c r="AT57" s="222" t="s">
        <v>418</v>
      </c>
      <c r="AU57" s="218" t="s">
        <v>17</v>
      </c>
      <c r="AV57" s="218" t="s">
        <v>17</v>
      </c>
      <c r="AW57" s="218" t="s">
        <v>33</v>
      </c>
      <c r="AX57" s="218">
        <v>2</v>
      </c>
      <c r="AY57" s="218" t="s">
        <v>417</v>
      </c>
      <c r="AZ57" s="218" t="s">
        <v>17</v>
      </c>
      <c r="BA57" s="219">
        <v>43524</v>
      </c>
      <c r="BB57" s="221" t="s">
        <v>239</v>
      </c>
      <c r="BC57" s="213" t="s">
        <v>17</v>
      </c>
      <c r="BD57" s="213">
        <v>0</v>
      </c>
      <c r="BE57" s="213" t="s">
        <v>33</v>
      </c>
      <c r="BF57" s="213">
        <v>2</v>
      </c>
      <c r="BG57" s="213">
        <v>0</v>
      </c>
      <c r="BH57" s="213">
        <v>0</v>
      </c>
      <c r="BI57" s="214">
        <v>43511</v>
      </c>
      <c r="BJ57" s="222" t="s">
        <v>8357</v>
      </c>
      <c r="BK57" s="222">
        <v>420</v>
      </c>
      <c r="BL57" s="222" t="s">
        <v>8321</v>
      </c>
      <c r="BM57" s="222" t="s">
        <v>888</v>
      </c>
      <c r="BN57" s="222">
        <v>2</v>
      </c>
      <c r="BO57" s="222" t="s">
        <v>8356</v>
      </c>
      <c r="BP57" s="218" t="s">
        <v>4522</v>
      </c>
      <c r="BQ57" s="223">
        <v>45531</v>
      </c>
      <c r="BR57" s="221" t="s">
        <v>237</v>
      </c>
      <c r="BS57" s="224" t="s">
        <v>17</v>
      </c>
      <c r="BT57" s="224">
        <v>0</v>
      </c>
      <c r="BU57" s="224" t="s">
        <v>33</v>
      </c>
      <c r="BV57" s="224">
        <v>2</v>
      </c>
      <c r="BW57" s="224">
        <v>0</v>
      </c>
      <c r="BX57" s="224">
        <v>0</v>
      </c>
      <c r="BY57" s="214">
        <v>43511</v>
      </c>
      <c r="BZ57" s="222" t="s">
        <v>238</v>
      </c>
      <c r="CA57" s="222" t="s">
        <v>17</v>
      </c>
      <c r="CB57" s="222" t="s">
        <v>17</v>
      </c>
      <c r="CC57" s="222" t="s">
        <v>17</v>
      </c>
      <c r="CD57" s="222" t="s">
        <v>17</v>
      </c>
      <c r="CE57" s="222" t="s">
        <v>17</v>
      </c>
      <c r="CF57" s="222" t="s">
        <v>17</v>
      </c>
      <c r="CG57" s="223">
        <v>43511</v>
      </c>
      <c r="CH57" s="221" t="s">
        <v>11456</v>
      </c>
      <c r="CI57" s="222" t="e">
        <v>#N/A</v>
      </c>
      <c r="CJ57" s="222" t="e">
        <v>#N/A</v>
      </c>
      <c r="CK57" s="222" t="e">
        <v>#N/A</v>
      </c>
      <c r="CL57" s="222" t="e">
        <v>#N/A</v>
      </c>
      <c r="CM57" s="222" t="e">
        <v>#N/A</v>
      </c>
      <c r="CN57" s="222" t="e">
        <v>#N/A</v>
      </c>
      <c r="CO57" s="225" t="e">
        <v>#N/A</v>
      </c>
      <c r="CP57" s="222" t="s">
        <v>609</v>
      </c>
      <c r="CQ57" s="224">
        <v>133900</v>
      </c>
      <c r="CR57" s="224" t="s">
        <v>607</v>
      </c>
      <c r="CS57" s="224" t="s">
        <v>22</v>
      </c>
      <c r="CT57" s="224">
        <v>3</v>
      </c>
      <c r="CU57" s="224" t="s">
        <v>602</v>
      </c>
      <c r="CV57" s="224" t="s">
        <v>608</v>
      </c>
      <c r="CW57" s="214">
        <v>43950</v>
      </c>
      <c r="CX57" s="222" t="s">
        <v>8363</v>
      </c>
      <c r="CY57" s="218">
        <v>90000</v>
      </c>
      <c r="CZ57" s="218" t="s">
        <v>8360</v>
      </c>
      <c r="DA57" s="218" t="s">
        <v>888</v>
      </c>
      <c r="DB57" s="218">
        <v>2</v>
      </c>
      <c r="DC57" s="218" t="s">
        <v>8370</v>
      </c>
      <c r="DD57" s="218" t="s">
        <v>8361</v>
      </c>
      <c r="DE57" s="220">
        <v>45531</v>
      </c>
      <c r="DF57" s="221" t="s">
        <v>8367</v>
      </c>
      <c r="DG57" s="213">
        <v>38720000</v>
      </c>
      <c r="DH57" s="224" t="s">
        <v>8364</v>
      </c>
      <c r="DI57" s="224" t="s">
        <v>22</v>
      </c>
      <c r="DJ57" s="224">
        <v>3</v>
      </c>
      <c r="DK57" s="224" t="s">
        <v>8366</v>
      </c>
      <c r="DL57" s="224" t="s">
        <v>8365</v>
      </c>
      <c r="DM57" s="214">
        <v>45531</v>
      </c>
      <c r="DN57" s="222" t="s">
        <v>8369</v>
      </c>
      <c r="DO57" s="218">
        <v>5881000</v>
      </c>
      <c r="DP57" s="222" t="s">
        <v>8360</v>
      </c>
      <c r="DQ57" s="222" t="s">
        <v>888</v>
      </c>
      <c r="DR57" s="222">
        <v>2</v>
      </c>
      <c r="DS57" s="222" t="s">
        <v>8368</v>
      </c>
      <c r="DT57" s="222" t="s">
        <v>8361</v>
      </c>
      <c r="DU57" s="223">
        <v>45531</v>
      </c>
      <c r="DV57" s="221" t="s">
        <v>8371</v>
      </c>
      <c r="DW57" s="213">
        <v>60000</v>
      </c>
      <c r="DX57" s="224" t="s">
        <v>8360</v>
      </c>
      <c r="DY57" s="224" t="s">
        <v>888</v>
      </c>
      <c r="DZ57" s="224">
        <v>2</v>
      </c>
      <c r="EA57" s="224" t="s">
        <v>8370</v>
      </c>
      <c r="EB57" s="224" t="s">
        <v>8361</v>
      </c>
      <c r="EC57" s="214">
        <v>45531</v>
      </c>
      <c r="ED57" s="222" t="s">
        <v>8372</v>
      </c>
      <c r="EE57" s="218">
        <v>30000</v>
      </c>
      <c r="EF57" s="222" t="s">
        <v>8360</v>
      </c>
      <c r="EG57" s="222" t="s">
        <v>888</v>
      </c>
      <c r="EH57" s="222">
        <v>2</v>
      </c>
      <c r="EI57" s="222" t="s">
        <v>8370</v>
      </c>
      <c r="EJ57" s="222" t="s">
        <v>8361</v>
      </c>
      <c r="EK57" s="223">
        <v>45531</v>
      </c>
      <c r="EL57" s="221" t="s">
        <v>8373</v>
      </c>
      <c r="EM57" s="213">
        <v>0</v>
      </c>
      <c r="EN57" s="224" t="s">
        <v>8360</v>
      </c>
      <c r="EO57" s="224" t="s">
        <v>888</v>
      </c>
      <c r="EP57" s="224">
        <v>2</v>
      </c>
      <c r="EQ57" s="224" t="s">
        <v>8370</v>
      </c>
      <c r="ER57" s="224" t="s">
        <v>8361</v>
      </c>
      <c r="ES57" s="214">
        <v>45531</v>
      </c>
      <c r="ET57" s="222" t="s">
        <v>8359</v>
      </c>
      <c r="EU57" s="222">
        <v>420</v>
      </c>
      <c r="EV57" s="222" t="s">
        <v>8321</v>
      </c>
      <c r="EW57" s="222" t="s">
        <v>888</v>
      </c>
      <c r="EX57" s="222">
        <v>2</v>
      </c>
      <c r="EY57" s="222" t="s">
        <v>8358</v>
      </c>
      <c r="EZ57" s="222" t="s">
        <v>4522</v>
      </c>
      <c r="FA57" s="223">
        <v>45531</v>
      </c>
      <c r="FB57" s="221" t="s">
        <v>8375</v>
      </c>
      <c r="FC57" s="224">
        <v>2</v>
      </c>
      <c r="FD57" s="224" t="s">
        <v>8350</v>
      </c>
      <c r="FE57" s="224" t="s">
        <v>888</v>
      </c>
      <c r="FF57" s="224">
        <v>2</v>
      </c>
      <c r="FG57" s="224" t="s">
        <v>8374</v>
      </c>
      <c r="FH57" s="224" t="s">
        <v>8351</v>
      </c>
      <c r="FI57" s="214">
        <v>45531</v>
      </c>
      <c r="FJ57" s="221" t="s">
        <v>659</v>
      </c>
      <c r="FK57" s="222">
        <v>1500000</v>
      </c>
      <c r="FL57" s="222" t="s">
        <v>652</v>
      </c>
      <c r="FM57" s="222" t="s">
        <v>22</v>
      </c>
      <c r="FN57" s="222">
        <v>3</v>
      </c>
      <c r="FO57" s="222" t="s">
        <v>658</v>
      </c>
      <c r="FP57" s="218" t="s">
        <v>653</v>
      </c>
      <c r="FQ57" s="219">
        <v>44015</v>
      </c>
      <c r="FR57" s="221" t="s">
        <v>661</v>
      </c>
      <c r="FS57" s="224">
        <v>300000</v>
      </c>
      <c r="FT57" s="224" t="s">
        <v>652</v>
      </c>
      <c r="FU57" s="224" t="s">
        <v>22</v>
      </c>
      <c r="FV57" s="224">
        <v>3</v>
      </c>
      <c r="FW57" s="224" t="s">
        <v>660</v>
      </c>
      <c r="FX57" s="224" t="s">
        <v>653</v>
      </c>
      <c r="FY57" s="214">
        <v>44015</v>
      </c>
      <c r="FZ57" s="222" t="s">
        <v>3417</v>
      </c>
      <c r="GA57" s="222">
        <v>1</v>
      </c>
      <c r="GB57" s="222" t="s">
        <v>2232</v>
      </c>
      <c r="GC57" s="222" t="s">
        <v>33</v>
      </c>
      <c r="GD57" s="222">
        <v>2</v>
      </c>
      <c r="GE57" s="222" t="s">
        <v>17</v>
      </c>
      <c r="GF57" s="222" t="s">
        <v>17</v>
      </c>
      <c r="GG57" s="223">
        <v>45462</v>
      </c>
      <c r="GH57" s="221" t="s">
        <v>3423</v>
      </c>
      <c r="GI57" s="224">
        <v>1</v>
      </c>
      <c r="GJ57" s="224" t="s">
        <v>2232</v>
      </c>
      <c r="GK57" s="224" t="s">
        <v>33</v>
      </c>
      <c r="GL57" s="224">
        <v>2</v>
      </c>
      <c r="GM57" s="224" t="s">
        <v>17</v>
      </c>
      <c r="GN57" s="224" t="s">
        <v>17</v>
      </c>
      <c r="GO57" s="214">
        <v>45462</v>
      </c>
      <c r="GP57" s="222" t="s">
        <v>3418</v>
      </c>
      <c r="GQ57" s="222">
        <v>1</v>
      </c>
      <c r="GR57" s="222" t="s">
        <v>2232</v>
      </c>
      <c r="GS57" s="222" t="s">
        <v>33</v>
      </c>
      <c r="GT57" s="222">
        <v>2</v>
      </c>
      <c r="GU57" s="222" t="s">
        <v>17</v>
      </c>
      <c r="GV57" s="222" t="s">
        <v>17</v>
      </c>
      <c r="GW57" s="223">
        <v>45462</v>
      </c>
      <c r="GX57" s="221" t="s">
        <v>3424</v>
      </c>
      <c r="GY57" s="224">
        <v>0</v>
      </c>
      <c r="GZ57" s="224" t="s">
        <v>2232</v>
      </c>
      <c r="HA57" s="224" t="s">
        <v>33</v>
      </c>
      <c r="HB57" s="224">
        <v>2</v>
      </c>
      <c r="HC57" s="224" t="s">
        <v>17</v>
      </c>
      <c r="HD57" s="224" t="s">
        <v>17</v>
      </c>
      <c r="HE57" s="214">
        <v>45462</v>
      </c>
      <c r="HF57" s="222" t="s">
        <v>3416</v>
      </c>
      <c r="HG57" s="222">
        <v>2</v>
      </c>
      <c r="HH57" s="222" t="s">
        <v>2232</v>
      </c>
      <c r="HI57" s="222" t="s">
        <v>33</v>
      </c>
      <c r="HJ57" s="222">
        <v>2</v>
      </c>
      <c r="HK57" s="222" t="s">
        <v>17</v>
      </c>
      <c r="HL57" s="222" t="s">
        <v>17</v>
      </c>
      <c r="HM57" s="223">
        <v>45462</v>
      </c>
      <c r="HN57" s="221" t="s">
        <v>3422</v>
      </c>
      <c r="HO57" s="224">
        <v>2</v>
      </c>
      <c r="HP57" s="224" t="s">
        <v>2232</v>
      </c>
      <c r="HQ57" s="224" t="s">
        <v>33</v>
      </c>
      <c r="HR57" s="224">
        <v>2</v>
      </c>
      <c r="HS57" s="224" t="s">
        <v>17</v>
      </c>
      <c r="HT57" s="224" t="s">
        <v>17</v>
      </c>
      <c r="HU57" s="214">
        <v>45462</v>
      </c>
      <c r="HV57" s="222" t="s">
        <v>3419</v>
      </c>
      <c r="HW57" s="222">
        <v>1</v>
      </c>
      <c r="HX57" s="222" t="s">
        <v>2232</v>
      </c>
      <c r="HY57" s="222" t="s">
        <v>33</v>
      </c>
      <c r="HZ57" s="222">
        <v>2</v>
      </c>
      <c r="IA57" s="222" t="s">
        <v>17</v>
      </c>
      <c r="IB57" s="222" t="s">
        <v>17</v>
      </c>
      <c r="IC57" s="223">
        <v>45462</v>
      </c>
      <c r="ID57" s="221" t="s">
        <v>3421</v>
      </c>
      <c r="IE57" s="224">
        <v>3</v>
      </c>
      <c r="IF57" s="224" t="s">
        <v>2232</v>
      </c>
      <c r="IG57" s="224" t="s">
        <v>33</v>
      </c>
      <c r="IH57" s="224">
        <v>2</v>
      </c>
      <c r="II57" s="224" t="s">
        <v>17</v>
      </c>
      <c r="IJ57" s="224" t="s">
        <v>17</v>
      </c>
      <c r="IK57" s="214">
        <v>45462</v>
      </c>
      <c r="IL57" s="222" t="s">
        <v>3420</v>
      </c>
      <c r="IM57" s="222">
        <v>1</v>
      </c>
      <c r="IN57" s="222" t="s">
        <v>2232</v>
      </c>
      <c r="IO57" s="222" t="s">
        <v>33</v>
      </c>
      <c r="IP57" s="222">
        <v>2</v>
      </c>
      <c r="IQ57" s="222" t="s">
        <v>17</v>
      </c>
      <c r="IR57" s="222" t="s">
        <v>17</v>
      </c>
      <c r="IS57" s="223">
        <v>45462</v>
      </c>
    </row>
    <row r="58" spans="1:253" s="11" customFormat="1" ht="13.25" customHeight="1" x14ac:dyDescent="0.25">
      <c r="A58" s="11" t="s">
        <v>240</v>
      </c>
      <c r="B58" s="11" t="s">
        <v>10825</v>
      </c>
      <c r="C58" s="11" t="s">
        <v>241</v>
      </c>
      <c r="D58" s="11" t="s">
        <v>236</v>
      </c>
      <c r="E58" s="11" t="s">
        <v>10263</v>
      </c>
      <c r="F58" s="11" t="s">
        <v>8377</v>
      </c>
      <c r="G58" s="212">
        <v>45505000</v>
      </c>
      <c r="H58" s="213" t="s">
        <v>8301</v>
      </c>
      <c r="I58" s="213" t="s">
        <v>888</v>
      </c>
      <c r="J58" s="213">
        <v>2</v>
      </c>
      <c r="K58" s="213" t="s">
        <v>8376</v>
      </c>
      <c r="L58" s="213" t="s">
        <v>8302</v>
      </c>
      <c r="M58" s="214">
        <v>45531</v>
      </c>
      <c r="N58" s="221" t="s">
        <v>8381</v>
      </c>
      <c r="O58" s="216">
        <v>36000</v>
      </c>
      <c r="P58" s="216" t="s">
        <v>8378</v>
      </c>
      <c r="Q58" s="216" t="s">
        <v>492</v>
      </c>
      <c r="R58" s="216">
        <v>1</v>
      </c>
      <c r="S58" s="216" t="s">
        <v>8380</v>
      </c>
      <c r="T58" s="216" t="s">
        <v>8379</v>
      </c>
      <c r="U58" s="217">
        <v>45531</v>
      </c>
      <c r="V58" s="221" t="s">
        <v>8385</v>
      </c>
      <c r="W58" s="213">
        <v>6464000</v>
      </c>
      <c r="X58" s="213" t="s">
        <v>8382</v>
      </c>
      <c r="Y58" s="213" t="s">
        <v>888</v>
      </c>
      <c r="Z58" s="213">
        <v>2</v>
      </c>
      <c r="AA58" s="213" t="s">
        <v>8384</v>
      </c>
      <c r="AB58" s="213" t="s">
        <v>8383</v>
      </c>
      <c r="AC58" s="214">
        <v>45531</v>
      </c>
      <c r="AD58" s="221" t="s">
        <v>8389</v>
      </c>
      <c r="AE58" s="218">
        <v>1504000</v>
      </c>
      <c r="AF58" s="218" t="s">
        <v>8386</v>
      </c>
      <c r="AG58" s="218" t="s">
        <v>888</v>
      </c>
      <c r="AH58" s="218">
        <v>2</v>
      </c>
      <c r="AI58" s="218" t="s">
        <v>8388</v>
      </c>
      <c r="AJ58" s="218" t="s">
        <v>8387</v>
      </c>
      <c r="AK58" s="219">
        <v>45531</v>
      </c>
      <c r="AL58" s="221" t="s">
        <v>8393</v>
      </c>
      <c r="AM58" s="213">
        <v>293000</v>
      </c>
      <c r="AN58" s="213" t="s">
        <v>8390</v>
      </c>
      <c r="AO58" s="213" t="s">
        <v>888</v>
      </c>
      <c r="AP58" s="213">
        <v>2</v>
      </c>
      <c r="AQ58" s="213" t="s">
        <v>8392</v>
      </c>
      <c r="AR58" s="213" t="s">
        <v>8391</v>
      </c>
      <c r="AS58" s="214">
        <v>45531</v>
      </c>
      <c r="AT58" s="222" t="s">
        <v>247</v>
      </c>
      <c r="AU58" s="218" t="s">
        <v>17</v>
      </c>
      <c r="AV58" s="218">
        <v>0</v>
      </c>
      <c r="AW58" s="218" t="s">
        <v>33</v>
      </c>
      <c r="AX58" s="218">
        <v>2</v>
      </c>
      <c r="AY58" s="218">
        <v>0</v>
      </c>
      <c r="AZ58" s="218">
        <v>0</v>
      </c>
      <c r="BA58" s="219">
        <v>43511</v>
      </c>
      <c r="BB58" s="221" t="s">
        <v>246</v>
      </c>
      <c r="BC58" s="213" t="s">
        <v>17</v>
      </c>
      <c r="BD58" s="213">
        <v>0</v>
      </c>
      <c r="BE58" s="213" t="s">
        <v>33</v>
      </c>
      <c r="BF58" s="213">
        <v>2</v>
      </c>
      <c r="BG58" s="213">
        <v>0</v>
      </c>
      <c r="BH58" s="213">
        <v>0</v>
      </c>
      <c r="BI58" s="214">
        <v>43511</v>
      </c>
      <c r="BJ58" s="222" t="s">
        <v>1507</v>
      </c>
      <c r="BK58" s="222">
        <v>0</v>
      </c>
      <c r="BL58" s="222" t="s">
        <v>1505</v>
      </c>
      <c r="BM58" s="222" t="s">
        <v>888</v>
      </c>
      <c r="BN58" s="222">
        <v>2</v>
      </c>
      <c r="BO58" s="222" t="s">
        <v>1506</v>
      </c>
      <c r="BP58" s="218" t="s">
        <v>691</v>
      </c>
      <c r="BQ58" s="223">
        <v>45260</v>
      </c>
      <c r="BR58" s="221" t="s">
        <v>243</v>
      </c>
      <c r="BS58" s="224" t="s">
        <v>17</v>
      </c>
      <c r="BT58" s="224">
        <v>0</v>
      </c>
      <c r="BU58" s="224" t="s">
        <v>33</v>
      </c>
      <c r="BV58" s="224">
        <v>2</v>
      </c>
      <c r="BW58" s="224" t="s">
        <v>242</v>
      </c>
      <c r="BX58" s="224">
        <v>0</v>
      </c>
      <c r="BY58" s="214">
        <v>43511</v>
      </c>
      <c r="BZ58" s="222" t="s">
        <v>244</v>
      </c>
      <c r="CA58" s="222">
        <v>0</v>
      </c>
      <c r="CB58" s="222" t="s">
        <v>17</v>
      </c>
      <c r="CC58" s="222" t="s">
        <v>33</v>
      </c>
      <c r="CD58" s="222">
        <v>2</v>
      </c>
      <c r="CE58" s="222" t="s">
        <v>17</v>
      </c>
      <c r="CF58" s="222" t="s">
        <v>17</v>
      </c>
      <c r="CG58" s="223">
        <v>43511</v>
      </c>
      <c r="CH58" s="221" t="s">
        <v>11457</v>
      </c>
      <c r="CI58" s="222" t="e">
        <v>#N/A</v>
      </c>
      <c r="CJ58" s="222" t="e">
        <v>#N/A</v>
      </c>
      <c r="CK58" s="222" t="e">
        <v>#N/A</v>
      </c>
      <c r="CL58" s="222" t="e">
        <v>#N/A</v>
      </c>
      <c r="CM58" s="222" t="e">
        <v>#N/A</v>
      </c>
      <c r="CN58" s="222" t="e">
        <v>#N/A</v>
      </c>
      <c r="CO58" s="225" t="e">
        <v>#N/A</v>
      </c>
      <c r="CP58" s="222" t="s">
        <v>245</v>
      </c>
      <c r="CQ58" s="224" t="s">
        <v>17</v>
      </c>
      <c r="CR58" s="224">
        <v>0</v>
      </c>
      <c r="CS58" s="224" t="s">
        <v>33</v>
      </c>
      <c r="CT58" s="224">
        <v>2</v>
      </c>
      <c r="CU58" s="224" t="s">
        <v>242</v>
      </c>
      <c r="CV58" s="224">
        <v>0</v>
      </c>
      <c r="CW58" s="214">
        <v>43511</v>
      </c>
      <c r="CX58" s="222" t="s">
        <v>8398</v>
      </c>
      <c r="CY58" s="218">
        <v>36000</v>
      </c>
      <c r="CZ58" s="218" t="s">
        <v>8395</v>
      </c>
      <c r="DA58" s="218" t="s">
        <v>888</v>
      </c>
      <c r="DB58" s="218">
        <v>2</v>
      </c>
      <c r="DC58" s="218" t="s">
        <v>8404</v>
      </c>
      <c r="DD58" s="218" t="s">
        <v>8396</v>
      </c>
      <c r="DE58" s="220">
        <v>45531</v>
      </c>
      <c r="DF58" s="221" t="s">
        <v>8401</v>
      </c>
      <c r="DG58" s="213">
        <v>4960000</v>
      </c>
      <c r="DH58" s="224" t="s">
        <v>8399</v>
      </c>
      <c r="DI58" s="224" t="s">
        <v>888</v>
      </c>
      <c r="DJ58" s="224">
        <v>2</v>
      </c>
      <c r="DK58" s="224" t="s">
        <v>8331</v>
      </c>
      <c r="DL58" s="224" t="s">
        <v>8400</v>
      </c>
      <c r="DM58" s="214">
        <v>45531</v>
      </c>
      <c r="DN58" s="222" t="s">
        <v>8403</v>
      </c>
      <c r="DO58" s="218">
        <v>1468000</v>
      </c>
      <c r="DP58" s="222" t="s">
        <v>8386</v>
      </c>
      <c r="DQ58" s="222" t="s">
        <v>888</v>
      </c>
      <c r="DR58" s="222">
        <v>2</v>
      </c>
      <c r="DS58" s="222" t="s">
        <v>8402</v>
      </c>
      <c r="DT58" s="222" t="s">
        <v>8387</v>
      </c>
      <c r="DU58" s="223">
        <v>45531</v>
      </c>
      <c r="DV58" s="221" t="s">
        <v>8405</v>
      </c>
      <c r="DW58" s="213">
        <v>33000</v>
      </c>
      <c r="DX58" s="224" t="s">
        <v>8395</v>
      </c>
      <c r="DY58" s="224" t="s">
        <v>888</v>
      </c>
      <c r="DZ58" s="224">
        <v>2</v>
      </c>
      <c r="EA58" s="224" t="s">
        <v>8404</v>
      </c>
      <c r="EB58" s="224" t="s">
        <v>8396</v>
      </c>
      <c r="EC58" s="214">
        <v>45531</v>
      </c>
      <c r="ED58" s="222" t="s">
        <v>8406</v>
      </c>
      <c r="EE58" s="218">
        <v>3000</v>
      </c>
      <c r="EF58" s="222" t="s">
        <v>8395</v>
      </c>
      <c r="EG58" s="222" t="s">
        <v>888</v>
      </c>
      <c r="EH58" s="222">
        <v>2</v>
      </c>
      <c r="EI58" s="222" t="s">
        <v>8404</v>
      </c>
      <c r="EJ58" s="222" t="s">
        <v>8396</v>
      </c>
      <c r="EK58" s="223">
        <v>45531</v>
      </c>
      <c r="EL58" s="221" t="s">
        <v>8407</v>
      </c>
      <c r="EM58" s="213">
        <v>0</v>
      </c>
      <c r="EN58" s="224" t="s">
        <v>8395</v>
      </c>
      <c r="EO58" s="224" t="s">
        <v>888</v>
      </c>
      <c r="EP58" s="224">
        <v>2</v>
      </c>
      <c r="EQ58" s="224" t="s">
        <v>8404</v>
      </c>
      <c r="ER58" s="224" t="s">
        <v>8396</v>
      </c>
      <c r="ES58" s="214">
        <v>45531</v>
      </c>
      <c r="ET58" s="222" t="s">
        <v>8394</v>
      </c>
      <c r="EU58" s="222">
        <v>420</v>
      </c>
      <c r="EV58" s="222" t="s">
        <v>8321</v>
      </c>
      <c r="EW58" s="222" t="s">
        <v>888</v>
      </c>
      <c r="EX58" s="222">
        <v>2</v>
      </c>
      <c r="EY58" s="222" t="s">
        <v>8322</v>
      </c>
      <c r="EZ58" s="222" t="s">
        <v>4522</v>
      </c>
      <c r="FA58" s="223">
        <v>45531</v>
      </c>
      <c r="FB58" s="221" t="s">
        <v>8409</v>
      </c>
      <c r="FC58" s="224">
        <v>2</v>
      </c>
      <c r="FD58" s="224" t="s">
        <v>8395</v>
      </c>
      <c r="FE58" s="224" t="s">
        <v>888</v>
      </c>
      <c r="FF58" s="224">
        <v>2</v>
      </c>
      <c r="FG58" s="224" t="s">
        <v>8408</v>
      </c>
      <c r="FH58" s="224" t="s">
        <v>8396</v>
      </c>
      <c r="FI58" s="214">
        <v>45531</v>
      </c>
      <c r="FJ58" s="221" t="s">
        <v>665</v>
      </c>
      <c r="FK58" s="222" t="s">
        <v>17</v>
      </c>
      <c r="FL58" s="222" t="s">
        <v>662</v>
      </c>
      <c r="FM58" s="222" t="s">
        <v>17</v>
      </c>
      <c r="FN58" s="222" t="s">
        <v>17</v>
      </c>
      <c r="FO58" s="222" t="s">
        <v>664</v>
      </c>
      <c r="FP58" s="218" t="s">
        <v>663</v>
      </c>
      <c r="FQ58" s="219">
        <v>44015</v>
      </c>
      <c r="FR58" s="221" t="s">
        <v>667</v>
      </c>
      <c r="FS58" s="224">
        <v>0</v>
      </c>
      <c r="FT58" s="224" t="s">
        <v>662</v>
      </c>
      <c r="FU58" s="224" t="s">
        <v>33</v>
      </c>
      <c r="FV58" s="224">
        <v>2</v>
      </c>
      <c r="FW58" s="224" t="s">
        <v>666</v>
      </c>
      <c r="FX58" s="224" t="s">
        <v>663</v>
      </c>
      <c r="FY58" s="214">
        <v>44015</v>
      </c>
      <c r="FZ58" s="222" t="s">
        <v>2590</v>
      </c>
      <c r="GA58" s="222">
        <v>1</v>
      </c>
      <c r="GB58" s="222" t="s">
        <v>2232</v>
      </c>
      <c r="GC58" s="222" t="s">
        <v>33</v>
      </c>
      <c r="GD58" s="222">
        <v>2</v>
      </c>
      <c r="GE58" s="222" t="s">
        <v>17</v>
      </c>
      <c r="GF58" s="222" t="s">
        <v>17</v>
      </c>
      <c r="GG58" s="223">
        <v>45456</v>
      </c>
      <c r="GH58" s="221" t="s">
        <v>2596</v>
      </c>
      <c r="GI58" s="224">
        <v>2</v>
      </c>
      <c r="GJ58" s="224" t="s">
        <v>2232</v>
      </c>
      <c r="GK58" s="224" t="s">
        <v>33</v>
      </c>
      <c r="GL58" s="224">
        <v>2</v>
      </c>
      <c r="GM58" s="224" t="s">
        <v>17</v>
      </c>
      <c r="GN58" s="224" t="s">
        <v>17</v>
      </c>
      <c r="GO58" s="214">
        <v>45456</v>
      </c>
      <c r="GP58" s="222" t="s">
        <v>2591</v>
      </c>
      <c r="GQ58" s="222">
        <v>1</v>
      </c>
      <c r="GR58" s="222" t="s">
        <v>2232</v>
      </c>
      <c r="GS58" s="222" t="s">
        <v>33</v>
      </c>
      <c r="GT58" s="222">
        <v>2</v>
      </c>
      <c r="GU58" s="222" t="s">
        <v>17</v>
      </c>
      <c r="GV58" s="222" t="s">
        <v>17</v>
      </c>
      <c r="GW58" s="223">
        <v>45456</v>
      </c>
      <c r="GX58" s="221" t="s">
        <v>2597</v>
      </c>
      <c r="GY58" s="224">
        <v>0</v>
      </c>
      <c r="GZ58" s="224" t="s">
        <v>2232</v>
      </c>
      <c r="HA58" s="224" t="s">
        <v>33</v>
      </c>
      <c r="HB58" s="224">
        <v>2</v>
      </c>
      <c r="HC58" s="224" t="s">
        <v>17</v>
      </c>
      <c r="HD58" s="224" t="s">
        <v>17</v>
      </c>
      <c r="HE58" s="214">
        <v>45456</v>
      </c>
      <c r="HF58" s="222" t="s">
        <v>2589</v>
      </c>
      <c r="HG58" s="222">
        <v>0</v>
      </c>
      <c r="HH58" s="222" t="s">
        <v>2232</v>
      </c>
      <c r="HI58" s="222" t="s">
        <v>33</v>
      </c>
      <c r="HJ58" s="222">
        <v>2</v>
      </c>
      <c r="HK58" s="222" t="s">
        <v>17</v>
      </c>
      <c r="HL58" s="222" t="s">
        <v>17</v>
      </c>
      <c r="HM58" s="223">
        <v>45456</v>
      </c>
      <c r="HN58" s="221" t="s">
        <v>2595</v>
      </c>
      <c r="HO58" s="224">
        <v>1</v>
      </c>
      <c r="HP58" s="224" t="s">
        <v>2232</v>
      </c>
      <c r="HQ58" s="224" t="s">
        <v>33</v>
      </c>
      <c r="HR58" s="224">
        <v>2</v>
      </c>
      <c r="HS58" s="224" t="s">
        <v>17</v>
      </c>
      <c r="HT58" s="224" t="s">
        <v>17</v>
      </c>
      <c r="HU58" s="214">
        <v>45456</v>
      </c>
      <c r="HV58" s="222" t="s">
        <v>2592</v>
      </c>
      <c r="HW58" s="222">
        <v>0</v>
      </c>
      <c r="HX58" s="222" t="s">
        <v>2232</v>
      </c>
      <c r="HY58" s="222" t="s">
        <v>33</v>
      </c>
      <c r="HZ58" s="222">
        <v>2</v>
      </c>
      <c r="IA58" s="222" t="s">
        <v>17</v>
      </c>
      <c r="IB58" s="222" t="s">
        <v>17</v>
      </c>
      <c r="IC58" s="223">
        <v>45456</v>
      </c>
      <c r="ID58" s="221" t="s">
        <v>2594</v>
      </c>
      <c r="IE58" s="224">
        <v>3</v>
      </c>
      <c r="IF58" s="224" t="s">
        <v>2232</v>
      </c>
      <c r="IG58" s="224" t="s">
        <v>33</v>
      </c>
      <c r="IH58" s="224">
        <v>2</v>
      </c>
      <c r="II58" s="224" t="s">
        <v>17</v>
      </c>
      <c r="IJ58" s="224" t="s">
        <v>17</v>
      </c>
      <c r="IK58" s="214">
        <v>45456</v>
      </c>
      <c r="IL58" s="222" t="s">
        <v>2593</v>
      </c>
      <c r="IM58" s="222">
        <v>0</v>
      </c>
      <c r="IN58" s="222" t="s">
        <v>2232</v>
      </c>
      <c r="IO58" s="222" t="s">
        <v>33</v>
      </c>
      <c r="IP58" s="222">
        <v>2</v>
      </c>
      <c r="IQ58" s="222" t="s">
        <v>17</v>
      </c>
      <c r="IR58" s="222" t="s">
        <v>17</v>
      </c>
      <c r="IS58" s="223">
        <v>45456</v>
      </c>
    </row>
    <row r="59" spans="1:253" s="11" customFormat="1" ht="13.25" customHeight="1" x14ac:dyDescent="0.25">
      <c r="A59" s="11" t="s">
        <v>248</v>
      </c>
      <c r="B59" s="11" t="s">
        <v>10825</v>
      </c>
      <c r="C59" s="11" t="s">
        <v>249</v>
      </c>
      <c r="D59" s="11" t="s">
        <v>250</v>
      </c>
      <c r="E59" s="11" t="s">
        <v>10268</v>
      </c>
      <c r="F59" s="11" t="s">
        <v>7531</v>
      </c>
      <c r="G59" s="212">
        <v>59315000</v>
      </c>
      <c r="H59" s="213" t="s">
        <v>7528</v>
      </c>
      <c r="I59" s="213" t="s">
        <v>888</v>
      </c>
      <c r="J59" s="213">
        <v>2</v>
      </c>
      <c r="K59" s="213" t="s">
        <v>7530</v>
      </c>
      <c r="L59" s="213" t="s">
        <v>7529</v>
      </c>
      <c r="M59" s="214">
        <v>45530</v>
      </c>
      <c r="N59" s="221" t="s">
        <v>896</v>
      </c>
      <c r="O59" s="216">
        <v>41055</v>
      </c>
      <c r="P59" s="216" t="s">
        <v>893</v>
      </c>
      <c r="Q59" s="216" t="s">
        <v>33</v>
      </c>
      <c r="R59" s="216">
        <v>2</v>
      </c>
      <c r="S59" s="216" t="s">
        <v>895</v>
      </c>
      <c r="T59" s="216" t="s">
        <v>894</v>
      </c>
      <c r="U59" s="217">
        <v>44773</v>
      </c>
      <c r="V59" s="221" t="s">
        <v>7533</v>
      </c>
      <c r="W59" s="213">
        <v>59315000</v>
      </c>
      <c r="X59" s="213" t="s">
        <v>7528</v>
      </c>
      <c r="Y59" s="213" t="s">
        <v>888</v>
      </c>
      <c r="Z59" s="213">
        <v>2</v>
      </c>
      <c r="AA59" s="213" t="s">
        <v>7532</v>
      </c>
      <c r="AB59" s="213" t="s">
        <v>894</v>
      </c>
      <c r="AC59" s="214">
        <v>45530</v>
      </c>
      <c r="AD59" s="221" t="s">
        <v>7536</v>
      </c>
      <c r="AE59" s="218">
        <v>195000</v>
      </c>
      <c r="AF59" s="218" t="s">
        <v>6358</v>
      </c>
      <c r="AG59" s="218" t="s">
        <v>888</v>
      </c>
      <c r="AH59" s="218">
        <v>2</v>
      </c>
      <c r="AI59" s="218" t="s">
        <v>7535</v>
      </c>
      <c r="AJ59" s="218" t="s">
        <v>7534</v>
      </c>
      <c r="AK59" s="219">
        <v>45530</v>
      </c>
      <c r="AL59" s="221" t="s">
        <v>7538</v>
      </c>
      <c r="AM59" s="213">
        <v>195000</v>
      </c>
      <c r="AN59" s="213" t="s">
        <v>6358</v>
      </c>
      <c r="AO59" s="213" t="s">
        <v>888</v>
      </c>
      <c r="AP59" s="213">
        <v>2</v>
      </c>
      <c r="AQ59" s="213" t="s">
        <v>7537</v>
      </c>
      <c r="AR59" s="213" t="s">
        <v>7534</v>
      </c>
      <c r="AS59" s="214">
        <v>45530</v>
      </c>
      <c r="AT59" s="222" t="s">
        <v>256</v>
      </c>
      <c r="AU59" s="218" t="s">
        <v>17</v>
      </c>
      <c r="AV59" s="218">
        <v>0</v>
      </c>
      <c r="AW59" s="218" t="s">
        <v>33</v>
      </c>
      <c r="AX59" s="218">
        <v>2</v>
      </c>
      <c r="AY59" s="218" t="s">
        <v>18</v>
      </c>
      <c r="AZ59" s="218">
        <v>0</v>
      </c>
      <c r="BA59" s="219">
        <v>43511</v>
      </c>
      <c r="BB59" s="221" t="s">
        <v>255</v>
      </c>
      <c r="BC59" s="213" t="s">
        <v>17</v>
      </c>
      <c r="BD59" s="213">
        <v>0</v>
      </c>
      <c r="BE59" s="213" t="s">
        <v>33</v>
      </c>
      <c r="BF59" s="213">
        <v>2</v>
      </c>
      <c r="BG59" s="213" t="s">
        <v>18</v>
      </c>
      <c r="BH59" s="213">
        <v>0</v>
      </c>
      <c r="BI59" s="214">
        <v>43511</v>
      </c>
      <c r="BJ59" s="222" t="s">
        <v>7540</v>
      </c>
      <c r="BK59" s="222">
        <v>831</v>
      </c>
      <c r="BL59" s="222" t="s">
        <v>6612</v>
      </c>
      <c r="BM59" s="222" t="s">
        <v>888</v>
      </c>
      <c r="BN59" s="222">
        <v>2</v>
      </c>
      <c r="BO59" s="222" t="s">
        <v>7539</v>
      </c>
      <c r="BP59" s="218" t="s">
        <v>7459</v>
      </c>
      <c r="BQ59" s="223">
        <v>45530</v>
      </c>
      <c r="BR59" s="221" t="s">
        <v>251</v>
      </c>
      <c r="BS59" s="224" t="s">
        <v>17</v>
      </c>
      <c r="BT59" s="224">
        <v>0</v>
      </c>
      <c r="BU59" s="224" t="s">
        <v>33</v>
      </c>
      <c r="BV59" s="224">
        <v>2</v>
      </c>
      <c r="BW59" s="224" t="s">
        <v>18</v>
      </c>
      <c r="BX59" s="224">
        <v>0</v>
      </c>
      <c r="BY59" s="214">
        <v>43511</v>
      </c>
      <c r="BZ59" s="222" t="s">
        <v>253</v>
      </c>
      <c r="CA59" s="222">
        <v>0</v>
      </c>
      <c r="CB59" s="222" t="s">
        <v>17</v>
      </c>
      <c r="CC59" s="222" t="s">
        <v>33</v>
      </c>
      <c r="CD59" s="222">
        <v>2</v>
      </c>
      <c r="CE59" s="222" t="s">
        <v>252</v>
      </c>
      <c r="CF59" s="222" t="s">
        <v>17</v>
      </c>
      <c r="CG59" s="223">
        <v>43511</v>
      </c>
      <c r="CH59" s="221" t="s">
        <v>11458</v>
      </c>
      <c r="CI59" s="222" t="e">
        <v>#N/A</v>
      </c>
      <c r="CJ59" s="222" t="e">
        <v>#N/A</v>
      </c>
      <c r="CK59" s="222" t="e">
        <v>#N/A</v>
      </c>
      <c r="CL59" s="222" t="e">
        <v>#N/A</v>
      </c>
      <c r="CM59" s="222" t="e">
        <v>#N/A</v>
      </c>
      <c r="CN59" s="222" t="e">
        <v>#N/A</v>
      </c>
      <c r="CO59" s="225" t="e">
        <v>#N/A</v>
      </c>
      <c r="CP59" s="222" t="s">
        <v>254</v>
      </c>
      <c r="CQ59" s="224" t="s">
        <v>17</v>
      </c>
      <c r="CR59" s="224">
        <v>0</v>
      </c>
      <c r="CS59" s="224" t="s">
        <v>33</v>
      </c>
      <c r="CT59" s="224">
        <v>2</v>
      </c>
      <c r="CU59" s="224" t="s">
        <v>18</v>
      </c>
      <c r="CV59" s="224">
        <v>0</v>
      </c>
      <c r="CW59" s="214">
        <v>43511</v>
      </c>
      <c r="CX59" s="222" t="s">
        <v>7544</v>
      </c>
      <c r="CY59" s="218">
        <v>195000</v>
      </c>
      <c r="CZ59" s="218" t="s">
        <v>6358</v>
      </c>
      <c r="DA59" s="218" t="s">
        <v>888</v>
      </c>
      <c r="DB59" s="218">
        <v>2</v>
      </c>
      <c r="DC59" s="218" t="s">
        <v>7275</v>
      </c>
      <c r="DD59" s="218" t="s">
        <v>7534</v>
      </c>
      <c r="DE59" s="220">
        <v>45530</v>
      </c>
      <c r="DF59" s="221" t="s">
        <v>7548</v>
      </c>
      <c r="DG59" s="213">
        <v>59120000</v>
      </c>
      <c r="DH59" s="224" t="s">
        <v>7545</v>
      </c>
      <c r="DI59" s="224" t="s">
        <v>888</v>
      </c>
      <c r="DJ59" s="224">
        <v>2</v>
      </c>
      <c r="DK59" s="224" t="s">
        <v>7547</v>
      </c>
      <c r="DL59" s="224" t="s">
        <v>7546</v>
      </c>
      <c r="DM59" s="214">
        <v>45530</v>
      </c>
      <c r="DN59" s="222" t="s">
        <v>7550</v>
      </c>
      <c r="DO59" s="218">
        <v>0</v>
      </c>
      <c r="DP59" s="222" t="s">
        <v>6358</v>
      </c>
      <c r="DQ59" s="222" t="s">
        <v>888</v>
      </c>
      <c r="DR59" s="222">
        <v>2</v>
      </c>
      <c r="DS59" s="222" t="s">
        <v>7549</v>
      </c>
      <c r="DT59" s="222" t="s">
        <v>7534</v>
      </c>
      <c r="DU59" s="223">
        <v>45530</v>
      </c>
      <c r="DV59" s="221" t="s">
        <v>7551</v>
      </c>
      <c r="DW59" s="213">
        <v>195000</v>
      </c>
      <c r="DX59" s="224" t="s">
        <v>6358</v>
      </c>
      <c r="DY59" s="224" t="s">
        <v>888</v>
      </c>
      <c r="DZ59" s="224">
        <v>2</v>
      </c>
      <c r="EA59" s="224" t="s">
        <v>7275</v>
      </c>
      <c r="EB59" s="224" t="s">
        <v>7534</v>
      </c>
      <c r="EC59" s="214">
        <v>45530</v>
      </c>
      <c r="ED59" s="222" t="s">
        <v>7552</v>
      </c>
      <c r="EE59" s="218" t="s">
        <v>17</v>
      </c>
      <c r="EF59" s="222" t="s">
        <v>6358</v>
      </c>
      <c r="EG59" s="222" t="s">
        <v>888</v>
      </c>
      <c r="EH59" s="222">
        <v>2</v>
      </c>
      <c r="EI59" s="222" t="s">
        <v>7275</v>
      </c>
      <c r="EJ59" s="222" t="s">
        <v>7534</v>
      </c>
      <c r="EK59" s="223">
        <v>45530</v>
      </c>
      <c r="EL59" s="221" t="s">
        <v>7553</v>
      </c>
      <c r="EM59" s="213" t="s">
        <v>17</v>
      </c>
      <c r="EN59" s="224" t="s">
        <v>6358</v>
      </c>
      <c r="EO59" s="224" t="s">
        <v>888</v>
      </c>
      <c r="EP59" s="224">
        <v>2</v>
      </c>
      <c r="EQ59" s="224" t="s">
        <v>7275</v>
      </c>
      <c r="ER59" s="224" t="s">
        <v>7534</v>
      </c>
      <c r="ES59" s="214">
        <v>45530</v>
      </c>
      <c r="ET59" s="222" t="s">
        <v>7542</v>
      </c>
      <c r="EU59" s="222">
        <v>831</v>
      </c>
      <c r="EV59" s="222" t="s">
        <v>7306</v>
      </c>
      <c r="EW59" s="222" t="s">
        <v>888</v>
      </c>
      <c r="EX59" s="222">
        <v>2</v>
      </c>
      <c r="EY59" s="222" t="s">
        <v>7541</v>
      </c>
      <c r="EZ59" s="222" t="s">
        <v>6613</v>
      </c>
      <c r="FA59" s="223">
        <v>45530</v>
      </c>
      <c r="FB59" s="221" t="s">
        <v>900</v>
      </c>
      <c r="FC59" s="224">
        <v>3</v>
      </c>
      <c r="FD59" s="224" t="s">
        <v>897</v>
      </c>
      <c r="FE59" s="224" t="s">
        <v>33</v>
      </c>
      <c r="FF59" s="224">
        <v>2</v>
      </c>
      <c r="FG59" s="224" t="s">
        <v>899</v>
      </c>
      <c r="FH59" s="224" t="s">
        <v>898</v>
      </c>
      <c r="FI59" s="214">
        <v>44773</v>
      </c>
      <c r="FJ59" s="221" t="s">
        <v>257</v>
      </c>
      <c r="FK59" s="222" t="s">
        <v>17</v>
      </c>
      <c r="FL59" s="222">
        <v>0</v>
      </c>
      <c r="FM59" s="222" t="s">
        <v>33</v>
      </c>
      <c r="FN59" s="222">
        <v>2</v>
      </c>
      <c r="FO59" s="222" t="s">
        <v>242</v>
      </c>
      <c r="FP59" s="218">
        <v>0</v>
      </c>
      <c r="FQ59" s="219">
        <v>43511</v>
      </c>
      <c r="FR59" s="221" t="s">
        <v>258</v>
      </c>
      <c r="FS59" s="224" t="s">
        <v>17</v>
      </c>
      <c r="FT59" s="224">
        <v>0</v>
      </c>
      <c r="FU59" s="224" t="s">
        <v>33</v>
      </c>
      <c r="FV59" s="224">
        <v>2</v>
      </c>
      <c r="FW59" s="224" t="s">
        <v>242</v>
      </c>
      <c r="FX59" s="224">
        <v>0</v>
      </c>
      <c r="FY59" s="214">
        <v>43511</v>
      </c>
      <c r="FZ59" s="222" t="s">
        <v>2868</v>
      </c>
      <c r="GA59" s="222">
        <v>0</v>
      </c>
      <c r="GB59" s="222" t="s">
        <v>2232</v>
      </c>
      <c r="GC59" s="222" t="s">
        <v>33</v>
      </c>
      <c r="GD59" s="222">
        <v>2</v>
      </c>
      <c r="GE59" s="222" t="s">
        <v>17</v>
      </c>
      <c r="GF59" s="222" t="s">
        <v>17</v>
      </c>
      <c r="GG59" s="223">
        <v>45460</v>
      </c>
      <c r="GH59" s="221" t="s">
        <v>2874</v>
      </c>
      <c r="GI59" s="224">
        <v>1</v>
      </c>
      <c r="GJ59" s="224" t="s">
        <v>2232</v>
      </c>
      <c r="GK59" s="224" t="s">
        <v>33</v>
      </c>
      <c r="GL59" s="224">
        <v>2</v>
      </c>
      <c r="GM59" s="224" t="s">
        <v>17</v>
      </c>
      <c r="GN59" s="224" t="s">
        <v>17</v>
      </c>
      <c r="GO59" s="214">
        <v>45460</v>
      </c>
      <c r="GP59" s="222" t="s">
        <v>2869</v>
      </c>
      <c r="GQ59" s="222">
        <v>1</v>
      </c>
      <c r="GR59" s="222" t="s">
        <v>2232</v>
      </c>
      <c r="GS59" s="222" t="s">
        <v>33</v>
      </c>
      <c r="GT59" s="222">
        <v>2</v>
      </c>
      <c r="GU59" s="222" t="s">
        <v>17</v>
      </c>
      <c r="GV59" s="222" t="s">
        <v>17</v>
      </c>
      <c r="GW59" s="223">
        <v>45460</v>
      </c>
      <c r="GX59" s="221" t="s">
        <v>2875</v>
      </c>
      <c r="GY59" s="224">
        <v>0</v>
      </c>
      <c r="GZ59" s="224" t="s">
        <v>2232</v>
      </c>
      <c r="HA59" s="224" t="s">
        <v>33</v>
      </c>
      <c r="HB59" s="224">
        <v>2</v>
      </c>
      <c r="HC59" s="224" t="s">
        <v>17</v>
      </c>
      <c r="HD59" s="224" t="s">
        <v>17</v>
      </c>
      <c r="HE59" s="214">
        <v>45460</v>
      </c>
      <c r="HF59" s="222" t="s">
        <v>2867</v>
      </c>
      <c r="HG59" s="222">
        <v>0</v>
      </c>
      <c r="HH59" s="222" t="s">
        <v>2232</v>
      </c>
      <c r="HI59" s="222" t="s">
        <v>33</v>
      </c>
      <c r="HJ59" s="222">
        <v>2</v>
      </c>
      <c r="HK59" s="222" t="s">
        <v>17</v>
      </c>
      <c r="HL59" s="222" t="s">
        <v>17</v>
      </c>
      <c r="HM59" s="223">
        <v>45460</v>
      </c>
      <c r="HN59" s="221" t="s">
        <v>2873</v>
      </c>
      <c r="HO59" s="224">
        <v>2</v>
      </c>
      <c r="HP59" s="224" t="s">
        <v>2232</v>
      </c>
      <c r="HQ59" s="224" t="s">
        <v>33</v>
      </c>
      <c r="HR59" s="224">
        <v>2</v>
      </c>
      <c r="HS59" s="224" t="s">
        <v>17</v>
      </c>
      <c r="HT59" s="224" t="s">
        <v>17</v>
      </c>
      <c r="HU59" s="214">
        <v>45460</v>
      </c>
      <c r="HV59" s="222" t="s">
        <v>2870</v>
      </c>
      <c r="HW59" s="222">
        <v>0</v>
      </c>
      <c r="HX59" s="222" t="s">
        <v>2232</v>
      </c>
      <c r="HY59" s="222" t="s">
        <v>33</v>
      </c>
      <c r="HZ59" s="222">
        <v>2</v>
      </c>
      <c r="IA59" s="222" t="s">
        <v>17</v>
      </c>
      <c r="IB59" s="222" t="s">
        <v>17</v>
      </c>
      <c r="IC59" s="223">
        <v>45460</v>
      </c>
      <c r="ID59" s="221" t="s">
        <v>2872</v>
      </c>
      <c r="IE59" s="224">
        <v>0</v>
      </c>
      <c r="IF59" s="224" t="s">
        <v>2232</v>
      </c>
      <c r="IG59" s="224" t="s">
        <v>33</v>
      </c>
      <c r="IH59" s="224">
        <v>2</v>
      </c>
      <c r="II59" s="224" t="s">
        <v>17</v>
      </c>
      <c r="IJ59" s="224" t="s">
        <v>17</v>
      </c>
      <c r="IK59" s="214">
        <v>45460</v>
      </c>
      <c r="IL59" s="222" t="s">
        <v>2871</v>
      </c>
      <c r="IM59" s="222">
        <v>1</v>
      </c>
      <c r="IN59" s="222" t="s">
        <v>2232</v>
      </c>
      <c r="IO59" s="222" t="s">
        <v>33</v>
      </c>
      <c r="IP59" s="222">
        <v>2</v>
      </c>
      <c r="IQ59" s="222" t="s">
        <v>17</v>
      </c>
      <c r="IR59" s="222" t="s">
        <v>17</v>
      </c>
      <c r="IS59" s="223">
        <v>45460</v>
      </c>
    </row>
    <row r="60" spans="1:253" s="11" customFormat="1" ht="13.25" customHeight="1" x14ac:dyDescent="0.25">
      <c r="A60" s="11" t="s">
        <v>93</v>
      </c>
      <c r="B60" s="11" t="s">
        <v>10825</v>
      </c>
      <c r="C60" s="11" t="s">
        <v>94</v>
      </c>
      <c r="D60" s="11" t="s">
        <v>95</v>
      </c>
      <c r="E60" s="11" t="s">
        <v>10271</v>
      </c>
      <c r="F60" s="11" t="s">
        <v>8413</v>
      </c>
      <c r="G60" s="212">
        <v>11645000</v>
      </c>
      <c r="H60" s="213" t="s">
        <v>8410</v>
      </c>
      <c r="I60" s="213" t="s">
        <v>492</v>
      </c>
      <c r="J60" s="213">
        <v>1</v>
      </c>
      <c r="K60" s="213" t="s">
        <v>8412</v>
      </c>
      <c r="L60" s="213" t="s">
        <v>8411</v>
      </c>
      <c r="M60" s="214">
        <v>45531</v>
      </c>
      <c r="N60" s="221" t="s">
        <v>8417</v>
      </c>
      <c r="O60" s="216">
        <v>40463</v>
      </c>
      <c r="P60" s="216" t="s">
        <v>8414</v>
      </c>
      <c r="Q60" s="216" t="s">
        <v>888</v>
      </c>
      <c r="R60" s="216">
        <v>2</v>
      </c>
      <c r="S60" s="216" t="s">
        <v>8416</v>
      </c>
      <c r="T60" s="216" t="s">
        <v>8415</v>
      </c>
      <c r="U60" s="217">
        <v>45531</v>
      </c>
      <c r="V60" s="221" t="s">
        <v>8420</v>
      </c>
      <c r="W60" s="213">
        <v>9280000</v>
      </c>
      <c r="X60" s="213" t="s">
        <v>8418</v>
      </c>
      <c r="Y60" s="213" t="s">
        <v>888</v>
      </c>
      <c r="Z60" s="213">
        <v>2</v>
      </c>
      <c r="AA60" s="213" t="s">
        <v>8419</v>
      </c>
      <c r="AB60" s="213" t="s">
        <v>8415</v>
      </c>
      <c r="AC60" s="214">
        <v>45531</v>
      </c>
      <c r="AD60" s="221" t="s">
        <v>8424</v>
      </c>
      <c r="AE60" s="218">
        <v>1840000</v>
      </c>
      <c r="AF60" s="218" t="s">
        <v>8421</v>
      </c>
      <c r="AG60" s="218" t="s">
        <v>22</v>
      </c>
      <c r="AH60" s="218">
        <v>3</v>
      </c>
      <c r="AI60" s="218" t="s">
        <v>8423</v>
      </c>
      <c r="AJ60" s="218" t="s">
        <v>8422</v>
      </c>
      <c r="AK60" s="219">
        <v>45531</v>
      </c>
      <c r="AL60" s="221" t="s">
        <v>8428</v>
      </c>
      <c r="AM60" s="213">
        <v>1320000</v>
      </c>
      <c r="AN60" s="213" t="s">
        <v>8425</v>
      </c>
      <c r="AO60" s="213" t="s">
        <v>22</v>
      </c>
      <c r="AP60" s="213">
        <v>3</v>
      </c>
      <c r="AQ60" s="213" t="s">
        <v>8427</v>
      </c>
      <c r="AR60" s="213" t="s">
        <v>8426</v>
      </c>
      <c r="AS60" s="214">
        <v>45531</v>
      </c>
      <c r="AT60" s="222" t="s">
        <v>693</v>
      </c>
      <c r="AU60" s="218" t="s">
        <v>17</v>
      </c>
      <c r="AV60" s="218" t="s">
        <v>690</v>
      </c>
      <c r="AW60" s="218" t="s">
        <v>17</v>
      </c>
      <c r="AX60" s="218" t="s">
        <v>17</v>
      </c>
      <c r="AY60" s="218" t="s">
        <v>692</v>
      </c>
      <c r="AZ60" s="218" t="s">
        <v>691</v>
      </c>
      <c r="BA60" s="219">
        <v>44102</v>
      </c>
      <c r="BB60" s="221" t="s">
        <v>614</v>
      </c>
      <c r="BC60" s="213" t="s">
        <v>17</v>
      </c>
      <c r="BD60" s="213" t="s">
        <v>17</v>
      </c>
      <c r="BE60" s="213" t="s">
        <v>17</v>
      </c>
      <c r="BF60" s="213" t="s">
        <v>17</v>
      </c>
      <c r="BG60" s="213" t="s">
        <v>96</v>
      </c>
      <c r="BH60" s="213" t="s">
        <v>17</v>
      </c>
      <c r="BI60" s="214">
        <v>43950</v>
      </c>
      <c r="BJ60" s="222" t="s">
        <v>8445</v>
      </c>
      <c r="BK60" s="222">
        <v>0</v>
      </c>
      <c r="BL60" s="222" t="s">
        <v>8443</v>
      </c>
      <c r="BM60" s="222" t="s">
        <v>888</v>
      </c>
      <c r="BN60" s="222">
        <v>2</v>
      </c>
      <c r="BO60" s="222" t="s">
        <v>8444</v>
      </c>
      <c r="BP60" s="218" t="s">
        <v>691</v>
      </c>
      <c r="BQ60" s="223">
        <v>45531</v>
      </c>
      <c r="BR60" s="221" t="s">
        <v>611</v>
      </c>
      <c r="BS60" s="224" t="s">
        <v>17</v>
      </c>
      <c r="BT60" s="224" t="s">
        <v>17</v>
      </c>
      <c r="BU60" s="224" t="s">
        <v>17</v>
      </c>
      <c r="BV60" s="224" t="s">
        <v>17</v>
      </c>
      <c r="BW60" s="224" t="s">
        <v>610</v>
      </c>
      <c r="BX60" s="224" t="s">
        <v>17</v>
      </c>
      <c r="BY60" s="214">
        <v>43950</v>
      </c>
      <c r="BZ60" s="222" t="s">
        <v>613</v>
      </c>
      <c r="CA60" s="222" t="s">
        <v>17</v>
      </c>
      <c r="CB60" s="222" t="s">
        <v>17</v>
      </c>
      <c r="CC60" s="222" t="s">
        <v>17</v>
      </c>
      <c r="CD60" s="222" t="s">
        <v>17</v>
      </c>
      <c r="CE60" s="222" t="s">
        <v>612</v>
      </c>
      <c r="CF60" s="222" t="s">
        <v>17</v>
      </c>
      <c r="CG60" s="223">
        <v>43950</v>
      </c>
      <c r="CH60" s="221" t="s">
        <v>11459</v>
      </c>
      <c r="CI60" s="222" t="e">
        <v>#N/A</v>
      </c>
      <c r="CJ60" s="222" t="e">
        <v>#N/A</v>
      </c>
      <c r="CK60" s="222" t="e">
        <v>#N/A</v>
      </c>
      <c r="CL60" s="222" t="e">
        <v>#N/A</v>
      </c>
      <c r="CM60" s="222" t="e">
        <v>#N/A</v>
      </c>
      <c r="CN60" s="222" t="e">
        <v>#N/A</v>
      </c>
      <c r="CO60" s="225" t="e">
        <v>#N/A</v>
      </c>
      <c r="CP60" s="222" t="s">
        <v>671</v>
      </c>
      <c r="CQ60" s="224" t="s">
        <v>17</v>
      </c>
      <c r="CR60" s="224" t="s">
        <v>668</v>
      </c>
      <c r="CS60" s="224" t="s">
        <v>17</v>
      </c>
      <c r="CT60" s="224" t="s">
        <v>17</v>
      </c>
      <c r="CU60" s="224" t="s">
        <v>670</v>
      </c>
      <c r="CV60" s="224" t="s">
        <v>669</v>
      </c>
      <c r="CW60" s="214">
        <v>44015</v>
      </c>
      <c r="CX60" s="222" t="s">
        <v>8432</v>
      </c>
      <c r="CY60" s="218">
        <v>1351000</v>
      </c>
      <c r="CZ60" s="218" t="s">
        <v>8429</v>
      </c>
      <c r="DA60" s="218" t="s">
        <v>22</v>
      </c>
      <c r="DB60" s="218">
        <v>3</v>
      </c>
      <c r="DC60" s="218" t="s">
        <v>8439</v>
      </c>
      <c r="DD60" s="218" t="s">
        <v>8430</v>
      </c>
      <c r="DE60" s="220">
        <v>45531</v>
      </c>
      <c r="DF60" s="221" t="s">
        <v>8436</v>
      </c>
      <c r="DG60" s="213">
        <v>7440000</v>
      </c>
      <c r="DH60" s="224" t="s">
        <v>8433</v>
      </c>
      <c r="DI60" s="224" t="s">
        <v>22</v>
      </c>
      <c r="DJ60" s="224">
        <v>3</v>
      </c>
      <c r="DK60" s="224" t="s">
        <v>8435</v>
      </c>
      <c r="DL60" s="224" t="s">
        <v>8434</v>
      </c>
      <c r="DM60" s="214">
        <v>45531</v>
      </c>
      <c r="DN60" s="222" t="s">
        <v>8438</v>
      </c>
      <c r="DO60" s="218">
        <v>488000</v>
      </c>
      <c r="DP60" s="222" t="s">
        <v>8429</v>
      </c>
      <c r="DQ60" s="222" t="s">
        <v>22</v>
      </c>
      <c r="DR60" s="222">
        <v>3</v>
      </c>
      <c r="DS60" s="222" t="s">
        <v>8437</v>
      </c>
      <c r="DT60" s="222" t="s">
        <v>8430</v>
      </c>
      <c r="DU60" s="223">
        <v>45531</v>
      </c>
      <c r="DV60" s="221" t="s">
        <v>8440</v>
      </c>
      <c r="DW60" s="213">
        <v>1325000</v>
      </c>
      <c r="DX60" s="224" t="s">
        <v>8429</v>
      </c>
      <c r="DY60" s="224" t="s">
        <v>22</v>
      </c>
      <c r="DZ60" s="224">
        <v>3</v>
      </c>
      <c r="EA60" s="224" t="s">
        <v>8439</v>
      </c>
      <c r="EB60" s="224" t="s">
        <v>8430</v>
      </c>
      <c r="EC60" s="214">
        <v>45531</v>
      </c>
      <c r="ED60" s="222" t="s">
        <v>8441</v>
      </c>
      <c r="EE60" s="218">
        <v>26000</v>
      </c>
      <c r="EF60" s="222" t="s">
        <v>8429</v>
      </c>
      <c r="EG60" s="222" t="s">
        <v>22</v>
      </c>
      <c r="EH60" s="222">
        <v>3</v>
      </c>
      <c r="EI60" s="222" t="s">
        <v>8439</v>
      </c>
      <c r="EJ60" s="222" t="s">
        <v>8430</v>
      </c>
      <c r="EK60" s="223">
        <v>45531</v>
      </c>
      <c r="EL60" s="221" t="s">
        <v>8442</v>
      </c>
      <c r="EM60" s="213">
        <v>0</v>
      </c>
      <c r="EN60" s="224" t="s">
        <v>8429</v>
      </c>
      <c r="EO60" s="224" t="s">
        <v>22</v>
      </c>
      <c r="EP60" s="224">
        <v>3</v>
      </c>
      <c r="EQ60" s="224" t="s">
        <v>8439</v>
      </c>
      <c r="ER60" s="224" t="s">
        <v>8430</v>
      </c>
      <c r="ES60" s="214">
        <v>45531</v>
      </c>
      <c r="ET60" s="222" t="s">
        <v>8447</v>
      </c>
      <c r="EU60" s="222">
        <v>0</v>
      </c>
      <c r="EV60" s="222" t="s">
        <v>8443</v>
      </c>
      <c r="EW60" s="222" t="s">
        <v>888</v>
      </c>
      <c r="EX60" s="222">
        <v>2</v>
      </c>
      <c r="EY60" s="222" t="s">
        <v>8446</v>
      </c>
      <c r="EZ60" s="222" t="s">
        <v>691</v>
      </c>
      <c r="FA60" s="223">
        <v>45531</v>
      </c>
      <c r="FB60" s="221" t="s">
        <v>8449</v>
      </c>
      <c r="FC60" s="224">
        <v>2</v>
      </c>
      <c r="FD60" s="224" t="s">
        <v>8421</v>
      </c>
      <c r="FE60" s="224" t="s">
        <v>888</v>
      </c>
      <c r="FF60" s="224">
        <v>2</v>
      </c>
      <c r="FG60" s="224" t="s">
        <v>8448</v>
      </c>
      <c r="FH60" s="224" t="s">
        <v>8422</v>
      </c>
      <c r="FI60" s="214">
        <v>45531</v>
      </c>
      <c r="FJ60" s="221" t="s">
        <v>97</v>
      </c>
      <c r="FK60" s="222" t="s">
        <v>17</v>
      </c>
      <c r="FL60" s="222">
        <v>0</v>
      </c>
      <c r="FM60" s="222" t="s">
        <v>17</v>
      </c>
      <c r="FN60" s="222" t="s">
        <v>17</v>
      </c>
      <c r="FO60" s="222" t="s">
        <v>96</v>
      </c>
      <c r="FP60" s="218">
        <v>0</v>
      </c>
      <c r="FQ60" s="219">
        <v>43503</v>
      </c>
      <c r="FR60" s="221" t="s">
        <v>98</v>
      </c>
      <c r="FS60" s="224" t="s">
        <v>17</v>
      </c>
      <c r="FT60" s="224">
        <v>0</v>
      </c>
      <c r="FU60" s="224" t="s">
        <v>17</v>
      </c>
      <c r="FV60" s="224" t="s">
        <v>17</v>
      </c>
      <c r="FW60" s="224" t="s">
        <v>96</v>
      </c>
      <c r="FX60" s="224">
        <v>0</v>
      </c>
      <c r="FY60" s="214">
        <v>43503</v>
      </c>
      <c r="FZ60" s="222" t="s">
        <v>2599</v>
      </c>
      <c r="GA60" s="222">
        <v>0</v>
      </c>
      <c r="GB60" s="222" t="s">
        <v>2232</v>
      </c>
      <c r="GC60" s="222" t="s">
        <v>33</v>
      </c>
      <c r="GD60" s="222">
        <v>2</v>
      </c>
      <c r="GE60" s="222" t="s">
        <v>17</v>
      </c>
      <c r="GF60" s="222" t="s">
        <v>17</v>
      </c>
      <c r="GG60" s="223">
        <v>45456</v>
      </c>
      <c r="GH60" s="221" t="s">
        <v>2605</v>
      </c>
      <c r="GI60" s="224">
        <v>0</v>
      </c>
      <c r="GJ60" s="224" t="s">
        <v>2232</v>
      </c>
      <c r="GK60" s="224" t="s">
        <v>33</v>
      </c>
      <c r="GL60" s="224">
        <v>2</v>
      </c>
      <c r="GM60" s="224" t="s">
        <v>17</v>
      </c>
      <c r="GN60" s="224" t="s">
        <v>17</v>
      </c>
      <c r="GO60" s="214">
        <v>45456</v>
      </c>
      <c r="GP60" s="222" t="s">
        <v>2600</v>
      </c>
      <c r="GQ60" s="222">
        <v>0</v>
      </c>
      <c r="GR60" s="222" t="s">
        <v>2232</v>
      </c>
      <c r="GS60" s="222" t="s">
        <v>33</v>
      </c>
      <c r="GT60" s="222">
        <v>2</v>
      </c>
      <c r="GU60" s="222" t="s">
        <v>17</v>
      </c>
      <c r="GV60" s="222" t="s">
        <v>17</v>
      </c>
      <c r="GW60" s="223">
        <v>45456</v>
      </c>
      <c r="GX60" s="221" t="s">
        <v>2606</v>
      </c>
      <c r="GY60" s="224">
        <v>0</v>
      </c>
      <c r="GZ60" s="224" t="s">
        <v>2232</v>
      </c>
      <c r="HA60" s="224" t="s">
        <v>33</v>
      </c>
      <c r="HB60" s="224">
        <v>2</v>
      </c>
      <c r="HC60" s="224" t="s">
        <v>17</v>
      </c>
      <c r="HD60" s="224" t="s">
        <v>17</v>
      </c>
      <c r="HE60" s="214">
        <v>45456</v>
      </c>
      <c r="HF60" s="222" t="s">
        <v>2598</v>
      </c>
      <c r="HG60" s="222">
        <v>0</v>
      </c>
      <c r="HH60" s="222" t="s">
        <v>2232</v>
      </c>
      <c r="HI60" s="222" t="s">
        <v>33</v>
      </c>
      <c r="HJ60" s="222">
        <v>2</v>
      </c>
      <c r="HK60" s="222" t="s">
        <v>17</v>
      </c>
      <c r="HL60" s="222" t="s">
        <v>17</v>
      </c>
      <c r="HM60" s="223">
        <v>45456</v>
      </c>
      <c r="HN60" s="221" t="s">
        <v>2604</v>
      </c>
      <c r="HO60" s="224">
        <v>2</v>
      </c>
      <c r="HP60" s="224" t="s">
        <v>2232</v>
      </c>
      <c r="HQ60" s="224" t="s">
        <v>33</v>
      </c>
      <c r="HR60" s="224">
        <v>2</v>
      </c>
      <c r="HS60" s="224" t="s">
        <v>17</v>
      </c>
      <c r="HT60" s="224" t="s">
        <v>17</v>
      </c>
      <c r="HU60" s="214">
        <v>45456</v>
      </c>
      <c r="HV60" s="222" t="s">
        <v>2601</v>
      </c>
      <c r="HW60" s="222">
        <v>0</v>
      </c>
      <c r="HX60" s="222" t="s">
        <v>2232</v>
      </c>
      <c r="HY60" s="222" t="s">
        <v>33</v>
      </c>
      <c r="HZ60" s="222">
        <v>2</v>
      </c>
      <c r="IA60" s="222" t="s">
        <v>17</v>
      </c>
      <c r="IB60" s="222" t="s">
        <v>17</v>
      </c>
      <c r="IC60" s="223">
        <v>45456</v>
      </c>
      <c r="ID60" s="221" t="s">
        <v>2603</v>
      </c>
      <c r="IE60" s="224">
        <v>2</v>
      </c>
      <c r="IF60" s="224" t="s">
        <v>2232</v>
      </c>
      <c r="IG60" s="224" t="s">
        <v>33</v>
      </c>
      <c r="IH60" s="224">
        <v>2</v>
      </c>
      <c r="II60" s="224" t="s">
        <v>17</v>
      </c>
      <c r="IJ60" s="224" t="s">
        <v>17</v>
      </c>
      <c r="IK60" s="214">
        <v>45456</v>
      </c>
      <c r="IL60" s="222" t="s">
        <v>2602</v>
      </c>
      <c r="IM60" s="222">
        <v>0</v>
      </c>
      <c r="IN60" s="222" t="s">
        <v>2232</v>
      </c>
      <c r="IO60" s="222" t="s">
        <v>33</v>
      </c>
      <c r="IP60" s="222">
        <v>2</v>
      </c>
      <c r="IQ60" s="222" t="s">
        <v>17</v>
      </c>
      <c r="IR60" s="222" t="s">
        <v>17</v>
      </c>
      <c r="IS60" s="223">
        <v>45456</v>
      </c>
    </row>
    <row r="61" spans="1:253" s="11" customFormat="1" ht="13.25" customHeight="1" x14ac:dyDescent="0.25">
      <c r="A61" s="11" t="s">
        <v>763</v>
      </c>
      <c r="B61" s="11" t="s">
        <v>10939</v>
      </c>
      <c r="C61" s="11" t="s">
        <v>764</v>
      </c>
      <c r="D61" s="11" t="s">
        <v>261</v>
      </c>
      <c r="E61" s="11" t="s">
        <v>10276</v>
      </c>
      <c r="F61" s="11" t="s">
        <v>9145</v>
      </c>
      <c r="G61" s="212">
        <v>57357000</v>
      </c>
      <c r="H61" s="213" t="s">
        <v>9143</v>
      </c>
      <c r="I61" s="213" t="s">
        <v>888</v>
      </c>
      <c r="J61" s="213">
        <v>2</v>
      </c>
      <c r="K61" s="213" t="s">
        <v>9144</v>
      </c>
      <c r="L61" s="213" t="s">
        <v>9066</v>
      </c>
      <c r="M61" s="214">
        <v>45531</v>
      </c>
      <c r="N61" s="221" t="s">
        <v>9149</v>
      </c>
      <c r="O61" s="216">
        <v>543630</v>
      </c>
      <c r="P61" s="216" t="s">
        <v>9146</v>
      </c>
      <c r="Q61" s="216" t="s">
        <v>492</v>
      </c>
      <c r="R61" s="216">
        <v>1</v>
      </c>
      <c r="S61" s="216" t="s">
        <v>9148</v>
      </c>
      <c r="T61" s="216" t="s">
        <v>9147</v>
      </c>
      <c r="U61" s="217">
        <v>45531</v>
      </c>
      <c r="V61" s="221" t="s">
        <v>9151</v>
      </c>
      <c r="W61" s="213">
        <v>30106000</v>
      </c>
      <c r="X61" s="213" t="s">
        <v>9104</v>
      </c>
      <c r="Y61" s="213" t="s">
        <v>22</v>
      </c>
      <c r="Z61" s="213">
        <v>3</v>
      </c>
      <c r="AA61" s="213" t="s">
        <v>9150</v>
      </c>
      <c r="AB61" s="213" t="s">
        <v>9105</v>
      </c>
      <c r="AC61" s="214">
        <v>45531</v>
      </c>
      <c r="AD61" s="221" t="s">
        <v>9153</v>
      </c>
      <c r="AE61" s="218">
        <v>29547000</v>
      </c>
      <c r="AF61" s="218" t="s">
        <v>9104</v>
      </c>
      <c r="AG61" s="218" t="s">
        <v>22</v>
      </c>
      <c r="AH61" s="218">
        <v>3</v>
      </c>
      <c r="AI61" s="218" t="s">
        <v>9152</v>
      </c>
      <c r="AJ61" s="218" t="s">
        <v>9105</v>
      </c>
      <c r="AK61" s="219">
        <v>45531</v>
      </c>
      <c r="AL61" s="221" t="s">
        <v>9157</v>
      </c>
      <c r="AM61" s="213">
        <v>1112000</v>
      </c>
      <c r="AN61" s="213" t="s">
        <v>9154</v>
      </c>
      <c r="AO61" s="213" t="s">
        <v>22</v>
      </c>
      <c r="AP61" s="213">
        <v>3</v>
      </c>
      <c r="AQ61" s="213" t="s">
        <v>9156</v>
      </c>
      <c r="AR61" s="213" t="s">
        <v>9155</v>
      </c>
      <c r="AS61" s="214">
        <v>45531</v>
      </c>
      <c r="AT61" s="222" t="s">
        <v>9158</v>
      </c>
      <c r="AU61" s="218" t="s">
        <v>17</v>
      </c>
      <c r="AV61" s="218" t="s">
        <v>17</v>
      </c>
      <c r="AW61" s="218" t="s">
        <v>17</v>
      </c>
      <c r="AX61" s="218" t="s">
        <v>17</v>
      </c>
      <c r="AY61" s="218" t="s">
        <v>866</v>
      </c>
      <c r="AZ61" s="218" t="s">
        <v>17</v>
      </c>
      <c r="BA61" s="219">
        <v>45531</v>
      </c>
      <c r="BB61" s="221" t="s">
        <v>9180</v>
      </c>
      <c r="BC61" s="213">
        <v>972379</v>
      </c>
      <c r="BD61" s="213" t="s">
        <v>9139</v>
      </c>
      <c r="BE61" s="213" t="s">
        <v>888</v>
      </c>
      <c r="BF61" s="213">
        <v>2</v>
      </c>
      <c r="BG61" s="213" t="s">
        <v>9179</v>
      </c>
      <c r="BH61" s="213" t="s">
        <v>9140</v>
      </c>
      <c r="BI61" s="214">
        <v>45531</v>
      </c>
      <c r="BJ61" s="222" t="s">
        <v>1549</v>
      </c>
      <c r="BK61" s="222">
        <v>664</v>
      </c>
      <c r="BL61" s="222" t="s">
        <v>1546</v>
      </c>
      <c r="BM61" s="222" t="s">
        <v>22</v>
      </c>
      <c r="BN61" s="222">
        <v>3</v>
      </c>
      <c r="BO61" s="222" t="s">
        <v>1548</v>
      </c>
      <c r="BP61" s="218" t="s">
        <v>1547</v>
      </c>
      <c r="BQ61" s="223">
        <v>45321</v>
      </c>
      <c r="BR61" s="221" t="s">
        <v>766</v>
      </c>
      <c r="BS61" s="224">
        <v>0</v>
      </c>
      <c r="BT61" s="224" t="s">
        <v>17</v>
      </c>
      <c r="BU61" s="224" t="s">
        <v>17</v>
      </c>
      <c r="BV61" s="224" t="s">
        <v>17</v>
      </c>
      <c r="BW61" s="224" t="s">
        <v>765</v>
      </c>
      <c r="BX61" s="224" t="s">
        <v>17</v>
      </c>
      <c r="BY61" s="214">
        <v>44456</v>
      </c>
      <c r="BZ61" s="222" t="s">
        <v>767</v>
      </c>
      <c r="CA61" s="222">
        <v>0</v>
      </c>
      <c r="CB61" s="222" t="s">
        <v>17</v>
      </c>
      <c r="CC61" s="222" t="s">
        <v>17</v>
      </c>
      <c r="CD61" s="222" t="s">
        <v>17</v>
      </c>
      <c r="CE61" s="222" t="s">
        <v>765</v>
      </c>
      <c r="CF61" s="222" t="s">
        <v>17</v>
      </c>
      <c r="CG61" s="223">
        <v>44456</v>
      </c>
      <c r="CH61" s="221" t="s">
        <v>11460</v>
      </c>
      <c r="CI61" s="222" t="e">
        <v>#N/A</v>
      </c>
      <c r="CJ61" s="222" t="e">
        <v>#N/A</v>
      </c>
      <c r="CK61" s="222" t="e">
        <v>#N/A</v>
      </c>
      <c r="CL61" s="222" t="e">
        <v>#N/A</v>
      </c>
      <c r="CM61" s="222" t="e">
        <v>#N/A</v>
      </c>
      <c r="CN61" s="222" t="e">
        <v>#N/A</v>
      </c>
      <c r="CO61" s="225" t="e">
        <v>#N/A</v>
      </c>
      <c r="CP61" s="222" t="s">
        <v>770</v>
      </c>
      <c r="CQ61" s="224">
        <v>0</v>
      </c>
      <c r="CR61" s="224" t="s">
        <v>17</v>
      </c>
      <c r="CS61" s="224" t="s">
        <v>17</v>
      </c>
      <c r="CT61" s="224" t="s">
        <v>17</v>
      </c>
      <c r="CU61" s="224" t="s">
        <v>765</v>
      </c>
      <c r="CV61" s="224" t="s">
        <v>17</v>
      </c>
      <c r="CW61" s="214">
        <v>44456</v>
      </c>
      <c r="CX61" s="222" t="s">
        <v>9166</v>
      </c>
      <c r="CY61" s="218">
        <v>2006000</v>
      </c>
      <c r="CZ61" s="218" t="s">
        <v>9171</v>
      </c>
      <c r="DA61" s="218" t="s">
        <v>22</v>
      </c>
      <c r="DB61" s="218">
        <v>3</v>
      </c>
      <c r="DC61" s="218" t="s">
        <v>9172</v>
      </c>
      <c r="DD61" s="218" t="s">
        <v>9164</v>
      </c>
      <c r="DE61" s="220">
        <v>45531</v>
      </c>
      <c r="DF61" s="221" t="s">
        <v>9168</v>
      </c>
      <c r="DG61" s="213">
        <v>559000</v>
      </c>
      <c r="DH61" s="224" t="s">
        <v>9104</v>
      </c>
      <c r="DI61" s="224" t="s">
        <v>22</v>
      </c>
      <c r="DJ61" s="224">
        <v>3</v>
      </c>
      <c r="DK61" s="224" t="s">
        <v>9167</v>
      </c>
      <c r="DL61" s="224" t="s">
        <v>9105</v>
      </c>
      <c r="DM61" s="214">
        <v>45531</v>
      </c>
      <c r="DN61" s="222" t="s">
        <v>9170</v>
      </c>
      <c r="DO61" s="218">
        <v>27541000</v>
      </c>
      <c r="DP61" s="222" t="s">
        <v>9104</v>
      </c>
      <c r="DQ61" s="222" t="s">
        <v>22</v>
      </c>
      <c r="DR61" s="222">
        <v>3</v>
      </c>
      <c r="DS61" s="222" t="s">
        <v>9169</v>
      </c>
      <c r="DT61" s="222" t="s">
        <v>9105</v>
      </c>
      <c r="DU61" s="223">
        <v>45531</v>
      </c>
      <c r="DV61" s="221" t="s">
        <v>9173</v>
      </c>
      <c r="DW61" s="213">
        <v>1980000</v>
      </c>
      <c r="DX61" s="224" t="s">
        <v>9171</v>
      </c>
      <c r="DY61" s="224" t="s">
        <v>22</v>
      </c>
      <c r="DZ61" s="224">
        <v>3</v>
      </c>
      <c r="EA61" s="224" t="s">
        <v>9172</v>
      </c>
      <c r="EB61" s="224" t="s">
        <v>9164</v>
      </c>
      <c r="EC61" s="214">
        <v>45531</v>
      </c>
      <c r="ED61" s="222" t="s">
        <v>9175</v>
      </c>
      <c r="EE61" s="218">
        <v>26000</v>
      </c>
      <c r="EF61" s="222" t="s">
        <v>9121</v>
      </c>
      <c r="EG61" s="222" t="s">
        <v>888</v>
      </c>
      <c r="EH61" s="222">
        <v>2</v>
      </c>
      <c r="EI61" s="222" t="s">
        <v>9174</v>
      </c>
      <c r="EJ61" s="222" t="s">
        <v>9122</v>
      </c>
      <c r="EK61" s="223">
        <v>45531</v>
      </c>
      <c r="EL61" s="221" t="s">
        <v>9177</v>
      </c>
      <c r="EM61" s="213">
        <v>0</v>
      </c>
      <c r="EN61" s="224" t="s">
        <v>9121</v>
      </c>
      <c r="EO61" s="224" t="s">
        <v>888</v>
      </c>
      <c r="EP61" s="224">
        <v>2</v>
      </c>
      <c r="EQ61" s="224" t="s">
        <v>9176</v>
      </c>
      <c r="ER61" s="224" t="s">
        <v>9122</v>
      </c>
      <c r="ES61" s="214">
        <v>45531</v>
      </c>
      <c r="ET61" s="222" t="s">
        <v>9162</v>
      </c>
      <c r="EU61" s="222">
        <v>719</v>
      </c>
      <c r="EV61" s="222" t="s">
        <v>9159</v>
      </c>
      <c r="EW61" s="222" t="s">
        <v>22</v>
      </c>
      <c r="EX61" s="222">
        <v>3</v>
      </c>
      <c r="EY61" s="222" t="s">
        <v>9161</v>
      </c>
      <c r="EZ61" s="222" t="s">
        <v>9160</v>
      </c>
      <c r="FA61" s="223">
        <v>45531</v>
      </c>
      <c r="FB61" s="221" t="s">
        <v>9178</v>
      </c>
      <c r="FC61" s="224">
        <v>3</v>
      </c>
      <c r="FD61" s="224" t="s">
        <v>9135</v>
      </c>
      <c r="FE61" s="224" t="s">
        <v>888</v>
      </c>
      <c r="FF61" s="224">
        <v>2</v>
      </c>
      <c r="FG61" s="224" t="s">
        <v>9137</v>
      </c>
      <c r="FH61" s="224" t="s">
        <v>9136</v>
      </c>
      <c r="FI61" s="214">
        <v>45531</v>
      </c>
      <c r="FJ61" s="221" t="s">
        <v>771</v>
      </c>
      <c r="FK61" s="222">
        <v>0</v>
      </c>
      <c r="FL61" s="222" t="s">
        <v>17</v>
      </c>
      <c r="FM61" s="222" t="s">
        <v>17</v>
      </c>
      <c r="FN61" s="222" t="s">
        <v>17</v>
      </c>
      <c r="FO61" s="222" t="s">
        <v>765</v>
      </c>
      <c r="FP61" s="218" t="s">
        <v>17</v>
      </c>
      <c r="FQ61" s="219">
        <v>44456</v>
      </c>
      <c r="FR61" s="221" t="s">
        <v>772</v>
      </c>
      <c r="FS61" s="224">
        <v>0</v>
      </c>
      <c r="FT61" s="224" t="s">
        <v>17</v>
      </c>
      <c r="FU61" s="224" t="s">
        <v>17</v>
      </c>
      <c r="FV61" s="224" t="s">
        <v>17</v>
      </c>
      <c r="FW61" s="224" t="s">
        <v>765</v>
      </c>
      <c r="FX61" s="224" t="s">
        <v>17</v>
      </c>
      <c r="FY61" s="214">
        <v>44456</v>
      </c>
      <c r="FZ61" s="222" t="s">
        <v>2368</v>
      </c>
      <c r="GA61" s="222">
        <v>0</v>
      </c>
      <c r="GB61" s="222" t="s">
        <v>2232</v>
      </c>
      <c r="GC61" s="222" t="s">
        <v>33</v>
      </c>
      <c r="GD61" s="222">
        <v>2</v>
      </c>
      <c r="GE61" s="222" t="s">
        <v>17</v>
      </c>
      <c r="GF61" s="222" t="s">
        <v>17</v>
      </c>
      <c r="GG61" s="223">
        <v>45455</v>
      </c>
      <c r="GH61" s="221" t="s">
        <v>2374</v>
      </c>
      <c r="GI61" s="224">
        <v>1</v>
      </c>
      <c r="GJ61" s="224" t="s">
        <v>2232</v>
      </c>
      <c r="GK61" s="224" t="s">
        <v>33</v>
      </c>
      <c r="GL61" s="224">
        <v>2</v>
      </c>
      <c r="GM61" s="224" t="s">
        <v>17</v>
      </c>
      <c r="GN61" s="224" t="s">
        <v>17</v>
      </c>
      <c r="GO61" s="214">
        <v>45455</v>
      </c>
      <c r="GP61" s="222" t="s">
        <v>2369</v>
      </c>
      <c r="GQ61" s="222">
        <v>0</v>
      </c>
      <c r="GR61" s="222" t="s">
        <v>2232</v>
      </c>
      <c r="GS61" s="222" t="s">
        <v>33</v>
      </c>
      <c r="GT61" s="222">
        <v>2</v>
      </c>
      <c r="GU61" s="222" t="s">
        <v>17</v>
      </c>
      <c r="GV61" s="222" t="s">
        <v>17</v>
      </c>
      <c r="GW61" s="223">
        <v>45455</v>
      </c>
      <c r="GX61" s="221" t="s">
        <v>2375</v>
      </c>
      <c r="GY61" s="224">
        <v>0</v>
      </c>
      <c r="GZ61" s="224" t="s">
        <v>2232</v>
      </c>
      <c r="HA61" s="224" t="s">
        <v>33</v>
      </c>
      <c r="HB61" s="224">
        <v>2</v>
      </c>
      <c r="HC61" s="224" t="s">
        <v>17</v>
      </c>
      <c r="HD61" s="224" t="s">
        <v>17</v>
      </c>
      <c r="HE61" s="214">
        <v>45455</v>
      </c>
      <c r="HF61" s="222" t="s">
        <v>2367</v>
      </c>
      <c r="HG61" s="222">
        <v>2</v>
      </c>
      <c r="HH61" s="222" t="s">
        <v>2232</v>
      </c>
      <c r="HI61" s="222" t="s">
        <v>33</v>
      </c>
      <c r="HJ61" s="222">
        <v>2</v>
      </c>
      <c r="HK61" s="222" t="s">
        <v>17</v>
      </c>
      <c r="HL61" s="222" t="s">
        <v>17</v>
      </c>
      <c r="HM61" s="223">
        <v>45455</v>
      </c>
      <c r="HN61" s="221" t="s">
        <v>2373</v>
      </c>
      <c r="HO61" s="224">
        <v>2</v>
      </c>
      <c r="HP61" s="224" t="s">
        <v>2232</v>
      </c>
      <c r="HQ61" s="224" t="s">
        <v>33</v>
      </c>
      <c r="HR61" s="224">
        <v>2</v>
      </c>
      <c r="HS61" s="224" t="s">
        <v>17</v>
      </c>
      <c r="HT61" s="224" t="s">
        <v>17</v>
      </c>
      <c r="HU61" s="214">
        <v>45455</v>
      </c>
      <c r="HV61" s="222" t="s">
        <v>2370</v>
      </c>
      <c r="HW61" s="222">
        <v>3</v>
      </c>
      <c r="HX61" s="222" t="s">
        <v>2232</v>
      </c>
      <c r="HY61" s="222" t="s">
        <v>33</v>
      </c>
      <c r="HZ61" s="222">
        <v>2</v>
      </c>
      <c r="IA61" s="222" t="s">
        <v>17</v>
      </c>
      <c r="IB61" s="222" t="s">
        <v>17</v>
      </c>
      <c r="IC61" s="223">
        <v>45455</v>
      </c>
      <c r="ID61" s="221" t="s">
        <v>2372</v>
      </c>
      <c r="IE61" s="224">
        <v>0</v>
      </c>
      <c r="IF61" s="224" t="s">
        <v>2232</v>
      </c>
      <c r="IG61" s="224" t="s">
        <v>33</v>
      </c>
      <c r="IH61" s="224">
        <v>2</v>
      </c>
      <c r="II61" s="224" t="s">
        <v>17</v>
      </c>
      <c r="IJ61" s="224" t="s">
        <v>17</v>
      </c>
      <c r="IK61" s="214">
        <v>45455</v>
      </c>
      <c r="IL61" s="222" t="s">
        <v>2371</v>
      </c>
      <c r="IM61" s="222">
        <v>3</v>
      </c>
      <c r="IN61" s="222" t="s">
        <v>2232</v>
      </c>
      <c r="IO61" s="222" t="s">
        <v>33</v>
      </c>
      <c r="IP61" s="222">
        <v>2</v>
      </c>
      <c r="IQ61" s="222" t="s">
        <v>17</v>
      </c>
      <c r="IR61" s="222" t="s">
        <v>17</v>
      </c>
      <c r="IS61" s="223">
        <v>45455</v>
      </c>
    </row>
    <row r="62" spans="1:253" s="11" customFormat="1" ht="13.25" customHeight="1" x14ac:dyDescent="0.25">
      <c r="A62" s="11" t="s">
        <v>259</v>
      </c>
      <c r="B62" s="11" t="s">
        <v>10825</v>
      </c>
      <c r="C62" s="11" t="s">
        <v>260</v>
      </c>
      <c r="D62" s="11" t="s">
        <v>261</v>
      </c>
      <c r="E62" s="11" t="s">
        <v>10276</v>
      </c>
      <c r="F62" s="11" t="s">
        <v>9068</v>
      </c>
      <c r="G62" s="212">
        <v>57357000</v>
      </c>
      <c r="H62" s="213" t="s">
        <v>9065</v>
      </c>
      <c r="I62" s="213" t="s">
        <v>888</v>
      </c>
      <c r="J62" s="213">
        <v>2</v>
      </c>
      <c r="K62" s="213" t="s">
        <v>9067</v>
      </c>
      <c r="L62" s="213" t="s">
        <v>9066</v>
      </c>
      <c r="M62" s="214">
        <v>45531</v>
      </c>
      <c r="N62" s="221" t="s">
        <v>9072</v>
      </c>
      <c r="O62" s="216">
        <v>38244</v>
      </c>
      <c r="P62" s="216" t="s">
        <v>9069</v>
      </c>
      <c r="Q62" s="216" t="s">
        <v>888</v>
      </c>
      <c r="R62" s="216">
        <v>2</v>
      </c>
      <c r="S62" s="216" t="s">
        <v>9071</v>
      </c>
      <c r="T62" s="216" t="s">
        <v>9070</v>
      </c>
      <c r="U62" s="217">
        <v>45531</v>
      </c>
      <c r="V62" s="221" t="s">
        <v>9076</v>
      </c>
      <c r="W62" s="213">
        <v>1341000</v>
      </c>
      <c r="X62" s="213" t="s">
        <v>9073</v>
      </c>
      <c r="Y62" s="213" t="s">
        <v>888</v>
      </c>
      <c r="Z62" s="213">
        <v>2</v>
      </c>
      <c r="AA62" s="213" t="s">
        <v>9075</v>
      </c>
      <c r="AB62" s="213" t="s">
        <v>9074</v>
      </c>
      <c r="AC62" s="214">
        <v>45531</v>
      </c>
      <c r="AD62" s="221" t="s">
        <v>9079</v>
      </c>
      <c r="AE62" s="218">
        <v>782000</v>
      </c>
      <c r="AF62" s="218" t="s">
        <v>6139</v>
      </c>
      <c r="AG62" s="218" t="s">
        <v>888</v>
      </c>
      <c r="AH62" s="218">
        <v>2</v>
      </c>
      <c r="AI62" s="218" t="s">
        <v>9078</v>
      </c>
      <c r="AJ62" s="218" t="s">
        <v>9077</v>
      </c>
      <c r="AK62" s="219">
        <v>45531</v>
      </c>
      <c r="AL62" s="221" t="s">
        <v>9080</v>
      </c>
      <c r="AM62" s="213">
        <v>782000</v>
      </c>
      <c r="AN62" s="213" t="s">
        <v>6139</v>
      </c>
      <c r="AO62" s="213" t="s">
        <v>888</v>
      </c>
      <c r="AP62" s="213">
        <v>2</v>
      </c>
      <c r="AQ62" s="213" t="s">
        <v>9078</v>
      </c>
      <c r="AR62" s="213" t="s">
        <v>9077</v>
      </c>
      <c r="AS62" s="214">
        <v>45531</v>
      </c>
      <c r="AT62" s="222" t="s">
        <v>9082</v>
      </c>
      <c r="AU62" s="218">
        <v>0</v>
      </c>
      <c r="AV62" s="218" t="s">
        <v>512</v>
      </c>
      <c r="AW62" s="218" t="s">
        <v>17</v>
      </c>
      <c r="AX62" s="218" t="s">
        <v>17</v>
      </c>
      <c r="AY62" s="218" t="s">
        <v>9081</v>
      </c>
      <c r="AZ62" s="218" t="s">
        <v>512</v>
      </c>
      <c r="BA62" s="219">
        <v>45531</v>
      </c>
      <c r="BB62" s="221" t="s">
        <v>1428</v>
      </c>
      <c r="BC62" s="213">
        <v>940000</v>
      </c>
      <c r="BD62" s="213" t="s">
        <v>1425</v>
      </c>
      <c r="BE62" s="213" t="s">
        <v>888</v>
      </c>
      <c r="BF62" s="213">
        <v>2</v>
      </c>
      <c r="BG62" s="213" t="s">
        <v>1427</v>
      </c>
      <c r="BH62" s="213" t="s">
        <v>1426</v>
      </c>
      <c r="BI62" s="214">
        <v>45196</v>
      </c>
      <c r="BJ62" s="222" t="s">
        <v>9083</v>
      </c>
      <c r="BK62" s="222">
        <v>0</v>
      </c>
      <c r="BL62" s="222" t="s">
        <v>512</v>
      </c>
      <c r="BM62" s="222" t="s">
        <v>17</v>
      </c>
      <c r="BN62" s="222" t="s">
        <v>17</v>
      </c>
      <c r="BO62" s="222" t="s">
        <v>9081</v>
      </c>
      <c r="BP62" s="218" t="s">
        <v>512</v>
      </c>
      <c r="BQ62" s="223">
        <v>45531</v>
      </c>
      <c r="BR62" s="221" t="s">
        <v>773</v>
      </c>
      <c r="BS62" s="224">
        <v>0</v>
      </c>
      <c r="BT62" s="224" t="s">
        <v>17</v>
      </c>
      <c r="BU62" s="224" t="s">
        <v>17</v>
      </c>
      <c r="BV62" s="224" t="s">
        <v>17</v>
      </c>
      <c r="BW62" s="224" t="s">
        <v>765</v>
      </c>
      <c r="BX62" s="224" t="s">
        <v>17</v>
      </c>
      <c r="BY62" s="214">
        <v>44456</v>
      </c>
      <c r="BZ62" s="222" t="s">
        <v>774</v>
      </c>
      <c r="CA62" s="222">
        <v>0</v>
      </c>
      <c r="CB62" s="222" t="s">
        <v>17</v>
      </c>
      <c r="CC62" s="222" t="s">
        <v>17</v>
      </c>
      <c r="CD62" s="222" t="s">
        <v>17</v>
      </c>
      <c r="CE62" s="222" t="s">
        <v>765</v>
      </c>
      <c r="CF62" s="222" t="s">
        <v>17</v>
      </c>
      <c r="CG62" s="223">
        <v>44456</v>
      </c>
      <c r="CH62" s="221" t="s">
        <v>11461</v>
      </c>
      <c r="CI62" s="222" t="e">
        <v>#N/A</v>
      </c>
      <c r="CJ62" s="222" t="e">
        <v>#N/A</v>
      </c>
      <c r="CK62" s="222" t="e">
        <v>#N/A</v>
      </c>
      <c r="CL62" s="222" t="e">
        <v>#N/A</v>
      </c>
      <c r="CM62" s="222" t="e">
        <v>#N/A</v>
      </c>
      <c r="CN62" s="222" t="e">
        <v>#N/A</v>
      </c>
      <c r="CO62" s="225" t="e">
        <v>#N/A</v>
      </c>
      <c r="CP62" s="222" t="s">
        <v>776</v>
      </c>
      <c r="CQ62" s="224">
        <v>0</v>
      </c>
      <c r="CR62" s="224" t="s">
        <v>17</v>
      </c>
      <c r="CS62" s="224" t="s">
        <v>17</v>
      </c>
      <c r="CT62" s="224" t="s">
        <v>17</v>
      </c>
      <c r="CU62" s="224" t="s">
        <v>765</v>
      </c>
      <c r="CV62" s="224" t="s">
        <v>17</v>
      </c>
      <c r="CW62" s="214">
        <v>44456</v>
      </c>
      <c r="CX62" s="222" t="s">
        <v>9085</v>
      </c>
      <c r="CY62" s="218">
        <v>782000</v>
      </c>
      <c r="CZ62" s="218" t="s">
        <v>9088</v>
      </c>
      <c r="DA62" s="218" t="s">
        <v>888</v>
      </c>
      <c r="DB62" s="218">
        <v>2</v>
      </c>
      <c r="DC62" s="218" t="s">
        <v>9090</v>
      </c>
      <c r="DD62" s="218" t="s">
        <v>9077</v>
      </c>
      <c r="DE62" s="220">
        <v>45531</v>
      </c>
      <c r="DF62" s="221" t="s">
        <v>9087</v>
      </c>
      <c r="DG62" s="213">
        <v>559000</v>
      </c>
      <c r="DH62" s="224" t="s">
        <v>9073</v>
      </c>
      <c r="DI62" s="224" t="s">
        <v>888</v>
      </c>
      <c r="DJ62" s="224">
        <v>2</v>
      </c>
      <c r="DK62" s="224" t="s">
        <v>9086</v>
      </c>
      <c r="DL62" s="224" t="s">
        <v>9074</v>
      </c>
      <c r="DM62" s="214">
        <v>45531</v>
      </c>
      <c r="DN62" s="222" t="s">
        <v>9089</v>
      </c>
      <c r="DO62" s="218">
        <v>0</v>
      </c>
      <c r="DP62" s="222" t="s">
        <v>9088</v>
      </c>
      <c r="DQ62" s="222" t="s">
        <v>888</v>
      </c>
      <c r="DR62" s="222">
        <v>2</v>
      </c>
      <c r="DS62" s="222" t="s">
        <v>9057</v>
      </c>
      <c r="DT62" s="222" t="s">
        <v>9077</v>
      </c>
      <c r="DU62" s="223">
        <v>45531</v>
      </c>
      <c r="DV62" s="221" t="s">
        <v>9091</v>
      </c>
      <c r="DW62" s="213">
        <v>782000</v>
      </c>
      <c r="DX62" s="224" t="s">
        <v>9088</v>
      </c>
      <c r="DY62" s="224" t="s">
        <v>888</v>
      </c>
      <c r="DZ62" s="224">
        <v>2</v>
      </c>
      <c r="EA62" s="224" t="s">
        <v>9090</v>
      </c>
      <c r="EB62" s="224" t="s">
        <v>9077</v>
      </c>
      <c r="EC62" s="214">
        <v>45531</v>
      </c>
      <c r="ED62" s="222" t="s">
        <v>9093</v>
      </c>
      <c r="EE62" s="218" t="s">
        <v>17</v>
      </c>
      <c r="EF62" s="222" t="s">
        <v>512</v>
      </c>
      <c r="EG62" s="222" t="s">
        <v>17</v>
      </c>
      <c r="EH62" s="222" t="s">
        <v>17</v>
      </c>
      <c r="EI62" s="222" t="s">
        <v>9092</v>
      </c>
      <c r="EJ62" s="222" t="s">
        <v>512</v>
      </c>
      <c r="EK62" s="223">
        <v>45531</v>
      </c>
      <c r="EL62" s="221" t="s">
        <v>9095</v>
      </c>
      <c r="EM62" s="213" t="s">
        <v>17</v>
      </c>
      <c r="EN62" s="224" t="s">
        <v>512</v>
      </c>
      <c r="EO62" s="224" t="s">
        <v>17</v>
      </c>
      <c r="EP62" s="224" t="s">
        <v>17</v>
      </c>
      <c r="EQ62" s="224" t="s">
        <v>9094</v>
      </c>
      <c r="ER62" s="224" t="s">
        <v>512</v>
      </c>
      <c r="ES62" s="214">
        <v>45531</v>
      </c>
      <c r="ET62" s="222" t="s">
        <v>9120</v>
      </c>
      <c r="EU62" s="222">
        <v>404</v>
      </c>
      <c r="EV62" s="222" t="s">
        <v>9118</v>
      </c>
      <c r="EW62" s="222" t="s">
        <v>22</v>
      </c>
      <c r="EX62" s="222">
        <v>3</v>
      </c>
      <c r="EY62" s="222" t="s">
        <v>9119</v>
      </c>
      <c r="EZ62" s="222" t="s">
        <v>7600</v>
      </c>
      <c r="FA62" s="223">
        <v>45531</v>
      </c>
      <c r="FB62" s="221" t="s">
        <v>9097</v>
      </c>
      <c r="FC62" s="224">
        <v>2</v>
      </c>
      <c r="FD62" s="224" t="s">
        <v>9073</v>
      </c>
      <c r="FE62" s="224" t="s">
        <v>492</v>
      </c>
      <c r="FF62" s="224">
        <v>1</v>
      </c>
      <c r="FG62" s="224" t="s">
        <v>9096</v>
      </c>
      <c r="FH62" s="224" t="s">
        <v>9074</v>
      </c>
      <c r="FI62" s="214">
        <v>45531</v>
      </c>
      <c r="FJ62" s="221" t="s">
        <v>783</v>
      </c>
      <c r="FK62" s="222">
        <v>0</v>
      </c>
      <c r="FL62" s="222" t="s">
        <v>17</v>
      </c>
      <c r="FM62" s="222" t="s">
        <v>17</v>
      </c>
      <c r="FN62" s="222" t="s">
        <v>17</v>
      </c>
      <c r="FO62" s="222" t="s">
        <v>765</v>
      </c>
      <c r="FP62" s="218" t="s">
        <v>17</v>
      </c>
      <c r="FQ62" s="219">
        <v>44456</v>
      </c>
      <c r="FR62" s="221" t="s">
        <v>262</v>
      </c>
      <c r="FS62" s="224" t="s">
        <v>17</v>
      </c>
      <c r="FT62" s="224">
        <v>0</v>
      </c>
      <c r="FU62" s="224" t="s">
        <v>17</v>
      </c>
      <c r="FV62" s="224" t="s">
        <v>17</v>
      </c>
      <c r="FW62" s="224" t="s">
        <v>18</v>
      </c>
      <c r="FX62" s="224">
        <v>0</v>
      </c>
      <c r="FY62" s="214">
        <v>43511</v>
      </c>
      <c r="FZ62" s="222" t="s">
        <v>2377</v>
      </c>
      <c r="GA62" s="222">
        <v>0</v>
      </c>
      <c r="GB62" s="222" t="s">
        <v>2232</v>
      </c>
      <c r="GC62" s="222" t="s">
        <v>33</v>
      </c>
      <c r="GD62" s="222">
        <v>2</v>
      </c>
      <c r="GE62" s="222" t="s">
        <v>17</v>
      </c>
      <c r="GF62" s="222" t="s">
        <v>17</v>
      </c>
      <c r="GG62" s="223">
        <v>45455</v>
      </c>
      <c r="GH62" s="221" t="s">
        <v>2383</v>
      </c>
      <c r="GI62" s="224">
        <v>1</v>
      </c>
      <c r="GJ62" s="224" t="s">
        <v>2232</v>
      </c>
      <c r="GK62" s="224" t="s">
        <v>33</v>
      </c>
      <c r="GL62" s="224">
        <v>2</v>
      </c>
      <c r="GM62" s="224" t="s">
        <v>17</v>
      </c>
      <c r="GN62" s="224" t="s">
        <v>17</v>
      </c>
      <c r="GO62" s="214">
        <v>45455</v>
      </c>
      <c r="GP62" s="222" t="s">
        <v>2378</v>
      </c>
      <c r="GQ62" s="222">
        <v>0</v>
      </c>
      <c r="GR62" s="222" t="s">
        <v>2232</v>
      </c>
      <c r="GS62" s="222" t="s">
        <v>33</v>
      </c>
      <c r="GT62" s="222">
        <v>2</v>
      </c>
      <c r="GU62" s="222" t="s">
        <v>17</v>
      </c>
      <c r="GV62" s="222" t="s">
        <v>17</v>
      </c>
      <c r="GW62" s="223">
        <v>45455</v>
      </c>
      <c r="GX62" s="221" t="s">
        <v>2384</v>
      </c>
      <c r="GY62" s="224">
        <v>0</v>
      </c>
      <c r="GZ62" s="224" t="s">
        <v>2232</v>
      </c>
      <c r="HA62" s="224" t="s">
        <v>33</v>
      </c>
      <c r="HB62" s="224">
        <v>2</v>
      </c>
      <c r="HC62" s="224" t="s">
        <v>17</v>
      </c>
      <c r="HD62" s="224" t="s">
        <v>17</v>
      </c>
      <c r="HE62" s="214">
        <v>45455</v>
      </c>
      <c r="HF62" s="222" t="s">
        <v>2376</v>
      </c>
      <c r="HG62" s="222">
        <v>2</v>
      </c>
      <c r="HH62" s="222" t="s">
        <v>2232</v>
      </c>
      <c r="HI62" s="222" t="s">
        <v>33</v>
      </c>
      <c r="HJ62" s="222">
        <v>2</v>
      </c>
      <c r="HK62" s="222" t="s">
        <v>17</v>
      </c>
      <c r="HL62" s="222" t="s">
        <v>17</v>
      </c>
      <c r="HM62" s="223">
        <v>45455</v>
      </c>
      <c r="HN62" s="221" t="s">
        <v>2382</v>
      </c>
      <c r="HO62" s="224">
        <v>2</v>
      </c>
      <c r="HP62" s="224" t="s">
        <v>2232</v>
      </c>
      <c r="HQ62" s="224" t="s">
        <v>33</v>
      </c>
      <c r="HR62" s="224">
        <v>2</v>
      </c>
      <c r="HS62" s="224" t="s">
        <v>17</v>
      </c>
      <c r="HT62" s="224" t="s">
        <v>17</v>
      </c>
      <c r="HU62" s="214">
        <v>45455</v>
      </c>
      <c r="HV62" s="222" t="s">
        <v>2379</v>
      </c>
      <c r="HW62" s="222">
        <v>3</v>
      </c>
      <c r="HX62" s="222" t="s">
        <v>2232</v>
      </c>
      <c r="HY62" s="222" t="s">
        <v>33</v>
      </c>
      <c r="HZ62" s="222">
        <v>2</v>
      </c>
      <c r="IA62" s="222" t="s">
        <v>17</v>
      </c>
      <c r="IB62" s="222" t="s">
        <v>17</v>
      </c>
      <c r="IC62" s="223">
        <v>45455</v>
      </c>
      <c r="ID62" s="221" t="s">
        <v>2381</v>
      </c>
      <c r="IE62" s="224">
        <v>0</v>
      </c>
      <c r="IF62" s="224" t="s">
        <v>2232</v>
      </c>
      <c r="IG62" s="224" t="s">
        <v>33</v>
      </c>
      <c r="IH62" s="224">
        <v>2</v>
      </c>
      <c r="II62" s="224" t="s">
        <v>17</v>
      </c>
      <c r="IJ62" s="224" t="s">
        <v>17</v>
      </c>
      <c r="IK62" s="214">
        <v>45455</v>
      </c>
      <c r="IL62" s="222" t="s">
        <v>2380</v>
      </c>
      <c r="IM62" s="222">
        <v>3</v>
      </c>
      <c r="IN62" s="222" t="s">
        <v>2232</v>
      </c>
      <c r="IO62" s="222" t="s">
        <v>33</v>
      </c>
      <c r="IP62" s="222">
        <v>2</v>
      </c>
      <c r="IQ62" s="222" t="s">
        <v>17</v>
      </c>
      <c r="IR62" s="222" t="s">
        <v>17</v>
      </c>
      <c r="IS62" s="223">
        <v>45455</v>
      </c>
    </row>
    <row r="63" spans="1:253" s="11" customFormat="1" ht="13.25" customHeight="1" x14ac:dyDescent="0.25">
      <c r="A63" s="11" t="s">
        <v>777</v>
      </c>
      <c r="B63" s="11" t="s">
        <v>10755</v>
      </c>
      <c r="C63" s="11" t="s">
        <v>778</v>
      </c>
      <c r="D63" s="11" t="s">
        <v>261</v>
      </c>
      <c r="E63" s="11" t="s">
        <v>10276</v>
      </c>
      <c r="F63" s="11" t="s">
        <v>9099</v>
      </c>
      <c r="G63" s="212">
        <v>57357000</v>
      </c>
      <c r="H63" s="213" t="s">
        <v>9098</v>
      </c>
      <c r="I63" s="213" t="s">
        <v>888</v>
      </c>
      <c r="J63" s="213">
        <v>2</v>
      </c>
      <c r="K63" s="213" t="s">
        <v>9067</v>
      </c>
      <c r="L63" s="213" t="s">
        <v>9066</v>
      </c>
      <c r="M63" s="214">
        <v>45531</v>
      </c>
      <c r="N63" s="221" t="s">
        <v>9103</v>
      </c>
      <c r="O63" s="216">
        <v>543630</v>
      </c>
      <c r="P63" s="216" t="s">
        <v>9100</v>
      </c>
      <c r="Q63" s="216" t="s">
        <v>888</v>
      </c>
      <c r="R63" s="216">
        <v>2</v>
      </c>
      <c r="S63" s="216" t="s">
        <v>9102</v>
      </c>
      <c r="T63" s="216" t="s">
        <v>9101</v>
      </c>
      <c r="U63" s="217">
        <v>45531</v>
      </c>
      <c r="V63" s="221" t="s">
        <v>9107</v>
      </c>
      <c r="W63" s="213">
        <v>28764000</v>
      </c>
      <c r="X63" s="213" t="s">
        <v>9104</v>
      </c>
      <c r="Y63" s="213" t="s">
        <v>888</v>
      </c>
      <c r="Z63" s="213">
        <v>2</v>
      </c>
      <c r="AA63" s="213" t="s">
        <v>9106</v>
      </c>
      <c r="AB63" s="213" t="s">
        <v>9105</v>
      </c>
      <c r="AC63" s="214">
        <v>45531</v>
      </c>
      <c r="AD63" s="221" t="s">
        <v>9109</v>
      </c>
      <c r="AE63" s="218">
        <v>28764000</v>
      </c>
      <c r="AF63" s="218" t="s">
        <v>9104</v>
      </c>
      <c r="AG63" s="218" t="s">
        <v>888</v>
      </c>
      <c r="AH63" s="218">
        <v>2</v>
      </c>
      <c r="AI63" s="218" t="s">
        <v>9108</v>
      </c>
      <c r="AJ63" s="218" t="s">
        <v>9105</v>
      </c>
      <c r="AK63" s="219">
        <v>45531</v>
      </c>
      <c r="AL63" s="221" t="s">
        <v>9113</v>
      </c>
      <c r="AM63" s="213">
        <v>330000</v>
      </c>
      <c r="AN63" s="213" t="s">
        <v>9110</v>
      </c>
      <c r="AO63" s="213" t="s">
        <v>888</v>
      </c>
      <c r="AP63" s="213">
        <v>2</v>
      </c>
      <c r="AQ63" s="213" t="s">
        <v>9112</v>
      </c>
      <c r="AR63" s="213" t="s">
        <v>9111</v>
      </c>
      <c r="AS63" s="214">
        <v>45531</v>
      </c>
      <c r="AT63" s="222" t="s">
        <v>867</v>
      </c>
      <c r="AU63" s="218" t="s">
        <v>17</v>
      </c>
      <c r="AV63" s="218" t="s">
        <v>512</v>
      </c>
      <c r="AW63" s="218" t="s">
        <v>17</v>
      </c>
      <c r="AX63" s="218" t="s">
        <v>17</v>
      </c>
      <c r="AY63" s="218" t="s">
        <v>866</v>
      </c>
      <c r="AZ63" s="218" t="s">
        <v>512</v>
      </c>
      <c r="BA63" s="219">
        <v>44736</v>
      </c>
      <c r="BB63" s="221" t="s">
        <v>9142</v>
      </c>
      <c r="BC63" s="213">
        <v>972379</v>
      </c>
      <c r="BD63" s="213" t="s">
        <v>9139</v>
      </c>
      <c r="BE63" s="213" t="s">
        <v>888</v>
      </c>
      <c r="BF63" s="213">
        <v>2</v>
      </c>
      <c r="BG63" s="213" t="s">
        <v>9141</v>
      </c>
      <c r="BH63" s="213" t="s">
        <v>9140</v>
      </c>
      <c r="BI63" s="214">
        <v>45531</v>
      </c>
      <c r="BJ63" s="222" t="s">
        <v>9117</v>
      </c>
      <c r="BK63" s="222">
        <v>315</v>
      </c>
      <c r="BL63" s="222" t="s">
        <v>9114</v>
      </c>
      <c r="BM63" s="222" t="s">
        <v>888</v>
      </c>
      <c r="BN63" s="222">
        <v>2</v>
      </c>
      <c r="BO63" s="222" t="s">
        <v>9116</v>
      </c>
      <c r="BP63" s="218" t="s">
        <v>9115</v>
      </c>
      <c r="BQ63" s="223">
        <v>45531</v>
      </c>
      <c r="BR63" s="221" t="s">
        <v>779</v>
      </c>
      <c r="BS63" s="224">
        <v>0</v>
      </c>
      <c r="BT63" s="224" t="s">
        <v>17</v>
      </c>
      <c r="BU63" s="224" t="s">
        <v>17</v>
      </c>
      <c r="BV63" s="224" t="s">
        <v>17</v>
      </c>
      <c r="BW63" s="224" t="s">
        <v>765</v>
      </c>
      <c r="BX63" s="224" t="s">
        <v>17</v>
      </c>
      <c r="BY63" s="214">
        <v>44456</v>
      </c>
      <c r="BZ63" s="222" t="s">
        <v>780</v>
      </c>
      <c r="CA63" s="222">
        <v>0</v>
      </c>
      <c r="CB63" s="222" t="s">
        <v>17</v>
      </c>
      <c r="CC63" s="222" t="s">
        <v>17</v>
      </c>
      <c r="CD63" s="222" t="s">
        <v>17</v>
      </c>
      <c r="CE63" s="222" t="s">
        <v>765</v>
      </c>
      <c r="CF63" s="222" t="s">
        <v>17</v>
      </c>
      <c r="CG63" s="223">
        <v>44456</v>
      </c>
      <c r="CH63" s="221" t="s">
        <v>11462</v>
      </c>
      <c r="CI63" s="222" t="e">
        <v>#N/A</v>
      </c>
      <c r="CJ63" s="222" t="e">
        <v>#N/A</v>
      </c>
      <c r="CK63" s="222" t="e">
        <v>#N/A</v>
      </c>
      <c r="CL63" s="222" t="e">
        <v>#N/A</v>
      </c>
      <c r="CM63" s="222" t="e">
        <v>#N/A</v>
      </c>
      <c r="CN63" s="222" t="e">
        <v>#N/A</v>
      </c>
      <c r="CO63" s="225" t="e">
        <v>#N/A</v>
      </c>
      <c r="CP63" s="222" t="s">
        <v>782</v>
      </c>
      <c r="CQ63" s="224">
        <v>0</v>
      </c>
      <c r="CR63" s="224" t="s">
        <v>17</v>
      </c>
      <c r="CS63" s="224" t="s">
        <v>17</v>
      </c>
      <c r="CT63" s="224" t="s">
        <v>17</v>
      </c>
      <c r="CU63" s="224" t="s">
        <v>765</v>
      </c>
      <c r="CV63" s="224" t="s">
        <v>17</v>
      </c>
      <c r="CW63" s="214">
        <v>44456</v>
      </c>
      <c r="CX63" s="222" t="s">
        <v>9124</v>
      </c>
      <c r="CY63" s="218">
        <v>1224000</v>
      </c>
      <c r="CZ63" s="218" t="s">
        <v>9121</v>
      </c>
      <c r="DA63" s="218" t="s">
        <v>888</v>
      </c>
      <c r="DB63" s="218">
        <v>2</v>
      </c>
      <c r="DC63" s="218" t="s">
        <v>9129</v>
      </c>
      <c r="DD63" s="218" t="s">
        <v>9122</v>
      </c>
      <c r="DE63" s="220">
        <v>45531</v>
      </c>
      <c r="DF63" s="221" t="s">
        <v>9126</v>
      </c>
      <c r="DG63" s="213">
        <v>0</v>
      </c>
      <c r="DH63" s="224" t="s">
        <v>9104</v>
      </c>
      <c r="DI63" s="224" t="s">
        <v>888</v>
      </c>
      <c r="DJ63" s="224">
        <v>2</v>
      </c>
      <c r="DK63" s="224" t="s">
        <v>9125</v>
      </c>
      <c r="DL63" s="224" t="s">
        <v>9105</v>
      </c>
      <c r="DM63" s="214">
        <v>45531</v>
      </c>
      <c r="DN63" s="222" t="s">
        <v>9128</v>
      </c>
      <c r="DO63" s="218">
        <v>27541000</v>
      </c>
      <c r="DP63" s="222" t="s">
        <v>9104</v>
      </c>
      <c r="DQ63" s="222" t="s">
        <v>888</v>
      </c>
      <c r="DR63" s="222">
        <v>2</v>
      </c>
      <c r="DS63" s="222" t="s">
        <v>9127</v>
      </c>
      <c r="DT63" s="222" t="s">
        <v>9105</v>
      </c>
      <c r="DU63" s="223">
        <v>45531</v>
      </c>
      <c r="DV63" s="221" t="s">
        <v>9130</v>
      </c>
      <c r="DW63" s="213">
        <v>1198000</v>
      </c>
      <c r="DX63" s="224" t="s">
        <v>9121</v>
      </c>
      <c r="DY63" s="224" t="s">
        <v>888</v>
      </c>
      <c r="DZ63" s="224">
        <v>2</v>
      </c>
      <c r="EA63" s="224" t="s">
        <v>9129</v>
      </c>
      <c r="EB63" s="224" t="s">
        <v>9122</v>
      </c>
      <c r="EC63" s="214">
        <v>45531</v>
      </c>
      <c r="ED63" s="222" t="s">
        <v>9132</v>
      </c>
      <c r="EE63" s="218">
        <v>26000</v>
      </c>
      <c r="EF63" s="222" t="s">
        <v>9121</v>
      </c>
      <c r="EG63" s="222" t="s">
        <v>888</v>
      </c>
      <c r="EH63" s="222">
        <v>2</v>
      </c>
      <c r="EI63" s="222" t="s">
        <v>9131</v>
      </c>
      <c r="EJ63" s="222" t="s">
        <v>9122</v>
      </c>
      <c r="EK63" s="223">
        <v>45531</v>
      </c>
      <c r="EL63" s="221" t="s">
        <v>9134</v>
      </c>
      <c r="EM63" s="213">
        <v>0</v>
      </c>
      <c r="EN63" s="224" t="s">
        <v>9121</v>
      </c>
      <c r="EO63" s="224" t="s">
        <v>888</v>
      </c>
      <c r="EP63" s="224">
        <v>2</v>
      </c>
      <c r="EQ63" s="224" t="s">
        <v>9133</v>
      </c>
      <c r="ER63" s="224" t="s">
        <v>9122</v>
      </c>
      <c r="ES63" s="214">
        <v>45531</v>
      </c>
      <c r="ET63" s="222" t="s">
        <v>1563</v>
      </c>
      <c r="EU63" s="222">
        <v>552</v>
      </c>
      <c r="EV63" s="222" t="s">
        <v>1561</v>
      </c>
      <c r="EW63" s="222" t="s">
        <v>22</v>
      </c>
      <c r="EX63" s="222">
        <v>3</v>
      </c>
      <c r="EY63" s="222" t="s">
        <v>1562</v>
      </c>
      <c r="EZ63" s="222" t="s">
        <v>1547</v>
      </c>
      <c r="FA63" s="223">
        <v>45379</v>
      </c>
      <c r="FB63" s="221" t="s">
        <v>9138</v>
      </c>
      <c r="FC63" s="224">
        <v>3</v>
      </c>
      <c r="FD63" s="224" t="s">
        <v>9135</v>
      </c>
      <c r="FE63" s="224" t="s">
        <v>888</v>
      </c>
      <c r="FF63" s="224">
        <v>2</v>
      </c>
      <c r="FG63" s="224" t="s">
        <v>9137</v>
      </c>
      <c r="FH63" s="224" t="s">
        <v>9136</v>
      </c>
      <c r="FI63" s="214">
        <v>45531</v>
      </c>
      <c r="FJ63" s="221" t="s">
        <v>784</v>
      </c>
      <c r="FK63" s="222">
        <v>0</v>
      </c>
      <c r="FL63" s="222" t="s">
        <v>17</v>
      </c>
      <c r="FM63" s="222" t="s">
        <v>17</v>
      </c>
      <c r="FN63" s="222" t="s">
        <v>17</v>
      </c>
      <c r="FO63" s="222" t="s">
        <v>765</v>
      </c>
      <c r="FP63" s="218" t="s">
        <v>17</v>
      </c>
      <c r="FQ63" s="219">
        <v>44456</v>
      </c>
      <c r="FR63" s="221" t="s">
        <v>785</v>
      </c>
      <c r="FS63" s="224">
        <v>0</v>
      </c>
      <c r="FT63" s="224" t="s">
        <v>17</v>
      </c>
      <c r="FU63" s="224" t="s">
        <v>17</v>
      </c>
      <c r="FV63" s="224" t="s">
        <v>17</v>
      </c>
      <c r="FW63" s="224" t="s">
        <v>765</v>
      </c>
      <c r="FX63" s="224" t="s">
        <v>17</v>
      </c>
      <c r="FY63" s="214">
        <v>44456</v>
      </c>
      <c r="FZ63" s="222" t="s">
        <v>2386</v>
      </c>
      <c r="GA63" s="222">
        <v>0</v>
      </c>
      <c r="GB63" s="222" t="s">
        <v>2232</v>
      </c>
      <c r="GC63" s="222" t="s">
        <v>33</v>
      </c>
      <c r="GD63" s="222">
        <v>2</v>
      </c>
      <c r="GE63" s="222" t="s">
        <v>17</v>
      </c>
      <c r="GF63" s="222" t="s">
        <v>17</v>
      </c>
      <c r="GG63" s="223">
        <v>45455</v>
      </c>
      <c r="GH63" s="221" t="s">
        <v>2392</v>
      </c>
      <c r="GI63" s="224">
        <v>1</v>
      </c>
      <c r="GJ63" s="224" t="s">
        <v>2232</v>
      </c>
      <c r="GK63" s="224" t="s">
        <v>33</v>
      </c>
      <c r="GL63" s="224">
        <v>2</v>
      </c>
      <c r="GM63" s="224" t="s">
        <v>17</v>
      </c>
      <c r="GN63" s="224" t="s">
        <v>17</v>
      </c>
      <c r="GO63" s="214">
        <v>45455</v>
      </c>
      <c r="GP63" s="222" t="s">
        <v>2387</v>
      </c>
      <c r="GQ63" s="222">
        <v>0</v>
      </c>
      <c r="GR63" s="222" t="s">
        <v>2232</v>
      </c>
      <c r="GS63" s="222" t="s">
        <v>33</v>
      </c>
      <c r="GT63" s="222">
        <v>2</v>
      </c>
      <c r="GU63" s="222" t="s">
        <v>17</v>
      </c>
      <c r="GV63" s="222" t="s">
        <v>17</v>
      </c>
      <c r="GW63" s="223">
        <v>45455</v>
      </c>
      <c r="GX63" s="221" t="s">
        <v>2393</v>
      </c>
      <c r="GY63" s="224">
        <v>0</v>
      </c>
      <c r="GZ63" s="224" t="s">
        <v>2232</v>
      </c>
      <c r="HA63" s="224" t="s">
        <v>33</v>
      </c>
      <c r="HB63" s="224">
        <v>2</v>
      </c>
      <c r="HC63" s="224" t="s">
        <v>17</v>
      </c>
      <c r="HD63" s="224" t="s">
        <v>17</v>
      </c>
      <c r="HE63" s="214">
        <v>45455</v>
      </c>
      <c r="HF63" s="222" t="s">
        <v>2385</v>
      </c>
      <c r="HG63" s="222">
        <v>0</v>
      </c>
      <c r="HH63" s="222" t="s">
        <v>2232</v>
      </c>
      <c r="HI63" s="222" t="s">
        <v>33</v>
      </c>
      <c r="HJ63" s="222">
        <v>2</v>
      </c>
      <c r="HK63" s="222" t="s">
        <v>17</v>
      </c>
      <c r="HL63" s="222" t="s">
        <v>17</v>
      </c>
      <c r="HM63" s="223">
        <v>45455</v>
      </c>
      <c r="HN63" s="221" t="s">
        <v>2391</v>
      </c>
      <c r="HO63" s="224">
        <v>2</v>
      </c>
      <c r="HP63" s="224" t="s">
        <v>2232</v>
      </c>
      <c r="HQ63" s="224" t="s">
        <v>33</v>
      </c>
      <c r="HR63" s="224">
        <v>2</v>
      </c>
      <c r="HS63" s="224" t="s">
        <v>17</v>
      </c>
      <c r="HT63" s="224" t="s">
        <v>17</v>
      </c>
      <c r="HU63" s="214">
        <v>45455</v>
      </c>
      <c r="HV63" s="222" t="s">
        <v>2388</v>
      </c>
      <c r="HW63" s="222">
        <v>3</v>
      </c>
      <c r="HX63" s="222" t="s">
        <v>2232</v>
      </c>
      <c r="HY63" s="222" t="s">
        <v>33</v>
      </c>
      <c r="HZ63" s="222">
        <v>2</v>
      </c>
      <c r="IA63" s="222" t="s">
        <v>17</v>
      </c>
      <c r="IB63" s="222" t="s">
        <v>17</v>
      </c>
      <c r="IC63" s="223">
        <v>45455</v>
      </c>
      <c r="ID63" s="221" t="s">
        <v>2390</v>
      </c>
      <c r="IE63" s="224">
        <v>0</v>
      </c>
      <c r="IF63" s="224" t="s">
        <v>2232</v>
      </c>
      <c r="IG63" s="224" t="s">
        <v>33</v>
      </c>
      <c r="IH63" s="224">
        <v>2</v>
      </c>
      <c r="II63" s="224" t="s">
        <v>17</v>
      </c>
      <c r="IJ63" s="224" t="s">
        <v>17</v>
      </c>
      <c r="IK63" s="214">
        <v>45455</v>
      </c>
      <c r="IL63" s="222" t="s">
        <v>2389</v>
      </c>
      <c r="IM63" s="222">
        <v>3</v>
      </c>
      <c r="IN63" s="222" t="s">
        <v>2232</v>
      </c>
      <c r="IO63" s="222" t="s">
        <v>33</v>
      </c>
      <c r="IP63" s="222">
        <v>2</v>
      </c>
      <c r="IQ63" s="222" t="s">
        <v>17</v>
      </c>
      <c r="IR63" s="222" t="s">
        <v>17</v>
      </c>
      <c r="IS63" s="223">
        <v>45455</v>
      </c>
    </row>
    <row r="64" spans="1:253" s="11" customFormat="1" ht="13.25" customHeight="1" x14ac:dyDescent="0.25">
      <c r="A64" s="11" t="s">
        <v>619</v>
      </c>
      <c r="B64" s="11" t="s">
        <v>10825</v>
      </c>
      <c r="C64" s="11" t="s">
        <v>620</v>
      </c>
      <c r="D64" s="11" t="s">
        <v>621</v>
      </c>
      <c r="E64" s="11" t="s">
        <v>10291</v>
      </c>
      <c r="F64" s="11" t="s">
        <v>5173</v>
      </c>
      <c r="G64" s="215">
        <v>5700000</v>
      </c>
      <c r="H64" s="218" t="s">
        <v>5125</v>
      </c>
      <c r="I64" s="218" t="s">
        <v>888</v>
      </c>
      <c r="J64" s="218">
        <v>2</v>
      </c>
      <c r="K64" s="218" t="s">
        <v>5127</v>
      </c>
      <c r="L64" s="218" t="s">
        <v>5126</v>
      </c>
      <c r="M64" s="219">
        <v>45525</v>
      </c>
      <c r="N64" s="221" t="s">
        <v>5176</v>
      </c>
      <c r="O64" s="218">
        <v>10450</v>
      </c>
      <c r="P64" s="218" t="s">
        <v>5129</v>
      </c>
      <c r="Q64" s="218" t="s">
        <v>888</v>
      </c>
      <c r="R64" s="218">
        <v>2</v>
      </c>
      <c r="S64" s="218" t="s">
        <v>5175</v>
      </c>
      <c r="T64" s="218" t="s">
        <v>5174</v>
      </c>
      <c r="U64" s="219">
        <v>45525</v>
      </c>
      <c r="V64" s="221" t="s">
        <v>5180</v>
      </c>
      <c r="W64" s="218">
        <v>5700000</v>
      </c>
      <c r="X64" s="218" t="s">
        <v>5177</v>
      </c>
      <c r="Y64" s="218" t="s">
        <v>888</v>
      </c>
      <c r="Z64" s="218">
        <v>2</v>
      </c>
      <c r="AA64" s="218" t="s">
        <v>5179</v>
      </c>
      <c r="AB64" s="218" t="s">
        <v>5178</v>
      </c>
      <c r="AC64" s="219">
        <v>45525</v>
      </c>
      <c r="AD64" s="221" t="s">
        <v>5182</v>
      </c>
      <c r="AE64" s="218">
        <v>5700000</v>
      </c>
      <c r="AF64" s="218" t="s">
        <v>5177</v>
      </c>
      <c r="AG64" s="218" t="s">
        <v>888</v>
      </c>
      <c r="AH64" s="218">
        <v>2</v>
      </c>
      <c r="AI64" s="218" t="s">
        <v>5181</v>
      </c>
      <c r="AJ64" s="218" t="s">
        <v>5178</v>
      </c>
      <c r="AK64" s="219">
        <v>45525</v>
      </c>
      <c r="AL64" s="221" t="s">
        <v>5186</v>
      </c>
      <c r="AM64" s="218">
        <v>1520000</v>
      </c>
      <c r="AN64" s="218" t="s">
        <v>5183</v>
      </c>
      <c r="AO64" s="218" t="s">
        <v>888</v>
      </c>
      <c r="AP64" s="218">
        <v>2</v>
      </c>
      <c r="AQ64" s="218" t="s">
        <v>5185</v>
      </c>
      <c r="AR64" s="218" t="s">
        <v>5184</v>
      </c>
      <c r="AS64" s="219">
        <v>45525</v>
      </c>
      <c r="AT64" s="222" t="s">
        <v>2091</v>
      </c>
      <c r="AU64" s="218" t="s">
        <v>17</v>
      </c>
      <c r="AV64" s="218" t="s">
        <v>17</v>
      </c>
      <c r="AW64" s="218" t="s">
        <v>17</v>
      </c>
      <c r="AX64" s="218" t="s">
        <v>17</v>
      </c>
      <c r="AY64" s="218" t="s">
        <v>17</v>
      </c>
      <c r="AZ64" s="218" t="s">
        <v>17</v>
      </c>
      <c r="BA64" s="219">
        <v>45442</v>
      </c>
      <c r="BB64" s="221" t="s">
        <v>631</v>
      </c>
      <c r="BC64" s="218">
        <v>0</v>
      </c>
      <c r="BD64" s="218" t="s">
        <v>622</v>
      </c>
      <c r="BE64" s="218" t="s">
        <v>22</v>
      </c>
      <c r="BF64" s="218">
        <v>3</v>
      </c>
      <c r="BG64" s="218" t="s">
        <v>630</v>
      </c>
      <c r="BH64" s="218" t="s">
        <v>307</v>
      </c>
      <c r="BI64" s="219">
        <v>43987</v>
      </c>
      <c r="BJ64" s="222" t="s">
        <v>5188</v>
      </c>
      <c r="BK64" s="222">
        <v>0</v>
      </c>
      <c r="BL64" s="222" t="s">
        <v>5147</v>
      </c>
      <c r="BM64" s="222" t="s">
        <v>888</v>
      </c>
      <c r="BN64" s="222">
        <v>2</v>
      </c>
      <c r="BO64" s="222" t="s">
        <v>5187</v>
      </c>
      <c r="BP64" s="218" t="s">
        <v>691</v>
      </c>
      <c r="BQ64" s="223">
        <v>45525</v>
      </c>
      <c r="BR64" s="221" t="s">
        <v>624</v>
      </c>
      <c r="BS64" s="222" t="s">
        <v>17</v>
      </c>
      <c r="BT64" s="222" t="s">
        <v>622</v>
      </c>
      <c r="BU64" s="222" t="s">
        <v>17</v>
      </c>
      <c r="BV64" s="222" t="s">
        <v>17</v>
      </c>
      <c r="BW64" s="222" t="s">
        <v>623</v>
      </c>
      <c r="BX64" s="222" t="s">
        <v>307</v>
      </c>
      <c r="BY64" s="219">
        <v>43987</v>
      </c>
      <c r="BZ64" s="222" t="s">
        <v>625</v>
      </c>
      <c r="CA64" s="222" t="s">
        <v>17</v>
      </c>
      <c r="CB64" s="222" t="s">
        <v>622</v>
      </c>
      <c r="CC64" s="222" t="s">
        <v>17</v>
      </c>
      <c r="CD64" s="222" t="s">
        <v>17</v>
      </c>
      <c r="CE64" s="222" t="s">
        <v>623</v>
      </c>
      <c r="CF64" s="222" t="s">
        <v>307</v>
      </c>
      <c r="CG64" s="223">
        <v>43987</v>
      </c>
      <c r="CH64" s="221" t="s">
        <v>11463</v>
      </c>
      <c r="CI64" s="222" t="e">
        <v>#N/A</v>
      </c>
      <c r="CJ64" s="222" t="e">
        <v>#N/A</v>
      </c>
      <c r="CK64" s="222" t="e">
        <v>#N/A</v>
      </c>
      <c r="CL64" s="222" t="e">
        <v>#N/A</v>
      </c>
      <c r="CM64" s="222" t="e">
        <v>#N/A</v>
      </c>
      <c r="CN64" s="222" t="e">
        <v>#N/A</v>
      </c>
      <c r="CO64" s="225" t="e">
        <v>#N/A</v>
      </c>
      <c r="CP64" s="222" t="s">
        <v>629</v>
      </c>
      <c r="CQ64" s="222" t="s">
        <v>17</v>
      </c>
      <c r="CR64" s="222" t="s">
        <v>626</v>
      </c>
      <c r="CS64" s="222" t="s">
        <v>17</v>
      </c>
      <c r="CT64" s="222" t="s">
        <v>17</v>
      </c>
      <c r="CU64" s="222" t="s">
        <v>628</v>
      </c>
      <c r="CV64" s="222" t="s">
        <v>627</v>
      </c>
      <c r="CW64" s="219">
        <v>43987</v>
      </c>
      <c r="CX64" s="222" t="s">
        <v>5191</v>
      </c>
      <c r="CY64" s="218">
        <v>1521000</v>
      </c>
      <c r="CZ64" s="218" t="s">
        <v>5196</v>
      </c>
      <c r="DA64" s="218" t="s">
        <v>888</v>
      </c>
      <c r="DB64" s="218">
        <v>2</v>
      </c>
      <c r="DC64" s="218" t="s">
        <v>5198</v>
      </c>
      <c r="DD64" s="218" t="s">
        <v>5197</v>
      </c>
      <c r="DE64" s="220">
        <v>45525</v>
      </c>
      <c r="DF64" s="221" t="s">
        <v>5193</v>
      </c>
      <c r="DG64" s="218">
        <v>0</v>
      </c>
      <c r="DH64" s="222" t="s">
        <v>5183</v>
      </c>
      <c r="DI64" s="222" t="s">
        <v>888</v>
      </c>
      <c r="DJ64" s="222">
        <v>2</v>
      </c>
      <c r="DK64" s="222" t="s">
        <v>5192</v>
      </c>
      <c r="DL64" s="222" t="s">
        <v>5184</v>
      </c>
      <c r="DM64" s="219">
        <v>45525</v>
      </c>
      <c r="DN64" s="222" t="s">
        <v>5195</v>
      </c>
      <c r="DO64" s="218">
        <v>4180000</v>
      </c>
      <c r="DP64" s="222" t="s">
        <v>5177</v>
      </c>
      <c r="DQ64" s="222" t="s">
        <v>888</v>
      </c>
      <c r="DR64" s="222">
        <v>2</v>
      </c>
      <c r="DS64" s="222" t="s">
        <v>5194</v>
      </c>
      <c r="DT64" s="222" t="s">
        <v>5177</v>
      </c>
      <c r="DU64" s="223">
        <v>45525</v>
      </c>
      <c r="DV64" s="221" t="s">
        <v>5199</v>
      </c>
      <c r="DW64" s="218">
        <v>1480000</v>
      </c>
      <c r="DX64" s="222" t="s">
        <v>5196</v>
      </c>
      <c r="DY64" s="222" t="s">
        <v>888</v>
      </c>
      <c r="DZ64" s="222">
        <v>2</v>
      </c>
      <c r="EA64" s="222" t="s">
        <v>5198</v>
      </c>
      <c r="EB64" s="222" t="s">
        <v>5197</v>
      </c>
      <c r="EC64" s="219">
        <v>45525</v>
      </c>
      <c r="ED64" s="222" t="s">
        <v>5200</v>
      </c>
      <c r="EE64" s="218">
        <v>41000</v>
      </c>
      <c r="EF64" s="222" t="s">
        <v>5196</v>
      </c>
      <c r="EG64" s="222" t="s">
        <v>888</v>
      </c>
      <c r="EH64" s="222">
        <v>2</v>
      </c>
      <c r="EI64" s="222" t="s">
        <v>5198</v>
      </c>
      <c r="EJ64" s="222" t="s">
        <v>5197</v>
      </c>
      <c r="EK64" s="223">
        <v>45525</v>
      </c>
      <c r="EL64" s="221" t="s">
        <v>5201</v>
      </c>
      <c r="EM64" s="218">
        <v>0</v>
      </c>
      <c r="EN64" s="222" t="s">
        <v>5196</v>
      </c>
      <c r="EO64" s="222" t="s">
        <v>888</v>
      </c>
      <c r="EP64" s="222">
        <v>2</v>
      </c>
      <c r="EQ64" s="222" t="s">
        <v>5198</v>
      </c>
      <c r="ER64" s="222" t="s">
        <v>5197</v>
      </c>
      <c r="ES64" s="219">
        <v>45525</v>
      </c>
      <c r="ET64" s="222" t="s">
        <v>5189</v>
      </c>
      <c r="EU64" s="222">
        <v>399</v>
      </c>
      <c r="EV64" s="222" t="s">
        <v>5147</v>
      </c>
      <c r="EW64" s="222" t="s">
        <v>888</v>
      </c>
      <c r="EX64" s="222">
        <v>2</v>
      </c>
      <c r="EY64" s="222" t="s">
        <v>5148</v>
      </c>
      <c r="EZ64" s="222" t="s">
        <v>4522</v>
      </c>
      <c r="FA64" s="223">
        <v>45525</v>
      </c>
      <c r="FB64" s="221" t="s">
        <v>5203</v>
      </c>
      <c r="FC64" s="222">
        <v>2</v>
      </c>
      <c r="FD64" s="222" t="s">
        <v>5177</v>
      </c>
      <c r="FE64" s="222" t="s">
        <v>888</v>
      </c>
      <c r="FF64" s="222">
        <v>2</v>
      </c>
      <c r="FG64" s="222" t="s">
        <v>5202</v>
      </c>
      <c r="FH64" s="222" t="s">
        <v>5178</v>
      </c>
      <c r="FI64" s="219">
        <v>45525</v>
      </c>
      <c r="FJ64" s="221" t="s">
        <v>633</v>
      </c>
      <c r="FK64" s="222" t="s">
        <v>17</v>
      </c>
      <c r="FL64" s="222" t="s">
        <v>17</v>
      </c>
      <c r="FM64" s="222" t="s">
        <v>17</v>
      </c>
      <c r="FN64" s="222" t="s">
        <v>17</v>
      </c>
      <c r="FO64" s="222" t="s">
        <v>632</v>
      </c>
      <c r="FP64" s="218" t="s">
        <v>17</v>
      </c>
      <c r="FQ64" s="219">
        <v>43987</v>
      </c>
      <c r="FR64" s="221" t="s">
        <v>634</v>
      </c>
      <c r="FS64" s="222" t="s">
        <v>17</v>
      </c>
      <c r="FT64" s="222" t="s">
        <v>17</v>
      </c>
      <c r="FU64" s="222" t="s">
        <v>17</v>
      </c>
      <c r="FV64" s="222" t="s">
        <v>17</v>
      </c>
      <c r="FW64" s="222" t="s">
        <v>632</v>
      </c>
      <c r="FX64" s="222" t="s">
        <v>17</v>
      </c>
      <c r="FY64" s="219">
        <v>43987</v>
      </c>
      <c r="FZ64" s="222" t="s">
        <v>2877</v>
      </c>
      <c r="GA64" s="222">
        <v>0</v>
      </c>
      <c r="GB64" s="222" t="s">
        <v>2232</v>
      </c>
      <c r="GC64" s="222" t="s">
        <v>33</v>
      </c>
      <c r="GD64" s="222">
        <v>2</v>
      </c>
      <c r="GE64" s="222" t="s">
        <v>17</v>
      </c>
      <c r="GF64" s="222" t="s">
        <v>17</v>
      </c>
      <c r="GG64" s="223">
        <v>45460</v>
      </c>
      <c r="GH64" s="221" t="s">
        <v>2883</v>
      </c>
      <c r="GI64" s="222">
        <v>1</v>
      </c>
      <c r="GJ64" s="222" t="s">
        <v>2232</v>
      </c>
      <c r="GK64" s="222" t="s">
        <v>33</v>
      </c>
      <c r="GL64" s="222">
        <v>2</v>
      </c>
      <c r="GM64" s="222" t="s">
        <v>17</v>
      </c>
      <c r="GN64" s="222" t="s">
        <v>17</v>
      </c>
      <c r="GO64" s="219">
        <v>45460</v>
      </c>
      <c r="GP64" s="222" t="s">
        <v>2878</v>
      </c>
      <c r="GQ64" s="222">
        <v>1</v>
      </c>
      <c r="GR64" s="222" t="s">
        <v>2232</v>
      </c>
      <c r="GS64" s="222" t="s">
        <v>33</v>
      </c>
      <c r="GT64" s="222">
        <v>2</v>
      </c>
      <c r="GU64" s="222" t="s">
        <v>17</v>
      </c>
      <c r="GV64" s="222" t="s">
        <v>17</v>
      </c>
      <c r="GW64" s="223">
        <v>45460</v>
      </c>
      <c r="GX64" s="221" t="s">
        <v>2884</v>
      </c>
      <c r="GY64" s="222">
        <v>0</v>
      </c>
      <c r="GZ64" s="222" t="s">
        <v>2232</v>
      </c>
      <c r="HA64" s="222" t="s">
        <v>33</v>
      </c>
      <c r="HB64" s="222">
        <v>2</v>
      </c>
      <c r="HC64" s="222" t="s">
        <v>17</v>
      </c>
      <c r="HD64" s="222" t="s">
        <v>17</v>
      </c>
      <c r="HE64" s="219">
        <v>45460</v>
      </c>
      <c r="HF64" s="222" t="s">
        <v>2876</v>
      </c>
      <c r="HG64" s="222">
        <v>1</v>
      </c>
      <c r="HH64" s="222" t="s">
        <v>2232</v>
      </c>
      <c r="HI64" s="222" t="s">
        <v>33</v>
      </c>
      <c r="HJ64" s="222">
        <v>2</v>
      </c>
      <c r="HK64" s="222" t="s">
        <v>17</v>
      </c>
      <c r="HL64" s="222" t="s">
        <v>17</v>
      </c>
      <c r="HM64" s="223">
        <v>45460</v>
      </c>
      <c r="HN64" s="221" t="s">
        <v>2882</v>
      </c>
      <c r="HO64" s="222">
        <v>3</v>
      </c>
      <c r="HP64" s="222" t="s">
        <v>2232</v>
      </c>
      <c r="HQ64" s="222" t="s">
        <v>33</v>
      </c>
      <c r="HR64" s="222">
        <v>2</v>
      </c>
      <c r="HS64" s="222" t="s">
        <v>17</v>
      </c>
      <c r="HT64" s="222" t="s">
        <v>17</v>
      </c>
      <c r="HU64" s="219">
        <v>45460</v>
      </c>
      <c r="HV64" s="222" t="s">
        <v>2879</v>
      </c>
      <c r="HW64" s="222">
        <v>2</v>
      </c>
      <c r="HX64" s="222" t="s">
        <v>2232</v>
      </c>
      <c r="HY64" s="222" t="s">
        <v>33</v>
      </c>
      <c r="HZ64" s="222">
        <v>2</v>
      </c>
      <c r="IA64" s="222" t="s">
        <v>17</v>
      </c>
      <c r="IB64" s="222" t="s">
        <v>17</v>
      </c>
      <c r="IC64" s="223">
        <v>45460</v>
      </c>
      <c r="ID64" s="221" t="s">
        <v>2881</v>
      </c>
      <c r="IE64" s="222">
        <v>3</v>
      </c>
      <c r="IF64" s="222" t="s">
        <v>2232</v>
      </c>
      <c r="IG64" s="222" t="s">
        <v>33</v>
      </c>
      <c r="IH64" s="222">
        <v>2</v>
      </c>
      <c r="II64" s="222" t="s">
        <v>17</v>
      </c>
      <c r="IJ64" s="222" t="s">
        <v>17</v>
      </c>
      <c r="IK64" s="219">
        <v>45460</v>
      </c>
      <c r="IL64" s="222" t="s">
        <v>2880</v>
      </c>
      <c r="IM64" s="222">
        <v>0</v>
      </c>
      <c r="IN64" s="222" t="s">
        <v>2232</v>
      </c>
      <c r="IO64" s="222" t="s">
        <v>33</v>
      </c>
      <c r="IP64" s="222">
        <v>2</v>
      </c>
      <c r="IQ64" s="222" t="s">
        <v>17</v>
      </c>
      <c r="IR64" s="222" t="s">
        <v>17</v>
      </c>
      <c r="IS64" s="223">
        <v>45460</v>
      </c>
    </row>
    <row r="65" spans="1:253" s="11" customFormat="1" ht="13.25" customHeight="1" x14ac:dyDescent="0.25">
      <c r="A65" s="11" t="s">
        <v>2082</v>
      </c>
      <c r="B65" s="11" t="s">
        <v>10952</v>
      </c>
      <c r="C65" s="11" t="s">
        <v>2083</v>
      </c>
      <c r="D65" s="11" t="s">
        <v>621</v>
      </c>
      <c r="E65" s="11" t="s">
        <v>10291</v>
      </c>
      <c r="F65" s="11" t="s">
        <v>5128</v>
      </c>
      <c r="G65" s="212">
        <v>5700000</v>
      </c>
      <c r="H65" s="213" t="s">
        <v>5125</v>
      </c>
      <c r="I65" s="213" t="s">
        <v>888</v>
      </c>
      <c r="J65" s="213">
        <v>2</v>
      </c>
      <c r="K65" s="213" t="s">
        <v>5127</v>
      </c>
      <c r="L65" s="213" t="s">
        <v>5126</v>
      </c>
      <c r="M65" s="214">
        <v>45525</v>
      </c>
      <c r="N65" s="221" t="s">
        <v>5132</v>
      </c>
      <c r="O65" s="216">
        <v>10450</v>
      </c>
      <c r="P65" s="216" t="s">
        <v>5129</v>
      </c>
      <c r="Q65" s="216" t="s">
        <v>492</v>
      </c>
      <c r="R65" s="216">
        <v>1</v>
      </c>
      <c r="S65" s="216" t="s">
        <v>5131</v>
      </c>
      <c r="T65" s="216" t="s">
        <v>5130</v>
      </c>
      <c r="U65" s="217">
        <v>45525</v>
      </c>
      <c r="V65" s="221" t="s">
        <v>5136</v>
      </c>
      <c r="W65" s="213">
        <v>5700000</v>
      </c>
      <c r="X65" s="213" t="s">
        <v>5133</v>
      </c>
      <c r="Y65" s="213" t="s">
        <v>888</v>
      </c>
      <c r="Z65" s="213">
        <v>2</v>
      </c>
      <c r="AA65" s="213" t="s">
        <v>5135</v>
      </c>
      <c r="AB65" s="213" t="s">
        <v>5134</v>
      </c>
      <c r="AC65" s="214">
        <v>45525</v>
      </c>
      <c r="AD65" s="221" t="s">
        <v>5138</v>
      </c>
      <c r="AE65" s="218">
        <v>5700000</v>
      </c>
      <c r="AF65" s="218" t="s">
        <v>5133</v>
      </c>
      <c r="AG65" s="218" t="s">
        <v>888</v>
      </c>
      <c r="AH65" s="218">
        <v>2</v>
      </c>
      <c r="AI65" s="218" t="s">
        <v>5137</v>
      </c>
      <c r="AJ65" s="218" t="s">
        <v>5134</v>
      </c>
      <c r="AK65" s="219">
        <v>45525</v>
      </c>
      <c r="AL65" s="221" t="s">
        <v>5142</v>
      </c>
      <c r="AM65" s="213">
        <v>110000</v>
      </c>
      <c r="AN65" s="213" t="s">
        <v>5139</v>
      </c>
      <c r="AO65" s="213" t="s">
        <v>492</v>
      </c>
      <c r="AP65" s="213">
        <v>1</v>
      </c>
      <c r="AQ65" s="213" t="s">
        <v>5141</v>
      </c>
      <c r="AR65" s="213" t="s">
        <v>5140</v>
      </c>
      <c r="AS65" s="214">
        <v>45525</v>
      </c>
      <c r="AT65" s="222" t="s">
        <v>5146</v>
      </c>
      <c r="AU65" s="218">
        <v>1720</v>
      </c>
      <c r="AV65" s="218" t="s">
        <v>5143</v>
      </c>
      <c r="AW65" s="218" t="s">
        <v>492</v>
      </c>
      <c r="AX65" s="218">
        <v>1</v>
      </c>
      <c r="AY65" s="218" t="s">
        <v>5145</v>
      </c>
      <c r="AZ65" s="218" t="s">
        <v>5144</v>
      </c>
      <c r="BA65" s="219">
        <v>45525</v>
      </c>
      <c r="BB65" s="221" t="s">
        <v>2084</v>
      </c>
      <c r="BC65" s="213" t="s">
        <v>17</v>
      </c>
      <c r="BD65" s="213" t="s">
        <v>17</v>
      </c>
      <c r="BE65" s="213" t="s">
        <v>17</v>
      </c>
      <c r="BF65" s="213" t="s">
        <v>17</v>
      </c>
      <c r="BG65" s="213" t="s">
        <v>17</v>
      </c>
      <c r="BH65" s="213" t="s">
        <v>17</v>
      </c>
      <c r="BI65" s="214">
        <v>45442</v>
      </c>
      <c r="BJ65" s="222" t="s">
        <v>5149</v>
      </c>
      <c r="BK65" s="222">
        <v>399</v>
      </c>
      <c r="BL65" s="222" t="s">
        <v>5147</v>
      </c>
      <c r="BM65" s="222" t="s">
        <v>888</v>
      </c>
      <c r="BN65" s="222">
        <v>2</v>
      </c>
      <c r="BO65" s="222" t="s">
        <v>5148</v>
      </c>
      <c r="BP65" s="218" t="s">
        <v>4522</v>
      </c>
      <c r="BQ65" s="223">
        <v>45525</v>
      </c>
      <c r="BR65" s="221" t="s">
        <v>2088</v>
      </c>
      <c r="BS65" s="224">
        <v>14000</v>
      </c>
      <c r="BT65" s="224" t="s">
        <v>2085</v>
      </c>
      <c r="BU65" s="224" t="s">
        <v>492</v>
      </c>
      <c r="BV65" s="224">
        <v>1</v>
      </c>
      <c r="BW65" s="224" t="s">
        <v>2087</v>
      </c>
      <c r="BX65" s="224" t="s">
        <v>2086</v>
      </c>
      <c r="BY65" s="214">
        <v>45442</v>
      </c>
      <c r="BZ65" s="222" t="s">
        <v>5152</v>
      </c>
      <c r="CA65" s="222">
        <v>3000</v>
      </c>
      <c r="CB65" s="222" t="s">
        <v>5143</v>
      </c>
      <c r="CC65" s="222" t="s">
        <v>492</v>
      </c>
      <c r="CD65" s="222">
        <v>1</v>
      </c>
      <c r="CE65" s="222" t="s">
        <v>5151</v>
      </c>
      <c r="CF65" s="222" t="s">
        <v>5144</v>
      </c>
      <c r="CG65" s="223">
        <v>45525</v>
      </c>
      <c r="CH65" s="221" t="s">
        <v>11464</v>
      </c>
      <c r="CI65" s="222" t="e">
        <v>#N/A</v>
      </c>
      <c r="CJ65" s="222" t="e">
        <v>#N/A</v>
      </c>
      <c r="CK65" s="222" t="e">
        <v>#N/A</v>
      </c>
      <c r="CL65" s="222" t="e">
        <v>#N/A</v>
      </c>
      <c r="CM65" s="222" t="e">
        <v>#N/A</v>
      </c>
      <c r="CN65" s="222" t="e">
        <v>#N/A</v>
      </c>
      <c r="CO65" s="225" t="e">
        <v>#N/A</v>
      </c>
      <c r="CP65" s="222" t="s">
        <v>5154</v>
      </c>
      <c r="CQ65" s="224" t="s">
        <v>17</v>
      </c>
      <c r="CR65" s="224" t="s">
        <v>5143</v>
      </c>
      <c r="CS65" s="224" t="s">
        <v>492</v>
      </c>
      <c r="CT65" s="224">
        <v>1</v>
      </c>
      <c r="CU65" s="224" t="s">
        <v>5153</v>
      </c>
      <c r="CV65" s="224" t="s">
        <v>5144</v>
      </c>
      <c r="CW65" s="214">
        <v>45525</v>
      </c>
      <c r="CX65" s="222" t="s">
        <v>5158</v>
      </c>
      <c r="CY65" s="218">
        <v>3900000</v>
      </c>
      <c r="CZ65" s="218" t="s">
        <v>5155</v>
      </c>
      <c r="DA65" s="218" t="s">
        <v>888</v>
      </c>
      <c r="DB65" s="218">
        <v>2</v>
      </c>
      <c r="DC65" s="218" t="s">
        <v>5163</v>
      </c>
      <c r="DD65" s="218" t="s">
        <v>5156</v>
      </c>
      <c r="DE65" s="220">
        <v>45525</v>
      </c>
      <c r="DF65" s="221" t="s">
        <v>5160</v>
      </c>
      <c r="DG65" s="213">
        <v>0</v>
      </c>
      <c r="DH65" s="224" t="s">
        <v>5133</v>
      </c>
      <c r="DI65" s="224" t="s">
        <v>888</v>
      </c>
      <c r="DJ65" s="224">
        <v>2</v>
      </c>
      <c r="DK65" s="224" t="s">
        <v>5159</v>
      </c>
      <c r="DL65" s="224" t="s">
        <v>5134</v>
      </c>
      <c r="DM65" s="214">
        <v>45525</v>
      </c>
      <c r="DN65" s="222" t="s">
        <v>5162</v>
      </c>
      <c r="DO65" s="218">
        <v>1800000</v>
      </c>
      <c r="DP65" s="222" t="s">
        <v>5133</v>
      </c>
      <c r="DQ65" s="222" t="s">
        <v>888</v>
      </c>
      <c r="DR65" s="222">
        <v>2</v>
      </c>
      <c r="DS65" s="222" t="s">
        <v>5161</v>
      </c>
      <c r="DT65" s="222" t="s">
        <v>5134</v>
      </c>
      <c r="DU65" s="223">
        <v>45525</v>
      </c>
      <c r="DV65" s="221" t="s">
        <v>5164</v>
      </c>
      <c r="DW65" s="213">
        <v>3556000</v>
      </c>
      <c r="DX65" s="224" t="s">
        <v>5155</v>
      </c>
      <c r="DY65" s="224" t="s">
        <v>888</v>
      </c>
      <c r="DZ65" s="224">
        <v>2</v>
      </c>
      <c r="EA65" s="224" t="s">
        <v>5163</v>
      </c>
      <c r="EB65" s="224" t="s">
        <v>5156</v>
      </c>
      <c r="EC65" s="214">
        <v>45525</v>
      </c>
      <c r="ED65" s="222" t="s">
        <v>5166</v>
      </c>
      <c r="EE65" s="218">
        <v>344000</v>
      </c>
      <c r="EF65" s="222" t="s">
        <v>5155</v>
      </c>
      <c r="EG65" s="222" t="s">
        <v>888</v>
      </c>
      <c r="EH65" s="222">
        <v>2</v>
      </c>
      <c r="EI65" s="222" t="s">
        <v>5165</v>
      </c>
      <c r="EJ65" s="222" t="s">
        <v>5156</v>
      </c>
      <c r="EK65" s="223">
        <v>45525</v>
      </c>
      <c r="EL65" s="221" t="s">
        <v>5168</v>
      </c>
      <c r="EM65" s="213" t="s">
        <v>17</v>
      </c>
      <c r="EN65" s="224" t="s">
        <v>5155</v>
      </c>
      <c r="EO65" s="224" t="s">
        <v>888</v>
      </c>
      <c r="EP65" s="224">
        <v>2</v>
      </c>
      <c r="EQ65" s="224" t="s">
        <v>5167</v>
      </c>
      <c r="ER65" s="224" t="s">
        <v>5156</v>
      </c>
      <c r="ES65" s="214">
        <v>45525</v>
      </c>
      <c r="ET65" s="222" t="s">
        <v>5150</v>
      </c>
      <c r="EU65" s="222">
        <v>399</v>
      </c>
      <c r="EV65" s="222" t="s">
        <v>5147</v>
      </c>
      <c r="EW65" s="222" t="s">
        <v>888</v>
      </c>
      <c r="EX65" s="222">
        <v>2</v>
      </c>
      <c r="EY65" s="222" t="s">
        <v>5148</v>
      </c>
      <c r="EZ65" s="222" t="s">
        <v>4522</v>
      </c>
      <c r="FA65" s="223">
        <v>45525</v>
      </c>
      <c r="FB65" s="221" t="s">
        <v>5170</v>
      </c>
      <c r="FC65" s="224">
        <v>3</v>
      </c>
      <c r="FD65" s="224" t="s">
        <v>5133</v>
      </c>
      <c r="FE65" s="224" t="s">
        <v>888</v>
      </c>
      <c r="FF65" s="224">
        <v>2</v>
      </c>
      <c r="FG65" s="224" t="s">
        <v>5169</v>
      </c>
      <c r="FH65" s="224" t="s">
        <v>5134</v>
      </c>
      <c r="FI65" s="214">
        <v>45525</v>
      </c>
      <c r="FJ65" s="221" t="s">
        <v>5172</v>
      </c>
      <c r="FK65" s="222">
        <v>149000</v>
      </c>
      <c r="FL65" s="222" t="s">
        <v>5143</v>
      </c>
      <c r="FM65" s="222" t="s">
        <v>888</v>
      </c>
      <c r="FN65" s="222">
        <v>2</v>
      </c>
      <c r="FO65" s="222" t="s">
        <v>5171</v>
      </c>
      <c r="FP65" s="218" t="s">
        <v>5144</v>
      </c>
      <c r="FQ65" s="219">
        <v>45525</v>
      </c>
      <c r="FR65" s="221" t="s">
        <v>2090</v>
      </c>
      <c r="FS65" s="224" t="s">
        <v>17</v>
      </c>
      <c r="FT65" s="224" t="s">
        <v>17</v>
      </c>
      <c r="FU65" s="224" t="s">
        <v>17</v>
      </c>
      <c r="FV65" s="224" t="s">
        <v>17</v>
      </c>
      <c r="FW65" s="224" t="s">
        <v>17</v>
      </c>
      <c r="FX65" s="224" t="s">
        <v>17</v>
      </c>
      <c r="FY65" s="214">
        <v>45442</v>
      </c>
      <c r="FZ65" s="222" t="s">
        <v>2886</v>
      </c>
      <c r="GA65" s="222">
        <v>0</v>
      </c>
      <c r="GB65" s="222" t="s">
        <v>2232</v>
      </c>
      <c r="GC65" s="222" t="s">
        <v>33</v>
      </c>
      <c r="GD65" s="222">
        <v>2</v>
      </c>
      <c r="GE65" s="222" t="s">
        <v>17</v>
      </c>
      <c r="GF65" s="222" t="s">
        <v>17</v>
      </c>
      <c r="GG65" s="223">
        <v>45460</v>
      </c>
      <c r="GH65" s="221" t="s">
        <v>2892</v>
      </c>
      <c r="GI65" s="224">
        <v>1</v>
      </c>
      <c r="GJ65" s="224" t="s">
        <v>2232</v>
      </c>
      <c r="GK65" s="224" t="s">
        <v>33</v>
      </c>
      <c r="GL65" s="224">
        <v>2</v>
      </c>
      <c r="GM65" s="224" t="s">
        <v>17</v>
      </c>
      <c r="GN65" s="224" t="s">
        <v>17</v>
      </c>
      <c r="GO65" s="214">
        <v>45460</v>
      </c>
      <c r="GP65" s="222" t="s">
        <v>2887</v>
      </c>
      <c r="GQ65" s="222">
        <v>1</v>
      </c>
      <c r="GR65" s="222" t="s">
        <v>2232</v>
      </c>
      <c r="GS65" s="222" t="s">
        <v>33</v>
      </c>
      <c r="GT65" s="222">
        <v>2</v>
      </c>
      <c r="GU65" s="222" t="s">
        <v>17</v>
      </c>
      <c r="GV65" s="222" t="s">
        <v>17</v>
      </c>
      <c r="GW65" s="223">
        <v>45460</v>
      </c>
      <c r="GX65" s="221" t="s">
        <v>2893</v>
      </c>
      <c r="GY65" s="224">
        <v>0</v>
      </c>
      <c r="GZ65" s="224" t="s">
        <v>2232</v>
      </c>
      <c r="HA65" s="224" t="s">
        <v>33</v>
      </c>
      <c r="HB65" s="224">
        <v>2</v>
      </c>
      <c r="HC65" s="224" t="s">
        <v>17</v>
      </c>
      <c r="HD65" s="224" t="s">
        <v>17</v>
      </c>
      <c r="HE65" s="214">
        <v>45460</v>
      </c>
      <c r="HF65" s="222" t="s">
        <v>2885</v>
      </c>
      <c r="HG65" s="222">
        <v>1</v>
      </c>
      <c r="HH65" s="222" t="s">
        <v>2232</v>
      </c>
      <c r="HI65" s="222" t="s">
        <v>33</v>
      </c>
      <c r="HJ65" s="222">
        <v>2</v>
      </c>
      <c r="HK65" s="222" t="s">
        <v>17</v>
      </c>
      <c r="HL65" s="222" t="s">
        <v>17</v>
      </c>
      <c r="HM65" s="223">
        <v>45460</v>
      </c>
      <c r="HN65" s="221" t="s">
        <v>2891</v>
      </c>
      <c r="HO65" s="224">
        <v>3</v>
      </c>
      <c r="HP65" s="224" t="s">
        <v>2232</v>
      </c>
      <c r="HQ65" s="224" t="s">
        <v>33</v>
      </c>
      <c r="HR65" s="224">
        <v>2</v>
      </c>
      <c r="HS65" s="224" t="s">
        <v>17</v>
      </c>
      <c r="HT65" s="224" t="s">
        <v>17</v>
      </c>
      <c r="HU65" s="214">
        <v>45460</v>
      </c>
      <c r="HV65" s="222" t="s">
        <v>2888</v>
      </c>
      <c r="HW65" s="222">
        <v>2</v>
      </c>
      <c r="HX65" s="222" t="s">
        <v>2232</v>
      </c>
      <c r="HY65" s="222" t="s">
        <v>33</v>
      </c>
      <c r="HZ65" s="222">
        <v>2</v>
      </c>
      <c r="IA65" s="222" t="s">
        <v>17</v>
      </c>
      <c r="IB65" s="222" t="s">
        <v>17</v>
      </c>
      <c r="IC65" s="223">
        <v>45460</v>
      </c>
      <c r="ID65" s="221" t="s">
        <v>2890</v>
      </c>
      <c r="IE65" s="224">
        <v>3</v>
      </c>
      <c r="IF65" s="224" t="s">
        <v>2232</v>
      </c>
      <c r="IG65" s="224" t="s">
        <v>33</v>
      </c>
      <c r="IH65" s="224">
        <v>2</v>
      </c>
      <c r="II65" s="224" t="s">
        <v>17</v>
      </c>
      <c r="IJ65" s="224" t="s">
        <v>17</v>
      </c>
      <c r="IK65" s="214">
        <v>45460</v>
      </c>
      <c r="IL65" s="222" t="s">
        <v>2889</v>
      </c>
      <c r="IM65" s="222">
        <v>0</v>
      </c>
      <c r="IN65" s="222" t="s">
        <v>2232</v>
      </c>
      <c r="IO65" s="222" t="s">
        <v>33</v>
      </c>
      <c r="IP65" s="222">
        <v>2</v>
      </c>
      <c r="IQ65" s="222" t="s">
        <v>17</v>
      </c>
      <c r="IR65" s="222" t="s">
        <v>17</v>
      </c>
      <c r="IS65" s="223">
        <v>45460</v>
      </c>
    </row>
    <row r="66" spans="1:253" s="11" customFormat="1" ht="13.25" customHeight="1" x14ac:dyDescent="0.25">
      <c r="A66" s="11" t="s">
        <v>4571</v>
      </c>
      <c r="B66" s="11" t="s">
        <v>10849</v>
      </c>
      <c r="C66" s="11" t="s">
        <v>4572</v>
      </c>
      <c r="D66" s="11" t="s">
        <v>101</v>
      </c>
      <c r="E66" s="11" t="s">
        <v>10294</v>
      </c>
      <c r="F66" s="11" t="s">
        <v>6629</v>
      </c>
      <c r="G66" s="212">
        <v>7391000</v>
      </c>
      <c r="H66" s="213" t="s">
        <v>6528</v>
      </c>
      <c r="I66" s="213" t="s">
        <v>888</v>
      </c>
      <c r="J66" s="213">
        <v>2</v>
      </c>
      <c r="K66" s="213" t="s">
        <v>6530</v>
      </c>
      <c r="L66" s="213" t="s">
        <v>6529</v>
      </c>
      <c r="M66" s="214">
        <v>45529</v>
      </c>
      <c r="N66" s="221" t="s">
        <v>6631</v>
      </c>
      <c r="O66" s="216">
        <v>1759540</v>
      </c>
      <c r="P66" s="216" t="s">
        <v>6600</v>
      </c>
      <c r="Q66" s="216" t="s">
        <v>492</v>
      </c>
      <c r="R66" s="216">
        <v>1</v>
      </c>
      <c r="S66" s="216" t="s">
        <v>6630</v>
      </c>
      <c r="T66" s="216" t="s">
        <v>6601</v>
      </c>
      <c r="U66" s="217">
        <v>45529</v>
      </c>
      <c r="V66" s="221" t="s">
        <v>6633</v>
      </c>
      <c r="W66" s="213">
        <v>7391000</v>
      </c>
      <c r="X66" s="213" t="s">
        <v>6528</v>
      </c>
      <c r="Y66" s="213" t="s">
        <v>888</v>
      </c>
      <c r="Z66" s="213">
        <v>2</v>
      </c>
      <c r="AA66" s="213" t="s">
        <v>6632</v>
      </c>
      <c r="AB66" s="213" t="s">
        <v>6529</v>
      </c>
      <c r="AC66" s="214">
        <v>45529</v>
      </c>
      <c r="AD66" s="221" t="s">
        <v>6635</v>
      </c>
      <c r="AE66" s="218">
        <v>7391000</v>
      </c>
      <c r="AF66" s="218" t="s">
        <v>6528</v>
      </c>
      <c r="AG66" s="218" t="s">
        <v>492</v>
      </c>
      <c r="AH66" s="218">
        <v>1</v>
      </c>
      <c r="AI66" s="218" t="s">
        <v>6634</v>
      </c>
      <c r="AJ66" s="218" t="s">
        <v>6529</v>
      </c>
      <c r="AK66" s="219">
        <v>45529</v>
      </c>
      <c r="AL66" s="221" t="s">
        <v>6639</v>
      </c>
      <c r="AM66" s="213">
        <v>876000</v>
      </c>
      <c r="AN66" s="213" t="s">
        <v>6636</v>
      </c>
      <c r="AO66" s="213" t="s">
        <v>888</v>
      </c>
      <c r="AP66" s="213">
        <v>2</v>
      </c>
      <c r="AQ66" s="213" t="s">
        <v>6638</v>
      </c>
      <c r="AR66" s="213" t="s">
        <v>6637</v>
      </c>
      <c r="AS66" s="214">
        <v>45529</v>
      </c>
      <c r="AT66" s="222" t="s">
        <v>6959</v>
      </c>
      <c r="AU66" s="218" t="s">
        <v>17</v>
      </c>
      <c r="AV66" s="218" t="s">
        <v>17</v>
      </c>
      <c r="AW66" s="218" t="s">
        <v>17</v>
      </c>
      <c r="AX66" s="218" t="s">
        <v>17</v>
      </c>
      <c r="AY66" s="218" t="s">
        <v>6948</v>
      </c>
      <c r="AZ66" s="218" t="s">
        <v>17</v>
      </c>
      <c r="BA66" s="219">
        <v>45529</v>
      </c>
      <c r="BB66" s="221" t="s">
        <v>6967</v>
      </c>
      <c r="BC66" s="213" t="s">
        <v>17</v>
      </c>
      <c r="BD66" s="213" t="s">
        <v>17</v>
      </c>
      <c r="BE66" s="213" t="s">
        <v>17</v>
      </c>
      <c r="BF66" s="213" t="s">
        <v>17</v>
      </c>
      <c r="BG66" s="213" t="s">
        <v>6948</v>
      </c>
      <c r="BH66" s="213" t="s">
        <v>17</v>
      </c>
      <c r="BI66" s="214">
        <v>45529</v>
      </c>
      <c r="BJ66" s="222" t="s">
        <v>6640</v>
      </c>
      <c r="BK66" s="222">
        <v>880</v>
      </c>
      <c r="BL66" s="222" t="s">
        <v>6550</v>
      </c>
      <c r="BM66" s="222" t="s">
        <v>22</v>
      </c>
      <c r="BN66" s="222">
        <v>3</v>
      </c>
      <c r="BO66" s="222" t="s">
        <v>6552</v>
      </c>
      <c r="BP66" s="218" t="s">
        <v>6551</v>
      </c>
      <c r="BQ66" s="223">
        <v>45529</v>
      </c>
      <c r="BR66" s="221" t="s">
        <v>6960</v>
      </c>
      <c r="BS66" s="224" t="s">
        <v>17</v>
      </c>
      <c r="BT66" s="224" t="s">
        <v>17</v>
      </c>
      <c r="BU66" s="224" t="s">
        <v>17</v>
      </c>
      <c r="BV66" s="224" t="s">
        <v>17</v>
      </c>
      <c r="BW66" s="224" t="s">
        <v>6948</v>
      </c>
      <c r="BX66" s="224" t="s">
        <v>17</v>
      </c>
      <c r="BY66" s="214">
        <v>45529</v>
      </c>
      <c r="BZ66" s="222" t="s">
        <v>6961</v>
      </c>
      <c r="CA66" s="222" t="s">
        <v>17</v>
      </c>
      <c r="CB66" s="222" t="s">
        <v>17</v>
      </c>
      <c r="CC66" s="222" t="s">
        <v>17</v>
      </c>
      <c r="CD66" s="222" t="s">
        <v>17</v>
      </c>
      <c r="CE66" s="222" t="s">
        <v>6948</v>
      </c>
      <c r="CF66" s="222" t="s">
        <v>17</v>
      </c>
      <c r="CG66" s="223">
        <v>45529</v>
      </c>
      <c r="CH66" s="221" t="s">
        <v>11465</v>
      </c>
      <c r="CI66" s="222" t="e">
        <v>#N/A</v>
      </c>
      <c r="CJ66" s="222" t="e">
        <v>#N/A</v>
      </c>
      <c r="CK66" s="222" t="e">
        <v>#N/A</v>
      </c>
      <c r="CL66" s="222" t="e">
        <v>#N/A</v>
      </c>
      <c r="CM66" s="222" t="e">
        <v>#N/A</v>
      </c>
      <c r="CN66" s="222" t="e">
        <v>#N/A</v>
      </c>
      <c r="CO66" s="225" t="e">
        <v>#N/A</v>
      </c>
      <c r="CP66" s="222" t="s">
        <v>6963</v>
      </c>
      <c r="CQ66" s="224" t="s">
        <v>17</v>
      </c>
      <c r="CR66" s="224" t="s">
        <v>17</v>
      </c>
      <c r="CS66" s="224" t="s">
        <v>17</v>
      </c>
      <c r="CT66" s="224" t="s">
        <v>17</v>
      </c>
      <c r="CU66" s="224" t="s">
        <v>6948</v>
      </c>
      <c r="CV66" s="224" t="s">
        <v>17</v>
      </c>
      <c r="CW66" s="214">
        <v>45529</v>
      </c>
      <c r="CX66" s="222" t="s">
        <v>6645</v>
      </c>
      <c r="CY66" s="218">
        <v>1165000</v>
      </c>
      <c r="CZ66" s="218" t="s">
        <v>6642</v>
      </c>
      <c r="DA66" s="218" t="s">
        <v>888</v>
      </c>
      <c r="DB66" s="218">
        <v>2</v>
      </c>
      <c r="DC66" s="218" t="s">
        <v>6652</v>
      </c>
      <c r="DD66" s="218" t="s">
        <v>6643</v>
      </c>
      <c r="DE66" s="220">
        <v>45529</v>
      </c>
      <c r="DF66" s="221" t="s">
        <v>6647</v>
      </c>
      <c r="DG66" s="213">
        <v>0</v>
      </c>
      <c r="DH66" s="224" t="s">
        <v>6528</v>
      </c>
      <c r="DI66" s="224" t="s">
        <v>888</v>
      </c>
      <c r="DJ66" s="224">
        <v>2</v>
      </c>
      <c r="DK66" s="224" t="s">
        <v>6646</v>
      </c>
      <c r="DL66" s="224" t="s">
        <v>6529</v>
      </c>
      <c r="DM66" s="214">
        <v>45529</v>
      </c>
      <c r="DN66" s="222" t="s">
        <v>6651</v>
      </c>
      <c r="DO66" s="218">
        <v>6226000</v>
      </c>
      <c r="DP66" s="222" t="s">
        <v>6648</v>
      </c>
      <c r="DQ66" s="222" t="s">
        <v>888</v>
      </c>
      <c r="DR66" s="222">
        <v>2</v>
      </c>
      <c r="DS66" s="222" t="s">
        <v>6650</v>
      </c>
      <c r="DT66" s="222" t="s">
        <v>6649</v>
      </c>
      <c r="DU66" s="223">
        <v>45529</v>
      </c>
      <c r="DV66" s="221" t="s">
        <v>6653</v>
      </c>
      <c r="DW66" s="213">
        <v>329000</v>
      </c>
      <c r="DX66" s="224" t="s">
        <v>6642</v>
      </c>
      <c r="DY66" s="224" t="s">
        <v>888</v>
      </c>
      <c r="DZ66" s="224">
        <v>2</v>
      </c>
      <c r="EA66" s="224" t="s">
        <v>6652</v>
      </c>
      <c r="EB66" s="224" t="s">
        <v>6643</v>
      </c>
      <c r="EC66" s="214">
        <v>45529</v>
      </c>
      <c r="ED66" s="222" t="s">
        <v>6657</v>
      </c>
      <c r="EE66" s="218">
        <v>836000</v>
      </c>
      <c r="EF66" s="222" t="s">
        <v>6654</v>
      </c>
      <c r="EG66" s="222" t="s">
        <v>888</v>
      </c>
      <c r="EH66" s="222">
        <v>2</v>
      </c>
      <c r="EI66" s="222" t="s">
        <v>6656</v>
      </c>
      <c r="EJ66" s="222" t="s">
        <v>6655</v>
      </c>
      <c r="EK66" s="223">
        <v>45529</v>
      </c>
      <c r="EL66" s="221" t="s">
        <v>6659</v>
      </c>
      <c r="EM66" s="213">
        <v>0</v>
      </c>
      <c r="EN66" s="224" t="s">
        <v>6642</v>
      </c>
      <c r="EO66" s="224" t="s">
        <v>888</v>
      </c>
      <c r="EP66" s="224">
        <v>2</v>
      </c>
      <c r="EQ66" s="224" t="s">
        <v>6658</v>
      </c>
      <c r="ER66" s="224" t="s">
        <v>6643</v>
      </c>
      <c r="ES66" s="214">
        <v>45529</v>
      </c>
      <c r="ET66" s="222" t="s">
        <v>6641</v>
      </c>
      <c r="EU66" s="222">
        <v>880</v>
      </c>
      <c r="EV66" s="222" t="s">
        <v>6550</v>
      </c>
      <c r="EW66" s="222" t="s">
        <v>22</v>
      </c>
      <c r="EX66" s="222">
        <v>3</v>
      </c>
      <c r="EY66" s="222" t="s">
        <v>6552</v>
      </c>
      <c r="EZ66" s="222" t="s">
        <v>6551</v>
      </c>
      <c r="FA66" s="223">
        <v>45529</v>
      </c>
      <c r="FB66" s="221" t="s">
        <v>6964</v>
      </c>
      <c r="FC66" s="224">
        <v>5</v>
      </c>
      <c r="FD66" s="224" t="s">
        <v>6642</v>
      </c>
      <c r="FE66" s="224" t="s">
        <v>33</v>
      </c>
      <c r="FF66" s="224">
        <v>2</v>
      </c>
      <c r="FG66" s="224" t="s">
        <v>1392</v>
      </c>
      <c r="FH66" s="224" t="s">
        <v>6643</v>
      </c>
      <c r="FI66" s="214">
        <v>45529</v>
      </c>
      <c r="FJ66" s="221" t="s">
        <v>6965</v>
      </c>
      <c r="FK66" s="222" t="s">
        <v>17</v>
      </c>
      <c r="FL66" s="222" t="s">
        <v>17</v>
      </c>
      <c r="FM66" s="222" t="s">
        <v>17</v>
      </c>
      <c r="FN66" s="222" t="s">
        <v>17</v>
      </c>
      <c r="FO66" s="222" t="s">
        <v>6948</v>
      </c>
      <c r="FP66" s="218" t="s">
        <v>17</v>
      </c>
      <c r="FQ66" s="219">
        <v>45529</v>
      </c>
      <c r="FR66" s="221" t="s">
        <v>6966</v>
      </c>
      <c r="FS66" s="224" t="s">
        <v>17</v>
      </c>
      <c r="FT66" s="224" t="s">
        <v>17</v>
      </c>
      <c r="FU66" s="224" t="s">
        <v>17</v>
      </c>
      <c r="FV66" s="224" t="s">
        <v>17</v>
      </c>
      <c r="FW66" s="224" t="s">
        <v>6948</v>
      </c>
      <c r="FX66" s="224" t="s">
        <v>17</v>
      </c>
      <c r="FY66" s="214">
        <v>45529</v>
      </c>
      <c r="FZ66" s="222" t="s">
        <v>4574</v>
      </c>
      <c r="GA66" s="222">
        <v>2</v>
      </c>
      <c r="GB66" s="222" t="s">
        <v>2232</v>
      </c>
      <c r="GC66" s="222" t="s">
        <v>33</v>
      </c>
      <c r="GD66" s="222">
        <v>2</v>
      </c>
      <c r="GE66" s="222" t="s">
        <v>17</v>
      </c>
      <c r="GF66" s="222" t="s">
        <v>17</v>
      </c>
      <c r="GG66" s="223">
        <v>45517</v>
      </c>
      <c r="GH66" s="221" t="s">
        <v>4580</v>
      </c>
      <c r="GI66" s="224">
        <v>3</v>
      </c>
      <c r="GJ66" s="224" t="s">
        <v>2232</v>
      </c>
      <c r="GK66" s="224" t="s">
        <v>33</v>
      </c>
      <c r="GL66" s="224">
        <v>2</v>
      </c>
      <c r="GM66" s="224" t="s">
        <v>17</v>
      </c>
      <c r="GN66" s="224" t="s">
        <v>17</v>
      </c>
      <c r="GO66" s="214">
        <v>45517</v>
      </c>
      <c r="GP66" s="222" t="s">
        <v>4575</v>
      </c>
      <c r="GQ66" s="222">
        <v>2</v>
      </c>
      <c r="GR66" s="222" t="s">
        <v>2232</v>
      </c>
      <c r="GS66" s="222" t="s">
        <v>33</v>
      </c>
      <c r="GT66" s="222">
        <v>2</v>
      </c>
      <c r="GU66" s="222" t="s">
        <v>17</v>
      </c>
      <c r="GV66" s="222" t="s">
        <v>17</v>
      </c>
      <c r="GW66" s="223">
        <v>45517</v>
      </c>
      <c r="GX66" s="221" t="s">
        <v>4581</v>
      </c>
      <c r="GY66" s="224">
        <v>0</v>
      </c>
      <c r="GZ66" s="224" t="s">
        <v>2232</v>
      </c>
      <c r="HA66" s="224" t="s">
        <v>33</v>
      </c>
      <c r="HB66" s="224">
        <v>2</v>
      </c>
      <c r="HC66" s="224" t="s">
        <v>17</v>
      </c>
      <c r="HD66" s="224" t="s">
        <v>17</v>
      </c>
      <c r="HE66" s="214">
        <v>45517</v>
      </c>
      <c r="HF66" s="222" t="s">
        <v>4573</v>
      </c>
      <c r="HG66" s="222">
        <v>2</v>
      </c>
      <c r="HH66" s="222" t="s">
        <v>2232</v>
      </c>
      <c r="HI66" s="222" t="s">
        <v>33</v>
      </c>
      <c r="HJ66" s="222">
        <v>2</v>
      </c>
      <c r="HK66" s="222" t="s">
        <v>17</v>
      </c>
      <c r="HL66" s="222" t="s">
        <v>17</v>
      </c>
      <c r="HM66" s="223">
        <v>45517</v>
      </c>
      <c r="HN66" s="221" t="s">
        <v>4579</v>
      </c>
      <c r="HO66" s="224">
        <v>3</v>
      </c>
      <c r="HP66" s="224" t="s">
        <v>2232</v>
      </c>
      <c r="HQ66" s="224" t="s">
        <v>33</v>
      </c>
      <c r="HR66" s="224">
        <v>2</v>
      </c>
      <c r="HS66" s="224" t="s">
        <v>17</v>
      </c>
      <c r="HT66" s="224" t="s">
        <v>17</v>
      </c>
      <c r="HU66" s="214">
        <v>45517</v>
      </c>
      <c r="HV66" s="222" t="s">
        <v>4576</v>
      </c>
      <c r="HW66" s="222">
        <v>0</v>
      </c>
      <c r="HX66" s="222" t="s">
        <v>2232</v>
      </c>
      <c r="HY66" s="222" t="s">
        <v>33</v>
      </c>
      <c r="HZ66" s="222">
        <v>2</v>
      </c>
      <c r="IA66" s="222" t="s">
        <v>17</v>
      </c>
      <c r="IB66" s="222" t="s">
        <v>17</v>
      </c>
      <c r="IC66" s="223">
        <v>45517</v>
      </c>
      <c r="ID66" s="221" t="s">
        <v>4578</v>
      </c>
      <c r="IE66" s="224">
        <v>1</v>
      </c>
      <c r="IF66" s="224" t="s">
        <v>2232</v>
      </c>
      <c r="IG66" s="224" t="s">
        <v>33</v>
      </c>
      <c r="IH66" s="224">
        <v>2</v>
      </c>
      <c r="II66" s="224" t="s">
        <v>17</v>
      </c>
      <c r="IJ66" s="224" t="s">
        <v>17</v>
      </c>
      <c r="IK66" s="214">
        <v>45517</v>
      </c>
      <c r="IL66" s="222" t="s">
        <v>4577</v>
      </c>
      <c r="IM66" s="222">
        <v>3</v>
      </c>
      <c r="IN66" s="222" t="s">
        <v>2232</v>
      </c>
      <c r="IO66" s="222" t="s">
        <v>33</v>
      </c>
      <c r="IP66" s="222">
        <v>2</v>
      </c>
      <c r="IQ66" s="222" t="s">
        <v>17</v>
      </c>
      <c r="IR66" s="222" t="s">
        <v>17</v>
      </c>
      <c r="IS66" s="223">
        <v>45517</v>
      </c>
    </row>
    <row r="67" spans="1:253" s="11" customFormat="1" ht="13.25" customHeight="1" x14ac:dyDescent="0.25">
      <c r="A67" s="11" t="s">
        <v>99</v>
      </c>
      <c r="B67" s="11" t="s">
        <v>10825</v>
      </c>
      <c r="C67" s="11" t="s">
        <v>100</v>
      </c>
      <c r="D67" s="11" t="s">
        <v>101</v>
      </c>
      <c r="E67" s="11" t="s">
        <v>10294</v>
      </c>
      <c r="F67" s="11" t="s">
        <v>6599</v>
      </c>
      <c r="G67" s="212">
        <v>7391000</v>
      </c>
      <c r="H67" s="213" t="s">
        <v>6528</v>
      </c>
      <c r="I67" s="213" t="s">
        <v>888</v>
      </c>
      <c r="J67" s="213">
        <v>2</v>
      </c>
      <c r="K67" s="213" t="s">
        <v>6530</v>
      </c>
      <c r="L67" s="213" t="s">
        <v>6529</v>
      </c>
      <c r="M67" s="214">
        <v>45529</v>
      </c>
      <c r="N67" s="221" t="s">
        <v>6603</v>
      </c>
      <c r="O67" s="216">
        <v>1759540</v>
      </c>
      <c r="P67" s="216" t="s">
        <v>6600</v>
      </c>
      <c r="Q67" s="216" t="s">
        <v>492</v>
      </c>
      <c r="R67" s="216">
        <v>1</v>
      </c>
      <c r="S67" s="216" t="s">
        <v>6602</v>
      </c>
      <c r="T67" s="216" t="s">
        <v>6601</v>
      </c>
      <c r="U67" s="217">
        <v>45529</v>
      </c>
      <c r="V67" s="221" t="s">
        <v>6605</v>
      </c>
      <c r="W67" s="213">
        <v>7391000</v>
      </c>
      <c r="X67" s="213" t="s">
        <v>6528</v>
      </c>
      <c r="Y67" s="213" t="s">
        <v>888</v>
      </c>
      <c r="Z67" s="213">
        <v>2</v>
      </c>
      <c r="AA67" s="213" t="s">
        <v>6604</v>
      </c>
      <c r="AB67" s="213" t="s">
        <v>6529</v>
      </c>
      <c r="AC67" s="214">
        <v>45529</v>
      </c>
      <c r="AD67" s="221" t="s">
        <v>6609</v>
      </c>
      <c r="AE67" s="218">
        <v>791000</v>
      </c>
      <c r="AF67" s="218" t="s">
        <v>6606</v>
      </c>
      <c r="AG67" s="218" t="s">
        <v>888</v>
      </c>
      <c r="AH67" s="218">
        <v>2</v>
      </c>
      <c r="AI67" s="218" t="s">
        <v>6608</v>
      </c>
      <c r="AJ67" s="218" t="s">
        <v>6607</v>
      </c>
      <c r="AK67" s="219">
        <v>45529</v>
      </c>
      <c r="AL67" s="221" t="s">
        <v>6611</v>
      </c>
      <c r="AM67" s="213">
        <v>791000</v>
      </c>
      <c r="AN67" s="213" t="s">
        <v>6606</v>
      </c>
      <c r="AO67" s="213" t="s">
        <v>888</v>
      </c>
      <c r="AP67" s="213">
        <v>2</v>
      </c>
      <c r="AQ67" s="213" t="s">
        <v>6610</v>
      </c>
      <c r="AR67" s="213" t="s">
        <v>6607</v>
      </c>
      <c r="AS67" s="214">
        <v>45529</v>
      </c>
      <c r="AT67" s="222" t="s">
        <v>106</v>
      </c>
      <c r="AU67" s="218" t="s">
        <v>17</v>
      </c>
      <c r="AV67" s="218">
        <v>0</v>
      </c>
      <c r="AW67" s="218" t="s">
        <v>17</v>
      </c>
      <c r="AX67" s="218" t="s">
        <v>17</v>
      </c>
      <c r="AY67" s="218" t="s">
        <v>18</v>
      </c>
      <c r="AZ67" s="218">
        <v>0</v>
      </c>
      <c r="BA67" s="219">
        <v>43503</v>
      </c>
      <c r="BB67" s="221" t="s">
        <v>105</v>
      </c>
      <c r="BC67" s="213" t="s">
        <v>17</v>
      </c>
      <c r="BD67" s="213">
        <v>0</v>
      </c>
      <c r="BE67" s="213" t="s">
        <v>17</v>
      </c>
      <c r="BF67" s="213" t="s">
        <v>17</v>
      </c>
      <c r="BG67" s="213" t="s">
        <v>18</v>
      </c>
      <c r="BH67" s="213">
        <v>0</v>
      </c>
      <c r="BI67" s="214">
        <v>43503</v>
      </c>
      <c r="BJ67" s="222" t="s">
        <v>6615</v>
      </c>
      <c r="BK67" s="222">
        <v>870</v>
      </c>
      <c r="BL67" s="222" t="s">
        <v>6612</v>
      </c>
      <c r="BM67" s="222" t="s">
        <v>22</v>
      </c>
      <c r="BN67" s="222">
        <v>3</v>
      </c>
      <c r="BO67" s="222" t="s">
        <v>6614</v>
      </c>
      <c r="BP67" s="218" t="s">
        <v>6613</v>
      </c>
      <c r="BQ67" s="223">
        <v>45529</v>
      </c>
      <c r="BR67" s="221" t="s">
        <v>102</v>
      </c>
      <c r="BS67" s="224" t="s">
        <v>17</v>
      </c>
      <c r="BT67" s="224">
        <v>0</v>
      </c>
      <c r="BU67" s="224" t="s">
        <v>17</v>
      </c>
      <c r="BV67" s="224" t="s">
        <v>17</v>
      </c>
      <c r="BW67" s="224" t="s">
        <v>18</v>
      </c>
      <c r="BX67" s="224">
        <v>0</v>
      </c>
      <c r="BY67" s="214">
        <v>43503</v>
      </c>
      <c r="BZ67" s="222" t="s">
        <v>103</v>
      </c>
      <c r="CA67" s="222" t="s">
        <v>17</v>
      </c>
      <c r="CB67" s="222">
        <v>0</v>
      </c>
      <c r="CC67" s="222" t="s">
        <v>17</v>
      </c>
      <c r="CD67" s="222" t="s">
        <v>17</v>
      </c>
      <c r="CE67" s="222" t="s">
        <v>18</v>
      </c>
      <c r="CF67" s="222">
        <v>0</v>
      </c>
      <c r="CG67" s="223">
        <v>43503</v>
      </c>
      <c r="CH67" s="221" t="s">
        <v>11466</v>
      </c>
      <c r="CI67" s="222" t="e">
        <v>#N/A</v>
      </c>
      <c r="CJ67" s="222" t="e">
        <v>#N/A</v>
      </c>
      <c r="CK67" s="222" t="e">
        <v>#N/A</v>
      </c>
      <c r="CL67" s="222" t="e">
        <v>#N/A</v>
      </c>
      <c r="CM67" s="222" t="e">
        <v>#N/A</v>
      </c>
      <c r="CN67" s="222" t="e">
        <v>#N/A</v>
      </c>
      <c r="CO67" s="225" t="e">
        <v>#N/A</v>
      </c>
      <c r="CP67" s="222" t="s">
        <v>104</v>
      </c>
      <c r="CQ67" s="224" t="s">
        <v>17</v>
      </c>
      <c r="CR67" s="224">
        <v>0</v>
      </c>
      <c r="CS67" s="224" t="s">
        <v>17</v>
      </c>
      <c r="CT67" s="224" t="s">
        <v>17</v>
      </c>
      <c r="CU67" s="224" t="s">
        <v>18</v>
      </c>
      <c r="CV67" s="224">
        <v>0</v>
      </c>
      <c r="CW67" s="214">
        <v>43503</v>
      </c>
      <c r="CX67" s="222" t="s">
        <v>6618</v>
      </c>
      <c r="CY67" s="218">
        <v>791000</v>
      </c>
      <c r="CZ67" s="218" t="s">
        <v>6606</v>
      </c>
      <c r="DA67" s="218" t="s">
        <v>888</v>
      </c>
      <c r="DB67" s="218">
        <v>2</v>
      </c>
      <c r="DC67" s="218" t="s">
        <v>6624</v>
      </c>
      <c r="DD67" s="218" t="s">
        <v>6607</v>
      </c>
      <c r="DE67" s="220">
        <v>45529</v>
      </c>
      <c r="DF67" s="221" t="s">
        <v>6622</v>
      </c>
      <c r="DG67" s="213">
        <v>6600000</v>
      </c>
      <c r="DH67" s="224" t="s">
        <v>6619</v>
      </c>
      <c r="DI67" s="224" t="s">
        <v>888</v>
      </c>
      <c r="DJ67" s="224">
        <v>2</v>
      </c>
      <c r="DK67" s="224" t="s">
        <v>6621</v>
      </c>
      <c r="DL67" s="224" t="s">
        <v>6620</v>
      </c>
      <c r="DM67" s="214">
        <v>45529</v>
      </c>
      <c r="DN67" s="222" t="s">
        <v>6623</v>
      </c>
      <c r="DO67" s="218">
        <v>0</v>
      </c>
      <c r="DP67" s="222" t="s">
        <v>6606</v>
      </c>
      <c r="DQ67" s="222" t="s">
        <v>888</v>
      </c>
      <c r="DR67" s="222">
        <v>2</v>
      </c>
      <c r="DS67" s="222" t="s">
        <v>6591</v>
      </c>
      <c r="DT67" s="222" t="s">
        <v>6607</v>
      </c>
      <c r="DU67" s="223">
        <v>45529</v>
      </c>
      <c r="DV67" s="221" t="s">
        <v>6625</v>
      </c>
      <c r="DW67" s="213">
        <v>791000</v>
      </c>
      <c r="DX67" s="224" t="s">
        <v>6606</v>
      </c>
      <c r="DY67" s="224" t="s">
        <v>888</v>
      </c>
      <c r="DZ67" s="224">
        <v>2</v>
      </c>
      <c r="EA67" s="224" t="s">
        <v>6624</v>
      </c>
      <c r="EB67" s="224" t="s">
        <v>6607</v>
      </c>
      <c r="EC67" s="214">
        <v>45529</v>
      </c>
      <c r="ED67" s="222" t="s">
        <v>6627</v>
      </c>
      <c r="EE67" s="218" t="s">
        <v>17</v>
      </c>
      <c r="EF67" s="222" t="s">
        <v>6606</v>
      </c>
      <c r="EG67" s="222" t="s">
        <v>888</v>
      </c>
      <c r="EH67" s="222">
        <v>2</v>
      </c>
      <c r="EI67" s="222" t="s">
        <v>6626</v>
      </c>
      <c r="EJ67" s="222" t="s">
        <v>6607</v>
      </c>
      <c r="EK67" s="223">
        <v>45529</v>
      </c>
      <c r="EL67" s="221" t="s">
        <v>6628</v>
      </c>
      <c r="EM67" s="213" t="s">
        <v>17</v>
      </c>
      <c r="EN67" s="224" t="s">
        <v>6606</v>
      </c>
      <c r="EO67" s="224" t="s">
        <v>888</v>
      </c>
      <c r="EP67" s="224">
        <v>2</v>
      </c>
      <c r="EQ67" s="224" t="s">
        <v>6626</v>
      </c>
      <c r="ER67" s="224" t="s">
        <v>6607</v>
      </c>
      <c r="ES67" s="214">
        <v>45529</v>
      </c>
      <c r="ET67" s="222" t="s">
        <v>6616</v>
      </c>
      <c r="EU67" s="222">
        <v>880</v>
      </c>
      <c r="EV67" s="222" t="s">
        <v>6550</v>
      </c>
      <c r="EW67" s="222" t="s">
        <v>22</v>
      </c>
      <c r="EX67" s="222">
        <v>3</v>
      </c>
      <c r="EY67" s="222" t="s">
        <v>6552</v>
      </c>
      <c r="EZ67" s="222" t="s">
        <v>6551</v>
      </c>
      <c r="FA67" s="223">
        <v>45529</v>
      </c>
      <c r="FB67" s="221" t="s">
        <v>902</v>
      </c>
      <c r="FC67" s="224">
        <v>4</v>
      </c>
      <c r="FD67" s="224" t="s">
        <v>17</v>
      </c>
      <c r="FE67" s="224" t="s">
        <v>492</v>
      </c>
      <c r="FF67" s="224">
        <v>1</v>
      </c>
      <c r="FG67" s="224" t="s">
        <v>901</v>
      </c>
      <c r="FH67" s="224" t="s">
        <v>17</v>
      </c>
      <c r="FI67" s="214">
        <v>44773</v>
      </c>
      <c r="FJ67" s="221" t="s">
        <v>675</v>
      </c>
      <c r="FK67" s="222">
        <v>79000</v>
      </c>
      <c r="FL67" s="222" t="s">
        <v>672</v>
      </c>
      <c r="FM67" s="222" t="s">
        <v>22</v>
      </c>
      <c r="FN67" s="222">
        <v>3</v>
      </c>
      <c r="FO67" s="222" t="s">
        <v>674</v>
      </c>
      <c r="FP67" s="218" t="s">
        <v>673</v>
      </c>
      <c r="FQ67" s="219">
        <v>44015</v>
      </c>
      <c r="FR67" s="221" t="s">
        <v>676</v>
      </c>
      <c r="FS67" s="224">
        <v>229000</v>
      </c>
      <c r="FT67" s="224" t="s">
        <v>672</v>
      </c>
      <c r="FU67" s="224" t="s">
        <v>22</v>
      </c>
      <c r="FV67" s="224">
        <v>3</v>
      </c>
      <c r="FW67" s="224" t="s">
        <v>674</v>
      </c>
      <c r="FX67" s="224" t="s">
        <v>673</v>
      </c>
      <c r="FY67" s="214">
        <v>44015</v>
      </c>
      <c r="FZ67" s="222" t="s">
        <v>2787</v>
      </c>
      <c r="GA67" s="222">
        <v>2</v>
      </c>
      <c r="GB67" s="222" t="s">
        <v>2232</v>
      </c>
      <c r="GC67" s="222" t="s">
        <v>33</v>
      </c>
      <c r="GD67" s="222">
        <v>2</v>
      </c>
      <c r="GE67" s="222" t="s">
        <v>17</v>
      </c>
      <c r="GF67" s="222" t="s">
        <v>17</v>
      </c>
      <c r="GG67" s="223">
        <v>45459</v>
      </c>
      <c r="GH67" s="221" t="s">
        <v>2793</v>
      </c>
      <c r="GI67" s="224">
        <v>3</v>
      </c>
      <c r="GJ67" s="224" t="s">
        <v>2232</v>
      </c>
      <c r="GK67" s="224" t="s">
        <v>33</v>
      </c>
      <c r="GL67" s="224">
        <v>2</v>
      </c>
      <c r="GM67" s="224" t="s">
        <v>17</v>
      </c>
      <c r="GN67" s="224" t="s">
        <v>17</v>
      </c>
      <c r="GO67" s="214">
        <v>45459</v>
      </c>
      <c r="GP67" s="222" t="s">
        <v>2788</v>
      </c>
      <c r="GQ67" s="222">
        <v>2</v>
      </c>
      <c r="GR67" s="222" t="s">
        <v>2232</v>
      </c>
      <c r="GS67" s="222" t="s">
        <v>33</v>
      </c>
      <c r="GT67" s="222">
        <v>2</v>
      </c>
      <c r="GU67" s="222" t="s">
        <v>17</v>
      </c>
      <c r="GV67" s="222" t="s">
        <v>17</v>
      </c>
      <c r="GW67" s="223">
        <v>45459</v>
      </c>
      <c r="GX67" s="221" t="s">
        <v>2794</v>
      </c>
      <c r="GY67" s="224">
        <v>0</v>
      </c>
      <c r="GZ67" s="224" t="s">
        <v>2232</v>
      </c>
      <c r="HA67" s="224" t="s">
        <v>33</v>
      </c>
      <c r="HB67" s="224">
        <v>2</v>
      </c>
      <c r="HC67" s="224" t="s">
        <v>17</v>
      </c>
      <c r="HD67" s="224" t="s">
        <v>17</v>
      </c>
      <c r="HE67" s="214">
        <v>45459</v>
      </c>
      <c r="HF67" s="222" t="s">
        <v>2786</v>
      </c>
      <c r="HG67" s="222">
        <v>2</v>
      </c>
      <c r="HH67" s="222" t="s">
        <v>2232</v>
      </c>
      <c r="HI67" s="222" t="s">
        <v>33</v>
      </c>
      <c r="HJ67" s="222">
        <v>2</v>
      </c>
      <c r="HK67" s="222" t="s">
        <v>17</v>
      </c>
      <c r="HL67" s="222" t="s">
        <v>17</v>
      </c>
      <c r="HM67" s="223">
        <v>45459</v>
      </c>
      <c r="HN67" s="221" t="s">
        <v>2792</v>
      </c>
      <c r="HO67" s="224">
        <v>3</v>
      </c>
      <c r="HP67" s="224" t="s">
        <v>2232</v>
      </c>
      <c r="HQ67" s="224" t="s">
        <v>33</v>
      </c>
      <c r="HR67" s="224">
        <v>2</v>
      </c>
      <c r="HS67" s="224" t="s">
        <v>17</v>
      </c>
      <c r="HT67" s="224" t="s">
        <v>17</v>
      </c>
      <c r="HU67" s="214">
        <v>45459</v>
      </c>
      <c r="HV67" s="222" t="s">
        <v>2789</v>
      </c>
      <c r="HW67" s="222">
        <v>0</v>
      </c>
      <c r="HX67" s="222" t="s">
        <v>2232</v>
      </c>
      <c r="HY67" s="222" t="s">
        <v>33</v>
      </c>
      <c r="HZ67" s="222">
        <v>2</v>
      </c>
      <c r="IA67" s="222" t="s">
        <v>17</v>
      </c>
      <c r="IB67" s="222" t="s">
        <v>17</v>
      </c>
      <c r="IC67" s="223">
        <v>45459</v>
      </c>
      <c r="ID67" s="221" t="s">
        <v>2791</v>
      </c>
      <c r="IE67" s="224">
        <v>1</v>
      </c>
      <c r="IF67" s="224" t="s">
        <v>2232</v>
      </c>
      <c r="IG67" s="224" t="s">
        <v>33</v>
      </c>
      <c r="IH67" s="224">
        <v>2</v>
      </c>
      <c r="II67" s="224" t="s">
        <v>17</v>
      </c>
      <c r="IJ67" s="224" t="s">
        <v>17</v>
      </c>
      <c r="IK67" s="214">
        <v>45459</v>
      </c>
      <c r="IL67" s="222" t="s">
        <v>2790</v>
      </c>
      <c r="IM67" s="222">
        <v>2</v>
      </c>
      <c r="IN67" s="222" t="s">
        <v>2232</v>
      </c>
      <c r="IO67" s="222" t="s">
        <v>33</v>
      </c>
      <c r="IP67" s="222">
        <v>2</v>
      </c>
      <c r="IQ67" s="222" t="s">
        <v>17</v>
      </c>
      <c r="IR67" s="222" t="s">
        <v>17</v>
      </c>
      <c r="IS67" s="223">
        <v>45459</v>
      </c>
    </row>
    <row r="68" spans="1:253" s="11" customFormat="1" ht="13.25" customHeight="1" x14ac:dyDescent="0.25">
      <c r="A68" s="11" t="s">
        <v>1380</v>
      </c>
      <c r="B68" s="11" t="s">
        <v>10956</v>
      </c>
      <c r="C68" s="11" t="s">
        <v>1381</v>
      </c>
      <c r="D68" s="11" t="s">
        <v>101</v>
      </c>
      <c r="E68" s="11" t="s">
        <v>10294</v>
      </c>
      <c r="F68" s="11" t="s">
        <v>6531</v>
      </c>
      <c r="G68" s="212">
        <v>7391000</v>
      </c>
      <c r="H68" s="213" t="s">
        <v>6528</v>
      </c>
      <c r="I68" s="213" t="s">
        <v>888</v>
      </c>
      <c r="J68" s="213">
        <v>2</v>
      </c>
      <c r="K68" s="213" t="s">
        <v>6530</v>
      </c>
      <c r="L68" s="213" t="s">
        <v>6529</v>
      </c>
      <c r="M68" s="214">
        <v>45529</v>
      </c>
      <c r="N68" s="221" t="s">
        <v>6535</v>
      </c>
      <c r="O68" s="216">
        <v>67827</v>
      </c>
      <c r="P68" s="216" t="s">
        <v>6532</v>
      </c>
      <c r="Q68" s="216" t="s">
        <v>492</v>
      </c>
      <c r="R68" s="216">
        <v>1</v>
      </c>
      <c r="S68" s="216" t="s">
        <v>6534</v>
      </c>
      <c r="T68" s="216" t="s">
        <v>6533</v>
      </c>
      <c r="U68" s="217">
        <v>45529</v>
      </c>
      <c r="V68" s="221" t="s">
        <v>6539</v>
      </c>
      <c r="W68" s="213">
        <v>2010000</v>
      </c>
      <c r="X68" s="213" t="s">
        <v>6536</v>
      </c>
      <c r="Y68" s="213" t="s">
        <v>888</v>
      </c>
      <c r="Z68" s="213">
        <v>2</v>
      </c>
      <c r="AA68" s="213" t="s">
        <v>6538</v>
      </c>
      <c r="AB68" s="213" t="s">
        <v>6537</v>
      </c>
      <c r="AC68" s="214">
        <v>45529</v>
      </c>
      <c r="AD68" s="221" t="s">
        <v>6541</v>
      </c>
      <c r="AE68" s="218">
        <v>884000</v>
      </c>
      <c r="AF68" s="218" t="s">
        <v>1384</v>
      </c>
      <c r="AG68" s="218" t="s">
        <v>888</v>
      </c>
      <c r="AH68" s="218">
        <v>2</v>
      </c>
      <c r="AI68" s="218" t="s">
        <v>6540</v>
      </c>
      <c r="AJ68" s="218" t="s">
        <v>1385</v>
      </c>
      <c r="AK68" s="219">
        <v>45529</v>
      </c>
      <c r="AL68" s="221" t="s">
        <v>6545</v>
      </c>
      <c r="AM68" s="213">
        <v>45000</v>
      </c>
      <c r="AN68" s="213" t="s">
        <v>6542</v>
      </c>
      <c r="AO68" s="213" t="s">
        <v>492</v>
      </c>
      <c r="AP68" s="213">
        <v>1</v>
      </c>
      <c r="AQ68" s="213" t="s">
        <v>6544</v>
      </c>
      <c r="AR68" s="213" t="s">
        <v>6543</v>
      </c>
      <c r="AS68" s="214">
        <v>45529</v>
      </c>
      <c r="AT68" s="222" t="s">
        <v>1383</v>
      </c>
      <c r="AU68" s="218" t="s">
        <v>17</v>
      </c>
      <c r="AV68" s="218" t="s">
        <v>17</v>
      </c>
      <c r="AW68" s="218" t="s">
        <v>17</v>
      </c>
      <c r="AX68" s="218" t="s">
        <v>17</v>
      </c>
      <c r="AY68" s="218" t="s">
        <v>17</v>
      </c>
      <c r="AZ68" s="218" t="s">
        <v>17</v>
      </c>
      <c r="BA68" s="219">
        <v>45194</v>
      </c>
      <c r="BB68" s="221" t="s">
        <v>1382</v>
      </c>
      <c r="BC68" s="213" t="s">
        <v>17</v>
      </c>
      <c r="BD68" s="213" t="s">
        <v>17</v>
      </c>
      <c r="BE68" s="213" t="s">
        <v>17</v>
      </c>
      <c r="BF68" s="213" t="s">
        <v>17</v>
      </c>
      <c r="BG68" s="213" t="s">
        <v>17</v>
      </c>
      <c r="BH68" s="213" t="s">
        <v>17</v>
      </c>
      <c r="BI68" s="214">
        <v>45194</v>
      </c>
      <c r="BJ68" s="222" t="s">
        <v>6549</v>
      </c>
      <c r="BK68" s="222">
        <v>0</v>
      </c>
      <c r="BL68" s="222" t="s">
        <v>6546</v>
      </c>
      <c r="BM68" s="222" t="s">
        <v>22</v>
      </c>
      <c r="BN68" s="222">
        <v>3</v>
      </c>
      <c r="BO68" s="222" t="s">
        <v>6548</v>
      </c>
      <c r="BP68" s="218" t="s">
        <v>6547</v>
      </c>
      <c r="BQ68" s="223">
        <v>45529</v>
      </c>
      <c r="BR68" s="221" t="s">
        <v>1387</v>
      </c>
      <c r="BS68" s="224">
        <v>2217</v>
      </c>
      <c r="BT68" s="224" t="s">
        <v>1384</v>
      </c>
      <c r="BU68" s="224" t="s">
        <v>888</v>
      </c>
      <c r="BV68" s="224">
        <v>2</v>
      </c>
      <c r="BW68" s="224" t="s">
        <v>1386</v>
      </c>
      <c r="BX68" s="224" t="s">
        <v>1385</v>
      </c>
      <c r="BY68" s="214">
        <v>45194</v>
      </c>
      <c r="BZ68" s="222" t="s">
        <v>1389</v>
      </c>
      <c r="CA68" s="222">
        <v>1127</v>
      </c>
      <c r="CB68" s="222" t="s">
        <v>1384</v>
      </c>
      <c r="CC68" s="222" t="s">
        <v>888</v>
      </c>
      <c r="CD68" s="222">
        <v>2</v>
      </c>
      <c r="CE68" s="222" t="s">
        <v>1388</v>
      </c>
      <c r="CF68" s="222" t="s">
        <v>1385</v>
      </c>
      <c r="CG68" s="223">
        <v>45194</v>
      </c>
      <c r="CH68" s="221" t="s">
        <v>11467</v>
      </c>
      <c r="CI68" s="222" t="e">
        <v>#N/A</v>
      </c>
      <c r="CJ68" s="222" t="e">
        <v>#N/A</v>
      </c>
      <c r="CK68" s="222" t="e">
        <v>#N/A</v>
      </c>
      <c r="CL68" s="222" t="e">
        <v>#N/A</v>
      </c>
      <c r="CM68" s="222" t="e">
        <v>#N/A</v>
      </c>
      <c r="CN68" s="222" t="e">
        <v>#N/A</v>
      </c>
      <c r="CO68" s="225" t="e">
        <v>#N/A</v>
      </c>
      <c r="CP68" s="222" t="s">
        <v>1391</v>
      </c>
      <c r="CQ68" s="224" t="s">
        <v>17</v>
      </c>
      <c r="CR68" s="224" t="s">
        <v>17</v>
      </c>
      <c r="CS68" s="224" t="s">
        <v>17</v>
      </c>
      <c r="CT68" s="224" t="s">
        <v>17</v>
      </c>
      <c r="CU68" s="224" t="s">
        <v>17</v>
      </c>
      <c r="CV68" s="224" t="s">
        <v>17</v>
      </c>
      <c r="CW68" s="214">
        <v>45194</v>
      </c>
      <c r="CX68" s="222" t="s">
        <v>6555</v>
      </c>
      <c r="CY68" s="218">
        <v>884000</v>
      </c>
      <c r="CZ68" s="218" t="s">
        <v>1384</v>
      </c>
      <c r="DA68" s="218" t="s">
        <v>492</v>
      </c>
      <c r="DB68" s="218">
        <v>1</v>
      </c>
      <c r="DC68" s="218" t="s">
        <v>6562</v>
      </c>
      <c r="DD68" s="218" t="s">
        <v>1385</v>
      </c>
      <c r="DE68" s="220">
        <v>45529</v>
      </c>
      <c r="DF68" s="221" t="s">
        <v>6559</v>
      </c>
      <c r="DG68" s="213">
        <v>1126000</v>
      </c>
      <c r="DH68" s="224" t="s">
        <v>6556</v>
      </c>
      <c r="DI68" s="224" t="s">
        <v>888</v>
      </c>
      <c r="DJ68" s="224">
        <v>2</v>
      </c>
      <c r="DK68" s="224" t="s">
        <v>6558</v>
      </c>
      <c r="DL68" s="224" t="s">
        <v>6557</v>
      </c>
      <c r="DM68" s="214">
        <v>45529</v>
      </c>
      <c r="DN68" s="222" t="s">
        <v>6561</v>
      </c>
      <c r="DO68" s="218">
        <v>0</v>
      </c>
      <c r="DP68" s="222" t="s">
        <v>1384</v>
      </c>
      <c r="DQ68" s="222" t="s">
        <v>888</v>
      </c>
      <c r="DR68" s="222">
        <v>2</v>
      </c>
      <c r="DS68" s="222" t="s">
        <v>6560</v>
      </c>
      <c r="DT68" s="222" t="s">
        <v>1385</v>
      </c>
      <c r="DU68" s="223">
        <v>45529</v>
      </c>
      <c r="DV68" s="221" t="s">
        <v>6563</v>
      </c>
      <c r="DW68" s="213">
        <v>884000</v>
      </c>
      <c r="DX68" s="224" t="s">
        <v>1384</v>
      </c>
      <c r="DY68" s="224" t="s">
        <v>492</v>
      </c>
      <c r="DZ68" s="224">
        <v>1</v>
      </c>
      <c r="EA68" s="224" t="s">
        <v>6562</v>
      </c>
      <c r="EB68" s="224" t="s">
        <v>1385</v>
      </c>
      <c r="EC68" s="214">
        <v>45529</v>
      </c>
      <c r="ED68" s="222" t="s">
        <v>6565</v>
      </c>
      <c r="EE68" s="218" t="s">
        <v>17</v>
      </c>
      <c r="EF68" s="222" t="s">
        <v>1384</v>
      </c>
      <c r="EG68" s="222" t="s">
        <v>492</v>
      </c>
      <c r="EH68" s="222">
        <v>1</v>
      </c>
      <c r="EI68" s="222" t="s">
        <v>6564</v>
      </c>
      <c r="EJ68" s="222" t="s">
        <v>1385</v>
      </c>
      <c r="EK68" s="223">
        <v>45529</v>
      </c>
      <c r="EL68" s="221" t="s">
        <v>6566</v>
      </c>
      <c r="EM68" s="213" t="s">
        <v>17</v>
      </c>
      <c r="EN68" s="224" t="s">
        <v>1384</v>
      </c>
      <c r="EO68" s="224" t="s">
        <v>492</v>
      </c>
      <c r="EP68" s="224">
        <v>1</v>
      </c>
      <c r="EQ68" s="224" t="s">
        <v>6564</v>
      </c>
      <c r="ER68" s="224" t="s">
        <v>1385</v>
      </c>
      <c r="ES68" s="214">
        <v>45529</v>
      </c>
      <c r="ET68" s="222" t="s">
        <v>6553</v>
      </c>
      <c r="EU68" s="222">
        <v>880</v>
      </c>
      <c r="EV68" s="222" t="s">
        <v>6550</v>
      </c>
      <c r="EW68" s="222" t="s">
        <v>22</v>
      </c>
      <c r="EX68" s="222">
        <v>3</v>
      </c>
      <c r="EY68" s="222" t="s">
        <v>6552</v>
      </c>
      <c r="EZ68" s="222" t="s">
        <v>6551</v>
      </c>
      <c r="FA68" s="223">
        <v>45529</v>
      </c>
      <c r="FB68" s="221" t="s">
        <v>1393</v>
      </c>
      <c r="FC68" s="224">
        <v>5</v>
      </c>
      <c r="FD68" s="224" t="s">
        <v>1384</v>
      </c>
      <c r="FE68" s="224" t="s">
        <v>22</v>
      </c>
      <c r="FF68" s="224">
        <v>3</v>
      </c>
      <c r="FG68" s="224" t="s">
        <v>1392</v>
      </c>
      <c r="FH68" s="224" t="s">
        <v>1385</v>
      </c>
      <c r="FI68" s="214">
        <v>45194</v>
      </c>
      <c r="FJ68" s="221" t="s">
        <v>1394</v>
      </c>
      <c r="FK68" s="222" t="s">
        <v>17</v>
      </c>
      <c r="FL68" s="222" t="s">
        <v>17</v>
      </c>
      <c r="FM68" s="222" t="s">
        <v>17</v>
      </c>
      <c r="FN68" s="222" t="s">
        <v>17</v>
      </c>
      <c r="FO68" s="222" t="s">
        <v>17</v>
      </c>
      <c r="FP68" s="218" t="s">
        <v>17</v>
      </c>
      <c r="FQ68" s="219">
        <v>45194</v>
      </c>
      <c r="FR68" s="221" t="s">
        <v>1395</v>
      </c>
      <c r="FS68" s="224" t="s">
        <v>17</v>
      </c>
      <c r="FT68" s="224" t="s">
        <v>17</v>
      </c>
      <c r="FU68" s="224" t="s">
        <v>17</v>
      </c>
      <c r="FV68" s="224" t="s">
        <v>17</v>
      </c>
      <c r="FW68" s="224" t="s">
        <v>17</v>
      </c>
      <c r="FX68" s="224" t="s">
        <v>17</v>
      </c>
      <c r="FY68" s="214">
        <v>45194</v>
      </c>
      <c r="FZ68" s="222" t="s">
        <v>2796</v>
      </c>
      <c r="GA68" s="222">
        <v>2</v>
      </c>
      <c r="GB68" s="222" t="s">
        <v>2232</v>
      </c>
      <c r="GC68" s="222" t="s">
        <v>33</v>
      </c>
      <c r="GD68" s="222">
        <v>2</v>
      </c>
      <c r="GE68" s="222" t="s">
        <v>17</v>
      </c>
      <c r="GF68" s="222" t="s">
        <v>17</v>
      </c>
      <c r="GG68" s="223">
        <v>45459</v>
      </c>
      <c r="GH68" s="221" t="s">
        <v>2802</v>
      </c>
      <c r="GI68" s="224">
        <v>2</v>
      </c>
      <c r="GJ68" s="224" t="s">
        <v>2232</v>
      </c>
      <c r="GK68" s="224" t="s">
        <v>33</v>
      </c>
      <c r="GL68" s="224">
        <v>2</v>
      </c>
      <c r="GM68" s="224" t="s">
        <v>17</v>
      </c>
      <c r="GN68" s="224" t="s">
        <v>17</v>
      </c>
      <c r="GO68" s="214">
        <v>45459</v>
      </c>
      <c r="GP68" s="222" t="s">
        <v>2797</v>
      </c>
      <c r="GQ68" s="222">
        <v>2</v>
      </c>
      <c r="GR68" s="222" t="s">
        <v>2232</v>
      </c>
      <c r="GS68" s="222" t="s">
        <v>33</v>
      </c>
      <c r="GT68" s="222">
        <v>2</v>
      </c>
      <c r="GU68" s="222" t="s">
        <v>17</v>
      </c>
      <c r="GV68" s="222" t="s">
        <v>17</v>
      </c>
      <c r="GW68" s="223">
        <v>45459</v>
      </c>
      <c r="GX68" s="221" t="s">
        <v>2803</v>
      </c>
      <c r="GY68" s="224">
        <v>0</v>
      </c>
      <c r="GZ68" s="224" t="s">
        <v>2232</v>
      </c>
      <c r="HA68" s="224" t="s">
        <v>33</v>
      </c>
      <c r="HB68" s="224">
        <v>2</v>
      </c>
      <c r="HC68" s="224" t="s">
        <v>17</v>
      </c>
      <c r="HD68" s="224" t="s">
        <v>17</v>
      </c>
      <c r="HE68" s="214">
        <v>45459</v>
      </c>
      <c r="HF68" s="222" t="s">
        <v>2795</v>
      </c>
      <c r="HG68" s="222">
        <v>0</v>
      </c>
      <c r="HH68" s="222" t="s">
        <v>2232</v>
      </c>
      <c r="HI68" s="222" t="s">
        <v>33</v>
      </c>
      <c r="HJ68" s="222">
        <v>2</v>
      </c>
      <c r="HK68" s="222" t="s">
        <v>17</v>
      </c>
      <c r="HL68" s="222" t="s">
        <v>17</v>
      </c>
      <c r="HM68" s="223">
        <v>45459</v>
      </c>
      <c r="HN68" s="221" t="s">
        <v>2801</v>
      </c>
      <c r="HO68" s="224">
        <v>2</v>
      </c>
      <c r="HP68" s="224" t="s">
        <v>2232</v>
      </c>
      <c r="HQ68" s="224" t="s">
        <v>33</v>
      </c>
      <c r="HR68" s="224">
        <v>2</v>
      </c>
      <c r="HS68" s="224" t="s">
        <v>17</v>
      </c>
      <c r="HT68" s="224" t="s">
        <v>17</v>
      </c>
      <c r="HU68" s="214">
        <v>45459</v>
      </c>
      <c r="HV68" s="222" t="s">
        <v>2798</v>
      </c>
      <c r="HW68" s="222">
        <v>0</v>
      </c>
      <c r="HX68" s="222" t="s">
        <v>2232</v>
      </c>
      <c r="HY68" s="222" t="s">
        <v>33</v>
      </c>
      <c r="HZ68" s="222">
        <v>2</v>
      </c>
      <c r="IA68" s="222" t="s">
        <v>17</v>
      </c>
      <c r="IB68" s="222" t="s">
        <v>17</v>
      </c>
      <c r="IC68" s="223">
        <v>45459</v>
      </c>
      <c r="ID68" s="221" t="s">
        <v>2800</v>
      </c>
      <c r="IE68" s="224">
        <v>1</v>
      </c>
      <c r="IF68" s="224" t="s">
        <v>2232</v>
      </c>
      <c r="IG68" s="224" t="s">
        <v>33</v>
      </c>
      <c r="IH68" s="224">
        <v>2</v>
      </c>
      <c r="II68" s="224" t="s">
        <v>17</v>
      </c>
      <c r="IJ68" s="224" t="s">
        <v>17</v>
      </c>
      <c r="IK68" s="214">
        <v>45459</v>
      </c>
      <c r="IL68" s="222" t="s">
        <v>2799</v>
      </c>
      <c r="IM68" s="222">
        <v>3</v>
      </c>
      <c r="IN68" s="222" t="s">
        <v>2232</v>
      </c>
      <c r="IO68" s="222" t="s">
        <v>33</v>
      </c>
      <c r="IP68" s="222">
        <v>2</v>
      </c>
      <c r="IQ68" s="222" t="s">
        <v>17</v>
      </c>
      <c r="IR68" s="222" t="s">
        <v>17</v>
      </c>
      <c r="IS68" s="223">
        <v>45459</v>
      </c>
    </row>
    <row r="69" spans="1:253" s="11" customFormat="1" ht="13.25" customHeight="1" x14ac:dyDescent="0.25">
      <c r="A69" s="11" t="s">
        <v>4560</v>
      </c>
      <c r="B69" s="11" t="s">
        <v>10780</v>
      </c>
      <c r="C69" s="11" t="s">
        <v>4561</v>
      </c>
      <c r="D69" s="11" t="s">
        <v>101</v>
      </c>
      <c r="E69" s="11" t="s">
        <v>10294</v>
      </c>
      <c r="F69" s="11" t="s">
        <v>6567</v>
      </c>
      <c r="G69" s="212">
        <v>7391000</v>
      </c>
      <c r="H69" s="213" t="s">
        <v>6528</v>
      </c>
      <c r="I69" s="213" t="s">
        <v>888</v>
      </c>
      <c r="J69" s="213">
        <v>2</v>
      </c>
      <c r="K69" s="213" t="s">
        <v>6530</v>
      </c>
      <c r="L69" s="213" t="s">
        <v>6529</v>
      </c>
      <c r="M69" s="214">
        <v>45529</v>
      </c>
      <c r="N69" s="221" t="s">
        <v>6571</v>
      </c>
      <c r="O69" s="216">
        <v>868682</v>
      </c>
      <c r="P69" s="216" t="s">
        <v>6568</v>
      </c>
      <c r="Q69" s="216" t="s">
        <v>492</v>
      </c>
      <c r="R69" s="216">
        <v>1</v>
      </c>
      <c r="S69" s="216" t="s">
        <v>6570</v>
      </c>
      <c r="T69" s="216" t="s">
        <v>6569</v>
      </c>
      <c r="U69" s="217">
        <v>45529</v>
      </c>
      <c r="V69" s="221" t="s">
        <v>6575</v>
      </c>
      <c r="W69" s="213">
        <v>2955000</v>
      </c>
      <c r="X69" s="213" t="s">
        <v>6572</v>
      </c>
      <c r="Y69" s="213" t="s">
        <v>492</v>
      </c>
      <c r="Z69" s="213">
        <v>1</v>
      </c>
      <c r="AA69" s="213" t="s">
        <v>6574</v>
      </c>
      <c r="AB69" s="213" t="s">
        <v>6573</v>
      </c>
      <c r="AC69" s="214">
        <v>45529</v>
      </c>
      <c r="AD69" s="221" t="s">
        <v>6579</v>
      </c>
      <c r="AE69" s="218">
        <v>195000</v>
      </c>
      <c r="AF69" s="218" t="s">
        <v>6576</v>
      </c>
      <c r="AG69" s="218" t="s">
        <v>492</v>
      </c>
      <c r="AH69" s="218">
        <v>1</v>
      </c>
      <c r="AI69" s="218" t="s">
        <v>6578</v>
      </c>
      <c r="AJ69" s="218" t="s">
        <v>6577</v>
      </c>
      <c r="AK69" s="219">
        <v>45529</v>
      </c>
      <c r="AL69" s="221" t="s">
        <v>6580</v>
      </c>
      <c r="AM69" s="213">
        <v>195000</v>
      </c>
      <c r="AN69" s="213" t="s">
        <v>6576</v>
      </c>
      <c r="AO69" s="213" t="s">
        <v>492</v>
      </c>
      <c r="AP69" s="213">
        <v>1</v>
      </c>
      <c r="AQ69" s="213" t="s">
        <v>6578</v>
      </c>
      <c r="AR69" s="213" t="s">
        <v>6577</v>
      </c>
      <c r="AS69" s="214">
        <v>45529</v>
      </c>
      <c r="AT69" s="222" t="s">
        <v>6949</v>
      </c>
      <c r="AU69" s="218" t="s">
        <v>17</v>
      </c>
      <c r="AV69" s="218" t="s">
        <v>17</v>
      </c>
      <c r="AW69" s="218" t="s">
        <v>17</v>
      </c>
      <c r="AX69" s="218" t="s">
        <v>17</v>
      </c>
      <c r="AY69" s="218" t="s">
        <v>6948</v>
      </c>
      <c r="AZ69" s="218" t="s">
        <v>17</v>
      </c>
      <c r="BA69" s="219">
        <v>45529</v>
      </c>
      <c r="BB69" s="221" t="s">
        <v>6958</v>
      </c>
      <c r="BC69" s="213" t="s">
        <v>17</v>
      </c>
      <c r="BD69" s="213" t="s">
        <v>17</v>
      </c>
      <c r="BE69" s="213" t="s">
        <v>17</v>
      </c>
      <c r="BF69" s="213" t="s">
        <v>17</v>
      </c>
      <c r="BG69" s="213" t="s">
        <v>6948</v>
      </c>
      <c r="BH69" s="213" t="s">
        <v>17</v>
      </c>
      <c r="BI69" s="214">
        <v>45529</v>
      </c>
      <c r="BJ69" s="222" t="s">
        <v>6583</v>
      </c>
      <c r="BK69" s="222">
        <v>10</v>
      </c>
      <c r="BL69" s="222" t="s">
        <v>6581</v>
      </c>
      <c r="BM69" s="222" t="s">
        <v>888</v>
      </c>
      <c r="BN69" s="222">
        <v>2</v>
      </c>
      <c r="BO69" s="222" t="s">
        <v>6582</v>
      </c>
      <c r="BP69" s="218" t="s">
        <v>691</v>
      </c>
      <c r="BQ69" s="223">
        <v>45529</v>
      </c>
      <c r="BR69" s="221" t="s">
        <v>6950</v>
      </c>
      <c r="BS69" s="224" t="s">
        <v>17</v>
      </c>
      <c r="BT69" s="224" t="s">
        <v>17</v>
      </c>
      <c r="BU69" s="224" t="s">
        <v>17</v>
      </c>
      <c r="BV69" s="224" t="s">
        <v>17</v>
      </c>
      <c r="BW69" s="224" t="s">
        <v>6948</v>
      </c>
      <c r="BX69" s="224" t="s">
        <v>17</v>
      </c>
      <c r="BY69" s="214">
        <v>45529</v>
      </c>
      <c r="BZ69" s="222" t="s">
        <v>6951</v>
      </c>
      <c r="CA69" s="222" t="s">
        <v>17</v>
      </c>
      <c r="CB69" s="222" t="s">
        <v>17</v>
      </c>
      <c r="CC69" s="222" t="s">
        <v>17</v>
      </c>
      <c r="CD69" s="222" t="s">
        <v>17</v>
      </c>
      <c r="CE69" s="222" t="s">
        <v>6948</v>
      </c>
      <c r="CF69" s="222" t="s">
        <v>17</v>
      </c>
      <c r="CG69" s="223">
        <v>45529</v>
      </c>
      <c r="CH69" s="221" t="s">
        <v>11468</v>
      </c>
      <c r="CI69" s="222" t="e">
        <v>#N/A</v>
      </c>
      <c r="CJ69" s="222" t="e">
        <v>#N/A</v>
      </c>
      <c r="CK69" s="222" t="e">
        <v>#N/A</v>
      </c>
      <c r="CL69" s="222" t="e">
        <v>#N/A</v>
      </c>
      <c r="CM69" s="222" t="e">
        <v>#N/A</v>
      </c>
      <c r="CN69" s="222" t="e">
        <v>#N/A</v>
      </c>
      <c r="CO69" s="225" t="e">
        <v>#N/A</v>
      </c>
      <c r="CP69" s="222" t="s">
        <v>6953</v>
      </c>
      <c r="CQ69" s="224" t="s">
        <v>17</v>
      </c>
      <c r="CR69" s="224" t="s">
        <v>17</v>
      </c>
      <c r="CS69" s="224" t="s">
        <v>17</v>
      </c>
      <c r="CT69" s="224" t="s">
        <v>17</v>
      </c>
      <c r="CU69" s="224" t="s">
        <v>6948</v>
      </c>
      <c r="CV69" s="224" t="s">
        <v>17</v>
      </c>
      <c r="CW69" s="214">
        <v>45529</v>
      </c>
      <c r="CX69" s="222" t="s">
        <v>6586</v>
      </c>
      <c r="CY69" s="218">
        <v>195000</v>
      </c>
      <c r="CZ69" s="218" t="s">
        <v>6576</v>
      </c>
      <c r="DA69" s="218" t="s">
        <v>492</v>
      </c>
      <c r="DB69" s="218">
        <v>1</v>
      </c>
      <c r="DC69" s="218" t="s">
        <v>6593</v>
      </c>
      <c r="DD69" s="218" t="s">
        <v>6577</v>
      </c>
      <c r="DE69" s="220">
        <v>45529</v>
      </c>
      <c r="DF69" s="221" t="s">
        <v>6590</v>
      </c>
      <c r="DG69" s="213">
        <v>2760000</v>
      </c>
      <c r="DH69" s="224" t="s">
        <v>6587</v>
      </c>
      <c r="DI69" s="224" t="s">
        <v>492</v>
      </c>
      <c r="DJ69" s="224">
        <v>1</v>
      </c>
      <c r="DK69" s="224" t="s">
        <v>6589</v>
      </c>
      <c r="DL69" s="224" t="s">
        <v>6588</v>
      </c>
      <c r="DM69" s="214">
        <v>45529</v>
      </c>
      <c r="DN69" s="222" t="s">
        <v>6592</v>
      </c>
      <c r="DO69" s="218">
        <v>0</v>
      </c>
      <c r="DP69" s="222" t="s">
        <v>6576</v>
      </c>
      <c r="DQ69" s="222" t="s">
        <v>492</v>
      </c>
      <c r="DR69" s="222">
        <v>1</v>
      </c>
      <c r="DS69" s="222" t="s">
        <v>6591</v>
      </c>
      <c r="DT69" s="222" t="s">
        <v>6577</v>
      </c>
      <c r="DU69" s="223">
        <v>45529</v>
      </c>
      <c r="DV69" s="221" t="s">
        <v>6594</v>
      </c>
      <c r="DW69" s="213">
        <v>85000</v>
      </c>
      <c r="DX69" s="224" t="s">
        <v>6576</v>
      </c>
      <c r="DY69" s="224" t="s">
        <v>492</v>
      </c>
      <c r="DZ69" s="224">
        <v>1</v>
      </c>
      <c r="EA69" s="224" t="s">
        <v>6593</v>
      </c>
      <c r="EB69" s="224" t="s">
        <v>6577</v>
      </c>
      <c r="EC69" s="214">
        <v>45529</v>
      </c>
      <c r="ED69" s="222" t="s">
        <v>6596</v>
      </c>
      <c r="EE69" s="218">
        <v>110000</v>
      </c>
      <c r="EF69" s="222" t="s">
        <v>6576</v>
      </c>
      <c r="EG69" s="222" t="s">
        <v>492</v>
      </c>
      <c r="EH69" s="222">
        <v>1</v>
      </c>
      <c r="EI69" s="222" t="s">
        <v>6595</v>
      </c>
      <c r="EJ69" s="222" t="s">
        <v>6577</v>
      </c>
      <c r="EK69" s="223">
        <v>45529</v>
      </c>
      <c r="EL69" s="221" t="s">
        <v>6598</v>
      </c>
      <c r="EM69" s="213" t="s">
        <v>17</v>
      </c>
      <c r="EN69" s="224" t="s">
        <v>17</v>
      </c>
      <c r="EO69" s="224" t="s">
        <v>17</v>
      </c>
      <c r="EP69" s="224" t="s">
        <v>17</v>
      </c>
      <c r="EQ69" s="224" t="s">
        <v>6597</v>
      </c>
      <c r="ER69" s="224" t="s">
        <v>17</v>
      </c>
      <c r="ES69" s="214">
        <v>45529</v>
      </c>
      <c r="ET69" s="222" t="s">
        <v>6584</v>
      </c>
      <c r="EU69" s="222">
        <v>880</v>
      </c>
      <c r="EV69" s="222" t="s">
        <v>6550</v>
      </c>
      <c r="EW69" s="222" t="s">
        <v>22</v>
      </c>
      <c r="EX69" s="222">
        <v>3</v>
      </c>
      <c r="EY69" s="222" t="s">
        <v>6552</v>
      </c>
      <c r="EZ69" s="222" t="s">
        <v>6551</v>
      </c>
      <c r="FA69" s="223">
        <v>45529</v>
      </c>
      <c r="FB69" s="221" t="s">
        <v>6955</v>
      </c>
      <c r="FC69" s="224">
        <v>2</v>
      </c>
      <c r="FD69" s="224" t="s">
        <v>6576</v>
      </c>
      <c r="FE69" s="224" t="s">
        <v>492</v>
      </c>
      <c r="FF69" s="224">
        <v>1</v>
      </c>
      <c r="FG69" s="224" t="s">
        <v>6954</v>
      </c>
      <c r="FH69" s="224" t="s">
        <v>6577</v>
      </c>
      <c r="FI69" s="214">
        <v>45529</v>
      </c>
      <c r="FJ69" s="221" t="s">
        <v>6956</v>
      </c>
      <c r="FK69" s="222" t="s">
        <v>17</v>
      </c>
      <c r="FL69" s="222" t="s">
        <v>17</v>
      </c>
      <c r="FM69" s="222" t="s">
        <v>17</v>
      </c>
      <c r="FN69" s="222" t="s">
        <v>17</v>
      </c>
      <c r="FO69" s="222" t="s">
        <v>6948</v>
      </c>
      <c r="FP69" s="218" t="s">
        <v>17</v>
      </c>
      <c r="FQ69" s="219">
        <v>45529</v>
      </c>
      <c r="FR69" s="221" t="s">
        <v>6957</v>
      </c>
      <c r="FS69" s="224" t="s">
        <v>17</v>
      </c>
      <c r="FT69" s="224" t="s">
        <v>17</v>
      </c>
      <c r="FU69" s="224" t="s">
        <v>17</v>
      </c>
      <c r="FV69" s="224" t="s">
        <v>17</v>
      </c>
      <c r="FW69" s="224" t="s">
        <v>6948</v>
      </c>
      <c r="FX69" s="224" t="s">
        <v>17</v>
      </c>
      <c r="FY69" s="214">
        <v>45529</v>
      </c>
      <c r="FZ69" s="222" t="s">
        <v>4563</v>
      </c>
      <c r="GA69" s="222">
        <v>2</v>
      </c>
      <c r="GB69" s="222" t="s">
        <v>2232</v>
      </c>
      <c r="GC69" s="222" t="s">
        <v>33</v>
      </c>
      <c r="GD69" s="222">
        <v>2</v>
      </c>
      <c r="GE69" s="222" t="s">
        <v>17</v>
      </c>
      <c r="GF69" s="222" t="s">
        <v>17</v>
      </c>
      <c r="GG69" s="223">
        <v>45516</v>
      </c>
      <c r="GH69" s="221" t="s">
        <v>4569</v>
      </c>
      <c r="GI69" s="224">
        <v>2</v>
      </c>
      <c r="GJ69" s="224" t="s">
        <v>2232</v>
      </c>
      <c r="GK69" s="224" t="s">
        <v>33</v>
      </c>
      <c r="GL69" s="224">
        <v>2</v>
      </c>
      <c r="GM69" s="224" t="s">
        <v>17</v>
      </c>
      <c r="GN69" s="224" t="s">
        <v>17</v>
      </c>
      <c r="GO69" s="214">
        <v>45516</v>
      </c>
      <c r="GP69" s="222" t="s">
        <v>4564</v>
      </c>
      <c r="GQ69" s="222">
        <v>1</v>
      </c>
      <c r="GR69" s="222" t="s">
        <v>2232</v>
      </c>
      <c r="GS69" s="222" t="s">
        <v>33</v>
      </c>
      <c r="GT69" s="222">
        <v>2</v>
      </c>
      <c r="GU69" s="222" t="s">
        <v>17</v>
      </c>
      <c r="GV69" s="222" t="s">
        <v>17</v>
      </c>
      <c r="GW69" s="223">
        <v>45516</v>
      </c>
      <c r="GX69" s="221" t="s">
        <v>4570</v>
      </c>
      <c r="GY69" s="224">
        <v>0</v>
      </c>
      <c r="GZ69" s="224" t="s">
        <v>2232</v>
      </c>
      <c r="HA69" s="224" t="s">
        <v>33</v>
      </c>
      <c r="HB69" s="224">
        <v>2</v>
      </c>
      <c r="HC69" s="224" t="s">
        <v>17</v>
      </c>
      <c r="HD69" s="224" t="s">
        <v>17</v>
      </c>
      <c r="HE69" s="214">
        <v>45516</v>
      </c>
      <c r="HF69" s="222" t="s">
        <v>4562</v>
      </c>
      <c r="HG69" s="222">
        <v>2</v>
      </c>
      <c r="HH69" s="222" t="s">
        <v>2232</v>
      </c>
      <c r="HI69" s="222" t="s">
        <v>33</v>
      </c>
      <c r="HJ69" s="222">
        <v>2</v>
      </c>
      <c r="HK69" s="222" t="s">
        <v>17</v>
      </c>
      <c r="HL69" s="222" t="s">
        <v>17</v>
      </c>
      <c r="HM69" s="223">
        <v>45516</v>
      </c>
      <c r="HN69" s="221" t="s">
        <v>4568</v>
      </c>
      <c r="HO69" s="224">
        <v>3</v>
      </c>
      <c r="HP69" s="224" t="s">
        <v>2232</v>
      </c>
      <c r="HQ69" s="224" t="s">
        <v>33</v>
      </c>
      <c r="HR69" s="224">
        <v>2</v>
      </c>
      <c r="HS69" s="224" t="s">
        <v>17</v>
      </c>
      <c r="HT69" s="224" t="s">
        <v>17</v>
      </c>
      <c r="HU69" s="214">
        <v>45516</v>
      </c>
      <c r="HV69" s="222" t="s">
        <v>4565</v>
      </c>
      <c r="HW69" s="222">
        <v>0</v>
      </c>
      <c r="HX69" s="222" t="s">
        <v>2232</v>
      </c>
      <c r="HY69" s="222" t="s">
        <v>33</v>
      </c>
      <c r="HZ69" s="222">
        <v>2</v>
      </c>
      <c r="IA69" s="222" t="s">
        <v>17</v>
      </c>
      <c r="IB69" s="222" t="s">
        <v>17</v>
      </c>
      <c r="IC69" s="223">
        <v>45516</v>
      </c>
      <c r="ID69" s="221" t="s">
        <v>4567</v>
      </c>
      <c r="IE69" s="224">
        <v>1</v>
      </c>
      <c r="IF69" s="224" t="s">
        <v>2232</v>
      </c>
      <c r="IG69" s="224" t="s">
        <v>33</v>
      </c>
      <c r="IH69" s="224">
        <v>2</v>
      </c>
      <c r="II69" s="224" t="s">
        <v>17</v>
      </c>
      <c r="IJ69" s="224" t="s">
        <v>17</v>
      </c>
      <c r="IK69" s="214">
        <v>45516</v>
      </c>
      <c r="IL69" s="222" t="s">
        <v>4566</v>
      </c>
      <c r="IM69" s="222">
        <v>2</v>
      </c>
      <c r="IN69" s="222" t="s">
        <v>2232</v>
      </c>
      <c r="IO69" s="222" t="s">
        <v>33</v>
      </c>
      <c r="IP69" s="222">
        <v>2</v>
      </c>
      <c r="IQ69" s="222" t="s">
        <v>17</v>
      </c>
      <c r="IR69" s="222" t="s">
        <v>17</v>
      </c>
      <c r="IS69" s="223">
        <v>45516</v>
      </c>
    </row>
    <row r="70" spans="1:253" s="11" customFormat="1" ht="13.25" customHeight="1" x14ac:dyDescent="0.25">
      <c r="A70" s="11" t="s">
        <v>2894</v>
      </c>
      <c r="B70" s="11" t="s">
        <v>10804</v>
      </c>
      <c r="C70" s="11" t="s">
        <v>2895</v>
      </c>
      <c r="D70" s="11" t="s">
        <v>2896</v>
      </c>
      <c r="E70" s="11" t="s">
        <v>10299</v>
      </c>
      <c r="F70" s="11" t="s">
        <v>6480</v>
      </c>
      <c r="G70" s="212">
        <v>22037000</v>
      </c>
      <c r="H70" s="213" t="s">
        <v>6477</v>
      </c>
      <c r="I70" s="213" t="s">
        <v>492</v>
      </c>
      <c r="J70" s="213">
        <v>1</v>
      </c>
      <c r="K70" s="213" t="s">
        <v>6479</v>
      </c>
      <c r="L70" s="213" t="s">
        <v>6478</v>
      </c>
      <c r="M70" s="214">
        <v>45529</v>
      </c>
      <c r="N70" s="221" t="s">
        <v>6484</v>
      </c>
      <c r="O70" s="216">
        <v>12966</v>
      </c>
      <c r="P70" s="216" t="s">
        <v>6481</v>
      </c>
      <c r="Q70" s="216" t="s">
        <v>492</v>
      </c>
      <c r="R70" s="216">
        <v>1</v>
      </c>
      <c r="S70" s="216" t="s">
        <v>6483</v>
      </c>
      <c r="T70" s="216" t="s">
        <v>6482</v>
      </c>
      <c r="U70" s="217">
        <v>45529</v>
      </c>
      <c r="V70" s="221" t="s">
        <v>6488</v>
      </c>
      <c r="W70" s="213">
        <v>10201000</v>
      </c>
      <c r="X70" s="213" t="s">
        <v>6485</v>
      </c>
      <c r="Y70" s="213" t="s">
        <v>492</v>
      </c>
      <c r="Z70" s="213">
        <v>1</v>
      </c>
      <c r="AA70" s="213" t="s">
        <v>6487</v>
      </c>
      <c r="AB70" s="213" t="s">
        <v>6486</v>
      </c>
      <c r="AC70" s="214">
        <v>45529</v>
      </c>
      <c r="AD70" s="221" t="s">
        <v>6492</v>
      </c>
      <c r="AE70" s="218">
        <v>254000</v>
      </c>
      <c r="AF70" s="218" t="s">
        <v>6489</v>
      </c>
      <c r="AG70" s="218" t="s">
        <v>492</v>
      </c>
      <c r="AH70" s="218">
        <v>1</v>
      </c>
      <c r="AI70" s="218" t="s">
        <v>6491</v>
      </c>
      <c r="AJ70" s="218" t="s">
        <v>6490</v>
      </c>
      <c r="AK70" s="219">
        <v>45529</v>
      </c>
      <c r="AL70" s="221" t="s">
        <v>6496</v>
      </c>
      <c r="AM70" s="213">
        <v>0</v>
      </c>
      <c r="AN70" s="213" t="s">
        <v>6493</v>
      </c>
      <c r="AO70" s="213" t="s">
        <v>492</v>
      </c>
      <c r="AP70" s="213">
        <v>1</v>
      </c>
      <c r="AQ70" s="213" t="s">
        <v>6495</v>
      </c>
      <c r="AR70" s="213" t="s">
        <v>6494</v>
      </c>
      <c r="AS70" s="214">
        <v>45529</v>
      </c>
      <c r="AT70" s="222" t="s">
        <v>6500</v>
      </c>
      <c r="AU70" s="218">
        <v>32</v>
      </c>
      <c r="AV70" s="218" t="s">
        <v>6497</v>
      </c>
      <c r="AW70" s="218" t="s">
        <v>888</v>
      </c>
      <c r="AX70" s="218">
        <v>2</v>
      </c>
      <c r="AY70" s="218" t="s">
        <v>6499</v>
      </c>
      <c r="AZ70" s="218" t="s">
        <v>6498</v>
      </c>
      <c r="BA70" s="219">
        <v>45529</v>
      </c>
      <c r="BB70" s="221" t="s">
        <v>6521</v>
      </c>
      <c r="BC70" s="213" t="s">
        <v>17</v>
      </c>
      <c r="BD70" s="213" t="s">
        <v>17</v>
      </c>
      <c r="BE70" s="213" t="s">
        <v>17</v>
      </c>
      <c r="BF70" s="213" t="s">
        <v>17</v>
      </c>
      <c r="BG70" s="213" t="s">
        <v>1475</v>
      </c>
      <c r="BH70" s="213" t="s">
        <v>17</v>
      </c>
      <c r="BI70" s="214">
        <v>45529</v>
      </c>
      <c r="BJ70" s="222" t="s">
        <v>6502</v>
      </c>
      <c r="BK70" s="222">
        <v>33</v>
      </c>
      <c r="BL70" s="222" t="s">
        <v>6497</v>
      </c>
      <c r="BM70" s="222" t="s">
        <v>888</v>
      </c>
      <c r="BN70" s="222">
        <v>2</v>
      </c>
      <c r="BO70" s="222" t="s">
        <v>6501</v>
      </c>
      <c r="BP70" s="218" t="s">
        <v>6498</v>
      </c>
      <c r="BQ70" s="223">
        <v>45529</v>
      </c>
      <c r="BR70" s="221" t="s">
        <v>6523</v>
      </c>
      <c r="BS70" s="224">
        <v>16120</v>
      </c>
      <c r="BT70" s="224" t="s">
        <v>6497</v>
      </c>
      <c r="BU70" s="224" t="s">
        <v>888</v>
      </c>
      <c r="BV70" s="224">
        <v>2</v>
      </c>
      <c r="BW70" s="224" t="s">
        <v>6522</v>
      </c>
      <c r="BX70" s="224" t="s">
        <v>6498</v>
      </c>
      <c r="BY70" s="214">
        <v>45529</v>
      </c>
      <c r="BZ70" s="222" t="s">
        <v>6525</v>
      </c>
      <c r="CA70" s="222">
        <v>243</v>
      </c>
      <c r="CB70" s="222" t="s">
        <v>6497</v>
      </c>
      <c r="CC70" s="222" t="s">
        <v>888</v>
      </c>
      <c r="CD70" s="222">
        <v>2</v>
      </c>
      <c r="CE70" s="222" t="s">
        <v>6524</v>
      </c>
      <c r="CF70" s="222" t="s">
        <v>6498</v>
      </c>
      <c r="CG70" s="223">
        <v>45529</v>
      </c>
      <c r="CH70" s="221" t="s">
        <v>11469</v>
      </c>
      <c r="CI70" s="222" t="e">
        <v>#N/A</v>
      </c>
      <c r="CJ70" s="222" t="e">
        <v>#N/A</v>
      </c>
      <c r="CK70" s="222" t="e">
        <v>#N/A</v>
      </c>
      <c r="CL70" s="222" t="e">
        <v>#N/A</v>
      </c>
      <c r="CM70" s="222" t="e">
        <v>#N/A</v>
      </c>
      <c r="CN70" s="222" t="e">
        <v>#N/A</v>
      </c>
      <c r="CO70" s="225" t="e">
        <v>#N/A</v>
      </c>
      <c r="CP70" s="222" t="s">
        <v>6527</v>
      </c>
      <c r="CQ70" s="224" t="s">
        <v>17</v>
      </c>
      <c r="CR70" s="224" t="s">
        <v>17</v>
      </c>
      <c r="CS70" s="224" t="s">
        <v>17</v>
      </c>
      <c r="CT70" s="224" t="s">
        <v>17</v>
      </c>
      <c r="CU70" s="224" t="s">
        <v>1475</v>
      </c>
      <c r="CV70" s="224" t="s">
        <v>17</v>
      </c>
      <c r="CW70" s="214">
        <v>45529</v>
      </c>
      <c r="CX70" s="222" t="s">
        <v>6505</v>
      </c>
      <c r="CY70" s="218">
        <v>77000</v>
      </c>
      <c r="CZ70" s="218" t="s">
        <v>6489</v>
      </c>
      <c r="DA70" s="218" t="s">
        <v>888</v>
      </c>
      <c r="DB70" s="218">
        <v>2</v>
      </c>
      <c r="DC70" s="218" t="s">
        <v>6511</v>
      </c>
      <c r="DD70" s="218" t="s">
        <v>6490</v>
      </c>
      <c r="DE70" s="220">
        <v>45529</v>
      </c>
      <c r="DF70" s="221" t="s">
        <v>6508</v>
      </c>
      <c r="DG70" s="213">
        <v>9947000</v>
      </c>
      <c r="DH70" s="224" t="s">
        <v>6506</v>
      </c>
      <c r="DI70" s="224" t="s">
        <v>888</v>
      </c>
      <c r="DJ70" s="224">
        <v>2</v>
      </c>
      <c r="DK70" s="224" t="s">
        <v>6507</v>
      </c>
      <c r="DL70" s="224" t="s">
        <v>6486</v>
      </c>
      <c r="DM70" s="214">
        <v>45529</v>
      </c>
      <c r="DN70" s="222" t="s">
        <v>6510</v>
      </c>
      <c r="DO70" s="218">
        <v>177000</v>
      </c>
      <c r="DP70" s="222" t="s">
        <v>6489</v>
      </c>
      <c r="DQ70" s="222" t="s">
        <v>888</v>
      </c>
      <c r="DR70" s="222">
        <v>2</v>
      </c>
      <c r="DS70" s="222" t="s">
        <v>6509</v>
      </c>
      <c r="DT70" s="222" t="s">
        <v>6490</v>
      </c>
      <c r="DU70" s="223">
        <v>45529</v>
      </c>
      <c r="DV70" s="221" t="s">
        <v>6512</v>
      </c>
      <c r="DW70" s="213">
        <v>77000</v>
      </c>
      <c r="DX70" s="224" t="s">
        <v>6489</v>
      </c>
      <c r="DY70" s="224" t="s">
        <v>888</v>
      </c>
      <c r="DZ70" s="224">
        <v>2</v>
      </c>
      <c r="EA70" s="224" t="s">
        <v>6511</v>
      </c>
      <c r="EB70" s="224" t="s">
        <v>6490</v>
      </c>
      <c r="EC70" s="214">
        <v>45529</v>
      </c>
      <c r="ED70" s="222" t="s">
        <v>6513</v>
      </c>
      <c r="EE70" s="218" t="s">
        <v>17</v>
      </c>
      <c r="EF70" s="222" t="s">
        <v>17</v>
      </c>
      <c r="EG70" s="222" t="s">
        <v>888</v>
      </c>
      <c r="EH70" s="222">
        <v>2</v>
      </c>
      <c r="EI70" s="222" t="s">
        <v>6511</v>
      </c>
      <c r="EJ70" s="222" t="s">
        <v>17</v>
      </c>
      <c r="EK70" s="223">
        <v>45529</v>
      </c>
      <c r="EL70" s="221" t="s">
        <v>6514</v>
      </c>
      <c r="EM70" s="213" t="s">
        <v>17</v>
      </c>
      <c r="EN70" s="224" t="s">
        <v>17</v>
      </c>
      <c r="EO70" s="224" t="s">
        <v>888</v>
      </c>
      <c r="EP70" s="224">
        <v>2</v>
      </c>
      <c r="EQ70" s="224" t="s">
        <v>6511</v>
      </c>
      <c r="ER70" s="224" t="s">
        <v>17</v>
      </c>
      <c r="ES70" s="214">
        <v>45529</v>
      </c>
      <c r="ET70" s="222" t="s">
        <v>6503</v>
      </c>
      <c r="EU70" s="222">
        <v>33</v>
      </c>
      <c r="EV70" s="222" t="s">
        <v>6497</v>
      </c>
      <c r="EW70" s="222" t="s">
        <v>888</v>
      </c>
      <c r="EX70" s="222">
        <v>2</v>
      </c>
      <c r="EY70" s="222" t="s">
        <v>6404</v>
      </c>
      <c r="EZ70" s="222" t="s">
        <v>6498</v>
      </c>
      <c r="FA70" s="223">
        <v>45529</v>
      </c>
      <c r="FB70" s="221" t="s">
        <v>6518</v>
      </c>
      <c r="FC70" s="224">
        <v>3</v>
      </c>
      <c r="FD70" s="224" t="s">
        <v>6515</v>
      </c>
      <c r="FE70" s="224" t="s">
        <v>888</v>
      </c>
      <c r="FF70" s="224">
        <v>2</v>
      </c>
      <c r="FG70" s="224" t="s">
        <v>6517</v>
      </c>
      <c r="FH70" s="224" t="s">
        <v>6516</v>
      </c>
      <c r="FI70" s="214">
        <v>45529</v>
      </c>
      <c r="FJ70" s="221" t="s">
        <v>6519</v>
      </c>
      <c r="FK70" s="222" t="s">
        <v>17</v>
      </c>
      <c r="FL70" s="222" t="s">
        <v>17</v>
      </c>
      <c r="FM70" s="222" t="s">
        <v>17</v>
      </c>
      <c r="FN70" s="222" t="s">
        <v>17</v>
      </c>
      <c r="FO70" s="222" t="s">
        <v>1475</v>
      </c>
      <c r="FP70" s="218" t="s">
        <v>17</v>
      </c>
      <c r="FQ70" s="219">
        <v>45529</v>
      </c>
      <c r="FR70" s="221" t="s">
        <v>6520</v>
      </c>
      <c r="FS70" s="224" t="s">
        <v>17</v>
      </c>
      <c r="FT70" s="224" t="s">
        <v>17</v>
      </c>
      <c r="FU70" s="224" t="s">
        <v>17</v>
      </c>
      <c r="FV70" s="224" t="s">
        <v>17</v>
      </c>
      <c r="FW70" s="224" t="s">
        <v>1475</v>
      </c>
      <c r="FX70" s="224" t="s">
        <v>17</v>
      </c>
      <c r="FY70" s="214">
        <v>45529</v>
      </c>
      <c r="FZ70" s="222" t="s">
        <v>2898</v>
      </c>
      <c r="GA70" s="222">
        <v>0</v>
      </c>
      <c r="GB70" s="222" t="s">
        <v>2232</v>
      </c>
      <c r="GC70" s="222" t="s">
        <v>33</v>
      </c>
      <c r="GD70" s="222">
        <v>2</v>
      </c>
      <c r="GE70" s="222" t="s">
        <v>17</v>
      </c>
      <c r="GF70" s="222" t="s">
        <v>17</v>
      </c>
      <c r="GG70" s="223">
        <v>45460</v>
      </c>
      <c r="GH70" s="221" t="s">
        <v>2904</v>
      </c>
      <c r="GI70" s="224">
        <v>0</v>
      </c>
      <c r="GJ70" s="224" t="s">
        <v>2232</v>
      </c>
      <c r="GK70" s="224" t="s">
        <v>33</v>
      </c>
      <c r="GL70" s="224">
        <v>2</v>
      </c>
      <c r="GM70" s="224" t="s">
        <v>17</v>
      </c>
      <c r="GN70" s="224" t="s">
        <v>17</v>
      </c>
      <c r="GO70" s="214">
        <v>45460</v>
      </c>
      <c r="GP70" s="222" t="s">
        <v>2899</v>
      </c>
      <c r="GQ70" s="222">
        <v>0</v>
      </c>
      <c r="GR70" s="222" t="s">
        <v>2232</v>
      </c>
      <c r="GS70" s="222" t="s">
        <v>33</v>
      </c>
      <c r="GT70" s="222">
        <v>2</v>
      </c>
      <c r="GU70" s="222" t="s">
        <v>17</v>
      </c>
      <c r="GV70" s="222" t="s">
        <v>17</v>
      </c>
      <c r="GW70" s="223">
        <v>45460</v>
      </c>
      <c r="GX70" s="221" t="s">
        <v>2905</v>
      </c>
      <c r="GY70" s="224">
        <v>0</v>
      </c>
      <c r="GZ70" s="224" t="s">
        <v>2232</v>
      </c>
      <c r="HA70" s="224" t="s">
        <v>33</v>
      </c>
      <c r="HB70" s="224">
        <v>2</v>
      </c>
      <c r="HC70" s="224" t="s">
        <v>17</v>
      </c>
      <c r="HD70" s="224" t="s">
        <v>17</v>
      </c>
      <c r="HE70" s="214">
        <v>45460</v>
      </c>
      <c r="HF70" s="222" t="s">
        <v>2897</v>
      </c>
      <c r="HG70" s="222">
        <v>0</v>
      </c>
      <c r="HH70" s="222" t="s">
        <v>2232</v>
      </c>
      <c r="HI70" s="222" t="s">
        <v>33</v>
      </c>
      <c r="HJ70" s="222">
        <v>2</v>
      </c>
      <c r="HK70" s="222" t="s">
        <v>17</v>
      </c>
      <c r="HL70" s="222" t="s">
        <v>17</v>
      </c>
      <c r="HM70" s="223">
        <v>45460</v>
      </c>
      <c r="HN70" s="221" t="s">
        <v>2903</v>
      </c>
      <c r="HO70" s="224">
        <v>0</v>
      </c>
      <c r="HP70" s="224" t="s">
        <v>2232</v>
      </c>
      <c r="HQ70" s="224" t="s">
        <v>33</v>
      </c>
      <c r="HR70" s="224">
        <v>2</v>
      </c>
      <c r="HS70" s="224" t="s">
        <v>17</v>
      </c>
      <c r="HT70" s="224" t="s">
        <v>17</v>
      </c>
      <c r="HU70" s="214">
        <v>45460</v>
      </c>
      <c r="HV70" s="222" t="s">
        <v>2900</v>
      </c>
      <c r="HW70" s="222">
        <v>0</v>
      </c>
      <c r="HX70" s="222" t="s">
        <v>2232</v>
      </c>
      <c r="HY70" s="222" t="s">
        <v>33</v>
      </c>
      <c r="HZ70" s="222">
        <v>2</v>
      </c>
      <c r="IA70" s="222" t="s">
        <v>17</v>
      </c>
      <c r="IB70" s="222" t="s">
        <v>17</v>
      </c>
      <c r="IC70" s="223">
        <v>45460</v>
      </c>
      <c r="ID70" s="221" t="s">
        <v>2902</v>
      </c>
      <c r="IE70" s="224">
        <v>2</v>
      </c>
      <c r="IF70" s="224" t="s">
        <v>2232</v>
      </c>
      <c r="IG70" s="224" t="s">
        <v>33</v>
      </c>
      <c r="IH70" s="224">
        <v>2</v>
      </c>
      <c r="II70" s="224" t="s">
        <v>17</v>
      </c>
      <c r="IJ70" s="224" t="s">
        <v>17</v>
      </c>
      <c r="IK70" s="214">
        <v>45460</v>
      </c>
      <c r="IL70" s="222" t="s">
        <v>2901</v>
      </c>
      <c r="IM70" s="222">
        <v>1</v>
      </c>
      <c r="IN70" s="222" t="s">
        <v>2232</v>
      </c>
      <c r="IO70" s="222" t="s">
        <v>33</v>
      </c>
      <c r="IP70" s="222">
        <v>2</v>
      </c>
      <c r="IQ70" s="222" t="s">
        <v>17</v>
      </c>
      <c r="IR70" s="222" t="s">
        <v>17</v>
      </c>
      <c r="IS70" s="223">
        <v>45460</v>
      </c>
    </row>
    <row r="71" spans="1:253" s="11" customFormat="1" ht="13.25" customHeight="1" x14ac:dyDescent="0.25">
      <c r="A71" s="11" t="s">
        <v>7578</v>
      </c>
      <c r="B71" s="11" t="s">
        <v>10755</v>
      </c>
      <c r="C71" s="11" t="s">
        <v>7579</v>
      </c>
      <c r="D71" s="11" t="s">
        <v>7580</v>
      </c>
      <c r="E71" s="11" t="s">
        <v>10300</v>
      </c>
      <c r="F71" s="11" t="s">
        <v>7584</v>
      </c>
      <c r="G71" s="212">
        <v>2341000</v>
      </c>
      <c r="H71" s="213" t="s">
        <v>7581</v>
      </c>
      <c r="I71" s="213" t="s">
        <v>888</v>
      </c>
      <c r="J71" s="213">
        <v>2</v>
      </c>
      <c r="K71" s="213" t="s">
        <v>7583</v>
      </c>
      <c r="L71" s="213" t="s">
        <v>7582</v>
      </c>
      <c r="M71" s="214">
        <v>45530</v>
      </c>
      <c r="N71" s="221" t="s">
        <v>7588</v>
      </c>
      <c r="O71" s="216">
        <v>30355</v>
      </c>
      <c r="P71" s="216" t="s">
        <v>7585</v>
      </c>
      <c r="Q71" s="216" t="s">
        <v>888</v>
      </c>
      <c r="R71" s="216">
        <v>2</v>
      </c>
      <c r="S71" s="216" t="s">
        <v>7587</v>
      </c>
      <c r="T71" s="216" t="s">
        <v>7586</v>
      </c>
      <c r="U71" s="217">
        <v>45530</v>
      </c>
      <c r="V71" s="221" t="s">
        <v>7592</v>
      </c>
      <c r="W71" s="213">
        <v>1505000</v>
      </c>
      <c r="X71" s="213" t="s">
        <v>7589</v>
      </c>
      <c r="Y71" s="213" t="s">
        <v>888</v>
      </c>
      <c r="Z71" s="213">
        <v>2</v>
      </c>
      <c r="AA71" s="213" t="s">
        <v>7591</v>
      </c>
      <c r="AB71" s="213" t="s">
        <v>7590</v>
      </c>
      <c r="AC71" s="214">
        <v>45530</v>
      </c>
      <c r="AD71" s="221" t="s">
        <v>7594</v>
      </c>
      <c r="AE71" s="218">
        <v>840000</v>
      </c>
      <c r="AF71" s="218" t="s">
        <v>7589</v>
      </c>
      <c r="AG71" s="218" t="s">
        <v>888</v>
      </c>
      <c r="AH71" s="218">
        <v>2</v>
      </c>
      <c r="AI71" s="218" t="s">
        <v>7593</v>
      </c>
      <c r="AJ71" s="218" t="s">
        <v>7590</v>
      </c>
      <c r="AK71" s="219">
        <v>45530</v>
      </c>
      <c r="AL71" s="221" t="s">
        <v>7596</v>
      </c>
      <c r="AM71" s="213" t="s">
        <v>17</v>
      </c>
      <c r="AN71" s="213" t="s">
        <v>512</v>
      </c>
      <c r="AO71" s="213" t="s">
        <v>17</v>
      </c>
      <c r="AP71" s="213" t="s">
        <v>17</v>
      </c>
      <c r="AQ71" s="213" t="s">
        <v>7595</v>
      </c>
      <c r="AR71" s="213" t="s">
        <v>512</v>
      </c>
      <c r="AS71" s="214">
        <v>45530</v>
      </c>
      <c r="AT71" s="222" t="s">
        <v>7598</v>
      </c>
      <c r="AU71" s="218" t="s">
        <v>17</v>
      </c>
      <c r="AV71" s="218" t="s">
        <v>512</v>
      </c>
      <c r="AW71" s="218" t="s">
        <v>17</v>
      </c>
      <c r="AX71" s="218" t="s">
        <v>17</v>
      </c>
      <c r="AY71" s="218" t="s">
        <v>7597</v>
      </c>
      <c r="AZ71" s="218" t="s">
        <v>512</v>
      </c>
      <c r="BA71" s="219">
        <v>45530</v>
      </c>
      <c r="BB71" s="221" t="s">
        <v>7623</v>
      </c>
      <c r="BC71" s="213" t="s">
        <v>17</v>
      </c>
      <c r="BD71" s="213" t="s">
        <v>7620</v>
      </c>
      <c r="BE71" s="213" t="s">
        <v>22</v>
      </c>
      <c r="BF71" s="213">
        <v>3</v>
      </c>
      <c r="BG71" s="213" t="s">
        <v>7622</v>
      </c>
      <c r="BH71" s="213" t="s">
        <v>7621</v>
      </c>
      <c r="BI71" s="214">
        <v>45530</v>
      </c>
      <c r="BJ71" s="222" t="s">
        <v>7602</v>
      </c>
      <c r="BK71" s="222">
        <v>0</v>
      </c>
      <c r="BL71" s="222" t="s">
        <v>7599</v>
      </c>
      <c r="BM71" s="222" t="s">
        <v>22</v>
      </c>
      <c r="BN71" s="222">
        <v>3</v>
      </c>
      <c r="BO71" s="222" t="s">
        <v>7601</v>
      </c>
      <c r="BP71" s="218" t="s">
        <v>7600</v>
      </c>
      <c r="BQ71" s="223">
        <v>45530</v>
      </c>
      <c r="BR71" s="221" t="s">
        <v>7624</v>
      </c>
      <c r="BS71" s="224" t="s">
        <v>17</v>
      </c>
      <c r="BT71" s="224" t="s">
        <v>512</v>
      </c>
      <c r="BU71" s="224" t="s">
        <v>17</v>
      </c>
      <c r="BV71" s="224" t="s">
        <v>17</v>
      </c>
      <c r="BW71" s="224" t="s">
        <v>7597</v>
      </c>
      <c r="BX71" s="224" t="s">
        <v>512</v>
      </c>
      <c r="BY71" s="214">
        <v>45530</v>
      </c>
      <c r="BZ71" s="222" t="s">
        <v>7625</v>
      </c>
      <c r="CA71" s="222" t="s">
        <v>17</v>
      </c>
      <c r="CB71" s="222" t="s">
        <v>512</v>
      </c>
      <c r="CC71" s="222" t="s">
        <v>17</v>
      </c>
      <c r="CD71" s="222" t="s">
        <v>17</v>
      </c>
      <c r="CE71" s="222" t="s">
        <v>7597</v>
      </c>
      <c r="CF71" s="222" t="s">
        <v>512</v>
      </c>
      <c r="CG71" s="223">
        <v>45530</v>
      </c>
      <c r="CH71" s="221" t="s">
        <v>11470</v>
      </c>
      <c r="CI71" s="222" t="e">
        <v>#N/A</v>
      </c>
      <c r="CJ71" s="222" t="e">
        <v>#N/A</v>
      </c>
      <c r="CK71" s="222" t="e">
        <v>#N/A</v>
      </c>
      <c r="CL71" s="222" t="e">
        <v>#N/A</v>
      </c>
      <c r="CM71" s="222" t="e">
        <v>#N/A</v>
      </c>
      <c r="CN71" s="222" t="e">
        <v>#N/A</v>
      </c>
      <c r="CO71" s="225" t="e">
        <v>#N/A</v>
      </c>
      <c r="CP71" s="222" t="s">
        <v>7627</v>
      </c>
      <c r="CQ71" s="224" t="s">
        <v>17</v>
      </c>
      <c r="CR71" s="224" t="s">
        <v>512</v>
      </c>
      <c r="CS71" s="224" t="s">
        <v>17</v>
      </c>
      <c r="CT71" s="224" t="s">
        <v>17</v>
      </c>
      <c r="CU71" s="224" t="s">
        <v>7597</v>
      </c>
      <c r="CV71" s="224" t="s">
        <v>512</v>
      </c>
      <c r="CW71" s="214">
        <v>45530</v>
      </c>
      <c r="CX71" s="222" t="s">
        <v>7605</v>
      </c>
      <c r="CY71" s="218">
        <v>293000</v>
      </c>
      <c r="CZ71" s="218" t="s">
        <v>7589</v>
      </c>
      <c r="DA71" s="218" t="s">
        <v>888</v>
      </c>
      <c r="DB71" s="218">
        <v>2</v>
      </c>
      <c r="DC71" s="218" t="s">
        <v>7610</v>
      </c>
      <c r="DD71" s="218" t="s">
        <v>7590</v>
      </c>
      <c r="DE71" s="220">
        <v>45530</v>
      </c>
      <c r="DF71" s="221" t="s">
        <v>7607</v>
      </c>
      <c r="DG71" s="213">
        <v>665000</v>
      </c>
      <c r="DH71" s="224" t="s">
        <v>7589</v>
      </c>
      <c r="DI71" s="224" t="s">
        <v>888</v>
      </c>
      <c r="DJ71" s="224">
        <v>2</v>
      </c>
      <c r="DK71" s="224" t="s">
        <v>7606</v>
      </c>
      <c r="DL71" s="224" t="s">
        <v>7590</v>
      </c>
      <c r="DM71" s="214">
        <v>45530</v>
      </c>
      <c r="DN71" s="222" t="s">
        <v>7609</v>
      </c>
      <c r="DO71" s="218">
        <v>547000</v>
      </c>
      <c r="DP71" s="222" t="s">
        <v>7589</v>
      </c>
      <c r="DQ71" s="222" t="s">
        <v>888</v>
      </c>
      <c r="DR71" s="222">
        <v>2</v>
      </c>
      <c r="DS71" s="222" t="s">
        <v>7608</v>
      </c>
      <c r="DT71" s="222" t="s">
        <v>7590</v>
      </c>
      <c r="DU71" s="223">
        <v>45530</v>
      </c>
      <c r="DV71" s="221" t="s">
        <v>7611</v>
      </c>
      <c r="DW71" s="213">
        <v>293000</v>
      </c>
      <c r="DX71" s="224" t="s">
        <v>7589</v>
      </c>
      <c r="DY71" s="224" t="s">
        <v>888</v>
      </c>
      <c r="DZ71" s="224">
        <v>2</v>
      </c>
      <c r="EA71" s="224" t="s">
        <v>7610</v>
      </c>
      <c r="EB71" s="224" t="s">
        <v>7590</v>
      </c>
      <c r="EC71" s="214">
        <v>45530</v>
      </c>
      <c r="ED71" s="222" t="s">
        <v>7613</v>
      </c>
      <c r="EE71" s="218">
        <v>0</v>
      </c>
      <c r="EF71" s="222" t="s">
        <v>7589</v>
      </c>
      <c r="EG71" s="222" t="s">
        <v>888</v>
      </c>
      <c r="EH71" s="222">
        <v>2</v>
      </c>
      <c r="EI71" s="222" t="s">
        <v>7612</v>
      </c>
      <c r="EJ71" s="222" t="s">
        <v>7590</v>
      </c>
      <c r="EK71" s="223">
        <v>45530</v>
      </c>
      <c r="EL71" s="221" t="s">
        <v>7615</v>
      </c>
      <c r="EM71" s="213">
        <v>0</v>
      </c>
      <c r="EN71" s="224" t="s">
        <v>7589</v>
      </c>
      <c r="EO71" s="224" t="s">
        <v>888</v>
      </c>
      <c r="EP71" s="224">
        <v>2</v>
      </c>
      <c r="EQ71" s="224" t="s">
        <v>7614</v>
      </c>
      <c r="ER71" s="224" t="s">
        <v>7590</v>
      </c>
      <c r="ES71" s="214">
        <v>45530</v>
      </c>
      <c r="ET71" s="222" t="s">
        <v>7603</v>
      </c>
      <c r="EU71" s="222">
        <v>0</v>
      </c>
      <c r="EV71" s="222" t="s">
        <v>7599</v>
      </c>
      <c r="EW71" s="222" t="s">
        <v>22</v>
      </c>
      <c r="EX71" s="222">
        <v>3</v>
      </c>
      <c r="EY71" s="222" t="s">
        <v>7601</v>
      </c>
      <c r="EZ71" s="222" t="s">
        <v>7600</v>
      </c>
      <c r="FA71" s="223">
        <v>45530</v>
      </c>
      <c r="FB71" s="221" t="s">
        <v>7617</v>
      </c>
      <c r="FC71" s="224">
        <v>1</v>
      </c>
      <c r="FD71" s="224" t="s">
        <v>7589</v>
      </c>
      <c r="FE71" s="224" t="s">
        <v>888</v>
      </c>
      <c r="FF71" s="224">
        <v>2</v>
      </c>
      <c r="FG71" s="224" t="s">
        <v>7616</v>
      </c>
      <c r="FH71" s="224" t="s">
        <v>7590</v>
      </c>
      <c r="FI71" s="214">
        <v>45530</v>
      </c>
      <c r="FJ71" s="221" t="s">
        <v>7618</v>
      </c>
      <c r="FK71" s="222" t="s">
        <v>17</v>
      </c>
      <c r="FL71" s="222" t="s">
        <v>512</v>
      </c>
      <c r="FM71" s="222" t="s">
        <v>17</v>
      </c>
      <c r="FN71" s="222" t="s">
        <v>17</v>
      </c>
      <c r="FO71" s="222" t="s">
        <v>7597</v>
      </c>
      <c r="FP71" s="218" t="s">
        <v>512</v>
      </c>
      <c r="FQ71" s="219">
        <v>45530</v>
      </c>
      <c r="FR71" s="221" t="s">
        <v>7619</v>
      </c>
      <c r="FS71" s="224" t="s">
        <v>17</v>
      </c>
      <c r="FT71" s="224" t="s">
        <v>512</v>
      </c>
      <c r="FU71" s="224" t="s">
        <v>17</v>
      </c>
      <c r="FV71" s="224" t="s">
        <v>17</v>
      </c>
      <c r="FW71" s="224" t="s">
        <v>7597</v>
      </c>
      <c r="FX71" s="224" t="s">
        <v>512</v>
      </c>
      <c r="FY71" s="214">
        <v>45530</v>
      </c>
      <c r="FZ71" s="222" t="s">
        <v>8293</v>
      </c>
      <c r="GA71" s="222">
        <v>0</v>
      </c>
      <c r="GB71" s="222" t="s">
        <v>2232</v>
      </c>
      <c r="GC71" s="222" t="s">
        <v>33</v>
      </c>
      <c r="GD71" s="222">
        <v>2</v>
      </c>
      <c r="GE71" s="222" t="s">
        <v>17</v>
      </c>
      <c r="GF71" s="222" t="s">
        <v>17</v>
      </c>
      <c r="GG71" s="223">
        <v>45530</v>
      </c>
      <c r="GH71" s="221" t="s">
        <v>8299</v>
      </c>
      <c r="GI71" s="224">
        <v>0</v>
      </c>
      <c r="GJ71" s="224" t="s">
        <v>2232</v>
      </c>
      <c r="GK71" s="224" t="s">
        <v>33</v>
      </c>
      <c r="GL71" s="224">
        <v>2</v>
      </c>
      <c r="GM71" s="224" t="s">
        <v>17</v>
      </c>
      <c r="GN71" s="224" t="s">
        <v>17</v>
      </c>
      <c r="GO71" s="214">
        <v>45530</v>
      </c>
      <c r="GP71" s="222" t="s">
        <v>8294</v>
      </c>
      <c r="GQ71" s="222">
        <v>0</v>
      </c>
      <c r="GR71" s="222" t="s">
        <v>2232</v>
      </c>
      <c r="GS71" s="222" t="s">
        <v>33</v>
      </c>
      <c r="GT71" s="222">
        <v>2</v>
      </c>
      <c r="GU71" s="222" t="s">
        <v>17</v>
      </c>
      <c r="GV71" s="222" t="s">
        <v>17</v>
      </c>
      <c r="GW71" s="223">
        <v>45530</v>
      </c>
      <c r="GX71" s="221" t="s">
        <v>8300</v>
      </c>
      <c r="GY71" s="224">
        <v>0</v>
      </c>
      <c r="GZ71" s="224" t="s">
        <v>2232</v>
      </c>
      <c r="HA71" s="224" t="s">
        <v>33</v>
      </c>
      <c r="HB71" s="224">
        <v>2</v>
      </c>
      <c r="HC71" s="224" t="s">
        <v>17</v>
      </c>
      <c r="HD71" s="224" t="s">
        <v>17</v>
      </c>
      <c r="HE71" s="214">
        <v>45530</v>
      </c>
      <c r="HF71" s="222" t="s">
        <v>8292</v>
      </c>
      <c r="HG71" s="222">
        <v>0</v>
      </c>
      <c r="HH71" s="222" t="s">
        <v>2232</v>
      </c>
      <c r="HI71" s="222" t="s">
        <v>33</v>
      </c>
      <c r="HJ71" s="222">
        <v>2</v>
      </c>
      <c r="HK71" s="222" t="s">
        <v>17</v>
      </c>
      <c r="HL71" s="222" t="s">
        <v>17</v>
      </c>
      <c r="HM71" s="223">
        <v>45530</v>
      </c>
      <c r="HN71" s="221" t="s">
        <v>8298</v>
      </c>
      <c r="HO71" s="224">
        <v>0</v>
      </c>
      <c r="HP71" s="224" t="s">
        <v>2232</v>
      </c>
      <c r="HQ71" s="224" t="s">
        <v>33</v>
      </c>
      <c r="HR71" s="224">
        <v>2</v>
      </c>
      <c r="HS71" s="224" t="s">
        <v>17</v>
      </c>
      <c r="HT71" s="224" t="s">
        <v>17</v>
      </c>
      <c r="HU71" s="214">
        <v>45530</v>
      </c>
      <c r="HV71" s="222" t="s">
        <v>8295</v>
      </c>
      <c r="HW71" s="222">
        <v>0</v>
      </c>
      <c r="HX71" s="222" t="s">
        <v>2232</v>
      </c>
      <c r="HY71" s="222" t="s">
        <v>33</v>
      </c>
      <c r="HZ71" s="222">
        <v>2</v>
      </c>
      <c r="IA71" s="222" t="s">
        <v>17</v>
      </c>
      <c r="IB71" s="222" t="s">
        <v>17</v>
      </c>
      <c r="IC71" s="223">
        <v>45530</v>
      </c>
      <c r="ID71" s="221" t="s">
        <v>8297</v>
      </c>
      <c r="IE71" s="224">
        <v>0</v>
      </c>
      <c r="IF71" s="224" t="s">
        <v>2232</v>
      </c>
      <c r="IG71" s="224" t="s">
        <v>33</v>
      </c>
      <c r="IH71" s="224">
        <v>2</v>
      </c>
      <c r="II71" s="224" t="s">
        <v>17</v>
      </c>
      <c r="IJ71" s="224" t="s">
        <v>17</v>
      </c>
      <c r="IK71" s="214">
        <v>45530</v>
      </c>
      <c r="IL71" s="222" t="s">
        <v>8296</v>
      </c>
      <c r="IM71" s="222">
        <v>0</v>
      </c>
      <c r="IN71" s="222" t="s">
        <v>2232</v>
      </c>
      <c r="IO71" s="222" t="s">
        <v>33</v>
      </c>
      <c r="IP71" s="222">
        <v>2</v>
      </c>
      <c r="IQ71" s="222" t="s">
        <v>17</v>
      </c>
      <c r="IR71" s="222" t="s">
        <v>17</v>
      </c>
      <c r="IS71" s="223">
        <v>45530</v>
      </c>
    </row>
    <row r="72" spans="1:253" s="11" customFormat="1" ht="13.25" customHeight="1" x14ac:dyDescent="0.25">
      <c r="A72" s="11" t="s">
        <v>3194</v>
      </c>
      <c r="B72" s="11" t="s">
        <v>10762</v>
      </c>
      <c r="C72" s="11" t="s">
        <v>3195</v>
      </c>
      <c r="D72" s="11" t="s">
        <v>3196</v>
      </c>
      <c r="E72" s="11" t="s">
        <v>10301</v>
      </c>
      <c r="F72" s="11" t="s">
        <v>5506</v>
      </c>
      <c r="G72" s="212">
        <v>2876000</v>
      </c>
      <c r="H72" s="213" t="s">
        <v>5258</v>
      </c>
      <c r="I72" s="213" t="s">
        <v>492</v>
      </c>
      <c r="J72" s="213">
        <v>1</v>
      </c>
      <c r="K72" s="213" t="s">
        <v>5505</v>
      </c>
      <c r="L72" s="213" t="s">
        <v>5504</v>
      </c>
      <c r="M72" s="214">
        <v>45526</v>
      </c>
      <c r="N72" s="221" t="s">
        <v>5509</v>
      </c>
      <c r="O72" s="216">
        <v>62610</v>
      </c>
      <c r="P72" s="216" t="s">
        <v>5344</v>
      </c>
      <c r="Q72" s="216" t="s">
        <v>888</v>
      </c>
      <c r="R72" s="216">
        <v>2</v>
      </c>
      <c r="S72" s="216" t="s">
        <v>5508</v>
      </c>
      <c r="T72" s="216" t="s">
        <v>5507</v>
      </c>
      <c r="U72" s="217">
        <v>45526</v>
      </c>
      <c r="V72" s="221" t="s">
        <v>5511</v>
      </c>
      <c r="W72" s="213">
        <v>2876000</v>
      </c>
      <c r="X72" s="213" t="s">
        <v>5258</v>
      </c>
      <c r="Y72" s="213" t="s">
        <v>888</v>
      </c>
      <c r="Z72" s="213">
        <v>2</v>
      </c>
      <c r="AA72" s="213" t="s">
        <v>5510</v>
      </c>
      <c r="AB72" s="213" t="s">
        <v>5504</v>
      </c>
      <c r="AC72" s="214">
        <v>45526</v>
      </c>
      <c r="AD72" s="221" t="s">
        <v>5513</v>
      </c>
      <c r="AE72" s="218">
        <v>44000</v>
      </c>
      <c r="AF72" s="218" t="s">
        <v>5267</v>
      </c>
      <c r="AG72" s="218" t="s">
        <v>888</v>
      </c>
      <c r="AH72" s="218">
        <v>2</v>
      </c>
      <c r="AI72" s="218" t="s">
        <v>5512</v>
      </c>
      <c r="AJ72" s="218" t="s">
        <v>5384</v>
      </c>
      <c r="AK72" s="219">
        <v>45526</v>
      </c>
      <c r="AL72" s="221" t="s">
        <v>5515</v>
      </c>
      <c r="AM72" s="213">
        <v>44000</v>
      </c>
      <c r="AN72" s="213" t="s">
        <v>5267</v>
      </c>
      <c r="AO72" s="213" t="s">
        <v>888</v>
      </c>
      <c r="AP72" s="213">
        <v>2</v>
      </c>
      <c r="AQ72" s="213" t="s">
        <v>5514</v>
      </c>
      <c r="AR72" s="213" t="s">
        <v>5384</v>
      </c>
      <c r="AS72" s="214">
        <v>45526</v>
      </c>
      <c r="AT72" s="222" t="s">
        <v>5517</v>
      </c>
      <c r="AU72" s="218" t="s">
        <v>17</v>
      </c>
      <c r="AV72" s="218" t="s">
        <v>17</v>
      </c>
      <c r="AW72" s="218" t="s">
        <v>17</v>
      </c>
      <c r="AX72" s="218" t="s">
        <v>17</v>
      </c>
      <c r="AY72" s="218" t="s">
        <v>5273</v>
      </c>
      <c r="AZ72" s="218" t="s">
        <v>17</v>
      </c>
      <c r="BA72" s="219">
        <v>45526</v>
      </c>
      <c r="BB72" s="221" t="s">
        <v>5516</v>
      </c>
      <c r="BC72" s="213" t="s">
        <v>17</v>
      </c>
      <c r="BD72" s="213" t="s">
        <v>17</v>
      </c>
      <c r="BE72" s="213" t="s">
        <v>17</v>
      </c>
      <c r="BF72" s="213" t="s">
        <v>17</v>
      </c>
      <c r="BG72" s="213" t="s">
        <v>5273</v>
      </c>
      <c r="BH72" s="213" t="s">
        <v>17</v>
      </c>
      <c r="BI72" s="214">
        <v>45526</v>
      </c>
      <c r="BJ72" s="222" t="s">
        <v>5518</v>
      </c>
      <c r="BK72" s="222">
        <v>0</v>
      </c>
      <c r="BL72" s="222" t="s">
        <v>5276</v>
      </c>
      <c r="BM72" s="222" t="s">
        <v>888</v>
      </c>
      <c r="BN72" s="222">
        <v>2</v>
      </c>
      <c r="BO72" s="222" t="s">
        <v>5277</v>
      </c>
      <c r="BP72" s="218" t="s">
        <v>4522</v>
      </c>
      <c r="BQ72" s="223">
        <v>45526</v>
      </c>
      <c r="BR72" s="221" t="s">
        <v>5520</v>
      </c>
      <c r="BS72" s="224">
        <v>0</v>
      </c>
      <c r="BT72" s="224" t="s">
        <v>17</v>
      </c>
      <c r="BU72" s="224" t="s">
        <v>17</v>
      </c>
      <c r="BV72" s="224" t="s">
        <v>17</v>
      </c>
      <c r="BW72" s="224" t="s">
        <v>5320</v>
      </c>
      <c r="BX72" s="224" t="s">
        <v>17</v>
      </c>
      <c r="BY72" s="214">
        <v>45526</v>
      </c>
      <c r="BZ72" s="222" t="s">
        <v>5521</v>
      </c>
      <c r="CA72" s="222">
        <v>0</v>
      </c>
      <c r="CB72" s="222" t="s">
        <v>17</v>
      </c>
      <c r="CC72" s="222" t="s">
        <v>17</v>
      </c>
      <c r="CD72" s="222" t="s">
        <v>17</v>
      </c>
      <c r="CE72" s="222" t="s">
        <v>5320</v>
      </c>
      <c r="CF72" s="222" t="s">
        <v>17</v>
      </c>
      <c r="CG72" s="223">
        <v>45526</v>
      </c>
      <c r="CH72" s="221" t="s">
        <v>11471</v>
      </c>
      <c r="CI72" s="222" t="e">
        <v>#N/A</v>
      </c>
      <c r="CJ72" s="222" t="e">
        <v>#N/A</v>
      </c>
      <c r="CK72" s="222" t="e">
        <v>#N/A</v>
      </c>
      <c r="CL72" s="222" t="e">
        <v>#N/A</v>
      </c>
      <c r="CM72" s="222" t="e">
        <v>#N/A</v>
      </c>
      <c r="CN72" s="222" t="e">
        <v>#N/A</v>
      </c>
      <c r="CO72" s="225" t="e">
        <v>#N/A</v>
      </c>
      <c r="CP72" s="222" t="s">
        <v>5523</v>
      </c>
      <c r="CQ72" s="224" t="s">
        <v>17</v>
      </c>
      <c r="CR72" s="224" t="s">
        <v>17</v>
      </c>
      <c r="CS72" s="224" t="s">
        <v>17</v>
      </c>
      <c r="CT72" s="224" t="s">
        <v>17</v>
      </c>
      <c r="CU72" s="224" t="s">
        <v>5273</v>
      </c>
      <c r="CV72" s="224" t="s">
        <v>17</v>
      </c>
      <c r="CW72" s="214">
        <v>45526</v>
      </c>
      <c r="CX72" s="222" t="s">
        <v>5525</v>
      </c>
      <c r="CY72" s="218">
        <v>44000</v>
      </c>
      <c r="CZ72" s="218" t="s">
        <v>5325</v>
      </c>
      <c r="DA72" s="218" t="s">
        <v>888</v>
      </c>
      <c r="DB72" s="218">
        <v>2</v>
      </c>
      <c r="DC72" s="218" t="s">
        <v>5294</v>
      </c>
      <c r="DD72" s="218" t="s">
        <v>5287</v>
      </c>
      <c r="DE72" s="220">
        <v>45526</v>
      </c>
      <c r="DF72" s="221" t="s">
        <v>5526</v>
      </c>
      <c r="DG72" s="213">
        <v>2832000</v>
      </c>
      <c r="DH72" s="224" t="s">
        <v>5258</v>
      </c>
      <c r="DI72" s="224" t="s">
        <v>888</v>
      </c>
      <c r="DJ72" s="224">
        <v>2</v>
      </c>
      <c r="DK72" s="224" t="s">
        <v>5290</v>
      </c>
      <c r="DL72" s="224" t="s">
        <v>5504</v>
      </c>
      <c r="DM72" s="214">
        <v>45526</v>
      </c>
      <c r="DN72" s="222" t="s">
        <v>5528</v>
      </c>
      <c r="DO72" s="218">
        <v>0</v>
      </c>
      <c r="DP72" s="222" t="s">
        <v>5325</v>
      </c>
      <c r="DQ72" s="222" t="s">
        <v>888</v>
      </c>
      <c r="DR72" s="222">
        <v>2</v>
      </c>
      <c r="DS72" s="222" t="s">
        <v>5527</v>
      </c>
      <c r="DT72" s="222" t="s">
        <v>5287</v>
      </c>
      <c r="DU72" s="223">
        <v>45526</v>
      </c>
      <c r="DV72" s="221" t="s">
        <v>5529</v>
      </c>
      <c r="DW72" s="213">
        <v>44000</v>
      </c>
      <c r="DX72" s="224" t="s">
        <v>5325</v>
      </c>
      <c r="DY72" s="224" t="s">
        <v>888</v>
      </c>
      <c r="DZ72" s="224">
        <v>2</v>
      </c>
      <c r="EA72" s="224" t="s">
        <v>5294</v>
      </c>
      <c r="EB72" s="224" t="s">
        <v>5287</v>
      </c>
      <c r="EC72" s="214">
        <v>45526</v>
      </c>
      <c r="ED72" s="222" t="s">
        <v>5530</v>
      </c>
      <c r="EE72" s="218">
        <v>0</v>
      </c>
      <c r="EF72" s="222" t="s">
        <v>5325</v>
      </c>
      <c r="EG72" s="222" t="s">
        <v>888</v>
      </c>
      <c r="EH72" s="222">
        <v>2</v>
      </c>
      <c r="EI72" s="222" t="s">
        <v>5294</v>
      </c>
      <c r="EJ72" s="222" t="s">
        <v>5287</v>
      </c>
      <c r="EK72" s="223">
        <v>45526</v>
      </c>
      <c r="EL72" s="221" t="s">
        <v>5531</v>
      </c>
      <c r="EM72" s="213">
        <v>0</v>
      </c>
      <c r="EN72" s="224" t="s">
        <v>5325</v>
      </c>
      <c r="EO72" s="224" t="s">
        <v>888</v>
      </c>
      <c r="EP72" s="224">
        <v>2</v>
      </c>
      <c r="EQ72" s="224" t="s">
        <v>5294</v>
      </c>
      <c r="ER72" s="224" t="s">
        <v>5287</v>
      </c>
      <c r="ES72" s="214">
        <v>45526</v>
      </c>
      <c r="ET72" s="222" t="s">
        <v>5519</v>
      </c>
      <c r="EU72" s="222">
        <v>0</v>
      </c>
      <c r="EV72" s="222" t="s">
        <v>5276</v>
      </c>
      <c r="EW72" s="222" t="s">
        <v>888</v>
      </c>
      <c r="EX72" s="222">
        <v>2</v>
      </c>
      <c r="EY72" s="222" t="s">
        <v>5279</v>
      </c>
      <c r="EZ72" s="222" t="s">
        <v>4522</v>
      </c>
      <c r="FA72" s="223">
        <v>45526</v>
      </c>
      <c r="FB72" s="221" t="s">
        <v>5533</v>
      </c>
      <c r="FC72" s="224">
        <v>2</v>
      </c>
      <c r="FD72" s="224" t="s">
        <v>5267</v>
      </c>
      <c r="FE72" s="224" t="s">
        <v>888</v>
      </c>
      <c r="FF72" s="224">
        <v>2</v>
      </c>
      <c r="FG72" s="224" t="s">
        <v>5532</v>
      </c>
      <c r="FH72" s="224" t="s">
        <v>5384</v>
      </c>
      <c r="FI72" s="214">
        <v>45526</v>
      </c>
      <c r="FJ72" s="221" t="s">
        <v>5534</v>
      </c>
      <c r="FK72" s="222" t="s">
        <v>17</v>
      </c>
      <c r="FL72" s="222" t="s">
        <v>17</v>
      </c>
      <c r="FM72" s="222" t="s">
        <v>17</v>
      </c>
      <c r="FN72" s="222" t="s">
        <v>17</v>
      </c>
      <c r="FO72" s="222" t="s">
        <v>5273</v>
      </c>
      <c r="FP72" s="218" t="s">
        <v>17</v>
      </c>
      <c r="FQ72" s="219">
        <v>45526</v>
      </c>
      <c r="FR72" s="221" t="s">
        <v>5535</v>
      </c>
      <c r="FS72" s="224" t="s">
        <v>17</v>
      </c>
      <c r="FT72" s="224" t="s">
        <v>17</v>
      </c>
      <c r="FU72" s="224" t="s">
        <v>17</v>
      </c>
      <c r="FV72" s="224" t="s">
        <v>17</v>
      </c>
      <c r="FW72" s="224" t="s">
        <v>5273</v>
      </c>
      <c r="FX72" s="224" t="s">
        <v>17</v>
      </c>
      <c r="FY72" s="214">
        <v>45526</v>
      </c>
      <c r="FZ72" s="222" t="s">
        <v>3198</v>
      </c>
      <c r="GA72" s="222">
        <v>0</v>
      </c>
      <c r="GB72" s="222" t="s">
        <v>2232</v>
      </c>
      <c r="GC72" s="222" t="s">
        <v>33</v>
      </c>
      <c r="GD72" s="222">
        <v>2</v>
      </c>
      <c r="GE72" s="222" t="s">
        <v>17</v>
      </c>
      <c r="GF72" s="222" t="s">
        <v>17</v>
      </c>
      <c r="GG72" s="223">
        <v>45461</v>
      </c>
      <c r="GH72" s="221" t="s">
        <v>3204</v>
      </c>
      <c r="GI72" s="224">
        <v>0</v>
      </c>
      <c r="GJ72" s="224" t="s">
        <v>2232</v>
      </c>
      <c r="GK72" s="224" t="s">
        <v>33</v>
      </c>
      <c r="GL72" s="224">
        <v>2</v>
      </c>
      <c r="GM72" s="224" t="s">
        <v>17</v>
      </c>
      <c r="GN72" s="224" t="s">
        <v>17</v>
      </c>
      <c r="GO72" s="214">
        <v>45461</v>
      </c>
      <c r="GP72" s="222" t="s">
        <v>3199</v>
      </c>
      <c r="GQ72" s="222">
        <v>0</v>
      </c>
      <c r="GR72" s="222" t="s">
        <v>2232</v>
      </c>
      <c r="GS72" s="222" t="s">
        <v>33</v>
      </c>
      <c r="GT72" s="222">
        <v>2</v>
      </c>
      <c r="GU72" s="222" t="s">
        <v>17</v>
      </c>
      <c r="GV72" s="222" t="s">
        <v>17</v>
      </c>
      <c r="GW72" s="223">
        <v>45461</v>
      </c>
      <c r="GX72" s="221" t="s">
        <v>3205</v>
      </c>
      <c r="GY72" s="224">
        <v>0</v>
      </c>
      <c r="GZ72" s="224" t="s">
        <v>2232</v>
      </c>
      <c r="HA72" s="224" t="s">
        <v>33</v>
      </c>
      <c r="HB72" s="224">
        <v>2</v>
      </c>
      <c r="HC72" s="224" t="s">
        <v>17</v>
      </c>
      <c r="HD72" s="224" t="s">
        <v>17</v>
      </c>
      <c r="HE72" s="214">
        <v>45461</v>
      </c>
      <c r="HF72" s="222" t="s">
        <v>3197</v>
      </c>
      <c r="HG72" s="222">
        <v>0</v>
      </c>
      <c r="HH72" s="222" t="s">
        <v>2232</v>
      </c>
      <c r="HI72" s="222" t="s">
        <v>33</v>
      </c>
      <c r="HJ72" s="222">
        <v>2</v>
      </c>
      <c r="HK72" s="222" t="s">
        <v>17</v>
      </c>
      <c r="HL72" s="222" t="s">
        <v>17</v>
      </c>
      <c r="HM72" s="223">
        <v>45461</v>
      </c>
      <c r="HN72" s="221" t="s">
        <v>3203</v>
      </c>
      <c r="HO72" s="224">
        <v>0</v>
      </c>
      <c r="HP72" s="224" t="s">
        <v>2232</v>
      </c>
      <c r="HQ72" s="224" t="s">
        <v>33</v>
      </c>
      <c r="HR72" s="224">
        <v>2</v>
      </c>
      <c r="HS72" s="224" t="s">
        <v>17</v>
      </c>
      <c r="HT72" s="224" t="s">
        <v>17</v>
      </c>
      <c r="HU72" s="214">
        <v>45461</v>
      </c>
      <c r="HV72" s="222" t="s">
        <v>3200</v>
      </c>
      <c r="HW72" s="222">
        <v>0</v>
      </c>
      <c r="HX72" s="222" t="s">
        <v>2232</v>
      </c>
      <c r="HY72" s="222" t="s">
        <v>33</v>
      </c>
      <c r="HZ72" s="222">
        <v>2</v>
      </c>
      <c r="IA72" s="222" t="s">
        <v>17</v>
      </c>
      <c r="IB72" s="222" t="s">
        <v>17</v>
      </c>
      <c r="IC72" s="223">
        <v>45461</v>
      </c>
      <c r="ID72" s="221" t="s">
        <v>3202</v>
      </c>
      <c r="IE72" s="224">
        <v>0</v>
      </c>
      <c r="IF72" s="224" t="s">
        <v>2232</v>
      </c>
      <c r="IG72" s="224" t="s">
        <v>33</v>
      </c>
      <c r="IH72" s="224">
        <v>2</v>
      </c>
      <c r="II72" s="224" t="s">
        <v>17</v>
      </c>
      <c r="IJ72" s="224" t="s">
        <v>17</v>
      </c>
      <c r="IK72" s="214">
        <v>45461</v>
      </c>
      <c r="IL72" s="222" t="s">
        <v>3201</v>
      </c>
      <c r="IM72" s="222">
        <v>0</v>
      </c>
      <c r="IN72" s="222" t="s">
        <v>2232</v>
      </c>
      <c r="IO72" s="222" t="s">
        <v>33</v>
      </c>
      <c r="IP72" s="222">
        <v>2</v>
      </c>
      <c r="IQ72" s="222" t="s">
        <v>17</v>
      </c>
      <c r="IR72" s="222" t="s">
        <v>17</v>
      </c>
      <c r="IS72" s="223">
        <v>45461</v>
      </c>
    </row>
    <row r="73" spans="1:253" s="11" customFormat="1" ht="13.25" customHeight="1" x14ac:dyDescent="0.25">
      <c r="A73" s="11" t="s">
        <v>3206</v>
      </c>
      <c r="B73" s="11" t="s">
        <v>10762</v>
      </c>
      <c r="C73" s="11" t="s">
        <v>3207</v>
      </c>
      <c r="D73" s="11" t="s">
        <v>3208</v>
      </c>
      <c r="E73" s="11" t="s">
        <v>10304</v>
      </c>
      <c r="F73" s="11" t="s">
        <v>5538</v>
      </c>
      <c r="G73" s="212">
        <v>1925000</v>
      </c>
      <c r="H73" s="213" t="s">
        <v>5258</v>
      </c>
      <c r="I73" s="213" t="s">
        <v>492</v>
      </c>
      <c r="J73" s="213">
        <v>1</v>
      </c>
      <c r="K73" s="213" t="s">
        <v>5537</v>
      </c>
      <c r="L73" s="213" t="s">
        <v>5536</v>
      </c>
      <c r="M73" s="214">
        <v>45526</v>
      </c>
      <c r="N73" s="221" t="s">
        <v>5541</v>
      </c>
      <c r="O73" s="216">
        <v>62230</v>
      </c>
      <c r="P73" s="216" t="s">
        <v>5344</v>
      </c>
      <c r="Q73" s="216" t="s">
        <v>888</v>
      </c>
      <c r="R73" s="216">
        <v>2</v>
      </c>
      <c r="S73" s="216" t="s">
        <v>5540</v>
      </c>
      <c r="T73" s="216" t="s">
        <v>5539</v>
      </c>
      <c r="U73" s="217">
        <v>45526</v>
      </c>
      <c r="V73" s="221" t="s">
        <v>5543</v>
      </c>
      <c r="W73" s="213">
        <v>1925000</v>
      </c>
      <c r="X73" s="213" t="s">
        <v>5258</v>
      </c>
      <c r="Y73" s="213" t="s">
        <v>888</v>
      </c>
      <c r="Z73" s="213">
        <v>2</v>
      </c>
      <c r="AA73" s="213" t="s">
        <v>5542</v>
      </c>
      <c r="AB73" s="213" t="s">
        <v>5536</v>
      </c>
      <c r="AC73" s="214">
        <v>45526</v>
      </c>
      <c r="AD73" s="221" t="s">
        <v>5544</v>
      </c>
      <c r="AE73" s="218">
        <v>46000</v>
      </c>
      <c r="AF73" s="218" t="s">
        <v>5267</v>
      </c>
      <c r="AG73" s="218" t="s">
        <v>888</v>
      </c>
      <c r="AH73" s="218">
        <v>2</v>
      </c>
      <c r="AI73" s="218" t="s">
        <v>5512</v>
      </c>
      <c r="AJ73" s="218" t="s">
        <v>5384</v>
      </c>
      <c r="AK73" s="219">
        <v>45526</v>
      </c>
      <c r="AL73" s="221" t="s">
        <v>5546</v>
      </c>
      <c r="AM73" s="213">
        <v>46000</v>
      </c>
      <c r="AN73" s="213" t="s">
        <v>5267</v>
      </c>
      <c r="AO73" s="213" t="s">
        <v>888</v>
      </c>
      <c r="AP73" s="213">
        <v>2</v>
      </c>
      <c r="AQ73" s="213" t="s">
        <v>5545</v>
      </c>
      <c r="AR73" s="213" t="s">
        <v>5384</v>
      </c>
      <c r="AS73" s="214">
        <v>45526</v>
      </c>
      <c r="AT73" s="222" t="s">
        <v>5548</v>
      </c>
      <c r="AU73" s="218" t="s">
        <v>17</v>
      </c>
      <c r="AV73" s="218" t="s">
        <v>17</v>
      </c>
      <c r="AW73" s="218" t="s">
        <v>17</v>
      </c>
      <c r="AX73" s="218" t="s">
        <v>17</v>
      </c>
      <c r="AY73" s="218" t="s">
        <v>5273</v>
      </c>
      <c r="AZ73" s="218" t="s">
        <v>17</v>
      </c>
      <c r="BA73" s="219">
        <v>45526</v>
      </c>
      <c r="BB73" s="221" t="s">
        <v>5547</v>
      </c>
      <c r="BC73" s="213" t="s">
        <v>17</v>
      </c>
      <c r="BD73" s="213" t="s">
        <v>17</v>
      </c>
      <c r="BE73" s="213" t="s">
        <v>17</v>
      </c>
      <c r="BF73" s="213" t="s">
        <v>17</v>
      </c>
      <c r="BG73" s="213" t="s">
        <v>5273</v>
      </c>
      <c r="BH73" s="213" t="s">
        <v>17</v>
      </c>
      <c r="BI73" s="214">
        <v>45526</v>
      </c>
      <c r="BJ73" s="222" t="s">
        <v>5549</v>
      </c>
      <c r="BK73" s="222">
        <v>0</v>
      </c>
      <c r="BL73" s="222" t="s">
        <v>5276</v>
      </c>
      <c r="BM73" s="222" t="s">
        <v>888</v>
      </c>
      <c r="BN73" s="222">
        <v>2</v>
      </c>
      <c r="BO73" s="222" t="s">
        <v>5277</v>
      </c>
      <c r="BP73" s="218" t="s">
        <v>4522</v>
      </c>
      <c r="BQ73" s="223">
        <v>45526</v>
      </c>
      <c r="BR73" s="221" t="s">
        <v>5551</v>
      </c>
      <c r="BS73" s="224">
        <v>0</v>
      </c>
      <c r="BT73" s="224" t="s">
        <v>17</v>
      </c>
      <c r="BU73" s="224" t="s">
        <v>17</v>
      </c>
      <c r="BV73" s="224" t="s">
        <v>17</v>
      </c>
      <c r="BW73" s="224" t="s">
        <v>5320</v>
      </c>
      <c r="BX73" s="224" t="s">
        <v>17</v>
      </c>
      <c r="BY73" s="214">
        <v>45526</v>
      </c>
      <c r="BZ73" s="222" t="s">
        <v>5552</v>
      </c>
      <c r="CA73" s="222">
        <v>0</v>
      </c>
      <c r="CB73" s="222" t="s">
        <v>17</v>
      </c>
      <c r="CC73" s="222" t="s">
        <v>17</v>
      </c>
      <c r="CD73" s="222" t="s">
        <v>17</v>
      </c>
      <c r="CE73" s="222" t="s">
        <v>5320</v>
      </c>
      <c r="CF73" s="222" t="s">
        <v>17</v>
      </c>
      <c r="CG73" s="223">
        <v>45526</v>
      </c>
      <c r="CH73" s="221" t="s">
        <v>11472</v>
      </c>
      <c r="CI73" s="222" t="e">
        <v>#N/A</v>
      </c>
      <c r="CJ73" s="222" t="e">
        <v>#N/A</v>
      </c>
      <c r="CK73" s="222" t="e">
        <v>#N/A</v>
      </c>
      <c r="CL73" s="222" t="e">
        <v>#N/A</v>
      </c>
      <c r="CM73" s="222" t="e">
        <v>#N/A</v>
      </c>
      <c r="CN73" s="222" t="e">
        <v>#N/A</v>
      </c>
      <c r="CO73" s="225" t="e">
        <v>#N/A</v>
      </c>
      <c r="CP73" s="222" t="s">
        <v>5554</v>
      </c>
      <c r="CQ73" s="224" t="s">
        <v>17</v>
      </c>
      <c r="CR73" s="224" t="s">
        <v>17</v>
      </c>
      <c r="CS73" s="224" t="s">
        <v>17</v>
      </c>
      <c r="CT73" s="224" t="s">
        <v>17</v>
      </c>
      <c r="CU73" s="224" t="s">
        <v>5273</v>
      </c>
      <c r="CV73" s="224" t="s">
        <v>17</v>
      </c>
      <c r="CW73" s="214">
        <v>45526</v>
      </c>
      <c r="CX73" s="222" t="s">
        <v>5556</v>
      </c>
      <c r="CY73" s="218">
        <v>46000</v>
      </c>
      <c r="CZ73" s="218" t="s">
        <v>5325</v>
      </c>
      <c r="DA73" s="218" t="s">
        <v>888</v>
      </c>
      <c r="DB73" s="218">
        <v>2</v>
      </c>
      <c r="DC73" s="218" t="s">
        <v>5294</v>
      </c>
      <c r="DD73" s="218" t="s">
        <v>5287</v>
      </c>
      <c r="DE73" s="220">
        <v>45526</v>
      </c>
      <c r="DF73" s="221" t="s">
        <v>5557</v>
      </c>
      <c r="DG73" s="213">
        <v>1879000</v>
      </c>
      <c r="DH73" s="224" t="s">
        <v>5258</v>
      </c>
      <c r="DI73" s="224" t="s">
        <v>888</v>
      </c>
      <c r="DJ73" s="224">
        <v>2</v>
      </c>
      <c r="DK73" s="224" t="s">
        <v>5290</v>
      </c>
      <c r="DL73" s="224" t="s">
        <v>5536</v>
      </c>
      <c r="DM73" s="214">
        <v>45526</v>
      </c>
      <c r="DN73" s="222" t="s">
        <v>5558</v>
      </c>
      <c r="DO73" s="218">
        <v>0</v>
      </c>
      <c r="DP73" s="222" t="s">
        <v>5325</v>
      </c>
      <c r="DQ73" s="222" t="s">
        <v>888</v>
      </c>
      <c r="DR73" s="222">
        <v>2</v>
      </c>
      <c r="DS73" s="222" t="s">
        <v>5527</v>
      </c>
      <c r="DT73" s="222" t="s">
        <v>5287</v>
      </c>
      <c r="DU73" s="223">
        <v>45526</v>
      </c>
      <c r="DV73" s="221" t="s">
        <v>5559</v>
      </c>
      <c r="DW73" s="213">
        <v>46000</v>
      </c>
      <c r="DX73" s="224" t="s">
        <v>5325</v>
      </c>
      <c r="DY73" s="224" t="s">
        <v>888</v>
      </c>
      <c r="DZ73" s="224">
        <v>2</v>
      </c>
      <c r="EA73" s="224" t="s">
        <v>5294</v>
      </c>
      <c r="EB73" s="224" t="s">
        <v>5287</v>
      </c>
      <c r="EC73" s="214">
        <v>45526</v>
      </c>
      <c r="ED73" s="222" t="s">
        <v>5560</v>
      </c>
      <c r="EE73" s="218">
        <v>0</v>
      </c>
      <c r="EF73" s="222" t="s">
        <v>5325</v>
      </c>
      <c r="EG73" s="222" t="s">
        <v>888</v>
      </c>
      <c r="EH73" s="222">
        <v>2</v>
      </c>
      <c r="EI73" s="222" t="s">
        <v>5294</v>
      </c>
      <c r="EJ73" s="222" t="s">
        <v>5287</v>
      </c>
      <c r="EK73" s="223">
        <v>45526</v>
      </c>
      <c r="EL73" s="221" t="s">
        <v>5561</v>
      </c>
      <c r="EM73" s="213">
        <v>0</v>
      </c>
      <c r="EN73" s="224" t="s">
        <v>5325</v>
      </c>
      <c r="EO73" s="224" t="s">
        <v>888</v>
      </c>
      <c r="EP73" s="224">
        <v>2</v>
      </c>
      <c r="EQ73" s="224" t="s">
        <v>5294</v>
      </c>
      <c r="ER73" s="224" t="s">
        <v>5287</v>
      </c>
      <c r="ES73" s="214">
        <v>45526</v>
      </c>
      <c r="ET73" s="222" t="s">
        <v>5550</v>
      </c>
      <c r="EU73" s="222">
        <v>0</v>
      </c>
      <c r="EV73" s="222" t="s">
        <v>5276</v>
      </c>
      <c r="EW73" s="222" t="s">
        <v>888</v>
      </c>
      <c r="EX73" s="222">
        <v>2</v>
      </c>
      <c r="EY73" s="222" t="s">
        <v>5279</v>
      </c>
      <c r="EZ73" s="222" t="s">
        <v>4522</v>
      </c>
      <c r="FA73" s="223">
        <v>45526</v>
      </c>
      <c r="FB73" s="221" t="s">
        <v>5563</v>
      </c>
      <c r="FC73" s="224">
        <v>2</v>
      </c>
      <c r="FD73" s="224" t="s">
        <v>5267</v>
      </c>
      <c r="FE73" s="224" t="s">
        <v>888</v>
      </c>
      <c r="FF73" s="224">
        <v>2</v>
      </c>
      <c r="FG73" s="224" t="s">
        <v>5562</v>
      </c>
      <c r="FH73" s="224" t="s">
        <v>5384</v>
      </c>
      <c r="FI73" s="214">
        <v>45526</v>
      </c>
      <c r="FJ73" s="221" t="s">
        <v>5564</v>
      </c>
      <c r="FK73" s="222" t="s">
        <v>17</v>
      </c>
      <c r="FL73" s="222" t="s">
        <v>17</v>
      </c>
      <c r="FM73" s="222" t="s">
        <v>17</v>
      </c>
      <c r="FN73" s="222" t="s">
        <v>17</v>
      </c>
      <c r="FO73" s="222" t="s">
        <v>5273</v>
      </c>
      <c r="FP73" s="218" t="s">
        <v>17</v>
      </c>
      <c r="FQ73" s="219">
        <v>45526</v>
      </c>
      <c r="FR73" s="221" t="s">
        <v>5565</v>
      </c>
      <c r="FS73" s="224" t="s">
        <v>17</v>
      </c>
      <c r="FT73" s="224" t="s">
        <v>17</v>
      </c>
      <c r="FU73" s="224" t="s">
        <v>17</v>
      </c>
      <c r="FV73" s="224" t="s">
        <v>17</v>
      </c>
      <c r="FW73" s="224" t="s">
        <v>5273</v>
      </c>
      <c r="FX73" s="224" t="s">
        <v>17</v>
      </c>
      <c r="FY73" s="214">
        <v>45526</v>
      </c>
      <c r="FZ73" s="222" t="s">
        <v>3210</v>
      </c>
      <c r="GA73" s="222">
        <v>0</v>
      </c>
      <c r="GB73" s="222" t="s">
        <v>2232</v>
      </c>
      <c r="GC73" s="222" t="s">
        <v>33</v>
      </c>
      <c r="GD73" s="222">
        <v>2</v>
      </c>
      <c r="GE73" s="222" t="s">
        <v>17</v>
      </c>
      <c r="GF73" s="222" t="s">
        <v>17</v>
      </c>
      <c r="GG73" s="223">
        <v>45461</v>
      </c>
      <c r="GH73" s="221" t="s">
        <v>3216</v>
      </c>
      <c r="GI73" s="224">
        <v>0</v>
      </c>
      <c r="GJ73" s="224" t="s">
        <v>2232</v>
      </c>
      <c r="GK73" s="224" t="s">
        <v>33</v>
      </c>
      <c r="GL73" s="224">
        <v>2</v>
      </c>
      <c r="GM73" s="224" t="s">
        <v>17</v>
      </c>
      <c r="GN73" s="224" t="s">
        <v>17</v>
      </c>
      <c r="GO73" s="214">
        <v>45461</v>
      </c>
      <c r="GP73" s="222" t="s">
        <v>3211</v>
      </c>
      <c r="GQ73" s="222">
        <v>0</v>
      </c>
      <c r="GR73" s="222" t="s">
        <v>2232</v>
      </c>
      <c r="GS73" s="222" t="s">
        <v>33</v>
      </c>
      <c r="GT73" s="222">
        <v>2</v>
      </c>
      <c r="GU73" s="222" t="s">
        <v>17</v>
      </c>
      <c r="GV73" s="222" t="s">
        <v>17</v>
      </c>
      <c r="GW73" s="223">
        <v>45461</v>
      </c>
      <c r="GX73" s="221" t="s">
        <v>3217</v>
      </c>
      <c r="GY73" s="224">
        <v>0</v>
      </c>
      <c r="GZ73" s="224" t="s">
        <v>2232</v>
      </c>
      <c r="HA73" s="224" t="s">
        <v>33</v>
      </c>
      <c r="HB73" s="224">
        <v>2</v>
      </c>
      <c r="HC73" s="224" t="s">
        <v>17</v>
      </c>
      <c r="HD73" s="224" t="s">
        <v>17</v>
      </c>
      <c r="HE73" s="214">
        <v>45461</v>
      </c>
      <c r="HF73" s="222" t="s">
        <v>3209</v>
      </c>
      <c r="HG73" s="222">
        <v>0</v>
      </c>
      <c r="HH73" s="222" t="s">
        <v>2232</v>
      </c>
      <c r="HI73" s="222" t="s">
        <v>33</v>
      </c>
      <c r="HJ73" s="222">
        <v>2</v>
      </c>
      <c r="HK73" s="222" t="s">
        <v>17</v>
      </c>
      <c r="HL73" s="222" t="s">
        <v>17</v>
      </c>
      <c r="HM73" s="223">
        <v>45461</v>
      </c>
      <c r="HN73" s="221" t="s">
        <v>3215</v>
      </c>
      <c r="HO73" s="224">
        <v>0</v>
      </c>
      <c r="HP73" s="224" t="s">
        <v>2232</v>
      </c>
      <c r="HQ73" s="224" t="s">
        <v>33</v>
      </c>
      <c r="HR73" s="224">
        <v>2</v>
      </c>
      <c r="HS73" s="224" t="s">
        <v>17</v>
      </c>
      <c r="HT73" s="224" t="s">
        <v>17</v>
      </c>
      <c r="HU73" s="214">
        <v>45461</v>
      </c>
      <c r="HV73" s="222" t="s">
        <v>3212</v>
      </c>
      <c r="HW73" s="222">
        <v>0</v>
      </c>
      <c r="HX73" s="222" t="s">
        <v>2232</v>
      </c>
      <c r="HY73" s="222" t="s">
        <v>33</v>
      </c>
      <c r="HZ73" s="222">
        <v>2</v>
      </c>
      <c r="IA73" s="222" t="s">
        <v>17</v>
      </c>
      <c r="IB73" s="222" t="s">
        <v>17</v>
      </c>
      <c r="IC73" s="223">
        <v>45461</v>
      </c>
      <c r="ID73" s="221" t="s">
        <v>3214</v>
      </c>
      <c r="IE73" s="224">
        <v>0</v>
      </c>
      <c r="IF73" s="224" t="s">
        <v>2232</v>
      </c>
      <c r="IG73" s="224" t="s">
        <v>33</v>
      </c>
      <c r="IH73" s="224">
        <v>2</v>
      </c>
      <c r="II73" s="224" t="s">
        <v>17</v>
      </c>
      <c r="IJ73" s="224" t="s">
        <v>17</v>
      </c>
      <c r="IK73" s="214">
        <v>45461</v>
      </c>
      <c r="IL73" s="222" t="s">
        <v>3213</v>
      </c>
      <c r="IM73" s="222">
        <v>0</v>
      </c>
      <c r="IN73" s="222" t="s">
        <v>2232</v>
      </c>
      <c r="IO73" s="222" t="s">
        <v>33</v>
      </c>
      <c r="IP73" s="222">
        <v>2</v>
      </c>
      <c r="IQ73" s="222" t="s">
        <v>17</v>
      </c>
      <c r="IR73" s="222" t="s">
        <v>17</v>
      </c>
      <c r="IS73" s="223">
        <v>45461</v>
      </c>
    </row>
    <row r="74" spans="1:253" s="11" customFormat="1" ht="13.25" customHeight="1" x14ac:dyDescent="0.25">
      <c r="A74" s="11" t="s">
        <v>1396</v>
      </c>
      <c r="B74" s="11" t="s">
        <v>10979</v>
      </c>
      <c r="C74" s="11" t="s">
        <v>1397</v>
      </c>
      <c r="D74" s="11" t="s">
        <v>265</v>
      </c>
      <c r="E74" s="11" t="s">
        <v>10305</v>
      </c>
      <c r="F74" s="11" t="s">
        <v>7379</v>
      </c>
      <c r="G74" s="212">
        <v>38127000</v>
      </c>
      <c r="H74" s="213" t="s">
        <v>7293</v>
      </c>
      <c r="I74" s="213" t="s">
        <v>888</v>
      </c>
      <c r="J74" s="213">
        <v>2</v>
      </c>
      <c r="K74" s="213" t="s">
        <v>7378</v>
      </c>
      <c r="L74" s="213" t="s">
        <v>7377</v>
      </c>
      <c r="M74" s="214">
        <v>45530</v>
      </c>
      <c r="N74" s="221" t="s">
        <v>1399</v>
      </c>
      <c r="O74" s="216">
        <v>446300</v>
      </c>
      <c r="P74" s="216" t="s">
        <v>903</v>
      </c>
      <c r="Q74" s="216" t="s">
        <v>888</v>
      </c>
      <c r="R74" s="216">
        <v>2</v>
      </c>
      <c r="S74" s="216" t="s">
        <v>1398</v>
      </c>
      <c r="T74" s="216" t="s">
        <v>904</v>
      </c>
      <c r="U74" s="217">
        <v>45195</v>
      </c>
      <c r="V74" s="221" t="s">
        <v>7381</v>
      </c>
      <c r="W74" s="213">
        <v>38127000</v>
      </c>
      <c r="X74" s="213" t="s">
        <v>7293</v>
      </c>
      <c r="Y74" s="213" t="s">
        <v>888</v>
      </c>
      <c r="Z74" s="213">
        <v>2</v>
      </c>
      <c r="AA74" s="213" t="s">
        <v>7380</v>
      </c>
      <c r="AB74" s="213" t="s">
        <v>7377</v>
      </c>
      <c r="AC74" s="214">
        <v>45530</v>
      </c>
      <c r="AD74" s="221" t="s">
        <v>7385</v>
      </c>
      <c r="AE74" s="218">
        <v>2818000</v>
      </c>
      <c r="AF74" s="218" t="s">
        <v>7382</v>
      </c>
      <c r="AG74" s="218" t="s">
        <v>22</v>
      </c>
      <c r="AH74" s="218">
        <v>3</v>
      </c>
      <c r="AI74" s="218" t="s">
        <v>7384</v>
      </c>
      <c r="AJ74" s="218" t="s">
        <v>7383</v>
      </c>
      <c r="AK74" s="219">
        <v>45530</v>
      </c>
      <c r="AL74" s="221" t="s">
        <v>7389</v>
      </c>
      <c r="AM74" s="213">
        <v>518000</v>
      </c>
      <c r="AN74" s="213" t="s">
        <v>7386</v>
      </c>
      <c r="AO74" s="213" t="s">
        <v>22</v>
      </c>
      <c r="AP74" s="213">
        <v>3</v>
      </c>
      <c r="AQ74" s="213" t="s">
        <v>7388</v>
      </c>
      <c r="AR74" s="213" t="s">
        <v>7387</v>
      </c>
      <c r="AS74" s="214">
        <v>45530</v>
      </c>
      <c r="AT74" s="222" t="s">
        <v>1560</v>
      </c>
      <c r="AU74" s="218">
        <v>5500</v>
      </c>
      <c r="AV74" s="218" t="s">
        <v>1556</v>
      </c>
      <c r="AW74" s="218" t="s">
        <v>492</v>
      </c>
      <c r="AX74" s="218">
        <v>1</v>
      </c>
      <c r="AY74" s="218" t="s">
        <v>1558</v>
      </c>
      <c r="AZ74" s="218" t="s">
        <v>1557</v>
      </c>
      <c r="BA74" s="219">
        <v>45351</v>
      </c>
      <c r="BB74" s="221" t="s">
        <v>1401</v>
      </c>
      <c r="BC74" s="213" t="s">
        <v>17</v>
      </c>
      <c r="BD74" s="213" t="s">
        <v>17</v>
      </c>
      <c r="BE74" s="213" t="s">
        <v>17</v>
      </c>
      <c r="BF74" s="213" t="s">
        <v>17</v>
      </c>
      <c r="BG74" s="213" t="s">
        <v>1400</v>
      </c>
      <c r="BH74" s="213" t="s">
        <v>17</v>
      </c>
      <c r="BI74" s="214">
        <v>45195</v>
      </c>
      <c r="BJ74" s="222" t="s">
        <v>7393</v>
      </c>
      <c r="BK74" s="222">
        <v>171</v>
      </c>
      <c r="BL74" s="222" t="s">
        <v>7390</v>
      </c>
      <c r="BM74" s="222" t="s">
        <v>22</v>
      </c>
      <c r="BN74" s="222">
        <v>3</v>
      </c>
      <c r="BO74" s="222" t="s">
        <v>7392</v>
      </c>
      <c r="BP74" s="218" t="s">
        <v>7391</v>
      </c>
      <c r="BQ74" s="223">
        <v>45530</v>
      </c>
      <c r="BR74" s="221" t="s">
        <v>1405</v>
      </c>
      <c r="BS74" s="224">
        <v>40579</v>
      </c>
      <c r="BT74" s="224" t="s">
        <v>1402</v>
      </c>
      <c r="BU74" s="224" t="s">
        <v>492</v>
      </c>
      <c r="BV74" s="224">
        <v>1</v>
      </c>
      <c r="BW74" s="224" t="s">
        <v>1404</v>
      </c>
      <c r="BX74" s="224" t="s">
        <v>1403</v>
      </c>
      <c r="BY74" s="214">
        <v>45195</v>
      </c>
      <c r="BZ74" s="222" t="s">
        <v>1406</v>
      </c>
      <c r="CA74" s="222">
        <v>19095</v>
      </c>
      <c r="CB74" s="222" t="s">
        <v>1402</v>
      </c>
      <c r="CC74" s="222" t="s">
        <v>492</v>
      </c>
      <c r="CD74" s="222">
        <v>1</v>
      </c>
      <c r="CE74" s="222" t="s">
        <v>1404</v>
      </c>
      <c r="CF74" s="222" t="s">
        <v>1403</v>
      </c>
      <c r="CG74" s="223">
        <v>45195</v>
      </c>
      <c r="CH74" s="221" t="s">
        <v>11473</v>
      </c>
      <c r="CI74" s="222" t="e">
        <v>#N/A</v>
      </c>
      <c r="CJ74" s="222" t="e">
        <v>#N/A</v>
      </c>
      <c r="CK74" s="222" t="e">
        <v>#N/A</v>
      </c>
      <c r="CL74" s="222" t="e">
        <v>#N/A</v>
      </c>
      <c r="CM74" s="222" t="e">
        <v>#N/A</v>
      </c>
      <c r="CN74" s="222" t="e">
        <v>#N/A</v>
      </c>
      <c r="CO74" s="225" t="e">
        <v>#N/A</v>
      </c>
      <c r="CP74" s="222" t="s">
        <v>1408</v>
      </c>
      <c r="CQ74" s="224" t="s">
        <v>17</v>
      </c>
      <c r="CR74" s="224" t="s">
        <v>17</v>
      </c>
      <c r="CS74" s="224" t="s">
        <v>17</v>
      </c>
      <c r="CT74" s="224" t="s">
        <v>17</v>
      </c>
      <c r="CU74" s="224" t="s">
        <v>1400</v>
      </c>
      <c r="CV74" s="224" t="s">
        <v>17</v>
      </c>
      <c r="CW74" s="214">
        <v>45195</v>
      </c>
      <c r="CX74" s="222" t="s">
        <v>7396</v>
      </c>
      <c r="CY74" s="218">
        <v>518000</v>
      </c>
      <c r="CZ74" s="218" t="s">
        <v>7386</v>
      </c>
      <c r="DA74" s="218" t="s">
        <v>22</v>
      </c>
      <c r="DB74" s="218">
        <v>3</v>
      </c>
      <c r="DC74" s="218" t="s">
        <v>7403</v>
      </c>
      <c r="DD74" s="218" t="s">
        <v>7387</v>
      </c>
      <c r="DE74" s="220">
        <v>45530</v>
      </c>
      <c r="DF74" s="221" t="s">
        <v>7400</v>
      </c>
      <c r="DG74" s="213">
        <v>35309000</v>
      </c>
      <c r="DH74" s="224" t="s">
        <v>7397</v>
      </c>
      <c r="DI74" s="224" t="s">
        <v>22</v>
      </c>
      <c r="DJ74" s="224">
        <v>3</v>
      </c>
      <c r="DK74" s="224" t="s">
        <v>7399</v>
      </c>
      <c r="DL74" s="224" t="s">
        <v>7398</v>
      </c>
      <c r="DM74" s="214">
        <v>45530</v>
      </c>
      <c r="DN74" s="222" t="s">
        <v>7402</v>
      </c>
      <c r="DO74" s="218">
        <v>2300000</v>
      </c>
      <c r="DP74" s="222" t="s">
        <v>7386</v>
      </c>
      <c r="DQ74" s="222" t="s">
        <v>22</v>
      </c>
      <c r="DR74" s="222">
        <v>3</v>
      </c>
      <c r="DS74" s="222" t="s">
        <v>7401</v>
      </c>
      <c r="DT74" s="222" t="s">
        <v>7387</v>
      </c>
      <c r="DU74" s="223">
        <v>45530</v>
      </c>
      <c r="DV74" s="221" t="s">
        <v>7404</v>
      </c>
      <c r="DW74" s="213">
        <v>518000</v>
      </c>
      <c r="DX74" s="224" t="s">
        <v>7386</v>
      </c>
      <c r="DY74" s="224" t="s">
        <v>22</v>
      </c>
      <c r="DZ74" s="224">
        <v>3</v>
      </c>
      <c r="EA74" s="224" t="s">
        <v>7403</v>
      </c>
      <c r="EB74" s="224" t="s">
        <v>7387</v>
      </c>
      <c r="EC74" s="214">
        <v>45530</v>
      </c>
      <c r="ED74" s="222" t="s">
        <v>7405</v>
      </c>
      <c r="EE74" s="218" t="s">
        <v>17</v>
      </c>
      <c r="EF74" s="222" t="s">
        <v>7386</v>
      </c>
      <c r="EG74" s="222" t="s">
        <v>22</v>
      </c>
      <c r="EH74" s="222">
        <v>3</v>
      </c>
      <c r="EI74" s="222" t="s">
        <v>7275</v>
      </c>
      <c r="EJ74" s="222" t="s">
        <v>7387</v>
      </c>
      <c r="EK74" s="223">
        <v>45530</v>
      </c>
      <c r="EL74" s="221" t="s">
        <v>7406</v>
      </c>
      <c r="EM74" s="213" t="s">
        <v>17</v>
      </c>
      <c r="EN74" s="224" t="s">
        <v>7386</v>
      </c>
      <c r="EO74" s="224" t="s">
        <v>22</v>
      </c>
      <c r="EP74" s="224">
        <v>3</v>
      </c>
      <c r="EQ74" s="224" t="s">
        <v>7275</v>
      </c>
      <c r="ER74" s="224" t="s">
        <v>7387</v>
      </c>
      <c r="ES74" s="214">
        <v>45530</v>
      </c>
      <c r="ET74" s="222" t="s">
        <v>7394</v>
      </c>
      <c r="EU74" s="222">
        <v>171</v>
      </c>
      <c r="EV74" s="222" t="s">
        <v>7390</v>
      </c>
      <c r="EW74" s="222" t="s">
        <v>22</v>
      </c>
      <c r="EX74" s="222">
        <v>3</v>
      </c>
      <c r="EY74" s="222" t="s">
        <v>7392</v>
      </c>
      <c r="EZ74" s="222" t="s">
        <v>7391</v>
      </c>
      <c r="FA74" s="223">
        <v>45530</v>
      </c>
      <c r="FB74" s="221" t="s">
        <v>1410</v>
      </c>
      <c r="FC74" s="224">
        <v>2</v>
      </c>
      <c r="FD74" s="224" t="s">
        <v>1402</v>
      </c>
      <c r="FE74" s="224" t="s">
        <v>492</v>
      </c>
      <c r="FF74" s="224">
        <v>1</v>
      </c>
      <c r="FG74" s="224" t="s">
        <v>1409</v>
      </c>
      <c r="FH74" s="224" t="s">
        <v>1403</v>
      </c>
      <c r="FI74" s="214">
        <v>45195</v>
      </c>
      <c r="FJ74" s="221" t="s">
        <v>1411</v>
      </c>
      <c r="FK74" s="222" t="s">
        <v>17</v>
      </c>
      <c r="FL74" s="222" t="s">
        <v>17</v>
      </c>
      <c r="FM74" s="222" t="s">
        <v>17</v>
      </c>
      <c r="FN74" s="222" t="s">
        <v>17</v>
      </c>
      <c r="FO74" s="222" t="s">
        <v>1400</v>
      </c>
      <c r="FP74" s="218" t="s">
        <v>17</v>
      </c>
      <c r="FQ74" s="219">
        <v>45195</v>
      </c>
      <c r="FR74" s="221" t="s">
        <v>1412</v>
      </c>
      <c r="FS74" s="224" t="s">
        <v>17</v>
      </c>
      <c r="FT74" s="224" t="s">
        <v>17</v>
      </c>
      <c r="FU74" s="224" t="s">
        <v>17</v>
      </c>
      <c r="FV74" s="224" t="s">
        <v>17</v>
      </c>
      <c r="FW74" s="224" t="s">
        <v>1400</v>
      </c>
      <c r="FX74" s="224" t="s">
        <v>17</v>
      </c>
      <c r="FY74" s="214">
        <v>45195</v>
      </c>
      <c r="FZ74" s="222" t="s">
        <v>2278</v>
      </c>
      <c r="GA74" s="222">
        <v>0</v>
      </c>
      <c r="GB74" s="222" t="s">
        <v>2232</v>
      </c>
      <c r="GC74" s="222" t="s">
        <v>33</v>
      </c>
      <c r="GD74" s="222">
        <v>2</v>
      </c>
      <c r="GE74" s="222" t="s">
        <v>17</v>
      </c>
      <c r="GF74" s="222" t="s">
        <v>17</v>
      </c>
      <c r="GG74" s="223">
        <v>45453</v>
      </c>
      <c r="GH74" s="221" t="s">
        <v>2284</v>
      </c>
      <c r="GI74" s="224">
        <v>0</v>
      </c>
      <c r="GJ74" s="224" t="s">
        <v>2232</v>
      </c>
      <c r="GK74" s="224" t="s">
        <v>33</v>
      </c>
      <c r="GL74" s="224">
        <v>2</v>
      </c>
      <c r="GM74" s="224" t="s">
        <v>17</v>
      </c>
      <c r="GN74" s="224" t="s">
        <v>17</v>
      </c>
      <c r="GO74" s="214">
        <v>45453</v>
      </c>
      <c r="GP74" s="222" t="s">
        <v>2279</v>
      </c>
      <c r="GQ74" s="222">
        <v>1</v>
      </c>
      <c r="GR74" s="222" t="s">
        <v>2232</v>
      </c>
      <c r="GS74" s="222" t="s">
        <v>33</v>
      </c>
      <c r="GT74" s="222">
        <v>2</v>
      </c>
      <c r="GU74" s="222" t="s">
        <v>17</v>
      </c>
      <c r="GV74" s="222" t="s">
        <v>17</v>
      </c>
      <c r="GW74" s="223">
        <v>45453</v>
      </c>
      <c r="GX74" s="221" t="s">
        <v>2285</v>
      </c>
      <c r="GY74" s="224">
        <v>0</v>
      </c>
      <c r="GZ74" s="224" t="s">
        <v>2232</v>
      </c>
      <c r="HA74" s="224" t="s">
        <v>33</v>
      </c>
      <c r="HB74" s="224">
        <v>2</v>
      </c>
      <c r="HC74" s="224" t="s">
        <v>17</v>
      </c>
      <c r="HD74" s="224" t="s">
        <v>17</v>
      </c>
      <c r="HE74" s="214">
        <v>45453</v>
      </c>
      <c r="HF74" s="222" t="s">
        <v>2277</v>
      </c>
      <c r="HG74" s="222">
        <v>0</v>
      </c>
      <c r="HH74" s="222" t="s">
        <v>2232</v>
      </c>
      <c r="HI74" s="222" t="s">
        <v>33</v>
      </c>
      <c r="HJ74" s="222">
        <v>2</v>
      </c>
      <c r="HK74" s="222" t="s">
        <v>17</v>
      </c>
      <c r="HL74" s="222" t="s">
        <v>17</v>
      </c>
      <c r="HM74" s="223">
        <v>45453</v>
      </c>
      <c r="HN74" s="221" t="s">
        <v>2283</v>
      </c>
      <c r="HO74" s="224">
        <v>1</v>
      </c>
      <c r="HP74" s="224" t="s">
        <v>2232</v>
      </c>
      <c r="HQ74" s="224" t="s">
        <v>33</v>
      </c>
      <c r="HR74" s="224">
        <v>2</v>
      </c>
      <c r="HS74" s="224" t="s">
        <v>17</v>
      </c>
      <c r="HT74" s="224" t="s">
        <v>17</v>
      </c>
      <c r="HU74" s="214">
        <v>45453</v>
      </c>
      <c r="HV74" s="222" t="s">
        <v>2280</v>
      </c>
      <c r="HW74" s="222">
        <v>0</v>
      </c>
      <c r="HX74" s="222" t="s">
        <v>2232</v>
      </c>
      <c r="HY74" s="222" t="s">
        <v>33</v>
      </c>
      <c r="HZ74" s="222">
        <v>2</v>
      </c>
      <c r="IA74" s="222" t="s">
        <v>17</v>
      </c>
      <c r="IB74" s="222" t="s">
        <v>17</v>
      </c>
      <c r="IC74" s="223">
        <v>45453</v>
      </c>
      <c r="ID74" s="221" t="s">
        <v>2282</v>
      </c>
      <c r="IE74" s="224">
        <v>0</v>
      </c>
      <c r="IF74" s="224" t="s">
        <v>2232</v>
      </c>
      <c r="IG74" s="224" t="s">
        <v>33</v>
      </c>
      <c r="IH74" s="224">
        <v>2</v>
      </c>
      <c r="II74" s="224" t="s">
        <v>17</v>
      </c>
      <c r="IJ74" s="224" t="s">
        <v>17</v>
      </c>
      <c r="IK74" s="214">
        <v>45453</v>
      </c>
      <c r="IL74" s="222" t="s">
        <v>2281</v>
      </c>
      <c r="IM74" s="222">
        <v>3</v>
      </c>
      <c r="IN74" s="222" t="s">
        <v>2232</v>
      </c>
      <c r="IO74" s="222" t="s">
        <v>33</v>
      </c>
      <c r="IP74" s="222">
        <v>2</v>
      </c>
      <c r="IQ74" s="222" t="s">
        <v>17</v>
      </c>
      <c r="IR74" s="222" t="s">
        <v>17</v>
      </c>
      <c r="IS74" s="223">
        <v>45453</v>
      </c>
    </row>
    <row r="75" spans="1:253" s="11" customFormat="1" ht="13.25" customHeight="1" x14ac:dyDescent="0.25">
      <c r="A75" s="11" t="s">
        <v>263</v>
      </c>
      <c r="B75" s="11" t="s">
        <v>10825</v>
      </c>
      <c r="C75" s="11" t="s">
        <v>264</v>
      </c>
      <c r="D75" s="11" t="s">
        <v>265</v>
      </c>
      <c r="E75" s="11" t="s">
        <v>10305</v>
      </c>
      <c r="F75" s="11" t="s">
        <v>7407</v>
      </c>
      <c r="G75" s="212">
        <v>38127000</v>
      </c>
      <c r="H75" s="213" t="s">
        <v>7293</v>
      </c>
      <c r="I75" s="213" t="s">
        <v>888</v>
      </c>
      <c r="J75" s="213">
        <v>2</v>
      </c>
      <c r="K75" s="213" t="s">
        <v>7378</v>
      </c>
      <c r="L75" s="213" t="s">
        <v>7377</v>
      </c>
      <c r="M75" s="214">
        <v>45530</v>
      </c>
      <c r="N75" s="221" t="s">
        <v>906</v>
      </c>
      <c r="O75" s="216">
        <v>446300</v>
      </c>
      <c r="P75" s="216" t="s">
        <v>903</v>
      </c>
      <c r="Q75" s="216" t="s">
        <v>33</v>
      </c>
      <c r="R75" s="216">
        <v>2</v>
      </c>
      <c r="S75" s="216" t="s">
        <v>905</v>
      </c>
      <c r="T75" s="216" t="s">
        <v>904</v>
      </c>
      <c r="U75" s="217">
        <v>44773</v>
      </c>
      <c r="V75" s="221" t="s">
        <v>7409</v>
      </c>
      <c r="W75" s="213">
        <v>38127000</v>
      </c>
      <c r="X75" s="213" t="s">
        <v>7293</v>
      </c>
      <c r="Y75" s="213" t="s">
        <v>888</v>
      </c>
      <c r="Z75" s="213">
        <v>2</v>
      </c>
      <c r="AA75" s="213" t="s">
        <v>7408</v>
      </c>
      <c r="AB75" s="213" t="s">
        <v>7377</v>
      </c>
      <c r="AC75" s="214">
        <v>45530</v>
      </c>
      <c r="AD75" s="221" t="s">
        <v>7413</v>
      </c>
      <c r="AE75" s="218">
        <v>18000</v>
      </c>
      <c r="AF75" s="218" t="s">
        <v>7410</v>
      </c>
      <c r="AG75" s="218" t="s">
        <v>22</v>
      </c>
      <c r="AH75" s="218">
        <v>3</v>
      </c>
      <c r="AI75" s="218" t="s">
        <v>7412</v>
      </c>
      <c r="AJ75" s="218" t="s">
        <v>7411</v>
      </c>
      <c r="AK75" s="219">
        <v>45530</v>
      </c>
      <c r="AL75" s="221" t="s">
        <v>7415</v>
      </c>
      <c r="AM75" s="213">
        <v>18000</v>
      </c>
      <c r="AN75" s="213" t="s">
        <v>7410</v>
      </c>
      <c r="AO75" s="213" t="s">
        <v>22</v>
      </c>
      <c r="AP75" s="213">
        <v>3</v>
      </c>
      <c r="AQ75" s="213" t="s">
        <v>7414</v>
      </c>
      <c r="AR75" s="213" t="s">
        <v>7411</v>
      </c>
      <c r="AS75" s="214">
        <v>45530</v>
      </c>
      <c r="AT75" s="222" t="s">
        <v>541</v>
      </c>
      <c r="AU75" s="218" t="s">
        <v>17</v>
      </c>
      <c r="AV75" s="218" t="s">
        <v>17</v>
      </c>
      <c r="AW75" s="218" t="s">
        <v>17</v>
      </c>
      <c r="AX75" s="218" t="s">
        <v>17</v>
      </c>
      <c r="AY75" s="218" t="s">
        <v>17</v>
      </c>
      <c r="AZ75" s="218" t="s">
        <v>17</v>
      </c>
      <c r="BA75" s="219">
        <v>43798</v>
      </c>
      <c r="BB75" s="221" t="s">
        <v>540</v>
      </c>
      <c r="BC75" s="213" t="s">
        <v>17</v>
      </c>
      <c r="BD75" s="213" t="s">
        <v>17</v>
      </c>
      <c r="BE75" s="213" t="s">
        <v>17</v>
      </c>
      <c r="BF75" s="213" t="s">
        <v>17</v>
      </c>
      <c r="BG75" s="213" t="s">
        <v>17</v>
      </c>
      <c r="BH75" s="213" t="s">
        <v>17</v>
      </c>
      <c r="BI75" s="214">
        <v>43798</v>
      </c>
      <c r="BJ75" s="222" t="s">
        <v>7418</v>
      </c>
      <c r="BK75" s="222">
        <v>156</v>
      </c>
      <c r="BL75" s="222" t="s">
        <v>6612</v>
      </c>
      <c r="BM75" s="222" t="s">
        <v>22</v>
      </c>
      <c r="BN75" s="222">
        <v>3</v>
      </c>
      <c r="BO75" s="222" t="s">
        <v>7417</v>
      </c>
      <c r="BP75" s="218" t="s">
        <v>7416</v>
      </c>
      <c r="BQ75" s="223">
        <v>45530</v>
      </c>
      <c r="BR75" s="221" t="s">
        <v>267</v>
      </c>
      <c r="BS75" s="224">
        <v>0</v>
      </c>
      <c r="BT75" s="224">
        <v>0</v>
      </c>
      <c r="BU75" s="224" t="s">
        <v>33</v>
      </c>
      <c r="BV75" s="224">
        <v>2</v>
      </c>
      <c r="BW75" s="224" t="s">
        <v>266</v>
      </c>
      <c r="BX75" s="224">
        <v>0</v>
      </c>
      <c r="BY75" s="214">
        <v>43511</v>
      </c>
      <c r="BZ75" s="222" t="s">
        <v>268</v>
      </c>
      <c r="CA75" s="222">
        <v>0</v>
      </c>
      <c r="CB75" s="222">
        <v>0</v>
      </c>
      <c r="CC75" s="222" t="s">
        <v>33</v>
      </c>
      <c r="CD75" s="222">
        <v>2</v>
      </c>
      <c r="CE75" s="222" t="s">
        <v>266</v>
      </c>
      <c r="CF75" s="222">
        <v>0</v>
      </c>
      <c r="CG75" s="223">
        <v>43511</v>
      </c>
      <c r="CH75" s="221" t="s">
        <v>11474</v>
      </c>
      <c r="CI75" s="222" t="e">
        <v>#N/A</v>
      </c>
      <c r="CJ75" s="222" t="e">
        <v>#N/A</v>
      </c>
      <c r="CK75" s="222" t="e">
        <v>#N/A</v>
      </c>
      <c r="CL75" s="222" t="e">
        <v>#N/A</v>
      </c>
      <c r="CM75" s="222" t="e">
        <v>#N/A</v>
      </c>
      <c r="CN75" s="222" t="e">
        <v>#N/A</v>
      </c>
      <c r="CO75" s="225" t="e">
        <v>#N/A</v>
      </c>
      <c r="CP75" s="222" t="s">
        <v>270</v>
      </c>
      <c r="CQ75" s="224">
        <v>0</v>
      </c>
      <c r="CR75" s="224">
        <v>0</v>
      </c>
      <c r="CS75" s="224" t="s">
        <v>33</v>
      </c>
      <c r="CT75" s="224">
        <v>2</v>
      </c>
      <c r="CU75" s="224" t="s">
        <v>269</v>
      </c>
      <c r="CV75" s="224">
        <v>0</v>
      </c>
      <c r="CW75" s="214">
        <v>43511</v>
      </c>
      <c r="CX75" s="222" t="s">
        <v>7420</v>
      </c>
      <c r="CY75" s="218">
        <v>18000</v>
      </c>
      <c r="CZ75" s="218" t="s">
        <v>7410</v>
      </c>
      <c r="DA75" s="218" t="s">
        <v>22</v>
      </c>
      <c r="DB75" s="218">
        <v>3</v>
      </c>
      <c r="DC75" s="218" t="s">
        <v>7275</v>
      </c>
      <c r="DD75" s="218" t="s">
        <v>7411</v>
      </c>
      <c r="DE75" s="220">
        <v>45530</v>
      </c>
      <c r="DF75" s="221" t="s">
        <v>7422</v>
      </c>
      <c r="DG75" s="213">
        <v>38109000</v>
      </c>
      <c r="DH75" s="224" t="s">
        <v>7293</v>
      </c>
      <c r="DI75" s="224" t="s">
        <v>22</v>
      </c>
      <c r="DJ75" s="224">
        <v>3</v>
      </c>
      <c r="DK75" s="224" t="s">
        <v>7421</v>
      </c>
      <c r="DL75" s="224" t="s">
        <v>7377</v>
      </c>
      <c r="DM75" s="214">
        <v>45530</v>
      </c>
      <c r="DN75" s="222" t="s">
        <v>7424</v>
      </c>
      <c r="DO75" s="218">
        <v>0</v>
      </c>
      <c r="DP75" s="222" t="s">
        <v>7410</v>
      </c>
      <c r="DQ75" s="222" t="s">
        <v>22</v>
      </c>
      <c r="DR75" s="222">
        <v>3</v>
      </c>
      <c r="DS75" s="222" t="s">
        <v>7423</v>
      </c>
      <c r="DT75" s="222" t="s">
        <v>7411</v>
      </c>
      <c r="DU75" s="223">
        <v>45530</v>
      </c>
      <c r="DV75" s="221" t="s">
        <v>7425</v>
      </c>
      <c r="DW75" s="213">
        <v>18000</v>
      </c>
      <c r="DX75" s="224" t="s">
        <v>7410</v>
      </c>
      <c r="DY75" s="224" t="s">
        <v>22</v>
      </c>
      <c r="DZ75" s="224">
        <v>3</v>
      </c>
      <c r="EA75" s="224" t="s">
        <v>7275</v>
      </c>
      <c r="EB75" s="224" t="s">
        <v>7411</v>
      </c>
      <c r="EC75" s="214">
        <v>45530</v>
      </c>
      <c r="ED75" s="222" t="s">
        <v>7426</v>
      </c>
      <c r="EE75" s="218" t="s">
        <v>17</v>
      </c>
      <c r="EF75" s="222" t="s">
        <v>7410</v>
      </c>
      <c r="EG75" s="222" t="s">
        <v>22</v>
      </c>
      <c r="EH75" s="222">
        <v>3</v>
      </c>
      <c r="EI75" s="222" t="s">
        <v>7275</v>
      </c>
      <c r="EJ75" s="222" t="s">
        <v>7411</v>
      </c>
      <c r="EK75" s="223">
        <v>45530</v>
      </c>
      <c r="EL75" s="221" t="s">
        <v>7427</v>
      </c>
      <c r="EM75" s="213" t="s">
        <v>17</v>
      </c>
      <c r="EN75" s="224" t="s">
        <v>7410</v>
      </c>
      <c r="EO75" s="224" t="s">
        <v>22</v>
      </c>
      <c r="EP75" s="224">
        <v>3</v>
      </c>
      <c r="EQ75" s="224" t="s">
        <v>7275</v>
      </c>
      <c r="ER75" s="224" t="s">
        <v>7411</v>
      </c>
      <c r="ES75" s="214">
        <v>45530</v>
      </c>
      <c r="ET75" s="222" t="s">
        <v>7419</v>
      </c>
      <c r="EU75" s="222">
        <v>171</v>
      </c>
      <c r="EV75" s="222" t="s">
        <v>7390</v>
      </c>
      <c r="EW75" s="222" t="s">
        <v>22</v>
      </c>
      <c r="EX75" s="222">
        <v>3</v>
      </c>
      <c r="EY75" s="222" t="s">
        <v>7392</v>
      </c>
      <c r="EZ75" s="222" t="s">
        <v>7391</v>
      </c>
      <c r="FA75" s="223">
        <v>45530</v>
      </c>
      <c r="FB75" s="221" t="s">
        <v>908</v>
      </c>
      <c r="FC75" s="224">
        <v>4</v>
      </c>
      <c r="FD75" s="224" t="s">
        <v>17</v>
      </c>
      <c r="FE75" s="224" t="s">
        <v>22</v>
      </c>
      <c r="FF75" s="224">
        <v>3</v>
      </c>
      <c r="FG75" s="224" t="s">
        <v>907</v>
      </c>
      <c r="FH75" s="224" t="s">
        <v>17</v>
      </c>
      <c r="FI75" s="214">
        <v>44773</v>
      </c>
      <c r="FJ75" s="221" t="s">
        <v>272</v>
      </c>
      <c r="FK75" s="222">
        <v>0</v>
      </c>
      <c r="FL75" s="222">
        <v>0</v>
      </c>
      <c r="FM75" s="222" t="s">
        <v>33</v>
      </c>
      <c r="FN75" s="222">
        <v>2</v>
      </c>
      <c r="FO75" s="222" t="s">
        <v>271</v>
      </c>
      <c r="FP75" s="218">
        <v>0</v>
      </c>
      <c r="FQ75" s="219">
        <v>43511</v>
      </c>
      <c r="FR75" s="221" t="s">
        <v>273</v>
      </c>
      <c r="FS75" s="224">
        <v>0</v>
      </c>
      <c r="FT75" s="224">
        <v>0</v>
      </c>
      <c r="FU75" s="224" t="s">
        <v>33</v>
      </c>
      <c r="FV75" s="224">
        <v>2</v>
      </c>
      <c r="FW75" s="224" t="s">
        <v>271</v>
      </c>
      <c r="FX75" s="224">
        <v>0</v>
      </c>
      <c r="FY75" s="214">
        <v>43511</v>
      </c>
      <c r="FZ75" s="222" t="s">
        <v>2287</v>
      </c>
      <c r="GA75" s="222">
        <v>0</v>
      </c>
      <c r="GB75" s="222" t="s">
        <v>2232</v>
      </c>
      <c r="GC75" s="222" t="s">
        <v>33</v>
      </c>
      <c r="GD75" s="222">
        <v>2</v>
      </c>
      <c r="GE75" s="222" t="s">
        <v>17</v>
      </c>
      <c r="GF75" s="222" t="s">
        <v>17</v>
      </c>
      <c r="GG75" s="223">
        <v>45453</v>
      </c>
      <c r="GH75" s="221" t="s">
        <v>2293</v>
      </c>
      <c r="GI75" s="224">
        <v>0</v>
      </c>
      <c r="GJ75" s="224" t="s">
        <v>2232</v>
      </c>
      <c r="GK75" s="224" t="s">
        <v>33</v>
      </c>
      <c r="GL75" s="224">
        <v>2</v>
      </c>
      <c r="GM75" s="224" t="s">
        <v>17</v>
      </c>
      <c r="GN75" s="224" t="s">
        <v>17</v>
      </c>
      <c r="GO75" s="214">
        <v>45453</v>
      </c>
      <c r="GP75" s="222" t="s">
        <v>2288</v>
      </c>
      <c r="GQ75" s="222">
        <v>0</v>
      </c>
      <c r="GR75" s="222" t="s">
        <v>2232</v>
      </c>
      <c r="GS75" s="222" t="s">
        <v>33</v>
      </c>
      <c r="GT75" s="222">
        <v>2</v>
      </c>
      <c r="GU75" s="222" t="s">
        <v>17</v>
      </c>
      <c r="GV75" s="222" t="s">
        <v>17</v>
      </c>
      <c r="GW75" s="223">
        <v>45453</v>
      </c>
      <c r="GX75" s="221" t="s">
        <v>2294</v>
      </c>
      <c r="GY75" s="224">
        <v>0</v>
      </c>
      <c r="GZ75" s="224" t="s">
        <v>2232</v>
      </c>
      <c r="HA75" s="224" t="s">
        <v>33</v>
      </c>
      <c r="HB75" s="224">
        <v>2</v>
      </c>
      <c r="HC75" s="224" t="s">
        <v>17</v>
      </c>
      <c r="HD75" s="224" t="s">
        <v>17</v>
      </c>
      <c r="HE75" s="214">
        <v>45453</v>
      </c>
      <c r="HF75" s="222" t="s">
        <v>2286</v>
      </c>
      <c r="HG75" s="222">
        <v>0</v>
      </c>
      <c r="HH75" s="222" t="s">
        <v>2232</v>
      </c>
      <c r="HI75" s="222" t="s">
        <v>33</v>
      </c>
      <c r="HJ75" s="222">
        <v>2</v>
      </c>
      <c r="HK75" s="222" t="s">
        <v>17</v>
      </c>
      <c r="HL75" s="222" t="s">
        <v>17</v>
      </c>
      <c r="HM75" s="223">
        <v>45453</v>
      </c>
      <c r="HN75" s="221" t="s">
        <v>2292</v>
      </c>
      <c r="HO75" s="224">
        <v>1</v>
      </c>
      <c r="HP75" s="224" t="s">
        <v>2232</v>
      </c>
      <c r="HQ75" s="224" t="s">
        <v>33</v>
      </c>
      <c r="HR75" s="224">
        <v>2</v>
      </c>
      <c r="HS75" s="224" t="s">
        <v>17</v>
      </c>
      <c r="HT75" s="224" t="s">
        <v>17</v>
      </c>
      <c r="HU75" s="214">
        <v>45453</v>
      </c>
      <c r="HV75" s="222" t="s">
        <v>2289</v>
      </c>
      <c r="HW75" s="222">
        <v>0</v>
      </c>
      <c r="HX75" s="222" t="s">
        <v>2232</v>
      </c>
      <c r="HY75" s="222" t="s">
        <v>33</v>
      </c>
      <c r="HZ75" s="222">
        <v>2</v>
      </c>
      <c r="IA75" s="222" t="s">
        <v>17</v>
      </c>
      <c r="IB75" s="222" t="s">
        <v>17</v>
      </c>
      <c r="IC75" s="223">
        <v>45453</v>
      </c>
      <c r="ID75" s="221" t="s">
        <v>2291</v>
      </c>
      <c r="IE75" s="224">
        <v>0</v>
      </c>
      <c r="IF75" s="224" t="s">
        <v>2232</v>
      </c>
      <c r="IG75" s="224" t="s">
        <v>33</v>
      </c>
      <c r="IH75" s="224">
        <v>2</v>
      </c>
      <c r="II75" s="224" t="s">
        <v>17</v>
      </c>
      <c r="IJ75" s="224" t="s">
        <v>17</v>
      </c>
      <c r="IK75" s="214">
        <v>45453</v>
      </c>
      <c r="IL75" s="222" t="s">
        <v>2290</v>
      </c>
      <c r="IM75" s="222">
        <v>2</v>
      </c>
      <c r="IN75" s="222" t="s">
        <v>2232</v>
      </c>
      <c r="IO75" s="222" t="s">
        <v>33</v>
      </c>
      <c r="IP75" s="222">
        <v>2</v>
      </c>
      <c r="IQ75" s="222" t="s">
        <v>17</v>
      </c>
      <c r="IR75" s="222" t="s">
        <v>17</v>
      </c>
      <c r="IS75" s="223">
        <v>45453</v>
      </c>
    </row>
    <row r="76" spans="1:253" s="11" customFormat="1" ht="13.25" customHeight="1" x14ac:dyDescent="0.25">
      <c r="A76" s="11" t="s">
        <v>1413</v>
      </c>
      <c r="B76" s="11" t="s">
        <v>10748</v>
      </c>
      <c r="C76" s="11" t="s">
        <v>1414</v>
      </c>
      <c r="D76" s="11" t="s">
        <v>265</v>
      </c>
      <c r="E76" s="11" t="s">
        <v>10305</v>
      </c>
      <c r="F76" s="11" t="s">
        <v>7428</v>
      </c>
      <c r="G76" s="212">
        <v>38127000</v>
      </c>
      <c r="H76" s="213" t="s">
        <v>7293</v>
      </c>
      <c r="I76" s="213" t="s">
        <v>888</v>
      </c>
      <c r="J76" s="213">
        <v>2</v>
      </c>
      <c r="K76" s="213" t="s">
        <v>7378</v>
      </c>
      <c r="L76" s="213" t="s">
        <v>7377</v>
      </c>
      <c r="M76" s="214">
        <v>45530</v>
      </c>
      <c r="N76" s="221" t="s">
        <v>1555</v>
      </c>
      <c r="O76" s="216">
        <v>53316</v>
      </c>
      <c r="P76" s="216" t="s">
        <v>1552</v>
      </c>
      <c r="Q76" s="216" t="s">
        <v>888</v>
      </c>
      <c r="R76" s="216">
        <v>2</v>
      </c>
      <c r="S76" s="216" t="s">
        <v>1554</v>
      </c>
      <c r="T76" s="216" t="s">
        <v>1553</v>
      </c>
      <c r="U76" s="217">
        <v>45351</v>
      </c>
      <c r="V76" s="221" t="s">
        <v>7430</v>
      </c>
      <c r="W76" s="213">
        <v>6600000</v>
      </c>
      <c r="X76" s="213" t="s">
        <v>1556</v>
      </c>
      <c r="Y76" s="213" t="s">
        <v>888</v>
      </c>
      <c r="Z76" s="213">
        <v>2</v>
      </c>
      <c r="AA76" s="213" t="s">
        <v>7429</v>
      </c>
      <c r="AB76" s="213" t="s">
        <v>1557</v>
      </c>
      <c r="AC76" s="214">
        <v>45530</v>
      </c>
      <c r="AD76" s="221" t="s">
        <v>7432</v>
      </c>
      <c r="AE76" s="218">
        <v>2800000</v>
      </c>
      <c r="AF76" s="218" t="s">
        <v>1416</v>
      </c>
      <c r="AG76" s="218" t="s">
        <v>492</v>
      </c>
      <c r="AH76" s="218">
        <v>1</v>
      </c>
      <c r="AI76" s="218" t="s">
        <v>7431</v>
      </c>
      <c r="AJ76" s="218" t="s">
        <v>1417</v>
      </c>
      <c r="AK76" s="219">
        <v>45530</v>
      </c>
      <c r="AL76" s="221" t="s">
        <v>7434</v>
      </c>
      <c r="AM76" s="213">
        <v>500000</v>
      </c>
      <c r="AN76" s="213" t="s">
        <v>1556</v>
      </c>
      <c r="AO76" s="213" t="s">
        <v>22</v>
      </c>
      <c r="AP76" s="213">
        <v>3</v>
      </c>
      <c r="AQ76" s="213" t="s">
        <v>7433</v>
      </c>
      <c r="AR76" s="213" t="s">
        <v>1557</v>
      </c>
      <c r="AS76" s="214">
        <v>45530</v>
      </c>
      <c r="AT76" s="222" t="s">
        <v>1559</v>
      </c>
      <c r="AU76" s="218">
        <v>5500</v>
      </c>
      <c r="AV76" s="218" t="s">
        <v>1556</v>
      </c>
      <c r="AW76" s="218" t="s">
        <v>492</v>
      </c>
      <c r="AX76" s="218">
        <v>1</v>
      </c>
      <c r="AY76" s="218" t="s">
        <v>1558</v>
      </c>
      <c r="AZ76" s="218" t="s">
        <v>1557</v>
      </c>
      <c r="BA76" s="219">
        <v>45351</v>
      </c>
      <c r="BB76" s="221" t="s">
        <v>1415</v>
      </c>
      <c r="BC76" s="213" t="s">
        <v>17</v>
      </c>
      <c r="BD76" s="213" t="s">
        <v>17</v>
      </c>
      <c r="BE76" s="213" t="s">
        <v>17</v>
      </c>
      <c r="BF76" s="213" t="s">
        <v>17</v>
      </c>
      <c r="BG76" s="213" t="s">
        <v>1400</v>
      </c>
      <c r="BH76" s="213" t="s">
        <v>17</v>
      </c>
      <c r="BI76" s="214">
        <v>45195</v>
      </c>
      <c r="BJ76" s="222" t="s">
        <v>7436</v>
      </c>
      <c r="BK76" s="222">
        <v>0</v>
      </c>
      <c r="BL76" s="222" t="s">
        <v>1556</v>
      </c>
      <c r="BM76" s="222" t="s">
        <v>492</v>
      </c>
      <c r="BN76" s="222">
        <v>1</v>
      </c>
      <c r="BO76" s="222" t="s">
        <v>7435</v>
      </c>
      <c r="BP76" s="218" t="s">
        <v>1557</v>
      </c>
      <c r="BQ76" s="223">
        <v>45530</v>
      </c>
      <c r="BR76" s="221" t="s">
        <v>1418</v>
      </c>
      <c r="BS76" s="224">
        <v>40579</v>
      </c>
      <c r="BT76" s="224" t="s">
        <v>1416</v>
      </c>
      <c r="BU76" s="224" t="s">
        <v>492</v>
      </c>
      <c r="BV76" s="224">
        <v>1</v>
      </c>
      <c r="BW76" s="224" t="s">
        <v>1404</v>
      </c>
      <c r="BX76" s="224" t="s">
        <v>1417</v>
      </c>
      <c r="BY76" s="214">
        <v>45195</v>
      </c>
      <c r="BZ76" s="222" t="s">
        <v>1419</v>
      </c>
      <c r="CA76" s="222">
        <v>19095</v>
      </c>
      <c r="CB76" s="222" t="s">
        <v>1416</v>
      </c>
      <c r="CC76" s="222" t="s">
        <v>492</v>
      </c>
      <c r="CD76" s="222">
        <v>1</v>
      </c>
      <c r="CE76" s="222" t="s">
        <v>1404</v>
      </c>
      <c r="CF76" s="222" t="s">
        <v>1417</v>
      </c>
      <c r="CG76" s="223">
        <v>45195</v>
      </c>
      <c r="CH76" s="221" t="s">
        <v>11475</v>
      </c>
      <c r="CI76" s="222" t="e">
        <v>#N/A</v>
      </c>
      <c r="CJ76" s="222" t="e">
        <v>#N/A</v>
      </c>
      <c r="CK76" s="222" t="e">
        <v>#N/A</v>
      </c>
      <c r="CL76" s="222" t="e">
        <v>#N/A</v>
      </c>
      <c r="CM76" s="222" t="e">
        <v>#N/A</v>
      </c>
      <c r="CN76" s="222" t="e">
        <v>#N/A</v>
      </c>
      <c r="CO76" s="225" t="e">
        <v>#N/A</v>
      </c>
      <c r="CP76" s="222" t="s">
        <v>1421</v>
      </c>
      <c r="CQ76" s="224" t="s">
        <v>17</v>
      </c>
      <c r="CR76" s="224" t="s">
        <v>17</v>
      </c>
      <c r="CS76" s="224" t="s">
        <v>17</v>
      </c>
      <c r="CT76" s="224" t="s">
        <v>17</v>
      </c>
      <c r="CU76" s="224" t="s">
        <v>1400</v>
      </c>
      <c r="CV76" s="224" t="s">
        <v>17</v>
      </c>
      <c r="CW76" s="214">
        <v>45195</v>
      </c>
      <c r="CX76" s="222" t="s">
        <v>7439</v>
      </c>
      <c r="CY76" s="218">
        <v>500000</v>
      </c>
      <c r="CZ76" s="218" t="s">
        <v>1556</v>
      </c>
      <c r="DA76" s="218" t="s">
        <v>22</v>
      </c>
      <c r="DB76" s="218">
        <v>3</v>
      </c>
      <c r="DC76" s="218" t="s">
        <v>7373</v>
      </c>
      <c r="DD76" s="218" t="s">
        <v>1557</v>
      </c>
      <c r="DE76" s="220">
        <v>45530</v>
      </c>
      <c r="DF76" s="221" t="s">
        <v>7443</v>
      </c>
      <c r="DG76" s="213">
        <v>3800000</v>
      </c>
      <c r="DH76" s="224" t="s">
        <v>7440</v>
      </c>
      <c r="DI76" s="224" t="s">
        <v>22</v>
      </c>
      <c r="DJ76" s="224">
        <v>3</v>
      </c>
      <c r="DK76" s="224" t="s">
        <v>7442</v>
      </c>
      <c r="DL76" s="224" t="s">
        <v>7441</v>
      </c>
      <c r="DM76" s="214">
        <v>45530</v>
      </c>
      <c r="DN76" s="222" t="s">
        <v>7445</v>
      </c>
      <c r="DO76" s="218">
        <v>2300000</v>
      </c>
      <c r="DP76" s="222" t="s">
        <v>1556</v>
      </c>
      <c r="DQ76" s="222" t="s">
        <v>22</v>
      </c>
      <c r="DR76" s="222">
        <v>3</v>
      </c>
      <c r="DS76" s="222" t="s">
        <v>7444</v>
      </c>
      <c r="DT76" s="222" t="s">
        <v>1557</v>
      </c>
      <c r="DU76" s="223">
        <v>45530</v>
      </c>
      <c r="DV76" s="221" t="s">
        <v>7446</v>
      </c>
      <c r="DW76" s="213">
        <v>500000</v>
      </c>
      <c r="DX76" s="224" t="s">
        <v>1556</v>
      </c>
      <c r="DY76" s="224" t="s">
        <v>22</v>
      </c>
      <c r="DZ76" s="224">
        <v>3</v>
      </c>
      <c r="EA76" s="224" t="s">
        <v>7373</v>
      </c>
      <c r="EB76" s="224" t="s">
        <v>1557</v>
      </c>
      <c r="EC76" s="214">
        <v>45530</v>
      </c>
      <c r="ED76" s="222" t="s">
        <v>7448</v>
      </c>
      <c r="EE76" s="218" t="s">
        <v>17</v>
      </c>
      <c r="EF76" s="222" t="s">
        <v>1556</v>
      </c>
      <c r="EG76" s="222" t="s">
        <v>22</v>
      </c>
      <c r="EH76" s="222">
        <v>3</v>
      </c>
      <c r="EI76" s="222" t="s">
        <v>7447</v>
      </c>
      <c r="EJ76" s="222" t="s">
        <v>1557</v>
      </c>
      <c r="EK76" s="223">
        <v>45530</v>
      </c>
      <c r="EL76" s="221" t="s">
        <v>7449</v>
      </c>
      <c r="EM76" s="213" t="s">
        <v>17</v>
      </c>
      <c r="EN76" s="224" t="s">
        <v>1556</v>
      </c>
      <c r="EO76" s="224" t="s">
        <v>22</v>
      </c>
      <c r="EP76" s="224">
        <v>3</v>
      </c>
      <c r="EQ76" s="224" t="s">
        <v>7447</v>
      </c>
      <c r="ER76" s="224" t="s">
        <v>1557</v>
      </c>
      <c r="ES76" s="214">
        <v>45530</v>
      </c>
      <c r="ET76" s="222" t="s">
        <v>7437</v>
      </c>
      <c r="EU76" s="222">
        <v>171</v>
      </c>
      <c r="EV76" s="222" t="s">
        <v>7390</v>
      </c>
      <c r="EW76" s="222" t="s">
        <v>22</v>
      </c>
      <c r="EX76" s="222">
        <v>3</v>
      </c>
      <c r="EY76" s="222" t="s">
        <v>7392</v>
      </c>
      <c r="EZ76" s="222" t="s">
        <v>7391</v>
      </c>
      <c r="FA76" s="223">
        <v>45530</v>
      </c>
      <c r="FB76" s="221" t="s">
        <v>1422</v>
      </c>
      <c r="FC76" s="224">
        <v>2</v>
      </c>
      <c r="FD76" s="224" t="s">
        <v>1416</v>
      </c>
      <c r="FE76" s="224" t="s">
        <v>492</v>
      </c>
      <c r="FF76" s="224">
        <v>1</v>
      </c>
      <c r="FG76" s="224" t="s">
        <v>1409</v>
      </c>
      <c r="FH76" s="224" t="s">
        <v>1417</v>
      </c>
      <c r="FI76" s="214">
        <v>45195</v>
      </c>
      <c r="FJ76" s="221" t="s">
        <v>1423</v>
      </c>
      <c r="FK76" s="222" t="s">
        <v>17</v>
      </c>
      <c r="FL76" s="222" t="s">
        <v>17</v>
      </c>
      <c r="FM76" s="222" t="s">
        <v>17</v>
      </c>
      <c r="FN76" s="222" t="s">
        <v>17</v>
      </c>
      <c r="FO76" s="222" t="s">
        <v>1400</v>
      </c>
      <c r="FP76" s="218" t="s">
        <v>17</v>
      </c>
      <c r="FQ76" s="219">
        <v>45195</v>
      </c>
      <c r="FR76" s="221" t="s">
        <v>1424</v>
      </c>
      <c r="FS76" s="224" t="s">
        <v>17</v>
      </c>
      <c r="FT76" s="224" t="s">
        <v>17</v>
      </c>
      <c r="FU76" s="224" t="s">
        <v>17</v>
      </c>
      <c r="FV76" s="224" t="s">
        <v>17</v>
      </c>
      <c r="FW76" s="224" t="s">
        <v>1400</v>
      </c>
      <c r="FX76" s="224" t="s">
        <v>17</v>
      </c>
      <c r="FY76" s="214">
        <v>45195</v>
      </c>
      <c r="FZ76" s="222" t="s">
        <v>2296</v>
      </c>
      <c r="GA76" s="222">
        <v>0</v>
      </c>
      <c r="GB76" s="222" t="s">
        <v>2232</v>
      </c>
      <c r="GC76" s="222" t="s">
        <v>33</v>
      </c>
      <c r="GD76" s="222">
        <v>2</v>
      </c>
      <c r="GE76" s="222" t="s">
        <v>17</v>
      </c>
      <c r="GF76" s="222" t="s">
        <v>17</v>
      </c>
      <c r="GG76" s="223">
        <v>45453</v>
      </c>
      <c r="GH76" s="221" t="s">
        <v>2302</v>
      </c>
      <c r="GI76" s="224">
        <v>0</v>
      </c>
      <c r="GJ76" s="224" t="s">
        <v>2232</v>
      </c>
      <c r="GK76" s="224" t="s">
        <v>33</v>
      </c>
      <c r="GL76" s="224">
        <v>2</v>
      </c>
      <c r="GM76" s="224" t="s">
        <v>17</v>
      </c>
      <c r="GN76" s="224" t="s">
        <v>17</v>
      </c>
      <c r="GO76" s="214">
        <v>45453</v>
      </c>
      <c r="GP76" s="222" t="s">
        <v>2297</v>
      </c>
      <c r="GQ76" s="222">
        <v>1</v>
      </c>
      <c r="GR76" s="222" t="s">
        <v>2232</v>
      </c>
      <c r="GS76" s="222" t="s">
        <v>33</v>
      </c>
      <c r="GT76" s="222">
        <v>2</v>
      </c>
      <c r="GU76" s="222" t="s">
        <v>17</v>
      </c>
      <c r="GV76" s="222" t="s">
        <v>17</v>
      </c>
      <c r="GW76" s="223">
        <v>45453</v>
      </c>
      <c r="GX76" s="221" t="s">
        <v>2303</v>
      </c>
      <c r="GY76" s="224">
        <v>0</v>
      </c>
      <c r="GZ76" s="224" t="s">
        <v>2232</v>
      </c>
      <c r="HA76" s="224" t="s">
        <v>33</v>
      </c>
      <c r="HB76" s="224">
        <v>2</v>
      </c>
      <c r="HC76" s="224" t="s">
        <v>17</v>
      </c>
      <c r="HD76" s="224" t="s">
        <v>17</v>
      </c>
      <c r="HE76" s="214">
        <v>45453</v>
      </c>
      <c r="HF76" s="222" t="s">
        <v>2295</v>
      </c>
      <c r="HG76" s="222">
        <v>0</v>
      </c>
      <c r="HH76" s="222" t="s">
        <v>2232</v>
      </c>
      <c r="HI76" s="222" t="s">
        <v>33</v>
      </c>
      <c r="HJ76" s="222">
        <v>2</v>
      </c>
      <c r="HK76" s="222" t="s">
        <v>17</v>
      </c>
      <c r="HL76" s="222" t="s">
        <v>17</v>
      </c>
      <c r="HM76" s="223">
        <v>45453</v>
      </c>
      <c r="HN76" s="221" t="s">
        <v>2301</v>
      </c>
      <c r="HO76" s="224">
        <v>0</v>
      </c>
      <c r="HP76" s="224" t="s">
        <v>2232</v>
      </c>
      <c r="HQ76" s="224" t="s">
        <v>33</v>
      </c>
      <c r="HR76" s="224">
        <v>2</v>
      </c>
      <c r="HS76" s="224" t="s">
        <v>17</v>
      </c>
      <c r="HT76" s="224" t="s">
        <v>17</v>
      </c>
      <c r="HU76" s="214">
        <v>45453</v>
      </c>
      <c r="HV76" s="222" t="s">
        <v>2298</v>
      </c>
      <c r="HW76" s="222">
        <v>0</v>
      </c>
      <c r="HX76" s="222" t="s">
        <v>2232</v>
      </c>
      <c r="HY76" s="222" t="s">
        <v>33</v>
      </c>
      <c r="HZ76" s="222">
        <v>2</v>
      </c>
      <c r="IA76" s="222" t="s">
        <v>17</v>
      </c>
      <c r="IB76" s="222" t="s">
        <v>17</v>
      </c>
      <c r="IC76" s="223">
        <v>45453</v>
      </c>
      <c r="ID76" s="221" t="s">
        <v>2300</v>
      </c>
      <c r="IE76" s="224">
        <v>0</v>
      </c>
      <c r="IF76" s="224" t="s">
        <v>2232</v>
      </c>
      <c r="IG76" s="224" t="s">
        <v>33</v>
      </c>
      <c r="IH76" s="224">
        <v>2</v>
      </c>
      <c r="II76" s="224" t="s">
        <v>17</v>
      </c>
      <c r="IJ76" s="224" t="s">
        <v>17</v>
      </c>
      <c r="IK76" s="214">
        <v>45453</v>
      </c>
      <c r="IL76" s="222" t="s">
        <v>2299</v>
      </c>
      <c r="IM76" s="222">
        <v>3</v>
      </c>
      <c r="IN76" s="222" t="s">
        <v>2232</v>
      </c>
      <c r="IO76" s="222" t="s">
        <v>33</v>
      </c>
      <c r="IP76" s="222">
        <v>2</v>
      </c>
      <c r="IQ76" s="222" t="s">
        <v>17</v>
      </c>
      <c r="IR76" s="222" t="s">
        <v>17</v>
      </c>
      <c r="IS76" s="223">
        <v>45453</v>
      </c>
    </row>
    <row r="77" spans="1:253" s="11" customFormat="1" ht="13.25" customHeight="1" x14ac:dyDescent="0.25">
      <c r="A77" s="11" t="s">
        <v>3218</v>
      </c>
      <c r="B77" s="11" t="s">
        <v>10816</v>
      </c>
      <c r="C77" s="11" t="s">
        <v>3219</v>
      </c>
      <c r="D77" s="11" t="s">
        <v>3220</v>
      </c>
      <c r="E77" s="11" t="s">
        <v>10308</v>
      </c>
      <c r="F77" s="11" t="s">
        <v>5378</v>
      </c>
      <c r="G77" s="212">
        <v>2665000</v>
      </c>
      <c r="H77" s="213" t="s">
        <v>5258</v>
      </c>
      <c r="I77" s="213" t="s">
        <v>492</v>
      </c>
      <c r="J77" s="213">
        <v>1</v>
      </c>
      <c r="K77" s="213" t="s">
        <v>5377</v>
      </c>
      <c r="L77" s="213" t="s">
        <v>5376</v>
      </c>
      <c r="M77" s="214">
        <v>45526</v>
      </c>
      <c r="N77" s="221" t="s">
        <v>5381</v>
      </c>
      <c r="O77" s="216">
        <v>32970</v>
      </c>
      <c r="P77" s="216" t="s">
        <v>5344</v>
      </c>
      <c r="Q77" s="216" t="s">
        <v>492</v>
      </c>
      <c r="R77" s="216">
        <v>1</v>
      </c>
      <c r="S77" s="216" t="s">
        <v>5380</v>
      </c>
      <c r="T77" s="216" t="s">
        <v>5379</v>
      </c>
      <c r="U77" s="217">
        <v>45526</v>
      </c>
      <c r="V77" s="221" t="s">
        <v>5383</v>
      </c>
      <c r="W77" s="213">
        <v>2665000</v>
      </c>
      <c r="X77" s="213" t="s">
        <v>5258</v>
      </c>
      <c r="Y77" s="213" t="s">
        <v>888</v>
      </c>
      <c r="Z77" s="213">
        <v>2</v>
      </c>
      <c r="AA77" s="213" t="s">
        <v>5382</v>
      </c>
      <c r="AB77" s="213" t="s">
        <v>5376</v>
      </c>
      <c r="AC77" s="214">
        <v>45526</v>
      </c>
      <c r="AD77" s="221" t="s">
        <v>5386</v>
      </c>
      <c r="AE77" s="218">
        <v>126000</v>
      </c>
      <c r="AF77" s="218" t="s">
        <v>5267</v>
      </c>
      <c r="AG77" s="218" t="s">
        <v>888</v>
      </c>
      <c r="AH77" s="218">
        <v>2</v>
      </c>
      <c r="AI77" s="218" t="s">
        <v>5385</v>
      </c>
      <c r="AJ77" s="218" t="s">
        <v>5384</v>
      </c>
      <c r="AK77" s="219">
        <v>45526</v>
      </c>
      <c r="AL77" s="221" t="s">
        <v>5388</v>
      </c>
      <c r="AM77" s="213">
        <v>126000</v>
      </c>
      <c r="AN77" s="213" t="s">
        <v>5267</v>
      </c>
      <c r="AO77" s="213" t="s">
        <v>888</v>
      </c>
      <c r="AP77" s="213">
        <v>2</v>
      </c>
      <c r="AQ77" s="213" t="s">
        <v>5387</v>
      </c>
      <c r="AR77" s="213" t="s">
        <v>5384</v>
      </c>
      <c r="AS77" s="214">
        <v>45526</v>
      </c>
      <c r="AT77" s="222" t="s">
        <v>5390</v>
      </c>
      <c r="AU77" s="218" t="s">
        <v>17</v>
      </c>
      <c r="AV77" s="218" t="s">
        <v>17</v>
      </c>
      <c r="AW77" s="218" t="s">
        <v>17</v>
      </c>
      <c r="AX77" s="218" t="s">
        <v>17</v>
      </c>
      <c r="AY77" s="218" t="s">
        <v>5273</v>
      </c>
      <c r="AZ77" s="218" t="s">
        <v>17</v>
      </c>
      <c r="BA77" s="219">
        <v>45526</v>
      </c>
      <c r="BB77" s="221" t="s">
        <v>5389</v>
      </c>
      <c r="BC77" s="213" t="s">
        <v>17</v>
      </c>
      <c r="BD77" s="213" t="s">
        <v>17</v>
      </c>
      <c r="BE77" s="213" t="s">
        <v>17</v>
      </c>
      <c r="BF77" s="213" t="s">
        <v>17</v>
      </c>
      <c r="BG77" s="213" t="s">
        <v>5273</v>
      </c>
      <c r="BH77" s="213" t="s">
        <v>17</v>
      </c>
      <c r="BI77" s="214">
        <v>45526</v>
      </c>
      <c r="BJ77" s="222" t="s">
        <v>5392</v>
      </c>
      <c r="BK77" s="222">
        <v>0</v>
      </c>
      <c r="BL77" s="222" t="s">
        <v>5276</v>
      </c>
      <c r="BM77" s="222" t="s">
        <v>888</v>
      </c>
      <c r="BN77" s="222">
        <v>2</v>
      </c>
      <c r="BO77" s="222" t="s">
        <v>5391</v>
      </c>
      <c r="BP77" s="218" t="s">
        <v>4522</v>
      </c>
      <c r="BQ77" s="223">
        <v>45526</v>
      </c>
      <c r="BR77" s="221" t="s">
        <v>5395</v>
      </c>
      <c r="BS77" s="224">
        <v>0</v>
      </c>
      <c r="BT77" s="224" t="s">
        <v>17</v>
      </c>
      <c r="BU77" s="224" t="s">
        <v>17</v>
      </c>
      <c r="BV77" s="224" t="s">
        <v>17</v>
      </c>
      <c r="BW77" s="224" t="s">
        <v>5320</v>
      </c>
      <c r="BX77" s="224" t="s">
        <v>17</v>
      </c>
      <c r="BY77" s="214">
        <v>45526</v>
      </c>
      <c r="BZ77" s="222" t="s">
        <v>5396</v>
      </c>
      <c r="CA77" s="222">
        <v>0</v>
      </c>
      <c r="CB77" s="222" t="s">
        <v>17</v>
      </c>
      <c r="CC77" s="222" t="s">
        <v>17</v>
      </c>
      <c r="CD77" s="222" t="s">
        <v>17</v>
      </c>
      <c r="CE77" s="222" t="s">
        <v>5320</v>
      </c>
      <c r="CF77" s="222" t="s">
        <v>17</v>
      </c>
      <c r="CG77" s="223">
        <v>45526</v>
      </c>
      <c r="CH77" s="221" t="s">
        <v>11476</v>
      </c>
      <c r="CI77" s="222" t="e">
        <v>#N/A</v>
      </c>
      <c r="CJ77" s="222" t="e">
        <v>#N/A</v>
      </c>
      <c r="CK77" s="222" t="e">
        <v>#N/A</v>
      </c>
      <c r="CL77" s="222" t="e">
        <v>#N/A</v>
      </c>
      <c r="CM77" s="222" t="e">
        <v>#N/A</v>
      </c>
      <c r="CN77" s="222" t="e">
        <v>#N/A</v>
      </c>
      <c r="CO77" s="225" t="e">
        <v>#N/A</v>
      </c>
      <c r="CP77" s="222" t="s">
        <v>5398</v>
      </c>
      <c r="CQ77" s="224" t="s">
        <v>17</v>
      </c>
      <c r="CR77" s="224" t="s">
        <v>17</v>
      </c>
      <c r="CS77" s="224" t="s">
        <v>17</v>
      </c>
      <c r="CT77" s="224" t="s">
        <v>17</v>
      </c>
      <c r="CU77" s="224" t="s">
        <v>5273</v>
      </c>
      <c r="CV77" s="224" t="s">
        <v>17</v>
      </c>
      <c r="CW77" s="214">
        <v>45526</v>
      </c>
      <c r="CX77" s="222" t="s">
        <v>5400</v>
      </c>
      <c r="CY77" s="218">
        <v>126000</v>
      </c>
      <c r="CZ77" s="218" t="s">
        <v>5325</v>
      </c>
      <c r="DA77" s="218" t="s">
        <v>888</v>
      </c>
      <c r="DB77" s="218">
        <v>2</v>
      </c>
      <c r="DC77" s="218" t="s">
        <v>5404</v>
      </c>
      <c r="DD77" s="218" t="s">
        <v>5287</v>
      </c>
      <c r="DE77" s="220">
        <v>45526</v>
      </c>
      <c r="DF77" s="221" t="s">
        <v>5401</v>
      </c>
      <c r="DG77" s="213">
        <v>2539000</v>
      </c>
      <c r="DH77" s="224" t="s">
        <v>5258</v>
      </c>
      <c r="DI77" s="224" t="s">
        <v>888</v>
      </c>
      <c r="DJ77" s="224">
        <v>2</v>
      </c>
      <c r="DK77" s="224" t="s">
        <v>5290</v>
      </c>
      <c r="DL77" s="224" t="s">
        <v>5376</v>
      </c>
      <c r="DM77" s="214">
        <v>45526</v>
      </c>
      <c r="DN77" s="222" t="s">
        <v>5403</v>
      </c>
      <c r="DO77" s="218">
        <v>0</v>
      </c>
      <c r="DP77" s="222" t="s">
        <v>5325</v>
      </c>
      <c r="DQ77" s="222" t="s">
        <v>888</v>
      </c>
      <c r="DR77" s="222">
        <v>2</v>
      </c>
      <c r="DS77" s="222" t="s">
        <v>5402</v>
      </c>
      <c r="DT77" s="222" t="s">
        <v>5287</v>
      </c>
      <c r="DU77" s="223">
        <v>45526</v>
      </c>
      <c r="DV77" s="221" t="s">
        <v>5405</v>
      </c>
      <c r="DW77" s="213">
        <v>126000</v>
      </c>
      <c r="DX77" s="224" t="s">
        <v>5325</v>
      </c>
      <c r="DY77" s="224" t="s">
        <v>888</v>
      </c>
      <c r="DZ77" s="224">
        <v>2</v>
      </c>
      <c r="EA77" s="224" t="s">
        <v>5404</v>
      </c>
      <c r="EB77" s="224" t="s">
        <v>5287</v>
      </c>
      <c r="EC77" s="214">
        <v>45526</v>
      </c>
      <c r="ED77" s="222" t="s">
        <v>5406</v>
      </c>
      <c r="EE77" s="218">
        <v>0</v>
      </c>
      <c r="EF77" s="222" t="s">
        <v>5325</v>
      </c>
      <c r="EG77" s="222" t="s">
        <v>888</v>
      </c>
      <c r="EH77" s="222">
        <v>2</v>
      </c>
      <c r="EI77" s="222" t="s">
        <v>5404</v>
      </c>
      <c r="EJ77" s="222" t="s">
        <v>5287</v>
      </c>
      <c r="EK77" s="223">
        <v>45526</v>
      </c>
      <c r="EL77" s="221" t="s">
        <v>5407</v>
      </c>
      <c r="EM77" s="213">
        <v>0</v>
      </c>
      <c r="EN77" s="224" t="s">
        <v>5325</v>
      </c>
      <c r="EO77" s="224" t="s">
        <v>888</v>
      </c>
      <c r="EP77" s="224">
        <v>2</v>
      </c>
      <c r="EQ77" s="224" t="s">
        <v>5404</v>
      </c>
      <c r="ER77" s="224" t="s">
        <v>5287</v>
      </c>
      <c r="ES77" s="214">
        <v>45526</v>
      </c>
      <c r="ET77" s="222" t="s">
        <v>5394</v>
      </c>
      <c r="EU77" s="222">
        <v>0</v>
      </c>
      <c r="EV77" s="222" t="s">
        <v>5276</v>
      </c>
      <c r="EW77" s="222" t="s">
        <v>888</v>
      </c>
      <c r="EX77" s="222">
        <v>2</v>
      </c>
      <c r="EY77" s="222" t="s">
        <v>5393</v>
      </c>
      <c r="EZ77" s="222" t="s">
        <v>4522</v>
      </c>
      <c r="FA77" s="223">
        <v>45526</v>
      </c>
      <c r="FB77" s="221" t="s">
        <v>5408</v>
      </c>
      <c r="FC77" s="224">
        <v>2</v>
      </c>
      <c r="FD77" s="224" t="s">
        <v>17</v>
      </c>
      <c r="FE77" s="224" t="s">
        <v>888</v>
      </c>
      <c r="FF77" s="224">
        <v>2</v>
      </c>
      <c r="FG77" s="224" t="s">
        <v>5299</v>
      </c>
      <c r="FH77" s="224" t="s">
        <v>17</v>
      </c>
      <c r="FI77" s="214">
        <v>45526</v>
      </c>
      <c r="FJ77" s="221" t="s">
        <v>5409</v>
      </c>
      <c r="FK77" s="222" t="s">
        <v>17</v>
      </c>
      <c r="FL77" s="222" t="s">
        <v>17</v>
      </c>
      <c r="FM77" s="222" t="s">
        <v>17</v>
      </c>
      <c r="FN77" s="222" t="s">
        <v>17</v>
      </c>
      <c r="FO77" s="222" t="s">
        <v>5273</v>
      </c>
      <c r="FP77" s="218" t="s">
        <v>17</v>
      </c>
      <c r="FQ77" s="219">
        <v>45526</v>
      </c>
      <c r="FR77" s="221" t="s">
        <v>5410</v>
      </c>
      <c r="FS77" s="224" t="s">
        <v>17</v>
      </c>
      <c r="FT77" s="224" t="s">
        <v>17</v>
      </c>
      <c r="FU77" s="224" t="s">
        <v>17</v>
      </c>
      <c r="FV77" s="224" t="s">
        <v>17</v>
      </c>
      <c r="FW77" s="224" t="s">
        <v>5273</v>
      </c>
      <c r="FX77" s="224" t="s">
        <v>17</v>
      </c>
      <c r="FY77" s="214">
        <v>45526</v>
      </c>
      <c r="FZ77" s="222" t="s">
        <v>3222</v>
      </c>
      <c r="GA77" s="222">
        <v>0</v>
      </c>
      <c r="GB77" s="222" t="s">
        <v>2232</v>
      </c>
      <c r="GC77" s="222" t="s">
        <v>33</v>
      </c>
      <c r="GD77" s="222">
        <v>2</v>
      </c>
      <c r="GE77" s="222" t="s">
        <v>17</v>
      </c>
      <c r="GF77" s="222" t="s">
        <v>17</v>
      </c>
      <c r="GG77" s="223">
        <v>45461</v>
      </c>
      <c r="GH77" s="221" t="s">
        <v>3228</v>
      </c>
      <c r="GI77" s="224">
        <v>1</v>
      </c>
      <c r="GJ77" s="224" t="s">
        <v>2232</v>
      </c>
      <c r="GK77" s="224" t="s">
        <v>33</v>
      </c>
      <c r="GL77" s="224">
        <v>2</v>
      </c>
      <c r="GM77" s="224" t="s">
        <v>17</v>
      </c>
      <c r="GN77" s="224" t="s">
        <v>17</v>
      </c>
      <c r="GO77" s="214">
        <v>45461</v>
      </c>
      <c r="GP77" s="222" t="s">
        <v>3223</v>
      </c>
      <c r="GQ77" s="222">
        <v>0</v>
      </c>
      <c r="GR77" s="222" t="s">
        <v>2232</v>
      </c>
      <c r="GS77" s="222" t="s">
        <v>33</v>
      </c>
      <c r="GT77" s="222">
        <v>2</v>
      </c>
      <c r="GU77" s="222" t="s">
        <v>17</v>
      </c>
      <c r="GV77" s="222" t="s">
        <v>17</v>
      </c>
      <c r="GW77" s="223">
        <v>45461</v>
      </c>
      <c r="GX77" s="221" t="s">
        <v>3229</v>
      </c>
      <c r="GY77" s="224">
        <v>0</v>
      </c>
      <c r="GZ77" s="224" t="s">
        <v>2232</v>
      </c>
      <c r="HA77" s="224" t="s">
        <v>33</v>
      </c>
      <c r="HB77" s="224">
        <v>2</v>
      </c>
      <c r="HC77" s="224" t="s">
        <v>17</v>
      </c>
      <c r="HD77" s="224" t="s">
        <v>17</v>
      </c>
      <c r="HE77" s="214">
        <v>45461</v>
      </c>
      <c r="HF77" s="222" t="s">
        <v>3221</v>
      </c>
      <c r="HG77" s="222">
        <v>0</v>
      </c>
      <c r="HH77" s="222" t="s">
        <v>2232</v>
      </c>
      <c r="HI77" s="222" t="s">
        <v>33</v>
      </c>
      <c r="HJ77" s="222">
        <v>2</v>
      </c>
      <c r="HK77" s="222" t="s">
        <v>17</v>
      </c>
      <c r="HL77" s="222" t="s">
        <v>17</v>
      </c>
      <c r="HM77" s="223">
        <v>45461</v>
      </c>
      <c r="HN77" s="221" t="s">
        <v>3227</v>
      </c>
      <c r="HO77" s="224">
        <v>0</v>
      </c>
      <c r="HP77" s="224" t="s">
        <v>2232</v>
      </c>
      <c r="HQ77" s="224" t="s">
        <v>33</v>
      </c>
      <c r="HR77" s="224">
        <v>2</v>
      </c>
      <c r="HS77" s="224" t="s">
        <v>17</v>
      </c>
      <c r="HT77" s="224" t="s">
        <v>17</v>
      </c>
      <c r="HU77" s="214">
        <v>45461</v>
      </c>
      <c r="HV77" s="222" t="s">
        <v>3224</v>
      </c>
      <c r="HW77" s="222">
        <v>0</v>
      </c>
      <c r="HX77" s="222" t="s">
        <v>2232</v>
      </c>
      <c r="HY77" s="222" t="s">
        <v>33</v>
      </c>
      <c r="HZ77" s="222">
        <v>2</v>
      </c>
      <c r="IA77" s="222" t="s">
        <v>17</v>
      </c>
      <c r="IB77" s="222" t="s">
        <v>17</v>
      </c>
      <c r="IC77" s="223">
        <v>45461</v>
      </c>
      <c r="ID77" s="221" t="s">
        <v>3226</v>
      </c>
      <c r="IE77" s="224">
        <v>0</v>
      </c>
      <c r="IF77" s="224" t="s">
        <v>2232</v>
      </c>
      <c r="IG77" s="224" t="s">
        <v>33</v>
      </c>
      <c r="IH77" s="224">
        <v>2</v>
      </c>
      <c r="II77" s="224" t="s">
        <v>17</v>
      </c>
      <c r="IJ77" s="224" t="s">
        <v>17</v>
      </c>
      <c r="IK77" s="214">
        <v>45461</v>
      </c>
      <c r="IL77" s="222" t="s">
        <v>3225</v>
      </c>
      <c r="IM77" s="222">
        <v>0</v>
      </c>
      <c r="IN77" s="222" t="s">
        <v>2232</v>
      </c>
      <c r="IO77" s="222" t="s">
        <v>33</v>
      </c>
      <c r="IP77" s="222">
        <v>2</v>
      </c>
      <c r="IQ77" s="222" t="s">
        <v>17</v>
      </c>
      <c r="IR77" s="222" t="s">
        <v>17</v>
      </c>
      <c r="IS77" s="223">
        <v>45461</v>
      </c>
    </row>
    <row r="78" spans="1:253" s="11" customFormat="1" ht="13.25" customHeight="1" x14ac:dyDescent="0.25">
      <c r="A78" s="11" t="s">
        <v>2125</v>
      </c>
      <c r="B78" s="11" t="s">
        <v>10993</v>
      </c>
      <c r="C78" s="11" t="s">
        <v>2126</v>
      </c>
      <c r="D78" s="11" t="s">
        <v>2094</v>
      </c>
      <c r="E78" s="11" t="s">
        <v>10309</v>
      </c>
      <c r="F78" s="11" t="s">
        <v>5901</v>
      </c>
      <c r="G78" s="212">
        <v>31121000</v>
      </c>
      <c r="H78" s="213" t="s">
        <v>5823</v>
      </c>
      <c r="I78" s="213" t="s">
        <v>888</v>
      </c>
      <c r="J78" s="213">
        <v>2</v>
      </c>
      <c r="K78" s="213" t="s">
        <v>5871</v>
      </c>
      <c r="L78" s="213" t="s">
        <v>5824</v>
      </c>
      <c r="M78" s="214">
        <v>45528</v>
      </c>
      <c r="N78" s="221" t="s">
        <v>5905</v>
      </c>
      <c r="O78" s="216">
        <v>238400</v>
      </c>
      <c r="P78" s="216" t="s">
        <v>5902</v>
      </c>
      <c r="Q78" s="216" t="s">
        <v>888</v>
      </c>
      <c r="R78" s="216">
        <v>2</v>
      </c>
      <c r="S78" s="216" t="s">
        <v>5904</v>
      </c>
      <c r="T78" s="216" t="s">
        <v>5903</v>
      </c>
      <c r="U78" s="217">
        <v>45528</v>
      </c>
      <c r="V78" s="221" t="s">
        <v>5909</v>
      </c>
      <c r="W78" s="213">
        <v>14934000</v>
      </c>
      <c r="X78" s="213" t="s">
        <v>5906</v>
      </c>
      <c r="Y78" s="213" t="s">
        <v>888</v>
      </c>
      <c r="Z78" s="213">
        <v>2</v>
      </c>
      <c r="AA78" s="213" t="s">
        <v>5908</v>
      </c>
      <c r="AB78" s="213" t="s">
        <v>5907</v>
      </c>
      <c r="AC78" s="214">
        <v>45528</v>
      </c>
      <c r="AD78" s="221" t="s">
        <v>5913</v>
      </c>
      <c r="AE78" s="218">
        <v>6670000</v>
      </c>
      <c r="AF78" s="218" t="s">
        <v>5910</v>
      </c>
      <c r="AG78" s="218" t="s">
        <v>888</v>
      </c>
      <c r="AH78" s="218">
        <v>2</v>
      </c>
      <c r="AI78" s="218" t="s">
        <v>5912</v>
      </c>
      <c r="AJ78" s="218" t="s">
        <v>5911</v>
      </c>
      <c r="AK78" s="219">
        <v>45528</v>
      </c>
      <c r="AL78" s="221" t="s">
        <v>5917</v>
      </c>
      <c r="AM78" s="213">
        <v>31000</v>
      </c>
      <c r="AN78" s="213" t="s">
        <v>5914</v>
      </c>
      <c r="AO78" s="213" t="s">
        <v>888</v>
      </c>
      <c r="AP78" s="213">
        <v>2</v>
      </c>
      <c r="AQ78" s="213" t="s">
        <v>5916</v>
      </c>
      <c r="AR78" s="213" t="s">
        <v>5915</v>
      </c>
      <c r="AS78" s="214">
        <v>45528</v>
      </c>
      <c r="AT78" s="222" t="s">
        <v>5925</v>
      </c>
      <c r="AU78" s="218">
        <v>4</v>
      </c>
      <c r="AV78" s="218" t="s">
        <v>5922</v>
      </c>
      <c r="AW78" s="218" t="s">
        <v>22</v>
      </c>
      <c r="AX78" s="218">
        <v>3</v>
      </c>
      <c r="AY78" s="218" t="s">
        <v>5924</v>
      </c>
      <c r="AZ78" s="218" t="s">
        <v>5923</v>
      </c>
      <c r="BA78" s="219">
        <v>45528</v>
      </c>
      <c r="BB78" s="221" t="s">
        <v>5921</v>
      </c>
      <c r="BC78" s="213">
        <v>226651</v>
      </c>
      <c r="BD78" s="213" t="s">
        <v>5918</v>
      </c>
      <c r="BE78" s="213" t="s">
        <v>888</v>
      </c>
      <c r="BF78" s="213">
        <v>2</v>
      </c>
      <c r="BG78" s="213" t="s">
        <v>5920</v>
      </c>
      <c r="BH78" s="213" t="s">
        <v>5919</v>
      </c>
      <c r="BI78" s="214">
        <v>45528</v>
      </c>
      <c r="BJ78" s="222" t="s">
        <v>5927</v>
      </c>
      <c r="BK78" s="222">
        <v>19</v>
      </c>
      <c r="BL78" s="222" t="s">
        <v>5922</v>
      </c>
      <c r="BM78" s="222" t="s">
        <v>888</v>
      </c>
      <c r="BN78" s="222">
        <v>2</v>
      </c>
      <c r="BO78" s="222" t="s">
        <v>5926</v>
      </c>
      <c r="BP78" s="218" t="s">
        <v>5843</v>
      </c>
      <c r="BQ78" s="223">
        <v>45528</v>
      </c>
      <c r="BR78" s="221" t="s">
        <v>2136</v>
      </c>
      <c r="BS78" s="224">
        <v>27548</v>
      </c>
      <c r="BT78" s="224" t="s">
        <v>2133</v>
      </c>
      <c r="BU78" s="224" t="s">
        <v>33</v>
      </c>
      <c r="BV78" s="224">
        <v>2</v>
      </c>
      <c r="BW78" s="224" t="s">
        <v>2135</v>
      </c>
      <c r="BX78" s="224" t="s">
        <v>2134</v>
      </c>
      <c r="BY78" s="214">
        <v>45443</v>
      </c>
      <c r="BZ78" s="222" t="s">
        <v>5933</v>
      </c>
      <c r="CA78" s="222">
        <v>11238</v>
      </c>
      <c r="CB78" s="222" t="s">
        <v>5930</v>
      </c>
      <c r="CC78" s="222" t="s">
        <v>888</v>
      </c>
      <c r="CD78" s="222">
        <v>2</v>
      </c>
      <c r="CE78" s="222" t="s">
        <v>5932</v>
      </c>
      <c r="CF78" s="222" t="s">
        <v>5931</v>
      </c>
      <c r="CG78" s="223">
        <v>45528</v>
      </c>
      <c r="CH78" s="221" t="s">
        <v>11477</v>
      </c>
      <c r="CI78" s="222" t="e">
        <v>#N/A</v>
      </c>
      <c r="CJ78" s="222" t="e">
        <v>#N/A</v>
      </c>
      <c r="CK78" s="222" t="e">
        <v>#N/A</v>
      </c>
      <c r="CL78" s="222" t="e">
        <v>#N/A</v>
      </c>
      <c r="CM78" s="222" t="e">
        <v>#N/A</v>
      </c>
      <c r="CN78" s="222" t="e">
        <v>#N/A</v>
      </c>
      <c r="CO78" s="225" t="e">
        <v>#N/A</v>
      </c>
      <c r="CP78" s="222" t="s">
        <v>5934</v>
      </c>
      <c r="CQ78" s="224">
        <v>481</v>
      </c>
      <c r="CR78" s="224" t="s">
        <v>5867</v>
      </c>
      <c r="CS78" s="224" t="s">
        <v>888</v>
      </c>
      <c r="CT78" s="224">
        <v>2</v>
      </c>
      <c r="CU78" s="224" t="s">
        <v>5869</v>
      </c>
      <c r="CV78" s="224" t="s">
        <v>5868</v>
      </c>
      <c r="CW78" s="214">
        <v>45528</v>
      </c>
      <c r="CX78" s="222" t="s">
        <v>5937</v>
      </c>
      <c r="CY78" s="218">
        <v>1388000</v>
      </c>
      <c r="CZ78" s="218" t="s">
        <v>5910</v>
      </c>
      <c r="DA78" s="218" t="s">
        <v>888</v>
      </c>
      <c r="DB78" s="218">
        <v>2</v>
      </c>
      <c r="DC78" s="218" t="s">
        <v>5940</v>
      </c>
      <c r="DD78" s="218" t="s">
        <v>5911</v>
      </c>
      <c r="DE78" s="220">
        <v>45528</v>
      </c>
      <c r="DF78" s="221" t="s">
        <v>5941</v>
      </c>
      <c r="DG78" s="213">
        <v>8264000</v>
      </c>
      <c r="DH78" s="224" t="s">
        <v>5938</v>
      </c>
      <c r="DI78" s="224" t="s">
        <v>888</v>
      </c>
      <c r="DJ78" s="224">
        <v>2</v>
      </c>
      <c r="DK78" s="224" t="s">
        <v>5940</v>
      </c>
      <c r="DL78" s="224" t="s">
        <v>5939</v>
      </c>
      <c r="DM78" s="214">
        <v>45528</v>
      </c>
      <c r="DN78" s="222" t="s">
        <v>5943</v>
      </c>
      <c r="DO78" s="218">
        <v>5283000</v>
      </c>
      <c r="DP78" s="222" t="s">
        <v>5942</v>
      </c>
      <c r="DQ78" s="222" t="s">
        <v>888</v>
      </c>
      <c r="DR78" s="222">
        <v>2</v>
      </c>
      <c r="DS78" s="222" t="s">
        <v>5940</v>
      </c>
      <c r="DT78" s="222" t="s">
        <v>5939</v>
      </c>
      <c r="DU78" s="223">
        <v>45528</v>
      </c>
      <c r="DV78" s="221" t="s">
        <v>5944</v>
      </c>
      <c r="DW78" s="213">
        <v>1388000</v>
      </c>
      <c r="DX78" s="224" t="s">
        <v>5910</v>
      </c>
      <c r="DY78" s="224" t="s">
        <v>888</v>
      </c>
      <c r="DZ78" s="224">
        <v>2</v>
      </c>
      <c r="EA78" s="224" t="s">
        <v>5940</v>
      </c>
      <c r="EB78" s="224" t="s">
        <v>5911</v>
      </c>
      <c r="EC78" s="214">
        <v>45528</v>
      </c>
      <c r="ED78" s="222" t="s">
        <v>5945</v>
      </c>
      <c r="EE78" s="218">
        <v>0</v>
      </c>
      <c r="EF78" s="222" t="s">
        <v>5877</v>
      </c>
      <c r="EG78" s="222" t="s">
        <v>492</v>
      </c>
      <c r="EH78" s="222">
        <v>1</v>
      </c>
      <c r="EI78" s="222" t="s">
        <v>5940</v>
      </c>
      <c r="EJ78" s="222" t="s">
        <v>5878</v>
      </c>
      <c r="EK78" s="223">
        <v>45528</v>
      </c>
      <c r="EL78" s="221" t="s">
        <v>5946</v>
      </c>
      <c r="EM78" s="213">
        <v>0</v>
      </c>
      <c r="EN78" s="224" t="s">
        <v>5877</v>
      </c>
      <c r="EO78" s="224" t="s">
        <v>492</v>
      </c>
      <c r="EP78" s="224">
        <v>1</v>
      </c>
      <c r="EQ78" s="224" t="s">
        <v>5940</v>
      </c>
      <c r="ER78" s="224" t="s">
        <v>5878</v>
      </c>
      <c r="ES78" s="214">
        <v>45528</v>
      </c>
      <c r="ET78" s="222" t="s">
        <v>5929</v>
      </c>
      <c r="EU78" s="222">
        <v>19</v>
      </c>
      <c r="EV78" s="222" t="s">
        <v>5922</v>
      </c>
      <c r="EW78" s="222" t="s">
        <v>888</v>
      </c>
      <c r="EX78" s="222">
        <v>2</v>
      </c>
      <c r="EY78" s="222" t="s">
        <v>5928</v>
      </c>
      <c r="EZ78" s="222" t="s">
        <v>5923</v>
      </c>
      <c r="FA78" s="223">
        <v>45528</v>
      </c>
      <c r="FB78" s="221" t="s">
        <v>2130</v>
      </c>
      <c r="FC78" s="224">
        <v>5</v>
      </c>
      <c r="FD78" s="224" t="s">
        <v>2127</v>
      </c>
      <c r="FE78" s="224" t="s">
        <v>888</v>
      </c>
      <c r="FF78" s="224">
        <v>2</v>
      </c>
      <c r="FG78" s="224" t="s">
        <v>2129</v>
      </c>
      <c r="FH78" s="224" t="s">
        <v>2128</v>
      </c>
      <c r="FI78" s="214">
        <v>45443</v>
      </c>
      <c r="FJ78" s="221" t="s">
        <v>2131</v>
      </c>
      <c r="FK78" s="222" t="s">
        <v>17</v>
      </c>
      <c r="FL78" s="222" t="s">
        <v>17</v>
      </c>
      <c r="FM78" s="222" t="s">
        <v>22</v>
      </c>
      <c r="FN78" s="222">
        <v>3</v>
      </c>
      <c r="FO78" s="222" t="s">
        <v>17</v>
      </c>
      <c r="FP78" s="218" t="s">
        <v>17</v>
      </c>
      <c r="FQ78" s="219">
        <v>45443</v>
      </c>
      <c r="FR78" s="221" t="s">
        <v>2132</v>
      </c>
      <c r="FS78" s="224" t="s">
        <v>17</v>
      </c>
      <c r="FT78" s="224" t="s">
        <v>17</v>
      </c>
      <c r="FU78" s="224" t="s">
        <v>22</v>
      </c>
      <c r="FV78" s="224">
        <v>3</v>
      </c>
      <c r="FW78" s="224" t="s">
        <v>17</v>
      </c>
      <c r="FX78" s="224" t="s">
        <v>17</v>
      </c>
      <c r="FY78" s="214">
        <v>45443</v>
      </c>
      <c r="FZ78" s="222" t="s">
        <v>2395</v>
      </c>
      <c r="GA78" s="222">
        <v>1</v>
      </c>
      <c r="GB78" s="222" t="s">
        <v>2232</v>
      </c>
      <c r="GC78" s="222" t="s">
        <v>33</v>
      </c>
      <c r="GD78" s="222">
        <v>2</v>
      </c>
      <c r="GE78" s="222" t="s">
        <v>17</v>
      </c>
      <c r="GF78" s="222" t="s">
        <v>17</v>
      </c>
      <c r="GG78" s="223">
        <v>45455</v>
      </c>
      <c r="GH78" s="221" t="s">
        <v>2401</v>
      </c>
      <c r="GI78" s="224">
        <v>0</v>
      </c>
      <c r="GJ78" s="224" t="s">
        <v>2232</v>
      </c>
      <c r="GK78" s="224" t="s">
        <v>33</v>
      </c>
      <c r="GL78" s="224">
        <v>2</v>
      </c>
      <c r="GM78" s="224" t="s">
        <v>17</v>
      </c>
      <c r="GN78" s="224" t="s">
        <v>17</v>
      </c>
      <c r="GO78" s="214">
        <v>45455</v>
      </c>
      <c r="GP78" s="222" t="s">
        <v>2396</v>
      </c>
      <c r="GQ78" s="222">
        <v>1</v>
      </c>
      <c r="GR78" s="222" t="s">
        <v>2232</v>
      </c>
      <c r="GS78" s="222" t="s">
        <v>33</v>
      </c>
      <c r="GT78" s="222">
        <v>2</v>
      </c>
      <c r="GU78" s="222" t="s">
        <v>17</v>
      </c>
      <c r="GV78" s="222" t="s">
        <v>17</v>
      </c>
      <c r="GW78" s="223">
        <v>45455</v>
      </c>
      <c r="GX78" s="221" t="s">
        <v>2402</v>
      </c>
      <c r="GY78" s="224">
        <v>0</v>
      </c>
      <c r="GZ78" s="224" t="s">
        <v>2232</v>
      </c>
      <c r="HA78" s="224" t="s">
        <v>33</v>
      </c>
      <c r="HB78" s="224">
        <v>2</v>
      </c>
      <c r="HC78" s="224" t="s">
        <v>17</v>
      </c>
      <c r="HD78" s="224" t="s">
        <v>17</v>
      </c>
      <c r="HE78" s="214">
        <v>45455</v>
      </c>
      <c r="HF78" s="222" t="s">
        <v>2394</v>
      </c>
      <c r="HG78" s="222">
        <v>0</v>
      </c>
      <c r="HH78" s="222" t="s">
        <v>2232</v>
      </c>
      <c r="HI78" s="222" t="s">
        <v>33</v>
      </c>
      <c r="HJ78" s="222">
        <v>2</v>
      </c>
      <c r="HK78" s="222" t="s">
        <v>17</v>
      </c>
      <c r="HL78" s="222" t="s">
        <v>17</v>
      </c>
      <c r="HM78" s="223">
        <v>45455</v>
      </c>
      <c r="HN78" s="221" t="s">
        <v>2400</v>
      </c>
      <c r="HO78" s="224">
        <v>0</v>
      </c>
      <c r="HP78" s="224" t="s">
        <v>2232</v>
      </c>
      <c r="HQ78" s="224" t="s">
        <v>33</v>
      </c>
      <c r="HR78" s="224">
        <v>2</v>
      </c>
      <c r="HS78" s="224" t="s">
        <v>17</v>
      </c>
      <c r="HT78" s="224" t="s">
        <v>17</v>
      </c>
      <c r="HU78" s="214">
        <v>45455</v>
      </c>
      <c r="HV78" s="222" t="s">
        <v>2397</v>
      </c>
      <c r="HW78" s="222">
        <v>0</v>
      </c>
      <c r="HX78" s="222" t="s">
        <v>2232</v>
      </c>
      <c r="HY78" s="222" t="s">
        <v>33</v>
      </c>
      <c r="HZ78" s="222">
        <v>2</v>
      </c>
      <c r="IA78" s="222" t="s">
        <v>17</v>
      </c>
      <c r="IB78" s="222" t="s">
        <v>17</v>
      </c>
      <c r="IC78" s="223">
        <v>45455</v>
      </c>
      <c r="ID78" s="221" t="s">
        <v>2399</v>
      </c>
      <c r="IE78" s="224">
        <v>0</v>
      </c>
      <c r="IF78" s="224" t="s">
        <v>2232</v>
      </c>
      <c r="IG78" s="224" t="s">
        <v>33</v>
      </c>
      <c r="IH78" s="224">
        <v>2</v>
      </c>
      <c r="II78" s="224" t="s">
        <v>17</v>
      </c>
      <c r="IJ78" s="224" t="s">
        <v>17</v>
      </c>
      <c r="IK78" s="214">
        <v>45455</v>
      </c>
      <c r="IL78" s="222" t="s">
        <v>2398</v>
      </c>
      <c r="IM78" s="222">
        <v>3</v>
      </c>
      <c r="IN78" s="222" t="s">
        <v>2232</v>
      </c>
      <c r="IO78" s="222" t="s">
        <v>33</v>
      </c>
      <c r="IP78" s="222">
        <v>2</v>
      </c>
      <c r="IQ78" s="222" t="s">
        <v>17</v>
      </c>
      <c r="IR78" s="222" t="s">
        <v>17</v>
      </c>
      <c r="IS78" s="223">
        <v>45455</v>
      </c>
    </row>
    <row r="79" spans="1:253" s="11" customFormat="1" ht="13.25" customHeight="1" x14ac:dyDescent="0.25">
      <c r="A79" s="11" t="s">
        <v>2097</v>
      </c>
      <c r="B79" s="11" t="s">
        <v>10755</v>
      </c>
      <c r="C79" s="11" t="s">
        <v>2098</v>
      </c>
      <c r="D79" s="11" t="s">
        <v>2094</v>
      </c>
      <c r="E79" s="11" t="s">
        <v>10309</v>
      </c>
      <c r="F79" s="11" t="s">
        <v>5872</v>
      </c>
      <c r="G79" s="212">
        <v>31121000</v>
      </c>
      <c r="H79" s="213" t="s">
        <v>5823</v>
      </c>
      <c r="I79" s="213" t="s">
        <v>888</v>
      </c>
      <c r="J79" s="213">
        <v>2</v>
      </c>
      <c r="K79" s="213" t="s">
        <v>5871</v>
      </c>
      <c r="L79" s="213" t="s">
        <v>5824</v>
      </c>
      <c r="M79" s="214">
        <v>45528</v>
      </c>
      <c r="N79" s="221" t="s">
        <v>5876</v>
      </c>
      <c r="O79" s="216">
        <v>149752</v>
      </c>
      <c r="P79" s="216" t="s">
        <v>5873</v>
      </c>
      <c r="Q79" s="216" t="s">
        <v>888</v>
      </c>
      <c r="R79" s="216">
        <v>2</v>
      </c>
      <c r="S79" s="216" t="s">
        <v>5875</v>
      </c>
      <c r="T79" s="216" t="s">
        <v>5874</v>
      </c>
      <c r="U79" s="217">
        <v>45528</v>
      </c>
      <c r="V79" s="221" t="s">
        <v>5880</v>
      </c>
      <c r="W79" s="213">
        <v>10270000</v>
      </c>
      <c r="X79" s="213" t="s">
        <v>5877</v>
      </c>
      <c r="Y79" s="213" t="s">
        <v>888</v>
      </c>
      <c r="Z79" s="213">
        <v>2</v>
      </c>
      <c r="AA79" s="213" t="s">
        <v>5879</v>
      </c>
      <c r="AB79" s="213" t="s">
        <v>5878</v>
      </c>
      <c r="AC79" s="214">
        <v>45528</v>
      </c>
      <c r="AD79" s="221" t="s">
        <v>5882</v>
      </c>
      <c r="AE79" s="218">
        <v>6135000</v>
      </c>
      <c r="AF79" s="218" t="s">
        <v>5877</v>
      </c>
      <c r="AG79" s="218" t="s">
        <v>888</v>
      </c>
      <c r="AH79" s="218">
        <v>2</v>
      </c>
      <c r="AI79" s="218" t="s">
        <v>5881</v>
      </c>
      <c r="AJ79" s="218" t="s">
        <v>5878</v>
      </c>
      <c r="AK79" s="219">
        <v>45528</v>
      </c>
      <c r="AL79" s="221" t="s">
        <v>5886</v>
      </c>
      <c r="AM79" s="213">
        <v>8000</v>
      </c>
      <c r="AN79" s="213" t="s">
        <v>5883</v>
      </c>
      <c r="AO79" s="213" t="s">
        <v>888</v>
      </c>
      <c r="AP79" s="213">
        <v>2</v>
      </c>
      <c r="AQ79" s="213" t="s">
        <v>5885</v>
      </c>
      <c r="AR79" s="213" t="s">
        <v>5884</v>
      </c>
      <c r="AS79" s="214">
        <v>45528</v>
      </c>
      <c r="AT79" s="222" t="s">
        <v>2120</v>
      </c>
      <c r="AU79" s="218" t="s">
        <v>17</v>
      </c>
      <c r="AV79" s="218" t="s">
        <v>17</v>
      </c>
      <c r="AW79" s="218" t="s">
        <v>22</v>
      </c>
      <c r="AX79" s="218">
        <v>3</v>
      </c>
      <c r="AY79" s="218" t="s">
        <v>2095</v>
      </c>
      <c r="AZ79" s="218" t="s">
        <v>17</v>
      </c>
      <c r="BA79" s="219">
        <v>45443</v>
      </c>
      <c r="BB79" s="221" t="s">
        <v>5890</v>
      </c>
      <c r="BC79" s="213">
        <v>196451</v>
      </c>
      <c r="BD79" s="213" t="s">
        <v>5887</v>
      </c>
      <c r="BE79" s="213" t="s">
        <v>888</v>
      </c>
      <c r="BF79" s="213">
        <v>2</v>
      </c>
      <c r="BG79" s="213" t="s">
        <v>5889</v>
      </c>
      <c r="BH79" s="213" t="s">
        <v>5888</v>
      </c>
      <c r="BI79" s="214">
        <v>45528</v>
      </c>
      <c r="BJ79" s="222" t="s">
        <v>2100</v>
      </c>
      <c r="BK79" s="222" t="s">
        <v>17</v>
      </c>
      <c r="BL79" s="222" t="s">
        <v>17</v>
      </c>
      <c r="BM79" s="222" t="s">
        <v>888</v>
      </c>
      <c r="BN79" s="222">
        <v>2</v>
      </c>
      <c r="BO79" s="222" t="s">
        <v>2099</v>
      </c>
      <c r="BP79" s="218" t="s">
        <v>17</v>
      </c>
      <c r="BQ79" s="223">
        <v>45443</v>
      </c>
      <c r="BR79" s="221" t="s">
        <v>2121</v>
      </c>
      <c r="BS79" s="224" t="s">
        <v>17</v>
      </c>
      <c r="BT79" s="224" t="s">
        <v>17</v>
      </c>
      <c r="BU79" s="224" t="s">
        <v>22</v>
      </c>
      <c r="BV79" s="224">
        <v>3</v>
      </c>
      <c r="BW79" s="224" t="s">
        <v>2095</v>
      </c>
      <c r="BX79" s="224" t="s">
        <v>17</v>
      </c>
      <c r="BY79" s="214">
        <v>45443</v>
      </c>
      <c r="BZ79" s="222" t="s">
        <v>2123</v>
      </c>
      <c r="CA79" s="222" t="s">
        <v>17</v>
      </c>
      <c r="CB79" s="222" t="s">
        <v>17</v>
      </c>
      <c r="CC79" s="222" t="s">
        <v>22</v>
      </c>
      <c r="CD79" s="222">
        <v>3</v>
      </c>
      <c r="CE79" s="222" t="s">
        <v>2095</v>
      </c>
      <c r="CF79" s="222" t="s">
        <v>17</v>
      </c>
      <c r="CG79" s="223">
        <v>45443</v>
      </c>
      <c r="CH79" s="221" t="s">
        <v>11478</v>
      </c>
      <c r="CI79" s="222" t="e">
        <v>#N/A</v>
      </c>
      <c r="CJ79" s="222" t="e">
        <v>#N/A</v>
      </c>
      <c r="CK79" s="222" t="e">
        <v>#N/A</v>
      </c>
      <c r="CL79" s="222" t="e">
        <v>#N/A</v>
      </c>
      <c r="CM79" s="222" t="e">
        <v>#N/A</v>
      </c>
      <c r="CN79" s="222" t="e">
        <v>#N/A</v>
      </c>
      <c r="CO79" s="225" t="e">
        <v>#N/A</v>
      </c>
      <c r="CP79" s="222" t="s">
        <v>2124</v>
      </c>
      <c r="CQ79" s="224" t="s">
        <v>17</v>
      </c>
      <c r="CR79" s="224" t="s">
        <v>17</v>
      </c>
      <c r="CS79" s="224" t="s">
        <v>22</v>
      </c>
      <c r="CT79" s="224">
        <v>3</v>
      </c>
      <c r="CU79" s="224" t="s">
        <v>2095</v>
      </c>
      <c r="CV79" s="224" t="s">
        <v>17</v>
      </c>
      <c r="CW79" s="214">
        <v>45443</v>
      </c>
      <c r="CX79" s="222" t="s">
        <v>5894</v>
      </c>
      <c r="CY79" s="218">
        <v>1220000</v>
      </c>
      <c r="CZ79" s="218" t="s">
        <v>5877</v>
      </c>
      <c r="DA79" s="218" t="s">
        <v>888</v>
      </c>
      <c r="DB79" s="218">
        <v>2</v>
      </c>
      <c r="DC79" s="218" t="s">
        <v>5895</v>
      </c>
      <c r="DD79" s="218" t="s">
        <v>5878</v>
      </c>
      <c r="DE79" s="220">
        <v>45528</v>
      </c>
      <c r="DF79" s="221" t="s">
        <v>5896</v>
      </c>
      <c r="DG79" s="213">
        <v>4134000</v>
      </c>
      <c r="DH79" s="224" t="s">
        <v>5877</v>
      </c>
      <c r="DI79" s="224" t="s">
        <v>492</v>
      </c>
      <c r="DJ79" s="224">
        <v>1</v>
      </c>
      <c r="DK79" s="224" t="s">
        <v>5895</v>
      </c>
      <c r="DL79" s="224" t="s">
        <v>5878</v>
      </c>
      <c r="DM79" s="214">
        <v>45528</v>
      </c>
      <c r="DN79" s="222" t="s">
        <v>5897</v>
      </c>
      <c r="DO79" s="218">
        <v>4916000</v>
      </c>
      <c r="DP79" s="222" t="s">
        <v>5877</v>
      </c>
      <c r="DQ79" s="222" t="s">
        <v>492</v>
      </c>
      <c r="DR79" s="222">
        <v>1</v>
      </c>
      <c r="DS79" s="222" t="s">
        <v>5895</v>
      </c>
      <c r="DT79" s="222" t="s">
        <v>5878</v>
      </c>
      <c r="DU79" s="223">
        <v>45528</v>
      </c>
      <c r="DV79" s="221" t="s">
        <v>5898</v>
      </c>
      <c r="DW79" s="213">
        <v>1220000</v>
      </c>
      <c r="DX79" s="224" t="s">
        <v>5877</v>
      </c>
      <c r="DY79" s="224" t="s">
        <v>888</v>
      </c>
      <c r="DZ79" s="224">
        <v>2</v>
      </c>
      <c r="EA79" s="224" t="s">
        <v>5895</v>
      </c>
      <c r="EB79" s="224" t="s">
        <v>5878</v>
      </c>
      <c r="EC79" s="214">
        <v>45528</v>
      </c>
      <c r="ED79" s="222" t="s">
        <v>5899</v>
      </c>
      <c r="EE79" s="218">
        <v>0</v>
      </c>
      <c r="EF79" s="222" t="s">
        <v>5877</v>
      </c>
      <c r="EG79" s="222" t="s">
        <v>22</v>
      </c>
      <c r="EH79" s="222">
        <v>3</v>
      </c>
      <c r="EI79" s="222" t="s">
        <v>5895</v>
      </c>
      <c r="EJ79" s="222" t="s">
        <v>5878</v>
      </c>
      <c r="EK79" s="223">
        <v>45528</v>
      </c>
      <c r="EL79" s="221" t="s">
        <v>5900</v>
      </c>
      <c r="EM79" s="213">
        <v>0</v>
      </c>
      <c r="EN79" s="224" t="s">
        <v>5877</v>
      </c>
      <c r="EO79" s="224" t="s">
        <v>22</v>
      </c>
      <c r="EP79" s="224">
        <v>3</v>
      </c>
      <c r="EQ79" s="224" t="s">
        <v>5895</v>
      </c>
      <c r="ER79" s="224" t="s">
        <v>5878</v>
      </c>
      <c r="ES79" s="214">
        <v>45528</v>
      </c>
      <c r="ET79" s="222" t="s">
        <v>5892</v>
      </c>
      <c r="EU79" s="222">
        <v>19</v>
      </c>
      <c r="EV79" s="222" t="s">
        <v>5891</v>
      </c>
      <c r="EW79" s="222" t="s">
        <v>888</v>
      </c>
      <c r="EX79" s="222">
        <v>2</v>
      </c>
      <c r="EY79" s="222" t="s">
        <v>5848</v>
      </c>
      <c r="EZ79" s="222" t="s">
        <v>5839</v>
      </c>
      <c r="FA79" s="223">
        <v>45528</v>
      </c>
      <c r="FB79" s="221" t="s">
        <v>2117</v>
      </c>
      <c r="FC79" s="224">
        <v>1</v>
      </c>
      <c r="FD79" s="224" t="s">
        <v>2114</v>
      </c>
      <c r="FE79" s="224" t="s">
        <v>33</v>
      </c>
      <c r="FF79" s="224">
        <v>2</v>
      </c>
      <c r="FG79" s="224" t="s">
        <v>2116</v>
      </c>
      <c r="FH79" s="224" t="s">
        <v>2115</v>
      </c>
      <c r="FI79" s="214">
        <v>45443</v>
      </c>
      <c r="FJ79" s="221" t="s">
        <v>2118</v>
      </c>
      <c r="FK79" s="222" t="s">
        <v>17</v>
      </c>
      <c r="FL79" s="222" t="s">
        <v>17</v>
      </c>
      <c r="FM79" s="222" t="s">
        <v>22</v>
      </c>
      <c r="FN79" s="222">
        <v>3</v>
      </c>
      <c r="FO79" s="222" t="s">
        <v>2095</v>
      </c>
      <c r="FP79" s="218" t="s">
        <v>17</v>
      </c>
      <c r="FQ79" s="219">
        <v>45443</v>
      </c>
      <c r="FR79" s="221" t="s">
        <v>2119</v>
      </c>
      <c r="FS79" s="224" t="s">
        <v>17</v>
      </c>
      <c r="FT79" s="224" t="s">
        <v>17</v>
      </c>
      <c r="FU79" s="224" t="s">
        <v>22</v>
      </c>
      <c r="FV79" s="224">
        <v>3</v>
      </c>
      <c r="FW79" s="224" t="s">
        <v>2095</v>
      </c>
      <c r="FX79" s="224" t="s">
        <v>17</v>
      </c>
      <c r="FY79" s="214">
        <v>45443</v>
      </c>
      <c r="FZ79" s="222" t="s">
        <v>2404</v>
      </c>
      <c r="GA79" s="222">
        <v>1</v>
      </c>
      <c r="GB79" s="222" t="s">
        <v>2232</v>
      </c>
      <c r="GC79" s="222" t="s">
        <v>33</v>
      </c>
      <c r="GD79" s="222">
        <v>2</v>
      </c>
      <c r="GE79" s="222" t="s">
        <v>17</v>
      </c>
      <c r="GF79" s="222" t="s">
        <v>17</v>
      </c>
      <c r="GG79" s="223">
        <v>45455</v>
      </c>
      <c r="GH79" s="221" t="s">
        <v>2410</v>
      </c>
      <c r="GI79" s="224">
        <v>0</v>
      </c>
      <c r="GJ79" s="224" t="s">
        <v>2232</v>
      </c>
      <c r="GK79" s="224" t="s">
        <v>33</v>
      </c>
      <c r="GL79" s="224">
        <v>2</v>
      </c>
      <c r="GM79" s="224" t="s">
        <v>17</v>
      </c>
      <c r="GN79" s="224" t="s">
        <v>17</v>
      </c>
      <c r="GO79" s="214">
        <v>45455</v>
      </c>
      <c r="GP79" s="222" t="s">
        <v>2405</v>
      </c>
      <c r="GQ79" s="222">
        <v>0</v>
      </c>
      <c r="GR79" s="222" t="s">
        <v>2232</v>
      </c>
      <c r="GS79" s="222" t="s">
        <v>33</v>
      </c>
      <c r="GT79" s="222">
        <v>2</v>
      </c>
      <c r="GU79" s="222" t="s">
        <v>17</v>
      </c>
      <c r="GV79" s="222" t="s">
        <v>17</v>
      </c>
      <c r="GW79" s="223">
        <v>45455</v>
      </c>
      <c r="GX79" s="221" t="s">
        <v>2411</v>
      </c>
      <c r="GY79" s="224">
        <v>0</v>
      </c>
      <c r="GZ79" s="224" t="s">
        <v>2232</v>
      </c>
      <c r="HA79" s="224" t="s">
        <v>33</v>
      </c>
      <c r="HB79" s="224">
        <v>2</v>
      </c>
      <c r="HC79" s="224" t="s">
        <v>17</v>
      </c>
      <c r="HD79" s="224" t="s">
        <v>17</v>
      </c>
      <c r="HE79" s="214">
        <v>45455</v>
      </c>
      <c r="HF79" s="222" t="s">
        <v>2403</v>
      </c>
      <c r="HG79" s="222">
        <v>0</v>
      </c>
      <c r="HH79" s="222" t="s">
        <v>2232</v>
      </c>
      <c r="HI79" s="222" t="s">
        <v>33</v>
      </c>
      <c r="HJ79" s="222">
        <v>2</v>
      </c>
      <c r="HK79" s="222" t="s">
        <v>17</v>
      </c>
      <c r="HL79" s="222" t="s">
        <v>17</v>
      </c>
      <c r="HM79" s="223">
        <v>45455</v>
      </c>
      <c r="HN79" s="221" t="s">
        <v>2409</v>
      </c>
      <c r="HO79" s="224">
        <v>0</v>
      </c>
      <c r="HP79" s="224" t="s">
        <v>2232</v>
      </c>
      <c r="HQ79" s="224" t="s">
        <v>33</v>
      </c>
      <c r="HR79" s="224">
        <v>2</v>
      </c>
      <c r="HS79" s="224" t="s">
        <v>17</v>
      </c>
      <c r="HT79" s="224" t="s">
        <v>17</v>
      </c>
      <c r="HU79" s="214">
        <v>45455</v>
      </c>
      <c r="HV79" s="222" t="s">
        <v>2406</v>
      </c>
      <c r="HW79" s="222">
        <v>0</v>
      </c>
      <c r="HX79" s="222" t="s">
        <v>2232</v>
      </c>
      <c r="HY79" s="222" t="s">
        <v>33</v>
      </c>
      <c r="HZ79" s="222">
        <v>2</v>
      </c>
      <c r="IA79" s="222" t="s">
        <v>17</v>
      </c>
      <c r="IB79" s="222" t="s">
        <v>17</v>
      </c>
      <c r="IC79" s="223">
        <v>45455</v>
      </c>
      <c r="ID79" s="221" t="s">
        <v>2408</v>
      </c>
      <c r="IE79" s="224">
        <v>0</v>
      </c>
      <c r="IF79" s="224" t="s">
        <v>2232</v>
      </c>
      <c r="IG79" s="224" t="s">
        <v>33</v>
      </c>
      <c r="IH79" s="224">
        <v>2</v>
      </c>
      <c r="II79" s="224" t="s">
        <v>17</v>
      </c>
      <c r="IJ79" s="224" t="s">
        <v>17</v>
      </c>
      <c r="IK79" s="214">
        <v>45455</v>
      </c>
      <c r="IL79" s="222" t="s">
        <v>2407</v>
      </c>
      <c r="IM79" s="222">
        <v>2</v>
      </c>
      <c r="IN79" s="222" t="s">
        <v>2232</v>
      </c>
      <c r="IO79" s="222" t="s">
        <v>33</v>
      </c>
      <c r="IP79" s="222">
        <v>2</v>
      </c>
      <c r="IQ79" s="222" t="s">
        <v>17</v>
      </c>
      <c r="IR79" s="222" t="s">
        <v>17</v>
      </c>
      <c r="IS79" s="223">
        <v>45455</v>
      </c>
    </row>
    <row r="80" spans="1:253" s="11" customFormat="1" ht="13.25" customHeight="1" x14ac:dyDescent="0.25">
      <c r="A80" s="11" t="s">
        <v>2092</v>
      </c>
      <c r="B80" s="11" t="s">
        <v>10798</v>
      </c>
      <c r="C80" s="11" t="s">
        <v>2093</v>
      </c>
      <c r="D80" s="11" t="s">
        <v>2094</v>
      </c>
      <c r="E80" s="11" t="s">
        <v>10309</v>
      </c>
      <c r="F80" s="11" t="s">
        <v>5826</v>
      </c>
      <c r="G80" s="212">
        <v>31121000</v>
      </c>
      <c r="H80" s="213" t="s">
        <v>5823</v>
      </c>
      <c r="I80" s="213" t="s">
        <v>888</v>
      </c>
      <c r="J80" s="213">
        <v>2</v>
      </c>
      <c r="K80" s="213" t="s">
        <v>5825</v>
      </c>
      <c r="L80" s="213" t="s">
        <v>5824</v>
      </c>
      <c r="M80" s="214">
        <v>45528</v>
      </c>
      <c r="N80" s="221" t="s">
        <v>5830</v>
      </c>
      <c r="O80" s="216">
        <v>88648</v>
      </c>
      <c r="P80" s="216" t="s">
        <v>5827</v>
      </c>
      <c r="Q80" s="216" t="s">
        <v>888</v>
      </c>
      <c r="R80" s="216">
        <v>2</v>
      </c>
      <c r="S80" s="216" t="s">
        <v>5829</v>
      </c>
      <c r="T80" s="216" t="s">
        <v>5828</v>
      </c>
      <c r="U80" s="217">
        <v>45528</v>
      </c>
      <c r="V80" s="221" t="s">
        <v>5833</v>
      </c>
      <c r="W80" s="213">
        <v>4665000</v>
      </c>
      <c r="X80" s="213" t="s">
        <v>5831</v>
      </c>
      <c r="Y80" s="213" t="s">
        <v>888</v>
      </c>
      <c r="Z80" s="213">
        <v>2</v>
      </c>
      <c r="AA80" s="213" t="s">
        <v>5832</v>
      </c>
      <c r="AB80" s="213" t="s">
        <v>5828</v>
      </c>
      <c r="AC80" s="214">
        <v>45528</v>
      </c>
      <c r="AD80" s="221" t="s">
        <v>5837</v>
      </c>
      <c r="AE80" s="218">
        <v>535000</v>
      </c>
      <c r="AF80" s="218" t="s">
        <v>5834</v>
      </c>
      <c r="AG80" s="218" t="s">
        <v>888</v>
      </c>
      <c r="AH80" s="218">
        <v>2</v>
      </c>
      <c r="AI80" s="218" t="s">
        <v>5836</v>
      </c>
      <c r="AJ80" s="218" t="s">
        <v>5835</v>
      </c>
      <c r="AK80" s="219">
        <v>45528</v>
      </c>
      <c r="AL80" s="221" t="s">
        <v>5841</v>
      </c>
      <c r="AM80" s="213">
        <v>23000</v>
      </c>
      <c r="AN80" s="213" t="s">
        <v>5838</v>
      </c>
      <c r="AO80" s="213" t="s">
        <v>888</v>
      </c>
      <c r="AP80" s="213">
        <v>2</v>
      </c>
      <c r="AQ80" s="213" t="s">
        <v>5840</v>
      </c>
      <c r="AR80" s="213" t="s">
        <v>5839</v>
      </c>
      <c r="AS80" s="214">
        <v>45528</v>
      </c>
      <c r="AT80" s="222" t="s">
        <v>5845</v>
      </c>
      <c r="AU80" s="218">
        <v>4</v>
      </c>
      <c r="AV80" s="218" t="s">
        <v>5842</v>
      </c>
      <c r="AW80" s="218" t="s">
        <v>888</v>
      </c>
      <c r="AX80" s="218">
        <v>2</v>
      </c>
      <c r="AY80" s="218" t="s">
        <v>5844</v>
      </c>
      <c r="AZ80" s="218" t="s">
        <v>5843</v>
      </c>
      <c r="BA80" s="219">
        <v>45528</v>
      </c>
      <c r="BB80" s="221" t="s">
        <v>2112</v>
      </c>
      <c r="BC80" s="213" t="s">
        <v>17</v>
      </c>
      <c r="BD80" s="213" t="s">
        <v>17</v>
      </c>
      <c r="BE80" s="213" t="s">
        <v>22</v>
      </c>
      <c r="BF80" s="213">
        <v>3</v>
      </c>
      <c r="BG80" s="213" t="s">
        <v>2095</v>
      </c>
      <c r="BH80" s="213" t="s">
        <v>17</v>
      </c>
      <c r="BI80" s="214">
        <v>45443</v>
      </c>
      <c r="BJ80" s="222" t="s">
        <v>5847</v>
      </c>
      <c r="BK80" s="222">
        <v>19</v>
      </c>
      <c r="BL80" s="222" t="s">
        <v>5838</v>
      </c>
      <c r="BM80" s="222" t="s">
        <v>888</v>
      </c>
      <c r="BN80" s="222">
        <v>2</v>
      </c>
      <c r="BO80" s="222" t="s">
        <v>5846</v>
      </c>
      <c r="BP80" s="218" t="s">
        <v>5839</v>
      </c>
      <c r="BQ80" s="223">
        <v>45528</v>
      </c>
      <c r="BR80" s="221" t="s">
        <v>5866</v>
      </c>
      <c r="BS80" s="224">
        <v>938</v>
      </c>
      <c r="BT80" s="224" t="s">
        <v>5842</v>
      </c>
      <c r="BU80" s="224" t="s">
        <v>888</v>
      </c>
      <c r="BV80" s="224">
        <v>2</v>
      </c>
      <c r="BW80" s="224" t="s">
        <v>5865</v>
      </c>
      <c r="BX80" s="224" t="s">
        <v>5843</v>
      </c>
      <c r="BY80" s="214">
        <v>45528</v>
      </c>
      <c r="BZ80" s="222" t="s">
        <v>2096</v>
      </c>
      <c r="CA80" s="222" t="s">
        <v>17</v>
      </c>
      <c r="CB80" s="222" t="s">
        <v>17</v>
      </c>
      <c r="CC80" s="222" t="s">
        <v>888</v>
      </c>
      <c r="CD80" s="222">
        <v>2</v>
      </c>
      <c r="CE80" s="222" t="s">
        <v>2095</v>
      </c>
      <c r="CF80" s="222" t="s">
        <v>17</v>
      </c>
      <c r="CG80" s="223">
        <v>45443</v>
      </c>
      <c r="CH80" s="221" t="s">
        <v>11479</v>
      </c>
      <c r="CI80" s="222" t="e">
        <v>#N/A</v>
      </c>
      <c r="CJ80" s="222" t="e">
        <v>#N/A</v>
      </c>
      <c r="CK80" s="222" t="e">
        <v>#N/A</v>
      </c>
      <c r="CL80" s="222" t="e">
        <v>#N/A</v>
      </c>
      <c r="CM80" s="222" t="e">
        <v>#N/A</v>
      </c>
      <c r="CN80" s="222" t="e">
        <v>#N/A</v>
      </c>
      <c r="CO80" s="225" t="e">
        <v>#N/A</v>
      </c>
      <c r="CP80" s="222" t="s">
        <v>5870</v>
      </c>
      <c r="CQ80" s="224" t="s">
        <v>17</v>
      </c>
      <c r="CR80" s="224" t="s">
        <v>5867</v>
      </c>
      <c r="CS80" s="224" t="s">
        <v>888</v>
      </c>
      <c r="CT80" s="224">
        <v>2</v>
      </c>
      <c r="CU80" s="224" t="s">
        <v>5869</v>
      </c>
      <c r="CV80" s="224" t="s">
        <v>5868</v>
      </c>
      <c r="CW80" s="214">
        <v>45528</v>
      </c>
      <c r="CX80" s="222" t="s">
        <v>5853</v>
      </c>
      <c r="CY80" s="218">
        <v>168000</v>
      </c>
      <c r="CZ80" s="218" t="s">
        <v>5850</v>
      </c>
      <c r="DA80" s="218" t="s">
        <v>888</v>
      </c>
      <c r="DB80" s="218">
        <v>2</v>
      </c>
      <c r="DC80" s="218" t="s">
        <v>5860</v>
      </c>
      <c r="DD80" s="218" t="s">
        <v>5851</v>
      </c>
      <c r="DE80" s="220">
        <v>45528</v>
      </c>
      <c r="DF80" s="221" t="s">
        <v>5856</v>
      </c>
      <c r="DG80" s="213">
        <v>4130000</v>
      </c>
      <c r="DH80" s="224" t="s">
        <v>5854</v>
      </c>
      <c r="DI80" s="224" t="s">
        <v>888</v>
      </c>
      <c r="DJ80" s="224">
        <v>2</v>
      </c>
      <c r="DK80" s="224" t="s">
        <v>5855</v>
      </c>
      <c r="DL80" s="224" t="s">
        <v>5828</v>
      </c>
      <c r="DM80" s="214">
        <v>45528</v>
      </c>
      <c r="DN80" s="222" t="s">
        <v>5859</v>
      </c>
      <c r="DO80" s="218">
        <v>367000</v>
      </c>
      <c r="DP80" s="222" t="s">
        <v>5857</v>
      </c>
      <c r="DQ80" s="222" t="s">
        <v>888</v>
      </c>
      <c r="DR80" s="222">
        <v>2</v>
      </c>
      <c r="DS80" s="222" t="s">
        <v>5855</v>
      </c>
      <c r="DT80" s="222" t="s">
        <v>5858</v>
      </c>
      <c r="DU80" s="223">
        <v>45528</v>
      </c>
      <c r="DV80" s="221" t="s">
        <v>5861</v>
      </c>
      <c r="DW80" s="213">
        <v>168000</v>
      </c>
      <c r="DX80" s="224" t="s">
        <v>5850</v>
      </c>
      <c r="DY80" s="224" t="s">
        <v>888</v>
      </c>
      <c r="DZ80" s="224">
        <v>2</v>
      </c>
      <c r="EA80" s="224" t="s">
        <v>5860</v>
      </c>
      <c r="EB80" s="224" t="s">
        <v>5851</v>
      </c>
      <c r="EC80" s="214">
        <v>45528</v>
      </c>
      <c r="ED80" s="222" t="s">
        <v>5863</v>
      </c>
      <c r="EE80" s="218" t="s">
        <v>17</v>
      </c>
      <c r="EF80" s="222" t="s">
        <v>17</v>
      </c>
      <c r="EG80" s="222" t="s">
        <v>888</v>
      </c>
      <c r="EH80" s="222">
        <v>2</v>
      </c>
      <c r="EI80" s="222" t="s">
        <v>5862</v>
      </c>
      <c r="EJ80" s="222" t="s">
        <v>17</v>
      </c>
      <c r="EK80" s="223">
        <v>45528</v>
      </c>
      <c r="EL80" s="221" t="s">
        <v>5864</v>
      </c>
      <c r="EM80" s="213" t="s">
        <v>17</v>
      </c>
      <c r="EN80" s="224" t="s">
        <v>17</v>
      </c>
      <c r="EO80" s="224" t="s">
        <v>888</v>
      </c>
      <c r="EP80" s="224">
        <v>2</v>
      </c>
      <c r="EQ80" s="224" t="s">
        <v>5862</v>
      </c>
      <c r="ER80" s="224" t="s">
        <v>17</v>
      </c>
      <c r="ES80" s="214">
        <v>45528</v>
      </c>
      <c r="ET80" s="222" t="s">
        <v>5849</v>
      </c>
      <c r="EU80" s="222">
        <v>19</v>
      </c>
      <c r="EV80" s="222" t="s">
        <v>5838</v>
      </c>
      <c r="EW80" s="222" t="s">
        <v>888</v>
      </c>
      <c r="EX80" s="222">
        <v>2</v>
      </c>
      <c r="EY80" s="222" t="s">
        <v>5848</v>
      </c>
      <c r="EZ80" s="222" t="s">
        <v>5839</v>
      </c>
      <c r="FA80" s="223">
        <v>45528</v>
      </c>
      <c r="FB80" s="221" t="s">
        <v>2109</v>
      </c>
      <c r="FC80" s="224">
        <v>5</v>
      </c>
      <c r="FD80" s="224" t="s">
        <v>2106</v>
      </c>
      <c r="FE80" s="224" t="s">
        <v>33</v>
      </c>
      <c r="FF80" s="224">
        <v>2</v>
      </c>
      <c r="FG80" s="224" t="s">
        <v>2108</v>
      </c>
      <c r="FH80" s="224" t="s">
        <v>2107</v>
      </c>
      <c r="FI80" s="214">
        <v>45443</v>
      </c>
      <c r="FJ80" s="221" t="s">
        <v>2110</v>
      </c>
      <c r="FK80" s="222" t="s">
        <v>17</v>
      </c>
      <c r="FL80" s="222" t="s">
        <v>17</v>
      </c>
      <c r="FM80" s="222" t="s">
        <v>22</v>
      </c>
      <c r="FN80" s="222">
        <v>3</v>
      </c>
      <c r="FO80" s="222" t="s">
        <v>2095</v>
      </c>
      <c r="FP80" s="218" t="s">
        <v>17</v>
      </c>
      <c r="FQ80" s="219">
        <v>45443</v>
      </c>
      <c r="FR80" s="221" t="s">
        <v>2111</v>
      </c>
      <c r="FS80" s="224" t="s">
        <v>17</v>
      </c>
      <c r="FT80" s="224" t="s">
        <v>17</v>
      </c>
      <c r="FU80" s="224" t="s">
        <v>22</v>
      </c>
      <c r="FV80" s="224">
        <v>3</v>
      </c>
      <c r="FW80" s="224" t="s">
        <v>2095</v>
      </c>
      <c r="FX80" s="224" t="s">
        <v>17</v>
      </c>
      <c r="FY80" s="214">
        <v>45443</v>
      </c>
      <c r="FZ80" s="222" t="s">
        <v>2413</v>
      </c>
      <c r="GA80" s="222">
        <v>1</v>
      </c>
      <c r="GB80" s="222" t="s">
        <v>2232</v>
      </c>
      <c r="GC80" s="222" t="s">
        <v>33</v>
      </c>
      <c r="GD80" s="222">
        <v>2</v>
      </c>
      <c r="GE80" s="222" t="s">
        <v>17</v>
      </c>
      <c r="GF80" s="222" t="s">
        <v>17</v>
      </c>
      <c r="GG80" s="223">
        <v>45455</v>
      </c>
      <c r="GH80" s="221" t="s">
        <v>2419</v>
      </c>
      <c r="GI80" s="224">
        <v>0</v>
      </c>
      <c r="GJ80" s="224" t="s">
        <v>2232</v>
      </c>
      <c r="GK80" s="224" t="s">
        <v>33</v>
      </c>
      <c r="GL80" s="224">
        <v>2</v>
      </c>
      <c r="GM80" s="224" t="s">
        <v>17</v>
      </c>
      <c r="GN80" s="224" t="s">
        <v>17</v>
      </c>
      <c r="GO80" s="214">
        <v>45455</v>
      </c>
      <c r="GP80" s="222" t="s">
        <v>2414</v>
      </c>
      <c r="GQ80" s="222">
        <v>0</v>
      </c>
      <c r="GR80" s="222" t="s">
        <v>2232</v>
      </c>
      <c r="GS80" s="222" t="s">
        <v>33</v>
      </c>
      <c r="GT80" s="222">
        <v>2</v>
      </c>
      <c r="GU80" s="222" t="s">
        <v>17</v>
      </c>
      <c r="GV80" s="222" t="s">
        <v>17</v>
      </c>
      <c r="GW80" s="223">
        <v>45455</v>
      </c>
      <c r="GX80" s="221" t="s">
        <v>2420</v>
      </c>
      <c r="GY80" s="224">
        <v>0</v>
      </c>
      <c r="GZ80" s="224" t="s">
        <v>2232</v>
      </c>
      <c r="HA80" s="224" t="s">
        <v>33</v>
      </c>
      <c r="HB80" s="224">
        <v>2</v>
      </c>
      <c r="HC80" s="224" t="s">
        <v>17</v>
      </c>
      <c r="HD80" s="224" t="s">
        <v>17</v>
      </c>
      <c r="HE80" s="214">
        <v>45455</v>
      </c>
      <c r="HF80" s="222" t="s">
        <v>2412</v>
      </c>
      <c r="HG80" s="222">
        <v>0</v>
      </c>
      <c r="HH80" s="222" t="s">
        <v>2232</v>
      </c>
      <c r="HI80" s="222" t="s">
        <v>33</v>
      </c>
      <c r="HJ80" s="222">
        <v>2</v>
      </c>
      <c r="HK80" s="222" t="s">
        <v>17</v>
      </c>
      <c r="HL80" s="222" t="s">
        <v>17</v>
      </c>
      <c r="HM80" s="223">
        <v>45455</v>
      </c>
      <c r="HN80" s="221" t="s">
        <v>2418</v>
      </c>
      <c r="HO80" s="224">
        <v>0</v>
      </c>
      <c r="HP80" s="224" t="s">
        <v>2232</v>
      </c>
      <c r="HQ80" s="224" t="s">
        <v>33</v>
      </c>
      <c r="HR80" s="224">
        <v>2</v>
      </c>
      <c r="HS80" s="224" t="s">
        <v>17</v>
      </c>
      <c r="HT80" s="224" t="s">
        <v>17</v>
      </c>
      <c r="HU80" s="214">
        <v>45455</v>
      </c>
      <c r="HV80" s="222" t="s">
        <v>2415</v>
      </c>
      <c r="HW80" s="222">
        <v>0</v>
      </c>
      <c r="HX80" s="222" t="s">
        <v>2232</v>
      </c>
      <c r="HY80" s="222" t="s">
        <v>33</v>
      </c>
      <c r="HZ80" s="222">
        <v>2</v>
      </c>
      <c r="IA80" s="222" t="s">
        <v>17</v>
      </c>
      <c r="IB80" s="222" t="s">
        <v>17</v>
      </c>
      <c r="IC80" s="223">
        <v>45455</v>
      </c>
      <c r="ID80" s="221" t="s">
        <v>2417</v>
      </c>
      <c r="IE80" s="224">
        <v>0</v>
      </c>
      <c r="IF80" s="224" t="s">
        <v>2232</v>
      </c>
      <c r="IG80" s="224" t="s">
        <v>33</v>
      </c>
      <c r="IH80" s="224">
        <v>2</v>
      </c>
      <c r="II80" s="224" t="s">
        <v>17</v>
      </c>
      <c r="IJ80" s="224" t="s">
        <v>17</v>
      </c>
      <c r="IK80" s="214">
        <v>45455</v>
      </c>
      <c r="IL80" s="222" t="s">
        <v>2416</v>
      </c>
      <c r="IM80" s="222">
        <v>3</v>
      </c>
      <c r="IN80" s="222" t="s">
        <v>2232</v>
      </c>
      <c r="IO80" s="222" t="s">
        <v>33</v>
      </c>
      <c r="IP80" s="222">
        <v>2</v>
      </c>
      <c r="IQ80" s="222" t="s">
        <v>17</v>
      </c>
      <c r="IR80" s="222" t="s">
        <v>17</v>
      </c>
      <c r="IS80" s="223">
        <v>45455</v>
      </c>
    </row>
    <row r="81" spans="1:253" s="11" customFormat="1" ht="13.25" customHeight="1" x14ac:dyDescent="0.25">
      <c r="A81" s="11" t="s">
        <v>1165</v>
      </c>
      <c r="B81" s="11" t="s">
        <v>11003</v>
      </c>
      <c r="C81" s="11" t="s">
        <v>1166</v>
      </c>
      <c r="D81" s="11" t="s">
        <v>1167</v>
      </c>
      <c r="E81" s="11" t="s">
        <v>10312</v>
      </c>
      <c r="F81" s="11" t="s">
        <v>4163</v>
      </c>
      <c r="G81" s="212">
        <v>127504000</v>
      </c>
      <c r="H81" s="213" t="s">
        <v>4160</v>
      </c>
      <c r="I81" s="213" t="s">
        <v>888</v>
      </c>
      <c r="J81" s="213">
        <v>2</v>
      </c>
      <c r="K81" s="213" t="s">
        <v>4162</v>
      </c>
      <c r="L81" s="213" t="s">
        <v>4161</v>
      </c>
      <c r="M81" s="214">
        <v>45504</v>
      </c>
      <c r="N81" s="221" t="s">
        <v>4167</v>
      </c>
      <c r="O81" s="216">
        <v>1943950</v>
      </c>
      <c r="P81" s="216" t="s">
        <v>4164</v>
      </c>
      <c r="Q81" s="216" t="s">
        <v>888</v>
      </c>
      <c r="R81" s="216">
        <v>2</v>
      </c>
      <c r="S81" s="216" t="s">
        <v>4166</v>
      </c>
      <c r="T81" s="216" t="s">
        <v>4165</v>
      </c>
      <c r="U81" s="217">
        <v>45504</v>
      </c>
      <c r="V81" s="221" t="s">
        <v>4169</v>
      </c>
      <c r="W81" s="213">
        <v>127504000</v>
      </c>
      <c r="X81" s="213" t="s">
        <v>4160</v>
      </c>
      <c r="Y81" s="213" t="s">
        <v>22</v>
      </c>
      <c r="Z81" s="213">
        <v>3</v>
      </c>
      <c r="AA81" s="213" t="s">
        <v>4168</v>
      </c>
      <c r="AB81" s="213" t="s">
        <v>4161</v>
      </c>
      <c r="AC81" s="214">
        <v>45504</v>
      </c>
      <c r="AD81" s="221" t="s">
        <v>4173</v>
      </c>
      <c r="AE81" s="218">
        <v>614000</v>
      </c>
      <c r="AF81" s="218" t="s">
        <v>4170</v>
      </c>
      <c r="AG81" s="218" t="s">
        <v>22</v>
      </c>
      <c r="AH81" s="218">
        <v>3</v>
      </c>
      <c r="AI81" s="218" t="s">
        <v>4172</v>
      </c>
      <c r="AJ81" s="218" t="s">
        <v>4171</v>
      </c>
      <c r="AK81" s="219">
        <v>45504</v>
      </c>
      <c r="AL81" s="221" t="s">
        <v>4177</v>
      </c>
      <c r="AM81" s="213">
        <v>531000</v>
      </c>
      <c r="AN81" s="213" t="s">
        <v>4174</v>
      </c>
      <c r="AO81" s="213" t="s">
        <v>22</v>
      </c>
      <c r="AP81" s="213">
        <v>3</v>
      </c>
      <c r="AQ81" s="213" t="s">
        <v>4176</v>
      </c>
      <c r="AR81" s="213" t="s">
        <v>4175</v>
      </c>
      <c r="AS81" s="214">
        <v>45504</v>
      </c>
      <c r="AT81" s="222" t="s">
        <v>4179</v>
      </c>
      <c r="AU81" s="218" t="s">
        <v>17</v>
      </c>
      <c r="AV81" s="218" t="s">
        <v>824</v>
      </c>
      <c r="AW81" s="218" t="s">
        <v>17</v>
      </c>
      <c r="AX81" s="218" t="s">
        <v>17</v>
      </c>
      <c r="AY81" s="218" t="s">
        <v>4178</v>
      </c>
      <c r="AZ81" s="218" t="s">
        <v>17</v>
      </c>
      <c r="BA81" s="219">
        <v>45504</v>
      </c>
      <c r="BB81" s="221" t="s">
        <v>4203</v>
      </c>
      <c r="BC81" s="213" t="s">
        <v>17</v>
      </c>
      <c r="BD81" s="213" t="s">
        <v>824</v>
      </c>
      <c r="BE81" s="213" t="s">
        <v>17</v>
      </c>
      <c r="BF81" s="213" t="s">
        <v>17</v>
      </c>
      <c r="BG81" s="213" t="s">
        <v>1119</v>
      </c>
      <c r="BH81" s="213" t="s">
        <v>17</v>
      </c>
      <c r="BI81" s="214">
        <v>45504</v>
      </c>
      <c r="BJ81" s="222" t="s">
        <v>4183</v>
      </c>
      <c r="BK81" s="222">
        <v>4171</v>
      </c>
      <c r="BL81" s="222" t="s">
        <v>4180</v>
      </c>
      <c r="BM81" s="222" t="s">
        <v>888</v>
      </c>
      <c r="BN81" s="222">
        <v>2</v>
      </c>
      <c r="BO81" s="222" t="s">
        <v>4182</v>
      </c>
      <c r="BP81" s="218" t="s">
        <v>4181</v>
      </c>
      <c r="BQ81" s="223">
        <v>45504</v>
      </c>
      <c r="BR81" s="221" t="s">
        <v>4204</v>
      </c>
      <c r="BS81" s="224" t="s">
        <v>17</v>
      </c>
      <c r="BT81" s="224" t="s">
        <v>824</v>
      </c>
      <c r="BU81" s="224" t="s">
        <v>17</v>
      </c>
      <c r="BV81" s="224" t="s">
        <v>17</v>
      </c>
      <c r="BW81" s="224" t="s">
        <v>1119</v>
      </c>
      <c r="BX81" s="224" t="s">
        <v>17</v>
      </c>
      <c r="BY81" s="214">
        <v>45504</v>
      </c>
      <c r="BZ81" s="222" t="s">
        <v>4205</v>
      </c>
      <c r="CA81" s="222" t="s">
        <v>17</v>
      </c>
      <c r="CB81" s="222" t="s">
        <v>824</v>
      </c>
      <c r="CC81" s="222" t="s">
        <v>17</v>
      </c>
      <c r="CD81" s="222" t="s">
        <v>17</v>
      </c>
      <c r="CE81" s="222" t="s">
        <v>1119</v>
      </c>
      <c r="CF81" s="222" t="s">
        <v>17</v>
      </c>
      <c r="CG81" s="223">
        <v>45504</v>
      </c>
      <c r="CH81" s="221" t="s">
        <v>11480</v>
      </c>
      <c r="CI81" s="222" t="e">
        <v>#N/A</v>
      </c>
      <c r="CJ81" s="222" t="e">
        <v>#N/A</v>
      </c>
      <c r="CK81" s="222" t="e">
        <v>#N/A</v>
      </c>
      <c r="CL81" s="222" t="e">
        <v>#N/A</v>
      </c>
      <c r="CM81" s="222" t="e">
        <v>#N/A</v>
      </c>
      <c r="CN81" s="222" t="e">
        <v>#N/A</v>
      </c>
      <c r="CO81" s="225" t="e">
        <v>#N/A</v>
      </c>
      <c r="CP81" s="222" t="s">
        <v>4207</v>
      </c>
      <c r="CQ81" s="224" t="s">
        <v>17</v>
      </c>
      <c r="CR81" s="224" t="s">
        <v>824</v>
      </c>
      <c r="CS81" s="224" t="s">
        <v>17</v>
      </c>
      <c r="CT81" s="224" t="s">
        <v>17</v>
      </c>
      <c r="CU81" s="224" t="s">
        <v>1119</v>
      </c>
      <c r="CV81" s="224" t="s">
        <v>17</v>
      </c>
      <c r="CW81" s="214">
        <v>45504</v>
      </c>
      <c r="CX81" s="222" t="s">
        <v>4188</v>
      </c>
      <c r="CY81" s="218">
        <v>135000</v>
      </c>
      <c r="CZ81" s="218" t="s">
        <v>4185</v>
      </c>
      <c r="DA81" s="218" t="s">
        <v>22</v>
      </c>
      <c r="DB81" s="218">
        <v>3</v>
      </c>
      <c r="DC81" s="218" t="s">
        <v>4196</v>
      </c>
      <c r="DD81" s="218" t="s">
        <v>4186</v>
      </c>
      <c r="DE81" s="220">
        <v>45504</v>
      </c>
      <c r="DF81" s="221" t="s">
        <v>4192</v>
      </c>
      <c r="DG81" s="213">
        <v>126890000</v>
      </c>
      <c r="DH81" s="224" t="s">
        <v>4189</v>
      </c>
      <c r="DI81" s="224" t="s">
        <v>22</v>
      </c>
      <c r="DJ81" s="224">
        <v>3</v>
      </c>
      <c r="DK81" s="224" t="s">
        <v>4191</v>
      </c>
      <c r="DL81" s="224" t="s">
        <v>4190</v>
      </c>
      <c r="DM81" s="214">
        <v>45504</v>
      </c>
      <c r="DN81" s="222" t="s">
        <v>4195</v>
      </c>
      <c r="DO81" s="218">
        <v>479000</v>
      </c>
      <c r="DP81" s="222" t="s">
        <v>4193</v>
      </c>
      <c r="DQ81" s="222" t="s">
        <v>22</v>
      </c>
      <c r="DR81" s="222">
        <v>3</v>
      </c>
      <c r="DS81" s="222" t="s">
        <v>4194</v>
      </c>
      <c r="DT81" s="222" t="s">
        <v>4171</v>
      </c>
      <c r="DU81" s="223">
        <v>45504</v>
      </c>
      <c r="DV81" s="221" t="s">
        <v>4197</v>
      </c>
      <c r="DW81" s="213">
        <v>135000</v>
      </c>
      <c r="DX81" s="224" t="s">
        <v>4185</v>
      </c>
      <c r="DY81" s="224" t="s">
        <v>22</v>
      </c>
      <c r="DZ81" s="224">
        <v>3</v>
      </c>
      <c r="EA81" s="224" t="s">
        <v>4196</v>
      </c>
      <c r="EB81" s="224" t="s">
        <v>4186</v>
      </c>
      <c r="EC81" s="214">
        <v>45504</v>
      </c>
      <c r="ED81" s="222" t="s">
        <v>4199</v>
      </c>
      <c r="EE81" s="218" t="s">
        <v>17</v>
      </c>
      <c r="EF81" s="222" t="s">
        <v>17</v>
      </c>
      <c r="EG81" s="222" t="s">
        <v>17</v>
      </c>
      <c r="EH81" s="222" t="s">
        <v>17</v>
      </c>
      <c r="EI81" s="222" t="s">
        <v>4198</v>
      </c>
      <c r="EJ81" s="222" t="s">
        <v>17</v>
      </c>
      <c r="EK81" s="223">
        <v>45504</v>
      </c>
      <c r="EL81" s="221" t="s">
        <v>4200</v>
      </c>
      <c r="EM81" s="213" t="s">
        <v>17</v>
      </c>
      <c r="EN81" s="224" t="s">
        <v>17</v>
      </c>
      <c r="EO81" s="224" t="s">
        <v>17</v>
      </c>
      <c r="EP81" s="224" t="s">
        <v>17</v>
      </c>
      <c r="EQ81" s="224" t="s">
        <v>4198</v>
      </c>
      <c r="ER81" s="224" t="s">
        <v>17</v>
      </c>
      <c r="ES81" s="214">
        <v>45504</v>
      </c>
      <c r="ET81" s="222" t="s">
        <v>4184</v>
      </c>
      <c r="EU81" s="222">
        <v>4181</v>
      </c>
      <c r="EV81" s="222" t="s">
        <v>4180</v>
      </c>
      <c r="EW81" s="222" t="s">
        <v>888</v>
      </c>
      <c r="EX81" s="222">
        <v>2</v>
      </c>
      <c r="EY81" s="222" t="s">
        <v>4182</v>
      </c>
      <c r="EZ81" s="222" t="s">
        <v>4181</v>
      </c>
      <c r="FA81" s="223">
        <v>45504</v>
      </c>
      <c r="FB81" s="221" t="s">
        <v>4202</v>
      </c>
      <c r="FC81" s="224">
        <v>5</v>
      </c>
      <c r="FD81" s="224" t="s">
        <v>4189</v>
      </c>
      <c r="FE81" s="224" t="s">
        <v>22</v>
      </c>
      <c r="FF81" s="224">
        <v>3</v>
      </c>
      <c r="FG81" s="224" t="s">
        <v>1011</v>
      </c>
      <c r="FH81" s="224" t="s">
        <v>4201</v>
      </c>
      <c r="FI81" s="214">
        <v>45504</v>
      </c>
      <c r="FJ81" s="221" t="s">
        <v>1168</v>
      </c>
      <c r="FK81" s="222" t="s">
        <v>17</v>
      </c>
      <c r="FL81" s="222" t="s">
        <v>17</v>
      </c>
      <c r="FM81" s="222" t="s">
        <v>17</v>
      </c>
      <c r="FN81" s="222" t="s">
        <v>17</v>
      </c>
      <c r="FO81" s="222" t="s">
        <v>1112</v>
      </c>
      <c r="FP81" s="218" t="s">
        <v>17</v>
      </c>
      <c r="FQ81" s="219">
        <v>45013</v>
      </c>
      <c r="FR81" s="221" t="s">
        <v>1169</v>
      </c>
      <c r="FS81" s="224" t="s">
        <v>17</v>
      </c>
      <c r="FT81" s="224" t="s">
        <v>17</v>
      </c>
      <c r="FU81" s="224" t="s">
        <v>17</v>
      </c>
      <c r="FV81" s="224" t="s">
        <v>17</v>
      </c>
      <c r="FW81" s="224" t="s">
        <v>1114</v>
      </c>
      <c r="FX81" s="224" t="s">
        <v>17</v>
      </c>
      <c r="FY81" s="214">
        <v>45013</v>
      </c>
      <c r="FZ81" s="222" t="s">
        <v>3231</v>
      </c>
      <c r="GA81" s="222">
        <v>0</v>
      </c>
      <c r="GB81" s="222" t="s">
        <v>2232</v>
      </c>
      <c r="GC81" s="222" t="s">
        <v>33</v>
      </c>
      <c r="GD81" s="222">
        <v>2</v>
      </c>
      <c r="GE81" s="222" t="s">
        <v>17</v>
      </c>
      <c r="GF81" s="222" t="s">
        <v>17</v>
      </c>
      <c r="GG81" s="223">
        <v>45461</v>
      </c>
      <c r="GH81" s="221" t="s">
        <v>3237</v>
      </c>
      <c r="GI81" s="224">
        <v>2</v>
      </c>
      <c r="GJ81" s="224" t="s">
        <v>2232</v>
      </c>
      <c r="GK81" s="224" t="s">
        <v>33</v>
      </c>
      <c r="GL81" s="224">
        <v>2</v>
      </c>
      <c r="GM81" s="224" t="s">
        <v>17</v>
      </c>
      <c r="GN81" s="224" t="s">
        <v>17</v>
      </c>
      <c r="GO81" s="214">
        <v>45461</v>
      </c>
      <c r="GP81" s="222" t="s">
        <v>3232</v>
      </c>
      <c r="GQ81" s="222">
        <v>0</v>
      </c>
      <c r="GR81" s="222" t="s">
        <v>2232</v>
      </c>
      <c r="GS81" s="222" t="s">
        <v>33</v>
      </c>
      <c r="GT81" s="222">
        <v>2</v>
      </c>
      <c r="GU81" s="222" t="s">
        <v>17</v>
      </c>
      <c r="GV81" s="222" t="s">
        <v>17</v>
      </c>
      <c r="GW81" s="223">
        <v>45461</v>
      </c>
      <c r="GX81" s="221" t="s">
        <v>3238</v>
      </c>
      <c r="GY81" s="224">
        <v>0</v>
      </c>
      <c r="GZ81" s="224" t="s">
        <v>2232</v>
      </c>
      <c r="HA81" s="224" t="s">
        <v>33</v>
      </c>
      <c r="HB81" s="224">
        <v>2</v>
      </c>
      <c r="HC81" s="224" t="s">
        <v>17</v>
      </c>
      <c r="HD81" s="224" t="s">
        <v>17</v>
      </c>
      <c r="HE81" s="214">
        <v>45461</v>
      </c>
      <c r="HF81" s="222" t="s">
        <v>3230</v>
      </c>
      <c r="HG81" s="222">
        <v>0</v>
      </c>
      <c r="HH81" s="222" t="s">
        <v>2232</v>
      </c>
      <c r="HI81" s="222" t="s">
        <v>33</v>
      </c>
      <c r="HJ81" s="222">
        <v>2</v>
      </c>
      <c r="HK81" s="222" t="s">
        <v>17</v>
      </c>
      <c r="HL81" s="222" t="s">
        <v>17</v>
      </c>
      <c r="HM81" s="223">
        <v>45461</v>
      </c>
      <c r="HN81" s="221" t="s">
        <v>3236</v>
      </c>
      <c r="HO81" s="224">
        <v>2</v>
      </c>
      <c r="HP81" s="224" t="s">
        <v>2232</v>
      </c>
      <c r="HQ81" s="224" t="s">
        <v>33</v>
      </c>
      <c r="HR81" s="224">
        <v>2</v>
      </c>
      <c r="HS81" s="224" t="s">
        <v>17</v>
      </c>
      <c r="HT81" s="224" t="s">
        <v>17</v>
      </c>
      <c r="HU81" s="214">
        <v>45461</v>
      </c>
      <c r="HV81" s="222" t="s">
        <v>3233</v>
      </c>
      <c r="HW81" s="222">
        <v>2</v>
      </c>
      <c r="HX81" s="222" t="s">
        <v>2232</v>
      </c>
      <c r="HY81" s="222" t="s">
        <v>33</v>
      </c>
      <c r="HZ81" s="222">
        <v>2</v>
      </c>
      <c r="IA81" s="222" t="s">
        <v>17</v>
      </c>
      <c r="IB81" s="222" t="s">
        <v>17</v>
      </c>
      <c r="IC81" s="223">
        <v>45461</v>
      </c>
      <c r="ID81" s="221" t="s">
        <v>3235</v>
      </c>
      <c r="IE81" s="224">
        <v>1</v>
      </c>
      <c r="IF81" s="224" t="s">
        <v>2232</v>
      </c>
      <c r="IG81" s="224" t="s">
        <v>33</v>
      </c>
      <c r="IH81" s="224">
        <v>2</v>
      </c>
      <c r="II81" s="224" t="s">
        <v>17</v>
      </c>
      <c r="IJ81" s="224" t="s">
        <v>17</v>
      </c>
      <c r="IK81" s="214">
        <v>45461</v>
      </c>
      <c r="IL81" s="222" t="s">
        <v>3234</v>
      </c>
      <c r="IM81" s="222">
        <v>3</v>
      </c>
      <c r="IN81" s="222" t="s">
        <v>2232</v>
      </c>
      <c r="IO81" s="222" t="s">
        <v>33</v>
      </c>
      <c r="IP81" s="222">
        <v>2</v>
      </c>
      <c r="IQ81" s="222" t="s">
        <v>17</v>
      </c>
      <c r="IR81" s="222" t="s">
        <v>17</v>
      </c>
      <c r="IS81" s="223">
        <v>45461</v>
      </c>
    </row>
    <row r="82" spans="1:253" s="11" customFormat="1" ht="13.25" customHeight="1" x14ac:dyDescent="0.25">
      <c r="A82" s="11" t="s">
        <v>1170</v>
      </c>
      <c r="B82" s="11" t="s">
        <v>11003</v>
      </c>
      <c r="C82" s="11" t="s">
        <v>1171</v>
      </c>
      <c r="D82" s="11" t="s">
        <v>1167</v>
      </c>
      <c r="E82" s="11" t="s">
        <v>10312</v>
      </c>
      <c r="F82" s="11" t="s">
        <v>4209</v>
      </c>
      <c r="G82" s="212">
        <v>127504000</v>
      </c>
      <c r="H82" s="213" t="s">
        <v>4160</v>
      </c>
      <c r="I82" s="213" t="s">
        <v>888</v>
      </c>
      <c r="J82" s="213">
        <v>2</v>
      </c>
      <c r="K82" s="213" t="s">
        <v>4208</v>
      </c>
      <c r="L82" s="213" t="s">
        <v>4161</v>
      </c>
      <c r="M82" s="214">
        <v>45504</v>
      </c>
      <c r="N82" s="221" t="s">
        <v>4212</v>
      </c>
      <c r="O82" s="216">
        <v>1943950</v>
      </c>
      <c r="P82" s="216" t="s">
        <v>4164</v>
      </c>
      <c r="Q82" s="216" t="s">
        <v>33</v>
      </c>
      <c r="R82" s="216">
        <v>2</v>
      </c>
      <c r="S82" s="216" t="s">
        <v>4211</v>
      </c>
      <c r="T82" s="216" t="s">
        <v>4210</v>
      </c>
      <c r="U82" s="217">
        <v>45504</v>
      </c>
      <c r="V82" s="221" t="s">
        <v>4215</v>
      </c>
      <c r="W82" s="213">
        <v>127504000</v>
      </c>
      <c r="X82" s="213" t="s">
        <v>4160</v>
      </c>
      <c r="Y82" s="213" t="s">
        <v>22</v>
      </c>
      <c r="Z82" s="213">
        <v>3</v>
      </c>
      <c r="AA82" s="213" t="s">
        <v>4214</v>
      </c>
      <c r="AB82" s="213" t="s">
        <v>4213</v>
      </c>
      <c r="AC82" s="214">
        <v>45504</v>
      </c>
      <c r="AD82" s="221" t="s">
        <v>4219</v>
      </c>
      <c r="AE82" s="218">
        <v>386000</v>
      </c>
      <c r="AF82" s="218" t="s">
        <v>4216</v>
      </c>
      <c r="AG82" s="218" t="s">
        <v>22</v>
      </c>
      <c r="AH82" s="218">
        <v>3</v>
      </c>
      <c r="AI82" s="218" t="s">
        <v>4218</v>
      </c>
      <c r="AJ82" s="218" t="s">
        <v>4217</v>
      </c>
      <c r="AK82" s="219">
        <v>45504</v>
      </c>
      <c r="AL82" s="221" t="s">
        <v>4221</v>
      </c>
      <c r="AM82" s="213">
        <v>392000</v>
      </c>
      <c r="AN82" s="213" t="s">
        <v>4174</v>
      </c>
      <c r="AO82" s="213" t="s">
        <v>888</v>
      </c>
      <c r="AP82" s="213">
        <v>2</v>
      </c>
      <c r="AQ82" s="213" t="s">
        <v>4220</v>
      </c>
      <c r="AR82" s="213" t="s">
        <v>4175</v>
      </c>
      <c r="AS82" s="214">
        <v>45504</v>
      </c>
      <c r="AT82" s="222" t="s">
        <v>4222</v>
      </c>
      <c r="AU82" s="218" t="s">
        <v>17</v>
      </c>
      <c r="AV82" s="218" t="s">
        <v>824</v>
      </c>
      <c r="AW82" s="218" t="s">
        <v>17</v>
      </c>
      <c r="AX82" s="218" t="s">
        <v>17</v>
      </c>
      <c r="AY82" s="218" t="s">
        <v>4178</v>
      </c>
      <c r="AZ82" s="218" t="s">
        <v>17</v>
      </c>
      <c r="BA82" s="219">
        <v>45504</v>
      </c>
      <c r="BB82" s="221" t="s">
        <v>4240</v>
      </c>
      <c r="BC82" s="213" t="s">
        <v>17</v>
      </c>
      <c r="BD82" s="213" t="s">
        <v>824</v>
      </c>
      <c r="BE82" s="213" t="s">
        <v>17</v>
      </c>
      <c r="BF82" s="213" t="s">
        <v>17</v>
      </c>
      <c r="BG82" s="213" t="s">
        <v>4042</v>
      </c>
      <c r="BH82" s="213" t="s">
        <v>17</v>
      </c>
      <c r="BI82" s="214">
        <v>45504</v>
      </c>
      <c r="BJ82" s="222" t="s">
        <v>4225</v>
      </c>
      <c r="BK82" s="222">
        <v>4172</v>
      </c>
      <c r="BL82" s="222" t="s">
        <v>4223</v>
      </c>
      <c r="BM82" s="222" t="s">
        <v>888</v>
      </c>
      <c r="BN82" s="222">
        <v>2</v>
      </c>
      <c r="BO82" s="222" t="s">
        <v>4224</v>
      </c>
      <c r="BP82" s="218" t="s">
        <v>790</v>
      </c>
      <c r="BQ82" s="223">
        <v>45504</v>
      </c>
      <c r="BR82" s="221" t="s">
        <v>4241</v>
      </c>
      <c r="BS82" s="224" t="s">
        <v>17</v>
      </c>
      <c r="BT82" s="224" t="s">
        <v>824</v>
      </c>
      <c r="BU82" s="224" t="s">
        <v>17</v>
      </c>
      <c r="BV82" s="224" t="s">
        <v>17</v>
      </c>
      <c r="BW82" s="224" t="s">
        <v>4042</v>
      </c>
      <c r="BX82" s="224" t="s">
        <v>17</v>
      </c>
      <c r="BY82" s="214">
        <v>45504</v>
      </c>
      <c r="BZ82" s="222" t="s">
        <v>4242</v>
      </c>
      <c r="CA82" s="222" t="s">
        <v>17</v>
      </c>
      <c r="CB82" s="222" t="s">
        <v>824</v>
      </c>
      <c r="CC82" s="222" t="s">
        <v>17</v>
      </c>
      <c r="CD82" s="222" t="s">
        <v>17</v>
      </c>
      <c r="CE82" s="222" t="s">
        <v>4042</v>
      </c>
      <c r="CF82" s="222" t="s">
        <v>17</v>
      </c>
      <c r="CG82" s="223">
        <v>45504</v>
      </c>
      <c r="CH82" s="221" t="s">
        <v>11481</v>
      </c>
      <c r="CI82" s="222" t="e">
        <v>#N/A</v>
      </c>
      <c r="CJ82" s="222" t="e">
        <v>#N/A</v>
      </c>
      <c r="CK82" s="222" t="e">
        <v>#N/A</v>
      </c>
      <c r="CL82" s="222" t="e">
        <v>#N/A</v>
      </c>
      <c r="CM82" s="222" t="e">
        <v>#N/A</v>
      </c>
      <c r="CN82" s="222" t="e">
        <v>#N/A</v>
      </c>
      <c r="CO82" s="225" t="e">
        <v>#N/A</v>
      </c>
      <c r="CP82" s="222" t="s">
        <v>4244</v>
      </c>
      <c r="CQ82" s="224" t="s">
        <v>17</v>
      </c>
      <c r="CR82" s="224" t="s">
        <v>824</v>
      </c>
      <c r="CS82" s="224" t="s">
        <v>17</v>
      </c>
      <c r="CT82" s="224" t="s">
        <v>17</v>
      </c>
      <c r="CU82" s="224" t="s">
        <v>4042</v>
      </c>
      <c r="CV82" s="224" t="s">
        <v>17</v>
      </c>
      <c r="CW82" s="214">
        <v>45504</v>
      </c>
      <c r="CX82" s="222" t="s">
        <v>4228</v>
      </c>
      <c r="CY82" s="218" t="s">
        <v>17</v>
      </c>
      <c r="CZ82" s="218" t="s">
        <v>17</v>
      </c>
      <c r="DA82" s="218" t="s">
        <v>17</v>
      </c>
      <c r="DB82" s="218" t="s">
        <v>17</v>
      </c>
      <c r="DC82" s="218" t="s">
        <v>4232</v>
      </c>
      <c r="DD82" s="218" t="s">
        <v>17</v>
      </c>
      <c r="DE82" s="220">
        <v>45504</v>
      </c>
      <c r="DF82" s="221" t="s">
        <v>4229</v>
      </c>
      <c r="DG82" s="213">
        <v>127118000</v>
      </c>
      <c r="DH82" s="224" t="s">
        <v>4216</v>
      </c>
      <c r="DI82" s="224" t="s">
        <v>22</v>
      </c>
      <c r="DJ82" s="224">
        <v>3</v>
      </c>
      <c r="DK82" s="224" t="s">
        <v>4191</v>
      </c>
      <c r="DL82" s="224" t="s">
        <v>4217</v>
      </c>
      <c r="DM82" s="214">
        <v>45504</v>
      </c>
      <c r="DN82" s="222" t="s">
        <v>4231</v>
      </c>
      <c r="DO82" s="218">
        <v>386000</v>
      </c>
      <c r="DP82" s="222" t="s">
        <v>4216</v>
      </c>
      <c r="DQ82" s="222" t="s">
        <v>22</v>
      </c>
      <c r="DR82" s="222">
        <v>3</v>
      </c>
      <c r="DS82" s="222" t="s">
        <v>4230</v>
      </c>
      <c r="DT82" s="222" t="s">
        <v>4217</v>
      </c>
      <c r="DU82" s="223">
        <v>45504</v>
      </c>
      <c r="DV82" s="221" t="s">
        <v>4233</v>
      </c>
      <c r="DW82" s="213" t="s">
        <v>17</v>
      </c>
      <c r="DX82" s="224" t="s">
        <v>17</v>
      </c>
      <c r="DY82" s="224" t="s">
        <v>17</v>
      </c>
      <c r="DZ82" s="224" t="s">
        <v>17</v>
      </c>
      <c r="EA82" s="224" t="s">
        <v>4232</v>
      </c>
      <c r="EB82" s="224" t="s">
        <v>17</v>
      </c>
      <c r="EC82" s="214">
        <v>45504</v>
      </c>
      <c r="ED82" s="222" t="s">
        <v>4234</v>
      </c>
      <c r="EE82" s="218" t="s">
        <v>17</v>
      </c>
      <c r="EF82" s="222" t="s">
        <v>17</v>
      </c>
      <c r="EG82" s="222" t="s">
        <v>17</v>
      </c>
      <c r="EH82" s="222" t="s">
        <v>17</v>
      </c>
      <c r="EI82" s="222" t="s">
        <v>4198</v>
      </c>
      <c r="EJ82" s="222" t="s">
        <v>17</v>
      </c>
      <c r="EK82" s="223">
        <v>45504</v>
      </c>
      <c r="EL82" s="221" t="s">
        <v>4236</v>
      </c>
      <c r="EM82" s="213" t="s">
        <v>17</v>
      </c>
      <c r="EN82" s="224" t="s">
        <v>17</v>
      </c>
      <c r="EO82" s="224" t="s">
        <v>17</v>
      </c>
      <c r="EP82" s="224" t="s">
        <v>17</v>
      </c>
      <c r="EQ82" s="224" t="s">
        <v>4235</v>
      </c>
      <c r="ER82" s="224" t="s">
        <v>17</v>
      </c>
      <c r="ES82" s="214">
        <v>45504</v>
      </c>
      <c r="ET82" s="222" t="s">
        <v>4226</v>
      </c>
      <c r="EU82" s="222">
        <v>4172</v>
      </c>
      <c r="EV82" s="222" t="s">
        <v>4223</v>
      </c>
      <c r="EW82" s="222" t="s">
        <v>888</v>
      </c>
      <c r="EX82" s="222">
        <v>2</v>
      </c>
      <c r="EY82" s="222" t="s">
        <v>4224</v>
      </c>
      <c r="EZ82" s="222" t="s">
        <v>790</v>
      </c>
      <c r="FA82" s="223">
        <v>45504</v>
      </c>
      <c r="FB82" s="221" t="s">
        <v>4239</v>
      </c>
      <c r="FC82" s="224">
        <v>5</v>
      </c>
      <c r="FD82" s="224" t="s">
        <v>4237</v>
      </c>
      <c r="FE82" s="224" t="s">
        <v>888</v>
      </c>
      <c r="FF82" s="224">
        <v>2</v>
      </c>
      <c r="FG82" s="224" t="s">
        <v>1011</v>
      </c>
      <c r="FH82" s="224" t="s">
        <v>4238</v>
      </c>
      <c r="FI82" s="214">
        <v>45504</v>
      </c>
      <c r="FJ82" s="221" t="s">
        <v>1172</v>
      </c>
      <c r="FK82" s="222" t="s">
        <v>17</v>
      </c>
      <c r="FL82" s="222" t="s">
        <v>17</v>
      </c>
      <c r="FM82" s="222" t="s">
        <v>17</v>
      </c>
      <c r="FN82" s="222" t="s">
        <v>17</v>
      </c>
      <c r="FO82" s="222" t="s">
        <v>1119</v>
      </c>
      <c r="FP82" s="218" t="s">
        <v>17</v>
      </c>
      <c r="FQ82" s="219">
        <v>45013</v>
      </c>
      <c r="FR82" s="221" t="s">
        <v>1173</v>
      </c>
      <c r="FS82" s="224" t="s">
        <v>17</v>
      </c>
      <c r="FT82" s="224" t="s">
        <v>17</v>
      </c>
      <c r="FU82" s="224" t="s">
        <v>17</v>
      </c>
      <c r="FV82" s="224" t="s">
        <v>17</v>
      </c>
      <c r="FW82" s="224" t="s">
        <v>1121</v>
      </c>
      <c r="FX82" s="224" t="s">
        <v>17</v>
      </c>
      <c r="FY82" s="214">
        <v>45013</v>
      </c>
      <c r="FZ82" s="222" t="s">
        <v>3240</v>
      </c>
      <c r="GA82" s="222">
        <v>0</v>
      </c>
      <c r="GB82" s="222" t="s">
        <v>2232</v>
      </c>
      <c r="GC82" s="222" t="s">
        <v>33</v>
      </c>
      <c r="GD82" s="222">
        <v>2</v>
      </c>
      <c r="GE82" s="222" t="s">
        <v>17</v>
      </c>
      <c r="GF82" s="222" t="s">
        <v>17</v>
      </c>
      <c r="GG82" s="223">
        <v>45461</v>
      </c>
      <c r="GH82" s="221" t="s">
        <v>3246</v>
      </c>
      <c r="GI82" s="224">
        <v>2</v>
      </c>
      <c r="GJ82" s="224" t="s">
        <v>2232</v>
      </c>
      <c r="GK82" s="224" t="s">
        <v>33</v>
      </c>
      <c r="GL82" s="224">
        <v>2</v>
      </c>
      <c r="GM82" s="224" t="s">
        <v>17</v>
      </c>
      <c r="GN82" s="224" t="s">
        <v>17</v>
      </c>
      <c r="GO82" s="214">
        <v>45461</v>
      </c>
      <c r="GP82" s="222" t="s">
        <v>3241</v>
      </c>
      <c r="GQ82" s="222">
        <v>0</v>
      </c>
      <c r="GR82" s="222" t="s">
        <v>2232</v>
      </c>
      <c r="GS82" s="222" t="s">
        <v>33</v>
      </c>
      <c r="GT82" s="222">
        <v>2</v>
      </c>
      <c r="GU82" s="222" t="s">
        <v>17</v>
      </c>
      <c r="GV82" s="222" t="s">
        <v>17</v>
      </c>
      <c r="GW82" s="223">
        <v>45461</v>
      </c>
      <c r="GX82" s="221" t="s">
        <v>3247</v>
      </c>
      <c r="GY82" s="224">
        <v>0</v>
      </c>
      <c r="GZ82" s="224" t="s">
        <v>2232</v>
      </c>
      <c r="HA82" s="224" t="s">
        <v>33</v>
      </c>
      <c r="HB82" s="224">
        <v>2</v>
      </c>
      <c r="HC82" s="224" t="s">
        <v>17</v>
      </c>
      <c r="HD82" s="224" t="s">
        <v>17</v>
      </c>
      <c r="HE82" s="214">
        <v>45461</v>
      </c>
      <c r="HF82" s="222" t="s">
        <v>3239</v>
      </c>
      <c r="HG82" s="222">
        <v>0</v>
      </c>
      <c r="HH82" s="222" t="s">
        <v>2232</v>
      </c>
      <c r="HI82" s="222" t="s">
        <v>33</v>
      </c>
      <c r="HJ82" s="222">
        <v>2</v>
      </c>
      <c r="HK82" s="222" t="s">
        <v>17</v>
      </c>
      <c r="HL82" s="222" t="s">
        <v>17</v>
      </c>
      <c r="HM82" s="223">
        <v>45461</v>
      </c>
      <c r="HN82" s="221" t="s">
        <v>3245</v>
      </c>
      <c r="HO82" s="224">
        <v>2</v>
      </c>
      <c r="HP82" s="224" t="s">
        <v>2232</v>
      </c>
      <c r="HQ82" s="224" t="s">
        <v>33</v>
      </c>
      <c r="HR82" s="224">
        <v>2</v>
      </c>
      <c r="HS82" s="224" t="s">
        <v>17</v>
      </c>
      <c r="HT82" s="224" t="s">
        <v>17</v>
      </c>
      <c r="HU82" s="214">
        <v>45461</v>
      </c>
      <c r="HV82" s="222" t="s">
        <v>3242</v>
      </c>
      <c r="HW82" s="222">
        <v>2</v>
      </c>
      <c r="HX82" s="222" t="s">
        <v>2232</v>
      </c>
      <c r="HY82" s="222" t="s">
        <v>33</v>
      </c>
      <c r="HZ82" s="222">
        <v>2</v>
      </c>
      <c r="IA82" s="222" t="s">
        <v>17</v>
      </c>
      <c r="IB82" s="222" t="s">
        <v>17</v>
      </c>
      <c r="IC82" s="223">
        <v>45461</v>
      </c>
      <c r="ID82" s="221" t="s">
        <v>3244</v>
      </c>
      <c r="IE82" s="224">
        <v>1</v>
      </c>
      <c r="IF82" s="224" t="s">
        <v>2232</v>
      </c>
      <c r="IG82" s="224" t="s">
        <v>33</v>
      </c>
      <c r="IH82" s="224">
        <v>2</v>
      </c>
      <c r="II82" s="224" t="s">
        <v>17</v>
      </c>
      <c r="IJ82" s="224" t="s">
        <v>17</v>
      </c>
      <c r="IK82" s="214">
        <v>45461</v>
      </c>
      <c r="IL82" s="222" t="s">
        <v>3243</v>
      </c>
      <c r="IM82" s="222">
        <v>3</v>
      </c>
      <c r="IN82" s="222" t="s">
        <v>2232</v>
      </c>
      <c r="IO82" s="222" t="s">
        <v>33</v>
      </c>
      <c r="IP82" s="222">
        <v>2</v>
      </c>
      <c r="IQ82" s="222" t="s">
        <v>17</v>
      </c>
      <c r="IR82" s="222" t="s">
        <v>17</v>
      </c>
      <c r="IS82" s="223">
        <v>45461</v>
      </c>
    </row>
    <row r="83" spans="1:253" s="11" customFormat="1" ht="13.25" customHeight="1" x14ac:dyDescent="0.25">
      <c r="A83" s="11" t="s">
        <v>1174</v>
      </c>
      <c r="B83" s="11" t="s">
        <v>10825</v>
      </c>
      <c r="C83" s="11" t="s">
        <v>1175</v>
      </c>
      <c r="D83" s="11" t="s">
        <v>1167</v>
      </c>
      <c r="E83" s="11" t="s">
        <v>10312</v>
      </c>
      <c r="F83" s="11" t="s">
        <v>4246</v>
      </c>
      <c r="G83" s="212">
        <v>127504000</v>
      </c>
      <c r="H83" s="213" t="s">
        <v>4160</v>
      </c>
      <c r="I83" s="213" t="s">
        <v>888</v>
      </c>
      <c r="J83" s="213">
        <v>2</v>
      </c>
      <c r="K83" s="213" t="s">
        <v>4245</v>
      </c>
      <c r="L83" s="213" t="s">
        <v>4213</v>
      </c>
      <c r="M83" s="214">
        <v>45504</v>
      </c>
      <c r="N83" s="221" t="s">
        <v>4250</v>
      </c>
      <c r="O83" s="216">
        <v>1159951</v>
      </c>
      <c r="P83" s="216" t="s">
        <v>4247</v>
      </c>
      <c r="Q83" s="216" t="s">
        <v>33</v>
      </c>
      <c r="R83" s="216">
        <v>2</v>
      </c>
      <c r="S83" s="216" t="s">
        <v>4249</v>
      </c>
      <c r="T83" s="216" t="s">
        <v>4248</v>
      </c>
      <c r="U83" s="217">
        <v>45504</v>
      </c>
      <c r="V83" s="221" t="s">
        <v>4254</v>
      </c>
      <c r="W83" s="213">
        <v>57925000</v>
      </c>
      <c r="X83" s="213" t="s">
        <v>4251</v>
      </c>
      <c r="Y83" s="213" t="s">
        <v>888</v>
      </c>
      <c r="Z83" s="213">
        <v>2</v>
      </c>
      <c r="AA83" s="213" t="s">
        <v>4253</v>
      </c>
      <c r="AB83" s="213" t="s">
        <v>4252</v>
      </c>
      <c r="AC83" s="214">
        <v>45504</v>
      </c>
      <c r="AD83" s="221" t="s">
        <v>4258</v>
      </c>
      <c r="AE83" s="218">
        <v>228000</v>
      </c>
      <c r="AF83" s="218" t="s">
        <v>4255</v>
      </c>
      <c r="AG83" s="218" t="s">
        <v>22</v>
      </c>
      <c r="AH83" s="218">
        <v>3</v>
      </c>
      <c r="AI83" s="218" t="s">
        <v>4257</v>
      </c>
      <c r="AJ83" s="218" t="s">
        <v>4256</v>
      </c>
      <c r="AK83" s="219">
        <v>45504</v>
      </c>
      <c r="AL83" s="221" t="s">
        <v>4262</v>
      </c>
      <c r="AM83" s="213">
        <v>139000</v>
      </c>
      <c r="AN83" s="213" t="s">
        <v>4259</v>
      </c>
      <c r="AO83" s="213" t="s">
        <v>22</v>
      </c>
      <c r="AP83" s="213">
        <v>3</v>
      </c>
      <c r="AQ83" s="213" t="s">
        <v>4261</v>
      </c>
      <c r="AR83" s="213" t="s">
        <v>4260</v>
      </c>
      <c r="AS83" s="214">
        <v>45504</v>
      </c>
      <c r="AT83" s="222" t="s">
        <v>4263</v>
      </c>
      <c r="AU83" s="218" t="s">
        <v>17</v>
      </c>
      <c r="AV83" s="218" t="s">
        <v>17</v>
      </c>
      <c r="AW83" s="218" t="s">
        <v>17</v>
      </c>
      <c r="AX83" s="218" t="s">
        <v>17</v>
      </c>
      <c r="AY83" s="218" t="s">
        <v>4178</v>
      </c>
      <c r="AZ83" s="218" t="s">
        <v>17</v>
      </c>
      <c r="BA83" s="219">
        <v>45504</v>
      </c>
      <c r="BB83" s="221" t="s">
        <v>4284</v>
      </c>
      <c r="BC83" s="213" t="s">
        <v>17</v>
      </c>
      <c r="BD83" s="213" t="s">
        <v>17</v>
      </c>
      <c r="BE83" s="213" t="s">
        <v>17</v>
      </c>
      <c r="BF83" s="213" t="s">
        <v>17</v>
      </c>
      <c r="BG83" s="213" t="s">
        <v>4042</v>
      </c>
      <c r="BH83" s="213" t="s">
        <v>17</v>
      </c>
      <c r="BI83" s="214">
        <v>45504</v>
      </c>
      <c r="BJ83" s="222" t="s">
        <v>4267</v>
      </c>
      <c r="BK83" s="222">
        <v>10</v>
      </c>
      <c r="BL83" s="222" t="s">
        <v>4264</v>
      </c>
      <c r="BM83" s="222" t="s">
        <v>888</v>
      </c>
      <c r="BN83" s="222">
        <v>2</v>
      </c>
      <c r="BO83" s="222" t="s">
        <v>4266</v>
      </c>
      <c r="BP83" s="218" t="s">
        <v>4265</v>
      </c>
      <c r="BQ83" s="223">
        <v>45504</v>
      </c>
      <c r="BR83" s="221" t="s">
        <v>4285</v>
      </c>
      <c r="BS83" s="224" t="s">
        <v>17</v>
      </c>
      <c r="BT83" s="224" t="s">
        <v>17</v>
      </c>
      <c r="BU83" s="224" t="s">
        <v>17</v>
      </c>
      <c r="BV83" s="224" t="s">
        <v>17</v>
      </c>
      <c r="BW83" s="224" t="s">
        <v>4042</v>
      </c>
      <c r="BX83" s="224" t="s">
        <v>17</v>
      </c>
      <c r="BY83" s="214">
        <v>45504</v>
      </c>
      <c r="BZ83" s="222" t="s">
        <v>4286</v>
      </c>
      <c r="CA83" s="222" t="s">
        <v>17</v>
      </c>
      <c r="CB83" s="222" t="s">
        <v>17</v>
      </c>
      <c r="CC83" s="222" t="s">
        <v>17</v>
      </c>
      <c r="CD83" s="222" t="s">
        <v>17</v>
      </c>
      <c r="CE83" s="222" t="s">
        <v>4042</v>
      </c>
      <c r="CF83" s="222" t="s">
        <v>17</v>
      </c>
      <c r="CG83" s="223">
        <v>45504</v>
      </c>
      <c r="CH83" s="221" t="s">
        <v>11482</v>
      </c>
      <c r="CI83" s="222" t="e">
        <v>#N/A</v>
      </c>
      <c r="CJ83" s="222" t="e">
        <v>#N/A</v>
      </c>
      <c r="CK83" s="222" t="e">
        <v>#N/A</v>
      </c>
      <c r="CL83" s="222" t="e">
        <v>#N/A</v>
      </c>
      <c r="CM83" s="222" t="e">
        <v>#N/A</v>
      </c>
      <c r="CN83" s="222" t="e">
        <v>#N/A</v>
      </c>
      <c r="CO83" s="225" t="e">
        <v>#N/A</v>
      </c>
      <c r="CP83" s="222" t="s">
        <v>4288</v>
      </c>
      <c r="CQ83" s="224" t="s">
        <v>17</v>
      </c>
      <c r="CR83" s="224" t="s">
        <v>17</v>
      </c>
      <c r="CS83" s="224" t="s">
        <v>17</v>
      </c>
      <c r="CT83" s="224" t="s">
        <v>17</v>
      </c>
      <c r="CU83" s="224" t="s">
        <v>4042</v>
      </c>
      <c r="CV83" s="224" t="s">
        <v>17</v>
      </c>
      <c r="CW83" s="214">
        <v>45504</v>
      </c>
      <c r="CX83" s="222" t="s">
        <v>4270</v>
      </c>
      <c r="CY83" s="218">
        <v>135000</v>
      </c>
      <c r="CZ83" s="218" t="s">
        <v>4271</v>
      </c>
      <c r="DA83" s="218" t="s">
        <v>22</v>
      </c>
      <c r="DB83" s="218">
        <v>3</v>
      </c>
      <c r="DC83" s="218" t="s">
        <v>4187</v>
      </c>
      <c r="DD83" s="218" t="s">
        <v>4186</v>
      </c>
      <c r="DE83" s="220">
        <v>45504</v>
      </c>
      <c r="DF83" s="221" t="s">
        <v>4274</v>
      </c>
      <c r="DG83" s="213">
        <v>57696000</v>
      </c>
      <c r="DH83" s="224" t="s">
        <v>4271</v>
      </c>
      <c r="DI83" s="224" t="s">
        <v>22</v>
      </c>
      <c r="DJ83" s="224">
        <v>3</v>
      </c>
      <c r="DK83" s="224" t="s">
        <v>4273</v>
      </c>
      <c r="DL83" s="224" t="s">
        <v>4272</v>
      </c>
      <c r="DM83" s="214">
        <v>45504</v>
      </c>
      <c r="DN83" s="222" t="s">
        <v>4277</v>
      </c>
      <c r="DO83" s="218">
        <v>93000</v>
      </c>
      <c r="DP83" s="222" t="s">
        <v>4271</v>
      </c>
      <c r="DQ83" s="222" t="s">
        <v>22</v>
      </c>
      <c r="DR83" s="222">
        <v>3</v>
      </c>
      <c r="DS83" s="222" t="s">
        <v>4276</v>
      </c>
      <c r="DT83" s="222" t="s">
        <v>4275</v>
      </c>
      <c r="DU83" s="223">
        <v>45504</v>
      </c>
      <c r="DV83" s="221" t="s">
        <v>4278</v>
      </c>
      <c r="DW83" s="213">
        <v>135000</v>
      </c>
      <c r="DX83" s="224" t="s">
        <v>4271</v>
      </c>
      <c r="DY83" s="224" t="s">
        <v>22</v>
      </c>
      <c r="DZ83" s="224">
        <v>3</v>
      </c>
      <c r="EA83" s="224" t="s">
        <v>4187</v>
      </c>
      <c r="EB83" s="224" t="s">
        <v>4186</v>
      </c>
      <c r="EC83" s="214">
        <v>45504</v>
      </c>
      <c r="ED83" s="222" t="s">
        <v>4279</v>
      </c>
      <c r="EE83" s="218">
        <v>0</v>
      </c>
      <c r="EF83" s="222" t="s">
        <v>824</v>
      </c>
      <c r="EG83" s="222" t="s">
        <v>17</v>
      </c>
      <c r="EH83" s="222" t="s">
        <v>17</v>
      </c>
      <c r="EI83" s="222" t="s">
        <v>4198</v>
      </c>
      <c r="EJ83" s="222" t="s">
        <v>17</v>
      </c>
      <c r="EK83" s="223">
        <v>45504</v>
      </c>
      <c r="EL83" s="221" t="s">
        <v>4280</v>
      </c>
      <c r="EM83" s="213">
        <v>0</v>
      </c>
      <c r="EN83" s="224" t="s">
        <v>17</v>
      </c>
      <c r="EO83" s="224" t="s">
        <v>17</v>
      </c>
      <c r="EP83" s="224" t="s">
        <v>17</v>
      </c>
      <c r="EQ83" s="224" t="s">
        <v>4235</v>
      </c>
      <c r="ER83" s="224" t="s">
        <v>17</v>
      </c>
      <c r="ES83" s="214">
        <v>45504</v>
      </c>
      <c r="ET83" s="222" t="s">
        <v>4269</v>
      </c>
      <c r="EU83" s="222">
        <v>4181</v>
      </c>
      <c r="EV83" s="222" t="s">
        <v>4264</v>
      </c>
      <c r="EW83" s="222" t="s">
        <v>888</v>
      </c>
      <c r="EX83" s="222">
        <v>2</v>
      </c>
      <c r="EY83" s="222" t="s">
        <v>4268</v>
      </c>
      <c r="EZ83" s="222" t="s">
        <v>4181</v>
      </c>
      <c r="FA83" s="223">
        <v>45504</v>
      </c>
      <c r="FB83" s="221" t="s">
        <v>4283</v>
      </c>
      <c r="FC83" s="224">
        <v>3</v>
      </c>
      <c r="FD83" s="224" t="s">
        <v>4281</v>
      </c>
      <c r="FE83" s="224" t="s">
        <v>888</v>
      </c>
      <c r="FF83" s="224">
        <v>2</v>
      </c>
      <c r="FG83" s="224" t="s">
        <v>4282</v>
      </c>
      <c r="FH83" s="224" t="s">
        <v>4275</v>
      </c>
      <c r="FI83" s="214">
        <v>45504</v>
      </c>
      <c r="FJ83" s="221" t="s">
        <v>1176</v>
      </c>
      <c r="FK83" s="222" t="s">
        <v>17</v>
      </c>
      <c r="FL83" s="222" t="s">
        <v>824</v>
      </c>
      <c r="FM83" s="222" t="s">
        <v>17</v>
      </c>
      <c r="FN83" s="222" t="s">
        <v>17</v>
      </c>
      <c r="FO83" s="222" t="s">
        <v>1112</v>
      </c>
      <c r="FP83" s="218" t="s">
        <v>17</v>
      </c>
      <c r="FQ83" s="219">
        <v>45013</v>
      </c>
      <c r="FR83" s="221" t="s">
        <v>1177</v>
      </c>
      <c r="FS83" s="224" t="s">
        <v>17</v>
      </c>
      <c r="FT83" s="224" t="s">
        <v>824</v>
      </c>
      <c r="FU83" s="224" t="s">
        <v>17</v>
      </c>
      <c r="FV83" s="224" t="s">
        <v>17</v>
      </c>
      <c r="FW83" s="224" t="s">
        <v>1114</v>
      </c>
      <c r="FX83" s="224" t="s">
        <v>17</v>
      </c>
      <c r="FY83" s="214">
        <v>45013</v>
      </c>
      <c r="FZ83" s="222" t="s">
        <v>3249</v>
      </c>
      <c r="GA83" s="222">
        <v>0</v>
      </c>
      <c r="GB83" s="222" t="s">
        <v>2232</v>
      </c>
      <c r="GC83" s="222" t="s">
        <v>33</v>
      </c>
      <c r="GD83" s="222">
        <v>2</v>
      </c>
      <c r="GE83" s="222" t="s">
        <v>17</v>
      </c>
      <c r="GF83" s="222" t="s">
        <v>17</v>
      </c>
      <c r="GG83" s="223">
        <v>45461</v>
      </c>
      <c r="GH83" s="221" t="s">
        <v>3255</v>
      </c>
      <c r="GI83" s="224">
        <v>2</v>
      </c>
      <c r="GJ83" s="224" t="s">
        <v>2232</v>
      </c>
      <c r="GK83" s="224" t="s">
        <v>33</v>
      </c>
      <c r="GL83" s="224">
        <v>2</v>
      </c>
      <c r="GM83" s="224" t="s">
        <v>17</v>
      </c>
      <c r="GN83" s="224" t="s">
        <v>17</v>
      </c>
      <c r="GO83" s="214">
        <v>45461</v>
      </c>
      <c r="GP83" s="222" t="s">
        <v>3250</v>
      </c>
      <c r="GQ83" s="222">
        <v>0</v>
      </c>
      <c r="GR83" s="222" t="s">
        <v>2232</v>
      </c>
      <c r="GS83" s="222" t="s">
        <v>33</v>
      </c>
      <c r="GT83" s="222">
        <v>2</v>
      </c>
      <c r="GU83" s="222" t="s">
        <v>17</v>
      </c>
      <c r="GV83" s="222" t="s">
        <v>17</v>
      </c>
      <c r="GW83" s="223">
        <v>45461</v>
      </c>
      <c r="GX83" s="221" t="s">
        <v>3256</v>
      </c>
      <c r="GY83" s="224">
        <v>0</v>
      </c>
      <c r="GZ83" s="224" t="s">
        <v>2232</v>
      </c>
      <c r="HA83" s="224" t="s">
        <v>33</v>
      </c>
      <c r="HB83" s="224">
        <v>2</v>
      </c>
      <c r="HC83" s="224" t="s">
        <v>17</v>
      </c>
      <c r="HD83" s="224" t="s">
        <v>17</v>
      </c>
      <c r="HE83" s="214">
        <v>45461</v>
      </c>
      <c r="HF83" s="222" t="s">
        <v>3248</v>
      </c>
      <c r="HG83" s="222">
        <v>0</v>
      </c>
      <c r="HH83" s="222" t="s">
        <v>2232</v>
      </c>
      <c r="HI83" s="222" t="s">
        <v>33</v>
      </c>
      <c r="HJ83" s="222">
        <v>2</v>
      </c>
      <c r="HK83" s="222" t="s">
        <v>17</v>
      </c>
      <c r="HL83" s="222" t="s">
        <v>17</v>
      </c>
      <c r="HM83" s="223">
        <v>45461</v>
      </c>
      <c r="HN83" s="221" t="s">
        <v>3254</v>
      </c>
      <c r="HO83" s="224">
        <v>2</v>
      </c>
      <c r="HP83" s="224" t="s">
        <v>2232</v>
      </c>
      <c r="HQ83" s="224" t="s">
        <v>33</v>
      </c>
      <c r="HR83" s="224">
        <v>2</v>
      </c>
      <c r="HS83" s="224" t="s">
        <v>17</v>
      </c>
      <c r="HT83" s="224" t="s">
        <v>17</v>
      </c>
      <c r="HU83" s="214">
        <v>45461</v>
      </c>
      <c r="HV83" s="222" t="s">
        <v>3251</v>
      </c>
      <c r="HW83" s="222">
        <v>2</v>
      </c>
      <c r="HX83" s="222" t="s">
        <v>2232</v>
      </c>
      <c r="HY83" s="222" t="s">
        <v>33</v>
      </c>
      <c r="HZ83" s="222">
        <v>2</v>
      </c>
      <c r="IA83" s="222" t="s">
        <v>17</v>
      </c>
      <c r="IB83" s="222" t="s">
        <v>17</v>
      </c>
      <c r="IC83" s="223">
        <v>45461</v>
      </c>
      <c r="ID83" s="221" t="s">
        <v>3253</v>
      </c>
      <c r="IE83" s="224">
        <v>1</v>
      </c>
      <c r="IF83" s="224" t="s">
        <v>2232</v>
      </c>
      <c r="IG83" s="224" t="s">
        <v>33</v>
      </c>
      <c r="IH83" s="224">
        <v>2</v>
      </c>
      <c r="II83" s="224" t="s">
        <v>17</v>
      </c>
      <c r="IJ83" s="224" t="s">
        <v>17</v>
      </c>
      <c r="IK83" s="214">
        <v>45461</v>
      </c>
      <c r="IL83" s="222" t="s">
        <v>3252</v>
      </c>
      <c r="IM83" s="222">
        <v>3</v>
      </c>
      <c r="IN83" s="222" t="s">
        <v>2232</v>
      </c>
      <c r="IO83" s="222" t="s">
        <v>33</v>
      </c>
      <c r="IP83" s="222">
        <v>2</v>
      </c>
      <c r="IQ83" s="222" t="s">
        <v>17</v>
      </c>
      <c r="IR83" s="222" t="s">
        <v>17</v>
      </c>
      <c r="IS83" s="223">
        <v>45461</v>
      </c>
    </row>
    <row r="84" spans="1:253" s="11" customFormat="1" ht="13.25" customHeight="1" x14ac:dyDescent="0.25">
      <c r="A84" s="11" t="s">
        <v>13</v>
      </c>
      <c r="B84" s="11" t="s">
        <v>10780</v>
      </c>
      <c r="C84" s="11" t="s">
        <v>14</v>
      </c>
      <c r="D84" s="11" t="s">
        <v>15</v>
      </c>
      <c r="E84" s="11" t="s">
        <v>10317</v>
      </c>
      <c r="F84" s="11" t="s">
        <v>1762</v>
      </c>
      <c r="G84" s="212">
        <v>22594000</v>
      </c>
      <c r="H84" s="213" t="s">
        <v>1759</v>
      </c>
      <c r="I84" s="213" t="s">
        <v>492</v>
      </c>
      <c r="J84" s="213">
        <v>1</v>
      </c>
      <c r="K84" s="213" t="s">
        <v>1761</v>
      </c>
      <c r="L84" s="213" t="s">
        <v>1760</v>
      </c>
      <c r="M84" s="214">
        <v>45400</v>
      </c>
      <c r="N84" s="221" t="s">
        <v>1765</v>
      </c>
      <c r="O84" s="216">
        <v>1240190</v>
      </c>
      <c r="P84" s="216" t="s">
        <v>1726</v>
      </c>
      <c r="Q84" s="216" t="s">
        <v>492</v>
      </c>
      <c r="R84" s="216">
        <v>1</v>
      </c>
      <c r="S84" s="216" t="s">
        <v>1764</v>
      </c>
      <c r="T84" s="216" t="s">
        <v>1763</v>
      </c>
      <c r="U84" s="217">
        <v>45400</v>
      </c>
      <c r="V84" s="221" t="s">
        <v>2063</v>
      </c>
      <c r="W84" s="213">
        <v>22395000</v>
      </c>
      <c r="X84" s="213" t="s">
        <v>2060</v>
      </c>
      <c r="Y84" s="213" t="s">
        <v>492</v>
      </c>
      <c r="Z84" s="213">
        <v>1</v>
      </c>
      <c r="AA84" s="213" t="s">
        <v>2062</v>
      </c>
      <c r="AB84" s="213" t="s">
        <v>2061</v>
      </c>
      <c r="AC84" s="214">
        <v>45439</v>
      </c>
      <c r="AD84" s="221" t="s">
        <v>2067</v>
      </c>
      <c r="AE84" s="218">
        <v>7100000</v>
      </c>
      <c r="AF84" s="218" t="s">
        <v>2064</v>
      </c>
      <c r="AG84" s="218" t="s">
        <v>492</v>
      </c>
      <c r="AH84" s="218">
        <v>1</v>
      </c>
      <c r="AI84" s="218" t="s">
        <v>2066</v>
      </c>
      <c r="AJ84" s="218" t="s">
        <v>2065</v>
      </c>
      <c r="AK84" s="219">
        <v>45439</v>
      </c>
      <c r="AL84" s="221" t="s">
        <v>9529</v>
      </c>
      <c r="AM84" s="213">
        <v>1655000</v>
      </c>
      <c r="AN84" s="213" t="s">
        <v>9526</v>
      </c>
      <c r="AO84" s="213" t="s">
        <v>492</v>
      </c>
      <c r="AP84" s="213">
        <v>1</v>
      </c>
      <c r="AQ84" s="213" t="s">
        <v>9528</v>
      </c>
      <c r="AR84" s="213" t="s">
        <v>9527</v>
      </c>
      <c r="AS84" s="214">
        <v>45531</v>
      </c>
      <c r="AT84" s="222" t="s">
        <v>1545</v>
      </c>
      <c r="AU84" s="218">
        <v>2</v>
      </c>
      <c r="AV84" s="218" t="s">
        <v>1542</v>
      </c>
      <c r="AW84" s="218" t="s">
        <v>492</v>
      </c>
      <c r="AX84" s="218">
        <v>1</v>
      </c>
      <c r="AY84" s="218" t="s">
        <v>1544</v>
      </c>
      <c r="AZ84" s="218" t="s">
        <v>1543</v>
      </c>
      <c r="BA84" s="219">
        <v>45286</v>
      </c>
      <c r="BB84" s="221" t="s">
        <v>491</v>
      </c>
      <c r="BC84" s="213">
        <v>44056</v>
      </c>
      <c r="BD84" s="213" t="s">
        <v>489</v>
      </c>
      <c r="BE84" s="213" t="s">
        <v>22</v>
      </c>
      <c r="BF84" s="213">
        <v>3</v>
      </c>
      <c r="BG84" s="213">
        <v>0</v>
      </c>
      <c r="BH84" s="213" t="s">
        <v>490</v>
      </c>
      <c r="BI84" s="214">
        <v>43642</v>
      </c>
      <c r="BJ84" s="222" t="s">
        <v>9532</v>
      </c>
      <c r="BK84" s="222">
        <v>2299</v>
      </c>
      <c r="BL84" s="222" t="s">
        <v>9530</v>
      </c>
      <c r="BM84" s="222" t="s">
        <v>492</v>
      </c>
      <c r="BN84" s="222">
        <v>1</v>
      </c>
      <c r="BO84" s="222" t="s">
        <v>9531</v>
      </c>
      <c r="BP84" s="218" t="s">
        <v>691</v>
      </c>
      <c r="BQ84" s="223">
        <v>45531</v>
      </c>
      <c r="BR84" s="221" t="s">
        <v>19</v>
      </c>
      <c r="BS84" s="224" t="s">
        <v>17</v>
      </c>
      <c r="BT84" s="224">
        <v>0</v>
      </c>
      <c r="BU84" s="224" t="s">
        <v>17</v>
      </c>
      <c r="BV84" s="224" t="s">
        <v>17</v>
      </c>
      <c r="BW84" s="224" t="s">
        <v>18</v>
      </c>
      <c r="BX84" s="224">
        <v>0</v>
      </c>
      <c r="BY84" s="214">
        <v>43489</v>
      </c>
      <c r="BZ84" s="222" t="s">
        <v>23</v>
      </c>
      <c r="CA84" s="222">
        <v>1</v>
      </c>
      <c r="CB84" s="222" t="s">
        <v>13</v>
      </c>
      <c r="CC84" s="222" t="s">
        <v>22</v>
      </c>
      <c r="CD84" s="222">
        <v>3</v>
      </c>
      <c r="CE84" s="222" t="s">
        <v>13</v>
      </c>
      <c r="CF84" s="222" t="s">
        <v>14</v>
      </c>
      <c r="CG84" s="223">
        <v>43489</v>
      </c>
      <c r="CH84" s="221" t="s">
        <v>11483</v>
      </c>
      <c r="CI84" s="222" t="e">
        <v>#N/A</v>
      </c>
      <c r="CJ84" s="222" t="e">
        <v>#N/A</v>
      </c>
      <c r="CK84" s="222" t="e">
        <v>#N/A</v>
      </c>
      <c r="CL84" s="222" t="e">
        <v>#N/A</v>
      </c>
      <c r="CM84" s="222" t="e">
        <v>#N/A</v>
      </c>
      <c r="CN84" s="222" t="e">
        <v>#N/A</v>
      </c>
      <c r="CO84" s="225" t="e">
        <v>#N/A</v>
      </c>
      <c r="CP84" s="222" t="s">
        <v>25</v>
      </c>
      <c r="CQ84" s="224" t="s">
        <v>17</v>
      </c>
      <c r="CR84" s="224">
        <v>0</v>
      </c>
      <c r="CS84" s="224" t="s">
        <v>17</v>
      </c>
      <c r="CT84" s="224" t="s">
        <v>17</v>
      </c>
      <c r="CU84" s="224" t="s">
        <v>18</v>
      </c>
      <c r="CV84" s="224">
        <v>0</v>
      </c>
      <c r="CW84" s="214">
        <v>43489</v>
      </c>
      <c r="CX84" s="222" t="s">
        <v>2070</v>
      </c>
      <c r="CY84" s="218">
        <v>7100000</v>
      </c>
      <c r="CZ84" s="218" t="s">
        <v>2064</v>
      </c>
      <c r="DA84" s="218" t="s">
        <v>492</v>
      </c>
      <c r="DB84" s="218">
        <v>1</v>
      </c>
      <c r="DC84" s="218" t="s">
        <v>2076</v>
      </c>
      <c r="DD84" s="218" t="s">
        <v>2068</v>
      </c>
      <c r="DE84" s="220">
        <v>45439</v>
      </c>
      <c r="DF84" s="221" t="s">
        <v>2074</v>
      </c>
      <c r="DG84" s="213">
        <v>15295000</v>
      </c>
      <c r="DH84" s="224" t="s">
        <v>2071</v>
      </c>
      <c r="DI84" s="224" t="s">
        <v>492</v>
      </c>
      <c r="DJ84" s="224">
        <v>1</v>
      </c>
      <c r="DK84" s="224" t="s">
        <v>2073</v>
      </c>
      <c r="DL84" s="224" t="s">
        <v>2072</v>
      </c>
      <c r="DM84" s="214">
        <v>45439</v>
      </c>
      <c r="DN84" s="222" t="s">
        <v>2075</v>
      </c>
      <c r="DO84" s="218">
        <v>0</v>
      </c>
      <c r="DP84" s="222" t="s">
        <v>2071</v>
      </c>
      <c r="DQ84" s="222" t="s">
        <v>492</v>
      </c>
      <c r="DR84" s="222">
        <v>1</v>
      </c>
      <c r="DS84" s="222" t="s">
        <v>1861</v>
      </c>
      <c r="DT84" s="222" t="s">
        <v>2072</v>
      </c>
      <c r="DU84" s="223">
        <v>45439</v>
      </c>
      <c r="DV84" s="221" t="s">
        <v>2077</v>
      </c>
      <c r="DW84" s="213">
        <v>5467000</v>
      </c>
      <c r="DX84" s="224" t="s">
        <v>2064</v>
      </c>
      <c r="DY84" s="224" t="s">
        <v>492</v>
      </c>
      <c r="DZ84" s="224">
        <v>1</v>
      </c>
      <c r="EA84" s="224" t="s">
        <v>2076</v>
      </c>
      <c r="EB84" s="224" t="s">
        <v>2068</v>
      </c>
      <c r="EC84" s="214">
        <v>45439</v>
      </c>
      <c r="ED84" s="222" t="s">
        <v>2079</v>
      </c>
      <c r="EE84" s="218">
        <v>1491000</v>
      </c>
      <c r="EF84" s="222" t="s">
        <v>2064</v>
      </c>
      <c r="EG84" s="222" t="s">
        <v>492</v>
      </c>
      <c r="EH84" s="222">
        <v>1</v>
      </c>
      <c r="EI84" s="222" t="s">
        <v>2078</v>
      </c>
      <c r="EJ84" s="222" t="s">
        <v>2068</v>
      </c>
      <c r="EK84" s="223">
        <v>45439</v>
      </c>
      <c r="EL84" s="221" t="s">
        <v>2081</v>
      </c>
      <c r="EM84" s="213">
        <v>142000</v>
      </c>
      <c r="EN84" s="224" t="s">
        <v>2064</v>
      </c>
      <c r="EO84" s="224" t="s">
        <v>492</v>
      </c>
      <c r="EP84" s="224">
        <v>1</v>
      </c>
      <c r="EQ84" s="224" t="s">
        <v>2080</v>
      </c>
      <c r="ER84" s="224" t="s">
        <v>2068</v>
      </c>
      <c r="ES84" s="214">
        <v>45439</v>
      </c>
      <c r="ET84" s="222" t="s">
        <v>9533</v>
      </c>
      <c r="EU84" s="222">
        <v>2299</v>
      </c>
      <c r="EV84" s="222" t="s">
        <v>9530</v>
      </c>
      <c r="EW84" s="222" t="s">
        <v>492</v>
      </c>
      <c r="EX84" s="222">
        <v>1</v>
      </c>
      <c r="EY84" s="222" t="s">
        <v>9531</v>
      </c>
      <c r="EZ84" s="222" t="s">
        <v>691</v>
      </c>
      <c r="FA84" s="223">
        <v>45531</v>
      </c>
      <c r="FB84" s="221" t="s">
        <v>9535</v>
      </c>
      <c r="FC84" s="224">
        <v>5</v>
      </c>
      <c r="FD84" s="224" t="s">
        <v>9526</v>
      </c>
      <c r="FE84" s="224" t="s">
        <v>492</v>
      </c>
      <c r="FF84" s="224">
        <v>1</v>
      </c>
      <c r="FG84" s="224" t="s">
        <v>9534</v>
      </c>
      <c r="FH84" s="224" t="s">
        <v>9527</v>
      </c>
      <c r="FI84" s="214">
        <v>45531</v>
      </c>
      <c r="FJ84" s="221" t="s">
        <v>27</v>
      </c>
      <c r="FK84" s="222" t="s">
        <v>17</v>
      </c>
      <c r="FL84" s="222">
        <v>0</v>
      </c>
      <c r="FM84" s="222" t="s">
        <v>17</v>
      </c>
      <c r="FN84" s="222" t="s">
        <v>17</v>
      </c>
      <c r="FO84" s="222" t="s">
        <v>18</v>
      </c>
      <c r="FP84" s="218">
        <v>0</v>
      </c>
      <c r="FQ84" s="219">
        <v>43489</v>
      </c>
      <c r="FR84" s="221" t="s">
        <v>29</v>
      </c>
      <c r="FS84" s="224" t="s">
        <v>17</v>
      </c>
      <c r="FT84" s="224">
        <v>0</v>
      </c>
      <c r="FU84" s="224" t="s">
        <v>17</v>
      </c>
      <c r="FV84" s="224" t="s">
        <v>17</v>
      </c>
      <c r="FW84" s="224" t="s">
        <v>18</v>
      </c>
      <c r="FX84" s="224">
        <v>0</v>
      </c>
      <c r="FY84" s="214">
        <v>43489</v>
      </c>
      <c r="FZ84" s="222" t="s">
        <v>3666</v>
      </c>
      <c r="GA84" s="222">
        <v>0</v>
      </c>
      <c r="GB84" s="222" t="s">
        <v>2232</v>
      </c>
      <c r="GC84" s="222" t="s">
        <v>33</v>
      </c>
      <c r="GD84" s="222">
        <v>2</v>
      </c>
      <c r="GE84" s="222" t="s">
        <v>17</v>
      </c>
      <c r="GF84" s="222" t="s">
        <v>17</v>
      </c>
      <c r="GG84" s="223">
        <v>45466</v>
      </c>
      <c r="GH84" s="221" t="s">
        <v>3672</v>
      </c>
      <c r="GI84" s="224">
        <v>3</v>
      </c>
      <c r="GJ84" s="224" t="s">
        <v>2232</v>
      </c>
      <c r="GK84" s="224" t="s">
        <v>33</v>
      </c>
      <c r="GL84" s="224">
        <v>2</v>
      </c>
      <c r="GM84" s="224" t="s">
        <v>17</v>
      </c>
      <c r="GN84" s="224" t="s">
        <v>17</v>
      </c>
      <c r="GO84" s="214">
        <v>45466</v>
      </c>
      <c r="GP84" s="222" t="s">
        <v>3667</v>
      </c>
      <c r="GQ84" s="222">
        <v>2</v>
      </c>
      <c r="GR84" s="222" t="s">
        <v>2232</v>
      </c>
      <c r="GS84" s="222" t="s">
        <v>33</v>
      </c>
      <c r="GT84" s="222">
        <v>2</v>
      </c>
      <c r="GU84" s="222" t="s">
        <v>17</v>
      </c>
      <c r="GV84" s="222" t="s">
        <v>17</v>
      </c>
      <c r="GW84" s="223">
        <v>45466</v>
      </c>
      <c r="GX84" s="221" t="s">
        <v>3673</v>
      </c>
      <c r="GY84" s="224">
        <v>3</v>
      </c>
      <c r="GZ84" s="224" t="s">
        <v>2232</v>
      </c>
      <c r="HA84" s="224" t="s">
        <v>33</v>
      </c>
      <c r="HB84" s="224">
        <v>2</v>
      </c>
      <c r="HC84" s="224" t="s">
        <v>17</v>
      </c>
      <c r="HD84" s="224" t="s">
        <v>17</v>
      </c>
      <c r="HE84" s="214">
        <v>45466</v>
      </c>
      <c r="HF84" s="222" t="s">
        <v>3665</v>
      </c>
      <c r="HG84" s="222">
        <v>0</v>
      </c>
      <c r="HH84" s="222" t="s">
        <v>2232</v>
      </c>
      <c r="HI84" s="222" t="s">
        <v>33</v>
      </c>
      <c r="HJ84" s="222">
        <v>2</v>
      </c>
      <c r="HK84" s="222" t="s">
        <v>17</v>
      </c>
      <c r="HL84" s="222" t="s">
        <v>17</v>
      </c>
      <c r="HM84" s="223">
        <v>45466</v>
      </c>
      <c r="HN84" s="221" t="s">
        <v>3671</v>
      </c>
      <c r="HO84" s="224">
        <v>2</v>
      </c>
      <c r="HP84" s="224" t="s">
        <v>2232</v>
      </c>
      <c r="HQ84" s="224" t="s">
        <v>33</v>
      </c>
      <c r="HR84" s="224">
        <v>2</v>
      </c>
      <c r="HS84" s="224" t="s">
        <v>17</v>
      </c>
      <c r="HT84" s="224" t="s">
        <v>17</v>
      </c>
      <c r="HU84" s="214">
        <v>45466</v>
      </c>
      <c r="HV84" s="222" t="s">
        <v>3668</v>
      </c>
      <c r="HW84" s="222">
        <v>3</v>
      </c>
      <c r="HX84" s="222" t="s">
        <v>2232</v>
      </c>
      <c r="HY84" s="222" t="s">
        <v>33</v>
      </c>
      <c r="HZ84" s="222">
        <v>2</v>
      </c>
      <c r="IA84" s="222" t="s">
        <v>17</v>
      </c>
      <c r="IB84" s="222" t="s">
        <v>17</v>
      </c>
      <c r="IC84" s="223">
        <v>45466</v>
      </c>
      <c r="ID84" s="221" t="s">
        <v>3670</v>
      </c>
      <c r="IE84" s="224">
        <v>1</v>
      </c>
      <c r="IF84" s="224" t="s">
        <v>2232</v>
      </c>
      <c r="IG84" s="224" t="s">
        <v>33</v>
      </c>
      <c r="IH84" s="224">
        <v>2</v>
      </c>
      <c r="II84" s="224" t="s">
        <v>17</v>
      </c>
      <c r="IJ84" s="224" t="s">
        <v>17</v>
      </c>
      <c r="IK84" s="214">
        <v>45466</v>
      </c>
      <c r="IL84" s="222" t="s">
        <v>3669</v>
      </c>
      <c r="IM84" s="222">
        <v>3</v>
      </c>
      <c r="IN84" s="222" t="s">
        <v>2232</v>
      </c>
      <c r="IO84" s="222" t="s">
        <v>33</v>
      </c>
      <c r="IP84" s="222">
        <v>2</v>
      </c>
      <c r="IQ84" s="222" t="s">
        <v>17</v>
      </c>
      <c r="IR84" s="222" t="s">
        <v>17</v>
      </c>
      <c r="IS84" s="223">
        <v>45466</v>
      </c>
    </row>
    <row r="85" spans="1:253" s="11" customFormat="1" ht="13.25" customHeight="1" x14ac:dyDescent="0.25">
      <c r="A85" s="11" t="s">
        <v>4609</v>
      </c>
      <c r="B85" s="11" t="s">
        <v>11011</v>
      </c>
      <c r="C85" s="11" t="s">
        <v>4610</v>
      </c>
      <c r="D85" s="11" t="s">
        <v>2609</v>
      </c>
      <c r="E85" s="11" t="s">
        <v>10320</v>
      </c>
      <c r="F85" s="11" t="s">
        <v>4614</v>
      </c>
      <c r="G85" s="212">
        <v>55960000</v>
      </c>
      <c r="H85" s="213" t="s">
        <v>4611</v>
      </c>
      <c r="I85" s="213" t="s">
        <v>888</v>
      </c>
      <c r="J85" s="213">
        <v>2</v>
      </c>
      <c r="K85" s="213" t="s">
        <v>4613</v>
      </c>
      <c r="L85" s="213" t="s">
        <v>4612</v>
      </c>
      <c r="M85" s="214">
        <v>45525</v>
      </c>
      <c r="N85" s="221" t="s">
        <v>4618</v>
      </c>
      <c r="O85" s="216">
        <v>676577</v>
      </c>
      <c r="P85" s="216" t="s">
        <v>4615</v>
      </c>
      <c r="Q85" s="216" t="s">
        <v>492</v>
      </c>
      <c r="R85" s="216">
        <v>1</v>
      </c>
      <c r="S85" s="216" t="s">
        <v>4617</v>
      </c>
      <c r="T85" s="216" t="s">
        <v>4616</v>
      </c>
      <c r="U85" s="217">
        <v>45525</v>
      </c>
      <c r="V85" s="221" t="s">
        <v>4620</v>
      </c>
      <c r="W85" s="213">
        <v>55960000</v>
      </c>
      <c r="X85" s="213" t="s">
        <v>4611</v>
      </c>
      <c r="Y85" s="213" t="s">
        <v>888</v>
      </c>
      <c r="Z85" s="213">
        <v>2</v>
      </c>
      <c r="AA85" s="213" t="s">
        <v>4619</v>
      </c>
      <c r="AB85" s="213" t="s">
        <v>4612</v>
      </c>
      <c r="AC85" s="214">
        <v>45525</v>
      </c>
      <c r="AD85" s="221" t="s">
        <v>4622</v>
      </c>
      <c r="AE85" s="218">
        <v>55960000</v>
      </c>
      <c r="AF85" s="218" t="s">
        <v>4611</v>
      </c>
      <c r="AG85" s="218" t="s">
        <v>888</v>
      </c>
      <c r="AH85" s="218">
        <v>2</v>
      </c>
      <c r="AI85" s="218" t="s">
        <v>4621</v>
      </c>
      <c r="AJ85" s="218" t="s">
        <v>4612</v>
      </c>
      <c r="AK85" s="219">
        <v>45525</v>
      </c>
      <c r="AL85" s="221" t="s">
        <v>4626</v>
      </c>
      <c r="AM85" s="213">
        <v>4849000</v>
      </c>
      <c r="AN85" s="213" t="s">
        <v>4623</v>
      </c>
      <c r="AO85" s="213" t="s">
        <v>888</v>
      </c>
      <c r="AP85" s="213">
        <v>2</v>
      </c>
      <c r="AQ85" s="213" t="s">
        <v>4625</v>
      </c>
      <c r="AR85" s="213" t="s">
        <v>4624</v>
      </c>
      <c r="AS85" s="214">
        <v>45525</v>
      </c>
      <c r="AT85" s="222" t="s">
        <v>4628</v>
      </c>
      <c r="AU85" s="218" t="s">
        <v>17</v>
      </c>
      <c r="AV85" s="218" t="s">
        <v>17</v>
      </c>
      <c r="AW85" s="218" t="s">
        <v>17</v>
      </c>
      <c r="AX85" s="218" t="s">
        <v>17</v>
      </c>
      <c r="AY85" s="218" t="s">
        <v>4627</v>
      </c>
      <c r="AZ85" s="218" t="s">
        <v>17</v>
      </c>
      <c r="BA85" s="219">
        <v>45525</v>
      </c>
      <c r="BB85" s="221" t="s">
        <v>4657</v>
      </c>
      <c r="BC85" s="213" t="s">
        <v>17</v>
      </c>
      <c r="BD85" s="213" t="s">
        <v>17</v>
      </c>
      <c r="BE85" s="213" t="s">
        <v>17</v>
      </c>
      <c r="BF85" s="213" t="s">
        <v>17</v>
      </c>
      <c r="BG85" s="213" t="s">
        <v>4654</v>
      </c>
      <c r="BH85" s="213" t="s">
        <v>17</v>
      </c>
      <c r="BI85" s="214">
        <v>45525</v>
      </c>
      <c r="BJ85" s="222" t="s">
        <v>4632</v>
      </c>
      <c r="BK85" s="222">
        <v>8693</v>
      </c>
      <c r="BL85" s="222" t="s">
        <v>4629</v>
      </c>
      <c r="BM85" s="222" t="s">
        <v>888</v>
      </c>
      <c r="BN85" s="222">
        <v>2</v>
      </c>
      <c r="BO85" s="222" t="s">
        <v>4631</v>
      </c>
      <c r="BP85" s="218" t="s">
        <v>4630</v>
      </c>
      <c r="BQ85" s="223">
        <v>45525</v>
      </c>
      <c r="BR85" s="221" t="s">
        <v>4658</v>
      </c>
      <c r="BS85" s="224" t="s">
        <v>17</v>
      </c>
      <c r="BT85" s="224" t="s">
        <v>17</v>
      </c>
      <c r="BU85" s="224" t="s">
        <v>17</v>
      </c>
      <c r="BV85" s="224" t="s">
        <v>17</v>
      </c>
      <c r="BW85" s="224" t="s">
        <v>4627</v>
      </c>
      <c r="BX85" s="224" t="s">
        <v>17</v>
      </c>
      <c r="BY85" s="214">
        <v>45525</v>
      </c>
      <c r="BZ85" s="222" t="s">
        <v>4659</v>
      </c>
      <c r="CA85" s="222" t="s">
        <v>17</v>
      </c>
      <c r="CB85" s="222" t="s">
        <v>17</v>
      </c>
      <c r="CC85" s="222" t="s">
        <v>17</v>
      </c>
      <c r="CD85" s="222" t="s">
        <v>17</v>
      </c>
      <c r="CE85" s="222" t="s">
        <v>4654</v>
      </c>
      <c r="CF85" s="222" t="s">
        <v>17</v>
      </c>
      <c r="CG85" s="223">
        <v>45525</v>
      </c>
      <c r="CH85" s="221" t="s">
        <v>11484</v>
      </c>
      <c r="CI85" s="222" t="e">
        <v>#N/A</v>
      </c>
      <c r="CJ85" s="222" t="e">
        <v>#N/A</v>
      </c>
      <c r="CK85" s="222" t="e">
        <v>#N/A</v>
      </c>
      <c r="CL85" s="222" t="e">
        <v>#N/A</v>
      </c>
      <c r="CM85" s="222" t="e">
        <v>#N/A</v>
      </c>
      <c r="CN85" s="222" t="e">
        <v>#N/A</v>
      </c>
      <c r="CO85" s="225" t="e">
        <v>#N/A</v>
      </c>
      <c r="CP85" s="222" t="s">
        <v>4661</v>
      </c>
      <c r="CQ85" s="224" t="s">
        <v>17</v>
      </c>
      <c r="CR85" s="224" t="s">
        <v>17</v>
      </c>
      <c r="CS85" s="224" t="s">
        <v>17</v>
      </c>
      <c r="CT85" s="224" t="s">
        <v>17</v>
      </c>
      <c r="CU85" s="224" t="s">
        <v>4627</v>
      </c>
      <c r="CV85" s="224" t="s">
        <v>17</v>
      </c>
      <c r="CW85" s="214">
        <v>45525</v>
      </c>
      <c r="CX85" s="222" t="s">
        <v>4638</v>
      </c>
      <c r="CY85" s="218">
        <v>18606000</v>
      </c>
      <c r="CZ85" s="218" t="s">
        <v>4635</v>
      </c>
      <c r="DA85" s="218" t="s">
        <v>888</v>
      </c>
      <c r="DB85" s="218">
        <v>2</v>
      </c>
      <c r="DC85" s="218" t="s">
        <v>4645</v>
      </c>
      <c r="DD85" s="218" t="s">
        <v>4636</v>
      </c>
      <c r="DE85" s="220">
        <v>45525</v>
      </c>
      <c r="DF85" s="221" t="s">
        <v>4642</v>
      </c>
      <c r="DG85" s="213">
        <v>0</v>
      </c>
      <c r="DH85" s="224" t="s">
        <v>4639</v>
      </c>
      <c r="DI85" s="224" t="s">
        <v>888</v>
      </c>
      <c r="DJ85" s="224">
        <v>2</v>
      </c>
      <c r="DK85" s="224" t="s">
        <v>4641</v>
      </c>
      <c r="DL85" s="224" t="s">
        <v>4640</v>
      </c>
      <c r="DM85" s="214">
        <v>45525</v>
      </c>
      <c r="DN85" s="222" t="s">
        <v>4644</v>
      </c>
      <c r="DO85" s="218">
        <v>37354000</v>
      </c>
      <c r="DP85" s="222" t="s">
        <v>4635</v>
      </c>
      <c r="DQ85" s="222" t="s">
        <v>888</v>
      </c>
      <c r="DR85" s="222">
        <v>2</v>
      </c>
      <c r="DS85" s="222" t="s">
        <v>4643</v>
      </c>
      <c r="DT85" s="222" t="s">
        <v>4636</v>
      </c>
      <c r="DU85" s="223">
        <v>45525</v>
      </c>
      <c r="DV85" s="221" t="s">
        <v>4646</v>
      </c>
      <c r="DW85" s="213">
        <v>13493000</v>
      </c>
      <c r="DX85" s="224" t="s">
        <v>4635</v>
      </c>
      <c r="DY85" s="224" t="s">
        <v>888</v>
      </c>
      <c r="DZ85" s="224">
        <v>2</v>
      </c>
      <c r="EA85" s="224" t="s">
        <v>4645</v>
      </c>
      <c r="EB85" s="224" t="s">
        <v>4636</v>
      </c>
      <c r="EC85" s="214">
        <v>45525</v>
      </c>
      <c r="ED85" s="222" t="s">
        <v>4648</v>
      </c>
      <c r="EE85" s="218">
        <v>5113000</v>
      </c>
      <c r="EF85" s="222" t="s">
        <v>4639</v>
      </c>
      <c r="EG85" s="222" t="s">
        <v>888</v>
      </c>
      <c r="EH85" s="222">
        <v>2</v>
      </c>
      <c r="EI85" s="222" t="s">
        <v>4647</v>
      </c>
      <c r="EJ85" s="222" t="s">
        <v>4640</v>
      </c>
      <c r="EK85" s="223">
        <v>45525</v>
      </c>
      <c r="EL85" s="221" t="s">
        <v>4649</v>
      </c>
      <c r="EM85" s="213" t="s">
        <v>17</v>
      </c>
      <c r="EN85" s="224" t="s">
        <v>4639</v>
      </c>
      <c r="EO85" s="224" t="s">
        <v>888</v>
      </c>
      <c r="EP85" s="224">
        <v>2</v>
      </c>
      <c r="EQ85" s="224" t="s">
        <v>4647</v>
      </c>
      <c r="ER85" s="224" t="s">
        <v>4640</v>
      </c>
      <c r="ES85" s="214">
        <v>45525</v>
      </c>
      <c r="ET85" s="222" t="s">
        <v>4634</v>
      </c>
      <c r="EU85" s="222">
        <v>8693</v>
      </c>
      <c r="EV85" s="222" t="s">
        <v>4629</v>
      </c>
      <c r="EW85" s="222" t="s">
        <v>888</v>
      </c>
      <c r="EX85" s="222">
        <v>2</v>
      </c>
      <c r="EY85" s="222" t="s">
        <v>4631</v>
      </c>
      <c r="EZ85" s="222" t="s">
        <v>4633</v>
      </c>
      <c r="FA85" s="223">
        <v>45525</v>
      </c>
      <c r="FB85" s="221" t="s">
        <v>4653</v>
      </c>
      <c r="FC85" s="224">
        <v>5</v>
      </c>
      <c r="FD85" s="224" t="s">
        <v>4650</v>
      </c>
      <c r="FE85" s="224" t="s">
        <v>492</v>
      </c>
      <c r="FF85" s="224">
        <v>1</v>
      </c>
      <c r="FG85" s="224" t="s">
        <v>4652</v>
      </c>
      <c r="FH85" s="224" t="s">
        <v>4651</v>
      </c>
      <c r="FI85" s="214">
        <v>45525</v>
      </c>
      <c r="FJ85" s="221" t="s">
        <v>4655</v>
      </c>
      <c r="FK85" s="222" t="s">
        <v>17</v>
      </c>
      <c r="FL85" s="222" t="s">
        <v>17</v>
      </c>
      <c r="FM85" s="222" t="s">
        <v>17</v>
      </c>
      <c r="FN85" s="222" t="s">
        <v>17</v>
      </c>
      <c r="FO85" s="222" t="s">
        <v>4654</v>
      </c>
      <c r="FP85" s="218" t="s">
        <v>17</v>
      </c>
      <c r="FQ85" s="219">
        <v>45525</v>
      </c>
      <c r="FR85" s="221" t="s">
        <v>4656</v>
      </c>
      <c r="FS85" s="224" t="s">
        <v>17</v>
      </c>
      <c r="FT85" s="224" t="s">
        <v>17</v>
      </c>
      <c r="FU85" s="224" t="s">
        <v>17</v>
      </c>
      <c r="FV85" s="224" t="s">
        <v>17</v>
      </c>
      <c r="FW85" s="224" t="s">
        <v>4654</v>
      </c>
      <c r="FX85" s="224" t="s">
        <v>17</v>
      </c>
      <c r="FY85" s="214">
        <v>45525</v>
      </c>
      <c r="FZ85" s="222" t="s">
        <v>5205</v>
      </c>
      <c r="GA85" s="222">
        <v>2</v>
      </c>
      <c r="GB85" s="222" t="s">
        <v>2232</v>
      </c>
      <c r="GC85" s="222" t="s">
        <v>33</v>
      </c>
      <c r="GD85" s="222">
        <v>2</v>
      </c>
      <c r="GE85" s="222" t="s">
        <v>17</v>
      </c>
      <c r="GF85" s="222" t="s">
        <v>17</v>
      </c>
      <c r="GG85" s="223">
        <v>45525</v>
      </c>
      <c r="GH85" s="221" t="s">
        <v>5211</v>
      </c>
      <c r="GI85" s="224">
        <v>3</v>
      </c>
      <c r="GJ85" s="224" t="s">
        <v>2232</v>
      </c>
      <c r="GK85" s="224" t="s">
        <v>33</v>
      </c>
      <c r="GL85" s="224">
        <v>2</v>
      </c>
      <c r="GM85" s="224" t="s">
        <v>17</v>
      </c>
      <c r="GN85" s="224" t="s">
        <v>17</v>
      </c>
      <c r="GO85" s="214">
        <v>45525</v>
      </c>
      <c r="GP85" s="222" t="s">
        <v>5206</v>
      </c>
      <c r="GQ85" s="222">
        <v>3</v>
      </c>
      <c r="GR85" s="222" t="s">
        <v>2232</v>
      </c>
      <c r="GS85" s="222" t="s">
        <v>33</v>
      </c>
      <c r="GT85" s="222">
        <v>2</v>
      </c>
      <c r="GU85" s="222" t="s">
        <v>17</v>
      </c>
      <c r="GV85" s="222" t="s">
        <v>17</v>
      </c>
      <c r="GW85" s="223">
        <v>45525</v>
      </c>
      <c r="GX85" s="221" t="s">
        <v>5212</v>
      </c>
      <c r="GY85" s="224">
        <v>2</v>
      </c>
      <c r="GZ85" s="224" t="s">
        <v>2232</v>
      </c>
      <c r="HA85" s="224" t="s">
        <v>33</v>
      </c>
      <c r="HB85" s="224">
        <v>2</v>
      </c>
      <c r="HC85" s="224" t="s">
        <v>17</v>
      </c>
      <c r="HD85" s="224" t="s">
        <v>17</v>
      </c>
      <c r="HE85" s="214">
        <v>45525</v>
      </c>
      <c r="HF85" s="222" t="s">
        <v>5204</v>
      </c>
      <c r="HG85" s="222">
        <v>3</v>
      </c>
      <c r="HH85" s="222" t="s">
        <v>2232</v>
      </c>
      <c r="HI85" s="222" t="s">
        <v>33</v>
      </c>
      <c r="HJ85" s="222">
        <v>2</v>
      </c>
      <c r="HK85" s="222" t="s">
        <v>17</v>
      </c>
      <c r="HL85" s="222" t="s">
        <v>17</v>
      </c>
      <c r="HM85" s="223">
        <v>45525</v>
      </c>
      <c r="HN85" s="221" t="s">
        <v>5210</v>
      </c>
      <c r="HO85" s="224">
        <v>3</v>
      </c>
      <c r="HP85" s="224" t="s">
        <v>2232</v>
      </c>
      <c r="HQ85" s="224" t="s">
        <v>33</v>
      </c>
      <c r="HR85" s="224">
        <v>2</v>
      </c>
      <c r="HS85" s="224" t="s">
        <v>17</v>
      </c>
      <c r="HT85" s="224" t="s">
        <v>17</v>
      </c>
      <c r="HU85" s="214">
        <v>45525</v>
      </c>
      <c r="HV85" s="222" t="s">
        <v>5207</v>
      </c>
      <c r="HW85" s="222">
        <v>3</v>
      </c>
      <c r="HX85" s="222" t="s">
        <v>2232</v>
      </c>
      <c r="HY85" s="222" t="s">
        <v>33</v>
      </c>
      <c r="HZ85" s="222">
        <v>2</v>
      </c>
      <c r="IA85" s="222" t="s">
        <v>17</v>
      </c>
      <c r="IB85" s="222" t="s">
        <v>17</v>
      </c>
      <c r="IC85" s="223">
        <v>45525</v>
      </c>
      <c r="ID85" s="221" t="s">
        <v>5209</v>
      </c>
      <c r="IE85" s="224">
        <v>2</v>
      </c>
      <c r="IF85" s="224" t="s">
        <v>2232</v>
      </c>
      <c r="IG85" s="224" t="s">
        <v>33</v>
      </c>
      <c r="IH85" s="224">
        <v>2</v>
      </c>
      <c r="II85" s="224" t="s">
        <v>17</v>
      </c>
      <c r="IJ85" s="224" t="s">
        <v>17</v>
      </c>
      <c r="IK85" s="214">
        <v>45525</v>
      </c>
      <c r="IL85" s="222" t="s">
        <v>5208</v>
      </c>
      <c r="IM85" s="222">
        <v>3</v>
      </c>
      <c r="IN85" s="222" t="s">
        <v>2232</v>
      </c>
      <c r="IO85" s="222" t="s">
        <v>33</v>
      </c>
      <c r="IP85" s="222">
        <v>2</v>
      </c>
      <c r="IQ85" s="222" t="s">
        <v>17</v>
      </c>
      <c r="IR85" s="222" t="s">
        <v>17</v>
      </c>
      <c r="IS85" s="223">
        <v>45525</v>
      </c>
    </row>
    <row r="86" spans="1:253" s="11" customFormat="1" ht="13.25" customHeight="1" x14ac:dyDescent="0.25">
      <c r="A86" s="11" t="s">
        <v>2607</v>
      </c>
      <c r="B86" s="11" t="s">
        <v>10780</v>
      </c>
      <c r="C86" s="11" t="s">
        <v>2608</v>
      </c>
      <c r="D86" s="11" t="s">
        <v>2609</v>
      </c>
      <c r="E86" s="11" t="s">
        <v>10320</v>
      </c>
      <c r="F86" s="11" t="s">
        <v>4663</v>
      </c>
      <c r="G86" s="212">
        <v>55960000</v>
      </c>
      <c r="H86" s="213" t="s">
        <v>4611</v>
      </c>
      <c r="I86" s="213" t="s">
        <v>888</v>
      </c>
      <c r="J86" s="213">
        <v>2</v>
      </c>
      <c r="K86" s="213" t="s">
        <v>4613</v>
      </c>
      <c r="L86" s="213" t="s">
        <v>4662</v>
      </c>
      <c r="M86" s="214">
        <v>45525</v>
      </c>
      <c r="N86" s="221" t="s">
        <v>4667</v>
      </c>
      <c r="O86" s="216">
        <v>36778</v>
      </c>
      <c r="P86" s="216" t="s">
        <v>4664</v>
      </c>
      <c r="Q86" s="216" t="s">
        <v>888</v>
      </c>
      <c r="R86" s="216">
        <v>2</v>
      </c>
      <c r="S86" s="216" t="s">
        <v>4666</v>
      </c>
      <c r="T86" s="216" t="s">
        <v>4665</v>
      </c>
      <c r="U86" s="217">
        <v>45525</v>
      </c>
      <c r="V86" s="221" t="s">
        <v>4669</v>
      </c>
      <c r="W86" s="213">
        <v>3472000</v>
      </c>
      <c r="X86" s="213" t="s">
        <v>4611</v>
      </c>
      <c r="Y86" s="213" t="s">
        <v>888</v>
      </c>
      <c r="Z86" s="213">
        <v>2</v>
      </c>
      <c r="AA86" s="213" t="s">
        <v>4668</v>
      </c>
      <c r="AB86" s="213" t="s">
        <v>4612</v>
      </c>
      <c r="AC86" s="214">
        <v>45525</v>
      </c>
      <c r="AD86" s="221" t="s">
        <v>4671</v>
      </c>
      <c r="AE86" s="218">
        <v>3472000</v>
      </c>
      <c r="AF86" s="218" t="s">
        <v>4611</v>
      </c>
      <c r="AG86" s="218" t="s">
        <v>888</v>
      </c>
      <c r="AH86" s="218">
        <v>2</v>
      </c>
      <c r="AI86" s="218" t="s">
        <v>4670</v>
      </c>
      <c r="AJ86" s="218" t="s">
        <v>4612</v>
      </c>
      <c r="AK86" s="219">
        <v>45525</v>
      </c>
      <c r="AL86" s="221" t="s">
        <v>4675</v>
      </c>
      <c r="AM86" s="213">
        <v>1334000</v>
      </c>
      <c r="AN86" s="213" t="s">
        <v>4672</v>
      </c>
      <c r="AO86" s="213" t="s">
        <v>888</v>
      </c>
      <c r="AP86" s="213">
        <v>2</v>
      </c>
      <c r="AQ86" s="213" t="s">
        <v>4674</v>
      </c>
      <c r="AR86" s="213" t="s">
        <v>4673</v>
      </c>
      <c r="AS86" s="214">
        <v>45525</v>
      </c>
      <c r="AT86" s="222" t="s">
        <v>4677</v>
      </c>
      <c r="AU86" s="218" t="s">
        <v>17</v>
      </c>
      <c r="AV86" s="218" t="s">
        <v>17</v>
      </c>
      <c r="AW86" s="218" t="s">
        <v>17</v>
      </c>
      <c r="AX86" s="218" t="s">
        <v>17</v>
      </c>
      <c r="AY86" s="218" t="s">
        <v>4676</v>
      </c>
      <c r="AZ86" s="218" t="s">
        <v>17</v>
      </c>
      <c r="BA86" s="219">
        <v>45525</v>
      </c>
      <c r="BB86" s="221" t="s">
        <v>4700</v>
      </c>
      <c r="BC86" s="213" t="s">
        <v>17</v>
      </c>
      <c r="BD86" s="213" t="s">
        <v>17</v>
      </c>
      <c r="BE86" s="213" t="s">
        <v>17</v>
      </c>
      <c r="BF86" s="213" t="s">
        <v>17</v>
      </c>
      <c r="BG86" s="213" t="s">
        <v>4676</v>
      </c>
      <c r="BH86" s="213" t="s">
        <v>17</v>
      </c>
      <c r="BI86" s="214">
        <v>45525</v>
      </c>
      <c r="BJ86" s="222" t="s">
        <v>4680</v>
      </c>
      <c r="BK86" s="222">
        <v>2553</v>
      </c>
      <c r="BL86" s="222" t="s">
        <v>4678</v>
      </c>
      <c r="BM86" s="222" t="s">
        <v>888</v>
      </c>
      <c r="BN86" s="222">
        <v>2</v>
      </c>
      <c r="BO86" s="222" t="s">
        <v>4679</v>
      </c>
      <c r="BP86" s="218" t="s">
        <v>691</v>
      </c>
      <c r="BQ86" s="223">
        <v>45525</v>
      </c>
      <c r="BR86" s="221" t="s">
        <v>4701</v>
      </c>
      <c r="BS86" s="224" t="s">
        <v>17</v>
      </c>
      <c r="BT86" s="224" t="s">
        <v>17</v>
      </c>
      <c r="BU86" s="224" t="s">
        <v>17</v>
      </c>
      <c r="BV86" s="224" t="s">
        <v>17</v>
      </c>
      <c r="BW86" s="224" t="s">
        <v>4676</v>
      </c>
      <c r="BX86" s="224" t="s">
        <v>17</v>
      </c>
      <c r="BY86" s="214">
        <v>45525</v>
      </c>
      <c r="BZ86" s="222" t="s">
        <v>4702</v>
      </c>
      <c r="CA86" s="222" t="s">
        <v>17</v>
      </c>
      <c r="CB86" s="222" t="s">
        <v>17</v>
      </c>
      <c r="CC86" s="222" t="s">
        <v>17</v>
      </c>
      <c r="CD86" s="222" t="s">
        <v>17</v>
      </c>
      <c r="CE86" s="222" t="s">
        <v>4676</v>
      </c>
      <c r="CF86" s="222" t="s">
        <v>17</v>
      </c>
      <c r="CG86" s="223">
        <v>45525</v>
      </c>
      <c r="CH86" s="221" t="s">
        <v>11485</v>
      </c>
      <c r="CI86" s="222" t="e">
        <v>#N/A</v>
      </c>
      <c r="CJ86" s="222" t="e">
        <v>#N/A</v>
      </c>
      <c r="CK86" s="222" t="e">
        <v>#N/A</v>
      </c>
      <c r="CL86" s="222" t="e">
        <v>#N/A</v>
      </c>
      <c r="CM86" s="222" t="e">
        <v>#N/A</v>
      </c>
      <c r="CN86" s="222" t="e">
        <v>#N/A</v>
      </c>
      <c r="CO86" s="225" t="e">
        <v>#N/A</v>
      </c>
      <c r="CP86" s="222" t="s">
        <v>4704</v>
      </c>
      <c r="CQ86" s="224" t="s">
        <v>17</v>
      </c>
      <c r="CR86" s="224" t="s">
        <v>17</v>
      </c>
      <c r="CS86" s="224" t="s">
        <v>17</v>
      </c>
      <c r="CT86" s="224" t="s">
        <v>17</v>
      </c>
      <c r="CU86" s="224" t="s">
        <v>4676</v>
      </c>
      <c r="CV86" s="224" t="s">
        <v>17</v>
      </c>
      <c r="CW86" s="214">
        <v>45525</v>
      </c>
      <c r="CX86" s="222" t="s">
        <v>4684</v>
      </c>
      <c r="CY86" s="218">
        <v>1678000</v>
      </c>
      <c r="CZ86" s="218" t="s">
        <v>4639</v>
      </c>
      <c r="DA86" s="218" t="s">
        <v>888</v>
      </c>
      <c r="DB86" s="218">
        <v>2</v>
      </c>
      <c r="DC86" s="218" t="s">
        <v>4689</v>
      </c>
      <c r="DD86" s="218" t="s">
        <v>4640</v>
      </c>
      <c r="DE86" s="220">
        <v>45525</v>
      </c>
      <c r="DF86" s="221" t="s">
        <v>4686</v>
      </c>
      <c r="DG86" s="213">
        <v>0</v>
      </c>
      <c r="DH86" s="224" t="s">
        <v>4639</v>
      </c>
      <c r="DI86" s="224" t="s">
        <v>888</v>
      </c>
      <c r="DJ86" s="224">
        <v>2</v>
      </c>
      <c r="DK86" s="224" t="s">
        <v>4685</v>
      </c>
      <c r="DL86" s="224" t="s">
        <v>4640</v>
      </c>
      <c r="DM86" s="214">
        <v>45525</v>
      </c>
      <c r="DN86" s="222" t="s">
        <v>4688</v>
      </c>
      <c r="DO86" s="218">
        <v>1794000</v>
      </c>
      <c r="DP86" s="222" t="s">
        <v>4639</v>
      </c>
      <c r="DQ86" s="222" t="s">
        <v>888</v>
      </c>
      <c r="DR86" s="222">
        <v>2</v>
      </c>
      <c r="DS86" s="222" t="s">
        <v>4687</v>
      </c>
      <c r="DT86" s="222" t="s">
        <v>4640</v>
      </c>
      <c r="DU86" s="223">
        <v>45525</v>
      </c>
      <c r="DV86" s="221" t="s">
        <v>4690</v>
      </c>
      <c r="DW86" s="213">
        <v>436000</v>
      </c>
      <c r="DX86" s="224" t="s">
        <v>4639</v>
      </c>
      <c r="DY86" s="224" t="s">
        <v>888</v>
      </c>
      <c r="DZ86" s="224">
        <v>2</v>
      </c>
      <c r="EA86" s="224" t="s">
        <v>4689</v>
      </c>
      <c r="EB86" s="224" t="s">
        <v>4640</v>
      </c>
      <c r="EC86" s="214">
        <v>45525</v>
      </c>
      <c r="ED86" s="222" t="s">
        <v>4691</v>
      </c>
      <c r="EE86" s="218">
        <v>1242000</v>
      </c>
      <c r="EF86" s="222" t="s">
        <v>4639</v>
      </c>
      <c r="EG86" s="222" t="s">
        <v>888</v>
      </c>
      <c r="EH86" s="222">
        <v>2</v>
      </c>
      <c r="EI86" s="222" t="s">
        <v>4689</v>
      </c>
      <c r="EJ86" s="222" t="s">
        <v>4640</v>
      </c>
      <c r="EK86" s="223">
        <v>45525</v>
      </c>
      <c r="EL86" s="221" t="s">
        <v>4693</v>
      </c>
      <c r="EM86" s="213" t="s">
        <v>17</v>
      </c>
      <c r="EN86" s="224" t="s">
        <v>4639</v>
      </c>
      <c r="EO86" s="224" t="s">
        <v>888</v>
      </c>
      <c r="EP86" s="224">
        <v>2</v>
      </c>
      <c r="EQ86" s="224" t="s">
        <v>4692</v>
      </c>
      <c r="ER86" s="224" t="s">
        <v>4640</v>
      </c>
      <c r="ES86" s="214">
        <v>45525</v>
      </c>
      <c r="ET86" s="222" t="s">
        <v>4682</v>
      </c>
      <c r="EU86" s="222">
        <v>8693</v>
      </c>
      <c r="EV86" s="222" t="s">
        <v>4629</v>
      </c>
      <c r="EW86" s="222" t="s">
        <v>888</v>
      </c>
      <c r="EX86" s="222">
        <v>2</v>
      </c>
      <c r="EY86" s="222" t="s">
        <v>4681</v>
      </c>
      <c r="EZ86" s="222" t="s">
        <v>4633</v>
      </c>
      <c r="FA86" s="223">
        <v>45525</v>
      </c>
      <c r="FB86" s="221" t="s">
        <v>4697</v>
      </c>
      <c r="FC86" s="224">
        <v>5</v>
      </c>
      <c r="FD86" s="224" t="s">
        <v>4694</v>
      </c>
      <c r="FE86" s="224" t="s">
        <v>492</v>
      </c>
      <c r="FF86" s="224">
        <v>1</v>
      </c>
      <c r="FG86" s="224" t="s">
        <v>4696</v>
      </c>
      <c r="FH86" s="224" t="s">
        <v>4695</v>
      </c>
      <c r="FI86" s="214">
        <v>45525</v>
      </c>
      <c r="FJ86" s="221" t="s">
        <v>4698</v>
      </c>
      <c r="FK86" s="222" t="s">
        <v>17</v>
      </c>
      <c r="FL86" s="222" t="s">
        <v>17</v>
      </c>
      <c r="FM86" s="222" t="s">
        <v>17</v>
      </c>
      <c r="FN86" s="222" t="s">
        <v>17</v>
      </c>
      <c r="FO86" s="222" t="s">
        <v>4676</v>
      </c>
      <c r="FP86" s="218" t="s">
        <v>17</v>
      </c>
      <c r="FQ86" s="219">
        <v>45525</v>
      </c>
      <c r="FR86" s="221" t="s">
        <v>4699</v>
      </c>
      <c r="FS86" s="224" t="s">
        <v>17</v>
      </c>
      <c r="FT86" s="224" t="s">
        <v>17</v>
      </c>
      <c r="FU86" s="224" t="s">
        <v>17</v>
      </c>
      <c r="FV86" s="224" t="s">
        <v>17</v>
      </c>
      <c r="FW86" s="224" t="s">
        <v>4676</v>
      </c>
      <c r="FX86" s="224" t="s">
        <v>17</v>
      </c>
      <c r="FY86" s="214">
        <v>45525</v>
      </c>
      <c r="FZ86" s="222" t="s">
        <v>2611</v>
      </c>
      <c r="GA86" s="222">
        <v>2</v>
      </c>
      <c r="GB86" s="222" t="s">
        <v>2232</v>
      </c>
      <c r="GC86" s="222" t="s">
        <v>33</v>
      </c>
      <c r="GD86" s="222">
        <v>2</v>
      </c>
      <c r="GE86" s="222" t="s">
        <v>17</v>
      </c>
      <c r="GF86" s="222" t="s">
        <v>17</v>
      </c>
      <c r="GG86" s="223">
        <v>45456</v>
      </c>
      <c r="GH86" s="221" t="s">
        <v>2617</v>
      </c>
      <c r="GI86" s="224">
        <v>3</v>
      </c>
      <c r="GJ86" s="224" t="s">
        <v>2232</v>
      </c>
      <c r="GK86" s="224" t="s">
        <v>33</v>
      </c>
      <c r="GL86" s="224">
        <v>2</v>
      </c>
      <c r="GM86" s="224" t="s">
        <v>17</v>
      </c>
      <c r="GN86" s="224" t="s">
        <v>17</v>
      </c>
      <c r="GO86" s="214">
        <v>45456</v>
      </c>
      <c r="GP86" s="222" t="s">
        <v>2612</v>
      </c>
      <c r="GQ86" s="222">
        <v>3</v>
      </c>
      <c r="GR86" s="222" t="s">
        <v>2232</v>
      </c>
      <c r="GS86" s="222" t="s">
        <v>33</v>
      </c>
      <c r="GT86" s="222">
        <v>2</v>
      </c>
      <c r="GU86" s="222" t="s">
        <v>17</v>
      </c>
      <c r="GV86" s="222" t="s">
        <v>17</v>
      </c>
      <c r="GW86" s="223">
        <v>45456</v>
      </c>
      <c r="GX86" s="221" t="s">
        <v>2618</v>
      </c>
      <c r="GY86" s="224">
        <v>2</v>
      </c>
      <c r="GZ86" s="224" t="s">
        <v>2232</v>
      </c>
      <c r="HA86" s="224" t="s">
        <v>33</v>
      </c>
      <c r="HB86" s="224">
        <v>2</v>
      </c>
      <c r="HC86" s="224" t="s">
        <v>17</v>
      </c>
      <c r="HD86" s="224" t="s">
        <v>17</v>
      </c>
      <c r="HE86" s="214">
        <v>45456</v>
      </c>
      <c r="HF86" s="222" t="s">
        <v>2610</v>
      </c>
      <c r="HG86" s="222">
        <v>3</v>
      </c>
      <c r="HH86" s="222" t="s">
        <v>2232</v>
      </c>
      <c r="HI86" s="222" t="s">
        <v>33</v>
      </c>
      <c r="HJ86" s="222">
        <v>2</v>
      </c>
      <c r="HK86" s="222" t="s">
        <v>17</v>
      </c>
      <c r="HL86" s="222" t="s">
        <v>17</v>
      </c>
      <c r="HM86" s="223">
        <v>45456</v>
      </c>
      <c r="HN86" s="221" t="s">
        <v>2616</v>
      </c>
      <c r="HO86" s="224">
        <v>3</v>
      </c>
      <c r="HP86" s="224" t="s">
        <v>2232</v>
      </c>
      <c r="HQ86" s="224" t="s">
        <v>33</v>
      </c>
      <c r="HR86" s="224">
        <v>2</v>
      </c>
      <c r="HS86" s="224" t="s">
        <v>17</v>
      </c>
      <c r="HT86" s="224" t="s">
        <v>17</v>
      </c>
      <c r="HU86" s="214">
        <v>45456</v>
      </c>
      <c r="HV86" s="222" t="s">
        <v>2613</v>
      </c>
      <c r="HW86" s="222">
        <v>3</v>
      </c>
      <c r="HX86" s="222" t="s">
        <v>2232</v>
      </c>
      <c r="HY86" s="222" t="s">
        <v>33</v>
      </c>
      <c r="HZ86" s="222">
        <v>2</v>
      </c>
      <c r="IA86" s="222" t="s">
        <v>17</v>
      </c>
      <c r="IB86" s="222" t="s">
        <v>17</v>
      </c>
      <c r="IC86" s="223">
        <v>45456</v>
      </c>
      <c r="ID86" s="221" t="s">
        <v>2615</v>
      </c>
      <c r="IE86" s="224">
        <v>2</v>
      </c>
      <c r="IF86" s="224" t="s">
        <v>2232</v>
      </c>
      <c r="IG86" s="224" t="s">
        <v>33</v>
      </c>
      <c r="IH86" s="224">
        <v>2</v>
      </c>
      <c r="II86" s="224" t="s">
        <v>17</v>
      </c>
      <c r="IJ86" s="224" t="s">
        <v>17</v>
      </c>
      <c r="IK86" s="214">
        <v>45456</v>
      </c>
      <c r="IL86" s="222" t="s">
        <v>2614</v>
      </c>
      <c r="IM86" s="222">
        <v>2</v>
      </c>
      <c r="IN86" s="222" t="s">
        <v>2232</v>
      </c>
      <c r="IO86" s="222" t="s">
        <v>33</v>
      </c>
      <c r="IP86" s="222">
        <v>2</v>
      </c>
      <c r="IQ86" s="222" t="s">
        <v>17</v>
      </c>
      <c r="IR86" s="222" t="s">
        <v>17</v>
      </c>
      <c r="IS86" s="223">
        <v>45456</v>
      </c>
    </row>
    <row r="87" spans="1:253" s="11" customFormat="1" ht="13.25" customHeight="1" x14ac:dyDescent="0.25">
      <c r="A87" s="11" t="s">
        <v>2619</v>
      </c>
      <c r="B87" s="11" t="s">
        <v>10780</v>
      </c>
      <c r="C87" s="11" t="s">
        <v>2620</v>
      </c>
      <c r="D87" s="11" t="s">
        <v>2609</v>
      </c>
      <c r="E87" s="11" t="s">
        <v>10320</v>
      </c>
      <c r="F87" s="11" t="s">
        <v>4705</v>
      </c>
      <c r="G87" s="212">
        <v>55960000</v>
      </c>
      <c r="H87" s="213" t="s">
        <v>4611</v>
      </c>
      <c r="I87" s="213" t="s">
        <v>888</v>
      </c>
      <c r="J87" s="213">
        <v>2</v>
      </c>
      <c r="K87" s="213" t="s">
        <v>4613</v>
      </c>
      <c r="L87" s="213" t="s">
        <v>4612</v>
      </c>
      <c r="M87" s="214">
        <v>45525</v>
      </c>
      <c r="N87" s="221" t="s">
        <v>4709</v>
      </c>
      <c r="O87" s="216">
        <v>149601</v>
      </c>
      <c r="P87" s="216" t="s">
        <v>4706</v>
      </c>
      <c r="Q87" s="216" t="s">
        <v>492</v>
      </c>
      <c r="R87" s="216">
        <v>1</v>
      </c>
      <c r="S87" s="216" t="s">
        <v>4708</v>
      </c>
      <c r="T87" s="216" t="s">
        <v>4707</v>
      </c>
      <c r="U87" s="217">
        <v>45525</v>
      </c>
      <c r="V87" s="221" t="s">
        <v>4711</v>
      </c>
      <c r="W87" s="213">
        <v>4873000</v>
      </c>
      <c r="X87" s="213" t="s">
        <v>4611</v>
      </c>
      <c r="Y87" s="213" t="s">
        <v>888</v>
      </c>
      <c r="Z87" s="213">
        <v>2</v>
      </c>
      <c r="AA87" s="213" t="s">
        <v>4710</v>
      </c>
      <c r="AB87" s="213" t="s">
        <v>4612</v>
      </c>
      <c r="AC87" s="214">
        <v>45525</v>
      </c>
      <c r="AD87" s="221" t="s">
        <v>4713</v>
      </c>
      <c r="AE87" s="218">
        <v>4873000</v>
      </c>
      <c r="AF87" s="218" t="s">
        <v>4611</v>
      </c>
      <c r="AG87" s="218" t="s">
        <v>888</v>
      </c>
      <c r="AH87" s="218">
        <v>2</v>
      </c>
      <c r="AI87" s="218" t="s">
        <v>4712</v>
      </c>
      <c r="AJ87" s="218" t="s">
        <v>4612</v>
      </c>
      <c r="AK87" s="219">
        <v>45525</v>
      </c>
      <c r="AL87" s="221" t="s">
        <v>4717</v>
      </c>
      <c r="AM87" s="213">
        <v>161000</v>
      </c>
      <c r="AN87" s="213" t="s">
        <v>4714</v>
      </c>
      <c r="AO87" s="213" t="s">
        <v>888</v>
      </c>
      <c r="AP87" s="213">
        <v>2</v>
      </c>
      <c r="AQ87" s="213" t="s">
        <v>4716</v>
      </c>
      <c r="AR87" s="213" t="s">
        <v>4715</v>
      </c>
      <c r="AS87" s="214">
        <v>45525</v>
      </c>
      <c r="AT87" s="222" t="s">
        <v>4718</v>
      </c>
      <c r="AU87" s="218" t="s">
        <v>17</v>
      </c>
      <c r="AV87" s="218" t="s">
        <v>17</v>
      </c>
      <c r="AW87" s="218" t="s">
        <v>17</v>
      </c>
      <c r="AX87" s="218" t="s">
        <v>17</v>
      </c>
      <c r="AY87" s="218" t="s">
        <v>4676</v>
      </c>
      <c r="AZ87" s="218" t="s">
        <v>17</v>
      </c>
      <c r="BA87" s="219">
        <v>45525</v>
      </c>
      <c r="BB87" s="221" t="s">
        <v>4735</v>
      </c>
      <c r="BC87" s="213" t="s">
        <v>17</v>
      </c>
      <c r="BD87" s="213" t="s">
        <v>17</v>
      </c>
      <c r="BE87" s="213" t="s">
        <v>17</v>
      </c>
      <c r="BF87" s="213" t="s">
        <v>17</v>
      </c>
      <c r="BG87" s="213" t="s">
        <v>1776</v>
      </c>
      <c r="BH87" s="213" t="s">
        <v>17</v>
      </c>
      <c r="BI87" s="214">
        <v>45525</v>
      </c>
      <c r="BJ87" s="222" t="s">
        <v>4720</v>
      </c>
      <c r="BK87" s="222">
        <v>968</v>
      </c>
      <c r="BL87" s="222" t="s">
        <v>4678</v>
      </c>
      <c r="BM87" s="222" t="s">
        <v>888</v>
      </c>
      <c r="BN87" s="222">
        <v>2</v>
      </c>
      <c r="BO87" s="222" t="s">
        <v>4719</v>
      </c>
      <c r="BP87" s="218" t="s">
        <v>691</v>
      </c>
      <c r="BQ87" s="223">
        <v>45525</v>
      </c>
      <c r="BR87" s="221" t="s">
        <v>4736</v>
      </c>
      <c r="BS87" s="224" t="s">
        <v>17</v>
      </c>
      <c r="BT87" s="224" t="s">
        <v>17</v>
      </c>
      <c r="BU87" s="224" t="s">
        <v>17</v>
      </c>
      <c r="BV87" s="224" t="s">
        <v>17</v>
      </c>
      <c r="BW87" s="224" t="s">
        <v>1776</v>
      </c>
      <c r="BX87" s="224" t="s">
        <v>17</v>
      </c>
      <c r="BY87" s="214">
        <v>45525</v>
      </c>
      <c r="BZ87" s="222" t="s">
        <v>4737</v>
      </c>
      <c r="CA87" s="222" t="s">
        <v>17</v>
      </c>
      <c r="CB87" s="222" t="s">
        <v>17</v>
      </c>
      <c r="CC87" s="222" t="s">
        <v>17</v>
      </c>
      <c r="CD87" s="222" t="s">
        <v>17</v>
      </c>
      <c r="CE87" s="222" t="s">
        <v>1776</v>
      </c>
      <c r="CF87" s="222" t="s">
        <v>17</v>
      </c>
      <c r="CG87" s="223">
        <v>45525</v>
      </c>
      <c r="CH87" s="221" t="s">
        <v>11486</v>
      </c>
      <c r="CI87" s="222" t="e">
        <v>#N/A</v>
      </c>
      <c r="CJ87" s="222" t="e">
        <v>#N/A</v>
      </c>
      <c r="CK87" s="222" t="e">
        <v>#N/A</v>
      </c>
      <c r="CL87" s="222" t="e">
        <v>#N/A</v>
      </c>
      <c r="CM87" s="222" t="e">
        <v>#N/A</v>
      </c>
      <c r="CN87" s="222" t="e">
        <v>#N/A</v>
      </c>
      <c r="CO87" s="225" t="e">
        <v>#N/A</v>
      </c>
      <c r="CP87" s="222" t="s">
        <v>4739</v>
      </c>
      <c r="CQ87" s="224" t="s">
        <v>17</v>
      </c>
      <c r="CR87" s="224" t="s">
        <v>17</v>
      </c>
      <c r="CS87" s="224" t="s">
        <v>17</v>
      </c>
      <c r="CT87" s="224" t="s">
        <v>17</v>
      </c>
      <c r="CU87" s="224" t="s">
        <v>1776</v>
      </c>
      <c r="CV87" s="224" t="s">
        <v>17</v>
      </c>
      <c r="CW87" s="214">
        <v>45525</v>
      </c>
      <c r="CX87" s="222" t="s">
        <v>4723</v>
      </c>
      <c r="CY87" s="218">
        <v>1808000</v>
      </c>
      <c r="CZ87" s="218" t="s">
        <v>4639</v>
      </c>
      <c r="DA87" s="218" t="s">
        <v>888</v>
      </c>
      <c r="DB87" s="218">
        <v>2</v>
      </c>
      <c r="DC87" s="218" t="s">
        <v>4722</v>
      </c>
      <c r="DD87" s="218" t="s">
        <v>4640</v>
      </c>
      <c r="DE87" s="220">
        <v>45525</v>
      </c>
      <c r="DF87" s="221" t="s">
        <v>4725</v>
      </c>
      <c r="DG87" s="213">
        <v>0</v>
      </c>
      <c r="DH87" s="224" t="s">
        <v>4639</v>
      </c>
      <c r="DI87" s="224" t="s">
        <v>888</v>
      </c>
      <c r="DJ87" s="224">
        <v>2</v>
      </c>
      <c r="DK87" s="224" t="s">
        <v>4724</v>
      </c>
      <c r="DL87" s="224" t="s">
        <v>4640</v>
      </c>
      <c r="DM87" s="214">
        <v>45525</v>
      </c>
      <c r="DN87" s="222" t="s">
        <v>4727</v>
      </c>
      <c r="DO87" s="218">
        <v>3065000</v>
      </c>
      <c r="DP87" s="222" t="s">
        <v>4639</v>
      </c>
      <c r="DQ87" s="222" t="s">
        <v>888</v>
      </c>
      <c r="DR87" s="222">
        <v>2</v>
      </c>
      <c r="DS87" s="222" t="s">
        <v>4726</v>
      </c>
      <c r="DT87" s="222" t="s">
        <v>4640</v>
      </c>
      <c r="DU87" s="223">
        <v>45525</v>
      </c>
      <c r="DV87" s="221" t="s">
        <v>4728</v>
      </c>
      <c r="DW87" s="213">
        <v>1429000</v>
      </c>
      <c r="DX87" s="224" t="s">
        <v>4639</v>
      </c>
      <c r="DY87" s="224" t="s">
        <v>888</v>
      </c>
      <c r="DZ87" s="224">
        <v>2</v>
      </c>
      <c r="EA87" s="224" t="s">
        <v>4722</v>
      </c>
      <c r="EB87" s="224" t="s">
        <v>4640</v>
      </c>
      <c r="EC87" s="214">
        <v>45525</v>
      </c>
      <c r="ED87" s="222" t="s">
        <v>4729</v>
      </c>
      <c r="EE87" s="218">
        <v>379000</v>
      </c>
      <c r="EF87" s="222" t="s">
        <v>4639</v>
      </c>
      <c r="EG87" s="222" t="s">
        <v>888</v>
      </c>
      <c r="EH87" s="222">
        <v>2</v>
      </c>
      <c r="EI87" s="222" t="s">
        <v>4722</v>
      </c>
      <c r="EJ87" s="222" t="s">
        <v>4640</v>
      </c>
      <c r="EK87" s="223">
        <v>45525</v>
      </c>
      <c r="EL87" s="221" t="s">
        <v>4730</v>
      </c>
      <c r="EM87" s="213" t="s">
        <v>17</v>
      </c>
      <c r="EN87" s="224" t="s">
        <v>4639</v>
      </c>
      <c r="EO87" s="224" t="s">
        <v>888</v>
      </c>
      <c r="EP87" s="224">
        <v>2</v>
      </c>
      <c r="EQ87" s="224" t="s">
        <v>4722</v>
      </c>
      <c r="ER87" s="224" t="s">
        <v>4640</v>
      </c>
      <c r="ES87" s="214">
        <v>45525</v>
      </c>
      <c r="ET87" s="222" t="s">
        <v>4721</v>
      </c>
      <c r="EU87" s="222">
        <v>8693</v>
      </c>
      <c r="EV87" s="222" t="s">
        <v>4629</v>
      </c>
      <c r="EW87" s="222" t="s">
        <v>888</v>
      </c>
      <c r="EX87" s="222">
        <v>2</v>
      </c>
      <c r="EY87" s="222" t="s">
        <v>4631</v>
      </c>
      <c r="EZ87" s="222" t="s">
        <v>4633</v>
      </c>
      <c r="FA87" s="223">
        <v>45525</v>
      </c>
      <c r="FB87" s="221" t="s">
        <v>4732</v>
      </c>
      <c r="FC87" s="224">
        <v>4</v>
      </c>
      <c r="FD87" s="224" t="s">
        <v>4694</v>
      </c>
      <c r="FE87" s="224" t="s">
        <v>492</v>
      </c>
      <c r="FF87" s="224">
        <v>1</v>
      </c>
      <c r="FG87" s="224" t="s">
        <v>4731</v>
      </c>
      <c r="FH87" s="224" t="s">
        <v>4695</v>
      </c>
      <c r="FI87" s="214">
        <v>45525</v>
      </c>
      <c r="FJ87" s="221" t="s">
        <v>4733</v>
      </c>
      <c r="FK87" s="222" t="s">
        <v>17</v>
      </c>
      <c r="FL87" s="222" t="s">
        <v>17</v>
      </c>
      <c r="FM87" s="222" t="s">
        <v>17</v>
      </c>
      <c r="FN87" s="222" t="s">
        <v>17</v>
      </c>
      <c r="FO87" s="222" t="s">
        <v>1776</v>
      </c>
      <c r="FP87" s="218" t="s">
        <v>17</v>
      </c>
      <c r="FQ87" s="219">
        <v>45525</v>
      </c>
      <c r="FR87" s="221" t="s">
        <v>4734</v>
      </c>
      <c r="FS87" s="224" t="s">
        <v>17</v>
      </c>
      <c r="FT87" s="224" t="s">
        <v>17</v>
      </c>
      <c r="FU87" s="224" t="s">
        <v>17</v>
      </c>
      <c r="FV87" s="224" t="s">
        <v>17</v>
      </c>
      <c r="FW87" s="224" t="s">
        <v>1776</v>
      </c>
      <c r="FX87" s="224" t="s">
        <v>17</v>
      </c>
      <c r="FY87" s="214">
        <v>45525</v>
      </c>
      <c r="FZ87" s="222" t="s">
        <v>2622</v>
      </c>
      <c r="GA87" s="222">
        <v>2</v>
      </c>
      <c r="GB87" s="222" t="s">
        <v>2232</v>
      </c>
      <c r="GC87" s="222" t="s">
        <v>33</v>
      </c>
      <c r="GD87" s="222">
        <v>2</v>
      </c>
      <c r="GE87" s="222" t="s">
        <v>17</v>
      </c>
      <c r="GF87" s="222" t="s">
        <v>17</v>
      </c>
      <c r="GG87" s="223">
        <v>45456</v>
      </c>
      <c r="GH87" s="221" t="s">
        <v>2628</v>
      </c>
      <c r="GI87" s="224">
        <v>3</v>
      </c>
      <c r="GJ87" s="224" t="s">
        <v>2232</v>
      </c>
      <c r="GK87" s="224" t="s">
        <v>33</v>
      </c>
      <c r="GL87" s="224">
        <v>2</v>
      </c>
      <c r="GM87" s="224" t="s">
        <v>17</v>
      </c>
      <c r="GN87" s="224" t="s">
        <v>17</v>
      </c>
      <c r="GO87" s="214">
        <v>45456</v>
      </c>
      <c r="GP87" s="222" t="s">
        <v>2623</v>
      </c>
      <c r="GQ87" s="222">
        <v>2</v>
      </c>
      <c r="GR87" s="222" t="s">
        <v>2232</v>
      </c>
      <c r="GS87" s="222" t="s">
        <v>33</v>
      </c>
      <c r="GT87" s="222">
        <v>2</v>
      </c>
      <c r="GU87" s="222" t="s">
        <v>17</v>
      </c>
      <c r="GV87" s="222" t="s">
        <v>17</v>
      </c>
      <c r="GW87" s="223">
        <v>45456</v>
      </c>
      <c r="GX87" s="221" t="s">
        <v>2629</v>
      </c>
      <c r="GY87" s="224">
        <v>0</v>
      </c>
      <c r="GZ87" s="224" t="s">
        <v>2232</v>
      </c>
      <c r="HA87" s="224" t="s">
        <v>33</v>
      </c>
      <c r="HB87" s="224">
        <v>2</v>
      </c>
      <c r="HC87" s="224" t="s">
        <v>17</v>
      </c>
      <c r="HD87" s="224" t="s">
        <v>17</v>
      </c>
      <c r="HE87" s="214">
        <v>45456</v>
      </c>
      <c r="HF87" s="222" t="s">
        <v>2621</v>
      </c>
      <c r="HG87" s="222">
        <v>2</v>
      </c>
      <c r="HH87" s="222" t="s">
        <v>2232</v>
      </c>
      <c r="HI87" s="222" t="s">
        <v>33</v>
      </c>
      <c r="HJ87" s="222">
        <v>2</v>
      </c>
      <c r="HK87" s="222" t="s">
        <v>17</v>
      </c>
      <c r="HL87" s="222" t="s">
        <v>17</v>
      </c>
      <c r="HM87" s="223">
        <v>45456</v>
      </c>
      <c r="HN87" s="221" t="s">
        <v>2627</v>
      </c>
      <c r="HO87" s="224">
        <v>3</v>
      </c>
      <c r="HP87" s="224" t="s">
        <v>2232</v>
      </c>
      <c r="HQ87" s="224" t="s">
        <v>33</v>
      </c>
      <c r="HR87" s="224">
        <v>2</v>
      </c>
      <c r="HS87" s="224" t="s">
        <v>17</v>
      </c>
      <c r="HT87" s="224" t="s">
        <v>17</v>
      </c>
      <c r="HU87" s="214">
        <v>45456</v>
      </c>
      <c r="HV87" s="222" t="s">
        <v>2624</v>
      </c>
      <c r="HW87" s="222">
        <v>3</v>
      </c>
      <c r="HX87" s="222" t="s">
        <v>2232</v>
      </c>
      <c r="HY87" s="222" t="s">
        <v>33</v>
      </c>
      <c r="HZ87" s="222">
        <v>2</v>
      </c>
      <c r="IA87" s="222" t="s">
        <v>17</v>
      </c>
      <c r="IB87" s="222" t="s">
        <v>17</v>
      </c>
      <c r="IC87" s="223">
        <v>45456</v>
      </c>
      <c r="ID87" s="221" t="s">
        <v>2626</v>
      </c>
      <c r="IE87" s="224">
        <v>2</v>
      </c>
      <c r="IF87" s="224" t="s">
        <v>2232</v>
      </c>
      <c r="IG87" s="224" t="s">
        <v>33</v>
      </c>
      <c r="IH87" s="224">
        <v>2</v>
      </c>
      <c r="II87" s="224" t="s">
        <v>17</v>
      </c>
      <c r="IJ87" s="224" t="s">
        <v>17</v>
      </c>
      <c r="IK87" s="214">
        <v>45456</v>
      </c>
      <c r="IL87" s="222" t="s">
        <v>2625</v>
      </c>
      <c r="IM87" s="222">
        <v>2</v>
      </c>
      <c r="IN87" s="222" t="s">
        <v>2232</v>
      </c>
      <c r="IO87" s="222" t="s">
        <v>33</v>
      </c>
      <c r="IP87" s="222">
        <v>2</v>
      </c>
      <c r="IQ87" s="222" t="s">
        <v>17</v>
      </c>
      <c r="IR87" s="222" t="s">
        <v>17</v>
      </c>
      <c r="IS87" s="223">
        <v>45456</v>
      </c>
    </row>
    <row r="88" spans="1:253" s="11" customFormat="1" ht="13.25" customHeight="1" x14ac:dyDescent="0.25">
      <c r="A88" s="11" t="s">
        <v>2630</v>
      </c>
      <c r="B88" s="11" t="s">
        <v>11021</v>
      </c>
      <c r="C88" s="11" t="s">
        <v>2631</v>
      </c>
      <c r="D88" s="11" t="s">
        <v>2609</v>
      </c>
      <c r="E88" s="11" t="s">
        <v>10320</v>
      </c>
      <c r="F88" s="11" t="s">
        <v>4740</v>
      </c>
      <c r="G88" s="215">
        <v>55960000</v>
      </c>
      <c r="H88" s="218" t="s">
        <v>4611</v>
      </c>
      <c r="I88" s="218" t="s">
        <v>888</v>
      </c>
      <c r="J88" s="218">
        <v>2</v>
      </c>
      <c r="K88" s="218" t="s">
        <v>4613</v>
      </c>
      <c r="L88" s="218" t="s">
        <v>4612</v>
      </c>
      <c r="M88" s="219">
        <v>45525</v>
      </c>
      <c r="N88" s="221" t="s">
        <v>4742</v>
      </c>
      <c r="O88" s="218">
        <v>676577</v>
      </c>
      <c r="P88" s="218" t="s">
        <v>4615</v>
      </c>
      <c r="Q88" s="218" t="s">
        <v>492</v>
      </c>
      <c r="R88" s="218">
        <v>1</v>
      </c>
      <c r="S88" s="218" t="s">
        <v>4741</v>
      </c>
      <c r="T88" s="218" t="s">
        <v>4616</v>
      </c>
      <c r="U88" s="219">
        <v>45525</v>
      </c>
      <c r="V88" s="221" t="s">
        <v>4744</v>
      </c>
      <c r="W88" s="218">
        <v>55960000</v>
      </c>
      <c r="X88" s="218" t="s">
        <v>4611</v>
      </c>
      <c r="Y88" s="218" t="s">
        <v>888</v>
      </c>
      <c r="Z88" s="218">
        <v>2</v>
      </c>
      <c r="AA88" s="218" t="s">
        <v>4743</v>
      </c>
      <c r="AB88" s="218" t="s">
        <v>4612</v>
      </c>
      <c r="AC88" s="219">
        <v>45525</v>
      </c>
      <c r="AD88" s="221" t="s">
        <v>4746</v>
      </c>
      <c r="AE88" s="218">
        <v>55960000</v>
      </c>
      <c r="AF88" s="218" t="s">
        <v>4611</v>
      </c>
      <c r="AG88" s="218" t="s">
        <v>888</v>
      </c>
      <c r="AH88" s="218">
        <v>2</v>
      </c>
      <c r="AI88" s="218" t="s">
        <v>4745</v>
      </c>
      <c r="AJ88" s="218" t="s">
        <v>4612</v>
      </c>
      <c r="AK88" s="219">
        <v>45525</v>
      </c>
      <c r="AL88" s="221" t="s">
        <v>4750</v>
      </c>
      <c r="AM88" s="218">
        <v>3243000</v>
      </c>
      <c r="AN88" s="218" t="s">
        <v>4747</v>
      </c>
      <c r="AO88" s="218" t="s">
        <v>888</v>
      </c>
      <c r="AP88" s="218">
        <v>2</v>
      </c>
      <c r="AQ88" s="218" t="s">
        <v>4749</v>
      </c>
      <c r="AR88" s="218" t="s">
        <v>4748</v>
      </c>
      <c r="AS88" s="219">
        <v>45525</v>
      </c>
      <c r="AT88" s="222" t="s">
        <v>4751</v>
      </c>
      <c r="AU88" s="218" t="s">
        <v>17</v>
      </c>
      <c r="AV88" s="218" t="s">
        <v>17</v>
      </c>
      <c r="AW88" s="218" t="s">
        <v>17</v>
      </c>
      <c r="AX88" s="218" t="s">
        <v>17</v>
      </c>
      <c r="AY88" s="218" t="s">
        <v>517</v>
      </c>
      <c r="AZ88" s="218" t="s">
        <v>17</v>
      </c>
      <c r="BA88" s="219">
        <v>45525</v>
      </c>
      <c r="BB88" s="221" t="s">
        <v>4768</v>
      </c>
      <c r="BC88" s="218" t="s">
        <v>17</v>
      </c>
      <c r="BD88" s="218" t="s">
        <v>17</v>
      </c>
      <c r="BE88" s="218" t="s">
        <v>17</v>
      </c>
      <c r="BF88" s="218" t="s">
        <v>17</v>
      </c>
      <c r="BG88" s="218" t="s">
        <v>1776</v>
      </c>
      <c r="BH88" s="218" t="s">
        <v>17</v>
      </c>
      <c r="BI88" s="219">
        <v>45525</v>
      </c>
      <c r="BJ88" s="222" t="s">
        <v>4753</v>
      </c>
      <c r="BK88" s="222">
        <v>5170</v>
      </c>
      <c r="BL88" s="222" t="s">
        <v>4678</v>
      </c>
      <c r="BM88" s="222" t="s">
        <v>888</v>
      </c>
      <c r="BN88" s="222">
        <v>2</v>
      </c>
      <c r="BO88" s="222" t="s">
        <v>4752</v>
      </c>
      <c r="BP88" s="218" t="s">
        <v>691</v>
      </c>
      <c r="BQ88" s="223">
        <v>45525</v>
      </c>
      <c r="BR88" s="221" t="s">
        <v>4769</v>
      </c>
      <c r="BS88" s="222" t="s">
        <v>17</v>
      </c>
      <c r="BT88" s="222" t="s">
        <v>17</v>
      </c>
      <c r="BU88" s="222" t="s">
        <v>17</v>
      </c>
      <c r="BV88" s="222" t="s">
        <v>17</v>
      </c>
      <c r="BW88" s="222" t="s">
        <v>1776</v>
      </c>
      <c r="BX88" s="222" t="s">
        <v>17</v>
      </c>
      <c r="BY88" s="219">
        <v>45525</v>
      </c>
      <c r="BZ88" s="222" t="s">
        <v>4770</v>
      </c>
      <c r="CA88" s="222" t="s">
        <v>17</v>
      </c>
      <c r="CB88" s="222" t="s">
        <v>17</v>
      </c>
      <c r="CC88" s="222" t="s">
        <v>17</v>
      </c>
      <c r="CD88" s="222" t="s">
        <v>17</v>
      </c>
      <c r="CE88" s="222" t="s">
        <v>1776</v>
      </c>
      <c r="CF88" s="222" t="s">
        <v>17</v>
      </c>
      <c r="CG88" s="223">
        <v>45525</v>
      </c>
      <c r="CH88" s="221" t="s">
        <v>11487</v>
      </c>
      <c r="CI88" s="222" t="e">
        <v>#N/A</v>
      </c>
      <c r="CJ88" s="222" t="e">
        <v>#N/A</v>
      </c>
      <c r="CK88" s="222" t="e">
        <v>#N/A</v>
      </c>
      <c r="CL88" s="222" t="e">
        <v>#N/A</v>
      </c>
      <c r="CM88" s="222" t="e">
        <v>#N/A</v>
      </c>
      <c r="CN88" s="222" t="e">
        <v>#N/A</v>
      </c>
      <c r="CO88" s="225" t="e">
        <v>#N/A</v>
      </c>
      <c r="CP88" s="222" t="s">
        <v>4772</v>
      </c>
      <c r="CQ88" s="222" t="s">
        <v>17</v>
      </c>
      <c r="CR88" s="222" t="s">
        <v>17</v>
      </c>
      <c r="CS88" s="222" t="s">
        <v>17</v>
      </c>
      <c r="CT88" s="222" t="s">
        <v>17</v>
      </c>
      <c r="CU88" s="222" t="s">
        <v>1776</v>
      </c>
      <c r="CV88" s="222" t="s">
        <v>17</v>
      </c>
      <c r="CW88" s="219">
        <v>45525</v>
      </c>
      <c r="CX88" s="222" t="s">
        <v>4756</v>
      </c>
      <c r="CY88" s="218">
        <v>15105000</v>
      </c>
      <c r="CZ88" s="218" t="s">
        <v>4639</v>
      </c>
      <c r="DA88" s="218" t="s">
        <v>888</v>
      </c>
      <c r="DB88" s="218">
        <v>2</v>
      </c>
      <c r="DC88" s="218" t="s">
        <v>4755</v>
      </c>
      <c r="DD88" s="218" t="s">
        <v>4640</v>
      </c>
      <c r="DE88" s="220">
        <v>45525</v>
      </c>
      <c r="DF88" s="221" t="s">
        <v>4758</v>
      </c>
      <c r="DG88" s="218">
        <v>0</v>
      </c>
      <c r="DH88" s="222" t="s">
        <v>4639</v>
      </c>
      <c r="DI88" s="222" t="s">
        <v>888</v>
      </c>
      <c r="DJ88" s="222">
        <v>2</v>
      </c>
      <c r="DK88" s="222" t="s">
        <v>4757</v>
      </c>
      <c r="DL88" s="222" t="s">
        <v>4640</v>
      </c>
      <c r="DM88" s="219">
        <v>45525</v>
      </c>
      <c r="DN88" s="222" t="s">
        <v>4760</v>
      </c>
      <c r="DO88" s="218">
        <v>40855000</v>
      </c>
      <c r="DP88" s="222" t="s">
        <v>4639</v>
      </c>
      <c r="DQ88" s="222" t="s">
        <v>888</v>
      </c>
      <c r="DR88" s="222">
        <v>2</v>
      </c>
      <c r="DS88" s="222" t="s">
        <v>4759</v>
      </c>
      <c r="DT88" s="222" t="s">
        <v>4640</v>
      </c>
      <c r="DU88" s="223">
        <v>45525</v>
      </c>
      <c r="DV88" s="221" t="s">
        <v>4761</v>
      </c>
      <c r="DW88" s="218">
        <v>11613000</v>
      </c>
      <c r="DX88" s="222" t="s">
        <v>4639</v>
      </c>
      <c r="DY88" s="222" t="s">
        <v>888</v>
      </c>
      <c r="DZ88" s="222">
        <v>2</v>
      </c>
      <c r="EA88" s="222" t="s">
        <v>4755</v>
      </c>
      <c r="EB88" s="222" t="s">
        <v>4640</v>
      </c>
      <c r="EC88" s="219">
        <v>45525</v>
      </c>
      <c r="ED88" s="222" t="s">
        <v>4762</v>
      </c>
      <c r="EE88" s="218">
        <v>3492000</v>
      </c>
      <c r="EF88" s="222" t="s">
        <v>4639</v>
      </c>
      <c r="EG88" s="222" t="s">
        <v>888</v>
      </c>
      <c r="EH88" s="222">
        <v>2</v>
      </c>
      <c r="EI88" s="222" t="s">
        <v>4755</v>
      </c>
      <c r="EJ88" s="222" t="s">
        <v>4640</v>
      </c>
      <c r="EK88" s="223">
        <v>45525</v>
      </c>
      <c r="EL88" s="221" t="s">
        <v>4763</v>
      </c>
      <c r="EM88" s="218" t="s">
        <v>17</v>
      </c>
      <c r="EN88" s="222" t="s">
        <v>4639</v>
      </c>
      <c r="EO88" s="222" t="s">
        <v>888</v>
      </c>
      <c r="EP88" s="222">
        <v>2</v>
      </c>
      <c r="EQ88" s="222" t="s">
        <v>4755</v>
      </c>
      <c r="ER88" s="222" t="s">
        <v>4640</v>
      </c>
      <c r="ES88" s="219">
        <v>45525</v>
      </c>
      <c r="ET88" s="222" t="s">
        <v>4754</v>
      </c>
      <c r="EU88" s="222">
        <v>8693</v>
      </c>
      <c r="EV88" s="222" t="s">
        <v>4629</v>
      </c>
      <c r="EW88" s="222" t="s">
        <v>888</v>
      </c>
      <c r="EX88" s="222">
        <v>2</v>
      </c>
      <c r="EY88" s="222" t="s">
        <v>4631</v>
      </c>
      <c r="EZ88" s="222" t="s">
        <v>4633</v>
      </c>
      <c r="FA88" s="223">
        <v>45525</v>
      </c>
      <c r="FB88" s="221" t="s">
        <v>4765</v>
      </c>
      <c r="FC88" s="222">
        <v>5</v>
      </c>
      <c r="FD88" s="222" t="s">
        <v>4694</v>
      </c>
      <c r="FE88" s="222" t="s">
        <v>492</v>
      </c>
      <c r="FF88" s="222">
        <v>1</v>
      </c>
      <c r="FG88" s="222" t="s">
        <v>4764</v>
      </c>
      <c r="FH88" s="222" t="s">
        <v>4695</v>
      </c>
      <c r="FI88" s="219">
        <v>45525</v>
      </c>
      <c r="FJ88" s="221" t="s">
        <v>4766</v>
      </c>
      <c r="FK88" s="222" t="s">
        <v>17</v>
      </c>
      <c r="FL88" s="222" t="s">
        <v>17</v>
      </c>
      <c r="FM88" s="222" t="s">
        <v>17</v>
      </c>
      <c r="FN88" s="222" t="s">
        <v>17</v>
      </c>
      <c r="FO88" s="222" t="s">
        <v>1776</v>
      </c>
      <c r="FP88" s="218" t="s">
        <v>17</v>
      </c>
      <c r="FQ88" s="219">
        <v>45525</v>
      </c>
      <c r="FR88" s="221" t="s">
        <v>4767</v>
      </c>
      <c r="FS88" s="222" t="s">
        <v>17</v>
      </c>
      <c r="FT88" s="222" t="s">
        <v>17</v>
      </c>
      <c r="FU88" s="222" t="s">
        <v>17</v>
      </c>
      <c r="FV88" s="222" t="s">
        <v>17</v>
      </c>
      <c r="FW88" s="222" t="s">
        <v>1776</v>
      </c>
      <c r="FX88" s="222" t="s">
        <v>17</v>
      </c>
      <c r="FY88" s="219">
        <v>45525</v>
      </c>
      <c r="FZ88" s="222" t="s">
        <v>2633</v>
      </c>
      <c r="GA88" s="222">
        <v>2</v>
      </c>
      <c r="GB88" s="222" t="s">
        <v>2232</v>
      </c>
      <c r="GC88" s="222" t="s">
        <v>33</v>
      </c>
      <c r="GD88" s="222">
        <v>2</v>
      </c>
      <c r="GE88" s="222" t="s">
        <v>17</v>
      </c>
      <c r="GF88" s="222" t="s">
        <v>17</v>
      </c>
      <c r="GG88" s="223">
        <v>45456</v>
      </c>
      <c r="GH88" s="221" t="s">
        <v>2639</v>
      </c>
      <c r="GI88" s="222">
        <v>3</v>
      </c>
      <c r="GJ88" s="222" t="s">
        <v>2232</v>
      </c>
      <c r="GK88" s="222" t="s">
        <v>33</v>
      </c>
      <c r="GL88" s="222">
        <v>2</v>
      </c>
      <c r="GM88" s="222" t="s">
        <v>17</v>
      </c>
      <c r="GN88" s="222" t="s">
        <v>17</v>
      </c>
      <c r="GO88" s="219">
        <v>45456</v>
      </c>
      <c r="GP88" s="222" t="s">
        <v>2634</v>
      </c>
      <c r="GQ88" s="222">
        <v>3</v>
      </c>
      <c r="GR88" s="222" t="s">
        <v>2232</v>
      </c>
      <c r="GS88" s="222" t="s">
        <v>33</v>
      </c>
      <c r="GT88" s="222">
        <v>2</v>
      </c>
      <c r="GU88" s="222" t="s">
        <v>17</v>
      </c>
      <c r="GV88" s="222" t="s">
        <v>17</v>
      </c>
      <c r="GW88" s="223">
        <v>45456</v>
      </c>
      <c r="GX88" s="221" t="s">
        <v>2640</v>
      </c>
      <c r="GY88" s="222">
        <v>1</v>
      </c>
      <c r="GZ88" s="222" t="s">
        <v>2232</v>
      </c>
      <c r="HA88" s="222" t="s">
        <v>33</v>
      </c>
      <c r="HB88" s="222">
        <v>2</v>
      </c>
      <c r="HC88" s="222" t="s">
        <v>17</v>
      </c>
      <c r="HD88" s="222" t="s">
        <v>17</v>
      </c>
      <c r="HE88" s="219">
        <v>45456</v>
      </c>
      <c r="HF88" s="222" t="s">
        <v>2632</v>
      </c>
      <c r="HG88" s="222">
        <v>3</v>
      </c>
      <c r="HH88" s="222" t="s">
        <v>2232</v>
      </c>
      <c r="HI88" s="222" t="s">
        <v>33</v>
      </c>
      <c r="HJ88" s="222">
        <v>2</v>
      </c>
      <c r="HK88" s="222" t="s">
        <v>17</v>
      </c>
      <c r="HL88" s="222" t="s">
        <v>17</v>
      </c>
      <c r="HM88" s="223">
        <v>45456</v>
      </c>
      <c r="HN88" s="221" t="s">
        <v>2638</v>
      </c>
      <c r="HO88" s="222">
        <v>3</v>
      </c>
      <c r="HP88" s="222" t="s">
        <v>2232</v>
      </c>
      <c r="HQ88" s="222" t="s">
        <v>33</v>
      </c>
      <c r="HR88" s="222">
        <v>2</v>
      </c>
      <c r="HS88" s="222" t="s">
        <v>17</v>
      </c>
      <c r="HT88" s="222" t="s">
        <v>17</v>
      </c>
      <c r="HU88" s="219">
        <v>45456</v>
      </c>
      <c r="HV88" s="222" t="s">
        <v>2635</v>
      </c>
      <c r="HW88" s="222">
        <v>3</v>
      </c>
      <c r="HX88" s="222" t="s">
        <v>2232</v>
      </c>
      <c r="HY88" s="222" t="s">
        <v>33</v>
      </c>
      <c r="HZ88" s="222">
        <v>2</v>
      </c>
      <c r="IA88" s="222" t="s">
        <v>17</v>
      </c>
      <c r="IB88" s="222" t="s">
        <v>17</v>
      </c>
      <c r="IC88" s="223">
        <v>45456</v>
      </c>
      <c r="ID88" s="221" t="s">
        <v>2637</v>
      </c>
      <c r="IE88" s="222">
        <v>2</v>
      </c>
      <c r="IF88" s="222" t="s">
        <v>2232</v>
      </c>
      <c r="IG88" s="222" t="s">
        <v>33</v>
      </c>
      <c r="IH88" s="222">
        <v>2</v>
      </c>
      <c r="II88" s="222" t="s">
        <v>17</v>
      </c>
      <c r="IJ88" s="222" t="s">
        <v>17</v>
      </c>
      <c r="IK88" s="219">
        <v>45456</v>
      </c>
      <c r="IL88" s="222" t="s">
        <v>2636</v>
      </c>
      <c r="IM88" s="222">
        <v>2</v>
      </c>
      <c r="IN88" s="222" t="s">
        <v>2232</v>
      </c>
      <c r="IO88" s="222" t="s">
        <v>33</v>
      </c>
      <c r="IP88" s="222">
        <v>2</v>
      </c>
      <c r="IQ88" s="222" t="s">
        <v>17</v>
      </c>
      <c r="IR88" s="222" t="s">
        <v>17</v>
      </c>
      <c r="IS88" s="223">
        <v>45456</v>
      </c>
    </row>
    <row r="89" spans="1:253" s="11" customFormat="1" ht="13.25" customHeight="1" x14ac:dyDescent="0.25">
      <c r="A89" s="11" t="s">
        <v>4773</v>
      </c>
      <c r="B89" s="11" t="s">
        <v>10804</v>
      </c>
      <c r="C89" s="11" t="s">
        <v>4774</v>
      </c>
      <c r="D89" s="11" t="s">
        <v>2609</v>
      </c>
      <c r="E89" s="11" t="s">
        <v>10320</v>
      </c>
      <c r="F89" s="11" t="s">
        <v>4778</v>
      </c>
      <c r="G89" s="212">
        <v>55744000</v>
      </c>
      <c r="H89" s="213" t="s">
        <v>4775</v>
      </c>
      <c r="I89" s="213" t="s">
        <v>888</v>
      </c>
      <c r="J89" s="213">
        <v>2</v>
      </c>
      <c r="K89" s="213" t="s">
        <v>4777</v>
      </c>
      <c r="L89" s="213" t="s">
        <v>4776</v>
      </c>
      <c r="M89" s="214">
        <v>45525</v>
      </c>
      <c r="N89" s="221" t="s">
        <v>4782</v>
      </c>
      <c r="O89" s="216">
        <v>676577</v>
      </c>
      <c r="P89" s="216" t="s">
        <v>4779</v>
      </c>
      <c r="Q89" s="216" t="s">
        <v>22</v>
      </c>
      <c r="R89" s="216">
        <v>3</v>
      </c>
      <c r="S89" s="216" t="s">
        <v>4781</v>
      </c>
      <c r="T89" s="216" t="s">
        <v>4780</v>
      </c>
      <c r="U89" s="217">
        <v>45525</v>
      </c>
      <c r="V89" s="221" t="s">
        <v>4786</v>
      </c>
      <c r="W89" s="213">
        <v>47376000</v>
      </c>
      <c r="X89" s="213" t="s">
        <v>4783</v>
      </c>
      <c r="Y89" s="213" t="s">
        <v>22</v>
      </c>
      <c r="Z89" s="213">
        <v>3</v>
      </c>
      <c r="AA89" s="213" t="s">
        <v>4785</v>
      </c>
      <c r="AB89" s="213" t="s">
        <v>4784</v>
      </c>
      <c r="AC89" s="214">
        <v>45525</v>
      </c>
      <c r="AD89" s="221" t="s">
        <v>4790</v>
      </c>
      <c r="AE89" s="218">
        <v>393000</v>
      </c>
      <c r="AF89" s="218" t="s">
        <v>4787</v>
      </c>
      <c r="AG89" s="218" t="s">
        <v>888</v>
      </c>
      <c r="AH89" s="218">
        <v>2</v>
      </c>
      <c r="AI89" s="218" t="s">
        <v>4789</v>
      </c>
      <c r="AJ89" s="218" t="s">
        <v>4788</v>
      </c>
      <c r="AK89" s="219">
        <v>45525</v>
      </c>
      <c r="AL89" s="221" t="s">
        <v>4794</v>
      </c>
      <c r="AM89" s="213">
        <v>110000</v>
      </c>
      <c r="AN89" s="213" t="s">
        <v>4791</v>
      </c>
      <c r="AO89" s="213" t="s">
        <v>888</v>
      </c>
      <c r="AP89" s="213">
        <v>2</v>
      </c>
      <c r="AQ89" s="213" t="s">
        <v>4793</v>
      </c>
      <c r="AR89" s="213" t="s">
        <v>4792</v>
      </c>
      <c r="AS89" s="214">
        <v>45525</v>
      </c>
      <c r="AT89" s="222" t="s">
        <v>4796</v>
      </c>
      <c r="AU89" s="218" t="s">
        <v>17</v>
      </c>
      <c r="AV89" s="218" t="s">
        <v>17</v>
      </c>
      <c r="AW89" s="218" t="s">
        <v>17</v>
      </c>
      <c r="AX89" s="218" t="s">
        <v>17</v>
      </c>
      <c r="AY89" s="218" t="s">
        <v>4795</v>
      </c>
      <c r="AZ89" s="218" t="s">
        <v>17</v>
      </c>
      <c r="BA89" s="219">
        <v>45525</v>
      </c>
      <c r="BB89" s="221" t="s">
        <v>4818</v>
      </c>
      <c r="BC89" s="213" t="s">
        <v>17</v>
      </c>
      <c r="BD89" s="213" t="s">
        <v>17</v>
      </c>
      <c r="BE89" s="213" t="s">
        <v>17</v>
      </c>
      <c r="BF89" s="213" t="s">
        <v>17</v>
      </c>
      <c r="BG89" s="213" t="s">
        <v>517</v>
      </c>
      <c r="BH89" s="213" t="s">
        <v>17</v>
      </c>
      <c r="BI89" s="214">
        <v>45525</v>
      </c>
      <c r="BJ89" s="222" t="s">
        <v>4798</v>
      </c>
      <c r="BK89" s="222">
        <v>2</v>
      </c>
      <c r="BL89" s="222" t="s">
        <v>4791</v>
      </c>
      <c r="BM89" s="222" t="s">
        <v>888</v>
      </c>
      <c r="BN89" s="222">
        <v>2</v>
      </c>
      <c r="BO89" s="222" t="s">
        <v>4797</v>
      </c>
      <c r="BP89" s="218" t="s">
        <v>4792</v>
      </c>
      <c r="BQ89" s="223">
        <v>45525</v>
      </c>
      <c r="BR89" s="221" t="s">
        <v>4819</v>
      </c>
      <c r="BS89" s="224" t="s">
        <v>17</v>
      </c>
      <c r="BT89" s="224" t="s">
        <v>17</v>
      </c>
      <c r="BU89" s="224" t="s">
        <v>17</v>
      </c>
      <c r="BV89" s="224" t="s">
        <v>17</v>
      </c>
      <c r="BW89" s="224" t="s">
        <v>517</v>
      </c>
      <c r="BX89" s="224" t="s">
        <v>17</v>
      </c>
      <c r="BY89" s="214">
        <v>45525</v>
      </c>
      <c r="BZ89" s="222" t="s">
        <v>4820</v>
      </c>
      <c r="CA89" s="222" t="s">
        <v>17</v>
      </c>
      <c r="CB89" s="222" t="s">
        <v>17</v>
      </c>
      <c r="CC89" s="222" t="s">
        <v>17</v>
      </c>
      <c r="CD89" s="222" t="s">
        <v>17</v>
      </c>
      <c r="CE89" s="222" t="s">
        <v>517</v>
      </c>
      <c r="CF89" s="222" t="s">
        <v>17</v>
      </c>
      <c r="CG89" s="223">
        <v>45525</v>
      </c>
      <c r="CH89" s="221" t="s">
        <v>11488</v>
      </c>
      <c r="CI89" s="222" t="e">
        <v>#N/A</v>
      </c>
      <c r="CJ89" s="222" t="e">
        <v>#N/A</v>
      </c>
      <c r="CK89" s="222" t="e">
        <v>#N/A</v>
      </c>
      <c r="CL89" s="222" t="e">
        <v>#N/A</v>
      </c>
      <c r="CM89" s="222" t="e">
        <v>#N/A</v>
      </c>
      <c r="CN89" s="222" t="e">
        <v>#N/A</v>
      </c>
      <c r="CO89" s="225" t="e">
        <v>#N/A</v>
      </c>
      <c r="CP89" s="222" t="s">
        <v>4822</v>
      </c>
      <c r="CQ89" s="224" t="s">
        <v>17</v>
      </c>
      <c r="CR89" s="224" t="s">
        <v>17</v>
      </c>
      <c r="CS89" s="224" t="s">
        <v>17</v>
      </c>
      <c r="CT89" s="224" t="s">
        <v>17</v>
      </c>
      <c r="CU89" s="224" t="s">
        <v>517</v>
      </c>
      <c r="CV89" s="224" t="s">
        <v>17</v>
      </c>
      <c r="CW89" s="214">
        <v>45525</v>
      </c>
      <c r="CX89" s="222" t="s">
        <v>4803</v>
      </c>
      <c r="CY89" s="218">
        <v>15000</v>
      </c>
      <c r="CZ89" s="218" t="s">
        <v>4800</v>
      </c>
      <c r="DA89" s="218" t="s">
        <v>888</v>
      </c>
      <c r="DB89" s="218">
        <v>2</v>
      </c>
      <c r="DC89" s="218" t="s">
        <v>4808</v>
      </c>
      <c r="DD89" s="218" t="s">
        <v>4801</v>
      </c>
      <c r="DE89" s="220">
        <v>45525</v>
      </c>
      <c r="DF89" s="221" t="s">
        <v>4805</v>
      </c>
      <c r="DG89" s="213">
        <v>46983000</v>
      </c>
      <c r="DH89" s="224" t="s">
        <v>4783</v>
      </c>
      <c r="DI89" s="224" t="s">
        <v>22</v>
      </c>
      <c r="DJ89" s="224">
        <v>3</v>
      </c>
      <c r="DK89" s="224" t="s">
        <v>4804</v>
      </c>
      <c r="DL89" s="224" t="s">
        <v>4784</v>
      </c>
      <c r="DM89" s="214">
        <v>45525</v>
      </c>
      <c r="DN89" s="222" t="s">
        <v>4807</v>
      </c>
      <c r="DO89" s="218">
        <v>378000</v>
      </c>
      <c r="DP89" s="222" t="s">
        <v>4800</v>
      </c>
      <c r="DQ89" s="222" t="s">
        <v>888</v>
      </c>
      <c r="DR89" s="222">
        <v>2</v>
      </c>
      <c r="DS89" s="222" t="s">
        <v>4806</v>
      </c>
      <c r="DT89" s="222" t="s">
        <v>4801</v>
      </c>
      <c r="DU89" s="223">
        <v>45525</v>
      </c>
      <c r="DV89" s="221" t="s">
        <v>4809</v>
      </c>
      <c r="DW89" s="213">
        <v>15000</v>
      </c>
      <c r="DX89" s="224" t="s">
        <v>4800</v>
      </c>
      <c r="DY89" s="224" t="s">
        <v>888</v>
      </c>
      <c r="DZ89" s="224">
        <v>2</v>
      </c>
      <c r="EA89" s="224" t="s">
        <v>4808</v>
      </c>
      <c r="EB89" s="224" t="s">
        <v>4801</v>
      </c>
      <c r="EC89" s="214">
        <v>45525</v>
      </c>
      <c r="ED89" s="222" t="s">
        <v>4811</v>
      </c>
      <c r="EE89" s="218" t="s">
        <v>17</v>
      </c>
      <c r="EF89" s="222" t="s">
        <v>17</v>
      </c>
      <c r="EG89" s="222" t="s">
        <v>888</v>
      </c>
      <c r="EH89" s="222">
        <v>2</v>
      </c>
      <c r="EI89" s="222" t="s">
        <v>4810</v>
      </c>
      <c r="EJ89" s="222" t="s">
        <v>17</v>
      </c>
      <c r="EK89" s="223">
        <v>45525</v>
      </c>
      <c r="EL89" s="221" t="s">
        <v>4813</v>
      </c>
      <c r="EM89" s="213" t="s">
        <v>17</v>
      </c>
      <c r="EN89" s="224" t="s">
        <v>17</v>
      </c>
      <c r="EO89" s="224" t="s">
        <v>888</v>
      </c>
      <c r="EP89" s="224">
        <v>2</v>
      </c>
      <c r="EQ89" s="224" t="s">
        <v>4812</v>
      </c>
      <c r="ER89" s="224" t="s">
        <v>17</v>
      </c>
      <c r="ES89" s="214">
        <v>45525</v>
      </c>
      <c r="ET89" s="222" t="s">
        <v>4799</v>
      </c>
      <c r="EU89" s="222">
        <v>8693</v>
      </c>
      <c r="EV89" s="222" t="s">
        <v>4629</v>
      </c>
      <c r="EW89" s="222" t="s">
        <v>888</v>
      </c>
      <c r="EX89" s="222">
        <v>2</v>
      </c>
      <c r="EY89" s="222" t="s">
        <v>4631</v>
      </c>
      <c r="EZ89" s="222" t="s">
        <v>4633</v>
      </c>
      <c r="FA89" s="223">
        <v>45525</v>
      </c>
      <c r="FB89" s="221" t="s">
        <v>4815</v>
      </c>
      <c r="FC89" s="224">
        <v>4</v>
      </c>
      <c r="FD89" s="224" t="s">
        <v>4800</v>
      </c>
      <c r="FE89" s="224" t="s">
        <v>888</v>
      </c>
      <c r="FF89" s="224">
        <v>2</v>
      </c>
      <c r="FG89" s="224" t="s">
        <v>4814</v>
      </c>
      <c r="FH89" s="224" t="s">
        <v>4801</v>
      </c>
      <c r="FI89" s="214">
        <v>45525</v>
      </c>
      <c r="FJ89" s="221" t="s">
        <v>4816</v>
      </c>
      <c r="FK89" s="222" t="s">
        <v>17</v>
      </c>
      <c r="FL89" s="222" t="s">
        <v>17</v>
      </c>
      <c r="FM89" s="222" t="s">
        <v>17</v>
      </c>
      <c r="FN89" s="222" t="s">
        <v>17</v>
      </c>
      <c r="FO89" s="222" t="s">
        <v>517</v>
      </c>
      <c r="FP89" s="218" t="s">
        <v>17</v>
      </c>
      <c r="FQ89" s="219">
        <v>45525</v>
      </c>
      <c r="FR89" s="221" t="s">
        <v>4817</v>
      </c>
      <c r="FS89" s="224" t="s">
        <v>17</v>
      </c>
      <c r="FT89" s="224" t="s">
        <v>17</v>
      </c>
      <c r="FU89" s="224" t="s">
        <v>17</v>
      </c>
      <c r="FV89" s="224" t="s">
        <v>17</v>
      </c>
      <c r="FW89" s="224" t="s">
        <v>517</v>
      </c>
      <c r="FX89" s="224" t="s">
        <v>17</v>
      </c>
      <c r="FY89" s="214">
        <v>45525</v>
      </c>
      <c r="FZ89" s="222" t="s">
        <v>5214</v>
      </c>
      <c r="GA89" s="222">
        <v>2</v>
      </c>
      <c r="GB89" s="222" t="s">
        <v>2232</v>
      </c>
      <c r="GC89" s="222" t="s">
        <v>33</v>
      </c>
      <c r="GD89" s="222">
        <v>2</v>
      </c>
      <c r="GE89" s="222" t="s">
        <v>17</v>
      </c>
      <c r="GF89" s="222" t="s">
        <v>17</v>
      </c>
      <c r="GG89" s="223">
        <v>45525</v>
      </c>
      <c r="GH89" s="221" t="s">
        <v>5220</v>
      </c>
      <c r="GI89" s="224">
        <v>3</v>
      </c>
      <c r="GJ89" s="224" t="s">
        <v>2232</v>
      </c>
      <c r="GK89" s="224" t="s">
        <v>33</v>
      </c>
      <c r="GL89" s="224">
        <v>2</v>
      </c>
      <c r="GM89" s="224" t="s">
        <v>17</v>
      </c>
      <c r="GN89" s="224" t="s">
        <v>17</v>
      </c>
      <c r="GO89" s="214">
        <v>45525</v>
      </c>
      <c r="GP89" s="222" t="s">
        <v>5215</v>
      </c>
      <c r="GQ89" s="222">
        <v>3</v>
      </c>
      <c r="GR89" s="222" t="s">
        <v>2232</v>
      </c>
      <c r="GS89" s="222" t="s">
        <v>33</v>
      </c>
      <c r="GT89" s="222">
        <v>2</v>
      </c>
      <c r="GU89" s="222" t="s">
        <v>17</v>
      </c>
      <c r="GV89" s="222" t="s">
        <v>17</v>
      </c>
      <c r="GW89" s="223">
        <v>45525</v>
      </c>
      <c r="GX89" s="221" t="s">
        <v>5221</v>
      </c>
      <c r="GY89" s="224">
        <v>2</v>
      </c>
      <c r="GZ89" s="224" t="s">
        <v>2232</v>
      </c>
      <c r="HA89" s="224" t="s">
        <v>33</v>
      </c>
      <c r="HB89" s="224">
        <v>2</v>
      </c>
      <c r="HC89" s="224" t="s">
        <v>17</v>
      </c>
      <c r="HD89" s="224" t="s">
        <v>17</v>
      </c>
      <c r="HE89" s="214">
        <v>45525</v>
      </c>
      <c r="HF89" s="222" t="s">
        <v>5213</v>
      </c>
      <c r="HG89" s="222">
        <v>3</v>
      </c>
      <c r="HH89" s="222" t="s">
        <v>2232</v>
      </c>
      <c r="HI89" s="222" t="s">
        <v>33</v>
      </c>
      <c r="HJ89" s="222">
        <v>2</v>
      </c>
      <c r="HK89" s="222" t="s">
        <v>17</v>
      </c>
      <c r="HL89" s="222" t="s">
        <v>17</v>
      </c>
      <c r="HM89" s="223">
        <v>45525</v>
      </c>
      <c r="HN89" s="221" t="s">
        <v>5219</v>
      </c>
      <c r="HO89" s="224">
        <v>2</v>
      </c>
      <c r="HP89" s="224" t="s">
        <v>2232</v>
      </c>
      <c r="HQ89" s="224" t="s">
        <v>33</v>
      </c>
      <c r="HR89" s="224">
        <v>2</v>
      </c>
      <c r="HS89" s="224" t="s">
        <v>17</v>
      </c>
      <c r="HT89" s="224" t="s">
        <v>17</v>
      </c>
      <c r="HU89" s="214">
        <v>45525</v>
      </c>
      <c r="HV89" s="222" t="s">
        <v>5216</v>
      </c>
      <c r="HW89" s="222">
        <v>3</v>
      </c>
      <c r="HX89" s="222" t="s">
        <v>2232</v>
      </c>
      <c r="HY89" s="222" t="s">
        <v>33</v>
      </c>
      <c r="HZ89" s="222">
        <v>2</v>
      </c>
      <c r="IA89" s="222" t="s">
        <v>17</v>
      </c>
      <c r="IB89" s="222" t="s">
        <v>17</v>
      </c>
      <c r="IC89" s="223">
        <v>45525</v>
      </c>
      <c r="ID89" s="221" t="s">
        <v>5218</v>
      </c>
      <c r="IE89" s="224">
        <v>2</v>
      </c>
      <c r="IF89" s="224" t="s">
        <v>2232</v>
      </c>
      <c r="IG89" s="224" t="s">
        <v>33</v>
      </c>
      <c r="IH89" s="224">
        <v>2</v>
      </c>
      <c r="II89" s="224" t="s">
        <v>17</v>
      </c>
      <c r="IJ89" s="224" t="s">
        <v>17</v>
      </c>
      <c r="IK89" s="214">
        <v>45525</v>
      </c>
      <c r="IL89" s="222" t="s">
        <v>5217</v>
      </c>
      <c r="IM89" s="222">
        <v>3</v>
      </c>
      <c r="IN89" s="222" t="s">
        <v>2232</v>
      </c>
      <c r="IO89" s="222" t="s">
        <v>33</v>
      </c>
      <c r="IP89" s="222">
        <v>2</v>
      </c>
      <c r="IQ89" s="222" t="s">
        <v>17</v>
      </c>
      <c r="IR89" s="222" t="s">
        <v>17</v>
      </c>
      <c r="IS89" s="223">
        <v>45525</v>
      </c>
    </row>
    <row r="90" spans="1:253" s="11" customFormat="1" ht="13.25" customHeight="1" x14ac:dyDescent="0.25">
      <c r="A90" s="11" t="s">
        <v>4471</v>
      </c>
      <c r="B90" s="11" t="s">
        <v>11031</v>
      </c>
      <c r="C90" s="11" t="s">
        <v>4472</v>
      </c>
      <c r="D90" s="11" t="s">
        <v>1665</v>
      </c>
      <c r="E90" s="11" t="s">
        <v>10325</v>
      </c>
      <c r="F90" s="11" t="s">
        <v>4473</v>
      </c>
      <c r="G90" s="212">
        <v>34943000</v>
      </c>
      <c r="H90" s="213" t="s">
        <v>4411</v>
      </c>
      <c r="I90" s="213" t="s">
        <v>888</v>
      </c>
      <c r="J90" s="213">
        <v>2</v>
      </c>
      <c r="K90" s="213" t="s">
        <v>4413</v>
      </c>
      <c r="L90" s="213" t="s">
        <v>4412</v>
      </c>
      <c r="M90" s="214">
        <v>45504</v>
      </c>
      <c r="N90" s="221" t="s">
        <v>4475</v>
      </c>
      <c r="O90" s="216">
        <v>786380</v>
      </c>
      <c r="P90" s="216" t="s">
        <v>1666</v>
      </c>
      <c r="Q90" s="216" t="s">
        <v>888</v>
      </c>
      <c r="R90" s="216">
        <v>2</v>
      </c>
      <c r="S90" s="216" t="s">
        <v>4474</v>
      </c>
      <c r="T90" s="216" t="s">
        <v>1667</v>
      </c>
      <c r="U90" s="217">
        <v>45504</v>
      </c>
      <c r="V90" s="221" t="s">
        <v>4477</v>
      </c>
      <c r="W90" s="213">
        <v>34943000</v>
      </c>
      <c r="X90" s="213" t="s">
        <v>4411</v>
      </c>
      <c r="Y90" s="213" t="s">
        <v>888</v>
      </c>
      <c r="Z90" s="213">
        <v>2</v>
      </c>
      <c r="AA90" s="213" t="s">
        <v>4476</v>
      </c>
      <c r="AB90" s="213" t="s">
        <v>4412</v>
      </c>
      <c r="AC90" s="214">
        <v>45504</v>
      </c>
      <c r="AD90" s="221" t="s">
        <v>4480</v>
      </c>
      <c r="AE90" s="218">
        <v>34943000</v>
      </c>
      <c r="AF90" s="218" t="s">
        <v>4411</v>
      </c>
      <c r="AG90" s="218" t="s">
        <v>888</v>
      </c>
      <c r="AH90" s="218">
        <v>2</v>
      </c>
      <c r="AI90" s="218" t="s">
        <v>4479</v>
      </c>
      <c r="AJ90" s="218" t="s">
        <v>4478</v>
      </c>
      <c r="AK90" s="219">
        <v>45504</v>
      </c>
      <c r="AL90" s="221" t="s">
        <v>4484</v>
      </c>
      <c r="AM90" s="213">
        <v>1342000</v>
      </c>
      <c r="AN90" s="213" t="s">
        <v>4481</v>
      </c>
      <c r="AO90" s="213" t="s">
        <v>888</v>
      </c>
      <c r="AP90" s="213">
        <v>2</v>
      </c>
      <c r="AQ90" s="213" t="s">
        <v>4483</v>
      </c>
      <c r="AR90" s="213" t="s">
        <v>4482</v>
      </c>
      <c r="AS90" s="214">
        <v>45504</v>
      </c>
      <c r="AT90" s="222" t="s">
        <v>4485</v>
      </c>
      <c r="AU90" s="218">
        <v>202</v>
      </c>
      <c r="AV90" s="218" t="s">
        <v>1582</v>
      </c>
      <c r="AW90" s="218" t="s">
        <v>888</v>
      </c>
      <c r="AX90" s="218">
        <v>2</v>
      </c>
      <c r="AY90" s="218" t="s">
        <v>1671</v>
      </c>
      <c r="AZ90" s="218" t="s">
        <v>1670</v>
      </c>
      <c r="BA90" s="219">
        <v>45504</v>
      </c>
      <c r="BB90" s="221" t="s">
        <v>4513</v>
      </c>
      <c r="BC90" s="213">
        <v>3342</v>
      </c>
      <c r="BD90" s="213" t="s">
        <v>4458</v>
      </c>
      <c r="BE90" s="213" t="s">
        <v>888</v>
      </c>
      <c r="BF90" s="213">
        <v>2</v>
      </c>
      <c r="BG90" s="213" t="s">
        <v>4460</v>
      </c>
      <c r="BH90" s="213" t="s">
        <v>4459</v>
      </c>
      <c r="BI90" s="214">
        <v>45504</v>
      </c>
      <c r="BJ90" s="222" t="s">
        <v>4489</v>
      </c>
      <c r="BK90" s="222">
        <v>367</v>
      </c>
      <c r="BL90" s="222" t="s">
        <v>4486</v>
      </c>
      <c r="BM90" s="222" t="s">
        <v>888</v>
      </c>
      <c r="BN90" s="222">
        <v>2</v>
      </c>
      <c r="BO90" s="222" t="s">
        <v>4488</v>
      </c>
      <c r="BP90" s="218" t="s">
        <v>4487</v>
      </c>
      <c r="BQ90" s="223">
        <v>45504</v>
      </c>
      <c r="BR90" s="221" t="s">
        <v>4514</v>
      </c>
      <c r="BS90" s="224">
        <v>6661</v>
      </c>
      <c r="BT90" s="224" t="s">
        <v>1582</v>
      </c>
      <c r="BU90" s="224" t="s">
        <v>888</v>
      </c>
      <c r="BV90" s="224">
        <v>2</v>
      </c>
      <c r="BW90" s="224" t="s">
        <v>1681</v>
      </c>
      <c r="BX90" s="224" t="s">
        <v>1670</v>
      </c>
      <c r="BY90" s="214">
        <v>45504</v>
      </c>
      <c r="BZ90" s="222" t="s">
        <v>4515</v>
      </c>
      <c r="CA90" s="222">
        <v>1773</v>
      </c>
      <c r="CB90" s="222" t="s">
        <v>1683</v>
      </c>
      <c r="CC90" s="222" t="s">
        <v>888</v>
      </c>
      <c r="CD90" s="222">
        <v>2</v>
      </c>
      <c r="CE90" s="222" t="s">
        <v>1685</v>
      </c>
      <c r="CF90" s="222" t="s">
        <v>1684</v>
      </c>
      <c r="CG90" s="223">
        <v>45504</v>
      </c>
      <c r="CH90" s="221" t="s">
        <v>11489</v>
      </c>
      <c r="CI90" s="222" t="e">
        <v>#N/A</v>
      </c>
      <c r="CJ90" s="222" t="e">
        <v>#N/A</v>
      </c>
      <c r="CK90" s="222" t="e">
        <v>#N/A</v>
      </c>
      <c r="CL90" s="222" t="e">
        <v>#N/A</v>
      </c>
      <c r="CM90" s="222" t="e">
        <v>#N/A</v>
      </c>
      <c r="CN90" s="222" t="e">
        <v>#N/A</v>
      </c>
      <c r="CO90" s="225" t="e">
        <v>#N/A</v>
      </c>
      <c r="CP90" s="222" t="s">
        <v>4519</v>
      </c>
      <c r="CQ90" s="224" t="s">
        <v>17</v>
      </c>
      <c r="CR90" s="224" t="s">
        <v>512</v>
      </c>
      <c r="CS90" s="224" t="s">
        <v>17</v>
      </c>
      <c r="CT90" s="224" t="s">
        <v>17</v>
      </c>
      <c r="CU90" s="224" t="s">
        <v>4518</v>
      </c>
      <c r="CV90" s="224" t="s">
        <v>512</v>
      </c>
      <c r="CW90" s="214">
        <v>45504</v>
      </c>
      <c r="CX90" s="222" t="s">
        <v>4494</v>
      </c>
      <c r="CY90" s="218">
        <v>5554000</v>
      </c>
      <c r="CZ90" s="218" t="s">
        <v>4500</v>
      </c>
      <c r="DA90" s="218" t="s">
        <v>888</v>
      </c>
      <c r="DB90" s="218">
        <v>2</v>
      </c>
      <c r="DC90" s="218" t="s">
        <v>4502</v>
      </c>
      <c r="DD90" s="218" t="s">
        <v>4501</v>
      </c>
      <c r="DE90" s="220">
        <v>45504</v>
      </c>
      <c r="DF90" s="221" t="s">
        <v>4496</v>
      </c>
      <c r="DG90" s="213">
        <v>0</v>
      </c>
      <c r="DH90" s="224" t="s">
        <v>4495</v>
      </c>
      <c r="DI90" s="224" t="s">
        <v>888</v>
      </c>
      <c r="DJ90" s="224">
        <v>2</v>
      </c>
      <c r="DK90" s="224" t="s">
        <v>4438</v>
      </c>
      <c r="DL90" s="224" t="s">
        <v>4478</v>
      </c>
      <c r="DM90" s="214">
        <v>45504</v>
      </c>
      <c r="DN90" s="222" t="s">
        <v>4499</v>
      </c>
      <c r="DO90" s="218">
        <v>29389000</v>
      </c>
      <c r="DP90" s="222" t="s">
        <v>4497</v>
      </c>
      <c r="DQ90" s="222" t="s">
        <v>888</v>
      </c>
      <c r="DR90" s="222">
        <v>2</v>
      </c>
      <c r="DS90" s="222" t="s">
        <v>4442</v>
      </c>
      <c r="DT90" s="222" t="s">
        <v>4498</v>
      </c>
      <c r="DU90" s="223">
        <v>45504</v>
      </c>
      <c r="DV90" s="221" t="s">
        <v>4503</v>
      </c>
      <c r="DW90" s="213">
        <v>3876000</v>
      </c>
      <c r="DX90" s="224" t="s">
        <v>4500</v>
      </c>
      <c r="DY90" s="224" t="s">
        <v>888</v>
      </c>
      <c r="DZ90" s="224">
        <v>2</v>
      </c>
      <c r="EA90" s="224" t="s">
        <v>4502</v>
      </c>
      <c r="EB90" s="224" t="s">
        <v>4501</v>
      </c>
      <c r="EC90" s="214">
        <v>45504</v>
      </c>
      <c r="ED90" s="222" t="s">
        <v>4505</v>
      </c>
      <c r="EE90" s="218">
        <v>1678000</v>
      </c>
      <c r="EF90" s="222" t="s">
        <v>4491</v>
      </c>
      <c r="EG90" s="222" t="s">
        <v>888</v>
      </c>
      <c r="EH90" s="222">
        <v>2</v>
      </c>
      <c r="EI90" s="222" t="s">
        <v>4504</v>
      </c>
      <c r="EJ90" s="222" t="s">
        <v>4492</v>
      </c>
      <c r="EK90" s="223">
        <v>45504</v>
      </c>
      <c r="EL90" s="221" t="s">
        <v>4508</v>
      </c>
      <c r="EM90" s="213">
        <v>0</v>
      </c>
      <c r="EN90" s="224" t="s">
        <v>4446</v>
      </c>
      <c r="EO90" s="224" t="s">
        <v>22</v>
      </c>
      <c r="EP90" s="224">
        <v>3</v>
      </c>
      <c r="EQ90" s="224" t="s">
        <v>4507</v>
      </c>
      <c r="ER90" s="224" t="s">
        <v>4506</v>
      </c>
      <c r="ES90" s="214">
        <v>45504</v>
      </c>
      <c r="ET90" s="222" t="s">
        <v>4490</v>
      </c>
      <c r="EU90" s="222">
        <v>367</v>
      </c>
      <c r="EV90" s="222" t="s">
        <v>4486</v>
      </c>
      <c r="EW90" s="222" t="s">
        <v>888</v>
      </c>
      <c r="EX90" s="222">
        <v>2</v>
      </c>
      <c r="EY90" s="222" t="s">
        <v>4488</v>
      </c>
      <c r="EZ90" s="222" t="s">
        <v>4487</v>
      </c>
      <c r="FA90" s="223">
        <v>45504</v>
      </c>
      <c r="FB90" s="221" t="s">
        <v>4510</v>
      </c>
      <c r="FC90" s="224">
        <v>4</v>
      </c>
      <c r="FD90" s="224" t="s">
        <v>4509</v>
      </c>
      <c r="FE90" s="224" t="s">
        <v>888</v>
      </c>
      <c r="FF90" s="224">
        <v>2</v>
      </c>
      <c r="FG90" s="224" t="s">
        <v>4452</v>
      </c>
      <c r="FH90" s="224" t="s">
        <v>4506</v>
      </c>
      <c r="FI90" s="214">
        <v>45504</v>
      </c>
      <c r="FJ90" s="221" t="s">
        <v>4511</v>
      </c>
      <c r="FK90" s="222" t="s">
        <v>17</v>
      </c>
      <c r="FL90" s="222" t="s">
        <v>17</v>
      </c>
      <c r="FM90" s="222" t="s">
        <v>17</v>
      </c>
      <c r="FN90" s="222" t="s">
        <v>17</v>
      </c>
      <c r="FO90" s="222" t="s">
        <v>2099</v>
      </c>
      <c r="FP90" s="218" t="s">
        <v>17</v>
      </c>
      <c r="FQ90" s="219">
        <v>45504</v>
      </c>
      <c r="FR90" s="221" t="s">
        <v>4512</v>
      </c>
      <c r="FS90" s="224" t="s">
        <v>17</v>
      </c>
      <c r="FT90" s="224" t="s">
        <v>17</v>
      </c>
      <c r="FU90" s="224" t="s">
        <v>17</v>
      </c>
      <c r="FV90" s="224" t="s">
        <v>17</v>
      </c>
      <c r="FW90" s="224" t="s">
        <v>2099</v>
      </c>
      <c r="FX90" s="224" t="s">
        <v>17</v>
      </c>
      <c r="FY90" s="214">
        <v>45504</v>
      </c>
      <c r="FZ90" s="222" t="s">
        <v>4592</v>
      </c>
      <c r="GA90" s="222">
        <v>1</v>
      </c>
      <c r="GB90" s="222" t="s">
        <v>2232</v>
      </c>
      <c r="GC90" s="222" t="s">
        <v>33</v>
      </c>
      <c r="GD90" s="222">
        <v>2</v>
      </c>
      <c r="GE90" s="222" t="s">
        <v>17</v>
      </c>
      <c r="GF90" s="222" t="s">
        <v>17</v>
      </c>
      <c r="GG90" s="223">
        <v>45520</v>
      </c>
      <c r="GH90" s="221" t="s">
        <v>4598</v>
      </c>
      <c r="GI90" s="224">
        <v>2</v>
      </c>
      <c r="GJ90" s="224" t="s">
        <v>2232</v>
      </c>
      <c r="GK90" s="224" t="s">
        <v>33</v>
      </c>
      <c r="GL90" s="224">
        <v>2</v>
      </c>
      <c r="GM90" s="224" t="s">
        <v>17</v>
      </c>
      <c r="GN90" s="224" t="s">
        <v>17</v>
      </c>
      <c r="GO90" s="214">
        <v>45520</v>
      </c>
      <c r="GP90" s="222" t="s">
        <v>4593</v>
      </c>
      <c r="GQ90" s="222">
        <v>1</v>
      </c>
      <c r="GR90" s="222" t="s">
        <v>2232</v>
      </c>
      <c r="GS90" s="222" t="s">
        <v>33</v>
      </c>
      <c r="GT90" s="222">
        <v>2</v>
      </c>
      <c r="GU90" s="222" t="s">
        <v>17</v>
      </c>
      <c r="GV90" s="222" t="s">
        <v>17</v>
      </c>
      <c r="GW90" s="223">
        <v>45520</v>
      </c>
      <c r="GX90" s="221" t="s">
        <v>4599</v>
      </c>
      <c r="GY90" s="224">
        <v>1</v>
      </c>
      <c r="GZ90" s="224" t="s">
        <v>2232</v>
      </c>
      <c r="HA90" s="224" t="s">
        <v>33</v>
      </c>
      <c r="HB90" s="224">
        <v>2</v>
      </c>
      <c r="HC90" s="224" t="s">
        <v>17</v>
      </c>
      <c r="HD90" s="224" t="s">
        <v>17</v>
      </c>
      <c r="HE90" s="214">
        <v>45520</v>
      </c>
      <c r="HF90" s="222" t="s">
        <v>4591</v>
      </c>
      <c r="HG90" s="222">
        <v>0</v>
      </c>
      <c r="HH90" s="222" t="s">
        <v>2232</v>
      </c>
      <c r="HI90" s="222" t="s">
        <v>33</v>
      </c>
      <c r="HJ90" s="222">
        <v>2</v>
      </c>
      <c r="HK90" s="222" t="s">
        <v>17</v>
      </c>
      <c r="HL90" s="222" t="s">
        <v>17</v>
      </c>
      <c r="HM90" s="223">
        <v>45520</v>
      </c>
      <c r="HN90" s="221" t="s">
        <v>4597</v>
      </c>
      <c r="HO90" s="224">
        <v>3</v>
      </c>
      <c r="HP90" s="224" t="s">
        <v>2232</v>
      </c>
      <c r="HQ90" s="224" t="s">
        <v>33</v>
      </c>
      <c r="HR90" s="224">
        <v>2</v>
      </c>
      <c r="HS90" s="224" t="s">
        <v>17</v>
      </c>
      <c r="HT90" s="224" t="s">
        <v>17</v>
      </c>
      <c r="HU90" s="214">
        <v>45520</v>
      </c>
      <c r="HV90" s="222" t="s">
        <v>4594</v>
      </c>
      <c r="HW90" s="222">
        <v>3</v>
      </c>
      <c r="HX90" s="222" t="s">
        <v>2232</v>
      </c>
      <c r="HY90" s="222" t="s">
        <v>33</v>
      </c>
      <c r="HZ90" s="222">
        <v>2</v>
      </c>
      <c r="IA90" s="222" t="s">
        <v>17</v>
      </c>
      <c r="IB90" s="222" t="s">
        <v>17</v>
      </c>
      <c r="IC90" s="223">
        <v>45520</v>
      </c>
      <c r="ID90" s="221" t="s">
        <v>4596</v>
      </c>
      <c r="IE90" s="224">
        <v>1</v>
      </c>
      <c r="IF90" s="224" t="s">
        <v>2232</v>
      </c>
      <c r="IG90" s="224" t="s">
        <v>33</v>
      </c>
      <c r="IH90" s="224">
        <v>2</v>
      </c>
      <c r="II90" s="224" t="s">
        <v>17</v>
      </c>
      <c r="IJ90" s="224" t="s">
        <v>17</v>
      </c>
      <c r="IK90" s="214">
        <v>45520</v>
      </c>
      <c r="IL90" s="222" t="s">
        <v>4595</v>
      </c>
      <c r="IM90" s="222">
        <v>3</v>
      </c>
      <c r="IN90" s="222" t="s">
        <v>2232</v>
      </c>
      <c r="IO90" s="222" t="s">
        <v>33</v>
      </c>
      <c r="IP90" s="222">
        <v>2</v>
      </c>
      <c r="IQ90" s="222" t="s">
        <v>17</v>
      </c>
      <c r="IR90" s="222" t="s">
        <v>17</v>
      </c>
      <c r="IS90" s="223">
        <v>45520</v>
      </c>
    </row>
    <row r="91" spans="1:253" s="11" customFormat="1" ht="13.25" customHeight="1" x14ac:dyDescent="0.25">
      <c r="A91" s="11" t="s">
        <v>1689</v>
      </c>
      <c r="B91" s="11" t="s">
        <v>10762</v>
      </c>
      <c r="C91" s="11" t="s">
        <v>1690</v>
      </c>
      <c r="D91" s="11" t="s">
        <v>1665</v>
      </c>
      <c r="E91" s="11" t="s">
        <v>10325</v>
      </c>
      <c r="F91" s="11" t="s">
        <v>4520</v>
      </c>
      <c r="G91" s="212">
        <v>34943000</v>
      </c>
      <c r="H91" s="213" t="s">
        <v>4411</v>
      </c>
      <c r="I91" s="213" t="s">
        <v>888</v>
      </c>
      <c r="J91" s="213">
        <v>2</v>
      </c>
      <c r="K91" s="213" t="s">
        <v>4413</v>
      </c>
      <c r="L91" s="213" t="s">
        <v>4412</v>
      </c>
      <c r="M91" s="214">
        <v>45504</v>
      </c>
      <c r="N91" s="221" t="s">
        <v>1694</v>
      </c>
      <c r="O91" s="216">
        <v>280615</v>
      </c>
      <c r="P91" s="216" t="s">
        <v>1691</v>
      </c>
      <c r="Q91" s="216" t="s">
        <v>888</v>
      </c>
      <c r="R91" s="216">
        <v>2</v>
      </c>
      <c r="S91" s="216" t="s">
        <v>1693</v>
      </c>
      <c r="T91" s="216" t="s">
        <v>1692</v>
      </c>
      <c r="U91" s="217">
        <v>45399</v>
      </c>
      <c r="V91" s="221" t="s">
        <v>2146</v>
      </c>
      <c r="W91" s="213">
        <v>11584000</v>
      </c>
      <c r="X91" s="213" t="s">
        <v>2143</v>
      </c>
      <c r="Y91" s="213" t="s">
        <v>22</v>
      </c>
      <c r="Z91" s="213">
        <v>3</v>
      </c>
      <c r="AA91" s="213" t="s">
        <v>2145</v>
      </c>
      <c r="AB91" s="213" t="s">
        <v>2144</v>
      </c>
      <c r="AC91" s="214">
        <v>45443</v>
      </c>
      <c r="AD91" s="221" t="s">
        <v>2148</v>
      </c>
      <c r="AE91" s="218">
        <v>11584000</v>
      </c>
      <c r="AF91" s="218" t="s">
        <v>2143</v>
      </c>
      <c r="AG91" s="218" t="s">
        <v>22</v>
      </c>
      <c r="AH91" s="218">
        <v>3</v>
      </c>
      <c r="AI91" s="218" t="s">
        <v>2147</v>
      </c>
      <c r="AJ91" s="218" t="s">
        <v>2144</v>
      </c>
      <c r="AK91" s="219">
        <v>45443</v>
      </c>
      <c r="AL91" s="221" t="s">
        <v>2150</v>
      </c>
      <c r="AM91" s="213">
        <v>583000</v>
      </c>
      <c r="AN91" s="213" t="s">
        <v>2139</v>
      </c>
      <c r="AO91" s="213" t="s">
        <v>888</v>
      </c>
      <c r="AP91" s="213">
        <v>2</v>
      </c>
      <c r="AQ91" s="213" t="s">
        <v>2149</v>
      </c>
      <c r="AR91" s="213" t="s">
        <v>2140</v>
      </c>
      <c r="AS91" s="214">
        <v>45443</v>
      </c>
      <c r="AT91" s="222" t="s">
        <v>1696</v>
      </c>
      <c r="AU91" s="218" t="s">
        <v>17</v>
      </c>
      <c r="AV91" s="218" t="s">
        <v>512</v>
      </c>
      <c r="AW91" s="218" t="s">
        <v>22</v>
      </c>
      <c r="AX91" s="218">
        <v>3</v>
      </c>
      <c r="AY91" s="218" t="s">
        <v>1695</v>
      </c>
      <c r="AZ91" s="218" t="s">
        <v>512</v>
      </c>
      <c r="BA91" s="219">
        <v>45399</v>
      </c>
      <c r="BB91" s="221" t="s">
        <v>1700</v>
      </c>
      <c r="BC91" s="213" t="s">
        <v>17</v>
      </c>
      <c r="BD91" s="213" t="s">
        <v>512</v>
      </c>
      <c r="BE91" s="213">
        <v>0</v>
      </c>
      <c r="BF91" s="213">
        <v>0</v>
      </c>
      <c r="BG91" s="213" t="s">
        <v>512</v>
      </c>
      <c r="BH91" s="213" t="s">
        <v>512</v>
      </c>
      <c r="BI91" s="214">
        <v>45399</v>
      </c>
      <c r="BJ91" s="222" t="s">
        <v>4524</v>
      </c>
      <c r="BK91" s="222">
        <v>221</v>
      </c>
      <c r="BL91" s="222" t="s">
        <v>4521</v>
      </c>
      <c r="BM91" s="222" t="s">
        <v>888</v>
      </c>
      <c r="BN91" s="222">
        <v>2</v>
      </c>
      <c r="BO91" s="222" t="s">
        <v>4523</v>
      </c>
      <c r="BP91" s="218" t="s">
        <v>4522</v>
      </c>
      <c r="BQ91" s="223">
        <v>45504</v>
      </c>
      <c r="BR91" s="221" t="s">
        <v>1701</v>
      </c>
      <c r="BS91" s="224" t="s">
        <v>17</v>
      </c>
      <c r="BT91" s="224" t="s">
        <v>512</v>
      </c>
      <c r="BU91" s="224">
        <v>0</v>
      </c>
      <c r="BV91" s="224">
        <v>0</v>
      </c>
      <c r="BW91" s="224" t="s">
        <v>512</v>
      </c>
      <c r="BX91" s="224" t="s">
        <v>512</v>
      </c>
      <c r="BY91" s="214">
        <v>45399</v>
      </c>
      <c r="BZ91" s="222" t="s">
        <v>1702</v>
      </c>
      <c r="CA91" s="222" t="s">
        <v>17</v>
      </c>
      <c r="CB91" s="222" t="s">
        <v>512</v>
      </c>
      <c r="CC91" s="222">
        <v>0</v>
      </c>
      <c r="CD91" s="222">
        <v>0</v>
      </c>
      <c r="CE91" s="222" t="s">
        <v>512</v>
      </c>
      <c r="CF91" s="222" t="s">
        <v>512</v>
      </c>
      <c r="CG91" s="223">
        <v>45399</v>
      </c>
      <c r="CH91" s="221" t="s">
        <v>11490</v>
      </c>
      <c r="CI91" s="222" t="e">
        <v>#N/A</v>
      </c>
      <c r="CJ91" s="222" t="e">
        <v>#N/A</v>
      </c>
      <c r="CK91" s="222" t="e">
        <v>#N/A</v>
      </c>
      <c r="CL91" s="222" t="e">
        <v>#N/A</v>
      </c>
      <c r="CM91" s="222" t="e">
        <v>#N/A</v>
      </c>
      <c r="CN91" s="222" t="e">
        <v>#N/A</v>
      </c>
      <c r="CO91" s="225" t="e">
        <v>#N/A</v>
      </c>
      <c r="CP91" s="222" t="s">
        <v>1704</v>
      </c>
      <c r="CQ91" s="224" t="s">
        <v>17</v>
      </c>
      <c r="CR91" s="224" t="s">
        <v>512</v>
      </c>
      <c r="CS91" s="224">
        <v>0</v>
      </c>
      <c r="CT91" s="224">
        <v>0</v>
      </c>
      <c r="CU91" s="224" t="s">
        <v>512</v>
      </c>
      <c r="CV91" s="224" t="s">
        <v>512</v>
      </c>
      <c r="CW91" s="214">
        <v>45399</v>
      </c>
      <c r="CX91" s="222" t="s">
        <v>2154</v>
      </c>
      <c r="CY91" s="218">
        <v>1700000</v>
      </c>
      <c r="CZ91" s="218" t="s">
        <v>2151</v>
      </c>
      <c r="DA91" s="218" t="s">
        <v>888</v>
      </c>
      <c r="DB91" s="218">
        <v>2</v>
      </c>
      <c r="DC91" s="218" t="s">
        <v>2163</v>
      </c>
      <c r="DD91" s="218" t="s">
        <v>2152</v>
      </c>
      <c r="DE91" s="220">
        <v>45443</v>
      </c>
      <c r="DF91" s="221" t="s">
        <v>2158</v>
      </c>
      <c r="DG91" s="213">
        <v>0</v>
      </c>
      <c r="DH91" s="224" t="s">
        <v>2155</v>
      </c>
      <c r="DI91" s="224" t="s">
        <v>888</v>
      </c>
      <c r="DJ91" s="224">
        <v>2</v>
      </c>
      <c r="DK91" s="224" t="s">
        <v>2157</v>
      </c>
      <c r="DL91" s="224" t="s">
        <v>2156</v>
      </c>
      <c r="DM91" s="214">
        <v>45443</v>
      </c>
      <c r="DN91" s="222" t="s">
        <v>2162</v>
      </c>
      <c r="DO91" s="218">
        <v>9884000</v>
      </c>
      <c r="DP91" s="222" t="s">
        <v>2159</v>
      </c>
      <c r="DQ91" s="222" t="s">
        <v>888</v>
      </c>
      <c r="DR91" s="222">
        <v>2</v>
      </c>
      <c r="DS91" s="222" t="s">
        <v>2161</v>
      </c>
      <c r="DT91" s="222" t="s">
        <v>2160</v>
      </c>
      <c r="DU91" s="223">
        <v>45443</v>
      </c>
      <c r="DV91" s="221" t="s">
        <v>2164</v>
      </c>
      <c r="DW91" s="213">
        <v>540000</v>
      </c>
      <c r="DX91" s="224" t="s">
        <v>2151</v>
      </c>
      <c r="DY91" s="224" t="s">
        <v>888</v>
      </c>
      <c r="DZ91" s="224">
        <v>2</v>
      </c>
      <c r="EA91" s="224" t="s">
        <v>2163</v>
      </c>
      <c r="EB91" s="224" t="s">
        <v>2152</v>
      </c>
      <c r="EC91" s="214">
        <v>45443</v>
      </c>
      <c r="ED91" s="222" t="s">
        <v>2166</v>
      </c>
      <c r="EE91" s="218">
        <v>1160000</v>
      </c>
      <c r="EF91" s="222" t="s">
        <v>2151</v>
      </c>
      <c r="EG91" s="222" t="s">
        <v>22</v>
      </c>
      <c r="EH91" s="222">
        <v>3</v>
      </c>
      <c r="EI91" s="222" t="s">
        <v>2165</v>
      </c>
      <c r="EJ91" s="222" t="s">
        <v>2152</v>
      </c>
      <c r="EK91" s="223">
        <v>45443</v>
      </c>
      <c r="EL91" s="221" t="s">
        <v>2168</v>
      </c>
      <c r="EM91" s="213" t="s">
        <v>17</v>
      </c>
      <c r="EN91" s="224" t="s">
        <v>17</v>
      </c>
      <c r="EO91" s="224" t="s">
        <v>22</v>
      </c>
      <c r="EP91" s="224">
        <v>3</v>
      </c>
      <c r="EQ91" s="224" t="s">
        <v>2167</v>
      </c>
      <c r="ER91" s="224" t="s">
        <v>2152</v>
      </c>
      <c r="ES91" s="214">
        <v>45443</v>
      </c>
      <c r="ET91" s="222" t="s">
        <v>4525</v>
      </c>
      <c r="EU91" s="222">
        <v>367</v>
      </c>
      <c r="EV91" s="222" t="s">
        <v>4486</v>
      </c>
      <c r="EW91" s="222" t="s">
        <v>888</v>
      </c>
      <c r="EX91" s="222">
        <v>2</v>
      </c>
      <c r="EY91" s="222" t="s">
        <v>4488</v>
      </c>
      <c r="EZ91" s="222" t="s">
        <v>4487</v>
      </c>
      <c r="FA91" s="223">
        <v>45504</v>
      </c>
      <c r="FB91" s="221" t="s">
        <v>1697</v>
      </c>
      <c r="FC91" s="224">
        <v>3</v>
      </c>
      <c r="FD91" s="224" t="s">
        <v>1673</v>
      </c>
      <c r="FE91" s="224" t="s">
        <v>888</v>
      </c>
      <c r="FF91" s="224">
        <v>2</v>
      </c>
      <c r="FG91" s="224" t="s">
        <v>1675</v>
      </c>
      <c r="FH91" s="224" t="s">
        <v>1674</v>
      </c>
      <c r="FI91" s="214">
        <v>45399</v>
      </c>
      <c r="FJ91" s="221" t="s">
        <v>1698</v>
      </c>
      <c r="FK91" s="222" t="s">
        <v>17</v>
      </c>
      <c r="FL91" s="222" t="s">
        <v>512</v>
      </c>
      <c r="FM91" s="222">
        <v>0</v>
      </c>
      <c r="FN91" s="222">
        <v>0</v>
      </c>
      <c r="FO91" s="222" t="s">
        <v>512</v>
      </c>
      <c r="FP91" s="218" t="s">
        <v>512</v>
      </c>
      <c r="FQ91" s="219">
        <v>45399</v>
      </c>
      <c r="FR91" s="221" t="s">
        <v>1699</v>
      </c>
      <c r="FS91" s="224" t="s">
        <v>17</v>
      </c>
      <c r="FT91" s="224" t="s">
        <v>512</v>
      </c>
      <c r="FU91" s="224">
        <v>0</v>
      </c>
      <c r="FV91" s="224">
        <v>0</v>
      </c>
      <c r="FW91" s="224" t="s">
        <v>512</v>
      </c>
      <c r="FX91" s="224" t="s">
        <v>512</v>
      </c>
      <c r="FY91" s="214">
        <v>45399</v>
      </c>
      <c r="FZ91" s="222" t="s">
        <v>3426</v>
      </c>
      <c r="GA91" s="222">
        <v>1</v>
      </c>
      <c r="GB91" s="222" t="s">
        <v>2232</v>
      </c>
      <c r="GC91" s="222" t="s">
        <v>33</v>
      </c>
      <c r="GD91" s="222">
        <v>2</v>
      </c>
      <c r="GE91" s="222" t="s">
        <v>17</v>
      </c>
      <c r="GF91" s="222" t="s">
        <v>17</v>
      </c>
      <c r="GG91" s="223">
        <v>45462</v>
      </c>
      <c r="GH91" s="221" t="s">
        <v>3432</v>
      </c>
      <c r="GI91" s="224">
        <v>2</v>
      </c>
      <c r="GJ91" s="224" t="s">
        <v>2232</v>
      </c>
      <c r="GK91" s="224" t="s">
        <v>33</v>
      </c>
      <c r="GL91" s="224">
        <v>2</v>
      </c>
      <c r="GM91" s="224" t="s">
        <v>17</v>
      </c>
      <c r="GN91" s="224" t="s">
        <v>17</v>
      </c>
      <c r="GO91" s="214">
        <v>45462</v>
      </c>
      <c r="GP91" s="222" t="s">
        <v>3427</v>
      </c>
      <c r="GQ91" s="222">
        <v>1</v>
      </c>
      <c r="GR91" s="222" t="s">
        <v>2232</v>
      </c>
      <c r="GS91" s="222" t="s">
        <v>33</v>
      </c>
      <c r="GT91" s="222">
        <v>2</v>
      </c>
      <c r="GU91" s="222" t="s">
        <v>17</v>
      </c>
      <c r="GV91" s="222" t="s">
        <v>17</v>
      </c>
      <c r="GW91" s="223">
        <v>45462</v>
      </c>
      <c r="GX91" s="221" t="s">
        <v>3433</v>
      </c>
      <c r="GY91" s="224">
        <v>1</v>
      </c>
      <c r="GZ91" s="224" t="s">
        <v>2232</v>
      </c>
      <c r="HA91" s="224" t="s">
        <v>33</v>
      </c>
      <c r="HB91" s="224">
        <v>2</v>
      </c>
      <c r="HC91" s="224" t="s">
        <v>17</v>
      </c>
      <c r="HD91" s="224" t="s">
        <v>17</v>
      </c>
      <c r="HE91" s="214">
        <v>45462</v>
      </c>
      <c r="HF91" s="222" t="s">
        <v>3425</v>
      </c>
      <c r="HG91" s="222">
        <v>0</v>
      </c>
      <c r="HH91" s="222" t="s">
        <v>2232</v>
      </c>
      <c r="HI91" s="222" t="s">
        <v>33</v>
      </c>
      <c r="HJ91" s="222">
        <v>2</v>
      </c>
      <c r="HK91" s="222" t="s">
        <v>17</v>
      </c>
      <c r="HL91" s="222" t="s">
        <v>17</v>
      </c>
      <c r="HM91" s="223">
        <v>45462</v>
      </c>
      <c r="HN91" s="221" t="s">
        <v>3431</v>
      </c>
      <c r="HO91" s="224">
        <v>3</v>
      </c>
      <c r="HP91" s="224" t="s">
        <v>2232</v>
      </c>
      <c r="HQ91" s="224" t="s">
        <v>33</v>
      </c>
      <c r="HR91" s="224">
        <v>2</v>
      </c>
      <c r="HS91" s="224" t="s">
        <v>17</v>
      </c>
      <c r="HT91" s="224" t="s">
        <v>17</v>
      </c>
      <c r="HU91" s="214">
        <v>45462</v>
      </c>
      <c r="HV91" s="222" t="s">
        <v>3428</v>
      </c>
      <c r="HW91" s="222">
        <v>3</v>
      </c>
      <c r="HX91" s="222" t="s">
        <v>2232</v>
      </c>
      <c r="HY91" s="222" t="s">
        <v>33</v>
      </c>
      <c r="HZ91" s="222">
        <v>2</v>
      </c>
      <c r="IA91" s="222" t="s">
        <v>17</v>
      </c>
      <c r="IB91" s="222" t="s">
        <v>17</v>
      </c>
      <c r="IC91" s="223">
        <v>45462</v>
      </c>
      <c r="ID91" s="221" t="s">
        <v>3430</v>
      </c>
      <c r="IE91" s="224">
        <v>1</v>
      </c>
      <c r="IF91" s="224" t="s">
        <v>2232</v>
      </c>
      <c r="IG91" s="224" t="s">
        <v>33</v>
      </c>
      <c r="IH91" s="224">
        <v>2</v>
      </c>
      <c r="II91" s="224" t="s">
        <v>17</v>
      </c>
      <c r="IJ91" s="224" t="s">
        <v>17</v>
      </c>
      <c r="IK91" s="214">
        <v>45462</v>
      </c>
      <c r="IL91" s="222" t="s">
        <v>3429</v>
      </c>
      <c r="IM91" s="222">
        <v>3</v>
      </c>
      <c r="IN91" s="222" t="s">
        <v>2232</v>
      </c>
      <c r="IO91" s="222" t="s">
        <v>33</v>
      </c>
      <c r="IP91" s="222">
        <v>2</v>
      </c>
      <c r="IQ91" s="222" t="s">
        <v>17</v>
      </c>
      <c r="IR91" s="222" t="s">
        <v>17</v>
      </c>
      <c r="IS91" s="223">
        <v>45462</v>
      </c>
    </row>
    <row r="92" spans="1:253" s="11" customFormat="1" ht="13.25" customHeight="1" x14ac:dyDescent="0.25">
      <c r="A92" s="11" t="s">
        <v>1663</v>
      </c>
      <c r="B92" s="11" t="s">
        <v>11042</v>
      </c>
      <c r="C92" s="11" t="s">
        <v>1664</v>
      </c>
      <c r="D92" s="11" t="s">
        <v>1665</v>
      </c>
      <c r="E92" s="11" t="s">
        <v>10325</v>
      </c>
      <c r="F92" s="11" t="s">
        <v>4548</v>
      </c>
      <c r="G92" s="212">
        <v>34943000</v>
      </c>
      <c r="H92" s="213" t="s">
        <v>4411</v>
      </c>
      <c r="I92" s="213" t="s">
        <v>888</v>
      </c>
      <c r="J92" s="213">
        <v>2</v>
      </c>
      <c r="K92" s="213" t="s">
        <v>4413</v>
      </c>
      <c r="L92" s="213" t="s">
        <v>4412</v>
      </c>
      <c r="M92" s="214">
        <v>45504</v>
      </c>
      <c r="N92" s="221" t="s">
        <v>1669</v>
      </c>
      <c r="O92" s="216">
        <v>786380</v>
      </c>
      <c r="P92" s="216" t="s">
        <v>1666</v>
      </c>
      <c r="Q92" s="216" t="s">
        <v>888</v>
      </c>
      <c r="R92" s="216">
        <v>2</v>
      </c>
      <c r="S92" s="216" t="s">
        <v>1668</v>
      </c>
      <c r="T92" s="216" t="s">
        <v>1667</v>
      </c>
      <c r="U92" s="217">
        <v>45399</v>
      </c>
      <c r="V92" s="221" t="s">
        <v>4528</v>
      </c>
      <c r="W92" s="213">
        <v>34943000</v>
      </c>
      <c r="X92" s="213" t="s">
        <v>4526</v>
      </c>
      <c r="Y92" s="213" t="s">
        <v>888</v>
      </c>
      <c r="Z92" s="213">
        <v>2</v>
      </c>
      <c r="AA92" s="213" t="s">
        <v>4527</v>
      </c>
      <c r="AB92" s="213" t="s">
        <v>4478</v>
      </c>
      <c r="AC92" s="214">
        <v>45504</v>
      </c>
      <c r="AD92" s="221" t="s">
        <v>4530</v>
      </c>
      <c r="AE92" s="218">
        <v>34943000</v>
      </c>
      <c r="AF92" s="218" t="s">
        <v>4466</v>
      </c>
      <c r="AG92" s="218" t="s">
        <v>888</v>
      </c>
      <c r="AH92" s="218">
        <v>2</v>
      </c>
      <c r="AI92" s="218" t="s">
        <v>4529</v>
      </c>
      <c r="AJ92" s="218" t="s">
        <v>4478</v>
      </c>
      <c r="AK92" s="219">
        <v>45504</v>
      </c>
      <c r="AL92" s="221" t="s">
        <v>2142</v>
      </c>
      <c r="AM92" s="213">
        <v>126000</v>
      </c>
      <c r="AN92" s="213" t="s">
        <v>2139</v>
      </c>
      <c r="AO92" s="213" t="s">
        <v>888</v>
      </c>
      <c r="AP92" s="213">
        <v>2</v>
      </c>
      <c r="AQ92" s="213" t="s">
        <v>2141</v>
      </c>
      <c r="AR92" s="213" t="s">
        <v>2140</v>
      </c>
      <c r="AS92" s="214">
        <v>45443</v>
      </c>
      <c r="AT92" s="222" t="s">
        <v>1672</v>
      </c>
      <c r="AU92" s="218">
        <v>202</v>
      </c>
      <c r="AV92" s="218" t="s">
        <v>1582</v>
      </c>
      <c r="AW92" s="218" t="s">
        <v>888</v>
      </c>
      <c r="AX92" s="218">
        <v>2</v>
      </c>
      <c r="AY92" s="218" t="s">
        <v>1671</v>
      </c>
      <c r="AZ92" s="218" t="s">
        <v>1670</v>
      </c>
      <c r="BA92" s="219">
        <v>45399</v>
      </c>
      <c r="BB92" s="221" t="s">
        <v>1680</v>
      </c>
      <c r="BC92" s="213" t="s">
        <v>17</v>
      </c>
      <c r="BD92" s="213" t="s">
        <v>17</v>
      </c>
      <c r="BE92" s="213" t="s">
        <v>888</v>
      </c>
      <c r="BF92" s="213">
        <v>2</v>
      </c>
      <c r="BG92" s="213" t="s">
        <v>1679</v>
      </c>
      <c r="BH92" s="213" t="s">
        <v>17</v>
      </c>
      <c r="BI92" s="214">
        <v>45399</v>
      </c>
      <c r="BJ92" s="222" t="s">
        <v>4531</v>
      </c>
      <c r="BK92" s="222">
        <v>146</v>
      </c>
      <c r="BL92" s="222" t="s">
        <v>1582</v>
      </c>
      <c r="BM92" s="222" t="s">
        <v>888</v>
      </c>
      <c r="BN92" s="222">
        <v>2</v>
      </c>
      <c r="BO92" s="222" t="s">
        <v>4488</v>
      </c>
      <c r="BP92" s="218" t="s">
        <v>1670</v>
      </c>
      <c r="BQ92" s="223">
        <v>45504</v>
      </c>
      <c r="BR92" s="221" t="s">
        <v>1682</v>
      </c>
      <c r="BS92" s="224">
        <v>6661</v>
      </c>
      <c r="BT92" s="224" t="s">
        <v>1582</v>
      </c>
      <c r="BU92" s="224" t="s">
        <v>888</v>
      </c>
      <c r="BV92" s="224">
        <v>2</v>
      </c>
      <c r="BW92" s="224" t="s">
        <v>1681</v>
      </c>
      <c r="BX92" s="224" t="s">
        <v>1670</v>
      </c>
      <c r="BY92" s="214">
        <v>45399</v>
      </c>
      <c r="BZ92" s="222" t="s">
        <v>1686</v>
      </c>
      <c r="CA92" s="222">
        <v>1773</v>
      </c>
      <c r="CB92" s="222" t="s">
        <v>1683</v>
      </c>
      <c r="CC92" s="222" t="s">
        <v>888</v>
      </c>
      <c r="CD92" s="222">
        <v>2</v>
      </c>
      <c r="CE92" s="222" t="s">
        <v>1685</v>
      </c>
      <c r="CF92" s="222" t="s">
        <v>1684</v>
      </c>
      <c r="CG92" s="223">
        <v>45399</v>
      </c>
      <c r="CH92" s="221" t="s">
        <v>11491</v>
      </c>
      <c r="CI92" s="222" t="e">
        <v>#N/A</v>
      </c>
      <c r="CJ92" s="222" t="e">
        <v>#N/A</v>
      </c>
      <c r="CK92" s="222" t="e">
        <v>#N/A</v>
      </c>
      <c r="CL92" s="222" t="e">
        <v>#N/A</v>
      </c>
      <c r="CM92" s="222" t="e">
        <v>#N/A</v>
      </c>
      <c r="CN92" s="222" t="e">
        <v>#N/A</v>
      </c>
      <c r="CO92" s="225" t="e">
        <v>#N/A</v>
      </c>
      <c r="CP92" s="222" t="s">
        <v>1688</v>
      </c>
      <c r="CQ92" s="224" t="s">
        <v>17</v>
      </c>
      <c r="CR92" s="224" t="s">
        <v>512</v>
      </c>
      <c r="CS92" s="224" t="s">
        <v>17</v>
      </c>
      <c r="CT92" s="224" t="s">
        <v>17</v>
      </c>
      <c r="CU92" s="224" t="s">
        <v>512</v>
      </c>
      <c r="CV92" s="224" t="s">
        <v>512</v>
      </c>
      <c r="CW92" s="214">
        <v>45399</v>
      </c>
      <c r="CX92" s="222" t="s">
        <v>4534</v>
      </c>
      <c r="CY92" s="218">
        <v>554000</v>
      </c>
      <c r="CZ92" s="218" t="s">
        <v>1673</v>
      </c>
      <c r="DA92" s="218" t="s">
        <v>888</v>
      </c>
      <c r="DB92" s="218">
        <v>2</v>
      </c>
      <c r="DC92" s="218" t="s">
        <v>4542</v>
      </c>
      <c r="DD92" s="218" t="s">
        <v>4541</v>
      </c>
      <c r="DE92" s="220">
        <v>45504</v>
      </c>
      <c r="DF92" s="221" t="s">
        <v>4537</v>
      </c>
      <c r="DG92" s="213">
        <v>0</v>
      </c>
      <c r="DH92" s="224" t="s">
        <v>4535</v>
      </c>
      <c r="DI92" s="224" t="s">
        <v>888</v>
      </c>
      <c r="DJ92" s="224">
        <v>2</v>
      </c>
      <c r="DK92" s="224" t="s">
        <v>4536</v>
      </c>
      <c r="DL92" s="224" t="s">
        <v>4478</v>
      </c>
      <c r="DM92" s="214">
        <v>45504</v>
      </c>
      <c r="DN92" s="222" t="s">
        <v>4540</v>
      </c>
      <c r="DO92" s="218">
        <v>34389000</v>
      </c>
      <c r="DP92" s="222" t="s">
        <v>4538</v>
      </c>
      <c r="DQ92" s="222" t="s">
        <v>888</v>
      </c>
      <c r="DR92" s="222">
        <v>2</v>
      </c>
      <c r="DS92" s="222" t="s">
        <v>4536</v>
      </c>
      <c r="DT92" s="222" t="s">
        <v>4539</v>
      </c>
      <c r="DU92" s="223">
        <v>45504</v>
      </c>
      <c r="DV92" s="221" t="s">
        <v>4543</v>
      </c>
      <c r="DW92" s="213">
        <v>546000</v>
      </c>
      <c r="DX92" s="224" t="s">
        <v>1673</v>
      </c>
      <c r="DY92" s="224" t="s">
        <v>888</v>
      </c>
      <c r="DZ92" s="224">
        <v>2</v>
      </c>
      <c r="EA92" s="224" t="s">
        <v>4542</v>
      </c>
      <c r="EB92" s="224" t="s">
        <v>4541</v>
      </c>
      <c r="EC92" s="214">
        <v>45504</v>
      </c>
      <c r="ED92" s="222" t="s">
        <v>4545</v>
      </c>
      <c r="EE92" s="218">
        <v>8000</v>
      </c>
      <c r="EF92" s="222" t="s">
        <v>2151</v>
      </c>
      <c r="EG92" s="222" t="s">
        <v>888</v>
      </c>
      <c r="EH92" s="222">
        <v>2</v>
      </c>
      <c r="EI92" s="222" t="s">
        <v>4544</v>
      </c>
      <c r="EJ92" s="222" t="s">
        <v>2152</v>
      </c>
      <c r="EK92" s="223">
        <v>45504</v>
      </c>
      <c r="EL92" s="221" t="s">
        <v>4547</v>
      </c>
      <c r="EM92" s="213" t="s">
        <v>17</v>
      </c>
      <c r="EN92" s="224" t="s">
        <v>17</v>
      </c>
      <c r="EO92" s="224" t="s">
        <v>22</v>
      </c>
      <c r="EP92" s="224">
        <v>3</v>
      </c>
      <c r="EQ92" s="224" t="s">
        <v>4546</v>
      </c>
      <c r="ER92" s="224" t="s">
        <v>2152</v>
      </c>
      <c r="ES92" s="214">
        <v>45504</v>
      </c>
      <c r="ET92" s="222" t="s">
        <v>4532</v>
      </c>
      <c r="EU92" s="222">
        <v>367</v>
      </c>
      <c r="EV92" s="222" t="s">
        <v>4486</v>
      </c>
      <c r="EW92" s="222" t="s">
        <v>888</v>
      </c>
      <c r="EX92" s="222">
        <v>2</v>
      </c>
      <c r="EY92" s="222" t="s">
        <v>4488</v>
      </c>
      <c r="EZ92" s="222" t="s">
        <v>4487</v>
      </c>
      <c r="FA92" s="223">
        <v>45504</v>
      </c>
      <c r="FB92" s="221" t="s">
        <v>1676</v>
      </c>
      <c r="FC92" s="224">
        <v>3</v>
      </c>
      <c r="FD92" s="224" t="s">
        <v>1673</v>
      </c>
      <c r="FE92" s="224" t="s">
        <v>888</v>
      </c>
      <c r="FF92" s="224">
        <v>2</v>
      </c>
      <c r="FG92" s="224" t="s">
        <v>1675</v>
      </c>
      <c r="FH92" s="224" t="s">
        <v>1674</v>
      </c>
      <c r="FI92" s="214">
        <v>45399</v>
      </c>
      <c r="FJ92" s="221" t="s">
        <v>1677</v>
      </c>
      <c r="FK92" s="222" t="s">
        <v>17</v>
      </c>
      <c r="FL92" s="222" t="s">
        <v>512</v>
      </c>
      <c r="FM92" s="222" t="s">
        <v>17</v>
      </c>
      <c r="FN92" s="222" t="s">
        <v>17</v>
      </c>
      <c r="FO92" s="222" t="s">
        <v>512</v>
      </c>
      <c r="FP92" s="218" t="s">
        <v>512</v>
      </c>
      <c r="FQ92" s="219">
        <v>45399</v>
      </c>
      <c r="FR92" s="221" t="s">
        <v>1678</v>
      </c>
      <c r="FS92" s="224" t="s">
        <v>17</v>
      </c>
      <c r="FT92" s="224" t="s">
        <v>512</v>
      </c>
      <c r="FU92" s="224" t="s">
        <v>17</v>
      </c>
      <c r="FV92" s="224" t="s">
        <v>17</v>
      </c>
      <c r="FW92" s="224" t="s">
        <v>512</v>
      </c>
      <c r="FX92" s="224" t="s">
        <v>512</v>
      </c>
      <c r="FY92" s="214">
        <v>45399</v>
      </c>
      <c r="FZ92" s="222" t="s">
        <v>3435</v>
      </c>
      <c r="GA92" s="222">
        <v>1</v>
      </c>
      <c r="GB92" s="222" t="s">
        <v>2232</v>
      </c>
      <c r="GC92" s="222" t="s">
        <v>33</v>
      </c>
      <c r="GD92" s="222">
        <v>2</v>
      </c>
      <c r="GE92" s="222" t="s">
        <v>17</v>
      </c>
      <c r="GF92" s="222" t="s">
        <v>17</v>
      </c>
      <c r="GG92" s="223">
        <v>45462</v>
      </c>
      <c r="GH92" s="221" t="s">
        <v>3441</v>
      </c>
      <c r="GI92" s="224">
        <v>2</v>
      </c>
      <c r="GJ92" s="224" t="s">
        <v>2232</v>
      </c>
      <c r="GK92" s="224" t="s">
        <v>33</v>
      </c>
      <c r="GL92" s="224">
        <v>2</v>
      </c>
      <c r="GM92" s="224" t="s">
        <v>17</v>
      </c>
      <c r="GN92" s="224" t="s">
        <v>17</v>
      </c>
      <c r="GO92" s="214">
        <v>45462</v>
      </c>
      <c r="GP92" s="222" t="s">
        <v>3436</v>
      </c>
      <c r="GQ92" s="222">
        <v>1</v>
      </c>
      <c r="GR92" s="222" t="s">
        <v>2232</v>
      </c>
      <c r="GS92" s="222" t="s">
        <v>33</v>
      </c>
      <c r="GT92" s="222">
        <v>2</v>
      </c>
      <c r="GU92" s="222" t="s">
        <v>17</v>
      </c>
      <c r="GV92" s="222" t="s">
        <v>17</v>
      </c>
      <c r="GW92" s="223">
        <v>45462</v>
      </c>
      <c r="GX92" s="221" t="s">
        <v>3442</v>
      </c>
      <c r="GY92" s="224">
        <v>1</v>
      </c>
      <c r="GZ92" s="224" t="s">
        <v>2232</v>
      </c>
      <c r="HA92" s="224" t="s">
        <v>33</v>
      </c>
      <c r="HB92" s="224">
        <v>2</v>
      </c>
      <c r="HC92" s="224" t="s">
        <v>17</v>
      </c>
      <c r="HD92" s="224" t="s">
        <v>17</v>
      </c>
      <c r="HE92" s="214">
        <v>45462</v>
      </c>
      <c r="HF92" s="222" t="s">
        <v>3434</v>
      </c>
      <c r="HG92" s="222">
        <v>0</v>
      </c>
      <c r="HH92" s="222" t="s">
        <v>2232</v>
      </c>
      <c r="HI92" s="222" t="s">
        <v>33</v>
      </c>
      <c r="HJ92" s="222">
        <v>2</v>
      </c>
      <c r="HK92" s="222" t="s">
        <v>17</v>
      </c>
      <c r="HL92" s="222" t="s">
        <v>17</v>
      </c>
      <c r="HM92" s="223">
        <v>45462</v>
      </c>
      <c r="HN92" s="221" t="s">
        <v>3440</v>
      </c>
      <c r="HO92" s="224">
        <v>3</v>
      </c>
      <c r="HP92" s="224" t="s">
        <v>2232</v>
      </c>
      <c r="HQ92" s="224" t="s">
        <v>33</v>
      </c>
      <c r="HR92" s="224">
        <v>2</v>
      </c>
      <c r="HS92" s="224" t="s">
        <v>17</v>
      </c>
      <c r="HT92" s="224" t="s">
        <v>17</v>
      </c>
      <c r="HU92" s="214">
        <v>45462</v>
      </c>
      <c r="HV92" s="222" t="s">
        <v>3437</v>
      </c>
      <c r="HW92" s="222">
        <v>3</v>
      </c>
      <c r="HX92" s="222" t="s">
        <v>2232</v>
      </c>
      <c r="HY92" s="222" t="s">
        <v>33</v>
      </c>
      <c r="HZ92" s="222">
        <v>2</v>
      </c>
      <c r="IA92" s="222" t="s">
        <v>17</v>
      </c>
      <c r="IB92" s="222" t="s">
        <v>17</v>
      </c>
      <c r="IC92" s="223">
        <v>45462</v>
      </c>
      <c r="ID92" s="221" t="s">
        <v>3439</v>
      </c>
      <c r="IE92" s="224">
        <v>1</v>
      </c>
      <c r="IF92" s="224" t="s">
        <v>2232</v>
      </c>
      <c r="IG92" s="224" t="s">
        <v>33</v>
      </c>
      <c r="IH92" s="224">
        <v>2</v>
      </c>
      <c r="II92" s="224" t="s">
        <v>17</v>
      </c>
      <c r="IJ92" s="224" t="s">
        <v>17</v>
      </c>
      <c r="IK92" s="214">
        <v>45462</v>
      </c>
      <c r="IL92" s="222" t="s">
        <v>3438</v>
      </c>
      <c r="IM92" s="222">
        <v>3</v>
      </c>
      <c r="IN92" s="222" t="s">
        <v>2232</v>
      </c>
      <c r="IO92" s="222" t="s">
        <v>33</v>
      </c>
      <c r="IP92" s="222">
        <v>2</v>
      </c>
      <c r="IQ92" s="222" t="s">
        <v>17</v>
      </c>
      <c r="IR92" s="222" t="s">
        <v>17</v>
      </c>
      <c r="IS92" s="223">
        <v>45462</v>
      </c>
    </row>
    <row r="93" spans="1:253" s="11" customFormat="1" ht="13.25" customHeight="1" x14ac:dyDescent="0.25">
      <c r="A93" s="11" t="s">
        <v>4409</v>
      </c>
      <c r="B93" s="11" t="s">
        <v>10755</v>
      </c>
      <c r="C93" s="11" t="s">
        <v>4410</v>
      </c>
      <c r="D93" s="11" t="s">
        <v>1665</v>
      </c>
      <c r="E93" s="11" t="s">
        <v>10325</v>
      </c>
      <c r="F93" s="11" t="s">
        <v>4414</v>
      </c>
      <c r="G93" s="212">
        <v>34943000</v>
      </c>
      <c r="H93" s="213" t="s">
        <v>4411</v>
      </c>
      <c r="I93" s="213" t="s">
        <v>888</v>
      </c>
      <c r="J93" s="213">
        <v>2</v>
      </c>
      <c r="K93" s="213" t="s">
        <v>4413</v>
      </c>
      <c r="L93" s="213" t="s">
        <v>4412</v>
      </c>
      <c r="M93" s="214">
        <v>45504</v>
      </c>
      <c r="N93" s="221" t="s">
        <v>4418</v>
      </c>
      <c r="O93" s="216">
        <v>477989.66</v>
      </c>
      <c r="P93" s="216" t="s">
        <v>4415</v>
      </c>
      <c r="Q93" s="216" t="s">
        <v>888</v>
      </c>
      <c r="R93" s="216">
        <v>2</v>
      </c>
      <c r="S93" s="216" t="s">
        <v>4417</v>
      </c>
      <c r="T93" s="216" t="s">
        <v>4416</v>
      </c>
      <c r="U93" s="217">
        <v>45504</v>
      </c>
      <c r="V93" s="221" t="s">
        <v>4422</v>
      </c>
      <c r="W93" s="213">
        <v>17954000</v>
      </c>
      <c r="X93" s="213" t="s">
        <v>4419</v>
      </c>
      <c r="Y93" s="213" t="s">
        <v>888</v>
      </c>
      <c r="Z93" s="213">
        <v>2</v>
      </c>
      <c r="AA93" s="213" t="s">
        <v>4421</v>
      </c>
      <c r="AB93" s="213" t="s">
        <v>4420</v>
      </c>
      <c r="AC93" s="214">
        <v>45504</v>
      </c>
      <c r="AD93" s="221" t="s">
        <v>4424</v>
      </c>
      <c r="AE93" s="218">
        <v>17954000</v>
      </c>
      <c r="AF93" s="218" t="s">
        <v>4419</v>
      </c>
      <c r="AG93" s="218" t="s">
        <v>888</v>
      </c>
      <c r="AH93" s="218">
        <v>2</v>
      </c>
      <c r="AI93" s="218" t="s">
        <v>4423</v>
      </c>
      <c r="AJ93" s="218" t="s">
        <v>4420</v>
      </c>
      <c r="AK93" s="219">
        <v>45504</v>
      </c>
      <c r="AL93" s="221" t="s">
        <v>4428</v>
      </c>
      <c r="AM93" s="213">
        <v>0</v>
      </c>
      <c r="AN93" s="213" t="s">
        <v>4425</v>
      </c>
      <c r="AO93" s="213" t="s">
        <v>888</v>
      </c>
      <c r="AP93" s="213">
        <v>2</v>
      </c>
      <c r="AQ93" s="213" t="s">
        <v>4427</v>
      </c>
      <c r="AR93" s="213" t="s">
        <v>4426</v>
      </c>
      <c r="AS93" s="214">
        <v>45504</v>
      </c>
      <c r="AT93" s="222" t="s">
        <v>4430</v>
      </c>
      <c r="AU93" s="218" t="s">
        <v>17</v>
      </c>
      <c r="AV93" s="218" t="s">
        <v>17</v>
      </c>
      <c r="AW93" s="218" t="s">
        <v>22</v>
      </c>
      <c r="AX93" s="218">
        <v>3</v>
      </c>
      <c r="AY93" s="218" t="s">
        <v>4429</v>
      </c>
      <c r="AZ93" s="218" t="s">
        <v>17</v>
      </c>
      <c r="BA93" s="219">
        <v>45504</v>
      </c>
      <c r="BB93" s="221" t="s">
        <v>4461</v>
      </c>
      <c r="BC93" s="213">
        <v>3342</v>
      </c>
      <c r="BD93" s="213" t="s">
        <v>4458</v>
      </c>
      <c r="BE93" s="213" t="s">
        <v>888</v>
      </c>
      <c r="BF93" s="213">
        <v>2</v>
      </c>
      <c r="BG93" s="213" t="s">
        <v>4460</v>
      </c>
      <c r="BH93" s="213" t="s">
        <v>4459</v>
      </c>
      <c r="BI93" s="214">
        <v>45504</v>
      </c>
      <c r="BJ93" s="222" t="s">
        <v>4432</v>
      </c>
      <c r="BK93" s="222" t="s">
        <v>17</v>
      </c>
      <c r="BL93" s="222" t="s">
        <v>17</v>
      </c>
      <c r="BM93" s="222" t="s">
        <v>22</v>
      </c>
      <c r="BN93" s="222">
        <v>3</v>
      </c>
      <c r="BO93" s="222" t="s">
        <v>4431</v>
      </c>
      <c r="BP93" s="218" t="s">
        <v>17</v>
      </c>
      <c r="BQ93" s="223">
        <v>45504</v>
      </c>
      <c r="BR93" s="221" t="s">
        <v>4463</v>
      </c>
      <c r="BS93" s="224" t="s">
        <v>17</v>
      </c>
      <c r="BT93" s="224" t="s">
        <v>17</v>
      </c>
      <c r="BU93" s="224" t="s">
        <v>22</v>
      </c>
      <c r="BV93" s="224">
        <v>3</v>
      </c>
      <c r="BW93" s="224" t="s">
        <v>4462</v>
      </c>
      <c r="BX93" s="224" t="s">
        <v>17</v>
      </c>
      <c r="BY93" s="214">
        <v>45504</v>
      </c>
      <c r="BZ93" s="222" t="s">
        <v>4465</v>
      </c>
      <c r="CA93" s="222" t="s">
        <v>17</v>
      </c>
      <c r="CB93" s="222" t="s">
        <v>17</v>
      </c>
      <c r="CC93" s="222" t="s">
        <v>22</v>
      </c>
      <c r="CD93" s="222">
        <v>3</v>
      </c>
      <c r="CE93" s="222" t="s">
        <v>4464</v>
      </c>
      <c r="CF93" s="222" t="s">
        <v>17</v>
      </c>
      <c r="CG93" s="223">
        <v>45504</v>
      </c>
      <c r="CH93" s="221" t="s">
        <v>11492</v>
      </c>
      <c r="CI93" s="222" t="e">
        <v>#N/A</v>
      </c>
      <c r="CJ93" s="222" t="e">
        <v>#N/A</v>
      </c>
      <c r="CK93" s="222" t="e">
        <v>#N/A</v>
      </c>
      <c r="CL93" s="222" t="e">
        <v>#N/A</v>
      </c>
      <c r="CM93" s="222" t="e">
        <v>#N/A</v>
      </c>
      <c r="CN93" s="222" t="e">
        <v>#N/A</v>
      </c>
      <c r="CO93" s="225" t="e">
        <v>#N/A</v>
      </c>
      <c r="CP93" s="222" t="s">
        <v>4470</v>
      </c>
      <c r="CQ93" s="224" t="s">
        <v>17</v>
      </c>
      <c r="CR93" s="224" t="s">
        <v>17</v>
      </c>
      <c r="CS93" s="224" t="s">
        <v>22</v>
      </c>
      <c r="CT93" s="224">
        <v>3</v>
      </c>
      <c r="CU93" s="224" t="s">
        <v>4469</v>
      </c>
      <c r="CV93" s="224" t="s">
        <v>17</v>
      </c>
      <c r="CW93" s="214">
        <v>45504</v>
      </c>
      <c r="CX93" s="222" t="s">
        <v>4437</v>
      </c>
      <c r="CY93" s="218">
        <v>3300000</v>
      </c>
      <c r="CZ93" s="218" t="s">
        <v>4434</v>
      </c>
      <c r="DA93" s="218" t="s">
        <v>888</v>
      </c>
      <c r="DB93" s="218">
        <v>2</v>
      </c>
      <c r="DC93" s="218" t="s">
        <v>4444</v>
      </c>
      <c r="DD93" s="218" t="s">
        <v>4435</v>
      </c>
      <c r="DE93" s="220">
        <v>45504</v>
      </c>
      <c r="DF93" s="221" t="s">
        <v>4439</v>
      </c>
      <c r="DG93" s="213">
        <v>0</v>
      </c>
      <c r="DH93" s="224" t="s">
        <v>4419</v>
      </c>
      <c r="DI93" s="224" t="s">
        <v>888</v>
      </c>
      <c r="DJ93" s="224">
        <v>2</v>
      </c>
      <c r="DK93" s="224" t="s">
        <v>4438</v>
      </c>
      <c r="DL93" s="224" t="s">
        <v>4420</v>
      </c>
      <c r="DM93" s="214">
        <v>45504</v>
      </c>
      <c r="DN93" s="222" t="s">
        <v>4443</v>
      </c>
      <c r="DO93" s="218">
        <v>14654000</v>
      </c>
      <c r="DP93" s="222" t="s">
        <v>4440</v>
      </c>
      <c r="DQ93" s="222" t="s">
        <v>888</v>
      </c>
      <c r="DR93" s="222">
        <v>2</v>
      </c>
      <c r="DS93" s="222" t="s">
        <v>4442</v>
      </c>
      <c r="DT93" s="222" t="s">
        <v>4441</v>
      </c>
      <c r="DU93" s="223">
        <v>45504</v>
      </c>
      <c r="DV93" s="221" t="s">
        <v>4445</v>
      </c>
      <c r="DW93" s="213">
        <v>2790000</v>
      </c>
      <c r="DX93" s="224" t="s">
        <v>4434</v>
      </c>
      <c r="DY93" s="224" t="s">
        <v>888</v>
      </c>
      <c r="DZ93" s="224">
        <v>2</v>
      </c>
      <c r="EA93" s="224" t="s">
        <v>4444</v>
      </c>
      <c r="EB93" s="224" t="s">
        <v>4435</v>
      </c>
      <c r="EC93" s="214">
        <v>45504</v>
      </c>
      <c r="ED93" s="222" t="s">
        <v>4449</v>
      </c>
      <c r="EE93" s="218">
        <v>510000</v>
      </c>
      <c r="EF93" s="222" t="s">
        <v>4446</v>
      </c>
      <c r="EG93" s="222" t="s">
        <v>888</v>
      </c>
      <c r="EH93" s="222">
        <v>2</v>
      </c>
      <c r="EI93" s="222" t="s">
        <v>4448</v>
      </c>
      <c r="EJ93" s="222" t="s">
        <v>4447</v>
      </c>
      <c r="EK93" s="223">
        <v>45504</v>
      </c>
      <c r="EL93" s="221" t="s">
        <v>4451</v>
      </c>
      <c r="EM93" s="213">
        <v>0</v>
      </c>
      <c r="EN93" s="224" t="s">
        <v>4446</v>
      </c>
      <c r="EO93" s="224" t="s">
        <v>22</v>
      </c>
      <c r="EP93" s="224">
        <v>3</v>
      </c>
      <c r="EQ93" s="224" t="s">
        <v>4450</v>
      </c>
      <c r="ER93" s="224" t="s">
        <v>4447</v>
      </c>
      <c r="ES93" s="214">
        <v>45504</v>
      </c>
      <c r="ET93" s="222" t="s">
        <v>4433</v>
      </c>
      <c r="EU93" s="222" t="s">
        <v>17</v>
      </c>
      <c r="EV93" s="222" t="s">
        <v>17</v>
      </c>
      <c r="EW93" s="222" t="s">
        <v>22</v>
      </c>
      <c r="EX93" s="222">
        <v>3</v>
      </c>
      <c r="EY93" s="222" t="s">
        <v>4431</v>
      </c>
      <c r="EZ93" s="222" t="s">
        <v>17</v>
      </c>
      <c r="FA93" s="223">
        <v>45504</v>
      </c>
      <c r="FB93" s="221" t="s">
        <v>4453</v>
      </c>
      <c r="FC93" s="224">
        <v>4</v>
      </c>
      <c r="FD93" s="224" t="s">
        <v>4446</v>
      </c>
      <c r="FE93" s="224" t="s">
        <v>888</v>
      </c>
      <c r="FF93" s="224">
        <v>2</v>
      </c>
      <c r="FG93" s="224" t="s">
        <v>4452</v>
      </c>
      <c r="FH93" s="224" t="s">
        <v>4447</v>
      </c>
      <c r="FI93" s="214">
        <v>45504</v>
      </c>
      <c r="FJ93" s="221" t="s">
        <v>4455</v>
      </c>
      <c r="FK93" s="222" t="s">
        <v>17</v>
      </c>
      <c r="FL93" s="222" t="s">
        <v>17</v>
      </c>
      <c r="FM93" s="222" t="s">
        <v>22</v>
      </c>
      <c r="FN93" s="222">
        <v>3</v>
      </c>
      <c r="FO93" s="222" t="s">
        <v>4454</v>
      </c>
      <c r="FP93" s="218" t="s">
        <v>17</v>
      </c>
      <c r="FQ93" s="219">
        <v>45504</v>
      </c>
      <c r="FR93" s="221" t="s">
        <v>4457</v>
      </c>
      <c r="FS93" s="224" t="s">
        <v>17</v>
      </c>
      <c r="FT93" s="224" t="s">
        <v>17</v>
      </c>
      <c r="FU93" s="224" t="s">
        <v>22</v>
      </c>
      <c r="FV93" s="224">
        <v>3</v>
      </c>
      <c r="FW93" s="224" t="s">
        <v>4456</v>
      </c>
      <c r="FX93" s="224" t="s">
        <v>17</v>
      </c>
      <c r="FY93" s="214">
        <v>45504</v>
      </c>
      <c r="FZ93" s="222" t="s">
        <v>4601</v>
      </c>
      <c r="GA93" s="222">
        <v>1</v>
      </c>
      <c r="GB93" s="222" t="s">
        <v>2232</v>
      </c>
      <c r="GC93" s="222" t="s">
        <v>33</v>
      </c>
      <c r="GD93" s="222">
        <v>2</v>
      </c>
      <c r="GE93" s="222" t="s">
        <v>17</v>
      </c>
      <c r="GF93" s="222" t="s">
        <v>17</v>
      </c>
      <c r="GG93" s="223">
        <v>45520</v>
      </c>
      <c r="GH93" s="221" t="s">
        <v>4607</v>
      </c>
      <c r="GI93" s="224">
        <v>0</v>
      </c>
      <c r="GJ93" s="224" t="s">
        <v>2232</v>
      </c>
      <c r="GK93" s="224" t="s">
        <v>33</v>
      </c>
      <c r="GL93" s="224">
        <v>2</v>
      </c>
      <c r="GM93" s="224" t="s">
        <v>17</v>
      </c>
      <c r="GN93" s="224" t="s">
        <v>17</v>
      </c>
      <c r="GO93" s="214">
        <v>45520</v>
      </c>
      <c r="GP93" s="222" t="s">
        <v>4602</v>
      </c>
      <c r="GQ93" s="222">
        <v>0</v>
      </c>
      <c r="GR93" s="222" t="s">
        <v>2232</v>
      </c>
      <c r="GS93" s="222" t="s">
        <v>33</v>
      </c>
      <c r="GT93" s="222">
        <v>2</v>
      </c>
      <c r="GU93" s="222" t="s">
        <v>17</v>
      </c>
      <c r="GV93" s="222" t="s">
        <v>17</v>
      </c>
      <c r="GW93" s="223">
        <v>45520</v>
      </c>
      <c r="GX93" s="221" t="s">
        <v>4608</v>
      </c>
      <c r="GY93" s="224">
        <v>0</v>
      </c>
      <c r="GZ93" s="224" t="s">
        <v>2232</v>
      </c>
      <c r="HA93" s="224" t="s">
        <v>33</v>
      </c>
      <c r="HB93" s="224">
        <v>2</v>
      </c>
      <c r="HC93" s="224" t="s">
        <v>17</v>
      </c>
      <c r="HD93" s="224" t="s">
        <v>17</v>
      </c>
      <c r="HE93" s="214">
        <v>45520</v>
      </c>
      <c r="HF93" s="222" t="s">
        <v>4600</v>
      </c>
      <c r="HG93" s="222">
        <v>0</v>
      </c>
      <c r="HH93" s="222" t="s">
        <v>2232</v>
      </c>
      <c r="HI93" s="222" t="s">
        <v>33</v>
      </c>
      <c r="HJ93" s="222">
        <v>2</v>
      </c>
      <c r="HK93" s="222" t="s">
        <v>17</v>
      </c>
      <c r="HL93" s="222" t="s">
        <v>17</v>
      </c>
      <c r="HM93" s="223">
        <v>45520</v>
      </c>
      <c r="HN93" s="221" t="s">
        <v>4606</v>
      </c>
      <c r="HO93" s="224">
        <v>0</v>
      </c>
      <c r="HP93" s="224" t="s">
        <v>2232</v>
      </c>
      <c r="HQ93" s="224" t="s">
        <v>33</v>
      </c>
      <c r="HR93" s="224">
        <v>2</v>
      </c>
      <c r="HS93" s="224" t="s">
        <v>17</v>
      </c>
      <c r="HT93" s="224" t="s">
        <v>17</v>
      </c>
      <c r="HU93" s="214">
        <v>45520</v>
      </c>
      <c r="HV93" s="222" t="s">
        <v>4603</v>
      </c>
      <c r="HW93" s="222">
        <v>0</v>
      </c>
      <c r="HX93" s="222" t="s">
        <v>2232</v>
      </c>
      <c r="HY93" s="222" t="s">
        <v>33</v>
      </c>
      <c r="HZ93" s="222">
        <v>2</v>
      </c>
      <c r="IA93" s="222" t="s">
        <v>17</v>
      </c>
      <c r="IB93" s="222" t="s">
        <v>17</v>
      </c>
      <c r="IC93" s="223">
        <v>45520</v>
      </c>
      <c r="ID93" s="221" t="s">
        <v>4605</v>
      </c>
      <c r="IE93" s="224">
        <v>1</v>
      </c>
      <c r="IF93" s="224" t="s">
        <v>2232</v>
      </c>
      <c r="IG93" s="224" t="s">
        <v>33</v>
      </c>
      <c r="IH93" s="224">
        <v>2</v>
      </c>
      <c r="II93" s="224" t="s">
        <v>17</v>
      </c>
      <c r="IJ93" s="224" t="s">
        <v>17</v>
      </c>
      <c r="IK93" s="214">
        <v>45520</v>
      </c>
      <c r="IL93" s="222" t="s">
        <v>4604</v>
      </c>
      <c r="IM93" s="222">
        <v>1</v>
      </c>
      <c r="IN93" s="222" t="s">
        <v>2232</v>
      </c>
      <c r="IO93" s="222" t="s">
        <v>33</v>
      </c>
      <c r="IP93" s="222">
        <v>2</v>
      </c>
      <c r="IQ93" s="222" t="s">
        <v>17</v>
      </c>
      <c r="IR93" s="222" t="s">
        <v>17</v>
      </c>
      <c r="IS93" s="223">
        <v>45520</v>
      </c>
    </row>
    <row r="94" spans="1:253" s="11" customFormat="1" ht="13.25" customHeight="1" x14ac:dyDescent="0.25">
      <c r="A94" s="11" t="s">
        <v>210</v>
      </c>
      <c r="B94" s="11" t="s">
        <v>10825</v>
      </c>
      <c r="C94" s="11" t="s">
        <v>211</v>
      </c>
      <c r="D94" s="11" t="s">
        <v>212</v>
      </c>
      <c r="E94" s="11" t="s">
        <v>10326</v>
      </c>
      <c r="F94" s="11" t="s">
        <v>7503</v>
      </c>
      <c r="G94" s="212">
        <v>5191000</v>
      </c>
      <c r="H94" s="213" t="s">
        <v>7476</v>
      </c>
      <c r="I94" s="213" t="s">
        <v>888</v>
      </c>
      <c r="J94" s="213">
        <v>2</v>
      </c>
      <c r="K94" s="213" t="s">
        <v>7478</v>
      </c>
      <c r="L94" s="213" t="s">
        <v>7477</v>
      </c>
      <c r="M94" s="214">
        <v>45530</v>
      </c>
      <c r="N94" s="221" t="s">
        <v>1212</v>
      </c>
      <c r="O94" s="216">
        <v>206000</v>
      </c>
      <c r="P94" s="216" t="s">
        <v>1209</v>
      </c>
      <c r="Q94" s="216" t="s">
        <v>888</v>
      </c>
      <c r="R94" s="216">
        <v>2</v>
      </c>
      <c r="S94" s="216" t="s">
        <v>1211</v>
      </c>
      <c r="T94" s="216" t="s">
        <v>1210</v>
      </c>
      <c r="U94" s="217">
        <v>45046</v>
      </c>
      <c r="V94" s="221" t="s">
        <v>7507</v>
      </c>
      <c r="W94" s="213">
        <v>2024000</v>
      </c>
      <c r="X94" s="213" t="s">
        <v>7504</v>
      </c>
      <c r="Y94" s="213" t="s">
        <v>888</v>
      </c>
      <c r="Z94" s="213">
        <v>2</v>
      </c>
      <c r="AA94" s="213" t="s">
        <v>7506</v>
      </c>
      <c r="AB94" s="213" t="s">
        <v>7505</v>
      </c>
      <c r="AC94" s="214">
        <v>45530</v>
      </c>
      <c r="AD94" s="221" t="s">
        <v>7511</v>
      </c>
      <c r="AE94" s="218">
        <v>133000</v>
      </c>
      <c r="AF94" s="218" t="s">
        <v>7508</v>
      </c>
      <c r="AG94" s="218" t="s">
        <v>888</v>
      </c>
      <c r="AH94" s="218">
        <v>2</v>
      </c>
      <c r="AI94" s="218" t="s">
        <v>7510</v>
      </c>
      <c r="AJ94" s="218" t="s">
        <v>7509</v>
      </c>
      <c r="AK94" s="219">
        <v>45530</v>
      </c>
      <c r="AL94" s="221" t="s">
        <v>7513</v>
      </c>
      <c r="AM94" s="213">
        <v>133000</v>
      </c>
      <c r="AN94" s="213" t="s">
        <v>7508</v>
      </c>
      <c r="AO94" s="213" t="s">
        <v>888</v>
      </c>
      <c r="AP94" s="213">
        <v>2</v>
      </c>
      <c r="AQ94" s="213" t="s">
        <v>7512</v>
      </c>
      <c r="AR94" s="213" t="s">
        <v>7509</v>
      </c>
      <c r="AS94" s="214">
        <v>45530</v>
      </c>
      <c r="AT94" s="222" t="s">
        <v>495</v>
      </c>
      <c r="AU94" s="218">
        <v>0</v>
      </c>
      <c r="AV94" s="218">
        <v>0</v>
      </c>
      <c r="AW94" s="218" t="s">
        <v>492</v>
      </c>
      <c r="AX94" s="218">
        <v>1</v>
      </c>
      <c r="AY94" s="218">
        <v>0</v>
      </c>
      <c r="AZ94" s="218" t="s">
        <v>17</v>
      </c>
      <c r="BA94" s="219">
        <v>43644</v>
      </c>
      <c r="BB94" s="221" t="s">
        <v>922</v>
      </c>
      <c r="BC94" s="213" t="s">
        <v>17</v>
      </c>
      <c r="BD94" s="213" t="s">
        <v>17</v>
      </c>
      <c r="BE94" s="213" t="s">
        <v>17</v>
      </c>
      <c r="BF94" s="213" t="s">
        <v>17</v>
      </c>
      <c r="BG94" s="213" t="s">
        <v>512</v>
      </c>
      <c r="BH94" s="213" t="s">
        <v>17</v>
      </c>
      <c r="BI94" s="214">
        <v>44801</v>
      </c>
      <c r="BJ94" s="222" t="s">
        <v>7514</v>
      </c>
      <c r="BK94" s="222">
        <v>6</v>
      </c>
      <c r="BL94" s="222" t="s">
        <v>6581</v>
      </c>
      <c r="BM94" s="222" t="s">
        <v>888</v>
      </c>
      <c r="BN94" s="222">
        <v>2</v>
      </c>
      <c r="BO94" s="222" t="s">
        <v>7488</v>
      </c>
      <c r="BP94" s="218" t="s">
        <v>691</v>
      </c>
      <c r="BQ94" s="223">
        <v>45530</v>
      </c>
      <c r="BR94" s="221" t="s">
        <v>493</v>
      </c>
      <c r="BS94" s="224">
        <v>0</v>
      </c>
      <c r="BT94" s="224" t="s">
        <v>17</v>
      </c>
      <c r="BU94" s="224" t="s">
        <v>492</v>
      </c>
      <c r="BV94" s="224">
        <v>1</v>
      </c>
      <c r="BW94" s="224">
        <v>0</v>
      </c>
      <c r="BX94" s="224" t="s">
        <v>17</v>
      </c>
      <c r="BY94" s="214">
        <v>43644</v>
      </c>
      <c r="BZ94" s="222" t="s">
        <v>494</v>
      </c>
      <c r="CA94" s="222">
        <v>0</v>
      </c>
      <c r="CB94" s="222" t="s">
        <v>17</v>
      </c>
      <c r="CC94" s="222" t="s">
        <v>492</v>
      </c>
      <c r="CD94" s="222">
        <v>1</v>
      </c>
      <c r="CE94" s="222">
        <v>0</v>
      </c>
      <c r="CF94" s="222" t="s">
        <v>17</v>
      </c>
      <c r="CG94" s="223">
        <v>43644</v>
      </c>
      <c r="CH94" s="221" t="s">
        <v>11493</v>
      </c>
      <c r="CI94" s="222" t="e">
        <v>#N/A</v>
      </c>
      <c r="CJ94" s="222" t="e">
        <v>#N/A</v>
      </c>
      <c r="CK94" s="222" t="e">
        <v>#N/A</v>
      </c>
      <c r="CL94" s="222" t="e">
        <v>#N/A</v>
      </c>
      <c r="CM94" s="222" t="e">
        <v>#N/A</v>
      </c>
      <c r="CN94" s="222" t="e">
        <v>#N/A</v>
      </c>
      <c r="CO94" s="225" t="e">
        <v>#N/A</v>
      </c>
      <c r="CP94" s="222" t="s">
        <v>213</v>
      </c>
      <c r="CQ94" s="224" t="s">
        <v>17</v>
      </c>
      <c r="CR94" s="224">
        <v>0</v>
      </c>
      <c r="CS94" s="224" t="s">
        <v>33</v>
      </c>
      <c r="CT94" s="224">
        <v>2</v>
      </c>
      <c r="CU94" s="224">
        <v>0</v>
      </c>
      <c r="CV94" s="224">
        <v>0</v>
      </c>
      <c r="CW94" s="214">
        <v>43510</v>
      </c>
      <c r="CX94" s="222" t="s">
        <v>7517</v>
      </c>
      <c r="CY94" s="218">
        <v>133000</v>
      </c>
      <c r="CZ94" s="218" t="s">
        <v>7508</v>
      </c>
      <c r="DA94" s="218" t="s">
        <v>492</v>
      </c>
      <c r="DB94" s="218">
        <v>1</v>
      </c>
      <c r="DC94" s="218" t="s">
        <v>7275</v>
      </c>
      <c r="DD94" s="218" t="s">
        <v>7509</v>
      </c>
      <c r="DE94" s="220">
        <v>45530</v>
      </c>
      <c r="DF94" s="221" t="s">
        <v>7521</v>
      </c>
      <c r="DG94" s="213">
        <v>1891000</v>
      </c>
      <c r="DH94" s="224" t="s">
        <v>7518</v>
      </c>
      <c r="DI94" s="224" t="s">
        <v>888</v>
      </c>
      <c r="DJ94" s="224">
        <v>2</v>
      </c>
      <c r="DK94" s="224" t="s">
        <v>7520</v>
      </c>
      <c r="DL94" s="224" t="s">
        <v>7519</v>
      </c>
      <c r="DM94" s="214">
        <v>45530</v>
      </c>
      <c r="DN94" s="222" t="s">
        <v>7524</v>
      </c>
      <c r="DO94" s="218">
        <v>0</v>
      </c>
      <c r="DP94" s="222" t="s">
        <v>7508</v>
      </c>
      <c r="DQ94" s="222" t="s">
        <v>888</v>
      </c>
      <c r="DR94" s="222">
        <v>2</v>
      </c>
      <c r="DS94" s="222" t="s">
        <v>7523</v>
      </c>
      <c r="DT94" s="222" t="s">
        <v>7522</v>
      </c>
      <c r="DU94" s="223">
        <v>45530</v>
      </c>
      <c r="DV94" s="221" t="s">
        <v>7525</v>
      </c>
      <c r="DW94" s="213">
        <v>133000</v>
      </c>
      <c r="DX94" s="224" t="s">
        <v>7508</v>
      </c>
      <c r="DY94" s="224" t="s">
        <v>492</v>
      </c>
      <c r="DZ94" s="224">
        <v>1</v>
      </c>
      <c r="EA94" s="224" t="s">
        <v>7275</v>
      </c>
      <c r="EB94" s="224" t="s">
        <v>7509</v>
      </c>
      <c r="EC94" s="214">
        <v>45530</v>
      </c>
      <c r="ED94" s="222" t="s">
        <v>7526</v>
      </c>
      <c r="EE94" s="218" t="s">
        <v>17</v>
      </c>
      <c r="EF94" s="222" t="s">
        <v>7508</v>
      </c>
      <c r="EG94" s="222" t="s">
        <v>492</v>
      </c>
      <c r="EH94" s="222">
        <v>1</v>
      </c>
      <c r="EI94" s="222" t="s">
        <v>7275</v>
      </c>
      <c r="EJ94" s="222" t="s">
        <v>7509</v>
      </c>
      <c r="EK94" s="223">
        <v>45530</v>
      </c>
      <c r="EL94" s="221" t="s">
        <v>7527</v>
      </c>
      <c r="EM94" s="213" t="s">
        <v>17</v>
      </c>
      <c r="EN94" s="224" t="s">
        <v>7508</v>
      </c>
      <c r="EO94" s="224" t="s">
        <v>492</v>
      </c>
      <c r="EP94" s="224">
        <v>1</v>
      </c>
      <c r="EQ94" s="224" t="s">
        <v>7275</v>
      </c>
      <c r="ER94" s="224" t="s">
        <v>7509</v>
      </c>
      <c r="ES94" s="214">
        <v>45530</v>
      </c>
      <c r="ET94" s="222" t="s">
        <v>7515</v>
      </c>
      <c r="EU94" s="222">
        <v>6</v>
      </c>
      <c r="EV94" s="222" t="s">
        <v>6581</v>
      </c>
      <c r="EW94" s="222" t="s">
        <v>888</v>
      </c>
      <c r="EX94" s="222">
        <v>2</v>
      </c>
      <c r="EY94" s="222" t="s">
        <v>7488</v>
      </c>
      <c r="EZ94" s="222" t="s">
        <v>691</v>
      </c>
      <c r="FA94" s="223">
        <v>45530</v>
      </c>
      <c r="FB94" s="221" t="s">
        <v>1215</v>
      </c>
      <c r="FC94" s="224">
        <v>2</v>
      </c>
      <c r="FD94" s="224" t="s">
        <v>1213</v>
      </c>
      <c r="FE94" s="224" t="s">
        <v>888</v>
      </c>
      <c r="FF94" s="224">
        <v>2</v>
      </c>
      <c r="FG94" s="224" t="s">
        <v>846</v>
      </c>
      <c r="FH94" s="224" t="s">
        <v>1214</v>
      </c>
      <c r="FI94" s="214">
        <v>45046</v>
      </c>
      <c r="FJ94" s="221" t="s">
        <v>214</v>
      </c>
      <c r="FK94" s="222" t="s">
        <v>17</v>
      </c>
      <c r="FL94" s="222">
        <v>0</v>
      </c>
      <c r="FM94" s="222" t="s">
        <v>33</v>
      </c>
      <c r="FN94" s="222">
        <v>2</v>
      </c>
      <c r="FO94" s="222">
        <v>0</v>
      </c>
      <c r="FP94" s="218">
        <v>0</v>
      </c>
      <c r="FQ94" s="219">
        <v>43510</v>
      </c>
      <c r="FR94" s="221" t="s">
        <v>215</v>
      </c>
      <c r="FS94" s="224" t="s">
        <v>17</v>
      </c>
      <c r="FT94" s="224">
        <v>0</v>
      </c>
      <c r="FU94" s="224" t="s">
        <v>33</v>
      </c>
      <c r="FV94" s="224">
        <v>2</v>
      </c>
      <c r="FW94" s="224">
        <v>0</v>
      </c>
      <c r="FX94" s="224">
        <v>0</v>
      </c>
      <c r="FY94" s="214">
        <v>43510</v>
      </c>
      <c r="FZ94" s="222" t="s">
        <v>2332</v>
      </c>
      <c r="GA94" s="222">
        <v>0</v>
      </c>
      <c r="GB94" s="222" t="s">
        <v>2232</v>
      </c>
      <c r="GC94" s="222" t="s">
        <v>33</v>
      </c>
      <c r="GD94" s="222">
        <v>2</v>
      </c>
      <c r="GE94" s="222" t="s">
        <v>17</v>
      </c>
      <c r="GF94" s="222" t="s">
        <v>17</v>
      </c>
      <c r="GG94" s="223">
        <v>45454</v>
      </c>
      <c r="GH94" s="221" t="s">
        <v>2338</v>
      </c>
      <c r="GI94" s="224">
        <v>0</v>
      </c>
      <c r="GJ94" s="224" t="s">
        <v>2232</v>
      </c>
      <c r="GK94" s="224" t="s">
        <v>33</v>
      </c>
      <c r="GL94" s="224">
        <v>2</v>
      </c>
      <c r="GM94" s="224" t="s">
        <v>17</v>
      </c>
      <c r="GN94" s="224" t="s">
        <v>17</v>
      </c>
      <c r="GO94" s="214">
        <v>45454</v>
      </c>
      <c r="GP94" s="222" t="s">
        <v>2333</v>
      </c>
      <c r="GQ94" s="222">
        <v>0</v>
      </c>
      <c r="GR94" s="222" t="s">
        <v>2232</v>
      </c>
      <c r="GS94" s="222" t="s">
        <v>33</v>
      </c>
      <c r="GT94" s="222">
        <v>2</v>
      </c>
      <c r="GU94" s="222" t="s">
        <v>17</v>
      </c>
      <c r="GV94" s="222" t="s">
        <v>17</v>
      </c>
      <c r="GW94" s="223">
        <v>45454</v>
      </c>
      <c r="GX94" s="221" t="s">
        <v>2339</v>
      </c>
      <c r="GY94" s="224">
        <v>0</v>
      </c>
      <c r="GZ94" s="224" t="s">
        <v>2232</v>
      </c>
      <c r="HA94" s="224" t="s">
        <v>33</v>
      </c>
      <c r="HB94" s="224">
        <v>2</v>
      </c>
      <c r="HC94" s="224" t="s">
        <v>17</v>
      </c>
      <c r="HD94" s="224" t="s">
        <v>17</v>
      </c>
      <c r="HE94" s="214">
        <v>45454</v>
      </c>
      <c r="HF94" s="222" t="s">
        <v>2331</v>
      </c>
      <c r="HG94" s="222">
        <v>0</v>
      </c>
      <c r="HH94" s="222" t="s">
        <v>2232</v>
      </c>
      <c r="HI94" s="222" t="s">
        <v>33</v>
      </c>
      <c r="HJ94" s="222">
        <v>2</v>
      </c>
      <c r="HK94" s="222" t="s">
        <v>17</v>
      </c>
      <c r="HL94" s="222" t="s">
        <v>17</v>
      </c>
      <c r="HM94" s="223">
        <v>45454</v>
      </c>
      <c r="HN94" s="221" t="s">
        <v>2337</v>
      </c>
      <c r="HO94" s="224">
        <v>0</v>
      </c>
      <c r="HP94" s="224" t="s">
        <v>2232</v>
      </c>
      <c r="HQ94" s="224" t="s">
        <v>33</v>
      </c>
      <c r="HR94" s="224">
        <v>2</v>
      </c>
      <c r="HS94" s="224" t="s">
        <v>17</v>
      </c>
      <c r="HT94" s="224" t="s">
        <v>17</v>
      </c>
      <c r="HU94" s="214">
        <v>45454</v>
      </c>
      <c r="HV94" s="222" t="s">
        <v>2334</v>
      </c>
      <c r="HW94" s="222">
        <v>0</v>
      </c>
      <c r="HX94" s="222" t="s">
        <v>2232</v>
      </c>
      <c r="HY94" s="222" t="s">
        <v>33</v>
      </c>
      <c r="HZ94" s="222">
        <v>2</v>
      </c>
      <c r="IA94" s="222" t="s">
        <v>17</v>
      </c>
      <c r="IB94" s="222" t="s">
        <v>17</v>
      </c>
      <c r="IC94" s="223">
        <v>45454</v>
      </c>
      <c r="ID94" s="221" t="s">
        <v>2336</v>
      </c>
      <c r="IE94" s="224">
        <v>2</v>
      </c>
      <c r="IF94" s="224" t="s">
        <v>2232</v>
      </c>
      <c r="IG94" s="224" t="s">
        <v>33</v>
      </c>
      <c r="IH94" s="224">
        <v>2</v>
      </c>
      <c r="II94" s="224" t="s">
        <v>17</v>
      </c>
      <c r="IJ94" s="224" t="s">
        <v>17</v>
      </c>
      <c r="IK94" s="214">
        <v>45454</v>
      </c>
      <c r="IL94" s="222" t="s">
        <v>2335</v>
      </c>
      <c r="IM94" s="222">
        <v>0</v>
      </c>
      <c r="IN94" s="222" t="s">
        <v>2232</v>
      </c>
      <c r="IO94" s="222" t="s">
        <v>33</v>
      </c>
      <c r="IP94" s="222">
        <v>2</v>
      </c>
      <c r="IQ94" s="222" t="s">
        <v>17</v>
      </c>
      <c r="IR94" s="222" t="s">
        <v>17</v>
      </c>
      <c r="IS94" s="223">
        <v>45454</v>
      </c>
    </row>
    <row r="95" spans="1:253" s="11" customFormat="1" ht="13.25" customHeight="1" x14ac:dyDescent="0.25">
      <c r="A95" s="11" t="s">
        <v>682</v>
      </c>
      <c r="B95" s="11" t="s">
        <v>11052</v>
      </c>
      <c r="C95" s="11" t="s">
        <v>683</v>
      </c>
      <c r="D95" s="11" t="s">
        <v>212</v>
      </c>
      <c r="E95" s="11" t="s">
        <v>10326</v>
      </c>
      <c r="F95" s="11" t="s">
        <v>7479</v>
      </c>
      <c r="G95" s="212">
        <v>5191000</v>
      </c>
      <c r="H95" s="213" t="s">
        <v>7476</v>
      </c>
      <c r="I95" s="213" t="s">
        <v>888</v>
      </c>
      <c r="J95" s="213">
        <v>2</v>
      </c>
      <c r="K95" s="213" t="s">
        <v>7478</v>
      </c>
      <c r="L95" s="213" t="s">
        <v>7477</v>
      </c>
      <c r="M95" s="214">
        <v>45530</v>
      </c>
      <c r="N95" s="221" t="s">
        <v>698</v>
      </c>
      <c r="O95" s="216">
        <v>1030700</v>
      </c>
      <c r="P95" s="216" t="s">
        <v>695</v>
      </c>
      <c r="Q95" s="216" t="s">
        <v>33</v>
      </c>
      <c r="R95" s="216">
        <v>2</v>
      </c>
      <c r="S95" s="216" t="s">
        <v>697</v>
      </c>
      <c r="T95" s="216" t="s">
        <v>696</v>
      </c>
      <c r="U95" s="217">
        <v>44102</v>
      </c>
      <c r="V95" s="221" t="s">
        <v>7483</v>
      </c>
      <c r="W95" s="213">
        <v>4582000</v>
      </c>
      <c r="X95" s="213" t="s">
        <v>7480</v>
      </c>
      <c r="Y95" s="213" t="s">
        <v>492</v>
      </c>
      <c r="Z95" s="213">
        <v>1</v>
      </c>
      <c r="AA95" s="213" t="s">
        <v>7482</v>
      </c>
      <c r="AB95" s="213" t="s">
        <v>7481</v>
      </c>
      <c r="AC95" s="214">
        <v>45530</v>
      </c>
      <c r="AD95" s="221" t="s">
        <v>7485</v>
      </c>
      <c r="AE95" s="218">
        <v>1388000</v>
      </c>
      <c r="AF95" s="218" t="s">
        <v>7480</v>
      </c>
      <c r="AG95" s="218" t="s">
        <v>492</v>
      </c>
      <c r="AH95" s="218">
        <v>1</v>
      </c>
      <c r="AI95" s="218" t="s">
        <v>7484</v>
      </c>
      <c r="AJ95" s="218" t="s">
        <v>7481</v>
      </c>
      <c r="AK95" s="219">
        <v>45530</v>
      </c>
      <c r="AL95" s="221" t="s">
        <v>7487</v>
      </c>
      <c r="AM95" s="213" t="s">
        <v>17</v>
      </c>
      <c r="AN95" s="213" t="s">
        <v>17</v>
      </c>
      <c r="AO95" s="213" t="s">
        <v>17</v>
      </c>
      <c r="AP95" s="213" t="s">
        <v>17</v>
      </c>
      <c r="AQ95" s="213" t="s">
        <v>7486</v>
      </c>
      <c r="AR95" s="213" t="s">
        <v>17</v>
      </c>
      <c r="AS95" s="214">
        <v>45530</v>
      </c>
      <c r="AT95" s="222" t="s">
        <v>687</v>
      </c>
      <c r="AU95" s="218" t="s">
        <v>17</v>
      </c>
      <c r="AV95" s="218" t="s">
        <v>17</v>
      </c>
      <c r="AW95" s="218" t="s">
        <v>17</v>
      </c>
      <c r="AX95" s="218" t="s">
        <v>17</v>
      </c>
      <c r="AY95" s="218" t="s">
        <v>17</v>
      </c>
      <c r="AZ95" s="218" t="s">
        <v>17</v>
      </c>
      <c r="BA95" s="219">
        <v>44069</v>
      </c>
      <c r="BB95" s="221" t="s">
        <v>882</v>
      </c>
      <c r="BC95" s="213">
        <v>136000</v>
      </c>
      <c r="BD95" s="213" t="s">
        <v>879</v>
      </c>
      <c r="BE95" s="213" t="s">
        <v>33</v>
      </c>
      <c r="BF95" s="213">
        <v>2</v>
      </c>
      <c r="BG95" s="213" t="s">
        <v>881</v>
      </c>
      <c r="BH95" s="213" t="s">
        <v>880</v>
      </c>
      <c r="BI95" s="214">
        <v>44768</v>
      </c>
      <c r="BJ95" s="222" t="s">
        <v>7489</v>
      </c>
      <c r="BK95" s="222">
        <v>6</v>
      </c>
      <c r="BL95" s="222" t="s">
        <v>6581</v>
      </c>
      <c r="BM95" s="222" t="s">
        <v>888</v>
      </c>
      <c r="BN95" s="222">
        <v>2</v>
      </c>
      <c r="BO95" s="222" t="s">
        <v>7488</v>
      </c>
      <c r="BP95" s="218" t="s">
        <v>691</v>
      </c>
      <c r="BQ95" s="223">
        <v>45530</v>
      </c>
      <c r="BR95" s="221" t="s">
        <v>684</v>
      </c>
      <c r="BS95" s="224" t="s">
        <v>17</v>
      </c>
      <c r="BT95" s="224" t="s">
        <v>17</v>
      </c>
      <c r="BU95" s="224" t="s">
        <v>17</v>
      </c>
      <c r="BV95" s="224" t="s">
        <v>17</v>
      </c>
      <c r="BW95" s="224" t="s">
        <v>17</v>
      </c>
      <c r="BX95" s="224" t="s">
        <v>17</v>
      </c>
      <c r="BY95" s="214">
        <v>44069</v>
      </c>
      <c r="BZ95" s="222" t="s">
        <v>685</v>
      </c>
      <c r="CA95" s="222" t="s">
        <v>17</v>
      </c>
      <c r="CB95" s="222" t="s">
        <v>17</v>
      </c>
      <c r="CC95" s="222" t="s">
        <v>17</v>
      </c>
      <c r="CD95" s="222" t="s">
        <v>17</v>
      </c>
      <c r="CE95" s="222" t="s">
        <v>17</v>
      </c>
      <c r="CF95" s="222" t="s">
        <v>17</v>
      </c>
      <c r="CG95" s="223">
        <v>44069</v>
      </c>
      <c r="CH95" s="221" t="s">
        <v>11494</v>
      </c>
      <c r="CI95" s="222" t="e">
        <v>#N/A</v>
      </c>
      <c r="CJ95" s="222" t="e">
        <v>#N/A</v>
      </c>
      <c r="CK95" s="222" t="e">
        <v>#N/A</v>
      </c>
      <c r="CL95" s="222" t="e">
        <v>#N/A</v>
      </c>
      <c r="CM95" s="222" t="e">
        <v>#N/A</v>
      </c>
      <c r="CN95" s="222" t="e">
        <v>#N/A</v>
      </c>
      <c r="CO95" s="225" t="e">
        <v>#N/A</v>
      </c>
      <c r="CP95" s="222" t="s">
        <v>686</v>
      </c>
      <c r="CQ95" s="224" t="s">
        <v>17</v>
      </c>
      <c r="CR95" s="224" t="s">
        <v>17</v>
      </c>
      <c r="CS95" s="224" t="s">
        <v>17</v>
      </c>
      <c r="CT95" s="224" t="s">
        <v>17</v>
      </c>
      <c r="CU95" s="224" t="s">
        <v>17</v>
      </c>
      <c r="CV95" s="224" t="s">
        <v>17</v>
      </c>
      <c r="CW95" s="214">
        <v>44069</v>
      </c>
      <c r="CX95" s="222" t="s">
        <v>7492</v>
      </c>
      <c r="CY95" s="218">
        <v>365000</v>
      </c>
      <c r="CZ95" s="218" t="s">
        <v>7480</v>
      </c>
      <c r="DA95" s="218" t="s">
        <v>492</v>
      </c>
      <c r="DB95" s="218">
        <v>1</v>
      </c>
      <c r="DC95" s="218" t="s">
        <v>7497</v>
      </c>
      <c r="DD95" s="218" t="s">
        <v>7481</v>
      </c>
      <c r="DE95" s="220">
        <v>45530</v>
      </c>
      <c r="DF95" s="221" t="s">
        <v>7494</v>
      </c>
      <c r="DG95" s="213">
        <v>3194000</v>
      </c>
      <c r="DH95" s="224" t="s">
        <v>7480</v>
      </c>
      <c r="DI95" s="224" t="s">
        <v>492</v>
      </c>
      <c r="DJ95" s="224">
        <v>1</v>
      </c>
      <c r="DK95" s="224" t="s">
        <v>7493</v>
      </c>
      <c r="DL95" s="224" t="s">
        <v>7481</v>
      </c>
      <c r="DM95" s="214">
        <v>45530</v>
      </c>
      <c r="DN95" s="222" t="s">
        <v>7496</v>
      </c>
      <c r="DO95" s="218">
        <v>1023000</v>
      </c>
      <c r="DP95" s="222" t="s">
        <v>7480</v>
      </c>
      <c r="DQ95" s="222" t="s">
        <v>492</v>
      </c>
      <c r="DR95" s="222">
        <v>1</v>
      </c>
      <c r="DS95" s="222" t="s">
        <v>7495</v>
      </c>
      <c r="DT95" s="222" t="s">
        <v>7481</v>
      </c>
      <c r="DU95" s="223">
        <v>45530</v>
      </c>
      <c r="DV95" s="221" t="s">
        <v>7498</v>
      </c>
      <c r="DW95" s="213">
        <v>358000</v>
      </c>
      <c r="DX95" s="224" t="s">
        <v>7480</v>
      </c>
      <c r="DY95" s="224" t="s">
        <v>492</v>
      </c>
      <c r="DZ95" s="224">
        <v>1</v>
      </c>
      <c r="EA95" s="224" t="s">
        <v>7497</v>
      </c>
      <c r="EB95" s="224" t="s">
        <v>7481</v>
      </c>
      <c r="EC95" s="214">
        <v>45530</v>
      </c>
      <c r="ED95" s="222" t="s">
        <v>7500</v>
      </c>
      <c r="EE95" s="218">
        <v>7000</v>
      </c>
      <c r="EF95" s="222" t="s">
        <v>7480</v>
      </c>
      <c r="EG95" s="222" t="s">
        <v>492</v>
      </c>
      <c r="EH95" s="222">
        <v>1</v>
      </c>
      <c r="EI95" s="222" t="s">
        <v>7499</v>
      </c>
      <c r="EJ95" s="222" t="s">
        <v>7481</v>
      </c>
      <c r="EK95" s="223">
        <v>45530</v>
      </c>
      <c r="EL95" s="221" t="s">
        <v>7502</v>
      </c>
      <c r="EM95" s="213">
        <v>0</v>
      </c>
      <c r="EN95" s="224" t="s">
        <v>7480</v>
      </c>
      <c r="EO95" s="224" t="s">
        <v>492</v>
      </c>
      <c r="EP95" s="224">
        <v>1</v>
      </c>
      <c r="EQ95" s="224" t="s">
        <v>7501</v>
      </c>
      <c r="ER95" s="224" t="s">
        <v>7481</v>
      </c>
      <c r="ES95" s="214">
        <v>45530</v>
      </c>
      <c r="ET95" s="222" t="s">
        <v>7490</v>
      </c>
      <c r="EU95" s="222">
        <v>6</v>
      </c>
      <c r="EV95" s="222" t="s">
        <v>6581</v>
      </c>
      <c r="EW95" s="222" t="s">
        <v>888</v>
      </c>
      <c r="EX95" s="222">
        <v>2</v>
      </c>
      <c r="EY95" s="222" t="s">
        <v>7488</v>
      </c>
      <c r="EZ95" s="222" t="s">
        <v>691</v>
      </c>
      <c r="FA95" s="223">
        <v>45530</v>
      </c>
      <c r="FB95" s="221" t="s">
        <v>1140</v>
      </c>
      <c r="FC95" s="224">
        <v>3</v>
      </c>
      <c r="FD95" s="224" t="s">
        <v>1137</v>
      </c>
      <c r="FE95" s="224" t="s">
        <v>888</v>
      </c>
      <c r="FF95" s="224">
        <v>2</v>
      </c>
      <c r="FG95" s="224" t="s">
        <v>1139</v>
      </c>
      <c r="FH95" s="224" t="s">
        <v>1138</v>
      </c>
      <c r="FI95" s="214">
        <v>44938</v>
      </c>
      <c r="FJ95" s="221" t="s">
        <v>688</v>
      </c>
      <c r="FK95" s="222" t="s">
        <v>17</v>
      </c>
      <c r="FL95" s="222" t="s">
        <v>17</v>
      </c>
      <c r="FM95" s="222" t="s">
        <v>17</v>
      </c>
      <c r="FN95" s="222" t="s">
        <v>17</v>
      </c>
      <c r="FO95" s="222" t="s">
        <v>17</v>
      </c>
      <c r="FP95" s="218" t="s">
        <v>17</v>
      </c>
      <c r="FQ95" s="219">
        <v>44069</v>
      </c>
      <c r="FR95" s="221" t="s">
        <v>689</v>
      </c>
      <c r="FS95" s="224" t="s">
        <v>17</v>
      </c>
      <c r="FT95" s="224" t="s">
        <v>17</v>
      </c>
      <c r="FU95" s="224" t="s">
        <v>17</v>
      </c>
      <c r="FV95" s="224" t="s">
        <v>17</v>
      </c>
      <c r="FW95" s="224" t="s">
        <v>17</v>
      </c>
      <c r="FX95" s="224" t="s">
        <v>17</v>
      </c>
      <c r="FY95" s="214">
        <v>44069</v>
      </c>
      <c r="FZ95" s="222" t="s">
        <v>2341</v>
      </c>
      <c r="GA95" s="222">
        <v>0</v>
      </c>
      <c r="GB95" s="222" t="s">
        <v>2232</v>
      </c>
      <c r="GC95" s="222" t="s">
        <v>33</v>
      </c>
      <c r="GD95" s="222">
        <v>2</v>
      </c>
      <c r="GE95" s="222" t="s">
        <v>17</v>
      </c>
      <c r="GF95" s="222" t="s">
        <v>17</v>
      </c>
      <c r="GG95" s="223">
        <v>45454</v>
      </c>
      <c r="GH95" s="221" t="s">
        <v>2347</v>
      </c>
      <c r="GI95" s="224">
        <v>0</v>
      </c>
      <c r="GJ95" s="224" t="s">
        <v>2232</v>
      </c>
      <c r="GK95" s="224" t="s">
        <v>33</v>
      </c>
      <c r="GL95" s="224">
        <v>2</v>
      </c>
      <c r="GM95" s="224" t="s">
        <v>17</v>
      </c>
      <c r="GN95" s="224" t="s">
        <v>17</v>
      </c>
      <c r="GO95" s="214">
        <v>45454</v>
      </c>
      <c r="GP95" s="222" t="s">
        <v>2342</v>
      </c>
      <c r="GQ95" s="222">
        <v>0</v>
      </c>
      <c r="GR95" s="222" t="s">
        <v>2232</v>
      </c>
      <c r="GS95" s="222" t="s">
        <v>33</v>
      </c>
      <c r="GT95" s="222">
        <v>2</v>
      </c>
      <c r="GU95" s="222" t="s">
        <v>17</v>
      </c>
      <c r="GV95" s="222" t="s">
        <v>17</v>
      </c>
      <c r="GW95" s="223">
        <v>45454</v>
      </c>
      <c r="GX95" s="221" t="s">
        <v>2348</v>
      </c>
      <c r="GY95" s="224">
        <v>0</v>
      </c>
      <c r="GZ95" s="224" t="s">
        <v>2232</v>
      </c>
      <c r="HA95" s="224" t="s">
        <v>33</v>
      </c>
      <c r="HB95" s="224">
        <v>2</v>
      </c>
      <c r="HC95" s="224" t="s">
        <v>17</v>
      </c>
      <c r="HD95" s="224" t="s">
        <v>17</v>
      </c>
      <c r="HE95" s="214">
        <v>45454</v>
      </c>
      <c r="HF95" s="222" t="s">
        <v>2340</v>
      </c>
      <c r="HG95" s="222">
        <v>0</v>
      </c>
      <c r="HH95" s="222" t="s">
        <v>2232</v>
      </c>
      <c r="HI95" s="222" t="s">
        <v>33</v>
      </c>
      <c r="HJ95" s="222">
        <v>2</v>
      </c>
      <c r="HK95" s="222" t="s">
        <v>17</v>
      </c>
      <c r="HL95" s="222" t="s">
        <v>17</v>
      </c>
      <c r="HM95" s="223">
        <v>45454</v>
      </c>
      <c r="HN95" s="221" t="s">
        <v>2346</v>
      </c>
      <c r="HO95" s="224">
        <v>0</v>
      </c>
      <c r="HP95" s="224" t="s">
        <v>2232</v>
      </c>
      <c r="HQ95" s="224" t="s">
        <v>33</v>
      </c>
      <c r="HR95" s="224">
        <v>2</v>
      </c>
      <c r="HS95" s="224" t="s">
        <v>17</v>
      </c>
      <c r="HT95" s="224" t="s">
        <v>17</v>
      </c>
      <c r="HU95" s="214">
        <v>45454</v>
      </c>
      <c r="HV95" s="222" t="s">
        <v>2343</v>
      </c>
      <c r="HW95" s="222">
        <v>0</v>
      </c>
      <c r="HX95" s="222" t="s">
        <v>2232</v>
      </c>
      <c r="HY95" s="222" t="s">
        <v>33</v>
      </c>
      <c r="HZ95" s="222">
        <v>2</v>
      </c>
      <c r="IA95" s="222" t="s">
        <v>17</v>
      </c>
      <c r="IB95" s="222" t="s">
        <v>17</v>
      </c>
      <c r="IC95" s="223">
        <v>45454</v>
      </c>
      <c r="ID95" s="221" t="s">
        <v>2345</v>
      </c>
      <c r="IE95" s="224">
        <v>2</v>
      </c>
      <c r="IF95" s="224" t="s">
        <v>2232</v>
      </c>
      <c r="IG95" s="224" t="s">
        <v>33</v>
      </c>
      <c r="IH95" s="224">
        <v>2</v>
      </c>
      <c r="II95" s="224" t="s">
        <v>17</v>
      </c>
      <c r="IJ95" s="224" t="s">
        <v>17</v>
      </c>
      <c r="IK95" s="214">
        <v>45454</v>
      </c>
      <c r="IL95" s="222" t="s">
        <v>2344</v>
      </c>
      <c r="IM95" s="222">
        <v>0</v>
      </c>
      <c r="IN95" s="222" t="s">
        <v>2232</v>
      </c>
      <c r="IO95" s="222" t="s">
        <v>33</v>
      </c>
      <c r="IP95" s="222">
        <v>2</v>
      </c>
      <c r="IQ95" s="222" t="s">
        <v>17</v>
      </c>
      <c r="IR95" s="222" t="s">
        <v>17</v>
      </c>
      <c r="IS95" s="223">
        <v>45454</v>
      </c>
    </row>
    <row r="96" spans="1:253" s="11" customFormat="1" ht="13.25" customHeight="1" x14ac:dyDescent="0.25">
      <c r="A96" s="11" t="s">
        <v>1191</v>
      </c>
      <c r="B96" s="11" t="s">
        <v>11055</v>
      </c>
      <c r="C96" s="11" t="s">
        <v>1192</v>
      </c>
      <c r="D96" s="11" t="s">
        <v>1193</v>
      </c>
      <c r="E96" s="11" t="s">
        <v>10329</v>
      </c>
      <c r="F96" s="11" t="s">
        <v>5950</v>
      </c>
      <c r="G96" s="212">
        <v>21524000</v>
      </c>
      <c r="H96" s="213" t="s">
        <v>5947</v>
      </c>
      <c r="I96" s="213" t="s">
        <v>888</v>
      </c>
      <c r="J96" s="213">
        <v>2</v>
      </c>
      <c r="K96" s="213" t="s">
        <v>5949</v>
      </c>
      <c r="L96" s="213" t="s">
        <v>5948</v>
      </c>
      <c r="M96" s="214">
        <v>45528</v>
      </c>
      <c r="N96" s="221" t="s">
        <v>5954</v>
      </c>
      <c r="O96" s="216">
        <v>94080</v>
      </c>
      <c r="P96" s="216" t="s">
        <v>5951</v>
      </c>
      <c r="Q96" s="216" t="s">
        <v>888</v>
      </c>
      <c r="R96" s="216">
        <v>2</v>
      </c>
      <c r="S96" s="216" t="s">
        <v>5953</v>
      </c>
      <c r="T96" s="216" t="s">
        <v>5952</v>
      </c>
      <c r="U96" s="217">
        <v>45528</v>
      </c>
      <c r="V96" s="221" t="s">
        <v>5958</v>
      </c>
      <c r="W96" s="213">
        <v>21524000</v>
      </c>
      <c r="X96" s="213" t="s">
        <v>5955</v>
      </c>
      <c r="Y96" s="213" t="s">
        <v>888</v>
      </c>
      <c r="Z96" s="213">
        <v>2</v>
      </c>
      <c r="AA96" s="213" t="s">
        <v>5957</v>
      </c>
      <c r="AB96" s="213" t="s">
        <v>5956</v>
      </c>
      <c r="AC96" s="214">
        <v>45528</v>
      </c>
      <c r="AD96" s="221" t="s">
        <v>5962</v>
      </c>
      <c r="AE96" s="218">
        <v>9000000</v>
      </c>
      <c r="AF96" s="218" t="s">
        <v>5959</v>
      </c>
      <c r="AG96" s="218" t="s">
        <v>888</v>
      </c>
      <c r="AH96" s="218">
        <v>2</v>
      </c>
      <c r="AI96" s="218" t="s">
        <v>5961</v>
      </c>
      <c r="AJ96" s="218" t="s">
        <v>5960</v>
      </c>
      <c r="AK96" s="219">
        <v>45528</v>
      </c>
      <c r="AL96" s="221" t="s">
        <v>5966</v>
      </c>
      <c r="AM96" s="213">
        <v>115000</v>
      </c>
      <c r="AN96" s="213" t="s">
        <v>5963</v>
      </c>
      <c r="AO96" s="213" t="s">
        <v>888</v>
      </c>
      <c r="AP96" s="213">
        <v>2</v>
      </c>
      <c r="AQ96" s="213" t="s">
        <v>5965</v>
      </c>
      <c r="AR96" s="213" t="s">
        <v>5964</v>
      </c>
      <c r="AS96" s="214">
        <v>45528</v>
      </c>
      <c r="AT96" s="222" t="s">
        <v>2105</v>
      </c>
      <c r="AU96" s="218" t="s">
        <v>17</v>
      </c>
      <c r="AV96" s="218" t="s">
        <v>17</v>
      </c>
      <c r="AW96" s="218" t="s">
        <v>888</v>
      </c>
      <c r="AX96" s="218">
        <v>2</v>
      </c>
      <c r="AY96" s="218" t="s">
        <v>17</v>
      </c>
      <c r="AZ96" s="218" t="s">
        <v>17</v>
      </c>
      <c r="BA96" s="219">
        <v>45443</v>
      </c>
      <c r="BB96" s="221" t="s">
        <v>5968</v>
      </c>
      <c r="BC96" s="213">
        <v>246</v>
      </c>
      <c r="BD96" s="213" t="s">
        <v>5963</v>
      </c>
      <c r="BE96" s="213" t="s">
        <v>888</v>
      </c>
      <c r="BF96" s="213">
        <v>2</v>
      </c>
      <c r="BG96" s="213" t="s">
        <v>5967</v>
      </c>
      <c r="BH96" s="213" t="s">
        <v>5964</v>
      </c>
      <c r="BI96" s="214">
        <v>45528</v>
      </c>
      <c r="BJ96" s="222" t="s">
        <v>5972</v>
      </c>
      <c r="BK96" s="222">
        <v>1774</v>
      </c>
      <c r="BL96" s="222" t="s">
        <v>5969</v>
      </c>
      <c r="BM96" s="222" t="s">
        <v>888</v>
      </c>
      <c r="BN96" s="222">
        <v>2</v>
      </c>
      <c r="BO96" s="222" t="s">
        <v>5971</v>
      </c>
      <c r="BP96" s="218" t="s">
        <v>5970</v>
      </c>
      <c r="BQ96" s="223">
        <v>45528</v>
      </c>
      <c r="BR96" s="221" t="s">
        <v>1839</v>
      </c>
      <c r="BS96" s="224">
        <v>260681</v>
      </c>
      <c r="BT96" s="224" t="s">
        <v>1836</v>
      </c>
      <c r="BU96" s="224" t="s">
        <v>888</v>
      </c>
      <c r="BV96" s="224">
        <v>2</v>
      </c>
      <c r="BW96" s="224" t="s">
        <v>1838</v>
      </c>
      <c r="BX96" s="224" t="s">
        <v>1837</v>
      </c>
      <c r="BY96" s="214">
        <v>45412</v>
      </c>
      <c r="BZ96" s="222" t="s">
        <v>1840</v>
      </c>
      <c r="CA96" s="222">
        <v>120394</v>
      </c>
      <c r="CB96" s="222" t="s">
        <v>1836</v>
      </c>
      <c r="CC96" s="222" t="s">
        <v>888</v>
      </c>
      <c r="CD96" s="222">
        <v>2</v>
      </c>
      <c r="CE96" s="222" t="s">
        <v>1838</v>
      </c>
      <c r="CF96" s="222" t="s">
        <v>1837</v>
      </c>
      <c r="CG96" s="223">
        <v>45412</v>
      </c>
      <c r="CH96" s="221" t="s">
        <v>11495</v>
      </c>
      <c r="CI96" s="222" t="e">
        <v>#N/A</v>
      </c>
      <c r="CJ96" s="222" t="e">
        <v>#N/A</v>
      </c>
      <c r="CK96" s="222" t="e">
        <v>#N/A</v>
      </c>
      <c r="CL96" s="222" t="e">
        <v>#N/A</v>
      </c>
      <c r="CM96" s="222" t="e">
        <v>#N/A</v>
      </c>
      <c r="CN96" s="222" t="e">
        <v>#N/A</v>
      </c>
      <c r="CO96" s="225" t="e">
        <v>#N/A</v>
      </c>
      <c r="CP96" s="222" t="s">
        <v>1844</v>
      </c>
      <c r="CQ96" s="224">
        <v>507</v>
      </c>
      <c r="CR96" s="224" t="s">
        <v>1841</v>
      </c>
      <c r="CS96" s="224" t="s">
        <v>888</v>
      </c>
      <c r="CT96" s="224">
        <v>2</v>
      </c>
      <c r="CU96" s="224" t="s">
        <v>1843</v>
      </c>
      <c r="CV96" s="224" t="s">
        <v>1842</v>
      </c>
      <c r="CW96" s="214">
        <v>45412</v>
      </c>
      <c r="CX96" s="222" t="s">
        <v>5976</v>
      </c>
      <c r="CY96" s="218">
        <v>9000000</v>
      </c>
      <c r="CZ96" s="218" t="s">
        <v>5984</v>
      </c>
      <c r="DA96" s="218" t="s">
        <v>888</v>
      </c>
      <c r="DB96" s="218">
        <v>2</v>
      </c>
      <c r="DC96" s="218" t="s">
        <v>5986</v>
      </c>
      <c r="DD96" s="218" t="s">
        <v>5985</v>
      </c>
      <c r="DE96" s="220">
        <v>45528</v>
      </c>
      <c r="DF96" s="221" t="s">
        <v>5980</v>
      </c>
      <c r="DG96" s="213">
        <v>12524000</v>
      </c>
      <c r="DH96" s="224" t="s">
        <v>5977</v>
      </c>
      <c r="DI96" s="224" t="s">
        <v>888</v>
      </c>
      <c r="DJ96" s="224">
        <v>2</v>
      </c>
      <c r="DK96" s="224" t="s">
        <v>5979</v>
      </c>
      <c r="DL96" s="224" t="s">
        <v>5978</v>
      </c>
      <c r="DM96" s="214">
        <v>45528</v>
      </c>
      <c r="DN96" s="222" t="s">
        <v>5983</v>
      </c>
      <c r="DO96" s="218">
        <v>0</v>
      </c>
      <c r="DP96" s="222" t="s">
        <v>5981</v>
      </c>
      <c r="DQ96" s="222" t="s">
        <v>888</v>
      </c>
      <c r="DR96" s="222">
        <v>2</v>
      </c>
      <c r="DS96" s="222" t="s">
        <v>5982</v>
      </c>
      <c r="DT96" s="222" t="s">
        <v>5960</v>
      </c>
      <c r="DU96" s="223">
        <v>45528</v>
      </c>
      <c r="DV96" s="221" t="s">
        <v>5987</v>
      </c>
      <c r="DW96" s="213">
        <v>8944000</v>
      </c>
      <c r="DX96" s="224" t="s">
        <v>5984</v>
      </c>
      <c r="DY96" s="224" t="s">
        <v>888</v>
      </c>
      <c r="DZ96" s="224">
        <v>2</v>
      </c>
      <c r="EA96" s="224" t="s">
        <v>5986</v>
      </c>
      <c r="EB96" s="224" t="s">
        <v>5985</v>
      </c>
      <c r="EC96" s="214">
        <v>45528</v>
      </c>
      <c r="ED96" s="222" t="s">
        <v>5991</v>
      </c>
      <c r="EE96" s="218">
        <v>56000</v>
      </c>
      <c r="EF96" s="222" t="s">
        <v>5988</v>
      </c>
      <c r="EG96" s="222" t="s">
        <v>492</v>
      </c>
      <c r="EH96" s="222">
        <v>1</v>
      </c>
      <c r="EI96" s="222" t="s">
        <v>5990</v>
      </c>
      <c r="EJ96" s="222" t="s">
        <v>5989</v>
      </c>
      <c r="EK96" s="223">
        <v>45528</v>
      </c>
      <c r="EL96" s="221" t="s">
        <v>5993</v>
      </c>
      <c r="EM96" s="213">
        <v>0</v>
      </c>
      <c r="EN96" s="224" t="s">
        <v>5988</v>
      </c>
      <c r="EO96" s="224" t="s">
        <v>492</v>
      </c>
      <c r="EP96" s="224">
        <v>1</v>
      </c>
      <c r="EQ96" s="224" t="s">
        <v>5992</v>
      </c>
      <c r="ER96" s="224" t="s">
        <v>5989</v>
      </c>
      <c r="ES96" s="214">
        <v>45528</v>
      </c>
      <c r="ET96" s="222" t="s">
        <v>5973</v>
      </c>
      <c r="EU96" s="222">
        <v>1774</v>
      </c>
      <c r="EV96" s="222" t="s">
        <v>5969</v>
      </c>
      <c r="EW96" s="222" t="s">
        <v>888</v>
      </c>
      <c r="EX96" s="222">
        <v>2</v>
      </c>
      <c r="EY96" s="222" t="s">
        <v>5971</v>
      </c>
      <c r="EZ96" s="222" t="s">
        <v>5970</v>
      </c>
      <c r="FA96" s="223">
        <v>45528</v>
      </c>
      <c r="FB96" s="221" t="s">
        <v>1201</v>
      </c>
      <c r="FC96" s="224">
        <v>3</v>
      </c>
      <c r="FD96" s="224" t="s">
        <v>1198</v>
      </c>
      <c r="FE96" s="224" t="s">
        <v>888</v>
      </c>
      <c r="FF96" s="224">
        <v>2</v>
      </c>
      <c r="FG96" s="224" t="s">
        <v>1200</v>
      </c>
      <c r="FH96" s="224" t="s">
        <v>1199</v>
      </c>
      <c r="FI96" s="214">
        <v>45044</v>
      </c>
      <c r="FJ96" s="221" t="s">
        <v>1196</v>
      </c>
      <c r="FK96" s="222">
        <v>0</v>
      </c>
      <c r="FL96" s="222" t="s">
        <v>17</v>
      </c>
      <c r="FM96" s="222" t="s">
        <v>22</v>
      </c>
      <c r="FN96" s="222">
        <v>3</v>
      </c>
      <c r="FO96" s="222" t="s">
        <v>1194</v>
      </c>
      <c r="FP96" s="218" t="s">
        <v>17</v>
      </c>
      <c r="FQ96" s="219">
        <v>45016</v>
      </c>
      <c r="FR96" s="221" t="s">
        <v>1197</v>
      </c>
      <c r="FS96" s="224">
        <v>0</v>
      </c>
      <c r="FT96" s="224" t="s">
        <v>17</v>
      </c>
      <c r="FU96" s="224" t="s">
        <v>22</v>
      </c>
      <c r="FV96" s="224">
        <v>3</v>
      </c>
      <c r="FW96" s="224" t="s">
        <v>1194</v>
      </c>
      <c r="FX96" s="224" t="s">
        <v>17</v>
      </c>
      <c r="FY96" s="214">
        <v>45016</v>
      </c>
      <c r="FZ96" s="222" t="s">
        <v>2642</v>
      </c>
      <c r="GA96" s="222">
        <v>2</v>
      </c>
      <c r="GB96" s="222" t="s">
        <v>2232</v>
      </c>
      <c r="GC96" s="222" t="s">
        <v>33</v>
      </c>
      <c r="GD96" s="222">
        <v>2</v>
      </c>
      <c r="GE96" s="222" t="s">
        <v>17</v>
      </c>
      <c r="GF96" s="222" t="s">
        <v>17</v>
      </c>
      <c r="GG96" s="223">
        <v>45456</v>
      </c>
      <c r="GH96" s="221" t="s">
        <v>2648</v>
      </c>
      <c r="GI96" s="224">
        <v>0</v>
      </c>
      <c r="GJ96" s="224" t="s">
        <v>2232</v>
      </c>
      <c r="GK96" s="224" t="s">
        <v>33</v>
      </c>
      <c r="GL96" s="224">
        <v>2</v>
      </c>
      <c r="GM96" s="224" t="s">
        <v>17</v>
      </c>
      <c r="GN96" s="224" t="s">
        <v>17</v>
      </c>
      <c r="GO96" s="214">
        <v>45456</v>
      </c>
      <c r="GP96" s="222" t="s">
        <v>2643</v>
      </c>
      <c r="GQ96" s="222">
        <v>0</v>
      </c>
      <c r="GR96" s="222" t="s">
        <v>2232</v>
      </c>
      <c r="GS96" s="222" t="s">
        <v>33</v>
      </c>
      <c r="GT96" s="222">
        <v>2</v>
      </c>
      <c r="GU96" s="222" t="s">
        <v>17</v>
      </c>
      <c r="GV96" s="222" t="s">
        <v>17</v>
      </c>
      <c r="GW96" s="223">
        <v>45456</v>
      </c>
      <c r="GX96" s="221" t="s">
        <v>2649</v>
      </c>
      <c r="GY96" s="224">
        <v>0</v>
      </c>
      <c r="GZ96" s="224" t="s">
        <v>2232</v>
      </c>
      <c r="HA96" s="224" t="s">
        <v>33</v>
      </c>
      <c r="HB96" s="224">
        <v>2</v>
      </c>
      <c r="HC96" s="224" t="s">
        <v>17</v>
      </c>
      <c r="HD96" s="224" t="s">
        <v>17</v>
      </c>
      <c r="HE96" s="214">
        <v>45456</v>
      </c>
      <c r="HF96" s="222" t="s">
        <v>2641</v>
      </c>
      <c r="HG96" s="222">
        <v>0</v>
      </c>
      <c r="HH96" s="222" t="s">
        <v>2232</v>
      </c>
      <c r="HI96" s="222" t="s">
        <v>33</v>
      </c>
      <c r="HJ96" s="222">
        <v>2</v>
      </c>
      <c r="HK96" s="222" t="s">
        <v>17</v>
      </c>
      <c r="HL96" s="222" t="s">
        <v>17</v>
      </c>
      <c r="HM96" s="223">
        <v>45456</v>
      </c>
      <c r="HN96" s="221" t="s">
        <v>2647</v>
      </c>
      <c r="HO96" s="224">
        <v>0</v>
      </c>
      <c r="HP96" s="224" t="s">
        <v>2232</v>
      </c>
      <c r="HQ96" s="224" t="s">
        <v>33</v>
      </c>
      <c r="HR96" s="224">
        <v>2</v>
      </c>
      <c r="HS96" s="224" t="s">
        <v>17</v>
      </c>
      <c r="HT96" s="224" t="s">
        <v>17</v>
      </c>
      <c r="HU96" s="214">
        <v>45456</v>
      </c>
      <c r="HV96" s="222" t="s">
        <v>2644</v>
      </c>
      <c r="HW96" s="222">
        <v>0</v>
      </c>
      <c r="HX96" s="222" t="s">
        <v>2232</v>
      </c>
      <c r="HY96" s="222" t="s">
        <v>33</v>
      </c>
      <c r="HZ96" s="222">
        <v>2</v>
      </c>
      <c r="IA96" s="222" t="s">
        <v>17</v>
      </c>
      <c r="IB96" s="222" t="s">
        <v>17</v>
      </c>
      <c r="IC96" s="223">
        <v>45456</v>
      </c>
      <c r="ID96" s="221" t="s">
        <v>2646</v>
      </c>
      <c r="IE96" s="224">
        <v>0</v>
      </c>
      <c r="IF96" s="224" t="s">
        <v>2232</v>
      </c>
      <c r="IG96" s="224" t="s">
        <v>33</v>
      </c>
      <c r="IH96" s="224">
        <v>2</v>
      </c>
      <c r="II96" s="224" t="s">
        <v>17</v>
      </c>
      <c r="IJ96" s="224" t="s">
        <v>17</v>
      </c>
      <c r="IK96" s="214">
        <v>45456</v>
      </c>
      <c r="IL96" s="222" t="s">
        <v>2645</v>
      </c>
      <c r="IM96" s="222">
        <v>3</v>
      </c>
      <c r="IN96" s="222" t="s">
        <v>2232</v>
      </c>
      <c r="IO96" s="222" t="s">
        <v>33</v>
      </c>
      <c r="IP96" s="222">
        <v>2</v>
      </c>
      <c r="IQ96" s="222" t="s">
        <v>17</v>
      </c>
      <c r="IR96" s="222" t="s">
        <v>17</v>
      </c>
      <c r="IS96" s="223">
        <v>45456</v>
      </c>
    </row>
    <row r="97" spans="1:253" s="11" customFormat="1" ht="13.25" customHeight="1" x14ac:dyDescent="0.25">
      <c r="A97" s="11" t="s">
        <v>2906</v>
      </c>
      <c r="B97" s="11" t="s">
        <v>10825</v>
      </c>
      <c r="C97" s="11" t="s">
        <v>2907</v>
      </c>
      <c r="D97" s="11" t="s">
        <v>2908</v>
      </c>
      <c r="E97" s="11" t="s">
        <v>10330</v>
      </c>
      <c r="F97" s="11" t="s">
        <v>6346</v>
      </c>
      <c r="G97" s="212">
        <v>34059000</v>
      </c>
      <c r="H97" s="213" t="s">
        <v>6343</v>
      </c>
      <c r="I97" s="213" t="s">
        <v>888</v>
      </c>
      <c r="J97" s="213">
        <v>2</v>
      </c>
      <c r="K97" s="213" t="s">
        <v>6345</v>
      </c>
      <c r="L97" s="213" t="s">
        <v>6344</v>
      </c>
      <c r="M97" s="214">
        <v>45529</v>
      </c>
      <c r="N97" s="221" t="s">
        <v>6350</v>
      </c>
      <c r="O97" s="216">
        <v>9206</v>
      </c>
      <c r="P97" s="216" t="s">
        <v>6347</v>
      </c>
      <c r="Q97" s="216" t="s">
        <v>22</v>
      </c>
      <c r="R97" s="216">
        <v>3</v>
      </c>
      <c r="S97" s="216" t="s">
        <v>6349</v>
      </c>
      <c r="T97" s="216" t="s">
        <v>6348</v>
      </c>
      <c r="U97" s="217">
        <v>45529</v>
      </c>
      <c r="V97" s="221" t="s">
        <v>6354</v>
      </c>
      <c r="W97" s="213">
        <v>11231000</v>
      </c>
      <c r="X97" s="213" t="s">
        <v>6351</v>
      </c>
      <c r="Y97" s="213" t="s">
        <v>888</v>
      </c>
      <c r="Z97" s="213">
        <v>2</v>
      </c>
      <c r="AA97" s="213" t="s">
        <v>6353</v>
      </c>
      <c r="AB97" s="213" t="s">
        <v>6352</v>
      </c>
      <c r="AC97" s="214">
        <v>45529</v>
      </c>
      <c r="AD97" s="221" t="s">
        <v>6357</v>
      </c>
      <c r="AE97" s="218">
        <v>11231000</v>
      </c>
      <c r="AF97" s="218" t="s">
        <v>6351</v>
      </c>
      <c r="AG97" s="218" t="s">
        <v>888</v>
      </c>
      <c r="AH97" s="218">
        <v>2</v>
      </c>
      <c r="AI97" s="218" t="s">
        <v>6356</v>
      </c>
      <c r="AJ97" s="218" t="s">
        <v>6355</v>
      </c>
      <c r="AK97" s="219">
        <v>45529</v>
      </c>
      <c r="AL97" s="221" t="s">
        <v>6361</v>
      </c>
      <c r="AM97" s="213">
        <v>190000</v>
      </c>
      <c r="AN97" s="213" t="s">
        <v>6358</v>
      </c>
      <c r="AO97" s="213" t="s">
        <v>888</v>
      </c>
      <c r="AP97" s="213">
        <v>2</v>
      </c>
      <c r="AQ97" s="213" t="s">
        <v>6360</v>
      </c>
      <c r="AR97" s="213" t="s">
        <v>6359</v>
      </c>
      <c r="AS97" s="214">
        <v>45529</v>
      </c>
      <c r="AT97" s="222" t="s">
        <v>6362</v>
      </c>
      <c r="AU97" s="218" t="s">
        <v>17</v>
      </c>
      <c r="AV97" s="218" t="s">
        <v>17</v>
      </c>
      <c r="AW97" s="218" t="s">
        <v>17</v>
      </c>
      <c r="AX97" s="218" t="s">
        <v>17</v>
      </c>
      <c r="AY97" s="218" t="s">
        <v>17</v>
      </c>
      <c r="AZ97" s="218" t="s">
        <v>17</v>
      </c>
      <c r="BA97" s="219">
        <v>45529</v>
      </c>
      <c r="BB97" s="221" t="s">
        <v>11496</v>
      </c>
      <c r="BC97" s="213" t="e">
        <v>#N/A</v>
      </c>
      <c r="BD97" s="213" t="e">
        <v>#N/A</v>
      </c>
      <c r="BE97" s="213" t="e">
        <v>#N/A</v>
      </c>
      <c r="BF97" s="213" t="e">
        <v>#N/A</v>
      </c>
      <c r="BG97" s="213" t="e">
        <v>#N/A</v>
      </c>
      <c r="BH97" s="213" t="e">
        <v>#N/A</v>
      </c>
      <c r="BI97" s="214" t="e">
        <v>#N/A</v>
      </c>
      <c r="BJ97" s="222" t="s">
        <v>6365</v>
      </c>
      <c r="BK97" s="222">
        <v>0</v>
      </c>
      <c r="BL97" s="222" t="s">
        <v>6363</v>
      </c>
      <c r="BM97" s="222" t="s">
        <v>22</v>
      </c>
      <c r="BN97" s="222">
        <v>3</v>
      </c>
      <c r="BO97" s="222" t="s">
        <v>6364</v>
      </c>
      <c r="BP97" s="218" t="s">
        <v>691</v>
      </c>
      <c r="BQ97" s="223">
        <v>45529</v>
      </c>
      <c r="BR97" s="221" t="s">
        <v>11497</v>
      </c>
      <c r="BS97" s="224" t="e">
        <v>#N/A</v>
      </c>
      <c r="BT97" s="224" t="e">
        <v>#N/A</v>
      </c>
      <c r="BU97" s="224" t="e">
        <v>#N/A</v>
      </c>
      <c r="BV97" s="224" t="e">
        <v>#N/A</v>
      </c>
      <c r="BW97" s="224" t="e">
        <v>#N/A</v>
      </c>
      <c r="BX97" s="224" t="e">
        <v>#N/A</v>
      </c>
      <c r="BY97" s="214" t="e">
        <v>#N/A</v>
      </c>
      <c r="BZ97" s="222" t="s">
        <v>11498</v>
      </c>
      <c r="CA97" s="222" t="e">
        <v>#N/A</v>
      </c>
      <c r="CB97" s="222" t="e">
        <v>#N/A</v>
      </c>
      <c r="CC97" s="222" t="e">
        <v>#N/A</v>
      </c>
      <c r="CD97" s="222" t="e">
        <v>#N/A</v>
      </c>
      <c r="CE97" s="222" t="e">
        <v>#N/A</v>
      </c>
      <c r="CF97" s="222" t="e">
        <v>#N/A</v>
      </c>
      <c r="CG97" s="223" t="e">
        <v>#N/A</v>
      </c>
      <c r="CH97" s="221" t="s">
        <v>11499</v>
      </c>
      <c r="CI97" s="222" t="e">
        <v>#N/A</v>
      </c>
      <c r="CJ97" s="222" t="e">
        <v>#N/A</v>
      </c>
      <c r="CK97" s="222" t="e">
        <v>#N/A</v>
      </c>
      <c r="CL97" s="222" t="e">
        <v>#N/A</v>
      </c>
      <c r="CM97" s="222" t="e">
        <v>#N/A</v>
      </c>
      <c r="CN97" s="222" t="e">
        <v>#N/A</v>
      </c>
      <c r="CO97" s="225" t="e">
        <v>#N/A</v>
      </c>
      <c r="CP97" s="222" t="s">
        <v>11500</v>
      </c>
      <c r="CQ97" s="224" t="e">
        <v>#N/A</v>
      </c>
      <c r="CR97" s="224" t="e">
        <v>#N/A</v>
      </c>
      <c r="CS97" s="224" t="e">
        <v>#N/A</v>
      </c>
      <c r="CT97" s="224" t="e">
        <v>#N/A</v>
      </c>
      <c r="CU97" s="224" t="e">
        <v>#N/A</v>
      </c>
      <c r="CV97" s="224" t="e">
        <v>#N/A</v>
      </c>
      <c r="CW97" s="214" t="e">
        <v>#N/A</v>
      </c>
      <c r="CX97" s="222" t="s">
        <v>6369</v>
      </c>
      <c r="CY97" s="218">
        <v>190000</v>
      </c>
      <c r="CZ97" s="218" t="s">
        <v>6358</v>
      </c>
      <c r="DA97" s="218" t="s">
        <v>888</v>
      </c>
      <c r="DB97" s="218">
        <v>2</v>
      </c>
      <c r="DC97" s="218" t="s">
        <v>6378</v>
      </c>
      <c r="DD97" s="218" t="s">
        <v>6359</v>
      </c>
      <c r="DE97" s="220">
        <v>45529</v>
      </c>
      <c r="DF97" s="221" t="s">
        <v>6373</v>
      </c>
      <c r="DG97" s="213">
        <v>0</v>
      </c>
      <c r="DH97" s="224" t="s">
        <v>6370</v>
      </c>
      <c r="DI97" s="224" t="s">
        <v>888</v>
      </c>
      <c r="DJ97" s="224">
        <v>2</v>
      </c>
      <c r="DK97" s="224" t="s">
        <v>6372</v>
      </c>
      <c r="DL97" s="224" t="s">
        <v>6371</v>
      </c>
      <c r="DM97" s="214">
        <v>45529</v>
      </c>
      <c r="DN97" s="222" t="s">
        <v>6377</v>
      </c>
      <c r="DO97" s="218">
        <v>11041000</v>
      </c>
      <c r="DP97" s="222" t="s">
        <v>6374</v>
      </c>
      <c r="DQ97" s="222" t="s">
        <v>888</v>
      </c>
      <c r="DR97" s="222">
        <v>2</v>
      </c>
      <c r="DS97" s="222" t="s">
        <v>6376</v>
      </c>
      <c r="DT97" s="222" t="s">
        <v>6375</v>
      </c>
      <c r="DU97" s="223">
        <v>45529</v>
      </c>
      <c r="DV97" s="221" t="s">
        <v>6379</v>
      </c>
      <c r="DW97" s="213">
        <v>190000</v>
      </c>
      <c r="DX97" s="224" t="s">
        <v>6358</v>
      </c>
      <c r="DY97" s="224" t="s">
        <v>888</v>
      </c>
      <c r="DZ97" s="224">
        <v>2</v>
      </c>
      <c r="EA97" s="224" t="s">
        <v>6378</v>
      </c>
      <c r="EB97" s="224" t="s">
        <v>6359</v>
      </c>
      <c r="EC97" s="214">
        <v>45529</v>
      </c>
      <c r="ED97" s="222" t="s">
        <v>6381</v>
      </c>
      <c r="EE97" s="218" t="s">
        <v>17</v>
      </c>
      <c r="EF97" s="222" t="s">
        <v>17</v>
      </c>
      <c r="EG97" s="222" t="s">
        <v>17</v>
      </c>
      <c r="EH97" s="222" t="s">
        <v>17</v>
      </c>
      <c r="EI97" s="222" t="s">
        <v>6380</v>
      </c>
      <c r="EJ97" s="222" t="s">
        <v>17</v>
      </c>
      <c r="EK97" s="223">
        <v>45529</v>
      </c>
      <c r="EL97" s="221" t="s">
        <v>6383</v>
      </c>
      <c r="EM97" s="213" t="s">
        <v>17</v>
      </c>
      <c r="EN97" s="224" t="s">
        <v>17</v>
      </c>
      <c r="EO97" s="224" t="s">
        <v>17</v>
      </c>
      <c r="EP97" s="224" t="s">
        <v>17</v>
      </c>
      <c r="EQ97" s="224" t="s">
        <v>6382</v>
      </c>
      <c r="ER97" s="224" t="s">
        <v>17</v>
      </c>
      <c r="ES97" s="214">
        <v>45529</v>
      </c>
      <c r="ET97" s="222" t="s">
        <v>6367</v>
      </c>
      <c r="EU97" s="222">
        <v>0</v>
      </c>
      <c r="EV97" s="222" t="s">
        <v>6363</v>
      </c>
      <c r="EW97" s="222" t="s">
        <v>22</v>
      </c>
      <c r="EX97" s="222">
        <v>3</v>
      </c>
      <c r="EY97" s="222" t="s">
        <v>6366</v>
      </c>
      <c r="EZ97" s="222" t="s">
        <v>691</v>
      </c>
      <c r="FA97" s="223">
        <v>45529</v>
      </c>
      <c r="FB97" s="221" t="s">
        <v>6385</v>
      </c>
      <c r="FC97" s="224">
        <v>2</v>
      </c>
      <c r="FD97" s="224" t="s">
        <v>6370</v>
      </c>
      <c r="FE97" s="224" t="s">
        <v>492</v>
      </c>
      <c r="FF97" s="224">
        <v>1</v>
      </c>
      <c r="FG97" s="224" t="s">
        <v>6384</v>
      </c>
      <c r="FH97" s="224" t="s">
        <v>6371</v>
      </c>
      <c r="FI97" s="214">
        <v>45529</v>
      </c>
      <c r="FJ97" s="221" t="s">
        <v>11501</v>
      </c>
      <c r="FK97" s="222" t="e">
        <v>#N/A</v>
      </c>
      <c r="FL97" s="222" t="e">
        <v>#N/A</v>
      </c>
      <c r="FM97" s="222" t="e">
        <v>#N/A</v>
      </c>
      <c r="FN97" s="222" t="e">
        <v>#N/A</v>
      </c>
      <c r="FO97" s="222" t="e">
        <v>#N/A</v>
      </c>
      <c r="FP97" s="218" t="e">
        <v>#N/A</v>
      </c>
      <c r="FQ97" s="219" t="e">
        <v>#N/A</v>
      </c>
      <c r="FR97" s="221" t="s">
        <v>11502</v>
      </c>
      <c r="FS97" s="224" t="e">
        <v>#N/A</v>
      </c>
      <c r="FT97" s="224" t="e">
        <v>#N/A</v>
      </c>
      <c r="FU97" s="224" t="e">
        <v>#N/A</v>
      </c>
      <c r="FV97" s="224" t="e">
        <v>#N/A</v>
      </c>
      <c r="FW97" s="224" t="e">
        <v>#N/A</v>
      </c>
      <c r="FX97" s="224" t="e">
        <v>#N/A</v>
      </c>
      <c r="FY97" s="214" t="e">
        <v>#N/A</v>
      </c>
      <c r="FZ97" s="222" t="s">
        <v>2910</v>
      </c>
      <c r="GA97" s="222">
        <v>1</v>
      </c>
      <c r="GB97" s="222" t="s">
        <v>2232</v>
      </c>
      <c r="GC97" s="222" t="s">
        <v>33</v>
      </c>
      <c r="GD97" s="222">
        <v>2</v>
      </c>
      <c r="GE97" s="222" t="s">
        <v>17</v>
      </c>
      <c r="GF97" s="222" t="s">
        <v>17</v>
      </c>
      <c r="GG97" s="223">
        <v>45460</v>
      </c>
      <c r="GH97" s="221" t="s">
        <v>2916</v>
      </c>
      <c r="GI97" s="224">
        <v>1</v>
      </c>
      <c r="GJ97" s="224" t="s">
        <v>2232</v>
      </c>
      <c r="GK97" s="224" t="s">
        <v>33</v>
      </c>
      <c r="GL97" s="224">
        <v>2</v>
      </c>
      <c r="GM97" s="224" t="s">
        <v>17</v>
      </c>
      <c r="GN97" s="224" t="s">
        <v>17</v>
      </c>
      <c r="GO97" s="214">
        <v>45460</v>
      </c>
      <c r="GP97" s="222" t="s">
        <v>2911</v>
      </c>
      <c r="GQ97" s="222">
        <v>0</v>
      </c>
      <c r="GR97" s="222" t="s">
        <v>2232</v>
      </c>
      <c r="GS97" s="222" t="s">
        <v>33</v>
      </c>
      <c r="GT97" s="222">
        <v>2</v>
      </c>
      <c r="GU97" s="222" t="s">
        <v>17</v>
      </c>
      <c r="GV97" s="222" t="s">
        <v>17</v>
      </c>
      <c r="GW97" s="223">
        <v>45460</v>
      </c>
      <c r="GX97" s="221" t="s">
        <v>2917</v>
      </c>
      <c r="GY97" s="224">
        <v>0</v>
      </c>
      <c r="GZ97" s="224" t="s">
        <v>2232</v>
      </c>
      <c r="HA97" s="224" t="s">
        <v>33</v>
      </c>
      <c r="HB97" s="224">
        <v>2</v>
      </c>
      <c r="HC97" s="224" t="s">
        <v>17</v>
      </c>
      <c r="HD97" s="224" t="s">
        <v>17</v>
      </c>
      <c r="HE97" s="214">
        <v>45460</v>
      </c>
      <c r="HF97" s="222" t="s">
        <v>2909</v>
      </c>
      <c r="HG97" s="222">
        <v>2</v>
      </c>
      <c r="HH97" s="222" t="s">
        <v>2232</v>
      </c>
      <c r="HI97" s="222" t="s">
        <v>33</v>
      </c>
      <c r="HJ97" s="222">
        <v>2</v>
      </c>
      <c r="HK97" s="222" t="s">
        <v>17</v>
      </c>
      <c r="HL97" s="222" t="s">
        <v>17</v>
      </c>
      <c r="HM97" s="223">
        <v>45460</v>
      </c>
      <c r="HN97" s="221" t="s">
        <v>2915</v>
      </c>
      <c r="HO97" s="224">
        <v>2</v>
      </c>
      <c r="HP97" s="224" t="s">
        <v>2232</v>
      </c>
      <c r="HQ97" s="224" t="s">
        <v>33</v>
      </c>
      <c r="HR97" s="224">
        <v>2</v>
      </c>
      <c r="HS97" s="224" t="s">
        <v>17</v>
      </c>
      <c r="HT97" s="224" t="s">
        <v>17</v>
      </c>
      <c r="HU97" s="214">
        <v>45460</v>
      </c>
      <c r="HV97" s="222" t="s">
        <v>2912</v>
      </c>
      <c r="HW97" s="222">
        <v>0</v>
      </c>
      <c r="HX97" s="222" t="s">
        <v>2232</v>
      </c>
      <c r="HY97" s="222" t="s">
        <v>33</v>
      </c>
      <c r="HZ97" s="222">
        <v>2</v>
      </c>
      <c r="IA97" s="222" t="s">
        <v>17</v>
      </c>
      <c r="IB97" s="222" t="s">
        <v>17</v>
      </c>
      <c r="IC97" s="223">
        <v>45460</v>
      </c>
      <c r="ID97" s="221" t="s">
        <v>2914</v>
      </c>
      <c r="IE97" s="224">
        <v>0</v>
      </c>
      <c r="IF97" s="224" t="s">
        <v>2232</v>
      </c>
      <c r="IG97" s="224" t="s">
        <v>33</v>
      </c>
      <c r="IH97" s="224">
        <v>2</v>
      </c>
      <c r="II97" s="224" t="s">
        <v>17</v>
      </c>
      <c r="IJ97" s="224" t="s">
        <v>17</v>
      </c>
      <c r="IK97" s="214">
        <v>45460</v>
      </c>
      <c r="IL97" s="222" t="s">
        <v>2913</v>
      </c>
      <c r="IM97" s="222">
        <v>0</v>
      </c>
      <c r="IN97" s="222" t="s">
        <v>2232</v>
      </c>
      <c r="IO97" s="222" t="s">
        <v>33</v>
      </c>
      <c r="IP97" s="222">
        <v>2</v>
      </c>
      <c r="IQ97" s="222" t="s">
        <v>17</v>
      </c>
      <c r="IR97" s="222" t="s">
        <v>17</v>
      </c>
      <c r="IS97" s="223">
        <v>45460</v>
      </c>
    </row>
    <row r="98" spans="1:253" s="11" customFormat="1" ht="13.25" customHeight="1" x14ac:dyDescent="0.25">
      <c r="A98" s="11" t="s">
        <v>565</v>
      </c>
      <c r="B98" s="11" t="s">
        <v>10755</v>
      </c>
      <c r="C98" s="11" t="s">
        <v>566</v>
      </c>
      <c r="D98" s="11" t="s">
        <v>567</v>
      </c>
      <c r="E98" s="11" t="s">
        <v>10331</v>
      </c>
      <c r="F98" s="11" t="s">
        <v>5997</v>
      </c>
      <c r="G98" s="212">
        <v>3022000</v>
      </c>
      <c r="H98" s="213" t="s">
        <v>5994</v>
      </c>
      <c r="I98" s="213" t="s">
        <v>888</v>
      </c>
      <c r="J98" s="213">
        <v>2</v>
      </c>
      <c r="K98" s="213" t="s">
        <v>5996</v>
      </c>
      <c r="L98" s="213" t="s">
        <v>5995</v>
      </c>
      <c r="M98" s="214">
        <v>45528</v>
      </c>
      <c r="N98" s="221" t="s">
        <v>6000</v>
      </c>
      <c r="O98" s="216">
        <v>823290</v>
      </c>
      <c r="P98" s="216" t="s">
        <v>5998</v>
      </c>
      <c r="Q98" s="216" t="s">
        <v>888</v>
      </c>
      <c r="R98" s="216">
        <v>2</v>
      </c>
      <c r="S98" s="216" t="s">
        <v>5999</v>
      </c>
      <c r="T98" s="216" t="s">
        <v>5995</v>
      </c>
      <c r="U98" s="217">
        <v>45528</v>
      </c>
      <c r="V98" s="221" t="s">
        <v>6004</v>
      </c>
      <c r="W98" s="213">
        <v>3022000</v>
      </c>
      <c r="X98" s="213" t="s">
        <v>6001</v>
      </c>
      <c r="Y98" s="213" t="s">
        <v>888</v>
      </c>
      <c r="Z98" s="213">
        <v>2</v>
      </c>
      <c r="AA98" s="213" t="s">
        <v>6003</v>
      </c>
      <c r="AB98" s="213" t="s">
        <v>6002</v>
      </c>
      <c r="AC98" s="214">
        <v>45528</v>
      </c>
      <c r="AD98" s="221" t="s">
        <v>6007</v>
      </c>
      <c r="AE98" s="218">
        <v>2277000</v>
      </c>
      <c r="AF98" s="218" t="s">
        <v>6001</v>
      </c>
      <c r="AG98" s="218" t="s">
        <v>888</v>
      </c>
      <c r="AH98" s="218">
        <v>2</v>
      </c>
      <c r="AI98" s="218" t="s">
        <v>6006</v>
      </c>
      <c r="AJ98" s="218" t="s">
        <v>6005</v>
      </c>
      <c r="AK98" s="219">
        <v>45528</v>
      </c>
      <c r="AL98" s="221" t="s">
        <v>569</v>
      </c>
      <c r="AM98" s="213">
        <v>0</v>
      </c>
      <c r="AN98" s="213" t="s">
        <v>17</v>
      </c>
      <c r="AO98" s="213" t="s">
        <v>17</v>
      </c>
      <c r="AP98" s="213" t="s">
        <v>17</v>
      </c>
      <c r="AQ98" s="213" t="s">
        <v>17</v>
      </c>
      <c r="AR98" s="213" t="s">
        <v>17</v>
      </c>
      <c r="AS98" s="214">
        <v>43868</v>
      </c>
      <c r="AT98" s="222" t="s">
        <v>579</v>
      </c>
      <c r="AU98" s="218">
        <v>0</v>
      </c>
      <c r="AV98" s="218" t="s">
        <v>17</v>
      </c>
      <c r="AW98" s="218" t="s">
        <v>17</v>
      </c>
      <c r="AX98" s="218" t="s">
        <v>17</v>
      </c>
      <c r="AY98" s="218" t="s">
        <v>17</v>
      </c>
      <c r="AZ98" s="218" t="s">
        <v>17</v>
      </c>
      <c r="BA98" s="219">
        <v>43874</v>
      </c>
      <c r="BB98" s="221" t="s">
        <v>578</v>
      </c>
      <c r="BC98" s="213">
        <v>0</v>
      </c>
      <c r="BD98" s="213" t="s">
        <v>17</v>
      </c>
      <c r="BE98" s="213" t="s">
        <v>17</v>
      </c>
      <c r="BF98" s="213" t="s">
        <v>17</v>
      </c>
      <c r="BG98" s="213" t="s">
        <v>17</v>
      </c>
      <c r="BH98" s="213" t="s">
        <v>17</v>
      </c>
      <c r="BI98" s="214">
        <v>43874</v>
      </c>
      <c r="BJ98" s="222" t="s">
        <v>6010</v>
      </c>
      <c r="BK98" s="222">
        <v>0</v>
      </c>
      <c r="BL98" s="222" t="s">
        <v>6008</v>
      </c>
      <c r="BM98" s="222" t="s">
        <v>888</v>
      </c>
      <c r="BN98" s="222">
        <v>2</v>
      </c>
      <c r="BO98" s="222" t="s">
        <v>6009</v>
      </c>
      <c r="BP98" s="218" t="s">
        <v>4522</v>
      </c>
      <c r="BQ98" s="223">
        <v>45528</v>
      </c>
      <c r="BR98" s="221" t="s">
        <v>11503</v>
      </c>
      <c r="BS98" s="224" t="e">
        <v>#N/A</v>
      </c>
      <c r="BT98" s="224" t="e">
        <v>#N/A</v>
      </c>
      <c r="BU98" s="224" t="e">
        <v>#N/A</v>
      </c>
      <c r="BV98" s="224" t="e">
        <v>#N/A</v>
      </c>
      <c r="BW98" s="224" t="e">
        <v>#N/A</v>
      </c>
      <c r="BX98" s="224" t="e">
        <v>#N/A</v>
      </c>
      <c r="BY98" s="214" t="e">
        <v>#N/A</v>
      </c>
      <c r="BZ98" s="222" t="s">
        <v>11504</v>
      </c>
      <c r="CA98" s="222" t="e">
        <v>#N/A</v>
      </c>
      <c r="CB98" s="222" t="e">
        <v>#N/A</v>
      </c>
      <c r="CC98" s="222" t="e">
        <v>#N/A</v>
      </c>
      <c r="CD98" s="222" t="e">
        <v>#N/A</v>
      </c>
      <c r="CE98" s="222" t="e">
        <v>#N/A</v>
      </c>
      <c r="CF98" s="222" t="e">
        <v>#N/A</v>
      </c>
      <c r="CG98" s="223" t="e">
        <v>#N/A</v>
      </c>
      <c r="CH98" s="221" t="s">
        <v>11505</v>
      </c>
      <c r="CI98" s="222" t="e">
        <v>#N/A</v>
      </c>
      <c r="CJ98" s="222" t="e">
        <v>#N/A</v>
      </c>
      <c r="CK98" s="222" t="e">
        <v>#N/A</v>
      </c>
      <c r="CL98" s="222" t="e">
        <v>#N/A</v>
      </c>
      <c r="CM98" s="222" t="e">
        <v>#N/A</v>
      </c>
      <c r="CN98" s="222" t="e">
        <v>#N/A</v>
      </c>
      <c r="CO98" s="225" t="e">
        <v>#N/A</v>
      </c>
      <c r="CP98" s="222" t="s">
        <v>11506</v>
      </c>
      <c r="CQ98" s="224" t="e">
        <v>#N/A</v>
      </c>
      <c r="CR98" s="224" t="e">
        <v>#N/A</v>
      </c>
      <c r="CS98" s="224" t="e">
        <v>#N/A</v>
      </c>
      <c r="CT98" s="224" t="e">
        <v>#N/A</v>
      </c>
      <c r="CU98" s="224" t="e">
        <v>#N/A</v>
      </c>
      <c r="CV98" s="224" t="e">
        <v>#N/A</v>
      </c>
      <c r="CW98" s="214" t="e">
        <v>#N/A</v>
      </c>
      <c r="CX98" s="222" t="s">
        <v>6015</v>
      </c>
      <c r="CY98" s="218">
        <v>1435000</v>
      </c>
      <c r="CZ98" s="218" t="s">
        <v>6001</v>
      </c>
      <c r="DA98" s="218" t="s">
        <v>888</v>
      </c>
      <c r="DB98" s="218">
        <v>2</v>
      </c>
      <c r="DC98" s="218" t="s">
        <v>6022</v>
      </c>
      <c r="DD98" s="218" t="s">
        <v>5960</v>
      </c>
      <c r="DE98" s="220">
        <v>45528</v>
      </c>
      <c r="DF98" s="221" t="s">
        <v>6018</v>
      </c>
      <c r="DG98" s="213">
        <v>745000</v>
      </c>
      <c r="DH98" s="224" t="s">
        <v>6001</v>
      </c>
      <c r="DI98" s="224" t="s">
        <v>888</v>
      </c>
      <c r="DJ98" s="224">
        <v>2</v>
      </c>
      <c r="DK98" s="224" t="s">
        <v>6017</v>
      </c>
      <c r="DL98" s="224" t="s">
        <v>6016</v>
      </c>
      <c r="DM98" s="214">
        <v>45528</v>
      </c>
      <c r="DN98" s="222" t="s">
        <v>6021</v>
      </c>
      <c r="DO98" s="218">
        <v>842000</v>
      </c>
      <c r="DP98" s="222" t="s">
        <v>6001</v>
      </c>
      <c r="DQ98" s="222" t="s">
        <v>888</v>
      </c>
      <c r="DR98" s="222">
        <v>2</v>
      </c>
      <c r="DS98" s="222" t="s">
        <v>6020</v>
      </c>
      <c r="DT98" s="222" t="s">
        <v>6019</v>
      </c>
      <c r="DU98" s="223">
        <v>45528</v>
      </c>
      <c r="DV98" s="221" t="s">
        <v>6023</v>
      </c>
      <c r="DW98" s="213">
        <v>1350000</v>
      </c>
      <c r="DX98" s="224" t="s">
        <v>6001</v>
      </c>
      <c r="DY98" s="224" t="s">
        <v>888</v>
      </c>
      <c r="DZ98" s="224">
        <v>2</v>
      </c>
      <c r="EA98" s="224" t="s">
        <v>6022</v>
      </c>
      <c r="EB98" s="224" t="s">
        <v>5960</v>
      </c>
      <c r="EC98" s="214">
        <v>45528</v>
      </c>
      <c r="ED98" s="222" t="s">
        <v>6025</v>
      </c>
      <c r="EE98" s="218">
        <v>85000</v>
      </c>
      <c r="EF98" s="222" t="s">
        <v>6001</v>
      </c>
      <c r="EG98" s="222" t="s">
        <v>492</v>
      </c>
      <c r="EH98" s="222">
        <v>1</v>
      </c>
      <c r="EI98" s="222" t="s">
        <v>6024</v>
      </c>
      <c r="EJ98" s="222" t="s">
        <v>17</v>
      </c>
      <c r="EK98" s="223">
        <v>45528</v>
      </c>
      <c r="EL98" s="221" t="s">
        <v>6026</v>
      </c>
      <c r="EM98" s="213">
        <v>0</v>
      </c>
      <c r="EN98" s="224" t="s">
        <v>6001</v>
      </c>
      <c r="EO98" s="224" t="s">
        <v>492</v>
      </c>
      <c r="EP98" s="224">
        <v>1</v>
      </c>
      <c r="EQ98" s="224" t="s">
        <v>6024</v>
      </c>
      <c r="ER98" s="224" t="s">
        <v>17</v>
      </c>
      <c r="ES98" s="214">
        <v>45528</v>
      </c>
      <c r="ET98" s="222" t="s">
        <v>6012</v>
      </c>
      <c r="EU98" s="222">
        <v>0</v>
      </c>
      <c r="EV98" s="222" t="s">
        <v>6008</v>
      </c>
      <c r="EW98" s="222" t="s">
        <v>888</v>
      </c>
      <c r="EX98" s="222">
        <v>2</v>
      </c>
      <c r="EY98" s="222" t="s">
        <v>6011</v>
      </c>
      <c r="EZ98" s="222" t="s">
        <v>4522</v>
      </c>
      <c r="FA98" s="223">
        <v>45528</v>
      </c>
      <c r="FB98" s="221" t="s">
        <v>758</v>
      </c>
      <c r="FC98" s="224">
        <v>1</v>
      </c>
      <c r="FD98" s="224" t="s">
        <v>17</v>
      </c>
      <c r="FE98" s="224" t="s">
        <v>492</v>
      </c>
      <c r="FF98" s="224">
        <v>1</v>
      </c>
      <c r="FG98" s="224" t="s">
        <v>757</v>
      </c>
      <c r="FH98" s="224" t="s">
        <v>17</v>
      </c>
      <c r="FI98" s="214">
        <v>44388</v>
      </c>
      <c r="FJ98" s="221" t="s">
        <v>11507</v>
      </c>
      <c r="FK98" s="222" t="e">
        <v>#N/A</v>
      </c>
      <c r="FL98" s="222" t="e">
        <v>#N/A</v>
      </c>
      <c r="FM98" s="222" t="e">
        <v>#N/A</v>
      </c>
      <c r="FN98" s="222" t="e">
        <v>#N/A</v>
      </c>
      <c r="FO98" s="222" t="e">
        <v>#N/A</v>
      </c>
      <c r="FP98" s="218" t="e">
        <v>#N/A</v>
      </c>
      <c r="FQ98" s="219" t="e">
        <v>#N/A</v>
      </c>
      <c r="FR98" s="221" t="s">
        <v>11508</v>
      </c>
      <c r="FS98" s="224" t="e">
        <v>#N/A</v>
      </c>
      <c r="FT98" s="224" t="e">
        <v>#N/A</v>
      </c>
      <c r="FU98" s="224" t="e">
        <v>#N/A</v>
      </c>
      <c r="FV98" s="224" t="e">
        <v>#N/A</v>
      </c>
      <c r="FW98" s="224" t="e">
        <v>#N/A</v>
      </c>
      <c r="FX98" s="224" t="e">
        <v>#N/A</v>
      </c>
      <c r="FY98" s="214" t="e">
        <v>#N/A</v>
      </c>
      <c r="FZ98" s="222" t="s">
        <v>2651</v>
      </c>
      <c r="GA98" s="222">
        <v>1</v>
      </c>
      <c r="GB98" s="222" t="s">
        <v>2232</v>
      </c>
      <c r="GC98" s="222" t="s">
        <v>33</v>
      </c>
      <c r="GD98" s="222">
        <v>2</v>
      </c>
      <c r="GE98" s="222" t="s">
        <v>17</v>
      </c>
      <c r="GF98" s="222" t="s">
        <v>17</v>
      </c>
      <c r="GG98" s="223">
        <v>45456</v>
      </c>
      <c r="GH98" s="221" t="s">
        <v>2657</v>
      </c>
      <c r="GI98" s="224">
        <v>1</v>
      </c>
      <c r="GJ98" s="224" t="s">
        <v>2232</v>
      </c>
      <c r="GK98" s="224" t="s">
        <v>33</v>
      </c>
      <c r="GL98" s="224">
        <v>2</v>
      </c>
      <c r="GM98" s="224" t="s">
        <v>17</v>
      </c>
      <c r="GN98" s="224" t="s">
        <v>17</v>
      </c>
      <c r="GO98" s="214">
        <v>45456</v>
      </c>
      <c r="GP98" s="222" t="s">
        <v>2652</v>
      </c>
      <c r="GQ98" s="222">
        <v>0</v>
      </c>
      <c r="GR98" s="222" t="s">
        <v>2232</v>
      </c>
      <c r="GS98" s="222" t="s">
        <v>33</v>
      </c>
      <c r="GT98" s="222">
        <v>2</v>
      </c>
      <c r="GU98" s="222" t="s">
        <v>17</v>
      </c>
      <c r="GV98" s="222" t="s">
        <v>17</v>
      </c>
      <c r="GW98" s="223">
        <v>45456</v>
      </c>
      <c r="GX98" s="221" t="s">
        <v>2658</v>
      </c>
      <c r="GY98" s="224">
        <v>0</v>
      </c>
      <c r="GZ98" s="224" t="s">
        <v>2232</v>
      </c>
      <c r="HA98" s="224" t="s">
        <v>33</v>
      </c>
      <c r="HB98" s="224">
        <v>2</v>
      </c>
      <c r="HC98" s="224" t="s">
        <v>17</v>
      </c>
      <c r="HD98" s="224" t="s">
        <v>17</v>
      </c>
      <c r="HE98" s="214">
        <v>45456</v>
      </c>
      <c r="HF98" s="222" t="s">
        <v>2650</v>
      </c>
      <c r="HG98" s="222">
        <v>0</v>
      </c>
      <c r="HH98" s="222" t="s">
        <v>2232</v>
      </c>
      <c r="HI98" s="222" t="s">
        <v>33</v>
      </c>
      <c r="HJ98" s="222">
        <v>2</v>
      </c>
      <c r="HK98" s="222" t="s">
        <v>17</v>
      </c>
      <c r="HL98" s="222" t="s">
        <v>17</v>
      </c>
      <c r="HM98" s="223">
        <v>45456</v>
      </c>
      <c r="HN98" s="221" t="s">
        <v>2656</v>
      </c>
      <c r="HO98" s="224">
        <v>0</v>
      </c>
      <c r="HP98" s="224" t="s">
        <v>2232</v>
      </c>
      <c r="HQ98" s="224" t="s">
        <v>33</v>
      </c>
      <c r="HR98" s="224">
        <v>2</v>
      </c>
      <c r="HS98" s="224" t="s">
        <v>17</v>
      </c>
      <c r="HT98" s="224" t="s">
        <v>17</v>
      </c>
      <c r="HU98" s="214">
        <v>45456</v>
      </c>
      <c r="HV98" s="222" t="s">
        <v>2653</v>
      </c>
      <c r="HW98" s="222">
        <v>0</v>
      </c>
      <c r="HX98" s="222" t="s">
        <v>2232</v>
      </c>
      <c r="HY98" s="222" t="s">
        <v>33</v>
      </c>
      <c r="HZ98" s="222">
        <v>2</v>
      </c>
      <c r="IA98" s="222" t="s">
        <v>17</v>
      </c>
      <c r="IB98" s="222" t="s">
        <v>17</v>
      </c>
      <c r="IC98" s="223">
        <v>45456</v>
      </c>
      <c r="ID98" s="221" t="s">
        <v>2655</v>
      </c>
      <c r="IE98" s="224">
        <v>0</v>
      </c>
      <c r="IF98" s="224" t="s">
        <v>2232</v>
      </c>
      <c r="IG98" s="224" t="s">
        <v>33</v>
      </c>
      <c r="IH98" s="224">
        <v>2</v>
      </c>
      <c r="II98" s="224" t="s">
        <v>17</v>
      </c>
      <c r="IJ98" s="224" t="s">
        <v>17</v>
      </c>
      <c r="IK98" s="214">
        <v>45456</v>
      </c>
      <c r="IL98" s="222" t="s">
        <v>2654</v>
      </c>
      <c r="IM98" s="222">
        <v>2</v>
      </c>
      <c r="IN98" s="222" t="s">
        <v>2232</v>
      </c>
      <c r="IO98" s="222" t="s">
        <v>33</v>
      </c>
      <c r="IP98" s="222">
        <v>2</v>
      </c>
      <c r="IQ98" s="222" t="s">
        <v>17</v>
      </c>
      <c r="IR98" s="222" t="s">
        <v>17</v>
      </c>
      <c r="IS98" s="223">
        <v>45456</v>
      </c>
    </row>
    <row r="99" spans="1:253" s="11" customFormat="1" ht="13.25" customHeight="1" x14ac:dyDescent="0.25">
      <c r="A99" s="11" t="s">
        <v>123</v>
      </c>
      <c r="B99" s="11" t="s">
        <v>10780</v>
      </c>
      <c r="C99" s="11" t="s">
        <v>124</v>
      </c>
      <c r="D99" s="11" t="s">
        <v>125</v>
      </c>
      <c r="E99" s="11" t="s">
        <v>10332</v>
      </c>
      <c r="F99" s="11" t="s">
        <v>1988</v>
      </c>
      <c r="G99" s="212">
        <v>26000000</v>
      </c>
      <c r="H99" s="213" t="s">
        <v>1985</v>
      </c>
      <c r="I99" s="213" t="s">
        <v>888</v>
      </c>
      <c r="J99" s="213">
        <v>2</v>
      </c>
      <c r="K99" s="213" t="s">
        <v>1987</v>
      </c>
      <c r="L99" s="213" t="s">
        <v>1986</v>
      </c>
      <c r="M99" s="214">
        <v>45436</v>
      </c>
      <c r="N99" s="221" t="s">
        <v>1992</v>
      </c>
      <c r="O99" s="216">
        <v>156906</v>
      </c>
      <c r="P99" s="216" t="s">
        <v>1989</v>
      </c>
      <c r="Q99" s="216" t="s">
        <v>492</v>
      </c>
      <c r="R99" s="216">
        <v>1</v>
      </c>
      <c r="S99" s="216" t="s">
        <v>1991</v>
      </c>
      <c r="T99" s="216" t="s">
        <v>1990</v>
      </c>
      <c r="U99" s="217">
        <v>45436</v>
      </c>
      <c r="V99" s="221" t="s">
        <v>1994</v>
      </c>
      <c r="W99" s="213">
        <v>840000</v>
      </c>
      <c r="X99" s="213" t="s">
        <v>1989</v>
      </c>
      <c r="Y99" s="213" t="s">
        <v>492</v>
      </c>
      <c r="Z99" s="213">
        <v>1</v>
      </c>
      <c r="AA99" s="213" t="s">
        <v>1993</v>
      </c>
      <c r="AB99" s="213" t="s">
        <v>1990</v>
      </c>
      <c r="AC99" s="214">
        <v>45436</v>
      </c>
      <c r="AD99" s="221" t="s">
        <v>1998</v>
      </c>
      <c r="AE99" s="218">
        <v>820000</v>
      </c>
      <c r="AF99" s="218" t="s">
        <v>1995</v>
      </c>
      <c r="AG99" s="218" t="s">
        <v>888</v>
      </c>
      <c r="AH99" s="218">
        <v>2</v>
      </c>
      <c r="AI99" s="218" t="s">
        <v>1997</v>
      </c>
      <c r="AJ99" s="218" t="s">
        <v>1996</v>
      </c>
      <c r="AK99" s="219">
        <v>45436</v>
      </c>
      <c r="AL99" s="221" t="s">
        <v>9586</v>
      </c>
      <c r="AM99" s="213">
        <v>337000</v>
      </c>
      <c r="AN99" s="213" t="s">
        <v>9574</v>
      </c>
      <c r="AO99" s="213" t="s">
        <v>492</v>
      </c>
      <c r="AP99" s="213">
        <v>1</v>
      </c>
      <c r="AQ99" s="213" t="s">
        <v>9585</v>
      </c>
      <c r="AR99" s="213" t="s">
        <v>9584</v>
      </c>
      <c r="AS99" s="214">
        <v>45531</v>
      </c>
      <c r="AT99" s="222" t="s">
        <v>618</v>
      </c>
      <c r="AU99" s="218">
        <v>141012</v>
      </c>
      <c r="AV99" s="218" t="s">
        <v>615</v>
      </c>
      <c r="AW99" s="218" t="s">
        <v>33</v>
      </c>
      <c r="AX99" s="218">
        <v>2</v>
      </c>
      <c r="AY99" s="218" t="s">
        <v>617</v>
      </c>
      <c r="AZ99" s="218" t="s">
        <v>616</v>
      </c>
      <c r="BA99" s="219">
        <v>43951</v>
      </c>
      <c r="BB99" s="221" t="s">
        <v>127</v>
      </c>
      <c r="BC99" s="213" t="s">
        <v>17</v>
      </c>
      <c r="BD99" s="213">
        <v>0</v>
      </c>
      <c r="BE99" s="213" t="s">
        <v>17</v>
      </c>
      <c r="BF99" s="213" t="s">
        <v>17</v>
      </c>
      <c r="BG99" s="213" t="s">
        <v>117</v>
      </c>
      <c r="BH99" s="213">
        <v>0</v>
      </c>
      <c r="BI99" s="214">
        <v>43508</v>
      </c>
      <c r="BJ99" s="222" t="s">
        <v>9588</v>
      </c>
      <c r="BK99" s="222">
        <v>69</v>
      </c>
      <c r="BL99" s="222" t="s">
        <v>9530</v>
      </c>
      <c r="BM99" s="222" t="s">
        <v>492</v>
      </c>
      <c r="BN99" s="222">
        <v>1</v>
      </c>
      <c r="BO99" s="222" t="s">
        <v>9587</v>
      </c>
      <c r="BP99" s="218" t="s">
        <v>691</v>
      </c>
      <c r="BQ99" s="223">
        <v>45531</v>
      </c>
      <c r="BR99" s="221" t="s">
        <v>433</v>
      </c>
      <c r="BS99" s="224" t="s">
        <v>17</v>
      </c>
      <c r="BT99" s="224">
        <v>0</v>
      </c>
      <c r="BU99" s="224" t="s">
        <v>33</v>
      </c>
      <c r="BV99" s="224">
        <v>2</v>
      </c>
      <c r="BW99" s="224" t="s">
        <v>432</v>
      </c>
      <c r="BX99" s="224" t="s">
        <v>307</v>
      </c>
      <c r="BY99" s="214">
        <v>43552</v>
      </c>
      <c r="BZ99" s="222" t="s">
        <v>434</v>
      </c>
      <c r="CA99" s="222" t="s">
        <v>17</v>
      </c>
      <c r="CB99" s="222">
        <v>0</v>
      </c>
      <c r="CC99" s="222" t="s">
        <v>33</v>
      </c>
      <c r="CD99" s="222">
        <v>2</v>
      </c>
      <c r="CE99" s="222" t="s">
        <v>432</v>
      </c>
      <c r="CF99" s="222" t="s">
        <v>307</v>
      </c>
      <c r="CG99" s="223">
        <v>43552</v>
      </c>
      <c r="CH99" s="221" t="s">
        <v>11509</v>
      </c>
      <c r="CI99" s="222" t="e">
        <v>#N/A</v>
      </c>
      <c r="CJ99" s="222" t="e">
        <v>#N/A</v>
      </c>
      <c r="CK99" s="222" t="e">
        <v>#N/A</v>
      </c>
      <c r="CL99" s="222" t="e">
        <v>#N/A</v>
      </c>
      <c r="CM99" s="222" t="e">
        <v>#N/A</v>
      </c>
      <c r="CN99" s="222" t="e">
        <v>#N/A</v>
      </c>
      <c r="CO99" s="225" t="e">
        <v>#N/A</v>
      </c>
      <c r="CP99" s="222" t="s">
        <v>126</v>
      </c>
      <c r="CQ99" s="224" t="s">
        <v>17</v>
      </c>
      <c r="CR99" s="224">
        <v>0</v>
      </c>
      <c r="CS99" s="224" t="s">
        <v>17</v>
      </c>
      <c r="CT99" s="224" t="s">
        <v>17</v>
      </c>
      <c r="CU99" s="224" t="s">
        <v>117</v>
      </c>
      <c r="CV99" s="224">
        <v>0</v>
      </c>
      <c r="CW99" s="214">
        <v>43508</v>
      </c>
      <c r="CX99" s="222" t="s">
        <v>1999</v>
      </c>
      <c r="CY99" s="218">
        <v>820000</v>
      </c>
      <c r="CZ99" s="218" t="s">
        <v>1995</v>
      </c>
      <c r="DA99" s="218" t="s">
        <v>888</v>
      </c>
      <c r="DB99" s="218">
        <v>2</v>
      </c>
      <c r="DC99" s="218" t="s">
        <v>2004</v>
      </c>
      <c r="DD99" s="218" t="s">
        <v>1996</v>
      </c>
      <c r="DE99" s="220">
        <v>45436</v>
      </c>
      <c r="DF99" s="221" t="s">
        <v>2001</v>
      </c>
      <c r="DG99" s="213">
        <v>20000</v>
      </c>
      <c r="DH99" s="224" t="s">
        <v>1995</v>
      </c>
      <c r="DI99" s="224" t="s">
        <v>888</v>
      </c>
      <c r="DJ99" s="224">
        <v>2</v>
      </c>
      <c r="DK99" s="224" t="s">
        <v>2000</v>
      </c>
      <c r="DL99" s="224" t="s">
        <v>1996</v>
      </c>
      <c r="DM99" s="214">
        <v>45436</v>
      </c>
      <c r="DN99" s="222" t="s">
        <v>2003</v>
      </c>
      <c r="DO99" s="218">
        <v>0</v>
      </c>
      <c r="DP99" s="222" t="s">
        <v>1995</v>
      </c>
      <c r="DQ99" s="222" t="s">
        <v>888</v>
      </c>
      <c r="DR99" s="222">
        <v>2</v>
      </c>
      <c r="DS99" s="222" t="s">
        <v>2002</v>
      </c>
      <c r="DT99" s="222" t="s">
        <v>1996</v>
      </c>
      <c r="DU99" s="223">
        <v>45436</v>
      </c>
      <c r="DV99" s="221" t="s">
        <v>2005</v>
      </c>
      <c r="DW99" s="213">
        <v>532000</v>
      </c>
      <c r="DX99" s="224" t="s">
        <v>1995</v>
      </c>
      <c r="DY99" s="224" t="s">
        <v>888</v>
      </c>
      <c r="DZ99" s="224">
        <v>2</v>
      </c>
      <c r="EA99" s="224" t="s">
        <v>2004</v>
      </c>
      <c r="EB99" s="224" t="s">
        <v>1996</v>
      </c>
      <c r="EC99" s="214">
        <v>45436</v>
      </c>
      <c r="ED99" s="222" t="s">
        <v>2007</v>
      </c>
      <c r="EE99" s="218">
        <v>288000</v>
      </c>
      <c r="EF99" s="222" t="s">
        <v>1995</v>
      </c>
      <c r="EG99" s="222" t="s">
        <v>888</v>
      </c>
      <c r="EH99" s="222">
        <v>2</v>
      </c>
      <c r="EI99" s="222" t="s">
        <v>2006</v>
      </c>
      <c r="EJ99" s="222" t="s">
        <v>1996</v>
      </c>
      <c r="EK99" s="223">
        <v>45436</v>
      </c>
      <c r="EL99" s="221" t="s">
        <v>2009</v>
      </c>
      <c r="EM99" s="213">
        <v>0</v>
      </c>
      <c r="EN99" s="224" t="s">
        <v>1995</v>
      </c>
      <c r="EO99" s="224" t="s">
        <v>888</v>
      </c>
      <c r="EP99" s="224">
        <v>2</v>
      </c>
      <c r="EQ99" s="224" t="s">
        <v>2008</v>
      </c>
      <c r="ER99" s="224" t="s">
        <v>1996</v>
      </c>
      <c r="ES99" s="214">
        <v>45436</v>
      </c>
      <c r="ET99" s="222" t="s">
        <v>9590</v>
      </c>
      <c r="EU99" s="222">
        <v>792</v>
      </c>
      <c r="EV99" s="222" t="s">
        <v>9530</v>
      </c>
      <c r="EW99" s="222" t="s">
        <v>492</v>
      </c>
      <c r="EX99" s="222">
        <v>1</v>
      </c>
      <c r="EY99" s="222" t="s">
        <v>9589</v>
      </c>
      <c r="EZ99" s="222" t="s">
        <v>691</v>
      </c>
      <c r="FA99" s="223">
        <v>45531</v>
      </c>
      <c r="FB99" s="221" t="s">
        <v>9592</v>
      </c>
      <c r="FC99" s="224">
        <v>4</v>
      </c>
      <c r="FD99" s="224" t="s">
        <v>9574</v>
      </c>
      <c r="FE99" s="224" t="s">
        <v>492</v>
      </c>
      <c r="FF99" s="224">
        <v>1</v>
      </c>
      <c r="FG99" s="224" t="s">
        <v>9591</v>
      </c>
      <c r="FH99" s="224" t="s">
        <v>9584</v>
      </c>
      <c r="FI99" s="214">
        <v>45531</v>
      </c>
      <c r="FJ99" s="221" t="s">
        <v>128</v>
      </c>
      <c r="FK99" s="222" t="s">
        <v>17</v>
      </c>
      <c r="FL99" s="222">
        <v>0</v>
      </c>
      <c r="FM99" s="222" t="s">
        <v>17</v>
      </c>
      <c r="FN99" s="222" t="s">
        <v>17</v>
      </c>
      <c r="FO99" s="222" t="s">
        <v>117</v>
      </c>
      <c r="FP99" s="218">
        <v>0</v>
      </c>
      <c r="FQ99" s="219">
        <v>43508</v>
      </c>
      <c r="FR99" s="221" t="s">
        <v>129</v>
      </c>
      <c r="FS99" s="224" t="s">
        <v>17</v>
      </c>
      <c r="FT99" s="224">
        <v>0</v>
      </c>
      <c r="FU99" s="224" t="s">
        <v>17</v>
      </c>
      <c r="FV99" s="224" t="s">
        <v>17</v>
      </c>
      <c r="FW99" s="224" t="s">
        <v>117</v>
      </c>
      <c r="FX99" s="224">
        <v>0</v>
      </c>
      <c r="FY99" s="214">
        <v>43508</v>
      </c>
      <c r="FZ99" s="222" t="s">
        <v>3675</v>
      </c>
      <c r="GA99" s="222">
        <v>1</v>
      </c>
      <c r="GB99" s="222" t="s">
        <v>2232</v>
      </c>
      <c r="GC99" s="222" t="s">
        <v>33</v>
      </c>
      <c r="GD99" s="222">
        <v>2</v>
      </c>
      <c r="GE99" s="222" t="s">
        <v>17</v>
      </c>
      <c r="GF99" s="222" t="s">
        <v>17</v>
      </c>
      <c r="GG99" s="223">
        <v>45466</v>
      </c>
      <c r="GH99" s="221" t="s">
        <v>3681</v>
      </c>
      <c r="GI99" s="224">
        <v>1</v>
      </c>
      <c r="GJ99" s="224" t="s">
        <v>2232</v>
      </c>
      <c r="GK99" s="224" t="s">
        <v>33</v>
      </c>
      <c r="GL99" s="224">
        <v>2</v>
      </c>
      <c r="GM99" s="224" t="s">
        <v>17</v>
      </c>
      <c r="GN99" s="224" t="s">
        <v>17</v>
      </c>
      <c r="GO99" s="214">
        <v>45466</v>
      </c>
      <c r="GP99" s="222" t="s">
        <v>3676</v>
      </c>
      <c r="GQ99" s="222">
        <v>2</v>
      </c>
      <c r="GR99" s="222" t="s">
        <v>2232</v>
      </c>
      <c r="GS99" s="222" t="s">
        <v>33</v>
      </c>
      <c r="GT99" s="222">
        <v>2</v>
      </c>
      <c r="GU99" s="222" t="s">
        <v>17</v>
      </c>
      <c r="GV99" s="222" t="s">
        <v>17</v>
      </c>
      <c r="GW99" s="223">
        <v>45466</v>
      </c>
      <c r="GX99" s="221" t="s">
        <v>3682</v>
      </c>
      <c r="GY99" s="224">
        <v>3</v>
      </c>
      <c r="GZ99" s="224" t="s">
        <v>2232</v>
      </c>
      <c r="HA99" s="224" t="s">
        <v>33</v>
      </c>
      <c r="HB99" s="224">
        <v>2</v>
      </c>
      <c r="HC99" s="224" t="s">
        <v>17</v>
      </c>
      <c r="HD99" s="224" t="s">
        <v>17</v>
      </c>
      <c r="HE99" s="214">
        <v>45466</v>
      </c>
      <c r="HF99" s="222" t="s">
        <v>3674</v>
      </c>
      <c r="HG99" s="222">
        <v>0</v>
      </c>
      <c r="HH99" s="222" t="s">
        <v>2232</v>
      </c>
      <c r="HI99" s="222" t="s">
        <v>33</v>
      </c>
      <c r="HJ99" s="222">
        <v>2</v>
      </c>
      <c r="HK99" s="222" t="s">
        <v>17</v>
      </c>
      <c r="HL99" s="222" t="s">
        <v>17</v>
      </c>
      <c r="HM99" s="223">
        <v>45466</v>
      </c>
      <c r="HN99" s="221" t="s">
        <v>3680</v>
      </c>
      <c r="HO99" s="224">
        <v>2</v>
      </c>
      <c r="HP99" s="224" t="s">
        <v>2232</v>
      </c>
      <c r="HQ99" s="224" t="s">
        <v>33</v>
      </c>
      <c r="HR99" s="224">
        <v>2</v>
      </c>
      <c r="HS99" s="224" t="s">
        <v>17</v>
      </c>
      <c r="HT99" s="224" t="s">
        <v>17</v>
      </c>
      <c r="HU99" s="214">
        <v>45466</v>
      </c>
      <c r="HV99" s="222" t="s">
        <v>3677</v>
      </c>
      <c r="HW99" s="222">
        <v>1</v>
      </c>
      <c r="HX99" s="222" t="s">
        <v>2232</v>
      </c>
      <c r="HY99" s="222" t="s">
        <v>33</v>
      </c>
      <c r="HZ99" s="222">
        <v>2</v>
      </c>
      <c r="IA99" s="222" t="s">
        <v>17</v>
      </c>
      <c r="IB99" s="222" t="s">
        <v>17</v>
      </c>
      <c r="IC99" s="223">
        <v>45466</v>
      </c>
      <c r="ID99" s="221" t="s">
        <v>3679</v>
      </c>
      <c r="IE99" s="224">
        <v>1</v>
      </c>
      <c r="IF99" s="224" t="s">
        <v>2232</v>
      </c>
      <c r="IG99" s="224" t="s">
        <v>33</v>
      </c>
      <c r="IH99" s="224">
        <v>2</v>
      </c>
      <c r="II99" s="224" t="s">
        <v>17</v>
      </c>
      <c r="IJ99" s="224" t="s">
        <v>17</v>
      </c>
      <c r="IK99" s="214">
        <v>45466</v>
      </c>
      <c r="IL99" s="222" t="s">
        <v>3678</v>
      </c>
      <c r="IM99" s="222">
        <v>2</v>
      </c>
      <c r="IN99" s="222" t="s">
        <v>2232</v>
      </c>
      <c r="IO99" s="222" t="s">
        <v>33</v>
      </c>
      <c r="IP99" s="222">
        <v>2</v>
      </c>
      <c r="IQ99" s="222" t="s">
        <v>17</v>
      </c>
      <c r="IR99" s="222" t="s">
        <v>17</v>
      </c>
      <c r="IS99" s="223">
        <v>45466</v>
      </c>
    </row>
    <row r="100" spans="1:253" s="11" customFormat="1" ht="13.25" customHeight="1" x14ac:dyDescent="0.25">
      <c r="A100" s="11" t="s">
        <v>130</v>
      </c>
      <c r="B100" s="11" t="s">
        <v>10780</v>
      </c>
      <c r="C100" s="11" t="s">
        <v>131</v>
      </c>
      <c r="D100" s="11" t="s">
        <v>125</v>
      </c>
      <c r="E100" s="11" t="s">
        <v>10332</v>
      </c>
      <c r="F100" s="11" t="s">
        <v>2010</v>
      </c>
      <c r="G100" s="212">
        <v>26000000</v>
      </c>
      <c r="H100" s="213" t="s">
        <v>1985</v>
      </c>
      <c r="I100" s="213" t="s">
        <v>888</v>
      </c>
      <c r="J100" s="213">
        <v>2</v>
      </c>
      <c r="K100" s="213" t="s">
        <v>1987</v>
      </c>
      <c r="L100" s="213" t="s">
        <v>1986</v>
      </c>
      <c r="M100" s="214">
        <v>45436</v>
      </c>
      <c r="N100" s="221" t="s">
        <v>2013</v>
      </c>
      <c r="O100" s="216">
        <v>210622</v>
      </c>
      <c r="P100" s="216" t="s">
        <v>1989</v>
      </c>
      <c r="Q100" s="216" t="s">
        <v>492</v>
      </c>
      <c r="R100" s="216">
        <v>1</v>
      </c>
      <c r="S100" s="216" t="s">
        <v>2012</v>
      </c>
      <c r="T100" s="216" t="s">
        <v>2011</v>
      </c>
      <c r="U100" s="217">
        <v>45436</v>
      </c>
      <c r="V100" s="221" t="s">
        <v>2015</v>
      </c>
      <c r="W100" s="213">
        <v>9014000</v>
      </c>
      <c r="X100" s="213" t="s">
        <v>1989</v>
      </c>
      <c r="Y100" s="213" t="s">
        <v>492</v>
      </c>
      <c r="Z100" s="213">
        <v>1</v>
      </c>
      <c r="AA100" s="213" t="s">
        <v>2014</v>
      </c>
      <c r="AB100" s="213" t="s">
        <v>2011</v>
      </c>
      <c r="AC100" s="214">
        <v>45436</v>
      </c>
      <c r="AD100" s="221" t="s">
        <v>2018</v>
      </c>
      <c r="AE100" s="218">
        <v>1903000</v>
      </c>
      <c r="AF100" s="218" t="s">
        <v>1995</v>
      </c>
      <c r="AG100" s="218" t="s">
        <v>888</v>
      </c>
      <c r="AH100" s="218">
        <v>2</v>
      </c>
      <c r="AI100" s="218" t="s">
        <v>2017</v>
      </c>
      <c r="AJ100" s="218" t="s">
        <v>2016</v>
      </c>
      <c r="AK100" s="219">
        <v>45436</v>
      </c>
      <c r="AL100" s="221" t="s">
        <v>9595</v>
      </c>
      <c r="AM100" s="213">
        <v>508000</v>
      </c>
      <c r="AN100" s="213" t="s">
        <v>9574</v>
      </c>
      <c r="AO100" s="213" t="s">
        <v>492</v>
      </c>
      <c r="AP100" s="213">
        <v>1</v>
      </c>
      <c r="AQ100" s="213" t="s">
        <v>9594</v>
      </c>
      <c r="AR100" s="213" t="s">
        <v>9593</v>
      </c>
      <c r="AS100" s="214">
        <v>45531</v>
      </c>
      <c r="AT100" s="222" t="s">
        <v>136</v>
      </c>
      <c r="AU100" s="218" t="s">
        <v>17</v>
      </c>
      <c r="AV100" s="218">
        <v>0</v>
      </c>
      <c r="AW100" s="218" t="s">
        <v>33</v>
      </c>
      <c r="AX100" s="218">
        <v>2</v>
      </c>
      <c r="AY100" s="218" t="s">
        <v>117</v>
      </c>
      <c r="AZ100" s="218">
        <v>0</v>
      </c>
      <c r="BA100" s="219">
        <v>43508</v>
      </c>
      <c r="BB100" s="221" t="s">
        <v>135</v>
      </c>
      <c r="BC100" s="213" t="s">
        <v>17</v>
      </c>
      <c r="BD100" s="213">
        <v>0</v>
      </c>
      <c r="BE100" s="213" t="s">
        <v>33</v>
      </c>
      <c r="BF100" s="213">
        <v>2</v>
      </c>
      <c r="BG100" s="213" t="s">
        <v>117</v>
      </c>
      <c r="BH100" s="213">
        <v>0</v>
      </c>
      <c r="BI100" s="214">
        <v>43508</v>
      </c>
      <c r="BJ100" s="222" t="s">
        <v>9597</v>
      </c>
      <c r="BK100" s="222">
        <v>690</v>
      </c>
      <c r="BL100" s="222" t="s">
        <v>9530</v>
      </c>
      <c r="BM100" s="222" t="s">
        <v>492</v>
      </c>
      <c r="BN100" s="222">
        <v>1</v>
      </c>
      <c r="BO100" s="222" t="s">
        <v>9596</v>
      </c>
      <c r="BP100" s="218" t="s">
        <v>691</v>
      </c>
      <c r="BQ100" s="223">
        <v>45531</v>
      </c>
      <c r="BR100" s="221" t="s">
        <v>132</v>
      </c>
      <c r="BS100" s="224" t="s">
        <v>17</v>
      </c>
      <c r="BT100" s="224">
        <v>0</v>
      </c>
      <c r="BU100" s="224" t="s">
        <v>33</v>
      </c>
      <c r="BV100" s="224">
        <v>2</v>
      </c>
      <c r="BW100" s="224" t="s">
        <v>117</v>
      </c>
      <c r="BX100" s="224">
        <v>0</v>
      </c>
      <c r="BY100" s="214">
        <v>43508</v>
      </c>
      <c r="BZ100" s="222" t="s">
        <v>133</v>
      </c>
      <c r="CA100" s="222" t="s">
        <v>17</v>
      </c>
      <c r="CB100" s="222">
        <v>0</v>
      </c>
      <c r="CC100" s="222" t="s">
        <v>17</v>
      </c>
      <c r="CD100" s="222" t="s">
        <v>17</v>
      </c>
      <c r="CE100" s="222" t="s">
        <v>117</v>
      </c>
      <c r="CF100" s="222">
        <v>0</v>
      </c>
      <c r="CG100" s="223">
        <v>43508</v>
      </c>
      <c r="CH100" s="221" t="s">
        <v>11510</v>
      </c>
      <c r="CI100" s="222" t="e">
        <v>#N/A</v>
      </c>
      <c r="CJ100" s="222" t="e">
        <v>#N/A</v>
      </c>
      <c r="CK100" s="222" t="e">
        <v>#N/A</v>
      </c>
      <c r="CL100" s="222" t="e">
        <v>#N/A</v>
      </c>
      <c r="CM100" s="222" t="e">
        <v>#N/A</v>
      </c>
      <c r="CN100" s="222" t="e">
        <v>#N/A</v>
      </c>
      <c r="CO100" s="225" t="e">
        <v>#N/A</v>
      </c>
      <c r="CP100" s="222" t="s">
        <v>134</v>
      </c>
      <c r="CQ100" s="224" t="s">
        <v>17</v>
      </c>
      <c r="CR100" s="224">
        <v>0</v>
      </c>
      <c r="CS100" s="224" t="s">
        <v>33</v>
      </c>
      <c r="CT100" s="224">
        <v>2</v>
      </c>
      <c r="CU100" s="224" t="s">
        <v>117</v>
      </c>
      <c r="CV100" s="224">
        <v>0</v>
      </c>
      <c r="CW100" s="214">
        <v>43508</v>
      </c>
      <c r="CX100" s="222" t="s">
        <v>2020</v>
      </c>
      <c r="CY100" s="218">
        <v>1903000</v>
      </c>
      <c r="CZ100" s="218" t="s">
        <v>1995</v>
      </c>
      <c r="DA100" s="218" t="s">
        <v>888</v>
      </c>
      <c r="DB100" s="218">
        <v>2</v>
      </c>
      <c r="DC100" s="218" t="s">
        <v>2024</v>
      </c>
      <c r="DD100" s="218" t="s">
        <v>2016</v>
      </c>
      <c r="DE100" s="220">
        <v>45436</v>
      </c>
      <c r="DF100" s="221" t="s">
        <v>2022</v>
      </c>
      <c r="DG100" s="213">
        <v>7112000</v>
      </c>
      <c r="DH100" s="224" t="s">
        <v>1995</v>
      </c>
      <c r="DI100" s="224" t="s">
        <v>888</v>
      </c>
      <c r="DJ100" s="224">
        <v>2</v>
      </c>
      <c r="DK100" s="224" t="s">
        <v>2021</v>
      </c>
      <c r="DL100" s="224" t="s">
        <v>2016</v>
      </c>
      <c r="DM100" s="214">
        <v>45436</v>
      </c>
      <c r="DN100" s="222" t="s">
        <v>2023</v>
      </c>
      <c r="DO100" s="218">
        <v>0</v>
      </c>
      <c r="DP100" s="222" t="s">
        <v>1995</v>
      </c>
      <c r="DQ100" s="222" t="s">
        <v>888</v>
      </c>
      <c r="DR100" s="222">
        <v>2</v>
      </c>
      <c r="DS100" s="222" t="s">
        <v>2002</v>
      </c>
      <c r="DT100" s="222" t="s">
        <v>2016</v>
      </c>
      <c r="DU100" s="223">
        <v>45436</v>
      </c>
      <c r="DV100" s="221" t="s">
        <v>2025</v>
      </c>
      <c r="DW100" s="213">
        <v>1178000</v>
      </c>
      <c r="DX100" s="224" t="s">
        <v>1995</v>
      </c>
      <c r="DY100" s="224" t="s">
        <v>888</v>
      </c>
      <c r="DZ100" s="224">
        <v>2</v>
      </c>
      <c r="EA100" s="224" t="s">
        <v>2024</v>
      </c>
      <c r="EB100" s="224" t="s">
        <v>2016</v>
      </c>
      <c r="EC100" s="214">
        <v>45436</v>
      </c>
      <c r="ED100" s="222" t="s">
        <v>2027</v>
      </c>
      <c r="EE100" s="218">
        <v>725000</v>
      </c>
      <c r="EF100" s="222" t="s">
        <v>1995</v>
      </c>
      <c r="EG100" s="222" t="s">
        <v>888</v>
      </c>
      <c r="EH100" s="222">
        <v>2</v>
      </c>
      <c r="EI100" s="222" t="s">
        <v>2026</v>
      </c>
      <c r="EJ100" s="222" t="s">
        <v>2016</v>
      </c>
      <c r="EK100" s="223">
        <v>45436</v>
      </c>
      <c r="EL100" s="221" t="s">
        <v>2028</v>
      </c>
      <c r="EM100" s="213">
        <v>0</v>
      </c>
      <c r="EN100" s="224" t="s">
        <v>1995</v>
      </c>
      <c r="EO100" s="224" t="s">
        <v>888</v>
      </c>
      <c r="EP100" s="224">
        <v>2</v>
      </c>
      <c r="EQ100" s="224" t="s">
        <v>2008</v>
      </c>
      <c r="ER100" s="224" t="s">
        <v>2016</v>
      </c>
      <c r="ES100" s="214">
        <v>45436</v>
      </c>
      <c r="ET100" s="222" t="s">
        <v>9599</v>
      </c>
      <c r="EU100" s="222">
        <v>792</v>
      </c>
      <c r="EV100" s="222" t="s">
        <v>9530</v>
      </c>
      <c r="EW100" s="222" t="s">
        <v>492</v>
      </c>
      <c r="EX100" s="222">
        <v>1</v>
      </c>
      <c r="EY100" s="222" t="s">
        <v>9598</v>
      </c>
      <c r="EZ100" s="222" t="s">
        <v>691</v>
      </c>
      <c r="FA100" s="223">
        <v>45531</v>
      </c>
      <c r="FB100" s="221" t="s">
        <v>9601</v>
      </c>
      <c r="FC100" s="224">
        <v>4</v>
      </c>
      <c r="FD100" s="224" t="s">
        <v>9574</v>
      </c>
      <c r="FE100" s="224" t="s">
        <v>492</v>
      </c>
      <c r="FF100" s="224">
        <v>1</v>
      </c>
      <c r="FG100" s="224" t="s">
        <v>9600</v>
      </c>
      <c r="FH100" s="224" t="s">
        <v>9593</v>
      </c>
      <c r="FI100" s="214">
        <v>45531</v>
      </c>
      <c r="FJ100" s="221" t="s">
        <v>137</v>
      </c>
      <c r="FK100" s="222" t="s">
        <v>17</v>
      </c>
      <c r="FL100" s="222">
        <v>0</v>
      </c>
      <c r="FM100" s="222" t="s">
        <v>33</v>
      </c>
      <c r="FN100" s="222">
        <v>2</v>
      </c>
      <c r="FO100" s="222" t="s">
        <v>117</v>
      </c>
      <c r="FP100" s="218">
        <v>0</v>
      </c>
      <c r="FQ100" s="219">
        <v>43508</v>
      </c>
      <c r="FR100" s="221" t="s">
        <v>138</v>
      </c>
      <c r="FS100" s="224" t="s">
        <v>17</v>
      </c>
      <c r="FT100" s="224">
        <v>0</v>
      </c>
      <c r="FU100" s="224" t="s">
        <v>33</v>
      </c>
      <c r="FV100" s="224">
        <v>2</v>
      </c>
      <c r="FW100" s="224" t="s">
        <v>117</v>
      </c>
      <c r="FX100" s="224">
        <v>0</v>
      </c>
      <c r="FY100" s="214">
        <v>43508</v>
      </c>
      <c r="FZ100" s="222" t="s">
        <v>3684</v>
      </c>
      <c r="GA100" s="222">
        <v>1</v>
      </c>
      <c r="GB100" s="222" t="s">
        <v>2232</v>
      </c>
      <c r="GC100" s="222" t="s">
        <v>33</v>
      </c>
      <c r="GD100" s="222">
        <v>2</v>
      </c>
      <c r="GE100" s="222" t="s">
        <v>17</v>
      </c>
      <c r="GF100" s="222" t="s">
        <v>17</v>
      </c>
      <c r="GG100" s="223">
        <v>45466</v>
      </c>
      <c r="GH100" s="221" t="s">
        <v>3690</v>
      </c>
      <c r="GI100" s="224">
        <v>1</v>
      </c>
      <c r="GJ100" s="224" t="s">
        <v>2232</v>
      </c>
      <c r="GK100" s="224" t="s">
        <v>33</v>
      </c>
      <c r="GL100" s="224">
        <v>2</v>
      </c>
      <c r="GM100" s="224" t="s">
        <v>17</v>
      </c>
      <c r="GN100" s="224" t="s">
        <v>17</v>
      </c>
      <c r="GO100" s="214">
        <v>45466</v>
      </c>
      <c r="GP100" s="222" t="s">
        <v>3685</v>
      </c>
      <c r="GQ100" s="222">
        <v>2</v>
      </c>
      <c r="GR100" s="222" t="s">
        <v>2232</v>
      </c>
      <c r="GS100" s="222" t="s">
        <v>33</v>
      </c>
      <c r="GT100" s="222">
        <v>2</v>
      </c>
      <c r="GU100" s="222" t="s">
        <v>17</v>
      </c>
      <c r="GV100" s="222" t="s">
        <v>17</v>
      </c>
      <c r="GW100" s="223">
        <v>45466</v>
      </c>
      <c r="GX100" s="221" t="s">
        <v>3691</v>
      </c>
      <c r="GY100" s="224">
        <v>3</v>
      </c>
      <c r="GZ100" s="224" t="s">
        <v>2232</v>
      </c>
      <c r="HA100" s="224" t="s">
        <v>33</v>
      </c>
      <c r="HB100" s="224">
        <v>2</v>
      </c>
      <c r="HC100" s="224" t="s">
        <v>17</v>
      </c>
      <c r="HD100" s="224" t="s">
        <v>17</v>
      </c>
      <c r="HE100" s="214">
        <v>45466</v>
      </c>
      <c r="HF100" s="222" t="s">
        <v>3683</v>
      </c>
      <c r="HG100" s="222">
        <v>0</v>
      </c>
      <c r="HH100" s="222" t="s">
        <v>2232</v>
      </c>
      <c r="HI100" s="222" t="s">
        <v>33</v>
      </c>
      <c r="HJ100" s="222">
        <v>2</v>
      </c>
      <c r="HK100" s="222" t="s">
        <v>17</v>
      </c>
      <c r="HL100" s="222" t="s">
        <v>17</v>
      </c>
      <c r="HM100" s="223">
        <v>45466</v>
      </c>
      <c r="HN100" s="221" t="s">
        <v>3689</v>
      </c>
      <c r="HO100" s="224">
        <v>1</v>
      </c>
      <c r="HP100" s="224" t="s">
        <v>2232</v>
      </c>
      <c r="HQ100" s="224" t="s">
        <v>33</v>
      </c>
      <c r="HR100" s="224">
        <v>2</v>
      </c>
      <c r="HS100" s="224" t="s">
        <v>17</v>
      </c>
      <c r="HT100" s="224" t="s">
        <v>17</v>
      </c>
      <c r="HU100" s="214">
        <v>45466</v>
      </c>
      <c r="HV100" s="222" t="s">
        <v>3686</v>
      </c>
      <c r="HW100" s="222">
        <v>2</v>
      </c>
      <c r="HX100" s="222" t="s">
        <v>2232</v>
      </c>
      <c r="HY100" s="222" t="s">
        <v>33</v>
      </c>
      <c r="HZ100" s="222">
        <v>2</v>
      </c>
      <c r="IA100" s="222" t="s">
        <v>17</v>
      </c>
      <c r="IB100" s="222" t="s">
        <v>17</v>
      </c>
      <c r="IC100" s="223">
        <v>45466</v>
      </c>
      <c r="ID100" s="221" t="s">
        <v>3688</v>
      </c>
      <c r="IE100" s="224">
        <v>1</v>
      </c>
      <c r="IF100" s="224" t="s">
        <v>2232</v>
      </c>
      <c r="IG100" s="224" t="s">
        <v>33</v>
      </c>
      <c r="IH100" s="224">
        <v>2</v>
      </c>
      <c r="II100" s="224" t="s">
        <v>17</v>
      </c>
      <c r="IJ100" s="224" t="s">
        <v>17</v>
      </c>
      <c r="IK100" s="214">
        <v>45466</v>
      </c>
      <c r="IL100" s="222" t="s">
        <v>3687</v>
      </c>
      <c r="IM100" s="222">
        <v>3</v>
      </c>
      <c r="IN100" s="222" t="s">
        <v>2232</v>
      </c>
      <c r="IO100" s="222" t="s">
        <v>33</v>
      </c>
      <c r="IP100" s="222">
        <v>2</v>
      </c>
      <c r="IQ100" s="222" t="s">
        <v>17</v>
      </c>
      <c r="IR100" s="222" t="s">
        <v>17</v>
      </c>
      <c r="IS100" s="223">
        <v>45466</v>
      </c>
    </row>
    <row r="101" spans="1:253" s="11" customFormat="1" ht="13.25" customHeight="1" x14ac:dyDescent="0.25">
      <c r="A101" s="11" t="s">
        <v>549</v>
      </c>
      <c r="B101" s="11" t="s">
        <v>10825</v>
      </c>
      <c r="C101" s="11" t="s">
        <v>550</v>
      </c>
      <c r="D101" s="11" t="s">
        <v>125</v>
      </c>
      <c r="E101" s="11" t="s">
        <v>10332</v>
      </c>
      <c r="F101" s="11" t="s">
        <v>2030</v>
      </c>
      <c r="G101" s="212">
        <v>26000000</v>
      </c>
      <c r="H101" s="213" t="s">
        <v>1985</v>
      </c>
      <c r="I101" s="213" t="s">
        <v>888</v>
      </c>
      <c r="J101" s="213">
        <v>2</v>
      </c>
      <c r="K101" s="213" t="s">
        <v>2029</v>
      </c>
      <c r="L101" s="213" t="s">
        <v>1986</v>
      </c>
      <c r="M101" s="214">
        <v>45436</v>
      </c>
      <c r="N101" s="221" t="s">
        <v>2033</v>
      </c>
      <c r="O101" s="216">
        <v>41796</v>
      </c>
      <c r="P101" s="216" t="s">
        <v>1989</v>
      </c>
      <c r="Q101" s="216" t="s">
        <v>492</v>
      </c>
      <c r="R101" s="216">
        <v>1</v>
      </c>
      <c r="S101" s="216" t="s">
        <v>2032</v>
      </c>
      <c r="T101" s="216" t="s">
        <v>2031</v>
      </c>
      <c r="U101" s="217">
        <v>45436</v>
      </c>
      <c r="V101" s="221" t="s">
        <v>2035</v>
      </c>
      <c r="W101" s="213">
        <v>5057000</v>
      </c>
      <c r="X101" s="213" t="s">
        <v>1989</v>
      </c>
      <c r="Y101" s="213" t="s">
        <v>492</v>
      </c>
      <c r="Z101" s="213">
        <v>1</v>
      </c>
      <c r="AA101" s="213" t="s">
        <v>2034</v>
      </c>
      <c r="AB101" s="213" t="s">
        <v>2031</v>
      </c>
      <c r="AC101" s="214">
        <v>45436</v>
      </c>
      <c r="AD101" s="221" t="s">
        <v>2038</v>
      </c>
      <c r="AE101" s="218">
        <v>796000</v>
      </c>
      <c r="AF101" s="218" t="s">
        <v>1995</v>
      </c>
      <c r="AG101" s="218" t="s">
        <v>888</v>
      </c>
      <c r="AH101" s="218">
        <v>2</v>
      </c>
      <c r="AI101" s="218" t="s">
        <v>2037</v>
      </c>
      <c r="AJ101" s="218" t="s">
        <v>2036</v>
      </c>
      <c r="AK101" s="219">
        <v>45436</v>
      </c>
      <c r="AL101" s="221" t="s">
        <v>9604</v>
      </c>
      <c r="AM101" s="213">
        <v>99000</v>
      </c>
      <c r="AN101" s="213" t="s">
        <v>9574</v>
      </c>
      <c r="AO101" s="213" t="s">
        <v>492</v>
      </c>
      <c r="AP101" s="213">
        <v>1</v>
      </c>
      <c r="AQ101" s="213" t="s">
        <v>9603</v>
      </c>
      <c r="AR101" s="213" t="s">
        <v>9602</v>
      </c>
      <c r="AS101" s="214">
        <v>45531</v>
      </c>
      <c r="AT101" s="222" t="s">
        <v>556</v>
      </c>
      <c r="AU101" s="218" t="s">
        <v>17</v>
      </c>
      <c r="AV101" s="218" t="s">
        <v>17</v>
      </c>
      <c r="AW101" s="218" t="s">
        <v>17</v>
      </c>
      <c r="AX101" s="218" t="s">
        <v>17</v>
      </c>
      <c r="AY101" s="218" t="s">
        <v>18</v>
      </c>
      <c r="AZ101" s="218" t="s">
        <v>17</v>
      </c>
      <c r="BA101" s="219">
        <v>43815</v>
      </c>
      <c r="BB101" s="221" t="s">
        <v>555</v>
      </c>
      <c r="BC101" s="213" t="s">
        <v>17</v>
      </c>
      <c r="BD101" s="213" t="s">
        <v>17</v>
      </c>
      <c r="BE101" s="213" t="s">
        <v>17</v>
      </c>
      <c r="BF101" s="213" t="s">
        <v>17</v>
      </c>
      <c r="BG101" s="213" t="s">
        <v>18</v>
      </c>
      <c r="BH101" s="213" t="s">
        <v>17</v>
      </c>
      <c r="BI101" s="214">
        <v>43815</v>
      </c>
      <c r="BJ101" s="222" t="s">
        <v>9606</v>
      </c>
      <c r="BK101" s="222">
        <v>33</v>
      </c>
      <c r="BL101" s="222" t="s">
        <v>9530</v>
      </c>
      <c r="BM101" s="222" t="s">
        <v>492</v>
      </c>
      <c r="BN101" s="222">
        <v>1</v>
      </c>
      <c r="BO101" s="222" t="s">
        <v>9605</v>
      </c>
      <c r="BP101" s="218" t="s">
        <v>691</v>
      </c>
      <c r="BQ101" s="223">
        <v>45531</v>
      </c>
      <c r="BR101" s="221" t="s">
        <v>552</v>
      </c>
      <c r="BS101" s="224">
        <v>0</v>
      </c>
      <c r="BT101" s="224" t="s">
        <v>17</v>
      </c>
      <c r="BU101" s="224" t="s">
        <v>492</v>
      </c>
      <c r="BV101" s="224">
        <v>1</v>
      </c>
      <c r="BW101" s="224" t="s">
        <v>551</v>
      </c>
      <c r="BX101" s="224" t="s">
        <v>17</v>
      </c>
      <c r="BY101" s="214">
        <v>43815</v>
      </c>
      <c r="BZ101" s="222" t="s">
        <v>553</v>
      </c>
      <c r="CA101" s="222">
        <v>0</v>
      </c>
      <c r="CB101" s="222" t="s">
        <v>17</v>
      </c>
      <c r="CC101" s="222" t="s">
        <v>492</v>
      </c>
      <c r="CD101" s="222">
        <v>1</v>
      </c>
      <c r="CE101" s="222" t="s">
        <v>551</v>
      </c>
      <c r="CF101" s="222" t="s">
        <v>17</v>
      </c>
      <c r="CG101" s="223">
        <v>43815</v>
      </c>
      <c r="CH101" s="221" t="s">
        <v>11511</v>
      </c>
      <c r="CI101" s="222" t="e">
        <v>#N/A</v>
      </c>
      <c r="CJ101" s="222" t="e">
        <v>#N/A</v>
      </c>
      <c r="CK101" s="222" t="e">
        <v>#N/A</v>
      </c>
      <c r="CL101" s="222" t="e">
        <v>#N/A</v>
      </c>
      <c r="CM101" s="222" t="e">
        <v>#N/A</v>
      </c>
      <c r="CN101" s="222" t="e">
        <v>#N/A</v>
      </c>
      <c r="CO101" s="225" t="e">
        <v>#N/A</v>
      </c>
      <c r="CP101" s="222" t="s">
        <v>554</v>
      </c>
      <c r="CQ101" s="224">
        <v>0</v>
      </c>
      <c r="CR101" s="224" t="s">
        <v>17</v>
      </c>
      <c r="CS101" s="224" t="s">
        <v>492</v>
      </c>
      <c r="CT101" s="224">
        <v>1</v>
      </c>
      <c r="CU101" s="224" t="s">
        <v>551</v>
      </c>
      <c r="CV101" s="224" t="s">
        <v>17</v>
      </c>
      <c r="CW101" s="214">
        <v>43815</v>
      </c>
      <c r="CX101" s="222" t="s">
        <v>2040</v>
      </c>
      <c r="CY101" s="218">
        <v>796000</v>
      </c>
      <c r="CZ101" s="218" t="s">
        <v>1995</v>
      </c>
      <c r="DA101" s="218" t="s">
        <v>888</v>
      </c>
      <c r="DB101" s="218">
        <v>2</v>
      </c>
      <c r="DC101" s="218" t="s">
        <v>2046</v>
      </c>
      <c r="DD101" s="218" t="s">
        <v>2036</v>
      </c>
      <c r="DE101" s="220">
        <v>45436</v>
      </c>
      <c r="DF101" s="221" t="s">
        <v>2044</v>
      </c>
      <c r="DG101" s="213">
        <v>4261000</v>
      </c>
      <c r="DH101" s="224" t="s">
        <v>2041</v>
      </c>
      <c r="DI101" s="224" t="s">
        <v>888</v>
      </c>
      <c r="DJ101" s="224">
        <v>2</v>
      </c>
      <c r="DK101" s="224" t="s">
        <v>2043</v>
      </c>
      <c r="DL101" s="224" t="s">
        <v>2042</v>
      </c>
      <c r="DM101" s="214">
        <v>45436</v>
      </c>
      <c r="DN101" s="222" t="s">
        <v>2045</v>
      </c>
      <c r="DO101" s="218">
        <v>0</v>
      </c>
      <c r="DP101" s="222" t="s">
        <v>1995</v>
      </c>
      <c r="DQ101" s="222" t="s">
        <v>888</v>
      </c>
      <c r="DR101" s="222">
        <v>2</v>
      </c>
      <c r="DS101" s="222" t="s">
        <v>2002</v>
      </c>
      <c r="DT101" s="222" t="s">
        <v>2036</v>
      </c>
      <c r="DU101" s="223">
        <v>45436</v>
      </c>
      <c r="DV101" s="221" t="s">
        <v>2047</v>
      </c>
      <c r="DW101" s="213">
        <v>532000</v>
      </c>
      <c r="DX101" s="224" t="s">
        <v>1995</v>
      </c>
      <c r="DY101" s="224" t="s">
        <v>888</v>
      </c>
      <c r="DZ101" s="224">
        <v>2</v>
      </c>
      <c r="EA101" s="224" t="s">
        <v>2046</v>
      </c>
      <c r="EB101" s="224" t="s">
        <v>2036</v>
      </c>
      <c r="EC101" s="214">
        <v>45436</v>
      </c>
      <c r="ED101" s="222" t="s">
        <v>2049</v>
      </c>
      <c r="EE101" s="218">
        <v>264000</v>
      </c>
      <c r="EF101" s="222" t="s">
        <v>1995</v>
      </c>
      <c r="EG101" s="222" t="s">
        <v>888</v>
      </c>
      <c r="EH101" s="222">
        <v>2</v>
      </c>
      <c r="EI101" s="222" t="s">
        <v>2048</v>
      </c>
      <c r="EJ101" s="222" t="s">
        <v>2036</v>
      </c>
      <c r="EK101" s="223">
        <v>45436</v>
      </c>
      <c r="EL101" s="221" t="s">
        <v>2050</v>
      </c>
      <c r="EM101" s="213">
        <v>0</v>
      </c>
      <c r="EN101" s="224" t="s">
        <v>1995</v>
      </c>
      <c r="EO101" s="224" t="s">
        <v>888</v>
      </c>
      <c r="EP101" s="224">
        <v>2</v>
      </c>
      <c r="EQ101" s="224" t="s">
        <v>2008</v>
      </c>
      <c r="ER101" s="224" t="s">
        <v>2036</v>
      </c>
      <c r="ES101" s="214">
        <v>45436</v>
      </c>
      <c r="ET101" s="222" t="s">
        <v>9607</v>
      </c>
      <c r="EU101" s="222">
        <v>792</v>
      </c>
      <c r="EV101" s="222" t="s">
        <v>9530</v>
      </c>
      <c r="EW101" s="222" t="s">
        <v>492</v>
      </c>
      <c r="EX101" s="222">
        <v>1</v>
      </c>
      <c r="EY101" s="222" t="s">
        <v>9598</v>
      </c>
      <c r="EZ101" s="222" t="s">
        <v>691</v>
      </c>
      <c r="FA101" s="223">
        <v>45531</v>
      </c>
      <c r="FB101" s="221" t="s">
        <v>9609</v>
      </c>
      <c r="FC101" s="224">
        <v>3</v>
      </c>
      <c r="FD101" s="224" t="s">
        <v>9574</v>
      </c>
      <c r="FE101" s="224" t="s">
        <v>492</v>
      </c>
      <c r="FF101" s="224">
        <v>1</v>
      </c>
      <c r="FG101" s="224" t="s">
        <v>9608</v>
      </c>
      <c r="FH101" s="224" t="s">
        <v>9602</v>
      </c>
      <c r="FI101" s="214">
        <v>45531</v>
      </c>
      <c r="FJ101" s="221" t="s">
        <v>557</v>
      </c>
      <c r="FK101" s="222" t="s">
        <v>17</v>
      </c>
      <c r="FL101" s="222" t="s">
        <v>17</v>
      </c>
      <c r="FM101" s="222" t="s">
        <v>17</v>
      </c>
      <c r="FN101" s="222" t="s">
        <v>17</v>
      </c>
      <c r="FO101" s="222" t="s">
        <v>18</v>
      </c>
      <c r="FP101" s="218" t="s">
        <v>17</v>
      </c>
      <c r="FQ101" s="219">
        <v>43815</v>
      </c>
      <c r="FR101" s="221" t="s">
        <v>558</v>
      </c>
      <c r="FS101" s="224" t="s">
        <v>17</v>
      </c>
      <c r="FT101" s="224" t="s">
        <v>17</v>
      </c>
      <c r="FU101" s="224" t="s">
        <v>17</v>
      </c>
      <c r="FV101" s="224" t="s">
        <v>17</v>
      </c>
      <c r="FW101" s="224" t="s">
        <v>18</v>
      </c>
      <c r="FX101" s="224" t="s">
        <v>17</v>
      </c>
      <c r="FY101" s="214">
        <v>43815</v>
      </c>
      <c r="FZ101" s="222" t="s">
        <v>3693</v>
      </c>
      <c r="GA101" s="222">
        <v>1</v>
      </c>
      <c r="GB101" s="222" t="s">
        <v>2232</v>
      </c>
      <c r="GC101" s="222" t="s">
        <v>33</v>
      </c>
      <c r="GD101" s="222">
        <v>2</v>
      </c>
      <c r="GE101" s="222" t="s">
        <v>17</v>
      </c>
      <c r="GF101" s="222" t="s">
        <v>17</v>
      </c>
      <c r="GG101" s="223">
        <v>45466</v>
      </c>
      <c r="GH101" s="221" t="s">
        <v>3699</v>
      </c>
      <c r="GI101" s="224">
        <v>0</v>
      </c>
      <c r="GJ101" s="224" t="s">
        <v>2232</v>
      </c>
      <c r="GK101" s="224" t="s">
        <v>33</v>
      </c>
      <c r="GL101" s="224">
        <v>2</v>
      </c>
      <c r="GM101" s="224" t="s">
        <v>17</v>
      </c>
      <c r="GN101" s="224" t="s">
        <v>17</v>
      </c>
      <c r="GO101" s="214">
        <v>45466</v>
      </c>
      <c r="GP101" s="222" t="s">
        <v>3694</v>
      </c>
      <c r="GQ101" s="222">
        <v>2</v>
      </c>
      <c r="GR101" s="222" t="s">
        <v>2232</v>
      </c>
      <c r="GS101" s="222" t="s">
        <v>33</v>
      </c>
      <c r="GT101" s="222">
        <v>2</v>
      </c>
      <c r="GU101" s="222" t="s">
        <v>17</v>
      </c>
      <c r="GV101" s="222" t="s">
        <v>17</v>
      </c>
      <c r="GW101" s="223">
        <v>45466</v>
      </c>
      <c r="GX101" s="221" t="s">
        <v>3700</v>
      </c>
      <c r="GY101" s="224">
        <v>3</v>
      </c>
      <c r="GZ101" s="224" t="s">
        <v>2232</v>
      </c>
      <c r="HA101" s="224" t="s">
        <v>33</v>
      </c>
      <c r="HB101" s="224">
        <v>2</v>
      </c>
      <c r="HC101" s="224" t="s">
        <v>17</v>
      </c>
      <c r="HD101" s="224" t="s">
        <v>17</v>
      </c>
      <c r="HE101" s="214">
        <v>45466</v>
      </c>
      <c r="HF101" s="222" t="s">
        <v>3692</v>
      </c>
      <c r="HG101" s="222">
        <v>0</v>
      </c>
      <c r="HH101" s="222" t="s">
        <v>2232</v>
      </c>
      <c r="HI101" s="222" t="s">
        <v>33</v>
      </c>
      <c r="HJ101" s="222">
        <v>2</v>
      </c>
      <c r="HK101" s="222" t="s">
        <v>17</v>
      </c>
      <c r="HL101" s="222" t="s">
        <v>17</v>
      </c>
      <c r="HM101" s="223">
        <v>45466</v>
      </c>
      <c r="HN101" s="221" t="s">
        <v>3698</v>
      </c>
      <c r="HO101" s="224">
        <v>1</v>
      </c>
      <c r="HP101" s="224" t="s">
        <v>2232</v>
      </c>
      <c r="HQ101" s="224" t="s">
        <v>33</v>
      </c>
      <c r="HR101" s="224">
        <v>2</v>
      </c>
      <c r="HS101" s="224" t="s">
        <v>17</v>
      </c>
      <c r="HT101" s="224" t="s">
        <v>17</v>
      </c>
      <c r="HU101" s="214">
        <v>45466</v>
      </c>
      <c r="HV101" s="222" t="s">
        <v>3695</v>
      </c>
      <c r="HW101" s="222">
        <v>0</v>
      </c>
      <c r="HX101" s="222" t="s">
        <v>2232</v>
      </c>
      <c r="HY101" s="222" t="s">
        <v>33</v>
      </c>
      <c r="HZ101" s="222">
        <v>2</v>
      </c>
      <c r="IA101" s="222" t="s">
        <v>17</v>
      </c>
      <c r="IB101" s="222" t="s">
        <v>17</v>
      </c>
      <c r="IC101" s="223">
        <v>45466</v>
      </c>
      <c r="ID101" s="221" t="s">
        <v>3697</v>
      </c>
      <c r="IE101" s="224">
        <v>1</v>
      </c>
      <c r="IF101" s="224" t="s">
        <v>2232</v>
      </c>
      <c r="IG101" s="224" t="s">
        <v>33</v>
      </c>
      <c r="IH101" s="224">
        <v>2</v>
      </c>
      <c r="II101" s="224" t="s">
        <v>17</v>
      </c>
      <c r="IJ101" s="224" t="s">
        <v>17</v>
      </c>
      <c r="IK101" s="214">
        <v>45466</v>
      </c>
      <c r="IL101" s="222" t="s">
        <v>3696</v>
      </c>
      <c r="IM101" s="222">
        <v>2</v>
      </c>
      <c r="IN101" s="222" t="s">
        <v>2232</v>
      </c>
      <c r="IO101" s="222" t="s">
        <v>33</v>
      </c>
      <c r="IP101" s="222">
        <v>2</v>
      </c>
      <c r="IQ101" s="222" t="s">
        <v>17</v>
      </c>
      <c r="IR101" s="222" t="s">
        <v>17</v>
      </c>
      <c r="IS101" s="223">
        <v>45466</v>
      </c>
    </row>
    <row r="102" spans="1:253" s="11" customFormat="1" ht="13.25" customHeight="1" x14ac:dyDescent="0.25">
      <c r="A102" s="11" t="s">
        <v>4357</v>
      </c>
      <c r="B102" s="11" t="s">
        <v>11074</v>
      </c>
      <c r="C102" s="11" t="s">
        <v>4358</v>
      </c>
      <c r="D102" s="11" t="s">
        <v>125</v>
      </c>
      <c r="E102" s="11" t="s">
        <v>10332</v>
      </c>
      <c r="F102" s="11" t="s">
        <v>4361</v>
      </c>
      <c r="G102" s="212">
        <v>27139000</v>
      </c>
      <c r="H102" s="213" t="s">
        <v>4359</v>
      </c>
      <c r="I102" s="213" t="s">
        <v>888</v>
      </c>
      <c r="J102" s="213">
        <v>2</v>
      </c>
      <c r="K102" s="213" t="s">
        <v>4360</v>
      </c>
      <c r="L102" s="213" t="s">
        <v>1986</v>
      </c>
      <c r="M102" s="214">
        <v>45504</v>
      </c>
      <c r="N102" s="221" t="s">
        <v>4365</v>
      </c>
      <c r="O102" s="216">
        <v>1186408</v>
      </c>
      <c r="P102" s="216" t="s">
        <v>4362</v>
      </c>
      <c r="Q102" s="216" t="s">
        <v>492</v>
      </c>
      <c r="R102" s="216">
        <v>1</v>
      </c>
      <c r="S102" s="216" t="s">
        <v>4364</v>
      </c>
      <c r="T102" s="216" t="s">
        <v>4363</v>
      </c>
      <c r="U102" s="217">
        <v>45504</v>
      </c>
      <c r="V102" s="221" t="s">
        <v>4367</v>
      </c>
      <c r="W102" s="213">
        <v>27139000</v>
      </c>
      <c r="X102" s="213" t="s">
        <v>4359</v>
      </c>
      <c r="Y102" s="213" t="s">
        <v>888</v>
      </c>
      <c r="Z102" s="213">
        <v>2</v>
      </c>
      <c r="AA102" s="213" t="s">
        <v>4366</v>
      </c>
      <c r="AB102" s="213" t="s">
        <v>1986</v>
      </c>
      <c r="AC102" s="214">
        <v>45504</v>
      </c>
      <c r="AD102" s="221" t="s">
        <v>4371</v>
      </c>
      <c r="AE102" s="218">
        <v>9900000</v>
      </c>
      <c r="AF102" s="218" t="s">
        <v>4368</v>
      </c>
      <c r="AG102" s="218" t="s">
        <v>888</v>
      </c>
      <c r="AH102" s="218">
        <v>2</v>
      </c>
      <c r="AI102" s="218" t="s">
        <v>4370</v>
      </c>
      <c r="AJ102" s="218" t="s">
        <v>4369</v>
      </c>
      <c r="AK102" s="219">
        <v>45504</v>
      </c>
      <c r="AL102" s="221" t="s">
        <v>9577</v>
      </c>
      <c r="AM102" s="213">
        <v>944000</v>
      </c>
      <c r="AN102" s="213" t="s">
        <v>9574</v>
      </c>
      <c r="AO102" s="213" t="s">
        <v>492</v>
      </c>
      <c r="AP102" s="213">
        <v>1</v>
      </c>
      <c r="AQ102" s="213" t="s">
        <v>9576</v>
      </c>
      <c r="AR102" s="213" t="s">
        <v>9575</v>
      </c>
      <c r="AS102" s="214">
        <v>45531</v>
      </c>
      <c r="AT102" s="222" t="s">
        <v>4373</v>
      </c>
      <c r="AU102" s="218" t="s">
        <v>17</v>
      </c>
      <c r="AV102" s="218" t="s">
        <v>17</v>
      </c>
      <c r="AW102" s="218" t="s">
        <v>17</v>
      </c>
      <c r="AX102" s="218" t="s">
        <v>17</v>
      </c>
      <c r="AY102" s="218" t="s">
        <v>17</v>
      </c>
      <c r="AZ102" s="218" t="s">
        <v>17</v>
      </c>
      <c r="BA102" s="219">
        <v>45504</v>
      </c>
      <c r="BB102" s="221" t="s">
        <v>4372</v>
      </c>
      <c r="BC102" s="213" t="s">
        <v>17</v>
      </c>
      <c r="BD102" s="213" t="s">
        <v>17</v>
      </c>
      <c r="BE102" s="213" t="s">
        <v>17</v>
      </c>
      <c r="BF102" s="213" t="s">
        <v>17</v>
      </c>
      <c r="BG102" s="213" t="s">
        <v>17</v>
      </c>
      <c r="BH102" s="213" t="s">
        <v>17</v>
      </c>
      <c r="BI102" s="214">
        <v>45504</v>
      </c>
      <c r="BJ102" s="222" t="s">
        <v>9579</v>
      </c>
      <c r="BK102" s="222">
        <v>792</v>
      </c>
      <c r="BL102" s="222" t="s">
        <v>9530</v>
      </c>
      <c r="BM102" s="222" t="s">
        <v>492</v>
      </c>
      <c r="BN102" s="222">
        <v>1</v>
      </c>
      <c r="BO102" s="222" t="s">
        <v>9578</v>
      </c>
      <c r="BP102" s="218" t="s">
        <v>691</v>
      </c>
      <c r="BQ102" s="223">
        <v>45531</v>
      </c>
      <c r="BR102" s="221" t="s">
        <v>4374</v>
      </c>
      <c r="BS102" s="224" t="s">
        <v>17</v>
      </c>
      <c r="BT102" s="224" t="s">
        <v>17</v>
      </c>
      <c r="BU102" s="224" t="s">
        <v>17</v>
      </c>
      <c r="BV102" s="224" t="s">
        <v>17</v>
      </c>
      <c r="BW102" s="224" t="s">
        <v>17</v>
      </c>
      <c r="BX102" s="224" t="s">
        <v>17</v>
      </c>
      <c r="BY102" s="214">
        <v>45504</v>
      </c>
      <c r="BZ102" s="222" t="s">
        <v>4375</v>
      </c>
      <c r="CA102" s="222" t="s">
        <v>17</v>
      </c>
      <c r="CB102" s="222" t="s">
        <v>17</v>
      </c>
      <c r="CC102" s="222" t="s">
        <v>17</v>
      </c>
      <c r="CD102" s="222" t="s">
        <v>17</v>
      </c>
      <c r="CE102" s="222" t="s">
        <v>17</v>
      </c>
      <c r="CF102" s="222" t="s">
        <v>17</v>
      </c>
      <c r="CG102" s="223">
        <v>45504</v>
      </c>
      <c r="CH102" s="221" t="s">
        <v>11512</v>
      </c>
      <c r="CI102" s="222" t="e">
        <v>#N/A</v>
      </c>
      <c r="CJ102" s="222" t="e">
        <v>#N/A</v>
      </c>
      <c r="CK102" s="222" t="e">
        <v>#N/A</v>
      </c>
      <c r="CL102" s="222" t="e">
        <v>#N/A</v>
      </c>
      <c r="CM102" s="222" t="e">
        <v>#N/A</v>
      </c>
      <c r="CN102" s="222" t="e">
        <v>#N/A</v>
      </c>
      <c r="CO102" s="225" t="e">
        <v>#N/A</v>
      </c>
      <c r="CP102" s="222" t="s">
        <v>4377</v>
      </c>
      <c r="CQ102" s="224" t="s">
        <v>17</v>
      </c>
      <c r="CR102" s="224" t="s">
        <v>17</v>
      </c>
      <c r="CS102" s="224" t="s">
        <v>17</v>
      </c>
      <c r="CT102" s="224" t="s">
        <v>17</v>
      </c>
      <c r="CU102" s="224" t="s">
        <v>17</v>
      </c>
      <c r="CV102" s="224" t="s">
        <v>17</v>
      </c>
      <c r="CW102" s="214">
        <v>45504</v>
      </c>
      <c r="CX102" s="222" t="s">
        <v>4381</v>
      </c>
      <c r="CY102" s="218">
        <v>4300000</v>
      </c>
      <c r="CZ102" s="218" t="s">
        <v>4378</v>
      </c>
      <c r="DA102" s="218" t="s">
        <v>888</v>
      </c>
      <c r="DB102" s="218">
        <v>2</v>
      </c>
      <c r="DC102" s="218" t="s">
        <v>4390</v>
      </c>
      <c r="DD102" s="218" t="s">
        <v>4379</v>
      </c>
      <c r="DE102" s="220">
        <v>45504</v>
      </c>
      <c r="DF102" s="221" t="s">
        <v>4385</v>
      </c>
      <c r="DG102" s="213">
        <v>17239000</v>
      </c>
      <c r="DH102" s="224" t="s">
        <v>4382</v>
      </c>
      <c r="DI102" s="224" t="s">
        <v>888</v>
      </c>
      <c r="DJ102" s="224">
        <v>2</v>
      </c>
      <c r="DK102" s="224" t="s">
        <v>4384</v>
      </c>
      <c r="DL102" s="224" t="s">
        <v>4383</v>
      </c>
      <c r="DM102" s="214">
        <v>45504</v>
      </c>
      <c r="DN102" s="222" t="s">
        <v>4389</v>
      </c>
      <c r="DO102" s="218">
        <v>5600000</v>
      </c>
      <c r="DP102" s="222" t="s">
        <v>4386</v>
      </c>
      <c r="DQ102" s="222" t="s">
        <v>888</v>
      </c>
      <c r="DR102" s="222">
        <v>2</v>
      </c>
      <c r="DS102" s="222" t="s">
        <v>4388</v>
      </c>
      <c r="DT102" s="222" t="s">
        <v>4387</v>
      </c>
      <c r="DU102" s="223">
        <v>45504</v>
      </c>
      <c r="DV102" s="221" t="s">
        <v>4391</v>
      </c>
      <c r="DW102" s="213">
        <v>3023000</v>
      </c>
      <c r="DX102" s="224" t="s">
        <v>4378</v>
      </c>
      <c r="DY102" s="224" t="s">
        <v>888</v>
      </c>
      <c r="DZ102" s="224">
        <v>2</v>
      </c>
      <c r="EA102" s="224" t="s">
        <v>4390</v>
      </c>
      <c r="EB102" s="224" t="s">
        <v>4379</v>
      </c>
      <c r="EC102" s="214">
        <v>45504</v>
      </c>
      <c r="ED102" s="222" t="s">
        <v>4393</v>
      </c>
      <c r="EE102" s="218">
        <v>1277000</v>
      </c>
      <c r="EF102" s="222" t="s">
        <v>4378</v>
      </c>
      <c r="EG102" s="222" t="s">
        <v>22</v>
      </c>
      <c r="EH102" s="222">
        <v>3</v>
      </c>
      <c r="EI102" s="222" t="s">
        <v>4392</v>
      </c>
      <c r="EJ102" s="222" t="s">
        <v>4379</v>
      </c>
      <c r="EK102" s="223">
        <v>45504</v>
      </c>
      <c r="EL102" s="221" t="s">
        <v>4395</v>
      </c>
      <c r="EM102" s="213" t="s">
        <v>17</v>
      </c>
      <c r="EN102" s="224" t="s">
        <v>4378</v>
      </c>
      <c r="EO102" s="224" t="s">
        <v>22</v>
      </c>
      <c r="EP102" s="224">
        <v>3</v>
      </c>
      <c r="EQ102" s="224" t="s">
        <v>4394</v>
      </c>
      <c r="ER102" s="224" t="s">
        <v>4379</v>
      </c>
      <c r="ES102" s="214">
        <v>45504</v>
      </c>
      <c r="ET102" s="222" t="s">
        <v>9581</v>
      </c>
      <c r="EU102" s="222">
        <v>792</v>
      </c>
      <c r="EV102" s="222" t="s">
        <v>9530</v>
      </c>
      <c r="EW102" s="222" t="s">
        <v>492</v>
      </c>
      <c r="EX102" s="222">
        <v>1</v>
      </c>
      <c r="EY102" s="222" t="s">
        <v>9580</v>
      </c>
      <c r="EZ102" s="222" t="s">
        <v>691</v>
      </c>
      <c r="FA102" s="223">
        <v>45531</v>
      </c>
      <c r="FB102" s="221" t="s">
        <v>9583</v>
      </c>
      <c r="FC102" s="224">
        <v>4</v>
      </c>
      <c r="FD102" s="224" t="s">
        <v>9574</v>
      </c>
      <c r="FE102" s="224" t="s">
        <v>492</v>
      </c>
      <c r="FF102" s="224">
        <v>1</v>
      </c>
      <c r="FG102" s="224" t="s">
        <v>9582</v>
      </c>
      <c r="FH102" s="224" t="s">
        <v>9575</v>
      </c>
      <c r="FI102" s="214">
        <v>45531</v>
      </c>
      <c r="FJ102" s="221" t="s">
        <v>4396</v>
      </c>
      <c r="FK102" s="222" t="s">
        <v>17</v>
      </c>
      <c r="FL102" s="222" t="s">
        <v>17</v>
      </c>
      <c r="FM102" s="222" t="s">
        <v>17</v>
      </c>
      <c r="FN102" s="222" t="s">
        <v>17</v>
      </c>
      <c r="FO102" s="222" t="s">
        <v>17</v>
      </c>
      <c r="FP102" s="218" t="s">
        <v>17</v>
      </c>
      <c r="FQ102" s="219">
        <v>45504</v>
      </c>
      <c r="FR102" s="221" t="s">
        <v>4397</v>
      </c>
      <c r="FS102" s="224" t="s">
        <v>17</v>
      </c>
      <c r="FT102" s="224" t="s">
        <v>17</v>
      </c>
      <c r="FU102" s="224" t="s">
        <v>17</v>
      </c>
      <c r="FV102" s="224" t="s">
        <v>17</v>
      </c>
      <c r="FW102" s="224" t="s">
        <v>17</v>
      </c>
      <c r="FX102" s="224" t="s">
        <v>17</v>
      </c>
      <c r="FY102" s="214">
        <v>45504</v>
      </c>
      <c r="FZ102" s="222" t="s">
        <v>4583</v>
      </c>
      <c r="GA102" s="222">
        <v>1</v>
      </c>
      <c r="GB102" s="222" t="s">
        <v>2232</v>
      </c>
      <c r="GC102" s="222" t="s">
        <v>33</v>
      </c>
      <c r="GD102" s="222">
        <v>2</v>
      </c>
      <c r="GE102" s="222" t="s">
        <v>17</v>
      </c>
      <c r="GF102" s="222" t="s">
        <v>17</v>
      </c>
      <c r="GG102" s="223">
        <v>45518</v>
      </c>
      <c r="GH102" s="221" t="s">
        <v>4589</v>
      </c>
      <c r="GI102" s="224">
        <v>1</v>
      </c>
      <c r="GJ102" s="224" t="s">
        <v>2232</v>
      </c>
      <c r="GK102" s="224" t="s">
        <v>33</v>
      </c>
      <c r="GL102" s="224">
        <v>2</v>
      </c>
      <c r="GM102" s="224" t="s">
        <v>17</v>
      </c>
      <c r="GN102" s="224" t="s">
        <v>17</v>
      </c>
      <c r="GO102" s="214">
        <v>45518</v>
      </c>
      <c r="GP102" s="222" t="s">
        <v>4584</v>
      </c>
      <c r="GQ102" s="222">
        <v>2</v>
      </c>
      <c r="GR102" s="222" t="s">
        <v>2232</v>
      </c>
      <c r="GS102" s="222" t="s">
        <v>33</v>
      </c>
      <c r="GT102" s="222">
        <v>2</v>
      </c>
      <c r="GU102" s="222" t="s">
        <v>17</v>
      </c>
      <c r="GV102" s="222" t="s">
        <v>17</v>
      </c>
      <c r="GW102" s="223">
        <v>45518</v>
      </c>
      <c r="GX102" s="221" t="s">
        <v>4590</v>
      </c>
      <c r="GY102" s="224">
        <v>3</v>
      </c>
      <c r="GZ102" s="224" t="s">
        <v>2232</v>
      </c>
      <c r="HA102" s="224" t="s">
        <v>33</v>
      </c>
      <c r="HB102" s="224">
        <v>2</v>
      </c>
      <c r="HC102" s="224" t="s">
        <v>17</v>
      </c>
      <c r="HD102" s="224" t="s">
        <v>17</v>
      </c>
      <c r="HE102" s="214">
        <v>45518</v>
      </c>
      <c r="HF102" s="222" t="s">
        <v>4582</v>
      </c>
      <c r="HG102" s="222">
        <v>0</v>
      </c>
      <c r="HH102" s="222" t="s">
        <v>2232</v>
      </c>
      <c r="HI102" s="222" t="s">
        <v>33</v>
      </c>
      <c r="HJ102" s="222">
        <v>2</v>
      </c>
      <c r="HK102" s="222" t="s">
        <v>17</v>
      </c>
      <c r="HL102" s="222" t="s">
        <v>17</v>
      </c>
      <c r="HM102" s="223">
        <v>45518</v>
      </c>
      <c r="HN102" s="221" t="s">
        <v>4588</v>
      </c>
      <c r="HO102" s="224">
        <v>2</v>
      </c>
      <c r="HP102" s="224" t="s">
        <v>2232</v>
      </c>
      <c r="HQ102" s="224" t="s">
        <v>33</v>
      </c>
      <c r="HR102" s="224">
        <v>2</v>
      </c>
      <c r="HS102" s="224" t="s">
        <v>17</v>
      </c>
      <c r="HT102" s="224" t="s">
        <v>17</v>
      </c>
      <c r="HU102" s="214">
        <v>45518</v>
      </c>
      <c r="HV102" s="222" t="s">
        <v>4585</v>
      </c>
      <c r="HW102" s="222">
        <v>2</v>
      </c>
      <c r="HX102" s="222" t="s">
        <v>2232</v>
      </c>
      <c r="HY102" s="222" t="s">
        <v>33</v>
      </c>
      <c r="HZ102" s="222">
        <v>2</v>
      </c>
      <c r="IA102" s="222" t="s">
        <v>17</v>
      </c>
      <c r="IB102" s="222" t="s">
        <v>17</v>
      </c>
      <c r="IC102" s="223">
        <v>45518</v>
      </c>
      <c r="ID102" s="221" t="s">
        <v>4587</v>
      </c>
      <c r="IE102" s="224">
        <v>1</v>
      </c>
      <c r="IF102" s="224" t="s">
        <v>2232</v>
      </c>
      <c r="IG102" s="224" t="s">
        <v>33</v>
      </c>
      <c r="IH102" s="224">
        <v>2</v>
      </c>
      <c r="II102" s="224" t="s">
        <v>17</v>
      </c>
      <c r="IJ102" s="224" t="s">
        <v>17</v>
      </c>
      <c r="IK102" s="214">
        <v>45518</v>
      </c>
      <c r="IL102" s="222" t="s">
        <v>4586</v>
      </c>
      <c r="IM102" s="222">
        <v>3</v>
      </c>
      <c r="IN102" s="222" t="s">
        <v>2232</v>
      </c>
      <c r="IO102" s="222" t="s">
        <v>33</v>
      </c>
      <c r="IP102" s="222">
        <v>2</v>
      </c>
      <c r="IQ102" s="222" t="s">
        <v>17</v>
      </c>
      <c r="IR102" s="222" t="s">
        <v>17</v>
      </c>
      <c r="IS102" s="223">
        <v>45518</v>
      </c>
    </row>
    <row r="103" spans="1:253" s="11" customFormat="1" ht="13.25" customHeight="1" x14ac:dyDescent="0.25">
      <c r="A103" s="11" t="s">
        <v>1814</v>
      </c>
      <c r="B103" s="11" t="s">
        <v>10774</v>
      </c>
      <c r="C103" s="11" t="s">
        <v>1815</v>
      </c>
      <c r="D103" s="11" t="s">
        <v>1816</v>
      </c>
      <c r="E103" s="11" t="s">
        <v>10333</v>
      </c>
      <c r="F103" s="11" t="s">
        <v>8989</v>
      </c>
      <c r="G103" s="212">
        <v>233299000</v>
      </c>
      <c r="H103" s="213" t="s">
        <v>8824</v>
      </c>
      <c r="I103" s="213" t="s">
        <v>888</v>
      </c>
      <c r="J103" s="213">
        <v>2</v>
      </c>
      <c r="K103" s="213" t="s">
        <v>8826</v>
      </c>
      <c r="L103" s="213" t="s">
        <v>8825</v>
      </c>
      <c r="M103" s="214">
        <v>45531</v>
      </c>
      <c r="N103" s="221" t="s">
        <v>8993</v>
      </c>
      <c r="O103" s="216">
        <v>910770</v>
      </c>
      <c r="P103" s="216" t="s">
        <v>8990</v>
      </c>
      <c r="Q103" s="216" t="s">
        <v>888</v>
      </c>
      <c r="R103" s="216">
        <v>2</v>
      </c>
      <c r="S103" s="216" t="s">
        <v>8992</v>
      </c>
      <c r="T103" s="216" t="s">
        <v>8991</v>
      </c>
      <c r="U103" s="217">
        <v>45531</v>
      </c>
      <c r="V103" s="221" t="s">
        <v>8995</v>
      </c>
      <c r="W103" s="213">
        <v>200346000</v>
      </c>
      <c r="X103" s="213" t="s">
        <v>8850</v>
      </c>
      <c r="Y103" s="213" t="s">
        <v>888</v>
      </c>
      <c r="Z103" s="213">
        <v>2</v>
      </c>
      <c r="AA103" s="213" t="s">
        <v>8994</v>
      </c>
      <c r="AB103" s="213" t="s">
        <v>8833</v>
      </c>
      <c r="AC103" s="214">
        <v>45531</v>
      </c>
      <c r="AD103" s="221" t="s">
        <v>8997</v>
      </c>
      <c r="AE103" s="218">
        <v>114443000</v>
      </c>
      <c r="AF103" s="218" t="s">
        <v>8850</v>
      </c>
      <c r="AG103" s="218" t="s">
        <v>22</v>
      </c>
      <c r="AH103" s="218">
        <v>3</v>
      </c>
      <c r="AI103" s="218" t="s">
        <v>8996</v>
      </c>
      <c r="AJ103" s="218" t="s">
        <v>8833</v>
      </c>
      <c r="AK103" s="219">
        <v>45531</v>
      </c>
      <c r="AL103" s="221" t="s">
        <v>9001</v>
      </c>
      <c r="AM103" s="213">
        <v>6132000</v>
      </c>
      <c r="AN103" s="213" t="s">
        <v>8998</v>
      </c>
      <c r="AO103" s="213" t="s">
        <v>22</v>
      </c>
      <c r="AP103" s="213">
        <v>3</v>
      </c>
      <c r="AQ103" s="213" t="s">
        <v>9000</v>
      </c>
      <c r="AR103" s="213" t="s">
        <v>8999</v>
      </c>
      <c r="AS103" s="214">
        <v>45531</v>
      </c>
      <c r="AT103" s="222" t="s">
        <v>9003</v>
      </c>
      <c r="AU103" s="218" t="s">
        <v>17</v>
      </c>
      <c r="AV103" s="218" t="s">
        <v>17</v>
      </c>
      <c r="AW103" s="218" t="s">
        <v>17</v>
      </c>
      <c r="AX103" s="218" t="s">
        <v>17</v>
      </c>
      <c r="AY103" s="218" t="s">
        <v>9002</v>
      </c>
      <c r="AZ103" s="218" t="s">
        <v>17</v>
      </c>
      <c r="BA103" s="219">
        <v>45531</v>
      </c>
      <c r="BB103" s="221" t="s">
        <v>9027</v>
      </c>
      <c r="BC103" s="213">
        <v>4995530</v>
      </c>
      <c r="BD103" s="213" t="s">
        <v>9024</v>
      </c>
      <c r="BE103" s="213" t="s">
        <v>888</v>
      </c>
      <c r="BF103" s="213">
        <v>2</v>
      </c>
      <c r="BG103" s="213" t="s">
        <v>9026</v>
      </c>
      <c r="BH103" s="213" t="s">
        <v>9025</v>
      </c>
      <c r="BI103" s="214">
        <v>45531</v>
      </c>
      <c r="BJ103" s="222" t="s">
        <v>1819</v>
      </c>
      <c r="BK103" s="222">
        <v>4693</v>
      </c>
      <c r="BL103" s="222" t="s">
        <v>1817</v>
      </c>
      <c r="BM103" s="222" t="s">
        <v>888</v>
      </c>
      <c r="BN103" s="222">
        <v>2</v>
      </c>
      <c r="BO103" s="222" t="s">
        <v>1818</v>
      </c>
      <c r="BP103" s="218" t="s">
        <v>790</v>
      </c>
      <c r="BQ103" s="223">
        <v>45401</v>
      </c>
      <c r="BR103" s="221" t="s">
        <v>9028</v>
      </c>
      <c r="BS103" s="224" t="s">
        <v>17</v>
      </c>
      <c r="BT103" s="224" t="s">
        <v>17</v>
      </c>
      <c r="BU103" s="224" t="s">
        <v>17</v>
      </c>
      <c r="BV103" s="224" t="s">
        <v>17</v>
      </c>
      <c r="BW103" s="224" t="s">
        <v>8866</v>
      </c>
      <c r="BX103" s="224" t="s">
        <v>17</v>
      </c>
      <c r="BY103" s="214">
        <v>45531</v>
      </c>
      <c r="BZ103" s="222" t="s">
        <v>9029</v>
      </c>
      <c r="CA103" s="222" t="s">
        <v>17</v>
      </c>
      <c r="CB103" s="222" t="s">
        <v>17</v>
      </c>
      <c r="CC103" s="222" t="s">
        <v>17</v>
      </c>
      <c r="CD103" s="222" t="s">
        <v>17</v>
      </c>
      <c r="CE103" s="222" t="s">
        <v>8866</v>
      </c>
      <c r="CF103" s="222" t="s">
        <v>17</v>
      </c>
      <c r="CG103" s="223">
        <v>45531</v>
      </c>
      <c r="CH103" s="221" t="s">
        <v>11513</v>
      </c>
      <c r="CI103" s="222" t="e">
        <v>#N/A</v>
      </c>
      <c r="CJ103" s="222" t="e">
        <v>#N/A</v>
      </c>
      <c r="CK103" s="222" t="e">
        <v>#N/A</v>
      </c>
      <c r="CL103" s="222" t="e">
        <v>#N/A</v>
      </c>
      <c r="CM103" s="222" t="e">
        <v>#N/A</v>
      </c>
      <c r="CN103" s="222" t="e">
        <v>#N/A</v>
      </c>
      <c r="CO103" s="225" t="e">
        <v>#N/A</v>
      </c>
      <c r="CP103" s="222" t="s">
        <v>9031</v>
      </c>
      <c r="CQ103" s="224" t="s">
        <v>17</v>
      </c>
      <c r="CR103" s="224" t="s">
        <v>17</v>
      </c>
      <c r="CS103" s="224" t="s">
        <v>17</v>
      </c>
      <c r="CT103" s="224" t="s">
        <v>17</v>
      </c>
      <c r="CU103" s="224" t="s">
        <v>8866</v>
      </c>
      <c r="CV103" s="224" t="s">
        <v>17</v>
      </c>
      <c r="CW103" s="214">
        <v>45531</v>
      </c>
      <c r="CX103" s="222" t="s">
        <v>9006</v>
      </c>
      <c r="CY103" s="218">
        <v>31758000</v>
      </c>
      <c r="CZ103" s="218" t="s">
        <v>8850</v>
      </c>
      <c r="DA103" s="218" t="s">
        <v>22</v>
      </c>
      <c r="DB103" s="218">
        <v>3</v>
      </c>
      <c r="DC103" s="218" t="s">
        <v>9012</v>
      </c>
      <c r="DD103" s="218" t="s">
        <v>8833</v>
      </c>
      <c r="DE103" s="220">
        <v>45531</v>
      </c>
      <c r="DF103" s="221" t="s">
        <v>9008</v>
      </c>
      <c r="DG103" s="213">
        <v>85903000</v>
      </c>
      <c r="DH103" s="224" t="s">
        <v>8850</v>
      </c>
      <c r="DI103" s="224" t="s">
        <v>22</v>
      </c>
      <c r="DJ103" s="224">
        <v>3</v>
      </c>
      <c r="DK103" s="224" t="s">
        <v>9007</v>
      </c>
      <c r="DL103" s="224" t="s">
        <v>8833</v>
      </c>
      <c r="DM103" s="214">
        <v>45531</v>
      </c>
      <c r="DN103" s="222" t="s">
        <v>9011</v>
      </c>
      <c r="DO103" s="218">
        <v>82685000</v>
      </c>
      <c r="DP103" s="222" t="s">
        <v>9009</v>
      </c>
      <c r="DQ103" s="222" t="s">
        <v>22</v>
      </c>
      <c r="DR103" s="222">
        <v>3</v>
      </c>
      <c r="DS103" s="222" t="s">
        <v>9010</v>
      </c>
      <c r="DT103" s="222" t="s">
        <v>8833</v>
      </c>
      <c r="DU103" s="223">
        <v>45531</v>
      </c>
      <c r="DV103" s="221" t="s">
        <v>9013</v>
      </c>
      <c r="DW103" s="213">
        <v>30759000</v>
      </c>
      <c r="DX103" s="224" t="s">
        <v>8850</v>
      </c>
      <c r="DY103" s="224" t="s">
        <v>22</v>
      </c>
      <c r="DZ103" s="224">
        <v>3</v>
      </c>
      <c r="EA103" s="224" t="s">
        <v>9012</v>
      </c>
      <c r="EB103" s="224" t="s">
        <v>8833</v>
      </c>
      <c r="EC103" s="214">
        <v>45531</v>
      </c>
      <c r="ED103" s="222" t="s">
        <v>9015</v>
      </c>
      <c r="EE103" s="218">
        <v>999000</v>
      </c>
      <c r="EF103" s="222" t="s">
        <v>8850</v>
      </c>
      <c r="EG103" s="222" t="s">
        <v>22</v>
      </c>
      <c r="EH103" s="222">
        <v>3</v>
      </c>
      <c r="EI103" s="222" t="s">
        <v>9014</v>
      </c>
      <c r="EJ103" s="222" t="s">
        <v>8833</v>
      </c>
      <c r="EK103" s="223">
        <v>45531</v>
      </c>
      <c r="EL103" s="221" t="s">
        <v>9017</v>
      </c>
      <c r="EM103" s="213">
        <v>0</v>
      </c>
      <c r="EN103" s="224" t="s">
        <v>8850</v>
      </c>
      <c r="EO103" s="224" t="s">
        <v>22</v>
      </c>
      <c r="EP103" s="224">
        <v>3</v>
      </c>
      <c r="EQ103" s="224" t="s">
        <v>9016</v>
      </c>
      <c r="ER103" s="224" t="s">
        <v>8833</v>
      </c>
      <c r="ES103" s="214">
        <v>45531</v>
      </c>
      <c r="ET103" s="222" t="s">
        <v>9004</v>
      </c>
      <c r="EU103" s="222">
        <v>5307</v>
      </c>
      <c r="EV103" s="222" t="s">
        <v>8847</v>
      </c>
      <c r="EW103" s="222" t="s">
        <v>888</v>
      </c>
      <c r="EX103" s="222">
        <v>2</v>
      </c>
      <c r="EY103" s="222" t="s">
        <v>8848</v>
      </c>
      <c r="EZ103" s="222" t="s">
        <v>7600</v>
      </c>
      <c r="FA103" s="223">
        <v>45531</v>
      </c>
      <c r="FB103" s="221" t="s">
        <v>9021</v>
      </c>
      <c r="FC103" s="224">
        <v>4</v>
      </c>
      <c r="FD103" s="224" t="s">
        <v>9018</v>
      </c>
      <c r="FE103" s="224" t="s">
        <v>22</v>
      </c>
      <c r="FF103" s="224">
        <v>3</v>
      </c>
      <c r="FG103" s="224" t="s">
        <v>9020</v>
      </c>
      <c r="FH103" s="224" t="s">
        <v>9019</v>
      </c>
      <c r="FI103" s="214">
        <v>45531</v>
      </c>
      <c r="FJ103" s="221" t="s">
        <v>9022</v>
      </c>
      <c r="FK103" s="222" t="s">
        <v>17</v>
      </c>
      <c r="FL103" s="222" t="s">
        <v>17</v>
      </c>
      <c r="FM103" s="222" t="s">
        <v>17</v>
      </c>
      <c r="FN103" s="222" t="s">
        <v>17</v>
      </c>
      <c r="FO103" s="222" t="s">
        <v>8866</v>
      </c>
      <c r="FP103" s="218" t="s">
        <v>17</v>
      </c>
      <c r="FQ103" s="219">
        <v>45531</v>
      </c>
      <c r="FR103" s="221" t="s">
        <v>9023</v>
      </c>
      <c r="FS103" s="224" t="s">
        <v>17</v>
      </c>
      <c r="FT103" s="224" t="s">
        <v>17</v>
      </c>
      <c r="FU103" s="224" t="s">
        <v>17</v>
      </c>
      <c r="FV103" s="224" t="s">
        <v>17</v>
      </c>
      <c r="FW103" s="224" t="s">
        <v>8866</v>
      </c>
      <c r="FX103" s="224" t="s">
        <v>17</v>
      </c>
      <c r="FY103" s="214">
        <v>45531</v>
      </c>
      <c r="FZ103" s="222" t="s">
        <v>2422</v>
      </c>
      <c r="GA103" s="222">
        <v>1</v>
      </c>
      <c r="GB103" s="222" t="s">
        <v>2232</v>
      </c>
      <c r="GC103" s="222" t="s">
        <v>33</v>
      </c>
      <c r="GD103" s="222">
        <v>2</v>
      </c>
      <c r="GE103" s="222" t="s">
        <v>17</v>
      </c>
      <c r="GF103" s="222" t="s">
        <v>17</v>
      </c>
      <c r="GG103" s="223">
        <v>45455</v>
      </c>
      <c r="GH103" s="221" t="s">
        <v>2428</v>
      </c>
      <c r="GI103" s="224">
        <v>3</v>
      </c>
      <c r="GJ103" s="224" t="s">
        <v>2232</v>
      </c>
      <c r="GK103" s="224" t="s">
        <v>33</v>
      </c>
      <c r="GL103" s="224">
        <v>2</v>
      </c>
      <c r="GM103" s="224" t="s">
        <v>17</v>
      </c>
      <c r="GN103" s="224" t="s">
        <v>17</v>
      </c>
      <c r="GO103" s="214">
        <v>45455</v>
      </c>
      <c r="GP103" s="222" t="s">
        <v>2423</v>
      </c>
      <c r="GQ103" s="222">
        <v>3</v>
      </c>
      <c r="GR103" s="222" t="s">
        <v>2232</v>
      </c>
      <c r="GS103" s="222" t="s">
        <v>33</v>
      </c>
      <c r="GT103" s="222">
        <v>2</v>
      </c>
      <c r="GU103" s="222" t="s">
        <v>17</v>
      </c>
      <c r="GV103" s="222" t="s">
        <v>17</v>
      </c>
      <c r="GW103" s="223">
        <v>45455</v>
      </c>
      <c r="GX103" s="221" t="s">
        <v>2429</v>
      </c>
      <c r="GY103" s="224">
        <v>3</v>
      </c>
      <c r="GZ103" s="224" t="s">
        <v>2232</v>
      </c>
      <c r="HA103" s="224" t="s">
        <v>33</v>
      </c>
      <c r="HB103" s="224">
        <v>2</v>
      </c>
      <c r="HC103" s="224" t="s">
        <v>17</v>
      </c>
      <c r="HD103" s="224" t="s">
        <v>17</v>
      </c>
      <c r="HE103" s="214">
        <v>45455</v>
      </c>
      <c r="HF103" s="222" t="s">
        <v>2421</v>
      </c>
      <c r="HG103" s="222">
        <v>2</v>
      </c>
      <c r="HH103" s="222" t="s">
        <v>2232</v>
      </c>
      <c r="HI103" s="222" t="s">
        <v>33</v>
      </c>
      <c r="HJ103" s="222">
        <v>2</v>
      </c>
      <c r="HK103" s="222" t="s">
        <v>17</v>
      </c>
      <c r="HL103" s="222" t="s">
        <v>17</v>
      </c>
      <c r="HM103" s="223">
        <v>45455</v>
      </c>
      <c r="HN103" s="221" t="s">
        <v>2427</v>
      </c>
      <c r="HO103" s="224">
        <v>3</v>
      </c>
      <c r="HP103" s="224" t="s">
        <v>2232</v>
      </c>
      <c r="HQ103" s="224" t="s">
        <v>33</v>
      </c>
      <c r="HR103" s="224">
        <v>2</v>
      </c>
      <c r="HS103" s="224" t="s">
        <v>17</v>
      </c>
      <c r="HT103" s="224" t="s">
        <v>17</v>
      </c>
      <c r="HU103" s="214">
        <v>45455</v>
      </c>
      <c r="HV103" s="222" t="s">
        <v>2424</v>
      </c>
      <c r="HW103" s="222">
        <v>3</v>
      </c>
      <c r="HX103" s="222" t="s">
        <v>2232</v>
      </c>
      <c r="HY103" s="222" t="s">
        <v>33</v>
      </c>
      <c r="HZ103" s="222">
        <v>2</v>
      </c>
      <c r="IA103" s="222" t="s">
        <v>17</v>
      </c>
      <c r="IB103" s="222" t="s">
        <v>17</v>
      </c>
      <c r="IC103" s="223">
        <v>45455</v>
      </c>
      <c r="ID103" s="221" t="s">
        <v>2426</v>
      </c>
      <c r="IE103" s="224">
        <v>1</v>
      </c>
      <c r="IF103" s="224" t="s">
        <v>2232</v>
      </c>
      <c r="IG103" s="224" t="s">
        <v>33</v>
      </c>
      <c r="IH103" s="224">
        <v>2</v>
      </c>
      <c r="II103" s="224" t="s">
        <v>17</v>
      </c>
      <c r="IJ103" s="224" t="s">
        <v>17</v>
      </c>
      <c r="IK103" s="214">
        <v>45455</v>
      </c>
      <c r="IL103" s="222" t="s">
        <v>2425</v>
      </c>
      <c r="IM103" s="222">
        <v>2</v>
      </c>
      <c r="IN103" s="222" t="s">
        <v>2232</v>
      </c>
      <c r="IO103" s="222" t="s">
        <v>33</v>
      </c>
      <c r="IP103" s="222">
        <v>2</v>
      </c>
      <c r="IQ103" s="222" t="s">
        <v>17</v>
      </c>
      <c r="IR103" s="222" t="s">
        <v>17</v>
      </c>
      <c r="IS103" s="223">
        <v>45455</v>
      </c>
    </row>
    <row r="104" spans="1:253" s="11" customFormat="1" ht="13.25" customHeight="1" x14ac:dyDescent="0.25">
      <c r="A104" s="11" t="s">
        <v>2430</v>
      </c>
      <c r="B104" s="11" t="s">
        <v>11080</v>
      </c>
      <c r="C104" s="11" t="s">
        <v>2431</v>
      </c>
      <c r="D104" s="11" t="s">
        <v>1816</v>
      </c>
      <c r="E104" s="11" t="s">
        <v>10333</v>
      </c>
      <c r="F104" s="11" t="s">
        <v>8827</v>
      </c>
      <c r="G104" s="212">
        <v>233299000</v>
      </c>
      <c r="H104" s="213" t="s">
        <v>8824</v>
      </c>
      <c r="I104" s="213" t="s">
        <v>888</v>
      </c>
      <c r="J104" s="213">
        <v>2</v>
      </c>
      <c r="K104" s="213" t="s">
        <v>8826</v>
      </c>
      <c r="L104" s="213" t="s">
        <v>8825</v>
      </c>
      <c r="M104" s="214">
        <v>45531</v>
      </c>
      <c r="N104" s="221" t="s">
        <v>8831</v>
      </c>
      <c r="O104" s="216">
        <v>142964</v>
      </c>
      <c r="P104" s="216" t="s">
        <v>8828</v>
      </c>
      <c r="Q104" s="216" t="s">
        <v>888</v>
      </c>
      <c r="R104" s="216">
        <v>2</v>
      </c>
      <c r="S104" s="216" t="s">
        <v>8830</v>
      </c>
      <c r="T104" s="216" t="s">
        <v>8829</v>
      </c>
      <c r="U104" s="217">
        <v>45531</v>
      </c>
      <c r="V104" s="221" t="s">
        <v>8835</v>
      </c>
      <c r="W104" s="213">
        <v>18515000</v>
      </c>
      <c r="X104" s="213" t="s">
        <v>8832</v>
      </c>
      <c r="Y104" s="213" t="s">
        <v>888</v>
      </c>
      <c r="Z104" s="213">
        <v>2</v>
      </c>
      <c r="AA104" s="213" t="s">
        <v>8834</v>
      </c>
      <c r="AB104" s="213" t="s">
        <v>8833</v>
      </c>
      <c r="AC104" s="214">
        <v>45531</v>
      </c>
      <c r="AD104" s="221" t="s">
        <v>8837</v>
      </c>
      <c r="AE104" s="218">
        <v>10738000</v>
      </c>
      <c r="AF104" s="218" t="s">
        <v>8832</v>
      </c>
      <c r="AG104" s="218" t="s">
        <v>888</v>
      </c>
      <c r="AH104" s="218">
        <v>2</v>
      </c>
      <c r="AI104" s="218" t="s">
        <v>8836</v>
      </c>
      <c r="AJ104" s="218" t="s">
        <v>8833</v>
      </c>
      <c r="AK104" s="219">
        <v>45531</v>
      </c>
      <c r="AL104" s="221" t="s">
        <v>8841</v>
      </c>
      <c r="AM104" s="213">
        <v>586000</v>
      </c>
      <c r="AN104" s="213" t="s">
        <v>8838</v>
      </c>
      <c r="AO104" s="213" t="s">
        <v>888</v>
      </c>
      <c r="AP104" s="213">
        <v>2</v>
      </c>
      <c r="AQ104" s="213" t="s">
        <v>8840</v>
      </c>
      <c r="AR104" s="213" t="s">
        <v>8839</v>
      </c>
      <c r="AS104" s="214">
        <v>45531</v>
      </c>
      <c r="AT104" s="222" t="s">
        <v>8843</v>
      </c>
      <c r="AU104" s="218" t="s">
        <v>17</v>
      </c>
      <c r="AV104" s="218" t="s">
        <v>17</v>
      </c>
      <c r="AW104" s="218" t="s">
        <v>17</v>
      </c>
      <c r="AX104" s="218" t="s">
        <v>17</v>
      </c>
      <c r="AY104" s="218" t="s">
        <v>8842</v>
      </c>
      <c r="AZ104" s="218" t="s">
        <v>17</v>
      </c>
      <c r="BA104" s="219">
        <v>45531</v>
      </c>
      <c r="BB104" s="221" t="s">
        <v>8869</v>
      </c>
      <c r="BC104" s="213" t="s">
        <v>17</v>
      </c>
      <c r="BD104" s="213" t="s">
        <v>17</v>
      </c>
      <c r="BE104" s="213" t="s">
        <v>17</v>
      </c>
      <c r="BF104" s="213" t="s">
        <v>17</v>
      </c>
      <c r="BG104" s="213" t="s">
        <v>8866</v>
      </c>
      <c r="BH104" s="213" t="s">
        <v>17</v>
      </c>
      <c r="BI104" s="214">
        <v>45531</v>
      </c>
      <c r="BJ104" s="222" t="s">
        <v>8846</v>
      </c>
      <c r="BK104" s="222">
        <v>700</v>
      </c>
      <c r="BL104" s="222" t="s">
        <v>8844</v>
      </c>
      <c r="BM104" s="222" t="s">
        <v>22</v>
      </c>
      <c r="BN104" s="222">
        <v>3</v>
      </c>
      <c r="BO104" s="222" t="s">
        <v>8845</v>
      </c>
      <c r="BP104" s="218" t="s">
        <v>7600</v>
      </c>
      <c r="BQ104" s="223">
        <v>45531</v>
      </c>
      <c r="BR104" s="221" t="s">
        <v>8870</v>
      </c>
      <c r="BS104" s="224" t="s">
        <v>17</v>
      </c>
      <c r="BT104" s="224" t="s">
        <v>17</v>
      </c>
      <c r="BU104" s="224" t="s">
        <v>17</v>
      </c>
      <c r="BV104" s="224" t="s">
        <v>17</v>
      </c>
      <c r="BW104" s="224" t="s">
        <v>8866</v>
      </c>
      <c r="BX104" s="224" t="s">
        <v>17</v>
      </c>
      <c r="BY104" s="214">
        <v>45531</v>
      </c>
      <c r="BZ104" s="222" t="s">
        <v>8871</v>
      </c>
      <c r="CA104" s="222" t="s">
        <v>17</v>
      </c>
      <c r="CB104" s="222" t="s">
        <v>17</v>
      </c>
      <c r="CC104" s="222" t="s">
        <v>17</v>
      </c>
      <c r="CD104" s="222" t="s">
        <v>17</v>
      </c>
      <c r="CE104" s="222" t="s">
        <v>8866</v>
      </c>
      <c r="CF104" s="222" t="s">
        <v>17</v>
      </c>
      <c r="CG104" s="223">
        <v>45531</v>
      </c>
      <c r="CH104" s="221" t="s">
        <v>11514</v>
      </c>
      <c r="CI104" s="222" t="e">
        <v>#N/A</v>
      </c>
      <c r="CJ104" s="222" t="e">
        <v>#N/A</v>
      </c>
      <c r="CK104" s="222" t="e">
        <v>#N/A</v>
      </c>
      <c r="CL104" s="222" t="e">
        <v>#N/A</v>
      </c>
      <c r="CM104" s="222" t="e">
        <v>#N/A</v>
      </c>
      <c r="CN104" s="222" t="e">
        <v>#N/A</v>
      </c>
      <c r="CO104" s="225" t="e">
        <v>#N/A</v>
      </c>
      <c r="CP104" s="222" t="s">
        <v>8873</v>
      </c>
      <c r="CQ104" s="224" t="s">
        <v>17</v>
      </c>
      <c r="CR104" s="224" t="s">
        <v>17</v>
      </c>
      <c r="CS104" s="224" t="s">
        <v>17</v>
      </c>
      <c r="CT104" s="224" t="s">
        <v>17</v>
      </c>
      <c r="CU104" s="224" t="s">
        <v>8866</v>
      </c>
      <c r="CV104" s="224" t="s">
        <v>17</v>
      </c>
      <c r="CW104" s="214">
        <v>45531</v>
      </c>
      <c r="CX104" s="222" t="s">
        <v>8852</v>
      </c>
      <c r="CY104" s="218">
        <v>3131000</v>
      </c>
      <c r="CZ104" s="218" t="s">
        <v>8850</v>
      </c>
      <c r="DA104" s="218" t="s">
        <v>888</v>
      </c>
      <c r="DB104" s="218">
        <v>2</v>
      </c>
      <c r="DC104" s="218" t="s">
        <v>8857</v>
      </c>
      <c r="DD104" s="218" t="s">
        <v>8833</v>
      </c>
      <c r="DE104" s="220">
        <v>45531</v>
      </c>
      <c r="DF104" s="221" t="s">
        <v>8854</v>
      </c>
      <c r="DG104" s="213">
        <v>7777000</v>
      </c>
      <c r="DH104" s="224" t="s">
        <v>8850</v>
      </c>
      <c r="DI104" s="224" t="s">
        <v>888</v>
      </c>
      <c r="DJ104" s="224">
        <v>2</v>
      </c>
      <c r="DK104" s="224" t="s">
        <v>8853</v>
      </c>
      <c r="DL104" s="224" t="s">
        <v>8833</v>
      </c>
      <c r="DM104" s="214">
        <v>45531</v>
      </c>
      <c r="DN104" s="222" t="s">
        <v>8856</v>
      </c>
      <c r="DO104" s="218">
        <v>7607000</v>
      </c>
      <c r="DP104" s="222" t="s">
        <v>8850</v>
      </c>
      <c r="DQ104" s="222" t="s">
        <v>888</v>
      </c>
      <c r="DR104" s="222">
        <v>2</v>
      </c>
      <c r="DS104" s="222" t="s">
        <v>8855</v>
      </c>
      <c r="DT104" s="222" t="s">
        <v>8833</v>
      </c>
      <c r="DU104" s="223">
        <v>45531</v>
      </c>
      <c r="DV104" s="221" t="s">
        <v>8858</v>
      </c>
      <c r="DW104" s="213">
        <v>3105000</v>
      </c>
      <c r="DX104" s="224" t="s">
        <v>8850</v>
      </c>
      <c r="DY104" s="224" t="s">
        <v>888</v>
      </c>
      <c r="DZ104" s="224">
        <v>2</v>
      </c>
      <c r="EA104" s="224" t="s">
        <v>8857</v>
      </c>
      <c r="EB104" s="224" t="s">
        <v>8833</v>
      </c>
      <c r="EC104" s="214">
        <v>45531</v>
      </c>
      <c r="ED104" s="222" t="s">
        <v>8860</v>
      </c>
      <c r="EE104" s="218">
        <v>26000</v>
      </c>
      <c r="EF104" s="222" t="s">
        <v>8850</v>
      </c>
      <c r="EG104" s="222" t="s">
        <v>888</v>
      </c>
      <c r="EH104" s="222">
        <v>2</v>
      </c>
      <c r="EI104" s="222" t="s">
        <v>8859</v>
      </c>
      <c r="EJ104" s="222" t="s">
        <v>8833</v>
      </c>
      <c r="EK104" s="223">
        <v>45531</v>
      </c>
      <c r="EL104" s="221" t="s">
        <v>8862</v>
      </c>
      <c r="EM104" s="213">
        <v>0</v>
      </c>
      <c r="EN104" s="224" t="s">
        <v>8850</v>
      </c>
      <c r="EO104" s="224" t="s">
        <v>888</v>
      </c>
      <c r="EP104" s="224">
        <v>2</v>
      </c>
      <c r="EQ104" s="224" t="s">
        <v>8861</v>
      </c>
      <c r="ER104" s="224" t="s">
        <v>8833</v>
      </c>
      <c r="ES104" s="214">
        <v>45531</v>
      </c>
      <c r="ET104" s="222" t="s">
        <v>8849</v>
      </c>
      <c r="EU104" s="222">
        <v>5307</v>
      </c>
      <c r="EV104" s="222" t="s">
        <v>8847</v>
      </c>
      <c r="EW104" s="222" t="s">
        <v>888</v>
      </c>
      <c r="EX104" s="222">
        <v>2</v>
      </c>
      <c r="EY104" s="222" t="s">
        <v>8848</v>
      </c>
      <c r="EZ104" s="222" t="s">
        <v>7600</v>
      </c>
      <c r="FA104" s="223">
        <v>45531</v>
      </c>
      <c r="FB104" s="221" t="s">
        <v>8865</v>
      </c>
      <c r="FC104" s="224">
        <v>2</v>
      </c>
      <c r="FD104" s="224" t="s">
        <v>8838</v>
      </c>
      <c r="FE104" s="224" t="s">
        <v>888</v>
      </c>
      <c r="FF104" s="224">
        <v>2</v>
      </c>
      <c r="FG104" s="224" t="s">
        <v>8864</v>
      </c>
      <c r="FH104" s="224" t="s">
        <v>8863</v>
      </c>
      <c r="FI104" s="214">
        <v>45531</v>
      </c>
      <c r="FJ104" s="221" t="s">
        <v>8867</v>
      </c>
      <c r="FK104" s="222" t="s">
        <v>17</v>
      </c>
      <c r="FL104" s="222" t="s">
        <v>17</v>
      </c>
      <c r="FM104" s="222" t="s">
        <v>17</v>
      </c>
      <c r="FN104" s="222" t="s">
        <v>17</v>
      </c>
      <c r="FO104" s="222" t="s">
        <v>8866</v>
      </c>
      <c r="FP104" s="218" t="s">
        <v>17</v>
      </c>
      <c r="FQ104" s="219">
        <v>45531</v>
      </c>
      <c r="FR104" s="221" t="s">
        <v>8868</v>
      </c>
      <c r="FS104" s="224" t="s">
        <v>17</v>
      </c>
      <c r="FT104" s="224" t="s">
        <v>17</v>
      </c>
      <c r="FU104" s="224" t="s">
        <v>17</v>
      </c>
      <c r="FV104" s="224" t="s">
        <v>17</v>
      </c>
      <c r="FW104" s="224" t="s">
        <v>8866</v>
      </c>
      <c r="FX104" s="224" t="s">
        <v>17</v>
      </c>
      <c r="FY104" s="214">
        <v>45531</v>
      </c>
      <c r="FZ104" s="222" t="s">
        <v>2433</v>
      </c>
      <c r="GA104" s="222">
        <v>1</v>
      </c>
      <c r="GB104" s="222" t="s">
        <v>2232</v>
      </c>
      <c r="GC104" s="222" t="s">
        <v>33</v>
      </c>
      <c r="GD104" s="222">
        <v>2</v>
      </c>
      <c r="GE104" s="222" t="s">
        <v>17</v>
      </c>
      <c r="GF104" s="222" t="s">
        <v>17</v>
      </c>
      <c r="GG104" s="223">
        <v>45455</v>
      </c>
      <c r="GH104" s="221" t="s">
        <v>2439</v>
      </c>
      <c r="GI104" s="224">
        <v>2</v>
      </c>
      <c r="GJ104" s="224" t="s">
        <v>2232</v>
      </c>
      <c r="GK104" s="224" t="s">
        <v>33</v>
      </c>
      <c r="GL104" s="224">
        <v>2</v>
      </c>
      <c r="GM104" s="224" t="s">
        <v>17</v>
      </c>
      <c r="GN104" s="224" t="s">
        <v>17</v>
      </c>
      <c r="GO104" s="214">
        <v>45455</v>
      </c>
      <c r="GP104" s="222" t="s">
        <v>2434</v>
      </c>
      <c r="GQ104" s="222">
        <v>0</v>
      </c>
      <c r="GR104" s="222" t="s">
        <v>2232</v>
      </c>
      <c r="GS104" s="222" t="s">
        <v>33</v>
      </c>
      <c r="GT104" s="222">
        <v>2</v>
      </c>
      <c r="GU104" s="222" t="s">
        <v>17</v>
      </c>
      <c r="GV104" s="222" t="s">
        <v>17</v>
      </c>
      <c r="GW104" s="223">
        <v>45455</v>
      </c>
      <c r="GX104" s="221" t="s">
        <v>2440</v>
      </c>
      <c r="GY104" s="224">
        <v>0</v>
      </c>
      <c r="GZ104" s="224" t="s">
        <v>2232</v>
      </c>
      <c r="HA104" s="224" t="s">
        <v>33</v>
      </c>
      <c r="HB104" s="224">
        <v>2</v>
      </c>
      <c r="HC104" s="224" t="s">
        <v>17</v>
      </c>
      <c r="HD104" s="224" t="s">
        <v>17</v>
      </c>
      <c r="HE104" s="214">
        <v>45455</v>
      </c>
      <c r="HF104" s="222" t="s">
        <v>2432</v>
      </c>
      <c r="HG104" s="222">
        <v>0</v>
      </c>
      <c r="HH104" s="222" t="s">
        <v>2232</v>
      </c>
      <c r="HI104" s="222" t="s">
        <v>33</v>
      </c>
      <c r="HJ104" s="222">
        <v>2</v>
      </c>
      <c r="HK104" s="222" t="s">
        <v>17</v>
      </c>
      <c r="HL104" s="222" t="s">
        <v>17</v>
      </c>
      <c r="HM104" s="223">
        <v>45455</v>
      </c>
      <c r="HN104" s="221" t="s">
        <v>2438</v>
      </c>
      <c r="HO104" s="224">
        <v>2</v>
      </c>
      <c r="HP104" s="224" t="s">
        <v>2232</v>
      </c>
      <c r="HQ104" s="224" t="s">
        <v>33</v>
      </c>
      <c r="HR104" s="224">
        <v>2</v>
      </c>
      <c r="HS104" s="224" t="s">
        <v>17</v>
      </c>
      <c r="HT104" s="224" t="s">
        <v>17</v>
      </c>
      <c r="HU104" s="214">
        <v>45455</v>
      </c>
      <c r="HV104" s="222" t="s">
        <v>2435</v>
      </c>
      <c r="HW104" s="222">
        <v>2</v>
      </c>
      <c r="HX104" s="222" t="s">
        <v>2232</v>
      </c>
      <c r="HY104" s="222" t="s">
        <v>33</v>
      </c>
      <c r="HZ104" s="222">
        <v>2</v>
      </c>
      <c r="IA104" s="222" t="s">
        <v>17</v>
      </c>
      <c r="IB104" s="222" t="s">
        <v>17</v>
      </c>
      <c r="IC104" s="223">
        <v>45455</v>
      </c>
      <c r="ID104" s="221" t="s">
        <v>2437</v>
      </c>
      <c r="IE104" s="224">
        <v>1</v>
      </c>
      <c r="IF104" s="224" t="s">
        <v>2232</v>
      </c>
      <c r="IG104" s="224" t="s">
        <v>33</v>
      </c>
      <c r="IH104" s="224">
        <v>2</v>
      </c>
      <c r="II104" s="224" t="s">
        <v>17</v>
      </c>
      <c r="IJ104" s="224" t="s">
        <v>17</v>
      </c>
      <c r="IK104" s="214">
        <v>45455</v>
      </c>
      <c r="IL104" s="222" t="s">
        <v>2436</v>
      </c>
      <c r="IM104" s="222">
        <v>1</v>
      </c>
      <c r="IN104" s="222" t="s">
        <v>2232</v>
      </c>
      <c r="IO104" s="222" t="s">
        <v>33</v>
      </c>
      <c r="IP104" s="222">
        <v>2</v>
      </c>
      <c r="IQ104" s="222" t="s">
        <v>17</v>
      </c>
      <c r="IR104" s="222" t="s">
        <v>17</v>
      </c>
      <c r="IS104" s="223">
        <v>45455</v>
      </c>
    </row>
    <row r="105" spans="1:253" s="11" customFormat="1" ht="13.25" customHeight="1" x14ac:dyDescent="0.25">
      <c r="A105" s="11" t="s">
        <v>2441</v>
      </c>
      <c r="B105" s="11" t="s">
        <v>10762</v>
      </c>
      <c r="C105" s="11" t="s">
        <v>2442</v>
      </c>
      <c r="D105" s="11" t="s">
        <v>1816</v>
      </c>
      <c r="E105" s="11" t="s">
        <v>10333</v>
      </c>
      <c r="F105" s="11" t="s">
        <v>8874</v>
      </c>
      <c r="G105" s="212">
        <v>233299000</v>
      </c>
      <c r="H105" s="213" t="s">
        <v>8824</v>
      </c>
      <c r="I105" s="213" t="s">
        <v>888</v>
      </c>
      <c r="J105" s="213">
        <v>2</v>
      </c>
      <c r="K105" s="213" t="s">
        <v>8826</v>
      </c>
      <c r="L105" s="213" t="s">
        <v>8825</v>
      </c>
      <c r="M105" s="214">
        <v>45531</v>
      </c>
      <c r="N105" s="221" t="s">
        <v>8877</v>
      </c>
      <c r="O105" s="216">
        <v>157918</v>
      </c>
      <c r="P105" s="216" t="s">
        <v>8875</v>
      </c>
      <c r="Q105" s="216" t="s">
        <v>888</v>
      </c>
      <c r="R105" s="216">
        <v>2</v>
      </c>
      <c r="S105" s="216" t="s">
        <v>8876</v>
      </c>
      <c r="T105" s="216" t="s">
        <v>8829</v>
      </c>
      <c r="U105" s="217">
        <v>45531</v>
      </c>
      <c r="V105" s="221" t="s">
        <v>8881</v>
      </c>
      <c r="W105" s="213">
        <v>16100000</v>
      </c>
      <c r="X105" s="213" t="s">
        <v>8878</v>
      </c>
      <c r="Y105" s="213" t="s">
        <v>888</v>
      </c>
      <c r="Z105" s="213">
        <v>2</v>
      </c>
      <c r="AA105" s="213" t="s">
        <v>8880</v>
      </c>
      <c r="AB105" s="213" t="s">
        <v>8879</v>
      </c>
      <c r="AC105" s="214">
        <v>45531</v>
      </c>
      <c r="AD105" s="221" t="s">
        <v>8883</v>
      </c>
      <c r="AE105" s="218">
        <v>16100000</v>
      </c>
      <c r="AF105" s="218" t="s">
        <v>8878</v>
      </c>
      <c r="AG105" s="218" t="s">
        <v>888</v>
      </c>
      <c r="AH105" s="218">
        <v>2</v>
      </c>
      <c r="AI105" s="218" t="s">
        <v>8882</v>
      </c>
      <c r="AJ105" s="218" t="s">
        <v>8879</v>
      </c>
      <c r="AK105" s="219">
        <v>45531</v>
      </c>
      <c r="AL105" s="221" t="s">
        <v>8887</v>
      </c>
      <c r="AM105" s="213">
        <v>4660000</v>
      </c>
      <c r="AN105" s="213" t="s">
        <v>8884</v>
      </c>
      <c r="AO105" s="213" t="s">
        <v>888</v>
      </c>
      <c r="AP105" s="213">
        <v>2</v>
      </c>
      <c r="AQ105" s="213" t="s">
        <v>8886</v>
      </c>
      <c r="AR105" s="213" t="s">
        <v>8885</v>
      </c>
      <c r="AS105" s="214">
        <v>45531</v>
      </c>
      <c r="AT105" s="222" t="s">
        <v>8888</v>
      </c>
      <c r="AU105" s="218" t="s">
        <v>17</v>
      </c>
      <c r="AV105" s="218" t="s">
        <v>17</v>
      </c>
      <c r="AW105" s="218" t="s">
        <v>17</v>
      </c>
      <c r="AX105" s="218" t="s">
        <v>17</v>
      </c>
      <c r="AY105" s="218" t="s">
        <v>8842</v>
      </c>
      <c r="AZ105" s="218" t="s">
        <v>17</v>
      </c>
      <c r="BA105" s="219">
        <v>45531</v>
      </c>
      <c r="BB105" s="221" t="s">
        <v>8910</v>
      </c>
      <c r="BC105" s="213">
        <v>4800000</v>
      </c>
      <c r="BD105" s="213" t="s">
        <v>8907</v>
      </c>
      <c r="BE105" s="213" t="s">
        <v>888</v>
      </c>
      <c r="BF105" s="213">
        <v>2</v>
      </c>
      <c r="BG105" s="213" t="s">
        <v>8909</v>
      </c>
      <c r="BH105" s="213" t="s">
        <v>8908</v>
      </c>
      <c r="BI105" s="214">
        <v>45531</v>
      </c>
      <c r="BJ105" s="222" t="s">
        <v>8890</v>
      </c>
      <c r="BK105" s="222">
        <v>1154</v>
      </c>
      <c r="BL105" s="222" t="s">
        <v>8847</v>
      </c>
      <c r="BM105" s="222" t="s">
        <v>22</v>
      </c>
      <c r="BN105" s="222">
        <v>3</v>
      </c>
      <c r="BO105" s="222" t="s">
        <v>8889</v>
      </c>
      <c r="BP105" s="218" t="s">
        <v>4522</v>
      </c>
      <c r="BQ105" s="223">
        <v>45531</v>
      </c>
      <c r="BR105" s="221" t="s">
        <v>8911</v>
      </c>
      <c r="BS105" s="224" t="s">
        <v>17</v>
      </c>
      <c r="BT105" s="224" t="s">
        <v>17</v>
      </c>
      <c r="BU105" s="224" t="s">
        <v>17</v>
      </c>
      <c r="BV105" s="224" t="s">
        <v>17</v>
      </c>
      <c r="BW105" s="224" t="s">
        <v>8866</v>
      </c>
      <c r="BX105" s="224" t="s">
        <v>17</v>
      </c>
      <c r="BY105" s="214">
        <v>45531</v>
      </c>
      <c r="BZ105" s="222" t="s">
        <v>8912</v>
      </c>
      <c r="CA105" s="222" t="s">
        <v>17</v>
      </c>
      <c r="CB105" s="222" t="s">
        <v>17</v>
      </c>
      <c r="CC105" s="222" t="s">
        <v>17</v>
      </c>
      <c r="CD105" s="222" t="s">
        <v>17</v>
      </c>
      <c r="CE105" s="222" t="s">
        <v>8866</v>
      </c>
      <c r="CF105" s="222" t="s">
        <v>17</v>
      </c>
      <c r="CG105" s="223">
        <v>45531</v>
      </c>
      <c r="CH105" s="221" t="s">
        <v>11515</v>
      </c>
      <c r="CI105" s="222" t="e">
        <v>#N/A</v>
      </c>
      <c r="CJ105" s="222" t="e">
        <v>#N/A</v>
      </c>
      <c r="CK105" s="222" t="e">
        <v>#N/A</v>
      </c>
      <c r="CL105" s="222" t="e">
        <v>#N/A</v>
      </c>
      <c r="CM105" s="222" t="e">
        <v>#N/A</v>
      </c>
      <c r="CN105" s="222" t="e">
        <v>#N/A</v>
      </c>
      <c r="CO105" s="225" t="e">
        <v>#N/A</v>
      </c>
      <c r="CP105" s="222" t="s">
        <v>8914</v>
      </c>
      <c r="CQ105" s="224" t="s">
        <v>17</v>
      </c>
      <c r="CR105" s="224" t="s">
        <v>17</v>
      </c>
      <c r="CS105" s="224" t="s">
        <v>17</v>
      </c>
      <c r="CT105" s="224" t="s">
        <v>17</v>
      </c>
      <c r="CU105" s="224" t="s">
        <v>8866</v>
      </c>
      <c r="CV105" s="224" t="s">
        <v>17</v>
      </c>
      <c r="CW105" s="214">
        <v>45531</v>
      </c>
      <c r="CX105" s="222" t="s">
        <v>8893</v>
      </c>
      <c r="CY105" s="218">
        <v>7900000</v>
      </c>
      <c r="CZ105" s="218" t="s">
        <v>8878</v>
      </c>
      <c r="DA105" s="218" t="s">
        <v>22</v>
      </c>
      <c r="DB105" s="218">
        <v>3</v>
      </c>
      <c r="DC105" s="218" t="s">
        <v>8897</v>
      </c>
      <c r="DD105" s="218" t="s">
        <v>8879</v>
      </c>
      <c r="DE105" s="220">
        <v>45531</v>
      </c>
      <c r="DF105" s="221" t="s">
        <v>8895</v>
      </c>
      <c r="DG105" s="213">
        <v>0</v>
      </c>
      <c r="DH105" s="224" t="s">
        <v>8878</v>
      </c>
      <c r="DI105" s="224" t="s">
        <v>888</v>
      </c>
      <c r="DJ105" s="224">
        <v>2</v>
      </c>
      <c r="DK105" s="224" t="s">
        <v>8894</v>
      </c>
      <c r="DL105" s="224" t="s">
        <v>8879</v>
      </c>
      <c r="DM105" s="214">
        <v>45531</v>
      </c>
      <c r="DN105" s="222" t="s">
        <v>8896</v>
      </c>
      <c r="DO105" s="218">
        <v>8200000</v>
      </c>
      <c r="DP105" s="222" t="s">
        <v>8878</v>
      </c>
      <c r="DQ105" s="222" t="s">
        <v>888</v>
      </c>
      <c r="DR105" s="222">
        <v>2</v>
      </c>
      <c r="DS105" s="222" t="s">
        <v>8894</v>
      </c>
      <c r="DT105" s="222" t="s">
        <v>8879</v>
      </c>
      <c r="DU105" s="223">
        <v>45531</v>
      </c>
      <c r="DV105" s="221" t="s">
        <v>8898</v>
      </c>
      <c r="DW105" s="213">
        <v>5600000</v>
      </c>
      <c r="DX105" s="224" t="s">
        <v>8878</v>
      </c>
      <c r="DY105" s="224" t="s">
        <v>22</v>
      </c>
      <c r="DZ105" s="224">
        <v>3</v>
      </c>
      <c r="EA105" s="224" t="s">
        <v>8897</v>
      </c>
      <c r="EB105" s="224" t="s">
        <v>8879</v>
      </c>
      <c r="EC105" s="214">
        <v>45531</v>
      </c>
      <c r="ED105" s="222" t="s">
        <v>8900</v>
      </c>
      <c r="EE105" s="218">
        <v>2100000</v>
      </c>
      <c r="EF105" s="222" t="s">
        <v>8878</v>
      </c>
      <c r="EG105" s="222" t="s">
        <v>22</v>
      </c>
      <c r="EH105" s="222">
        <v>3</v>
      </c>
      <c r="EI105" s="222" t="s">
        <v>8899</v>
      </c>
      <c r="EJ105" s="222" t="s">
        <v>8879</v>
      </c>
      <c r="EK105" s="223">
        <v>45531</v>
      </c>
      <c r="EL105" s="221" t="s">
        <v>8902</v>
      </c>
      <c r="EM105" s="213">
        <v>200000</v>
      </c>
      <c r="EN105" s="224" t="s">
        <v>8878</v>
      </c>
      <c r="EO105" s="224" t="s">
        <v>22</v>
      </c>
      <c r="EP105" s="224">
        <v>3</v>
      </c>
      <c r="EQ105" s="224" t="s">
        <v>8901</v>
      </c>
      <c r="ER105" s="224" t="s">
        <v>8879</v>
      </c>
      <c r="ES105" s="214">
        <v>45531</v>
      </c>
      <c r="ET105" s="222" t="s">
        <v>8891</v>
      </c>
      <c r="EU105" s="222">
        <v>5307</v>
      </c>
      <c r="EV105" s="222" t="s">
        <v>8847</v>
      </c>
      <c r="EW105" s="222" t="s">
        <v>888</v>
      </c>
      <c r="EX105" s="222">
        <v>2</v>
      </c>
      <c r="EY105" s="222" t="s">
        <v>8848</v>
      </c>
      <c r="EZ105" s="222" t="s">
        <v>4522</v>
      </c>
      <c r="FA105" s="223">
        <v>45531</v>
      </c>
      <c r="FB105" s="221" t="s">
        <v>8904</v>
      </c>
      <c r="FC105" s="224">
        <v>3</v>
      </c>
      <c r="FD105" s="224" t="s">
        <v>8878</v>
      </c>
      <c r="FE105" s="224" t="s">
        <v>888</v>
      </c>
      <c r="FF105" s="224">
        <v>2</v>
      </c>
      <c r="FG105" s="224" t="s">
        <v>8903</v>
      </c>
      <c r="FH105" s="224" t="s">
        <v>8879</v>
      </c>
      <c r="FI105" s="214">
        <v>45531</v>
      </c>
      <c r="FJ105" s="221" t="s">
        <v>8905</v>
      </c>
      <c r="FK105" s="222" t="s">
        <v>17</v>
      </c>
      <c r="FL105" s="222" t="s">
        <v>17</v>
      </c>
      <c r="FM105" s="222" t="s">
        <v>17</v>
      </c>
      <c r="FN105" s="222" t="s">
        <v>17</v>
      </c>
      <c r="FO105" s="222" t="s">
        <v>8866</v>
      </c>
      <c r="FP105" s="218" t="s">
        <v>17</v>
      </c>
      <c r="FQ105" s="219">
        <v>45531</v>
      </c>
      <c r="FR105" s="221" t="s">
        <v>8906</v>
      </c>
      <c r="FS105" s="224" t="s">
        <v>17</v>
      </c>
      <c r="FT105" s="224" t="s">
        <v>17</v>
      </c>
      <c r="FU105" s="224" t="s">
        <v>17</v>
      </c>
      <c r="FV105" s="224" t="s">
        <v>17</v>
      </c>
      <c r="FW105" s="224" t="s">
        <v>8866</v>
      </c>
      <c r="FX105" s="224" t="s">
        <v>17</v>
      </c>
      <c r="FY105" s="214">
        <v>45531</v>
      </c>
      <c r="FZ105" s="222" t="s">
        <v>2444</v>
      </c>
      <c r="GA105" s="222">
        <v>1</v>
      </c>
      <c r="GB105" s="222" t="s">
        <v>2232</v>
      </c>
      <c r="GC105" s="222" t="s">
        <v>33</v>
      </c>
      <c r="GD105" s="222">
        <v>2</v>
      </c>
      <c r="GE105" s="222" t="s">
        <v>17</v>
      </c>
      <c r="GF105" s="222" t="s">
        <v>17</v>
      </c>
      <c r="GG105" s="223">
        <v>45455</v>
      </c>
      <c r="GH105" s="221" t="s">
        <v>2450</v>
      </c>
      <c r="GI105" s="224">
        <v>3</v>
      </c>
      <c r="GJ105" s="224" t="s">
        <v>2232</v>
      </c>
      <c r="GK105" s="224" t="s">
        <v>33</v>
      </c>
      <c r="GL105" s="224">
        <v>2</v>
      </c>
      <c r="GM105" s="224" t="s">
        <v>17</v>
      </c>
      <c r="GN105" s="224" t="s">
        <v>17</v>
      </c>
      <c r="GO105" s="214">
        <v>45455</v>
      </c>
      <c r="GP105" s="222" t="s">
        <v>2445</v>
      </c>
      <c r="GQ105" s="222">
        <v>3</v>
      </c>
      <c r="GR105" s="222" t="s">
        <v>2232</v>
      </c>
      <c r="GS105" s="222" t="s">
        <v>33</v>
      </c>
      <c r="GT105" s="222">
        <v>2</v>
      </c>
      <c r="GU105" s="222" t="s">
        <v>17</v>
      </c>
      <c r="GV105" s="222" t="s">
        <v>17</v>
      </c>
      <c r="GW105" s="223">
        <v>45455</v>
      </c>
      <c r="GX105" s="221" t="s">
        <v>2451</v>
      </c>
      <c r="GY105" s="224">
        <v>3</v>
      </c>
      <c r="GZ105" s="224" t="s">
        <v>2232</v>
      </c>
      <c r="HA105" s="224" t="s">
        <v>33</v>
      </c>
      <c r="HB105" s="224">
        <v>2</v>
      </c>
      <c r="HC105" s="224" t="s">
        <v>17</v>
      </c>
      <c r="HD105" s="224" t="s">
        <v>17</v>
      </c>
      <c r="HE105" s="214">
        <v>45455</v>
      </c>
      <c r="HF105" s="222" t="s">
        <v>2443</v>
      </c>
      <c r="HG105" s="222">
        <v>2</v>
      </c>
      <c r="HH105" s="222" t="s">
        <v>2232</v>
      </c>
      <c r="HI105" s="222" t="s">
        <v>33</v>
      </c>
      <c r="HJ105" s="222">
        <v>2</v>
      </c>
      <c r="HK105" s="222" t="s">
        <v>17</v>
      </c>
      <c r="HL105" s="222" t="s">
        <v>17</v>
      </c>
      <c r="HM105" s="223">
        <v>45455</v>
      </c>
      <c r="HN105" s="221" t="s">
        <v>2449</v>
      </c>
      <c r="HO105" s="224">
        <v>3</v>
      </c>
      <c r="HP105" s="224" t="s">
        <v>2232</v>
      </c>
      <c r="HQ105" s="224" t="s">
        <v>33</v>
      </c>
      <c r="HR105" s="224">
        <v>2</v>
      </c>
      <c r="HS105" s="224" t="s">
        <v>17</v>
      </c>
      <c r="HT105" s="224" t="s">
        <v>17</v>
      </c>
      <c r="HU105" s="214">
        <v>45455</v>
      </c>
      <c r="HV105" s="222" t="s">
        <v>2446</v>
      </c>
      <c r="HW105" s="222">
        <v>3</v>
      </c>
      <c r="HX105" s="222" t="s">
        <v>2232</v>
      </c>
      <c r="HY105" s="222" t="s">
        <v>33</v>
      </c>
      <c r="HZ105" s="222">
        <v>2</v>
      </c>
      <c r="IA105" s="222" t="s">
        <v>17</v>
      </c>
      <c r="IB105" s="222" t="s">
        <v>17</v>
      </c>
      <c r="IC105" s="223">
        <v>45455</v>
      </c>
      <c r="ID105" s="221" t="s">
        <v>2448</v>
      </c>
      <c r="IE105" s="224">
        <v>1</v>
      </c>
      <c r="IF105" s="224" t="s">
        <v>2232</v>
      </c>
      <c r="IG105" s="224" t="s">
        <v>33</v>
      </c>
      <c r="IH105" s="224">
        <v>2</v>
      </c>
      <c r="II105" s="224" t="s">
        <v>17</v>
      </c>
      <c r="IJ105" s="224" t="s">
        <v>17</v>
      </c>
      <c r="IK105" s="214">
        <v>45455</v>
      </c>
      <c r="IL105" s="222" t="s">
        <v>2447</v>
      </c>
      <c r="IM105" s="222">
        <v>3</v>
      </c>
      <c r="IN105" s="222" t="s">
        <v>2232</v>
      </c>
      <c r="IO105" s="222" t="s">
        <v>33</v>
      </c>
      <c r="IP105" s="222">
        <v>2</v>
      </c>
      <c r="IQ105" s="222" t="s">
        <v>17</v>
      </c>
      <c r="IR105" s="222" t="s">
        <v>17</v>
      </c>
      <c r="IS105" s="223">
        <v>45455</v>
      </c>
    </row>
    <row r="106" spans="1:253" s="11" customFormat="1" ht="13.25" customHeight="1" x14ac:dyDescent="0.25">
      <c r="A106" s="11" t="s">
        <v>2452</v>
      </c>
      <c r="B106" s="11" t="s">
        <v>11003</v>
      </c>
      <c r="C106" s="11" t="s">
        <v>2453</v>
      </c>
      <c r="D106" s="11" t="s">
        <v>1816</v>
      </c>
      <c r="E106" s="11" t="s">
        <v>10333</v>
      </c>
      <c r="F106" s="11" t="s">
        <v>8915</v>
      </c>
      <c r="G106" s="212">
        <v>233299000</v>
      </c>
      <c r="H106" s="213" t="s">
        <v>8824</v>
      </c>
      <c r="I106" s="213" t="s">
        <v>888</v>
      </c>
      <c r="J106" s="213">
        <v>2</v>
      </c>
      <c r="K106" s="213" t="s">
        <v>8826</v>
      </c>
      <c r="L106" s="213" t="s">
        <v>8825</v>
      </c>
      <c r="M106" s="214">
        <v>45531</v>
      </c>
      <c r="N106" s="221" t="s">
        <v>8918</v>
      </c>
      <c r="O106" s="216">
        <v>237708</v>
      </c>
      <c r="P106" s="216" t="s">
        <v>8916</v>
      </c>
      <c r="Q106" s="216" t="s">
        <v>888</v>
      </c>
      <c r="R106" s="216">
        <v>2</v>
      </c>
      <c r="S106" s="216" t="s">
        <v>8917</v>
      </c>
      <c r="T106" s="216" t="s">
        <v>8829</v>
      </c>
      <c r="U106" s="217">
        <v>45531</v>
      </c>
      <c r="V106" s="221" t="s">
        <v>8920</v>
      </c>
      <c r="W106" s="213">
        <v>43885000</v>
      </c>
      <c r="X106" s="213" t="s">
        <v>8850</v>
      </c>
      <c r="Y106" s="213" t="s">
        <v>888</v>
      </c>
      <c r="Z106" s="213">
        <v>2</v>
      </c>
      <c r="AA106" s="213" t="s">
        <v>8919</v>
      </c>
      <c r="AB106" s="213" t="s">
        <v>8833</v>
      </c>
      <c r="AC106" s="214">
        <v>45531</v>
      </c>
      <c r="AD106" s="221" t="s">
        <v>8922</v>
      </c>
      <c r="AE106" s="218">
        <v>27988000</v>
      </c>
      <c r="AF106" s="218" t="s">
        <v>8850</v>
      </c>
      <c r="AG106" s="218" t="s">
        <v>22</v>
      </c>
      <c r="AH106" s="218">
        <v>3</v>
      </c>
      <c r="AI106" s="218" t="s">
        <v>8921</v>
      </c>
      <c r="AJ106" s="218" t="s">
        <v>8833</v>
      </c>
      <c r="AK106" s="219">
        <v>45531</v>
      </c>
      <c r="AL106" s="221" t="s">
        <v>8924</v>
      </c>
      <c r="AM106" s="213">
        <v>787000</v>
      </c>
      <c r="AN106" s="213" t="s">
        <v>8884</v>
      </c>
      <c r="AO106" s="213" t="s">
        <v>888</v>
      </c>
      <c r="AP106" s="213">
        <v>2</v>
      </c>
      <c r="AQ106" s="213" t="s">
        <v>8923</v>
      </c>
      <c r="AR106" s="213" t="s">
        <v>8885</v>
      </c>
      <c r="AS106" s="214">
        <v>45531</v>
      </c>
      <c r="AT106" s="222" t="s">
        <v>8925</v>
      </c>
      <c r="AU106" s="218" t="s">
        <v>17</v>
      </c>
      <c r="AV106" s="218" t="s">
        <v>17</v>
      </c>
      <c r="AW106" s="218" t="s">
        <v>17</v>
      </c>
      <c r="AX106" s="218" t="s">
        <v>17</v>
      </c>
      <c r="AY106" s="218" t="s">
        <v>8842</v>
      </c>
      <c r="AZ106" s="218" t="s">
        <v>17</v>
      </c>
      <c r="BA106" s="219">
        <v>45531</v>
      </c>
      <c r="BB106" s="221" t="s">
        <v>8946</v>
      </c>
      <c r="BC106" s="213" t="s">
        <v>17</v>
      </c>
      <c r="BD106" s="213" t="s">
        <v>17</v>
      </c>
      <c r="BE106" s="213" t="s">
        <v>17</v>
      </c>
      <c r="BF106" s="213" t="s">
        <v>17</v>
      </c>
      <c r="BG106" s="213" t="s">
        <v>8842</v>
      </c>
      <c r="BH106" s="213" t="s">
        <v>17</v>
      </c>
      <c r="BI106" s="214">
        <v>45531</v>
      </c>
      <c r="BJ106" s="222" t="s">
        <v>8927</v>
      </c>
      <c r="BK106" s="222">
        <v>2600</v>
      </c>
      <c r="BL106" s="222" t="s">
        <v>8847</v>
      </c>
      <c r="BM106" s="222" t="s">
        <v>888</v>
      </c>
      <c r="BN106" s="222">
        <v>2</v>
      </c>
      <c r="BO106" s="222" t="s">
        <v>8926</v>
      </c>
      <c r="BP106" s="218" t="s">
        <v>7600</v>
      </c>
      <c r="BQ106" s="223">
        <v>45531</v>
      </c>
      <c r="BR106" s="221" t="s">
        <v>8947</v>
      </c>
      <c r="BS106" s="224" t="s">
        <v>17</v>
      </c>
      <c r="BT106" s="224" t="s">
        <v>17</v>
      </c>
      <c r="BU106" s="224" t="s">
        <v>17</v>
      </c>
      <c r="BV106" s="224" t="s">
        <v>17</v>
      </c>
      <c r="BW106" s="224" t="s">
        <v>8842</v>
      </c>
      <c r="BX106" s="224" t="s">
        <v>17</v>
      </c>
      <c r="BY106" s="214">
        <v>45531</v>
      </c>
      <c r="BZ106" s="222" t="s">
        <v>8948</v>
      </c>
      <c r="CA106" s="222" t="s">
        <v>17</v>
      </c>
      <c r="CB106" s="222" t="s">
        <v>17</v>
      </c>
      <c r="CC106" s="222" t="s">
        <v>17</v>
      </c>
      <c r="CD106" s="222" t="s">
        <v>17</v>
      </c>
      <c r="CE106" s="222" t="s">
        <v>8842</v>
      </c>
      <c r="CF106" s="222" t="s">
        <v>17</v>
      </c>
      <c r="CG106" s="223">
        <v>45531</v>
      </c>
      <c r="CH106" s="221" t="s">
        <v>11516</v>
      </c>
      <c r="CI106" s="222" t="e">
        <v>#N/A</v>
      </c>
      <c r="CJ106" s="222" t="e">
        <v>#N/A</v>
      </c>
      <c r="CK106" s="222" t="e">
        <v>#N/A</v>
      </c>
      <c r="CL106" s="222" t="e">
        <v>#N/A</v>
      </c>
      <c r="CM106" s="222" t="e">
        <v>#N/A</v>
      </c>
      <c r="CN106" s="222" t="e">
        <v>#N/A</v>
      </c>
      <c r="CO106" s="225" t="e">
        <v>#N/A</v>
      </c>
      <c r="CP106" s="222" t="s">
        <v>8950</v>
      </c>
      <c r="CQ106" s="224" t="s">
        <v>17</v>
      </c>
      <c r="CR106" s="224" t="s">
        <v>17</v>
      </c>
      <c r="CS106" s="224" t="s">
        <v>17</v>
      </c>
      <c r="CT106" s="224" t="s">
        <v>17</v>
      </c>
      <c r="CU106" s="224" t="s">
        <v>8842</v>
      </c>
      <c r="CV106" s="224" t="s">
        <v>17</v>
      </c>
      <c r="CW106" s="214">
        <v>45531</v>
      </c>
      <c r="CX106" s="222" t="s">
        <v>8930</v>
      </c>
      <c r="CY106" s="218">
        <v>10240000</v>
      </c>
      <c r="CZ106" s="218" t="s">
        <v>8850</v>
      </c>
      <c r="DA106" s="218" t="s">
        <v>22</v>
      </c>
      <c r="DB106" s="218">
        <v>3</v>
      </c>
      <c r="DC106" s="218" t="s">
        <v>8935</v>
      </c>
      <c r="DD106" s="218" t="s">
        <v>8833</v>
      </c>
      <c r="DE106" s="220">
        <v>45531</v>
      </c>
      <c r="DF106" s="221" t="s">
        <v>8932</v>
      </c>
      <c r="DG106" s="213">
        <v>15897000</v>
      </c>
      <c r="DH106" s="224" t="s">
        <v>8850</v>
      </c>
      <c r="DI106" s="224" t="s">
        <v>22</v>
      </c>
      <c r="DJ106" s="224">
        <v>3</v>
      </c>
      <c r="DK106" s="224" t="s">
        <v>8931</v>
      </c>
      <c r="DL106" s="224" t="s">
        <v>8833</v>
      </c>
      <c r="DM106" s="214">
        <v>45531</v>
      </c>
      <c r="DN106" s="222" t="s">
        <v>8934</v>
      </c>
      <c r="DO106" s="218">
        <v>17748000</v>
      </c>
      <c r="DP106" s="222" t="s">
        <v>8850</v>
      </c>
      <c r="DQ106" s="222" t="s">
        <v>22</v>
      </c>
      <c r="DR106" s="222">
        <v>3</v>
      </c>
      <c r="DS106" s="222" t="s">
        <v>8933</v>
      </c>
      <c r="DT106" s="222" t="s">
        <v>8833</v>
      </c>
      <c r="DU106" s="223">
        <v>45531</v>
      </c>
      <c r="DV106" s="221" t="s">
        <v>8936</v>
      </c>
      <c r="DW106" s="213">
        <v>9757000</v>
      </c>
      <c r="DX106" s="224" t="s">
        <v>8850</v>
      </c>
      <c r="DY106" s="224" t="s">
        <v>22</v>
      </c>
      <c r="DZ106" s="224">
        <v>3</v>
      </c>
      <c r="EA106" s="224" t="s">
        <v>8935</v>
      </c>
      <c r="EB106" s="224" t="s">
        <v>8833</v>
      </c>
      <c r="EC106" s="214">
        <v>45531</v>
      </c>
      <c r="ED106" s="222" t="s">
        <v>8938</v>
      </c>
      <c r="EE106" s="218">
        <v>483000</v>
      </c>
      <c r="EF106" s="222" t="s">
        <v>8850</v>
      </c>
      <c r="EG106" s="222" t="s">
        <v>22</v>
      </c>
      <c r="EH106" s="222">
        <v>3</v>
      </c>
      <c r="EI106" s="222" t="s">
        <v>8937</v>
      </c>
      <c r="EJ106" s="222" t="s">
        <v>8833</v>
      </c>
      <c r="EK106" s="223">
        <v>45531</v>
      </c>
      <c r="EL106" s="221" t="s">
        <v>8940</v>
      </c>
      <c r="EM106" s="213">
        <v>0</v>
      </c>
      <c r="EN106" s="224" t="s">
        <v>8850</v>
      </c>
      <c r="EO106" s="224" t="s">
        <v>22</v>
      </c>
      <c r="EP106" s="224">
        <v>3</v>
      </c>
      <c r="EQ106" s="224" t="s">
        <v>8939</v>
      </c>
      <c r="ER106" s="224" t="s">
        <v>8833</v>
      </c>
      <c r="ES106" s="214">
        <v>45531</v>
      </c>
      <c r="ET106" s="222" t="s">
        <v>8928</v>
      </c>
      <c r="EU106" s="222">
        <v>5307</v>
      </c>
      <c r="EV106" s="222" t="s">
        <v>8847</v>
      </c>
      <c r="EW106" s="222" t="s">
        <v>888</v>
      </c>
      <c r="EX106" s="222">
        <v>2</v>
      </c>
      <c r="EY106" s="222" t="s">
        <v>8848</v>
      </c>
      <c r="EZ106" s="222" t="s">
        <v>7600</v>
      </c>
      <c r="FA106" s="223">
        <v>45531</v>
      </c>
      <c r="FB106" s="221" t="s">
        <v>8943</v>
      </c>
      <c r="FC106" s="224">
        <v>2</v>
      </c>
      <c r="FD106" s="224" t="s">
        <v>8941</v>
      </c>
      <c r="FE106" s="224" t="s">
        <v>888</v>
      </c>
      <c r="FF106" s="224">
        <v>2</v>
      </c>
      <c r="FG106" s="224" t="s">
        <v>8864</v>
      </c>
      <c r="FH106" s="224" t="s">
        <v>8942</v>
      </c>
      <c r="FI106" s="214">
        <v>45531</v>
      </c>
      <c r="FJ106" s="221" t="s">
        <v>8944</v>
      </c>
      <c r="FK106" s="222" t="s">
        <v>17</v>
      </c>
      <c r="FL106" s="222" t="s">
        <v>17</v>
      </c>
      <c r="FM106" s="222" t="s">
        <v>17</v>
      </c>
      <c r="FN106" s="222" t="s">
        <v>17</v>
      </c>
      <c r="FO106" s="222" t="s">
        <v>8842</v>
      </c>
      <c r="FP106" s="218" t="s">
        <v>17</v>
      </c>
      <c r="FQ106" s="219">
        <v>45531</v>
      </c>
      <c r="FR106" s="221" t="s">
        <v>8945</v>
      </c>
      <c r="FS106" s="224" t="s">
        <v>17</v>
      </c>
      <c r="FT106" s="224" t="s">
        <v>17</v>
      </c>
      <c r="FU106" s="224" t="s">
        <v>17</v>
      </c>
      <c r="FV106" s="224" t="s">
        <v>17</v>
      </c>
      <c r="FW106" s="224" t="s">
        <v>8842</v>
      </c>
      <c r="FX106" s="224" t="s">
        <v>17</v>
      </c>
      <c r="FY106" s="214">
        <v>45531</v>
      </c>
      <c r="FZ106" s="222" t="s">
        <v>2455</v>
      </c>
      <c r="GA106" s="222">
        <v>1</v>
      </c>
      <c r="GB106" s="222" t="s">
        <v>2232</v>
      </c>
      <c r="GC106" s="222" t="s">
        <v>33</v>
      </c>
      <c r="GD106" s="222">
        <v>2</v>
      </c>
      <c r="GE106" s="222" t="s">
        <v>17</v>
      </c>
      <c r="GF106" s="222" t="s">
        <v>17</v>
      </c>
      <c r="GG106" s="223">
        <v>45455</v>
      </c>
      <c r="GH106" s="221" t="s">
        <v>2461</v>
      </c>
      <c r="GI106" s="224">
        <v>2</v>
      </c>
      <c r="GJ106" s="224" t="s">
        <v>2232</v>
      </c>
      <c r="GK106" s="224" t="s">
        <v>33</v>
      </c>
      <c r="GL106" s="224">
        <v>2</v>
      </c>
      <c r="GM106" s="224" t="s">
        <v>17</v>
      </c>
      <c r="GN106" s="224" t="s">
        <v>17</v>
      </c>
      <c r="GO106" s="214">
        <v>45455</v>
      </c>
      <c r="GP106" s="222" t="s">
        <v>2456</v>
      </c>
      <c r="GQ106" s="222">
        <v>1</v>
      </c>
      <c r="GR106" s="222" t="s">
        <v>2232</v>
      </c>
      <c r="GS106" s="222" t="s">
        <v>33</v>
      </c>
      <c r="GT106" s="222">
        <v>2</v>
      </c>
      <c r="GU106" s="222" t="s">
        <v>17</v>
      </c>
      <c r="GV106" s="222" t="s">
        <v>17</v>
      </c>
      <c r="GW106" s="223">
        <v>45455</v>
      </c>
      <c r="GX106" s="221" t="s">
        <v>2462</v>
      </c>
      <c r="GY106" s="224">
        <v>1</v>
      </c>
      <c r="GZ106" s="224" t="s">
        <v>2232</v>
      </c>
      <c r="HA106" s="224" t="s">
        <v>33</v>
      </c>
      <c r="HB106" s="224">
        <v>2</v>
      </c>
      <c r="HC106" s="224" t="s">
        <v>17</v>
      </c>
      <c r="HD106" s="224" t="s">
        <v>17</v>
      </c>
      <c r="HE106" s="214">
        <v>45455</v>
      </c>
      <c r="HF106" s="222" t="s">
        <v>2454</v>
      </c>
      <c r="HG106" s="222">
        <v>2</v>
      </c>
      <c r="HH106" s="222" t="s">
        <v>2232</v>
      </c>
      <c r="HI106" s="222" t="s">
        <v>33</v>
      </c>
      <c r="HJ106" s="222">
        <v>2</v>
      </c>
      <c r="HK106" s="222" t="s">
        <v>17</v>
      </c>
      <c r="HL106" s="222" t="s">
        <v>17</v>
      </c>
      <c r="HM106" s="223">
        <v>45455</v>
      </c>
      <c r="HN106" s="221" t="s">
        <v>2460</v>
      </c>
      <c r="HO106" s="224">
        <v>2</v>
      </c>
      <c r="HP106" s="224" t="s">
        <v>2232</v>
      </c>
      <c r="HQ106" s="224" t="s">
        <v>33</v>
      </c>
      <c r="HR106" s="224">
        <v>2</v>
      </c>
      <c r="HS106" s="224" t="s">
        <v>17</v>
      </c>
      <c r="HT106" s="224" t="s">
        <v>17</v>
      </c>
      <c r="HU106" s="214">
        <v>45455</v>
      </c>
      <c r="HV106" s="222" t="s">
        <v>2457</v>
      </c>
      <c r="HW106" s="222">
        <v>3</v>
      </c>
      <c r="HX106" s="222" t="s">
        <v>2232</v>
      </c>
      <c r="HY106" s="222" t="s">
        <v>33</v>
      </c>
      <c r="HZ106" s="222">
        <v>2</v>
      </c>
      <c r="IA106" s="222" t="s">
        <v>17</v>
      </c>
      <c r="IB106" s="222" t="s">
        <v>17</v>
      </c>
      <c r="IC106" s="223">
        <v>45455</v>
      </c>
      <c r="ID106" s="221" t="s">
        <v>2459</v>
      </c>
      <c r="IE106" s="224">
        <v>1</v>
      </c>
      <c r="IF106" s="224" t="s">
        <v>2232</v>
      </c>
      <c r="IG106" s="224" t="s">
        <v>33</v>
      </c>
      <c r="IH106" s="224">
        <v>2</v>
      </c>
      <c r="II106" s="224" t="s">
        <v>17</v>
      </c>
      <c r="IJ106" s="224" t="s">
        <v>17</v>
      </c>
      <c r="IK106" s="214">
        <v>45455</v>
      </c>
      <c r="IL106" s="222" t="s">
        <v>2458</v>
      </c>
      <c r="IM106" s="222">
        <v>1</v>
      </c>
      <c r="IN106" s="222" t="s">
        <v>2232</v>
      </c>
      <c r="IO106" s="222" t="s">
        <v>33</v>
      </c>
      <c r="IP106" s="222">
        <v>2</v>
      </c>
      <c r="IQ106" s="222" t="s">
        <v>17</v>
      </c>
      <c r="IR106" s="222" t="s">
        <v>17</v>
      </c>
      <c r="IS106" s="223">
        <v>45455</v>
      </c>
    </row>
    <row r="107" spans="1:253" s="11" customFormat="1" ht="13.25" customHeight="1" x14ac:dyDescent="0.25">
      <c r="A107" s="11" t="s">
        <v>2463</v>
      </c>
      <c r="B107" s="11" t="s">
        <v>10825</v>
      </c>
      <c r="C107" s="11" t="s">
        <v>2464</v>
      </c>
      <c r="D107" s="11" t="s">
        <v>1816</v>
      </c>
      <c r="E107" s="11" t="s">
        <v>10333</v>
      </c>
      <c r="F107" s="11" t="s">
        <v>8951</v>
      </c>
      <c r="G107" s="212">
        <v>233299000</v>
      </c>
      <c r="H107" s="213" t="s">
        <v>8824</v>
      </c>
      <c r="I107" s="213" t="s">
        <v>888</v>
      </c>
      <c r="J107" s="213">
        <v>2</v>
      </c>
      <c r="K107" s="213" t="s">
        <v>8826</v>
      </c>
      <c r="L107" s="213" t="s">
        <v>8825</v>
      </c>
      <c r="M107" s="214">
        <v>45531</v>
      </c>
      <c r="N107" s="221" t="s">
        <v>8954</v>
      </c>
      <c r="O107" s="216">
        <v>108869</v>
      </c>
      <c r="P107" s="216" t="s">
        <v>8916</v>
      </c>
      <c r="Q107" s="216" t="s">
        <v>888</v>
      </c>
      <c r="R107" s="216">
        <v>2</v>
      </c>
      <c r="S107" s="216" t="s">
        <v>8953</v>
      </c>
      <c r="T107" s="216" t="s">
        <v>8952</v>
      </c>
      <c r="U107" s="217">
        <v>45531</v>
      </c>
      <c r="V107" s="221" t="s">
        <v>8956</v>
      </c>
      <c r="W107" s="213">
        <v>12675000</v>
      </c>
      <c r="X107" s="213" t="s">
        <v>8916</v>
      </c>
      <c r="Y107" s="213" t="s">
        <v>22</v>
      </c>
      <c r="Z107" s="213">
        <v>3</v>
      </c>
      <c r="AA107" s="213" t="s">
        <v>8955</v>
      </c>
      <c r="AB107" s="213" t="s">
        <v>8952</v>
      </c>
      <c r="AC107" s="214">
        <v>45531</v>
      </c>
      <c r="AD107" s="221" t="s">
        <v>8960</v>
      </c>
      <c r="AE107" s="218">
        <v>100000</v>
      </c>
      <c r="AF107" s="218" t="s">
        <v>8957</v>
      </c>
      <c r="AG107" s="218" t="s">
        <v>888</v>
      </c>
      <c r="AH107" s="218">
        <v>2</v>
      </c>
      <c r="AI107" s="218" t="s">
        <v>8959</v>
      </c>
      <c r="AJ107" s="218" t="s">
        <v>8958</v>
      </c>
      <c r="AK107" s="219">
        <v>45531</v>
      </c>
      <c r="AL107" s="221" t="s">
        <v>8962</v>
      </c>
      <c r="AM107" s="213">
        <v>100000</v>
      </c>
      <c r="AN107" s="213" t="s">
        <v>8957</v>
      </c>
      <c r="AO107" s="213" t="s">
        <v>888</v>
      </c>
      <c r="AP107" s="213">
        <v>2</v>
      </c>
      <c r="AQ107" s="213" t="s">
        <v>8961</v>
      </c>
      <c r="AR107" s="213" t="s">
        <v>8958</v>
      </c>
      <c r="AS107" s="214">
        <v>45531</v>
      </c>
      <c r="AT107" s="222" t="s">
        <v>8963</v>
      </c>
      <c r="AU107" s="218" t="s">
        <v>17</v>
      </c>
      <c r="AV107" s="218" t="s">
        <v>17</v>
      </c>
      <c r="AW107" s="218" t="s">
        <v>17</v>
      </c>
      <c r="AX107" s="218" t="s">
        <v>17</v>
      </c>
      <c r="AY107" s="218" t="s">
        <v>8842</v>
      </c>
      <c r="AZ107" s="218" t="s">
        <v>17</v>
      </c>
      <c r="BA107" s="219">
        <v>45531</v>
      </c>
      <c r="BB107" s="221" t="s">
        <v>8984</v>
      </c>
      <c r="BC107" s="213" t="s">
        <v>17</v>
      </c>
      <c r="BD107" s="213" t="s">
        <v>17</v>
      </c>
      <c r="BE107" s="213" t="s">
        <v>17</v>
      </c>
      <c r="BF107" s="213" t="s">
        <v>17</v>
      </c>
      <c r="BG107" s="213" t="s">
        <v>8866</v>
      </c>
      <c r="BH107" s="213" t="s">
        <v>17</v>
      </c>
      <c r="BI107" s="214">
        <v>45531</v>
      </c>
      <c r="BJ107" s="222" t="s">
        <v>8964</v>
      </c>
      <c r="BK107" s="222" t="s">
        <v>17</v>
      </c>
      <c r="BL107" s="222" t="s">
        <v>17</v>
      </c>
      <c r="BM107" s="222" t="s">
        <v>17</v>
      </c>
      <c r="BN107" s="222" t="s">
        <v>17</v>
      </c>
      <c r="BO107" s="222" t="s">
        <v>8842</v>
      </c>
      <c r="BP107" s="218" t="s">
        <v>17</v>
      </c>
      <c r="BQ107" s="223">
        <v>45531</v>
      </c>
      <c r="BR107" s="221" t="s">
        <v>8985</v>
      </c>
      <c r="BS107" s="224" t="s">
        <v>17</v>
      </c>
      <c r="BT107" s="224" t="s">
        <v>17</v>
      </c>
      <c r="BU107" s="224" t="s">
        <v>17</v>
      </c>
      <c r="BV107" s="224" t="s">
        <v>17</v>
      </c>
      <c r="BW107" s="224" t="s">
        <v>8866</v>
      </c>
      <c r="BX107" s="224" t="s">
        <v>17</v>
      </c>
      <c r="BY107" s="214">
        <v>45531</v>
      </c>
      <c r="BZ107" s="222" t="s">
        <v>8986</v>
      </c>
      <c r="CA107" s="222" t="s">
        <v>17</v>
      </c>
      <c r="CB107" s="222" t="s">
        <v>17</v>
      </c>
      <c r="CC107" s="222" t="s">
        <v>17</v>
      </c>
      <c r="CD107" s="222" t="s">
        <v>17</v>
      </c>
      <c r="CE107" s="222" t="s">
        <v>8866</v>
      </c>
      <c r="CF107" s="222" t="s">
        <v>17</v>
      </c>
      <c r="CG107" s="223">
        <v>45531</v>
      </c>
      <c r="CH107" s="221" t="s">
        <v>11517</v>
      </c>
      <c r="CI107" s="222" t="e">
        <v>#N/A</v>
      </c>
      <c r="CJ107" s="222" t="e">
        <v>#N/A</v>
      </c>
      <c r="CK107" s="222" t="e">
        <v>#N/A</v>
      </c>
      <c r="CL107" s="222" t="e">
        <v>#N/A</v>
      </c>
      <c r="CM107" s="222" t="e">
        <v>#N/A</v>
      </c>
      <c r="CN107" s="222" t="e">
        <v>#N/A</v>
      </c>
      <c r="CO107" s="225" t="e">
        <v>#N/A</v>
      </c>
      <c r="CP107" s="222" t="s">
        <v>8988</v>
      </c>
      <c r="CQ107" s="224" t="s">
        <v>17</v>
      </c>
      <c r="CR107" s="224" t="s">
        <v>17</v>
      </c>
      <c r="CS107" s="224" t="s">
        <v>17</v>
      </c>
      <c r="CT107" s="224" t="s">
        <v>17</v>
      </c>
      <c r="CU107" s="224" t="s">
        <v>8866</v>
      </c>
      <c r="CV107" s="224" t="s">
        <v>17</v>
      </c>
      <c r="CW107" s="214">
        <v>45531</v>
      </c>
      <c r="CX107" s="222" t="s">
        <v>8967</v>
      </c>
      <c r="CY107" s="218">
        <v>100000</v>
      </c>
      <c r="CZ107" s="218" t="s">
        <v>8957</v>
      </c>
      <c r="DA107" s="218" t="s">
        <v>888</v>
      </c>
      <c r="DB107" s="218">
        <v>2</v>
      </c>
      <c r="DC107" s="218" t="s">
        <v>8974</v>
      </c>
      <c r="DD107" s="218" t="s">
        <v>8958</v>
      </c>
      <c r="DE107" s="220">
        <v>45531</v>
      </c>
      <c r="DF107" s="221" t="s">
        <v>8971</v>
      </c>
      <c r="DG107" s="213">
        <v>12575000</v>
      </c>
      <c r="DH107" s="224" t="s">
        <v>8968</v>
      </c>
      <c r="DI107" s="224" t="s">
        <v>888</v>
      </c>
      <c r="DJ107" s="224">
        <v>2</v>
      </c>
      <c r="DK107" s="224" t="s">
        <v>8970</v>
      </c>
      <c r="DL107" s="224" t="s">
        <v>8969</v>
      </c>
      <c r="DM107" s="214">
        <v>45531</v>
      </c>
      <c r="DN107" s="222" t="s">
        <v>8973</v>
      </c>
      <c r="DO107" s="218">
        <v>0</v>
      </c>
      <c r="DP107" s="222" t="s">
        <v>8957</v>
      </c>
      <c r="DQ107" s="222" t="s">
        <v>888</v>
      </c>
      <c r="DR107" s="222">
        <v>2</v>
      </c>
      <c r="DS107" s="222" t="s">
        <v>8972</v>
      </c>
      <c r="DT107" s="222" t="s">
        <v>8958</v>
      </c>
      <c r="DU107" s="223">
        <v>45531</v>
      </c>
      <c r="DV107" s="221" t="s">
        <v>8975</v>
      </c>
      <c r="DW107" s="213">
        <v>100000</v>
      </c>
      <c r="DX107" s="224" t="s">
        <v>8957</v>
      </c>
      <c r="DY107" s="224" t="s">
        <v>888</v>
      </c>
      <c r="DZ107" s="224">
        <v>2</v>
      </c>
      <c r="EA107" s="224" t="s">
        <v>8974</v>
      </c>
      <c r="EB107" s="224" t="s">
        <v>8958</v>
      </c>
      <c r="EC107" s="214">
        <v>45531</v>
      </c>
      <c r="ED107" s="222" t="s">
        <v>8977</v>
      </c>
      <c r="EE107" s="218" t="s">
        <v>17</v>
      </c>
      <c r="EF107" s="222" t="s">
        <v>512</v>
      </c>
      <c r="EG107" s="222" t="s">
        <v>17</v>
      </c>
      <c r="EH107" s="222" t="s">
        <v>17</v>
      </c>
      <c r="EI107" s="222" t="s">
        <v>8976</v>
      </c>
      <c r="EJ107" s="222" t="s">
        <v>512</v>
      </c>
      <c r="EK107" s="223">
        <v>45531</v>
      </c>
      <c r="EL107" s="221" t="s">
        <v>8979</v>
      </c>
      <c r="EM107" s="213" t="s">
        <v>17</v>
      </c>
      <c r="EN107" s="224" t="s">
        <v>512</v>
      </c>
      <c r="EO107" s="224" t="s">
        <v>17</v>
      </c>
      <c r="EP107" s="224" t="s">
        <v>17</v>
      </c>
      <c r="EQ107" s="224" t="s">
        <v>8978</v>
      </c>
      <c r="ER107" s="224" t="s">
        <v>512</v>
      </c>
      <c r="ES107" s="214">
        <v>45531</v>
      </c>
      <c r="ET107" s="222" t="s">
        <v>8965</v>
      </c>
      <c r="EU107" s="222">
        <v>5307</v>
      </c>
      <c r="EV107" s="222" t="s">
        <v>8847</v>
      </c>
      <c r="EW107" s="222" t="s">
        <v>888</v>
      </c>
      <c r="EX107" s="222">
        <v>2</v>
      </c>
      <c r="EY107" s="222" t="s">
        <v>8848</v>
      </c>
      <c r="EZ107" s="222" t="s">
        <v>7600</v>
      </c>
      <c r="FA107" s="223">
        <v>45531</v>
      </c>
      <c r="FB107" s="221" t="s">
        <v>8981</v>
      </c>
      <c r="FC107" s="224">
        <v>2</v>
      </c>
      <c r="FD107" s="224" t="s">
        <v>8980</v>
      </c>
      <c r="FE107" s="224" t="s">
        <v>888</v>
      </c>
      <c r="FF107" s="224">
        <v>2</v>
      </c>
      <c r="FG107" s="224" t="s">
        <v>8820</v>
      </c>
      <c r="FH107" s="224" t="s">
        <v>8969</v>
      </c>
      <c r="FI107" s="214">
        <v>45531</v>
      </c>
      <c r="FJ107" s="221" t="s">
        <v>8982</v>
      </c>
      <c r="FK107" s="222" t="s">
        <v>17</v>
      </c>
      <c r="FL107" s="222" t="s">
        <v>17</v>
      </c>
      <c r="FM107" s="222" t="s">
        <v>17</v>
      </c>
      <c r="FN107" s="222" t="s">
        <v>17</v>
      </c>
      <c r="FO107" s="222" t="s">
        <v>8866</v>
      </c>
      <c r="FP107" s="218" t="s">
        <v>17</v>
      </c>
      <c r="FQ107" s="219">
        <v>45531</v>
      </c>
      <c r="FR107" s="221" t="s">
        <v>8983</v>
      </c>
      <c r="FS107" s="224" t="s">
        <v>17</v>
      </c>
      <c r="FT107" s="224" t="s">
        <v>17</v>
      </c>
      <c r="FU107" s="224" t="s">
        <v>17</v>
      </c>
      <c r="FV107" s="224" t="s">
        <v>17</v>
      </c>
      <c r="FW107" s="224" t="s">
        <v>8866</v>
      </c>
      <c r="FX107" s="224" t="s">
        <v>17</v>
      </c>
      <c r="FY107" s="214">
        <v>45531</v>
      </c>
      <c r="FZ107" s="222" t="s">
        <v>2466</v>
      </c>
      <c r="GA107" s="222">
        <v>1</v>
      </c>
      <c r="GB107" s="222" t="s">
        <v>2232</v>
      </c>
      <c r="GC107" s="222" t="s">
        <v>33</v>
      </c>
      <c r="GD107" s="222">
        <v>2</v>
      </c>
      <c r="GE107" s="222" t="s">
        <v>17</v>
      </c>
      <c r="GF107" s="222" t="s">
        <v>17</v>
      </c>
      <c r="GG107" s="223">
        <v>45455</v>
      </c>
      <c r="GH107" s="221" t="s">
        <v>2472</v>
      </c>
      <c r="GI107" s="224">
        <v>2</v>
      </c>
      <c r="GJ107" s="224" t="s">
        <v>2232</v>
      </c>
      <c r="GK107" s="224" t="s">
        <v>33</v>
      </c>
      <c r="GL107" s="224">
        <v>2</v>
      </c>
      <c r="GM107" s="224" t="s">
        <v>17</v>
      </c>
      <c r="GN107" s="224" t="s">
        <v>17</v>
      </c>
      <c r="GO107" s="214">
        <v>45455</v>
      </c>
      <c r="GP107" s="222" t="s">
        <v>2467</v>
      </c>
      <c r="GQ107" s="222">
        <v>0</v>
      </c>
      <c r="GR107" s="222" t="s">
        <v>2232</v>
      </c>
      <c r="GS107" s="222" t="s">
        <v>33</v>
      </c>
      <c r="GT107" s="222">
        <v>2</v>
      </c>
      <c r="GU107" s="222" t="s">
        <v>17</v>
      </c>
      <c r="GV107" s="222" t="s">
        <v>17</v>
      </c>
      <c r="GW107" s="223">
        <v>45455</v>
      </c>
      <c r="GX107" s="221" t="s">
        <v>2473</v>
      </c>
      <c r="GY107" s="224">
        <v>3</v>
      </c>
      <c r="GZ107" s="224" t="s">
        <v>2232</v>
      </c>
      <c r="HA107" s="224" t="s">
        <v>33</v>
      </c>
      <c r="HB107" s="224">
        <v>2</v>
      </c>
      <c r="HC107" s="224" t="s">
        <v>17</v>
      </c>
      <c r="HD107" s="224" t="s">
        <v>17</v>
      </c>
      <c r="HE107" s="214">
        <v>45455</v>
      </c>
      <c r="HF107" s="222" t="s">
        <v>2465</v>
      </c>
      <c r="HG107" s="222">
        <v>0</v>
      </c>
      <c r="HH107" s="222" t="s">
        <v>2232</v>
      </c>
      <c r="HI107" s="222" t="s">
        <v>33</v>
      </c>
      <c r="HJ107" s="222">
        <v>2</v>
      </c>
      <c r="HK107" s="222" t="s">
        <v>17</v>
      </c>
      <c r="HL107" s="222" t="s">
        <v>17</v>
      </c>
      <c r="HM107" s="223">
        <v>45455</v>
      </c>
      <c r="HN107" s="221" t="s">
        <v>2471</v>
      </c>
      <c r="HO107" s="224">
        <v>1</v>
      </c>
      <c r="HP107" s="224" t="s">
        <v>2232</v>
      </c>
      <c r="HQ107" s="224" t="s">
        <v>33</v>
      </c>
      <c r="HR107" s="224">
        <v>2</v>
      </c>
      <c r="HS107" s="224" t="s">
        <v>17</v>
      </c>
      <c r="HT107" s="224" t="s">
        <v>17</v>
      </c>
      <c r="HU107" s="214">
        <v>45455</v>
      </c>
      <c r="HV107" s="222" t="s">
        <v>2468</v>
      </c>
      <c r="HW107" s="222">
        <v>0</v>
      </c>
      <c r="HX107" s="222" t="s">
        <v>2232</v>
      </c>
      <c r="HY107" s="222" t="s">
        <v>33</v>
      </c>
      <c r="HZ107" s="222">
        <v>2</v>
      </c>
      <c r="IA107" s="222" t="s">
        <v>17</v>
      </c>
      <c r="IB107" s="222" t="s">
        <v>17</v>
      </c>
      <c r="IC107" s="223">
        <v>45455</v>
      </c>
      <c r="ID107" s="221" t="s">
        <v>2470</v>
      </c>
      <c r="IE107" s="224">
        <v>1</v>
      </c>
      <c r="IF107" s="224" t="s">
        <v>2232</v>
      </c>
      <c r="IG107" s="224" t="s">
        <v>33</v>
      </c>
      <c r="IH107" s="224">
        <v>2</v>
      </c>
      <c r="II107" s="224" t="s">
        <v>17</v>
      </c>
      <c r="IJ107" s="224" t="s">
        <v>17</v>
      </c>
      <c r="IK107" s="214">
        <v>45455</v>
      </c>
      <c r="IL107" s="222" t="s">
        <v>2469</v>
      </c>
      <c r="IM107" s="222">
        <v>1</v>
      </c>
      <c r="IN107" s="222" t="s">
        <v>2232</v>
      </c>
      <c r="IO107" s="222" t="s">
        <v>33</v>
      </c>
      <c r="IP107" s="222">
        <v>2</v>
      </c>
      <c r="IQ107" s="222" t="s">
        <v>17</v>
      </c>
      <c r="IR107" s="222" t="s">
        <v>17</v>
      </c>
      <c r="IS107" s="223">
        <v>45455</v>
      </c>
    </row>
    <row r="108" spans="1:253" s="11" customFormat="1" ht="13.25" customHeight="1" x14ac:dyDescent="0.25">
      <c r="A108" s="11" t="s">
        <v>1116</v>
      </c>
      <c r="B108" s="11" t="s">
        <v>11095</v>
      </c>
      <c r="C108" s="11" t="s">
        <v>1117</v>
      </c>
      <c r="D108" s="11" t="s">
        <v>1118</v>
      </c>
      <c r="E108" s="11" t="s">
        <v>10334</v>
      </c>
      <c r="F108" s="11" t="s">
        <v>8031</v>
      </c>
      <c r="G108" s="212">
        <v>7198000</v>
      </c>
      <c r="H108" s="213" t="s">
        <v>8028</v>
      </c>
      <c r="I108" s="213" t="s">
        <v>888</v>
      </c>
      <c r="J108" s="213">
        <v>2</v>
      </c>
      <c r="K108" s="213" t="s">
        <v>8030</v>
      </c>
      <c r="L108" s="213" t="s">
        <v>8029</v>
      </c>
      <c r="M108" s="214">
        <v>45530</v>
      </c>
      <c r="N108" s="221" t="s">
        <v>8035</v>
      </c>
      <c r="O108" s="216">
        <v>120340</v>
      </c>
      <c r="P108" s="216" t="s">
        <v>8032</v>
      </c>
      <c r="Q108" s="216" t="s">
        <v>888</v>
      </c>
      <c r="R108" s="216">
        <v>2</v>
      </c>
      <c r="S108" s="216" t="s">
        <v>8034</v>
      </c>
      <c r="T108" s="216" t="s">
        <v>8033</v>
      </c>
      <c r="U108" s="217">
        <v>45530</v>
      </c>
      <c r="V108" s="221" t="s">
        <v>8039</v>
      </c>
      <c r="W108" s="213">
        <v>7198000</v>
      </c>
      <c r="X108" s="213" t="s">
        <v>8036</v>
      </c>
      <c r="Y108" s="213" t="s">
        <v>888</v>
      </c>
      <c r="Z108" s="213">
        <v>2</v>
      </c>
      <c r="AA108" s="213" t="s">
        <v>8038</v>
      </c>
      <c r="AB108" s="213" t="s">
        <v>8037</v>
      </c>
      <c r="AC108" s="214">
        <v>45530</v>
      </c>
      <c r="AD108" s="221" t="s">
        <v>8043</v>
      </c>
      <c r="AE108" s="218">
        <v>1773000</v>
      </c>
      <c r="AF108" s="218" t="s">
        <v>8040</v>
      </c>
      <c r="AG108" s="218" t="s">
        <v>22</v>
      </c>
      <c r="AH108" s="218">
        <v>3</v>
      </c>
      <c r="AI108" s="218" t="s">
        <v>8042</v>
      </c>
      <c r="AJ108" s="218" t="s">
        <v>8041</v>
      </c>
      <c r="AK108" s="219">
        <v>45530</v>
      </c>
      <c r="AL108" s="221" t="s">
        <v>8047</v>
      </c>
      <c r="AM108" s="213">
        <v>250000</v>
      </c>
      <c r="AN108" s="213" t="s">
        <v>8044</v>
      </c>
      <c r="AO108" s="213" t="s">
        <v>33</v>
      </c>
      <c r="AP108" s="213">
        <v>2</v>
      </c>
      <c r="AQ108" s="213" t="s">
        <v>8046</v>
      </c>
      <c r="AR108" s="213" t="s">
        <v>8045</v>
      </c>
      <c r="AS108" s="214">
        <v>45530</v>
      </c>
      <c r="AT108" s="222" t="s">
        <v>8048</v>
      </c>
      <c r="AU108" s="218" t="s">
        <v>17</v>
      </c>
      <c r="AV108" s="218" t="s">
        <v>17</v>
      </c>
      <c r="AW108" s="218" t="s">
        <v>17</v>
      </c>
      <c r="AX108" s="218" t="s">
        <v>17</v>
      </c>
      <c r="AY108" s="218" t="s">
        <v>7714</v>
      </c>
      <c r="AZ108" s="218" t="s">
        <v>17</v>
      </c>
      <c r="BA108" s="219">
        <v>45530</v>
      </c>
      <c r="BB108" s="221" t="s">
        <v>8062</v>
      </c>
      <c r="BC108" s="213" t="s">
        <v>17</v>
      </c>
      <c r="BD108" s="213" t="s">
        <v>824</v>
      </c>
      <c r="BE108" s="213" t="s">
        <v>17</v>
      </c>
      <c r="BF108" s="213" t="s">
        <v>17</v>
      </c>
      <c r="BG108" s="213" t="s">
        <v>7714</v>
      </c>
      <c r="BH108" s="213" t="s">
        <v>17</v>
      </c>
      <c r="BI108" s="214">
        <v>45530</v>
      </c>
      <c r="BJ108" s="222" t="s">
        <v>8050</v>
      </c>
      <c r="BK108" s="222">
        <v>8</v>
      </c>
      <c r="BL108" s="222" t="s">
        <v>7760</v>
      </c>
      <c r="BM108" s="222" t="s">
        <v>33</v>
      </c>
      <c r="BN108" s="222">
        <v>2</v>
      </c>
      <c r="BO108" s="222" t="s">
        <v>8049</v>
      </c>
      <c r="BP108" s="218" t="s">
        <v>691</v>
      </c>
      <c r="BQ108" s="223">
        <v>45530</v>
      </c>
      <c r="BR108" s="221" t="s">
        <v>8063</v>
      </c>
      <c r="BS108" s="224" t="s">
        <v>17</v>
      </c>
      <c r="BT108" s="224" t="s">
        <v>824</v>
      </c>
      <c r="BU108" s="224" t="s">
        <v>17</v>
      </c>
      <c r="BV108" s="224" t="s">
        <v>17</v>
      </c>
      <c r="BW108" s="224" t="s">
        <v>7714</v>
      </c>
      <c r="BX108" s="224" t="s">
        <v>17</v>
      </c>
      <c r="BY108" s="214">
        <v>45530</v>
      </c>
      <c r="BZ108" s="222" t="s">
        <v>8064</v>
      </c>
      <c r="CA108" s="222" t="s">
        <v>17</v>
      </c>
      <c r="CB108" s="222" t="s">
        <v>824</v>
      </c>
      <c r="CC108" s="222" t="s">
        <v>17</v>
      </c>
      <c r="CD108" s="222" t="s">
        <v>17</v>
      </c>
      <c r="CE108" s="222" t="s">
        <v>7714</v>
      </c>
      <c r="CF108" s="222" t="s">
        <v>17</v>
      </c>
      <c r="CG108" s="223">
        <v>45530</v>
      </c>
      <c r="CH108" s="221" t="s">
        <v>11518</v>
      </c>
      <c r="CI108" s="222" t="e">
        <v>#N/A</v>
      </c>
      <c r="CJ108" s="222" t="e">
        <v>#N/A</v>
      </c>
      <c r="CK108" s="222" t="e">
        <v>#N/A</v>
      </c>
      <c r="CL108" s="222" t="e">
        <v>#N/A</v>
      </c>
      <c r="CM108" s="222" t="e">
        <v>#N/A</v>
      </c>
      <c r="CN108" s="222" t="e">
        <v>#N/A</v>
      </c>
      <c r="CO108" s="225" t="e">
        <v>#N/A</v>
      </c>
      <c r="CP108" s="222" t="s">
        <v>8066</v>
      </c>
      <c r="CQ108" s="224" t="s">
        <v>17</v>
      </c>
      <c r="CR108" s="224" t="s">
        <v>824</v>
      </c>
      <c r="CS108" s="224" t="s">
        <v>17</v>
      </c>
      <c r="CT108" s="224" t="s">
        <v>17</v>
      </c>
      <c r="CU108" s="224" t="s">
        <v>7714</v>
      </c>
      <c r="CV108" s="224" t="s">
        <v>17</v>
      </c>
      <c r="CW108" s="214">
        <v>45530</v>
      </c>
      <c r="CX108" s="222" t="s">
        <v>8053</v>
      </c>
      <c r="CY108" s="218" t="s">
        <v>17</v>
      </c>
      <c r="CZ108" s="218" t="s">
        <v>824</v>
      </c>
      <c r="DA108" s="218" t="s">
        <v>17</v>
      </c>
      <c r="DB108" s="218" t="s">
        <v>17</v>
      </c>
      <c r="DC108" s="218" t="s">
        <v>7714</v>
      </c>
      <c r="DD108" s="218" t="s">
        <v>17</v>
      </c>
      <c r="DE108" s="220">
        <v>45530</v>
      </c>
      <c r="DF108" s="221" t="s">
        <v>8056</v>
      </c>
      <c r="DG108" s="213">
        <v>5425000</v>
      </c>
      <c r="DH108" s="224" t="s">
        <v>8054</v>
      </c>
      <c r="DI108" s="224" t="s">
        <v>888</v>
      </c>
      <c r="DJ108" s="224">
        <v>2</v>
      </c>
      <c r="DK108" s="224" t="s">
        <v>4191</v>
      </c>
      <c r="DL108" s="224" t="s">
        <v>8055</v>
      </c>
      <c r="DM108" s="214">
        <v>45530</v>
      </c>
      <c r="DN108" s="222" t="s">
        <v>8057</v>
      </c>
      <c r="DO108" s="218">
        <v>1773000</v>
      </c>
      <c r="DP108" s="222" t="s">
        <v>8054</v>
      </c>
      <c r="DQ108" s="222" t="s">
        <v>888</v>
      </c>
      <c r="DR108" s="222">
        <v>2</v>
      </c>
      <c r="DS108" s="222" t="s">
        <v>4230</v>
      </c>
      <c r="DT108" s="222" t="s">
        <v>8055</v>
      </c>
      <c r="DU108" s="223">
        <v>45530</v>
      </c>
      <c r="DV108" s="221" t="s">
        <v>8058</v>
      </c>
      <c r="DW108" s="213" t="s">
        <v>17</v>
      </c>
      <c r="DX108" s="224" t="s">
        <v>824</v>
      </c>
      <c r="DY108" s="224" t="s">
        <v>17</v>
      </c>
      <c r="DZ108" s="224" t="s">
        <v>17</v>
      </c>
      <c r="EA108" s="224" t="s">
        <v>7714</v>
      </c>
      <c r="EB108" s="224" t="s">
        <v>17</v>
      </c>
      <c r="EC108" s="214">
        <v>45530</v>
      </c>
      <c r="ED108" s="222" t="s">
        <v>8059</v>
      </c>
      <c r="EE108" s="218" t="s">
        <v>17</v>
      </c>
      <c r="EF108" s="222" t="s">
        <v>824</v>
      </c>
      <c r="EG108" s="222" t="s">
        <v>17</v>
      </c>
      <c r="EH108" s="222" t="s">
        <v>17</v>
      </c>
      <c r="EI108" s="222" t="s">
        <v>7714</v>
      </c>
      <c r="EJ108" s="222" t="s">
        <v>17</v>
      </c>
      <c r="EK108" s="223">
        <v>45530</v>
      </c>
      <c r="EL108" s="221" t="s">
        <v>8060</v>
      </c>
      <c r="EM108" s="213" t="s">
        <v>17</v>
      </c>
      <c r="EN108" s="224" t="s">
        <v>824</v>
      </c>
      <c r="EO108" s="224" t="s">
        <v>17</v>
      </c>
      <c r="EP108" s="224" t="s">
        <v>17</v>
      </c>
      <c r="EQ108" s="224" t="s">
        <v>7714</v>
      </c>
      <c r="ER108" s="224" t="s">
        <v>17</v>
      </c>
      <c r="ES108" s="214">
        <v>45530</v>
      </c>
      <c r="ET108" s="222" t="s">
        <v>8051</v>
      </c>
      <c r="EU108" s="222">
        <v>8</v>
      </c>
      <c r="EV108" s="222" t="s">
        <v>7760</v>
      </c>
      <c r="EW108" s="222" t="s">
        <v>33</v>
      </c>
      <c r="EX108" s="222">
        <v>2</v>
      </c>
      <c r="EY108" s="222" t="s">
        <v>8049</v>
      </c>
      <c r="EZ108" s="222" t="s">
        <v>691</v>
      </c>
      <c r="FA108" s="223">
        <v>45530</v>
      </c>
      <c r="FB108" s="221" t="s">
        <v>8061</v>
      </c>
      <c r="FC108" s="224" t="s">
        <v>17</v>
      </c>
      <c r="FD108" s="224" t="s">
        <v>824</v>
      </c>
      <c r="FE108" s="224" t="s">
        <v>17</v>
      </c>
      <c r="FF108" s="224" t="s">
        <v>17</v>
      </c>
      <c r="FG108" s="224" t="s">
        <v>7714</v>
      </c>
      <c r="FH108" s="224" t="s">
        <v>17</v>
      </c>
      <c r="FI108" s="214">
        <v>45530</v>
      </c>
      <c r="FJ108" s="221" t="s">
        <v>1120</v>
      </c>
      <c r="FK108" s="222" t="s">
        <v>17</v>
      </c>
      <c r="FL108" s="222" t="s">
        <v>17</v>
      </c>
      <c r="FM108" s="222" t="s">
        <v>17</v>
      </c>
      <c r="FN108" s="222" t="s">
        <v>17</v>
      </c>
      <c r="FO108" s="222" t="s">
        <v>1119</v>
      </c>
      <c r="FP108" s="218" t="s">
        <v>17</v>
      </c>
      <c r="FQ108" s="219">
        <v>44921</v>
      </c>
      <c r="FR108" s="221" t="s">
        <v>1122</v>
      </c>
      <c r="FS108" s="224" t="s">
        <v>17</v>
      </c>
      <c r="FT108" s="224" t="s">
        <v>17</v>
      </c>
      <c r="FU108" s="224" t="s">
        <v>17</v>
      </c>
      <c r="FV108" s="224" t="s">
        <v>17</v>
      </c>
      <c r="FW108" s="224" t="s">
        <v>1121</v>
      </c>
      <c r="FX108" s="224" t="s">
        <v>17</v>
      </c>
      <c r="FY108" s="214">
        <v>44921</v>
      </c>
      <c r="FZ108" s="222" t="s">
        <v>3258</v>
      </c>
      <c r="GA108" s="222">
        <v>2</v>
      </c>
      <c r="GB108" s="222" t="s">
        <v>2232</v>
      </c>
      <c r="GC108" s="222" t="s">
        <v>33</v>
      </c>
      <c r="GD108" s="222">
        <v>2</v>
      </c>
      <c r="GE108" s="222" t="s">
        <v>17</v>
      </c>
      <c r="GF108" s="222" t="s">
        <v>17</v>
      </c>
      <c r="GG108" s="223">
        <v>45461</v>
      </c>
      <c r="GH108" s="221" t="s">
        <v>3264</v>
      </c>
      <c r="GI108" s="224">
        <v>0</v>
      </c>
      <c r="GJ108" s="224" t="s">
        <v>2232</v>
      </c>
      <c r="GK108" s="224" t="s">
        <v>33</v>
      </c>
      <c r="GL108" s="224">
        <v>2</v>
      </c>
      <c r="GM108" s="224" t="s">
        <v>17</v>
      </c>
      <c r="GN108" s="224" t="s">
        <v>17</v>
      </c>
      <c r="GO108" s="214">
        <v>45461</v>
      </c>
      <c r="GP108" s="222" t="s">
        <v>3259</v>
      </c>
      <c r="GQ108" s="222">
        <v>2</v>
      </c>
      <c r="GR108" s="222" t="s">
        <v>2232</v>
      </c>
      <c r="GS108" s="222" t="s">
        <v>33</v>
      </c>
      <c r="GT108" s="222">
        <v>2</v>
      </c>
      <c r="GU108" s="222" t="s">
        <v>17</v>
      </c>
      <c r="GV108" s="222" t="s">
        <v>17</v>
      </c>
      <c r="GW108" s="223">
        <v>45461</v>
      </c>
      <c r="GX108" s="221" t="s">
        <v>3265</v>
      </c>
      <c r="GY108" s="224">
        <v>0</v>
      </c>
      <c r="GZ108" s="224" t="s">
        <v>2232</v>
      </c>
      <c r="HA108" s="224" t="s">
        <v>33</v>
      </c>
      <c r="HB108" s="224">
        <v>2</v>
      </c>
      <c r="HC108" s="224" t="s">
        <v>17</v>
      </c>
      <c r="HD108" s="224" t="s">
        <v>17</v>
      </c>
      <c r="HE108" s="214">
        <v>45461</v>
      </c>
      <c r="HF108" s="222" t="s">
        <v>3257</v>
      </c>
      <c r="HG108" s="222">
        <v>0</v>
      </c>
      <c r="HH108" s="222" t="s">
        <v>2232</v>
      </c>
      <c r="HI108" s="222" t="s">
        <v>33</v>
      </c>
      <c r="HJ108" s="222">
        <v>2</v>
      </c>
      <c r="HK108" s="222" t="s">
        <v>17</v>
      </c>
      <c r="HL108" s="222" t="s">
        <v>17</v>
      </c>
      <c r="HM108" s="223">
        <v>45461</v>
      </c>
      <c r="HN108" s="221" t="s">
        <v>3263</v>
      </c>
      <c r="HO108" s="224">
        <v>0</v>
      </c>
      <c r="HP108" s="224" t="s">
        <v>2232</v>
      </c>
      <c r="HQ108" s="224" t="s">
        <v>33</v>
      </c>
      <c r="HR108" s="224">
        <v>2</v>
      </c>
      <c r="HS108" s="224" t="s">
        <v>17</v>
      </c>
      <c r="HT108" s="224" t="s">
        <v>17</v>
      </c>
      <c r="HU108" s="214">
        <v>45461</v>
      </c>
      <c r="HV108" s="222" t="s">
        <v>3260</v>
      </c>
      <c r="HW108" s="222">
        <v>0</v>
      </c>
      <c r="HX108" s="222" t="s">
        <v>2232</v>
      </c>
      <c r="HY108" s="222" t="s">
        <v>33</v>
      </c>
      <c r="HZ108" s="222">
        <v>2</v>
      </c>
      <c r="IA108" s="222" t="s">
        <v>17</v>
      </c>
      <c r="IB108" s="222" t="s">
        <v>17</v>
      </c>
      <c r="IC108" s="223">
        <v>45461</v>
      </c>
      <c r="ID108" s="221" t="s">
        <v>3262</v>
      </c>
      <c r="IE108" s="224">
        <v>0</v>
      </c>
      <c r="IF108" s="224" t="s">
        <v>2232</v>
      </c>
      <c r="IG108" s="224" t="s">
        <v>33</v>
      </c>
      <c r="IH108" s="224">
        <v>2</v>
      </c>
      <c r="II108" s="224" t="s">
        <v>17</v>
      </c>
      <c r="IJ108" s="224" t="s">
        <v>17</v>
      </c>
      <c r="IK108" s="214">
        <v>45461</v>
      </c>
      <c r="IL108" s="222" t="s">
        <v>3261</v>
      </c>
      <c r="IM108" s="222">
        <v>0</v>
      </c>
      <c r="IN108" s="222" t="s">
        <v>2232</v>
      </c>
      <c r="IO108" s="222" t="s">
        <v>33</v>
      </c>
      <c r="IP108" s="222">
        <v>2</v>
      </c>
      <c r="IQ108" s="222" t="s">
        <v>17</v>
      </c>
      <c r="IR108" s="222" t="s">
        <v>17</v>
      </c>
      <c r="IS108" s="223">
        <v>45461</v>
      </c>
    </row>
    <row r="109" spans="1:253" s="11" customFormat="1" ht="13.25" customHeight="1" x14ac:dyDescent="0.25">
      <c r="A109" s="11" t="s">
        <v>2918</v>
      </c>
      <c r="B109" s="11" t="s">
        <v>10748</v>
      </c>
      <c r="C109" s="11" t="s">
        <v>2919</v>
      </c>
      <c r="D109" s="11" t="s">
        <v>2920</v>
      </c>
      <c r="E109" s="11" t="s">
        <v>10339</v>
      </c>
      <c r="F109" s="11" t="s">
        <v>6423</v>
      </c>
      <c r="G109" s="212">
        <v>29165000</v>
      </c>
      <c r="H109" s="213" t="s">
        <v>6420</v>
      </c>
      <c r="I109" s="213" t="s">
        <v>492</v>
      </c>
      <c r="J109" s="213">
        <v>1</v>
      </c>
      <c r="K109" s="213" t="s">
        <v>6422</v>
      </c>
      <c r="L109" s="213" t="s">
        <v>6421</v>
      </c>
      <c r="M109" s="214">
        <v>45529</v>
      </c>
      <c r="N109" s="221" t="s">
        <v>6427</v>
      </c>
      <c r="O109" s="216">
        <v>91315</v>
      </c>
      <c r="P109" s="216" t="s">
        <v>6424</v>
      </c>
      <c r="Q109" s="216" t="s">
        <v>888</v>
      </c>
      <c r="R109" s="216">
        <v>2</v>
      </c>
      <c r="S109" s="216" t="s">
        <v>6426</v>
      </c>
      <c r="T109" s="216" t="s">
        <v>6425</v>
      </c>
      <c r="U109" s="217">
        <v>45529</v>
      </c>
      <c r="V109" s="221" t="s">
        <v>6431</v>
      </c>
      <c r="W109" s="213">
        <v>11972000</v>
      </c>
      <c r="X109" s="213" t="s">
        <v>6428</v>
      </c>
      <c r="Y109" s="213" t="s">
        <v>888</v>
      </c>
      <c r="Z109" s="213">
        <v>2</v>
      </c>
      <c r="AA109" s="213" t="s">
        <v>6430</v>
      </c>
      <c r="AB109" s="213" t="s">
        <v>6429</v>
      </c>
      <c r="AC109" s="214">
        <v>45529</v>
      </c>
      <c r="AD109" s="221" t="s">
        <v>6435</v>
      </c>
      <c r="AE109" s="218">
        <v>1634000</v>
      </c>
      <c r="AF109" s="218" t="s">
        <v>6432</v>
      </c>
      <c r="AG109" s="218" t="s">
        <v>888</v>
      </c>
      <c r="AH109" s="218">
        <v>2</v>
      </c>
      <c r="AI109" s="218" t="s">
        <v>6434</v>
      </c>
      <c r="AJ109" s="218" t="s">
        <v>6433</v>
      </c>
      <c r="AK109" s="219">
        <v>45529</v>
      </c>
      <c r="AL109" s="221" t="s">
        <v>6439</v>
      </c>
      <c r="AM109" s="213">
        <v>27000</v>
      </c>
      <c r="AN109" s="213" t="s">
        <v>6436</v>
      </c>
      <c r="AO109" s="213" t="s">
        <v>22</v>
      </c>
      <c r="AP109" s="213">
        <v>3</v>
      </c>
      <c r="AQ109" s="213" t="s">
        <v>6438</v>
      </c>
      <c r="AR109" s="213" t="s">
        <v>6437</v>
      </c>
      <c r="AS109" s="214">
        <v>45529</v>
      </c>
      <c r="AT109" s="222" t="s">
        <v>6443</v>
      </c>
      <c r="AU109" s="218">
        <v>0</v>
      </c>
      <c r="AV109" s="218" t="s">
        <v>6440</v>
      </c>
      <c r="AW109" s="218" t="s">
        <v>492</v>
      </c>
      <c r="AX109" s="218">
        <v>1</v>
      </c>
      <c r="AY109" s="218" t="s">
        <v>6442</v>
      </c>
      <c r="AZ109" s="218" t="s">
        <v>6441</v>
      </c>
      <c r="BA109" s="219">
        <v>45529</v>
      </c>
      <c r="BB109" s="221" t="s">
        <v>6470</v>
      </c>
      <c r="BC109" s="213" t="s">
        <v>17</v>
      </c>
      <c r="BD109" s="213" t="s">
        <v>17</v>
      </c>
      <c r="BE109" s="213" t="s">
        <v>17</v>
      </c>
      <c r="BF109" s="213" t="s">
        <v>17</v>
      </c>
      <c r="BG109" s="213" t="s">
        <v>1475</v>
      </c>
      <c r="BH109" s="213" t="s">
        <v>17</v>
      </c>
      <c r="BI109" s="214">
        <v>45529</v>
      </c>
      <c r="BJ109" s="222" t="s">
        <v>6444</v>
      </c>
      <c r="BK109" s="222">
        <v>0</v>
      </c>
      <c r="BL109" s="222" t="s">
        <v>6440</v>
      </c>
      <c r="BM109" s="222" t="s">
        <v>492</v>
      </c>
      <c r="BN109" s="222">
        <v>1</v>
      </c>
      <c r="BO109" s="222" t="s">
        <v>6402</v>
      </c>
      <c r="BP109" s="218" t="s">
        <v>6441</v>
      </c>
      <c r="BQ109" s="223">
        <v>45529</v>
      </c>
      <c r="BR109" s="221" t="s">
        <v>6472</v>
      </c>
      <c r="BS109" s="224">
        <v>35489</v>
      </c>
      <c r="BT109" s="224" t="s">
        <v>6440</v>
      </c>
      <c r="BU109" s="224" t="s">
        <v>888</v>
      </c>
      <c r="BV109" s="224">
        <v>2</v>
      </c>
      <c r="BW109" s="224" t="s">
        <v>6471</v>
      </c>
      <c r="BX109" s="224" t="s">
        <v>6441</v>
      </c>
      <c r="BY109" s="214">
        <v>45529</v>
      </c>
      <c r="BZ109" s="222" t="s">
        <v>6474</v>
      </c>
      <c r="CA109" s="222">
        <v>26550</v>
      </c>
      <c r="CB109" s="222" t="s">
        <v>6440</v>
      </c>
      <c r="CC109" s="222" t="s">
        <v>888</v>
      </c>
      <c r="CD109" s="222">
        <v>2</v>
      </c>
      <c r="CE109" s="222" t="s">
        <v>6473</v>
      </c>
      <c r="CF109" s="222" t="s">
        <v>6441</v>
      </c>
      <c r="CG109" s="223">
        <v>45529</v>
      </c>
      <c r="CH109" s="221" t="s">
        <v>11519</v>
      </c>
      <c r="CI109" s="222" t="e">
        <v>#N/A</v>
      </c>
      <c r="CJ109" s="222" t="e">
        <v>#N/A</v>
      </c>
      <c r="CK109" s="222" t="e">
        <v>#N/A</v>
      </c>
      <c r="CL109" s="222" t="e">
        <v>#N/A</v>
      </c>
      <c r="CM109" s="222" t="e">
        <v>#N/A</v>
      </c>
      <c r="CN109" s="222" t="e">
        <v>#N/A</v>
      </c>
      <c r="CO109" s="225" t="e">
        <v>#N/A</v>
      </c>
      <c r="CP109" s="222" t="s">
        <v>6476</v>
      </c>
      <c r="CQ109" s="224" t="s">
        <v>17</v>
      </c>
      <c r="CR109" s="224" t="s">
        <v>17</v>
      </c>
      <c r="CS109" s="224" t="s">
        <v>17</v>
      </c>
      <c r="CT109" s="224" t="s">
        <v>17</v>
      </c>
      <c r="CU109" s="224" t="s">
        <v>1475</v>
      </c>
      <c r="CV109" s="224" t="s">
        <v>17</v>
      </c>
      <c r="CW109" s="214">
        <v>45529</v>
      </c>
      <c r="CX109" s="222" t="s">
        <v>6449</v>
      </c>
      <c r="CY109" s="218">
        <v>250000</v>
      </c>
      <c r="CZ109" s="218" t="s">
        <v>6458</v>
      </c>
      <c r="DA109" s="218" t="s">
        <v>888</v>
      </c>
      <c r="DB109" s="218">
        <v>2</v>
      </c>
      <c r="DC109" s="218" t="s">
        <v>6460</v>
      </c>
      <c r="DD109" s="218" t="s">
        <v>6459</v>
      </c>
      <c r="DE109" s="220">
        <v>45529</v>
      </c>
      <c r="DF109" s="221" t="s">
        <v>6453</v>
      </c>
      <c r="DG109" s="213">
        <v>10338000</v>
      </c>
      <c r="DH109" s="224" t="s">
        <v>6450</v>
      </c>
      <c r="DI109" s="224" t="s">
        <v>888</v>
      </c>
      <c r="DJ109" s="224">
        <v>2</v>
      </c>
      <c r="DK109" s="224" t="s">
        <v>6452</v>
      </c>
      <c r="DL109" s="224" t="s">
        <v>6451</v>
      </c>
      <c r="DM109" s="214">
        <v>45529</v>
      </c>
      <c r="DN109" s="222" t="s">
        <v>6457</v>
      </c>
      <c r="DO109" s="218">
        <v>1384000</v>
      </c>
      <c r="DP109" s="222" t="s">
        <v>6454</v>
      </c>
      <c r="DQ109" s="222" t="s">
        <v>888</v>
      </c>
      <c r="DR109" s="222">
        <v>2</v>
      </c>
      <c r="DS109" s="222" t="s">
        <v>6456</v>
      </c>
      <c r="DT109" s="222" t="s">
        <v>6455</v>
      </c>
      <c r="DU109" s="223">
        <v>45529</v>
      </c>
      <c r="DV109" s="221" t="s">
        <v>6461</v>
      </c>
      <c r="DW109" s="213">
        <v>250000</v>
      </c>
      <c r="DX109" s="224" t="s">
        <v>6458</v>
      </c>
      <c r="DY109" s="224" t="s">
        <v>888</v>
      </c>
      <c r="DZ109" s="224">
        <v>2</v>
      </c>
      <c r="EA109" s="224" t="s">
        <v>6460</v>
      </c>
      <c r="EB109" s="224" t="s">
        <v>6459</v>
      </c>
      <c r="EC109" s="214">
        <v>45529</v>
      </c>
      <c r="ED109" s="222" t="s">
        <v>6463</v>
      </c>
      <c r="EE109" s="218" t="s">
        <v>17</v>
      </c>
      <c r="EF109" s="222" t="s">
        <v>6440</v>
      </c>
      <c r="EG109" s="222" t="s">
        <v>888</v>
      </c>
      <c r="EH109" s="222">
        <v>2</v>
      </c>
      <c r="EI109" s="222" t="s">
        <v>6462</v>
      </c>
      <c r="EJ109" s="222" t="s">
        <v>6441</v>
      </c>
      <c r="EK109" s="223">
        <v>45529</v>
      </c>
      <c r="EL109" s="221" t="s">
        <v>6465</v>
      </c>
      <c r="EM109" s="213" t="s">
        <v>17</v>
      </c>
      <c r="EN109" s="224" t="s">
        <v>6440</v>
      </c>
      <c r="EO109" s="224" t="s">
        <v>888</v>
      </c>
      <c r="EP109" s="224">
        <v>2</v>
      </c>
      <c r="EQ109" s="224" t="s">
        <v>6464</v>
      </c>
      <c r="ER109" s="224" t="s">
        <v>6441</v>
      </c>
      <c r="ES109" s="214">
        <v>45529</v>
      </c>
      <c r="ET109" s="222" t="s">
        <v>6445</v>
      </c>
      <c r="EU109" s="222">
        <v>0</v>
      </c>
      <c r="EV109" s="222" t="s">
        <v>6440</v>
      </c>
      <c r="EW109" s="222" t="s">
        <v>492</v>
      </c>
      <c r="EX109" s="222">
        <v>1</v>
      </c>
      <c r="EY109" s="222" t="s">
        <v>6404</v>
      </c>
      <c r="EZ109" s="222" t="s">
        <v>6441</v>
      </c>
      <c r="FA109" s="223">
        <v>45529</v>
      </c>
      <c r="FB109" s="221" t="s">
        <v>6467</v>
      </c>
      <c r="FC109" s="224">
        <v>4</v>
      </c>
      <c r="FD109" s="224" t="s">
        <v>6440</v>
      </c>
      <c r="FE109" s="224" t="s">
        <v>492</v>
      </c>
      <c r="FF109" s="224">
        <v>1</v>
      </c>
      <c r="FG109" s="224" t="s">
        <v>6466</v>
      </c>
      <c r="FH109" s="224" t="s">
        <v>6441</v>
      </c>
      <c r="FI109" s="214">
        <v>45529</v>
      </c>
      <c r="FJ109" s="221" t="s">
        <v>6468</v>
      </c>
      <c r="FK109" s="222" t="s">
        <v>17</v>
      </c>
      <c r="FL109" s="222" t="s">
        <v>17</v>
      </c>
      <c r="FM109" s="222" t="s">
        <v>17</v>
      </c>
      <c r="FN109" s="222" t="s">
        <v>17</v>
      </c>
      <c r="FO109" s="222" t="s">
        <v>1475</v>
      </c>
      <c r="FP109" s="218" t="s">
        <v>17</v>
      </c>
      <c r="FQ109" s="219">
        <v>45529</v>
      </c>
      <c r="FR109" s="221" t="s">
        <v>6469</v>
      </c>
      <c r="FS109" s="224" t="s">
        <v>17</v>
      </c>
      <c r="FT109" s="224" t="s">
        <v>17</v>
      </c>
      <c r="FU109" s="224" t="s">
        <v>17</v>
      </c>
      <c r="FV109" s="224" t="s">
        <v>17</v>
      </c>
      <c r="FW109" s="224" t="s">
        <v>1475</v>
      </c>
      <c r="FX109" s="224" t="s">
        <v>17</v>
      </c>
      <c r="FY109" s="214">
        <v>45529</v>
      </c>
      <c r="FZ109" s="222" t="s">
        <v>2922</v>
      </c>
      <c r="GA109" s="222">
        <v>1</v>
      </c>
      <c r="GB109" s="222" t="s">
        <v>2232</v>
      </c>
      <c r="GC109" s="222" t="s">
        <v>33</v>
      </c>
      <c r="GD109" s="222">
        <v>2</v>
      </c>
      <c r="GE109" s="222" t="s">
        <v>17</v>
      </c>
      <c r="GF109" s="222" t="s">
        <v>17</v>
      </c>
      <c r="GG109" s="223">
        <v>45460</v>
      </c>
      <c r="GH109" s="221" t="s">
        <v>2928</v>
      </c>
      <c r="GI109" s="224">
        <v>0</v>
      </c>
      <c r="GJ109" s="224" t="s">
        <v>2232</v>
      </c>
      <c r="GK109" s="224" t="s">
        <v>33</v>
      </c>
      <c r="GL109" s="224">
        <v>2</v>
      </c>
      <c r="GM109" s="224" t="s">
        <v>17</v>
      </c>
      <c r="GN109" s="224" t="s">
        <v>17</v>
      </c>
      <c r="GO109" s="214">
        <v>45460</v>
      </c>
      <c r="GP109" s="222" t="s">
        <v>2923</v>
      </c>
      <c r="GQ109" s="222">
        <v>0</v>
      </c>
      <c r="GR109" s="222" t="s">
        <v>2232</v>
      </c>
      <c r="GS109" s="222" t="s">
        <v>33</v>
      </c>
      <c r="GT109" s="222">
        <v>2</v>
      </c>
      <c r="GU109" s="222" t="s">
        <v>17</v>
      </c>
      <c r="GV109" s="222" t="s">
        <v>17</v>
      </c>
      <c r="GW109" s="223">
        <v>45460</v>
      </c>
      <c r="GX109" s="221" t="s">
        <v>2929</v>
      </c>
      <c r="GY109" s="224">
        <v>0</v>
      </c>
      <c r="GZ109" s="224" t="s">
        <v>2232</v>
      </c>
      <c r="HA109" s="224" t="s">
        <v>33</v>
      </c>
      <c r="HB109" s="224">
        <v>2</v>
      </c>
      <c r="HC109" s="224" t="s">
        <v>17</v>
      </c>
      <c r="HD109" s="224" t="s">
        <v>17</v>
      </c>
      <c r="HE109" s="214">
        <v>45460</v>
      </c>
      <c r="HF109" s="222" t="s">
        <v>2921</v>
      </c>
      <c r="HG109" s="222">
        <v>0</v>
      </c>
      <c r="HH109" s="222" t="s">
        <v>2232</v>
      </c>
      <c r="HI109" s="222" t="s">
        <v>33</v>
      </c>
      <c r="HJ109" s="222">
        <v>2</v>
      </c>
      <c r="HK109" s="222" t="s">
        <v>17</v>
      </c>
      <c r="HL109" s="222" t="s">
        <v>17</v>
      </c>
      <c r="HM109" s="223">
        <v>45460</v>
      </c>
      <c r="HN109" s="221" t="s">
        <v>2927</v>
      </c>
      <c r="HO109" s="224">
        <v>0</v>
      </c>
      <c r="HP109" s="224" t="s">
        <v>2232</v>
      </c>
      <c r="HQ109" s="224" t="s">
        <v>33</v>
      </c>
      <c r="HR109" s="224">
        <v>2</v>
      </c>
      <c r="HS109" s="224" t="s">
        <v>17</v>
      </c>
      <c r="HT109" s="224" t="s">
        <v>17</v>
      </c>
      <c r="HU109" s="214">
        <v>45460</v>
      </c>
      <c r="HV109" s="222" t="s">
        <v>2924</v>
      </c>
      <c r="HW109" s="222">
        <v>0</v>
      </c>
      <c r="HX109" s="222" t="s">
        <v>2232</v>
      </c>
      <c r="HY109" s="222" t="s">
        <v>33</v>
      </c>
      <c r="HZ109" s="222">
        <v>2</v>
      </c>
      <c r="IA109" s="222" t="s">
        <v>17</v>
      </c>
      <c r="IB109" s="222" t="s">
        <v>17</v>
      </c>
      <c r="IC109" s="223">
        <v>45460</v>
      </c>
      <c r="ID109" s="221" t="s">
        <v>2926</v>
      </c>
      <c r="IE109" s="224">
        <v>1</v>
      </c>
      <c r="IF109" s="224" t="s">
        <v>2232</v>
      </c>
      <c r="IG109" s="224" t="s">
        <v>33</v>
      </c>
      <c r="IH109" s="224">
        <v>2</v>
      </c>
      <c r="II109" s="224" t="s">
        <v>17</v>
      </c>
      <c r="IJ109" s="224" t="s">
        <v>17</v>
      </c>
      <c r="IK109" s="214">
        <v>45460</v>
      </c>
      <c r="IL109" s="222" t="s">
        <v>2925</v>
      </c>
      <c r="IM109" s="222">
        <v>1</v>
      </c>
      <c r="IN109" s="222" t="s">
        <v>2232</v>
      </c>
      <c r="IO109" s="222" t="s">
        <v>33</v>
      </c>
      <c r="IP109" s="222">
        <v>2</v>
      </c>
      <c r="IQ109" s="222" t="s">
        <v>17</v>
      </c>
      <c r="IR109" s="222" t="s">
        <v>17</v>
      </c>
      <c r="IS109" s="223">
        <v>45460</v>
      </c>
    </row>
    <row r="110" spans="1:253" s="11" customFormat="1" ht="13.25" customHeight="1" x14ac:dyDescent="0.25">
      <c r="A110" s="11" t="s">
        <v>107</v>
      </c>
      <c r="B110" s="11" t="s">
        <v>10816</v>
      </c>
      <c r="C110" s="11" t="s">
        <v>108</v>
      </c>
      <c r="D110" s="11" t="s">
        <v>109</v>
      </c>
      <c r="E110" s="11" t="s">
        <v>10346</v>
      </c>
      <c r="F110" s="11" t="s">
        <v>7063</v>
      </c>
      <c r="G110" s="212">
        <v>245145000</v>
      </c>
      <c r="H110" s="213" t="s">
        <v>7060</v>
      </c>
      <c r="I110" s="213" t="s">
        <v>888</v>
      </c>
      <c r="J110" s="213">
        <v>2</v>
      </c>
      <c r="K110" s="213" t="s">
        <v>7062</v>
      </c>
      <c r="L110" s="213" t="s">
        <v>7061</v>
      </c>
      <c r="M110" s="214">
        <v>45530</v>
      </c>
      <c r="N110" s="221" t="s">
        <v>7067</v>
      </c>
      <c r="O110" s="216">
        <v>770880</v>
      </c>
      <c r="P110" s="216" t="s">
        <v>7064</v>
      </c>
      <c r="Q110" s="216" t="s">
        <v>492</v>
      </c>
      <c r="R110" s="216">
        <v>1</v>
      </c>
      <c r="S110" s="216" t="s">
        <v>7066</v>
      </c>
      <c r="T110" s="216" t="s">
        <v>7065</v>
      </c>
      <c r="U110" s="217">
        <v>45530</v>
      </c>
      <c r="V110" s="221" t="s">
        <v>7069</v>
      </c>
      <c r="W110" s="213">
        <v>245145000</v>
      </c>
      <c r="X110" s="213" t="s">
        <v>7060</v>
      </c>
      <c r="Y110" s="213" t="s">
        <v>888</v>
      </c>
      <c r="Z110" s="213">
        <v>2</v>
      </c>
      <c r="AA110" s="213" t="s">
        <v>7068</v>
      </c>
      <c r="AB110" s="213" t="s">
        <v>7061</v>
      </c>
      <c r="AC110" s="214">
        <v>45530</v>
      </c>
      <c r="AD110" s="221" t="s">
        <v>7073</v>
      </c>
      <c r="AE110" s="218">
        <v>94415000</v>
      </c>
      <c r="AF110" s="218" t="s">
        <v>7070</v>
      </c>
      <c r="AG110" s="218" t="s">
        <v>492</v>
      </c>
      <c r="AH110" s="218">
        <v>1</v>
      </c>
      <c r="AI110" s="218" t="s">
        <v>7072</v>
      </c>
      <c r="AJ110" s="218" t="s">
        <v>7071</v>
      </c>
      <c r="AK110" s="219">
        <v>45530</v>
      </c>
      <c r="AL110" s="221" t="s">
        <v>7077</v>
      </c>
      <c r="AM110" s="213">
        <v>3598000</v>
      </c>
      <c r="AN110" s="213" t="s">
        <v>7074</v>
      </c>
      <c r="AO110" s="213" t="s">
        <v>888</v>
      </c>
      <c r="AP110" s="213">
        <v>2</v>
      </c>
      <c r="AQ110" s="213" t="s">
        <v>7076</v>
      </c>
      <c r="AR110" s="213" t="s">
        <v>7075</v>
      </c>
      <c r="AS110" s="214">
        <v>45530</v>
      </c>
      <c r="AT110" s="222" t="s">
        <v>7081</v>
      </c>
      <c r="AU110" s="218">
        <v>12900</v>
      </c>
      <c r="AV110" s="218" t="s">
        <v>7078</v>
      </c>
      <c r="AW110" s="218" t="s">
        <v>888</v>
      </c>
      <c r="AX110" s="218">
        <v>2</v>
      </c>
      <c r="AY110" s="218" t="s">
        <v>7080</v>
      </c>
      <c r="AZ110" s="218" t="s">
        <v>7079</v>
      </c>
      <c r="BA110" s="219">
        <v>45530</v>
      </c>
      <c r="BB110" s="221" t="s">
        <v>526</v>
      </c>
      <c r="BC110" s="213" t="s">
        <v>17</v>
      </c>
      <c r="BD110" s="213" t="s">
        <v>17</v>
      </c>
      <c r="BE110" s="213" t="s">
        <v>17</v>
      </c>
      <c r="BF110" s="213" t="s">
        <v>17</v>
      </c>
      <c r="BG110" s="213" t="s">
        <v>525</v>
      </c>
      <c r="BH110" s="213" t="s">
        <v>17</v>
      </c>
      <c r="BI110" s="214">
        <v>43742</v>
      </c>
      <c r="BJ110" s="222" t="s">
        <v>7084</v>
      </c>
      <c r="BK110" s="222">
        <v>1149</v>
      </c>
      <c r="BL110" s="222" t="s">
        <v>7082</v>
      </c>
      <c r="BM110" s="222" t="s">
        <v>888</v>
      </c>
      <c r="BN110" s="222">
        <v>2</v>
      </c>
      <c r="BO110" s="222" t="s">
        <v>7083</v>
      </c>
      <c r="BP110" s="218" t="s">
        <v>691</v>
      </c>
      <c r="BQ110" s="223">
        <v>45530</v>
      </c>
      <c r="BR110" s="221" t="s">
        <v>1033</v>
      </c>
      <c r="BS110" s="224">
        <v>1200000</v>
      </c>
      <c r="BT110" s="224" t="s">
        <v>1030</v>
      </c>
      <c r="BU110" s="224" t="s">
        <v>492</v>
      </c>
      <c r="BV110" s="224">
        <v>1</v>
      </c>
      <c r="BW110" s="224" t="s">
        <v>1032</v>
      </c>
      <c r="BX110" s="224" t="s">
        <v>1031</v>
      </c>
      <c r="BY110" s="214">
        <v>44830</v>
      </c>
      <c r="BZ110" s="222" t="s">
        <v>1035</v>
      </c>
      <c r="CA110" s="222">
        <v>805000</v>
      </c>
      <c r="CB110" s="222" t="s">
        <v>1030</v>
      </c>
      <c r="CC110" s="222" t="s">
        <v>492</v>
      </c>
      <c r="CD110" s="222">
        <v>1</v>
      </c>
      <c r="CE110" s="222" t="s">
        <v>1034</v>
      </c>
      <c r="CF110" s="222" t="s">
        <v>1031</v>
      </c>
      <c r="CG110" s="223">
        <v>44830</v>
      </c>
      <c r="CH110" s="221" t="s">
        <v>11520</v>
      </c>
      <c r="CI110" s="222" t="e">
        <v>#N/A</v>
      </c>
      <c r="CJ110" s="222" t="e">
        <v>#N/A</v>
      </c>
      <c r="CK110" s="222" t="e">
        <v>#N/A</v>
      </c>
      <c r="CL110" s="222" t="e">
        <v>#N/A</v>
      </c>
      <c r="CM110" s="222" t="e">
        <v>#N/A</v>
      </c>
      <c r="CN110" s="222" t="e">
        <v>#N/A</v>
      </c>
      <c r="CO110" s="225" t="e">
        <v>#N/A</v>
      </c>
      <c r="CP110" s="222" t="s">
        <v>113</v>
      </c>
      <c r="CQ110" s="224" t="s">
        <v>17</v>
      </c>
      <c r="CR110" s="224" t="s">
        <v>110</v>
      </c>
      <c r="CS110" s="224" t="s">
        <v>17</v>
      </c>
      <c r="CT110" s="224" t="s">
        <v>17</v>
      </c>
      <c r="CU110" s="224" t="s">
        <v>112</v>
      </c>
      <c r="CV110" s="224" t="s">
        <v>111</v>
      </c>
      <c r="CW110" s="214">
        <v>43503</v>
      </c>
      <c r="CX110" s="222" t="s">
        <v>7090</v>
      </c>
      <c r="CY110" s="218">
        <v>20600000</v>
      </c>
      <c r="CZ110" s="218" t="s">
        <v>7099</v>
      </c>
      <c r="DA110" s="218" t="s">
        <v>888</v>
      </c>
      <c r="DB110" s="218">
        <v>2</v>
      </c>
      <c r="DC110" s="218" t="s">
        <v>7101</v>
      </c>
      <c r="DD110" s="218" t="s">
        <v>7100</v>
      </c>
      <c r="DE110" s="220">
        <v>45530</v>
      </c>
      <c r="DF110" s="221" t="s">
        <v>7094</v>
      </c>
      <c r="DG110" s="213">
        <v>150730000</v>
      </c>
      <c r="DH110" s="224" t="s">
        <v>7091</v>
      </c>
      <c r="DI110" s="224" t="s">
        <v>888</v>
      </c>
      <c r="DJ110" s="224">
        <v>2</v>
      </c>
      <c r="DK110" s="224" t="s">
        <v>7093</v>
      </c>
      <c r="DL110" s="224" t="s">
        <v>7092</v>
      </c>
      <c r="DM110" s="214">
        <v>45530</v>
      </c>
      <c r="DN110" s="222" t="s">
        <v>7098</v>
      </c>
      <c r="DO110" s="218">
        <v>73815000</v>
      </c>
      <c r="DP110" s="222" t="s">
        <v>7095</v>
      </c>
      <c r="DQ110" s="222" t="s">
        <v>888</v>
      </c>
      <c r="DR110" s="222">
        <v>2</v>
      </c>
      <c r="DS110" s="222" t="s">
        <v>7097</v>
      </c>
      <c r="DT110" s="222" t="s">
        <v>7096</v>
      </c>
      <c r="DU110" s="223">
        <v>45530</v>
      </c>
      <c r="DV110" s="221" t="s">
        <v>7102</v>
      </c>
      <c r="DW110" s="213">
        <v>19000000</v>
      </c>
      <c r="DX110" s="224" t="s">
        <v>7099</v>
      </c>
      <c r="DY110" s="224" t="s">
        <v>888</v>
      </c>
      <c r="DZ110" s="224">
        <v>2</v>
      </c>
      <c r="EA110" s="224" t="s">
        <v>7101</v>
      </c>
      <c r="EB110" s="224" t="s">
        <v>7100</v>
      </c>
      <c r="EC110" s="214">
        <v>45530</v>
      </c>
      <c r="ED110" s="222" t="s">
        <v>7104</v>
      </c>
      <c r="EE110" s="218">
        <v>1600000</v>
      </c>
      <c r="EF110" s="222" t="s">
        <v>7099</v>
      </c>
      <c r="EG110" s="222" t="s">
        <v>888</v>
      </c>
      <c r="EH110" s="222">
        <v>2</v>
      </c>
      <c r="EI110" s="222" t="s">
        <v>7103</v>
      </c>
      <c r="EJ110" s="222" t="s">
        <v>7100</v>
      </c>
      <c r="EK110" s="223">
        <v>45530</v>
      </c>
      <c r="EL110" s="221" t="s">
        <v>7106</v>
      </c>
      <c r="EM110" s="213">
        <v>0</v>
      </c>
      <c r="EN110" s="224" t="s">
        <v>7099</v>
      </c>
      <c r="EO110" s="224" t="s">
        <v>888</v>
      </c>
      <c r="EP110" s="224">
        <v>2</v>
      </c>
      <c r="EQ110" s="224" t="s">
        <v>7105</v>
      </c>
      <c r="ER110" s="224" t="s">
        <v>7100</v>
      </c>
      <c r="ES110" s="214">
        <v>45530</v>
      </c>
      <c r="ET110" s="222" t="s">
        <v>7086</v>
      </c>
      <c r="EU110" s="222">
        <v>1149</v>
      </c>
      <c r="EV110" s="222" t="s">
        <v>7082</v>
      </c>
      <c r="EW110" s="222" t="s">
        <v>888</v>
      </c>
      <c r="EX110" s="222">
        <v>2</v>
      </c>
      <c r="EY110" s="222" t="s">
        <v>7083</v>
      </c>
      <c r="EZ110" s="222" t="s">
        <v>7085</v>
      </c>
      <c r="FA110" s="223">
        <v>45530</v>
      </c>
      <c r="FB110" s="221" t="s">
        <v>7110</v>
      </c>
      <c r="FC110" s="224">
        <v>3</v>
      </c>
      <c r="FD110" s="224" t="s">
        <v>7107</v>
      </c>
      <c r="FE110" s="224" t="s">
        <v>888</v>
      </c>
      <c r="FF110" s="224">
        <v>2</v>
      </c>
      <c r="FG110" s="224" t="s">
        <v>7109</v>
      </c>
      <c r="FH110" s="224" t="s">
        <v>7108</v>
      </c>
      <c r="FI110" s="214">
        <v>45530</v>
      </c>
      <c r="FJ110" s="221" t="s">
        <v>438</v>
      </c>
      <c r="FK110" s="222" t="s">
        <v>17</v>
      </c>
      <c r="FL110" s="222" t="s">
        <v>435</v>
      </c>
      <c r="FM110" s="222" t="s">
        <v>17</v>
      </c>
      <c r="FN110" s="222" t="s">
        <v>17</v>
      </c>
      <c r="FO110" s="222" t="s">
        <v>437</v>
      </c>
      <c r="FP110" s="218" t="s">
        <v>436</v>
      </c>
      <c r="FQ110" s="219">
        <v>43578</v>
      </c>
      <c r="FR110" s="221" t="s">
        <v>440</v>
      </c>
      <c r="FS110" s="224" t="s">
        <v>17</v>
      </c>
      <c r="FT110" s="224" t="s">
        <v>435</v>
      </c>
      <c r="FU110" s="224" t="s">
        <v>17</v>
      </c>
      <c r="FV110" s="224" t="s">
        <v>17</v>
      </c>
      <c r="FW110" s="224" t="s">
        <v>437</v>
      </c>
      <c r="FX110" s="224" t="s">
        <v>436</v>
      </c>
      <c r="FY110" s="214">
        <v>43578</v>
      </c>
      <c r="FZ110" s="222" t="s">
        <v>2805</v>
      </c>
      <c r="GA110" s="222">
        <v>2</v>
      </c>
      <c r="GB110" s="222" t="s">
        <v>2232</v>
      </c>
      <c r="GC110" s="222" t="s">
        <v>33</v>
      </c>
      <c r="GD110" s="222">
        <v>2</v>
      </c>
      <c r="GE110" s="222" t="s">
        <v>17</v>
      </c>
      <c r="GF110" s="222" t="s">
        <v>17</v>
      </c>
      <c r="GG110" s="223">
        <v>45459</v>
      </c>
      <c r="GH110" s="221" t="s">
        <v>2811</v>
      </c>
      <c r="GI110" s="224">
        <v>2</v>
      </c>
      <c r="GJ110" s="224" t="s">
        <v>2232</v>
      </c>
      <c r="GK110" s="224" t="s">
        <v>33</v>
      </c>
      <c r="GL110" s="224">
        <v>2</v>
      </c>
      <c r="GM110" s="224" t="s">
        <v>17</v>
      </c>
      <c r="GN110" s="224" t="s">
        <v>17</v>
      </c>
      <c r="GO110" s="214">
        <v>45459</v>
      </c>
      <c r="GP110" s="222" t="s">
        <v>2806</v>
      </c>
      <c r="GQ110" s="222">
        <v>2</v>
      </c>
      <c r="GR110" s="222" t="s">
        <v>2232</v>
      </c>
      <c r="GS110" s="222" t="s">
        <v>33</v>
      </c>
      <c r="GT110" s="222">
        <v>2</v>
      </c>
      <c r="GU110" s="222" t="s">
        <v>17</v>
      </c>
      <c r="GV110" s="222" t="s">
        <v>17</v>
      </c>
      <c r="GW110" s="223">
        <v>45459</v>
      </c>
      <c r="GX110" s="221" t="s">
        <v>2812</v>
      </c>
      <c r="GY110" s="224">
        <v>0</v>
      </c>
      <c r="GZ110" s="224" t="s">
        <v>2232</v>
      </c>
      <c r="HA110" s="224" t="s">
        <v>33</v>
      </c>
      <c r="HB110" s="224">
        <v>2</v>
      </c>
      <c r="HC110" s="224" t="s">
        <v>17</v>
      </c>
      <c r="HD110" s="224" t="s">
        <v>17</v>
      </c>
      <c r="HE110" s="214">
        <v>45459</v>
      </c>
      <c r="HF110" s="222" t="s">
        <v>2804</v>
      </c>
      <c r="HG110" s="222">
        <v>2</v>
      </c>
      <c r="HH110" s="222" t="s">
        <v>2232</v>
      </c>
      <c r="HI110" s="222" t="s">
        <v>33</v>
      </c>
      <c r="HJ110" s="222">
        <v>2</v>
      </c>
      <c r="HK110" s="222" t="s">
        <v>17</v>
      </c>
      <c r="HL110" s="222" t="s">
        <v>17</v>
      </c>
      <c r="HM110" s="223">
        <v>45459</v>
      </c>
      <c r="HN110" s="221" t="s">
        <v>2810</v>
      </c>
      <c r="HO110" s="224">
        <v>3</v>
      </c>
      <c r="HP110" s="224" t="s">
        <v>2232</v>
      </c>
      <c r="HQ110" s="224" t="s">
        <v>33</v>
      </c>
      <c r="HR110" s="224">
        <v>2</v>
      </c>
      <c r="HS110" s="224" t="s">
        <v>17</v>
      </c>
      <c r="HT110" s="224" t="s">
        <v>17</v>
      </c>
      <c r="HU110" s="214">
        <v>45459</v>
      </c>
      <c r="HV110" s="222" t="s">
        <v>2807</v>
      </c>
      <c r="HW110" s="222">
        <v>1</v>
      </c>
      <c r="HX110" s="222" t="s">
        <v>2232</v>
      </c>
      <c r="HY110" s="222" t="s">
        <v>33</v>
      </c>
      <c r="HZ110" s="222">
        <v>2</v>
      </c>
      <c r="IA110" s="222" t="s">
        <v>17</v>
      </c>
      <c r="IB110" s="222" t="s">
        <v>17</v>
      </c>
      <c r="IC110" s="223">
        <v>45459</v>
      </c>
      <c r="ID110" s="221" t="s">
        <v>2809</v>
      </c>
      <c r="IE110" s="224">
        <v>1</v>
      </c>
      <c r="IF110" s="224" t="s">
        <v>2232</v>
      </c>
      <c r="IG110" s="224" t="s">
        <v>33</v>
      </c>
      <c r="IH110" s="224">
        <v>2</v>
      </c>
      <c r="II110" s="224" t="s">
        <v>17</v>
      </c>
      <c r="IJ110" s="224" t="s">
        <v>17</v>
      </c>
      <c r="IK110" s="214">
        <v>45459</v>
      </c>
      <c r="IL110" s="222" t="s">
        <v>2808</v>
      </c>
      <c r="IM110" s="222">
        <v>3</v>
      </c>
      <c r="IN110" s="222" t="s">
        <v>2232</v>
      </c>
      <c r="IO110" s="222" t="s">
        <v>33</v>
      </c>
      <c r="IP110" s="222">
        <v>2</v>
      </c>
      <c r="IQ110" s="222" t="s">
        <v>17</v>
      </c>
      <c r="IR110" s="222" t="s">
        <v>17</v>
      </c>
      <c r="IS110" s="223">
        <v>45459</v>
      </c>
    </row>
    <row r="111" spans="1:253" s="11" customFormat="1" ht="13.25" customHeight="1" x14ac:dyDescent="0.25">
      <c r="A111" s="11" t="s">
        <v>398</v>
      </c>
      <c r="B111" s="11" t="s">
        <v>10780</v>
      </c>
      <c r="C111" s="11" t="s">
        <v>399</v>
      </c>
      <c r="D111" s="11" t="s">
        <v>109</v>
      </c>
      <c r="E111" s="11" t="s">
        <v>10346</v>
      </c>
      <c r="F111" s="11" t="s">
        <v>7155</v>
      </c>
      <c r="G111" s="212">
        <v>245145000</v>
      </c>
      <c r="H111" s="213" t="s">
        <v>7060</v>
      </c>
      <c r="I111" s="213" t="s">
        <v>888</v>
      </c>
      <c r="J111" s="213">
        <v>2</v>
      </c>
      <c r="K111" s="213" t="s">
        <v>7062</v>
      </c>
      <c r="L111" s="213" t="s">
        <v>7061</v>
      </c>
      <c r="M111" s="214">
        <v>45530</v>
      </c>
      <c r="N111" s="221" t="s">
        <v>7159</v>
      </c>
      <c r="O111" s="216">
        <v>13297</v>
      </c>
      <c r="P111" s="216" t="s">
        <v>7156</v>
      </c>
      <c r="Q111" s="216" t="s">
        <v>492</v>
      </c>
      <c r="R111" s="216">
        <v>1</v>
      </c>
      <c r="S111" s="216" t="s">
        <v>7158</v>
      </c>
      <c r="T111" s="216" t="s">
        <v>7157</v>
      </c>
      <c r="U111" s="217">
        <v>45530</v>
      </c>
      <c r="V111" s="221" t="s">
        <v>7163</v>
      </c>
      <c r="W111" s="213">
        <v>4179000</v>
      </c>
      <c r="X111" s="213" t="s">
        <v>7160</v>
      </c>
      <c r="Y111" s="213" t="s">
        <v>492</v>
      </c>
      <c r="Z111" s="213">
        <v>1</v>
      </c>
      <c r="AA111" s="213" t="s">
        <v>7162</v>
      </c>
      <c r="AB111" s="213" t="s">
        <v>7161</v>
      </c>
      <c r="AC111" s="214">
        <v>45530</v>
      </c>
      <c r="AD111" s="221" t="s">
        <v>7165</v>
      </c>
      <c r="AE111" s="218" t="s">
        <v>17</v>
      </c>
      <c r="AF111" s="218" t="s">
        <v>512</v>
      </c>
      <c r="AG111" s="218" t="s">
        <v>17</v>
      </c>
      <c r="AH111" s="218" t="s">
        <v>17</v>
      </c>
      <c r="AI111" s="218" t="s">
        <v>7164</v>
      </c>
      <c r="AJ111" s="218" t="s">
        <v>512</v>
      </c>
      <c r="AK111" s="219">
        <v>45530</v>
      </c>
      <c r="AL111" s="221" t="s">
        <v>7168</v>
      </c>
      <c r="AM111" s="213" t="s">
        <v>17</v>
      </c>
      <c r="AN111" s="213" t="s">
        <v>512</v>
      </c>
      <c r="AO111" s="213" t="s">
        <v>17</v>
      </c>
      <c r="AP111" s="213" t="s">
        <v>17</v>
      </c>
      <c r="AQ111" s="213" t="s">
        <v>7167</v>
      </c>
      <c r="AR111" s="213" t="s">
        <v>7166</v>
      </c>
      <c r="AS111" s="214">
        <v>45530</v>
      </c>
      <c r="AT111" s="222" t="s">
        <v>7169</v>
      </c>
      <c r="AU111" s="218" t="s">
        <v>17</v>
      </c>
      <c r="AV111" s="218" t="s">
        <v>512</v>
      </c>
      <c r="AW111" s="218" t="s">
        <v>17</v>
      </c>
      <c r="AX111" s="218" t="s">
        <v>17</v>
      </c>
      <c r="AY111" s="218" t="s">
        <v>180</v>
      </c>
      <c r="AZ111" s="218" t="s">
        <v>17</v>
      </c>
      <c r="BA111" s="219">
        <v>45530</v>
      </c>
      <c r="BB111" s="221" t="s">
        <v>412</v>
      </c>
      <c r="BC111" s="213" t="s">
        <v>17</v>
      </c>
      <c r="BD111" s="213" t="s">
        <v>17</v>
      </c>
      <c r="BE111" s="213" t="s">
        <v>33</v>
      </c>
      <c r="BF111" s="213">
        <v>2</v>
      </c>
      <c r="BG111" s="213" t="s">
        <v>411</v>
      </c>
      <c r="BH111" s="213" t="s">
        <v>17</v>
      </c>
      <c r="BI111" s="214">
        <v>43523</v>
      </c>
      <c r="BJ111" s="222" t="s">
        <v>7171</v>
      </c>
      <c r="BK111" s="222">
        <v>4</v>
      </c>
      <c r="BL111" s="222" t="s">
        <v>7082</v>
      </c>
      <c r="BM111" s="222" t="s">
        <v>22</v>
      </c>
      <c r="BN111" s="222">
        <v>3</v>
      </c>
      <c r="BO111" s="222" t="s">
        <v>7170</v>
      </c>
      <c r="BP111" s="218" t="s">
        <v>691</v>
      </c>
      <c r="BQ111" s="223">
        <v>45530</v>
      </c>
      <c r="BR111" s="221" t="s">
        <v>401</v>
      </c>
      <c r="BS111" s="224" t="s">
        <v>17</v>
      </c>
      <c r="BT111" s="224" t="s">
        <v>17</v>
      </c>
      <c r="BU111" s="224" t="s">
        <v>33</v>
      </c>
      <c r="BV111" s="224">
        <v>2</v>
      </c>
      <c r="BW111" s="224" t="s">
        <v>400</v>
      </c>
      <c r="BX111" s="224" t="s">
        <v>17</v>
      </c>
      <c r="BY111" s="214">
        <v>43523</v>
      </c>
      <c r="BZ111" s="222" t="s">
        <v>403</v>
      </c>
      <c r="CA111" s="222" t="s">
        <v>17</v>
      </c>
      <c r="CB111" s="222" t="s">
        <v>17</v>
      </c>
      <c r="CC111" s="222" t="s">
        <v>17</v>
      </c>
      <c r="CD111" s="222" t="s">
        <v>17</v>
      </c>
      <c r="CE111" s="222" t="s">
        <v>402</v>
      </c>
      <c r="CF111" s="222" t="s">
        <v>17</v>
      </c>
      <c r="CG111" s="223">
        <v>43523</v>
      </c>
      <c r="CH111" s="221" t="s">
        <v>11521</v>
      </c>
      <c r="CI111" s="222" t="e">
        <v>#N/A</v>
      </c>
      <c r="CJ111" s="222" t="e">
        <v>#N/A</v>
      </c>
      <c r="CK111" s="222" t="e">
        <v>#N/A</v>
      </c>
      <c r="CL111" s="222" t="e">
        <v>#N/A</v>
      </c>
      <c r="CM111" s="222" t="e">
        <v>#N/A</v>
      </c>
      <c r="CN111" s="222" t="e">
        <v>#N/A</v>
      </c>
      <c r="CO111" s="225" t="e">
        <v>#N/A</v>
      </c>
      <c r="CP111" s="222" t="s">
        <v>410</v>
      </c>
      <c r="CQ111" s="224" t="s">
        <v>17</v>
      </c>
      <c r="CR111" s="224" t="s">
        <v>17</v>
      </c>
      <c r="CS111" s="224" t="s">
        <v>33</v>
      </c>
      <c r="CT111" s="224">
        <v>2</v>
      </c>
      <c r="CU111" s="224" t="s">
        <v>409</v>
      </c>
      <c r="CV111" s="224" t="s">
        <v>17</v>
      </c>
      <c r="CW111" s="214">
        <v>43523</v>
      </c>
      <c r="CX111" s="222" t="s">
        <v>7174</v>
      </c>
      <c r="CY111" s="218" t="s">
        <v>17</v>
      </c>
      <c r="CZ111" s="218" t="s">
        <v>512</v>
      </c>
      <c r="DA111" s="218" t="s">
        <v>17</v>
      </c>
      <c r="DB111" s="218" t="s">
        <v>17</v>
      </c>
      <c r="DC111" s="218" t="s">
        <v>7177</v>
      </c>
      <c r="DD111" s="218" t="s">
        <v>512</v>
      </c>
      <c r="DE111" s="220">
        <v>45530</v>
      </c>
      <c r="DF111" s="221" t="s">
        <v>7176</v>
      </c>
      <c r="DG111" s="213">
        <v>4179000</v>
      </c>
      <c r="DH111" s="224" t="s">
        <v>7160</v>
      </c>
      <c r="DI111" s="224" t="s">
        <v>492</v>
      </c>
      <c r="DJ111" s="224">
        <v>1</v>
      </c>
      <c r="DK111" s="224" t="s">
        <v>7175</v>
      </c>
      <c r="DL111" s="224" t="s">
        <v>7161</v>
      </c>
      <c r="DM111" s="214">
        <v>45530</v>
      </c>
      <c r="DN111" s="222" t="s">
        <v>7178</v>
      </c>
      <c r="DO111" s="218" t="s">
        <v>17</v>
      </c>
      <c r="DP111" s="222" t="s">
        <v>512</v>
      </c>
      <c r="DQ111" s="222" t="s">
        <v>17</v>
      </c>
      <c r="DR111" s="222" t="s">
        <v>17</v>
      </c>
      <c r="DS111" s="222" t="s">
        <v>7177</v>
      </c>
      <c r="DT111" s="222" t="s">
        <v>512</v>
      </c>
      <c r="DU111" s="223">
        <v>45530</v>
      </c>
      <c r="DV111" s="221" t="s">
        <v>7179</v>
      </c>
      <c r="DW111" s="213" t="s">
        <v>17</v>
      </c>
      <c r="DX111" s="224" t="s">
        <v>512</v>
      </c>
      <c r="DY111" s="224" t="s">
        <v>17</v>
      </c>
      <c r="DZ111" s="224" t="s">
        <v>17</v>
      </c>
      <c r="EA111" s="224" t="s">
        <v>7177</v>
      </c>
      <c r="EB111" s="224" t="s">
        <v>512</v>
      </c>
      <c r="EC111" s="214">
        <v>45530</v>
      </c>
      <c r="ED111" s="222" t="s">
        <v>7180</v>
      </c>
      <c r="EE111" s="218" t="s">
        <v>17</v>
      </c>
      <c r="EF111" s="222" t="s">
        <v>512</v>
      </c>
      <c r="EG111" s="222" t="s">
        <v>17</v>
      </c>
      <c r="EH111" s="222" t="s">
        <v>17</v>
      </c>
      <c r="EI111" s="222" t="s">
        <v>7177</v>
      </c>
      <c r="EJ111" s="222" t="s">
        <v>512</v>
      </c>
      <c r="EK111" s="223">
        <v>45530</v>
      </c>
      <c r="EL111" s="221" t="s">
        <v>7181</v>
      </c>
      <c r="EM111" s="213" t="s">
        <v>17</v>
      </c>
      <c r="EN111" s="224" t="s">
        <v>512</v>
      </c>
      <c r="EO111" s="224" t="s">
        <v>17</v>
      </c>
      <c r="EP111" s="224" t="s">
        <v>17</v>
      </c>
      <c r="EQ111" s="224" t="s">
        <v>7177</v>
      </c>
      <c r="ER111" s="224" t="s">
        <v>512</v>
      </c>
      <c r="ES111" s="214">
        <v>45530</v>
      </c>
      <c r="ET111" s="222" t="s">
        <v>7172</v>
      </c>
      <c r="EU111" s="222">
        <v>1149</v>
      </c>
      <c r="EV111" s="222" t="s">
        <v>7082</v>
      </c>
      <c r="EW111" s="222" t="s">
        <v>888</v>
      </c>
      <c r="EX111" s="222">
        <v>2</v>
      </c>
      <c r="EY111" s="222" t="s">
        <v>7083</v>
      </c>
      <c r="EZ111" s="222" t="s">
        <v>691</v>
      </c>
      <c r="FA111" s="223">
        <v>45530</v>
      </c>
      <c r="FB111" s="221" t="s">
        <v>408</v>
      </c>
      <c r="FC111" s="224">
        <v>3</v>
      </c>
      <c r="FD111" s="224" t="s">
        <v>405</v>
      </c>
      <c r="FE111" s="224" t="s">
        <v>33</v>
      </c>
      <c r="FF111" s="224">
        <v>2</v>
      </c>
      <c r="FG111" s="224" t="s">
        <v>407</v>
      </c>
      <c r="FH111" s="224" t="s">
        <v>406</v>
      </c>
      <c r="FI111" s="214">
        <v>43523</v>
      </c>
      <c r="FJ111" s="221" t="s">
        <v>441</v>
      </c>
      <c r="FK111" s="222" t="s">
        <v>17</v>
      </c>
      <c r="FL111" s="222" t="s">
        <v>435</v>
      </c>
      <c r="FM111" s="222" t="s">
        <v>17</v>
      </c>
      <c r="FN111" s="222" t="s">
        <v>17</v>
      </c>
      <c r="FO111" s="222" t="s">
        <v>437</v>
      </c>
      <c r="FP111" s="218" t="s">
        <v>436</v>
      </c>
      <c r="FQ111" s="219">
        <v>43578</v>
      </c>
      <c r="FR111" s="221" t="s">
        <v>442</v>
      </c>
      <c r="FS111" s="224" t="s">
        <v>17</v>
      </c>
      <c r="FT111" s="224" t="s">
        <v>435</v>
      </c>
      <c r="FU111" s="224" t="s">
        <v>17</v>
      </c>
      <c r="FV111" s="224" t="s">
        <v>17</v>
      </c>
      <c r="FW111" s="224" t="s">
        <v>437</v>
      </c>
      <c r="FX111" s="224" t="s">
        <v>436</v>
      </c>
      <c r="FY111" s="214">
        <v>43578</v>
      </c>
      <c r="FZ111" s="222" t="s">
        <v>2814</v>
      </c>
      <c r="GA111" s="222">
        <v>2</v>
      </c>
      <c r="GB111" s="222" t="s">
        <v>2232</v>
      </c>
      <c r="GC111" s="222" t="s">
        <v>33</v>
      </c>
      <c r="GD111" s="222">
        <v>2</v>
      </c>
      <c r="GE111" s="222" t="s">
        <v>17</v>
      </c>
      <c r="GF111" s="222" t="s">
        <v>17</v>
      </c>
      <c r="GG111" s="223">
        <v>45459</v>
      </c>
      <c r="GH111" s="221" t="s">
        <v>2820</v>
      </c>
      <c r="GI111" s="224">
        <v>1</v>
      </c>
      <c r="GJ111" s="224" t="s">
        <v>2232</v>
      </c>
      <c r="GK111" s="224" t="s">
        <v>33</v>
      </c>
      <c r="GL111" s="224">
        <v>2</v>
      </c>
      <c r="GM111" s="224" t="s">
        <v>17</v>
      </c>
      <c r="GN111" s="224" t="s">
        <v>17</v>
      </c>
      <c r="GO111" s="214">
        <v>45459</v>
      </c>
      <c r="GP111" s="222" t="s">
        <v>2815</v>
      </c>
      <c r="GQ111" s="222">
        <v>2</v>
      </c>
      <c r="GR111" s="222" t="s">
        <v>2232</v>
      </c>
      <c r="GS111" s="222" t="s">
        <v>33</v>
      </c>
      <c r="GT111" s="222">
        <v>2</v>
      </c>
      <c r="GU111" s="222" t="s">
        <v>17</v>
      </c>
      <c r="GV111" s="222" t="s">
        <v>17</v>
      </c>
      <c r="GW111" s="223">
        <v>45459</v>
      </c>
      <c r="GX111" s="221" t="s">
        <v>2821</v>
      </c>
      <c r="GY111" s="224">
        <v>0</v>
      </c>
      <c r="GZ111" s="224" t="s">
        <v>2232</v>
      </c>
      <c r="HA111" s="224" t="s">
        <v>33</v>
      </c>
      <c r="HB111" s="224">
        <v>2</v>
      </c>
      <c r="HC111" s="224" t="s">
        <v>17</v>
      </c>
      <c r="HD111" s="224" t="s">
        <v>17</v>
      </c>
      <c r="HE111" s="214">
        <v>45459</v>
      </c>
      <c r="HF111" s="222" t="s">
        <v>2813</v>
      </c>
      <c r="HG111" s="222">
        <v>2</v>
      </c>
      <c r="HH111" s="222" t="s">
        <v>2232</v>
      </c>
      <c r="HI111" s="222" t="s">
        <v>33</v>
      </c>
      <c r="HJ111" s="222">
        <v>2</v>
      </c>
      <c r="HK111" s="222" t="s">
        <v>17</v>
      </c>
      <c r="HL111" s="222" t="s">
        <v>17</v>
      </c>
      <c r="HM111" s="223">
        <v>45459</v>
      </c>
      <c r="HN111" s="221" t="s">
        <v>2819</v>
      </c>
      <c r="HO111" s="224">
        <v>3</v>
      </c>
      <c r="HP111" s="224" t="s">
        <v>2232</v>
      </c>
      <c r="HQ111" s="224" t="s">
        <v>33</v>
      </c>
      <c r="HR111" s="224">
        <v>2</v>
      </c>
      <c r="HS111" s="224" t="s">
        <v>17</v>
      </c>
      <c r="HT111" s="224" t="s">
        <v>17</v>
      </c>
      <c r="HU111" s="214">
        <v>45459</v>
      </c>
      <c r="HV111" s="222" t="s">
        <v>2816</v>
      </c>
      <c r="HW111" s="222">
        <v>1</v>
      </c>
      <c r="HX111" s="222" t="s">
        <v>2232</v>
      </c>
      <c r="HY111" s="222" t="s">
        <v>33</v>
      </c>
      <c r="HZ111" s="222">
        <v>2</v>
      </c>
      <c r="IA111" s="222" t="s">
        <v>17</v>
      </c>
      <c r="IB111" s="222" t="s">
        <v>17</v>
      </c>
      <c r="IC111" s="223">
        <v>45459</v>
      </c>
      <c r="ID111" s="221" t="s">
        <v>2818</v>
      </c>
      <c r="IE111" s="224">
        <v>1</v>
      </c>
      <c r="IF111" s="224" t="s">
        <v>2232</v>
      </c>
      <c r="IG111" s="224" t="s">
        <v>33</v>
      </c>
      <c r="IH111" s="224">
        <v>2</v>
      </c>
      <c r="II111" s="224" t="s">
        <v>17</v>
      </c>
      <c r="IJ111" s="224" t="s">
        <v>17</v>
      </c>
      <c r="IK111" s="214">
        <v>45459</v>
      </c>
      <c r="IL111" s="222" t="s">
        <v>2817</v>
      </c>
      <c r="IM111" s="222">
        <v>3</v>
      </c>
      <c r="IN111" s="222" t="s">
        <v>2232</v>
      </c>
      <c r="IO111" s="222" t="s">
        <v>33</v>
      </c>
      <c r="IP111" s="222">
        <v>2</v>
      </c>
      <c r="IQ111" s="222" t="s">
        <v>17</v>
      </c>
      <c r="IR111" s="222" t="s">
        <v>17</v>
      </c>
      <c r="IS111" s="223">
        <v>45459</v>
      </c>
    </row>
    <row r="112" spans="1:253" s="11" customFormat="1" ht="13.25" customHeight="1" x14ac:dyDescent="0.25">
      <c r="A112" s="11" t="s">
        <v>883</v>
      </c>
      <c r="B112" s="11" t="s">
        <v>11108</v>
      </c>
      <c r="C112" s="11" t="s">
        <v>884</v>
      </c>
      <c r="D112" s="11" t="s">
        <v>109</v>
      </c>
      <c r="E112" s="11" t="s">
        <v>10346</v>
      </c>
      <c r="F112" s="11" t="s">
        <v>7111</v>
      </c>
      <c r="G112" s="212">
        <v>245145000</v>
      </c>
      <c r="H112" s="213" t="s">
        <v>7060</v>
      </c>
      <c r="I112" s="213" t="s">
        <v>888</v>
      </c>
      <c r="J112" s="213">
        <v>2</v>
      </c>
      <c r="K112" s="213" t="s">
        <v>7062</v>
      </c>
      <c r="L112" s="213" t="s">
        <v>7061</v>
      </c>
      <c r="M112" s="214">
        <v>45530</v>
      </c>
      <c r="N112" s="221" t="s">
        <v>7115</v>
      </c>
      <c r="O112" s="216">
        <v>669831</v>
      </c>
      <c r="P112" s="216" t="s">
        <v>7112</v>
      </c>
      <c r="Q112" s="216" t="s">
        <v>22</v>
      </c>
      <c r="R112" s="216">
        <v>3</v>
      </c>
      <c r="S112" s="216" t="s">
        <v>7114</v>
      </c>
      <c r="T112" s="216" t="s">
        <v>7113</v>
      </c>
      <c r="U112" s="217">
        <v>45530</v>
      </c>
      <c r="V112" s="221" t="s">
        <v>7117</v>
      </c>
      <c r="W112" s="213">
        <v>33000000</v>
      </c>
      <c r="X112" s="213" t="s">
        <v>7087</v>
      </c>
      <c r="Y112" s="213" t="s">
        <v>888</v>
      </c>
      <c r="Z112" s="213">
        <v>2</v>
      </c>
      <c r="AA112" s="213" t="s">
        <v>7116</v>
      </c>
      <c r="AB112" s="213" t="s">
        <v>7088</v>
      </c>
      <c r="AC112" s="214">
        <v>45530</v>
      </c>
      <c r="AD112" s="221" t="s">
        <v>7119</v>
      </c>
      <c r="AE112" s="218">
        <v>33000000</v>
      </c>
      <c r="AF112" s="218" t="s">
        <v>7087</v>
      </c>
      <c r="AG112" s="218" t="s">
        <v>888</v>
      </c>
      <c r="AH112" s="218">
        <v>2</v>
      </c>
      <c r="AI112" s="218" t="s">
        <v>7118</v>
      </c>
      <c r="AJ112" s="218" t="s">
        <v>7088</v>
      </c>
      <c r="AK112" s="219">
        <v>45530</v>
      </c>
      <c r="AL112" s="221" t="s">
        <v>7123</v>
      </c>
      <c r="AM112" s="213">
        <v>300000</v>
      </c>
      <c r="AN112" s="213" t="s">
        <v>7120</v>
      </c>
      <c r="AO112" s="213" t="s">
        <v>492</v>
      </c>
      <c r="AP112" s="213">
        <v>1</v>
      </c>
      <c r="AQ112" s="213" t="s">
        <v>7122</v>
      </c>
      <c r="AR112" s="213" t="s">
        <v>7121</v>
      </c>
      <c r="AS112" s="214">
        <v>45530</v>
      </c>
      <c r="AT112" s="222" t="s">
        <v>7127</v>
      </c>
      <c r="AU112" s="218">
        <v>12867</v>
      </c>
      <c r="AV112" s="218" t="s">
        <v>7124</v>
      </c>
      <c r="AW112" s="218" t="s">
        <v>492</v>
      </c>
      <c r="AX112" s="218">
        <v>1</v>
      </c>
      <c r="AY112" s="218" t="s">
        <v>7126</v>
      </c>
      <c r="AZ112" s="218" t="s">
        <v>7125</v>
      </c>
      <c r="BA112" s="219">
        <v>45530</v>
      </c>
      <c r="BB112" s="221" t="s">
        <v>885</v>
      </c>
      <c r="BC112" s="213">
        <v>0</v>
      </c>
      <c r="BD112" s="213" t="s">
        <v>17</v>
      </c>
      <c r="BE112" s="213" t="s">
        <v>17</v>
      </c>
      <c r="BF112" s="213" t="s">
        <v>17</v>
      </c>
      <c r="BG112" s="213" t="s">
        <v>17</v>
      </c>
      <c r="BH112" s="213" t="s">
        <v>17</v>
      </c>
      <c r="BI112" s="214">
        <v>44770</v>
      </c>
      <c r="BJ112" s="222" t="s">
        <v>7129</v>
      </c>
      <c r="BK112" s="222">
        <v>1739</v>
      </c>
      <c r="BL112" s="222" t="s">
        <v>7124</v>
      </c>
      <c r="BM112" s="222" t="s">
        <v>492</v>
      </c>
      <c r="BN112" s="222">
        <v>1</v>
      </c>
      <c r="BO112" s="222" t="s">
        <v>7128</v>
      </c>
      <c r="BP112" s="218" t="s">
        <v>7125</v>
      </c>
      <c r="BQ112" s="223">
        <v>45530</v>
      </c>
      <c r="BR112" s="221" t="s">
        <v>7133</v>
      </c>
      <c r="BS112" s="224">
        <v>1200000</v>
      </c>
      <c r="BT112" s="224" t="s">
        <v>1030</v>
      </c>
      <c r="BU112" s="224" t="s">
        <v>492</v>
      </c>
      <c r="BV112" s="224">
        <v>1</v>
      </c>
      <c r="BW112" s="224" t="s">
        <v>1032</v>
      </c>
      <c r="BX112" s="224" t="s">
        <v>1031</v>
      </c>
      <c r="BY112" s="214">
        <v>45530</v>
      </c>
      <c r="BZ112" s="222" t="s">
        <v>7134</v>
      </c>
      <c r="CA112" s="222">
        <v>805000</v>
      </c>
      <c r="CB112" s="222" t="s">
        <v>1030</v>
      </c>
      <c r="CC112" s="222" t="s">
        <v>492</v>
      </c>
      <c r="CD112" s="222">
        <v>1</v>
      </c>
      <c r="CE112" s="222" t="s">
        <v>1034</v>
      </c>
      <c r="CF112" s="222" t="s">
        <v>1031</v>
      </c>
      <c r="CG112" s="223">
        <v>45530</v>
      </c>
      <c r="CH112" s="221" t="s">
        <v>11522</v>
      </c>
      <c r="CI112" s="222" t="e">
        <v>#N/A</v>
      </c>
      <c r="CJ112" s="222" t="e">
        <v>#N/A</v>
      </c>
      <c r="CK112" s="222" t="e">
        <v>#N/A</v>
      </c>
      <c r="CL112" s="222" t="e">
        <v>#N/A</v>
      </c>
      <c r="CM112" s="222" t="e">
        <v>#N/A</v>
      </c>
      <c r="CN112" s="222" t="e">
        <v>#N/A</v>
      </c>
      <c r="CO112" s="225" t="e">
        <v>#N/A</v>
      </c>
      <c r="CP112" s="222" t="s">
        <v>887</v>
      </c>
      <c r="CQ112" s="224">
        <v>0</v>
      </c>
      <c r="CR112" s="224" t="s">
        <v>17</v>
      </c>
      <c r="CS112" s="224" t="s">
        <v>17</v>
      </c>
      <c r="CT112" s="224" t="s">
        <v>17</v>
      </c>
      <c r="CU112" s="224" t="s">
        <v>17</v>
      </c>
      <c r="CV112" s="224" t="s">
        <v>17</v>
      </c>
      <c r="CW112" s="214">
        <v>44770</v>
      </c>
      <c r="CX112" s="222" t="s">
        <v>7136</v>
      </c>
      <c r="CY112" s="218">
        <v>20600000</v>
      </c>
      <c r="CZ112" s="218" t="s">
        <v>7139</v>
      </c>
      <c r="DA112" s="218" t="s">
        <v>888</v>
      </c>
      <c r="DB112" s="218">
        <v>2</v>
      </c>
      <c r="DC112" s="218" t="s">
        <v>7143</v>
      </c>
      <c r="DD112" s="218" t="s">
        <v>7140</v>
      </c>
      <c r="DE112" s="220">
        <v>45530</v>
      </c>
      <c r="DF112" s="221" t="s">
        <v>7138</v>
      </c>
      <c r="DG112" s="213">
        <v>0</v>
      </c>
      <c r="DH112" s="224" t="s">
        <v>7087</v>
      </c>
      <c r="DI112" s="224" t="s">
        <v>888</v>
      </c>
      <c r="DJ112" s="224">
        <v>2</v>
      </c>
      <c r="DK112" s="224" t="s">
        <v>7137</v>
      </c>
      <c r="DL112" s="224" t="s">
        <v>7088</v>
      </c>
      <c r="DM112" s="214">
        <v>45530</v>
      </c>
      <c r="DN112" s="222" t="s">
        <v>7142</v>
      </c>
      <c r="DO112" s="218">
        <v>12400000</v>
      </c>
      <c r="DP112" s="222" t="s">
        <v>7139</v>
      </c>
      <c r="DQ112" s="222" t="s">
        <v>888</v>
      </c>
      <c r="DR112" s="222">
        <v>2</v>
      </c>
      <c r="DS112" s="222" t="s">
        <v>7141</v>
      </c>
      <c r="DT112" s="222" t="s">
        <v>7140</v>
      </c>
      <c r="DU112" s="223">
        <v>45530</v>
      </c>
      <c r="DV112" s="221" t="s">
        <v>7144</v>
      </c>
      <c r="DW112" s="213">
        <v>20570000</v>
      </c>
      <c r="DX112" s="224" t="s">
        <v>7139</v>
      </c>
      <c r="DY112" s="224" t="s">
        <v>888</v>
      </c>
      <c r="DZ112" s="224">
        <v>2</v>
      </c>
      <c r="EA112" s="224" t="s">
        <v>7143</v>
      </c>
      <c r="EB112" s="224" t="s">
        <v>7140</v>
      </c>
      <c r="EC112" s="214">
        <v>45530</v>
      </c>
      <c r="ED112" s="222" t="s">
        <v>7148</v>
      </c>
      <c r="EE112" s="218">
        <v>30000</v>
      </c>
      <c r="EF112" s="222" t="s">
        <v>7145</v>
      </c>
      <c r="EG112" s="222" t="s">
        <v>888</v>
      </c>
      <c r="EH112" s="222">
        <v>2</v>
      </c>
      <c r="EI112" s="222" t="s">
        <v>7147</v>
      </c>
      <c r="EJ112" s="222" t="s">
        <v>7146</v>
      </c>
      <c r="EK112" s="223">
        <v>45530</v>
      </c>
      <c r="EL112" s="221" t="s">
        <v>7150</v>
      </c>
      <c r="EM112" s="213">
        <v>0</v>
      </c>
      <c r="EN112" s="224" t="s">
        <v>17</v>
      </c>
      <c r="EO112" s="224" t="s">
        <v>22</v>
      </c>
      <c r="EP112" s="224">
        <v>3</v>
      </c>
      <c r="EQ112" s="224" t="s">
        <v>7149</v>
      </c>
      <c r="ER112" s="224" t="s">
        <v>17</v>
      </c>
      <c r="ES112" s="214">
        <v>45530</v>
      </c>
      <c r="ET112" s="222" t="s">
        <v>7132</v>
      </c>
      <c r="EU112" s="222">
        <v>1149</v>
      </c>
      <c r="EV112" s="222" t="s">
        <v>7082</v>
      </c>
      <c r="EW112" s="222" t="s">
        <v>888</v>
      </c>
      <c r="EX112" s="222">
        <v>2</v>
      </c>
      <c r="EY112" s="222" t="s">
        <v>7131</v>
      </c>
      <c r="EZ112" s="222" t="s">
        <v>7130</v>
      </c>
      <c r="FA112" s="223">
        <v>45530</v>
      </c>
      <c r="FB112" s="221" t="s">
        <v>7154</v>
      </c>
      <c r="FC112" s="224">
        <v>2</v>
      </c>
      <c r="FD112" s="224" t="s">
        <v>7151</v>
      </c>
      <c r="FE112" s="224" t="s">
        <v>888</v>
      </c>
      <c r="FF112" s="224">
        <v>2</v>
      </c>
      <c r="FG112" s="224" t="s">
        <v>7153</v>
      </c>
      <c r="FH112" s="224" t="s">
        <v>7152</v>
      </c>
      <c r="FI112" s="214">
        <v>45530</v>
      </c>
      <c r="FJ112" s="221" t="s">
        <v>11523</v>
      </c>
      <c r="FK112" s="222" t="e">
        <v>#N/A</v>
      </c>
      <c r="FL112" s="222" t="e">
        <v>#N/A</v>
      </c>
      <c r="FM112" s="222" t="e">
        <v>#N/A</v>
      </c>
      <c r="FN112" s="222" t="e">
        <v>#N/A</v>
      </c>
      <c r="FO112" s="222" t="e">
        <v>#N/A</v>
      </c>
      <c r="FP112" s="218" t="e">
        <v>#N/A</v>
      </c>
      <c r="FQ112" s="219" t="e">
        <v>#N/A</v>
      </c>
      <c r="FR112" s="221" t="s">
        <v>11524</v>
      </c>
      <c r="FS112" s="224" t="e">
        <v>#N/A</v>
      </c>
      <c r="FT112" s="224" t="e">
        <v>#N/A</v>
      </c>
      <c r="FU112" s="224" t="e">
        <v>#N/A</v>
      </c>
      <c r="FV112" s="224" t="e">
        <v>#N/A</v>
      </c>
      <c r="FW112" s="224" t="e">
        <v>#N/A</v>
      </c>
      <c r="FX112" s="224" t="e">
        <v>#N/A</v>
      </c>
      <c r="FY112" s="214" t="e">
        <v>#N/A</v>
      </c>
      <c r="FZ112" s="222" t="s">
        <v>3539</v>
      </c>
      <c r="GA112" s="222">
        <v>2</v>
      </c>
      <c r="GB112" s="222" t="s">
        <v>2232</v>
      </c>
      <c r="GC112" s="222" t="s">
        <v>33</v>
      </c>
      <c r="GD112" s="222">
        <v>2</v>
      </c>
      <c r="GE112" s="222" t="s">
        <v>17</v>
      </c>
      <c r="GF112" s="222" t="s">
        <v>17</v>
      </c>
      <c r="GG112" s="223">
        <v>45463</v>
      </c>
      <c r="GH112" s="221" t="s">
        <v>3545</v>
      </c>
      <c r="GI112" s="224">
        <v>1</v>
      </c>
      <c r="GJ112" s="224" t="s">
        <v>2232</v>
      </c>
      <c r="GK112" s="224" t="s">
        <v>33</v>
      </c>
      <c r="GL112" s="224">
        <v>2</v>
      </c>
      <c r="GM112" s="224" t="s">
        <v>17</v>
      </c>
      <c r="GN112" s="224" t="s">
        <v>17</v>
      </c>
      <c r="GO112" s="214">
        <v>45463</v>
      </c>
      <c r="GP112" s="222" t="s">
        <v>3540</v>
      </c>
      <c r="GQ112" s="222">
        <v>2</v>
      </c>
      <c r="GR112" s="222" t="s">
        <v>2232</v>
      </c>
      <c r="GS112" s="222" t="s">
        <v>33</v>
      </c>
      <c r="GT112" s="222">
        <v>2</v>
      </c>
      <c r="GU112" s="222" t="s">
        <v>17</v>
      </c>
      <c r="GV112" s="222" t="s">
        <v>17</v>
      </c>
      <c r="GW112" s="223">
        <v>45463</v>
      </c>
      <c r="GX112" s="221" t="s">
        <v>3546</v>
      </c>
      <c r="GY112" s="224">
        <v>0</v>
      </c>
      <c r="GZ112" s="224" t="s">
        <v>2232</v>
      </c>
      <c r="HA112" s="224" t="s">
        <v>33</v>
      </c>
      <c r="HB112" s="224">
        <v>2</v>
      </c>
      <c r="HC112" s="224" t="s">
        <v>17</v>
      </c>
      <c r="HD112" s="224" t="s">
        <v>17</v>
      </c>
      <c r="HE112" s="214">
        <v>45463</v>
      </c>
      <c r="HF112" s="222" t="s">
        <v>3538</v>
      </c>
      <c r="HG112" s="222">
        <v>0</v>
      </c>
      <c r="HH112" s="222" t="s">
        <v>2232</v>
      </c>
      <c r="HI112" s="222" t="s">
        <v>33</v>
      </c>
      <c r="HJ112" s="222">
        <v>2</v>
      </c>
      <c r="HK112" s="222" t="s">
        <v>17</v>
      </c>
      <c r="HL112" s="222" t="s">
        <v>17</v>
      </c>
      <c r="HM112" s="223">
        <v>45463</v>
      </c>
      <c r="HN112" s="221" t="s">
        <v>3544</v>
      </c>
      <c r="HO112" s="224">
        <v>0</v>
      </c>
      <c r="HP112" s="224" t="s">
        <v>2232</v>
      </c>
      <c r="HQ112" s="224" t="s">
        <v>33</v>
      </c>
      <c r="HR112" s="224">
        <v>2</v>
      </c>
      <c r="HS112" s="224" t="s">
        <v>17</v>
      </c>
      <c r="HT112" s="224" t="s">
        <v>17</v>
      </c>
      <c r="HU112" s="214">
        <v>45463</v>
      </c>
      <c r="HV112" s="222" t="s">
        <v>3541</v>
      </c>
      <c r="HW112" s="222">
        <v>1</v>
      </c>
      <c r="HX112" s="222" t="s">
        <v>2232</v>
      </c>
      <c r="HY112" s="222" t="s">
        <v>33</v>
      </c>
      <c r="HZ112" s="222">
        <v>2</v>
      </c>
      <c r="IA112" s="222" t="s">
        <v>17</v>
      </c>
      <c r="IB112" s="222" t="s">
        <v>17</v>
      </c>
      <c r="IC112" s="223">
        <v>45463</v>
      </c>
      <c r="ID112" s="221" t="s">
        <v>3543</v>
      </c>
      <c r="IE112" s="224">
        <v>1</v>
      </c>
      <c r="IF112" s="224" t="s">
        <v>2232</v>
      </c>
      <c r="IG112" s="224" t="s">
        <v>33</v>
      </c>
      <c r="IH112" s="224">
        <v>2</v>
      </c>
      <c r="II112" s="224" t="s">
        <v>17</v>
      </c>
      <c r="IJ112" s="224" t="s">
        <v>17</v>
      </c>
      <c r="IK112" s="214">
        <v>45463</v>
      </c>
      <c r="IL112" s="222" t="s">
        <v>3542</v>
      </c>
      <c r="IM112" s="222">
        <v>3</v>
      </c>
      <c r="IN112" s="222" t="s">
        <v>2232</v>
      </c>
      <c r="IO112" s="222" t="s">
        <v>33</v>
      </c>
      <c r="IP112" s="222">
        <v>2</v>
      </c>
      <c r="IQ112" s="222" t="s">
        <v>17</v>
      </c>
      <c r="IR112" s="222" t="s">
        <v>17</v>
      </c>
      <c r="IS112" s="223">
        <v>45463</v>
      </c>
    </row>
    <row r="113" spans="1:253" s="11" customFormat="1" ht="13.25" customHeight="1" x14ac:dyDescent="0.25">
      <c r="A113" s="11" t="s">
        <v>1226</v>
      </c>
      <c r="B113" s="11" t="s">
        <v>10825</v>
      </c>
      <c r="C113" s="11" t="s">
        <v>1227</v>
      </c>
      <c r="D113" s="11" t="s">
        <v>1228</v>
      </c>
      <c r="E113" s="11" t="s">
        <v>10347</v>
      </c>
      <c r="F113" s="11" t="s">
        <v>8070</v>
      </c>
      <c r="G113" s="212">
        <v>4327000</v>
      </c>
      <c r="H113" s="213" t="s">
        <v>8067</v>
      </c>
      <c r="I113" s="213" t="s">
        <v>888</v>
      </c>
      <c r="J113" s="213">
        <v>2</v>
      </c>
      <c r="K113" s="213" t="s">
        <v>8069</v>
      </c>
      <c r="L113" s="213" t="s">
        <v>8068</v>
      </c>
      <c r="M113" s="214">
        <v>45530</v>
      </c>
      <c r="N113" s="221" t="s">
        <v>8074</v>
      </c>
      <c r="O113" s="216">
        <v>74180</v>
      </c>
      <c r="P113" s="216" t="s">
        <v>8071</v>
      </c>
      <c r="Q113" s="216" t="s">
        <v>33</v>
      </c>
      <c r="R113" s="216">
        <v>2</v>
      </c>
      <c r="S113" s="216" t="s">
        <v>8073</v>
      </c>
      <c r="T113" s="216" t="s">
        <v>8072</v>
      </c>
      <c r="U113" s="217">
        <v>45530</v>
      </c>
      <c r="V113" s="221" t="s">
        <v>8078</v>
      </c>
      <c r="W113" s="213">
        <v>58000</v>
      </c>
      <c r="X113" s="213" t="s">
        <v>8075</v>
      </c>
      <c r="Y113" s="213" t="s">
        <v>888</v>
      </c>
      <c r="Z113" s="213">
        <v>2</v>
      </c>
      <c r="AA113" s="213" t="s">
        <v>8077</v>
      </c>
      <c r="AB113" s="213" t="s">
        <v>8076</v>
      </c>
      <c r="AC113" s="214">
        <v>45530</v>
      </c>
      <c r="AD113" s="221" t="s">
        <v>8080</v>
      </c>
      <c r="AE113" s="218">
        <v>58000</v>
      </c>
      <c r="AF113" s="218" t="s">
        <v>8075</v>
      </c>
      <c r="AG113" s="218" t="s">
        <v>888</v>
      </c>
      <c r="AH113" s="218">
        <v>2</v>
      </c>
      <c r="AI113" s="218" t="s">
        <v>8079</v>
      </c>
      <c r="AJ113" s="218" t="s">
        <v>8076</v>
      </c>
      <c r="AK113" s="219">
        <v>45530</v>
      </c>
      <c r="AL113" s="221" t="s">
        <v>8084</v>
      </c>
      <c r="AM113" s="213">
        <v>58000</v>
      </c>
      <c r="AN113" s="213" t="s">
        <v>8081</v>
      </c>
      <c r="AO113" s="213" t="s">
        <v>888</v>
      </c>
      <c r="AP113" s="213">
        <v>2</v>
      </c>
      <c r="AQ113" s="213" t="s">
        <v>8083</v>
      </c>
      <c r="AR113" s="213" t="s">
        <v>8082</v>
      </c>
      <c r="AS113" s="214">
        <v>45530</v>
      </c>
      <c r="AT113" s="222" t="s">
        <v>8085</v>
      </c>
      <c r="AU113" s="218" t="s">
        <v>17</v>
      </c>
      <c r="AV113" s="218" t="s">
        <v>824</v>
      </c>
      <c r="AW113" s="218" t="s">
        <v>17</v>
      </c>
      <c r="AX113" s="218" t="s">
        <v>17</v>
      </c>
      <c r="AY113" s="218" t="s">
        <v>4178</v>
      </c>
      <c r="AZ113" s="218" t="s">
        <v>17</v>
      </c>
      <c r="BA113" s="219">
        <v>45530</v>
      </c>
      <c r="BB113" s="221" t="s">
        <v>8103</v>
      </c>
      <c r="BC113" s="213" t="s">
        <v>17</v>
      </c>
      <c r="BD113" s="213" t="s">
        <v>824</v>
      </c>
      <c r="BE113" s="213" t="s">
        <v>17</v>
      </c>
      <c r="BF113" s="213" t="s">
        <v>17</v>
      </c>
      <c r="BG113" s="213" t="s">
        <v>7714</v>
      </c>
      <c r="BH113" s="213" t="s">
        <v>17</v>
      </c>
      <c r="BI113" s="214">
        <v>45530</v>
      </c>
      <c r="BJ113" s="222" t="s">
        <v>8086</v>
      </c>
      <c r="BK113" s="222">
        <v>14</v>
      </c>
      <c r="BL113" s="222" t="s">
        <v>7894</v>
      </c>
      <c r="BM113" s="222" t="s">
        <v>22</v>
      </c>
      <c r="BN113" s="222">
        <v>3</v>
      </c>
      <c r="BO113" s="222" t="s">
        <v>8049</v>
      </c>
      <c r="BP113" s="218" t="s">
        <v>4522</v>
      </c>
      <c r="BQ113" s="223">
        <v>45530</v>
      </c>
      <c r="BR113" s="221" t="s">
        <v>8104</v>
      </c>
      <c r="BS113" s="224" t="s">
        <v>17</v>
      </c>
      <c r="BT113" s="224" t="s">
        <v>824</v>
      </c>
      <c r="BU113" s="224" t="s">
        <v>17</v>
      </c>
      <c r="BV113" s="224" t="s">
        <v>17</v>
      </c>
      <c r="BW113" s="224" t="s">
        <v>7714</v>
      </c>
      <c r="BX113" s="224" t="s">
        <v>17</v>
      </c>
      <c r="BY113" s="214">
        <v>45530</v>
      </c>
      <c r="BZ113" s="222" t="s">
        <v>8105</v>
      </c>
      <c r="CA113" s="222" t="s">
        <v>17</v>
      </c>
      <c r="CB113" s="222" t="s">
        <v>824</v>
      </c>
      <c r="CC113" s="222" t="s">
        <v>17</v>
      </c>
      <c r="CD113" s="222" t="s">
        <v>17</v>
      </c>
      <c r="CE113" s="222" t="s">
        <v>7714</v>
      </c>
      <c r="CF113" s="222" t="s">
        <v>17</v>
      </c>
      <c r="CG113" s="223">
        <v>45530</v>
      </c>
      <c r="CH113" s="221" t="s">
        <v>11525</v>
      </c>
      <c r="CI113" s="222" t="e">
        <v>#N/A</v>
      </c>
      <c r="CJ113" s="222" t="e">
        <v>#N/A</v>
      </c>
      <c r="CK113" s="222" t="e">
        <v>#N/A</v>
      </c>
      <c r="CL113" s="222" t="e">
        <v>#N/A</v>
      </c>
      <c r="CM113" s="222" t="e">
        <v>#N/A</v>
      </c>
      <c r="CN113" s="222" t="e">
        <v>#N/A</v>
      </c>
      <c r="CO113" s="225" t="e">
        <v>#N/A</v>
      </c>
      <c r="CP113" s="222" t="s">
        <v>8107</v>
      </c>
      <c r="CQ113" s="224" t="s">
        <v>17</v>
      </c>
      <c r="CR113" s="224" t="s">
        <v>824</v>
      </c>
      <c r="CS113" s="224" t="s">
        <v>17</v>
      </c>
      <c r="CT113" s="224" t="s">
        <v>17</v>
      </c>
      <c r="CU113" s="224" t="s">
        <v>7714</v>
      </c>
      <c r="CV113" s="224" t="s">
        <v>17</v>
      </c>
      <c r="CW113" s="214">
        <v>45530</v>
      </c>
      <c r="CX113" s="222" t="s">
        <v>8091</v>
      </c>
      <c r="CY113" s="218">
        <v>36000</v>
      </c>
      <c r="CZ113" s="218" t="s">
        <v>8088</v>
      </c>
      <c r="DA113" s="218" t="s">
        <v>33</v>
      </c>
      <c r="DB113" s="218">
        <v>2</v>
      </c>
      <c r="DC113" s="218" t="s">
        <v>8096</v>
      </c>
      <c r="DD113" s="218" t="s">
        <v>8089</v>
      </c>
      <c r="DE113" s="220">
        <v>45530</v>
      </c>
      <c r="DF113" s="221" t="s">
        <v>8093</v>
      </c>
      <c r="DG113" s="213">
        <v>0</v>
      </c>
      <c r="DH113" s="224" t="s">
        <v>8088</v>
      </c>
      <c r="DI113" s="224" t="s">
        <v>33</v>
      </c>
      <c r="DJ113" s="224">
        <v>2</v>
      </c>
      <c r="DK113" s="224" t="s">
        <v>8092</v>
      </c>
      <c r="DL113" s="224" t="s">
        <v>8089</v>
      </c>
      <c r="DM113" s="214">
        <v>45530</v>
      </c>
      <c r="DN113" s="222" t="s">
        <v>8095</v>
      </c>
      <c r="DO113" s="218">
        <v>23000</v>
      </c>
      <c r="DP113" s="222" t="s">
        <v>8088</v>
      </c>
      <c r="DQ113" s="222" t="s">
        <v>33</v>
      </c>
      <c r="DR113" s="222">
        <v>2</v>
      </c>
      <c r="DS113" s="222" t="s">
        <v>8094</v>
      </c>
      <c r="DT113" s="222" t="s">
        <v>8089</v>
      </c>
      <c r="DU113" s="223">
        <v>45530</v>
      </c>
      <c r="DV113" s="221" t="s">
        <v>8097</v>
      </c>
      <c r="DW113" s="213">
        <v>36000</v>
      </c>
      <c r="DX113" s="224" t="s">
        <v>8088</v>
      </c>
      <c r="DY113" s="224" t="s">
        <v>33</v>
      </c>
      <c r="DZ113" s="224">
        <v>2</v>
      </c>
      <c r="EA113" s="224" t="s">
        <v>8096</v>
      </c>
      <c r="EB113" s="224" t="s">
        <v>8089</v>
      </c>
      <c r="EC113" s="214">
        <v>45530</v>
      </c>
      <c r="ED113" s="222" t="s">
        <v>8098</v>
      </c>
      <c r="EE113" s="218">
        <v>0</v>
      </c>
      <c r="EF113" s="222" t="s">
        <v>8088</v>
      </c>
      <c r="EG113" s="222" t="s">
        <v>33</v>
      </c>
      <c r="EH113" s="222">
        <v>2</v>
      </c>
      <c r="EI113" s="222" t="s">
        <v>8096</v>
      </c>
      <c r="EJ113" s="222" t="s">
        <v>8089</v>
      </c>
      <c r="EK113" s="223">
        <v>45530</v>
      </c>
      <c r="EL113" s="221" t="s">
        <v>8099</v>
      </c>
      <c r="EM113" s="213">
        <v>0</v>
      </c>
      <c r="EN113" s="224" t="s">
        <v>8088</v>
      </c>
      <c r="EO113" s="224" t="s">
        <v>33</v>
      </c>
      <c r="EP113" s="224">
        <v>2</v>
      </c>
      <c r="EQ113" s="224" t="s">
        <v>8096</v>
      </c>
      <c r="ER113" s="224" t="s">
        <v>8089</v>
      </c>
      <c r="ES113" s="214">
        <v>45530</v>
      </c>
      <c r="ET113" s="222" t="s">
        <v>8087</v>
      </c>
      <c r="EU113" s="222">
        <v>14</v>
      </c>
      <c r="EV113" s="222" t="s">
        <v>7894</v>
      </c>
      <c r="EW113" s="222" t="s">
        <v>22</v>
      </c>
      <c r="EX113" s="222">
        <v>3</v>
      </c>
      <c r="EY113" s="222" t="s">
        <v>8049</v>
      </c>
      <c r="EZ113" s="222" t="s">
        <v>4522</v>
      </c>
      <c r="FA113" s="223">
        <v>45530</v>
      </c>
      <c r="FB113" s="221" t="s">
        <v>8102</v>
      </c>
      <c r="FC113" s="224">
        <v>2</v>
      </c>
      <c r="FD113" s="224" t="s">
        <v>1009</v>
      </c>
      <c r="FE113" s="224" t="s">
        <v>33</v>
      </c>
      <c r="FF113" s="224">
        <v>2</v>
      </c>
      <c r="FG113" s="224" t="s">
        <v>8101</v>
      </c>
      <c r="FH113" s="224" t="s">
        <v>8100</v>
      </c>
      <c r="FI113" s="214">
        <v>45530</v>
      </c>
      <c r="FJ113" s="221" t="s">
        <v>1229</v>
      </c>
      <c r="FK113" s="222" t="s">
        <v>17</v>
      </c>
      <c r="FL113" s="222" t="s">
        <v>512</v>
      </c>
      <c r="FM113" s="222" t="s">
        <v>17</v>
      </c>
      <c r="FN113" s="222" t="s">
        <v>17</v>
      </c>
      <c r="FO113" s="222" t="s">
        <v>18</v>
      </c>
      <c r="FP113" s="218" t="s">
        <v>512</v>
      </c>
      <c r="FQ113" s="219">
        <v>45076</v>
      </c>
      <c r="FR113" s="221" t="s">
        <v>1230</v>
      </c>
      <c r="FS113" s="224" t="s">
        <v>17</v>
      </c>
      <c r="FT113" s="224" t="s">
        <v>512</v>
      </c>
      <c r="FU113" s="224" t="s">
        <v>17</v>
      </c>
      <c r="FV113" s="224" t="s">
        <v>17</v>
      </c>
      <c r="FW113" s="224" t="s">
        <v>18</v>
      </c>
      <c r="FX113" s="224" t="s">
        <v>512</v>
      </c>
      <c r="FY113" s="214">
        <v>45076</v>
      </c>
      <c r="FZ113" s="222" t="s">
        <v>3267</v>
      </c>
      <c r="GA113" s="222">
        <v>1</v>
      </c>
      <c r="GB113" s="222" t="s">
        <v>2232</v>
      </c>
      <c r="GC113" s="222" t="s">
        <v>33</v>
      </c>
      <c r="GD113" s="222">
        <v>2</v>
      </c>
      <c r="GE113" s="222" t="s">
        <v>17</v>
      </c>
      <c r="GF113" s="222" t="s">
        <v>17</v>
      </c>
      <c r="GG113" s="223">
        <v>45461</v>
      </c>
      <c r="GH113" s="221" t="s">
        <v>3273</v>
      </c>
      <c r="GI113" s="224">
        <v>1</v>
      </c>
      <c r="GJ113" s="224" t="s">
        <v>2232</v>
      </c>
      <c r="GK113" s="224" t="s">
        <v>33</v>
      </c>
      <c r="GL113" s="224">
        <v>2</v>
      </c>
      <c r="GM113" s="224" t="s">
        <v>17</v>
      </c>
      <c r="GN113" s="224" t="s">
        <v>17</v>
      </c>
      <c r="GO113" s="214">
        <v>45461</v>
      </c>
      <c r="GP113" s="222" t="s">
        <v>3268</v>
      </c>
      <c r="GQ113" s="222">
        <v>0</v>
      </c>
      <c r="GR113" s="222" t="s">
        <v>2232</v>
      </c>
      <c r="GS113" s="222" t="s">
        <v>33</v>
      </c>
      <c r="GT113" s="222">
        <v>2</v>
      </c>
      <c r="GU113" s="222" t="s">
        <v>17</v>
      </c>
      <c r="GV113" s="222" t="s">
        <v>17</v>
      </c>
      <c r="GW113" s="223">
        <v>45461</v>
      </c>
      <c r="GX113" s="221" t="s">
        <v>3274</v>
      </c>
      <c r="GY113" s="224">
        <v>0</v>
      </c>
      <c r="GZ113" s="224" t="s">
        <v>2232</v>
      </c>
      <c r="HA113" s="224" t="s">
        <v>33</v>
      </c>
      <c r="HB113" s="224">
        <v>2</v>
      </c>
      <c r="HC113" s="224" t="s">
        <v>17</v>
      </c>
      <c r="HD113" s="224" t="s">
        <v>17</v>
      </c>
      <c r="HE113" s="214">
        <v>45461</v>
      </c>
      <c r="HF113" s="222" t="s">
        <v>3266</v>
      </c>
      <c r="HG113" s="222">
        <v>2</v>
      </c>
      <c r="HH113" s="222" t="s">
        <v>2232</v>
      </c>
      <c r="HI113" s="222" t="s">
        <v>33</v>
      </c>
      <c r="HJ113" s="222">
        <v>2</v>
      </c>
      <c r="HK113" s="222" t="s">
        <v>17</v>
      </c>
      <c r="HL113" s="222" t="s">
        <v>17</v>
      </c>
      <c r="HM113" s="223">
        <v>45461</v>
      </c>
      <c r="HN113" s="221" t="s">
        <v>3272</v>
      </c>
      <c r="HO113" s="224">
        <v>0</v>
      </c>
      <c r="HP113" s="224" t="s">
        <v>2232</v>
      </c>
      <c r="HQ113" s="224" t="s">
        <v>33</v>
      </c>
      <c r="HR113" s="224">
        <v>2</v>
      </c>
      <c r="HS113" s="224" t="s">
        <v>17</v>
      </c>
      <c r="HT113" s="224" t="s">
        <v>17</v>
      </c>
      <c r="HU113" s="214">
        <v>45461</v>
      </c>
      <c r="HV113" s="222" t="s">
        <v>3269</v>
      </c>
      <c r="HW113" s="222">
        <v>1</v>
      </c>
      <c r="HX113" s="222" t="s">
        <v>2232</v>
      </c>
      <c r="HY113" s="222" t="s">
        <v>33</v>
      </c>
      <c r="HZ113" s="222">
        <v>2</v>
      </c>
      <c r="IA113" s="222" t="s">
        <v>17</v>
      </c>
      <c r="IB113" s="222" t="s">
        <v>17</v>
      </c>
      <c r="IC113" s="223">
        <v>45461</v>
      </c>
      <c r="ID113" s="221" t="s">
        <v>3271</v>
      </c>
      <c r="IE113" s="224">
        <v>0</v>
      </c>
      <c r="IF113" s="224" t="s">
        <v>2232</v>
      </c>
      <c r="IG113" s="224" t="s">
        <v>33</v>
      </c>
      <c r="IH113" s="224">
        <v>2</v>
      </c>
      <c r="II113" s="224" t="s">
        <v>17</v>
      </c>
      <c r="IJ113" s="224" t="s">
        <v>17</v>
      </c>
      <c r="IK113" s="214">
        <v>45461</v>
      </c>
      <c r="IL113" s="222" t="s">
        <v>3270</v>
      </c>
      <c r="IM113" s="222">
        <v>1</v>
      </c>
      <c r="IN113" s="222" t="s">
        <v>2232</v>
      </c>
      <c r="IO113" s="222" t="s">
        <v>33</v>
      </c>
      <c r="IP113" s="222">
        <v>2</v>
      </c>
      <c r="IQ113" s="222" t="s">
        <v>17</v>
      </c>
      <c r="IR113" s="222" t="s">
        <v>17</v>
      </c>
      <c r="IS113" s="223">
        <v>45461</v>
      </c>
    </row>
    <row r="114" spans="1:253" s="11" customFormat="1" ht="13.25" customHeight="1" x14ac:dyDescent="0.25">
      <c r="A114" s="11" t="s">
        <v>1444</v>
      </c>
      <c r="B114" s="11" t="s">
        <v>10825</v>
      </c>
      <c r="C114" s="11" t="s">
        <v>1445</v>
      </c>
      <c r="D114" s="11" t="s">
        <v>1446</v>
      </c>
      <c r="E114" s="11" t="s">
        <v>10348</v>
      </c>
      <c r="F114" s="11" t="s">
        <v>7994</v>
      </c>
      <c r="G114" s="212">
        <v>34050000</v>
      </c>
      <c r="H114" s="213" t="s">
        <v>7992</v>
      </c>
      <c r="I114" s="213" t="s">
        <v>33</v>
      </c>
      <c r="J114" s="213">
        <v>2</v>
      </c>
      <c r="K114" s="213" t="s">
        <v>7961</v>
      </c>
      <c r="L114" s="213" t="s">
        <v>7993</v>
      </c>
      <c r="M114" s="214">
        <v>45530</v>
      </c>
      <c r="N114" s="221" t="s">
        <v>7998</v>
      </c>
      <c r="O114" s="216">
        <v>189315</v>
      </c>
      <c r="P114" s="216" t="s">
        <v>7995</v>
      </c>
      <c r="Q114" s="216" t="s">
        <v>33</v>
      </c>
      <c r="R114" s="216">
        <v>2</v>
      </c>
      <c r="S114" s="216" t="s">
        <v>7997</v>
      </c>
      <c r="T114" s="216" t="s">
        <v>7996</v>
      </c>
      <c r="U114" s="217">
        <v>45530</v>
      </c>
      <c r="V114" s="221" t="s">
        <v>8000</v>
      </c>
      <c r="W114" s="213">
        <v>34050000</v>
      </c>
      <c r="X114" s="213" t="s">
        <v>7999</v>
      </c>
      <c r="Y114" s="213" t="s">
        <v>33</v>
      </c>
      <c r="Z114" s="213">
        <v>2</v>
      </c>
      <c r="AA114" s="213" t="s">
        <v>7961</v>
      </c>
      <c r="AB114" s="213" t="s">
        <v>7993</v>
      </c>
      <c r="AC114" s="214">
        <v>45530</v>
      </c>
      <c r="AD114" s="221" t="s">
        <v>8004</v>
      </c>
      <c r="AE114" s="218">
        <v>14621000</v>
      </c>
      <c r="AF114" s="218" t="s">
        <v>8001</v>
      </c>
      <c r="AG114" s="218" t="s">
        <v>33</v>
      </c>
      <c r="AH114" s="218">
        <v>2</v>
      </c>
      <c r="AI114" s="218" t="s">
        <v>8003</v>
      </c>
      <c r="AJ114" s="218" t="s">
        <v>8002</v>
      </c>
      <c r="AK114" s="219">
        <v>45530</v>
      </c>
      <c r="AL114" s="221" t="s">
        <v>8008</v>
      </c>
      <c r="AM114" s="213">
        <v>1610000</v>
      </c>
      <c r="AN114" s="213" t="s">
        <v>8005</v>
      </c>
      <c r="AO114" s="213" t="s">
        <v>33</v>
      </c>
      <c r="AP114" s="213">
        <v>2</v>
      </c>
      <c r="AQ114" s="213" t="s">
        <v>8007</v>
      </c>
      <c r="AR114" s="213" t="s">
        <v>8006</v>
      </c>
      <c r="AS114" s="214">
        <v>45530</v>
      </c>
      <c r="AT114" s="222" t="s">
        <v>8009</v>
      </c>
      <c r="AU114" s="218" t="s">
        <v>17</v>
      </c>
      <c r="AV114" s="218" t="s">
        <v>17</v>
      </c>
      <c r="AW114" s="218" t="s">
        <v>17</v>
      </c>
      <c r="AX114" s="218" t="s">
        <v>17</v>
      </c>
      <c r="AY114" s="218" t="s">
        <v>7714</v>
      </c>
      <c r="AZ114" s="218" t="s">
        <v>17</v>
      </c>
      <c r="BA114" s="219">
        <v>45530</v>
      </c>
      <c r="BB114" s="221" t="s">
        <v>8023</v>
      </c>
      <c r="BC114" s="213" t="s">
        <v>17</v>
      </c>
      <c r="BD114" s="213" t="s">
        <v>17</v>
      </c>
      <c r="BE114" s="213" t="s">
        <v>17</v>
      </c>
      <c r="BF114" s="213" t="s">
        <v>17</v>
      </c>
      <c r="BG114" s="213" t="s">
        <v>7714</v>
      </c>
      <c r="BH114" s="213" t="s">
        <v>17</v>
      </c>
      <c r="BI114" s="214">
        <v>45530</v>
      </c>
      <c r="BJ114" s="222" t="s">
        <v>8010</v>
      </c>
      <c r="BK114" s="222">
        <v>0</v>
      </c>
      <c r="BL114" s="222" t="s">
        <v>7974</v>
      </c>
      <c r="BM114" s="222" t="s">
        <v>33</v>
      </c>
      <c r="BN114" s="222">
        <v>2</v>
      </c>
      <c r="BO114" s="222" t="s">
        <v>7940</v>
      </c>
      <c r="BP114" s="218" t="s">
        <v>7939</v>
      </c>
      <c r="BQ114" s="223">
        <v>45530</v>
      </c>
      <c r="BR114" s="221" t="s">
        <v>8024</v>
      </c>
      <c r="BS114" s="224" t="s">
        <v>17</v>
      </c>
      <c r="BT114" s="224" t="s">
        <v>17</v>
      </c>
      <c r="BU114" s="224" t="s">
        <v>17</v>
      </c>
      <c r="BV114" s="224" t="s">
        <v>17</v>
      </c>
      <c r="BW114" s="224" t="s">
        <v>7714</v>
      </c>
      <c r="BX114" s="224" t="s">
        <v>17</v>
      </c>
      <c r="BY114" s="214">
        <v>45530</v>
      </c>
      <c r="BZ114" s="222" t="s">
        <v>8025</v>
      </c>
      <c r="CA114" s="222" t="s">
        <v>17</v>
      </c>
      <c r="CB114" s="222" t="s">
        <v>17</v>
      </c>
      <c r="CC114" s="222" t="s">
        <v>17</v>
      </c>
      <c r="CD114" s="222" t="s">
        <v>17</v>
      </c>
      <c r="CE114" s="222" t="s">
        <v>7714</v>
      </c>
      <c r="CF114" s="222" t="s">
        <v>17</v>
      </c>
      <c r="CG114" s="223">
        <v>45530</v>
      </c>
      <c r="CH114" s="221" t="s">
        <v>11526</v>
      </c>
      <c r="CI114" s="222" t="e">
        <v>#N/A</v>
      </c>
      <c r="CJ114" s="222" t="e">
        <v>#N/A</v>
      </c>
      <c r="CK114" s="222" t="e">
        <v>#N/A</v>
      </c>
      <c r="CL114" s="222" t="e">
        <v>#N/A</v>
      </c>
      <c r="CM114" s="222" t="e">
        <v>#N/A</v>
      </c>
      <c r="CN114" s="222" t="e">
        <v>#N/A</v>
      </c>
      <c r="CO114" s="225" t="e">
        <v>#N/A</v>
      </c>
      <c r="CP114" s="222" t="s">
        <v>8027</v>
      </c>
      <c r="CQ114" s="224" t="s">
        <v>17</v>
      </c>
      <c r="CR114" s="224" t="s">
        <v>17</v>
      </c>
      <c r="CS114" s="224" t="s">
        <v>17</v>
      </c>
      <c r="CT114" s="224" t="s">
        <v>17</v>
      </c>
      <c r="CU114" s="224" t="s">
        <v>7714</v>
      </c>
      <c r="CV114" s="224" t="s">
        <v>17</v>
      </c>
      <c r="CW114" s="214">
        <v>45530</v>
      </c>
      <c r="CX114" s="222" t="s">
        <v>8015</v>
      </c>
      <c r="CY114" s="218">
        <v>1060000</v>
      </c>
      <c r="CZ114" s="218" t="s">
        <v>8012</v>
      </c>
      <c r="DA114" s="218" t="s">
        <v>33</v>
      </c>
      <c r="DB114" s="218">
        <v>2</v>
      </c>
      <c r="DC114" s="218" t="s">
        <v>8014</v>
      </c>
      <c r="DD114" s="218" t="s">
        <v>8013</v>
      </c>
      <c r="DE114" s="220">
        <v>45530</v>
      </c>
      <c r="DF114" s="221" t="s">
        <v>8016</v>
      </c>
      <c r="DG114" s="213">
        <v>19429000</v>
      </c>
      <c r="DH114" s="224" t="s">
        <v>8012</v>
      </c>
      <c r="DI114" s="224" t="s">
        <v>33</v>
      </c>
      <c r="DJ114" s="224">
        <v>2</v>
      </c>
      <c r="DK114" s="224" t="s">
        <v>4143</v>
      </c>
      <c r="DL114" s="224" t="s">
        <v>8013</v>
      </c>
      <c r="DM114" s="214">
        <v>45530</v>
      </c>
      <c r="DN114" s="222" t="s">
        <v>8018</v>
      </c>
      <c r="DO114" s="218">
        <v>13560000</v>
      </c>
      <c r="DP114" s="222" t="s">
        <v>8012</v>
      </c>
      <c r="DQ114" s="222" t="s">
        <v>33</v>
      </c>
      <c r="DR114" s="222">
        <v>2</v>
      </c>
      <c r="DS114" s="222" t="s">
        <v>8017</v>
      </c>
      <c r="DT114" s="222" t="s">
        <v>8013</v>
      </c>
      <c r="DU114" s="223">
        <v>45530</v>
      </c>
      <c r="DV114" s="221" t="s">
        <v>8019</v>
      </c>
      <c r="DW114" s="213">
        <v>1060000</v>
      </c>
      <c r="DX114" s="224" t="s">
        <v>8012</v>
      </c>
      <c r="DY114" s="224" t="s">
        <v>33</v>
      </c>
      <c r="DZ114" s="224">
        <v>2</v>
      </c>
      <c r="EA114" s="224" t="s">
        <v>8014</v>
      </c>
      <c r="EB114" s="224" t="s">
        <v>8013</v>
      </c>
      <c r="EC114" s="214">
        <v>45530</v>
      </c>
      <c r="ED114" s="222" t="s">
        <v>8020</v>
      </c>
      <c r="EE114" s="218">
        <v>0</v>
      </c>
      <c r="EF114" s="222" t="s">
        <v>17</v>
      </c>
      <c r="EG114" s="222" t="s">
        <v>17</v>
      </c>
      <c r="EH114" s="222" t="s">
        <v>17</v>
      </c>
      <c r="EI114" s="222" t="s">
        <v>7714</v>
      </c>
      <c r="EJ114" s="222" t="s">
        <v>17</v>
      </c>
      <c r="EK114" s="223">
        <v>45530</v>
      </c>
      <c r="EL114" s="221" t="s">
        <v>8021</v>
      </c>
      <c r="EM114" s="213">
        <v>0</v>
      </c>
      <c r="EN114" s="224" t="s">
        <v>17</v>
      </c>
      <c r="EO114" s="224" t="s">
        <v>17</v>
      </c>
      <c r="EP114" s="224" t="s">
        <v>17</v>
      </c>
      <c r="EQ114" s="224" t="s">
        <v>7714</v>
      </c>
      <c r="ER114" s="224" t="s">
        <v>17</v>
      </c>
      <c r="ES114" s="214">
        <v>45530</v>
      </c>
      <c r="ET114" s="222" t="s">
        <v>8011</v>
      </c>
      <c r="EU114" s="222">
        <v>0</v>
      </c>
      <c r="EV114" s="222" t="s">
        <v>7974</v>
      </c>
      <c r="EW114" s="222" t="s">
        <v>33</v>
      </c>
      <c r="EX114" s="222">
        <v>2</v>
      </c>
      <c r="EY114" s="222" t="s">
        <v>7940</v>
      </c>
      <c r="EZ114" s="222" t="s">
        <v>7939</v>
      </c>
      <c r="FA114" s="223">
        <v>45530</v>
      </c>
      <c r="FB114" s="221" t="s">
        <v>8022</v>
      </c>
      <c r="FC114" s="224">
        <v>3</v>
      </c>
      <c r="FD114" s="224" t="s">
        <v>4003</v>
      </c>
      <c r="FE114" s="224" t="s">
        <v>33</v>
      </c>
      <c r="FF114" s="224">
        <v>2</v>
      </c>
      <c r="FG114" s="224" t="s">
        <v>4018</v>
      </c>
      <c r="FH114" s="224" t="s">
        <v>7952</v>
      </c>
      <c r="FI114" s="214">
        <v>45530</v>
      </c>
      <c r="FJ114" s="221" t="s">
        <v>1447</v>
      </c>
      <c r="FK114" s="222" t="s">
        <v>17</v>
      </c>
      <c r="FL114" s="222" t="s">
        <v>17</v>
      </c>
      <c r="FM114" s="222" t="s">
        <v>17</v>
      </c>
      <c r="FN114" s="222" t="s">
        <v>17</v>
      </c>
      <c r="FO114" s="222" t="s">
        <v>1431</v>
      </c>
      <c r="FP114" s="218" t="s">
        <v>17</v>
      </c>
      <c r="FQ114" s="219">
        <v>45199</v>
      </c>
      <c r="FR114" s="221" t="s">
        <v>1448</v>
      </c>
      <c r="FS114" s="224" t="s">
        <v>17</v>
      </c>
      <c r="FT114" s="224" t="s">
        <v>17</v>
      </c>
      <c r="FU114" s="224" t="s">
        <v>17</v>
      </c>
      <c r="FV114" s="224" t="s">
        <v>17</v>
      </c>
      <c r="FW114" s="224" t="s">
        <v>1431</v>
      </c>
      <c r="FX114" s="224" t="s">
        <v>17</v>
      </c>
      <c r="FY114" s="214">
        <v>45199</v>
      </c>
      <c r="FZ114" s="222" t="s">
        <v>3276</v>
      </c>
      <c r="GA114" s="222">
        <v>0</v>
      </c>
      <c r="GB114" s="222" t="s">
        <v>2232</v>
      </c>
      <c r="GC114" s="222" t="s">
        <v>33</v>
      </c>
      <c r="GD114" s="222">
        <v>2</v>
      </c>
      <c r="GE114" s="222" t="s">
        <v>17</v>
      </c>
      <c r="GF114" s="222" t="s">
        <v>17</v>
      </c>
      <c r="GG114" s="223">
        <v>45461</v>
      </c>
      <c r="GH114" s="221" t="s">
        <v>3282</v>
      </c>
      <c r="GI114" s="224">
        <v>0</v>
      </c>
      <c r="GJ114" s="224" t="s">
        <v>2232</v>
      </c>
      <c r="GK114" s="224" t="s">
        <v>33</v>
      </c>
      <c r="GL114" s="224">
        <v>2</v>
      </c>
      <c r="GM114" s="224" t="s">
        <v>17</v>
      </c>
      <c r="GN114" s="224" t="s">
        <v>17</v>
      </c>
      <c r="GO114" s="214">
        <v>45461</v>
      </c>
      <c r="GP114" s="222" t="s">
        <v>3277</v>
      </c>
      <c r="GQ114" s="222">
        <v>1</v>
      </c>
      <c r="GR114" s="222" t="s">
        <v>2232</v>
      </c>
      <c r="GS114" s="222" t="s">
        <v>33</v>
      </c>
      <c r="GT114" s="222">
        <v>2</v>
      </c>
      <c r="GU114" s="222" t="s">
        <v>17</v>
      </c>
      <c r="GV114" s="222" t="s">
        <v>17</v>
      </c>
      <c r="GW114" s="223">
        <v>45461</v>
      </c>
      <c r="GX114" s="221" t="s">
        <v>3283</v>
      </c>
      <c r="GY114" s="224">
        <v>0</v>
      </c>
      <c r="GZ114" s="224" t="s">
        <v>2232</v>
      </c>
      <c r="HA114" s="224" t="s">
        <v>33</v>
      </c>
      <c r="HB114" s="224">
        <v>2</v>
      </c>
      <c r="HC114" s="224" t="s">
        <v>17</v>
      </c>
      <c r="HD114" s="224" t="s">
        <v>17</v>
      </c>
      <c r="HE114" s="214">
        <v>45461</v>
      </c>
      <c r="HF114" s="222" t="s">
        <v>3275</v>
      </c>
      <c r="HG114" s="222">
        <v>2</v>
      </c>
      <c r="HH114" s="222" t="s">
        <v>2232</v>
      </c>
      <c r="HI114" s="222" t="s">
        <v>33</v>
      </c>
      <c r="HJ114" s="222">
        <v>2</v>
      </c>
      <c r="HK114" s="222" t="s">
        <v>17</v>
      </c>
      <c r="HL114" s="222" t="s">
        <v>17</v>
      </c>
      <c r="HM114" s="223">
        <v>45461</v>
      </c>
      <c r="HN114" s="221" t="s">
        <v>3281</v>
      </c>
      <c r="HO114" s="224">
        <v>2</v>
      </c>
      <c r="HP114" s="224" t="s">
        <v>2232</v>
      </c>
      <c r="HQ114" s="224" t="s">
        <v>33</v>
      </c>
      <c r="HR114" s="224">
        <v>2</v>
      </c>
      <c r="HS114" s="224" t="s">
        <v>17</v>
      </c>
      <c r="HT114" s="224" t="s">
        <v>17</v>
      </c>
      <c r="HU114" s="214">
        <v>45461</v>
      </c>
      <c r="HV114" s="222" t="s">
        <v>3278</v>
      </c>
      <c r="HW114" s="222">
        <v>0</v>
      </c>
      <c r="HX114" s="222" t="s">
        <v>2232</v>
      </c>
      <c r="HY114" s="222" t="s">
        <v>33</v>
      </c>
      <c r="HZ114" s="222">
        <v>2</v>
      </c>
      <c r="IA114" s="222" t="s">
        <v>17</v>
      </c>
      <c r="IB114" s="222" t="s">
        <v>17</v>
      </c>
      <c r="IC114" s="223">
        <v>45461</v>
      </c>
      <c r="ID114" s="221" t="s">
        <v>3280</v>
      </c>
      <c r="IE114" s="224">
        <v>1</v>
      </c>
      <c r="IF114" s="224" t="s">
        <v>2232</v>
      </c>
      <c r="IG114" s="224" t="s">
        <v>33</v>
      </c>
      <c r="IH114" s="224">
        <v>2</v>
      </c>
      <c r="II114" s="224" t="s">
        <v>17</v>
      </c>
      <c r="IJ114" s="224" t="s">
        <v>17</v>
      </c>
      <c r="IK114" s="214">
        <v>45461</v>
      </c>
      <c r="IL114" s="222" t="s">
        <v>3279</v>
      </c>
      <c r="IM114" s="222">
        <v>3</v>
      </c>
      <c r="IN114" s="222" t="s">
        <v>2232</v>
      </c>
      <c r="IO114" s="222" t="s">
        <v>33</v>
      </c>
      <c r="IP114" s="222">
        <v>2</v>
      </c>
      <c r="IQ114" s="222" t="s">
        <v>17</v>
      </c>
      <c r="IR114" s="222" t="s">
        <v>17</v>
      </c>
      <c r="IS114" s="223">
        <v>45461</v>
      </c>
    </row>
    <row r="115" spans="1:253" s="11" customFormat="1" ht="13.25" customHeight="1" x14ac:dyDescent="0.25">
      <c r="A115" s="11" t="s">
        <v>4823</v>
      </c>
      <c r="B115" s="11" t="s">
        <v>11116</v>
      </c>
      <c r="C115" s="11" t="s">
        <v>4824</v>
      </c>
      <c r="D115" s="11" t="s">
        <v>2932</v>
      </c>
      <c r="E115" s="11" t="s">
        <v>10349</v>
      </c>
      <c r="F115" s="11" t="s">
        <v>4828</v>
      </c>
      <c r="G115" s="212">
        <v>109033000</v>
      </c>
      <c r="H115" s="213" t="s">
        <v>4825</v>
      </c>
      <c r="I115" s="213" t="s">
        <v>492</v>
      </c>
      <c r="J115" s="213">
        <v>1</v>
      </c>
      <c r="K115" s="213" t="s">
        <v>4827</v>
      </c>
      <c r="L115" s="213" t="s">
        <v>4826</v>
      </c>
      <c r="M115" s="214">
        <v>45525</v>
      </c>
      <c r="N115" s="221" t="s">
        <v>4832</v>
      </c>
      <c r="O115" s="216">
        <v>165241</v>
      </c>
      <c r="P115" s="216" t="s">
        <v>4829</v>
      </c>
      <c r="Q115" s="216" t="s">
        <v>888</v>
      </c>
      <c r="R115" s="216">
        <v>2</v>
      </c>
      <c r="S115" s="216" t="s">
        <v>4831</v>
      </c>
      <c r="T115" s="216" t="s">
        <v>4830</v>
      </c>
      <c r="U115" s="217">
        <v>45525</v>
      </c>
      <c r="V115" s="221" t="s">
        <v>4836</v>
      </c>
      <c r="W115" s="213">
        <v>73743000</v>
      </c>
      <c r="X115" s="213" t="s">
        <v>4833</v>
      </c>
      <c r="Y115" s="213" t="s">
        <v>888</v>
      </c>
      <c r="Z115" s="213">
        <v>2</v>
      </c>
      <c r="AA115" s="213" t="s">
        <v>4835</v>
      </c>
      <c r="AB115" s="213" t="s">
        <v>4834</v>
      </c>
      <c r="AC115" s="214">
        <v>45525</v>
      </c>
      <c r="AD115" s="221" t="s">
        <v>4840</v>
      </c>
      <c r="AE115" s="218">
        <v>3699000</v>
      </c>
      <c r="AF115" s="218" t="s">
        <v>4837</v>
      </c>
      <c r="AG115" s="218" t="s">
        <v>888</v>
      </c>
      <c r="AH115" s="218">
        <v>2</v>
      </c>
      <c r="AI115" s="218" t="s">
        <v>4839</v>
      </c>
      <c r="AJ115" s="218" t="s">
        <v>4838</v>
      </c>
      <c r="AK115" s="219">
        <v>45525</v>
      </c>
      <c r="AL115" s="221" t="s">
        <v>4842</v>
      </c>
      <c r="AM115" s="213">
        <v>703000</v>
      </c>
      <c r="AN115" s="213" t="s">
        <v>4837</v>
      </c>
      <c r="AO115" s="213" t="s">
        <v>492</v>
      </c>
      <c r="AP115" s="213">
        <v>1</v>
      </c>
      <c r="AQ115" s="213" t="s">
        <v>4841</v>
      </c>
      <c r="AR115" s="213" t="s">
        <v>4838</v>
      </c>
      <c r="AS115" s="214">
        <v>45525</v>
      </c>
      <c r="AT115" s="222" t="s">
        <v>4846</v>
      </c>
      <c r="AU115" s="218">
        <v>48</v>
      </c>
      <c r="AV115" s="218" t="s">
        <v>4843</v>
      </c>
      <c r="AW115" s="218" t="s">
        <v>888</v>
      </c>
      <c r="AX115" s="218">
        <v>2</v>
      </c>
      <c r="AY115" s="218" t="s">
        <v>4845</v>
      </c>
      <c r="AZ115" s="218" t="s">
        <v>4844</v>
      </c>
      <c r="BA115" s="219">
        <v>45525</v>
      </c>
      <c r="BB115" s="221" t="s">
        <v>4879</v>
      </c>
      <c r="BC115" s="213" t="s">
        <v>17</v>
      </c>
      <c r="BD115" s="213" t="s">
        <v>17</v>
      </c>
      <c r="BE115" s="213" t="s">
        <v>17</v>
      </c>
      <c r="BF115" s="213" t="s">
        <v>17</v>
      </c>
      <c r="BG115" s="213" t="s">
        <v>4878</v>
      </c>
      <c r="BH115" s="213" t="s">
        <v>17</v>
      </c>
      <c r="BI115" s="214">
        <v>45525</v>
      </c>
      <c r="BJ115" s="222" t="s">
        <v>4850</v>
      </c>
      <c r="BK115" s="222">
        <v>161</v>
      </c>
      <c r="BL115" s="222" t="s">
        <v>4847</v>
      </c>
      <c r="BM115" s="222" t="s">
        <v>888</v>
      </c>
      <c r="BN115" s="222">
        <v>2</v>
      </c>
      <c r="BO115" s="222" t="s">
        <v>4849</v>
      </c>
      <c r="BP115" s="218" t="s">
        <v>4848</v>
      </c>
      <c r="BQ115" s="223">
        <v>45525</v>
      </c>
      <c r="BR115" s="221" t="s">
        <v>4883</v>
      </c>
      <c r="BS115" s="224">
        <v>7325</v>
      </c>
      <c r="BT115" s="224" t="s">
        <v>4880</v>
      </c>
      <c r="BU115" s="224" t="s">
        <v>888</v>
      </c>
      <c r="BV115" s="224">
        <v>2</v>
      </c>
      <c r="BW115" s="224" t="s">
        <v>4882</v>
      </c>
      <c r="BX115" s="224" t="s">
        <v>4881</v>
      </c>
      <c r="BY115" s="214">
        <v>45525</v>
      </c>
      <c r="BZ115" s="222" t="s">
        <v>4885</v>
      </c>
      <c r="CA115" s="222">
        <v>1122</v>
      </c>
      <c r="CB115" s="222" t="s">
        <v>4880</v>
      </c>
      <c r="CC115" s="222" t="s">
        <v>888</v>
      </c>
      <c r="CD115" s="222">
        <v>2</v>
      </c>
      <c r="CE115" s="222" t="s">
        <v>4884</v>
      </c>
      <c r="CF115" s="222" t="s">
        <v>4881</v>
      </c>
      <c r="CG115" s="223">
        <v>45525</v>
      </c>
      <c r="CH115" s="221" t="s">
        <v>11527</v>
      </c>
      <c r="CI115" s="222" t="e">
        <v>#N/A</v>
      </c>
      <c r="CJ115" s="222" t="e">
        <v>#N/A</v>
      </c>
      <c r="CK115" s="222" t="e">
        <v>#N/A</v>
      </c>
      <c r="CL115" s="222" t="e">
        <v>#N/A</v>
      </c>
      <c r="CM115" s="222" t="e">
        <v>#N/A</v>
      </c>
      <c r="CN115" s="222" t="e">
        <v>#N/A</v>
      </c>
      <c r="CO115" s="225" t="e">
        <v>#N/A</v>
      </c>
      <c r="CP115" s="222" t="s">
        <v>4889</v>
      </c>
      <c r="CQ115" s="224">
        <v>122879543</v>
      </c>
      <c r="CR115" s="224" t="s">
        <v>4843</v>
      </c>
      <c r="CS115" s="224" t="s">
        <v>888</v>
      </c>
      <c r="CT115" s="224">
        <v>2</v>
      </c>
      <c r="CU115" s="224" t="s">
        <v>4888</v>
      </c>
      <c r="CV115" s="224" t="s">
        <v>4844</v>
      </c>
      <c r="CW115" s="214">
        <v>45525</v>
      </c>
      <c r="CX115" s="222" t="s">
        <v>4856</v>
      </c>
      <c r="CY115" s="218">
        <v>142000</v>
      </c>
      <c r="CZ115" s="218" t="s">
        <v>4864</v>
      </c>
      <c r="DA115" s="218" t="s">
        <v>888</v>
      </c>
      <c r="DB115" s="218">
        <v>2</v>
      </c>
      <c r="DC115" s="218" t="s">
        <v>4866</v>
      </c>
      <c r="DD115" s="218" t="s">
        <v>4865</v>
      </c>
      <c r="DE115" s="220">
        <v>45525</v>
      </c>
      <c r="DF115" s="221" t="s">
        <v>4859</v>
      </c>
      <c r="DG115" s="213">
        <v>70044000</v>
      </c>
      <c r="DH115" s="224" t="s">
        <v>4833</v>
      </c>
      <c r="DI115" s="224" t="s">
        <v>888</v>
      </c>
      <c r="DJ115" s="224">
        <v>2</v>
      </c>
      <c r="DK115" s="224" t="s">
        <v>4858</v>
      </c>
      <c r="DL115" s="224" t="s">
        <v>4857</v>
      </c>
      <c r="DM115" s="214">
        <v>45525</v>
      </c>
      <c r="DN115" s="222" t="s">
        <v>4863</v>
      </c>
      <c r="DO115" s="218">
        <v>3558000</v>
      </c>
      <c r="DP115" s="222" t="s">
        <v>4860</v>
      </c>
      <c r="DQ115" s="222" t="s">
        <v>888</v>
      </c>
      <c r="DR115" s="222">
        <v>2</v>
      </c>
      <c r="DS115" s="222" t="s">
        <v>4862</v>
      </c>
      <c r="DT115" s="222" t="s">
        <v>4861</v>
      </c>
      <c r="DU115" s="223">
        <v>45525</v>
      </c>
      <c r="DV115" s="221" t="s">
        <v>4867</v>
      </c>
      <c r="DW115" s="213">
        <v>142000</v>
      </c>
      <c r="DX115" s="224" t="s">
        <v>4864</v>
      </c>
      <c r="DY115" s="224" t="s">
        <v>888</v>
      </c>
      <c r="DZ115" s="224">
        <v>2</v>
      </c>
      <c r="EA115" s="224" t="s">
        <v>4866</v>
      </c>
      <c r="EB115" s="224" t="s">
        <v>4865</v>
      </c>
      <c r="EC115" s="214">
        <v>45525</v>
      </c>
      <c r="ED115" s="222" t="s">
        <v>4869</v>
      </c>
      <c r="EE115" s="218" t="s">
        <v>17</v>
      </c>
      <c r="EF115" s="222" t="s">
        <v>17</v>
      </c>
      <c r="EG115" s="222" t="s">
        <v>17</v>
      </c>
      <c r="EH115" s="222" t="s">
        <v>17</v>
      </c>
      <c r="EI115" s="222" t="s">
        <v>4868</v>
      </c>
      <c r="EJ115" s="222" t="s">
        <v>17</v>
      </c>
      <c r="EK115" s="223">
        <v>45525</v>
      </c>
      <c r="EL115" s="221" t="s">
        <v>4870</v>
      </c>
      <c r="EM115" s="213" t="s">
        <v>17</v>
      </c>
      <c r="EN115" s="224" t="s">
        <v>17</v>
      </c>
      <c r="EO115" s="224" t="s">
        <v>17</v>
      </c>
      <c r="EP115" s="224" t="s">
        <v>17</v>
      </c>
      <c r="EQ115" s="224" t="s">
        <v>4868</v>
      </c>
      <c r="ER115" s="224" t="s">
        <v>17</v>
      </c>
      <c r="ES115" s="214">
        <v>45525</v>
      </c>
      <c r="ET115" s="222" t="s">
        <v>4852</v>
      </c>
      <c r="EU115" s="222">
        <v>161</v>
      </c>
      <c r="EV115" s="222" t="s">
        <v>4847</v>
      </c>
      <c r="EW115" s="222" t="s">
        <v>888</v>
      </c>
      <c r="EX115" s="222">
        <v>2</v>
      </c>
      <c r="EY115" s="222" t="s">
        <v>4851</v>
      </c>
      <c r="EZ115" s="222" t="s">
        <v>4848</v>
      </c>
      <c r="FA115" s="223">
        <v>45525</v>
      </c>
      <c r="FB115" s="221" t="s">
        <v>4874</v>
      </c>
      <c r="FC115" s="224">
        <v>4</v>
      </c>
      <c r="FD115" s="224" t="s">
        <v>4871</v>
      </c>
      <c r="FE115" s="224" t="s">
        <v>888</v>
      </c>
      <c r="FF115" s="224">
        <v>2</v>
      </c>
      <c r="FG115" s="224" t="s">
        <v>4873</v>
      </c>
      <c r="FH115" s="224" t="s">
        <v>4872</v>
      </c>
      <c r="FI115" s="214">
        <v>45525</v>
      </c>
      <c r="FJ115" s="221" t="s">
        <v>4876</v>
      </c>
      <c r="FK115" s="222">
        <v>0</v>
      </c>
      <c r="FL115" s="222" t="s">
        <v>17</v>
      </c>
      <c r="FM115" s="222" t="s">
        <v>17</v>
      </c>
      <c r="FN115" s="222" t="s">
        <v>17</v>
      </c>
      <c r="FO115" s="222" t="s">
        <v>4875</v>
      </c>
      <c r="FP115" s="218" t="s">
        <v>17</v>
      </c>
      <c r="FQ115" s="219">
        <v>45525</v>
      </c>
      <c r="FR115" s="221" t="s">
        <v>4877</v>
      </c>
      <c r="FS115" s="224">
        <v>0</v>
      </c>
      <c r="FT115" s="224" t="s">
        <v>17</v>
      </c>
      <c r="FU115" s="224" t="s">
        <v>17</v>
      </c>
      <c r="FV115" s="224" t="s">
        <v>17</v>
      </c>
      <c r="FW115" s="224" t="s">
        <v>4875</v>
      </c>
      <c r="FX115" s="224" t="s">
        <v>17</v>
      </c>
      <c r="FY115" s="214">
        <v>45525</v>
      </c>
      <c r="FZ115" s="222" t="s">
        <v>5223</v>
      </c>
      <c r="GA115" s="222">
        <v>1</v>
      </c>
      <c r="GB115" s="222" t="s">
        <v>2232</v>
      </c>
      <c r="GC115" s="222" t="s">
        <v>33</v>
      </c>
      <c r="GD115" s="222">
        <v>2</v>
      </c>
      <c r="GE115" s="222" t="s">
        <v>17</v>
      </c>
      <c r="GF115" s="222" t="s">
        <v>17</v>
      </c>
      <c r="GG115" s="223">
        <v>45525</v>
      </c>
      <c r="GH115" s="221" t="s">
        <v>5229</v>
      </c>
      <c r="GI115" s="224">
        <v>0</v>
      </c>
      <c r="GJ115" s="224" t="s">
        <v>2232</v>
      </c>
      <c r="GK115" s="224" t="s">
        <v>33</v>
      </c>
      <c r="GL115" s="224">
        <v>2</v>
      </c>
      <c r="GM115" s="224" t="s">
        <v>17</v>
      </c>
      <c r="GN115" s="224" t="s">
        <v>17</v>
      </c>
      <c r="GO115" s="214">
        <v>45525</v>
      </c>
      <c r="GP115" s="222" t="s">
        <v>5224</v>
      </c>
      <c r="GQ115" s="222">
        <v>0</v>
      </c>
      <c r="GR115" s="222" t="s">
        <v>2232</v>
      </c>
      <c r="GS115" s="222" t="s">
        <v>33</v>
      </c>
      <c r="GT115" s="222">
        <v>2</v>
      </c>
      <c r="GU115" s="222" t="s">
        <v>17</v>
      </c>
      <c r="GV115" s="222" t="s">
        <v>17</v>
      </c>
      <c r="GW115" s="223">
        <v>45525</v>
      </c>
      <c r="GX115" s="221" t="s">
        <v>5230</v>
      </c>
      <c r="GY115" s="224">
        <v>0</v>
      </c>
      <c r="GZ115" s="224" t="s">
        <v>2232</v>
      </c>
      <c r="HA115" s="224" t="s">
        <v>33</v>
      </c>
      <c r="HB115" s="224">
        <v>2</v>
      </c>
      <c r="HC115" s="224" t="s">
        <v>17</v>
      </c>
      <c r="HD115" s="224" t="s">
        <v>17</v>
      </c>
      <c r="HE115" s="214">
        <v>45525</v>
      </c>
      <c r="HF115" s="222" t="s">
        <v>5222</v>
      </c>
      <c r="HG115" s="222">
        <v>0</v>
      </c>
      <c r="HH115" s="222" t="s">
        <v>2232</v>
      </c>
      <c r="HI115" s="222" t="s">
        <v>33</v>
      </c>
      <c r="HJ115" s="222">
        <v>2</v>
      </c>
      <c r="HK115" s="222" t="s">
        <v>17</v>
      </c>
      <c r="HL115" s="222" t="s">
        <v>17</v>
      </c>
      <c r="HM115" s="223">
        <v>45525</v>
      </c>
      <c r="HN115" s="221" t="s">
        <v>5228</v>
      </c>
      <c r="HO115" s="224">
        <v>0</v>
      </c>
      <c r="HP115" s="224" t="s">
        <v>2232</v>
      </c>
      <c r="HQ115" s="224" t="s">
        <v>33</v>
      </c>
      <c r="HR115" s="224">
        <v>2</v>
      </c>
      <c r="HS115" s="224" t="s">
        <v>17</v>
      </c>
      <c r="HT115" s="224" t="s">
        <v>17</v>
      </c>
      <c r="HU115" s="214">
        <v>45525</v>
      </c>
      <c r="HV115" s="222" t="s">
        <v>5225</v>
      </c>
      <c r="HW115" s="222">
        <v>1</v>
      </c>
      <c r="HX115" s="222" t="s">
        <v>2232</v>
      </c>
      <c r="HY115" s="222" t="s">
        <v>33</v>
      </c>
      <c r="HZ115" s="222">
        <v>2</v>
      </c>
      <c r="IA115" s="222" t="s">
        <v>17</v>
      </c>
      <c r="IB115" s="222" t="s">
        <v>17</v>
      </c>
      <c r="IC115" s="223">
        <v>45525</v>
      </c>
      <c r="ID115" s="221" t="s">
        <v>5227</v>
      </c>
      <c r="IE115" s="224">
        <v>1</v>
      </c>
      <c r="IF115" s="224" t="s">
        <v>2232</v>
      </c>
      <c r="IG115" s="224" t="s">
        <v>33</v>
      </c>
      <c r="IH115" s="224">
        <v>2</v>
      </c>
      <c r="II115" s="224" t="s">
        <v>17</v>
      </c>
      <c r="IJ115" s="224" t="s">
        <v>17</v>
      </c>
      <c r="IK115" s="214">
        <v>45525</v>
      </c>
      <c r="IL115" s="222" t="s">
        <v>5226</v>
      </c>
      <c r="IM115" s="222">
        <v>3</v>
      </c>
      <c r="IN115" s="222" t="s">
        <v>2232</v>
      </c>
      <c r="IO115" s="222" t="s">
        <v>33</v>
      </c>
      <c r="IP115" s="222">
        <v>2</v>
      </c>
      <c r="IQ115" s="222" t="s">
        <v>17</v>
      </c>
      <c r="IR115" s="222" t="s">
        <v>17</v>
      </c>
      <c r="IS115" s="223">
        <v>45525</v>
      </c>
    </row>
    <row r="116" spans="1:253" s="11" customFormat="1" ht="13.25" customHeight="1" x14ac:dyDescent="0.25">
      <c r="A116" s="11" t="s">
        <v>2930</v>
      </c>
      <c r="B116" s="11" t="s">
        <v>11118</v>
      </c>
      <c r="C116" s="11" t="s">
        <v>2931</v>
      </c>
      <c r="D116" s="11" t="s">
        <v>2932</v>
      </c>
      <c r="E116" s="11" t="s">
        <v>10349</v>
      </c>
      <c r="F116" s="11" t="s">
        <v>4891</v>
      </c>
      <c r="G116" s="212">
        <v>109033000</v>
      </c>
      <c r="H116" s="213" t="s">
        <v>4825</v>
      </c>
      <c r="I116" s="213" t="s">
        <v>492</v>
      </c>
      <c r="J116" s="213">
        <v>1</v>
      </c>
      <c r="K116" s="213" t="s">
        <v>4890</v>
      </c>
      <c r="L116" s="213" t="s">
        <v>4826</v>
      </c>
      <c r="M116" s="214">
        <v>45525</v>
      </c>
      <c r="N116" s="221" t="s">
        <v>4895</v>
      </c>
      <c r="O116" s="216">
        <v>99949</v>
      </c>
      <c r="P116" s="216" t="s">
        <v>4892</v>
      </c>
      <c r="Q116" s="216" t="s">
        <v>888</v>
      </c>
      <c r="R116" s="216">
        <v>2</v>
      </c>
      <c r="S116" s="216" t="s">
        <v>4894</v>
      </c>
      <c r="T116" s="216" t="s">
        <v>4893</v>
      </c>
      <c r="U116" s="217">
        <v>45525</v>
      </c>
      <c r="V116" s="221" t="s">
        <v>4899</v>
      </c>
      <c r="W116" s="213">
        <v>26252000</v>
      </c>
      <c r="X116" s="213" t="s">
        <v>4896</v>
      </c>
      <c r="Y116" s="213" t="s">
        <v>888</v>
      </c>
      <c r="Z116" s="213">
        <v>2</v>
      </c>
      <c r="AA116" s="213" t="s">
        <v>4898</v>
      </c>
      <c r="AB116" s="213" t="s">
        <v>4897</v>
      </c>
      <c r="AC116" s="214">
        <v>45525</v>
      </c>
      <c r="AD116" s="221" t="s">
        <v>4903</v>
      </c>
      <c r="AE116" s="218">
        <v>109000</v>
      </c>
      <c r="AF116" s="218" t="s">
        <v>4900</v>
      </c>
      <c r="AG116" s="218" t="s">
        <v>492</v>
      </c>
      <c r="AH116" s="218">
        <v>1</v>
      </c>
      <c r="AI116" s="218" t="s">
        <v>4902</v>
      </c>
      <c r="AJ116" s="218" t="s">
        <v>4901</v>
      </c>
      <c r="AK116" s="219">
        <v>45525</v>
      </c>
      <c r="AL116" s="221" t="s">
        <v>4905</v>
      </c>
      <c r="AM116" s="213">
        <v>109000</v>
      </c>
      <c r="AN116" s="213" t="s">
        <v>4900</v>
      </c>
      <c r="AO116" s="213" t="s">
        <v>888</v>
      </c>
      <c r="AP116" s="213">
        <v>2</v>
      </c>
      <c r="AQ116" s="213" t="s">
        <v>4904</v>
      </c>
      <c r="AR116" s="213" t="s">
        <v>4901</v>
      </c>
      <c r="AS116" s="214">
        <v>45525</v>
      </c>
      <c r="AT116" s="222" t="s">
        <v>4906</v>
      </c>
      <c r="AU116" s="218">
        <v>0</v>
      </c>
      <c r="AV116" s="218" t="s">
        <v>17</v>
      </c>
      <c r="AW116" s="218" t="s">
        <v>17</v>
      </c>
      <c r="AX116" s="218" t="s">
        <v>17</v>
      </c>
      <c r="AY116" s="218" t="s">
        <v>4878</v>
      </c>
      <c r="AZ116" s="218" t="s">
        <v>17</v>
      </c>
      <c r="BA116" s="219">
        <v>45525</v>
      </c>
      <c r="BB116" s="221" t="s">
        <v>4928</v>
      </c>
      <c r="BC116" s="213">
        <v>0</v>
      </c>
      <c r="BD116" s="213" t="s">
        <v>17</v>
      </c>
      <c r="BE116" s="213" t="s">
        <v>17</v>
      </c>
      <c r="BF116" s="213" t="s">
        <v>17</v>
      </c>
      <c r="BG116" s="213" t="s">
        <v>4878</v>
      </c>
      <c r="BH116" s="213" t="s">
        <v>17</v>
      </c>
      <c r="BI116" s="214">
        <v>45525</v>
      </c>
      <c r="BJ116" s="222" t="s">
        <v>4909</v>
      </c>
      <c r="BK116" s="222">
        <v>145</v>
      </c>
      <c r="BL116" s="222" t="s">
        <v>4907</v>
      </c>
      <c r="BM116" s="222" t="s">
        <v>888</v>
      </c>
      <c r="BN116" s="222">
        <v>2</v>
      </c>
      <c r="BO116" s="222" t="s">
        <v>4908</v>
      </c>
      <c r="BP116" s="218" t="s">
        <v>691</v>
      </c>
      <c r="BQ116" s="223">
        <v>45525</v>
      </c>
      <c r="BR116" s="221" t="s">
        <v>4929</v>
      </c>
      <c r="BS116" s="224">
        <v>0</v>
      </c>
      <c r="BT116" s="224" t="s">
        <v>17</v>
      </c>
      <c r="BU116" s="224" t="s">
        <v>17</v>
      </c>
      <c r="BV116" s="224" t="s">
        <v>17</v>
      </c>
      <c r="BW116" s="224" t="s">
        <v>4878</v>
      </c>
      <c r="BX116" s="224" t="s">
        <v>17</v>
      </c>
      <c r="BY116" s="214">
        <v>45525</v>
      </c>
      <c r="BZ116" s="222" t="s">
        <v>4930</v>
      </c>
      <c r="CA116" s="222">
        <v>0</v>
      </c>
      <c r="CB116" s="222" t="s">
        <v>17</v>
      </c>
      <c r="CC116" s="222" t="s">
        <v>17</v>
      </c>
      <c r="CD116" s="222" t="s">
        <v>17</v>
      </c>
      <c r="CE116" s="222" t="s">
        <v>4878</v>
      </c>
      <c r="CF116" s="222" t="s">
        <v>17</v>
      </c>
      <c r="CG116" s="223">
        <v>45525</v>
      </c>
      <c r="CH116" s="221" t="s">
        <v>11528</v>
      </c>
      <c r="CI116" s="222" t="e">
        <v>#N/A</v>
      </c>
      <c r="CJ116" s="222" t="e">
        <v>#N/A</v>
      </c>
      <c r="CK116" s="222" t="e">
        <v>#N/A</v>
      </c>
      <c r="CL116" s="222" t="e">
        <v>#N/A</v>
      </c>
      <c r="CM116" s="222" t="e">
        <v>#N/A</v>
      </c>
      <c r="CN116" s="222" t="e">
        <v>#N/A</v>
      </c>
      <c r="CO116" s="225" t="e">
        <v>#N/A</v>
      </c>
      <c r="CP116" s="222" t="s">
        <v>4932</v>
      </c>
      <c r="CQ116" s="224">
        <v>0</v>
      </c>
      <c r="CR116" s="224" t="s">
        <v>17</v>
      </c>
      <c r="CS116" s="224" t="s">
        <v>17</v>
      </c>
      <c r="CT116" s="224" t="s">
        <v>17</v>
      </c>
      <c r="CU116" s="224" t="s">
        <v>4878</v>
      </c>
      <c r="CV116" s="224" t="s">
        <v>17</v>
      </c>
      <c r="CW116" s="214">
        <v>45525</v>
      </c>
      <c r="CX116" s="222" t="s">
        <v>4912</v>
      </c>
      <c r="CY116" s="218">
        <v>109000</v>
      </c>
      <c r="CZ116" s="218" t="s">
        <v>4900</v>
      </c>
      <c r="DA116" s="218" t="s">
        <v>22</v>
      </c>
      <c r="DB116" s="218">
        <v>3</v>
      </c>
      <c r="DC116" s="218" t="s">
        <v>4917</v>
      </c>
      <c r="DD116" s="218" t="s">
        <v>4901</v>
      </c>
      <c r="DE116" s="220">
        <v>45525</v>
      </c>
      <c r="DF116" s="221" t="s">
        <v>4914</v>
      </c>
      <c r="DG116" s="213">
        <v>26144000</v>
      </c>
      <c r="DH116" s="224" t="s">
        <v>4896</v>
      </c>
      <c r="DI116" s="224" t="s">
        <v>22</v>
      </c>
      <c r="DJ116" s="224">
        <v>3</v>
      </c>
      <c r="DK116" s="224" t="s">
        <v>4913</v>
      </c>
      <c r="DL116" s="224" t="s">
        <v>4897</v>
      </c>
      <c r="DM116" s="214">
        <v>45525</v>
      </c>
      <c r="DN116" s="222" t="s">
        <v>4916</v>
      </c>
      <c r="DO116" s="218">
        <v>0</v>
      </c>
      <c r="DP116" s="222" t="s">
        <v>17</v>
      </c>
      <c r="DQ116" s="222" t="s">
        <v>22</v>
      </c>
      <c r="DR116" s="222">
        <v>3</v>
      </c>
      <c r="DS116" s="222" t="s">
        <v>4915</v>
      </c>
      <c r="DT116" s="222" t="s">
        <v>17</v>
      </c>
      <c r="DU116" s="223">
        <v>45525</v>
      </c>
      <c r="DV116" s="221" t="s">
        <v>4918</v>
      </c>
      <c r="DW116" s="213">
        <v>109000</v>
      </c>
      <c r="DX116" s="224" t="s">
        <v>4900</v>
      </c>
      <c r="DY116" s="224" t="s">
        <v>22</v>
      </c>
      <c r="DZ116" s="224">
        <v>3</v>
      </c>
      <c r="EA116" s="224" t="s">
        <v>4917</v>
      </c>
      <c r="EB116" s="224" t="s">
        <v>4901</v>
      </c>
      <c r="EC116" s="214">
        <v>45525</v>
      </c>
      <c r="ED116" s="222" t="s">
        <v>4920</v>
      </c>
      <c r="EE116" s="218" t="s">
        <v>17</v>
      </c>
      <c r="EF116" s="222" t="s">
        <v>17</v>
      </c>
      <c r="EG116" s="222" t="s">
        <v>17</v>
      </c>
      <c r="EH116" s="222" t="s">
        <v>17</v>
      </c>
      <c r="EI116" s="222" t="s">
        <v>4919</v>
      </c>
      <c r="EJ116" s="222" t="s">
        <v>17</v>
      </c>
      <c r="EK116" s="223">
        <v>45525</v>
      </c>
      <c r="EL116" s="221" t="s">
        <v>4921</v>
      </c>
      <c r="EM116" s="213" t="s">
        <v>17</v>
      </c>
      <c r="EN116" s="224" t="s">
        <v>17</v>
      </c>
      <c r="EO116" s="224" t="s">
        <v>17</v>
      </c>
      <c r="EP116" s="224" t="s">
        <v>17</v>
      </c>
      <c r="EQ116" s="224" t="s">
        <v>4919</v>
      </c>
      <c r="ER116" s="224" t="s">
        <v>17</v>
      </c>
      <c r="ES116" s="214">
        <v>45525</v>
      </c>
      <c r="ET116" s="222" t="s">
        <v>4910</v>
      </c>
      <c r="EU116" s="222">
        <v>161</v>
      </c>
      <c r="EV116" s="222" t="s">
        <v>4847</v>
      </c>
      <c r="EW116" s="222" t="s">
        <v>888</v>
      </c>
      <c r="EX116" s="222">
        <v>2</v>
      </c>
      <c r="EY116" s="222" t="s">
        <v>4851</v>
      </c>
      <c r="EZ116" s="222" t="s">
        <v>4848</v>
      </c>
      <c r="FA116" s="223">
        <v>45525</v>
      </c>
      <c r="FB116" s="221" t="s">
        <v>4925</v>
      </c>
      <c r="FC116" s="224">
        <v>4</v>
      </c>
      <c r="FD116" s="224" t="s">
        <v>4922</v>
      </c>
      <c r="FE116" s="224" t="s">
        <v>492</v>
      </c>
      <c r="FF116" s="224">
        <v>1</v>
      </c>
      <c r="FG116" s="224" t="s">
        <v>4924</v>
      </c>
      <c r="FH116" s="224" t="s">
        <v>4923</v>
      </c>
      <c r="FI116" s="214">
        <v>45525</v>
      </c>
      <c r="FJ116" s="221" t="s">
        <v>4926</v>
      </c>
      <c r="FK116" s="222">
        <v>0</v>
      </c>
      <c r="FL116" s="222" t="s">
        <v>17</v>
      </c>
      <c r="FM116" s="222" t="s">
        <v>17</v>
      </c>
      <c r="FN116" s="222" t="s">
        <v>17</v>
      </c>
      <c r="FO116" s="222" t="s">
        <v>4875</v>
      </c>
      <c r="FP116" s="218" t="s">
        <v>17</v>
      </c>
      <c r="FQ116" s="219">
        <v>45525</v>
      </c>
      <c r="FR116" s="221" t="s">
        <v>4927</v>
      </c>
      <c r="FS116" s="224">
        <v>0</v>
      </c>
      <c r="FT116" s="224" t="s">
        <v>17</v>
      </c>
      <c r="FU116" s="224" t="s">
        <v>17</v>
      </c>
      <c r="FV116" s="224" t="s">
        <v>17</v>
      </c>
      <c r="FW116" s="224" t="s">
        <v>4875</v>
      </c>
      <c r="FX116" s="224" t="s">
        <v>17</v>
      </c>
      <c r="FY116" s="214">
        <v>45525</v>
      </c>
      <c r="FZ116" s="222" t="s">
        <v>2934</v>
      </c>
      <c r="GA116" s="222">
        <v>1</v>
      </c>
      <c r="GB116" s="222" t="s">
        <v>2232</v>
      </c>
      <c r="GC116" s="222" t="s">
        <v>33</v>
      </c>
      <c r="GD116" s="222">
        <v>2</v>
      </c>
      <c r="GE116" s="222" t="s">
        <v>17</v>
      </c>
      <c r="GF116" s="222" t="s">
        <v>17</v>
      </c>
      <c r="GG116" s="223">
        <v>45460</v>
      </c>
      <c r="GH116" s="221" t="s">
        <v>2940</v>
      </c>
      <c r="GI116" s="224">
        <v>1</v>
      </c>
      <c r="GJ116" s="224" t="s">
        <v>2232</v>
      </c>
      <c r="GK116" s="224" t="s">
        <v>33</v>
      </c>
      <c r="GL116" s="224">
        <v>2</v>
      </c>
      <c r="GM116" s="224" t="s">
        <v>17</v>
      </c>
      <c r="GN116" s="224" t="s">
        <v>17</v>
      </c>
      <c r="GO116" s="214">
        <v>45460</v>
      </c>
      <c r="GP116" s="222" t="s">
        <v>2935</v>
      </c>
      <c r="GQ116" s="222">
        <v>0</v>
      </c>
      <c r="GR116" s="222" t="s">
        <v>2232</v>
      </c>
      <c r="GS116" s="222" t="s">
        <v>33</v>
      </c>
      <c r="GT116" s="222">
        <v>2</v>
      </c>
      <c r="GU116" s="222" t="s">
        <v>17</v>
      </c>
      <c r="GV116" s="222" t="s">
        <v>17</v>
      </c>
      <c r="GW116" s="223">
        <v>45460</v>
      </c>
      <c r="GX116" s="221" t="s">
        <v>2941</v>
      </c>
      <c r="GY116" s="224">
        <v>0</v>
      </c>
      <c r="GZ116" s="224" t="s">
        <v>2232</v>
      </c>
      <c r="HA116" s="224" t="s">
        <v>33</v>
      </c>
      <c r="HB116" s="224">
        <v>2</v>
      </c>
      <c r="HC116" s="224" t="s">
        <v>17</v>
      </c>
      <c r="HD116" s="224" t="s">
        <v>17</v>
      </c>
      <c r="HE116" s="214">
        <v>45460</v>
      </c>
      <c r="HF116" s="222" t="s">
        <v>2933</v>
      </c>
      <c r="HG116" s="222">
        <v>0</v>
      </c>
      <c r="HH116" s="222" t="s">
        <v>2232</v>
      </c>
      <c r="HI116" s="222" t="s">
        <v>33</v>
      </c>
      <c r="HJ116" s="222">
        <v>2</v>
      </c>
      <c r="HK116" s="222" t="s">
        <v>17</v>
      </c>
      <c r="HL116" s="222" t="s">
        <v>17</v>
      </c>
      <c r="HM116" s="223">
        <v>45460</v>
      </c>
      <c r="HN116" s="221" t="s">
        <v>2939</v>
      </c>
      <c r="HO116" s="224">
        <v>0</v>
      </c>
      <c r="HP116" s="224" t="s">
        <v>2232</v>
      </c>
      <c r="HQ116" s="224" t="s">
        <v>33</v>
      </c>
      <c r="HR116" s="224">
        <v>2</v>
      </c>
      <c r="HS116" s="224" t="s">
        <v>17</v>
      </c>
      <c r="HT116" s="224" t="s">
        <v>17</v>
      </c>
      <c r="HU116" s="214">
        <v>45460</v>
      </c>
      <c r="HV116" s="222" t="s">
        <v>2936</v>
      </c>
      <c r="HW116" s="222">
        <v>1</v>
      </c>
      <c r="HX116" s="222" t="s">
        <v>2232</v>
      </c>
      <c r="HY116" s="222" t="s">
        <v>33</v>
      </c>
      <c r="HZ116" s="222">
        <v>2</v>
      </c>
      <c r="IA116" s="222" t="s">
        <v>17</v>
      </c>
      <c r="IB116" s="222" t="s">
        <v>17</v>
      </c>
      <c r="IC116" s="223">
        <v>45460</v>
      </c>
      <c r="ID116" s="221" t="s">
        <v>2938</v>
      </c>
      <c r="IE116" s="224">
        <v>1</v>
      </c>
      <c r="IF116" s="224" t="s">
        <v>2232</v>
      </c>
      <c r="IG116" s="224" t="s">
        <v>33</v>
      </c>
      <c r="IH116" s="224">
        <v>2</v>
      </c>
      <c r="II116" s="224" t="s">
        <v>17</v>
      </c>
      <c r="IJ116" s="224" t="s">
        <v>17</v>
      </c>
      <c r="IK116" s="214">
        <v>45460</v>
      </c>
      <c r="IL116" s="222" t="s">
        <v>2937</v>
      </c>
      <c r="IM116" s="222">
        <v>3</v>
      </c>
      <c r="IN116" s="222" t="s">
        <v>2232</v>
      </c>
      <c r="IO116" s="222" t="s">
        <v>33</v>
      </c>
      <c r="IP116" s="222">
        <v>2</v>
      </c>
      <c r="IQ116" s="222" t="s">
        <v>17</v>
      </c>
      <c r="IR116" s="222" t="s">
        <v>17</v>
      </c>
      <c r="IS116" s="223">
        <v>45460</v>
      </c>
    </row>
    <row r="117" spans="1:253" s="11" customFormat="1" ht="13.25" customHeight="1" x14ac:dyDescent="0.25">
      <c r="A117" s="11" t="s">
        <v>4933</v>
      </c>
      <c r="B117" s="11" t="s">
        <v>10798</v>
      </c>
      <c r="C117" s="11" t="s">
        <v>4934</v>
      </c>
      <c r="D117" s="11" t="s">
        <v>2932</v>
      </c>
      <c r="E117" s="11" t="s">
        <v>10349</v>
      </c>
      <c r="F117" s="11" t="s">
        <v>4935</v>
      </c>
      <c r="G117" s="212">
        <v>109033000</v>
      </c>
      <c r="H117" s="213" t="s">
        <v>4825</v>
      </c>
      <c r="I117" s="213" t="s">
        <v>492</v>
      </c>
      <c r="J117" s="213">
        <v>1</v>
      </c>
      <c r="K117" s="213" t="s">
        <v>4827</v>
      </c>
      <c r="L117" s="213" t="s">
        <v>4826</v>
      </c>
      <c r="M117" s="214">
        <v>45525</v>
      </c>
      <c r="N117" s="227" t="s">
        <v>4939</v>
      </c>
      <c r="O117" s="216">
        <v>65292</v>
      </c>
      <c r="P117" s="216" t="s">
        <v>4936</v>
      </c>
      <c r="Q117" s="216" t="s">
        <v>888</v>
      </c>
      <c r="R117" s="216">
        <v>2</v>
      </c>
      <c r="S117" s="216" t="s">
        <v>4938</v>
      </c>
      <c r="T117" s="216" t="s">
        <v>4937</v>
      </c>
      <c r="U117" s="217">
        <v>45525</v>
      </c>
      <c r="V117" s="227" t="s">
        <v>4943</v>
      </c>
      <c r="W117" s="213">
        <v>47491000</v>
      </c>
      <c r="X117" s="213" t="s">
        <v>4940</v>
      </c>
      <c r="Y117" s="213" t="s">
        <v>888</v>
      </c>
      <c r="Z117" s="213">
        <v>2</v>
      </c>
      <c r="AA117" s="213" t="s">
        <v>4942</v>
      </c>
      <c r="AB117" s="213" t="s">
        <v>4941</v>
      </c>
      <c r="AC117" s="214">
        <v>45525</v>
      </c>
      <c r="AD117" s="227" t="s">
        <v>4945</v>
      </c>
      <c r="AE117" s="218">
        <v>3591000</v>
      </c>
      <c r="AF117" s="218" t="s">
        <v>4880</v>
      </c>
      <c r="AG117" s="218" t="s">
        <v>888</v>
      </c>
      <c r="AH117" s="218">
        <v>2</v>
      </c>
      <c r="AI117" s="218" t="s">
        <v>4944</v>
      </c>
      <c r="AJ117" s="218" t="s">
        <v>4881</v>
      </c>
      <c r="AK117" s="219">
        <v>45525</v>
      </c>
      <c r="AL117" s="227" t="s">
        <v>4947</v>
      </c>
      <c r="AM117" s="213">
        <v>594000</v>
      </c>
      <c r="AN117" s="213" t="s">
        <v>4880</v>
      </c>
      <c r="AO117" s="213" t="s">
        <v>492</v>
      </c>
      <c r="AP117" s="213">
        <v>1</v>
      </c>
      <c r="AQ117" s="213" t="s">
        <v>4946</v>
      </c>
      <c r="AR117" s="213" t="s">
        <v>4881</v>
      </c>
      <c r="AS117" s="214">
        <v>45525</v>
      </c>
      <c r="AT117" s="228" t="s">
        <v>4949</v>
      </c>
      <c r="AU117" s="218">
        <v>48</v>
      </c>
      <c r="AV117" s="218" t="s">
        <v>4843</v>
      </c>
      <c r="AW117" s="218" t="s">
        <v>888</v>
      </c>
      <c r="AX117" s="218">
        <v>2</v>
      </c>
      <c r="AY117" s="218" t="s">
        <v>4948</v>
      </c>
      <c r="AZ117" s="218" t="s">
        <v>4844</v>
      </c>
      <c r="BA117" s="219">
        <v>45525</v>
      </c>
      <c r="BB117" s="227" t="s">
        <v>4972</v>
      </c>
      <c r="BC117" s="213">
        <v>0</v>
      </c>
      <c r="BD117" s="213" t="s">
        <v>17</v>
      </c>
      <c r="BE117" s="213" t="s">
        <v>17</v>
      </c>
      <c r="BF117" s="213" t="s">
        <v>17</v>
      </c>
      <c r="BG117" s="213" t="s">
        <v>4886</v>
      </c>
      <c r="BH117" s="213" t="s">
        <v>17</v>
      </c>
      <c r="BI117" s="214">
        <v>45525</v>
      </c>
      <c r="BJ117" s="228" t="s">
        <v>4951</v>
      </c>
      <c r="BK117" s="228">
        <v>16</v>
      </c>
      <c r="BL117" s="228" t="s">
        <v>4843</v>
      </c>
      <c r="BM117" s="228" t="s">
        <v>888</v>
      </c>
      <c r="BN117" s="228">
        <v>2</v>
      </c>
      <c r="BO117" s="228" t="s">
        <v>4950</v>
      </c>
      <c r="BP117" s="218" t="s">
        <v>4844</v>
      </c>
      <c r="BQ117" s="229">
        <v>45525</v>
      </c>
      <c r="BR117" s="227" t="s">
        <v>4973</v>
      </c>
      <c r="BS117" s="230">
        <v>7325</v>
      </c>
      <c r="BT117" s="230" t="s">
        <v>4880</v>
      </c>
      <c r="BU117" s="230" t="s">
        <v>888</v>
      </c>
      <c r="BV117" s="230">
        <v>2</v>
      </c>
      <c r="BW117" s="230" t="s">
        <v>4882</v>
      </c>
      <c r="BX117" s="230" t="s">
        <v>4881</v>
      </c>
      <c r="BY117" s="214">
        <v>45525</v>
      </c>
      <c r="BZ117" s="228" t="s">
        <v>4974</v>
      </c>
      <c r="CA117" s="228">
        <v>1122</v>
      </c>
      <c r="CB117" s="228" t="s">
        <v>4880</v>
      </c>
      <c r="CC117" s="228" t="s">
        <v>888</v>
      </c>
      <c r="CD117" s="228">
        <v>2</v>
      </c>
      <c r="CE117" s="228" t="s">
        <v>4884</v>
      </c>
      <c r="CF117" s="228" t="s">
        <v>4881</v>
      </c>
      <c r="CG117" s="229">
        <v>45525</v>
      </c>
      <c r="CH117" s="227" t="s">
        <v>11529</v>
      </c>
      <c r="CI117" s="228" t="e">
        <v>#N/A</v>
      </c>
      <c r="CJ117" s="228" t="e">
        <v>#N/A</v>
      </c>
      <c r="CK117" s="228" t="e">
        <v>#N/A</v>
      </c>
      <c r="CL117" s="228" t="e">
        <v>#N/A</v>
      </c>
      <c r="CM117" s="228" t="e">
        <v>#N/A</v>
      </c>
      <c r="CN117" s="228" t="e">
        <v>#N/A</v>
      </c>
      <c r="CO117" s="231" t="e">
        <v>#N/A</v>
      </c>
      <c r="CP117" s="228" t="s">
        <v>4976</v>
      </c>
      <c r="CQ117" s="230">
        <v>122879543</v>
      </c>
      <c r="CR117" s="230" t="s">
        <v>4843</v>
      </c>
      <c r="CS117" s="230" t="s">
        <v>888</v>
      </c>
      <c r="CT117" s="230">
        <v>2</v>
      </c>
      <c r="CU117" s="230" t="s">
        <v>4888</v>
      </c>
      <c r="CV117" s="230" t="s">
        <v>4844</v>
      </c>
      <c r="CW117" s="214">
        <v>45525</v>
      </c>
      <c r="CX117" s="228" t="s">
        <v>4956</v>
      </c>
      <c r="CY117" s="218">
        <v>33000</v>
      </c>
      <c r="CZ117" s="218" t="s">
        <v>4961</v>
      </c>
      <c r="DA117" s="218" t="s">
        <v>888</v>
      </c>
      <c r="DB117" s="218">
        <v>2</v>
      </c>
      <c r="DC117" s="218" t="s">
        <v>4963</v>
      </c>
      <c r="DD117" s="218" t="s">
        <v>4962</v>
      </c>
      <c r="DE117" s="220">
        <v>45525</v>
      </c>
      <c r="DF117" s="227" t="s">
        <v>4958</v>
      </c>
      <c r="DG117" s="213">
        <v>43900000</v>
      </c>
      <c r="DH117" s="230" t="s">
        <v>4940</v>
      </c>
      <c r="DI117" s="230" t="s">
        <v>888</v>
      </c>
      <c r="DJ117" s="230">
        <v>2</v>
      </c>
      <c r="DK117" s="230" t="s">
        <v>4957</v>
      </c>
      <c r="DL117" s="230" t="s">
        <v>4941</v>
      </c>
      <c r="DM117" s="214">
        <v>45525</v>
      </c>
      <c r="DN117" s="228" t="s">
        <v>4960</v>
      </c>
      <c r="DO117" s="218">
        <v>3558000</v>
      </c>
      <c r="DP117" s="228" t="s">
        <v>4860</v>
      </c>
      <c r="DQ117" s="228" t="s">
        <v>888</v>
      </c>
      <c r="DR117" s="228">
        <v>2</v>
      </c>
      <c r="DS117" s="228" t="s">
        <v>4959</v>
      </c>
      <c r="DT117" s="228" t="s">
        <v>4861</v>
      </c>
      <c r="DU117" s="229">
        <v>45525</v>
      </c>
      <c r="DV117" s="227" t="s">
        <v>4964</v>
      </c>
      <c r="DW117" s="213">
        <v>33000</v>
      </c>
      <c r="DX117" s="230" t="s">
        <v>4961</v>
      </c>
      <c r="DY117" s="230" t="s">
        <v>888</v>
      </c>
      <c r="DZ117" s="230">
        <v>2</v>
      </c>
      <c r="EA117" s="230" t="s">
        <v>4963</v>
      </c>
      <c r="EB117" s="230" t="s">
        <v>4962</v>
      </c>
      <c r="EC117" s="214">
        <v>45525</v>
      </c>
      <c r="ED117" s="228" t="s">
        <v>4966</v>
      </c>
      <c r="EE117" s="218">
        <v>0</v>
      </c>
      <c r="EF117" s="228" t="s">
        <v>17</v>
      </c>
      <c r="EG117" s="228" t="s">
        <v>17</v>
      </c>
      <c r="EH117" s="228" t="s">
        <v>17</v>
      </c>
      <c r="EI117" s="228" t="s">
        <v>4965</v>
      </c>
      <c r="EJ117" s="228" t="s">
        <v>17</v>
      </c>
      <c r="EK117" s="229">
        <v>45525</v>
      </c>
      <c r="EL117" s="227" t="s">
        <v>4967</v>
      </c>
      <c r="EM117" s="213">
        <v>0</v>
      </c>
      <c r="EN117" s="230" t="s">
        <v>17</v>
      </c>
      <c r="EO117" s="230" t="s">
        <v>17</v>
      </c>
      <c r="EP117" s="230" t="s">
        <v>17</v>
      </c>
      <c r="EQ117" s="230" t="s">
        <v>4965</v>
      </c>
      <c r="ER117" s="230" t="s">
        <v>17</v>
      </c>
      <c r="ES117" s="214">
        <v>45525</v>
      </c>
      <c r="ET117" s="228" t="s">
        <v>4952</v>
      </c>
      <c r="EU117" s="228">
        <v>161</v>
      </c>
      <c r="EV117" s="228" t="s">
        <v>4847</v>
      </c>
      <c r="EW117" s="228" t="s">
        <v>888</v>
      </c>
      <c r="EX117" s="228">
        <v>2</v>
      </c>
      <c r="EY117" s="228" t="s">
        <v>4851</v>
      </c>
      <c r="EZ117" s="228" t="s">
        <v>4848</v>
      </c>
      <c r="FA117" s="229">
        <v>45525</v>
      </c>
      <c r="FB117" s="227" t="s">
        <v>4969</v>
      </c>
      <c r="FC117" s="230">
        <v>4</v>
      </c>
      <c r="FD117" s="230" t="s">
        <v>4880</v>
      </c>
      <c r="FE117" s="230" t="s">
        <v>888</v>
      </c>
      <c r="FF117" s="230">
        <v>2</v>
      </c>
      <c r="FG117" s="230" t="s">
        <v>4968</v>
      </c>
      <c r="FH117" s="230" t="s">
        <v>4881</v>
      </c>
      <c r="FI117" s="214">
        <v>45525</v>
      </c>
      <c r="FJ117" s="227" t="s">
        <v>4970</v>
      </c>
      <c r="FK117" s="228">
        <v>0</v>
      </c>
      <c r="FL117" s="228" t="s">
        <v>17</v>
      </c>
      <c r="FM117" s="228" t="s">
        <v>17</v>
      </c>
      <c r="FN117" s="228" t="s">
        <v>17</v>
      </c>
      <c r="FO117" s="228" t="s">
        <v>4875</v>
      </c>
      <c r="FP117" s="218" t="s">
        <v>17</v>
      </c>
      <c r="FQ117" s="219">
        <v>45525</v>
      </c>
      <c r="FR117" s="227" t="s">
        <v>4971</v>
      </c>
      <c r="FS117" s="230">
        <v>0</v>
      </c>
      <c r="FT117" s="230" t="s">
        <v>17</v>
      </c>
      <c r="FU117" s="230" t="s">
        <v>17</v>
      </c>
      <c r="FV117" s="230" t="s">
        <v>17</v>
      </c>
      <c r="FW117" s="230" t="s">
        <v>4875</v>
      </c>
      <c r="FX117" s="230" t="s">
        <v>17</v>
      </c>
      <c r="FY117" s="214">
        <v>45525</v>
      </c>
      <c r="FZ117" s="228" t="s">
        <v>5232</v>
      </c>
      <c r="GA117" s="228">
        <v>1</v>
      </c>
      <c r="GB117" s="228" t="s">
        <v>2232</v>
      </c>
      <c r="GC117" s="228" t="s">
        <v>33</v>
      </c>
      <c r="GD117" s="228">
        <v>2</v>
      </c>
      <c r="GE117" s="228" t="s">
        <v>17</v>
      </c>
      <c r="GF117" s="228" t="s">
        <v>17</v>
      </c>
      <c r="GG117" s="229">
        <v>45525</v>
      </c>
      <c r="GH117" s="227" t="s">
        <v>5238</v>
      </c>
      <c r="GI117" s="230">
        <v>0</v>
      </c>
      <c r="GJ117" s="230" t="s">
        <v>2232</v>
      </c>
      <c r="GK117" s="230" t="s">
        <v>33</v>
      </c>
      <c r="GL117" s="230">
        <v>2</v>
      </c>
      <c r="GM117" s="230" t="s">
        <v>17</v>
      </c>
      <c r="GN117" s="230" t="s">
        <v>17</v>
      </c>
      <c r="GO117" s="214">
        <v>45525</v>
      </c>
      <c r="GP117" s="228" t="s">
        <v>5233</v>
      </c>
      <c r="GQ117" s="228">
        <v>0</v>
      </c>
      <c r="GR117" s="228" t="s">
        <v>2232</v>
      </c>
      <c r="GS117" s="228" t="s">
        <v>33</v>
      </c>
      <c r="GT117" s="228">
        <v>2</v>
      </c>
      <c r="GU117" s="228" t="s">
        <v>17</v>
      </c>
      <c r="GV117" s="228" t="s">
        <v>17</v>
      </c>
      <c r="GW117" s="229">
        <v>45525</v>
      </c>
      <c r="GX117" s="227" t="s">
        <v>5239</v>
      </c>
      <c r="GY117" s="230">
        <v>0</v>
      </c>
      <c r="GZ117" s="230" t="s">
        <v>2232</v>
      </c>
      <c r="HA117" s="230" t="s">
        <v>33</v>
      </c>
      <c r="HB117" s="230">
        <v>2</v>
      </c>
      <c r="HC117" s="230" t="s">
        <v>17</v>
      </c>
      <c r="HD117" s="230" t="s">
        <v>17</v>
      </c>
      <c r="HE117" s="214">
        <v>45525</v>
      </c>
      <c r="HF117" s="228" t="s">
        <v>5231</v>
      </c>
      <c r="HG117" s="228">
        <v>0</v>
      </c>
      <c r="HH117" s="228" t="s">
        <v>2232</v>
      </c>
      <c r="HI117" s="228" t="s">
        <v>33</v>
      </c>
      <c r="HJ117" s="228">
        <v>2</v>
      </c>
      <c r="HK117" s="228" t="s">
        <v>17</v>
      </c>
      <c r="HL117" s="228" t="s">
        <v>17</v>
      </c>
      <c r="HM117" s="229">
        <v>45525</v>
      </c>
      <c r="HN117" s="227" t="s">
        <v>5237</v>
      </c>
      <c r="HO117" s="230">
        <v>0</v>
      </c>
      <c r="HP117" s="230" t="s">
        <v>2232</v>
      </c>
      <c r="HQ117" s="230" t="s">
        <v>33</v>
      </c>
      <c r="HR117" s="230">
        <v>2</v>
      </c>
      <c r="HS117" s="230" t="s">
        <v>17</v>
      </c>
      <c r="HT117" s="230" t="s">
        <v>17</v>
      </c>
      <c r="HU117" s="214">
        <v>45525</v>
      </c>
      <c r="HV117" s="228" t="s">
        <v>5234</v>
      </c>
      <c r="HW117" s="228">
        <v>0</v>
      </c>
      <c r="HX117" s="228" t="s">
        <v>2232</v>
      </c>
      <c r="HY117" s="228" t="s">
        <v>33</v>
      </c>
      <c r="HZ117" s="228">
        <v>2</v>
      </c>
      <c r="IA117" s="228" t="s">
        <v>17</v>
      </c>
      <c r="IB117" s="228" t="s">
        <v>17</v>
      </c>
      <c r="IC117" s="229">
        <v>45525</v>
      </c>
      <c r="ID117" s="227" t="s">
        <v>5236</v>
      </c>
      <c r="IE117" s="230">
        <v>1</v>
      </c>
      <c r="IF117" s="230" t="s">
        <v>2232</v>
      </c>
      <c r="IG117" s="230" t="s">
        <v>33</v>
      </c>
      <c r="IH117" s="230">
        <v>2</v>
      </c>
      <c r="II117" s="230" t="s">
        <v>17</v>
      </c>
      <c r="IJ117" s="230" t="s">
        <v>17</v>
      </c>
      <c r="IK117" s="214">
        <v>45525</v>
      </c>
      <c r="IL117" s="228" t="s">
        <v>5235</v>
      </c>
      <c r="IM117" s="228">
        <v>3</v>
      </c>
      <c r="IN117" s="228" t="s">
        <v>2232</v>
      </c>
      <c r="IO117" s="228" t="s">
        <v>33</v>
      </c>
      <c r="IP117" s="228">
        <v>2</v>
      </c>
      <c r="IQ117" s="228" t="s">
        <v>17</v>
      </c>
      <c r="IR117" s="228" t="s">
        <v>17</v>
      </c>
      <c r="IS117" s="229">
        <v>45525</v>
      </c>
    </row>
    <row r="118" spans="1:253" s="11" customFormat="1" ht="13.25" customHeight="1" x14ac:dyDescent="0.25">
      <c r="A118" s="11" t="s">
        <v>4977</v>
      </c>
      <c r="B118" s="11">
        <v>0</v>
      </c>
      <c r="C118" s="11" t="s">
        <v>4978</v>
      </c>
      <c r="D118" s="11" t="s">
        <v>2944</v>
      </c>
      <c r="E118" s="11" t="s">
        <v>10352</v>
      </c>
      <c r="F118" s="11" t="s">
        <v>4982</v>
      </c>
      <c r="G118" s="212">
        <v>11782000</v>
      </c>
      <c r="H118" s="213" t="s">
        <v>4979</v>
      </c>
      <c r="I118" s="213" t="s">
        <v>492</v>
      </c>
      <c r="J118" s="213">
        <v>1</v>
      </c>
      <c r="K118" s="213" t="s">
        <v>4981</v>
      </c>
      <c r="L118" s="213" t="s">
        <v>4980</v>
      </c>
      <c r="M118" s="214">
        <v>45525</v>
      </c>
      <c r="N118" s="221" t="s">
        <v>4986</v>
      </c>
      <c r="O118" s="216">
        <v>124455</v>
      </c>
      <c r="P118" s="216" t="s">
        <v>4983</v>
      </c>
      <c r="Q118" s="216" t="s">
        <v>888</v>
      </c>
      <c r="R118" s="216">
        <v>2</v>
      </c>
      <c r="S118" s="216" t="s">
        <v>4985</v>
      </c>
      <c r="T118" s="216" t="s">
        <v>4984</v>
      </c>
      <c r="U118" s="217">
        <v>45525</v>
      </c>
      <c r="V118" s="221" t="s">
        <v>4990</v>
      </c>
      <c r="W118" s="213">
        <v>4711000</v>
      </c>
      <c r="X118" s="213" t="s">
        <v>4987</v>
      </c>
      <c r="Y118" s="213" t="s">
        <v>888</v>
      </c>
      <c r="Z118" s="213">
        <v>2</v>
      </c>
      <c r="AA118" s="213" t="s">
        <v>4989</v>
      </c>
      <c r="AB118" s="213" t="s">
        <v>4988</v>
      </c>
      <c r="AC118" s="214">
        <v>45525</v>
      </c>
      <c r="AD118" s="221" t="s">
        <v>4994</v>
      </c>
      <c r="AE118" s="218">
        <v>320000</v>
      </c>
      <c r="AF118" s="218" t="s">
        <v>4991</v>
      </c>
      <c r="AG118" s="218" t="s">
        <v>888</v>
      </c>
      <c r="AH118" s="218">
        <v>2</v>
      </c>
      <c r="AI118" s="218" t="s">
        <v>4993</v>
      </c>
      <c r="AJ118" s="218" t="s">
        <v>4992</v>
      </c>
      <c r="AK118" s="219">
        <v>45525</v>
      </c>
      <c r="AL118" s="221" t="s">
        <v>4998</v>
      </c>
      <c r="AM118" s="213">
        <v>27000</v>
      </c>
      <c r="AN118" s="213" t="s">
        <v>4995</v>
      </c>
      <c r="AO118" s="213" t="s">
        <v>22</v>
      </c>
      <c r="AP118" s="213">
        <v>3</v>
      </c>
      <c r="AQ118" s="213" t="s">
        <v>4997</v>
      </c>
      <c r="AR118" s="213" t="s">
        <v>4996</v>
      </c>
      <c r="AS118" s="214">
        <v>45525</v>
      </c>
      <c r="AT118" s="222" t="s">
        <v>5002</v>
      </c>
      <c r="AU118" s="218">
        <v>2</v>
      </c>
      <c r="AV118" s="218" t="s">
        <v>4999</v>
      </c>
      <c r="AW118" s="218" t="s">
        <v>17</v>
      </c>
      <c r="AX118" s="218" t="s">
        <v>17</v>
      </c>
      <c r="AY118" s="218" t="s">
        <v>5001</v>
      </c>
      <c r="AZ118" s="218" t="s">
        <v>5000</v>
      </c>
      <c r="BA118" s="219">
        <v>45525</v>
      </c>
      <c r="BB118" s="221" t="s">
        <v>5031</v>
      </c>
      <c r="BC118" s="213" t="s">
        <v>17</v>
      </c>
      <c r="BD118" s="213" t="s">
        <v>17</v>
      </c>
      <c r="BE118" s="213" t="s">
        <v>17</v>
      </c>
      <c r="BF118" s="213" t="s">
        <v>17</v>
      </c>
      <c r="BG118" s="213" t="s">
        <v>4878</v>
      </c>
      <c r="BH118" s="213" t="s">
        <v>17</v>
      </c>
      <c r="BI118" s="214">
        <v>45525</v>
      </c>
      <c r="BJ118" s="222" t="s">
        <v>5006</v>
      </c>
      <c r="BK118" s="222">
        <v>71</v>
      </c>
      <c r="BL118" s="222" t="s">
        <v>5003</v>
      </c>
      <c r="BM118" s="222" t="s">
        <v>888</v>
      </c>
      <c r="BN118" s="222">
        <v>2</v>
      </c>
      <c r="BO118" s="222" t="s">
        <v>5005</v>
      </c>
      <c r="BP118" s="218" t="s">
        <v>5004</v>
      </c>
      <c r="BQ118" s="223">
        <v>45525</v>
      </c>
      <c r="BR118" s="221" t="s">
        <v>5033</v>
      </c>
      <c r="BS118" s="224">
        <v>1387</v>
      </c>
      <c r="BT118" s="224" t="s">
        <v>4999</v>
      </c>
      <c r="BU118" s="224" t="s">
        <v>22</v>
      </c>
      <c r="BV118" s="224">
        <v>3</v>
      </c>
      <c r="BW118" s="224" t="s">
        <v>5032</v>
      </c>
      <c r="BX118" s="224" t="s">
        <v>5000</v>
      </c>
      <c r="BY118" s="214">
        <v>45525</v>
      </c>
      <c r="BZ118" s="222" t="s">
        <v>5034</v>
      </c>
      <c r="CA118" s="222" t="s">
        <v>17</v>
      </c>
      <c r="CB118" s="222" t="s">
        <v>17</v>
      </c>
      <c r="CC118" s="222" t="s">
        <v>17</v>
      </c>
      <c r="CD118" s="222" t="s">
        <v>17</v>
      </c>
      <c r="CE118" s="222" t="s">
        <v>4878</v>
      </c>
      <c r="CF118" s="222" t="s">
        <v>17</v>
      </c>
      <c r="CG118" s="223">
        <v>45525</v>
      </c>
      <c r="CH118" s="221" t="s">
        <v>11530</v>
      </c>
      <c r="CI118" s="222" t="e">
        <v>#N/A</v>
      </c>
      <c r="CJ118" s="222" t="e">
        <v>#N/A</v>
      </c>
      <c r="CK118" s="222" t="e">
        <v>#N/A</v>
      </c>
      <c r="CL118" s="222" t="e">
        <v>#N/A</v>
      </c>
      <c r="CM118" s="222" t="e">
        <v>#N/A</v>
      </c>
      <c r="CN118" s="222" t="e">
        <v>#N/A</v>
      </c>
      <c r="CO118" s="225" t="e">
        <v>#N/A</v>
      </c>
      <c r="CP118" s="222" t="s">
        <v>5036</v>
      </c>
      <c r="CQ118" s="224" t="s">
        <v>17</v>
      </c>
      <c r="CR118" s="224" t="s">
        <v>17</v>
      </c>
      <c r="CS118" s="224" t="s">
        <v>17</v>
      </c>
      <c r="CT118" s="224" t="s">
        <v>17</v>
      </c>
      <c r="CU118" s="224" t="s">
        <v>4878</v>
      </c>
      <c r="CV118" s="224" t="s">
        <v>17</v>
      </c>
      <c r="CW118" s="214">
        <v>45525</v>
      </c>
      <c r="CX118" s="222" t="s">
        <v>5011</v>
      </c>
      <c r="CY118" s="218">
        <v>65000</v>
      </c>
      <c r="CZ118" s="218" t="s">
        <v>5020</v>
      </c>
      <c r="DA118" s="218" t="s">
        <v>888</v>
      </c>
      <c r="DB118" s="218">
        <v>2</v>
      </c>
      <c r="DC118" s="218" t="s">
        <v>5021</v>
      </c>
      <c r="DD118" s="218" t="s">
        <v>4992</v>
      </c>
      <c r="DE118" s="220">
        <v>45525</v>
      </c>
      <c r="DF118" s="221" t="s">
        <v>5015</v>
      </c>
      <c r="DG118" s="213">
        <v>4391000</v>
      </c>
      <c r="DH118" s="224" t="s">
        <v>5012</v>
      </c>
      <c r="DI118" s="224" t="s">
        <v>888</v>
      </c>
      <c r="DJ118" s="224">
        <v>2</v>
      </c>
      <c r="DK118" s="224" t="s">
        <v>5014</v>
      </c>
      <c r="DL118" s="224" t="s">
        <v>5013</v>
      </c>
      <c r="DM118" s="214">
        <v>45525</v>
      </c>
      <c r="DN118" s="222" t="s">
        <v>5019</v>
      </c>
      <c r="DO118" s="218">
        <v>255000</v>
      </c>
      <c r="DP118" s="222" t="s">
        <v>5016</v>
      </c>
      <c r="DQ118" s="222" t="s">
        <v>888</v>
      </c>
      <c r="DR118" s="222">
        <v>2</v>
      </c>
      <c r="DS118" s="222" t="s">
        <v>5018</v>
      </c>
      <c r="DT118" s="222" t="s">
        <v>5017</v>
      </c>
      <c r="DU118" s="223">
        <v>45525</v>
      </c>
      <c r="DV118" s="221" t="s">
        <v>5022</v>
      </c>
      <c r="DW118" s="213">
        <v>65000</v>
      </c>
      <c r="DX118" s="224" t="s">
        <v>5020</v>
      </c>
      <c r="DY118" s="224" t="s">
        <v>888</v>
      </c>
      <c r="DZ118" s="224">
        <v>2</v>
      </c>
      <c r="EA118" s="224" t="s">
        <v>5021</v>
      </c>
      <c r="EB118" s="224" t="s">
        <v>4992</v>
      </c>
      <c r="EC118" s="214">
        <v>45525</v>
      </c>
      <c r="ED118" s="222" t="s">
        <v>5024</v>
      </c>
      <c r="EE118" s="218" t="s">
        <v>17</v>
      </c>
      <c r="EF118" s="222" t="s">
        <v>17</v>
      </c>
      <c r="EG118" s="222" t="s">
        <v>17</v>
      </c>
      <c r="EH118" s="222" t="s">
        <v>17</v>
      </c>
      <c r="EI118" s="222" t="s">
        <v>5023</v>
      </c>
      <c r="EJ118" s="222" t="s">
        <v>17</v>
      </c>
      <c r="EK118" s="223">
        <v>45525</v>
      </c>
      <c r="EL118" s="221" t="s">
        <v>5025</v>
      </c>
      <c r="EM118" s="213" t="s">
        <v>17</v>
      </c>
      <c r="EN118" s="224" t="s">
        <v>17</v>
      </c>
      <c r="EO118" s="224" t="s">
        <v>17</v>
      </c>
      <c r="EP118" s="224" t="s">
        <v>17</v>
      </c>
      <c r="EQ118" s="224" t="s">
        <v>5023</v>
      </c>
      <c r="ER118" s="224" t="s">
        <v>17</v>
      </c>
      <c r="ES118" s="214">
        <v>45525</v>
      </c>
      <c r="ET118" s="222" t="s">
        <v>5007</v>
      </c>
      <c r="EU118" s="222">
        <v>71</v>
      </c>
      <c r="EV118" s="222" t="s">
        <v>5003</v>
      </c>
      <c r="EW118" s="222" t="s">
        <v>888</v>
      </c>
      <c r="EX118" s="222">
        <v>2</v>
      </c>
      <c r="EY118" s="222" t="s">
        <v>5005</v>
      </c>
      <c r="EZ118" s="222" t="s">
        <v>5004</v>
      </c>
      <c r="FA118" s="223">
        <v>45525</v>
      </c>
      <c r="FB118" s="221" t="s">
        <v>5028</v>
      </c>
      <c r="FC118" s="224">
        <v>4</v>
      </c>
      <c r="FD118" s="224" t="s">
        <v>5026</v>
      </c>
      <c r="FE118" s="224" t="s">
        <v>492</v>
      </c>
      <c r="FF118" s="224">
        <v>1</v>
      </c>
      <c r="FG118" s="224" t="s">
        <v>5027</v>
      </c>
      <c r="FH118" s="224" t="s">
        <v>4992</v>
      </c>
      <c r="FI118" s="214">
        <v>45525</v>
      </c>
      <c r="FJ118" s="221" t="s">
        <v>5029</v>
      </c>
      <c r="FK118" s="222" t="s">
        <v>17</v>
      </c>
      <c r="FL118" s="222" t="s">
        <v>17</v>
      </c>
      <c r="FM118" s="222" t="s">
        <v>17</v>
      </c>
      <c r="FN118" s="222" t="s">
        <v>17</v>
      </c>
      <c r="FO118" s="222" t="s">
        <v>4875</v>
      </c>
      <c r="FP118" s="218" t="s">
        <v>17</v>
      </c>
      <c r="FQ118" s="219">
        <v>45525</v>
      </c>
      <c r="FR118" s="221" t="s">
        <v>5030</v>
      </c>
      <c r="FS118" s="224" t="s">
        <v>17</v>
      </c>
      <c r="FT118" s="224" t="s">
        <v>17</v>
      </c>
      <c r="FU118" s="224" t="s">
        <v>17</v>
      </c>
      <c r="FV118" s="224" t="s">
        <v>17</v>
      </c>
      <c r="FW118" s="224" t="s">
        <v>4875</v>
      </c>
      <c r="FX118" s="224" t="s">
        <v>17</v>
      </c>
      <c r="FY118" s="214">
        <v>45525</v>
      </c>
      <c r="FZ118" s="222" t="s">
        <v>5241</v>
      </c>
      <c r="GA118" s="222">
        <v>0</v>
      </c>
      <c r="GB118" s="222" t="s">
        <v>2232</v>
      </c>
      <c r="GC118" s="222" t="s">
        <v>33</v>
      </c>
      <c r="GD118" s="222">
        <v>2</v>
      </c>
      <c r="GE118" s="222" t="s">
        <v>17</v>
      </c>
      <c r="GF118" s="222" t="s">
        <v>17</v>
      </c>
      <c r="GG118" s="223">
        <v>45525</v>
      </c>
      <c r="GH118" s="221" t="s">
        <v>5247</v>
      </c>
      <c r="GI118" s="224">
        <v>1</v>
      </c>
      <c r="GJ118" s="224" t="s">
        <v>2232</v>
      </c>
      <c r="GK118" s="224" t="s">
        <v>33</v>
      </c>
      <c r="GL118" s="224">
        <v>2</v>
      </c>
      <c r="GM118" s="224" t="s">
        <v>17</v>
      </c>
      <c r="GN118" s="224" t="s">
        <v>17</v>
      </c>
      <c r="GO118" s="214">
        <v>45525</v>
      </c>
      <c r="GP118" s="222" t="s">
        <v>5242</v>
      </c>
      <c r="GQ118" s="222">
        <v>1</v>
      </c>
      <c r="GR118" s="222" t="s">
        <v>2232</v>
      </c>
      <c r="GS118" s="222" t="s">
        <v>33</v>
      </c>
      <c r="GT118" s="222">
        <v>2</v>
      </c>
      <c r="GU118" s="222" t="s">
        <v>17</v>
      </c>
      <c r="GV118" s="222" t="s">
        <v>17</v>
      </c>
      <c r="GW118" s="223">
        <v>45525</v>
      </c>
      <c r="GX118" s="221" t="s">
        <v>5248</v>
      </c>
      <c r="GY118" s="224">
        <v>0</v>
      </c>
      <c r="GZ118" s="224" t="s">
        <v>2232</v>
      </c>
      <c r="HA118" s="224" t="s">
        <v>33</v>
      </c>
      <c r="HB118" s="224">
        <v>2</v>
      </c>
      <c r="HC118" s="224" t="s">
        <v>17</v>
      </c>
      <c r="HD118" s="224" t="s">
        <v>17</v>
      </c>
      <c r="HE118" s="214">
        <v>45525</v>
      </c>
      <c r="HF118" s="222" t="s">
        <v>5240</v>
      </c>
      <c r="HG118" s="222">
        <v>0</v>
      </c>
      <c r="HH118" s="222" t="s">
        <v>2232</v>
      </c>
      <c r="HI118" s="222" t="s">
        <v>33</v>
      </c>
      <c r="HJ118" s="222">
        <v>2</v>
      </c>
      <c r="HK118" s="222" t="s">
        <v>17</v>
      </c>
      <c r="HL118" s="222" t="s">
        <v>17</v>
      </c>
      <c r="HM118" s="223">
        <v>45525</v>
      </c>
      <c r="HN118" s="221" t="s">
        <v>5246</v>
      </c>
      <c r="HO118" s="224">
        <v>0</v>
      </c>
      <c r="HP118" s="224" t="s">
        <v>2232</v>
      </c>
      <c r="HQ118" s="224" t="s">
        <v>33</v>
      </c>
      <c r="HR118" s="224">
        <v>2</v>
      </c>
      <c r="HS118" s="224" t="s">
        <v>17</v>
      </c>
      <c r="HT118" s="224" t="s">
        <v>17</v>
      </c>
      <c r="HU118" s="214">
        <v>45525</v>
      </c>
      <c r="HV118" s="222" t="s">
        <v>5243</v>
      </c>
      <c r="HW118" s="222">
        <v>2</v>
      </c>
      <c r="HX118" s="222" t="s">
        <v>2232</v>
      </c>
      <c r="HY118" s="222" t="s">
        <v>33</v>
      </c>
      <c r="HZ118" s="222">
        <v>2</v>
      </c>
      <c r="IA118" s="222" t="s">
        <v>17</v>
      </c>
      <c r="IB118" s="222" t="s">
        <v>17</v>
      </c>
      <c r="IC118" s="223">
        <v>45525</v>
      </c>
      <c r="ID118" s="221" t="s">
        <v>5245</v>
      </c>
      <c r="IE118" s="224">
        <v>0</v>
      </c>
      <c r="IF118" s="224" t="s">
        <v>2232</v>
      </c>
      <c r="IG118" s="224" t="s">
        <v>33</v>
      </c>
      <c r="IH118" s="224">
        <v>2</v>
      </c>
      <c r="II118" s="224" t="s">
        <v>17</v>
      </c>
      <c r="IJ118" s="224" t="s">
        <v>17</v>
      </c>
      <c r="IK118" s="214">
        <v>45525</v>
      </c>
      <c r="IL118" s="222" t="s">
        <v>5244</v>
      </c>
      <c r="IM118" s="222">
        <v>3</v>
      </c>
      <c r="IN118" s="222" t="s">
        <v>2232</v>
      </c>
      <c r="IO118" s="222" t="s">
        <v>33</v>
      </c>
      <c r="IP118" s="222">
        <v>2</v>
      </c>
      <c r="IQ118" s="222" t="s">
        <v>17</v>
      </c>
      <c r="IR118" s="222" t="s">
        <v>17</v>
      </c>
      <c r="IS118" s="223">
        <v>45525</v>
      </c>
    </row>
    <row r="119" spans="1:253" s="11" customFormat="1" ht="13.25" customHeight="1" x14ac:dyDescent="0.25">
      <c r="A119" s="11" t="s">
        <v>2942</v>
      </c>
      <c r="B119" s="11" t="s">
        <v>11129</v>
      </c>
      <c r="C119" s="11" t="s">
        <v>2943</v>
      </c>
      <c r="D119" s="11" t="s">
        <v>2944</v>
      </c>
      <c r="E119" s="11" t="s">
        <v>10352</v>
      </c>
      <c r="F119" s="11" t="s">
        <v>5038</v>
      </c>
      <c r="G119" s="212">
        <v>11782000</v>
      </c>
      <c r="H119" s="213" t="s">
        <v>5037</v>
      </c>
      <c r="I119" s="213" t="s">
        <v>492</v>
      </c>
      <c r="J119" s="213">
        <v>1</v>
      </c>
      <c r="K119" s="213" t="s">
        <v>4981</v>
      </c>
      <c r="L119" s="213" t="s">
        <v>4980</v>
      </c>
      <c r="M119" s="214">
        <v>45525</v>
      </c>
      <c r="N119" s="221" t="s">
        <v>5042</v>
      </c>
      <c r="O119" s="216">
        <v>63679</v>
      </c>
      <c r="P119" s="216" t="s">
        <v>5039</v>
      </c>
      <c r="Q119" s="216" t="s">
        <v>888</v>
      </c>
      <c r="R119" s="216">
        <v>2</v>
      </c>
      <c r="S119" s="216" t="s">
        <v>5041</v>
      </c>
      <c r="T119" s="216" t="s">
        <v>5040</v>
      </c>
      <c r="U119" s="217">
        <v>45525</v>
      </c>
      <c r="V119" s="221" t="s">
        <v>5045</v>
      </c>
      <c r="W119" s="213">
        <v>4566000</v>
      </c>
      <c r="X119" s="213" t="s">
        <v>5043</v>
      </c>
      <c r="Y119" s="213" t="s">
        <v>888</v>
      </c>
      <c r="Z119" s="213">
        <v>2</v>
      </c>
      <c r="AA119" s="213" t="s">
        <v>4898</v>
      </c>
      <c r="AB119" s="213" t="s">
        <v>5044</v>
      </c>
      <c r="AC119" s="214">
        <v>45525</v>
      </c>
      <c r="AD119" s="221" t="s">
        <v>5049</v>
      </c>
      <c r="AE119" s="218">
        <v>265000</v>
      </c>
      <c r="AF119" s="218" t="s">
        <v>5046</v>
      </c>
      <c r="AG119" s="218" t="s">
        <v>888</v>
      </c>
      <c r="AH119" s="218">
        <v>2</v>
      </c>
      <c r="AI119" s="218" t="s">
        <v>5048</v>
      </c>
      <c r="AJ119" s="218" t="s">
        <v>5047</v>
      </c>
      <c r="AK119" s="219">
        <v>45525</v>
      </c>
      <c r="AL119" s="221" t="s">
        <v>5053</v>
      </c>
      <c r="AM119" s="213">
        <v>25000</v>
      </c>
      <c r="AN119" s="213" t="s">
        <v>5050</v>
      </c>
      <c r="AO119" s="213" t="s">
        <v>22</v>
      </c>
      <c r="AP119" s="213">
        <v>3</v>
      </c>
      <c r="AQ119" s="213" t="s">
        <v>5052</v>
      </c>
      <c r="AR119" s="213" t="s">
        <v>5051</v>
      </c>
      <c r="AS119" s="214">
        <v>45525</v>
      </c>
      <c r="AT119" s="222" t="s">
        <v>5054</v>
      </c>
      <c r="AU119" s="218" t="s">
        <v>17</v>
      </c>
      <c r="AV119" s="218" t="s">
        <v>17</v>
      </c>
      <c r="AW119" s="218" t="s">
        <v>17</v>
      </c>
      <c r="AX119" s="218" t="s">
        <v>17</v>
      </c>
      <c r="AY119" s="218" t="s">
        <v>4878</v>
      </c>
      <c r="AZ119" s="218" t="s">
        <v>17</v>
      </c>
      <c r="BA119" s="219">
        <v>45525</v>
      </c>
      <c r="BB119" s="221" t="s">
        <v>5081</v>
      </c>
      <c r="BC119" s="213" t="s">
        <v>17</v>
      </c>
      <c r="BD119" s="213" t="s">
        <v>17</v>
      </c>
      <c r="BE119" s="213" t="s">
        <v>17</v>
      </c>
      <c r="BF119" s="213" t="s">
        <v>17</v>
      </c>
      <c r="BG119" s="213" t="s">
        <v>4878</v>
      </c>
      <c r="BH119" s="213" t="s">
        <v>17</v>
      </c>
      <c r="BI119" s="214">
        <v>45525</v>
      </c>
      <c r="BJ119" s="222" t="s">
        <v>5057</v>
      </c>
      <c r="BK119" s="222">
        <v>71</v>
      </c>
      <c r="BL119" s="222" t="s">
        <v>5055</v>
      </c>
      <c r="BM119" s="222" t="s">
        <v>888</v>
      </c>
      <c r="BN119" s="222">
        <v>2</v>
      </c>
      <c r="BO119" s="222" t="s">
        <v>5056</v>
      </c>
      <c r="BP119" s="218" t="s">
        <v>691</v>
      </c>
      <c r="BQ119" s="223">
        <v>45525</v>
      </c>
      <c r="BR119" s="221" t="s">
        <v>5082</v>
      </c>
      <c r="BS119" s="224" t="s">
        <v>17</v>
      </c>
      <c r="BT119" s="224" t="s">
        <v>17</v>
      </c>
      <c r="BU119" s="224" t="s">
        <v>17</v>
      </c>
      <c r="BV119" s="224" t="s">
        <v>17</v>
      </c>
      <c r="BW119" s="224" t="s">
        <v>4878</v>
      </c>
      <c r="BX119" s="224" t="s">
        <v>17</v>
      </c>
      <c r="BY119" s="214">
        <v>45525</v>
      </c>
      <c r="BZ119" s="222" t="s">
        <v>5083</v>
      </c>
      <c r="CA119" s="222" t="s">
        <v>17</v>
      </c>
      <c r="CB119" s="222" t="s">
        <v>17</v>
      </c>
      <c r="CC119" s="222" t="s">
        <v>17</v>
      </c>
      <c r="CD119" s="222" t="s">
        <v>17</v>
      </c>
      <c r="CE119" s="222" t="s">
        <v>4878</v>
      </c>
      <c r="CF119" s="222" t="s">
        <v>17</v>
      </c>
      <c r="CG119" s="223">
        <v>45525</v>
      </c>
      <c r="CH119" s="221" t="s">
        <v>11531</v>
      </c>
      <c r="CI119" s="222" t="e">
        <v>#N/A</v>
      </c>
      <c r="CJ119" s="222" t="e">
        <v>#N/A</v>
      </c>
      <c r="CK119" s="222" t="e">
        <v>#N/A</v>
      </c>
      <c r="CL119" s="222" t="e">
        <v>#N/A</v>
      </c>
      <c r="CM119" s="222" t="e">
        <v>#N/A</v>
      </c>
      <c r="CN119" s="222" t="e">
        <v>#N/A</v>
      </c>
      <c r="CO119" s="225" t="e">
        <v>#N/A</v>
      </c>
      <c r="CP119" s="222" t="s">
        <v>5085</v>
      </c>
      <c r="CQ119" s="224" t="s">
        <v>17</v>
      </c>
      <c r="CR119" s="224" t="s">
        <v>17</v>
      </c>
      <c r="CS119" s="224" t="s">
        <v>17</v>
      </c>
      <c r="CT119" s="224" t="s">
        <v>17</v>
      </c>
      <c r="CU119" s="224" t="s">
        <v>4878</v>
      </c>
      <c r="CV119" s="224" t="s">
        <v>17</v>
      </c>
      <c r="CW119" s="214">
        <v>45525</v>
      </c>
      <c r="CX119" s="222" t="s">
        <v>5063</v>
      </c>
      <c r="CY119" s="218">
        <v>31000</v>
      </c>
      <c r="CZ119" s="218" t="s">
        <v>5071</v>
      </c>
      <c r="DA119" s="218" t="s">
        <v>888</v>
      </c>
      <c r="DB119" s="218">
        <v>2</v>
      </c>
      <c r="DC119" s="218" t="s">
        <v>5072</v>
      </c>
      <c r="DD119" s="218" t="s">
        <v>5047</v>
      </c>
      <c r="DE119" s="220">
        <v>45525</v>
      </c>
      <c r="DF119" s="221" t="s">
        <v>5067</v>
      </c>
      <c r="DG119" s="213">
        <v>4302000</v>
      </c>
      <c r="DH119" s="224" t="s">
        <v>5064</v>
      </c>
      <c r="DI119" s="224" t="s">
        <v>888</v>
      </c>
      <c r="DJ119" s="224">
        <v>2</v>
      </c>
      <c r="DK119" s="224" t="s">
        <v>5066</v>
      </c>
      <c r="DL119" s="224" t="s">
        <v>5065</v>
      </c>
      <c r="DM119" s="214">
        <v>45525</v>
      </c>
      <c r="DN119" s="222" t="s">
        <v>5070</v>
      </c>
      <c r="DO119" s="218">
        <v>233000</v>
      </c>
      <c r="DP119" s="222" t="s">
        <v>5043</v>
      </c>
      <c r="DQ119" s="222" t="s">
        <v>888</v>
      </c>
      <c r="DR119" s="222">
        <v>2</v>
      </c>
      <c r="DS119" s="222" t="s">
        <v>5069</v>
      </c>
      <c r="DT119" s="222" t="s">
        <v>5068</v>
      </c>
      <c r="DU119" s="223">
        <v>45525</v>
      </c>
      <c r="DV119" s="221" t="s">
        <v>5073</v>
      </c>
      <c r="DW119" s="213">
        <v>31000</v>
      </c>
      <c r="DX119" s="224" t="s">
        <v>5071</v>
      </c>
      <c r="DY119" s="224" t="s">
        <v>888</v>
      </c>
      <c r="DZ119" s="224">
        <v>2</v>
      </c>
      <c r="EA119" s="224" t="s">
        <v>5072</v>
      </c>
      <c r="EB119" s="224" t="s">
        <v>5047</v>
      </c>
      <c r="EC119" s="214">
        <v>45525</v>
      </c>
      <c r="ED119" s="222" t="s">
        <v>5074</v>
      </c>
      <c r="EE119" s="218" t="s">
        <v>17</v>
      </c>
      <c r="EF119" s="222" t="s">
        <v>17</v>
      </c>
      <c r="EG119" s="222" t="s">
        <v>17</v>
      </c>
      <c r="EH119" s="222" t="s">
        <v>17</v>
      </c>
      <c r="EI119" s="222" t="s">
        <v>5023</v>
      </c>
      <c r="EJ119" s="222" t="s">
        <v>17</v>
      </c>
      <c r="EK119" s="223">
        <v>45525</v>
      </c>
      <c r="EL119" s="221" t="s">
        <v>5075</v>
      </c>
      <c r="EM119" s="213" t="s">
        <v>17</v>
      </c>
      <c r="EN119" s="224" t="s">
        <v>17</v>
      </c>
      <c r="EO119" s="224" t="s">
        <v>17</v>
      </c>
      <c r="EP119" s="224" t="s">
        <v>17</v>
      </c>
      <c r="EQ119" s="224" t="s">
        <v>5023</v>
      </c>
      <c r="ER119" s="224" t="s">
        <v>17</v>
      </c>
      <c r="ES119" s="214">
        <v>45525</v>
      </c>
      <c r="ET119" s="222" t="s">
        <v>5059</v>
      </c>
      <c r="EU119" s="222">
        <v>71</v>
      </c>
      <c r="EV119" s="222" t="s">
        <v>5003</v>
      </c>
      <c r="EW119" s="222" t="s">
        <v>888</v>
      </c>
      <c r="EX119" s="222">
        <v>2</v>
      </c>
      <c r="EY119" s="222" t="s">
        <v>5058</v>
      </c>
      <c r="EZ119" s="222" t="s">
        <v>5004</v>
      </c>
      <c r="FA119" s="223">
        <v>45525</v>
      </c>
      <c r="FB119" s="221" t="s">
        <v>5078</v>
      </c>
      <c r="FC119" s="224">
        <v>4</v>
      </c>
      <c r="FD119" s="224" t="s">
        <v>5076</v>
      </c>
      <c r="FE119" s="224" t="s">
        <v>492</v>
      </c>
      <c r="FF119" s="224">
        <v>1</v>
      </c>
      <c r="FG119" s="224" t="s">
        <v>5077</v>
      </c>
      <c r="FH119" s="224" t="s">
        <v>5047</v>
      </c>
      <c r="FI119" s="214">
        <v>45525</v>
      </c>
      <c r="FJ119" s="221" t="s">
        <v>5079</v>
      </c>
      <c r="FK119" s="222" t="s">
        <v>17</v>
      </c>
      <c r="FL119" s="222" t="s">
        <v>17</v>
      </c>
      <c r="FM119" s="222" t="s">
        <v>17</v>
      </c>
      <c r="FN119" s="222" t="s">
        <v>17</v>
      </c>
      <c r="FO119" s="222" t="s">
        <v>4875</v>
      </c>
      <c r="FP119" s="218" t="s">
        <v>17</v>
      </c>
      <c r="FQ119" s="219">
        <v>45525</v>
      </c>
      <c r="FR119" s="221" t="s">
        <v>5080</v>
      </c>
      <c r="FS119" s="224" t="s">
        <v>17</v>
      </c>
      <c r="FT119" s="224" t="s">
        <v>17</v>
      </c>
      <c r="FU119" s="224" t="s">
        <v>17</v>
      </c>
      <c r="FV119" s="224" t="s">
        <v>17</v>
      </c>
      <c r="FW119" s="224" t="s">
        <v>4875</v>
      </c>
      <c r="FX119" s="224" t="s">
        <v>17</v>
      </c>
      <c r="FY119" s="214">
        <v>45525</v>
      </c>
      <c r="FZ119" s="222" t="s">
        <v>2946</v>
      </c>
      <c r="GA119" s="222">
        <v>0</v>
      </c>
      <c r="GB119" s="222" t="s">
        <v>2232</v>
      </c>
      <c r="GC119" s="222" t="s">
        <v>33</v>
      </c>
      <c r="GD119" s="222">
        <v>2</v>
      </c>
      <c r="GE119" s="222" t="s">
        <v>17</v>
      </c>
      <c r="GF119" s="222" t="s">
        <v>17</v>
      </c>
      <c r="GG119" s="223">
        <v>45460</v>
      </c>
      <c r="GH119" s="221" t="s">
        <v>2952</v>
      </c>
      <c r="GI119" s="224">
        <v>1</v>
      </c>
      <c r="GJ119" s="224" t="s">
        <v>2232</v>
      </c>
      <c r="GK119" s="224" t="s">
        <v>33</v>
      </c>
      <c r="GL119" s="224">
        <v>2</v>
      </c>
      <c r="GM119" s="224" t="s">
        <v>17</v>
      </c>
      <c r="GN119" s="224" t="s">
        <v>17</v>
      </c>
      <c r="GO119" s="214">
        <v>45460</v>
      </c>
      <c r="GP119" s="222" t="s">
        <v>2947</v>
      </c>
      <c r="GQ119" s="222">
        <v>1</v>
      </c>
      <c r="GR119" s="222" t="s">
        <v>2232</v>
      </c>
      <c r="GS119" s="222" t="s">
        <v>33</v>
      </c>
      <c r="GT119" s="222">
        <v>2</v>
      </c>
      <c r="GU119" s="222" t="s">
        <v>17</v>
      </c>
      <c r="GV119" s="222" t="s">
        <v>17</v>
      </c>
      <c r="GW119" s="223">
        <v>45460</v>
      </c>
      <c r="GX119" s="221" t="s">
        <v>2953</v>
      </c>
      <c r="GY119" s="224">
        <v>0</v>
      </c>
      <c r="GZ119" s="224" t="s">
        <v>2232</v>
      </c>
      <c r="HA119" s="224" t="s">
        <v>33</v>
      </c>
      <c r="HB119" s="224">
        <v>2</v>
      </c>
      <c r="HC119" s="224" t="s">
        <v>17</v>
      </c>
      <c r="HD119" s="224" t="s">
        <v>17</v>
      </c>
      <c r="HE119" s="214">
        <v>45460</v>
      </c>
      <c r="HF119" s="222" t="s">
        <v>2945</v>
      </c>
      <c r="HG119" s="222">
        <v>0</v>
      </c>
      <c r="HH119" s="222" t="s">
        <v>2232</v>
      </c>
      <c r="HI119" s="222" t="s">
        <v>33</v>
      </c>
      <c r="HJ119" s="222">
        <v>2</v>
      </c>
      <c r="HK119" s="222" t="s">
        <v>17</v>
      </c>
      <c r="HL119" s="222" t="s">
        <v>17</v>
      </c>
      <c r="HM119" s="223">
        <v>45460</v>
      </c>
      <c r="HN119" s="221" t="s">
        <v>2951</v>
      </c>
      <c r="HO119" s="224">
        <v>0</v>
      </c>
      <c r="HP119" s="224" t="s">
        <v>2232</v>
      </c>
      <c r="HQ119" s="224" t="s">
        <v>33</v>
      </c>
      <c r="HR119" s="224">
        <v>2</v>
      </c>
      <c r="HS119" s="224" t="s">
        <v>17</v>
      </c>
      <c r="HT119" s="224" t="s">
        <v>17</v>
      </c>
      <c r="HU119" s="214">
        <v>45460</v>
      </c>
      <c r="HV119" s="222" t="s">
        <v>2948</v>
      </c>
      <c r="HW119" s="222">
        <v>2</v>
      </c>
      <c r="HX119" s="222" t="s">
        <v>2232</v>
      </c>
      <c r="HY119" s="222" t="s">
        <v>33</v>
      </c>
      <c r="HZ119" s="222">
        <v>2</v>
      </c>
      <c r="IA119" s="222" t="s">
        <v>17</v>
      </c>
      <c r="IB119" s="222" t="s">
        <v>17</v>
      </c>
      <c r="IC119" s="223">
        <v>45460</v>
      </c>
      <c r="ID119" s="221" t="s">
        <v>2950</v>
      </c>
      <c r="IE119" s="224">
        <v>0</v>
      </c>
      <c r="IF119" s="224" t="s">
        <v>2232</v>
      </c>
      <c r="IG119" s="224" t="s">
        <v>33</v>
      </c>
      <c r="IH119" s="224">
        <v>2</v>
      </c>
      <c r="II119" s="224" t="s">
        <v>17</v>
      </c>
      <c r="IJ119" s="224" t="s">
        <v>17</v>
      </c>
      <c r="IK119" s="214">
        <v>45460</v>
      </c>
      <c r="IL119" s="222" t="s">
        <v>2949</v>
      </c>
      <c r="IM119" s="222">
        <v>3</v>
      </c>
      <c r="IN119" s="222" t="s">
        <v>2232</v>
      </c>
      <c r="IO119" s="222" t="s">
        <v>33</v>
      </c>
      <c r="IP119" s="222">
        <v>2</v>
      </c>
      <c r="IQ119" s="222" t="s">
        <v>17</v>
      </c>
      <c r="IR119" s="222" t="s">
        <v>17</v>
      </c>
      <c r="IS119" s="223">
        <v>45460</v>
      </c>
    </row>
    <row r="120" spans="1:253" s="11" customFormat="1" ht="13.25" customHeight="1" x14ac:dyDescent="0.25">
      <c r="A120" s="11" t="s">
        <v>5086</v>
      </c>
      <c r="B120" s="11" t="s">
        <v>10804</v>
      </c>
      <c r="C120" s="11" t="s">
        <v>5087</v>
      </c>
      <c r="D120" s="11" t="s">
        <v>2944</v>
      </c>
      <c r="E120" s="11" t="s">
        <v>10352</v>
      </c>
      <c r="F120" s="11" t="s">
        <v>5088</v>
      </c>
      <c r="G120" s="212">
        <v>11782000</v>
      </c>
      <c r="H120" s="213" t="s">
        <v>5037</v>
      </c>
      <c r="I120" s="213" t="s">
        <v>492</v>
      </c>
      <c r="J120" s="213">
        <v>1</v>
      </c>
      <c r="K120" s="213" t="s">
        <v>4981</v>
      </c>
      <c r="L120" s="213" t="s">
        <v>4980</v>
      </c>
      <c r="M120" s="214">
        <v>45525</v>
      </c>
      <c r="N120" s="227" t="s">
        <v>5092</v>
      </c>
      <c r="O120" s="216">
        <v>60776</v>
      </c>
      <c r="P120" s="216" t="s">
        <v>5089</v>
      </c>
      <c r="Q120" s="216" t="s">
        <v>888</v>
      </c>
      <c r="R120" s="216">
        <v>2</v>
      </c>
      <c r="S120" s="216" t="s">
        <v>5091</v>
      </c>
      <c r="T120" s="216" t="s">
        <v>5090</v>
      </c>
      <c r="U120" s="217">
        <v>45525</v>
      </c>
      <c r="V120" s="227" t="s">
        <v>5096</v>
      </c>
      <c r="W120" s="213">
        <v>145000</v>
      </c>
      <c r="X120" s="213" t="s">
        <v>5093</v>
      </c>
      <c r="Y120" s="213" t="s">
        <v>888</v>
      </c>
      <c r="Z120" s="213">
        <v>2</v>
      </c>
      <c r="AA120" s="213" t="s">
        <v>5095</v>
      </c>
      <c r="AB120" s="213" t="s">
        <v>5094</v>
      </c>
      <c r="AC120" s="214">
        <v>45525</v>
      </c>
      <c r="AD120" s="227" t="s">
        <v>5098</v>
      </c>
      <c r="AE120" s="218">
        <v>55000</v>
      </c>
      <c r="AF120" s="218" t="s">
        <v>4999</v>
      </c>
      <c r="AG120" s="218" t="s">
        <v>492</v>
      </c>
      <c r="AH120" s="218">
        <v>1</v>
      </c>
      <c r="AI120" s="218" t="s">
        <v>5097</v>
      </c>
      <c r="AJ120" s="218" t="s">
        <v>5000</v>
      </c>
      <c r="AK120" s="219">
        <v>45525</v>
      </c>
      <c r="AL120" s="227" t="s">
        <v>5100</v>
      </c>
      <c r="AM120" s="213">
        <v>2000</v>
      </c>
      <c r="AN120" s="213" t="s">
        <v>4999</v>
      </c>
      <c r="AO120" s="213" t="s">
        <v>492</v>
      </c>
      <c r="AP120" s="213">
        <v>1</v>
      </c>
      <c r="AQ120" s="213" t="s">
        <v>5099</v>
      </c>
      <c r="AR120" s="213" t="s">
        <v>5000</v>
      </c>
      <c r="AS120" s="214">
        <v>45525</v>
      </c>
      <c r="AT120" s="228" t="s">
        <v>5102</v>
      </c>
      <c r="AU120" s="218">
        <v>2</v>
      </c>
      <c r="AV120" s="218" t="s">
        <v>4999</v>
      </c>
      <c r="AW120" s="218" t="s">
        <v>492</v>
      </c>
      <c r="AX120" s="218">
        <v>1</v>
      </c>
      <c r="AY120" s="218" t="s">
        <v>5101</v>
      </c>
      <c r="AZ120" s="218" t="s">
        <v>5000</v>
      </c>
      <c r="BA120" s="219">
        <v>45525</v>
      </c>
      <c r="BB120" s="227" t="s">
        <v>5120</v>
      </c>
      <c r="BC120" s="213" t="s">
        <v>17</v>
      </c>
      <c r="BD120" s="213" t="s">
        <v>17</v>
      </c>
      <c r="BE120" s="213" t="s">
        <v>17</v>
      </c>
      <c r="BF120" s="213" t="s">
        <v>17</v>
      </c>
      <c r="BG120" s="213" t="s">
        <v>4878</v>
      </c>
      <c r="BH120" s="213" t="s">
        <v>17</v>
      </c>
      <c r="BI120" s="214">
        <v>45525</v>
      </c>
      <c r="BJ120" s="228" t="s">
        <v>5104</v>
      </c>
      <c r="BK120" s="228">
        <v>0</v>
      </c>
      <c r="BL120" s="228" t="s">
        <v>4999</v>
      </c>
      <c r="BM120" s="228" t="s">
        <v>492</v>
      </c>
      <c r="BN120" s="228">
        <v>1</v>
      </c>
      <c r="BO120" s="228" t="s">
        <v>5103</v>
      </c>
      <c r="BP120" s="218" t="s">
        <v>5000</v>
      </c>
      <c r="BQ120" s="229">
        <v>45525</v>
      </c>
      <c r="BR120" s="227" t="s">
        <v>5121</v>
      </c>
      <c r="BS120" s="230">
        <v>1387</v>
      </c>
      <c r="BT120" s="230" t="s">
        <v>4999</v>
      </c>
      <c r="BU120" s="230" t="s">
        <v>22</v>
      </c>
      <c r="BV120" s="230">
        <v>3</v>
      </c>
      <c r="BW120" s="230" t="s">
        <v>5032</v>
      </c>
      <c r="BX120" s="230" t="s">
        <v>5000</v>
      </c>
      <c r="BY120" s="214">
        <v>45525</v>
      </c>
      <c r="BZ120" s="228" t="s">
        <v>5122</v>
      </c>
      <c r="CA120" s="228" t="s">
        <v>17</v>
      </c>
      <c r="CB120" s="228" t="s">
        <v>17</v>
      </c>
      <c r="CC120" s="228" t="s">
        <v>17</v>
      </c>
      <c r="CD120" s="228" t="s">
        <v>17</v>
      </c>
      <c r="CE120" s="228" t="s">
        <v>4878</v>
      </c>
      <c r="CF120" s="228" t="s">
        <v>17</v>
      </c>
      <c r="CG120" s="229">
        <v>45525</v>
      </c>
      <c r="CH120" s="227" t="s">
        <v>11532</v>
      </c>
      <c r="CI120" s="228" t="e">
        <v>#N/A</v>
      </c>
      <c r="CJ120" s="228" t="e">
        <v>#N/A</v>
      </c>
      <c r="CK120" s="228" t="e">
        <v>#N/A</v>
      </c>
      <c r="CL120" s="228" t="e">
        <v>#N/A</v>
      </c>
      <c r="CM120" s="228" t="e">
        <v>#N/A</v>
      </c>
      <c r="CN120" s="228" t="e">
        <v>#N/A</v>
      </c>
      <c r="CO120" s="231" t="e">
        <v>#N/A</v>
      </c>
      <c r="CP120" s="228" t="s">
        <v>5124</v>
      </c>
      <c r="CQ120" s="230" t="s">
        <v>17</v>
      </c>
      <c r="CR120" s="230" t="s">
        <v>17</v>
      </c>
      <c r="CS120" s="230" t="s">
        <v>17</v>
      </c>
      <c r="CT120" s="230" t="s">
        <v>17</v>
      </c>
      <c r="CU120" s="230" t="s">
        <v>4878</v>
      </c>
      <c r="CV120" s="230" t="s">
        <v>17</v>
      </c>
      <c r="CW120" s="214">
        <v>45525</v>
      </c>
      <c r="CX120" s="228" t="s">
        <v>5107</v>
      </c>
      <c r="CY120" s="218">
        <v>34000</v>
      </c>
      <c r="CZ120" s="218" t="s">
        <v>4999</v>
      </c>
      <c r="DA120" s="218" t="s">
        <v>492</v>
      </c>
      <c r="DB120" s="218">
        <v>1</v>
      </c>
      <c r="DC120" s="218" t="s">
        <v>5112</v>
      </c>
      <c r="DD120" s="218" t="s">
        <v>5000</v>
      </c>
      <c r="DE120" s="220">
        <v>45525</v>
      </c>
      <c r="DF120" s="227" t="s">
        <v>5109</v>
      </c>
      <c r="DG120" s="213">
        <v>89000</v>
      </c>
      <c r="DH120" s="230" t="s">
        <v>5093</v>
      </c>
      <c r="DI120" s="230" t="s">
        <v>888</v>
      </c>
      <c r="DJ120" s="230">
        <v>2</v>
      </c>
      <c r="DK120" s="230" t="s">
        <v>5108</v>
      </c>
      <c r="DL120" s="230" t="s">
        <v>5094</v>
      </c>
      <c r="DM120" s="214">
        <v>45525</v>
      </c>
      <c r="DN120" s="228" t="s">
        <v>5111</v>
      </c>
      <c r="DO120" s="218">
        <v>22000</v>
      </c>
      <c r="DP120" s="228" t="s">
        <v>4999</v>
      </c>
      <c r="DQ120" s="228" t="s">
        <v>888</v>
      </c>
      <c r="DR120" s="228">
        <v>2</v>
      </c>
      <c r="DS120" s="228" t="s">
        <v>5110</v>
      </c>
      <c r="DT120" s="228" t="s">
        <v>5000</v>
      </c>
      <c r="DU120" s="229">
        <v>45525</v>
      </c>
      <c r="DV120" s="227" t="s">
        <v>5113</v>
      </c>
      <c r="DW120" s="213">
        <v>34000</v>
      </c>
      <c r="DX120" s="230" t="s">
        <v>4999</v>
      </c>
      <c r="DY120" s="230" t="s">
        <v>492</v>
      </c>
      <c r="DZ120" s="230">
        <v>1</v>
      </c>
      <c r="EA120" s="230" t="s">
        <v>5112</v>
      </c>
      <c r="EB120" s="230" t="s">
        <v>5000</v>
      </c>
      <c r="EC120" s="214">
        <v>45525</v>
      </c>
      <c r="ED120" s="228" t="s">
        <v>5114</v>
      </c>
      <c r="EE120" s="218" t="s">
        <v>17</v>
      </c>
      <c r="EF120" s="228" t="s">
        <v>17</v>
      </c>
      <c r="EG120" s="228" t="s">
        <v>17</v>
      </c>
      <c r="EH120" s="228" t="s">
        <v>17</v>
      </c>
      <c r="EI120" s="228" t="s">
        <v>5023</v>
      </c>
      <c r="EJ120" s="228" t="s">
        <v>17</v>
      </c>
      <c r="EK120" s="229">
        <v>45525</v>
      </c>
      <c r="EL120" s="227" t="s">
        <v>5115</v>
      </c>
      <c r="EM120" s="213" t="s">
        <v>17</v>
      </c>
      <c r="EN120" s="230" t="s">
        <v>17</v>
      </c>
      <c r="EO120" s="230" t="s">
        <v>17</v>
      </c>
      <c r="EP120" s="230" t="s">
        <v>17</v>
      </c>
      <c r="EQ120" s="230" t="s">
        <v>5023</v>
      </c>
      <c r="ER120" s="230" t="s">
        <v>17</v>
      </c>
      <c r="ES120" s="214">
        <v>45525</v>
      </c>
      <c r="ET120" s="228" t="s">
        <v>5105</v>
      </c>
      <c r="EU120" s="228">
        <v>71</v>
      </c>
      <c r="EV120" s="228" t="s">
        <v>5003</v>
      </c>
      <c r="EW120" s="228" t="s">
        <v>888</v>
      </c>
      <c r="EX120" s="228">
        <v>2</v>
      </c>
      <c r="EY120" s="228" t="s">
        <v>5058</v>
      </c>
      <c r="EZ120" s="228" t="s">
        <v>5004</v>
      </c>
      <c r="FA120" s="229">
        <v>45525</v>
      </c>
      <c r="FB120" s="227" t="s">
        <v>5117</v>
      </c>
      <c r="FC120" s="230">
        <v>3</v>
      </c>
      <c r="FD120" s="230" t="s">
        <v>4999</v>
      </c>
      <c r="FE120" s="230" t="s">
        <v>492</v>
      </c>
      <c r="FF120" s="230">
        <v>1</v>
      </c>
      <c r="FG120" s="230" t="s">
        <v>5116</v>
      </c>
      <c r="FH120" s="230" t="s">
        <v>5000</v>
      </c>
      <c r="FI120" s="214">
        <v>45525</v>
      </c>
      <c r="FJ120" s="227" t="s">
        <v>5118</v>
      </c>
      <c r="FK120" s="228" t="s">
        <v>17</v>
      </c>
      <c r="FL120" s="228" t="s">
        <v>17</v>
      </c>
      <c r="FM120" s="228" t="s">
        <v>17</v>
      </c>
      <c r="FN120" s="228" t="s">
        <v>17</v>
      </c>
      <c r="FO120" s="228" t="s">
        <v>4875</v>
      </c>
      <c r="FP120" s="218" t="s">
        <v>17</v>
      </c>
      <c r="FQ120" s="219">
        <v>45525</v>
      </c>
      <c r="FR120" s="227" t="s">
        <v>5119</v>
      </c>
      <c r="FS120" s="230" t="s">
        <v>17</v>
      </c>
      <c r="FT120" s="230" t="s">
        <v>17</v>
      </c>
      <c r="FU120" s="230" t="s">
        <v>17</v>
      </c>
      <c r="FV120" s="230" t="s">
        <v>17</v>
      </c>
      <c r="FW120" s="230" t="s">
        <v>4875</v>
      </c>
      <c r="FX120" s="230" t="s">
        <v>17</v>
      </c>
      <c r="FY120" s="214">
        <v>45525</v>
      </c>
      <c r="FZ120" s="228" t="s">
        <v>5250</v>
      </c>
      <c r="GA120" s="228">
        <v>0</v>
      </c>
      <c r="GB120" s="228" t="s">
        <v>2232</v>
      </c>
      <c r="GC120" s="228" t="s">
        <v>33</v>
      </c>
      <c r="GD120" s="228">
        <v>2</v>
      </c>
      <c r="GE120" s="228" t="s">
        <v>17</v>
      </c>
      <c r="GF120" s="228" t="s">
        <v>17</v>
      </c>
      <c r="GG120" s="229">
        <v>45525</v>
      </c>
      <c r="GH120" s="227" t="s">
        <v>5256</v>
      </c>
      <c r="GI120" s="230">
        <v>1</v>
      </c>
      <c r="GJ120" s="230" t="s">
        <v>2232</v>
      </c>
      <c r="GK120" s="230" t="s">
        <v>33</v>
      </c>
      <c r="GL120" s="230">
        <v>2</v>
      </c>
      <c r="GM120" s="230" t="s">
        <v>17</v>
      </c>
      <c r="GN120" s="230" t="s">
        <v>17</v>
      </c>
      <c r="GO120" s="214">
        <v>45525</v>
      </c>
      <c r="GP120" s="228" t="s">
        <v>5251</v>
      </c>
      <c r="GQ120" s="228">
        <v>0</v>
      </c>
      <c r="GR120" s="228" t="s">
        <v>2232</v>
      </c>
      <c r="GS120" s="228" t="s">
        <v>33</v>
      </c>
      <c r="GT120" s="228">
        <v>2</v>
      </c>
      <c r="GU120" s="228" t="s">
        <v>17</v>
      </c>
      <c r="GV120" s="228" t="s">
        <v>17</v>
      </c>
      <c r="GW120" s="229">
        <v>45525</v>
      </c>
      <c r="GX120" s="227" t="s">
        <v>5257</v>
      </c>
      <c r="GY120" s="230">
        <v>0</v>
      </c>
      <c r="GZ120" s="230" t="s">
        <v>2232</v>
      </c>
      <c r="HA120" s="230" t="s">
        <v>33</v>
      </c>
      <c r="HB120" s="230">
        <v>2</v>
      </c>
      <c r="HC120" s="230" t="s">
        <v>17</v>
      </c>
      <c r="HD120" s="230" t="s">
        <v>17</v>
      </c>
      <c r="HE120" s="214">
        <v>45525</v>
      </c>
      <c r="HF120" s="228" t="s">
        <v>5249</v>
      </c>
      <c r="HG120" s="228">
        <v>0</v>
      </c>
      <c r="HH120" s="228" t="s">
        <v>2232</v>
      </c>
      <c r="HI120" s="228" t="s">
        <v>33</v>
      </c>
      <c r="HJ120" s="228">
        <v>2</v>
      </c>
      <c r="HK120" s="228" t="s">
        <v>17</v>
      </c>
      <c r="HL120" s="228" t="s">
        <v>17</v>
      </c>
      <c r="HM120" s="229">
        <v>45525</v>
      </c>
      <c r="HN120" s="227" t="s">
        <v>5255</v>
      </c>
      <c r="HO120" s="230">
        <v>0</v>
      </c>
      <c r="HP120" s="230" t="s">
        <v>2232</v>
      </c>
      <c r="HQ120" s="230" t="s">
        <v>33</v>
      </c>
      <c r="HR120" s="230">
        <v>2</v>
      </c>
      <c r="HS120" s="230" t="s">
        <v>17</v>
      </c>
      <c r="HT120" s="230" t="s">
        <v>17</v>
      </c>
      <c r="HU120" s="214">
        <v>45525</v>
      </c>
      <c r="HV120" s="228" t="s">
        <v>5252</v>
      </c>
      <c r="HW120" s="228">
        <v>0</v>
      </c>
      <c r="HX120" s="228" t="s">
        <v>2232</v>
      </c>
      <c r="HY120" s="228" t="s">
        <v>33</v>
      </c>
      <c r="HZ120" s="228">
        <v>2</v>
      </c>
      <c r="IA120" s="228" t="s">
        <v>17</v>
      </c>
      <c r="IB120" s="228" t="s">
        <v>17</v>
      </c>
      <c r="IC120" s="229">
        <v>45525</v>
      </c>
      <c r="ID120" s="227" t="s">
        <v>5254</v>
      </c>
      <c r="IE120" s="230">
        <v>0</v>
      </c>
      <c r="IF120" s="230" t="s">
        <v>2232</v>
      </c>
      <c r="IG120" s="230" t="s">
        <v>33</v>
      </c>
      <c r="IH120" s="230">
        <v>2</v>
      </c>
      <c r="II120" s="230" t="s">
        <v>17</v>
      </c>
      <c r="IJ120" s="230" t="s">
        <v>17</v>
      </c>
      <c r="IK120" s="214">
        <v>45525</v>
      </c>
      <c r="IL120" s="228" t="s">
        <v>5253</v>
      </c>
      <c r="IM120" s="228">
        <v>3</v>
      </c>
      <c r="IN120" s="228" t="s">
        <v>2232</v>
      </c>
      <c r="IO120" s="228" t="s">
        <v>33</v>
      </c>
      <c r="IP120" s="228">
        <v>2</v>
      </c>
      <c r="IQ120" s="228" t="s">
        <v>17</v>
      </c>
      <c r="IR120" s="228" t="s">
        <v>17</v>
      </c>
      <c r="IS120" s="229">
        <v>45525</v>
      </c>
    </row>
    <row r="121" spans="1:253" s="11" customFormat="1" ht="13.25" customHeight="1" x14ac:dyDescent="0.25">
      <c r="A121" s="11" t="s">
        <v>3284</v>
      </c>
      <c r="B121" s="11" t="s">
        <v>10816</v>
      </c>
      <c r="C121" s="11" t="s">
        <v>3285</v>
      </c>
      <c r="D121" s="11" t="s">
        <v>3286</v>
      </c>
      <c r="E121" s="11" t="s">
        <v>10353</v>
      </c>
      <c r="F121" s="11" t="s">
        <v>5343</v>
      </c>
      <c r="G121" s="212">
        <v>37779000</v>
      </c>
      <c r="H121" s="213" t="s">
        <v>5258</v>
      </c>
      <c r="I121" s="213" t="s">
        <v>492</v>
      </c>
      <c r="J121" s="213">
        <v>1</v>
      </c>
      <c r="K121" s="213" t="s">
        <v>5342</v>
      </c>
      <c r="L121" s="213" t="s">
        <v>5341</v>
      </c>
      <c r="M121" s="214">
        <v>45526</v>
      </c>
      <c r="N121" s="221" t="s">
        <v>5347</v>
      </c>
      <c r="O121" s="216">
        <v>306100</v>
      </c>
      <c r="P121" s="216" t="s">
        <v>5344</v>
      </c>
      <c r="Q121" s="216" t="s">
        <v>492</v>
      </c>
      <c r="R121" s="216">
        <v>1</v>
      </c>
      <c r="S121" s="216" t="s">
        <v>5346</v>
      </c>
      <c r="T121" s="216" t="s">
        <v>5345</v>
      </c>
      <c r="U121" s="217">
        <v>45526</v>
      </c>
      <c r="V121" s="221" t="s">
        <v>5349</v>
      </c>
      <c r="W121" s="213">
        <v>37779000</v>
      </c>
      <c r="X121" s="213" t="s">
        <v>5258</v>
      </c>
      <c r="Y121" s="213" t="s">
        <v>492</v>
      </c>
      <c r="Z121" s="213">
        <v>1</v>
      </c>
      <c r="AA121" s="213" t="s">
        <v>5348</v>
      </c>
      <c r="AB121" s="213" t="s">
        <v>5341</v>
      </c>
      <c r="AC121" s="214">
        <v>45526</v>
      </c>
      <c r="AD121" s="221" t="s">
        <v>5351</v>
      </c>
      <c r="AE121" s="218">
        <v>958000</v>
      </c>
      <c r="AF121" s="218" t="s">
        <v>5267</v>
      </c>
      <c r="AG121" s="218" t="s">
        <v>888</v>
      </c>
      <c r="AH121" s="218">
        <v>2</v>
      </c>
      <c r="AI121" s="218" t="s">
        <v>5350</v>
      </c>
      <c r="AJ121" s="218" t="s">
        <v>5268</v>
      </c>
      <c r="AK121" s="219">
        <v>45526</v>
      </c>
      <c r="AL121" s="221" t="s">
        <v>5353</v>
      </c>
      <c r="AM121" s="213">
        <v>958000</v>
      </c>
      <c r="AN121" s="213" t="s">
        <v>5267</v>
      </c>
      <c r="AO121" s="213" t="s">
        <v>888</v>
      </c>
      <c r="AP121" s="213">
        <v>2</v>
      </c>
      <c r="AQ121" s="213" t="s">
        <v>5352</v>
      </c>
      <c r="AR121" s="213" t="s">
        <v>5268</v>
      </c>
      <c r="AS121" s="214">
        <v>45526</v>
      </c>
      <c r="AT121" s="222" t="s">
        <v>5355</v>
      </c>
      <c r="AU121" s="218" t="s">
        <v>17</v>
      </c>
      <c r="AV121" s="218" t="s">
        <v>17</v>
      </c>
      <c r="AW121" s="218" t="s">
        <v>17</v>
      </c>
      <c r="AX121" s="218" t="s">
        <v>17</v>
      </c>
      <c r="AY121" s="218" t="s">
        <v>5273</v>
      </c>
      <c r="AZ121" s="218" t="s">
        <v>17</v>
      </c>
      <c r="BA121" s="219">
        <v>45526</v>
      </c>
      <c r="BB121" s="221" t="s">
        <v>5354</v>
      </c>
      <c r="BC121" s="213" t="s">
        <v>17</v>
      </c>
      <c r="BD121" s="213" t="s">
        <v>17</v>
      </c>
      <c r="BE121" s="213" t="s">
        <v>17</v>
      </c>
      <c r="BF121" s="213" t="s">
        <v>17</v>
      </c>
      <c r="BG121" s="213" t="s">
        <v>5273</v>
      </c>
      <c r="BH121" s="213" t="s">
        <v>17</v>
      </c>
      <c r="BI121" s="214">
        <v>45526</v>
      </c>
      <c r="BJ121" s="222" t="s">
        <v>5356</v>
      </c>
      <c r="BK121" s="222">
        <v>0</v>
      </c>
      <c r="BL121" s="222" t="s">
        <v>5276</v>
      </c>
      <c r="BM121" s="222" t="s">
        <v>888</v>
      </c>
      <c r="BN121" s="222">
        <v>2</v>
      </c>
      <c r="BO121" s="222" t="s">
        <v>5277</v>
      </c>
      <c r="BP121" s="218" t="s">
        <v>4522</v>
      </c>
      <c r="BQ121" s="223">
        <v>45526</v>
      </c>
      <c r="BR121" s="221" t="s">
        <v>5359</v>
      </c>
      <c r="BS121" s="224">
        <v>0</v>
      </c>
      <c r="BT121" s="224" t="s">
        <v>17</v>
      </c>
      <c r="BU121" s="224" t="s">
        <v>17</v>
      </c>
      <c r="BV121" s="224" t="s">
        <v>17</v>
      </c>
      <c r="BW121" s="224" t="s">
        <v>5320</v>
      </c>
      <c r="BX121" s="224" t="s">
        <v>17</v>
      </c>
      <c r="BY121" s="214">
        <v>45526</v>
      </c>
      <c r="BZ121" s="222" t="s">
        <v>5360</v>
      </c>
      <c r="CA121" s="222">
        <v>0</v>
      </c>
      <c r="CB121" s="222" t="s">
        <v>17</v>
      </c>
      <c r="CC121" s="222" t="s">
        <v>17</v>
      </c>
      <c r="CD121" s="222" t="s">
        <v>17</v>
      </c>
      <c r="CE121" s="222" t="s">
        <v>5320</v>
      </c>
      <c r="CF121" s="222" t="s">
        <v>17</v>
      </c>
      <c r="CG121" s="223">
        <v>45526</v>
      </c>
      <c r="CH121" s="221" t="s">
        <v>11533</v>
      </c>
      <c r="CI121" s="222" t="e">
        <v>#N/A</v>
      </c>
      <c r="CJ121" s="222" t="e">
        <v>#N/A</v>
      </c>
      <c r="CK121" s="222" t="e">
        <v>#N/A</v>
      </c>
      <c r="CL121" s="222" t="e">
        <v>#N/A</v>
      </c>
      <c r="CM121" s="222" t="e">
        <v>#N/A</v>
      </c>
      <c r="CN121" s="222" t="e">
        <v>#N/A</v>
      </c>
      <c r="CO121" s="225" t="e">
        <v>#N/A</v>
      </c>
      <c r="CP121" s="222" t="s">
        <v>5362</v>
      </c>
      <c r="CQ121" s="224" t="s">
        <v>17</v>
      </c>
      <c r="CR121" s="224" t="s">
        <v>17</v>
      </c>
      <c r="CS121" s="224" t="s">
        <v>17</v>
      </c>
      <c r="CT121" s="224" t="s">
        <v>17</v>
      </c>
      <c r="CU121" s="224" t="s">
        <v>5273</v>
      </c>
      <c r="CV121" s="224" t="s">
        <v>17</v>
      </c>
      <c r="CW121" s="214">
        <v>45526</v>
      </c>
      <c r="CX121" s="222" t="s">
        <v>5364</v>
      </c>
      <c r="CY121" s="218">
        <v>958000</v>
      </c>
      <c r="CZ121" s="218" t="s">
        <v>5325</v>
      </c>
      <c r="DA121" s="218" t="s">
        <v>888</v>
      </c>
      <c r="DB121" s="218">
        <v>2</v>
      </c>
      <c r="DC121" s="218" t="s">
        <v>5294</v>
      </c>
      <c r="DD121" s="218" t="s">
        <v>5326</v>
      </c>
      <c r="DE121" s="220">
        <v>45526</v>
      </c>
      <c r="DF121" s="221" t="s">
        <v>5366</v>
      </c>
      <c r="DG121" s="213">
        <v>36822000</v>
      </c>
      <c r="DH121" s="224" t="s">
        <v>5258</v>
      </c>
      <c r="DI121" s="224" t="s">
        <v>888</v>
      </c>
      <c r="DJ121" s="224">
        <v>2</v>
      </c>
      <c r="DK121" s="224" t="s">
        <v>5365</v>
      </c>
      <c r="DL121" s="224" t="s">
        <v>5341</v>
      </c>
      <c r="DM121" s="214">
        <v>45526</v>
      </c>
      <c r="DN121" s="222" t="s">
        <v>5368</v>
      </c>
      <c r="DO121" s="218">
        <v>0</v>
      </c>
      <c r="DP121" s="222" t="s">
        <v>5325</v>
      </c>
      <c r="DQ121" s="222" t="s">
        <v>888</v>
      </c>
      <c r="DR121" s="222">
        <v>2</v>
      </c>
      <c r="DS121" s="222" t="s">
        <v>5367</v>
      </c>
      <c r="DT121" s="222" t="s">
        <v>5326</v>
      </c>
      <c r="DU121" s="223">
        <v>45526</v>
      </c>
      <c r="DV121" s="221" t="s">
        <v>5369</v>
      </c>
      <c r="DW121" s="213">
        <v>958000</v>
      </c>
      <c r="DX121" s="224" t="s">
        <v>5325</v>
      </c>
      <c r="DY121" s="224" t="s">
        <v>888</v>
      </c>
      <c r="DZ121" s="224">
        <v>2</v>
      </c>
      <c r="EA121" s="224" t="s">
        <v>5294</v>
      </c>
      <c r="EB121" s="224" t="s">
        <v>5326</v>
      </c>
      <c r="EC121" s="214">
        <v>45526</v>
      </c>
      <c r="ED121" s="222" t="s">
        <v>5371</v>
      </c>
      <c r="EE121" s="218">
        <v>0</v>
      </c>
      <c r="EF121" s="222" t="s">
        <v>5325</v>
      </c>
      <c r="EG121" s="222" t="s">
        <v>888</v>
      </c>
      <c r="EH121" s="222">
        <v>2</v>
      </c>
      <c r="EI121" s="222" t="s">
        <v>5370</v>
      </c>
      <c r="EJ121" s="222" t="s">
        <v>5326</v>
      </c>
      <c r="EK121" s="223">
        <v>45526</v>
      </c>
      <c r="EL121" s="221" t="s">
        <v>5372</v>
      </c>
      <c r="EM121" s="213">
        <v>0</v>
      </c>
      <c r="EN121" s="224" t="s">
        <v>5325</v>
      </c>
      <c r="EO121" s="224" t="s">
        <v>888</v>
      </c>
      <c r="EP121" s="224">
        <v>2</v>
      </c>
      <c r="EQ121" s="224" t="s">
        <v>5370</v>
      </c>
      <c r="ER121" s="224" t="s">
        <v>5326</v>
      </c>
      <c r="ES121" s="214">
        <v>45526</v>
      </c>
      <c r="ET121" s="222" t="s">
        <v>5358</v>
      </c>
      <c r="EU121" s="222">
        <v>1</v>
      </c>
      <c r="EV121" s="222" t="s">
        <v>5276</v>
      </c>
      <c r="EW121" s="222" t="s">
        <v>888</v>
      </c>
      <c r="EX121" s="222">
        <v>2</v>
      </c>
      <c r="EY121" s="222" t="s">
        <v>5357</v>
      </c>
      <c r="EZ121" s="222" t="s">
        <v>4522</v>
      </c>
      <c r="FA121" s="223">
        <v>45526</v>
      </c>
      <c r="FB121" s="221" t="s">
        <v>5373</v>
      </c>
      <c r="FC121" s="224">
        <v>2</v>
      </c>
      <c r="FD121" s="224" t="s">
        <v>17</v>
      </c>
      <c r="FE121" s="224" t="s">
        <v>888</v>
      </c>
      <c r="FF121" s="224">
        <v>2</v>
      </c>
      <c r="FG121" s="224" t="s">
        <v>5299</v>
      </c>
      <c r="FH121" s="224" t="s">
        <v>17</v>
      </c>
      <c r="FI121" s="214">
        <v>45526</v>
      </c>
      <c r="FJ121" s="221" t="s">
        <v>5374</v>
      </c>
      <c r="FK121" s="222" t="s">
        <v>17</v>
      </c>
      <c r="FL121" s="222" t="s">
        <v>17</v>
      </c>
      <c r="FM121" s="222" t="s">
        <v>17</v>
      </c>
      <c r="FN121" s="222" t="s">
        <v>17</v>
      </c>
      <c r="FO121" s="222" t="s">
        <v>5273</v>
      </c>
      <c r="FP121" s="218" t="s">
        <v>17</v>
      </c>
      <c r="FQ121" s="219">
        <v>45526</v>
      </c>
      <c r="FR121" s="221" t="s">
        <v>5375</v>
      </c>
      <c r="FS121" s="224" t="s">
        <v>17</v>
      </c>
      <c r="FT121" s="224" t="s">
        <v>17</v>
      </c>
      <c r="FU121" s="224" t="s">
        <v>17</v>
      </c>
      <c r="FV121" s="224" t="s">
        <v>17</v>
      </c>
      <c r="FW121" s="224" t="s">
        <v>5273</v>
      </c>
      <c r="FX121" s="224" t="s">
        <v>17</v>
      </c>
      <c r="FY121" s="214">
        <v>45526</v>
      </c>
      <c r="FZ121" s="222" t="s">
        <v>3288</v>
      </c>
      <c r="GA121" s="222">
        <v>0</v>
      </c>
      <c r="GB121" s="222" t="s">
        <v>2232</v>
      </c>
      <c r="GC121" s="222" t="s">
        <v>33</v>
      </c>
      <c r="GD121" s="222">
        <v>2</v>
      </c>
      <c r="GE121" s="222" t="s">
        <v>17</v>
      </c>
      <c r="GF121" s="222" t="s">
        <v>17</v>
      </c>
      <c r="GG121" s="223">
        <v>45461</v>
      </c>
      <c r="GH121" s="221" t="s">
        <v>3294</v>
      </c>
      <c r="GI121" s="224">
        <v>0</v>
      </c>
      <c r="GJ121" s="224" t="s">
        <v>2232</v>
      </c>
      <c r="GK121" s="224" t="s">
        <v>33</v>
      </c>
      <c r="GL121" s="224">
        <v>2</v>
      </c>
      <c r="GM121" s="224" t="s">
        <v>17</v>
      </c>
      <c r="GN121" s="224" t="s">
        <v>17</v>
      </c>
      <c r="GO121" s="214">
        <v>45461</v>
      </c>
      <c r="GP121" s="222" t="s">
        <v>3289</v>
      </c>
      <c r="GQ121" s="222">
        <v>0</v>
      </c>
      <c r="GR121" s="222" t="s">
        <v>2232</v>
      </c>
      <c r="GS121" s="222" t="s">
        <v>33</v>
      </c>
      <c r="GT121" s="222">
        <v>2</v>
      </c>
      <c r="GU121" s="222" t="s">
        <v>17</v>
      </c>
      <c r="GV121" s="222" t="s">
        <v>17</v>
      </c>
      <c r="GW121" s="223">
        <v>45461</v>
      </c>
      <c r="GX121" s="221" t="s">
        <v>3295</v>
      </c>
      <c r="GY121" s="224">
        <v>0</v>
      </c>
      <c r="GZ121" s="224" t="s">
        <v>2232</v>
      </c>
      <c r="HA121" s="224" t="s">
        <v>33</v>
      </c>
      <c r="HB121" s="224">
        <v>2</v>
      </c>
      <c r="HC121" s="224" t="s">
        <v>17</v>
      </c>
      <c r="HD121" s="224" t="s">
        <v>17</v>
      </c>
      <c r="HE121" s="214">
        <v>45461</v>
      </c>
      <c r="HF121" s="222" t="s">
        <v>3287</v>
      </c>
      <c r="HG121" s="222">
        <v>0</v>
      </c>
      <c r="HH121" s="222" t="s">
        <v>2232</v>
      </c>
      <c r="HI121" s="222" t="s">
        <v>33</v>
      </c>
      <c r="HJ121" s="222">
        <v>2</v>
      </c>
      <c r="HK121" s="222" t="s">
        <v>17</v>
      </c>
      <c r="HL121" s="222" t="s">
        <v>17</v>
      </c>
      <c r="HM121" s="223">
        <v>45461</v>
      </c>
      <c r="HN121" s="221" t="s">
        <v>3293</v>
      </c>
      <c r="HO121" s="224">
        <v>0</v>
      </c>
      <c r="HP121" s="224" t="s">
        <v>2232</v>
      </c>
      <c r="HQ121" s="224" t="s">
        <v>33</v>
      </c>
      <c r="HR121" s="224">
        <v>2</v>
      </c>
      <c r="HS121" s="224" t="s">
        <v>17</v>
      </c>
      <c r="HT121" s="224" t="s">
        <v>17</v>
      </c>
      <c r="HU121" s="214">
        <v>45461</v>
      </c>
      <c r="HV121" s="222" t="s">
        <v>3290</v>
      </c>
      <c r="HW121" s="222">
        <v>0</v>
      </c>
      <c r="HX121" s="222" t="s">
        <v>2232</v>
      </c>
      <c r="HY121" s="222" t="s">
        <v>33</v>
      </c>
      <c r="HZ121" s="222">
        <v>2</v>
      </c>
      <c r="IA121" s="222" t="s">
        <v>17</v>
      </c>
      <c r="IB121" s="222" t="s">
        <v>17</v>
      </c>
      <c r="IC121" s="223">
        <v>45461</v>
      </c>
      <c r="ID121" s="221" t="s">
        <v>3292</v>
      </c>
      <c r="IE121" s="224">
        <v>0</v>
      </c>
      <c r="IF121" s="224" t="s">
        <v>2232</v>
      </c>
      <c r="IG121" s="224" t="s">
        <v>33</v>
      </c>
      <c r="IH121" s="224">
        <v>2</v>
      </c>
      <c r="II121" s="224" t="s">
        <v>17</v>
      </c>
      <c r="IJ121" s="224" t="s">
        <v>17</v>
      </c>
      <c r="IK121" s="214">
        <v>45461</v>
      </c>
      <c r="IL121" s="222" t="s">
        <v>3291</v>
      </c>
      <c r="IM121" s="222">
        <v>0</v>
      </c>
      <c r="IN121" s="222" t="s">
        <v>2232</v>
      </c>
      <c r="IO121" s="222" t="s">
        <v>33</v>
      </c>
      <c r="IP121" s="222">
        <v>2</v>
      </c>
      <c r="IQ121" s="222" t="s">
        <v>17</v>
      </c>
      <c r="IR121" s="222" t="s">
        <v>17</v>
      </c>
      <c r="IS121" s="223">
        <v>45461</v>
      </c>
    </row>
    <row r="122" spans="1:253" s="11" customFormat="1" ht="13.25" customHeight="1" x14ac:dyDescent="0.25">
      <c r="A122" s="11" t="s">
        <v>42</v>
      </c>
      <c r="B122" s="11" t="s">
        <v>11141</v>
      </c>
      <c r="C122" s="11" t="s">
        <v>43</v>
      </c>
      <c r="D122" s="11" t="s">
        <v>44</v>
      </c>
      <c r="E122" s="11" t="s">
        <v>10354</v>
      </c>
      <c r="F122" s="11" t="s">
        <v>7184</v>
      </c>
      <c r="G122" s="212">
        <v>26172000</v>
      </c>
      <c r="H122" s="213" t="s">
        <v>7182</v>
      </c>
      <c r="I122" s="213" t="s">
        <v>888</v>
      </c>
      <c r="J122" s="213">
        <v>2</v>
      </c>
      <c r="K122" s="213" t="s">
        <v>2053</v>
      </c>
      <c r="L122" s="213" t="s">
        <v>7183</v>
      </c>
      <c r="M122" s="214">
        <v>45530</v>
      </c>
      <c r="N122" s="227" t="s">
        <v>7187</v>
      </c>
      <c r="O122" s="216">
        <v>120410</v>
      </c>
      <c r="P122" s="216" t="s">
        <v>695</v>
      </c>
      <c r="Q122" s="216" t="s">
        <v>492</v>
      </c>
      <c r="R122" s="216">
        <v>1</v>
      </c>
      <c r="S122" s="216" t="s">
        <v>7186</v>
      </c>
      <c r="T122" s="216" t="s">
        <v>7185</v>
      </c>
      <c r="U122" s="217">
        <v>45530</v>
      </c>
      <c r="V122" s="227" t="s">
        <v>7190</v>
      </c>
      <c r="W122" s="213">
        <v>26172000</v>
      </c>
      <c r="X122" s="213" t="s">
        <v>7182</v>
      </c>
      <c r="Y122" s="213" t="s">
        <v>888</v>
      </c>
      <c r="Z122" s="213">
        <v>2</v>
      </c>
      <c r="AA122" s="213" t="s">
        <v>7189</v>
      </c>
      <c r="AB122" s="213" t="s">
        <v>7188</v>
      </c>
      <c r="AC122" s="214">
        <v>45530</v>
      </c>
      <c r="AD122" s="227" t="s">
        <v>7192</v>
      </c>
      <c r="AE122" s="218">
        <v>26172000</v>
      </c>
      <c r="AF122" s="218" t="s">
        <v>7182</v>
      </c>
      <c r="AG122" s="218" t="s">
        <v>888</v>
      </c>
      <c r="AH122" s="218">
        <v>2</v>
      </c>
      <c r="AI122" s="218" t="s">
        <v>7191</v>
      </c>
      <c r="AJ122" s="218" t="s">
        <v>7188</v>
      </c>
      <c r="AK122" s="219">
        <v>45530</v>
      </c>
      <c r="AL122" s="227" t="s">
        <v>7196</v>
      </c>
      <c r="AM122" s="213">
        <v>34000</v>
      </c>
      <c r="AN122" s="213" t="s">
        <v>7193</v>
      </c>
      <c r="AO122" s="213" t="s">
        <v>888</v>
      </c>
      <c r="AP122" s="213">
        <v>2</v>
      </c>
      <c r="AQ122" s="213" t="s">
        <v>7195</v>
      </c>
      <c r="AR122" s="213" t="s">
        <v>7194</v>
      </c>
      <c r="AS122" s="214">
        <v>45530</v>
      </c>
      <c r="AT122" s="228" t="s">
        <v>7197</v>
      </c>
      <c r="AU122" s="218">
        <v>0</v>
      </c>
      <c r="AV122" s="218" t="s">
        <v>17</v>
      </c>
      <c r="AW122" s="218" t="s">
        <v>17</v>
      </c>
      <c r="AX122" s="218" t="s">
        <v>17</v>
      </c>
      <c r="AY122" s="218" t="s">
        <v>17</v>
      </c>
      <c r="AZ122" s="218" t="s">
        <v>17</v>
      </c>
      <c r="BA122" s="219">
        <v>45530</v>
      </c>
      <c r="BB122" s="227" t="s">
        <v>48</v>
      </c>
      <c r="BC122" s="213" t="s">
        <v>17</v>
      </c>
      <c r="BD122" s="213">
        <v>0</v>
      </c>
      <c r="BE122" s="213" t="s">
        <v>17</v>
      </c>
      <c r="BF122" s="213" t="s">
        <v>17</v>
      </c>
      <c r="BG122" s="213">
        <v>0</v>
      </c>
      <c r="BH122" s="213">
        <v>0</v>
      </c>
      <c r="BI122" s="214">
        <v>43493</v>
      </c>
      <c r="BJ122" s="228" t="s">
        <v>7200</v>
      </c>
      <c r="BK122" s="228">
        <v>30</v>
      </c>
      <c r="BL122" s="228" t="s">
        <v>7198</v>
      </c>
      <c r="BM122" s="228" t="s">
        <v>22</v>
      </c>
      <c r="BN122" s="228">
        <v>3</v>
      </c>
      <c r="BO122" s="228" t="s">
        <v>7199</v>
      </c>
      <c r="BP122" s="218" t="s">
        <v>691</v>
      </c>
      <c r="BQ122" s="229">
        <v>45530</v>
      </c>
      <c r="BR122" s="227" t="s">
        <v>45</v>
      </c>
      <c r="BS122" s="230" t="s">
        <v>17</v>
      </c>
      <c r="BT122" s="230">
        <v>0</v>
      </c>
      <c r="BU122" s="230" t="s">
        <v>17</v>
      </c>
      <c r="BV122" s="230" t="s">
        <v>17</v>
      </c>
      <c r="BW122" s="230">
        <v>0</v>
      </c>
      <c r="BX122" s="230">
        <v>0</v>
      </c>
      <c r="BY122" s="214">
        <v>43493</v>
      </c>
      <c r="BZ122" s="228" t="s">
        <v>46</v>
      </c>
      <c r="CA122" s="228" t="s">
        <v>17</v>
      </c>
      <c r="CB122" s="228">
        <v>0</v>
      </c>
      <c r="CC122" s="228" t="s">
        <v>17</v>
      </c>
      <c r="CD122" s="228" t="s">
        <v>17</v>
      </c>
      <c r="CE122" s="228">
        <v>0</v>
      </c>
      <c r="CF122" s="228">
        <v>0</v>
      </c>
      <c r="CG122" s="229">
        <v>43493</v>
      </c>
      <c r="CH122" s="227" t="s">
        <v>11534</v>
      </c>
      <c r="CI122" s="228" t="e">
        <v>#N/A</v>
      </c>
      <c r="CJ122" s="228" t="e">
        <v>#N/A</v>
      </c>
      <c r="CK122" s="228" t="e">
        <v>#N/A</v>
      </c>
      <c r="CL122" s="228" t="e">
        <v>#N/A</v>
      </c>
      <c r="CM122" s="228" t="e">
        <v>#N/A</v>
      </c>
      <c r="CN122" s="228" t="e">
        <v>#N/A</v>
      </c>
      <c r="CO122" s="231" t="e">
        <v>#N/A</v>
      </c>
      <c r="CP122" s="228" t="s">
        <v>47</v>
      </c>
      <c r="CQ122" s="230" t="s">
        <v>17</v>
      </c>
      <c r="CR122" s="230">
        <v>0</v>
      </c>
      <c r="CS122" s="230" t="s">
        <v>17</v>
      </c>
      <c r="CT122" s="230" t="s">
        <v>17</v>
      </c>
      <c r="CU122" s="230">
        <v>0</v>
      </c>
      <c r="CV122" s="230">
        <v>0</v>
      </c>
      <c r="CW122" s="214">
        <v>43493</v>
      </c>
      <c r="CX122" s="228" t="s">
        <v>7206</v>
      </c>
      <c r="CY122" s="218">
        <v>10429000</v>
      </c>
      <c r="CZ122" s="218" t="s">
        <v>7203</v>
      </c>
      <c r="DA122" s="218" t="s">
        <v>22</v>
      </c>
      <c r="DB122" s="218">
        <v>3</v>
      </c>
      <c r="DC122" s="218" t="s">
        <v>7209</v>
      </c>
      <c r="DD122" s="218" t="s">
        <v>7204</v>
      </c>
      <c r="DE122" s="220">
        <v>45530</v>
      </c>
      <c r="DF122" s="227" t="s">
        <v>7208</v>
      </c>
      <c r="DG122" s="213">
        <v>0</v>
      </c>
      <c r="DH122" s="230" t="s">
        <v>7207</v>
      </c>
      <c r="DI122" s="230" t="s">
        <v>22</v>
      </c>
      <c r="DJ122" s="230">
        <v>3</v>
      </c>
      <c r="DK122" s="230" t="s">
        <v>7205</v>
      </c>
      <c r="DL122" s="230" t="s">
        <v>7204</v>
      </c>
      <c r="DM122" s="214">
        <v>45530</v>
      </c>
      <c r="DN122" s="228" t="s">
        <v>7210</v>
      </c>
      <c r="DO122" s="218">
        <v>15254000</v>
      </c>
      <c r="DP122" s="228" t="s">
        <v>7207</v>
      </c>
      <c r="DQ122" s="228" t="s">
        <v>22</v>
      </c>
      <c r="DR122" s="228">
        <v>3</v>
      </c>
      <c r="DS122" s="228" t="s">
        <v>7209</v>
      </c>
      <c r="DT122" s="228" t="s">
        <v>7204</v>
      </c>
      <c r="DU122" s="229">
        <v>45530</v>
      </c>
      <c r="DV122" s="227" t="s">
        <v>7211</v>
      </c>
      <c r="DW122" s="213">
        <v>4970000</v>
      </c>
      <c r="DX122" s="230" t="s">
        <v>7203</v>
      </c>
      <c r="DY122" s="230" t="s">
        <v>22</v>
      </c>
      <c r="DZ122" s="230">
        <v>3</v>
      </c>
      <c r="EA122" s="230" t="s">
        <v>7209</v>
      </c>
      <c r="EB122" s="230" t="s">
        <v>7204</v>
      </c>
      <c r="EC122" s="214">
        <v>45530</v>
      </c>
      <c r="ED122" s="228" t="s">
        <v>7213</v>
      </c>
      <c r="EE122" s="218">
        <v>5459000</v>
      </c>
      <c r="EF122" s="228" t="s">
        <v>7203</v>
      </c>
      <c r="EG122" s="228" t="s">
        <v>22</v>
      </c>
      <c r="EH122" s="228">
        <v>3</v>
      </c>
      <c r="EI122" s="228" t="s">
        <v>7212</v>
      </c>
      <c r="EJ122" s="228" t="s">
        <v>7204</v>
      </c>
      <c r="EK122" s="229">
        <v>45530</v>
      </c>
      <c r="EL122" s="227" t="s">
        <v>7214</v>
      </c>
      <c r="EM122" s="213">
        <v>0</v>
      </c>
      <c r="EN122" s="230" t="s">
        <v>7203</v>
      </c>
      <c r="EO122" s="230" t="s">
        <v>22</v>
      </c>
      <c r="EP122" s="230">
        <v>3</v>
      </c>
      <c r="EQ122" s="230" t="s">
        <v>7209</v>
      </c>
      <c r="ER122" s="230" t="s">
        <v>7204</v>
      </c>
      <c r="ES122" s="214">
        <v>45530</v>
      </c>
      <c r="ET122" s="228" t="s">
        <v>7202</v>
      </c>
      <c r="EU122" s="228">
        <v>30</v>
      </c>
      <c r="EV122" s="228" t="s">
        <v>7198</v>
      </c>
      <c r="EW122" s="228" t="s">
        <v>22</v>
      </c>
      <c r="EX122" s="228">
        <v>3</v>
      </c>
      <c r="EY122" s="228" t="s">
        <v>7201</v>
      </c>
      <c r="EZ122" s="228" t="s">
        <v>691</v>
      </c>
      <c r="FA122" s="229">
        <v>45530</v>
      </c>
      <c r="FB122" s="227" t="s">
        <v>7216</v>
      </c>
      <c r="FC122" s="230">
        <v>1</v>
      </c>
      <c r="FD122" s="230" t="s">
        <v>7203</v>
      </c>
      <c r="FE122" s="230" t="s">
        <v>888</v>
      </c>
      <c r="FF122" s="230">
        <v>2</v>
      </c>
      <c r="FG122" s="230" t="s">
        <v>7215</v>
      </c>
      <c r="FH122" s="230" t="s">
        <v>7204</v>
      </c>
      <c r="FI122" s="214">
        <v>45530</v>
      </c>
      <c r="FJ122" s="227" t="s">
        <v>49</v>
      </c>
      <c r="FK122" s="228" t="s">
        <v>17</v>
      </c>
      <c r="FL122" s="228">
        <v>0</v>
      </c>
      <c r="FM122" s="228" t="s">
        <v>17</v>
      </c>
      <c r="FN122" s="228" t="s">
        <v>17</v>
      </c>
      <c r="FO122" s="228">
        <v>0</v>
      </c>
      <c r="FP122" s="218">
        <v>0</v>
      </c>
      <c r="FQ122" s="219">
        <v>43493</v>
      </c>
      <c r="FR122" s="227" t="s">
        <v>50</v>
      </c>
      <c r="FS122" s="230" t="s">
        <v>17</v>
      </c>
      <c r="FT122" s="230">
        <v>0</v>
      </c>
      <c r="FU122" s="230" t="s">
        <v>17</v>
      </c>
      <c r="FV122" s="230" t="s">
        <v>17</v>
      </c>
      <c r="FW122" s="230">
        <v>0</v>
      </c>
      <c r="FX122" s="230">
        <v>0</v>
      </c>
      <c r="FY122" s="214">
        <v>43493</v>
      </c>
      <c r="FZ122" s="228" t="s">
        <v>3297</v>
      </c>
      <c r="GA122" s="228">
        <v>1</v>
      </c>
      <c r="GB122" s="228" t="s">
        <v>2232</v>
      </c>
      <c r="GC122" s="228" t="s">
        <v>33</v>
      </c>
      <c r="GD122" s="228">
        <v>2</v>
      </c>
      <c r="GE122" s="228" t="s">
        <v>17</v>
      </c>
      <c r="GF122" s="228" t="s">
        <v>17</v>
      </c>
      <c r="GG122" s="229">
        <v>45461</v>
      </c>
      <c r="GH122" s="227" t="s">
        <v>3303</v>
      </c>
      <c r="GI122" s="230">
        <v>2</v>
      </c>
      <c r="GJ122" s="230" t="s">
        <v>2232</v>
      </c>
      <c r="GK122" s="230" t="s">
        <v>33</v>
      </c>
      <c r="GL122" s="230">
        <v>2</v>
      </c>
      <c r="GM122" s="230" t="s">
        <v>17</v>
      </c>
      <c r="GN122" s="230" t="s">
        <v>17</v>
      </c>
      <c r="GO122" s="214">
        <v>45461</v>
      </c>
      <c r="GP122" s="228" t="s">
        <v>3298</v>
      </c>
      <c r="GQ122" s="228">
        <v>3</v>
      </c>
      <c r="GR122" s="228" t="s">
        <v>2232</v>
      </c>
      <c r="GS122" s="228" t="s">
        <v>33</v>
      </c>
      <c r="GT122" s="228">
        <v>2</v>
      </c>
      <c r="GU122" s="228" t="s">
        <v>17</v>
      </c>
      <c r="GV122" s="228" t="s">
        <v>17</v>
      </c>
      <c r="GW122" s="229">
        <v>45461</v>
      </c>
      <c r="GX122" s="227" t="s">
        <v>3304</v>
      </c>
      <c r="GY122" s="230">
        <v>0</v>
      </c>
      <c r="GZ122" s="230" t="s">
        <v>2232</v>
      </c>
      <c r="HA122" s="230" t="s">
        <v>33</v>
      </c>
      <c r="HB122" s="230">
        <v>2</v>
      </c>
      <c r="HC122" s="230" t="s">
        <v>17</v>
      </c>
      <c r="HD122" s="230" t="s">
        <v>17</v>
      </c>
      <c r="HE122" s="214">
        <v>45461</v>
      </c>
      <c r="HF122" s="228" t="s">
        <v>3296</v>
      </c>
      <c r="HG122" s="228">
        <v>1</v>
      </c>
      <c r="HH122" s="228" t="s">
        <v>2232</v>
      </c>
      <c r="HI122" s="228" t="s">
        <v>33</v>
      </c>
      <c r="HJ122" s="228">
        <v>2</v>
      </c>
      <c r="HK122" s="228" t="s">
        <v>17</v>
      </c>
      <c r="HL122" s="228" t="s">
        <v>17</v>
      </c>
      <c r="HM122" s="229">
        <v>45461</v>
      </c>
      <c r="HN122" s="227" t="s">
        <v>3302</v>
      </c>
      <c r="HO122" s="230">
        <v>2</v>
      </c>
      <c r="HP122" s="230" t="s">
        <v>2232</v>
      </c>
      <c r="HQ122" s="230" t="s">
        <v>33</v>
      </c>
      <c r="HR122" s="230">
        <v>2</v>
      </c>
      <c r="HS122" s="230" t="s">
        <v>17</v>
      </c>
      <c r="HT122" s="230" t="s">
        <v>17</v>
      </c>
      <c r="HU122" s="214">
        <v>45461</v>
      </c>
      <c r="HV122" s="228" t="s">
        <v>3299</v>
      </c>
      <c r="HW122" s="228">
        <v>0</v>
      </c>
      <c r="HX122" s="228" t="s">
        <v>2232</v>
      </c>
      <c r="HY122" s="228" t="s">
        <v>33</v>
      </c>
      <c r="HZ122" s="228">
        <v>2</v>
      </c>
      <c r="IA122" s="228" t="s">
        <v>17</v>
      </c>
      <c r="IB122" s="228" t="s">
        <v>17</v>
      </c>
      <c r="IC122" s="229">
        <v>45461</v>
      </c>
      <c r="ID122" s="227" t="s">
        <v>3301</v>
      </c>
      <c r="IE122" s="230">
        <v>0</v>
      </c>
      <c r="IF122" s="230" t="s">
        <v>2232</v>
      </c>
      <c r="IG122" s="230" t="s">
        <v>33</v>
      </c>
      <c r="IH122" s="230">
        <v>2</v>
      </c>
      <c r="II122" s="230" t="s">
        <v>17</v>
      </c>
      <c r="IJ122" s="230" t="s">
        <v>17</v>
      </c>
      <c r="IK122" s="214">
        <v>45461</v>
      </c>
      <c r="IL122" s="228" t="s">
        <v>3300</v>
      </c>
      <c r="IM122" s="228">
        <v>2</v>
      </c>
      <c r="IN122" s="228" t="s">
        <v>2232</v>
      </c>
      <c r="IO122" s="228" t="s">
        <v>33</v>
      </c>
      <c r="IP122" s="228">
        <v>2</v>
      </c>
      <c r="IQ122" s="228" t="s">
        <v>17</v>
      </c>
      <c r="IR122" s="228" t="s">
        <v>17</v>
      </c>
      <c r="IS122" s="229">
        <v>45461</v>
      </c>
    </row>
    <row r="123" spans="1:253" s="11" customFormat="1" ht="13.25" customHeight="1" x14ac:dyDescent="0.25">
      <c r="A123" s="11" t="s">
        <v>1773</v>
      </c>
      <c r="B123" s="11" t="s">
        <v>10926</v>
      </c>
      <c r="C123" s="11" t="s">
        <v>1774</v>
      </c>
      <c r="D123" s="11" t="s">
        <v>1775</v>
      </c>
      <c r="E123" s="11" t="s">
        <v>10359</v>
      </c>
      <c r="F123" s="11" t="s">
        <v>8530</v>
      </c>
      <c r="G123" s="212">
        <v>5544000</v>
      </c>
      <c r="H123" s="213" t="s">
        <v>8527</v>
      </c>
      <c r="I123" s="213" t="s">
        <v>492</v>
      </c>
      <c r="J123" s="213">
        <v>1</v>
      </c>
      <c r="K123" s="213" t="s">
        <v>8529</v>
      </c>
      <c r="L123" s="213" t="s">
        <v>8528</v>
      </c>
      <c r="M123" s="214">
        <v>45531</v>
      </c>
      <c r="N123" s="221" t="s">
        <v>8534</v>
      </c>
      <c r="O123" s="216">
        <v>6025</v>
      </c>
      <c r="P123" s="216" t="s">
        <v>8531</v>
      </c>
      <c r="Q123" s="216" t="s">
        <v>492</v>
      </c>
      <c r="R123" s="216">
        <v>1</v>
      </c>
      <c r="S123" s="216" t="s">
        <v>8533</v>
      </c>
      <c r="T123" s="216" t="s">
        <v>8532</v>
      </c>
      <c r="U123" s="217">
        <v>45531</v>
      </c>
      <c r="V123" s="221" t="s">
        <v>8538</v>
      </c>
      <c r="W123" s="213">
        <v>5544000</v>
      </c>
      <c r="X123" s="213" t="s">
        <v>8535</v>
      </c>
      <c r="Y123" s="213" t="s">
        <v>888</v>
      </c>
      <c r="Z123" s="213">
        <v>2</v>
      </c>
      <c r="AA123" s="213" t="s">
        <v>8537</v>
      </c>
      <c r="AB123" s="213" t="s">
        <v>8536</v>
      </c>
      <c r="AC123" s="214">
        <v>45531</v>
      </c>
      <c r="AD123" s="221" t="s">
        <v>8542</v>
      </c>
      <c r="AE123" s="218">
        <v>4796000</v>
      </c>
      <c r="AF123" s="218" t="s">
        <v>8539</v>
      </c>
      <c r="AG123" s="218" t="s">
        <v>888</v>
      </c>
      <c r="AH123" s="218">
        <v>2</v>
      </c>
      <c r="AI123" s="218" t="s">
        <v>8541</v>
      </c>
      <c r="AJ123" s="218" t="s">
        <v>8540</v>
      </c>
      <c r="AK123" s="219">
        <v>45531</v>
      </c>
      <c r="AL123" s="221" t="s">
        <v>8546</v>
      </c>
      <c r="AM123" s="213">
        <v>6589000</v>
      </c>
      <c r="AN123" s="213" t="s">
        <v>8543</v>
      </c>
      <c r="AO123" s="213" t="s">
        <v>22</v>
      </c>
      <c r="AP123" s="213">
        <v>3</v>
      </c>
      <c r="AQ123" s="213" t="s">
        <v>8545</v>
      </c>
      <c r="AR123" s="213" t="s">
        <v>8544</v>
      </c>
      <c r="AS123" s="214">
        <v>45531</v>
      </c>
      <c r="AT123" s="222" t="s">
        <v>8550</v>
      </c>
      <c r="AU123" s="218">
        <v>68041</v>
      </c>
      <c r="AV123" s="218" t="s">
        <v>8547</v>
      </c>
      <c r="AW123" s="218" t="s">
        <v>888</v>
      </c>
      <c r="AX123" s="218">
        <v>2</v>
      </c>
      <c r="AY123" s="218" t="s">
        <v>8549</v>
      </c>
      <c r="AZ123" s="218" t="s">
        <v>8548</v>
      </c>
      <c r="BA123" s="219">
        <v>45531</v>
      </c>
      <c r="BB123" s="221" t="s">
        <v>1779</v>
      </c>
      <c r="BC123" s="213" t="s">
        <v>17</v>
      </c>
      <c r="BD123" s="213" t="s">
        <v>512</v>
      </c>
      <c r="BE123" s="213" t="s">
        <v>17</v>
      </c>
      <c r="BF123" s="213" t="s">
        <v>17</v>
      </c>
      <c r="BG123" s="213" t="s">
        <v>1776</v>
      </c>
      <c r="BH123" s="213" t="s">
        <v>512</v>
      </c>
      <c r="BI123" s="214">
        <v>45401</v>
      </c>
      <c r="BJ123" s="222" t="s">
        <v>8554</v>
      </c>
      <c r="BK123" s="222">
        <v>11754</v>
      </c>
      <c r="BL123" s="222" t="s">
        <v>8551</v>
      </c>
      <c r="BM123" s="222" t="s">
        <v>888</v>
      </c>
      <c r="BN123" s="222">
        <v>2</v>
      </c>
      <c r="BO123" s="222" t="s">
        <v>8553</v>
      </c>
      <c r="BP123" s="218" t="s">
        <v>8552</v>
      </c>
      <c r="BQ123" s="223">
        <v>45531</v>
      </c>
      <c r="BR123" s="221" t="s">
        <v>8568</v>
      </c>
      <c r="BS123" s="224">
        <v>74432</v>
      </c>
      <c r="BT123" s="224" t="s">
        <v>8565</v>
      </c>
      <c r="BU123" s="224" t="s">
        <v>22</v>
      </c>
      <c r="BV123" s="224">
        <v>3</v>
      </c>
      <c r="BW123" s="224" t="s">
        <v>8567</v>
      </c>
      <c r="BX123" s="224" t="s">
        <v>8566</v>
      </c>
      <c r="BY123" s="214">
        <v>45531</v>
      </c>
      <c r="BZ123" s="222" t="s">
        <v>8572</v>
      </c>
      <c r="CA123" s="222">
        <v>57223</v>
      </c>
      <c r="CB123" s="222" t="s">
        <v>8569</v>
      </c>
      <c r="CC123" s="222" t="s">
        <v>22</v>
      </c>
      <c r="CD123" s="222">
        <v>3</v>
      </c>
      <c r="CE123" s="222" t="s">
        <v>8571</v>
      </c>
      <c r="CF123" s="222" t="s">
        <v>8570</v>
      </c>
      <c r="CG123" s="223">
        <v>45531</v>
      </c>
      <c r="CH123" s="221" t="s">
        <v>11535</v>
      </c>
      <c r="CI123" s="222" t="e">
        <v>#N/A</v>
      </c>
      <c r="CJ123" s="222" t="e">
        <v>#N/A</v>
      </c>
      <c r="CK123" s="222" t="e">
        <v>#N/A</v>
      </c>
      <c r="CL123" s="222" t="e">
        <v>#N/A</v>
      </c>
      <c r="CM123" s="222" t="e">
        <v>#N/A</v>
      </c>
      <c r="CN123" s="222" t="e">
        <v>#N/A</v>
      </c>
      <c r="CO123" s="225" t="e">
        <v>#N/A</v>
      </c>
      <c r="CP123" s="222" t="s">
        <v>1781</v>
      </c>
      <c r="CQ123" s="224" t="s">
        <v>17</v>
      </c>
      <c r="CR123" s="224" t="s">
        <v>512</v>
      </c>
      <c r="CS123" s="224" t="s">
        <v>17</v>
      </c>
      <c r="CT123" s="224" t="s">
        <v>17</v>
      </c>
      <c r="CU123" s="224" t="s">
        <v>1776</v>
      </c>
      <c r="CV123" s="224" t="s">
        <v>512</v>
      </c>
      <c r="CW123" s="214">
        <v>45401</v>
      </c>
      <c r="CX123" s="222" t="s">
        <v>8559</v>
      </c>
      <c r="CY123" s="218">
        <v>3300000</v>
      </c>
      <c r="CZ123" s="218" t="s">
        <v>8539</v>
      </c>
      <c r="DA123" s="218" t="s">
        <v>888</v>
      </c>
      <c r="DB123" s="218">
        <v>2</v>
      </c>
      <c r="DC123" s="218" t="s">
        <v>8558</v>
      </c>
      <c r="DD123" s="218" t="s">
        <v>8540</v>
      </c>
      <c r="DE123" s="220">
        <v>45531</v>
      </c>
      <c r="DF123" s="221" t="s">
        <v>8560</v>
      </c>
      <c r="DG123" s="213">
        <v>748000</v>
      </c>
      <c r="DH123" s="224" t="s">
        <v>8539</v>
      </c>
      <c r="DI123" s="224" t="s">
        <v>888</v>
      </c>
      <c r="DJ123" s="224">
        <v>2</v>
      </c>
      <c r="DK123" s="224" t="s">
        <v>8558</v>
      </c>
      <c r="DL123" s="224" t="s">
        <v>8540</v>
      </c>
      <c r="DM123" s="214">
        <v>45531</v>
      </c>
      <c r="DN123" s="222" t="s">
        <v>8561</v>
      </c>
      <c r="DO123" s="218">
        <v>1496000</v>
      </c>
      <c r="DP123" s="222" t="s">
        <v>8539</v>
      </c>
      <c r="DQ123" s="222" t="s">
        <v>888</v>
      </c>
      <c r="DR123" s="222">
        <v>2</v>
      </c>
      <c r="DS123" s="222" t="s">
        <v>8558</v>
      </c>
      <c r="DT123" s="222" t="s">
        <v>8540</v>
      </c>
      <c r="DU123" s="223">
        <v>45531</v>
      </c>
      <c r="DV123" s="221" t="s">
        <v>8562</v>
      </c>
      <c r="DW123" s="213">
        <v>1875000</v>
      </c>
      <c r="DX123" s="224" t="s">
        <v>8539</v>
      </c>
      <c r="DY123" s="224" t="s">
        <v>888</v>
      </c>
      <c r="DZ123" s="224">
        <v>2</v>
      </c>
      <c r="EA123" s="224" t="s">
        <v>8558</v>
      </c>
      <c r="EB123" s="224" t="s">
        <v>8540</v>
      </c>
      <c r="EC123" s="214">
        <v>45531</v>
      </c>
      <c r="ED123" s="222" t="s">
        <v>8563</v>
      </c>
      <c r="EE123" s="218">
        <v>879000</v>
      </c>
      <c r="EF123" s="222" t="s">
        <v>8539</v>
      </c>
      <c r="EG123" s="222" t="s">
        <v>888</v>
      </c>
      <c r="EH123" s="222">
        <v>2</v>
      </c>
      <c r="EI123" s="222" t="s">
        <v>8558</v>
      </c>
      <c r="EJ123" s="222" t="s">
        <v>8540</v>
      </c>
      <c r="EK123" s="223">
        <v>45531</v>
      </c>
      <c r="EL123" s="221" t="s">
        <v>8564</v>
      </c>
      <c r="EM123" s="213">
        <v>546000</v>
      </c>
      <c r="EN123" s="224" t="s">
        <v>8539</v>
      </c>
      <c r="EO123" s="224" t="s">
        <v>888</v>
      </c>
      <c r="EP123" s="224">
        <v>2</v>
      </c>
      <c r="EQ123" s="224" t="s">
        <v>8558</v>
      </c>
      <c r="ER123" s="224" t="s">
        <v>8540</v>
      </c>
      <c r="ES123" s="214">
        <v>45531</v>
      </c>
      <c r="ET123" s="222" t="s">
        <v>8557</v>
      </c>
      <c r="EU123" s="222">
        <v>11754</v>
      </c>
      <c r="EV123" s="222" t="s">
        <v>8555</v>
      </c>
      <c r="EW123" s="222" t="s">
        <v>888</v>
      </c>
      <c r="EX123" s="222">
        <v>2</v>
      </c>
      <c r="EY123" s="222" t="s">
        <v>8553</v>
      </c>
      <c r="EZ123" s="222" t="s">
        <v>8556</v>
      </c>
      <c r="FA123" s="223">
        <v>45531</v>
      </c>
      <c r="FB123" s="221" t="s">
        <v>8574</v>
      </c>
      <c r="FC123" s="224">
        <v>5</v>
      </c>
      <c r="FD123" s="224" t="s">
        <v>8539</v>
      </c>
      <c r="FE123" s="224" t="s">
        <v>492</v>
      </c>
      <c r="FF123" s="224">
        <v>1</v>
      </c>
      <c r="FG123" s="224" t="s">
        <v>8573</v>
      </c>
      <c r="FH123" s="224" t="s">
        <v>8540</v>
      </c>
      <c r="FI123" s="214">
        <v>45531</v>
      </c>
      <c r="FJ123" s="221" t="s">
        <v>1777</v>
      </c>
      <c r="FK123" s="222" t="s">
        <v>17</v>
      </c>
      <c r="FL123" s="222" t="s">
        <v>512</v>
      </c>
      <c r="FM123" s="222" t="s">
        <v>17</v>
      </c>
      <c r="FN123" s="222" t="s">
        <v>17</v>
      </c>
      <c r="FO123" s="222" t="s">
        <v>1776</v>
      </c>
      <c r="FP123" s="218" t="s">
        <v>512</v>
      </c>
      <c r="FQ123" s="219">
        <v>45401</v>
      </c>
      <c r="FR123" s="221" t="s">
        <v>1778</v>
      </c>
      <c r="FS123" s="224" t="s">
        <v>17</v>
      </c>
      <c r="FT123" s="224" t="s">
        <v>512</v>
      </c>
      <c r="FU123" s="224" t="s">
        <v>17</v>
      </c>
      <c r="FV123" s="224" t="s">
        <v>17</v>
      </c>
      <c r="FW123" s="224" t="s">
        <v>1776</v>
      </c>
      <c r="FX123" s="224" t="s">
        <v>512</v>
      </c>
      <c r="FY123" s="214">
        <v>45401</v>
      </c>
      <c r="FZ123" s="222" t="s">
        <v>2475</v>
      </c>
      <c r="GA123" s="222">
        <v>1</v>
      </c>
      <c r="GB123" s="222" t="s">
        <v>2232</v>
      </c>
      <c r="GC123" s="222" t="s">
        <v>33</v>
      </c>
      <c r="GD123" s="222">
        <v>2</v>
      </c>
      <c r="GE123" s="222" t="s">
        <v>17</v>
      </c>
      <c r="GF123" s="222" t="s">
        <v>17</v>
      </c>
      <c r="GG123" s="223">
        <v>45455</v>
      </c>
      <c r="GH123" s="221" t="s">
        <v>2481</v>
      </c>
      <c r="GI123" s="224">
        <v>3</v>
      </c>
      <c r="GJ123" s="224" t="s">
        <v>2232</v>
      </c>
      <c r="GK123" s="224" t="s">
        <v>33</v>
      </c>
      <c r="GL123" s="224">
        <v>2</v>
      </c>
      <c r="GM123" s="224" t="s">
        <v>17</v>
      </c>
      <c r="GN123" s="224" t="s">
        <v>17</v>
      </c>
      <c r="GO123" s="214">
        <v>45455</v>
      </c>
      <c r="GP123" s="222" t="s">
        <v>2476</v>
      </c>
      <c r="GQ123" s="222">
        <v>2</v>
      </c>
      <c r="GR123" s="222" t="s">
        <v>2232</v>
      </c>
      <c r="GS123" s="222" t="s">
        <v>33</v>
      </c>
      <c r="GT123" s="222">
        <v>2</v>
      </c>
      <c r="GU123" s="222" t="s">
        <v>17</v>
      </c>
      <c r="GV123" s="222" t="s">
        <v>17</v>
      </c>
      <c r="GW123" s="223">
        <v>45455</v>
      </c>
      <c r="GX123" s="221" t="s">
        <v>2482</v>
      </c>
      <c r="GY123" s="224">
        <v>3</v>
      </c>
      <c r="GZ123" s="224" t="s">
        <v>2232</v>
      </c>
      <c r="HA123" s="224" t="s">
        <v>33</v>
      </c>
      <c r="HB123" s="224">
        <v>2</v>
      </c>
      <c r="HC123" s="224" t="s">
        <v>17</v>
      </c>
      <c r="HD123" s="224" t="s">
        <v>17</v>
      </c>
      <c r="HE123" s="214">
        <v>45455</v>
      </c>
      <c r="HF123" s="222" t="s">
        <v>2474</v>
      </c>
      <c r="HG123" s="222">
        <v>3</v>
      </c>
      <c r="HH123" s="222" t="s">
        <v>2232</v>
      </c>
      <c r="HI123" s="222" t="s">
        <v>33</v>
      </c>
      <c r="HJ123" s="222">
        <v>2</v>
      </c>
      <c r="HK123" s="222" t="s">
        <v>17</v>
      </c>
      <c r="HL123" s="222" t="s">
        <v>17</v>
      </c>
      <c r="HM123" s="223">
        <v>45455</v>
      </c>
      <c r="HN123" s="221" t="s">
        <v>2480</v>
      </c>
      <c r="HO123" s="224">
        <v>3</v>
      </c>
      <c r="HP123" s="224" t="s">
        <v>2232</v>
      </c>
      <c r="HQ123" s="224" t="s">
        <v>33</v>
      </c>
      <c r="HR123" s="224">
        <v>2</v>
      </c>
      <c r="HS123" s="224" t="s">
        <v>17</v>
      </c>
      <c r="HT123" s="224" t="s">
        <v>17</v>
      </c>
      <c r="HU123" s="214">
        <v>45455</v>
      </c>
      <c r="HV123" s="222" t="s">
        <v>2477</v>
      </c>
      <c r="HW123" s="222">
        <v>3</v>
      </c>
      <c r="HX123" s="222" t="s">
        <v>2232</v>
      </c>
      <c r="HY123" s="222" t="s">
        <v>33</v>
      </c>
      <c r="HZ123" s="222">
        <v>2</v>
      </c>
      <c r="IA123" s="222" t="s">
        <v>17</v>
      </c>
      <c r="IB123" s="222" t="s">
        <v>17</v>
      </c>
      <c r="IC123" s="223">
        <v>45455</v>
      </c>
      <c r="ID123" s="221" t="s">
        <v>2479</v>
      </c>
      <c r="IE123" s="224">
        <v>2</v>
      </c>
      <c r="IF123" s="224" t="s">
        <v>2232</v>
      </c>
      <c r="IG123" s="224" t="s">
        <v>33</v>
      </c>
      <c r="IH123" s="224">
        <v>2</v>
      </c>
      <c r="II123" s="224" t="s">
        <v>17</v>
      </c>
      <c r="IJ123" s="224" t="s">
        <v>17</v>
      </c>
      <c r="IK123" s="214">
        <v>45455</v>
      </c>
      <c r="IL123" s="222" t="s">
        <v>2478</v>
      </c>
      <c r="IM123" s="222">
        <v>3</v>
      </c>
      <c r="IN123" s="222" t="s">
        <v>2232</v>
      </c>
      <c r="IO123" s="222" t="s">
        <v>33</v>
      </c>
      <c r="IP123" s="222">
        <v>2</v>
      </c>
      <c r="IQ123" s="222" t="s">
        <v>17</v>
      </c>
      <c r="IR123" s="222" t="s">
        <v>17</v>
      </c>
      <c r="IS123" s="223">
        <v>45455</v>
      </c>
    </row>
    <row r="124" spans="1:253" s="11" customFormat="1" ht="13.25" customHeight="1" x14ac:dyDescent="0.25">
      <c r="A124" s="11" t="s">
        <v>1782</v>
      </c>
      <c r="B124" s="11" t="s">
        <v>11145</v>
      </c>
      <c r="C124" s="11" t="s">
        <v>1783</v>
      </c>
      <c r="D124" s="11" t="s">
        <v>1775</v>
      </c>
      <c r="E124" s="11" t="s">
        <v>10359</v>
      </c>
      <c r="F124" s="11" t="s">
        <v>8575</v>
      </c>
      <c r="G124" s="212">
        <v>5544000</v>
      </c>
      <c r="H124" s="213" t="s">
        <v>8527</v>
      </c>
      <c r="I124" s="213" t="s">
        <v>492</v>
      </c>
      <c r="J124" s="213">
        <v>1</v>
      </c>
      <c r="K124" s="213" t="s">
        <v>8529</v>
      </c>
      <c r="L124" s="213" t="s">
        <v>8528</v>
      </c>
      <c r="M124" s="214">
        <v>45531</v>
      </c>
      <c r="N124" s="227" t="s">
        <v>8577</v>
      </c>
      <c r="O124" s="216">
        <v>5660</v>
      </c>
      <c r="P124" s="216" t="s">
        <v>8531</v>
      </c>
      <c r="Q124" s="216" t="s">
        <v>492</v>
      </c>
      <c r="R124" s="216">
        <v>1</v>
      </c>
      <c r="S124" s="216" t="s">
        <v>8576</v>
      </c>
      <c r="T124" s="216" t="s">
        <v>8532</v>
      </c>
      <c r="U124" s="217">
        <v>45531</v>
      </c>
      <c r="V124" s="227" t="s">
        <v>8581</v>
      </c>
      <c r="W124" s="213">
        <v>3244000</v>
      </c>
      <c r="X124" s="213" t="s">
        <v>8578</v>
      </c>
      <c r="Y124" s="213" t="s">
        <v>492</v>
      </c>
      <c r="Z124" s="213">
        <v>1</v>
      </c>
      <c r="AA124" s="213" t="s">
        <v>8580</v>
      </c>
      <c r="AB124" s="213" t="s">
        <v>8579</v>
      </c>
      <c r="AC124" s="214">
        <v>45531</v>
      </c>
      <c r="AD124" s="227" t="s">
        <v>8583</v>
      </c>
      <c r="AE124" s="218">
        <v>2496000</v>
      </c>
      <c r="AF124" s="218" t="s">
        <v>8527</v>
      </c>
      <c r="AG124" s="218" t="s">
        <v>492</v>
      </c>
      <c r="AH124" s="218">
        <v>1</v>
      </c>
      <c r="AI124" s="218" t="s">
        <v>8582</v>
      </c>
      <c r="AJ124" s="218" t="s">
        <v>8528</v>
      </c>
      <c r="AK124" s="219">
        <v>45531</v>
      </c>
      <c r="AL124" s="227" t="s">
        <v>8587</v>
      </c>
      <c r="AM124" s="213">
        <v>2971000</v>
      </c>
      <c r="AN124" s="213" t="s">
        <v>8584</v>
      </c>
      <c r="AO124" s="213" t="s">
        <v>22</v>
      </c>
      <c r="AP124" s="213">
        <v>3</v>
      </c>
      <c r="AQ124" s="213" t="s">
        <v>8586</v>
      </c>
      <c r="AR124" s="213" t="s">
        <v>8585</v>
      </c>
      <c r="AS124" s="214">
        <v>45531</v>
      </c>
      <c r="AT124" s="228" t="s">
        <v>8591</v>
      </c>
      <c r="AU124" s="218">
        <v>1688</v>
      </c>
      <c r="AV124" s="218" t="s">
        <v>8588</v>
      </c>
      <c r="AW124" s="218" t="s">
        <v>888</v>
      </c>
      <c r="AX124" s="218">
        <v>2</v>
      </c>
      <c r="AY124" s="218" t="s">
        <v>8590</v>
      </c>
      <c r="AZ124" s="218" t="s">
        <v>8589</v>
      </c>
      <c r="BA124" s="219">
        <v>45531</v>
      </c>
      <c r="BB124" s="227" t="s">
        <v>1786</v>
      </c>
      <c r="BC124" s="213" t="s">
        <v>17</v>
      </c>
      <c r="BD124" s="213" t="s">
        <v>512</v>
      </c>
      <c r="BE124" s="213" t="s">
        <v>17</v>
      </c>
      <c r="BF124" s="213" t="s">
        <v>17</v>
      </c>
      <c r="BG124" s="213" t="s">
        <v>1776</v>
      </c>
      <c r="BH124" s="213" t="s">
        <v>512</v>
      </c>
      <c r="BI124" s="214">
        <v>45401</v>
      </c>
      <c r="BJ124" s="228" t="s">
        <v>8594</v>
      </c>
      <c r="BK124" s="228">
        <v>197</v>
      </c>
      <c r="BL124" s="228" t="s">
        <v>8592</v>
      </c>
      <c r="BM124" s="228" t="s">
        <v>888</v>
      </c>
      <c r="BN124" s="228">
        <v>2</v>
      </c>
      <c r="BO124" s="228" t="s">
        <v>8593</v>
      </c>
      <c r="BP124" s="218" t="s">
        <v>8589</v>
      </c>
      <c r="BQ124" s="229">
        <v>45531</v>
      </c>
      <c r="BR124" s="227" t="s">
        <v>8607</v>
      </c>
      <c r="BS124" s="230" t="s">
        <v>17</v>
      </c>
      <c r="BT124" s="230" t="s">
        <v>512</v>
      </c>
      <c r="BU124" s="230" t="s">
        <v>17</v>
      </c>
      <c r="BV124" s="230" t="s">
        <v>17</v>
      </c>
      <c r="BW124" s="230" t="s">
        <v>8606</v>
      </c>
      <c r="BX124" s="230" t="s">
        <v>512</v>
      </c>
      <c r="BY124" s="214">
        <v>45531</v>
      </c>
      <c r="BZ124" s="228" t="s">
        <v>8611</v>
      </c>
      <c r="CA124" s="228">
        <v>11000</v>
      </c>
      <c r="CB124" s="228" t="s">
        <v>8608</v>
      </c>
      <c r="CC124" s="228" t="s">
        <v>22</v>
      </c>
      <c r="CD124" s="228">
        <v>3</v>
      </c>
      <c r="CE124" s="228" t="s">
        <v>8610</v>
      </c>
      <c r="CF124" s="228" t="s">
        <v>8609</v>
      </c>
      <c r="CG124" s="229">
        <v>45531</v>
      </c>
      <c r="CH124" s="227" t="s">
        <v>11536</v>
      </c>
      <c r="CI124" s="228" t="e">
        <v>#N/A</v>
      </c>
      <c r="CJ124" s="228" t="e">
        <v>#N/A</v>
      </c>
      <c r="CK124" s="228" t="e">
        <v>#N/A</v>
      </c>
      <c r="CL124" s="228" t="e">
        <v>#N/A</v>
      </c>
      <c r="CM124" s="228" t="e">
        <v>#N/A</v>
      </c>
      <c r="CN124" s="228" t="e">
        <v>#N/A</v>
      </c>
      <c r="CO124" s="231" t="e">
        <v>#N/A</v>
      </c>
      <c r="CP124" s="228" t="s">
        <v>1788</v>
      </c>
      <c r="CQ124" s="230" t="s">
        <v>17</v>
      </c>
      <c r="CR124" s="230" t="s">
        <v>512</v>
      </c>
      <c r="CS124" s="230" t="s">
        <v>17</v>
      </c>
      <c r="CT124" s="230" t="s">
        <v>17</v>
      </c>
      <c r="CU124" s="230" t="s">
        <v>1776</v>
      </c>
      <c r="CV124" s="230" t="s">
        <v>512</v>
      </c>
      <c r="CW124" s="214">
        <v>45401</v>
      </c>
      <c r="CX124" s="228" t="s">
        <v>8599</v>
      </c>
      <c r="CY124" s="218">
        <v>1000000</v>
      </c>
      <c r="CZ124" s="218" t="s">
        <v>8527</v>
      </c>
      <c r="DA124" s="218" t="s">
        <v>492</v>
      </c>
      <c r="DB124" s="218">
        <v>1</v>
      </c>
      <c r="DC124" s="218" t="s">
        <v>8598</v>
      </c>
      <c r="DD124" s="218" t="s">
        <v>8528</v>
      </c>
      <c r="DE124" s="220">
        <v>45531</v>
      </c>
      <c r="DF124" s="227" t="s">
        <v>8601</v>
      </c>
      <c r="DG124" s="213">
        <v>748000</v>
      </c>
      <c r="DH124" s="230" t="s">
        <v>8527</v>
      </c>
      <c r="DI124" s="230" t="s">
        <v>888</v>
      </c>
      <c r="DJ124" s="230">
        <v>2</v>
      </c>
      <c r="DK124" s="230" t="s">
        <v>8600</v>
      </c>
      <c r="DL124" s="230" t="s">
        <v>8528</v>
      </c>
      <c r="DM124" s="214">
        <v>45531</v>
      </c>
      <c r="DN124" s="228" t="s">
        <v>8602</v>
      </c>
      <c r="DO124" s="218">
        <v>1496000</v>
      </c>
      <c r="DP124" s="228" t="s">
        <v>8527</v>
      </c>
      <c r="DQ124" s="228" t="s">
        <v>888</v>
      </c>
      <c r="DR124" s="228">
        <v>2</v>
      </c>
      <c r="DS124" s="228" t="s">
        <v>8402</v>
      </c>
      <c r="DT124" s="228" t="s">
        <v>8528</v>
      </c>
      <c r="DU124" s="229">
        <v>45531</v>
      </c>
      <c r="DV124" s="227" t="s">
        <v>8603</v>
      </c>
      <c r="DW124" s="213">
        <v>840000</v>
      </c>
      <c r="DX124" s="230" t="s">
        <v>8527</v>
      </c>
      <c r="DY124" s="230" t="s">
        <v>492</v>
      </c>
      <c r="DZ124" s="230">
        <v>1</v>
      </c>
      <c r="EA124" s="230" t="s">
        <v>8598</v>
      </c>
      <c r="EB124" s="230" t="s">
        <v>8528</v>
      </c>
      <c r="EC124" s="214">
        <v>45531</v>
      </c>
      <c r="ED124" s="228" t="s">
        <v>8604</v>
      </c>
      <c r="EE124" s="218">
        <v>120000</v>
      </c>
      <c r="EF124" s="228" t="s">
        <v>8527</v>
      </c>
      <c r="EG124" s="228" t="s">
        <v>492</v>
      </c>
      <c r="EH124" s="228">
        <v>1</v>
      </c>
      <c r="EI124" s="228" t="s">
        <v>8598</v>
      </c>
      <c r="EJ124" s="228" t="s">
        <v>8528</v>
      </c>
      <c r="EK124" s="229">
        <v>45531</v>
      </c>
      <c r="EL124" s="227" t="s">
        <v>8605</v>
      </c>
      <c r="EM124" s="213">
        <v>40000</v>
      </c>
      <c r="EN124" s="230" t="s">
        <v>8527</v>
      </c>
      <c r="EO124" s="230" t="s">
        <v>492</v>
      </c>
      <c r="EP124" s="230">
        <v>1</v>
      </c>
      <c r="EQ124" s="230" t="s">
        <v>8598</v>
      </c>
      <c r="ER124" s="230" t="s">
        <v>8528</v>
      </c>
      <c r="ES124" s="214">
        <v>45531</v>
      </c>
      <c r="ET124" s="228" t="s">
        <v>8597</v>
      </c>
      <c r="EU124" s="228">
        <v>11754</v>
      </c>
      <c r="EV124" s="228" t="s">
        <v>8551</v>
      </c>
      <c r="EW124" s="228" t="s">
        <v>888</v>
      </c>
      <c r="EX124" s="228">
        <v>2</v>
      </c>
      <c r="EY124" s="228" t="s">
        <v>8596</v>
      </c>
      <c r="EZ124" s="228" t="s">
        <v>8595</v>
      </c>
      <c r="FA124" s="229">
        <v>45531</v>
      </c>
      <c r="FB124" s="227" t="s">
        <v>8613</v>
      </c>
      <c r="FC124" s="230">
        <v>5</v>
      </c>
      <c r="FD124" s="230" t="s">
        <v>8527</v>
      </c>
      <c r="FE124" s="230" t="s">
        <v>492</v>
      </c>
      <c r="FF124" s="230">
        <v>1</v>
      </c>
      <c r="FG124" s="230" t="s">
        <v>8612</v>
      </c>
      <c r="FH124" s="230" t="s">
        <v>8528</v>
      </c>
      <c r="FI124" s="214">
        <v>45531</v>
      </c>
      <c r="FJ124" s="227" t="s">
        <v>1784</v>
      </c>
      <c r="FK124" s="228" t="s">
        <v>17</v>
      </c>
      <c r="FL124" s="228" t="s">
        <v>512</v>
      </c>
      <c r="FM124" s="228" t="s">
        <v>17</v>
      </c>
      <c r="FN124" s="228" t="s">
        <v>17</v>
      </c>
      <c r="FO124" s="228" t="s">
        <v>1776</v>
      </c>
      <c r="FP124" s="218" t="s">
        <v>512</v>
      </c>
      <c r="FQ124" s="219">
        <v>45401</v>
      </c>
      <c r="FR124" s="227" t="s">
        <v>1785</v>
      </c>
      <c r="FS124" s="230" t="s">
        <v>17</v>
      </c>
      <c r="FT124" s="230" t="s">
        <v>512</v>
      </c>
      <c r="FU124" s="230" t="s">
        <v>17</v>
      </c>
      <c r="FV124" s="230" t="s">
        <v>17</v>
      </c>
      <c r="FW124" s="230" t="s">
        <v>1776</v>
      </c>
      <c r="FX124" s="230" t="s">
        <v>512</v>
      </c>
      <c r="FY124" s="214">
        <v>45401</v>
      </c>
      <c r="FZ124" s="228" t="s">
        <v>2484</v>
      </c>
      <c r="GA124" s="228">
        <v>1</v>
      </c>
      <c r="GB124" s="228" t="s">
        <v>2232</v>
      </c>
      <c r="GC124" s="228" t="s">
        <v>33</v>
      </c>
      <c r="GD124" s="228">
        <v>2</v>
      </c>
      <c r="GE124" s="228" t="s">
        <v>17</v>
      </c>
      <c r="GF124" s="228" t="s">
        <v>17</v>
      </c>
      <c r="GG124" s="229">
        <v>45455</v>
      </c>
      <c r="GH124" s="227" t="s">
        <v>2490</v>
      </c>
      <c r="GI124" s="230">
        <v>3</v>
      </c>
      <c r="GJ124" s="230" t="s">
        <v>2232</v>
      </c>
      <c r="GK124" s="230" t="s">
        <v>33</v>
      </c>
      <c r="GL124" s="230">
        <v>2</v>
      </c>
      <c r="GM124" s="230" t="s">
        <v>17</v>
      </c>
      <c r="GN124" s="230" t="s">
        <v>17</v>
      </c>
      <c r="GO124" s="214">
        <v>45455</v>
      </c>
      <c r="GP124" s="228" t="s">
        <v>2485</v>
      </c>
      <c r="GQ124" s="228">
        <v>2</v>
      </c>
      <c r="GR124" s="228" t="s">
        <v>2232</v>
      </c>
      <c r="GS124" s="228" t="s">
        <v>33</v>
      </c>
      <c r="GT124" s="228">
        <v>2</v>
      </c>
      <c r="GU124" s="228" t="s">
        <v>17</v>
      </c>
      <c r="GV124" s="228" t="s">
        <v>17</v>
      </c>
      <c r="GW124" s="229">
        <v>45455</v>
      </c>
      <c r="GX124" s="227" t="s">
        <v>2491</v>
      </c>
      <c r="GY124" s="230">
        <v>0</v>
      </c>
      <c r="GZ124" s="230" t="s">
        <v>2232</v>
      </c>
      <c r="HA124" s="230" t="s">
        <v>33</v>
      </c>
      <c r="HB124" s="230">
        <v>2</v>
      </c>
      <c r="HC124" s="230" t="s">
        <v>17</v>
      </c>
      <c r="HD124" s="230" t="s">
        <v>17</v>
      </c>
      <c r="HE124" s="214">
        <v>45455</v>
      </c>
      <c r="HF124" s="228" t="s">
        <v>2483</v>
      </c>
      <c r="HG124" s="228">
        <v>2</v>
      </c>
      <c r="HH124" s="228" t="s">
        <v>2232</v>
      </c>
      <c r="HI124" s="228" t="s">
        <v>33</v>
      </c>
      <c r="HJ124" s="228">
        <v>2</v>
      </c>
      <c r="HK124" s="228" t="s">
        <v>17</v>
      </c>
      <c r="HL124" s="228" t="s">
        <v>17</v>
      </c>
      <c r="HM124" s="229">
        <v>45455</v>
      </c>
      <c r="HN124" s="227" t="s">
        <v>2489</v>
      </c>
      <c r="HO124" s="230">
        <v>3</v>
      </c>
      <c r="HP124" s="230" t="s">
        <v>2232</v>
      </c>
      <c r="HQ124" s="230" t="s">
        <v>33</v>
      </c>
      <c r="HR124" s="230">
        <v>2</v>
      </c>
      <c r="HS124" s="230" t="s">
        <v>17</v>
      </c>
      <c r="HT124" s="230" t="s">
        <v>17</v>
      </c>
      <c r="HU124" s="214">
        <v>45455</v>
      </c>
      <c r="HV124" s="228" t="s">
        <v>2486</v>
      </c>
      <c r="HW124" s="228">
        <v>2</v>
      </c>
      <c r="HX124" s="228" t="s">
        <v>2232</v>
      </c>
      <c r="HY124" s="228" t="s">
        <v>33</v>
      </c>
      <c r="HZ124" s="228">
        <v>2</v>
      </c>
      <c r="IA124" s="228" t="s">
        <v>17</v>
      </c>
      <c r="IB124" s="228" t="s">
        <v>17</v>
      </c>
      <c r="IC124" s="229">
        <v>45455</v>
      </c>
      <c r="ID124" s="227" t="s">
        <v>2488</v>
      </c>
      <c r="IE124" s="230">
        <v>2</v>
      </c>
      <c r="IF124" s="230" t="s">
        <v>2232</v>
      </c>
      <c r="IG124" s="230" t="s">
        <v>33</v>
      </c>
      <c r="IH124" s="230">
        <v>2</v>
      </c>
      <c r="II124" s="230" t="s">
        <v>17</v>
      </c>
      <c r="IJ124" s="230" t="s">
        <v>17</v>
      </c>
      <c r="IK124" s="214">
        <v>45455</v>
      </c>
      <c r="IL124" s="228" t="s">
        <v>2487</v>
      </c>
      <c r="IM124" s="228">
        <v>0</v>
      </c>
      <c r="IN124" s="228" t="s">
        <v>2232</v>
      </c>
      <c r="IO124" s="228" t="s">
        <v>33</v>
      </c>
      <c r="IP124" s="228">
        <v>2</v>
      </c>
      <c r="IQ124" s="228" t="s">
        <v>17</v>
      </c>
      <c r="IR124" s="228" t="s">
        <v>17</v>
      </c>
      <c r="IS124" s="229">
        <v>45455</v>
      </c>
    </row>
    <row r="125" spans="1:253" s="11" customFormat="1" ht="13.25" customHeight="1" x14ac:dyDescent="0.25">
      <c r="A125" s="11" t="s">
        <v>1789</v>
      </c>
      <c r="B125" s="11" t="s">
        <v>11145</v>
      </c>
      <c r="C125" s="11" t="s">
        <v>1790</v>
      </c>
      <c r="D125" s="11" t="s">
        <v>1775</v>
      </c>
      <c r="E125" s="11" t="s">
        <v>10359</v>
      </c>
      <c r="F125" s="11" t="s">
        <v>8614</v>
      </c>
      <c r="G125" s="212">
        <v>5544000</v>
      </c>
      <c r="H125" s="213" t="s">
        <v>8527</v>
      </c>
      <c r="I125" s="213" t="s">
        <v>492</v>
      </c>
      <c r="J125" s="213">
        <v>1</v>
      </c>
      <c r="K125" s="213" t="s">
        <v>8529</v>
      </c>
      <c r="L125" s="213" t="s">
        <v>8528</v>
      </c>
      <c r="M125" s="214">
        <v>45531</v>
      </c>
      <c r="N125" s="221" t="s">
        <v>8616</v>
      </c>
      <c r="O125" s="216">
        <v>365</v>
      </c>
      <c r="P125" s="216" t="s">
        <v>8531</v>
      </c>
      <c r="Q125" s="216" t="s">
        <v>492</v>
      </c>
      <c r="R125" s="216">
        <v>1</v>
      </c>
      <c r="S125" s="216" t="s">
        <v>8615</v>
      </c>
      <c r="T125" s="216" t="s">
        <v>8532</v>
      </c>
      <c r="U125" s="217">
        <v>45531</v>
      </c>
      <c r="V125" s="221" t="s">
        <v>8620</v>
      </c>
      <c r="W125" s="213">
        <v>2300000</v>
      </c>
      <c r="X125" s="213" t="s">
        <v>8617</v>
      </c>
      <c r="Y125" s="213" t="s">
        <v>492</v>
      </c>
      <c r="Z125" s="213">
        <v>1</v>
      </c>
      <c r="AA125" s="213" t="s">
        <v>8619</v>
      </c>
      <c r="AB125" s="213" t="s">
        <v>8618</v>
      </c>
      <c r="AC125" s="214">
        <v>45531</v>
      </c>
      <c r="AD125" s="221" t="s">
        <v>8622</v>
      </c>
      <c r="AE125" s="218">
        <v>2300000</v>
      </c>
      <c r="AF125" s="218" t="s">
        <v>8617</v>
      </c>
      <c r="AG125" s="218" t="s">
        <v>888</v>
      </c>
      <c r="AH125" s="218">
        <v>2</v>
      </c>
      <c r="AI125" s="218" t="s">
        <v>8621</v>
      </c>
      <c r="AJ125" s="218" t="s">
        <v>8618</v>
      </c>
      <c r="AK125" s="219">
        <v>45531</v>
      </c>
      <c r="AL125" s="221" t="s">
        <v>8626</v>
      </c>
      <c r="AM125" s="213">
        <v>3617000</v>
      </c>
      <c r="AN125" s="213" t="s">
        <v>8623</v>
      </c>
      <c r="AO125" s="213" t="s">
        <v>492</v>
      </c>
      <c r="AP125" s="213">
        <v>1</v>
      </c>
      <c r="AQ125" s="213" t="s">
        <v>8625</v>
      </c>
      <c r="AR125" s="213" t="s">
        <v>8624</v>
      </c>
      <c r="AS125" s="214">
        <v>45531</v>
      </c>
      <c r="AT125" s="222" t="s">
        <v>8630</v>
      </c>
      <c r="AU125" s="218">
        <v>66353</v>
      </c>
      <c r="AV125" s="218" t="s">
        <v>8627</v>
      </c>
      <c r="AW125" s="218" t="s">
        <v>22</v>
      </c>
      <c r="AX125" s="218">
        <v>3</v>
      </c>
      <c r="AY125" s="218" t="s">
        <v>8629</v>
      </c>
      <c r="AZ125" s="218" t="s">
        <v>8628</v>
      </c>
      <c r="BA125" s="219">
        <v>45531</v>
      </c>
      <c r="BB125" s="221" t="s">
        <v>1793</v>
      </c>
      <c r="BC125" s="213" t="s">
        <v>17</v>
      </c>
      <c r="BD125" s="213" t="s">
        <v>512</v>
      </c>
      <c r="BE125" s="213" t="s">
        <v>17</v>
      </c>
      <c r="BF125" s="213" t="s">
        <v>17</v>
      </c>
      <c r="BG125" s="213" t="s">
        <v>1776</v>
      </c>
      <c r="BH125" s="213" t="s">
        <v>512</v>
      </c>
      <c r="BI125" s="214">
        <v>45401</v>
      </c>
      <c r="BJ125" s="222" t="s">
        <v>8633</v>
      </c>
      <c r="BK125" s="222">
        <v>11557</v>
      </c>
      <c r="BL125" s="222" t="s">
        <v>8631</v>
      </c>
      <c r="BM125" s="222" t="s">
        <v>492</v>
      </c>
      <c r="BN125" s="222">
        <v>1</v>
      </c>
      <c r="BO125" s="222" t="s">
        <v>8632</v>
      </c>
      <c r="BP125" s="218" t="s">
        <v>8595</v>
      </c>
      <c r="BQ125" s="223">
        <v>45531</v>
      </c>
      <c r="BR125" s="221" t="s">
        <v>8651</v>
      </c>
      <c r="BS125" s="224">
        <v>74432</v>
      </c>
      <c r="BT125" s="224" t="s">
        <v>8648</v>
      </c>
      <c r="BU125" s="224" t="s">
        <v>22</v>
      </c>
      <c r="BV125" s="224">
        <v>3</v>
      </c>
      <c r="BW125" s="224" t="s">
        <v>8650</v>
      </c>
      <c r="BX125" s="224" t="s">
        <v>8649</v>
      </c>
      <c r="BY125" s="214">
        <v>45531</v>
      </c>
      <c r="BZ125" s="222" t="s">
        <v>8653</v>
      </c>
      <c r="CA125" s="222">
        <v>46223</v>
      </c>
      <c r="CB125" s="222" t="s">
        <v>8648</v>
      </c>
      <c r="CC125" s="222" t="s">
        <v>22</v>
      </c>
      <c r="CD125" s="222">
        <v>3</v>
      </c>
      <c r="CE125" s="222" t="s">
        <v>8652</v>
      </c>
      <c r="CF125" s="222" t="s">
        <v>8649</v>
      </c>
      <c r="CG125" s="223">
        <v>45531</v>
      </c>
      <c r="CH125" s="221" t="s">
        <v>11537</v>
      </c>
      <c r="CI125" s="222" t="e">
        <v>#N/A</v>
      </c>
      <c r="CJ125" s="222" t="e">
        <v>#N/A</v>
      </c>
      <c r="CK125" s="222" t="e">
        <v>#N/A</v>
      </c>
      <c r="CL125" s="222" t="e">
        <v>#N/A</v>
      </c>
      <c r="CM125" s="222" t="e">
        <v>#N/A</v>
      </c>
      <c r="CN125" s="222" t="e">
        <v>#N/A</v>
      </c>
      <c r="CO125" s="225" t="e">
        <v>#N/A</v>
      </c>
      <c r="CP125" s="222" t="s">
        <v>1795</v>
      </c>
      <c r="CQ125" s="224" t="s">
        <v>17</v>
      </c>
      <c r="CR125" s="224" t="s">
        <v>512</v>
      </c>
      <c r="CS125" s="224" t="s">
        <v>17</v>
      </c>
      <c r="CT125" s="224" t="s">
        <v>17</v>
      </c>
      <c r="CU125" s="224" t="s">
        <v>1776</v>
      </c>
      <c r="CV125" s="224" t="s">
        <v>512</v>
      </c>
      <c r="CW125" s="214">
        <v>45401</v>
      </c>
      <c r="CX125" s="222" t="s">
        <v>8637</v>
      </c>
      <c r="CY125" s="218">
        <v>2300000</v>
      </c>
      <c r="CZ125" s="218" t="s">
        <v>8617</v>
      </c>
      <c r="DA125" s="218" t="s">
        <v>888</v>
      </c>
      <c r="DB125" s="218">
        <v>2</v>
      </c>
      <c r="DC125" s="218" t="s">
        <v>8642</v>
      </c>
      <c r="DD125" s="218" t="s">
        <v>8618</v>
      </c>
      <c r="DE125" s="220">
        <v>45531</v>
      </c>
      <c r="DF125" s="221" t="s">
        <v>8639</v>
      </c>
      <c r="DG125" s="213">
        <v>0</v>
      </c>
      <c r="DH125" s="224" t="s">
        <v>8617</v>
      </c>
      <c r="DI125" s="224" t="s">
        <v>888</v>
      </c>
      <c r="DJ125" s="224">
        <v>2</v>
      </c>
      <c r="DK125" s="224" t="s">
        <v>8638</v>
      </c>
      <c r="DL125" s="224" t="s">
        <v>8618</v>
      </c>
      <c r="DM125" s="214">
        <v>45531</v>
      </c>
      <c r="DN125" s="222" t="s">
        <v>8641</v>
      </c>
      <c r="DO125" s="218">
        <v>0</v>
      </c>
      <c r="DP125" s="222" t="s">
        <v>8617</v>
      </c>
      <c r="DQ125" s="222" t="s">
        <v>888</v>
      </c>
      <c r="DR125" s="222">
        <v>2</v>
      </c>
      <c r="DS125" s="222" t="s">
        <v>8640</v>
      </c>
      <c r="DT125" s="222" t="s">
        <v>8618</v>
      </c>
      <c r="DU125" s="223">
        <v>45531</v>
      </c>
      <c r="DV125" s="221" t="s">
        <v>8643</v>
      </c>
      <c r="DW125" s="213">
        <v>1035000</v>
      </c>
      <c r="DX125" s="224" t="s">
        <v>8617</v>
      </c>
      <c r="DY125" s="224" t="s">
        <v>888</v>
      </c>
      <c r="DZ125" s="224">
        <v>2</v>
      </c>
      <c r="EA125" s="224" t="s">
        <v>8642</v>
      </c>
      <c r="EB125" s="224" t="s">
        <v>8618</v>
      </c>
      <c r="EC125" s="214">
        <v>45531</v>
      </c>
      <c r="ED125" s="222" t="s">
        <v>8645</v>
      </c>
      <c r="EE125" s="218">
        <v>759000</v>
      </c>
      <c r="EF125" s="222" t="s">
        <v>8617</v>
      </c>
      <c r="EG125" s="222" t="s">
        <v>888</v>
      </c>
      <c r="EH125" s="222">
        <v>2</v>
      </c>
      <c r="EI125" s="222" t="s">
        <v>8644</v>
      </c>
      <c r="EJ125" s="222" t="s">
        <v>8618</v>
      </c>
      <c r="EK125" s="223">
        <v>45531</v>
      </c>
      <c r="EL125" s="221" t="s">
        <v>8647</v>
      </c>
      <c r="EM125" s="213">
        <v>506000</v>
      </c>
      <c r="EN125" s="224" t="s">
        <v>8617</v>
      </c>
      <c r="EO125" s="224" t="s">
        <v>888</v>
      </c>
      <c r="EP125" s="224">
        <v>2</v>
      </c>
      <c r="EQ125" s="224" t="s">
        <v>8646</v>
      </c>
      <c r="ER125" s="224" t="s">
        <v>8618</v>
      </c>
      <c r="ES125" s="214">
        <v>45531</v>
      </c>
      <c r="ET125" s="222" t="s">
        <v>8635</v>
      </c>
      <c r="EU125" s="222">
        <v>11754</v>
      </c>
      <c r="EV125" s="222" t="s">
        <v>8631</v>
      </c>
      <c r="EW125" s="222" t="s">
        <v>492</v>
      </c>
      <c r="EX125" s="222">
        <v>1</v>
      </c>
      <c r="EY125" s="222" t="s">
        <v>8634</v>
      </c>
      <c r="EZ125" s="222" t="s">
        <v>8595</v>
      </c>
      <c r="FA125" s="223">
        <v>45531</v>
      </c>
      <c r="FB125" s="221" t="s">
        <v>8655</v>
      </c>
      <c r="FC125" s="224">
        <v>5</v>
      </c>
      <c r="FD125" s="224" t="s">
        <v>8617</v>
      </c>
      <c r="FE125" s="224" t="s">
        <v>492</v>
      </c>
      <c r="FF125" s="224">
        <v>1</v>
      </c>
      <c r="FG125" s="224" t="s">
        <v>8654</v>
      </c>
      <c r="FH125" s="224" t="s">
        <v>8618</v>
      </c>
      <c r="FI125" s="214">
        <v>45531</v>
      </c>
      <c r="FJ125" s="221" t="s">
        <v>1791</v>
      </c>
      <c r="FK125" s="222" t="s">
        <v>17</v>
      </c>
      <c r="FL125" s="222" t="s">
        <v>512</v>
      </c>
      <c r="FM125" s="222" t="s">
        <v>17</v>
      </c>
      <c r="FN125" s="222" t="s">
        <v>17</v>
      </c>
      <c r="FO125" s="222" t="s">
        <v>1776</v>
      </c>
      <c r="FP125" s="218" t="s">
        <v>512</v>
      </c>
      <c r="FQ125" s="219">
        <v>45401</v>
      </c>
      <c r="FR125" s="221" t="s">
        <v>1792</v>
      </c>
      <c r="FS125" s="224" t="s">
        <v>17</v>
      </c>
      <c r="FT125" s="224" t="s">
        <v>512</v>
      </c>
      <c r="FU125" s="224" t="s">
        <v>17</v>
      </c>
      <c r="FV125" s="224" t="s">
        <v>17</v>
      </c>
      <c r="FW125" s="224" t="s">
        <v>1776</v>
      </c>
      <c r="FX125" s="224" t="s">
        <v>512</v>
      </c>
      <c r="FY125" s="214">
        <v>45401</v>
      </c>
      <c r="FZ125" s="222" t="s">
        <v>2493</v>
      </c>
      <c r="GA125" s="222">
        <v>1</v>
      </c>
      <c r="GB125" s="222" t="s">
        <v>2232</v>
      </c>
      <c r="GC125" s="222" t="s">
        <v>33</v>
      </c>
      <c r="GD125" s="222">
        <v>2</v>
      </c>
      <c r="GE125" s="222" t="s">
        <v>17</v>
      </c>
      <c r="GF125" s="222" t="s">
        <v>17</v>
      </c>
      <c r="GG125" s="223">
        <v>45455</v>
      </c>
      <c r="GH125" s="221" t="s">
        <v>2499</v>
      </c>
      <c r="GI125" s="224">
        <v>3</v>
      </c>
      <c r="GJ125" s="224" t="s">
        <v>2232</v>
      </c>
      <c r="GK125" s="224" t="s">
        <v>33</v>
      </c>
      <c r="GL125" s="224">
        <v>2</v>
      </c>
      <c r="GM125" s="224" t="s">
        <v>17</v>
      </c>
      <c r="GN125" s="224" t="s">
        <v>17</v>
      </c>
      <c r="GO125" s="214">
        <v>45455</v>
      </c>
      <c r="GP125" s="222" t="s">
        <v>2494</v>
      </c>
      <c r="GQ125" s="222">
        <v>2</v>
      </c>
      <c r="GR125" s="222" t="s">
        <v>2232</v>
      </c>
      <c r="GS125" s="222" t="s">
        <v>33</v>
      </c>
      <c r="GT125" s="222">
        <v>2</v>
      </c>
      <c r="GU125" s="222" t="s">
        <v>17</v>
      </c>
      <c r="GV125" s="222" t="s">
        <v>17</v>
      </c>
      <c r="GW125" s="223">
        <v>45455</v>
      </c>
      <c r="GX125" s="221" t="s">
        <v>2500</v>
      </c>
      <c r="GY125" s="224">
        <v>3</v>
      </c>
      <c r="GZ125" s="224" t="s">
        <v>2232</v>
      </c>
      <c r="HA125" s="224" t="s">
        <v>33</v>
      </c>
      <c r="HB125" s="224">
        <v>2</v>
      </c>
      <c r="HC125" s="224" t="s">
        <v>17</v>
      </c>
      <c r="HD125" s="224" t="s">
        <v>17</v>
      </c>
      <c r="HE125" s="214">
        <v>45455</v>
      </c>
      <c r="HF125" s="222" t="s">
        <v>2492</v>
      </c>
      <c r="HG125" s="222">
        <v>3</v>
      </c>
      <c r="HH125" s="222" t="s">
        <v>2232</v>
      </c>
      <c r="HI125" s="222" t="s">
        <v>33</v>
      </c>
      <c r="HJ125" s="222">
        <v>2</v>
      </c>
      <c r="HK125" s="222" t="s">
        <v>17</v>
      </c>
      <c r="HL125" s="222" t="s">
        <v>17</v>
      </c>
      <c r="HM125" s="223">
        <v>45455</v>
      </c>
      <c r="HN125" s="221" t="s">
        <v>2498</v>
      </c>
      <c r="HO125" s="224">
        <v>3</v>
      </c>
      <c r="HP125" s="224" t="s">
        <v>2232</v>
      </c>
      <c r="HQ125" s="224" t="s">
        <v>33</v>
      </c>
      <c r="HR125" s="224">
        <v>2</v>
      </c>
      <c r="HS125" s="224" t="s">
        <v>17</v>
      </c>
      <c r="HT125" s="224" t="s">
        <v>17</v>
      </c>
      <c r="HU125" s="214">
        <v>45455</v>
      </c>
      <c r="HV125" s="222" t="s">
        <v>2495</v>
      </c>
      <c r="HW125" s="222">
        <v>3</v>
      </c>
      <c r="HX125" s="222" t="s">
        <v>2232</v>
      </c>
      <c r="HY125" s="222" t="s">
        <v>33</v>
      </c>
      <c r="HZ125" s="222">
        <v>2</v>
      </c>
      <c r="IA125" s="222" t="s">
        <v>17</v>
      </c>
      <c r="IB125" s="222" t="s">
        <v>17</v>
      </c>
      <c r="IC125" s="223">
        <v>45455</v>
      </c>
      <c r="ID125" s="221" t="s">
        <v>2497</v>
      </c>
      <c r="IE125" s="224">
        <v>2</v>
      </c>
      <c r="IF125" s="224" t="s">
        <v>2232</v>
      </c>
      <c r="IG125" s="224" t="s">
        <v>33</v>
      </c>
      <c r="IH125" s="224">
        <v>2</v>
      </c>
      <c r="II125" s="224" t="s">
        <v>17</v>
      </c>
      <c r="IJ125" s="224" t="s">
        <v>17</v>
      </c>
      <c r="IK125" s="214">
        <v>45455</v>
      </c>
      <c r="IL125" s="222" t="s">
        <v>2496</v>
      </c>
      <c r="IM125" s="222">
        <v>3</v>
      </c>
      <c r="IN125" s="222" t="s">
        <v>2232</v>
      </c>
      <c r="IO125" s="222" t="s">
        <v>33</v>
      </c>
      <c r="IP125" s="222">
        <v>2</v>
      </c>
      <c r="IQ125" s="222" t="s">
        <v>17</v>
      </c>
      <c r="IR125" s="222" t="s">
        <v>17</v>
      </c>
      <c r="IS125" s="223">
        <v>45455</v>
      </c>
    </row>
    <row r="126" spans="1:253" s="11" customFormat="1" ht="13.25" customHeight="1" x14ac:dyDescent="0.25">
      <c r="A126" s="11" t="s">
        <v>422</v>
      </c>
      <c r="B126" s="11">
        <v>0</v>
      </c>
      <c r="C126" s="11" t="s">
        <v>423</v>
      </c>
      <c r="D126" s="11" t="s">
        <v>424</v>
      </c>
      <c r="E126" s="11" t="s">
        <v>11153</v>
      </c>
      <c r="F126" s="11" t="s">
        <v>1322</v>
      </c>
      <c r="G126" s="212">
        <v>21538000</v>
      </c>
      <c r="H126" s="213" t="s">
        <v>1319</v>
      </c>
      <c r="I126" s="213" t="s">
        <v>888</v>
      </c>
      <c r="J126" s="213">
        <v>2</v>
      </c>
      <c r="K126" s="213" t="s">
        <v>1321</v>
      </c>
      <c r="L126" s="213" t="s">
        <v>1320</v>
      </c>
      <c r="M126" s="214">
        <v>45113</v>
      </c>
      <c r="N126" s="227" t="s">
        <v>1326</v>
      </c>
      <c r="O126" s="216">
        <v>368971</v>
      </c>
      <c r="P126" s="216" t="s">
        <v>1323</v>
      </c>
      <c r="Q126" s="216" t="s">
        <v>888</v>
      </c>
      <c r="R126" s="216">
        <v>2</v>
      </c>
      <c r="S126" s="216" t="s">
        <v>1325</v>
      </c>
      <c r="T126" s="216" t="s">
        <v>1324</v>
      </c>
      <c r="U126" s="217">
        <v>45113</v>
      </c>
      <c r="V126" s="227" t="s">
        <v>1330</v>
      </c>
      <c r="W126" s="213">
        <v>21538000</v>
      </c>
      <c r="X126" s="213" t="s">
        <v>1327</v>
      </c>
      <c r="Y126" s="213" t="s">
        <v>492</v>
      </c>
      <c r="Z126" s="213">
        <v>1</v>
      </c>
      <c r="AA126" s="213" t="s">
        <v>1329</v>
      </c>
      <c r="AB126" s="213" t="s">
        <v>1328</v>
      </c>
      <c r="AC126" s="214">
        <v>45113</v>
      </c>
      <c r="AD126" s="227" t="s">
        <v>1332</v>
      </c>
      <c r="AE126" s="218">
        <v>11099000</v>
      </c>
      <c r="AF126" s="218" t="s">
        <v>1327</v>
      </c>
      <c r="AG126" s="218" t="s">
        <v>492</v>
      </c>
      <c r="AH126" s="218">
        <v>1</v>
      </c>
      <c r="AI126" s="218" t="s">
        <v>1331</v>
      </c>
      <c r="AJ126" s="218" t="s">
        <v>1328</v>
      </c>
      <c r="AK126" s="219">
        <v>45113</v>
      </c>
      <c r="AL126" s="227" t="s">
        <v>9945</v>
      </c>
      <c r="AM126" s="213">
        <v>5475000</v>
      </c>
      <c r="AN126" s="213" t="s">
        <v>9942</v>
      </c>
      <c r="AO126" s="213" t="s">
        <v>492</v>
      </c>
      <c r="AP126" s="213">
        <v>1</v>
      </c>
      <c r="AQ126" s="213" t="s">
        <v>9944</v>
      </c>
      <c r="AR126" s="213" t="s">
        <v>9943</v>
      </c>
      <c r="AS126" s="214">
        <v>45532</v>
      </c>
      <c r="AT126" s="228" t="s">
        <v>1367</v>
      </c>
      <c r="AU126" s="218">
        <v>1</v>
      </c>
      <c r="AV126" s="218" t="s">
        <v>1364</v>
      </c>
      <c r="AW126" s="218" t="s">
        <v>492</v>
      </c>
      <c r="AX126" s="218">
        <v>1</v>
      </c>
      <c r="AY126" s="218" t="s">
        <v>1366</v>
      </c>
      <c r="AZ126" s="218" t="s">
        <v>1365</v>
      </c>
      <c r="BA126" s="219">
        <v>45133</v>
      </c>
      <c r="BB126" s="227" t="s">
        <v>535</v>
      </c>
      <c r="BC126" s="213" t="s">
        <v>17</v>
      </c>
      <c r="BD126" s="213">
        <v>0</v>
      </c>
      <c r="BE126" s="213" t="s">
        <v>17</v>
      </c>
      <c r="BF126" s="213" t="s">
        <v>17</v>
      </c>
      <c r="BG126" s="213">
        <v>0</v>
      </c>
      <c r="BH126" s="213">
        <v>0</v>
      </c>
      <c r="BI126" s="214">
        <v>43769</v>
      </c>
      <c r="BJ126" s="228" t="s">
        <v>9947</v>
      </c>
      <c r="BK126" s="228">
        <v>1766</v>
      </c>
      <c r="BL126" s="228" t="s">
        <v>9530</v>
      </c>
      <c r="BM126" s="228" t="s">
        <v>492</v>
      </c>
      <c r="BN126" s="228">
        <v>1</v>
      </c>
      <c r="BO126" s="228" t="s">
        <v>9946</v>
      </c>
      <c r="BP126" s="218" t="s">
        <v>9733</v>
      </c>
      <c r="BQ126" s="229">
        <v>45532</v>
      </c>
      <c r="BR126" s="227" t="s">
        <v>425</v>
      </c>
      <c r="BS126" s="230">
        <v>0</v>
      </c>
      <c r="BT126" s="230">
        <v>0</v>
      </c>
      <c r="BU126" s="230" t="s">
        <v>33</v>
      </c>
      <c r="BV126" s="230">
        <v>2</v>
      </c>
      <c r="BW126" s="230">
        <v>0</v>
      </c>
      <c r="BX126" s="230">
        <v>0</v>
      </c>
      <c r="BY126" s="214">
        <v>43545</v>
      </c>
      <c r="BZ126" s="228" t="s">
        <v>428</v>
      </c>
      <c r="CA126" s="228">
        <v>4300</v>
      </c>
      <c r="CB126" s="228" t="s">
        <v>426</v>
      </c>
      <c r="CC126" s="228" t="s">
        <v>33</v>
      </c>
      <c r="CD126" s="228">
        <v>2</v>
      </c>
      <c r="CE126" s="228" t="s">
        <v>427</v>
      </c>
      <c r="CF126" s="228">
        <v>0</v>
      </c>
      <c r="CG126" s="229">
        <v>43545</v>
      </c>
      <c r="CH126" s="227" t="s">
        <v>11538</v>
      </c>
      <c r="CI126" s="228" t="e">
        <v>#N/A</v>
      </c>
      <c r="CJ126" s="228" t="e">
        <v>#N/A</v>
      </c>
      <c r="CK126" s="228" t="e">
        <v>#N/A</v>
      </c>
      <c r="CL126" s="228" t="e">
        <v>#N/A</v>
      </c>
      <c r="CM126" s="228" t="e">
        <v>#N/A</v>
      </c>
      <c r="CN126" s="228" t="e">
        <v>#N/A</v>
      </c>
      <c r="CO126" s="231" t="e">
        <v>#N/A</v>
      </c>
      <c r="CP126" s="228" t="s">
        <v>431</v>
      </c>
      <c r="CQ126" s="230">
        <v>5200000</v>
      </c>
      <c r="CR126" s="230" t="s">
        <v>429</v>
      </c>
      <c r="CS126" s="230" t="s">
        <v>33</v>
      </c>
      <c r="CT126" s="230">
        <v>2</v>
      </c>
      <c r="CU126" s="230" t="s">
        <v>430</v>
      </c>
      <c r="CV126" s="230">
        <v>0</v>
      </c>
      <c r="CW126" s="214">
        <v>43545</v>
      </c>
      <c r="CX126" s="228" t="s">
        <v>1334</v>
      </c>
      <c r="CY126" s="218">
        <v>11099000</v>
      </c>
      <c r="CZ126" s="218" t="s">
        <v>1327</v>
      </c>
      <c r="DA126" s="218" t="s">
        <v>492</v>
      </c>
      <c r="DB126" s="218">
        <v>1</v>
      </c>
      <c r="DC126" s="218" t="s">
        <v>1339</v>
      </c>
      <c r="DD126" s="218" t="s">
        <v>1328</v>
      </c>
      <c r="DE126" s="220">
        <v>45113</v>
      </c>
      <c r="DF126" s="227" t="s">
        <v>1336</v>
      </c>
      <c r="DG126" s="213">
        <v>10439000</v>
      </c>
      <c r="DH126" s="230" t="s">
        <v>1327</v>
      </c>
      <c r="DI126" s="230" t="s">
        <v>492</v>
      </c>
      <c r="DJ126" s="230">
        <v>1</v>
      </c>
      <c r="DK126" s="230" t="s">
        <v>1335</v>
      </c>
      <c r="DL126" s="230" t="s">
        <v>1328</v>
      </c>
      <c r="DM126" s="214">
        <v>45113</v>
      </c>
      <c r="DN126" s="228" t="s">
        <v>1338</v>
      </c>
      <c r="DO126" s="218">
        <v>0</v>
      </c>
      <c r="DP126" s="228" t="s">
        <v>1327</v>
      </c>
      <c r="DQ126" s="228" t="s">
        <v>492</v>
      </c>
      <c r="DR126" s="228">
        <v>1</v>
      </c>
      <c r="DS126" s="228" t="s">
        <v>1337</v>
      </c>
      <c r="DT126" s="228" t="s">
        <v>1328</v>
      </c>
      <c r="DU126" s="229">
        <v>45113</v>
      </c>
      <c r="DV126" s="227" t="s">
        <v>1340</v>
      </c>
      <c r="DW126" s="213">
        <v>5819000</v>
      </c>
      <c r="DX126" s="230" t="s">
        <v>1327</v>
      </c>
      <c r="DY126" s="230" t="s">
        <v>492</v>
      </c>
      <c r="DZ126" s="230">
        <v>1</v>
      </c>
      <c r="EA126" s="230" t="s">
        <v>1339</v>
      </c>
      <c r="EB126" s="230" t="s">
        <v>1328</v>
      </c>
      <c r="EC126" s="214">
        <v>45113</v>
      </c>
      <c r="ED126" s="228" t="s">
        <v>1342</v>
      </c>
      <c r="EE126" s="218">
        <v>4406000</v>
      </c>
      <c r="EF126" s="228" t="s">
        <v>1327</v>
      </c>
      <c r="EG126" s="228" t="s">
        <v>492</v>
      </c>
      <c r="EH126" s="228">
        <v>1</v>
      </c>
      <c r="EI126" s="228" t="s">
        <v>1341</v>
      </c>
      <c r="EJ126" s="228" t="s">
        <v>1328</v>
      </c>
      <c r="EK126" s="229">
        <v>45113</v>
      </c>
      <c r="EL126" s="227" t="s">
        <v>1344</v>
      </c>
      <c r="EM126" s="213">
        <v>874000</v>
      </c>
      <c r="EN126" s="230" t="s">
        <v>1327</v>
      </c>
      <c r="EO126" s="230" t="s">
        <v>492</v>
      </c>
      <c r="EP126" s="230">
        <v>1</v>
      </c>
      <c r="EQ126" s="230" t="s">
        <v>1343</v>
      </c>
      <c r="ER126" s="230" t="s">
        <v>1328</v>
      </c>
      <c r="ES126" s="214">
        <v>45113</v>
      </c>
      <c r="ET126" s="228" t="s">
        <v>9948</v>
      </c>
      <c r="EU126" s="228">
        <v>1766</v>
      </c>
      <c r="EV126" s="228" t="s">
        <v>9530</v>
      </c>
      <c r="EW126" s="228" t="s">
        <v>492</v>
      </c>
      <c r="EX126" s="228">
        <v>1</v>
      </c>
      <c r="EY126" s="228" t="s">
        <v>9946</v>
      </c>
      <c r="EZ126" s="228" t="s">
        <v>691</v>
      </c>
      <c r="FA126" s="229">
        <v>45532</v>
      </c>
      <c r="FB126" s="227" t="s">
        <v>9950</v>
      </c>
      <c r="FC126" s="230">
        <v>5</v>
      </c>
      <c r="FD126" s="230" t="s">
        <v>9942</v>
      </c>
      <c r="FE126" s="230" t="s">
        <v>492</v>
      </c>
      <c r="FF126" s="230">
        <v>1</v>
      </c>
      <c r="FG126" s="230" t="s">
        <v>9949</v>
      </c>
      <c r="FH126" s="230" t="s">
        <v>9943</v>
      </c>
      <c r="FI126" s="214">
        <v>45532</v>
      </c>
      <c r="FJ126" s="227" t="s">
        <v>459</v>
      </c>
      <c r="FK126" s="228" t="s">
        <v>17</v>
      </c>
      <c r="FL126" s="228" t="s">
        <v>458</v>
      </c>
      <c r="FM126" s="228" t="s">
        <v>33</v>
      </c>
      <c r="FN126" s="228">
        <v>2</v>
      </c>
      <c r="FO126" s="228" t="s">
        <v>17</v>
      </c>
      <c r="FP126" s="218" t="s">
        <v>17</v>
      </c>
      <c r="FQ126" s="219">
        <v>43586</v>
      </c>
      <c r="FR126" s="227" t="s">
        <v>462</v>
      </c>
      <c r="FS126" s="230">
        <v>800000</v>
      </c>
      <c r="FT126" s="230" t="s">
        <v>458</v>
      </c>
      <c r="FU126" s="230" t="s">
        <v>33</v>
      </c>
      <c r="FV126" s="230">
        <v>2</v>
      </c>
      <c r="FW126" s="230" t="s">
        <v>461</v>
      </c>
      <c r="FX126" s="230" t="s">
        <v>460</v>
      </c>
      <c r="FY126" s="214">
        <v>43586</v>
      </c>
      <c r="FZ126" s="228" t="s">
        <v>3702</v>
      </c>
      <c r="GA126" s="228">
        <v>1</v>
      </c>
      <c r="GB126" s="228" t="s">
        <v>2232</v>
      </c>
      <c r="GC126" s="228" t="s">
        <v>33</v>
      </c>
      <c r="GD126" s="228">
        <v>2</v>
      </c>
      <c r="GE126" s="228" t="s">
        <v>17</v>
      </c>
      <c r="GF126" s="228" t="s">
        <v>17</v>
      </c>
      <c r="GG126" s="229">
        <v>45466</v>
      </c>
      <c r="GH126" s="227" t="s">
        <v>3708</v>
      </c>
      <c r="GI126" s="230">
        <v>3</v>
      </c>
      <c r="GJ126" s="230" t="s">
        <v>2232</v>
      </c>
      <c r="GK126" s="230" t="s">
        <v>33</v>
      </c>
      <c r="GL126" s="230">
        <v>2</v>
      </c>
      <c r="GM126" s="230" t="s">
        <v>17</v>
      </c>
      <c r="GN126" s="230" t="s">
        <v>17</v>
      </c>
      <c r="GO126" s="214">
        <v>45466</v>
      </c>
      <c r="GP126" s="228" t="s">
        <v>3703</v>
      </c>
      <c r="GQ126" s="228">
        <v>1</v>
      </c>
      <c r="GR126" s="228" t="s">
        <v>2232</v>
      </c>
      <c r="GS126" s="228" t="s">
        <v>33</v>
      </c>
      <c r="GT126" s="228">
        <v>2</v>
      </c>
      <c r="GU126" s="228" t="s">
        <v>17</v>
      </c>
      <c r="GV126" s="228" t="s">
        <v>17</v>
      </c>
      <c r="GW126" s="229">
        <v>45466</v>
      </c>
      <c r="GX126" s="227" t="s">
        <v>3709</v>
      </c>
      <c r="GY126" s="230">
        <v>3</v>
      </c>
      <c r="GZ126" s="230" t="s">
        <v>2232</v>
      </c>
      <c r="HA126" s="230" t="s">
        <v>33</v>
      </c>
      <c r="HB126" s="230">
        <v>2</v>
      </c>
      <c r="HC126" s="230" t="s">
        <v>17</v>
      </c>
      <c r="HD126" s="230" t="s">
        <v>17</v>
      </c>
      <c r="HE126" s="214">
        <v>45466</v>
      </c>
      <c r="HF126" s="228" t="s">
        <v>3701</v>
      </c>
      <c r="HG126" s="228">
        <v>0</v>
      </c>
      <c r="HH126" s="228" t="s">
        <v>2232</v>
      </c>
      <c r="HI126" s="228" t="s">
        <v>33</v>
      </c>
      <c r="HJ126" s="228">
        <v>2</v>
      </c>
      <c r="HK126" s="228" t="s">
        <v>17</v>
      </c>
      <c r="HL126" s="228" t="s">
        <v>17</v>
      </c>
      <c r="HM126" s="229">
        <v>45466</v>
      </c>
      <c r="HN126" s="227" t="s">
        <v>3707</v>
      </c>
      <c r="HO126" s="230">
        <v>3</v>
      </c>
      <c r="HP126" s="230" t="s">
        <v>2232</v>
      </c>
      <c r="HQ126" s="230" t="s">
        <v>33</v>
      </c>
      <c r="HR126" s="230">
        <v>2</v>
      </c>
      <c r="HS126" s="230" t="s">
        <v>17</v>
      </c>
      <c r="HT126" s="230" t="s">
        <v>17</v>
      </c>
      <c r="HU126" s="214">
        <v>45466</v>
      </c>
      <c r="HV126" s="228" t="s">
        <v>3704</v>
      </c>
      <c r="HW126" s="228">
        <v>3</v>
      </c>
      <c r="HX126" s="228" t="s">
        <v>2232</v>
      </c>
      <c r="HY126" s="228" t="s">
        <v>33</v>
      </c>
      <c r="HZ126" s="228">
        <v>2</v>
      </c>
      <c r="IA126" s="228" t="s">
        <v>17</v>
      </c>
      <c r="IB126" s="228" t="s">
        <v>17</v>
      </c>
      <c r="IC126" s="229">
        <v>45466</v>
      </c>
      <c r="ID126" s="227" t="s">
        <v>3706</v>
      </c>
      <c r="IE126" s="230">
        <v>3</v>
      </c>
      <c r="IF126" s="230" t="s">
        <v>2232</v>
      </c>
      <c r="IG126" s="230" t="s">
        <v>33</v>
      </c>
      <c r="IH126" s="230">
        <v>2</v>
      </c>
      <c r="II126" s="230" t="s">
        <v>17</v>
      </c>
      <c r="IJ126" s="230" t="s">
        <v>17</v>
      </c>
      <c r="IK126" s="214">
        <v>45466</v>
      </c>
      <c r="IL126" s="228" t="s">
        <v>3705</v>
      </c>
      <c r="IM126" s="228">
        <v>3</v>
      </c>
      <c r="IN126" s="228" t="s">
        <v>2232</v>
      </c>
      <c r="IO126" s="228" t="s">
        <v>33</v>
      </c>
      <c r="IP126" s="228">
        <v>2</v>
      </c>
      <c r="IQ126" s="228" t="s">
        <v>17</v>
      </c>
      <c r="IR126" s="228" t="s">
        <v>17</v>
      </c>
      <c r="IS126" s="229">
        <v>45466</v>
      </c>
    </row>
    <row r="127" spans="1:253" s="11" customFormat="1" ht="13.25" customHeight="1" x14ac:dyDescent="0.25">
      <c r="A127" s="11" t="s">
        <v>452</v>
      </c>
      <c r="B127" s="11">
        <v>0</v>
      </c>
      <c r="C127" s="11" t="s">
        <v>453</v>
      </c>
      <c r="D127" s="11" t="s">
        <v>454</v>
      </c>
      <c r="E127" s="11" t="s">
        <v>11158</v>
      </c>
      <c r="F127" s="11" t="s">
        <v>957</v>
      </c>
      <c r="G127" s="212">
        <v>837127000</v>
      </c>
      <c r="H127" s="213" t="s">
        <v>954</v>
      </c>
      <c r="I127" s="213" t="s">
        <v>492</v>
      </c>
      <c r="J127" s="213">
        <v>1</v>
      </c>
      <c r="K127" s="213" t="s">
        <v>956</v>
      </c>
      <c r="L127" s="213" t="s">
        <v>955</v>
      </c>
      <c r="M127" s="214">
        <v>44802</v>
      </c>
      <c r="N127" s="221" t="s">
        <v>961</v>
      </c>
      <c r="O127" s="216">
        <v>5811256</v>
      </c>
      <c r="P127" s="216" t="s">
        <v>958</v>
      </c>
      <c r="Q127" s="216" t="s">
        <v>33</v>
      </c>
      <c r="R127" s="216">
        <v>2</v>
      </c>
      <c r="S127" s="216" t="s">
        <v>960</v>
      </c>
      <c r="T127" s="216" t="s">
        <v>959</v>
      </c>
      <c r="U127" s="217">
        <v>44802</v>
      </c>
      <c r="V127" s="221" t="s">
        <v>966</v>
      </c>
      <c r="W127" s="213">
        <v>214402000</v>
      </c>
      <c r="X127" s="213" t="s">
        <v>963</v>
      </c>
      <c r="Y127" s="213" t="s">
        <v>33</v>
      </c>
      <c r="Z127" s="213">
        <v>2</v>
      </c>
      <c r="AA127" s="213" t="s">
        <v>965</v>
      </c>
      <c r="AB127" s="213" t="s">
        <v>964</v>
      </c>
      <c r="AC127" s="214">
        <v>44802</v>
      </c>
      <c r="AD127" s="221" t="s">
        <v>971</v>
      </c>
      <c r="AE127" s="218">
        <v>64593000</v>
      </c>
      <c r="AF127" s="218" t="s">
        <v>968</v>
      </c>
      <c r="AG127" s="218" t="s">
        <v>33</v>
      </c>
      <c r="AH127" s="218">
        <v>2</v>
      </c>
      <c r="AI127" s="218" t="s">
        <v>970</v>
      </c>
      <c r="AJ127" s="218" t="s">
        <v>969</v>
      </c>
      <c r="AK127" s="219">
        <v>44802</v>
      </c>
      <c r="AL127" s="221" t="s">
        <v>975</v>
      </c>
      <c r="AM127" s="213">
        <v>11996000</v>
      </c>
      <c r="AN127" s="213" t="s">
        <v>972</v>
      </c>
      <c r="AO127" s="213" t="s">
        <v>33</v>
      </c>
      <c r="AP127" s="213">
        <v>2</v>
      </c>
      <c r="AQ127" s="213" t="s">
        <v>974</v>
      </c>
      <c r="AR127" s="213" t="s">
        <v>973</v>
      </c>
      <c r="AS127" s="214">
        <v>44802</v>
      </c>
      <c r="AT127" s="222" t="s">
        <v>978</v>
      </c>
      <c r="AU127" s="218" t="s">
        <v>17</v>
      </c>
      <c r="AV127" s="218" t="s">
        <v>824</v>
      </c>
      <c r="AW127" s="218" t="s">
        <v>17</v>
      </c>
      <c r="AX127" s="218" t="s">
        <v>17</v>
      </c>
      <c r="AY127" s="218" t="s">
        <v>976</v>
      </c>
      <c r="AZ127" s="218" t="s">
        <v>17</v>
      </c>
      <c r="BA127" s="219">
        <v>44802</v>
      </c>
      <c r="BB127" s="221" t="s">
        <v>977</v>
      </c>
      <c r="BC127" s="213" t="s">
        <v>17</v>
      </c>
      <c r="BD127" s="213" t="s">
        <v>824</v>
      </c>
      <c r="BE127" s="213" t="s">
        <v>17</v>
      </c>
      <c r="BF127" s="213" t="s">
        <v>17</v>
      </c>
      <c r="BG127" s="213" t="s">
        <v>976</v>
      </c>
      <c r="BH127" s="213" t="s">
        <v>17</v>
      </c>
      <c r="BI127" s="214">
        <v>44802</v>
      </c>
      <c r="BJ127" s="222" t="s">
        <v>982</v>
      </c>
      <c r="BK127" s="222">
        <v>512</v>
      </c>
      <c r="BL127" s="222" t="s">
        <v>979</v>
      </c>
      <c r="BM127" s="222" t="s">
        <v>33</v>
      </c>
      <c r="BN127" s="222">
        <v>2</v>
      </c>
      <c r="BO127" s="222" t="s">
        <v>981</v>
      </c>
      <c r="BP127" s="218" t="s">
        <v>980</v>
      </c>
      <c r="BQ127" s="223">
        <v>44802</v>
      </c>
      <c r="BR127" s="221" t="s">
        <v>987</v>
      </c>
      <c r="BS127" s="224" t="s">
        <v>17</v>
      </c>
      <c r="BT127" s="224" t="s">
        <v>824</v>
      </c>
      <c r="BU127" s="224" t="s">
        <v>17</v>
      </c>
      <c r="BV127" s="224" t="s">
        <v>17</v>
      </c>
      <c r="BW127" s="224" t="s">
        <v>18</v>
      </c>
      <c r="BX127" s="224" t="s">
        <v>17</v>
      </c>
      <c r="BY127" s="214">
        <v>44802</v>
      </c>
      <c r="BZ127" s="222" t="s">
        <v>988</v>
      </c>
      <c r="CA127" s="222" t="s">
        <v>17</v>
      </c>
      <c r="CB127" s="222" t="s">
        <v>824</v>
      </c>
      <c r="CC127" s="222" t="s">
        <v>17</v>
      </c>
      <c r="CD127" s="222" t="s">
        <v>17</v>
      </c>
      <c r="CE127" s="222" t="s">
        <v>18</v>
      </c>
      <c r="CF127" s="222" t="s">
        <v>17</v>
      </c>
      <c r="CG127" s="223">
        <v>44802</v>
      </c>
      <c r="CH127" s="221" t="s">
        <v>11539</v>
      </c>
      <c r="CI127" s="222" t="e">
        <v>#N/A</v>
      </c>
      <c r="CJ127" s="222" t="e">
        <v>#N/A</v>
      </c>
      <c r="CK127" s="222" t="e">
        <v>#N/A</v>
      </c>
      <c r="CL127" s="222" t="e">
        <v>#N/A</v>
      </c>
      <c r="CM127" s="222" t="e">
        <v>#N/A</v>
      </c>
      <c r="CN127" s="222" t="e">
        <v>#N/A</v>
      </c>
      <c r="CO127" s="225" t="e">
        <v>#N/A</v>
      </c>
      <c r="CP127" s="222" t="s">
        <v>989</v>
      </c>
      <c r="CQ127" s="224" t="s">
        <v>17</v>
      </c>
      <c r="CR127" s="224" t="s">
        <v>824</v>
      </c>
      <c r="CS127" s="224" t="s">
        <v>17</v>
      </c>
      <c r="CT127" s="224" t="s">
        <v>17</v>
      </c>
      <c r="CU127" s="224" t="s">
        <v>18</v>
      </c>
      <c r="CV127" s="224" t="s">
        <v>17</v>
      </c>
      <c r="CW127" s="214">
        <v>44802</v>
      </c>
      <c r="CX127" s="222" t="s">
        <v>994</v>
      </c>
      <c r="CY127" s="218">
        <v>26943000</v>
      </c>
      <c r="CZ127" s="218" t="s">
        <v>991</v>
      </c>
      <c r="DA127" s="218" t="s">
        <v>33</v>
      </c>
      <c r="DB127" s="218">
        <v>2</v>
      </c>
      <c r="DC127" s="218" t="s">
        <v>1004</v>
      </c>
      <c r="DD127" s="218" t="s">
        <v>992</v>
      </c>
      <c r="DE127" s="220">
        <v>44802</v>
      </c>
      <c r="DF127" s="221" t="s">
        <v>999</v>
      </c>
      <c r="DG127" s="213">
        <v>149809000</v>
      </c>
      <c r="DH127" s="224" t="s">
        <v>996</v>
      </c>
      <c r="DI127" s="224" t="s">
        <v>33</v>
      </c>
      <c r="DJ127" s="224">
        <v>2</v>
      </c>
      <c r="DK127" s="224" t="s">
        <v>998</v>
      </c>
      <c r="DL127" s="224" t="s">
        <v>997</v>
      </c>
      <c r="DM127" s="214">
        <v>44802</v>
      </c>
      <c r="DN127" s="222" t="s">
        <v>1002</v>
      </c>
      <c r="DO127" s="218">
        <v>37651000</v>
      </c>
      <c r="DP127" s="222" t="s">
        <v>996</v>
      </c>
      <c r="DQ127" s="222" t="s">
        <v>33</v>
      </c>
      <c r="DR127" s="222">
        <v>2</v>
      </c>
      <c r="DS127" s="222" t="s">
        <v>1001</v>
      </c>
      <c r="DT127" s="222" t="s">
        <v>997</v>
      </c>
      <c r="DU127" s="223">
        <v>44802</v>
      </c>
      <c r="DV127" s="221" t="s">
        <v>1005</v>
      </c>
      <c r="DW127" s="213">
        <v>26943000</v>
      </c>
      <c r="DX127" s="224" t="s">
        <v>991</v>
      </c>
      <c r="DY127" s="224" t="s">
        <v>33</v>
      </c>
      <c r="DZ127" s="224">
        <v>2</v>
      </c>
      <c r="EA127" s="224" t="s">
        <v>1004</v>
      </c>
      <c r="EB127" s="224" t="s">
        <v>992</v>
      </c>
      <c r="EC127" s="214">
        <v>44802</v>
      </c>
      <c r="ED127" s="222" t="s">
        <v>1008</v>
      </c>
      <c r="EE127" s="218">
        <v>0</v>
      </c>
      <c r="EF127" s="222" t="s">
        <v>991</v>
      </c>
      <c r="EG127" s="222" t="s">
        <v>22</v>
      </c>
      <c r="EH127" s="222">
        <v>3</v>
      </c>
      <c r="EI127" s="222" t="s">
        <v>1007</v>
      </c>
      <c r="EJ127" s="222" t="s">
        <v>992</v>
      </c>
      <c r="EK127" s="223">
        <v>44802</v>
      </c>
      <c r="EL127" s="221" t="s">
        <v>826</v>
      </c>
      <c r="EM127" s="213">
        <v>0</v>
      </c>
      <c r="EN127" s="224" t="s">
        <v>824</v>
      </c>
      <c r="EO127" s="224" t="s">
        <v>22</v>
      </c>
      <c r="EP127" s="224">
        <v>3</v>
      </c>
      <c r="EQ127" s="224" t="s">
        <v>825</v>
      </c>
      <c r="ER127" s="224" t="s">
        <v>17</v>
      </c>
      <c r="ES127" s="214">
        <v>44634</v>
      </c>
      <c r="ET127" s="222" t="s">
        <v>986</v>
      </c>
      <c r="EU127" s="222">
        <v>4004</v>
      </c>
      <c r="EV127" s="222" t="s">
        <v>983</v>
      </c>
      <c r="EW127" s="222" t="s">
        <v>33</v>
      </c>
      <c r="EX127" s="222">
        <v>2</v>
      </c>
      <c r="EY127" s="222" t="s">
        <v>985</v>
      </c>
      <c r="EZ127" s="222" t="s">
        <v>984</v>
      </c>
      <c r="FA127" s="223">
        <v>44802</v>
      </c>
      <c r="FB127" s="221" t="s">
        <v>1012</v>
      </c>
      <c r="FC127" s="224">
        <v>5</v>
      </c>
      <c r="FD127" s="224" t="s">
        <v>1009</v>
      </c>
      <c r="FE127" s="224" t="s">
        <v>33</v>
      </c>
      <c r="FF127" s="224">
        <v>2</v>
      </c>
      <c r="FG127" s="224" t="s">
        <v>1011</v>
      </c>
      <c r="FH127" s="224" t="s">
        <v>1010</v>
      </c>
      <c r="FI127" s="214">
        <v>44802</v>
      </c>
      <c r="FJ127" s="221" t="s">
        <v>456</v>
      </c>
      <c r="FK127" s="222" t="s">
        <v>17</v>
      </c>
      <c r="FL127" s="222">
        <v>0</v>
      </c>
      <c r="FM127" s="222" t="s">
        <v>17</v>
      </c>
      <c r="FN127" s="222" t="s">
        <v>17</v>
      </c>
      <c r="FO127" s="222" t="s">
        <v>455</v>
      </c>
      <c r="FP127" s="218">
        <v>0</v>
      </c>
      <c r="FQ127" s="219">
        <v>43585</v>
      </c>
      <c r="FR127" s="221" t="s">
        <v>457</v>
      </c>
      <c r="FS127" s="224" t="s">
        <v>17</v>
      </c>
      <c r="FT127" s="224">
        <v>0</v>
      </c>
      <c r="FU127" s="224" t="s">
        <v>17</v>
      </c>
      <c r="FV127" s="224" t="s">
        <v>17</v>
      </c>
      <c r="FW127" s="224">
        <v>0</v>
      </c>
      <c r="FX127" s="224">
        <v>0</v>
      </c>
      <c r="FY127" s="214">
        <v>43585</v>
      </c>
      <c r="FZ127" s="222" t="s">
        <v>3306</v>
      </c>
      <c r="GA127" s="222">
        <v>1</v>
      </c>
      <c r="GB127" s="222" t="s">
        <v>2232</v>
      </c>
      <c r="GC127" s="222" t="s">
        <v>33</v>
      </c>
      <c r="GD127" s="222">
        <v>2</v>
      </c>
      <c r="GE127" s="222" t="s">
        <v>17</v>
      </c>
      <c r="GF127" s="222" t="s">
        <v>17</v>
      </c>
      <c r="GG127" s="223">
        <v>45461</v>
      </c>
      <c r="GH127" s="221" t="s">
        <v>3312</v>
      </c>
      <c r="GI127" s="224">
        <v>3</v>
      </c>
      <c r="GJ127" s="224" t="s">
        <v>2232</v>
      </c>
      <c r="GK127" s="224" t="s">
        <v>33</v>
      </c>
      <c r="GL127" s="224">
        <v>2</v>
      </c>
      <c r="GM127" s="224" t="s">
        <v>17</v>
      </c>
      <c r="GN127" s="224" t="s">
        <v>17</v>
      </c>
      <c r="GO127" s="214">
        <v>45461</v>
      </c>
      <c r="GP127" s="222" t="s">
        <v>3307</v>
      </c>
      <c r="GQ127" s="222">
        <v>2</v>
      </c>
      <c r="GR127" s="222" t="s">
        <v>2232</v>
      </c>
      <c r="GS127" s="222" t="s">
        <v>33</v>
      </c>
      <c r="GT127" s="222">
        <v>2</v>
      </c>
      <c r="GU127" s="222" t="s">
        <v>17</v>
      </c>
      <c r="GV127" s="222" t="s">
        <v>17</v>
      </c>
      <c r="GW127" s="223">
        <v>45461</v>
      </c>
      <c r="GX127" s="221" t="s">
        <v>3313</v>
      </c>
      <c r="GY127" s="224">
        <v>0</v>
      </c>
      <c r="GZ127" s="224" t="s">
        <v>2232</v>
      </c>
      <c r="HA127" s="224" t="s">
        <v>33</v>
      </c>
      <c r="HB127" s="224">
        <v>2</v>
      </c>
      <c r="HC127" s="224" t="s">
        <v>17</v>
      </c>
      <c r="HD127" s="224" t="s">
        <v>17</v>
      </c>
      <c r="HE127" s="214">
        <v>45461</v>
      </c>
      <c r="HF127" s="222" t="s">
        <v>3305</v>
      </c>
      <c r="HG127" s="222">
        <v>0</v>
      </c>
      <c r="HH127" s="222" t="s">
        <v>2232</v>
      </c>
      <c r="HI127" s="222" t="s">
        <v>33</v>
      </c>
      <c r="HJ127" s="222">
        <v>2</v>
      </c>
      <c r="HK127" s="222" t="s">
        <v>17</v>
      </c>
      <c r="HL127" s="222" t="s">
        <v>17</v>
      </c>
      <c r="HM127" s="223">
        <v>45461</v>
      </c>
      <c r="HN127" s="221" t="s">
        <v>3311</v>
      </c>
      <c r="HO127" s="224">
        <v>2</v>
      </c>
      <c r="HP127" s="224" t="s">
        <v>2232</v>
      </c>
      <c r="HQ127" s="224" t="s">
        <v>33</v>
      </c>
      <c r="HR127" s="224">
        <v>2</v>
      </c>
      <c r="HS127" s="224" t="s">
        <v>17</v>
      </c>
      <c r="HT127" s="224" t="s">
        <v>17</v>
      </c>
      <c r="HU127" s="214">
        <v>45461</v>
      </c>
      <c r="HV127" s="222" t="s">
        <v>3308</v>
      </c>
      <c r="HW127" s="222">
        <v>2</v>
      </c>
      <c r="HX127" s="222" t="s">
        <v>2232</v>
      </c>
      <c r="HY127" s="222" t="s">
        <v>33</v>
      </c>
      <c r="HZ127" s="222">
        <v>2</v>
      </c>
      <c r="IA127" s="222" t="s">
        <v>17</v>
      </c>
      <c r="IB127" s="222" t="s">
        <v>17</v>
      </c>
      <c r="IC127" s="223">
        <v>45461</v>
      </c>
      <c r="ID127" s="221" t="s">
        <v>3310</v>
      </c>
      <c r="IE127" s="224">
        <v>2</v>
      </c>
      <c r="IF127" s="224" t="s">
        <v>2232</v>
      </c>
      <c r="IG127" s="224" t="s">
        <v>33</v>
      </c>
      <c r="IH127" s="224">
        <v>2</v>
      </c>
      <c r="II127" s="224" t="s">
        <v>17</v>
      </c>
      <c r="IJ127" s="224" t="s">
        <v>17</v>
      </c>
      <c r="IK127" s="214">
        <v>45461</v>
      </c>
      <c r="IL127" s="222" t="s">
        <v>3309</v>
      </c>
      <c r="IM127" s="222">
        <v>3</v>
      </c>
      <c r="IN127" s="222" t="s">
        <v>2232</v>
      </c>
      <c r="IO127" s="222" t="s">
        <v>33</v>
      </c>
      <c r="IP127" s="222">
        <v>2</v>
      </c>
      <c r="IQ127" s="222" t="s">
        <v>17</v>
      </c>
      <c r="IR127" s="222" t="s">
        <v>17</v>
      </c>
      <c r="IS127" s="223">
        <v>45461</v>
      </c>
    </row>
    <row r="128" spans="1:253" s="11" customFormat="1" ht="13.25" customHeight="1" x14ac:dyDescent="0.25">
      <c r="A128" s="11" t="s">
        <v>473</v>
      </c>
      <c r="B128" s="11">
        <v>0</v>
      </c>
      <c r="C128" s="11" t="s">
        <v>474</v>
      </c>
      <c r="D128" s="11" t="s">
        <v>475</v>
      </c>
      <c r="E128" s="11" t="s">
        <v>11163</v>
      </c>
      <c r="F128" s="11" t="s">
        <v>3855</v>
      </c>
      <c r="G128" s="212">
        <v>284679000</v>
      </c>
      <c r="H128" s="213" t="s">
        <v>3853</v>
      </c>
      <c r="I128" s="213" t="s">
        <v>888</v>
      </c>
      <c r="J128" s="213">
        <v>2</v>
      </c>
      <c r="K128" s="213" t="s">
        <v>3854</v>
      </c>
      <c r="L128" s="213" t="s">
        <v>3853</v>
      </c>
      <c r="M128" s="214">
        <v>45473</v>
      </c>
      <c r="N128" s="227" t="s">
        <v>3857</v>
      </c>
      <c r="O128" s="216">
        <v>566255</v>
      </c>
      <c r="P128" s="216" t="s">
        <v>3853</v>
      </c>
      <c r="Q128" s="216" t="s">
        <v>888</v>
      </c>
      <c r="R128" s="216">
        <v>2</v>
      </c>
      <c r="S128" s="216" t="s">
        <v>3856</v>
      </c>
      <c r="T128" s="216" t="s">
        <v>3853</v>
      </c>
      <c r="U128" s="217">
        <v>45473</v>
      </c>
      <c r="V128" s="227" t="s">
        <v>3859</v>
      </c>
      <c r="W128" s="213">
        <v>201624000</v>
      </c>
      <c r="X128" s="213" t="s">
        <v>3853</v>
      </c>
      <c r="Y128" s="213" t="s">
        <v>888</v>
      </c>
      <c r="Z128" s="213">
        <v>2</v>
      </c>
      <c r="AA128" s="213" t="s">
        <v>3858</v>
      </c>
      <c r="AB128" s="213" t="s">
        <v>3853</v>
      </c>
      <c r="AC128" s="214">
        <v>45473</v>
      </c>
      <c r="AD128" s="227" t="s">
        <v>3861</v>
      </c>
      <c r="AE128" s="218">
        <v>39600000</v>
      </c>
      <c r="AF128" s="218" t="s">
        <v>3853</v>
      </c>
      <c r="AG128" s="218" t="s">
        <v>888</v>
      </c>
      <c r="AH128" s="218">
        <v>2</v>
      </c>
      <c r="AI128" s="218" t="s">
        <v>3860</v>
      </c>
      <c r="AJ128" s="218" t="s">
        <v>3853</v>
      </c>
      <c r="AK128" s="219">
        <v>45473</v>
      </c>
      <c r="AL128" s="227" t="s">
        <v>3863</v>
      </c>
      <c r="AM128" s="213">
        <v>20199000</v>
      </c>
      <c r="AN128" s="213" t="s">
        <v>3853</v>
      </c>
      <c r="AO128" s="213" t="s">
        <v>22</v>
      </c>
      <c r="AP128" s="213">
        <v>3</v>
      </c>
      <c r="AQ128" s="213" t="s">
        <v>3862</v>
      </c>
      <c r="AR128" s="213" t="s">
        <v>3853</v>
      </c>
      <c r="AS128" s="214">
        <v>45473</v>
      </c>
      <c r="AT128" s="228" t="s">
        <v>562</v>
      </c>
      <c r="AU128" s="218" t="s">
        <v>17</v>
      </c>
      <c r="AV128" s="218" t="s">
        <v>476</v>
      </c>
      <c r="AW128" s="218" t="s">
        <v>33</v>
      </c>
      <c r="AX128" s="218">
        <v>2</v>
      </c>
      <c r="AY128" s="218" t="s">
        <v>561</v>
      </c>
      <c r="AZ128" s="218" t="s">
        <v>476</v>
      </c>
      <c r="BA128" s="219">
        <v>43815</v>
      </c>
      <c r="BB128" s="227" t="s">
        <v>560</v>
      </c>
      <c r="BC128" s="213" t="s">
        <v>17</v>
      </c>
      <c r="BD128" s="213" t="s">
        <v>476</v>
      </c>
      <c r="BE128" s="213" t="s">
        <v>33</v>
      </c>
      <c r="BF128" s="213">
        <v>2</v>
      </c>
      <c r="BG128" s="213" t="s">
        <v>559</v>
      </c>
      <c r="BH128" s="213" t="s">
        <v>476</v>
      </c>
      <c r="BI128" s="214">
        <v>43815</v>
      </c>
      <c r="BJ128" s="228" t="s">
        <v>3865</v>
      </c>
      <c r="BK128" s="228">
        <v>3143</v>
      </c>
      <c r="BL128" s="228" t="s">
        <v>3853</v>
      </c>
      <c r="BM128" s="228" t="s">
        <v>22</v>
      </c>
      <c r="BN128" s="228">
        <v>3</v>
      </c>
      <c r="BO128" s="228" t="s">
        <v>3864</v>
      </c>
      <c r="BP128" s="218" t="s">
        <v>3853</v>
      </c>
      <c r="BQ128" s="229">
        <v>45473</v>
      </c>
      <c r="BR128" s="227" t="s">
        <v>478</v>
      </c>
      <c r="BS128" s="230" t="s">
        <v>17</v>
      </c>
      <c r="BT128" s="230" t="s">
        <v>476</v>
      </c>
      <c r="BU128" s="230" t="s">
        <v>33</v>
      </c>
      <c r="BV128" s="230">
        <v>2</v>
      </c>
      <c r="BW128" s="230" t="s">
        <v>477</v>
      </c>
      <c r="BX128" s="230" t="s">
        <v>476</v>
      </c>
      <c r="BY128" s="214">
        <v>43606</v>
      </c>
      <c r="BZ128" s="228" t="s">
        <v>479</v>
      </c>
      <c r="CA128" s="228" t="s">
        <v>17</v>
      </c>
      <c r="CB128" s="228" t="s">
        <v>476</v>
      </c>
      <c r="CC128" s="228" t="s">
        <v>33</v>
      </c>
      <c r="CD128" s="228">
        <v>2</v>
      </c>
      <c r="CE128" s="228" t="s">
        <v>477</v>
      </c>
      <c r="CF128" s="228" t="s">
        <v>476</v>
      </c>
      <c r="CG128" s="229">
        <v>43606</v>
      </c>
      <c r="CH128" s="227" t="s">
        <v>11540</v>
      </c>
      <c r="CI128" s="228" t="e">
        <v>#N/A</v>
      </c>
      <c r="CJ128" s="228" t="e">
        <v>#N/A</v>
      </c>
      <c r="CK128" s="228" t="e">
        <v>#N/A</v>
      </c>
      <c r="CL128" s="228" t="e">
        <v>#N/A</v>
      </c>
      <c r="CM128" s="228" t="e">
        <v>#N/A</v>
      </c>
      <c r="CN128" s="228" t="e">
        <v>#N/A</v>
      </c>
      <c r="CO128" s="231" t="e">
        <v>#N/A</v>
      </c>
      <c r="CP128" s="228" t="s">
        <v>482</v>
      </c>
      <c r="CQ128" s="230" t="s">
        <v>17</v>
      </c>
      <c r="CR128" s="230" t="s">
        <v>476</v>
      </c>
      <c r="CS128" s="230" t="s">
        <v>33</v>
      </c>
      <c r="CT128" s="230">
        <v>2</v>
      </c>
      <c r="CU128" s="230" t="s">
        <v>477</v>
      </c>
      <c r="CV128" s="230" t="s">
        <v>476</v>
      </c>
      <c r="CW128" s="214">
        <v>43606</v>
      </c>
      <c r="CX128" s="228" t="s">
        <v>3869</v>
      </c>
      <c r="CY128" s="218">
        <v>22145000</v>
      </c>
      <c r="CZ128" s="218" t="s">
        <v>3853</v>
      </c>
      <c r="DA128" s="218" t="s">
        <v>888</v>
      </c>
      <c r="DB128" s="218">
        <v>2</v>
      </c>
      <c r="DC128" s="218" t="s">
        <v>3870</v>
      </c>
      <c r="DD128" s="218" t="s">
        <v>3853</v>
      </c>
      <c r="DE128" s="220">
        <v>45473</v>
      </c>
      <c r="DF128" s="227" t="s">
        <v>3871</v>
      </c>
      <c r="DG128" s="213">
        <v>162023000</v>
      </c>
      <c r="DH128" s="230" t="s">
        <v>3853</v>
      </c>
      <c r="DI128" s="230" t="s">
        <v>888</v>
      </c>
      <c r="DJ128" s="230">
        <v>2</v>
      </c>
      <c r="DK128" s="230" t="s">
        <v>3870</v>
      </c>
      <c r="DL128" s="230" t="s">
        <v>3853</v>
      </c>
      <c r="DM128" s="214">
        <v>45473</v>
      </c>
      <c r="DN128" s="228" t="s">
        <v>3872</v>
      </c>
      <c r="DO128" s="218">
        <v>17456000</v>
      </c>
      <c r="DP128" s="228" t="s">
        <v>3853</v>
      </c>
      <c r="DQ128" s="228" t="s">
        <v>888</v>
      </c>
      <c r="DR128" s="228">
        <v>2</v>
      </c>
      <c r="DS128" s="228" t="s">
        <v>3870</v>
      </c>
      <c r="DT128" s="228" t="s">
        <v>3853</v>
      </c>
      <c r="DU128" s="229">
        <v>45473</v>
      </c>
      <c r="DV128" s="227" t="s">
        <v>3873</v>
      </c>
      <c r="DW128" s="213">
        <v>13401000</v>
      </c>
      <c r="DX128" s="230" t="s">
        <v>3853</v>
      </c>
      <c r="DY128" s="230" t="s">
        <v>888</v>
      </c>
      <c r="DZ128" s="230">
        <v>2</v>
      </c>
      <c r="EA128" s="230" t="s">
        <v>3870</v>
      </c>
      <c r="EB128" s="230" t="s">
        <v>3853</v>
      </c>
      <c r="EC128" s="214">
        <v>45473</v>
      </c>
      <c r="ED128" s="228" t="s">
        <v>3874</v>
      </c>
      <c r="EE128" s="218">
        <v>8677000</v>
      </c>
      <c r="EF128" s="228" t="s">
        <v>3853</v>
      </c>
      <c r="EG128" s="228" t="s">
        <v>888</v>
      </c>
      <c r="EH128" s="228">
        <v>2</v>
      </c>
      <c r="EI128" s="228" t="s">
        <v>3870</v>
      </c>
      <c r="EJ128" s="228" t="s">
        <v>3853</v>
      </c>
      <c r="EK128" s="229">
        <v>45473</v>
      </c>
      <c r="EL128" s="227" t="s">
        <v>3875</v>
      </c>
      <c r="EM128" s="213">
        <v>67000</v>
      </c>
      <c r="EN128" s="230" t="s">
        <v>3853</v>
      </c>
      <c r="EO128" s="230" t="s">
        <v>888</v>
      </c>
      <c r="EP128" s="230">
        <v>2</v>
      </c>
      <c r="EQ128" s="230" t="s">
        <v>3870</v>
      </c>
      <c r="ER128" s="230" t="s">
        <v>3853</v>
      </c>
      <c r="ES128" s="214">
        <v>45473</v>
      </c>
      <c r="ET128" s="228" t="s">
        <v>3867</v>
      </c>
      <c r="EU128" s="228">
        <v>3143</v>
      </c>
      <c r="EV128" s="228" t="s">
        <v>3853</v>
      </c>
      <c r="EW128" s="228" t="s">
        <v>22</v>
      </c>
      <c r="EX128" s="228">
        <v>3</v>
      </c>
      <c r="EY128" s="228" t="s">
        <v>3866</v>
      </c>
      <c r="EZ128" s="228" t="s">
        <v>3853</v>
      </c>
      <c r="FA128" s="229">
        <v>45473</v>
      </c>
      <c r="FB128" s="227" t="s">
        <v>481</v>
      </c>
      <c r="FC128" s="230">
        <v>5</v>
      </c>
      <c r="FD128" s="230" t="s">
        <v>476</v>
      </c>
      <c r="FE128" s="230" t="s">
        <v>33</v>
      </c>
      <c r="FF128" s="230">
        <v>2</v>
      </c>
      <c r="FG128" s="230" t="s">
        <v>480</v>
      </c>
      <c r="FH128" s="230" t="s">
        <v>476</v>
      </c>
      <c r="FI128" s="214">
        <v>43606</v>
      </c>
      <c r="FJ128" s="227" t="s">
        <v>11541</v>
      </c>
      <c r="FK128" s="228" t="e">
        <v>#N/A</v>
      </c>
      <c r="FL128" s="228" t="e">
        <v>#N/A</v>
      </c>
      <c r="FM128" s="228" t="e">
        <v>#N/A</v>
      </c>
      <c r="FN128" s="228" t="e">
        <v>#N/A</v>
      </c>
      <c r="FO128" s="228" t="e">
        <v>#N/A</v>
      </c>
      <c r="FP128" s="218" t="e">
        <v>#N/A</v>
      </c>
      <c r="FQ128" s="219" t="e">
        <v>#N/A</v>
      </c>
      <c r="FR128" s="227" t="s">
        <v>677</v>
      </c>
      <c r="FS128" s="230" t="s">
        <v>17</v>
      </c>
      <c r="FT128" s="230" t="s">
        <v>17</v>
      </c>
      <c r="FU128" s="230" t="s">
        <v>17</v>
      </c>
      <c r="FV128" s="230" t="s">
        <v>17</v>
      </c>
      <c r="FW128" s="230" t="s">
        <v>17</v>
      </c>
      <c r="FX128" s="230" t="s">
        <v>17</v>
      </c>
      <c r="FY128" s="214">
        <v>44015</v>
      </c>
      <c r="FZ128" s="228" t="s">
        <v>3444</v>
      </c>
      <c r="GA128" s="228">
        <v>1</v>
      </c>
      <c r="GB128" s="228" t="s">
        <v>2232</v>
      </c>
      <c r="GC128" s="228" t="s">
        <v>33</v>
      </c>
      <c r="GD128" s="228">
        <v>2</v>
      </c>
      <c r="GE128" s="228" t="s">
        <v>17</v>
      </c>
      <c r="GF128" s="228" t="s">
        <v>17</v>
      </c>
      <c r="GG128" s="229">
        <v>45462</v>
      </c>
      <c r="GH128" s="227" t="s">
        <v>3450</v>
      </c>
      <c r="GI128" s="230">
        <v>3</v>
      </c>
      <c r="GJ128" s="230" t="s">
        <v>2232</v>
      </c>
      <c r="GK128" s="230" t="s">
        <v>33</v>
      </c>
      <c r="GL128" s="230">
        <v>2</v>
      </c>
      <c r="GM128" s="230" t="s">
        <v>17</v>
      </c>
      <c r="GN128" s="230" t="s">
        <v>17</v>
      </c>
      <c r="GO128" s="214">
        <v>45462</v>
      </c>
      <c r="GP128" s="228" t="s">
        <v>3445</v>
      </c>
      <c r="GQ128" s="228">
        <v>3</v>
      </c>
      <c r="GR128" s="228" t="s">
        <v>2232</v>
      </c>
      <c r="GS128" s="228" t="s">
        <v>33</v>
      </c>
      <c r="GT128" s="228">
        <v>2</v>
      </c>
      <c r="GU128" s="228" t="s">
        <v>17</v>
      </c>
      <c r="GV128" s="228" t="s">
        <v>17</v>
      </c>
      <c r="GW128" s="229">
        <v>45462</v>
      </c>
      <c r="GX128" s="227" t="s">
        <v>3451</v>
      </c>
      <c r="GY128" s="230">
        <v>2</v>
      </c>
      <c r="GZ128" s="230" t="s">
        <v>2232</v>
      </c>
      <c r="HA128" s="230" t="s">
        <v>33</v>
      </c>
      <c r="HB128" s="230">
        <v>2</v>
      </c>
      <c r="HC128" s="230" t="s">
        <v>17</v>
      </c>
      <c r="HD128" s="230" t="s">
        <v>17</v>
      </c>
      <c r="HE128" s="214">
        <v>45462</v>
      </c>
      <c r="HF128" s="228" t="s">
        <v>3443</v>
      </c>
      <c r="HG128" s="228">
        <v>2</v>
      </c>
      <c r="HH128" s="228" t="s">
        <v>2232</v>
      </c>
      <c r="HI128" s="228" t="s">
        <v>33</v>
      </c>
      <c r="HJ128" s="228">
        <v>2</v>
      </c>
      <c r="HK128" s="228" t="s">
        <v>17</v>
      </c>
      <c r="HL128" s="228" t="s">
        <v>17</v>
      </c>
      <c r="HM128" s="229">
        <v>45462</v>
      </c>
      <c r="HN128" s="227" t="s">
        <v>3449</v>
      </c>
      <c r="HO128" s="230">
        <v>3</v>
      </c>
      <c r="HP128" s="230" t="s">
        <v>2232</v>
      </c>
      <c r="HQ128" s="230" t="s">
        <v>33</v>
      </c>
      <c r="HR128" s="230">
        <v>2</v>
      </c>
      <c r="HS128" s="230" t="s">
        <v>17</v>
      </c>
      <c r="HT128" s="230" t="s">
        <v>17</v>
      </c>
      <c r="HU128" s="214">
        <v>45462</v>
      </c>
      <c r="HV128" s="228" t="s">
        <v>3446</v>
      </c>
      <c r="HW128" s="228">
        <v>3</v>
      </c>
      <c r="HX128" s="228" t="s">
        <v>2232</v>
      </c>
      <c r="HY128" s="228" t="s">
        <v>33</v>
      </c>
      <c r="HZ128" s="228">
        <v>2</v>
      </c>
      <c r="IA128" s="228" t="s">
        <v>17</v>
      </c>
      <c r="IB128" s="228" t="s">
        <v>17</v>
      </c>
      <c r="IC128" s="229">
        <v>45462</v>
      </c>
      <c r="ID128" s="227" t="s">
        <v>3448</v>
      </c>
      <c r="IE128" s="230">
        <v>3</v>
      </c>
      <c r="IF128" s="230" t="s">
        <v>2232</v>
      </c>
      <c r="IG128" s="230" t="s">
        <v>33</v>
      </c>
      <c r="IH128" s="230">
        <v>2</v>
      </c>
      <c r="II128" s="230" t="s">
        <v>17</v>
      </c>
      <c r="IJ128" s="230" t="s">
        <v>17</v>
      </c>
      <c r="IK128" s="214">
        <v>45462</v>
      </c>
      <c r="IL128" s="228" t="s">
        <v>3447</v>
      </c>
      <c r="IM128" s="228">
        <v>0</v>
      </c>
      <c r="IN128" s="228" t="s">
        <v>2232</v>
      </c>
      <c r="IO128" s="228" t="s">
        <v>33</v>
      </c>
      <c r="IP128" s="228">
        <v>2</v>
      </c>
      <c r="IQ128" s="228" t="s">
        <v>17</v>
      </c>
      <c r="IR128" s="228" t="s">
        <v>17</v>
      </c>
      <c r="IS128" s="229">
        <v>45462</v>
      </c>
    </row>
    <row r="129" spans="1:253" s="11" customFormat="1" ht="13.25" customHeight="1" x14ac:dyDescent="0.25">
      <c r="A129" s="11" t="s">
        <v>463</v>
      </c>
      <c r="B129" s="11">
        <v>0</v>
      </c>
      <c r="C129" s="11" t="s">
        <v>464</v>
      </c>
      <c r="D129" s="11" t="s">
        <v>465</v>
      </c>
      <c r="E129" s="11" t="s">
        <v>11169</v>
      </c>
      <c r="F129" s="11" t="s">
        <v>3877</v>
      </c>
      <c r="G129" s="212">
        <v>95407000</v>
      </c>
      <c r="H129" s="213" t="s">
        <v>3853</v>
      </c>
      <c r="I129" s="213" t="s">
        <v>888</v>
      </c>
      <c r="J129" s="213">
        <v>2</v>
      </c>
      <c r="K129" s="213" t="s">
        <v>3876</v>
      </c>
      <c r="L129" s="213" t="s">
        <v>3853</v>
      </c>
      <c r="M129" s="214">
        <v>45473</v>
      </c>
      <c r="N129" s="221" t="s">
        <v>3879</v>
      </c>
      <c r="O129" s="216">
        <v>150195</v>
      </c>
      <c r="P129" s="216" t="s">
        <v>3853</v>
      </c>
      <c r="Q129" s="216" t="s">
        <v>888</v>
      </c>
      <c r="R129" s="216">
        <v>2</v>
      </c>
      <c r="S129" s="216" t="s">
        <v>3878</v>
      </c>
      <c r="T129" s="216" t="s">
        <v>3853</v>
      </c>
      <c r="U129" s="217">
        <v>45473</v>
      </c>
      <c r="V129" s="221" t="s">
        <v>3881</v>
      </c>
      <c r="W129" s="213">
        <v>16386000</v>
      </c>
      <c r="X129" s="213" t="s">
        <v>3853</v>
      </c>
      <c r="Y129" s="213" t="s">
        <v>888</v>
      </c>
      <c r="Z129" s="213">
        <v>2</v>
      </c>
      <c r="AA129" s="213" t="s">
        <v>3880</v>
      </c>
      <c r="AB129" s="213" t="s">
        <v>3853</v>
      </c>
      <c r="AC129" s="214">
        <v>45473</v>
      </c>
      <c r="AD129" s="221" t="s">
        <v>3883</v>
      </c>
      <c r="AE129" s="218">
        <v>854000</v>
      </c>
      <c r="AF129" s="218" t="s">
        <v>3853</v>
      </c>
      <c r="AG129" s="218" t="s">
        <v>888</v>
      </c>
      <c r="AH129" s="218">
        <v>2</v>
      </c>
      <c r="AI129" s="218" t="s">
        <v>3882</v>
      </c>
      <c r="AJ129" s="218" t="s">
        <v>3853</v>
      </c>
      <c r="AK129" s="219">
        <v>45473</v>
      </c>
      <c r="AL129" s="221" t="s">
        <v>3885</v>
      </c>
      <c r="AM129" s="213">
        <v>507000</v>
      </c>
      <c r="AN129" s="213" t="s">
        <v>3853</v>
      </c>
      <c r="AO129" s="213" t="s">
        <v>888</v>
      </c>
      <c r="AP129" s="213">
        <v>2</v>
      </c>
      <c r="AQ129" s="213" t="s">
        <v>3884</v>
      </c>
      <c r="AR129" s="213" t="s">
        <v>3853</v>
      </c>
      <c r="AS129" s="214">
        <v>45473</v>
      </c>
      <c r="AT129" s="222" t="s">
        <v>470</v>
      </c>
      <c r="AU129" s="218" t="s">
        <v>17</v>
      </c>
      <c r="AV129" s="218" t="s">
        <v>17</v>
      </c>
      <c r="AW129" s="218" t="s">
        <v>17</v>
      </c>
      <c r="AX129" s="218" t="s">
        <v>17</v>
      </c>
      <c r="AY129" s="218" t="s">
        <v>17</v>
      </c>
      <c r="AZ129" s="218" t="s">
        <v>17</v>
      </c>
      <c r="BA129" s="219">
        <v>43603</v>
      </c>
      <c r="BB129" s="221" t="s">
        <v>469</v>
      </c>
      <c r="BC129" s="213" t="s">
        <v>17</v>
      </c>
      <c r="BD129" s="213" t="s">
        <v>17</v>
      </c>
      <c r="BE129" s="213" t="s">
        <v>17</v>
      </c>
      <c r="BF129" s="213" t="s">
        <v>17</v>
      </c>
      <c r="BG129" s="213" t="s">
        <v>17</v>
      </c>
      <c r="BH129" s="213" t="s">
        <v>17</v>
      </c>
      <c r="BI129" s="214">
        <v>43603</v>
      </c>
      <c r="BJ129" s="222" t="s">
        <v>3887</v>
      </c>
      <c r="BK129" s="222">
        <v>6</v>
      </c>
      <c r="BL129" s="222" t="s">
        <v>3853</v>
      </c>
      <c r="BM129" s="222" t="s">
        <v>22</v>
      </c>
      <c r="BN129" s="222">
        <v>3</v>
      </c>
      <c r="BO129" s="222" t="s">
        <v>3886</v>
      </c>
      <c r="BP129" s="218" t="s">
        <v>3853</v>
      </c>
      <c r="BQ129" s="223">
        <v>45473</v>
      </c>
      <c r="BR129" s="221" t="s">
        <v>466</v>
      </c>
      <c r="BS129" s="224" t="s">
        <v>17</v>
      </c>
      <c r="BT129" s="224" t="s">
        <v>17</v>
      </c>
      <c r="BU129" s="224" t="s">
        <v>17</v>
      </c>
      <c r="BV129" s="224" t="s">
        <v>17</v>
      </c>
      <c r="BW129" s="224" t="s">
        <v>17</v>
      </c>
      <c r="BX129" s="224" t="s">
        <v>17</v>
      </c>
      <c r="BY129" s="214">
        <v>43603</v>
      </c>
      <c r="BZ129" s="222" t="s">
        <v>467</v>
      </c>
      <c r="CA129" s="222" t="s">
        <v>17</v>
      </c>
      <c r="CB129" s="222" t="s">
        <v>17</v>
      </c>
      <c r="CC129" s="222" t="s">
        <v>17</v>
      </c>
      <c r="CD129" s="222" t="s">
        <v>17</v>
      </c>
      <c r="CE129" s="222" t="s">
        <v>17</v>
      </c>
      <c r="CF129" s="222" t="s">
        <v>17</v>
      </c>
      <c r="CG129" s="223">
        <v>43603</v>
      </c>
      <c r="CH129" s="221" t="s">
        <v>11542</v>
      </c>
      <c r="CI129" s="222" t="e">
        <v>#N/A</v>
      </c>
      <c r="CJ129" s="222" t="e">
        <v>#N/A</v>
      </c>
      <c r="CK129" s="222" t="e">
        <v>#N/A</v>
      </c>
      <c r="CL129" s="222" t="e">
        <v>#N/A</v>
      </c>
      <c r="CM129" s="222" t="e">
        <v>#N/A</v>
      </c>
      <c r="CN129" s="222" t="e">
        <v>#N/A</v>
      </c>
      <c r="CO129" s="225" t="e">
        <v>#N/A</v>
      </c>
      <c r="CP129" s="222" t="s">
        <v>468</v>
      </c>
      <c r="CQ129" s="224" t="s">
        <v>17</v>
      </c>
      <c r="CR129" s="224" t="s">
        <v>17</v>
      </c>
      <c r="CS129" s="224" t="s">
        <v>17</v>
      </c>
      <c r="CT129" s="224" t="s">
        <v>17</v>
      </c>
      <c r="CU129" s="224" t="s">
        <v>17</v>
      </c>
      <c r="CV129" s="224" t="s">
        <v>17</v>
      </c>
      <c r="CW129" s="214">
        <v>43603</v>
      </c>
      <c r="CX129" s="222" t="s">
        <v>3890</v>
      </c>
      <c r="CY129" s="218">
        <v>419000</v>
      </c>
      <c r="CZ129" s="218" t="s">
        <v>3853</v>
      </c>
      <c r="DA129" s="218" t="s">
        <v>888</v>
      </c>
      <c r="DB129" s="218">
        <v>2</v>
      </c>
      <c r="DC129" s="218" t="s">
        <v>3891</v>
      </c>
      <c r="DD129" s="218" t="s">
        <v>3853</v>
      </c>
      <c r="DE129" s="220">
        <v>45473</v>
      </c>
      <c r="DF129" s="221" t="s">
        <v>3892</v>
      </c>
      <c r="DG129" s="213">
        <v>15532000</v>
      </c>
      <c r="DH129" s="224" t="s">
        <v>3853</v>
      </c>
      <c r="DI129" s="224" t="s">
        <v>888</v>
      </c>
      <c r="DJ129" s="224">
        <v>2</v>
      </c>
      <c r="DK129" s="224" t="s">
        <v>3891</v>
      </c>
      <c r="DL129" s="224" t="s">
        <v>3853</v>
      </c>
      <c r="DM129" s="214">
        <v>45473</v>
      </c>
      <c r="DN129" s="222" t="s">
        <v>3893</v>
      </c>
      <c r="DO129" s="218">
        <v>434000</v>
      </c>
      <c r="DP129" s="222" t="s">
        <v>3853</v>
      </c>
      <c r="DQ129" s="222" t="s">
        <v>888</v>
      </c>
      <c r="DR129" s="222">
        <v>2</v>
      </c>
      <c r="DS129" s="222" t="s">
        <v>3891</v>
      </c>
      <c r="DT129" s="222" t="s">
        <v>3853</v>
      </c>
      <c r="DU129" s="223">
        <v>45473</v>
      </c>
      <c r="DV129" s="221" t="s">
        <v>3894</v>
      </c>
      <c r="DW129" s="213">
        <v>362000</v>
      </c>
      <c r="DX129" s="224" t="s">
        <v>3853</v>
      </c>
      <c r="DY129" s="224" t="s">
        <v>888</v>
      </c>
      <c r="DZ129" s="224">
        <v>2</v>
      </c>
      <c r="EA129" s="224" t="s">
        <v>3891</v>
      </c>
      <c r="EB129" s="224" t="s">
        <v>3853</v>
      </c>
      <c r="EC129" s="214">
        <v>45473</v>
      </c>
      <c r="ED129" s="222" t="s">
        <v>3895</v>
      </c>
      <c r="EE129" s="218">
        <v>51000</v>
      </c>
      <c r="EF129" s="222" t="s">
        <v>3853</v>
      </c>
      <c r="EG129" s="222" t="s">
        <v>22</v>
      </c>
      <c r="EH129" s="222">
        <v>3</v>
      </c>
      <c r="EI129" s="222" t="s">
        <v>3891</v>
      </c>
      <c r="EJ129" s="222" t="s">
        <v>3853</v>
      </c>
      <c r="EK129" s="223">
        <v>45473</v>
      </c>
      <c r="EL129" s="221" t="s">
        <v>3896</v>
      </c>
      <c r="EM129" s="213">
        <v>6000</v>
      </c>
      <c r="EN129" s="224" t="s">
        <v>3853</v>
      </c>
      <c r="EO129" s="224" t="s">
        <v>22</v>
      </c>
      <c r="EP129" s="224">
        <v>3</v>
      </c>
      <c r="EQ129" s="224" t="s">
        <v>3891</v>
      </c>
      <c r="ER129" s="224" t="s">
        <v>3853</v>
      </c>
      <c r="ES129" s="214">
        <v>45473</v>
      </c>
      <c r="ET129" s="222" t="s">
        <v>3888</v>
      </c>
      <c r="EU129" s="222">
        <v>6</v>
      </c>
      <c r="EV129" s="222" t="s">
        <v>3853</v>
      </c>
      <c r="EW129" s="222" t="s">
        <v>22</v>
      </c>
      <c r="EX129" s="222">
        <v>3</v>
      </c>
      <c r="EY129" s="222" t="s">
        <v>3886</v>
      </c>
      <c r="EZ129" s="222" t="s">
        <v>3853</v>
      </c>
      <c r="FA129" s="223">
        <v>45473</v>
      </c>
      <c r="FB129" s="221" t="s">
        <v>3898</v>
      </c>
      <c r="FC129" s="224">
        <v>3</v>
      </c>
      <c r="FD129" s="224" t="s">
        <v>3853</v>
      </c>
      <c r="FE129" s="224" t="s">
        <v>888</v>
      </c>
      <c r="FF129" s="224">
        <v>2</v>
      </c>
      <c r="FG129" s="224" t="s">
        <v>3897</v>
      </c>
      <c r="FH129" s="224" t="s">
        <v>3853</v>
      </c>
      <c r="FI129" s="214">
        <v>45473</v>
      </c>
      <c r="FJ129" s="221" t="s">
        <v>471</v>
      </c>
      <c r="FK129" s="222" t="s">
        <v>17</v>
      </c>
      <c r="FL129" s="222" t="s">
        <v>17</v>
      </c>
      <c r="FM129" s="222" t="s">
        <v>17</v>
      </c>
      <c r="FN129" s="222" t="s">
        <v>17</v>
      </c>
      <c r="FO129" s="222" t="s">
        <v>17</v>
      </c>
      <c r="FP129" s="218" t="s">
        <v>17</v>
      </c>
      <c r="FQ129" s="219">
        <v>43603</v>
      </c>
      <c r="FR129" s="221" t="s">
        <v>472</v>
      </c>
      <c r="FS129" s="224" t="s">
        <v>17</v>
      </c>
      <c r="FT129" s="224" t="s">
        <v>17</v>
      </c>
      <c r="FU129" s="224" t="s">
        <v>17</v>
      </c>
      <c r="FV129" s="224" t="s">
        <v>17</v>
      </c>
      <c r="FW129" s="224" t="s">
        <v>17</v>
      </c>
      <c r="FX129" s="224" t="s">
        <v>17</v>
      </c>
      <c r="FY129" s="214">
        <v>43603</v>
      </c>
      <c r="FZ129" s="222" t="s">
        <v>3453</v>
      </c>
      <c r="GA129" s="222">
        <v>1</v>
      </c>
      <c r="GB129" s="222" t="s">
        <v>2232</v>
      </c>
      <c r="GC129" s="222" t="s">
        <v>33</v>
      </c>
      <c r="GD129" s="222">
        <v>2</v>
      </c>
      <c r="GE129" s="222" t="s">
        <v>17</v>
      </c>
      <c r="GF129" s="222" t="s">
        <v>17</v>
      </c>
      <c r="GG129" s="223">
        <v>45462</v>
      </c>
      <c r="GH129" s="221" t="s">
        <v>3459</v>
      </c>
      <c r="GI129" s="224">
        <v>1</v>
      </c>
      <c r="GJ129" s="224" t="s">
        <v>2232</v>
      </c>
      <c r="GK129" s="224" t="s">
        <v>33</v>
      </c>
      <c r="GL129" s="224">
        <v>2</v>
      </c>
      <c r="GM129" s="224" t="s">
        <v>17</v>
      </c>
      <c r="GN129" s="224" t="s">
        <v>17</v>
      </c>
      <c r="GO129" s="214">
        <v>45462</v>
      </c>
      <c r="GP129" s="222" t="s">
        <v>3454</v>
      </c>
      <c r="GQ129" s="222">
        <v>1</v>
      </c>
      <c r="GR129" s="222" t="s">
        <v>2232</v>
      </c>
      <c r="GS129" s="222" t="s">
        <v>33</v>
      </c>
      <c r="GT129" s="222">
        <v>2</v>
      </c>
      <c r="GU129" s="222" t="s">
        <v>17</v>
      </c>
      <c r="GV129" s="222" t="s">
        <v>17</v>
      </c>
      <c r="GW129" s="223">
        <v>45462</v>
      </c>
      <c r="GX129" s="221" t="s">
        <v>3460</v>
      </c>
      <c r="GY129" s="224">
        <v>0</v>
      </c>
      <c r="GZ129" s="224" t="s">
        <v>2232</v>
      </c>
      <c r="HA129" s="224" t="s">
        <v>33</v>
      </c>
      <c r="HB129" s="224">
        <v>2</v>
      </c>
      <c r="HC129" s="224" t="s">
        <v>17</v>
      </c>
      <c r="HD129" s="224" t="s">
        <v>17</v>
      </c>
      <c r="HE129" s="214">
        <v>45462</v>
      </c>
      <c r="HF129" s="222" t="s">
        <v>3452</v>
      </c>
      <c r="HG129" s="222">
        <v>2</v>
      </c>
      <c r="HH129" s="222" t="s">
        <v>2232</v>
      </c>
      <c r="HI129" s="222" t="s">
        <v>33</v>
      </c>
      <c r="HJ129" s="222">
        <v>2</v>
      </c>
      <c r="HK129" s="222" t="s">
        <v>17</v>
      </c>
      <c r="HL129" s="222" t="s">
        <v>17</v>
      </c>
      <c r="HM129" s="223">
        <v>45462</v>
      </c>
      <c r="HN129" s="221" t="s">
        <v>3458</v>
      </c>
      <c r="HO129" s="224">
        <v>3</v>
      </c>
      <c r="HP129" s="224" t="s">
        <v>2232</v>
      </c>
      <c r="HQ129" s="224" t="s">
        <v>33</v>
      </c>
      <c r="HR129" s="224">
        <v>2</v>
      </c>
      <c r="HS129" s="224" t="s">
        <v>17</v>
      </c>
      <c r="HT129" s="224" t="s">
        <v>17</v>
      </c>
      <c r="HU129" s="214">
        <v>45462</v>
      </c>
      <c r="HV129" s="222" t="s">
        <v>3455</v>
      </c>
      <c r="HW129" s="222">
        <v>0</v>
      </c>
      <c r="HX129" s="222" t="s">
        <v>2232</v>
      </c>
      <c r="HY129" s="222" t="s">
        <v>33</v>
      </c>
      <c r="HZ129" s="222">
        <v>2</v>
      </c>
      <c r="IA129" s="222" t="s">
        <v>17</v>
      </c>
      <c r="IB129" s="222" t="s">
        <v>17</v>
      </c>
      <c r="IC129" s="223">
        <v>45462</v>
      </c>
      <c r="ID129" s="221" t="s">
        <v>3457</v>
      </c>
      <c r="IE129" s="224">
        <v>3</v>
      </c>
      <c r="IF129" s="224" t="s">
        <v>2232</v>
      </c>
      <c r="IG129" s="224" t="s">
        <v>33</v>
      </c>
      <c r="IH129" s="224">
        <v>2</v>
      </c>
      <c r="II129" s="224" t="s">
        <v>17</v>
      </c>
      <c r="IJ129" s="224" t="s">
        <v>17</v>
      </c>
      <c r="IK129" s="214">
        <v>45462</v>
      </c>
      <c r="IL129" s="222" t="s">
        <v>3456</v>
      </c>
      <c r="IM129" s="222">
        <v>0</v>
      </c>
      <c r="IN129" s="222" t="s">
        <v>2232</v>
      </c>
      <c r="IO129" s="222" t="s">
        <v>33</v>
      </c>
      <c r="IP129" s="222">
        <v>2</v>
      </c>
      <c r="IQ129" s="222" t="s">
        <v>17</v>
      </c>
      <c r="IR129" s="222" t="s">
        <v>17</v>
      </c>
      <c r="IS129" s="223">
        <v>45462</v>
      </c>
    </row>
    <row r="130" spans="1:253" s="11" customFormat="1" ht="13.25" customHeight="1" x14ac:dyDescent="0.25">
      <c r="A130" s="11" t="s">
        <v>924</v>
      </c>
      <c r="B130" s="11">
        <v>0</v>
      </c>
      <c r="C130" s="11" t="s">
        <v>925</v>
      </c>
      <c r="D130" s="11" t="s">
        <v>926</v>
      </c>
      <c r="E130" s="11" t="s">
        <v>11174</v>
      </c>
      <c r="F130" s="11" t="s">
        <v>9312</v>
      </c>
      <c r="G130" s="212">
        <v>125889000</v>
      </c>
      <c r="H130" s="213" t="s">
        <v>9309</v>
      </c>
      <c r="I130" s="213" t="s">
        <v>888</v>
      </c>
      <c r="J130" s="213">
        <v>2</v>
      </c>
      <c r="K130" s="213" t="s">
        <v>9311</v>
      </c>
      <c r="L130" s="213" t="s">
        <v>9310</v>
      </c>
      <c r="M130" s="214">
        <v>45531</v>
      </c>
      <c r="N130" s="227" t="s">
        <v>9316</v>
      </c>
      <c r="O130" s="216">
        <v>4600608</v>
      </c>
      <c r="P130" s="216" t="s">
        <v>9313</v>
      </c>
      <c r="Q130" s="216" t="s">
        <v>888</v>
      </c>
      <c r="R130" s="216">
        <v>2</v>
      </c>
      <c r="S130" s="216" t="s">
        <v>9315</v>
      </c>
      <c r="T130" s="216" t="s">
        <v>9314</v>
      </c>
      <c r="U130" s="217">
        <v>45531</v>
      </c>
      <c r="V130" s="227" t="s">
        <v>9319</v>
      </c>
      <c r="W130" s="213">
        <v>125889000</v>
      </c>
      <c r="X130" s="213" t="s">
        <v>9309</v>
      </c>
      <c r="Y130" s="213" t="s">
        <v>888</v>
      </c>
      <c r="Z130" s="213">
        <v>2</v>
      </c>
      <c r="AA130" s="213" t="s">
        <v>9318</v>
      </c>
      <c r="AB130" s="213" t="s">
        <v>9317</v>
      </c>
      <c r="AC130" s="214">
        <v>45531</v>
      </c>
      <c r="AD130" s="227" t="s">
        <v>9323</v>
      </c>
      <c r="AE130" s="218">
        <v>1334000</v>
      </c>
      <c r="AF130" s="218" t="s">
        <v>9320</v>
      </c>
      <c r="AG130" s="218" t="s">
        <v>888</v>
      </c>
      <c r="AH130" s="218">
        <v>2</v>
      </c>
      <c r="AI130" s="218" t="s">
        <v>9322</v>
      </c>
      <c r="AJ130" s="218" t="s">
        <v>9321</v>
      </c>
      <c r="AK130" s="219">
        <v>45531</v>
      </c>
      <c r="AL130" s="227" t="s">
        <v>9374</v>
      </c>
      <c r="AM130" s="213">
        <v>1334000</v>
      </c>
      <c r="AN130" s="213" t="s">
        <v>9320</v>
      </c>
      <c r="AO130" s="213" t="s">
        <v>888</v>
      </c>
      <c r="AP130" s="213">
        <v>2</v>
      </c>
      <c r="AQ130" s="213" t="s">
        <v>9373</v>
      </c>
      <c r="AR130" s="213" t="s">
        <v>9321</v>
      </c>
      <c r="AS130" s="214">
        <v>45531</v>
      </c>
      <c r="AT130" s="228" t="s">
        <v>929</v>
      </c>
      <c r="AU130" s="218" t="s">
        <v>17</v>
      </c>
      <c r="AV130" s="218" t="s">
        <v>927</v>
      </c>
      <c r="AW130" s="218" t="s">
        <v>17</v>
      </c>
      <c r="AX130" s="218" t="s">
        <v>17</v>
      </c>
      <c r="AY130" s="218" t="s">
        <v>17</v>
      </c>
      <c r="AZ130" s="218" t="s">
        <v>17</v>
      </c>
      <c r="BA130" s="219">
        <v>44801</v>
      </c>
      <c r="BB130" s="227" t="s">
        <v>928</v>
      </c>
      <c r="BC130" s="213" t="s">
        <v>17</v>
      </c>
      <c r="BD130" s="213" t="s">
        <v>927</v>
      </c>
      <c r="BE130" s="213" t="s">
        <v>17</v>
      </c>
      <c r="BF130" s="213" t="s">
        <v>17</v>
      </c>
      <c r="BG130" s="213" t="s">
        <v>17</v>
      </c>
      <c r="BH130" s="213" t="s">
        <v>17</v>
      </c>
      <c r="BI130" s="214">
        <v>44801</v>
      </c>
      <c r="BJ130" s="228" t="s">
        <v>9325</v>
      </c>
      <c r="BK130" s="228">
        <v>870</v>
      </c>
      <c r="BL130" s="228" t="s">
        <v>9324</v>
      </c>
      <c r="BM130" s="228" t="s">
        <v>22</v>
      </c>
      <c r="BN130" s="228">
        <v>3</v>
      </c>
      <c r="BO130" s="228" t="s">
        <v>7539</v>
      </c>
      <c r="BP130" s="218" t="s">
        <v>7459</v>
      </c>
      <c r="BQ130" s="229">
        <v>45531</v>
      </c>
      <c r="BR130" s="227" t="s">
        <v>930</v>
      </c>
      <c r="BS130" s="230" t="s">
        <v>17</v>
      </c>
      <c r="BT130" s="230" t="s">
        <v>17</v>
      </c>
      <c r="BU130" s="230" t="s">
        <v>17</v>
      </c>
      <c r="BV130" s="230" t="s">
        <v>17</v>
      </c>
      <c r="BW130" s="230" t="s">
        <v>17</v>
      </c>
      <c r="BX130" s="230" t="s">
        <v>17</v>
      </c>
      <c r="BY130" s="214">
        <v>44801</v>
      </c>
      <c r="BZ130" s="228" t="s">
        <v>931</v>
      </c>
      <c r="CA130" s="228" t="s">
        <v>17</v>
      </c>
      <c r="CB130" s="228" t="s">
        <v>17</v>
      </c>
      <c r="CC130" s="228" t="s">
        <v>17</v>
      </c>
      <c r="CD130" s="228" t="s">
        <v>17</v>
      </c>
      <c r="CE130" s="228" t="s">
        <v>17</v>
      </c>
      <c r="CF130" s="228" t="s">
        <v>17</v>
      </c>
      <c r="CG130" s="229">
        <v>44801</v>
      </c>
      <c r="CH130" s="227" t="s">
        <v>11543</v>
      </c>
      <c r="CI130" s="228" t="e">
        <v>#N/A</v>
      </c>
      <c r="CJ130" s="228" t="e">
        <v>#N/A</v>
      </c>
      <c r="CK130" s="228" t="e">
        <v>#N/A</v>
      </c>
      <c r="CL130" s="228" t="e">
        <v>#N/A</v>
      </c>
      <c r="CM130" s="228" t="e">
        <v>#N/A</v>
      </c>
      <c r="CN130" s="228" t="e">
        <v>#N/A</v>
      </c>
      <c r="CO130" s="231" t="e">
        <v>#N/A</v>
      </c>
      <c r="CP130" s="228" t="s">
        <v>933</v>
      </c>
      <c r="CQ130" s="230" t="s">
        <v>17</v>
      </c>
      <c r="CR130" s="230" t="s">
        <v>17</v>
      </c>
      <c r="CS130" s="230" t="s">
        <v>17</v>
      </c>
      <c r="CT130" s="230" t="s">
        <v>17</v>
      </c>
      <c r="CU130" s="230" t="s">
        <v>17</v>
      </c>
      <c r="CV130" s="230" t="s">
        <v>17</v>
      </c>
      <c r="CW130" s="214">
        <v>44801</v>
      </c>
      <c r="CX130" s="228" t="s">
        <v>9329</v>
      </c>
      <c r="CY130" s="218">
        <v>1334000</v>
      </c>
      <c r="CZ130" s="218" t="s">
        <v>9320</v>
      </c>
      <c r="DA130" s="218" t="s">
        <v>888</v>
      </c>
      <c r="DB130" s="218">
        <v>2</v>
      </c>
      <c r="DC130" s="218" t="s">
        <v>9336</v>
      </c>
      <c r="DD130" s="218" t="s">
        <v>9321</v>
      </c>
      <c r="DE130" s="220">
        <v>45531</v>
      </c>
      <c r="DF130" s="227" t="s">
        <v>9333</v>
      </c>
      <c r="DG130" s="213">
        <v>124555000</v>
      </c>
      <c r="DH130" s="230" t="s">
        <v>9330</v>
      </c>
      <c r="DI130" s="230" t="s">
        <v>888</v>
      </c>
      <c r="DJ130" s="230">
        <v>2</v>
      </c>
      <c r="DK130" s="230" t="s">
        <v>9332</v>
      </c>
      <c r="DL130" s="230" t="s">
        <v>9331</v>
      </c>
      <c r="DM130" s="214">
        <v>45531</v>
      </c>
      <c r="DN130" s="228" t="s">
        <v>9335</v>
      </c>
      <c r="DO130" s="218">
        <v>0</v>
      </c>
      <c r="DP130" s="228" t="s">
        <v>9320</v>
      </c>
      <c r="DQ130" s="228" t="s">
        <v>888</v>
      </c>
      <c r="DR130" s="228">
        <v>2</v>
      </c>
      <c r="DS130" s="228" t="s">
        <v>9334</v>
      </c>
      <c r="DT130" s="228" t="s">
        <v>9321</v>
      </c>
      <c r="DU130" s="229">
        <v>45531</v>
      </c>
      <c r="DV130" s="227" t="s">
        <v>9337</v>
      </c>
      <c r="DW130" s="213">
        <v>1334000</v>
      </c>
      <c r="DX130" s="230" t="s">
        <v>9320</v>
      </c>
      <c r="DY130" s="230" t="s">
        <v>888</v>
      </c>
      <c r="DZ130" s="230">
        <v>2</v>
      </c>
      <c r="EA130" s="230" t="s">
        <v>9336</v>
      </c>
      <c r="EB130" s="230" t="s">
        <v>9321</v>
      </c>
      <c r="EC130" s="214">
        <v>45531</v>
      </c>
      <c r="ED130" s="228" t="s">
        <v>9339</v>
      </c>
      <c r="EE130" s="218" t="s">
        <v>17</v>
      </c>
      <c r="EF130" s="228" t="s">
        <v>9320</v>
      </c>
      <c r="EG130" s="228" t="s">
        <v>888</v>
      </c>
      <c r="EH130" s="228">
        <v>2</v>
      </c>
      <c r="EI130" s="228" t="s">
        <v>9338</v>
      </c>
      <c r="EJ130" s="228" t="s">
        <v>9321</v>
      </c>
      <c r="EK130" s="229">
        <v>45531</v>
      </c>
      <c r="EL130" s="227" t="s">
        <v>9341</v>
      </c>
      <c r="EM130" s="213" t="s">
        <v>17</v>
      </c>
      <c r="EN130" s="230" t="s">
        <v>9320</v>
      </c>
      <c r="EO130" s="230" t="s">
        <v>888</v>
      </c>
      <c r="EP130" s="230">
        <v>2</v>
      </c>
      <c r="EQ130" s="230" t="s">
        <v>9340</v>
      </c>
      <c r="ER130" s="230" t="s">
        <v>9321</v>
      </c>
      <c r="ES130" s="214">
        <v>45531</v>
      </c>
      <c r="ET130" s="228" t="s">
        <v>9327</v>
      </c>
      <c r="EU130" s="228">
        <v>870</v>
      </c>
      <c r="EV130" s="228" t="s">
        <v>9324</v>
      </c>
      <c r="EW130" s="228" t="s">
        <v>22</v>
      </c>
      <c r="EX130" s="228">
        <v>3</v>
      </c>
      <c r="EY130" s="228" t="s">
        <v>7539</v>
      </c>
      <c r="EZ130" s="228" t="s">
        <v>9326</v>
      </c>
      <c r="FA130" s="229">
        <v>45531</v>
      </c>
      <c r="FB130" s="227" t="s">
        <v>936</v>
      </c>
      <c r="FC130" s="230">
        <v>4</v>
      </c>
      <c r="FD130" s="230" t="s">
        <v>934</v>
      </c>
      <c r="FE130" s="230" t="s">
        <v>492</v>
      </c>
      <c r="FF130" s="230">
        <v>1</v>
      </c>
      <c r="FG130" s="230" t="s">
        <v>889</v>
      </c>
      <c r="FH130" s="230" t="s">
        <v>935</v>
      </c>
      <c r="FI130" s="214">
        <v>44801</v>
      </c>
      <c r="FJ130" s="227" t="s">
        <v>937</v>
      </c>
      <c r="FK130" s="228" t="s">
        <v>17</v>
      </c>
      <c r="FL130" s="228" t="s">
        <v>17</v>
      </c>
      <c r="FM130" s="228" t="s">
        <v>17</v>
      </c>
      <c r="FN130" s="228" t="s">
        <v>17</v>
      </c>
      <c r="FO130" s="228" t="s">
        <v>17</v>
      </c>
      <c r="FP130" s="218" t="s">
        <v>17</v>
      </c>
      <c r="FQ130" s="219">
        <v>44801</v>
      </c>
      <c r="FR130" s="227" t="s">
        <v>938</v>
      </c>
      <c r="FS130" s="230" t="s">
        <v>17</v>
      </c>
      <c r="FT130" s="230" t="s">
        <v>17</v>
      </c>
      <c r="FU130" s="230" t="s">
        <v>17</v>
      </c>
      <c r="FV130" s="230" t="s">
        <v>17</v>
      </c>
      <c r="FW130" s="230" t="s">
        <v>17</v>
      </c>
      <c r="FX130" s="230" t="s">
        <v>17</v>
      </c>
      <c r="FY130" s="214">
        <v>44801</v>
      </c>
      <c r="FZ130" s="228" t="s">
        <v>2955</v>
      </c>
      <c r="GA130" s="228">
        <v>0</v>
      </c>
      <c r="GB130" s="228" t="s">
        <v>2232</v>
      </c>
      <c r="GC130" s="228" t="s">
        <v>33</v>
      </c>
      <c r="GD130" s="228">
        <v>2</v>
      </c>
      <c r="GE130" s="228" t="s">
        <v>17</v>
      </c>
      <c r="GF130" s="228" t="s">
        <v>17</v>
      </c>
      <c r="GG130" s="229">
        <v>45460</v>
      </c>
      <c r="GH130" s="227" t="s">
        <v>2961</v>
      </c>
      <c r="GI130" s="230">
        <v>1</v>
      </c>
      <c r="GJ130" s="230" t="s">
        <v>2232</v>
      </c>
      <c r="GK130" s="230" t="s">
        <v>33</v>
      </c>
      <c r="GL130" s="230">
        <v>2</v>
      </c>
      <c r="GM130" s="230" t="s">
        <v>17</v>
      </c>
      <c r="GN130" s="230" t="s">
        <v>17</v>
      </c>
      <c r="GO130" s="214">
        <v>45460</v>
      </c>
      <c r="GP130" s="228" t="s">
        <v>2956</v>
      </c>
      <c r="GQ130" s="228">
        <v>1</v>
      </c>
      <c r="GR130" s="228" t="s">
        <v>2232</v>
      </c>
      <c r="GS130" s="228" t="s">
        <v>33</v>
      </c>
      <c r="GT130" s="228">
        <v>2</v>
      </c>
      <c r="GU130" s="228" t="s">
        <v>17</v>
      </c>
      <c r="GV130" s="228" t="s">
        <v>17</v>
      </c>
      <c r="GW130" s="229">
        <v>45460</v>
      </c>
      <c r="GX130" s="227" t="s">
        <v>2962</v>
      </c>
      <c r="GY130" s="230">
        <v>2</v>
      </c>
      <c r="GZ130" s="230" t="s">
        <v>2232</v>
      </c>
      <c r="HA130" s="230" t="s">
        <v>33</v>
      </c>
      <c r="HB130" s="230">
        <v>2</v>
      </c>
      <c r="HC130" s="230" t="s">
        <v>17</v>
      </c>
      <c r="HD130" s="230" t="s">
        <v>17</v>
      </c>
      <c r="HE130" s="214">
        <v>45460</v>
      </c>
      <c r="HF130" s="228" t="s">
        <v>2954</v>
      </c>
      <c r="HG130" s="228">
        <v>2</v>
      </c>
      <c r="HH130" s="228" t="s">
        <v>2232</v>
      </c>
      <c r="HI130" s="228" t="s">
        <v>33</v>
      </c>
      <c r="HJ130" s="228">
        <v>2</v>
      </c>
      <c r="HK130" s="228" t="s">
        <v>17</v>
      </c>
      <c r="HL130" s="228" t="s">
        <v>17</v>
      </c>
      <c r="HM130" s="229">
        <v>45460</v>
      </c>
      <c r="HN130" s="227" t="s">
        <v>2960</v>
      </c>
      <c r="HO130" s="230">
        <v>2</v>
      </c>
      <c r="HP130" s="230" t="s">
        <v>2232</v>
      </c>
      <c r="HQ130" s="230" t="s">
        <v>33</v>
      </c>
      <c r="HR130" s="230">
        <v>2</v>
      </c>
      <c r="HS130" s="230" t="s">
        <v>17</v>
      </c>
      <c r="HT130" s="230" t="s">
        <v>17</v>
      </c>
      <c r="HU130" s="214">
        <v>45460</v>
      </c>
      <c r="HV130" s="228" t="s">
        <v>2957</v>
      </c>
      <c r="HW130" s="228">
        <v>0</v>
      </c>
      <c r="HX130" s="228" t="s">
        <v>2232</v>
      </c>
      <c r="HY130" s="228" t="s">
        <v>33</v>
      </c>
      <c r="HZ130" s="228">
        <v>2</v>
      </c>
      <c r="IA130" s="228" t="s">
        <v>17</v>
      </c>
      <c r="IB130" s="228" t="s">
        <v>17</v>
      </c>
      <c r="IC130" s="229">
        <v>45460</v>
      </c>
      <c r="ID130" s="227" t="s">
        <v>2959</v>
      </c>
      <c r="IE130" s="230">
        <v>1</v>
      </c>
      <c r="IF130" s="230" t="s">
        <v>2232</v>
      </c>
      <c r="IG130" s="230" t="s">
        <v>33</v>
      </c>
      <c r="IH130" s="230">
        <v>2</v>
      </c>
      <c r="II130" s="230" t="s">
        <v>17</v>
      </c>
      <c r="IJ130" s="230" t="s">
        <v>17</v>
      </c>
      <c r="IK130" s="214">
        <v>45460</v>
      </c>
      <c r="IL130" s="228" t="s">
        <v>2958</v>
      </c>
      <c r="IM130" s="228">
        <v>1</v>
      </c>
      <c r="IN130" s="228" t="s">
        <v>2232</v>
      </c>
      <c r="IO130" s="228" t="s">
        <v>33</v>
      </c>
      <c r="IP130" s="228">
        <v>2</v>
      </c>
      <c r="IQ130" s="228" t="s">
        <v>17</v>
      </c>
      <c r="IR130" s="228" t="s">
        <v>17</v>
      </c>
      <c r="IS130" s="229">
        <v>45460</v>
      </c>
    </row>
    <row r="131" spans="1:253" s="11" customFormat="1" ht="13.25" customHeight="1" x14ac:dyDescent="0.25">
      <c r="A131" s="11" t="s">
        <v>939</v>
      </c>
      <c r="B131" s="11">
        <v>0</v>
      </c>
      <c r="C131" s="11" t="s">
        <v>940</v>
      </c>
      <c r="D131" s="11" t="s">
        <v>941</v>
      </c>
      <c r="E131" s="11" t="s">
        <v>11177</v>
      </c>
      <c r="F131" s="11" t="s">
        <v>9345</v>
      </c>
      <c r="G131" s="212">
        <v>133023000</v>
      </c>
      <c r="H131" s="213" t="s">
        <v>9342</v>
      </c>
      <c r="I131" s="213" t="s">
        <v>888</v>
      </c>
      <c r="J131" s="213">
        <v>2</v>
      </c>
      <c r="K131" s="213" t="s">
        <v>9344</v>
      </c>
      <c r="L131" s="213" t="s">
        <v>9343</v>
      </c>
      <c r="M131" s="214">
        <v>45531</v>
      </c>
      <c r="N131" s="221" t="s">
        <v>9349</v>
      </c>
      <c r="O131" s="216">
        <v>3327774</v>
      </c>
      <c r="P131" s="216" t="s">
        <v>9346</v>
      </c>
      <c r="Q131" s="216" t="s">
        <v>888</v>
      </c>
      <c r="R131" s="216">
        <v>2</v>
      </c>
      <c r="S131" s="216" t="s">
        <v>9348</v>
      </c>
      <c r="T131" s="216" t="s">
        <v>9347</v>
      </c>
      <c r="U131" s="217">
        <v>45531</v>
      </c>
      <c r="V131" s="221" t="s">
        <v>9350</v>
      </c>
      <c r="W131" s="213">
        <v>133023000</v>
      </c>
      <c r="X131" s="213" t="s">
        <v>9342</v>
      </c>
      <c r="Y131" s="213" t="s">
        <v>888</v>
      </c>
      <c r="Z131" s="213">
        <v>2</v>
      </c>
      <c r="AA131" s="213" t="s">
        <v>9318</v>
      </c>
      <c r="AB131" s="213" t="s">
        <v>9343</v>
      </c>
      <c r="AC131" s="214">
        <v>45531</v>
      </c>
      <c r="AD131" s="221" t="s">
        <v>9353</v>
      </c>
      <c r="AE131" s="218">
        <v>369000</v>
      </c>
      <c r="AF131" s="218" t="s">
        <v>9351</v>
      </c>
      <c r="AG131" s="218" t="s">
        <v>888</v>
      </c>
      <c r="AH131" s="218">
        <v>2</v>
      </c>
      <c r="AI131" s="218" t="s">
        <v>9322</v>
      </c>
      <c r="AJ131" s="218" t="s">
        <v>9352</v>
      </c>
      <c r="AK131" s="219">
        <v>45531</v>
      </c>
      <c r="AL131" s="221" t="s">
        <v>9355</v>
      </c>
      <c r="AM131" s="213">
        <v>369000</v>
      </c>
      <c r="AN131" s="213" t="s">
        <v>9351</v>
      </c>
      <c r="AO131" s="213" t="s">
        <v>33</v>
      </c>
      <c r="AP131" s="213">
        <v>2</v>
      </c>
      <c r="AQ131" s="213" t="s">
        <v>9354</v>
      </c>
      <c r="AR131" s="213" t="s">
        <v>9352</v>
      </c>
      <c r="AS131" s="214">
        <v>45531</v>
      </c>
      <c r="AT131" s="222" t="s">
        <v>943</v>
      </c>
      <c r="AU131" s="218" t="s">
        <v>17</v>
      </c>
      <c r="AV131" s="218" t="s">
        <v>17</v>
      </c>
      <c r="AW131" s="218" t="s">
        <v>17</v>
      </c>
      <c r="AX131" s="218" t="s">
        <v>17</v>
      </c>
      <c r="AY131" s="218" t="s">
        <v>17</v>
      </c>
      <c r="AZ131" s="218" t="s">
        <v>17</v>
      </c>
      <c r="BA131" s="219">
        <v>44801</v>
      </c>
      <c r="BB131" s="221" t="s">
        <v>942</v>
      </c>
      <c r="BC131" s="213" t="s">
        <v>17</v>
      </c>
      <c r="BD131" s="213" t="s">
        <v>17</v>
      </c>
      <c r="BE131" s="213" t="s">
        <v>17</v>
      </c>
      <c r="BF131" s="213" t="s">
        <v>17</v>
      </c>
      <c r="BG131" s="213" t="s">
        <v>17</v>
      </c>
      <c r="BH131" s="213" t="s">
        <v>17</v>
      </c>
      <c r="BI131" s="214">
        <v>44801</v>
      </c>
      <c r="BJ131" s="222" t="s">
        <v>9357</v>
      </c>
      <c r="BK131" s="222">
        <v>156</v>
      </c>
      <c r="BL131" s="222" t="s">
        <v>9324</v>
      </c>
      <c r="BM131" s="222" t="s">
        <v>22</v>
      </c>
      <c r="BN131" s="222">
        <v>3</v>
      </c>
      <c r="BO131" s="222" t="s">
        <v>9356</v>
      </c>
      <c r="BP131" s="218" t="s">
        <v>7416</v>
      </c>
      <c r="BQ131" s="223">
        <v>45531</v>
      </c>
      <c r="BR131" s="221" t="s">
        <v>944</v>
      </c>
      <c r="BS131" s="224" t="s">
        <v>17</v>
      </c>
      <c r="BT131" s="224" t="s">
        <v>17</v>
      </c>
      <c r="BU131" s="224" t="s">
        <v>17</v>
      </c>
      <c r="BV131" s="224" t="s">
        <v>17</v>
      </c>
      <c r="BW131" s="224" t="s">
        <v>17</v>
      </c>
      <c r="BX131" s="224" t="s">
        <v>17</v>
      </c>
      <c r="BY131" s="214">
        <v>44801</v>
      </c>
      <c r="BZ131" s="222" t="s">
        <v>945</v>
      </c>
      <c r="CA131" s="222" t="s">
        <v>17</v>
      </c>
      <c r="CB131" s="222" t="s">
        <v>17</v>
      </c>
      <c r="CC131" s="222" t="s">
        <v>17</v>
      </c>
      <c r="CD131" s="222" t="s">
        <v>17</v>
      </c>
      <c r="CE131" s="222" t="s">
        <v>17</v>
      </c>
      <c r="CF131" s="222" t="s">
        <v>17</v>
      </c>
      <c r="CG131" s="223">
        <v>44801</v>
      </c>
      <c r="CH131" s="221" t="s">
        <v>11544</v>
      </c>
      <c r="CI131" s="222" t="e">
        <v>#N/A</v>
      </c>
      <c r="CJ131" s="222" t="e">
        <v>#N/A</v>
      </c>
      <c r="CK131" s="222" t="e">
        <v>#N/A</v>
      </c>
      <c r="CL131" s="222" t="e">
        <v>#N/A</v>
      </c>
      <c r="CM131" s="222" t="e">
        <v>#N/A</v>
      </c>
      <c r="CN131" s="222" t="e">
        <v>#N/A</v>
      </c>
      <c r="CO131" s="225" t="e">
        <v>#N/A</v>
      </c>
      <c r="CP131" s="222" t="s">
        <v>947</v>
      </c>
      <c r="CQ131" s="224" t="s">
        <v>17</v>
      </c>
      <c r="CR131" s="224" t="s">
        <v>17</v>
      </c>
      <c r="CS131" s="224" t="s">
        <v>17</v>
      </c>
      <c r="CT131" s="224" t="s">
        <v>17</v>
      </c>
      <c r="CU131" s="224" t="s">
        <v>17</v>
      </c>
      <c r="CV131" s="224" t="s">
        <v>17</v>
      </c>
      <c r="CW131" s="214">
        <v>44801</v>
      </c>
      <c r="CX131" s="222" t="s">
        <v>9360</v>
      </c>
      <c r="CY131" s="218">
        <v>369000</v>
      </c>
      <c r="CZ131" s="218" t="s">
        <v>9351</v>
      </c>
      <c r="DA131" s="218" t="s">
        <v>888</v>
      </c>
      <c r="DB131" s="218">
        <v>2</v>
      </c>
      <c r="DC131" s="218" t="s">
        <v>9367</v>
      </c>
      <c r="DD131" s="218" t="s">
        <v>9352</v>
      </c>
      <c r="DE131" s="220">
        <v>45531</v>
      </c>
      <c r="DF131" s="221" t="s">
        <v>9364</v>
      </c>
      <c r="DG131" s="213">
        <v>132654000</v>
      </c>
      <c r="DH131" s="224" t="s">
        <v>9361</v>
      </c>
      <c r="DI131" s="224" t="s">
        <v>888</v>
      </c>
      <c r="DJ131" s="224">
        <v>2</v>
      </c>
      <c r="DK131" s="224" t="s">
        <v>9363</v>
      </c>
      <c r="DL131" s="224" t="s">
        <v>9362</v>
      </c>
      <c r="DM131" s="214">
        <v>45531</v>
      </c>
      <c r="DN131" s="222" t="s">
        <v>9366</v>
      </c>
      <c r="DO131" s="218">
        <v>0</v>
      </c>
      <c r="DP131" s="222" t="s">
        <v>9351</v>
      </c>
      <c r="DQ131" s="222" t="s">
        <v>888</v>
      </c>
      <c r="DR131" s="222">
        <v>2</v>
      </c>
      <c r="DS131" s="222" t="s">
        <v>9365</v>
      </c>
      <c r="DT131" s="222" t="s">
        <v>9352</v>
      </c>
      <c r="DU131" s="223">
        <v>45531</v>
      </c>
      <c r="DV131" s="221" t="s">
        <v>9368</v>
      </c>
      <c r="DW131" s="213">
        <v>369000</v>
      </c>
      <c r="DX131" s="224" t="s">
        <v>9351</v>
      </c>
      <c r="DY131" s="224" t="s">
        <v>888</v>
      </c>
      <c r="DZ131" s="224">
        <v>2</v>
      </c>
      <c r="EA131" s="224" t="s">
        <v>9367</v>
      </c>
      <c r="EB131" s="224" t="s">
        <v>9352</v>
      </c>
      <c r="EC131" s="214">
        <v>45531</v>
      </c>
      <c r="ED131" s="222" t="s">
        <v>9370</v>
      </c>
      <c r="EE131" s="218" t="s">
        <v>17</v>
      </c>
      <c r="EF131" s="222" t="s">
        <v>9351</v>
      </c>
      <c r="EG131" s="222" t="s">
        <v>888</v>
      </c>
      <c r="EH131" s="222">
        <v>2</v>
      </c>
      <c r="EI131" s="222" t="s">
        <v>9369</v>
      </c>
      <c r="EJ131" s="222" t="s">
        <v>9352</v>
      </c>
      <c r="EK131" s="223">
        <v>45531</v>
      </c>
      <c r="EL131" s="221" t="s">
        <v>9372</v>
      </c>
      <c r="EM131" s="213" t="s">
        <v>17</v>
      </c>
      <c r="EN131" s="224" t="s">
        <v>9351</v>
      </c>
      <c r="EO131" s="224" t="s">
        <v>888</v>
      </c>
      <c r="EP131" s="224">
        <v>2</v>
      </c>
      <c r="EQ131" s="224" t="s">
        <v>9371</v>
      </c>
      <c r="ER131" s="224" t="s">
        <v>9352</v>
      </c>
      <c r="ES131" s="214">
        <v>45531</v>
      </c>
      <c r="ET131" s="222" t="s">
        <v>9359</v>
      </c>
      <c r="EU131" s="222">
        <v>156</v>
      </c>
      <c r="EV131" s="222" t="s">
        <v>9324</v>
      </c>
      <c r="EW131" s="222" t="s">
        <v>22</v>
      </c>
      <c r="EX131" s="222">
        <v>3</v>
      </c>
      <c r="EY131" s="222" t="s">
        <v>9356</v>
      </c>
      <c r="EZ131" s="222" t="s">
        <v>9358</v>
      </c>
      <c r="FA131" s="223">
        <v>45531</v>
      </c>
      <c r="FB131" s="221" t="s">
        <v>950</v>
      </c>
      <c r="FC131" s="224">
        <v>4</v>
      </c>
      <c r="FD131" s="224" t="s">
        <v>948</v>
      </c>
      <c r="FE131" s="224" t="s">
        <v>492</v>
      </c>
      <c r="FF131" s="224">
        <v>1</v>
      </c>
      <c r="FG131" s="224" t="s">
        <v>889</v>
      </c>
      <c r="FH131" s="224" t="s">
        <v>949</v>
      </c>
      <c r="FI131" s="214">
        <v>44801</v>
      </c>
      <c r="FJ131" s="221" t="s">
        <v>951</v>
      </c>
      <c r="FK131" s="222" t="s">
        <v>17</v>
      </c>
      <c r="FL131" s="222" t="s">
        <v>17</v>
      </c>
      <c r="FM131" s="222" t="s">
        <v>17</v>
      </c>
      <c r="FN131" s="222" t="s">
        <v>17</v>
      </c>
      <c r="FO131" s="222" t="s">
        <v>17</v>
      </c>
      <c r="FP131" s="218" t="s">
        <v>17</v>
      </c>
      <c r="FQ131" s="219">
        <v>44801</v>
      </c>
      <c r="FR131" s="221" t="s">
        <v>952</v>
      </c>
      <c r="FS131" s="224" t="s">
        <v>17</v>
      </c>
      <c r="FT131" s="224" t="s">
        <v>17</v>
      </c>
      <c r="FU131" s="224" t="s">
        <v>17</v>
      </c>
      <c r="FV131" s="224" t="s">
        <v>17</v>
      </c>
      <c r="FW131" s="224" t="s">
        <v>17</v>
      </c>
      <c r="FX131" s="224" t="s">
        <v>17</v>
      </c>
      <c r="FY131" s="214">
        <v>44801</v>
      </c>
      <c r="FZ131" s="222" t="s">
        <v>2964</v>
      </c>
      <c r="GA131" s="222">
        <v>0</v>
      </c>
      <c r="GB131" s="222" t="s">
        <v>2232</v>
      </c>
      <c r="GC131" s="222" t="s">
        <v>33</v>
      </c>
      <c r="GD131" s="222">
        <v>2</v>
      </c>
      <c r="GE131" s="222" t="s">
        <v>17</v>
      </c>
      <c r="GF131" s="222" t="s">
        <v>17</v>
      </c>
      <c r="GG131" s="223">
        <v>45460</v>
      </c>
      <c r="GH131" s="221" t="s">
        <v>2970</v>
      </c>
      <c r="GI131" s="224">
        <v>0</v>
      </c>
      <c r="GJ131" s="224" t="s">
        <v>2232</v>
      </c>
      <c r="GK131" s="224" t="s">
        <v>33</v>
      </c>
      <c r="GL131" s="224">
        <v>2</v>
      </c>
      <c r="GM131" s="224" t="s">
        <v>17</v>
      </c>
      <c r="GN131" s="224" t="s">
        <v>17</v>
      </c>
      <c r="GO131" s="214">
        <v>45460</v>
      </c>
      <c r="GP131" s="222" t="s">
        <v>2965</v>
      </c>
      <c r="GQ131" s="222">
        <v>0</v>
      </c>
      <c r="GR131" s="222" t="s">
        <v>2232</v>
      </c>
      <c r="GS131" s="222" t="s">
        <v>33</v>
      </c>
      <c r="GT131" s="222">
        <v>2</v>
      </c>
      <c r="GU131" s="222" t="s">
        <v>17</v>
      </c>
      <c r="GV131" s="222" t="s">
        <v>17</v>
      </c>
      <c r="GW131" s="223">
        <v>45460</v>
      </c>
      <c r="GX131" s="221" t="s">
        <v>2971</v>
      </c>
      <c r="GY131" s="224">
        <v>0</v>
      </c>
      <c r="GZ131" s="224" t="s">
        <v>2232</v>
      </c>
      <c r="HA131" s="224" t="s">
        <v>33</v>
      </c>
      <c r="HB131" s="224">
        <v>2</v>
      </c>
      <c r="HC131" s="224" t="s">
        <v>17</v>
      </c>
      <c r="HD131" s="224" t="s">
        <v>17</v>
      </c>
      <c r="HE131" s="214">
        <v>45460</v>
      </c>
      <c r="HF131" s="222" t="s">
        <v>2963</v>
      </c>
      <c r="HG131" s="222">
        <v>0</v>
      </c>
      <c r="HH131" s="222" t="s">
        <v>2232</v>
      </c>
      <c r="HI131" s="222" t="s">
        <v>33</v>
      </c>
      <c r="HJ131" s="222">
        <v>2</v>
      </c>
      <c r="HK131" s="222" t="s">
        <v>17</v>
      </c>
      <c r="HL131" s="222" t="s">
        <v>17</v>
      </c>
      <c r="HM131" s="223">
        <v>45460</v>
      </c>
      <c r="HN131" s="221" t="s">
        <v>2969</v>
      </c>
      <c r="HO131" s="224">
        <v>0</v>
      </c>
      <c r="HP131" s="224" t="s">
        <v>2232</v>
      </c>
      <c r="HQ131" s="224" t="s">
        <v>33</v>
      </c>
      <c r="HR131" s="224">
        <v>2</v>
      </c>
      <c r="HS131" s="224" t="s">
        <v>17</v>
      </c>
      <c r="HT131" s="224" t="s">
        <v>17</v>
      </c>
      <c r="HU131" s="214">
        <v>45460</v>
      </c>
      <c r="HV131" s="222" t="s">
        <v>2966</v>
      </c>
      <c r="HW131" s="222">
        <v>0</v>
      </c>
      <c r="HX131" s="222" t="s">
        <v>2232</v>
      </c>
      <c r="HY131" s="222" t="s">
        <v>33</v>
      </c>
      <c r="HZ131" s="222">
        <v>2</v>
      </c>
      <c r="IA131" s="222" t="s">
        <v>17</v>
      </c>
      <c r="IB131" s="222" t="s">
        <v>17</v>
      </c>
      <c r="IC131" s="223">
        <v>45460</v>
      </c>
      <c r="ID131" s="221" t="s">
        <v>2968</v>
      </c>
      <c r="IE131" s="224">
        <v>1</v>
      </c>
      <c r="IF131" s="224" t="s">
        <v>2232</v>
      </c>
      <c r="IG131" s="224" t="s">
        <v>33</v>
      </c>
      <c r="IH131" s="224">
        <v>2</v>
      </c>
      <c r="II131" s="224" t="s">
        <v>17</v>
      </c>
      <c r="IJ131" s="224" t="s">
        <v>17</v>
      </c>
      <c r="IK131" s="214">
        <v>45460</v>
      </c>
      <c r="IL131" s="222" t="s">
        <v>2967</v>
      </c>
      <c r="IM131" s="222">
        <v>1</v>
      </c>
      <c r="IN131" s="222" t="s">
        <v>2232</v>
      </c>
      <c r="IO131" s="222" t="s">
        <v>33</v>
      </c>
      <c r="IP131" s="222">
        <v>2</v>
      </c>
      <c r="IQ131" s="222" t="s">
        <v>17</v>
      </c>
      <c r="IR131" s="222" t="s">
        <v>17</v>
      </c>
      <c r="IS131" s="223">
        <v>45460</v>
      </c>
    </row>
    <row r="132" spans="1:253" s="11" customFormat="1" ht="13.25" customHeight="1" x14ac:dyDescent="0.25">
      <c r="A132" s="11" t="s">
        <v>1564</v>
      </c>
      <c r="B132" s="11">
        <v>0</v>
      </c>
      <c r="C132" s="11" t="s">
        <v>1565</v>
      </c>
      <c r="D132" s="11" t="s">
        <v>1566</v>
      </c>
      <c r="E132" s="11" t="s">
        <v>11180</v>
      </c>
      <c r="F132" s="11" t="s">
        <v>6908</v>
      </c>
      <c r="G132" s="212">
        <v>226778000</v>
      </c>
      <c r="H132" s="213" t="s">
        <v>6905</v>
      </c>
      <c r="I132" s="213" t="s">
        <v>888</v>
      </c>
      <c r="J132" s="213">
        <v>2</v>
      </c>
      <c r="K132" s="213" t="s">
        <v>6907</v>
      </c>
      <c r="L132" s="213" t="s">
        <v>6906</v>
      </c>
      <c r="M132" s="214">
        <v>45529</v>
      </c>
      <c r="N132" s="227" t="s">
        <v>6912</v>
      </c>
      <c r="O132" s="216">
        <v>37488</v>
      </c>
      <c r="P132" s="216" t="s">
        <v>6909</v>
      </c>
      <c r="Q132" s="216" t="s">
        <v>492</v>
      </c>
      <c r="R132" s="216">
        <v>1</v>
      </c>
      <c r="S132" s="216" t="s">
        <v>6911</v>
      </c>
      <c r="T132" s="216" t="s">
        <v>6910</v>
      </c>
      <c r="U132" s="217">
        <v>45529</v>
      </c>
      <c r="V132" s="227" t="s">
        <v>6916</v>
      </c>
      <c r="W132" s="213">
        <v>5006000</v>
      </c>
      <c r="X132" s="213" t="s">
        <v>6913</v>
      </c>
      <c r="Y132" s="213" t="s">
        <v>888</v>
      </c>
      <c r="Z132" s="213">
        <v>2</v>
      </c>
      <c r="AA132" s="213" t="s">
        <v>6915</v>
      </c>
      <c r="AB132" s="213" t="s">
        <v>6914</v>
      </c>
      <c r="AC132" s="214">
        <v>45529</v>
      </c>
      <c r="AD132" s="227" t="s">
        <v>6918</v>
      </c>
      <c r="AE132" s="218">
        <v>5006000</v>
      </c>
      <c r="AF132" s="218" t="s">
        <v>6913</v>
      </c>
      <c r="AG132" s="218" t="s">
        <v>888</v>
      </c>
      <c r="AH132" s="218">
        <v>2</v>
      </c>
      <c r="AI132" s="218" t="s">
        <v>6917</v>
      </c>
      <c r="AJ132" s="218" t="s">
        <v>6914</v>
      </c>
      <c r="AK132" s="219">
        <v>45529</v>
      </c>
      <c r="AL132" s="227" t="s">
        <v>6920</v>
      </c>
      <c r="AM132" s="213">
        <v>1334000</v>
      </c>
      <c r="AN132" s="213" t="s">
        <v>4672</v>
      </c>
      <c r="AO132" s="213" t="s">
        <v>888</v>
      </c>
      <c r="AP132" s="213">
        <v>2</v>
      </c>
      <c r="AQ132" s="213" t="s">
        <v>6919</v>
      </c>
      <c r="AR132" s="213" t="s">
        <v>4673</v>
      </c>
      <c r="AS132" s="214">
        <v>45529</v>
      </c>
      <c r="AT132" s="228" t="s">
        <v>6921</v>
      </c>
      <c r="AU132" s="218" t="s">
        <v>17</v>
      </c>
      <c r="AV132" s="218" t="s">
        <v>17</v>
      </c>
      <c r="AW132" s="218" t="s">
        <v>17</v>
      </c>
      <c r="AX132" s="218" t="s">
        <v>17</v>
      </c>
      <c r="AY132" s="218" t="s">
        <v>1776</v>
      </c>
      <c r="AZ132" s="218" t="s">
        <v>17</v>
      </c>
      <c r="BA132" s="219">
        <v>45529</v>
      </c>
      <c r="BB132" s="227" t="s">
        <v>1570</v>
      </c>
      <c r="BC132" s="213" t="s">
        <v>17</v>
      </c>
      <c r="BD132" s="213" t="s">
        <v>17</v>
      </c>
      <c r="BE132" s="213" t="s">
        <v>17</v>
      </c>
      <c r="BF132" s="213" t="s">
        <v>17</v>
      </c>
      <c r="BG132" s="213" t="s">
        <v>1567</v>
      </c>
      <c r="BH132" s="213" t="s">
        <v>17</v>
      </c>
      <c r="BI132" s="214">
        <v>45381</v>
      </c>
      <c r="BJ132" s="228" t="s">
        <v>6923</v>
      </c>
      <c r="BK132" s="228">
        <v>2576</v>
      </c>
      <c r="BL132" s="228" t="s">
        <v>4678</v>
      </c>
      <c r="BM132" s="228" t="s">
        <v>888</v>
      </c>
      <c r="BN132" s="228">
        <v>2</v>
      </c>
      <c r="BO132" s="228" t="s">
        <v>6922</v>
      </c>
      <c r="BP132" s="218" t="s">
        <v>691</v>
      </c>
      <c r="BQ132" s="229">
        <v>45529</v>
      </c>
      <c r="BR132" s="227" t="s">
        <v>1571</v>
      </c>
      <c r="BS132" s="230" t="s">
        <v>17</v>
      </c>
      <c r="BT132" s="230" t="s">
        <v>17</v>
      </c>
      <c r="BU132" s="230" t="s">
        <v>17</v>
      </c>
      <c r="BV132" s="230" t="s">
        <v>17</v>
      </c>
      <c r="BW132" s="230" t="s">
        <v>1567</v>
      </c>
      <c r="BX132" s="230" t="s">
        <v>17</v>
      </c>
      <c r="BY132" s="214">
        <v>45381</v>
      </c>
      <c r="BZ132" s="228" t="s">
        <v>1572</v>
      </c>
      <c r="CA132" s="228" t="s">
        <v>17</v>
      </c>
      <c r="CB132" s="228" t="s">
        <v>17</v>
      </c>
      <c r="CC132" s="228" t="s">
        <v>17</v>
      </c>
      <c r="CD132" s="228" t="s">
        <v>17</v>
      </c>
      <c r="CE132" s="228" t="s">
        <v>1567</v>
      </c>
      <c r="CF132" s="228" t="s">
        <v>17</v>
      </c>
      <c r="CG132" s="229">
        <v>45381</v>
      </c>
      <c r="CH132" s="227" t="s">
        <v>11545</v>
      </c>
      <c r="CI132" s="228" t="e">
        <v>#N/A</v>
      </c>
      <c r="CJ132" s="228" t="e">
        <v>#N/A</v>
      </c>
      <c r="CK132" s="228" t="e">
        <v>#N/A</v>
      </c>
      <c r="CL132" s="228" t="e">
        <v>#N/A</v>
      </c>
      <c r="CM132" s="228" t="e">
        <v>#N/A</v>
      </c>
      <c r="CN132" s="228" t="e">
        <v>#N/A</v>
      </c>
      <c r="CO132" s="231" t="e">
        <v>#N/A</v>
      </c>
      <c r="CP132" s="228" t="s">
        <v>1574</v>
      </c>
      <c r="CQ132" s="230" t="s">
        <v>17</v>
      </c>
      <c r="CR132" s="230" t="s">
        <v>17</v>
      </c>
      <c r="CS132" s="230" t="s">
        <v>17</v>
      </c>
      <c r="CT132" s="230" t="s">
        <v>17</v>
      </c>
      <c r="CU132" s="230" t="s">
        <v>1567</v>
      </c>
      <c r="CV132" s="230" t="s">
        <v>17</v>
      </c>
      <c r="CW132" s="214">
        <v>45381</v>
      </c>
      <c r="CX132" s="228" t="s">
        <v>6929</v>
      </c>
      <c r="CY132" s="218">
        <v>3211000</v>
      </c>
      <c r="CZ132" s="218" t="s">
        <v>6935</v>
      </c>
      <c r="DA132" s="218" t="s">
        <v>888</v>
      </c>
      <c r="DB132" s="218">
        <v>2</v>
      </c>
      <c r="DC132" s="218" t="s">
        <v>6932</v>
      </c>
      <c r="DD132" s="218" t="s">
        <v>6936</v>
      </c>
      <c r="DE132" s="220">
        <v>45529</v>
      </c>
      <c r="DF132" s="227" t="s">
        <v>6933</v>
      </c>
      <c r="DG132" s="213">
        <v>0</v>
      </c>
      <c r="DH132" s="230" t="s">
        <v>6930</v>
      </c>
      <c r="DI132" s="230" t="s">
        <v>888</v>
      </c>
      <c r="DJ132" s="230">
        <v>2</v>
      </c>
      <c r="DK132" s="230" t="s">
        <v>6932</v>
      </c>
      <c r="DL132" s="230" t="s">
        <v>6931</v>
      </c>
      <c r="DM132" s="214">
        <v>45529</v>
      </c>
      <c r="DN132" s="228" t="s">
        <v>6934</v>
      </c>
      <c r="DO132" s="218">
        <v>1794000</v>
      </c>
      <c r="DP132" s="228" t="s">
        <v>6930</v>
      </c>
      <c r="DQ132" s="228" t="s">
        <v>888</v>
      </c>
      <c r="DR132" s="228">
        <v>2</v>
      </c>
      <c r="DS132" s="228" t="s">
        <v>6932</v>
      </c>
      <c r="DT132" s="228" t="s">
        <v>6931</v>
      </c>
      <c r="DU132" s="229">
        <v>45529</v>
      </c>
      <c r="DV132" s="227" t="s">
        <v>6937</v>
      </c>
      <c r="DW132" s="213">
        <v>1747000</v>
      </c>
      <c r="DX132" s="230" t="s">
        <v>6935</v>
      </c>
      <c r="DY132" s="230" t="s">
        <v>888</v>
      </c>
      <c r="DZ132" s="230">
        <v>2</v>
      </c>
      <c r="EA132" s="230" t="s">
        <v>6932</v>
      </c>
      <c r="EB132" s="230" t="s">
        <v>6936</v>
      </c>
      <c r="EC132" s="214">
        <v>45529</v>
      </c>
      <c r="ED132" s="228" t="s">
        <v>6940</v>
      </c>
      <c r="EE132" s="218">
        <v>1464000</v>
      </c>
      <c r="EF132" s="228" t="s">
        <v>6938</v>
      </c>
      <c r="EG132" s="228" t="s">
        <v>888</v>
      </c>
      <c r="EH132" s="228">
        <v>2</v>
      </c>
      <c r="EI132" s="228" t="s">
        <v>6932</v>
      </c>
      <c r="EJ132" s="228" t="s">
        <v>6939</v>
      </c>
      <c r="EK132" s="229">
        <v>45529</v>
      </c>
      <c r="EL132" s="227" t="s">
        <v>6944</v>
      </c>
      <c r="EM132" s="213" t="s">
        <v>17</v>
      </c>
      <c r="EN132" s="230" t="s">
        <v>6941</v>
      </c>
      <c r="EO132" s="230" t="s">
        <v>888</v>
      </c>
      <c r="EP132" s="230">
        <v>2</v>
      </c>
      <c r="EQ132" s="230" t="s">
        <v>6943</v>
      </c>
      <c r="ER132" s="230" t="s">
        <v>6942</v>
      </c>
      <c r="ES132" s="214">
        <v>45529</v>
      </c>
      <c r="ET132" s="228" t="s">
        <v>6925</v>
      </c>
      <c r="EU132" s="228">
        <v>8760</v>
      </c>
      <c r="EV132" s="228" t="s">
        <v>6681</v>
      </c>
      <c r="EW132" s="228" t="s">
        <v>888</v>
      </c>
      <c r="EX132" s="228">
        <v>2</v>
      </c>
      <c r="EY132" s="228" t="s">
        <v>6924</v>
      </c>
      <c r="EZ132" s="228" t="s">
        <v>6682</v>
      </c>
      <c r="FA132" s="229">
        <v>45529</v>
      </c>
      <c r="FB132" s="227" t="s">
        <v>6947</v>
      </c>
      <c r="FC132" s="230">
        <v>5</v>
      </c>
      <c r="FD132" s="230" t="s">
        <v>6945</v>
      </c>
      <c r="FE132" s="230" t="s">
        <v>492</v>
      </c>
      <c r="FF132" s="230">
        <v>1</v>
      </c>
      <c r="FG132" s="230" t="s">
        <v>4764</v>
      </c>
      <c r="FH132" s="230" t="s">
        <v>6946</v>
      </c>
      <c r="FI132" s="214">
        <v>45529</v>
      </c>
      <c r="FJ132" s="227" t="s">
        <v>1568</v>
      </c>
      <c r="FK132" s="228" t="s">
        <v>17</v>
      </c>
      <c r="FL132" s="228" t="s">
        <v>17</v>
      </c>
      <c r="FM132" s="228" t="s">
        <v>17</v>
      </c>
      <c r="FN132" s="228" t="s">
        <v>17</v>
      </c>
      <c r="FO132" s="228" t="s">
        <v>1567</v>
      </c>
      <c r="FP132" s="218" t="s">
        <v>17</v>
      </c>
      <c r="FQ132" s="219">
        <v>45381</v>
      </c>
      <c r="FR132" s="227" t="s">
        <v>1569</v>
      </c>
      <c r="FS132" s="230" t="s">
        <v>17</v>
      </c>
      <c r="FT132" s="230" t="s">
        <v>17</v>
      </c>
      <c r="FU132" s="230" t="s">
        <v>17</v>
      </c>
      <c r="FV132" s="230" t="s">
        <v>17</v>
      </c>
      <c r="FW132" s="230" t="s">
        <v>1567</v>
      </c>
      <c r="FX132" s="230" t="s">
        <v>17</v>
      </c>
      <c r="FY132" s="214">
        <v>45381</v>
      </c>
      <c r="FZ132" s="228" t="s">
        <v>2973</v>
      </c>
      <c r="GA132" s="228">
        <v>2</v>
      </c>
      <c r="GB132" s="228" t="s">
        <v>2232</v>
      </c>
      <c r="GC132" s="228" t="s">
        <v>33</v>
      </c>
      <c r="GD132" s="228">
        <v>2</v>
      </c>
      <c r="GE132" s="228" t="s">
        <v>17</v>
      </c>
      <c r="GF132" s="228" t="s">
        <v>17</v>
      </c>
      <c r="GG132" s="229">
        <v>45460</v>
      </c>
      <c r="GH132" s="227" t="s">
        <v>2979</v>
      </c>
      <c r="GI132" s="230">
        <v>3</v>
      </c>
      <c r="GJ132" s="230" t="s">
        <v>2232</v>
      </c>
      <c r="GK132" s="230" t="s">
        <v>33</v>
      </c>
      <c r="GL132" s="230">
        <v>2</v>
      </c>
      <c r="GM132" s="230" t="s">
        <v>17</v>
      </c>
      <c r="GN132" s="230" t="s">
        <v>17</v>
      </c>
      <c r="GO132" s="214">
        <v>45460</v>
      </c>
      <c r="GP132" s="228" t="s">
        <v>2974</v>
      </c>
      <c r="GQ132" s="228">
        <v>2</v>
      </c>
      <c r="GR132" s="228" t="s">
        <v>2232</v>
      </c>
      <c r="GS132" s="228" t="s">
        <v>33</v>
      </c>
      <c r="GT132" s="228">
        <v>2</v>
      </c>
      <c r="GU132" s="228" t="s">
        <v>17</v>
      </c>
      <c r="GV132" s="228" t="s">
        <v>17</v>
      </c>
      <c r="GW132" s="229">
        <v>45460</v>
      </c>
      <c r="GX132" s="227" t="s">
        <v>2980</v>
      </c>
      <c r="GY132" s="230">
        <v>2</v>
      </c>
      <c r="GZ132" s="230" t="s">
        <v>2232</v>
      </c>
      <c r="HA132" s="230" t="s">
        <v>33</v>
      </c>
      <c r="HB132" s="230">
        <v>2</v>
      </c>
      <c r="HC132" s="230" t="s">
        <v>17</v>
      </c>
      <c r="HD132" s="230" t="s">
        <v>17</v>
      </c>
      <c r="HE132" s="214">
        <v>45460</v>
      </c>
      <c r="HF132" s="228" t="s">
        <v>2972</v>
      </c>
      <c r="HG132" s="228">
        <v>3</v>
      </c>
      <c r="HH132" s="228" t="s">
        <v>2232</v>
      </c>
      <c r="HI132" s="228" t="s">
        <v>33</v>
      </c>
      <c r="HJ132" s="228">
        <v>2</v>
      </c>
      <c r="HK132" s="228" t="s">
        <v>17</v>
      </c>
      <c r="HL132" s="228" t="s">
        <v>17</v>
      </c>
      <c r="HM132" s="229">
        <v>45460</v>
      </c>
      <c r="HN132" s="227" t="s">
        <v>2978</v>
      </c>
      <c r="HO132" s="230">
        <v>3</v>
      </c>
      <c r="HP132" s="230" t="s">
        <v>2232</v>
      </c>
      <c r="HQ132" s="230" t="s">
        <v>33</v>
      </c>
      <c r="HR132" s="230">
        <v>2</v>
      </c>
      <c r="HS132" s="230" t="s">
        <v>17</v>
      </c>
      <c r="HT132" s="230" t="s">
        <v>17</v>
      </c>
      <c r="HU132" s="214">
        <v>45460</v>
      </c>
      <c r="HV132" s="228" t="s">
        <v>2975</v>
      </c>
      <c r="HW132" s="228">
        <v>3</v>
      </c>
      <c r="HX132" s="228" t="s">
        <v>2232</v>
      </c>
      <c r="HY132" s="228" t="s">
        <v>33</v>
      </c>
      <c r="HZ132" s="228">
        <v>2</v>
      </c>
      <c r="IA132" s="228" t="s">
        <v>17</v>
      </c>
      <c r="IB132" s="228" t="s">
        <v>17</v>
      </c>
      <c r="IC132" s="229">
        <v>45460</v>
      </c>
      <c r="ID132" s="227" t="s">
        <v>2977</v>
      </c>
      <c r="IE132" s="230">
        <v>2</v>
      </c>
      <c r="IF132" s="230" t="s">
        <v>2232</v>
      </c>
      <c r="IG132" s="230" t="s">
        <v>33</v>
      </c>
      <c r="IH132" s="230">
        <v>2</v>
      </c>
      <c r="II132" s="230" t="s">
        <v>17</v>
      </c>
      <c r="IJ132" s="230" t="s">
        <v>17</v>
      </c>
      <c r="IK132" s="214">
        <v>45460</v>
      </c>
      <c r="IL132" s="228" t="s">
        <v>2976</v>
      </c>
      <c r="IM132" s="228">
        <v>2</v>
      </c>
      <c r="IN132" s="228" t="s">
        <v>2232</v>
      </c>
      <c r="IO132" s="228" t="s">
        <v>33</v>
      </c>
      <c r="IP132" s="228">
        <v>2</v>
      </c>
      <c r="IQ132" s="228" t="s">
        <v>17</v>
      </c>
      <c r="IR132" s="228" t="s">
        <v>17</v>
      </c>
      <c r="IS132" s="229">
        <v>45460</v>
      </c>
    </row>
    <row r="133" spans="1:253" s="11" customFormat="1" ht="13.25" customHeight="1" x14ac:dyDescent="0.25">
      <c r="A133" s="11" t="s">
        <v>1145</v>
      </c>
      <c r="B133" s="11">
        <v>0</v>
      </c>
      <c r="C133" s="11" t="s">
        <v>1146</v>
      </c>
      <c r="D133" s="11" t="s">
        <v>1147</v>
      </c>
      <c r="E133" s="11" t="s">
        <v>11183</v>
      </c>
      <c r="F133" s="11" t="s">
        <v>6243</v>
      </c>
      <c r="G133" s="212">
        <v>164721000</v>
      </c>
      <c r="H133" s="213" t="s">
        <v>6240</v>
      </c>
      <c r="I133" s="213" t="s">
        <v>888</v>
      </c>
      <c r="J133" s="213">
        <v>2</v>
      </c>
      <c r="K133" s="213" t="s">
        <v>6242</v>
      </c>
      <c r="L133" s="213" t="s">
        <v>6241</v>
      </c>
      <c r="M133" s="214">
        <v>45528</v>
      </c>
      <c r="N133" s="221" t="s">
        <v>6247</v>
      </c>
      <c r="O133" s="216">
        <v>2753873</v>
      </c>
      <c r="P133" s="216" t="s">
        <v>6244</v>
      </c>
      <c r="Q133" s="216" t="s">
        <v>888</v>
      </c>
      <c r="R133" s="216">
        <v>2</v>
      </c>
      <c r="S133" s="216" t="s">
        <v>6246</v>
      </c>
      <c r="T133" s="216" t="s">
        <v>6245</v>
      </c>
      <c r="U133" s="217">
        <v>45528</v>
      </c>
      <c r="V133" s="221" t="s">
        <v>6251</v>
      </c>
      <c r="W133" s="213">
        <v>101024000</v>
      </c>
      <c r="X133" s="213" t="s">
        <v>6248</v>
      </c>
      <c r="Y133" s="213" t="s">
        <v>888</v>
      </c>
      <c r="Z133" s="213">
        <v>2</v>
      </c>
      <c r="AA133" s="213" t="s">
        <v>6250</v>
      </c>
      <c r="AB133" s="213" t="s">
        <v>6249</v>
      </c>
      <c r="AC133" s="214">
        <v>45528</v>
      </c>
      <c r="AD133" s="221" t="s">
        <v>6255</v>
      </c>
      <c r="AE133" s="218">
        <v>68170000</v>
      </c>
      <c r="AF133" s="218" t="s">
        <v>6252</v>
      </c>
      <c r="AG133" s="218" t="s">
        <v>888</v>
      </c>
      <c r="AH133" s="218">
        <v>2</v>
      </c>
      <c r="AI133" s="218" t="s">
        <v>6254</v>
      </c>
      <c r="AJ133" s="218" t="s">
        <v>6253</v>
      </c>
      <c r="AK133" s="219">
        <v>45528</v>
      </c>
      <c r="AL133" s="221" t="s">
        <v>6259</v>
      </c>
      <c r="AM133" s="213">
        <v>508000</v>
      </c>
      <c r="AN133" s="213" t="s">
        <v>6256</v>
      </c>
      <c r="AO133" s="213" t="s">
        <v>888</v>
      </c>
      <c r="AP133" s="213">
        <v>2</v>
      </c>
      <c r="AQ133" s="213" t="s">
        <v>6258</v>
      </c>
      <c r="AR133" s="213" t="s">
        <v>6257</v>
      </c>
      <c r="AS133" s="214">
        <v>45528</v>
      </c>
      <c r="AT133" s="222" t="s">
        <v>6267</v>
      </c>
      <c r="AU133" s="218">
        <v>4</v>
      </c>
      <c r="AV133" s="218" t="s">
        <v>6264</v>
      </c>
      <c r="AW133" s="218" t="s">
        <v>888</v>
      </c>
      <c r="AX133" s="218">
        <v>2</v>
      </c>
      <c r="AY133" s="218" t="s">
        <v>6266</v>
      </c>
      <c r="AZ133" s="218" t="s">
        <v>6265</v>
      </c>
      <c r="BA133" s="219">
        <v>45528</v>
      </c>
      <c r="BB133" s="221" t="s">
        <v>6263</v>
      </c>
      <c r="BC133" s="213">
        <v>284825</v>
      </c>
      <c r="BD133" s="213" t="s">
        <v>6260</v>
      </c>
      <c r="BE133" s="213" t="s">
        <v>888</v>
      </c>
      <c r="BF133" s="213">
        <v>2</v>
      </c>
      <c r="BG133" s="213" t="s">
        <v>6262</v>
      </c>
      <c r="BH133" s="213" t="s">
        <v>6261</v>
      </c>
      <c r="BI133" s="214">
        <v>45528</v>
      </c>
      <c r="BJ133" s="222" t="s">
        <v>6271</v>
      </c>
      <c r="BK133" s="222">
        <v>3252</v>
      </c>
      <c r="BL133" s="222" t="s">
        <v>6268</v>
      </c>
      <c r="BM133" s="222" t="s">
        <v>888</v>
      </c>
      <c r="BN133" s="222">
        <v>2</v>
      </c>
      <c r="BO133" s="222" t="s">
        <v>6270</v>
      </c>
      <c r="BP133" s="218" t="s">
        <v>6269</v>
      </c>
      <c r="BQ133" s="223">
        <v>45528</v>
      </c>
      <c r="BR133" s="221" t="s">
        <v>1181</v>
      </c>
      <c r="BS133" s="224">
        <v>437</v>
      </c>
      <c r="BT133" s="224" t="s">
        <v>1178</v>
      </c>
      <c r="BU133" s="224" t="s">
        <v>888</v>
      </c>
      <c r="BV133" s="224">
        <v>2</v>
      </c>
      <c r="BW133" s="224" t="s">
        <v>1180</v>
      </c>
      <c r="BX133" s="224" t="s">
        <v>1179</v>
      </c>
      <c r="BY133" s="214">
        <v>45014</v>
      </c>
      <c r="BZ133" s="222" t="s">
        <v>1184</v>
      </c>
      <c r="CA133" s="222">
        <v>437</v>
      </c>
      <c r="CB133" s="222" t="s">
        <v>1182</v>
      </c>
      <c r="CC133" s="222" t="s">
        <v>888</v>
      </c>
      <c r="CD133" s="222">
        <v>2</v>
      </c>
      <c r="CE133" s="222" t="s">
        <v>1183</v>
      </c>
      <c r="CF133" s="222" t="s">
        <v>1179</v>
      </c>
      <c r="CG133" s="223">
        <v>45014</v>
      </c>
      <c r="CH133" s="221" t="s">
        <v>11546</v>
      </c>
      <c r="CI133" s="222" t="e">
        <v>#N/A</v>
      </c>
      <c r="CJ133" s="222" t="e">
        <v>#N/A</v>
      </c>
      <c r="CK133" s="222" t="e">
        <v>#N/A</v>
      </c>
      <c r="CL133" s="222" t="e">
        <v>#N/A</v>
      </c>
      <c r="CM133" s="222" t="e">
        <v>#N/A</v>
      </c>
      <c r="CN133" s="222" t="e">
        <v>#N/A</v>
      </c>
      <c r="CO133" s="225" t="e">
        <v>#N/A</v>
      </c>
      <c r="CP133" s="222" t="s">
        <v>1151</v>
      </c>
      <c r="CQ133" s="224">
        <v>228</v>
      </c>
      <c r="CR133" s="224" t="s">
        <v>1148</v>
      </c>
      <c r="CS133" s="224" t="s">
        <v>888</v>
      </c>
      <c r="CT133" s="224">
        <v>2</v>
      </c>
      <c r="CU133" s="224" t="s">
        <v>1150</v>
      </c>
      <c r="CV133" s="224" t="s">
        <v>1149</v>
      </c>
      <c r="CW133" s="214">
        <v>44957</v>
      </c>
      <c r="CX133" s="222" t="s">
        <v>6277</v>
      </c>
      <c r="CY133" s="218">
        <v>31879000</v>
      </c>
      <c r="CZ133" s="218" t="s">
        <v>6286</v>
      </c>
      <c r="DA133" s="218" t="s">
        <v>888</v>
      </c>
      <c r="DB133" s="218">
        <v>2</v>
      </c>
      <c r="DC133" s="218" t="s">
        <v>6288</v>
      </c>
      <c r="DD133" s="218" t="s">
        <v>6287</v>
      </c>
      <c r="DE133" s="220">
        <v>45528</v>
      </c>
      <c r="DF133" s="221" t="s">
        <v>6281</v>
      </c>
      <c r="DG133" s="213">
        <v>32854000</v>
      </c>
      <c r="DH133" s="224" t="s">
        <v>6278</v>
      </c>
      <c r="DI133" s="224" t="s">
        <v>888</v>
      </c>
      <c r="DJ133" s="224">
        <v>2</v>
      </c>
      <c r="DK133" s="224" t="s">
        <v>6280</v>
      </c>
      <c r="DL133" s="224" t="s">
        <v>6279</v>
      </c>
      <c r="DM133" s="214">
        <v>45528</v>
      </c>
      <c r="DN133" s="222" t="s">
        <v>6285</v>
      </c>
      <c r="DO133" s="218">
        <v>36290000</v>
      </c>
      <c r="DP133" s="222" t="s">
        <v>6282</v>
      </c>
      <c r="DQ133" s="222" t="s">
        <v>888</v>
      </c>
      <c r="DR133" s="222">
        <v>2</v>
      </c>
      <c r="DS133" s="222" t="s">
        <v>6284</v>
      </c>
      <c r="DT133" s="222" t="s">
        <v>6283</v>
      </c>
      <c r="DU133" s="223">
        <v>45528</v>
      </c>
      <c r="DV133" s="221" t="s">
        <v>6289</v>
      </c>
      <c r="DW133" s="213">
        <v>31700000</v>
      </c>
      <c r="DX133" s="224" t="s">
        <v>6286</v>
      </c>
      <c r="DY133" s="224" t="s">
        <v>888</v>
      </c>
      <c r="DZ133" s="224">
        <v>2</v>
      </c>
      <c r="EA133" s="224" t="s">
        <v>6288</v>
      </c>
      <c r="EB133" s="224" t="s">
        <v>6287</v>
      </c>
      <c r="EC133" s="214">
        <v>45528</v>
      </c>
      <c r="ED133" s="222" t="s">
        <v>6293</v>
      </c>
      <c r="EE133" s="218">
        <v>179000</v>
      </c>
      <c r="EF133" s="222" t="s">
        <v>6290</v>
      </c>
      <c r="EG133" s="222" t="s">
        <v>492</v>
      </c>
      <c r="EH133" s="222">
        <v>1</v>
      </c>
      <c r="EI133" s="222" t="s">
        <v>6292</v>
      </c>
      <c r="EJ133" s="222" t="s">
        <v>6291</v>
      </c>
      <c r="EK133" s="223">
        <v>45528</v>
      </c>
      <c r="EL133" s="221" t="s">
        <v>6297</v>
      </c>
      <c r="EM133" s="213">
        <v>0</v>
      </c>
      <c r="EN133" s="224" t="s">
        <v>6294</v>
      </c>
      <c r="EO133" s="224" t="s">
        <v>492</v>
      </c>
      <c r="EP133" s="224">
        <v>1</v>
      </c>
      <c r="EQ133" s="224" t="s">
        <v>6296</v>
      </c>
      <c r="ER133" s="224" t="s">
        <v>6295</v>
      </c>
      <c r="ES133" s="214">
        <v>45528</v>
      </c>
      <c r="ET133" s="222" t="s">
        <v>6273</v>
      </c>
      <c r="EU133" s="222">
        <v>3252</v>
      </c>
      <c r="EV133" s="222" t="s">
        <v>6268</v>
      </c>
      <c r="EW133" s="222" t="s">
        <v>888</v>
      </c>
      <c r="EX133" s="222">
        <v>2</v>
      </c>
      <c r="EY133" s="222" t="s">
        <v>6272</v>
      </c>
      <c r="EZ133" s="222" t="s">
        <v>6269</v>
      </c>
      <c r="FA133" s="223">
        <v>45528</v>
      </c>
      <c r="FB133" s="221" t="s">
        <v>6301</v>
      </c>
      <c r="FC133" s="224">
        <v>5</v>
      </c>
      <c r="FD133" s="224" t="s">
        <v>6298</v>
      </c>
      <c r="FE133" s="224" t="s">
        <v>492</v>
      </c>
      <c r="FF133" s="224">
        <v>1</v>
      </c>
      <c r="FG133" s="224" t="s">
        <v>6300</v>
      </c>
      <c r="FH133" s="224" t="s">
        <v>6299</v>
      </c>
      <c r="FI133" s="214">
        <v>45528</v>
      </c>
      <c r="FJ133" s="221" t="s">
        <v>11547</v>
      </c>
      <c r="FK133" s="222" t="e">
        <v>#N/A</v>
      </c>
      <c r="FL133" s="222" t="e">
        <v>#N/A</v>
      </c>
      <c r="FM133" s="222" t="e">
        <v>#N/A</v>
      </c>
      <c r="FN133" s="222" t="e">
        <v>#N/A</v>
      </c>
      <c r="FO133" s="222" t="e">
        <v>#N/A</v>
      </c>
      <c r="FP133" s="218" t="e">
        <v>#N/A</v>
      </c>
      <c r="FQ133" s="219" t="e">
        <v>#N/A</v>
      </c>
      <c r="FR133" s="221" t="s">
        <v>11548</v>
      </c>
      <c r="FS133" s="224" t="e">
        <v>#N/A</v>
      </c>
      <c r="FT133" s="224" t="e">
        <v>#N/A</v>
      </c>
      <c r="FU133" s="224" t="e">
        <v>#N/A</v>
      </c>
      <c r="FV133" s="224" t="e">
        <v>#N/A</v>
      </c>
      <c r="FW133" s="224" t="e">
        <v>#N/A</v>
      </c>
      <c r="FX133" s="224" t="e">
        <v>#N/A</v>
      </c>
      <c r="FY133" s="214" t="e">
        <v>#N/A</v>
      </c>
      <c r="FZ133" s="222" t="s">
        <v>3462</v>
      </c>
      <c r="GA133" s="222">
        <v>2</v>
      </c>
      <c r="GB133" s="222" t="s">
        <v>2232</v>
      </c>
      <c r="GC133" s="222" t="s">
        <v>33</v>
      </c>
      <c r="GD133" s="222">
        <v>2</v>
      </c>
      <c r="GE133" s="222" t="s">
        <v>17</v>
      </c>
      <c r="GF133" s="222" t="s">
        <v>17</v>
      </c>
      <c r="GG133" s="223">
        <v>45462</v>
      </c>
      <c r="GH133" s="221" t="s">
        <v>3468</v>
      </c>
      <c r="GI133" s="224">
        <v>1</v>
      </c>
      <c r="GJ133" s="224" t="s">
        <v>2232</v>
      </c>
      <c r="GK133" s="224" t="s">
        <v>33</v>
      </c>
      <c r="GL133" s="224">
        <v>2</v>
      </c>
      <c r="GM133" s="224" t="s">
        <v>17</v>
      </c>
      <c r="GN133" s="224" t="s">
        <v>17</v>
      </c>
      <c r="GO133" s="214">
        <v>45462</v>
      </c>
      <c r="GP133" s="222" t="s">
        <v>3463</v>
      </c>
      <c r="GQ133" s="222">
        <v>2</v>
      </c>
      <c r="GR133" s="222" t="s">
        <v>2232</v>
      </c>
      <c r="GS133" s="222" t="s">
        <v>33</v>
      </c>
      <c r="GT133" s="222">
        <v>2</v>
      </c>
      <c r="GU133" s="222" t="s">
        <v>17</v>
      </c>
      <c r="GV133" s="222" t="s">
        <v>17</v>
      </c>
      <c r="GW133" s="223">
        <v>45462</v>
      </c>
      <c r="GX133" s="221" t="s">
        <v>3469</v>
      </c>
      <c r="GY133" s="224">
        <v>0</v>
      </c>
      <c r="GZ133" s="224" t="s">
        <v>2232</v>
      </c>
      <c r="HA133" s="224" t="s">
        <v>33</v>
      </c>
      <c r="HB133" s="224">
        <v>2</v>
      </c>
      <c r="HC133" s="224" t="s">
        <v>17</v>
      </c>
      <c r="HD133" s="224" t="s">
        <v>17</v>
      </c>
      <c r="HE133" s="214">
        <v>45462</v>
      </c>
      <c r="HF133" s="222" t="s">
        <v>3461</v>
      </c>
      <c r="HG133" s="222">
        <v>2</v>
      </c>
      <c r="HH133" s="222" t="s">
        <v>2232</v>
      </c>
      <c r="HI133" s="222" t="s">
        <v>33</v>
      </c>
      <c r="HJ133" s="222">
        <v>2</v>
      </c>
      <c r="HK133" s="222" t="s">
        <v>17</v>
      </c>
      <c r="HL133" s="222" t="s">
        <v>17</v>
      </c>
      <c r="HM133" s="223">
        <v>45462</v>
      </c>
      <c r="HN133" s="221" t="s">
        <v>3467</v>
      </c>
      <c r="HO133" s="224">
        <v>2</v>
      </c>
      <c r="HP133" s="224" t="s">
        <v>2232</v>
      </c>
      <c r="HQ133" s="224" t="s">
        <v>33</v>
      </c>
      <c r="HR133" s="224">
        <v>2</v>
      </c>
      <c r="HS133" s="224" t="s">
        <v>17</v>
      </c>
      <c r="HT133" s="224" t="s">
        <v>17</v>
      </c>
      <c r="HU133" s="214">
        <v>45462</v>
      </c>
      <c r="HV133" s="222" t="s">
        <v>3464</v>
      </c>
      <c r="HW133" s="222">
        <v>0</v>
      </c>
      <c r="HX133" s="222" t="s">
        <v>2232</v>
      </c>
      <c r="HY133" s="222" t="s">
        <v>33</v>
      </c>
      <c r="HZ133" s="222">
        <v>2</v>
      </c>
      <c r="IA133" s="222" t="s">
        <v>17</v>
      </c>
      <c r="IB133" s="222" t="s">
        <v>17</v>
      </c>
      <c r="IC133" s="223">
        <v>45462</v>
      </c>
      <c r="ID133" s="221" t="s">
        <v>3466</v>
      </c>
      <c r="IE133" s="224">
        <v>1</v>
      </c>
      <c r="IF133" s="224" t="s">
        <v>2232</v>
      </c>
      <c r="IG133" s="224" t="s">
        <v>33</v>
      </c>
      <c r="IH133" s="224">
        <v>2</v>
      </c>
      <c r="II133" s="224" t="s">
        <v>17</v>
      </c>
      <c r="IJ133" s="224" t="s">
        <v>17</v>
      </c>
      <c r="IK133" s="214">
        <v>45462</v>
      </c>
      <c r="IL133" s="222" t="s">
        <v>3465</v>
      </c>
      <c r="IM133" s="222">
        <v>3</v>
      </c>
      <c r="IN133" s="222" t="s">
        <v>2232</v>
      </c>
      <c r="IO133" s="222" t="s">
        <v>33</v>
      </c>
      <c r="IP133" s="222">
        <v>2</v>
      </c>
      <c r="IQ133" s="222" t="s">
        <v>17</v>
      </c>
      <c r="IR133" s="222" t="s">
        <v>17</v>
      </c>
      <c r="IS133" s="223">
        <v>45462</v>
      </c>
    </row>
    <row r="134" spans="1:253" s="11" customFormat="1" ht="13.25" customHeight="1" x14ac:dyDescent="0.25">
      <c r="A134" s="11" t="s">
        <v>719</v>
      </c>
      <c r="B134" s="11">
        <v>0</v>
      </c>
      <c r="C134" s="11" t="s">
        <v>720</v>
      </c>
      <c r="D134" s="11" t="s">
        <v>721</v>
      </c>
      <c r="E134" s="11" t="s">
        <v>11189</v>
      </c>
      <c r="F134" s="11" t="s">
        <v>3609</v>
      </c>
      <c r="G134" s="212">
        <v>13106000</v>
      </c>
      <c r="H134" s="213" t="s">
        <v>3606</v>
      </c>
      <c r="I134" s="213" t="s">
        <v>888</v>
      </c>
      <c r="J134" s="213">
        <v>2</v>
      </c>
      <c r="K134" s="213" t="s">
        <v>3608</v>
      </c>
      <c r="L134" s="213" t="s">
        <v>3607</v>
      </c>
      <c r="M134" s="214">
        <v>45466</v>
      </c>
      <c r="N134" s="221" t="s">
        <v>3613</v>
      </c>
      <c r="O134" s="216">
        <v>33014</v>
      </c>
      <c r="P134" s="216" t="s">
        <v>3610</v>
      </c>
      <c r="Q134" s="216" t="s">
        <v>888</v>
      </c>
      <c r="R134" s="216">
        <v>2</v>
      </c>
      <c r="S134" s="216" t="s">
        <v>3612</v>
      </c>
      <c r="T134" s="216" t="s">
        <v>3611</v>
      </c>
      <c r="U134" s="217">
        <v>45466</v>
      </c>
      <c r="V134" s="221" t="s">
        <v>3617</v>
      </c>
      <c r="W134" s="213">
        <v>3060000</v>
      </c>
      <c r="X134" s="213" t="s">
        <v>3614</v>
      </c>
      <c r="Y134" s="213" t="s">
        <v>888</v>
      </c>
      <c r="Z134" s="213">
        <v>2</v>
      </c>
      <c r="AA134" s="213" t="s">
        <v>3616</v>
      </c>
      <c r="AB134" s="213" t="s">
        <v>3615</v>
      </c>
      <c r="AC134" s="214">
        <v>45466</v>
      </c>
      <c r="AD134" s="221" t="s">
        <v>3621</v>
      </c>
      <c r="AE134" s="218">
        <v>508000</v>
      </c>
      <c r="AF134" s="218" t="s">
        <v>3618</v>
      </c>
      <c r="AG134" s="218" t="s">
        <v>888</v>
      </c>
      <c r="AH134" s="218">
        <v>2</v>
      </c>
      <c r="AI134" s="218" t="s">
        <v>3620</v>
      </c>
      <c r="AJ134" s="218" t="s">
        <v>3619</v>
      </c>
      <c r="AK134" s="219">
        <v>45466</v>
      </c>
      <c r="AL134" s="221" t="s">
        <v>3625</v>
      </c>
      <c r="AM134" s="213">
        <v>142000</v>
      </c>
      <c r="AN134" s="213" t="s">
        <v>3622</v>
      </c>
      <c r="AO134" s="213" t="s">
        <v>888</v>
      </c>
      <c r="AP134" s="213">
        <v>2</v>
      </c>
      <c r="AQ134" s="213" t="s">
        <v>3624</v>
      </c>
      <c r="AR134" s="213" t="s">
        <v>3623</v>
      </c>
      <c r="AS134" s="214">
        <v>45466</v>
      </c>
      <c r="AT134" s="222" t="s">
        <v>3629</v>
      </c>
      <c r="AU134" s="218">
        <v>250</v>
      </c>
      <c r="AV134" s="218" t="s">
        <v>3626</v>
      </c>
      <c r="AW134" s="218" t="s">
        <v>888</v>
      </c>
      <c r="AX134" s="218">
        <v>2</v>
      </c>
      <c r="AY134" s="218" t="s">
        <v>3628</v>
      </c>
      <c r="AZ134" s="218" t="s">
        <v>3627</v>
      </c>
      <c r="BA134" s="219">
        <v>45466</v>
      </c>
      <c r="BB134" s="221" t="s">
        <v>725</v>
      </c>
      <c r="BC134" s="213" t="s">
        <v>17</v>
      </c>
      <c r="BD134" s="213" t="s">
        <v>17</v>
      </c>
      <c r="BE134" s="213" t="s">
        <v>17</v>
      </c>
      <c r="BF134" s="213" t="s">
        <v>17</v>
      </c>
      <c r="BG134" s="213" t="s">
        <v>17</v>
      </c>
      <c r="BH134" s="213" t="s">
        <v>17</v>
      </c>
      <c r="BI134" s="214">
        <v>44139</v>
      </c>
      <c r="BJ134" s="222" t="s">
        <v>3784</v>
      </c>
      <c r="BK134" s="222">
        <v>6</v>
      </c>
      <c r="BL134" s="222" t="s">
        <v>3782</v>
      </c>
      <c r="BM134" s="222" t="s">
        <v>888</v>
      </c>
      <c r="BN134" s="222">
        <v>2</v>
      </c>
      <c r="BO134" s="222" t="s">
        <v>3783</v>
      </c>
      <c r="BP134" s="218" t="s">
        <v>790</v>
      </c>
      <c r="BQ134" s="223">
        <v>45473</v>
      </c>
      <c r="BR134" s="221" t="s">
        <v>722</v>
      </c>
      <c r="BS134" s="224" t="s">
        <v>17</v>
      </c>
      <c r="BT134" s="224" t="s">
        <v>17</v>
      </c>
      <c r="BU134" s="224" t="s">
        <v>17</v>
      </c>
      <c r="BV134" s="224" t="s">
        <v>17</v>
      </c>
      <c r="BW134" s="224" t="s">
        <v>17</v>
      </c>
      <c r="BX134" s="224" t="s">
        <v>17</v>
      </c>
      <c r="BY134" s="214">
        <v>44139</v>
      </c>
      <c r="BZ134" s="222" t="s">
        <v>723</v>
      </c>
      <c r="CA134" s="222" t="s">
        <v>17</v>
      </c>
      <c r="CB134" s="222" t="s">
        <v>17</v>
      </c>
      <c r="CC134" s="222" t="s">
        <v>17</v>
      </c>
      <c r="CD134" s="222" t="s">
        <v>17</v>
      </c>
      <c r="CE134" s="222" t="s">
        <v>17</v>
      </c>
      <c r="CF134" s="222" t="s">
        <v>17</v>
      </c>
      <c r="CG134" s="223">
        <v>44139</v>
      </c>
      <c r="CH134" s="221" t="s">
        <v>11549</v>
      </c>
      <c r="CI134" s="222" t="e">
        <v>#N/A</v>
      </c>
      <c r="CJ134" s="222" t="e">
        <v>#N/A</v>
      </c>
      <c r="CK134" s="222" t="e">
        <v>#N/A</v>
      </c>
      <c r="CL134" s="222" t="e">
        <v>#N/A</v>
      </c>
      <c r="CM134" s="222" t="e">
        <v>#N/A</v>
      </c>
      <c r="CN134" s="222" t="e">
        <v>#N/A</v>
      </c>
      <c r="CO134" s="225" t="e">
        <v>#N/A</v>
      </c>
      <c r="CP134" s="222" t="s">
        <v>724</v>
      </c>
      <c r="CQ134" s="224" t="s">
        <v>17</v>
      </c>
      <c r="CR134" s="224" t="s">
        <v>17</v>
      </c>
      <c r="CS134" s="224" t="s">
        <v>17</v>
      </c>
      <c r="CT134" s="224" t="s">
        <v>17</v>
      </c>
      <c r="CU134" s="224" t="s">
        <v>17</v>
      </c>
      <c r="CV134" s="224" t="s">
        <v>17</v>
      </c>
      <c r="CW134" s="214">
        <v>44139</v>
      </c>
      <c r="CX134" s="222" t="s">
        <v>3790</v>
      </c>
      <c r="CY134" s="218">
        <v>154000</v>
      </c>
      <c r="CZ134" s="218" t="s">
        <v>3787</v>
      </c>
      <c r="DA134" s="218" t="s">
        <v>888</v>
      </c>
      <c r="DB134" s="218">
        <v>2</v>
      </c>
      <c r="DC134" s="218" t="s">
        <v>3799</v>
      </c>
      <c r="DD134" s="218" t="s">
        <v>3788</v>
      </c>
      <c r="DE134" s="220">
        <v>45473</v>
      </c>
      <c r="DF134" s="221" t="s">
        <v>3794</v>
      </c>
      <c r="DG134" s="213">
        <v>2552000</v>
      </c>
      <c r="DH134" s="224" t="s">
        <v>3791</v>
      </c>
      <c r="DI134" s="224" t="s">
        <v>888</v>
      </c>
      <c r="DJ134" s="224">
        <v>2</v>
      </c>
      <c r="DK134" s="224" t="s">
        <v>3793</v>
      </c>
      <c r="DL134" s="224" t="s">
        <v>3792</v>
      </c>
      <c r="DM134" s="214">
        <v>45473</v>
      </c>
      <c r="DN134" s="222" t="s">
        <v>3798</v>
      </c>
      <c r="DO134" s="218">
        <v>353000</v>
      </c>
      <c r="DP134" s="222" t="s">
        <v>3795</v>
      </c>
      <c r="DQ134" s="222" t="s">
        <v>888</v>
      </c>
      <c r="DR134" s="222">
        <v>2</v>
      </c>
      <c r="DS134" s="222" t="s">
        <v>3797</v>
      </c>
      <c r="DT134" s="222" t="s">
        <v>3796</v>
      </c>
      <c r="DU134" s="223">
        <v>45473</v>
      </c>
      <c r="DV134" s="221" t="s">
        <v>3800</v>
      </c>
      <c r="DW134" s="213">
        <v>154000</v>
      </c>
      <c r="DX134" s="224" t="s">
        <v>3787</v>
      </c>
      <c r="DY134" s="224" t="s">
        <v>888</v>
      </c>
      <c r="DZ134" s="224">
        <v>2</v>
      </c>
      <c r="EA134" s="224" t="s">
        <v>3799</v>
      </c>
      <c r="EB134" s="224" t="s">
        <v>3788</v>
      </c>
      <c r="EC134" s="214">
        <v>45473</v>
      </c>
      <c r="ED134" s="222" t="s">
        <v>3804</v>
      </c>
      <c r="EE134" s="218">
        <v>0</v>
      </c>
      <c r="EF134" s="222" t="s">
        <v>3801</v>
      </c>
      <c r="EG134" s="222" t="s">
        <v>888</v>
      </c>
      <c r="EH134" s="222">
        <v>2</v>
      </c>
      <c r="EI134" s="222" t="s">
        <v>3803</v>
      </c>
      <c r="EJ134" s="222" t="s">
        <v>3802</v>
      </c>
      <c r="EK134" s="223">
        <v>45473</v>
      </c>
      <c r="EL134" s="221" t="s">
        <v>3808</v>
      </c>
      <c r="EM134" s="213">
        <v>0</v>
      </c>
      <c r="EN134" s="224" t="s">
        <v>3805</v>
      </c>
      <c r="EO134" s="224" t="s">
        <v>888</v>
      </c>
      <c r="EP134" s="224">
        <v>2</v>
      </c>
      <c r="EQ134" s="224" t="s">
        <v>3807</v>
      </c>
      <c r="ER134" s="224" t="s">
        <v>3806</v>
      </c>
      <c r="ES134" s="214">
        <v>45473</v>
      </c>
      <c r="ET134" s="222" t="s">
        <v>3786</v>
      </c>
      <c r="EU134" s="222">
        <v>6</v>
      </c>
      <c r="EV134" s="222" t="s">
        <v>3782</v>
      </c>
      <c r="EW134" s="222" t="s">
        <v>888</v>
      </c>
      <c r="EX134" s="222">
        <v>2</v>
      </c>
      <c r="EY134" s="222" t="s">
        <v>3785</v>
      </c>
      <c r="EZ134" s="222" t="s">
        <v>790</v>
      </c>
      <c r="FA134" s="223">
        <v>45473</v>
      </c>
      <c r="FB134" s="221" t="s">
        <v>3812</v>
      </c>
      <c r="FC134" s="224">
        <v>2</v>
      </c>
      <c r="FD134" s="224" t="s">
        <v>3809</v>
      </c>
      <c r="FE134" s="224" t="s">
        <v>22</v>
      </c>
      <c r="FF134" s="224">
        <v>3</v>
      </c>
      <c r="FG134" s="224" t="s">
        <v>3811</v>
      </c>
      <c r="FH134" s="224" t="s">
        <v>3810</v>
      </c>
      <c r="FI134" s="214">
        <v>45473</v>
      </c>
      <c r="FJ134" s="221" t="s">
        <v>726</v>
      </c>
      <c r="FK134" s="222" t="s">
        <v>17</v>
      </c>
      <c r="FL134" s="222" t="s">
        <v>17</v>
      </c>
      <c r="FM134" s="222" t="s">
        <v>17</v>
      </c>
      <c r="FN134" s="222" t="s">
        <v>17</v>
      </c>
      <c r="FO134" s="222" t="s">
        <v>17</v>
      </c>
      <c r="FP134" s="218" t="s">
        <v>17</v>
      </c>
      <c r="FQ134" s="219">
        <v>44139</v>
      </c>
      <c r="FR134" s="221" t="s">
        <v>727</v>
      </c>
      <c r="FS134" s="224" t="s">
        <v>17</v>
      </c>
      <c r="FT134" s="224" t="s">
        <v>17</v>
      </c>
      <c r="FU134" s="224" t="s">
        <v>17</v>
      </c>
      <c r="FV134" s="224" t="s">
        <v>17</v>
      </c>
      <c r="FW134" s="224" t="s">
        <v>17</v>
      </c>
      <c r="FX134" s="224" t="s">
        <v>17</v>
      </c>
      <c r="FY134" s="214">
        <v>44139</v>
      </c>
      <c r="FZ134" s="222" t="s">
        <v>3471</v>
      </c>
      <c r="GA134" s="222">
        <v>1</v>
      </c>
      <c r="GB134" s="222" t="s">
        <v>2232</v>
      </c>
      <c r="GC134" s="222" t="s">
        <v>33</v>
      </c>
      <c r="GD134" s="222">
        <v>2</v>
      </c>
      <c r="GE134" s="222" t="s">
        <v>17</v>
      </c>
      <c r="GF134" s="222" t="s">
        <v>17</v>
      </c>
      <c r="GG134" s="223">
        <v>45462</v>
      </c>
      <c r="GH134" s="221" t="s">
        <v>3477</v>
      </c>
      <c r="GI134" s="224">
        <v>0</v>
      </c>
      <c r="GJ134" s="224" t="s">
        <v>2232</v>
      </c>
      <c r="GK134" s="224" t="s">
        <v>33</v>
      </c>
      <c r="GL134" s="224">
        <v>2</v>
      </c>
      <c r="GM134" s="224" t="s">
        <v>17</v>
      </c>
      <c r="GN134" s="224" t="s">
        <v>17</v>
      </c>
      <c r="GO134" s="214">
        <v>45462</v>
      </c>
      <c r="GP134" s="222" t="s">
        <v>3472</v>
      </c>
      <c r="GQ134" s="222">
        <v>2</v>
      </c>
      <c r="GR134" s="222" t="s">
        <v>2232</v>
      </c>
      <c r="GS134" s="222" t="s">
        <v>33</v>
      </c>
      <c r="GT134" s="222">
        <v>2</v>
      </c>
      <c r="GU134" s="222" t="s">
        <v>17</v>
      </c>
      <c r="GV134" s="222" t="s">
        <v>17</v>
      </c>
      <c r="GW134" s="223">
        <v>45462</v>
      </c>
      <c r="GX134" s="221" t="s">
        <v>3478</v>
      </c>
      <c r="GY134" s="224">
        <v>0</v>
      </c>
      <c r="GZ134" s="224" t="s">
        <v>2232</v>
      </c>
      <c r="HA134" s="224" t="s">
        <v>33</v>
      </c>
      <c r="HB134" s="224">
        <v>2</v>
      </c>
      <c r="HC134" s="224" t="s">
        <v>17</v>
      </c>
      <c r="HD134" s="224" t="s">
        <v>17</v>
      </c>
      <c r="HE134" s="214">
        <v>45462</v>
      </c>
      <c r="HF134" s="222" t="s">
        <v>3470</v>
      </c>
      <c r="HG134" s="222">
        <v>2</v>
      </c>
      <c r="HH134" s="222" t="s">
        <v>2232</v>
      </c>
      <c r="HI134" s="222" t="s">
        <v>33</v>
      </c>
      <c r="HJ134" s="222">
        <v>2</v>
      </c>
      <c r="HK134" s="222" t="s">
        <v>17</v>
      </c>
      <c r="HL134" s="222" t="s">
        <v>17</v>
      </c>
      <c r="HM134" s="223">
        <v>45462</v>
      </c>
      <c r="HN134" s="221" t="s">
        <v>3476</v>
      </c>
      <c r="HO134" s="224">
        <v>1</v>
      </c>
      <c r="HP134" s="224" t="s">
        <v>2232</v>
      </c>
      <c r="HQ134" s="224" t="s">
        <v>33</v>
      </c>
      <c r="HR134" s="224">
        <v>2</v>
      </c>
      <c r="HS134" s="224" t="s">
        <v>17</v>
      </c>
      <c r="HT134" s="224" t="s">
        <v>17</v>
      </c>
      <c r="HU134" s="214">
        <v>45462</v>
      </c>
      <c r="HV134" s="222" t="s">
        <v>3473</v>
      </c>
      <c r="HW134" s="222">
        <v>0</v>
      </c>
      <c r="HX134" s="222" t="s">
        <v>2232</v>
      </c>
      <c r="HY134" s="222" t="s">
        <v>33</v>
      </c>
      <c r="HZ134" s="222">
        <v>2</v>
      </c>
      <c r="IA134" s="222" t="s">
        <v>17</v>
      </c>
      <c r="IB134" s="222" t="s">
        <v>17</v>
      </c>
      <c r="IC134" s="223">
        <v>45462</v>
      </c>
      <c r="ID134" s="221" t="s">
        <v>3475</v>
      </c>
      <c r="IE134" s="224">
        <v>2</v>
      </c>
      <c r="IF134" s="224" t="s">
        <v>2232</v>
      </c>
      <c r="IG134" s="224" t="s">
        <v>33</v>
      </c>
      <c r="IH134" s="224">
        <v>2</v>
      </c>
      <c r="II134" s="224" t="s">
        <v>17</v>
      </c>
      <c r="IJ134" s="224" t="s">
        <v>17</v>
      </c>
      <c r="IK134" s="214">
        <v>45462</v>
      </c>
      <c r="IL134" s="222" t="s">
        <v>3474</v>
      </c>
      <c r="IM134" s="222">
        <v>0</v>
      </c>
      <c r="IN134" s="222" t="s">
        <v>2232</v>
      </c>
      <c r="IO134" s="222" t="s">
        <v>33</v>
      </c>
      <c r="IP134" s="222">
        <v>2</v>
      </c>
      <c r="IQ134" s="222" t="s">
        <v>17</v>
      </c>
      <c r="IR134" s="222" t="s">
        <v>17</v>
      </c>
      <c r="IS134" s="223">
        <v>45462</v>
      </c>
    </row>
    <row r="135" spans="1:253" s="11" customFormat="1" ht="13.25" customHeight="1" x14ac:dyDescent="0.25">
      <c r="A135" s="11" t="s">
        <v>813</v>
      </c>
      <c r="B135" s="11" t="s">
        <v>10755</v>
      </c>
      <c r="C135" s="11" t="s">
        <v>814</v>
      </c>
      <c r="D135" s="11" t="s">
        <v>815</v>
      </c>
      <c r="E135" s="11" t="s">
        <v>11194</v>
      </c>
      <c r="F135" s="11" t="s">
        <v>9265</v>
      </c>
      <c r="G135" s="212">
        <v>208553000</v>
      </c>
      <c r="H135" s="213" t="s">
        <v>9262</v>
      </c>
      <c r="I135" s="213" t="s">
        <v>888</v>
      </c>
      <c r="J135" s="213">
        <v>2</v>
      </c>
      <c r="K135" s="213" t="s">
        <v>9264</v>
      </c>
      <c r="L135" s="213" t="s">
        <v>9263</v>
      </c>
      <c r="M135" s="214">
        <v>45531</v>
      </c>
      <c r="N135" s="227" t="s">
        <v>9269</v>
      </c>
      <c r="O135" s="216">
        <v>2171646</v>
      </c>
      <c r="P135" s="216" t="s">
        <v>9266</v>
      </c>
      <c r="Q135" s="216" t="s">
        <v>888</v>
      </c>
      <c r="R135" s="216">
        <v>2</v>
      </c>
      <c r="S135" s="216" t="s">
        <v>9268</v>
      </c>
      <c r="T135" s="216" t="s">
        <v>9267</v>
      </c>
      <c r="U135" s="217">
        <v>45531</v>
      </c>
      <c r="V135" s="227" t="s">
        <v>9273</v>
      </c>
      <c r="W135" s="213">
        <v>142095000</v>
      </c>
      <c r="X135" s="213" t="s">
        <v>9270</v>
      </c>
      <c r="Y135" s="213" t="s">
        <v>888</v>
      </c>
      <c r="Z135" s="213">
        <v>2</v>
      </c>
      <c r="AA135" s="213" t="s">
        <v>9272</v>
      </c>
      <c r="AB135" s="213" t="s">
        <v>9271</v>
      </c>
      <c r="AC135" s="214">
        <v>45531</v>
      </c>
      <c r="AD135" s="227" t="s">
        <v>9276</v>
      </c>
      <c r="AE135" s="218">
        <v>138685000</v>
      </c>
      <c r="AF135" s="218" t="s">
        <v>9274</v>
      </c>
      <c r="AG135" s="218" t="s">
        <v>33</v>
      </c>
      <c r="AH135" s="218">
        <v>2</v>
      </c>
      <c r="AI135" s="218" t="s">
        <v>9275</v>
      </c>
      <c r="AJ135" s="218" t="s">
        <v>9271</v>
      </c>
      <c r="AK135" s="219">
        <v>45531</v>
      </c>
      <c r="AL135" s="227" t="s">
        <v>9280</v>
      </c>
      <c r="AM135" s="213">
        <v>2946000</v>
      </c>
      <c r="AN135" s="213" t="s">
        <v>9277</v>
      </c>
      <c r="AO135" s="213" t="s">
        <v>888</v>
      </c>
      <c r="AP135" s="213">
        <v>2</v>
      </c>
      <c r="AQ135" s="213" t="s">
        <v>9279</v>
      </c>
      <c r="AR135" s="213" t="s">
        <v>9278</v>
      </c>
      <c r="AS135" s="214">
        <v>45531</v>
      </c>
      <c r="AT135" s="228" t="s">
        <v>1155</v>
      </c>
      <c r="AU135" s="218">
        <v>4893</v>
      </c>
      <c r="AV135" s="218" t="s">
        <v>1152</v>
      </c>
      <c r="AW135" s="218" t="s">
        <v>888</v>
      </c>
      <c r="AX135" s="218">
        <v>2</v>
      </c>
      <c r="AY135" s="218" t="s">
        <v>1154</v>
      </c>
      <c r="AZ135" s="218" t="s">
        <v>1153</v>
      </c>
      <c r="BA135" s="219">
        <v>44985</v>
      </c>
      <c r="BB135" s="227" t="s">
        <v>9284</v>
      </c>
      <c r="BC135" s="213">
        <v>1034579</v>
      </c>
      <c r="BD135" s="213" t="s">
        <v>9281</v>
      </c>
      <c r="BE135" s="213" t="s">
        <v>888</v>
      </c>
      <c r="BF135" s="213">
        <v>2</v>
      </c>
      <c r="BG135" s="213" t="s">
        <v>9283</v>
      </c>
      <c r="BH135" s="213" t="s">
        <v>9282</v>
      </c>
      <c r="BI135" s="214">
        <v>45531</v>
      </c>
      <c r="BJ135" s="228" t="s">
        <v>9286</v>
      </c>
      <c r="BK135" s="232">
        <v>315</v>
      </c>
      <c r="BL135" s="228" t="s">
        <v>9114</v>
      </c>
      <c r="BM135" s="228" t="s">
        <v>888</v>
      </c>
      <c r="BN135" s="228">
        <v>2</v>
      </c>
      <c r="BO135" s="228" t="s">
        <v>9285</v>
      </c>
      <c r="BP135" s="218" t="s">
        <v>9115</v>
      </c>
      <c r="BQ135" s="229">
        <v>45531</v>
      </c>
      <c r="BR135" s="227" t="s">
        <v>816</v>
      </c>
      <c r="BS135" s="230" t="s">
        <v>17</v>
      </c>
      <c r="BT135" s="230" t="s">
        <v>17</v>
      </c>
      <c r="BU135" s="230" t="s">
        <v>22</v>
      </c>
      <c r="BV135" s="230">
        <v>3</v>
      </c>
      <c r="BW135" s="230" t="s">
        <v>17</v>
      </c>
      <c r="BX135" s="230" t="s">
        <v>17</v>
      </c>
      <c r="BY135" s="214">
        <v>44622</v>
      </c>
      <c r="BZ135" s="228" t="s">
        <v>817</v>
      </c>
      <c r="CA135" s="228" t="s">
        <v>17</v>
      </c>
      <c r="CB135" s="228" t="s">
        <v>17</v>
      </c>
      <c r="CC135" s="228" t="s">
        <v>22</v>
      </c>
      <c r="CD135" s="228">
        <v>3</v>
      </c>
      <c r="CE135" s="228" t="s">
        <v>17</v>
      </c>
      <c r="CF135" s="228" t="s">
        <v>17</v>
      </c>
      <c r="CG135" s="229">
        <v>44622</v>
      </c>
      <c r="CH135" s="227" t="s">
        <v>11550</v>
      </c>
      <c r="CI135" s="228" t="e">
        <v>#N/A</v>
      </c>
      <c r="CJ135" s="228" t="e">
        <v>#N/A</v>
      </c>
      <c r="CK135" s="228" t="e">
        <v>#N/A</v>
      </c>
      <c r="CL135" s="228" t="e">
        <v>#N/A</v>
      </c>
      <c r="CM135" s="228" t="e">
        <v>#N/A</v>
      </c>
      <c r="CN135" s="228" t="e">
        <v>#N/A</v>
      </c>
      <c r="CO135" s="231" t="e">
        <v>#N/A</v>
      </c>
      <c r="CP135" s="228" t="s">
        <v>1158</v>
      </c>
      <c r="CQ135" s="230">
        <v>7852053</v>
      </c>
      <c r="CR135" s="230" t="s">
        <v>1156</v>
      </c>
      <c r="CS135" s="230" t="s">
        <v>492</v>
      </c>
      <c r="CT135" s="230">
        <v>1</v>
      </c>
      <c r="CU135" s="230" t="s">
        <v>1143</v>
      </c>
      <c r="CV135" s="230" t="s">
        <v>1157</v>
      </c>
      <c r="CW135" s="214">
        <v>44985</v>
      </c>
      <c r="CX135" s="228" t="s">
        <v>9294</v>
      </c>
      <c r="CY135" s="218">
        <v>24141000</v>
      </c>
      <c r="CZ135" s="218" t="s">
        <v>9291</v>
      </c>
      <c r="DA135" s="218" t="s">
        <v>33</v>
      </c>
      <c r="DB135" s="218">
        <v>2</v>
      </c>
      <c r="DC135" s="218" t="s">
        <v>9302</v>
      </c>
      <c r="DD135" s="218" t="s">
        <v>9301</v>
      </c>
      <c r="DE135" s="220">
        <v>45531</v>
      </c>
      <c r="DF135" s="227" t="s">
        <v>9296</v>
      </c>
      <c r="DG135" s="213">
        <v>9291000</v>
      </c>
      <c r="DH135" s="230" t="s">
        <v>9274</v>
      </c>
      <c r="DI135" s="230" t="s">
        <v>888</v>
      </c>
      <c r="DJ135" s="230">
        <v>2</v>
      </c>
      <c r="DK135" s="230" t="s">
        <v>9295</v>
      </c>
      <c r="DL135" s="230" t="s">
        <v>9271</v>
      </c>
      <c r="DM135" s="214">
        <v>45531</v>
      </c>
      <c r="DN135" s="228" t="s">
        <v>9300</v>
      </c>
      <c r="DO135" s="218">
        <v>108664000</v>
      </c>
      <c r="DP135" s="228" t="s">
        <v>9297</v>
      </c>
      <c r="DQ135" s="228" t="s">
        <v>888</v>
      </c>
      <c r="DR135" s="228">
        <v>2</v>
      </c>
      <c r="DS135" s="228" t="s">
        <v>9299</v>
      </c>
      <c r="DT135" s="228" t="s">
        <v>9298</v>
      </c>
      <c r="DU135" s="229">
        <v>45531</v>
      </c>
      <c r="DV135" s="227" t="s">
        <v>9303</v>
      </c>
      <c r="DW135" s="213">
        <v>11977000</v>
      </c>
      <c r="DX135" s="230" t="s">
        <v>9291</v>
      </c>
      <c r="DY135" s="230" t="s">
        <v>33</v>
      </c>
      <c r="DZ135" s="230">
        <v>2</v>
      </c>
      <c r="EA135" s="230" t="s">
        <v>9302</v>
      </c>
      <c r="EB135" s="230" t="s">
        <v>9301</v>
      </c>
      <c r="EC135" s="214">
        <v>45531</v>
      </c>
      <c r="ED135" s="228" t="s">
        <v>9306</v>
      </c>
      <c r="EE135" s="218">
        <v>12164000</v>
      </c>
      <c r="EF135" s="228" t="s">
        <v>9304</v>
      </c>
      <c r="EG135" s="228" t="s">
        <v>888</v>
      </c>
      <c r="EH135" s="228">
        <v>2</v>
      </c>
      <c r="EI135" s="228" t="s">
        <v>9305</v>
      </c>
      <c r="EJ135" s="228" t="s">
        <v>9301</v>
      </c>
      <c r="EK135" s="229">
        <v>45531</v>
      </c>
      <c r="EL135" s="227" t="s">
        <v>9308</v>
      </c>
      <c r="EM135" s="213">
        <v>0</v>
      </c>
      <c r="EN135" s="230" t="s">
        <v>9304</v>
      </c>
      <c r="EO135" s="230" t="s">
        <v>888</v>
      </c>
      <c r="EP135" s="230">
        <v>2</v>
      </c>
      <c r="EQ135" s="230" t="s">
        <v>9307</v>
      </c>
      <c r="ER135" s="230" t="s">
        <v>9301</v>
      </c>
      <c r="ES135" s="214">
        <v>45531</v>
      </c>
      <c r="ET135" s="228" t="s">
        <v>9290</v>
      </c>
      <c r="EU135" s="228">
        <v>8820</v>
      </c>
      <c r="EV135" s="228" t="s">
        <v>9287</v>
      </c>
      <c r="EW135" s="228" t="s">
        <v>888</v>
      </c>
      <c r="EX135" s="228">
        <v>2</v>
      </c>
      <c r="EY135" s="228" t="s">
        <v>9289</v>
      </c>
      <c r="EZ135" s="228" t="s">
        <v>9288</v>
      </c>
      <c r="FA135" s="229">
        <v>45531</v>
      </c>
      <c r="FB135" s="227" t="s">
        <v>820</v>
      </c>
      <c r="FC135" s="230">
        <v>5</v>
      </c>
      <c r="FD135" s="230" t="s">
        <v>17</v>
      </c>
      <c r="FE135" s="230" t="s">
        <v>33</v>
      </c>
      <c r="FF135" s="230">
        <v>2</v>
      </c>
      <c r="FG135" s="230" t="s">
        <v>819</v>
      </c>
      <c r="FH135" s="230" t="s">
        <v>17</v>
      </c>
      <c r="FI135" s="214">
        <v>44622</v>
      </c>
      <c r="FJ135" s="227" t="s">
        <v>821</v>
      </c>
      <c r="FK135" s="228" t="s">
        <v>17</v>
      </c>
      <c r="FL135" s="228" t="s">
        <v>17</v>
      </c>
      <c r="FM135" s="228" t="s">
        <v>22</v>
      </c>
      <c r="FN135" s="228">
        <v>3</v>
      </c>
      <c r="FO135" s="228" t="s">
        <v>17</v>
      </c>
      <c r="FP135" s="218" t="s">
        <v>17</v>
      </c>
      <c r="FQ135" s="219">
        <v>44622</v>
      </c>
      <c r="FR135" s="227" t="s">
        <v>822</v>
      </c>
      <c r="FS135" s="230" t="s">
        <v>17</v>
      </c>
      <c r="FT135" s="230" t="s">
        <v>17</v>
      </c>
      <c r="FU135" s="230" t="s">
        <v>22</v>
      </c>
      <c r="FV135" s="230">
        <v>3</v>
      </c>
      <c r="FW135" s="230" t="s">
        <v>17</v>
      </c>
      <c r="FX135" s="230" t="s">
        <v>17</v>
      </c>
      <c r="FY135" s="214">
        <v>44622</v>
      </c>
      <c r="FZ135" s="228" t="s">
        <v>3315</v>
      </c>
      <c r="GA135" s="228">
        <v>2</v>
      </c>
      <c r="GB135" s="228" t="s">
        <v>2232</v>
      </c>
      <c r="GC135" s="228" t="s">
        <v>33</v>
      </c>
      <c r="GD135" s="228">
        <v>2</v>
      </c>
      <c r="GE135" s="228" t="s">
        <v>17</v>
      </c>
      <c r="GF135" s="228" t="s">
        <v>17</v>
      </c>
      <c r="GG135" s="229">
        <v>45461</v>
      </c>
      <c r="GH135" s="227" t="s">
        <v>3321</v>
      </c>
      <c r="GI135" s="230">
        <v>3</v>
      </c>
      <c r="GJ135" s="230" t="s">
        <v>2232</v>
      </c>
      <c r="GK135" s="230" t="s">
        <v>33</v>
      </c>
      <c r="GL135" s="230">
        <v>2</v>
      </c>
      <c r="GM135" s="230" t="s">
        <v>17</v>
      </c>
      <c r="GN135" s="230" t="s">
        <v>17</v>
      </c>
      <c r="GO135" s="214">
        <v>45461</v>
      </c>
      <c r="GP135" s="228" t="s">
        <v>3316</v>
      </c>
      <c r="GQ135" s="228">
        <v>3</v>
      </c>
      <c r="GR135" s="228" t="s">
        <v>2232</v>
      </c>
      <c r="GS135" s="228" t="s">
        <v>33</v>
      </c>
      <c r="GT135" s="228">
        <v>2</v>
      </c>
      <c r="GU135" s="228" t="s">
        <v>17</v>
      </c>
      <c r="GV135" s="228" t="s">
        <v>17</v>
      </c>
      <c r="GW135" s="229">
        <v>45461</v>
      </c>
      <c r="GX135" s="227" t="s">
        <v>3322</v>
      </c>
      <c r="GY135" s="230">
        <v>3</v>
      </c>
      <c r="GZ135" s="230" t="s">
        <v>2232</v>
      </c>
      <c r="HA135" s="230" t="s">
        <v>33</v>
      </c>
      <c r="HB135" s="230">
        <v>2</v>
      </c>
      <c r="HC135" s="230" t="s">
        <v>17</v>
      </c>
      <c r="HD135" s="230" t="s">
        <v>17</v>
      </c>
      <c r="HE135" s="214">
        <v>45461</v>
      </c>
      <c r="HF135" s="228" t="s">
        <v>3314</v>
      </c>
      <c r="HG135" s="228">
        <v>2</v>
      </c>
      <c r="HH135" s="228" t="s">
        <v>2232</v>
      </c>
      <c r="HI135" s="228" t="s">
        <v>33</v>
      </c>
      <c r="HJ135" s="228">
        <v>2</v>
      </c>
      <c r="HK135" s="228" t="s">
        <v>17</v>
      </c>
      <c r="HL135" s="228" t="s">
        <v>17</v>
      </c>
      <c r="HM135" s="229">
        <v>45461</v>
      </c>
      <c r="HN135" s="227" t="s">
        <v>3320</v>
      </c>
      <c r="HO135" s="230">
        <v>3</v>
      </c>
      <c r="HP135" s="230" t="s">
        <v>2232</v>
      </c>
      <c r="HQ135" s="230" t="s">
        <v>33</v>
      </c>
      <c r="HR135" s="230">
        <v>2</v>
      </c>
      <c r="HS135" s="230" t="s">
        <v>17</v>
      </c>
      <c r="HT135" s="230" t="s">
        <v>17</v>
      </c>
      <c r="HU135" s="214">
        <v>45461</v>
      </c>
      <c r="HV135" s="228" t="s">
        <v>3317</v>
      </c>
      <c r="HW135" s="228">
        <v>3</v>
      </c>
      <c r="HX135" s="228" t="s">
        <v>2232</v>
      </c>
      <c r="HY135" s="228" t="s">
        <v>33</v>
      </c>
      <c r="HZ135" s="228">
        <v>2</v>
      </c>
      <c r="IA135" s="228" t="s">
        <v>17</v>
      </c>
      <c r="IB135" s="228" t="s">
        <v>17</v>
      </c>
      <c r="IC135" s="229">
        <v>45461</v>
      </c>
      <c r="ID135" s="227" t="s">
        <v>3319</v>
      </c>
      <c r="IE135" s="230">
        <v>2</v>
      </c>
      <c r="IF135" s="230" t="s">
        <v>2232</v>
      </c>
      <c r="IG135" s="230" t="s">
        <v>33</v>
      </c>
      <c r="IH135" s="230">
        <v>2</v>
      </c>
      <c r="II135" s="230" t="s">
        <v>17</v>
      </c>
      <c r="IJ135" s="230" t="s">
        <v>17</v>
      </c>
      <c r="IK135" s="214">
        <v>45461</v>
      </c>
      <c r="IL135" s="228" t="s">
        <v>3318</v>
      </c>
      <c r="IM135" s="228">
        <v>3</v>
      </c>
      <c r="IN135" s="228" t="s">
        <v>2232</v>
      </c>
      <c r="IO135" s="228" t="s">
        <v>33</v>
      </c>
      <c r="IP135" s="228">
        <v>2</v>
      </c>
      <c r="IQ135" s="228" t="s">
        <v>17</v>
      </c>
      <c r="IR135" s="228" t="s">
        <v>17</v>
      </c>
      <c r="IS135" s="229">
        <v>45461</v>
      </c>
    </row>
    <row r="136" spans="1:253" s="11" customFormat="1" ht="13.25" customHeight="1" x14ac:dyDescent="0.25">
      <c r="A136" s="11" t="s">
        <v>1241</v>
      </c>
      <c r="B136" s="11" t="s">
        <v>10748</v>
      </c>
      <c r="C136" s="11" t="s">
        <v>1242</v>
      </c>
      <c r="D136" s="11" t="s">
        <v>1243</v>
      </c>
      <c r="E136" s="11" t="s">
        <v>11201</v>
      </c>
      <c r="F136" s="11" t="s">
        <v>1247</v>
      </c>
      <c r="G136" s="212">
        <v>107143000</v>
      </c>
      <c r="H136" s="213" t="s">
        <v>1244</v>
      </c>
      <c r="I136" s="213" t="s">
        <v>492</v>
      </c>
      <c r="J136" s="213">
        <v>1</v>
      </c>
      <c r="K136" s="213" t="s">
        <v>1246</v>
      </c>
      <c r="L136" s="213" t="s">
        <v>1245</v>
      </c>
      <c r="M136" s="214">
        <v>45105</v>
      </c>
      <c r="N136" s="221" t="s">
        <v>1251</v>
      </c>
      <c r="O136" s="216">
        <v>155377</v>
      </c>
      <c r="P136" s="216" t="s">
        <v>1248</v>
      </c>
      <c r="Q136" s="216" t="s">
        <v>492</v>
      </c>
      <c r="R136" s="216">
        <v>1</v>
      </c>
      <c r="S136" s="216" t="s">
        <v>1250</v>
      </c>
      <c r="T136" s="216" t="s">
        <v>1249</v>
      </c>
      <c r="U136" s="217">
        <v>45105</v>
      </c>
      <c r="V136" s="221" t="s">
        <v>1255</v>
      </c>
      <c r="W136" s="213">
        <v>27000000</v>
      </c>
      <c r="X136" s="213" t="s">
        <v>1252</v>
      </c>
      <c r="Y136" s="213" t="s">
        <v>888</v>
      </c>
      <c r="Z136" s="213">
        <v>2</v>
      </c>
      <c r="AA136" s="213" t="s">
        <v>1254</v>
      </c>
      <c r="AB136" s="213" t="s">
        <v>1253</v>
      </c>
      <c r="AC136" s="214">
        <v>45105</v>
      </c>
      <c r="AD136" s="221" t="s">
        <v>1259</v>
      </c>
      <c r="AE136" s="218">
        <v>17900000</v>
      </c>
      <c r="AF136" s="218" t="s">
        <v>1256</v>
      </c>
      <c r="AG136" s="218" t="s">
        <v>22</v>
      </c>
      <c r="AH136" s="218">
        <v>3</v>
      </c>
      <c r="AI136" s="218" t="s">
        <v>1258</v>
      </c>
      <c r="AJ136" s="218" t="s">
        <v>1257</v>
      </c>
      <c r="AK136" s="219">
        <v>45105</v>
      </c>
      <c r="AL136" s="221" t="s">
        <v>1515</v>
      </c>
      <c r="AM136" s="213">
        <v>3123000</v>
      </c>
      <c r="AN136" s="213" t="s">
        <v>1512</v>
      </c>
      <c r="AO136" s="213" t="s">
        <v>22</v>
      </c>
      <c r="AP136" s="213">
        <v>3</v>
      </c>
      <c r="AQ136" s="213" t="s">
        <v>1514</v>
      </c>
      <c r="AR136" s="213" t="s">
        <v>1513</v>
      </c>
      <c r="AS136" s="214">
        <v>45260</v>
      </c>
      <c r="AT136" s="222" t="s">
        <v>1517</v>
      </c>
      <c r="AU136" s="218">
        <v>0</v>
      </c>
      <c r="AV136" s="218" t="s">
        <v>17</v>
      </c>
      <c r="AW136" s="218" t="s">
        <v>22</v>
      </c>
      <c r="AX136" s="218">
        <v>3</v>
      </c>
      <c r="AY136" s="218" t="s">
        <v>1516</v>
      </c>
      <c r="AZ136" s="218" t="s">
        <v>17</v>
      </c>
      <c r="BA136" s="219">
        <v>45260</v>
      </c>
      <c r="BB136" s="221" t="s">
        <v>1267</v>
      </c>
      <c r="BC136" s="213" t="s">
        <v>17</v>
      </c>
      <c r="BD136" s="213" t="s">
        <v>512</v>
      </c>
      <c r="BE136" s="213" t="s">
        <v>22</v>
      </c>
      <c r="BF136" s="213">
        <v>3</v>
      </c>
      <c r="BG136" s="213" t="s">
        <v>1264</v>
      </c>
      <c r="BH136" s="213" t="s">
        <v>512</v>
      </c>
      <c r="BI136" s="214">
        <v>45105</v>
      </c>
      <c r="BJ136" s="222" t="s">
        <v>1518</v>
      </c>
      <c r="BK136" s="222">
        <v>0</v>
      </c>
      <c r="BL136" s="222" t="s">
        <v>17</v>
      </c>
      <c r="BM136" s="222" t="s">
        <v>22</v>
      </c>
      <c r="BN136" s="222">
        <v>3</v>
      </c>
      <c r="BO136" s="222" t="s">
        <v>1516</v>
      </c>
      <c r="BP136" s="218" t="s">
        <v>17</v>
      </c>
      <c r="BQ136" s="223">
        <v>45260</v>
      </c>
      <c r="BR136" s="221" t="s">
        <v>1271</v>
      </c>
      <c r="BS136" s="224">
        <v>308000</v>
      </c>
      <c r="BT136" s="224" t="s">
        <v>1268</v>
      </c>
      <c r="BU136" s="224" t="s">
        <v>22</v>
      </c>
      <c r="BV136" s="224">
        <v>3</v>
      </c>
      <c r="BW136" s="224" t="s">
        <v>1270</v>
      </c>
      <c r="BX136" s="224" t="s">
        <v>1269</v>
      </c>
      <c r="BY136" s="214">
        <v>45105</v>
      </c>
      <c r="BZ136" s="222" t="s">
        <v>1274</v>
      </c>
      <c r="CA136" s="222">
        <v>10600</v>
      </c>
      <c r="CB136" s="222" t="s">
        <v>1272</v>
      </c>
      <c r="CC136" s="222" t="s">
        <v>22</v>
      </c>
      <c r="CD136" s="222">
        <v>3</v>
      </c>
      <c r="CE136" s="222" t="s">
        <v>1264</v>
      </c>
      <c r="CF136" s="222" t="s">
        <v>1273</v>
      </c>
      <c r="CG136" s="223">
        <v>45105</v>
      </c>
      <c r="CH136" s="221" t="s">
        <v>11551</v>
      </c>
      <c r="CI136" s="222" t="e">
        <v>#N/A</v>
      </c>
      <c r="CJ136" s="222" t="e">
        <v>#N/A</v>
      </c>
      <c r="CK136" s="222" t="e">
        <v>#N/A</v>
      </c>
      <c r="CL136" s="222" t="e">
        <v>#N/A</v>
      </c>
      <c r="CM136" s="222" t="e">
        <v>#N/A</v>
      </c>
      <c r="CN136" s="222" t="e">
        <v>#N/A</v>
      </c>
      <c r="CO136" s="225" t="e">
        <v>#N/A</v>
      </c>
      <c r="CP136" s="222" t="s">
        <v>1276</v>
      </c>
      <c r="CQ136" s="224" t="s">
        <v>17</v>
      </c>
      <c r="CR136" s="224" t="s">
        <v>512</v>
      </c>
      <c r="CS136" s="224" t="s">
        <v>22</v>
      </c>
      <c r="CT136" s="224">
        <v>3</v>
      </c>
      <c r="CU136" s="224" t="s">
        <v>1264</v>
      </c>
      <c r="CV136" s="224" t="s">
        <v>512</v>
      </c>
      <c r="CW136" s="214">
        <v>45105</v>
      </c>
      <c r="CX136" s="222" t="s">
        <v>1523</v>
      </c>
      <c r="CY136" s="218">
        <v>3177000</v>
      </c>
      <c r="CZ136" s="218" t="s">
        <v>1532</v>
      </c>
      <c r="DA136" s="218" t="s">
        <v>22</v>
      </c>
      <c r="DB136" s="218">
        <v>3</v>
      </c>
      <c r="DC136" s="218" t="s">
        <v>1534</v>
      </c>
      <c r="DD136" s="218" t="s">
        <v>1533</v>
      </c>
      <c r="DE136" s="220">
        <v>45260</v>
      </c>
      <c r="DF136" s="221" t="s">
        <v>1527</v>
      </c>
      <c r="DG136" s="213">
        <v>9100000</v>
      </c>
      <c r="DH136" s="224" t="s">
        <v>1524</v>
      </c>
      <c r="DI136" s="224" t="s">
        <v>22</v>
      </c>
      <c r="DJ136" s="224">
        <v>3</v>
      </c>
      <c r="DK136" s="224" t="s">
        <v>1526</v>
      </c>
      <c r="DL136" s="224" t="s">
        <v>1525</v>
      </c>
      <c r="DM136" s="214">
        <v>45260</v>
      </c>
      <c r="DN136" s="222" t="s">
        <v>1531</v>
      </c>
      <c r="DO136" s="218">
        <v>14723000</v>
      </c>
      <c r="DP136" s="222" t="s">
        <v>1528</v>
      </c>
      <c r="DQ136" s="222" t="s">
        <v>22</v>
      </c>
      <c r="DR136" s="222">
        <v>3</v>
      </c>
      <c r="DS136" s="222" t="s">
        <v>1530</v>
      </c>
      <c r="DT136" s="222" t="s">
        <v>1529</v>
      </c>
      <c r="DU136" s="223">
        <v>45260</v>
      </c>
      <c r="DV136" s="221" t="s">
        <v>1535</v>
      </c>
      <c r="DW136" s="213">
        <v>3021000</v>
      </c>
      <c r="DX136" s="224" t="s">
        <v>1532</v>
      </c>
      <c r="DY136" s="224" t="s">
        <v>22</v>
      </c>
      <c r="DZ136" s="224">
        <v>3</v>
      </c>
      <c r="EA136" s="224" t="s">
        <v>1534</v>
      </c>
      <c r="EB136" s="224" t="s">
        <v>1533</v>
      </c>
      <c r="EC136" s="214">
        <v>45260</v>
      </c>
      <c r="ED136" s="222" t="s">
        <v>1539</v>
      </c>
      <c r="EE136" s="218">
        <v>150000</v>
      </c>
      <c r="EF136" s="222" t="s">
        <v>1536</v>
      </c>
      <c r="EG136" s="222" t="s">
        <v>22</v>
      </c>
      <c r="EH136" s="222">
        <v>3</v>
      </c>
      <c r="EI136" s="222" t="s">
        <v>1538</v>
      </c>
      <c r="EJ136" s="222" t="s">
        <v>1537</v>
      </c>
      <c r="EK136" s="223">
        <v>45260</v>
      </c>
      <c r="EL136" s="221" t="s">
        <v>1541</v>
      </c>
      <c r="EM136" s="213">
        <v>6000</v>
      </c>
      <c r="EN136" s="224" t="s">
        <v>1540</v>
      </c>
      <c r="EO136" s="224" t="s">
        <v>22</v>
      </c>
      <c r="EP136" s="224">
        <v>3</v>
      </c>
      <c r="EQ136" s="224" t="s">
        <v>1538</v>
      </c>
      <c r="ER136" s="224" t="s">
        <v>1537</v>
      </c>
      <c r="ES136" s="214">
        <v>45260</v>
      </c>
      <c r="ET136" s="222" t="s">
        <v>1519</v>
      </c>
      <c r="EU136" s="222">
        <v>0</v>
      </c>
      <c r="EV136" s="222" t="s">
        <v>17</v>
      </c>
      <c r="EW136" s="222" t="s">
        <v>22</v>
      </c>
      <c r="EX136" s="222">
        <v>3</v>
      </c>
      <c r="EY136" s="222" t="s">
        <v>1516</v>
      </c>
      <c r="EZ136" s="222" t="s">
        <v>17</v>
      </c>
      <c r="FA136" s="223">
        <v>45260</v>
      </c>
      <c r="FB136" s="221" t="s">
        <v>1263</v>
      </c>
      <c r="FC136" s="224">
        <v>5</v>
      </c>
      <c r="FD136" s="224" t="s">
        <v>1260</v>
      </c>
      <c r="FE136" s="224" t="s">
        <v>22</v>
      </c>
      <c r="FF136" s="224">
        <v>3</v>
      </c>
      <c r="FG136" s="224" t="s">
        <v>1262</v>
      </c>
      <c r="FH136" s="224" t="s">
        <v>1261</v>
      </c>
      <c r="FI136" s="214">
        <v>45105</v>
      </c>
      <c r="FJ136" s="221" t="s">
        <v>1265</v>
      </c>
      <c r="FK136" s="222" t="s">
        <v>17</v>
      </c>
      <c r="FL136" s="222" t="s">
        <v>512</v>
      </c>
      <c r="FM136" s="222" t="s">
        <v>22</v>
      </c>
      <c r="FN136" s="222">
        <v>3</v>
      </c>
      <c r="FO136" s="222" t="s">
        <v>1264</v>
      </c>
      <c r="FP136" s="218" t="s">
        <v>512</v>
      </c>
      <c r="FQ136" s="219">
        <v>45105</v>
      </c>
      <c r="FR136" s="221" t="s">
        <v>1266</v>
      </c>
      <c r="FS136" s="224" t="s">
        <v>17</v>
      </c>
      <c r="FT136" s="224" t="s">
        <v>512</v>
      </c>
      <c r="FU136" s="224" t="s">
        <v>22</v>
      </c>
      <c r="FV136" s="224">
        <v>3</v>
      </c>
      <c r="FW136" s="224" t="s">
        <v>1264</v>
      </c>
      <c r="FX136" s="224" t="s">
        <v>512</v>
      </c>
      <c r="FY136" s="214">
        <v>45105</v>
      </c>
      <c r="FZ136" s="222" t="s">
        <v>3480</v>
      </c>
      <c r="GA136" s="222">
        <v>1</v>
      </c>
      <c r="GB136" s="222" t="s">
        <v>2232</v>
      </c>
      <c r="GC136" s="222" t="s">
        <v>33</v>
      </c>
      <c r="GD136" s="222">
        <v>2</v>
      </c>
      <c r="GE136" s="222" t="s">
        <v>17</v>
      </c>
      <c r="GF136" s="222" t="s">
        <v>17</v>
      </c>
      <c r="GG136" s="223">
        <v>45462</v>
      </c>
      <c r="GH136" s="221" t="s">
        <v>3486</v>
      </c>
      <c r="GI136" s="224">
        <v>3</v>
      </c>
      <c r="GJ136" s="224" t="s">
        <v>2232</v>
      </c>
      <c r="GK136" s="224" t="s">
        <v>33</v>
      </c>
      <c r="GL136" s="224">
        <v>2</v>
      </c>
      <c r="GM136" s="224" t="s">
        <v>17</v>
      </c>
      <c r="GN136" s="224" t="s">
        <v>17</v>
      </c>
      <c r="GO136" s="214">
        <v>45462</v>
      </c>
      <c r="GP136" s="222" t="s">
        <v>3481</v>
      </c>
      <c r="GQ136" s="222">
        <v>3</v>
      </c>
      <c r="GR136" s="222" t="s">
        <v>2232</v>
      </c>
      <c r="GS136" s="222" t="s">
        <v>33</v>
      </c>
      <c r="GT136" s="222">
        <v>2</v>
      </c>
      <c r="GU136" s="222" t="s">
        <v>17</v>
      </c>
      <c r="GV136" s="222" t="s">
        <v>17</v>
      </c>
      <c r="GW136" s="223">
        <v>45462</v>
      </c>
      <c r="GX136" s="221" t="s">
        <v>3487</v>
      </c>
      <c r="GY136" s="224">
        <v>2</v>
      </c>
      <c r="GZ136" s="224" t="s">
        <v>2232</v>
      </c>
      <c r="HA136" s="224" t="s">
        <v>33</v>
      </c>
      <c r="HB136" s="224">
        <v>2</v>
      </c>
      <c r="HC136" s="224" t="s">
        <v>17</v>
      </c>
      <c r="HD136" s="224" t="s">
        <v>17</v>
      </c>
      <c r="HE136" s="214">
        <v>45462</v>
      </c>
      <c r="HF136" s="222" t="s">
        <v>3479</v>
      </c>
      <c r="HG136" s="222">
        <v>2</v>
      </c>
      <c r="HH136" s="222" t="s">
        <v>2232</v>
      </c>
      <c r="HI136" s="222" t="s">
        <v>33</v>
      </c>
      <c r="HJ136" s="222">
        <v>2</v>
      </c>
      <c r="HK136" s="222" t="s">
        <v>17</v>
      </c>
      <c r="HL136" s="222" t="s">
        <v>17</v>
      </c>
      <c r="HM136" s="223">
        <v>45462</v>
      </c>
      <c r="HN136" s="221" t="s">
        <v>3485</v>
      </c>
      <c r="HO136" s="224">
        <v>3</v>
      </c>
      <c r="HP136" s="224" t="s">
        <v>2232</v>
      </c>
      <c r="HQ136" s="224" t="s">
        <v>33</v>
      </c>
      <c r="HR136" s="224">
        <v>2</v>
      </c>
      <c r="HS136" s="224" t="s">
        <v>17</v>
      </c>
      <c r="HT136" s="224" t="s">
        <v>17</v>
      </c>
      <c r="HU136" s="214">
        <v>45462</v>
      </c>
      <c r="HV136" s="222" t="s">
        <v>3482</v>
      </c>
      <c r="HW136" s="222">
        <v>3</v>
      </c>
      <c r="HX136" s="222" t="s">
        <v>2232</v>
      </c>
      <c r="HY136" s="222" t="s">
        <v>33</v>
      </c>
      <c r="HZ136" s="222">
        <v>2</v>
      </c>
      <c r="IA136" s="222" t="s">
        <v>17</v>
      </c>
      <c r="IB136" s="222" t="s">
        <v>17</v>
      </c>
      <c r="IC136" s="223">
        <v>45462</v>
      </c>
      <c r="ID136" s="221" t="s">
        <v>3484</v>
      </c>
      <c r="IE136" s="224">
        <v>3</v>
      </c>
      <c r="IF136" s="224" t="s">
        <v>2232</v>
      </c>
      <c r="IG136" s="224" t="s">
        <v>33</v>
      </c>
      <c r="IH136" s="224">
        <v>2</v>
      </c>
      <c r="II136" s="224" t="s">
        <v>17</v>
      </c>
      <c r="IJ136" s="224" t="s">
        <v>17</v>
      </c>
      <c r="IK136" s="214">
        <v>45462</v>
      </c>
      <c r="IL136" s="222" t="s">
        <v>3483</v>
      </c>
      <c r="IM136" s="222">
        <v>0</v>
      </c>
      <c r="IN136" s="222" t="s">
        <v>2232</v>
      </c>
      <c r="IO136" s="222" t="s">
        <v>33</v>
      </c>
      <c r="IP136" s="222">
        <v>2</v>
      </c>
      <c r="IQ136" s="222" t="s">
        <v>17</v>
      </c>
      <c r="IR136" s="222" t="s">
        <v>17</v>
      </c>
      <c r="IS136" s="223">
        <v>45462</v>
      </c>
    </row>
    <row r="137" spans="1:253" s="11" customFormat="1" ht="13.25" customHeight="1" x14ac:dyDescent="0.25">
      <c r="A137" s="11" t="s">
        <v>3323</v>
      </c>
      <c r="B137" s="11" t="s">
        <v>10762</v>
      </c>
      <c r="C137" s="11" t="s">
        <v>3324</v>
      </c>
      <c r="D137" s="11" t="s">
        <v>3325</v>
      </c>
      <c r="E137" s="11" t="s">
        <v>10364</v>
      </c>
      <c r="F137" s="11" t="s">
        <v>5305</v>
      </c>
      <c r="G137" s="212">
        <v>19125000</v>
      </c>
      <c r="H137" s="213" t="s">
        <v>5258</v>
      </c>
      <c r="I137" s="213" t="s">
        <v>492</v>
      </c>
      <c r="J137" s="213">
        <v>1</v>
      </c>
      <c r="K137" s="213" t="s">
        <v>5304</v>
      </c>
      <c r="L137" s="213" t="s">
        <v>5303</v>
      </c>
      <c r="M137" s="214">
        <v>45526</v>
      </c>
      <c r="N137" s="221" t="s">
        <v>5309</v>
      </c>
      <c r="O137" s="216">
        <v>238396</v>
      </c>
      <c r="P137" s="216" t="s">
        <v>5306</v>
      </c>
      <c r="Q137" s="216" t="s">
        <v>888</v>
      </c>
      <c r="R137" s="216">
        <v>2</v>
      </c>
      <c r="S137" s="216" t="s">
        <v>5308</v>
      </c>
      <c r="T137" s="216" t="s">
        <v>5307</v>
      </c>
      <c r="U137" s="217">
        <v>45526</v>
      </c>
      <c r="V137" s="221" t="s">
        <v>5311</v>
      </c>
      <c r="W137" s="213">
        <v>19125000</v>
      </c>
      <c r="X137" s="213" t="s">
        <v>5258</v>
      </c>
      <c r="Y137" s="213" t="s">
        <v>888</v>
      </c>
      <c r="Z137" s="213">
        <v>2</v>
      </c>
      <c r="AA137" s="213" t="s">
        <v>5310</v>
      </c>
      <c r="AB137" s="213" t="s">
        <v>5303</v>
      </c>
      <c r="AC137" s="214">
        <v>45526</v>
      </c>
      <c r="AD137" s="221" t="s">
        <v>5313</v>
      </c>
      <c r="AE137" s="218">
        <v>78000</v>
      </c>
      <c r="AF137" s="218" t="s">
        <v>5267</v>
      </c>
      <c r="AG137" s="218" t="s">
        <v>888</v>
      </c>
      <c r="AH137" s="218">
        <v>2</v>
      </c>
      <c r="AI137" s="218" t="s">
        <v>5312</v>
      </c>
      <c r="AJ137" s="218" t="s">
        <v>5268</v>
      </c>
      <c r="AK137" s="219">
        <v>45526</v>
      </c>
      <c r="AL137" s="221" t="s">
        <v>5315</v>
      </c>
      <c r="AM137" s="213">
        <v>78000</v>
      </c>
      <c r="AN137" s="213" t="s">
        <v>5267</v>
      </c>
      <c r="AO137" s="213" t="s">
        <v>888</v>
      </c>
      <c r="AP137" s="213">
        <v>2</v>
      </c>
      <c r="AQ137" s="213" t="s">
        <v>5314</v>
      </c>
      <c r="AR137" s="213" t="s">
        <v>5268</v>
      </c>
      <c r="AS137" s="214">
        <v>45526</v>
      </c>
      <c r="AT137" s="222" t="s">
        <v>5317</v>
      </c>
      <c r="AU137" s="218" t="s">
        <v>17</v>
      </c>
      <c r="AV137" s="218" t="s">
        <v>17</v>
      </c>
      <c r="AW137" s="218" t="s">
        <v>17</v>
      </c>
      <c r="AX137" s="218" t="s">
        <v>17</v>
      </c>
      <c r="AY137" s="218" t="s">
        <v>5273</v>
      </c>
      <c r="AZ137" s="218" t="s">
        <v>17</v>
      </c>
      <c r="BA137" s="219">
        <v>45526</v>
      </c>
      <c r="BB137" s="221" t="s">
        <v>5316</v>
      </c>
      <c r="BC137" s="213" t="s">
        <v>17</v>
      </c>
      <c r="BD137" s="213" t="s">
        <v>17</v>
      </c>
      <c r="BE137" s="213" t="s">
        <v>17</v>
      </c>
      <c r="BF137" s="213" t="s">
        <v>17</v>
      </c>
      <c r="BG137" s="213" t="s">
        <v>5273</v>
      </c>
      <c r="BH137" s="213" t="s">
        <v>17</v>
      </c>
      <c r="BI137" s="214">
        <v>45526</v>
      </c>
      <c r="BJ137" s="222" t="s">
        <v>5318</v>
      </c>
      <c r="BK137" s="222">
        <v>0</v>
      </c>
      <c r="BL137" s="222" t="s">
        <v>5276</v>
      </c>
      <c r="BM137" s="222" t="s">
        <v>888</v>
      </c>
      <c r="BN137" s="222">
        <v>2</v>
      </c>
      <c r="BO137" s="222" t="s">
        <v>5277</v>
      </c>
      <c r="BP137" s="218" t="s">
        <v>4522</v>
      </c>
      <c r="BQ137" s="223">
        <v>45526</v>
      </c>
      <c r="BR137" s="221" t="s">
        <v>5321</v>
      </c>
      <c r="BS137" s="224">
        <v>0</v>
      </c>
      <c r="BT137" s="224" t="s">
        <v>17</v>
      </c>
      <c r="BU137" s="224" t="s">
        <v>17</v>
      </c>
      <c r="BV137" s="224" t="s">
        <v>17</v>
      </c>
      <c r="BW137" s="224" t="s">
        <v>5320</v>
      </c>
      <c r="BX137" s="224" t="s">
        <v>17</v>
      </c>
      <c r="BY137" s="214">
        <v>45526</v>
      </c>
      <c r="BZ137" s="222" t="s">
        <v>5322</v>
      </c>
      <c r="CA137" s="222">
        <v>0</v>
      </c>
      <c r="CB137" s="222" t="s">
        <v>17</v>
      </c>
      <c r="CC137" s="222" t="s">
        <v>17</v>
      </c>
      <c r="CD137" s="222" t="s">
        <v>17</v>
      </c>
      <c r="CE137" s="222" t="s">
        <v>5320</v>
      </c>
      <c r="CF137" s="222" t="s">
        <v>17</v>
      </c>
      <c r="CG137" s="223">
        <v>45526</v>
      </c>
      <c r="CH137" s="221" t="s">
        <v>11552</v>
      </c>
      <c r="CI137" s="222" t="e">
        <v>#N/A</v>
      </c>
      <c r="CJ137" s="222" t="e">
        <v>#N/A</v>
      </c>
      <c r="CK137" s="222" t="e">
        <v>#N/A</v>
      </c>
      <c r="CL137" s="222" t="e">
        <v>#N/A</v>
      </c>
      <c r="CM137" s="222" t="e">
        <v>#N/A</v>
      </c>
      <c r="CN137" s="222" t="e">
        <v>#N/A</v>
      </c>
      <c r="CO137" s="225" t="e">
        <v>#N/A</v>
      </c>
      <c r="CP137" s="222" t="s">
        <v>5324</v>
      </c>
      <c r="CQ137" s="224" t="s">
        <v>17</v>
      </c>
      <c r="CR137" s="224" t="s">
        <v>17</v>
      </c>
      <c r="CS137" s="224" t="s">
        <v>17</v>
      </c>
      <c r="CT137" s="224" t="s">
        <v>17</v>
      </c>
      <c r="CU137" s="224" t="s">
        <v>5273</v>
      </c>
      <c r="CV137" s="224" t="s">
        <v>17</v>
      </c>
      <c r="CW137" s="214">
        <v>45526</v>
      </c>
      <c r="CX137" s="222" t="s">
        <v>5328</v>
      </c>
      <c r="CY137" s="218">
        <v>78000</v>
      </c>
      <c r="CZ137" s="218" t="s">
        <v>5325</v>
      </c>
      <c r="DA137" s="218" t="s">
        <v>888</v>
      </c>
      <c r="DB137" s="218">
        <v>2</v>
      </c>
      <c r="DC137" s="218" t="s">
        <v>5333</v>
      </c>
      <c r="DD137" s="218" t="s">
        <v>5326</v>
      </c>
      <c r="DE137" s="220">
        <v>45526</v>
      </c>
      <c r="DF137" s="221" t="s">
        <v>5330</v>
      </c>
      <c r="DG137" s="213">
        <v>19047000</v>
      </c>
      <c r="DH137" s="224" t="s">
        <v>5258</v>
      </c>
      <c r="DI137" s="224" t="s">
        <v>888</v>
      </c>
      <c r="DJ137" s="224">
        <v>2</v>
      </c>
      <c r="DK137" s="224" t="s">
        <v>5329</v>
      </c>
      <c r="DL137" s="224" t="s">
        <v>5303</v>
      </c>
      <c r="DM137" s="214">
        <v>45526</v>
      </c>
      <c r="DN137" s="222" t="s">
        <v>5332</v>
      </c>
      <c r="DO137" s="218">
        <v>0</v>
      </c>
      <c r="DP137" s="222" t="s">
        <v>5325</v>
      </c>
      <c r="DQ137" s="222" t="s">
        <v>888</v>
      </c>
      <c r="DR137" s="222">
        <v>2</v>
      </c>
      <c r="DS137" s="222" t="s">
        <v>5331</v>
      </c>
      <c r="DT137" s="222" t="s">
        <v>5326</v>
      </c>
      <c r="DU137" s="223">
        <v>45526</v>
      </c>
      <c r="DV137" s="221" t="s">
        <v>5334</v>
      </c>
      <c r="DW137" s="213">
        <v>78000</v>
      </c>
      <c r="DX137" s="224" t="s">
        <v>5325</v>
      </c>
      <c r="DY137" s="224" t="s">
        <v>888</v>
      </c>
      <c r="DZ137" s="224">
        <v>2</v>
      </c>
      <c r="EA137" s="224" t="s">
        <v>5333</v>
      </c>
      <c r="EB137" s="224" t="s">
        <v>5326</v>
      </c>
      <c r="EC137" s="214">
        <v>45526</v>
      </c>
      <c r="ED137" s="222" t="s">
        <v>5336</v>
      </c>
      <c r="EE137" s="218" t="s">
        <v>17</v>
      </c>
      <c r="EF137" s="222" t="s">
        <v>5325</v>
      </c>
      <c r="EG137" s="222" t="s">
        <v>888</v>
      </c>
      <c r="EH137" s="222">
        <v>2</v>
      </c>
      <c r="EI137" s="222" t="s">
        <v>5335</v>
      </c>
      <c r="EJ137" s="222" t="s">
        <v>5326</v>
      </c>
      <c r="EK137" s="223">
        <v>45526</v>
      </c>
      <c r="EL137" s="221" t="s">
        <v>5337</v>
      </c>
      <c r="EM137" s="213" t="s">
        <v>17</v>
      </c>
      <c r="EN137" s="224" t="s">
        <v>5325</v>
      </c>
      <c r="EO137" s="224" t="s">
        <v>888</v>
      </c>
      <c r="EP137" s="224">
        <v>2</v>
      </c>
      <c r="EQ137" s="224" t="s">
        <v>5335</v>
      </c>
      <c r="ER137" s="224" t="s">
        <v>5326</v>
      </c>
      <c r="ES137" s="214">
        <v>45526</v>
      </c>
      <c r="ET137" s="222" t="s">
        <v>5319</v>
      </c>
      <c r="EU137" s="222">
        <v>0</v>
      </c>
      <c r="EV137" s="222" t="s">
        <v>5276</v>
      </c>
      <c r="EW137" s="222" t="s">
        <v>888</v>
      </c>
      <c r="EX137" s="222">
        <v>2</v>
      </c>
      <c r="EY137" s="222" t="s">
        <v>5279</v>
      </c>
      <c r="EZ137" s="222" t="s">
        <v>4522</v>
      </c>
      <c r="FA137" s="223">
        <v>45526</v>
      </c>
      <c r="FB137" s="221" t="s">
        <v>5338</v>
      </c>
      <c r="FC137" s="224">
        <v>2</v>
      </c>
      <c r="FD137" s="224" t="s">
        <v>17</v>
      </c>
      <c r="FE137" s="224" t="s">
        <v>888</v>
      </c>
      <c r="FF137" s="224">
        <v>2</v>
      </c>
      <c r="FG137" s="224" t="s">
        <v>5299</v>
      </c>
      <c r="FH137" s="224" t="s">
        <v>17</v>
      </c>
      <c r="FI137" s="214">
        <v>45526</v>
      </c>
      <c r="FJ137" s="221" t="s">
        <v>5339</v>
      </c>
      <c r="FK137" s="222" t="s">
        <v>17</v>
      </c>
      <c r="FL137" s="222" t="s">
        <v>17</v>
      </c>
      <c r="FM137" s="222" t="s">
        <v>17</v>
      </c>
      <c r="FN137" s="222" t="s">
        <v>17</v>
      </c>
      <c r="FO137" s="222" t="s">
        <v>5273</v>
      </c>
      <c r="FP137" s="218" t="s">
        <v>17</v>
      </c>
      <c r="FQ137" s="219">
        <v>45526</v>
      </c>
      <c r="FR137" s="221" t="s">
        <v>5340</v>
      </c>
      <c r="FS137" s="224" t="s">
        <v>17</v>
      </c>
      <c r="FT137" s="224" t="s">
        <v>17</v>
      </c>
      <c r="FU137" s="224" t="s">
        <v>17</v>
      </c>
      <c r="FV137" s="224" t="s">
        <v>17</v>
      </c>
      <c r="FW137" s="224" t="s">
        <v>5273</v>
      </c>
      <c r="FX137" s="224" t="s">
        <v>17</v>
      </c>
      <c r="FY137" s="214">
        <v>45526</v>
      </c>
      <c r="FZ137" s="222" t="s">
        <v>3327</v>
      </c>
      <c r="GA137" s="222">
        <v>0</v>
      </c>
      <c r="GB137" s="222" t="s">
        <v>2232</v>
      </c>
      <c r="GC137" s="222" t="s">
        <v>33</v>
      </c>
      <c r="GD137" s="222">
        <v>2</v>
      </c>
      <c r="GE137" s="222" t="s">
        <v>17</v>
      </c>
      <c r="GF137" s="222" t="s">
        <v>17</v>
      </c>
      <c r="GG137" s="223">
        <v>45461</v>
      </c>
      <c r="GH137" s="221" t="s">
        <v>3333</v>
      </c>
      <c r="GI137" s="224">
        <v>0</v>
      </c>
      <c r="GJ137" s="224" t="s">
        <v>2232</v>
      </c>
      <c r="GK137" s="224" t="s">
        <v>33</v>
      </c>
      <c r="GL137" s="224">
        <v>2</v>
      </c>
      <c r="GM137" s="224" t="s">
        <v>17</v>
      </c>
      <c r="GN137" s="224" t="s">
        <v>17</v>
      </c>
      <c r="GO137" s="214">
        <v>45461</v>
      </c>
      <c r="GP137" s="222" t="s">
        <v>3328</v>
      </c>
      <c r="GQ137" s="222">
        <v>0</v>
      </c>
      <c r="GR137" s="222" t="s">
        <v>2232</v>
      </c>
      <c r="GS137" s="222" t="s">
        <v>33</v>
      </c>
      <c r="GT137" s="222">
        <v>2</v>
      </c>
      <c r="GU137" s="222" t="s">
        <v>17</v>
      </c>
      <c r="GV137" s="222" t="s">
        <v>17</v>
      </c>
      <c r="GW137" s="223">
        <v>45461</v>
      </c>
      <c r="GX137" s="221" t="s">
        <v>3334</v>
      </c>
      <c r="GY137" s="224">
        <v>0</v>
      </c>
      <c r="GZ137" s="224" t="s">
        <v>2232</v>
      </c>
      <c r="HA137" s="224" t="s">
        <v>33</v>
      </c>
      <c r="HB137" s="224">
        <v>2</v>
      </c>
      <c r="HC137" s="224" t="s">
        <v>17</v>
      </c>
      <c r="HD137" s="224" t="s">
        <v>17</v>
      </c>
      <c r="HE137" s="214">
        <v>45461</v>
      </c>
      <c r="HF137" s="222" t="s">
        <v>3326</v>
      </c>
      <c r="HG137" s="222">
        <v>0</v>
      </c>
      <c r="HH137" s="222" t="s">
        <v>2232</v>
      </c>
      <c r="HI137" s="222" t="s">
        <v>33</v>
      </c>
      <c r="HJ137" s="222">
        <v>2</v>
      </c>
      <c r="HK137" s="222" t="s">
        <v>17</v>
      </c>
      <c r="HL137" s="222" t="s">
        <v>17</v>
      </c>
      <c r="HM137" s="223">
        <v>45461</v>
      </c>
      <c r="HN137" s="221" t="s">
        <v>3332</v>
      </c>
      <c r="HO137" s="224">
        <v>1</v>
      </c>
      <c r="HP137" s="224" t="s">
        <v>2232</v>
      </c>
      <c r="HQ137" s="224" t="s">
        <v>33</v>
      </c>
      <c r="HR137" s="224">
        <v>2</v>
      </c>
      <c r="HS137" s="224" t="s">
        <v>17</v>
      </c>
      <c r="HT137" s="224" t="s">
        <v>17</v>
      </c>
      <c r="HU137" s="214">
        <v>45461</v>
      </c>
      <c r="HV137" s="222" t="s">
        <v>3329</v>
      </c>
      <c r="HW137" s="222">
        <v>0</v>
      </c>
      <c r="HX137" s="222" t="s">
        <v>2232</v>
      </c>
      <c r="HY137" s="222" t="s">
        <v>33</v>
      </c>
      <c r="HZ137" s="222">
        <v>2</v>
      </c>
      <c r="IA137" s="222" t="s">
        <v>17</v>
      </c>
      <c r="IB137" s="222" t="s">
        <v>17</v>
      </c>
      <c r="IC137" s="223">
        <v>45461</v>
      </c>
      <c r="ID137" s="221" t="s">
        <v>3331</v>
      </c>
      <c r="IE137" s="224">
        <v>0</v>
      </c>
      <c r="IF137" s="224" t="s">
        <v>2232</v>
      </c>
      <c r="IG137" s="224" t="s">
        <v>33</v>
      </c>
      <c r="IH137" s="224">
        <v>2</v>
      </c>
      <c r="II137" s="224" t="s">
        <v>17</v>
      </c>
      <c r="IJ137" s="224" t="s">
        <v>17</v>
      </c>
      <c r="IK137" s="214">
        <v>45461</v>
      </c>
      <c r="IL137" s="222" t="s">
        <v>3330</v>
      </c>
      <c r="IM137" s="222">
        <v>0</v>
      </c>
      <c r="IN137" s="222" t="s">
        <v>2232</v>
      </c>
      <c r="IO137" s="222" t="s">
        <v>33</v>
      </c>
      <c r="IP137" s="222">
        <v>2</v>
      </c>
      <c r="IQ137" s="222" t="s">
        <v>17</v>
      </c>
      <c r="IR137" s="222" t="s">
        <v>17</v>
      </c>
      <c r="IS137" s="223">
        <v>45461</v>
      </c>
    </row>
    <row r="138" spans="1:253" s="11" customFormat="1" ht="13.25" customHeight="1" x14ac:dyDescent="0.25">
      <c r="A138" s="11" t="s">
        <v>3335</v>
      </c>
      <c r="B138" s="11" t="s">
        <v>10762</v>
      </c>
      <c r="C138" s="11" t="s">
        <v>3336</v>
      </c>
      <c r="D138" s="11" t="s">
        <v>3337</v>
      </c>
      <c r="E138" s="11" t="s">
        <v>10365</v>
      </c>
      <c r="F138" s="11" t="s">
        <v>5470</v>
      </c>
      <c r="G138" s="212">
        <v>145464000</v>
      </c>
      <c r="H138" s="213" t="s">
        <v>5467</v>
      </c>
      <c r="I138" s="213" t="s">
        <v>888</v>
      </c>
      <c r="J138" s="213">
        <v>2</v>
      </c>
      <c r="K138" s="213" t="s">
        <v>5469</v>
      </c>
      <c r="L138" s="213" t="s">
        <v>5468</v>
      </c>
      <c r="M138" s="214">
        <v>45526</v>
      </c>
      <c r="N138" s="227" t="s">
        <v>5474</v>
      </c>
      <c r="O138" s="216">
        <v>16376870</v>
      </c>
      <c r="P138" s="216" t="s">
        <v>5471</v>
      </c>
      <c r="Q138" s="216" t="s">
        <v>22</v>
      </c>
      <c r="R138" s="216">
        <v>3</v>
      </c>
      <c r="S138" s="216" t="s">
        <v>5473</v>
      </c>
      <c r="T138" s="216" t="s">
        <v>5472</v>
      </c>
      <c r="U138" s="217">
        <v>45526</v>
      </c>
      <c r="V138" s="227" t="s">
        <v>5476</v>
      </c>
      <c r="W138" s="213">
        <v>145464000</v>
      </c>
      <c r="X138" s="213" t="s">
        <v>5467</v>
      </c>
      <c r="Y138" s="213" t="s">
        <v>22</v>
      </c>
      <c r="Z138" s="213">
        <v>3</v>
      </c>
      <c r="AA138" s="213" t="s">
        <v>5475</v>
      </c>
      <c r="AB138" s="213" t="s">
        <v>5468</v>
      </c>
      <c r="AC138" s="214">
        <v>45526</v>
      </c>
      <c r="AD138" s="227" t="s">
        <v>5478</v>
      </c>
      <c r="AE138" s="218">
        <v>1228000</v>
      </c>
      <c r="AF138" s="218" t="s">
        <v>5267</v>
      </c>
      <c r="AG138" s="218" t="s">
        <v>22</v>
      </c>
      <c r="AH138" s="218">
        <v>3</v>
      </c>
      <c r="AI138" s="218" t="s">
        <v>5477</v>
      </c>
      <c r="AJ138" s="218" t="s">
        <v>5384</v>
      </c>
      <c r="AK138" s="219">
        <v>45526</v>
      </c>
      <c r="AL138" s="227" t="s">
        <v>5480</v>
      </c>
      <c r="AM138" s="213">
        <v>1228000</v>
      </c>
      <c r="AN138" s="213" t="s">
        <v>5267</v>
      </c>
      <c r="AO138" s="213" t="s">
        <v>22</v>
      </c>
      <c r="AP138" s="213">
        <v>3</v>
      </c>
      <c r="AQ138" s="213" t="s">
        <v>5479</v>
      </c>
      <c r="AR138" s="213" t="s">
        <v>5384</v>
      </c>
      <c r="AS138" s="214">
        <v>45526</v>
      </c>
      <c r="AT138" s="228" t="s">
        <v>5482</v>
      </c>
      <c r="AU138" s="218" t="s">
        <v>17</v>
      </c>
      <c r="AV138" s="218" t="s">
        <v>17</v>
      </c>
      <c r="AW138" s="218" t="s">
        <v>17</v>
      </c>
      <c r="AX138" s="218" t="s">
        <v>17</v>
      </c>
      <c r="AY138" s="218" t="s">
        <v>5273</v>
      </c>
      <c r="AZ138" s="218" t="s">
        <v>17</v>
      </c>
      <c r="BA138" s="219">
        <v>45526</v>
      </c>
      <c r="BB138" s="227" t="s">
        <v>5481</v>
      </c>
      <c r="BC138" s="213" t="s">
        <v>17</v>
      </c>
      <c r="BD138" s="213" t="s">
        <v>17</v>
      </c>
      <c r="BE138" s="213" t="s">
        <v>17</v>
      </c>
      <c r="BF138" s="213" t="s">
        <v>17</v>
      </c>
      <c r="BG138" s="213" t="s">
        <v>5273</v>
      </c>
      <c r="BH138" s="213" t="s">
        <v>17</v>
      </c>
      <c r="BI138" s="214">
        <v>45526</v>
      </c>
      <c r="BJ138" s="228" t="s">
        <v>5484</v>
      </c>
      <c r="BK138" s="228">
        <v>0</v>
      </c>
      <c r="BL138" s="228" t="s">
        <v>5276</v>
      </c>
      <c r="BM138" s="228" t="s">
        <v>22</v>
      </c>
      <c r="BN138" s="228">
        <v>3</v>
      </c>
      <c r="BO138" s="228" t="s">
        <v>5483</v>
      </c>
      <c r="BP138" s="218" t="s">
        <v>4522</v>
      </c>
      <c r="BQ138" s="229">
        <v>45526</v>
      </c>
      <c r="BR138" s="227" t="s">
        <v>5487</v>
      </c>
      <c r="BS138" s="230" t="s">
        <v>17</v>
      </c>
      <c r="BT138" s="230" t="s">
        <v>17</v>
      </c>
      <c r="BU138" s="230" t="s">
        <v>17</v>
      </c>
      <c r="BV138" s="230" t="s">
        <v>17</v>
      </c>
      <c r="BW138" s="230" t="s">
        <v>5320</v>
      </c>
      <c r="BX138" s="230" t="s">
        <v>17</v>
      </c>
      <c r="BY138" s="214">
        <v>45526</v>
      </c>
      <c r="BZ138" s="228" t="s">
        <v>5488</v>
      </c>
      <c r="CA138" s="228" t="s">
        <v>17</v>
      </c>
      <c r="CB138" s="228" t="s">
        <v>17</v>
      </c>
      <c r="CC138" s="228" t="s">
        <v>17</v>
      </c>
      <c r="CD138" s="228" t="s">
        <v>17</v>
      </c>
      <c r="CE138" s="228" t="s">
        <v>5320</v>
      </c>
      <c r="CF138" s="228" t="s">
        <v>17</v>
      </c>
      <c r="CG138" s="229">
        <v>45526</v>
      </c>
      <c r="CH138" s="227" t="s">
        <v>11553</v>
      </c>
      <c r="CI138" s="228" t="e">
        <v>#N/A</v>
      </c>
      <c r="CJ138" s="228" t="e">
        <v>#N/A</v>
      </c>
      <c r="CK138" s="228" t="e">
        <v>#N/A</v>
      </c>
      <c r="CL138" s="228" t="e">
        <v>#N/A</v>
      </c>
      <c r="CM138" s="228" t="e">
        <v>#N/A</v>
      </c>
      <c r="CN138" s="228" t="e">
        <v>#N/A</v>
      </c>
      <c r="CO138" s="231" t="e">
        <v>#N/A</v>
      </c>
      <c r="CP138" s="228" t="s">
        <v>5490</v>
      </c>
      <c r="CQ138" s="230" t="s">
        <v>17</v>
      </c>
      <c r="CR138" s="230" t="s">
        <v>17</v>
      </c>
      <c r="CS138" s="230" t="s">
        <v>17</v>
      </c>
      <c r="CT138" s="230" t="s">
        <v>17</v>
      </c>
      <c r="CU138" s="230" t="s">
        <v>5320</v>
      </c>
      <c r="CV138" s="230" t="s">
        <v>17</v>
      </c>
      <c r="CW138" s="214">
        <v>45526</v>
      </c>
      <c r="CX138" s="228" t="s">
        <v>5492</v>
      </c>
      <c r="CY138" s="218">
        <v>1228000</v>
      </c>
      <c r="CZ138" s="218" t="s">
        <v>5267</v>
      </c>
      <c r="DA138" s="218" t="s">
        <v>22</v>
      </c>
      <c r="DB138" s="218">
        <v>3</v>
      </c>
      <c r="DC138" s="218" t="s">
        <v>5294</v>
      </c>
      <c r="DD138" s="218" t="s">
        <v>5384</v>
      </c>
      <c r="DE138" s="220">
        <v>45526</v>
      </c>
      <c r="DF138" s="227" t="s">
        <v>5493</v>
      </c>
      <c r="DG138" s="213">
        <v>144237000</v>
      </c>
      <c r="DH138" s="230" t="s">
        <v>5467</v>
      </c>
      <c r="DI138" s="230" t="s">
        <v>888</v>
      </c>
      <c r="DJ138" s="230">
        <v>2</v>
      </c>
      <c r="DK138" s="230" t="s">
        <v>5290</v>
      </c>
      <c r="DL138" s="230" t="s">
        <v>5468</v>
      </c>
      <c r="DM138" s="214">
        <v>45526</v>
      </c>
      <c r="DN138" s="228" t="s">
        <v>5495</v>
      </c>
      <c r="DO138" s="218">
        <v>0</v>
      </c>
      <c r="DP138" s="228" t="s">
        <v>5267</v>
      </c>
      <c r="DQ138" s="228" t="s">
        <v>22</v>
      </c>
      <c r="DR138" s="228">
        <v>3</v>
      </c>
      <c r="DS138" s="228" t="s">
        <v>5494</v>
      </c>
      <c r="DT138" s="228" t="s">
        <v>5384</v>
      </c>
      <c r="DU138" s="229">
        <v>45526</v>
      </c>
      <c r="DV138" s="227" t="s">
        <v>5496</v>
      </c>
      <c r="DW138" s="213">
        <v>1228000</v>
      </c>
      <c r="DX138" s="230" t="s">
        <v>5267</v>
      </c>
      <c r="DY138" s="230" t="s">
        <v>22</v>
      </c>
      <c r="DZ138" s="230">
        <v>3</v>
      </c>
      <c r="EA138" s="230" t="s">
        <v>5294</v>
      </c>
      <c r="EB138" s="230" t="s">
        <v>5384</v>
      </c>
      <c r="EC138" s="214">
        <v>45526</v>
      </c>
      <c r="ED138" s="228" t="s">
        <v>5498</v>
      </c>
      <c r="EE138" s="218">
        <v>0</v>
      </c>
      <c r="EF138" s="228" t="s">
        <v>17</v>
      </c>
      <c r="EG138" s="228" t="s">
        <v>22</v>
      </c>
      <c r="EH138" s="228">
        <v>3</v>
      </c>
      <c r="EI138" s="228" t="s">
        <v>5497</v>
      </c>
      <c r="EJ138" s="228" t="s">
        <v>17</v>
      </c>
      <c r="EK138" s="229">
        <v>45526</v>
      </c>
      <c r="EL138" s="227" t="s">
        <v>5499</v>
      </c>
      <c r="EM138" s="213">
        <v>0</v>
      </c>
      <c r="EN138" s="230" t="s">
        <v>17</v>
      </c>
      <c r="EO138" s="230" t="s">
        <v>22</v>
      </c>
      <c r="EP138" s="230">
        <v>3</v>
      </c>
      <c r="EQ138" s="230" t="s">
        <v>5497</v>
      </c>
      <c r="ER138" s="230" t="s">
        <v>17</v>
      </c>
      <c r="ES138" s="214">
        <v>45526</v>
      </c>
      <c r="ET138" s="228" t="s">
        <v>5486</v>
      </c>
      <c r="EU138" s="228">
        <v>1252</v>
      </c>
      <c r="EV138" s="228" t="s">
        <v>5276</v>
      </c>
      <c r="EW138" s="228" t="s">
        <v>22</v>
      </c>
      <c r="EX138" s="228">
        <v>3</v>
      </c>
      <c r="EY138" s="228" t="s">
        <v>5485</v>
      </c>
      <c r="EZ138" s="228" t="s">
        <v>4522</v>
      </c>
      <c r="FA138" s="229">
        <v>45526</v>
      </c>
      <c r="FB138" s="227" t="s">
        <v>5501</v>
      </c>
      <c r="FC138" s="230">
        <v>2</v>
      </c>
      <c r="FD138" s="230" t="s">
        <v>5267</v>
      </c>
      <c r="FE138" s="230" t="s">
        <v>888</v>
      </c>
      <c r="FF138" s="230">
        <v>2</v>
      </c>
      <c r="FG138" s="230" t="s">
        <v>5500</v>
      </c>
      <c r="FH138" s="230" t="s">
        <v>5384</v>
      </c>
      <c r="FI138" s="214">
        <v>45526</v>
      </c>
      <c r="FJ138" s="227" t="s">
        <v>5502</v>
      </c>
      <c r="FK138" s="228" t="s">
        <v>17</v>
      </c>
      <c r="FL138" s="228" t="s">
        <v>17</v>
      </c>
      <c r="FM138" s="228" t="s">
        <v>17</v>
      </c>
      <c r="FN138" s="228" t="s">
        <v>17</v>
      </c>
      <c r="FO138" s="228" t="s">
        <v>5273</v>
      </c>
      <c r="FP138" s="218" t="s">
        <v>17</v>
      </c>
      <c r="FQ138" s="219">
        <v>45526</v>
      </c>
      <c r="FR138" s="227" t="s">
        <v>5503</v>
      </c>
      <c r="FS138" s="230" t="s">
        <v>17</v>
      </c>
      <c r="FT138" s="230" t="s">
        <v>17</v>
      </c>
      <c r="FU138" s="230" t="s">
        <v>17</v>
      </c>
      <c r="FV138" s="230" t="s">
        <v>17</v>
      </c>
      <c r="FW138" s="230" t="s">
        <v>5273</v>
      </c>
      <c r="FX138" s="230" t="s">
        <v>17</v>
      </c>
      <c r="FY138" s="214">
        <v>45526</v>
      </c>
      <c r="FZ138" s="228" t="s">
        <v>3339</v>
      </c>
      <c r="GA138" s="228">
        <v>1</v>
      </c>
      <c r="GB138" s="228" t="s">
        <v>2232</v>
      </c>
      <c r="GC138" s="228" t="s">
        <v>33</v>
      </c>
      <c r="GD138" s="228">
        <v>2</v>
      </c>
      <c r="GE138" s="228" t="s">
        <v>17</v>
      </c>
      <c r="GF138" s="228" t="s">
        <v>17</v>
      </c>
      <c r="GG138" s="229">
        <v>45461</v>
      </c>
      <c r="GH138" s="227" t="s">
        <v>3345</v>
      </c>
      <c r="GI138" s="230">
        <v>1</v>
      </c>
      <c r="GJ138" s="230" t="s">
        <v>2232</v>
      </c>
      <c r="GK138" s="230" t="s">
        <v>33</v>
      </c>
      <c r="GL138" s="230">
        <v>2</v>
      </c>
      <c r="GM138" s="230" t="s">
        <v>17</v>
      </c>
      <c r="GN138" s="230" t="s">
        <v>17</v>
      </c>
      <c r="GO138" s="214">
        <v>45461</v>
      </c>
      <c r="GP138" s="228" t="s">
        <v>3340</v>
      </c>
      <c r="GQ138" s="228">
        <v>2</v>
      </c>
      <c r="GR138" s="228" t="s">
        <v>2232</v>
      </c>
      <c r="GS138" s="228" t="s">
        <v>33</v>
      </c>
      <c r="GT138" s="228">
        <v>2</v>
      </c>
      <c r="GU138" s="228" t="s">
        <v>17</v>
      </c>
      <c r="GV138" s="228" t="s">
        <v>17</v>
      </c>
      <c r="GW138" s="229">
        <v>45461</v>
      </c>
      <c r="GX138" s="227" t="s">
        <v>3346</v>
      </c>
      <c r="GY138" s="230">
        <v>0</v>
      </c>
      <c r="GZ138" s="230" t="s">
        <v>2232</v>
      </c>
      <c r="HA138" s="230" t="s">
        <v>33</v>
      </c>
      <c r="HB138" s="230">
        <v>2</v>
      </c>
      <c r="HC138" s="230" t="s">
        <v>17</v>
      </c>
      <c r="HD138" s="230" t="s">
        <v>17</v>
      </c>
      <c r="HE138" s="214">
        <v>45461</v>
      </c>
      <c r="HF138" s="228" t="s">
        <v>3338</v>
      </c>
      <c r="HG138" s="228">
        <v>3</v>
      </c>
      <c r="HH138" s="228" t="s">
        <v>2232</v>
      </c>
      <c r="HI138" s="228" t="s">
        <v>33</v>
      </c>
      <c r="HJ138" s="228">
        <v>2</v>
      </c>
      <c r="HK138" s="228" t="s">
        <v>17</v>
      </c>
      <c r="HL138" s="228" t="s">
        <v>17</v>
      </c>
      <c r="HM138" s="229">
        <v>45461</v>
      </c>
      <c r="HN138" s="227" t="s">
        <v>3344</v>
      </c>
      <c r="HO138" s="230">
        <v>3</v>
      </c>
      <c r="HP138" s="230" t="s">
        <v>2232</v>
      </c>
      <c r="HQ138" s="230" t="s">
        <v>33</v>
      </c>
      <c r="HR138" s="230">
        <v>2</v>
      </c>
      <c r="HS138" s="230" t="s">
        <v>17</v>
      </c>
      <c r="HT138" s="230" t="s">
        <v>17</v>
      </c>
      <c r="HU138" s="214">
        <v>45461</v>
      </c>
      <c r="HV138" s="228" t="s">
        <v>3341</v>
      </c>
      <c r="HW138" s="228">
        <v>1</v>
      </c>
      <c r="HX138" s="228" t="s">
        <v>2232</v>
      </c>
      <c r="HY138" s="228" t="s">
        <v>33</v>
      </c>
      <c r="HZ138" s="228">
        <v>2</v>
      </c>
      <c r="IA138" s="228" t="s">
        <v>17</v>
      </c>
      <c r="IB138" s="228" t="s">
        <v>17</v>
      </c>
      <c r="IC138" s="229">
        <v>45461</v>
      </c>
      <c r="ID138" s="227" t="s">
        <v>3343</v>
      </c>
      <c r="IE138" s="230">
        <v>0</v>
      </c>
      <c r="IF138" s="230" t="s">
        <v>2232</v>
      </c>
      <c r="IG138" s="230" t="s">
        <v>33</v>
      </c>
      <c r="IH138" s="230">
        <v>2</v>
      </c>
      <c r="II138" s="230" t="s">
        <v>17</v>
      </c>
      <c r="IJ138" s="230" t="s">
        <v>17</v>
      </c>
      <c r="IK138" s="214">
        <v>45461</v>
      </c>
      <c r="IL138" s="228" t="s">
        <v>3342</v>
      </c>
      <c r="IM138" s="228">
        <v>0</v>
      </c>
      <c r="IN138" s="228" t="s">
        <v>2232</v>
      </c>
      <c r="IO138" s="228" t="s">
        <v>33</v>
      </c>
      <c r="IP138" s="228">
        <v>2</v>
      </c>
      <c r="IQ138" s="228" t="s">
        <v>17</v>
      </c>
      <c r="IR138" s="228" t="s">
        <v>17</v>
      </c>
      <c r="IS138" s="229">
        <v>45461</v>
      </c>
    </row>
    <row r="139" spans="1:253" s="11" customFormat="1" ht="13.25" customHeight="1" x14ac:dyDescent="0.25">
      <c r="A139" s="11" t="s">
        <v>274</v>
      </c>
      <c r="B139" s="11" t="s">
        <v>10825</v>
      </c>
      <c r="C139" s="11" t="s">
        <v>275</v>
      </c>
      <c r="D139" s="11" t="s">
        <v>276</v>
      </c>
      <c r="E139" s="11" t="s">
        <v>10366</v>
      </c>
      <c r="F139" s="11" t="s">
        <v>8790</v>
      </c>
      <c r="G139" s="212">
        <v>14430000</v>
      </c>
      <c r="H139" s="213" t="s">
        <v>8787</v>
      </c>
      <c r="I139" s="213" t="s">
        <v>888</v>
      </c>
      <c r="J139" s="213">
        <v>2</v>
      </c>
      <c r="K139" s="213" t="s">
        <v>8789</v>
      </c>
      <c r="L139" s="213" t="s">
        <v>8788</v>
      </c>
      <c r="M139" s="214">
        <v>45531</v>
      </c>
      <c r="N139" s="221" t="s">
        <v>8794</v>
      </c>
      <c r="O139" s="216">
        <v>20524</v>
      </c>
      <c r="P139" s="216" t="s">
        <v>8791</v>
      </c>
      <c r="Q139" s="216" t="s">
        <v>22</v>
      </c>
      <c r="R139" s="216">
        <v>3</v>
      </c>
      <c r="S139" s="216" t="s">
        <v>8793</v>
      </c>
      <c r="T139" s="216" t="s">
        <v>8792</v>
      </c>
      <c r="U139" s="217">
        <v>45531</v>
      </c>
      <c r="V139" s="221" t="s">
        <v>8798</v>
      </c>
      <c r="W139" s="213">
        <v>2517000</v>
      </c>
      <c r="X139" s="213" t="s">
        <v>8795</v>
      </c>
      <c r="Y139" s="213" t="s">
        <v>22</v>
      </c>
      <c r="Z139" s="213">
        <v>3</v>
      </c>
      <c r="AA139" s="213" t="s">
        <v>8797</v>
      </c>
      <c r="AB139" s="213" t="s">
        <v>8796</v>
      </c>
      <c r="AC139" s="214">
        <v>45531</v>
      </c>
      <c r="AD139" s="221" t="s">
        <v>8801</v>
      </c>
      <c r="AE139" s="218">
        <v>135000</v>
      </c>
      <c r="AF139" s="218" t="s">
        <v>6139</v>
      </c>
      <c r="AG139" s="218" t="s">
        <v>888</v>
      </c>
      <c r="AH139" s="218">
        <v>2</v>
      </c>
      <c r="AI139" s="218" t="s">
        <v>8800</v>
      </c>
      <c r="AJ139" s="218" t="s">
        <v>8799</v>
      </c>
      <c r="AK139" s="219">
        <v>45531</v>
      </c>
      <c r="AL139" s="221" t="s">
        <v>8803</v>
      </c>
      <c r="AM139" s="213">
        <v>135000</v>
      </c>
      <c r="AN139" s="213" t="s">
        <v>6139</v>
      </c>
      <c r="AO139" s="213" t="s">
        <v>888</v>
      </c>
      <c r="AP139" s="213">
        <v>2</v>
      </c>
      <c r="AQ139" s="213" t="s">
        <v>8802</v>
      </c>
      <c r="AR139" s="213" t="s">
        <v>8799</v>
      </c>
      <c r="AS139" s="214">
        <v>45531</v>
      </c>
      <c r="AT139" s="222" t="s">
        <v>285</v>
      </c>
      <c r="AU139" s="218" t="s">
        <v>17</v>
      </c>
      <c r="AV139" s="218" t="s">
        <v>282</v>
      </c>
      <c r="AW139" s="218" t="s">
        <v>33</v>
      </c>
      <c r="AX139" s="218">
        <v>2</v>
      </c>
      <c r="AY139" s="218" t="s">
        <v>284</v>
      </c>
      <c r="AZ139" s="218" t="s">
        <v>283</v>
      </c>
      <c r="BA139" s="219">
        <v>43511</v>
      </c>
      <c r="BB139" s="221" t="s">
        <v>8823</v>
      </c>
      <c r="BC139" s="213" t="s">
        <v>17</v>
      </c>
      <c r="BD139" s="213" t="s">
        <v>17</v>
      </c>
      <c r="BE139" s="213" t="s">
        <v>17</v>
      </c>
      <c r="BF139" s="213" t="s">
        <v>17</v>
      </c>
      <c r="BG139" s="213" t="s">
        <v>8822</v>
      </c>
      <c r="BH139" s="213" t="s">
        <v>17</v>
      </c>
      <c r="BI139" s="214">
        <v>45531</v>
      </c>
      <c r="BJ139" s="222" t="s">
        <v>8805</v>
      </c>
      <c r="BK139" s="222" t="s">
        <v>17</v>
      </c>
      <c r="BL139" s="222" t="s">
        <v>17</v>
      </c>
      <c r="BM139" s="222" t="s">
        <v>17</v>
      </c>
      <c r="BN139" s="222" t="s">
        <v>17</v>
      </c>
      <c r="BO139" s="222" t="s">
        <v>8804</v>
      </c>
      <c r="BP139" s="218" t="s">
        <v>17</v>
      </c>
      <c r="BQ139" s="223">
        <v>45531</v>
      </c>
      <c r="BR139" s="221" t="s">
        <v>278</v>
      </c>
      <c r="BS139" s="224">
        <v>0</v>
      </c>
      <c r="BT139" s="224">
        <v>0</v>
      </c>
      <c r="BU139" s="224" t="s">
        <v>33</v>
      </c>
      <c r="BV139" s="224">
        <v>2</v>
      </c>
      <c r="BW139" s="224" t="s">
        <v>277</v>
      </c>
      <c r="BX139" s="224">
        <v>0</v>
      </c>
      <c r="BY139" s="214">
        <v>43511</v>
      </c>
      <c r="BZ139" s="222" t="s">
        <v>279</v>
      </c>
      <c r="CA139" s="222">
        <v>0</v>
      </c>
      <c r="CB139" s="222">
        <v>0</v>
      </c>
      <c r="CC139" s="222" t="s">
        <v>33</v>
      </c>
      <c r="CD139" s="222">
        <v>2</v>
      </c>
      <c r="CE139" s="222" t="s">
        <v>277</v>
      </c>
      <c r="CF139" s="222">
        <v>0</v>
      </c>
      <c r="CG139" s="223">
        <v>43511</v>
      </c>
      <c r="CH139" s="221" t="s">
        <v>11554</v>
      </c>
      <c r="CI139" s="222" t="e">
        <v>#N/A</v>
      </c>
      <c r="CJ139" s="222" t="e">
        <v>#N/A</v>
      </c>
      <c r="CK139" s="222" t="e">
        <v>#N/A</v>
      </c>
      <c r="CL139" s="222" t="e">
        <v>#N/A</v>
      </c>
      <c r="CM139" s="222" t="e">
        <v>#N/A</v>
      </c>
      <c r="CN139" s="222" t="e">
        <v>#N/A</v>
      </c>
      <c r="CO139" s="225" t="e">
        <v>#N/A</v>
      </c>
      <c r="CP139" s="222" t="s">
        <v>281</v>
      </c>
      <c r="CQ139" s="224">
        <v>0</v>
      </c>
      <c r="CR139" s="224">
        <v>0</v>
      </c>
      <c r="CS139" s="224" t="s">
        <v>33</v>
      </c>
      <c r="CT139" s="224">
        <v>2</v>
      </c>
      <c r="CU139" s="224" t="s">
        <v>280</v>
      </c>
      <c r="CV139" s="224">
        <v>0</v>
      </c>
      <c r="CW139" s="214">
        <v>43511</v>
      </c>
      <c r="CX139" s="222" t="s">
        <v>8808</v>
      </c>
      <c r="CY139" s="218">
        <v>135000</v>
      </c>
      <c r="CZ139" s="218" t="s">
        <v>6139</v>
      </c>
      <c r="DA139" s="218" t="s">
        <v>888</v>
      </c>
      <c r="DB139" s="218">
        <v>2</v>
      </c>
      <c r="DC139" s="218" t="s">
        <v>8814</v>
      </c>
      <c r="DD139" s="218" t="s">
        <v>8799</v>
      </c>
      <c r="DE139" s="220">
        <v>45531</v>
      </c>
      <c r="DF139" s="221" t="s">
        <v>8811</v>
      </c>
      <c r="DG139" s="213">
        <v>2382000</v>
      </c>
      <c r="DH139" s="224" t="s">
        <v>8809</v>
      </c>
      <c r="DI139" s="224" t="s">
        <v>888</v>
      </c>
      <c r="DJ139" s="224">
        <v>2</v>
      </c>
      <c r="DK139" s="224" t="s">
        <v>8677</v>
      </c>
      <c r="DL139" s="224" t="s">
        <v>8810</v>
      </c>
      <c r="DM139" s="214">
        <v>45531</v>
      </c>
      <c r="DN139" s="222" t="s">
        <v>8813</v>
      </c>
      <c r="DO139" s="218">
        <v>0</v>
      </c>
      <c r="DP139" s="222" t="s">
        <v>6139</v>
      </c>
      <c r="DQ139" s="222" t="s">
        <v>888</v>
      </c>
      <c r="DR139" s="222">
        <v>2</v>
      </c>
      <c r="DS139" s="222" t="s">
        <v>8812</v>
      </c>
      <c r="DT139" s="222" t="s">
        <v>8799</v>
      </c>
      <c r="DU139" s="223">
        <v>45531</v>
      </c>
      <c r="DV139" s="221" t="s">
        <v>8815</v>
      </c>
      <c r="DW139" s="213">
        <v>135000</v>
      </c>
      <c r="DX139" s="224" t="s">
        <v>6139</v>
      </c>
      <c r="DY139" s="224" t="s">
        <v>888</v>
      </c>
      <c r="DZ139" s="224">
        <v>2</v>
      </c>
      <c r="EA139" s="224" t="s">
        <v>8814</v>
      </c>
      <c r="EB139" s="224" t="s">
        <v>8799</v>
      </c>
      <c r="EC139" s="214">
        <v>45531</v>
      </c>
      <c r="ED139" s="222" t="s">
        <v>8817</v>
      </c>
      <c r="EE139" s="218">
        <v>0</v>
      </c>
      <c r="EF139" s="222" t="s">
        <v>17</v>
      </c>
      <c r="EG139" s="222" t="s">
        <v>22</v>
      </c>
      <c r="EH139" s="222">
        <v>3</v>
      </c>
      <c r="EI139" s="222" t="s">
        <v>8816</v>
      </c>
      <c r="EJ139" s="222" t="s">
        <v>17</v>
      </c>
      <c r="EK139" s="223">
        <v>45531</v>
      </c>
      <c r="EL139" s="221" t="s">
        <v>8819</v>
      </c>
      <c r="EM139" s="213">
        <v>0</v>
      </c>
      <c r="EN139" s="224" t="s">
        <v>17</v>
      </c>
      <c r="EO139" s="224" t="s">
        <v>22</v>
      </c>
      <c r="EP139" s="224">
        <v>3</v>
      </c>
      <c r="EQ139" s="224" t="s">
        <v>8818</v>
      </c>
      <c r="ER139" s="224" t="s">
        <v>17</v>
      </c>
      <c r="ES139" s="214">
        <v>45531</v>
      </c>
      <c r="ET139" s="222" t="s">
        <v>8806</v>
      </c>
      <c r="EU139" s="222" t="s">
        <v>17</v>
      </c>
      <c r="EV139" s="222" t="s">
        <v>17</v>
      </c>
      <c r="EW139" s="222" t="s">
        <v>17</v>
      </c>
      <c r="EX139" s="222" t="s">
        <v>17</v>
      </c>
      <c r="EY139" s="222" t="s">
        <v>8804</v>
      </c>
      <c r="EZ139" s="222" t="s">
        <v>17</v>
      </c>
      <c r="FA139" s="223">
        <v>45531</v>
      </c>
      <c r="FB139" s="221" t="s">
        <v>8821</v>
      </c>
      <c r="FC139" s="224">
        <v>2</v>
      </c>
      <c r="FD139" s="224" t="s">
        <v>6139</v>
      </c>
      <c r="FE139" s="224" t="s">
        <v>888</v>
      </c>
      <c r="FF139" s="224">
        <v>2</v>
      </c>
      <c r="FG139" s="224" t="s">
        <v>8820</v>
      </c>
      <c r="FH139" s="224" t="s">
        <v>8799</v>
      </c>
      <c r="FI139" s="214">
        <v>45531</v>
      </c>
      <c r="FJ139" s="221" t="s">
        <v>287</v>
      </c>
      <c r="FK139" s="222">
        <v>0</v>
      </c>
      <c r="FL139" s="222">
        <v>0</v>
      </c>
      <c r="FM139" s="222" t="s">
        <v>33</v>
      </c>
      <c r="FN139" s="222">
        <v>2</v>
      </c>
      <c r="FO139" s="222" t="s">
        <v>286</v>
      </c>
      <c r="FP139" s="218">
        <v>0</v>
      </c>
      <c r="FQ139" s="219">
        <v>43511</v>
      </c>
      <c r="FR139" s="221" t="s">
        <v>288</v>
      </c>
      <c r="FS139" s="224">
        <v>0</v>
      </c>
      <c r="FT139" s="224">
        <v>0</v>
      </c>
      <c r="FU139" s="224" t="s">
        <v>33</v>
      </c>
      <c r="FV139" s="224">
        <v>2</v>
      </c>
      <c r="FW139" s="224">
        <v>0</v>
      </c>
      <c r="FX139" s="224">
        <v>0</v>
      </c>
      <c r="FY139" s="214">
        <v>43511</v>
      </c>
      <c r="FZ139" s="222" t="s">
        <v>3548</v>
      </c>
      <c r="GA139" s="222">
        <v>1</v>
      </c>
      <c r="GB139" s="222" t="s">
        <v>2232</v>
      </c>
      <c r="GC139" s="222" t="s">
        <v>33</v>
      </c>
      <c r="GD139" s="222">
        <v>2</v>
      </c>
      <c r="GE139" s="222" t="s">
        <v>17</v>
      </c>
      <c r="GF139" s="222" t="s">
        <v>17</v>
      </c>
      <c r="GG139" s="223">
        <v>45463</v>
      </c>
      <c r="GH139" s="221" t="s">
        <v>3554</v>
      </c>
      <c r="GI139" s="224">
        <v>0</v>
      </c>
      <c r="GJ139" s="224" t="s">
        <v>2232</v>
      </c>
      <c r="GK139" s="224" t="s">
        <v>33</v>
      </c>
      <c r="GL139" s="224">
        <v>2</v>
      </c>
      <c r="GM139" s="224" t="s">
        <v>17</v>
      </c>
      <c r="GN139" s="224" t="s">
        <v>17</v>
      </c>
      <c r="GO139" s="214">
        <v>45463</v>
      </c>
      <c r="GP139" s="222" t="s">
        <v>3549</v>
      </c>
      <c r="GQ139" s="222">
        <v>0</v>
      </c>
      <c r="GR139" s="222" t="s">
        <v>2232</v>
      </c>
      <c r="GS139" s="222" t="s">
        <v>33</v>
      </c>
      <c r="GT139" s="222">
        <v>2</v>
      </c>
      <c r="GU139" s="222" t="s">
        <v>17</v>
      </c>
      <c r="GV139" s="222" t="s">
        <v>17</v>
      </c>
      <c r="GW139" s="223">
        <v>45463</v>
      </c>
      <c r="GX139" s="221" t="s">
        <v>3555</v>
      </c>
      <c r="GY139" s="224">
        <v>0</v>
      </c>
      <c r="GZ139" s="224" t="s">
        <v>2232</v>
      </c>
      <c r="HA139" s="224" t="s">
        <v>33</v>
      </c>
      <c r="HB139" s="224">
        <v>2</v>
      </c>
      <c r="HC139" s="224" t="s">
        <v>17</v>
      </c>
      <c r="HD139" s="224" t="s">
        <v>17</v>
      </c>
      <c r="HE139" s="214">
        <v>45463</v>
      </c>
      <c r="HF139" s="222" t="s">
        <v>3547</v>
      </c>
      <c r="HG139" s="222">
        <v>0</v>
      </c>
      <c r="HH139" s="222" t="s">
        <v>2232</v>
      </c>
      <c r="HI139" s="222" t="s">
        <v>33</v>
      </c>
      <c r="HJ139" s="222">
        <v>2</v>
      </c>
      <c r="HK139" s="222" t="s">
        <v>17</v>
      </c>
      <c r="HL139" s="222" t="s">
        <v>17</v>
      </c>
      <c r="HM139" s="223">
        <v>45463</v>
      </c>
      <c r="HN139" s="221" t="s">
        <v>3553</v>
      </c>
      <c r="HO139" s="224">
        <v>0</v>
      </c>
      <c r="HP139" s="224" t="s">
        <v>2232</v>
      </c>
      <c r="HQ139" s="224" t="s">
        <v>33</v>
      </c>
      <c r="HR139" s="224">
        <v>2</v>
      </c>
      <c r="HS139" s="224" t="s">
        <v>17</v>
      </c>
      <c r="HT139" s="224" t="s">
        <v>17</v>
      </c>
      <c r="HU139" s="214">
        <v>45463</v>
      </c>
      <c r="HV139" s="222" t="s">
        <v>3550</v>
      </c>
      <c r="HW139" s="222">
        <v>0</v>
      </c>
      <c r="HX139" s="222" t="s">
        <v>2232</v>
      </c>
      <c r="HY139" s="222" t="s">
        <v>33</v>
      </c>
      <c r="HZ139" s="222">
        <v>2</v>
      </c>
      <c r="IA139" s="222" t="s">
        <v>17</v>
      </c>
      <c r="IB139" s="222" t="s">
        <v>17</v>
      </c>
      <c r="IC139" s="223">
        <v>45463</v>
      </c>
      <c r="ID139" s="221" t="s">
        <v>3552</v>
      </c>
      <c r="IE139" s="224">
        <v>0</v>
      </c>
      <c r="IF139" s="224" t="s">
        <v>2232</v>
      </c>
      <c r="IG139" s="224" t="s">
        <v>33</v>
      </c>
      <c r="IH139" s="224">
        <v>2</v>
      </c>
      <c r="II139" s="224" t="s">
        <v>17</v>
      </c>
      <c r="IJ139" s="224" t="s">
        <v>17</v>
      </c>
      <c r="IK139" s="214">
        <v>45463</v>
      </c>
      <c r="IL139" s="222" t="s">
        <v>3551</v>
      </c>
      <c r="IM139" s="222">
        <v>2</v>
      </c>
      <c r="IN139" s="222" t="s">
        <v>2232</v>
      </c>
      <c r="IO139" s="222" t="s">
        <v>33</v>
      </c>
      <c r="IP139" s="222">
        <v>2</v>
      </c>
      <c r="IQ139" s="222" t="s">
        <v>17</v>
      </c>
      <c r="IR139" s="222" t="s">
        <v>17</v>
      </c>
      <c r="IS139" s="223">
        <v>45463</v>
      </c>
    </row>
    <row r="140" spans="1:253" s="11" customFormat="1" ht="13.25" customHeight="1" x14ac:dyDescent="0.25">
      <c r="A140" s="11" t="s">
        <v>289</v>
      </c>
      <c r="B140" s="11" t="s">
        <v>11219</v>
      </c>
      <c r="C140" s="11" t="s">
        <v>290</v>
      </c>
      <c r="D140" s="11" t="s">
        <v>291</v>
      </c>
      <c r="E140" s="11" t="s">
        <v>10369</v>
      </c>
      <c r="F140" s="11" t="s">
        <v>7631</v>
      </c>
      <c r="G140" s="212">
        <v>49000000</v>
      </c>
      <c r="H140" s="213" t="s">
        <v>7628</v>
      </c>
      <c r="I140" s="213" t="s">
        <v>492</v>
      </c>
      <c r="J140" s="213">
        <v>1</v>
      </c>
      <c r="K140" s="213" t="s">
        <v>7630</v>
      </c>
      <c r="L140" s="213" t="s">
        <v>7629</v>
      </c>
      <c r="M140" s="214">
        <v>45530</v>
      </c>
      <c r="N140" s="221" t="s">
        <v>7635</v>
      </c>
      <c r="O140" s="216">
        <v>1840687</v>
      </c>
      <c r="P140" s="216" t="s">
        <v>7632</v>
      </c>
      <c r="Q140" s="216" t="s">
        <v>888</v>
      </c>
      <c r="R140" s="216">
        <v>2</v>
      </c>
      <c r="S140" s="216" t="s">
        <v>7634</v>
      </c>
      <c r="T140" s="216" t="s">
        <v>7633</v>
      </c>
      <c r="U140" s="217">
        <v>45530</v>
      </c>
      <c r="V140" s="221" t="s">
        <v>7637</v>
      </c>
      <c r="W140" s="213">
        <v>49000000</v>
      </c>
      <c r="X140" s="213" t="s">
        <v>7628</v>
      </c>
      <c r="Y140" s="213" t="s">
        <v>888</v>
      </c>
      <c r="Z140" s="213">
        <v>2</v>
      </c>
      <c r="AA140" s="213" t="s">
        <v>7636</v>
      </c>
      <c r="AB140" s="213" t="s">
        <v>7629</v>
      </c>
      <c r="AC140" s="214">
        <v>45530</v>
      </c>
      <c r="AD140" s="221" t="s">
        <v>7639</v>
      </c>
      <c r="AE140" s="218">
        <v>49000000</v>
      </c>
      <c r="AF140" s="218" t="s">
        <v>7628</v>
      </c>
      <c r="AG140" s="218" t="s">
        <v>888</v>
      </c>
      <c r="AH140" s="218">
        <v>2</v>
      </c>
      <c r="AI140" s="218" t="s">
        <v>7638</v>
      </c>
      <c r="AJ140" s="218" t="s">
        <v>7629</v>
      </c>
      <c r="AK140" s="219">
        <v>45530</v>
      </c>
      <c r="AL140" s="221" t="s">
        <v>7643</v>
      </c>
      <c r="AM140" s="213">
        <v>13997000</v>
      </c>
      <c r="AN140" s="213" t="s">
        <v>7640</v>
      </c>
      <c r="AO140" s="213" t="s">
        <v>888</v>
      </c>
      <c r="AP140" s="213">
        <v>2</v>
      </c>
      <c r="AQ140" s="213" t="s">
        <v>7642</v>
      </c>
      <c r="AR140" s="213" t="s">
        <v>7641</v>
      </c>
      <c r="AS140" s="214">
        <v>45530</v>
      </c>
      <c r="AT140" s="222" t="s">
        <v>3816</v>
      </c>
      <c r="AU140" s="218">
        <v>6000</v>
      </c>
      <c r="AV140" s="218" t="s">
        <v>3813</v>
      </c>
      <c r="AW140" s="218" t="s">
        <v>888</v>
      </c>
      <c r="AX140" s="218">
        <v>2</v>
      </c>
      <c r="AY140" s="218" t="s">
        <v>3815</v>
      </c>
      <c r="AZ140" s="218" t="s">
        <v>3814</v>
      </c>
      <c r="BA140" s="219">
        <v>45473</v>
      </c>
      <c r="BB140" s="221" t="s">
        <v>570</v>
      </c>
      <c r="BC140" s="213" t="s">
        <v>17</v>
      </c>
      <c r="BD140" s="213" t="s">
        <v>17</v>
      </c>
      <c r="BE140" s="213" t="s">
        <v>17</v>
      </c>
      <c r="BF140" s="213" t="s">
        <v>17</v>
      </c>
      <c r="BG140" s="213" t="s">
        <v>500</v>
      </c>
      <c r="BH140" s="213" t="s">
        <v>17</v>
      </c>
      <c r="BI140" s="214">
        <v>43868</v>
      </c>
      <c r="BJ140" s="222" t="s">
        <v>7646</v>
      </c>
      <c r="BK140" s="222">
        <v>5579</v>
      </c>
      <c r="BL140" s="222" t="s">
        <v>7644</v>
      </c>
      <c r="BM140" s="222" t="s">
        <v>888</v>
      </c>
      <c r="BN140" s="222">
        <v>2</v>
      </c>
      <c r="BO140" s="222" t="s">
        <v>7645</v>
      </c>
      <c r="BP140" s="218" t="s">
        <v>4522</v>
      </c>
      <c r="BQ140" s="223">
        <v>45530</v>
      </c>
      <c r="BR140" s="221" t="s">
        <v>1162</v>
      </c>
      <c r="BS140" s="224">
        <v>48200</v>
      </c>
      <c r="BT140" s="224" t="s">
        <v>1159</v>
      </c>
      <c r="BU140" s="224" t="s">
        <v>888</v>
      </c>
      <c r="BV140" s="224">
        <v>2</v>
      </c>
      <c r="BW140" s="224" t="s">
        <v>1161</v>
      </c>
      <c r="BX140" s="224" t="s">
        <v>1160</v>
      </c>
      <c r="BY140" s="214">
        <v>44999</v>
      </c>
      <c r="BZ140" s="222" t="s">
        <v>1164</v>
      </c>
      <c r="CA140" s="222">
        <v>24800</v>
      </c>
      <c r="CB140" s="222" t="s">
        <v>1159</v>
      </c>
      <c r="CC140" s="222" t="s">
        <v>888</v>
      </c>
      <c r="CD140" s="222">
        <v>2</v>
      </c>
      <c r="CE140" s="222" t="s">
        <v>1163</v>
      </c>
      <c r="CF140" s="222" t="s">
        <v>1160</v>
      </c>
      <c r="CG140" s="223">
        <v>44999</v>
      </c>
      <c r="CH140" s="221" t="s">
        <v>11555</v>
      </c>
      <c r="CI140" s="222" t="e">
        <v>#N/A</v>
      </c>
      <c r="CJ140" s="222" t="e">
        <v>#N/A</v>
      </c>
      <c r="CK140" s="222" t="e">
        <v>#N/A</v>
      </c>
      <c r="CL140" s="222" t="e">
        <v>#N/A</v>
      </c>
      <c r="CM140" s="222" t="e">
        <v>#N/A</v>
      </c>
      <c r="CN140" s="222" t="e">
        <v>#N/A</v>
      </c>
      <c r="CO140" s="225" t="e">
        <v>#N/A</v>
      </c>
      <c r="CP140" s="222" t="s">
        <v>1043</v>
      </c>
      <c r="CQ140" s="224">
        <v>14851</v>
      </c>
      <c r="CR140" s="224" t="s">
        <v>1040</v>
      </c>
      <c r="CS140" s="224" t="s">
        <v>888</v>
      </c>
      <c r="CT140" s="224">
        <v>2</v>
      </c>
      <c r="CU140" s="224" t="s">
        <v>1042</v>
      </c>
      <c r="CV140" s="224" t="s">
        <v>1041</v>
      </c>
      <c r="CW140" s="214">
        <v>44851</v>
      </c>
      <c r="CX140" s="222" t="s">
        <v>7651</v>
      </c>
      <c r="CY140" s="218">
        <v>24786000</v>
      </c>
      <c r="CZ140" s="218" t="s">
        <v>7648</v>
      </c>
      <c r="DA140" s="218" t="s">
        <v>22</v>
      </c>
      <c r="DB140" s="218">
        <v>3</v>
      </c>
      <c r="DC140" s="218" t="s">
        <v>7659</v>
      </c>
      <c r="DD140" s="218" t="s">
        <v>7658</v>
      </c>
      <c r="DE140" s="220">
        <v>45530</v>
      </c>
      <c r="DF140" s="221" t="s">
        <v>7654</v>
      </c>
      <c r="DG140" s="213">
        <v>0</v>
      </c>
      <c r="DH140" s="224" t="s">
        <v>7648</v>
      </c>
      <c r="DI140" s="224" t="s">
        <v>888</v>
      </c>
      <c r="DJ140" s="224">
        <v>2</v>
      </c>
      <c r="DK140" s="224" t="s">
        <v>7653</v>
      </c>
      <c r="DL140" s="224" t="s">
        <v>7652</v>
      </c>
      <c r="DM140" s="214">
        <v>45530</v>
      </c>
      <c r="DN140" s="222" t="s">
        <v>7657</v>
      </c>
      <c r="DO140" s="218">
        <v>24214000</v>
      </c>
      <c r="DP140" s="222" t="s">
        <v>7648</v>
      </c>
      <c r="DQ140" s="222" t="s">
        <v>888</v>
      </c>
      <c r="DR140" s="222">
        <v>2</v>
      </c>
      <c r="DS140" s="222" t="s">
        <v>7656</v>
      </c>
      <c r="DT140" s="222" t="s">
        <v>7655</v>
      </c>
      <c r="DU140" s="223">
        <v>45530</v>
      </c>
      <c r="DV140" s="221" t="s">
        <v>7660</v>
      </c>
      <c r="DW140" s="213">
        <v>10547000</v>
      </c>
      <c r="DX140" s="224" t="s">
        <v>7648</v>
      </c>
      <c r="DY140" s="224" t="s">
        <v>22</v>
      </c>
      <c r="DZ140" s="224">
        <v>3</v>
      </c>
      <c r="EA140" s="224" t="s">
        <v>7659</v>
      </c>
      <c r="EB140" s="224" t="s">
        <v>7658</v>
      </c>
      <c r="EC140" s="214">
        <v>45530</v>
      </c>
      <c r="ED140" s="222" t="s">
        <v>7662</v>
      </c>
      <c r="EE140" s="218">
        <v>10651000</v>
      </c>
      <c r="EF140" s="222" t="s">
        <v>7648</v>
      </c>
      <c r="EG140" s="222" t="s">
        <v>22</v>
      </c>
      <c r="EH140" s="222">
        <v>3</v>
      </c>
      <c r="EI140" s="222" t="s">
        <v>7661</v>
      </c>
      <c r="EJ140" s="222" t="s">
        <v>7649</v>
      </c>
      <c r="EK140" s="223">
        <v>45530</v>
      </c>
      <c r="EL140" s="221" t="s">
        <v>7665</v>
      </c>
      <c r="EM140" s="213">
        <v>3588000</v>
      </c>
      <c r="EN140" s="224" t="s">
        <v>7648</v>
      </c>
      <c r="EO140" s="224" t="s">
        <v>22</v>
      </c>
      <c r="EP140" s="224">
        <v>3</v>
      </c>
      <c r="EQ140" s="224" t="s">
        <v>7664</v>
      </c>
      <c r="ER140" s="224" t="s">
        <v>7663</v>
      </c>
      <c r="ES140" s="214">
        <v>45530</v>
      </c>
      <c r="ET140" s="222" t="s">
        <v>7647</v>
      </c>
      <c r="EU140" s="222">
        <v>5579</v>
      </c>
      <c r="EV140" s="222" t="s">
        <v>7644</v>
      </c>
      <c r="EW140" s="222" t="s">
        <v>888</v>
      </c>
      <c r="EX140" s="222">
        <v>2</v>
      </c>
      <c r="EY140" s="222" t="s">
        <v>7645</v>
      </c>
      <c r="EZ140" s="222" t="s">
        <v>4522</v>
      </c>
      <c r="FA140" s="223">
        <v>45530</v>
      </c>
      <c r="FB140" s="221" t="s">
        <v>7667</v>
      </c>
      <c r="FC140" s="224">
        <v>5</v>
      </c>
      <c r="FD140" s="224" t="s">
        <v>7628</v>
      </c>
      <c r="FE140" s="224" t="s">
        <v>888</v>
      </c>
      <c r="FF140" s="224">
        <v>2</v>
      </c>
      <c r="FG140" s="224" t="s">
        <v>7666</v>
      </c>
      <c r="FH140" s="224" t="s">
        <v>7629</v>
      </c>
      <c r="FI140" s="214">
        <v>45530</v>
      </c>
      <c r="FJ140" s="221" t="s">
        <v>292</v>
      </c>
      <c r="FK140" s="222" t="s">
        <v>17</v>
      </c>
      <c r="FL140" s="222">
        <v>0</v>
      </c>
      <c r="FM140" s="222" t="s">
        <v>33</v>
      </c>
      <c r="FN140" s="222">
        <v>2</v>
      </c>
      <c r="FO140" s="222" t="s">
        <v>18</v>
      </c>
      <c r="FP140" s="218">
        <v>0</v>
      </c>
      <c r="FQ140" s="219">
        <v>43511</v>
      </c>
      <c r="FR140" s="221" t="s">
        <v>293</v>
      </c>
      <c r="FS140" s="224" t="s">
        <v>17</v>
      </c>
      <c r="FT140" s="224">
        <v>0</v>
      </c>
      <c r="FU140" s="224" t="s">
        <v>33</v>
      </c>
      <c r="FV140" s="224">
        <v>2</v>
      </c>
      <c r="FW140" s="224" t="s">
        <v>18</v>
      </c>
      <c r="FX140" s="224">
        <v>0</v>
      </c>
      <c r="FY140" s="214">
        <v>43511</v>
      </c>
      <c r="FZ140" s="222" t="s">
        <v>2660</v>
      </c>
      <c r="GA140" s="222">
        <v>2</v>
      </c>
      <c r="GB140" s="222" t="s">
        <v>2232</v>
      </c>
      <c r="GC140" s="222" t="s">
        <v>33</v>
      </c>
      <c r="GD140" s="222">
        <v>2</v>
      </c>
      <c r="GE140" s="222" t="s">
        <v>17</v>
      </c>
      <c r="GF140" s="222" t="s">
        <v>17</v>
      </c>
      <c r="GG140" s="223">
        <v>45456</v>
      </c>
      <c r="GH140" s="221" t="s">
        <v>2666</v>
      </c>
      <c r="GI140" s="224">
        <v>3</v>
      </c>
      <c r="GJ140" s="224" t="s">
        <v>2232</v>
      </c>
      <c r="GK140" s="224" t="s">
        <v>33</v>
      </c>
      <c r="GL140" s="224">
        <v>2</v>
      </c>
      <c r="GM140" s="224" t="s">
        <v>17</v>
      </c>
      <c r="GN140" s="224" t="s">
        <v>17</v>
      </c>
      <c r="GO140" s="214">
        <v>45456</v>
      </c>
      <c r="GP140" s="222" t="s">
        <v>2661</v>
      </c>
      <c r="GQ140" s="222">
        <v>3</v>
      </c>
      <c r="GR140" s="222" t="s">
        <v>2232</v>
      </c>
      <c r="GS140" s="222" t="s">
        <v>33</v>
      </c>
      <c r="GT140" s="222">
        <v>2</v>
      </c>
      <c r="GU140" s="222" t="s">
        <v>17</v>
      </c>
      <c r="GV140" s="222" t="s">
        <v>17</v>
      </c>
      <c r="GW140" s="223">
        <v>45456</v>
      </c>
      <c r="GX140" s="221" t="s">
        <v>2667</v>
      </c>
      <c r="GY140" s="224">
        <v>3</v>
      </c>
      <c r="GZ140" s="224" t="s">
        <v>2232</v>
      </c>
      <c r="HA140" s="224" t="s">
        <v>33</v>
      </c>
      <c r="HB140" s="224">
        <v>2</v>
      </c>
      <c r="HC140" s="224" t="s">
        <v>17</v>
      </c>
      <c r="HD140" s="224" t="s">
        <v>17</v>
      </c>
      <c r="HE140" s="214">
        <v>45456</v>
      </c>
      <c r="HF140" s="222" t="s">
        <v>2659</v>
      </c>
      <c r="HG140" s="222">
        <v>2</v>
      </c>
      <c r="HH140" s="222" t="s">
        <v>2232</v>
      </c>
      <c r="HI140" s="222" t="s">
        <v>33</v>
      </c>
      <c r="HJ140" s="222">
        <v>2</v>
      </c>
      <c r="HK140" s="222" t="s">
        <v>17</v>
      </c>
      <c r="HL140" s="222" t="s">
        <v>17</v>
      </c>
      <c r="HM140" s="223">
        <v>45456</v>
      </c>
      <c r="HN140" s="221" t="s">
        <v>2665</v>
      </c>
      <c r="HO140" s="224">
        <v>2</v>
      </c>
      <c r="HP140" s="224" t="s">
        <v>2232</v>
      </c>
      <c r="HQ140" s="224" t="s">
        <v>33</v>
      </c>
      <c r="HR140" s="224">
        <v>2</v>
      </c>
      <c r="HS140" s="224" t="s">
        <v>17</v>
      </c>
      <c r="HT140" s="224" t="s">
        <v>17</v>
      </c>
      <c r="HU140" s="214">
        <v>45456</v>
      </c>
      <c r="HV140" s="222" t="s">
        <v>2662</v>
      </c>
      <c r="HW140" s="222">
        <v>3</v>
      </c>
      <c r="HX140" s="222" t="s">
        <v>2232</v>
      </c>
      <c r="HY140" s="222" t="s">
        <v>33</v>
      </c>
      <c r="HZ140" s="222">
        <v>2</v>
      </c>
      <c r="IA140" s="222" t="s">
        <v>17</v>
      </c>
      <c r="IB140" s="222" t="s">
        <v>17</v>
      </c>
      <c r="IC140" s="223">
        <v>45456</v>
      </c>
      <c r="ID140" s="221" t="s">
        <v>2664</v>
      </c>
      <c r="IE140" s="224">
        <v>1</v>
      </c>
      <c r="IF140" s="224" t="s">
        <v>2232</v>
      </c>
      <c r="IG140" s="224" t="s">
        <v>33</v>
      </c>
      <c r="IH140" s="224">
        <v>2</v>
      </c>
      <c r="II140" s="224" t="s">
        <v>17</v>
      </c>
      <c r="IJ140" s="224" t="s">
        <v>17</v>
      </c>
      <c r="IK140" s="214">
        <v>45456</v>
      </c>
      <c r="IL140" s="222" t="s">
        <v>2663</v>
      </c>
      <c r="IM140" s="222">
        <v>3</v>
      </c>
      <c r="IN140" s="222" t="s">
        <v>2232</v>
      </c>
      <c r="IO140" s="222" t="s">
        <v>33</v>
      </c>
      <c r="IP140" s="222">
        <v>2</v>
      </c>
      <c r="IQ140" s="222" t="s">
        <v>17</v>
      </c>
      <c r="IR140" s="222" t="s">
        <v>17</v>
      </c>
      <c r="IS140" s="223">
        <v>45456</v>
      </c>
    </row>
    <row r="141" spans="1:253" s="11" customFormat="1" ht="13.25" customHeight="1" x14ac:dyDescent="0.25">
      <c r="A141" s="11" t="s">
        <v>571</v>
      </c>
      <c r="B141" s="11" t="s">
        <v>10825</v>
      </c>
      <c r="C141" s="11" t="s">
        <v>572</v>
      </c>
      <c r="D141" s="11" t="s">
        <v>291</v>
      </c>
      <c r="E141" s="11" t="s">
        <v>10369</v>
      </c>
      <c r="F141" s="11" t="s">
        <v>7668</v>
      </c>
      <c r="G141" s="212">
        <v>49000000</v>
      </c>
      <c r="H141" s="213" t="s">
        <v>7628</v>
      </c>
      <c r="I141" s="213" t="s">
        <v>492</v>
      </c>
      <c r="J141" s="213">
        <v>1</v>
      </c>
      <c r="K141" s="213" t="s">
        <v>7630</v>
      </c>
      <c r="L141" s="213" t="s">
        <v>7629</v>
      </c>
      <c r="M141" s="214">
        <v>45530</v>
      </c>
      <c r="N141" s="227" t="s">
        <v>7670</v>
      </c>
      <c r="O141" s="216">
        <v>1840687</v>
      </c>
      <c r="P141" s="216" t="s">
        <v>7632</v>
      </c>
      <c r="Q141" s="216" t="s">
        <v>888</v>
      </c>
      <c r="R141" s="216">
        <v>2</v>
      </c>
      <c r="S141" s="216" t="s">
        <v>7669</v>
      </c>
      <c r="T141" s="216" t="s">
        <v>7633</v>
      </c>
      <c r="U141" s="217">
        <v>45530</v>
      </c>
      <c r="V141" s="227" t="s">
        <v>7672</v>
      </c>
      <c r="W141" s="213">
        <v>49000000</v>
      </c>
      <c r="X141" s="213" t="s">
        <v>7628</v>
      </c>
      <c r="Y141" s="213" t="s">
        <v>888</v>
      </c>
      <c r="Z141" s="213">
        <v>2</v>
      </c>
      <c r="AA141" s="213" t="s">
        <v>7671</v>
      </c>
      <c r="AB141" s="213" t="s">
        <v>7629</v>
      </c>
      <c r="AC141" s="214">
        <v>45530</v>
      </c>
      <c r="AD141" s="227" t="s">
        <v>7676</v>
      </c>
      <c r="AE141" s="218">
        <v>13007000</v>
      </c>
      <c r="AF141" s="218" t="s">
        <v>7673</v>
      </c>
      <c r="AG141" s="218" t="s">
        <v>888</v>
      </c>
      <c r="AH141" s="218">
        <v>2</v>
      </c>
      <c r="AI141" s="218" t="s">
        <v>7675</v>
      </c>
      <c r="AJ141" s="218" t="s">
        <v>7674</v>
      </c>
      <c r="AK141" s="219">
        <v>45530</v>
      </c>
      <c r="AL141" s="227" t="s">
        <v>7680</v>
      </c>
      <c r="AM141" s="213">
        <v>909000</v>
      </c>
      <c r="AN141" s="213" t="s">
        <v>7677</v>
      </c>
      <c r="AO141" s="213" t="s">
        <v>888</v>
      </c>
      <c r="AP141" s="213">
        <v>2</v>
      </c>
      <c r="AQ141" s="213" t="s">
        <v>7679</v>
      </c>
      <c r="AR141" s="213" t="s">
        <v>7678</v>
      </c>
      <c r="AS141" s="214">
        <v>45530</v>
      </c>
      <c r="AT141" s="228" t="s">
        <v>577</v>
      </c>
      <c r="AU141" s="218" t="s">
        <v>17</v>
      </c>
      <c r="AV141" s="218" t="s">
        <v>17</v>
      </c>
      <c r="AW141" s="218" t="s">
        <v>17</v>
      </c>
      <c r="AX141" s="218" t="s">
        <v>17</v>
      </c>
      <c r="AY141" s="218" t="s">
        <v>17</v>
      </c>
      <c r="AZ141" s="218" t="s">
        <v>17</v>
      </c>
      <c r="BA141" s="219">
        <v>43868</v>
      </c>
      <c r="BB141" s="227" t="s">
        <v>576</v>
      </c>
      <c r="BC141" s="213" t="s">
        <v>17</v>
      </c>
      <c r="BD141" s="213" t="s">
        <v>17</v>
      </c>
      <c r="BE141" s="213" t="s">
        <v>17</v>
      </c>
      <c r="BF141" s="213" t="s">
        <v>17</v>
      </c>
      <c r="BG141" s="213" t="s">
        <v>17</v>
      </c>
      <c r="BH141" s="213" t="s">
        <v>17</v>
      </c>
      <c r="BI141" s="214">
        <v>43868</v>
      </c>
      <c r="BJ141" s="228" t="s">
        <v>7682</v>
      </c>
      <c r="BK141" s="228">
        <v>12</v>
      </c>
      <c r="BL141" s="228" t="s">
        <v>7644</v>
      </c>
      <c r="BM141" s="228" t="s">
        <v>888</v>
      </c>
      <c r="BN141" s="228">
        <v>2</v>
      </c>
      <c r="BO141" s="228" t="s">
        <v>7681</v>
      </c>
      <c r="BP141" s="218" t="s">
        <v>691</v>
      </c>
      <c r="BQ141" s="229">
        <v>45530</v>
      </c>
      <c r="BR141" s="227" t="s">
        <v>573</v>
      </c>
      <c r="BS141" s="230" t="s">
        <v>17</v>
      </c>
      <c r="BT141" s="230" t="s">
        <v>17</v>
      </c>
      <c r="BU141" s="230" t="s">
        <v>17</v>
      </c>
      <c r="BV141" s="230" t="s">
        <v>17</v>
      </c>
      <c r="BW141" s="230" t="s">
        <v>17</v>
      </c>
      <c r="BX141" s="230" t="s">
        <v>17</v>
      </c>
      <c r="BY141" s="214">
        <v>43868</v>
      </c>
      <c r="BZ141" s="228" t="s">
        <v>574</v>
      </c>
      <c r="CA141" s="228" t="s">
        <v>17</v>
      </c>
      <c r="CB141" s="228" t="s">
        <v>17</v>
      </c>
      <c r="CC141" s="228" t="s">
        <v>17</v>
      </c>
      <c r="CD141" s="228" t="s">
        <v>17</v>
      </c>
      <c r="CE141" s="228" t="s">
        <v>17</v>
      </c>
      <c r="CF141" s="228" t="s">
        <v>17</v>
      </c>
      <c r="CG141" s="229">
        <v>43868</v>
      </c>
      <c r="CH141" s="227" t="s">
        <v>11556</v>
      </c>
      <c r="CI141" s="228" t="e">
        <v>#N/A</v>
      </c>
      <c r="CJ141" s="228" t="e">
        <v>#N/A</v>
      </c>
      <c r="CK141" s="228" t="e">
        <v>#N/A</v>
      </c>
      <c r="CL141" s="228" t="e">
        <v>#N/A</v>
      </c>
      <c r="CM141" s="228" t="e">
        <v>#N/A</v>
      </c>
      <c r="CN141" s="228" t="e">
        <v>#N/A</v>
      </c>
      <c r="CO141" s="231" t="e">
        <v>#N/A</v>
      </c>
      <c r="CP141" s="228" t="s">
        <v>575</v>
      </c>
      <c r="CQ141" s="230" t="s">
        <v>17</v>
      </c>
      <c r="CR141" s="230" t="s">
        <v>17</v>
      </c>
      <c r="CS141" s="230" t="s">
        <v>17</v>
      </c>
      <c r="CT141" s="230" t="s">
        <v>17</v>
      </c>
      <c r="CU141" s="230" t="s">
        <v>17</v>
      </c>
      <c r="CV141" s="230" t="s">
        <v>17</v>
      </c>
      <c r="CW141" s="214">
        <v>43868</v>
      </c>
      <c r="CX141" s="228" t="s">
        <v>7685</v>
      </c>
      <c r="CY141" s="218">
        <v>909000</v>
      </c>
      <c r="CZ141" s="218" t="s">
        <v>7673</v>
      </c>
      <c r="DA141" s="218" t="s">
        <v>492</v>
      </c>
      <c r="DB141" s="218">
        <v>1</v>
      </c>
      <c r="DC141" s="218" t="s">
        <v>7693</v>
      </c>
      <c r="DD141" s="218" t="s">
        <v>7690</v>
      </c>
      <c r="DE141" s="220">
        <v>45530</v>
      </c>
      <c r="DF141" s="227" t="s">
        <v>7689</v>
      </c>
      <c r="DG141" s="213">
        <v>35993000</v>
      </c>
      <c r="DH141" s="230" t="s">
        <v>7686</v>
      </c>
      <c r="DI141" s="230" t="s">
        <v>888</v>
      </c>
      <c r="DJ141" s="230">
        <v>2</v>
      </c>
      <c r="DK141" s="230" t="s">
        <v>7688</v>
      </c>
      <c r="DL141" s="230" t="s">
        <v>7687</v>
      </c>
      <c r="DM141" s="214">
        <v>45530</v>
      </c>
      <c r="DN141" s="228" t="s">
        <v>7692</v>
      </c>
      <c r="DO141" s="218">
        <v>12098000</v>
      </c>
      <c r="DP141" s="228" t="s">
        <v>7673</v>
      </c>
      <c r="DQ141" s="228" t="s">
        <v>888</v>
      </c>
      <c r="DR141" s="228">
        <v>2</v>
      </c>
      <c r="DS141" s="228" t="s">
        <v>7691</v>
      </c>
      <c r="DT141" s="228" t="s">
        <v>7690</v>
      </c>
      <c r="DU141" s="229">
        <v>45530</v>
      </c>
      <c r="DV141" s="227" t="s">
        <v>7694</v>
      </c>
      <c r="DW141" s="213">
        <v>909000</v>
      </c>
      <c r="DX141" s="230" t="s">
        <v>7673</v>
      </c>
      <c r="DY141" s="230" t="s">
        <v>492</v>
      </c>
      <c r="DZ141" s="230">
        <v>1</v>
      </c>
      <c r="EA141" s="230" t="s">
        <v>7693</v>
      </c>
      <c r="EB141" s="230" t="s">
        <v>7690</v>
      </c>
      <c r="EC141" s="214">
        <v>45530</v>
      </c>
      <c r="ED141" s="228" t="s">
        <v>7695</v>
      </c>
      <c r="EE141" s="218" t="s">
        <v>17</v>
      </c>
      <c r="EF141" s="228" t="s">
        <v>7673</v>
      </c>
      <c r="EG141" s="228" t="s">
        <v>492</v>
      </c>
      <c r="EH141" s="228">
        <v>1</v>
      </c>
      <c r="EI141" s="228" t="s">
        <v>7693</v>
      </c>
      <c r="EJ141" s="228" t="s">
        <v>7690</v>
      </c>
      <c r="EK141" s="229">
        <v>45530</v>
      </c>
      <c r="EL141" s="227" t="s">
        <v>7696</v>
      </c>
      <c r="EM141" s="213" t="s">
        <v>17</v>
      </c>
      <c r="EN141" s="230" t="s">
        <v>7673</v>
      </c>
      <c r="EO141" s="230" t="s">
        <v>492</v>
      </c>
      <c r="EP141" s="230">
        <v>1</v>
      </c>
      <c r="EQ141" s="230" t="s">
        <v>7693</v>
      </c>
      <c r="ER141" s="230" t="s">
        <v>7690</v>
      </c>
      <c r="ES141" s="214">
        <v>45530</v>
      </c>
      <c r="ET141" s="228" t="s">
        <v>7683</v>
      </c>
      <c r="EU141" s="228">
        <v>5579</v>
      </c>
      <c r="EV141" s="228" t="s">
        <v>7644</v>
      </c>
      <c r="EW141" s="228" t="s">
        <v>888</v>
      </c>
      <c r="EX141" s="228">
        <v>2</v>
      </c>
      <c r="EY141" s="228" t="s">
        <v>7645</v>
      </c>
      <c r="EZ141" s="228" t="s">
        <v>4522</v>
      </c>
      <c r="FA141" s="229">
        <v>45530</v>
      </c>
      <c r="FB141" s="227" t="s">
        <v>7698</v>
      </c>
      <c r="FC141" s="230">
        <v>2</v>
      </c>
      <c r="FD141" s="230" t="s">
        <v>7673</v>
      </c>
      <c r="FE141" s="230" t="s">
        <v>888</v>
      </c>
      <c r="FF141" s="230">
        <v>2</v>
      </c>
      <c r="FG141" s="230" t="s">
        <v>7697</v>
      </c>
      <c r="FH141" s="230" t="s">
        <v>7674</v>
      </c>
      <c r="FI141" s="214">
        <v>45530</v>
      </c>
      <c r="FJ141" s="227" t="s">
        <v>11557</v>
      </c>
      <c r="FK141" s="228" t="e">
        <v>#N/A</v>
      </c>
      <c r="FL141" s="228" t="e">
        <v>#N/A</v>
      </c>
      <c r="FM141" s="228" t="e">
        <v>#N/A</v>
      </c>
      <c r="FN141" s="228" t="e">
        <v>#N/A</v>
      </c>
      <c r="FO141" s="228" t="e">
        <v>#N/A</v>
      </c>
      <c r="FP141" s="218" t="e">
        <v>#N/A</v>
      </c>
      <c r="FQ141" s="219" t="e">
        <v>#N/A</v>
      </c>
      <c r="FR141" s="227" t="s">
        <v>11558</v>
      </c>
      <c r="FS141" s="230" t="e">
        <v>#N/A</v>
      </c>
      <c r="FT141" s="230" t="e">
        <v>#N/A</v>
      </c>
      <c r="FU141" s="230" t="e">
        <v>#N/A</v>
      </c>
      <c r="FV141" s="230" t="e">
        <v>#N/A</v>
      </c>
      <c r="FW141" s="230" t="e">
        <v>#N/A</v>
      </c>
      <c r="FX141" s="230" t="e">
        <v>#N/A</v>
      </c>
      <c r="FY141" s="214" t="e">
        <v>#N/A</v>
      </c>
      <c r="FZ141" s="228" t="s">
        <v>2669</v>
      </c>
      <c r="GA141" s="228">
        <v>2</v>
      </c>
      <c r="GB141" s="228" t="s">
        <v>2232</v>
      </c>
      <c r="GC141" s="228" t="s">
        <v>33</v>
      </c>
      <c r="GD141" s="228">
        <v>2</v>
      </c>
      <c r="GE141" s="228" t="s">
        <v>17</v>
      </c>
      <c r="GF141" s="228" t="s">
        <v>17</v>
      </c>
      <c r="GG141" s="229">
        <v>45456</v>
      </c>
      <c r="GH141" s="227" t="s">
        <v>2675</v>
      </c>
      <c r="GI141" s="230">
        <v>3</v>
      </c>
      <c r="GJ141" s="230" t="s">
        <v>2232</v>
      </c>
      <c r="GK141" s="230" t="s">
        <v>33</v>
      </c>
      <c r="GL141" s="230">
        <v>2</v>
      </c>
      <c r="GM141" s="230" t="s">
        <v>17</v>
      </c>
      <c r="GN141" s="230" t="s">
        <v>17</v>
      </c>
      <c r="GO141" s="214">
        <v>45456</v>
      </c>
      <c r="GP141" s="228" t="s">
        <v>2670</v>
      </c>
      <c r="GQ141" s="228">
        <v>3</v>
      </c>
      <c r="GR141" s="228" t="s">
        <v>2232</v>
      </c>
      <c r="GS141" s="228" t="s">
        <v>33</v>
      </c>
      <c r="GT141" s="228">
        <v>2</v>
      </c>
      <c r="GU141" s="228" t="s">
        <v>17</v>
      </c>
      <c r="GV141" s="228" t="s">
        <v>17</v>
      </c>
      <c r="GW141" s="229">
        <v>45456</v>
      </c>
      <c r="GX141" s="227" t="s">
        <v>2676</v>
      </c>
      <c r="GY141" s="230">
        <v>3</v>
      </c>
      <c r="GZ141" s="230" t="s">
        <v>2232</v>
      </c>
      <c r="HA141" s="230" t="s">
        <v>33</v>
      </c>
      <c r="HB141" s="230">
        <v>2</v>
      </c>
      <c r="HC141" s="230" t="s">
        <v>17</v>
      </c>
      <c r="HD141" s="230" t="s">
        <v>17</v>
      </c>
      <c r="HE141" s="214">
        <v>45456</v>
      </c>
      <c r="HF141" s="228" t="s">
        <v>2668</v>
      </c>
      <c r="HG141" s="228">
        <v>1</v>
      </c>
      <c r="HH141" s="228" t="s">
        <v>2232</v>
      </c>
      <c r="HI141" s="228" t="s">
        <v>33</v>
      </c>
      <c r="HJ141" s="228">
        <v>2</v>
      </c>
      <c r="HK141" s="228" t="s">
        <v>17</v>
      </c>
      <c r="HL141" s="228" t="s">
        <v>17</v>
      </c>
      <c r="HM141" s="229">
        <v>45456</v>
      </c>
      <c r="HN141" s="227" t="s">
        <v>2674</v>
      </c>
      <c r="HO141" s="230">
        <v>2</v>
      </c>
      <c r="HP141" s="230" t="s">
        <v>2232</v>
      </c>
      <c r="HQ141" s="230" t="s">
        <v>33</v>
      </c>
      <c r="HR141" s="230">
        <v>2</v>
      </c>
      <c r="HS141" s="230" t="s">
        <v>17</v>
      </c>
      <c r="HT141" s="230" t="s">
        <v>17</v>
      </c>
      <c r="HU141" s="214">
        <v>45456</v>
      </c>
      <c r="HV141" s="228" t="s">
        <v>2671</v>
      </c>
      <c r="HW141" s="228">
        <v>3</v>
      </c>
      <c r="HX141" s="228" t="s">
        <v>2232</v>
      </c>
      <c r="HY141" s="228" t="s">
        <v>33</v>
      </c>
      <c r="HZ141" s="228">
        <v>2</v>
      </c>
      <c r="IA141" s="228" t="s">
        <v>17</v>
      </c>
      <c r="IB141" s="228" t="s">
        <v>17</v>
      </c>
      <c r="IC141" s="229">
        <v>45456</v>
      </c>
      <c r="ID141" s="227" t="s">
        <v>2673</v>
      </c>
      <c r="IE141" s="230">
        <v>1</v>
      </c>
      <c r="IF141" s="230" t="s">
        <v>2232</v>
      </c>
      <c r="IG141" s="230" t="s">
        <v>33</v>
      </c>
      <c r="IH141" s="230">
        <v>2</v>
      </c>
      <c r="II141" s="230" t="s">
        <v>17</v>
      </c>
      <c r="IJ141" s="230" t="s">
        <v>17</v>
      </c>
      <c r="IK141" s="214">
        <v>45456</v>
      </c>
      <c r="IL141" s="228" t="s">
        <v>2672</v>
      </c>
      <c r="IM141" s="228">
        <v>3</v>
      </c>
      <c r="IN141" s="228" t="s">
        <v>2232</v>
      </c>
      <c r="IO141" s="228" t="s">
        <v>33</v>
      </c>
      <c r="IP141" s="228">
        <v>2</v>
      </c>
      <c r="IQ141" s="228" t="s">
        <v>17</v>
      </c>
      <c r="IR141" s="228" t="s">
        <v>17</v>
      </c>
      <c r="IS141" s="229">
        <v>45456</v>
      </c>
    </row>
    <row r="142" spans="1:253" x14ac:dyDescent="0.35">
      <c r="A142" s="11" t="s">
        <v>30</v>
      </c>
      <c r="B142" s="11" t="s">
        <v>10755</v>
      </c>
      <c r="C142" s="11" t="s">
        <v>31</v>
      </c>
      <c r="D142" s="11" t="s">
        <v>32</v>
      </c>
      <c r="E142" s="11" t="s">
        <v>10370</v>
      </c>
      <c r="F142" s="11" t="s">
        <v>9539</v>
      </c>
      <c r="G142" s="212">
        <v>18032000</v>
      </c>
      <c r="H142" s="213" t="s">
        <v>9536</v>
      </c>
      <c r="I142" s="213" t="s">
        <v>492</v>
      </c>
      <c r="J142" s="213">
        <v>1</v>
      </c>
      <c r="K142" s="213" t="s">
        <v>9538</v>
      </c>
      <c r="L142" s="213" t="s">
        <v>9537</v>
      </c>
      <c r="M142" s="214">
        <v>45531</v>
      </c>
      <c r="N142" s="227" t="s">
        <v>9542</v>
      </c>
      <c r="O142" s="216">
        <v>196710</v>
      </c>
      <c r="P142" s="216" t="s">
        <v>1726</v>
      </c>
      <c r="Q142" s="216" t="s">
        <v>492</v>
      </c>
      <c r="R142" s="216">
        <v>1</v>
      </c>
      <c r="S142" s="216" t="s">
        <v>9541</v>
      </c>
      <c r="T142" s="216" t="s">
        <v>9540</v>
      </c>
      <c r="U142" s="217">
        <v>45531</v>
      </c>
      <c r="V142" s="227" t="s">
        <v>9544</v>
      </c>
      <c r="W142" s="213">
        <v>18032000</v>
      </c>
      <c r="X142" s="213" t="s">
        <v>9536</v>
      </c>
      <c r="Y142" s="213" t="s">
        <v>492</v>
      </c>
      <c r="Z142" s="213">
        <v>1</v>
      </c>
      <c r="AA142" s="213" t="s">
        <v>9543</v>
      </c>
      <c r="AB142" s="213" t="s">
        <v>9537</v>
      </c>
      <c r="AC142" s="214">
        <v>45531</v>
      </c>
      <c r="AD142" s="227" t="s">
        <v>9546</v>
      </c>
      <c r="AE142" s="218">
        <v>3395000</v>
      </c>
      <c r="AF142" s="218" t="s">
        <v>9536</v>
      </c>
      <c r="AG142" s="218" t="s">
        <v>492</v>
      </c>
      <c r="AH142" s="218">
        <v>1</v>
      </c>
      <c r="AI142" s="218" t="s">
        <v>9545</v>
      </c>
      <c r="AJ142" s="218" t="s">
        <v>9537</v>
      </c>
      <c r="AK142" s="219">
        <v>45531</v>
      </c>
      <c r="AL142" s="227" t="s">
        <v>1047</v>
      </c>
      <c r="AM142" s="213">
        <v>4000</v>
      </c>
      <c r="AN142" s="213" t="s">
        <v>1044</v>
      </c>
      <c r="AO142" s="213" t="s">
        <v>492</v>
      </c>
      <c r="AP142" s="213">
        <v>1</v>
      </c>
      <c r="AQ142" s="213" t="s">
        <v>1046</v>
      </c>
      <c r="AR142" s="213" t="s">
        <v>1045</v>
      </c>
      <c r="AS142" s="214">
        <v>44869</v>
      </c>
      <c r="AT142" s="228" t="s">
        <v>41</v>
      </c>
      <c r="AU142" s="218">
        <v>0</v>
      </c>
      <c r="AV142" s="218">
        <v>0</v>
      </c>
      <c r="AW142" s="218" t="s">
        <v>33</v>
      </c>
      <c r="AX142" s="218">
        <v>2</v>
      </c>
      <c r="AY142" s="218">
        <v>0</v>
      </c>
      <c r="AZ142" s="218">
        <v>0</v>
      </c>
      <c r="BA142" s="219">
        <v>43489</v>
      </c>
      <c r="BB142" s="227" t="s">
        <v>39</v>
      </c>
      <c r="BC142" s="213">
        <v>0</v>
      </c>
      <c r="BD142" s="213">
        <v>0</v>
      </c>
      <c r="BE142" s="213" t="s">
        <v>33</v>
      </c>
      <c r="BF142" s="213">
        <v>2</v>
      </c>
      <c r="BG142" s="213">
        <v>0</v>
      </c>
      <c r="BH142" s="213">
        <v>0</v>
      </c>
      <c r="BI142" s="214">
        <v>43489</v>
      </c>
      <c r="BJ142" s="228" t="s">
        <v>1025</v>
      </c>
      <c r="BK142" s="228">
        <v>15</v>
      </c>
      <c r="BL142" s="228" t="s">
        <v>1023</v>
      </c>
      <c r="BM142" s="228" t="s">
        <v>492</v>
      </c>
      <c r="BN142" s="228">
        <v>1</v>
      </c>
      <c r="BO142" s="228" t="s">
        <v>1024</v>
      </c>
      <c r="BP142" s="218" t="s">
        <v>790</v>
      </c>
      <c r="BQ142" s="229">
        <v>44804</v>
      </c>
      <c r="BR142" s="227" t="s">
        <v>34</v>
      </c>
      <c r="BS142" s="230">
        <v>0</v>
      </c>
      <c r="BT142" s="230">
        <v>0</v>
      </c>
      <c r="BU142" s="230" t="s">
        <v>33</v>
      </c>
      <c r="BV142" s="230">
        <v>2</v>
      </c>
      <c r="BW142" s="230">
        <v>0</v>
      </c>
      <c r="BX142" s="230">
        <v>0</v>
      </c>
      <c r="BY142" s="214">
        <v>43489</v>
      </c>
      <c r="BZ142" s="228" t="s">
        <v>35</v>
      </c>
      <c r="CA142" s="228">
        <v>0</v>
      </c>
      <c r="CB142" s="228">
        <v>0</v>
      </c>
      <c r="CC142" s="228" t="s">
        <v>33</v>
      </c>
      <c r="CD142" s="228">
        <v>2</v>
      </c>
      <c r="CE142" s="228">
        <v>0</v>
      </c>
      <c r="CF142" s="228">
        <v>0</v>
      </c>
      <c r="CG142" s="229">
        <v>43489</v>
      </c>
      <c r="CH142" s="227" t="s">
        <v>11559</v>
      </c>
      <c r="CI142" s="228" t="e">
        <v>#N/A</v>
      </c>
      <c r="CJ142" s="228" t="e">
        <v>#N/A</v>
      </c>
      <c r="CK142" s="228" t="e">
        <v>#N/A</v>
      </c>
      <c r="CL142" s="228" t="e">
        <v>#N/A</v>
      </c>
      <c r="CM142" s="228" t="e">
        <v>#N/A</v>
      </c>
      <c r="CN142" s="228" t="e">
        <v>#N/A</v>
      </c>
      <c r="CO142" s="231" t="e">
        <v>#N/A</v>
      </c>
      <c r="CP142" s="228" t="s">
        <v>37</v>
      </c>
      <c r="CQ142" s="230" t="s">
        <v>17</v>
      </c>
      <c r="CR142" s="230">
        <v>0</v>
      </c>
      <c r="CS142" s="230" t="s">
        <v>22</v>
      </c>
      <c r="CT142" s="230">
        <v>3</v>
      </c>
      <c r="CU142" s="230" t="s">
        <v>36</v>
      </c>
      <c r="CV142" s="230">
        <v>0</v>
      </c>
      <c r="CW142" s="214">
        <v>43489</v>
      </c>
      <c r="CX142" s="228" t="s">
        <v>9548</v>
      </c>
      <c r="CY142" s="218">
        <v>519000</v>
      </c>
      <c r="CZ142" s="218" t="s">
        <v>9536</v>
      </c>
      <c r="DA142" s="218" t="s">
        <v>492</v>
      </c>
      <c r="DB142" s="218">
        <v>1</v>
      </c>
      <c r="DC142" s="218" t="s">
        <v>9553</v>
      </c>
      <c r="DD142" s="218" t="s">
        <v>9537</v>
      </c>
      <c r="DE142" s="220">
        <v>45531</v>
      </c>
      <c r="DF142" s="227" t="s">
        <v>9550</v>
      </c>
      <c r="DG142" s="213">
        <v>14638000</v>
      </c>
      <c r="DH142" s="230" t="s">
        <v>9536</v>
      </c>
      <c r="DI142" s="230" t="s">
        <v>492</v>
      </c>
      <c r="DJ142" s="230">
        <v>1</v>
      </c>
      <c r="DK142" s="230" t="s">
        <v>9549</v>
      </c>
      <c r="DL142" s="230" t="s">
        <v>9537</v>
      </c>
      <c r="DM142" s="214">
        <v>45531</v>
      </c>
      <c r="DN142" s="228" t="s">
        <v>9552</v>
      </c>
      <c r="DO142" s="218">
        <v>2876000</v>
      </c>
      <c r="DP142" s="228" t="s">
        <v>9536</v>
      </c>
      <c r="DQ142" s="228" t="s">
        <v>492</v>
      </c>
      <c r="DR142" s="228">
        <v>1</v>
      </c>
      <c r="DS142" s="228" t="s">
        <v>9551</v>
      </c>
      <c r="DT142" s="228" t="s">
        <v>9537</v>
      </c>
      <c r="DU142" s="229">
        <v>45531</v>
      </c>
      <c r="DV142" s="227" t="s">
        <v>9554</v>
      </c>
      <c r="DW142" s="213">
        <v>507000</v>
      </c>
      <c r="DX142" s="230" t="s">
        <v>9536</v>
      </c>
      <c r="DY142" s="230" t="s">
        <v>492</v>
      </c>
      <c r="DZ142" s="230">
        <v>1</v>
      </c>
      <c r="EA142" s="230" t="s">
        <v>9553</v>
      </c>
      <c r="EB142" s="230" t="s">
        <v>9537</v>
      </c>
      <c r="EC142" s="214">
        <v>45531</v>
      </c>
      <c r="ED142" s="228" t="s">
        <v>9556</v>
      </c>
      <c r="EE142" s="218">
        <v>12000</v>
      </c>
      <c r="EF142" s="228" t="s">
        <v>9536</v>
      </c>
      <c r="EG142" s="228" t="s">
        <v>492</v>
      </c>
      <c r="EH142" s="228">
        <v>1</v>
      </c>
      <c r="EI142" s="228" t="s">
        <v>9555</v>
      </c>
      <c r="EJ142" s="228" t="s">
        <v>9537</v>
      </c>
      <c r="EK142" s="229">
        <v>45531</v>
      </c>
      <c r="EL142" s="227" t="s">
        <v>9558</v>
      </c>
      <c r="EM142" s="213">
        <v>0</v>
      </c>
      <c r="EN142" s="230" t="s">
        <v>9536</v>
      </c>
      <c r="EO142" s="230" t="s">
        <v>492</v>
      </c>
      <c r="EP142" s="230">
        <v>1</v>
      </c>
      <c r="EQ142" s="230" t="s">
        <v>9557</v>
      </c>
      <c r="ER142" s="230" t="s">
        <v>9537</v>
      </c>
      <c r="ES142" s="214">
        <v>45531</v>
      </c>
      <c r="ET142" s="228" t="s">
        <v>1027</v>
      </c>
      <c r="EU142" s="228">
        <v>15</v>
      </c>
      <c r="EV142" s="228" t="s">
        <v>1023</v>
      </c>
      <c r="EW142" s="228" t="s">
        <v>492</v>
      </c>
      <c r="EX142" s="228">
        <v>1</v>
      </c>
      <c r="EY142" s="228" t="s">
        <v>1026</v>
      </c>
      <c r="EZ142" s="228" t="s">
        <v>790</v>
      </c>
      <c r="FA142" s="229">
        <v>44804</v>
      </c>
      <c r="FB142" s="227" t="s">
        <v>1049</v>
      </c>
      <c r="FC142" s="230">
        <v>1</v>
      </c>
      <c r="FD142" s="230" t="s">
        <v>1044</v>
      </c>
      <c r="FE142" s="230" t="s">
        <v>492</v>
      </c>
      <c r="FF142" s="230">
        <v>1</v>
      </c>
      <c r="FG142" s="230" t="s">
        <v>1048</v>
      </c>
      <c r="FH142" s="230" t="s">
        <v>1045</v>
      </c>
      <c r="FI142" s="214">
        <v>44869</v>
      </c>
      <c r="FJ142" s="227" t="s">
        <v>446</v>
      </c>
      <c r="FK142" s="228">
        <v>0</v>
      </c>
      <c r="FL142" s="228">
        <v>0</v>
      </c>
      <c r="FM142" s="228" t="s">
        <v>33</v>
      </c>
      <c r="FN142" s="228">
        <v>2</v>
      </c>
      <c r="FO142" s="228">
        <v>0</v>
      </c>
      <c r="FP142" s="218">
        <v>0</v>
      </c>
      <c r="FQ142" s="219">
        <v>43580</v>
      </c>
      <c r="FR142" s="227" t="s">
        <v>447</v>
      </c>
      <c r="FS142" s="230">
        <v>0</v>
      </c>
      <c r="FT142" s="230">
        <v>0</v>
      </c>
      <c r="FU142" s="230" t="s">
        <v>33</v>
      </c>
      <c r="FV142" s="230">
        <v>2</v>
      </c>
      <c r="FW142" s="230">
        <v>0</v>
      </c>
      <c r="FX142" s="230">
        <v>0</v>
      </c>
      <c r="FY142" s="214">
        <v>43580</v>
      </c>
      <c r="FZ142" s="228" t="s">
        <v>3909</v>
      </c>
      <c r="GA142" s="228">
        <v>0</v>
      </c>
      <c r="GB142" s="228" t="s">
        <v>2232</v>
      </c>
      <c r="GC142" s="228" t="s">
        <v>33</v>
      </c>
      <c r="GD142" s="228">
        <v>2</v>
      </c>
      <c r="GE142" s="228" t="s">
        <v>17</v>
      </c>
      <c r="GF142" s="228" t="s">
        <v>17</v>
      </c>
      <c r="GG142" s="229">
        <v>45475</v>
      </c>
      <c r="GH142" s="227" t="s">
        <v>3915</v>
      </c>
      <c r="GI142" s="230">
        <v>0</v>
      </c>
      <c r="GJ142" s="230" t="s">
        <v>2232</v>
      </c>
      <c r="GK142" s="230" t="s">
        <v>33</v>
      </c>
      <c r="GL142" s="230">
        <v>2</v>
      </c>
      <c r="GM142" s="230" t="s">
        <v>17</v>
      </c>
      <c r="GN142" s="230" t="s">
        <v>17</v>
      </c>
      <c r="GO142" s="214">
        <v>45475</v>
      </c>
      <c r="GP142" s="228" t="s">
        <v>3910</v>
      </c>
      <c r="GQ142" s="228">
        <v>0</v>
      </c>
      <c r="GR142" s="228" t="s">
        <v>2232</v>
      </c>
      <c r="GS142" s="228" t="s">
        <v>33</v>
      </c>
      <c r="GT142" s="228">
        <v>2</v>
      </c>
      <c r="GU142" s="228" t="s">
        <v>17</v>
      </c>
      <c r="GV142" s="228" t="s">
        <v>17</v>
      </c>
      <c r="GW142" s="229">
        <v>45475</v>
      </c>
      <c r="GX142" s="227" t="s">
        <v>3916</v>
      </c>
      <c r="GY142" s="230">
        <v>0</v>
      </c>
      <c r="GZ142" s="230" t="s">
        <v>2232</v>
      </c>
      <c r="HA142" s="230" t="s">
        <v>33</v>
      </c>
      <c r="HB142" s="230">
        <v>2</v>
      </c>
      <c r="HC142" s="230" t="s">
        <v>17</v>
      </c>
      <c r="HD142" s="230" t="s">
        <v>17</v>
      </c>
      <c r="HE142" s="214">
        <v>45475</v>
      </c>
      <c r="HF142" s="228" t="s">
        <v>3908</v>
      </c>
      <c r="HG142" s="228">
        <v>0</v>
      </c>
      <c r="HH142" s="228" t="s">
        <v>2232</v>
      </c>
      <c r="HI142" s="228" t="s">
        <v>33</v>
      </c>
      <c r="HJ142" s="228">
        <v>2</v>
      </c>
      <c r="HK142" s="228" t="s">
        <v>17</v>
      </c>
      <c r="HL142" s="228" t="s">
        <v>17</v>
      </c>
      <c r="HM142" s="229">
        <v>45475</v>
      </c>
      <c r="HN142" s="227" t="s">
        <v>3914</v>
      </c>
      <c r="HO142" s="230">
        <v>0</v>
      </c>
      <c r="HP142" s="230" t="s">
        <v>2232</v>
      </c>
      <c r="HQ142" s="230" t="s">
        <v>33</v>
      </c>
      <c r="HR142" s="230">
        <v>2</v>
      </c>
      <c r="HS142" s="230" t="s">
        <v>17</v>
      </c>
      <c r="HT142" s="230" t="s">
        <v>17</v>
      </c>
      <c r="HU142" s="214">
        <v>45475</v>
      </c>
      <c r="HV142" s="228" t="s">
        <v>3911</v>
      </c>
      <c r="HW142" s="228">
        <v>0</v>
      </c>
      <c r="HX142" s="228" t="s">
        <v>2232</v>
      </c>
      <c r="HY142" s="228" t="s">
        <v>33</v>
      </c>
      <c r="HZ142" s="228">
        <v>2</v>
      </c>
      <c r="IA142" s="228" t="s">
        <v>17</v>
      </c>
      <c r="IB142" s="228" t="s">
        <v>17</v>
      </c>
      <c r="IC142" s="229">
        <v>45475</v>
      </c>
      <c r="ID142" s="227" t="s">
        <v>3913</v>
      </c>
      <c r="IE142" s="230">
        <v>1</v>
      </c>
      <c r="IF142" s="230" t="s">
        <v>2232</v>
      </c>
      <c r="IG142" s="230" t="s">
        <v>33</v>
      </c>
      <c r="IH142" s="230">
        <v>2</v>
      </c>
      <c r="II142" s="230" t="s">
        <v>17</v>
      </c>
      <c r="IJ142" s="230" t="s">
        <v>17</v>
      </c>
      <c r="IK142" s="214">
        <v>45475</v>
      </c>
      <c r="IL142" s="228" t="s">
        <v>3912</v>
      </c>
      <c r="IM142" s="228">
        <v>1</v>
      </c>
      <c r="IN142" s="228" t="s">
        <v>2232</v>
      </c>
      <c r="IO142" s="228" t="s">
        <v>33</v>
      </c>
      <c r="IP142" s="228">
        <v>2</v>
      </c>
      <c r="IQ142" s="228" t="s">
        <v>17</v>
      </c>
      <c r="IR142" s="228" t="s">
        <v>17</v>
      </c>
      <c r="IS142" s="229">
        <v>45475</v>
      </c>
    </row>
    <row r="143" spans="1:253" x14ac:dyDescent="0.35">
      <c r="A143" s="11" t="s">
        <v>1221</v>
      </c>
      <c r="B143" s="11" t="s">
        <v>11226</v>
      </c>
      <c r="C143" s="11" t="s">
        <v>1222</v>
      </c>
      <c r="D143" s="11" t="s">
        <v>1223</v>
      </c>
      <c r="E143" s="11" t="s">
        <v>10377</v>
      </c>
      <c r="F143" s="11" t="s">
        <v>7793</v>
      </c>
      <c r="G143" s="212">
        <v>6300000</v>
      </c>
      <c r="H143" s="213" t="s">
        <v>7790</v>
      </c>
      <c r="I143" s="213" t="s">
        <v>888</v>
      </c>
      <c r="J143" s="213">
        <v>2</v>
      </c>
      <c r="K143" s="213" t="s">
        <v>7792</v>
      </c>
      <c r="L143" s="213" t="s">
        <v>7791</v>
      </c>
      <c r="M143" s="214">
        <v>45530</v>
      </c>
      <c r="N143" s="227" t="s">
        <v>7797</v>
      </c>
      <c r="O143" s="216">
        <v>20720</v>
      </c>
      <c r="P143" s="216" t="s">
        <v>7794</v>
      </c>
      <c r="Q143" s="216" t="s">
        <v>888</v>
      </c>
      <c r="R143" s="216">
        <v>2</v>
      </c>
      <c r="S143" s="216" t="s">
        <v>7796</v>
      </c>
      <c r="T143" s="216" t="s">
        <v>7795</v>
      </c>
      <c r="U143" s="217">
        <v>45530</v>
      </c>
      <c r="V143" s="227" t="s">
        <v>7800</v>
      </c>
      <c r="W143" s="213">
        <v>6300000</v>
      </c>
      <c r="X143" s="213" t="s">
        <v>7790</v>
      </c>
      <c r="Y143" s="213" t="s">
        <v>888</v>
      </c>
      <c r="Z143" s="213">
        <v>2</v>
      </c>
      <c r="AA143" s="213" t="s">
        <v>7799</v>
      </c>
      <c r="AB143" s="213" t="s">
        <v>7798</v>
      </c>
      <c r="AC143" s="214">
        <v>45530</v>
      </c>
      <c r="AD143" s="227" t="s">
        <v>7804</v>
      </c>
      <c r="AE143" s="218">
        <v>4078000</v>
      </c>
      <c r="AF143" s="218" t="s">
        <v>7801</v>
      </c>
      <c r="AG143" s="218" t="s">
        <v>888</v>
      </c>
      <c r="AH143" s="218">
        <v>2</v>
      </c>
      <c r="AI143" s="218" t="s">
        <v>7803</v>
      </c>
      <c r="AJ143" s="218" t="s">
        <v>7802</v>
      </c>
      <c r="AK143" s="219">
        <v>45530</v>
      </c>
      <c r="AL143" s="227" t="s">
        <v>7807</v>
      </c>
      <c r="AM143" s="213">
        <v>49000</v>
      </c>
      <c r="AN143" s="213" t="s">
        <v>7805</v>
      </c>
      <c r="AO143" s="213" t="s">
        <v>22</v>
      </c>
      <c r="AP143" s="213">
        <v>3</v>
      </c>
      <c r="AQ143" s="213" t="s">
        <v>7806</v>
      </c>
      <c r="AR143" s="213" t="s">
        <v>4175</v>
      </c>
      <c r="AS143" s="214">
        <v>45530</v>
      </c>
      <c r="AT143" s="228" t="s">
        <v>7808</v>
      </c>
      <c r="AU143" s="218" t="s">
        <v>17</v>
      </c>
      <c r="AV143" s="218" t="s">
        <v>17</v>
      </c>
      <c r="AW143" s="218" t="s">
        <v>17</v>
      </c>
      <c r="AX143" s="218" t="s">
        <v>17</v>
      </c>
      <c r="AY143" s="218" t="s">
        <v>7714</v>
      </c>
      <c r="AZ143" s="218" t="s">
        <v>17</v>
      </c>
      <c r="BA143" s="219">
        <v>45530</v>
      </c>
      <c r="BB143" s="227" t="s">
        <v>7829</v>
      </c>
      <c r="BC143" s="213" t="s">
        <v>17</v>
      </c>
      <c r="BD143" s="213" t="s">
        <v>17</v>
      </c>
      <c r="BE143" s="213" t="s">
        <v>17</v>
      </c>
      <c r="BF143" s="213" t="s">
        <v>17</v>
      </c>
      <c r="BG143" s="213" t="s">
        <v>7714</v>
      </c>
      <c r="BH143" s="213" t="s">
        <v>17</v>
      </c>
      <c r="BI143" s="214">
        <v>45530</v>
      </c>
      <c r="BJ143" s="228" t="s">
        <v>7810</v>
      </c>
      <c r="BK143" s="228">
        <v>10</v>
      </c>
      <c r="BL143" s="228" t="s">
        <v>7809</v>
      </c>
      <c r="BM143" s="228" t="s">
        <v>22</v>
      </c>
      <c r="BN143" s="228">
        <v>3</v>
      </c>
      <c r="BO143" s="228" t="s">
        <v>7717</v>
      </c>
      <c r="BP143" s="218" t="s">
        <v>790</v>
      </c>
      <c r="BQ143" s="229">
        <v>45530</v>
      </c>
      <c r="BR143" s="227" t="s">
        <v>7830</v>
      </c>
      <c r="BS143" s="230" t="s">
        <v>17</v>
      </c>
      <c r="BT143" s="230" t="s">
        <v>17</v>
      </c>
      <c r="BU143" s="230" t="s">
        <v>17</v>
      </c>
      <c r="BV143" s="230" t="s">
        <v>17</v>
      </c>
      <c r="BW143" s="230" t="s">
        <v>7714</v>
      </c>
      <c r="BX143" s="230" t="s">
        <v>17</v>
      </c>
      <c r="BY143" s="214">
        <v>45530</v>
      </c>
      <c r="BZ143" s="228" t="s">
        <v>7831</v>
      </c>
      <c r="CA143" s="228" t="s">
        <v>17</v>
      </c>
      <c r="CB143" s="228" t="s">
        <v>17</v>
      </c>
      <c r="CC143" s="228" t="s">
        <v>17</v>
      </c>
      <c r="CD143" s="228" t="s">
        <v>17</v>
      </c>
      <c r="CE143" s="228" t="s">
        <v>7714</v>
      </c>
      <c r="CF143" s="228" t="s">
        <v>17</v>
      </c>
      <c r="CG143" s="229">
        <v>45530</v>
      </c>
      <c r="CH143" s="227" t="s">
        <v>11560</v>
      </c>
      <c r="CI143" s="228" t="e">
        <v>#N/A</v>
      </c>
      <c r="CJ143" s="228" t="e">
        <v>#N/A</v>
      </c>
      <c r="CK143" s="228" t="e">
        <v>#N/A</v>
      </c>
      <c r="CL143" s="228" t="e">
        <v>#N/A</v>
      </c>
      <c r="CM143" s="228" t="e">
        <v>#N/A</v>
      </c>
      <c r="CN143" s="228" t="e">
        <v>#N/A</v>
      </c>
      <c r="CO143" s="231" t="e">
        <v>#N/A</v>
      </c>
      <c r="CP143" s="228" t="s">
        <v>7833</v>
      </c>
      <c r="CQ143" s="230" t="s">
        <v>17</v>
      </c>
      <c r="CR143" s="230" t="s">
        <v>17</v>
      </c>
      <c r="CS143" s="230" t="s">
        <v>17</v>
      </c>
      <c r="CT143" s="230" t="s">
        <v>17</v>
      </c>
      <c r="CU143" s="230" t="s">
        <v>7714</v>
      </c>
      <c r="CV143" s="230" t="s">
        <v>17</v>
      </c>
      <c r="CW143" s="214">
        <v>45530</v>
      </c>
      <c r="CX143" s="228" t="s">
        <v>7815</v>
      </c>
      <c r="CY143" s="218">
        <v>1115000</v>
      </c>
      <c r="CZ143" s="218" t="s">
        <v>7820</v>
      </c>
      <c r="DA143" s="218" t="s">
        <v>888</v>
      </c>
      <c r="DB143" s="218">
        <v>2</v>
      </c>
      <c r="DC143" s="218" t="s">
        <v>7821</v>
      </c>
      <c r="DD143" s="218" t="s">
        <v>7813</v>
      </c>
      <c r="DE143" s="220">
        <v>45530</v>
      </c>
      <c r="DF143" s="227" t="s">
        <v>7817</v>
      </c>
      <c r="DG143" s="213">
        <v>2222000</v>
      </c>
      <c r="DH143" s="230" t="s">
        <v>7801</v>
      </c>
      <c r="DI143" s="230" t="s">
        <v>888</v>
      </c>
      <c r="DJ143" s="230">
        <v>2</v>
      </c>
      <c r="DK143" s="230" t="s">
        <v>7816</v>
      </c>
      <c r="DL143" s="230" t="s">
        <v>7802</v>
      </c>
      <c r="DM143" s="214">
        <v>45530</v>
      </c>
      <c r="DN143" s="228" t="s">
        <v>7819</v>
      </c>
      <c r="DO143" s="218">
        <v>2963000</v>
      </c>
      <c r="DP143" s="228" t="s">
        <v>7801</v>
      </c>
      <c r="DQ143" s="228" t="s">
        <v>888</v>
      </c>
      <c r="DR143" s="228">
        <v>2</v>
      </c>
      <c r="DS143" s="228" t="s">
        <v>7818</v>
      </c>
      <c r="DT143" s="228" t="s">
        <v>7802</v>
      </c>
      <c r="DU143" s="229">
        <v>45530</v>
      </c>
      <c r="DV143" s="227" t="s">
        <v>7822</v>
      </c>
      <c r="DW143" s="213">
        <v>446000</v>
      </c>
      <c r="DX143" s="230" t="s">
        <v>7820</v>
      </c>
      <c r="DY143" s="230" t="s">
        <v>888</v>
      </c>
      <c r="DZ143" s="230">
        <v>2</v>
      </c>
      <c r="EA143" s="230" t="s">
        <v>7821</v>
      </c>
      <c r="EB143" s="230" t="s">
        <v>7813</v>
      </c>
      <c r="EC143" s="214">
        <v>45530</v>
      </c>
      <c r="ED143" s="228" t="s">
        <v>7824</v>
      </c>
      <c r="EE143" s="218">
        <v>669000</v>
      </c>
      <c r="EF143" s="228" t="s">
        <v>7820</v>
      </c>
      <c r="EG143" s="228" t="s">
        <v>888</v>
      </c>
      <c r="EH143" s="228">
        <v>2</v>
      </c>
      <c r="EI143" s="228" t="s">
        <v>7823</v>
      </c>
      <c r="EJ143" s="228" t="s">
        <v>7813</v>
      </c>
      <c r="EK143" s="229">
        <v>45530</v>
      </c>
      <c r="EL143" s="227" t="s">
        <v>7826</v>
      </c>
      <c r="EM143" s="213">
        <v>0</v>
      </c>
      <c r="EN143" s="230" t="s">
        <v>7820</v>
      </c>
      <c r="EO143" s="230" t="s">
        <v>888</v>
      </c>
      <c r="EP143" s="230">
        <v>2</v>
      </c>
      <c r="EQ143" s="230" t="s">
        <v>7825</v>
      </c>
      <c r="ER143" s="230" t="s">
        <v>7813</v>
      </c>
      <c r="ES143" s="214">
        <v>45530</v>
      </c>
      <c r="ET143" s="228" t="s">
        <v>7811</v>
      </c>
      <c r="EU143" s="228">
        <v>10</v>
      </c>
      <c r="EV143" s="228" t="s">
        <v>7809</v>
      </c>
      <c r="EW143" s="228" t="s">
        <v>22</v>
      </c>
      <c r="EX143" s="228">
        <v>3</v>
      </c>
      <c r="EY143" s="228" t="s">
        <v>7717</v>
      </c>
      <c r="EZ143" s="228" t="s">
        <v>790</v>
      </c>
      <c r="FA143" s="229">
        <v>45530</v>
      </c>
      <c r="FB143" s="227" t="s">
        <v>7828</v>
      </c>
      <c r="FC143" s="230">
        <v>3</v>
      </c>
      <c r="FD143" s="230" t="s">
        <v>7820</v>
      </c>
      <c r="FE143" s="230" t="s">
        <v>888</v>
      </c>
      <c r="FF143" s="230">
        <v>2</v>
      </c>
      <c r="FG143" s="230" t="s">
        <v>7827</v>
      </c>
      <c r="FH143" s="230" t="s">
        <v>7813</v>
      </c>
      <c r="FI143" s="214">
        <v>45530</v>
      </c>
      <c r="FJ143" s="227" t="s">
        <v>1224</v>
      </c>
      <c r="FK143" s="228" t="s">
        <v>17</v>
      </c>
      <c r="FL143" s="228" t="s">
        <v>17</v>
      </c>
      <c r="FM143" s="228" t="s">
        <v>17</v>
      </c>
      <c r="FN143" s="228" t="s">
        <v>17</v>
      </c>
      <c r="FO143" s="228" t="s">
        <v>18</v>
      </c>
      <c r="FP143" s="218" t="s">
        <v>17</v>
      </c>
      <c r="FQ143" s="219">
        <v>45076</v>
      </c>
      <c r="FR143" s="227" t="s">
        <v>1225</v>
      </c>
      <c r="FS143" s="230" t="s">
        <v>17</v>
      </c>
      <c r="FT143" s="230" t="s">
        <v>17</v>
      </c>
      <c r="FU143" s="230" t="s">
        <v>17</v>
      </c>
      <c r="FV143" s="230" t="s">
        <v>17</v>
      </c>
      <c r="FW143" s="230" t="s">
        <v>18</v>
      </c>
      <c r="FX143" s="230" t="s">
        <v>17</v>
      </c>
      <c r="FY143" s="214">
        <v>45076</v>
      </c>
      <c r="FZ143" s="228" t="s">
        <v>3348</v>
      </c>
      <c r="GA143" s="228">
        <v>2</v>
      </c>
      <c r="GB143" s="228" t="s">
        <v>2232</v>
      </c>
      <c r="GC143" s="228" t="s">
        <v>33</v>
      </c>
      <c r="GD143" s="228">
        <v>2</v>
      </c>
      <c r="GE143" s="228" t="s">
        <v>17</v>
      </c>
      <c r="GF143" s="228" t="s">
        <v>17</v>
      </c>
      <c r="GG143" s="229">
        <v>45461</v>
      </c>
      <c r="GH143" s="227" t="s">
        <v>3354</v>
      </c>
      <c r="GI143" s="230">
        <v>1</v>
      </c>
      <c r="GJ143" s="230" t="s">
        <v>2232</v>
      </c>
      <c r="GK143" s="230" t="s">
        <v>33</v>
      </c>
      <c r="GL143" s="230">
        <v>2</v>
      </c>
      <c r="GM143" s="230" t="s">
        <v>17</v>
      </c>
      <c r="GN143" s="230" t="s">
        <v>17</v>
      </c>
      <c r="GO143" s="214">
        <v>45461</v>
      </c>
      <c r="GP143" s="228" t="s">
        <v>3349</v>
      </c>
      <c r="GQ143" s="228">
        <v>1</v>
      </c>
      <c r="GR143" s="228" t="s">
        <v>2232</v>
      </c>
      <c r="GS143" s="228" t="s">
        <v>33</v>
      </c>
      <c r="GT143" s="228">
        <v>2</v>
      </c>
      <c r="GU143" s="228" t="s">
        <v>17</v>
      </c>
      <c r="GV143" s="228" t="s">
        <v>17</v>
      </c>
      <c r="GW143" s="229">
        <v>45461</v>
      </c>
      <c r="GX143" s="227" t="s">
        <v>3355</v>
      </c>
      <c r="GY143" s="230">
        <v>0</v>
      </c>
      <c r="GZ143" s="230" t="s">
        <v>2232</v>
      </c>
      <c r="HA143" s="230" t="s">
        <v>33</v>
      </c>
      <c r="HB143" s="230">
        <v>2</v>
      </c>
      <c r="HC143" s="230" t="s">
        <v>17</v>
      </c>
      <c r="HD143" s="230" t="s">
        <v>17</v>
      </c>
      <c r="HE143" s="214">
        <v>45461</v>
      </c>
      <c r="HF143" s="228" t="s">
        <v>3347</v>
      </c>
      <c r="HG143" s="228">
        <v>2</v>
      </c>
      <c r="HH143" s="228" t="s">
        <v>2232</v>
      </c>
      <c r="HI143" s="228" t="s">
        <v>33</v>
      </c>
      <c r="HJ143" s="228">
        <v>2</v>
      </c>
      <c r="HK143" s="228" t="s">
        <v>17</v>
      </c>
      <c r="HL143" s="228" t="s">
        <v>17</v>
      </c>
      <c r="HM143" s="229">
        <v>45461</v>
      </c>
      <c r="HN143" s="227" t="s">
        <v>3353</v>
      </c>
      <c r="HO143" s="230">
        <v>0</v>
      </c>
      <c r="HP143" s="230" t="s">
        <v>2232</v>
      </c>
      <c r="HQ143" s="230" t="s">
        <v>33</v>
      </c>
      <c r="HR143" s="230">
        <v>2</v>
      </c>
      <c r="HS143" s="230" t="s">
        <v>17</v>
      </c>
      <c r="HT143" s="230" t="s">
        <v>17</v>
      </c>
      <c r="HU143" s="214">
        <v>45461</v>
      </c>
      <c r="HV143" s="228" t="s">
        <v>3350</v>
      </c>
      <c r="HW143" s="228">
        <v>0</v>
      </c>
      <c r="HX143" s="228" t="s">
        <v>2232</v>
      </c>
      <c r="HY143" s="228" t="s">
        <v>33</v>
      </c>
      <c r="HZ143" s="228">
        <v>2</v>
      </c>
      <c r="IA143" s="228" t="s">
        <v>17</v>
      </c>
      <c r="IB143" s="228" t="s">
        <v>17</v>
      </c>
      <c r="IC143" s="229">
        <v>45461</v>
      </c>
      <c r="ID143" s="227" t="s">
        <v>3352</v>
      </c>
      <c r="IE143" s="230">
        <v>0</v>
      </c>
      <c r="IF143" s="230" t="s">
        <v>2232</v>
      </c>
      <c r="IG143" s="230" t="s">
        <v>33</v>
      </c>
      <c r="IH143" s="230">
        <v>2</v>
      </c>
      <c r="II143" s="230" t="s">
        <v>17</v>
      </c>
      <c r="IJ143" s="230" t="s">
        <v>17</v>
      </c>
      <c r="IK143" s="214">
        <v>45461</v>
      </c>
      <c r="IL143" s="228" t="s">
        <v>3351</v>
      </c>
      <c r="IM143" s="228">
        <v>2</v>
      </c>
      <c r="IN143" s="228" t="s">
        <v>2232</v>
      </c>
      <c r="IO143" s="228" t="s">
        <v>33</v>
      </c>
      <c r="IP143" s="228">
        <v>2</v>
      </c>
      <c r="IQ143" s="228" t="s">
        <v>17</v>
      </c>
      <c r="IR143" s="228" t="s">
        <v>17</v>
      </c>
      <c r="IS143" s="229">
        <v>45461</v>
      </c>
    </row>
    <row r="144" spans="1:253" x14ac:dyDescent="0.35">
      <c r="A144" s="11" t="s">
        <v>1705</v>
      </c>
      <c r="B144" s="11" t="s">
        <v>11228</v>
      </c>
      <c r="C144" s="11" t="s">
        <v>1706</v>
      </c>
      <c r="D144" s="11" t="s">
        <v>1707</v>
      </c>
      <c r="E144" s="11" t="s">
        <v>10380</v>
      </c>
      <c r="F144" s="11" t="s">
        <v>8746</v>
      </c>
      <c r="G144" s="212">
        <v>18700000</v>
      </c>
      <c r="H144" s="213" t="s">
        <v>8743</v>
      </c>
      <c r="I144" s="213" t="s">
        <v>888</v>
      </c>
      <c r="J144" s="213">
        <v>2</v>
      </c>
      <c r="K144" s="213" t="s">
        <v>8745</v>
      </c>
      <c r="L144" s="213" t="s">
        <v>8744</v>
      </c>
      <c r="M144" s="214">
        <v>45531</v>
      </c>
      <c r="N144" s="227" t="s">
        <v>8750</v>
      </c>
      <c r="O144" s="216">
        <v>627340</v>
      </c>
      <c r="P144" s="216" t="s">
        <v>8747</v>
      </c>
      <c r="Q144" s="216" t="s">
        <v>492</v>
      </c>
      <c r="R144" s="216">
        <v>1</v>
      </c>
      <c r="S144" s="216" t="s">
        <v>8749</v>
      </c>
      <c r="T144" s="216" t="s">
        <v>8748</v>
      </c>
      <c r="U144" s="217">
        <v>45531</v>
      </c>
      <c r="V144" s="227" t="s">
        <v>8752</v>
      </c>
      <c r="W144" s="213">
        <v>18700000</v>
      </c>
      <c r="X144" s="213" t="s">
        <v>8743</v>
      </c>
      <c r="Y144" s="213" t="s">
        <v>888</v>
      </c>
      <c r="Z144" s="213">
        <v>2</v>
      </c>
      <c r="AA144" s="213" t="s">
        <v>8751</v>
      </c>
      <c r="AB144" s="213" t="s">
        <v>8744</v>
      </c>
      <c r="AC144" s="214">
        <v>45531</v>
      </c>
      <c r="AD144" s="227" t="s">
        <v>8754</v>
      </c>
      <c r="AE144" s="218">
        <v>18700000</v>
      </c>
      <c r="AF144" s="218" t="s">
        <v>8743</v>
      </c>
      <c r="AG144" s="218" t="s">
        <v>888</v>
      </c>
      <c r="AH144" s="218">
        <v>2</v>
      </c>
      <c r="AI144" s="218" t="s">
        <v>8753</v>
      </c>
      <c r="AJ144" s="218" t="s">
        <v>8744</v>
      </c>
      <c r="AK144" s="219">
        <v>45531</v>
      </c>
      <c r="AL144" s="227" t="s">
        <v>8758</v>
      </c>
      <c r="AM144" s="213">
        <v>8124000</v>
      </c>
      <c r="AN144" s="213" t="s">
        <v>8755</v>
      </c>
      <c r="AO144" s="213" t="s">
        <v>22</v>
      </c>
      <c r="AP144" s="213">
        <v>3</v>
      </c>
      <c r="AQ144" s="213" t="s">
        <v>8757</v>
      </c>
      <c r="AR144" s="213" t="s">
        <v>8756</v>
      </c>
      <c r="AS144" s="214">
        <v>45531</v>
      </c>
      <c r="AT144" s="228" t="s">
        <v>8760</v>
      </c>
      <c r="AU144" s="218" t="s">
        <v>17</v>
      </c>
      <c r="AV144" s="218" t="s">
        <v>512</v>
      </c>
      <c r="AW144" s="218" t="s">
        <v>17</v>
      </c>
      <c r="AX144" s="218" t="s">
        <v>17</v>
      </c>
      <c r="AY144" s="218" t="s">
        <v>8759</v>
      </c>
      <c r="AZ144" s="218" t="s">
        <v>512</v>
      </c>
      <c r="BA144" s="219">
        <v>45531</v>
      </c>
      <c r="BB144" s="227" t="s">
        <v>8786</v>
      </c>
      <c r="BC144" s="213">
        <v>1710640</v>
      </c>
      <c r="BD144" s="213" t="s">
        <v>8783</v>
      </c>
      <c r="BE144" s="213" t="s">
        <v>888</v>
      </c>
      <c r="BF144" s="213">
        <v>2</v>
      </c>
      <c r="BG144" s="213" t="s">
        <v>8785</v>
      </c>
      <c r="BH144" s="213" t="s">
        <v>8784</v>
      </c>
      <c r="BI144" s="214">
        <v>45531</v>
      </c>
      <c r="BJ144" s="228" t="s">
        <v>1711</v>
      </c>
      <c r="BK144" s="228">
        <v>2494</v>
      </c>
      <c r="BL144" s="228" t="s">
        <v>1708</v>
      </c>
      <c r="BM144" s="228" t="s">
        <v>888</v>
      </c>
      <c r="BN144" s="228">
        <v>2</v>
      </c>
      <c r="BO144" s="228" t="s">
        <v>1710</v>
      </c>
      <c r="BP144" s="218" t="s">
        <v>1709</v>
      </c>
      <c r="BQ144" s="229">
        <v>45400</v>
      </c>
      <c r="BR144" s="227" t="s">
        <v>3768</v>
      </c>
      <c r="BS144" s="230" t="s">
        <v>17</v>
      </c>
      <c r="BT144" s="230" t="s">
        <v>17</v>
      </c>
      <c r="BU144" s="230" t="s">
        <v>17</v>
      </c>
      <c r="BV144" s="230" t="s">
        <v>17</v>
      </c>
      <c r="BW144" s="230" t="s">
        <v>17</v>
      </c>
      <c r="BX144" s="230" t="s">
        <v>17</v>
      </c>
      <c r="BY144" s="214">
        <v>45470</v>
      </c>
      <c r="BZ144" s="228" t="s">
        <v>3769</v>
      </c>
      <c r="CA144" s="228" t="s">
        <v>17</v>
      </c>
      <c r="CB144" s="228" t="s">
        <v>17</v>
      </c>
      <c r="CC144" s="228" t="s">
        <v>17</v>
      </c>
      <c r="CD144" s="228" t="s">
        <v>17</v>
      </c>
      <c r="CE144" s="228" t="s">
        <v>17</v>
      </c>
      <c r="CF144" s="228" t="s">
        <v>17</v>
      </c>
      <c r="CG144" s="229">
        <v>45470</v>
      </c>
      <c r="CH144" s="227" t="s">
        <v>11561</v>
      </c>
      <c r="CI144" s="228" t="e">
        <v>#N/A</v>
      </c>
      <c r="CJ144" s="228" t="e">
        <v>#N/A</v>
      </c>
      <c r="CK144" s="228" t="e">
        <v>#N/A</v>
      </c>
      <c r="CL144" s="228" t="e">
        <v>#N/A</v>
      </c>
      <c r="CM144" s="228" t="e">
        <v>#N/A</v>
      </c>
      <c r="CN144" s="228" t="e">
        <v>#N/A</v>
      </c>
      <c r="CO144" s="231" t="e">
        <v>#N/A</v>
      </c>
      <c r="CP144" s="228" t="s">
        <v>3771</v>
      </c>
      <c r="CQ144" s="230" t="s">
        <v>17</v>
      </c>
      <c r="CR144" s="230" t="s">
        <v>17</v>
      </c>
      <c r="CS144" s="230" t="s">
        <v>17</v>
      </c>
      <c r="CT144" s="230" t="s">
        <v>17</v>
      </c>
      <c r="CU144" s="230" t="s">
        <v>17</v>
      </c>
      <c r="CV144" s="230" t="s">
        <v>17</v>
      </c>
      <c r="CW144" s="214">
        <v>45470</v>
      </c>
      <c r="CX144" s="228" t="s">
        <v>8766</v>
      </c>
      <c r="CY144" s="218">
        <v>6871000</v>
      </c>
      <c r="CZ144" s="218" t="s">
        <v>8771</v>
      </c>
      <c r="DA144" s="218" t="s">
        <v>888</v>
      </c>
      <c r="DB144" s="218">
        <v>2</v>
      </c>
      <c r="DC144" s="218" t="s">
        <v>8773</v>
      </c>
      <c r="DD144" s="218" t="s">
        <v>8772</v>
      </c>
      <c r="DE144" s="220">
        <v>45531</v>
      </c>
      <c r="DF144" s="227" t="s">
        <v>8768</v>
      </c>
      <c r="DG144" s="213">
        <v>0</v>
      </c>
      <c r="DH144" s="230" t="s">
        <v>8743</v>
      </c>
      <c r="DI144" s="230" t="s">
        <v>888</v>
      </c>
      <c r="DJ144" s="230">
        <v>2</v>
      </c>
      <c r="DK144" s="230" t="s">
        <v>8767</v>
      </c>
      <c r="DL144" s="230" t="s">
        <v>8744</v>
      </c>
      <c r="DM144" s="214">
        <v>45531</v>
      </c>
      <c r="DN144" s="228" t="s">
        <v>8770</v>
      </c>
      <c r="DO144" s="218">
        <v>11830000</v>
      </c>
      <c r="DP144" s="228" t="s">
        <v>8743</v>
      </c>
      <c r="DQ144" s="228" t="s">
        <v>888</v>
      </c>
      <c r="DR144" s="228">
        <v>2</v>
      </c>
      <c r="DS144" s="228" t="s">
        <v>8769</v>
      </c>
      <c r="DT144" s="228" t="s">
        <v>8744</v>
      </c>
      <c r="DU144" s="229">
        <v>45531</v>
      </c>
      <c r="DV144" s="227" t="s">
        <v>8774</v>
      </c>
      <c r="DW144" s="213">
        <v>3504000</v>
      </c>
      <c r="DX144" s="230" t="s">
        <v>8771</v>
      </c>
      <c r="DY144" s="230" t="s">
        <v>888</v>
      </c>
      <c r="DZ144" s="230">
        <v>2</v>
      </c>
      <c r="EA144" s="230" t="s">
        <v>8773</v>
      </c>
      <c r="EB144" s="230" t="s">
        <v>8772</v>
      </c>
      <c r="EC144" s="214">
        <v>45531</v>
      </c>
      <c r="ED144" s="228" t="s">
        <v>8776</v>
      </c>
      <c r="EE144" s="218">
        <v>2130000</v>
      </c>
      <c r="EF144" s="228" t="s">
        <v>8771</v>
      </c>
      <c r="EG144" s="228" t="s">
        <v>888</v>
      </c>
      <c r="EH144" s="228">
        <v>2</v>
      </c>
      <c r="EI144" s="228" t="s">
        <v>8775</v>
      </c>
      <c r="EJ144" s="228" t="s">
        <v>8772</v>
      </c>
      <c r="EK144" s="229">
        <v>45531</v>
      </c>
      <c r="EL144" s="227" t="s">
        <v>8778</v>
      </c>
      <c r="EM144" s="213">
        <v>1237000</v>
      </c>
      <c r="EN144" s="230" t="s">
        <v>8771</v>
      </c>
      <c r="EO144" s="230" t="s">
        <v>888</v>
      </c>
      <c r="EP144" s="230">
        <v>2</v>
      </c>
      <c r="EQ144" s="230" t="s">
        <v>8777</v>
      </c>
      <c r="ER144" s="230" t="s">
        <v>8772</v>
      </c>
      <c r="ES144" s="214">
        <v>45531</v>
      </c>
      <c r="ET144" s="228" t="s">
        <v>8764</v>
      </c>
      <c r="EU144" s="228">
        <v>3028</v>
      </c>
      <c r="EV144" s="228" t="s">
        <v>8761</v>
      </c>
      <c r="EW144" s="228" t="s">
        <v>888</v>
      </c>
      <c r="EX144" s="228">
        <v>2</v>
      </c>
      <c r="EY144" s="228" t="s">
        <v>8763</v>
      </c>
      <c r="EZ144" s="228" t="s">
        <v>8762</v>
      </c>
      <c r="FA144" s="229">
        <v>45531</v>
      </c>
      <c r="FB144" s="227" t="s">
        <v>8782</v>
      </c>
      <c r="FC144" s="230">
        <v>5</v>
      </c>
      <c r="FD144" s="230" t="s">
        <v>8779</v>
      </c>
      <c r="FE144" s="230" t="s">
        <v>492</v>
      </c>
      <c r="FF144" s="230">
        <v>1</v>
      </c>
      <c r="FG144" s="230" t="s">
        <v>8781</v>
      </c>
      <c r="FH144" s="230" t="s">
        <v>8780</v>
      </c>
      <c r="FI144" s="214">
        <v>45531</v>
      </c>
      <c r="FJ144" s="227" t="s">
        <v>3766</v>
      </c>
      <c r="FK144" s="228" t="s">
        <v>17</v>
      </c>
      <c r="FL144" s="228" t="s">
        <v>17</v>
      </c>
      <c r="FM144" s="228" t="s">
        <v>17</v>
      </c>
      <c r="FN144" s="228" t="s">
        <v>17</v>
      </c>
      <c r="FO144" s="228" t="s">
        <v>17</v>
      </c>
      <c r="FP144" s="218" t="s">
        <v>17</v>
      </c>
      <c r="FQ144" s="219">
        <v>45470</v>
      </c>
      <c r="FR144" s="227" t="s">
        <v>3767</v>
      </c>
      <c r="FS144" s="230" t="s">
        <v>17</v>
      </c>
      <c r="FT144" s="230" t="s">
        <v>17</v>
      </c>
      <c r="FU144" s="230" t="s">
        <v>17</v>
      </c>
      <c r="FV144" s="230" t="s">
        <v>17</v>
      </c>
      <c r="FW144" s="230" t="s">
        <v>17</v>
      </c>
      <c r="FX144" s="230" t="s">
        <v>17</v>
      </c>
      <c r="FY144" s="214">
        <v>45470</v>
      </c>
      <c r="FZ144" s="228" t="s">
        <v>2501</v>
      </c>
      <c r="GA144" s="228">
        <v>3</v>
      </c>
      <c r="GB144" s="228" t="s">
        <v>2232</v>
      </c>
      <c r="GC144" s="228" t="s">
        <v>33</v>
      </c>
      <c r="GD144" s="228">
        <v>2</v>
      </c>
      <c r="GE144" s="228" t="s">
        <v>17</v>
      </c>
      <c r="GF144" s="228" t="s">
        <v>17</v>
      </c>
      <c r="GG144" s="229">
        <v>45455</v>
      </c>
      <c r="GH144" s="227" t="s">
        <v>2507</v>
      </c>
      <c r="GI144" s="230">
        <v>2</v>
      </c>
      <c r="GJ144" s="230" t="s">
        <v>2232</v>
      </c>
      <c r="GK144" s="230" t="s">
        <v>33</v>
      </c>
      <c r="GL144" s="230">
        <v>2</v>
      </c>
      <c r="GM144" s="230" t="s">
        <v>17</v>
      </c>
      <c r="GN144" s="230" t="s">
        <v>17</v>
      </c>
      <c r="GO144" s="214">
        <v>45455</v>
      </c>
      <c r="GP144" s="228" t="s">
        <v>2502</v>
      </c>
      <c r="GQ144" s="228">
        <v>3</v>
      </c>
      <c r="GR144" s="228" t="s">
        <v>2232</v>
      </c>
      <c r="GS144" s="228" t="s">
        <v>33</v>
      </c>
      <c r="GT144" s="228">
        <v>2</v>
      </c>
      <c r="GU144" s="228" t="s">
        <v>17</v>
      </c>
      <c r="GV144" s="228" t="s">
        <v>17</v>
      </c>
      <c r="GW144" s="229">
        <v>45455</v>
      </c>
      <c r="GX144" s="227" t="s">
        <v>2508</v>
      </c>
      <c r="GY144" s="230">
        <v>3</v>
      </c>
      <c r="GZ144" s="230" t="s">
        <v>2232</v>
      </c>
      <c r="HA144" s="230" t="s">
        <v>33</v>
      </c>
      <c r="HB144" s="230">
        <v>2</v>
      </c>
      <c r="HC144" s="230" t="s">
        <v>17</v>
      </c>
      <c r="HD144" s="230" t="s">
        <v>17</v>
      </c>
      <c r="HE144" s="214">
        <v>45455</v>
      </c>
      <c r="HF144" s="228" t="s">
        <v>2677</v>
      </c>
      <c r="HG144" s="228">
        <v>2</v>
      </c>
      <c r="HH144" s="228" t="s">
        <v>2232</v>
      </c>
      <c r="HI144" s="228" t="s">
        <v>33</v>
      </c>
      <c r="HJ144" s="228">
        <v>2</v>
      </c>
      <c r="HK144" s="228" t="s">
        <v>17</v>
      </c>
      <c r="HL144" s="228" t="s">
        <v>17</v>
      </c>
      <c r="HM144" s="229">
        <v>45456</v>
      </c>
      <c r="HN144" s="227" t="s">
        <v>2506</v>
      </c>
      <c r="HO144" s="230">
        <v>3</v>
      </c>
      <c r="HP144" s="230" t="s">
        <v>2232</v>
      </c>
      <c r="HQ144" s="230" t="s">
        <v>33</v>
      </c>
      <c r="HR144" s="230">
        <v>2</v>
      </c>
      <c r="HS144" s="230" t="s">
        <v>17</v>
      </c>
      <c r="HT144" s="230" t="s">
        <v>17</v>
      </c>
      <c r="HU144" s="214">
        <v>45455</v>
      </c>
      <c r="HV144" s="228" t="s">
        <v>2503</v>
      </c>
      <c r="HW144" s="228">
        <v>3</v>
      </c>
      <c r="HX144" s="228" t="s">
        <v>2232</v>
      </c>
      <c r="HY144" s="228" t="s">
        <v>33</v>
      </c>
      <c r="HZ144" s="228">
        <v>2</v>
      </c>
      <c r="IA144" s="228" t="s">
        <v>17</v>
      </c>
      <c r="IB144" s="228" t="s">
        <v>17</v>
      </c>
      <c r="IC144" s="229">
        <v>45455</v>
      </c>
      <c r="ID144" s="227" t="s">
        <v>2505</v>
      </c>
      <c r="IE144" s="230">
        <v>3</v>
      </c>
      <c r="IF144" s="230" t="s">
        <v>2232</v>
      </c>
      <c r="IG144" s="230" t="s">
        <v>33</v>
      </c>
      <c r="IH144" s="230">
        <v>2</v>
      </c>
      <c r="II144" s="230" t="s">
        <v>17</v>
      </c>
      <c r="IJ144" s="230" t="s">
        <v>17</v>
      </c>
      <c r="IK144" s="214">
        <v>45455</v>
      </c>
      <c r="IL144" s="228" t="s">
        <v>2504</v>
      </c>
      <c r="IM144" s="228">
        <v>3</v>
      </c>
      <c r="IN144" s="228" t="s">
        <v>2232</v>
      </c>
      <c r="IO144" s="228" t="s">
        <v>33</v>
      </c>
      <c r="IP144" s="228">
        <v>2</v>
      </c>
      <c r="IQ144" s="228" t="s">
        <v>17</v>
      </c>
      <c r="IR144" s="228" t="s">
        <v>17</v>
      </c>
      <c r="IS144" s="229">
        <v>45455</v>
      </c>
    </row>
    <row r="145" spans="1:253" x14ac:dyDescent="0.35">
      <c r="A145" s="11" t="s">
        <v>1712</v>
      </c>
      <c r="B145" s="11" t="s">
        <v>10825</v>
      </c>
      <c r="C145" s="11" t="s">
        <v>1713</v>
      </c>
      <c r="D145" s="11" t="s">
        <v>1707</v>
      </c>
      <c r="E145" s="11" t="s">
        <v>10380</v>
      </c>
      <c r="F145" s="11" t="s">
        <v>9032</v>
      </c>
      <c r="G145" s="212">
        <v>18700000</v>
      </c>
      <c r="H145" s="213" t="s">
        <v>8743</v>
      </c>
      <c r="I145" s="213" t="s">
        <v>888</v>
      </c>
      <c r="J145" s="213">
        <v>2</v>
      </c>
      <c r="K145" s="213" t="s">
        <v>8745</v>
      </c>
      <c r="L145" s="213" t="s">
        <v>8744</v>
      </c>
      <c r="M145" s="214">
        <v>45531</v>
      </c>
      <c r="N145" s="227" t="s">
        <v>9036</v>
      </c>
      <c r="O145" s="216">
        <v>98924</v>
      </c>
      <c r="P145" s="216" t="s">
        <v>9033</v>
      </c>
      <c r="Q145" s="216" t="s">
        <v>888</v>
      </c>
      <c r="R145" s="216">
        <v>2</v>
      </c>
      <c r="S145" s="216" t="s">
        <v>9035</v>
      </c>
      <c r="T145" s="216" t="s">
        <v>9034</v>
      </c>
      <c r="U145" s="217">
        <v>45531</v>
      </c>
      <c r="V145" s="227" t="s">
        <v>9038</v>
      </c>
      <c r="W145" s="213">
        <v>2694000</v>
      </c>
      <c r="X145" s="213" t="s">
        <v>9033</v>
      </c>
      <c r="Y145" s="213" t="s">
        <v>22</v>
      </c>
      <c r="Z145" s="213">
        <v>3</v>
      </c>
      <c r="AA145" s="213" t="s">
        <v>9037</v>
      </c>
      <c r="AB145" s="213" t="s">
        <v>9034</v>
      </c>
      <c r="AC145" s="214">
        <v>45531</v>
      </c>
      <c r="AD145" s="227" t="s">
        <v>9042</v>
      </c>
      <c r="AE145" s="218">
        <v>40000</v>
      </c>
      <c r="AF145" s="218" t="s">
        <v>9039</v>
      </c>
      <c r="AG145" s="218" t="s">
        <v>888</v>
      </c>
      <c r="AH145" s="218">
        <v>2</v>
      </c>
      <c r="AI145" s="218" t="s">
        <v>9041</v>
      </c>
      <c r="AJ145" s="218" t="s">
        <v>9040</v>
      </c>
      <c r="AK145" s="219">
        <v>45531</v>
      </c>
      <c r="AL145" s="227" t="s">
        <v>9044</v>
      </c>
      <c r="AM145" s="213">
        <v>40000</v>
      </c>
      <c r="AN145" s="213" t="s">
        <v>9039</v>
      </c>
      <c r="AO145" s="213" t="s">
        <v>888</v>
      </c>
      <c r="AP145" s="213">
        <v>2</v>
      </c>
      <c r="AQ145" s="213" t="s">
        <v>9043</v>
      </c>
      <c r="AR145" s="213" t="s">
        <v>9040</v>
      </c>
      <c r="AS145" s="214">
        <v>45531</v>
      </c>
      <c r="AT145" s="228" t="s">
        <v>3772</v>
      </c>
      <c r="AU145" s="218" t="s">
        <v>17</v>
      </c>
      <c r="AV145" s="218" t="s">
        <v>17</v>
      </c>
      <c r="AW145" s="218" t="s">
        <v>17</v>
      </c>
      <c r="AX145" s="218" t="s">
        <v>17</v>
      </c>
      <c r="AY145" s="218" t="s">
        <v>17</v>
      </c>
      <c r="AZ145" s="218" t="s">
        <v>17</v>
      </c>
      <c r="BA145" s="219">
        <v>45470</v>
      </c>
      <c r="BB145" s="227" t="s">
        <v>1717</v>
      </c>
      <c r="BC145" s="213" t="s">
        <v>17</v>
      </c>
      <c r="BD145" s="213" t="s">
        <v>17</v>
      </c>
      <c r="BE145" s="213" t="s">
        <v>17</v>
      </c>
      <c r="BF145" s="213" t="s">
        <v>17</v>
      </c>
      <c r="BG145" s="213" t="s">
        <v>1714</v>
      </c>
      <c r="BH145" s="213" t="s">
        <v>17</v>
      </c>
      <c r="BI145" s="214">
        <v>45400</v>
      </c>
      <c r="BJ145" s="228" t="s">
        <v>9046</v>
      </c>
      <c r="BK145" s="228" t="s">
        <v>17</v>
      </c>
      <c r="BL145" s="228" t="s">
        <v>17</v>
      </c>
      <c r="BM145" s="228" t="s">
        <v>22</v>
      </c>
      <c r="BN145" s="228">
        <v>3</v>
      </c>
      <c r="BO145" s="228" t="s">
        <v>9045</v>
      </c>
      <c r="BP145" s="218" t="s">
        <v>17</v>
      </c>
      <c r="BQ145" s="229">
        <v>45531</v>
      </c>
      <c r="BR145" s="227" t="s">
        <v>1718</v>
      </c>
      <c r="BS145" s="230" t="s">
        <v>17</v>
      </c>
      <c r="BT145" s="230" t="s">
        <v>17</v>
      </c>
      <c r="BU145" s="230" t="s">
        <v>17</v>
      </c>
      <c r="BV145" s="230" t="s">
        <v>17</v>
      </c>
      <c r="BW145" s="230" t="s">
        <v>1714</v>
      </c>
      <c r="BX145" s="230" t="s">
        <v>17</v>
      </c>
      <c r="BY145" s="214">
        <v>45400</v>
      </c>
      <c r="BZ145" s="228" t="s">
        <v>1719</v>
      </c>
      <c r="CA145" s="228" t="s">
        <v>17</v>
      </c>
      <c r="CB145" s="228" t="s">
        <v>17</v>
      </c>
      <c r="CC145" s="228" t="s">
        <v>17</v>
      </c>
      <c r="CD145" s="228" t="s">
        <v>17</v>
      </c>
      <c r="CE145" s="228" t="s">
        <v>1714</v>
      </c>
      <c r="CF145" s="228" t="s">
        <v>17</v>
      </c>
      <c r="CG145" s="229">
        <v>45400</v>
      </c>
      <c r="CH145" s="227" t="s">
        <v>11562</v>
      </c>
      <c r="CI145" s="228" t="e">
        <v>#N/A</v>
      </c>
      <c r="CJ145" s="228" t="e">
        <v>#N/A</v>
      </c>
      <c r="CK145" s="228" t="e">
        <v>#N/A</v>
      </c>
      <c r="CL145" s="228" t="e">
        <v>#N/A</v>
      </c>
      <c r="CM145" s="228" t="e">
        <v>#N/A</v>
      </c>
      <c r="CN145" s="228" t="e">
        <v>#N/A</v>
      </c>
      <c r="CO145" s="231" t="e">
        <v>#N/A</v>
      </c>
      <c r="CP145" s="228" t="s">
        <v>1721</v>
      </c>
      <c r="CQ145" s="230" t="s">
        <v>17</v>
      </c>
      <c r="CR145" s="230" t="s">
        <v>17</v>
      </c>
      <c r="CS145" s="230" t="s">
        <v>17</v>
      </c>
      <c r="CT145" s="230" t="s">
        <v>17</v>
      </c>
      <c r="CU145" s="230" t="s">
        <v>1714</v>
      </c>
      <c r="CV145" s="230" t="s">
        <v>17</v>
      </c>
      <c r="CW145" s="214">
        <v>45400</v>
      </c>
      <c r="CX145" s="228" t="s">
        <v>9052</v>
      </c>
      <c r="CY145" s="218">
        <v>40000</v>
      </c>
      <c r="CZ145" s="218" t="s">
        <v>9039</v>
      </c>
      <c r="DA145" s="218" t="s">
        <v>888</v>
      </c>
      <c r="DB145" s="218">
        <v>2</v>
      </c>
      <c r="DC145" s="218" t="s">
        <v>9059</v>
      </c>
      <c r="DD145" s="218" t="s">
        <v>9040</v>
      </c>
      <c r="DE145" s="220">
        <v>45531</v>
      </c>
      <c r="DF145" s="227" t="s">
        <v>9056</v>
      </c>
      <c r="DG145" s="213">
        <v>2654000</v>
      </c>
      <c r="DH145" s="230" t="s">
        <v>9053</v>
      </c>
      <c r="DI145" s="230" t="s">
        <v>888</v>
      </c>
      <c r="DJ145" s="230">
        <v>2</v>
      </c>
      <c r="DK145" s="230" t="s">
        <v>9055</v>
      </c>
      <c r="DL145" s="230" t="s">
        <v>9054</v>
      </c>
      <c r="DM145" s="214">
        <v>45531</v>
      </c>
      <c r="DN145" s="228" t="s">
        <v>9058</v>
      </c>
      <c r="DO145" s="218">
        <v>0</v>
      </c>
      <c r="DP145" s="228" t="s">
        <v>9039</v>
      </c>
      <c r="DQ145" s="228" t="s">
        <v>888</v>
      </c>
      <c r="DR145" s="228">
        <v>2</v>
      </c>
      <c r="DS145" s="228" t="s">
        <v>9057</v>
      </c>
      <c r="DT145" s="228" t="s">
        <v>9040</v>
      </c>
      <c r="DU145" s="229">
        <v>45531</v>
      </c>
      <c r="DV145" s="227" t="s">
        <v>9060</v>
      </c>
      <c r="DW145" s="213">
        <v>40000</v>
      </c>
      <c r="DX145" s="230" t="s">
        <v>9039</v>
      </c>
      <c r="DY145" s="230" t="s">
        <v>888</v>
      </c>
      <c r="DZ145" s="230">
        <v>2</v>
      </c>
      <c r="EA145" s="230" t="s">
        <v>9059</v>
      </c>
      <c r="EB145" s="230" t="s">
        <v>9040</v>
      </c>
      <c r="EC145" s="214">
        <v>45531</v>
      </c>
      <c r="ED145" s="228" t="s">
        <v>9062</v>
      </c>
      <c r="EE145" s="218" t="s">
        <v>17</v>
      </c>
      <c r="EF145" s="228" t="s">
        <v>17</v>
      </c>
      <c r="EG145" s="228" t="s">
        <v>888</v>
      </c>
      <c r="EH145" s="228">
        <v>2</v>
      </c>
      <c r="EI145" s="228" t="s">
        <v>9061</v>
      </c>
      <c r="EJ145" s="228" t="s">
        <v>17</v>
      </c>
      <c r="EK145" s="229">
        <v>45531</v>
      </c>
      <c r="EL145" s="227" t="s">
        <v>9064</v>
      </c>
      <c r="EM145" s="213" t="s">
        <v>17</v>
      </c>
      <c r="EN145" s="230" t="s">
        <v>17</v>
      </c>
      <c r="EO145" s="230" t="s">
        <v>888</v>
      </c>
      <c r="EP145" s="230">
        <v>2</v>
      </c>
      <c r="EQ145" s="230" t="s">
        <v>9063</v>
      </c>
      <c r="ER145" s="230" t="s">
        <v>17</v>
      </c>
      <c r="ES145" s="214">
        <v>45531</v>
      </c>
      <c r="ET145" s="228" t="s">
        <v>9050</v>
      </c>
      <c r="EU145" s="228">
        <v>3028</v>
      </c>
      <c r="EV145" s="228" t="s">
        <v>9047</v>
      </c>
      <c r="EW145" s="228" t="s">
        <v>888</v>
      </c>
      <c r="EX145" s="228">
        <v>2</v>
      </c>
      <c r="EY145" s="228" t="s">
        <v>9049</v>
      </c>
      <c r="EZ145" s="228" t="s">
        <v>9048</v>
      </c>
      <c r="FA145" s="229">
        <v>45531</v>
      </c>
      <c r="FB145" s="227" t="s">
        <v>3950</v>
      </c>
      <c r="FC145" s="230">
        <v>2</v>
      </c>
      <c r="FD145" s="230" t="s">
        <v>3947</v>
      </c>
      <c r="FE145" s="230" t="s">
        <v>888</v>
      </c>
      <c r="FF145" s="230">
        <v>2</v>
      </c>
      <c r="FG145" s="230" t="s">
        <v>3949</v>
      </c>
      <c r="FH145" s="230" t="s">
        <v>3948</v>
      </c>
      <c r="FI145" s="214">
        <v>45502</v>
      </c>
      <c r="FJ145" s="227" t="s">
        <v>1715</v>
      </c>
      <c r="FK145" s="228" t="s">
        <v>17</v>
      </c>
      <c r="FL145" s="228" t="s">
        <v>17</v>
      </c>
      <c r="FM145" s="228" t="s">
        <v>17</v>
      </c>
      <c r="FN145" s="228" t="s">
        <v>17</v>
      </c>
      <c r="FO145" s="228" t="s">
        <v>1714</v>
      </c>
      <c r="FP145" s="218" t="s">
        <v>17</v>
      </c>
      <c r="FQ145" s="219">
        <v>45400</v>
      </c>
      <c r="FR145" s="227" t="s">
        <v>1716</v>
      </c>
      <c r="FS145" s="230" t="s">
        <v>17</v>
      </c>
      <c r="FT145" s="230" t="s">
        <v>17</v>
      </c>
      <c r="FU145" s="230" t="s">
        <v>17</v>
      </c>
      <c r="FV145" s="230" t="s">
        <v>17</v>
      </c>
      <c r="FW145" s="230" t="s">
        <v>1714</v>
      </c>
      <c r="FX145" s="230" t="s">
        <v>17</v>
      </c>
      <c r="FY145" s="214">
        <v>45400</v>
      </c>
      <c r="FZ145" s="228" t="s">
        <v>2510</v>
      </c>
      <c r="GA145" s="228">
        <v>1</v>
      </c>
      <c r="GB145" s="228" t="s">
        <v>2232</v>
      </c>
      <c r="GC145" s="228" t="s">
        <v>33</v>
      </c>
      <c r="GD145" s="228">
        <v>2</v>
      </c>
      <c r="GE145" s="228" t="s">
        <v>17</v>
      </c>
      <c r="GF145" s="228" t="s">
        <v>17</v>
      </c>
      <c r="GG145" s="229">
        <v>45455</v>
      </c>
      <c r="GH145" s="227" t="s">
        <v>2516</v>
      </c>
      <c r="GI145" s="230">
        <v>3</v>
      </c>
      <c r="GJ145" s="230" t="s">
        <v>2232</v>
      </c>
      <c r="GK145" s="230" t="s">
        <v>33</v>
      </c>
      <c r="GL145" s="230">
        <v>2</v>
      </c>
      <c r="GM145" s="230" t="s">
        <v>17</v>
      </c>
      <c r="GN145" s="230" t="s">
        <v>17</v>
      </c>
      <c r="GO145" s="214">
        <v>45455</v>
      </c>
      <c r="GP145" s="228" t="s">
        <v>2511</v>
      </c>
      <c r="GQ145" s="228">
        <v>3</v>
      </c>
      <c r="GR145" s="228" t="s">
        <v>2232</v>
      </c>
      <c r="GS145" s="228" t="s">
        <v>33</v>
      </c>
      <c r="GT145" s="228">
        <v>2</v>
      </c>
      <c r="GU145" s="228" t="s">
        <v>17</v>
      </c>
      <c r="GV145" s="228" t="s">
        <v>17</v>
      </c>
      <c r="GW145" s="229">
        <v>45455</v>
      </c>
      <c r="GX145" s="227" t="s">
        <v>2517</v>
      </c>
      <c r="GY145" s="230">
        <v>3</v>
      </c>
      <c r="GZ145" s="230" t="s">
        <v>2232</v>
      </c>
      <c r="HA145" s="230" t="s">
        <v>33</v>
      </c>
      <c r="HB145" s="230">
        <v>2</v>
      </c>
      <c r="HC145" s="230" t="s">
        <v>17</v>
      </c>
      <c r="HD145" s="230" t="s">
        <v>17</v>
      </c>
      <c r="HE145" s="214">
        <v>45455</v>
      </c>
      <c r="HF145" s="228" t="s">
        <v>2509</v>
      </c>
      <c r="HG145" s="228">
        <v>2</v>
      </c>
      <c r="HH145" s="228" t="s">
        <v>2232</v>
      </c>
      <c r="HI145" s="228" t="s">
        <v>33</v>
      </c>
      <c r="HJ145" s="228">
        <v>2</v>
      </c>
      <c r="HK145" s="228" t="s">
        <v>17</v>
      </c>
      <c r="HL145" s="228" t="s">
        <v>17</v>
      </c>
      <c r="HM145" s="229">
        <v>45455</v>
      </c>
      <c r="HN145" s="227" t="s">
        <v>2515</v>
      </c>
      <c r="HO145" s="230">
        <v>3</v>
      </c>
      <c r="HP145" s="230" t="s">
        <v>2232</v>
      </c>
      <c r="HQ145" s="230" t="s">
        <v>33</v>
      </c>
      <c r="HR145" s="230">
        <v>2</v>
      </c>
      <c r="HS145" s="230" t="s">
        <v>17</v>
      </c>
      <c r="HT145" s="230" t="s">
        <v>17</v>
      </c>
      <c r="HU145" s="214">
        <v>45455</v>
      </c>
      <c r="HV145" s="228" t="s">
        <v>2512</v>
      </c>
      <c r="HW145" s="228">
        <v>3</v>
      </c>
      <c r="HX145" s="228" t="s">
        <v>2232</v>
      </c>
      <c r="HY145" s="228" t="s">
        <v>33</v>
      </c>
      <c r="HZ145" s="228">
        <v>2</v>
      </c>
      <c r="IA145" s="228" t="s">
        <v>17</v>
      </c>
      <c r="IB145" s="228" t="s">
        <v>17</v>
      </c>
      <c r="IC145" s="229">
        <v>45455</v>
      </c>
      <c r="ID145" s="227" t="s">
        <v>2514</v>
      </c>
      <c r="IE145" s="230">
        <v>3</v>
      </c>
      <c r="IF145" s="230" t="s">
        <v>2232</v>
      </c>
      <c r="IG145" s="230" t="s">
        <v>33</v>
      </c>
      <c r="IH145" s="230">
        <v>2</v>
      </c>
      <c r="II145" s="230" t="s">
        <v>17</v>
      </c>
      <c r="IJ145" s="230" t="s">
        <v>17</v>
      </c>
      <c r="IK145" s="214">
        <v>45455</v>
      </c>
      <c r="IL145" s="228" t="s">
        <v>2513</v>
      </c>
      <c r="IM145" s="228">
        <v>3</v>
      </c>
      <c r="IN145" s="228" t="s">
        <v>2232</v>
      </c>
      <c r="IO145" s="228" t="s">
        <v>33</v>
      </c>
      <c r="IP145" s="228">
        <v>2</v>
      </c>
      <c r="IQ145" s="228" t="s">
        <v>17</v>
      </c>
      <c r="IR145" s="228" t="s">
        <v>17</v>
      </c>
      <c r="IS145" s="229">
        <v>45455</v>
      </c>
    </row>
    <row r="146" spans="1:253" x14ac:dyDescent="0.35">
      <c r="A146" s="11" t="s">
        <v>2518</v>
      </c>
      <c r="B146" s="11" t="s">
        <v>11235</v>
      </c>
      <c r="C146" s="11" t="s">
        <v>2519</v>
      </c>
      <c r="D146" s="11" t="s">
        <v>2520</v>
      </c>
      <c r="E146" s="11" t="s">
        <v>10383</v>
      </c>
      <c r="F146" s="11" t="s">
        <v>8693</v>
      </c>
      <c r="G146" s="212">
        <v>12400000</v>
      </c>
      <c r="H146" s="213" t="s">
        <v>8690</v>
      </c>
      <c r="I146" s="213" t="s">
        <v>888</v>
      </c>
      <c r="J146" s="213">
        <v>2</v>
      </c>
      <c r="K146" s="213" t="s">
        <v>8692</v>
      </c>
      <c r="L146" s="213" t="s">
        <v>8691</v>
      </c>
      <c r="M146" s="214">
        <v>45531</v>
      </c>
      <c r="N146" s="227" t="s">
        <v>8697</v>
      </c>
      <c r="O146" s="216">
        <v>644329</v>
      </c>
      <c r="P146" s="216" t="s">
        <v>8694</v>
      </c>
      <c r="Q146" s="216" t="s">
        <v>22</v>
      </c>
      <c r="R146" s="216">
        <v>3</v>
      </c>
      <c r="S146" s="216" t="s">
        <v>8696</v>
      </c>
      <c r="T146" s="216" t="s">
        <v>8695</v>
      </c>
      <c r="U146" s="217">
        <v>45531</v>
      </c>
      <c r="V146" s="227" t="s">
        <v>8700</v>
      </c>
      <c r="W146" s="213">
        <v>12400000</v>
      </c>
      <c r="X146" s="213" t="s">
        <v>8690</v>
      </c>
      <c r="Y146" s="213" t="s">
        <v>888</v>
      </c>
      <c r="Z146" s="213">
        <v>2</v>
      </c>
      <c r="AA146" s="213" t="s">
        <v>8699</v>
      </c>
      <c r="AB146" s="213" t="s">
        <v>8698</v>
      </c>
      <c r="AC146" s="214">
        <v>45531</v>
      </c>
      <c r="AD146" s="227" t="s">
        <v>8702</v>
      </c>
      <c r="AE146" s="218">
        <v>12400000</v>
      </c>
      <c r="AF146" s="218" t="s">
        <v>8701</v>
      </c>
      <c r="AG146" s="218" t="s">
        <v>888</v>
      </c>
      <c r="AH146" s="218">
        <v>2</v>
      </c>
      <c r="AI146" s="218" t="s">
        <v>8699</v>
      </c>
      <c r="AJ146" s="218" t="s">
        <v>8698</v>
      </c>
      <c r="AK146" s="219">
        <v>45531</v>
      </c>
      <c r="AL146" s="227" t="s">
        <v>8706</v>
      </c>
      <c r="AM146" s="213">
        <v>7115000</v>
      </c>
      <c r="AN146" s="213" t="s">
        <v>8703</v>
      </c>
      <c r="AO146" s="213" t="s">
        <v>22</v>
      </c>
      <c r="AP146" s="213">
        <v>3</v>
      </c>
      <c r="AQ146" s="213" t="s">
        <v>8705</v>
      </c>
      <c r="AR146" s="213" t="s">
        <v>8704</v>
      </c>
      <c r="AS146" s="214">
        <v>45531</v>
      </c>
      <c r="AT146" s="228" t="s">
        <v>8708</v>
      </c>
      <c r="AU146" s="218" t="s">
        <v>17</v>
      </c>
      <c r="AV146" s="218" t="s">
        <v>17</v>
      </c>
      <c r="AW146" s="218" t="s">
        <v>22</v>
      </c>
      <c r="AX146" s="218">
        <v>3</v>
      </c>
      <c r="AY146" s="218" t="s">
        <v>8707</v>
      </c>
      <c r="AZ146" s="218" t="s">
        <v>17</v>
      </c>
      <c r="BA146" s="219">
        <v>45531</v>
      </c>
      <c r="BB146" s="227" t="s">
        <v>8738</v>
      </c>
      <c r="BC146" s="213">
        <v>170</v>
      </c>
      <c r="BD146" s="213" t="s">
        <v>8735</v>
      </c>
      <c r="BE146" s="213" t="s">
        <v>33</v>
      </c>
      <c r="BF146" s="213">
        <v>2</v>
      </c>
      <c r="BG146" s="213" t="s">
        <v>8737</v>
      </c>
      <c r="BH146" s="213" t="s">
        <v>8736</v>
      </c>
      <c r="BI146" s="214">
        <v>45531</v>
      </c>
      <c r="BJ146" s="228" t="s">
        <v>8711</v>
      </c>
      <c r="BK146" s="228">
        <v>571</v>
      </c>
      <c r="BL146" s="228" t="s">
        <v>8709</v>
      </c>
      <c r="BM146" s="228" t="s">
        <v>22</v>
      </c>
      <c r="BN146" s="228">
        <v>3</v>
      </c>
      <c r="BO146" s="228" t="s">
        <v>8710</v>
      </c>
      <c r="BP146" s="218" t="s">
        <v>4522</v>
      </c>
      <c r="BQ146" s="229">
        <v>45531</v>
      </c>
      <c r="BR146" s="227" t="s">
        <v>8739</v>
      </c>
      <c r="BS146" s="230" t="s">
        <v>17</v>
      </c>
      <c r="BT146" s="230" t="s">
        <v>17</v>
      </c>
      <c r="BU146" s="230" t="s">
        <v>22</v>
      </c>
      <c r="BV146" s="230">
        <v>3</v>
      </c>
      <c r="BW146" s="230" t="s">
        <v>17</v>
      </c>
      <c r="BX146" s="230" t="s">
        <v>17</v>
      </c>
      <c r="BY146" s="214">
        <v>45531</v>
      </c>
      <c r="BZ146" s="228" t="s">
        <v>8740</v>
      </c>
      <c r="CA146" s="228" t="s">
        <v>17</v>
      </c>
      <c r="CB146" s="228" t="s">
        <v>17</v>
      </c>
      <c r="CC146" s="228" t="s">
        <v>22</v>
      </c>
      <c r="CD146" s="228">
        <v>3</v>
      </c>
      <c r="CE146" s="228" t="s">
        <v>17</v>
      </c>
      <c r="CF146" s="228" t="s">
        <v>17</v>
      </c>
      <c r="CG146" s="229">
        <v>45531</v>
      </c>
      <c r="CH146" s="227" t="s">
        <v>11563</v>
      </c>
      <c r="CI146" s="228" t="e">
        <v>#N/A</v>
      </c>
      <c r="CJ146" s="228" t="e">
        <v>#N/A</v>
      </c>
      <c r="CK146" s="228" t="e">
        <v>#N/A</v>
      </c>
      <c r="CL146" s="228" t="e">
        <v>#N/A</v>
      </c>
      <c r="CM146" s="228" t="e">
        <v>#N/A</v>
      </c>
      <c r="CN146" s="228" t="e">
        <v>#N/A</v>
      </c>
      <c r="CO146" s="231" t="e">
        <v>#N/A</v>
      </c>
      <c r="CP146" s="228" t="s">
        <v>8742</v>
      </c>
      <c r="CQ146" s="230" t="s">
        <v>17</v>
      </c>
      <c r="CR146" s="230" t="s">
        <v>17</v>
      </c>
      <c r="CS146" s="230" t="s">
        <v>22</v>
      </c>
      <c r="CT146" s="230">
        <v>3</v>
      </c>
      <c r="CU146" s="230" t="s">
        <v>17</v>
      </c>
      <c r="CV146" s="230" t="s">
        <v>17</v>
      </c>
      <c r="CW146" s="214">
        <v>45531</v>
      </c>
      <c r="CX146" s="228" t="s">
        <v>8715</v>
      </c>
      <c r="CY146" s="218">
        <v>8546000</v>
      </c>
      <c r="CZ146" s="218" t="s">
        <v>8720</v>
      </c>
      <c r="DA146" s="218" t="s">
        <v>888</v>
      </c>
      <c r="DB146" s="218">
        <v>2</v>
      </c>
      <c r="DC146" s="218" t="s">
        <v>8722</v>
      </c>
      <c r="DD146" s="218" t="s">
        <v>8721</v>
      </c>
      <c r="DE146" s="220">
        <v>45531</v>
      </c>
      <c r="DF146" s="227" t="s">
        <v>8717</v>
      </c>
      <c r="DG146" s="213">
        <v>0</v>
      </c>
      <c r="DH146" s="230" t="s">
        <v>8690</v>
      </c>
      <c r="DI146" s="230" t="s">
        <v>888</v>
      </c>
      <c r="DJ146" s="230">
        <v>2</v>
      </c>
      <c r="DK146" s="230" t="s">
        <v>8716</v>
      </c>
      <c r="DL146" s="230" t="s">
        <v>8691</v>
      </c>
      <c r="DM146" s="214">
        <v>45531</v>
      </c>
      <c r="DN146" s="228" t="s">
        <v>8719</v>
      </c>
      <c r="DO146" s="218">
        <v>3853000</v>
      </c>
      <c r="DP146" s="228" t="s">
        <v>8690</v>
      </c>
      <c r="DQ146" s="228" t="s">
        <v>888</v>
      </c>
      <c r="DR146" s="228">
        <v>2</v>
      </c>
      <c r="DS146" s="228" t="s">
        <v>8718</v>
      </c>
      <c r="DT146" s="228" t="s">
        <v>8691</v>
      </c>
      <c r="DU146" s="229">
        <v>45531</v>
      </c>
      <c r="DV146" s="227" t="s">
        <v>8723</v>
      </c>
      <c r="DW146" s="213">
        <v>1282000</v>
      </c>
      <c r="DX146" s="230" t="s">
        <v>8720</v>
      </c>
      <c r="DY146" s="230" t="s">
        <v>888</v>
      </c>
      <c r="DZ146" s="230">
        <v>2</v>
      </c>
      <c r="EA146" s="230" t="s">
        <v>8722</v>
      </c>
      <c r="EB146" s="230" t="s">
        <v>8721</v>
      </c>
      <c r="EC146" s="214">
        <v>45531</v>
      </c>
      <c r="ED146" s="228" t="s">
        <v>8726</v>
      </c>
      <c r="EE146" s="218">
        <v>7179000</v>
      </c>
      <c r="EF146" s="228" t="s">
        <v>8720</v>
      </c>
      <c r="EG146" s="228" t="s">
        <v>888</v>
      </c>
      <c r="EH146" s="228">
        <v>2</v>
      </c>
      <c r="EI146" s="228" t="s">
        <v>8725</v>
      </c>
      <c r="EJ146" s="228" t="s">
        <v>8724</v>
      </c>
      <c r="EK146" s="229">
        <v>45531</v>
      </c>
      <c r="EL146" s="227" t="s">
        <v>8729</v>
      </c>
      <c r="EM146" s="213">
        <v>85000</v>
      </c>
      <c r="EN146" s="230" t="s">
        <v>8727</v>
      </c>
      <c r="EO146" s="230" t="s">
        <v>888</v>
      </c>
      <c r="EP146" s="230">
        <v>2</v>
      </c>
      <c r="EQ146" s="230" t="s">
        <v>8728</v>
      </c>
      <c r="ER146" s="230" t="s">
        <v>8724</v>
      </c>
      <c r="ES146" s="214">
        <v>45531</v>
      </c>
      <c r="ET146" s="228" t="s">
        <v>8712</v>
      </c>
      <c r="EU146" s="228">
        <v>571</v>
      </c>
      <c r="EV146" s="228" t="s">
        <v>8709</v>
      </c>
      <c r="EW146" s="228" t="s">
        <v>22</v>
      </c>
      <c r="EX146" s="228">
        <v>3</v>
      </c>
      <c r="EY146" s="228" t="s">
        <v>8710</v>
      </c>
      <c r="EZ146" s="228" t="s">
        <v>4522</v>
      </c>
      <c r="FA146" s="229">
        <v>45531</v>
      </c>
      <c r="FB146" s="227" t="s">
        <v>8731</v>
      </c>
      <c r="FC146" s="230">
        <v>5</v>
      </c>
      <c r="FD146" s="230" t="s">
        <v>8713</v>
      </c>
      <c r="FE146" s="230" t="s">
        <v>888</v>
      </c>
      <c r="FF146" s="230">
        <v>2</v>
      </c>
      <c r="FG146" s="230" t="s">
        <v>8730</v>
      </c>
      <c r="FH146" s="230" t="s">
        <v>8691</v>
      </c>
      <c r="FI146" s="214">
        <v>45531</v>
      </c>
      <c r="FJ146" s="227" t="s">
        <v>8733</v>
      </c>
      <c r="FK146" s="228" t="s">
        <v>17</v>
      </c>
      <c r="FL146" s="228" t="s">
        <v>17</v>
      </c>
      <c r="FM146" s="228" t="s">
        <v>22</v>
      </c>
      <c r="FN146" s="228">
        <v>3</v>
      </c>
      <c r="FO146" s="228" t="s">
        <v>8732</v>
      </c>
      <c r="FP146" s="218" t="s">
        <v>17</v>
      </c>
      <c r="FQ146" s="219">
        <v>45531</v>
      </c>
      <c r="FR146" s="227" t="s">
        <v>8734</v>
      </c>
      <c r="FS146" s="230" t="s">
        <v>17</v>
      </c>
      <c r="FT146" s="230" t="s">
        <v>17</v>
      </c>
      <c r="FU146" s="230" t="s">
        <v>22</v>
      </c>
      <c r="FV146" s="230">
        <v>3</v>
      </c>
      <c r="FW146" s="230" t="s">
        <v>8732</v>
      </c>
      <c r="FX146" s="230" t="s">
        <v>17</v>
      </c>
      <c r="FY146" s="214">
        <v>45531</v>
      </c>
      <c r="FZ146" s="228" t="s">
        <v>2522</v>
      </c>
      <c r="GA146" s="228">
        <v>1</v>
      </c>
      <c r="GB146" s="228" t="s">
        <v>2232</v>
      </c>
      <c r="GC146" s="228" t="s">
        <v>33</v>
      </c>
      <c r="GD146" s="228">
        <v>2</v>
      </c>
      <c r="GE146" s="228" t="s">
        <v>17</v>
      </c>
      <c r="GF146" s="228" t="s">
        <v>17</v>
      </c>
      <c r="GG146" s="229">
        <v>45455</v>
      </c>
      <c r="GH146" s="227" t="s">
        <v>2528</v>
      </c>
      <c r="GI146" s="230">
        <v>2</v>
      </c>
      <c r="GJ146" s="230" t="s">
        <v>2232</v>
      </c>
      <c r="GK146" s="230" t="s">
        <v>33</v>
      </c>
      <c r="GL146" s="230">
        <v>2</v>
      </c>
      <c r="GM146" s="230" t="s">
        <v>17</v>
      </c>
      <c r="GN146" s="230" t="s">
        <v>17</v>
      </c>
      <c r="GO146" s="214">
        <v>45455</v>
      </c>
      <c r="GP146" s="228" t="s">
        <v>2523</v>
      </c>
      <c r="GQ146" s="228">
        <v>2</v>
      </c>
      <c r="GR146" s="228" t="s">
        <v>2232</v>
      </c>
      <c r="GS146" s="228" t="s">
        <v>33</v>
      </c>
      <c r="GT146" s="228">
        <v>2</v>
      </c>
      <c r="GU146" s="228" t="s">
        <v>17</v>
      </c>
      <c r="GV146" s="228" t="s">
        <v>17</v>
      </c>
      <c r="GW146" s="229">
        <v>45455</v>
      </c>
      <c r="GX146" s="227" t="s">
        <v>2529</v>
      </c>
      <c r="GY146" s="230">
        <v>3</v>
      </c>
      <c r="GZ146" s="230" t="s">
        <v>2232</v>
      </c>
      <c r="HA146" s="230" t="s">
        <v>33</v>
      </c>
      <c r="HB146" s="230">
        <v>2</v>
      </c>
      <c r="HC146" s="230" t="s">
        <v>17</v>
      </c>
      <c r="HD146" s="230" t="s">
        <v>17</v>
      </c>
      <c r="HE146" s="214">
        <v>45455</v>
      </c>
      <c r="HF146" s="228" t="s">
        <v>2521</v>
      </c>
      <c r="HG146" s="228">
        <v>2</v>
      </c>
      <c r="HH146" s="228" t="s">
        <v>2232</v>
      </c>
      <c r="HI146" s="228" t="s">
        <v>33</v>
      </c>
      <c r="HJ146" s="228">
        <v>2</v>
      </c>
      <c r="HK146" s="228" t="s">
        <v>17</v>
      </c>
      <c r="HL146" s="228" t="s">
        <v>17</v>
      </c>
      <c r="HM146" s="229">
        <v>45455</v>
      </c>
      <c r="HN146" s="227" t="s">
        <v>2527</v>
      </c>
      <c r="HO146" s="230">
        <v>2</v>
      </c>
      <c r="HP146" s="230" t="s">
        <v>2232</v>
      </c>
      <c r="HQ146" s="230" t="s">
        <v>33</v>
      </c>
      <c r="HR146" s="230">
        <v>2</v>
      </c>
      <c r="HS146" s="230" t="s">
        <v>17</v>
      </c>
      <c r="HT146" s="230" t="s">
        <v>17</v>
      </c>
      <c r="HU146" s="214">
        <v>45455</v>
      </c>
      <c r="HV146" s="228" t="s">
        <v>2524</v>
      </c>
      <c r="HW146" s="228">
        <v>3</v>
      </c>
      <c r="HX146" s="228" t="s">
        <v>2232</v>
      </c>
      <c r="HY146" s="228" t="s">
        <v>33</v>
      </c>
      <c r="HZ146" s="228">
        <v>2</v>
      </c>
      <c r="IA146" s="228" t="s">
        <v>17</v>
      </c>
      <c r="IB146" s="228" t="s">
        <v>17</v>
      </c>
      <c r="IC146" s="229">
        <v>45455</v>
      </c>
      <c r="ID146" s="227" t="s">
        <v>2526</v>
      </c>
      <c r="IE146" s="230">
        <v>3</v>
      </c>
      <c r="IF146" s="230" t="s">
        <v>2232</v>
      </c>
      <c r="IG146" s="230" t="s">
        <v>33</v>
      </c>
      <c r="IH146" s="230">
        <v>2</v>
      </c>
      <c r="II146" s="230" t="s">
        <v>17</v>
      </c>
      <c r="IJ146" s="230" t="s">
        <v>17</v>
      </c>
      <c r="IK146" s="214">
        <v>45455</v>
      </c>
      <c r="IL146" s="228" t="s">
        <v>2525</v>
      </c>
      <c r="IM146" s="228">
        <v>3</v>
      </c>
      <c r="IN146" s="228" t="s">
        <v>2232</v>
      </c>
      <c r="IO146" s="228" t="s">
        <v>33</v>
      </c>
      <c r="IP146" s="228">
        <v>2</v>
      </c>
      <c r="IQ146" s="228" t="s">
        <v>17</v>
      </c>
      <c r="IR146" s="228" t="s">
        <v>17</v>
      </c>
      <c r="IS146" s="229">
        <v>45455</v>
      </c>
    </row>
    <row r="147" spans="1:253" x14ac:dyDescent="0.35">
      <c r="A147" s="11" t="s">
        <v>3356</v>
      </c>
      <c r="B147" s="11" t="s">
        <v>10816</v>
      </c>
      <c r="C147" s="11" t="s">
        <v>3357</v>
      </c>
      <c r="D147" s="11" t="s">
        <v>3358</v>
      </c>
      <c r="E147" s="11" t="s">
        <v>10388</v>
      </c>
      <c r="F147" s="11" t="s">
        <v>5261</v>
      </c>
      <c r="G147" s="212">
        <v>5557000</v>
      </c>
      <c r="H147" s="213" t="s">
        <v>5258</v>
      </c>
      <c r="I147" s="213" t="s">
        <v>492</v>
      </c>
      <c r="J147" s="213">
        <v>1</v>
      </c>
      <c r="K147" s="213" t="s">
        <v>5260</v>
      </c>
      <c r="L147" s="213" t="s">
        <v>5259</v>
      </c>
      <c r="M147" s="214">
        <v>45526</v>
      </c>
      <c r="N147" s="227" t="s">
        <v>5264</v>
      </c>
      <c r="O147" s="216">
        <v>48080</v>
      </c>
      <c r="P147" s="216" t="s">
        <v>903</v>
      </c>
      <c r="Q147" s="216" t="s">
        <v>888</v>
      </c>
      <c r="R147" s="216">
        <v>2</v>
      </c>
      <c r="S147" s="216" t="s">
        <v>5263</v>
      </c>
      <c r="T147" s="216" t="s">
        <v>5262</v>
      </c>
      <c r="U147" s="217">
        <v>45526</v>
      </c>
      <c r="V147" s="227" t="s">
        <v>5266</v>
      </c>
      <c r="W147" s="213">
        <v>5557000</v>
      </c>
      <c r="X147" s="213" t="s">
        <v>5258</v>
      </c>
      <c r="Y147" s="213" t="s">
        <v>888</v>
      </c>
      <c r="Z147" s="213">
        <v>2</v>
      </c>
      <c r="AA147" s="213" t="s">
        <v>5265</v>
      </c>
      <c r="AB147" s="213" t="s">
        <v>5259</v>
      </c>
      <c r="AC147" s="214">
        <v>45526</v>
      </c>
      <c r="AD147" s="227" t="s">
        <v>5270</v>
      </c>
      <c r="AE147" s="218">
        <v>125000</v>
      </c>
      <c r="AF147" s="218" t="s">
        <v>5267</v>
      </c>
      <c r="AG147" s="218" t="s">
        <v>888</v>
      </c>
      <c r="AH147" s="218">
        <v>2</v>
      </c>
      <c r="AI147" s="218" t="s">
        <v>5269</v>
      </c>
      <c r="AJ147" s="218" t="s">
        <v>5268</v>
      </c>
      <c r="AK147" s="219">
        <v>45526</v>
      </c>
      <c r="AL147" s="227" t="s">
        <v>5272</v>
      </c>
      <c r="AM147" s="213">
        <v>125000</v>
      </c>
      <c r="AN147" s="213" t="s">
        <v>5267</v>
      </c>
      <c r="AO147" s="213" t="s">
        <v>888</v>
      </c>
      <c r="AP147" s="213">
        <v>2</v>
      </c>
      <c r="AQ147" s="213" t="s">
        <v>5271</v>
      </c>
      <c r="AR147" s="213" t="s">
        <v>5268</v>
      </c>
      <c r="AS147" s="214">
        <v>45526</v>
      </c>
      <c r="AT147" s="228" t="s">
        <v>5275</v>
      </c>
      <c r="AU147" s="218" t="s">
        <v>17</v>
      </c>
      <c r="AV147" s="218" t="s">
        <v>17</v>
      </c>
      <c r="AW147" s="218" t="s">
        <v>17</v>
      </c>
      <c r="AX147" s="218" t="s">
        <v>17</v>
      </c>
      <c r="AY147" s="218" t="s">
        <v>5273</v>
      </c>
      <c r="AZ147" s="218" t="s">
        <v>17</v>
      </c>
      <c r="BA147" s="219">
        <v>45526</v>
      </c>
      <c r="BB147" s="227" t="s">
        <v>5274</v>
      </c>
      <c r="BC147" s="213" t="s">
        <v>17</v>
      </c>
      <c r="BD147" s="213" t="s">
        <v>17</v>
      </c>
      <c r="BE147" s="213" t="s">
        <v>17</v>
      </c>
      <c r="BF147" s="213" t="s">
        <v>17</v>
      </c>
      <c r="BG147" s="213" t="s">
        <v>5273</v>
      </c>
      <c r="BH147" s="213" t="s">
        <v>17</v>
      </c>
      <c r="BI147" s="214">
        <v>45526</v>
      </c>
      <c r="BJ147" s="228" t="s">
        <v>5278</v>
      </c>
      <c r="BK147" s="228">
        <v>0</v>
      </c>
      <c r="BL147" s="228" t="s">
        <v>5276</v>
      </c>
      <c r="BM147" s="228" t="s">
        <v>888</v>
      </c>
      <c r="BN147" s="228">
        <v>2</v>
      </c>
      <c r="BO147" s="228" t="s">
        <v>5277</v>
      </c>
      <c r="BP147" s="218" t="s">
        <v>4522</v>
      </c>
      <c r="BQ147" s="229">
        <v>45526</v>
      </c>
      <c r="BR147" s="227" t="s">
        <v>5282</v>
      </c>
      <c r="BS147" s="230" t="s">
        <v>17</v>
      </c>
      <c r="BT147" s="230" t="s">
        <v>17</v>
      </c>
      <c r="BU147" s="230" t="s">
        <v>17</v>
      </c>
      <c r="BV147" s="230" t="s">
        <v>17</v>
      </c>
      <c r="BW147" s="230" t="s">
        <v>5281</v>
      </c>
      <c r="BX147" s="230" t="s">
        <v>17</v>
      </c>
      <c r="BY147" s="214">
        <v>45526</v>
      </c>
      <c r="BZ147" s="228" t="s">
        <v>5283</v>
      </c>
      <c r="CA147" s="228" t="s">
        <v>17</v>
      </c>
      <c r="CB147" s="228" t="s">
        <v>17</v>
      </c>
      <c r="CC147" s="228" t="s">
        <v>17</v>
      </c>
      <c r="CD147" s="228" t="s">
        <v>17</v>
      </c>
      <c r="CE147" s="228" t="s">
        <v>5281</v>
      </c>
      <c r="CF147" s="228" t="s">
        <v>17</v>
      </c>
      <c r="CG147" s="229">
        <v>45526</v>
      </c>
      <c r="CH147" s="227" t="s">
        <v>11564</v>
      </c>
      <c r="CI147" s="228" t="e">
        <v>#N/A</v>
      </c>
      <c r="CJ147" s="228" t="e">
        <v>#N/A</v>
      </c>
      <c r="CK147" s="228" t="e">
        <v>#N/A</v>
      </c>
      <c r="CL147" s="228" t="e">
        <v>#N/A</v>
      </c>
      <c r="CM147" s="228" t="e">
        <v>#N/A</v>
      </c>
      <c r="CN147" s="228" t="e">
        <v>#N/A</v>
      </c>
      <c r="CO147" s="231" t="e">
        <v>#N/A</v>
      </c>
      <c r="CP147" s="228" t="s">
        <v>5285</v>
      </c>
      <c r="CQ147" s="230" t="s">
        <v>17</v>
      </c>
      <c r="CR147" s="230" t="s">
        <v>17</v>
      </c>
      <c r="CS147" s="230" t="s">
        <v>17</v>
      </c>
      <c r="CT147" s="230" t="s">
        <v>17</v>
      </c>
      <c r="CU147" s="230" t="s">
        <v>5281</v>
      </c>
      <c r="CV147" s="230" t="s">
        <v>17</v>
      </c>
      <c r="CW147" s="214">
        <v>45526</v>
      </c>
      <c r="CX147" s="228" t="s">
        <v>5289</v>
      </c>
      <c r="CY147" s="218">
        <v>125000</v>
      </c>
      <c r="CZ147" s="218" t="s">
        <v>5286</v>
      </c>
      <c r="DA147" s="218" t="s">
        <v>888</v>
      </c>
      <c r="DB147" s="218">
        <v>2</v>
      </c>
      <c r="DC147" s="218" t="s">
        <v>5294</v>
      </c>
      <c r="DD147" s="218" t="s">
        <v>5287</v>
      </c>
      <c r="DE147" s="220">
        <v>45526</v>
      </c>
      <c r="DF147" s="227" t="s">
        <v>5291</v>
      </c>
      <c r="DG147" s="213">
        <v>5432000</v>
      </c>
      <c r="DH147" s="230" t="s">
        <v>5258</v>
      </c>
      <c r="DI147" s="230" t="s">
        <v>888</v>
      </c>
      <c r="DJ147" s="230">
        <v>2</v>
      </c>
      <c r="DK147" s="230" t="s">
        <v>5290</v>
      </c>
      <c r="DL147" s="230" t="s">
        <v>5259</v>
      </c>
      <c r="DM147" s="214">
        <v>45526</v>
      </c>
      <c r="DN147" s="228" t="s">
        <v>5293</v>
      </c>
      <c r="DO147" s="218">
        <v>0</v>
      </c>
      <c r="DP147" s="228" t="s">
        <v>5286</v>
      </c>
      <c r="DQ147" s="228" t="s">
        <v>888</v>
      </c>
      <c r="DR147" s="228">
        <v>2</v>
      </c>
      <c r="DS147" s="228" t="s">
        <v>5292</v>
      </c>
      <c r="DT147" s="228" t="s">
        <v>5287</v>
      </c>
      <c r="DU147" s="229">
        <v>45526</v>
      </c>
      <c r="DV147" s="227" t="s">
        <v>5295</v>
      </c>
      <c r="DW147" s="213">
        <v>125000</v>
      </c>
      <c r="DX147" s="230" t="s">
        <v>5286</v>
      </c>
      <c r="DY147" s="230" t="s">
        <v>888</v>
      </c>
      <c r="DZ147" s="230">
        <v>2</v>
      </c>
      <c r="EA147" s="230" t="s">
        <v>5294</v>
      </c>
      <c r="EB147" s="230" t="s">
        <v>5287</v>
      </c>
      <c r="EC147" s="214">
        <v>45526</v>
      </c>
      <c r="ED147" s="228" t="s">
        <v>5297</v>
      </c>
      <c r="EE147" s="218">
        <v>0</v>
      </c>
      <c r="EF147" s="228" t="s">
        <v>5286</v>
      </c>
      <c r="EG147" s="228" t="s">
        <v>888</v>
      </c>
      <c r="EH147" s="228">
        <v>2</v>
      </c>
      <c r="EI147" s="228" t="s">
        <v>5296</v>
      </c>
      <c r="EJ147" s="228" t="s">
        <v>5287</v>
      </c>
      <c r="EK147" s="229">
        <v>45526</v>
      </c>
      <c r="EL147" s="227" t="s">
        <v>5298</v>
      </c>
      <c r="EM147" s="213">
        <v>0</v>
      </c>
      <c r="EN147" s="230" t="s">
        <v>5286</v>
      </c>
      <c r="EO147" s="230" t="s">
        <v>888</v>
      </c>
      <c r="EP147" s="230">
        <v>2</v>
      </c>
      <c r="EQ147" s="230" t="s">
        <v>5296</v>
      </c>
      <c r="ER147" s="230" t="s">
        <v>5287</v>
      </c>
      <c r="ES147" s="214">
        <v>45526</v>
      </c>
      <c r="ET147" s="228" t="s">
        <v>5280</v>
      </c>
      <c r="EU147" s="228">
        <v>0</v>
      </c>
      <c r="EV147" s="228" t="s">
        <v>5276</v>
      </c>
      <c r="EW147" s="228" t="s">
        <v>888</v>
      </c>
      <c r="EX147" s="228">
        <v>2</v>
      </c>
      <c r="EY147" s="228" t="s">
        <v>5279</v>
      </c>
      <c r="EZ147" s="228" t="s">
        <v>4522</v>
      </c>
      <c r="FA147" s="229">
        <v>45526</v>
      </c>
      <c r="FB147" s="227" t="s">
        <v>5300</v>
      </c>
      <c r="FC147" s="230">
        <v>2</v>
      </c>
      <c r="FD147" s="230" t="s">
        <v>5286</v>
      </c>
      <c r="FE147" s="230" t="s">
        <v>888</v>
      </c>
      <c r="FF147" s="230">
        <v>2</v>
      </c>
      <c r="FG147" s="230" t="s">
        <v>5299</v>
      </c>
      <c r="FH147" s="230" t="s">
        <v>5287</v>
      </c>
      <c r="FI147" s="214">
        <v>45526</v>
      </c>
      <c r="FJ147" s="227" t="s">
        <v>5301</v>
      </c>
      <c r="FK147" s="228" t="s">
        <v>17</v>
      </c>
      <c r="FL147" s="228" t="s">
        <v>17</v>
      </c>
      <c r="FM147" s="228" t="s">
        <v>17</v>
      </c>
      <c r="FN147" s="228" t="s">
        <v>17</v>
      </c>
      <c r="FO147" s="228" t="s">
        <v>5273</v>
      </c>
      <c r="FP147" s="218" t="s">
        <v>17</v>
      </c>
      <c r="FQ147" s="219">
        <v>45526</v>
      </c>
      <c r="FR147" s="227" t="s">
        <v>5302</v>
      </c>
      <c r="FS147" s="230" t="s">
        <v>17</v>
      </c>
      <c r="FT147" s="230" t="s">
        <v>17</v>
      </c>
      <c r="FU147" s="230" t="s">
        <v>17</v>
      </c>
      <c r="FV147" s="230" t="s">
        <v>17</v>
      </c>
      <c r="FW147" s="230" t="s">
        <v>5273</v>
      </c>
      <c r="FX147" s="230" t="s">
        <v>17</v>
      </c>
      <c r="FY147" s="214">
        <v>45526</v>
      </c>
      <c r="FZ147" s="228" t="s">
        <v>3360</v>
      </c>
      <c r="GA147" s="228">
        <v>0</v>
      </c>
      <c r="GB147" s="228" t="s">
        <v>2232</v>
      </c>
      <c r="GC147" s="228" t="s">
        <v>33</v>
      </c>
      <c r="GD147" s="228">
        <v>2</v>
      </c>
      <c r="GE147" s="228" t="s">
        <v>17</v>
      </c>
      <c r="GF147" s="228" t="s">
        <v>17</v>
      </c>
      <c r="GG147" s="229">
        <v>45461</v>
      </c>
      <c r="GH147" s="227" t="s">
        <v>3366</v>
      </c>
      <c r="GI147" s="230">
        <v>0</v>
      </c>
      <c r="GJ147" s="230" t="s">
        <v>2232</v>
      </c>
      <c r="GK147" s="230" t="s">
        <v>33</v>
      </c>
      <c r="GL147" s="230">
        <v>2</v>
      </c>
      <c r="GM147" s="230" t="s">
        <v>17</v>
      </c>
      <c r="GN147" s="230" t="s">
        <v>17</v>
      </c>
      <c r="GO147" s="214">
        <v>45461</v>
      </c>
      <c r="GP147" s="228" t="s">
        <v>3361</v>
      </c>
      <c r="GQ147" s="228">
        <v>0</v>
      </c>
      <c r="GR147" s="228" t="s">
        <v>2232</v>
      </c>
      <c r="GS147" s="228" t="s">
        <v>33</v>
      </c>
      <c r="GT147" s="228">
        <v>2</v>
      </c>
      <c r="GU147" s="228" t="s">
        <v>17</v>
      </c>
      <c r="GV147" s="228" t="s">
        <v>17</v>
      </c>
      <c r="GW147" s="229">
        <v>45461</v>
      </c>
      <c r="GX147" s="227" t="s">
        <v>3367</v>
      </c>
      <c r="GY147" s="230">
        <v>0</v>
      </c>
      <c r="GZ147" s="230" t="s">
        <v>2232</v>
      </c>
      <c r="HA147" s="230" t="s">
        <v>33</v>
      </c>
      <c r="HB147" s="230">
        <v>2</v>
      </c>
      <c r="HC147" s="230" t="s">
        <v>17</v>
      </c>
      <c r="HD147" s="230" t="s">
        <v>17</v>
      </c>
      <c r="HE147" s="214">
        <v>45461</v>
      </c>
      <c r="HF147" s="228" t="s">
        <v>3359</v>
      </c>
      <c r="HG147" s="228">
        <v>0</v>
      </c>
      <c r="HH147" s="228" t="s">
        <v>2232</v>
      </c>
      <c r="HI147" s="228" t="s">
        <v>33</v>
      </c>
      <c r="HJ147" s="228">
        <v>2</v>
      </c>
      <c r="HK147" s="228" t="s">
        <v>17</v>
      </c>
      <c r="HL147" s="228" t="s">
        <v>17</v>
      </c>
      <c r="HM147" s="229">
        <v>45461</v>
      </c>
      <c r="HN147" s="227" t="s">
        <v>3365</v>
      </c>
      <c r="HO147" s="230">
        <v>1</v>
      </c>
      <c r="HP147" s="230" t="s">
        <v>2232</v>
      </c>
      <c r="HQ147" s="230" t="s">
        <v>33</v>
      </c>
      <c r="HR147" s="230">
        <v>2</v>
      </c>
      <c r="HS147" s="230" t="s">
        <v>17</v>
      </c>
      <c r="HT147" s="230" t="s">
        <v>17</v>
      </c>
      <c r="HU147" s="214">
        <v>45461</v>
      </c>
      <c r="HV147" s="228" t="s">
        <v>3362</v>
      </c>
      <c r="HW147" s="228">
        <v>0</v>
      </c>
      <c r="HX147" s="228" t="s">
        <v>2232</v>
      </c>
      <c r="HY147" s="228" t="s">
        <v>33</v>
      </c>
      <c r="HZ147" s="228">
        <v>2</v>
      </c>
      <c r="IA147" s="228" t="s">
        <v>17</v>
      </c>
      <c r="IB147" s="228" t="s">
        <v>17</v>
      </c>
      <c r="IC147" s="229">
        <v>45461</v>
      </c>
      <c r="ID147" s="227" t="s">
        <v>3364</v>
      </c>
      <c r="IE147" s="230">
        <v>0</v>
      </c>
      <c r="IF147" s="230" t="s">
        <v>2232</v>
      </c>
      <c r="IG147" s="230" t="s">
        <v>33</v>
      </c>
      <c r="IH147" s="230">
        <v>2</v>
      </c>
      <c r="II147" s="230" t="s">
        <v>17</v>
      </c>
      <c r="IJ147" s="230" t="s">
        <v>17</v>
      </c>
      <c r="IK147" s="214">
        <v>45461</v>
      </c>
      <c r="IL147" s="228" t="s">
        <v>3363</v>
      </c>
      <c r="IM147" s="228">
        <v>0</v>
      </c>
      <c r="IN147" s="228" t="s">
        <v>2232</v>
      </c>
      <c r="IO147" s="228" t="s">
        <v>33</v>
      </c>
      <c r="IP147" s="228">
        <v>2</v>
      </c>
      <c r="IQ147" s="228" t="s">
        <v>17</v>
      </c>
      <c r="IR147" s="228" t="s">
        <v>17</v>
      </c>
      <c r="IS147" s="229">
        <v>45461</v>
      </c>
    </row>
    <row r="148" spans="1:253" x14ac:dyDescent="0.35">
      <c r="A148" s="11" t="s">
        <v>580</v>
      </c>
      <c r="B148" s="11" t="s">
        <v>10755</v>
      </c>
      <c r="C148" s="11" t="s">
        <v>581</v>
      </c>
      <c r="D148" s="11" t="s">
        <v>582</v>
      </c>
      <c r="E148" s="11" t="s">
        <v>10393</v>
      </c>
      <c r="F148" s="11" t="s">
        <v>6218</v>
      </c>
      <c r="G148" s="212">
        <v>1223000</v>
      </c>
      <c r="H148" s="213" t="s">
        <v>6215</v>
      </c>
      <c r="I148" s="213" t="s">
        <v>888</v>
      </c>
      <c r="J148" s="213">
        <v>2</v>
      </c>
      <c r="K148" s="213" t="s">
        <v>6217</v>
      </c>
      <c r="L148" s="213" t="s">
        <v>6216</v>
      </c>
      <c r="M148" s="214">
        <v>45528</v>
      </c>
      <c r="N148" s="227" t="s">
        <v>6221</v>
      </c>
      <c r="O148" s="216">
        <v>17200</v>
      </c>
      <c r="P148" s="216" t="s">
        <v>6219</v>
      </c>
      <c r="Q148" s="216" t="s">
        <v>888</v>
      </c>
      <c r="R148" s="216">
        <v>2</v>
      </c>
      <c r="S148" s="216" t="s">
        <v>6220</v>
      </c>
      <c r="T148" s="216" t="s">
        <v>6216</v>
      </c>
      <c r="U148" s="217">
        <v>45528</v>
      </c>
      <c r="V148" s="227" t="s">
        <v>6224</v>
      </c>
      <c r="W148" s="213">
        <v>1205000</v>
      </c>
      <c r="X148" s="213" t="s">
        <v>5877</v>
      </c>
      <c r="Y148" s="213" t="s">
        <v>888</v>
      </c>
      <c r="Z148" s="213">
        <v>2</v>
      </c>
      <c r="AA148" s="213" t="s">
        <v>6223</v>
      </c>
      <c r="AB148" s="213" t="s">
        <v>6222</v>
      </c>
      <c r="AC148" s="214">
        <v>45528</v>
      </c>
      <c r="AD148" s="227" t="s">
        <v>6225</v>
      </c>
      <c r="AE148" s="218">
        <v>706000</v>
      </c>
      <c r="AF148" s="218" t="s">
        <v>5877</v>
      </c>
      <c r="AG148" s="218" t="s">
        <v>888</v>
      </c>
      <c r="AH148" s="218">
        <v>2</v>
      </c>
      <c r="AI148" s="218" t="s">
        <v>6223</v>
      </c>
      <c r="AJ148" s="218" t="s">
        <v>6222</v>
      </c>
      <c r="AK148" s="219">
        <v>45528</v>
      </c>
      <c r="AL148" s="227" t="s">
        <v>6226</v>
      </c>
      <c r="AM148" s="213" t="s">
        <v>17</v>
      </c>
      <c r="AN148" s="213" t="s">
        <v>17</v>
      </c>
      <c r="AO148" s="213" t="s">
        <v>17</v>
      </c>
      <c r="AP148" s="213" t="s">
        <v>17</v>
      </c>
      <c r="AQ148" s="213" t="s">
        <v>17</v>
      </c>
      <c r="AR148" s="213" t="s">
        <v>17</v>
      </c>
      <c r="AS148" s="214">
        <v>45528</v>
      </c>
      <c r="AT148" s="228" t="s">
        <v>584</v>
      </c>
      <c r="AU148" s="218">
        <v>0</v>
      </c>
      <c r="AV148" s="218" t="s">
        <v>17</v>
      </c>
      <c r="AW148" s="218" t="s">
        <v>17</v>
      </c>
      <c r="AX148" s="218" t="s">
        <v>17</v>
      </c>
      <c r="AY148" s="218" t="s">
        <v>17</v>
      </c>
      <c r="AZ148" s="218" t="s">
        <v>17</v>
      </c>
      <c r="BA148" s="219">
        <v>43874</v>
      </c>
      <c r="BB148" s="227" t="s">
        <v>583</v>
      </c>
      <c r="BC148" s="213">
        <v>0</v>
      </c>
      <c r="BD148" s="213" t="s">
        <v>17</v>
      </c>
      <c r="BE148" s="213" t="s">
        <v>17</v>
      </c>
      <c r="BF148" s="213" t="s">
        <v>17</v>
      </c>
      <c r="BG148" s="213" t="s">
        <v>17</v>
      </c>
      <c r="BH148" s="213" t="s">
        <v>17</v>
      </c>
      <c r="BI148" s="214">
        <v>43874</v>
      </c>
      <c r="BJ148" s="228" t="s">
        <v>6228</v>
      </c>
      <c r="BK148" s="228">
        <v>0</v>
      </c>
      <c r="BL148" s="228" t="s">
        <v>6008</v>
      </c>
      <c r="BM148" s="228" t="s">
        <v>888</v>
      </c>
      <c r="BN148" s="228">
        <v>2</v>
      </c>
      <c r="BO148" s="228" t="s">
        <v>6227</v>
      </c>
      <c r="BP148" s="218" t="s">
        <v>4522</v>
      </c>
      <c r="BQ148" s="229">
        <v>45528</v>
      </c>
      <c r="BR148" s="227" t="s">
        <v>11565</v>
      </c>
      <c r="BS148" s="230" t="e">
        <v>#N/A</v>
      </c>
      <c r="BT148" s="230" t="e">
        <v>#N/A</v>
      </c>
      <c r="BU148" s="230" t="e">
        <v>#N/A</v>
      </c>
      <c r="BV148" s="230" t="e">
        <v>#N/A</v>
      </c>
      <c r="BW148" s="230" t="e">
        <v>#N/A</v>
      </c>
      <c r="BX148" s="230" t="e">
        <v>#N/A</v>
      </c>
      <c r="BY148" s="214" t="e">
        <v>#N/A</v>
      </c>
      <c r="BZ148" s="228" t="s">
        <v>11566</v>
      </c>
      <c r="CA148" s="228" t="e">
        <v>#N/A</v>
      </c>
      <c r="CB148" s="228" t="e">
        <v>#N/A</v>
      </c>
      <c r="CC148" s="228" t="e">
        <v>#N/A</v>
      </c>
      <c r="CD148" s="228" t="e">
        <v>#N/A</v>
      </c>
      <c r="CE148" s="228" t="e">
        <v>#N/A</v>
      </c>
      <c r="CF148" s="228" t="e">
        <v>#N/A</v>
      </c>
      <c r="CG148" s="229" t="e">
        <v>#N/A</v>
      </c>
      <c r="CH148" s="227" t="s">
        <v>11567</v>
      </c>
      <c r="CI148" s="228" t="e">
        <v>#N/A</v>
      </c>
      <c r="CJ148" s="228" t="e">
        <v>#N/A</v>
      </c>
      <c r="CK148" s="228" t="e">
        <v>#N/A</v>
      </c>
      <c r="CL148" s="228" t="e">
        <v>#N/A</v>
      </c>
      <c r="CM148" s="228" t="e">
        <v>#N/A</v>
      </c>
      <c r="CN148" s="228" t="e">
        <v>#N/A</v>
      </c>
      <c r="CO148" s="231" t="e">
        <v>#N/A</v>
      </c>
      <c r="CP148" s="228" t="s">
        <v>11568</v>
      </c>
      <c r="CQ148" s="230" t="e">
        <v>#N/A</v>
      </c>
      <c r="CR148" s="230" t="e">
        <v>#N/A</v>
      </c>
      <c r="CS148" s="230" t="e">
        <v>#N/A</v>
      </c>
      <c r="CT148" s="230" t="e">
        <v>#N/A</v>
      </c>
      <c r="CU148" s="230" t="e">
        <v>#N/A</v>
      </c>
      <c r="CV148" s="230" t="e">
        <v>#N/A</v>
      </c>
      <c r="CW148" s="214" t="e">
        <v>#N/A</v>
      </c>
      <c r="CX148" s="228" t="s">
        <v>6230</v>
      </c>
      <c r="CY148" s="218">
        <v>243000</v>
      </c>
      <c r="CZ148" s="218" t="s">
        <v>5877</v>
      </c>
      <c r="DA148" s="218" t="s">
        <v>888</v>
      </c>
      <c r="DB148" s="218">
        <v>2</v>
      </c>
      <c r="DC148" s="218" t="s">
        <v>6235</v>
      </c>
      <c r="DD148" s="218" t="s">
        <v>6222</v>
      </c>
      <c r="DE148" s="220">
        <v>45528</v>
      </c>
      <c r="DF148" s="227" t="s">
        <v>6232</v>
      </c>
      <c r="DG148" s="213">
        <v>499000</v>
      </c>
      <c r="DH148" s="230" t="s">
        <v>5877</v>
      </c>
      <c r="DI148" s="230" t="s">
        <v>888</v>
      </c>
      <c r="DJ148" s="230">
        <v>2</v>
      </c>
      <c r="DK148" s="230" t="s">
        <v>6231</v>
      </c>
      <c r="DL148" s="230" t="s">
        <v>6222</v>
      </c>
      <c r="DM148" s="214">
        <v>45528</v>
      </c>
      <c r="DN148" s="228" t="s">
        <v>6234</v>
      </c>
      <c r="DO148" s="218">
        <v>463000</v>
      </c>
      <c r="DP148" s="228" t="s">
        <v>5877</v>
      </c>
      <c r="DQ148" s="228" t="s">
        <v>888</v>
      </c>
      <c r="DR148" s="228">
        <v>2</v>
      </c>
      <c r="DS148" s="228" t="s">
        <v>6233</v>
      </c>
      <c r="DT148" s="228" t="s">
        <v>6222</v>
      </c>
      <c r="DU148" s="229">
        <v>45528</v>
      </c>
      <c r="DV148" s="227" t="s">
        <v>6236</v>
      </c>
      <c r="DW148" s="213">
        <v>243000</v>
      </c>
      <c r="DX148" s="230" t="s">
        <v>5877</v>
      </c>
      <c r="DY148" s="230" t="s">
        <v>888</v>
      </c>
      <c r="DZ148" s="230">
        <v>2</v>
      </c>
      <c r="EA148" s="230" t="s">
        <v>6235</v>
      </c>
      <c r="EB148" s="230" t="s">
        <v>6222</v>
      </c>
      <c r="EC148" s="214">
        <v>45528</v>
      </c>
      <c r="ED148" s="228" t="s">
        <v>6238</v>
      </c>
      <c r="EE148" s="218">
        <v>0</v>
      </c>
      <c r="EF148" s="228" t="s">
        <v>5877</v>
      </c>
      <c r="EG148" s="228" t="s">
        <v>888</v>
      </c>
      <c r="EH148" s="228">
        <v>2</v>
      </c>
      <c r="EI148" s="228" t="s">
        <v>6237</v>
      </c>
      <c r="EJ148" s="228" t="s">
        <v>6222</v>
      </c>
      <c r="EK148" s="229">
        <v>45528</v>
      </c>
      <c r="EL148" s="227" t="s">
        <v>6239</v>
      </c>
      <c r="EM148" s="213">
        <v>0</v>
      </c>
      <c r="EN148" s="230" t="s">
        <v>5877</v>
      </c>
      <c r="EO148" s="230" t="s">
        <v>888</v>
      </c>
      <c r="EP148" s="230">
        <v>2</v>
      </c>
      <c r="EQ148" s="230" t="s">
        <v>6237</v>
      </c>
      <c r="ER148" s="230" t="s">
        <v>6222</v>
      </c>
      <c r="ES148" s="214">
        <v>45528</v>
      </c>
      <c r="ET148" s="228" t="s">
        <v>6229</v>
      </c>
      <c r="EU148" s="228">
        <v>0</v>
      </c>
      <c r="EV148" s="228" t="s">
        <v>6008</v>
      </c>
      <c r="EW148" s="228" t="s">
        <v>888</v>
      </c>
      <c r="EX148" s="228">
        <v>2</v>
      </c>
      <c r="EY148" s="228" t="s">
        <v>6227</v>
      </c>
      <c r="EZ148" s="228" t="s">
        <v>4522</v>
      </c>
      <c r="FA148" s="229">
        <v>45528</v>
      </c>
      <c r="FB148" s="227" t="s">
        <v>2104</v>
      </c>
      <c r="FC148" s="230">
        <v>1</v>
      </c>
      <c r="FD148" s="230" t="s">
        <v>2101</v>
      </c>
      <c r="FE148" s="230" t="s">
        <v>888</v>
      </c>
      <c r="FF148" s="230">
        <v>2</v>
      </c>
      <c r="FG148" s="230" t="s">
        <v>2103</v>
      </c>
      <c r="FH148" s="230" t="s">
        <v>2102</v>
      </c>
      <c r="FI148" s="214">
        <v>45443</v>
      </c>
      <c r="FJ148" s="227" t="s">
        <v>11569</v>
      </c>
      <c r="FK148" s="228" t="e">
        <v>#N/A</v>
      </c>
      <c r="FL148" s="228" t="e">
        <v>#N/A</v>
      </c>
      <c r="FM148" s="228" t="e">
        <v>#N/A</v>
      </c>
      <c r="FN148" s="228" t="e">
        <v>#N/A</v>
      </c>
      <c r="FO148" s="228" t="e">
        <v>#N/A</v>
      </c>
      <c r="FP148" s="218" t="e">
        <v>#N/A</v>
      </c>
      <c r="FQ148" s="219" t="e">
        <v>#N/A</v>
      </c>
      <c r="FR148" s="227" t="s">
        <v>11570</v>
      </c>
      <c r="FS148" s="230" t="e">
        <v>#N/A</v>
      </c>
      <c r="FT148" s="230" t="e">
        <v>#N/A</v>
      </c>
      <c r="FU148" s="230" t="e">
        <v>#N/A</v>
      </c>
      <c r="FV148" s="230" t="e">
        <v>#N/A</v>
      </c>
      <c r="FW148" s="230" t="e">
        <v>#N/A</v>
      </c>
      <c r="FX148" s="230" t="e">
        <v>#N/A</v>
      </c>
      <c r="FY148" s="214" t="e">
        <v>#N/A</v>
      </c>
      <c r="FZ148" s="228" t="s">
        <v>2679</v>
      </c>
      <c r="GA148" s="228">
        <v>0</v>
      </c>
      <c r="GB148" s="228" t="s">
        <v>2232</v>
      </c>
      <c r="GC148" s="228" t="s">
        <v>33</v>
      </c>
      <c r="GD148" s="228">
        <v>2</v>
      </c>
      <c r="GE148" s="228" t="s">
        <v>17</v>
      </c>
      <c r="GF148" s="228" t="s">
        <v>17</v>
      </c>
      <c r="GG148" s="229">
        <v>45456</v>
      </c>
      <c r="GH148" s="227" t="s">
        <v>2685</v>
      </c>
      <c r="GI148" s="230">
        <v>0</v>
      </c>
      <c r="GJ148" s="230" t="s">
        <v>2232</v>
      </c>
      <c r="GK148" s="230" t="s">
        <v>33</v>
      </c>
      <c r="GL148" s="230">
        <v>2</v>
      </c>
      <c r="GM148" s="230" t="s">
        <v>17</v>
      </c>
      <c r="GN148" s="230" t="s">
        <v>17</v>
      </c>
      <c r="GO148" s="214">
        <v>45456</v>
      </c>
      <c r="GP148" s="228" t="s">
        <v>2680</v>
      </c>
      <c r="GQ148" s="228">
        <v>0</v>
      </c>
      <c r="GR148" s="228" t="s">
        <v>2232</v>
      </c>
      <c r="GS148" s="228" t="s">
        <v>33</v>
      </c>
      <c r="GT148" s="228">
        <v>2</v>
      </c>
      <c r="GU148" s="228" t="s">
        <v>17</v>
      </c>
      <c r="GV148" s="228" t="s">
        <v>17</v>
      </c>
      <c r="GW148" s="229">
        <v>45456</v>
      </c>
      <c r="GX148" s="227" t="s">
        <v>2686</v>
      </c>
      <c r="GY148" s="230">
        <v>0</v>
      </c>
      <c r="GZ148" s="230" t="s">
        <v>2232</v>
      </c>
      <c r="HA148" s="230" t="s">
        <v>33</v>
      </c>
      <c r="HB148" s="230">
        <v>2</v>
      </c>
      <c r="HC148" s="230" t="s">
        <v>17</v>
      </c>
      <c r="HD148" s="230" t="s">
        <v>17</v>
      </c>
      <c r="HE148" s="214">
        <v>45456</v>
      </c>
      <c r="HF148" s="228" t="s">
        <v>2678</v>
      </c>
      <c r="HG148" s="228">
        <v>0</v>
      </c>
      <c r="HH148" s="228" t="s">
        <v>2232</v>
      </c>
      <c r="HI148" s="228" t="s">
        <v>33</v>
      </c>
      <c r="HJ148" s="228">
        <v>2</v>
      </c>
      <c r="HK148" s="228" t="s">
        <v>17</v>
      </c>
      <c r="HL148" s="228" t="s">
        <v>17</v>
      </c>
      <c r="HM148" s="229">
        <v>45456</v>
      </c>
      <c r="HN148" s="227" t="s">
        <v>2684</v>
      </c>
      <c r="HO148" s="230">
        <v>0</v>
      </c>
      <c r="HP148" s="230" t="s">
        <v>2232</v>
      </c>
      <c r="HQ148" s="230" t="s">
        <v>33</v>
      </c>
      <c r="HR148" s="230">
        <v>2</v>
      </c>
      <c r="HS148" s="230" t="s">
        <v>17</v>
      </c>
      <c r="HT148" s="230" t="s">
        <v>17</v>
      </c>
      <c r="HU148" s="214">
        <v>45456</v>
      </c>
      <c r="HV148" s="228" t="s">
        <v>2681</v>
      </c>
      <c r="HW148" s="228">
        <v>0</v>
      </c>
      <c r="HX148" s="228" t="s">
        <v>2232</v>
      </c>
      <c r="HY148" s="228" t="s">
        <v>33</v>
      </c>
      <c r="HZ148" s="228">
        <v>2</v>
      </c>
      <c r="IA148" s="228" t="s">
        <v>17</v>
      </c>
      <c r="IB148" s="228" t="s">
        <v>17</v>
      </c>
      <c r="IC148" s="229">
        <v>45456</v>
      </c>
      <c r="ID148" s="227" t="s">
        <v>2683</v>
      </c>
      <c r="IE148" s="230">
        <v>0</v>
      </c>
      <c r="IF148" s="230" t="s">
        <v>2232</v>
      </c>
      <c r="IG148" s="230" t="s">
        <v>33</v>
      </c>
      <c r="IH148" s="230">
        <v>2</v>
      </c>
      <c r="II148" s="230" t="s">
        <v>17</v>
      </c>
      <c r="IJ148" s="230" t="s">
        <v>17</v>
      </c>
      <c r="IK148" s="214">
        <v>45456</v>
      </c>
      <c r="IL148" s="228" t="s">
        <v>2682</v>
      </c>
      <c r="IM148" s="228">
        <v>3</v>
      </c>
      <c r="IN148" s="228" t="s">
        <v>2232</v>
      </c>
      <c r="IO148" s="228" t="s">
        <v>33</v>
      </c>
      <c r="IP148" s="228">
        <v>2</v>
      </c>
      <c r="IQ148" s="228" t="s">
        <v>17</v>
      </c>
      <c r="IR148" s="228" t="s">
        <v>17</v>
      </c>
      <c r="IS148" s="229">
        <v>45456</v>
      </c>
    </row>
    <row r="149" spans="1:253" x14ac:dyDescent="0.35">
      <c r="A149" s="11" t="s">
        <v>59</v>
      </c>
      <c r="B149" s="11" t="s">
        <v>10774</v>
      </c>
      <c r="C149" s="11" t="s">
        <v>60</v>
      </c>
      <c r="D149" s="11" t="s">
        <v>61</v>
      </c>
      <c r="E149" s="11" t="s">
        <v>10396</v>
      </c>
      <c r="F149" s="11" t="s">
        <v>9911</v>
      </c>
      <c r="G149" s="212">
        <v>23460000</v>
      </c>
      <c r="H149" s="213" t="s">
        <v>4316</v>
      </c>
      <c r="I149" s="213" t="s">
        <v>492</v>
      </c>
      <c r="J149" s="213">
        <v>1</v>
      </c>
      <c r="K149" s="213" t="s">
        <v>4318</v>
      </c>
      <c r="L149" s="213" t="s">
        <v>4317</v>
      </c>
      <c r="M149" s="214">
        <v>45532</v>
      </c>
      <c r="N149" s="227" t="s">
        <v>9914</v>
      </c>
      <c r="O149" s="216">
        <v>185180</v>
      </c>
      <c r="P149" s="216" t="s">
        <v>695</v>
      </c>
      <c r="Q149" s="216" t="s">
        <v>492</v>
      </c>
      <c r="R149" s="216">
        <v>1</v>
      </c>
      <c r="S149" s="216" t="s">
        <v>9913</v>
      </c>
      <c r="T149" s="216" t="s">
        <v>9912</v>
      </c>
      <c r="U149" s="217">
        <v>45532</v>
      </c>
      <c r="V149" s="227" t="s">
        <v>9916</v>
      </c>
      <c r="W149" s="213">
        <v>23460000</v>
      </c>
      <c r="X149" s="213" t="s">
        <v>4316</v>
      </c>
      <c r="Y149" s="213" t="s">
        <v>492</v>
      </c>
      <c r="Z149" s="213">
        <v>1</v>
      </c>
      <c r="AA149" s="213" t="s">
        <v>9915</v>
      </c>
      <c r="AB149" s="213" t="s">
        <v>4317</v>
      </c>
      <c r="AC149" s="214">
        <v>45532</v>
      </c>
      <c r="AD149" s="227" t="s">
        <v>9918</v>
      </c>
      <c r="AE149" s="218">
        <v>23460000</v>
      </c>
      <c r="AF149" s="218" t="s">
        <v>4316</v>
      </c>
      <c r="AG149" s="218" t="s">
        <v>492</v>
      </c>
      <c r="AH149" s="218">
        <v>1</v>
      </c>
      <c r="AI149" s="218" t="s">
        <v>9917</v>
      </c>
      <c r="AJ149" s="218" t="s">
        <v>4317</v>
      </c>
      <c r="AK149" s="219">
        <v>45532</v>
      </c>
      <c r="AL149" s="227" t="s">
        <v>9922</v>
      </c>
      <c r="AM149" s="213">
        <v>15298000</v>
      </c>
      <c r="AN149" s="213" t="s">
        <v>9919</v>
      </c>
      <c r="AO149" s="213" t="s">
        <v>888</v>
      </c>
      <c r="AP149" s="213">
        <v>2</v>
      </c>
      <c r="AQ149" s="213" t="s">
        <v>9921</v>
      </c>
      <c r="AR149" s="213" t="s">
        <v>9920</v>
      </c>
      <c r="AS149" s="214">
        <v>45532</v>
      </c>
      <c r="AT149" s="228" t="s">
        <v>534</v>
      </c>
      <c r="AU149" s="218" t="s">
        <v>17</v>
      </c>
      <c r="AV149" s="218" t="s">
        <v>531</v>
      </c>
      <c r="AW149" s="218" t="s">
        <v>17</v>
      </c>
      <c r="AX149" s="218" t="s">
        <v>17</v>
      </c>
      <c r="AY149" s="218" t="s">
        <v>533</v>
      </c>
      <c r="AZ149" s="218" t="s">
        <v>532</v>
      </c>
      <c r="BA149" s="219">
        <v>43767</v>
      </c>
      <c r="BB149" s="227" t="s">
        <v>63</v>
      </c>
      <c r="BC149" s="213" t="s">
        <v>17</v>
      </c>
      <c r="BD149" s="213" t="s">
        <v>17</v>
      </c>
      <c r="BE149" s="213" t="s">
        <v>17</v>
      </c>
      <c r="BF149" s="213" t="s">
        <v>17</v>
      </c>
      <c r="BG149" s="213" t="s">
        <v>62</v>
      </c>
      <c r="BH149" s="213">
        <v>0</v>
      </c>
      <c r="BI149" s="214">
        <v>43495</v>
      </c>
      <c r="BJ149" s="228" t="s">
        <v>9925</v>
      </c>
      <c r="BK149" s="228">
        <v>2938</v>
      </c>
      <c r="BL149" s="228" t="s">
        <v>9923</v>
      </c>
      <c r="BM149" s="228" t="s">
        <v>22</v>
      </c>
      <c r="BN149" s="228">
        <v>3</v>
      </c>
      <c r="BO149" s="228" t="s">
        <v>9924</v>
      </c>
      <c r="BP149" s="218" t="s">
        <v>790</v>
      </c>
      <c r="BQ149" s="229">
        <v>45532</v>
      </c>
      <c r="BR149" s="227" t="s">
        <v>529</v>
      </c>
      <c r="BS149" s="230" t="s">
        <v>17</v>
      </c>
      <c r="BT149" s="230" t="s">
        <v>17</v>
      </c>
      <c r="BU149" s="230" t="s">
        <v>17</v>
      </c>
      <c r="BV149" s="230" t="s">
        <v>17</v>
      </c>
      <c r="BW149" s="230" t="s">
        <v>17</v>
      </c>
      <c r="BX149" s="230" t="s">
        <v>17</v>
      </c>
      <c r="BY149" s="214">
        <v>43767</v>
      </c>
      <c r="BZ149" s="228" t="s">
        <v>530</v>
      </c>
      <c r="CA149" s="228" t="s">
        <v>17</v>
      </c>
      <c r="CB149" s="228" t="s">
        <v>17</v>
      </c>
      <c r="CC149" s="228" t="s">
        <v>17</v>
      </c>
      <c r="CD149" s="228" t="s">
        <v>17</v>
      </c>
      <c r="CE149" s="228" t="s">
        <v>17</v>
      </c>
      <c r="CF149" s="228" t="s">
        <v>17</v>
      </c>
      <c r="CG149" s="229">
        <v>43767</v>
      </c>
      <c r="CH149" s="227" t="s">
        <v>11571</v>
      </c>
      <c r="CI149" s="228" t="e">
        <v>#N/A</v>
      </c>
      <c r="CJ149" s="228" t="e">
        <v>#N/A</v>
      </c>
      <c r="CK149" s="228" t="e">
        <v>#N/A</v>
      </c>
      <c r="CL149" s="228" t="e">
        <v>#N/A</v>
      </c>
      <c r="CM149" s="228" t="e">
        <v>#N/A</v>
      </c>
      <c r="CN149" s="228" t="e">
        <v>#N/A</v>
      </c>
      <c r="CO149" s="231" t="e">
        <v>#N/A</v>
      </c>
      <c r="CP149" s="228" t="s">
        <v>681</v>
      </c>
      <c r="CQ149" s="230" t="s">
        <v>17</v>
      </c>
      <c r="CR149" s="230" t="s">
        <v>678</v>
      </c>
      <c r="CS149" s="230" t="s">
        <v>17</v>
      </c>
      <c r="CT149" s="230" t="s">
        <v>17</v>
      </c>
      <c r="CU149" s="230" t="s">
        <v>680</v>
      </c>
      <c r="CV149" s="230" t="s">
        <v>679</v>
      </c>
      <c r="CW149" s="214">
        <v>44064</v>
      </c>
      <c r="CX149" s="228" t="s">
        <v>9928</v>
      </c>
      <c r="CY149" s="218">
        <v>16662000</v>
      </c>
      <c r="CZ149" s="218" t="s">
        <v>1796</v>
      </c>
      <c r="DA149" s="218" t="s">
        <v>22</v>
      </c>
      <c r="DB149" s="218">
        <v>3</v>
      </c>
      <c r="DC149" s="218" t="s">
        <v>9933</v>
      </c>
      <c r="DD149" s="218" t="s">
        <v>1797</v>
      </c>
      <c r="DE149" s="220">
        <v>45532</v>
      </c>
      <c r="DF149" s="227" t="s">
        <v>9930</v>
      </c>
      <c r="DG149" s="213">
        <v>0</v>
      </c>
      <c r="DH149" s="230" t="s">
        <v>1796</v>
      </c>
      <c r="DI149" s="230" t="s">
        <v>888</v>
      </c>
      <c r="DJ149" s="230">
        <v>2</v>
      </c>
      <c r="DK149" s="230" t="s">
        <v>9929</v>
      </c>
      <c r="DL149" s="230" t="s">
        <v>1797</v>
      </c>
      <c r="DM149" s="214">
        <v>45532</v>
      </c>
      <c r="DN149" s="228" t="s">
        <v>9932</v>
      </c>
      <c r="DO149" s="218">
        <v>6799000</v>
      </c>
      <c r="DP149" s="228" t="s">
        <v>1796</v>
      </c>
      <c r="DQ149" s="228" t="s">
        <v>888</v>
      </c>
      <c r="DR149" s="228">
        <v>2</v>
      </c>
      <c r="DS149" s="228" t="s">
        <v>9931</v>
      </c>
      <c r="DT149" s="228" t="s">
        <v>1797</v>
      </c>
      <c r="DU149" s="229">
        <v>45532</v>
      </c>
      <c r="DV149" s="227" t="s">
        <v>9934</v>
      </c>
      <c r="DW149" s="213">
        <v>8588000</v>
      </c>
      <c r="DX149" s="230" t="s">
        <v>1796</v>
      </c>
      <c r="DY149" s="230" t="s">
        <v>22</v>
      </c>
      <c r="DZ149" s="230">
        <v>3</v>
      </c>
      <c r="EA149" s="230" t="s">
        <v>9933</v>
      </c>
      <c r="EB149" s="230" t="s">
        <v>1797</v>
      </c>
      <c r="EC149" s="214">
        <v>45532</v>
      </c>
      <c r="ED149" s="228" t="s">
        <v>9936</v>
      </c>
      <c r="EE149" s="218">
        <v>8074000</v>
      </c>
      <c r="EF149" s="228" t="s">
        <v>1796</v>
      </c>
      <c r="EG149" s="228" t="s">
        <v>22</v>
      </c>
      <c r="EH149" s="228">
        <v>3</v>
      </c>
      <c r="EI149" s="228" t="s">
        <v>9935</v>
      </c>
      <c r="EJ149" s="228" t="s">
        <v>1797</v>
      </c>
      <c r="EK149" s="229">
        <v>45532</v>
      </c>
      <c r="EL149" s="227" t="s">
        <v>9938</v>
      </c>
      <c r="EM149" s="213">
        <v>0</v>
      </c>
      <c r="EN149" s="230" t="s">
        <v>1796</v>
      </c>
      <c r="EO149" s="230" t="s">
        <v>22</v>
      </c>
      <c r="EP149" s="230">
        <v>3</v>
      </c>
      <c r="EQ149" s="230" t="s">
        <v>9937</v>
      </c>
      <c r="ER149" s="230" t="s">
        <v>1797</v>
      </c>
      <c r="ES149" s="214">
        <v>45532</v>
      </c>
      <c r="ET149" s="228" t="s">
        <v>9926</v>
      </c>
      <c r="EU149" s="228">
        <v>2938</v>
      </c>
      <c r="EV149" s="228" t="s">
        <v>9923</v>
      </c>
      <c r="EW149" s="228" t="s">
        <v>22</v>
      </c>
      <c r="EX149" s="228">
        <v>3</v>
      </c>
      <c r="EY149" s="228" t="s">
        <v>9924</v>
      </c>
      <c r="EZ149" s="228" t="s">
        <v>790</v>
      </c>
      <c r="FA149" s="229">
        <v>45532</v>
      </c>
      <c r="FB149" s="227" t="s">
        <v>1799</v>
      </c>
      <c r="FC149" s="230">
        <v>5</v>
      </c>
      <c r="FD149" s="230" t="s">
        <v>1796</v>
      </c>
      <c r="FE149" s="230" t="s">
        <v>492</v>
      </c>
      <c r="FF149" s="230">
        <v>1</v>
      </c>
      <c r="FG149" s="230" t="s">
        <v>1798</v>
      </c>
      <c r="FH149" s="230" t="s">
        <v>1797</v>
      </c>
      <c r="FI149" s="214">
        <v>45401</v>
      </c>
      <c r="FJ149" s="227" t="s">
        <v>65</v>
      </c>
      <c r="FK149" s="228" t="s">
        <v>17</v>
      </c>
      <c r="FL149" s="228">
        <v>0</v>
      </c>
      <c r="FM149" s="228" t="s">
        <v>17</v>
      </c>
      <c r="FN149" s="228" t="s">
        <v>17</v>
      </c>
      <c r="FO149" s="228" t="s">
        <v>64</v>
      </c>
      <c r="FP149" s="218">
        <v>0</v>
      </c>
      <c r="FQ149" s="219">
        <v>43495</v>
      </c>
      <c r="FR149" s="227" t="s">
        <v>69</v>
      </c>
      <c r="FS149" s="230">
        <v>1160000</v>
      </c>
      <c r="FT149" s="230" t="s">
        <v>66</v>
      </c>
      <c r="FU149" s="230" t="s">
        <v>33</v>
      </c>
      <c r="FV149" s="230">
        <v>2</v>
      </c>
      <c r="FW149" s="230" t="s">
        <v>68</v>
      </c>
      <c r="FX149" s="230" t="s">
        <v>67</v>
      </c>
      <c r="FY149" s="214">
        <v>43495</v>
      </c>
      <c r="FZ149" s="228" t="s">
        <v>2982</v>
      </c>
      <c r="GA149" s="228">
        <v>1</v>
      </c>
      <c r="GB149" s="228" t="s">
        <v>2232</v>
      </c>
      <c r="GC149" s="228" t="s">
        <v>33</v>
      </c>
      <c r="GD149" s="228">
        <v>2</v>
      </c>
      <c r="GE149" s="228" t="s">
        <v>17</v>
      </c>
      <c r="GF149" s="228" t="s">
        <v>17</v>
      </c>
      <c r="GG149" s="229">
        <v>45460</v>
      </c>
      <c r="GH149" s="227" t="s">
        <v>2988</v>
      </c>
      <c r="GI149" s="230">
        <v>3</v>
      </c>
      <c r="GJ149" s="230" t="s">
        <v>2232</v>
      </c>
      <c r="GK149" s="230" t="s">
        <v>33</v>
      </c>
      <c r="GL149" s="230">
        <v>2</v>
      </c>
      <c r="GM149" s="230" t="s">
        <v>17</v>
      </c>
      <c r="GN149" s="230" t="s">
        <v>17</v>
      </c>
      <c r="GO149" s="214">
        <v>45460</v>
      </c>
      <c r="GP149" s="228" t="s">
        <v>2983</v>
      </c>
      <c r="GQ149" s="228">
        <v>3</v>
      </c>
      <c r="GR149" s="228" t="s">
        <v>2232</v>
      </c>
      <c r="GS149" s="228" t="s">
        <v>33</v>
      </c>
      <c r="GT149" s="228">
        <v>2</v>
      </c>
      <c r="GU149" s="228" t="s">
        <v>17</v>
      </c>
      <c r="GV149" s="228" t="s">
        <v>17</v>
      </c>
      <c r="GW149" s="229">
        <v>45460</v>
      </c>
      <c r="GX149" s="227" t="s">
        <v>2989</v>
      </c>
      <c r="GY149" s="230">
        <v>2</v>
      </c>
      <c r="GZ149" s="230" t="s">
        <v>2232</v>
      </c>
      <c r="HA149" s="230" t="s">
        <v>33</v>
      </c>
      <c r="HB149" s="230">
        <v>2</v>
      </c>
      <c r="HC149" s="230" t="s">
        <v>17</v>
      </c>
      <c r="HD149" s="230" t="s">
        <v>17</v>
      </c>
      <c r="HE149" s="214">
        <v>45460</v>
      </c>
      <c r="HF149" s="228" t="s">
        <v>2981</v>
      </c>
      <c r="HG149" s="228">
        <v>2</v>
      </c>
      <c r="HH149" s="228" t="s">
        <v>2232</v>
      </c>
      <c r="HI149" s="228" t="s">
        <v>33</v>
      </c>
      <c r="HJ149" s="228">
        <v>2</v>
      </c>
      <c r="HK149" s="228" t="s">
        <v>17</v>
      </c>
      <c r="HL149" s="228" t="s">
        <v>17</v>
      </c>
      <c r="HM149" s="229">
        <v>45460</v>
      </c>
      <c r="HN149" s="227" t="s">
        <v>2987</v>
      </c>
      <c r="HO149" s="230">
        <v>3</v>
      </c>
      <c r="HP149" s="230" t="s">
        <v>2232</v>
      </c>
      <c r="HQ149" s="230" t="s">
        <v>33</v>
      </c>
      <c r="HR149" s="230">
        <v>2</v>
      </c>
      <c r="HS149" s="230" t="s">
        <v>17</v>
      </c>
      <c r="HT149" s="230" t="s">
        <v>17</v>
      </c>
      <c r="HU149" s="214">
        <v>45460</v>
      </c>
      <c r="HV149" s="228" t="s">
        <v>2984</v>
      </c>
      <c r="HW149" s="228">
        <v>3</v>
      </c>
      <c r="HX149" s="228" t="s">
        <v>2232</v>
      </c>
      <c r="HY149" s="228" t="s">
        <v>33</v>
      </c>
      <c r="HZ149" s="228">
        <v>2</v>
      </c>
      <c r="IA149" s="228" t="s">
        <v>17</v>
      </c>
      <c r="IB149" s="228" t="s">
        <v>17</v>
      </c>
      <c r="IC149" s="229">
        <v>45460</v>
      </c>
      <c r="ID149" s="227" t="s">
        <v>2986</v>
      </c>
      <c r="IE149" s="230">
        <v>2</v>
      </c>
      <c r="IF149" s="230" t="s">
        <v>2232</v>
      </c>
      <c r="IG149" s="230" t="s">
        <v>33</v>
      </c>
      <c r="IH149" s="230">
        <v>2</v>
      </c>
      <c r="II149" s="230" t="s">
        <v>17</v>
      </c>
      <c r="IJ149" s="230" t="s">
        <v>17</v>
      </c>
      <c r="IK149" s="214">
        <v>45460</v>
      </c>
      <c r="IL149" s="228" t="s">
        <v>2985</v>
      </c>
      <c r="IM149" s="228">
        <v>1</v>
      </c>
      <c r="IN149" s="228" t="s">
        <v>2232</v>
      </c>
      <c r="IO149" s="228" t="s">
        <v>33</v>
      </c>
      <c r="IP149" s="228">
        <v>2</v>
      </c>
      <c r="IQ149" s="228" t="s">
        <v>17</v>
      </c>
      <c r="IR149" s="228" t="s">
        <v>17</v>
      </c>
      <c r="IS149" s="229">
        <v>45460</v>
      </c>
    </row>
    <row r="150" spans="1:253" x14ac:dyDescent="0.35">
      <c r="A150" s="11" t="s">
        <v>1800</v>
      </c>
      <c r="B150" s="11" t="s">
        <v>10748</v>
      </c>
      <c r="C150" s="11" t="s">
        <v>1801</v>
      </c>
      <c r="D150" s="11" t="s">
        <v>61</v>
      </c>
      <c r="E150" s="11" t="s">
        <v>10396</v>
      </c>
      <c r="F150" s="11" t="s">
        <v>4319</v>
      </c>
      <c r="G150" s="212">
        <v>23460000</v>
      </c>
      <c r="H150" s="213" t="s">
        <v>4316</v>
      </c>
      <c r="I150" s="213" t="s">
        <v>492</v>
      </c>
      <c r="J150" s="213">
        <v>1</v>
      </c>
      <c r="K150" s="213" t="s">
        <v>4318</v>
      </c>
      <c r="L150" s="213" t="s">
        <v>4317</v>
      </c>
      <c r="M150" s="214">
        <v>45504</v>
      </c>
      <c r="N150" s="227" t="s">
        <v>4323</v>
      </c>
      <c r="O150" s="216">
        <v>57285</v>
      </c>
      <c r="P150" s="216" t="s">
        <v>4320</v>
      </c>
      <c r="Q150" s="216" t="s">
        <v>492</v>
      </c>
      <c r="R150" s="216">
        <v>1</v>
      </c>
      <c r="S150" s="216" t="s">
        <v>4322</v>
      </c>
      <c r="T150" s="216" t="s">
        <v>4321</v>
      </c>
      <c r="U150" s="217">
        <v>45504</v>
      </c>
      <c r="V150" s="227" t="s">
        <v>4327</v>
      </c>
      <c r="W150" s="213">
        <v>13578000</v>
      </c>
      <c r="X150" s="213" t="s">
        <v>4324</v>
      </c>
      <c r="Y150" s="213" t="s">
        <v>888</v>
      </c>
      <c r="Z150" s="213">
        <v>2</v>
      </c>
      <c r="AA150" s="213" t="s">
        <v>4326</v>
      </c>
      <c r="AB150" s="213" t="s">
        <v>4325</v>
      </c>
      <c r="AC150" s="214">
        <v>45504</v>
      </c>
      <c r="AD150" s="227" t="s">
        <v>4331</v>
      </c>
      <c r="AE150" s="218">
        <v>8800000</v>
      </c>
      <c r="AF150" s="218" t="s">
        <v>4328</v>
      </c>
      <c r="AG150" s="218" t="s">
        <v>888</v>
      </c>
      <c r="AH150" s="218">
        <v>2</v>
      </c>
      <c r="AI150" s="218" t="s">
        <v>4330</v>
      </c>
      <c r="AJ150" s="218" t="s">
        <v>4329</v>
      </c>
      <c r="AK150" s="219">
        <v>45504</v>
      </c>
      <c r="AL150" s="227" t="s">
        <v>4335</v>
      </c>
      <c r="AM150" s="213">
        <v>123000</v>
      </c>
      <c r="AN150" s="213" t="s">
        <v>4332</v>
      </c>
      <c r="AO150" s="213" t="s">
        <v>888</v>
      </c>
      <c r="AP150" s="213">
        <v>2</v>
      </c>
      <c r="AQ150" s="213" t="s">
        <v>4334</v>
      </c>
      <c r="AR150" s="213" t="s">
        <v>4333</v>
      </c>
      <c r="AS150" s="214">
        <v>45504</v>
      </c>
      <c r="AT150" s="228" t="s">
        <v>4337</v>
      </c>
      <c r="AU150" s="218">
        <v>0</v>
      </c>
      <c r="AV150" s="218" t="s">
        <v>17</v>
      </c>
      <c r="AW150" s="218" t="s">
        <v>17</v>
      </c>
      <c r="AX150" s="218" t="s">
        <v>17</v>
      </c>
      <c r="AY150" s="218" t="s">
        <v>4336</v>
      </c>
      <c r="AZ150" s="218" t="s">
        <v>17</v>
      </c>
      <c r="BA150" s="219">
        <v>45504</v>
      </c>
      <c r="BB150" s="227" t="s">
        <v>1804</v>
      </c>
      <c r="BC150" s="213" t="s">
        <v>17</v>
      </c>
      <c r="BD150" s="213" t="s">
        <v>512</v>
      </c>
      <c r="BE150" s="213" t="s">
        <v>22</v>
      </c>
      <c r="BF150" s="213">
        <v>3</v>
      </c>
      <c r="BG150" s="213" t="s">
        <v>1466</v>
      </c>
      <c r="BH150" s="213" t="s">
        <v>17</v>
      </c>
      <c r="BI150" s="214">
        <v>45401</v>
      </c>
      <c r="BJ150" s="228" t="s">
        <v>4339</v>
      </c>
      <c r="BK150" s="228">
        <v>0</v>
      </c>
      <c r="BL150" s="228" t="s">
        <v>17</v>
      </c>
      <c r="BM150" s="228" t="s">
        <v>17</v>
      </c>
      <c r="BN150" s="228" t="s">
        <v>17</v>
      </c>
      <c r="BO150" s="228" t="s">
        <v>4338</v>
      </c>
      <c r="BP150" s="218" t="s">
        <v>17</v>
      </c>
      <c r="BQ150" s="229">
        <v>45504</v>
      </c>
      <c r="BR150" s="227" t="s">
        <v>1808</v>
      </c>
      <c r="BS150" s="230">
        <v>10000</v>
      </c>
      <c r="BT150" s="230" t="s">
        <v>1805</v>
      </c>
      <c r="BU150" s="230" t="s">
        <v>22</v>
      </c>
      <c r="BV150" s="230">
        <v>3</v>
      </c>
      <c r="BW150" s="230" t="s">
        <v>1807</v>
      </c>
      <c r="BX150" s="230" t="s">
        <v>1806</v>
      </c>
      <c r="BY150" s="214">
        <v>45401</v>
      </c>
      <c r="BZ150" s="228" t="s">
        <v>1811</v>
      </c>
      <c r="CA150" s="228">
        <v>10600</v>
      </c>
      <c r="CB150" s="228" t="s">
        <v>1809</v>
      </c>
      <c r="CC150" s="228" t="s">
        <v>22</v>
      </c>
      <c r="CD150" s="228">
        <v>3</v>
      </c>
      <c r="CE150" s="228" t="s">
        <v>1810</v>
      </c>
      <c r="CF150" s="228" t="s">
        <v>1806</v>
      </c>
      <c r="CG150" s="229">
        <v>45401</v>
      </c>
      <c r="CH150" s="227" t="s">
        <v>11572</v>
      </c>
      <c r="CI150" s="228" t="e">
        <v>#N/A</v>
      </c>
      <c r="CJ150" s="228" t="e">
        <v>#N/A</v>
      </c>
      <c r="CK150" s="228" t="e">
        <v>#N/A</v>
      </c>
      <c r="CL150" s="228" t="e">
        <v>#N/A</v>
      </c>
      <c r="CM150" s="228" t="e">
        <v>#N/A</v>
      </c>
      <c r="CN150" s="228" t="e">
        <v>#N/A</v>
      </c>
      <c r="CO150" s="231" t="e">
        <v>#N/A</v>
      </c>
      <c r="CP150" s="228" t="s">
        <v>1813</v>
      </c>
      <c r="CQ150" s="230" t="s">
        <v>17</v>
      </c>
      <c r="CR150" s="230" t="s">
        <v>17</v>
      </c>
      <c r="CS150" s="230" t="s">
        <v>17</v>
      </c>
      <c r="CT150" s="230" t="s">
        <v>17</v>
      </c>
      <c r="CU150" s="230" t="s">
        <v>1466</v>
      </c>
      <c r="CV150" s="230" t="s">
        <v>17</v>
      </c>
      <c r="CW150" s="214">
        <v>45401</v>
      </c>
      <c r="CX150" s="228" t="s">
        <v>4343</v>
      </c>
      <c r="CY150" s="218">
        <v>577000</v>
      </c>
      <c r="CZ150" s="218" t="s">
        <v>4344</v>
      </c>
      <c r="DA150" s="218" t="s">
        <v>22</v>
      </c>
      <c r="DB150" s="218">
        <v>3</v>
      </c>
      <c r="DC150" s="218" t="s">
        <v>4351</v>
      </c>
      <c r="DD150" s="218" t="s">
        <v>1537</v>
      </c>
      <c r="DE150" s="220">
        <v>45504</v>
      </c>
      <c r="DF150" s="227" t="s">
        <v>4347</v>
      </c>
      <c r="DG150" s="213">
        <v>4778000</v>
      </c>
      <c r="DH150" s="230" t="s">
        <v>4344</v>
      </c>
      <c r="DI150" s="230" t="s">
        <v>888</v>
      </c>
      <c r="DJ150" s="230">
        <v>2</v>
      </c>
      <c r="DK150" s="230" t="s">
        <v>4346</v>
      </c>
      <c r="DL150" s="230" t="s">
        <v>4345</v>
      </c>
      <c r="DM150" s="214">
        <v>45504</v>
      </c>
      <c r="DN150" s="228" t="s">
        <v>4350</v>
      </c>
      <c r="DO150" s="218">
        <v>8223000</v>
      </c>
      <c r="DP150" s="228" t="s">
        <v>4344</v>
      </c>
      <c r="DQ150" s="228" t="s">
        <v>22</v>
      </c>
      <c r="DR150" s="228">
        <v>3</v>
      </c>
      <c r="DS150" s="228" t="s">
        <v>4349</v>
      </c>
      <c r="DT150" s="228" t="s">
        <v>4348</v>
      </c>
      <c r="DU150" s="229">
        <v>45504</v>
      </c>
      <c r="DV150" s="227" t="s">
        <v>4352</v>
      </c>
      <c r="DW150" s="213">
        <v>297000</v>
      </c>
      <c r="DX150" s="230" t="s">
        <v>4344</v>
      </c>
      <c r="DY150" s="230" t="s">
        <v>22</v>
      </c>
      <c r="DZ150" s="230">
        <v>3</v>
      </c>
      <c r="EA150" s="230" t="s">
        <v>4351</v>
      </c>
      <c r="EB150" s="230" t="s">
        <v>1537</v>
      </c>
      <c r="EC150" s="214">
        <v>45504</v>
      </c>
      <c r="ED150" s="228" t="s">
        <v>4354</v>
      </c>
      <c r="EE150" s="218">
        <v>280000</v>
      </c>
      <c r="EF150" s="228" t="s">
        <v>4344</v>
      </c>
      <c r="EG150" s="228" t="s">
        <v>22</v>
      </c>
      <c r="EH150" s="228">
        <v>3</v>
      </c>
      <c r="EI150" s="228" t="s">
        <v>4353</v>
      </c>
      <c r="EJ150" s="228" t="s">
        <v>1537</v>
      </c>
      <c r="EK150" s="229">
        <v>45504</v>
      </c>
      <c r="EL150" s="227" t="s">
        <v>4356</v>
      </c>
      <c r="EM150" s="213">
        <v>0</v>
      </c>
      <c r="EN150" s="230" t="s">
        <v>4344</v>
      </c>
      <c r="EO150" s="230" t="s">
        <v>22</v>
      </c>
      <c r="EP150" s="230">
        <v>3</v>
      </c>
      <c r="EQ150" s="230" t="s">
        <v>4355</v>
      </c>
      <c r="ER150" s="230" t="s">
        <v>1537</v>
      </c>
      <c r="ES150" s="214">
        <v>45504</v>
      </c>
      <c r="ET150" s="228" t="s">
        <v>9941</v>
      </c>
      <c r="EU150" s="228">
        <v>2938</v>
      </c>
      <c r="EV150" s="228" t="s">
        <v>9923</v>
      </c>
      <c r="EW150" s="228" t="s">
        <v>22</v>
      </c>
      <c r="EX150" s="228">
        <v>3</v>
      </c>
      <c r="EY150" s="228" t="s">
        <v>9924</v>
      </c>
      <c r="EZ150" s="228" t="s">
        <v>9940</v>
      </c>
      <c r="FA150" s="229">
        <v>45532</v>
      </c>
      <c r="FB150" s="227" t="s">
        <v>9939</v>
      </c>
      <c r="FC150" s="230">
        <v>5</v>
      </c>
      <c r="FD150" s="230" t="s">
        <v>1796</v>
      </c>
      <c r="FE150" s="230" t="s">
        <v>492</v>
      </c>
      <c r="FF150" s="230">
        <v>1</v>
      </c>
      <c r="FG150" s="230" t="s">
        <v>1798</v>
      </c>
      <c r="FH150" s="230" t="s">
        <v>1797</v>
      </c>
      <c r="FI150" s="214">
        <v>45532</v>
      </c>
      <c r="FJ150" s="227" t="s">
        <v>1802</v>
      </c>
      <c r="FK150" s="228" t="s">
        <v>17</v>
      </c>
      <c r="FL150" s="228" t="s">
        <v>512</v>
      </c>
      <c r="FM150" s="228" t="s">
        <v>22</v>
      </c>
      <c r="FN150" s="228">
        <v>3</v>
      </c>
      <c r="FO150" s="228" t="s">
        <v>1466</v>
      </c>
      <c r="FP150" s="218" t="s">
        <v>17</v>
      </c>
      <c r="FQ150" s="219">
        <v>45401</v>
      </c>
      <c r="FR150" s="227" t="s">
        <v>1803</v>
      </c>
      <c r="FS150" s="230" t="s">
        <v>17</v>
      </c>
      <c r="FT150" s="230" t="s">
        <v>512</v>
      </c>
      <c r="FU150" s="230" t="s">
        <v>22</v>
      </c>
      <c r="FV150" s="230">
        <v>3</v>
      </c>
      <c r="FW150" s="230" t="s">
        <v>1466</v>
      </c>
      <c r="FX150" s="230" t="s">
        <v>17</v>
      </c>
      <c r="FY150" s="214">
        <v>45401</v>
      </c>
      <c r="FZ150" s="228" t="s">
        <v>2991</v>
      </c>
      <c r="GA150" s="228">
        <v>1</v>
      </c>
      <c r="GB150" s="228" t="s">
        <v>2232</v>
      </c>
      <c r="GC150" s="228" t="s">
        <v>33</v>
      </c>
      <c r="GD150" s="228">
        <v>2</v>
      </c>
      <c r="GE150" s="228" t="s">
        <v>17</v>
      </c>
      <c r="GF150" s="228" t="s">
        <v>17</v>
      </c>
      <c r="GG150" s="229">
        <v>45460</v>
      </c>
      <c r="GH150" s="227" t="s">
        <v>2997</v>
      </c>
      <c r="GI150" s="230">
        <v>3</v>
      </c>
      <c r="GJ150" s="230" t="s">
        <v>2232</v>
      </c>
      <c r="GK150" s="230" t="s">
        <v>33</v>
      </c>
      <c r="GL150" s="230">
        <v>2</v>
      </c>
      <c r="GM150" s="230" t="s">
        <v>17</v>
      </c>
      <c r="GN150" s="230" t="s">
        <v>17</v>
      </c>
      <c r="GO150" s="214">
        <v>45460</v>
      </c>
      <c r="GP150" s="228" t="s">
        <v>2992</v>
      </c>
      <c r="GQ150" s="228">
        <v>3</v>
      </c>
      <c r="GR150" s="228" t="s">
        <v>2232</v>
      </c>
      <c r="GS150" s="228" t="s">
        <v>33</v>
      </c>
      <c r="GT150" s="228">
        <v>2</v>
      </c>
      <c r="GU150" s="228" t="s">
        <v>17</v>
      </c>
      <c r="GV150" s="228" t="s">
        <v>17</v>
      </c>
      <c r="GW150" s="229">
        <v>45460</v>
      </c>
      <c r="GX150" s="227" t="s">
        <v>2998</v>
      </c>
      <c r="GY150" s="230">
        <v>2</v>
      </c>
      <c r="GZ150" s="230" t="s">
        <v>2232</v>
      </c>
      <c r="HA150" s="230" t="s">
        <v>33</v>
      </c>
      <c r="HB150" s="230">
        <v>2</v>
      </c>
      <c r="HC150" s="230" t="s">
        <v>17</v>
      </c>
      <c r="HD150" s="230" t="s">
        <v>17</v>
      </c>
      <c r="HE150" s="214">
        <v>45460</v>
      </c>
      <c r="HF150" s="228" t="s">
        <v>2990</v>
      </c>
      <c r="HG150" s="228">
        <v>2</v>
      </c>
      <c r="HH150" s="228" t="s">
        <v>2232</v>
      </c>
      <c r="HI150" s="228" t="s">
        <v>33</v>
      </c>
      <c r="HJ150" s="228">
        <v>2</v>
      </c>
      <c r="HK150" s="228" t="s">
        <v>17</v>
      </c>
      <c r="HL150" s="228" t="s">
        <v>17</v>
      </c>
      <c r="HM150" s="229">
        <v>45460</v>
      </c>
      <c r="HN150" s="227" t="s">
        <v>2996</v>
      </c>
      <c r="HO150" s="230">
        <v>3</v>
      </c>
      <c r="HP150" s="230" t="s">
        <v>2232</v>
      </c>
      <c r="HQ150" s="230" t="s">
        <v>33</v>
      </c>
      <c r="HR150" s="230">
        <v>2</v>
      </c>
      <c r="HS150" s="230" t="s">
        <v>17</v>
      </c>
      <c r="HT150" s="230" t="s">
        <v>17</v>
      </c>
      <c r="HU150" s="214">
        <v>45460</v>
      </c>
      <c r="HV150" s="228" t="s">
        <v>2993</v>
      </c>
      <c r="HW150" s="228">
        <v>3</v>
      </c>
      <c r="HX150" s="228" t="s">
        <v>2232</v>
      </c>
      <c r="HY150" s="228" t="s">
        <v>33</v>
      </c>
      <c r="HZ150" s="228">
        <v>2</v>
      </c>
      <c r="IA150" s="228" t="s">
        <v>17</v>
      </c>
      <c r="IB150" s="228" t="s">
        <v>17</v>
      </c>
      <c r="IC150" s="229">
        <v>45460</v>
      </c>
      <c r="ID150" s="227" t="s">
        <v>2995</v>
      </c>
      <c r="IE150" s="230">
        <v>2</v>
      </c>
      <c r="IF150" s="230" t="s">
        <v>2232</v>
      </c>
      <c r="IG150" s="230" t="s">
        <v>33</v>
      </c>
      <c r="IH150" s="230">
        <v>2</v>
      </c>
      <c r="II150" s="230" t="s">
        <v>17</v>
      </c>
      <c r="IJ150" s="230" t="s">
        <v>17</v>
      </c>
      <c r="IK150" s="214">
        <v>45460</v>
      </c>
      <c r="IL150" s="228" t="s">
        <v>2994</v>
      </c>
      <c r="IM150" s="228">
        <v>1</v>
      </c>
      <c r="IN150" s="228" t="s">
        <v>2232</v>
      </c>
      <c r="IO150" s="228" t="s">
        <v>33</v>
      </c>
      <c r="IP150" s="228">
        <v>2</v>
      </c>
      <c r="IQ150" s="228" t="s">
        <v>17</v>
      </c>
      <c r="IR150" s="228" t="s">
        <v>17</v>
      </c>
      <c r="IS150" s="229">
        <v>45460</v>
      </c>
    </row>
    <row r="151" spans="1:253" x14ac:dyDescent="0.35">
      <c r="A151" s="11" t="s">
        <v>728</v>
      </c>
      <c r="B151" s="11" t="s">
        <v>10762</v>
      </c>
      <c r="C151" s="11" t="s">
        <v>729</v>
      </c>
      <c r="D151" s="11" t="s">
        <v>296</v>
      </c>
      <c r="E151" s="11" t="s">
        <v>10397</v>
      </c>
      <c r="F151" s="11" t="s">
        <v>2171</v>
      </c>
      <c r="G151" s="212">
        <v>18894000</v>
      </c>
      <c r="H151" s="213" t="s">
        <v>1941</v>
      </c>
      <c r="I151" s="213" t="s">
        <v>492</v>
      </c>
      <c r="J151" s="213">
        <v>1</v>
      </c>
      <c r="K151" s="213" t="s">
        <v>2170</v>
      </c>
      <c r="L151" s="213" t="s">
        <v>2169</v>
      </c>
      <c r="M151" s="214">
        <v>45443</v>
      </c>
      <c r="N151" s="227" t="s">
        <v>1758</v>
      </c>
      <c r="O151" s="216">
        <v>1284000</v>
      </c>
      <c r="P151" s="216" t="s">
        <v>1726</v>
      </c>
      <c r="Q151" s="216" t="s">
        <v>22</v>
      </c>
      <c r="R151" s="216">
        <v>3</v>
      </c>
      <c r="S151" s="216" t="s">
        <v>1757</v>
      </c>
      <c r="T151" s="216" t="s">
        <v>1756</v>
      </c>
      <c r="U151" s="217">
        <v>45400</v>
      </c>
      <c r="V151" s="227" t="s">
        <v>1912</v>
      </c>
      <c r="W151" s="213">
        <v>18894000</v>
      </c>
      <c r="X151" s="213" t="s">
        <v>1909</v>
      </c>
      <c r="Y151" s="213" t="s">
        <v>888</v>
      </c>
      <c r="Z151" s="213">
        <v>2</v>
      </c>
      <c r="AA151" s="213" t="s">
        <v>1911</v>
      </c>
      <c r="AB151" s="213" t="s">
        <v>1910</v>
      </c>
      <c r="AC151" s="214">
        <v>45429</v>
      </c>
      <c r="AD151" s="227" t="s">
        <v>1916</v>
      </c>
      <c r="AE151" s="218">
        <v>6010000</v>
      </c>
      <c r="AF151" s="218" t="s">
        <v>1913</v>
      </c>
      <c r="AG151" s="218" t="s">
        <v>888</v>
      </c>
      <c r="AH151" s="218">
        <v>2</v>
      </c>
      <c r="AI151" s="218" t="s">
        <v>1915</v>
      </c>
      <c r="AJ151" s="218" t="s">
        <v>1914</v>
      </c>
      <c r="AK151" s="219">
        <v>45429</v>
      </c>
      <c r="AL151" s="227" t="s">
        <v>9668</v>
      </c>
      <c r="AM151" s="213">
        <v>1698000</v>
      </c>
      <c r="AN151" s="213" t="s">
        <v>8668</v>
      </c>
      <c r="AO151" s="213" t="s">
        <v>492</v>
      </c>
      <c r="AP151" s="213">
        <v>1</v>
      </c>
      <c r="AQ151" s="213" t="s">
        <v>9667</v>
      </c>
      <c r="AR151" s="213" t="s">
        <v>9666</v>
      </c>
      <c r="AS151" s="214">
        <v>45531</v>
      </c>
      <c r="AT151" s="228" t="s">
        <v>734</v>
      </c>
      <c r="AU151" s="218" t="s">
        <v>17</v>
      </c>
      <c r="AV151" s="218" t="s">
        <v>17</v>
      </c>
      <c r="AW151" s="218" t="s">
        <v>22</v>
      </c>
      <c r="AX151" s="218">
        <v>3</v>
      </c>
      <c r="AY151" s="218" t="s">
        <v>17</v>
      </c>
      <c r="AZ151" s="218" t="s">
        <v>17</v>
      </c>
      <c r="BA151" s="219">
        <v>44187</v>
      </c>
      <c r="BB151" s="227" t="s">
        <v>733</v>
      </c>
      <c r="BC151" s="213" t="s">
        <v>17</v>
      </c>
      <c r="BD151" s="213" t="s">
        <v>17</v>
      </c>
      <c r="BE151" s="213" t="s">
        <v>22</v>
      </c>
      <c r="BF151" s="213">
        <v>3</v>
      </c>
      <c r="BG151" s="213" t="s">
        <v>17</v>
      </c>
      <c r="BH151" s="213" t="s">
        <v>17</v>
      </c>
      <c r="BI151" s="214">
        <v>44187</v>
      </c>
      <c r="BJ151" s="228" t="s">
        <v>9670</v>
      </c>
      <c r="BK151" s="228">
        <v>175</v>
      </c>
      <c r="BL151" s="228" t="s">
        <v>9530</v>
      </c>
      <c r="BM151" s="228" t="s">
        <v>492</v>
      </c>
      <c r="BN151" s="228">
        <v>1</v>
      </c>
      <c r="BO151" s="228" t="s">
        <v>9669</v>
      </c>
      <c r="BP151" s="218" t="s">
        <v>691</v>
      </c>
      <c r="BQ151" s="229">
        <v>45531</v>
      </c>
      <c r="BR151" s="227" t="s">
        <v>730</v>
      </c>
      <c r="BS151" s="230" t="s">
        <v>17</v>
      </c>
      <c r="BT151" s="230" t="s">
        <v>17</v>
      </c>
      <c r="BU151" s="230" t="s">
        <v>22</v>
      </c>
      <c r="BV151" s="230">
        <v>3</v>
      </c>
      <c r="BW151" s="230" t="s">
        <v>17</v>
      </c>
      <c r="BX151" s="230" t="s">
        <v>17</v>
      </c>
      <c r="BY151" s="214">
        <v>44187</v>
      </c>
      <c r="BZ151" s="228" t="s">
        <v>731</v>
      </c>
      <c r="CA151" s="228" t="s">
        <v>17</v>
      </c>
      <c r="CB151" s="228" t="s">
        <v>17</v>
      </c>
      <c r="CC151" s="228" t="s">
        <v>22</v>
      </c>
      <c r="CD151" s="228">
        <v>3</v>
      </c>
      <c r="CE151" s="228" t="s">
        <v>17</v>
      </c>
      <c r="CF151" s="228" t="s">
        <v>17</v>
      </c>
      <c r="CG151" s="229">
        <v>44187</v>
      </c>
      <c r="CH151" s="227" t="s">
        <v>11573</v>
      </c>
      <c r="CI151" s="228" t="e">
        <v>#N/A</v>
      </c>
      <c r="CJ151" s="228" t="e">
        <v>#N/A</v>
      </c>
      <c r="CK151" s="228" t="e">
        <v>#N/A</v>
      </c>
      <c r="CL151" s="228" t="e">
        <v>#N/A</v>
      </c>
      <c r="CM151" s="228" t="e">
        <v>#N/A</v>
      </c>
      <c r="CN151" s="228" t="e">
        <v>#N/A</v>
      </c>
      <c r="CO151" s="231" t="e">
        <v>#N/A</v>
      </c>
      <c r="CP151" s="228" t="s">
        <v>732</v>
      </c>
      <c r="CQ151" s="230" t="s">
        <v>17</v>
      </c>
      <c r="CR151" s="230" t="s">
        <v>17</v>
      </c>
      <c r="CS151" s="230" t="s">
        <v>22</v>
      </c>
      <c r="CT151" s="230">
        <v>3</v>
      </c>
      <c r="CU151" s="230" t="s">
        <v>17</v>
      </c>
      <c r="CV151" s="230" t="s">
        <v>17</v>
      </c>
      <c r="CW151" s="214">
        <v>44187</v>
      </c>
      <c r="CX151" s="228" t="s">
        <v>1919</v>
      </c>
      <c r="CY151" s="218">
        <v>6009000</v>
      </c>
      <c r="CZ151" s="218" t="s">
        <v>1913</v>
      </c>
      <c r="DA151" s="218" t="s">
        <v>888</v>
      </c>
      <c r="DB151" s="218">
        <v>2</v>
      </c>
      <c r="DC151" s="218" t="s">
        <v>1925</v>
      </c>
      <c r="DD151" s="218" t="s">
        <v>1920</v>
      </c>
      <c r="DE151" s="220">
        <v>45429</v>
      </c>
      <c r="DF151" s="227" t="s">
        <v>1922</v>
      </c>
      <c r="DG151" s="213">
        <v>12884000</v>
      </c>
      <c r="DH151" s="230" t="s">
        <v>1909</v>
      </c>
      <c r="DI151" s="230" t="s">
        <v>888</v>
      </c>
      <c r="DJ151" s="230">
        <v>2</v>
      </c>
      <c r="DK151" s="230" t="s">
        <v>1921</v>
      </c>
      <c r="DL151" s="230" t="s">
        <v>1920</v>
      </c>
      <c r="DM151" s="214">
        <v>45429</v>
      </c>
      <c r="DN151" s="228" t="s">
        <v>1924</v>
      </c>
      <c r="DO151" s="218">
        <v>0</v>
      </c>
      <c r="DP151" s="228" t="s">
        <v>1909</v>
      </c>
      <c r="DQ151" s="228" t="s">
        <v>888</v>
      </c>
      <c r="DR151" s="228">
        <v>2</v>
      </c>
      <c r="DS151" s="228" t="s">
        <v>1923</v>
      </c>
      <c r="DT151" s="228" t="s">
        <v>1920</v>
      </c>
      <c r="DU151" s="229">
        <v>45429</v>
      </c>
      <c r="DV151" s="227" t="s">
        <v>1926</v>
      </c>
      <c r="DW151" s="213">
        <v>5475000</v>
      </c>
      <c r="DX151" s="230" t="s">
        <v>1913</v>
      </c>
      <c r="DY151" s="230" t="s">
        <v>888</v>
      </c>
      <c r="DZ151" s="230">
        <v>2</v>
      </c>
      <c r="EA151" s="230" t="s">
        <v>1925</v>
      </c>
      <c r="EB151" s="230" t="s">
        <v>1920</v>
      </c>
      <c r="EC151" s="214">
        <v>45429</v>
      </c>
      <c r="ED151" s="228" t="s">
        <v>1928</v>
      </c>
      <c r="EE151" s="218">
        <v>534000</v>
      </c>
      <c r="EF151" s="228" t="s">
        <v>1913</v>
      </c>
      <c r="EG151" s="228" t="s">
        <v>888</v>
      </c>
      <c r="EH151" s="228">
        <v>2</v>
      </c>
      <c r="EI151" s="228" t="s">
        <v>1927</v>
      </c>
      <c r="EJ151" s="228" t="s">
        <v>1920</v>
      </c>
      <c r="EK151" s="229">
        <v>45429</v>
      </c>
      <c r="EL151" s="227" t="s">
        <v>1930</v>
      </c>
      <c r="EM151" s="213">
        <v>0</v>
      </c>
      <c r="EN151" s="230" t="s">
        <v>1913</v>
      </c>
      <c r="EO151" s="230" t="s">
        <v>888</v>
      </c>
      <c r="EP151" s="230">
        <v>2</v>
      </c>
      <c r="EQ151" s="230" t="s">
        <v>1929</v>
      </c>
      <c r="ER151" s="230" t="s">
        <v>1920</v>
      </c>
      <c r="ES151" s="214">
        <v>45429</v>
      </c>
      <c r="ET151" s="228" t="s">
        <v>9672</v>
      </c>
      <c r="EU151" s="228">
        <v>175</v>
      </c>
      <c r="EV151" s="228" t="s">
        <v>9530</v>
      </c>
      <c r="EW151" s="228" t="s">
        <v>492</v>
      </c>
      <c r="EX151" s="228">
        <v>1</v>
      </c>
      <c r="EY151" s="228" t="s">
        <v>9671</v>
      </c>
      <c r="EZ151" s="228" t="s">
        <v>691</v>
      </c>
      <c r="FA151" s="229">
        <v>45531</v>
      </c>
      <c r="FB151" s="227" t="s">
        <v>9674</v>
      </c>
      <c r="FC151" s="230">
        <v>4</v>
      </c>
      <c r="FD151" s="230" t="s">
        <v>8668</v>
      </c>
      <c r="FE151" s="230" t="s">
        <v>492</v>
      </c>
      <c r="FF151" s="230">
        <v>1</v>
      </c>
      <c r="FG151" s="230" t="s">
        <v>9673</v>
      </c>
      <c r="FH151" s="230" t="s">
        <v>9666</v>
      </c>
      <c r="FI151" s="214">
        <v>45531</v>
      </c>
      <c r="FJ151" s="227" t="s">
        <v>735</v>
      </c>
      <c r="FK151" s="228" t="s">
        <v>17</v>
      </c>
      <c r="FL151" s="228" t="s">
        <v>17</v>
      </c>
      <c r="FM151" s="228" t="s">
        <v>22</v>
      </c>
      <c r="FN151" s="228">
        <v>3</v>
      </c>
      <c r="FO151" s="228" t="s">
        <v>17</v>
      </c>
      <c r="FP151" s="218" t="s">
        <v>17</v>
      </c>
      <c r="FQ151" s="219">
        <v>44187</v>
      </c>
      <c r="FR151" s="227" t="s">
        <v>736</v>
      </c>
      <c r="FS151" s="230" t="s">
        <v>17</v>
      </c>
      <c r="FT151" s="230" t="s">
        <v>17</v>
      </c>
      <c r="FU151" s="230" t="s">
        <v>22</v>
      </c>
      <c r="FV151" s="230">
        <v>3</v>
      </c>
      <c r="FW151" s="230" t="s">
        <v>17</v>
      </c>
      <c r="FX151" s="230" t="s">
        <v>17</v>
      </c>
      <c r="FY151" s="214">
        <v>44187</v>
      </c>
      <c r="FZ151" s="228" t="s">
        <v>3711</v>
      </c>
      <c r="GA151" s="228">
        <v>0</v>
      </c>
      <c r="GB151" s="228" t="s">
        <v>2232</v>
      </c>
      <c r="GC151" s="228" t="s">
        <v>33</v>
      </c>
      <c r="GD151" s="228">
        <v>2</v>
      </c>
      <c r="GE151" s="228" t="s">
        <v>17</v>
      </c>
      <c r="GF151" s="228" t="s">
        <v>17</v>
      </c>
      <c r="GG151" s="229">
        <v>45466</v>
      </c>
      <c r="GH151" s="227" t="s">
        <v>3717</v>
      </c>
      <c r="GI151" s="230">
        <v>2</v>
      </c>
      <c r="GJ151" s="230" t="s">
        <v>2232</v>
      </c>
      <c r="GK151" s="230" t="s">
        <v>33</v>
      </c>
      <c r="GL151" s="230">
        <v>2</v>
      </c>
      <c r="GM151" s="230" t="s">
        <v>17</v>
      </c>
      <c r="GN151" s="230" t="s">
        <v>17</v>
      </c>
      <c r="GO151" s="214">
        <v>45466</v>
      </c>
      <c r="GP151" s="228" t="s">
        <v>3712</v>
      </c>
      <c r="GQ151" s="228">
        <v>0</v>
      </c>
      <c r="GR151" s="228" t="s">
        <v>2232</v>
      </c>
      <c r="GS151" s="228" t="s">
        <v>33</v>
      </c>
      <c r="GT151" s="228">
        <v>2</v>
      </c>
      <c r="GU151" s="228" t="s">
        <v>17</v>
      </c>
      <c r="GV151" s="228" t="s">
        <v>17</v>
      </c>
      <c r="GW151" s="229">
        <v>45466</v>
      </c>
      <c r="GX151" s="227" t="s">
        <v>3718</v>
      </c>
      <c r="GY151" s="230">
        <v>0</v>
      </c>
      <c r="GZ151" s="230" t="s">
        <v>2232</v>
      </c>
      <c r="HA151" s="230" t="s">
        <v>33</v>
      </c>
      <c r="HB151" s="230">
        <v>2</v>
      </c>
      <c r="HC151" s="230" t="s">
        <v>17</v>
      </c>
      <c r="HD151" s="230" t="s">
        <v>17</v>
      </c>
      <c r="HE151" s="214">
        <v>45466</v>
      </c>
      <c r="HF151" s="228" t="s">
        <v>3710</v>
      </c>
      <c r="HG151" s="228">
        <v>0</v>
      </c>
      <c r="HH151" s="228" t="s">
        <v>2232</v>
      </c>
      <c r="HI151" s="228" t="s">
        <v>33</v>
      </c>
      <c r="HJ151" s="228">
        <v>2</v>
      </c>
      <c r="HK151" s="228" t="s">
        <v>17</v>
      </c>
      <c r="HL151" s="228" t="s">
        <v>17</v>
      </c>
      <c r="HM151" s="229">
        <v>45466</v>
      </c>
      <c r="HN151" s="227" t="s">
        <v>3716</v>
      </c>
      <c r="HO151" s="230">
        <v>2</v>
      </c>
      <c r="HP151" s="230" t="s">
        <v>2232</v>
      </c>
      <c r="HQ151" s="230" t="s">
        <v>33</v>
      </c>
      <c r="HR151" s="230">
        <v>2</v>
      </c>
      <c r="HS151" s="230" t="s">
        <v>17</v>
      </c>
      <c r="HT151" s="230" t="s">
        <v>17</v>
      </c>
      <c r="HU151" s="214">
        <v>45466</v>
      </c>
      <c r="HV151" s="228" t="s">
        <v>3713</v>
      </c>
      <c r="HW151" s="228">
        <v>3</v>
      </c>
      <c r="HX151" s="228" t="s">
        <v>2232</v>
      </c>
      <c r="HY151" s="228" t="s">
        <v>33</v>
      </c>
      <c r="HZ151" s="228">
        <v>2</v>
      </c>
      <c r="IA151" s="228" t="s">
        <v>17</v>
      </c>
      <c r="IB151" s="228" t="s">
        <v>17</v>
      </c>
      <c r="IC151" s="229">
        <v>45466</v>
      </c>
      <c r="ID151" s="227" t="s">
        <v>3715</v>
      </c>
      <c r="IE151" s="230">
        <v>3</v>
      </c>
      <c r="IF151" s="230" t="s">
        <v>2232</v>
      </c>
      <c r="IG151" s="230" t="s">
        <v>33</v>
      </c>
      <c r="IH151" s="230">
        <v>2</v>
      </c>
      <c r="II151" s="230" t="s">
        <v>17</v>
      </c>
      <c r="IJ151" s="230" t="s">
        <v>17</v>
      </c>
      <c r="IK151" s="214">
        <v>45466</v>
      </c>
      <c r="IL151" s="228" t="s">
        <v>3714</v>
      </c>
      <c r="IM151" s="228">
        <v>3</v>
      </c>
      <c r="IN151" s="228" t="s">
        <v>2232</v>
      </c>
      <c r="IO151" s="228" t="s">
        <v>33</v>
      </c>
      <c r="IP151" s="228">
        <v>2</v>
      </c>
      <c r="IQ151" s="228" t="s">
        <v>17</v>
      </c>
      <c r="IR151" s="228" t="s">
        <v>17</v>
      </c>
      <c r="IS151" s="229">
        <v>45466</v>
      </c>
    </row>
    <row r="152" spans="1:253" x14ac:dyDescent="0.35">
      <c r="A152" s="11" t="s">
        <v>294</v>
      </c>
      <c r="B152" s="11" t="s">
        <v>10780</v>
      </c>
      <c r="C152" s="11" t="s">
        <v>295</v>
      </c>
      <c r="D152" s="11" t="s">
        <v>296</v>
      </c>
      <c r="E152" s="11" t="s">
        <v>10397</v>
      </c>
      <c r="F152" s="11" t="s">
        <v>1301</v>
      </c>
      <c r="G152" s="212">
        <v>908000</v>
      </c>
      <c r="H152" s="213" t="s">
        <v>1298</v>
      </c>
      <c r="I152" s="213" t="s">
        <v>492</v>
      </c>
      <c r="J152" s="213">
        <v>1</v>
      </c>
      <c r="K152" s="213" t="s">
        <v>1300</v>
      </c>
      <c r="L152" s="213" t="s">
        <v>1299</v>
      </c>
      <c r="M152" s="214">
        <v>45112</v>
      </c>
      <c r="N152" s="227" t="s">
        <v>1305</v>
      </c>
      <c r="O152" s="216">
        <v>22320</v>
      </c>
      <c r="P152" s="216" t="s">
        <v>1302</v>
      </c>
      <c r="Q152" s="216" t="s">
        <v>33</v>
      </c>
      <c r="R152" s="216">
        <v>2</v>
      </c>
      <c r="S152" s="216" t="s">
        <v>1304</v>
      </c>
      <c r="T152" s="216" t="s">
        <v>1303</v>
      </c>
      <c r="U152" s="217">
        <v>45112</v>
      </c>
      <c r="V152" s="227" t="s">
        <v>1932</v>
      </c>
      <c r="W152" s="213">
        <v>730000</v>
      </c>
      <c r="X152" s="213" t="s">
        <v>1909</v>
      </c>
      <c r="Y152" s="213" t="s">
        <v>888</v>
      </c>
      <c r="Z152" s="213">
        <v>2</v>
      </c>
      <c r="AA152" s="213" t="s">
        <v>1931</v>
      </c>
      <c r="AB152" s="213" t="s">
        <v>1910</v>
      </c>
      <c r="AC152" s="214">
        <v>45429</v>
      </c>
      <c r="AD152" s="227" t="s">
        <v>1935</v>
      </c>
      <c r="AE152" s="218">
        <v>512000</v>
      </c>
      <c r="AF152" s="218" t="s">
        <v>1913</v>
      </c>
      <c r="AG152" s="218" t="s">
        <v>888</v>
      </c>
      <c r="AH152" s="218">
        <v>2</v>
      </c>
      <c r="AI152" s="218" t="s">
        <v>1934</v>
      </c>
      <c r="AJ152" s="218" t="s">
        <v>1933</v>
      </c>
      <c r="AK152" s="219">
        <v>45429</v>
      </c>
      <c r="AL152" s="227" t="s">
        <v>9676</v>
      </c>
      <c r="AM152" s="213">
        <v>264000</v>
      </c>
      <c r="AN152" s="213" t="s">
        <v>8668</v>
      </c>
      <c r="AO152" s="213" t="s">
        <v>492</v>
      </c>
      <c r="AP152" s="213">
        <v>1</v>
      </c>
      <c r="AQ152" s="213" t="s">
        <v>9675</v>
      </c>
      <c r="AR152" s="213" t="s">
        <v>9666</v>
      </c>
      <c r="AS152" s="214">
        <v>45531</v>
      </c>
      <c r="AT152" s="228" t="s">
        <v>301</v>
      </c>
      <c r="AU152" s="218" t="s">
        <v>17</v>
      </c>
      <c r="AV152" s="218">
        <v>0</v>
      </c>
      <c r="AW152" s="218" t="s">
        <v>33</v>
      </c>
      <c r="AX152" s="218">
        <v>2</v>
      </c>
      <c r="AY152" s="218" t="s">
        <v>18</v>
      </c>
      <c r="AZ152" s="218">
        <v>0</v>
      </c>
      <c r="BA152" s="219">
        <v>43511</v>
      </c>
      <c r="BB152" s="227" t="s">
        <v>300</v>
      </c>
      <c r="BC152" s="213" t="s">
        <v>17</v>
      </c>
      <c r="BD152" s="213">
        <v>0</v>
      </c>
      <c r="BE152" s="213" t="s">
        <v>33</v>
      </c>
      <c r="BF152" s="213">
        <v>2</v>
      </c>
      <c r="BG152" s="213" t="s">
        <v>18</v>
      </c>
      <c r="BH152" s="213">
        <v>0</v>
      </c>
      <c r="BI152" s="214">
        <v>43511</v>
      </c>
      <c r="BJ152" s="228" t="s">
        <v>9678</v>
      </c>
      <c r="BK152" s="228">
        <v>94</v>
      </c>
      <c r="BL152" s="228" t="s">
        <v>9530</v>
      </c>
      <c r="BM152" s="228" t="s">
        <v>492</v>
      </c>
      <c r="BN152" s="228">
        <v>1</v>
      </c>
      <c r="BO152" s="228" t="s">
        <v>9677</v>
      </c>
      <c r="BP152" s="218" t="s">
        <v>691</v>
      </c>
      <c r="BQ152" s="229">
        <v>45531</v>
      </c>
      <c r="BR152" s="227" t="s">
        <v>297</v>
      </c>
      <c r="BS152" s="230" t="s">
        <v>17</v>
      </c>
      <c r="BT152" s="230">
        <v>0</v>
      </c>
      <c r="BU152" s="230" t="s">
        <v>33</v>
      </c>
      <c r="BV152" s="230">
        <v>2</v>
      </c>
      <c r="BW152" s="230" t="s">
        <v>18</v>
      </c>
      <c r="BX152" s="230">
        <v>0</v>
      </c>
      <c r="BY152" s="214">
        <v>43511</v>
      </c>
      <c r="BZ152" s="228" t="s">
        <v>298</v>
      </c>
      <c r="CA152" s="228" t="s">
        <v>17</v>
      </c>
      <c r="CB152" s="228">
        <v>0</v>
      </c>
      <c r="CC152" s="228" t="s">
        <v>17</v>
      </c>
      <c r="CD152" s="228" t="s">
        <v>17</v>
      </c>
      <c r="CE152" s="228" t="s">
        <v>18</v>
      </c>
      <c r="CF152" s="228">
        <v>0</v>
      </c>
      <c r="CG152" s="229">
        <v>43511</v>
      </c>
      <c r="CH152" s="227" t="s">
        <v>11574</v>
      </c>
      <c r="CI152" s="228" t="e">
        <v>#N/A</v>
      </c>
      <c r="CJ152" s="228" t="e">
        <v>#N/A</v>
      </c>
      <c r="CK152" s="228" t="e">
        <v>#N/A</v>
      </c>
      <c r="CL152" s="228" t="e">
        <v>#N/A</v>
      </c>
      <c r="CM152" s="228" t="e">
        <v>#N/A</v>
      </c>
      <c r="CN152" s="228" t="e">
        <v>#N/A</v>
      </c>
      <c r="CO152" s="231" t="e">
        <v>#N/A</v>
      </c>
      <c r="CP152" s="228" t="s">
        <v>299</v>
      </c>
      <c r="CQ152" s="230" t="s">
        <v>17</v>
      </c>
      <c r="CR152" s="230">
        <v>0</v>
      </c>
      <c r="CS152" s="230" t="s">
        <v>33</v>
      </c>
      <c r="CT152" s="230">
        <v>2</v>
      </c>
      <c r="CU152" s="230" t="s">
        <v>18</v>
      </c>
      <c r="CV152" s="230">
        <v>0</v>
      </c>
      <c r="CW152" s="214">
        <v>43511</v>
      </c>
      <c r="CX152" s="228" t="s">
        <v>1937</v>
      </c>
      <c r="CY152" s="218">
        <v>512000</v>
      </c>
      <c r="CZ152" s="218" t="s">
        <v>1913</v>
      </c>
      <c r="DA152" s="218" t="s">
        <v>888</v>
      </c>
      <c r="DB152" s="218">
        <v>2</v>
      </c>
      <c r="DC152" s="218" t="s">
        <v>1945</v>
      </c>
      <c r="DD152" s="218" t="s">
        <v>1914</v>
      </c>
      <c r="DE152" s="220">
        <v>45429</v>
      </c>
      <c r="DF152" s="227" t="s">
        <v>1940</v>
      </c>
      <c r="DG152" s="213">
        <v>218000</v>
      </c>
      <c r="DH152" s="230" t="s">
        <v>1909</v>
      </c>
      <c r="DI152" s="230" t="s">
        <v>888</v>
      </c>
      <c r="DJ152" s="230">
        <v>2</v>
      </c>
      <c r="DK152" s="230" t="s">
        <v>1939</v>
      </c>
      <c r="DL152" s="230" t="s">
        <v>1938</v>
      </c>
      <c r="DM152" s="214">
        <v>45429</v>
      </c>
      <c r="DN152" s="228" t="s">
        <v>1944</v>
      </c>
      <c r="DO152" s="218">
        <v>0</v>
      </c>
      <c r="DP152" s="228" t="s">
        <v>1941</v>
      </c>
      <c r="DQ152" s="228" t="s">
        <v>888</v>
      </c>
      <c r="DR152" s="228">
        <v>2</v>
      </c>
      <c r="DS152" s="228" t="s">
        <v>1943</v>
      </c>
      <c r="DT152" s="228" t="s">
        <v>1942</v>
      </c>
      <c r="DU152" s="229">
        <v>45429</v>
      </c>
      <c r="DV152" s="227" t="s">
        <v>1946</v>
      </c>
      <c r="DW152" s="213">
        <v>450000</v>
      </c>
      <c r="DX152" s="230" t="s">
        <v>1913</v>
      </c>
      <c r="DY152" s="230" t="s">
        <v>888</v>
      </c>
      <c r="DZ152" s="230">
        <v>2</v>
      </c>
      <c r="EA152" s="230" t="s">
        <v>1945</v>
      </c>
      <c r="EB152" s="230" t="s">
        <v>1914</v>
      </c>
      <c r="EC152" s="214">
        <v>45429</v>
      </c>
      <c r="ED152" s="228" t="s">
        <v>1948</v>
      </c>
      <c r="EE152" s="218">
        <v>62000</v>
      </c>
      <c r="EF152" s="228" t="s">
        <v>1913</v>
      </c>
      <c r="EG152" s="228" t="s">
        <v>888</v>
      </c>
      <c r="EH152" s="228">
        <v>2</v>
      </c>
      <c r="EI152" s="228" t="s">
        <v>1947</v>
      </c>
      <c r="EJ152" s="228" t="s">
        <v>1914</v>
      </c>
      <c r="EK152" s="229">
        <v>45429</v>
      </c>
      <c r="EL152" s="227" t="s">
        <v>1950</v>
      </c>
      <c r="EM152" s="213">
        <v>0</v>
      </c>
      <c r="EN152" s="230" t="s">
        <v>1913</v>
      </c>
      <c r="EO152" s="230" t="s">
        <v>888</v>
      </c>
      <c r="EP152" s="230">
        <v>2</v>
      </c>
      <c r="EQ152" s="230" t="s">
        <v>1949</v>
      </c>
      <c r="ER152" s="230" t="s">
        <v>1914</v>
      </c>
      <c r="ES152" s="214">
        <v>45429</v>
      </c>
      <c r="ET152" s="228" t="s">
        <v>9679</v>
      </c>
      <c r="EU152" s="228">
        <v>175</v>
      </c>
      <c r="EV152" s="228" t="s">
        <v>9530</v>
      </c>
      <c r="EW152" s="228" t="s">
        <v>492</v>
      </c>
      <c r="EX152" s="228">
        <v>1</v>
      </c>
      <c r="EY152" s="228" t="s">
        <v>9671</v>
      </c>
      <c r="EZ152" s="228" t="s">
        <v>691</v>
      </c>
      <c r="FA152" s="229">
        <v>45531</v>
      </c>
      <c r="FB152" s="227" t="s">
        <v>9681</v>
      </c>
      <c r="FC152" s="230">
        <v>4</v>
      </c>
      <c r="FD152" s="230" t="s">
        <v>8668</v>
      </c>
      <c r="FE152" s="230" t="s">
        <v>492</v>
      </c>
      <c r="FF152" s="230">
        <v>1</v>
      </c>
      <c r="FG152" s="230" t="s">
        <v>9680</v>
      </c>
      <c r="FH152" s="230" t="s">
        <v>9666</v>
      </c>
      <c r="FI152" s="214">
        <v>45531</v>
      </c>
      <c r="FJ152" s="227" t="s">
        <v>302</v>
      </c>
      <c r="FK152" s="228" t="s">
        <v>17</v>
      </c>
      <c r="FL152" s="228">
        <v>0</v>
      </c>
      <c r="FM152" s="228" t="s">
        <v>33</v>
      </c>
      <c r="FN152" s="228">
        <v>2</v>
      </c>
      <c r="FO152" s="228">
        <v>0</v>
      </c>
      <c r="FP152" s="218">
        <v>0</v>
      </c>
      <c r="FQ152" s="219">
        <v>43511</v>
      </c>
      <c r="FR152" s="227" t="s">
        <v>303</v>
      </c>
      <c r="FS152" s="230" t="s">
        <v>17</v>
      </c>
      <c r="FT152" s="230">
        <v>0</v>
      </c>
      <c r="FU152" s="230" t="s">
        <v>33</v>
      </c>
      <c r="FV152" s="230">
        <v>2</v>
      </c>
      <c r="FW152" s="230">
        <v>0</v>
      </c>
      <c r="FX152" s="230">
        <v>0</v>
      </c>
      <c r="FY152" s="214">
        <v>43511</v>
      </c>
      <c r="FZ152" s="228" t="s">
        <v>3720</v>
      </c>
      <c r="GA152" s="228">
        <v>0</v>
      </c>
      <c r="GB152" s="228" t="s">
        <v>2232</v>
      </c>
      <c r="GC152" s="228" t="s">
        <v>33</v>
      </c>
      <c r="GD152" s="228">
        <v>2</v>
      </c>
      <c r="GE152" s="228" t="s">
        <v>17</v>
      </c>
      <c r="GF152" s="228" t="s">
        <v>17</v>
      </c>
      <c r="GG152" s="229">
        <v>45466</v>
      </c>
      <c r="GH152" s="227" t="s">
        <v>3726</v>
      </c>
      <c r="GI152" s="230">
        <v>1</v>
      </c>
      <c r="GJ152" s="230" t="s">
        <v>2232</v>
      </c>
      <c r="GK152" s="230" t="s">
        <v>33</v>
      </c>
      <c r="GL152" s="230">
        <v>2</v>
      </c>
      <c r="GM152" s="230" t="s">
        <v>17</v>
      </c>
      <c r="GN152" s="230" t="s">
        <v>17</v>
      </c>
      <c r="GO152" s="214">
        <v>45466</v>
      </c>
      <c r="GP152" s="228" t="s">
        <v>3721</v>
      </c>
      <c r="GQ152" s="228">
        <v>0</v>
      </c>
      <c r="GR152" s="228" t="s">
        <v>2232</v>
      </c>
      <c r="GS152" s="228" t="s">
        <v>33</v>
      </c>
      <c r="GT152" s="228">
        <v>2</v>
      </c>
      <c r="GU152" s="228" t="s">
        <v>17</v>
      </c>
      <c r="GV152" s="228" t="s">
        <v>17</v>
      </c>
      <c r="GW152" s="229">
        <v>45466</v>
      </c>
      <c r="GX152" s="227" t="s">
        <v>3727</v>
      </c>
      <c r="GY152" s="230">
        <v>0</v>
      </c>
      <c r="GZ152" s="230" t="s">
        <v>2232</v>
      </c>
      <c r="HA152" s="230" t="s">
        <v>33</v>
      </c>
      <c r="HB152" s="230">
        <v>2</v>
      </c>
      <c r="HC152" s="230" t="s">
        <v>17</v>
      </c>
      <c r="HD152" s="230" t="s">
        <v>17</v>
      </c>
      <c r="HE152" s="214">
        <v>45466</v>
      </c>
      <c r="HF152" s="228" t="s">
        <v>3719</v>
      </c>
      <c r="HG152" s="228">
        <v>0</v>
      </c>
      <c r="HH152" s="228" t="s">
        <v>2232</v>
      </c>
      <c r="HI152" s="228" t="s">
        <v>33</v>
      </c>
      <c r="HJ152" s="228">
        <v>2</v>
      </c>
      <c r="HK152" s="228" t="s">
        <v>17</v>
      </c>
      <c r="HL152" s="228" t="s">
        <v>17</v>
      </c>
      <c r="HM152" s="229">
        <v>45466</v>
      </c>
      <c r="HN152" s="227" t="s">
        <v>3725</v>
      </c>
      <c r="HO152" s="230">
        <v>2</v>
      </c>
      <c r="HP152" s="230" t="s">
        <v>2232</v>
      </c>
      <c r="HQ152" s="230" t="s">
        <v>33</v>
      </c>
      <c r="HR152" s="230">
        <v>2</v>
      </c>
      <c r="HS152" s="230" t="s">
        <v>17</v>
      </c>
      <c r="HT152" s="230" t="s">
        <v>17</v>
      </c>
      <c r="HU152" s="214">
        <v>45466</v>
      </c>
      <c r="HV152" s="228" t="s">
        <v>3722</v>
      </c>
      <c r="HW152" s="228">
        <v>3</v>
      </c>
      <c r="HX152" s="228" t="s">
        <v>2232</v>
      </c>
      <c r="HY152" s="228" t="s">
        <v>33</v>
      </c>
      <c r="HZ152" s="228">
        <v>2</v>
      </c>
      <c r="IA152" s="228" t="s">
        <v>17</v>
      </c>
      <c r="IB152" s="228" t="s">
        <v>17</v>
      </c>
      <c r="IC152" s="229">
        <v>45466</v>
      </c>
      <c r="ID152" s="227" t="s">
        <v>3724</v>
      </c>
      <c r="IE152" s="230">
        <v>3</v>
      </c>
      <c r="IF152" s="230" t="s">
        <v>2232</v>
      </c>
      <c r="IG152" s="230" t="s">
        <v>33</v>
      </c>
      <c r="IH152" s="230">
        <v>2</v>
      </c>
      <c r="II152" s="230" t="s">
        <v>17</v>
      </c>
      <c r="IJ152" s="230" t="s">
        <v>17</v>
      </c>
      <c r="IK152" s="214">
        <v>45466</v>
      </c>
      <c r="IL152" s="228" t="s">
        <v>3723</v>
      </c>
      <c r="IM152" s="228">
        <v>3</v>
      </c>
      <c r="IN152" s="228" t="s">
        <v>2232</v>
      </c>
      <c r="IO152" s="228" t="s">
        <v>33</v>
      </c>
      <c r="IP152" s="228">
        <v>2</v>
      </c>
      <c r="IQ152" s="228" t="s">
        <v>17</v>
      </c>
      <c r="IR152" s="228" t="s">
        <v>17</v>
      </c>
      <c r="IS152" s="229">
        <v>45466</v>
      </c>
    </row>
    <row r="153" spans="1:253" x14ac:dyDescent="0.35">
      <c r="A153" s="11" t="s">
        <v>304</v>
      </c>
      <c r="B153" s="11" t="s">
        <v>10825</v>
      </c>
      <c r="C153" s="11" t="s">
        <v>305</v>
      </c>
      <c r="D153" s="11" t="s">
        <v>296</v>
      </c>
      <c r="E153" s="11" t="s">
        <v>10397</v>
      </c>
      <c r="F153" s="11" t="s">
        <v>1307</v>
      </c>
      <c r="G153" s="212">
        <v>3449000</v>
      </c>
      <c r="H153" s="213" t="s">
        <v>1298</v>
      </c>
      <c r="I153" s="213" t="s">
        <v>492</v>
      </c>
      <c r="J153" s="213">
        <v>1</v>
      </c>
      <c r="K153" s="213" t="s">
        <v>1306</v>
      </c>
      <c r="L153" s="213" t="s">
        <v>1299</v>
      </c>
      <c r="M153" s="214">
        <v>45112</v>
      </c>
      <c r="N153" s="227" t="s">
        <v>1311</v>
      </c>
      <c r="O153" s="216">
        <v>148765</v>
      </c>
      <c r="P153" s="216" t="s">
        <v>1308</v>
      </c>
      <c r="Q153" s="216" t="s">
        <v>492</v>
      </c>
      <c r="R153" s="216">
        <v>1</v>
      </c>
      <c r="S153" s="216" t="s">
        <v>1310</v>
      </c>
      <c r="T153" s="216" t="s">
        <v>1309</v>
      </c>
      <c r="U153" s="217">
        <v>45112</v>
      </c>
      <c r="V153" s="227" t="s">
        <v>1952</v>
      </c>
      <c r="W153" s="213">
        <v>3905000</v>
      </c>
      <c r="X153" s="213" t="s">
        <v>1941</v>
      </c>
      <c r="Y153" s="213" t="s">
        <v>888</v>
      </c>
      <c r="Z153" s="213">
        <v>2</v>
      </c>
      <c r="AA153" s="213" t="s">
        <v>1951</v>
      </c>
      <c r="AB153" s="213" t="s">
        <v>1938</v>
      </c>
      <c r="AC153" s="214">
        <v>45429</v>
      </c>
      <c r="AD153" s="227" t="s">
        <v>1956</v>
      </c>
      <c r="AE153" s="218">
        <v>1097000</v>
      </c>
      <c r="AF153" s="218" t="s">
        <v>1953</v>
      </c>
      <c r="AG153" s="218" t="s">
        <v>888</v>
      </c>
      <c r="AH153" s="218">
        <v>2</v>
      </c>
      <c r="AI153" s="218" t="s">
        <v>1955</v>
      </c>
      <c r="AJ153" s="218" t="s">
        <v>1954</v>
      </c>
      <c r="AK153" s="219">
        <v>45429</v>
      </c>
      <c r="AL153" s="227" t="s">
        <v>9683</v>
      </c>
      <c r="AM153" s="213">
        <v>211000</v>
      </c>
      <c r="AN153" s="213" t="s">
        <v>8668</v>
      </c>
      <c r="AO153" s="213" t="s">
        <v>492</v>
      </c>
      <c r="AP153" s="213">
        <v>1</v>
      </c>
      <c r="AQ153" s="213" t="s">
        <v>9682</v>
      </c>
      <c r="AR153" s="213" t="s">
        <v>9666</v>
      </c>
      <c r="AS153" s="214">
        <v>45531</v>
      </c>
      <c r="AT153" s="228" t="s">
        <v>313</v>
      </c>
      <c r="AU153" s="218" t="s">
        <v>17</v>
      </c>
      <c r="AV153" s="218">
        <v>0</v>
      </c>
      <c r="AW153" s="218" t="s">
        <v>33</v>
      </c>
      <c r="AX153" s="218">
        <v>2</v>
      </c>
      <c r="AY153" s="218" t="s">
        <v>180</v>
      </c>
      <c r="AZ153" s="218" t="s">
        <v>311</v>
      </c>
      <c r="BA153" s="219">
        <v>43511</v>
      </c>
      <c r="BB153" s="227" t="s">
        <v>312</v>
      </c>
      <c r="BC153" s="213" t="s">
        <v>17</v>
      </c>
      <c r="BD153" s="213">
        <v>0</v>
      </c>
      <c r="BE153" s="213" t="s">
        <v>33</v>
      </c>
      <c r="BF153" s="213">
        <v>2</v>
      </c>
      <c r="BG153" s="213" t="s">
        <v>180</v>
      </c>
      <c r="BH153" s="213" t="s">
        <v>311</v>
      </c>
      <c r="BI153" s="214">
        <v>43511</v>
      </c>
      <c r="BJ153" s="228" t="s">
        <v>9685</v>
      </c>
      <c r="BK153" s="228">
        <v>34</v>
      </c>
      <c r="BL153" s="228" t="s">
        <v>9530</v>
      </c>
      <c r="BM153" s="228" t="s">
        <v>492</v>
      </c>
      <c r="BN153" s="228">
        <v>1</v>
      </c>
      <c r="BO153" s="228" t="s">
        <v>9684</v>
      </c>
      <c r="BP153" s="218" t="s">
        <v>691</v>
      </c>
      <c r="BQ153" s="229">
        <v>45531</v>
      </c>
      <c r="BR153" s="227" t="s">
        <v>306</v>
      </c>
      <c r="BS153" s="230" t="s">
        <v>17</v>
      </c>
      <c r="BT153" s="230">
        <v>0</v>
      </c>
      <c r="BU153" s="230" t="s">
        <v>33</v>
      </c>
      <c r="BV153" s="230">
        <v>2</v>
      </c>
      <c r="BW153" s="230" t="s">
        <v>180</v>
      </c>
      <c r="BX153" s="230">
        <v>0</v>
      </c>
      <c r="BY153" s="214">
        <v>43511</v>
      </c>
      <c r="BZ153" s="228" t="s">
        <v>309</v>
      </c>
      <c r="CA153" s="228">
        <v>0</v>
      </c>
      <c r="CB153" s="228" t="s">
        <v>17</v>
      </c>
      <c r="CC153" s="228" t="s">
        <v>33</v>
      </c>
      <c r="CD153" s="228">
        <v>2</v>
      </c>
      <c r="CE153" s="228" t="s">
        <v>308</v>
      </c>
      <c r="CF153" s="228" t="s">
        <v>307</v>
      </c>
      <c r="CG153" s="229">
        <v>43511</v>
      </c>
      <c r="CH153" s="227" t="s">
        <v>11575</v>
      </c>
      <c r="CI153" s="228" t="e">
        <v>#N/A</v>
      </c>
      <c r="CJ153" s="228" t="e">
        <v>#N/A</v>
      </c>
      <c r="CK153" s="228" t="e">
        <v>#N/A</v>
      </c>
      <c r="CL153" s="228" t="e">
        <v>#N/A</v>
      </c>
      <c r="CM153" s="228" t="e">
        <v>#N/A</v>
      </c>
      <c r="CN153" s="228" t="e">
        <v>#N/A</v>
      </c>
      <c r="CO153" s="231" t="e">
        <v>#N/A</v>
      </c>
      <c r="CP153" s="228" t="s">
        <v>310</v>
      </c>
      <c r="CQ153" s="230" t="s">
        <v>17</v>
      </c>
      <c r="CR153" s="230">
        <v>0</v>
      </c>
      <c r="CS153" s="230" t="s">
        <v>33</v>
      </c>
      <c r="CT153" s="230">
        <v>2</v>
      </c>
      <c r="CU153" s="230" t="s">
        <v>180</v>
      </c>
      <c r="CV153" s="230">
        <v>0</v>
      </c>
      <c r="CW153" s="214">
        <v>43511</v>
      </c>
      <c r="CX153" s="228" t="s">
        <v>1958</v>
      </c>
      <c r="CY153" s="218">
        <v>1096000</v>
      </c>
      <c r="CZ153" s="218" t="s">
        <v>1913</v>
      </c>
      <c r="DA153" s="218" t="s">
        <v>888</v>
      </c>
      <c r="DB153" s="218">
        <v>2</v>
      </c>
      <c r="DC153" s="218" t="s">
        <v>1963</v>
      </c>
      <c r="DD153" s="218" t="s">
        <v>1914</v>
      </c>
      <c r="DE153" s="220">
        <v>45429</v>
      </c>
      <c r="DF153" s="227" t="s">
        <v>1960</v>
      </c>
      <c r="DG153" s="213">
        <v>2808000</v>
      </c>
      <c r="DH153" s="230" t="s">
        <v>1941</v>
      </c>
      <c r="DI153" s="230" t="s">
        <v>888</v>
      </c>
      <c r="DJ153" s="230">
        <v>2</v>
      </c>
      <c r="DK153" s="230" t="s">
        <v>1959</v>
      </c>
      <c r="DL153" s="230" t="s">
        <v>1938</v>
      </c>
      <c r="DM153" s="214">
        <v>45429</v>
      </c>
      <c r="DN153" s="228" t="s">
        <v>1962</v>
      </c>
      <c r="DO153" s="218">
        <v>0</v>
      </c>
      <c r="DP153" s="228" t="s">
        <v>1941</v>
      </c>
      <c r="DQ153" s="228" t="s">
        <v>888</v>
      </c>
      <c r="DR153" s="228">
        <v>2</v>
      </c>
      <c r="DS153" s="228" t="s">
        <v>1961</v>
      </c>
      <c r="DT153" s="228" t="s">
        <v>1938</v>
      </c>
      <c r="DU153" s="229">
        <v>45429</v>
      </c>
      <c r="DV153" s="227" t="s">
        <v>1964</v>
      </c>
      <c r="DW153" s="213">
        <v>1094000</v>
      </c>
      <c r="DX153" s="230" t="s">
        <v>1913</v>
      </c>
      <c r="DY153" s="230" t="s">
        <v>888</v>
      </c>
      <c r="DZ153" s="230">
        <v>2</v>
      </c>
      <c r="EA153" s="230" t="s">
        <v>1963</v>
      </c>
      <c r="EB153" s="230" t="s">
        <v>1914</v>
      </c>
      <c r="EC153" s="214">
        <v>45429</v>
      </c>
      <c r="ED153" s="228" t="s">
        <v>1966</v>
      </c>
      <c r="EE153" s="218">
        <v>2000</v>
      </c>
      <c r="EF153" s="228" t="s">
        <v>1913</v>
      </c>
      <c r="EG153" s="228" t="s">
        <v>888</v>
      </c>
      <c r="EH153" s="228">
        <v>2</v>
      </c>
      <c r="EI153" s="228" t="s">
        <v>1965</v>
      </c>
      <c r="EJ153" s="228" t="s">
        <v>1914</v>
      </c>
      <c r="EK153" s="229">
        <v>45429</v>
      </c>
      <c r="EL153" s="227" t="s">
        <v>1968</v>
      </c>
      <c r="EM153" s="213">
        <v>0</v>
      </c>
      <c r="EN153" s="230" t="s">
        <v>1953</v>
      </c>
      <c r="EO153" s="230" t="s">
        <v>888</v>
      </c>
      <c r="EP153" s="230">
        <v>2</v>
      </c>
      <c r="EQ153" s="230" t="s">
        <v>1967</v>
      </c>
      <c r="ER153" s="230" t="s">
        <v>1954</v>
      </c>
      <c r="ES153" s="214">
        <v>45429</v>
      </c>
      <c r="ET153" s="228" t="s">
        <v>9686</v>
      </c>
      <c r="EU153" s="228">
        <v>175</v>
      </c>
      <c r="EV153" s="228" t="s">
        <v>9530</v>
      </c>
      <c r="EW153" s="228" t="s">
        <v>492</v>
      </c>
      <c r="EX153" s="228">
        <v>1</v>
      </c>
      <c r="EY153" s="228" t="s">
        <v>9671</v>
      </c>
      <c r="EZ153" s="228" t="s">
        <v>691</v>
      </c>
      <c r="FA153" s="229">
        <v>45531</v>
      </c>
      <c r="FB153" s="227" t="s">
        <v>9688</v>
      </c>
      <c r="FC153" s="230">
        <v>3</v>
      </c>
      <c r="FD153" s="230" t="s">
        <v>8668</v>
      </c>
      <c r="FE153" s="230" t="s">
        <v>492</v>
      </c>
      <c r="FF153" s="230">
        <v>1</v>
      </c>
      <c r="FG153" s="230" t="s">
        <v>9687</v>
      </c>
      <c r="FH153" s="230" t="s">
        <v>9666</v>
      </c>
      <c r="FI153" s="214">
        <v>45531</v>
      </c>
      <c r="FJ153" s="227" t="s">
        <v>314</v>
      </c>
      <c r="FK153" s="228" t="s">
        <v>17</v>
      </c>
      <c r="FL153" s="228">
        <v>0</v>
      </c>
      <c r="FM153" s="228" t="s">
        <v>33</v>
      </c>
      <c r="FN153" s="228">
        <v>2</v>
      </c>
      <c r="FO153" s="228" t="s">
        <v>180</v>
      </c>
      <c r="FP153" s="218" t="s">
        <v>311</v>
      </c>
      <c r="FQ153" s="219">
        <v>43511</v>
      </c>
      <c r="FR153" s="227" t="s">
        <v>315</v>
      </c>
      <c r="FS153" s="230" t="s">
        <v>17</v>
      </c>
      <c r="FT153" s="230">
        <v>0</v>
      </c>
      <c r="FU153" s="230" t="s">
        <v>33</v>
      </c>
      <c r="FV153" s="230">
        <v>2</v>
      </c>
      <c r="FW153" s="230" t="s">
        <v>180</v>
      </c>
      <c r="FX153" s="230">
        <v>0</v>
      </c>
      <c r="FY153" s="214">
        <v>43511</v>
      </c>
      <c r="FZ153" s="228" t="s">
        <v>3729</v>
      </c>
      <c r="GA153" s="228">
        <v>0</v>
      </c>
      <c r="GB153" s="228" t="s">
        <v>2232</v>
      </c>
      <c r="GC153" s="228" t="s">
        <v>33</v>
      </c>
      <c r="GD153" s="228">
        <v>2</v>
      </c>
      <c r="GE153" s="228" t="s">
        <v>17</v>
      </c>
      <c r="GF153" s="228" t="s">
        <v>17</v>
      </c>
      <c r="GG153" s="229">
        <v>45466</v>
      </c>
      <c r="GH153" s="227" t="s">
        <v>3734</v>
      </c>
      <c r="GI153" s="230">
        <v>1</v>
      </c>
      <c r="GJ153" s="230" t="s">
        <v>2232</v>
      </c>
      <c r="GK153" s="230" t="s">
        <v>33</v>
      </c>
      <c r="GL153" s="230">
        <v>2</v>
      </c>
      <c r="GM153" s="230" t="s">
        <v>17</v>
      </c>
      <c r="GN153" s="230" t="s">
        <v>17</v>
      </c>
      <c r="GO153" s="214">
        <v>45466</v>
      </c>
      <c r="GP153" s="228" t="s">
        <v>3730</v>
      </c>
      <c r="GQ153" s="228">
        <v>0</v>
      </c>
      <c r="GR153" s="228" t="s">
        <v>2232</v>
      </c>
      <c r="GS153" s="228" t="s">
        <v>33</v>
      </c>
      <c r="GT153" s="228">
        <v>2</v>
      </c>
      <c r="GU153" s="228" t="s">
        <v>17</v>
      </c>
      <c r="GV153" s="228" t="s">
        <v>17</v>
      </c>
      <c r="GW153" s="229">
        <v>45466</v>
      </c>
      <c r="GX153" s="227" t="s">
        <v>3735</v>
      </c>
      <c r="GY153" s="230">
        <v>0</v>
      </c>
      <c r="GZ153" s="230" t="s">
        <v>2232</v>
      </c>
      <c r="HA153" s="230" t="s">
        <v>33</v>
      </c>
      <c r="HB153" s="230">
        <v>2</v>
      </c>
      <c r="HC153" s="230" t="s">
        <v>17</v>
      </c>
      <c r="HD153" s="230" t="s">
        <v>17</v>
      </c>
      <c r="HE153" s="214">
        <v>45466</v>
      </c>
      <c r="HF153" s="228" t="s">
        <v>3728</v>
      </c>
      <c r="HG153" s="228">
        <v>0</v>
      </c>
      <c r="HH153" s="228" t="s">
        <v>2232</v>
      </c>
      <c r="HI153" s="228" t="s">
        <v>33</v>
      </c>
      <c r="HJ153" s="228">
        <v>2</v>
      </c>
      <c r="HK153" s="228" t="s">
        <v>17</v>
      </c>
      <c r="HL153" s="228" t="s">
        <v>17</v>
      </c>
      <c r="HM153" s="229">
        <v>45466</v>
      </c>
      <c r="HN153" s="227" t="s">
        <v>3733</v>
      </c>
      <c r="HO153" s="230">
        <v>1</v>
      </c>
      <c r="HP153" s="230" t="s">
        <v>2232</v>
      </c>
      <c r="HQ153" s="230" t="s">
        <v>33</v>
      </c>
      <c r="HR153" s="230">
        <v>2</v>
      </c>
      <c r="HS153" s="230" t="s">
        <v>17</v>
      </c>
      <c r="HT153" s="230" t="s">
        <v>17</v>
      </c>
      <c r="HU153" s="214">
        <v>45466</v>
      </c>
      <c r="HV153" s="228" t="s">
        <v>3731</v>
      </c>
      <c r="HW153" s="228">
        <v>1</v>
      </c>
      <c r="HX153" s="228" t="s">
        <v>2232</v>
      </c>
      <c r="HY153" s="228" t="s">
        <v>33</v>
      </c>
      <c r="HZ153" s="228">
        <v>2</v>
      </c>
      <c r="IA153" s="228" t="s">
        <v>17</v>
      </c>
      <c r="IB153" s="228" t="s">
        <v>17</v>
      </c>
      <c r="IC153" s="229">
        <v>45466</v>
      </c>
      <c r="ID153" s="227" t="s">
        <v>3732</v>
      </c>
      <c r="IE153" s="230">
        <v>3</v>
      </c>
      <c r="IF153" s="230" t="s">
        <v>2232</v>
      </c>
      <c r="IG153" s="230" t="s">
        <v>33</v>
      </c>
      <c r="IH153" s="230">
        <v>2</v>
      </c>
      <c r="II153" s="230" t="s">
        <v>17</v>
      </c>
      <c r="IJ153" s="230" t="s">
        <v>17</v>
      </c>
      <c r="IK153" s="214">
        <v>45466</v>
      </c>
      <c r="IL153" s="228" t="s">
        <v>3918</v>
      </c>
      <c r="IM153" s="228">
        <v>3</v>
      </c>
      <c r="IN153" s="228" t="s">
        <v>2232</v>
      </c>
      <c r="IO153" s="228" t="s">
        <v>33</v>
      </c>
      <c r="IP153" s="228">
        <v>2</v>
      </c>
      <c r="IQ153" s="228" t="s">
        <v>17</v>
      </c>
      <c r="IR153" s="228" t="s">
        <v>17</v>
      </c>
      <c r="IS153" s="229">
        <v>45479</v>
      </c>
    </row>
    <row r="154" spans="1:253" x14ac:dyDescent="0.35">
      <c r="A154" s="11" t="s">
        <v>316</v>
      </c>
      <c r="B154" s="11" t="s">
        <v>10825</v>
      </c>
      <c r="C154" s="11" t="s">
        <v>317</v>
      </c>
      <c r="D154" s="11" t="s">
        <v>296</v>
      </c>
      <c r="E154" s="11" t="s">
        <v>10397</v>
      </c>
      <c r="F154" s="11" t="s">
        <v>1314</v>
      </c>
      <c r="G154" s="212">
        <v>2509000</v>
      </c>
      <c r="H154" s="213" t="s">
        <v>1298</v>
      </c>
      <c r="I154" s="213" t="s">
        <v>492</v>
      </c>
      <c r="J154" s="213">
        <v>1</v>
      </c>
      <c r="K154" s="213" t="s">
        <v>1313</v>
      </c>
      <c r="L154" s="213" t="s">
        <v>1312</v>
      </c>
      <c r="M154" s="214">
        <v>45112</v>
      </c>
      <c r="N154" s="227" t="s">
        <v>1318</v>
      </c>
      <c r="O154" s="216">
        <v>374096</v>
      </c>
      <c r="P154" s="216" t="s">
        <v>1315</v>
      </c>
      <c r="Q154" s="216" t="s">
        <v>492</v>
      </c>
      <c r="R154" s="216">
        <v>1</v>
      </c>
      <c r="S154" s="216" t="s">
        <v>1317</v>
      </c>
      <c r="T154" s="216" t="s">
        <v>1316</v>
      </c>
      <c r="U154" s="217">
        <v>45112</v>
      </c>
      <c r="V154" s="227" t="s">
        <v>1970</v>
      </c>
      <c r="W154" s="213">
        <v>3127000</v>
      </c>
      <c r="X154" s="213" t="s">
        <v>1941</v>
      </c>
      <c r="Y154" s="213" t="s">
        <v>888</v>
      </c>
      <c r="Z154" s="213">
        <v>2</v>
      </c>
      <c r="AA154" s="213" t="s">
        <v>1969</v>
      </c>
      <c r="AB154" s="213" t="s">
        <v>1938</v>
      </c>
      <c r="AC154" s="214">
        <v>45429</v>
      </c>
      <c r="AD154" s="227" t="s">
        <v>1972</v>
      </c>
      <c r="AE154" s="218">
        <v>2114000</v>
      </c>
      <c r="AF154" s="218" t="s">
        <v>1913</v>
      </c>
      <c r="AG154" s="218" t="s">
        <v>888</v>
      </c>
      <c r="AH154" s="218">
        <v>2</v>
      </c>
      <c r="AI154" s="218" t="s">
        <v>1971</v>
      </c>
      <c r="AJ154" s="218" t="s">
        <v>1914</v>
      </c>
      <c r="AK154" s="219">
        <v>45429</v>
      </c>
      <c r="AL154" s="227" t="s">
        <v>9690</v>
      </c>
      <c r="AM154" s="213">
        <v>1205000</v>
      </c>
      <c r="AN154" s="213" t="s">
        <v>8668</v>
      </c>
      <c r="AO154" s="213" t="s">
        <v>492</v>
      </c>
      <c r="AP154" s="213">
        <v>1</v>
      </c>
      <c r="AQ154" s="213" t="s">
        <v>9689</v>
      </c>
      <c r="AR154" s="213" t="s">
        <v>9666</v>
      </c>
      <c r="AS154" s="214">
        <v>45531</v>
      </c>
      <c r="AT154" s="228" t="s">
        <v>323</v>
      </c>
      <c r="AU154" s="218" t="s">
        <v>17</v>
      </c>
      <c r="AV154" s="218">
        <v>0</v>
      </c>
      <c r="AW154" s="218" t="s">
        <v>33</v>
      </c>
      <c r="AX154" s="218">
        <v>2</v>
      </c>
      <c r="AY154" s="218" t="s">
        <v>180</v>
      </c>
      <c r="AZ154" s="218">
        <v>0</v>
      </c>
      <c r="BA154" s="219">
        <v>43511</v>
      </c>
      <c r="BB154" s="227" t="s">
        <v>322</v>
      </c>
      <c r="BC154" s="213" t="s">
        <v>17</v>
      </c>
      <c r="BD154" s="213">
        <v>0</v>
      </c>
      <c r="BE154" s="213" t="s">
        <v>33</v>
      </c>
      <c r="BF154" s="213">
        <v>2</v>
      </c>
      <c r="BG154" s="213" t="s">
        <v>180</v>
      </c>
      <c r="BH154" s="213">
        <v>0</v>
      </c>
      <c r="BI154" s="214">
        <v>43511</v>
      </c>
      <c r="BJ154" s="228" t="s">
        <v>9692</v>
      </c>
      <c r="BK154" s="228">
        <v>47</v>
      </c>
      <c r="BL154" s="228" t="s">
        <v>9530</v>
      </c>
      <c r="BM154" s="228" t="s">
        <v>492</v>
      </c>
      <c r="BN154" s="228">
        <v>1</v>
      </c>
      <c r="BO154" s="228" t="s">
        <v>9691</v>
      </c>
      <c r="BP154" s="218" t="s">
        <v>691</v>
      </c>
      <c r="BQ154" s="229">
        <v>45531</v>
      </c>
      <c r="BR154" s="227" t="s">
        <v>318</v>
      </c>
      <c r="BS154" s="230" t="s">
        <v>17</v>
      </c>
      <c r="BT154" s="230">
        <v>0</v>
      </c>
      <c r="BU154" s="230" t="s">
        <v>33</v>
      </c>
      <c r="BV154" s="230">
        <v>2</v>
      </c>
      <c r="BW154" s="230" t="s">
        <v>180</v>
      </c>
      <c r="BX154" s="230">
        <v>0</v>
      </c>
      <c r="BY154" s="214">
        <v>43511</v>
      </c>
      <c r="BZ154" s="228" t="s">
        <v>320</v>
      </c>
      <c r="CA154" s="228">
        <v>0</v>
      </c>
      <c r="CB154" s="228" t="s">
        <v>17</v>
      </c>
      <c r="CC154" s="228" t="s">
        <v>33</v>
      </c>
      <c r="CD154" s="228">
        <v>2</v>
      </c>
      <c r="CE154" s="228" t="s">
        <v>319</v>
      </c>
      <c r="CF154" s="228" t="s">
        <v>17</v>
      </c>
      <c r="CG154" s="229">
        <v>43511</v>
      </c>
      <c r="CH154" s="227" t="s">
        <v>11576</v>
      </c>
      <c r="CI154" s="228" t="e">
        <v>#N/A</v>
      </c>
      <c r="CJ154" s="228" t="e">
        <v>#N/A</v>
      </c>
      <c r="CK154" s="228" t="e">
        <v>#N/A</v>
      </c>
      <c r="CL154" s="228" t="e">
        <v>#N/A</v>
      </c>
      <c r="CM154" s="228" t="e">
        <v>#N/A</v>
      </c>
      <c r="CN154" s="228" t="e">
        <v>#N/A</v>
      </c>
      <c r="CO154" s="231" t="e">
        <v>#N/A</v>
      </c>
      <c r="CP154" s="228" t="s">
        <v>321</v>
      </c>
      <c r="CQ154" s="230" t="s">
        <v>17</v>
      </c>
      <c r="CR154" s="230">
        <v>0</v>
      </c>
      <c r="CS154" s="230" t="s">
        <v>33</v>
      </c>
      <c r="CT154" s="230">
        <v>2</v>
      </c>
      <c r="CU154" s="230" t="s">
        <v>180</v>
      </c>
      <c r="CV154" s="230">
        <v>0</v>
      </c>
      <c r="CW154" s="214">
        <v>43511</v>
      </c>
      <c r="CX154" s="228" t="s">
        <v>1974</v>
      </c>
      <c r="CY154" s="218">
        <v>2114000</v>
      </c>
      <c r="CZ154" s="218" t="s">
        <v>1913</v>
      </c>
      <c r="DA154" s="218" t="s">
        <v>888</v>
      </c>
      <c r="DB154" s="218">
        <v>2</v>
      </c>
      <c r="DC154" s="218" t="s">
        <v>1979</v>
      </c>
      <c r="DD154" s="218" t="s">
        <v>1914</v>
      </c>
      <c r="DE154" s="220">
        <v>45429</v>
      </c>
      <c r="DF154" s="227" t="s">
        <v>1976</v>
      </c>
      <c r="DG154" s="213">
        <v>1013000</v>
      </c>
      <c r="DH154" s="230" t="s">
        <v>1941</v>
      </c>
      <c r="DI154" s="230" t="s">
        <v>888</v>
      </c>
      <c r="DJ154" s="230">
        <v>2</v>
      </c>
      <c r="DK154" s="230" t="s">
        <v>1975</v>
      </c>
      <c r="DL154" s="230" t="s">
        <v>1938</v>
      </c>
      <c r="DM154" s="214">
        <v>45429</v>
      </c>
      <c r="DN154" s="228" t="s">
        <v>1978</v>
      </c>
      <c r="DO154" s="218">
        <v>0</v>
      </c>
      <c r="DP154" s="228" t="s">
        <v>1941</v>
      </c>
      <c r="DQ154" s="228" t="s">
        <v>888</v>
      </c>
      <c r="DR154" s="228">
        <v>2</v>
      </c>
      <c r="DS154" s="228" t="s">
        <v>1977</v>
      </c>
      <c r="DT154" s="228" t="s">
        <v>1938</v>
      </c>
      <c r="DU154" s="229">
        <v>45429</v>
      </c>
      <c r="DV154" s="227" t="s">
        <v>1980</v>
      </c>
      <c r="DW154" s="213">
        <v>2005000</v>
      </c>
      <c r="DX154" s="230" t="s">
        <v>1913</v>
      </c>
      <c r="DY154" s="230" t="s">
        <v>888</v>
      </c>
      <c r="DZ154" s="230">
        <v>2</v>
      </c>
      <c r="EA154" s="230" t="s">
        <v>1979</v>
      </c>
      <c r="EB154" s="230" t="s">
        <v>1914</v>
      </c>
      <c r="EC154" s="214">
        <v>45429</v>
      </c>
      <c r="ED154" s="228" t="s">
        <v>1982</v>
      </c>
      <c r="EE154" s="218">
        <v>109000</v>
      </c>
      <c r="EF154" s="228" t="s">
        <v>1913</v>
      </c>
      <c r="EG154" s="228" t="s">
        <v>888</v>
      </c>
      <c r="EH154" s="228">
        <v>2</v>
      </c>
      <c r="EI154" s="228" t="s">
        <v>1981</v>
      </c>
      <c r="EJ154" s="228" t="s">
        <v>1914</v>
      </c>
      <c r="EK154" s="229">
        <v>45429</v>
      </c>
      <c r="EL154" s="227" t="s">
        <v>1984</v>
      </c>
      <c r="EM154" s="213">
        <v>0</v>
      </c>
      <c r="EN154" s="230" t="s">
        <v>1913</v>
      </c>
      <c r="EO154" s="230" t="s">
        <v>888</v>
      </c>
      <c r="EP154" s="230">
        <v>2</v>
      </c>
      <c r="EQ154" s="230" t="s">
        <v>1983</v>
      </c>
      <c r="ER154" s="230" t="s">
        <v>1914</v>
      </c>
      <c r="ES154" s="214">
        <v>45429</v>
      </c>
      <c r="ET154" s="228" t="s">
        <v>9693</v>
      </c>
      <c r="EU154" s="228">
        <v>175</v>
      </c>
      <c r="EV154" s="228" t="s">
        <v>9530</v>
      </c>
      <c r="EW154" s="228" t="s">
        <v>492</v>
      </c>
      <c r="EX154" s="228">
        <v>1</v>
      </c>
      <c r="EY154" s="228" t="s">
        <v>9671</v>
      </c>
      <c r="EZ154" s="228" t="s">
        <v>691</v>
      </c>
      <c r="FA154" s="229">
        <v>45531</v>
      </c>
      <c r="FB154" s="227" t="s">
        <v>9695</v>
      </c>
      <c r="FC154" s="230">
        <v>2</v>
      </c>
      <c r="FD154" s="230" t="s">
        <v>8668</v>
      </c>
      <c r="FE154" s="230" t="s">
        <v>492</v>
      </c>
      <c r="FF154" s="230">
        <v>1</v>
      </c>
      <c r="FG154" s="230" t="s">
        <v>9694</v>
      </c>
      <c r="FH154" s="230" t="s">
        <v>9666</v>
      </c>
      <c r="FI154" s="214">
        <v>45531</v>
      </c>
      <c r="FJ154" s="227" t="s">
        <v>324</v>
      </c>
      <c r="FK154" s="228" t="s">
        <v>17</v>
      </c>
      <c r="FL154" s="228">
        <v>0</v>
      </c>
      <c r="FM154" s="228" t="s">
        <v>33</v>
      </c>
      <c r="FN154" s="228">
        <v>2</v>
      </c>
      <c r="FO154" s="228" t="s">
        <v>180</v>
      </c>
      <c r="FP154" s="218">
        <v>0</v>
      </c>
      <c r="FQ154" s="219">
        <v>43511</v>
      </c>
      <c r="FR154" s="227" t="s">
        <v>325</v>
      </c>
      <c r="FS154" s="230" t="s">
        <v>17</v>
      </c>
      <c r="FT154" s="230">
        <v>0</v>
      </c>
      <c r="FU154" s="230" t="s">
        <v>33</v>
      </c>
      <c r="FV154" s="230">
        <v>2</v>
      </c>
      <c r="FW154" s="230" t="s">
        <v>180</v>
      </c>
      <c r="FX154" s="230">
        <v>0</v>
      </c>
      <c r="FY154" s="214">
        <v>43511</v>
      </c>
      <c r="FZ154" s="228" t="s">
        <v>3737</v>
      </c>
      <c r="GA154" s="228">
        <v>0</v>
      </c>
      <c r="GB154" s="228" t="s">
        <v>2232</v>
      </c>
      <c r="GC154" s="228" t="s">
        <v>33</v>
      </c>
      <c r="GD154" s="228">
        <v>2</v>
      </c>
      <c r="GE154" s="228" t="s">
        <v>17</v>
      </c>
      <c r="GF154" s="228" t="s">
        <v>17</v>
      </c>
      <c r="GG154" s="229">
        <v>45466</v>
      </c>
      <c r="GH154" s="227" t="s">
        <v>3743</v>
      </c>
      <c r="GI154" s="230">
        <v>1</v>
      </c>
      <c r="GJ154" s="230" t="s">
        <v>2232</v>
      </c>
      <c r="GK154" s="230" t="s">
        <v>33</v>
      </c>
      <c r="GL154" s="230">
        <v>2</v>
      </c>
      <c r="GM154" s="230" t="s">
        <v>17</v>
      </c>
      <c r="GN154" s="230" t="s">
        <v>17</v>
      </c>
      <c r="GO154" s="214">
        <v>45466</v>
      </c>
      <c r="GP154" s="228" t="s">
        <v>3738</v>
      </c>
      <c r="GQ154" s="228">
        <v>0</v>
      </c>
      <c r="GR154" s="228" t="s">
        <v>2232</v>
      </c>
      <c r="GS154" s="228" t="s">
        <v>33</v>
      </c>
      <c r="GT154" s="228">
        <v>2</v>
      </c>
      <c r="GU154" s="228" t="s">
        <v>17</v>
      </c>
      <c r="GV154" s="228" t="s">
        <v>17</v>
      </c>
      <c r="GW154" s="229">
        <v>45466</v>
      </c>
      <c r="GX154" s="227" t="s">
        <v>3744</v>
      </c>
      <c r="GY154" s="230">
        <v>0</v>
      </c>
      <c r="GZ154" s="230" t="s">
        <v>2232</v>
      </c>
      <c r="HA154" s="230" t="s">
        <v>33</v>
      </c>
      <c r="HB154" s="230">
        <v>2</v>
      </c>
      <c r="HC154" s="230" t="s">
        <v>17</v>
      </c>
      <c r="HD154" s="230" t="s">
        <v>17</v>
      </c>
      <c r="HE154" s="214">
        <v>45466</v>
      </c>
      <c r="HF154" s="228" t="s">
        <v>3736</v>
      </c>
      <c r="HG154" s="228">
        <v>0</v>
      </c>
      <c r="HH154" s="228" t="s">
        <v>2232</v>
      </c>
      <c r="HI154" s="228" t="s">
        <v>33</v>
      </c>
      <c r="HJ154" s="228">
        <v>2</v>
      </c>
      <c r="HK154" s="228" t="s">
        <v>17</v>
      </c>
      <c r="HL154" s="228" t="s">
        <v>17</v>
      </c>
      <c r="HM154" s="229">
        <v>45466</v>
      </c>
      <c r="HN154" s="227" t="s">
        <v>3742</v>
      </c>
      <c r="HO154" s="230">
        <v>0</v>
      </c>
      <c r="HP154" s="230" t="s">
        <v>2232</v>
      </c>
      <c r="HQ154" s="230" t="s">
        <v>33</v>
      </c>
      <c r="HR154" s="230">
        <v>2</v>
      </c>
      <c r="HS154" s="230" t="s">
        <v>17</v>
      </c>
      <c r="HT154" s="230" t="s">
        <v>17</v>
      </c>
      <c r="HU154" s="214">
        <v>45466</v>
      </c>
      <c r="HV154" s="228" t="s">
        <v>3739</v>
      </c>
      <c r="HW154" s="228">
        <v>0</v>
      </c>
      <c r="HX154" s="228" t="s">
        <v>2232</v>
      </c>
      <c r="HY154" s="228" t="s">
        <v>33</v>
      </c>
      <c r="HZ154" s="228">
        <v>2</v>
      </c>
      <c r="IA154" s="228" t="s">
        <v>17</v>
      </c>
      <c r="IB154" s="228" t="s">
        <v>17</v>
      </c>
      <c r="IC154" s="229">
        <v>45466</v>
      </c>
      <c r="ID154" s="227" t="s">
        <v>3741</v>
      </c>
      <c r="IE154" s="230">
        <v>3</v>
      </c>
      <c r="IF154" s="230" t="s">
        <v>2232</v>
      </c>
      <c r="IG154" s="230" t="s">
        <v>33</v>
      </c>
      <c r="IH154" s="230">
        <v>2</v>
      </c>
      <c r="II154" s="230" t="s">
        <v>17</v>
      </c>
      <c r="IJ154" s="230" t="s">
        <v>17</v>
      </c>
      <c r="IK154" s="214">
        <v>45466</v>
      </c>
      <c r="IL154" s="228" t="s">
        <v>3740</v>
      </c>
      <c r="IM154" s="228">
        <v>3</v>
      </c>
      <c r="IN154" s="228" t="s">
        <v>2232</v>
      </c>
      <c r="IO154" s="228" t="s">
        <v>33</v>
      </c>
      <c r="IP154" s="228">
        <v>2</v>
      </c>
      <c r="IQ154" s="228" t="s">
        <v>17</v>
      </c>
      <c r="IR154" s="228" t="s">
        <v>17</v>
      </c>
      <c r="IS154" s="229">
        <v>45466</v>
      </c>
    </row>
    <row r="155" spans="1:253" x14ac:dyDescent="0.35">
      <c r="A155" s="11" t="s">
        <v>1575</v>
      </c>
      <c r="B155" s="11" t="s">
        <v>10774</v>
      </c>
      <c r="C155" s="11" t="s">
        <v>1576</v>
      </c>
      <c r="D155" s="11" t="s">
        <v>1577</v>
      </c>
      <c r="E155" s="11" t="s">
        <v>10398</v>
      </c>
      <c r="F155" s="11" t="s">
        <v>1581</v>
      </c>
      <c r="G155" s="212">
        <v>8095000</v>
      </c>
      <c r="H155" s="213" t="s">
        <v>1578</v>
      </c>
      <c r="I155" s="213" t="s">
        <v>492</v>
      </c>
      <c r="J155" s="213">
        <v>1</v>
      </c>
      <c r="K155" s="213" t="s">
        <v>1580</v>
      </c>
      <c r="L155" s="213" t="s">
        <v>1579</v>
      </c>
      <c r="M155" s="214">
        <v>45390</v>
      </c>
      <c r="N155" s="227" t="s">
        <v>1585</v>
      </c>
      <c r="O155" s="216">
        <v>8560</v>
      </c>
      <c r="P155" s="216" t="s">
        <v>1582</v>
      </c>
      <c r="Q155" s="216" t="s">
        <v>33</v>
      </c>
      <c r="R155" s="216">
        <v>2</v>
      </c>
      <c r="S155" s="216" t="s">
        <v>1584</v>
      </c>
      <c r="T155" s="216" t="s">
        <v>1583</v>
      </c>
      <c r="U155" s="217">
        <v>45393</v>
      </c>
      <c r="V155" s="227" t="s">
        <v>1589</v>
      </c>
      <c r="W155" s="213">
        <v>1195000</v>
      </c>
      <c r="X155" s="213" t="s">
        <v>1586</v>
      </c>
      <c r="Y155" s="213" t="s">
        <v>492</v>
      </c>
      <c r="Z155" s="213">
        <v>1</v>
      </c>
      <c r="AA155" s="213" t="s">
        <v>1588</v>
      </c>
      <c r="AB155" s="213" t="s">
        <v>1587</v>
      </c>
      <c r="AC155" s="214">
        <v>45393</v>
      </c>
      <c r="AD155" s="227" t="s">
        <v>1591</v>
      </c>
      <c r="AE155" s="218">
        <v>359000</v>
      </c>
      <c r="AF155" s="218" t="s">
        <v>1586</v>
      </c>
      <c r="AG155" s="218" t="s">
        <v>492</v>
      </c>
      <c r="AH155" s="218">
        <v>1</v>
      </c>
      <c r="AI155" s="218" t="s">
        <v>1590</v>
      </c>
      <c r="AJ155" s="218" t="s">
        <v>1587</v>
      </c>
      <c r="AK155" s="219">
        <v>45393</v>
      </c>
      <c r="AL155" s="227" t="s">
        <v>9704</v>
      </c>
      <c r="AM155" s="213">
        <v>54000</v>
      </c>
      <c r="AN155" s="213" t="s">
        <v>9526</v>
      </c>
      <c r="AO155" s="213" t="s">
        <v>492</v>
      </c>
      <c r="AP155" s="213">
        <v>1</v>
      </c>
      <c r="AQ155" s="213" t="s">
        <v>9703</v>
      </c>
      <c r="AR155" s="213" t="s">
        <v>9610</v>
      </c>
      <c r="AS155" s="214">
        <v>45531</v>
      </c>
      <c r="AT155" s="228" t="s">
        <v>1593</v>
      </c>
      <c r="AU155" s="218" t="s">
        <v>17</v>
      </c>
      <c r="AV155" s="218" t="s">
        <v>17</v>
      </c>
      <c r="AW155" s="218" t="s">
        <v>17</v>
      </c>
      <c r="AX155" s="218" t="s">
        <v>17</v>
      </c>
      <c r="AY155" s="218" t="s">
        <v>1592</v>
      </c>
      <c r="AZ155" s="218" t="s">
        <v>17</v>
      </c>
      <c r="BA155" s="219">
        <v>45394</v>
      </c>
      <c r="BB155" s="227" t="s">
        <v>1595</v>
      </c>
      <c r="BC155" s="213" t="s">
        <v>17</v>
      </c>
      <c r="BD155" s="213" t="s">
        <v>17</v>
      </c>
      <c r="BE155" s="213" t="s">
        <v>17</v>
      </c>
      <c r="BF155" s="213" t="s">
        <v>17</v>
      </c>
      <c r="BG155" s="213" t="s">
        <v>1594</v>
      </c>
      <c r="BH155" s="213" t="s">
        <v>17</v>
      </c>
      <c r="BI155" s="214">
        <v>45394</v>
      </c>
      <c r="BJ155" s="228" t="s">
        <v>9706</v>
      </c>
      <c r="BK155" s="228">
        <v>68</v>
      </c>
      <c r="BL155" s="228" t="s">
        <v>9530</v>
      </c>
      <c r="BM155" s="228" t="s">
        <v>492</v>
      </c>
      <c r="BN155" s="228">
        <v>1</v>
      </c>
      <c r="BO155" s="228" t="s">
        <v>9705</v>
      </c>
      <c r="BP155" s="218" t="s">
        <v>790</v>
      </c>
      <c r="BQ155" s="229">
        <v>45531</v>
      </c>
      <c r="BR155" s="227" t="s">
        <v>1597</v>
      </c>
      <c r="BS155" s="230" t="s">
        <v>17</v>
      </c>
      <c r="BT155" s="230" t="s">
        <v>17</v>
      </c>
      <c r="BU155" s="230" t="s">
        <v>17</v>
      </c>
      <c r="BV155" s="230" t="s">
        <v>17</v>
      </c>
      <c r="BW155" s="230" t="s">
        <v>1596</v>
      </c>
      <c r="BX155" s="230" t="s">
        <v>17</v>
      </c>
      <c r="BY155" s="214">
        <v>45394</v>
      </c>
      <c r="BZ155" s="228" t="s">
        <v>1599</v>
      </c>
      <c r="CA155" s="228" t="s">
        <v>17</v>
      </c>
      <c r="CB155" s="228" t="s">
        <v>17</v>
      </c>
      <c r="CC155" s="228" t="s">
        <v>17</v>
      </c>
      <c r="CD155" s="228" t="s">
        <v>17</v>
      </c>
      <c r="CE155" s="228" t="s">
        <v>1598</v>
      </c>
      <c r="CF155" s="228" t="s">
        <v>17</v>
      </c>
      <c r="CG155" s="229">
        <v>45394</v>
      </c>
      <c r="CH155" s="227" t="s">
        <v>11577</v>
      </c>
      <c r="CI155" s="228" t="e">
        <v>#N/A</v>
      </c>
      <c r="CJ155" s="228" t="e">
        <v>#N/A</v>
      </c>
      <c r="CK155" s="228" t="e">
        <v>#N/A</v>
      </c>
      <c r="CL155" s="228" t="e">
        <v>#N/A</v>
      </c>
      <c r="CM155" s="228" t="e">
        <v>#N/A</v>
      </c>
      <c r="CN155" s="228" t="e">
        <v>#N/A</v>
      </c>
      <c r="CO155" s="231" t="e">
        <v>#N/A</v>
      </c>
      <c r="CP155" s="228" t="s">
        <v>1603</v>
      </c>
      <c r="CQ155" s="230" t="s">
        <v>17</v>
      </c>
      <c r="CR155" s="230" t="s">
        <v>17</v>
      </c>
      <c r="CS155" s="230" t="s">
        <v>17</v>
      </c>
      <c r="CT155" s="230" t="s">
        <v>17</v>
      </c>
      <c r="CU155" s="230" t="s">
        <v>1602</v>
      </c>
      <c r="CV155" s="230" t="s">
        <v>17</v>
      </c>
      <c r="CW155" s="214">
        <v>45394</v>
      </c>
      <c r="CX155" s="228" t="s">
        <v>1606</v>
      </c>
      <c r="CY155" s="218">
        <v>120000</v>
      </c>
      <c r="CZ155" s="218" t="s">
        <v>1604</v>
      </c>
      <c r="DA155" s="218" t="s">
        <v>492</v>
      </c>
      <c r="DB155" s="218">
        <v>1</v>
      </c>
      <c r="DC155" s="218" t="s">
        <v>1611</v>
      </c>
      <c r="DD155" s="218" t="s">
        <v>1587</v>
      </c>
      <c r="DE155" s="220">
        <v>45394</v>
      </c>
      <c r="DF155" s="227" t="s">
        <v>1608</v>
      </c>
      <c r="DG155" s="213">
        <v>836000</v>
      </c>
      <c r="DH155" s="230" t="s">
        <v>1604</v>
      </c>
      <c r="DI155" s="230" t="s">
        <v>492</v>
      </c>
      <c r="DJ155" s="230">
        <v>1</v>
      </c>
      <c r="DK155" s="230" t="s">
        <v>1607</v>
      </c>
      <c r="DL155" s="230" t="s">
        <v>1587</v>
      </c>
      <c r="DM155" s="214">
        <v>45394</v>
      </c>
      <c r="DN155" s="228" t="s">
        <v>1610</v>
      </c>
      <c r="DO155" s="218">
        <v>239000</v>
      </c>
      <c r="DP155" s="228" t="s">
        <v>1604</v>
      </c>
      <c r="DQ155" s="228" t="s">
        <v>492</v>
      </c>
      <c r="DR155" s="228">
        <v>1</v>
      </c>
      <c r="DS155" s="228" t="s">
        <v>1609</v>
      </c>
      <c r="DT155" s="228" t="s">
        <v>1587</v>
      </c>
      <c r="DU155" s="229">
        <v>45394</v>
      </c>
      <c r="DV155" s="227" t="s">
        <v>1612</v>
      </c>
      <c r="DW155" s="213">
        <v>120000</v>
      </c>
      <c r="DX155" s="230" t="s">
        <v>1604</v>
      </c>
      <c r="DY155" s="230" t="s">
        <v>492</v>
      </c>
      <c r="DZ155" s="230">
        <v>1</v>
      </c>
      <c r="EA155" s="230" t="s">
        <v>1611</v>
      </c>
      <c r="EB155" s="230" t="s">
        <v>1587</v>
      </c>
      <c r="EC155" s="214">
        <v>45394</v>
      </c>
      <c r="ED155" s="228" t="s">
        <v>1614</v>
      </c>
      <c r="EE155" s="218">
        <v>0</v>
      </c>
      <c r="EF155" s="228" t="s">
        <v>1604</v>
      </c>
      <c r="EG155" s="228" t="s">
        <v>492</v>
      </c>
      <c r="EH155" s="228">
        <v>1</v>
      </c>
      <c r="EI155" s="228" t="s">
        <v>1613</v>
      </c>
      <c r="EJ155" s="228" t="s">
        <v>1587</v>
      </c>
      <c r="EK155" s="229">
        <v>45394</v>
      </c>
      <c r="EL155" s="227" t="s">
        <v>1616</v>
      </c>
      <c r="EM155" s="213">
        <v>0</v>
      </c>
      <c r="EN155" s="230" t="s">
        <v>1604</v>
      </c>
      <c r="EO155" s="230" t="s">
        <v>492</v>
      </c>
      <c r="EP155" s="230">
        <v>1</v>
      </c>
      <c r="EQ155" s="230" t="s">
        <v>1615</v>
      </c>
      <c r="ER155" s="230" t="s">
        <v>1587</v>
      </c>
      <c r="ES155" s="214">
        <v>45394</v>
      </c>
      <c r="ET155" s="228" t="s">
        <v>9707</v>
      </c>
      <c r="EU155" s="228">
        <v>68</v>
      </c>
      <c r="EV155" s="228" t="s">
        <v>9530</v>
      </c>
      <c r="EW155" s="228" t="s">
        <v>492</v>
      </c>
      <c r="EX155" s="228">
        <v>1</v>
      </c>
      <c r="EY155" s="228" t="s">
        <v>9705</v>
      </c>
      <c r="EZ155" s="228" t="s">
        <v>790</v>
      </c>
      <c r="FA155" s="229">
        <v>45531</v>
      </c>
      <c r="FB155" s="227" t="s">
        <v>9709</v>
      </c>
      <c r="FC155" s="230">
        <v>3</v>
      </c>
      <c r="FD155" s="230" t="s">
        <v>9526</v>
      </c>
      <c r="FE155" s="230" t="s">
        <v>492</v>
      </c>
      <c r="FF155" s="230">
        <v>1</v>
      </c>
      <c r="FG155" s="230" t="s">
        <v>9708</v>
      </c>
      <c r="FH155" s="230" t="s">
        <v>9610</v>
      </c>
      <c r="FI155" s="214">
        <v>45531</v>
      </c>
      <c r="FJ155" s="227" t="s">
        <v>1618</v>
      </c>
      <c r="FK155" s="228" t="s">
        <v>17</v>
      </c>
      <c r="FL155" s="228" t="s">
        <v>17</v>
      </c>
      <c r="FM155" s="228" t="s">
        <v>17</v>
      </c>
      <c r="FN155" s="228" t="s">
        <v>17</v>
      </c>
      <c r="FO155" s="228" t="s">
        <v>1617</v>
      </c>
      <c r="FP155" s="218" t="s">
        <v>17</v>
      </c>
      <c r="FQ155" s="219">
        <v>45394</v>
      </c>
      <c r="FR155" s="227" t="s">
        <v>1620</v>
      </c>
      <c r="FS155" s="230" t="s">
        <v>17</v>
      </c>
      <c r="FT155" s="230" t="s">
        <v>17</v>
      </c>
      <c r="FU155" s="230" t="s">
        <v>17</v>
      </c>
      <c r="FV155" s="230" t="s">
        <v>17</v>
      </c>
      <c r="FW155" s="230" t="s">
        <v>1619</v>
      </c>
      <c r="FX155" s="230" t="s">
        <v>17</v>
      </c>
      <c r="FY155" s="214">
        <v>45394</v>
      </c>
      <c r="FZ155" s="228" t="s">
        <v>3746</v>
      </c>
      <c r="GA155" s="228">
        <v>0</v>
      </c>
      <c r="GB155" s="228" t="s">
        <v>2232</v>
      </c>
      <c r="GC155" s="228" t="s">
        <v>33</v>
      </c>
      <c r="GD155" s="228">
        <v>2</v>
      </c>
      <c r="GE155" s="228" t="s">
        <v>17</v>
      </c>
      <c r="GF155" s="228" t="s">
        <v>17</v>
      </c>
      <c r="GG155" s="229">
        <v>45466</v>
      </c>
      <c r="GH155" s="227" t="s">
        <v>3752</v>
      </c>
      <c r="GI155" s="230">
        <v>1</v>
      </c>
      <c r="GJ155" s="230" t="s">
        <v>2232</v>
      </c>
      <c r="GK155" s="230" t="s">
        <v>33</v>
      </c>
      <c r="GL155" s="230">
        <v>2</v>
      </c>
      <c r="GM155" s="230" t="s">
        <v>17</v>
      </c>
      <c r="GN155" s="230" t="s">
        <v>17</v>
      </c>
      <c r="GO155" s="214">
        <v>45466</v>
      </c>
      <c r="GP155" s="228" t="s">
        <v>3747</v>
      </c>
      <c r="GQ155" s="228">
        <v>0</v>
      </c>
      <c r="GR155" s="228" t="s">
        <v>2232</v>
      </c>
      <c r="GS155" s="228" t="s">
        <v>33</v>
      </c>
      <c r="GT155" s="228">
        <v>2</v>
      </c>
      <c r="GU155" s="228" t="s">
        <v>17</v>
      </c>
      <c r="GV155" s="228" t="s">
        <v>17</v>
      </c>
      <c r="GW155" s="229">
        <v>45466</v>
      </c>
      <c r="GX155" s="227" t="s">
        <v>3753</v>
      </c>
      <c r="GY155" s="230">
        <v>0</v>
      </c>
      <c r="GZ155" s="230" t="s">
        <v>2232</v>
      </c>
      <c r="HA155" s="230" t="s">
        <v>33</v>
      </c>
      <c r="HB155" s="230">
        <v>2</v>
      </c>
      <c r="HC155" s="230" t="s">
        <v>17</v>
      </c>
      <c r="HD155" s="230" t="s">
        <v>17</v>
      </c>
      <c r="HE155" s="214">
        <v>45466</v>
      </c>
      <c r="HF155" s="228" t="s">
        <v>3745</v>
      </c>
      <c r="HG155" s="228">
        <v>0</v>
      </c>
      <c r="HH155" s="228" t="s">
        <v>2232</v>
      </c>
      <c r="HI155" s="228" t="s">
        <v>33</v>
      </c>
      <c r="HJ155" s="228">
        <v>2</v>
      </c>
      <c r="HK155" s="228" t="s">
        <v>17</v>
      </c>
      <c r="HL155" s="228" t="s">
        <v>17</v>
      </c>
      <c r="HM155" s="229">
        <v>45466</v>
      </c>
      <c r="HN155" s="227" t="s">
        <v>3751</v>
      </c>
      <c r="HO155" s="230">
        <v>2</v>
      </c>
      <c r="HP155" s="230" t="s">
        <v>2232</v>
      </c>
      <c r="HQ155" s="230" t="s">
        <v>33</v>
      </c>
      <c r="HR155" s="230">
        <v>2</v>
      </c>
      <c r="HS155" s="230" t="s">
        <v>17</v>
      </c>
      <c r="HT155" s="230" t="s">
        <v>17</v>
      </c>
      <c r="HU155" s="214">
        <v>45466</v>
      </c>
      <c r="HV155" s="228" t="s">
        <v>3748</v>
      </c>
      <c r="HW155" s="228">
        <v>1</v>
      </c>
      <c r="HX155" s="228" t="s">
        <v>2232</v>
      </c>
      <c r="HY155" s="228" t="s">
        <v>33</v>
      </c>
      <c r="HZ155" s="228">
        <v>2</v>
      </c>
      <c r="IA155" s="228" t="s">
        <v>17</v>
      </c>
      <c r="IB155" s="228" t="s">
        <v>17</v>
      </c>
      <c r="IC155" s="229">
        <v>45466</v>
      </c>
      <c r="ID155" s="227" t="s">
        <v>3750</v>
      </c>
      <c r="IE155" s="230">
        <v>0</v>
      </c>
      <c r="IF155" s="230" t="s">
        <v>2232</v>
      </c>
      <c r="IG155" s="230" t="s">
        <v>33</v>
      </c>
      <c r="IH155" s="230">
        <v>2</v>
      </c>
      <c r="II155" s="230" t="s">
        <v>17</v>
      </c>
      <c r="IJ155" s="230" t="s">
        <v>17</v>
      </c>
      <c r="IK155" s="214">
        <v>45466</v>
      </c>
      <c r="IL155" s="228" t="s">
        <v>3749</v>
      </c>
      <c r="IM155" s="228">
        <v>3</v>
      </c>
      <c r="IN155" s="228" t="s">
        <v>2232</v>
      </c>
      <c r="IO155" s="228" t="s">
        <v>33</v>
      </c>
      <c r="IP155" s="228">
        <v>2</v>
      </c>
      <c r="IQ155" s="228" t="s">
        <v>17</v>
      </c>
      <c r="IR155" s="228" t="s">
        <v>17</v>
      </c>
      <c r="IS155" s="229">
        <v>45466</v>
      </c>
    </row>
    <row r="156" spans="1:253" x14ac:dyDescent="0.35">
      <c r="A156" s="11" t="s">
        <v>185</v>
      </c>
      <c r="B156" s="11" t="s">
        <v>10780</v>
      </c>
      <c r="C156" s="11" t="s">
        <v>186</v>
      </c>
      <c r="D156" s="11" t="s">
        <v>187</v>
      </c>
      <c r="E156" s="11" t="s">
        <v>10399</v>
      </c>
      <c r="F156" s="11" t="s">
        <v>2054</v>
      </c>
      <c r="G156" s="212">
        <v>69395000</v>
      </c>
      <c r="H156" s="213" t="s">
        <v>2051</v>
      </c>
      <c r="I156" s="213" t="s">
        <v>888</v>
      </c>
      <c r="J156" s="213">
        <v>2</v>
      </c>
      <c r="K156" s="213" t="s">
        <v>2053</v>
      </c>
      <c r="L156" s="213" t="s">
        <v>2052</v>
      </c>
      <c r="M156" s="214">
        <v>45439</v>
      </c>
      <c r="N156" s="227" t="s">
        <v>2058</v>
      </c>
      <c r="O156" s="216">
        <v>12012</v>
      </c>
      <c r="P156" s="216" t="s">
        <v>2055</v>
      </c>
      <c r="Q156" s="216" t="s">
        <v>888</v>
      </c>
      <c r="R156" s="216">
        <v>2</v>
      </c>
      <c r="S156" s="216" t="s">
        <v>2057</v>
      </c>
      <c r="T156" s="216" t="s">
        <v>2056</v>
      </c>
      <c r="U156" s="217">
        <v>45439</v>
      </c>
      <c r="V156" s="227" t="s">
        <v>3931</v>
      </c>
      <c r="W156" s="213">
        <v>425000</v>
      </c>
      <c r="X156" s="213" t="s">
        <v>3928</v>
      </c>
      <c r="Y156" s="213" t="s">
        <v>888</v>
      </c>
      <c r="Z156" s="213">
        <v>2</v>
      </c>
      <c r="AA156" s="213" t="s">
        <v>3930</v>
      </c>
      <c r="AB156" s="213" t="s">
        <v>3929</v>
      </c>
      <c r="AC156" s="214">
        <v>45498</v>
      </c>
      <c r="AD156" s="227" t="s">
        <v>3935</v>
      </c>
      <c r="AE156" s="218">
        <v>123000</v>
      </c>
      <c r="AF156" s="218" t="s">
        <v>3932</v>
      </c>
      <c r="AG156" s="218" t="s">
        <v>888</v>
      </c>
      <c r="AH156" s="218">
        <v>2</v>
      </c>
      <c r="AI156" s="218" t="s">
        <v>3934</v>
      </c>
      <c r="AJ156" s="218" t="s">
        <v>3933</v>
      </c>
      <c r="AK156" s="219">
        <v>45498</v>
      </c>
      <c r="AL156" s="227" t="s">
        <v>3937</v>
      </c>
      <c r="AM156" s="213">
        <v>123000</v>
      </c>
      <c r="AN156" s="213" t="s">
        <v>3932</v>
      </c>
      <c r="AO156" s="213" t="s">
        <v>492</v>
      </c>
      <c r="AP156" s="213">
        <v>1</v>
      </c>
      <c r="AQ156" s="213" t="s">
        <v>3936</v>
      </c>
      <c r="AR156" s="213" t="s">
        <v>3933</v>
      </c>
      <c r="AS156" s="214">
        <v>45498</v>
      </c>
      <c r="AT156" s="228" t="s">
        <v>2059</v>
      </c>
      <c r="AU156" s="218" t="s">
        <v>17</v>
      </c>
      <c r="AV156" s="218" t="s">
        <v>17</v>
      </c>
      <c r="AW156" s="218" t="s">
        <v>17</v>
      </c>
      <c r="AX156" s="218" t="s">
        <v>17</v>
      </c>
      <c r="AY156" s="218" t="s">
        <v>18</v>
      </c>
      <c r="AZ156" s="218" t="s">
        <v>17</v>
      </c>
      <c r="BA156" s="219">
        <v>45439</v>
      </c>
      <c r="BB156" s="227" t="s">
        <v>191</v>
      </c>
      <c r="BC156" s="213" t="s">
        <v>17</v>
      </c>
      <c r="BD156" s="213">
        <v>0</v>
      </c>
      <c r="BE156" s="213" t="s">
        <v>33</v>
      </c>
      <c r="BF156" s="213">
        <v>2</v>
      </c>
      <c r="BG156" s="213" t="s">
        <v>18</v>
      </c>
      <c r="BH156" s="213">
        <v>0</v>
      </c>
      <c r="BI156" s="214">
        <v>43509</v>
      </c>
      <c r="BJ156" s="228" t="s">
        <v>3940</v>
      </c>
      <c r="BK156" s="228">
        <v>0</v>
      </c>
      <c r="BL156" s="228" t="s">
        <v>3938</v>
      </c>
      <c r="BM156" s="228" t="s">
        <v>492</v>
      </c>
      <c r="BN156" s="228">
        <v>1</v>
      </c>
      <c r="BO156" s="228" t="s">
        <v>3939</v>
      </c>
      <c r="BP156" s="218" t="s">
        <v>691</v>
      </c>
      <c r="BQ156" s="229">
        <v>45498</v>
      </c>
      <c r="BR156" s="227" t="s">
        <v>188</v>
      </c>
      <c r="BS156" s="230" t="s">
        <v>17</v>
      </c>
      <c r="BT156" s="230">
        <v>0</v>
      </c>
      <c r="BU156" s="230" t="s">
        <v>33</v>
      </c>
      <c r="BV156" s="230">
        <v>2</v>
      </c>
      <c r="BW156" s="230" t="s">
        <v>18</v>
      </c>
      <c r="BX156" s="230">
        <v>0</v>
      </c>
      <c r="BY156" s="214">
        <v>43509</v>
      </c>
      <c r="BZ156" s="228" t="s">
        <v>189</v>
      </c>
      <c r="CA156" s="228" t="s">
        <v>17</v>
      </c>
      <c r="CB156" s="228">
        <v>0</v>
      </c>
      <c r="CC156" s="228" t="s">
        <v>17</v>
      </c>
      <c r="CD156" s="228" t="s">
        <v>17</v>
      </c>
      <c r="CE156" s="228" t="s">
        <v>18</v>
      </c>
      <c r="CF156" s="228">
        <v>0</v>
      </c>
      <c r="CG156" s="229">
        <v>43509</v>
      </c>
      <c r="CH156" s="227" t="s">
        <v>11578</v>
      </c>
      <c r="CI156" s="228" t="e">
        <v>#N/A</v>
      </c>
      <c r="CJ156" s="228" t="e">
        <v>#N/A</v>
      </c>
      <c r="CK156" s="228" t="e">
        <v>#N/A</v>
      </c>
      <c r="CL156" s="228" t="e">
        <v>#N/A</v>
      </c>
      <c r="CM156" s="228" t="e">
        <v>#N/A</v>
      </c>
      <c r="CN156" s="228" t="e">
        <v>#N/A</v>
      </c>
      <c r="CO156" s="231" t="e">
        <v>#N/A</v>
      </c>
      <c r="CP156" s="228" t="s">
        <v>190</v>
      </c>
      <c r="CQ156" s="230" t="s">
        <v>17</v>
      </c>
      <c r="CR156" s="230">
        <v>0</v>
      </c>
      <c r="CS156" s="230" t="s">
        <v>33</v>
      </c>
      <c r="CT156" s="230">
        <v>2</v>
      </c>
      <c r="CU156" s="230" t="s">
        <v>18</v>
      </c>
      <c r="CV156" s="230">
        <v>0</v>
      </c>
      <c r="CW156" s="214">
        <v>43509</v>
      </c>
      <c r="CX156" s="228" t="s">
        <v>3945</v>
      </c>
      <c r="CY156" s="218">
        <v>123000</v>
      </c>
      <c r="CZ156" s="218" t="s">
        <v>3943</v>
      </c>
      <c r="DA156" s="218" t="s">
        <v>888</v>
      </c>
      <c r="DB156" s="218">
        <v>2</v>
      </c>
      <c r="DC156" s="218" t="s">
        <v>3760</v>
      </c>
      <c r="DD156" s="218" t="s">
        <v>3944</v>
      </c>
      <c r="DE156" s="220">
        <v>45498</v>
      </c>
      <c r="DF156" s="227" t="s">
        <v>3757</v>
      </c>
      <c r="DG156" s="213">
        <v>303000</v>
      </c>
      <c r="DH156" s="230" t="s">
        <v>3754</v>
      </c>
      <c r="DI156" s="230" t="s">
        <v>888</v>
      </c>
      <c r="DJ156" s="230">
        <v>2</v>
      </c>
      <c r="DK156" s="230" t="s">
        <v>3756</v>
      </c>
      <c r="DL156" s="230" t="s">
        <v>3755</v>
      </c>
      <c r="DM156" s="214">
        <v>45470</v>
      </c>
      <c r="DN156" s="228" t="s">
        <v>3761</v>
      </c>
      <c r="DO156" s="218">
        <v>0</v>
      </c>
      <c r="DP156" s="228" t="s">
        <v>3758</v>
      </c>
      <c r="DQ156" s="228" t="s">
        <v>888</v>
      </c>
      <c r="DR156" s="228">
        <v>2</v>
      </c>
      <c r="DS156" s="228" t="s">
        <v>3760</v>
      </c>
      <c r="DT156" s="228" t="s">
        <v>3759</v>
      </c>
      <c r="DU156" s="229">
        <v>45470</v>
      </c>
      <c r="DV156" s="227" t="s">
        <v>3946</v>
      </c>
      <c r="DW156" s="213">
        <v>123000</v>
      </c>
      <c r="DX156" s="230" t="s">
        <v>3943</v>
      </c>
      <c r="DY156" s="230" t="s">
        <v>888</v>
      </c>
      <c r="DZ156" s="230">
        <v>2</v>
      </c>
      <c r="EA156" s="230" t="s">
        <v>3760</v>
      </c>
      <c r="EB156" s="230" t="s">
        <v>3944</v>
      </c>
      <c r="EC156" s="214">
        <v>45498</v>
      </c>
      <c r="ED156" s="228" t="s">
        <v>3762</v>
      </c>
      <c r="EE156" s="218" t="s">
        <v>17</v>
      </c>
      <c r="EF156" s="228" t="s">
        <v>3758</v>
      </c>
      <c r="EG156" s="228" t="s">
        <v>888</v>
      </c>
      <c r="EH156" s="228">
        <v>2</v>
      </c>
      <c r="EI156" s="228" t="s">
        <v>3760</v>
      </c>
      <c r="EJ156" s="228" t="s">
        <v>3759</v>
      </c>
      <c r="EK156" s="229">
        <v>45470</v>
      </c>
      <c r="EL156" s="227" t="s">
        <v>3763</v>
      </c>
      <c r="EM156" s="213" t="s">
        <v>17</v>
      </c>
      <c r="EN156" s="230" t="s">
        <v>3758</v>
      </c>
      <c r="EO156" s="230" t="s">
        <v>888</v>
      </c>
      <c r="EP156" s="230">
        <v>2</v>
      </c>
      <c r="EQ156" s="230" t="s">
        <v>3760</v>
      </c>
      <c r="ER156" s="230" t="s">
        <v>3759</v>
      </c>
      <c r="ES156" s="214">
        <v>45470</v>
      </c>
      <c r="ET156" s="228" t="s">
        <v>3942</v>
      </c>
      <c r="EU156" s="228">
        <v>0</v>
      </c>
      <c r="EV156" s="228" t="s">
        <v>3938</v>
      </c>
      <c r="EW156" s="228" t="s">
        <v>492</v>
      </c>
      <c r="EX156" s="228">
        <v>1</v>
      </c>
      <c r="EY156" s="228" t="s">
        <v>3941</v>
      </c>
      <c r="EZ156" s="228" t="s">
        <v>691</v>
      </c>
      <c r="FA156" s="229">
        <v>45498</v>
      </c>
      <c r="FB156" s="227" t="s">
        <v>3765</v>
      </c>
      <c r="FC156" s="230">
        <v>2</v>
      </c>
      <c r="FD156" s="230" t="s">
        <v>3758</v>
      </c>
      <c r="FE156" s="230" t="s">
        <v>888</v>
      </c>
      <c r="FF156" s="230">
        <v>2</v>
      </c>
      <c r="FG156" s="230" t="s">
        <v>3764</v>
      </c>
      <c r="FH156" s="230" t="s">
        <v>3759</v>
      </c>
      <c r="FI156" s="214">
        <v>45470</v>
      </c>
      <c r="FJ156" s="227" t="s">
        <v>192</v>
      </c>
      <c r="FK156" s="228" t="s">
        <v>17</v>
      </c>
      <c r="FL156" s="228">
        <v>0</v>
      </c>
      <c r="FM156" s="228" t="s">
        <v>33</v>
      </c>
      <c r="FN156" s="228">
        <v>2</v>
      </c>
      <c r="FO156" s="228" t="s">
        <v>18</v>
      </c>
      <c r="FP156" s="218">
        <v>0</v>
      </c>
      <c r="FQ156" s="219">
        <v>43509</v>
      </c>
      <c r="FR156" s="227" t="s">
        <v>193</v>
      </c>
      <c r="FS156" s="230" t="s">
        <v>17</v>
      </c>
      <c r="FT156" s="230">
        <v>0</v>
      </c>
      <c r="FU156" s="230" t="s">
        <v>33</v>
      </c>
      <c r="FV156" s="230">
        <v>2</v>
      </c>
      <c r="FW156" s="230" t="s">
        <v>18</v>
      </c>
      <c r="FX156" s="230">
        <v>0</v>
      </c>
      <c r="FY156" s="214">
        <v>43509</v>
      </c>
      <c r="FZ156" s="228" t="s">
        <v>3000</v>
      </c>
      <c r="GA156" s="228">
        <v>1</v>
      </c>
      <c r="GB156" s="228" t="s">
        <v>2232</v>
      </c>
      <c r="GC156" s="228" t="s">
        <v>33</v>
      </c>
      <c r="GD156" s="228">
        <v>2</v>
      </c>
      <c r="GE156" s="228" t="s">
        <v>17</v>
      </c>
      <c r="GF156" s="228" t="s">
        <v>17</v>
      </c>
      <c r="GG156" s="229">
        <v>45460</v>
      </c>
      <c r="GH156" s="227" t="s">
        <v>3006</v>
      </c>
      <c r="GI156" s="230">
        <v>0</v>
      </c>
      <c r="GJ156" s="230" t="s">
        <v>2232</v>
      </c>
      <c r="GK156" s="230" t="s">
        <v>33</v>
      </c>
      <c r="GL156" s="230">
        <v>2</v>
      </c>
      <c r="GM156" s="230" t="s">
        <v>17</v>
      </c>
      <c r="GN156" s="230" t="s">
        <v>17</v>
      </c>
      <c r="GO156" s="214">
        <v>45460</v>
      </c>
      <c r="GP156" s="228" t="s">
        <v>3001</v>
      </c>
      <c r="GQ156" s="228">
        <v>1</v>
      </c>
      <c r="GR156" s="228" t="s">
        <v>2232</v>
      </c>
      <c r="GS156" s="228" t="s">
        <v>33</v>
      </c>
      <c r="GT156" s="228">
        <v>2</v>
      </c>
      <c r="GU156" s="228" t="s">
        <v>17</v>
      </c>
      <c r="GV156" s="228" t="s">
        <v>17</v>
      </c>
      <c r="GW156" s="229">
        <v>45460</v>
      </c>
      <c r="GX156" s="227" t="s">
        <v>3007</v>
      </c>
      <c r="GY156" s="230">
        <v>0</v>
      </c>
      <c r="GZ156" s="230" t="s">
        <v>2232</v>
      </c>
      <c r="HA156" s="230" t="s">
        <v>33</v>
      </c>
      <c r="HB156" s="230">
        <v>2</v>
      </c>
      <c r="HC156" s="230" t="s">
        <v>17</v>
      </c>
      <c r="HD156" s="230" t="s">
        <v>17</v>
      </c>
      <c r="HE156" s="214">
        <v>45460</v>
      </c>
      <c r="HF156" s="228" t="s">
        <v>2999</v>
      </c>
      <c r="HG156" s="228">
        <v>0</v>
      </c>
      <c r="HH156" s="228" t="s">
        <v>2232</v>
      </c>
      <c r="HI156" s="228" t="s">
        <v>33</v>
      </c>
      <c r="HJ156" s="228">
        <v>2</v>
      </c>
      <c r="HK156" s="228" t="s">
        <v>17</v>
      </c>
      <c r="HL156" s="228" t="s">
        <v>17</v>
      </c>
      <c r="HM156" s="229">
        <v>45460</v>
      </c>
      <c r="HN156" s="227" t="s">
        <v>3005</v>
      </c>
      <c r="HO156" s="230">
        <v>2</v>
      </c>
      <c r="HP156" s="230" t="s">
        <v>2232</v>
      </c>
      <c r="HQ156" s="230" t="s">
        <v>33</v>
      </c>
      <c r="HR156" s="230">
        <v>2</v>
      </c>
      <c r="HS156" s="230" t="s">
        <v>17</v>
      </c>
      <c r="HT156" s="230" t="s">
        <v>17</v>
      </c>
      <c r="HU156" s="214">
        <v>45460</v>
      </c>
      <c r="HV156" s="228" t="s">
        <v>3002</v>
      </c>
      <c r="HW156" s="228">
        <v>0</v>
      </c>
      <c r="HX156" s="228" t="s">
        <v>2232</v>
      </c>
      <c r="HY156" s="228" t="s">
        <v>33</v>
      </c>
      <c r="HZ156" s="228">
        <v>2</v>
      </c>
      <c r="IA156" s="228" t="s">
        <v>17</v>
      </c>
      <c r="IB156" s="228" t="s">
        <v>17</v>
      </c>
      <c r="IC156" s="229">
        <v>45460</v>
      </c>
      <c r="ID156" s="227" t="s">
        <v>3004</v>
      </c>
      <c r="IE156" s="230">
        <v>3</v>
      </c>
      <c r="IF156" s="230" t="s">
        <v>2232</v>
      </c>
      <c r="IG156" s="230" t="s">
        <v>33</v>
      </c>
      <c r="IH156" s="230">
        <v>2</v>
      </c>
      <c r="II156" s="230" t="s">
        <v>17</v>
      </c>
      <c r="IJ156" s="230" t="s">
        <v>17</v>
      </c>
      <c r="IK156" s="214">
        <v>45460</v>
      </c>
      <c r="IL156" s="228" t="s">
        <v>3003</v>
      </c>
      <c r="IM156" s="228">
        <v>1</v>
      </c>
      <c r="IN156" s="228" t="s">
        <v>2232</v>
      </c>
      <c r="IO156" s="228" t="s">
        <v>33</v>
      </c>
      <c r="IP156" s="228">
        <v>2</v>
      </c>
      <c r="IQ156" s="228" t="s">
        <v>17</v>
      </c>
      <c r="IR156" s="228" t="s">
        <v>17</v>
      </c>
      <c r="IS156" s="229">
        <v>45460</v>
      </c>
    </row>
    <row r="157" spans="1:253" x14ac:dyDescent="0.35">
      <c r="A157" s="11" t="s">
        <v>1472</v>
      </c>
      <c r="B157" s="11" t="s">
        <v>11269</v>
      </c>
      <c r="C157" s="11" t="s">
        <v>1473</v>
      </c>
      <c r="D157" s="11" t="s">
        <v>1474</v>
      </c>
      <c r="E157" s="11" t="s">
        <v>10404</v>
      </c>
      <c r="F157" s="11" t="s">
        <v>6389</v>
      </c>
      <c r="G157" s="212">
        <v>1340000</v>
      </c>
      <c r="H157" s="213" t="s">
        <v>6386</v>
      </c>
      <c r="I157" s="213" t="s">
        <v>492</v>
      </c>
      <c r="J157" s="213">
        <v>1</v>
      </c>
      <c r="K157" s="213" t="s">
        <v>6388</v>
      </c>
      <c r="L157" s="213" t="s">
        <v>6387</v>
      </c>
      <c r="M157" s="214">
        <v>45529</v>
      </c>
      <c r="N157" s="227" t="s">
        <v>6393</v>
      </c>
      <c r="O157" s="216">
        <v>14950</v>
      </c>
      <c r="P157" s="216" t="s">
        <v>6390</v>
      </c>
      <c r="Q157" s="216" t="s">
        <v>492</v>
      </c>
      <c r="R157" s="216">
        <v>1</v>
      </c>
      <c r="S157" s="216" t="s">
        <v>6392</v>
      </c>
      <c r="T157" s="216" t="s">
        <v>6391</v>
      </c>
      <c r="U157" s="217">
        <v>45529</v>
      </c>
      <c r="V157" s="227" t="s">
        <v>6395</v>
      </c>
      <c r="W157" s="213">
        <v>1340000</v>
      </c>
      <c r="X157" s="213" t="s">
        <v>6386</v>
      </c>
      <c r="Y157" s="213" t="s">
        <v>492</v>
      </c>
      <c r="Z157" s="213">
        <v>1</v>
      </c>
      <c r="AA157" s="213" t="s">
        <v>6394</v>
      </c>
      <c r="AB157" s="213" t="s">
        <v>6387</v>
      </c>
      <c r="AC157" s="214">
        <v>45529</v>
      </c>
      <c r="AD157" s="227" t="s">
        <v>6397</v>
      </c>
      <c r="AE157" s="218">
        <v>858000</v>
      </c>
      <c r="AF157" s="218" t="s">
        <v>6386</v>
      </c>
      <c r="AG157" s="218" t="s">
        <v>492</v>
      </c>
      <c r="AH157" s="218">
        <v>1</v>
      </c>
      <c r="AI157" s="218" t="s">
        <v>6396</v>
      </c>
      <c r="AJ157" s="218" t="s">
        <v>6387</v>
      </c>
      <c r="AK157" s="219">
        <v>45529</v>
      </c>
      <c r="AL157" s="227" t="s">
        <v>6399</v>
      </c>
      <c r="AM157" s="213">
        <v>0</v>
      </c>
      <c r="AN157" s="213" t="s">
        <v>6386</v>
      </c>
      <c r="AO157" s="213" t="s">
        <v>492</v>
      </c>
      <c r="AP157" s="213">
        <v>1</v>
      </c>
      <c r="AQ157" s="213" t="s">
        <v>6398</v>
      </c>
      <c r="AR157" s="213" t="s">
        <v>6387</v>
      </c>
      <c r="AS157" s="214">
        <v>45529</v>
      </c>
      <c r="AT157" s="228" t="s">
        <v>6401</v>
      </c>
      <c r="AU157" s="218">
        <v>0</v>
      </c>
      <c r="AV157" s="218" t="s">
        <v>6386</v>
      </c>
      <c r="AW157" s="218" t="s">
        <v>492</v>
      </c>
      <c r="AX157" s="218">
        <v>1</v>
      </c>
      <c r="AY157" s="218" t="s">
        <v>6400</v>
      </c>
      <c r="AZ157" s="218" t="s">
        <v>6387</v>
      </c>
      <c r="BA157" s="219">
        <v>45529</v>
      </c>
      <c r="BB157" s="227" t="s">
        <v>1478</v>
      </c>
      <c r="BC157" s="213" t="s">
        <v>17</v>
      </c>
      <c r="BD157" s="213" t="s">
        <v>17</v>
      </c>
      <c r="BE157" s="213" t="s">
        <v>17</v>
      </c>
      <c r="BF157" s="213" t="s">
        <v>17</v>
      </c>
      <c r="BG157" s="213" t="s">
        <v>1475</v>
      </c>
      <c r="BH157" s="213" t="s">
        <v>17</v>
      </c>
      <c r="BI157" s="214">
        <v>45230</v>
      </c>
      <c r="BJ157" s="228" t="s">
        <v>6403</v>
      </c>
      <c r="BK157" s="228">
        <v>0</v>
      </c>
      <c r="BL157" s="228" t="s">
        <v>6386</v>
      </c>
      <c r="BM157" s="228" t="s">
        <v>492</v>
      </c>
      <c r="BN157" s="228">
        <v>1</v>
      </c>
      <c r="BO157" s="228" t="s">
        <v>6402</v>
      </c>
      <c r="BP157" s="218" t="s">
        <v>6387</v>
      </c>
      <c r="BQ157" s="229">
        <v>45529</v>
      </c>
      <c r="BR157" s="227" t="s">
        <v>1480</v>
      </c>
      <c r="BS157" s="230" t="s">
        <v>17</v>
      </c>
      <c r="BT157" s="230" t="s">
        <v>17</v>
      </c>
      <c r="BU157" s="230" t="s">
        <v>17</v>
      </c>
      <c r="BV157" s="230" t="s">
        <v>17</v>
      </c>
      <c r="BW157" s="230" t="s">
        <v>1479</v>
      </c>
      <c r="BX157" s="230" t="s">
        <v>17</v>
      </c>
      <c r="BY157" s="214">
        <v>45230</v>
      </c>
      <c r="BZ157" s="228" t="s">
        <v>1481</v>
      </c>
      <c r="CA157" s="228" t="s">
        <v>17</v>
      </c>
      <c r="CB157" s="228" t="s">
        <v>17</v>
      </c>
      <c r="CC157" s="228" t="s">
        <v>17</v>
      </c>
      <c r="CD157" s="228" t="s">
        <v>17</v>
      </c>
      <c r="CE157" s="228" t="s">
        <v>1479</v>
      </c>
      <c r="CF157" s="228" t="s">
        <v>17</v>
      </c>
      <c r="CG157" s="229">
        <v>45230</v>
      </c>
      <c r="CH157" s="227" t="s">
        <v>11579</v>
      </c>
      <c r="CI157" s="228" t="e">
        <v>#N/A</v>
      </c>
      <c r="CJ157" s="228" t="e">
        <v>#N/A</v>
      </c>
      <c r="CK157" s="228" t="e">
        <v>#N/A</v>
      </c>
      <c r="CL157" s="228" t="e">
        <v>#N/A</v>
      </c>
      <c r="CM157" s="228" t="e">
        <v>#N/A</v>
      </c>
      <c r="CN157" s="228" t="e">
        <v>#N/A</v>
      </c>
      <c r="CO157" s="231" t="e">
        <v>#N/A</v>
      </c>
      <c r="CP157" s="228" t="s">
        <v>1483</v>
      </c>
      <c r="CQ157" s="230" t="s">
        <v>17</v>
      </c>
      <c r="CR157" s="230" t="s">
        <v>17</v>
      </c>
      <c r="CS157" s="230" t="s">
        <v>17</v>
      </c>
      <c r="CT157" s="230" t="s">
        <v>17</v>
      </c>
      <c r="CU157" s="230" t="s">
        <v>1479</v>
      </c>
      <c r="CV157" s="230" t="s">
        <v>17</v>
      </c>
      <c r="CW157" s="214">
        <v>45230</v>
      </c>
      <c r="CX157" s="228" t="s">
        <v>6407</v>
      </c>
      <c r="CY157" s="218">
        <v>364000</v>
      </c>
      <c r="CZ157" s="218" t="s">
        <v>6386</v>
      </c>
      <c r="DA157" s="218" t="s">
        <v>492</v>
      </c>
      <c r="DB157" s="218">
        <v>1</v>
      </c>
      <c r="DC157" s="218" t="s">
        <v>6412</v>
      </c>
      <c r="DD157" s="218" t="s">
        <v>6387</v>
      </c>
      <c r="DE157" s="220">
        <v>45529</v>
      </c>
      <c r="DF157" s="227" t="s">
        <v>6409</v>
      </c>
      <c r="DG157" s="213">
        <v>483000</v>
      </c>
      <c r="DH157" s="230" t="s">
        <v>6386</v>
      </c>
      <c r="DI157" s="230" t="s">
        <v>492</v>
      </c>
      <c r="DJ157" s="230">
        <v>1</v>
      </c>
      <c r="DK157" s="230" t="s">
        <v>6408</v>
      </c>
      <c r="DL157" s="230" t="s">
        <v>6387</v>
      </c>
      <c r="DM157" s="214">
        <v>45529</v>
      </c>
      <c r="DN157" s="228" t="s">
        <v>6411</v>
      </c>
      <c r="DO157" s="218">
        <v>494000</v>
      </c>
      <c r="DP157" s="228" t="s">
        <v>6386</v>
      </c>
      <c r="DQ157" s="228" t="s">
        <v>492</v>
      </c>
      <c r="DR157" s="228">
        <v>1</v>
      </c>
      <c r="DS157" s="228" t="s">
        <v>6410</v>
      </c>
      <c r="DT157" s="228" t="s">
        <v>6387</v>
      </c>
      <c r="DU157" s="229">
        <v>45529</v>
      </c>
      <c r="DV157" s="227" t="s">
        <v>6413</v>
      </c>
      <c r="DW157" s="213">
        <v>342000</v>
      </c>
      <c r="DX157" s="230" t="s">
        <v>6386</v>
      </c>
      <c r="DY157" s="230" t="s">
        <v>492</v>
      </c>
      <c r="DZ157" s="230">
        <v>1</v>
      </c>
      <c r="EA157" s="230" t="s">
        <v>6412</v>
      </c>
      <c r="EB157" s="230" t="s">
        <v>6387</v>
      </c>
      <c r="EC157" s="214">
        <v>45529</v>
      </c>
      <c r="ED157" s="228" t="s">
        <v>6415</v>
      </c>
      <c r="EE157" s="218">
        <v>22000</v>
      </c>
      <c r="EF157" s="228" t="s">
        <v>6386</v>
      </c>
      <c r="EG157" s="228" t="s">
        <v>492</v>
      </c>
      <c r="EH157" s="228">
        <v>1</v>
      </c>
      <c r="EI157" s="228" t="s">
        <v>6414</v>
      </c>
      <c r="EJ157" s="228" t="s">
        <v>6387</v>
      </c>
      <c r="EK157" s="229">
        <v>45529</v>
      </c>
      <c r="EL157" s="227" t="s">
        <v>6417</v>
      </c>
      <c r="EM157" s="213">
        <v>0</v>
      </c>
      <c r="EN157" s="230" t="s">
        <v>6386</v>
      </c>
      <c r="EO157" s="230" t="s">
        <v>492</v>
      </c>
      <c r="EP157" s="230">
        <v>1</v>
      </c>
      <c r="EQ157" s="230" t="s">
        <v>6416</v>
      </c>
      <c r="ER157" s="230" t="s">
        <v>6387</v>
      </c>
      <c r="ES157" s="214">
        <v>45529</v>
      </c>
      <c r="ET157" s="228" t="s">
        <v>6405</v>
      </c>
      <c r="EU157" s="228">
        <v>0</v>
      </c>
      <c r="EV157" s="228" t="s">
        <v>6386</v>
      </c>
      <c r="EW157" s="228" t="s">
        <v>492</v>
      </c>
      <c r="EX157" s="228">
        <v>1</v>
      </c>
      <c r="EY157" s="228" t="s">
        <v>6404</v>
      </c>
      <c r="EZ157" s="228" t="s">
        <v>6387</v>
      </c>
      <c r="FA157" s="229">
        <v>45529</v>
      </c>
      <c r="FB157" s="227" t="s">
        <v>6419</v>
      </c>
      <c r="FC157" s="230">
        <v>1</v>
      </c>
      <c r="FD157" s="230" t="s">
        <v>6386</v>
      </c>
      <c r="FE157" s="230" t="s">
        <v>492</v>
      </c>
      <c r="FF157" s="230">
        <v>1</v>
      </c>
      <c r="FG157" s="230" t="s">
        <v>6418</v>
      </c>
      <c r="FH157" s="230" t="s">
        <v>6387</v>
      </c>
      <c r="FI157" s="214">
        <v>45529</v>
      </c>
      <c r="FJ157" s="227" t="s">
        <v>1476</v>
      </c>
      <c r="FK157" s="228" t="s">
        <v>17</v>
      </c>
      <c r="FL157" s="228" t="s">
        <v>17</v>
      </c>
      <c r="FM157" s="228" t="s">
        <v>17</v>
      </c>
      <c r="FN157" s="228" t="s">
        <v>17</v>
      </c>
      <c r="FO157" s="228" t="s">
        <v>1475</v>
      </c>
      <c r="FP157" s="218" t="s">
        <v>17</v>
      </c>
      <c r="FQ157" s="219">
        <v>45230</v>
      </c>
      <c r="FR157" s="227" t="s">
        <v>1477</v>
      </c>
      <c r="FS157" s="230" t="s">
        <v>17</v>
      </c>
      <c r="FT157" s="230" t="s">
        <v>17</v>
      </c>
      <c r="FU157" s="230" t="s">
        <v>17</v>
      </c>
      <c r="FV157" s="230" t="s">
        <v>17</v>
      </c>
      <c r="FW157" s="230" t="s">
        <v>1475</v>
      </c>
      <c r="FX157" s="230" t="s">
        <v>17</v>
      </c>
      <c r="FY157" s="214">
        <v>45230</v>
      </c>
      <c r="FZ157" s="228" t="s">
        <v>3009</v>
      </c>
      <c r="GA157" s="228">
        <v>0</v>
      </c>
      <c r="GB157" s="228" t="s">
        <v>2232</v>
      </c>
      <c r="GC157" s="228" t="s">
        <v>33</v>
      </c>
      <c r="GD157" s="228">
        <v>2</v>
      </c>
      <c r="GE157" s="228" t="s">
        <v>17</v>
      </c>
      <c r="GF157" s="228" t="s">
        <v>17</v>
      </c>
      <c r="GG157" s="229">
        <v>45460</v>
      </c>
      <c r="GH157" s="227" t="s">
        <v>3015</v>
      </c>
      <c r="GI157" s="230">
        <v>0</v>
      </c>
      <c r="GJ157" s="230" t="s">
        <v>2232</v>
      </c>
      <c r="GK157" s="230" t="s">
        <v>33</v>
      </c>
      <c r="GL157" s="230">
        <v>2</v>
      </c>
      <c r="GM157" s="230" t="s">
        <v>17</v>
      </c>
      <c r="GN157" s="230" t="s">
        <v>17</v>
      </c>
      <c r="GO157" s="214">
        <v>45460</v>
      </c>
      <c r="GP157" s="228" t="s">
        <v>3010</v>
      </c>
      <c r="GQ157" s="228">
        <v>0</v>
      </c>
      <c r="GR157" s="228" t="s">
        <v>2232</v>
      </c>
      <c r="GS157" s="228" t="s">
        <v>33</v>
      </c>
      <c r="GT157" s="228">
        <v>2</v>
      </c>
      <c r="GU157" s="228" t="s">
        <v>17</v>
      </c>
      <c r="GV157" s="228" t="s">
        <v>17</v>
      </c>
      <c r="GW157" s="229">
        <v>45460</v>
      </c>
      <c r="GX157" s="227" t="s">
        <v>3016</v>
      </c>
      <c r="GY157" s="230">
        <v>0</v>
      </c>
      <c r="GZ157" s="230" t="s">
        <v>2232</v>
      </c>
      <c r="HA157" s="230" t="s">
        <v>33</v>
      </c>
      <c r="HB157" s="230">
        <v>2</v>
      </c>
      <c r="HC157" s="230" t="s">
        <v>17</v>
      </c>
      <c r="HD157" s="230" t="s">
        <v>17</v>
      </c>
      <c r="HE157" s="214">
        <v>45460</v>
      </c>
      <c r="HF157" s="228" t="s">
        <v>3008</v>
      </c>
      <c r="HG157" s="228">
        <v>0</v>
      </c>
      <c r="HH157" s="228" t="s">
        <v>2232</v>
      </c>
      <c r="HI157" s="228" t="s">
        <v>33</v>
      </c>
      <c r="HJ157" s="228">
        <v>2</v>
      </c>
      <c r="HK157" s="228" t="s">
        <v>17</v>
      </c>
      <c r="HL157" s="228" t="s">
        <v>17</v>
      </c>
      <c r="HM157" s="229">
        <v>45460</v>
      </c>
      <c r="HN157" s="227" t="s">
        <v>3014</v>
      </c>
      <c r="HO157" s="230">
        <v>0</v>
      </c>
      <c r="HP157" s="230" t="s">
        <v>2232</v>
      </c>
      <c r="HQ157" s="230" t="s">
        <v>33</v>
      </c>
      <c r="HR157" s="230">
        <v>2</v>
      </c>
      <c r="HS157" s="230" t="s">
        <v>17</v>
      </c>
      <c r="HT157" s="230" t="s">
        <v>17</v>
      </c>
      <c r="HU157" s="214">
        <v>45460</v>
      </c>
      <c r="HV157" s="228" t="s">
        <v>3011</v>
      </c>
      <c r="HW157" s="228">
        <v>0</v>
      </c>
      <c r="HX157" s="228" t="s">
        <v>2232</v>
      </c>
      <c r="HY157" s="228" t="s">
        <v>33</v>
      </c>
      <c r="HZ157" s="228">
        <v>2</v>
      </c>
      <c r="IA157" s="228" t="s">
        <v>17</v>
      </c>
      <c r="IB157" s="228" t="s">
        <v>17</v>
      </c>
      <c r="IC157" s="229">
        <v>45460</v>
      </c>
      <c r="ID157" s="227" t="s">
        <v>3013</v>
      </c>
      <c r="IE157" s="230">
        <v>0</v>
      </c>
      <c r="IF157" s="230" t="s">
        <v>2232</v>
      </c>
      <c r="IG157" s="230" t="s">
        <v>33</v>
      </c>
      <c r="IH157" s="230">
        <v>2</v>
      </c>
      <c r="II157" s="230" t="s">
        <v>17</v>
      </c>
      <c r="IJ157" s="230" t="s">
        <v>17</v>
      </c>
      <c r="IK157" s="214">
        <v>45460</v>
      </c>
      <c r="IL157" s="228" t="s">
        <v>3012</v>
      </c>
      <c r="IM157" s="228">
        <v>1</v>
      </c>
      <c r="IN157" s="228" t="s">
        <v>2232</v>
      </c>
      <c r="IO157" s="228" t="s">
        <v>33</v>
      </c>
      <c r="IP157" s="228">
        <v>2</v>
      </c>
      <c r="IQ157" s="228" t="s">
        <v>17</v>
      </c>
      <c r="IR157" s="228" t="s">
        <v>17</v>
      </c>
      <c r="IS157" s="229">
        <v>45460</v>
      </c>
    </row>
    <row r="158" spans="1:253" x14ac:dyDescent="0.35">
      <c r="A158" s="11" t="s">
        <v>1449</v>
      </c>
      <c r="B158" s="11" t="s">
        <v>10825</v>
      </c>
      <c r="C158" s="11" t="s">
        <v>1450</v>
      </c>
      <c r="D158" s="11" t="s">
        <v>1451</v>
      </c>
      <c r="E158" s="11" t="s">
        <v>10407</v>
      </c>
      <c r="F158" s="11" t="s">
        <v>3980</v>
      </c>
      <c r="G158" s="212">
        <v>1531000</v>
      </c>
      <c r="H158" s="213" t="s">
        <v>3977</v>
      </c>
      <c r="I158" s="213" t="s">
        <v>888</v>
      </c>
      <c r="J158" s="213">
        <v>2</v>
      </c>
      <c r="K158" s="213" t="s">
        <v>3979</v>
      </c>
      <c r="L158" s="213" t="s">
        <v>3978</v>
      </c>
      <c r="M158" s="214">
        <v>45504</v>
      </c>
      <c r="N158" s="227" t="s">
        <v>3984</v>
      </c>
      <c r="O158" s="216">
        <v>5130</v>
      </c>
      <c r="P158" s="216" t="s">
        <v>3981</v>
      </c>
      <c r="Q158" s="216" t="s">
        <v>492</v>
      </c>
      <c r="R158" s="216">
        <v>1</v>
      </c>
      <c r="S158" s="216" t="s">
        <v>3983</v>
      </c>
      <c r="T158" s="216" t="s">
        <v>3982</v>
      </c>
      <c r="U158" s="217">
        <v>45504</v>
      </c>
      <c r="V158" s="227" t="s">
        <v>3986</v>
      </c>
      <c r="W158" s="213">
        <v>1531000</v>
      </c>
      <c r="X158" s="213" t="s">
        <v>3985</v>
      </c>
      <c r="Y158" s="213" t="s">
        <v>888</v>
      </c>
      <c r="Z158" s="213">
        <v>2</v>
      </c>
      <c r="AA158" s="213" t="s">
        <v>3979</v>
      </c>
      <c r="AB158" s="213" t="s">
        <v>3978</v>
      </c>
      <c r="AC158" s="214">
        <v>45504</v>
      </c>
      <c r="AD158" s="227" t="s">
        <v>3990</v>
      </c>
      <c r="AE158" s="218">
        <v>212000</v>
      </c>
      <c r="AF158" s="218" t="s">
        <v>3987</v>
      </c>
      <c r="AG158" s="218" t="s">
        <v>888</v>
      </c>
      <c r="AH158" s="218">
        <v>2</v>
      </c>
      <c r="AI158" s="218" t="s">
        <v>3989</v>
      </c>
      <c r="AJ158" s="218" t="s">
        <v>3988</v>
      </c>
      <c r="AK158" s="219">
        <v>45504</v>
      </c>
      <c r="AL158" s="227" t="s">
        <v>3994</v>
      </c>
      <c r="AM158" s="213">
        <v>36000</v>
      </c>
      <c r="AN158" s="213" t="s">
        <v>3991</v>
      </c>
      <c r="AO158" s="213" t="s">
        <v>888</v>
      </c>
      <c r="AP158" s="213">
        <v>2</v>
      </c>
      <c r="AQ158" s="213" t="s">
        <v>3993</v>
      </c>
      <c r="AR158" s="213" t="s">
        <v>3992</v>
      </c>
      <c r="AS158" s="214">
        <v>45504</v>
      </c>
      <c r="AT158" s="228" t="s">
        <v>3996</v>
      </c>
      <c r="AU158" s="218" t="s">
        <v>17</v>
      </c>
      <c r="AV158" s="218" t="s">
        <v>17</v>
      </c>
      <c r="AW158" s="218" t="s">
        <v>17</v>
      </c>
      <c r="AX158" s="218" t="s">
        <v>17</v>
      </c>
      <c r="AY158" s="218" t="s">
        <v>3995</v>
      </c>
      <c r="AZ158" s="218" t="s">
        <v>17</v>
      </c>
      <c r="BA158" s="219">
        <v>45504</v>
      </c>
      <c r="BB158" s="227" t="s">
        <v>4020</v>
      </c>
      <c r="BC158" s="213" t="s">
        <v>17</v>
      </c>
      <c r="BD158" s="213" t="s">
        <v>17</v>
      </c>
      <c r="BE158" s="213" t="s">
        <v>17</v>
      </c>
      <c r="BF158" s="213" t="s">
        <v>17</v>
      </c>
      <c r="BG158" s="213" t="s">
        <v>180</v>
      </c>
      <c r="BH158" s="213" t="s">
        <v>17</v>
      </c>
      <c r="BI158" s="214">
        <v>45504</v>
      </c>
      <c r="BJ158" s="228" t="s">
        <v>4000</v>
      </c>
      <c r="BK158" s="228">
        <v>0</v>
      </c>
      <c r="BL158" s="228" t="s">
        <v>3997</v>
      </c>
      <c r="BM158" s="228" t="s">
        <v>33</v>
      </c>
      <c r="BN158" s="228">
        <v>2</v>
      </c>
      <c r="BO158" s="228" t="s">
        <v>3999</v>
      </c>
      <c r="BP158" s="218" t="s">
        <v>3998</v>
      </c>
      <c r="BQ158" s="229">
        <v>45504</v>
      </c>
      <c r="BR158" s="227" t="s">
        <v>4021</v>
      </c>
      <c r="BS158" s="230" t="s">
        <v>17</v>
      </c>
      <c r="BT158" s="230" t="s">
        <v>17</v>
      </c>
      <c r="BU158" s="230" t="s">
        <v>17</v>
      </c>
      <c r="BV158" s="230" t="s">
        <v>17</v>
      </c>
      <c r="BW158" s="230" t="s">
        <v>180</v>
      </c>
      <c r="BX158" s="230" t="s">
        <v>17</v>
      </c>
      <c r="BY158" s="214">
        <v>45504</v>
      </c>
      <c r="BZ158" s="228" t="s">
        <v>4022</v>
      </c>
      <c r="CA158" s="228" t="s">
        <v>17</v>
      </c>
      <c r="CB158" s="228" t="s">
        <v>17</v>
      </c>
      <c r="CC158" s="228" t="s">
        <v>17</v>
      </c>
      <c r="CD158" s="228" t="s">
        <v>17</v>
      </c>
      <c r="CE158" s="228" t="s">
        <v>180</v>
      </c>
      <c r="CF158" s="228" t="s">
        <v>17</v>
      </c>
      <c r="CG158" s="229">
        <v>45504</v>
      </c>
      <c r="CH158" s="227" t="s">
        <v>11580</v>
      </c>
      <c r="CI158" s="228" t="e">
        <v>#N/A</v>
      </c>
      <c r="CJ158" s="228" t="e">
        <v>#N/A</v>
      </c>
      <c r="CK158" s="228" t="e">
        <v>#N/A</v>
      </c>
      <c r="CL158" s="228" t="e">
        <v>#N/A</v>
      </c>
      <c r="CM158" s="228" t="e">
        <v>#N/A</v>
      </c>
      <c r="CN158" s="228" t="e">
        <v>#N/A</v>
      </c>
      <c r="CO158" s="231" t="e">
        <v>#N/A</v>
      </c>
      <c r="CP158" s="228" t="s">
        <v>4024</v>
      </c>
      <c r="CQ158" s="230" t="s">
        <v>17</v>
      </c>
      <c r="CR158" s="230" t="s">
        <v>17</v>
      </c>
      <c r="CS158" s="230" t="s">
        <v>17</v>
      </c>
      <c r="CT158" s="230" t="s">
        <v>17</v>
      </c>
      <c r="CU158" s="230" t="s">
        <v>180</v>
      </c>
      <c r="CV158" s="230" t="s">
        <v>17</v>
      </c>
      <c r="CW158" s="214">
        <v>45504</v>
      </c>
      <c r="CX158" s="228" t="s">
        <v>4006</v>
      </c>
      <c r="CY158" s="218">
        <v>26000</v>
      </c>
      <c r="CZ158" s="218" t="s">
        <v>4011</v>
      </c>
      <c r="DA158" s="218" t="s">
        <v>888</v>
      </c>
      <c r="DB158" s="218">
        <v>2</v>
      </c>
      <c r="DC158" s="218" t="s">
        <v>4012</v>
      </c>
      <c r="DD158" s="218" t="s">
        <v>4004</v>
      </c>
      <c r="DE158" s="220">
        <v>45504</v>
      </c>
      <c r="DF158" s="227" t="s">
        <v>4008</v>
      </c>
      <c r="DG158" s="213">
        <v>1319000</v>
      </c>
      <c r="DH158" s="230" t="s">
        <v>4003</v>
      </c>
      <c r="DI158" s="230" t="s">
        <v>888</v>
      </c>
      <c r="DJ158" s="230">
        <v>2</v>
      </c>
      <c r="DK158" s="230" t="s">
        <v>4007</v>
      </c>
      <c r="DL158" s="230" t="s">
        <v>4004</v>
      </c>
      <c r="DM158" s="214">
        <v>45504</v>
      </c>
      <c r="DN158" s="228" t="s">
        <v>4010</v>
      </c>
      <c r="DO158" s="218">
        <v>174000</v>
      </c>
      <c r="DP158" s="228" t="s">
        <v>4003</v>
      </c>
      <c r="DQ158" s="228" t="s">
        <v>888</v>
      </c>
      <c r="DR158" s="228">
        <v>2</v>
      </c>
      <c r="DS158" s="228" t="s">
        <v>4009</v>
      </c>
      <c r="DT158" s="228" t="s">
        <v>4004</v>
      </c>
      <c r="DU158" s="229">
        <v>45504</v>
      </c>
      <c r="DV158" s="227" t="s">
        <v>4013</v>
      </c>
      <c r="DW158" s="213">
        <v>26000</v>
      </c>
      <c r="DX158" s="230" t="s">
        <v>4011</v>
      </c>
      <c r="DY158" s="230" t="s">
        <v>888</v>
      </c>
      <c r="DZ158" s="230">
        <v>2</v>
      </c>
      <c r="EA158" s="230" t="s">
        <v>4012</v>
      </c>
      <c r="EB158" s="230" t="s">
        <v>4004</v>
      </c>
      <c r="EC158" s="214">
        <v>45504</v>
      </c>
      <c r="ED158" s="228" t="s">
        <v>4014</v>
      </c>
      <c r="EE158" s="218">
        <v>0</v>
      </c>
      <c r="EF158" s="228" t="s">
        <v>17</v>
      </c>
      <c r="EG158" s="228" t="s">
        <v>17</v>
      </c>
      <c r="EH158" s="228" t="s">
        <v>17</v>
      </c>
      <c r="EI158" s="228" t="s">
        <v>180</v>
      </c>
      <c r="EJ158" s="228" t="s">
        <v>4004</v>
      </c>
      <c r="EK158" s="229">
        <v>45504</v>
      </c>
      <c r="EL158" s="227" t="s">
        <v>4015</v>
      </c>
      <c r="EM158" s="213">
        <v>0</v>
      </c>
      <c r="EN158" s="230" t="s">
        <v>17</v>
      </c>
      <c r="EO158" s="230" t="s">
        <v>17</v>
      </c>
      <c r="EP158" s="230" t="s">
        <v>17</v>
      </c>
      <c r="EQ158" s="230" t="s">
        <v>180</v>
      </c>
      <c r="ER158" s="230" t="s">
        <v>4004</v>
      </c>
      <c r="ES158" s="214">
        <v>45504</v>
      </c>
      <c r="ET158" s="228" t="s">
        <v>4002</v>
      </c>
      <c r="EU158" s="228">
        <v>0</v>
      </c>
      <c r="EV158" s="228" t="s">
        <v>3997</v>
      </c>
      <c r="EW158" s="228" t="s">
        <v>33</v>
      </c>
      <c r="EX158" s="228">
        <v>2</v>
      </c>
      <c r="EY158" s="228" t="s">
        <v>4001</v>
      </c>
      <c r="EZ158" s="228" t="s">
        <v>3998</v>
      </c>
      <c r="FA158" s="229">
        <v>45504</v>
      </c>
      <c r="FB158" s="227" t="s">
        <v>4019</v>
      </c>
      <c r="FC158" s="230">
        <v>3</v>
      </c>
      <c r="FD158" s="230" t="s">
        <v>4016</v>
      </c>
      <c r="FE158" s="230" t="s">
        <v>33</v>
      </c>
      <c r="FF158" s="230">
        <v>2</v>
      </c>
      <c r="FG158" s="230" t="s">
        <v>4018</v>
      </c>
      <c r="FH158" s="230" t="s">
        <v>4017</v>
      </c>
      <c r="FI158" s="214">
        <v>45504</v>
      </c>
      <c r="FJ158" s="227" t="s">
        <v>1452</v>
      </c>
      <c r="FK158" s="228" t="s">
        <v>17</v>
      </c>
      <c r="FL158" s="228" t="s">
        <v>17</v>
      </c>
      <c r="FM158" s="228" t="s">
        <v>17</v>
      </c>
      <c r="FN158" s="228" t="s">
        <v>17</v>
      </c>
      <c r="FO158" s="228" t="s">
        <v>1431</v>
      </c>
      <c r="FP158" s="218" t="s">
        <v>17</v>
      </c>
      <c r="FQ158" s="219">
        <v>45199</v>
      </c>
      <c r="FR158" s="227" t="s">
        <v>1453</v>
      </c>
      <c r="FS158" s="230" t="s">
        <v>17</v>
      </c>
      <c r="FT158" s="230" t="s">
        <v>17</v>
      </c>
      <c r="FU158" s="230" t="s">
        <v>17</v>
      </c>
      <c r="FV158" s="230" t="s">
        <v>17</v>
      </c>
      <c r="FW158" s="230" t="s">
        <v>1431</v>
      </c>
      <c r="FX158" s="230" t="s">
        <v>17</v>
      </c>
      <c r="FY158" s="214">
        <v>45199</v>
      </c>
      <c r="FZ158" s="228" t="s">
        <v>3369</v>
      </c>
      <c r="GA158" s="228">
        <v>0</v>
      </c>
      <c r="GB158" s="228" t="s">
        <v>2232</v>
      </c>
      <c r="GC158" s="228" t="s">
        <v>33</v>
      </c>
      <c r="GD158" s="228">
        <v>2</v>
      </c>
      <c r="GE158" s="228" t="s">
        <v>17</v>
      </c>
      <c r="GF158" s="228" t="s">
        <v>17</v>
      </c>
      <c r="GG158" s="229">
        <v>45461</v>
      </c>
      <c r="GH158" s="227" t="s">
        <v>3375</v>
      </c>
      <c r="GI158" s="230">
        <v>0</v>
      </c>
      <c r="GJ158" s="230" t="s">
        <v>2232</v>
      </c>
      <c r="GK158" s="230" t="s">
        <v>33</v>
      </c>
      <c r="GL158" s="230">
        <v>2</v>
      </c>
      <c r="GM158" s="230" t="s">
        <v>17</v>
      </c>
      <c r="GN158" s="230" t="s">
        <v>17</v>
      </c>
      <c r="GO158" s="214">
        <v>45461</v>
      </c>
      <c r="GP158" s="228" t="s">
        <v>3370</v>
      </c>
      <c r="GQ158" s="228">
        <v>0</v>
      </c>
      <c r="GR158" s="228" t="s">
        <v>2232</v>
      </c>
      <c r="GS158" s="228" t="s">
        <v>33</v>
      </c>
      <c r="GT158" s="228">
        <v>2</v>
      </c>
      <c r="GU158" s="228" t="s">
        <v>17</v>
      </c>
      <c r="GV158" s="228" t="s">
        <v>17</v>
      </c>
      <c r="GW158" s="229">
        <v>45461</v>
      </c>
      <c r="GX158" s="227" t="s">
        <v>3376</v>
      </c>
      <c r="GY158" s="230">
        <v>0</v>
      </c>
      <c r="GZ158" s="230" t="s">
        <v>2232</v>
      </c>
      <c r="HA158" s="230" t="s">
        <v>33</v>
      </c>
      <c r="HB158" s="230">
        <v>2</v>
      </c>
      <c r="HC158" s="230" t="s">
        <v>17</v>
      </c>
      <c r="HD158" s="230" t="s">
        <v>17</v>
      </c>
      <c r="HE158" s="214">
        <v>45461</v>
      </c>
      <c r="HF158" s="228" t="s">
        <v>3368</v>
      </c>
      <c r="HG158" s="228">
        <v>0</v>
      </c>
      <c r="HH158" s="228" t="s">
        <v>2232</v>
      </c>
      <c r="HI158" s="228" t="s">
        <v>33</v>
      </c>
      <c r="HJ158" s="228">
        <v>2</v>
      </c>
      <c r="HK158" s="228" t="s">
        <v>17</v>
      </c>
      <c r="HL158" s="228" t="s">
        <v>17</v>
      </c>
      <c r="HM158" s="229">
        <v>45461</v>
      </c>
      <c r="HN158" s="227" t="s">
        <v>3374</v>
      </c>
      <c r="HO158" s="230">
        <v>1</v>
      </c>
      <c r="HP158" s="230" t="s">
        <v>2232</v>
      </c>
      <c r="HQ158" s="230" t="s">
        <v>33</v>
      </c>
      <c r="HR158" s="230">
        <v>2</v>
      </c>
      <c r="HS158" s="230" t="s">
        <v>17</v>
      </c>
      <c r="HT158" s="230" t="s">
        <v>17</v>
      </c>
      <c r="HU158" s="214">
        <v>45461</v>
      </c>
      <c r="HV158" s="228" t="s">
        <v>3371</v>
      </c>
      <c r="HW158" s="228">
        <v>0</v>
      </c>
      <c r="HX158" s="228" t="s">
        <v>2232</v>
      </c>
      <c r="HY158" s="228" t="s">
        <v>33</v>
      </c>
      <c r="HZ158" s="228">
        <v>2</v>
      </c>
      <c r="IA158" s="228" t="s">
        <v>17</v>
      </c>
      <c r="IB158" s="228" t="s">
        <v>17</v>
      </c>
      <c r="IC158" s="229">
        <v>45461</v>
      </c>
      <c r="ID158" s="227" t="s">
        <v>3373</v>
      </c>
      <c r="IE158" s="230">
        <v>0</v>
      </c>
      <c r="IF158" s="230" t="s">
        <v>2232</v>
      </c>
      <c r="IG158" s="230" t="s">
        <v>33</v>
      </c>
      <c r="IH158" s="230">
        <v>2</v>
      </c>
      <c r="II158" s="230" t="s">
        <v>17</v>
      </c>
      <c r="IJ158" s="230" t="s">
        <v>17</v>
      </c>
      <c r="IK158" s="214">
        <v>45461</v>
      </c>
      <c r="IL158" s="228" t="s">
        <v>3372</v>
      </c>
      <c r="IM158" s="228">
        <v>1</v>
      </c>
      <c r="IN158" s="228" t="s">
        <v>2232</v>
      </c>
      <c r="IO158" s="228" t="s">
        <v>33</v>
      </c>
      <c r="IP158" s="228">
        <v>2</v>
      </c>
      <c r="IQ158" s="228" t="s">
        <v>17</v>
      </c>
      <c r="IR158" s="228" t="s">
        <v>17</v>
      </c>
      <c r="IS158" s="229">
        <v>45461</v>
      </c>
    </row>
    <row r="159" spans="1:253" x14ac:dyDescent="0.35">
      <c r="A159" s="11" t="s">
        <v>326</v>
      </c>
      <c r="B159" s="11" t="s">
        <v>10825</v>
      </c>
      <c r="C159" s="11" t="s">
        <v>327</v>
      </c>
      <c r="D159" s="11" t="s">
        <v>328</v>
      </c>
      <c r="E159" s="11" t="s">
        <v>10408</v>
      </c>
      <c r="F159" s="11" t="s">
        <v>7452</v>
      </c>
      <c r="G159" s="212">
        <v>12287000</v>
      </c>
      <c r="H159" s="213" t="s">
        <v>7293</v>
      </c>
      <c r="I159" s="213" t="s">
        <v>492</v>
      </c>
      <c r="J159" s="213">
        <v>1</v>
      </c>
      <c r="K159" s="213" t="s">
        <v>7451</v>
      </c>
      <c r="L159" s="213" t="s">
        <v>7450</v>
      </c>
      <c r="M159" s="214">
        <v>45530</v>
      </c>
      <c r="N159" s="227" t="s">
        <v>918</v>
      </c>
      <c r="O159" s="216">
        <v>163610</v>
      </c>
      <c r="P159" s="216" t="s">
        <v>915</v>
      </c>
      <c r="Q159" s="216" t="s">
        <v>33</v>
      </c>
      <c r="R159" s="216">
        <v>2</v>
      </c>
      <c r="S159" s="216" t="s">
        <v>917</v>
      </c>
      <c r="T159" s="216" t="s">
        <v>916</v>
      </c>
      <c r="U159" s="217">
        <v>44773</v>
      </c>
      <c r="V159" s="227" t="s">
        <v>7453</v>
      </c>
      <c r="W159" s="213">
        <v>12287000</v>
      </c>
      <c r="X159" s="213" t="s">
        <v>7293</v>
      </c>
      <c r="Y159" s="213" t="s">
        <v>492</v>
      </c>
      <c r="Z159" s="213">
        <v>1</v>
      </c>
      <c r="AA159" s="213" t="s">
        <v>7408</v>
      </c>
      <c r="AB159" s="213" t="s">
        <v>7450</v>
      </c>
      <c r="AC159" s="214">
        <v>45530</v>
      </c>
      <c r="AD159" s="227" t="s">
        <v>7457</v>
      </c>
      <c r="AE159" s="218">
        <v>86000</v>
      </c>
      <c r="AF159" s="218" t="s">
        <v>7454</v>
      </c>
      <c r="AG159" s="218" t="s">
        <v>888</v>
      </c>
      <c r="AH159" s="218">
        <v>2</v>
      </c>
      <c r="AI159" s="218" t="s">
        <v>7456</v>
      </c>
      <c r="AJ159" s="218" t="s">
        <v>7455</v>
      </c>
      <c r="AK159" s="219">
        <v>45530</v>
      </c>
      <c r="AL159" s="227" t="s">
        <v>7458</v>
      </c>
      <c r="AM159" s="213">
        <v>86000</v>
      </c>
      <c r="AN159" s="213" t="s">
        <v>7454</v>
      </c>
      <c r="AO159" s="213" t="s">
        <v>888</v>
      </c>
      <c r="AP159" s="213">
        <v>2</v>
      </c>
      <c r="AQ159" s="213" t="s">
        <v>7456</v>
      </c>
      <c r="AR159" s="213" t="s">
        <v>7455</v>
      </c>
      <c r="AS159" s="214">
        <v>45530</v>
      </c>
      <c r="AT159" s="228" t="s">
        <v>333</v>
      </c>
      <c r="AU159" s="218" t="s">
        <v>17</v>
      </c>
      <c r="AV159" s="218">
        <v>0</v>
      </c>
      <c r="AW159" s="218" t="s">
        <v>33</v>
      </c>
      <c r="AX159" s="218">
        <v>2</v>
      </c>
      <c r="AY159" s="218">
        <v>0</v>
      </c>
      <c r="AZ159" s="218">
        <v>0</v>
      </c>
      <c r="BA159" s="219">
        <v>43511</v>
      </c>
      <c r="BB159" s="227" t="s">
        <v>332</v>
      </c>
      <c r="BC159" s="213" t="s">
        <v>17</v>
      </c>
      <c r="BD159" s="213">
        <v>0</v>
      </c>
      <c r="BE159" s="213" t="s">
        <v>33</v>
      </c>
      <c r="BF159" s="213">
        <v>2</v>
      </c>
      <c r="BG159" s="213">
        <v>0</v>
      </c>
      <c r="BH159" s="213">
        <v>0</v>
      </c>
      <c r="BI159" s="214">
        <v>43511</v>
      </c>
      <c r="BJ159" s="228" t="s">
        <v>7461</v>
      </c>
      <c r="BK159" s="228">
        <v>870</v>
      </c>
      <c r="BL159" s="228" t="s">
        <v>6612</v>
      </c>
      <c r="BM159" s="228" t="s">
        <v>22</v>
      </c>
      <c r="BN159" s="228">
        <v>3</v>
      </c>
      <c r="BO159" s="228" t="s">
        <v>7460</v>
      </c>
      <c r="BP159" s="218" t="s">
        <v>7459</v>
      </c>
      <c r="BQ159" s="229">
        <v>45530</v>
      </c>
      <c r="BR159" s="227" t="s">
        <v>329</v>
      </c>
      <c r="BS159" s="230">
        <v>0</v>
      </c>
      <c r="BT159" s="230">
        <v>0</v>
      </c>
      <c r="BU159" s="230" t="s">
        <v>33</v>
      </c>
      <c r="BV159" s="230">
        <v>2</v>
      </c>
      <c r="BW159" s="230">
        <v>0</v>
      </c>
      <c r="BX159" s="230">
        <v>0</v>
      </c>
      <c r="BY159" s="214">
        <v>43511</v>
      </c>
      <c r="BZ159" s="228" t="s">
        <v>330</v>
      </c>
      <c r="CA159" s="228">
        <v>0</v>
      </c>
      <c r="CB159" s="228" t="s">
        <v>17</v>
      </c>
      <c r="CC159" s="228" t="s">
        <v>33</v>
      </c>
      <c r="CD159" s="228">
        <v>2</v>
      </c>
      <c r="CE159" s="228" t="s">
        <v>17</v>
      </c>
      <c r="CF159" s="228" t="s">
        <v>17</v>
      </c>
      <c r="CG159" s="229">
        <v>43511</v>
      </c>
      <c r="CH159" s="227" t="s">
        <v>11581</v>
      </c>
      <c r="CI159" s="228" t="e">
        <v>#N/A</v>
      </c>
      <c r="CJ159" s="228" t="e">
        <v>#N/A</v>
      </c>
      <c r="CK159" s="228" t="e">
        <v>#N/A</v>
      </c>
      <c r="CL159" s="228" t="e">
        <v>#N/A</v>
      </c>
      <c r="CM159" s="228" t="e">
        <v>#N/A</v>
      </c>
      <c r="CN159" s="228" t="e">
        <v>#N/A</v>
      </c>
      <c r="CO159" s="231" t="e">
        <v>#N/A</v>
      </c>
      <c r="CP159" s="228" t="s">
        <v>331</v>
      </c>
      <c r="CQ159" s="230" t="s">
        <v>17</v>
      </c>
      <c r="CR159" s="230">
        <v>0</v>
      </c>
      <c r="CS159" s="230" t="s">
        <v>33</v>
      </c>
      <c r="CT159" s="230">
        <v>2</v>
      </c>
      <c r="CU159" s="230">
        <v>0</v>
      </c>
      <c r="CV159" s="230">
        <v>0</v>
      </c>
      <c r="CW159" s="214">
        <v>43511</v>
      </c>
      <c r="CX159" s="228" t="s">
        <v>7466</v>
      </c>
      <c r="CY159" s="218">
        <v>86000</v>
      </c>
      <c r="CZ159" s="218" t="s">
        <v>7454</v>
      </c>
      <c r="DA159" s="218" t="s">
        <v>888</v>
      </c>
      <c r="DB159" s="218">
        <v>2</v>
      </c>
      <c r="DC159" s="218" t="s">
        <v>7275</v>
      </c>
      <c r="DD159" s="218" t="s">
        <v>7455</v>
      </c>
      <c r="DE159" s="220">
        <v>45530</v>
      </c>
      <c r="DF159" s="227" t="s">
        <v>7470</v>
      </c>
      <c r="DG159" s="213">
        <v>12201000</v>
      </c>
      <c r="DH159" s="230" t="s">
        <v>7467</v>
      </c>
      <c r="DI159" s="230" t="s">
        <v>888</v>
      </c>
      <c r="DJ159" s="230">
        <v>2</v>
      </c>
      <c r="DK159" s="230" t="s">
        <v>7469</v>
      </c>
      <c r="DL159" s="230" t="s">
        <v>7468</v>
      </c>
      <c r="DM159" s="214">
        <v>45530</v>
      </c>
      <c r="DN159" s="228" t="s">
        <v>7472</v>
      </c>
      <c r="DO159" s="218">
        <v>0</v>
      </c>
      <c r="DP159" s="228" t="s">
        <v>7454</v>
      </c>
      <c r="DQ159" s="228" t="s">
        <v>888</v>
      </c>
      <c r="DR159" s="228">
        <v>2</v>
      </c>
      <c r="DS159" s="228" t="s">
        <v>7471</v>
      </c>
      <c r="DT159" s="228" t="s">
        <v>7455</v>
      </c>
      <c r="DU159" s="229">
        <v>45530</v>
      </c>
      <c r="DV159" s="227" t="s">
        <v>7473</v>
      </c>
      <c r="DW159" s="213">
        <v>86000</v>
      </c>
      <c r="DX159" s="230" t="s">
        <v>7454</v>
      </c>
      <c r="DY159" s="230" t="s">
        <v>888</v>
      </c>
      <c r="DZ159" s="230">
        <v>2</v>
      </c>
      <c r="EA159" s="230" t="s">
        <v>7275</v>
      </c>
      <c r="EB159" s="230" t="s">
        <v>7455</v>
      </c>
      <c r="EC159" s="214">
        <v>45530</v>
      </c>
      <c r="ED159" s="228" t="s">
        <v>7474</v>
      </c>
      <c r="EE159" s="218" t="s">
        <v>17</v>
      </c>
      <c r="EF159" s="228" t="s">
        <v>7454</v>
      </c>
      <c r="EG159" s="228" t="s">
        <v>888</v>
      </c>
      <c r="EH159" s="228">
        <v>2</v>
      </c>
      <c r="EI159" s="228" t="s">
        <v>7275</v>
      </c>
      <c r="EJ159" s="228" t="s">
        <v>7455</v>
      </c>
      <c r="EK159" s="229">
        <v>45530</v>
      </c>
      <c r="EL159" s="227" t="s">
        <v>7475</v>
      </c>
      <c r="EM159" s="213" t="s">
        <v>17</v>
      </c>
      <c r="EN159" s="230" t="s">
        <v>7454</v>
      </c>
      <c r="EO159" s="230" t="s">
        <v>888</v>
      </c>
      <c r="EP159" s="230">
        <v>2</v>
      </c>
      <c r="EQ159" s="230" t="s">
        <v>7275</v>
      </c>
      <c r="ER159" s="230" t="s">
        <v>7455</v>
      </c>
      <c r="ES159" s="214">
        <v>45530</v>
      </c>
      <c r="ET159" s="228" t="s">
        <v>7465</v>
      </c>
      <c r="EU159" s="228">
        <v>872</v>
      </c>
      <c r="EV159" s="228" t="s">
        <v>7462</v>
      </c>
      <c r="EW159" s="228" t="s">
        <v>22</v>
      </c>
      <c r="EX159" s="228">
        <v>3</v>
      </c>
      <c r="EY159" s="228" t="s">
        <v>7464</v>
      </c>
      <c r="EZ159" s="228" t="s">
        <v>7463</v>
      </c>
      <c r="FA159" s="229">
        <v>45530</v>
      </c>
      <c r="FB159" s="227" t="s">
        <v>921</v>
      </c>
      <c r="FC159" s="230">
        <v>4</v>
      </c>
      <c r="FD159" s="230" t="s">
        <v>919</v>
      </c>
      <c r="FE159" s="230" t="s">
        <v>22</v>
      </c>
      <c r="FF159" s="230">
        <v>3</v>
      </c>
      <c r="FG159" s="230" t="s">
        <v>889</v>
      </c>
      <c r="FH159" s="230" t="s">
        <v>920</v>
      </c>
      <c r="FI159" s="214">
        <v>44773</v>
      </c>
      <c r="FJ159" s="227" t="s">
        <v>334</v>
      </c>
      <c r="FK159" s="228" t="s">
        <v>17</v>
      </c>
      <c r="FL159" s="228">
        <v>0</v>
      </c>
      <c r="FM159" s="228" t="s">
        <v>33</v>
      </c>
      <c r="FN159" s="228">
        <v>2</v>
      </c>
      <c r="FO159" s="228">
        <v>0</v>
      </c>
      <c r="FP159" s="218">
        <v>0</v>
      </c>
      <c r="FQ159" s="219">
        <v>43511</v>
      </c>
      <c r="FR159" s="227" t="s">
        <v>335</v>
      </c>
      <c r="FS159" s="230" t="s">
        <v>17</v>
      </c>
      <c r="FT159" s="230">
        <v>0</v>
      </c>
      <c r="FU159" s="230" t="s">
        <v>33</v>
      </c>
      <c r="FV159" s="230">
        <v>2</v>
      </c>
      <c r="FW159" s="230">
        <v>0</v>
      </c>
      <c r="FX159" s="230">
        <v>0</v>
      </c>
      <c r="FY159" s="214">
        <v>43511</v>
      </c>
      <c r="FZ159" s="228" t="s">
        <v>2305</v>
      </c>
      <c r="GA159" s="228">
        <v>0</v>
      </c>
      <c r="GB159" s="228" t="s">
        <v>2232</v>
      </c>
      <c r="GC159" s="228" t="s">
        <v>33</v>
      </c>
      <c r="GD159" s="228">
        <v>2</v>
      </c>
      <c r="GE159" s="228" t="s">
        <v>17</v>
      </c>
      <c r="GF159" s="228" t="s">
        <v>17</v>
      </c>
      <c r="GG159" s="229">
        <v>45453</v>
      </c>
      <c r="GH159" s="227" t="s">
        <v>2311</v>
      </c>
      <c r="GI159" s="230">
        <v>0</v>
      </c>
      <c r="GJ159" s="230" t="s">
        <v>2232</v>
      </c>
      <c r="GK159" s="230" t="s">
        <v>33</v>
      </c>
      <c r="GL159" s="230">
        <v>2</v>
      </c>
      <c r="GM159" s="230" t="s">
        <v>17</v>
      </c>
      <c r="GN159" s="230" t="s">
        <v>17</v>
      </c>
      <c r="GO159" s="214">
        <v>45453</v>
      </c>
      <c r="GP159" s="228" t="s">
        <v>2306</v>
      </c>
      <c r="GQ159" s="228">
        <v>1</v>
      </c>
      <c r="GR159" s="228" t="s">
        <v>2232</v>
      </c>
      <c r="GS159" s="228" t="s">
        <v>33</v>
      </c>
      <c r="GT159" s="228">
        <v>2</v>
      </c>
      <c r="GU159" s="228" t="s">
        <v>17</v>
      </c>
      <c r="GV159" s="228" t="s">
        <v>17</v>
      </c>
      <c r="GW159" s="229">
        <v>45453</v>
      </c>
      <c r="GX159" s="227" t="s">
        <v>2312</v>
      </c>
      <c r="GY159" s="230">
        <v>2</v>
      </c>
      <c r="GZ159" s="230" t="s">
        <v>2232</v>
      </c>
      <c r="HA159" s="230" t="s">
        <v>33</v>
      </c>
      <c r="HB159" s="230">
        <v>2</v>
      </c>
      <c r="HC159" s="230" t="s">
        <v>17</v>
      </c>
      <c r="HD159" s="230" t="s">
        <v>17</v>
      </c>
      <c r="HE159" s="214">
        <v>45453</v>
      </c>
      <c r="HF159" s="228" t="s">
        <v>2304</v>
      </c>
      <c r="HG159" s="228">
        <v>2</v>
      </c>
      <c r="HH159" s="228" t="s">
        <v>2232</v>
      </c>
      <c r="HI159" s="228" t="s">
        <v>33</v>
      </c>
      <c r="HJ159" s="228">
        <v>2</v>
      </c>
      <c r="HK159" s="228" t="s">
        <v>17</v>
      </c>
      <c r="HL159" s="228" t="s">
        <v>17</v>
      </c>
      <c r="HM159" s="229">
        <v>45453</v>
      </c>
      <c r="HN159" s="227" t="s">
        <v>2310</v>
      </c>
      <c r="HO159" s="230">
        <v>2</v>
      </c>
      <c r="HP159" s="230" t="s">
        <v>2232</v>
      </c>
      <c r="HQ159" s="230" t="s">
        <v>33</v>
      </c>
      <c r="HR159" s="230">
        <v>2</v>
      </c>
      <c r="HS159" s="230" t="s">
        <v>17</v>
      </c>
      <c r="HT159" s="230" t="s">
        <v>17</v>
      </c>
      <c r="HU159" s="214">
        <v>45453</v>
      </c>
      <c r="HV159" s="228" t="s">
        <v>2307</v>
      </c>
      <c r="HW159" s="228">
        <v>0</v>
      </c>
      <c r="HX159" s="228" t="s">
        <v>2232</v>
      </c>
      <c r="HY159" s="228" t="s">
        <v>33</v>
      </c>
      <c r="HZ159" s="228">
        <v>2</v>
      </c>
      <c r="IA159" s="228" t="s">
        <v>17</v>
      </c>
      <c r="IB159" s="228" t="s">
        <v>17</v>
      </c>
      <c r="IC159" s="229">
        <v>45453</v>
      </c>
      <c r="ID159" s="227" t="s">
        <v>2309</v>
      </c>
      <c r="IE159" s="230">
        <v>0</v>
      </c>
      <c r="IF159" s="230" t="s">
        <v>2232</v>
      </c>
      <c r="IG159" s="230" t="s">
        <v>33</v>
      </c>
      <c r="IH159" s="230">
        <v>2</v>
      </c>
      <c r="II159" s="230" t="s">
        <v>17</v>
      </c>
      <c r="IJ159" s="230" t="s">
        <v>17</v>
      </c>
      <c r="IK159" s="214">
        <v>45453</v>
      </c>
      <c r="IL159" s="228" t="s">
        <v>2308</v>
      </c>
      <c r="IM159" s="228">
        <v>1</v>
      </c>
      <c r="IN159" s="228" t="s">
        <v>2232</v>
      </c>
      <c r="IO159" s="228" t="s">
        <v>33</v>
      </c>
      <c r="IP159" s="228">
        <v>2</v>
      </c>
      <c r="IQ159" s="228" t="s">
        <v>17</v>
      </c>
      <c r="IR159" s="228" t="s">
        <v>17</v>
      </c>
      <c r="IS159" s="229">
        <v>45453</v>
      </c>
    </row>
    <row r="160" spans="1:253" x14ac:dyDescent="0.35">
      <c r="A160" s="11" t="s">
        <v>336</v>
      </c>
      <c r="B160" s="11" t="s">
        <v>10816</v>
      </c>
      <c r="C160" s="11" t="s">
        <v>337</v>
      </c>
      <c r="D160" s="11" t="s">
        <v>338</v>
      </c>
      <c r="E160" s="11" t="s">
        <v>10409</v>
      </c>
      <c r="F160" s="11" t="s">
        <v>7220</v>
      </c>
      <c r="G160" s="212">
        <v>84980000</v>
      </c>
      <c r="H160" s="213" t="s">
        <v>7217</v>
      </c>
      <c r="I160" s="213" t="s">
        <v>492</v>
      </c>
      <c r="J160" s="213">
        <v>1</v>
      </c>
      <c r="K160" s="213" t="s">
        <v>7219</v>
      </c>
      <c r="L160" s="213" t="s">
        <v>7218</v>
      </c>
      <c r="M160" s="214">
        <v>45530</v>
      </c>
      <c r="N160" s="227" t="s">
        <v>7224</v>
      </c>
      <c r="O160" s="216">
        <v>333028</v>
      </c>
      <c r="P160" s="216" t="s">
        <v>7221</v>
      </c>
      <c r="Q160" s="216" t="s">
        <v>888</v>
      </c>
      <c r="R160" s="216">
        <v>2</v>
      </c>
      <c r="S160" s="216" t="s">
        <v>7223</v>
      </c>
      <c r="T160" s="216" t="s">
        <v>7222</v>
      </c>
      <c r="U160" s="217">
        <v>45530</v>
      </c>
      <c r="V160" s="227" t="s">
        <v>7228</v>
      </c>
      <c r="W160" s="213">
        <v>52050000</v>
      </c>
      <c r="X160" s="213" t="s">
        <v>7225</v>
      </c>
      <c r="Y160" s="213" t="s">
        <v>888</v>
      </c>
      <c r="Z160" s="213">
        <v>2</v>
      </c>
      <c r="AA160" s="213" t="s">
        <v>7227</v>
      </c>
      <c r="AB160" s="213" t="s">
        <v>7226</v>
      </c>
      <c r="AC160" s="214">
        <v>45530</v>
      </c>
      <c r="AD160" s="227" t="s">
        <v>7232</v>
      </c>
      <c r="AE160" s="218">
        <v>16982000</v>
      </c>
      <c r="AF160" s="218" t="s">
        <v>7229</v>
      </c>
      <c r="AG160" s="218" t="s">
        <v>888</v>
      </c>
      <c r="AH160" s="218">
        <v>2</v>
      </c>
      <c r="AI160" s="218" t="s">
        <v>7231</v>
      </c>
      <c r="AJ160" s="218" t="s">
        <v>7230</v>
      </c>
      <c r="AK160" s="219">
        <v>45530</v>
      </c>
      <c r="AL160" s="227" t="s">
        <v>7236</v>
      </c>
      <c r="AM160" s="213">
        <v>5610000</v>
      </c>
      <c r="AN160" s="213" t="s">
        <v>7233</v>
      </c>
      <c r="AO160" s="213" t="s">
        <v>888</v>
      </c>
      <c r="AP160" s="213">
        <v>2</v>
      </c>
      <c r="AQ160" s="213" t="s">
        <v>7235</v>
      </c>
      <c r="AR160" s="213" t="s">
        <v>7234</v>
      </c>
      <c r="AS160" s="214">
        <v>45530</v>
      </c>
      <c r="AT160" s="228" t="s">
        <v>345</v>
      </c>
      <c r="AU160" s="218" t="s">
        <v>17</v>
      </c>
      <c r="AV160" s="218">
        <v>0</v>
      </c>
      <c r="AW160" s="218" t="s">
        <v>33</v>
      </c>
      <c r="AX160" s="218">
        <v>2</v>
      </c>
      <c r="AY160" s="218" t="s">
        <v>341</v>
      </c>
      <c r="AZ160" s="218">
        <v>0</v>
      </c>
      <c r="BA160" s="219">
        <v>43511</v>
      </c>
      <c r="BB160" s="227" t="s">
        <v>344</v>
      </c>
      <c r="BC160" s="213" t="s">
        <v>17</v>
      </c>
      <c r="BD160" s="213">
        <v>0</v>
      </c>
      <c r="BE160" s="213" t="s">
        <v>33</v>
      </c>
      <c r="BF160" s="213">
        <v>2</v>
      </c>
      <c r="BG160" s="213" t="s">
        <v>341</v>
      </c>
      <c r="BH160" s="213">
        <v>0</v>
      </c>
      <c r="BI160" s="214">
        <v>43511</v>
      </c>
      <c r="BJ160" s="228" t="s">
        <v>7238</v>
      </c>
      <c r="BK160" s="228">
        <v>31</v>
      </c>
      <c r="BL160" s="228" t="s">
        <v>7082</v>
      </c>
      <c r="BM160" s="228" t="s">
        <v>888</v>
      </c>
      <c r="BN160" s="228">
        <v>2</v>
      </c>
      <c r="BO160" s="228" t="s">
        <v>7237</v>
      </c>
      <c r="BP160" s="218" t="s">
        <v>691</v>
      </c>
      <c r="BQ160" s="229">
        <v>45530</v>
      </c>
      <c r="BR160" s="227" t="s">
        <v>340</v>
      </c>
      <c r="BS160" s="230" t="s">
        <v>17</v>
      </c>
      <c r="BT160" s="230">
        <v>0</v>
      </c>
      <c r="BU160" s="230" t="s">
        <v>33</v>
      </c>
      <c r="BV160" s="230">
        <v>2</v>
      </c>
      <c r="BW160" s="230" t="s">
        <v>339</v>
      </c>
      <c r="BX160" s="230">
        <v>0</v>
      </c>
      <c r="BY160" s="214">
        <v>43511</v>
      </c>
      <c r="BZ160" s="228" t="s">
        <v>342</v>
      </c>
      <c r="CA160" s="228" t="s">
        <v>17</v>
      </c>
      <c r="CB160" s="228">
        <v>0</v>
      </c>
      <c r="CC160" s="228" t="s">
        <v>17</v>
      </c>
      <c r="CD160" s="228" t="s">
        <v>17</v>
      </c>
      <c r="CE160" s="228" t="s">
        <v>341</v>
      </c>
      <c r="CF160" s="228">
        <v>0</v>
      </c>
      <c r="CG160" s="229">
        <v>43511</v>
      </c>
      <c r="CH160" s="227" t="s">
        <v>11582</v>
      </c>
      <c r="CI160" s="228" t="e">
        <v>#N/A</v>
      </c>
      <c r="CJ160" s="228" t="e">
        <v>#N/A</v>
      </c>
      <c r="CK160" s="228" t="e">
        <v>#N/A</v>
      </c>
      <c r="CL160" s="228" t="e">
        <v>#N/A</v>
      </c>
      <c r="CM160" s="228" t="e">
        <v>#N/A</v>
      </c>
      <c r="CN160" s="228" t="e">
        <v>#N/A</v>
      </c>
      <c r="CO160" s="231" t="e">
        <v>#N/A</v>
      </c>
      <c r="CP160" s="228" t="s">
        <v>343</v>
      </c>
      <c r="CQ160" s="230" t="s">
        <v>17</v>
      </c>
      <c r="CR160" s="230">
        <v>0</v>
      </c>
      <c r="CS160" s="230" t="s">
        <v>33</v>
      </c>
      <c r="CT160" s="230">
        <v>2</v>
      </c>
      <c r="CU160" s="230" t="s">
        <v>341</v>
      </c>
      <c r="CV160" s="230">
        <v>0</v>
      </c>
      <c r="CW160" s="214">
        <v>43511</v>
      </c>
      <c r="CX160" s="228" t="s">
        <v>7245</v>
      </c>
      <c r="CY160" s="218">
        <v>4935000</v>
      </c>
      <c r="CZ160" s="218" t="s">
        <v>7242</v>
      </c>
      <c r="DA160" s="218" t="s">
        <v>888</v>
      </c>
      <c r="DB160" s="218">
        <v>2</v>
      </c>
      <c r="DC160" s="218" t="s">
        <v>7248</v>
      </c>
      <c r="DD160" s="218" t="s">
        <v>7243</v>
      </c>
      <c r="DE160" s="220">
        <v>45530</v>
      </c>
      <c r="DF160" s="227" t="s">
        <v>7246</v>
      </c>
      <c r="DG160" s="213">
        <v>35068000</v>
      </c>
      <c r="DH160" s="230" t="s">
        <v>7242</v>
      </c>
      <c r="DI160" s="230" t="s">
        <v>888</v>
      </c>
      <c r="DJ160" s="230">
        <v>2</v>
      </c>
      <c r="DK160" s="230" t="s">
        <v>4346</v>
      </c>
      <c r="DL160" s="230" t="s">
        <v>7243</v>
      </c>
      <c r="DM160" s="214">
        <v>45530</v>
      </c>
      <c r="DN160" s="228" t="s">
        <v>7247</v>
      </c>
      <c r="DO160" s="218">
        <v>12047000</v>
      </c>
      <c r="DP160" s="228" t="s">
        <v>7242</v>
      </c>
      <c r="DQ160" s="228" t="s">
        <v>888</v>
      </c>
      <c r="DR160" s="228">
        <v>2</v>
      </c>
      <c r="DS160" s="228" t="s">
        <v>4349</v>
      </c>
      <c r="DT160" s="228" t="s">
        <v>7243</v>
      </c>
      <c r="DU160" s="229">
        <v>45530</v>
      </c>
      <c r="DV160" s="227" t="s">
        <v>7249</v>
      </c>
      <c r="DW160" s="213">
        <v>4278000</v>
      </c>
      <c r="DX160" s="230" t="s">
        <v>7242</v>
      </c>
      <c r="DY160" s="230" t="s">
        <v>888</v>
      </c>
      <c r="DZ160" s="230">
        <v>2</v>
      </c>
      <c r="EA160" s="230" t="s">
        <v>7248</v>
      </c>
      <c r="EB160" s="230" t="s">
        <v>7243</v>
      </c>
      <c r="EC160" s="214">
        <v>45530</v>
      </c>
      <c r="ED160" s="228" t="s">
        <v>7280</v>
      </c>
      <c r="EE160" s="218">
        <v>584000</v>
      </c>
      <c r="EF160" s="228" t="s">
        <v>7242</v>
      </c>
      <c r="EG160" s="228" t="s">
        <v>888</v>
      </c>
      <c r="EH160" s="228">
        <v>2</v>
      </c>
      <c r="EI160" s="228" t="s">
        <v>7279</v>
      </c>
      <c r="EJ160" s="228" t="s">
        <v>7243</v>
      </c>
      <c r="EK160" s="229">
        <v>45530</v>
      </c>
      <c r="EL160" s="227" t="s">
        <v>7281</v>
      </c>
      <c r="EM160" s="213">
        <v>73000</v>
      </c>
      <c r="EN160" s="230" t="s">
        <v>7242</v>
      </c>
      <c r="EO160" s="230" t="s">
        <v>888</v>
      </c>
      <c r="EP160" s="230">
        <v>2</v>
      </c>
      <c r="EQ160" s="230" t="s">
        <v>7279</v>
      </c>
      <c r="ER160" s="230" t="s">
        <v>7243</v>
      </c>
      <c r="ES160" s="214">
        <v>45530</v>
      </c>
      <c r="ET160" s="228" t="s">
        <v>7241</v>
      </c>
      <c r="EU160" s="228">
        <v>24</v>
      </c>
      <c r="EV160" s="228" t="s">
        <v>7239</v>
      </c>
      <c r="EW160" s="228" t="s">
        <v>888</v>
      </c>
      <c r="EX160" s="228">
        <v>2</v>
      </c>
      <c r="EY160" s="228" t="s">
        <v>7237</v>
      </c>
      <c r="EZ160" s="228" t="s">
        <v>7240</v>
      </c>
      <c r="FA160" s="229">
        <v>45530</v>
      </c>
      <c r="FB160" s="227" t="s">
        <v>7283</v>
      </c>
      <c r="FC160" s="230">
        <v>5</v>
      </c>
      <c r="FD160" s="230" t="s">
        <v>4405</v>
      </c>
      <c r="FE160" s="230" t="s">
        <v>888</v>
      </c>
      <c r="FF160" s="230">
        <v>2</v>
      </c>
      <c r="FG160" s="230" t="s">
        <v>7282</v>
      </c>
      <c r="FH160" s="230" t="s">
        <v>4406</v>
      </c>
      <c r="FI160" s="214">
        <v>45530</v>
      </c>
      <c r="FJ160" s="227" t="s">
        <v>346</v>
      </c>
      <c r="FK160" s="228" t="s">
        <v>17</v>
      </c>
      <c r="FL160" s="228">
        <v>0</v>
      </c>
      <c r="FM160" s="228" t="s">
        <v>33</v>
      </c>
      <c r="FN160" s="228">
        <v>2</v>
      </c>
      <c r="FO160" s="228" t="s">
        <v>341</v>
      </c>
      <c r="FP160" s="218">
        <v>0</v>
      </c>
      <c r="FQ160" s="219">
        <v>43511</v>
      </c>
      <c r="FR160" s="227" t="s">
        <v>347</v>
      </c>
      <c r="FS160" s="230" t="s">
        <v>17</v>
      </c>
      <c r="FT160" s="230">
        <v>0</v>
      </c>
      <c r="FU160" s="230" t="s">
        <v>33</v>
      </c>
      <c r="FV160" s="230">
        <v>2</v>
      </c>
      <c r="FW160" s="230" t="s">
        <v>341</v>
      </c>
      <c r="FX160" s="230">
        <v>0</v>
      </c>
      <c r="FY160" s="214">
        <v>43511</v>
      </c>
      <c r="FZ160" s="228" t="s">
        <v>3489</v>
      </c>
      <c r="GA160" s="228">
        <v>1</v>
      </c>
      <c r="GB160" s="228" t="s">
        <v>2232</v>
      </c>
      <c r="GC160" s="228" t="s">
        <v>33</v>
      </c>
      <c r="GD160" s="228">
        <v>2</v>
      </c>
      <c r="GE160" s="228" t="s">
        <v>17</v>
      </c>
      <c r="GF160" s="228" t="s">
        <v>17</v>
      </c>
      <c r="GG160" s="229">
        <v>45462</v>
      </c>
      <c r="GH160" s="227" t="s">
        <v>3495</v>
      </c>
      <c r="GI160" s="230">
        <v>0</v>
      </c>
      <c r="GJ160" s="230" t="s">
        <v>2232</v>
      </c>
      <c r="GK160" s="230" t="s">
        <v>33</v>
      </c>
      <c r="GL160" s="230">
        <v>2</v>
      </c>
      <c r="GM160" s="230" t="s">
        <v>17</v>
      </c>
      <c r="GN160" s="230" t="s">
        <v>17</v>
      </c>
      <c r="GO160" s="214">
        <v>45462</v>
      </c>
      <c r="GP160" s="228" t="s">
        <v>3490</v>
      </c>
      <c r="GQ160" s="228">
        <v>0</v>
      </c>
      <c r="GR160" s="228" t="s">
        <v>2232</v>
      </c>
      <c r="GS160" s="228" t="s">
        <v>33</v>
      </c>
      <c r="GT160" s="228">
        <v>2</v>
      </c>
      <c r="GU160" s="228" t="s">
        <v>17</v>
      </c>
      <c r="GV160" s="228" t="s">
        <v>17</v>
      </c>
      <c r="GW160" s="229">
        <v>45462</v>
      </c>
      <c r="GX160" s="227" t="s">
        <v>3496</v>
      </c>
      <c r="GY160" s="230">
        <v>0</v>
      </c>
      <c r="GZ160" s="230" t="s">
        <v>2232</v>
      </c>
      <c r="HA160" s="230" t="s">
        <v>33</v>
      </c>
      <c r="HB160" s="230">
        <v>2</v>
      </c>
      <c r="HC160" s="230" t="s">
        <v>17</v>
      </c>
      <c r="HD160" s="230" t="s">
        <v>17</v>
      </c>
      <c r="HE160" s="214">
        <v>45462</v>
      </c>
      <c r="HF160" s="228" t="s">
        <v>3488</v>
      </c>
      <c r="HG160" s="228">
        <v>1</v>
      </c>
      <c r="HH160" s="228" t="s">
        <v>2232</v>
      </c>
      <c r="HI160" s="228" t="s">
        <v>33</v>
      </c>
      <c r="HJ160" s="228">
        <v>2</v>
      </c>
      <c r="HK160" s="228" t="s">
        <v>17</v>
      </c>
      <c r="HL160" s="228" t="s">
        <v>17</v>
      </c>
      <c r="HM160" s="229">
        <v>45462</v>
      </c>
      <c r="HN160" s="227" t="s">
        <v>3494</v>
      </c>
      <c r="HO160" s="230">
        <v>1</v>
      </c>
      <c r="HP160" s="230" t="s">
        <v>2232</v>
      </c>
      <c r="HQ160" s="230" t="s">
        <v>33</v>
      </c>
      <c r="HR160" s="230">
        <v>2</v>
      </c>
      <c r="HS160" s="230" t="s">
        <v>17</v>
      </c>
      <c r="HT160" s="230" t="s">
        <v>17</v>
      </c>
      <c r="HU160" s="214">
        <v>45462</v>
      </c>
      <c r="HV160" s="228" t="s">
        <v>3491</v>
      </c>
      <c r="HW160" s="228">
        <v>0</v>
      </c>
      <c r="HX160" s="228" t="s">
        <v>2232</v>
      </c>
      <c r="HY160" s="228" t="s">
        <v>33</v>
      </c>
      <c r="HZ160" s="228">
        <v>2</v>
      </c>
      <c r="IA160" s="228" t="s">
        <v>17</v>
      </c>
      <c r="IB160" s="228" t="s">
        <v>17</v>
      </c>
      <c r="IC160" s="229">
        <v>45462</v>
      </c>
      <c r="ID160" s="227" t="s">
        <v>3493</v>
      </c>
      <c r="IE160" s="230">
        <v>3</v>
      </c>
      <c r="IF160" s="230" t="s">
        <v>2232</v>
      </c>
      <c r="IG160" s="230" t="s">
        <v>33</v>
      </c>
      <c r="IH160" s="230">
        <v>2</v>
      </c>
      <c r="II160" s="230" t="s">
        <v>17</v>
      </c>
      <c r="IJ160" s="230" t="s">
        <v>17</v>
      </c>
      <c r="IK160" s="214">
        <v>45462</v>
      </c>
      <c r="IL160" s="228" t="s">
        <v>3492</v>
      </c>
      <c r="IM160" s="228">
        <v>0</v>
      </c>
      <c r="IN160" s="228" t="s">
        <v>2232</v>
      </c>
      <c r="IO160" s="228" t="s">
        <v>33</v>
      </c>
      <c r="IP160" s="228">
        <v>2</v>
      </c>
      <c r="IQ160" s="228" t="s">
        <v>17</v>
      </c>
      <c r="IR160" s="228" t="s">
        <v>17</v>
      </c>
      <c r="IS160" s="229">
        <v>45462</v>
      </c>
    </row>
    <row r="161" spans="1:253" x14ac:dyDescent="0.35">
      <c r="A161" s="11" t="s">
        <v>348</v>
      </c>
      <c r="B161" s="11" t="s">
        <v>10825</v>
      </c>
      <c r="C161" s="11" t="s">
        <v>349</v>
      </c>
      <c r="D161" s="11" t="s">
        <v>338</v>
      </c>
      <c r="E161" s="11" t="s">
        <v>10409</v>
      </c>
      <c r="F161" s="11" t="s">
        <v>7284</v>
      </c>
      <c r="G161" s="212">
        <v>84980000</v>
      </c>
      <c r="H161" s="213" t="s">
        <v>7217</v>
      </c>
      <c r="I161" s="213" t="s">
        <v>492</v>
      </c>
      <c r="J161" s="213">
        <v>1</v>
      </c>
      <c r="K161" s="213" t="s">
        <v>7219</v>
      </c>
      <c r="L161" s="213" t="s">
        <v>7218</v>
      </c>
      <c r="M161" s="214">
        <v>45530</v>
      </c>
      <c r="N161" s="227" t="s">
        <v>7288</v>
      </c>
      <c r="O161" s="216">
        <v>203090</v>
      </c>
      <c r="P161" s="216" t="s">
        <v>7285</v>
      </c>
      <c r="Q161" s="216" t="s">
        <v>888</v>
      </c>
      <c r="R161" s="216">
        <v>2</v>
      </c>
      <c r="S161" s="216" t="s">
        <v>7287</v>
      </c>
      <c r="T161" s="216" t="s">
        <v>7286</v>
      </c>
      <c r="U161" s="217">
        <v>45530</v>
      </c>
      <c r="V161" s="227" t="s">
        <v>7292</v>
      </c>
      <c r="W161" s="213">
        <v>42290000</v>
      </c>
      <c r="X161" s="213" t="s">
        <v>7289</v>
      </c>
      <c r="Y161" s="213" t="s">
        <v>888</v>
      </c>
      <c r="Z161" s="213">
        <v>2</v>
      </c>
      <c r="AA161" s="213" t="s">
        <v>7291</v>
      </c>
      <c r="AB161" s="213" t="s">
        <v>7290</v>
      </c>
      <c r="AC161" s="214">
        <v>45530</v>
      </c>
      <c r="AD161" s="227" t="s">
        <v>9378</v>
      </c>
      <c r="AE161" s="218">
        <v>7200000</v>
      </c>
      <c r="AF161" s="218" t="s">
        <v>9375</v>
      </c>
      <c r="AG161" s="218" t="s">
        <v>888</v>
      </c>
      <c r="AH161" s="218">
        <v>2</v>
      </c>
      <c r="AI161" s="218" t="s">
        <v>9377</v>
      </c>
      <c r="AJ161" s="218" t="s">
        <v>9376</v>
      </c>
      <c r="AK161" s="219">
        <v>45531</v>
      </c>
      <c r="AL161" s="227" t="s">
        <v>9380</v>
      </c>
      <c r="AM161" s="213">
        <v>3333000</v>
      </c>
      <c r="AN161" s="213" t="s">
        <v>4405</v>
      </c>
      <c r="AO161" s="213" t="s">
        <v>888</v>
      </c>
      <c r="AP161" s="213">
        <v>2</v>
      </c>
      <c r="AQ161" s="213" t="s">
        <v>9379</v>
      </c>
      <c r="AR161" s="213" t="s">
        <v>4406</v>
      </c>
      <c r="AS161" s="214">
        <v>45531</v>
      </c>
      <c r="AT161" s="228" t="s">
        <v>359</v>
      </c>
      <c r="AU161" s="218" t="s">
        <v>17</v>
      </c>
      <c r="AV161" s="218">
        <v>0</v>
      </c>
      <c r="AW161" s="218" t="s">
        <v>33</v>
      </c>
      <c r="AX161" s="218">
        <v>2</v>
      </c>
      <c r="AY161" s="218" t="s">
        <v>358</v>
      </c>
      <c r="AZ161" s="218">
        <v>0</v>
      </c>
      <c r="BA161" s="219">
        <v>43511</v>
      </c>
      <c r="BB161" s="227" t="s">
        <v>357</v>
      </c>
      <c r="BC161" s="213" t="s">
        <v>17</v>
      </c>
      <c r="BD161" s="213">
        <v>0</v>
      </c>
      <c r="BE161" s="213" t="s">
        <v>33</v>
      </c>
      <c r="BF161" s="213">
        <v>2</v>
      </c>
      <c r="BG161" s="213" t="s">
        <v>356</v>
      </c>
      <c r="BH161" s="213">
        <v>0</v>
      </c>
      <c r="BI161" s="214">
        <v>43511</v>
      </c>
      <c r="BJ161" s="228" t="s">
        <v>9382</v>
      </c>
      <c r="BK161" s="228">
        <v>0</v>
      </c>
      <c r="BL161" s="228" t="s">
        <v>512</v>
      </c>
      <c r="BM161" s="228" t="s">
        <v>17</v>
      </c>
      <c r="BN161" s="228" t="s">
        <v>17</v>
      </c>
      <c r="BO161" s="228" t="s">
        <v>9381</v>
      </c>
      <c r="BP161" s="218" t="s">
        <v>512</v>
      </c>
      <c r="BQ161" s="229">
        <v>45531</v>
      </c>
      <c r="BR161" s="227" t="s">
        <v>351</v>
      </c>
      <c r="BS161" s="230">
        <v>0</v>
      </c>
      <c r="BT161" s="230">
        <v>0</v>
      </c>
      <c r="BU161" s="230" t="s">
        <v>33</v>
      </c>
      <c r="BV161" s="230">
        <v>2</v>
      </c>
      <c r="BW161" s="230" t="s">
        <v>350</v>
      </c>
      <c r="BX161" s="230">
        <v>0</v>
      </c>
      <c r="BY161" s="214">
        <v>43511</v>
      </c>
      <c r="BZ161" s="228" t="s">
        <v>353</v>
      </c>
      <c r="CA161" s="228">
        <v>0</v>
      </c>
      <c r="CB161" s="228">
        <v>0</v>
      </c>
      <c r="CC161" s="228" t="s">
        <v>33</v>
      </c>
      <c r="CD161" s="228">
        <v>2</v>
      </c>
      <c r="CE161" s="228" t="s">
        <v>352</v>
      </c>
      <c r="CF161" s="228">
        <v>0</v>
      </c>
      <c r="CG161" s="229">
        <v>43511</v>
      </c>
      <c r="CH161" s="227" t="s">
        <v>11583</v>
      </c>
      <c r="CI161" s="228" t="e">
        <v>#N/A</v>
      </c>
      <c r="CJ161" s="228" t="e">
        <v>#N/A</v>
      </c>
      <c r="CK161" s="228" t="e">
        <v>#N/A</v>
      </c>
      <c r="CL161" s="228" t="e">
        <v>#N/A</v>
      </c>
      <c r="CM161" s="228" t="e">
        <v>#N/A</v>
      </c>
      <c r="CN161" s="228" t="e">
        <v>#N/A</v>
      </c>
      <c r="CO161" s="231" t="e">
        <v>#N/A</v>
      </c>
      <c r="CP161" s="228" t="s">
        <v>355</v>
      </c>
      <c r="CQ161" s="230" t="s">
        <v>17</v>
      </c>
      <c r="CR161" s="230">
        <v>0</v>
      </c>
      <c r="CS161" s="230" t="s">
        <v>33</v>
      </c>
      <c r="CT161" s="230">
        <v>2</v>
      </c>
      <c r="CU161" s="230" t="s">
        <v>354</v>
      </c>
      <c r="CV161" s="230">
        <v>0</v>
      </c>
      <c r="CW161" s="214">
        <v>43511</v>
      </c>
      <c r="CX161" s="228" t="s">
        <v>9387</v>
      </c>
      <c r="CY161" s="218">
        <v>2457000</v>
      </c>
      <c r="CZ161" s="218" t="s">
        <v>9384</v>
      </c>
      <c r="DA161" s="218" t="s">
        <v>888</v>
      </c>
      <c r="DB161" s="218">
        <v>2</v>
      </c>
      <c r="DC161" s="218" t="s">
        <v>9390</v>
      </c>
      <c r="DD161" s="218" t="s">
        <v>9385</v>
      </c>
      <c r="DE161" s="220">
        <v>45531</v>
      </c>
      <c r="DF161" s="227" t="s">
        <v>9388</v>
      </c>
      <c r="DG161" s="213">
        <v>35090000</v>
      </c>
      <c r="DH161" s="230" t="s">
        <v>9384</v>
      </c>
      <c r="DI161" s="230" t="s">
        <v>888</v>
      </c>
      <c r="DJ161" s="230">
        <v>2</v>
      </c>
      <c r="DK161" s="230" t="s">
        <v>4346</v>
      </c>
      <c r="DL161" s="230" t="s">
        <v>9385</v>
      </c>
      <c r="DM161" s="214">
        <v>45531</v>
      </c>
      <c r="DN161" s="228" t="s">
        <v>9389</v>
      </c>
      <c r="DO161" s="218">
        <v>4744000</v>
      </c>
      <c r="DP161" s="228" t="s">
        <v>9384</v>
      </c>
      <c r="DQ161" s="228" t="s">
        <v>888</v>
      </c>
      <c r="DR161" s="228">
        <v>2</v>
      </c>
      <c r="DS161" s="228" t="s">
        <v>4349</v>
      </c>
      <c r="DT161" s="228" t="s">
        <v>9385</v>
      </c>
      <c r="DU161" s="229">
        <v>45531</v>
      </c>
      <c r="DV161" s="227" t="s">
        <v>9391</v>
      </c>
      <c r="DW161" s="213">
        <v>1857000</v>
      </c>
      <c r="DX161" s="230" t="s">
        <v>9384</v>
      </c>
      <c r="DY161" s="230" t="s">
        <v>888</v>
      </c>
      <c r="DZ161" s="230">
        <v>2</v>
      </c>
      <c r="EA161" s="230" t="s">
        <v>9390</v>
      </c>
      <c r="EB161" s="230" t="s">
        <v>9385</v>
      </c>
      <c r="EC161" s="214">
        <v>45531</v>
      </c>
      <c r="ED161" s="228" t="s">
        <v>9392</v>
      </c>
      <c r="EE161" s="218">
        <v>533000</v>
      </c>
      <c r="EF161" s="228" t="s">
        <v>9384</v>
      </c>
      <c r="EG161" s="228" t="s">
        <v>888</v>
      </c>
      <c r="EH161" s="228">
        <v>2</v>
      </c>
      <c r="EI161" s="228" t="s">
        <v>9390</v>
      </c>
      <c r="EJ161" s="228" t="s">
        <v>9385</v>
      </c>
      <c r="EK161" s="229">
        <v>45531</v>
      </c>
      <c r="EL161" s="227" t="s">
        <v>9393</v>
      </c>
      <c r="EM161" s="213">
        <v>67000</v>
      </c>
      <c r="EN161" s="230" t="s">
        <v>9384</v>
      </c>
      <c r="EO161" s="230" t="s">
        <v>888</v>
      </c>
      <c r="EP161" s="230">
        <v>2</v>
      </c>
      <c r="EQ161" s="230" t="s">
        <v>9390</v>
      </c>
      <c r="ER161" s="230" t="s">
        <v>9385</v>
      </c>
      <c r="ES161" s="214">
        <v>45531</v>
      </c>
      <c r="ET161" s="228" t="s">
        <v>9383</v>
      </c>
      <c r="EU161" s="228">
        <v>32</v>
      </c>
      <c r="EV161" s="228" t="s">
        <v>7239</v>
      </c>
      <c r="EW161" s="228" t="s">
        <v>22</v>
      </c>
      <c r="EX161" s="228">
        <v>3</v>
      </c>
      <c r="EY161" s="228" t="s">
        <v>7237</v>
      </c>
      <c r="EZ161" s="228" t="s">
        <v>7240</v>
      </c>
      <c r="FA161" s="229">
        <v>45531</v>
      </c>
      <c r="FB161" s="227" t="s">
        <v>9394</v>
      </c>
      <c r="FC161" s="230">
        <v>3</v>
      </c>
      <c r="FD161" s="230" t="s">
        <v>4405</v>
      </c>
      <c r="FE161" s="230" t="s">
        <v>888</v>
      </c>
      <c r="FF161" s="230">
        <v>2</v>
      </c>
      <c r="FG161" s="230" t="s">
        <v>3897</v>
      </c>
      <c r="FH161" s="230" t="s">
        <v>4406</v>
      </c>
      <c r="FI161" s="214">
        <v>45531</v>
      </c>
      <c r="FJ161" s="227" t="s">
        <v>361</v>
      </c>
      <c r="FK161" s="228" t="s">
        <v>17</v>
      </c>
      <c r="FL161" s="228">
        <v>0</v>
      </c>
      <c r="FM161" s="228" t="s">
        <v>33</v>
      </c>
      <c r="FN161" s="228">
        <v>2</v>
      </c>
      <c r="FO161" s="228" t="s">
        <v>360</v>
      </c>
      <c r="FP161" s="218">
        <v>0</v>
      </c>
      <c r="FQ161" s="219">
        <v>43511</v>
      </c>
      <c r="FR161" s="227" t="s">
        <v>362</v>
      </c>
      <c r="FS161" s="230" t="s">
        <v>17</v>
      </c>
      <c r="FT161" s="230">
        <v>0</v>
      </c>
      <c r="FU161" s="230" t="s">
        <v>33</v>
      </c>
      <c r="FV161" s="230">
        <v>2</v>
      </c>
      <c r="FW161" s="230" t="s">
        <v>360</v>
      </c>
      <c r="FX161" s="230">
        <v>0</v>
      </c>
      <c r="FY161" s="214">
        <v>43511</v>
      </c>
      <c r="FZ161" s="228" t="s">
        <v>3498</v>
      </c>
      <c r="GA161" s="228">
        <v>1</v>
      </c>
      <c r="GB161" s="228" t="s">
        <v>2232</v>
      </c>
      <c r="GC161" s="228" t="s">
        <v>33</v>
      </c>
      <c r="GD161" s="228">
        <v>2</v>
      </c>
      <c r="GE161" s="228" t="s">
        <v>17</v>
      </c>
      <c r="GF161" s="228" t="s">
        <v>17</v>
      </c>
      <c r="GG161" s="229">
        <v>45462</v>
      </c>
      <c r="GH161" s="227" t="s">
        <v>3504</v>
      </c>
      <c r="GI161" s="230">
        <v>0</v>
      </c>
      <c r="GJ161" s="230" t="s">
        <v>2232</v>
      </c>
      <c r="GK161" s="230" t="s">
        <v>33</v>
      </c>
      <c r="GL161" s="230">
        <v>2</v>
      </c>
      <c r="GM161" s="230" t="s">
        <v>17</v>
      </c>
      <c r="GN161" s="230" t="s">
        <v>17</v>
      </c>
      <c r="GO161" s="214">
        <v>45462</v>
      </c>
      <c r="GP161" s="228" t="s">
        <v>3499</v>
      </c>
      <c r="GQ161" s="228">
        <v>0</v>
      </c>
      <c r="GR161" s="228" t="s">
        <v>2232</v>
      </c>
      <c r="GS161" s="228" t="s">
        <v>33</v>
      </c>
      <c r="GT161" s="228">
        <v>2</v>
      </c>
      <c r="GU161" s="228" t="s">
        <v>17</v>
      </c>
      <c r="GV161" s="228" t="s">
        <v>17</v>
      </c>
      <c r="GW161" s="229">
        <v>45462</v>
      </c>
      <c r="GX161" s="227" t="s">
        <v>3505</v>
      </c>
      <c r="GY161" s="230">
        <v>0</v>
      </c>
      <c r="GZ161" s="230" t="s">
        <v>2232</v>
      </c>
      <c r="HA161" s="230" t="s">
        <v>33</v>
      </c>
      <c r="HB161" s="230">
        <v>2</v>
      </c>
      <c r="HC161" s="230" t="s">
        <v>17</v>
      </c>
      <c r="HD161" s="230" t="s">
        <v>17</v>
      </c>
      <c r="HE161" s="214">
        <v>45462</v>
      </c>
      <c r="HF161" s="228" t="s">
        <v>3497</v>
      </c>
      <c r="HG161" s="228">
        <v>0</v>
      </c>
      <c r="HH161" s="228" t="s">
        <v>2232</v>
      </c>
      <c r="HI161" s="228" t="s">
        <v>33</v>
      </c>
      <c r="HJ161" s="228">
        <v>2</v>
      </c>
      <c r="HK161" s="228" t="s">
        <v>17</v>
      </c>
      <c r="HL161" s="228" t="s">
        <v>17</v>
      </c>
      <c r="HM161" s="229">
        <v>45462</v>
      </c>
      <c r="HN161" s="227" t="s">
        <v>3503</v>
      </c>
      <c r="HO161" s="230">
        <v>2</v>
      </c>
      <c r="HP161" s="230" t="s">
        <v>2232</v>
      </c>
      <c r="HQ161" s="230" t="s">
        <v>33</v>
      </c>
      <c r="HR161" s="230">
        <v>2</v>
      </c>
      <c r="HS161" s="230" t="s">
        <v>17</v>
      </c>
      <c r="HT161" s="230" t="s">
        <v>17</v>
      </c>
      <c r="HU161" s="214">
        <v>45462</v>
      </c>
      <c r="HV161" s="228" t="s">
        <v>3500</v>
      </c>
      <c r="HW161" s="228">
        <v>0</v>
      </c>
      <c r="HX161" s="228" t="s">
        <v>2232</v>
      </c>
      <c r="HY161" s="228" t="s">
        <v>33</v>
      </c>
      <c r="HZ161" s="228">
        <v>2</v>
      </c>
      <c r="IA161" s="228" t="s">
        <v>17</v>
      </c>
      <c r="IB161" s="228" t="s">
        <v>17</v>
      </c>
      <c r="IC161" s="229">
        <v>45462</v>
      </c>
      <c r="ID161" s="227" t="s">
        <v>3502</v>
      </c>
      <c r="IE161" s="230">
        <v>3</v>
      </c>
      <c r="IF161" s="230" t="s">
        <v>2232</v>
      </c>
      <c r="IG161" s="230" t="s">
        <v>33</v>
      </c>
      <c r="IH161" s="230">
        <v>2</v>
      </c>
      <c r="II161" s="230" t="s">
        <v>17</v>
      </c>
      <c r="IJ161" s="230" t="s">
        <v>17</v>
      </c>
      <c r="IK161" s="214">
        <v>45462</v>
      </c>
      <c r="IL161" s="228" t="s">
        <v>3501</v>
      </c>
      <c r="IM161" s="228">
        <v>0</v>
      </c>
      <c r="IN161" s="228" t="s">
        <v>2232</v>
      </c>
      <c r="IO161" s="228" t="s">
        <v>33</v>
      </c>
      <c r="IP161" s="228">
        <v>2</v>
      </c>
      <c r="IQ161" s="228" t="s">
        <v>17</v>
      </c>
      <c r="IR161" s="228" t="s">
        <v>17</v>
      </c>
      <c r="IS161" s="229">
        <v>45462</v>
      </c>
    </row>
    <row r="162" spans="1:253" x14ac:dyDescent="0.35">
      <c r="A162" s="11" t="s">
        <v>363</v>
      </c>
      <c r="B162" s="11" t="s">
        <v>10825</v>
      </c>
      <c r="C162" s="11" t="s">
        <v>364</v>
      </c>
      <c r="D162" s="11" t="s">
        <v>338</v>
      </c>
      <c r="E162" s="11" t="s">
        <v>10409</v>
      </c>
      <c r="F162" s="11" t="s">
        <v>9395</v>
      </c>
      <c r="G162" s="212">
        <v>84980000</v>
      </c>
      <c r="H162" s="213" t="s">
        <v>7217</v>
      </c>
      <c r="I162" s="213" t="s">
        <v>492</v>
      </c>
      <c r="J162" s="213">
        <v>1</v>
      </c>
      <c r="K162" s="213" t="s">
        <v>7219</v>
      </c>
      <c r="L162" s="213" t="s">
        <v>7218</v>
      </c>
      <c r="M162" s="214">
        <v>45531</v>
      </c>
      <c r="N162" s="227" t="s">
        <v>9399</v>
      </c>
      <c r="O162" s="216">
        <v>140419</v>
      </c>
      <c r="P162" s="216" t="s">
        <v>9396</v>
      </c>
      <c r="Q162" s="216" t="s">
        <v>888</v>
      </c>
      <c r="R162" s="216">
        <v>2</v>
      </c>
      <c r="S162" s="216" t="s">
        <v>9398</v>
      </c>
      <c r="T162" s="216" t="s">
        <v>9397</v>
      </c>
      <c r="U162" s="217">
        <v>45531</v>
      </c>
      <c r="V162" s="227" t="s">
        <v>9403</v>
      </c>
      <c r="W162" s="213">
        <v>15736000</v>
      </c>
      <c r="X162" s="213" t="s">
        <v>9400</v>
      </c>
      <c r="Y162" s="213" t="s">
        <v>888</v>
      </c>
      <c r="Z162" s="213">
        <v>2</v>
      </c>
      <c r="AA162" s="213" t="s">
        <v>9402</v>
      </c>
      <c r="AB162" s="213" t="s">
        <v>9401</v>
      </c>
      <c r="AC162" s="214">
        <v>45531</v>
      </c>
      <c r="AD162" s="227" t="s">
        <v>9407</v>
      </c>
      <c r="AE162" s="218">
        <v>682000</v>
      </c>
      <c r="AF162" s="218" t="s">
        <v>9404</v>
      </c>
      <c r="AG162" s="218" t="s">
        <v>888</v>
      </c>
      <c r="AH162" s="218">
        <v>2</v>
      </c>
      <c r="AI162" s="218" t="s">
        <v>9406</v>
      </c>
      <c r="AJ162" s="218" t="s">
        <v>9405</v>
      </c>
      <c r="AK162" s="219">
        <v>45531</v>
      </c>
      <c r="AL162" s="227" t="s">
        <v>9410</v>
      </c>
      <c r="AM162" s="213">
        <v>316000</v>
      </c>
      <c r="AN162" s="213" t="s">
        <v>9408</v>
      </c>
      <c r="AO162" s="213" t="s">
        <v>888</v>
      </c>
      <c r="AP162" s="213">
        <v>2</v>
      </c>
      <c r="AQ162" s="213" t="s">
        <v>9409</v>
      </c>
      <c r="AR162" s="213" t="s">
        <v>7234</v>
      </c>
      <c r="AS162" s="214">
        <v>45531</v>
      </c>
      <c r="AT162" s="228" t="s">
        <v>369</v>
      </c>
      <c r="AU162" s="218" t="s">
        <v>17</v>
      </c>
      <c r="AV162" s="218">
        <v>0</v>
      </c>
      <c r="AW162" s="218" t="s">
        <v>33</v>
      </c>
      <c r="AX162" s="218">
        <v>2</v>
      </c>
      <c r="AY162" s="218">
        <v>0</v>
      </c>
      <c r="AZ162" s="218">
        <v>0</v>
      </c>
      <c r="BA162" s="219">
        <v>43511</v>
      </c>
      <c r="BB162" s="227" t="s">
        <v>368</v>
      </c>
      <c r="BC162" s="213" t="s">
        <v>17</v>
      </c>
      <c r="BD162" s="213">
        <v>0</v>
      </c>
      <c r="BE162" s="213" t="s">
        <v>33</v>
      </c>
      <c r="BF162" s="213">
        <v>2</v>
      </c>
      <c r="BG162" s="213">
        <v>0</v>
      </c>
      <c r="BH162" s="213">
        <v>0</v>
      </c>
      <c r="BI162" s="214">
        <v>43511</v>
      </c>
      <c r="BJ162" s="228" t="s">
        <v>9413</v>
      </c>
      <c r="BK162" s="228">
        <v>1</v>
      </c>
      <c r="BL162" s="228" t="s">
        <v>9411</v>
      </c>
      <c r="BM162" s="228" t="s">
        <v>22</v>
      </c>
      <c r="BN162" s="228">
        <v>3</v>
      </c>
      <c r="BO162" s="228" t="s">
        <v>9412</v>
      </c>
      <c r="BP162" s="218" t="s">
        <v>8264</v>
      </c>
      <c r="BQ162" s="229">
        <v>45531</v>
      </c>
      <c r="BR162" s="227" t="s">
        <v>365</v>
      </c>
      <c r="BS162" s="230">
        <v>0</v>
      </c>
      <c r="BT162" s="230">
        <v>0</v>
      </c>
      <c r="BU162" s="230" t="s">
        <v>33</v>
      </c>
      <c r="BV162" s="230">
        <v>2</v>
      </c>
      <c r="BW162" s="230">
        <v>0</v>
      </c>
      <c r="BX162" s="230">
        <v>0</v>
      </c>
      <c r="BY162" s="214">
        <v>43511</v>
      </c>
      <c r="BZ162" s="228" t="s">
        <v>366</v>
      </c>
      <c r="CA162" s="228">
        <v>0</v>
      </c>
      <c r="CB162" s="228">
        <v>0</v>
      </c>
      <c r="CC162" s="228" t="s">
        <v>33</v>
      </c>
      <c r="CD162" s="228">
        <v>2</v>
      </c>
      <c r="CE162" s="228">
        <v>0</v>
      </c>
      <c r="CF162" s="228">
        <v>0</v>
      </c>
      <c r="CG162" s="229">
        <v>43511</v>
      </c>
      <c r="CH162" s="227" t="s">
        <v>11584</v>
      </c>
      <c r="CI162" s="228" t="e">
        <v>#N/A</v>
      </c>
      <c r="CJ162" s="228" t="e">
        <v>#N/A</v>
      </c>
      <c r="CK162" s="228" t="e">
        <v>#N/A</v>
      </c>
      <c r="CL162" s="228" t="e">
        <v>#N/A</v>
      </c>
      <c r="CM162" s="228" t="e">
        <v>#N/A</v>
      </c>
      <c r="CN162" s="228" t="e">
        <v>#N/A</v>
      </c>
      <c r="CO162" s="231" t="e">
        <v>#N/A</v>
      </c>
      <c r="CP162" s="228" t="s">
        <v>367</v>
      </c>
      <c r="CQ162" s="230" t="s">
        <v>17</v>
      </c>
      <c r="CR162" s="230">
        <v>0</v>
      </c>
      <c r="CS162" s="230" t="s">
        <v>33</v>
      </c>
      <c r="CT162" s="230">
        <v>2</v>
      </c>
      <c r="CU162" s="230">
        <v>0</v>
      </c>
      <c r="CV162" s="230">
        <v>0</v>
      </c>
      <c r="CW162" s="214">
        <v>43511</v>
      </c>
      <c r="CX162" s="228" t="s">
        <v>9416</v>
      </c>
      <c r="CY162" s="218">
        <v>233000</v>
      </c>
      <c r="CZ162" s="218" t="s">
        <v>7242</v>
      </c>
      <c r="DA162" s="218" t="s">
        <v>888</v>
      </c>
      <c r="DB162" s="218">
        <v>2</v>
      </c>
      <c r="DC162" s="218" t="s">
        <v>9415</v>
      </c>
      <c r="DD162" s="218" t="s">
        <v>7243</v>
      </c>
      <c r="DE162" s="220">
        <v>45531</v>
      </c>
      <c r="DF162" s="227" t="s">
        <v>9417</v>
      </c>
      <c r="DG162" s="213">
        <v>15054000</v>
      </c>
      <c r="DH162" s="230" t="s">
        <v>7242</v>
      </c>
      <c r="DI162" s="230" t="s">
        <v>888</v>
      </c>
      <c r="DJ162" s="230">
        <v>2</v>
      </c>
      <c r="DK162" s="230" t="s">
        <v>4346</v>
      </c>
      <c r="DL162" s="230" t="s">
        <v>7243</v>
      </c>
      <c r="DM162" s="214">
        <v>45531</v>
      </c>
      <c r="DN162" s="228" t="s">
        <v>9418</v>
      </c>
      <c r="DO162" s="218">
        <v>449000</v>
      </c>
      <c r="DP162" s="228" t="s">
        <v>7242</v>
      </c>
      <c r="DQ162" s="228" t="s">
        <v>888</v>
      </c>
      <c r="DR162" s="228">
        <v>2</v>
      </c>
      <c r="DS162" s="228" t="s">
        <v>4349</v>
      </c>
      <c r="DT162" s="228" t="s">
        <v>7243</v>
      </c>
      <c r="DU162" s="229">
        <v>45531</v>
      </c>
      <c r="DV162" s="227" t="s">
        <v>9419</v>
      </c>
      <c r="DW162" s="213">
        <v>176000</v>
      </c>
      <c r="DX162" s="230" t="s">
        <v>7242</v>
      </c>
      <c r="DY162" s="230" t="s">
        <v>888</v>
      </c>
      <c r="DZ162" s="230">
        <v>2</v>
      </c>
      <c r="EA162" s="230" t="s">
        <v>9415</v>
      </c>
      <c r="EB162" s="230" t="s">
        <v>7243</v>
      </c>
      <c r="EC162" s="214">
        <v>45531</v>
      </c>
      <c r="ED162" s="228" t="s">
        <v>9420</v>
      </c>
      <c r="EE162" s="218">
        <v>51000</v>
      </c>
      <c r="EF162" s="228" t="s">
        <v>7242</v>
      </c>
      <c r="EG162" s="228" t="s">
        <v>888</v>
      </c>
      <c r="EH162" s="228">
        <v>2</v>
      </c>
      <c r="EI162" s="228" t="s">
        <v>9415</v>
      </c>
      <c r="EJ162" s="228" t="s">
        <v>7243</v>
      </c>
      <c r="EK162" s="229">
        <v>45531</v>
      </c>
      <c r="EL162" s="227" t="s">
        <v>9421</v>
      </c>
      <c r="EM162" s="213">
        <v>6000</v>
      </c>
      <c r="EN162" s="230" t="s">
        <v>7242</v>
      </c>
      <c r="EO162" s="230" t="s">
        <v>888</v>
      </c>
      <c r="EP162" s="230">
        <v>2</v>
      </c>
      <c r="EQ162" s="230" t="s">
        <v>9415</v>
      </c>
      <c r="ER162" s="230" t="s">
        <v>7243</v>
      </c>
      <c r="ES162" s="214">
        <v>45531</v>
      </c>
      <c r="ET162" s="228" t="s">
        <v>9414</v>
      </c>
      <c r="EU162" s="228">
        <v>32</v>
      </c>
      <c r="EV162" s="228" t="s">
        <v>7239</v>
      </c>
      <c r="EW162" s="228" t="s">
        <v>22</v>
      </c>
      <c r="EX162" s="228">
        <v>3</v>
      </c>
      <c r="EY162" s="228" t="s">
        <v>7237</v>
      </c>
      <c r="EZ162" s="228" t="s">
        <v>7240</v>
      </c>
      <c r="FA162" s="229">
        <v>45531</v>
      </c>
      <c r="FB162" s="227" t="s">
        <v>9422</v>
      </c>
      <c r="FC162" s="230">
        <v>3</v>
      </c>
      <c r="FD162" s="230" t="s">
        <v>4405</v>
      </c>
      <c r="FE162" s="230" t="s">
        <v>888</v>
      </c>
      <c r="FF162" s="230">
        <v>2</v>
      </c>
      <c r="FG162" s="230" t="s">
        <v>3897</v>
      </c>
      <c r="FH162" s="230" t="s">
        <v>4406</v>
      </c>
      <c r="FI162" s="214">
        <v>45531</v>
      </c>
      <c r="FJ162" s="227" t="s">
        <v>371</v>
      </c>
      <c r="FK162" s="228" t="s">
        <v>17</v>
      </c>
      <c r="FL162" s="228">
        <v>0</v>
      </c>
      <c r="FM162" s="228" t="s">
        <v>33</v>
      </c>
      <c r="FN162" s="228">
        <v>2</v>
      </c>
      <c r="FO162" s="228" t="s">
        <v>370</v>
      </c>
      <c r="FP162" s="218">
        <v>0</v>
      </c>
      <c r="FQ162" s="219">
        <v>43511</v>
      </c>
      <c r="FR162" s="227" t="s">
        <v>373</v>
      </c>
      <c r="FS162" s="230" t="s">
        <v>17</v>
      </c>
      <c r="FT162" s="230">
        <v>0</v>
      </c>
      <c r="FU162" s="230" t="s">
        <v>33</v>
      </c>
      <c r="FV162" s="230">
        <v>2</v>
      </c>
      <c r="FW162" s="230" t="s">
        <v>372</v>
      </c>
      <c r="FX162" s="230">
        <v>0</v>
      </c>
      <c r="FY162" s="214">
        <v>43511</v>
      </c>
      <c r="FZ162" s="228" t="s">
        <v>3507</v>
      </c>
      <c r="GA162" s="228">
        <v>1</v>
      </c>
      <c r="GB162" s="228" t="s">
        <v>2232</v>
      </c>
      <c r="GC162" s="228" t="s">
        <v>33</v>
      </c>
      <c r="GD162" s="228">
        <v>2</v>
      </c>
      <c r="GE162" s="228" t="s">
        <v>17</v>
      </c>
      <c r="GF162" s="228" t="s">
        <v>17</v>
      </c>
      <c r="GG162" s="229">
        <v>45462</v>
      </c>
      <c r="GH162" s="227" t="s">
        <v>3513</v>
      </c>
      <c r="GI162" s="230">
        <v>0</v>
      </c>
      <c r="GJ162" s="230" t="s">
        <v>2232</v>
      </c>
      <c r="GK162" s="230" t="s">
        <v>33</v>
      </c>
      <c r="GL162" s="230">
        <v>2</v>
      </c>
      <c r="GM162" s="230" t="s">
        <v>17</v>
      </c>
      <c r="GN162" s="230" t="s">
        <v>17</v>
      </c>
      <c r="GO162" s="214">
        <v>45462</v>
      </c>
      <c r="GP162" s="228" t="s">
        <v>3508</v>
      </c>
      <c r="GQ162" s="228">
        <v>0</v>
      </c>
      <c r="GR162" s="228" t="s">
        <v>2232</v>
      </c>
      <c r="GS162" s="228" t="s">
        <v>33</v>
      </c>
      <c r="GT162" s="228">
        <v>2</v>
      </c>
      <c r="GU162" s="228" t="s">
        <v>17</v>
      </c>
      <c r="GV162" s="228" t="s">
        <v>17</v>
      </c>
      <c r="GW162" s="229">
        <v>45462</v>
      </c>
      <c r="GX162" s="227" t="s">
        <v>3514</v>
      </c>
      <c r="GY162" s="230">
        <v>0</v>
      </c>
      <c r="GZ162" s="230" t="s">
        <v>2232</v>
      </c>
      <c r="HA162" s="230" t="s">
        <v>33</v>
      </c>
      <c r="HB162" s="230">
        <v>2</v>
      </c>
      <c r="HC162" s="230" t="s">
        <v>17</v>
      </c>
      <c r="HD162" s="230" t="s">
        <v>17</v>
      </c>
      <c r="HE162" s="214">
        <v>45462</v>
      </c>
      <c r="HF162" s="228" t="s">
        <v>3506</v>
      </c>
      <c r="HG162" s="228">
        <v>0</v>
      </c>
      <c r="HH162" s="228" t="s">
        <v>2232</v>
      </c>
      <c r="HI162" s="228" t="s">
        <v>33</v>
      </c>
      <c r="HJ162" s="228">
        <v>2</v>
      </c>
      <c r="HK162" s="228" t="s">
        <v>17</v>
      </c>
      <c r="HL162" s="228" t="s">
        <v>17</v>
      </c>
      <c r="HM162" s="229">
        <v>45462</v>
      </c>
      <c r="HN162" s="227" t="s">
        <v>3512</v>
      </c>
      <c r="HO162" s="230">
        <v>2</v>
      </c>
      <c r="HP162" s="230" t="s">
        <v>2232</v>
      </c>
      <c r="HQ162" s="230" t="s">
        <v>33</v>
      </c>
      <c r="HR162" s="230">
        <v>2</v>
      </c>
      <c r="HS162" s="230" t="s">
        <v>17</v>
      </c>
      <c r="HT162" s="230" t="s">
        <v>17</v>
      </c>
      <c r="HU162" s="214">
        <v>45462</v>
      </c>
      <c r="HV162" s="228" t="s">
        <v>3509</v>
      </c>
      <c r="HW162" s="228">
        <v>0</v>
      </c>
      <c r="HX162" s="228" t="s">
        <v>2232</v>
      </c>
      <c r="HY162" s="228" t="s">
        <v>33</v>
      </c>
      <c r="HZ162" s="228">
        <v>2</v>
      </c>
      <c r="IA162" s="228" t="s">
        <v>17</v>
      </c>
      <c r="IB162" s="228" t="s">
        <v>17</v>
      </c>
      <c r="IC162" s="229">
        <v>45462</v>
      </c>
      <c r="ID162" s="227" t="s">
        <v>3511</v>
      </c>
      <c r="IE162" s="230">
        <v>3</v>
      </c>
      <c r="IF162" s="230" t="s">
        <v>2232</v>
      </c>
      <c r="IG162" s="230" t="s">
        <v>33</v>
      </c>
      <c r="IH162" s="230">
        <v>2</v>
      </c>
      <c r="II162" s="230" t="s">
        <v>17</v>
      </c>
      <c r="IJ162" s="230" t="s">
        <v>17</v>
      </c>
      <c r="IK162" s="214">
        <v>45462</v>
      </c>
      <c r="IL162" s="228" t="s">
        <v>3510</v>
      </c>
      <c r="IM162" s="228">
        <v>0</v>
      </c>
      <c r="IN162" s="228" t="s">
        <v>2232</v>
      </c>
      <c r="IO162" s="228" t="s">
        <v>33</v>
      </c>
      <c r="IP162" s="228">
        <v>2</v>
      </c>
      <c r="IQ162" s="228" t="s">
        <v>17</v>
      </c>
      <c r="IR162" s="228" t="s">
        <v>17</v>
      </c>
      <c r="IS162" s="229">
        <v>45462</v>
      </c>
    </row>
    <row r="163" spans="1:253" x14ac:dyDescent="0.35">
      <c r="A163" s="11" t="s">
        <v>374</v>
      </c>
      <c r="B163" s="11" t="s">
        <v>10780</v>
      </c>
      <c r="C163" s="11" t="s">
        <v>375</v>
      </c>
      <c r="D163" s="11" t="s">
        <v>338</v>
      </c>
      <c r="E163" s="11" t="s">
        <v>10409</v>
      </c>
      <c r="F163" s="11" t="s">
        <v>9423</v>
      </c>
      <c r="G163" s="212">
        <v>84980000</v>
      </c>
      <c r="H163" s="213" t="s">
        <v>7217</v>
      </c>
      <c r="I163" s="213" t="s">
        <v>492</v>
      </c>
      <c r="J163" s="213">
        <v>1</v>
      </c>
      <c r="K163" s="213" t="s">
        <v>7219</v>
      </c>
      <c r="L163" s="213" t="s">
        <v>7218</v>
      </c>
      <c r="M163" s="214">
        <v>45531</v>
      </c>
      <c r="N163" s="227" t="s">
        <v>9427</v>
      </c>
      <c r="O163" s="216">
        <v>81458</v>
      </c>
      <c r="P163" s="216" t="s">
        <v>9424</v>
      </c>
      <c r="Q163" s="216" t="s">
        <v>888</v>
      </c>
      <c r="R163" s="216">
        <v>2</v>
      </c>
      <c r="S163" s="216" t="s">
        <v>9426</v>
      </c>
      <c r="T163" s="216" t="s">
        <v>9425</v>
      </c>
      <c r="U163" s="217">
        <v>45531</v>
      </c>
      <c r="V163" s="227" t="s">
        <v>9429</v>
      </c>
      <c r="W163" s="213">
        <v>5833000</v>
      </c>
      <c r="X163" s="213" t="s">
        <v>9424</v>
      </c>
      <c r="Y163" s="213" t="s">
        <v>888</v>
      </c>
      <c r="Z163" s="213">
        <v>2</v>
      </c>
      <c r="AA163" s="213" t="s">
        <v>9428</v>
      </c>
      <c r="AB163" s="213" t="s">
        <v>9425</v>
      </c>
      <c r="AC163" s="214">
        <v>45531</v>
      </c>
      <c r="AD163" s="227" t="s">
        <v>9431</v>
      </c>
      <c r="AE163" s="218" t="s">
        <v>17</v>
      </c>
      <c r="AF163" s="218" t="s">
        <v>512</v>
      </c>
      <c r="AG163" s="218" t="s">
        <v>17</v>
      </c>
      <c r="AH163" s="218" t="s">
        <v>17</v>
      </c>
      <c r="AI163" s="218" t="s">
        <v>9430</v>
      </c>
      <c r="AJ163" s="218" t="s">
        <v>512</v>
      </c>
      <c r="AK163" s="219">
        <v>45531</v>
      </c>
      <c r="AL163" s="227" t="s">
        <v>9435</v>
      </c>
      <c r="AM163" s="213">
        <v>1200000</v>
      </c>
      <c r="AN163" s="213" t="s">
        <v>9432</v>
      </c>
      <c r="AO163" s="213" t="s">
        <v>33</v>
      </c>
      <c r="AP163" s="213">
        <v>2</v>
      </c>
      <c r="AQ163" s="213" t="s">
        <v>9434</v>
      </c>
      <c r="AR163" s="213" t="s">
        <v>9433</v>
      </c>
      <c r="AS163" s="214">
        <v>45531</v>
      </c>
      <c r="AT163" s="228" t="s">
        <v>380</v>
      </c>
      <c r="AU163" s="218" t="s">
        <v>17</v>
      </c>
      <c r="AV163" s="218">
        <v>0</v>
      </c>
      <c r="AW163" s="218" t="s">
        <v>33</v>
      </c>
      <c r="AX163" s="218">
        <v>2</v>
      </c>
      <c r="AY163" s="218">
        <v>0</v>
      </c>
      <c r="AZ163" s="218">
        <v>0</v>
      </c>
      <c r="BA163" s="219">
        <v>43511</v>
      </c>
      <c r="BB163" s="227" t="s">
        <v>379</v>
      </c>
      <c r="BC163" s="213" t="s">
        <v>17</v>
      </c>
      <c r="BD163" s="213">
        <v>0</v>
      </c>
      <c r="BE163" s="213" t="s">
        <v>33</v>
      </c>
      <c r="BF163" s="213">
        <v>2</v>
      </c>
      <c r="BG163" s="213">
        <v>0</v>
      </c>
      <c r="BH163" s="213">
        <v>0</v>
      </c>
      <c r="BI163" s="214">
        <v>43511</v>
      </c>
      <c r="BJ163" s="228" t="s">
        <v>9439</v>
      </c>
      <c r="BK163" s="228">
        <v>0</v>
      </c>
      <c r="BL163" s="228" t="s">
        <v>9436</v>
      </c>
      <c r="BM163" s="228" t="s">
        <v>22</v>
      </c>
      <c r="BN163" s="228">
        <v>3</v>
      </c>
      <c r="BO163" s="228" t="s">
        <v>9438</v>
      </c>
      <c r="BP163" s="218" t="s">
        <v>9437</v>
      </c>
      <c r="BQ163" s="229">
        <v>45531</v>
      </c>
      <c r="BR163" s="227" t="s">
        <v>376</v>
      </c>
      <c r="BS163" s="230" t="s">
        <v>17</v>
      </c>
      <c r="BT163" s="230">
        <v>0</v>
      </c>
      <c r="BU163" s="230" t="s">
        <v>33</v>
      </c>
      <c r="BV163" s="230">
        <v>2</v>
      </c>
      <c r="BW163" s="230">
        <v>0</v>
      </c>
      <c r="BX163" s="230">
        <v>0</v>
      </c>
      <c r="BY163" s="214">
        <v>43511</v>
      </c>
      <c r="BZ163" s="228" t="s">
        <v>377</v>
      </c>
      <c r="CA163" s="228" t="s">
        <v>17</v>
      </c>
      <c r="CB163" s="228" t="s">
        <v>17</v>
      </c>
      <c r="CC163" s="228" t="s">
        <v>17</v>
      </c>
      <c r="CD163" s="228" t="s">
        <v>17</v>
      </c>
      <c r="CE163" s="228">
        <v>0</v>
      </c>
      <c r="CF163" s="228">
        <v>0</v>
      </c>
      <c r="CG163" s="229">
        <v>43511</v>
      </c>
      <c r="CH163" s="227" t="s">
        <v>11585</v>
      </c>
      <c r="CI163" s="228" t="e">
        <v>#N/A</v>
      </c>
      <c r="CJ163" s="228" t="e">
        <v>#N/A</v>
      </c>
      <c r="CK163" s="228" t="e">
        <v>#N/A</v>
      </c>
      <c r="CL163" s="228" t="e">
        <v>#N/A</v>
      </c>
      <c r="CM163" s="228" t="e">
        <v>#N/A</v>
      </c>
      <c r="CN163" s="228" t="e">
        <v>#N/A</v>
      </c>
      <c r="CO163" s="231" t="e">
        <v>#N/A</v>
      </c>
      <c r="CP163" s="228" t="s">
        <v>378</v>
      </c>
      <c r="CQ163" s="230" t="s">
        <v>17</v>
      </c>
      <c r="CR163" s="230">
        <v>0</v>
      </c>
      <c r="CS163" s="230" t="s">
        <v>33</v>
      </c>
      <c r="CT163" s="230">
        <v>2</v>
      </c>
      <c r="CU163" s="230">
        <v>0</v>
      </c>
      <c r="CV163" s="230">
        <v>0</v>
      </c>
      <c r="CW163" s="214">
        <v>43511</v>
      </c>
      <c r="CX163" s="228" t="s">
        <v>4399</v>
      </c>
      <c r="CY163" s="218" t="s">
        <v>17</v>
      </c>
      <c r="CZ163" s="218" t="s">
        <v>512</v>
      </c>
      <c r="DA163" s="218" t="s">
        <v>17</v>
      </c>
      <c r="DB163" s="218" t="s">
        <v>17</v>
      </c>
      <c r="DC163" s="218" t="s">
        <v>1776</v>
      </c>
      <c r="DD163" s="218" t="s">
        <v>512</v>
      </c>
      <c r="DE163" s="220">
        <v>45504</v>
      </c>
      <c r="DF163" s="227" t="s">
        <v>4400</v>
      </c>
      <c r="DG163" s="213" t="s">
        <v>17</v>
      </c>
      <c r="DH163" s="230" t="s">
        <v>512</v>
      </c>
      <c r="DI163" s="230" t="s">
        <v>17</v>
      </c>
      <c r="DJ163" s="230" t="s">
        <v>17</v>
      </c>
      <c r="DK163" s="230" t="s">
        <v>1776</v>
      </c>
      <c r="DL163" s="230" t="s">
        <v>512</v>
      </c>
      <c r="DM163" s="214">
        <v>45504</v>
      </c>
      <c r="DN163" s="228" t="s">
        <v>4401</v>
      </c>
      <c r="DO163" s="218" t="s">
        <v>17</v>
      </c>
      <c r="DP163" s="228" t="s">
        <v>512</v>
      </c>
      <c r="DQ163" s="228" t="s">
        <v>17</v>
      </c>
      <c r="DR163" s="228" t="s">
        <v>17</v>
      </c>
      <c r="DS163" s="228" t="s">
        <v>1776</v>
      </c>
      <c r="DT163" s="228" t="s">
        <v>512</v>
      </c>
      <c r="DU163" s="229">
        <v>45504</v>
      </c>
      <c r="DV163" s="227" t="s">
        <v>4402</v>
      </c>
      <c r="DW163" s="213" t="s">
        <v>17</v>
      </c>
      <c r="DX163" s="230" t="s">
        <v>512</v>
      </c>
      <c r="DY163" s="230" t="s">
        <v>17</v>
      </c>
      <c r="DZ163" s="230" t="s">
        <v>17</v>
      </c>
      <c r="EA163" s="230" t="s">
        <v>1776</v>
      </c>
      <c r="EB163" s="230" t="s">
        <v>512</v>
      </c>
      <c r="EC163" s="214">
        <v>45504</v>
      </c>
      <c r="ED163" s="228" t="s">
        <v>4403</v>
      </c>
      <c r="EE163" s="218" t="s">
        <v>17</v>
      </c>
      <c r="EF163" s="228" t="s">
        <v>512</v>
      </c>
      <c r="EG163" s="228" t="s">
        <v>17</v>
      </c>
      <c r="EH163" s="228" t="s">
        <v>17</v>
      </c>
      <c r="EI163" s="228" t="s">
        <v>1776</v>
      </c>
      <c r="EJ163" s="228" t="s">
        <v>512</v>
      </c>
      <c r="EK163" s="229">
        <v>45504</v>
      </c>
      <c r="EL163" s="227" t="s">
        <v>4404</v>
      </c>
      <c r="EM163" s="213" t="s">
        <v>17</v>
      </c>
      <c r="EN163" s="230" t="s">
        <v>512</v>
      </c>
      <c r="EO163" s="230" t="s">
        <v>17</v>
      </c>
      <c r="EP163" s="230" t="s">
        <v>17</v>
      </c>
      <c r="EQ163" s="230" t="s">
        <v>1776</v>
      </c>
      <c r="ER163" s="230" t="s">
        <v>512</v>
      </c>
      <c r="ES163" s="214">
        <v>45504</v>
      </c>
      <c r="ET163" s="228" t="s">
        <v>9440</v>
      </c>
      <c r="EU163" s="228">
        <v>32</v>
      </c>
      <c r="EV163" s="228" t="s">
        <v>7239</v>
      </c>
      <c r="EW163" s="228" t="s">
        <v>22</v>
      </c>
      <c r="EX163" s="228">
        <v>3</v>
      </c>
      <c r="EY163" s="228" t="s">
        <v>7237</v>
      </c>
      <c r="EZ163" s="228" t="s">
        <v>7240</v>
      </c>
      <c r="FA163" s="229">
        <v>45531</v>
      </c>
      <c r="FB163" s="227" t="s">
        <v>4408</v>
      </c>
      <c r="FC163" s="230">
        <v>2</v>
      </c>
      <c r="FD163" s="230" t="s">
        <v>4405</v>
      </c>
      <c r="FE163" s="230" t="s">
        <v>888</v>
      </c>
      <c r="FF163" s="230">
        <v>2</v>
      </c>
      <c r="FG163" s="230" t="s">
        <v>4407</v>
      </c>
      <c r="FH163" s="230" t="s">
        <v>4406</v>
      </c>
      <c r="FI163" s="214">
        <v>45504</v>
      </c>
      <c r="FJ163" s="227" t="s">
        <v>382</v>
      </c>
      <c r="FK163" s="228" t="s">
        <v>17</v>
      </c>
      <c r="FL163" s="228">
        <v>0</v>
      </c>
      <c r="FM163" s="228" t="s">
        <v>33</v>
      </c>
      <c r="FN163" s="228">
        <v>2</v>
      </c>
      <c r="FO163" s="228" t="s">
        <v>381</v>
      </c>
      <c r="FP163" s="218">
        <v>0</v>
      </c>
      <c r="FQ163" s="219">
        <v>43511</v>
      </c>
      <c r="FR163" s="227" t="s">
        <v>383</v>
      </c>
      <c r="FS163" s="230" t="s">
        <v>17</v>
      </c>
      <c r="FT163" s="230">
        <v>0</v>
      </c>
      <c r="FU163" s="230" t="s">
        <v>33</v>
      </c>
      <c r="FV163" s="230">
        <v>2</v>
      </c>
      <c r="FW163" s="230" t="s">
        <v>381</v>
      </c>
      <c r="FX163" s="230">
        <v>0</v>
      </c>
      <c r="FY163" s="214">
        <v>43511</v>
      </c>
      <c r="FZ163" s="228" t="s">
        <v>3516</v>
      </c>
      <c r="GA163" s="228">
        <v>1</v>
      </c>
      <c r="GB163" s="228" t="s">
        <v>2232</v>
      </c>
      <c r="GC163" s="228" t="s">
        <v>33</v>
      </c>
      <c r="GD163" s="228">
        <v>2</v>
      </c>
      <c r="GE163" s="228" t="s">
        <v>17</v>
      </c>
      <c r="GF163" s="228" t="s">
        <v>17</v>
      </c>
      <c r="GG163" s="229">
        <v>45462</v>
      </c>
      <c r="GH163" s="227" t="s">
        <v>3522</v>
      </c>
      <c r="GI163" s="230">
        <v>0</v>
      </c>
      <c r="GJ163" s="230" t="s">
        <v>2232</v>
      </c>
      <c r="GK163" s="230" t="s">
        <v>33</v>
      </c>
      <c r="GL163" s="230">
        <v>2</v>
      </c>
      <c r="GM163" s="230" t="s">
        <v>17</v>
      </c>
      <c r="GN163" s="230" t="s">
        <v>17</v>
      </c>
      <c r="GO163" s="214">
        <v>45462</v>
      </c>
      <c r="GP163" s="228" t="s">
        <v>3517</v>
      </c>
      <c r="GQ163" s="228">
        <v>1</v>
      </c>
      <c r="GR163" s="228" t="s">
        <v>2232</v>
      </c>
      <c r="GS163" s="228" t="s">
        <v>33</v>
      </c>
      <c r="GT163" s="228">
        <v>2</v>
      </c>
      <c r="GU163" s="228" t="s">
        <v>17</v>
      </c>
      <c r="GV163" s="228" t="s">
        <v>17</v>
      </c>
      <c r="GW163" s="229">
        <v>45462</v>
      </c>
      <c r="GX163" s="227" t="s">
        <v>3523</v>
      </c>
      <c r="GY163" s="230">
        <v>0</v>
      </c>
      <c r="GZ163" s="230" t="s">
        <v>2232</v>
      </c>
      <c r="HA163" s="230" t="s">
        <v>33</v>
      </c>
      <c r="HB163" s="230">
        <v>2</v>
      </c>
      <c r="HC163" s="230" t="s">
        <v>17</v>
      </c>
      <c r="HD163" s="230" t="s">
        <v>17</v>
      </c>
      <c r="HE163" s="214">
        <v>45462</v>
      </c>
      <c r="HF163" s="228" t="s">
        <v>3515</v>
      </c>
      <c r="HG163" s="228">
        <v>2</v>
      </c>
      <c r="HH163" s="228" t="s">
        <v>2232</v>
      </c>
      <c r="HI163" s="228" t="s">
        <v>33</v>
      </c>
      <c r="HJ163" s="228">
        <v>2</v>
      </c>
      <c r="HK163" s="228" t="s">
        <v>17</v>
      </c>
      <c r="HL163" s="228" t="s">
        <v>17</v>
      </c>
      <c r="HM163" s="229">
        <v>45462</v>
      </c>
      <c r="HN163" s="227" t="s">
        <v>3521</v>
      </c>
      <c r="HO163" s="230">
        <v>0</v>
      </c>
      <c r="HP163" s="230" t="s">
        <v>2232</v>
      </c>
      <c r="HQ163" s="230" t="s">
        <v>33</v>
      </c>
      <c r="HR163" s="230">
        <v>2</v>
      </c>
      <c r="HS163" s="230" t="s">
        <v>17</v>
      </c>
      <c r="HT163" s="230" t="s">
        <v>17</v>
      </c>
      <c r="HU163" s="214">
        <v>45462</v>
      </c>
      <c r="HV163" s="228" t="s">
        <v>3518</v>
      </c>
      <c r="HW163" s="228">
        <v>0</v>
      </c>
      <c r="HX163" s="228" t="s">
        <v>2232</v>
      </c>
      <c r="HY163" s="228" t="s">
        <v>33</v>
      </c>
      <c r="HZ163" s="228">
        <v>2</v>
      </c>
      <c r="IA163" s="228" t="s">
        <v>17</v>
      </c>
      <c r="IB163" s="228" t="s">
        <v>17</v>
      </c>
      <c r="IC163" s="229">
        <v>45462</v>
      </c>
      <c r="ID163" s="227" t="s">
        <v>3520</v>
      </c>
      <c r="IE163" s="230">
        <v>3</v>
      </c>
      <c r="IF163" s="230" t="s">
        <v>2232</v>
      </c>
      <c r="IG163" s="230" t="s">
        <v>33</v>
      </c>
      <c r="IH163" s="230">
        <v>2</v>
      </c>
      <c r="II163" s="230" t="s">
        <v>17</v>
      </c>
      <c r="IJ163" s="230" t="s">
        <v>17</v>
      </c>
      <c r="IK163" s="214">
        <v>45462</v>
      </c>
      <c r="IL163" s="228" t="s">
        <v>3519</v>
      </c>
      <c r="IM163" s="228">
        <v>0</v>
      </c>
      <c r="IN163" s="228" t="s">
        <v>2232</v>
      </c>
      <c r="IO163" s="228" t="s">
        <v>33</v>
      </c>
      <c r="IP163" s="228">
        <v>2</v>
      </c>
      <c r="IQ163" s="228" t="s">
        <v>17</v>
      </c>
      <c r="IR163" s="228" t="s">
        <v>17</v>
      </c>
      <c r="IS163" s="229">
        <v>45462</v>
      </c>
    </row>
    <row r="164" spans="1:253" x14ac:dyDescent="0.35">
      <c r="A164" s="11" t="s">
        <v>3524</v>
      </c>
      <c r="B164" s="11" t="s">
        <v>10748</v>
      </c>
      <c r="C164" s="11" t="s">
        <v>3525</v>
      </c>
      <c r="D164" s="11" t="s">
        <v>338</v>
      </c>
      <c r="E164" s="11" t="s">
        <v>10409</v>
      </c>
      <c r="F164" s="11" t="s">
        <v>9441</v>
      </c>
      <c r="G164" s="212">
        <v>84980000</v>
      </c>
      <c r="H164" s="213" t="s">
        <v>7217</v>
      </c>
      <c r="I164" s="213" t="s">
        <v>492</v>
      </c>
      <c r="J164" s="213">
        <v>1</v>
      </c>
      <c r="K164" s="213" t="s">
        <v>7219</v>
      </c>
      <c r="L164" s="213" t="s">
        <v>7218</v>
      </c>
      <c r="M164" s="214">
        <v>45531</v>
      </c>
      <c r="N164" s="227" t="s">
        <v>9444</v>
      </c>
      <c r="O164" s="216">
        <v>98092</v>
      </c>
      <c r="P164" s="216" t="s">
        <v>9442</v>
      </c>
      <c r="Q164" s="216" t="s">
        <v>22</v>
      </c>
      <c r="R164" s="216">
        <v>3</v>
      </c>
      <c r="S164" s="216" t="s">
        <v>9443</v>
      </c>
      <c r="T164" s="216" t="s">
        <v>7222</v>
      </c>
      <c r="U164" s="217">
        <v>45531</v>
      </c>
      <c r="V164" s="227" t="s">
        <v>9447</v>
      </c>
      <c r="W164" s="213">
        <v>13422000</v>
      </c>
      <c r="X164" s="213" t="s">
        <v>9445</v>
      </c>
      <c r="Y164" s="213" t="s">
        <v>22</v>
      </c>
      <c r="Z164" s="213">
        <v>3</v>
      </c>
      <c r="AA164" s="213" t="s">
        <v>9446</v>
      </c>
      <c r="AB164" s="213" t="s">
        <v>7226</v>
      </c>
      <c r="AC164" s="214">
        <v>45531</v>
      </c>
      <c r="AD164" s="227" t="s">
        <v>9451</v>
      </c>
      <c r="AE164" s="218">
        <v>9100000</v>
      </c>
      <c r="AF164" s="218" t="s">
        <v>9448</v>
      </c>
      <c r="AG164" s="218" t="s">
        <v>22</v>
      </c>
      <c r="AH164" s="218">
        <v>3</v>
      </c>
      <c r="AI164" s="218" t="s">
        <v>9450</v>
      </c>
      <c r="AJ164" s="218" t="s">
        <v>9449</v>
      </c>
      <c r="AK164" s="219">
        <v>45531</v>
      </c>
      <c r="AL164" s="227" t="s">
        <v>9455</v>
      </c>
      <c r="AM164" s="213">
        <v>761000</v>
      </c>
      <c r="AN164" s="213" t="s">
        <v>9452</v>
      </c>
      <c r="AO164" s="213" t="s">
        <v>22</v>
      </c>
      <c r="AP164" s="213">
        <v>3</v>
      </c>
      <c r="AQ164" s="213" t="s">
        <v>9454</v>
      </c>
      <c r="AR164" s="213" t="s">
        <v>9453</v>
      </c>
      <c r="AS164" s="214">
        <v>45531</v>
      </c>
      <c r="AT164" s="228" t="s">
        <v>9459</v>
      </c>
      <c r="AU164" s="218">
        <v>0</v>
      </c>
      <c r="AV164" s="218" t="s">
        <v>9456</v>
      </c>
      <c r="AW164" s="218" t="s">
        <v>22</v>
      </c>
      <c r="AX164" s="218">
        <v>3</v>
      </c>
      <c r="AY164" s="218" t="s">
        <v>9458</v>
      </c>
      <c r="AZ164" s="218" t="s">
        <v>9457</v>
      </c>
      <c r="BA164" s="219">
        <v>45531</v>
      </c>
      <c r="BB164" s="227" t="s">
        <v>9480</v>
      </c>
      <c r="BC164" s="213" t="s">
        <v>17</v>
      </c>
      <c r="BD164" s="213" t="s">
        <v>512</v>
      </c>
      <c r="BE164" s="213" t="s">
        <v>22</v>
      </c>
      <c r="BF164" s="213">
        <v>3</v>
      </c>
      <c r="BG164" s="213" t="s">
        <v>1466</v>
      </c>
      <c r="BH164" s="213" t="s">
        <v>17</v>
      </c>
      <c r="BI164" s="214">
        <v>45531</v>
      </c>
      <c r="BJ164" s="228" t="s">
        <v>9461</v>
      </c>
      <c r="BK164" s="228">
        <v>0</v>
      </c>
      <c r="BL164" s="228" t="s">
        <v>512</v>
      </c>
      <c r="BM164" s="228" t="s">
        <v>22</v>
      </c>
      <c r="BN164" s="228">
        <v>3</v>
      </c>
      <c r="BO164" s="228" t="s">
        <v>9460</v>
      </c>
      <c r="BP164" s="218" t="s">
        <v>17</v>
      </c>
      <c r="BQ164" s="229">
        <v>45531</v>
      </c>
      <c r="BR164" s="227" t="s">
        <v>9484</v>
      </c>
      <c r="BS164" s="230">
        <v>3273605</v>
      </c>
      <c r="BT164" s="230" t="s">
        <v>9481</v>
      </c>
      <c r="BU164" s="230" t="s">
        <v>22</v>
      </c>
      <c r="BV164" s="230">
        <v>3</v>
      </c>
      <c r="BW164" s="230" t="s">
        <v>9483</v>
      </c>
      <c r="BX164" s="230" t="s">
        <v>9482</v>
      </c>
      <c r="BY164" s="214">
        <v>45531</v>
      </c>
      <c r="BZ164" s="228" t="s">
        <v>9488</v>
      </c>
      <c r="CA164" s="228">
        <v>298000</v>
      </c>
      <c r="CB164" s="228" t="s">
        <v>9485</v>
      </c>
      <c r="CC164" s="228" t="s">
        <v>22</v>
      </c>
      <c r="CD164" s="228">
        <v>3</v>
      </c>
      <c r="CE164" s="228" t="s">
        <v>9487</v>
      </c>
      <c r="CF164" s="228" t="s">
        <v>9486</v>
      </c>
      <c r="CG164" s="229">
        <v>45531</v>
      </c>
      <c r="CH164" s="227" t="s">
        <v>11586</v>
      </c>
      <c r="CI164" s="228" t="e">
        <v>#N/A</v>
      </c>
      <c r="CJ164" s="228" t="e">
        <v>#N/A</v>
      </c>
      <c r="CK164" s="228" t="e">
        <v>#N/A</v>
      </c>
      <c r="CL164" s="228" t="e">
        <v>#N/A</v>
      </c>
      <c r="CM164" s="228" t="e">
        <v>#N/A</v>
      </c>
      <c r="CN164" s="228" t="e">
        <v>#N/A</v>
      </c>
      <c r="CO164" s="231" t="e">
        <v>#N/A</v>
      </c>
      <c r="CP164" s="228" t="s">
        <v>9493</v>
      </c>
      <c r="CQ164" s="230">
        <v>34000000000</v>
      </c>
      <c r="CR164" s="230" t="s">
        <v>9490</v>
      </c>
      <c r="CS164" s="230" t="s">
        <v>22</v>
      </c>
      <c r="CT164" s="230">
        <v>3</v>
      </c>
      <c r="CU164" s="230" t="s">
        <v>9492</v>
      </c>
      <c r="CV164" s="230" t="s">
        <v>9491</v>
      </c>
      <c r="CW164" s="214">
        <v>45531</v>
      </c>
      <c r="CX164" s="228" t="s">
        <v>9464</v>
      </c>
      <c r="CY164" s="218">
        <v>2246000</v>
      </c>
      <c r="CZ164" s="218" t="s">
        <v>9456</v>
      </c>
      <c r="DA164" s="218" t="s">
        <v>22</v>
      </c>
      <c r="DB164" s="218">
        <v>3</v>
      </c>
      <c r="DC164" s="218" t="s">
        <v>9471</v>
      </c>
      <c r="DD164" s="218" t="s">
        <v>9457</v>
      </c>
      <c r="DE164" s="220">
        <v>45531</v>
      </c>
      <c r="DF164" s="227" t="s">
        <v>9468</v>
      </c>
      <c r="DG164" s="213">
        <v>4322000</v>
      </c>
      <c r="DH164" s="230" t="s">
        <v>9465</v>
      </c>
      <c r="DI164" s="230" t="s">
        <v>22</v>
      </c>
      <c r="DJ164" s="230">
        <v>3</v>
      </c>
      <c r="DK164" s="230" t="s">
        <v>9467</v>
      </c>
      <c r="DL164" s="230" t="s">
        <v>9466</v>
      </c>
      <c r="DM164" s="214">
        <v>45531</v>
      </c>
      <c r="DN164" s="228" t="s">
        <v>9470</v>
      </c>
      <c r="DO164" s="218">
        <v>6854000</v>
      </c>
      <c r="DP164" s="228" t="s">
        <v>9465</v>
      </c>
      <c r="DQ164" s="228" t="s">
        <v>22</v>
      </c>
      <c r="DR164" s="228">
        <v>3</v>
      </c>
      <c r="DS164" s="228" t="s">
        <v>9469</v>
      </c>
      <c r="DT164" s="228" t="s">
        <v>9466</v>
      </c>
      <c r="DU164" s="229">
        <v>45531</v>
      </c>
      <c r="DV164" s="227" t="s">
        <v>9472</v>
      </c>
      <c r="DW164" s="213">
        <v>2246000</v>
      </c>
      <c r="DX164" s="230" t="s">
        <v>9456</v>
      </c>
      <c r="DY164" s="230" t="s">
        <v>22</v>
      </c>
      <c r="DZ164" s="230">
        <v>3</v>
      </c>
      <c r="EA164" s="230" t="s">
        <v>9471</v>
      </c>
      <c r="EB164" s="230" t="s">
        <v>9457</v>
      </c>
      <c r="EC164" s="214">
        <v>45531</v>
      </c>
      <c r="ED164" s="228" t="s">
        <v>9474</v>
      </c>
      <c r="EE164" s="218" t="s">
        <v>17</v>
      </c>
      <c r="EF164" s="228" t="s">
        <v>512</v>
      </c>
      <c r="EG164" s="228" t="s">
        <v>22</v>
      </c>
      <c r="EH164" s="228">
        <v>3</v>
      </c>
      <c r="EI164" s="228" t="s">
        <v>9473</v>
      </c>
      <c r="EJ164" s="228" t="s">
        <v>17</v>
      </c>
      <c r="EK164" s="229">
        <v>45531</v>
      </c>
      <c r="EL164" s="227" t="s">
        <v>9475</v>
      </c>
      <c r="EM164" s="213" t="s">
        <v>17</v>
      </c>
      <c r="EN164" s="230" t="s">
        <v>512</v>
      </c>
      <c r="EO164" s="230" t="s">
        <v>22</v>
      </c>
      <c r="EP164" s="230">
        <v>3</v>
      </c>
      <c r="EQ164" s="230" t="s">
        <v>9473</v>
      </c>
      <c r="ER164" s="230" t="s">
        <v>17</v>
      </c>
      <c r="ES164" s="214">
        <v>45531</v>
      </c>
      <c r="ET164" s="228" t="s">
        <v>9462</v>
      </c>
      <c r="EU164" s="228">
        <v>32</v>
      </c>
      <c r="EV164" s="228" t="s">
        <v>7239</v>
      </c>
      <c r="EW164" s="228" t="s">
        <v>22</v>
      </c>
      <c r="EX164" s="228">
        <v>3</v>
      </c>
      <c r="EY164" s="228" t="s">
        <v>7237</v>
      </c>
      <c r="EZ164" s="228" t="s">
        <v>790</v>
      </c>
      <c r="FA164" s="229">
        <v>45531</v>
      </c>
      <c r="FB164" s="227" t="s">
        <v>9477</v>
      </c>
      <c r="FC164" s="230">
        <v>3</v>
      </c>
      <c r="FD164" s="230" t="s">
        <v>9452</v>
      </c>
      <c r="FE164" s="230" t="s">
        <v>22</v>
      </c>
      <c r="FF164" s="230">
        <v>3</v>
      </c>
      <c r="FG164" s="230" t="s">
        <v>9476</v>
      </c>
      <c r="FH164" s="230" t="s">
        <v>9453</v>
      </c>
      <c r="FI164" s="214">
        <v>45531</v>
      </c>
      <c r="FJ164" s="227" t="s">
        <v>9478</v>
      </c>
      <c r="FK164" s="228" t="s">
        <v>17</v>
      </c>
      <c r="FL164" s="228" t="s">
        <v>512</v>
      </c>
      <c r="FM164" s="228" t="s">
        <v>22</v>
      </c>
      <c r="FN164" s="228">
        <v>3</v>
      </c>
      <c r="FO164" s="228" t="s">
        <v>1466</v>
      </c>
      <c r="FP164" s="218" t="s">
        <v>17</v>
      </c>
      <c r="FQ164" s="219">
        <v>45531</v>
      </c>
      <c r="FR164" s="227" t="s">
        <v>9479</v>
      </c>
      <c r="FS164" s="230" t="s">
        <v>17</v>
      </c>
      <c r="FT164" s="230" t="s">
        <v>512</v>
      </c>
      <c r="FU164" s="230" t="s">
        <v>22</v>
      </c>
      <c r="FV164" s="230">
        <v>3</v>
      </c>
      <c r="FW164" s="230" t="s">
        <v>1466</v>
      </c>
      <c r="FX164" s="230" t="s">
        <v>17</v>
      </c>
      <c r="FY164" s="214">
        <v>45531</v>
      </c>
      <c r="FZ164" s="228" t="s">
        <v>3527</v>
      </c>
      <c r="GA164" s="228">
        <v>1</v>
      </c>
      <c r="GB164" s="228" t="s">
        <v>2232</v>
      </c>
      <c r="GC164" s="228" t="s">
        <v>33</v>
      </c>
      <c r="GD164" s="228">
        <v>2</v>
      </c>
      <c r="GE164" s="228" t="s">
        <v>17</v>
      </c>
      <c r="GF164" s="228" t="s">
        <v>17</v>
      </c>
      <c r="GG164" s="229">
        <v>45462</v>
      </c>
      <c r="GH164" s="227" t="s">
        <v>3533</v>
      </c>
      <c r="GI164" s="230">
        <v>0</v>
      </c>
      <c r="GJ164" s="230" t="s">
        <v>2232</v>
      </c>
      <c r="GK164" s="230" t="s">
        <v>33</v>
      </c>
      <c r="GL164" s="230">
        <v>2</v>
      </c>
      <c r="GM164" s="230" t="s">
        <v>17</v>
      </c>
      <c r="GN164" s="230" t="s">
        <v>17</v>
      </c>
      <c r="GO164" s="214">
        <v>45462</v>
      </c>
      <c r="GP164" s="228" t="s">
        <v>3528</v>
      </c>
      <c r="GQ164" s="228">
        <v>0</v>
      </c>
      <c r="GR164" s="228" t="s">
        <v>2232</v>
      </c>
      <c r="GS164" s="228" t="s">
        <v>33</v>
      </c>
      <c r="GT164" s="228">
        <v>2</v>
      </c>
      <c r="GU164" s="228" t="s">
        <v>17</v>
      </c>
      <c r="GV164" s="228" t="s">
        <v>17</v>
      </c>
      <c r="GW164" s="229">
        <v>45462</v>
      </c>
      <c r="GX164" s="227" t="s">
        <v>3534</v>
      </c>
      <c r="GY164" s="230">
        <v>0</v>
      </c>
      <c r="GZ164" s="230" t="s">
        <v>2232</v>
      </c>
      <c r="HA164" s="230" t="s">
        <v>33</v>
      </c>
      <c r="HB164" s="230">
        <v>2</v>
      </c>
      <c r="HC164" s="230" t="s">
        <v>17</v>
      </c>
      <c r="HD164" s="230" t="s">
        <v>17</v>
      </c>
      <c r="HE164" s="214">
        <v>45462</v>
      </c>
      <c r="HF164" s="228" t="s">
        <v>3526</v>
      </c>
      <c r="HG164" s="228">
        <v>0</v>
      </c>
      <c r="HH164" s="228" t="s">
        <v>2232</v>
      </c>
      <c r="HI164" s="228" t="s">
        <v>33</v>
      </c>
      <c r="HJ164" s="228">
        <v>2</v>
      </c>
      <c r="HK164" s="228" t="s">
        <v>17</v>
      </c>
      <c r="HL164" s="228" t="s">
        <v>17</v>
      </c>
      <c r="HM164" s="229">
        <v>45462</v>
      </c>
      <c r="HN164" s="227" t="s">
        <v>3532</v>
      </c>
      <c r="HO164" s="230">
        <v>0</v>
      </c>
      <c r="HP164" s="230" t="s">
        <v>2232</v>
      </c>
      <c r="HQ164" s="230" t="s">
        <v>33</v>
      </c>
      <c r="HR164" s="230">
        <v>2</v>
      </c>
      <c r="HS164" s="230" t="s">
        <v>17</v>
      </c>
      <c r="HT164" s="230" t="s">
        <v>17</v>
      </c>
      <c r="HU164" s="214">
        <v>45462</v>
      </c>
      <c r="HV164" s="228" t="s">
        <v>3529</v>
      </c>
      <c r="HW164" s="228">
        <v>0</v>
      </c>
      <c r="HX164" s="228" t="s">
        <v>2232</v>
      </c>
      <c r="HY164" s="228" t="s">
        <v>33</v>
      </c>
      <c r="HZ164" s="228">
        <v>2</v>
      </c>
      <c r="IA164" s="228" t="s">
        <v>17</v>
      </c>
      <c r="IB164" s="228" t="s">
        <v>17</v>
      </c>
      <c r="IC164" s="229">
        <v>45462</v>
      </c>
      <c r="ID164" s="227" t="s">
        <v>3531</v>
      </c>
      <c r="IE164" s="230">
        <v>3</v>
      </c>
      <c r="IF164" s="230" t="s">
        <v>2232</v>
      </c>
      <c r="IG164" s="230" t="s">
        <v>33</v>
      </c>
      <c r="IH164" s="230">
        <v>2</v>
      </c>
      <c r="II164" s="230" t="s">
        <v>17</v>
      </c>
      <c r="IJ164" s="230" t="s">
        <v>17</v>
      </c>
      <c r="IK164" s="214">
        <v>45462</v>
      </c>
      <c r="IL164" s="228" t="s">
        <v>3530</v>
      </c>
      <c r="IM164" s="228">
        <v>0</v>
      </c>
      <c r="IN164" s="228" t="s">
        <v>2232</v>
      </c>
      <c r="IO164" s="228" t="s">
        <v>33</v>
      </c>
      <c r="IP164" s="228">
        <v>2</v>
      </c>
      <c r="IQ164" s="228" t="s">
        <v>17</v>
      </c>
      <c r="IR164" s="228" t="s">
        <v>17</v>
      </c>
      <c r="IS164" s="229">
        <v>45462</v>
      </c>
    </row>
    <row r="165" spans="1:253" x14ac:dyDescent="0.35">
      <c r="A165" s="11" t="s">
        <v>827</v>
      </c>
      <c r="B165" s="11" t="s">
        <v>10862</v>
      </c>
      <c r="C165" s="11" t="s">
        <v>828</v>
      </c>
      <c r="D165" s="11" t="s">
        <v>72</v>
      </c>
      <c r="E165" s="11" t="s">
        <v>10414</v>
      </c>
      <c r="F165" s="11" t="s">
        <v>6088</v>
      </c>
      <c r="G165" s="212">
        <v>69594000</v>
      </c>
      <c r="H165" s="213" t="s">
        <v>6027</v>
      </c>
      <c r="I165" s="213" t="s">
        <v>888</v>
      </c>
      <c r="J165" s="213">
        <v>2</v>
      </c>
      <c r="K165" s="213" t="s">
        <v>6061</v>
      </c>
      <c r="L165" s="213" t="s">
        <v>6028</v>
      </c>
      <c r="M165" s="214">
        <v>45528</v>
      </c>
      <c r="N165" s="227" t="s">
        <v>6092</v>
      </c>
      <c r="O165" s="216">
        <v>441435</v>
      </c>
      <c r="P165" s="216" t="s">
        <v>6089</v>
      </c>
      <c r="Q165" s="216" t="s">
        <v>888</v>
      </c>
      <c r="R165" s="216">
        <v>2</v>
      </c>
      <c r="S165" s="216" t="s">
        <v>6091</v>
      </c>
      <c r="T165" s="216" t="s">
        <v>6090</v>
      </c>
      <c r="U165" s="217">
        <v>45528</v>
      </c>
      <c r="V165" s="227" t="s">
        <v>6096</v>
      </c>
      <c r="W165" s="213">
        <v>22102000</v>
      </c>
      <c r="X165" s="213" t="s">
        <v>6093</v>
      </c>
      <c r="Y165" s="213" t="s">
        <v>888</v>
      </c>
      <c r="Z165" s="213">
        <v>2</v>
      </c>
      <c r="AA165" s="213" t="s">
        <v>6095</v>
      </c>
      <c r="AB165" s="213" t="s">
        <v>6094</v>
      </c>
      <c r="AC165" s="214">
        <v>45528</v>
      </c>
      <c r="AD165" s="227" t="s">
        <v>6098</v>
      </c>
      <c r="AE165" s="218">
        <v>17124000</v>
      </c>
      <c r="AF165" s="218" t="s">
        <v>6093</v>
      </c>
      <c r="AG165" s="218" t="s">
        <v>888</v>
      </c>
      <c r="AH165" s="218">
        <v>2</v>
      </c>
      <c r="AI165" s="218" t="s">
        <v>6097</v>
      </c>
      <c r="AJ165" s="218" t="s">
        <v>6094</v>
      </c>
      <c r="AK165" s="219">
        <v>45528</v>
      </c>
      <c r="AL165" s="227" t="s">
        <v>6099</v>
      </c>
      <c r="AM165" s="213">
        <v>234000</v>
      </c>
      <c r="AN165" s="213" t="s">
        <v>6041</v>
      </c>
      <c r="AO165" s="213" t="s">
        <v>492</v>
      </c>
      <c r="AP165" s="213">
        <v>1</v>
      </c>
      <c r="AQ165" s="213" t="s">
        <v>6043</v>
      </c>
      <c r="AR165" s="213" t="s">
        <v>6042</v>
      </c>
      <c r="AS165" s="214">
        <v>45528</v>
      </c>
      <c r="AT165" s="228" t="s">
        <v>830</v>
      </c>
      <c r="AU165" s="218" t="s">
        <v>17</v>
      </c>
      <c r="AV165" s="218" t="s">
        <v>17</v>
      </c>
      <c r="AW165" s="218" t="s">
        <v>22</v>
      </c>
      <c r="AX165" s="218">
        <v>3</v>
      </c>
      <c r="AY165" s="218" t="s">
        <v>17</v>
      </c>
      <c r="AZ165" s="218" t="s">
        <v>17</v>
      </c>
      <c r="BA165" s="219">
        <v>44635</v>
      </c>
      <c r="BB165" s="227" t="s">
        <v>829</v>
      </c>
      <c r="BC165" s="213" t="s">
        <v>17</v>
      </c>
      <c r="BD165" s="213" t="s">
        <v>17</v>
      </c>
      <c r="BE165" s="213" t="s">
        <v>22</v>
      </c>
      <c r="BF165" s="213">
        <v>3</v>
      </c>
      <c r="BG165" s="213" t="s">
        <v>17</v>
      </c>
      <c r="BH165" s="213" t="s">
        <v>17</v>
      </c>
      <c r="BI165" s="214">
        <v>44635</v>
      </c>
      <c r="BJ165" s="228" t="s">
        <v>6101</v>
      </c>
      <c r="BK165" s="228">
        <v>0</v>
      </c>
      <c r="BL165" s="228" t="s">
        <v>6045</v>
      </c>
      <c r="BM165" s="228" t="s">
        <v>888</v>
      </c>
      <c r="BN165" s="228">
        <v>2</v>
      </c>
      <c r="BO165" s="228" t="s">
        <v>6100</v>
      </c>
      <c r="BP165" s="218" t="s">
        <v>790</v>
      </c>
      <c r="BQ165" s="229">
        <v>45528</v>
      </c>
      <c r="BR165" s="227" t="s">
        <v>831</v>
      </c>
      <c r="BS165" s="230" t="s">
        <v>17</v>
      </c>
      <c r="BT165" s="230" t="s">
        <v>17</v>
      </c>
      <c r="BU165" s="230" t="s">
        <v>22</v>
      </c>
      <c r="BV165" s="230">
        <v>3</v>
      </c>
      <c r="BW165" s="230" t="s">
        <v>17</v>
      </c>
      <c r="BX165" s="230" t="s">
        <v>17</v>
      </c>
      <c r="BY165" s="214">
        <v>44635</v>
      </c>
      <c r="BZ165" s="228" t="s">
        <v>832</v>
      </c>
      <c r="CA165" s="228" t="s">
        <v>17</v>
      </c>
      <c r="CB165" s="228" t="s">
        <v>17</v>
      </c>
      <c r="CC165" s="228" t="s">
        <v>22</v>
      </c>
      <c r="CD165" s="228">
        <v>3</v>
      </c>
      <c r="CE165" s="228" t="s">
        <v>17</v>
      </c>
      <c r="CF165" s="228" t="s">
        <v>17</v>
      </c>
      <c r="CG165" s="229">
        <v>44635</v>
      </c>
      <c r="CH165" s="227" t="s">
        <v>11587</v>
      </c>
      <c r="CI165" s="228" t="e">
        <v>#N/A</v>
      </c>
      <c r="CJ165" s="228" t="e">
        <v>#N/A</v>
      </c>
      <c r="CK165" s="228" t="e">
        <v>#N/A</v>
      </c>
      <c r="CL165" s="228" t="e">
        <v>#N/A</v>
      </c>
      <c r="CM165" s="228" t="e">
        <v>#N/A</v>
      </c>
      <c r="CN165" s="228" t="e">
        <v>#N/A</v>
      </c>
      <c r="CO165" s="231" t="e">
        <v>#N/A</v>
      </c>
      <c r="CP165" s="228" t="s">
        <v>834</v>
      </c>
      <c r="CQ165" s="230" t="s">
        <v>17</v>
      </c>
      <c r="CR165" s="230" t="s">
        <v>17</v>
      </c>
      <c r="CS165" s="230" t="s">
        <v>22</v>
      </c>
      <c r="CT165" s="230">
        <v>3</v>
      </c>
      <c r="CU165" s="230" t="s">
        <v>17</v>
      </c>
      <c r="CV165" s="230" t="s">
        <v>17</v>
      </c>
      <c r="CW165" s="214">
        <v>44635</v>
      </c>
      <c r="CX165" s="228" t="s">
        <v>6106</v>
      </c>
      <c r="CY165" s="218">
        <v>614000</v>
      </c>
      <c r="CZ165" s="218" t="s">
        <v>6103</v>
      </c>
      <c r="DA165" s="218" t="s">
        <v>888</v>
      </c>
      <c r="DB165" s="218">
        <v>2</v>
      </c>
      <c r="DC165" s="218" t="s">
        <v>6115</v>
      </c>
      <c r="DD165" s="218" t="s">
        <v>6104</v>
      </c>
      <c r="DE165" s="220">
        <v>45528</v>
      </c>
      <c r="DF165" s="227" t="s">
        <v>6110</v>
      </c>
      <c r="DG165" s="213">
        <v>4978000</v>
      </c>
      <c r="DH165" s="230" t="s">
        <v>6107</v>
      </c>
      <c r="DI165" s="230" t="s">
        <v>888</v>
      </c>
      <c r="DJ165" s="230">
        <v>2</v>
      </c>
      <c r="DK165" s="230" t="s">
        <v>6109</v>
      </c>
      <c r="DL165" s="230" t="s">
        <v>6108</v>
      </c>
      <c r="DM165" s="214">
        <v>45528</v>
      </c>
      <c r="DN165" s="228" t="s">
        <v>6114</v>
      </c>
      <c r="DO165" s="218">
        <v>16511000</v>
      </c>
      <c r="DP165" s="228" t="s">
        <v>6111</v>
      </c>
      <c r="DQ165" s="228" t="s">
        <v>888</v>
      </c>
      <c r="DR165" s="228">
        <v>2</v>
      </c>
      <c r="DS165" s="228" t="s">
        <v>6113</v>
      </c>
      <c r="DT165" s="228" t="s">
        <v>6112</v>
      </c>
      <c r="DU165" s="229">
        <v>45528</v>
      </c>
      <c r="DV165" s="227" t="s">
        <v>6116</v>
      </c>
      <c r="DW165" s="213">
        <v>614000</v>
      </c>
      <c r="DX165" s="230" t="s">
        <v>6103</v>
      </c>
      <c r="DY165" s="230" t="s">
        <v>888</v>
      </c>
      <c r="DZ165" s="230">
        <v>2</v>
      </c>
      <c r="EA165" s="230" t="s">
        <v>6115</v>
      </c>
      <c r="EB165" s="230" t="s">
        <v>6104</v>
      </c>
      <c r="EC165" s="214">
        <v>45528</v>
      </c>
      <c r="ED165" s="228" t="s">
        <v>6120</v>
      </c>
      <c r="EE165" s="218">
        <v>0</v>
      </c>
      <c r="EF165" s="228" t="s">
        <v>6117</v>
      </c>
      <c r="EG165" s="228" t="s">
        <v>22</v>
      </c>
      <c r="EH165" s="228">
        <v>3</v>
      </c>
      <c r="EI165" s="228" t="s">
        <v>6119</v>
      </c>
      <c r="EJ165" s="228" t="s">
        <v>6118</v>
      </c>
      <c r="EK165" s="229">
        <v>45528</v>
      </c>
      <c r="EL165" s="227" t="s">
        <v>6122</v>
      </c>
      <c r="EM165" s="213">
        <v>0</v>
      </c>
      <c r="EN165" s="230" t="s">
        <v>6117</v>
      </c>
      <c r="EO165" s="230" t="s">
        <v>22</v>
      </c>
      <c r="EP165" s="230">
        <v>3</v>
      </c>
      <c r="EQ165" s="230" t="s">
        <v>6121</v>
      </c>
      <c r="ER165" s="230" t="s">
        <v>6118</v>
      </c>
      <c r="ES165" s="214">
        <v>45528</v>
      </c>
      <c r="ET165" s="228" t="s">
        <v>6102</v>
      </c>
      <c r="EU165" s="228">
        <v>0</v>
      </c>
      <c r="EV165" s="228" t="s">
        <v>6045</v>
      </c>
      <c r="EW165" s="228" t="s">
        <v>888</v>
      </c>
      <c r="EX165" s="228">
        <v>2</v>
      </c>
      <c r="EY165" s="228" t="s">
        <v>6100</v>
      </c>
      <c r="EZ165" s="228" t="s">
        <v>790</v>
      </c>
      <c r="FA165" s="229">
        <v>45528</v>
      </c>
      <c r="FB165" s="227" t="s">
        <v>1205</v>
      </c>
      <c r="FC165" s="230">
        <v>2</v>
      </c>
      <c r="FD165" s="230" t="s">
        <v>1202</v>
      </c>
      <c r="FE165" s="230" t="s">
        <v>888</v>
      </c>
      <c r="FF165" s="230">
        <v>2</v>
      </c>
      <c r="FG165" s="230" t="s">
        <v>1204</v>
      </c>
      <c r="FH165" s="230" t="s">
        <v>1203</v>
      </c>
      <c r="FI165" s="214">
        <v>45046</v>
      </c>
      <c r="FJ165" s="227" t="s">
        <v>835</v>
      </c>
      <c r="FK165" s="228" t="s">
        <v>17</v>
      </c>
      <c r="FL165" s="228" t="s">
        <v>17</v>
      </c>
      <c r="FM165" s="228" t="s">
        <v>22</v>
      </c>
      <c r="FN165" s="228">
        <v>3</v>
      </c>
      <c r="FO165" s="228" t="s">
        <v>17</v>
      </c>
      <c r="FP165" s="218" t="s">
        <v>17</v>
      </c>
      <c r="FQ165" s="219">
        <v>44635</v>
      </c>
      <c r="FR165" s="227" t="s">
        <v>836</v>
      </c>
      <c r="FS165" s="230" t="s">
        <v>17</v>
      </c>
      <c r="FT165" s="230" t="s">
        <v>17</v>
      </c>
      <c r="FU165" s="230" t="s">
        <v>22</v>
      </c>
      <c r="FV165" s="230">
        <v>3</v>
      </c>
      <c r="FW165" s="230" t="s">
        <v>17</v>
      </c>
      <c r="FX165" s="230" t="s">
        <v>17</v>
      </c>
      <c r="FY165" s="214">
        <v>44635</v>
      </c>
      <c r="FZ165" s="228" t="s">
        <v>2733</v>
      </c>
      <c r="GA165" s="228">
        <v>2</v>
      </c>
      <c r="GB165" s="228" t="s">
        <v>2232</v>
      </c>
      <c r="GC165" s="228" t="s">
        <v>33</v>
      </c>
      <c r="GD165" s="228">
        <v>2</v>
      </c>
      <c r="GE165" s="228" t="s">
        <v>17</v>
      </c>
      <c r="GF165" s="228" t="s">
        <v>17</v>
      </c>
      <c r="GG165" s="229">
        <v>45457</v>
      </c>
      <c r="GH165" s="227" t="s">
        <v>2739</v>
      </c>
      <c r="GI165" s="230">
        <v>0</v>
      </c>
      <c r="GJ165" s="230" t="s">
        <v>2232</v>
      </c>
      <c r="GK165" s="230" t="s">
        <v>33</v>
      </c>
      <c r="GL165" s="230">
        <v>2</v>
      </c>
      <c r="GM165" s="230" t="s">
        <v>17</v>
      </c>
      <c r="GN165" s="230" t="s">
        <v>17</v>
      </c>
      <c r="GO165" s="214">
        <v>45457</v>
      </c>
      <c r="GP165" s="228" t="s">
        <v>2734</v>
      </c>
      <c r="GQ165" s="228">
        <v>1</v>
      </c>
      <c r="GR165" s="228" t="s">
        <v>2232</v>
      </c>
      <c r="GS165" s="228" t="s">
        <v>33</v>
      </c>
      <c r="GT165" s="228">
        <v>2</v>
      </c>
      <c r="GU165" s="228" t="s">
        <v>17</v>
      </c>
      <c r="GV165" s="228" t="s">
        <v>17</v>
      </c>
      <c r="GW165" s="229">
        <v>45457</v>
      </c>
      <c r="GX165" s="227" t="s">
        <v>2740</v>
      </c>
      <c r="GY165" s="230">
        <v>0</v>
      </c>
      <c r="GZ165" s="230" t="s">
        <v>2232</v>
      </c>
      <c r="HA165" s="230" t="s">
        <v>33</v>
      </c>
      <c r="HB165" s="230">
        <v>2</v>
      </c>
      <c r="HC165" s="230" t="s">
        <v>17</v>
      </c>
      <c r="HD165" s="230" t="s">
        <v>17</v>
      </c>
      <c r="HE165" s="214">
        <v>45457</v>
      </c>
      <c r="HF165" s="228" t="s">
        <v>2732</v>
      </c>
      <c r="HG165" s="228">
        <v>0</v>
      </c>
      <c r="HH165" s="228" t="s">
        <v>2232</v>
      </c>
      <c r="HI165" s="228" t="s">
        <v>33</v>
      </c>
      <c r="HJ165" s="228">
        <v>2</v>
      </c>
      <c r="HK165" s="228" t="s">
        <v>17</v>
      </c>
      <c r="HL165" s="228" t="s">
        <v>17</v>
      </c>
      <c r="HM165" s="229">
        <v>45457</v>
      </c>
      <c r="HN165" s="227" t="s">
        <v>2738</v>
      </c>
      <c r="HO165" s="230">
        <v>2</v>
      </c>
      <c r="HP165" s="230" t="s">
        <v>2232</v>
      </c>
      <c r="HQ165" s="230" t="s">
        <v>33</v>
      </c>
      <c r="HR165" s="230">
        <v>2</v>
      </c>
      <c r="HS165" s="230" t="s">
        <v>17</v>
      </c>
      <c r="HT165" s="230" t="s">
        <v>17</v>
      </c>
      <c r="HU165" s="214">
        <v>45457</v>
      </c>
      <c r="HV165" s="228" t="s">
        <v>2735</v>
      </c>
      <c r="HW165" s="228">
        <v>0</v>
      </c>
      <c r="HX165" s="228" t="s">
        <v>2232</v>
      </c>
      <c r="HY165" s="228" t="s">
        <v>33</v>
      </c>
      <c r="HZ165" s="228">
        <v>2</v>
      </c>
      <c r="IA165" s="228" t="s">
        <v>17</v>
      </c>
      <c r="IB165" s="228" t="s">
        <v>17</v>
      </c>
      <c r="IC165" s="229">
        <v>45457</v>
      </c>
      <c r="ID165" s="227" t="s">
        <v>2737</v>
      </c>
      <c r="IE165" s="230">
        <v>0</v>
      </c>
      <c r="IF165" s="230" t="s">
        <v>2232</v>
      </c>
      <c r="IG165" s="230" t="s">
        <v>33</v>
      </c>
      <c r="IH165" s="230">
        <v>2</v>
      </c>
      <c r="II165" s="230" t="s">
        <v>17</v>
      </c>
      <c r="IJ165" s="230" t="s">
        <v>17</v>
      </c>
      <c r="IK165" s="214">
        <v>45457</v>
      </c>
      <c r="IL165" s="228" t="s">
        <v>2736</v>
      </c>
      <c r="IM165" s="228">
        <v>3</v>
      </c>
      <c r="IN165" s="228" t="s">
        <v>2232</v>
      </c>
      <c r="IO165" s="228" t="s">
        <v>33</v>
      </c>
      <c r="IP165" s="228">
        <v>2</v>
      </c>
      <c r="IQ165" s="228" t="s">
        <v>17</v>
      </c>
      <c r="IR165" s="228" t="s">
        <v>17</v>
      </c>
      <c r="IS165" s="229">
        <v>45457</v>
      </c>
    </row>
    <row r="166" spans="1:253" x14ac:dyDescent="0.35">
      <c r="A166" s="11" t="s">
        <v>70</v>
      </c>
      <c r="B166" s="11" t="s">
        <v>10825</v>
      </c>
      <c r="C166" s="11" t="s">
        <v>71</v>
      </c>
      <c r="D166" s="11" t="s">
        <v>72</v>
      </c>
      <c r="E166" s="11" t="s">
        <v>10414</v>
      </c>
      <c r="F166" s="11" t="s">
        <v>6030</v>
      </c>
      <c r="G166" s="212">
        <v>69594000</v>
      </c>
      <c r="H166" s="213" t="s">
        <v>6027</v>
      </c>
      <c r="I166" s="213" t="s">
        <v>888</v>
      </c>
      <c r="J166" s="213">
        <v>2</v>
      </c>
      <c r="K166" s="213" t="s">
        <v>6029</v>
      </c>
      <c r="L166" s="213" t="s">
        <v>6028</v>
      </c>
      <c r="M166" s="214">
        <v>45528</v>
      </c>
      <c r="N166" s="227" t="s">
        <v>6034</v>
      </c>
      <c r="O166" s="216">
        <v>187103</v>
      </c>
      <c r="P166" s="216" t="s">
        <v>6031</v>
      </c>
      <c r="Q166" s="216" t="s">
        <v>888</v>
      </c>
      <c r="R166" s="216">
        <v>2</v>
      </c>
      <c r="S166" s="216" t="s">
        <v>6033</v>
      </c>
      <c r="T166" s="216" t="s">
        <v>6032</v>
      </c>
      <c r="U166" s="217">
        <v>45528</v>
      </c>
      <c r="V166" s="227" t="s">
        <v>6037</v>
      </c>
      <c r="W166" s="213">
        <v>15015000</v>
      </c>
      <c r="X166" s="213" t="s">
        <v>6031</v>
      </c>
      <c r="Y166" s="213" t="s">
        <v>888</v>
      </c>
      <c r="Z166" s="213">
        <v>2</v>
      </c>
      <c r="AA166" s="213" t="s">
        <v>6036</v>
      </c>
      <c r="AB166" s="213" t="s">
        <v>6035</v>
      </c>
      <c r="AC166" s="214">
        <v>45528</v>
      </c>
      <c r="AD166" s="227" t="s">
        <v>6040</v>
      </c>
      <c r="AE166" s="218">
        <v>15015000</v>
      </c>
      <c r="AF166" s="218" t="s">
        <v>6038</v>
      </c>
      <c r="AG166" s="218" t="s">
        <v>888</v>
      </c>
      <c r="AH166" s="218">
        <v>2</v>
      </c>
      <c r="AI166" s="218" t="s">
        <v>6039</v>
      </c>
      <c r="AJ166" s="218" t="s">
        <v>6035</v>
      </c>
      <c r="AK166" s="219">
        <v>45528</v>
      </c>
      <c r="AL166" s="227" t="s">
        <v>6044</v>
      </c>
      <c r="AM166" s="213">
        <v>234000</v>
      </c>
      <c r="AN166" s="213" t="s">
        <v>6041</v>
      </c>
      <c r="AO166" s="213" t="s">
        <v>888</v>
      </c>
      <c r="AP166" s="213">
        <v>2</v>
      </c>
      <c r="AQ166" s="213" t="s">
        <v>6043</v>
      </c>
      <c r="AR166" s="213" t="s">
        <v>6042</v>
      </c>
      <c r="AS166" s="214">
        <v>45528</v>
      </c>
      <c r="AT166" s="228" t="s">
        <v>496</v>
      </c>
      <c r="AU166" s="218">
        <v>0</v>
      </c>
      <c r="AV166" s="218" t="s">
        <v>17</v>
      </c>
      <c r="AW166" s="218" t="s">
        <v>17</v>
      </c>
      <c r="AX166" s="218" t="s">
        <v>17</v>
      </c>
      <c r="AY166" s="218" t="s">
        <v>17</v>
      </c>
      <c r="AZ166" s="218" t="s">
        <v>17</v>
      </c>
      <c r="BA166" s="219">
        <v>43670</v>
      </c>
      <c r="BB166" s="227" t="s">
        <v>75</v>
      </c>
      <c r="BC166" s="213" t="s">
        <v>17</v>
      </c>
      <c r="BD166" s="213">
        <v>0</v>
      </c>
      <c r="BE166" s="213" t="s">
        <v>17</v>
      </c>
      <c r="BF166" s="213" t="s">
        <v>17</v>
      </c>
      <c r="BG166" s="213">
        <v>0</v>
      </c>
      <c r="BH166" s="213">
        <v>0</v>
      </c>
      <c r="BI166" s="214">
        <v>43495</v>
      </c>
      <c r="BJ166" s="228" t="s">
        <v>6047</v>
      </c>
      <c r="BK166" s="228">
        <v>0</v>
      </c>
      <c r="BL166" s="228" t="s">
        <v>6045</v>
      </c>
      <c r="BM166" s="228" t="s">
        <v>888</v>
      </c>
      <c r="BN166" s="228">
        <v>2</v>
      </c>
      <c r="BO166" s="228" t="s">
        <v>6046</v>
      </c>
      <c r="BP166" s="218" t="s">
        <v>4522</v>
      </c>
      <c r="BQ166" s="229">
        <v>45528</v>
      </c>
      <c r="BR166" s="227" t="s">
        <v>73</v>
      </c>
      <c r="BS166" s="230" t="s">
        <v>17</v>
      </c>
      <c r="BT166" s="230">
        <v>0</v>
      </c>
      <c r="BU166" s="230" t="s">
        <v>17</v>
      </c>
      <c r="BV166" s="230" t="s">
        <v>17</v>
      </c>
      <c r="BW166" s="230">
        <v>0</v>
      </c>
      <c r="BX166" s="230">
        <v>0</v>
      </c>
      <c r="BY166" s="214">
        <v>43495</v>
      </c>
      <c r="BZ166" s="228" t="s">
        <v>923</v>
      </c>
      <c r="CA166" s="228" t="s">
        <v>17</v>
      </c>
      <c r="CB166" s="228" t="s">
        <v>17</v>
      </c>
      <c r="CC166" s="228" t="s">
        <v>17</v>
      </c>
      <c r="CD166" s="228" t="s">
        <v>17</v>
      </c>
      <c r="CE166" s="228" t="s">
        <v>17</v>
      </c>
      <c r="CF166" s="228" t="s">
        <v>17</v>
      </c>
      <c r="CG166" s="229">
        <v>44801</v>
      </c>
      <c r="CH166" s="227" t="s">
        <v>11588</v>
      </c>
      <c r="CI166" s="228" t="e">
        <v>#N/A</v>
      </c>
      <c r="CJ166" s="228" t="e">
        <v>#N/A</v>
      </c>
      <c r="CK166" s="228" t="e">
        <v>#N/A</v>
      </c>
      <c r="CL166" s="228" t="e">
        <v>#N/A</v>
      </c>
      <c r="CM166" s="228" t="e">
        <v>#N/A</v>
      </c>
      <c r="CN166" s="228" t="e">
        <v>#N/A</v>
      </c>
      <c r="CO166" s="231" t="e">
        <v>#N/A</v>
      </c>
      <c r="CP166" s="228" t="s">
        <v>74</v>
      </c>
      <c r="CQ166" s="230" t="s">
        <v>17</v>
      </c>
      <c r="CR166" s="230">
        <v>0</v>
      </c>
      <c r="CS166" s="230" t="s">
        <v>17</v>
      </c>
      <c r="CT166" s="230" t="s">
        <v>17</v>
      </c>
      <c r="CU166" s="230">
        <v>0</v>
      </c>
      <c r="CV166" s="230">
        <v>0</v>
      </c>
      <c r="CW166" s="214">
        <v>43495</v>
      </c>
      <c r="CX166" s="228" t="s">
        <v>6050</v>
      </c>
      <c r="CY166" s="218">
        <v>234000</v>
      </c>
      <c r="CZ166" s="218" t="s">
        <v>6041</v>
      </c>
      <c r="DA166" s="218" t="s">
        <v>888</v>
      </c>
      <c r="DB166" s="218">
        <v>2</v>
      </c>
      <c r="DC166" s="218" t="s">
        <v>6049</v>
      </c>
      <c r="DD166" s="218" t="s">
        <v>6042</v>
      </c>
      <c r="DE166" s="220">
        <v>45528</v>
      </c>
      <c r="DF166" s="227" t="s">
        <v>6052</v>
      </c>
      <c r="DG166" s="213">
        <v>0</v>
      </c>
      <c r="DH166" s="230" t="s">
        <v>6031</v>
      </c>
      <c r="DI166" s="230" t="s">
        <v>888</v>
      </c>
      <c r="DJ166" s="230">
        <v>2</v>
      </c>
      <c r="DK166" s="230" t="s">
        <v>6051</v>
      </c>
      <c r="DL166" s="230" t="s">
        <v>6032</v>
      </c>
      <c r="DM166" s="214">
        <v>45528</v>
      </c>
      <c r="DN166" s="228" t="s">
        <v>6056</v>
      </c>
      <c r="DO166" s="218">
        <v>14781000</v>
      </c>
      <c r="DP166" s="228" t="s">
        <v>6053</v>
      </c>
      <c r="DQ166" s="228" t="s">
        <v>888</v>
      </c>
      <c r="DR166" s="228">
        <v>2</v>
      </c>
      <c r="DS166" s="228" t="s">
        <v>6055</v>
      </c>
      <c r="DT166" s="228" t="s">
        <v>6054</v>
      </c>
      <c r="DU166" s="229">
        <v>45528</v>
      </c>
      <c r="DV166" s="227" t="s">
        <v>6057</v>
      </c>
      <c r="DW166" s="213">
        <v>234000</v>
      </c>
      <c r="DX166" s="230" t="s">
        <v>6041</v>
      </c>
      <c r="DY166" s="230" t="s">
        <v>888</v>
      </c>
      <c r="DZ166" s="230">
        <v>2</v>
      </c>
      <c r="EA166" s="230" t="s">
        <v>6049</v>
      </c>
      <c r="EB166" s="230" t="s">
        <v>6042</v>
      </c>
      <c r="EC166" s="214">
        <v>45528</v>
      </c>
      <c r="ED166" s="228" t="s">
        <v>6059</v>
      </c>
      <c r="EE166" s="218" t="s">
        <v>17</v>
      </c>
      <c r="EF166" s="228" t="s">
        <v>512</v>
      </c>
      <c r="EG166" s="228" t="s">
        <v>22</v>
      </c>
      <c r="EH166" s="228">
        <v>3</v>
      </c>
      <c r="EI166" s="228" t="s">
        <v>6058</v>
      </c>
      <c r="EJ166" s="228" t="s">
        <v>17</v>
      </c>
      <c r="EK166" s="229">
        <v>45528</v>
      </c>
      <c r="EL166" s="227" t="s">
        <v>6060</v>
      </c>
      <c r="EM166" s="213" t="s">
        <v>17</v>
      </c>
      <c r="EN166" s="230" t="s">
        <v>512</v>
      </c>
      <c r="EO166" s="230" t="s">
        <v>22</v>
      </c>
      <c r="EP166" s="230">
        <v>3</v>
      </c>
      <c r="EQ166" s="230" t="s">
        <v>6058</v>
      </c>
      <c r="ER166" s="230" t="s">
        <v>17</v>
      </c>
      <c r="ES166" s="214">
        <v>45528</v>
      </c>
      <c r="ET166" s="228" t="s">
        <v>6048</v>
      </c>
      <c r="EU166" s="228">
        <v>0</v>
      </c>
      <c r="EV166" s="228" t="s">
        <v>6045</v>
      </c>
      <c r="EW166" s="228" t="s">
        <v>888</v>
      </c>
      <c r="EX166" s="228">
        <v>2</v>
      </c>
      <c r="EY166" s="228" t="s">
        <v>6046</v>
      </c>
      <c r="EZ166" s="228" t="s">
        <v>4522</v>
      </c>
      <c r="FA166" s="229">
        <v>45528</v>
      </c>
      <c r="FB166" s="227" t="s">
        <v>1208</v>
      </c>
      <c r="FC166" s="230">
        <v>2</v>
      </c>
      <c r="FD166" s="230" t="s">
        <v>1206</v>
      </c>
      <c r="FE166" s="230" t="s">
        <v>888</v>
      </c>
      <c r="FF166" s="230">
        <v>2</v>
      </c>
      <c r="FG166" s="230" t="s">
        <v>1204</v>
      </c>
      <c r="FH166" s="230" t="s">
        <v>1207</v>
      </c>
      <c r="FI166" s="214">
        <v>45046</v>
      </c>
      <c r="FJ166" s="227" t="s">
        <v>76</v>
      </c>
      <c r="FK166" s="228" t="s">
        <v>17</v>
      </c>
      <c r="FL166" s="228">
        <v>0</v>
      </c>
      <c r="FM166" s="228" t="s">
        <v>17</v>
      </c>
      <c r="FN166" s="228" t="s">
        <v>17</v>
      </c>
      <c r="FO166" s="228">
        <v>0</v>
      </c>
      <c r="FP166" s="218">
        <v>0</v>
      </c>
      <c r="FQ166" s="219">
        <v>43495</v>
      </c>
      <c r="FR166" s="227" t="s">
        <v>77</v>
      </c>
      <c r="FS166" s="230" t="s">
        <v>17</v>
      </c>
      <c r="FT166" s="230">
        <v>0</v>
      </c>
      <c r="FU166" s="230" t="s">
        <v>17</v>
      </c>
      <c r="FV166" s="230" t="s">
        <v>17</v>
      </c>
      <c r="FW166" s="230">
        <v>0</v>
      </c>
      <c r="FX166" s="230">
        <v>0</v>
      </c>
      <c r="FY166" s="214">
        <v>43495</v>
      </c>
      <c r="FZ166" s="228" t="s">
        <v>2742</v>
      </c>
      <c r="GA166" s="228">
        <v>2</v>
      </c>
      <c r="GB166" s="228" t="s">
        <v>2232</v>
      </c>
      <c r="GC166" s="228" t="s">
        <v>33</v>
      </c>
      <c r="GD166" s="228">
        <v>2</v>
      </c>
      <c r="GE166" s="228" t="s">
        <v>17</v>
      </c>
      <c r="GF166" s="228" t="s">
        <v>17</v>
      </c>
      <c r="GG166" s="229">
        <v>45457</v>
      </c>
      <c r="GH166" s="227" t="s">
        <v>2748</v>
      </c>
      <c r="GI166" s="230">
        <v>0</v>
      </c>
      <c r="GJ166" s="230" t="s">
        <v>2232</v>
      </c>
      <c r="GK166" s="230" t="s">
        <v>33</v>
      </c>
      <c r="GL166" s="230">
        <v>2</v>
      </c>
      <c r="GM166" s="230" t="s">
        <v>17</v>
      </c>
      <c r="GN166" s="230" t="s">
        <v>17</v>
      </c>
      <c r="GO166" s="214">
        <v>45457</v>
      </c>
      <c r="GP166" s="228" t="s">
        <v>2743</v>
      </c>
      <c r="GQ166" s="228">
        <v>1</v>
      </c>
      <c r="GR166" s="228" t="s">
        <v>2232</v>
      </c>
      <c r="GS166" s="228" t="s">
        <v>33</v>
      </c>
      <c r="GT166" s="228">
        <v>2</v>
      </c>
      <c r="GU166" s="228" t="s">
        <v>17</v>
      </c>
      <c r="GV166" s="228" t="s">
        <v>17</v>
      </c>
      <c r="GW166" s="229">
        <v>45457</v>
      </c>
      <c r="GX166" s="227" t="s">
        <v>2749</v>
      </c>
      <c r="GY166" s="230">
        <v>0</v>
      </c>
      <c r="GZ166" s="230" t="s">
        <v>2232</v>
      </c>
      <c r="HA166" s="230" t="s">
        <v>33</v>
      </c>
      <c r="HB166" s="230">
        <v>2</v>
      </c>
      <c r="HC166" s="230" t="s">
        <v>17</v>
      </c>
      <c r="HD166" s="230" t="s">
        <v>17</v>
      </c>
      <c r="HE166" s="214">
        <v>45457</v>
      </c>
      <c r="HF166" s="228" t="s">
        <v>2741</v>
      </c>
      <c r="HG166" s="228">
        <v>0</v>
      </c>
      <c r="HH166" s="228" t="s">
        <v>2232</v>
      </c>
      <c r="HI166" s="228" t="s">
        <v>33</v>
      </c>
      <c r="HJ166" s="228">
        <v>2</v>
      </c>
      <c r="HK166" s="228" t="s">
        <v>17</v>
      </c>
      <c r="HL166" s="228" t="s">
        <v>17</v>
      </c>
      <c r="HM166" s="229">
        <v>45457</v>
      </c>
      <c r="HN166" s="227" t="s">
        <v>2747</v>
      </c>
      <c r="HO166" s="230">
        <v>2</v>
      </c>
      <c r="HP166" s="230" t="s">
        <v>2232</v>
      </c>
      <c r="HQ166" s="230" t="s">
        <v>33</v>
      </c>
      <c r="HR166" s="230">
        <v>2</v>
      </c>
      <c r="HS166" s="230" t="s">
        <v>17</v>
      </c>
      <c r="HT166" s="230" t="s">
        <v>17</v>
      </c>
      <c r="HU166" s="214">
        <v>45457</v>
      </c>
      <c r="HV166" s="228" t="s">
        <v>2744</v>
      </c>
      <c r="HW166" s="228">
        <v>0</v>
      </c>
      <c r="HX166" s="228" t="s">
        <v>2232</v>
      </c>
      <c r="HY166" s="228" t="s">
        <v>33</v>
      </c>
      <c r="HZ166" s="228">
        <v>2</v>
      </c>
      <c r="IA166" s="228" t="s">
        <v>17</v>
      </c>
      <c r="IB166" s="228" t="s">
        <v>17</v>
      </c>
      <c r="IC166" s="229">
        <v>45457</v>
      </c>
      <c r="ID166" s="227" t="s">
        <v>2746</v>
      </c>
      <c r="IE166" s="230">
        <v>0</v>
      </c>
      <c r="IF166" s="230" t="s">
        <v>2232</v>
      </c>
      <c r="IG166" s="230" t="s">
        <v>33</v>
      </c>
      <c r="IH166" s="230">
        <v>2</v>
      </c>
      <c r="II166" s="230" t="s">
        <v>17</v>
      </c>
      <c r="IJ166" s="230" t="s">
        <v>17</v>
      </c>
      <c r="IK166" s="214">
        <v>45457</v>
      </c>
      <c r="IL166" s="228" t="s">
        <v>2745</v>
      </c>
      <c r="IM166" s="228">
        <v>3</v>
      </c>
      <c r="IN166" s="228" t="s">
        <v>2232</v>
      </c>
      <c r="IO166" s="228" t="s">
        <v>33</v>
      </c>
      <c r="IP166" s="228">
        <v>2</v>
      </c>
      <c r="IQ166" s="228" t="s">
        <v>17</v>
      </c>
      <c r="IR166" s="228" t="s">
        <v>17</v>
      </c>
      <c r="IS166" s="229">
        <v>45457</v>
      </c>
    </row>
    <row r="167" spans="1:253" x14ac:dyDescent="0.35">
      <c r="A167" s="11" t="s">
        <v>837</v>
      </c>
      <c r="B167" s="11" t="s">
        <v>10755</v>
      </c>
      <c r="C167" s="11" t="s">
        <v>838</v>
      </c>
      <c r="D167" s="11" t="s">
        <v>72</v>
      </c>
      <c r="E167" s="11" t="s">
        <v>10414</v>
      </c>
      <c r="F167" s="11" t="s">
        <v>6062</v>
      </c>
      <c r="G167" s="212">
        <v>69594000</v>
      </c>
      <c r="H167" s="213" t="s">
        <v>6027</v>
      </c>
      <c r="I167" s="213" t="s">
        <v>888</v>
      </c>
      <c r="J167" s="213">
        <v>2</v>
      </c>
      <c r="K167" s="213" t="s">
        <v>6061</v>
      </c>
      <c r="L167" s="213" t="s">
        <v>6028</v>
      </c>
      <c r="M167" s="214">
        <v>45528</v>
      </c>
      <c r="N167" s="227" t="s">
        <v>6066</v>
      </c>
      <c r="O167" s="216">
        <v>357159</v>
      </c>
      <c r="P167" s="216" t="s">
        <v>6063</v>
      </c>
      <c r="Q167" s="216" t="s">
        <v>888</v>
      </c>
      <c r="R167" s="216">
        <v>2</v>
      </c>
      <c r="S167" s="216" t="s">
        <v>6065</v>
      </c>
      <c r="T167" s="216" t="s">
        <v>6064</v>
      </c>
      <c r="U167" s="217">
        <v>45528</v>
      </c>
      <c r="V167" s="227" t="s">
        <v>6070</v>
      </c>
      <c r="W167" s="213">
        <v>7087000</v>
      </c>
      <c r="X167" s="213" t="s">
        <v>6067</v>
      </c>
      <c r="Y167" s="213" t="s">
        <v>888</v>
      </c>
      <c r="Z167" s="213">
        <v>2</v>
      </c>
      <c r="AA167" s="213" t="s">
        <v>6069</v>
      </c>
      <c r="AB167" s="213" t="s">
        <v>6068</v>
      </c>
      <c r="AC167" s="214">
        <v>45528</v>
      </c>
      <c r="AD167" s="227" t="s">
        <v>6072</v>
      </c>
      <c r="AE167" s="218">
        <v>2109000</v>
      </c>
      <c r="AF167" s="218" t="s">
        <v>6067</v>
      </c>
      <c r="AG167" s="218" t="s">
        <v>888</v>
      </c>
      <c r="AH167" s="218">
        <v>2</v>
      </c>
      <c r="AI167" s="218" t="s">
        <v>6071</v>
      </c>
      <c r="AJ167" s="218" t="s">
        <v>6068</v>
      </c>
      <c r="AK167" s="219">
        <v>45528</v>
      </c>
      <c r="AL167" s="227" t="s">
        <v>839</v>
      </c>
      <c r="AM167" s="213" t="s">
        <v>17</v>
      </c>
      <c r="AN167" s="213" t="s">
        <v>17</v>
      </c>
      <c r="AO167" s="213" t="s">
        <v>22</v>
      </c>
      <c r="AP167" s="213">
        <v>3</v>
      </c>
      <c r="AQ167" s="213" t="s">
        <v>17</v>
      </c>
      <c r="AR167" s="213" t="s">
        <v>17</v>
      </c>
      <c r="AS167" s="214">
        <v>44635</v>
      </c>
      <c r="AT167" s="228" t="s">
        <v>841</v>
      </c>
      <c r="AU167" s="218" t="s">
        <v>17</v>
      </c>
      <c r="AV167" s="218" t="s">
        <v>17</v>
      </c>
      <c r="AW167" s="218" t="s">
        <v>22</v>
      </c>
      <c r="AX167" s="218">
        <v>3</v>
      </c>
      <c r="AY167" s="218" t="s">
        <v>17</v>
      </c>
      <c r="AZ167" s="218" t="s">
        <v>17</v>
      </c>
      <c r="BA167" s="219">
        <v>44635</v>
      </c>
      <c r="BB167" s="227" t="s">
        <v>840</v>
      </c>
      <c r="BC167" s="213" t="s">
        <v>17</v>
      </c>
      <c r="BD167" s="213" t="s">
        <v>17</v>
      </c>
      <c r="BE167" s="213" t="s">
        <v>22</v>
      </c>
      <c r="BF167" s="213">
        <v>3</v>
      </c>
      <c r="BG167" s="213" t="s">
        <v>17</v>
      </c>
      <c r="BH167" s="213" t="s">
        <v>17</v>
      </c>
      <c r="BI167" s="214">
        <v>44635</v>
      </c>
      <c r="BJ167" s="228" t="s">
        <v>6074</v>
      </c>
      <c r="BK167" s="228">
        <v>0</v>
      </c>
      <c r="BL167" s="228" t="s">
        <v>6045</v>
      </c>
      <c r="BM167" s="228" t="s">
        <v>888</v>
      </c>
      <c r="BN167" s="228">
        <v>2</v>
      </c>
      <c r="BO167" s="228" t="s">
        <v>6073</v>
      </c>
      <c r="BP167" s="218" t="s">
        <v>4522</v>
      </c>
      <c r="BQ167" s="229">
        <v>45528</v>
      </c>
      <c r="BR167" s="227" t="s">
        <v>842</v>
      </c>
      <c r="BS167" s="230" t="s">
        <v>17</v>
      </c>
      <c r="BT167" s="230" t="s">
        <v>17</v>
      </c>
      <c r="BU167" s="230" t="s">
        <v>22</v>
      </c>
      <c r="BV167" s="230">
        <v>3</v>
      </c>
      <c r="BW167" s="230" t="s">
        <v>17</v>
      </c>
      <c r="BX167" s="230" t="s">
        <v>17</v>
      </c>
      <c r="BY167" s="214">
        <v>44635</v>
      </c>
      <c r="BZ167" s="228" t="s">
        <v>843</v>
      </c>
      <c r="CA167" s="228" t="s">
        <v>17</v>
      </c>
      <c r="CB167" s="228" t="s">
        <v>17</v>
      </c>
      <c r="CC167" s="228" t="s">
        <v>22</v>
      </c>
      <c r="CD167" s="228">
        <v>3</v>
      </c>
      <c r="CE167" s="228" t="s">
        <v>17</v>
      </c>
      <c r="CF167" s="228" t="s">
        <v>17</v>
      </c>
      <c r="CG167" s="229">
        <v>44635</v>
      </c>
      <c r="CH167" s="227" t="s">
        <v>11589</v>
      </c>
      <c r="CI167" s="228" t="e">
        <v>#N/A</v>
      </c>
      <c r="CJ167" s="228" t="e">
        <v>#N/A</v>
      </c>
      <c r="CK167" s="228" t="e">
        <v>#N/A</v>
      </c>
      <c r="CL167" s="228" t="e">
        <v>#N/A</v>
      </c>
      <c r="CM167" s="228" t="e">
        <v>#N/A</v>
      </c>
      <c r="CN167" s="228" t="e">
        <v>#N/A</v>
      </c>
      <c r="CO167" s="231" t="e">
        <v>#N/A</v>
      </c>
      <c r="CP167" s="228" t="s">
        <v>845</v>
      </c>
      <c r="CQ167" s="230" t="s">
        <v>17</v>
      </c>
      <c r="CR167" s="230" t="s">
        <v>17</v>
      </c>
      <c r="CS167" s="230" t="s">
        <v>22</v>
      </c>
      <c r="CT167" s="230">
        <v>3</v>
      </c>
      <c r="CU167" s="230" t="s">
        <v>17</v>
      </c>
      <c r="CV167" s="230" t="s">
        <v>17</v>
      </c>
      <c r="CW167" s="214">
        <v>44635</v>
      </c>
      <c r="CX167" s="228" t="s">
        <v>6077</v>
      </c>
      <c r="CY167" s="218">
        <v>379000</v>
      </c>
      <c r="CZ167" s="218" t="s">
        <v>6067</v>
      </c>
      <c r="DA167" s="218" t="s">
        <v>492</v>
      </c>
      <c r="DB167" s="218">
        <v>1</v>
      </c>
      <c r="DC167" s="218" t="s">
        <v>6082</v>
      </c>
      <c r="DD167" s="218" t="s">
        <v>6068</v>
      </c>
      <c r="DE167" s="220">
        <v>45528</v>
      </c>
      <c r="DF167" s="227" t="s">
        <v>6079</v>
      </c>
      <c r="DG167" s="213">
        <v>4978000</v>
      </c>
      <c r="DH167" s="230" t="s">
        <v>6067</v>
      </c>
      <c r="DI167" s="230" t="s">
        <v>492</v>
      </c>
      <c r="DJ167" s="230">
        <v>1</v>
      </c>
      <c r="DK167" s="230" t="s">
        <v>6078</v>
      </c>
      <c r="DL167" s="230" t="s">
        <v>6068</v>
      </c>
      <c r="DM167" s="214">
        <v>45528</v>
      </c>
      <c r="DN167" s="228" t="s">
        <v>6081</v>
      </c>
      <c r="DO167" s="218">
        <v>1730000</v>
      </c>
      <c r="DP167" s="228" t="s">
        <v>6067</v>
      </c>
      <c r="DQ167" s="228" t="s">
        <v>492</v>
      </c>
      <c r="DR167" s="228">
        <v>1</v>
      </c>
      <c r="DS167" s="228" t="s">
        <v>6080</v>
      </c>
      <c r="DT167" s="228" t="s">
        <v>6068</v>
      </c>
      <c r="DU167" s="229">
        <v>45528</v>
      </c>
      <c r="DV167" s="227" t="s">
        <v>6083</v>
      </c>
      <c r="DW167" s="213">
        <v>379000</v>
      </c>
      <c r="DX167" s="230" t="s">
        <v>6067</v>
      </c>
      <c r="DY167" s="230" t="s">
        <v>492</v>
      </c>
      <c r="DZ167" s="230">
        <v>1</v>
      </c>
      <c r="EA167" s="230" t="s">
        <v>6082</v>
      </c>
      <c r="EB167" s="230" t="s">
        <v>6068</v>
      </c>
      <c r="EC167" s="214">
        <v>45528</v>
      </c>
      <c r="ED167" s="228" t="s">
        <v>6085</v>
      </c>
      <c r="EE167" s="218">
        <v>0</v>
      </c>
      <c r="EF167" s="228" t="s">
        <v>6067</v>
      </c>
      <c r="EG167" s="228" t="s">
        <v>492</v>
      </c>
      <c r="EH167" s="228">
        <v>1</v>
      </c>
      <c r="EI167" s="228" t="s">
        <v>6084</v>
      </c>
      <c r="EJ167" s="228" t="s">
        <v>6068</v>
      </c>
      <c r="EK167" s="229">
        <v>45528</v>
      </c>
      <c r="EL167" s="227" t="s">
        <v>6087</v>
      </c>
      <c r="EM167" s="213">
        <v>0</v>
      </c>
      <c r="EN167" s="230" t="s">
        <v>6067</v>
      </c>
      <c r="EO167" s="230" t="s">
        <v>492</v>
      </c>
      <c r="EP167" s="230">
        <v>1</v>
      </c>
      <c r="EQ167" s="230" t="s">
        <v>6086</v>
      </c>
      <c r="ER167" s="230" t="s">
        <v>6068</v>
      </c>
      <c r="ES167" s="214">
        <v>45528</v>
      </c>
      <c r="ET167" s="228" t="s">
        <v>6075</v>
      </c>
      <c r="EU167" s="228">
        <v>0</v>
      </c>
      <c r="EV167" s="228" t="s">
        <v>6045</v>
      </c>
      <c r="EW167" s="228" t="s">
        <v>888</v>
      </c>
      <c r="EX167" s="228">
        <v>2</v>
      </c>
      <c r="EY167" s="228" t="s">
        <v>6073</v>
      </c>
      <c r="EZ167" s="228" t="s">
        <v>4522</v>
      </c>
      <c r="FA167" s="229">
        <v>45528</v>
      </c>
      <c r="FB167" s="227" t="s">
        <v>847</v>
      </c>
      <c r="FC167" s="230">
        <v>2</v>
      </c>
      <c r="FD167" s="230" t="s">
        <v>17</v>
      </c>
      <c r="FE167" s="230" t="s">
        <v>22</v>
      </c>
      <c r="FF167" s="230">
        <v>3</v>
      </c>
      <c r="FG167" s="230" t="s">
        <v>846</v>
      </c>
      <c r="FH167" s="230" t="s">
        <v>17</v>
      </c>
      <c r="FI167" s="214">
        <v>44635</v>
      </c>
      <c r="FJ167" s="227" t="s">
        <v>848</v>
      </c>
      <c r="FK167" s="228" t="s">
        <v>17</v>
      </c>
      <c r="FL167" s="228" t="s">
        <v>17</v>
      </c>
      <c r="FM167" s="228" t="s">
        <v>22</v>
      </c>
      <c r="FN167" s="228">
        <v>3</v>
      </c>
      <c r="FO167" s="228" t="s">
        <v>17</v>
      </c>
      <c r="FP167" s="218" t="s">
        <v>17</v>
      </c>
      <c r="FQ167" s="219">
        <v>44635</v>
      </c>
      <c r="FR167" s="227" t="s">
        <v>849</v>
      </c>
      <c r="FS167" s="230" t="s">
        <v>17</v>
      </c>
      <c r="FT167" s="230" t="s">
        <v>17</v>
      </c>
      <c r="FU167" s="230" t="s">
        <v>22</v>
      </c>
      <c r="FV167" s="230">
        <v>3</v>
      </c>
      <c r="FW167" s="230" t="s">
        <v>17</v>
      </c>
      <c r="FX167" s="230" t="s">
        <v>17</v>
      </c>
      <c r="FY167" s="214">
        <v>44635</v>
      </c>
      <c r="FZ167" s="228" t="s">
        <v>2751</v>
      </c>
      <c r="GA167" s="228">
        <v>2</v>
      </c>
      <c r="GB167" s="228" t="s">
        <v>2232</v>
      </c>
      <c r="GC167" s="228" t="s">
        <v>33</v>
      </c>
      <c r="GD167" s="228">
        <v>2</v>
      </c>
      <c r="GE167" s="228" t="s">
        <v>17</v>
      </c>
      <c r="GF167" s="228" t="s">
        <v>17</v>
      </c>
      <c r="GG167" s="229">
        <v>45457</v>
      </c>
      <c r="GH167" s="227" t="s">
        <v>2757</v>
      </c>
      <c r="GI167" s="230">
        <v>0</v>
      </c>
      <c r="GJ167" s="230" t="s">
        <v>2232</v>
      </c>
      <c r="GK167" s="230" t="s">
        <v>33</v>
      </c>
      <c r="GL167" s="230">
        <v>2</v>
      </c>
      <c r="GM167" s="230" t="s">
        <v>17</v>
      </c>
      <c r="GN167" s="230" t="s">
        <v>17</v>
      </c>
      <c r="GO167" s="214">
        <v>45457</v>
      </c>
      <c r="GP167" s="228" t="s">
        <v>2752</v>
      </c>
      <c r="GQ167" s="228">
        <v>1</v>
      </c>
      <c r="GR167" s="228" t="s">
        <v>2232</v>
      </c>
      <c r="GS167" s="228" t="s">
        <v>33</v>
      </c>
      <c r="GT167" s="228">
        <v>2</v>
      </c>
      <c r="GU167" s="228" t="s">
        <v>17</v>
      </c>
      <c r="GV167" s="228" t="s">
        <v>17</v>
      </c>
      <c r="GW167" s="229">
        <v>45457</v>
      </c>
      <c r="GX167" s="227" t="s">
        <v>2758</v>
      </c>
      <c r="GY167" s="230">
        <v>0</v>
      </c>
      <c r="GZ167" s="230" t="s">
        <v>2232</v>
      </c>
      <c r="HA167" s="230" t="s">
        <v>33</v>
      </c>
      <c r="HB167" s="230">
        <v>2</v>
      </c>
      <c r="HC167" s="230" t="s">
        <v>17</v>
      </c>
      <c r="HD167" s="230" t="s">
        <v>17</v>
      </c>
      <c r="HE167" s="214">
        <v>45457</v>
      </c>
      <c r="HF167" s="228" t="s">
        <v>2750</v>
      </c>
      <c r="HG167" s="228">
        <v>0</v>
      </c>
      <c r="HH167" s="228" t="s">
        <v>2232</v>
      </c>
      <c r="HI167" s="228" t="s">
        <v>33</v>
      </c>
      <c r="HJ167" s="228">
        <v>2</v>
      </c>
      <c r="HK167" s="228" t="s">
        <v>17</v>
      </c>
      <c r="HL167" s="228" t="s">
        <v>17</v>
      </c>
      <c r="HM167" s="229">
        <v>45457</v>
      </c>
      <c r="HN167" s="227" t="s">
        <v>2756</v>
      </c>
      <c r="HO167" s="230">
        <v>2</v>
      </c>
      <c r="HP167" s="230" t="s">
        <v>2232</v>
      </c>
      <c r="HQ167" s="230" t="s">
        <v>33</v>
      </c>
      <c r="HR167" s="230">
        <v>2</v>
      </c>
      <c r="HS167" s="230" t="s">
        <v>17</v>
      </c>
      <c r="HT167" s="230" t="s">
        <v>17</v>
      </c>
      <c r="HU167" s="214">
        <v>45457</v>
      </c>
      <c r="HV167" s="228" t="s">
        <v>2753</v>
      </c>
      <c r="HW167" s="228">
        <v>0</v>
      </c>
      <c r="HX167" s="228" t="s">
        <v>2232</v>
      </c>
      <c r="HY167" s="228" t="s">
        <v>33</v>
      </c>
      <c r="HZ167" s="228">
        <v>2</v>
      </c>
      <c r="IA167" s="228" t="s">
        <v>17</v>
      </c>
      <c r="IB167" s="228" t="s">
        <v>17</v>
      </c>
      <c r="IC167" s="229">
        <v>45457</v>
      </c>
      <c r="ID167" s="227" t="s">
        <v>2755</v>
      </c>
      <c r="IE167" s="230">
        <v>0</v>
      </c>
      <c r="IF167" s="230" t="s">
        <v>2232</v>
      </c>
      <c r="IG167" s="230" t="s">
        <v>33</v>
      </c>
      <c r="IH167" s="230">
        <v>2</v>
      </c>
      <c r="II167" s="230" t="s">
        <v>17</v>
      </c>
      <c r="IJ167" s="230" t="s">
        <v>17</v>
      </c>
      <c r="IK167" s="214">
        <v>45457</v>
      </c>
      <c r="IL167" s="228" t="s">
        <v>2754</v>
      </c>
      <c r="IM167" s="228">
        <v>3</v>
      </c>
      <c r="IN167" s="228" t="s">
        <v>2232</v>
      </c>
      <c r="IO167" s="228" t="s">
        <v>33</v>
      </c>
      <c r="IP167" s="228">
        <v>2</v>
      </c>
      <c r="IQ167" s="228" t="s">
        <v>17</v>
      </c>
      <c r="IR167" s="228" t="s">
        <v>17</v>
      </c>
      <c r="IS167" s="229">
        <v>45457</v>
      </c>
    </row>
    <row r="168" spans="1:253" x14ac:dyDescent="0.35">
      <c r="A168" s="11" t="s">
        <v>542</v>
      </c>
      <c r="B168" s="11" t="s">
        <v>10825</v>
      </c>
      <c r="C168" s="11" t="s">
        <v>543</v>
      </c>
      <c r="D168" s="11" t="s">
        <v>544</v>
      </c>
      <c r="E168" s="11" t="s">
        <v>10415</v>
      </c>
      <c r="F168" s="11" t="s">
        <v>8659</v>
      </c>
      <c r="G168" s="212">
        <v>51910000</v>
      </c>
      <c r="H168" s="213" t="s">
        <v>8656</v>
      </c>
      <c r="I168" s="213" t="s">
        <v>888</v>
      </c>
      <c r="J168" s="213">
        <v>2</v>
      </c>
      <c r="K168" s="213" t="s">
        <v>8658</v>
      </c>
      <c r="L168" s="213" t="s">
        <v>8657</v>
      </c>
      <c r="M168" s="214">
        <v>45531</v>
      </c>
      <c r="N168" s="227" t="s">
        <v>8663</v>
      </c>
      <c r="O168" s="216">
        <v>26513</v>
      </c>
      <c r="P168" s="216" t="s">
        <v>8660</v>
      </c>
      <c r="Q168" s="216" t="s">
        <v>888</v>
      </c>
      <c r="R168" s="216">
        <v>2</v>
      </c>
      <c r="S168" s="216" t="s">
        <v>8662</v>
      </c>
      <c r="T168" s="216" t="s">
        <v>8661</v>
      </c>
      <c r="U168" s="217">
        <v>45531</v>
      </c>
      <c r="V168" s="227" t="s">
        <v>8667</v>
      </c>
      <c r="W168" s="213">
        <v>7756000</v>
      </c>
      <c r="X168" s="213" t="s">
        <v>8664</v>
      </c>
      <c r="Y168" s="213" t="s">
        <v>888</v>
      </c>
      <c r="Z168" s="213">
        <v>2</v>
      </c>
      <c r="AA168" s="213" t="s">
        <v>8666</v>
      </c>
      <c r="AB168" s="213" t="s">
        <v>8665</v>
      </c>
      <c r="AC168" s="214">
        <v>45531</v>
      </c>
      <c r="AD168" s="227" t="s">
        <v>8671</v>
      </c>
      <c r="AE168" s="218">
        <v>1722000</v>
      </c>
      <c r="AF168" s="218" t="s">
        <v>8668</v>
      </c>
      <c r="AG168" s="218" t="s">
        <v>888</v>
      </c>
      <c r="AH168" s="218">
        <v>2</v>
      </c>
      <c r="AI168" s="218" t="s">
        <v>8670</v>
      </c>
      <c r="AJ168" s="218" t="s">
        <v>8669</v>
      </c>
      <c r="AK168" s="219">
        <v>45531</v>
      </c>
      <c r="AL168" s="227" t="s">
        <v>8673</v>
      </c>
      <c r="AM168" s="213">
        <v>1722000</v>
      </c>
      <c r="AN168" s="213" t="s">
        <v>8668</v>
      </c>
      <c r="AO168" s="213" t="s">
        <v>888</v>
      </c>
      <c r="AP168" s="213">
        <v>2</v>
      </c>
      <c r="AQ168" s="213" t="s">
        <v>8672</v>
      </c>
      <c r="AR168" s="213" t="s">
        <v>8669</v>
      </c>
      <c r="AS168" s="214">
        <v>45531</v>
      </c>
      <c r="AT168" s="228" t="s">
        <v>548</v>
      </c>
      <c r="AU168" s="218" t="s">
        <v>17</v>
      </c>
      <c r="AV168" s="218" t="s">
        <v>17</v>
      </c>
      <c r="AW168" s="218" t="s">
        <v>17</v>
      </c>
      <c r="AX168" s="218" t="s">
        <v>17</v>
      </c>
      <c r="AY168" s="218" t="s">
        <v>500</v>
      </c>
      <c r="AZ168" s="218" t="s">
        <v>17</v>
      </c>
      <c r="BA168" s="219">
        <v>43798</v>
      </c>
      <c r="BB168" s="227" t="s">
        <v>3954</v>
      </c>
      <c r="BC168" s="213">
        <v>127000</v>
      </c>
      <c r="BD168" s="213" t="s">
        <v>3951</v>
      </c>
      <c r="BE168" s="213" t="s">
        <v>888</v>
      </c>
      <c r="BF168" s="213">
        <v>2</v>
      </c>
      <c r="BG168" s="213" t="s">
        <v>3953</v>
      </c>
      <c r="BH168" s="213" t="s">
        <v>3952</v>
      </c>
      <c r="BI168" s="214">
        <v>45502</v>
      </c>
      <c r="BJ168" s="228" t="s">
        <v>637</v>
      </c>
      <c r="BK168" s="228" t="s">
        <v>17</v>
      </c>
      <c r="BL168" s="228" t="s">
        <v>17</v>
      </c>
      <c r="BM168" s="228" t="s">
        <v>17</v>
      </c>
      <c r="BN168" s="228" t="s">
        <v>17</v>
      </c>
      <c r="BO168" s="228" t="s">
        <v>636</v>
      </c>
      <c r="BP168" s="218" t="s">
        <v>17</v>
      </c>
      <c r="BQ168" s="229">
        <v>43987</v>
      </c>
      <c r="BR168" s="227" t="s">
        <v>545</v>
      </c>
      <c r="BS168" s="230" t="s">
        <v>17</v>
      </c>
      <c r="BT168" s="230" t="s">
        <v>17</v>
      </c>
      <c r="BU168" s="230" t="s">
        <v>17</v>
      </c>
      <c r="BV168" s="230" t="s">
        <v>17</v>
      </c>
      <c r="BW168" s="230" t="s">
        <v>500</v>
      </c>
      <c r="BX168" s="230" t="s">
        <v>17</v>
      </c>
      <c r="BY168" s="214">
        <v>43798</v>
      </c>
      <c r="BZ168" s="228" t="s">
        <v>546</v>
      </c>
      <c r="CA168" s="228" t="s">
        <v>17</v>
      </c>
      <c r="CB168" s="228" t="s">
        <v>17</v>
      </c>
      <c r="CC168" s="228" t="s">
        <v>17</v>
      </c>
      <c r="CD168" s="228" t="s">
        <v>17</v>
      </c>
      <c r="CE168" s="228" t="s">
        <v>500</v>
      </c>
      <c r="CF168" s="228" t="s">
        <v>17</v>
      </c>
      <c r="CG168" s="229">
        <v>43798</v>
      </c>
      <c r="CH168" s="227" t="s">
        <v>11590</v>
      </c>
      <c r="CI168" s="228" t="e">
        <v>#N/A</v>
      </c>
      <c r="CJ168" s="228" t="e">
        <v>#N/A</v>
      </c>
      <c r="CK168" s="228" t="e">
        <v>#N/A</v>
      </c>
      <c r="CL168" s="228" t="e">
        <v>#N/A</v>
      </c>
      <c r="CM168" s="228" t="e">
        <v>#N/A</v>
      </c>
      <c r="CN168" s="228" t="e">
        <v>#N/A</v>
      </c>
      <c r="CO168" s="231" t="e">
        <v>#N/A</v>
      </c>
      <c r="CP168" s="228" t="s">
        <v>547</v>
      </c>
      <c r="CQ168" s="230" t="s">
        <v>17</v>
      </c>
      <c r="CR168" s="230" t="s">
        <v>17</v>
      </c>
      <c r="CS168" s="230" t="s">
        <v>17</v>
      </c>
      <c r="CT168" s="230" t="s">
        <v>17</v>
      </c>
      <c r="CU168" s="230" t="s">
        <v>500</v>
      </c>
      <c r="CV168" s="230" t="s">
        <v>17</v>
      </c>
      <c r="CW168" s="214">
        <v>43798</v>
      </c>
      <c r="CX168" s="228" t="s">
        <v>8675</v>
      </c>
      <c r="CY168" s="218">
        <v>1722000</v>
      </c>
      <c r="CZ168" s="218" t="s">
        <v>8668</v>
      </c>
      <c r="DA168" s="218" t="s">
        <v>888</v>
      </c>
      <c r="DB168" s="218">
        <v>2</v>
      </c>
      <c r="DC168" s="218" t="s">
        <v>5294</v>
      </c>
      <c r="DD168" s="218" t="s">
        <v>8669</v>
      </c>
      <c r="DE168" s="220">
        <v>45531</v>
      </c>
      <c r="DF168" s="227" t="s">
        <v>8678</v>
      </c>
      <c r="DG168" s="213">
        <v>6033000</v>
      </c>
      <c r="DH168" s="230" t="s">
        <v>8676</v>
      </c>
      <c r="DI168" s="230" t="s">
        <v>888</v>
      </c>
      <c r="DJ168" s="230">
        <v>2</v>
      </c>
      <c r="DK168" s="230" t="s">
        <v>8677</v>
      </c>
      <c r="DL168" s="230" t="s">
        <v>8665</v>
      </c>
      <c r="DM168" s="214">
        <v>45531</v>
      </c>
      <c r="DN168" s="228" t="s">
        <v>8682</v>
      </c>
      <c r="DO168" s="218">
        <v>0</v>
      </c>
      <c r="DP168" s="228" t="s">
        <v>8679</v>
      </c>
      <c r="DQ168" s="228" t="s">
        <v>888</v>
      </c>
      <c r="DR168" s="228">
        <v>2</v>
      </c>
      <c r="DS168" s="228" t="s">
        <v>8681</v>
      </c>
      <c r="DT168" s="228" t="s">
        <v>8680</v>
      </c>
      <c r="DU168" s="229">
        <v>45531</v>
      </c>
      <c r="DV168" s="227" t="s">
        <v>8683</v>
      </c>
      <c r="DW168" s="213">
        <v>1722000</v>
      </c>
      <c r="DX168" s="230" t="s">
        <v>8668</v>
      </c>
      <c r="DY168" s="230" t="s">
        <v>888</v>
      </c>
      <c r="DZ168" s="230">
        <v>2</v>
      </c>
      <c r="EA168" s="230" t="s">
        <v>5294</v>
      </c>
      <c r="EB168" s="230" t="s">
        <v>8669</v>
      </c>
      <c r="EC168" s="214">
        <v>45531</v>
      </c>
      <c r="ED168" s="228" t="s">
        <v>8685</v>
      </c>
      <c r="EE168" s="218" t="s">
        <v>17</v>
      </c>
      <c r="EF168" s="228" t="s">
        <v>512</v>
      </c>
      <c r="EG168" s="228" t="s">
        <v>22</v>
      </c>
      <c r="EH168" s="228">
        <v>3</v>
      </c>
      <c r="EI168" s="228" t="s">
        <v>8684</v>
      </c>
      <c r="EJ168" s="228" t="s">
        <v>17</v>
      </c>
      <c r="EK168" s="229">
        <v>45531</v>
      </c>
      <c r="EL168" s="227" t="s">
        <v>8687</v>
      </c>
      <c r="EM168" s="213" t="s">
        <v>17</v>
      </c>
      <c r="EN168" s="230" t="s">
        <v>512</v>
      </c>
      <c r="EO168" s="230" t="s">
        <v>22</v>
      </c>
      <c r="EP168" s="230">
        <v>3</v>
      </c>
      <c r="EQ168" s="230" t="s">
        <v>8686</v>
      </c>
      <c r="ER168" s="230" t="s">
        <v>17</v>
      </c>
      <c r="ES168" s="214">
        <v>45531</v>
      </c>
      <c r="ET168" s="228" t="s">
        <v>1039</v>
      </c>
      <c r="EU168" s="228">
        <v>2465</v>
      </c>
      <c r="EV168" s="228" t="s">
        <v>1036</v>
      </c>
      <c r="EW168" s="228" t="s">
        <v>888</v>
      </c>
      <c r="EX168" s="228">
        <v>2</v>
      </c>
      <c r="EY168" s="228" t="s">
        <v>1038</v>
      </c>
      <c r="EZ168" s="228" t="s">
        <v>1037</v>
      </c>
      <c r="FA168" s="229">
        <v>44831</v>
      </c>
      <c r="FB168" s="227" t="s">
        <v>8689</v>
      </c>
      <c r="FC168" s="230">
        <v>2</v>
      </c>
      <c r="FD168" s="230" t="s">
        <v>8676</v>
      </c>
      <c r="FE168" s="230" t="s">
        <v>888</v>
      </c>
      <c r="FF168" s="230">
        <v>2</v>
      </c>
      <c r="FG168" s="230" t="s">
        <v>8688</v>
      </c>
      <c r="FH168" s="230" t="s">
        <v>8665</v>
      </c>
      <c r="FI168" s="214">
        <v>45531</v>
      </c>
      <c r="FJ168" s="227" t="s">
        <v>11591</v>
      </c>
      <c r="FK168" s="228" t="e">
        <v>#N/A</v>
      </c>
      <c r="FL168" s="228" t="e">
        <v>#N/A</v>
      </c>
      <c r="FM168" s="228" t="e">
        <v>#N/A</v>
      </c>
      <c r="FN168" s="228" t="e">
        <v>#N/A</v>
      </c>
      <c r="FO168" s="228" t="e">
        <v>#N/A</v>
      </c>
      <c r="FP168" s="218" t="e">
        <v>#N/A</v>
      </c>
      <c r="FQ168" s="219" t="e">
        <v>#N/A</v>
      </c>
      <c r="FR168" s="227" t="s">
        <v>11592</v>
      </c>
      <c r="FS168" s="230" t="e">
        <v>#N/A</v>
      </c>
      <c r="FT168" s="230" t="e">
        <v>#N/A</v>
      </c>
      <c r="FU168" s="230" t="e">
        <v>#N/A</v>
      </c>
      <c r="FV168" s="230" t="e">
        <v>#N/A</v>
      </c>
      <c r="FW168" s="230" t="e">
        <v>#N/A</v>
      </c>
      <c r="FX168" s="230" t="e">
        <v>#N/A</v>
      </c>
      <c r="FY168" s="214" t="e">
        <v>#N/A</v>
      </c>
      <c r="FZ168" s="228" t="s">
        <v>2760</v>
      </c>
      <c r="GA168" s="228">
        <v>2</v>
      </c>
      <c r="GB168" s="228" t="s">
        <v>2232</v>
      </c>
      <c r="GC168" s="228" t="s">
        <v>33</v>
      </c>
      <c r="GD168" s="228">
        <v>2</v>
      </c>
      <c r="GE168" s="228" t="s">
        <v>17</v>
      </c>
      <c r="GF168" s="228" t="s">
        <v>17</v>
      </c>
      <c r="GG168" s="229">
        <v>45457</v>
      </c>
      <c r="GH168" s="227" t="s">
        <v>2766</v>
      </c>
      <c r="GI168" s="230">
        <v>1</v>
      </c>
      <c r="GJ168" s="230" t="s">
        <v>2232</v>
      </c>
      <c r="GK168" s="230" t="s">
        <v>33</v>
      </c>
      <c r="GL168" s="230">
        <v>2</v>
      </c>
      <c r="GM168" s="230" t="s">
        <v>17</v>
      </c>
      <c r="GN168" s="230" t="s">
        <v>17</v>
      </c>
      <c r="GO168" s="214">
        <v>45457</v>
      </c>
      <c r="GP168" s="228" t="s">
        <v>2761</v>
      </c>
      <c r="GQ168" s="228">
        <v>0</v>
      </c>
      <c r="GR168" s="228" t="s">
        <v>2232</v>
      </c>
      <c r="GS168" s="228" t="s">
        <v>33</v>
      </c>
      <c r="GT168" s="228">
        <v>2</v>
      </c>
      <c r="GU168" s="228" t="s">
        <v>17</v>
      </c>
      <c r="GV168" s="228" t="s">
        <v>17</v>
      </c>
      <c r="GW168" s="229">
        <v>45457</v>
      </c>
      <c r="GX168" s="227" t="s">
        <v>2767</v>
      </c>
      <c r="GY168" s="230">
        <v>0</v>
      </c>
      <c r="GZ168" s="230" t="s">
        <v>2232</v>
      </c>
      <c r="HA168" s="230" t="s">
        <v>33</v>
      </c>
      <c r="HB168" s="230">
        <v>2</v>
      </c>
      <c r="HC168" s="230" t="s">
        <v>17</v>
      </c>
      <c r="HD168" s="230" t="s">
        <v>17</v>
      </c>
      <c r="HE168" s="214">
        <v>45457</v>
      </c>
      <c r="HF168" s="228" t="s">
        <v>2759</v>
      </c>
      <c r="HG168" s="228">
        <v>2</v>
      </c>
      <c r="HH168" s="228" t="s">
        <v>2232</v>
      </c>
      <c r="HI168" s="228" t="s">
        <v>33</v>
      </c>
      <c r="HJ168" s="228">
        <v>2</v>
      </c>
      <c r="HK168" s="228" t="s">
        <v>17</v>
      </c>
      <c r="HL168" s="228" t="s">
        <v>17</v>
      </c>
      <c r="HM168" s="229">
        <v>45457</v>
      </c>
      <c r="HN168" s="227" t="s">
        <v>2765</v>
      </c>
      <c r="HO168" s="230">
        <v>1</v>
      </c>
      <c r="HP168" s="230" t="s">
        <v>2232</v>
      </c>
      <c r="HQ168" s="230" t="s">
        <v>33</v>
      </c>
      <c r="HR168" s="230">
        <v>2</v>
      </c>
      <c r="HS168" s="230" t="s">
        <v>17</v>
      </c>
      <c r="HT168" s="230" t="s">
        <v>17</v>
      </c>
      <c r="HU168" s="214">
        <v>45457</v>
      </c>
      <c r="HV168" s="228" t="s">
        <v>2762</v>
      </c>
      <c r="HW168" s="228">
        <v>0</v>
      </c>
      <c r="HX168" s="228" t="s">
        <v>2232</v>
      </c>
      <c r="HY168" s="228" t="s">
        <v>33</v>
      </c>
      <c r="HZ168" s="228">
        <v>2</v>
      </c>
      <c r="IA168" s="228" t="s">
        <v>17</v>
      </c>
      <c r="IB168" s="228" t="s">
        <v>17</v>
      </c>
      <c r="IC168" s="229">
        <v>45457</v>
      </c>
      <c r="ID168" s="227" t="s">
        <v>2764</v>
      </c>
      <c r="IE168" s="230">
        <v>1</v>
      </c>
      <c r="IF168" s="230" t="s">
        <v>2232</v>
      </c>
      <c r="IG168" s="230" t="s">
        <v>33</v>
      </c>
      <c r="IH168" s="230">
        <v>2</v>
      </c>
      <c r="II168" s="230" t="s">
        <v>17</v>
      </c>
      <c r="IJ168" s="230" t="s">
        <v>17</v>
      </c>
      <c r="IK168" s="214">
        <v>45457</v>
      </c>
      <c r="IL168" s="228" t="s">
        <v>2763</v>
      </c>
      <c r="IM168" s="228">
        <v>2</v>
      </c>
      <c r="IN168" s="228" t="s">
        <v>2232</v>
      </c>
      <c r="IO168" s="228" t="s">
        <v>33</v>
      </c>
      <c r="IP168" s="228">
        <v>2</v>
      </c>
      <c r="IQ168" s="228" t="s">
        <v>17</v>
      </c>
      <c r="IR168" s="228" t="s">
        <v>17</v>
      </c>
      <c r="IS168" s="229">
        <v>45457</v>
      </c>
    </row>
    <row r="169" spans="1:253" x14ac:dyDescent="0.35">
      <c r="A169" s="11" t="s">
        <v>3377</v>
      </c>
      <c r="B169" s="11" t="s">
        <v>10762</v>
      </c>
      <c r="C169" s="11" t="s">
        <v>3378</v>
      </c>
      <c r="D169" s="11" t="s">
        <v>3379</v>
      </c>
      <c r="E169" s="11" t="s">
        <v>10416</v>
      </c>
      <c r="F169" s="11" t="s">
        <v>5414</v>
      </c>
      <c r="G169" s="212">
        <v>38376000</v>
      </c>
      <c r="H169" s="213" t="s">
        <v>5411</v>
      </c>
      <c r="I169" s="213" t="s">
        <v>492</v>
      </c>
      <c r="J169" s="213">
        <v>1</v>
      </c>
      <c r="K169" s="213" t="s">
        <v>5413</v>
      </c>
      <c r="L169" s="213" t="s">
        <v>5412</v>
      </c>
      <c r="M169" s="214">
        <v>45526</v>
      </c>
      <c r="N169" s="227" t="s">
        <v>5418</v>
      </c>
      <c r="O169" s="216">
        <v>603628</v>
      </c>
      <c r="P169" s="216" t="s">
        <v>5415</v>
      </c>
      <c r="Q169" s="216" t="s">
        <v>492</v>
      </c>
      <c r="R169" s="216">
        <v>1</v>
      </c>
      <c r="S169" s="216" t="s">
        <v>5417</v>
      </c>
      <c r="T169" s="216" t="s">
        <v>5416</v>
      </c>
      <c r="U169" s="217">
        <v>45526</v>
      </c>
      <c r="V169" s="227" t="s">
        <v>5420</v>
      </c>
      <c r="W169" s="213">
        <v>38376000</v>
      </c>
      <c r="X169" s="213" t="s">
        <v>5411</v>
      </c>
      <c r="Y169" s="213" t="s">
        <v>888</v>
      </c>
      <c r="Z169" s="213">
        <v>2</v>
      </c>
      <c r="AA169" s="213" t="s">
        <v>5419</v>
      </c>
      <c r="AB169" s="213" t="s">
        <v>5412</v>
      </c>
      <c r="AC169" s="214">
        <v>45526</v>
      </c>
      <c r="AD169" s="227" t="s">
        <v>5424</v>
      </c>
      <c r="AE169" s="218">
        <v>16749000</v>
      </c>
      <c r="AF169" s="218" t="s">
        <v>5421</v>
      </c>
      <c r="AG169" s="218" t="s">
        <v>888</v>
      </c>
      <c r="AH169" s="218">
        <v>2</v>
      </c>
      <c r="AI169" s="218" t="s">
        <v>5423</v>
      </c>
      <c r="AJ169" s="218" t="s">
        <v>5422</v>
      </c>
      <c r="AK169" s="219">
        <v>45526</v>
      </c>
      <c r="AL169" s="227" t="s">
        <v>5428</v>
      </c>
      <c r="AM169" s="213">
        <v>14363000</v>
      </c>
      <c r="AN169" s="213" t="s">
        <v>5425</v>
      </c>
      <c r="AO169" s="213" t="s">
        <v>492</v>
      </c>
      <c r="AP169" s="213">
        <v>1</v>
      </c>
      <c r="AQ169" s="213" t="s">
        <v>5427</v>
      </c>
      <c r="AR169" s="213" t="s">
        <v>5426</v>
      </c>
      <c r="AS169" s="214">
        <v>45526</v>
      </c>
      <c r="AT169" s="228" t="s">
        <v>5433</v>
      </c>
      <c r="AU169" s="218">
        <v>3886</v>
      </c>
      <c r="AV169" s="218" t="s">
        <v>5430</v>
      </c>
      <c r="AW169" s="218" t="s">
        <v>22</v>
      </c>
      <c r="AX169" s="218">
        <v>3</v>
      </c>
      <c r="AY169" s="218" t="s">
        <v>5432</v>
      </c>
      <c r="AZ169" s="218" t="s">
        <v>5431</v>
      </c>
      <c r="BA169" s="219">
        <v>45526</v>
      </c>
      <c r="BB169" s="227" t="s">
        <v>5429</v>
      </c>
      <c r="BC169" s="213" t="s">
        <v>17</v>
      </c>
      <c r="BD169" s="213" t="s">
        <v>17</v>
      </c>
      <c r="BE169" s="213" t="s">
        <v>17</v>
      </c>
      <c r="BF169" s="213" t="s">
        <v>17</v>
      </c>
      <c r="BG169" s="213" t="s">
        <v>5273</v>
      </c>
      <c r="BH169" s="213" t="s">
        <v>17</v>
      </c>
      <c r="BI169" s="214">
        <v>45526</v>
      </c>
      <c r="BJ169" s="228" t="s">
        <v>5436</v>
      </c>
      <c r="BK169" s="228">
        <v>24502</v>
      </c>
      <c r="BL169" s="228" t="s">
        <v>5434</v>
      </c>
      <c r="BM169" s="228" t="s">
        <v>22</v>
      </c>
      <c r="BN169" s="228">
        <v>3</v>
      </c>
      <c r="BO169" s="228" t="s">
        <v>5435</v>
      </c>
      <c r="BP169" s="218" t="s">
        <v>4522</v>
      </c>
      <c r="BQ169" s="229">
        <v>45526</v>
      </c>
      <c r="BR169" s="227" t="s">
        <v>5439</v>
      </c>
      <c r="BS169" s="230" t="s">
        <v>17</v>
      </c>
      <c r="BT169" s="230" t="s">
        <v>17</v>
      </c>
      <c r="BU169" s="230" t="s">
        <v>17</v>
      </c>
      <c r="BV169" s="230" t="s">
        <v>17</v>
      </c>
      <c r="BW169" s="230" t="s">
        <v>5273</v>
      </c>
      <c r="BX169" s="230" t="s">
        <v>17</v>
      </c>
      <c r="BY169" s="214">
        <v>45526</v>
      </c>
      <c r="BZ169" s="228" t="s">
        <v>5440</v>
      </c>
      <c r="CA169" s="228" t="s">
        <v>17</v>
      </c>
      <c r="CB169" s="228" t="s">
        <v>17</v>
      </c>
      <c r="CC169" s="228" t="s">
        <v>17</v>
      </c>
      <c r="CD169" s="228" t="s">
        <v>17</v>
      </c>
      <c r="CE169" s="228" t="s">
        <v>5273</v>
      </c>
      <c r="CF169" s="228" t="s">
        <v>17</v>
      </c>
      <c r="CG169" s="229">
        <v>45526</v>
      </c>
      <c r="CH169" s="227" t="s">
        <v>11593</v>
      </c>
      <c r="CI169" s="228" t="e">
        <v>#N/A</v>
      </c>
      <c r="CJ169" s="228" t="e">
        <v>#N/A</v>
      </c>
      <c r="CK169" s="228" t="e">
        <v>#N/A</v>
      </c>
      <c r="CL169" s="228" t="e">
        <v>#N/A</v>
      </c>
      <c r="CM169" s="228" t="e">
        <v>#N/A</v>
      </c>
      <c r="CN169" s="228" t="e">
        <v>#N/A</v>
      </c>
      <c r="CO169" s="231" t="e">
        <v>#N/A</v>
      </c>
      <c r="CP169" s="228" t="s">
        <v>5445</v>
      </c>
      <c r="CQ169" s="230">
        <v>486000000000</v>
      </c>
      <c r="CR169" s="230" t="s">
        <v>5442</v>
      </c>
      <c r="CS169" s="230" t="s">
        <v>888</v>
      </c>
      <c r="CT169" s="230">
        <v>2</v>
      </c>
      <c r="CU169" s="230" t="s">
        <v>5444</v>
      </c>
      <c r="CV169" s="230" t="s">
        <v>5443</v>
      </c>
      <c r="CW169" s="214">
        <v>45526</v>
      </c>
      <c r="CX169" s="228" t="s">
        <v>5447</v>
      </c>
      <c r="CY169" s="218">
        <v>14622000</v>
      </c>
      <c r="CZ169" s="218" t="s">
        <v>5452</v>
      </c>
      <c r="DA169" s="218" t="s">
        <v>22</v>
      </c>
      <c r="DB169" s="218">
        <v>3</v>
      </c>
      <c r="DC169" s="218" t="s">
        <v>5456</v>
      </c>
      <c r="DD169" s="218" t="s">
        <v>5455</v>
      </c>
      <c r="DE169" s="220">
        <v>45526</v>
      </c>
      <c r="DF169" s="227" t="s">
        <v>5451</v>
      </c>
      <c r="DG169" s="213">
        <v>21626000</v>
      </c>
      <c r="DH169" s="230" t="s">
        <v>5448</v>
      </c>
      <c r="DI169" s="230" t="s">
        <v>888</v>
      </c>
      <c r="DJ169" s="230">
        <v>2</v>
      </c>
      <c r="DK169" s="230" t="s">
        <v>5450</v>
      </c>
      <c r="DL169" s="230" t="s">
        <v>5449</v>
      </c>
      <c r="DM169" s="214">
        <v>45526</v>
      </c>
      <c r="DN169" s="228" t="s">
        <v>5454</v>
      </c>
      <c r="DO169" s="218">
        <v>2127000</v>
      </c>
      <c r="DP169" s="228" t="s">
        <v>5452</v>
      </c>
      <c r="DQ169" s="228" t="s">
        <v>888</v>
      </c>
      <c r="DR169" s="228">
        <v>2</v>
      </c>
      <c r="DS169" s="228" t="s">
        <v>5453</v>
      </c>
      <c r="DT169" s="228" t="s">
        <v>5422</v>
      </c>
      <c r="DU169" s="229">
        <v>45526</v>
      </c>
      <c r="DV169" s="227" t="s">
        <v>5457</v>
      </c>
      <c r="DW169" s="213">
        <v>9504000</v>
      </c>
      <c r="DX169" s="230" t="s">
        <v>5452</v>
      </c>
      <c r="DY169" s="230" t="s">
        <v>22</v>
      </c>
      <c r="DZ169" s="230">
        <v>3</v>
      </c>
      <c r="EA169" s="230" t="s">
        <v>5456</v>
      </c>
      <c r="EB169" s="230" t="s">
        <v>5455</v>
      </c>
      <c r="EC169" s="214">
        <v>45526</v>
      </c>
      <c r="ED169" s="228" t="s">
        <v>5459</v>
      </c>
      <c r="EE169" s="218">
        <v>1170000</v>
      </c>
      <c r="EF169" s="228" t="s">
        <v>5452</v>
      </c>
      <c r="EG169" s="228" t="s">
        <v>22</v>
      </c>
      <c r="EH169" s="228">
        <v>3</v>
      </c>
      <c r="EI169" s="228" t="s">
        <v>5458</v>
      </c>
      <c r="EJ169" s="228" t="s">
        <v>5455</v>
      </c>
      <c r="EK169" s="229">
        <v>45526</v>
      </c>
      <c r="EL169" s="227" t="s">
        <v>5461</v>
      </c>
      <c r="EM169" s="213">
        <v>3948000</v>
      </c>
      <c r="EN169" s="230" t="s">
        <v>5452</v>
      </c>
      <c r="EO169" s="230" t="s">
        <v>22</v>
      </c>
      <c r="EP169" s="230">
        <v>3</v>
      </c>
      <c r="EQ169" s="230" t="s">
        <v>5460</v>
      </c>
      <c r="ER169" s="230" t="s">
        <v>5455</v>
      </c>
      <c r="ES169" s="214">
        <v>45526</v>
      </c>
      <c r="ET169" s="228" t="s">
        <v>5438</v>
      </c>
      <c r="EU169" s="228">
        <v>24502</v>
      </c>
      <c r="EV169" s="228" t="s">
        <v>5434</v>
      </c>
      <c r="EW169" s="228" t="s">
        <v>22</v>
      </c>
      <c r="EX169" s="228">
        <v>3</v>
      </c>
      <c r="EY169" s="228" t="s">
        <v>5437</v>
      </c>
      <c r="EZ169" s="228" t="s">
        <v>4522</v>
      </c>
      <c r="FA169" s="229">
        <v>45526</v>
      </c>
      <c r="FB169" s="227" t="s">
        <v>5464</v>
      </c>
      <c r="FC169" s="230">
        <v>4</v>
      </c>
      <c r="FD169" s="230" t="s">
        <v>5452</v>
      </c>
      <c r="FE169" s="230" t="s">
        <v>492</v>
      </c>
      <c r="FF169" s="230">
        <v>1</v>
      </c>
      <c r="FG169" s="230" t="s">
        <v>5463</v>
      </c>
      <c r="FH169" s="230" t="s">
        <v>5462</v>
      </c>
      <c r="FI169" s="214">
        <v>45526</v>
      </c>
      <c r="FJ169" s="227" t="s">
        <v>5465</v>
      </c>
      <c r="FK169" s="228" t="s">
        <v>17</v>
      </c>
      <c r="FL169" s="228" t="s">
        <v>17</v>
      </c>
      <c r="FM169" s="228" t="s">
        <v>17</v>
      </c>
      <c r="FN169" s="228" t="s">
        <v>17</v>
      </c>
      <c r="FO169" s="228" t="s">
        <v>5273</v>
      </c>
      <c r="FP169" s="218" t="s">
        <v>17</v>
      </c>
      <c r="FQ169" s="219">
        <v>45526</v>
      </c>
      <c r="FR169" s="227" t="s">
        <v>5466</v>
      </c>
      <c r="FS169" s="230" t="s">
        <v>17</v>
      </c>
      <c r="FT169" s="230" t="s">
        <v>17</v>
      </c>
      <c r="FU169" s="230" t="s">
        <v>17</v>
      </c>
      <c r="FV169" s="230" t="s">
        <v>17</v>
      </c>
      <c r="FW169" s="230" t="s">
        <v>5273</v>
      </c>
      <c r="FX169" s="230" t="s">
        <v>17</v>
      </c>
      <c r="FY169" s="214">
        <v>45526</v>
      </c>
      <c r="FZ169" s="228" t="s">
        <v>3381</v>
      </c>
      <c r="GA169" s="228">
        <v>1</v>
      </c>
      <c r="GB169" s="228" t="s">
        <v>2232</v>
      </c>
      <c r="GC169" s="228" t="s">
        <v>33</v>
      </c>
      <c r="GD169" s="228">
        <v>2</v>
      </c>
      <c r="GE169" s="228" t="s">
        <v>17</v>
      </c>
      <c r="GF169" s="228" t="s">
        <v>17</v>
      </c>
      <c r="GG169" s="229">
        <v>45461</v>
      </c>
      <c r="GH169" s="227" t="s">
        <v>3387</v>
      </c>
      <c r="GI169" s="230">
        <v>3</v>
      </c>
      <c r="GJ169" s="230" t="s">
        <v>2232</v>
      </c>
      <c r="GK169" s="230" t="s">
        <v>33</v>
      </c>
      <c r="GL169" s="230">
        <v>2</v>
      </c>
      <c r="GM169" s="230" t="s">
        <v>17</v>
      </c>
      <c r="GN169" s="230" t="s">
        <v>17</v>
      </c>
      <c r="GO169" s="214">
        <v>45461</v>
      </c>
      <c r="GP169" s="228" t="s">
        <v>3382</v>
      </c>
      <c r="GQ169" s="228">
        <v>1</v>
      </c>
      <c r="GR169" s="228" t="s">
        <v>2232</v>
      </c>
      <c r="GS169" s="228" t="s">
        <v>33</v>
      </c>
      <c r="GT169" s="228">
        <v>2</v>
      </c>
      <c r="GU169" s="228" t="s">
        <v>17</v>
      </c>
      <c r="GV169" s="228" t="s">
        <v>17</v>
      </c>
      <c r="GW169" s="229">
        <v>45461</v>
      </c>
      <c r="GX169" s="227" t="s">
        <v>3388</v>
      </c>
      <c r="GY169" s="230">
        <v>3</v>
      </c>
      <c r="GZ169" s="230" t="s">
        <v>2232</v>
      </c>
      <c r="HA169" s="230" t="s">
        <v>33</v>
      </c>
      <c r="HB169" s="230">
        <v>2</v>
      </c>
      <c r="HC169" s="230" t="s">
        <v>17</v>
      </c>
      <c r="HD169" s="230" t="s">
        <v>17</v>
      </c>
      <c r="HE169" s="214">
        <v>45461</v>
      </c>
      <c r="HF169" s="228" t="s">
        <v>3380</v>
      </c>
      <c r="HG169" s="228">
        <v>2</v>
      </c>
      <c r="HH169" s="228" t="s">
        <v>2232</v>
      </c>
      <c r="HI169" s="228" t="s">
        <v>33</v>
      </c>
      <c r="HJ169" s="228">
        <v>2</v>
      </c>
      <c r="HK169" s="228" t="s">
        <v>17</v>
      </c>
      <c r="HL169" s="228" t="s">
        <v>17</v>
      </c>
      <c r="HM169" s="229">
        <v>45461</v>
      </c>
      <c r="HN169" s="227" t="s">
        <v>3386</v>
      </c>
      <c r="HO169" s="230">
        <v>3</v>
      </c>
      <c r="HP169" s="230" t="s">
        <v>2232</v>
      </c>
      <c r="HQ169" s="230" t="s">
        <v>33</v>
      </c>
      <c r="HR169" s="230">
        <v>2</v>
      </c>
      <c r="HS169" s="230" t="s">
        <v>17</v>
      </c>
      <c r="HT169" s="230" t="s">
        <v>17</v>
      </c>
      <c r="HU169" s="214">
        <v>45461</v>
      </c>
      <c r="HV169" s="228" t="s">
        <v>3383</v>
      </c>
      <c r="HW169" s="228">
        <v>3</v>
      </c>
      <c r="HX169" s="228" t="s">
        <v>2232</v>
      </c>
      <c r="HY169" s="228" t="s">
        <v>33</v>
      </c>
      <c r="HZ169" s="228">
        <v>2</v>
      </c>
      <c r="IA169" s="228" t="s">
        <v>17</v>
      </c>
      <c r="IB169" s="228" t="s">
        <v>17</v>
      </c>
      <c r="IC169" s="229">
        <v>45461</v>
      </c>
      <c r="ID169" s="227" t="s">
        <v>3385</v>
      </c>
      <c r="IE169" s="230">
        <v>3</v>
      </c>
      <c r="IF169" s="230" t="s">
        <v>2232</v>
      </c>
      <c r="IG169" s="230" t="s">
        <v>33</v>
      </c>
      <c r="IH169" s="230">
        <v>2</v>
      </c>
      <c r="II169" s="230" t="s">
        <v>17</v>
      </c>
      <c r="IJ169" s="230" t="s">
        <v>17</v>
      </c>
      <c r="IK169" s="214">
        <v>45461</v>
      </c>
      <c r="IL169" s="228" t="s">
        <v>3384</v>
      </c>
      <c r="IM169" s="228">
        <v>3</v>
      </c>
      <c r="IN169" s="228" t="s">
        <v>2232</v>
      </c>
      <c r="IO169" s="228" t="s">
        <v>33</v>
      </c>
      <c r="IP169" s="228">
        <v>2</v>
      </c>
      <c r="IQ169" s="228" t="s">
        <v>17</v>
      </c>
      <c r="IR169" s="228" t="s">
        <v>17</v>
      </c>
      <c r="IS169" s="229">
        <v>45461</v>
      </c>
    </row>
    <row r="170" spans="1:253" x14ac:dyDescent="0.35">
      <c r="A170" s="11" t="s">
        <v>1500</v>
      </c>
      <c r="B170" s="11" t="s">
        <v>11305</v>
      </c>
      <c r="C170" s="11" t="s">
        <v>1501</v>
      </c>
      <c r="D170" s="11" t="s">
        <v>1502</v>
      </c>
      <c r="E170" s="11" t="s">
        <v>10425</v>
      </c>
      <c r="F170" s="11" t="s">
        <v>7877</v>
      </c>
      <c r="G170" s="212">
        <v>28302000</v>
      </c>
      <c r="H170" s="213" t="s">
        <v>7874</v>
      </c>
      <c r="I170" s="213" t="s">
        <v>33</v>
      </c>
      <c r="J170" s="213">
        <v>2</v>
      </c>
      <c r="K170" s="213" t="s">
        <v>7876</v>
      </c>
      <c r="L170" s="213" t="s">
        <v>7875</v>
      </c>
      <c r="M170" s="214">
        <v>45530</v>
      </c>
      <c r="N170" s="227" t="s">
        <v>7880</v>
      </c>
      <c r="O170" s="216">
        <v>882050</v>
      </c>
      <c r="P170" s="216" t="s">
        <v>4160</v>
      </c>
      <c r="Q170" s="216" t="s">
        <v>888</v>
      </c>
      <c r="R170" s="216">
        <v>2</v>
      </c>
      <c r="S170" s="216" t="s">
        <v>7879</v>
      </c>
      <c r="T170" s="216" t="s">
        <v>7878</v>
      </c>
      <c r="U170" s="217">
        <v>45530</v>
      </c>
      <c r="V170" s="227" t="s">
        <v>7883</v>
      </c>
      <c r="W170" s="213">
        <v>28302000</v>
      </c>
      <c r="X170" s="213" t="s">
        <v>7881</v>
      </c>
      <c r="Y170" s="213" t="s">
        <v>33</v>
      </c>
      <c r="Z170" s="213">
        <v>2</v>
      </c>
      <c r="AA170" s="213" t="s">
        <v>7882</v>
      </c>
      <c r="AB170" s="213" t="s">
        <v>7875</v>
      </c>
      <c r="AC170" s="214">
        <v>45530</v>
      </c>
      <c r="AD170" s="227" t="s">
        <v>7887</v>
      </c>
      <c r="AE170" s="218">
        <v>19528000</v>
      </c>
      <c r="AF170" s="218" t="s">
        <v>7884</v>
      </c>
      <c r="AG170" s="218" t="s">
        <v>33</v>
      </c>
      <c r="AH170" s="218">
        <v>2</v>
      </c>
      <c r="AI170" s="218" t="s">
        <v>7886</v>
      </c>
      <c r="AJ170" s="218" t="s">
        <v>7885</v>
      </c>
      <c r="AK170" s="219">
        <v>45530</v>
      </c>
      <c r="AL170" s="227" t="s">
        <v>7891</v>
      </c>
      <c r="AM170" s="213">
        <v>7700000</v>
      </c>
      <c r="AN170" s="213" t="s">
        <v>7888</v>
      </c>
      <c r="AO170" s="213" t="s">
        <v>22</v>
      </c>
      <c r="AP170" s="213">
        <v>3</v>
      </c>
      <c r="AQ170" s="213" t="s">
        <v>7890</v>
      </c>
      <c r="AR170" s="213" t="s">
        <v>7889</v>
      </c>
      <c r="AS170" s="214">
        <v>45530</v>
      </c>
      <c r="AT170" s="228" t="s">
        <v>7893</v>
      </c>
      <c r="AU170" s="218" t="s">
        <v>17</v>
      </c>
      <c r="AV170" s="218" t="s">
        <v>7892</v>
      </c>
      <c r="AW170" s="218" t="s">
        <v>17</v>
      </c>
      <c r="AX170" s="218" t="s">
        <v>17</v>
      </c>
      <c r="AY170" s="218" t="s">
        <v>7714</v>
      </c>
      <c r="AZ170" s="218" t="s">
        <v>17</v>
      </c>
      <c r="BA170" s="219">
        <v>45530</v>
      </c>
      <c r="BB170" s="227" t="s">
        <v>7916</v>
      </c>
      <c r="BC170" s="213" t="s">
        <v>17</v>
      </c>
      <c r="BD170" s="213" t="s">
        <v>824</v>
      </c>
      <c r="BE170" s="213" t="s">
        <v>22</v>
      </c>
      <c r="BF170" s="213">
        <v>3</v>
      </c>
      <c r="BG170" s="213" t="s">
        <v>7714</v>
      </c>
      <c r="BH170" s="213" t="s">
        <v>17</v>
      </c>
      <c r="BI170" s="214">
        <v>45530</v>
      </c>
      <c r="BJ170" s="228" t="s">
        <v>7895</v>
      </c>
      <c r="BK170" s="228">
        <v>217</v>
      </c>
      <c r="BL170" s="228" t="s">
        <v>7894</v>
      </c>
      <c r="BM170" s="228" t="s">
        <v>22</v>
      </c>
      <c r="BN170" s="228">
        <v>3</v>
      </c>
      <c r="BO170" s="228" t="s">
        <v>7717</v>
      </c>
      <c r="BP170" s="218" t="s">
        <v>790</v>
      </c>
      <c r="BQ170" s="229">
        <v>45530</v>
      </c>
      <c r="BR170" s="227" t="s">
        <v>7917</v>
      </c>
      <c r="BS170" s="230" t="s">
        <v>17</v>
      </c>
      <c r="BT170" s="230" t="s">
        <v>824</v>
      </c>
      <c r="BU170" s="230" t="s">
        <v>22</v>
      </c>
      <c r="BV170" s="230">
        <v>3</v>
      </c>
      <c r="BW170" s="230" t="s">
        <v>7714</v>
      </c>
      <c r="BX170" s="230" t="s">
        <v>17</v>
      </c>
      <c r="BY170" s="214">
        <v>45530</v>
      </c>
      <c r="BZ170" s="228" t="s">
        <v>7918</v>
      </c>
      <c r="CA170" s="228" t="s">
        <v>17</v>
      </c>
      <c r="CB170" s="228" t="s">
        <v>824</v>
      </c>
      <c r="CC170" s="228" t="s">
        <v>22</v>
      </c>
      <c r="CD170" s="228">
        <v>3</v>
      </c>
      <c r="CE170" s="228" t="s">
        <v>7714</v>
      </c>
      <c r="CF170" s="228" t="s">
        <v>17</v>
      </c>
      <c r="CG170" s="229">
        <v>45530</v>
      </c>
      <c r="CH170" s="227" t="s">
        <v>11594</v>
      </c>
      <c r="CI170" s="228" t="e">
        <v>#N/A</v>
      </c>
      <c r="CJ170" s="228" t="e">
        <v>#N/A</v>
      </c>
      <c r="CK170" s="228" t="e">
        <v>#N/A</v>
      </c>
      <c r="CL170" s="228" t="e">
        <v>#N/A</v>
      </c>
      <c r="CM170" s="228" t="e">
        <v>#N/A</v>
      </c>
      <c r="CN170" s="228" t="e">
        <v>#N/A</v>
      </c>
      <c r="CO170" s="231" t="e">
        <v>#N/A</v>
      </c>
      <c r="CP170" s="228" t="s">
        <v>7920</v>
      </c>
      <c r="CQ170" s="230" t="s">
        <v>17</v>
      </c>
      <c r="CR170" s="230" t="s">
        <v>824</v>
      </c>
      <c r="CS170" s="230" t="s">
        <v>22</v>
      </c>
      <c r="CT170" s="230">
        <v>3</v>
      </c>
      <c r="CU170" s="230" t="s">
        <v>7714</v>
      </c>
      <c r="CV170" s="230" t="s">
        <v>17</v>
      </c>
      <c r="CW170" s="214">
        <v>45530</v>
      </c>
      <c r="CX170" s="228" t="s">
        <v>7900</v>
      </c>
      <c r="CY170" s="218">
        <v>7600000</v>
      </c>
      <c r="CZ170" s="218" t="s">
        <v>7905</v>
      </c>
      <c r="DA170" s="218" t="s">
        <v>22</v>
      </c>
      <c r="DB170" s="218">
        <v>3</v>
      </c>
      <c r="DC170" s="218" t="s">
        <v>7907</v>
      </c>
      <c r="DD170" s="218" t="s">
        <v>7906</v>
      </c>
      <c r="DE170" s="220">
        <v>45530</v>
      </c>
      <c r="DF170" s="227" t="s">
        <v>7902</v>
      </c>
      <c r="DG170" s="213">
        <v>8774000</v>
      </c>
      <c r="DH170" s="230" t="s">
        <v>7884</v>
      </c>
      <c r="DI170" s="230" t="s">
        <v>33</v>
      </c>
      <c r="DJ170" s="230">
        <v>2</v>
      </c>
      <c r="DK170" s="230" t="s">
        <v>7901</v>
      </c>
      <c r="DL170" s="230" t="s">
        <v>7885</v>
      </c>
      <c r="DM170" s="214">
        <v>45530</v>
      </c>
      <c r="DN170" s="228" t="s">
        <v>7904</v>
      </c>
      <c r="DO170" s="218">
        <v>11928000</v>
      </c>
      <c r="DP170" s="228" t="s">
        <v>7884</v>
      </c>
      <c r="DQ170" s="228" t="s">
        <v>33</v>
      </c>
      <c r="DR170" s="228">
        <v>2</v>
      </c>
      <c r="DS170" s="228" t="s">
        <v>7903</v>
      </c>
      <c r="DT170" s="228" t="s">
        <v>7885</v>
      </c>
      <c r="DU170" s="229">
        <v>45530</v>
      </c>
      <c r="DV170" s="227" t="s">
        <v>7908</v>
      </c>
      <c r="DW170" s="213">
        <v>7600000</v>
      </c>
      <c r="DX170" s="230" t="s">
        <v>7905</v>
      </c>
      <c r="DY170" s="230" t="s">
        <v>22</v>
      </c>
      <c r="DZ170" s="230">
        <v>3</v>
      </c>
      <c r="EA170" s="230" t="s">
        <v>7907</v>
      </c>
      <c r="EB170" s="230" t="s">
        <v>7906</v>
      </c>
      <c r="EC170" s="214">
        <v>45530</v>
      </c>
      <c r="ED170" s="228" t="s">
        <v>7910</v>
      </c>
      <c r="EE170" s="218">
        <v>0</v>
      </c>
      <c r="EF170" s="228" t="s">
        <v>7909</v>
      </c>
      <c r="EG170" s="228" t="s">
        <v>22</v>
      </c>
      <c r="EH170" s="228">
        <v>3</v>
      </c>
      <c r="EI170" s="228" t="s">
        <v>7714</v>
      </c>
      <c r="EJ170" s="228" t="s">
        <v>17</v>
      </c>
      <c r="EK170" s="229">
        <v>45530</v>
      </c>
      <c r="EL170" s="227" t="s">
        <v>7911</v>
      </c>
      <c r="EM170" s="213">
        <v>0</v>
      </c>
      <c r="EN170" s="230" t="s">
        <v>17</v>
      </c>
      <c r="EO170" s="230" t="s">
        <v>22</v>
      </c>
      <c r="EP170" s="230">
        <v>3</v>
      </c>
      <c r="EQ170" s="230" t="s">
        <v>7714</v>
      </c>
      <c r="ER170" s="230" t="s">
        <v>17</v>
      </c>
      <c r="ES170" s="214">
        <v>45530</v>
      </c>
      <c r="ET170" s="228" t="s">
        <v>7896</v>
      </c>
      <c r="EU170" s="228">
        <v>217</v>
      </c>
      <c r="EV170" s="228" t="s">
        <v>7894</v>
      </c>
      <c r="EW170" s="228" t="s">
        <v>22</v>
      </c>
      <c r="EX170" s="228">
        <v>3</v>
      </c>
      <c r="EY170" s="228" t="s">
        <v>7717</v>
      </c>
      <c r="EZ170" s="228" t="s">
        <v>790</v>
      </c>
      <c r="FA170" s="229">
        <v>45530</v>
      </c>
      <c r="FB170" s="227" t="s">
        <v>7915</v>
      </c>
      <c r="FC170" s="230">
        <v>5</v>
      </c>
      <c r="FD170" s="230" t="s">
        <v>7912</v>
      </c>
      <c r="FE170" s="230" t="s">
        <v>22</v>
      </c>
      <c r="FF170" s="230">
        <v>3</v>
      </c>
      <c r="FG170" s="230" t="s">
        <v>7914</v>
      </c>
      <c r="FH170" s="230" t="s">
        <v>7913</v>
      </c>
      <c r="FI170" s="214">
        <v>45530</v>
      </c>
      <c r="FJ170" s="227" t="s">
        <v>1503</v>
      </c>
      <c r="FK170" s="228" t="s">
        <v>17</v>
      </c>
      <c r="FL170" s="228" t="s">
        <v>17</v>
      </c>
      <c r="FM170" s="228" t="s">
        <v>17</v>
      </c>
      <c r="FN170" s="228" t="s">
        <v>17</v>
      </c>
      <c r="FO170" s="228" t="s">
        <v>1431</v>
      </c>
      <c r="FP170" s="218" t="s">
        <v>17</v>
      </c>
      <c r="FQ170" s="219">
        <v>45259</v>
      </c>
      <c r="FR170" s="227" t="s">
        <v>1504</v>
      </c>
      <c r="FS170" s="230" t="s">
        <v>17</v>
      </c>
      <c r="FT170" s="230" t="s">
        <v>17</v>
      </c>
      <c r="FU170" s="230" t="s">
        <v>17</v>
      </c>
      <c r="FV170" s="230" t="s">
        <v>17</v>
      </c>
      <c r="FW170" s="230" t="s">
        <v>1431</v>
      </c>
      <c r="FX170" s="230" t="s">
        <v>17</v>
      </c>
      <c r="FY170" s="214">
        <v>45259</v>
      </c>
      <c r="FZ170" s="228" t="s">
        <v>3390</v>
      </c>
      <c r="GA170" s="228">
        <v>2</v>
      </c>
      <c r="GB170" s="228" t="s">
        <v>2232</v>
      </c>
      <c r="GC170" s="228" t="s">
        <v>33</v>
      </c>
      <c r="GD170" s="228">
        <v>2</v>
      </c>
      <c r="GE170" s="228" t="s">
        <v>17</v>
      </c>
      <c r="GF170" s="228" t="s">
        <v>17</v>
      </c>
      <c r="GG170" s="229">
        <v>45461</v>
      </c>
      <c r="GH170" s="227" t="s">
        <v>3396</v>
      </c>
      <c r="GI170" s="230">
        <v>2</v>
      </c>
      <c r="GJ170" s="230" t="s">
        <v>2232</v>
      </c>
      <c r="GK170" s="230" t="s">
        <v>33</v>
      </c>
      <c r="GL170" s="230">
        <v>2</v>
      </c>
      <c r="GM170" s="230" t="s">
        <v>17</v>
      </c>
      <c r="GN170" s="230" t="s">
        <v>17</v>
      </c>
      <c r="GO170" s="214">
        <v>45461</v>
      </c>
      <c r="GP170" s="228" t="s">
        <v>3391</v>
      </c>
      <c r="GQ170" s="228">
        <v>2</v>
      </c>
      <c r="GR170" s="228" t="s">
        <v>2232</v>
      </c>
      <c r="GS170" s="228" t="s">
        <v>33</v>
      </c>
      <c r="GT170" s="228">
        <v>2</v>
      </c>
      <c r="GU170" s="228" t="s">
        <v>17</v>
      </c>
      <c r="GV170" s="228" t="s">
        <v>17</v>
      </c>
      <c r="GW170" s="229">
        <v>45461</v>
      </c>
      <c r="GX170" s="227" t="s">
        <v>3397</v>
      </c>
      <c r="GY170" s="230">
        <v>0</v>
      </c>
      <c r="GZ170" s="230" t="s">
        <v>2232</v>
      </c>
      <c r="HA170" s="230" t="s">
        <v>33</v>
      </c>
      <c r="HB170" s="230">
        <v>2</v>
      </c>
      <c r="HC170" s="230" t="s">
        <v>17</v>
      </c>
      <c r="HD170" s="230" t="s">
        <v>17</v>
      </c>
      <c r="HE170" s="214">
        <v>45461</v>
      </c>
      <c r="HF170" s="228" t="s">
        <v>3389</v>
      </c>
      <c r="HG170" s="228">
        <v>2</v>
      </c>
      <c r="HH170" s="228" t="s">
        <v>2232</v>
      </c>
      <c r="HI170" s="228" t="s">
        <v>33</v>
      </c>
      <c r="HJ170" s="228">
        <v>2</v>
      </c>
      <c r="HK170" s="228" t="s">
        <v>17</v>
      </c>
      <c r="HL170" s="228" t="s">
        <v>17</v>
      </c>
      <c r="HM170" s="229">
        <v>45461</v>
      </c>
      <c r="HN170" s="227" t="s">
        <v>3395</v>
      </c>
      <c r="HO170" s="230">
        <v>2</v>
      </c>
      <c r="HP170" s="230" t="s">
        <v>2232</v>
      </c>
      <c r="HQ170" s="230" t="s">
        <v>33</v>
      </c>
      <c r="HR170" s="230">
        <v>2</v>
      </c>
      <c r="HS170" s="230" t="s">
        <v>17</v>
      </c>
      <c r="HT170" s="230" t="s">
        <v>17</v>
      </c>
      <c r="HU170" s="214">
        <v>45461</v>
      </c>
      <c r="HV170" s="228" t="s">
        <v>3392</v>
      </c>
      <c r="HW170" s="228">
        <v>1</v>
      </c>
      <c r="HX170" s="228" t="s">
        <v>2232</v>
      </c>
      <c r="HY170" s="228" t="s">
        <v>33</v>
      </c>
      <c r="HZ170" s="228">
        <v>2</v>
      </c>
      <c r="IA170" s="228" t="s">
        <v>17</v>
      </c>
      <c r="IB170" s="228" t="s">
        <v>17</v>
      </c>
      <c r="IC170" s="229">
        <v>45461</v>
      </c>
      <c r="ID170" s="227" t="s">
        <v>3394</v>
      </c>
      <c r="IE170" s="230">
        <v>1</v>
      </c>
      <c r="IF170" s="230" t="s">
        <v>2232</v>
      </c>
      <c r="IG170" s="230" t="s">
        <v>33</v>
      </c>
      <c r="IH170" s="230">
        <v>2</v>
      </c>
      <c r="II170" s="230" t="s">
        <v>17</v>
      </c>
      <c r="IJ170" s="230" t="s">
        <v>17</v>
      </c>
      <c r="IK170" s="214">
        <v>45461</v>
      </c>
      <c r="IL170" s="228" t="s">
        <v>3393</v>
      </c>
      <c r="IM170" s="228">
        <v>2</v>
      </c>
      <c r="IN170" s="228" t="s">
        <v>2232</v>
      </c>
      <c r="IO170" s="228" t="s">
        <v>33</v>
      </c>
      <c r="IP170" s="228">
        <v>2</v>
      </c>
      <c r="IQ170" s="228" t="s">
        <v>17</v>
      </c>
      <c r="IR170" s="228" t="s">
        <v>17</v>
      </c>
      <c r="IS170" s="229">
        <v>45461</v>
      </c>
    </row>
    <row r="171" spans="1:253" x14ac:dyDescent="0.35">
      <c r="A171" s="11" t="s">
        <v>51</v>
      </c>
      <c r="B171" s="11" t="s">
        <v>10780</v>
      </c>
      <c r="C171" s="11" t="s">
        <v>52</v>
      </c>
      <c r="D171" s="11" t="s">
        <v>53</v>
      </c>
      <c r="E171" s="11" t="s">
        <v>10432</v>
      </c>
      <c r="F171" s="11" t="s">
        <v>8453</v>
      </c>
      <c r="G171" s="212">
        <v>34450000</v>
      </c>
      <c r="H171" s="213" t="s">
        <v>8450</v>
      </c>
      <c r="I171" s="213" t="s">
        <v>492</v>
      </c>
      <c r="J171" s="213">
        <v>1</v>
      </c>
      <c r="K171" s="213" t="s">
        <v>8452</v>
      </c>
      <c r="L171" s="213" t="s">
        <v>8451</v>
      </c>
      <c r="M171" s="214">
        <v>45531</v>
      </c>
      <c r="N171" s="227" t="s">
        <v>8456</v>
      </c>
      <c r="O171" s="216">
        <v>527970</v>
      </c>
      <c r="P171" s="216" t="s">
        <v>8450</v>
      </c>
      <c r="Q171" s="216" t="s">
        <v>492</v>
      </c>
      <c r="R171" s="216">
        <v>1</v>
      </c>
      <c r="S171" s="216" t="s">
        <v>8455</v>
      </c>
      <c r="T171" s="216" t="s">
        <v>8454</v>
      </c>
      <c r="U171" s="217">
        <v>45531</v>
      </c>
      <c r="V171" s="227" t="s">
        <v>8458</v>
      </c>
      <c r="W171" s="213">
        <v>34450000</v>
      </c>
      <c r="X171" s="213" t="s">
        <v>8450</v>
      </c>
      <c r="Y171" s="213" t="s">
        <v>492</v>
      </c>
      <c r="Z171" s="213">
        <v>1</v>
      </c>
      <c r="AA171" s="213" t="s">
        <v>8457</v>
      </c>
      <c r="AB171" s="213" t="s">
        <v>8454</v>
      </c>
      <c r="AC171" s="214">
        <v>45531</v>
      </c>
      <c r="AD171" s="227" t="s">
        <v>8460</v>
      </c>
      <c r="AE171" s="218">
        <v>34450000</v>
      </c>
      <c r="AF171" s="218" t="s">
        <v>8450</v>
      </c>
      <c r="AG171" s="218" t="s">
        <v>888</v>
      </c>
      <c r="AH171" s="218">
        <v>2</v>
      </c>
      <c r="AI171" s="218" t="s">
        <v>8459</v>
      </c>
      <c r="AJ171" s="218" t="s">
        <v>8454</v>
      </c>
      <c r="AK171" s="219">
        <v>45531</v>
      </c>
      <c r="AL171" s="227" t="s">
        <v>8464</v>
      </c>
      <c r="AM171" s="213">
        <v>5797000</v>
      </c>
      <c r="AN171" s="213" t="s">
        <v>8461</v>
      </c>
      <c r="AO171" s="213" t="s">
        <v>888</v>
      </c>
      <c r="AP171" s="213">
        <v>2</v>
      </c>
      <c r="AQ171" s="213" t="s">
        <v>8463</v>
      </c>
      <c r="AR171" s="213" t="s">
        <v>8462</v>
      </c>
      <c r="AS171" s="214">
        <v>45531</v>
      </c>
      <c r="AT171" s="228" t="s">
        <v>805</v>
      </c>
      <c r="AU171" s="218">
        <v>1037</v>
      </c>
      <c r="AV171" s="218" t="s">
        <v>802</v>
      </c>
      <c r="AW171" s="218" t="s">
        <v>33</v>
      </c>
      <c r="AX171" s="218">
        <v>2</v>
      </c>
      <c r="AY171" s="218" t="s">
        <v>804</v>
      </c>
      <c r="AZ171" s="218" t="s">
        <v>803</v>
      </c>
      <c r="BA171" s="219">
        <v>44585</v>
      </c>
      <c r="BB171" s="227" t="s">
        <v>801</v>
      </c>
      <c r="BC171" s="213">
        <v>35674</v>
      </c>
      <c r="BD171" s="213" t="s">
        <v>797</v>
      </c>
      <c r="BE171" s="213" t="s">
        <v>33</v>
      </c>
      <c r="BF171" s="213">
        <v>2</v>
      </c>
      <c r="BG171" s="213" t="s">
        <v>799</v>
      </c>
      <c r="BH171" s="213" t="s">
        <v>798</v>
      </c>
      <c r="BI171" s="214">
        <v>44585</v>
      </c>
      <c r="BJ171" s="228" t="s">
        <v>8467</v>
      </c>
      <c r="BK171" s="228">
        <v>1024</v>
      </c>
      <c r="BL171" s="228" t="s">
        <v>8465</v>
      </c>
      <c r="BM171" s="228" t="s">
        <v>22</v>
      </c>
      <c r="BN171" s="228">
        <v>3</v>
      </c>
      <c r="BO171" s="228" t="s">
        <v>8466</v>
      </c>
      <c r="BP171" s="218" t="s">
        <v>4522</v>
      </c>
      <c r="BQ171" s="229">
        <v>45531</v>
      </c>
      <c r="BR171" s="227" t="s">
        <v>54</v>
      </c>
      <c r="BS171" s="230" t="s">
        <v>17</v>
      </c>
      <c r="BT171" s="230">
        <v>0</v>
      </c>
      <c r="BU171" s="230" t="s">
        <v>17</v>
      </c>
      <c r="BV171" s="230" t="s">
        <v>17</v>
      </c>
      <c r="BW171" s="230">
        <v>0</v>
      </c>
      <c r="BX171" s="230">
        <v>0</v>
      </c>
      <c r="BY171" s="214">
        <v>43493</v>
      </c>
      <c r="BZ171" s="228" t="s">
        <v>55</v>
      </c>
      <c r="CA171" s="228" t="s">
        <v>17</v>
      </c>
      <c r="CB171" s="228">
        <v>0</v>
      </c>
      <c r="CC171" s="228" t="s">
        <v>17</v>
      </c>
      <c r="CD171" s="228" t="s">
        <v>17</v>
      </c>
      <c r="CE171" s="228">
        <v>0</v>
      </c>
      <c r="CF171" s="228">
        <v>0</v>
      </c>
      <c r="CG171" s="229">
        <v>43493</v>
      </c>
      <c r="CH171" s="227" t="s">
        <v>11595</v>
      </c>
      <c r="CI171" s="228" t="e">
        <v>#N/A</v>
      </c>
      <c r="CJ171" s="228" t="e">
        <v>#N/A</v>
      </c>
      <c r="CK171" s="228" t="e">
        <v>#N/A</v>
      </c>
      <c r="CL171" s="228" t="e">
        <v>#N/A</v>
      </c>
      <c r="CM171" s="228" t="e">
        <v>#N/A</v>
      </c>
      <c r="CN171" s="228" t="e">
        <v>#N/A</v>
      </c>
      <c r="CO171" s="231" t="e">
        <v>#N/A</v>
      </c>
      <c r="CP171" s="228" t="s">
        <v>56</v>
      </c>
      <c r="CQ171" s="230" t="s">
        <v>17</v>
      </c>
      <c r="CR171" s="230">
        <v>0</v>
      </c>
      <c r="CS171" s="230" t="s">
        <v>17</v>
      </c>
      <c r="CT171" s="230" t="s">
        <v>17</v>
      </c>
      <c r="CU171" s="230">
        <v>0</v>
      </c>
      <c r="CV171" s="230">
        <v>0</v>
      </c>
      <c r="CW171" s="214">
        <v>43493</v>
      </c>
      <c r="CX171" s="228" t="s">
        <v>8475</v>
      </c>
      <c r="CY171" s="218">
        <v>18200000</v>
      </c>
      <c r="CZ171" s="218" t="s">
        <v>8483</v>
      </c>
      <c r="DA171" s="218" t="s">
        <v>22</v>
      </c>
      <c r="DB171" s="218">
        <v>3</v>
      </c>
      <c r="DC171" s="218" t="s">
        <v>8485</v>
      </c>
      <c r="DD171" s="218" t="s">
        <v>8484</v>
      </c>
      <c r="DE171" s="220">
        <v>45531</v>
      </c>
      <c r="DF171" s="227" t="s">
        <v>8478</v>
      </c>
      <c r="DG171" s="213">
        <v>0</v>
      </c>
      <c r="DH171" s="230" t="s">
        <v>8476</v>
      </c>
      <c r="DI171" s="230" t="s">
        <v>888</v>
      </c>
      <c r="DJ171" s="230">
        <v>2</v>
      </c>
      <c r="DK171" s="230" t="s">
        <v>8477</v>
      </c>
      <c r="DL171" s="230" t="s">
        <v>8454</v>
      </c>
      <c r="DM171" s="214">
        <v>45531</v>
      </c>
      <c r="DN171" s="228" t="s">
        <v>8482</v>
      </c>
      <c r="DO171" s="218">
        <v>16250000</v>
      </c>
      <c r="DP171" s="228" t="s">
        <v>8479</v>
      </c>
      <c r="DQ171" s="228" t="s">
        <v>888</v>
      </c>
      <c r="DR171" s="228">
        <v>2</v>
      </c>
      <c r="DS171" s="228" t="s">
        <v>8481</v>
      </c>
      <c r="DT171" s="228" t="s">
        <v>8480</v>
      </c>
      <c r="DU171" s="229">
        <v>45531</v>
      </c>
      <c r="DV171" s="227" t="s">
        <v>8486</v>
      </c>
      <c r="DW171" s="213">
        <v>6916000</v>
      </c>
      <c r="DX171" s="230" t="s">
        <v>8483</v>
      </c>
      <c r="DY171" s="230" t="s">
        <v>22</v>
      </c>
      <c r="DZ171" s="230">
        <v>3</v>
      </c>
      <c r="EA171" s="230" t="s">
        <v>8485</v>
      </c>
      <c r="EB171" s="230" t="s">
        <v>8484</v>
      </c>
      <c r="EC171" s="214">
        <v>45531</v>
      </c>
      <c r="ED171" s="228" t="s">
        <v>8488</v>
      </c>
      <c r="EE171" s="218">
        <v>6188000</v>
      </c>
      <c r="EF171" s="228" t="s">
        <v>8483</v>
      </c>
      <c r="EG171" s="228" t="s">
        <v>22</v>
      </c>
      <c r="EH171" s="228">
        <v>3</v>
      </c>
      <c r="EI171" s="228" t="s">
        <v>8487</v>
      </c>
      <c r="EJ171" s="228" t="s">
        <v>8484</v>
      </c>
      <c r="EK171" s="229">
        <v>45531</v>
      </c>
      <c r="EL171" s="227" t="s">
        <v>8490</v>
      </c>
      <c r="EM171" s="213">
        <v>5096000</v>
      </c>
      <c r="EN171" s="230" t="s">
        <v>8483</v>
      </c>
      <c r="EO171" s="230" t="s">
        <v>22</v>
      </c>
      <c r="EP171" s="230">
        <v>3</v>
      </c>
      <c r="EQ171" s="230" t="s">
        <v>8489</v>
      </c>
      <c r="ER171" s="230" t="s">
        <v>8484</v>
      </c>
      <c r="ES171" s="214">
        <v>45531</v>
      </c>
      <c r="ET171" s="228" t="s">
        <v>8471</v>
      </c>
      <c r="EU171" s="228">
        <v>1097</v>
      </c>
      <c r="EV171" s="228" t="s">
        <v>8468</v>
      </c>
      <c r="EW171" s="228" t="s">
        <v>22</v>
      </c>
      <c r="EX171" s="228">
        <v>3</v>
      </c>
      <c r="EY171" s="228" t="s">
        <v>8470</v>
      </c>
      <c r="EZ171" s="228" t="s">
        <v>8469</v>
      </c>
      <c r="FA171" s="229">
        <v>45531</v>
      </c>
      <c r="FB171" s="227" t="s">
        <v>8494</v>
      </c>
      <c r="FC171" s="230">
        <v>5</v>
      </c>
      <c r="FD171" s="230" t="s">
        <v>8491</v>
      </c>
      <c r="FE171" s="230" t="s">
        <v>888</v>
      </c>
      <c r="FF171" s="230">
        <v>2</v>
      </c>
      <c r="FG171" s="230" t="s">
        <v>8493</v>
      </c>
      <c r="FH171" s="230" t="s">
        <v>8492</v>
      </c>
      <c r="FI171" s="214">
        <v>45531</v>
      </c>
      <c r="FJ171" s="227" t="s">
        <v>57</v>
      </c>
      <c r="FK171" s="228" t="s">
        <v>17</v>
      </c>
      <c r="FL171" s="228">
        <v>0</v>
      </c>
      <c r="FM171" s="228" t="s">
        <v>17</v>
      </c>
      <c r="FN171" s="228" t="s">
        <v>17</v>
      </c>
      <c r="FO171" s="228">
        <v>0</v>
      </c>
      <c r="FP171" s="218">
        <v>0</v>
      </c>
      <c r="FQ171" s="219">
        <v>43493</v>
      </c>
      <c r="FR171" s="227" t="s">
        <v>58</v>
      </c>
      <c r="FS171" s="230" t="s">
        <v>17</v>
      </c>
      <c r="FT171" s="230">
        <v>0</v>
      </c>
      <c r="FU171" s="230" t="s">
        <v>17</v>
      </c>
      <c r="FV171" s="230" t="s">
        <v>17</v>
      </c>
      <c r="FW171" s="230">
        <v>0</v>
      </c>
      <c r="FX171" s="230">
        <v>0</v>
      </c>
      <c r="FY171" s="214">
        <v>43493</v>
      </c>
      <c r="FZ171" s="228" t="s">
        <v>2314</v>
      </c>
      <c r="GA171" s="228">
        <v>1</v>
      </c>
      <c r="GB171" s="228" t="s">
        <v>2232</v>
      </c>
      <c r="GC171" s="228" t="s">
        <v>33</v>
      </c>
      <c r="GD171" s="228">
        <v>2</v>
      </c>
      <c r="GE171" s="228" t="s">
        <v>17</v>
      </c>
      <c r="GF171" s="228" t="s">
        <v>17</v>
      </c>
      <c r="GG171" s="229">
        <v>45453</v>
      </c>
      <c r="GH171" s="227" t="s">
        <v>2320</v>
      </c>
      <c r="GI171" s="230">
        <v>3</v>
      </c>
      <c r="GJ171" s="230" t="s">
        <v>2232</v>
      </c>
      <c r="GK171" s="230" t="s">
        <v>33</v>
      </c>
      <c r="GL171" s="230">
        <v>2</v>
      </c>
      <c r="GM171" s="230" t="s">
        <v>17</v>
      </c>
      <c r="GN171" s="230" t="s">
        <v>17</v>
      </c>
      <c r="GO171" s="214">
        <v>45453</v>
      </c>
      <c r="GP171" s="228" t="s">
        <v>2315</v>
      </c>
      <c r="GQ171" s="228">
        <v>2</v>
      </c>
      <c r="GR171" s="228" t="s">
        <v>2232</v>
      </c>
      <c r="GS171" s="228" t="s">
        <v>33</v>
      </c>
      <c r="GT171" s="228">
        <v>2</v>
      </c>
      <c r="GU171" s="228" t="s">
        <v>17</v>
      </c>
      <c r="GV171" s="228" t="s">
        <v>17</v>
      </c>
      <c r="GW171" s="229">
        <v>45453</v>
      </c>
      <c r="GX171" s="227" t="s">
        <v>2321</v>
      </c>
      <c r="GY171" s="230">
        <v>0</v>
      </c>
      <c r="GZ171" s="230" t="s">
        <v>2232</v>
      </c>
      <c r="HA171" s="230" t="s">
        <v>33</v>
      </c>
      <c r="HB171" s="230">
        <v>2</v>
      </c>
      <c r="HC171" s="230" t="s">
        <v>17</v>
      </c>
      <c r="HD171" s="230" t="s">
        <v>17</v>
      </c>
      <c r="HE171" s="214">
        <v>45453</v>
      </c>
      <c r="HF171" s="228" t="s">
        <v>2313</v>
      </c>
      <c r="HG171" s="228">
        <v>2</v>
      </c>
      <c r="HH171" s="228" t="s">
        <v>2232</v>
      </c>
      <c r="HI171" s="228" t="s">
        <v>33</v>
      </c>
      <c r="HJ171" s="228">
        <v>2</v>
      </c>
      <c r="HK171" s="228" t="s">
        <v>17</v>
      </c>
      <c r="HL171" s="228" t="s">
        <v>17</v>
      </c>
      <c r="HM171" s="229">
        <v>45453</v>
      </c>
      <c r="HN171" s="227" t="s">
        <v>2319</v>
      </c>
      <c r="HO171" s="230">
        <v>3</v>
      </c>
      <c r="HP171" s="230" t="s">
        <v>2232</v>
      </c>
      <c r="HQ171" s="230" t="s">
        <v>33</v>
      </c>
      <c r="HR171" s="230">
        <v>2</v>
      </c>
      <c r="HS171" s="230" t="s">
        <v>17</v>
      </c>
      <c r="HT171" s="230" t="s">
        <v>17</v>
      </c>
      <c r="HU171" s="214">
        <v>45453</v>
      </c>
      <c r="HV171" s="228" t="s">
        <v>2316</v>
      </c>
      <c r="HW171" s="228">
        <v>2</v>
      </c>
      <c r="HX171" s="228" t="s">
        <v>2232</v>
      </c>
      <c r="HY171" s="228" t="s">
        <v>33</v>
      </c>
      <c r="HZ171" s="228">
        <v>2</v>
      </c>
      <c r="IA171" s="228" t="s">
        <v>17</v>
      </c>
      <c r="IB171" s="228" t="s">
        <v>17</v>
      </c>
      <c r="IC171" s="229">
        <v>45453</v>
      </c>
      <c r="ID171" s="227" t="s">
        <v>2318</v>
      </c>
      <c r="IE171" s="230">
        <v>2</v>
      </c>
      <c r="IF171" s="230" t="s">
        <v>2232</v>
      </c>
      <c r="IG171" s="230" t="s">
        <v>33</v>
      </c>
      <c r="IH171" s="230">
        <v>2</v>
      </c>
      <c r="II171" s="230" t="s">
        <v>17</v>
      </c>
      <c r="IJ171" s="230" t="s">
        <v>17</v>
      </c>
      <c r="IK171" s="214">
        <v>45453</v>
      </c>
      <c r="IL171" s="228" t="s">
        <v>2317</v>
      </c>
      <c r="IM171" s="228">
        <v>2</v>
      </c>
      <c r="IN171" s="228" t="s">
        <v>2232</v>
      </c>
      <c r="IO171" s="228" t="s">
        <v>33</v>
      </c>
      <c r="IP171" s="228">
        <v>2</v>
      </c>
      <c r="IQ171" s="228" t="s">
        <v>17</v>
      </c>
      <c r="IR171" s="228" t="s">
        <v>17</v>
      </c>
      <c r="IS171" s="229">
        <v>45453</v>
      </c>
    </row>
    <row r="172" spans="1:253" x14ac:dyDescent="0.35">
      <c r="A172" s="11" t="s">
        <v>413</v>
      </c>
      <c r="B172" s="11" t="s">
        <v>10825</v>
      </c>
      <c r="C172" s="11" t="s">
        <v>414</v>
      </c>
      <c r="D172" s="11" t="s">
        <v>53</v>
      </c>
      <c r="E172" s="11" t="s">
        <v>10432</v>
      </c>
      <c r="F172" s="11" t="s">
        <v>8496</v>
      </c>
      <c r="G172" s="212">
        <v>34450000</v>
      </c>
      <c r="H172" s="213" t="s">
        <v>8450</v>
      </c>
      <c r="I172" s="213" t="s">
        <v>492</v>
      </c>
      <c r="J172" s="213">
        <v>1</v>
      </c>
      <c r="K172" s="213" t="s">
        <v>8495</v>
      </c>
      <c r="L172" s="213" t="s">
        <v>8451</v>
      </c>
      <c r="M172" s="214">
        <v>45531</v>
      </c>
      <c r="N172" s="227" t="s">
        <v>8500</v>
      </c>
      <c r="O172" s="216">
        <v>131000</v>
      </c>
      <c r="P172" s="216" t="s">
        <v>8497</v>
      </c>
      <c r="Q172" s="216" t="s">
        <v>888</v>
      </c>
      <c r="R172" s="216">
        <v>2</v>
      </c>
      <c r="S172" s="216" t="s">
        <v>8499</v>
      </c>
      <c r="T172" s="216" t="s">
        <v>8498</v>
      </c>
      <c r="U172" s="217">
        <v>45531</v>
      </c>
      <c r="V172" s="227" t="s">
        <v>8504</v>
      </c>
      <c r="W172" s="213">
        <v>369000</v>
      </c>
      <c r="X172" s="213" t="s">
        <v>8501</v>
      </c>
      <c r="Y172" s="213" t="s">
        <v>888</v>
      </c>
      <c r="Z172" s="213">
        <v>2</v>
      </c>
      <c r="AA172" s="213" t="s">
        <v>8503</v>
      </c>
      <c r="AB172" s="213" t="s">
        <v>8502</v>
      </c>
      <c r="AC172" s="214">
        <v>45531</v>
      </c>
      <c r="AD172" s="227" t="s">
        <v>8505</v>
      </c>
      <c r="AE172" s="218">
        <v>369000</v>
      </c>
      <c r="AF172" s="218" t="s">
        <v>8501</v>
      </c>
      <c r="AG172" s="218" t="s">
        <v>888</v>
      </c>
      <c r="AH172" s="218">
        <v>2</v>
      </c>
      <c r="AI172" s="218" t="s">
        <v>8503</v>
      </c>
      <c r="AJ172" s="218" t="s">
        <v>8502</v>
      </c>
      <c r="AK172" s="219">
        <v>45531</v>
      </c>
      <c r="AL172" s="227" t="s">
        <v>8507</v>
      </c>
      <c r="AM172" s="213">
        <v>369000</v>
      </c>
      <c r="AN172" s="213" t="s">
        <v>8501</v>
      </c>
      <c r="AO172" s="213" t="s">
        <v>888</v>
      </c>
      <c r="AP172" s="213">
        <v>2</v>
      </c>
      <c r="AQ172" s="213" t="s">
        <v>8506</v>
      </c>
      <c r="AR172" s="213" t="s">
        <v>8502</v>
      </c>
      <c r="AS172" s="214">
        <v>45531</v>
      </c>
      <c r="AT172" s="228" t="s">
        <v>1487</v>
      </c>
      <c r="AU172" s="218">
        <v>234</v>
      </c>
      <c r="AV172" s="218" t="s">
        <v>1484</v>
      </c>
      <c r="AW172" s="218" t="s">
        <v>888</v>
      </c>
      <c r="AX172" s="218">
        <v>2</v>
      </c>
      <c r="AY172" s="218" t="s">
        <v>1486</v>
      </c>
      <c r="AZ172" s="218" t="s">
        <v>1485</v>
      </c>
      <c r="BA172" s="219">
        <v>45230</v>
      </c>
      <c r="BB172" s="227" t="s">
        <v>800</v>
      </c>
      <c r="BC172" s="213">
        <v>35674</v>
      </c>
      <c r="BD172" s="213" t="s">
        <v>797</v>
      </c>
      <c r="BE172" s="213" t="s">
        <v>33</v>
      </c>
      <c r="BF172" s="213">
        <v>2</v>
      </c>
      <c r="BG172" s="213" t="s">
        <v>799</v>
      </c>
      <c r="BH172" s="213" t="s">
        <v>798</v>
      </c>
      <c r="BI172" s="214">
        <v>44585</v>
      </c>
      <c r="BJ172" s="228" t="s">
        <v>8510</v>
      </c>
      <c r="BK172" s="228">
        <v>73</v>
      </c>
      <c r="BL172" s="228" t="s">
        <v>8508</v>
      </c>
      <c r="BM172" s="228" t="s">
        <v>22</v>
      </c>
      <c r="BN172" s="228">
        <v>3</v>
      </c>
      <c r="BO172" s="228" t="s">
        <v>8509</v>
      </c>
      <c r="BP172" s="218" t="s">
        <v>8264</v>
      </c>
      <c r="BQ172" s="229">
        <v>45531</v>
      </c>
      <c r="BR172" s="227" t="s">
        <v>419</v>
      </c>
      <c r="BS172" s="230" t="s">
        <v>17</v>
      </c>
      <c r="BT172" s="230" t="s">
        <v>17</v>
      </c>
      <c r="BU172" s="230" t="s">
        <v>17</v>
      </c>
      <c r="BV172" s="230" t="s">
        <v>17</v>
      </c>
      <c r="BW172" s="230" t="s">
        <v>17</v>
      </c>
      <c r="BX172" s="230" t="s">
        <v>17</v>
      </c>
      <c r="BY172" s="214">
        <v>43532</v>
      </c>
      <c r="BZ172" s="228" t="s">
        <v>420</v>
      </c>
      <c r="CA172" s="228" t="s">
        <v>17</v>
      </c>
      <c r="CB172" s="228" t="s">
        <v>17</v>
      </c>
      <c r="CC172" s="228" t="s">
        <v>17</v>
      </c>
      <c r="CD172" s="228" t="s">
        <v>17</v>
      </c>
      <c r="CE172" s="228" t="s">
        <v>17</v>
      </c>
      <c r="CF172" s="228" t="s">
        <v>17</v>
      </c>
      <c r="CG172" s="229">
        <v>43532</v>
      </c>
      <c r="CH172" s="227" t="s">
        <v>11596</v>
      </c>
      <c r="CI172" s="228" t="e">
        <v>#N/A</v>
      </c>
      <c r="CJ172" s="228" t="e">
        <v>#N/A</v>
      </c>
      <c r="CK172" s="228" t="e">
        <v>#N/A</v>
      </c>
      <c r="CL172" s="228" t="e">
        <v>#N/A</v>
      </c>
      <c r="CM172" s="228" t="e">
        <v>#N/A</v>
      </c>
      <c r="CN172" s="228" t="e">
        <v>#N/A</v>
      </c>
      <c r="CO172" s="231" t="e">
        <v>#N/A</v>
      </c>
      <c r="CP172" s="228" t="s">
        <v>421</v>
      </c>
      <c r="CQ172" s="230" t="s">
        <v>17</v>
      </c>
      <c r="CR172" s="230" t="s">
        <v>17</v>
      </c>
      <c r="CS172" s="230" t="s">
        <v>17</v>
      </c>
      <c r="CT172" s="230" t="s">
        <v>17</v>
      </c>
      <c r="CU172" s="230" t="s">
        <v>17</v>
      </c>
      <c r="CV172" s="230" t="s">
        <v>17</v>
      </c>
      <c r="CW172" s="214">
        <v>43532</v>
      </c>
      <c r="CX172" s="228" t="s">
        <v>8515</v>
      </c>
      <c r="CY172" s="218">
        <v>369000</v>
      </c>
      <c r="CZ172" s="218" t="s">
        <v>8513</v>
      </c>
      <c r="DA172" s="218" t="s">
        <v>888</v>
      </c>
      <c r="DB172" s="218">
        <v>2</v>
      </c>
      <c r="DC172" s="218" t="s">
        <v>8520</v>
      </c>
      <c r="DD172" s="218" t="s">
        <v>8502</v>
      </c>
      <c r="DE172" s="220">
        <v>45531</v>
      </c>
      <c r="DF172" s="227" t="s">
        <v>8517</v>
      </c>
      <c r="DG172" s="213">
        <v>0</v>
      </c>
      <c r="DH172" s="230" t="s">
        <v>8501</v>
      </c>
      <c r="DI172" s="230" t="s">
        <v>888</v>
      </c>
      <c r="DJ172" s="230">
        <v>2</v>
      </c>
      <c r="DK172" s="230" t="s">
        <v>8516</v>
      </c>
      <c r="DL172" s="230" t="s">
        <v>8502</v>
      </c>
      <c r="DM172" s="214">
        <v>45531</v>
      </c>
      <c r="DN172" s="228" t="s">
        <v>8519</v>
      </c>
      <c r="DO172" s="218">
        <v>0</v>
      </c>
      <c r="DP172" s="228" t="s">
        <v>8513</v>
      </c>
      <c r="DQ172" s="228" t="s">
        <v>888</v>
      </c>
      <c r="DR172" s="228">
        <v>2</v>
      </c>
      <c r="DS172" s="228" t="s">
        <v>8518</v>
      </c>
      <c r="DT172" s="228" t="s">
        <v>8502</v>
      </c>
      <c r="DU172" s="229">
        <v>45531</v>
      </c>
      <c r="DV172" s="227" t="s">
        <v>8521</v>
      </c>
      <c r="DW172" s="213">
        <v>0</v>
      </c>
      <c r="DX172" s="230" t="s">
        <v>8513</v>
      </c>
      <c r="DY172" s="230" t="s">
        <v>888</v>
      </c>
      <c r="DZ172" s="230">
        <v>2</v>
      </c>
      <c r="EA172" s="230" t="s">
        <v>8520</v>
      </c>
      <c r="EB172" s="230" t="s">
        <v>8502</v>
      </c>
      <c r="EC172" s="214">
        <v>45531</v>
      </c>
      <c r="ED172" s="228" t="s">
        <v>8522</v>
      </c>
      <c r="EE172" s="218">
        <v>369000</v>
      </c>
      <c r="EF172" s="228" t="s">
        <v>8513</v>
      </c>
      <c r="EG172" s="228" t="s">
        <v>888</v>
      </c>
      <c r="EH172" s="228">
        <v>2</v>
      </c>
      <c r="EI172" s="228" t="s">
        <v>8520</v>
      </c>
      <c r="EJ172" s="228" t="s">
        <v>8502</v>
      </c>
      <c r="EK172" s="229">
        <v>45531</v>
      </c>
      <c r="EL172" s="227" t="s">
        <v>8524</v>
      </c>
      <c r="EM172" s="213">
        <v>0</v>
      </c>
      <c r="EN172" s="230" t="s">
        <v>8513</v>
      </c>
      <c r="EO172" s="230" t="s">
        <v>22</v>
      </c>
      <c r="EP172" s="230">
        <v>3</v>
      </c>
      <c r="EQ172" s="230" t="s">
        <v>8520</v>
      </c>
      <c r="ER172" s="230" t="s">
        <v>8523</v>
      </c>
      <c r="ES172" s="214">
        <v>45531</v>
      </c>
      <c r="ET172" s="228" t="s">
        <v>8512</v>
      </c>
      <c r="EU172" s="228">
        <v>1097</v>
      </c>
      <c r="EV172" s="228" t="s">
        <v>8468</v>
      </c>
      <c r="EW172" s="228" t="s">
        <v>22</v>
      </c>
      <c r="EX172" s="228">
        <v>3</v>
      </c>
      <c r="EY172" s="228" t="s">
        <v>8511</v>
      </c>
      <c r="EZ172" s="228" t="s">
        <v>8469</v>
      </c>
      <c r="FA172" s="229">
        <v>45531</v>
      </c>
      <c r="FB172" s="227" t="s">
        <v>8526</v>
      </c>
      <c r="FC172" s="230">
        <v>1</v>
      </c>
      <c r="FD172" s="230" t="s">
        <v>8513</v>
      </c>
      <c r="FE172" s="230" t="s">
        <v>888</v>
      </c>
      <c r="FF172" s="230">
        <v>2</v>
      </c>
      <c r="FG172" s="230" t="s">
        <v>8525</v>
      </c>
      <c r="FH172" s="230" t="s">
        <v>8502</v>
      </c>
      <c r="FI172" s="214">
        <v>45531</v>
      </c>
      <c r="FJ172" s="227" t="s">
        <v>415</v>
      </c>
      <c r="FK172" s="228" t="s">
        <v>17</v>
      </c>
      <c r="FL172" s="228">
        <v>0</v>
      </c>
      <c r="FM172" s="228" t="s">
        <v>17</v>
      </c>
      <c r="FN172" s="228" t="s">
        <v>17</v>
      </c>
      <c r="FO172" s="228">
        <v>0</v>
      </c>
      <c r="FP172" s="218">
        <v>0</v>
      </c>
      <c r="FQ172" s="219">
        <v>43523</v>
      </c>
      <c r="FR172" s="227" t="s">
        <v>416</v>
      </c>
      <c r="FS172" s="230" t="s">
        <v>17</v>
      </c>
      <c r="FT172" s="230">
        <v>0</v>
      </c>
      <c r="FU172" s="230" t="s">
        <v>17</v>
      </c>
      <c r="FV172" s="230" t="s">
        <v>17</v>
      </c>
      <c r="FW172" s="230">
        <v>0</v>
      </c>
      <c r="FX172" s="230">
        <v>0</v>
      </c>
      <c r="FY172" s="214">
        <v>43523</v>
      </c>
      <c r="FZ172" s="228" t="s">
        <v>2323</v>
      </c>
      <c r="GA172" s="228">
        <v>1</v>
      </c>
      <c r="GB172" s="228" t="s">
        <v>2232</v>
      </c>
      <c r="GC172" s="228" t="s">
        <v>33</v>
      </c>
      <c r="GD172" s="228">
        <v>2</v>
      </c>
      <c r="GE172" s="228" t="s">
        <v>17</v>
      </c>
      <c r="GF172" s="228" t="s">
        <v>17</v>
      </c>
      <c r="GG172" s="229">
        <v>45453</v>
      </c>
      <c r="GH172" s="227" t="s">
        <v>2329</v>
      </c>
      <c r="GI172" s="230">
        <v>3</v>
      </c>
      <c r="GJ172" s="230" t="s">
        <v>2232</v>
      </c>
      <c r="GK172" s="230" t="s">
        <v>33</v>
      </c>
      <c r="GL172" s="230">
        <v>2</v>
      </c>
      <c r="GM172" s="230" t="s">
        <v>17</v>
      </c>
      <c r="GN172" s="230" t="s">
        <v>17</v>
      </c>
      <c r="GO172" s="214">
        <v>45453</v>
      </c>
      <c r="GP172" s="228" t="s">
        <v>2324</v>
      </c>
      <c r="GQ172" s="228">
        <v>2</v>
      </c>
      <c r="GR172" s="228" t="s">
        <v>2232</v>
      </c>
      <c r="GS172" s="228" t="s">
        <v>33</v>
      </c>
      <c r="GT172" s="228">
        <v>2</v>
      </c>
      <c r="GU172" s="228" t="s">
        <v>17</v>
      </c>
      <c r="GV172" s="228" t="s">
        <v>17</v>
      </c>
      <c r="GW172" s="229">
        <v>45453</v>
      </c>
      <c r="GX172" s="227" t="s">
        <v>2330</v>
      </c>
      <c r="GY172" s="230">
        <v>0</v>
      </c>
      <c r="GZ172" s="230" t="s">
        <v>2232</v>
      </c>
      <c r="HA172" s="230" t="s">
        <v>33</v>
      </c>
      <c r="HB172" s="230">
        <v>2</v>
      </c>
      <c r="HC172" s="230" t="s">
        <v>17</v>
      </c>
      <c r="HD172" s="230" t="s">
        <v>17</v>
      </c>
      <c r="HE172" s="214">
        <v>45453</v>
      </c>
      <c r="HF172" s="228" t="s">
        <v>2322</v>
      </c>
      <c r="HG172" s="228">
        <v>0</v>
      </c>
      <c r="HH172" s="228" t="s">
        <v>2232</v>
      </c>
      <c r="HI172" s="228" t="s">
        <v>33</v>
      </c>
      <c r="HJ172" s="228">
        <v>2</v>
      </c>
      <c r="HK172" s="228" t="s">
        <v>17</v>
      </c>
      <c r="HL172" s="228" t="s">
        <v>17</v>
      </c>
      <c r="HM172" s="229">
        <v>45453</v>
      </c>
      <c r="HN172" s="227" t="s">
        <v>2328</v>
      </c>
      <c r="HO172" s="230">
        <v>2</v>
      </c>
      <c r="HP172" s="230" t="s">
        <v>2232</v>
      </c>
      <c r="HQ172" s="230" t="s">
        <v>33</v>
      </c>
      <c r="HR172" s="230">
        <v>2</v>
      </c>
      <c r="HS172" s="230" t="s">
        <v>17</v>
      </c>
      <c r="HT172" s="230" t="s">
        <v>17</v>
      </c>
      <c r="HU172" s="214">
        <v>45453</v>
      </c>
      <c r="HV172" s="228" t="s">
        <v>2325</v>
      </c>
      <c r="HW172" s="228">
        <v>2</v>
      </c>
      <c r="HX172" s="228" t="s">
        <v>2232</v>
      </c>
      <c r="HY172" s="228" t="s">
        <v>33</v>
      </c>
      <c r="HZ172" s="228">
        <v>2</v>
      </c>
      <c r="IA172" s="228" t="s">
        <v>17</v>
      </c>
      <c r="IB172" s="228" t="s">
        <v>17</v>
      </c>
      <c r="IC172" s="229">
        <v>45453</v>
      </c>
      <c r="ID172" s="227" t="s">
        <v>2327</v>
      </c>
      <c r="IE172" s="230">
        <v>3</v>
      </c>
      <c r="IF172" s="230" t="s">
        <v>2232</v>
      </c>
      <c r="IG172" s="230" t="s">
        <v>33</v>
      </c>
      <c r="IH172" s="230">
        <v>2</v>
      </c>
      <c r="II172" s="230" t="s">
        <v>17</v>
      </c>
      <c r="IJ172" s="230" t="s">
        <v>17</v>
      </c>
      <c r="IK172" s="214">
        <v>45453</v>
      </c>
      <c r="IL172" s="228" t="s">
        <v>2326</v>
      </c>
      <c r="IM172" s="228">
        <v>0</v>
      </c>
      <c r="IN172" s="228" t="s">
        <v>2232</v>
      </c>
      <c r="IO172" s="228" t="s">
        <v>33</v>
      </c>
      <c r="IP172" s="228">
        <v>2</v>
      </c>
      <c r="IQ172" s="228" t="s">
        <v>17</v>
      </c>
      <c r="IR172" s="228" t="s">
        <v>17</v>
      </c>
      <c r="IS172" s="229">
        <v>45453</v>
      </c>
    </row>
    <row r="173" spans="1:253" x14ac:dyDescent="0.35">
      <c r="A173" s="11" t="s">
        <v>194</v>
      </c>
      <c r="B173" s="11" t="s">
        <v>11310</v>
      </c>
      <c r="C173" s="11" t="s">
        <v>195</v>
      </c>
      <c r="D173" s="11" t="s">
        <v>196</v>
      </c>
      <c r="E173" s="11" t="s">
        <v>10435</v>
      </c>
      <c r="F173" s="11" t="s">
        <v>6126</v>
      </c>
      <c r="G173" s="212">
        <v>21185000</v>
      </c>
      <c r="H173" s="213" t="s">
        <v>6123</v>
      </c>
      <c r="I173" s="213" t="s">
        <v>888</v>
      </c>
      <c r="J173" s="213">
        <v>2</v>
      </c>
      <c r="K173" s="213" t="s">
        <v>6125</v>
      </c>
      <c r="L173" s="213" t="s">
        <v>6124</v>
      </c>
      <c r="M173" s="214">
        <v>45528</v>
      </c>
      <c r="N173" s="227" t="s">
        <v>6130</v>
      </c>
      <c r="O173" s="216">
        <v>752618</v>
      </c>
      <c r="P173" s="216" t="s">
        <v>6127</v>
      </c>
      <c r="Q173" s="216" t="s">
        <v>492</v>
      </c>
      <c r="R173" s="216">
        <v>1</v>
      </c>
      <c r="S173" s="216" t="s">
        <v>6129</v>
      </c>
      <c r="T173" s="216" t="s">
        <v>6128</v>
      </c>
      <c r="U173" s="217">
        <v>45528</v>
      </c>
      <c r="V173" s="227" t="s">
        <v>6134</v>
      </c>
      <c r="W173" s="213">
        <v>21185000</v>
      </c>
      <c r="X173" s="213" t="s">
        <v>6131</v>
      </c>
      <c r="Y173" s="213" t="s">
        <v>888</v>
      </c>
      <c r="Z173" s="213">
        <v>2</v>
      </c>
      <c r="AA173" s="213" t="s">
        <v>6133</v>
      </c>
      <c r="AB173" s="213" t="s">
        <v>6132</v>
      </c>
      <c r="AC173" s="214">
        <v>45528</v>
      </c>
      <c r="AD173" s="227" t="s">
        <v>6138</v>
      </c>
      <c r="AE173" s="218">
        <v>15341000</v>
      </c>
      <c r="AF173" s="218" t="s">
        <v>6135</v>
      </c>
      <c r="AG173" s="218" t="s">
        <v>888</v>
      </c>
      <c r="AH173" s="218">
        <v>2</v>
      </c>
      <c r="AI173" s="218" t="s">
        <v>6137</v>
      </c>
      <c r="AJ173" s="218" t="s">
        <v>6136</v>
      </c>
      <c r="AK173" s="219">
        <v>45528</v>
      </c>
      <c r="AL173" s="227" t="s">
        <v>6142</v>
      </c>
      <c r="AM173" s="213">
        <v>104000</v>
      </c>
      <c r="AN173" s="213" t="s">
        <v>6139</v>
      </c>
      <c r="AO173" s="213" t="s">
        <v>888</v>
      </c>
      <c r="AP173" s="213">
        <v>2</v>
      </c>
      <c r="AQ173" s="213" t="s">
        <v>6141</v>
      </c>
      <c r="AR173" s="213" t="s">
        <v>6140</v>
      </c>
      <c r="AS173" s="214">
        <v>45528</v>
      </c>
      <c r="AT173" s="228" t="s">
        <v>537</v>
      </c>
      <c r="AU173" s="218">
        <v>0</v>
      </c>
      <c r="AV173" s="218" t="s">
        <v>17</v>
      </c>
      <c r="AW173" s="218" t="s">
        <v>492</v>
      </c>
      <c r="AX173" s="218">
        <v>1</v>
      </c>
      <c r="AY173" s="218" t="s">
        <v>17</v>
      </c>
      <c r="AZ173" s="218" t="s">
        <v>17</v>
      </c>
      <c r="BA173" s="219">
        <v>43784</v>
      </c>
      <c r="BB173" s="227" t="s">
        <v>6146</v>
      </c>
      <c r="BC173" s="213">
        <v>23378</v>
      </c>
      <c r="BD173" s="213" t="s">
        <v>6143</v>
      </c>
      <c r="BE173" s="213" t="s">
        <v>888</v>
      </c>
      <c r="BF173" s="213">
        <v>2</v>
      </c>
      <c r="BG173" s="213" t="s">
        <v>6145</v>
      </c>
      <c r="BH173" s="213" t="s">
        <v>6144</v>
      </c>
      <c r="BI173" s="214">
        <v>45528</v>
      </c>
      <c r="BJ173" s="228" t="s">
        <v>6150</v>
      </c>
      <c r="BK173" s="228">
        <v>740</v>
      </c>
      <c r="BL173" s="228" t="s">
        <v>6147</v>
      </c>
      <c r="BM173" s="228" t="s">
        <v>888</v>
      </c>
      <c r="BN173" s="228">
        <v>2</v>
      </c>
      <c r="BO173" s="228" t="s">
        <v>6149</v>
      </c>
      <c r="BP173" s="218" t="s">
        <v>6148</v>
      </c>
      <c r="BQ173" s="229">
        <v>45528</v>
      </c>
      <c r="BR173" s="227" t="s">
        <v>198</v>
      </c>
      <c r="BS173" s="230">
        <v>0</v>
      </c>
      <c r="BT173" s="230">
        <v>0</v>
      </c>
      <c r="BU173" s="230" t="s">
        <v>33</v>
      </c>
      <c r="BV173" s="230">
        <v>2</v>
      </c>
      <c r="BW173" s="230" t="s">
        <v>197</v>
      </c>
      <c r="BX173" s="230">
        <v>0</v>
      </c>
      <c r="BY173" s="214">
        <v>43509</v>
      </c>
      <c r="BZ173" s="228" t="s">
        <v>199</v>
      </c>
      <c r="CA173" s="228">
        <v>0</v>
      </c>
      <c r="CB173" s="228">
        <v>0</v>
      </c>
      <c r="CC173" s="228" t="s">
        <v>33</v>
      </c>
      <c r="CD173" s="228">
        <v>2</v>
      </c>
      <c r="CE173" s="228" t="s">
        <v>197</v>
      </c>
      <c r="CF173" s="228">
        <v>0</v>
      </c>
      <c r="CG173" s="229">
        <v>43509</v>
      </c>
      <c r="CH173" s="227" t="s">
        <v>11597</v>
      </c>
      <c r="CI173" s="228" t="e">
        <v>#N/A</v>
      </c>
      <c r="CJ173" s="228" t="e">
        <v>#N/A</v>
      </c>
      <c r="CK173" s="228" t="e">
        <v>#N/A</v>
      </c>
      <c r="CL173" s="228" t="e">
        <v>#N/A</v>
      </c>
      <c r="CM173" s="228" t="e">
        <v>#N/A</v>
      </c>
      <c r="CN173" s="228" t="e">
        <v>#N/A</v>
      </c>
      <c r="CO173" s="231" t="e">
        <v>#N/A</v>
      </c>
      <c r="CP173" s="228" t="s">
        <v>536</v>
      </c>
      <c r="CQ173" s="230" t="s">
        <v>17</v>
      </c>
      <c r="CR173" s="230" t="s">
        <v>17</v>
      </c>
      <c r="CS173" s="230" t="s">
        <v>17</v>
      </c>
      <c r="CT173" s="230" t="s">
        <v>17</v>
      </c>
      <c r="CU173" s="230" t="s">
        <v>17</v>
      </c>
      <c r="CV173" s="230" t="s">
        <v>17</v>
      </c>
      <c r="CW173" s="214">
        <v>43784</v>
      </c>
      <c r="CX173" s="228" t="s">
        <v>6156</v>
      </c>
      <c r="CY173" s="218">
        <v>9800000</v>
      </c>
      <c r="CZ173" s="218" t="s">
        <v>6164</v>
      </c>
      <c r="DA173" s="218" t="s">
        <v>888</v>
      </c>
      <c r="DB173" s="218">
        <v>2</v>
      </c>
      <c r="DC173" s="218" t="s">
        <v>6166</v>
      </c>
      <c r="DD173" s="218" t="s">
        <v>6165</v>
      </c>
      <c r="DE173" s="220">
        <v>45528</v>
      </c>
      <c r="DF173" s="227" t="s">
        <v>6159</v>
      </c>
      <c r="DG173" s="213">
        <v>5844000</v>
      </c>
      <c r="DH173" s="230" t="s">
        <v>6157</v>
      </c>
      <c r="DI173" s="230" t="s">
        <v>888</v>
      </c>
      <c r="DJ173" s="230">
        <v>2</v>
      </c>
      <c r="DK173" s="230" t="s">
        <v>6158</v>
      </c>
      <c r="DL173" s="230" t="s">
        <v>6136</v>
      </c>
      <c r="DM173" s="214">
        <v>45528</v>
      </c>
      <c r="DN173" s="228" t="s">
        <v>6163</v>
      </c>
      <c r="DO173" s="218">
        <v>5541000</v>
      </c>
      <c r="DP173" s="228" t="s">
        <v>6160</v>
      </c>
      <c r="DQ173" s="228" t="s">
        <v>888</v>
      </c>
      <c r="DR173" s="228">
        <v>2</v>
      </c>
      <c r="DS173" s="228" t="s">
        <v>6162</v>
      </c>
      <c r="DT173" s="228" t="s">
        <v>6161</v>
      </c>
      <c r="DU173" s="229">
        <v>45528</v>
      </c>
      <c r="DV173" s="227" t="s">
        <v>6167</v>
      </c>
      <c r="DW173" s="213">
        <v>9762000</v>
      </c>
      <c r="DX173" s="230" t="s">
        <v>6164</v>
      </c>
      <c r="DY173" s="230" t="s">
        <v>888</v>
      </c>
      <c r="DZ173" s="230">
        <v>2</v>
      </c>
      <c r="EA173" s="230" t="s">
        <v>6166</v>
      </c>
      <c r="EB173" s="230" t="s">
        <v>6165</v>
      </c>
      <c r="EC173" s="214">
        <v>45528</v>
      </c>
      <c r="ED173" s="228" t="s">
        <v>6171</v>
      </c>
      <c r="EE173" s="218">
        <v>38000</v>
      </c>
      <c r="EF173" s="228" t="s">
        <v>6168</v>
      </c>
      <c r="EG173" s="228" t="s">
        <v>22</v>
      </c>
      <c r="EH173" s="228">
        <v>3</v>
      </c>
      <c r="EI173" s="228" t="s">
        <v>6170</v>
      </c>
      <c r="EJ173" s="228" t="s">
        <v>6169</v>
      </c>
      <c r="EK173" s="229">
        <v>45528</v>
      </c>
      <c r="EL173" s="227" t="s">
        <v>6173</v>
      </c>
      <c r="EM173" s="213">
        <v>0</v>
      </c>
      <c r="EN173" s="230" t="s">
        <v>6168</v>
      </c>
      <c r="EO173" s="230" t="s">
        <v>22</v>
      </c>
      <c r="EP173" s="230">
        <v>3</v>
      </c>
      <c r="EQ173" s="230" t="s">
        <v>6172</v>
      </c>
      <c r="ER173" s="230" t="s">
        <v>6169</v>
      </c>
      <c r="ES173" s="214">
        <v>45528</v>
      </c>
      <c r="ET173" s="228" t="s">
        <v>6152</v>
      </c>
      <c r="EU173" s="228">
        <v>740</v>
      </c>
      <c r="EV173" s="228" t="s">
        <v>6147</v>
      </c>
      <c r="EW173" s="228" t="s">
        <v>888</v>
      </c>
      <c r="EX173" s="228">
        <v>2</v>
      </c>
      <c r="EY173" s="228" t="s">
        <v>6151</v>
      </c>
      <c r="EZ173" s="228" t="s">
        <v>6148</v>
      </c>
      <c r="FA173" s="229">
        <v>45528</v>
      </c>
      <c r="FB173" s="227" t="s">
        <v>762</v>
      </c>
      <c r="FC173" s="230">
        <v>3</v>
      </c>
      <c r="FD173" s="230" t="s">
        <v>759</v>
      </c>
      <c r="FE173" s="230" t="s">
        <v>492</v>
      </c>
      <c r="FF173" s="230">
        <v>1</v>
      </c>
      <c r="FG173" s="230" t="s">
        <v>761</v>
      </c>
      <c r="FH173" s="230" t="s">
        <v>760</v>
      </c>
      <c r="FI173" s="214">
        <v>44451</v>
      </c>
      <c r="FJ173" s="227" t="s">
        <v>444</v>
      </c>
      <c r="FK173" s="228" t="s">
        <v>17</v>
      </c>
      <c r="FL173" s="228" t="s">
        <v>435</v>
      </c>
      <c r="FM173" s="228" t="s">
        <v>17</v>
      </c>
      <c r="FN173" s="228" t="s">
        <v>17</v>
      </c>
      <c r="FO173" s="228" t="s">
        <v>437</v>
      </c>
      <c r="FP173" s="218" t="s">
        <v>443</v>
      </c>
      <c r="FQ173" s="219">
        <v>43578</v>
      </c>
      <c r="FR173" s="227" t="s">
        <v>445</v>
      </c>
      <c r="FS173" s="230" t="s">
        <v>17</v>
      </c>
      <c r="FT173" s="230" t="s">
        <v>435</v>
      </c>
      <c r="FU173" s="230" t="s">
        <v>17</v>
      </c>
      <c r="FV173" s="230" t="s">
        <v>17</v>
      </c>
      <c r="FW173" s="230" t="s">
        <v>437</v>
      </c>
      <c r="FX173" s="230" t="s">
        <v>443</v>
      </c>
      <c r="FY173" s="214">
        <v>43578</v>
      </c>
      <c r="FZ173" s="228" t="s">
        <v>2531</v>
      </c>
      <c r="GA173" s="228">
        <v>1</v>
      </c>
      <c r="GB173" s="228" t="s">
        <v>2232</v>
      </c>
      <c r="GC173" s="228" t="s">
        <v>33</v>
      </c>
      <c r="GD173" s="228">
        <v>2</v>
      </c>
      <c r="GE173" s="228" t="s">
        <v>17</v>
      </c>
      <c r="GF173" s="228" t="s">
        <v>17</v>
      </c>
      <c r="GG173" s="229">
        <v>45455</v>
      </c>
      <c r="GH173" s="227" t="s">
        <v>2537</v>
      </c>
      <c r="GI173" s="230">
        <v>1</v>
      </c>
      <c r="GJ173" s="230" t="s">
        <v>2232</v>
      </c>
      <c r="GK173" s="230" t="s">
        <v>33</v>
      </c>
      <c r="GL173" s="230">
        <v>2</v>
      </c>
      <c r="GM173" s="230" t="s">
        <v>17</v>
      </c>
      <c r="GN173" s="230" t="s">
        <v>17</v>
      </c>
      <c r="GO173" s="214">
        <v>45455</v>
      </c>
      <c r="GP173" s="228" t="s">
        <v>2532</v>
      </c>
      <c r="GQ173" s="228">
        <v>1</v>
      </c>
      <c r="GR173" s="228" t="s">
        <v>2232</v>
      </c>
      <c r="GS173" s="228" t="s">
        <v>33</v>
      </c>
      <c r="GT173" s="228">
        <v>2</v>
      </c>
      <c r="GU173" s="228" t="s">
        <v>17</v>
      </c>
      <c r="GV173" s="228" t="s">
        <v>17</v>
      </c>
      <c r="GW173" s="229">
        <v>45455</v>
      </c>
      <c r="GX173" s="227" t="s">
        <v>2538</v>
      </c>
      <c r="GY173" s="230">
        <v>0</v>
      </c>
      <c r="GZ173" s="230" t="s">
        <v>2232</v>
      </c>
      <c r="HA173" s="230" t="s">
        <v>33</v>
      </c>
      <c r="HB173" s="230">
        <v>2</v>
      </c>
      <c r="HC173" s="230" t="s">
        <v>17</v>
      </c>
      <c r="HD173" s="230" t="s">
        <v>17</v>
      </c>
      <c r="HE173" s="214">
        <v>45455</v>
      </c>
      <c r="HF173" s="228" t="s">
        <v>2530</v>
      </c>
      <c r="HG173" s="228">
        <v>0</v>
      </c>
      <c r="HH173" s="228" t="s">
        <v>2232</v>
      </c>
      <c r="HI173" s="228" t="s">
        <v>33</v>
      </c>
      <c r="HJ173" s="228">
        <v>2</v>
      </c>
      <c r="HK173" s="228" t="s">
        <v>17</v>
      </c>
      <c r="HL173" s="228" t="s">
        <v>17</v>
      </c>
      <c r="HM173" s="229">
        <v>45455</v>
      </c>
      <c r="HN173" s="227" t="s">
        <v>2536</v>
      </c>
      <c r="HO173" s="230">
        <v>0</v>
      </c>
      <c r="HP173" s="230" t="s">
        <v>2232</v>
      </c>
      <c r="HQ173" s="230" t="s">
        <v>33</v>
      </c>
      <c r="HR173" s="230">
        <v>2</v>
      </c>
      <c r="HS173" s="230" t="s">
        <v>17</v>
      </c>
      <c r="HT173" s="230" t="s">
        <v>17</v>
      </c>
      <c r="HU173" s="214">
        <v>45455</v>
      </c>
      <c r="HV173" s="228" t="s">
        <v>2533</v>
      </c>
      <c r="HW173" s="228">
        <v>0</v>
      </c>
      <c r="HX173" s="228" t="s">
        <v>2232</v>
      </c>
      <c r="HY173" s="228" t="s">
        <v>33</v>
      </c>
      <c r="HZ173" s="228">
        <v>2</v>
      </c>
      <c r="IA173" s="228" t="s">
        <v>17</v>
      </c>
      <c r="IB173" s="228" t="s">
        <v>17</v>
      </c>
      <c r="IC173" s="229">
        <v>45455</v>
      </c>
      <c r="ID173" s="227" t="s">
        <v>2535</v>
      </c>
      <c r="IE173" s="230">
        <v>0</v>
      </c>
      <c r="IF173" s="230" t="s">
        <v>2232</v>
      </c>
      <c r="IG173" s="230" t="s">
        <v>33</v>
      </c>
      <c r="IH173" s="230">
        <v>2</v>
      </c>
      <c r="II173" s="230" t="s">
        <v>17</v>
      </c>
      <c r="IJ173" s="230" t="s">
        <v>17</v>
      </c>
      <c r="IK173" s="214">
        <v>45455</v>
      </c>
      <c r="IL173" s="228" t="s">
        <v>2534</v>
      </c>
      <c r="IM173" s="228">
        <v>3</v>
      </c>
      <c r="IN173" s="228" t="s">
        <v>2232</v>
      </c>
      <c r="IO173" s="228" t="s">
        <v>33</v>
      </c>
      <c r="IP173" s="228">
        <v>2</v>
      </c>
      <c r="IQ173" s="228" t="s">
        <v>17</v>
      </c>
      <c r="IR173" s="228" t="s">
        <v>17</v>
      </c>
      <c r="IS173" s="229">
        <v>45455</v>
      </c>
    </row>
    <row r="174" spans="1:253" x14ac:dyDescent="0.35">
      <c r="A174" s="11" t="s">
        <v>87</v>
      </c>
      <c r="B174" s="11" t="s">
        <v>11312</v>
      </c>
      <c r="C174" s="11" t="s">
        <v>88</v>
      </c>
      <c r="D174" s="11" t="s">
        <v>89</v>
      </c>
      <c r="E174" s="11" t="s">
        <v>10436</v>
      </c>
      <c r="F174" s="11" t="s">
        <v>6176</v>
      </c>
      <c r="G174" s="212">
        <v>17051000</v>
      </c>
      <c r="H174" s="213" t="s">
        <v>6027</v>
      </c>
      <c r="I174" s="213" t="s">
        <v>888</v>
      </c>
      <c r="J174" s="213">
        <v>2</v>
      </c>
      <c r="K174" s="213" t="s">
        <v>6175</v>
      </c>
      <c r="L174" s="213" t="s">
        <v>6174</v>
      </c>
      <c r="M174" s="214">
        <v>45528</v>
      </c>
      <c r="N174" s="227" t="s">
        <v>6179</v>
      </c>
      <c r="O174" s="216">
        <v>386850</v>
      </c>
      <c r="P174" s="216" t="s">
        <v>6177</v>
      </c>
      <c r="Q174" s="216" t="s">
        <v>492</v>
      </c>
      <c r="R174" s="216">
        <v>1</v>
      </c>
      <c r="S174" s="216" t="s">
        <v>6178</v>
      </c>
      <c r="T174" s="216" t="s">
        <v>6174</v>
      </c>
      <c r="U174" s="217">
        <v>45528</v>
      </c>
      <c r="V174" s="227" t="s">
        <v>6181</v>
      </c>
      <c r="W174" s="213">
        <v>17051000</v>
      </c>
      <c r="X174" s="213" t="s">
        <v>6027</v>
      </c>
      <c r="Y174" s="213" t="s">
        <v>888</v>
      </c>
      <c r="Z174" s="213">
        <v>2</v>
      </c>
      <c r="AA174" s="213" t="s">
        <v>6180</v>
      </c>
      <c r="AB174" s="213" t="s">
        <v>6174</v>
      </c>
      <c r="AC174" s="214">
        <v>45528</v>
      </c>
      <c r="AD174" s="227" t="s">
        <v>6183</v>
      </c>
      <c r="AE174" s="218">
        <v>17051000</v>
      </c>
      <c r="AF174" s="218" t="s">
        <v>6027</v>
      </c>
      <c r="AG174" s="218" t="s">
        <v>888</v>
      </c>
      <c r="AH174" s="218">
        <v>2</v>
      </c>
      <c r="AI174" s="218" t="s">
        <v>6182</v>
      </c>
      <c r="AJ174" s="218" t="s">
        <v>6174</v>
      </c>
      <c r="AK174" s="219">
        <v>45528</v>
      </c>
      <c r="AL174" s="227" t="s">
        <v>6187</v>
      </c>
      <c r="AM174" s="213">
        <v>23000</v>
      </c>
      <c r="AN174" s="213" t="s">
        <v>6184</v>
      </c>
      <c r="AO174" s="213" t="s">
        <v>888</v>
      </c>
      <c r="AP174" s="213">
        <v>2</v>
      </c>
      <c r="AQ174" s="213" t="s">
        <v>6186</v>
      </c>
      <c r="AR174" s="213" t="s">
        <v>6185</v>
      </c>
      <c r="AS174" s="214">
        <v>45528</v>
      </c>
      <c r="AT174" s="228" t="s">
        <v>528</v>
      </c>
      <c r="AU174" s="218">
        <v>0</v>
      </c>
      <c r="AV174" s="218" t="s">
        <v>17</v>
      </c>
      <c r="AW174" s="218" t="s">
        <v>17</v>
      </c>
      <c r="AX174" s="218" t="s">
        <v>17</v>
      </c>
      <c r="AY174" s="218" t="s">
        <v>527</v>
      </c>
      <c r="AZ174" s="218" t="s">
        <v>17</v>
      </c>
      <c r="BA174" s="219">
        <v>43742</v>
      </c>
      <c r="BB174" s="227" t="s">
        <v>6191</v>
      </c>
      <c r="BC174" s="213">
        <v>34550</v>
      </c>
      <c r="BD174" s="213" t="s">
        <v>6188</v>
      </c>
      <c r="BE174" s="213" t="s">
        <v>888</v>
      </c>
      <c r="BF174" s="213">
        <v>2</v>
      </c>
      <c r="BG174" s="213" t="s">
        <v>6190</v>
      </c>
      <c r="BH174" s="213" t="s">
        <v>6189</v>
      </c>
      <c r="BI174" s="214">
        <v>45528</v>
      </c>
      <c r="BJ174" s="228" t="s">
        <v>6195</v>
      </c>
      <c r="BK174" s="228">
        <v>719</v>
      </c>
      <c r="BL174" s="228" t="s">
        <v>6192</v>
      </c>
      <c r="BM174" s="228" t="s">
        <v>888</v>
      </c>
      <c r="BN174" s="228">
        <v>2</v>
      </c>
      <c r="BO174" s="228" t="s">
        <v>6194</v>
      </c>
      <c r="BP174" s="218" t="s">
        <v>6193</v>
      </c>
      <c r="BQ174" s="229">
        <v>45528</v>
      </c>
      <c r="BR174" s="227" t="s">
        <v>538</v>
      </c>
      <c r="BS174" s="230" t="s">
        <v>17</v>
      </c>
      <c r="BT174" s="230" t="s">
        <v>17</v>
      </c>
      <c r="BU174" s="230" t="s">
        <v>17</v>
      </c>
      <c r="BV174" s="230" t="s">
        <v>17</v>
      </c>
      <c r="BW174" s="230" t="s">
        <v>17</v>
      </c>
      <c r="BX174" s="230" t="s">
        <v>17</v>
      </c>
      <c r="BY174" s="214">
        <v>43787</v>
      </c>
      <c r="BZ174" s="228" t="s">
        <v>539</v>
      </c>
      <c r="CA174" s="228" t="s">
        <v>17</v>
      </c>
      <c r="CB174" s="228" t="s">
        <v>17</v>
      </c>
      <c r="CC174" s="228" t="s">
        <v>17</v>
      </c>
      <c r="CD174" s="228" t="s">
        <v>17</v>
      </c>
      <c r="CE174" s="228" t="s">
        <v>17</v>
      </c>
      <c r="CF174" s="228" t="s">
        <v>17</v>
      </c>
      <c r="CG174" s="229">
        <v>43787</v>
      </c>
      <c r="CH174" s="227" t="s">
        <v>11598</v>
      </c>
      <c r="CI174" s="228" t="e">
        <v>#N/A</v>
      </c>
      <c r="CJ174" s="228" t="e">
        <v>#N/A</v>
      </c>
      <c r="CK174" s="228" t="e">
        <v>#N/A</v>
      </c>
      <c r="CL174" s="228" t="e">
        <v>#N/A</v>
      </c>
      <c r="CM174" s="228" t="e">
        <v>#N/A</v>
      </c>
      <c r="CN174" s="228" t="e">
        <v>#N/A</v>
      </c>
      <c r="CO174" s="231" t="e">
        <v>#N/A</v>
      </c>
      <c r="CP174" s="228" t="s">
        <v>90</v>
      </c>
      <c r="CQ174" s="230" t="s">
        <v>17</v>
      </c>
      <c r="CR174" s="230">
        <v>0</v>
      </c>
      <c r="CS174" s="230" t="s">
        <v>17</v>
      </c>
      <c r="CT174" s="230" t="s">
        <v>17</v>
      </c>
      <c r="CU174" s="230">
        <v>0</v>
      </c>
      <c r="CV174" s="230">
        <v>0</v>
      </c>
      <c r="CW174" s="214">
        <v>43502</v>
      </c>
      <c r="CX174" s="228" t="s">
        <v>6201</v>
      </c>
      <c r="CY174" s="218">
        <v>9400000</v>
      </c>
      <c r="CZ174" s="218" t="s">
        <v>6198</v>
      </c>
      <c r="DA174" s="218" t="s">
        <v>888</v>
      </c>
      <c r="DB174" s="218">
        <v>2</v>
      </c>
      <c r="DC174" s="218" t="s">
        <v>6207</v>
      </c>
      <c r="DD174" s="218" t="s">
        <v>6199</v>
      </c>
      <c r="DE174" s="220">
        <v>45528</v>
      </c>
      <c r="DF174" s="227" t="s">
        <v>6203</v>
      </c>
      <c r="DG174" s="213">
        <v>0</v>
      </c>
      <c r="DH174" s="230" t="s">
        <v>6202</v>
      </c>
      <c r="DI174" s="230" t="s">
        <v>888</v>
      </c>
      <c r="DJ174" s="230">
        <v>2</v>
      </c>
      <c r="DK174" s="230" t="s">
        <v>6051</v>
      </c>
      <c r="DL174" s="230" t="s">
        <v>6174</v>
      </c>
      <c r="DM174" s="214">
        <v>45528</v>
      </c>
      <c r="DN174" s="228" t="s">
        <v>6206</v>
      </c>
      <c r="DO174" s="218">
        <v>7651000</v>
      </c>
      <c r="DP174" s="228" t="s">
        <v>6204</v>
      </c>
      <c r="DQ174" s="228" t="s">
        <v>888</v>
      </c>
      <c r="DR174" s="228">
        <v>2</v>
      </c>
      <c r="DS174" s="228" t="s">
        <v>6055</v>
      </c>
      <c r="DT174" s="228" t="s">
        <v>6205</v>
      </c>
      <c r="DU174" s="229">
        <v>45528</v>
      </c>
      <c r="DV174" s="227" t="s">
        <v>6208</v>
      </c>
      <c r="DW174" s="213">
        <v>9400000</v>
      </c>
      <c r="DX174" s="230" t="s">
        <v>6198</v>
      </c>
      <c r="DY174" s="230" t="s">
        <v>888</v>
      </c>
      <c r="DZ174" s="230">
        <v>2</v>
      </c>
      <c r="EA174" s="230" t="s">
        <v>6207</v>
      </c>
      <c r="EB174" s="230" t="s">
        <v>6199</v>
      </c>
      <c r="EC174" s="214">
        <v>45528</v>
      </c>
      <c r="ED174" s="228" t="s">
        <v>6212</v>
      </c>
      <c r="EE174" s="218" t="s">
        <v>17</v>
      </c>
      <c r="EF174" s="228" t="s">
        <v>6209</v>
      </c>
      <c r="EG174" s="228" t="s">
        <v>22</v>
      </c>
      <c r="EH174" s="228">
        <v>3</v>
      </c>
      <c r="EI174" s="228" t="s">
        <v>6211</v>
      </c>
      <c r="EJ174" s="228" t="s">
        <v>6210</v>
      </c>
      <c r="EK174" s="229">
        <v>45528</v>
      </c>
      <c r="EL174" s="227" t="s">
        <v>6214</v>
      </c>
      <c r="EM174" s="213" t="s">
        <v>17</v>
      </c>
      <c r="EN174" s="230" t="s">
        <v>17</v>
      </c>
      <c r="EO174" s="230" t="s">
        <v>22</v>
      </c>
      <c r="EP174" s="230">
        <v>3</v>
      </c>
      <c r="EQ174" s="230" t="s">
        <v>6213</v>
      </c>
      <c r="ER174" s="230" t="s">
        <v>17</v>
      </c>
      <c r="ES174" s="214">
        <v>45528</v>
      </c>
      <c r="ET174" s="228" t="s">
        <v>6197</v>
      </c>
      <c r="EU174" s="228">
        <v>719</v>
      </c>
      <c r="EV174" s="228" t="s">
        <v>6192</v>
      </c>
      <c r="EW174" s="228" t="s">
        <v>888</v>
      </c>
      <c r="EX174" s="228">
        <v>2</v>
      </c>
      <c r="EY174" s="228" t="s">
        <v>6196</v>
      </c>
      <c r="EZ174" s="228" t="s">
        <v>6193</v>
      </c>
      <c r="FA174" s="229">
        <v>45528</v>
      </c>
      <c r="FB174" s="227" t="s">
        <v>855</v>
      </c>
      <c r="FC174" s="230">
        <v>4</v>
      </c>
      <c r="FD174" s="230" t="s">
        <v>17</v>
      </c>
      <c r="FE174" s="230" t="s">
        <v>33</v>
      </c>
      <c r="FF174" s="230">
        <v>2</v>
      </c>
      <c r="FG174" s="230" t="s">
        <v>854</v>
      </c>
      <c r="FH174" s="230" t="s">
        <v>17</v>
      </c>
      <c r="FI174" s="214">
        <v>44660</v>
      </c>
      <c r="FJ174" s="227" t="s">
        <v>91</v>
      </c>
      <c r="FK174" s="228" t="s">
        <v>17</v>
      </c>
      <c r="FL174" s="228">
        <v>0</v>
      </c>
      <c r="FM174" s="228" t="s">
        <v>17</v>
      </c>
      <c r="FN174" s="228" t="s">
        <v>17</v>
      </c>
      <c r="FO174" s="228">
        <v>0</v>
      </c>
      <c r="FP174" s="218">
        <v>0</v>
      </c>
      <c r="FQ174" s="219">
        <v>43502</v>
      </c>
      <c r="FR174" s="227" t="s">
        <v>92</v>
      </c>
      <c r="FS174" s="230" t="s">
        <v>17</v>
      </c>
      <c r="FT174" s="230">
        <v>0</v>
      </c>
      <c r="FU174" s="230" t="s">
        <v>17</v>
      </c>
      <c r="FV174" s="230" t="s">
        <v>17</v>
      </c>
      <c r="FW174" s="230">
        <v>0</v>
      </c>
      <c r="FX174" s="230">
        <v>0</v>
      </c>
      <c r="FY174" s="214">
        <v>43502</v>
      </c>
      <c r="FZ174" s="228" t="s">
        <v>2688</v>
      </c>
      <c r="GA174" s="228">
        <v>2</v>
      </c>
      <c r="GB174" s="228" t="s">
        <v>2232</v>
      </c>
      <c r="GC174" s="228" t="s">
        <v>33</v>
      </c>
      <c r="GD174" s="228">
        <v>2</v>
      </c>
      <c r="GE174" s="228" t="s">
        <v>17</v>
      </c>
      <c r="GF174" s="228" t="s">
        <v>17</v>
      </c>
      <c r="GG174" s="229">
        <v>45456</v>
      </c>
      <c r="GH174" s="227" t="s">
        <v>2694</v>
      </c>
      <c r="GI174" s="230">
        <v>1</v>
      </c>
      <c r="GJ174" s="230" t="s">
        <v>2232</v>
      </c>
      <c r="GK174" s="230" t="s">
        <v>33</v>
      </c>
      <c r="GL174" s="230">
        <v>2</v>
      </c>
      <c r="GM174" s="230" t="s">
        <v>17</v>
      </c>
      <c r="GN174" s="230" t="s">
        <v>17</v>
      </c>
      <c r="GO174" s="214">
        <v>45456</v>
      </c>
      <c r="GP174" s="228" t="s">
        <v>2689</v>
      </c>
      <c r="GQ174" s="228">
        <v>1</v>
      </c>
      <c r="GR174" s="228" t="s">
        <v>2232</v>
      </c>
      <c r="GS174" s="228" t="s">
        <v>33</v>
      </c>
      <c r="GT174" s="228">
        <v>2</v>
      </c>
      <c r="GU174" s="228" t="s">
        <v>17</v>
      </c>
      <c r="GV174" s="228" t="s">
        <v>17</v>
      </c>
      <c r="GW174" s="229">
        <v>45456</v>
      </c>
      <c r="GX174" s="227" t="s">
        <v>2695</v>
      </c>
      <c r="GY174" s="230">
        <v>0</v>
      </c>
      <c r="GZ174" s="230" t="s">
        <v>2232</v>
      </c>
      <c r="HA174" s="230" t="s">
        <v>33</v>
      </c>
      <c r="HB174" s="230">
        <v>2</v>
      </c>
      <c r="HC174" s="230" t="s">
        <v>17</v>
      </c>
      <c r="HD174" s="230" t="s">
        <v>17</v>
      </c>
      <c r="HE174" s="214">
        <v>45456</v>
      </c>
      <c r="HF174" s="228" t="s">
        <v>2687</v>
      </c>
      <c r="HG174" s="228">
        <v>2</v>
      </c>
      <c r="HH174" s="228" t="s">
        <v>2232</v>
      </c>
      <c r="HI174" s="228" t="s">
        <v>33</v>
      </c>
      <c r="HJ174" s="228">
        <v>2</v>
      </c>
      <c r="HK174" s="228" t="s">
        <v>17</v>
      </c>
      <c r="HL174" s="228" t="s">
        <v>17</v>
      </c>
      <c r="HM174" s="229">
        <v>45456</v>
      </c>
      <c r="HN174" s="227" t="s">
        <v>2693</v>
      </c>
      <c r="HO174" s="230">
        <v>0</v>
      </c>
      <c r="HP174" s="230" t="s">
        <v>2232</v>
      </c>
      <c r="HQ174" s="230" t="s">
        <v>33</v>
      </c>
      <c r="HR174" s="230">
        <v>2</v>
      </c>
      <c r="HS174" s="230" t="s">
        <v>17</v>
      </c>
      <c r="HT174" s="230" t="s">
        <v>17</v>
      </c>
      <c r="HU174" s="214">
        <v>45456</v>
      </c>
      <c r="HV174" s="228" t="s">
        <v>2690</v>
      </c>
      <c r="HW174" s="228">
        <v>0</v>
      </c>
      <c r="HX174" s="228" t="s">
        <v>2232</v>
      </c>
      <c r="HY174" s="228" t="s">
        <v>33</v>
      </c>
      <c r="HZ174" s="228">
        <v>2</v>
      </c>
      <c r="IA174" s="228" t="s">
        <v>17</v>
      </c>
      <c r="IB174" s="228" t="s">
        <v>17</v>
      </c>
      <c r="IC174" s="229">
        <v>45456</v>
      </c>
      <c r="ID174" s="227" t="s">
        <v>2692</v>
      </c>
      <c r="IE174" s="230">
        <v>2</v>
      </c>
      <c r="IF174" s="230" t="s">
        <v>2232</v>
      </c>
      <c r="IG174" s="230" t="s">
        <v>33</v>
      </c>
      <c r="IH174" s="230">
        <v>2</v>
      </c>
      <c r="II174" s="230" t="s">
        <v>17</v>
      </c>
      <c r="IJ174" s="230" t="s">
        <v>17</v>
      </c>
      <c r="IK174" s="214">
        <v>45456</v>
      </c>
      <c r="IL174" s="228" t="s">
        <v>2691</v>
      </c>
      <c r="IM174" s="228">
        <v>3</v>
      </c>
      <c r="IN174" s="228" t="s">
        <v>2232</v>
      </c>
      <c r="IO174" s="228" t="s">
        <v>33</v>
      </c>
      <c r="IP174" s="228">
        <v>2</v>
      </c>
      <c r="IQ174" s="228" t="s">
        <v>17</v>
      </c>
      <c r="IR174" s="228" t="s">
        <v>17</v>
      </c>
      <c r="IS174" s="229">
        <v>45456</v>
      </c>
    </row>
  </sheetData>
  <mergeCells count="31">
    <mergeCell ref="IL1:IS1"/>
    <mergeCell ref="F1:M1"/>
    <mergeCell ref="N1:U1"/>
    <mergeCell ref="DF1:DM1"/>
    <mergeCell ref="GP1:GW1"/>
    <mergeCell ref="EE1:EK1"/>
    <mergeCell ref="FR1:FY1"/>
    <mergeCell ref="BB1:BI1"/>
    <mergeCell ref="CX1:DE1"/>
    <mergeCell ref="BZ1:CG1"/>
    <mergeCell ref="DV1:EC1"/>
    <mergeCell ref="FJ1:FQ1"/>
    <mergeCell ref="GH1:GO1"/>
    <mergeCell ref="AT1:BA1"/>
    <mergeCell ref="AL1:AS1"/>
    <mergeCell ref="V1:AC1"/>
    <mergeCell ref="AD1:AK1"/>
    <mergeCell ref="ID1:IK1"/>
    <mergeCell ref="HV1:IC1"/>
    <mergeCell ref="CH1:CO1"/>
    <mergeCell ref="CP1:CW1"/>
    <mergeCell ref="HN1:HU1"/>
    <mergeCell ref="HF1:HM1"/>
    <mergeCell ref="ET1:FA1"/>
    <mergeCell ref="FB1:FI1"/>
    <mergeCell ref="GX1:HE1"/>
    <mergeCell ref="EM1:ES1"/>
    <mergeCell ref="BJ1:BQ1"/>
    <mergeCell ref="BR1:BY1"/>
    <mergeCell ref="DN1:DU1"/>
    <mergeCell ref="FZ1:GG1"/>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G174"/>
  <sheetViews>
    <sheetView topLeftCell="T270" workbookViewId="0">
      <selection activeCell="A250" sqref="A250:AG300"/>
    </sheetView>
  </sheetViews>
  <sheetFormatPr defaultColWidth="9.453125" defaultRowHeight="14.5" x14ac:dyDescent="0.35"/>
  <cols>
    <col min="1" max="1" width="36" style="1" customWidth="1"/>
    <col min="2" max="2" width="23.453125" style="1" customWidth="1"/>
    <col min="3" max="3" width="10.453125" style="1" bestFit="1" customWidth="1"/>
    <col min="4" max="4" width="11.453125" style="1" bestFit="1" customWidth="1"/>
    <col min="5" max="5" width="5.453125" style="1" bestFit="1" customWidth="1"/>
    <col min="6" max="6" width="12.453125" style="4" customWidth="1"/>
    <col min="7" max="7" width="11.453125" style="4" bestFit="1" customWidth="1"/>
    <col min="8" max="8" width="16.1796875" style="4" customWidth="1"/>
    <col min="9" max="9" width="10.453125" style="4" bestFit="1" customWidth="1"/>
    <col min="10" max="11" width="9.453125" style="4" hidden="1" customWidth="1"/>
    <col min="12" max="12" width="8.54296875" style="4" bestFit="1" customWidth="1"/>
    <col min="13" max="14" width="8.54296875" style="4" hidden="1" customWidth="1"/>
    <col min="15" max="15" width="6.453125" style="4" hidden="1" customWidth="1"/>
    <col min="16" max="16" width="6.54296875" style="4" hidden="1" customWidth="1"/>
    <col min="17" max="17" width="16.90625" style="4" customWidth="1"/>
    <col min="18" max="18" width="15.81640625" style="4" customWidth="1"/>
    <col min="19" max="19" width="10.453125" style="4" bestFit="1" customWidth="1"/>
    <col min="20" max="20" width="14.1796875" style="4" customWidth="1"/>
    <col min="21" max="21" width="10.453125" style="4" bestFit="1" customWidth="1"/>
    <col min="22" max="22" width="9.453125" style="4" bestFit="1" customWidth="1"/>
    <col min="23" max="24" width="10.453125" style="4" hidden="1" customWidth="1"/>
    <col min="25" max="25" width="9.453125" style="4" bestFit="1" customWidth="1"/>
    <col min="26" max="26" width="12.453125" style="4" bestFit="1" customWidth="1"/>
    <col min="27" max="27" width="9.453125" style="4" bestFit="1" customWidth="1"/>
    <col min="28" max="28" width="6.453125" style="4" bestFit="1" customWidth="1"/>
    <col min="29" max="31" width="9.453125" style="4" bestFit="1" customWidth="1"/>
    <col min="32" max="32" width="6.453125" style="4" bestFit="1" customWidth="1"/>
    <col min="33" max="33" width="12.453125" style="4" bestFit="1" customWidth="1"/>
    <col min="34" max="34" width="9.453125" style="1" customWidth="1"/>
    <col min="35" max="16384" width="9.453125" style="1"/>
  </cols>
  <sheetData>
    <row r="1" spans="1:33" s="5" customFormat="1" ht="147" customHeight="1" x14ac:dyDescent="0.25">
      <c r="A1" s="16" t="str">
        <f>'Core Indicators'!A:A</f>
        <v>Crisis</v>
      </c>
      <c r="B1" s="16" t="s">
        <v>9972</v>
      </c>
      <c r="C1" s="16" t="s">
        <v>9969</v>
      </c>
      <c r="D1" s="16" t="s">
        <v>9970</v>
      </c>
      <c r="E1" s="11" t="s">
        <v>9971</v>
      </c>
      <c r="F1" s="38" t="s">
        <v>10086</v>
      </c>
      <c r="G1" s="38" t="s">
        <v>10087</v>
      </c>
      <c r="H1" s="38" t="s">
        <v>10088</v>
      </c>
      <c r="I1" s="38" t="s">
        <v>10089</v>
      </c>
      <c r="J1" s="38" t="s">
        <v>10090</v>
      </c>
      <c r="K1" s="38" t="s">
        <v>10091</v>
      </c>
      <c r="L1" s="38" t="s">
        <v>10092</v>
      </c>
      <c r="M1" s="38" t="s">
        <v>10093</v>
      </c>
      <c r="N1" s="38" t="s">
        <v>10094</v>
      </c>
      <c r="O1" s="38" t="s">
        <v>10095</v>
      </c>
      <c r="P1" s="39" t="s">
        <v>10096</v>
      </c>
      <c r="Q1" s="38" t="s">
        <v>10097</v>
      </c>
      <c r="R1" s="38" t="s">
        <v>10098</v>
      </c>
      <c r="S1" s="38" t="s">
        <v>10099</v>
      </c>
      <c r="T1" s="38" t="s">
        <v>10100</v>
      </c>
      <c r="U1" s="38" t="s">
        <v>10101</v>
      </c>
      <c r="V1" s="39" t="s">
        <v>10102</v>
      </c>
      <c r="W1" s="39" t="s">
        <v>10103</v>
      </c>
      <c r="X1" s="39" t="s">
        <v>10104</v>
      </c>
      <c r="Y1" s="39" t="s">
        <v>2234</v>
      </c>
      <c r="Z1" s="39" t="s">
        <v>2246</v>
      </c>
      <c r="AA1" s="39" t="s">
        <v>2236</v>
      </c>
      <c r="AB1" s="39" t="s">
        <v>2248</v>
      </c>
      <c r="AC1" s="39" t="s">
        <v>2231</v>
      </c>
      <c r="AD1" s="39" t="s">
        <v>2244</v>
      </c>
      <c r="AE1" s="39" t="s">
        <v>2238</v>
      </c>
      <c r="AF1" s="39" t="s">
        <v>10047</v>
      </c>
      <c r="AG1" s="39" t="s">
        <v>2240</v>
      </c>
    </row>
    <row r="2" spans="1:33" ht="39.65" customHeight="1" x14ac:dyDescent="0.35">
      <c r="A2" s="45">
        <f>'Core Indicators'!A:A</f>
        <v>0</v>
      </c>
      <c r="B2" s="18"/>
      <c r="C2" s="18"/>
      <c r="D2" s="18"/>
      <c r="E2" s="11"/>
      <c r="F2" s="12" t="s">
        <v>10105</v>
      </c>
      <c r="G2" s="12" t="s">
        <v>10106</v>
      </c>
      <c r="H2" s="12" t="s">
        <v>10106</v>
      </c>
      <c r="I2" s="12" t="s">
        <v>10106</v>
      </c>
      <c r="J2" s="12" t="s">
        <v>10106</v>
      </c>
      <c r="K2" s="12"/>
      <c r="L2" s="12" t="s">
        <v>10106</v>
      </c>
      <c r="M2" s="12" t="s">
        <v>10106</v>
      </c>
      <c r="N2" s="12" t="s">
        <v>10106</v>
      </c>
      <c r="O2" s="12" t="s">
        <v>10106</v>
      </c>
      <c r="P2" s="12" t="s">
        <v>10107</v>
      </c>
      <c r="Q2" s="12" t="s">
        <v>10106</v>
      </c>
      <c r="R2" s="12" t="s">
        <v>10106</v>
      </c>
      <c r="S2" s="12" t="s">
        <v>10106</v>
      </c>
      <c r="T2" s="12" t="s">
        <v>10106</v>
      </c>
      <c r="U2" s="12" t="s">
        <v>10106</v>
      </c>
      <c r="V2" s="12" t="s">
        <v>10106</v>
      </c>
      <c r="W2" s="12" t="s">
        <v>10106</v>
      </c>
      <c r="X2" s="12" t="s">
        <v>10106</v>
      </c>
      <c r="Y2" s="12"/>
      <c r="Z2" s="12"/>
      <c r="AA2" s="12"/>
      <c r="AB2" s="12"/>
      <c r="AC2" s="12"/>
      <c r="AD2" s="12"/>
      <c r="AE2" s="12"/>
      <c r="AF2" s="12"/>
      <c r="AG2" s="12"/>
    </row>
    <row r="3" spans="1:33" s="43" customFormat="1" ht="20.149999999999999" customHeight="1" x14ac:dyDescent="0.35">
      <c r="A3" s="62" t="str">
        <f>'Core Indicators'!A:A</f>
        <v>Complex crisis in Afghanistan</v>
      </c>
      <c r="B3" s="62" t="str">
        <f>'Core Indicators'!B:B</f>
        <v>Conflict,Violence,Displacement,Drought,Earthquake,Socio-political</v>
      </c>
      <c r="C3" s="62" t="str">
        <f>'Core Indicators'!C3</f>
        <v>AFG001</v>
      </c>
      <c r="D3" s="62" t="str">
        <f>'Core Indicators'!D3</f>
        <v>Afghanistan</v>
      </c>
      <c r="E3" s="62" t="str">
        <f>'Core Indicators'!E3</f>
        <v>AFG</v>
      </c>
      <c r="F3" s="41">
        <f>'Core Indicators'!O3</f>
        <v>652860</v>
      </c>
      <c r="G3" s="41">
        <f>'Core Indicators'!W3</f>
        <v>44500000</v>
      </c>
      <c r="H3" s="41">
        <f>'Core Indicators'!AE3</f>
        <v>44500000</v>
      </c>
      <c r="I3" s="41">
        <f>'Core Indicators'!AM3</f>
        <v>13595000</v>
      </c>
      <c r="J3" s="41">
        <f>'Core Indicators'!AU3</f>
        <v>2618</v>
      </c>
      <c r="K3" s="41" t="str">
        <f>'Core Indicators'!BC3</f>
        <v>x</v>
      </c>
      <c r="L3" s="41">
        <f>'Core Indicators'!BK3</f>
        <v>1090</v>
      </c>
      <c r="M3" s="41">
        <f>'Core Indicators'!BS3</f>
        <v>21300</v>
      </c>
      <c r="N3" s="41">
        <f>'Core Indicators'!CA3</f>
        <v>3330</v>
      </c>
      <c r="O3" s="41" t="e">
        <f>'Core Indicators'!CI3</f>
        <v>#N/A</v>
      </c>
      <c r="P3" s="41" t="str">
        <f>'Core Indicators'!CQ3</f>
        <v>x</v>
      </c>
      <c r="Q3" s="41">
        <f>'Core Indicators'!DG3</f>
        <v>0</v>
      </c>
      <c r="R3" s="41">
        <f>'Core Indicators'!DO3</f>
        <v>20800000</v>
      </c>
      <c r="S3" s="41">
        <f>'Core Indicators'!DW3</f>
        <v>11400000</v>
      </c>
      <c r="T3" s="41">
        <f>'Core Indicators'!EE3</f>
        <v>12300000</v>
      </c>
      <c r="U3" s="41">
        <f>'Core Indicators'!EM3</f>
        <v>0</v>
      </c>
      <c r="V3" s="41">
        <f>'Core Indicators'!FC3</f>
        <v>4</v>
      </c>
      <c r="W3" s="41" t="str">
        <f>'Core Indicators'!FK3</f>
        <v>x</v>
      </c>
      <c r="X3" s="41">
        <f>'Core Indicators'!FS3</f>
        <v>543000</v>
      </c>
      <c r="Y3" s="41">
        <f>'Core Indicators'!GA3</f>
        <v>1</v>
      </c>
      <c r="Z3" s="41">
        <f>'Core Indicators'!GI3</f>
        <v>2</v>
      </c>
      <c r="AA3" s="41">
        <f>'Core Indicators'!GQ3</f>
        <v>3</v>
      </c>
      <c r="AB3" s="41">
        <f>'Core Indicators'!GY3</f>
        <v>3</v>
      </c>
      <c r="AC3" s="41">
        <f>'Core Indicators'!HG3</f>
        <v>2</v>
      </c>
      <c r="AD3" s="41">
        <f>'Core Indicators'!HO3</f>
        <v>2</v>
      </c>
      <c r="AE3" s="41">
        <f>'Core Indicators'!HW3</f>
        <v>0</v>
      </c>
      <c r="AF3" s="41">
        <f>'Core Indicators'!IE3</f>
        <v>3</v>
      </c>
      <c r="AG3" s="41">
        <f>'Core Indicators'!IM3</f>
        <v>3</v>
      </c>
    </row>
    <row r="4" spans="1:33" s="43" customFormat="1" ht="20.149999999999999" customHeight="1" x14ac:dyDescent="0.35">
      <c r="A4" s="233" t="str">
        <f>'Core Indicators'!A:A</f>
        <v>Earthquake in Herat Province</v>
      </c>
      <c r="B4" s="233" t="str">
        <f>'Core Indicators'!B:B</f>
        <v>Earthquake</v>
      </c>
      <c r="C4" s="233" t="str">
        <f>'Core Indicators'!C4</f>
        <v>AFG006</v>
      </c>
      <c r="D4" s="233" t="str">
        <f>'Core Indicators'!D4</f>
        <v>Afghanistan</v>
      </c>
      <c r="E4" s="233" t="str">
        <f>'Core Indicators'!E4</f>
        <v>AFG</v>
      </c>
      <c r="F4" s="42">
        <f>'Core Indicators'!O4</f>
        <v>54778</v>
      </c>
      <c r="G4" s="42">
        <f>'Core Indicators'!W4</f>
        <v>3500000</v>
      </c>
      <c r="H4" s="42">
        <f>'Core Indicators'!AE4</f>
        <v>1600000</v>
      </c>
      <c r="I4" s="42">
        <f>'Core Indicators'!AM4</f>
        <v>0</v>
      </c>
      <c r="J4" s="42">
        <f>'Core Indicators'!AU4</f>
        <v>3330</v>
      </c>
      <c r="K4" s="42" t="str">
        <f>'Core Indicators'!BC4</f>
        <v>x</v>
      </c>
      <c r="L4" s="42" t="str">
        <f>'Core Indicators'!BK4</f>
        <v>x</v>
      </c>
      <c r="M4" s="42">
        <f>'Core Indicators'!BS4</f>
        <v>21300</v>
      </c>
      <c r="N4" s="42">
        <f>'Core Indicators'!CA4</f>
        <v>3330</v>
      </c>
      <c r="O4" s="42" t="e">
        <f>'Core Indicators'!CI4</f>
        <v>#N/A</v>
      </c>
      <c r="P4" s="42" t="str">
        <f>'Core Indicators'!CQ4</f>
        <v>x</v>
      </c>
      <c r="Q4" s="42">
        <f>'Core Indicators'!DG4</f>
        <v>1900000</v>
      </c>
      <c r="R4" s="42">
        <f>'Core Indicators'!DO4</f>
        <v>1325000</v>
      </c>
      <c r="S4" s="42">
        <f>'Core Indicators'!DW4</f>
        <v>232000</v>
      </c>
      <c r="T4" s="42">
        <f>'Core Indicators'!EE4</f>
        <v>43000</v>
      </c>
      <c r="U4" s="42">
        <f>'Core Indicators'!EM4</f>
        <v>0</v>
      </c>
      <c r="V4" s="42">
        <f>'Core Indicators'!FC4</f>
        <v>2</v>
      </c>
      <c r="W4" s="42" t="str">
        <f>'Core Indicators'!FK4</f>
        <v>x</v>
      </c>
      <c r="X4" s="42" t="str">
        <f>'Core Indicators'!FS4</f>
        <v>x</v>
      </c>
      <c r="Y4" s="42">
        <f>'Core Indicators'!GA4</f>
        <v>1</v>
      </c>
      <c r="Z4" s="42">
        <f>'Core Indicators'!GI4</f>
        <v>0</v>
      </c>
      <c r="AA4" s="42">
        <f>'Core Indicators'!GQ4</f>
        <v>1</v>
      </c>
      <c r="AB4" s="42">
        <f>'Core Indicators'!GY4</f>
        <v>3</v>
      </c>
      <c r="AC4" s="42">
        <f>'Core Indicators'!HG4</f>
        <v>0</v>
      </c>
      <c r="AD4" s="42">
        <f>'Core Indicators'!HO4</f>
        <v>2</v>
      </c>
      <c r="AE4" s="42">
        <f>'Core Indicators'!HW4</f>
        <v>0</v>
      </c>
      <c r="AF4" s="42">
        <f>'Core Indicators'!IE4</f>
        <v>3</v>
      </c>
      <c r="AG4" s="42">
        <f>'Core Indicators'!IM4</f>
        <v>3</v>
      </c>
    </row>
    <row r="5" spans="1:33" s="43" customFormat="1" ht="20.149999999999999" customHeight="1" x14ac:dyDescent="0.35">
      <c r="A5" s="62" t="str">
        <f>'Core Indicators'!A:A</f>
        <v>Drought in South-West Angola</v>
      </c>
      <c r="B5" s="62" t="str">
        <f>'Core Indicators'!B:B</f>
        <v>Drought</v>
      </c>
      <c r="C5" s="62" t="str">
        <f>'Core Indicators'!C5</f>
        <v>AGO002</v>
      </c>
      <c r="D5" s="62" t="str">
        <f>'Core Indicators'!D5</f>
        <v>Angola</v>
      </c>
      <c r="E5" s="62" t="str">
        <f>'Core Indicators'!E5</f>
        <v>AGO</v>
      </c>
      <c r="F5" s="41">
        <f>'Core Indicators'!O5</f>
        <v>639313</v>
      </c>
      <c r="G5" s="41">
        <f>'Core Indicators'!W5</f>
        <v>7361000</v>
      </c>
      <c r="H5" s="41">
        <f>'Core Indicators'!AE5</f>
        <v>2800000</v>
      </c>
      <c r="I5" s="41">
        <f>'Core Indicators'!AM5</f>
        <v>0</v>
      </c>
      <c r="J5" s="41" t="e">
        <f>'Core Indicators'!AU5</f>
        <v>#N/A</v>
      </c>
      <c r="K5" s="41" t="e">
        <f>'Core Indicators'!BC5</f>
        <v>#N/A</v>
      </c>
      <c r="L5" s="41">
        <f>'Core Indicators'!BK5</f>
        <v>0</v>
      </c>
      <c r="M5" s="41" t="e">
        <f>'Core Indicators'!BS5</f>
        <v>#N/A</v>
      </c>
      <c r="N5" s="41" t="e">
        <f>'Core Indicators'!CA5</f>
        <v>#N/A</v>
      </c>
      <c r="O5" s="41" t="e">
        <f>'Core Indicators'!CI5</f>
        <v>#N/A</v>
      </c>
      <c r="P5" s="41" t="e">
        <f>'Core Indicators'!CQ5</f>
        <v>#N/A</v>
      </c>
      <c r="Q5" s="41">
        <f>'Core Indicators'!DG5</f>
        <v>4561000</v>
      </c>
      <c r="R5" s="41">
        <f>'Core Indicators'!DO5</f>
        <v>0</v>
      </c>
      <c r="S5" s="41">
        <f>'Core Indicators'!DW5</f>
        <v>2800000</v>
      </c>
      <c r="T5" s="41">
        <f>'Core Indicators'!EE5</f>
        <v>0</v>
      </c>
      <c r="U5" s="41">
        <f>'Core Indicators'!EM5</f>
        <v>0</v>
      </c>
      <c r="V5" s="41">
        <f>'Core Indicators'!FC5</f>
        <v>1</v>
      </c>
      <c r="W5" s="41" t="e">
        <f>'Core Indicators'!FK5</f>
        <v>#N/A</v>
      </c>
      <c r="X5" s="41" t="e">
        <f>'Core Indicators'!FS5</f>
        <v>#N/A</v>
      </c>
      <c r="Y5" s="41">
        <f>'Core Indicators'!GA5</f>
        <v>0</v>
      </c>
      <c r="Z5" s="41">
        <f>'Core Indicators'!GI5</f>
        <v>0</v>
      </c>
      <c r="AA5" s="41">
        <f>'Core Indicators'!GQ5</f>
        <v>0</v>
      </c>
      <c r="AB5" s="41">
        <f>'Core Indicators'!GY5</f>
        <v>0</v>
      </c>
      <c r="AC5" s="41">
        <f>'Core Indicators'!HG5</f>
        <v>0</v>
      </c>
      <c r="AD5" s="41">
        <f>'Core Indicators'!HO5</f>
        <v>0</v>
      </c>
      <c r="AE5" s="41">
        <f>'Core Indicators'!HW5</f>
        <v>0</v>
      </c>
      <c r="AF5" s="41">
        <f>'Core Indicators'!IE5</f>
        <v>2</v>
      </c>
      <c r="AG5" s="41">
        <f>'Core Indicators'!IM5</f>
        <v>3</v>
      </c>
    </row>
    <row r="6" spans="1:33" s="43" customFormat="1" ht="20.149999999999999" customHeight="1" x14ac:dyDescent="0.35">
      <c r="A6" s="233" t="str">
        <f>'Core Indicators'!A:A</f>
        <v>Nagorno-Karabakh Conflict in Armenia</v>
      </c>
      <c r="B6" s="233" t="str">
        <f>'Core Indicators'!B:B</f>
        <v>Conflict,Displacement</v>
      </c>
      <c r="C6" s="233" t="str">
        <f>'Core Indicators'!C6</f>
        <v>ARM002</v>
      </c>
      <c r="D6" s="233" t="str">
        <f>'Core Indicators'!D6</f>
        <v>Armenia</v>
      </c>
      <c r="E6" s="233" t="str">
        <f>'Core Indicators'!E6</f>
        <v>ARM</v>
      </c>
      <c r="F6" s="42">
        <f>'Core Indicators'!O6</f>
        <v>16556</v>
      </c>
      <c r="G6" s="42">
        <f>'Core Indicators'!W6</f>
        <v>2165000</v>
      </c>
      <c r="H6" s="42">
        <f>'Core Indicators'!AE6</f>
        <v>302000</v>
      </c>
      <c r="I6" s="42">
        <f>'Core Indicators'!AM6</f>
        <v>150000</v>
      </c>
      <c r="J6" s="42">
        <f>'Core Indicators'!AU6</f>
        <v>2</v>
      </c>
      <c r="K6" s="42" t="str">
        <f>'Core Indicators'!BC6</f>
        <v>x</v>
      </c>
      <c r="L6" s="42">
        <f>'Core Indicators'!BK6</f>
        <v>0</v>
      </c>
      <c r="M6" s="42" t="str">
        <f>'Core Indicators'!BS6</f>
        <v>x</v>
      </c>
      <c r="N6" s="42" t="str">
        <f>'Core Indicators'!CA6</f>
        <v>x</v>
      </c>
      <c r="O6" s="42" t="e">
        <f>'Core Indicators'!CI6</f>
        <v>#N/A</v>
      </c>
      <c r="P6" s="42" t="str">
        <f>'Core Indicators'!CQ6</f>
        <v>x</v>
      </c>
      <c r="Q6" s="42">
        <f>'Core Indicators'!DG6</f>
        <v>1863000</v>
      </c>
      <c r="R6" s="42">
        <f>'Core Indicators'!DO6</f>
        <v>152000</v>
      </c>
      <c r="S6" s="42">
        <f>'Core Indicators'!DW6</f>
        <v>150000</v>
      </c>
      <c r="T6" s="42">
        <f>'Core Indicators'!EE6</f>
        <v>0</v>
      </c>
      <c r="U6" s="42">
        <f>'Core Indicators'!EM6</f>
        <v>0</v>
      </c>
      <c r="V6" s="42">
        <f>'Core Indicators'!FC6</f>
        <v>2</v>
      </c>
      <c r="W6" s="42" t="str">
        <f>'Core Indicators'!FK6</f>
        <v>x</v>
      </c>
      <c r="X6" s="42" t="str">
        <f>'Core Indicators'!FS6</f>
        <v>x</v>
      </c>
      <c r="Y6" s="42">
        <f>'Core Indicators'!GA6</f>
        <v>0</v>
      </c>
      <c r="Z6" s="42">
        <f>'Core Indicators'!GI6</f>
        <v>0</v>
      </c>
      <c r="AA6" s="42">
        <f>'Core Indicators'!GQ6</f>
        <v>1</v>
      </c>
      <c r="AB6" s="42">
        <f>'Core Indicators'!GY6</f>
        <v>0</v>
      </c>
      <c r="AC6" s="42">
        <f>'Core Indicators'!HG6</f>
        <v>0</v>
      </c>
      <c r="AD6" s="42">
        <f>'Core Indicators'!HO6</f>
        <v>0</v>
      </c>
      <c r="AE6" s="42">
        <f>'Core Indicators'!HW6</f>
        <v>0</v>
      </c>
      <c r="AF6" s="42">
        <f>'Core Indicators'!IE6</f>
        <v>1</v>
      </c>
      <c r="AG6" s="42">
        <f>'Core Indicators'!IM6</f>
        <v>0</v>
      </c>
    </row>
    <row r="7" spans="1:33" s="43" customFormat="1" ht="20.149999999999999" customHeight="1" x14ac:dyDescent="0.35">
      <c r="A7" s="62" t="str">
        <f>'Core Indicators'!A:A</f>
        <v>Nagorno-Karabakh conflict in Azerbaijan</v>
      </c>
      <c r="B7" s="62" t="str">
        <f>'Core Indicators'!B:B</f>
        <v>Conflict,Displacement</v>
      </c>
      <c r="C7" s="62" t="str">
        <f>'Core Indicators'!C7</f>
        <v>AZE002</v>
      </c>
      <c r="D7" s="62" t="str">
        <f>'Core Indicators'!D7</f>
        <v>Azerbaijan</v>
      </c>
      <c r="E7" s="62" t="str">
        <f>'Core Indicators'!E7</f>
        <v>AZE</v>
      </c>
      <c r="F7" s="41">
        <f>'Core Indicators'!O7</f>
        <v>16458</v>
      </c>
      <c r="G7" s="41">
        <f>'Core Indicators'!W7</f>
        <v>895000</v>
      </c>
      <c r="H7" s="41">
        <f>'Core Indicators'!AE7</f>
        <v>206000</v>
      </c>
      <c r="I7" s="41">
        <f>'Core Indicators'!AM7</f>
        <v>142000</v>
      </c>
      <c r="J7" s="41">
        <f>'Core Indicators'!AU7</f>
        <v>248</v>
      </c>
      <c r="K7" s="41" t="str">
        <f>'Core Indicators'!BC7</f>
        <v>x</v>
      </c>
      <c r="L7" s="41">
        <f>'Core Indicators'!BK7</f>
        <v>2</v>
      </c>
      <c r="M7" s="41" t="str">
        <f>'Core Indicators'!BS7</f>
        <v>x</v>
      </c>
      <c r="N7" s="41" t="str">
        <f>'Core Indicators'!CA7</f>
        <v>x</v>
      </c>
      <c r="O7" s="41" t="e">
        <f>'Core Indicators'!CI7</f>
        <v>#N/A</v>
      </c>
      <c r="P7" s="41" t="str">
        <f>'Core Indicators'!CQ7</f>
        <v>x</v>
      </c>
      <c r="Q7" s="41">
        <f>'Core Indicators'!DG7</f>
        <v>689000</v>
      </c>
      <c r="R7" s="41">
        <f>'Core Indicators'!DO7</f>
        <v>201000</v>
      </c>
      <c r="S7" s="41">
        <f>'Core Indicators'!DW7</f>
        <v>5000</v>
      </c>
      <c r="T7" s="41">
        <f>'Core Indicators'!EE7</f>
        <v>0</v>
      </c>
      <c r="U7" s="41">
        <f>'Core Indicators'!EM7</f>
        <v>0</v>
      </c>
      <c r="V7" s="41">
        <f>'Core Indicators'!FC7</f>
        <v>3</v>
      </c>
      <c r="W7" s="41" t="str">
        <f>'Core Indicators'!FK7</f>
        <v>x</v>
      </c>
      <c r="X7" s="41" t="str">
        <f>'Core Indicators'!FS7</f>
        <v>x</v>
      </c>
      <c r="Y7" s="41">
        <f>'Core Indicators'!GA7</f>
        <v>1</v>
      </c>
      <c r="Z7" s="41">
        <f>'Core Indicators'!GI7</f>
        <v>0</v>
      </c>
      <c r="AA7" s="41">
        <f>'Core Indicators'!GQ7</f>
        <v>2</v>
      </c>
      <c r="AB7" s="41">
        <f>'Core Indicators'!GY7</f>
        <v>0</v>
      </c>
      <c r="AC7" s="41">
        <f>'Core Indicators'!HG7</f>
        <v>2</v>
      </c>
      <c r="AD7" s="41">
        <f>'Core Indicators'!HO7</f>
        <v>1</v>
      </c>
      <c r="AE7" s="41">
        <f>'Core Indicators'!HW7</f>
        <v>0</v>
      </c>
      <c r="AF7" s="41">
        <f>'Core Indicators'!IE7</f>
        <v>2</v>
      </c>
      <c r="AG7" s="41">
        <f>'Core Indicators'!IM7</f>
        <v>0</v>
      </c>
    </row>
    <row r="8" spans="1:33" s="43" customFormat="1" ht="20.149999999999999" customHeight="1" x14ac:dyDescent="0.35">
      <c r="A8" s="233" t="str">
        <f>'Core Indicators'!A:A</f>
        <v>Complex in Burundi</v>
      </c>
      <c r="B8" s="233" t="str">
        <f>'Core Indicators'!B:B</f>
        <v>Violence,Displacement,Floods</v>
      </c>
      <c r="C8" s="233" t="str">
        <f>'Core Indicators'!C8</f>
        <v>BDI001</v>
      </c>
      <c r="D8" s="233" t="str">
        <f>'Core Indicators'!D8</f>
        <v>Burundi</v>
      </c>
      <c r="E8" s="233" t="str">
        <f>'Core Indicators'!E8</f>
        <v>BDI</v>
      </c>
      <c r="F8" s="42">
        <f>'Core Indicators'!O8</f>
        <v>25680</v>
      </c>
      <c r="G8" s="42">
        <f>'Core Indicators'!W8</f>
        <v>12289000</v>
      </c>
      <c r="H8" s="42">
        <f>'Core Indicators'!AE8</f>
        <v>6005000</v>
      </c>
      <c r="I8" s="42">
        <f>'Core Indicators'!AM8</f>
        <v>602000</v>
      </c>
      <c r="J8" s="42" t="str">
        <f>'Core Indicators'!AU8</f>
        <v>x</v>
      </c>
      <c r="K8" s="42">
        <f>'Core Indicators'!BC8</f>
        <v>170</v>
      </c>
      <c r="L8" s="42">
        <f>'Core Indicators'!BK8</f>
        <v>92</v>
      </c>
      <c r="M8" s="42" t="str">
        <f>'Core Indicators'!BS8</f>
        <v>x</v>
      </c>
      <c r="N8" s="42" t="str">
        <f>'Core Indicators'!CA8</f>
        <v>x</v>
      </c>
      <c r="O8" s="42" t="e">
        <f>'Core Indicators'!CI8</f>
        <v>#N/A</v>
      </c>
      <c r="P8" s="42">
        <f>'Core Indicators'!CQ8</f>
        <v>444</v>
      </c>
      <c r="Q8" s="42">
        <f>'Core Indicators'!DG8</f>
        <v>6284000</v>
      </c>
      <c r="R8" s="42">
        <f>'Core Indicators'!DO8</f>
        <v>4820000</v>
      </c>
      <c r="S8" s="42">
        <f>'Core Indicators'!DW8</f>
        <v>1063000</v>
      </c>
      <c r="T8" s="42">
        <f>'Core Indicators'!EE8</f>
        <v>122000</v>
      </c>
      <c r="U8" s="42">
        <f>'Core Indicators'!EM8</f>
        <v>0</v>
      </c>
      <c r="V8" s="42">
        <f>'Core Indicators'!FC8</f>
        <v>5</v>
      </c>
      <c r="W8" s="42" t="str">
        <f>'Core Indicators'!FK8</f>
        <v>x</v>
      </c>
      <c r="X8" s="42" t="str">
        <f>'Core Indicators'!FS8</f>
        <v>x</v>
      </c>
      <c r="Y8" s="42">
        <f>'Core Indicators'!GA8</f>
        <v>0</v>
      </c>
      <c r="Z8" s="42">
        <f>'Core Indicators'!GI8</f>
        <v>1</v>
      </c>
      <c r="AA8" s="42">
        <f>'Core Indicators'!GQ8</f>
        <v>1</v>
      </c>
      <c r="AB8" s="42">
        <f>'Core Indicators'!GY8</f>
        <v>0</v>
      </c>
      <c r="AC8" s="42">
        <f>'Core Indicators'!HG8</f>
        <v>0</v>
      </c>
      <c r="AD8" s="42">
        <f>'Core Indicators'!HO8</f>
        <v>1</v>
      </c>
      <c r="AE8" s="42">
        <f>'Core Indicators'!HW8</f>
        <v>1</v>
      </c>
      <c r="AF8" s="42">
        <f>'Core Indicators'!IE8</f>
        <v>0</v>
      </c>
      <c r="AG8" s="42">
        <f>'Core Indicators'!IM8</f>
        <v>3</v>
      </c>
    </row>
    <row r="9" spans="1:33" s="43" customFormat="1" ht="20.149999999999999" customHeight="1" x14ac:dyDescent="0.35">
      <c r="A9" s="62" t="str">
        <f>'Core Indicators'!A:A</f>
        <v>Conflict in northern region</v>
      </c>
      <c r="B9" s="62" t="str">
        <f>'Core Indicators'!B:B</f>
        <v>Conflict,Displacement,Violence</v>
      </c>
      <c r="C9" s="62" t="str">
        <f>'Core Indicators'!C9</f>
        <v>BEN002</v>
      </c>
      <c r="D9" s="62" t="str">
        <f>'Core Indicators'!D9</f>
        <v>Benin</v>
      </c>
      <c r="E9" s="62" t="str">
        <f>'Core Indicators'!E9</f>
        <v>BEN</v>
      </c>
      <c r="F9" s="41">
        <f>'Core Indicators'!O9</f>
        <v>47633</v>
      </c>
      <c r="G9" s="41">
        <f>'Core Indicators'!W9</f>
        <v>2115000</v>
      </c>
      <c r="H9" s="41">
        <f>'Core Indicators'!AE9</f>
        <v>308000</v>
      </c>
      <c r="I9" s="41">
        <f>'Core Indicators'!AM9</f>
        <v>26000</v>
      </c>
      <c r="J9" s="41" t="str">
        <f>'Core Indicators'!AU9</f>
        <v>x</v>
      </c>
      <c r="K9" s="41" t="str">
        <f>'Core Indicators'!BC9</f>
        <v>x</v>
      </c>
      <c r="L9" s="41">
        <f>'Core Indicators'!BK9</f>
        <v>98</v>
      </c>
      <c r="M9" s="41" t="str">
        <f>'Core Indicators'!BS9</f>
        <v>x</v>
      </c>
      <c r="N9" s="41" t="str">
        <f>'Core Indicators'!CA9</f>
        <v>x</v>
      </c>
      <c r="O9" s="41" t="e">
        <f>'Core Indicators'!CI9</f>
        <v>#N/A</v>
      </c>
      <c r="P9" s="41" t="str">
        <f>'Core Indicators'!CQ9</f>
        <v>x</v>
      </c>
      <c r="Q9" s="41">
        <f>'Core Indicators'!DG9</f>
        <v>1807000</v>
      </c>
      <c r="R9" s="41">
        <f>'Core Indicators'!DO9</f>
        <v>249000</v>
      </c>
      <c r="S9" s="41">
        <f>'Core Indicators'!DW9</f>
        <v>59000</v>
      </c>
      <c r="T9" s="41">
        <f>'Core Indicators'!EE9</f>
        <v>0</v>
      </c>
      <c r="U9" s="41">
        <f>'Core Indicators'!EM9</f>
        <v>0</v>
      </c>
      <c r="V9" s="41">
        <f>'Core Indicators'!FC9</f>
        <v>3</v>
      </c>
      <c r="W9" s="41" t="str">
        <f>'Core Indicators'!FK9</f>
        <v>x</v>
      </c>
      <c r="X9" s="41" t="str">
        <f>'Core Indicators'!FS9</f>
        <v>x</v>
      </c>
      <c r="Y9" s="41">
        <f>'Core Indicators'!GA9</f>
        <v>0</v>
      </c>
      <c r="Z9" s="41">
        <f>'Core Indicators'!GI9</f>
        <v>1</v>
      </c>
      <c r="AA9" s="41">
        <f>'Core Indicators'!GQ9</f>
        <v>0</v>
      </c>
      <c r="AB9" s="41">
        <f>'Core Indicators'!GY9</f>
        <v>0</v>
      </c>
      <c r="AC9" s="41">
        <f>'Core Indicators'!HG9</f>
        <v>0</v>
      </c>
      <c r="AD9" s="41">
        <f>'Core Indicators'!HO9</f>
        <v>1</v>
      </c>
      <c r="AE9" s="41">
        <f>'Core Indicators'!HW9</f>
        <v>2</v>
      </c>
      <c r="AF9" s="41">
        <f>'Core Indicators'!IE9</f>
        <v>0</v>
      </c>
      <c r="AG9" s="41">
        <f>'Core Indicators'!IM9</f>
        <v>3</v>
      </c>
    </row>
    <row r="10" spans="1:33" s="43" customFormat="1" ht="20.149999999999999" customHeight="1" x14ac:dyDescent="0.35">
      <c r="A10" s="233" t="str">
        <f>'Core Indicators'!A:A</f>
        <v>Conflict in Burkina Faso</v>
      </c>
      <c r="B10" s="233" t="str">
        <f>'Core Indicators'!B:B</f>
        <v>Conflict,Displacement,Violence</v>
      </c>
      <c r="C10" s="233" t="str">
        <f>'Core Indicators'!C10</f>
        <v>BFA002</v>
      </c>
      <c r="D10" s="233" t="str">
        <f>'Core Indicators'!D10</f>
        <v>Burkina Faso</v>
      </c>
      <c r="E10" s="233" t="str">
        <f>'Core Indicators'!E10</f>
        <v>BFA</v>
      </c>
      <c r="F10" s="42">
        <f>'Core Indicators'!O10</f>
        <v>274220</v>
      </c>
      <c r="G10" s="42">
        <f>'Core Indicators'!W10</f>
        <v>23300000</v>
      </c>
      <c r="H10" s="42">
        <f>'Core Indicators'!AE10</f>
        <v>6300000</v>
      </c>
      <c r="I10" s="42">
        <f>'Core Indicators'!AM10</f>
        <v>2297000</v>
      </c>
      <c r="J10" s="42">
        <f>'Core Indicators'!AU10</f>
        <v>1</v>
      </c>
      <c r="K10" s="42" t="str">
        <f>'Core Indicators'!BC10</f>
        <v>x</v>
      </c>
      <c r="L10" s="42">
        <f>'Core Indicators'!BK10</f>
        <v>4605</v>
      </c>
      <c r="M10" s="42" t="str">
        <f>'Core Indicators'!BS10</f>
        <v>x</v>
      </c>
      <c r="N10" s="42" t="str">
        <f>'Core Indicators'!CA10</f>
        <v>x</v>
      </c>
      <c r="O10" s="42" t="e">
        <f>'Core Indicators'!CI10</f>
        <v>#N/A</v>
      </c>
      <c r="P10" s="42" t="str">
        <f>'Core Indicators'!CQ10</f>
        <v>x</v>
      </c>
      <c r="Q10" s="42">
        <f>'Core Indicators'!DG10</f>
        <v>17000000</v>
      </c>
      <c r="R10" s="42">
        <f>'Core Indicators'!DO10</f>
        <v>0</v>
      </c>
      <c r="S10" s="42">
        <f>'Core Indicators'!DW10</f>
        <v>3528000</v>
      </c>
      <c r="T10" s="42">
        <f>'Core Indicators'!EE10</f>
        <v>2646000</v>
      </c>
      <c r="U10" s="42">
        <f>'Core Indicators'!EM10</f>
        <v>126000</v>
      </c>
      <c r="V10" s="42">
        <f>'Core Indicators'!FC10</f>
        <v>4</v>
      </c>
      <c r="W10" s="42" t="str">
        <f>'Core Indicators'!FK10</f>
        <v>x</v>
      </c>
      <c r="X10" s="42" t="str">
        <f>'Core Indicators'!FS10</f>
        <v>x</v>
      </c>
      <c r="Y10" s="42">
        <f>'Core Indicators'!GA10</f>
        <v>1</v>
      </c>
      <c r="Z10" s="42">
        <f>'Core Indicators'!GI10</f>
        <v>3</v>
      </c>
      <c r="AA10" s="42">
        <f>'Core Indicators'!GQ10</f>
        <v>3</v>
      </c>
      <c r="AB10" s="42">
        <f>'Core Indicators'!GY10</f>
        <v>3</v>
      </c>
      <c r="AC10" s="42">
        <f>'Core Indicators'!HG10</f>
        <v>2</v>
      </c>
      <c r="AD10" s="42">
        <f>'Core Indicators'!HO10</f>
        <v>2</v>
      </c>
      <c r="AE10" s="42">
        <f>'Core Indicators'!HW10</f>
        <v>3</v>
      </c>
      <c r="AF10" s="42">
        <f>'Core Indicators'!IE10</f>
        <v>1</v>
      </c>
      <c r="AG10" s="42">
        <f>'Core Indicators'!IM10</f>
        <v>3</v>
      </c>
    </row>
    <row r="11" spans="1:33" s="43" customFormat="1" ht="20.149999999999999" customHeight="1" x14ac:dyDescent="0.35">
      <c r="A11" s="62" t="str">
        <f>'Core Indicators'!A:A</f>
        <v>Mutliple crises in Bangladesh</v>
      </c>
      <c r="B11" s="62" t="str">
        <f>'Core Indicators'!B:B</f>
        <v>Conflict,Violence,Displacement,Floods</v>
      </c>
      <c r="C11" s="62" t="str">
        <f>'Core Indicators'!C11</f>
        <v>BGD001</v>
      </c>
      <c r="D11" s="62" t="str">
        <f>'Core Indicators'!D11</f>
        <v>Bangladesh</v>
      </c>
      <c r="E11" s="62" t="str">
        <f>'Core Indicators'!E11</f>
        <v>BGD</v>
      </c>
      <c r="F11" s="41">
        <f>'Core Indicators'!O11</f>
        <v>147570</v>
      </c>
      <c r="G11" s="41">
        <f>'Core Indicators'!W11</f>
        <v>170818000</v>
      </c>
      <c r="H11" s="41">
        <f>'Core Indicators'!AE11</f>
        <v>100792000</v>
      </c>
      <c r="I11" s="41">
        <f>'Core Indicators'!AM11</f>
        <v>1813000</v>
      </c>
      <c r="J11" s="41" t="str">
        <f>'Core Indicators'!AU11</f>
        <v>x</v>
      </c>
      <c r="K11" s="41" t="str">
        <f>'Core Indicators'!BC11</f>
        <v>x</v>
      </c>
      <c r="L11" s="41">
        <f>'Core Indicators'!BK11</f>
        <v>67</v>
      </c>
      <c r="M11" s="41">
        <f>'Core Indicators'!BS11</f>
        <v>197335</v>
      </c>
      <c r="N11" s="41">
        <f>'Core Indicators'!CA11</f>
        <v>40338</v>
      </c>
      <c r="O11" s="41" t="e">
        <f>'Core Indicators'!CI11</f>
        <v>#N/A</v>
      </c>
      <c r="P11" s="41">
        <f>'Core Indicators'!CQ11</f>
        <v>592000000</v>
      </c>
      <c r="Q11" s="41">
        <f>'Core Indicators'!DG11</f>
        <v>70027000</v>
      </c>
      <c r="R11" s="41">
        <f>'Core Indicators'!DO11</f>
        <v>60403000</v>
      </c>
      <c r="S11" s="41">
        <f>'Core Indicators'!DW11</f>
        <v>29250000</v>
      </c>
      <c r="T11" s="41">
        <f>'Core Indicators'!EE11</f>
        <v>11139000</v>
      </c>
      <c r="U11" s="41">
        <f>'Core Indicators'!EM11</f>
        <v>0</v>
      </c>
      <c r="V11" s="41">
        <f>'Core Indicators'!FC11</f>
        <v>5</v>
      </c>
      <c r="W11" s="41" t="str">
        <f>'Core Indicators'!FK11</f>
        <v>x</v>
      </c>
      <c r="X11" s="41" t="str">
        <f>'Core Indicators'!FS11</f>
        <v>x</v>
      </c>
      <c r="Y11" s="41">
        <f>'Core Indicators'!GA11</f>
        <v>2</v>
      </c>
      <c r="Z11" s="41">
        <f>'Core Indicators'!GI11</f>
        <v>2</v>
      </c>
      <c r="AA11" s="41">
        <f>'Core Indicators'!GQ11</f>
        <v>1</v>
      </c>
      <c r="AB11" s="41">
        <f>'Core Indicators'!GY11</f>
        <v>0</v>
      </c>
      <c r="AC11" s="41">
        <f>'Core Indicators'!HG11</f>
        <v>1</v>
      </c>
      <c r="AD11" s="41">
        <f>'Core Indicators'!HO11</f>
        <v>2</v>
      </c>
      <c r="AE11" s="41">
        <f>'Core Indicators'!HW11</f>
        <v>0</v>
      </c>
      <c r="AF11" s="41">
        <f>'Core Indicators'!IE11</f>
        <v>1</v>
      </c>
      <c r="AG11" s="41">
        <f>'Core Indicators'!IM11</f>
        <v>3</v>
      </c>
    </row>
    <row r="12" spans="1:33" s="43" customFormat="1" ht="20.149999999999999" customHeight="1" x14ac:dyDescent="0.35">
      <c r="A12" s="233" t="str">
        <f>'Core Indicators'!A:A</f>
        <v>Rohingya refugee crisis</v>
      </c>
      <c r="B12" s="233" t="str">
        <f>'Core Indicators'!B:B</f>
        <v>Conflict,Violence,Displacement</v>
      </c>
      <c r="C12" s="233" t="str">
        <f>'Core Indicators'!C12</f>
        <v>BGD002</v>
      </c>
      <c r="D12" s="233" t="str">
        <f>'Core Indicators'!D12</f>
        <v>Bangladesh</v>
      </c>
      <c r="E12" s="233" t="str">
        <f>'Core Indicators'!E12</f>
        <v>BGD</v>
      </c>
      <c r="F12" s="42">
        <f>'Core Indicators'!O12</f>
        <v>710.46</v>
      </c>
      <c r="G12" s="42">
        <f>'Core Indicators'!W12</f>
        <v>1534000</v>
      </c>
      <c r="H12" s="42">
        <f>'Core Indicators'!AE12</f>
        <v>1534000</v>
      </c>
      <c r="I12" s="42">
        <f>'Core Indicators'!AM12</f>
        <v>990000</v>
      </c>
      <c r="J12" s="42" t="str">
        <f>'Core Indicators'!AU12</f>
        <v>x</v>
      </c>
      <c r="K12" s="42" t="str">
        <f>'Core Indicators'!BC12</f>
        <v>x</v>
      </c>
      <c r="L12" s="42">
        <f>'Core Indicators'!BK12</f>
        <v>23</v>
      </c>
      <c r="M12" s="42" t="str">
        <f>'Core Indicators'!BS12</f>
        <v>x</v>
      </c>
      <c r="N12" s="42" t="str">
        <f>'Core Indicators'!CA12</f>
        <v>x</v>
      </c>
      <c r="O12" s="42" t="e">
        <f>'Core Indicators'!CI12</f>
        <v>#N/A</v>
      </c>
      <c r="P12" s="42" t="str">
        <f>'Core Indicators'!CQ12</f>
        <v>x</v>
      </c>
      <c r="Q12" s="42">
        <f>'Core Indicators'!DG12</f>
        <v>0</v>
      </c>
      <c r="R12" s="42">
        <f>'Core Indicators'!DO12</f>
        <v>0</v>
      </c>
      <c r="S12" s="42">
        <f>'Core Indicators'!DW12</f>
        <v>1312000</v>
      </c>
      <c r="T12" s="42">
        <f>'Core Indicators'!EE12</f>
        <v>222000</v>
      </c>
      <c r="U12" s="42" t="str">
        <f>'Core Indicators'!EM12</f>
        <v>x</v>
      </c>
      <c r="V12" s="42">
        <f>'Core Indicators'!FC12</f>
        <v>3</v>
      </c>
      <c r="W12" s="42" t="str">
        <f>'Core Indicators'!FK12</f>
        <v>x</v>
      </c>
      <c r="X12" s="42" t="str">
        <f>'Core Indicators'!FS12</f>
        <v>x</v>
      </c>
      <c r="Y12" s="42">
        <f>'Core Indicators'!GA12</f>
        <v>2</v>
      </c>
      <c r="Z12" s="42">
        <f>'Core Indicators'!GI12</f>
        <v>2</v>
      </c>
      <c r="AA12" s="42">
        <f>'Core Indicators'!GQ12</f>
        <v>1</v>
      </c>
      <c r="AB12" s="42">
        <f>'Core Indicators'!GY12</f>
        <v>0</v>
      </c>
      <c r="AC12" s="42">
        <f>'Core Indicators'!HG12</f>
        <v>1</v>
      </c>
      <c r="AD12" s="42">
        <f>'Core Indicators'!HO12</f>
        <v>2</v>
      </c>
      <c r="AE12" s="42">
        <f>'Core Indicators'!HW12</f>
        <v>1</v>
      </c>
      <c r="AF12" s="42">
        <f>'Core Indicators'!IE12</f>
        <v>1</v>
      </c>
      <c r="AG12" s="42">
        <f>'Core Indicators'!IM12</f>
        <v>1</v>
      </c>
    </row>
    <row r="13" spans="1:33" s="43" customFormat="1" ht="20.149999999999999" customHeight="1" x14ac:dyDescent="0.35">
      <c r="A13" s="62" t="str">
        <f>'Core Indicators'!A:A</f>
        <v>Chronic Food Security Crisis in Bangladesh</v>
      </c>
      <c r="B13" s="62" t="str">
        <f>'Core Indicators'!B:B</f>
        <v>Food Security,Socio-political,Cyclone,Floods,Other seasonal event</v>
      </c>
      <c r="C13" s="62" t="str">
        <f>'Core Indicators'!C13</f>
        <v>BGD012</v>
      </c>
      <c r="D13" s="62" t="str">
        <f>'Core Indicators'!D13</f>
        <v>Bangladesh</v>
      </c>
      <c r="E13" s="62" t="str">
        <f>'Core Indicators'!E13</f>
        <v>BGD</v>
      </c>
      <c r="F13" s="41">
        <f>'Core Indicators'!O13</f>
        <v>147570</v>
      </c>
      <c r="G13" s="41">
        <f>'Core Indicators'!W13</f>
        <v>169285000</v>
      </c>
      <c r="H13" s="41">
        <f>'Core Indicators'!AE13</f>
        <v>99258000</v>
      </c>
      <c r="I13" s="41">
        <f>'Core Indicators'!AM13</f>
        <v>0</v>
      </c>
      <c r="J13" s="41">
        <f>'Core Indicators'!AU13</f>
        <v>0</v>
      </c>
      <c r="K13" s="41" t="str">
        <f>'Core Indicators'!BC13</f>
        <v>x</v>
      </c>
      <c r="L13" s="41">
        <f>'Core Indicators'!BK13</f>
        <v>0</v>
      </c>
      <c r="M13" s="41" t="str">
        <f>'Core Indicators'!BS13</f>
        <v>x</v>
      </c>
      <c r="N13" s="41" t="str">
        <f>'Core Indicators'!CA13</f>
        <v>x</v>
      </c>
      <c r="O13" s="41" t="e">
        <f>'Core Indicators'!CI13</f>
        <v>#N/A</v>
      </c>
      <c r="P13" s="41" t="str">
        <f>'Core Indicators'!CQ13</f>
        <v>x</v>
      </c>
      <c r="Q13" s="41">
        <f>'Core Indicators'!DG13</f>
        <v>70027000</v>
      </c>
      <c r="R13" s="41">
        <f>'Core Indicators'!DO13</f>
        <v>60895000</v>
      </c>
      <c r="S13" s="41">
        <f>'Core Indicators'!DW13</f>
        <v>27446000</v>
      </c>
      <c r="T13" s="41">
        <f>'Core Indicators'!EE13</f>
        <v>10917000</v>
      </c>
      <c r="U13" s="41">
        <f>'Core Indicators'!EM13</f>
        <v>0</v>
      </c>
      <c r="V13" s="41">
        <f>'Core Indicators'!FC13</f>
        <v>1</v>
      </c>
      <c r="W13" s="41" t="str">
        <f>'Core Indicators'!FK13</f>
        <v>x</v>
      </c>
      <c r="X13" s="41" t="str">
        <f>'Core Indicators'!FS13</f>
        <v>x</v>
      </c>
      <c r="Y13" s="41">
        <f>'Core Indicators'!GA13</f>
        <v>2</v>
      </c>
      <c r="Z13" s="41">
        <f>'Core Indicators'!GI13</f>
        <v>0</v>
      </c>
      <c r="AA13" s="41">
        <f>'Core Indicators'!GQ13</f>
        <v>0</v>
      </c>
      <c r="AB13" s="41">
        <f>'Core Indicators'!GY13</f>
        <v>0</v>
      </c>
      <c r="AC13" s="41">
        <f>'Core Indicators'!HG13</f>
        <v>0</v>
      </c>
      <c r="AD13" s="41">
        <f>'Core Indicators'!HO13</f>
        <v>0</v>
      </c>
      <c r="AE13" s="41">
        <f>'Core Indicators'!HW13</f>
        <v>0</v>
      </c>
      <c r="AF13" s="41">
        <f>'Core Indicators'!IE13</f>
        <v>1</v>
      </c>
      <c r="AG13" s="41">
        <f>'Core Indicators'!IM13</f>
        <v>3</v>
      </c>
    </row>
    <row r="14" spans="1:33" s="43" customFormat="1" ht="20.149999999999999" customHeight="1" x14ac:dyDescent="0.35">
      <c r="A14" s="233" t="str">
        <f>'Core Indicators'!A:A</f>
        <v>Cyclone Remal</v>
      </c>
      <c r="B14" s="233" t="str">
        <f>'Core Indicators'!B:B</f>
        <v>Cyclone,Floods</v>
      </c>
      <c r="C14" s="233" t="str">
        <f>'Core Indicators'!C14</f>
        <v>BGD013</v>
      </c>
      <c r="D14" s="233" t="str">
        <f>'Core Indicators'!D14</f>
        <v>Bangladesh</v>
      </c>
      <c r="E14" s="233" t="str">
        <f>'Core Indicators'!E14</f>
        <v>BGD</v>
      </c>
      <c r="F14" s="42">
        <f>'Core Indicators'!O14</f>
        <v>43363.76</v>
      </c>
      <c r="G14" s="42">
        <f>'Core Indicators'!W14</f>
        <v>43814000</v>
      </c>
      <c r="H14" s="42">
        <f>'Core Indicators'!AE14</f>
        <v>4600000</v>
      </c>
      <c r="I14" s="42">
        <f>'Core Indicators'!AM14</f>
        <v>278000</v>
      </c>
      <c r="J14" s="42" t="str">
        <f>'Core Indicators'!AU14</f>
        <v>x</v>
      </c>
      <c r="K14" s="42" t="str">
        <f>'Core Indicators'!BC14</f>
        <v>x</v>
      </c>
      <c r="L14" s="42">
        <f>'Core Indicators'!BK14</f>
        <v>16</v>
      </c>
      <c r="M14" s="42">
        <f>'Core Indicators'!BS14</f>
        <v>133528</v>
      </c>
      <c r="N14" s="42">
        <f>'Core Indicators'!CA14</f>
        <v>40338</v>
      </c>
      <c r="O14" s="42" t="e">
        <f>'Core Indicators'!CI14</f>
        <v>#N/A</v>
      </c>
      <c r="P14" s="42">
        <f>'Core Indicators'!CQ14</f>
        <v>592000000</v>
      </c>
      <c r="Q14" s="42">
        <f>'Core Indicators'!DG14</f>
        <v>39214000</v>
      </c>
      <c r="R14" s="42">
        <f>'Core Indicators'!DO14</f>
        <v>3297000</v>
      </c>
      <c r="S14" s="42">
        <f>'Core Indicators'!DW14</f>
        <v>1303000</v>
      </c>
      <c r="T14" s="42" t="str">
        <f>'Core Indicators'!EE14</f>
        <v>x</v>
      </c>
      <c r="U14" s="42" t="str">
        <f>'Core Indicators'!EM14</f>
        <v>x</v>
      </c>
      <c r="V14" s="42">
        <f>'Core Indicators'!FC14</f>
        <v>4</v>
      </c>
      <c r="W14" s="42" t="str">
        <f>'Core Indicators'!FK14</f>
        <v>x</v>
      </c>
      <c r="X14" s="42" t="str">
        <f>'Core Indicators'!FS14</f>
        <v>x</v>
      </c>
      <c r="Y14" s="42">
        <f>'Core Indicators'!GA14</f>
        <v>2</v>
      </c>
      <c r="Z14" s="42">
        <f>'Core Indicators'!GI14</f>
        <v>0</v>
      </c>
      <c r="AA14" s="42">
        <f>'Core Indicators'!GQ14</f>
        <v>0</v>
      </c>
      <c r="AB14" s="42">
        <f>'Core Indicators'!GY14</f>
        <v>0</v>
      </c>
      <c r="AC14" s="42">
        <f>'Core Indicators'!HG14</f>
        <v>0</v>
      </c>
      <c r="AD14" s="42">
        <f>'Core Indicators'!HO14</f>
        <v>0</v>
      </c>
      <c r="AE14" s="42">
        <f>'Core Indicators'!HW14</f>
        <v>0</v>
      </c>
      <c r="AF14" s="42">
        <f>'Core Indicators'!IE14</f>
        <v>1</v>
      </c>
      <c r="AG14" s="42">
        <f>'Core Indicators'!IM14</f>
        <v>3</v>
      </c>
    </row>
    <row r="15" spans="1:33" s="43" customFormat="1" ht="20.149999999999999" customHeight="1" x14ac:dyDescent="0.35">
      <c r="A15" s="62" t="str">
        <f>'Core Indicators'!A:A</f>
        <v>2024 Monsoon Floods in Bangladesh</v>
      </c>
      <c r="B15" s="62" t="str">
        <f>'Core Indicators'!B:B</f>
        <v>Floods</v>
      </c>
      <c r="C15" s="62" t="str">
        <f>'Core Indicators'!C15</f>
        <v>BGD014</v>
      </c>
      <c r="D15" s="62" t="str">
        <f>'Core Indicators'!D15</f>
        <v>Bangladesh</v>
      </c>
      <c r="E15" s="62" t="str">
        <f>'Core Indicators'!E15</f>
        <v>BGD</v>
      </c>
      <c r="F15" s="41">
        <f>'Core Indicators'!O15</f>
        <v>58076</v>
      </c>
      <c r="G15" s="41">
        <f>'Core Indicators'!W15</f>
        <v>64265000</v>
      </c>
      <c r="H15" s="41">
        <f>'Core Indicators'!AE15</f>
        <v>7950000</v>
      </c>
      <c r="I15" s="41">
        <f>'Core Indicators'!AM15</f>
        <v>545000</v>
      </c>
      <c r="J15" s="41" t="str">
        <f>'Core Indicators'!AU15</f>
        <v>x</v>
      </c>
      <c r="K15" s="41" t="str">
        <f>'Core Indicators'!BC15</f>
        <v>x</v>
      </c>
      <c r="L15" s="41">
        <f>'Core Indicators'!BK15</f>
        <v>28</v>
      </c>
      <c r="M15" s="41">
        <f>'Core Indicators'!BS15</f>
        <v>63807</v>
      </c>
      <c r="N15" s="41" t="str">
        <f>'Core Indicators'!CA15</f>
        <v>x</v>
      </c>
      <c r="O15" s="41" t="e">
        <f>'Core Indicators'!CI15</f>
        <v>#N/A</v>
      </c>
      <c r="P15" s="41" t="str">
        <f>'Core Indicators'!CQ15</f>
        <v>x</v>
      </c>
      <c r="Q15" s="41">
        <f>'Core Indicators'!DG15</f>
        <v>56315000</v>
      </c>
      <c r="R15" s="41">
        <f>'Core Indicators'!DO15</f>
        <v>6550000</v>
      </c>
      <c r="S15" s="41">
        <f>'Core Indicators'!DW15</f>
        <v>1400000</v>
      </c>
      <c r="T15" s="41" t="str">
        <f>'Core Indicators'!EE15</f>
        <v>x</v>
      </c>
      <c r="U15" s="41" t="str">
        <f>'Core Indicators'!EM15</f>
        <v>x</v>
      </c>
      <c r="V15" s="41">
        <f>'Core Indicators'!FC15</f>
        <v>4</v>
      </c>
      <c r="W15" s="41" t="str">
        <f>'Core Indicators'!FK15</f>
        <v>x</v>
      </c>
      <c r="X15" s="41" t="str">
        <f>'Core Indicators'!FS15</f>
        <v>x</v>
      </c>
      <c r="Y15" s="41">
        <f>'Core Indicators'!GA15</f>
        <v>2</v>
      </c>
      <c r="Z15" s="41">
        <f>'Core Indicators'!GI15</f>
        <v>0</v>
      </c>
      <c r="AA15" s="41">
        <f>'Core Indicators'!GQ15</f>
        <v>0</v>
      </c>
      <c r="AB15" s="41">
        <f>'Core Indicators'!GY15</f>
        <v>0</v>
      </c>
      <c r="AC15" s="41">
        <f>'Core Indicators'!HG15</f>
        <v>0</v>
      </c>
      <c r="AD15" s="41">
        <f>'Core Indicators'!HO15</f>
        <v>0</v>
      </c>
      <c r="AE15" s="41">
        <f>'Core Indicators'!HW15</f>
        <v>0</v>
      </c>
      <c r="AF15" s="41">
        <f>'Core Indicators'!IE15</f>
        <v>1</v>
      </c>
      <c r="AG15" s="41">
        <f>'Core Indicators'!IM15</f>
        <v>3</v>
      </c>
    </row>
    <row r="16" spans="1:33" s="43" customFormat="1" ht="20.149999999999999" customHeight="1" x14ac:dyDescent="0.35">
      <c r="A16" s="233" t="str">
        <f>'Core Indicators'!A:A</f>
        <v>Displacement from Russia-Ukraine conflict in Bulgaria</v>
      </c>
      <c r="B16" s="233" t="str">
        <f>'Core Indicators'!B:B</f>
        <v>Conflict,Displacement</v>
      </c>
      <c r="C16" s="233" t="str">
        <f>'Core Indicators'!C16</f>
        <v>BGR002</v>
      </c>
      <c r="D16" s="233" t="str">
        <f>'Core Indicators'!D16</f>
        <v>Bulgaria</v>
      </c>
      <c r="E16" s="233" t="str">
        <f>'Core Indicators'!E16</f>
        <v>BGR</v>
      </c>
      <c r="F16" s="42">
        <f>'Core Indicators'!O16</f>
        <v>108560</v>
      </c>
      <c r="G16" s="42">
        <f>'Core Indicators'!W16</f>
        <v>6527000</v>
      </c>
      <c r="H16" s="42">
        <f>'Core Indicators'!AE16</f>
        <v>61000</v>
      </c>
      <c r="I16" s="42">
        <f>'Core Indicators'!AM16</f>
        <v>61000</v>
      </c>
      <c r="J16" s="42" t="str">
        <f>'Core Indicators'!AU16</f>
        <v>x</v>
      </c>
      <c r="K16" s="42" t="str">
        <f>'Core Indicators'!BC16</f>
        <v>x</v>
      </c>
      <c r="L16" s="42">
        <f>'Core Indicators'!BK16</f>
        <v>0</v>
      </c>
      <c r="M16" s="42">
        <f>'Core Indicators'!BS16</f>
        <v>0</v>
      </c>
      <c r="N16" s="42">
        <f>'Core Indicators'!CA16</f>
        <v>0</v>
      </c>
      <c r="O16" s="42" t="e">
        <f>'Core Indicators'!CI16</f>
        <v>#N/A</v>
      </c>
      <c r="P16" s="42" t="str">
        <f>'Core Indicators'!CQ16</f>
        <v>x</v>
      </c>
      <c r="Q16" s="42">
        <f>'Core Indicators'!DG16</f>
        <v>6465000</v>
      </c>
      <c r="R16" s="42">
        <f>'Core Indicators'!DO16</f>
        <v>0</v>
      </c>
      <c r="S16" s="42">
        <f>'Core Indicators'!DW16</f>
        <v>61000</v>
      </c>
      <c r="T16" s="42">
        <f>'Core Indicators'!EE16</f>
        <v>0</v>
      </c>
      <c r="U16" s="42">
        <f>'Core Indicators'!EM16</f>
        <v>0</v>
      </c>
      <c r="V16" s="42">
        <f>'Core Indicators'!FC16</f>
        <v>2</v>
      </c>
      <c r="W16" s="42" t="str">
        <f>'Core Indicators'!FK16</f>
        <v>x</v>
      </c>
      <c r="X16" s="42" t="str">
        <f>'Core Indicators'!FS16</f>
        <v>x</v>
      </c>
      <c r="Y16" s="42">
        <f>'Core Indicators'!GA16</f>
        <v>0</v>
      </c>
      <c r="Z16" s="42">
        <f>'Core Indicators'!GI16</f>
        <v>0</v>
      </c>
      <c r="AA16" s="42">
        <f>'Core Indicators'!GQ16</f>
        <v>0</v>
      </c>
      <c r="AB16" s="42">
        <f>'Core Indicators'!GY16</f>
        <v>0</v>
      </c>
      <c r="AC16" s="42">
        <f>'Core Indicators'!HG16</f>
        <v>0</v>
      </c>
      <c r="AD16" s="42">
        <f>'Core Indicators'!HO16</f>
        <v>0</v>
      </c>
      <c r="AE16" s="42">
        <f>'Core Indicators'!HW16</f>
        <v>0</v>
      </c>
      <c r="AF16" s="42">
        <f>'Core Indicators'!IE16</f>
        <v>0</v>
      </c>
      <c r="AG16" s="42">
        <f>'Core Indicators'!IM16</f>
        <v>0</v>
      </c>
    </row>
    <row r="17" spans="1:33" s="43" customFormat="1" ht="20.149999999999999" customHeight="1" x14ac:dyDescent="0.35">
      <c r="A17" s="62" t="str">
        <f>'Core Indicators'!A:A</f>
        <v>Displacement from Russia-Ukraine conflict in Belarus</v>
      </c>
      <c r="B17" s="62" t="str">
        <f>'Core Indicators'!B:B</f>
        <v>Displacement,Conflict</v>
      </c>
      <c r="C17" s="62" t="str">
        <f>'Core Indicators'!C17</f>
        <v>BLR002</v>
      </c>
      <c r="D17" s="62" t="str">
        <f>'Core Indicators'!D17</f>
        <v>Belarus</v>
      </c>
      <c r="E17" s="62" t="str">
        <f>'Core Indicators'!E17</f>
        <v>BLR</v>
      </c>
      <c r="F17" s="41">
        <f>'Core Indicators'!O17</f>
        <v>207582</v>
      </c>
      <c r="G17" s="41">
        <f>'Core Indicators'!W17</f>
        <v>9279000</v>
      </c>
      <c r="H17" s="41">
        <f>'Core Indicators'!AE17</f>
        <v>51000</v>
      </c>
      <c r="I17" s="41">
        <f>'Core Indicators'!AM17</f>
        <v>51000</v>
      </c>
      <c r="J17" s="41" t="str">
        <f>'Core Indicators'!AU17</f>
        <v>x</v>
      </c>
      <c r="K17" s="41" t="str">
        <f>'Core Indicators'!BC17</f>
        <v>x</v>
      </c>
      <c r="L17" s="41">
        <f>'Core Indicators'!BK17</f>
        <v>0</v>
      </c>
      <c r="M17" s="41">
        <f>'Core Indicators'!BS17</f>
        <v>0</v>
      </c>
      <c r="N17" s="41">
        <f>'Core Indicators'!CA17</f>
        <v>0</v>
      </c>
      <c r="O17" s="41" t="e">
        <f>'Core Indicators'!CI17</f>
        <v>#N/A</v>
      </c>
      <c r="P17" s="41" t="str">
        <f>'Core Indicators'!CQ17</f>
        <v>x</v>
      </c>
      <c r="Q17" s="41">
        <f>'Core Indicators'!DG17</f>
        <v>9228000</v>
      </c>
      <c r="R17" s="41">
        <f>'Core Indicators'!DO17</f>
        <v>0</v>
      </c>
      <c r="S17" s="41">
        <f>'Core Indicators'!DW17</f>
        <v>51000</v>
      </c>
      <c r="T17" s="41">
        <f>'Core Indicators'!EE17</f>
        <v>0</v>
      </c>
      <c r="U17" s="41">
        <f>'Core Indicators'!EM17</f>
        <v>0</v>
      </c>
      <c r="V17" s="41">
        <f>'Core Indicators'!FC17</f>
        <v>2</v>
      </c>
      <c r="W17" s="41" t="str">
        <f>'Core Indicators'!FK17</f>
        <v>x</v>
      </c>
      <c r="X17" s="41" t="str">
        <f>'Core Indicators'!FS17</f>
        <v>x</v>
      </c>
      <c r="Y17" s="41">
        <f>'Core Indicators'!GA17</f>
        <v>0</v>
      </c>
      <c r="Z17" s="41">
        <f>'Core Indicators'!GI17</f>
        <v>0</v>
      </c>
      <c r="AA17" s="41">
        <f>'Core Indicators'!GQ17</f>
        <v>0</v>
      </c>
      <c r="AB17" s="41">
        <f>'Core Indicators'!GY17</f>
        <v>0</v>
      </c>
      <c r="AC17" s="41">
        <f>'Core Indicators'!HG17</f>
        <v>2</v>
      </c>
      <c r="AD17" s="41">
        <f>'Core Indicators'!HO17</f>
        <v>2</v>
      </c>
      <c r="AE17" s="41">
        <f>'Core Indicators'!HW17</f>
        <v>0</v>
      </c>
      <c r="AF17" s="41">
        <f>'Core Indicators'!IE17</f>
        <v>3</v>
      </c>
      <c r="AG17" s="41">
        <f>'Core Indicators'!IM17</f>
        <v>0</v>
      </c>
    </row>
    <row r="18" spans="1:33" s="43" customFormat="1" ht="20.149999999999999" customHeight="1" x14ac:dyDescent="0.35">
      <c r="A18" s="233" t="str">
        <f>'Core Indicators'!A:A</f>
        <v>Country level Brazil</v>
      </c>
      <c r="B18" s="233" t="str">
        <f>'Core Indicators'!B:B</f>
        <v>Displacement,Floods</v>
      </c>
      <c r="C18" s="233" t="str">
        <f>'Core Indicators'!C18</f>
        <v>BRA001</v>
      </c>
      <c r="D18" s="233" t="str">
        <f>'Core Indicators'!D18</f>
        <v>Brazil</v>
      </c>
      <c r="E18" s="233" t="str">
        <f>'Core Indicators'!E18</f>
        <v>BRA</v>
      </c>
      <c r="F18" s="42">
        <f>'Core Indicators'!O18</f>
        <v>8358140</v>
      </c>
      <c r="G18" s="42">
        <f>'Core Indicators'!W18</f>
        <v>109824000</v>
      </c>
      <c r="H18" s="42">
        <f>'Core Indicators'!AE18</f>
        <v>1183000</v>
      </c>
      <c r="I18" s="42">
        <f>'Core Indicators'!AM18</f>
        <v>568000</v>
      </c>
      <c r="J18" s="42" t="str">
        <f>'Core Indicators'!AU18</f>
        <v>x</v>
      </c>
      <c r="K18" s="42" t="str">
        <f>'Core Indicators'!BC18</f>
        <v>x</v>
      </c>
      <c r="L18" s="42">
        <f>'Core Indicators'!BK18</f>
        <v>0</v>
      </c>
      <c r="M18" s="42" t="str">
        <f>'Core Indicators'!BS18</f>
        <v>x</v>
      </c>
      <c r="N18" s="42" t="str">
        <f>'Core Indicators'!CA18</f>
        <v>x</v>
      </c>
      <c r="O18" s="42" t="e">
        <f>'Core Indicators'!CI18</f>
        <v>#N/A</v>
      </c>
      <c r="P18" s="42" t="str">
        <f>'Core Indicators'!CQ18</f>
        <v>x</v>
      </c>
      <c r="Q18" s="42">
        <f>'Core Indicators'!DG18</f>
        <v>108641000</v>
      </c>
      <c r="R18" s="42">
        <f>'Core Indicators'!DO18</f>
        <v>11000</v>
      </c>
      <c r="S18" s="42">
        <f>'Core Indicators'!DW18</f>
        <v>1172000</v>
      </c>
      <c r="T18" s="42">
        <f>'Core Indicators'!EE18</f>
        <v>0</v>
      </c>
      <c r="U18" s="42">
        <f>'Core Indicators'!EM18</f>
        <v>0</v>
      </c>
      <c r="V18" s="42">
        <f>'Core Indicators'!FC18</f>
        <v>5</v>
      </c>
      <c r="W18" s="42" t="str">
        <f>'Core Indicators'!FK18</f>
        <v>x</v>
      </c>
      <c r="X18" s="42" t="str">
        <f>'Core Indicators'!FS18</f>
        <v>x</v>
      </c>
      <c r="Y18" s="42">
        <f>'Core Indicators'!GA18</f>
        <v>0</v>
      </c>
      <c r="Z18" s="42">
        <f>'Core Indicators'!GI18</f>
        <v>0</v>
      </c>
      <c r="AA18" s="42">
        <f>'Core Indicators'!GQ18</f>
        <v>0</v>
      </c>
      <c r="AB18" s="42">
        <f>'Core Indicators'!GY18</f>
        <v>0</v>
      </c>
      <c r="AC18" s="42">
        <f>'Core Indicators'!HG18</f>
        <v>0</v>
      </c>
      <c r="AD18" s="42">
        <f>'Core Indicators'!HO18</f>
        <v>0</v>
      </c>
      <c r="AE18" s="42">
        <f>'Core Indicators'!HW18</f>
        <v>0</v>
      </c>
      <c r="AF18" s="42">
        <f>'Core Indicators'!IE18</f>
        <v>0</v>
      </c>
      <c r="AG18" s="42">
        <f>'Core Indicators'!IM18</f>
        <v>3</v>
      </c>
    </row>
    <row r="19" spans="1:33" s="43" customFormat="1" ht="20.149999999999999" customHeight="1" x14ac:dyDescent="0.35">
      <c r="A19" s="62" t="str">
        <f>'Core Indicators'!A:A</f>
        <v>Venezuela displacement in Brazil</v>
      </c>
      <c r="B19" s="62" t="str">
        <f>'Core Indicators'!B:B</f>
        <v>Displacement</v>
      </c>
      <c r="C19" s="62" t="str">
        <f>'Core Indicators'!C19</f>
        <v>BRA002</v>
      </c>
      <c r="D19" s="62" t="str">
        <f>'Core Indicators'!D19</f>
        <v>Brazil</v>
      </c>
      <c r="E19" s="62" t="str">
        <f>'Core Indicators'!E19</f>
        <v>BRA</v>
      </c>
      <c r="F19" s="41">
        <f>'Core Indicators'!O19</f>
        <v>4494716</v>
      </c>
      <c r="G19" s="41">
        <f>'Core Indicators'!W19</f>
        <v>105883000</v>
      </c>
      <c r="H19" s="41">
        <f>'Core Indicators'!AE19</f>
        <v>583000</v>
      </c>
      <c r="I19" s="41">
        <f>'Core Indicators'!AM19</f>
        <v>568000</v>
      </c>
      <c r="J19" s="41">
        <f>'Core Indicators'!AU19</f>
        <v>30</v>
      </c>
      <c r="K19" s="41" t="str">
        <f>'Core Indicators'!BC19</f>
        <v>x</v>
      </c>
      <c r="L19" s="41">
        <f>'Core Indicators'!BK19</f>
        <v>0</v>
      </c>
      <c r="M19" s="41" t="str">
        <f>'Core Indicators'!BS19</f>
        <v>x</v>
      </c>
      <c r="N19" s="41" t="str">
        <f>'Core Indicators'!CA19</f>
        <v>x</v>
      </c>
      <c r="O19" s="41" t="e">
        <f>'Core Indicators'!CI19</f>
        <v>#N/A</v>
      </c>
      <c r="P19" s="41" t="str">
        <f>'Core Indicators'!CQ19</f>
        <v>x</v>
      </c>
      <c r="Q19" s="41">
        <f>'Core Indicators'!DG19</f>
        <v>105300000</v>
      </c>
      <c r="R19" s="41">
        <f>'Core Indicators'!DO19</f>
        <v>11000</v>
      </c>
      <c r="S19" s="41">
        <f>'Core Indicators'!DW19</f>
        <v>572000</v>
      </c>
      <c r="T19" s="41">
        <f>'Core Indicators'!EE19</f>
        <v>0</v>
      </c>
      <c r="U19" s="41">
        <f>'Core Indicators'!EM19</f>
        <v>0</v>
      </c>
      <c r="V19" s="41">
        <f>'Core Indicators'!FC19</f>
        <v>5</v>
      </c>
      <c r="W19" s="41" t="str">
        <f>'Core Indicators'!FK19</f>
        <v>x</v>
      </c>
      <c r="X19" s="41" t="str">
        <f>'Core Indicators'!FS19</f>
        <v>x</v>
      </c>
      <c r="Y19" s="41">
        <f>'Core Indicators'!GA19</f>
        <v>0</v>
      </c>
      <c r="Z19" s="41">
        <f>'Core Indicators'!GI19</f>
        <v>0</v>
      </c>
      <c r="AA19" s="41">
        <f>'Core Indicators'!GQ19</f>
        <v>0</v>
      </c>
      <c r="AB19" s="41">
        <f>'Core Indicators'!GY19</f>
        <v>0</v>
      </c>
      <c r="AC19" s="41">
        <f>'Core Indicators'!HG19</f>
        <v>0</v>
      </c>
      <c r="AD19" s="41">
        <f>'Core Indicators'!HO19</f>
        <v>0</v>
      </c>
      <c r="AE19" s="41">
        <f>'Core Indicators'!HW19</f>
        <v>0</v>
      </c>
      <c r="AF19" s="41">
        <f>'Core Indicators'!IE19</f>
        <v>0</v>
      </c>
      <c r="AG19" s="41">
        <f>'Core Indicators'!IM19</f>
        <v>2</v>
      </c>
    </row>
    <row r="20" spans="1:33" s="43" customFormat="1" ht="20.149999999999999" customHeight="1" x14ac:dyDescent="0.35">
      <c r="A20" s="233" t="str">
        <f>'Core Indicators'!A:A</f>
        <v>Drought in the Amazonas</v>
      </c>
      <c r="B20" s="233" t="str">
        <f>'Core Indicators'!B:B</f>
        <v>Drought</v>
      </c>
      <c r="C20" s="233" t="str">
        <f>'Core Indicators'!C20</f>
        <v>BRA004</v>
      </c>
      <c r="D20" s="233" t="str">
        <f>'Core Indicators'!D20</f>
        <v>Brazil</v>
      </c>
      <c r="E20" s="233" t="str">
        <f>'Core Indicators'!E20</f>
        <v>BRA</v>
      </c>
      <c r="F20" s="42">
        <f>'Core Indicators'!O20</f>
        <v>1559256</v>
      </c>
      <c r="G20" s="42">
        <f>'Core Indicators'!W20</f>
        <v>3941000</v>
      </c>
      <c r="H20" s="42">
        <f>'Core Indicators'!AE20</f>
        <v>600000</v>
      </c>
      <c r="I20" s="42">
        <f>'Core Indicators'!AM20</f>
        <v>0</v>
      </c>
      <c r="J20" s="42" t="str">
        <f>'Core Indicators'!AU20</f>
        <v>x</v>
      </c>
      <c r="K20" s="42" t="str">
        <f>'Core Indicators'!BC20</f>
        <v>x</v>
      </c>
      <c r="L20" s="42" t="str">
        <f>'Core Indicators'!BK20</f>
        <v>x</v>
      </c>
      <c r="M20" s="42" t="str">
        <f>'Core Indicators'!BS20</f>
        <v>x</v>
      </c>
      <c r="N20" s="42" t="str">
        <f>'Core Indicators'!CA20</f>
        <v>x</v>
      </c>
      <c r="O20" s="42" t="e">
        <f>'Core Indicators'!CI20</f>
        <v>#N/A</v>
      </c>
      <c r="P20" s="42" t="str">
        <f>'Core Indicators'!CQ20</f>
        <v>x</v>
      </c>
      <c r="Q20" s="42">
        <f>'Core Indicators'!DG20</f>
        <v>3341000</v>
      </c>
      <c r="R20" s="42">
        <f>'Core Indicators'!DO20</f>
        <v>0</v>
      </c>
      <c r="S20" s="42">
        <f>'Core Indicators'!DW20</f>
        <v>600000</v>
      </c>
      <c r="T20" s="42">
        <f>'Core Indicators'!EE20</f>
        <v>0</v>
      </c>
      <c r="U20" s="42">
        <f>'Core Indicators'!EM20</f>
        <v>0</v>
      </c>
      <c r="V20" s="42">
        <f>'Core Indicators'!FC20</f>
        <v>1</v>
      </c>
      <c r="W20" s="42" t="str">
        <f>'Core Indicators'!FK20</f>
        <v>x</v>
      </c>
      <c r="X20" s="42" t="str">
        <f>'Core Indicators'!FS20</f>
        <v>x</v>
      </c>
      <c r="Y20" s="42">
        <f>'Core Indicators'!GA20</f>
        <v>0</v>
      </c>
      <c r="Z20" s="42">
        <f>'Core Indicators'!GI20</f>
        <v>0</v>
      </c>
      <c r="AA20" s="42">
        <f>'Core Indicators'!GQ20</f>
        <v>0</v>
      </c>
      <c r="AB20" s="42">
        <f>'Core Indicators'!GY20</f>
        <v>0</v>
      </c>
      <c r="AC20" s="42">
        <f>'Core Indicators'!HG20</f>
        <v>0</v>
      </c>
      <c r="AD20" s="42">
        <f>'Core Indicators'!HO20</f>
        <v>0</v>
      </c>
      <c r="AE20" s="42">
        <f>'Core Indicators'!HW20</f>
        <v>0</v>
      </c>
      <c r="AF20" s="42">
        <f>'Core Indicators'!IE20</f>
        <v>0</v>
      </c>
      <c r="AG20" s="42">
        <f>'Core Indicators'!IM20</f>
        <v>1</v>
      </c>
    </row>
    <row r="21" spans="1:33" s="43" customFormat="1" ht="20.149999999999999" customHeight="1" x14ac:dyDescent="0.35">
      <c r="A21" s="62" t="str">
        <f>'Core Indicators'!A:A</f>
        <v>Complex crisis in CAR</v>
      </c>
      <c r="B21" s="62" t="str">
        <f>'Core Indicators'!B:B</f>
        <v>Conflict,Displacement</v>
      </c>
      <c r="C21" s="62" t="str">
        <f>'Core Indicators'!C21</f>
        <v>CAF001</v>
      </c>
      <c r="D21" s="62" t="str">
        <f>'Core Indicators'!D21</f>
        <v>CAR</v>
      </c>
      <c r="E21" s="62" t="str">
        <f>'Core Indicators'!E21</f>
        <v>CAF</v>
      </c>
      <c r="F21" s="41">
        <f>'Core Indicators'!O21</f>
        <v>622980</v>
      </c>
      <c r="G21" s="41">
        <f>'Core Indicators'!W21</f>
        <v>6100000</v>
      </c>
      <c r="H21" s="41">
        <f>'Core Indicators'!AE21</f>
        <v>5118000</v>
      </c>
      <c r="I21" s="41">
        <f>'Core Indicators'!AM21</f>
        <v>1138000</v>
      </c>
      <c r="J21" s="41">
        <f>'Core Indicators'!AU21</f>
        <v>1</v>
      </c>
      <c r="K21" s="41" t="str">
        <f>'Core Indicators'!BC21</f>
        <v>x</v>
      </c>
      <c r="L21" s="41">
        <f>'Core Indicators'!BK21</f>
        <v>419</v>
      </c>
      <c r="M21" s="41" t="str">
        <f>'Core Indicators'!BS21</f>
        <v>x</v>
      </c>
      <c r="N21" s="41" t="str">
        <f>'Core Indicators'!CA21</f>
        <v>x</v>
      </c>
      <c r="O21" s="41" t="e">
        <f>'Core Indicators'!CI21</f>
        <v>#N/A</v>
      </c>
      <c r="P21" s="41" t="str">
        <f>'Core Indicators'!CQ21</f>
        <v>x</v>
      </c>
      <c r="Q21" s="41">
        <f>'Core Indicators'!DG21</f>
        <v>982000</v>
      </c>
      <c r="R21" s="41">
        <f>'Core Indicators'!DO21</f>
        <v>2318000</v>
      </c>
      <c r="S21" s="41">
        <f>'Core Indicators'!DW21</f>
        <v>2279000</v>
      </c>
      <c r="T21" s="41">
        <f>'Core Indicators'!EE21</f>
        <v>521000</v>
      </c>
      <c r="U21" s="41">
        <f>'Core Indicators'!EM21</f>
        <v>0</v>
      </c>
      <c r="V21" s="41">
        <f>'Core Indicators'!FC21</f>
        <v>4</v>
      </c>
      <c r="W21" s="41" t="str">
        <f>'Core Indicators'!FK21</f>
        <v>x</v>
      </c>
      <c r="X21" s="41" t="str">
        <f>'Core Indicators'!FS21</f>
        <v>x</v>
      </c>
      <c r="Y21" s="41">
        <f>'Core Indicators'!GA21</f>
        <v>1</v>
      </c>
      <c r="Z21" s="41">
        <f>'Core Indicators'!GI21</f>
        <v>3</v>
      </c>
      <c r="AA21" s="41">
        <f>'Core Indicators'!GQ21</f>
        <v>1</v>
      </c>
      <c r="AB21" s="41">
        <f>'Core Indicators'!GY21</f>
        <v>3</v>
      </c>
      <c r="AC21" s="41">
        <f>'Core Indicators'!HG21</f>
        <v>0</v>
      </c>
      <c r="AD21" s="41">
        <f>'Core Indicators'!HO21</f>
        <v>2</v>
      </c>
      <c r="AE21" s="41">
        <f>'Core Indicators'!HW21</f>
        <v>3</v>
      </c>
      <c r="AF21" s="41">
        <f>'Core Indicators'!IE21</f>
        <v>1</v>
      </c>
      <c r="AG21" s="41">
        <f>'Core Indicators'!IM21</f>
        <v>3</v>
      </c>
    </row>
    <row r="22" spans="1:33" s="43" customFormat="1" ht="20.149999999999999" customHeight="1" x14ac:dyDescent="0.35">
      <c r="A22" s="233" t="str">
        <f>'Core Indicators'!A:A</f>
        <v>Venezuela displacement in Chile</v>
      </c>
      <c r="B22" s="233" t="str">
        <f>'Core Indicators'!B:B</f>
        <v>Displacement</v>
      </c>
      <c r="C22" s="233" t="str">
        <f>'Core Indicators'!C22</f>
        <v>CHL002</v>
      </c>
      <c r="D22" s="233" t="str">
        <f>'Core Indicators'!D22</f>
        <v>Chile</v>
      </c>
      <c r="E22" s="233" t="str">
        <f>'Core Indicators'!E22</f>
        <v>CHL</v>
      </c>
      <c r="F22" s="42">
        <f>'Core Indicators'!O22</f>
        <v>743532</v>
      </c>
      <c r="G22" s="42">
        <f>'Core Indicators'!W22</f>
        <v>19604000</v>
      </c>
      <c r="H22" s="42">
        <f>'Core Indicators'!AE22</f>
        <v>13131000</v>
      </c>
      <c r="I22" s="42">
        <f>'Core Indicators'!AM22</f>
        <v>498000</v>
      </c>
      <c r="J22" s="42" t="str">
        <f>'Core Indicators'!AU22</f>
        <v>x</v>
      </c>
      <c r="K22" s="42" t="str">
        <f>'Core Indicators'!BC22</f>
        <v>x</v>
      </c>
      <c r="L22" s="42">
        <f>'Core Indicators'!BK22</f>
        <v>1</v>
      </c>
      <c r="M22" s="42" t="str">
        <f>'Core Indicators'!BS22</f>
        <v>x</v>
      </c>
      <c r="N22" s="42" t="str">
        <f>'Core Indicators'!CA22</f>
        <v>x</v>
      </c>
      <c r="O22" s="42" t="e">
        <f>'Core Indicators'!CI22</f>
        <v>#N/A</v>
      </c>
      <c r="P22" s="42" t="str">
        <f>'Core Indicators'!CQ22</f>
        <v>x</v>
      </c>
      <c r="Q22" s="42">
        <f>'Core Indicators'!DG22</f>
        <v>6472000</v>
      </c>
      <c r="R22" s="42">
        <f>'Core Indicators'!DO22</f>
        <v>12853000</v>
      </c>
      <c r="S22" s="42">
        <f>'Core Indicators'!DW22</f>
        <v>278000</v>
      </c>
      <c r="T22" s="42">
        <f>'Core Indicators'!EE22</f>
        <v>0</v>
      </c>
      <c r="U22" s="42">
        <f>'Core Indicators'!EM22</f>
        <v>0</v>
      </c>
      <c r="V22" s="42">
        <f>'Core Indicators'!FC22</f>
        <v>3</v>
      </c>
      <c r="W22" s="42" t="str">
        <f>'Core Indicators'!FK22</f>
        <v>x</v>
      </c>
      <c r="X22" s="42" t="str">
        <f>'Core Indicators'!FS22</f>
        <v>x</v>
      </c>
      <c r="Y22" s="42">
        <f>'Core Indicators'!GA22</f>
        <v>0</v>
      </c>
      <c r="Z22" s="42">
        <f>'Core Indicators'!GI22</f>
        <v>0</v>
      </c>
      <c r="AA22" s="42">
        <f>'Core Indicators'!GQ22</f>
        <v>0</v>
      </c>
      <c r="AB22" s="42">
        <f>'Core Indicators'!GY22</f>
        <v>0</v>
      </c>
      <c r="AC22" s="42">
        <f>'Core Indicators'!HG22</f>
        <v>0</v>
      </c>
      <c r="AD22" s="42">
        <f>'Core Indicators'!HO22</f>
        <v>2</v>
      </c>
      <c r="AE22" s="42">
        <f>'Core Indicators'!HW22</f>
        <v>0</v>
      </c>
      <c r="AF22" s="42">
        <f>'Core Indicators'!IE22</f>
        <v>2</v>
      </c>
      <c r="AG22" s="42">
        <f>'Core Indicators'!IM22</f>
        <v>2</v>
      </c>
    </row>
    <row r="23" spans="1:33" s="43" customFormat="1" ht="20.149999999999999" customHeight="1" x14ac:dyDescent="0.35">
      <c r="A23" s="62" t="str">
        <f>'Core Indicators'!A:A</f>
        <v>Multiple crises in Cameroon</v>
      </c>
      <c r="B23" s="62" t="str">
        <f>'Core Indicators'!B:B</f>
        <v>Conflict,Displacement</v>
      </c>
      <c r="C23" s="62" t="str">
        <f>'Core Indicators'!C23</f>
        <v>CMR001</v>
      </c>
      <c r="D23" s="62" t="str">
        <f>'Core Indicators'!D23</f>
        <v>Cameroon</v>
      </c>
      <c r="E23" s="62" t="str">
        <f>'Core Indicators'!E23</f>
        <v>CMR</v>
      </c>
      <c r="F23" s="41">
        <f>'Core Indicators'!O23</f>
        <v>475440</v>
      </c>
      <c r="G23" s="41">
        <f>'Core Indicators'!W23</f>
        <v>23123000</v>
      </c>
      <c r="H23" s="41">
        <f>'Core Indicators'!AE23</f>
        <v>3380000</v>
      </c>
      <c r="I23" s="41">
        <f>'Core Indicators'!AM23</f>
        <v>2302000</v>
      </c>
      <c r="J23" s="41">
        <f>'Core Indicators'!AU23</f>
        <v>150</v>
      </c>
      <c r="K23" s="41" t="str">
        <f>'Core Indicators'!BC23</f>
        <v>x</v>
      </c>
      <c r="L23" s="41">
        <f>'Core Indicators'!BK23</f>
        <v>1166</v>
      </c>
      <c r="M23" s="41" t="str">
        <f>'Core Indicators'!BS23</f>
        <v>x</v>
      </c>
      <c r="N23" s="41" t="str">
        <f>'Core Indicators'!CA23</f>
        <v>x</v>
      </c>
      <c r="O23" s="41" t="e">
        <f>'Core Indicators'!CI23</f>
        <v>#N/A</v>
      </c>
      <c r="P23" s="41" t="str">
        <f>'Core Indicators'!CQ23</f>
        <v>x</v>
      </c>
      <c r="Q23" s="41">
        <f>'Core Indicators'!DG23</f>
        <v>19743000</v>
      </c>
      <c r="R23" s="41">
        <f>'Core Indicators'!DO23</f>
        <v>0</v>
      </c>
      <c r="S23" s="41">
        <f>'Core Indicators'!DW23</f>
        <v>2247000</v>
      </c>
      <c r="T23" s="41">
        <f>'Core Indicators'!EE23</f>
        <v>1133000</v>
      </c>
      <c r="U23" s="41">
        <f>'Core Indicators'!EM23</f>
        <v>0</v>
      </c>
      <c r="V23" s="41">
        <f>'Core Indicators'!FC23</f>
        <v>4</v>
      </c>
      <c r="W23" s="41" t="str">
        <f>'Core Indicators'!FK23</f>
        <v>x</v>
      </c>
      <c r="X23" s="41" t="str">
        <f>'Core Indicators'!FS23</f>
        <v>x</v>
      </c>
      <c r="Y23" s="41">
        <f>'Core Indicators'!GA23</f>
        <v>1</v>
      </c>
      <c r="Z23" s="41">
        <f>'Core Indicators'!GI23</f>
        <v>3</v>
      </c>
      <c r="AA23" s="41">
        <f>'Core Indicators'!GQ23</f>
        <v>2</v>
      </c>
      <c r="AB23" s="41">
        <f>'Core Indicators'!GY23</f>
        <v>2</v>
      </c>
      <c r="AC23" s="41">
        <f>'Core Indicators'!HG23</f>
        <v>0</v>
      </c>
      <c r="AD23" s="41">
        <f>'Core Indicators'!HO23</f>
        <v>2</v>
      </c>
      <c r="AE23" s="41">
        <f>'Core Indicators'!HW23</f>
        <v>3</v>
      </c>
      <c r="AF23" s="41">
        <f>'Core Indicators'!IE23</f>
        <v>1</v>
      </c>
      <c r="AG23" s="41">
        <f>'Core Indicators'!IM23</f>
        <v>3</v>
      </c>
    </row>
    <row r="24" spans="1:33" s="43" customFormat="1" ht="20.149999999999999" customHeight="1" x14ac:dyDescent="0.35">
      <c r="A24" s="233" t="str">
        <f>'Core Indicators'!A:A</f>
        <v>Lake Chad basin crisis in Cameroon</v>
      </c>
      <c r="B24" s="233" t="str">
        <f>'Core Indicators'!B:B</f>
        <v>Conflict</v>
      </c>
      <c r="C24" s="233" t="str">
        <f>'Core Indicators'!C24</f>
        <v>CMR002</v>
      </c>
      <c r="D24" s="233" t="str">
        <f>'Core Indicators'!D24</f>
        <v>Cameroon</v>
      </c>
      <c r="E24" s="233" t="str">
        <f>'Core Indicators'!E24</f>
        <v>CMR</v>
      </c>
      <c r="F24" s="42">
        <f>'Core Indicators'!O24</f>
        <v>34513</v>
      </c>
      <c r="G24" s="42">
        <f>'Core Indicators'!W24</f>
        <v>5179000</v>
      </c>
      <c r="H24" s="42">
        <f>'Core Indicators'!AE24</f>
        <v>1185000</v>
      </c>
      <c r="I24" s="42">
        <f>'Core Indicators'!AM24</f>
        <v>801000</v>
      </c>
      <c r="J24" s="42" t="str">
        <f>'Core Indicators'!AU24</f>
        <v>x</v>
      </c>
      <c r="K24" s="42" t="str">
        <f>'Core Indicators'!BC24</f>
        <v>x</v>
      </c>
      <c r="L24" s="42">
        <f>'Core Indicators'!BK24</f>
        <v>550</v>
      </c>
      <c r="M24" s="42" t="str">
        <f>'Core Indicators'!BS24</f>
        <v>x</v>
      </c>
      <c r="N24" s="42" t="str">
        <f>'Core Indicators'!CA24</f>
        <v>x</v>
      </c>
      <c r="O24" s="42" t="e">
        <f>'Core Indicators'!CI24</f>
        <v>#N/A</v>
      </c>
      <c r="P24" s="42">
        <f>'Core Indicators'!CQ24</f>
        <v>5.2</v>
      </c>
      <c r="Q24" s="42">
        <f>'Core Indicators'!DG24</f>
        <v>3994000</v>
      </c>
      <c r="R24" s="42">
        <f>'Core Indicators'!DO24</f>
        <v>0</v>
      </c>
      <c r="S24" s="42">
        <f>'Core Indicators'!DW24</f>
        <v>379000</v>
      </c>
      <c r="T24" s="42">
        <f>'Core Indicators'!EE24</f>
        <v>805000</v>
      </c>
      <c r="U24" s="42">
        <f>'Core Indicators'!EM24</f>
        <v>0</v>
      </c>
      <c r="V24" s="42">
        <f>'Core Indicators'!FC24</f>
        <v>3</v>
      </c>
      <c r="W24" s="42" t="str">
        <f>'Core Indicators'!FK24</f>
        <v>x</v>
      </c>
      <c r="X24" s="42" t="str">
        <f>'Core Indicators'!FS24</f>
        <v>x</v>
      </c>
      <c r="Y24" s="42">
        <f>'Core Indicators'!GA24</f>
        <v>0</v>
      </c>
      <c r="Z24" s="42">
        <f>'Core Indicators'!GI24</f>
        <v>2</v>
      </c>
      <c r="AA24" s="42">
        <f>'Core Indicators'!GQ24</f>
        <v>0</v>
      </c>
      <c r="AB24" s="42">
        <f>'Core Indicators'!GY24</f>
        <v>2</v>
      </c>
      <c r="AC24" s="42">
        <f>'Core Indicators'!HG24</f>
        <v>0</v>
      </c>
      <c r="AD24" s="42">
        <f>'Core Indicators'!HO24</f>
        <v>3</v>
      </c>
      <c r="AE24" s="42">
        <f>'Core Indicators'!HW24</f>
        <v>2</v>
      </c>
      <c r="AF24" s="42">
        <f>'Core Indicators'!IE24</f>
        <v>1</v>
      </c>
      <c r="AG24" s="42">
        <f>'Core Indicators'!IM24</f>
        <v>3</v>
      </c>
    </row>
    <row r="25" spans="1:33" s="43" customFormat="1" ht="20.149999999999999" customHeight="1" x14ac:dyDescent="0.35">
      <c r="A25" s="62" t="str">
        <f>'Core Indicators'!A:A</f>
        <v>Anglophone Crisis in Cameroon</v>
      </c>
      <c r="B25" s="62" t="str">
        <f>'Core Indicators'!B:B</f>
        <v>Conflict</v>
      </c>
      <c r="C25" s="62" t="str">
        <f>'Core Indicators'!C25</f>
        <v>CMR003</v>
      </c>
      <c r="D25" s="62" t="str">
        <f>'Core Indicators'!D25</f>
        <v>Cameroon</v>
      </c>
      <c r="E25" s="62" t="str">
        <f>'Core Indicators'!E25</f>
        <v>CMR</v>
      </c>
      <c r="F25" s="41">
        <f>'Core Indicators'!O25</f>
        <v>88019</v>
      </c>
      <c r="G25" s="41">
        <f>'Core Indicators'!W25</f>
        <v>12662000</v>
      </c>
      <c r="H25" s="41">
        <f>'Core Indicators'!AE25</f>
        <v>1820000</v>
      </c>
      <c r="I25" s="41">
        <f>'Core Indicators'!AM25</f>
        <v>1159000</v>
      </c>
      <c r="J25" s="41" t="str">
        <f>'Core Indicators'!AU25</f>
        <v>x</v>
      </c>
      <c r="K25" s="41" t="str">
        <f>'Core Indicators'!BC25</f>
        <v>x</v>
      </c>
      <c r="L25" s="41">
        <f>'Core Indicators'!BK25</f>
        <v>604</v>
      </c>
      <c r="M25" s="41" t="str">
        <f>'Core Indicators'!BS25</f>
        <v>x</v>
      </c>
      <c r="N25" s="41" t="str">
        <f>'Core Indicators'!CA25</f>
        <v>x</v>
      </c>
      <c r="O25" s="41" t="e">
        <f>'Core Indicators'!CI25</f>
        <v>#N/A</v>
      </c>
      <c r="P25" s="41" t="str">
        <f>'Core Indicators'!CQ25</f>
        <v>x</v>
      </c>
      <c r="Q25" s="41">
        <f>'Core Indicators'!DG25</f>
        <v>10842000</v>
      </c>
      <c r="R25" s="41">
        <f>'Core Indicators'!DO25</f>
        <v>0</v>
      </c>
      <c r="S25" s="41">
        <f>'Core Indicators'!DW25</f>
        <v>1492000</v>
      </c>
      <c r="T25" s="41">
        <f>'Core Indicators'!EE25</f>
        <v>328000</v>
      </c>
      <c r="U25" s="41">
        <f>'Core Indicators'!EM25</f>
        <v>0</v>
      </c>
      <c r="V25" s="41">
        <f>'Core Indicators'!FC25</f>
        <v>4</v>
      </c>
      <c r="W25" s="41" t="str">
        <f>'Core Indicators'!FK25</f>
        <v>x</v>
      </c>
      <c r="X25" s="41">
        <f>'Core Indicators'!FS25</f>
        <v>377500</v>
      </c>
      <c r="Y25" s="41">
        <f>'Core Indicators'!GA25</f>
        <v>1</v>
      </c>
      <c r="Z25" s="41">
        <f>'Core Indicators'!GI25</f>
        <v>2</v>
      </c>
      <c r="AA25" s="41">
        <f>'Core Indicators'!GQ25</f>
        <v>2</v>
      </c>
      <c r="AB25" s="41">
        <f>'Core Indicators'!GY25</f>
        <v>2</v>
      </c>
      <c r="AC25" s="41">
        <f>'Core Indicators'!HG25</f>
        <v>0</v>
      </c>
      <c r="AD25" s="41">
        <f>'Core Indicators'!HO25</f>
        <v>3</v>
      </c>
      <c r="AE25" s="41">
        <f>'Core Indicators'!HW25</f>
        <v>3</v>
      </c>
      <c r="AF25" s="41">
        <f>'Core Indicators'!IE25</f>
        <v>1</v>
      </c>
      <c r="AG25" s="41">
        <f>'Core Indicators'!IM25</f>
        <v>3</v>
      </c>
    </row>
    <row r="26" spans="1:33" s="43" customFormat="1" ht="20.149999999999999" customHeight="1" x14ac:dyDescent="0.35">
      <c r="A26" s="233" t="str">
        <f>'Core Indicators'!A:A</f>
        <v>CAR refugees in Cameroon</v>
      </c>
      <c r="B26" s="233" t="str">
        <f>'Core Indicators'!B:B</f>
        <v>Conflict,Displacement</v>
      </c>
      <c r="C26" s="233" t="str">
        <f>'Core Indicators'!C26</f>
        <v>CMR004</v>
      </c>
      <c r="D26" s="233" t="str">
        <f>'Core Indicators'!D26</f>
        <v>Cameroon</v>
      </c>
      <c r="E26" s="233" t="str">
        <f>'Core Indicators'!E26</f>
        <v>CMR</v>
      </c>
      <c r="F26" s="42">
        <f>'Core Indicators'!O26</f>
        <v>231318</v>
      </c>
      <c r="G26" s="42">
        <f>'Core Indicators'!W26</f>
        <v>5282000</v>
      </c>
      <c r="H26" s="42">
        <f>'Core Indicators'!AE26</f>
        <v>376000</v>
      </c>
      <c r="I26" s="42">
        <f>'Core Indicators'!AM26</f>
        <v>342000</v>
      </c>
      <c r="J26" s="42">
        <f>'Core Indicators'!AU26</f>
        <v>0</v>
      </c>
      <c r="K26" s="42" t="str">
        <f>'Core Indicators'!BC26</f>
        <v>x</v>
      </c>
      <c r="L26" s="42">
        <f>'Core Indicators'!BK26</f>
        <v>12</v>
      </c>
      <c r="M26" s="42">
        <f>'Core Indicators'!BS26</f>
        <v>0</v>
      </c>
      <c r="N26" s="42">
        <f>'Core Indicators'!CA26</f>
        <v>0</v>
      </c>
      <c r="O26" s="42" t="e">
        <f>'Core Indicators'!CI26</f>
        <v>#N/A</v>
      </c>
      <c r="P26" s="42" t="str">
        <f>'Core Indicators'!CQ26</f>
        <v>x</v>
      </c>
      <c r="Q26" s="42">
        <f>'Core Indicators'!DG26</f>
        <v>4906000</v>
      </c>
      <c r="R26" s="42">
        <f>'Core Indicators'!DO26</f>
        <v>0</v>
      </c>
      <c r="S26" s="42">
        <f>'Core Indicators'!DW26</f>
        <v>376000</v>
      </c>
      <c r="T26" s="42">
        <f>'Core Indicators'!EE26</f>
        <v>0</v>
      </c>
      <c r="U26" s="42">
        <f>'Core Indicators'!EM26</f>
        <v>0</v>
      </c>
      <c r="V26" s="42">
        <f>'Core Indicators'!FC26</f>
        <v>3</v>
      </c>
      <c r="W26" s="42" t="str">
        <f>'Core Indicators'!FK26</f>
        <v>x</v>
      </c>
      <c r="X26" s="42" t="str">
        <f>'Core Indicators'!FS26</f>
        <v>x</v>
      </c>
      <c r="Y26" s="42">
        <f>'Core Indicators'!GA26</f>
        <v>0</v>
      </c>
      <c r="Z26" s="42">
        <f>'Core Indicators'!GI26</f>
        <v>0</v>
      </c>
      <c r="AA26" s="42">
        <f>'Core Indicators'!GQ26</f>
        <v>0</v>
      </c>
      <c r="AB26" s="42">
        <f>'Core Indicators'!GY26</f>
        <v>2</v>
      </c>
      <c r="AC26" s="42">
        <f>'Core Indicators'!HG26</f>
        <v>0</v>
      </c>
      <c r="AD26" s="42">
        <f>'Core Indicators'!HO26</f>
        <v>0</v>
      </c>
      <c r="AE26" s="42">
        <f>'Core Indicators'!HW26</f>
        <v>0</v>
      </c>
      <c r="AF26" s="42">
        <f>'Core Indicators'!IE26</f>
        <v>1</v>
      </c>
      <c r="AG26" s="42">
        <f>'Core Indicators'!IM26</f>
        <v>3</v>
      </c>
    </row>
    <row r="27" spans="1:33" s="43" customFormat="1" ht="20.149999999999999" customHeight="1" x14ac:dyDescent="0.35">
      <c r="A27" s="62" t="str">
        <f>'Core Indicators'!A:A</f>
        <v>Complex crisis in DRC</v>
      </c>
      <c r="B27" s="62" t="str">
        <f>'Core Indicators'!B:B</f>
        <v>Conflict,Displacement,Socio-political</v>
      </c>
      <c r="C27" s="62" t="str">
        <f>'Core Indicators'!C27</f>
        <v>COD001</v>
      </c>
      <c r="D27" s="62" t="str">
        <f>'Core Indicators'!D27</f>
        <v>DRC</v>
      </c>
      <c r="E27" s="62" t="str">
        <f>'Core Indicators'!E27</f>
        <v>COD</v>
      </c>
      <c r="F27" s="41">
        <f>'Core Indicators'!O27</f>
        <v>2344860</v>
      </c>
      <c r="G27" s="41">
        <f>'Core Indicators'!W27</f>
        <v>113600000</v>
      </c>
      <c r="H27" s="41">
        <f>'Core Indicators'!AE27</f>
        <v>25400000</v>
      </c>
      <c r="I27" s="41">
        <f>'Core Indicators'!AM27</f>
        <v>11328000</v>
      </c>
      <c r="J27" s="41">
        <f>'Core Indicators'!AU27</f>
        <v>1</v>
      </c>
      <c r="K27" s="41" t="str">
        <f>'Core Indicators'!BC27</f>
        <v>x</v>
      </c>
      <c r="L27" s="41">
        <f>'Core Indicators'!BK27</f>
        <v>2314</v>
      </c>
      <c r="M27" s="41" t="str">
        <f>'Core Indicators'!BS27</f>
        <v>x</v>
      </c>
      <c r="N27" s="41" t="str">
        <f>'Core Indicators'!CA27</f>
        <v>x</v>
      </c>
      <c r="O27" s="41" t="e">
        <f>'Core Indicators'!CI27</f>
        <v>#N/A</v>
      </c>
      <c r="P27" s="41">
        <f>'Core Indicators'!CQ27</f>
        <v>1700</v>
      </c>
      <c r="Q27" s="41">
        <f>'Core Indicators'!DG27</f>
        <v>88200000</v>
      </c>
      <c r="R27" s="41">
        <f>'Core Indicators'!DO27</f>
        <v>0</v>
      </c>
      <c r="S27" s="41">
        <f>'Core Indicators'!DW27</f>
        <v>10414000</v>
      </c>
      <c r="T27" s="41">
        <f>'Core Indicators'!EE27</f>
        <v>10414000</v>
      </c>
      <c r="U27" s="41">
        <f>'Core Indicators'!EM27</f>
        <v>4572000</v>
      </c>
      <c r="V27" s="41">
        <f>'Core Indicators'!FC27</f>
        <v>4</v>
      </c>
      <c r="W27" s="41" t="str">
        <f>'Core Indicators'!FK27</f>
        <v>x</v>
      </c>
      <c r="X27" s="41" t="str">
        <f>'Core Indicators'!FS27</f>
        <v>x</v>
      </c>
      <c r="Y27" s="41">
        <f>'Core Indicators'!GA27</f>
        <v>0</v>
      </c>
      <c r="Z27" s="41">
        <f>'Core Indicators'!GI27</f>
        <v>3</v>
      </c>
      <c r="AA27" s="41">
        <f>'Core Indicators'!GQ27</f>
        <v>2</v>
      </c>
      <c r="AB27" s="41">
        <f>'Core Indicators'!GY27</f>
        <v>3</v>
      </c>
      <c r="AC27" s="41">
        <f>'Core Indicators'!HG27</f>
        <v>0</v>
      </c>
      <c r="AD27" s="41">
        <f>'Core Indicators'!HO27</f>
        <v>2</v>
      </c>
      <c r="AE27" s="41">
        <f>'Core Indicators'!HW27</f>
        <v>3</v>
      </c>
      <c r="AF27" s="41">
        <f>'Core Indicators'!IE27</f>
        <v>2</v>
      </c>
      <c r="AG27" s="41">
        <f>'Core Indicators'!IM27</f>
        <v>3</v>
      </c>
    </row>
    <row r="28" spans="1:33" s="43" customFormat="1" ht="20.149999999999999" customHeight="1" x14ac:dyDescent="0.35">
      <c r="A28" s="233" t="str">
        <f>'Core Indicators'!A:A</f>
        <v>Complex crisis in Congo</v>
      </c>
      <c r="B28" s="233" t="str">
        <f>'Core Indicators'!B:B</f>
        <v>Conflict</v>
      </c>
      <c r="C28" s="233" t="str">
        <f>'Core Indicators'!C28</f>
        <v>COG001</v>
      </c>
      <c r="D28" s="233" t="str">
        <f>'Core Indicators'!D28</f>
        <v>Congo</v>
      </c>
      <c r="E28" s="233" t="str">
        <f>'Core Indicators'!E28</f>
        <v>COG</v>
      </c>
      <c r="F28" s="42">
        <f>'Core Indicators'!O28</f>
        <v>342000</v>
      </c>
      <c r="G28" s="42">
        <f>'Core Indicators'!W28</f>
        <v>5970000</v>
      </c>
      <c r="H28" s="42">
        <f>'Core Indicators'!AE28</f>
        <v>525000</v>
      </c>
      <c r="I28" s="42">
        <f>'Core Indicators'!AM28</f>
        <v>231000</v>
      </c>
      <c r="J28" s="42" t="str">
        <f>'Core Indicators'!AU28</f>
        <v>x</v>
      </c>
      <c r="K28" s="42" t="str">
        <f>'Core Indicators'!BC28</f>
        <v>x</v>
      </c>
      <c r="L28" s="42">
        <f>'Core Indicators'!BK28</f>
        <v>1</v>
      </c>
      <c r="M28" s="42" t="str">
        <f>'Core Indicators'!BS28</f>
        <v>x</v>
      </c>
      <c r="N28" s="42" t="str">
        <f>'Core Indicators'!CA28</f>
        <v>x</v>
      </c>
      <c r="O28" s="42" t="e">
        <f>'Core Indicators'!CI28</f>
        <v>#N/A</v>
      </c>
      <c r="P28" s="42" t="str">
        <f>'Core Indicators'!CQ28</f>
        <v>x</v>
      </c>
      <c r="Q28" s="42">
        <f>'Core Indicators'!DG28</f>
        <v>5445000</v>
      </c>
      <c r="R28" s="42">
        <f>'Core Indicators'!DO28</f>
        <v>0</v>
      </c>
      <c r="S28" s="42">
        <f>'Core Indicators'!DW28</f>
        <v>525000</v>
      </c>
      <c r="T28" s="42">
        <f>'Core Indicators'!EE28</f>
        <v>0</v>
      </c>
      <c r="U28" s="42">
        <f>'Core Indicators'!EM28</f>
        <v>0</v>
      </c>
      <c r="V28" s="42">
        <f>'Core Indicators'!FC28</f>
        <v>3</v>
      </c>
      <c r="W28" s="42" t="str">
        <f>'Core Indicators'!FK28</f>
        <v>x</v>
      </c>
      <c r="X28" s="42" t="str">
        <f>'Core Indicators'!FS28</f>
        <v>x</v>
      </c>
      <c r="Y28" s="42">
        <f>'Core Indicators'!GA28</f>
        <v>0</v>
      </c>
      <c r="Z28" s="42">
        <f>'Core Indicators'!GI28</f>
        <v>0</v>
      </c>
      <c r="AA28" s="42">
        <f>'Core Indicators'!GQ28</f>
        <v>0</v>
      </c>
      <c r="AB28" s="42">
        <f>'Core Indicators'!GY28</f>
        <v>0</v>
      </c>
      <c r="AC28" s="42">
        <f>'Core Indicators'!HG28</f>
        <v>0</v>
      </c>
      <c r="AD28" s="42">
        <f>'Core Indicators'!HO28</f>
        <v>0</v>
      </c>
      <c r="AE28" s="42">
        <f>'Core Indicators'!HW28</f>
        <v>0</v>
      </c>
      <c r="AF28" s="42">
        <f>'Core Indicators'!IE28</f>
        <v>0</v>
      </c>
      <c r="AG28" s="42">
        <f>'Core Indicators'!IM28</f>
        <v>3</v>
      </c>
    </row>
    <row r="29" spans="1:33" ht="20.149999999999999" customHeight="1" x14ac:dyDescent="0.35">
      <c r="A29" s="62" t="str">
        <f>'Core Indicators'!A:A</f>
        <v>Complex crisis in Colombia</v>
      </c>
      <c r="B29" s="62" t="str">
        <f>'Core Indicators'!B:B</f>
        <v>Socio-political,Conflict,Violence,Floods,Displacement</v>
      </c>
      <c r="C29" s="62" t="str">
        <f>'Core Indicators'!C29</f>
        <v>COL001</v>
      </c>
      <c r="D29" s="62" t="str">
        <f>'Core Indicators'!D29</f>
        <v>Colombia</v>
      </c>
      <c r="E29" s="62" t="str">
        <f>'Core Indicators'!E29</f>
        <v>COL</v>
      </c>
      <c r="F29" s="41">
        <f>'Core Indicators'!O29</f>
        <v>1109500</v>
      </c>
      <c r="G29" s="41">
        <f>'Core Indicators'!W29</f>
        <v>52700000</v>
      </c>
      <c r="H29" s="41">
        <f>'Core Indicators'!AE29</f>
        <v>20176000</v>
      </c>
      <c r="I29" s="41">
        <f>'Core Indicators'!AM29</f>
        <v>6922000</v>
      </c>
      <c r="J29" s="41" t="str">
        <f>'Core Indicators'!AU29</f>
        <v>x</v>
      </c>
      <c r="K29" s="41" t="str">
        <f>'Core Indicators'!BC29</f>
        <v>x</v>
      </c>
      <c r="L29" s="41">
        <f>'Core Indicators'!BK29</f>
        <v>803</v>
      </c>
      <c r="M29" s="41" t="str">
        <f>'Core Indicators'!BS29</f>
        <v>x</v>
      </c>
      <c r="N29" s="41" t="str">
        <f>'Core Indicators'!CA29</f>
        <v>x</v>
      </c>
      <c r="O29" s="41" t="e">
        <f>'Core Indicators'!CI29</f>
        <v>#N/A</v>
      </c>
      <c r="P29" s="41" t="str">
        <f>'Core Indicators'!CQ29</f>
        <v>x</v>
      </c>
      <c r="Q29" s="41">
        <f>'Core Indicators'!DG29</f>
        <v>32524000</v>
      </c>
      <c r="R29" s="41">
        <f>'Core Indicators'!DO29</f>
        <v>9776000</v>
      </c>
      <c r="S29" s="41">
        <f>'Core Indicators'!DW29</f>
        <v>6080000</v>
      </c>
      <c r="T29" s="41">
        <f>'Core Indicators'!EE29</f>
        <v>3800000</v>
      </c>
      <c r="U29" s="41">
        <f>'Core Indicators'!EM29</f>
        <v>520000</v>
      </c>
      <c r="V29" s="41">
        <f>'Core Indicators'!FC29</f>
        <v>4</v>
      </c>
      <c r="W29" s="41" t="str">
        <f>'Core Indicators'!FK29</f>
        <v>x</v>
      </c>
      <c r="X29" s="41" t="str">
        <f>'Core Indicators'!FS29</f>
        <v>x</v>
      </c>
      <c r="Y29" s="41">
        <f>'Core Indicators'!GA29</f>
        <v>1</v>
      </c>
      <c r="Z29" s="41">
        <f>'Core Indicators'!GI29</f>
        <v>3</v>
      </c>
      <c r="AA29" s="41">
        <f>'Core Indicators'!GQ29</f>
        <v>1</v>
      </c>
      <c r="AB29" s="41">
        <f>'Core Indicators'!GY29</f>
        <v>0</v>
      </c>
      <c r="AC29" s="41">
        <f>'Core Indicators'!HG29</f>
        <v>0</v>
      </c>
      <c r="AD29" s="41">
        <f>'Core Indicators'!HO29</f>
        <v>2</v>
      </c>
      <c r="AE29" s="41">
        <f>'Core Indicators'!HW29</f>
        <v>1</v>
      </c>
      <c r="AF29" s="41">
        <f>'Core Indicators'!IE29</f>
        <v>2</v>
      </c>
      <c r="AG29" s="41">
        <f>'Core Indicators'!IM29</f>
        <v>3</v>
      </c>
    </row>
    <row r="30" spans="1:33" ht="20.149999999999999" customHeight="1" x14ac:dyDescent="0.35">
      <c r="A30" s="233" t="str">
        <f>'Core Indicators'!A:A</f>
        <v>Venezuela displacement in Colombia</v>
      </c>
      <c r="B30" s="233" t="str">
        <f>'Core Indicators'!B:B</f>
        <v>Displacement</v>
      </c>
      <c r="C30" s="233" t="str">
        <f>'Core Indicators'!C30</f>
        <v>COL002</v>
      </c>
      <c r="D30" s="233" t="str">
        <f>'Core Indicators'!D30</f>
        <v>Colombia</v>
      </c>
      <c r="E30" s="233" t="str">
        <f>'Core Indicators'!E30</f>
        <v>COL</v>
      </c>
      <c r="F30" s="42">
        <f>'Core Indicators'!O30</f>
        <v>34507</v>
      </c>
      <c r="G30" s="42">
        <f>'Core Indicators'!W30</f>
        <v>31005000</v>
      </c>
      <c r="H30" s="42">
        <f>'Core Indicators'!AE30</f>
        <v>14976000</v>
      </c>
      <c r="I30" s="42">
        <f>'Core Indicators'!AM30</f>
        <v>3850000</v>
      </c>
      <c r="J30" s="42" t="str">
        <f>'Core Indicators'!AU30</f>
        <v>x</v>
      </c>
      <c r="K30" s="42" t="str">
        <f>'Core Indicators'!BC30</f>
        <v>x</v>
      </c>
      <c r="L30" s="42">
        <f>'Core Indicators'!BK30</f>
        <v>4</v>
      </c>
      <c r="M30" s="42" t="str">
        <f>'Core Indicators'!BS30</f>
        <v>x</v>
      </c>
      <c r="N30" s="42" t="str">
        <f>'Core Indicators'!CA30</f>
        <v>x</v>
      </c>
      <c r="O30" s="42" t="e">
        <f>'Core Indicators'!CI30</f>
        <v>#N/A</v>
      </c>
      <c r="P30" s="42" t="str">
        <f>'Core Indicators'!CQ30</f>
        <v>x</v>
      </c>
      <c r="Q30" s="42">
        <f>'Core Indicators'!DG30</f>
        <v>16028000</v>
      </c>
      <c r="R30" s="42">
        <f>'Core Indicators'!DO30</f>
        <v>12876000</v>
      </c>
      <c r="S30" s="42">
        <f>'Core Indicators'!DW30</f>
        <v>1155000</v>
      </c>
      <c r="T30" s="42">
        <f>'Core Indicators'!EE30</f>
        <v>840000</v>
      </c>
      <c r="U30" s="42">
        <f>'Core Indicators'!EM30</f>
        <v>105000</v>
      </c>
      <c r="V30" s="42">
        <f>'Core Indicators'!FC30</f>
        <v>3</v>
      </c>
      <c r="W30" s="42" t="str">
        <f>'Core Indicators'!FK30</f>
        <v>x</v>
      </c>
      <c r="X30" s="42" t="str">
        <f>'Core Indicators'!FS30</f>
        <v>x</v>
      </c>
      <c r="Y30" s="42">
        <f>'Core Indicators'!GA30</f>
        <v>1</v>
      </c>
      <c r="Z30" s="42">
        <f>'Core Indicators'!GI30</f>
        <v>3</v>
      </c>
      <c r="AA30" s="42">
        <f>'Core Indicators'!GQ30</f>
        <v>1</v>
      </c>
      <c r="AB30" s="42">
        <f>'Core Indicators'!GY30</f>
        <v>0</v>
      </c>
      <c r="AC30" s="42">
        <f>'Core Indicators'!HG30</f>
        <v>0</v>
      </c>
      <c r="AD30" s="42">
        <f>'Core Indicators'!HO30</f>
        <v>0</v>
      </c>
      <c r="AE30" s="42">
        <f>'Core Indicators'!HW30</f>
        <v>1</v>
      </c>
      <c r="AF30" s="42">
        <f>'Core Indicators'!IE30</f>
        <v>2</v>
      </c>
      <c r="AG30" s="42">
        <f>'Core Indicators'!IM30</f>
        <v>3</v>
      </c>
    </row>
    <row r="31" spans="1:33" ht="20.149999999999999" customHeight="1" x14ac:dyDescent="0.35">
      <c r="A31" s="62" t="str">
        <f>'Core Indicators'!A:A</f>
        <v>Nicaraguan refugees in Costa Rica</v>
      </c>
      <c r="B31" s="62" t="str">
        <f>'Core Indicators'!B:B</f>
        <v>Displacement</v>
      </c>
      <c r="C31" s="62" t="str">
        <f>'Core Indicators'!C31</f>
        <v>CRI002</v>
      </c>
      <c r="D31" s="62" t="str">
        <f>'Core Indicators'!D31</f>
        <v>Costa Rica</v>
      </c>
      <c r="E31" s="62" t="str">
        <f>'Core Indicators'!E31</f>
        <v>CRI</v>
      </c>
      <c r="F31" s="41">
        <f>'Core Indicators'!O31</f>
        <v>1003</v>
      </c>
      <c r="G31" s="41">
        <f>'Core Indicators'!W31</f>
        <v>2451000</v>
      </c>
      <c r="H31" s="41">
        <f>'Core Indicators'!AE31</f>
        <v>235000</v>
      </c>
      <c r="I31" s="41">
        <f>'Core Indicators'!AM31</f>
        <v>235000</v>
      </c>
      <c r="J31" s="41" t="str">
        <f>'Core Indicators'!AU31</f>
        <v>x</v>
      </c>
      <c r="K31" s="41" t="str">
        <f>'Core Indicators'!BC31</f>
        <v>x</v>
      </c>
      <c r="L31" s="41">
        <f>'Core Indicators'!BK31</f>
        <v>100</v>
      </c>
      <c r="M31" s="41" t="str">
        <f>'Core Indicators'!BS31</f>
        <v>x</v>
      </c>
      <c r="N31" s="41" t="str">
        <f>'Core Indicators'!CA31</f>
        <v>x</v>
      </c>
      <c r="O31" s="41" t="e">
        <f>'Core Indicators'!CI31</f>
        <v>#N/A</v>
      </c>
      <c r="P31" s="41" t="str">
        <f>'Core Indicators'!CQ31</f>
        <v>x</v>
      </c>
      <c r="Q31" s="41">
        <f>'Core Indicators'!DG31</f>
        <v>2215000</v>
      </c>
      <c r="R31" s="41">
        <f>'Core Indicators'!DO31</f>
        <v>0</v>
      </c>
      <c r="S31" s="41">
        <f>'Core Indicators'!DW31</f>
        <v>235000</v>
      </c>
      <c r="T31" s="41">
        <f>'Core Indicators'!EE31</f>
        <v>0</v>
      </c>
      <c r="U31" s="41">
        <f>'Core Indicators'!EM31</f>
        <v>0</v>
      </c>
      <c r="V31" s="41">
        <f>'Core Indicators'!FC31</f>
        <v>3</v>
      </c>
      <c r="W31" s="41" t="str">
        <f>'Core Indicators'!FK31</f>
        <v>x</v>
      </c>
      <c r="X31" s="41" t="str">
        <f>'Core Indicators'!FS31</f>
        <v>x</v>
      </c>
      <c r="Y31" s="41">
        <f>'Core Indicators'!GA31</f>
        <v>0</v>
      </c>
      <c r="Z31" s="41">
        <f>'Core Indicators'!GI31</f>
        <v>0</v>
      </c>
      <c r="AA31" s="41">
        <f>'Core Indicators'!GQ31</f>
        <v>0</v>
      </c>
      <c r="AB31" s="41">
        <f>'Core Indicators'!GY31</f>
        <v>0</v>
      </c>
      <c r="AC31" s="41">
        <f>'Core Indicators'!HG31</f>
        <v>0</v>
      </c>
      <c r="AD31" s="41">
        <f>'Core Indicators'!HO31</f>
        <v>0</v>
      </c>
      <c r="AE31" s="41">
        <f>'Core Indicators'!HW31</f>
        <v>0</v>
      </c>
      <c r="AF31" s="41">
        <f>'Core Indicators'!IE31</f>
        <v>0</v>
      </c>
      <c r="AG31" s="41">
        <f>'Core Indicators'!IM31</f>
        <v>1</v>
      </c>
    </row>
    <row r="32" spans="1:33" ht="20.149999999999999" customHeight="1" x14ac:dyDescent="0.35">
      <c r="A32" s="233" t="str">
        <f>'Core Indicators'!A:A</f>
        <v>Displacement from Russia-Ukraine conflict in Czechia</v>
      </c>
      <c r="B32" s="233" t="str">
        <f>'Core Indicators'!B:B</f>
        <v>Conflict,Displacement</v>
      </c>
      <c r="C32" s="233" t="str">
        <f>'Core Indicators'!C32</f>
        <v>CZE002</v>
      </c>
      <c r="D32" s="233" t="str">
        <f>'Core Indicators'!D32</f>
        <v>Czech Republic</v>
      </c>
      <c r="E32" s="233" t="str">
        <f>'Core Indicators'!E32</f>
        <v>CZE</v>
      </c>
      <c r="F32" s="42">
        <f>'Core Indicators'!O32</f>
        <v>77187</v>
      </c>
      <c r="G32" s="42">
        <f>'Core Indicators'!W32</f>
        <v>11043000</v>
      </c>
      <c r="H32" s="42">
        <f>'Core Indicators'!AE32</f>
        <v>371000</v>
      </c>
      <c r="I32" s="42">
        <f>'Core Indicators'!AM32</f>
        <v>371000</v>
      </c>
      <c r="J32" s="42" t="str">
        <f>'Core Indicators'!AU32</f>
        <v>x</v>
      </c>
      <c r="K32" s="42" t="str">
        <f>'Core Indicators'!BC32</f>
        <v>x</v>
      </c>
      <c r="L32" s="42">
        <f>'Core Indicators'!BK32</f>
        <v>0</v>
      </c>
      <c r="M32" s="42">
        <f>'Core Indicators'!BS32</f>
        <v>0</v>
      </c>
      <c r="N32" s="42">
        <f>'Core Indicators'!CA32</f>
        <v>0</v>
      </c>
      <c r="O32" s="42" t="e">
        <f>'Core Indicators'!CI32</f>
        <v>#N/A</v>
      </c>
      <c r="P32" s="42" t="str">
        <f>'Core Indicators'!CQ32</f>
        <v>x</v>
      </c>
      <c r="Q32" s="42">
        <f>'Core Indicators'!DG32</f>
        <v>10672000</v>
      </c>
      <c r="R32" s="42">
        <f>'Core Indicators'!DO32</f>
        <v>0</v>
      </c>
      <c r="S32" s="42">
        <f>'Core Indicators'!DW32</f>
        <v>371000</v>
      </c>
      <c r="T32" s="42">
        <f>'Core Indicators'!EE32</f>
        <v>0</v>
      </c>
      <c r="U32" s="42">
        <f>'Core Indicators'!EM32</f>
        <v>0</v>
      </c>
      <c r="V32" s="42">
        <f>'Core Indicators'!FC32</f>
        <v>2</v>
      </c>
      <c r="W32" s="42" t="str">
        <f>'Core Indicators'!FK32</f>
        <v>x</v>
      </c>
      <c r="X32" s="42" t="str">
        <f>'Core Indicators'!FS32</f>
        <v>x</v>
      </c>
      <c r="Y32" s="42">
        <f>'Core Indicators'!GA32</f>
        <v>0</v>
      </c>
      <c r="Z32" s="42">
        <f>'Core Indicators'!GI32</f>
        <v>0</v>
      </c>
      <c r="AA32" s="42">
        <f>'Core Indicators'!GQ32</f>
        <v>0</v>
      </c>
      <c r="AB32" s="42">
        <f>'Core Indicators'!GY32</f>
        <v>0</v>
      </c>
      <c r="AC32" s="42">
        <f>'Core Indicators'!HG32</f>
        <v>0</v>
      </c>
      <c r="AD32" s="42">
        <f>'Core Indicators'!HO32</f>
        <v>0</v>
      </c>
      <c r="AE32" s="42">
        <f>'Core Indicators'!HW32</f>
        <v>0</v>
      </c>
      <c r="AF32" s="42">
        <f>'Core Indicators'!IE32</f>
        <v>0</v>
      </c>
      <c r="AG32" s="42">
        <f>'Core Indicators'!IM32</f>
        <v>0</v>
      </c>
    </row>
    <row r="33" spans="1:33" ht="20.149999999999999" customHeight="1" x14ac:dyDescent="0.35">
      <c r="A33" s="62" t="str">
        <f>'Core Indicators'!A:A</f>
        <v>Multiple crises in Djibouti</v>
      </c>
      <c r="B33" s="62" t="str">
        <f>'Core Indicators'!B:B</f>
        <v>Displacement,Drought</v>
      </c>
      <c r="C33" s="62" t="str">
        <f>'Core Indicators'!C33</f>
        <v>DJI001</v>
      </c>
      <c r="D33" s="62" t="str">
        <f>'Core Indicators'!D33</f>
        <v>Djibouti</v>
      </c>
      <c r="E33" s="62" t="str">
        <f>'Core Indicators'!E33</f>
        <v>DJI</v>
      </c>
      <c r="F33" s="41">
        <f>'Core Indicators'!O33</f>
        <v>23180</v>
      </c>
      <c r="G33" s="41">
        <f>'Core Indicators'!W33</f>
        <v>1182000</v>
      </c>
      <c r="H33" s="41">
        <f>'Core Indicators'!AE33</f>
        <v>791000</v>
      </c>
      <c r="I33" s="41">
        <f>'Core Indicators'!AM33</f>
        <v>32000</v>
      </c>
      <c r="J33" s="41" t="str">
        <f>'Core Indicators'!AU33</f>
        <v>x</v>
      </c>
      <c r="K33" s="41" t="str">
        <f>'Core Indicators'!BC33</f>
        <v>x</v>
      </c>
      <c r="L33" s="41">
        <f>'Core Indicators'!BK33</f>
        <v>43</v>
      </c>
      <c r="M33" s="41" t="str">
        <f>'Core Indicators'!BS33</f>
        <v>x</v>
      </c>
      <c r="N33" s="41" t="str">
        <f>'Core Indicators'!CA33</f>
        <v>x</v>
      </c>
      <c r="O33" s="41" t="e">
        <f>'Core Indicators'!CI33</f>
        <v>#N/A</v>
      </c>
      <c r="P33" s="41" t="str">
        <f>'Core Indicators'!CQ33</f>
        <v>x</v>
      </c>
      <c r="Q33" s="41">
        <f>'Core Indicators'!DG33</f>
        <v>390000</v>
      </c>
      <c r="R33" s="41">
        <f>'Core Indicators'!DO33</f>
        <v>475000</v>
      </c>
      <c r="S33" s="41">
        <f>'Core Indicators'!DW33</f>
        <v>264000</v>
      </c>
      <c r="T33" s="41">
        <f>'Core Indicators'!EE33</f>
        <v>53000</v>
      </c>
      <c r="U33" s="41">
        <f>'Core Indicators'!EM33</f>
        <v>0</v>
      </c>
      <c r="V33" s="41">
        <f>'Core Indicators'!FC33</f>
        <v>5</v>
      </c>
      <c r="W33" s="41" t="str">
        <f>'Core Indicators'!FK33</f>
        <v>x</v>
      </c>
      <c r="X33" s="41" t="str">
        <f>'Core Indicators'!FS33</f>
        <v>x</v>
      </c>
      <c r="Y33" s="41">
        <f>'Core Indicators'!GA33</f>
        <v>0</v>
      </c>
      <c r="Z33" s="41">
        <f>'Core Indicators'!GI33</f>
        <v>0</v>
      </c>
      <c r="AA33" s="41">
        <f>'Core Indicators'!GQ33</f>
        <v>0</v>
      </c>
      <c r="AB33" s="41">
        <f>'Core Indicators'!GY33</f>
        <v>0</v>
      </c>
      <c r="AC33" s="41">
        <f>'Core Indicators'!HG33</f>
        <v>0</v>
      </c>
      <c r="AD33" s="41">
        <f>'Core Indicators'!HO33</f>
        <v>1</v>
      </c>
      <c r="AE33" s="41">
        <f>'Core Indicators'!HW33</f>
        <v>0</v>
      </c>
      <c r="AF33" s="41">
        <f>'Core Indicators'!IE33</f>
        <v>0</v>
      </c>
      <c r="AG33" s="41">
        <f>'Core Indicators'!IM33</f>
        <v>2</v>
      </c>
    </row>
    <row r="34" spans="1:33" ht="20.149999999999999" customHeight="1" x14ac:dyDescent="0.35">
      <c r="A34" s="233" t="str">
        <f>'Core Indicators'!A:A</f>
        <v>Mixed migration in Djibouti</v>
      </c>
      <c r="B34" s="233" t="str">
        <f>'Core Indicators'!B:B</f>
        <v>Displacement</v>
      </c>
      <c r="C34" s="233" t="str">
        <f>'Core Indicators'!C34</f>
        <v>DJI002</v>
      </c>
      <c r="D34" s="233" t="str">
        <f>'Core Indicators'!D34</f>
        <v>Djibouti</v>
      </c>
      <c r="E34" s="233" t="str">
        <f>'Core Indicators'!E34</f>
        <v>DJI</v>
      </c>
      <c r="F34" s="42">
        <f>'Core Indicators'!O34</f>
        <v>7300</v>
      </c>
      <c r="G34" s="42">
        <f>'Core Indicators'!W34</f>
        <v>676000</v>
      </c>
      <c r="H34" s="42">
        <f>'Core Indicators'!AE34</f>
        <v>32000</v>
      </c>
      <c r="I34" s="42">
        <f>'Core Indicators'!AM34</f>
        <v>32000</v>
      </c>
      <c r="J34" s="42" t="str">
        <f>'Core Indicators'!AU34</f>
        <v>x</v>
      </c>
      <c r="K34" s="42" t="str">
        <f>'Core Indicators'!BC34</f>
        <v>x</v>
      </c>
      <c r="L34" s="42">
        <f>'Core Indicators'!BK34</f>
        <v>43</v>
      </c>
      <c r="M34" s="42" t="str">
        <f>'Core Indicators'!BS34</f>
        <v>x</v>
      </c>
      <c r="N34" s="42" t="str">
        <f>'Core Indicators'!CA34</f>
        <v>x</v>
      </c>
      <c r="O34" s="42" t="e">
        <f>'Core Indicators'!CI34</f>
        <v>#N/A</v>
      </c>
      <c r="P34" s="42" t="str">
        <f>'Core Indicators'!CQ34</f>
        <v>x</v>
      </c>
      <c r="Q34" s="42">
        <f>'Core Indicators'!DG34</f>
        <v>644000</v>
      </c>
      <c r="R34" s="42">
        <f>'Core Indicators'!DO34</f>
        <v>0</v>
      </c>
      <c r="S34" s="42">
        <f>'Core Indicators'!DW34</f>
        <v>32000</v>
      </c>
      <c r="T34" s="42" t="str">
        <f>'Core Indicators'!EE34</f>
        <v>x</v>
      </c>
      <c r="U34" s="42" t="str">
        <f>'Core Indicators'!EM34</f>
        <v>x</v>
      </c>
      <c r="V34" s="42">
        <f>'Core Indicators'!FC34</f>
        <v>1</v>
      </c>
      <c r="W34" s="42" t="str">
        <f>'Core Indicators'!FK34</f>
        <v>x</v>
      </c>
      <c r="X34" s="42" t="str">
        <f>'Core Indicators'!FS34</f>
        <v>x</v>
      </c>
      <c r="Y34" s="42">
        <f>'Core Indicators'!GA34</f>
        <v>0</v>
      </c>
      <c r="Z34" s="42">
        <f>'Core Indicators'!GI34</f>
        <v>0</v>
      </c>
      <c r="AA34" s="42">
        <f>'Core Indicators'!GQ34</f>
        <v>0</v>
      </c>
      <c r="AB34" s="42">
        <f>'Core Indicators'!GY34</f>
        <v>0</v>
      </c>
      <c r="AC34" s="42">
        <f>'Core Indicators'!HG34</f>
        <v>0</v>
      </c>
      <c r="AD34" s="42">
        <f>'Core Indicators'!HO34</f>
        <v>1</v>
      </c>
      <c r="AE34" s="42">
        <f>'Core Indicators'!HW34</f>
        <v>0</v>
      </c>
      <c r="AF34" s="42">
        <f>'Core Indicators'!IE34</f>
        <v>0</v>
      </c>
      <c r="AG34" s="42">
        <f>'Core Indicators'!IM34</f>
        <v>2</v>
      </c>
    </row>
    <row r="35" spans="1:33" ht="20.149999999999999" customHeight="1" x14ac:dyDescent="0.35">
      <c r="A35" s="62" t="str">
        <f>'Core Indicators'!A:A</f>
        <v>Drought in Djibouti</v>
      </c>
      <c r="B35" s="62" t="str">
        <f>'Core Indicators'!B:B</f>
        <v>Drought</v>
      </c>
      <c r="C35" s="62" t="str">
        <f>'Core Indicators'!C35</f>
        <v>DJI003</v>
      </c>
      <c r="D35" s="62" t="str">
        <f>'Core Indicators'!D35</f>
        <v>Djibouti</v>
      </c>
      <c r="E35" s="62" t="str">
        <f>'Core Indicators'!E35</f>
        <v>DJI</v>
      </c>
      <c r="F35" s="41">
        <f>'Core Indicators'!O35</f>
        <v>23180</v>
      </c>
      <c r="G35" s="41">
        <f>'Core Indicators'!W35</f>
        <v>1182000</v>
      </c>
      <c r="H35" s="41">
        <f>'Core Indicators'!AE35</f>
        <v>760000</v>
      </c>
      <c r="I35" s="41">
        <f>'Core Indicators'!AM35</f>
        <v>0</v>
      </c>
      <c r="J35" s="41" t="str">
        <f>'Core Indicators'!AU35</f>
        <v>x</v>
      </c>
      <c r="K35" s="41" t="str">
        <f>'Core Indicators'!BC35</f>
        <v>x</v>
      </c>
      <c r="L35" s="41">
        <f>'Core Indicators'!BK35</f>
        <v>0</v>
      </c>
      <c r="M35" s="41" t="str">
        <f>'Core Indicators'!BS35</f>
        <v>x</v>
      </c>
      <c r="N35" s="41" t="str">
        <f>'Core Indicators'!CA35</f>
        <v>x</v>
      </c>
      <c r="O35" s="41" t="e">
        <f>'Core Indicators'!CI35</f>
        <v>#N/A</v>
      </c>
      <c r="P35" s="41" t="str">
        <f>'Core Indicators'!CQ35</f>
        <v>x</v>
      </c>
      <c r="Q35" s="41">
        <f>'Core Indicators'!DG35</f>
        <v>422000</v>
      </c>
      <c r="R35" s="41">
        <f>'Core Indicators'!DO35</f>
        <v>475000</v>
      </c>
      <c r="S35" s="41">
        <f>'Core Indicators'!DW35</f>
        <v>232000</v>
      </c>
      <c r="T35" s="41">
        <f>'Core Indicators'!EE35</f>
        <v>53000</v>
      </c>
      <c r="U35" s="41">
        <f>'Core Indicators'!EM35</f>
        <v>0</v>
      </c>
      <c r="V35" s="41">
        <f>'Core Indicators'!FC35</f>
        <v>5</v>
      </c>
      <c r="W35" s="41" t="str">
        <f>'Core Indicators'!FK35</f>
        <v>x</v>
      </c>
      <c r="X35" s="41" t="str">
        <f>'Core Indicators'!FS35</f>
        <v>x</v>
      </c>
      <c r="Y35" s="41">
        <f>'Core Indicators'!GA35</f>
        <v>0</v>
      </c>
      <c r="Z35" s="41">
        <f>'Core Indicators'!GI35</f>
        <v>0</v>
      </c>
      <c r="AA35" s="41">
        <f>'Core Indicators'!GQ35</f>
        <v>0</v>
      </c>
      <c r="AB35" s="41">
        <f>'Core Indicators'!GY35</f>
        <v>0</v>
      </c>
      <c r="AC35" s="41">
        <f>'Core Indicators'!HG35</f>
        <v>0</v>
      </c>
      <c r="AD35" s="41">
        <f>'Core Indicators'!HO35</f>
        <v>1</v>
      </c>
      <c r="AE35" s="41">
        <f>'Core Indicators'!HW35</f>
        <v>0</v>
      </c>
      <c r="AF35" s="41">
        <f>'Core Indicators'!IE35</f>
        <v>0</v>
      </c>
      <c r="AG35" s="41">
        <f>'Core Indicators'!IM35</f>
        <v>2</v>
      </c>
    </row>
    <row r="36" spans="1:33" ht="20.149999999999999" customHeight="1" x14ac:dyDescent="0.35">
      <c r="A36" s="233" t="str">
        <f>'Core Indicators'!A:A</f>
        <v>Venezuela displacement in Dominican Republic</v>
      </c>
      <c r="B36" s="233" t="str">
        <f>'Core Indicators'!B:B</f>
        <v>Displacement</v>
      </c>
      <c r="C36" s="233" t="str">
        <f>'Core Indicators'!C36</f>
        <v>DOM002</v>
      </c>
      <c r="D36" s="233" t="str">
        <f>'Core Indicators'!D36</f>
        <v>Dominican Republic</v>
      </c>
      <c r="E36" s="233" t="str">
        <f>'Core Indicators'!E36</f>
        <v>DOM</v>
      </c>
      <c r="F36" s="42">
        <f>'Core Indicators'!O36</f>
        <v>48310</v>
      </c>
      <c r="G36" s="42">
        <f>'Core Indicators'!W36</f>
        <v>11229000</v>
      </c>
      <c r="H36" s="42">
        <f>'Core Indicators'!AE36</f>
        <v>124000</v>
      </c>
      <c r="I36" s="42">
        <f>'Core Indicators'!AM36</f>
        <v>124000</v>
      </c>
      <c r="J36" s="42" t="str">
        <f>'Core Indicators'!AU36</f>
        <v>x</v>
      </c>
      <c r="K36" s="42" t="str">
        <f>'Core Indicators'!BC36</f>
        <v>x</v>
      </c>
      <c r="L36" s="42" t="str">
        <f>'Core Indicators'!BK36</f>
        <v>x</v>
      </c>
      <c r="M36" s="42" t="str">
        <f>'Core Indicators'!BS36</f>
        <v>x</v>
      </c>
      <c r="N36" s="42" t="str">
        <f>'Core Indicators'!CA36</f>
        <v>x</v>
      </c>
      <c r="O36" s="42" t="e">
        <f>'Core Indicators'!CI36</f>
        <v>#N/A</v>
      </c>
      <c r="P36" s="42" t="str">
        <f>'Core Indicators'!CQ36</f>
        <v>x</v>
      </c>
      <c r="Q36" s="42">
        <f>'Core Indicators'!DG36</f>
        <v>11105000</v>
      </c>
      <c r="R36" s="42">
        <f>'Core Indicators'!DO36</f>
        <v>7000</v>
      </c>
      <c r="S36" s="42">
        <f>'Core Indicators'!DW36</f>
        <v>117000</v>
      </c>
      <c r="T36" s="42">
        <f>'Core Indicators'!EE36</f>
        <v>0</v>
      </c>
      <c r="U36" s="42">
        <f>'Core Indicators'!EM36</f>
        <v>0</v>
      </c>
      <c r="V36" s="42">
        <f>'Core Indicators'!FC36</f>
        <v>2</v>
      </c>
      <c r="W36" s="42" t="str">
        <f>'Core Indicators'!FK36</f>
        <v>x</v>
      </c>
      <c r="X36" s="42" t="str">
        <f>'Core Indicators'!FS36</f>
        <v>x</v>
      </c>
      <c r="Y36" s="42">
        <f>'Core Indicators'!GA36</f>
        <v>0</v>
      </c>
      <c r="Z36" s="42">
        <f>'Core Indicators'!GI36</f>
        <v>0</v>
      </c>
      <c r="AA36" s="42">
        <f>'Core Indicators'!GQ36</f>
        <v>0</v>
      </c>
      <c r="AB36" s="42">
        <f>'Core Indicators'!GY36</f>
        <v>0</v>
      </c>
      <c r="AC36" s="42">
        <f>'Core Indicators'!HG36</f>
        <v>0</v>
      </c>
      <c r="AD36" s="42">
        <f>'Core Indicators'!HO36</f>
        <v>0</v>
      </c>
      <c r="AE36" s="42">
        <f>'Core Indicators'!HW36</f>
        <v>0</v>
      </c>
      <c r="AF36" s="42">
        <f>'Core Indicators'!IE36</f>
        <v>0</v>
      </c>
      <c r="AG36" s="42">
        <f>'Core Indicators'!IM36</f>
        <v>0</v>
      </c>
    </row>
    <row r="37" spans="1:33" ht="20.149999999999999" customHeight="1" x14ac:dyDescent="0.35">
      <c r="A37" s="62" t="str">
        <f>'Core Indicators'!A:A</f>
        <v>Mixed migration flows in Algeria</v>
      </c>
      <c r="B37" s="62" t="str">
        <f>'Core Indicators'!B:B</f>
        <v>Displacement</v>
      </c>
      <c r="C37" s="62" t="str">
        <f>'Core Indicators'!C37</f>
        <v>DZA002</v>
      </c>
      <c r="D37" s="62" t="str">
        <f>'Core Indicators'!D37</f>
        <v>Algeria</v>
      </c>
      <c r="E37" s="62" t="str">
        <f>'Core Indicators'!E37</f>
        <v>DZA</v>
      </c>
      <c r="F37" s="41">
        <f>'Core Indicators'!O37</f>
        <v>2381741</v>
      </c>
      <c r="G37" s="41">
        <f>'Core Indicators'!W37</f>
        <v>46896000</v>
      </c>
      <c r="H37" s="41">
        <f>'Core Indicators'!AE37</f>
        <v>261000</v>
      </c>
      <c r="I37" s="41">
        <f>'Core Indicators'!AM37</f>
        <v>261000</v>
      </c>
      <c r="J37" s="41" t="str">
        <f>'Core Indicators'!AU37</f>
        <v>x</v>
      </c>
      <c r="K37" s="41" t="str">
        <f>'Core Indicators'!BC37</f>
        <v>x</v>
      </c>
      <c r="L37" s="41">
        <f>'Core Indicators'!BK37</f>
        <v>1026</v>
      </c>
      <c r="M37" s="41" t="str">
        <f>'Core Indicators'!BS37</f>
        <v>x</v>
      </c>
      <c r="N37" s="41" t="str">
        <f>'Core Indicators'!CA37</f>
        <v>x</v>
      </c>
      <c r="O37" s="41" t="e">
        <f>'Core Indicators'!CI37</f>
        <v>#N/A</v>
      </c>
      <c r="P37" s="41" t="str">
        <f>'Core Indicators'!CQ37</f>
        <v>x</v>
      </c>
      <c r="Q37" s="41">
        <f>'Core Indicators'!DG37</f>
        <v>46635000</v>
      </c>
      <c r="R37" s="41">
        <f>'Core Indicators'!DO37</f>
        <v>0</v>
      </c>
      <c r="S37" s="41">
        <f>'Core Indicators'!DW37</f>
        <v>261000</v>
      </c>
      <c r="T37" s="41" t="str">
        <f>'Core Indicators'!EE37</f>
        <v>x</v>
      </c>
      <c r="U37" s="41" t="str">
        <f>'Core Indicators'!EM37</f>
        <v>x</v>
      </c>
      <c r="V37" s="41">
        <f>'Core Indicators'!FC37</f>
        <v>4</v>
      </c>
      <c r="W37" s="41" t="str">
        <f>'Core Indicators'!FK37</f>
        <v>x</v>
      </c>
      <c r="X37" s="41" t="str">
        <f>'Core Indicators'!FS37</f>
        <v>x</v>
      </c>
      <c r="Y37" s="41">
        <f>'Core Indicators'!GA37</f>
        <v>2</v>
      </c>
      <c r="Z37" s="41">
        <f>'Core Indicators'!GI37</f>
        <v>0</v>
      </c>
      <c r="AA37" s="41">
        <f>'Core Indicators'!GQ37</f>
        <v>0</v>
      </c>
      <c r="AB37" s="41">
        <f>'Core Indicators'!GY37</f>
        <v>0</v>
      </c>
      <c r="AC37" s="41">
        <f>'Core Indicators'!HG37</f>
        <v>0</v>
      </c>
      <c r="AD37" s="41">
        <f>'Core Indicators'!HO37</f>
        <v>1</v>
      </c>
      <c r="AE37" s="41">
        <f>'Core Indicators'!HW37</f>
        <v>0</v>
      </c>
      <c r="AF37" s="41">
        <f>'Core Indicators'!IE37</f>
        <v>1</v>
      </c>
      <c r="AG37" s="41">
        <f>'Core Indicators'!IM37</f>
        <v>0</v>
      </c>
    </row>
    <row r="38" spans="1:33" ht="20.149999999999999" customHeight="1" x14ac:dyDescent="0.35">
      <c r="A38" s="233" t="str">
        <f>'Core Indicators'!A:A</f>
        <v>Sahrawi refugees in Algeria</v>
      </c>
      <c r="B38" s="233" t="str">
        <f>'Core Indicators'!B:B</f>
        <v>Displacement</v>
      </c>
      <c r="C38" s="233" t="str">
        <f>'Core Indicators'!C38</f>
        <v>DZA003</v>
      </c>
      <c r="D38" s="233" t="str">
        <f>'Core Indicators'!D38</f>
        <v>Algeria</v>
      </c>
      <c r="E38" s="233" t="str">
        <f>'Core Indicators'!E38</f>
        <v>DZA</v>
      </c>
      <c r="F38" s="42">
        <f>'Core Indicators'!O38</f>
        <v>159000</v>
      </c>
      <c r="G38" s="42">
        <f>'Core Indicators'!W38</f>
        <v>223000</v>
      </c>
      <c r="H38" s="42">
        <f>'Core Indicators'!AE38</f>
        <v>174000</v>
      </c>
      <c r="I38" s="42">
        <f>'Core Indicators'!AM38</f>
        <v>174000</v>
      </c>
      <c r="J38" s="42" t="str">
        <f>'Core Indicators'!AU38</f>
        <v>x</v>
      </c>
      <c r="K38" s="42" t="str">
        <f>'Core Indicators'!BC38</f>
        <v>x</v>
      </c>
      <c r="L38" s="42">
        <f>'Core Indicators'!BK38</f>
        <v>13</v>
      </c>
      <c r="M38" s="42" t="str">
        <f>'Core Indicators'!BS38</f>
        <v>x</v>
      </c>
      <c r="N38" s="42" t="str">
        <f>'Core Indicators'!CA38</f>
        <v>x</v>
      </c>
      <c r="O38" s="42" t="e">
        <f>'Core Indicators'!CI38</f>
        <v>#N/A</v>
      </c>
      <c r="P38" s="42" t="str">
        <f>'Core Indicators'!CQ38</f>
        <v>x</v>
      </c>
      <c r="Q38" s="42">
        <f>'Core Indicators'!DG38</f>
        <v>49000</v>
      </c>
      <c r="R38" s="42">
        <f>'Core Indicators'!DO38</f>
        <v>0</v>
      </c>
      <c r="S38" s="42">
        <f>'Core Indicators'!DW38</f>
        <v>174000</v>
      </c>
      <c r="T38" s="42" t="str">
        <f>'Core Indicators'!EE38</f>
        <v>x</v>
      </c>
      <c r="U38" s="42" t="str">
        <f>'Core Indicators'!EM38</f>
        <v>x</v>
      </c>
      <c r="V38" s="42">
        <f>'Core Indicators'!FC38</f>
        <v>2</v>
      </c>
      <c r="W38" s="42">
        <f>'Core Indicators'!FK38</f>
        <v>0</v>
      </c>
      <c r="X38" s="42">
        <f>'Core Indicators'!FS38</f>
        <v>0</v>
      </c>
      <c r="Y38" s="42">
        <f>'Core Indicators'!GA38</f>
        <v>2</v>
      </c>
      <c r="Z38" s="42">
        <f>'Core Indicators'!GI38</f>
        <v>1</v>
      </c>
      <c r="AA38" s="42">
        <f>'Core Indicators'!GQ38</f>
        <v>2</v>
      </c>
      <c r="AB38" s="42">
        <f>'Core Indicators'!GY38</f>
        <v>0</v>
      </c>
      <c r="AC38" s="42">
        <f>'Core Indicators'!HG38</f>
        <v>0</v>
      </c>
      <c r="AD38" s="42">
        <f>'Core Indicators'!HO38</f>
        <v>0</v>
      </c>
      <c r="AE38" s="42">
        <f>'Core Indicators'!HW38</f>
        <v>0</v>
      </c>
      <c r="AF38" s="42">
        <f>'Core Indicators'!IE38</f>
        <v>1</v>
      </c>
      <c r="AG38" s="42">
        <f>'Core Indicators'!IM38</f>
        <v>1</v>
      </c>
    </row>
    <row r="39" spans="1:33" ht="20.149999999999999" customHeight="1" x14ac:dyDescent="0.35">
      <c r="A39" s="62" t="str">
        <f>'Core Indicators'!A:A</f>
        <v>Multiple crises in Algeria</v>
      </c>
      <c r="B39" s="62" t="str">
        <f>'Core Indicators'!B:B</f>
        <v>Displacement</v>
      </c>
      <c r="C39" s="62" t="str">
        <f>'Core Indicators'!C39</f>
        <v>DZA004</v>
      </c>
      <c r="D39" s="62" t="str">
        <f>'Core Indicators'!D39</f>
        <v>Algeria</v>
      </c>
      <c r="E39" s="62" t="str">
        <f>'Core Indicators'!E39</f>
        <v>DZA</v>
      </c>
      <c r="F39" s="41">
        <f>'Core Indicators'!O39</f>
        <v>2381741</v>
      </c>
      <c r="G39" s="41">
        <f>'Core Indicators'!W39</f>
        <v>46896000</v>
      </c>
      <c r="H39" s="41">
        <f>'Core Indicators'!AE39</f>
        <v>435000</v>
      </c>
      <c r="I39" s="41">
        <f>'Core Indicators'!AM39</f>
        <v>435000</v>
      </c>
      <c r="J39" s="41" t="str">
        <f>'Core Indicators'!AU39</f>
        <v>x</v>
      </c>
      <c r="K39" s="41" t="str">
        <f>'Core Indicators'!BC39</f>
        <v>x</v>
      </c>
      <c r="L39" s="41">
        <f>'Core Indicators'!BK39</f>
        <v>1051</v>
      </c>
      <c r="M39" s="41" t="str">
        <f>'Core Indicators'!BS39</f>
        <v>x</v>
      </c>
      <c r="N39" s="41" t="str">
        <f>'Core Indicators'!CA39</f>
        <v>x</v>
      </c>
      <c r="O39" s="41" t="e">
        <f>'Core Indicators'!CI39</f>
        <v>#N/A</v>
      </c>
      <c r="P39" s="41" t="str">
        <f>'Core Indicators'!CQ39</f>
        <v>x</v>
      </c>
      <c r="Q39" s="41">
        <f>'Core Indicators'!DG39</f>
        <v>46461000</v>
      </c>
      <c r="R39" s="41">
        <f>'Core Indicators'!DO39</f>
        <v>0</v>
      </c>
      <c r="S39" s="41">
        <f>'Core Indicators'!DW39</f>
        <v>435000</v>
      </c>
      <c r="T39" s="41" t="str">
        <f>'Core Indicators'!EE39</f>
        <v>x</v>
      </c>
      <c r="U39" s="41" t="str">
        <f>'Core Indicators'!EM39</f>
        <v>x</v>
      </c>
      <c r="V39" s="41">
        <f>'Core Indicators'!FC39</f>
        <v>3</v>
      </c>
      <c r="W39" s="41" t="str">
        <f>'Core Indicators'!FK39</f>
        <v>x</v>
      </c>
      <c r="X39" s="41" t="str">
        <f>'Core Indicators'!FS39</f>
        <v>x</v>
      </c>
      <c r="Y39" s="41">
        <f>'Core Indicators'!GA39</f>
        <v>2</v>
      </c>
      <c r="Z39" s="41">
        <f>'Core Indicators'!GI39</f>
        <v>1</v>
      </c>
      <c r="AA39" s="41">
        <f>'Core Indicators'!GQ39</f>
        <v>2</v>
      </c>
      <c r="AB39" s="41">
        <f>'Core Indicators'!GY39</f>
        <v>0</v>
      </c>
      <c r="AC39" s="41">
        <f>'Core Indicators'!HG39</f>
        <v>0</v>
      </c>
      <c r="AD39" s="41">
        <f>'Core Indicators'!HO39</f>
        <v>1</v>
      </c>
      <c r="AE39" s="41">
        <f>'Core Indicators'!HW39</f>
        <v>0</v>
      </c>
      <c r="AF39" s="41">
        <f>'Core Indicators'!IE39</f>
        <v>1</v>
      </c>
      <c r="AG39" s="41">
        <f>'Core Indicators'!IM39</f>
        <v>1</v>
      </c>
    </row>
    <row r="40" spans="1:33" ht="20.149999999999999" customHeight="1" x14ac:dyDescent="0.35">
      <c r="A40" s="233" t="str">
        <f>'Core Indicators'!A:A</f>
        <v>Venezuela displacement in Ecuador</v>
      </c>
      <c r="B40" s="233" t="str">
        <f>'Core Indicators'!B:B</f>
        <v>Displacement</v>
      </c>
      <c r="C40" s="233" t="str">
        <f>'Core Indicators'!C40</f>
        <v>ECU002</v>
      </c>
      <c r="D40" s="233" t="str">
        <f>'Core Indicators'!D40</f>
        <v>Ecuador</v>
      </c>
      <c r="E40" s="233" t="str">
        <f>'Core Indicators'!E40</f>
        <v>ECU</v>
      </c>
      <c r="F40" s="42">
        <f>'Core Indicators'!O40</f>
        <v>248360</v>
      </c>
      <c r="G40" s="42">
        <f>'Core Indicators'!W40</f>
        <v>18001000</v>
      </c>
      <c r="H40" s="42">
        <f>'Core Indicators'!AE40</f>
        <v>7592000</v>
      </c>
      <c r="I40" s="42">
        <f>'Core Indicators'!AM40</f>
        <v>445000</v>
      </c>
      <c r="J40" s="42" t="str">
        <f>'Core Indicators'!AU40</f>
        <v>x</v>
      </c>
      <c r="K40" s="42" t="str">
        <f>'Core Indicators'!BC40</f>
        <v>x</v>
      </c>
      <c r="L40" s="42">
        <f>'Core Indicators'!BK40</f>
        <v>0</v>
      </c>
      <c r="M40" s="42" t="str">
        <f>'Core Indicators'!BS40</f>
        <v>x</v>
      </c>
      <c r="N40" s="42" t="str">
        <f>'Core Indicators'!CA40</f>
        <v>x</v>
      </c>
      <c r="O40" s="42" t="e">
        <f>'Core Indicators'!CI40</f>
        <v>#N/A</v>
      </c>
      <c r="P40" s="42" t="str">
        <f>'Core Indicators'!CQ40</f>
        <v>x</v>
      </c>
      <c r="Q40" s="42">
        <f>'Core Indicators'!DG40</f>
        <v>10409000</v>
      </c>
      <c r="R40" s="42">
        <f>'Core Indicators'!DO40</f>
        <v>6862000</v>
      </c>
      <c r="S40" s="42">
        <f>'Core Indicators'!DW40</f>
        <v>730000</v>
      </c>
      <c r="T40" s="42" t="str">
        <f>'Core Indicators'!EE40</f>
        <v>x</v>
      </c>
      <c r="U40" s="42" t="str">
        <f>'Core Indicators'!EM40</f>
        <v>x</v>
      </c>
      <c r="V40" s="42">
        <f>'Core Indicators'!FC40</f>
        <v>3</v>
      </c>
      <c r="W40" s="42" t="str">
        <f>'Core Indicators'!FK40</f>
        <v>x</v>
      </c>
      <c r="X40" s="42" t="str">
        <f>'Core Indicators'!FS40</f>
        <v>x</v>
      </c>
      <c r="Y40" s="42">
        <f>'Core Indicators'!GA40</f>
        <v>0</v>
      </c>
      <c r="Z40" s="42">
        <f>'Core Indicators'!GI40</f>
        <v>0</v>
      </c>
      <c r="AA40" s="42">
        <f>'Core Indicators'!GQ40</f>
        <v>0</v>
      </c>
      <c r="AB40" s="42">
        <f>'Core Indicators'!GY40</f>
        <v>0</v>
      </c>
      <c r="AC40" s="42">
        <f>'Core Indicators'!HG40</f>
        <v>0</v>
      </c>
      <c r="AD40" s="42">
        <f>'Core Indicators'!HO40</f>
        <v>2</v>
      </c>
      <c r="AE40" s="42">
        <f>'Core Indicators'!HW40</f>
        <v>1</v>
      </c>
      <c r="AF40" s="42">
        <f>'Core Indicators'!IE40</f>
        <v>0</v>
      </c>
      <c r="AG40" s="42">
        <f>'Core Indicators'!IM40</f>
        <v>3</v>
      </c>
    </row>
    <row r="41" spans="1:33" ht="20.149999999999999" customHeight="1" x14ac:dyDescent="0.35">
      <c r="A41" s="62" t="str">
        <f>'Core Indicators'!A:A</f>
        <v>Refugees in Egypt</v>
      </c>
      <c r="B41" s="62" t="str">
        <f>'Core Indicators'!B:B</f>
        <v>Displacement,Conflict</v>
      </c>
      <c r="C41" s="62" t="str">
        <f>'Core Indicators'!C41</f>
        <v>EGY004</v>
      </c>
      <c r="D41" s="62" t="str">
        <f>'Core Indicators'!D41</f>
        <v>Egypt</v>
      </c>
      <c r="E41" s="62" t="str">
        <f>'Core Indicators'!E41</f>
        <v>EGY</v>
      </c>
      <c r="F41" s="41">
        <f>'Core Indicators'!O41</f>
        <v>91071.77</v>
      </c>
      <c r="G41" s="41">
        <f>'Core Indicators'!W41</f>
        <v>116785000</v>
      </c>
      <c r="H41" s="41">
        <f>'Core Indicators'!AE41</f>
        <v>726000</v>
      </c>
      <c r="I41" s="41">
        <f>'Core Indicators'!AM41</f>
        <v>726000</v>
      </c>
      <c r="J41" s="41" t="str">
        <f>'Core Indicators'!AU41</f>
        <v>x</v>
      </c>
      <c r="K41" s="41" t="str">
        <f>'Core Indicators'!BC41</f>
        <v>x</v>
      </c>
      <c r="L41" s="41">
        <f>'Core Indicators'!BK41</f>
        <v>8</v>
      </c>
      <c r="M41" s="41" t="str">
        <f>'Core Indicators'!BS41</f>
        <v>x</v>
      </c>
      <c r="N41" s="41" t="str">
        <f>'Core Indicators'!CA41</f>
        <v>x</v>
      </c>
      <c r="O41" s="41" t="e">
        <f>'Core Indicators'!CI41</f>
        <v>#N/A</v>
      </c>
      <c r="P41" s="41" t="str">
        <f>'Core Indicators'!CQ41</f>
        <v>x</v>
      </c>
      <c r="Q41" s="41">
        <f>'Core Indicators'!DG41</f>
        <v>116059000</v>
      </c>
      <c r="R41" s="41">
        <f>'Core Indicators'!DO41</f>
        <v>0</v>
      </c>
      <c r="S41" s="41">
        <f>'Core Indicators'!DW41</f>
        <v>726000</v>
      </c>
      <c r="T41" s="41" t="str">
        <f>'Core Indicators'!EE41</f>
        <v>x</v>
      </c>
      <c r="U41" s="41" t="str">
        <f>'Core Indicators'!EM41</f>
        <v>x</v>
      </c>
      <c r="V41" s="41">
        <f>'Core Indicators'!FC41</f>
        <v>2</v>
      </c>
      <c r="W41" s="41" t="str">
        <f>'Core Indicators'!FK41</f>
        <v>x</v>
      </c>
      <c r="X41" s="41" t="str">
        <f>'Core Indicators'!FS41</f>
        <v>x</v>
      </c>
      <c r="Y41" s="41">
        <f>'Core Indicators'!GA41</f>
        <v>1</v>
      </c>
      <c r="Z41" s="41">
        <f>'Core Indicators'!GI41</f>
        <v>0</v>
      </c>
      <c r="AA41" s="41">
        <f>'Core Indicators'!GQ41</f>
        <v>0</v>
      </c>
      <c r="AB41" s="41">
        <f>'Core Indicators'!GY41</f>
        <v>0</v>
      </c>
      <c r="AC41" s="41">
        <f>'Core Indicators'!HG41</f>
        <v>0</v>
      </c>
      <c r="AD41" s="41">
        <f>'Core Indicators'!HO41</f>
        <v>3</v>
      </c>
      <c r="AE41" s="41">
        <f>'Core Indicators'!HW41</f>
        <v>0</v>
      </c>
      <c r="AF41" s="41">
        <f>'Core Indicators'!IE41</f>
        <v>3</v>
      </c>
      <c r="AG41" s="41">
        <f>'Core Indicators'!IM41</f>
        <v>0</v>
      </c>
    </row>
    <row r="42" spans="1:33" ht="20.149999999999999" customHeight="1" x14ac:dyDescent="0.35">
      <c r="A42" s="233" t="str">
        <f>'Core Indicators'!A:A</f>
        <v>Complex crisis in Eritrea</v>
      </c>
      <c r="B42" s="233" t="str">
        <f>'Core Indicators'!B:B</f>
        <v>Socio-political,Displacement</v>
      </c>
      <c r="C42" s="233" t="str">
        <f>'Core Indicators'!C42</f>
        <v>ERI001</v>
      </c>
      <c r="D42" s="233" t="str">
        <f>'Core Indicators'!D42</f>
        <v>Eritrea</v>
      </c>
      <c r="E42" s="233" t="str">
        <f>'Core Indicators'!E42</f>
        <v>ERI</v>
      </c>
      <c r="F42" s="42">
        <f>'Core Indicators'!O42</f>
        <v>121041</v>
      </c>
      <c r="G42" s="42">
        <f>'Core Indicators'!W42</f>
        <v>3749000</v>
      </c>
      <c r="H42" s="42">
        <f>'Core Indicators'!AE42</f>
        <v>1100000</v>
      </c>
      <c r="I42" s="42">
        <f>'Core Indicators'!AM42</f>
        <v>673000</v>
      </c>
      <c r="J42" s="42">
        <f>'Core Indicators'!AU42</f>
        <v>0</v>
      </c>
      <c r="K42" s="42" t="str">
        <f>'Core Indicators'!BC42</f>
        <v>x</v>
      </c>
      <c r="L42" s="42">
        <f>'Core Indicators'!BK42</f>
        <v>0</v>
      </c>
      <c r="M42" s="42" t="str">
        <f>'Core Indicators'!BS42</f>
        <v>x</v>
      </c>
      <c r="N42" s="42" t="str">
        <f>'Core Indicators'!CA42</f>
        <v>x</v>
      </c>
      <c r="O42" s="42" t="e">
        <f>'Core Indicators'!CI42</f>
        <v>#N/A</v>
      </c>
      <c r="P42" s="42" t="str">
        <f>'Core Indicators'!CQ42</f>
        <v>x</v>
      </c>
      <c r="Q42" s="42">
        <f>'Core Indicators'!DG42</f>
        <v>2649000</v>
      </c>
      <c r="R42" s="42">
        <f>'Core Indicators'!DO42</f>
        <v>0</v>
      </c>
      <c r="S42" s="42">
        <f>'Core Indicators'!DW42</f>
        <v>1100000</v>
      </c>
      <c r="T42" s="42" t="str">
        <f>'Core Indicators'!EE42</f>
        <v>x</v>
      </c>
      <c r="U42" s="42" t="str">
        <f>'Core Indicators'!EM42</f>
        <v>x</v>
      </c>
      <c r="V42" s="42">
        <f>'Core Indicators'!FC42</f>
        <v>5</v>
      </c>
      <c r="W42" s="42" t="str">
        <f>'Core Indicators'!FK42</f>
        <v>x</v>
      </c>
      <c r="X42" s="42" t="str">
        <f>'Core Indicators'!FS42</f>
        <v>x</v>
      </c>
      <c r="Y42" s="42">
        <f>'Core Indicators'!GA42</f>
        <v>1</v>
      </c>
      <c r="Z42" s="42">
        <f>'Core Indicators'!GI42</f>
        <v>1</v>
      </c>
      <c r="AA42" s="42">
        <f>'Core Indicators'!GQ42</f>
        <v>2</v>
      </c>
      <c r="AB42" s="42">
        <f>'Core Indicators'!GY42</f>
        <v>0</v>
      </c>
      <c r="AC42" s="42">
        <f>'Core Indicators'!HG42</f>
        <v>0</v>
      </c>
      <c r="AD42" s="42">
        <f>'Core Indicators'!HO42</f>
        <v>2</v>
      </c>
      <c r="AE42" s="42">
        <f>'Core Indicators'!HW42</f>
        <v>0</v>
      </c>
      <c r="AF42" s="42">
        <f>'Core Indicators'!IE42</f>
        <v>2</v>
      </c>
      <c r="AG42" s="42">
        <f>'Core Indicators'!IM42</f>
        <v>2</v>
      </c>
    </row>
    <row r="43" spans="1:33" ht="20.149999999999999" customHeight="1" x14ac:dyDescent="0.35">
      <c r="A43" s="62" t="str">
        <f>'Core Indicators'!A:A</f>
        <v>Mixed migration flows in Spain</v>
      </c>
      <c r="B43" s="62" t="str">
        <f>'Core Indicators'!B:B</f>
        <v>Displacement</v>
      </c>
      <c r="C43" s="62" t="str">
        <f>'Core Indicators'!C43</f>
        <v>ESP002</v>
      </c>
      <c r="D43" s="62" t="str">
        <f>'Core Indicators'!D43</f>
        <v>Spain</v>
      </c>
      <c r="E43" s="62" t="str">
        <f>'Core Indicators'!E43</f>
        <v>ESP</v>
      </c>
      <c r="F43" s="41">
        <f>'Core Indicators'!O43</f>
        <v>100000</v>
      </c>
      <c r="G43" s="41">
        <f>'Core Indicators'!W43</f>
        <v>48000000</v>
      </c>
      <c r="H43" s="41">
        <f>'Core Indicators'!AE43</f>
        <v>89000</v>
      </c>
      <c r="I43" s="41">
        <f>'Core Indicators'!AM43</f>
        <v>89000</v>
      </c>
      <c r="J43" s="41" t="str">
        <f>'Core Indicators'!AU43</f>
        <v>x</v>
      </c>
      <c r="K43" s="41" t="str">
        <f>'Core Indicators'!BC43</f>
        <v>x</v>
      </c>
      <c r="L43" s="41">
        <f>'Core Indicators'!BK43</f>
        <v>156</v>
      </c>
      <c r="M43" s="41" t="str">
        <f>'Core Indicators'!BS43</f>
        <v>x</v>
      </c>
      <c r="N43" s="41" t="str">
        <f>'Core Indicators'!CA43</f>
        <v>x</v>
      </c>
      <c r="O43" s="41" t="e">
        <f>'Core Indicators'!CI43</f>
        <v>#N/A</v>
      </c>
      <c r="P43" s="41" t="str">
        <f>'Core Indicators'!CQ43</f>
        <v>x</v>
      </c>
      <c r="Q43" s="41">
        <f>'Core Indicators'!DG43</f>
        <v>47911000</v>
      </c>
      <c r="R43" s="41">
        <f>'Core Indicators'!DO43</f>
        <v>0</v>
      </c>
      <c r="S43" s="41">
        <f>'Core Indicators'!DW43</f>
        <v>89000</v>
      </c>
      <c r="T43" s="41" t="str">
        <f>'Core Indicators'!EE43</f>
        <v>x</v>
      </c>
      <c r="U43" s="41" t="str">
        <f>'Core Indicators'!EM43</f>
        <v>x</v>
      </c>
      <c r="V43" s="41">
        <f>'Core Indicators'!FC43</f>
        <v>3</v>
      </c>
      <c r="W43" s="41" t="str">
        <f>'Core Indicators'!FK43</f>
        <v>x</v>
      </c>
      <c r="X43" s="41" t="str">
        <f>'Core Indicators'!FS43</f>
        <v>x</v>
      </c>
      <c r="Y43" s="41">
        <f>'Core Indicators'!GA43</f>
        <v>0</v>
      </c>
      <c r="Z43" s="41">
        <f>'Core Indicators'!GI43</f>
        <v>0</v>
      </c>
      <c r="AA43" s="41">
        <f>'Core Indicators'!GQ43</f>
        <v>0</v>
      </c>
      <c r="AB43" s="41">
        <f>'Core Indicators'!GY43</f>
        <v>0</v>
      </c>
      <c r="AC43" s="41">
        <f>'Core Indicators'!HG43</f>
        <v>0</v>
      </c>
      <c r="AD43" s="41">
        <f>'Core Indicators'!HO43</f>
        <v>0</v>
      </c>
      <c r="AE43" s="41">
        <f>'Core Indicators'!HW43</f>
        <v>0</v>
      </c>
      <c r="AF43" s="41">
        <f>'Core Indicators'!IE43</f>
        <v>0</v>
      </c>
      <c r="AG43" s="41">
        <f>'Core Indicators'!IM43</f>
        <v>1</v>
      </c>
    </row>
    <row r="44" spans="1:33" ht="20.149999999999999" customHeight="1" x14ac:dyDescent="0.35">
      <c r="A44" s="233" t="str">
        <f>'Core Indicators'!A:A</f>
        <v>Displacement from Russia-Ukraine conflict in Estonia</v>
      </c>
      <c r="B44" s="233" t="str">
        <f>'Core Indicators'!B:B</f>
        <v>Conflict,Displacement</v>
      </c>
      <c r="C44" s="233" t="str">
        <f>'Core Indicators'!C44</f>
        <v>EST002</v>
      </c>
      <c r="D44" s="233" t="str">
        <f>'Core Indicators'!D44</f>
        <v>Estonia</v>
      </c>
      <c r="E44" s="233" t="str">
        <f>'Core Indicators'!E44</f>
        <v>EST</v>
      </c>
      <c r="F44" s="42">
        <f>'Core Indicators'!O44</f>
        <v>42750</v>
      </c>
      <c r="G44" s="42">
        <f>'Core Indicators'!W44</f>
        <v>1384000</v>
      </c>
      <c r="H44" s="42">
        <f>'Core Indicators'!AE44</f>
        <v>35000</v>
      </c>
      <c r="I44" s="42">
        <f>'Core Indicators'!AM44</f>
        <v>35000</v>
      </c>
      <c r="J44" s="42" t="str">
        <f>'Core Indicators'!AU44</f>
        <v>x</v>
      </c>
      <c r="K44" s="42" t="str">
        <f>'Core Indicators'!BC44</f>
        <v>x</v>
      </c>
      <c r="L44" s="42">
        <f>'Core Indicators'!BK44</f>
        <v>0</v>
      </c>
      <c r="M44" s="42">
        <f>'Core Indicators'!BS44</f>
        <v>0</v>
      </c>
      <c r="N44" s="42">
        <f>'Core Indicators'!CA44</f>
        <v>0</v>
      </c>
      <c r="O44" s="42" t="e">
        <f>'Core Indicators'!CI44</f>
        <v>#N/A</v>
      </c>
      <c r="P44" s="42" t="str">
        <f>'Core Indicators'!CQ44</f>
        <v>x</v>
      </c>
      <c r="Q44" s="42">
        <f>'Core Indicators'!DG44</f>
        <v>1349000</v>
      </c>
      <c r="R44" s="42">
        <f>'Core Indicators'!DO44</f>
        <v>0</v>
      </c>
      <c r="S44" s="42">
        <f>'Core Indicators'!DW44</f>
        <v>35000</v>
      </c>
      <c r="T44" s="42">
        <f>'Core Indicators'!EE44</f>
        <v>0</v>
      </c>
      <c r="U44" s="42">
        <f>'Core Indicators'!EM44</f>
        <v>0</v>
      </c>
      <c r="V44" s="42">
        <f>'Core Indicators'!FC44</f>
        <v>2</v>
      </c>
      <c r="W44" s="42" t="str">
        <f>'Core Indicators'!FK44</f>
        <v>x</v>
      </c>
      <c r="X44" s="42" t="str">
        <f>'Core Indicators'!FS44</f>
        <v>x</v>
      </c>
      <c r="Y44" s="42">
        <f>'Core Indicators'!GA44</f>
        <v>0</v>
      </c>
      <c r="Z44" s="42">
        <f>'Core Indicators'!GI44</f>
        <v>0</v>
      </c>
      <c r="AA44" s="42">
        <f>'Core Indicators'!GQ44</f>
        <v>0</v>
      </c>
      <c r="AB44" s="42">
        <f>'Core Indicators'!GY44</f>
        <v>0</v>
      </c>
      <c r="AC44" s="42">
        <f>'Core Indicators'!HG44</f>
        <v>0</v>
      </c>
      <c r="AD44" s="42">
        <f>'Core Indicators'!HO44</f>
        <v>0</v>
      </c>
      <c r="AE44" s="42">
        <f>'Core Indicators'!HW44</f>
        <v>0</v>
      </c>
      <c r="AF44" s="42">
        <f>'Core Indicators'!IE44</f>
        <v>0</v>
      </c>
      <c r="AG44" s="42">
        <f>'Core Indicators'!IM44</f>
        <v>0</v>
      </c>
    </row>
    <row r="45" spans="1:33" ht="20.149999999999999" customHeight="1" x14ac:dyDescent="0.35">
      <c r="A45" s="62" t="str">
        <f>'Core Indicators'!A:A</f>
        <v>Complex crisis in Ethiopia</v>
      </c>
      <c r="B45" s="62" t="str">
        <f>'Core Indicators'!B:B</f>
        <v>Displacement,Floods,Conflict</v>
      </c>
      <c r="C45" s="62" t="str">
        <f>'Core Indicators'!C45</f>
        <v>ETH001</v>
      </c>
      <c r="D45" s="62" t="str">
        <f>'Core Indicators'!D45</f>
        <v>Ethiopia</v>
      </c>
      <c r="E45" s="62" t="str">
        <f>'Core Indicators'!E45</f>
        <v>ETH</v>
      </c>
      <c r="F45" s="41">
        <f>'Core Indicators'!O45</f>
        <v>1129935</v>
      </c>
      <c r="G45" s="41">
        <f>'Core Indicators'!W45</f>
        <v>132489000</v>
      </c>
      <c r="H45" s="41">
        <f>'Core Indicators'!AE45</f>
        <v>132489000</v>
      </c>
      <c r="I45" s="41">
        <f>'Core Indicators'!AM45</f>
        <v>5552000</v>
      </c>
      <c r="J45" s="41" t="str">
        <f>'Core Indicators'!AU45</f>
        <v>x</v>
      </c>
      <c r="K45" s="41">
        <f>'Core Indicators'!BC45</f>
        <v>2700000</v>
      </c>
      <c r="L45" s="41">
        <f>'Core Indicators'!BK45</f>
        <v>5388</v>
      </c>
      <c r="M45" s="41" t="str">
        <f>'Core Indicators'!BS45</f>
        <v>x</v>
      </c>
      <c r="N45" s="41" t="str">
        <f>'Core Indicators'!CA45</f>
        <v>x</v>
      </c>
      <c r="O45" s="41" t="e">
        <f>'Core Indicators'!CI45</f>
        <v>#N/A</v>
      </c>
      <c r="P45" s="41">
        <f>'Core Indicators'!CQ45</f>
        <v>4500000</v>
      </c>
      <c r="Q45" s="41">
        <f>'Core Indicators'!DG45</f>
        <v>0</v>
      </c>
      <c r="R45" s="41">
        <f>'Core Indicators'!DO45</f>
        <v>111129000</v>
      </c>
      <c r="S45" s="41">
        <f>'Core Indicators'!DW45</f>
        <v>9874000</v>
      </c>
      <c r="T45" s="41">
        <f>'Core Indicators'!EE45</f>
        <v>11486000</v>
      </c>
      <c r="U45" s="41">
        <f>'Core Indicators'!EM45</f>
        <v>0</v>
      </c>
      <c r="V45" s="41">
        <f>'Core Indicators'!FC45</f>
        <v>4</v>
      </c>
      <c r="W45" s="41" t="str">
        <f>'Core Indicators'!FK45</f>
        <v>x</v>
      </c>
      <c r="X45" s="41">
        <f>'Core Indicators'!FS45</f>
        <v>10000</v>
      </c>
      <c r="Y45" s="41">
        <f>'Core Indicators'!GA45</f>
        <v>2</v>
      </c>
      <c r="Z45" s="41">
        <f>'Core Indicators'!GI45</f>
        <v>3</v>
      </c>
      <c r="AA45" s="41">
        <f>'Core Indicators'!GQ45</f>
        <v>2</v>
      </c>
      <c r="AB45" s="41">
        <f>'Core Indicators'!GY45</f>
        <v>2</v>
      </c>
      <c r="AC45" s="41">
        <f>'Core Indicators'!HG45</f>
        <v>2</v>
      </c>
      <c r="AD45" s="41">
        <f>'Core Indicators'!HO45</f>
        <v>2</v>
      </c>
      <c r="AE45" s="41">
        <f>'Core Indicators'!HW45</f>
        <v>3</v>
      </c>
      <c r="AF45" s="41">
        <f>'Core Indicators'!IE45</f>
        <v>2</v>
      </c>
      <c r="AG45" s="41">
        <f>'Core Indicators'!IM45</f>
        <v>3</v>
      </c>
    </row>
    <row r="46" spans="1:33" ht="20.149999999999999" customHeight="1" x14ac:dyDescent="0.35">
      <c r="A46" s="233" t="str">
        <f>'Core Indicators'!A:A</f>
        <v>International Displacement</v>
      </c>
      <c r="B46" s="233" t="str">
        <f>'Core Indicators'!B:B</f>
        <v>Displacement</v>
      </c>
      <c r="C46" s="233" t="str">
        <f>'Core Indicators'!C46</f>
        <v>ETH003</v>
      </c>
      <c r="D46" s="233" t="str">
        <f>'Core Indicators'!D46</f>
        <v>Ethiopia</v>
      </c>
      <c r="E46" s="233" t="str">
        <f>'Core Indicators'!E46</f>
        <v>ETH</v>
      </c>
      <c r="F46" s="42">
        <f>'Core Indicators'!O46</f>
        <v>1128571</v>
      </c>
      <c r="G46" s="42">
        <f>'Core Indicators'!W46</f>
        <v>96624000</v>
      </c>
      <c r="H46" s="42">
        <f>'Core Indicators'!AE46</f>
        <v>1064000</v>
      </c>
      <c r="I46" s="42">
        <f>'Core Indicators'!AM46</f>
        <v>1064000</v>
      </c>
      <c r="J46" s="42" t="str">
        <f>'Core Indicators'!AU46</f>
        <v>x</v>
      </c>
      <c r="K46" s="42" t="str">
        <f>'Core Indicators'!BC46</f>
        <v>x</v>
      </c>
      <c r="L46" s="42" t="str">
        <f>'Core Indicators'!BK46</f>
        <v>x</v>
      </c>
      <c r="M46" s="42" t="str">
        <f>'Core Indicators'!BS46</f>
        <v>x</v>
      </c>
      <c r="N46" s="42" t="str">
        <f>'Core Indicators'!CA46</f>
        <v>x</v>
      </c>
      <c r="O46" s="42" t="e">
        <f>'Core Indicators'!CI46</f>
        <v>#N/A</v>
      </c>
      <c r="P46" s="42" t="str">
        <f>'Core Indicators'!CQ46</f>
        <v>x</v>
      </c>
      <c r="Q46" s="42">
        <f>'Core Indicators'!DG46</f>
        <v>95559000</v>
      </c>
      <c r="R46" s="42">
        <f>'Core Indicators'!DO46</f>
        <v>0</v>
      </c>
      <c r="S46" s="42">
        <f>'Core Indicators'!DW46</f>
        <v>1064000</v>
      </c>
      <c r="T46" s="42">
        <f>'Core Indicators'!EE46</f>
        <v>0</v>
      </c>
      <c r="U46" s="42">
        <f>'Core Indicators'!EM46</f>
        <v>0</v>
      </c>
      <c r="V46" s="42">
        <f>'Core Indicators'!FC46</f>
        <v>2</v>
      </c>
      <c r="W46" s="42">
        <f>'Core Indicators'!FK46</f>
        <v>0</v>
      </c>
      <c r="X46" s="42">
        <f>'Core Indicators'!FS46</f>
        <v>0</v>
      </c>
      <c r="Y46" s="42">
        <f>'Core Indicators'!GA46</f>
        <v>2</v>
      </c>
      <c r="Z46" s="42">
        <f>'Core Indicators'!GI46</f>
        <v>3</v>
      </c>
      <c r="AA46" s="42">
        <f>'Core Indicators'!GQ46</f>
        <v>2</v>
      </c>
      <c r="AB46" s="42">
        <f>'Core Indicators'!GY46</f>
        <v>2</v>
      </c>
      <c r="AC46" s="42">
        <f>'Core Indicators'!HG46</f>
        <v>1</v>
      </c>
      <c r="AD46" s="42">
        <f>'Core Indicators'!HO46</f>
        <v>2</v>
      </c>
      <c r="AE46" s="42">
        <f>'Core Indicators'!HW46</f>
        <v>3</v>
      </c>
      <c r="AF46" s="42">
        <f>'Core Indicators'!IE46</f>
        <v>2</v>
      </c>
      <c r="AG46" s="42">
        <f>'Core Indicators'!IM46</f>
        <v>3</v>
      </c>
    </row>
    <row r="47" spans="1:33" ht="20.149999999999999" customHeight="1" x14ac:dyDescent="0.35">
      <c r="A47" s="62" t="str">
        <f>'Core Indicators'!A:A</f>
        <v>Northern Ethiopia Conflict</v>
      </c>
      <c r="B47" s="62" t="str">
        <f>'Core Indicators'!B:B</f>
        <v>Conflict,Displacement</v>
      </c>
      <c r="C47" s="62" t="str">
        <f>'Core Indicators'!C47</f>
        <v>ETH004</v>
      </c>
      <c r="D47" s="62" t="str">
        <f>'Core Indicators'!D47</f>
        <v>Ethiopia</v>
      </c>
      <c r="E47" s="62" t="str">
        <f>'Core Indicators'!E47</f>
        <v>ETH</v>
      </c>
      <c r="F47" s="41">
        <f>'Core Indicators'!O47</f>
        <v>303528</v>
      </c>
      <c r="G47" s="41">
        <f>'Core Indicators'!W47</f>
        <v>30649000</v>
      </c>
      <c r="H47" s="41">
        <f>'Core Indicators'!AE47</f>
        <v>30649000</v>
      </c>
      <c r="I47" s="41">
        <f>'Core Indicators'!AM47</f>
        <v>2851000</v>
      </c>
      <c r="J47" s="41" t="str">
        <f>'Core Indicators'!AU47</f>
        <v>x</v>
      </c>
      <c r="K47" s="41">
        <f>'Core Indicators'!BC47</f>
        <v>506558</v>
      </c>
      <c r="L47" s="41">
        <f>'Core Indicators'!BK47</f>
        <v>3454</v>
      </c>
      <c r="M47" s="41" t="e">
        <f>'Core Indicators'!BS47</f>
        <v>#N/A</v>
      </c>
      <c r="N47" s="41" t="e">
        <f>'Core Indicators'!CA47</f>
        <v>#N/A</v>
      </c>
      <c r="O47" s="41" t="e">
        <f>'Core Indicators'!CI47</f>
        <v>#N/A</v>
      </c>
      <c r="P47" s="41" t="e">
        <f>'Core Indicators'!CQ47</f>
        <v>#N/A</v>
      </c>
      <c r="Q47" s="41">
        <f>'Core Indicators'!DG47</f>
        <v>0</v>
      </c>
      <c r="R47" s="41">
        <f>'Core Indicators'!DO47</f>
        <v>21546000</v>
      </c>
      <c r="S47" s="41">
        <f>'Core Indicators'!DW47</f>
        <v>3482000</v>
      </c>
      <c r="T47" s="41">
        <f>'Core Indicators'!EE47</f>
        <v>5621000</v>
      </c>
      <c r="U47" s="41">
        <f>'Core Indicators'!EM47</f>
        <v>0</v>
      </c>
      <c r="V47" s="41">
        <f>'Core Indicators'!FC47</f>
        <v>4</v>
      </c>
      <c r="W47" s="41">
        <f>'Core Indicators'!FK47</f>
        <v>0</v>
      </c>
      <c r="X47" s="41">
        <f>'Core Indicators'!FS47</f>
        <v>210000</v>
      </c>
      <c r="Y47" s="41">
        <f>'Core Indicators'!GA47</f>
        <v>2</v>
      </c>
      <c r="Z47" s="41">
        <f>'Core Indicators'!GI47</f>
        <v>3</v>
      </c>
      <c r="AA47" s="41">
        <f>'Core Indicators'!GQ47</f>
        <v>2</v>
      </c>
      <c r="AB47" s="41">
        <f>'Core Indicators'!GY47</f>
        <v>2</v>
      </c>
      <c r="AC47" s="41">
        <f>'Core Indicators'!HG47</f>
        <v>1</v>
      </c>
      <c r="AD47" s="41">
        <f>'Core Indicators'!HO47</f>
        <v>2</v>
      </c>
      <c r="AE47" s="41">
        <f>'Core Indicators'!HW47</f>
        <v>2</v>
      </c>
      <c r="AF47" s="41">
        <f>'Core Indicators'!IE47</f>
        <v>2</v>
      </c>
      <c r="AG47" s="41">
        <f>'Core Indicators'!IM47</f>
        <v>3</v>
      </c>
    </row>
    <row r="48" spans="1:33" ht="20.149999999999999" customHeight="1" x14ac:dyDescent="0.35">
      <c r="A48" s="233" t="str">
        <f>'Core Indicators'!A:A</f>
        <v>Drought in Ethiopia</v>
      </c>
      <c r="B48" s="233" t="str">
        <f>'Core Indicators'!B:B</f>
        <v>Drought</v>
      </c>
      <c r="C48" s="233" t="str">
        <f>'Core Indicators'!C48</f>
        <v>ETH005</v>
      </c>
      <c r="D48" s="233" t="str">
        <f>'Core Indicators'!D48</f>
        <v>Ethiopia</v>
      </c>
      <c r="E48" s="233" t="str">
        <f>'Core Indicators'!E48</f>
        <v>ETH</v>
      </c>
      <c r="F48" s="42">
        <f>'Core Indicators'!O48</f>
        <v>1000676</v>
      </c>
      <c r="G48" s="42">
        <f>'Core Indicators'!W48</f>
        <v>94624000</v>
      </c>
      <c r="H48" s="42">
        <f>'Core Indicators'!AE48</f>
        <v>94624000</v>
      </c>
      <c r="I48" s="42">
        <f>'Core Indicators'!AM48</f>
        <v>789000</v>
      </c>
      <c r="J48" s="42" t="str">
        <f>'Core Indicators'!AU48</f>
        <v>x</v>
      </c>
      <c r="K48" s="42">
        <f>'Core Indicators'!BC48</f>
        <v>62200</v>
      </c>
      <c r="L48" s="42">
        <f>'Core Indicators'!BK48</f>
        <v>24</v>
      </c>
      <c r="M48" s="42" t="str">
        <f>'Core Indicators'!BS48</f>
        <v>x</v>
      </c>
      <c r="N48" s="42" t="str">
        <f>'Core Indicators'!CA48</f>
        <v>x</v>
      </c>
      <c r="O48" s="42" t="e">
        <f>'Core Indicators'!CI48</f>
        <v>#N/A</v>
      </c>
      <c r="P48" s="42">
        <f>'Core Indicators'!CQ48</f>
        <v>6850000</v>
      </c>
      <c r="Q48" s="42">
        <f>'Core Indicators'!DG48</f>
        <v>0</v>
      </c>
      <c r="R48" s="42">
        <f>'Core Indicators'!DO48</f>
        <v>75118000</v>
      </c>
      <c r="S48" s="42">
        <f>'Core Indicators'!DW48</f>
        <v>8083000</v>
      </c>
      <c r="T48" s="42">
        <f>'Core Indicators'!EE48</f>
        <v>11423000</v>
      </c>
      <c r="U48" s="42">
        <f>'Core Indicators'!EM48</f>
        <v>0</v>
      </c>
      <c r="V48" s="42">
        <f>'Core Indicators'!FC48</f>
        <v>4</v>
      </c>
      <c r="W48" s="42" t="str">
        <f>'Core Indicators'!FK48</f>
        <v>x</v>
      </c>
      <c r="X48" s="42" t="str">
        <f>'Core Indicators'!FS48</f>
        <v>x</v>
      </c>
      <c r="Y48" s="42">
        <f>'Core Indicators'!GA48</f>
        <v>2</v>
      </c>
      <c r="Z48" s="42">
        <f>'Core Indicators'!GI48</f>
        <v>2</v>
      </c>
      <c r="AA48" s="42">
        <f>'Core Indicators'!GQ48</f>
        <v>2</v>
      </c>
      <c r="AB48" s="42">
        <f>'Core Indicators'!GY48</f>
        <v>2</v>
      </c>
      <c r="AC48" s="42">
        <f>'Core Indicators'!HG48</f>
        <v>1</v>
      </c>
      <c r="AD48" s="42">
        <f>'Core Indicators'!HO48</f>
        <v>2</v>
      </c>
      <c r="AE48" s="42">
        <f>'Core Indicators'!HW48</f>
        <v>3</v>
      </c>
      <c r="AF48" s="42">
        <f>'Core Indicators'!IE48</f>
        <v>2</v>
      </c>
      <c r="AG48" s="42">
        <f>'Core Indicators'!IM48</f>
        <v>3</v>
      </c>
    </row>
    <row r="49" spans="1:33" ht="20.149999999999999" customHeight="1" x14ac:dyDescent="0.35">
      <c r="A49" s="62" t="str">
        <f>'Core Indicators'!A:A</f>
        <v>Mixed migration flows in Greece</v>
      </c>
      <c r="B49" s="62" t="str">
        <f>'Core Indicators'!B:B</f>
        <v>Displacement</v>
      </c>
      <c r="C49" s="62" t="str">
        <f>'Core Indicators'!C49</f>
        <v>GRC002</v>
      </c>
      <c r="D49" s="62" t="str">
        <f>'Core Indicators'!D49</f>
        <v>Greece</v>
      </c>
      <c r="E49" s="62" t="str">
        <f>'Core Indicators'!E49</f>
        <v>GRC</v>
      </c>
      <c r="F49" s="41">
        <f>'Core Indicators'!O49</f>
        <v>9776</v>
      </c>
      <c r="G49" s="41">
        <f>'Core Indicators'!W49</f>
        <v>650000</v>
      </c>
      <c r="H49" s="41">
        <f>'Core Indicators'!AE49</f>
        <v>187000</v>
      </c>
      <c r="I49" s="41">
        <f>'Core Indicators'!AM49</f>
        <v>187000</v>
      </c>
      <c r="J49" s="41">
        <f>'Core Indicators'!AU49</f>
        <v>0</v>
      </c>
      <c r="K49" s="41" t="str">
        <f>'Core Indicators'!BC49</f>
        <v>x</v>
      </c>
      <c r="L49" s="41">
        <f>'Core Indicators'!BK49</f>
        <v>5</v>
      </c>
      <c r="M49" s="41" t="str">
        <f>'Core Indicators'!BS49</f>
        <v>x</v>
      </c>
      <c r="N49" s="41" t="str">
        <f>'Core Indicators'!CA49</f>
        <v>x</v>
      </c>
      <c r="O49" s="41" t="e">
        <f>'Core Indicators'!CI49</f>
        <v>#N/A</v>
      </c>
      <c r="P49" s="41" t="str">
        <f>'Core Indicators'!CQ49</f>
        <v>x</v>
      </c>
      <c r="Q49" s="41">
        <f>'Core Indicators'!DG49</f>
        <v>463000</v>
      </c>
      <c r="R49" s="41">
        <f>'Core Indicators'!DO49</f>
        <v>0</v>
      </c>
      <c r="S49" s="41">
        <f>'Core Indicators'!DW49</f>
        <v>187000</v>
      </c>
      <c r="T49" s="41" t="str">
        <f>'Core Indicators'!EE49</f>
        <v>x</v>
      </c>
      <c r="U49" s="41" t="str">
        <f>'Core Indicators'!EM49</f>
        <v>x</v>
      </c>
      <c r="V49" s="41">
        <f>'Core Indicators'!FC49</f>
        <v>1</v>
      </c>
      <c r="W49" s="41" t="str">
        <f>'Core Indicators'!FK49</f>
        <v>x</v>
      </c>
      <c r="X49" s="41" t="str">
        <f>'Core Indicators'!FS49</f>
        <v>x</v>
      </c>
      <c r="Y49" s="41">
        <f>'Core Indicators'!GA49</f>
        <v>1</v>
      </c>
      <c r="Z49" s="41">
        <f>'Core Indicators'!GI49</f>
        <v>1</v>
      </c>
      <c r="AA49" s="41">
        <f>'Core Indicators'!GQ49</f>
        <v>1</v>
      </c>
      <c r="AB49" s="41">
        <f>'Core Indicators'!GY49</f>
        <v>0</v>
      </c>
      <c r="AC49" s="41">
        <f>'Core Indicators'!HG49</f>
        <v>2</v>
      </c>
      <c r="AD49" s="41">
        <f>'Core Indicators'!HO49</f>
        <v>2</v>
      </c>
      <c r="AE49" s="41">
        <f>'Core Indicators'!HW49</f>
        <v>0</v>
      </c>
      <c r="AF49" s="41">
        <f>'Core Indicators'!IE49</f>
        <v>0</v>
      </c>
      <c r="AG49" s="41">
        <f>'Core Indicators'!IM49</f>
        <v>0</v>
      </c>
    </row>
    <row r="50" spans="1:33" ht="20.149999999999999" customHeight="1" x14ac:dyDescent="0.35">
      <c r="A50" s="233" t="str">
        <f>'Core Indicators'!A:A</f>
        <v>Complex crisis in Guatemala</v>
      </c>
      <c r="B50" s="233" t="str">
        <f>'Core Indicators'!B:B</f>
        <v>Violence,Socio-political,Other seasonal event</v>
      </c>
      <c r="C50" s="233" t="str">
        <f>'Core Indicators'!C50</f>
        <v>GTM001</v>
      </c>
      <c r="D50" s="233" t="str">
        <f>'Core Indicators'!D50</f>
        <v>Guatemala</v>
      </c>
      <c r="E50" s="233" t="str">
        <f>'Core Indicators'!E50</f>
        <v>GTM</v>
      </c>
      <c r="F50" s="42">
        <f>'Core Indicators'!O50</f>
        <v>107160</v>
      </c>
      <c r="G50" s="42">
        <f>'Core Indicators'!W50</f>
        <v>17600000</v>
      </c>
      <c r="H50" s="42">
        <f>'Core Indicators'!AE50</f>
        <v>9856000</v>
      </c>
      <c r="I50" s="42">
        <f>'Core Indicators'!AM50</f>
        <v>242000</v>
      </c>
      <c r="J50" s="42" t="str">
        <f>'Core Indicators'!AU50</f>
        <v>x</v>
      </c>
      <c r="K50" s="42">
        <f>'Core Indicators'!BC50</f>
        <v>14299</v>
      </c>
      <c r="L50" s="42">
        <f>'Core Indicators'!BK50</f>
        <v>78</v>
      </c>
      <c r="M50" s="42" t="str">
        <f>'Core Indicators'!BS50</f>
        <v>x</v>
      </c>
      <c r="N50" s="42" t="str">
        <f>'Core Indicators'!CA50</f>
        <v>x</v>
      </c>
      <c r="O50" s="42" t="e">
        <f>'Core Indicators'!CI50</f>
        <v>#N/A</v>
      </c>
      <c r="P50" s="42" t="str">
        <f>'Core Indicators'!CQ50</f>
        <v>x</v>
      </c>
      <c r="Q50" s="42">
        <f>'Core Indicators'!DG50</f>
        <v>7744000</v>
      </c>
      <c r="R50" s="42">
        <f>'Core Indicators'!DO50</f>
        <v>4556000</v>
      </c>
      <c r="S50" s="42">
        <f>'Core Indicators'!DW50</f>
        <v>4948000</v>
      </c>
      <c r="T50" s="42">
        <f>'Core Indicators'!EE50</f>
        <v>352000</v>
      </c>
      <c r="U50" s="42">
        <f>'Core Indicators'!EM50</f>
        <v>0</v>
      </c>
      <c r="V50" s="42">
        <f>'Core Indicators'!FC50</f>
        <v>5</v>
      </c>
      <c r="W50" s="42" t="str">
        <f>'Core Indicators'!FK50</f>
        <v>x</v>
      </c>
      <c r="X50" s="42" t="str">
        <f>'Core Indicators'!FS50</f>
        <v>x</v>
      </c>
      <c r="Y50" s="42">
        <f>'Core Indicators'!GA50</f>
        <v>2</v>
      </c>
      <c r="Z50" s="42">
        <f>'Core Indicators'!GI50</f>
        <v>1</v>
      </c>
      <c r="AA50" s="42">
        <f>'Core Indicators'!GQ50</f>
        <v>0</v>
      </c>
      <c r="AB50" s="42">
        <f>'Core Indicators'!GY50</f>
        <v>0</v>
      </c>
      <c r="AC50" s="42">
        <f>'Core Indicators'!HG50</f>
        <v>0</v>
      </c>
      <c r="AD50" s="42">
        <f>'Core Indicators'!HO50</f>
        <v>0</v>
      </c>
      <c r="AE50" s="42">
        <f>'Core Indicators'!HW50</f>
        <v>0</v>
      </c>
      <c r="AF50" s="42">
        <f>'Core Indicators'!IE50</f>
        <v>0</v>
      </c>
      <c r="AG50" s="42">
        <f>'Core Indicators'!IM50</f>
        <v>3</v>
      </c>
    </row>
    <row r="51" spans="1:33" ht="20.149999999999999" customHeight="1" x14ac:dyDescent="0.35">
      <c r="A51" s="62" t="str">
        <f>'Core Indicators'!A:A</f>
        <v>Complex crisis in Honduras</v>
      </c>
      <c r="B51" s="62" t="str">
        <f>'Core Indicators'!B:B</f>
        <v>Violence,Socio-political,Other seasonal event</v>
      </c>
      <c r="C51" s="62" t="str">
        <f>'Core Indicators'!C51</f>
        <v>HND001</v>
      </c>
      <c r="D51" s="62" t="str">
        <f>'Core Indicators'!D51</f>
        <v>Honduras</v>
      </c>
      <c r="E51" s="62" t="str">
        <f>'Core Indicators'!E51</f>
        <v>HND</v>
      </c>
      <c r="F51" s="41">
        <f>'Core Indicators'!O51</f>
        <v>111890</v>
      </c>
      <c r="G51" s="41">
        <f>'Core Indicators'!W51</f>
        <v>9745000</v>
      </c>
      <c r="H51" s="41">
        <f>'Core Indicators'!AE51</f>
        <v>5533000</v>
      </c>
      <c r="I51" s="41">
        <f>'Core Indicators'!AM51</f>
        <v>10000</v>
      </c>
      <c r="J51" s="41" t="str">
        <f>'Core Indicators'!AU51</f>
        <v>x</v>
      </c>
      <c r="K51" s="41" t="str">
        <f>'Core Indicators'!BC51</f>
        <v>x</v>
      </c>
      <c r="L51" s="41">
        <f>'Core Indicators'!BK51</f>
        <v>225</v>
      </c>
      <c r="M51" s="41" t="str">
        <f>'Core Indicators'!BS51</f>
        <v>x</v>
      </c>
      <c r="N51" s="41" t="str">
        <f>'Core Indicators'!CA51</f>
        <v>x</v>
      </c>
      <c r="O51" s="41" t="e">
        <f>'Core Indicators'!CI51</f>
        <v>#N/A</v>
      </c>
      <c r="P51" s="41" t="str">
        <f>'Core Indicators'!CQ51</f>
        <v>x</v>
      </c>
      <c r="Q51" s="41">
        <f>'Core Indicators'!DG51</f>
        <v>4212000</v>
      </c>
      <c r="R51" s="41">
        <f>'Core Indicators'!DO51</f>
        <v>2733000</v>
      </c>
      <c r="S51" s="41">
        <f>'Core Indicators'!DW51</f>
        <v>1428000</v>
      </c>
      <c r="T51" s="41">
        <f>'Core Indicators'!EE51</f>
        <v>1372000</v>
      </c>
      <c r="U51" s="41">
        <f>'Core Indicators'!EM51</f>
        <v>0</v>
      </c>
      <c r="V51" s="41">
        <f>'Core Indicators'!FC51</f>
        <v>2</v>
      </c>
      <c r="W51" s="41" t="str">
        <f>'Core Indicators'!FK51</f>
        <v>x</v>
      </c>
      <c r="X51" s="41" t="str">
        <f>'Core Indicators'!FS51</f>
        <v>x</v>
      </c>
      <c r="Y51" s="41">
        <f>'Core Indicators'!GA51</f>
        <v>0</v>
      </c>
      <c r="Z51" s="41">
        <f>'Core Indicators'!GI51</f>
        <v>1</v>
      </c>
      <c r="AA51" s="41">
        <f>'Core Indicators'!GQ51</f>
        <v>0</v>
      </c>
      <c r="AB51" s="41">
        <f>'Core Indicators'!GY51</f>
        <v>0</v>
      </c>
      <c r="AC51" s="41">
        <f>'Core Indicators'!HG51</f>
        <v>0</v>
      </c>
      <c r="AD51" s="41">
        <f>'Core Indicators'!HO51</f>
        <v>2</v>
      </c>
      <c r="AE51" s="41">
        <f>'Core Indicators'!HW51</f>
        <v>3</v>
      </c>
      <c r="AF51" s="41">
        <f>'Core Indicators'!IE51</f>
        <v>0</v>
      </c>
      <c r="AG51" s="41">
        <f>'Core Indicators'!IM51</f>
        <v>3</v>
      </c>
    </row>
    <row r="52" spans="1:33" ht="20.149999999999999" customHeight="1" x14ac:dyDescent="0.35">
      <c r="A52" s="233" t="str">
        <f>'Core Indicators'!A:A</f>
        <v>Complex crisis in Haiti</v>
      </c>
      <c r="B52" s="233" t="str">
        <f>'Core Indicators'!B:B</f>
        <v>Earthquake,Violence,Socio-political,Other seasonal event</v>
      </c>
      <c r="C52" s="233" t="str">
        <f>'Core Indicators'!C52</f>
        <v>HTI001</v>
      </c>
      <c r="D52" s="233" t="str">
        <f>'Core Indicators'!D52</f>
        <v>Haiti</v>
      </c>
      <c r="E52" s="233" t="str">
        <f>'Core Indicators'!E52</f>
        <v>HTI</v>
      </c>
      <c r="F52" s="42">
        <f>'Core Indicators'!O52</f>
        <v>27560</v>
      </c>
      <c r="G52" s="42">
        <f>'Core Indicators'!W52</f>
        <v>11700000</v>
      </c>
      <c r="H52" s="42">
        <f>'Core Indicators'!AE52</f>
        <v>8658000</v>
      </c>
      <c r="I52" s="42">
        <f>'Core Indicators'!AM52</f>
        <v>578000</v>
      </c>
      <c r="J52" s="42" t="str">
        <f>'Core Indicators'!AU52</f>
        <v>x</v>
      </c>
      <c r="K52" s="42" t="str">
        <f>'Core Indicators'!BC52</f>
        <v>x</v>
      </c>
      <c r="L52" s="42">
        <f>'Core Indicators'!BK52</f>
        <v>376</v>
      </c>
      <c r="M52" s="42" t="str">
        <f>'Core Indicators'!BS52</f>
        <v>x</v>
      </c>
      <c r="N52" s="42" t="str">
        <f>'Core Indicators'!CA52</f>
        <v>x</v>
      </c>
      <c r="O52" s="42" t="e">
        <f>'Core Indicators'!CI52</f>
        <v>#N/A</v>
      </c>
      <c r="P52" s="42" t="str">
        <f>'Core Indicators'!CQ52</f>
        <v>x</v>
      </c>
      <c r="Q52" s="42">
        <f>'Core Indicators'!DG52</f>
        <v>3042000</v>
      </c>
      <c r="R52" s="42">
        <f>'Core Indicators'!DO52</f>
        <v>3158000</v>
      </c>
      <c r="S52" s="42">
        <f>'Core Indicators'!DW52</f>
        <v>3855000</v>
      </c>
      <c r="T52" s="42">
        <f>'Core Indicators'!EE52</f>
        <v>1645000</v>
      </c>
      <c r="U52" s="42">
        <f>'Core Indicators'!EM52</f>
        <v>0</v>
      </c>
      <c r="V52" s="42">
        <f>'Core Indicators'!FC52</f>
        <v>5</v>
      </c>
      <c r="W52" s="42" t="str">
        <f>'Core Indicators'!FK52</f>
        <v>x</v>
      </c>
      <c r="X52" s="42" t="str">
        <f>'Core Indicators'!FS52</f>
        <v>x</v>
      </c>
      <c r="Y52" s="42">
        <f>'Core Indicators'!GA52</f>
        <v>1</v>
      </c>
      <c r="Z52" s="42">
        <f>'Core Indicators'!GI52</f>
        <v>3</v>
      </c>
      <c r="AA52" s="42">
        <f>'Core Indicators'!GQ52</f>
        <v>3</v>
      </c>
      <c r="AB52" s="42">
        <f>'Core Indicators'!GY52</f>
        <v>0</v>
      </c>
      <c r="AC52" s="42">
        <f>'Core Indicators'!HG52</f>
        <v>0</v>
      </c>
      <c r="AD52" s="42">
        <f>'Core Indicators'!HO52</f>
        <v>2</v>
      </c>
      <c r="AE52" s="42">
        <f>'Core Indicators'!HW52</f>
        <v>3</v>
      </c>
      <c r="AF52" s="42">
        <f>'Core Indicators'!IE52</f>
        <v>0</v>
      </c>
      <c r="AG52" s="42">
        <f>'Core Indicators'!IM52</f>
        <v>3</v>
      </c>
    </row>
    <row r="53" spans="1:33" ht="20.149999999999999" customHeight="1" x14ac:dyDescent="0.35">
      <c r="A53" s="62" t="str">
        <f>'Core Indicators'!A:A</f>
        <v>Displacement from Russia-Ukraine conflict in Hungary</v>
      </c>
      <c r="B53" s="62" t="str">
        <f>'Core Indicators'!B:B</f>
        <v>Conflict,Displacement</v>
      </c>
      <c r="C53" s="62" t="str">
        <f>'Core Indicators'!C53</f>
        <v>HUN002</v>
      </c>
      <c r="D53" s="62" t="str">
        <f>'Core Indicators'!D53</f>
        <v>Hungary</v>
      </c>
      <c r="E53" s="62" t="str">
        <f>'Core Indicators'!E53</f>
        <v>HUN</v>
      </c>
      <c r="F53" s="41">
        <f>'Core Indicators'!O53</f>
        <v>93013</v>
      </c>
      <c r="G53" s="41">
        <f>'Core Indicators'!W53</f>
        <v>9705000</v>
      </c>
      <c r="H53" s="41">
        <f>'Core Indicators'!AE53</f>
        <v>62000</v>
      </c>
      <c r="I53" s="41">
        <f>'Core Indicators'!AM53</f>
        <v>62000</v>
      </c>
      <c r="J53" s="41" t="str">
        <f>'Core Indicators'!AU53</f>
        <v>x</v>
      </c>
      <c r="K53" s="41" t="str">
        <f>'Core Indicators'!BC53</f>
        <v>x</v>
      </c>
      <c r="L53" s="41">
        <f>'Core Indicators'!BK53</f>
        <v>0</v>
      </c>
      <c r="M53" s="41">
        <f>'Core Indicators'!BS53</f>
        <v>0</v>
      </c>
      <c r="N53" s="41">
        <f>'Core Indicators'!CA53</f>
        <v>0</v>
      </c>
      <c r="O53" s="41" t="e">
        <f>'Core Indicators'!CI53</f>
        <v>#N/A</v>
      </c>
      <c r="P53" s="41" t="str">
        <f>'Core Indicators'!CQ53</f>
        <v>x</v>
      </c>
      <c r="Q53" s="41">
        <f>'Core Indicators'!DG53</f>
        <v>9643000</v>
      </c>
      <c r="R53" s="41">
        <f>'Core Indicators'!DO53</f>
        <v>0</v>
      </c>
      <c r="S53" s="41">
        <f>'Core Indicators'!DW53</f>
        <v>62000</v>
      </c>
      <c r="T53" s="41">
        <f>'Core Indicators'!EE53</f>
        <v>0</v>
      </c>
      <c r="U53" s="41">
        <f>'Core Indicators'!EM53</f>
        <v>0</v>
      </c>
      <c r="V53" s="41">
        <f>'Core Indicators'!FC53</f>
        <v>2</v>
      </c>
      <c r="W53" s="41" t="str">
        <f>'Core Indicators'!FK53</f>
        <v>x</v>
      </c>
      <c r="X53" s="41" t="str">
        <f>'Core Indicators'!FS53</f>
        <v>x</v>
      </c>
      <c r="Y53" s="41">
        <f>'Core Indicators'!GA53</f>
        <v>1</v>
      </c>
      <c r="Z53" s="41">
        <f>'Core Indicators'!GI53</f>
        <v>0</v>
      </c>
      <c r="AA53" s="41">
        <f>'Core Indicators'!GQ53</f>
        <v>0</v>
      </c>
      <c r="AB53" s="41">
        <f>'Core Indicators'!GY53</f>
        <v>0</v>
      </c>
      <c r="AC53" s="41">
        <f>'Core Indicators'!HG53</f>
        <v>0</v>
      </c>
      <c r="AD53" s="41">
        <f>'Core Indicators'!HO53</f>
        <v>0</v>
      </c>
      <c r="AE53" s="41">
        <f>'Core Indicators'!HW53</f>
        <v>0</v>
      </c>
      <c r="AF53" s="41">
        <f>'Core Indicators'!IE53</f>
        <v>0</v>
      </c>
      <c r="AG53" s="41">
        <f>'Core Indicators'!IM53</f>
        <v>0</v>
      </c>
    </row>
    <row r="54" spans="1:33" ht="20.149999999999999" customHeight="1" x14ac:dyDescent="0.35">
      <c r="A54" s="233" t="str">
        <f>'Core Indicators'!A:A</f>
        <v>Papua Conflict</v>
      </c>
      <c r="B54" s="233" t="str">
        <f>'Core Indicators'!B:B</f>
        <v>Socio-political,Violence,Conflict</v>
      </c>
      <c r="C54" s="233" t="str">
        <f>'Core Indicators'!C54</f>
        <v>IDN002</v>
      </c>
      <c r="D54" s="233" t="str">
        <f>'Core Indicators'!D54</f>
        <v>Indonesia</v>
      </c>
      <c r="E54" s="233" t="str">
        <f>'Core Indicators'!E54</f>
        <v>IDN</v>
      </c>
      <c r="F54" s="42">
        <f>'Core Indicators'!O54</f>
        <v>412214</v>
      </c>
      <c r="G54" s="42">
        <f>'Core Indicators'!W54</f>
        <v>5602000</v>
      </c>
      <c r="H54" s="42">
        <f>'Core Indicators'!AE54</f>
        <v>5602000</v>
      </c>
      <c r="I54" s="42">
        <f>'Core Indicators'!AM54</f>
        <v>100000</v>
      </c>
      <c r="J54" s="42" t="str">
        <f>'Core Indicators'!AU54</f>
        <v>x</v>
      </c>
      <c r="K54" s="42" t="str">
        <f>'Core Indicators'!BC54</f>
        <v>x</v>
      </c>
      <c r="L54" s="42">
        <f>'Core Indicators'!BK54</f>
        <v>50</v>
      </c>
      <c r="M54" s="42" t="str">
        <f>'Core Indicators'!BS54</f>
        <v>x</v>
      </c>
      <c r="N54" s="42" t="str">
        <f>'Core Indicators'!CA54</f>
        <v>x</v>
      </c>
      <c r="O54" s="42" t="e">
        <f>'Core Indicators'!CI54</f>
        <v>#N/A</v>
      </c>
      <c r="P54" s="42" t="str">
        <f>'Core Indicators'!CQ54</f>
        <v>x</v>
      </c>
      <c r="Q54" s="42">
        <f>'Core Indicators'!DG54</f>
        <v>0</v>
      </c>
      <c r="R54" s="42">
        <f>'Core Indicators'!DO54</f>
        <v>5502000</v>
      </c>
      <c r="S54" s="42">
        <f>'Core Indicators'!DW54</f>
        <v>100000</v>
      </c>
      <c r="T54" s="42" t="str">
        <f>'Core Indicators'!EE54</f>
        <v>x</v>
      </c>
      <c r="U54" s="42" t="str">
        <f>'Core Indicators'!EM54</f>
        <v>x</v>
      </c>
      <c r="V54" s="42">
        <f>'Core Indicators'!FC54</f>
        <v>4</v>
      </c>
      <c r="W54" s="42" t="str">
        <f>'Core Indicators'!FK54</f>
        <v>x</v>
      </c>
      <c r="X54" s="42" t="str">
        <f>'Core Indicators'!FS54</f>
        <v>x</v>
      </c>
      <c r="Y54" s="42">
        <f>'Core Indicators'!GA54</f>
        <v>1</v>
      </c>
      <c r="Z54" s="42">
        <f>'Core Indicators'!GI54</f>
        <v>2</v>
      </c>
      <c r="AA54" s="42">
        <f>'Core Indicators'!GQ54</f>
        <v>1</v>
      </c>
      <c r="AB54" s="42">
        <f>'Core Indicators'!GY54</f>
        <v>0</v>
      </c>
      <c r="AC54" s="42">
        <f>'Core Indicators'!HG54</f>
        <v>2</v>
      </c>
      <c r="AD54" s="42">
        <f>'Core Indicators'!HO54</f>
        <v>2</v>
      </c>
      <c r="AE54" s="42">
        <f>'Core Indicators'!HW54</f>
        <v>2</v>
      </c>
      <c r="AF54" s="42">
        <f>'Core Indicators'!IE54</f>
        <v>0</v>
      </c>
      <c r="AG54" s="42">
        <f>'Core Indicators'!IM54</f>
        <v>2</v>
      </c>
    </row>
    <row r="55" spans="1:33" ht="20.149999999999999" customHeight="1" x14ac:dyDescent="0.35">
      <c r="A55" s="62" t="str">
        <f>'Core Indicators'!A:A</f>
        <v>Afghan Refugees in Iran</v>
      </c>
      <c r="B55" s="62" t="str">
        <f>'Core Indicators'!B:B</f>
        <v>Displacement</v>
      </c>
      <c r="C55" s="62" t="str">
        <f>'Core Indicators'!C55</f>
        <v>IRN004</v>
      </c>
      <c r="D55" s="62" t="str">
        <f>'Core Indicators'!D55</f>
        <v>Iran</v>
      </c>
      <c r="E55" s="62" t="str">
        <f>'Core Indicators'!E55</f>
        <v>IRN</v>
      </c>
      <c r="F55" s="41">
        <f>'Core Indicators'!O55</f>
        <v>239561</v>
      </c>
      <c r="G55" s="41">
        <f>'Core Indicators'!W55</f>
        <v>24823000</v>
      </c>
      <c r="H55" s="41">
        <f>'Core Indicators'!AE55</f>
        <v>4477000</v>
      </c>
      <c r="I55" s="41">
        <f>'Core Indicators'!AM55</f>
        <v>4477000</v>
      </c>
      <c r="J55" s="41" t="str">
        <f>'Core Indicators'!AU55</f>
        <v>x</v>
      </c>
      <c r="K55" s="41" t="str">
        <f>'Core Indicators'!BC55</f>
        <v>x</v>
      </c>
      <c r="L55" s="41" t="str">
        <f>'Core Indicators'!BK55</f>
        <v>x</v>
      </c>
      <c r="M55" s="41" t="str">
        <f>'Core Indicators'!BS55</f>
        <v>x</v>
      </c>
      <c r="N55" s="41" t="str">
        <f>'Core Indicators'!CA55</f>
        <v>x</v>
      </c>
      <c r="O55" s="41" t="e">
        <f>'Core Indicators'!CI55</f>
        <v>#N/A</v>
      </c>
      <c r="P55" s="41" t="str">
        <f>'Core Indicators'!CQ55</f>
        <v>x</v>
      </c>
      <c r="Q55" s="41">
        <f>'Core Indicators'!DG55</f>
        <v>20346000</v>
      </c>
      <c r="R55" s="41">
        <f>'Core Indicators'!DO55</f>
        <v>0</v>
      </c>
      <c r="S55" s="41">
        <f>'Core Indicators'!DW55</f>
        <v>1377000</v>
      </c>
      <c r="T55" s="41">
        <f>'Core Indicators'!EE55</f>
        <v>3100000</v>
      </c>
      <c r="U55" s="41">
        <f>'Core Indicators'!EM55</f>
        <v>0</v>
      </c>
      <c r="V55" s="41">
        <f>'Core Indicators'!FC55</f>
        <v>2</v>
      </c>
      <c r="W55" s="41" t="str">
        <f>'Core Indicators'!FK55</f>
        <v>x</v>
      </c>
      <c r="X55" s="41" t="str">
        <f>'Core Indicators'!FS55</f>
        <v>x</v>
      </c>
      <c r="Y55" s="41">
        <f>'Core Indicators'!GA55</f>
        <v>1</v>
      </c>
      <c r="Z55" s="41">
        <f>'Core Indicators'!GI55</f>
        <v>0</v>
      </c>
      <c r="AA55" s="41">
        <f>'Core Indicators'!GQ55</f>
        <v>0</v>
      </c>
      <c r="AB55" s="41">
        <f>'Core Indicators'!GY55</f>
        <v>0</v>
      </c>
      <c r="AC55" s="41">
        <f>'Core Indicators'!HG55</f>
        <v>2</v>
      </c>
      <c r="AD55" s="41">
        <f>'Core Indicators'!HO55</f>
        <v>2</v>
      </c>
      <c r="AE55" s="41">
        <f>'Core Indicators'!HW55</f>
        <v>0</v>
      </c>
      <c r="AF55" s="41">
        <f>'Core Indicators'!IE55</f>
        <v>1</v>
      </c>
      <c r="AG55" s="41">
        <f>'Core Indicators'!IM55</f>
        <v>2</v>
      </c>
    </row>
    <row r="56" spans="1:33" ht="20.149999999999999" customHeight="1" x14ac:dyDescent="0.35">
      <c r="A56" s="233" t="str">
        <f>'Core Indicators'!A:A</f>
        <v>Multiple crises in Iraq</v>
      </c>
      <c r="B56" s="233" t="str">
        <f>'Core Indicators'!B:B</f>
        <v>Violence,Displacement,Socio-political,Conflict</v>
      </c>
      <c r="C56" s="233" t="str">
        <f>'Core Indicators'!C56</f>
        <v>IRQ001</v>
      </c>
      <c r="D56" s="233" t="str">
        <f>'Core Indicators'!D56</f>
        <v>Iraq</v>
      </c>
      <c r="E56" s="233" t="str">
        <f>'Core Indicators'!E56</f>
        <v>IRQ</v>
      </c>
      <c r="F56" s="42">
        <f>'Core Indicators'!O56</f>
        <v>383310</v>
      </c>
      <c r="G56" s="42">
        <f>'Core Indicators'!W56</f>
        <v>44983000</v>
      </c>
      <c r="H56" s="42">
        <f>'Core Indicators'!AE56</f>
        <v>7475000</v>
      </c>
      <c r="I56" s="42">
        <f>'Core Indicators'!AM56</f>
        <v>6264000</v>
      </c>
      <c r="J56" s="42" t="str">
        <f>'Core Indicators'!AU56</f>
        <v>x</v>
      </c>
      <c r="K56" s="42" t="str">
        <f>'Core Indicators'!BC56</f>
        <v>x</v>
      </c>
      <c r="L56" s="42">
        <f>'Core Indicators'!BK56</f>
        <v>420</v>
      </c>
      <c r="M56" s="42" t="str">
        <f>'Core Indicators'!BS56</f>
        <v>x</v>
      </c>
      <c r="N56" s="42" t="str">
        <f>'Core Indicators'!CA56</f>
        <v>x</v>
      </c>
      <c r="O56" s="42" t="e">
        <f>'Core Indicators'!CI56</f>
        <v>#N/A</v>
      </c>
      <c r="P56" s="42">
        <f>'Core Indicators'!CQ56</f>
        <v>133900</v>
      </c>
      <c r="Q56" s="42">
        <f>'Core Indicators'!DG56</f>
        <v>37509000</v>
      </c>
      <c r="R56" s="42">
        <f>'Core Indicators'!DO56</f>
        <v>7350000</v>
      </c>
      <c r="S56" s="42">
        <f>'Core Indicators'!DW56</f>
        <v>92000</v>
      </c>
      <c r="T56" s="42">
        <f>'Core Indicators'!EE56</f>
        <v>33000</v>
      </c>
      <c r="U56" s="42">
        <f>'Core Indicators'!EM56</f>
        <v>0</v>
      </c>
      <c r="V56" s="42">
        <f>'Core Indicators'!FC56</f>
        <v>4</v>
      </c>
      <c r="W56" s="42">
        <f>'Core Indicators'!FK56</f>
        <v>1500000</v>
      </c>
      <c r="X56" s="42">
        <f>'Core Indicators'!FS56</f>
        <v>300000</v>
      </c>
      <c r="Y56" s="42">
        <f>'Core Indicators'!GA56</f>
        <v>1</v>
      </c>
      <c r="Z56" s="42">
        <f>'Core Indicators'!GI56</f>
        <v>2</v>
      </c>
      <c r="AA56" s="42">
        <f>'Core Indicators'!GQ56</f>
        <v>1</v>
      </c>
      <c r="AB56" s="42">
        <f>'Core Indicators'!GY56</f>
        <v>0</v>
      </c>
      <c r="AC56" s="42">
        <f>'Core Indicators'!HG56</f>
        <v>2</v>
      </c>
      <c r="AD56" s="42">
        <f>'Core Indicators'!HO56</f>
        <v>2</v>
      </c>
      <c r="AE56" s="42">
        <f>'Core Indicators'!HW56</f>
        <v>1</v>
      </c>
      <c r="AF56" s="42">
        <f>'Core Indicators'!IE56</f>
        <v>3</v>
      </c>
      <c r="AG56" s="42">
        <f>'Core Indicators'!IM56</f>
        <v>1</v>
      </c>
    </row>
    <row r="57" spans="1:33" ht="20.149999999999999" customHeight="1" x14ac:dyDescent="0.35">
      <c r="A57" s="62" t="str">
        <f>'Core Indicators'!A:A</f>
        <v>Conflict  in Iraq</v>
      </c>
      <c r="B57" s="62" t="str">
        <f>'Core Indicators'!B:B</f>
        <v>Conflict,Socio-political,Violence</v>
      </c>
      <c r="C57" s="62" t="str">
        <f>'Core Indicators'!C57</f>
        <v>IRQ002</v>
      </c>
      <c r="D57" s="62" t="str">
        <f>'Core Indicators'!D57</f>
        <v>Iraq</v>
      </c>
      <c r="E57" s="62" t="str">
        <f>'Core Indicators'!E57</f>
        <v>IRQ</v>
      </c>
      <c r="F57" s="41">
        <f>'Core Indicators'!O57</f>
        <v>383310</v>
      </c>
      <c r="G57" s="41">
        <f>'Core Indicators'!W57</f>
        <v>44691000</v>
      </c>
      <c r="H57" s="41">
        <f>'Core Indicators'!AE57</f>
        <v>5971000</v>
      </c>
      <c r="I57" s="41">
        <f>'Core Indicators'!AM57</f>
        <v>5971000</v>
      </c>
      <c r="J57" s="41" t="str">
        <f>'Core Indicators'!AU57</f>
        <v>x</v>
      </c>
      <c r="K57" s="41" t="str">
        <f>'Core Indicators'!BC57</f>
        <v>x</v>
      </c>
      <c r="L57" s="41">
        <f>'Core Indicators'!BK57</f>
        <v>420</v>
      </c>
      <c r="M57" s="41" t="str">
        <f>'Core Indicators'!BS57</f>
        <v>x</v>
      </c>
      <c r="N57" s="41" t="str">
        <f>'Core Indicators'!CA57</f>
        <v>x</v>
      </c>
      <c r="O57" s="41" t="e">
        <f>'Core Indicators'!CI57</f>
        <v>#N/A</v>
      </c>
      <c r="P57" s="41">
        <f>'Core Indicators'!CQ57</f>
        <v>133900</v>
      </c>
      <c r="Q57" s="41">
        <f>'Core Indicators'!DG57</f>
        <v>38720000</v>
      </c>
      <c r="R57" s="41">
        <f>'Core Indicators'!DO57</f>
        <v>5881000</v>
      </c>
      <c r="S57" s="41">
        <f>'Core Indicators'!DW57</f>
        <v>60000</v>
      </c>
      <c r="T57" s="41">
        <f>'Core Indicators'!EE57</f>
        <v>30000</v>
      </c>
      <c r="U57" s="41">
        <f>'Core Indicators'!EM57</f>
        <v>0</v>
      </c>
      <c r="V57" s="41">
        <f>'Core Indicators'!FC57</f>
        <v>2</v>
      </c>
      <c r="W57" s="41">
        <f>'Core Indicators'!FK57</f>
        <v>1500000</v>
      </c>
      <c r="X57" s="41">
        <f>'Core Indicators'!FS57</f>
        <v>300000</v>
      </c>
      <c r="Y57" s="41">
        <f>'Core Indicators'!GA57</f>
        <v>1</v>
      </c>
      <c r="Z57" s="41">
        <f>'Core Indicators'!GI57</f>
        <v>1</v>
      </c>
      <c r="AA57" s="41">
        <f>'Core Indicators'!GQ57</f>
        <v>1</v>
      </c>
      <c r="AB57" s="41">
        <f>'Core Indicators'!GY57</f>
        <v>0</v>
      </c>
      <c r="AC57" s="41">
        <f>'Core Indicators'!HG57</f>
        <v>2</v>
      </c>
      <c r="AD57" s="41">
        <f>'Core Indicators'!HO57</f>
        <v>2</v>
      </c>
      <c r="AE57" s="41">
        <f>'Core Indicators'!HW57</f>
        <v>1</v>
      </c>
      <c r="AF57" s="41">
        <f>'Core Indicators'!IE57</f>
        <v>3</v>
      </c>
      <c r="AG57" s="41">
        <f>'Core Indicators'!IM57</f>
        <v>1</v>
      </c>
    </row>
    <row r="58" spans="1:33" ht="20.149999999999999" customHeight="1" x14ac:dyDescent="0.35">
      <c r="A58" s="233" t="str">
        <f>'Core Indicators'!A:A</f>
        <v>Syrian and Palestinian refugees in iraq</v>
      </c>
      <c r="B58" s="233" t="str">
        <f>'Core Indicators'!B:B</f>
        <v>Displacement</v>
      </c>
      <c r="C58" s="233" t="str">
        <f>'Core Indicators'!C58</f>
        <v>IRQ003</v>
      </c>
      <c r="D58" s="233" t="str">
        <f>'Core Indicators'!D58</f>
        <v>Iraq</v>
      </c>
      <c r="E58" s="233" t="str">
        <f>'Core Indicators'!E58</f>
        <v>IRQ</v>
      </c>
      <c r="F58" s="42">
        <f>'Core Indicators'!O58</f>
        <v>36000</v>
      </c>
      <c r="G58" s="42">
        <f>'Core Indicators'!W58</f>
        <v>6464000</v>
      </c>
      <c r="H58" s="42">
        <f>'Core Indicators'!AE58</f>
        <v>1504000</v>
      </c>
      <c r="I58" s="42">
        <f>'Core Indicators'!AM58</f>
        <v>293000</v>
      </c>
      <c r="J58" s="42" t="str">
        <f>'Core Indicators'!AU58</f>
        <v>x</v>
      </c>
      <c r="K58" s="42" t="str">
        <f>'Core Indicators'!BC58</f>
        <v>x</v>
      </c>
      <c r="L58" s="42">
        <f>'Core Indicators'!BK58</f>
        <v>0</v>
      </c>
      <c r="M58" s="42" t="str">
        <f>'Core Indicators'!BS58</f>
        <v>x</v>
      </c>
      <c r="N58" s="42">
        <f>'Core Indicators'!CA58</f>
        <v>0</v>
      </c>
      <c r="O58" s="42" t="e">
        <f>'Core Indicators'!CI58</f>
        <v>#N/A</v>
      </c>
      <c r="P58" s="42" t="str">
        <f>'Core Indicators'!CQ58</f>
        <v>x</v>
      </c>
      <c r="Q58" s="42">
        <f>'Core Indicators'!DG58</f>
        <v>4960000</v>
      </c>
      <c r="R58" s="42">
        <f>'Core Indicators'!DO58</f>
        <v>1468000</v>
      </c>
      <c r="S58" s="42">
        <f>'Core Indicators'!DW58</f>
        <v>33000</v>
      </c>
      <c r="T58" s="42">
        <f>'Core Indicators'!EE58</f>
        <v>3000</v>
      </c>
      <c r="U58" s="42">
        <f>'Core Indicators'!EM58</f>
        <v>0</v>
      </c>
      <c r="V58" s="42">
        <f>'Core Indicators'!FC58</f>
        <v>2</v>
      </c>
      <c r="W58" s="42" t="str">
        <f>'Core Indicators'!FK58</f>
        <v>x</v>
      </c>
      <c r="X58" s="42">
        <f>'Core Indicators'!FS58</f>
        <v>0</v>
      </c>
      <c r="Y58" s="42">
        <f>'Core Indicators'!GA58</f>
        <v>1</v>
      </c>
      <c r="Z58" s="42">
        <f>'Core Indicators'!GI58</f>
        <v>2</v>
      </c>
      <c r="AA58" s="42">
        <f>'Core Indicators'!GQ58</f>
        <v>1</v>
      </c>
      <c r="AB58" s="42">
        <f>'Core Indicators'!GY58</f>
        <v>0</v>
      </c>
      <c r="AC58" s="42">
        <f>'Core Indicators'!HG58</f>
        <v>0</v>
      </c>
      <c r="AD58" s="42">
        <f>'Core Indicators'!HO58</f>
        <v>1</v>
      </c>
      <c r="AE58" s="42">
        <f>'Core Indicators'!HW58</f>
        <v>0</v>
      </c>
      <c r="AF58" s="42">
        <f>'Core Indicators'!IE58</f>
        <v>3</v>
      </c>
      <c r="AG58" s="42">
        <f>'Core Indicators'!IM58</f>
        <v>0</v>
      </c>
    </row>
    <row r="59" spans="1:33" ht="20.149999999999999" customHeight="1" x14ac:dyDescent="0.35">
      <c r="A59" s="62" t="str">
        <f>'Core Indicators'!A:A</f>
        <v>Mixed migration flows in Italy</v>
      </c>
      <c r="B59" s="62" t="str">
        <f>'Core Indicators'!B:B</f>
        <v>Displacement</v>
      </c>
      <c r="C59" s="62" t="str">
        <f>'Core Indicators'!C59</f>
        <v>ITA002</v>
      </c>
      <c r="D59" s="62" t="str">
        <f>'Core Indicators'!D59</f>
        <v>Italy</v>
      </c>
      <c r="E59" s="62" t="str">
        <f>'Core Indicators'!E59</f>
        <v>ITA</v>
      </c>
      <c r="F59" s="41">
        <f>'Core Indicators'!O59</f>
        <v>41055</v>
      </c>
      <c r="G59" s="41">
        <f>'Core Indicators'!W59</f>
        <v>59315000</v>
      </c>
      <c r="H59" s="41">
        <f>'Core Indicators'!AE59</f>
        <v>195000</v>
      </c>
      <c r="I59" s="41">
        <f>'Core Indicators'!AM59</f>
        <v>195000</v>
      </c>
      <c r="J59" s="41" t="str">
        <f>'Core Indicators'!AU59</f>
        <v>x</v>
      </c>
      <c r="K59" s="41" t="str">
        <f>'Core Indicators'!BC59</f>
        <v>x</v>
      </c>
      <c r="L59" s="41">
        <f>'Core Indicators'!BK59</f>
        <v>831</v>
      </c>
      <c r="M59" s="41" t="str">
        <f>'Core Indicators'!BS59</f>
        <v>x</v>
      </c>
      <c r="N59" s="41">
        <f>'Core Indicators'!CA59</f>
        <v>0</v>
      </c>
      <c r="O59" s="41" t="e">
        <f>'Core Indicators'!CI59</f>
        <v>#N/A</v>
      </c>
      <c r="P59" s="41" t="str">
        <f>'Core Indicators'!CQ59</f>
        <v>x</v>
      </c>
      <c r="Q59" s="41">
        <f>'Core Indicators'!DG59</f>
        <v>59120000</v>
      </c>
      <c r="R59" s="41">
        <f>'Core Indicators'!DO59</f>
        <v>0</v>
      </c>
      <c r="S59" s="41">
        <f>'Core Indicators'!DW59</f>
        <v>195000</v>
      </c>
      <c r="T59" s="41" t="str">
        <f>'Core Indicators'!EE59</f>
        <v>x</v>
      </c>
      <c r="U59" s="41" t="str">
        <f>'Core Indicators'!EM59</f>
        <v>x</v>
      </c>
      <c r="V59" s="41">
        <f>'Core Indicators'!FC59</f>
        <v>3</v>
      </c>
      <c r="W59" s="41" t="str">
        <f>'Core Indicators'!FK59</f>
        <v>x</v>
      </c>
      <c r="X59" s="41" t="str">
        <f>'Core Indicators'!FS59</f>
        <v>x</v>
      </c>
      <c r="Y59" s="41">
        <f>'Core Indicators'!GA59</f>
        <v>0</v>
      </c>
      <c r="Z59" s="41">
        <f>'Core Indicators'!GI59</f>
        <v>1</v>
      </c>
      <c r="AA59" s="41">
        <f>'Core Indicators'!GQ59</f>
        <v>1</v>
      </c>
      <c r="AB59" s="41">
        <f>'Core Indicators'!GY59</f>
        <v>0</v>
      </c>
      <c r="AC59" s="41">
        <f>'Core Indicators'!HG59</f>
        <v>0</v>
      </c>
      <c r="AD59" s="41">
        <f>'Core Indicators'!HO59</f>
        <v>2</v>
      </c>
      <c r="AE59" s="41">
        <f>'Core Indicators'!HW59</f>
        <v>0</v>
      </c>
      <c r="AF59" s="41">
        <f>'Core Indicators'!IE59</f>
        <v>0</v>
      </c>
      <c r="AG59" s="41">
        <f>'Core Indicators'!IM59</f>
        <v>1</v>
      </c>
    </row>
    <row r="60" spans="1:33" ht="20.149999999999999" customHeight="1" x14ac:dyDescent="0.35">
      <c r="A60" s="233" t="str">
        <f>'Core Indicators'!A:A</f>
        <v>Syrian refugees in Jordan</v>
      </c>
      <c r="B60" s="233" t="str">
        <f>'Core Indicators'!B:B</f>
        <v>Displacement</v>
      </c>
      <c r="C60" s="233" t="str">
        <f>'Core Indicators'!C60</f>
        <v>JOR002</v>
      </c>
      <c r="D60" s="233" t="str">
        <f>'Core Indicators'!D60</f>
        <v>Jordan</v>
      </c>
      <c r="E60" s="233" t="str">
        <f>'Core Indicators'!E60</f>
        <v>JOR</v>
      </c>
      <c r="F60" s="42">
        <f>'Core Indicators'!O60</f>
        <v>40463</v>
      </c>
      <c r="G60" s="42">
        <f>'Core Indicators'!W60</f>
        <v>9280000</v>
      </c>
      <c r="H60" s="42">
        <f>'Core Indicators'!AE60</f>
        <v>1840000</v>
      </c>
      <c r="I60" s="42">
        <f>'Core Indicators'!AM60</f>
        <v>1320000</v>
      </c>
      <c r="J60" s="42" t="str">
        <f>'Core Indicators'!AU60</f>
        <v>x</v>
      </c>
      <c r="K60" s="42" t="str">
        <f>'Core Indicators'!BC60</f>
        <v>x</v>
      </c>
      <c r="L60" s="42">
        <f>'Core Indicators'!BK60</f>
        <v>0</v>
      </c>
      <c r="M60" s="42" t="str">
        <f>'Core Indicators'!BS60</f>
        <v>x</v>
      </c>
      <c r="N60" s="42" t="str">
        <f>'Core Indicators'!CA60</f>
        <v>x</v>
      </c>
      <c r="O60" s="42" t="e">
        <f>'Core Indicators'!CI60</f>
        <v>#N/A</v>
      </c>
      <c r="P60" s="42" t="str">
        <f>'Core Indicators'!CQ60</f>
        <v>x</v>
      </c>
      <c r="Q60" s="42">
        <f>'Core Indicators'!DG60</f>
        <v>7440000</v>
      </c>
      <c r="R60" s="42">
        <f>'Core Indicators'!DO60</f>
        <v>488000</v>
      </c>
      <c r="S60" s="42">
        <f>'Core Indicators'!DW60</f>
        <v>1325000</v>
      </c>
      <c r="T60" s="42">
        <f>'Core Indicators'!EE60</f>
        <v>26000</v>
      </c>
      <c r="U60" s="42">
        <f>'Core Indicators'!EM60</f>
        <v>0</v>
      </c>
      <c r="V60" s="42">
        <f>'Core Indicators'!FC60</f>
        <v>2</v>
      </c>
      <c r="W60" s="42" t="str">
        <f>'Core Indicators'!FK60</f>
        <v>x</v>
      </c>
      <c r="X60" s="42" t="str">
        <f>'Core Indicators'!FS60</f>
        <v>x</v>
      </c>
      <c r="Y60" s="42">
        <f>'Core Indicators'!GA60</f>
        <v>0</v>
      </c>
      <c r="Z60" s="42">
        <f>'Core Indicators'!GI60</f>
        <v>0</v>
      </c>
      <c r="AA60" s="42">
        <f>'Core Indicators'!GQ60</f>
        <v>0</v>
      </c>
      <c r="AB60" s="42">
        <f>'Core Indicators'!GY60</f>
        <v>0</v>
      </c>
      <c r="AC60" s="42">
        <f>'Core Indicators'!HG60</f>
        <v>0</v>
      </c>
      <c r="AD60" s="42">
        <f>'Core Indicators'!HO60</f>
        <v>2</v>
      </c>
      <c r="AE60" s="42">
        <f>'Core Indicators'!HW60</f>
        <v>0</v>
      </c>
      <c r="AF60" s="42">
        <f>'Core Indicators'!IE60</f>
        <v>2</v>
      </c>
      <c r="AG60" s="42">
        <f>'Core Indicators'!IM60</f>
        <v>0</v>
      </c>
    </row>
    <row r="61" spans="1:33" ht="20.149999999999999" customHeight="1" x14ac:dyDescent="0.35">
      <c r="A61" s="62" t="str">
        <f>'Core Indicators'!A:A</f>
        <v xml:space="preserve">Multiple crisis in Kenya </v>
      </c>
      <c r="B61" s="62" t="str">
        <f>'Core Indicators'!B:B</f>
        <v>Drought,Displacement</v>
      </c>
      <c r="C61" s="62" t="str">
        <f>'Core Indicators'!C61</f>
        <v>KEN001</v>
      </c>
      <c r="D61" s="62" t="str">
        <f>'Core Indicators'!D61</f>
        <v>Kenya</v>
      </c>
      <c r="E61" s="62" t="str">
        <f>'Core Indicators'!E61</f>
        <v>KEN</v>
      </c>
      <c r="F61" s="41">
        <f>'Core Indicators'!O61</f>
        <v>543630</v>
      </c>
      <c r="G61" s="41">
        <f>'Core Indicators'!W61</f>
        <v>30106000</v>
      </c>
      <c r="H61" s="41">
        <f>'Core Indicators'!AE61</f>
        <v>29547000</v>
      </c>
      <c r="I61" s="41">
        <f>'Core Indicators'!AM61</f>
        <v>1112000</v>
      </c>
      <c r="J61" s="41" t="str">
        <f>'Core Indicators'!AU61</f>
        <v>x</v>
      </c>
      <c r="K61" s="41">
        <f>'Core Indicators'!BC61</f>
        <v>972379</v>
      </c>
      <c r="L61" s="41">
        <f>'Core Indicators'!BK61</f>
        <v>664</v>
      </c>
      <c r="M61" s="41">
        <f>'Core Indicators'!BS61</f>
        <v>0</v>
      </c>
      <c r="N61" s="41">
        <f>'Core Indicators'!CA61</f>
        <v>0</v>
      </c>
      <c r="O61" s="41" t="e">
        <f>'Core Indicators'!CI61</f>
        <v>#N/A</v>
      </c>
      <c r="P61" s="41">
        <f>'Core Indicators'!CQ61</f>
        <v>0</v>
      </c>
      <c r="Q61" s="41">
        <f>'Core Indicators'!DG61</f>
        <v>559000</v>
      </c>
      <c r="R61" s="41">
        <f>'Core Indicators'!DO61</f>
        <v>27541000</v>
      </c>
      <c r="S61" s="41">
        <f>'Core Indicators'!DW61</f>
        <v>1980000</v>
      </c>
      <c r="T61" s="41">
        <f>'Core Indicators'!EE61</f>
        <v>26000</v>
      </c>
      <c r="U61" s="41">
        <f>'Core Indicators'!EM61</f>
        <v>0</v>
      </c>
      <c r="V61" s="41">
        <f>'Core Indicators'!FC61</f>
        <v>3</v>
      </c>
      <c r="W61" s="41">
        <f>'Core Indicators'!FK61</f>
        <v>0</v>
      </c>
      <c r="X61" s="41">
        <f>'Core Indicators'!FS61</f>
        <v>0</v>
      </c>
      <c r="Y61" s="41">
        <f>'Core Indicators'!GA61</f>
        <v>0</v>
      </c>
      <c r="Z61" s="41">
        <f>'Core Indicators'!GI61</f>
        <v>1</v>
      </c>
      <c r="AA61" s="41">
        <f>'Core Indicators'!GQ61</f>
        <v>0</v>
      </c>
      <c r="AB61" s="41">
        <f>'Core Indicators'!GY61</f>
        <v>0</v>
      </c>
      <c r="AC61" s="41">
        <f>'Core Indicators'!HG61</f>
        <v>2</v>
      </c>
      <c r="AD61" s="41">
        <f>'Core Indicators'!HO61</f>
        <v>2</v>
      </c>
      <c r="AE61" s="41">
        <f>'Core Indicators'!HW61</f>
        <v>3</v>
      </c>
      <c r="AF61" s="41">
        <f>'Core Indicators'!IE61</f>
        <v>0</v>
      </c>
      <c r="AG61" s="41">
        <f>'Core Indicators'!IM61</f>
        <v>3</v>
      </c>
    </row>
    <row r="62" spans="1:33" ht="20.149999999999999" customHeight="1" x14ac:dyDescent="0.35">
      <c r="A62" s="233" t="str">
        <f>'Core Indicators'!A:A</f>
        <v>Refugee situation in Kenya</v>
      </c>
      <c r="B62" s="233" t="str">
        <f>'Core Indicators'!B:B</f>
        <v>Displacement</v>
      </c>
      <c r="C62" s="233" t="str">
        <f>'Core Indicators'!C62</f>
        <v>KEN002</v>
      </c>
      <c r="D62" s="233" t="str">
        <f>'Core Indicators'!D62</f>
        <v>Kenya</v>
      </c>
      <c r="E62" s="233" t="str">
        <f>'Core Indicators'!E62</f>
        <v>KEN</v>
      </c>
      <c r="F62" s="42">
        <f>'Core Indicators'!O62</f>
        <v>38244</v>
      </c>
      <c r="G62" s="42">
        <f>'Core Indicators'!W62</f>
        <v>1341000</v>
      </c>
      <c r="H62" s="42">
        <f>'Core Indicators'!AE62</f>
        <v>782000</v>
      </c>
      <c r="I62" s="42">
        <f>'Core Indicators'!AM62</f>
        <v>782000</v>
      </c>
      <c r="J62" s="42">
        <f>'Core Indicators'!AU62</f>
        <v>0</v>
      </c>
      <c r="K62" s="42">
        <f>'Core Indicators'!BC62</f>
        <v>940000</v>
      </c>
      <c r="L62" s="42">
        <f>'Core Indicators'!BK62</f>
        <v>0</v>
      </c>
      <c r="M62" s="42">
        <f>'Core Indicators'!BS62</f>
        <v>0</v>
      </c>
      <c r="N62" s="42">
        <f>'Core Indicators'!CA62</f>
        <v>0</v>
      </c>
      <c r="O62" s="42" t="e">
        <f>'Core Indicators'!CI62</f>
        <v>#N/A</v>
      </c>
      <c r="P62" s="42">
        <f>'Core Indicators'!CQ62</f>
        <v>0</v>
      </c>
      <c r="Q62" s="42">
        <f>'Core Indicators'!DG62</f>
        <v>559000</v>
      </c>
      <c r="R62" s="42">
        <f>'Core Indicators'!DO62</f>
        <v>0</v>
      </c>
      <c r="S62" s="42">
        <f>'Core Indicators'!DW62</f>
        <v>782000</v>
      </c>
      <c r="T62" s="42" t="str">
        <f>'Core Indicators'!EE62</f>
        <v>x</v>
      </c>
      <c r="U62" s="42" t="str">
        <f>'Core Indicators'!EM62</f>
        <v>x</v>
      </c>
      <c r="V62" s="42">
        <f>'Core Indicators'!FC62</f>
        <v>2</v>
      </c>
      <c r="W62" s="42">
        <f>'Core Indicators'!FK62</f>
        <v>0</v>
      </c>
      <c r="X62" s="42" t="str">
        <f>'Core Indicators'!FS62</f>
        <v>x</v>
      </c>
      <c r="Y62" s="42">
        <f>'Core Indicators'!GA62</f>
        <v>0</v>
      </c>
      <c r="Z62" s="42">
        <f>'Core Indicators'!GI62</f>
        <v>1</v>
      </c>
      <c r="AA62" s="42">
        <f>'Core Indicators'!GQ62</f>
        <v>0</v>
      </c>
      <c r="AB62" s="42">
        <f>'Core Indicators'!GY62</f>
        <v>0</v>
      </c>
      <c r="AC62" s="42">
        <f>'Core Indicators'!HG62</f>
        <v>2</v>
      </c>
      <c r="AD62" s="42">
        <f>'Core Indicators'!HO62</f>
        <v>2</v>
      </c>
      <c r="AE62" s="42">
        <f>'Core Indicators'!HW62</f>
        <v>3</v>
      </c>
      <c r="AF62" s="42">
        <f>'Core Indicators'!IE62</f>
        <v>0</v>
      </c>
      <c r="AG62" s="42">
        <f>'Core Indicators'!IM62</f>
        <v>3</v>
      </c>
    </row>
    <row r="63" spans="1:33" ht="20.149999999999999" customHeight="1" x14ac:dyDescent="0.35">
      <c r="A63" s="62" t="str">
        <f>'Core Indicators'!A:A</f>
        <v>Drought in Kenya</v>
      </c>
      <c r="B63" s="62" t="str">
        <f>'Core Indicators'!B:B</f>
        <v>Drought</v>
      </c>
      <c r="C63" s="62" t="str">
        <f>'Core Indicators'!C63</f>
        <v>KEN003</v>
      </c>
      <c r="D63" s="62" t="str">
        <f>'Core Indicators'!D63</f>
        <v>Kenya</v>
      </c>
      <c r="E63" s="62" t="str">
        <f>'Core Indicators'!E63</f>
        <v>KEN</v>
      </c>
      <c r="F63" s="41">
        <f>'Core Indicators'!O63</f>
        <v>543630</v>
      </c>
      <c r="G63" s="41">
        <f>'Core Indicators'!W63</f>
        <v>28764000</v>
      </c>
      <c r="H63" s="41">
        <f>'Core Indicators'!AE63</f>
        <v>28764000</v>
      </c>
      <c r="I63" s="41">
        <f>'Core Indicators'!AM63</f>
        <v>330000</v>
      </c>
      <c r="J63" s="41" t="str">
        <f>'Core Indicators'!AU63</f>
        <v>x</v>
      </c>
      <c r="K63" s="41">
        <f>'Core Indicators'!BC63</f>
        <v>972379</v>
      </c>
      <c r="L63" s="41">
        <f>'Core Indicators'!BK63</f>
        <v>315</v>
      </c>
      <c r="M63" s="41">
        <f>'Core Indicators'!BS63</f>
        <v>0</v>
      </c>
      <c r="N63" s="41">
        <f>'Core Indicators'!CA63</f>
        <v>0</v>
      </c>
      <c r="O63" s="41" t="e">
        <f>'Core Indicators'!CI63</f>
        <v>#N/A</v>
      </c>
      <c r="P63" s="41">
        <f>'Core Indicators'!CQ63</f>
        <v>0</v>
      </c>
      <c r="Q63" s="41">
        <f>'Core Indicators'!DG63</f>
        <v>0</v>
      </c>
      <c r="R63" s="41">
        <f>'Core Indicators'!DO63</f>
        <v>27541000</v>
      </c>
      <c r="S63" s="41">
        <f>'Core Indicators'!DW63</f>
        <v>1198000</v>
      </c>
      <c r="T63" s="41">
        <f>'Core Indicators'!EE63</f>
        <v>26000</v>
      </c>
      <c r="U63" s="41">
        <f>'Core Indicators'!EM63</f>
        <v>0</v>
      </c>
      <c r="V63" s="41">
        <f>'Core Indicators'!FC63</f>
        <v>3</v>
      </c>
      <c r="W63" s="41">
        <f>'Core Indicators'!FK63</f>
        <v>0</v>
      </c>
      <c r="X63" s="41">
        <f>'Core Indicators'!FS63</f>
        <v>0</v>
      </c>
      <c r="Y63" s="41">
        <f>'Core Indicators'!GA63</f>
        <v>0</v>
      </c>
      <c r="Z63" s="41">
        <f>'Core Indicators'!GI63</f>
        <v>1</v>
      </c>
      <c r="AA63" s="41">
        <f>'Core Indicators'!GQ63</f>
        <v>0</v>
      </c>
      <c r="AB63" s="41">
        <f>'Core Indicators'!GY63</f>
        <v>0</v>
      </c>
      <c r="AC63" s="41">
        <f>'Core Indicators'!HG63</f>
        <v>0</v>
      </c>
      <c r="AD63" s="41">
        <f>'Core Indicators'!HO63</f>
        <v>2</v>
      </c>
      <c r="AE63" s="41">
        <f>'Core Indicators'!HW63</f>
        <v>3</v>
      </c>
      <c r="AF63" s="41">
        <f>'Core Indicators'!IE63</f>
        <v>0</v>
      </c>
      <c r="AG63" s="41">
        <f>'Core Indicators'!IM63</f>
        <v>3</v>
      </c>
    </row>
    <row r="64" spans="1:33" ht="20.149999999999999" customHeight="1" x14ac:dyDescent="0.35">
      <c r="A64" s="233" t="str">
        <f>'Core Indicators'!A:A</f>
        <v>Syrian refugees in Lebanon</v>
      </c>
      <c r="B64" s="233" t="str">
        <f>'Core Indicators'!B:B</f>
        <v>Displacement</v>
      </c>
      <c r="C64" s="233" t="str">
        <f>'Core Indicators'!C64</f>
        <v>LBN002</v>
      </c>
      <c r="D64" s="233" t="str">
        <f>'Core Indicators'!D64</f>
        <v>Lebanon</v>
      </c>
      <c r="E64" s="233" t="str">
        <f>'Core Indicators'!E64</f>
        <v>LBN</v>
      </c>
      <c r="F64" s="42">
        <f>'Core Indicators'!O64</f>
        <v>10450</v>
      </c>
      <c r="G64" s="42">
        <f>'Core Indicators'!W64</f>
        <v>5700000</v>
      </c>
      <c r="H64" s="42">
        <f>'Core Indicators'!AE64</f>
        <v>5700000</v>
      </c>
      <c r="I64" s="42">
        <f>'Core Indicators'!AM64</f>
        <v>1520000</v>
      </c>
      <c r="J64" s="42" t="str">
        <f>'Core Indicators'!AU64</f>
        <v>x</v>
      </c>
      <c r="K64" s="42">
        <f>'Core Indicators'!BC64</f>
        <v>0</v>
      </c>
      <c r="L64" s="42">
        <f>'Core Indicators'!BK64</f>
        <v>0</v>
      </c>
      <c r="M64" s="42" t="str">
        <f>'Core Indicators'!BS64</f>
        <v>x</v>
      </c>
      <c r="N64" s="42" t="str">
        <f>'Core Indicators'!CA64</f>
        <v>x</v>
      </c>
      <c r="O64" s="42" t="e">
        <f>'Core Indicators'!CI64</f>
        <v>#N/A</v>
      </c>
      <c r="P64" s="42" t="str">
        <f>'Core Indicators'!CQ64</f>
        <v>x</v>
      </c>
      <c r="Q64" s="42">
        <f>'Core Indicators'!DG64</f>
        <v>0</v>
      </c>
      <c r="R64" s="42">
        <f>'Core Indicators'!DO64</f>
        <v>4180000</v>
      </c>
      <c r="S64" s="42">
        <f>'Core Indicators'!DW64</f>
        <v>1480000</v>
      </c>
      <c r="T64" s="42">
        <f>'Core Indicators'!EE64</f>
        <v>41000</v>
      </c>
      <c r="U64" s="42">
        <f>'Core Indicators'!EM64</f>
        <v>0</v>
      </c>
      <c r="V64" s="42">
        <f>'Core Indicators'!FC64</f>
        <v>2</v>
      </c>
      <c r="W64" s="42" t="str">
        <f>'Core Indicators'!FK64</f>
        <v>x</v>
      </c>
      <c r="X64" s="42" t="str">
        <f>'Core Indicators'!FS64</f>
        <v>x</v>
      </c>
      <c r="Y64" s="42">
        <f>'Core Indicators'!GA64</f>
        <v>0</v>
      </c>
      <c r="Z64" s="42">
        <f>'Core Indicators'!GI64</f>
        <v>1</v>
      </c>
      <c r="AA64" s="42">
        <f>'Core Indicators'!GQ64</f>
        <v>1</v>
      </c>
      <c r="AB64" s="42">
        <f>'Core Indicators'!GY64</f>
        <v>0</v>
      </c>
      <c r="AC64" s="42">
        <f>'Core Indicators'!HG64</f>
        <v>1</v>
      </c>
      <c r="AD64" s="42">
        <f>'Core Indicators'!HO64</f>
        <v>3</v>
      </c>
      <c r="AE64" s="42">
        <f>'Core Indicators'!HW64</f>
        <v>2</v>
      </c>
      <c r="AF64" s="42">
        <f>'Core Indicators'!IE64</f>
        <v>3</v>
      </c>
      <c r="AG64" s="42">
        <f>'Core Indicators'!IM64</f>
        <v>0</v>
      </c>
    </row>
    <row r="65" spans="1:33" ht="20.149999999999999" customHeight="1" x14ac:dyDescent="0.35">
      <c r="A65" s="62" t="str">
        <f>'Core Indicators'!A:A</f>
        <v>Complex crisis in Lebanon</v>
      </c>
      <c r="B65" s="62" t="str">
        <f>'Core Indicators'!B:B</f>
        <v>Socio-political,Violence,Tecnological Disaster,Displacement</v>
      </c>
      <c r="C65" s="62" t="str">
        <f>'Core Indicators'!C65</f>
        <v>LBN006</v>
      </c>
      <c r="D65" s="62" t="str">
        <f>'Core Indicators'!D65</f>
        <v>Lebanon</v>
      </c>
      <c r="E65" s="62" t="str">
        <f>'Core Indicators'!E65</f>
        <v>LBN</v>
      </c>
      <c r="F65" s="41">
        <f>'Core Indicators'!O65</f>
        <v>10450</v>
      </c>
      <c r="G65" s="41">
        <f>'Core Indicators'!W65</f>
        <v>5700000</v>
      </c>
      <c r="H65" s="41">
        <f>'Core Indicators'!AE65</f>
        <v>5700000</v>
      </c>
      <c r="I65" s="41">
        <f>'Core Indicators'!AM65</f>
        <v>110000</v>
      </c>
      <c r="J65" s="41">
        <f>'Core Indicators'!AU65</f>
        <v>1720</v>
      </c>
      <c r="K65" s="41" t="str">
        <f>'Core Indicators'!BC65</f>
        <v>x</v>
      </c>
      <c r="L65" s="41">
        <f>'Core Indicators'!BK65</f>
        <v>399</v>
      </c>
      <c r="M65" s="41">
        <f>'Core Indicators'!BS65</f>
        <v>14000</v>
      </c>
      <c r="N65" s="41">
        <f>'Core Indicators'!CA65</f>
        <v>3000</v>
      </c>
      <c r="O65" s="41" t="e">
        <f>'Core Indicators'!CI65</f>
        <v>#N/A</v>
      </c>
      <c r="P65" s="41" t="str">
        <f>'Core Indicators'!CQ65</f>
        <v>x</v>
      </c>
      <c r="Q65" s="41">
        <f>'Core Indicators'!DG65</f>
        <v>0</v>
      </c>
      <c r="R65" s="41">
        <f>'Core Indicators'!DO65</f>
        <v>1800000</v>
      </c>
      <c r="S65" s="41">
        <f>'Core Indicators'!DW65</f>
        <v>3556000</v>
      </c>
      <c r="T65" s="41">
        <f>'Core Indicators'!EE65</f>
        <v>344000</v>
      </c>
      <c r="U65" s="41" t="str">
        <f>'Core Indicators'!EM65</f>
        <v>x</v>
      </c>
      <c r="V65" s="41">
        <f>'Core Indicators'!FC65</f>
        <v>3</v>
      </c>
      <c r="W65" s="41">
        <f>'Core Indicators'!FK65</f>
        <v>149000</v>
      </c>
      <c r="X65" s="41" t="str">
        <f>'Core Indicators'!FS65</f>
        <v>x</v>
      </c>
      <c r="Y65" s="41">
        <f>'Core Indicators'!GA65</f>
        <v>0</v>
      </c>
      <c r="Z65" s="41">
        <f>'Core Indicators'!GI65</f>
        <v>1</v>
      </c>
      <c r="AA65" s="41">
        <f>'Core Indicators'!GQ65</f>
        <v>1</v>
      </c>
      <c r="AB65" s="41">
        <f>'Core Indicators'!GY65</f>
        <v>0</v>
      </c>
      <c r="AC65" s="41">
        <f>'Core Indicators'!HG65</f>
        <v>1</v>
      </c>
      <c r="AD65" s="41">
        <f>'Core Indicators'!HO65</f>
        <v>3</v>
      </c>
      <c r="AE65" s="41">
        <f>'Core Indicators'!HW65</f>
        <v>2</v>
      </c>
      <c r="AF65" s="41">
        <f>'Core Indicators'!IE65</f>
        <v>3</v>
      </c>
      <c r="AG65" s="41">
        <f>'Core Indicators'!IM65</f>
        <v>0</v>
      </c>
    </row>
    <row r="66" spans="1:33" ht="20.149999999999999" customHeight="1" x14ac:dyDescent="0.35">
      <c r="A66" s="233" t="str">
        <f>'Core Indicators'!A:A</f>
        <v>Complex crisis in Libya</v>
      </c>
      <c r="B66" s="233" t="str">
        <f>'Core Indicators'!B:B</f>
        <v>Conflict,Displacement,Socio-political</v>
      </c>
      <c r="C66" s="233" t="str">
        <f>'Core Indicators'!C66</f>
        <v>LBY001</v>
      </c>
      <c r="D66" s="233" t="str">
        <f>'Core Indicators'!D66</f>
        <v>Libya</v>
      </c>
      <c r="E66" s="233" t="str">
        <f>'Core Indicators'!E66</f>
        <v>LBY</v>
      </c>
      <c r="F66" s="42">
        <f>'Core Indicators'!O66</f>
        <v>1759540</v>
      </c>
      <c r="G66" s="42">
        <f>'Core Indicators'!W66</f>
        <v>7391000</v>
      </c>
      <c r="H66" s="42">
        <f>'Core Indicators'!AE66</f>
        <v>7391000</v>
      </c>
      <c r="I66" s="42">
        <f>'Core Indicators'!AM66</f>
        <v>876000</v>
      </c>
      <c r="J66" s="42" t="str">
        <f>'Core Indicators'!AU66</f>
        <v>x</v>
      </c>
      <c r="K66" s="42" t="str">
        <f>'Core Indicators'!BC66</f>
        <v>x</v>
      </c>
      <c r="L66" s="42">
        <f>'Core Indicators'!BK66</f>
        <v>880</v>
      </c>
      <c r="M66" s="42" t="str">
        <f>'Core Indicators'!BS66</f>
        <v>x</v>
      </c>
      <c r="N66" s="42" t="str">
        <f>'Core Indicators'!CA66</f>
        <v>x</v>
      </c>
      <c r="O66" s="42" t="e">
        <f>'Core Indicators'!CI66</f>
        <v>#N/A</v>
      </c>
      <c r="P66" s="42" t="str">
        <f>'Core Indicators'!CQ66</f>
        <v>x</v>
      </c>
      <c r="Q66" s="42">
        <f>'Core Indicators'!DG66</f>
        <v>0</v>
      </c>
      <c r="R66" s="42">
        <f>'Core Indicators'!DO66</f>
        <v>6226000</v>
      </c>
      <c r="S66" s="42">
        <f>'Core Indicators'!DW66</f>
        <v>329000</v>
      </c>
      <c r="T66" s="42">
        <f>'Core Indicators'!EE66</f>
        <v>836000</v>
      </c>
      <c r="U66" s="42">
        <f>'Core Indicators'!EM66</f>
        <v>0</v>
      </c>
      <c r="V66" s="42">
        <f>'Core Indicators'!FC66</f>
        <v>5</v>
      </c>
      <c r="W66" s="42" t="str">
        <f>'Core Indicators'!FK66</f>
        <v>x</v>
      </c>
      <c r="X66" s="42" t="str">
        <f>'Core Indicators'!FS66</f>
        <v>x</v>
      </c>
      <c r="Y66" s="42">
        <f>'Core Indicators'!GA66</f>
        <v>2</v>
      </c>
      <c r="Z66" s="42">
        <f>'Core Indicators'!GI66</f>
        <v>3</v>
      </c>
      <c r="AA66" s="42">
        <f>'Core Indicators'!GQ66</f>
        <v>2</v>
      </c>
      <c r="AB66" s="42">
        <f>'Core Indicators'!GY66</f>
        <v>0</v>
      </c>
      <c r="AC66" s="42">
        <f>'Core Indicators'!HG66</f>
        <v>2</v>
      </c>
      <c r="AD66" s="42">
        <f>'Core Indicators'!HO66</f>
        <v>3</v>
      </c>
      <c r="AE66" s="42">
        <f>'Core Indicators'!HW66</f>
        <v>0</v>
      </c>
      <c r="AF66" s="42">
        <f>'Core Indicators'!IE66</f>
        <v>1</v>
      </c>
      <c r="AG66" s="42">
        <f>'Core Indicators'!IM66</f>
        <v>3</v>
      </c>
    </row>
    <row r="67" spans="1:33" ht="20.149999999999999" customHeight="1" x14ac:dyDescent="0.35">
      <c r="A67" s="62" t="str">
        <f>'Core Indicators'!A:A</f>
        <v>Mixed migration flows in Libya</v>
      </c>
      <c r="B67" s="62" t="str">
        <f>'Core Indicators'!B:B</f>
        <v>Displacement</v>
      </c>
      <c r="C67" s="62" t="str">
        <f>'Core Indicators'!C67</f>
        <v>LBY002</v>
      </c>
      <c r="D67" s="62" t="str">
        <f>'Core Indicators'!D67</f>
        <v>Libya</v>
      </c>
      <c r="E67" s="62" t="str">
        <f>'Core Indicators'!E67</f>
        <v>LBY</v>
      </c>
      <c r="F67" s="41">
        <f>'Core Indicators'!O67</f>
        <v>1759540</v>
      </c>
      <c r="G67" s="41">
        <f>'Core Indicators'!W67</f>
        <v>7391000</v>
      </c>
      <c r="H67" s="41">
        <f>'Core Indicators'!AE67</f>
        <v>791000</v>
      </c>
      <c r="I67" s="41">
        <f>'Core Indicators'!AM67</f>
        <v>791000</v>
      </c>
      <c r="J67" s="41" t="str">
        <f>'Core Indicators'!AU67</f>
        <v>x</v>
      </c>
      <c r="K67" s="41" t="str">
        <f>'Core Indicators'!BC67</f>
        <v>x</v>
      </c>
      <c r="L67" s="41">
        <f>'Core Indicators'!BK67</f>
        <v>870</v>
      </c>
      <c r="M67" s="41" t="str">
        <f>'Core Indicators'!BS67</f>
        <v>x</v>
      </c>
      <c r="N67" s="41" t="str">
        <f>'Core Indicators'!CA67</f>
        <v>x</v>
      </c>
      <c r="O67" s="41" t="e">
        <f>'Core Indicators'!CI67</f>
        <v>#N/A</v>
      </c>
      <c r="P67" s="41" t="str">
        <f>'Core Indicators'!CQ67</f>
        <v>x</v>
      </c>
      <c r="Q67" s="41">
        <f>'Core Indicators'!DG67</f>
        <v>6600000</v>
      </c>
      <c r="R67" s="41">
        <f>'Core Indicators'!DO67</f>
        <v>0</v>
      </c>
      <c r="S67" s="41">
        <f>'Core Indicators'!DW67</f>
        <v>791000</v>
      </c>
      <c r="T67" s="41" t="str">
        <f>'Core Indicators'!EE67</f>
        <v>x</v>
      </c>
      <c r="U67" s="41" t="str">
        <f>'Core Indicators'!EM67</f>
        <v>x</v>
      </c>
      <c r="V67" s="41">
        <f>'Core Indicators'!FC67</f>
        <v>4</v>
      </c>
      <c r="W67" s="41">
        <f>'Core Indicators'!FK67</f>
        <v>79000</v>
      </c>
      <c r="X67" s="41">
        <f>'Core Indicators'!FS67</f>
        <v>229000</v>
      </c>
      <c r="Y67" s="41">
        <f>'Core Indicators'!GA67</f>
        <v>2</v>
      </c>
      <c r="Z67" s="41">
        <f>'Core Indicators'!GI67</f>
        <v>3</v>
      </c>
      <c r="AA67" s="41">
        <f>'Core Indicators'!GQ67</f>
        <v>2</v>
      </c>
      <c r="AB67" s="41">
        <f>'Core Indicators'!GY67</f>
        <v>0</v>
      </c>
      <c r="AC67" s="41">
        <f>'Core Indicators'!HG67</f>
        <v>2</v>
      </c>
      <c r="AD67" s="41">
        <f>'Core Indicators'!HO67</f>
        <v>3</v>
      </c>
      <c r="AE67" s="41">
        <f>'Core Indicators'!HW67</f>
        <v>0</v>
      </c>
      <c r="AF67" s="41">
        <f>'Core Indicators'!IE67</f>
        <v>1</v>
      </c>
      <c r="AG67" s="41">
        <f>'Core Indicators'!IM67</f>
        <v>2</v>
      </c>
    </row>
    <row r="68" spans="1:33" ht="20.149999999999999" customHeight="1" x14ac:dyDescent="0.35">
      <c r="A68" s="233" t="str">
        <f>'Core Indicators'!A:A</f>
        <v>Storm Daniel and floods in Libya</v>
      </c>
      <c r="B68" s="233" t="str">
        <f>'Core Indicators'!B:B</f>
        <v>Floods,Other seasonal event</v>
      </c>
      <c r="C68" s="233" t="str">
        <f>'Core Indicators'!C68</f>
        <v>LBY003</v>
      </c>
      <c r="D68" s="233" t="str">
        <f>'Core Indicators'!D68</f>
        <v>Libya</v>
      </c>
      <c r="E68" s="233" t="str">
        <f>'Core Indicators'!E68</f>
        <v>LBY</v>
      </c>
      <c r="F68" s="42">
        <f>'Core Indicators'!O68</f>
        <v>67827</v>
      </c>
      <c r="G68" s="42">
        <f>'Core Indicators'!W68</f>
        <v>2010000</v>
      </c>
      <c r="H68" s="42">
        <f>'Core Indicators'!AE68</f>
        <v>884000</v>
      </c>
      <c r="I68" s="42">
        <f>'Core Indicators'!AM68</f>
        <v>45000</v>
      </c>
      <c r="J68" s="42" t="str">
        <f>'Core Indicators'!AU68</f>
        <v>x</v>
      </c>
      <c r="K68" s="42" t="str">
        <f>'Core Indicators'!BC68</f>
        <v>x</v>
      </c>
      <c r="L68" s="42">
        <f>'Core Indicators'!BK68</f>
        <v>0</v>
      </c>
      <c r="M68" s="42">
        <f>'Core Indicators'!BS68</f>
        <v>2217</v>
      </c>
      <c r="N68" s="42">
        <f>'Core Indicators'!CA68</f>
        <v>1127</v>
      </c>
      <c r="O68" s="42" t="e">
        <f>'Core Indicators'!CI68</f>
        <v>#N/A</v>
      </c>
      <c r="P68" s="42" t="str">
        <f>'Core Indicators'!CQ68</f>
        <v>x</v>
      </c>
      <c r="Q68" s="42">
        <f>'Core Indicators'!DG68</f>
        <v>1126000</v>
      </c>
      <c r="R68" s="42">
        <f>'Core Indicators'!DO68</f>
        <v>0</v>
      </c>
      <c r="S68" s="42">
        <f>'Core Indicators'!DW68</f>
        <v>884000</v>
      </c>
      <c r="T68" s="42" t="str">
        <f>'Core Indicators'!EE68</f>
        <v>x</v>
      </c>
      <c r="U68" s="42" t="str">
        <f>'Core Indicators'!EM68</f>
        <v>x</v>
      </c>
      <c r="V68" s="42">
        <f>'Core Indicators'!FC68</f>
        <v>5</v>
      </c>
      <c r="W68" s="42" t="str">
        <f>'Core Indicators'!FK68</f>
        <v>x</v>
      </c>
      <c r="X68" s="42" t="str">
        <f>'Core Indicators'!FS68</f>
        <v>x</v>
      </c>
      <c r="Y68" s="42">
        <f>'Core Indicators'!GA68</f>
        <v>2</v>
      </c>
      <c r="Z68" s="42">
        <f>'Core Indicators'!GI68</f>
        <v>2</v>
      </c>
      <c r="AA68" s="42">
        <f>'Core Indicators'!GQ68</f>
        <v>2</v>
      </c>
      <c r="AB68" s="42">
        <f>'Core Indicators'!GY68</f>
        <v>0</v>
      </c>
      <c r="AC68" s="42">
        <f>'Core Indicators'!HG68</f>
        <v>0</v>
      </c>
      <c r="AD68" s="42">
        <f>'Core Indicators'!HO68</f>
        <v>2</v>
      </c>
      <c r="AE68" s="42">
        <f>'Core Indicators'!HW68</f>
        <v>0</v>
      </c>
      <c r="AF68" s="42">
        <f>'Core Indicators'!IE68</f>
        <v>1</v>
      </c>
      <c r="AG68" s="42">
        <f>'Core Indicators'!IM68</f>
        <v>3</v>
      </c>
    </row>
    <row r="69" spans="1:33" ht="20.149999999999999" customHeight="1" x14ac:dyDescent="0.35">
      <c r="A69" s="62" t="str">
        <f>'Core Indicators'!A:A</f>
        <v>Refugees from Sudan in Libya</v>
      </c>
      <c r="B69" s="62" t="str">
        <f>'Core Indicators'!B:B</f>
        <v>Conflict</v>
      </c>
      <c r="C69" s="62" t="str">
        <f>'Core Indicators'!C69</f>
        <v>LBY004</v>
      </c>
      <c r="D69" s="62" t="str">
        <f>'Core Indicators'!D69</f>
        <v>Libya</v>
      </c>
      <c r="E69" s="62" t="str">
        <f>'Core Indicators'!E69</f>
        <v>LBY</v>
      </c>
      <c r="F69" s="41">
        <f>'Core Indicators'!O69</f>
        <v>868682</v>
      </c>
      <c r="G69" s="41">
        <f>'Core Indicators'!W69</f>
        <v>2955000</v>
      </c>
      <c r="H69" s="41">
        <f>'Core Indicators'!AE69</f>
        <v>195000</v>
      </c>
      <c r="I69" s="41">
        <f>'Core Indicators'!AM69</f>
        <v>195000</v>
      </c>
      <c r="J69" s="41" t="str">
        <f>'Core Indicators'!AU69</f>
        <v>x</v>
      </c>
      <c r="K69" s="41" t="str">
        <f>'Core Indicators'!BC69</f>
        <v>x</v>
      </c>
      <c r="L69" s="41">
        <f>'Core Indicators'!BK69</f>
        <v>10</v>
      </c>
      <c r="M69" s="41" t="str">
        <f>'Core Indicators'!BS69</f>
        <v>x</v>
      </c>
      <c r="N69" s="41" t="str">
        <f>'Core Indicators'!CA69</f>
        <v>x</v>
      </c>
      <c r="O69" s="41" t="e">
        <f>'Core Indicators'!CI69</f>
        <v>#N/A</v>
      </c>
      <c r="P69" s="41" t="str">
        <f>'Core Indicators'!CQ69</f>
        <v>x</v>
      </c>
      <c r="Q69" s="41">
        <f>'Core Indicators'!DG69</f>
        <v>2760000</v>
      </c>
      <c r="R69" s="41">
        <f>'Core Indicators'!DO69</f>
        <v>0</v>
      </c>
      <c r="S69" s="41">
        <f>'Core Indicators'!DW69</f>
        <v>85000</v>
      </c>
      <c r="T69" s="41">
        <f>'Core Indicators'!EE69</f>
        <v>110000</v>
      </c>
      <c r="U69" s="41" t="str">
        <f>'Core Indicators'!EM69</f>
        <v>x</v>
      </c>
      <c r="V69" s="41">
        <f>'Core Indicators'!FC69</f>
        <v>2</v>
      </c>
      <c r="W69" s="41" t="str">
        <f>'Core Indicators'!FK69</f>
        <v>x</v>
      </c>
      <c r="X69" s="41" t="str">
        <f>'Core Indicators'!FS69</f>
        <v>x</v>
      </c>
      <c r="Y69" s="41">
        <f>'Core Indicators'!GA69</f>
        <v>2</v>
      </c>
      <c r="Z69" s="41">
        <f>'Core Indicators'!GI69</f>
        <v>2</v>
      </c>
      <c r="AA69" s="41">
        <f>'Core Indicators'!GQ69</f>
        <v>1</v>
      </c>
      <c r="AB69" s="41">
        <f>'Core Indicators'!GY69</f>
        <v>0</v>
      </c>
      <c r="AC69" s="41">
        <f>'Core Indicators'!HG69</f>
        <v>2</v>
      </c>
      <c r="AD69" s="41">
        <f>'Core Indicators'!HO69</f>
        <v>3</v>
      </c>
      <c r="AE69" s="41">
        <f>'Core Indicators'!HW69</f>
        <v>0</v>
      </c>
      <c r="AF69" s="41">
        <f>'Core Indicators'!IE69</f>
        <v>1</v>
      </c>
      <c r="AG69" s="41">
        <f>'Core Indicators'!IM69</f>
        <v>2</v>
      </c>
    </row>
    <row r="70" spans="1:33" ht="20.149999999999999" customHeight="1" x14ac:dyDescent="0.35">
      <c r="A70" s="233" t="str">
        <f>'Core Indicators'!A:A</f>
        <v>2024 Floods and Monsoon Rain</v>
      </c>
      <c r="B70" s="233" t="str">
        <f>'Core Indicators'!B:B</f>
        <v>Floods</v>
      </c>
      <c r="C70" s="233" t="str">
        <f>'Core Indicators'!C70</f>
        <v>LKA004</v>
      </c>
      <c r="D70" s="233" t="str">
        <f>'Core Indicators'!D70</f>
        <v>Sri Lanka</v>
      </c>
      <c r="E70" s="233" t="str">
        <f>'Core Indicators'!E70</f>
        <v>LKA</v>
      </c>
      <c r="F70" s="42">
        <f>'Core Indicators'!O70</f>
        <v>12966</v>
      </c>
      <c r="G70" s="42">
        <f>'Core Indicators'!W70</f>
        <v>10201000</v>
      </c>
      <c r="H70" s="42">
        <f>'Core Indicators'!AE70</f>
        <v>254000</v>
      </c>
      <c r="I70" s="42">
        <f>'Core Indicators'!AM70</f>
        <v>0</v>
      </c>
      <c r="J70" s="42">
        <f>'Core Indicators'!AU70</f>
        <v>32</v>
      </c>
      <c r="K70" s="42" t="str">
        <f>'Core Indicators'!BC70</f>
        <v>x</v>
      </c>
      <c r="L70" s="42">
        <f>'Core Indicators'!BK70</f>
        <v>33</v>
      </c>
      <c r="M70" s="42">
        <f>'Core Indicators'!BS70</f>
        <v>16120</v>
      </c>
      <c r="N70" s="42">
        <f>'Core Indicators'!CA70</f>
        <v>243</v>
      </c>
      <c r="O70" s="42" t="e">
        <f>'Core Indicators'!CI70</f>
        <v>#N/A</v>
      </c>
      <c r="P70" s="42" t="str">
        <f>'Core Indicators'!CQ70</f>
        <v>x</v>
      </c>
      <c r="Q70" s="42">
        <f>'Core Indicators'!DG70</f>
        <v>9947000</v>
      </c>
      <c r="R70" s="42">
        <f>'Core Indicators'!DO70</f>
        <v>177000</v>
      </c>
      <c r="S70" s="42">
        <f>'Core Indicators'!DW70</f>
        <v>77000</v>
      </c>
      <c r="T70" s="42" t="str">
        <f>'Core Indicators'!EE70</f>
        <v>x</v>
      </c>
      <c r="U70" s="42" t="str">
        <f>'Core Indicators'!EM70</f>
        <v>x</v>
      </c>
      <c r="V70" s="42">
        <f>'Core Indicators'!FC70</f>
        <v>3</v>
      </c>
      <c r="W70" s="42" t="str">
        <f>'Core Indicators'!FK70</f>
        <v>x</v>
      </c>
      <c r="X70" s="42" t="str">
        <f>'Core Indicators'!FS70</f>
        <v>x</v>
      </c>
      <c r="Y70" s="42">
        <f>'Core Indicators'!GA70</f>
        <v>0</v>
      </c>
      <c r="Z70" s="42">
        <f>'Core Indicators'!GI70</f>
        <v>0</v>
      </c>
      <c r="AA70" s="42">
        <f>'Core Indicators'!GQ70</f>
        <v>0</v>
      </c>
      <c r="AB70" s="42">
        <f>'Core Indicators'!GY70</f>
        <v>0</v>
      </c>
      <c r="AC70" s="42">
        <f>'Core Indicators'!HG70</f>
        <v>0</v>
      </c>
      <c r="AD70" s="42">
        <f>'Core Indicators'!HO70</f>
        <v>0</v>
      </c>
      <c r="AE70" s="42">
        <f>'Core Indicators'!HW70</f>
        <v>0</v>
      </c>
      <c r="AF70" s="42">
        <f>'Core Indicators'!IE70</f>
        <v>2</v>
      </c>
      <c r="AG70" s="42">
        <f>'Core Indicators'!IM70</f>
        <v>1</v>
      </c>
    </row>
    <row r="71" spans="1:33" ht="20.149999999999999" customHeight="1" x14ac:dyDescent="0.35">
      <c r="A71" s="62" t="str">
        <f>'Core Indicators'!A:A</f>
        <v>Food security crisis in Lesotho</v>
      </c>
      <c r="B71" s="62" t="str">
        <f>'Core Indicators'!B:B</f>
        <v>Drought</v>
      </c>
      <c r="C71" s="62" t="str">
        <f>'Core Indicators'!C71</f>
        <v>LSO004</v>
      </c>
      <c r="D71" s="62" t="str">
        <f>'Core Indicators'!D71</f>
        <v>Lesotho</v>
      </c>
      <c r="E71" s="62" t="str">
        <f>'Core Indicators'!E71</f>
        <v>LSO</v>
      </c>
      <c r="F71" s="41">
        <f>'Core Indicators'!O71</f>
        <v>30355</v>
      </c>
      <c r="G71" s="41">
        <f>'Core Indicators'!W71</f>
        <v>1505000</v>
      </c>
      <c r="H71" s="41">
        <f>'Core Indicators'!AE71</f>
        <v>840000</v>
      </c>
      <c r="I71" s="41" t="str">
        <f>'Core Indicators'!AM71</f>
        <v>x</v>
      </c>
      <c r="J71" s="41" t="str">
        <f>'Core Indicators'!AU71</f>
        <v>x</v>
      </c>
      <c r="K71" s="41" t="str">
        <f>'Core Indicators'!BC71</f>
        <v>x</v>
      </c>
      <c r="L71" s="41">
        <f>'Core Indicators'!BK71</f>
        <v>0</v>
      </c>
      <c r="M71" s="41" t="str">
        <f>'Core Indicators'!BS71</f>
        <v>x</v>
      </c>
      <c r="N71" s="41" t="str">
        <f>'Core Indicators'!CA71</f>
        <v>x</v>
      </c>
      <c r="O71" s="41" t="e">
        <f>'Core Indicators'!CI71</f>
        <v>#N/A</v>
      </c>
      <c r="P71" s="41" t="str">
        <f>'Core Indicators'!CQ71</f>
        <v>x</v>
      </c>
      <c r="Q71" s="41">
        <f>'Core Indicators'!DG71</f>
        <v>665000</v>
      </c>
      <c r="R71" s="41">
        <f>'Core Indicators'!DO71</f>
        <v>547000</v>
      </c>
      <c r="S71" s="41">
        <f>'Core Indicators'!DW71</f>
        <v>293000</v>
      </c>
      <c r="T71" s="41">
        <f>'Core Indicators'!EE71</f>
        <v>0</v>
      </c>
      <c r="U71" s="41">
        <f>'Core Indicators'!EM71</f>
        <v>0</v>
      </c>
      <c r="V71" s="41">
        <f>'Core Indicators'!FC71</f>
        <v>1</v>
      </c>
      <c r="W71" s="41" t="str">
        <f>'Core Indicators'!FK71</f>
        <v>x</v>
      </c>
      <c r="X71" s="41" t="str">
        <f>'Core Indicators'!FS71</f>
        <v>x</v>
      </c>
      <c r="Y71" s="41">
        <f>'Core Indicators'!GA71</f>
        <v>0</v>
      </c>
      <c r="Z71" s="41">
        <f>'Core Indicators'!GI71</f>
        <v>0</v>
      </c>
      <c r="AA71" s="41">
        <f>'Core Indicators'!GQ71</f>
        <v>0</v>
      </c>
      <c r="AB71" s="41">
        <f>'Core Indicators'!GY71</f>
        <v>0</v>
      </c>
      <c r="AC71" s="41">
        <f>'Core Indicators'!HG71</f>
        <v>0</v>
      </c>
      <c r="AD71" s="41">
        <f>'Core Indicators'!HO71</f>
        <v>0</v>
      </c>
      <c r="AE71" s="41">
        <f>'Core Indicators'!HW71</f>
        <v>0</v>
      </c>
      <c r="AF71" s="41">
        <f>'Core Indicators'!IE71</f>
        <v>0</v>
      </c>
      <c r="AG71" s="41">
        <f>'Core Indicators'!IM71</f>
        <v>0</v>
      </c>
    </row>
    <row r="72" spans="1:33" ht="20.149999999999999" customHeight="1" x14ac:dyDescent="0.35">
      <c r="A72" s="233" t="str">
        <f>'Core Indicators'!A:A</f>
        <v>Displacement from Russia-Ukraine conflict in Lithuania</v>
      </c>
      <c r="B72" s="233" t="str">
        <f>'Core Indicators'!B:B</f>
        <v>Conflict,Displacement</v>
      </c>
      <c r="C72" s="233" t="str">
        <f>'Core Indicators'!C72</f>
        <v>LTU002</v>
      </c>
      <c r="D72" s="233" t="str">
        <f>'Core Indicators'!D72</f>
        <v>Lithuania</v>
      </c>
      <c r="E72" s="233" t="str">
        <f>'Core Indicators'!E72</f>
        <v>LTU</v>
      </c>
      <c r="F72" s="42">
        <f>'Core Indicators'!O72</f>
        <v>62610</v>
      </c>
      <c r="G72" s="42">
        <f>'Core Indicators'!W72</f>
        <v>2876000</v>
      </c>
      <c r="H72" s="42">
        <f>'Core Indicators'!AE72</f>
        <v>44000</v>
      </c>
      <c r="I72" s="42">
        <f>'Core Indicators'!AM72</f>
        <v>44000</v>
      </c>
      <c r="J72" s="42" t="str">
        <f>'Core Indicators'!AU72</f>
        <v>x</v>
      </c>
      <c r="K72" s="42" t="str">
        <f>'Core Indicators'!BC72</f>
        <v>x</v>
      </c>
      <c r="L72" s="42">
        <f>'Core Indicators'!BK72</f>
        <v>0</v>
      </c>
      <c r="M72" s="42">
        <f>'Core Indicators'!BS72</f>
        <v>0</v>
      </c>
      <c r="N72" s="42">
        <f>'Core Indicators'!CA72</f>
        <v>0</v>
      </c>
      <c r="O72" s="42" t="e">
        <f>'Core Indicators'!CI72</f>
        <v>#N/A</v>
      </c>
      <c r="P72" s="42" t="str">
        <f>'Core Indicators'!CQ72</f>
        <v>x</v>
      </c>
      <c r="Q72" s="42">
        <f>'Core Indicators'!DG72</f>
        <v>2832000</v>
      </c>
      <c r="R72" s="42">
        <f>'Core Indicators'!DO72</f>
        <v>0</v>
      </c>
      <c r="S72" s="42">
        <f>'Core Indicators'!DW72</f>
        <v>44000</v>
      </c>
      <c r="T72" s="42">
        <f>'Core Indicators'!EE72</f>
        <v>0</v>
      </c>
      <c r="U72" s="42">
        <f>'Core Indicators'!EM72</f>
        <v>0</v>
      </c>
      <c r="V72" s="42">
        <f>'Core Indicators'!FC72</f>
        <v>2</v>
      </c>
      <c r="W72" s="42" t="str">
        <f>'Core Indicators'!FK72</f>
        <v>x</v>
      </c>
      <c r="X72" s="42" t="str">
        <f>'Core Indicators'!FS72</f>
        <v>x</v>
      </c>
      <c r="Y72" s="42">
        <f>'Core Indicators'!GA72</f>
        <v>0</v>
      </c>
      <c r="Z72" s="42">
        <f>'Core Indicators'!GI72</f>
        <v>0</v>
      </c>
      <c r="AA72" s="42">
        <f>'Core Indicators'!GQ72</f>
        <v>0</v>
      </c>
      <c r="AB72" s="42">
        <f>'Core Indicators'!GY72</f>
        <v>0</v>
      </c>
      <c r="AC72" s="42">
        <f>'Core Indicators'!HG72</f>
        <v>0</v>
      </c>
      <c r="AD72" s="42">
        <f>'Core Indicators'!HO72</f>
        <v>0</v>
      </c>
      <c r="AE72" s="42">
        <f>'Core Indicators'!HW72</f>
        <v>0</v>
      </c>
      <c r="AF72" s="42">
        <f>'Core Indicators'!IE72</f>
        <v>0</v>
      </c>
      <c r="AG72" s="42">
        <f>'Core Indicators'!IM72</f>
        <v>0</v>
      </c>
    </row>
    <row r="73" spans="1:33" ht="20.149999999999999" customHeight="1" x14ac:dyDescent="0.35">
      <c r="A73" s="62" t="str">
        <f>'Core Indicators'!A:A</f>
        <v>Displacement from Russia-Ukraine conflict in Latvia</v>
      </c>
      <c r="B73" s="62" t="str">
        <f>'Core Indicators'!B:B</f>
        <v>Conflict,Displacement</v>
      </c>
      <c r="C73" s="62" t="str">
        <f>'Core Indicators'!C73</f>
        <v>LVA002</v>
      </c>
      <c r="D73" s="62" t="str">
        <f>'Core Indicators'!D73</f>
        <v>Latvia</v>
      </c>
      <c r="E73" s="62" t="str">
        <f>'Core Indicators'!E73</f>
        <v>LVA</v>
      </c>
      <c r="F73" s="41">
        <f>'Core Indicators'!O73</f>
        <v>62230</v>
      </c>
      <c r="G73" s="41">
        <f>'Core Indicators'!W73</f>
        <v>1925000</v>
      </c>
      <c r="H73" s="41">
        <f>'Core Indicators'!AE73</f>
        <v>46000</v>
      </c>
      <c r="I73" s="41">
        <f>'Core Indicators'!AM73</f>
        <v>46000</v>
      </c>
      <c r="J73" s="41" t="str">
        <f>'Core Indicators'!AU73</f>
        <v>x</v>
      </c>
      <c r="K73" s="41" t="str">
        <f>'Core Indicators'!BC73</f>
        <v>x</v>
      </c>
      <c r="L73" s="41">
        <f>'Core Indicators'!BK73</f>
        <v>0</v>
      </c>
      <c r="M73" s="41">
        <f>'Core Indicators'!BS73</f>
        <v>0</v>
      </c>
      <c r="N73" s="41">
        <f>'Core Indicators'!CA73</f>
        <v>0</v>
      </c>
      <c r="O73" s="41" t="e">
        <f>'Core Indicators'!CI73</f>
        <v>#N/A</v>
      </c>
      <c r="P73" s="41" t="str">
        <f>'Core Indicators'!CQ73</f>
        <v>x</v>
      </c>
      <c r="Q73" s="41">
        <f>'Core Indicators'!DG73</f>
        <v>1879000</v>
      </c>
      <c r="R73" s="41">
        <f>'Core Indicators'!DO73</f>
        <v>0</v>
      </c>
      <c r="S73" s="41">
        <f>'Core Indicators'!DW73</f>
        <v>46000</v>
      </c>
      <c r="T73" s="41">
        <f>'Core Indicators'!EE73</f>
        <v>0</v>
      </c>
      <c r="U73" s="41">
        <f>'Core Indicators'!EM73</f>
        <v>0</v>
      </c>
      <c r="V73" s="41">
        <f>'Core Indicators'!FC73</f>
        <v>2</v>
      </c>
      <c r="W73" s="41" t="str">
        <f>'Core Indicators'!FK73</f>
        <v>x</v>
      </c>
      <c r="X73" s="41" t="str">
        <f>'Core Indicators'!FS73</f>
        <v>x</v>
      </c>
      <c r="Y73" s="41">
        <f>'Core Indicators'!GA73</f>
        <v>0</v>
      </c>
      <c r="Z73" s="41">
        <f>'Core Indicators'!GI73</f>
        <v>0</v>
      </c>
      <c r="AA73" s="41">
        <f>'Core Indicators'!GQ73</f>
        <v>0</v>
      </c>
      <c r="AB73" s="41">
        <f>'Core Indicators'!GY73</f>
        <v>0</v>
      </c>
      <c r="AC73" s="41">
        <f>'Core Indicators'!HG73</f>
        <v>0</v>
      </c>
      <c r="AD73" s="41">
        <f>'Core Indicators'!HO73</f>
        <v>0</v>
      </c>
      <c r="AE73" s="41">
        <f>'Core Indicators'!HW73</f>
        <v>0</v>
      </c>
      <c r="AF73" s="41">
        <f>'Core Indicators'!IE73</f>
        <v>0</v>
      </c>
      <c r="AG73" s="41">
        <f>'Core Indicators'!IM73</f>
        <v>0</v>
      </c>
    </row>
    <row r="74" spans="1:33" ht="20.149999999999999" customHeight="1" x14ac:dyDescent="0.35">
      <c r="A74" s="233" t="str">
        <f>'Core Indicators'!A:A</f>
        <v>Multiple crises in Morocco</v>
      </c>
      <c r="B74" s="233" t="str">
        <f>'Core Indicators'!B:B</f>
        <v>Displacement,Earthquake</v>
      </c>
      <c r="C74" s="233" t="str">
        <f>'Core Indicators'!C74</f>
        <v>MAR001</v>
      </c>
      <c r="D74" s="233" t="str">
        <f>'Core Indicators'!D74</f>
        <v>Morocco</v>
      </c>
      <c r="E74" s="233" t="str">
        <f>'Core Indicators'!E74</f>
        <v>MAR</v>
      </c>
      <c r="F74" s="42">
        <f>'Core Indicators'!O74</f>
        <v>446300</v>
      </c>
      <c r="G74" s="42">
        <f>'Core Indicators'!W74</f>
        <v>38127000</v>
      </c>
      <c r="H74" s="42">
        <f>'Core Indicators'!AE74</f>
        <v>2818000</v>
      </c>
      <c r="I74" s="42">
        <f>'Core Indicators'!AM74</f>
        <v>518000</v>
      </c>
      <c r="J74" s="42">
        <f>'Core Indicators'!AU74</f>
        <v>5500</v>
      </c>
      <c r="K74" s="42" t="str">
        <f>'Core Indicators'!BC74</f>
        <v>x</v>
      </c>
      <c r="L74" s="42">
        <f>'Core Indicators'!BK74</f>
        <v>171</v>
      </c>
      <c r="M74" s="42">
        <f>'Core Indicators'!BS74</f>
        <v>40579</v>
      </c>
      <c r="N74" s="42">
        <f>'Core Indicators'!CA74</f>
        <v>19095</v>
      </c>
      <c r="O74" s="42" t="e">
        <f>'Core Indicators'!CI74</f>
        <v>#N/A</v>
      </c>
      <c r="P74" s="42" t="str">
        <f>'Core Indicators'!CQ74</f>
        <v>x</v>
      </c>
      <c r="Q74" s="42">
        <f>'Core Indicators'!DG74</f>
        <v>35309000</v>
      </c>
      <c r="R74" s="42">
        <f>'Core Indicators'!DO74</f>
        <v>2300000</v>
      </c>
      <c r="S74" s="42">
        <f>'Core Indicators'!DW74</f>
        <v>518000</v>
      </c>
      <c r="T74" s="42" t="str">
        <f>'Core Indicators'!EE74</f>
        <v>x</v>
      </c>
      <c r="U74" s="42" t="str">
        <f>'Core Indicators'!EM74</f>
        <v>x</v>
      </c>
      <c r="V74" s="42">
        <f>'Core Indicators'!FC74</f>
        <v>2</v>
      </c>
      <c r="W74" s="42" t="str">
        <f>'Core Indicators'!FK74</f>
        <v>x</v>
      </c>
      <c r="X74" s="42" t="str">
        <f>'Core Indicators'!FS74</f>
        <v>x</v>
      </c>
      <c r="Y74" s="42">
        <f>'Core Indicators'!GA74</f>
        <v>0</v>
      </c>
      <c r="Z74" s="42">
        <f>'Core Indicators'!GI74</f>
        <v>0</v>
      </c>
      <c r="AA74" s="42">
        <f>'Core Indicators'!GQ74</f>
        <v>1</v>
      </c>
      <c r="AB74" s="42">
        <f>'Core Indicators'!GY74</f>
        <v>0</v>
      </c>
      <c r="AC74" s="42">
        <f>'Core Indicators'!HG74</f>
        <v>0</v>
      </c>
      <c r="AD74" s="42">
        <f>'Core Indicators'!HO74</f>
        <v>1</v>
      </c>
      <c r="AE74" s="42">
        <f>'Core Indicators'!HW74</f>
        <v>0</v>
      </c>
      <c r="AF74" s="42">
        <f>'Core Indicators'!IE74</f>
        <v>0</v>
      </c>
      <c r="AG74" s="42">
        <f>'Core Indicators'!IM74</f>
        <v>3</v>
      </c>
    </row>
    <row r="75" spans="1:33" ht="20.149999999999999" customHeight="1" x14ac:dyDescent="0.35">
      <c r="A75" s="62" t="str">
        <f>'Core Indicators'!A:A</f>
        <v>Mixed migration flows in Morocco</v>
      </c>
      <c r="B75" s="62" t="str">
        <f>'Core Indicators'!B:B</f>
        <v>Displacement</v>
      </c>
      <c r="C75" s="62" t="str">
        <f>'Core Indicators'!C75</f>
        <v>MAR002</v>
      </c>
      <c r="D75" s="62" t="str">
        <f>'Core Indicators'!D75</f>
        <v>Morocco</v>
      </c>
      <c r="E75" s="62" t="str">
        <f>'Core Indicators'!E75</f>
        <v>MAR</v>
      </c>
      <c r="F75" s="41">
        <f>'Core Indicators'!O75</f>
        <v>446300</v>
      </c>
      <c r="G75" s="41">
        <f>'Core Indicators'!W75</f>
        <v>38127000</v>
      </c>
      <c r="H75" s="41">
        <f>'Core Indicators'!AE75</f>
        <v>18000</v>
      </c>
      <c r="I75" s="41">
        <f>'Core Indicators'!AM75</f>
        <v>18000</v>
      </c>
      <c r="J75" s="41" t="str">
        <f>'Core Indicators'!AU75</f>
        <v>x</v>
      </c>
      <c r="K75" s="41" t="str">
        <f>'Core Indicators'!BC75</f>
        <v>x</v>
      </c>
      <c r="L75" s="41">
        <f>'Core Indicators'!BK75</f>
        <v>156</v>
      </c>
      <c r="M75" s="41">
        <f>'Core Indicators'!BS75</f>
        <v>0</v>
      </c>
      <c r="N75" s="41">
        <f>'Core Indicators'!CA75</f>
        <v>0</v>
      </c>
      <c r="O75" s="41" t="e">
        <f>'Core Indicators'!CI75</f>
        <v>#N/A</v>
      </c>
      <c r="P75" s="41">
        <f>'Core Indicators'!CQ75</f>
        <v>0</v>
      </c>
      <c r="Q75" s="41">
        <f>'Core Indicators'!DG75</f>
        <v>38109000</v>
      </c>
      <c r="R75" s="41">
        <f>'Core Indicators'!DO75</f>
        <v>0</v>
      </c>
      <c r="S75" s="41">
        <f>'Core Indicators'!DW75</f>
        <v>18000</v>
      </c>
      <c r="T75" s="41" t="str">
        <f>'Core Indicators'!EE75</f>
        <v>x</v>
      </c>
      <c r="U75" s="41" t="str">
        <f>'Core Indicators'!EM75</f>
        <v>x</v>
      </c>
      <c r="V75" s="41">
        <f>'Core Indicators'!FC75</f>
        <v>4</v>
      </c>
      <c r="W75" s="41">
        <f>'Core Indicators'!FK75</f>
        <v>0</v>
      </c>
      <c r="X75" s="41">
        <f>'Core Indicators'!FS75</f>
        <v>0</v>
      </c>
      <c r="Y75" s="41">
        <f>'Core Indicators'!GA75</f>
        <v>0</v>
      </c>
      <c r="Z75" s="41">
        <f>'Core Indicators'!GI75</f>
        <v>0</v>
      </c>
      <c r="AA75" s="41">
        <f>'Core Indicators'!GQ75</f>
        <v>0</v>
      </c>
      <c r="AB75" s="41">
        <f>'Core Indicators'!GY75</f>
        <v>0</v>
      </c>
      <c r="AC75" s="41">
        <f>'Core Indicators'!HG75</f>
        <v>0</v>
      </c>
      <c r="AD75" s="41">
        <f>'Core Indicators'!HO75</f>
        <v>1</v>
      </c>
      <c r="AE75" s="41">
        <f>'Core Indicators'!HW75</f>
        <v>0</v>
      </c>
      <c r="AF75" s="41">
        <f>'Core Indicators'!IE75</f>
        <v>0</v>
      </c>
      <c r="AG75" s="41">
        <f>'Core Indicators'!IM75</f>
        <v>2</v>
      </c>
    </row>
    <row r="76" spans="1:33" ht="20.149999999999999" customHeight="1" x14ac:dyDescent="0.35">
      <c r="A76" s="233" t="str">
        <f>'Core Indicators'!A:A</f>
        <v>Al Haouz Earthquake in Morocco</v>
      </c>
      <c r="B76" s="233" t="str">
        <f>'Core Indicators'!B:B</f>
        <v>Earthquake</v>
      </c>
      <c r="C76" s="233" t="str">
        <f>'Core Indicators'!C76</f>
        <v>MAR003</v>
      </c>
      <c r="D76" s="233" t="str">
        <f>'Core Indicators'!D76</f>
        <v>Morocco</v>
      </c>
      <c r="E76" s="233" t="str">
        <f>'Core Indicators'!E76</f>
        <v>MAR</v>
      </c>
      <c r="F76" s="42">
        <f>'Core Indicators'!O76</f>
        <v>53316</v>
      </c>
      <c r="G76" s="42">
        <f>'Core Indicators'!W76</f>
        <v>6600000</v>
      </c>
      <c r="H76" s="42">
        <f>'Core Indicators'!AE76</f>
        <v>2800000</v>
      </c>
      <c r="I76" s="42">
        <f>'Core Indicators'!AM76</f>
        <v>500000</v>
      </c>
      <c r="J76" s="42">
        <f>'Core Indicators'!AU76</f>
        <v>5500</v>
      </c>
      <c r="K76" s="42" t="str">
        <f>'Core Indicators'!BC76</f>
        <v>x</v>
      </c>
      <c r="L76" s="42">
        <f>'Core Indicators'!BK76</f>
        <v>0</v>
      </c>
      <c r="M76" s="42">
        <f>'Core Indicators'!BS76</f>
        <v>40579</v>
      </c>
      <c r="N76" s="42">
        <f>'Core Indicators'!CA76</f>
        <v>19095</v>
      </c>
      <c r="O76" s="42" t="e">
        <f>'Core Indicators'!CI76</f>
        <v>#N/A</v>
      </c>
      <c r="P76" s="42" t="str">
        <f>'Core Indicators'!CQ76</f>
        <v>x</v>
      </c>
      <c r="Q76" s="42">
        <f>'Core Indicators'!DG76</f>
        <v>3800000</v>
      </c>
      <c r="R76" s="42">
        <f>'Core Indicators'!DO76</f>
        <v>2300000</v>
      </c>
      <c r="S76" s="42">
        <f>'Core Indicators'!DW76</f>
        <v>500000</v>
      </c>
      <c r="T76" s="42" t="str">
        <f>'Core Indicators'!EE76</f>
        <v>x</v>
      </c>
      <c r="U76" s="42" t="str">
        <f>'Core Indicators'!EM76</f>
        <v>x</v>
      </c>
      <c r="V76" s="42">
        <f>'Core Indicators'!FC76</f>
        <v>2</v>
      </c>
      <c r="W76" s="42" t="str">
        <f>'Core Indicators'!FK76</f>
        <v>x</v>
      </c>
      <c r="X76" s="42" t="str">
        <f>'Core Indicators'!FS76</f>
        <v>x</v>
      </c>
      <c r="Y76" s="42">
        <f>'Core Indicators'!GA76</f>
        <v>0</v>
      </c>
      <c r="Z76" s="42">
        <f>'Core Indicators'!GI76</f>
        <v>0</v>
      </c>
      <c r="AA76" s="42">
        <f>'Core Indicators'!GQ76</f>
        <v>1</v>
      </c>
      <c r="AB76" s="42">
        <f>'Core Indicators'!GY76</f>
        <v>0</v>
      </c>
      <c r="AC76" s="42">
        <f>'Core Indicators'!HG76</f>
        <v>0</v>
      </c>
      <c r="AD76" s="42">
        <f>'Core Indicators'!HO76</f>
        <v>0</v>
      </c>
      <c r="AE76" s="42">
        <f>'Core Indicators'!HW76</f>
        <v>0</v>
      </c>
      <c r="AF76" s="42">
        <f>'Core Indicators'!IE76</f>
        <v>0</v>
      </c>
      <c r="AG76" s="42">
        <f>'Core Indicators'!IM76</f>
        <v>3</v>
      </c>
    </row>
    <row r="77" spans="1:33" ht="20.149999999999999" customHeight="1" x14ac:dyDescent="0.35">
      <c r="A77" s="62" t="str">
        <f>'Core Indicators'!A:A</f>
        <v>DIsplacement from Russia-Ukraine conflict in Moldova</v>
      </c>
      <c r="B77" s="62" t="str">
        <f>'Core Indicators'!B:B</f>
        <v>Displacement,Conflict</v>
      </c>
      <c r="C77" s="62" t="str">
        <f>'Core Indicators'!C77</f>
        <v>MDA002</v>
      </c>
      <c r="D77" s="62" t="str">
        <f>'Core Indicators'!D77</f>
        <v>Moldova</v>
      </c>
      <c r="E77" s="62" t="str">
        <f>'Core Indicators'!E77</f>
        <v>MDA</v>
      </c>
      <c r="F77" s="41">
        <f>'Core Indicators'!O77</f>
        <v>32970</v>
      </c>
      <c r="G77" s="41">
        <f>'Core Indicators'!W77</f>
        <v>2665000</v>
      </c>
      <c r="H77" s="41">
        <f>'Core Indicators'!AE77</f>
        <v>126000</v>
      </c>
      <c r="I77" s="41">
        <f>'Core Indicators'!AM77</f>
        <v>126000</v>
      </c>
      <c r="J77" s="41" t="str">
        <f>'Core Indicators'!AU77</f>
        <v>x</v>
      </c>
      <c r="K77" s="41" t="str">
        <f>'Core Indicators'!BC77</f>
        <v>x</v>
      </c>
      <c r="L77" s="41">
        <f>'Core Indicators'!BK77</f>
        <v>0</v>
      </c>
      <c r="M77" s="41">
        <f>'Core Indicators'!BS77</f>
        <v>0</v>
      </c>
      <c r="N77" s="41">
        <f>'Core Indicators'!CA77</f>
        <v>0</v>
      </c>
      <c r="O77" s="41" t="e">
        <f>'Core Indicators'!CI77</f>
        <v>#N/A</v>
      </c>
      <c r="P77" s="41" t="str">
        <f>'Core Indicators'!CQ77</f>
        <v>x</v>
      </c>
      <c r="Q77" s="41">
        <f>'Core Indicators'!DG77</f>
        <v>2539000</v>
      </c>
      <c r="R77" s="41">
        <f>'Core Indicators'!DO77</f>
        <v>0</v>
      </c>
      <c r="S77" s="41">
        <f>'Core Indicators'!DW77</f>
        <v>126000</v>
      </c>
      <c r="T77" s="41">
        <f>'Core Indicators'!EE77</f>
        <v>0</v>
      </c>
      <c r="U77" s="41">
        <f>'Core Indicators'!EM77</f>
        <v>0</v>
      </c>
      <c r="V77" s="41">
        <f>'Core Indicators'!FC77</f>
        <v>2</v>
      </c>
      <c r="W77" s="41" t="str">
        <f>'Core Indicators'!FK77</f>
        <v>x</v>
      </c>
      <c r="X77" s="41" t="str">
        <f>'Core Indicators'!FS77</f>
        <v>x</v>
      </c>
      <c r="Y77" s="41">
        <f>'Core Indicators'!GA77</f>
        <v>0</v>
      </c>
      <c r="Z77" s="41">
        <f>'Core Indicators'!GI77</f>
        <v>1</v>
      </c>
      <c r="AA77" s="41">
        <f>'Core Indicators'!GQ77</f>
        <v>0</v>
      </c>
      <c r="AB77" s="41">
        <f>'Core Indicators'!GY77</f>
        <v>0</v>
      </c>
      <c r="AC77" s="41">
        <f>'Core Indicators'!HG77</f>
        <v>0</v>
      </c>
      <c r="AD77" s="41">
        <f>'Core Indicators'!HO77</f>
        <v>0</v>
      </c>
      <c r="AE77" s="41">
        <f>'Core Indicators'!HW77</f>
        <v>0</v>
      </c>
      <c r="AF77" s="41">
        <f>'Core Indicators'!IE77</f>
        <v>0</v>
      </c>
      <c r="AG77" s="41">
        <f>'Core Indicators'!IM77</f>
        <v>0</v>
      </c>
    </row>
    <row r="78" spans="1:33" ht="20.149999999999999" customHeight="1" x14ac:dyDescent="0.35">
      <c r="A78" s="233" t="str">
        <f>'Core Indicators'!A:A</f>
        <v>Multiple crisis in Madagascar</v>
      </c>
      <c r="B78" s="233" t="str">
        <f>'Core Indicators'!B:B</f>
        <v>Drought,Cyclone</v>
      </c>
      <c r="C78" s="233" t="str">
        <f>'Core Indicators'!C78</f>
        <v>MDG001</v>
      </c>
      <c r="D78" s="233" t="str">
        <f>'Core Indicators'!D78</f>
        <v>Madagascar</v>
      </c>
      <c r="E78" s="233" t="str">
        <f>'Core Indicators'!E78</f>
        <v>MDG</v>
      </c>
      <c r="F78" s="42">
        <f>'Core Indicators'!O78</f>
        <v>238400</v>
      </c>
      <c r="G78" s="42">
        <f>'Core Indicators'!W78</f>
        <v>14934000</v>
      </c>
      <c r="H78" s="42">
        <f>'Core Indicators'!AE78</f>
        <v>6670000</v>
      </c>
      <c r="I78" s="42">
        <f>'Core Indicators'!AM78</f>
        <v>31000</v>
      </c>
      <c r="J78" s="42">
        <f>'Core Indicators'!AU78</f>
        <v>4</v>
      </c>
      <c r="K78" s="42">
        <f>'Core Indicators'!BC78</f>
        <v>226651</v>
      </c>
      <c r="L78" s="42">
        <f>'Core Indicators'!BK78</f>
        <v>19</v>
      </c>
      <c r="M78" s="42">
        <f>'Core Indicators'!BS78</f>
        <v>27548</v>
      </c>
      <c r="N78" s="42">
        <f>'Core Indicators'!CA78</f>
        <v>11238</v>
      </c>
      <c r="O78" s="42" t="e">
        <f>'Core Indicators'!CI78</f>
        <v>#N/A</v>
      </c>
      <c r="P78" s="42">
        <f>'Core Indicators'!CQ78</f>
        <v>481</v>
      </c>
      <c r="Q78" s="42">
        <f>'Core Indicators'!DG78</f>
        <v>8264000</v>
      </c>
      <c r="R78" s="42">
        <f>'Core Indicators'!DO78</f>
        <v>5283000</v>
      </c>
      <c r="S78" s="42">
        <f>'Core Indicators'!DW78</f>
        <v>1388000</v>
      </c>
      <c r="T78" s="42">
        <f>'Core Indicators'!EE78</f>
        <v>0</v>
      </c>
      <c r="U78" s="42">
        <f>'Core Indicators'!EM78</f>
        <v>0</v>
      </c>
      <c r="V78" s="42">
        <f>'Core Indicators'!FC78</f>
        <v>5</v>
      </c>
      <c r="W78" s="42" t="str">
        <f>'Core Indicators'!FK78</f>
        <v>x</v>
      </c>
      <c r="X78" s="42" t="str">
        <f>'Core Indicators'!FS78</f>
        <v>x</v>
      </c>
      <c r="Y78" s="42">
        <f>'Core Indicators'!GA78</f>
        <v>1</v>
      </c>
      <c r="Z78" s="42">
        <f>'Core Indicators'!GI78</f>
        <v>0</v>
      </c>
      <c r="AA78" s="42">
        <f>'Core Indicators'!GQ78</f>
        <v>1</v>
      </c>
      <c r="AB78" s="42">
        <f>'Core Indicators'!GY78</f>
        <v>0</v>
      </c>
      <c r="AC78" s="42">
        <f>'Core Indicators'!HG78</f>
        <v>0</v>
      </c>
      <c r="AD78" s="42">
        <f>'Core Indicators'!HO78</f>
        <v>0</v>
      </c>
      <c r="AE78" s="42">
        <f>'Core Indicators'!HW78</f>
        <v>0</v>
      </c>
      <c r="AF78" s="42">
        <f>'Core Indicators'!IE78</f>
        <v>0</v>
      </c>
      <c r="AG78" s="42">
        <f>'Core Indicators'!IM78</f>
        <v>3</v>
      </c>
    </row>
    <row r="79" spans="1:33" ht="20.149999999999999" customHeight="1" x14ac:dyDescent="0.35">
      <c r="A79" s="62" t="str">
        <f>'Core Indicators'!A:A</f>
        <v>Drought in Madagascar</v>
      </c>
      <c r="B79" s="62" t="str">
        <f>'Core Indicators'!B:B</f>
        <v>Drought</v>
      </c>
      <c r="C79" s="62" t="str">
        <f>'Core Indicators'!C79</f>
        <v>MDG002</v>
      </c>
      <c r="D79" s="62" t="str">
        <f>'Core Indicators'!D79</f>
        <v>Madagascar</v>
      </c>
      <c r="E79" s="62" t="str">
        <f>'Core Indicators'!E79</f>
        <v>MDG</v>
      </c>
      <c r="F79" s="41">
        <f>'Core Indicators'!O79</f>
        <v>149752</v>
      </c>
      <c r="G79" s="41">
        <f>'Core Indicators'!W79</f>
        <v>10270000</v>
      </c>
      <c r="H79" s="41">
        <f>'Core Indicators'!AE79</f>
        <v>6135000</v>
      </c>
      <c r="I79" s="41">
        <f>'Core Indicators'!AM79</f>
        <v>8000</v>
      </c>
      <c r="J79" s="41" t="str">
        <f>'Core Indicators'!AU79</f>
        <v>x</v>
      </c>
      <c r="K79" s="41">
        <f>'Core Indicators'!BC79</f>
        <v>196451</v>
      </c>
      <c r="L79" s="41" t="str">
        <f>'Core Indicators'!BK79</f>
        <v>x</v>
      </c>
      <c r="M79" s="41" t="str">
        <f>'Core Indicators'!BS79</f>
        <v>x</v>
      </c>
      <c r="N79" s="41" t="str">
        <f>'Core Indicators'!CA79</f>
        <v>x</v>
      </c>
      <c r="O79" s="41" t="e">
        <f>'Core Indicators'!CI79</f>
        <v>#N/A</v>
      </c>
      <c r="P79" s="41" t="str">
        <f>'Core Indicators'!CQ79</f>
        <v>x</v>
      </c>
      <c r="Q79" s="41">
        <f>'Core Indicators'!DG79</f>
        <v>4134000</v>
      </c>
      <c r="R79" s="41">
        <f>'Core Indicators'!DO79</f>
        <v>4916000</v>
      </c>
      <c r="S79" s="41">
        <f>'Core Indicators'!DW79</f>
        <v>1220000</v>
      </c>
      <c r="T79" s="41">
        <f>'Core Indicators'!EE79</f>
        <v>0</v>
      </c>
      <c r="U79" s="41">
        <f>'Core Indicators'!EM79</f>
        <v>0</v>
      </c>
      <c r="V79" s="41">
        <f>'Core Indicators'!FC79</f>
        <v>1</v>
      </c>
      <c r="W79" s="41" t="str">
        <f>'Core Indicators'!FK79</f>
        <v>x</v>
      </c>
      <c r="X79" s="41" t="str">
        <f>'Core Indicators'!FS79</f>
        <v>x</v>
      </c>
      <c r="Y79" s="41">
        <f>'Core Indicators'!GA79</f>
        <v>1</v>
      </c>
      <c r="Z79" s="41">
        <f>'Core Indicators'!GI79</f>
        <v>0</v>
      </c>
      <c r="AA79" s="41">
        <f>'Core Indicators'!GQ79</f>
        <v>0</v>
      </c>
      <c r="AB79" s="41">
        <f>'Core Indicators'!GY79</f>
        <v>0</v>
      </c>
      <c r="AC79" s="41">
        <f>'Core Indicators'!HG79</f>
        <v>0</v>
      </c>
      <c r="AD79" s="41">
        <f>'Core Indicators'!HO79</f>
        <v>0</v>
      </c>
      <c r="AE79" s="41">
        <f>'Core Indicators'!HW79</f>
        <v>0</v>
      </c>
      <c r="AF79" s="41">
        <f>'Core Indicators'!IE79</f>
        <v>0</v>
      </c>
      <c r="AG79" s="41">
        <f>'Core Indicators'!IM79</f>
        <v>2</v>
      </c>
    </row>
    <row r="80" spans="1:33" ht="20.149999999999999" customHeight="1" x14ac:dyDescent="0.35">
      <c r="A80" s="233" t="str">
        <f>'Core Indicators'!A:A</f>
        <v>Cyclone Gamane in Madagascar</v>
      </c>
      <c r="B80" s="233" t="str">
        <f>'Core Indicators'!B:B</f>
        <v>Cyclone,Floods</v>
      </c>
      <c r="C80" s="233" t="str">
        <f>'Core Indicators'!C80</f>
        <v>MDG009</v>
      </c>
      <c r="D80" s="233" t="str">
        <f>'Core Indicators'!D80</f>
        <v>Madagascar</v>
      </c>
      <c r="E80" s="233" t="str">
        <f>'Core Indicators'!E80</f>
        <v>MDG</v>
      </c>
      <c r="F80" s="42">
        <f>'Core Indicators'!O80</f>
        <v>88648</v>
      </c>
      <c r="G80" s="42">
        <f>'Core Indicators'!W80</f>
        <v>4665000</v>
      </c>
      <c r="H80" s="42">
        <f>'Core Indicators'!AE80</f>
        <v>535000</v>
      </c>
      <c r="I80" s="42">
        <f>'Core Indicators'!AM80</f>
        <v>23000</v>
      </c>
      <c r="J80" s="42">
        <f>'Core Indicators'!AU80</f>
        <v>4</v>
      </c>
      <c r="K80" s="42" t="str">
        <f>'Core Indicators'!BC80</f>
        <v>x</v>
      </c>
      <c r="L80" s="42">
        <f>'Core Indicators'!BK80</f>
        <v>19</v>
      </c>
      <c r="M80" s="42">
        <f>'Core Indicators'!BS80</f>
        <v>938</v>
      </c>
      <c r="N80" s="42" t="str">
        <f>'Core Indicators'!CA80</f>
        <v>x</v>
      </c>
      <c r="O80" s="42" t="e">
        <f>'Core Indicators'!CI80</f>
        <v>#N/A</v>
      </c>
      <c r="P80" s="42" t="str">
        <f>'Core Indicators'!CQ80</f>
        <v>x</v>
      </c>
      <c r="Q80" s="42">
        <f>'Core Indicators'!DG80</f>
        <v>4130000</v>
      </c>
      <c r="R80" s="42">
        <f>'Core Indicators'!DO80</f>
        <v>367000</v>
      </c>
      <c r="S80" s="42">
        <f>'Core Indicators'!DW80</f>
        <v>168000</v>
      </c>
      <c r="T80" s="42" t="str">
        <f>'Core Indicators'!EE80</f>
        <v>x</v>
      </c>
      <c r="U80" s="42" t="str">
        <f>'Core Indicators'!EM80</f>
        <v>x</v>
      </c>
      <c r="V80" s="42">
        <f>'Core Indicators'!FC80</f>
        <v>5</v>
      </c>
      <c r="W80" s="42" t="str">
        <f>'Core Indicators'!FK80</f>
        <v>x</v>
      </c>
      <c r="X80" s="42" t="str">
        <f>'Core Indicators'!FS80</f>
        <v>x</v>
      </c>
      <c r="Y80" s="42">
        <f>'Core Indicators'!GA80</f>
        <v>1</v>
      </c>
      <c r="Z80" s="42">
        <f>'Core Indicators'!GI80</f>
        <v>0</v>
      </c>
      <c r="AA80" s="42">
        <f>'Core Indicators'!GQ80</f>
        <v>0</v>
      </c>
      <c r="AB80" s="42">
        <f>'Core Indicators'!GY80</f>
        <v>0</v>
      </c>
      <c r="AC80" s="42">
        <f>'Core Indicators'!HG80</f>
        <v>0</v>
      </c>
      <c r="AD80" s="42">
        <f>'Core Indicators'!HO80</f>
        <v>0</v>
      </c>
      <c r="AE80" s="42">
        <f>'Core Indicators'!HW80</f>
        <v>0</v>
      </c>
      <c r="AF80" s="42">
        <f>'Core Indicators'!IE80</f>
        <v>0</v>
      </c>
      <c r="AG80" s="42">
        <f>'Core Indicators'!IM80</f>
        <v>3</v>
      </c>
    </row>
    <row r="81" spans="1:33" ht="20.149999999999999" customHeight="1" x14ac:dyDescent="0.35">
      <c r="A81" s="62" t="str">
        <f>'Core Indicators'!A:A</f>
        <v>Multiple crisis in Mexico</v>
      </c>
      <c r="B81" s="62" t="str">
        <f>'Core Indicators'!B:B</f>
        <v>Violence,Displacement</v>
      </c>
      <c r="C81" s="62" t="str">
        <f>'Core Indicators'!C81</f>
        <v>MEX001</v>
      </c>
      <c r="D81" s="62" t="str">
        <f>'Core Indicators'!D81</f>
        <v>Mexico</v>
      </c>
      <c r="E81" s="62" t="str">
        <f>'Core Indicators'!E81</f>
        <v>MEX</v>
      </c>
      <c r="F81" s="41">
        <f>'Core Indicators'!O81</f>
        <v>1943950</v>
      </c>
      <c r="G81" s="41">
        <f>'Core Indicators'!W81</f>
        <v>127504000</v>
      </c>
      <c r="H81" s="41">
        <f>'Core Indicators'!AE81</f>
        <v>614000</v>
      </c>
      <c r="I81" s="41">
        <f>'Core Indicators'!AM81</f>
        <v>531000</v>
      </c>
      <c r="J81" s="41" t="str">
        <f>'Core Indicators'!AU81</f>
        <v>x</v>
      </c>
      <c r="K81" s="41" t="str">
        <f>'Core Indicators'!BC81</f>
        <v>x</v>
      </c>
      <c r="L81" s="41">
        <f>'Core Indicators'!BK81</f>
        <v>4171</v>
      </c>
      <c r="M81" s="41" t="str">
        <f>'Core Indicators'!BS81</f>
        <v>x</v>
      </c>
      <c r="N81" s="41" t="str">
        <f>'Core Indicators'!CA81</f>
        <v>x</v>
      </c>
      <c r="O81" s="41" t="e">
        <f>'Core Indicators'!CI81</f>
        <v>#N/A</v>
      </c>
      <c r="P81" s="41" t="str">
        <f>'Core Indicators'!CQ81</f>
        <v>x</v>
      </c>
      <c r="Q81" s="41">
        <f>'Core Indicators'!DG81</f>
        <v>126890000</v>
      </c>
      <c r="R81" s="41">
        <f>'Core Indicators'!DO81</f>
        <v>479000</v>
      </c>
      <c r="S81" s="41">
        <f>'Core Indicators'!DW81</f>
        <v>135000</v>
      </c>
      <c r="T81" s="41" t="str">
        <f>'Core Indicators'!EE81</f>
        <v>x</v>
      </c>
      <c r="U81" s="41" t="str">
        <f>'Core Indicators'!EM81</f>
        <v>x</v>
      </c>
      <c r="V81" s="41">
        <f>'Core Indicators'!FC81</f>
        <v>5</v>
      </c>
      <c r="W81" s="41" t="str">
        <f>'Core Indicators'!FK81</f>
        <v>x</v>
      </c>
      <c r="X81" s="41" t="str">
        <f>'Core Indicators'!FS81</f>
        <v>x</v>
      </c>
      <c r="Y81" s="41">
        <f>'Core Indicators'!GA81</f>
        <v>0</v>
      </c>
      <c r="Z81" s="41">
        <f>'Core Indicators'!GI81</f>
        <v>2</v>
      </c>
      <c r="AA81" s="41">
        <f>'Core Indicators'!GQ81</f>
        <v>0</v>
      </c>
      <c r="AB81" s="41">
        <f>'Core Indicators'!GY81</f>
        <v>0</v>
      </c>
      <c r="AC81" s="41">
        <f>'Core Indicators'!HG81</f>
        <v>0</v>
      </c>
      <c r="AD81" s="41">
        <f>'Core Indicators'!HO81</f>
        <v>2</v>
      </c>
      <c r="AE81" s="41">
        <f>'Core Indicators'!HW81</f>
        <v>2</v>
      </c>
      <c r="AF81" s="41">
        <f>'Core Indicators'!IE81</f>
        <v>1</v>
      </c>
      <c r="AG81" s="41">
        <f>'Core Indicators'!IM81</f>
        <v>3</v>
      </c>
    </row>
    <row r="82" spans="1:33" ht="20.149999999999999" customHeight="1" x14ac:dyDescent="0.35">
      <c r="A82" s="233" t="str">
        <f>'Core Indicators'!A:A</f>
        <v>Criminal Violence in Mexico</v>
      </c>
      <c r="B82" s="233" t="str">
        <f>'Core Indicators'!B:B</f>
        <v>Violence,Displacement</v>
      </c>
      <c r="C82" s="233" t="str">
        <f>'Core Indicators'!C82</f>
        <v>MEX002</v>
      </c>
      <c r="D82" s="233" t="str">
        <f>'Core Indicators'!D82</f>
        <v>Mexico</v>
      </c>
      <c r="E82" s="233" t="str">
        <f>'Core Indicators'!E82</f>
        <v>MEX</v>
      </c>
      <c r="F82" s="42">
        <f>'Core Indicators'!O82</f>
        <v>1943950</v>
      </c>
      <c r="G82" s="42">
        <f>'Core Indicators'!W82</f>
        <v>127504000</v>
      </c>
      <c r="H82" s="42">
        <f>'Core Indicators'!AE82</f>
        <v>386000</v>
      </c>
      <c r="I82" s="42">
        <f>'Core Indicators'!AM82</f>
        <v>392000</v>
      </c>
      <c r="J82" s="42" t="str">
        <f>'Core Indicators'!AU82</f>
        <v>x</v>
      </c>
      <c r="K82" s="42" t="str">
        <f>'Core Indicators'!BC82</f>
        <v>x</v>
      </c>
      <c r="L82" s="42">
        <f>'Core Indicators'!BK82</f>
        <v>4172</v>
      </c>
      <c r="M82" s="42" t="str">
        <f>'Core Indicators'!BS82</f>
        <v>x</v>
      </c>
      <c r="N82" s="42" t="str">
        <f>'Core Indicators'!CA82</f>
        <v>x</v>
      </c>
      <c r="O82" s="42" t="e">
        <f>'Core Indicators'!CI82</f>
        <v>#N/A</v>
      </c>
      <c r="P82" s="42" t="str">
        <f>'Core Indicators'!CQ82</f>
        <v>x</v>
      </c>
      <c r="Q82" s="42">
        <f>'Core Indicators'!DG82</f>
        <v>127118000</v>
      </c>
      <c r="R82" s="42">
        <f>'Core Indicators'!DO82</f>
        <v>386000</v>
      </c>
      <c r="S82" s="42" t="str">
        <f>'Core Indicators'!DW82</f>
        <v>x</v>
      </c>
      <c r="T82" s="42" t="str">
        <f>'Core Indicators'!EE82</f>
        <v>x</v>
      </c>
      <c r="U82" s="42" t="str">
        <f>'Core Indicators'!EM82</f>
        <v>x</v>
      </c>
      <c r="V82" s="42">
        <f>'Core Indicators'!FC82</f>
        <v>5</v>
      </c>
      <c r="W82" s="42" t="str">
        <f>'Core Indicators'!FK82</f>
        <v>x</v>
      </c>
      <c r="X82" s="42" t="str">
        <f>'Core Indicators'!FS82</f>
        <v>x</v>
      </c>
      <c r="Y82" s="42">
        <f>'Core Indicators'!GA82</f>
        <v>0</v>
      </c>
      <c r="Z82" s="42">
        <f>'Core Indicators'!GI82</f>
        <v>2</v>
      </c>
      <c r="AA82" s="42">
        <f>'Core Indicators'!GQ82</f>
        <v>0</v>
      </c>
      <c r="AB82" s="42">
        <f>'Core Indicators'!GY82</f>
        <v>0</v>
      </c>
      <c r="AC82" s="42">
        <f>'Core Indicators'!HG82</f>
        <v>0</v>
      </c>
      <c r="AD82" s="42">
        <f>'Core Indicators'!HO82</f>
        <v>2</v>
      </c>
      <c r="AE82" s="42">
        <f>'Core Indicators'!HW82</f>
        <v>2</v>
      </c>
      <c r="AF82" s="42">
        <f>'Core Indicators'!IE82</f>
        <v>1</v>
      </c>
      <c r="AG82" s="42">
        <f>'Core Indicators'!IM82</f>
        <v>3</v>
      </c>
    </row>
    <row r="83" spans="1:33" ht="20.149999999999999" customHeight="1" x14ac:dyDescent="0.35">
      <c r="A83" s="62" t="str">
        <f>'Core Indicators'!A:A</f>
        <v>Mixed Migration in Mexico</v>
      </c>
      <c r="B83" s="62" t="str">
        <f>'Core Indicators'!B:B</f>
        <v>Displacement</v>
      </c>
      <c r="C83" s="62" t="str">
        <f>'Core Indicators'!C83</f>
        <v>MEX003</v>
      </c>
      <c r="D83" s="62" t="str">
        <f>'Core Indicators'!D83</f>
        <v>Mexico</v>
      </c>
      <c r="E83" s="62" t="str">
        <f>'Core Indicators'!E83</f>
        <v>MEX</v>
      </c>
      <c r="F83" s="41">
        <f>'Core Indicators'!O83</f>
        <v>1159951</v>
      </c>
      <c r="G83" s="41">
        <f>'Core Indicators'!W83</f>
        <v>57925000</v>
      </c>
      <c r="H83" s="41">
        <f>'Core Indicators'!AE83</f>
        <v>228000</v>
      </c>
      <c r="I83" s="41">
        <f>'Core Indicators'!AM83</f>
        <v>139000</v>
      </c>
      <c r="J83" s="41" t="str">
        <f>'Core Indicators'!AU83</f>
        <v>x</v>
      </c>
      <c r="K83" s="41" t="str">
        <f>'Core Indicators'!BC83</f>
        <v>x</v>
      </c>
      <c r="L83" s="41">
        <f>'Core Indicators'!BK83</f>
        <v>10</v>
      </c>
      <c r="M83" s="41" t="str">
        <f>'Core Indicators'!BS83</f>
        <v>x</v>
      </c>
      <c r="N83" s="41" t="str">
        <f>'Core Indicators'!CA83</f>
        <v>x</v>
      </c>
      <c r="O83" s="41" t="e">
        <f>'Core Indicators'!CI83</f>
        <v>#N/A</v>
      </c>
      <c r="P83" s="41" t="str">
        <f>'Core Indicators'!CQ83</f>
        <v>x</v>
      </c>
      <c r="Q83" s="41">
        <f>'Core Indicators'!DG83</f>
        <v>57696000</v>
      </c>
      <c r="R83" s="41">
        <f>'Core Indicators'!DO83</f>
        <v>93000</v>
      </c>
      <c r="S83" s="41">
        <f>'Core Indicators'!DW83</f>
        <v>135000</v>
      </c>
      <c r="T83" s="41">
        <f>'Core Indicators'!EE83</f>
        <v>0</v>
      </c>
      <c r="U83" s="41">
        <f>'Core Indicators'!EM83</f>
        <v>0</v>
      </c>
      <c r="V83" s="41">
        <f>'Core Indicators'!FC83</f>
        <v>3</v>
      </c>
      <c r="W83" s="41" t="str">
        <f>'Core Indicators'!FK83</f>
        <v>x</v>
      </c>
      <c r="X83" s="41" t="str">
        <f>'Core Indicators'!FS83</f>
        <v>x</v>
      </c>
      <c r="Y83" s="41">
        <f>'Core Indicators'!GA83</f>
        <v>0</v>
      </c>
      <c r="Z83" s="41">
        <f>'Core Indicators'!GI83</f>
        <v>2</v>
      </c>
      <c r="AA83" s="41">
        <f>'Core Indicators'!GQ83</f>
        <v>0</v>
      </c>
      <c r="AB83" s="41">
        <f>'Core Indicators'!GY83</f>
        <v>0</v>
      </c>
      <c r="AC83" s="41">
        <f>'Core Indicators'!HG83</f>
        <v>0</v>
      </c>
      <c r="AD83" s="41">
        <f>'Core Indicators'!HO83</f>
        <v>2</v>
      </c>
      <c r="AE83" s="41">
        <f>'Core Indicators'!HW83</f>
        <v>2</v>
      </c>
      <c r="AF83" s="41">
        <f>'Core Indicators'!IE83</f>
        <v>1</v>
      </c>
      <c r="AG83" s="41">
        <f>'Core Indicators'!IM83</f>
        <v>3</v>
      </c>
    </row>
    <row r="84" spans="1:33" ht="20.149999999999999" customHeight="1" x14ac:dyDescent="0.35">
      <c r="A84" s="233" t="str">
        <f>'Core Indicators'!A:A</f>
        <v>Complex crisis in Mali</v>
      </c>
      <c r="B84" s="233" t="str">
        <f>'Core Indicators'!B:B</f>
        <v>Conflict</v>
      </c>
      <c r="C84" s="233" t="str">
        <f>'Core Indicators'!C84</f>
        <v>MLI001</v>
      </c>
      <c r="D84" s="233" t="str">
        <f>'Core Indicators'!D84</f>
        <v>Mali</v>
      </c>
      <c r="E84" s="233" t="str">
        <f>'Core Indicators'!E84</f>
        <v>MLI</v>
      </c>
      <c r="F84" s="42">
        <f>'Core Indicators'!O84</f>
        <v>1240190</v>
      </c>
      <c r="G84" s="42">
        <f>'Core Indicators'!W84</f>
        <v>22395000</v>
      </c>
      <c r="H84" s="42">
        <f>'Core Indicators'!AE84</f>
        <v>7100000</v>
      </c>
      <c r="I84" s="42">
        <f>'Core Indicators'!AM84</f>
        <v>1655000</v>
      </c>
      <c r="J84" s="42">
        <f>'Core Indicators'!AU84</f>
        <v>2</v>
      </c>
      <c r="K84" s="42">
        <f>'Core Indicators'!BC84</f>
        <v>44056</v>
      </c>
      <c r="L84" s="42">
        <f>'Core Indicators'!BK84</f>
        <v>2299</v>
      </c>
      <c r="M84" s="42" t="str">
        <f>'Core Indicators'!BS84</f>
        <v>x</v>
      </c>
      <c r="N84" s="42">
        <f>'Core Indicators'!CA84</f>
        <v>1</v>
      </c>
      <c r="O84" s="42" t="e">
        <f>'Core Indicators'!CI84</f>
        <v>#N/A</v>
      </c>
      <c r="P84" s="42" t="str">
        <f>'Core Indicators'!CQ84</f>
        <v>x</v>
      </c>
      <c r="Q84" s="42">
        <f>'Core Indicators'!DG84</f>
        <v>15295000</v>
      </c>
      <c r="R84" s="42">
        <f>'Core Indicators'!DO84</f>
        <v>0</v>
      </c>
      <c r="S84" s="42">
        <f>'Core Indicators'!DW84</f>
        <v>5467000</v>
      </c>
      <c r="T84" s="42">
        <f>'Core Indicators'!EE84</f>
        <v>1491000</v>
      </c>
      <c r="U84" s="42">
        <f>'Core Indicators'!EM84</f>
        <v>142000</v>
      </c>
      <c r="V84" s="42">
        <f>'Core Indicators'!FC84</f>
        <v>5</v>
      </c>
      <c r="W84" s="42" t="str">
        <f>'Core Indicators'!FK84</f>
        <v>x</v>
      </c>
      <c r="X84" s="42" t="str">
        <f>'Core Indicators'!FS84</f>
        <v>x</v>
      </c>
      <c r="Y84" s="42">
        <f>'Core Indicators'!GA84</f>
        <v>0</v>
      </c>
      <c r="Z84" s="42">
        <f>'Core Indicators'!GI84</f>
        <v>3</v>
      </c>
      <c r="AA84" s="42">
        <f>'Core Indicators'!GQ84</f>
        <v>2</v>
      </c>
      <c r="AB84" s="42">
        <f>'Core Indicators'!GY84</f>
        <v>3</v>
      </c>
      <c r="AC84" s="42">
        <f>'Core Indicators'!HG84</f>
        <v>0</v>
      </c>
      <c r="AD84" s="42">
        <f>'Core Indicators'!HO84</f>
        <v>2</v>
      </c>
      <c r="AE84" s="42">
        <f>'Core Indicators'!HW84</f>
        <v>3</v>
      </c>
      <c r="AF84" s="42">
        <f>'Core Indicators'!IE84</f>
        <v>1</v>
      </c>
      <c r="AG84" s="42">
        <f>'Core Indicators'!IM84</f>
        <v>3</v>
      </c>
    </row>
    <row r="85" spans="1:33" ht="20.149999999999999" customHeight="1" x14ac:dyDescent="0.35">
      <c r="A85" s="62" t="str">
        <f>'Core Indicators'!A:A</f>
        <v>Multiple crises in Myanmar</v>
      </c>
      <c r="B85" s="62" t="str">
        <f>'Core Indicators'!B:B</f>
        <v>Socio-political,Conflict,Violence</v>
      </c>
      <c r="C85" s="62" t="str">
        <f>'Core Indicators'!C85</f>
        <v>MMR001</v>
      </c>
      <c r="D85" s="62" t="str">
        <f>'Core Indicators'!D85</f>
        <v>Myanmar</v>
      </c>
      <c r="E85" s="62" t="str">
        <f>'Core Indicators'!E85</f>
        <v>MMR</v>
      </c>
      <c r="F85" s="41">
        <f>'Core Indicators'!O85</f>
        <v>676577</v>
      </c>
      <c r="G85" s="41">
        <f>'Core Indicators'!W85</f>
        <v>55960000</v>
      </c>
      <c r="H85" s="41">
        <f>'Core Indicators'!AE85</f>
        <v>55960000</v>
      </c>
      <c r="I85" s="41">
        <f>'Core Indicators'!AM85</f>
        <v>4849000</v>
      </c>
      <c r="J85" s="41" t="str">
        <f>'Core Indicators'!AU85</f>
        <v>x</v>
      </c>
      <c r="K85" s="41" t="str">
        <f>'Core Indicators'!BC85</f>
        <v>x</v>
      </c>
      <c r="L85" s="41">
        <f>'Core Indicators'!BK85</f>
        <v>8693</v>
      </c>
      <c r="M85" s="41" t="str">
        <f>'Core Indicators'!BS85</f>
        <v>x</v>
      </c>
      <c r="N85" s="41" t="str">
        <f>'Core Indicators'!CA85</f>
        <v>x</v>
      </c>
      <c r="O85" s="41" t="e">
        <f>'Core Indicators'!CI85</f>
        <v>#N/A</v>
      </c>
      <c r="P85" s="41" t="str">
        <f>'Core Indicators'!CQ85</f>
        <v>x</v>
      </c>
      <c r="Q85" s="41">
        <f>'Core Indicators'!DG85</f>
        <v>0</v>
      </c>
      <c r="R85" s="41">
        <f>'Core Indicators'!DO85</f>
        <v>37354000</v>
      </c>
      <c r="S85" s="41">
        <f>'Core Indicators'!DW85</f>
        <v>13493000</v>
      </c>
      <c r="T85" s="41">
        <f>'Core Indicators'!EE85</f>
        <v>5113000</v>
      </c>
      <c r="U85" s="41" t="str">
        <f>'Core Indicators'!EM85</f>
        <v>x</v>
      </c>
      <c r="V85" s="41">
        <f>'Core Indicators'!FC85</f>
        <v>5</v>
      </c>
      <c r="W85" s="41" t="str">
        <f>'Core Indicators'!FK85</f>
        <v>x</v>
      </c>
      <c r="X85" s="41" t="str">
        <f>'Core Indicators'!FS85</f>
        <v>x</v>
      </c>
      <c r="Y85" s="41">
        <f>'Core Indicators'!GA85</f>
        <v>2</v>
      </c>
      <c r="Z85" s="41">
        <f>'Core Indicators'!GI85</f>
        <v>3</v>
      </c>
      <c r="AA85" s="41">
        <f>'Core Indicators'!GQ85</f>
        <v>3</v>
      </c>
      <c r="AB85" s="41">
        <f>'Core Indicators'!GY85</f>
        <v>2</v>
      </c>
      <c r="AC85" s="41">
        <f>'Core Indicators'!HG85</f>
        <v>3</v>
      </c>
      <c r="AD85" s="41">
        <f>'Core Indicators'!HO85</f>
        <v>3</v>
      </c>
      <c r="AE85" s="41">
        <f>'Core Indicators'!HW85</f>
        <v>3</v>
      </c>
      <c r="AF85" s="41">
        <f>'Core Indicators'!IE85</f>
        <v>2</v>
      </c>
      <c r="AG85" s="41">
        <f>'Core Indicators'!IM85</f>
        <v>3</v>
      </c>
    </row>
    <row r="86" spans="1:33" ht="20.149999999999999" customHeight="1" x14ac:dyDescent="0.35">
      <c r="A86" s="233" t="str">
        <f>'Core Indicators'!A:A</f>
        <v>Rakhine Conflict</v>
      </c>
      <c r="B86" s="233" t="str">
        <f>'Core Indicators'!B:B</f>
        <v>Conflict</v>
      </c>
      <c r="C86" s="233" t="str">
        <f>'Core Indicators'!C86</f>
        <v>MMR002</v>
      </c>
      <c r="D86" s="233" t="str">
        <f>'Core Indicators'!D86</f>
        <v>Myanmar</v>
      </c>
      <c r="E86" s="233" t="str">
        <f>'Core Indicators'!E86</f>
        <v>MMR</v>
      </c>
      <c r="F86" s="42">
        <f>'Core Indicators'!O86</f>
        <v>36778</v>
      </c>
      <c r="G86" s="42">
        <f>'Core Indicators'!W86</f>
        <v>3472000</v>
      </c>
      <c r="H86" s="42">
        <f>'Core Indicators'!AE86</f>
        <v>3472000</v>
      </c>
      <c r="I86" s="42">
        <f>'Core Indicators'!AM86</f>
        <v>1334000</v>
      </c>
      <c r="J86" s="42" t="str">
        <f>'Core Indicators'!AU86</f>
        <v>x</v>
      </c>
      <c r="K86" s="42" t="str">
        <f>'Core Indicators'!BC86</f>
        <v>x</v>
      </c>
      <c r="L86" s="42">
        <f>'Core Indicators'!BK86</f>
        <v>2553</v>
      </c>
      <c r="M86" s="42" t="str">
        <f>'Core Indicators'!BS86</f>
        <v>x</v>
      </c>
      <c r="N86" s="42" t="str">
        <f>'Core Indicators'!CA86</f>
        <v>x</v>
      </c>
      <c r="O86" s="42" t="e">
        <f>'Core Indicators'!CI86</f>
        <v>#N/A</v>
      </c>
      <c r="P86" s="42" t="str">
        <f>'Core Indicators'!CQ86</f>
        <v>x</v>
      </c>
      <c r="Q86" s="42">
        <f>'Core Indicators'!DG86</f>
        <v>0</v>
      </c>
      <c r="R86" s="42">
        <f>'Core Indicators'!DO86</f>
        <v>1794000</v>
      </c>
      <c r="S86" s="42">
        <f>'Core Indicators'!DW86</f>
        <v>436000</v>
      </c>
      <c r="T86" s="42">
        <f>'Core Indicators'!EE86</f>
        <v>1242000</v>
      </c>
      <c r="U86" s="42" t="str">
        <f>'Core Indicators'!EM86</f>
        <v>x</v>
      </c>
      <c r="V86" s="42">
        <f>'Core Indicators'!FC86</f>
        <v>5</v>
      </c>
      <c r="W86" s="42" t="str">
        <f>'Core Indicators'!FK86</f>
        <v>x</v>
      </c>
      <c r="X86" s="42" t="str">
        <f>'Core Indicators'!FS86</f>
        <v>x</v>
      </c>
      <c r="Y86" s="42">
        <f>'Core Indicators'!GA86</f>
        <v>2</v>
      </c>
      <c r="Z86" s="42">
        <f>'Core Indicators'!GI86</f>
        <v>3</v>
      </c>
      <c r="AA86" s="42">
        <f>'Core Indicators'!GQ86</f>
        <v>3</v>
      </c>
      <c r="AB86" s="42">
        <f>'Core Indicators'!GY86</f>
        <v>2</v>
      </c>
      <c r="AC86" s="42">
        <f>'Core Indicators'!HG86</f>
        <v>3</v>
      </c>
      <c r="AD86" s="42">
        <f>'Core Indicators'!HO86</f>
        <v>3</v>
      </c>
      <c r="AE86" s="42">
        <f>'Core Indicators'!HW86</f>
        <v>3</v>
      </c>
      <c r="AF86" s="42">
        <f>'Core Indicators'!IE86</f>
        <v>2</v>
      </c>
      <c r="AG86" s="42">
        <f>'Core Indicators'!IM86</f>
        <v>2</v>
      </c>
    </row>
    <row r="87" spans="1:33" ht="20.149999999999999" customHeight="1" x14ac:dyDescent="0.35">
      <c r="A87" s="62" t="str">
        <f>'Core Indicators'!A:A</f>
        <v>Kachin and Shan Conflict</v>
      </c>
      <c r="B87" s="62" t="str">
        <f>'Core Indicators'!B:B</f>
        <v>Conflict</v>
      </c>
      <c r="C87" s="62" t="str">
        <f>'Core Indicators'!C87</f>
        <v>MMR003</v>
      </c>
      <c r="D87" s="62" t="str">
        <f>'Core Indicators'!D87</f>
        <v>Myanmar</v>
      </c>
      <c r="E87" s="62" t="str">
        <f>'Core Indicators'!E87</f>
        <v>MMR</v>
      </c>
      <c r="F87" s="41">
        <f>'Core Indicators'!O87</f>
        <v>149601</v>
      </c>
      <c r="G87" s="41">
        <f>'Core Indicators'!W87</f>
        <v>4873000</v>
      </c>
      <c r="H87" s="41">
        <f>'Core Indicators'!AE87</f>
        <v>4873000</v>
      </c>
      <c r="I87" s="41">
        <f>'Core Indicators'!AM87</f>
        <v>161000</v>
      </c>
      <c r="J87" s="41" t="str">
        <f>'Core Indicators'!AU87</f>
        <v>x</v>
      </c>
      <c r="K87" s="41" t="str">
        <f>'Core Indicators'!BC87</f>
        <v>x</v>
      </c>
      <c r="L87" s="41">
        <f>'Core Indicators'!BK87</f>
        <v>968</v>
      </c>
      <c r="M87" s="41" t="str">
        <f>'Core Indicators'!BS87</f>
        <v>x</v>
      </c>
      <c r="N87" s="41" t="str">
        <f>'Core Indicators'!CA87</f>
        <v>x</v>
      </c>
      <c r="O87" s="41" t="e">
        <f>'Core Indicators'!CI87</f>
        <v>#N/A</v>
      </c>
      <c r="P87" s="41" t="str">
        <f>'Core Indicators'!CQ87</f>
        <v>x</v>
      </c>
      <c r="Q87" s="41">
        <f>'Core Indicators'!DG87</f>
        <v>0</v>
      </c>
      <c r="R87" s="41">
        <f>'Core Indicators'!DO87</f>
        <v>3065000</v>
      </c>
      <c r="S87" s="41">
        <f>'Core Indicators'!DW87</f>
        <v>1429000</v>
      </c>
      <c r="T87" s="41">
        <f>'Core Indicators'!EE87</f>
        <v>379000</v>
      </c>
      <c r="U87" s="41" t="str">
        <f>'Core Indicators'!EM87</f>
        <v>x</v>
      </c>
      <c r="V87" s="41">
        <f>'Core Indicators'!FC87</f>
        <v>4</v>
      </c>
      <c r="W87" s="41" t="str">
        <f>'Core Indicators'!FK87</f>
        <v>x</v>
      </c>
      <c r="X87" s="41" t="str">
        <f>'Core Indicators'!FS87</f>
        <v>x</v>
      </c>
      <c r="Y87" s="41">
        <f>'Core Indicators'!GA87</f>
        <v>2</v>
      </c>
      <c r="Z87" s="41">
        <f>'Core Indicators'!GI87</f>
        <v>3</v>
      </c>
      <c r="AA87" s="41">
        <f>'Core Indicators'!GQ87</f>
        <v>2</v>
      </c>
      <c r="AB87" s="41">
        <f>'Core Indicators'!GY87</f>
        <v>0</v>
      </c>
      <c r="AC87" s="41">
        <f>'Core Indicators'!HG87</f>
        <v>2</v>
      </c>
      <c r="AD87" s="41">
        <f>'Core Indicators'!HO87</f>
        <v>3</v>
      </c>
      <c r="AE87" s="41">
        <f>'Core Indicators'!HW87</f>
        <v>3</v>
      </c>
      <c r="AF87" s="41">
        <f>'Core Indicators'!IE87</f>
        <v>2</v>
      </c>
      <c r="AG87" s="41">
        <f>'Core Indicators'!IM87</f>
        <v>2</v>
      </c>
    </row>
    <row r="88" spans="1:33" ht="20.149999999999999" customHeight="1" x14ac:dyDescent="0.35">
      <c r="A88" s="233" t="str">
        <f>'Core Indicators'!A:A</f>
        <v>Post-coup conflict in Myanmar</v>
      </c>
      <c r="B88" s="233" t="str">
        <f>'Core Indicators'!B:B</f>
        <v>Violence,Socio-political,Conflict</v>
      </c>
      <c r="C88" s="233" t="str">
        <f>'Core Indicators'!C88</f>
        <v>MMR004</v>
      </c>
      <c r="D88" s="233" t="str">
        <f>'Core Indicators'!D88</f>
        <v>Myanmar</v>
      </c>
      <c r="E88" s="233" t="str">
        <f>'Core Indicators'!E88</f>
        <v>MMR</v>
      </c>
      <c r="F88" s="42">
        <f>'Core Indicators'!O88</f>
        <v>676577</v>
      </c>
      <c r="G88" s="42">
        <f>'Core Indicators'!W88</f>
        <v>55960000</v>
      </c>
      <c r="H88" s="42">
        <f>'Core Indicators'!AE88</f>
        <v>55960000</v>
      </c>
      <c r="I88" s="42">
        <f>'Core Indicators'!AM88</f>
        <v>3243000</v>
      </c>
      <c r="J88" s="42" t="str">
        <f>'Core Indicators'!AU88</f>
        <v>x</v>
      </c>
      <c r="K88" s="42" t="str">
        <f>'Core Indicators'!BC88</f>
        <v>x</v>
      </c>
      <c r="L88" s="42">
        <f>'Core Indicators'!BK88</f>
        <v>5170</v>
      </c>
      <c r="M88" s="42" t="str">
        <f>'Core Indicators'!BS88</f>
        <v>x</v>
      </c>
      <c r="N88" s="42" t="str">
        <f>'Core Indicators'!CA88</f>
        <v>x</v>
      </c>
      <c r="O88" s="42" t="e">
        <f>'Core Indicators'!CI88</f>
        <v>#N/A</v>
      </c>
      <c r="P88" s="42" t="str">
        <f>'Core Indicators'!CQ88</f>
        <v>x</v>
      </c>
      <c r="Q88" s="42">
        <f>'Core Indicators'!DG88</f>
        <v>0</v>
      </c>
      <c r="R88" s="42">
        <f>'Core Indicators'!DO88</f>
        <v>40855000</v>
      </c>
      <c r="S88" s="42">
        <f>'Core Indicators'!DW88</f>
        <v>11613000</v>
      </c>
      <c r="T88" s="42">
        <f>'Core Indicators'!EE88</f>
        <v>3492000</v>
      </c>
      <c r="U88" s="42" t="str">
        <f>'Core Indicators'!EM88</f>
        <v>x</v>
      </c>
      <c r="V88" s="42">
        <f>'Core Indicators'!FC88</f>
        <v>5</v>
      </c>
      <c r="W88" s="42" t="str">
        <f>'Core Indicators'!FK88</f>
        <v>x</v>
      </c>
      <c r="X88" s="42" t="str">
        <f>'Core Indicators'!FS88</f>
        <v>x</v>
      </c>
      <c r="Y88" s="42">
        <f>'Core Indicators'!GA88</f>
        <v>2</v>
      </c>
      <c r="Z88" s="42">
        <f>'Core Indicators'!GI88</f>
        <v>3</v>
      </c>
      <c r="AA88" s="42">
        <f>'Core Indicators'!GQ88</f>
        <v>3</v>
      </c>
      <c r="AB88" s="42">
        <f>'Core Indicators'!GY88</f>
        <v>1</v>
      </c>
      <c r="AC88" s="42">
        <f>'Core Indicators'!HG88</f>
        <v>3</v>
      </c>
      <c r="AD88" s="42">
        <f>'Core Indicators'!HO88</f>
        <v>3</v>
      </c>
      <c r="AE88" s="42">
        <f>'Core Indicators'!HW88</f>
        <v>3</v>
      </c>
      <c r="AF88" s="42">
        <f>'Core Indicators'!IE88</f>
        <v>2</v>
      </c>
      <c r="AG88" s="42">
        <f>'Core Indicators'!IM88</f>
        <v>2</v>
      </c>
    </row>
    <row r="89" spans="1:33" ht="20.149999999999999" customHeight="1" x14ac:dyDescent="0.35">
      <c r="A89" s="62" t="str">
        <f>'Core Indicators'!A:A</f>
        <v>2024 Monsoon Floods</v>
      </c>
      <c r="B89" s="62" t="str">
        <f>'Core Indicators'!B:B</f>
        <v>Floods</v>
      </c>
      <c r="C89" s="62" t="str">
        <f>'Core Indicators'!C89</f>
        <v>MMR006</v>
      </c>
      <c r="D89" s="62" t="str">
        <f>'Core Indicators'!D89</f>
        <v>Myanmar</v>
      </c>
      <c r="E89" s="62" t="str">
        <f>'Core Indicators'!E89</f>
        <v>MMR</v>
      </c>
      <c r="F89" s="41">
        <f>'Core Indicators'!O89</f>
        <v>676577</v>
      </c>
      <c r="G89" s="41">
        <f>'Core Indicators'!W89</f>
        <v>47376000</v>
      </c>
      <c r="H89" s="41">
        <f>'Core Indicators'!AE89</f>
        <v>393000</v>
      </c>
      <c r="I89" s="41">
        <f>'Core Indicators'!AM89</f>
        <v>110000</v>
      </c>
      <c r="J89" s="41" t="str">
        <f>'Core Indicators'!AU89</f>
        <v>x</v>
      </c>
      <c r="K89" s="41" t="str">
        <f>'Core Indicators'!BC89</f>
        <v>x</v>
      </c>
      <c r="L89" s="41">
        <f>'Core Indicators'!BK89</f>
        <v>2</v>
      </c>
      <c r="M89" s="41" t="str">
        <f>'Core Indicators'!BS89</f>
        <v>x</v>
      </c>
      <c r="N89" s="41" t="str">
        <f>'Core Indicators'!CA89</f>
        <v>x</v>
      </c>
      <c r="O89" s="41" t="e">
        <f>'Core Indicators'!CI89</f>
        <v>#N/A</v>
      </c>
      <c r="P89" s="41" t="str">
        <f>'Core Indicators'!CQ89</f>
        <v>x</v>
      </c>
      <c r="Q89" s="41">
        <f>'Core Indicators'!DG89</f>
        <v>46983000</v>
      </c>
      <c r="R89" s="41">
        <f>'Core Indicators'!DO89</f>
        <v>378000</v>
      </c>
      <c r="S89" s="41">
        <f>'Core Indicators'!DW89</f>
        <v>15000</v>
      </c>
      <c r="T89" s="41" t="str">
        <f>'Core Indicators'!EE89</f>
        <v>x</v>
      </c>
      <c r="U89" s="41" t="str">
        <f>'Core Indicators'!EM89</f>
        <v>x</v>
      </c>
      <c r="V89" s="41">
        <f>'Core Indicators'!FC89</f>
        <v>4</v>
      </c>
      <c r="W89" s="41" t="str">
        <f>'Core Indicators'!FK89</f>
        <v>x</v>
      </c>
      <c r="X89" s="41" t="str">
        <f>'Core Indicators'!FS89</f>
        <v>x</v>
      </c>
      <c r="Y89" s="41">
        <f>'Core Indicators'!GA89</f>
        <v>2</v>
      </c>
      <c r="Z89" s="41">
        <f>'Core Indicators'!GI89</f>
        <v>3</v>
      </c>
      <c r="AA89" s="41">
        <f>'Core Indicators'!GQ89</f>
        <v>3</v>
      </c>
      <c r="AB89" s="41">
        <f>'Core Indicators'!GY89</f>
        <v>2</v>
      </c>
      <c r="AC89" s="41">
        <f>'Core Indicators'!HG89</f>
        <v>3</v>
      </c>
      <c r="AD89" s="41">
        <f>'Core Indicators'!HO89</f>
        <v>2</v>
      </c>
      <c r="AE89" s="41">
        <f>'Core Indicators'!HW89</f>
        <v>3</v>
      </c>
      <c r="AF89" s="41">
        <f>'Core Indicators'!IE89</f>
        <v>2</v>
      </c>
      <c r="AG89" s="41">
        <f>'Core Indicators'!IM89</f>
        <v>3</v>
      </c>
    </row>
    <row r="90" spans="1:33" ht="20.149999999999999" customHeight="1" x14ac:dyDescent="0.35">
      <c r="A90" s="233" t="str">
        <f>'Core Indicators'!A:A</f>
        <v>Multiple Crises in Mozambique</v>
      </c>
      <c r="B90" s="233" t="str">
        <f>'Core Indicators'!B:B</f>
        <v>Conflict,Displacement,Cyclone</v>
      </c>
      <c r="C90" s="233" t="str">
        <f>'Core Indicators'!C90</f>
        <v>MOZ001</v>
      </c>
      <c r="D90" s="233" t="str">
        <f>'Core Indicators'!D90</f>
        <v>Mozambique</v>
      </c>
      <c r="E90" s="233" t="str">
        <f>'Core Indicators'!E90</f>
        <v>MOZ</v>
      </c>
      <c r="F90" s="42">
        <f>'Core Indicators'!O90</f>
        <v>786380</v>
      </c>
      <c r="G90" s="42">
        <f>'Core Indicators'!W90</f>
        <v>34943000</v>
      </c>
      <c r="H90" s="42">
        <f>'Core Indicators'!AE90</f>
        <v>34943000</v>
      </c>
      <c r="I90" s="42">
        <f>'Core Indicators'!AM90</f>
        <v>1342000</v>
      </c>
      <c r="J90" s="42">
        <f>'Core Indicators'!AU90</f>
        <v>202</v>
      </c>
      <c r="K90" s="42">
        <f>'Core Indicators'!BC90</f>
        <v>3342</v>
      </c>
      <c r="L90" s="42">
        <f>'Core Indicators'!BK90</f>
        <v>367</v>
      </c>
      <c r="M90" s="42">
        <f>'Core Indicators'!BS90</f>
        <v>6661</v>
      </c>
      <c r="N90" s="42">
        <f>'Core Indicators'!CA90</f>
        <v>1773</v>
      </c>
      <c r="O90" s="42" t="e">
        <f>'Core Indicators'!CI90</f>
        <v>#N/A</v>
      </c>
      <c r="P90" s="42" t="str">
        <f>'Core Indicators'!CQ90</f>
        <v>x</v>
      </c>
      <c r="Q90" s="42">
        <f>'Core Indicators'!DG90</f>
        <v>0</v>
      </c>
      <c r="R90" s="42">
        <f>'Core Indicators'!DO90</f>
        <v>29389000</v>
      </c>
      <c r="S90" s="42">
        <f>'Core Indicators'!DW90</f>
        <v>3876000</v>
      </c>
      <c r="T90" s="42">
        <f>'Core Indicators'!EE90</f>
        <v>1678000</v>
      </c>
      <c r="U90" s="42">
        <f>'Core Indicators'!EM90</f>
        <v>0</v>
      </c>
      <c r="V90" s="42">
        <f>'Core Indicators'!FC90</f>
        <v>4</v>
      </c>
      <c r="W90" s="42" t="str">
        <f>'Core Indicators'!FK90</f>
        <v>x</v>
      </c>
      <c r="X90" s="42" t="str">
        <f>'Core Indicators'!FS90</f>
        <v>x</v>
      </c>
      <c r="Y90" s="42">
        <f>'Core Indicators'!GA90</f>
        <v>1</v>
      </c>
      <c r="Z90" s="42">
        <f>'Core Indicators'!GI90</f>
        <v>2</v>
      </c>
      <c r="AA90" s="42">
        <f>'Core Indicators'!GQ90</f>
        <v>1</v>
      </c>
      <c r="AB90" s="42">
        <f>'Core Indicators'!GY90</f>
        <v>1</v>
      </c>
      <c r="AC90" s="42">
        <f>'Core Indicators'!HG90</f>
        <v>0</v>
      </c>
      <c r="AD90" s="42">
        <f>'Core Indicators'!HO90</f>
        <v>3</v>
      </c>
      <c r="AE90" s="42">
        <f>'Core Indicators'!HW90</f>
        <v>3</v>
      </c>
      <c r="AF90" s="42">
        <f>'Core Indicators'!IE90</f>
        <v>1</v>
      </c>
      <c r="AG90" s="42">
        <f>'Core Indicators'!IM90</f>
        <v>3</v>
      </c>
    </row>
    <row r="91" spans="1:33" ht="20.149999999999999" customHeight="1" x14ac:dyDescent="0.35">
      <c r="A91" s="62" t="str">
        <f>'Core Indicators'!A:A</f>
        <v>Cabo Delgado Islamist Insurgency</v>
      </c>
      <c r="B91" s="62" t="str">
        <f>'Core Indicators'!B:B</f>
        <v>Conflict,Displacement</v>
      </c>
      <c r="C91" s="62" t="str">
        <f>'Core Indicators'!C91</f>
        <v>MOZ004</v>
      </c>
      <c r="D91" s="62" t="str">
        <f>'Core Indicators'!D91</f>
        <v>Mozambique</v>
      </c>
      <c r="E91" s="62" t="str">
        <f>'Core Indicators'!E91</f>
        <v>MOZ</v>
      </c>
      <c r="F91" s="41">
        <f>'Core Indicators'!O91</f>
        <v>280615</v>
      </c>
      <c r="G91" s="41">
        <f>'Core Indicators'!W91</f>
        <v>11584000</v>
      </c>
      <c r="H91" s="41">
        <f>'Core Indicators'!AE91</f>
        <v>11584000</v>
      </c>
      <c r="I91" s="41">
        <f>'Core Indicators'!AM91</f>
        <v>583000</v>
      </c>
      <c r="J91" s="41" t="str">
        <f>'Core Indicators'!AU91</f>
        <v>x</v>
      </c>
      <c r="K91" s="41" t="str">
        <f>'Core Indicators'!BC91</f>
        <v>x</v>
      </c>
      <c r="L91" s="41">
        <f>'Core Indicators'!BK91</f>
        <v>221</v>
      </c>
      <c r="M91" s="41" t="str">
        <f>'Core Indicators'!BS91</f>
        <v>x</v>
      </c>
      <c r="N91" s="41" t="str">
        <f>'Core Indicators'!CA91</f>
        <v>x</v>
      </c>
      <c r="O91" s="41" t="e">
        <f>'Core Indicators'!CI91</f>
        <v>#N/A</v>
      </c>
      <c r="P91" s="41" t="str">
        <f>'Core Indicators'!CQ91</f>
        <v>x</v>
      </c>
      <c r="Q91" s="41">
        <f>'Core Indicators'!DG91</f>
        <v>0</v>
      </c>
      <c r="R91" s="41">
        <f>'Core Indicators'!DO91</f>
        <v>9884000</v>
      </c>
      <c r="S91" s="41">
        <f>'Core Indicators'!DW91</f>
        <v>540000</v>
      </c>
      <c r="T91" s="41">
        <f>'Core Indicators'!EE91</f>
        <v>1160000</v>
      </c>
      <c r="U91" s="41" t="str">
        <f>'Core Indicators'!EM91</f>
        <v>x</v>
      </c>
      <c r="V91" s="41">
        <f>'Core Indicators'!FC91</f>
        <v>3</v>
      </c>
      <c r="W91" s="41" t="str">
        <f>'Core Indicators'!FK91</f>
        <v>x</v>
      </c>
      <c r="X91" s="41" t="str">
        <f>'Core Indicators'!FS91</f>
        <v>x</v>
      </c>
      <c r="Y91" s="41">
        <f>'Core Indicators'!GA91</f>
        <v>1</v>
      </c>
      <c r="Z91" s="41">
        <f>'Core Indicators'!GI91</f>
        <v>2</v>
      </c>
      <c r="AA91" s="41">
        <f>'Core Indicators'!GQ91</f>
        <v>1</v>
      </c>
      <c r="AB91" s="41">
        <f>'Core Indicators'!GY91</f>
        <v>1</v>
      </c>
      <c r="AC91" s="41">
        <f>'Core Indicators'!HG91</f>
        <v>0</v>
      </c>
      <c r="AD91" s="41">
        <f>'Core Indicators'!HO91</f>
        <v>3</v>
      </c>
      <c r="AE91" s="41">
        <f>'Core Indicators'!HW91</f>
        <v>3</v>
      </c>
      <c r="AF91" s="41">
        <f>'Core Indicators'!IE91</f>
        <v>1</v>
      </c>
      <c r="AG91" s="41">
        <f>'Core Indicators'!IM91</f>
        <v>3</v>
      </c>
    </row>
    <row r="92" spans="1:33" ht="20.149999999999999" customHeight="1" x14ac:dyDescent="0.35">
      <c r="A92" s="233" t="str">
        <f>'Core Indicators'!A:A</f>
        <v>2024 Rainy and Cyclone season</v>
      </c>
      <c r="B92" s="233" t="str">
        <f>'Core Indicators'!B:B</f>
        <v>Floods,Displacement,Cyclone</v>
      </c>
      <c r="C92" s="233" t="str">
        <f>'Core Indicators'!C92</f>
        <v>MOZ011</v>
      </c>
      <c r="D92" s="233" t="str">
        <f>'Core Indicators'!D92</f>
        <v>Mozambique</v>
      </c>
      <c r="E92" s="233" t="str">
        <f>'Core Indicators'!E92</f>
        <v>MOZ</v>
      </c>
      <c r="F92" s="42">
        <f>'Core Indicators'!O92</f>
        <v>786380</v>
      </c>
      <c r="G92" s="42">
        <f>'Core Indicators'!W92</f>
        <v>34943000</v>
      </c>
      <c r="H92" s="42">
        <f>'Core Indicators'!AE92</f>
        <v>34943000</v>
      </c>
      <c r="I92" s="42">
        <f>'Core Indicators'!AM92</f>
        <v>126000</v>
      </c>
      <c r="J92" s="42">
        <f>'Core Indicators'!AU92</f>
        <v>202</v>
      </c>
      <c r="K92" s="42" t="str">
        <f>'Core Indicators'!BC92</f>
        <v>x</v>
      </c>
      <c r="L92" s="42">
        <f>'Core Indicators'!BK92</f>
        <v>146</v>
      </c>
      <c r="M92" s="42">
        <f>'Core Indicators'!BS92</f>
        <v>6661</v>
      </c>
      <c r="N92" s="42">
        <f>'Core Indicators'!CA92</f>
        <v>1773</v>
      </c>
      <c r="O92" s="42" t="e">
        <f>'Core Indicators'!CI92</f>
        <v>#N/A</v>
      </c>
      <c r="P92" s="42" t="str">
        <f>'Core Indicators'!CQ92</f>
        <v>x</v>
      </c>
      <c r="Q92" s="42">
        <f>'Core Indicators'!DG92</f>
        <v>0</v>
      </c>
      <c r="R92" s="42">
        <f>'Core Indicators'!DO92</f>
        <v>34389000</v>
      </c>
      <c r="S92" s="42">
        <f>'Core Indicators'!DW92</f>
        <v>546000</v>
      </c>
      <c r="T92" s="42">
        <f>'Core Indicators'!EE92</f>
        <v>8000</v>
      </c>
      <c r="U92" s="42" t="str">
        <f>'Core Indicators'!EM92</f>
        <v>x</v>
      </c>
      <c r="V92" s="42">
        <f>'Core Indicators'!FC92</f>
        <v>3</v>
      </c>
      <c r="W92" s="42" t="str">
        <f>'Core Indicators'!FK92</f>
        <v>x</v>
      </c>
      <c r="X92" s="42" t="str">
        <f>'Core Indicators'!FS92</f>
        <v>x</v>
      </c>
      <c r="Y92" s="42">
        <f>'Core Indicators'!GA92</f>
        <v>1</v>
      </c>
      <c r="Z92" s="42">
        <f>'Core Indicators'!GI92</f>
        <v>2</v>
      </c>
      <c r="AA92" s="42">
        <f>'Core Indicators'!GQ92</f>
        <v>1</v>
      </c>
      <c r="AB92" s="42">
        <f>'Core Indicators'!GY92</f>
        <v>1</v>
      </c>
      <c r="AC92" s="42">
        <f>'Core Indicators'!HG92</f>
        <v>0</v>
      </c>
      <c r="AD92" s="42">
        <f>'Core Indicators'!HO92</f>
        <v>3</v>
      </c>
      <c r="AE92" s="42">
        <f>'Core Indicators'!HW92</f>
        <v>3</v>
      </c>
      <c r="AF92" s="42">
        <f>'Core Indicators'!IE92</f>
        <v>1</v>
      </c>
      <c r="AG92" s="42">
        <f>'Core Indicators'!IM92</f>
        <v>3</v>
      </c>
    </row>
    <row r="93" spans="1:33" ht="20.149999999999999" customHeight="1" x14ac:dyDescent="0.35">
      <c r="A93" s="62" t="str">
        <f>'Core Indicators'!A:A</f>
        <v>Drought in Mozambique</v>
      </c>
      <c r="B93" s="62" t="str">
        <f>'Core Indicators'!B:B</f>
        <v>Drought</v>
      </c>
      <c r="C93" s="62" t="str">
        <f>'Core Indicators'!C93</f>
        <v>MOZ012</v>
      </c>
      <c r="D93" s="62" t="str">
        <f>'Core Indicators'!D93</f>
        <v>Mozambique</v>
      </c>
      <c r="E93" s="62" t="str">
        <f>'Core Indicators'!E93</f>
        <v>MOZ</v>
      </c>
      <c r="F93" s="41">
        <f>'Core Indicators'!O93</f>
        <v>477989.66</v>
      </c>
      <c r="G93" s="41">
        <f>'Core Indicators'!W93</f>
        <v>17954000</v>
      </c>
      <c r="H93" s="41">
        <f>'Core Indicators'!AE93</f>
        <v>17954000</v>
      </c>
      <c r="I93" s="41">
        <f>'Core Indicators'!AM93</f>
        <v>0</v>
      </c>
      <c r="J93" s="41" t="str">
        <f>'Core Indicators'!AU93</f>
        <v>x</v>
      </c>
      <c r="K93" s="41">
        <f>'Core Indicators'!BC93</f>
        <v>3342</v>
      </c>
      <c r="L93" s="41" t="str">
        <f>'Core Indicators'!BK93</f>
        <v>x</v>
      </c>
      <c r="M93" s="41" t="str">
        <f>'Core Indicators'!BS93</f>
        <v>x</v>
      </c>
      <c r="N93" s="41" t="str">
        <f>'Core Indicators'!CA93</f>
        <v>x</v>
      </c>
      <c r="O93" s="41" t="e">
        <f>'Core Indicators'!CI93</f>
        <v>#N/A</v>
      </c>
      <c r="P93" s="41" t="str">
        <f>'Core Indicators'!CQ93</f>
        <v>x</v>
      </c>
      <c r="Q93" s="41">
        <f>'Core Indicators'!DG93</f>
        <v>0</v>
      </c>
      <c r="R93" s="41">
        <f>'Core Indicators'!DO93</f>
        <v>14654000</v>
      </c>
      <c r="S93" s="41">
        <f>'Core Indicators'!DW93</f>
        <v>2790000</v>
      </c>
      <c r="T93" s="41">
        <f>'Core Indicators'!EE93</f>
        <v>510000</v>
      </c>
      <c r="U93" s="41">
        <f>'Core Indicators'!EM93</f>
        <v>0</v>
      </c>
      <c r="V93" s="41">
        <f>'Core Indicators'!FC93</f>
        <v>4</v>
      </c>
      <c r="W93" s="41" t="str">
        <f>'Core Indicators'!FK93</f>
        <v>x</v>
      </c>
      <c r="X93" s="41" t="str">
        <f>'Core Indicators'!FS93</f>
        <v>x</v>
      </c>
      <c r="Y93" s="41">
        <f>'Core Indicators'!GA93</f>
        <v>1</v>
      </c>
      <c r="Z93" s="41">
        <f>'Core Indicators'!GI93</f>
        <v>0</v>
      </c>
      <c r="AA93" s="41">
        <f>'Core Indicators'!GQ93</f>
        <v>0</v>
      </c>
      <c r="AB93" s="41">
        <f>'Core Indicators'!GY93</f>
        <v>0</v>
      </c>
      <c r="AC93" s="41">
        <f>'Core Indicators'!HG93</f>
        <v>0</v>
      </c>
      <c r="AD93" s="41">
        <f>'Core Indicators'!HO93</f>
        <v>0</v>
      </c>
      <c r="AE93" s="41">
        <f>'Core Indicators'!HW93</f>
        <v>0</v>
      </c>
      <c r="AF93" s="41">
        <f>'Core Indicators'!IE93</f>
        <v>1</v>
      </c>
      <c r="AG93" s="41">
        <f>'Core Indicators'!IM93</f>
        <v>1</v>
      </c>
    </row>
    <row r="94" spans="1:33" ht="20.149999999999999" customHeight="1" x14ac:dyDescent="0.35">
      <c r="A94" s="233" t="str">
        <f>'Core Indicators'!A:A</f>
        <v>Refugees from Mali in Mauritania</v>
      </c>
      <c r="B94" s="233" t="str">
        <f>'Core Indicators'!B:B</f>
        <v>Displacement</v>
      </c>
      <c r="C94" s="233" t="str">
        <f>'Core Indicators'!C94</f>
        <v>MRT002</v>
      </c>
      <c r="D94" s="233" t="str">
        <f>'Core Indicators'!D94</f>
        <v>Mauritania</v>
      </c>
      <c r="E94" s="233" t="str">
        <f>'Core Indicators'!E94</f>
        <v>MRT</v>
      </c>
      <c r="F94" s="42">
        <f>'Core Indicators'!O94</f>
        <v>206000</v>
      </c>
      <c r="G94" s="42">
        <f>'Core Indicators'!W94</f>
        <v>2024000</v>
      </c>
      <c r="H94" s="42">
        <f>'Core Indicators'!AE94</f>
        <v>133000</v>
      </c>
      <c r="I94" s="42">
        <f>'Core Indicators'!AM94</f>
        <v>133000</v>
      </c>
      <c r="J94" s="42">
        <f>'Core Indicators'!AU94</f>
        <v>0</v>
      </c>
      <c r="K94" s="42" t="str">
        <f>'Core Indicators'!BC94</f>
        <v>x</v>
      </c>
      <c r="L94" s="42">
        <f>'Core Indicators'!BK94</f>
        <v>6</v>
      </c>
      <c r="M94" s="42">
        <f>'Core Indicators'!BS94</f>
        <v>0</v>
      </c>
      <c r="N94" s="42">
        <f>'Core Indicators'!CA94</f>
        <v>0</v>
      </c>
      <c r="O94" s="42" t="e">
        <f>'Core Indicators'!CI94</f>
        <v>#N/A</v>
      </c>
      <c r="P94" s="42" t="str">
        <f>'Core Indicators'!CQ94</f>
        <v>x</v>
      </c>
      <c r="Q94" s="42">
        <f>'Core Indicators'!DG94</f>
        <v>1891000</v>
      </c>
      <c r="R94" s="42">
        <f>'Core Indicators'!DO94</f>
        <v>0</v>
      </c>
      <c r="S94" s="42">
        <f>'Core Indicators'!DW94</f>
        <v>133000</v>
      </c>
      <c r="T94" s="42" t="str">
        <f>'Core Indicators'!EE94</f>
        <v>x</v>
      </c>
      <c r="U94" s="42" t="str">
        <f>'Core Indicators'!EM94</f>
        <v>x</v>
      </c>
      <c r="V94" s="42">
        <f>'Core Indicators'!FC94</f>
        <v>2</v>
      </c>
      <c r="W94" s="42" t="str">
        <f>'Core Indicators'!FK94</f>
        <v>x</v>
      </c>
      <c r="X94" s="42" t="str">
        <f>'Core Indicators'!FS94</f>
        <v>x</v>
      </c>
      <c r="Y94" s="42">
        <f>'Core Indicators'!GA94</f>
        <v>0</v>
      </c>
      <c r="Z94" s="42">
        <f>'Core Indicators'!GI94</f>
        <v>0</v>
      </c>
      <c r="AA94" s="42">
        <f>'Core Indicators'!GQ94</f>
        <v>0</v>
      </c>
      <c r="AB94" s="42">
        <f>'Core Indicators'!GY94</f>
        <v>0</v>
      </c>
      <c r="AC94" s="42">
        <f>'Core Indicators'!HG94</f>
        <v>0</v>
      </c>
      <c r="AD94" s="42">
        <f>'Core Indicators'!HO94</f>
        <v>0</v>
      </c>
      <c r="AE94" s="42">
        <f>'Core Indicators'!HW94</f>
        <v>0</v>
      </c>
      <c r="AF94" s="42">
        <f>'Core Indicators'!IE94</f>
        <v>2</v>
      </c>
      <c r="AG94" s="42">
        <f>'Core Indicators'!IM94</f>
        <v>0</v>
      </c>
    </row>
    <row r="95" spans="1:33" ht="20.149999999999999" customHeight="1" x14ac:dyDescent="0.35">
      <c r="A95" s="62" t="str">
        <f>'Core Indicators'!A:A</f>
        <v>Food Security in Mauritania</v>
      </c>
      <c r="B95" s="62" t="str">
        <f>'Core Indicators'!B:B</f>
        <v>Drought,Floods</v>
      </c>
      <c r="C95" s="62" t="str">
        <f>'Core Indicators'!C95</f>
        <v>MRT003</v>
      </c>
      <c r="D95" s="62" t="str">
        <f>'Core Indicators'!D95</f>
        <v>Mauritania</v>
      </c>
      <c r="E95" s="62" t="str">
        <f>'Core Indicators'!E95</f>
        <v>MRT</v>
      </c>
      <c r="F95" s="41">
        <f>'Core Indicators'!O95</f>
        <v>1030700</v>
      </c>
      <c r="G95" s="41">
        <f>'Core Indicators'!W95</f>
        <v>4582000</v>
      </c>
      <c r="H95" s="41">
        <f>'Core Indicators'!AE95</f>
        <v>1388000</v>
      </c>
      <c r="I95" s="41" t="str">
        <f>'Core Indicators'!AM95</f>
        <v>x</v>
      </c>
      <c r="J95" s="41" t="str">
        <f>'Core Indicators'!AU95</f>
        <v>x</v>
      </c>
      <c r="K95" s="41">
        <f>'Core Indicators'!BC95</f>
        <v>136000</v>
      </c>
      <c r="L95" s="41">
        <f>'Core Indicators'!BK95</f>
        <v>6</v>
      </c>
      <c r="M95" s="41" t="str">
        <f>'Core Indicators'!BS95</f>
        <v>x</v>
      </c>
      <c r="N95" s="41" t="str">
        <f>'Core Indicators'!CA95</f>
        <v>x</v>
      </c>
      <c r="O95" s="41" t="e">
        <f>'Core Indicators'!CI95</f>
        <v>#N/A</v>
      </c>
      <c r="P95" s="41" t="str">
        <f>'Core Indicators'!CQ95</f>
        <v>x</v>
      </c>
      <c r="Q95" s="41">
        <f>'Core Indicators'!DG95</f>
        <v>3194000</v>
      </c>
      <c r="R95" s="41">
        <f>'Core Indicators'!DO95</f>
        <v>1023000</v>
      </c>
      <c r="S95" s="41">
        <f>'Core Indicators'!DW95</f>
        <v>358000</v>
      </c>
      <c r="T95" s="41">
        <f>'Core Indicators'!EE95</f>
        <v>7000</v>
      </c>
      <c r="U95" s="41">
        <f>'Core Indicators'!EM95</f>
        <v>0</v>
      </c>
      <c r="V95" s="41">
        <f>'Core Indicators'!FC95</f>
        <v>3</v>
      </c>
      <c r="W95" s="41" t="str">
        <f>'Core Indicators'!FK95</f>
        <v>x</v>
      </c>
      <c r="X95" s="41" t="str">
        <f>'Core Indicators'!FS95</f>
        <v>x</v>
      </c>
      <c r="Y95" s="41">
        <f>'Core Indicators'!GA95</f>
        <v>0</v>
      </c>
      <c r="Z95" s="41">
        <f>'Core Indicators'!GI95</f>
        <v>0</v>
      </c>
      <c r="AA95" s="41">
        <f>'Core Indicators'!GQ95</f>
        <v>0</v>
      </c>
      <c r="AB95" s="41">
        <f>'Core Indicators'!GY95</f>
        <v>0</v>
      </c>
      <c r="AC95" s="41">
        <f>'Core Indicators'!HG95</f>
        <v>0</v>
      </c>
      <c r="AD95" s="41">
        <f>'Core Indicators'!HO95</f>
        <v>0</v>
      </c>
      <c r="AE95" s="41">
        <f>'Core Indicators'!HW95</f>
        <v>0</v>
      </c>
      <c r="AF95" s="41">
        <f>'Core Indicators'!IE95</f>
        <v>2</v>
      </c>
      <c r="AG95" s="41">
        <f>'Core Indicators'!IM95</f>
        <v>0</v>
      </c>
    </row>
    <row r="96" spans="1:33" ht="20.149999999999999" customHeight="1" x14ac:dyDescent="0.35">
      <c r="A96" s="233" t="str">
        <f>'Core Indicators'!A:A</f>
        <v>Complex crisis in Malawi</v>
      </c>
      <c r="B96" s="233" t="str">
        <f>'Core Indicators'!B:B</f>
        <v>Drought,Socio-political,Cyclone</v>
      </c>
      <c r="C96" s="233" t="str">
        <f>'Core Indicators'!C96</f>
        <v>MWI002</v>
      </c>
      <c r="D96" s="233" t="str">
        <f>'Core Indicators'!D96</f>
        <v>Malawi</v>
      </c>
      <c r="E96" s="233" t="str">
        <f>'Core Indicators'!E96</f>
        <v>MWI</v>
      </c>
      <c r="F96" s="42">
        <f>'Core Indicators'!O96</f>
        <v>94080</v>
      </c>
      <c r="G96" s="42">
        <f>'Core Indicators'!W96</f>
        <v>21524000</v>
      </c>
      <c r="H96" s="42">
        <f>'Core Indicators'!AE96</f>
        <v>9000000</v>
      </c>
      <c r="I96" s="42">
        <f>'Core Indicators'!AM96</f>
        <v>115000</v>
      </c>
      <c r="J96" s="42" t="str">
        <f>'Core Indicators'!AU96</f>
        <v>x</v>
      </c>
      <c r="K96" s="42">
        <f>'Core Indicators'!BC96</f>
        <v>246</v>
      </c>
      <c r="L96" s="42">
        <f>'Core Indicators'!BK96</f>
        <v>1774</v>
      </c>
      <c r="M96" s="42">
        <f>'Core Indicators'!BS96</f>
        <v>260681</v>
      </c>
      <c r="N96" s="42">
        <f>'Core Indicators'!CA96</f>
        <v>120394</v>
      </c>
      <c r="O96" s="42" t="e">
        <f>'Core Indicators'!CI96</f>
        <v>#N/A</v>
      </c>
      <c r="P96" s="42">
        <f>'Core Indicators'!CQ96</f>
        <v>507</v>
      </c>
      <c r="Q96" s="42">
        <f>'Core Indicators'!DG96</f>
        <v>12524000</v>
      </c>
      <c r="R96" s="42">
        <f>'Core Indicators'!DO96</f>
        <v>0</v>
      </c>
      <c r="S96" s="42">
        <f>'Core Indicators'!DW96</f>
        <v>8944000</v>
      </c>
      <c r="T96" s="42">
        <f>'Core Indicators'!EE96</f>
        <v>56000</v>
      </c>
      <c r="U96" s="42">
        <f>'Core Indicators'!EM96</f>
        <v>0</v>
      </c>
      <c r="V96" s="42">
        <f>'Core Indicators'!FC96</f>
        <v>3</v>
      </c>
      <c r="W96" s="42">
        <f>'Core Indicators'!FK96</f>
        <v>0</v>
      </c>
      <c r="X96" s="42">
        <f>'Core Indicators'!FS96</f>
        <v>0</v>
      </c>
      <c r="Y96" s="42">
        <f>'Core Indicators'!GA96</f>
        <v>2</v>
      </c>
      <c r="Z96" s="42">
        <f>'Core Indicators'!GI96</f>
        <v>0</v>
      </c>
      <c r="AA96" s="42">
        <f>'Core Indicators'!GQ96</f>
        <v>0</v>
      </c>
      <c r="AB96" s="42">
        <f>'Core Indicators'!GY96</f>
        <v>0</v>
      </c>
      <c r="AC96" s="42">
        <f>'Core Indicators'!HG96</f>
        <v>0</v>
      </c>
      <c r="AD96" s="42">
        <f>'Core Indicators'!HO96</f>
        <v>0</v>
      </c>
      <c r="AE96" s="42">
        <f>'Core Indicators'!HW96</f>
        <v>0</v>
      </c>
      <c r="AF96" s="42">
        <f>'Core Indicators'!IE96</f>
        <v>0</v>
      </c>
      <c r="AG96" s="42">
        <f>'Core Indicators'!IM96</f>
        <v>3</v>
      </c>
    </row>
    <row r="97" spans="1:33" ht="20.149999999999999" customHeight="1" x14ac:dyDescent="0.35">
      <c r="A97" s="62" t="str">
        <f>'Core Indicators'!A:A</f>
        <v>International Refugees in Malaysia</v>
      </c>
      <c r="B97" s="62" t="str">
        <f>'Core Indicators'!B:B</f>
        <v>Displacement</v>
      </c>
      <c r="C97" s="62" t="str">
        <f>'Core Indicators'!C97</f>
        <v>MYS001</v>
      </c>
      <c r="D97" s="62" t="str">
        <f>'Core Indicators'!D97</f>
        <v>Malaysia</v>
      </c>
      <c r="E97" s="62" t="str">
        <f>'Core Indicators'!E97</f>
        <v>MYS</v>
      </c>
      <c r="F97" s="41">
        <f>'Core Indicators'!O97</f>
        <v>9206</v>
      </c>
      <c r="G97" s="41">
        <f>'Core Indicators'!W97</f>
        <v>11231000</v>
      </c>
      <c r="H97" s="41">
        <f>'Core Indicators'!AE97</f>
        <v>11231000</v>
      </c>
      <c r="I97" s="41">
        <f>'Core Indicators'!AM97</f>
        <v>190000</v>
      </c>
      <c r="J97" s="41" t="str">
        <f>'Core Indicators'!AU97</f>
        <v>x</v>
      </c>
      <c r="K97" s="41" t="e">
        <f>'Core Indicators'!BC97</f>
        <v>#N/A</v>
      </c>
      <c r="L97" s="41">
        <f>'Core Indicators'!BK97</f>
        <v>0</v>
      </c>
      <c r="M97" s="41" t="e">
        <f>'Core Indicators'!BS97</f>
        <v>#N/A</v>
      </c>
      <c r="N97" s="41" t="e">
        <f>'Core Indicators'!CA97</f>
        <v>#N/A</v>
      </c>
      <c r="O97" s="41" t="e">
        <f>'Core Indicators'!CI97</f>
        <v>#N/A</v>
      </c>
      <c r="P97" s="41" t="e">
        <f>'Core Indicators'!CQ97</f>
        <v>#N/A</v>
      </c>
      <c r="Q97" s="41">
        <f>'Core Indicators'!DG97</f>
        <v>0</v>
      </c>
      <c r="R97" s="41">
        <f>'Core Indicators'!DO97</f>
        <v>11041000</v>
      </c>
      <c r="S97" s="41">
        <f>'Core Indicators'!DW97</f>
        <v>190000</v>
      </c>
      <c r="T97" s="41" t="str">
        <f>'Core Indicators'!EE97</f>
        <v>x</v>
      </c>
      <c r="U97" s="41" t="str">
        <f>'Core Indicators'!EM97</f>
        <v>x</v>
      </c>
      <c r="V97" s="41">
        <f>'Core Indicators'!FC97</f>
        <v>2</v>
      </c>
      <c r="W97" s="41" t="e">
        <f>'Core Indicators'!FK97</f>
        <v>#N/A</v>
      </c>
      <c r="X97" s="41" t="e">
        <f>'Core Indicators'!FS97</f>
        <v>#N/A</v>
      </c>
      <c r="Y97" s="41">
        <f>'Core Indicators'!GA97</f>
        <v>1</v>
      </c>
      <c r="Z97" s="41">
        <f>'Core Indicators'!GI97</f>
        <v>1</v>
      </c>
      <c r="AA97" s="41">
        <f>'Core Indicators'!GQ97</f>
        <v>0</v>
      </c>
      <c r="AB97" s="41">
        <f>'Core Indicators'!GY97</f>
        <v>0</v>
      </c>
      <c r="AC97" s="41">
        <f>'Core Indicators'!HG97</f>
        <v>2</v>
      </c>
      <c r="AD97" s="41">
        <f>'Core Indicators'!HO97</f>
        <v>2</v>
      </c>
      <c r="AE97" s="41">
        <f>'Core Indicators'!HW97</f>
        <v>0</v>
      </c>
      <c r="AF97" s="41">
        <f>'Core Indicators'!IE97</f>
        <v>0</v>
      </c>
      <c r="AG97" s="41">
        <f>'Core Indicators'!IM97</f>
        <v>0</v>
      </c>
    </row>
    <row r="98" spans="1:33" ht="20.149999999999999" customHeight="1" x14ac:dyDescent="0.35">
      <c r="A98" s="233" t="str">
        <f>'Core Indicators'!A:A</f>
        <v>Food Security Crisis in Namibia</v>
      </c>
      <c r="B98" s="233" t="str">
        <f>'Core Indicators'!B:B</f>
        <v>Drought</v>
      </c>
      <c r="C98" s="233" t="str">
        <f>'Core Indicators'!C98</f>
        <v>NAM002</v>
      </c>
      <c r="D98" s="233" t="str">
        <f>'Core Indicators'!D98</f>
        <v>Namibia</v>
      </c>
      <c r="E98" s="233" t="str">
        <f>'Core Indicators'!E98</f>
        <v>NAM</v>
      </c>
      <c r="F98" s="42">
        <f>'Core Indicators'!O98</f>
        <v>823290</v>
      </c>
      <c r="G98" s="42">
        <f>'Core Indicators'!W98</f>
        <v>3022000</v>
      </c>
      <c r="H98" s="42">
        <f>'Core Indicators'!AE98</f>
        <v>2277000</v>
      </c>
      <c r="I98" s="42">
        <f>'Core Indicators'!AM98</f>
        <v>0</v>
      </c>
      <c r="J98" s="42">
        <f>'Core Indicators'!AU98</f>
        <v>0</v>
      </c>
      <c r="K98" s="42">
        <f>'Core Indicators'!BC98</f>
        <v>0</v>
      </c>
      <c r="L98" s="42">
        <f>'Core Indicators'!BK98</f>
        <v>0</v>
      </c>
      <c r="M98" s="42" t="e">
        <f>'Core Indicators'!BS98</f>
        <v>#N/A</v>
      </c>
      <c r="N98" s="42" t="e">
        <f>'Core Indicators'!CA98</f>
        <v>#N/A</v>
      </c>
      <c r="O98" s="42" t="e">
        <f>'Core Indicators'!CI98</f>
        <v>#N/A</v>
      </c>
      <c r="P98" s="42" t="e">
        <f>'Core Indicators'!CQ98</f>
        <v>#N/A</v>
      </c>
      <c r="Q98" s="42">
        <f>'Core Indicators'!DG98</f>
        <v>745000</v>
      </c>
      <c r="R98" s="42">
        <f>'Core Indicators'!DO98</f>
        <v>842000</v>
      </c>
      <c r="S98" s="42">
        <f>'Core Indicators'!DW98</f>
        <v>1350000</v>
      </c>
      <c r="T98" s="42">
        <f>'Core Indicators'!EE98</f>
        <v>85000</v>
      </c>
      <c r="U98" s="42">
        <f>'Core Indicators'!EM98</f>
        <v>0</v>
      </c>
      <c r="V98" s="42">
        <f>'Core Indicators'!FC98</f>
        <v>1</v>
      </c>
      <c r="W98" s="42" t="e">
        <f>'Core Indicators'!FK98</f>
        <v>#N/A</v>
      </c>
      <c r="X98" s="42" t="e">
        <f>'Core Indicators'!FS98</f>
        <v>#N/A</v>
      </c>
      <c r="Y98" s="42">
        <f>'Core Indicators'!GA98</f>
        <v>1</v>
      </c>
      <c r="Z98" s="42">
        <f>'Core Indicators'!GI98</f>
        <v>1</v>
      </c>
      <c r="AA98" s="42">
        <f>'Core Indicators'!GQ98</f>
        <v>0</v>
      </c>
      <c r="AB98" s="42">
        <f>'Core Indicators'!GY98</f>
        <v>0</v>
      </c>
      <c r="AC98" s="42">
        <f>'Core Indicators'!HG98</f>
        <v>0</v>
      </c>
      <c r="AD98" s="42">
        <f>'Core Indicators'!HO98</f>
        <v>0</v>
      </c>
      <c r="AE98" s="42">
        <f>'Core Indicators'!HW98</f>
        <v>0</v>
      </c>
      <c r="AF98" s="42">
        <f>'Core Indicators'!IE98</f>
        <v>0</v>
      </c>
      <c r="AG98" s="42">
        <f>'Core Indicators'!IM98</f>
        <v>2</v>
      </c>
    </row>
    <row r="99" spans="1:33" ht="20.149999999999999" customHeight="1" x14ac:dyDescent="0.35">
      <c r="A99" s="62" t="str">
        <f>'Core Indicators'!A:A</f>
        <v>Lake Chad basin crisis in Niger</v>
      </c>
      <c r="B99" s="62" t="str">
        <f>'Core Indicators'!B:B</f>
        <v>Conflict</v>
      </c>
      <c r="C99" s="62" t="str">
        <f>'Core Indicators'!C99</f>
        <v>NER002</v>
      </c>
      <c r="D99" s="62" t="str">
        <f>'Core Indicators'!D99</f>
        <v>Niger</v>
      </c>
      <c r="E99" s="62" t="str">
        <f>'Core Indicators'!E99</f>
        <v>NER</v>
      </c>
      <c r="F99" s="41">
        <f>'Core Indicators'!O99</f>
        <v>156906</v>
      </c>
      <c r="G99" s="41">
        <f>'Core Indicators'!W99</f>
        <v>840000</v>
      </c>
      <c r="H99" s="41">
        <f>'Core Indicators'!AE99</f>
        <v>820000</v>
      </c>
      <c r="I99" s="41">
        <f>'Core Indicators'!AM99</f>
        <v>337000</v>
      </c>
      <c r="J99" s="41">
        <f>'Core Indicators'!AU99</f>
        <v>141012</v>
      </c>
      <c r="K99" s="41" t="str">
        <f>'Core Indicators'!BC99</f>
        <v>x</v>
      </c>
      <c r="L99" s="41">
        <f>'Core Indicators'!BK99</f>
        <v>69</v>
      </c>
      <c r="M99" s="41" t="str">
        <f>'Core Indicators'!BS99</f>
        <v>x</v>
      </c>
      <c r="N99" s="41" t="str">
        <f>'Core Indicators'!CA99</f>
        <v>x</v>
      </c>
      <c r="O99" s="41" t="e">
        <f>'Core Indicators'!CI99</f>
        <v>#N/A</v>
      </c>
      <c r="P99" s="41" t="str">
        <f>'Core Indicators'!CQ99</f>
        <v>x</v>
      </c>
      <c r="Q99" s="41">
        <f>'Core Indicators'!DG99</f>
        <v>20000</v>
      </c>
      <c r="R99" s="41">
        <f>'Core Indicators'!DO99</f>
        <v>0</v>
      </c>
      <c r="S99" s="41">
        <f>'Core Indicators'!DW99</f>
        <v>532000</v>
      </c>
      <c r="T99" s="41">
        <f>'Core Indicators'!EE99</f>
        <v>288000</v>
      </c>
      <c r="U99" s="41">
        <f>'Core Indicators'!EM99</f>
        <v>0</v>
      </c>
      <c r="V99" s="41">
        <f>'Core Indicators'!FC99</f>
        <v>4</v>
      </c>
      <c r="W99" s="41" t="str">
        <f>'Core Indicators'!FK99</f>
        <v>x</v>
      </c>
      <c r="X99" s="41" t="str">
        <f>'Core Indicators'!FS99</f>
        <v>x</v>
      </c>
      <c r="Y99" s="41">
        <f>'Core Indicators'!GA99</f>
        <v>1</v>
      </c>
      <c r="Z99" s="41">
        <f>'Core Indicators'!GI99</f>
        <v>1</v>
      </c>
      <c r="AA99" s="41">
        <f>'Core Indicators'!GQ99</f>
        <v>2</v>
      </c>
      <c r="AB99" s="41">
        <f>'Core Indicators'!GY99</f>
        <v>3</v>
      </c>
      <c r="AC99" s="41">
        <f>'Core Indicators'!HG99</f>
        <v>0</v>
      </c>
      <c r="AD99" s="41">
        <f>'Core Indicators'!HO99</f>
        <v>2</v>
      </c>
      <c r="AE99" s="41">
        <f>'Core Indicators'!HW99</f>
        <v>1</v>
      </c>
      <c r="AF99" s="41">
        <f>'Core Indicators'!IE99</f>
        <v>1</v>
      </c>
      <c r="AG99" s="41">
        <f>'Core Indicators'!IM99</f>
        <v>2</v>
      </c>
    </row>
    <row r="100" spans="1:33" ht="20.149999999999999" customHeight="1" x14ac:dyDescent="0.35">
      <c r="A100" s="233" t="str">
        <f>'Core Indicators'!A:A</f>
        <v>Mali/Burkina Faso conflict</v>
      </c>
      <c r="B100" s="233" t="str">
        <f>'Core Indicators'!B:B</f>
        <v>Conflict</v>
      </c>
      <c r="C100" s="233" t="str">
        <f>'Core Indicators'!C100</f>
        <v>NER003</v>
      </c>
      <c r="D100" s="233" t="str">
        <f>'Core Indicators'!D100</f>
        <v>Niger</v>
      </c>
      <c r="E100" s="233" t="str">
        <f>'Core Indicators'!E100</f>
        <v>NER</v>
      </c>
      <c r="F100" s="42">
        <f>'Core Indicators'!O100</f>
        <v>210622</v>
      </c>
      <c r="G100" s="42">
        <f>'Core Indicators'!W100</f>
        <v>9014000</v>
      </c>
      <c r="H100" s="42">
        <f>'Core Indicators'!AE100</f>
        <v>1903000</v>
      </c>
      <c r="I100" s="42">
        <f>'Core Indicators'!AM100</f>
        <v>508000</v>
      </c>
      <c r="J100" s="42" t="str">
        <f>'Core Indicators'!AU100</f>
        <v>x</v>
      </c>
      <c r="K100" s="42" t="str">
        <f>'Core Indicators'!BC100</f>
        <v>x</v>
      </c>
      <c r="L100" s="42">
        <f>'Core Indicators'!BK100</f>
        <v>690</v>
      </c>
      <c r="M100" s="42" t="str">
        <f>'Core Indicators'!BS100</f>
        <v>x</v>
      </c>
      <c r="N100" s="42" t="str">
        <f>'Core Indicators'!CA100</f>
        <v>x</v>
      </c>
      <c r="O100" s="42" t="e">
        <f>'Core Indicators'!CI100</f>
        <v>#N/A</v>
      </c>
      <c r="P100" s="42" t="str">
        <f>'Core Indicators'!CQ100</f>
        <v>x</v>
      </c>
      <c r="Q100" s="42">
        <f>'Core Indicators'!DG100</f>
        <v>7112000</v>
      </c>
      <c r="R100" s="42">
        <f>'Core Indicators'!DO100</f>
        <v>0</v>
      </c>
      <c r="S100" s="42">
        <f>'Core Indicators'!DW100</f>
        <v>1178000</v>
      </c>
      <c r="T100" s="42">
        <f>'Core Indicators'!EE100</f>
        <v>725000</v>
      </c>
      <c r="U100" s="42">
        <f>'Core Indicators'!EM100</f>
        <v>0</v>
      </c>
      <c r="V100" s="42">
        <f>'Core Indicators'!FC100</f>
        <v>4</v>
      </c>
      <c r="W100" s="42" t="str">
        <f>'Core Indicators'!FK100</f>
        <v>x</v>
      </c>
      <c r="X100" s="42" t="str">
        <f>'Core Indicators'!FS100</f>
        <v>x</v>
      </c>
      <c r="Y100" s="42">
        <f>'Core Indicators'!GA100</f>
        <v>1</v>
      </c>
      <c r="Z100" s="42">
        <f>'Core Indicators'!GI100</f>
        <v>1</v>
      </c>
      <c r="AA100" s="42">
        <f>'Core Indicators'!GQ100</f>
        <v>2</v>
      </c>
      <c r="AB100" s="42">
        <f>'Core Indicators'!GY100</f>
        <v>3</v>
      </c>
      <c r="AC100" s="42">
        <f>'Core Indicators'!HG100</f>
        <v>0</v>
      </c>
      <c r="AD100" s="42">
        <f>'Core Indicators'!HO100</f>
        <v>1</v>
      </c>
      <c r="AE100" s="42">
        <f>'Core Indicators'!HW100</f>
        <v>2</v>
      </c>
      <c r="AF100" s="42">
        <f>'Core Indicators'!IE100</f>
        <v>1</v>
      </c>
      <c r="AG100" s="42">
        <f>'Core Indicators'!IM100</f>
        <v>3</v>
      </c>
    </row>
    <row r="101" spans="1:33" ht="20.149999999999999" customHeight="1" x14ac:dyDescent="0.35">
      <c r="A101" s="62" t="str">
        <f>'Core Indicators'!A:A</f>
        <v>Nigerian Refugees</v>
      </c>
      <c r="B101" s="62" t="str">
        <f>'Core Indicators'!B:B</f>
        <v>Displacement</v>
      </c>
      <c r="C101" s="62" t="str">
        <f>'Core Indicators'!C101</f>
        <v>NER004</v>
      </c>
      <c r="D101" s="62" t="str">
        <f>'Core Indicators'!D101</f>
        <v>Niger</v>
      </c>
      <c r="E101" s="62" t="str">
        <f>'Core Indicators'!E101</f>
        <v>NER</v>
      </c>
      <c r="F101" s="41">
        <f>'Core Indicators'!O101</f>
        <v>41796</v>
      </c>
      <c r="G101" s="41">
        <f>'Core Indicators'!W101</f>
        <v>5057000</v>
      </c>
      <c r="H101" s="41">
        <f>'Core Indicators'!AE101</f>
        <v>796000</v>
      </c>
      <c r="I101" s="41">
        <f>'Core Indicators'!AM101</f>
        <v>99000</v>
      </c>
      <c r="J101" s="41" t="str">
        <f>'Core Indicators'!AU101</f>
        <v>x</v>
      </c>
      <c r="K101" s="41" t="str">
        <f>'Core Indicators'!BC101</f>
        <v>x</v>
      </c>
      <c r="L101" s="41">
        <f>'Core Indicators'!BK101</f>
        <v>33</v>
      </c>
      <c r="M101" s="41">
        <f>'Core Indicators'!BS101</f>
        <v>0</v>
      </c>
      <c r="N101" s="41">
        <f>'Core Indicators'!CA101</f>
        <v>0</v>
      </c>
      <c r="O101" s="41" t="e">
        <f>'Core Indicators'!CI101</f>
        <v>#N/A</v>
      </c>
      <c r="P101" s="41">
        <f>'Core Indicators'!CQ101</f>
        <v>0</v>
      </c>
      <c r="Q101" s="41">
        <f>'Core Indicators'!DG101</f>
        <v>4261000</v>
      </c>
      <c r="R101" s="41">
        <f>'Core Indicators'!DO101</f>
        <v>0</v>
      </c>
      <c r="S101" s="41">
        <f>'Core Indicators'!DW101</f>
        <v>532000</v>
      </c>
      <c r="T101" s="41">
        <f>'Core Indicators'!EE101</f>
        <v>264000</v>
      </c>
      <c r="U101" s="41">
        <f>'Core Indicators'!EM101</f>
        <v>0</v>
      </c>
      <c r="V101" s="41">
        <f>'Core Indicators'!FC101</f>
        <v>3</v>
      </c>
      <c r="W101" s="41" t="str">
        <f>'Core Indicators'!FK101</f>
        <v>x</v>
      </c>
      <c r="X101" s="41" t="str">
        <f>'Core Indicators'!FS101</f>
        <v>x</v>
      </c>
      <c r="Y101" s="41">
        <f>'Core Indicators'!GA101</f>
        <v>1</v>
      </c>
      <c r="Z101" s="41">
        <f>'Core Indicators'!GI101</f>
        <v>0</v>
      </c>
      <c r="AA101" s="41">
        <f>'Core Indicators'!GQ101</f>
        <v>2</v>
      </c>
      <c r="AB101" s="41">
        <f>'Core Indicators'!GY101</f>
        <v>3</v>
      </c>
      <c r="AC101" s="41">
        <f>'Core Indicators'!HG101</f>
        <v>0</v>
      </c>
      <c r="AD101" s="41">
        <f>'Core Indicators'!HO101</f>
        <v>1</v>
      </c>
      <c r="AE101" s="41">
        <f>'Core Indicators'!HW101</f>
        <v>0</v>
      </c>
      <c r="AF101" s="41">
        <f>'Core Indicators'!IE101</f>
        <v>1</v>
      </c>
      <c r="AG101" s="41">
        <f>'Core Indicators'!IM101</f>
        <v>2</v>
      </c>
    </row>
    <row r="102" spans="1:33" ht="20.149999999999999" customHeight="1" x14ac:dyDescent="0.35">
      <c r="A102" s="233" t="str">
        <f>'Core Indicators'!A:A</f>
        <v>Complex crisis in Niger</v>
      </c>
      <c r="B102" s="233" t="str">
        <f>'Core Indicators'!B:B</f>
        <v>Conflict,Displacement,Drought,Floods,Food Security,Violence</v>
      </c>
      <c r="C102" s="233" t="str">
        <f>'Core Indicators'!C102</f>
        <v>NER006</v>
      </c>
      <c r="D102" s="233" t="str">
        <f>'Core Indicators'!D102</f>
        <v>Niger</v>
      </c>
      <c r="E102" s="233" t="str">
        <f>'Core Indicators'!E102</f>
        <v>NER</v>
      </c>
      <c r="F102" s="42">
        <f>'Core Indicators'!O102</f>
        <v>1186408</v>
      </c>
      <c r="G102" s="42">
        <f>'Core Indicators'!W102</f>
        <v>27139000</v>
      </c>
      <c r="H102" s="42">
        <f>'Core Indicators'!AE102</f>
        <v>9900000</v>
      </c>
      <c r="I102" s="42">
        <f>'Core Indicators'!AM102</f>
        <v>944000</v>
      </c>
      <c r="J102" s="42" t="str">
        <f>'Core Indicators'!AU102</f>
        <v>x</v>
      </c>
      <c r="K102" s="42" t="str">
        <f>'Core Indicators'!BC102</f>
        <v>x</v>
      </c>
      <c r="L102" s="42">
        <f>'Core Indicators'!BK102</f>
        <v>792</v>
      </c>
      <c r="M102" s="42" t="str">
        <f>'Core Indicators'!BS102</f>
        <v>x</v>
      </c>
      <c r="N102" s="42" t="str">
        <f>'Core Indicators'!CA102</f>
        <v>x</v>
      </c>
      <c r="O102" s="42" t="e">
        <f>'Core Indicators'!CI102</f>
        <v>#N/A</v>
      </c>
      <c r="P102" s="42" t="str">
        <f>'Core Indicators'!CQ102</f>
        <v>x</v>
      </c>
      <c r="Q102" s="42">
        <f>'Core Indicators'!DG102</f>
        <v>17239000</v>
      </c>
      <c r="R102" s="42">
        <f>'Core Indicators'!DO102</f>
        <v>5600000</v>
      </c>
      <c r="S102" s="42">
        <f>'Core Indicators'!DW102</f>
        <v>3023000</v>
      </c>
      <c r="T102" s="42">
        <f>'Core Indicators'!EE102</f>
        <v>1277000</v>
      </c>
      <c r="U102" s="42" t="str">
        <f>'Core Indicators'!EM102</f>
        <v>x</v>
      </c>
      <c r="V102" s="42">
        <f>'Core Indicators'!FC102</f>
        <v>4</v>
      </c>
      <c r="W102" s="42" t="str">
        <f>'Core Indicators'!FK102</f>
        <v>x</v>
      </c>
      <c r="X102" s="42" t="str">
        <f>'Core Indicators'!FS102</f>
        <v>x</v>
      </c>
      <c r="Y102" s="42">
        <f>'Core Indicators'!GA102</f>
        <v>1</v>
      </c>
      <c r="Z102" s="42">
        <f>'Core Indicators'!GI102</f>
        <v>1</v>
      </c>
      <c r="AA102" s="42">
        <f>'Core Indicators'!GQ102</f>
        <v>2</v>
      </c>
      <c r="AB102" s="42">
        <f>'Core Indicators'!GY102</f>
        <v>3</v>
      </c>
      <c r="AC102" s="42">
        <f>'Core Indicators'!HG102</f>
        <v>0</v>
      </c>
      <c r="AD102" s="42">
        <f>'Core Indicators'!HO102</f>
        <v>2</v>
      </c>
      <c r="AE102" s="42">
        <f>'Core Indicators'!HW102</f>
        <v>2</v>
      </c>
      <c r="AF102" s="42">
        <f>'Core Indicators'!IE102</f>
        <v>1</v>
      </c>
      <c r="AG102" s="42">
        <f>'Core Indicators'!IM102</f>
        <v>3</v>
      </c>
    </row>
    <row r="103" spans="1:33" ht="20.149999999999999" customHeight="1" x14ac:dyDescent="0.35">
      <c r="A103" s="62" t="str">
        <f>'Core Indicators'!A:A</f>
        <v>Complex crisis in Nigeria</v>
      </c>
      <c r="B103" s="62" t="str">
        <f>'Core Indicators'!B:B</f>
        <v>Conflict,Displacement,Violence</v>
      </c>
      <c r="C103" s="62" t="str">
        <f>'Core Indicators'!C103</f>
        <v>NGA001</v>
      </c>
      <c r="D103" s="62" t="str">
        <f>'Core Indicators'!D103</f>
        <v>Nigeria</v>
      </c>
      <c r="E103" s="62" t="str">
        <f>'Core Indicators'!E103</f>
        <v>NGA</v>
      </c>
      <c r="F103" s="41">
        <f>'Core Indicators'!O103</f>
        <v>910770</v>
      </c>
      <c r="G103" s="41">
        <f>'Core Indicators'!W103</f>
        <v>200346000</v>
      </c>
      <c r="H103" s="41">
        <f>'Core Indicators'!AE103</f>
        <v>114443000</v>
      </c>
      <c r="I103" s="41">
        <f>'Core Indicators'!AM103</f>
        <v>6132000</v>
      </c>
      <c r="J103" s="41" t="str">
        <f>'Core Indicators'!AU103</f>
        <v>x</v>
      </c>
      <c r="K103" s="41">
        <f>'Core Indicators'!BC103</f>
        <v>4995530</v>
      </c>
      <c r="L103" s="41">
        <f>'Core Indicators'!BK103</f>
        <v>4693</v>
      </c>
      <c r="M103" s="41" t="str">
        <f>'Core Indicators'!BS103</f>
        <v>x</v>
      </c>
      <c r="N103" s="41" t="str">
        <f>'Core Indicators'!CA103</f>
        <v>x</v>
      </c>
      <c r="O103" s="41" t="e">
        <f>'Core Indicators'!CI103</f>
        <v>#N/A</v>
      </c>
      <c r="P103" s="41" t="str">
        <f>'Core Indicators'!CQ103</f>
        <v>x</v>
      </c>
      <c r="Q103" s="41">
        <f>'Core Indicators'!DG103</f>
        <v>85903000</v>
      </c>
      <c r="R103" s="41">
        <f>'Core Indicators'!DO103</f>
        <v>82685000</v>
      </c>
      <c r="S103" s="41">
        <f>'Core Indicators'!DW103</f>
        <v>30759000</v>
      </c>
      <c r="T103" s="41">
        <f>'Core Indicators'!EE103</f>
        <v>999000</v>
      </c>
      <c r="U103" s="41">
        <f>'Core Indicators'!EM103</f>
        <v>0</v>
      </c>
      <c r="V103" s="41">
        <f>'Core Indicators'!FC103</f>
        <v>4</v>
      </c>
      <c r="W103" s="41" t="str">
        <f>'Core Indicators'!FK103</f>
        <v>x</v>
      </c>
      <c r="X103" s="41" t="str">
        <f>'Core Indicators'!FS103</f>
        <v>x</v>
      </c>
      <c r="Y103" s="41">
        <f>'Core Indicators'!GA103</f>
        <v>1</v>
      </c>
      <c r="Z103" s="41">
        <f>'Core Indicators'!GI103</f>
        <v>3</v>
      </c>
      <c r="AA103" s="41">
        <f>'Core Indicators'!GQ103</f>
        <v>3</v>
      </c>
      <c r="AB103" s="41">
        <f>'Core Indicators'!GY103</f>
        <v>3</v>
      </c>
      <c r="AC103" s="41">
        <f>'Core Indicators'!HG103</f>
        <v>2</v>
      </c>
      <c r="AD103" s="41">
        <f>'Core Indicators'!HO103</f>
        <v>3</v>
      </c>
      <c r="AE103" s="41">
        <f>'Core Indicators'!HW103</f>
        <v>3</v>
      </c>
      <c r="AF103" s="41">
        <f>'Core Indicators'!IE103</f>
        <v>1</v>
      </c>
      <c r="AG103" s="41">
        <f>'Core Indicators'!IM103</f>
        <v>2</v>
      </c>
    </row>
    <row r="104" spans="1:33" ht="20.149999999999999" customHeight="1" x14ac:dyDescent="0.35">
      <c r="A104" s="233" t="str">
        <f>'Core Indicators'!A:A</f>
        <v>Middle belt conflict</v>
      </c>
      <c r="B104" s="233" t="str">
        <f>'Core Indicators'!B:B</f>
        <v>Violence,Conflict</v>
      </c>
      <c r="C104" s="233" t="str">
        <f>'Core Indicators'!C104</f>
        <v>NGA003</v>
      </c>
      <c r="D104" s="233" t="str">
        <f>'Core Indicators'!D104</f>
        <v>Nigeria</v>
      </c>
      <c r="E104" s="233" t="str">
        <f>'Core Indicators'!E104</f>
        <v>NGA</v>
      </c>
      <c r="F104" s="42">
        <f>'Core Indicators'!O104</f>
        <v>142964</v>
      </c>
      <c r="G104" s="42">
        <f>'Core Indicators'!W104</f>
        <v>18515000</v>
      </c>
      <c r="H104" s="42">
        <f>'Core Indicators'!AE104</f>
        <v>10738000</v>
      </c>
      <c r="I104" s="42">
        <f>'Core Indicators'!AM104</f>
        <v>586000</v>
      </c>
      <c r="J104" s="42" t="str">
        <f>'Core Indicators'!AU104</f>
        <v>x</v>
      </c>
      <c r="K104" s="42" t="str">
        <f>'Core Indicators'!BC104</f>
        <v>x</v>
      </c>
      <c r="L104" s="42">
        <f>'Core Indicators'!BK104</f>
        <v>700</v>
      </c>
      <c r="M104" s="42" t="str">
        <f>'Core Indicators'!BS104</f>
        <v>x</v>
      </c>
      <c r="N104" s="42" t="str">
        <f>'Core Indicators'!CA104</f>
        <v>x</v>
      </c>
      <c r="O104" s="42" t="e">
        <f>'Core Indicators'!CI104</f>
        <v>#N/A</v>
      </c>
      <c r="P104" s="42" t="str">
        <f>'Core Indicators'!CQ104</f>
        <v>x</v>
      </c>
      <c r="Q104" s="42">
        <f>'Core Indicators'!DG104</f>
        <v>7777000</v>
      </c>
      <c r="R104" s="42">
        <f>'Core Indicators'!DO104</f>
        <v>7607000</v>
      </c>
      <c r="S104" s="42">
        <f>'Core Indicators'!DW104</f>
        <v>3105000</v>
      </c>
      <c r="T104" s="42">
        <f>'Core Indicators'!EE104</f>
        <v>26000</v>
      </c>
      <c r="U104" s="42">
        <f>'Core Indicators'!EM104</f>
        <v>0</v>
      </c>
      <c r="V104" s="42">
        <f>'Core Indicators'!FC104</f>
        <v>2</v>
      </c>
      <c r="W104" s="42" t="str">
        <f>'Core Indicators'!FK104</f>
        <v>x</v>
      </c>
      <c r="X104" s="42" t="str">
        <f>'Core Indicators'!FS104</f>
        <v>x</v>
      </c>
      <c r="Y104" s="42">
        <f>'Core Indicators'!GA104</f>
        <v>1</v>
      </c>
      <c r="Z104" s="42">
        <f>'Core Indicators'!GI104</f>
        <v>2</v>
      </c>
      <c r="AA104" s="42">
        <f>'Core Indicators'!GQ104</f>
        <v>0</v>
      </c>
      <c r="AB104" s="42">
        <f>'Core Indicators'!GY104</f>
        <v>0</v>
      </c>
      <c r="AC104" s="42">
        <f>'Core Indicators'!HG104</f>
        <v>0</v>
      </c>
      <c r="AD104" s="42">
        <f>'Core Indicators'!HO104</f>
        <v>2</v>
      </c>
      <c r="AE104" s="42">
        <f>'Core Indicators'!HW104</f>
        <v>2</v>
      </c>
      <c r="AF104" s="42">
        <f>'Core Indicators'!IE104</f>
        <v>1</v>
      </c>
      <c r="AG104" s="42">
        <f>'Core Indicators'!IM104</f>
        <v>1</v>
      </c>
    </row>
    <row r="105" spans="1:33" ht="20.149999999999999" customHeight="1" x14ac:dyDescent="0.35">
      <c r="A105" s="62" t="str">
        <f>'Core Indicators'!A:A</f>
        <v>Lake Chad basin crisis in Nigeria</v>
      </c>
      <c r="B105" s="62" t="str">
        <f>'Core Indicators'!B:B</f>
        <v>Conflict,Displacement</v>
      </c>
      <c r="C105" s="62" t="str">
        <f>'Core Indicators'!C105</f>
        <v>NGA004</v>
      </c>
      <c r="D105" s="62" t="str">
        <f>'Core Indicators'!D105</f>
        <v>Nigeria</v>
      </c>
      <c r="E105" s="62" t="str">
        <f>'Core Indicators'!E105</f>
        <v>NGA</v>
      </c>
      <c r="F105" s="41">
        <f>'Core Indicators'!O105</f>
        <v>157918</v>
      </c>
      <c r="G105" s="41">
        <f>'Core Indicators'!W105</f>
        <v>16100000</v>
      </c>
      <c r="H105" s="41">
        <f>'Core Indicators'!AE105</f>
        <v>16100000</v>
      </c>
      <c r="I105" s="41">
        <f>'Core Indicators'!AM105</f>
        <v>4660000</v>
      </c>
      <c r="J105" s="41" t="str">
        <f>'Core Indicators'!AU105</f>
        <v>x</v>
      </c>
      <c r="K105" s="41">
        <f>'Core Indicators'!BC105</f>
        <v>4800000</v>
      </c>
      <c r="L105" s="41">
        <f>'Core Indicators'!BK105</f>
        <v>1154</v>
      </c>
      <c r="M105" s="41" t="str">
        <f>'Core Indicators'!BS105</f>
        <v>x</v>
      </c>
      <c r="N105" s="41" t="str">
        <f>'Core Indicators'!CA105</f>
        <v>x</v>
      </c>
      <c r="O105" s="41" t="e">
        <f>'Core Indicators'!CI105</f>
        <v>#N/A</v>
      </c>
      <c r="P105" s="41" t="str">
        <f>'Core Indicators'!CQ105</f>
        <v>x</v>
      </c>
      <c r="Q105" s="41">
        <f>'Core Indicators'!DG105</f>
        <v>0</v>
      </c>
      <c r="R105" s="41">
        <f>'Core Indicators'!DO105</f>
        <v>8200000</v>
      </c>
      <c r="S105" s="41">
        <f>'Core Indicators'!DW105</f>
        <v>5600000</v>
      </c>
      <c r="T105" s="41">
        <f>'Core Indicators'!EE105</f>
        <v>2100000</v>
      </c>
      <c r="U105" s="41">
        <f>'Core Indicators'!EM105</f>
        <v>200000</v>
      </c>
      <c r="V105" s="41">
        <f>'Core Indicators'!FC105</f>
        <v>3</v>
      </c>
      <c r="W105" s="41" t="str">
        <f>'Core Indicators'!FK105</f>
        <v>x</v>
      </c>
      <c r="X105" s="41" t="str">
        <f>'Core Indicators'!FS105</f>
        <v>x</v>
      </c>
      <c r="Y105" s="41">
        <f>'Core Indicators'!GA105</f>
        <v>1</v>
      </c>
      <c r="Z105" s="41">
        <f>'Core Indicators'!GI105</f>
        <v>3</v>
      </c>
      <c r="AA105" s="41">
        <f>'Core Indicators'!GQ105</f>
        <v>3</v>
      </c>
      <c r="AB105" s="41">
        <f>'Core Indicators'!GY105</f>
        <v>3</v>
      </c>
      <c r="AC105" s="41">
        <f>'Core Indicators'!HG105</f>
        <v>2</v>
      </c>
      <c r="AD105" s="41">
        <f>'Core Indicators'!HO105</f>
        <v>3</v>
      </c>
      <c r="AE105" s="41">
        <f>'Core Indicators'!HW105</f>
        <v>3</v>
      </c>
      <c r="AF105" s="41">
        <f>'Core Indicators'!IE105</f>
        <v>1</v>
      </c>
      <c r="AG105" s="41">
        <f>'Core Indicators'!IM105</f>
        <v>3</v>
      </c>
    </row>
    <row r="106" spans="1:33" ht="20.149999999999999" customHeight="1" x14ac:dyDescent="0.35">
      <c r="A106" s="233" t="str">
        <f>'Core Indicators'!A:A</f>
        <v>Northwest Banditry</v>
      </c>
      <c r="B106" s="233" t="str">
        <f>'Core Indicators'!B:B</f>
        <v>Violence,Displacement</v>
      </c>
      <c r="C106" s="233" t="str">
        <f>'Core Indicators'!C106</f>
        <v>NGA007</v>
      </c>
      <c r="D106" s="233" t="str">
        <f>'Core Indicators'!D106</f>
        <v>Nigeria</v>
      </c>
      <c r="E106" s="233" t="str">
        <f>'Core Indicators'!E106</f>
        <v>NGA</v>
      </c>
      <c r="F106" s="42">
        <f>'Core Indicators'!O106</f>
        <v>237708</v>
      </c>
      <c r="G106" s="42">
        <f>'Core Indicators'!W106</f>
        <v>43885000</v>
      </c>
      <c r="H106" s="42">
        <f>'Core Indicators'!AE106</f>
        <v>27988000</v>
      </c>
      <c r="I106" s="42">
        <f>'Core Indicators'!AM106</f>
        <v>787000</v>
      </c>
      <c r="J106" s="42" t="str">
        <f>'Core Indicators'!AU106</f>
        <v>x</v>
      </c>
      <c r="K106" s="42" t="str">
        <f>'Core Indicators'!BC106</f>
        <v>x</v>
      </c>
      <c r="L106" s="42">
        <f>'Core Indicators'!BK106</f>
        <v>2600</v>
      </c>
      <c r="M106" s="42" t="str">
        <f>'Core Indicators'!BS106</f>
        <v>x</v>
      </c>
      <c r="N106" s="42" t="str">
        <f>'Core Indicators'!CA106</f>
        <v>x</v>
      </c>
      <c r="O106" s="42" t="e">
        <f>'Core Indicators'!CI106</f>
        <v>#N/A</v>
      </c>
      <c r="P106" s="42" t="str">
        <f>'Core Indicators'!CQ106</f>
        <v>x</v>
      </c>
      <c r="Q106" s="42">
        <f>'Core Indicators'!DG106</f>
        <v>15897000</v>
      </c>
      <c r="R106" s="42">
        <f>'Core Indicators'!DO106</f>
        <v>17748000</v>
      </c>
      <c r="S106" s="42">
        <f>'Core Indicators'!DW106</f>
        <v>9757000</v>
      </c>
      <c r="T106" s="42">
        <f>'Core Indicators'!EE106</f>
        <v>483000</v>
      </c>
      <c r="U106" s="42">
        <f>'Core Indicators'!EM106</f>
        <v>0</v>
      </c>
      <c r="V106" s="42">
        <f>'Core Indicators'!FC106</f>
        <v>2</v>
      </c>
      <c r="W106" s="42" t="str">
        <f>'Core Indicators'!FK106</f>
        <v>x</v>
      </c>
      <c r="X106" s="42" t="str">
        <f>'Core Indicators'!FS106</f>
        <v>x</v>
      </c>
      <c r="Y106" s="42">
        <f>'Core Indicators'!GA106</f>
        <v>1</v>
      </c>
      <c r="Z106" s="42">
        <f>'Core Indicators'!GI106</f>
        <v>2</v>
      </c>
      <c r="AA106" s="42">
        <f>'Core Indicators'!GQ106</f>
        <v>1</v>
      </c>
      <c r="AB106" s="42">
        <f>'Core Indicators'!GY106</f>
        <v>1</v>
      </c>
      <c r="AC106" s="42">
        <f>'Core Indicators'!HG106</f>
        <v>2</v>
      </c>
      <c r="AD106" s="42">
        <f>'Core Indicators'!HO106</f>
        <v>2</v>
      </c>
      <c r="AE106" s="42">
        <f>'Core Indicators'!HW106</f>
        <v>3</v>
      </c>
      <c r="AF106" s="42">
        <f>'Core Indicators'!IE106</f>
        <v>1</v>
      </c>
      <c r="AG106" s="42">
        <f>'Core Indicators'!IM106</f>
        <v>1</v>
      </c>
    </row>
    <row r="107" spans="1:33" ht="20.149999999999999" customHeight="1" x14ac:dyDescent="0.35">
      <c r="A107" s="62" t="str">
        <f>'Core Indicators'!A:A</f>
        <v>Cameroonian Refugees in Nigeria</v>
      </c>
      <c r="B107" s="62" t="str">
        <f>'Core Indicators'!B:B</f>
        <v>Displacement</v>
      </c>
      <c r="C107" s="62" t="str">
        <f>'Core Indicators'!C107</f>
        <v>NGA008</v>
      </c>
      <c r="D107" s="62" t="str">
        <f>'Core Indicators'!D107</f>
        <v>Nigeria</v>
      </c>
      <c r="E107" s="62" t="str">
        <f>'Core Indicators'!E107</f>
        <v>NGA</v>
      </c>
      <c r="F107" s="41">
        <f>'Core Indicators'!O107</f>
        <v>108869</v>
      </c>
      <c r="G107" s="41">
        <f>'Core Indicators'!W107</f>
        <v>12675000</v>
      </c>
      <c r="H107" s="41">
        <f>'Core Indicators'!AE107</f>
        <v>100000</v>
      </c>
      <c r="I107" s="41">
        <f>'Core Indicators'!AM107</f>
        <v>100000</v>
      </c>
      <c r="J107" s="41" t="str">
        <f>'Core Indicators'!AU107</f>
        <v>x</v>
      </c>
      <c r="K107" s="41" t="str">
        <f>'Core Indicators'!BC107</f>
        <v>x</v>
      </c>
      <c r="L107" s="41" t="str">
        <f>'Core Indicators'!BK107</f>
        <v>x</v>
      </c>
      <c r="M107" s="41" t="str">
        <f>'Core Indicators'!BS107</f>
        <v>x</v>
      </c>
      <c r="N107" s="41" t="str">
        <f>'Core Indicators'!CA107</f>
        <v>x</v>
      </c>
      <c r="O107" s="41" t="e">
        <f>'Core Indicators'!CI107</f>
        <v>#N/A</v>
      </c>
      <c r="P107" s="41" t="str">
        <f>'Core Indicators'!CQ107</f>
        <v>x</v>
      </c>
      <c r="Q107" s="41">
        <f>'Core Indicators'!DG107</f>
        <v>12575000</v>
      </c>
      <c r="R107" s="41">
        <f>'Core Indicators'!DO107</f>
        <v>0</v>
      </c>
      <c r="S107" s="41">
        <f>'Core Indicators'!DW107</f>
        <v>100000</v>
      </c>
      <c r="T107" s="41" t="str">
        <f>'Core Indicators'!EE107</f>
        <v>x</v>
      </c>
      <c r="U107" s="41" t="str">
        <f>'Core Indicators'!EM107</f>
        <v>x</v>
      </c>
      <c r="V107" s="41">
        <f>'Core Indicators'!FC107</f>
        <v>2</v>
      </c>
      <c r="W107" s="41" t="str">
        <f>'Core Indicators'!FK107</f>
        <v>x</v>
      </c>
      <c r="X107" s="41" t="str">
        <f>'Core Indicators'!FS107</f>
        <v>x</v>
      </c>
      <c r="Y107" s="41">
        <f>'Core Indicators'!GA107</f>
        <v>1</v>
      </c>
      <c r="Z107" s="41">
        <f>'Core Indicators'!GI107</f>
        <v>2</v>
      </c>
      <c r="AA107" s="41">
        <f>'Core Indicators'!GQ107</f>
        <v>0</v>
      </c>
      <c r="AB107" s="41">
        <f>'Core Indicators'!GY107</f>
        <v>3</v>
      </c>
      <c r="AC107" s="41">
        <f>'Core Indicators'!HG107</f>
        <v>0</v>
      </c>
      <c r="AD107" s="41">
        <f>'Core Indicators'!HO107</f>
        <v>1</v>
      </c>
      <c r="AE107" s="41">
        <f>'Core Indicators'!HW107</f>
        <v>0</v>
      </c>
      <c r="AF107" s="41">
        <f>'Core Indicators'!IE107</f>
        <v>1</v>
      </c>
      <c r="AG107" s="41">
        <f>'Core Indicators'!IM107</f>
        <v>1</v>
      </c>
    </row>
    <row r="108" spans="1:33" ht="20.149999999999999" customHeight="1" x14ac:dyDescent="0.35">
      <c r="A108" s="233" t="str">
        <f>'Core Indicators'!A:A</f>
        <v>Socioeconomic crisis in Nicaragua</v>
      </c>
      <c r="B108" s="233" t="str">
        <f>'Core Indicators'!B:B</f>
        <v>Socio-political</v>
      </c>
      <c r="C108" s="233" t="str">
        <f>'Core Indicators'!C108</f>
        <v>NIC001</v>
      </c>
      <c r="D108" s="233" t="str">
        <f>'Core Indicators'!D108</f>
        <v>Nicaragua</v>
      </c>
      <c r="E108" s="233" t="str">
        <f>'Core Indicators'!E108</f>
        <v>NIC</v>
      </c>
      <c r="F108" s="42">
        <f>'Core Indicators'!O108</f>
        <v>120340</v>
      </c>
      <c r="G108" s="42">
        <f>'Core Indicators'!W108</f>
        <v>7198000</v>
      </c>
      <c r="H108" s="42">
        <f>'Core Indicators'!AE108</f>
        <v>1773000</v>
      </c>
      <c r="I108" s="42">
        <f>'Core Indicators'!AM108</f>
        <v>250000</v>
      </c>
      <c r="J108" s="42" t="str">
        <f>'Core Indicators'!AU108</f>
        <v>x</v>
      </c>
      <c r="K108" s="42" t="str">
        <f>'Core Indicators'!BC108</f>
        <v>x</v>
      </c>
      <c r="L108" s="42">
        <f>'Core Indicators'!BK108</f>
        <v>8</v>
      </c>
      <c r="M108" s="42" t="str">
        <f>'Core Indicators'!BS108</f>
        <v>x</v>
      </c>
      <c r="N108" s="42" t="str">
        <f>'Core Indicators'!CA108</f>
        <v>x</v>
      </c>
      <c r="O108" s="42" t="e">
        <f>'Core Indicators'!CI108</f>
        <v>#N/A</v>
      </c>
      <c r="P108" s="42" t="str">
        <f>'Core Indicators'!CQ108</f>
        <v>x</v>
      </c>
      <c r="Q108" s="42">
        <f>'Core Indicators'!DG108</f>
        <v>5425000</v>
      </c>
      <c r="R108" s="42">
        <f>'Core Indicators'!DO108</f>
        <v>1773000</v>
      </c>
      <c r="S108" s="42" t="str">
        <f>'Core Indicators'!DW108</f>
        <v>x</v>
      </c>
      <c r="T108" s="42" t="str">
        <f>'Core Indicators'!EE108</f>
        <v>x</v>
      </c>
      <c r="U108" s="42" t="str">
        <f>'Core Indicators'!EM108</f>
        <v>x</v>
      </c>
      <c r="V108" s="42" t="str">
        <f>'Core Indicators'!FC108</f>
        <v>x</v>
      </c>
      <c r="W108" s="42" t="str">
        <f>'Core Indicators'!FK108</f>
        <v>x</v>
      </c>
      <c r="X108" s="42" t="str">
        <f>'Core Indicators'!FS108</f>
        <v>x</v>
      </c>
      <c r="Y108" s="42">
        <f>'Core Indicators'!GA108</f>
        <v>2</v>
      </c>
      <c r="Z108" s="42">
        <f>'Core Indicators'!GI108</f>
        <v>0</v>
      </c>
      <c r="AA108" s="42">
        <f>'Core Indicators'!GQ108</f>
        <v>2</v>
      </c>
      <c r="AB108" s="42">
        <f>'Core Indicators'!GY108</f>
        <v>0</v>
      </c>
      <c r="AC108" s="42">
        <f>'Core Indicators'!HG108</f>
        <v>0</v>
      </c>
      <c r="AD108" s="42">
        <f>'Core Indicators'!HO108</f>
        <v>0</v>
      </c>
      <c r="AE108" s="42">
        <f>'Core Indicators'!HW108</f>
        <v>0</v>
      </c>
      <c r="AF108" s="42">
        <f>'Core Indicators'!IE108</f>
        <v>0</v>
      </c>
      <c r="AG108" s="42">
        <f>'Core Indicators'!IM108</f>
        <v>0</v>
      </c>
    </row>
    <row r="109" spans="1:33" ht="20.149999999999999" customHeight="1" x14ac:dyDescent="0.35">
      <c r="A109" s="62" t="str">
        <f>'Core Indicators'!A:A</f>
        <v>Karnali Earthquake</v>
      </c>
      <c r="B109" s="62" t="str">
        <f>'Core Indicators'!B:B</f>
        <v>Earthquake</v>
      </c>
      <c r="C109" s="62" t="str">
        <f>'Core Indicators'!C109</f>
        <v>NPL003</v>
      </c>
      <c r="D109" s="62" t="str">
        <f>'Core Indicators'!D109</f>
        <v>Nepal</v>
      </c>
      <c r="E109" s="62" t="str">
        <f>'Core Indicators'!E109</f>
        <v>NPL</v>
      </c>
      <c r="F109" s="41">
        <f>'Core Indicators'!O109</f>
        <v>91315</v>
      </c>
      <c r="G109" s="41">
        <f>'Core Indicators'!W109</f>
        <v>11972000</v>
      </c>
      <c r="H109" s="41">
        <f>'Core Indicators'!AE109</f>
        <v>1634000</v>
      </c>
      <c r="I109" s="41">
        <f>'Core Indicators'!AM109</f>
        <v>27000</v>
      </c>
      <c r="J109" s="41">
        <f>'Core Indicators'!AU109</f>
        <v>0</v>
      </c>
      <c r="K109" s="41" t="str">
        <f>'Core Indicators'!BC109</f>
        <v>x</v>
      </c>
      <c r="L109" s="41">
        <f>'Core Indicators'!BK109</f>
        <v>0</v>
      </c>
      <c r="M109" s="41">
        <f>'Core Indicators'!BS109</f>
        <v>35489</v>
      </c>
      <c r="N109" s="41">
        <f>'Core Indicators'!CA109</f>
        <v>26550</v>
      </c>
      <c r="O109" s="41" t="e">
        <f>'Core Indicators'!CI109</f>
        <v>#N/A</v>
      </c>
      <c r="P109" s="41" t="str">
        <f>'Core Indicators'!CQ109</f>
        <v>x</v>
      </c>
      <c r="Q109" s="41">
        <f>'Core Indicators'!DG109</f>
        <v>10338000</v>
      </c>
      <c r="R109" s="41">
        <f>'Core Indicators'!DO109</f>
        <v>1384000</v>
      </c>
      <c r="S109" s="41">
        <f>'Core Indicators'!DW109</f>
        <v>250000</v>
      </c>
      <c r="T109" s="41" t="str">
        <f>'Core Indicators'!EE109</f>
        <v>x</v>
      </c>
      <c r="U109" s="41" t="str">
        <f>'Core Indicators'!EM109</f>
        <v>x</v>
      </c>
      <c r="V109" s="41">
        <f>'Core Indicators'!FC109</f>
        <v>4</v>
      </c>
      <c r="W109" s="41" t="str">
        <f>'Core Indicators'!FK109</f>
        <v>x</v>
      </c>
      <c r="X109" s="41" t="str">
        <f>'Core Indicators'!FS109</f>
        <v>x</v>
      </c>
      <c r="Y109" s="41">
        <f>'Core Indicators'!GA109</f>
        <v>1</v>
      </c>
      <c r="Z109" s="41">
        <f>'Core Indicators'!GI109</f>
        <v>0</v>
      </c>
      <c r="AA109" s="41">
        <f>'Core Indicators'!GQ109</f>
        <v>0</v>
      </c>
      <c r="AB109" s="41">
        <f>'Core Indicators'!GY109</f>
        <v>0</v>
      </c>
      <c r="AC109" s="41">
        <f>'Core Indicators'!HG109</f>
        <v>0</v>
      </c>
      <c r="AD109" s="41">
        <f>'Core Indicators'!HO109</f>
        <v>0</v>
      </c>
      <c r="AE109" s="41">
        <f>'Core Indicators'!HW109</f>
        <v>0</v>
      </c>
      <c r="AF109" s="41">
        <f>'Core Indicators'!IE109</f>
        <v>1</v>
      </c>
      <c r="AG109" s="41">
        <f>'Core Indicators'!IM109</f>
        <v>1</v>
      </c>
    </row>
    <row r="110" spans="1:33" ht="20.149999999999999" customHeight="1" x14ac:dyDescent="0.35">
      <c r="A110" s="233" t="str">
        <f>'Core Indicators'!A:A</f>
        <v>Complex crisis in Pakistan</v>
      </c>
      <c r="B110" s="233" t="str">
        <f>'Core Indicators'!B:B</f>
        <v>Displacement,Conflict</v>
      </c>
      <c r="C110" s="233" t="str">
        <f>'Core Indicators'!C110</f>
        <v>PAK001</v>
      </c>
      <c r="D110" s="233" t="str">
        <f>'Core Indicators'!D110</f>
        <v>Pakistan</v>
      </c>
      <c r="E110" s="233" t="str">
        <f>'Core Indicators'!E110</f>
        <v>PAK</v>
      </c>
      <c r="F110" s="42">
        <f>'Core Indicators'!O110</f>
        <v>770880</v>
      </c>
      <c r="G110" s="42">
        <f>'Core Indicators'!W110</f>
        <v>245145000</v>
      </c>
      <c r="H110" s="42">
        <f>'Core Indicators'!AE110</f>
        <v>94415000</v>
      </c>
      <c r="I110" s="42">
        <f>'Core Indicators'!AM110</f>
        <v>3598000</v>
      </c>
      <c r="J110" s="42">
        <f>'Core Indicators'!AU110</f>
        <v>12900</v>
      </c>
      <c r="K110" s="42" t="str">
        <f>'Core Indicators'!BC110</f>
        <v>x</v>
      </c>
      <c r="L110" s="42">
        <f>'Core Indicators'!BK110</f>
        <v>1149</v>
      </c>
      <c r="M110" s="42">
        <f>'Core Indicators'!BS110</f>
        <v>1200000</v>
      </c>
      <c r="N110" s="42">
        <f>'Core Indicators'!CA110</f>
        <v>805000</v>
      </c>
      <c r="O110" s="42" t="e">
        <f>'Core Indicators'!CI110</f>
        <v>#N/A</v>
      </c>
      <c r="P110" s="42" t="str">
        <f>'Core Indicators'!CQ110</f>
        <v>x</v>
      </c>
      <c r="Q110" s="42">
        <f>'Core Indicators'!DG110</f>
        <v>150730000</v>
      </c>
      <c r="R110" s="42">
        <f>'Core Indicators'!DO110</f>
        <v>73815000</v>
      </c>
      <c r="S110" s="42">
        <f>'Core Indicators'!DW110</f>
        <v>19000000</v>
      </c>
      <c r="T110" s="42">
        <f>'Core Indicators'!EE110</f>
        <v>1600000</v>
      </c>
      <c r="U110" s="42">
        <f>'Core Indicators'!EM110</f>
        <v>0</v>
      </c>
      <c r="V110" s="42">
        <f>'Core Indicators'!FC110</f>
        <v>3</v>
      </c>
      <c r="W110" s="42" t="str">
        <f>'Core Indicators'!FK110</f>
        <v>x</v>
      </c>
      <c r="X110" s="42" t="str">
        <f>'Core Indicators'!FS110</f>
        <v>x</v>
      </c>
      <c r="Y110" s="42">
        <f>'Core Indicators'!GA110</f>
        <v>2</v>
      </c>
      <c r="Z110" s="42">
        <f>'Core Indicators'!GI110</f>
        <v>2</v>
      </c>
      <c r="AA110" s="42">
        <f>'Core Indicators'!GQ110</f>
        <v>2</v>
      </c>
      <c r="AB110" s="42">
        <f>'Core Indicators'!GY110</f>
        <v>0</v>
      </c>
      <c r="AC110" s="42">
        <f>'Core Indicators'!HG110</f>
        <v>2</v>
      </c>
      <c r="AD110" s="42">
        <f>'Core Indicators'!HO110</f>
        <v>3</v>
      </c>
      <c r="AE110" s="42">
        <f>'Core Indicators'!HW110</f>
        <v>1</v>
      </c>
      <c r="AF110" s="42">
        <f>'Core Indicators'!IE110</f>
        <v>1</v>
      </c>
      <c r="AG110" s="42">
        <f>'Core Indicators'!IM110</f>
        <v>3</v>
      </c>
    </row>
    <row r="111" spans="1:33" ht="20.149999999999999" customHeight="1" x14ac:dyDescent="0.35">
      <c r="A111" s="62" t="str">
        <f>'Core Indicators'!A:A</f>
        <v>Kashmir conflict in Pakistan</v>
      </c>
      <c r="B111" s="62" t="str">
        <f>'Core Indicators'!B:B</f>
        <v>Conflict</v>
      </c>
      <c r="C111" s="62" t="str">
        <f>'Core Indicators'!C111</f>
        <v>PAK004</v>
      </c>
      <c r="D111" s="62" t="str">
        <f>'Core Indicators'!D111</f>
        <v>Pakistan</v>
      </c>
      <c r="E111" s="62" t="str">
        <f>'Core Indicators'!E111</f>
        <v>PAK</v>
      </c>
      <c r="F111" s="41">
        <f>'Core Indicators'!O111</f>
        <v>13297</v>
      </c>
      <c r="G111" s="41">
        <f>'Core Indicators'!W111</f>
        <v>4179000</v>
      </c>
      <c r="H111" s="41" t="str">
        <f>'Core Indicators'!AE111</f>
        <v>x</v>
      </c>
      <c r="I111" s="41" t="str">
        <f>'Core Indicators'!AM111</f>
        <v>x</v>
      </c>
      <c r="J111" s="41" t="str">
        <f>'Core Indicators'!AU111</f>
        <v>x</v>
      </c>
      <c r="K111" s="41" t="str">
        <f>'Core Indicators'!BC111</f>
        <v>x</v>
      </c>
      <c r="L111" s="41">
        <f>'Core Indicators'!BK111</f>
        <v>4</v>
      </c>
      <c r="M111" s="41" t="str">
        <f>'Core Indicators'!BS111</f>
        <v>x</v>
      </c>
      <c r="N111" s="41" t="str">
        <f>'Core Indicators'!CA111</f>
        <v>x</v>
      </c>
      <c r="O111" s="41" t="e">
        <f>'Core Indicators'!CI111</f>
        <v>#N/A</v>
      </c>
      <c r="P111" s="41" t="str">
        <f>'Core Indicators'!CQ111</f>
        <v>x</v>
      </c>
      <c r="Q111" s="41">
        <f>'Core Indicators'!DG111</f>
        <v>4179000</v>
      </c>
      <c r="R111" s="41" t="str">
        <f>'Core Indicators'!DO111</f>
        <v>x</v>
      </c>
      <c r="S111" s="41" t="str">
        <f>'Core Indicators'!DW111</f>
        <v>x</v>
      </c>
      <c r="T111" s="41" t="str">
        <f>'Core Indicators'!EE111</f>
        <v>x</v>
      </c>
      <c r="U111" s="41" t="str">
        <f>'Core Indicators'!EM111</f>
        <v>x</v>
      </c>
      <c r="V111" s="41">
        <f>'Core Indicators'!FC111</f>
        <v>3</v>
      </c>
      <c r="W111" s="41" t="str">
        <f>'Core Indicators'!FK111</f>
        <v>x</v>
      </c>
      <c r="X111" s="41" t="str">
        <f>'Core Indicators'!FS111</f>
        <v>x</v>
      </c>
      <c r="Y111" s="41">
        <f>'Core Indicators'!GA111</f>
        <v>2</v>
      </c>
      <c r="Z111" s="41">
        <f>'Core Indicators'!GI111</f>
        <v>1</v>
      </c>
      <c r="AA111" s="41">
        <f>'Core Indicators'!GQ111</f>
        <v>2</v>
      </c>
      <c r="AB111" s="41">
        <f>'Core Indicators'!GY111</f>
        <v>0</v>
      </c>
      <c r="AC111" s="41">
        <f>'Core Indicators'!HG111</f>
        <v>2</v>
      </c>
      <c r="AD111" s="41">
        <f>'Core Indicators'!HO111</f>
        <v>3</v>
      </c>
      <c r="AE111" s="41">
        <f>'Core Indicators'!HW111</f>
        <v>1</v>
      </c>
      <c r="AF111" s="41">
        <f>'Core Indicators'!IE111</f>
        <v>1</v>
      </c>
      <c r="AG111" s="41">
        <f>'Core Indicators'!IM111</f>
        <v>3</v>
      </c>
    </row>
    <row r="112" spans="1:33" ht="20.149999999999999" customHeight="1" x14ac:dyDescent="0.35">
      <c r="A112" s="233" t="str">
        <f>'Core Indicators'!A:A</f>
        <v xml:space="preserve">Floods in Pakistan </v>
      </c>
      <c r="B112" s="233" t="str">
        <f>'Core Indicators'!B:B</f>
        <v>Other seasonal event</v>
      </c>
      <c r="C112" s="233" t="str">
        <f>'Core Indicators'!C112</f>
        <v>PAK005</v>
      </c>
      <c r="D112" s="233" t="str">
        <f>'Core Indicators'!D112</f>
        <v>Pakistan</v>
      </c>
      <c r="E112" s="233" t="str">
        <f>'Core Indicators'!E112</f>
        <v>PAK</v>
      </c>
      <c r="F112" s="42">
        <f>'Core Indicators'!O112</f>
        <v>669831</v>
      </c>
      <c r="G112" s="42">
        <f>'Core Indicators'!W112</f>
        <v>33000000</v>
      </c>
      <c r="H112" s="42">
        <f>'Core Indicators'!AE112</f>
        <v>33000000</v>
      </c>
      <c r="I112" s="42">
        <f>'Core Indicators'!AM112</f>
        <v>300000</v>
      </c>
      <c r="J112" s="42">
        <f>'Core Indicators'!AU112</f>
        <v>12867</v>
      </c>
      <c r="K112" s="42">
        <f>'Core Indicators'!BC112</f>
        <v>0</v>
      </c>
      <c r="L112" s="42">
        <f>'Core Indicators'!BK112</f>
        <v>1739</v>
      </c>
      <c r="M112" s="42">
        <f>'Core Indicators'!BS112</f>
        <v>1200000</v>
      </c>
      <c r="N112" s="42">
        <f>'Core Indicators'!CA112</f>
        <v>805000</v>
      </c>
      <c r="O112" s="42" t="e">
        <f>'Core Indicators'!CI112</f>
        <v>#N/A</v>
      </c>
      <c r="P112" s="42">
        <f>'Core Indicators'!CQ112</f>
        <v>0</v>
      </c>
      <c r="Q112" s="42">
        <f>'Core Indicators'!DG112</f>
        <v>0</v>
      </c>
      <c r="R112" s="42">
        <f>'Core Indicators'!DO112</f>
        <v>12400000</v>
      </c>
      <c r="S112" s="42">
        <f>'Core Indicators'!DW112</f>
        <v>20570000</v>
      </c>
      <c r="T112" s="42">
        <f>'Core Indicators'!EE112</f>
        <v>30000</v>
      </c>
      <c r="U112" s="42">
        <f>'Core Indicators'!EM112</f>
        <v>0</v>
      </c>
      <c r="V112" s="42">
        <f>'Core Indicators'!FC112</f>
        <v>2</v>
      </c>
      <c r="W112" s="42" t="e">
        <f>'Core Indicators'!FK112</f>
        <v>#N/A</v>
      </c>
      <c r="X112" s="42" t="e">
        <f>'Core Indicators'!FS112</f>
        <v>#N/A</v>
      </c>
      <c r="Y112" s="42">
        <f>'Core Indicators'!GA112</f>
        <v>2</v>
      </c>
      <c r="Z112" s="42">
        <f>'Core Indicators'!GI112</f>
        <v>1</v>
      </c>
      <c r="AA112" s="42">
        <f>'Core Indicators'!GQ112</f>
        <v>2</v>
      </c>
      <c r="AB112" s="42">
        <f>'Core Indicators'!GY112</f>
        <v>0</v>
      </c>
      <c r="AC112" s="42">
        <f>'Core Indicators'!HG112</f>
        <v>0</v>
      </c>
      <c r="AD112" s="42">
        <f>'Core Indicators'!HO112</f>
        <v>0</v>
      </c>
      <c r="AE112" s="42">
        <f>'Core Indicators'!HW112</f>
        <v>1</v>
      </c>
      <c r="AF112" s="42">
        <f>'Core Indicators'!IE112</f>
        <v>1</v>
      </c>
      <c r="AG112" s="42">
        <f>'Core Indicators'!IM112</f>
        <v>3</v>
      </c>
    </row>
    <row r="113" spans="1:33" ht="20.149999999999999" customHeight="1" x14ac:dyDescent="0.35">
      <c r="A113" s="62" t="str">
        <f>'Core Indicators'!A:A</f>
        <v>Venezuela displacement in Panama</v>
      </c>
      <c r="B113" s="62" t="str">
        <f>'Core Indicators'!B:B</f>
        <v>Displacement</v>
      </c>
      <c r="C113" s="62" t="str">
        <f>'Core Indicators'!C113</f>
        <v>PAN002</v>
      </c>
      <c r="D113" s="62" t="str">
        <f>'Core Indicators'!D113</f>
        <v>Panama</v>
      </c>
      <c r="E113" s="62" t="str">
        <f>'Core Indicators'!E113</f>
        <v>PAN</v>
      </c>
      <c r="F113" s="41">
        <f>'Core Indicators'!O113</f>
        <v>74180</v>
      </c>
      <c r="G113" s="41">
        <f>'Core Indicators'!W113</f>
        <v>58000</v>
      </c>
      <c r="H113" s="41">
        <f>'Core Indicators'!AE113</f>
        <v>58000</v>
      </c>
      <c r="I113" s="41">
        <f>'Core Indicators'!AM113</f>
        <v>58000</v>
      </c>
      <c r="J113" s="41" t="str">
        <f>'Core Indicators'!AU113</f>
        <v>x</v>
      </c>
      <c r="K113" s="41" t="str">
        <f>'Core Indicators'!BC113</f>
        <v>x</v>
      </c>
      <c r="L113" s="41">
        <f>'Core Indicators'!BK113</f>
        <v>14</v>
      </c>
      <c r="M113" s="41" t="str">
        <f>'Core Indicators'!BS113</f>
        <v>x</v>
      </c>
      <c r="N113" s="41" t="str">
        <f>'Core Indicators'!CA113</f>
        <v>x</v>
      </c>
      <c r="O113" s="41" t="e">
        <f>'Core Indicators'!CI113</f>
        <v>#N/A</v>
      </c>
      <c r="P113" s="41" t="str">
        <f>'Core Indicators'!CQ113</f>
        <v>x</v>
      </c>
      <c r="Q113" s="41">
        <f>'Core Indicators'!DG113</f>
        <v>0</v>
      </c>
      <c r="R113" s="41">
        <f>'Core Indicators'!DO113</f>
        <v>23000</v>
      </c>
      <c r="S113" s="41">
        <f>'Core Indicators'!DW113</f>
        <v>36000</v>
      </c>
      <c r="T113" s="41">
        <f>'Core Indicators'!EE113</f>
        <v>0</v>
      </c>
      <c r="U113" s="41">
        <f>'Core Indicators'!EM113</f>
        <v>0</v>
      </c>
      <c r="V113" s="41">
        <f>'Core Indicators'!FC113</f>
        <v>2</v>
      </c>
      <c r="W113" s="41" t="str">
        <f>'Core Indicators'!FK113</f>
        <v>x</v>
      </c>
      <c r="X113" s="41" t="str">
        <f>'Core Indicators'!FS113</f>
        <v>x</v>
      </c>
      <c r="Y113" s="41">
        <f>'Core Indicators'!GA113</f>
        <v>1</v>
      </c>
      <c r="Z113" s="41">
        <f>'Core Indicators'!GI113</f>
        <v>1</v>
      </c>
      <c r="AA113" s="41">
        <f>'Core Indicators'!GQ113</f>
        <v>0</v>
      </c>
      <c r="AB113" s="41">
        <f>'Core Indicators'!GY113</f>
        <v>0</v>
      </c>
      <c r="AC113" s="41">
        <f>'Core Indicators'!HG113</f>
        <v>2</v>
      </c>
      <c r="AD113" s="41">
        <f>'Core Indicators'!HO113</f>
        <v>0</v>
      </c>
      <c r="AE113" s="41">
        <f>'Core Indicators'!HW113</f>
        <v>1</v>
      </c>
      <c r="AF113" s="41">
        <f>'Core Indicators'!IE113</f>
        <v>0</v>
      </c>
      <c r="AG113" s="41">
        <f>'Core Indicators'!IM113</f>
        <v>1</v>
      </c>
    </row>
    <row r="114" spans="1:33" ht="20.149999999999999" customHeight="1" x14ac:dyDescent="0.35">
      <c r="A114" s="233" t="str">
        <f>'Core Indicators'!A:A</f>
        <v>Venezuela displacement in Peru</v>
      </c>
      <c r="B114" s="233" t="str">
        <f>'Core Indicators'!B:B</f>
        <v>Displacement</v>
      </c>
      <c r="C114" s="233" t="str">
        <f>'Core Indicators'!C114</f>
        <v>PER002</v>
      </c>
      <c r="D114" s="233" t="str">
        <f>'Core Indicators'!D114</f>
        <v>Peru</v>
      </c>
      <c r="E114" s="233" t="str">
        <f>'Core Indicators'!E114</f>
        <v>PER</v>
      </c>
      <c r="F114" s="42">
        <f>'Core Indicators'!O114</f>
        <v>189315</v>
      </c>
      <c r="G114" s="42">
        <f>'Core Indicators'!W114</f>
        <v>34050000</v>
      </c>
      <c r="H114" s="42">
        <f>'Core Indicators'!AE114</f>
        <v>14621000</v>
      </c>
      <c r="I114" s="42">
        <f>'Core Indicators'!AM114</f>
        <v>1610000</v>
      </c>
      <c r="J114" s="42" t="str">
        <f>'Core Indicators'!AU114</f>
        <v>x</v>
      </c>
      <c r="K114" s="42" t="str">
        <f>'Core Indicators'!BC114</f>
        <v>x</v>
      </c>
      <c r="L114" s="42">
        <f>'Core Indicators'!BK114</f>
        <v>0</v>
      </c>
      <c r="M114" s="42" t="str">
        <f>'Core Indicators'!BS114</f>
        <v>x</v>
      </c>
      <c r="N114" s="42" t="str">
        <f>'Core Indicators'!CA114</f>
        <v>x</v>
      </c>
      <c r="O114" s="42" t="e">
        <f>'Core Indicators'!CI114</f>
        <v>#N/A</v>
      </c>
      <c r="P114" s="42" t="str">
        <f>'Core Indicators'!CQ114</f>
        <v>x</v>
      </c>
      <c r="Q114" s="42">
        <f>'Core Indicators'!DG114</f>
        <v>19429000</v>
      </c>
      <c r="R114" s="42">
        <f>'Core Indicators'!DO114</f>
        <v>13560000</v>
      </c>
      <c r="S114" s="42">
        <f>'Core Indicators'!DW114</f>
        <v>1060000</v>
      </c>
      <c r="T114" s="42">
        <f>'Core Indicators'!EE114</f>
        <v>0</v>
      </c>
      <c r="U114" s="42">
        <f>'Core Indicators'!EM114</f>
        <v>0</v>
      </c>
      <c r="V114" s="42">
        <f>'Core Indicators'!FC114</f>
        <v>3</v>
      </c>
      <c r="W114" s="42" t="str">
        <f>'Core Indicators'!FK114</f>
        <v>x</v>
      </c>
      <c r="X114" s="42" t="str">
        <f>'Core Indicators'!FS114</f>
        <v>x</v>
      </c>
      <c r="Y114" s="42">
        <f>'Core Indicators'!GA114</f>
        <v>0</v>
      </c>
      <c r="Z114" s="42">
        <f>'Core Indicators'!GI114</f>
        <v>0</v>
      </c>
      <c r="AA114" s="42">
        <f>'Core Indicators'!GQ114</f>
        <v>1</v>
      </c>
      <c r="AB114" s="42">
        <f>'Core Indicators'!GY114</f>
        <v>0</v>
      </c>
      <c r="AC114" s="42">
        <f>'Core Indicators'!HG114</f>
        <v>2</v>
      </c>
      <c r="AD114" s="42">
        <f>'Core Indicators'!HO114</f>
        <v>2</v>
      </c>
      <c r="AE114" s="42">
        <f>'Core Indicators'!HW114</f>
        <v>0</v>
      </c>
      <c r="AF114" s="42">
        <f>'Core Indicators'!IE114</f>
        <v>1</v>
      </c>
      <c r="AG114" s="42">
        <f>'Core Indicators'!IM114</f>
        <v>3</v>
      </c>
    </row>
    <row r="115" spans="1:33" ht="20.149999999999999" customHeight="1" x14ac:dyDescent="0.35">
      <c r="A115" s="62" t="str">
        <f>'Core Indicators'!A:A</f>
        <v>Multiple crises in the Philippines</v>
      </c>
      <c r="B115" s="62" t="str">
        <f>'Core Indicators'!B:B</f>
        <v>Conflict,Cyclone,Violence,Floods,Other seasonal event</v>
      </c>
      <c r="C115" s="62" t="str">
        <f>'Core Indicators'!C115</f>
        <v>PHL001</v>
      </c>
      <c r="D115" s="62" t="str">
        <f>'Core Indicators'!D115</f>
        <v>Philippines</v>
      </c>
      <c r="E115" s="62" t="str">
        <f>'Core Indicators'!E115</f>
        <v>PHL</v>
      </c>
      <c r="F115" s="41">
        <f>'Core Indicators'!O115</f>
        <v>165241</v>
      </c>
      <c r="G115" s="41">
        <f>'Core Indicators'!W115</f>
        <v>73743000</v>
      </c>
      <c r="H115" s="41">
        <f>'Core Indicators'!AE115</f>
        <v>3699000</v>
      </c>
      <c r="I115" s="41">
        <f>'Core Indicators'!AM115</f>
        <v>703000</v>
      </c>
      <c r="J115" s="41">
        <f>'Core Indicators'!AU115</f>
        <v>48</v>
      </c>
      <c r="K115" s="41" t="str">
        <f>'Core Indicators'!BC115</f>
        <v>x</v>
      </c>
      <c r="L115" s="41">
        <f>'Core Indicators'!BK115</f>
        <v>161</v>
      </c>
      <c r="M115" s="41">
        <f>'Core Indicators'!BS115</f>
        <v>7325</v>
      </c>
      <c r="N115" s="41">
        <f>'Core Indicators'!CA115</f>
        <v>1122</v>
      </c>
      <c r="O115" s="41" t="e">
        <f>'Core Indicators'!CI115</f>
        <v>#N/A</v>
      </c>
      <c r="P115" s="41">
        <f>'Core Indicators'!CQ115</f>
        <v>122879543</v>
      </c>
      <c r="Q115" s="41">
        <f>'Core Indicators'!DG115</f>
        <v>70044000</v>
      </c>
      <c r="R115" s="41">
        <f>'Core Indicators'!DO115</f>
        <v>3558000</v>
      </c>
      <c r="S115" s="41">
        <f>'Core Indicators'!DW115</f>
        <v>142000</v>
      </c>
      <c r="T115" s="41" t="str">
        <f>'Core Indicators'!EE115</f>
        <v>x</v>
      </c>
      <c r="U115" s="41" t="str">
        <f>'Core Indicators'!EM115</f>
        <v>x</v>
      </c>
      <c r="V115" s="41">
        <f>'Core Indicators'!FC115</f>
        <v>4</v>
      </c>
      <c r="W115" s="41">
        <f>'Core Indicators'!FK115</f>
        <v>0</v>
      </c>
      <c r="X115" s="41">
        <f>'Core Indicators'!FS115</f>
        <v>0</v>
      </c>
      <c r="Y115" s="41">
        <f>'Core Indicators'!GA115</f>
        <v>1</v>
      </c>
      <c r="Z115" s="41">
        <f>'Core Indicators'!GI115</f>
        <v>0</v>
      </c>
      <c r="AA115" s="41">
        <f>'Core Indicators'!GQ115</f>
        <v>0</v>
      </c>
      <c r="AB115" s="41">
        <f>'Core Indicators'!GY115</f>
        <v>0</v>
      </c>
      <c r="AC115" s="41">
        <f>'Core Indicators'!HG115</f>
        <v>0</v>
      </c>
      <c r="AD115" s="41">
        <f>'Core Indicators'!HO115</f>
        <v>0</v>
      </c>
      <c r="AE115" s="41">
        <f>'Core Indicators'!HW115</f>
        <v>1</v>
      </c>
      <c r="AF115" s="41">
        <f>'Core Indicators'!IE115</f>
        <v>1</v>
      </c>
      <c r="AG115" s="41">
        <f>'Core Indicators'!IM115</f>
        <v>3</v>
      </c>
    </row>
    <row r="116" spans="1:33" ht="20.149999999999999" customHeight="1" x14ac:dyDescent="0.35">
      <c r="A116" s="233" t="str">
        <f>'Core Indicators'!A:A</f>
        <v>Mindanao conflict</v>
      </c>
      <c r="B116" s="233" t="str">
        <f>'Core Indicators'!B:B</f>
        <v>Conflict,Violence</v>
      </c>
      <c r="C116" s="233" t="str">
        <f>'Core Indicators'!C116</f>
        <v>PHL003</v>
      </c>
      <c r="D116" s="233" t="str">
        <f>'Core Indicators'!D116</f>
        <v>Philippines</v>
      </c>
      <c r="E116" s="233" t="str">
        <f>'Core Indicators'!E116</f>
        <v>PHL</v>
      </c>
      <c r="F116" s="42">
        <f>'Core Indicators'!O116</f>
        <v>99949</v>
      </c>
      <c r="G116" s="42">
        <f>'Core Indicators'!W116</f>
        <v>26252000</v>
      </c>
      <c r="H116" s="42">
        <f>'Core Indicators'!AE116</f>
        <v>109000</v>
      </c>
      <c r="I116" s="42">
        <f>'Core Indicators'!AM116</f>
        <v>109000</v>
      </c>
      <c r="J116" s="42">
        <f>'Core Indicators'!AU116</f>
        <v>0</v>
      </c>
      <c r="K116" s="42">
        <f>'Core Indicators'!BC116</f>
        <v>0</v>
      </c>
      <c r="L116" s="42">
        <f>'Core Indicators'!BK116</f>
        <v>145</v>
      </c>
      <c r="M116" s="42">
        <f>'Core Indicators'!BS116</f>
        <v>0</v>
      </c>
      <c r="N116" s="42">
        <f>'Core Indicators'!CA116</f>
        <v>0</v>
      </c>
      <c r="O116" s="42" t="e">
        <f>'Core Indicators'!CI116</f>
        <v>#N/A</v>
      </c>
      <c r="P116" s="42">
        <f>'Core Indicators'!CQ116</f>
        <v>0</v>
      </c>
      <c r="Q116" s="42">
        <f>'Core Indicators'!DG116</f>
        <v>26144000</v>
      </c>
      <c r="R116" s="42">
        <f>'Core Indicators'!DO116</f>
        <v>0</v>
      </c>
      <c r="S116" s="42">
        <f>'Core Indicators'!DW116</f>
        <v>109000</v>
      </c>
      <c r="T116" s="42" t="str">
        <f>'Core Indicators'!EE116</f>
        <v>x</v>
      </c>
      <c r="U116" s="42" t="str">
        <f>'Core Indicators'!EM116</f>
        <v>x</v>
      </c>
      <c r="V116" s="42">
        <f>'Core Indicators'!FC116</f>
        <v>4</v>
      </c>
      <c r="W116" s="42">
        <f>'Core Indicators'!FK116</f>
        <v>0</v>
      </c>
      <c r="X116" s="42">
        <f>'Core Indicators'!FS116</f>
        <v>0</v>
      </c>
      <c r="Y116" s="42">
        <f>'Core Indicators'!GA116</f>
        <v>1</v>
      </c>
      <c r="Z116" s="42">
        <f>'Core Indicators'!GI116</f>
        <v>1</v>
      </c>
      <c r="AA116" s="42">
        <f>'Core Indicators'!GQ116</f>
        <v>0</v>
      </c>
      <c r="AB116" s="42">
        <f>'Core Indicators'!GY116</f>
        <v>0</v>
      </c>
      <c r="AC116" s="42">
        <f>'Core Indicators'!HG116</f>
        <v>0</v>
      </c>
      <c r="AD116" s="42">
        <f>'Core Indicators'!HO116</f>
        <v>0</v>
      </c>
      <c r="AE116" s="42">
        <f>'Core Indicators'!HW116</f>
        <v>1</v>
      </c>
      <c r="AF116" s="42">
        <f>'Core Indicators'!IE116</f>
        <v>1</v>
      </c>
      <c r="AG116" s="42">
        <f>'Core Indicators'!IM116</f>
        <v>3</v>
      </c>
    </row>
    <row r="117" spans="1:33" ht="20.149999999999999" customHeight="1" x14ac:dyDescent="0.35">
      <c r="A117" s="62" t="str">
        <f>'Core Indicators'!A:A</f>
        <v>2024 Southwest Monsoon</v>
      </c>
      <c r="B117" s="62" t="str">
        <f>'Core Indicators'!B:B</f>
        <v>Cyclone,Floods</v>
      </c>
      <c r="C117" s="62" t="str">
        <f>'Core Indicators'!C117</f>
        <v>PHL015</v>
      </c>
      <c r="D117" s="62" t="str">
        <f>'Core Indicators'!D117</f>
        <v>Philippines</v>
      </c>
      <c r="E117" s="62" t="str">
        <f>'Core Indicators'!E117</f>
        <v>PHL</v>
      </c>
      <c r="F117" s="41">
        <f>'Core Indicators'!O117</f>
        <v>65292</v>
      </c>
      <c r="G117" s="41">
        <f>'Core Indicators'!W117</f>
        <v>47491000</v>
      </c>
      <c r="H117" s="41">
        <f>'Core Indicators'!AE117</f>
        <v>3591000</v>
      </c>
      <c r="I117" s="41">
        <f>'Core Indicators'!AM117</f>
        <v>594000</v>
      </c>
      <c r="J117" s="41">
        <f>'Core Indicators'!AU117</f>
        <v>48</v>
      </c>
      <c r="K117" s="41">
        <f>'Core Indicators'!BC117</f>
        <v>0</v>
      </c>
      <c r="L117" s="41">
        <f>'Core Indicators'!BK117</f>
        <v>16</v>
      </c>
      <c r="M117" s="41">
        <f>'Core Indicators'!BS117</f>
        <v>7325</v>
      </c>
      <c r="N117" s="41">
        <f>'Core Indicators'!CA117</f>
        <v>1122</v>
      </c>
      <c r="O117" s="41" t="e">
        <f>'Core Indicators'!CI117</f>
        <v>#N/A</v>
      </c>
      <c r="P117" s="41">
        <f>'Core Indicators'!CQ117</f>
        <v>122879543</v>
      </c>
      <c r="Q117" s="41">
        <f>'Core Indicators'!DG117</f>
        <v>43900000</v>
      </c>
      <c r="R117" s="41">
        <f>'Core Indicators'!DO117</f>
        <v>3558000</v>
      </c>
      <c r="S117" s="41">
        <f>'Core Indicators'!DW117</f>
        <v>33000</v>
      </c>
      <c r="T117" s="41">
        <f>'Core Indicators'!EE117</f>
        <v>0</v>
      </c>
      <c r="U117" s="41">
        <f>'Core Indicators'!EM117</f>
        <v>0</v>
      </c>
      <c r="V117" s="41">
        <f>'Core Indicators'!FC117</f>
        <v>4</v>
      </c>
      <c r="W117" s="41">
        <f>'Core Indicators'!FK117</f>
        <v>0</v>
      </c>
      <c r="X117" s="41">
        <f>'Core Indicators'!FS117</f>
        <v>0</v>
      </c>
      <c r="Y117" s="41">
        <f>'Core Indicators'!GA117</f>
        <v>1</v>
      </c>
      <c r="Z117" s="41">
        <f>'Core Indicators'!GI117</f>
        <v>0</v>
      </c>
      <c r="AA117" s="41">
        <f>'Core Indicators'!GQ117</f>
        <v>0</v>
      </c>
      <c r="AB117" s="41">
        <f>'Core Indicators'!GY117</f>
        <v>0</v>
      </c>
      <c r="AC117" s="41">
        <f>'Core Indicators'!HG117</f>
        <v>0</v>
      </c>
      <c r="AD117" s="41">
        <f>'Core Indicators'!HO117</f>
        <v>0</v>
      </c>
      <c r="AE117" s="41">
        <f>'Core Indicators'!HW117</f>
        <v>0</v>
      </c>
      <c r="AF117" s="41">
        <f>'Core Indicators'!IE117</f>
        <v>1</v>
      </c>
      <c r="AG117" s="41">
        <f>'Core Indicators'!IM117</f>
        <v>3</v>
      </c>
    </row>
    <row r="118" spans="1:33" ht="20.149999999999999" customHeight="1" x14ac:dyDescent="0.35">
      <c r="A118" s="233" t="str">
        <f>'Core Indicators'!A:A</f>
        <v>Multiple crises in Papua New Guinea</v>
      </c>
      <c r="B118" s="233">
        <f>'Core Indicators'!B:B</f>
        <v>0</v>
      </c>
      <c r="C118" s="233" t="str">
        <f>'Core Indicators'!C118</f>
        <v>PNG001</v>
      </c>
      <c r="D118" s="233" t="str">
        <f>'Core Indicators'!D118</f>
        <v>Papua New Guinea</v>
      </c>
      <c r="E118" s="233" t="str">
        <f>'Core Indicators'!E118</f>
        <v>PNG</v>
      </c>
      <c r="F118" s="42">
        <f>'Core Indicators'!O118</f>
        <v>124455</v>
      </c>
      <c r="G118" s="42">
        <f>'Core Indicators'!W118</f>
        <v>4711000</v>
      </c>
      <c r="H118" s="42">
        <f>'Core Indicators'!AE118</f>
        <v>320000</v>
      </c>
      <c r="I118" s="42">
        <f>'Core Indicators'!AM118</f>
        <v>27000</v>
      </c>
      <c r="J118" s="42">
        <f>'Core Indicators'!AU118</f>
        <v>2</v>
      </c>
      <c r="K118" s="42" t="str">
        <f>'Core Indicators'!BC118</f>
        <v>x</v>
      </c>
      <c r="L118" s="42">
        <f>'Core Indicators'!BK118</f>
        <v>71</v>
      </c>
      <c r="M118" s="42">
        <f>'Core Indicators'!BS118</f>
        <v>1387</v>
      </c>
      <c r="N118" s="42" t="str">
        <f>'Core Indicators'!CA118</f>
        <v>x</v>
      </c>
      <c r="O118" s="42" t="e">
        <f>'Core Indicators'!CI118</f>
        <v>#N/A</v>
      </c>
      <c r="P118" s="42" t="str">
        <f>'Core Indicators'!CQ118</f>
        <v>x</v>
      </c>
      <c r="Q118" s="42">
        <f>'Core Indicators'!DG118</f>
        <v>4391000</v>
      </c>
      <c r="R118" s="42">
        <f>'Core Indicators'!DO118</f>
        <v>255000</v>
      </c>
      <c r="S118" s="42">
        <f>'Core Indicators'!DW118</f>
        <v>65000</v>
      </c>
      <c r="T118" s="42" t="str">
        <f>'Core Indicators'!EE118</f>
        <v>x</v>
      </c>
      <c r="U118" s="42" t="str">
        <f>'Core Indicators'!EM118</f>
        <v>x</v>
      </c>
      <c r="V118" s="42">
        <f>'Core Indicators'!FC118</f>
        <v>4</v>
      </c>
      <c r="W118" s="42" t="str">
        <f>'Core Indicators'!FK118</f>
        <v>x</v>
      </c>
      <c r="X118" s="42" t="str">
        <f>'Core Indicators'!FS118</f>
        <v>x</v>
      </c>
      <c r="Y118" s="42">
        <f>'Core Indicators'!GA118</f>
        <v>0</v>
      </c>
      <c r="Z118" s="42">
        <f>'Core Indicators'!GI118</f>
        <v>1</v>
      </c>
      <c r="AA118" s="42">
        <f>'Core Indicators'!GQ118</f>
        <v>1</v>
      </c>
      <c r="AB118" s="42">
        <f>'Core Indicators'!GY118</f>
        <v>0</v>
      </c>
      <c r="AC118" s="42">
        <f>'Core Indicators'!HG118</f>
        <v>0</v>
      </c>
      <c r="AD118" s="42">
        <f>'Core Indicators'!HO118</f>
        <v>0</v>
      </c>
      <c r="AE118" s="42">
        <f>'Core Indicators'!HW118</f>
        <v>2</v>
      </c>
      <c r="AF118" s="42">
        <f>'Core Indicators'!IE118</f>
        <v>0</v>
      </c>
      <c r="AG118" s="42">
        <f>'Core Indicators'!IM118</f>
        <v>3</v>
      </c>
    </row>
    <row r="119" spans="1:33" ht="20.149999999999999" customHeight="1" x14ac:dyDescent="0.35">
      <c r="A119" s="62" t="str">
        <f>'Core Indicators'!A:A</f>
        <v>Highlands Violence</v>
      </c>
      <c r="B119" s="62" t="str">
        <f>'Core Indicators'!B:B</f>
        <v>Violence</v>
      </c>
      <c r="C119" s="62" t="str">
        <f>'Core Indicators'!C119</f>
        <v>PNG003</v>
      </c>
      <c r="D119" s="62" t="str">
        <f>'Core Indicators'!D119</f>
        <v>Papua New Guinea</v>
      </c>
      <c r="E119" s="62" t="str">
        <f>'Core Indicators'!E119</f>
        <v>PNG</v>
      </c>
      <c r="F119" s="41">
        <f>'Core Indicators'!O119</f>
        <v>63679</v>
      </c>
      <c r="G119" s="41">
        <f>'Core Indicators'!W119</f>
        <v>4566000</v>
      </c>
      <c r="H119" s="41">
        <f>'Core Indicators'!AE119</f>
        <v>265000</v>
      </c>
      <c r="I119" s="41">
        <f>'Core Indicators'!AM119</f>
        <v>25000</v>
      </c>
      <c r="J119" s="41" t="str">
        <f>'Core Indicators'!AU119</f>
        <v>x</v>
      </c>
      <c r="K119" s="41" t="str">
        <f>'Core Indicators'!BC119</f>
        <v>x</v>
      </c>
      <c r="L119" s="41">
        <f>'Core Indicators'!BK119</f>
        <v>71</v>
      </c>
      <c r="M119" s="41" t="str">
        <f>'Core Indicators'!BS119</f>
        <v>x</v>
      </c>
      <c r="N119" s="41" t="str">
        <f>'Core Indicators'!CA119</f>
        <v>x</v>
      </c>
      <c r="O119" s="41" t="e">
        <f>'Core Indicators'!CI119</f>
        <v>#N/A</v>
      </c>
      <c r="P119" s="41" t="str">
        <f>'Core Indicators'!CQ119</f>
        <v>x</v>
      </c>
      <c r="Q119" s="41">
        <f>'Core Indicators'!DG119</f>
        <v>4302000</v>
      </c>
      <c r="R119" s="41">
        <f>'Core Indicators'!DO119</f>
        <v>233000</v>
      </c>
      <c r="S119" s="41">
        <f>'Core Indicators'!DW119</f>
        <v>31000</v>
      </c>
      <c r="T119" s="41" t="str">
        <f>'Core Indicators'!EE119</f>
        <v>x</v>
      </c>
      <c r="U119" s="41" t="str">
        <f>'Core Indicators'!EM119</f>
        <v>x</v>
      </c>
      <c r="V119" s="41">
        <f>'Core Indicators'!FC119</f>
        <v>4</v>
      </c>
      <c r="W119" s="41" t="str">
        <f>'Core Indicators'!FK119</f>
        <v>x</v>
      </c>
      <c r="X119" s="41" t="str">
        <f>'Core Indicators'!FS119</f>
        <v>x</v>
      </c>
      <c r="Y119" s="41">
        <f>'Core Indicators'!GA119</f>
        <v>0</v>
      </c>
      <c r="Z119" s="41">
        <f>'Core Indicators'!GI119</f>
        <v>1</v>
      </c>
      <c r="AA119" s="41">
        <f>'Core Indicators'!GQ119</f>
        <v>1</v>
      </c>
      <c r="AB119" s="41">
        <f>'Core Indicators'!GY119</f>
        <v>0</v>
      </c>
      <c r="AC119" s="41">
        <f>'Core Indicators'!HG119</f>
        <v>0</v>
      </c>
      <c r="AD119" s="41">
        <f>'Core Indicators'!HO119</f>
        <v>0</v>
      </c>
      <c r="AE119" s="41">
        <f>'Core Indicators'!HW119</f>
        <v>2</v>
      </c>
      <c r="AF119" s="41">
        <f>'Core Indicators'!IE119</f>
        <v>0</v>
      </c>
      <c r="AG119" s="41">
        <f>'Core Indicators'!IM119</f>
        <v>3</v>
      </c>
    </row>
    <row r="120" spans="1:33" ht="20.149999999999999" customHeight="1" x14ac:dyDescent="0.35">
      <c r="A120" s="233" t="str">
        <f>'Core Indicators'!A:A</f>
        <v>2024 Monsoon Flooding in Western Province</v>
      </c>
      <c r="B120" s="233" t="str">
        <f>'Core Indicators'!B:B</f>
        <v>Floods</v>
      </c>
      <c r="C120" s="233" t="str">
        <f>'Core Indicators'!C120</f>
        <v>PNG005</v>
      </c>
      <c r="D120" s="233" t="str">
        <f>'Core Indicators'!D120</f>
        <v>Papua New Guinea</v>
      </c>
      <c r="E120" s="233" t="str">
        <f>'Core Indicators'!E120</f>
        <v>PNG</v>
      </c>
      <c r="F120" s="42">
        <f>'Core Indicators'!O120</f>
        <v>60776</v>
      </c>
      <c r="G120" s="42">
        <f>'Core Indicators'!W120</f>
        <v>145000</v>
      </c>
      <c r="H120" s="42">
        <f>'Core Indicators'!AE120</f>
        <v>55000</v>
      </c>
      <c r="I120" s="42">
        <f>'Core Indicators'!AM120</f>
        <v>2000</v>
      </c>
      <c r="J120" s="42">
        <f>'Core Indicators'!AU120</f>
        <v>2</v>
      </c>
      <c r="K120" s="42" t="str">
        <f>'Core Indicators'!BC120</f>
        <v>x</v>
      </c>
      <c r="L120" s="42">
        <f>'Core Indicators'!BK120</f>
        <v>0</v>
      </c>
      <c r="M120" s="42">
        <f>'Core Indicators'!BS120</f>
        <v>1387</v>
      </c>
      <c r="N120" s="42" t="str">
        <f>'Core Indicators'!CA120</f>
        <v>x</v>
      </c>
      <c r="O120" s="42" t="e">
        <f>'Core Indicators'!CI120</f>
        <v>#N/A</v>
      </c>
      <c r="P120" s="42" t="str">
        <f>'Core Indicators'!CQ120</f>
        <v>x</v>
      </c>
      <c r="Q120" s="42">
        <f>'Core Indicators'!DG120</f>
        <v>89000</v>
      </c>
      <c r="R120" s="42">
        <f>'Core Indicators'!DO120</f>
        <v>22000</v>
      </c>
      <c r="S120" s="42">
        <f>'Core Indicators'!DW120</f>
        <v>34000</v>
      </c>
      <c r="T120" s="42" t="str">
        <f>'Core Indicators'!EE120</f>
        <v>x</v>
      </c>
      <c r="U120" s="42" t="str">
        <f>'Core Indicators'!EM120</f>
        <v>x</v>
      </c>
      <c r="V120" s="42">
        <f>'Core Indicators'!FC120</f>
        <v>3</v>
      </c>
      <c r="W120" s="42" t="str">
        <f>'Core Indicators'!FK120</f>
        <v>x</v>
      </c>
      <c r="X120" s="42" t="str">
        <f>'Core Indicators'!FS120</f>
        <v>x</v>
      </c>
      <c r="Y120" s="42">
        <f>'Core Indicators'!GA120</f>
        <v>0</v>
      </c>
      <c r="Z120" s="42">
        <f>'Core Indicators'!GI120</f>
        <v>1</v>
      </c>
      <c r="AA120" s="42">
        <f>'Core Indicators'!GQ120</f>
        <v>0</v>
      </c>
      <c r="AB120" s="42">
        <f>'Core Indicators'!GY120</f>
        <v>0</v>
      </c>
      <c r="AC120" s="42">
        <f>'Core Indicators'!HG120</f>
        <v>0</v>
      </c>
      <c r="AD120" s="42">
        <f>'Core Indicators'!HO120</f>
        <v>0</v>
      </c>
      <c r="AE120" s="42">
        <f>'Core Indicators'!HW120</f>
        <v>0</v>
      </c>
      <c r="AF120" s="42">
        <f>'Core Indicators'!IE120</f>
        <v>0</v>
      </c>
      <c r="AG120" s="42">
        <f>'Core Indicators'!IM120</f>
        <v>3</v>
      </c>
    </row>
    <row r="121" spans="1:33" ht="20.149999999999999" customHeight="1" x14ac:dyDescent="0.35">
      <c r="A121" s="62" t="str">
        <f>'Core Indicators'!A:A</f>
        <v>Displacement from Russia-Ukraine conflict in Poland</v>
      </c>
      <c r="B121" s="62" t="str">
        <f>'Core Indicators'!B:B</f>
        <v>Displacement,Conflict</v>
      </c>
      <c r="C121" s="62" t="str">
        <f>'Core Indicators'!C121</f>
        <v>POL002</v>
      </c>
      <c r="D121" s="62" t="str">
        <f>'Core Indicators'!D121</f>
        <v>Poland</v>
      </c>
      <c r="E121" s="62" t="str">
        <f>'Core Indicators'!E121</f>
        <v>POL</v>
      </c>
      <c r="F121" s="41">
        <f>'Core Indicators'!O121</f>
        <v>306100</v>
      </c>
      <c r="G121" s="41">
        <f>'Core Indicators'!W121</f>
        <v>37779000</v>
      </c>
      <c r="H121" s="41">
        <f>'Core Indicators'!AE121</f>
        <v>958000</v>
      </c>
      <c r="I121" s="41">
        <f>'Core Indicators'!AM121</f>
        <v>958000</v>
      </c>
      <c r="J121" s="41" t="str">
        <f>'Core Indicators'!AU121</f>
        <v>x</v>
      </c>
      <c r="K121" s="41" t="str">
        <f>'Core Indicators'!BC121</f>
        <v>x</v>
      </c>
      <c r="L121" s="41">
        <f>'Core Indicators'!BK121</f>
        <v>0</v>
      </c>
      <c r="M121" s="41">
        <f>'Core Indicators'!BS121</f>
        <v>0</v>
      </c>
      <c r="N121" s="41">
        <f>'Core Indicators'!CA121</f>
        <v>0</v>
      </c>
      <c r="O121" s="41" t="e">
        <f>'Core Indicators'!CI121</f>
        <v>#N/A</v>
      </c>
      <c r="P121" s="41" t="str">
        <f>'Core Indicators'!CQ121</f>
        <v>x</v>
      </c>
      <c r="Q121" s="41">
        <f>'Core Indicators'!DG121</f>
        <v>36822000</v>
      </c>
      <c r="R121" s="41">
        <f>'Core Indicators'!DO121</f>
        <v>0</v>
      </c>
      <c r="S121" s="41">
        <f>'Core Indicators'!DW121</f>
        <v>958000</v>
      </c>
      <c r="T121" s="41">
        <f>'Core Indicators'!EE121</f>
        <v>0</v>
      </c>
      <c r="U121" s="41">
        <f>'Core Indicators'!EM121</f>
        <v>0</v>
      </c>
      <c r="V121" s="41">
        <f>'Core Indicators'!FC121</f>
        <v>2</v>
      </c>
      <c r="W121" s="41" t="str">
        <f>'Core Indicators'!FK121</f>
        <v>x</v>
      </c>
      <c r="X121" s="41" t="str">
        <f>'Core Indicators'!FS121</f>
        <v>x</v>
      </c>
      <c r="Y121" s="41">
        <f>'Core Indicators'!GA121</f>
        <v>0</v>
      </c>
      <c r="Z121" s="41">
        <f>'Core Indicators'!GI121</f>
        <v>0</v>
      </c>
      <c r="AA121" s="41">
        <f>'Core Indicators'!GQ121</f>
        <v>0</v>
      </c>
      <c r="AB121" s="41">
        <f>'Core Indicators'!GY121</f>
        <v>0</v>
      </c>
      <c r="AC121" s="41">
        <f>'Core Indicators'!HG121</f>
        <v>0</v>
      </c>
      <c r="AD121" s="41">
        <f>'Core Indicators'!HO121</f>
        <v>0</v>
      </c>
      <c r="AE121" s="41">
        <f>'Core Indicators'!HW121</f>
        <v>0</v>
      </c>
      <c r="AF121" s="41">
        <f>'Core Indicators'!IE121</f>
        <v>0</v>
      </c>
      <c r="AG121" s="41">
        <f>'Core Indicators'!IM121</f>
        <v>0</v>
      </c>
    </row>
    <row r="122" spans="1:33" ht="20.149999999999999" customHeight="1" x14ac:dyDescent="0.35">
      <c r="A122" s="233" t="str">
        <f>'Core Indicators'!A:A</f>
        <v>Complex crisis in DPRK</v>
      </c>
      <c r="B122" s="233" t="str">
        <f>'Core Indicators'!B:B</f>
        <v>Socio-political,Floods,Other seasonal event,Food Security</v>
      </c>
      <c r="C122" s="233" t="str">
        <f>'Core Indicators'!C122</f>
        <v>PRK001</v>
      </c>
      <c r="D122" s="233" t="str">
        <f>'Core Indicators'!D122</f>
        <v>DPRK</v>
      </c>
      <c r="E122" s="233" t="str">
        <f>'Core Indicators'!E122</f>
        <v>PRK</v>
      </c>
      <c r="F122" s="42">
        <f>'Core Indicators'!O122</f>
        <v>120410</v>
      </c>
      <c r="G122" s="42">
        <f>'Core Indicators'!W122</f>
        <v>26172000</v>
      </c>
      <c r="H122" s="42">
        <f>'Core Indicators'!AE122</f>
        <v>26172000</v>
      </c>
      <c r="I122" s="42">
        <f>'Core Indicators'!AM122</f>
        <v>34000</v>
      </c>
      <c r="J122" s="42">
        <f>'Core Indicators'!AU122</f>
        <v>0</v>
      </c>
      <c r="K122" s="42" t="str">
        <f>'Core Indicators'!BC122</f>
        <v>x</v>
      </c>
      <c r="L122" s="42">
        <f>'Core Indicators'!BK122</f>
        <v>30</v>
      </c>
      <c r="M122" s="42" t="str">
        <f>'Core Indicators'!BS122</f>
        <v>x</v>
      </c>
      <c r="N122" s="42" t="str">
        <f>'Core Indicators'!CA122</f>
        <v>x</v>
      </c>
      <c r="O122" s="42" t="e">
        <f>'Core Indicators'!CI122</f>
        <v>#N/A</v>
      </c>
      <c r="P122" s="42" t="str">
        <f>'Core Indicators'!CQ122</f>
        <v>x</v>
      </c>
      <c r="Q122" s="42">
        <f>'Core Indicators'!DG122</f>
        <v>0</v>
      </c>
      <c r="R122" s="42">
        <f>'Core Indicators'!DO122</f>
        <v>15254000</v>
      </c>
      <c r="S122" s="42">
        <f>'Core Indicators'!DW122</f>
        <v>4970000</v>
      </c>
      <c r="T122" s="42">
        <f>'Core Indicators'!EE122</f>
        <v>5459000</v>
      </c>
      <c r="U122" s="42">
        <f>'Core Indicators'!EM122</f>
        <v>0</v>
      </c>
      <c r="V122" s="42">
        <f>'Core Indicators'!FC122</f>
        <v>1</v>
      </c>
      <c r="W122" s="42" t="str">
        <f>'Core Indicators'!FK122</f>
        <v>x</v>
      </c>
      <c r="X122" s="42" t="str">
        <f>'Core Indicators'!FS122</f>
        <v>x</v>
      </c>
      <c r="Y122" s="42">
        <f>'Core Indicators'!GA122</f>
        <v>1</v>
      </c>
      <c r="Z122" s="42">
        <f>'Core Indicators'!GI122</f>
        <v>2</v>
      </c>
      <c r="AA122" s="42">
        <f>'Core Indicators'!GQ122</f>
        <v>3</v>
      </c>
      <c r="AB122" s="42">
        <f>'Core Indicators'!GY122</f>
        <v>0</v>
      </c>
      <c r="AC122" s="42">
        <f>'Core Indicators'!HG122</f>
        <v>1</v>
      </c>
      <c r="AD122" s="42">
        <f>'Core Indicators'!HO122</f>
        <v>2</v>
      </c>
      <c r="AE122" s="42">
        <f>'Core Indicators'!HW122</f>
        <v>0</v>
      </c>
      <c r="AF122" s="42">
        <f>'Core Indicators'!IE122</f>
        <v>0</v>
      </c>
      <c r="AG122" s="42">
        <f>'Core Indicators'!IM122</f>
        <v>2</v>
      </c>
    </row>
    <row r="123" spans="1:33" ht="20.149999999999999" customHeight="1" x14ac:dyDescent="0.35">
      <c r="A123" s="62" t="str">
        <f>'Core Indicators'!A:A</f>
        <v>Conflict in Palestine</v>
      </c>
      <c r="B123" s="62" t="str">
        <f>'Core Indicators'!B:B</f>
        <v>Conflict,Socio-political,Violence</v>
      </c>
      <c r="C123" s="62" t="str">
        <f>'Core Indicators'!C123</f>
        <v>PSE002</v>
      </c>
      <c r="D123" s="62" t="str">
        <f>'Core Indicators'!D123</f>
        <v>Palestine</v>
      </c>
      <c r="E123" s="62" t="str">
        <f>'Core Indicators'!E123</f>
        <v>PSE</v>
      </c>
      <c r="F123" s="41">
        <f>'Core Indicators'!O123</f>
        <v>6025</v>
      </c>
      <c r="G123" s="41">
        <f>'Core Indicators'!W123</f>
        <v>5544000</v>
      </c>
      <c r="H123" s="41">
        <f>'Core Indicators'!AE123</f>
        <v>4796000</v>
      </c>
      <c r="I123" s="41">
        <f>'Core Indicators'!AM123</f>
        <v>6589000</v>
      </c>
      <c r="J123" s="41">
        <f>'Core Indicators'!AU123</f>
        <v>68041</v>
      </c>
      <c r="K123" s="41" t="str">
        <f>'Core Indicators'!BC123</f>
        <v>x</v>
      </c>
      <c r="L123" s="41">
        <f>'Core Indicators'!BK123</f>
        <v>11754</v>
      </c>
      <c r="M123" s="41">
        <f>'Core Indicators'!BS123</f>
        <v>74432</v>
      </c>
      <c r="N123" s="41">
        <f>'Core Indicators'!CA123</f>
        <v>57223</v>
      </c>
      <c r="O123" s="41" t="e">
        <f>'Core Indicators'!CI123</f>
        <v>#N/A</v>
      </c>
      <c r="P123" s="41" t="str">
        <f>'Core Indicators'!CQ123</f>
        <v>x</v>
      </c>
      <c r="Q123" s="41">
        <f>'Core Indicators'!DG123</f>
        <v>748000</v>
      </c>
      <c r="R123" s="41">
        <f>'Core Indicators'!DO123</f>
        <v>1496000</v>
      </c>
      <c r="S123" s="41">
        <f>'Core Indicators'!DW123</f>
        <v>1875000</v>
      </c>
      <c r="T123" s="41">
        <f>'Core Indicators'!EE123</f>
        <v>879000</v>
      </c>
      <c r="U123" s="41">
        <f>'Core Indicators'!EM123</f>
        <v>546000</v>
      </c>
      <c r="V123" s="41">
        <f>'Core Indicators'!FC123</f>
        <v>5</v>
      </c>
      <c r="W123" s="41" t="str">
        <f>'Core Indicators'!FK123</f>
        <v>x</v>
      </c>
      <c r="X123" s="41" t="str">
        <f>'Core Indicators'!FS123</f>
        <v>x</v>
      </c>
      <c r="Y123" s="41">
        <f>'Core Indicators'!GA123</f>
        <v>1</v>
      </c>
      <c r="Z123" s="41">
        <f>'Core Indicators'!GI123</f>
        <v>3</v>
      </c>
      <c r="AA123" s="41">
        <f>'Core Indicators'!GQ123</f>
        <v>2</v>
      </c>
      <c r="AB123" s="41">
        <f>'Core Indicators'!GY123</f>
        <v>3</v>
      </c>
      <c r="AC123" s="41">
        <f>'Core Indicators'!HG123</f>
        <v>3</v>
      </c>
      <c r="AD123" s="41">
        <f>'Core Indicators'!HO123</f>
        <v>3</v>
      </c>
      <c r="AE123" s="41">
        <f>'Core Indicators'!HW123</f>
        <v>3</v>
      </c>
      <c r="AF123" s="41">
        <f>'Core Indicators'!IE123</f>
        <v>2</v>
      </c>
      <c r="AG123" s="41">
        <f>'Core Indicators'!IM123</f>
        <v>3</v>
      </c>
    </row>
    <row r="124" spans="1:33" ht="20.149999999999999" customHeight="1" x14ac:dyDescent="0.35">
      <c r="A124" s="233" t="str">
        <f>'Core Indicators'!A:A</f>
        <v>Conflict in West Bank</v>
      </c>
      <c r="B124" s="233" t="str">
        <f>'Core Indicators'!B:B</f>
        <v>Conflict,Displacement,Socio-political,Violence</v>
      </c>
      <c r="C124" s="233" t="str">
        <f>'Core Indicators'!C124</f>
        <v>PSE003</v>
      </c>
      <c r="D124" s="233" t="str">
        <f>'Core Indicators'!D124</f>
        <v>Palestine</v>
      </c>
      <c r="E124" s="233" t="str">
        <f>'Core Indicators'!E124</f>
        <v>PSE</v>
      </c>
      <c r="F124" s="42">
        <f>'Core Indicators'!O124</f>
        <v>5660</v>
      </c>
      <c r="G124" s="42">
        <f>'Core Indicators'!W124</f>
        <v>3244000</v>
      </c>
      <c r="H124" s="42">
        <f>'Core Indicators'!AE124</f>
        <v>2496000</v>
      </c>
      <c r="I124" s="42">
        <f>'Core Indicators'!AM124</f>
        <v>2971000</v>
      </c>
      <c r="J124" s="42">
        <f>'Core Indicators'!AU124</f>
        <v>1688</v>
      </c>
      <c r="K124" s="42" t="str">
        <f>'Core Indicators'!BC124</f>
        <v>x</v>
      </c>
      <c r="L124" s="42">
        <f>'Core Indicators'!BK124</f>
        <v>197</v>
      </c>
      <c r="M124" s="42" t="str">
        <f>'Core Indicators'!BS124</f>
        <v>x</v>
      </c>
      <c r="N124" s="42">
        <f>'Core Indicators'!CA124</f>
        <v>11000</v>
      </c>
      <c r="O124" s="42" t="e">
        <f>'Core Indicators'!CI124</f>
        <v>#N/A</v>
      </c>
      <c r="P124" s="42" t="str">
        <f>'Core Indicators'!CQ124</f>
        <v>x</v>
      </c>
      <c r="Q124" s="42">
        <f>'Core Indicators'!DG124</f>
        <v>748000</v>
      </c>
      <c r="R124" s="42">
        <f>'Core Indicators'!DO124</f>
        <v>1496000</v>
      </c>
      <c r="S124" s="42">
        <f>'Core Indicators'!DW124</f>
        <v>840000</v>
      </c>
      <c r="T124" s="42">
        <f>'Core Indicators'!EE124</f>
        <v>120000</v>
      </c>
      <c r="U124" s="42">
        <f>'Core Indicators'!EM124</f>
        <v>40000</v>
      </c>
      <c r="V124" s="42">
        <f>'Core Indicators'!FC124</f>
        <v>5</v>
      </c>
      <c r="W124" s="42" t="str">
        <f>'Core Indicators'!FK124</f>
        <v>x</v>
      </c>
      <c r="X124" s="42" t="str">
        <f>'Core Indicators'!FS124</f>
        <v>x</v>
      </c>
      <c r="Y124" s="42">
        <f>'Core Indicators'!GA124</f>
        <v>1</v>
      </c>
      <c r="Z124" s="42">
        <f>'Core Indicators'!GI124</f>
        <v>3</v>
      </c>
      <c r="AA124" s="42">
        <f>'Core Indicators'!GQ124</f>
        <v>2</v>
      </c>
      <c r="AB124" s="42">
        <f>'Core Indicators'!GY124</f>
        <v>0</v>
      </c>
      <c r="AC124" s="42">
        <f>'Core Indicators'!HG124</f>
        <v>2</v>
      </c>
      <c r="AD124" s="42">
        <f>'Core Indicators'!HO124</f>
        <v>3</v>
      </c>
      <c r="AE124" s="42">
        <f>'Core Indicators'!HW124</f>
        <v>2</v>
      </c>
      <c r="AF124" s="42">
        <f>'Core Indicators'!IE124</f>
        <v>2</v>
      </c>
      <c r="AG124" s="42">
        <f>'Core Indicators'!IM124</f>
        <v>0</v>
      </c>
    </row>
    <row r="125" spans="1:33" ht="20.149999999999999" customHeight="1" x14ac:dyDescent="0.35">
      <c r="A125" s="62" t="str">
        <f>'Core Indicators'!A:A</f>
        <v>Conflict in Gaza</v>
      </c>
      <c r="B125" s="62" t="str">
        <f>'Core Indicators'!B:B</f>
        <v>Conflict,Displacement,Socio-political,Violence</v>
      </c>
      <c r="C125" s="62" t="str">
        <f>'Core Indicators'!C125</f>
        <v>PSE004</v>
      </c>
      <c r="D125" s="62" t="str">
        <f>'Core Indicators'!D125</f>
        <v>Palestine</v>
      </c>
      <c r="E125" s="62" t="str">
        <f>'Core Indicators'!E125</f>
        <v>PSE</v>
      </c>
      <c r="F125" s="41">
        <f>'Core Indicators'!O125</f>
        <v>365</v>
      </c>
      <c r="G125" s="41">
        <f>'Core Indicators'!W125</f>
        <v>2300000</v>
      </c>
      <c r="H125" s="41">
        <f>'Core Indicators'!AE125</f>
        <v>2300000</v>
      </c>
      <c r="I125" s="41">
        <f>'Core Indicators'!AM125</f>
        <v>3617000</v>
      </c>
      <c r="J125" s="41">
        <f>'Core Indicators'!AU125</f>
        <v>66353</v>
      </c>
      <c r="K125" s="41" t="str">
        <f>'Core Indicators'!BC125</f>
        <v>x</v>
      </c>
      <c r="L125" s="41">
        <f>'Core Indicators'!BK125</f>
        <v>11557</v>
      </c>
      <c r="M125" s="41">
        <f>'Core Indicators'!BS125</f>
        <v>74432</v>
      </c>
      <c r="N125" s="41">
        <f>'Core Indicators'!CA125</f>
        <v>46223</v>
      </c>
      <c r="O125" s="41" t="e">
        <f>'Core Indicators'!CI125</f>
        <v>#N/A</v>
      </c>
      <c r="P125" s="41" t="str">
        <f>'Core Indicators'!CQ125</f>
        <v>x</v>
      </c>
      <c r="Q125" s="41">
        <f>'Core Indicators'!DG125</f>
        <v>0</v>
      </c>
      <c r="R125" s="41">
        <f>'Core Indicators'!DO125</f>
        <v>0</v>
      </c>
      <c r="S125" s="41">
        <f>'Core Indicators'!DW125</f>
        <v>1035000</v>
      </c>
      <c r="T125" s="41">
        <f>'Core Indicators'!EE125</f>
        <v>759000</v>
      </c>
      <c r="U125" s="41">
        <f>'Core Indicators'!EM125</f>
        <v>506000</v>
      </c>
      <c r="V125" s="41">
        <f>'Core Indicators'!FC125</f>
        <v>5</v>
      </c>
      <c r="W125" s="41" t="str">
        <f>'Core Indicators'!FK125</f>
        <v>x</v>
      </c>
      <c r="X125" s="41" t="str">
        <f>'Core Indicators'!FS125</f>
        <v>x</v>
      </c>
      <c r="Y125" s="41">
        <f>'Core Indicators'!GA125</f>
        <v>1</v>
      </c>
      <c r="Z125" s="41">
        <f>'Core Indicators'!GI125</f>
        <v>3</v>
      </c>
      <c r="AA125" s="41">
        <f>'Core Indicators'!GQ125</f>
        <v>2</v>
      </c>
      <c r="AB125" s="41">
        <f>'Core Indicators'!GY125</f>
        <v>3</v>
      </c>
      <c r="AC125" s="41">
        <f>'Core Indicators'!HG125</f>
        <v>3</v>
      </c>
      <c r="AD125" s="41">
        <f>'Core Indicators'!HO125</f>
        <v>3</v>
      </c>
      <c r="AE125" s="41">
        <f>'Core Indicators'!HW125</f>
        <v>3</v>
      </c>
      <c r="AF125" s="41">
        <f>'Core Indicators'!IE125</f>
        <v>2</v>
      </c>
      <c r="AG125" s="41">
        <f>'Core Indicators'!IM125</f>
        <v>3</v>
      </c>
    </row>
    <row r="126" spans="1:33" ht="20.149999999999999" customHeight="1" x14ac:dyDescent="0.35">
      <c r="A126" s="233" t="str">
        <f>'Core Indicators'!A:A</f>
        <v>Lake Chad basin regional crisis</v>
      </c>
      <c r="B126" s="233">
        <f>'Core Indicators'!B:B</f>
        <v>0</v>
      </c>
      <c r="C126" s="233" t="str">
        <f>'Core Indicators'!C126</f>
        <v>REG001</v>
      </c>
      <c r="D126" s="233" t="str">
        <f>'Core Indicators'!D126</f>
        <v>Nigeria,Niger,Chad,Cameroon</v>
      </c>
      <c r="E126" s="233" t="str">
        <f>'Core Indicators'!E126</f>
        <v>NGA,NER,TCD,CMR</v>
      </c>
      <c r="F126" s="42">
        <f>'Core Indicators'!O126</f>
        <v>368971</v>
      </c>
      <c r="G126" s="42">
        <f>'Core Indicators'!W126</f>
        <v>21538000</v>
      </c>
      <c r="H126" s="42">
        <f>'Core Indicators'!AE126</f>
        <v>11099000</v>
      </c>
      <c r="I126" s="42">
        <f>'Core Indicators'!AM126</f>
        <v>5475000</v>
      </c>
      <c r="J126" s="42">
        <f>'Core Indicators'!AU126</f>
        <v>1</v>
      </c>
      <c r="K126" s="42" t="str">
        <f>'Core Indicators'!BC126</f>
        <v>x</v>
      </c>
      <c r="L126" s="42">
        <f>'Core Indicators'!BK126</f>
        <v>1766</v>
      </c>
      <c r="M126" s="42">
        <f>'Core Indicators'!BS126</f>
        <v>0</v>
      </c>
      <c r="N126" s="42">
        <f>'Core Indicators'!CA126</f>
        <v>4300</v>
      </c>
      <c r="O126" s="42" t="e">
        <f>'Core Indicators'!CI126</f>
        <v>#N/A</v>
      </c>
      <c r="P126" s="42">
        <f>'Core Indicators'!CQ126</f>
        <v>5200000</v>
      </c>
      <c r="Q126" s="42">
        <f>'Core Indicators'!DG126</f>
        <v>10439000</v>
      </c>
      <c r="R126" s="42">
        <f>'Core Indicators'!DO126</f>
        <v>0</v>
      </c>
      <c r="S126" s="42">
        <f>'Core Indicators'!DW126</f>
        <v>5819000</v>
      </c>
      <c r="T126" s="42">
        <f>'Core Indicators'!EE126</f>
        <v>4406000</v>
      </c>
      <c r="U126" s="42">
        <f>'Core Indicators'!EM126</f>
        <v>874000</v>
      </c>
      <c r="V126" s="42">
        <f>'Core Indicators'!FC126</f>
        <v>5</v>
      </c>
      <c r="W126" s="42" t="str">
        <f>'Core Indicators'!FK126</f>
        <v>x</v>
      </c>
      <c r="X126" s="42">
        <f>'Core Indicators'!FS126</f>
        <v>800000</v>
      </c>
      <c r="Y126" s="42">
        <f>'Core Indicators'!GA126</f>
        <v>1</v>
      </c>
      <c r="Z126" s="42">
        <f>'Core Indicators'!GI126</f>
        <v>3</v>
      </c>
      <c r="AA126" s="42">
        <f>'Core Indicators'!GQ126</f>
        <v>1</v>
      </c>
      <c r="AB126" s="42">
        <f>'Core Indicators'!GY126</f>
        <v>3</v>
      </c>
      <c r="AC126" s="42">
        <f>'Core Indicators'!HG126</f>
        <v>0</v>
      </c>
      <c r="AD126" s="42">
        <f>'Core Indicators'!HO126</f>
        <v>3</v>
      </c>
      <c r="AE126" s="42">
        <f>'Core Indicators'!HW126</f>
        <v>3</v>
      </c>
      <c r="AF126" s="42">
        <f>'Core Indicators'!IE126</f>
        <v>3</v>
      </c>
      <c r="AG126" s="42">
        <f>'Core Indicators'!IM126</f>
        <v>3</v>
      </c>
    </row>
    <row r="127" spans="1:33" ht="20.149999999999999" customHeight="1" x14ac:dyDescent="0.35">
      <c r="A127" s="62" t="str">
        <f>'Core Indicators'!A:A</f>
        <v>Venezuela Regional Crisis</v>
      </c>
      <c r="B127" s="62">
        <f>'Core Indicators'!B:B</f>
        <v>0</v>
      </c>
      <c r="C127" s="62" t="str">
        <f>'Core Indicators'!C127</f>
        <v>REG002</v>
      </c>
      <c r="D127" s="62" t="str">
        <f>'Core Indicators'!D127</f>
        <v>Venezuela,Brazil,Colombia,Ecuador,Peru,Trinidad and Tobago,Chile,Dominican Republic,Panama</v>
      </c>
      <c r="E127" s="62" t="str">
        <f>'Core Indicators'!E127</f>
        <v>VEN,BRA,COL,ECU,PER,TTO,CHL,DOM,PAN</v>
      </c>
      <c r="F127" s="41">
        <f>'Core Indicators'!O127</f>
        <v>5811256</v>
      </c>
      <c r="G127" s="41">
        <f>'Core Indicators'!W127</f>
        <v>214402000</v>
      </c>
      <c r="H127" s="41">
        <f>'Core Indicators'!AE127</f>
        <v>64593000</v>
      </c>
      <c r="I127" s="41">
        <f>'Core Indicators'!AM127</f>
        <v>11996000</v>
      </c>
      <c r="J127" s="41" t="str">
        <f>'Core Indicators'!AU127</f>
        <v>x</v>
      </c>
      <c r="K127" s="41" t="str">
        <f>'Core Indicators'!BC127</f>
        <v>x</v>
      </c>
      <c r="L127" s="41">
        <f>'Core Indicators'!BK127</f>
        <v>512</v>
      </c>
      <c r="M127" s="41" t="str">
        <f>'Core Indicators'!BS127</f>
        <v>x</v>
      </c>
      <c r="N127" s="41" t="str">
        <f>'Core Indicators'!CA127</f>
        <v>x</v>
      </c>
      <c r="O127" s="41" t="e">
        <f>'Core Indicators'!CI127</f>
        <v>#N/A</v>
      </c>
      <c r="P127" s="41" t="str">
        <f>'Core Indicators'!CQ127</f>
        <v>x</v>
      </c>
      <c r="Q127" s="41">
        <f>'Core Indicators'!DG127</f>
        <v>149809000</v>
      </c>
      <c r="R127" s="41">
        <f>'Core Indicators'!DO127</f>
        <v>37651000</v>
      </c>
      <c r="S127" s="41">
        <f>'Core Indicators'!DW127</f>
        <v>26943000</v>
      </c>
      <c r="T127" s="41">
        <f>'Core Indicators'!EE127</f>
        <v>0</v>
      </c>
      <c r="U127" s="41">
        <f>'Core Indicators'!EM127</f>
        <v>0</v>
      </c>
      <c r="V127" s="41">
        <f>'Core Indicators'!FC127</f>
        <v>5</v>
      </c>
      <c r="W127" s="41" t="str">
        <f>'Core Indicators'!FK127</f>
        <v>x</v>
      </c>
      <c r="X127" s="41" t="str">
        <f>'Core Indicators'!FS127</f>
        <v>x</v>
      </c>
      <c r="Y127" s="41">
        <f>'Core Indicators'!GA127</f>
        <v>1</v>
      </c>
      <c r="Z127" s="41">
        <f>'Core Indicators'!GI127</f>
        <v>3</v>
      </c>
      <c r="AA127" s="41">
        <f>'Core Indicators'!GQ127</f>
        <v>2</v>
      </c>
      <c r="AB127" s="41">
        <f>'Core Indicators'!GY127</f>
        <v>0</v>
      </c>
      <c r="AC127" s="41">
        <f>'Core Indicators'!HG127</f>
        <v>0</v>
      </c>
      <c r="AD127" s="41">
        <f>'Core Indicators'!HO127</f>
        <v>2</v>
      </c>
      <c r="AE127" s="41">
        <f>'Core Indicators'!HW127</f>
        <v>2</v>
      </c>
      <c r="AF127" s="41">
        <f>'Core Indicators'!IE127</f>
        <v>2</v>
      </c>
      <c r="AG127" s="41">
        <f>'Core Indicators'!IM127</f>
        <v>3</v>
      </c>
    </row>
    <row r="128" spans="1:33" ht="20.149999999999999" customHeight="1" x14ac:dyDescent="0.35">
      <c r="A128" s="233" t="str">
        <f>'Core Indicators'!A:A</f>
        <v>Syrian Regional Crisis</v>
      </c>
      <c r="B128" s="233">
        <f>'Core Indicators'!B:B</f>
        <v>0</v>
      </c>
      <c r="C128" s="233" t="str">
        <f>'Core Indicators'!C128</f>
        <v>REG004</v>
      </c>
      <c r="D128" s="233" t="str">
        <f>'Core Indicators'!D128</f>
        <v>Syria,Türkiye,Iraq,Egypt,Jordan,Lebanon</v>
      </c>
      <c r="E128" s="233" t="str">
        <f>'Core Indicators'!E128</f>
        <v>SYR,TUR,IRQ,EGY,JOR,LBN</v>
      </c>
      <c r="F128" s="42">
        <f>'Core Indicators'!O128</f>
        <v>566255</v>
      </c>
      <c r="G128" s="42">
        <f>'Core Indicators'!W128</f>
        <v>201624000</v>
      </c>
      <c r="H128" s="42">
        <f>'Core Indicators'!AE128</f>
        <v>39600000</v>
      </c>
      <c r="I128" s="42">
        <f>'Core Indicators'!AM128</f>
        <v>20199000</v>
      </c>
      <c r="J128" s="42" t="str">
        <f>'Core Indicators'!AU128</f>
        <v>x</v>
      </c>
      <c r="K128" s="42" t="str">
        <f>'Core Indicators'!BC128</f>
        <v>x</v>
      </c>
      <c r="L128" s="42">
        <f>'Core Indicators'!BK128</f>
        <v>3143</v>
      </c>
      <c r="M128" s="42" t="str">
        <f>'Core Indicators'!BS128</f>
        <v>x</v>
      </c>
      <c r="N128" s="42" t="str">
        <f>'Core Indicators'!CA128</f>
        <v>x</v>
      </c>
      <c r="O128" s="42" t="e">
        <f>'Core Indicators'!CI128</f>
        <v>#N/A</v>
      </c>
      <c r="P128" s="42" t="str">
        <f>'Core Indicators'!CQ128</f>
        <v>x</v>
      </c>
      <c r="Q128" s="42">
        <f>'Core Indicators'!DG128</f>
        <v>162023000</v>
      </c>
      <c r="R128" s="42">
        <f>'Core Indicators'!DO128</f>
        <v>17456000</v>
      </c>
      <c r="S128" s="42">
        <f>'Core Indicators'!DW128</f>
        <v>13401000</v>
      </c>
      <c r="T128" s="42">
        <f>'Core Indicators'!EE128</f>
        <v>8677000</v>
      </c>
      <c r="U128" s="42">
        <f>'Core Indicators'!EM128</f>
        <v>67000</v>
      </c>
      <c r="V128" s="42">
        <f>'Core Indicators'!FC128</f>
        <v>5</v>
      </c>
      <c r="W128" s="42" t="e">
        <f>'Core Indicators'!FK128</f>
        <v>#N/A</v>
      </c>
      <c r="X128" s="42" t="str">
        <f>'Core Indicators'!FS128</f>
        <v>x</v>
      </c>
      <c r="Y128" s="42">
        <f>'Core Indicators'!GA128</f>
        <v>1</v>
      </c>
      <c r="Z128" s="42">
        <f>'Core Indicators'!GI128</f>
        <v>3</v>
      </c>
      <c r="AA128" s="42">
        <f>'Core Indicators'!GQ128</f>
        <v>3</v>
      </c>
      <c r="AB128" s="42">
        <f>'Core Indicators'!GY128</f>
        <v>2</v>
      </c>
      <c r="AC128" s="42">
        <f>'Core Indicators'!HG128</f>
        <v>2</v>
      </c>
      <c r="AD128" s="42">
        <f>'Core Indicators'!HO128</f>
        <v>3</v>
      </c>
      <c r="AE128" s="42">
        <f>'Core Indicators'!HW128</f>
        <v>3</v>
      </c>
      <c r="AF128" s="42">
        <f>'Core Indicators'!IE128</f>
        <v>3</v>
      </c>
      <c r="AG128" s="42">
        <f>'Core Indicators'!IM128</f>
        <v>0</v>
      </c>
    </row>
    <row r="129" spans="1:33" ht="20.149999999999999" customHeight="1" x14ac:dyDescent="0.35">
      <c r="A129" s="62" t="str">
        <f>'Core Indicators'!A:A</f>
        <v xml:space="preserve">Eastern Mediterranean Route </v>
      </c>
      <c r="B129" s="62">
        <f>'Core Indicators'!B:B</f>
        <v>0</v>
      </c>
      <c r="C129" s="62" t="str">
        <f>'Core Indicators'!C129</f>
        <v>REG006</v>
      </c>
      <c r="D129" s="62" t="str">
        <f>'Core Indicators'!D129</f>
        <v>Türkiye,Greece</v>
      </c>
      <c r="E129" s="62" t="str">
        <f>'Core Indicators'!E129</f>
        <v>TUR,GRC</v>
      </c>
      <c r="F129" s="41">
        <f>'Core Indicators'!O129</f>
        <v>150195</v>
      </c>
      <c r="G129" s="41">
        <f>'Core Indicators'!W129</f>
        <v>16386000</v>
      </c>
      <c r="H129" s="41">
        <f>'Core Indicators'!AE129</f>
        <v>854000</v>
      </c>
      <c r="I129" s="41">
        <f>'Core Indicators'!AM129</f>
        <v>507000</v>
      </c>
      <c r="J129" s="41" t="str">
        <f>'Core Indicators'!AU129</f>
        <v>x</v>
      </c>
      <c r="K129" s="41" t="str">
        <f>'Core Indicators'!BC129</f>
        <v>x</v>
      </c>
      <c r="L129" s="41">
        <f>'Core Indicators'!BK129</f>
        <v>6</v>
      </c>
      <c r="M129" s="41" t="str">
        <f>'Core Indicators'!BS129</f>
        <v>x</v>
      </c>
      <c r="N129" s="41" t="str">
        <f>'Core Indicators'!CA129</f>
        <v>x</v>
      </c>
      <c r="O129" s="41" t="e">
        <f>'Core Indicators'!CI129</f>
        <v>#N/A</v>
      </c>
      <c r="P129" s="41" t="str">
        <f>'Core Indicators'!CQ129</f>
        <v>x</v>
      </c>
      <c r="Q129" s="41">
        <f>'Core Indicators'!DG129</f>
        <v>15532000</v>
      </c>
      <c r="R129" s="41">
        <f>'Core Indicators'!DO129</f>
        <v>434000</v>
      </c>
      <c r="S129" s="41">
        <f>'Core Indicators'!DW129</f>
        <v>362000</v>
      </c>
      <c r="T129" s="41">
        <f>'Core Indicators'!EE129</f>
        <v>51000</v>
      </c>
      <c r="U129" s="41">
        <f>'Core Indicators'!EM129</f>
        <v>6000</v>
      </c>
      <c r="V129" s="41">
        <f>'Core Indicators'!FC129</f>
        <v>3</v>
      </c>
      <c r="W129" s="41" t="str">
        <f>'Core Indicators'!FK129</f>
        <v>x</v>
      </c>
      <c r="X129" s="41" t="str">
        <f>'Core Indicators'!FS129</f>
        <v>x</v>
      </c>
      <c r="Y129" s="41">
        <f>'Core Indicators'!GA129</f>
        <v>1</v>
      </c>
      <c r="Z129" s="41">
        <f>'Core Indicators'!GI129</f>
        <v>1</v>
      </c>
      <c r="AA129" s="41">
        <f>'Core Indicators'!GQ129</f>
        <v>1</v>
      </c>
      <c r="AB129" s="41">
        <f>'Core Indicators'!GY129</f>
        <v>0</v>
      </c>
      <c r="AC129" s="41">
        <f>'Core Indicators'!HG129</f>
        <v>2</v>
      </c>
      <c r="AD129" s="41">
        <f>'Core Indicators'!HO129</f>
        <v>3</v>
      </c>
      <c r="AE129" s="41">
        <f>'Core Indicators'!HW129</f>
        <v>0</v>
      </c>
      <c r="AF129" s="41">
        <f>'Core Indicators'!IE129</f>
        <v>3</v>
      </c>
      <c r="AG129" s="41">
        <f>'Core Indicators'!IM129</f>
        <v>0</v>
      </c>
    </row>
    <row r="130" spans="1:33" ht="20.149999999999999" customHeight="1" x14ac:dyDescent="0.35">
      <c r="A130" s="233" t="str">
        <f>'Core Indicators'!A:A</f>
        <v>Central Mediterranean Route</v>
      </c>
      <c r="B130" s="233">
        <f>'Core Indicators'!B:B</f>
        <v>0</v>
      </c>
      <c r="C130" s="233" t="str">
        <f>'Core Indicators'!C130</f>
        <v>REG007</v>
      </c>
      <c r="D130" s="233" t="str">
        <f>'Core Indicators'!D130</f>
        <v>Algeria,Tunisia,Libya,Italy</v>
      </c>
      <c r="E130" s="233" t="str">
        <f>'Core Indicators'!E130</f>
        <v>DZA,TUN,LBY,ITA</v>
      </c>
      <c r="F130" s="42">
        <f>'Core Indicators'!O130</f>
        <v>4600608</v>
      </c>
      <c r="G130" s="42">
        <f>'Core Indicators'!W130</f>
        <v>125889000</v>
      </c>
      <c r="H130" s="42">
        <f>'Core Indicators'!AE130</f>
        <v>1334000</v>
      </c>
      <c r="I130" s="42">
        <f>'Core Indicators'!AM130</f>
        <v>1334000</v>
      </c>
      <c r="J130" s="42" t="str">
        <f>'Core Indicators'!AU130</f>
        <v>x</v>
      </c>
      <c r="K130" s="42" t="str">
        <f>'Core Indicators'!BC130</f>
        <v>x</v>
      </c>
      <c r="L130" s="42">
        <f>'Core Indicators'!BK130</f>
        <v>870</v>
      </c>
      <c r="M130" s="42" t="str">
        <f>'Core Indicators'!BS130</f>
        <v>x</v>
      </c>
      <c r="N130" s="42" t="str">
        <f>'Core Indicators'!CA130</f>
        <v>x</v>
      </c>
      <c r="O130" s="42" t="e">
        <f>'Core Indicators'!CI130</f>
        <v>#N/A</v>
      </c>
      <c r="P130" s="42" t="str">
        <f>'Core Indicators'!CQ130</f>
        <v>x</v>
      </c>
      <c r="Q130" s="42">
        <f>'Core Indicators'!DG130</f>
        <v>124555000</v>
      </c>
      <c r="R130" s="42">
        <f>'Core Indicators'!DO130</f>
        <v>0</v>
      </c>
      <c r="S130" s="42">
        <f>'Core Indicators'!DW130</f>
        <v>1334000</v>
      </c>
      <c r="T130" s="42" t="str">
        <f>'Core Indicators'!EE130</f>
        <v>x</v>
      </c>
      <c r="U130" s="42" t="str">
        <f>'Core Indicators'!EM130</f>
        <v>x</v>
      </c>
      <c r="V130" s="42">
        <f>'Core Indicators'!FC130</f>
        <v>4</v>
      </c>
      <c r="W130" s="42" t="str">
        <f>'Core Indicators'!FK130</f>
        <v>x</v>
      </c>
      <c r="X130" s="42" t="str">
        <f>'Core Indicators'!FS130</f>
        <v>x</v>
      </c>
      <c r="Y130" s="42">
        <f>'Core Indicators'!GA130</f>
        <v>0</v>
      </c>
      <c r="Z130" s="42">
        <f>'Core Indicators'!GI130</f>
        <v>1</v>
      </c>
      <c r="AA130" s="42">
        <f>'Core Indicators'!GQ130</f>
        <v>1</v>
      </c>
      <c r="AB130" s="42">
        <f>'Core Indicators'!GY130</f>
        <v>2</v>
      </c>
      <c r="AC130" s="42">
        <f>'Core Indicators'!HG130</f>
        <v>2</v>
      </c>
      <c r="AD130" s="42">
        <f>'Core Indicators'!HO130</f>
        <v>2</v>
      </c>
      <c r="AE130" s="42">
        <f>'Core Indicators'!HW130</f>
        <v>0</v>
      </c>
      <c r="AF130" s="42">
        <f>'Core Indicators'!IE130</f>
        <v>1</v>
      </c>
      <c r="AG130" s="42">
        <f>'Core Indicators'!IM130</f>
        <v>1</v>
      </c>
    </row>
    <row r="131" spans="1:33" ht="20.149999999999999" customHeight="1" x14ac:dyDescent="0.35">
      <c r="A131" s="62" t="str">
        <f>'Core Indicators'!A:A</f>
        <v>Western Mediterranean Route</v>
      </c>
      <c r="B131" s="62">
        <f>'Core Indicators'!B:B</f>
        <v>0</v>
      </c>
      <c r="C131" s="62" t="str">
        <f>'Core Indicators'!C131</f>
        <v>REG008</v>
      </c>
      <c r="D131" s="62" t="str">
        <f>'Core Indicators'!D131</f>
        <v>Algeria,Morocco,Spain</v>
      </c>
      <c r="E131" s="62" t="str">
        <f>'Core Indicators'!E131</f>
        <v>DZA,MAR,ESP</v>
      </c>
      <c r="F131" s="41">
        <f>'Core Indicators'!O131</f>
        <v>3327774</v>
      </c>
      <c r="G131" s="41">
        <f>'Core Indicators'!W131</f>
        <v>133023000</v>
      </c>
      <c r="H131" s="41">
        <f>'Core Indicators'!AE131</f>
        <v>369000</v>
      </c>
      <c r="I131" s="41">
        <f>'Core Indicators'!AM131</f>
        <v>369000</v>
      </c>
      <c r="J131" s="41" t="str">
        <f>'Core Indicators'!AU131</f>
        <v>x</v>
      </c>
      <c r="K131" s="41" t="str">
        <f>'Core Indicators'!BC131</f>
        <v>x</v>
      </c>
      <c r="L131" s="41">
        <f>'Core Indicators'!BK131</f>
        <v>156</v>
      </c>
      <c r="M131" s="41" t="str">
        <f>'Core Indicators'!BS131</f>
        <v>x</v>
      </c>
      <c r="N131" s="41" t="str">
        <f>'Core Indicators'!CA131</f>
        <v>x</v>
      </c>
      <c r="O131" s="41" t="e">
        <f>'Core Indicators'!CI131</f>
        <v>#N/A</v>
      </c>
      <c r="P131" s="41" t="str">
        <f>'Core Indicators'!CQ131</f>
        <v>x</v>
      </c>
      <c r="Q131" s="41">
        <f>'Core Indicators'!DG131</f>
        <v>132654000</v>
      </c>
      <c r="R131" s="41">
        <f>'Core Indicators'!DO131</f>
        <v>0</v>
      </c>
      <c r="S131" s="41">
        <f>'Core Indicators'!DW131</f>
        <v>369000</v>
      </c>
      <c r="T131" s="41" t="str">
        <f>'Core Indicators'!EE131</f>
        <v>x</v>
      </c>
      <c r="U131" s="41" t="str">
        <f>'Core Indicators'!EM131</f>
        <v>x</v>
      </c>
      <c r="V131" s="41">
        <f>'Core Indicators'!FC131</f>
        <v>4</v>
      </c>
      <c r="W131" s="41" t="str">
        <f>'Core Indicators'!FK131</f>
        <v>x</v>
      </c>
      <c r="X131" s="41" t="str">
        <f>'Core Indicators'!FS131</f>
        <v>x</v>
      </c>
      <c r="Y131" s="41">
        <f>'Core Indicators'!GA131</f>
        <v>0</v>
      </c>
      <c r="Z131" s="41">
        <f>'Core Indicators'!GI131</f>
        <v>0</v>
      </c>
      <c r="AA131" s="41">
        <f>'Core Indicators'!GQ131</f>
        <v>0</v>
      </c>
      <c r="AB131" s="41">
        <f>'Core Indicators'!GY131</f>
        <v>0</v>
      </c>
      <c r="AC131" s="41">
        <f>'Core Indicators'!HG131</f>
        <v>0</v>
      </c>
      <c r="AD131" s="41">
        <f>'Core Indicators'!HO131</f>
        <v>0</v>
      </c>
      <c r="AE131" s="41">
        <f>'Core Indicators'!HW131</f>
        <v>0</v>
      </c>
      <c r="AF131" s="41">
        <f>'Core Indicators'!IE131</f>
        <v>1</v>
      </c>
      <c r="AG131" s="41">
        <f>'Core Indicators'!IM131</f>
        <v>1</v>
      </c>
    </row>
    <row r="132" spans="1:33" ht="20.149999999999999" customHeight="1" x14ac:dyDescent="0.35">
      <c r="A132" s="233" t="str">
        <f>'Core Indicators'!A:A</f>
        <v>Rohingya Regional Crisis</v>
      </c>
      <c r="B132" s="233">
        <f>'Core Indicators'!B:B</f>
        <v>0</v>
      </c>
      <c r="C132" s="233" t="str">
        <f>'Core Indicators'!C132</f>
        <v>REG011</v>
      </c>
      <c r="D132" s="233" t="str">
        <f>'Core Indicators'!D132</f>
        <v>Bangladesh,Myanmar</v>
      </c>
      <c r="E132" s="233" t="str">
        <f>'Core Indicators'!E132</f>
        <v>BGD,MMR</v>
      </c>
      <c r="F132" s="42">
        <f>'Core Indicators'!O132</f>
        <v>37488</v>
      </c>
      <c r="G132" s="42">
        <f>'Core Indicators'!W132</f>
        <v>5006000</v>
      </c>
      <c r="H132" s="42">
        <f>'Core Indicators'!AE132</f>
        <v>5006000</v>
      </c>
      <c r="I132" s="42">
        <f>'Core Indicators'!AM132</f>
        <v>1334000</v>
      </c>
      <c r="J132" s="42" t="str">
        <f>'Core Indicators'!AU132</f>
        <v>x</v>
      </c>
      <c r="K132" s="42" t="str">
        <f>'Core Indicators'!BC132</f>
        <v>x</v>
      </c>
      <c r="L132" s="42">
        <f>'Core Indicators'!BK132</f>
        <v>2576</v>
      </c>
      <c r="M132" s="42" t="str">
        <f>'Core Indicators'!BS132</f>
        <v>x</v>
      </c>
      <c r="N132" s="42" t="str">
        <f>'Core Indicators'!CA132</f>
        <v>x</v>
      </c>
      <c r="O132" s="42" t="e">
        <f>'Core Indicators'!CI132</f>
        <v>#N/A</v>
      </c>
      <c r="P132" s="42" t="str">
        <f>'Core Indicators'!CQ132</f>
        <v>x</v>
      </c>
      <c r="Q132" s="42">
        <f>'Core Indicators'!DG132</f>
        <v>0</v>
      </c>
      <c r="R132" s="42">
        <f>'Core Indicators'!DO132</f>
        <v>1794000</v>
      </c>
      <c r="S132" s="42">
        <f>'Core Indicators'!DW132</f>
        <v>1747000</v>
      </c>
      <c r="T132" s="42">
        <f>'Core Indicators'!EE132</f>
        <v>1464000</v>
      </c>
      <c r="U132" s="42" t="str">
        <f>'Core Indicators'!EM132</f>
        <v>x</v>
      </c>
      <c r="V132" s="42">
        <f>'Core Indicators'!FC132</f>
        <v>5</v>
      </c>
      <c r="W132" s="42" t="str">
        <f>'Core Indicators'!FK132</f>
        <v>x</v>
      </c>
      <c r="X132" s="42" t="str">
        <f>'Core Indicators'!FS132</f>
        <v>x</v>
      </c>
      <c r="Y132" s="42">
        <f>'Core Indicators'!GA132</f>
        <v>2</v>
      </c>
      <c r="Z132" s="42">
        <f>'Core Indicators'!GI132</f>
        <v>3</v>
      </c>
      <c r="AA132" s="42">
        <f>'Core Indicators'!GQ132</f>
        <v>2</v>
      </c>
      <c r="AB132" s="42">
        <f>'Core Indicators'!GY132</f>
        <v>2</v>
      </c>
      <c r="AC132" s="42">
        <f>'Core Indicators'!HG132</f>
        <v>3</v>
      </c>
      <c r="AD132" s="42">
        <f>'Core Indicators'!HO132</f>
        <v>3</v>
      </c>
      <c r="AE132" s="42">
        <f>'Core Indicators'!HW132</f>
        <v>3</v>
      </c>
      <c r="AF132" s="42">
        <f>'Core Indicators'!IE132</f>
        <v>2</v>
      </c>
      <c r="AG132" s="42">
        <f>'Core Indicators'!IM132</f>
        <v>2</v>
      </c>
    </row>
    <row r="133" spans="1:33" ht="20.149999999999999" customHeight="1" x14ac:dyDescent="0.35">
      <c r="A133" s="62" t="str">
        <f>'Core Indicators'!A:A</f>
        <v>Southern Africa Regional Food Security Crisis</v>
      </c>
      <c r="B133" s="62">
        <f>'Core Indicators'!B:B</f>
        <v>0</v>
      </c>
      <c r="C133" s="62" t="str">
        <f>'Core Indicators'!C133</f>
        <v>REG012</v>
      </c>
      <c r="D133" s="62" t="str">
        <f>'Core Indicators'!D133</f>
        <v>Madagascar,Malawi,Namibia,Eswatini,Zambia,Zimbabwe,Tanzania</v>
      </c>
      <c r="E133" s="62" t="str">
        <f>'Core Indicators'!E133</f>
        <v>MDG,MWI,NAM,SWZ,ZMB,ZWE,TZA</v>
      </c>
      <c r="F133" s="41">
        <f>'Core Indicators'!O133</f>
        <v>2753873</v>
      </c>
      <c r="G133" s="41">
        <f>'Core Indicators'!W133</f>
        <v>101024000</v>
      </c>
      <c r="H133" s="41">
        <f>'Core Indicators'!AE133</f>
        <v>68170000</v>
      </c>
      <c r="I133" s="41">
        <f>'Core Indicators'!AM133</f>
        <v>508000</v>
      </c>
      <c r="J133" s="41">
        <f>'Core Indicators'!AU133</f>
        <v>4</v>
      </c>
      <c r="K133" s="41">
        <f>'Core Indicators'!BC133</f>
        <v>284825</v>
      </c>
      <c r="L133" s="41">
        <f>'Core Indicators'!BK133</f>
        <v>3252</v>
      </c>
      <c r="M133" s="41">
        <f>'Core Indicators'!BS133</f>
        <v>437</v>
      </c>
      <c r="N133" s="41">
        <f>'Core Indicators'!CA133</f>
        <v>437</v>
      </c>
      <c r="O133" s="41" t="e">
        <f>'Core Indicators'!CI133</f>
        <v>#N/A</v>
      </c>
      <c r="P133" s="41">
        <f>'Core Indicators'!CQ133</f>
        <v>228</v>
      </c>
      <c r="Q133" s="41">
        <f>'Core Indicators'!DG133</f>
        <v>32854000</v>
      </c>
      <c r="R133" s="41">
        <f>'Core Indicators'!DO133</f>
        <v>36290000</v>
      </c>
      <c r="S133" s="41">
        <f>'Core Indicators'!DW133</f>
        <v>31700000</v>
      </c>
      <c r="T133" s="41">
        <f>'Core Indicators'!EE133</f>
        <v>179000</v>
      </c>
      <c r="U133" s="41">
        <f>'Core Indicators'!EM133</f>
        <v>0</v>
      </c>
      <c r="V133" s="41">
        <f>'Core Indicators'!FC133</f>
        <v>5</v>
      </c>
      <c r="W133" s="41" t="e">
        <f>'Core Indicators'!FK133</f>
        <v>#N/A</v>
      </c>
      <c r="X133" s="41" t="e">
        <f>'Core Indicators'!FS133</f>
        <v>#N/A</v>
      </c>
      <c r="Y133" s="41">
        <f>'Core Indicators'!GA133</f>
        <v>2</v>
      </c>
      <c r="Z133" s="41">
        <f>'Core Indicators'!GI133</f>
        <v>1</v>
      </c>
      <c r="AA133" s="41">
        <f>'Core Indicators'!GQ133</f>
        <v>2</v>
      </c>
      <c r="AB133" s="41">
        <f>'Core Indicators'!GY133</f>
        <v>0</v>
      </c>
      <c r="AC133" s="41">
        <f>'Core Indicators'!HG133</f>
        <v>2</v>
      </c>
      <c r="AD133" s="41">
        <f>'Core Indicators'!HO133</f>
        <v>2</v>
      </c>
      <c r="AE133" s="41">
        <f>'Core Indicators'!HW133</f>
        <v>0</v>
      </c>
      <c r="AF133" s="41">
        <f>'Core Indicators'!IE133</f>
        <v>1</v>
      </c>
      <c r="AG133" s="41">
        <f>'Core Indicators'!IM133</f>
        <v>3</v>
      </c>
    </row>
    <row r="134" spans="1:33" ht="20.149999999999999" customHeight="1" x14ac:dyDescent="0.35">
      <c r="A134" s="233" t="str">
        <f>'Core Indicators'!A:A</f>
        <v>Nagorno-Karabakh Conflict</v>
      </c>
      <c r="B134" s="233">
        <f>'Core Indicators'!B:B</f>
        <v>0</v>
      </c>
      <c r="C134" s="233" t="str">
        <f>'Core Indicators'!C134</f>
        <v>REG013</v>
      </c>
      <c r="D134" s="233" t="str">
        <f>'Core Indicators'!D134</f>
        <v>Armenia,Azerbaijan</v>
      </c>
      <c r="E134" s="233" t="str">
        <f>'Core Indicators'!E134</f>
        <v>ARM,AZE</v>
      </c>
      <c r="F134" s="42">
        <f>'Core Indicators'!O134</f>
        <v>33014</v>
      </c>
      <c r="G134" s="42">
        <f>'Core Indicators'!W134</f>
        <v>3060000</v>
      </c>
      <c r="H134" s="42">
        <f>'Core Indicators'!AE134</f>
        <v>508000</v>
      </c>
      <c r="I134" s="42">
        <f>'Core Indicators'!AM134</f>
        <v>142000</v>
      </c>
      <c r="J134" s="42">
        <f>'Core Indicators'!AU134</f>
        <v>250</v>
      </c>
      <c r="K134" s="42" t="str">
        <f>'Core Indicators'!BC134</f>
        <v>x</v>
      </c>
      <c r="L134" s="42">
        <f>'Core Indicators'!BK134</f>
        <v>6</v>
      </c>
      <c r="M134" s="42" t="str">
        <f>'Core Indicators'!BS134</f>
        <v>x</v>
      </c>
      <c r="N134" s="42" t="str">
        <f>'Core Indicators'!CA134</f>
        <v>x</v>
      </c>
      <c r="O134" s="42" t="e">
        <f>'Core Indicators'!CI134</f>
        <v>#N/A</v>
      </c>
      <c r="P134" s="42" t="str">
        <f>'Core Indicators'!CQ134</f>
        <v>x</v>
      </c>
      <c r="Q134" s="42">
        <f>'Core Indicators'!DG134</f>
        <v>2552000</v>
      </c>
      <c r="R134" s="42">
        <f>'Core Indicators'!DO134</f>
        <v>353000</v>
      </c>
      <c r="S134" s="42">
        <f>'Core Indicators'!DW134</f>
        <v>154000</v>
      </c>
      <c r="T134" s="42">
        <f>'Core Indicators'!EE134</f>
        <v>0</v>
      </c>
      <c r="U134" s="42">
        <f>'Core Indicators'!EM134</f>
        <v>0</v>
      </c>
      <c r="V134" s="42">
        <f>'Core Indicators'!FC134</f>
        <v>2</v>
      </c>
      <c r="W134" s="42" t="str">
        <f>'Core Indicators'!FK134</f>
        <v>x</v>
      </c>
      <c r="X134" s="42" t="str">
        <f>'Core Indicators'!FS134</f>
        <v>x</v>
      </c>
      <c r="Y134" s="42">
        <f>'Core Indicators'!GA134</f>
        <v>1</v>
      </c>
      <c r="Z134" s="42">
        <f>'Core Indicators'!GI134</f>
        <v>0</v>
      </c>
      <c r="AA134" s="42">
        <f>'Core Indicators'!GQ134</f>
        <v>2</v>
      </c>
      <c r="AB134" s="42">
        <f>'Core Indicators'!GY134</f>
        <v>0</v>
      </c>
      <c r="AC134" s="42">
        <f>'Core Indicators'!HG134</f>
        <v>2</v>
      </c>
      <c r="AD134" s="42">
        <f>'Core Indicators'!HO134</f>
        <v>1</v>
      </c>
      <c r="AE134" s="42">
        <f>'Core Indicators'!HW134</f>
        <v>0</v>
      </c>
      <c r="AF134" s="42">
        <f>'Core Indicators'!IE134</f>
        <v>2</v>
      </c>
      <c r="AG134" s="42">
        <f>'Core Indicators'!IM134</f>
        <v>0</v>
      </c>
    </row>
    <row r="135" spans="1:33" ht="20.149999999999999" customHeight="1" x14ac:dyDescent="0.35">
      <c r="A135" s="62" t="str">
        <f>'Core Indicators'!A:A</f>
        <v>Eastern Africa Regional Drought Crisis</v>
      </c>
      <c r="B135" s="62" t="str">
        <f>'Core Indicators'!B:B</f>
        <v>Drought</v>
      </c>
      <c r="C135" s="62" t="str">
        <f>'Core Indicators'!C135</f>
        <v>REG014</v>
      </c>
      <c r="D135" s="62" t="str">
        <f>'Core Indicators'!D135</f>
        <v>Ethiopia,Somalia,Kenya</v>
      </c>
      <c r="E135" s="62" t="str">
        <f>'Core Indicators'!E135</f>
        <v>ETH,SOM,KEN</v>
      </c>
      <c r="F135" s="41">
        <f>'Core Indicators'!O135</f>
        <v>2171646</v>
      </c>
      <c r="G135" s="41">
        <f>'Core Indicators'!W135</f>
        <v>142095000</v>
      </c>
      <c r="H135" s="41">
        <f>'Core Indicators'!AE135</f>
        <v>138685000</v>
      </c>
      <c r="I135" s="41">
        <f>'Core Indicators'!AM135</f>
        <v>2946000</v>
      </c>
      <c r="J135" s="41">
        <f>'Core Indicators'!AU135</f>
        <v>4893</v>
      </c>
      <c r="K135" s="41">
        <f>'Core Indicators'!BC135</f>
        <v>1034579</v>
      </c>
      <c r="L135" s="41">
        <f>'Core Indicators'!BK135</f>
        <v>315</v>
      </c>
      <c r="M135" s="41" t="str">
        <f>'Core Indicators'!BS135</f>
        <v>x</v>
      </c>
      <c r="N135" s="41" t="str">
        <f>'Core Indicators'!CA135</f>
        <v>x</v>
      </c>
      <c r="O135" s="41" t="e">
        <f>'Core Indicators'!CI135</f>
        <v>#N/A</v>
      </c>
      <c r="P135" s="41">
        <f>'Core Indicators'!CQ135</f>
        <v>7852053</v>
      </c>
      <c r="Q135" s="41">
        <f>'Core Indicators'!DG135</f>
        <v>9291000</v>
      </c>
      <c r="R135" s="41">
        <f>'Core Indicators'!DO135</f>
        <v>108664000</v>
      </c>
      <c r="S135" s="41">
        <f>'Core Indicators'!DW135</f>
        <v>11977000</v>
      </c>
      <c r="T135" s="41">
        <f>'Core Indicators'!EE135</f>
        <v>12164000</v>
      </c>
      <c r="U135" s="41">
        <f>'Core Indicators'!EM135</f>
        <v>0</v>
      </c>
      <c r="V135" s="41">
        <f>'Core Indicators'!FC135</f>
        <v>5</v>
      </c>
      <c r="W135" s="41" t="str">
        <f>'Core Indicators'!FK135</f>
        <v>x</v>
      </c>
      <c r="X135" s="41" t="str">
        <f>'Core Indicators'!FS135</f>
        <v>x</v>
      </c>
      <c r="Y135" s="41">
        <f>'Core Indicators'!GA135</f>
        <v>2</v>
      </c>
      <c r="Z135" s="41">
        <f>'Core Indicators'!GI135</f>
        <v>3</v>
      </c>
      <c r="AA135" s="41">
        <f>'Core Indicators'!GQ135</f>
        <v>3</v>
      </c>
      <c r="AB135" s="41">
        <f>'Core Indicators'!GY135</f>
        <v>3</v>
      </c>
      <c r="AC135" s="41">
        <f>'Core Indicators'!HG135</f>
        <v>2</v>
      </c>
      <c r="AD135" s="41">
        <f>'Core Indicators'!HO135</f>
        <v>3</v>
      </c>
      <c r="AE135" s="41">
        <f>'Core Indicators'!HW135</f>
        <v>3</v>
      </c>
      <c r="AF135" s="41">
        <f>'Core Indicators'!IE135</f>
        <v>2</v>
      </c>
      <c r="AG135" s="41">
        <f>'Core Indicators'!IM135</f>
        <v>3</v>
      </c>
    </row>
    <row r="136" spans="1:33" ht="20.149999999999999" customHeight="1" x14ac:dyDescent="0.35">
      <c r="A136" s="233" t="str">
        <f>'Core Indicators'!A:A</f>
        <v>Turkiye / Syria earthquake</v>
      </c>
      <c r="B136" s="233" t="str">
        <f>'Core Indicators'!B:B</f>
        <v>Earthquake</v>
      </c>
      <c r="C136" s="233" t="str">
        <f>'Core Indicators'!C136</f>
        <v>REG015</v>
      </c>
      <c r="D136" s="233" t="str">
        <f>'Core Indicators'!D136</f>
        <v>Türkiye,Syria</v>
      </c>
      <c r="E136" s="233" t="str">
        <f>'Core Indicators'!E136</f>
        <v>TUR,SYR</v>
      </c>
      <c r="F136" s="42">
        <f>'Core Indicators'!O136</f>
        <v>155377</v>
      </c>
      <c r="G136" s="42">
        <f>'Core Indicators'!W136</f>
        <v>27000000</v>
      </c>
      <c r="H136" s="42">
        <f>'Core Indicators'!AE136</f>
        <v>17900000</v>
      </c>
      <c r="I136" s="42">
        <f>'Core Indicators'!AM136</f>
        <v>3123000</v>
      </c>
      <c r="J136" s="42">
        <f>'Core Indicators'!AU136</f>
        <v>0</v>
      </c>
      <c r="K136" s="42" t="str">
        <f>'Core Indicators'!BC136</f>
        <v>x</v>
      </c>
      <c r="L136" s="42">
        <f>'Core Indicators'!BK136</f>
        <v>0</v>
      </c>
      <c r="M136" s="42">
        <f>'Core Indicators'!BS136</f>
        <v>308000</v>
      </c>
      <c r="N136" s="42">
        <f>'Core Indicators'!CA136</f>
        <v>10600</v>
      </c>
      <c r="O136" s="42" t="e">
        <f>'Core Indicators'!CI136</f>
        <v>#N/A</v>
      </c>
      <c r="P136" s="42" t="str">
        <f>'Core Indicators'!CQ136</f>
        <v>x</v>
      </c>
      <c r="Q136" s="42">
        <f>'Core Indicators'!DG136</f>
        <v>9100000</v>
      </c>
      <c r="R136" s="42">
        <f>'Core Indicators'!DO136</f>
        <v>14723000</v>
      </c>
      <c r="S136" s="42">
        <f>'Core Indicators'!DW136</f>
        <v>3021000</v>
      </c>
      <c r="T136" s="42">
        <f>'Core Indicators'!EE136</f>
        <v>150000</v>
      </c>
      <c r="U136" s="42">
        <f>'Core Indicators'!EM136</f>
        <v>6000</v>
      </c>
      <c r="V136" s="42">
        <f>'Core Indicators'!FC136</f>
        <v>5</v>
      </c>
      <c r="W136" s="42" t="str">
        <f>'Core Indicators'!FK136</f>
        <v>x</v>
      </c>
      <c r="X136" s="42" t="str">
        <f>'Core Indicators'!FS136</f>
        <v>x</v>
      </c>
      <c r="Y136" s="42">
        <f>'Core Indicators'!GA136</f>
        <v>1</v>
      </c>
      <c r="Z136" s="42">
        <f>'Core Indicators'!GI136</f>
        <v>3</v>
      </c>
      <c r="AA136" s="42">
        <f>'Core Indicators'!GQ136</f>
        <v>3</v>
      </c>
      <c r="AB136" s="42">
        <f>'Core Indicators'!GY136</f>
        <v>2</v>
      </c>
      <c r="AC136" s="42">
        <f>'Core Indicators'!HG136</f>
        <v>2</v>
      </c>
      <c r="AD136" s="42">
        <f>'Core Indicators'!HO136</f>
        <v>3</v>
      </c>
      <c r="AE136" s="42">
        <f>'Core Indicators'!HW136</f>
        <v>3</v>
      </c>
      <c r="AF136" s="42">
        <f>'Core Indicators'!IE136</f>
        <v>3</v>
      </c>
      <c r="AG136" s="42">
        <f>'Core Indicators'!IM136</f>
        <v>0</v>
      </c>
    </row>
    <row r="137" spans="1:33" ht="20.149999999999999" customHeight="1" x14ac:dyDescent="0.35">
      <c r="A137" s="233" t="str">
        <f>'Core Indicators'!A:A</f>
        <v>Displacement from Russia-Ukraine conflict in Romania</v>
      </c>
      <c r="B137" s="233" t="str">
        <f>'Core Indicators'!B:B</f>
        <v>Conflict,Displacement</v>
      </c>
      <c r="C137" s="233" t="str">
        <f>'Core Indicators'!C137</f>
        <v>ROU002</v>
      </c>
      <c r="D137" s="233" t="str">
        <f>'Core Indicators'!D137</f>
        <v>Romania</v>
      </c>
      <c r="E137" s="233" t="str">
        <f>'Core Indicators'!E137</f>
        <v>ROU</v>
      </c>
      <c r="F137" s="42">
        <f>'Core Indicators'!O137</f>
        <v>238396</v>
      </c>
      <c r="G137" s="42">
        <f>'Core Indicators'!W137</f>
        <v>19125000</v>
      </c>
      <c r="H137" s="42">
        <f>'Core Indicators'!AE137</f>
        <v>78000</v>
      </c>
      <c r="I137" s="42">
        <f>'Core Indicators'!AM137</f>
        <v>78000</v>
      </c>
      <c r="J137" s="42" t="str">
        <f>'Core Indicators'!AU137</f>
        <v>x</v>
      </c>
      <c r="K137" s="42" t="str">
        <f>'Core Indicators'!BC137</f>
        <v>x</v>
      </c>
      <c r="L137" s="42">
        <f>'Core Indicators'!BK137</f>
        <v>0</v>
      </c>
      <c r="M137" s="42">
        <f>'Core Indicators'!BS137</f>
        <v>0</v>
      </c>
      <c r="N137" s="42">
        <f>'Core Indicators'!CA137</f>
        <v>0</v>
      </c>
      <c r="O137" s="42" t="e">
        <f>'Core Indicators'!CI137</f>
        <v>#N/A</v>
      </c>
      <c r="P137" s="42" t="str">
        <f>'Core Indicators'!CQ137</f>
        <v>x</v>
      </c>
      <c r="Q137" s="42">
        <f>'Core Indicators'!DG137</f>
        <v>19047000</v>
      </c>
      <c r="R137" s="42">
        <f>'Core Indicators'!DO137</f>
        <v>0</v>
      </c>
      <c r="S137" s="42">
        <f>'Core Indicators'!DW137</f>
        <v>78000</v>
      </c>
      <c r="T137" s="42" t="str">
        <f>'Core Indicators'!EE137</f>
        <v>x</v>
      </c>
      <c r="U137" s="42" t="str">
        <f>'Core Indicators'!EM137</f>
        <v>x</v>
      </c>
      <c r="V137" s="42">
        <f>'Core Indicators'!FC137</f>
        <v>2</v>
      </c>
      <c r="W137" s="42" t="str">
        <f>'Core Indicators'!FK137</f>
        <v>x</v>
      </c>
      <c r="X137" s="42" t="str">
        <f>'Core Indicators'!FS137</f>
        <v>x</v>
      </c>
      <c r="Y137" s="42">
        <f>'Core Indicators'!GA137</f>
        <v>0</v>
      </c>
      <c r="Z137" s="42">
        <f>'Core Indicators'!GI137</f>
        <v>0</v>
      </c>
      <c r="AA137" s="42">
        <f>'Core Indicators'!GQ137</f>
        <v>0</v>
      </c>
      <c r="AB137" s="42">
        <f>'Core Indicators'!GY137</f>
        <v>0</v>
      </c>
      <c r="AC137" s="42">
        <f>'Core Indicators'!HG137</f>
        <v>0</v>
      </c>
      <c r="AD137" s="42">
        <f>'Core Indicators'!HO137</f>
        <v>1</v>
      </c>
      <c r="AE137" s="42">
        <f>'Core Indicators'!HW137</f>
        <v>0</v>
      </c>
      <c r="AF137" s="42">
        <f>'Core Indicators'!IE137</f>
        <v>0</v>
      </c>
      <c r="AG137" s="42">
        <f>'Core Indicators'!IM137</f>
        <v>0</v>
      </c>
    </row>
    <row r="138" spans="1:33" ht="20.149999999999999" customHeight="1" x14ac:dyDescent="0.35">
      <c r="A138" s="62" t="str">
        <f>'Core Indicators'!A:A</f>
        <v>Displacement from Russia-Ukraine conflict in Russia</v>
      </c>
      <c r="B138" s="62" t="str">
        <f>'Core Indicators'!B:B</f>
        <v>Conflict,Displacement</v>
      </c>
      <c r="C138" s="62" t="str">
        <f>'Core Indicators'!C138</f>
        <v>RUS002</v>
      </c>
      <c r="D138" s="62" t="str">
        <f>'Core Indicators'!D138</f>
        <v>Russia</v>
      </c>
      <c r="E138" s="62" t="str">
        <f>'Core Indicators'!E138</f>
        <v>RUS</v>
      </c>
      <c r="F138" s="41">
        <f>'Core Indicators'!O138</f>
        <v>16376870</v>
      </c>
      <c r="G138" s="41">
        <f>'Core Indicators'!W138</f>
        <v>145464000</v>
      </c>
      <c r="H138" s="41">
        <f>'Core Indicators'!AE138</f>
        <v>1228000</v>
      </c>
      <c r="I138" s="41">
        <f>'Core Indicators'!AM138</f>
        <v>1228000</v>
      </c>
      <c r="J138" s="41" t="str">
        <f>'Core Indicators'!AU138</f>
        <v>x</v>
      </c>
      <c r="K138" s="41" t="str">
        <f>'Core Indicators'!BC138</f>
        <v>x</v>
      </c>
      <c r="L138" s="41">
        <f>'Core Indicators'!BK138</f>
        <v>0</v>
      </c>
      <c r="M138" s="41" t="str">
        <f>'Core Indicators'!BS138</f>
        <v>x</v>
      </c>
      <c r="N138" s="41" t="str">
        <f>'Core Indicators'!CA138</f>
        <v>x</v>
      </c>
      <c r="O138" s="41" t="e">
        <f>'Core Indicators'!CI138</f>
        <v>#N/A</v>
      </c>
      <c r="P138" s="41" t="str">
        <f>'Core Indicators'!CQ138</f>
        <v>x</v>
      </c>
      <c r="Q138" s="41">
        <f>'Core Indicators'!DG138</f>
        <v>144237000</v>
      </c>
      <c r="R138" s="41">
        <f>'Core Indicators'!DO138</f>
        <v>0</v>
      </c>
      <c r="S138" s="41">
        <f>'Core Indicators'!DW138</f>
        <v>1228000</v>
      </c>
      <c r="T138" s="41">
        <f>'Core Indicators'!EE138</f>
        <v>0</v>
      </c>
      <c r="U138" s="41">
        <f>'Core Indicators'!EM138</f>
        <v>0</v>
      </c>
      <c r="V138" s="41">
        <f>'Core Indicators'!FC138</f>
        <v>2</v>
      </c>
      <c r="W138" s="41" t="str">
        <f>'Core Indicators'!FK138</f>
        <v>x</v>
      </c>
      <c r="X138" s="41" t="str">
        <f>'Core Indicators'!FS138</f>
        <v>x</v>
      </c>
      <c r="Y138" s="41">
        <f>'Core Indicators'!GA138</f>
        <v>1</v>
      </c>
      <c r="Z138" s="41">
        <f>'Core Indicators'!GI138</f>
        <v>1</v>
      </c>
      <c r="AA138" s="41">
        <f>'Core Indicators'!GQ138</f>
        <v>2</v>
      </c>
      <c r="AB138" s="41">
        <f>'Core Indicators'!GY138</f>
        <v>0</v>
      </c>
      <c r="AC138" s="41">
        <f>'Core Indicators'!HG138</f>
        <v>3</v>
      </c>
      <c r="AD138" s="41">
        <f>'Core Indicators'!HO138</f>
        <v>3</v>
      </c>
      <c r="AE138" s="41">
        <f>'Core Indicators'!HW138</f>
        <v>1</v>
      </c>
      <c r="AF138" s="41">
        <f>'Core Indicators'!IE138</f>
        <v>0</v>
      </c>
      <c r="AG138" s="41">
        <f>'Core Indicators'!IM138</f>
        <v>0</v>
      </c>
    </row>
    <row r="139" spans="1:33" ht="20.149999999999999" customHeight="1" x14ac:dyDescent="0.35">
      <c r="A139" s="233" t="str">
        <f>'Core Indicators'!A:A</f>
        <v>Burundi and DRC refugees in Rwanda</v>
      </c>
      <c r="B139" s="233" t="str">
        <f>'Core Indicators'!B:B</f>
        <v>Displacement</v>
      </c>
      <c r="C139" s="233" t="str">
        <f>'Core Indicators'!C139</f>
        <v>RWA002</v>
      </c>
      <c r="D139" s="233" t="str">
        <f>'Core Indicators'!D139</f>
        <v>Rwanda</v>
      </c>
      <c r="E139" s="233" t="str">
        <f>'Core Indicators'!E139</f>
        <v>RWA</v>
      </c>
      <c r="F139" s="42">
        <f>'Core Indicators'!O139</f>
        <v>20524</v>
      </c>
      <c r="G139" s="42">
        <f>'Core Indicators'!W139</f>
        <v>2517000</v>
      </c>
      <c r="H139" s="42">
        <f>'Core Indicators'!AE139</f>
        <v>135000</v>
      </c>
      <c r="I139" s="42">
        <f>'Core Indicators'!AM139</f>
        <v>135000</v>
      </c>
      <c r="J139" s="42" t="str">
        <f>'Core Indicators'!AU139</f>
        <v>x</v>
      </c>
      <c r="K139" s="42" t="str">
        <f>'Core Indicators'!BC139</f>
        <v>x</v>
      </c>
      <c r="L139" s="42" t="str">
        <f>'Core Indicators'!BK139</f>
        <v>x</v>
      </c>
      <c r="M139" s="42">
        <f>'Core Indicators'!BS139</f>
        <v>0</v>
      </c>
      <c r="N139" s="42">
        <f>'Core Indicators'!CA139</f>
        <v>0</v>
      </c>
      <c r="O139" s="42" t="e">
        <f>'Core Indicators'!CI139</f>
        <v>#N/A</v>
      </c>
      <c r="P139" s="42">
        <f>'Core Indicators'!CQ139</f>
        <v>0</v>
      </c>
      <c r="Q139" s="42">
        <f>'Core Indicators'!DG139</f>
        <v>2382000</v>
      </c>
      <c r="R139" s="42">
        <f>'Core Indicators'!DO139</f>
        <v>0</v>
      </c>
      <c r="S139" s="42">
        <f>'Core Indicators'!DW139</f>
        <v>135000</v>
      </c>
      <c r="T139" s="42">
        <f>'Core Indicators'!EE139</f>
        <v>0</v>
      </c>
      <c r="U139" s="42">
        <f>'Core Indicators'!EM139</f>
        <v>0</v>
      </c>
      <c r="V139" s="42">
        <f>'Core Indicators'!FC139</f>
        <v>2</v>
      </c>
      <c r="W139" s="42">
        <f>'Core Indicators'!FK139</f>
        <v>0</v>
      </c>
      <c r="X139" s="42">
        <f>'Core Indicators'!FS139</f>
        <v>0</v>
      </c>
      <c r="Y139" s="42">
        <f>'Core Indicators'!GA139</f>
        <v>1</v>
      </c>
      <c r="Z139" s="42">
        <f>'Core Indicators'!GI139</f>
        <v>0</v>
      </c>
      <c r="AA139" s="42">
        <f>'Core Indicators'!GQ139</f>
        <v>0</v>
      </c>
      <c r="AB139" s="42">
        <f>'Core Indicators'!GY139</f>
        <v>0</v>
      </c>
      <c r="AC139" s="42">
        <f>'Core Indicators'!HG139</f>
        <v>0</v>
      </c>
      <c r="AD139" s="42">
        <f>'Core Indicators'!HO139</f>
        <v>0</v>
      </c>
      <c r="AE139" s="42">
        <f>'Core Indicators'!HW139</f>
        <v>0</v>
      </c>
      <c r="AF139" s="42">
        <f>'Core Indicators'!IE139</f>
        <v>0</v>
      </c>
      <c r="AG139" s="42">
        <f>'Core Indicators'!IM139</f>
        <v>2</v>
      </c>
    </row>
    <row r="140" spans="1:33" ht="20.149999999999999" customHeight="1" x14ac:dyDescent="0.35">
      <c r="A140" s="233" t="str">
        <f>'Core Indicators'!A:A</f>
        <v>Complex crisis in Sudan</v>
      </c>
      <c r="B140" s="233" t="str">
        <f>'Core Indicators'!B:B</f>
        <v>Displacement,Violence,Floods</v>
      </c>
      <c r="C140" s="233" t="str">
        <f>'Core Indicators'!C140</f>
        <v>SDN001</v>
      </c>
      <c r="D140" s="233" t="str">
        <f>'Core Indicators'!D140</f>
        <v>Sudan</v>
      </c>
      <c r="E140" s="233" t="str">
        <f>'Core Indicators'!E140</f>
        <v>SDN</v>
      </c>
      <c r="F140" s="42">
        <f>'Core Indicators'!O140</f>
        <v>1840687</v>
      </c>
      <c r="G140" s="42">
        <f>'Core Indicators'!W140</f>
        <v>49000000</v>
      </c>
      <c r="H140" s="42">
        <f>'Core Indicators'!AE140</f>
        <v>49000000</v>
      </c>
      <c r="I140" s="42">
        <f>'Core Indicators'!AM140</f>
        <v>13997000</v>
      </c>
      <c r="J140" s="42">
        <f>'Core Indicators'!AU140</f>
        <v>6000</v>
      </c>
      <c r="K140" s="42" t="str">
        <f>'Core Indicators'!BC140</f>
        <v>x</v>
      </c>
      <c r="L140" s="42">
        <f>'Core Indicators'!BK140</f>
        <v>5579</v>
      </c>
      <c r="M140" s="42">
        <f>'Core Indicators'!BS140</f>
        <v>48200</v>
      </c>
      <c r="N140" s="42">
        <f>'Core Indicators'!CA140</f>
        <v>24800</v>
      </c>
      <c r="O140" s="42" t="e">
        <f>'Core Indicators'!CI140</f>
        <v>#N/A</v>
      </c>
      <c r="P140" s="42">
        <f>'Core Indicators'!CQ140</f>
        <v>14851</v>
      </c>
      <c r="Q140" s="42">
        <f>'Core Indicators'!DG140</f>
        <v>0</v>
      </c>
      <c r="R140" s="42">
        <f>'Core Indicators'!DO140</f>
        <v>24214000</v>
      </c>
      <c r="S140" s="42">
        <f>'Core Indicators'!DW140</f>
        <v>10547000</v>
      </c>
      <c r="T140" s="42">
        <f>'Core Indicators'!EE140</f>
        <v>10651000</v>
      </c>
      <c r="U140" s="42">
        <f>'Core Indicators'!EM140</f>
        <v>3588000</v>
      </c>
      <c r="V140" s="42">
        <f>'Core Indicators'!FC140</f>
        <v>5</v>
      </c>
      <c r="W140" s="42" t="str">
        <f>'Core Indicators'!FK140</f>
        <v>x</v>
      </c>
      <c r="X140" s="42" t="str">
        <f>'Core Indicators'!FS140</f>
        <v>x</v>
      </c>
      <c r="Y140" s="42">
        <f>'Core Indicators'!GA140</f>
        <v>2</v>
      </c>
      <c r="Z140" s="42">
        <f>'Core Indicators'!GI140</f>
        <v>3</v>
      </c>
      <c r="AA140" s="42">
        <f>'Core Indicators'!GQ140</f>
        <v>3</v>
      </c>
      <c r="AB140" s="42">
        <f>'Core Indicators'!GY140</f>
        <v>3</v>
      </c>
      <c r="AC140" s="42">
        <f>'Core Indicators'!HG140</f>
        <v>2</v>
      </c>
      <c r="AD140" s="42">
        <f>'Core Indicators'!HO140</f>
        <v>2</v>
      </c>
      <c r="AE140" s="42">
        <f>'Core Indicators'!HW140</f>
        <v>3</v>
      </c>
      <c r="AF140" s="42">
        <f>'Core Indicators'!IE140</f>
        <v>1</v>
      </c>
      <c r="AG140" s="42">
        <f>'Core Indicators'!IM140</f>
        <v>3</v>
      </c>
    </row>
    <row r="141" spans="1:33" ht="20.149999999999999" customHeight="1" x14ac:dyDescent="0.35">
      <c r="A141" s="62" t="str">
        <f>'Core Indicators'!A:A</f>
        <v>Refugees in Sudan</v>
      </c>
      <c r="B141" s="62" t="str">
        <f>'Core Indicators'!B:B</f>
        <v>Displacement</v>
      </c>
      <c r="C141" s="62" t="str">
        <f>'Core Indicators'!C141</f>
        <v>SDN005</v>
      </c>
      <c r="D141" s="62" t="str">
        <f>'Core Indicators'!D141</f>
        <v>Sudan</v>
      </c>
      <c r="E141" s="62" t="str">
        <f>'Core Indicators'!E141</f>
        <v>SDN</v>
      </c>
      <c r="F141" s="41">
        <f>'Core Indicators'!O141</f>
        <v>1840687</v>
      </c>
      <c r="G141" s="41">
        <f>'Core Indicators'!W141</f>
        <v>49000000</v>
      </c>
      <c r="H141" s="41">
        <f>'Core Indicators'!AE141</f>
        <v>13007000</v>
      </c>
      <c r="I141" s="41">
        <f>'Core Indicators'!AM141</f>
        <v>909000</v>
      </c>
      <c r="J141" s="41" t="str">
        <f>'Core Indicators'!AU141</f>
        <v>x</v>
      </c>
      <c r="K141" s="41" t="str">
        <f>'Core Indicators'!BC141</f>
        <v>x</v>
      </c>
      <c r="L141" s="41">
        <f>'Core Indicators'!BK141</f>
        <v>12</v>
      </c>
      <c r="M141" s="41" t="str">
        <f>'Core Indicators'!BS141</f>
        <v>x</v>
      </c>
      <c r="N141" s="41" t="str">
        <f>'Core Indicators'!CA141</f>
        <v>x</v>
      </c>
      <c r="O141" s="41" t="e">
        <f>'Core Indicators'!CI141</f>
        <v>#N/A</v>
      </c>
      <c r="P141" s="41" t="str">
        <f>'Core Indicators'!CQ141</f>
        <v>x</v>
      </c>
      <c r="Q141" s="41">
        <f>'Core Indicators'!DG141</f>
        <v>35993000</v>
      </c>
      <c r="R141" s="41">
        <f>'Core Indicators'!DO141</f>
        <v>12098000</v>
      </c>
      <c r="S141" s="41">
        <f>'Core Indicators'!DW141</f>
        <v>909000</v>
      </c>
      <c r="T141" s="41" t="str">
        <f>'Core Indicators'!EE141</f>
        <v>x</v>
      </c>
      <c r="U141" s="41" t="str">
        <f>'Core Indicators'!EM141</f>
        <v>x</v>
      </c>
      <c r="V141" s="41">
        <f>'Core Indicators'!FC141</f>
        <v>2</v>
      </c>
      <c r="W141" s="41" t="e">
        <f>'Core Indicators'!FK141</f>
        <v>#N/A</v>
      </c>
      <c r="X141" s="41" t="e">
        <f>'Core Indicators'!FS141</f>
        <v>#N/A</v>
      </c>
      <c r="Y141" s="41">
        <f>'Core Indicators'!GA141</f>
        <v>2</v>
      </c>
      <c r="Z141" s="41">
        <f>'Core Indicators'!GI141</f>
        <v>3</v>
      </c>
      <c r="AA141" s="41">
        <f>'Core Indicators'!GQ141</f>
        <v>3</v>
      </c>
      <c r="AB141" s="41">
        <f>'Core Indicators'!GY141</f>
        <v>3</v>
      </c>
      <c r="AC141" s="41">
        <f>'Core Indicators'!HG141</f>
        <v>1</v>
      </c>
      <c r="AD141" s="41">
        <f>'Core Indicators'!HO141</f>
        <v>2</v>
      </c>
      <c r="AE141" s="41">
        <f>'Core Indicators'!HW141</f>
        <v>3</v>
      </c>
      <c r="AF141" s="41">
        <f>'Core Indicators'!IE141</f>
        <v>1</v>
      </c>
      <c r="AG141" s="41">
        <f>'Core Indicators'!IM141</f>
        <v>3</v>
      </c>
    </row>
    <row r="142" spans="1:33" ht="19.399999999999999" customHeight="1" x14ac:dyDescent="0.35">
      <c r="A142" s="62" t="str">
        <f>'Core Indicators'!A:A</f>
        <v>Drought in Senegal</v>
      </c>
      <c r="B142" s="62" t="str">
        <f>'Core Indicators'!B:B</f>
        <v>Drought</v>
      </c>
      <c r="C142" s="62" t="str">
        <f>'Core Indicators'!C142</f>
        <v>SEN002</v>
      </c>
      <c r="D142" s="62" t="str">
        <f>'Core Indicators'!D142</f>
        <v>Senegal</v>
      </c>
      <c r="E142" s="62" t="str">
        <f>'Core Indicators'!E142</f>
        <v>SEN</v>
      </c>
      <c r="F142" s="41">
        <f>'Core Indicators'!O142</f>
        <v>196710</v>
      </c>
      <c r="G142" s="41">
        <f>'Core Indicators'!W142</f>
        <v>18032000</v>
      </c>
      <c r="H142" s="41">
        <f>'Core Indicators'!AE142</f>
        <v>3395000</v>
      </c>
      <c r="I142" s="41">
        <f>'Core Indicators'!AM142</f>
        <v>4000</v>
      </c>
      <c r="J142" s="41">
        <f>'Core Indicators'!AU142</f>
        <v>0</v>
      </c>
      <c r="K142" s="41">
        <f>'Core Indicators'!BC142</f>
        <v>0</v>
      </c>
      <c r="L142" s="41">
        <f>'Core Indicators'!BK142</f>
        <v>15</v>
      </c>
      <c r="M142" s="41">
        <f>'Core Indicators'!BS142</f>
        <v>0</v>
      </c>
      <c r="N142" s="41">
        <f>'Core Indicators'!CA142</f>
        <v>0</v>
      </c>
      <c r="O142" s="41" t="e">
        <f>'Core Indicators'!CI142</f>
        <v>#N/A</v>
      </c>
      <c r="P142" s="41" t="str">
        <f>'Core Indicators'!CQ142</f>
        <v>x</v>
      </c>
      <c r="Q142" s="41">
        <f>'Core Indicators'!DG142</f>
        <v>14638000</v>
      </c>
      <c r="R142" s="41">
        <f>'Core Indicators'!DO142</f>
        <v>2876000</v>
      </c>
      <c r="S142" s="41">
        <f>'Core Indicators'!DW142</f>
        <v>507000</v>
      </c>
      <c r="T142" s="41">
        <f>'Core Indicators'!EE142</f>
        <v>12000</v>
      </c>
      <c r="U142" s="41">
        <f>'Core Indicators'!EM142</f>
        <v>0</v>
      </c>
      <c r="V142" s="41">
        <f>'Core Indicators'!FC142</f>
        <v>1</v>
      </c>
      <c r="W142" s="41">
        <f>'Core Indicators'!FK142</f>
        <v>0</v>
      </c>
      <c r="X142" s="41">
        <f>'Core Indicators'!FS142</f>
        <v>0</v>
      </c>
      <c r="Y142" s="41">
        <f>'Core Indicators'!GA142</f>
        <v>0</v>
      </c>
      <c r="Z142" s="41">
        <f>'Core Indicators'!GI142</f>
        <v>0</v>
      </c>
      <c r="AA142" s="41">
        <f>'Core Indicators'!GQ142</f>
        <v>0</v>
      </c>
      <c r="AB142" s="41">
        <f>'Core Indicators'!GY142</f>
        <v>0</v>
      </c>
      <c r="AC142" s="41">
        <f>'Core Indicators'!HG142</f>
        <v>0</v>
      </c>
      <c r="AD142" s="41">
        <f>'Core Indicators'!HO142</f>
        <v>0</v>
      </c>
      <c r="AE142" s="41">
        <f>'Core Indicators'!HW142</f>
        <v>0</v>
      </c>
      <c r="AF142" s="41">
        <f>'Core Indicators'!IE142</f>
        <v>1</v>
      </c>
      <c r="AG142" s="41">
        <f>'Core Indicators'!IM142</f>
        <v>1</v>
      </c>
    </row>
    <row r="143" spans="1:33" ht="19.399999999999999" customHeight="1" x14ac:dyDescent="0.35">
      <c r="A143" s="62" t="str">
        <f>'Core Indicators'!A:A</f>
        <v>Complex crisis in El Salvador</v>
      </c>
      <c r="B143" s="62" t="str">
        <f>'Core Indicators'!B:B</f>
        <v>Displacement,Violence,Floods,Drought</v>
      </c>
      <c r="C143" s="62" t="str">
        <f>'Core Indicators'!C143</f>
        <v>SLV001</v>
      </c>
      <c r="D143" s="62" t="str">
        <f>'Core Indicators'!D143</f>
        <v>El Salvador</v>
      </c>
      <c r="E143" s="62" t="str">
        <f>'Core Indicators'!E143</f>
        <v>SLV</v>
      </c>
      <c r="F143" s="41">
        <f>'Core Indicators'!O143</f>
        <v>20720</v>
      </c>
      <c r="G143" s="41">
        <f>'Core Indicators'!W143</f>
        <v>6300000</v>
      </c>
      <c r="H143" s="41">
        <f>'Core Indicators'!AE143</f>
        <v>4078000</v>
      </c>
      <c r="I143" s="41">
        <f>'Core Indicators'!AM143</f>
        <v>49000</v>
      </c>
      <c r="J143" s="41" t="str">
        <f>'Core Indicators'!AU143</f>
        <v>x</v>
      </c>
      <c r="K143" s="41" t="str">
        <f>'Core Indicators'!BC143</f>
        <v>x</v>
      </c>
      <c r="L143" s="41">
        <f>'Core Indicators'!BK143</f>
        <v>10</v>
      </c>
      <c r="M143" s="41" t="str">
        <f>'Core Indicators'!BS143</f>
        <v>x</v>
      </c>
      <c r="N143" s="41" t="str">
        <f>'Core Indicators'!CA143</f>
        <v>x</v>
      </c>
      <c r="O143" s="41" t="e">
        <f>'Core Indicators'!CI143</f>
        <v>#N/A</v>
      </c>
      <c r="P143" s="41" t="str">
        <f>'Core Indicators'!CQ143</f>
        <v>x</v>
      </c>
      <c r="Q143" s="41">
        <f>'Core Indicators'!DG143</f>
        <v>2222000</v>
      </c>
      <c r="R143" s="41">
        <f>'Core Indicators'!DO143</f>
        <v>2963000</v>
      </c>
      <c r="S143" s="41">
        <f>'Core Indicators'!DW143</f>
        <v>446000</v>
      </c>
      <c r="T143" s="41">
        <f>'Core Indicators'!EE143</f>
        <v>669000</v>
      </c>
      <c r="U143" s="41">
        <f>'Core Indicators'!EM143</f>
        <v>0</v>
      </c>
      <c r="V143" s="41">
        <f>'Core Indicators'!FC143</f>
        <v>3</v>
      </c>
      <c r="W143" s="41" t="str">
        <f>'Core Indicators'!FK143</f>
        <v>x</v>
      </c>
      <c r="X143" s="41" t="str">
        <f>'Core Indicators'!FS143</f>
        <v>x</v>
      </c>
      <c r="Y143" s="41">
        <f>'Core Indicators'!GA143</f>
        <v>2</v>
      </c>
      <c r="Z143" s="41">
        <f>'Core Indicators'!GI143</f>
        <v>1</v>
      </c>
      <c r="AA143" s="41">
        <f>'Core Indicators'!GQ143</f>
        <v>1</v>
      </c>
      <c r="AB143" s="41">
        <f>'Core Indicators'!GY143</f>
        <v>0</v>
      </c>
      <c r="AC143" s="41">
        <f>'Core Indicators'!HG143</f>
        <v>2</v>
      </c>
      <c r="AD143" s="41">
        <f>'Core Indicators'!HO143</f>
        <v>0</v>
      </c>
      <c r="AE143" s="41">
        <f>'Core Indicators'!HW143</f>
        <v>0</v>
      </c>
      <c r="AF143" s="41">
        <f>'Core Indicators'!IE143</f>
        <v>0</v>
      </c>
      <c r="AG143" s="41">
        <f>'Core Indicators'!IM143</f>
        <v>2</v>
      </c>
    </row>
    <row r="144" spans="1:33" ht="19.399999999999999" customHeight="1" x14ac:dyDescent="0.35">
      <c r="A144" s="62" t="str">
        <f>'Core Indicators'!A:A</f>
        <v>Complex crisis in Somalia</v>
      </c>
      <c r="B144" s="62" t="str">
        <f>'Core Indicators'!B:B</f>
        <v>Conflict,Displacement,Floods,Drought</v>
      </c>
      <c r="C144" s="62" t="str">
        <f>'Core Indicators'!C144</f>
        <v>SOM001</v>
      </c>
      <c r="D144" s="62" t="str">
        <f>'Core Indicators'!D144</f>
        <v>Somalia</v>
      </c>
      <c r="E144" s="62" t="str">
        <f>'Core Indicators'!E144</f>
        <v>SOM</v>
      </c>
      <c r="F144" s="41">
        <f>'Core Indicators'!O144</f>
        <v>627340</v>
      </c>
      <c r="G144" s="41">
        <f>'Core Indicators'!W144</f>
        <v>18700000</v>
      </c>
      <c r="H144" s="41">
        <f>'Core Indicators'!AE144</f>
        <v>18700000</v>
      </c>
      <c r="I144" s="41">
        <f>'Core Indicators'!AM144</f>
        <v>8124000</v>
      </c>
      <c r="J144" s="41" t="str">
        <f>'Core Indicators'!AU144</f>
        <v>x</v>
      </c>
      <c r="K144" s="41">
        <f>'Core Indicators'!BC144</f>
        <v>1710640</v>
      </c>
      <c r="L144" s="41">
        <f>'Core Indicators'!BK144</f>
        <v>2494</v>
      </c>
      <c r="M144" s="41" t="str">
        <f>'Core Indicators'!BS144</f>
        <v>x</v>
      </c>
      <c r="N144" s="41" t="str">
        <f>'Core Indicators'!CA144</f>
        <v>x</v>
      </c>
      <c r="O144" s="41" t="e">
        <f>'Core Indicators'!CI144</f>
        <v>#N/A</v>
      </c>
      <c r="P144" s="41" t="str">
        <f>'Core Indicators'!CQ144</f>
        <v>x</v>
      </c>
      <c r="Q144" s="41">
        <f>'Core Indicators'!DG144</f>
        <v>0</v>
      </c>
      <c r="R144" s="41">
        <f>'Core Indicators'!DO144</f>
        <v>11830000</v>
      </c>
      <c r="S144" s="41">
        <f>'Core Indicators'!DW144</f>
        <v>3504000</v>
      </c>
      <c r="T144" s="41">
        <f>'Core Indicators'!EE144</f>
        <v>2130000</v>
      </c>
      <c r="U144" s="41">
        <f>'Core Indicators'!EM144</f>
        <v>1237000</v>
      </c>
      <c r="V144" s="41">
        <f>'Core Indicators'!FC144</f>
        <v>5</v>
      </c>
      <c r="W144" s="41" t="str">
        <f>'Core Indicators'!FK144</f>
        <v>x</v>
      </c>
      <c r="X144" s="41" t="str">
        <f>'Core Indicators'!FS144</f>
        <v>x</v>
      </c>
      <c r="Y144" s="41">
        <f>'Core Indicators'!GA144</f>
        <v>3</v>
      </c>
      <c r="Z144" s="41">
        <f>'Core Indicators'!GI144</f>
        <v>2</v>
      </c>
      <c r="AA144" s="41">
        <f>'Core Indicators'!GQ144</f>
        <v>3</v>
      </c>
      <c r="AB144" s="41">
        <f>'Core Indicators'!GY144</f>
        <v>3</v>
      </c>
      <c r="AC144" s="41">
        <f>'Core Indicators'!HG144</f>
        <v>2</v>
      </c>
      <c r="AD144" s="41">
        <f>'Core Indicators'!HO144</f>
        <v>3</v>
      </c>
      <c r="AE144" s="41">
        <f>'Core Indicators'!HW144</f>
        <v>3</v>
      </c>
      <c r="AF144" s="41">
        <f>'Core Indicators'!IE144</f>
        <v>3</v>
      </c>
      <c r="AG144" s="41">
        <f>'Core Indicators'!IM144</f>
        <v>3</v>
      </c>
    </row>
    <row r="145" spans="1:33" x14ac:dyDescent="0.35">
      <c r="A145" s="62" t="str">
        <f>'Core Indicators'!A:A</f>
        <v>Mixed Migration Flows in Somalia</v>
      </c>
      <c r="B145" s="62" t="str">
        <f>'Core Indicators'!B:B</f>
        <v>Displacement</v>
      </c>
      <c r="C145" s="62" t="str">
        <f>'Core Indicators'!C145</f>
        <v>SOM002</v>
      </c>
      <c r="D145" s="62" t="str">
        <f>'Core Indicators'!D145</f>
        <v>Somalia</v>
      </c>
      <c r="E145" s="62" t="str">
        <f>'Core Indicators'!E145</f>
        <v>SOM</v>
      </c>
      <c r="F145" s="41">
        <f>'Core Indicators'!O145</f>
        <v>98924</v>
      </c>
      <c r="G145" s="41">
        <f>'Core Indicators'!W145</f>
        <v>2694000</v>
      </c>
      <c r="H145" s="41">
        <f>'Core Indicators'!AE145</f>
        <v>40000</v>
      </c>
      <c r="I145" s="41">
        <f>'Core Indicators'!AM145</f>
        <v>40000</v>
      </c>
      <c r="J145" s="41" t="str">
        <f>'Core Indicators'!AU145</f>
        <v>x</v>
      </c>
      <c r="K145" s="41" t="str">
        <f>'Core Indicators'!BC145</f>
        <v>x</v>
      </c>
      <c r="L145" s="41" t="str">
        <f>'Core Indicators'!BK145</f>
        <v>x</v>
      </c>
      <c r="M145" s="41" t="str">
        <f>'Core Indicators'!BS145</f>
        <v>x</v>
      </c>
      <c r="N145" s="41" t="str">
        <f>'Core Indicators'!CA145</f>
        <v>x</v>
      </c>
      <c r="O145" s="41" t="e">
        <f>'Core Indicators'!CI145</f>
        <v>#N/A</v>
      </c>
      <c r="P145" s="41" t="str">
        <f>'Core Indicators'!CQ145</f>
        <v>x</v>
      </c>
      <c r="Q145" s="41">
        <f>'Core Indicators'!DG145</f>
        <v>2654000</v>
      </c>
      <c r="R145" s="41">
        <f>'Core Indicators'!DO145</f>
        <v>0</v>
      </c>
      <c r="S145" s="41">
        <f>'Core Indicators'!DW145</f>
        <v>40000</v>
      </c>
      <c r="T145" s="41" t="str">
        <f>'Core Indicators'!EE145</f>
        <v>x</v>
      </c>
      <c r="U145" s="41" t="str">
        <f>'Core Indicators'!EM145</f>
        <v>x</v>
      </c>
      <c r="V145" s="41">
        <f>'Core Indicators'!FC145</f>
        <v>2</v>
      </c>
      <c r="W145" s="41" t="str">
        <f>'Core Indicators'!FK145</f>
        <v>x</v>
      </c>
      <c r="X145" s="41" t="str">
        <f>'Core Indicators'!FS145</f>
        <v>x</v>
      </c>
      <c r="Y145" s="41">
        <f>'Core Indicators'!GA145</f>
        <v>1</v>
      </c>
      <c r="Z145" s="41">
        <f>'Core Indicators'!GI145</f>
        <v>3</v>
      </c>
      <c r="AA145" s="41">
        <f>'Core Indicators'!GQ145</f>
        <v>3</v>
      </c>
      <c r="AB145" s="41">
        <f>'Core Indicators'!GY145</f>
        <v>3</v>
      </c>
      <c r="AC145" s="41">
        <f>'Core Indicators'!HG145</f>
        <v>2</v>
      </c>
      <c r="AD145" s="41">
        <f>'Core Indicators'!HO145</f>
        <v>3</v>
      </c>
      <c r="AE145" s="41">
        <f>'Core Indicators'!HW145</f>
        <v>3</v>
      </c>
      <c r="AF145" s="41">
        <f>'Core Indicators'!IE145</f>
        <v>3</v>
      </c>
      <c r="AG145" s="41">
        <f>'Core Indicators'!IM145</f>
        <v>3</v>
      </c>
    </row>
    <row r="146" spans="1:33" x14ac:dyDescent="0.35">
      <c r="A146" s="62" t="str">
        <f>'Core Indicators'!A:A</f>
        <v>Complex crisis in South Sudan</v>
      </c>
      <c r="B146" s="62" t="str">
        <f>'Core Indicators'!B:B</f>
        <v>Conflict,Floods,Displacement</v>
      </c>
      <c r="C146" s="62" t="str">
        <f>'Core Indicators'!C146</f>
        <v>SSD001</v>
      </c>
      <c r="D146" s="62" t="str">
        <f>'Core Indicators'!D146</f>
        <v>South Sudan</v>
      </c>
      <c r="E146" s="62" t="str">
        <f>'Core Indicators'!E146</f>
        <v>SSD</v>
      </c>
      <c r="F146" s="41">
        <f>'Core Indicators'!O146</f>
        <v>644329</v>
      </c>
      <c r="G146" s="41">
        <f>'Core Indicators'!W146</f>
        <v>12400000</v>
      </c>
      <c r="H146" s="41">
        <f>'Core Indicators'!AE146</f>
        <v>12400000</v>
      </c>
      <c r="I146" s="41">
        <f>'Core Indicators'!AM146</f>
        <v>7115000</v>
      </c>
      <c r="J146" s="41" t="str">
        <f>'Core Indicators'!AU146</f>
        <v>x</v>
      </c>
      <c r="K146" s="41">
        <f>'Core Indicators'!BC146</f>
        <v>170</v>
      </c>
      <c r="L146" s="41">
        <f>'Core Indicators'!BK146</f>
        <v>571</v>
      </c>
      <c r="M146" s="41" t="str">
        <f>'Core Indicators'!BS146</f>
        <v>x</v>
      </c>
      <c r="N146" s="41" t="str">
        <f>'Core Indicators'!CA146</f>
        <v>x</v>
      </c>
      <c r="O146" s="41" t="e">
        <f>'Core Indicators'!CI146</f>
        <v>#N/A</v>
      </c>
      <c r="P146" s="41" t="str">
        <f>'Core Indicators'!CQ146</f>
        <v>x</v>
      </c>
      <c r="Q146" s="41">
        <f>'Core Indicators'!DG146</f>
        <v>0</v>
      </c>
      <c r="R146" s="41">
        <f>'Core Indicators'!DO146</f>
        <v>3853000</v>
      </c>
      <c r="S146" s="41">
        <f>'Core Indicators'!DW146</f>
        <v>1282000</v>
      </c>
      <c r="T146" s="41">
        <f>'Core Indicators'!EE146</f>
        <v>7179000</v>
      </c>
      <c r="U146" s="41">
        <f>'Core Indicators'!EM146</f>
        <v>85000</v>
      </c>
      <c r="V146" s="41">
        <f>'Core Indicators'!FC146</f>
        <v>5</v>
      </c>
      <c r="W146" s="41" t="str">
        <f>'Core Indicators'!FK146</f>
        <v>x</v>
      </c>
      <c r="X146" s="41" t="str">
        <f>'Core Indicators'!FS146</f>
        <v>x</v>
      </c>
      <c r="Y146" s="41">
        <f>'Core Indicators'!GA146</f>
        <v>1</v>
      </c>
      <c r="Z146" s="41">
        <f>'Core Indicators'!GI146</f>
        <v>2</v>
      </c>
      <c r="AA146" s="41">
        <f>'Core Indicators'!GQ146</f>
        <v>2</v>
      </c>
      <c r="AB146" s="41">
        <f>'Core Indicators'!GY146</f>
        <v>3</v>
      </c>
      <c r="AC146" s="41">
        <f>'Core Indicators'!HG146</f>
        <v>2</v>
      </c>
      <c r="AD146" s="41">
        <f>'Core Indicators'!HO146</f>
        <v>2</v>
      </c>
      <c r="AE146" s="41">
        <f>'Core Indicators'!HW146</f>
        <v>3</v>
      </c>
      <c r="AF146" s="41">
        <f>'Core Indicators'!IE146</f>
        <v>3</v>
      </c>
      <c r="AG146" s="41">
        <f>'Core Indicators'!IM146</f>
        <v>3</v>
      </c>
    </row>
    <row r="147" spans="1:33" x14ac:dyDescent="0.35">
      <c r="A147" s="62" t="str">
        <f>'Core Indicators'!A:A</f>
        <v>Displacement from Russia-Ukraine conflict in Slovakia</v>
      </c>
      <c r="B147" s="62" t="str">
        <f>'Core Indicators'!B:B</f>
        <v>Displacement,Conflict</v>
      </c>
      <c r="C147" s="62" t="str">
        <f>'Core Indicators'!C147</f>
        <v>SVK002</v>
      </c>
      <c r="D147" s="62" t="str">
        <f>'Core Indicators'!D147</f>
        <v>Slovakia</v>
      </c>
      <c r="E147" s="62" t="str">
        <f>'Core Indicators'!E147</f>
        <v>SVK</v>
      </c>
      <c r="F147" s="41">
        <f>'Core Indicators'!O147</f>
        <v>48080</v>
      </c>
      <c r="G147" s="41">
        <f>'Core Indicators'!W147</f>
        <v>5557000</v>
      </c>
      <c r="H147" s="41">
        <f>'Core Indicators'!AE147</f>
        <v>125000</v>
      </c>
      <c r="I147" s="41">
        <f>'Core Indicators'!AM147</f>
        <v>125000</v>
      </c>
      <c r="J147" s="41" t="str">
        <f>'Core Indicators'!AU147</f>
        <v>x</v>
      </c>
      <c r="K147" s="41" t="str">
        <f>'Core Indicators'!BC147</f>
        <v>x</v>
      </c>
      <c r="L147" s="41">
        <f>'Core Indicators'!BK147</f>
        <v>0</v>
      </c>
      <c r="M147" s="41" t="str">
        <f>'Core Indicators'!BS147</f>
        <v>x</v>
      </c>
      <c r="N147" s="41" t="str">
        <f>'Core Indicators'!CA147</f>
        <v>x</v>
      </c>
      <c r="O147" s="41" t="e">
        <f>'Core Indicators'!CI147</f>
        <v>#N/A</v>
      </c>
      <c r="P147" s="41" t="str">
        <f>'Core Indicators'!CQ147</f>
        <v>x</v>
      </c>
      <c r="Q147" s="41">
        <f>'Core Indicators'!DG147</f>
        <v>5432000</v>
      </c>
      <c r="R147" s="41">
        <f>'Core Indicators'!DO147</f>
        <v>0</v>
      </c>
      <c r="S147" s="41">
        <f>'Core Indicators'!DW147</f>
        <v>125000</v>
      </c>
      <c r="T147" s="41">
        <f>'Core Indicators'!EE147</f>
        <v>0</v>
      </c>
      <c r="U147" s="41">
        <f>'Core Indicators'!EM147</f>
        <v>0</v>
      </c>
      <c r="V147" s="41">
        <f>'Core Indicators'!FC147</f>
        <v>2</v>
      </c>
      <c r="W147" s="41" t="str">
        <f>'Core Indicators'!FK147</f>
        <v>x</v>
      </c>
      <c r="X147" s="41" t="str">
        <f>'Core Indicators'!FS147</f>
        <v>x</v>
      </c>
      <c r="Y147" s="41">
        <f>'Core Indicators'!GA147</f>
        <v>0</v>
      </c>
      <c r="Z147" s="41">
        <f>'Core Indicators'!GI147</f>
        <v>0</v>
      </c>
      <c r="AA147" s="41">
        <f>'Core Indicators'!GQ147</f>
        <v>0</v>
      </c>
      <c r="AB147" s="41">
        <f>'Core Indicators'!GY147</f>
        <v>0</v>
      </c>
      <c r="AC147" s="41">
        <f>'Core Indicators'!HG147</f>
        <v>0</v>
      </c>
      <c r="AD147" s="41">
        <f>'Core Indicators'!HO147</f>
        <v>1</v>
      </c>
      <c r="AE147" s="41">
        <f>'Core Indicators'!HW147</f>
        <v>0</v>
      </c>
      <c r="AF147" s="41">
        <f>'Core Indicators'!IE147</f>
        <v>0</v>
      </c>
      <c r="AG147" s="41">
        <f>'Core Indicators'!IM147</f>
        <v>0</v>
      </c>
    </row>
    <row r="148" spans="1:33" x14ac:dyDescent="0.35">
      <c r="A148" s="62" t="str">
        <f>'Core Indicators'!A:A</f>
        <v>Food Security Crisis in Eswatini</v>
      </c>
      <c r="B148" s="62" t="str">
        <f>'Core Indicators'!B:B</f>
        <v>Drought</v>
      </c>
      <c r="C148" s="62" t="str">
        <f>'Core Indicators'!C148</f>
        <v>SWZ001</v>
      </c>
      <c r="D148" s="62" t="str">
        <f>'Core Indicators'!D148</f>
        <v>Eswatini</v>
      </c>
      <c r="E148" s="62" t="str">
        <f>'Core Indicators'!E148</f>
        <v>SWZ</v>
      </c>
      <c r="F148" s="41">
        <f>'Core Indicators'!O148</f>
        <v>17200</v>
      </c>
      <c r="G148" s="41">
        <f>'Core Indicators'!W148</f>
        <v>1205000</v>
      </c>
      <c r="H148" s="41">
        <f>'Core Indicators'!AE148</f>
        <v>706000</v>
      </c>
      <c r="I148" s="41" t="str">
        <f>'Core Indicators'!AM148</f>
        <v>x</v>
      </c>
      <c r="J148" s="41">
        <f>'Core Indicators'!AU148</f>
        <v>0</v>
      </c>
      <c r="K148" s="41">
        <f>'Core Indicators'!BC148</f>
        <v>0</v>
      </c>
      <c r="L148" s="41">
        <f>'Core Indicators'!BK148</f>
        <v>0</v>
      </c>
      <c r="M148" s="41" t="e">
        <f>'Core Indicators'!BS148</f>
        <v>#N/A</v>
      </c>
      <c r="N148" s="41" t="e">
        <f>'Core Indicators'!CA148</f>
        <v>#N/A</v>
      </c>
      <c r="O148" s="41" t="e">
        <f>'Core Indicators'!CI148</f>
        <v>#N/A</v>
      </c>
      <c r="P148" s="41" t="e">
        <f>'Core Indicators'!CQ148</f>
        <v>#N/A</v>
      </c>
      <c r="Q148" s="41">
        <f>'Core Indicators'!DG148</f>
        <v>499000</v>
      </c>
      <c r="R148" s="41">
        <f>'Core Indicators'!DO148</f>
        <v>463000</v>
      </c>
      <c r="S148" s="41">
        <f>'Core Indicators'!DW148</f>
        <v>243000</v>
      </c>
      <c r="T148" s="41">
        <f>'Core Indicators'!EE148</f>
        <v>0</v>
      </c>
      <c r="U148" s="41">
        <f>'Core Indicators'!EM148</f>
        <v>0</v>
      </c>
      <c r="V148" s="41">
        <f>'Core Indicators'!FC148</f>
        <v>1</v>
      </c>
      <c r="W148" s="41" t="e">
        <f>'Core Indicators'!FK148</f>
        <v>#N/A</v>
      </c>
      <c r="X148" s="41" t="e">
        <f>'Core Indicators'!FS148</f>
        <v>#N/A</v>
      </c>
      <c r="Y148" s="41">
        <f>'Core Indicators'!GA148</f>
        <v>0</v>
      </c>
      <c r="Z148" s="41">
        <f>'Core Indicators'!GI148</f>
        <v>0</v>
      </c>
      <c r="AA148" s="41">
        <f>'Core Indicators'!GQ148</f>
        <v>0</v>
      </c>
      <c r="AB148" s="41">
        <f>'Core Indicators'!GY148</f>
        <v>0</v>
      </c>
      <c r="AC148" s="41">
        <f>'Core Indicators'!HG148</f>
        <v>0</v>
      </c>
      <c r="AD148" s="41">
        <f>'Core Indicators'!HO148</f>
        <v>0</v>
      </c>
      <c r="AE148" s="41">
        <f>'Core Indicators'!HW148</f>
        <v>0</v>
      </c>
      <c r="AF148" s="41">
        <f>'Core Indicators'!IE148</f>
        <v>0</v>
      </c>
      <c r="AG148" s="41">
        <f>'Core Indicators'!IM148</f>
        <v>3</v>
      </c>
    </row>
    <row r="149" spans="1:33" x14ac:dyDescent="0.35">
      <c r="A149" s="62" t="str">
        <f>'Core Indicators'!A:A</f>
        <v>Syrian conflict</v>
      </c>
      <c r="B149" s="62" t="str">
        <f>'Core Indicators'!B:B</f>
        <v>Conflict,Displacement,Violence</v>
      </c>
      <c r="C149" s="62" t="str">
        <f>'Core Indicators'!C149</f>
        <v>SYR001</v>
      </c>
      <c r="D149" s="62" t="str">
        <f>'Core Indicators'!D149</f>
        <v>Syria</v>
      </c>
      <c r="E149" s="62" t="str">
        <f>'Core Indicators'!E149</f>
        <v>SYR</v>
      </c>
      <c r="F149" s="41">
        <f>'Core Indicators'!O149</f>
        <v>185180</v>
      </c>
      <c r="G149" s="41">
        <f>'Core Indicators'!W149</f>
        <v>23460000</v>
      </c>
      <c r="H149" s="41">
        <f>'Core Indicators'!AE149</f>
        <v>23460000</v>
      </c>
      <c r="I149" s="41">
        <f>'Core Indicators'!AM149</f>
        <v>15298000</v>
      </c>
      <c r="J149" s="41" t="str">
        <f>'Core Indicators'!AU149</f>
        <v>x</v>
      </c>
      <c r="K149" s="41" t="str">
        <f>'Core Indicators'!BC149</f>
        <v>x</v>
      </c>
      <c r="L149" s="41">
        <f>'Core Indicators'!BK149</f>
        <v>2938</v>
      </c>
      <c r="M149" s="41" t="str">
        <f>'Core Indicators'!BS149</f>
        <v>x</v>
      </c>
      <c r="N149" s="41" t="str">
        <f>'Core Indicators'!CA149</f>
        <v>x</v>
      </c>
      <c r="O149" s="41" t="e">
        <f>'Core Indicators'!CI149</f>
        <v>#N/A</v>
      </c>
      <c r="P149" s="41" t="str">
        <f>'Core Indicators'!CQ149</f>
        <v>x</v>
      </c>
      <c r="Q149" s="41">
        <f>'Core Indicators'!DG149</f>
        <v>0</v>
      </c>
      <c r="R149" s="41">
        <f>'Core Indicators'!DO149</f>
        <v>6799000</v>
      </c>
      <c r="S149" s="41">
        <f>'Core Indicators'!DW149</f>
        <v>8588000</v>
      </c>
      <c r="T149" s="41">
        <f>'Core Indicators'!EE149</f>
        <v>8074000</v>
      </c>
      <c r="U149" s="41">
        <f>'Core Indicators'!EM149</f>
        <v>0</v>
      </c>
      <c r="V149" s="41">
        <f>'Core Indicators'!FC149</f>
        <v>5</v>
      </c>
      <c r="W149" s="41" t="str">
        <f>'Core Indicators'!FK149</f>
        <v>x</v>
      </c>
      <c r="X149" s="41">
        <f>'Core Indicators'!FS149</f>
        <v>1160000</v>
      </c>
      <c r="Y149" s="41">
        <f>'Core Indicators'!GA149</f>
        <v>1</v>
      </c>
      <c r="Z149" s="41">
        <f>'Core Indicators'!GI149</f>
        <v>3</v>
      </c>
      <c r="AA149" s="41">
        <f>'Core Indicators'!GQ149</f>
        <v>3</v>
      </c>
      <c r="AB149" s="41">
        <f>'Core Indicators'!GY149</f>
        <v>2</v>
      </c>
      <c r="AC149" s="41">
        <f>'Core Indicators'!HG149</f>
        <v>2</v>
      </c>
      <c r="AD149" s="41">
        <f>'Core Indicators'!HO149</f>
        <v>3</v>
      </c>
      <c r="AE149" s="41">
        <f>'Core Indicators'!HW149</f>
        <v>3</v>
      </c>
      <c r="AF149" s="41">
        <f>'Core Indicators'!IE149</f>
        <v>2</v>
      </c>
      <c r="AG149" s="41">
        <f>'Core Indicators'!IM149</f>
        <v>1</v>
      </c>
    </row>
    <row r="150" spans="1:33" x14ac:dyDescent="0.35">
      <c r="A150" s="62" t="str">
        <f>'Core Indicators'!A:A</f>
        <v>Türkiye / Syria earthquake in Syria</v>
      </c>
      <c r="B150" s="62" t="str">
        <f>'Core Indicators'!B:B</f>
        <v>Earthquake</v>
      </c>
      <c r="C150" s="62" t="str">
        <f>'Core Indicators'!C150</f>
        <v>SYR002</v>
      </c>
      <c r="D150" s="62" t="str">
        <f>'Core Indicators'!D150</f>
        <v>Syria</v>
      </c>
      <c r="E150" s="62" t="str">
        <f>'Core Indicators'!E150</f>
        <v>SYR</v>
      </c>
      <c r="F150" s="41">
        <f>'Core Indicators'!O150</f>
        <v>57285</v>
      </c>
      <c r="G150" s="41">
        <f>'Core Indicators'!W150</f>
        <v>13578000</v>
      </c>
      <c r="H150" s="41">
        <f>'Core Indicators'!AE150</f>
        <v>8800000</v>
      </c>
      <c r="I150" s="41">
        <f>'Core Indicators'!AM150</f>
        <v>123000</v>
      </c>
      <c r="J150" s="41">
        <f>'Core Indicators'!AU150</f>
        <v>0</v>
      </c>
      <c r="K150" s="41" t="str">
        <f>'Core Indicators'!BC150</f>
        <v>x</v>
      </c>
      <c r="L150" s="41">
        <f>'Core Indicators'!BK150</f>
        <v>0</v>
      </c>
      <c r="M150" s="41">
        <f>'Core Indicators'!BS150</f>
        <v>10000</v>
      </c>
      <c r="N150" s="41">
        <f>'Core Indicators'!CA150</f>
        <v>10600</v>
      </c>
      <c r="O150" s="41" t="e">
        <f>'Core Indicators'!CI150</f>
        <v>#N/A</v>
      </c>
      <c r="P150" s="41" t="str">
        <f>'Core Indicators'!CQ150</f>
        <v>x</v>
      </c>
      <c r="Q150" s="41">
        <f>'Core Indicators'!DG150</f>
        <v>4778000</v>
      </c>
      <c r="R150" s="41">
        <f>'Core Indicators'!DO150</f>
        <v>8223000</v>
      </c>
      <c r="S150" s="41">
        <f>'Core Indicators'!DW150</f>
        <v>297000</v>
      </c>
      <c r="T150" s="41">
        <f>'Core Indicators'!EE150</f>
        <v>280000</v>
      </c>
      <c r="U150" s="41">
        <f>'Core Indicators'!EM150</f>
        <v>0</v>
      </c>
      <c r="V150" s="41">
        <f>'Core Indicators'!FC150</f>
        <v>5</v>
      </c>
      <c r="W150" s="41" t="str">
        <f>'Core Indicators'!FK150</f>
        <v>x</v>
      </c>
      <c r="X150" s="41" t="str">
        <f>'Core Indicators'!FS150</f>
        <v>x</v>
      </c>
      <c r="Y150" s="41">
        <f>'Core Indicators'!GA150</f>
        <v>1</v>
      </c>
      <c r="Z150" s="41">
        <f>'Core Indicators'!GI150</f>
        <v>3</v>
      </c>
      <c r="AA150" s="41">
        <f>'Core Indicators'!GQ150</f>
        <v>3</v>
      </c>
      <c r="AB150" s="41">
        <f>'Core Indicators'!GY150</f>
        <v>2</v>
      </c>
      <c r="AC150" s="41">
        <f>'Core Indicators'!HG150</f>
        <v>2</v>
      </c>
      <c r="AD150" s="41">
        <f>'Core Indicators'!HO150</f>
        <v>3</v>
      </c>
      <c r="AE150" s="41">
        <f>'Core Indicators'!HW150</f>
        <v>3</v>
      </c>
      <c r="AF150" s="41">
        <f>'Core Indicators'!IE150</f>
        <v>2</v>
      </c>
      <c r="AG150" s="41">
        <f>'Core Indicators'!IM150</f>
        <v>1</v>
      </c>
    </row>
    <row r="151" spans="1:33" x14ac:dyDescent="0.35">
      <c r="A151" s="62" t="str">
        <f>'Core Indicators'!A:A</f>
        <v>Complex crisis in Chad</v>
      </c>
      <c r="B151" s="62" t="str">
        <f>'Core Indicators'!B:B</f>
        <v>Conflict,Displacement</v>
      </c>
      <c r="C151" s="62" t="str">
        <f>'Core Indicators'!C151</f>
        <v>TCD001</v>
      </c>
      <c r="D151" s="62" t="str">
        <f>'Core Indicators'!D151</f>
        <v>Chad</v>
      </c>
      <c r="E151" s="62" t="str">
        <f>'Core Indicators'!E151</f>
        <v>TCD</v>
      </c>
      <c r="F151" s="41">
        <f>'Core Indicators'!O151</f>
        <v>1284000</v>
      </c>
      <c r="G151" s="41">
        <f>'Core Indicators'!W151</f>
        <v>18894000</v>
      </c>
      <c r="H151" s="41">
        <f>'Core Indicators'!AE151</f>
        <v>6010000</v>
      </c>
      <c r="I151" s="41">
        <f>'Core Indicators'!AM151</f>
        <v>1698000</v>
      </c>
      <c r="J151" s="41" t="str">
        <f>'Core Indicators'!AU151</f>
        <v>x</v>
      </c>
      <c r="K151" s="41" t="str">
        <f>'Core Indicators'!BC151</f>
        <v>x</v>
      </c>
      <c r="L151" s="41">
        <f>'Core Indicators'!BK151</f>
        <v>175</v>
      </c>
      <c r="M151" s="41" t="str">
        <f>'Core Indicators'!BS151</f>
        <v>x</v>
      </c>
      <c r="N151" s="41" t="str">
        <f>'Core Indicators'!CA151</f>
        <v>x</v>
      </c>
      <c r="O151" s="41" t="e">
        <f>'Core Indicators'!CI151</f>
        <v>#N/A</v>
      </c>
      <c r="P151" s="41" t="str">
        <f>'Core Indicators'!CQ151</f>
        <v>x</v>
      </c>
      <c r="Q151" s="41">
        <f>'Core Indicators'!DG151</f>
        <v>12884000</v>
      </c>
      <c r="R151" s="41">
        <f>'Core Indicators'!DO151</f>
        <v>0</v>
      </c>
      <c r="S151" s="41">
        <f>'Core Indicators'!DW151</f>
        <v>5475000</v>
      </c>
      <c r="T151" s="41">
        <f>'Core Indicators'!EE151</f>
        <v>534000</v>
      </c>
      <c r="U151" s="41">
        <f>'Core Indicators'!EM151</f>
        <v>0</v>
      </c>
      <c r="V151" s="41">
        <f>'Core Indicators'!FC151</f>
        <v>4</v>
      </c>
      <c r="W151" s="41" t="str">
        <f>'Core Indicators'!FK151</f>
        <v>x</v>
      </c>
      <c r="X151" s="41" t="str">
        <f>'Core Indicators'!FS151</f>
        <v>x</v>
      </c>
      <c r="Y151" s="41">
        <f>'Core Indicators'!GA151</f>
        <v>0</v>
      </c>
      <c r="Z151" s="41">
        <f>'Core Indicators'!GI151</f>
        <v>2</v>
      </c>
      <c r="AA151" s="41">
        <f>'Core Indicators'!GQ151</f>
        <v>0</v>
      </c>
      <c r="AB151" s="41">
        <f>'Core Indicators'!GY151</f>
        <v>0</v>
      </c>
      <c r="AC151" s="41">
        <f>'Core Indicators'!HG151</f>
        <v>0</v>
      </c>
      <c r="AD151" s="41">
        <f>'Core Indicators'!HO151</f>
        <v>2</v>
      </c>
      <c r="AE151" s="41">
        <f>'Core Indicators'!HW151</f>
        <v>3</v>
      </c>
      <c r="AF151" s="41">
        <f>'Core Indicators'!IE151</f>
        <v>3</v>
      </c>
      <c r="AG151" s="41">
        <f>'Core Indicators'!IM151</f>
        <v>3</v>
      </c>
    </row>
    <row r="152" spans="1:33" x14ac:dyDescent="0.35">
      <c r="A152" s="62" t="str">
        <f>'Core Indicators'!A:A</f>
        <v>Lake Chad basin crisis</v>
      </c>
      <c r="B152" s="62" t="str">
        <f>'Core Indicators'!B:B</f>
        <v>Conflict</v>
      </c>
      <c r="C152" s="62" t="str">
        <f>'Core Indicators'!C152</f>
        <v>TCD003</v>
      </c>
      <c r="D152" s="62" t="str">
        <f>'Core Indicators'!D152</f>
        <v>Chad</v>
      </c>
      <c r="E152" s="62" t="str">
        <f>'Core Indicators'!E152</f>
        <v>TCD</v>
      </c>
      <c r="F152" s="41">
        <f>'Core Indicators'!O152</f>
        <v>22320</v>
      </c>
      <c r="G152" s="41">
        <f>'Core Indicators'!W152</f>
        <v>730000</v>
      </c>
      <c r="H152" s="41">
        <f>'Core Indicators'!AE152</f>
        <v>512000</v>
      </c>
      <c r="I152" s="41">
        <f>'Core Indicators'!AM152</f>
        <v>264000</v>
      </c>
      <c r="J152" s="41" t="str">
        <f>'Core Indicators'!AU152</f>
        <v>x</v>
      </c>
      <c r="K152" s="41" t="str">
        <f>'Core Indicators'!BC152</f>
        <v>x</v>
      </c>
      <c r="L152" s="41">
        <f>'Core Indicators'!BK152</f>
        <v>94</v>
      </c>
      <c r="M152" s="41" t="str">
        <f>'Core Indicators'!BS152</f>
        <v>x</v>
      </c>
      <c r="N152" s="41" t="str">
        <f>'Core Indicators'!CA152</f>
        <v>x</v>
      </c>
      <c r="O152" s="41" t="e">
        <f>'Core Indicators'!CI152</f>
        <v>#N/A</v>
      </c>
      <c r="P152" s="41" t="str">
        <f>'Core Indicators'!CQ152</f>
        <v>x</v>
      </c>
      <c r="Q152" s="41">
        <f>'Core Indicators'!DG152</f>
        <v>218000</v>
      </c>
      <c r="R152" s="41">
        <f>'Core Indicators'!DO152</f>
        <v>0</v>
      </c>
      <c r="S152" s="41">
        <f>'Core Indicators'!DW152</f>
        <v>450000</v>
      </c>
      <c r="T152" s="41">
        <f>'Core Indicators'!EE152</f>
        <v>62000</v>
      </c>
      <c r="U152" s="41">
        <f>'Core Indicators'!EM152</f>
        <v>0</v>
      </c>
      <c r="V152" s="41">
        <f>'Core Indicators'!FC152</f>
        <v>4</v>
      </c>
      <c r="W152" s="41" t="str">
        <f>'Core Indicators'!FK152</f>
        <v>x</v>
      </c>
      <c r="X152" s="41" t="str">
        <f>'Core Indicators'!FS152</f>
        <v>x</v>
      </c>
      <c r="Y152" s="41">
        <f>'Core Indicators'!GA152</f>
        <v>0</v>
      </c>
      <c r="Z152" s="41">
        <f>'Core Indicators'!GI152</f>
        <v>1</v>
      </c>
      <c r="AA152" s="41">
        <f>'Core Indicators'!GQ152</f>
        <v>0</v>
      </c>
      <c r="AB152" s="41">
        <f>'Core Indicators'!GY152</f>
        <v>0</v>
      </c>
      <c r="AC152" s="41">
        <f>'Core Indicators'!HG152</f>
        <v>0</v>
      </c>
      <c r="AD152" s="41">
        <f>'Core Indicators'!HO152</f>
        <v>2</v>
      </c>
      <c r="AE152" s="41">
        <f>'Core Indicators'!HW152</f>
        <v>3</v>
      </c>
      <c r="AF152" s="41">
        <f>'Core Indicators'!IE152</f>
        <v>3</v>
      </c>
      <c r="AG152" s="41">
        <f>'Core Indicators'!IM152</f>
        <v>3</v>
      </c>
    </row>
    <row r="153" spans="1:33" x14ac:dyDescent="0.35">
      <c r="A153" s="62" t="str">
        <f>'Core Indicators'!A:A</f>
        <v>CAR refugees in Chad</v>
      </c>
      <c r="B153" s="62" t="str">
        <f>'Core Indicators'!B:B</f>
        <v>Displacement</v>
      </c>
      <c r="C153" s="62" t="str">
        <f>'Core Indicators'!C153</f>
        <v>TCD004</v>
      </c>
      <c r="D153" s="62" t="str">
        <f>'Core Indicators'!D153</f>
        <v>Chad</v>
      </c>
      <c r="E153" s="62" t="str">
        <f>'Core Indicators'!E153</f>
        <v>TCD</v>
      </c>
      <c r="F153" s="41">
        <f>'Core Indicators'!O153</f>
        <v>148765</v>
      </c>
      <c r="G153" s="41">
        <f>'Core Indicators'!W153</f>
        <v>3905000</v>
      </c>
      <c r="H153" s="41">
        <f>'Core Indicators'!AE153</f>
        <v>1097000</v>
      </c>
      <c r="I153" s="41">
        <f>'Core Indicators'!AM153</f>
        <v>211000</v>
      </c>
      <c r="J153" s="41" t="str">
        <f>'Core Indicators'!AU153</f>
        <v>x</v>
      </c>
      <c r="K153" s="41" t="str">
        <f>'Core Indicators'!BC153</f>
        <v>x</v>
      </c>
      <c r="L153" s="41">
        <f>'Core Indicators'!BK153</f>
        <v>34</v>
      </c>
      <c r="M153" s="41" t="str">
        <f>'Core Indicators'!BS153</f>
        <v>x</v>
      </c>
      <c r="N153" s="41">
        <f>'Core Indicators'!CA153</f>
        <v>0</v>
      </c>
      <c r="O153" s="41" t="e">
        <f>'Core Indicators'!CI153</f>
        <v>#N/A</v>
      </c>
      <c r="P153" s="41" t="str">
        <f>'Core Indicators'!CQ153</f>
        <v>x</v>
      </c>
      <c r="Q153" s="41">
        <f>'Core Indicators'!DG153</f>
        <v>2808000</v>
      </c>
      <c r="R153" s="41">
        <f>'Core Indicators'!DO153</f>
        <v>0</v>
      </c>
      <c r="S153" s="41">
        <f>'Core Indicators'!DW153</f>
        <v>1094000</v>
      </c>
      <c r="T153" s="41">
        <f>'Core Indicators'!EE153</f>
        <v>2000</v>
      </c>
      <c r="U153" s="41">
        <f>'Core Indicators'!EM153</f>
        <v>0</v>
      </c>
      <c r="V153" s="41">
        <f>'Core Indicators'!FC153</f>
        <v>3</v>
      </c>
      <c r="W153" s="41" t="str">
        <f>'Core Indicators'!FK153</f>
        <v>x</v>
      </c>
      <c r="X153" s="41" t="str">
        <f>'Core Indicators'!FS153</f>
        <v>x</v>
      </c>
      <c r="Y153" s="41">
        <f>'Core Indicators'!GA153</f>
        <v>0</v>
      </c>
      <c r="Z153" s="41">
        <f>'Core Indicators'!GI153</f>
        <v>1</v>
      </c>
      <c r="AA153" s="41">
        <f>'Core Indicators'!GQ153</f>
        <v>0</v>
      </c>
      <c r="AB153" s="41">
        <f>'Core Indicators'!GY153</f>
        <v>0</v>
      </c>
      <c r="AC153" s="41">
        <f>'Core Indicators'!HG153</f>
        <v>0</v>
      </c>
      <c r="AD153" s="41">
        <f>'Core Indicators'!HO153</f>
        <v>1</v>
      </c>
      <c r="AE153" s="41">
        <f>'Core Indicators'!HW153</f>
        <v>1</v>
      </c>
      <c r="AF153" s="41">
        <f>'Core Indicators'!IE153</f>
        <v>3</v>
      </c>
      <c r="AG153" s="41">
        <f>'Core Indicators'!IM153</f>
        <v>3</v>
      </c>
    </row>
    <row r="154" spans="1:33" x14ac:dyDescent="0.35">
      <c r="A154" s="62" t="str">
        <f>'Core Indicators'!A:A</f>
        <v>Darfur refugees in Chad</v>
      </c>
      <c r="B154" s="62" t="str">
        <f>'Core Indicators'!B:B</f>
        <v>Displacement</v>
      </c>
      <c r="C154" s="62" t="str">
        <f>'Core Indicators'!C154</f>
        <v>TCD005</v>
      </c>
      <c r="D154" s="62" t="str">
        <f>'Core Indicators'!D154</f>
        <v>Chad</v>
      </c>
      <c r="E154" s="62" t="str">
        <f>'Core Indicators'!E154</f>
        <v>TCD</v>
      </c>
      <c r="F154" s="41">
        <f>'Core Indicators'!O154</f>
        <v>374096</v>
      </c>
      <c r="G154" s="41">
        <f>'Core Indicators'!W154</f>
        <v>3127000</v>
      </c>
      <c r="H154" s="41">
        <f>'Core Indicators'!AE154</f>
        <v>2114000</v>
      </c>
      <c r="I154" s="41">
        <f>'Core Indicators'!AM154</f>
        <v>1205000</v>
      </c>
      <c r="J154" s="41" t="str">
        <f>'Core Indicators'!AU154</f>
        <v>x</v>
      </c>
      <c r="K154" s="41" t="str">
        <f>'Core Indicators'!BC154</f>
        <v>x</v>
      </c>
      <c r="L154" s="41">
        <f>'Core Indicators'!BK154</f>
        <v>47</v>
      </c>
      <c r="M154" s="41" t="str">
        <f>'Core Indicators'!BS154</f>
        <v>x</v>
      </c>
      <c r="N154" s="41">
        <f>'Core Indicators'!CA154</f>
        <v>0</v>
      </c>
      <c r="O154" s="41" t="e">
        <f>'Core Indicators'!CI154</f>
        <v>#N/A</v>
      </c>
      <c r="P154" s="41" t="str">
        <f>'Core Indicators'!CQ154</f>
        <v>x</v>
      </c>
      <c r="Q154" s="41">
        <f>'Core Indicators'!DG154</f>
        <v>1013000</v>
      </c>
      <c r="R154" s="41">
        <f>'Core Indicators'!DO154</f>
        <v>0</v>
      </c>
      <c r="S154" s="41">
        <f>'Core Indicators'!DW154</f>
        <v>2005000</v>
      </c>
      <c r="T154" s="41">
        <f>'Core Indicators'!EE154</f>
        <v>109000</v>
      </c>
      <c r="U154" s="41">
        <f>'Core Indicators'!EM154</f>
        <v>0</v>
      </c>
      <c r="V154" s="41">
        <f>'Core Indicators'!FC154</f>
        <v>2</v>
      </c>
      <c r="W154" s="41" t="str">
        <f>'Core Indicators'!FK154</f>
        <v>x</v>
      </c>
      <c r="X154" s="41" t="str">
        <f>'Core Indicators'!FS154</f>
        <v>x</v>
      </c>
      <c r="Y154" s="41">
        <f>'Core Indicators'!GA154</f>
        <v>0</v>
      </c>
      <c r="Z154" s="41">
        <f>'Core Indicators'!GI154</f>
        <v>1</v>
      </c>
      <c r="AA154" s="41">
        <f>'Core Indicators'!GQ154</f>
        <v>0</v>
      </c>
      <c r="AB154" s="41">
        <f>'Core Indicators'!GY154</f>
        <v>0</v>
      </c>
      <c r="AC154" s="41">
        <f>'Core Indicators'!HG154</f>
        <v>0</v>
      </c>
      <c r="AD154" s="41">
        <f>'Core Indicators'!HO154</f>
        <v>0</v>
      </c>
      <c r="AE154" s="41">
        <f>'Core Indicators'!HW154</f>
        <v>0</v>
      </c>
      <c r="AF154" s="41">
        <f>'Core Indicators'!IE154</f>
        <v>3</v>
      </c>
      <c r="AG154" s="41">
        <f>'Core Indicators'!IM154</f>
        <v>3</v>
      </c>
    </row>
    <row r="155" spans="1:33" x14ac:dyDescent="0.35">
      <c r="A155" s="62" t="str">
        <f>'Core Indicators'!A:A</f>
        <v>Conflict in northern region</v>
      </c>
      <c r="B155" s="62" t="str">
        <f>'Core Indicators'!B:B</f>
        <v>Conflict,Displacement,Violence</v>
      </c>
      <c r="C155" s="62" t="str">
        <f>'Core Indicators'!C155</f>
        <v>TGO002</v>
      </c>
      <c r="D155" s="62" t="str">
        <f>'Core Indicators'!D155</f>
        <v>Togo</v>
      </c>
      <c r="E155" s="62" t="str">
        <f>'Core Indicators'!E155</f>
        <v>TGO</v>
      </c>
      <c r="F155" s="41">
        <f>'Core Indicators'!O155</f>
        <v>8560</v>
      </c>
      <c r="G155" s="41">
        <f>'Core Indicators'!W155</f>
        <v>1195000</v>
      </c>
      <c r="H155" s="41">
        <f>'Core Indicators'!AE155</f>
        <v>359000</v>
      </c>
      <c r="I155" s="41">
        <f>'Core Indicators'!AM155</f>
        <v>54000</v>
      </c>
      <c r="J155" s="41" t="str">
        <f>'Core Indicators'!AU155</f>
        <v>x</v>
      </c>
      <c r="K155" s="41" t="str">
        <f>'Core Indicators'!BC155</f>
        <v>x</v>
      </c>
      <c r="L155" s="41">
        <f>'Core Indicators'!BK155</f>
        <v>68</v>
      </c>
      <c r="M155" s="41" t="str">
        <f>'Core Indicators'!BS155</f>
        <v>x</v>
      </c>
      <c r="N155" s="41" t="str">
        <f>'Core Indicators'!CA155</f>
        <v>x</v>
      </c>
      <c r="O155" s="41" t="e">
        <f>'Core Indicators'!CI155</f>
        <v>#N/A</v>
      </c>
      <c r="P155" s="41" t="str">
        <f>'Core Indicators'!CQ155</f>
        <v>x</v>
      </c>
      <c r="Q155" s="41">
        <f>'Core Indicators'!DG155</f>
        <v>836000</v>
      </c>
      <c r="R155" s="41">
        <f>'Core Indicators'!DO155</f>
        <v>239000</v>
      </c>
      <c r="S155" s="41">
        <f>'Core Indicators'!DW155</f>
        <v>120000</v>
      </c>
      <c r="T155" s="41">
        <f>'Core Indicators'!EE155</f>
        <v>0</v>
      </c>
      <c r="U155" s="41">
        <f>'Core Indicators'!EM155</f>
        <v>0</v>
      </c>
      <c r="V155" s="41">
        <f>'Core Indicators'!FC155</f>
        <v>3</v>
      </c>
      <c r="W155" s="41" t="str">
        <f>'Core Indicators'!FK155</f>
        <v>x</v>
      </c>
      <c r="X155" s="41" t="str">
        <f>'Core Indicators'!FS155</f>
        <v>x</v>
      </c>
      <c r="Y155" s="41">
        <f>'Core Indicators'!GA155</f>
        <v>0</v>
      </c>
      <c r="Z155" s="41">
        <f>'Core Indicators'!GI155</f>
        <v>1</v>
      </c>
      <c r="AA155" s="41">
        <f>'Core Indicators'!GQ155</f>
        <v>0</v>
      </c>
      <c r="AB155" s="41">
        <f>'Core Indicators'!GY155</f>
        <v>0</v>
      </c>
      <c r="AC155" s="41">
        <f>'Core Indicators'!HG155</f>
        <v>0</v>
      </c>
      <c r="AD155" s="41">
        <f>'Core Indicators'!HO155</f>
        <v>2</v>
      </c>
      <c r="AE155" s="41">
        <f>'Core Indicators'!HW155</f>
        <v>1</v>
      </c>
      <c r="AF155" s="41">
        <f>'Core Indicators'!IE155</f>
        <v>0</v>
      </c>
      <c r="AG155" s="41">
        <f>'Core Indicators'!IM155</f>
        <v>3</v>
      </c>
    </row>
    <row r="156" spans="1:33" x14ac:dyDescent="0.35">
      <c r="A156" s="62" t="str">
        <f>'Core Indicators'!A:A</f>
        <v>Myanmar refugees in Thailand</v>
      </c>
      <c r="B156" s="62" t="str">
        <f>'Core Indicators'!B:B</f>
        <v>Conflict</v>
      </c>
      <c r="C156" s="62" t="str">
        <f>'Core Indicators'!C156</f>
        <v>THA003</v>
      </c>
      <c r="D156" s="62" t="str">
        <f>'Core Indicators'!D156</f>
        <v>Thailand</v>
      </c>
      <c r="E156" s="62" t="str">
        <f>'Core Indicators'!E156</f>
        <v>THA</v>
      </c>
      <c r="F156" s="41">
        <f>'Core Indicators'!O156</f>
        <v>12012</v>
      </c>
      <c r="G156" s="41">
        <f>'Core Indicators'!W156</f>
        <v>425000</v>
      </c>
      <c r="H156" s="41">
        <f>'Core Indicators'!AE156</f>
        <v>123000</v>
      </c>
      <c r="I156" s="41">
        <f>'Core Indicators'!AM156</f>
        <v>123000</v>
      </c>
      <c r="J156" s="41" t="str">
        <f>'Core Indicators'!AU156</f>
        <v>x</v>
      </c>
      <c r="K156" s="41" t="str">
        <f>'Core Indicators'!BC156</f>
        <v>x</v>
      </c>
      <c r="L156" s="41">
        <f>'Core Indicators'!BK156</f>
        <v>0</v>
      </c>
      <c r="M156" s="41" t="str">
        <f>'Core Indicators'!BS156</f>
        <v>x</v>
      </c>
      <c r="N156" s="41" t="str">
        <f>'Core Indicators'!CA156</f>
        <v>x</v>
      </c>
      <c r="O156" s="41" t="e">
        <f>'Core Indicators'!CI156</f>
        <v>#N/A</v>
      </c>
      <c r="P156" s="41" t="str">
        <f>'Core Indicators'!CQ156</f>
        <v>x</v>
      </c>
      <c r="Q156" s="41">
        <f>'Core Indicators'!DG156</f>
        <v>303000</v>
      </c>
      <c r="R156" s="41">
        <f>'Core Indicators'!DO156</f>
        <v>0</v>
      </c>
      <c r="S156" s="41">
        <f>'Core Indicators'!DW156</f>
        <v>123000</v>
      </c>
      <c r="T156" s="41" t="str">
        <f>'Core Indicators'!EE156</f>
        <v>x</v>
      </c>
      <c r="U156" s="41" t="str">
        <f>'Core Indicators'!EM156</f>
        <v>x</v>
      </c>
      <c r="V156" s="41">
        <f>'Core Indicators'!FC156</f>
        <v>2</v>
      </c>
      <c r="W156" s="41" t="str">
        <f>'Core Indicators'!FK156</f>
        <v>x</v>
      </c>
      <c r="X156" s="41" t="str">
        <f>'Core Indicators'!FS156</f>
        <v>x</v>
      </c>
      <c r="Y156" s="41">
        <f>'Core Indicators'!GA156</f>
        <v>1</v>
      </c>
      <c r="Z156" s="41">
        <f>'Core Indicators'!GI156</f>
        <v>0</v>
      </c>
      <c r="AA156" s="41">
        <f>'Core Indicators'!GQ156</f>
        <v>1</v>
      </c>
      <c r="AB156" s="41">
        <f>'Core Indicators'!GY156</f>
        <v>0</v>
      </c>
      <c r="AC156" s="41">
        <f>'Core Indicators'!HG156</f>
        <v>0</v>
      </c>
      <c r="AD156" s="41">
        <f>'Core Indicators'!HO156</f>
        <v>2</v>
      </c>
      <c r="AE156" s="41">
        <f>'Core Indicators'!HW156</f>
        <v>0</v>
      </c>
      <c r="AF156" s="41">
        <f>'Core Indicators'!IE156</f>
        <v>3</v>
      </c>
      <c r="AG156" s="41">
        <f>'Core Indicators'!IM156</f>
        <v>1</v>
      </c>
    </row>
    <row r="157" spans="1:33" x14ac:dyDescent="0.35">
      <c r="A157" s="62" t="str">
        <f>'Core Indicators'!A:A</f>
        <v>Food Security Crisis in Timor-Leste</v>
      </c>
      <c r="B157" s="62" t="str">
        <f>'Core Indicators'!B:B</f>
        <v>Food Security</v>
      </c>
      <c r="C157" s="62" t="str">
        <f>'Core Indicators'!C157</f>
        <v>TLS003</v>
      </c>
      <c r="D157" s="62" t="str">
        <f>'Core Indicators'!D157</f>
        <v>Timor Leste</v>
      </c>
      <c r="E157" s="62" t="str">
        <f>'Core Indicators'!E157</f>
        <v>TLS</v>
      </c>
      <c r="F157" s="41">
        <f>'Core Indicators'!O157</f>
        <v>14950</v>
      </c>
      <c r="G157" s="41">
        <f>'Core Indicators'!W157</f>
        <v>1340000</v>
      </c>
      <c r="H157" s="41">
        <f>'Core Indicators'!AE157</f>
        <v>858000</v>
      </c>
      <c r="I157" s="41">
        <f>'Core Indicators'!AM157</f>
        <v>0</v>
      </c>
      <c r="J157" s="41">
        <f>'Core Indicators'!AU157</f>
        <v>0</v>
      </c>
      <c r="K157" s="41" t="str">
        <f>'Core Indicators'!BC157</f>
        <v>x</v>
      </c>
      <c r="L157" s="41">
        <f>'Core Indicators'!BK157</f>
        <v>0</v>
      </c>
      <c r="M157" s="41" t="str">
        <f>'Core Indicators'!BS157</f>
        <v>x</v>
      </c>
      <c r="N157" s="41" t="str">
        <f>'Core Indicators'!CA157</f>
        <v>x</v>
      </c>
      <c r="O157" s="41" t="e">
        <f>'Core Indicators'!CI157</f>
        <v>#N/A</v>
      </c>
      <c r="P157" s="41" t="str">
        <f>'Core Indicators'!CQ157</f>
        <v>x</v>
      </c>
      <c r="Q157" s="41">
        <f>'Core Indicators'!DG157</f>
        <v>483000</v>
      </c>
      <c r="R157" s="41">
        <f>'Core Indicators'!DO157</f>
        <v>494000</v>
      </c>
      <c r="S157" s="41">
        <f>'Core Indicators'!DW157</f>
        <v>342000</v>
      </c>
      <c r="T157" s="41">
        <f>'Core Indicators'!EE157</f>
        <v>22000</v>
      </c>
      <c r="U157" s="41">
        <f>'Core Indicators'!EM157</f>
        <v>0</v>
      </c>
      <c r="V157" s="41">
        <f>'Core Indicators'!FC157</f>
        <v>1</v>
      </c>
      <c r="W157" s="41" t="str">
        <f>'Core Indicators'!FK157</f>
        <v>x</v>
      </c>
      <c r="X157" s="41" t="str">
        <f>'Core Indicators'!FS157</f>
        <v>x</v>
      </c>
      <c r="Y157" s="41">
        <f>'Core Indicators'!GA157</f>
        <v>0</v>
      </c>
      <c r="Z157" s="41">
        <f>'Core Indicators'!GI157</f>
        <v>0</v>
      </c>
      <c r="AA157" s="41">
        <f>'Core Indicators'!GQ157</f>
        <v>0</v>
      </c>
      <c r="AB157" s="41">
        <f>'Core Indicators'!GY157</f>
        <v>0</v>
      </c>
      <c r="AC157" s="41">
        <f>'Core Indicators'!HG157</f>
        <v>0</v>
      </c>
      <c r="AD157" s="41">
        <f>'Core Indicators'!HO157</f>
        <v>0</v>
      </c>
      <c r="AE157" s="41">
        <f>'Core Indicators'!HW157</f>
        <v>0</v>
      </c>
      <c r="AF157" s="41">
        <f>'Core Indicators'!IE157</f>
        <v>0</v>
      </c>
      <c r="AG157" s="41">
        <f>'Core Indicators'!IM157</f>
        <v>1</v>
      </c>
    </row>
    <row r="158" spans="1:33" x14ac:dyDescent="0.35">
      <c r="A158" s="62" t="str">
        <f>'Core Indicators'!A:A</f>
        <v>Venezuelan refugees in Trinidad and Tobago</v>
      </c>
      <c r="B158" s="62" t="str">
        <f>'Core Indicators'!B:B</f>
        <v>Displacement</v>
      </c>
      <c r="C158" s="62" t="str">
        <f>'Core Indicators'!C158</f>
        <v>TTO002</v>
      </c>
      <c r="D158" s="62" t="str">
        <f>'Core Indicators'!D158</f>
        <v>Trinidad and Tobago</v>
      </c>
      <c r="E158" s="62" t="str">
        <f>'Core Indicators'!E158</f>
        <v>TTO</v>
      </c>
      <c r="F158" s="41">
        <f>'Core Indicators'!O158</f>
        <v>5130</v>
      </c>
      <c r="G158" s="41">
        <f>'Core Indicators'!W158</f>
        <v>1531000</v>
      </c>
      <c r="H158" s="41">
        <f>'Core Indicators'!AE158</f>
        <v>212000</v>
      </c>
      <c r="I158" s="41">
        <f>'Core Indicators'!AM158</f>
        <v>36000</v>
      </c>
      <c r="J158" s="41" t="str">
        <f>'Core Indicators'!AU158</f>
        <v>x</v>
      </c>
      <c r="K158" s="41" t="str">
        <f>'Core Indicators'!BC158</f>
        <v>x</v>
      </c>
      <c r="L158" s="41">
        <f>'Core Indicators'!BK158</f>
        <v>0</v>
      </c>
      <c r="M158" s="41" t="str">
        <f>'Core Indicators'!BS158</f>
        <v>x</v>
      </c>
      <c r="N158" s="41" t="str">
        <f>'Core Indicators'!CA158</f>
        <v>x</v>
      </c>
      <c r="O158" s="41" t="e">
        <f>'Core Indicators'!CI158</f>
        <v>#N/A</v>
      </c>
      <c r="P158" s="41" t="str">
        <f>'Core Indicators'!CQ158</f>
        <v>x</v>
      </c>
      <c r="Q158" s="41">
        <f>'Core Indicators'!DG158</f>
        <v>1319000</v>
      </c>
      <c r="R158" s="41">
        <f>'Core Indicators'!DO158</f>
        <v>174000</v>
      </c>
      <c r="S158" s="41">
        <f>'Core Indicators'!DW158</f>
        <v>26000</v>
      </c>
      <c r="T158" s="41">
        <f>'Core Indicators'!EE158</f>
        <v>0</v>
      </c>
      <c r="U158" s="41">
        <f>'Core Indicators'!EM158</f>
        <v>0</v>
      </c>
      <c r="V158" s="41">
        <f>'Core Indicators'!FC158</f>
        <v>3</v>
      </c>
      <c r="W158" s="41" t="str">
        <f>'Core Indicators'!FK158</f>
        <v>x</v>
      </c>
      <c r="X158" s="41" t="str">
        <f>'Core Indicators'!FS158</f>
        <v>x</v>
      </c>
      <c r="Y158" s="41">
        <f>'Core Indicators'!GA158</f>
        <v>0</v>
      </c>
      <c r="Z158" s="41">
        <f>'Core Indicators'!GI158</f>
        <v>0</v>
      </c>
      <c r="AA158" s="41">
        <f>'Core Indicators'!GQ158</f>
        <v>0</v>
      </c>
      <c r="AB158" s="41">
        <f>'Core Indicators'!GY158</f>
        <v>0</v>
      </c>
      <c r="AC158" s="41">
        <f>'Core Indicators'!HG158</f>
        <v>0</v>
      </c>
      <c r="AD158" s="41">
        <f>'Core Indicators'!HO158</f>
        <v>1</v>
      </c>
      <c r="AE158" s="41">
        <f>'Core Indicators'!HW158</f>
        <v>0</v>
      </c>
      <c r="AF158" s="41">
        <f>'Core Indicators'!IE158</f>
        <v>0</v>
      </c>
      <c r="AG158" s="41">
        <f>'Core Indicators'!IM158</f>
        <v>1</v>
      </c>
    </row>
    <row r="159" spans="1:33" x14ac:dyDescent="0.35">
      <c r="A159" s="62" t="str">
        <f>'Core Indicators'!A:A</f>
        <v>Mixed migration flows in Tunisia</v>
      </c>
      <c r="B159" s="62" t="str">
        <f>'Core Indicators'!B:B</f>
        <v>Displacement</v>
      </c>
      <c r="C159" s="62" t="str">
        <f>'Core Indicators'!C159</f>
        <v>TUN002</v>
      </c>
      <c r="D159" s="62" t="str">
        <f>'Core Indicators'!D159</f>
        <v>Tunisia</v>
      </c>
      <c r="E159" s="62" t="str">
        <f>'Core Indicators'!E159</f>
        <v>TUN</v>
      </c>
      <c r="F159" s="41">
        <f>'Core Indicators'!O159</f>
        <v>163610</v>
      </c>
      <c r="G159" s="41">
        <f>'Core Indicators'!W159</f>
        <v>12287000</v>
      </c>
      <c r="H159" s="41">
        <f>'Core Indicators'!AE159</f>
        <v>86000</v>
      </c>
      <c r="I159" s="41">
        <f>'Core Indicators'!AM159</f>
        <v>86000</v>
      </c>
      <c r="J159" s="41" t="str">
        <f>'Core Indicators'!AU159</f>
        <v>x</v>
      </c>
      <c r="K159" s="41" t="str">
        <f>'Core Indicators'!BC159</f>
        <v>x</v>
      </c>
      <c r="L159" s="41">
        <f>'Core Indicators'!BK159</f>
        <v>870</v>
      </c>
      <c r="M159" s="41">
        <f>'Core Indicators'!BS159</f>
        <v>0</v>
      </c>
      <c r="N159" s="41">
        <f>'Core Indicators'!CA159</f>
        <v>0</v>
      </c>
      <c r="O159" s="41" t="e">
        <f>'Core Indicators'!CI159</f>
        <v>#N/A</v>
      </c>
      <c r="P159" s="41" t="str">
        <f>'Core Indicators'!CQ159</f>
        <v>x</v>
      </c>
      <c r="Q159" s="41">
        <f>'Core Indicators'!DG159</f>
        <v>12201000</v>
      </c>
      <c r="R159" s="41">
        <f>'Core Indicators'!DO159</f>
        <v>0</v>
      </c>
      <c r="S159" s="41">
        <f>'Core Indicators'!DW159</f>
        <v>86000</v>
      </c>
      <c r="T159" s="41" t="str">
        <f>'Core Indicators'!EE159</f>
        <v>x</v>
      </c>
      <c r="U159" s="41" t="str">
        <f>'Core Indicators'!EM159</f>
        <v>x</v>
      </c>
      <c r="V159" s="41">
        <f>'Core Indicators'!FC159</f>
        <v>4</v>
      </c>
      <c r="W159" s="41" t="str">
        <f>'Core Indicators'!FK159</f>
        <v>x</v>
      </c>
      <c r="X159" s="41" t="str">
        <f>'Core Indicators'!FS159</f>
        <v>x</v>
      </c>
      <c r="Y159" s="41">
        <f>'Core Indicators'!GA159</f>
        <v>0</v>
      </c>
      <c r="Z159" s="41">
        <f>'Core Indicators'!GI159</f>
        <v>0</v>
      </c>
      <c r="AA159" s="41">
        <f>'Core Indicators'!GQ159</f>
        <v>1</v>
      </c>
      <c r="AB159" s="41">
        <f>'Core Indicators'!GY159</f>
        <v>2</v>
      </c>
      <c r="AC159" s="41">
        <f>'Core Indicators'!HG159</f>
        <v>2</v>
      </c>
      <c r="AD159" s="41">
        <f>'Core Indicators'!HO159</f>
        <v>2</v>
      </c>
      <c r="AE159" s="41">
        <f>'Core Indicators'!HW159</f>
        <v>0</v>
      </c>
      <c r="AF159" s="41">
        <f>'Core Indicators'!IE159</f>
        <v>0</v>
      </c>
      <c r="AG159" s="41">
        <f>'Core Indicators'!IM159</f>
        <v>1</v>
      </c>
    </row>
    <row r="160" spans="1:33" x14ac:dyDescent="0.35">
      <c r="A160" s="62" t="str">
        <f>'Core Indicators'!A:A</f>
        <v>Complex situation in Türkiye</v>
      </c>
      <c r="B160" s="62" t="str">
        <f>'Core Indicators'!B:B</f>
        <v>Displacement,Conflict</v>
      </c>
      <c r="C160" s="62" t="str">
        <f>'Core Indicators'!C160</f>
        <v>TUR001</v>
      </c>
      <c r="D160" s="62" t="str">
        <f>'Core Indicators'!D160</f>
        <v>Türkiye</v>
      </c>
      <c r="E160" s="62" t="str">
        <f>'Core Indicators'!E160</f>
        <v>TUR</v>
      </c>
      <c r="F160" s="41">
        <f>'Core Indicators'!O160</f>
        <v>333028</v>
      </c>
      <c r="G160" s="41">
        <f>'Core Indicators'!W160</f>
        <v>52050000</v>
      </c>
      <c r="H160" s="41">
        <f>'Core Indicators'!AE160</f>
        <v>16982000</v>
      </c>
      <c r="I160" s="41">
        <f>'Core Indicators'!AM160</f>
        <v>5610000</v>
      </c>
      <c r="J160" s="41" t="str">
        <f>'Core Indicators'!AU160</f>
        <v>x</v>
      </c>
      <c r="K160" s="41" t="str">
        <f>'Core Indicators'!BC160</f>
        <v>x</v>
      </c>
      <c r="L160" s="41">
        <f>'Core Indicators'!BK160</f>
        <v>31</v>
      </c>
      <c r="M160" s="41" t="str">
        <f>'Core Indicators'!BS160</f>
        <v>x</v>
      </c>
      <c r="N160" s="41" t="str">
        <f>'Core Indicators'!CA160</f>
        <v>x</v>
      </c>
      <c r="O160" s="41" t="e">
        <f>'Core Indicators'!CI160</f>
        <v>#N/A</v>
      </c>
      <c r="P160" s="41" t="str">
        <f>'Core Indicators'!CQ160</f>
        <v>x</v>
      </c>
      <c r="Q160" s="41">
        <f>'Core Indicators'!DG160</f>
        <v>35068000</v>
      </c>
      <c r="R160" s="41">
        <f>'Core Indicators'!DO160</f>
        <v>12047000</v>
      </c>
      <c r="S160" s="41">
        <f>'Core Indicators'!DW160</f>
        <v>4278000</v>
      </c>
      <c r="T160" s="41">
        <f>'Core Indicators'!EE160</f>
        <v>584000</v>
      </c>
      <c r="U160" s="41">
        <f>'Core Indicators'!EM160</f>
        <v>73000</v>
      </c>
      <c r="V160" s="41">
        <f>'Core Indicators'!FC160</f>
        <v>5</v>
      </c>
      <c r="W160" s="41" t="str">
        <f>'Core Indicators'!FK160</f>
        <v>x</v>
      </c>
      <c r="X160" s="41" t="str">
        <f>'Core Indicators'!FS160</f>
        <v>x</v>
      </c>
      <c r="Y160" s="41">
        <f>'Core Indicators'!GA160</f>
        <v>1</v>
      </c>
      <c r="Z160" s="41">
        <f>'Core Indicators'!GI160</f>
        <v>0</v>
      </c>
      <c r="AA160" s="41">
        <f>'Core Indicators'!GQ160</f>
        <v>0</v>
      </c>
      <c r="AB160" s="41">
        <f>'Core Indicators'!GY160</f>
        <v>0</v>
      </c>
      <c r="AC160" s="41">
        <f>'Core Indicators'!HG160</f>
        <v>1</v>
      </c>
      <c r="AD160" s="41">
        <f>'Core Indicators'!HO160</f>
        <v>1</v>
      </c>
      <c r="AE160" s="41">
        <f>'Core Indicators'!HW160</f>
        <v>0</v>
      </c>
      <c r="AF160" s="41">
        <f>'Core Indicators'!IE160</f>
        <v>3</v>
      </c>
      <c r="AG160" s="41">
        <f>'Core Indicators'!IM160</f>
        <v>0</v>
      </c>
    </row>
    <row r="161" spans="1:33" x14ac:dyDescent="0.35">
      <c r="A161" s="62" t="str">
        <f>'Core Indicators'!A:A</f>
        <v>Syrian Refugees in Türkiye</v>
      </c>
      <c r="B161" s="62" t="str">
        <f>'Core Indicators'!B:B</f>
        <v>Displacement</v>
      </c>
      <c r="C161" s="62" t="str">
        <f>'Core Indicators'!C161</f>
        <v>TUR002</v>
      </c>
      <c r="D161" s="62" t="str">
        <f>'Core Indicators'!D161</f>
        <v>Türkiye</v>
      </c>
      <c r="E161" s="62" t="str">
        <f>'Core Indicators'!E161</f>
        <v>TUR</v>
      </c>
      <c r="F161" s="41">
        <f>'Core Indicators'!O161</f>
        <v>203090</v>
      </c>
      <c r="G161" s="41">
        <f>'Core Indicators'!W161</f>
        <v>42290000</v>
      </c>
      <c r="H161" s="41">
        <f>'Core Indicators'!AE161</f>
        <v>7200000</v>
      </c>
      <c r="I161" s="41">
        <f>'Core Indicators'!AM161</f>
        <v>3333000</v>
      </c>
      <c r="J161" s="41" t="str">
        <f>'Core Indicators'!AU161</f>
        <v>x</v>
      </c>
      <c r="K161" s="41" t="str">
        <f>'Core Indicators'!BC161</f>
        <v>x</v>
      </c>
      <c r="L161" s="41">
        <f>'Core Indicators'!BK161</f>
        <v>0</v>
      </c>
      <c r="M161" s="41">
        <f>'Core Indicators'!BS161</f>
        <v>0</v>
      </c>
      <c r="N161" s="41">
        <f>'Core Indicators'!CA161</f>
        <v>0</v>
      </c>
      <c r="O161" s="41" t="e">
        <f>'Core Indicators'!CI161</f>
        <v>#N/A</v>
      </c>
      <c r="P161" s="41" t="str">
        <f>'Core Indicators'!CQ161</f>
        <v>x</v>
      </c>
      <c r="Q161" s="41">
        <f>'Core Indicators'!DG161</f>
        <v>35090000</v>
      </c>
      <c r="R161" s="41">
        <f>'Core Indicators'!DO161</f>
        <v>4744000</v>
      </c>
      <c r="S161" s="41">
        <f>'Core Indicators'!DW161</f>
        <v>1857000</v>
      </c>
      <c r="T161" s="41">
        <f>'Core Indicators'!EE161</f>
        <v>533000</v>
      </c>
      <c r="U161" s="41">
        <f>'Core Indicators'!EM161</f>
        <v>67000</v>
      </c>
      <c r="V161" s="41">
        <f>'Core Indicators'!FC161</f>
        <v>3</v>
      </c>
      <c r="W161" s="41" t="str">
        <f>'Core Indicators'!FK161</f>
        <v>x</v>
      </c>
      <c r="X161" s="41" t="str">
        <f>'Core Indicators'!FS161</f>
        <v>x</v>
      </c>
      <c r="Y161" s="41">
        <f>'Core Indicators'!GA161</f>
        <v>1</v>
      </c>
      <c r="Z161" s="41">
        <f>'Core Indicators'!GI161</f>
        <v>0</v>
      </c>
      <c r="AA161" s="41">
        <f>'Core Indicators'!GQ161</f>
        <v>0</v>
      </c>
      <c r="AB161" s="41">
        <f>'Core Indicators'!GY161</f>
        <v>0</v>
      </c>
      <c r="AC161" s="41">
        <f>'Core Indicators'!HG161</f>
        <v>0</v>
      </c>
      <c r="AD161" s="41">
        <f>'Core Indicators'!HO161</f>
        <v>2</v>
      </c>
      <c r="AE161" s="41">
        <f>'Core Indicators'!HW161</f>
        <v>0</v>
      </c>
      <c r="AF161" s="41">
        <f>'Core Indicators'!IE161</f>
        <v>3</v>
      </c>
      <c r="AG161" s="41">
        <f>'Core Indicators'!IM161</f>
        <v>0</v>
      </c>
    </row>
    <row r="162" spans="1:33" x14ac:dyDescent="0.35">
      <c r="A162" s="62" t="str">
        <f>'Core Indicators'!A:A</f>
        <v>Mixed Migration Flows in Türkiye</v>
      </c>
      <c r="B162" s="62" t="str">
        <f>'Core Indicators'!B:B</f>
        <v>Displacement</v>
      </c>
      <c r="C162" s="62" t="str">
        <f>'Core Indicators'!C162</f>
        <v>TUR003</v>
      </c>
      <c r="D162" s="62" t="str">
        <f>'Core Indicators'!D162</f>
        <v>Türkiye</v>
      </c>
      <c r="E162" s="62" t="str">
        <f>'Core Indicators'!E162</f>
        <v>TUR</v>
      </c>
      <c r="F162" s="41">
        <f>'Core Indicators'!O162</f>
        <v>140419</v>
      </c>
      <c r="G162" s="41">
        <f>'Core Indicators'!W162</f>
        <v>15736000</v>
      </c>
      <c r="H162" s="41">
        <f>'Core Indicators'!AE162</f>
        <v>682000</v>
      </c>
      <c r="I162" s="41">
        <f>'Core Indicators'!AM162</f>
        <v>316000</v>
      </c>
      <c r="J162" s="41" t="str">
        <f>'Core Indicators'!AU162</f>
        <v>x</v>
      </c>
      <c r="K162" s="41" t="str">
        <f>'Core Indicators'!BC162</f>
        <v>x</v>
      </c>
      <c r="L162" s="41">
        <f>'Core Indicators'!BK162</f>
        <v>1</v>
      </c>
      <c r="M162" s="41">
        <f>'Core Indicators'!BS162</f>
        <v>0</v>
      </c>
      <c r="N162" s="41">
        <f>'Core Indicators'!CA162</f>
        <v>0</v>
      </c>
      <c r="O162" s="41" t="e">
        <f>'Core Indicators'!CI162</f>
        <v>#N/A</v>
      </c>
      <c r="P162" s="41" t="str">
        <f>'Core Indicators'!CQ162</f>
        <v>x</v>
      </c>
      <c r="Q162" s="41">
        <f>'Core Indicators'!DG162</f>
        <v>15054000</v>
      </c>
      <c r="R162" s="41">
        <f>'Core Indicators'!DO162</f>
        <v>449000</v>
      </c>
      <c r="S162" s="41">
        <f>'Core Indicators'!DW162</f>
        <v>176000</v>
      </c>
      <c r="T162" s="41">
        <f>'Core Indicators'!EE162</f>
        <v>51000</v>
      </c>
      <c r="U162" s="41">
        <f>'Core Indicators'!EM162</f>
        <v>6000</v>
      </c>
      <c r="V162" s="41">
        <f>'Core Indicators'!FC162</f>
        <v>3</v>
      </c>
      <c r="W162" s="41" t="str">
        <f>'Core Indicators'!FK162</f>
        <v>x</v>
      </c>
      <c r="X162" s="41" t="str">
        <f>'Core Indicators'!FS162</f>
        <v>x</v>
      </c>
      <c r="Y162" s="41">
        <f>'Core Indicators'!GA162</f>
        <v>1</v>
      </c>
      <c r="Z162" s="41">
        <f>'Core Indicators'!GI162</f>
        <v>0</v>
      </c>
      <c r="AA162" s="41">
        <f>'Core Indicators'!GQ162</f>
        <v>0</v>
      </c>
      <c r="AB162" s="41">
        <f>'Core Indicators'!GY162</f>
        <v>0</v>
      </c>
      <c r="AC162" s="41">
        <f>'Core Indicators'!HG162</f>
        <v>0</v>
      </c>
      <c r="AD162" s="41">
        <f>'Core Indicators'!HO162</f>
        <v>2</v>
      </c>
      <c r="AE162" s="41">
        <f>'Core Indicators'!HW162</f>
        <v>0</v>
      </c>
      <c r="AF162" s="41">
        <f>'Core Indicators'!IE162</f>
        <v>3</v>
      </c>
      <c r="AG162" s="41">
        <f>'Core Indicators'!IM162</f>
        <v>0</v>
      </c>
    </row>
    <row r="163" spans="1:33" x14ac:dyDescent="0.35">
      <c r="A163" s="62" t="str">
        <f>'Core Indicators'!A:A</f>
        <v>Kurdish Conflict</v>
      </c>
      <c r="B163" s="62" t="str">
        <f>'Core Indicators'!B:B</f>
        <v>Conflict</v>
      </c>
      <c r="C163" s="62" t="str">
        <f>'Core Indicators'!C163</f>
        <v>TUR004</v>
      </c>
      <c r="D163" s="62" t="str">
        <f>'Core Indicators'!D163</f>
        <v>Türkiye</v>
      </c>
      <c r="E163" s="62" t="str">
        <f>'Core Indicators'!E163</f>
        <v>TUR</v>
      </c>
      <c r="F163" s="41">
        <f>'Core Indicators'!O163</f>
        <v>81458</v>
      </c>
      <c r="G163" s="41">
        <f>'Core Indicators'!W163</f>
        <v>5833000</v>
      </c>
      <c r="H163" s="41" t="str">
        <f>'Core Indicators'!AE163</f>
        <v>x</v>
      </c>
      <c r="I163" s="41">
        <f>'Core Indicators'!AM163</f>
        <v>1200000</v>
      </c>
      <c r="J163" s="41" t="str">
        <f>'Core Indicators'!AU163</f>
        <v>x</v>
      </c>
      <c r="K163" s="41" t="str">
        <f>'Core Indicators'!BC163</f>
        <v>x</v>
      </c>
      <c r="L163" s="41">
        <f>'Core Indicators'!BK163</f>
        <v>0</v>
      </c>
      <c r="M163" s="41" t="str">
        <f>'Core Indicators'!BS163</f>
        <v>x</v>
      </c>
      <c r="N163" s="41" t="str">
        <f>'Core Indicators'!CA163</f>
        <v>x</v>
      </c>
      <c r="O163" s="41" t="e">
        <f>'Core Indicators'!CI163</f>
        <v>#N/A</v>
      </c>
      <c r="P163" s="41" t="str">
        <f>'Core Indicators'!CQ163</f>
        <v>x</v>
      </c>
      <c r="Q163" s="41" t="str">
        <f>'Core Indicators'!DG163</f>
        <v>x</v>
      </c>
      <c r="R163" s="41" t="str">
        <f>'Core Indicators'!DO163</f>
        <v>x</v>
      </c>
      <c r="S163" s="41" t="str">
        <f>'Core Indicators'!DW163</f>
        <v>x</v>
      </c>
      <c r="T163" s="41" t="str">
        <f>'Core Indicators'!EE163</f>
        <v>x</v>
      </c>
      <c r="U163" s="41" t="str">
        <f>'Core Indicators'!EM163</f>
        <v>x</v>
      </c>
      <c r="V163" s="41">
        <f>'Core Indicators'!FC163</f>
        <v>2</v>
      </c>
      <c r="W163" s="41" t="str">
        <f>'Core Indicators'!FK163</f>
        <v>x</v>
      </c>
      <c r="X163" s="41" t="str">
        <f>'Core Indicators'!FS163</f>
        <v>x</v>
      </c>
      <c r="Y163" s="41">
        <f>'Core Indicators'!GA163</f>
        <v>1</v>
      </c>
      <c r="Z163" s="41">
        <f>'Core Indicators'!GI163</f>
        <v>0</v>
      </c>
      <c r="AA163" s="41">
        <f>'Core Indicators'!GQ163</f>
        <v>1</v>
      </c>
      <c r="AB163" s="41">
        <f>'Core Indicators'!GY163</f>
        <v>0</v>
      </c>
      <c r="AC163" s="41">
        <f>'Core Indicators'!HG163</f>
        <v>2</v>
      </c>
      <c r="AD163" s="41">
        <f>'Core Indicators'!HO163</f>
        <v>0</v>
      </c>
      <c r="AE163" s="41">
        <f>'Core Indicators'!HW163</f>
        <v>0</v>
      </c>
      <c r="AF163" s="41">
        <f>'Core Indicators'!IE163</f>
        <v>3</v>
      </c>
      <c r="AG163" s="41">
        <f>'Core Indicators'!IM163</f>
        <v>0</v>
      </c>
    </row>
    <row r="164" spans="1:33" x14ac:dyDescent="0.35">
      <c r="A164" s="62" t="str">
        <f>'Core Indicators'!A:A</f>
        <v>Türkiye / Syria earthquake in Türkiye</v>
      </c>
      <c r="B164" s="62" t="str">
        <f>'Core Indicators'!B:B</f>
        <v>Earthquake</v>
      </c>
      <c r="C164" s="62" t="str">
        <f>'Core Indicators'!C164</f>
        <v>TUR005</v>
      </c>
      <c r="D164" s="62" t="str">
        <f>'Core Indicators'!D164</f>
        <v>Türkiye</v>
      </c>
      <c r="E164" s="62" t="str">
        <f>'Core Indicators'!E164</f>
        <v>TUR</v>
      </c>
      <c r="F164" s="41">
        <f>'Core Indicators'!O164</f>
        <v>98092</v>
      </c>
      <c r="G164" s="41">
        <f>'Core Indicators'!W164</f>
        <v>13422000</v>
      </c>
      <c r="H164" s="41">
        <f>'Core Indicators'!AE164</f>
        <v>9100000</v>
      </c>
      <c r="I164" s="41">
        <f>'Core Indicators'!AM164</f>
        <v>761000</v>
      </c>
      <c r="J164" s="41">
        <f>'Core Indicators'!AU164</f>
        <v>0</v>
      </c>
      <c r="K164" s="41" t="str">
        <f>'Core Indicators'!BC164</f>
        <v>x</v>
      </c>
      <c r="L164" s="41">
        <f>'Core Indicators'!BK164</f>
        <v>0</v>
      </c>
      <c r="M164" s="41">
        <f>'Core Indicators'!BS164</f>
        <v>3273605</v>
      </c>
      <c r="N164" s="41">
        <f>'Core Indicators'!CA164</f>
        <v>298000</v>
      </c>
      <c r="O164" s="41" t="e">
        <f>'Core Indicators'!CI164</f>
        <v>#N/A</v>
      </c>
      <c r="P164" s="41">
        <f>'Core Indicators'!CQ164</f>
        <v>34000000000</v>
      </c>
      <c r="Q164" s="41">
        <f>'Core Indicators'!DG164</f>
        <v>4322000</v>
      </c>
      <c r="R164" s="41">
        <f>'Core Indicators'!DO164</f>
        <v>6854000</v>
      </c>
      <c r="S164" s="41">
        <f>'Core Indicators'!DW164</f>
        <v>2246000</v>
      </c>
      <c r="T164" s="41" t="str">
        <f>'Core Indicators'!EE164</f>
        <v>x</v>
      </c>
      <c r="U164" s="41" t="str">
        <f>'Core Indicators'!EM164</f>
        <v>x</v>
      </c>
      <c r="V164" s="41">
        <f>'Core Indicators'!FC164</f>
        <v>3</v>
      </c>
      <c r="W164" s="41" t="str">
        <f>'Core Indicators'!FK164</f>
        <v>x</v>
      </c>
      <c r="X164" s="41" t="str">
        <f>'Core Indicators'!FS164</f>
        <v>x</v>
      </c>
      <c r="Y164" s="41">
        <f>'Core Indicators'!GA164</f>
        <v>1</v>
      </c>
      <c r="Z164" s="41">
        <f>'Core Indicators'!GI164</f>
        <v>0</v>
      </c>
      <c r="AA164" s="41">
        <f>'Core Indicators'!GQ164</f>
        <v>0</v>
      </c>
      <c r="AB164" s="41">
        <f>'Core Indicators'!GY164</f>
        <v>0</v>
      </c>
      <c r="AC164" s="41">
        <f>'Core Indicators'!HG164</f>
        <v>0</v>
      </c>
      <c r="AD164" s="41">
        <f>'Core Indicators'!HO164</f>
        <v>0</v>
      </c>
      <c r="AE164" s="41">
        <f>'Core Indicators'!HW164</f>
        <v>0</v>
      </c>
      <c r="AF164" s="41">
        <f>'Core Indicators'!IE164</f>
        <v>3</v>
      </c>
      <c r="AG164" s="41">
        <f>'Core Indicators'!IM164</f>
        <v>0</v>
      </c>
    </row>
    <row r="165" spans="1:33" x14ac:dyDescent="0.35">
      <c r="A165" s="62" t="str">
        <f>'Core Indicators'!A:A</f>
        <v>Multiple Crises in Tanzania</v>
      </c>
      <c r="B165" s="62" t="str">
        <f>'Core Indicators'!B:B</f>
        <v>Displacement,Drought</v>
      </c>
      <c r="C165" s="62" t="str">
        <f>'Core Indicators'!C165</f>
        <v>TZA001</v>
      </c>
      <c r="D165" s="62" t="str">
        <f>'Core Indicators'!D165</f>
        <v>Tanzania</v>
      </c>
      <c r="E165" s="62" t="str">
        <f>'Core Indicators'!E165</f>
        <v>TZA</v>
      </c>
      <c r="F165" s="41">
        <f>'Core Indicators'!O165</f>
        <v>441435</v>
      </c>
      <c r="G165" s="41">
        <f>'Core Indicators'!W165</f>
        <v>22102000</v>
      </c>
      <c r="H165" s="41">
        <f>'Core Indicators'!AE165</f>
        <v>17124000</v>
      </c>
      <c r="I165" s="41">
        <f>'Core Indicators'!AM165</f>
        <v>234000</v>
      </c>
      <c r="J165" s="41" t="str">
        <f>'Core Indicators'!AU165</f>
        <v>x</v>
      </c>
      <c r="K165" s="41" t="str">
        <f>'Core Indicators'!BC165</f>
        <v>x</v>
      </c>
      <c r="L165" s="41">
        <f>'Core Indicators'!BK165</f>
        <v>0</v>
      </c>
      <c r="M165" s="41" t="str">
        <f>'Core Indicators'!BS165</f>
        <v>x</v>
      </c>
      <c r="N165" s="41" t="str">
        <f>'Core Indicators'!CA165</f>
        <v>x</v>
      </c>
      <c r="O165" s="41" t="e">
        <f>'Core Indicators'!CI165</f>
        <v>#N/A</v>
      </c>
      <c r="P165" s="41" t="str">
        <f>'Core Indicators'!CQ165</f>
        <v>x</v>
      </c>
      <c r="Q165" s="41">
        <f>'Core Indicators'!DG165</f>
        <v>4978000</v>
      </c>
      <c r="R165" s="41">
        <f>'Core Indicators'!DO165</f>
        <v>16511000</v>
      </c>
      <c r="S165" s="41">
        <f>'Core Indicators'!DW165</f>
        <v>614000</v>
      </c>
      <c r="T165" s="41">
        <f>'Core Indicators'!EE165</f>
        <v>0</v>
      </c>
      <c r="U165" s="41">
        <f>'Core Indicators'!EM165</f>
        <v>0</v>
      </c>
      <c r="V165" s="41">
        <f>'Core Indicators'!FC165</f>
        <v>2</v>
      </c>
      <c r="W165" s="41" t="str">
        <f>'Core Indicators'!FK165</f>
        <v>x</v>
      </c>
      <c r="X165" s="41" t="str">
        <f>'Core Indicators'!FS165</f>
        <v>x</v>
      </c>
      <c r="Y165" s="41">
        <f>'Core Indicators'!GA165</f>
        <v>2</v>
      </c>
      <c r="Z165" s="41">
        <f>'Core Indicators'!GI165</f>
        <v>0</v>
      </c>
      <c r="AA165" s="41">
        <f>'Core Indicators'!GQ165</f>
        <v>1</v>
      </c>
      <c r="AB165" s="41">
        <f>'Core Indicators'!GY165</f>
        <v>0</v>
      </c>
      <c r="AC165" s="41">
        <f>'Core Indicators'!HG165</f>
        <v>0</v>
      </c>
      <c r="AD165" s="41">
        <f>'Core Indicators'!HO165</f>
        <v>2</v>
      </c>
      <c r="AE165" s="41">
        <f>'Core Indicators'!HW165</f>
        <v>0</v>
      </c>
      <c r="AF165" s="41">
        <f>'Core Indicators'!IE165</f>
        <v>0</v>
      </c>
      <c r="AG165" s="41">
        <f>'Core Indicators'!IM165</f>
        <v>3</v>
      </c>
    </row>
    <row r="166" spans="1:33" x14ac:dyDescent="0.35">
      <c r="A166" s="62" t="str">
        <f>'Core Indicators'!A:A</f>
        <v>International Displacement in Tanzania</v>
      </c>
      <c r="B166" s="62" t="str">
        <f>'Core Indicators'!B:B</f>
        <v>Displacement</v>
      </c>
      <c r="C166" s="62" t="str">
        <f>'Core Indicators'!C166</f>
        <v>TZA002</v>
      </c>
      <c r="D166" s="62" t="str">
        <f>'Core Indicators'!D166</f>
        <v>Tanzania</v>
      </c>
      <c r="E166" s="62" t="str">
        <f>'Core Indicators'!E166</f>
        <v>TZA</v>
      </c>
      <c r="F166" s="41">
        <f>'Core Indicators'!O166</f>
        <v>187103</v>
      </c>
      <c r="G166" s="41">
        <f>'Core Indicators'!W166</f>
        <v>15015000</v>
      </c>
      <c r="H166" s="41">
        <f>'Core Indicators'!AE166</f>
        <v>15015000</v>
      </c>
      <c r="I166" s="41">
        <f>'Core Indicators'!AM166</f>
        <v>234000</v>
      </c>
      <c r="J166" s="41">
        <f>'Core Indicators'!AU166</f>
        <v>0</v>
      </c>
      <c r="K166" s="41" t="str">
        <f>'Core Indicators'!BC166</f>
        <v>x</v>
      </c>
      <c r="L166" s="41">
        <f>'Core Indicators'!BK166</f>
        <v>0</v>
      </c>
      <c r="M166" s="41" t="str">
        <f>'Core Indicators'!BS166</f>
        <v>x</v>
      </c>
      <c r="N166" s="41" t="str">
        <f>'Core Indicators'!CA166</f>
        <v>x</v>
      </c>
      <c r="O166" s="41" t="e">
        <f>'Core Indicators'!CI166</f>
        <v>#N/A</v>
      </c>
      <c r="P166" s="41" t="str">
        <f>'Core Indicators'!CQ166</f>
        <v>x</v>
      </c>
      <c r="Q166" s="41">
        <f>'Core Indicators'!DG166</f>
        <v>0</v>
      </c>
      <c r="R166" s="41">
        <f>'Core Indicators'!DO166</f>
        <v>14781000</v>
      </c>
      <c r="S166" s="41">
        <f>'Core Indicators'!DW166</f>
        <v>234000</v>
      </c>
      <c r="T166" s="41" t="str">
        <f>'Core Indicators'!EE166</f>
        <v>x</v>
      </c>
      <c r="U166" s="41" t="str">
        <f>'Core Indicators'!EM166</f>
        <v>x</v>
      </c>
      <c r="V166" s="41">
        <f>'Core Indicators'!FC166</f>
        <v>2</v>
      </c>
      <c r="W166" s="41" t="str">
        <f>'Core Indicators'!FK166</f>
        <v>x</v>
      </c>
      <c r="X166" s="41" t="str">
        <f>'Core Indicators'!FS166</f>
        <v>x</v>
      </c>
      <c r="Y166" s="41">
        <f>'Core Indicators'!GA166</f>
        <v>2</v>
      </c>
      <c r="Z166" s="41">
        <f>'Core Indicators'!GI166</f>
        <v>0</v>
      </c>
      <c r="AA166" s="41">
        <f>'Core Indicators'!GQ166</f>
        <v>1</v>
      </c>
      <c r="AB166" s="41">
        <f>'Core Indicators'!GY166</f>
        <v>0</v>
      </c>
      <c r="AC166" s="41">
        <f>'Core Indicators'!HG166</f>
        <v>0</v>
      </c>
      <c r="AD166" s="41">
        <f>'Core Indicators'!HO166</f>
        <v>2</v>
      </c>
      <c r="AE166" s="41">
        <f>'Core Indicators'!HW166</f>
        <v>0</v>
      </c>
      <c r="AF166" s="41">
        <f>'Core Indicators'!IE166</f>
        <v>0</v>
      </c>
      <c r="AG166" s="41">
        <f>'Core Indicators'!IM166</f>
        <v>3</v>
      </c>
    </row>
    <row r="167" spans="1:33" x14ac:dyDescent="0.35">
      <c r="A167" s="62" t="str">
        <f>'Core Indicators'!A:A</f>
        <v>Food Security Crisis in North-East Tanzania</v>
      </c>
      <c r="B167" s="62" t="str">
        <f>'Core Indicators'!B:B</f>
        <v>Drought</v>
      </c>
      <c r="C167" s="62" t="str">
        <f>'Core Indicators'!C167</f>
        <v>TZA003</v>
      </c>
      <c r="D167" s="62" t="str">
        <f>'Core Indicators'!D167</f>
        <v>Tanzania</v>
      </c>
      <c r="E167" s="62" t="str">
        <f>'Core Indicators'!E167</f>
        <v>TZA</v>
      </c>
      <c r="F167" s="41">
        <f>'Core Indicators'!O167</f>
        <v>357159</v>
      </c>
      <c r="G167" s="41">
        <f>'Core Indicators'!W167</f>
        <v>7087000</v>
      </c>
      <c r="H167" s="41">
        <f>'Core Indicators'!AE167</f>
        <v>2109000</v>
      </c>
      <c r="I167" s="41" t="str">
        <f>'Core Indicators'!AM167</f>
        <v>x</v>
      </c>
      <c r="J167" s="41" t="str">
        <f>'Core Indicators'!AU167</f>
        <v>x</v>
      </c>
      <c r="K167" s="41" t="str">
        <f>'Core Indicators'!BC167</f>
        <v>x</v>
      </c>
      <c r="L167" s="41">
        <f>'Core Indicators'!BK167</f>
        <v>0</v>
      </c>
      <c r="M167" s="41" t="str">
        <f>'Core Indicators'!BS167</f>
        <v>x</v>
      </c>
      <c r="N167" s="41" t="str">
        <f>'Core Indicators'!CA167</f>
        <v>x</v>
      </c>
      <c r="O167" s="41" t="e">
        <f>'Core Indicators'!CI167</f>
        <v>#N/A</v>
      </c>
      <c r="P167" s="41" t="str">
        <f>'Core Indicators'!CQ167</f>
        <v>x</v>
      </c>
      <c r="Q167" s="41">
        <f>'Core Indicators'!DG167</f>
        <v>4978000</v>
      </c>
      <c r="R167" s="41">
        <f>'Core Indicators'!DO167</f>
        <v>1730000</v>
      </c>
      <c r="S167" s="41">
        <f>'Core Indicators'!DW167</f>
        <v>379000</v>
      </c>
      <c r="T167" s="41">
        <f>'Core Indicators'!EE167</f>
        <v>0</v>
      </c>
      <c r="U167" s="41">
        <f>'Core Indicators'!EM167</f>
        <v>0</v>
      </c>
      <c r="V167" s="41">
        <f>'Core Indicators'!FC167</f>
        <v>2</v>
      </c>
      <c r="W167" s="41" t="str">
        <f>'Core Indicators'!FK167</f>
        <v>x</v>
      </c>
      <c r="X167" s="41" t="str">
        <f>'Core Indicators'!FS167</f>
        <v>x</v>
      </c>
      <c r="Y167" s="41">
        <f>'Core Indicators'!GA167</f>
        <v>2</v>
      </c>
      <c r="Z167" s="41">
        <f>'Core Indicators'!GI167</f>
        <v>0</v>
      </c>
      <c r="AA167" s="41">
        <f>'Core Indicators'!GQ167</f>
        <v>1</v>
      </c>
      <c r="AB167" s="41">
        <f>'Core Indicators'!GY167</f>
        <v>0</v>
      </c>
      <c r="AC167" s="41">
        <f>'Core Indicators'!HG167</f>
        <v>0</v>
      </c>
      <c r="AD167" s="41">
        <f>'Core Indicators'!HO167</f>
        <v>2</v>
      </c>
      <c r="AE167" s="41">
        <f>'Core Indicators'!HW167</f>
        <v>0</v>
      </c>
      <c r="AF167" s="41">
        <f>'Core Indicators'!IE167</f>
        <v>0</v>
      </c>
      <c r="AG167" s="41">
        <f>'Core Indicators'!IM167</f>
        <v>3</v>
      </c>
    </row>
    <row r="168" spans="1:33" x14ac:dyDescent="0.35">
      <c r="A168" s="62" t="str">
        <f>'Core Indicators'!A:A</f>
        <v>International Displacement in Uganda</v>
      </c>
      <c r="B168" s="62" t="str">
        <f>'Core Indicators'!B:B</f>
        <v>Displacement</v>
      </c>
      <c r="C168" s="62" t="str">
        <f>'Core Indicators'!C168</f>
        <v>UGA005</v>
      </c>
      <c r="D168" s="62" t="str">
        <f>'Core Indicators'!D168</f>
        <v>Uganda</v>
      </c>
      <c r="E168" s="62" t="str">
        <f>'Core Indicators'!E168</f>
        <v>UGA</v>
      </c>
      <c r="F168" s="41">
        <f>'Core Indicators'!O168</f>
        <v>26513</v>
      </c>
      <c r="G168" s="41">
        <f>'Core Indicators'!W168</f>
        <v>7756000</v>
      </c>
      <c r="H168" s="41">
        <f>'Core Indicators'!AE168</f>
        <v>1722000</v>
      </c>
      <c r="I168" s="41">
        <f>'Core Indicators'!AM168</f>
        <v>1722000</v>
      </c>
      <c r="J168" s="41" t="str">
        <f>'Core Indicators'!AU168</f>
        <v>x</v>
      </c>
      <c r="K168" s="41">
        <f>'Core Indicators'!BC168</f>
        <v>127000</v>
      </c>
      <c r="L168" s="41" t="str">
        <f>'Core Indicators'!BK168</f>
        <v>x</v>
      </c>
      <c r="M168" s="41" t="str">
        <f>'Core Indicators'!BS168</f>
        <v>x</v>
      </c>
      <c r="N168" s="41" t="str">
        <f>'Core Indicators'!CA168</f>
        <v>x</v>
      </c>
      <c r="O168" s="41" t="e">
        <f>'Core Indicators'!CI168</f>
        <v>#N/A</v>
      </c>
      <c r="P168" s="41" t="str">
        <f>'Core Indicators'!CQ168</f>
        <v>x</v>
      </c>
      <c r="Q168" s="41">
        <f>'Core Indicators'!DG168</f>
        <v>6033000</v>
      </c>
      <c r="R168" s="41">
        <f>'Core Indicators'!DO168</f>
        <v>0</v>
      </c>
      <c r="S168" s="41">
        <f>'Core Indicators'!DW168</f>
        <v>1722000</v>
      </c>
      <c r="T168" s="41" t="str">
        <f>'Core Indicators'!EE168</f>
        <v>x</v>
      </c>
      <c r="U168" s="41" t="str">
        <f>'Core Indicators'!EM168</f>
        <v>x</v>
      </c>
      <c r="V168" s="41">
        <f>'Core Indicators'!FC168</f>
        <v>2</v>
      </c>
      <c r="W168" s="41" t="e">
        <f>'Core Indicators'!FK168</f>
        <v>#N/A</v>
      </c>
      <c r="X168" s="41" t="e">
        <f>'Core Indicators'!FS168</f>
        <v>#N/A</v>
      </c>
      <c r="Y168" s="41">
        <f>'Core Indicators'!GA168</f>
        <v>2</v>
      </c>
      <c r="Z168" s="41">
        <f>'Core Indicators'!GI168</f>
        <v>1</v>
      </c>
      <c r="AA168" s="41">
        <f>'Core Indicators'!GQ168</f>
        <v>0</v>
      </c>
      <c r="AB168" s="41">
        <f>'Core Indicators'!GY168</f>
        <v>0</v>
      </c>
      <c r="AC168" s="41">
        <f>'Core Indicators'!HG168</f>
        <v>2</v>
      </c>
      <c r="AD168" s="41">
        <f>'Core Indicators'!HO168</f>
        <v>1</v>
      </c>
      <c r="AE168" s="41">
        <f>'Core Indicators'!HW168</f>
        <v>0</v>
      </c>
      <c r="AF168" s="41">
        <f>'Core Indicators'!IE168</f>
        <v>1</v>
      </c>
      <c r="AG168" s="41">
        <f>'Core Indicators'!IM168</f>
        <v>2</v>
      </c>
    </row>
    <row r="169" spans="1:33" x14ac:dyDescent="0.35">
      <c r="A169" s="62" t="str">
        <f>'Core Indicators'!A:A</f>
        <v>Russia-Ukraine conflict</v>
      </c>
      <c r="B169" s="62" t="str">
        <f>'Core Indicators'!B:B</f>
        <v>Conflict,Displacement</v>
      </c>
      <c r="C169" s="62" t="str">
        <f>'Core Indicators'!C169</f>
        <v>UKR002</v>
      </c>
      <c r="D169" s="62" t="str">
        <f>'Core Indicators'!D169</f>
        <v>Ukraine</v>
      </c>
      <c r="E169" s="62" t="str">
        <f>'Core Indicators'!E169</f>
        <v>UKR</v>
      </c>
      <c r="F169" s="41">
        <f>'Core Indicators'!O169</f>
        <v>603628</v>
      </c>
      <c r="G169" s="41">
        <f>'Core Indicators'!W169</f>
        <v>38376000</v>
      </c>
      <c r="H169" s="41">
        <f>'Core Indicators'!AE169</f>
        <v>16749000</v>
      </c>
      <c r="I169" s="41">
        <f>'Core Indicators'!AM169</f>
        <v>14363000</v>
      </c>
      <c r="J169" s="41">
        <f>'Core Indicators'!AU169</f>
        <v>3886</v>
      </c>
      <c r="K169" s="41" t="str">
        <f>'Core Indicators'!BC169</f>
        <v>x</v>
      </c>
      <c r="L169" s="41">
        <f>'Core Indicators'!BK169</f>
        <v>24502</v>
      </c>
      <c r="M169" s="41" t="str">
        <f>'Core Indicators'!BS169</f>
        <v>x</v>
      </c>
      <c r="N169" s="41" t="str">
        <f>'Core Indicators'!CA169</f>
        <v>x</v>
      </c>
      <c r="O169" s="41" t="e">
        <f>'Core Indicators'!CI169</f>
        <v>#N/A</v>
      </c>
      <c r="P169" s="41">
        <f>'Core Indicators'!CQ169</f>
        <v>486000000000</v>
      </c>
      <c r="Q169" s="41">
        <f>'Core Indicators'!DG169</f>
        <v>21626000</v>
      </c>
      <c r="R169" s="41">
        <f>'Core Indicators'!DO169</f>
        <v>2127000</v>
      </c>
      <c r="S169" s="41">
        <f>'Core Indicators'!DW169</f>
        <v>9504000</v>
      </c>
      <c r="T169" s="41">
        <f>'Core Indicators'!EE169</f>
        <v>1170000</v>
      </c>
      <c r="U169" s="41">
        <f>'Core Indicators'!EM169</f>
        <v>3948000</v>
      </c>
      <c r="V169" s="41">
        <f>'Core Indicators'!FC169</f>
        <v>4</v>
      </c>
      <c r="W169" s="41" t="str">
        <f>'Core Indicators'!FK169</f>
        <v>x</v>
      </c>
      <c r="X169" s="41" t="str">
        <f>'Core Indicators'!FS169</f>
        <v>x</v>
      </c>
      <c r="Y169" s="41">
        <f>'Core Indicators'!GA169</f>
        <v>1</v>
      </c>
      <c r="Z169" s="41">
        <f>'Core Indicators'!GI169</f>
        <v>3</v>
      </c>
      <c r="AA169" s="41">
        <f>'Core Indicators'!GQ169</f>
        <v>1</v>
      </c>
      <c r="AB169" s="41">
        <f>'Core Indicators'!GY169</f>
        <v>3</v>
      </c>
      <c r="AC169" s="41">
        <f>'Core Indicators'!HG169</f>
        <v>2</v>
      </c>
      <c r="AD169" s="41">
        <f>'Core Indicators'!HO169</f>
        <v>3</v>
      </c>
      <c r="AE169" s="41">
        <f>'Core Indicators'!HW169</f>
        <v>3</v>
      </c>
      <c r="AF169" s="41">
        <f>'Core Indicators'!IE169</f>
        <v>3</v>
      </c>
      <c r="AG169" s="41">
        <f>'Core Indicators'!IM169</f>
        <v>3</v>
      </c>
    </row>
    <row r="170" spans="1:33" x14ac:dyDescent="0.35">
      <c r="A170" s="62" t="str">
        <f>'Core Indicators'!A:A</f>
        <v>Complex crisis in Venezuela</v>
      </c>
      <c r="B170" s="62" t="str">
        <f>'Core Indicators'!B:B</f>
        <v>Socio-political,Violence,Floods</v>
      </c>
      <c r="C170" s="62" t="str">
        <f>'Core Indicators'!C170</f>
        <v>VEN001</v>
      </c>
      <c r="D170" s="62" t="str">
        <f>'Core Indicators'!D170</f>
        <v>Venezuela</v>
      </c>
      <c r="E170" s="62" t="str">
        <f>'Core Indicators'!E170</f>
        <v>VEN</v>
      </c>
      <c r="F170" s="41">
        <f>'Core Indicators'!O170</f>
        <v>882050</v>
      </c>
      <c r="G170" s="41">
        <f>'Core Indicators'!W170</f>
        <v>28302000</v>
      </c>
      <c r="H170" s="41">
        <f>'Core Indicators'!AE170</f>
        <v>19528000</v>
      </c>
      <c r="I170" s="41">
        <f>'Core Indicators'!AM170</f>
        <v>7700000</v>
      </c>
      <c r="J170" s="41" t="str">
        <f>'Core Indicators'!AU170</f>
        <v>x</v>
      </c>
      <c r="K170" s="41" t="str">
        <f>'Core Indicators'!BC170</f>
        <v>x</v>
      </c>
      <c r="L170" s="41">
        <f>'Core Indicators'!BK170</f>
        <v>217</v>
      </c>
      <c r="M170" s="41" t="str">
        <f>'Core Indicators'!BS170</f>
        <v>x</v>
      </c>
      <c r="N170" s="41" t="str">
        <f>'Core Indicators'!CA170</f>
        <v>x</v>
      </c>
      <c r="O170" s="41" t="e">
        <f>'Core Indicators'!CI170</f>
        <v>#N/A</v>
      </c>
      <c r="P170" s="41" t="str">
        <f>'Core Indicators'!CQ170</f>
        <v>x</v>
      </c>
      <c r="Q170" s="41">
        <f>'Core Indicators'!DG170</f>
        <v>8774000</v>
      </c>
      <c r="R170" s="41">
        <f>'Core Indicators'!DO170</f>
        <v>11928000</v>
      </c>
      <c r="S170" s="41">
        <f>'Core Indicators'!DW170</f>
        <v>7600000</v>
      </c>
      <c r="T170" s="41">
        <f>'Core Indicators'!EE170</f>
        <v>0</v>
      </c>
      <c r="U170" s="41">
        <f>'Core Indicators'!EM170</f>
        <v>0</v>
      </c>
      <c r="V170" s="41">
        <f>'Core Indicators'!FC170</f>
        <v>5</v>
      </c>
      <c r="W170" s="41" t="str">
        <f>'Core Indicators'!FK170</f>
        <v>x</v>
      </c>
      <c r="X170" s="41" t="str">
        <f>'Core Indicators'!FS170</f>
        <v>x</v>
      </c>
      <c r="Y170" s="41">
        <f>'Core Indicators'!GA170</f>
        <v>2</v>
      </c>
      <c r="Z170" s="41">
        <f>'Core Indicators'!GI170</f>
        <v>2</v>
      </c>
      <c r="AA170" s="41">
        <f>'Core Indicators'!GQ170</f>
        <v>2</v>
      </c>
      <c r="AB170" s="41">
        <f>'Core Indicators'!GY170</f>
        <v>0</v>
      </c>
      <c r="AC170" s="41">
        <f>'Core Indicators'!HG170</f>
        <v>2</v>
      </c>
      <c r="AD170" s="41">
        <f>'Core Indicators'!HO170</f>
        <v>2</v>
      </c>
      <c r="AE170" s="41">
        <f>'Core Indicators'!HW170</f>
        <v>1</v>
      </c>
      <c r="AF170" s="41">
        <f>'Core Indicators'!IE170</f>
        <v>1</v>
      </c>
      <c r="AG170" s="41">
        <f>'Core Indicators'!IM170</f>
        <v>2</v>
      </c>
    </row>
    <row r="171" spans="1:33" x14ac:dyDescent="0.35">
      <c r="A171" s="62" t="str">
        <f>'Core Indicators'!A:A</f>
        <v>Conflict in Yemen</v>
      </c>
      <c r="B171" s="62" t="str">
        <f>'Core Indicators'!B:B</f>
        <v>Conflict</v>
      </c>
      <c r="C171" s="62" t="str">
        <f>'Core Indicators'!C171</f>
        <v>YEM001</v>
      </c>
      <c r="D171" s="62" t="str">
        <f>'Core Indicators'!D171</f>
        <v>Yemen</v>
      </c>
      <c r="E171" s="62" t="str">
        <f>'Core Indicators'!E171</f>
        <v>YEM</v>
      </c>
      <c r="F171" s="41">
        <f>'Core Indicators'!O171</f>
        <v>527970</v>
      </c>
      <c r="G171" s="41">
        <f>'Core Indicators'!W171</f>
        <v>34450000</v>
      </c>
      <c r="H171" s="41">
        <f>'Core Indicators'!AE171</f>
        <v>34450000</v>
      </c>
      <c r="I171" s="41">
        <f>'Core Indicators'!AM171</f>
        <v>5797000</v>
      </c>
      <c r="J171" s="41">
        <f>'Core Indicators'!AU171</f>
        <v>1037</v>
      </c>
      <c r="K171" s="41">
        <f>'Core Indicators'!BC171</f>
        <v>35674</v>
      </c>
      <c r="L171" s="41">
        <f>'Core Indicators'!BK171</f>
        <v>1024</v>
      </c>
      <c r="M171" s="41" t="str">
        <f>'Core Indicators'!BS171</f>
        <v>x</v>
      </c>
      <c r="N171" s="41" t="str">
        <f>'Core Indicators'!CA171</f>
        <v>x</v>
      </c>
      <c r="O171" s="41" t="e">
        <f>'Core Indicators'!CI171</f>
        <v>#N/A</v>
      </c>
      <c r="P171" s="41" t="str">
        <f>'Core Indicators'!CQ171</f>
        <v>x</v>
      </c>
      <c r="Q171" s="41">
        <f>'Core Indicators'!DG171</f>
        <v>0</v>
      </c>
      <c r="R171" s="41">
        <f>'Core Indicators'!DO171</f>
        <v>16250000</v>
      </c>
      <c r="S171" s="41">
        <f>'Core Indicators'!DW171</f>
        <v>6916000</v>
      </c>
      <c r="T171" s="41">
        <f>'Core Indicators'!EE171</f>
        <v>6188000</v>
      </c>
      <c r="U171" s="41">
        <f>'Core Indicators'!EM171</f>
        <v>5096000</v>
      </c>
      <c r="V171" s="41">
        <f>'Core Indicators'!FC171</f>
        <v>5</v>
      </c>
      <c r="W171" s="41" t="str">
        <f>'Core Indicators'!FK171</f>
        <v>x</v>
      </c>
      <c r="X171" s="41" t="str">
        <f>'Core Indicators'!FS171</f>
        <v>x</v>
      </c>
      <c r="Y171" s="41">
        <f>'Core Indicators'!GA171</f>
        <v>1</v>
      </c>
      <c r="Z171" s="41">
        <f>'Core Indicators'!GI171</f>
        <v>3</v>
      </c>
      <c r="AA171" s="41">
        <f>'Core Indicators'!GQ171</f>
        <v>2</v>
      </c>
      <c r="AB171" s="41">
        <f>'Core Indicators'!GY171</f>
        <v>0</v>
      </c>
      <c r="AC171" s="41">
        <f>'Core Indicators'!HG171</f>
        <v>2</v>
      </c>
      <c r="AD171" s="41">
        <f>'Core Indicators'!HO171</f>
        <v>3</v>
      </c>
      <c r="AE171" s="41">
        <f>'Core Indicators'!HW171</f>
        <v>2</v>
      </c>
      <c r="AF171" s="41">
        <f>'Core Indicators'!IE171</f>
        <v>2</v>
      </c>
      <c r="AG171" s="41">
        <f>'Core Indicators'!IM171</f>
        <v>2</v>
      </c>
    </row>
    <row r="172" spans="1:33" x14ac:dyDescent="0.35">
      <c r="A172" s="62" t="str">
        <f>'Core Indicators'!A:A</f>
        <v>Mixed migration flows in Yemen</v>
      </c>
      <c r="B172" s="62" t="str">
        <f>'Core Indicators'!B:B</f>
        <v>Displacement</v>
      </c>
      <c r="C172" s="62" t="str">
        <f>'Core Indicators'!C172</f>
        <v>YEM002</v>
      </c>
      <c r="D172" s="62" t="str">
        <f>'Core Indicators'!D172</f>
        <v>Yemen</v>
      </c>
      <c r="E172" s="62" t="str">
        <f>'Core Indicators'!E172</f>
        <v>YEM</v>
      </c>
      <c r="F172" s="41">
        <f>'Core Indicators'!O172</f>
        <v>131000</v>
      </c>
      <c r="G172" s="41">
        <f>'Core Indicators'!W172</f>
        <v>369000</v>
      </c>
      <c r="H172" s="41">
        <f>'Core Indicators'!AE172</f>
        <v>369000</v>
      </c>
      <c r="I172" s="41">
        <f>'Core Indicators'!AM172</f>
        <v>369000</v>
      </c>
      <c r="J172" s="41">
        <f>'Core Indicators'!AU172</f>
        <v>234</v>
      </c>
      <c r="K172" s="41">
        <f>'Core Indicators'!BC172</f>
        <v>35674</v>
      </c>
      <c r="L172" s="41">
        <f>'Core Indicators'!BK172</f>
        <v>73</v>
      </c>
      <c r="M172" s="41" t="str">
        <f>'Core Indicators'!BS172</f>
        <v>x</v>
      </c>
      <c r="N172" s="41" t="str">
        <f>'Core Indicators'!CA172</f>
        <v>x</v>
      </c>
      <c r="O172" s="41" t="e">
        <f>'Core Indicators'!CI172</f>
        <v>#N/A</v>
      </c>
      <c r="P172" s="41" t="str">
        <f>'Core Indicators'!CQ172</f>
        <v>x</v>
      </c>
      <c r="Q172" s="41">
        <f>'Core Indicators'!DG172</f>
        <v>0</v>
      </c>
      <c r="R172" s="41">
        <f>'Core Indicators'!DO172</f>
        <v>0</v>
      </c>
      <c r="S172" s="41">
        <f>'Core Indicators'!DW172</f>
        <v>0</v>
      </c>
      <c r="T172" s="41">
        <f>'Core Indicators'!EE172</f>
        <v>369000</v>
      </c>
      <c r="U172" s="41">
        <f>'Core Indicators'!EM172</f>
        <v>0</v>
      </c>
      <c r="V172" s="41">
        <f>'Core Indicators'!FC172</f>
        <v>1</v>
      </c>
      <c r="W172" s="41" t="str">
        <f>'Core Indicators'!FK172</f>
        <v>x</v>
      </c>
      <c r="X172" s="41" t="str">
        <f>'Core Indicators'!FS172</f>
        <v>x</v>
      </c>
      <c r="Y172" s="41">
        <f>'Core Indicators'!GA172</f>
        <v>1</v>
      </c>
      <c r="Z172" s="41">
        <f>'Core Indicators'!GI172</f>
        <v>3</v>
      </c>
      <c r="AA172" s="41">
        <f>'Core Indicators'!GQ172</f>
        <v>2</v>
      </c>
      <c r="AB172" s="41">
        <f>'Core Indicators'!GY172</f>
        <v>0</v>
      </c>
      <c r="AC172" s="41">
        <f>'Core Indicators'!HG172</f>
        <v>0</v>
      </c>
      <c r="AD172" s="41">
        <f>'Core Indicators'!HO172</f>
        <v>2</v>
      </c>
      <c r="AE172" s="41">
        <f>'Core Indicators'!HW172</f>
        <v>2</v>
      </c>
      <c r="AF172" s="41">
        <f>'Core Indicators'!IE172</f>
        <v>3</v>
      </c>
      <c r="AG172" s="41">
        <f>'Core Indicators'!IM172</f>
        <v>0</v>
      </c>
    </row>
    <row r="173" spans="1:33" x14ac:dyDescent="0.35">
      <c r="A173" s="62" t="str">
        <f>'Core Indicators'!A:A</f>
        <v>Drought in Zambia</v>
      </c>
      <c r="B173" s="62" t="str">
        <f>'Core Indicators'!B:B</f>
        <v>Drought,Food Security</v>
      </c>
      <c r="C173" s="62" t="str">
        <f>'Core Indicators'!C173</f>
        <v>ZMB002</v>
      </c>
      <c r="D173" s="62" t="str">
        <f>'Core Indicators'!D173</f>
        <v>Zambia</v>
      </c>
      <c r="E173" s="62" t="str">
        <f>'Core Indicators'!E173</f>
        <v>ZMB</v>
      </c>
      <c r="F173" s="41">
        <f>'Core Indicators'!O173</f>
        <v>752618</v>
      </c>
      <c r="G173" s="41">
        <f>'Core Indicators'!W173</f>
        <v>21185000</v>
      </c>
      <c r="H173" s="41">
        <f>'Core Indicators'!AE173</f>
        <v>15341000</v>
      </c>
      <c r="I173" s="41">
        <f>'Core Indicators'!AM173</f>
        <v>104000</v>
      </c>
      <c r="J173" s="41">
        <f>'Core Indicators'!AU173</f>
        <v>0</v>
      </c>
      <c r="K173" s="41">
        <f>'Core Indicators'!BC173</f>
        <v>23378</v>
      </c>
      <c r="L173" s="41">
        <f>'Core Indicators'!BK173</f>
        <v>740</v>
      </c>
      <c r="M173" s="41">
        <f>'Core Indicators'!BS173</f>
        <v>0</v>
      </c>
      <c r="N173" s="41">
        <f>'Core Indicators'!CA173</f>
        <v>0</v>
      </c>
      <c r="O173" s="41" t="e">
        <f>'Core Indicators'!CI173</f>
        <v>#N/A</v>
      </c>
      <c r="P173" s="41" t="str">
        <f>'Core Indicators'!CQ173</f>
        <v>x</v>
      </c>
      <c r="Q173" s="41">
        <f>'Core Indicators'!DG173</f>
        <v>5844000</v>
      </c>
      <c r="R173" s="41">
        <f>'Core Indicators'!DO173</f>
        <v>5541000</v>
      </c>
      <c r="S173" s="41">
        <f>'Core Indicators'!DW173</f>
        <v>9762000</v>
      </c>
      <c r="T173" s="41">
        <f>'Core Indicators'!EE173</f>
        <v>38000</v>
      </c>
      <c r="U173" s="41">
        <f>'Core Indicators'!EM173</f>
        <v>0</v>
      </c>
      <c r="V173" s="41">
        <f>'Core Indicators'!FC173</f>
        <v>3</v>
      </c>
      <c r="W173" s="41" t="str">
        <f>'Core Indicators'!FK173</f>
        <v>x</v>
      </c>
      <c r="X173" s="41" t="str">
        <f>'Core Indicators'!FS173</f>
        <v>x</v>
      </c>
      <c r="Y173" s="41">
        <f>'Core Indicators'!GA173</f>
        <v>1</v>
      </c>
      <c r="Z173" s="41">
        <f>'Core Indicators'!GI173</f>
        <v>1</v>
      </c>
      <c r="AA173" s="41">
        <f>'Core Indicators'!GQ173</f>
        <v>1</v>
      </c>
      <c r="AB173" s="41">
        <f>'Core Indicators'!GY173</f>
        <v>0</v>
      </c>
      <c r="AC173" s="41">
        <f>'Core Indicators'!HG173</f>
        <v>0</v>
      </c>
      <c r="AD173" s="41">
        <f>'Core Indicators'!HO173</f>
        <v>0</v>
      </c>
      <c r="AE173" s="41">
        <f>'Core Indicators'!HW173</f>
        <v>0</v>
      </c>
      <c r="AF173" s="41">
        <f>'Core Indicators'!IE173</f>
        <v>0</v>
      </c>
      <c r="AG173" s="41">
        <f>'Core Indicators'!IM173</f>
        <v>3</v>
      </c>
    </row>
    <row r="174" spans="1:33" x14ac:dyDescent="0.35">
      <c r="A174" s="62" t="str">
        <f>'Core Indicators'!A:A</f>
        <v>Complex crisis in Zimbabwe</v>
      </c>
      <c r="B174" s="62" t="str">
        <f>'Core Indicators'!B:B</f>
        <v>Socio-political,Drought,Food Security</v>
      </c>
      <c r="C174" s="62" t="str">
        <f>'Core Indicators'!C174</f>
        <v>ZWE001</v>
      </c>
      <c r="D174" s="62" t="str">
        <f>'Core Indicators'!D174</f>
        <v>Zimbabwe</v>
      </c>
      <c r="E174" s="62" t="str">
        <f>'Core Indicators'!E174</f>
        <v>ZWE</v>
      </c>
      <c r="F174" s="41">
        <f>'Core Indicators'!O174</f>
        <v>386850</v>
      </c>
      <c r="G174" s="41">
        <f>'Core Indicators'!W174</f>
        <v>17051000</v>
      </c>
      <c r="H174" s="41">
        <f>'Core Indicators'!AE174</f>
        <v>17051000</v>
      </c>
      <c r="I174" s="41">
        <f>'Core Indicators'!AM174</f>
        <v>23000</v>
      </c>
      <c r="J174" s="41">
        <f>'Core Indicators'!AU174</f>
        <v>0</v>
      </c>
      <c r="K174" s="41">
        <f>'Core Indicators'!BC174</f>
        <v>34550</v>
      </c>
      <c r="L174" s="41">
        <f>'Core Indicators'!BK174</f>
        <v>719</v>
      </c>
      <c r="M174" s="41" t="str">
        <f>'Core Indicators'!BS174</f>
        <v>x</v>
      </c>
      <c r="N174" s="41" t="str">
        <f>'Core Indicators'!CA174</f>
        <v>x</v>
      </c>
      <c r="O174" s="41" t="e">
        <f>'Core Indicators'!CI174</f>
        <v>#N/A</v>
      </c>
      <c r="P174" s="41" t="str">
        <f>'Core Indicators'!CQ174</f>
        <v>x</v>
      </c>
      <c r="Q174" s="41">
        <f>'Core Indicators'!DG174</f>
        <v>0</v>
      </c>
      <c r="R174" s="41">
        <f>'Core Indicators'!DO174</f>
        <v>7651000</v>
      </c>
      <c r="S174" s="41">
        <f>'Core Indicators'!DW174</f>
        <v>9400000</v>
      </c>
      <c r="T174" s="41" t="str">
        <f>'Core Indicators'!EE174</f>
        <v>x</v>
      </c>
      <c r="U174" s="41" t="str">
        <f>'Core Indicators'!EM174</f>
        <v>x</v>
      </c>
      <c r="V174" s="41">
        <f>'Core Indicators'!FC174</f>
        <v>4</v>
      </c>
      <c r="W174" s="41" t="str">
        <f>'Core Indicators'!FK174</f>
        <v>x</v>
      </c>
      <c r="X174" s="41" t="str">
        <f>'Core Indicators'!FS174</f>
        <v>x</v>
      </c>
      <c r="Y174" s="41">
        <f>'Core Indicators'!GA174</f>
        <v>2</v>
      </c>
      <c r="Z174" s="41">
        <f>'Core Indicators'!GI174</f>
        <v>1</v>
      </c>
      <c r="AA174" s="41">
        <f>'Core Indicators'!GQ174</f>
        <v>1</v>
      </c>
      <c r="AB174" s="41">
        <f>'Core Indicators'!GY174</f>
        <v>0</v>
      </c>
      <c r="AC174" s="41">
        <f>'Core Indicators'!HG174</f>
        <v>2</v>
      </c>
      <c r="AD174" s="41">
        <f>'Core Indicators'!HO174</f>
        <v>0</v>
      </c>
      <c r="AE174" s="41">
        <f>'Core Indicators'!HW174</f>
        <v>0</v>
      </c>
      <c r="AF174" s="41">
        <f>'Core Indicators'!IE174</f>
        <v>2</v>
      </c>
      <c r="AG174" s="41">
        <f>'Core Indicators'!IM174</f>
        <v>3</v>
      </c>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17283"/>
  </sheetPr>
  <dimension ref="A1:I174"/>
  <sheetViews>
    <sheetView topLeftCell="A137" workbookViewId="0">
      <selection activeCell="G152" sqref="G152"/>
    </sheetView>
  </sheetViews>
  <sheetFormatPr defaultColWidth="8.453125" defaultRowHeight="14.5" x14ac:dyDescent="0.35"/>
  <cols>
    <col min="1" max="1" width="8.453125" customWidth="1"/>
    <col min="2" max="5" width="9.453125" customWidth="1"/>
    <col min="6" max="6" width="7" customWidth="1"/>
    <col min="7" max="7" width="6.453125" customWidth="1"/>
  </cols>
  <sheetData>
    <row r="1" spans="1:9" x14ac:dyDescent="0.35">
      <c r="A1" s="314"/>
      <c r="B1" s="296"/>
      <c r="C1" s="296"/>
      <c r="D1" s="296"/>
      <c r="E1" s="296"/>
      <c r="F1" s="296"/>
      <c r="G1" s="296"/>
      <c r="H1" s="296"/>
    </row>
    <row r="2" spans="1:9" ht="147" customHeight="1" x14ac:dyDescent="0.35">
      <c r="A2" s="185" t="s">
        <v>1</v>
      </c>
      <c r="B2" s="186" t="s">
        <v>10108</v>
      </c>
      <c r="C2" s="186" t="s">
        <v>10109</v>
      </c>
      <c r="D2" s="186" t="s">
        <v>10110</v>
      </c>
      <c r="E2" s="186" t="s">
        <v>10111</v>
      </c>
      <c r="F2" s="187" t="s">
        <v>10109</v>
      </c>
      <c r="G2" s="187" t="s">
        <v>10112</v>
      </c>
      <c r="H2" s="188" t="s">
        <v>10113</v>
      </c>
      <c r="I2" s="87" t="s">
        <v>6</v>
      </c>
    </row>
    <row r="3" spans="1:9" x14ac:dyDescent="0.35">
      <c r="A3" s="189" t="str">
        <f>Lists!C:C</f>
        <v>AFG001</v>
      </c>
      <c r="B3" s="190">
        <f t="shared" ref="B3:B34" si="0">ROUND(AVERAGE(C3:E3),1)</f>
        <v>0.8</v>
      </c>
      <c r="C3" s="190">
        <f t="shared" ref="C3:C34" si="1">IF(F3="x","x",ROUND((5-(3-F3)/2*5),1))</f>
        <v>2.2999999999999998</v>
      </c>
      <c r="D3" s="190">
        <f t="shared" ref="D3:D34" si="2">IF(G3&gt;365,5,ROUND((5-(365-G3)/364*5),1))</f>
        <v>0.2</v>
      </c>
      <c r="E3" s="190">
        <f t="shared" ref="E3:E34" si="3">IF(H3&gt;3,5,ROUND((5-(3-H3)/3*5),1))</f>
        <v>0</v>
      </c>
      <c r="F3" s="190">
        <f>'Data Reliability'!B3</f>
        <v>1.9</v>
      </c>
      <c r="G3" s="191">
        <f>Reliability_updated!V3</f>
        <v>12.1</v>
      </c>
      <c r="H3" s="191">
        <f>'Data Reliability'!C3</f>
        <v>0</v>
      </c>
      <c r="I3" t="str">
        <f>IF(Reliability!B3="x","x",(IF(ROUNDUP(Reliability!B3,0)=1,"Very High",IF(ROUNDUP(Reliability!B3,0)=2,"High",IF(ROUNDUP(Reliability!B3,0)=3,"Medium",IF(ROUNDUP(Reliability!B3,0)=4,"Low","Very Low"))))))</f>
        <v>Very High</v>
      </c>
    </row>
    <row r="4" spans="1:9" x14ac:dyDescent="0.35">
      <c r="A4" s="189" t="str">
        <f>Lists!C:C</f>
        <v>AFG006</v>
      </c>
      <c r="B4" s="190">
        <f t="shared" si="0"/>
        <v>1.8</v>
      </c>
      <c r="C4" s="190">
        <f t="shared" si="1"/>
        <v>1.8</v>
      </c>
      <c r="D4" s="190">
        <f t="shared" si="2"/>
        <v>0.2</v>
      </c>
      <c r="E4" s="190">
        <f t="shared" si="3"/>
        <v>3.3</v>
      </c>
      <c r="F4" s="190">
        <f>'Data Reliability'!B4</f>
        <v>1.7</v>
      </c>
      <c r="G4" s="191">
        <f>Reliability_updated!V4</f>
        <v>12.1</v>
      </c>
      <c r="H4" s="191">
        <f>'Data Reliability'!C4</f>
        <v>2</v>
      </c>
      <c r="I4" t="str">
        <f>IF(Reliability!B4="x","x",(IF(ROUNDUP(Reliability!B4,0)=1,"Very High",IF(ROUNDUP(Reliability!B4,0)=2,"High",IF(ROUNDUP(Reliability!B4,0)=3,"Medium",IF(ROUNDUP(Reliability!B4,0)=4,"Low","Very Low"))))))</f>
        <v>High</v>
      </c>
    </row>
    <row r="5" spans="1:9" x14ac:dyDescent="0.35">
      <c r="A5" s="189" t="str">
        <f>Lists!C:C</f>
        <v>AGO002</v>
      </c>
      <c r="B5" s="190">
        <f t="shared" si="0"/>
        <v>0.8</v>
      </c>
      <c r="C5" s="190">
        <f t="shared" si="1"/>
        <v>0.8</v>
      </c>
      <c r="D5" s="190">
        <f t="shared" si="2"/>
        <v>1.7</v>
      </c>
      <c r="E5" s="190">
        <f t="shared" si="3"/>
        <v>0</v>
      </c>
      <c r="F5" s="190">
        <f>'Data Reliability'!B5</f>
        <v>1.3</v>
      </c>
      <c r="G5" s="191">
        <f>Reliability_updated!V5</f>
        <v>123.7</v>
      </c>
      <c r="H5" s="191">
        <f>'Data Reliability'!C5</f>
        <v>0</v>
      </c>
      <c r="I5" t="str">
        <f>IF(Reliability!B5="x","x",(IF(ROUNDUP(Reliability!B5,0)=1,"Very High",IF(ROUNDUP(Reliability!B5,0)=2,"High",IF(ROUNDUP(Reliability!B5,0)=3,"Medium",IF(ROUNDUP(Reliability!B5,0)=4,"Low","Very Low"))))))</f>
        <v>Very High</v>
      </c>
    </row>
    <row r="6" spans="1:9" x14ac:dyDescent="0.35">
      <c r="A6" s="189" t="str">
        <f>Lists!C:C</f>
        <v>ARM002</v>
      </c>
      <c r="B6" s="190">
        <f t="shared" si="0"/>
        <v>0.9</v>
      </c>
      <c r="C6" s="190">
        <f t="shared" si="1"/>
        <v>2.5</v>
      </c>
      <c r="D6" s="190">
        <f t="shared" si="2"/>
        <v>0.1</v>
      </c>
      <c r="E6" s="190">
        <f t="shared" si="3"/>
        <v>0</v>
      </c>
      <c r="F6" s="190">
        <f>'Data Reliability'!B6</f>
        <v>2</v>
      </c>
      <c r="G6" s="191">
        <f>Reliability_updated!V6</f>
        <v>10.7</v>
      </c>
      <c r="H6" s="191">
        <f>'Data Reliability'!C6</f>
        <v>0</v>
      </c>
      <c r="I6" t="str">
        <f>IF(Reliability!B6="x","x",(IF(ROUNDUP(Reliability!B6,0)=1,"Very High",IF(ROUNDUP(Reliability!B6,0)=2,"High",IF(ROUNDUP(Reliability!B6,0)=3,"Medium",IF(ROUNDUP(Reliability!B6,0)=4,"Low","Very Low"))))))</f>
        <v>Very High</v>
      </c>
    </row>
    <row r="7" spans="1:9" x14ac:dyDescent="0.35">
      <c r="A7" s="189" t="str">
        <f>Lists!C:C</f>
        <v>AZE002</v>
      </c>
      <c r="B7" s="190">
        <f t="shared" si="0"/>
        <v>2.5</v>
      </c>
      <c r="C7" s="190">
        <f t="shared" si="1"/>
        <v>3.8</v>
      </c>
      <c r="D7" s="190">
        <f t="shared" si="2"/>
        <v>2</v>
      </c>
      <c r="E7" s="190">
        <f t="shared" si="3"/>
        <v>1.7</v>
      </c>
      <c r="F7" s="190">
        <f>'Data Reliability'!B7</f>
        <v>2.5</v>
      </c>
      <c r="G7" s="191">
        <f>Reliability_updated!V7</f>
        <v>150.19999999999999</v>
      </c>
      <c r="H7" s="191">
        <f>'Data Reliability'!C7</f>
        <v>1</v>
      </c>
      <c r="I7" t="str">
        <f>IF(Reliability!B7="x","x",(IF(ROUNDUP(Reliability!B7,0)=1,"Very High",IF(ROUNDUP(Reliability!B7,0)=2,"High",IF(ROUNDUP(Reliability!B7,0)=3,"Medium",IF(ROUNDUP(Reliability!B7,0)=4,"Low","Very Low"))))))</f>
        <v>Medium</v>
      </c>
    </row>
    <row r="8" spans="1:9" x14ac:dyDescent="0.35">
      <c r="A8" s="189" t="str">
        <f>Lists!C:C</f>
        <v>BDI001</v>
      </c>
      <c r="B8" s="190">
        <f t="shared" si="0"/>
        <v>0.7</v>
      </c>
      <c r="C8" s="190">
        <f t="shared" si="1"/>
        <v>2</v>
      </c>
      <c r="D8" s="190">
        <f t="shared" si="2"/>
        <v>0.1</v>
      </c>
      <c r="E8" s="190">
        <f t="shared" si="3"/>
        <v>0</v>
      </c>
      <c r="F8" s="190">
        <f>'Data Reliability'!B8</f>
        <v>1.8</v>
      </c>
      <c r="G8" s="191">
        <f>Reliability_updated!V8</f>
        <v>11.4</v>
      </c>
      <c r="H8" s="191">
        <f>'Data Reliability'!C8</f>
        <v>0</v>
      </c>
      <c r="I8" t="str">
        <f>IF(Reliability!B8="x","x",(IF(ROUNDUP(Reliability!B8,0)=1,"Very High",IF(ROUNDUP(Reliability!B8,0)=2,"High",IF(ROUNDUP(Reliability!B8,0)=3,"Medium",IF(ROUNDUP(Reliability!B8,0)=4,"Low","Very Low"))))))</f>
        <v>Very High</v>
      </c>
    </row>
    <row r="9" spans="1:9" x14ac:dyDescent="0.35">
      <c r="A9" s="189" t="str">
        <f>Lists!C:C</f>
        <v>BEN002</v>
      </c>
      <c r="B9" s="190">
        <f t="shared" si="0"/>
        <v>0.5</v>
      </c>
      <c r="C9" s="190">
        <f t="shared" si="1"/>
        <v>0.3</v>
      </c>
      <c r="D9" s="190">
        <f t="shared" si="2"/>
        <v>1.3</v>
      </c>
      <c r="E9" s="190">
        <f t="shared" si="3"/>
        <v>0</v>
      </c>
      <c r="F9" s="190">
        <f>'Data Reliability'!B9</f>
        <v>1.1000000000000001</v>
      </c>
      <c r="G9" s="191">
        <f>Reliability_updated!V9</f>
        <v>92.7</v>
      </c>
      <c r="H9" s="191">
        <f>'Data Reliability'!C9</f>
        <v>0</v>
      </c>
      <c r="I9" t="str">
        <f>IF(Reliability!B9="x","x",(IF(ROUNDUP(Reliability!B9,0)=1,"Very High",IF(ROUNDUP(Reliability!B9,0)=2,"High",IF(ROUNDUP(Reliability!B9,0)=3,"Medium",IF(ROUNDUP(Reliability!B9,0)=4,"Low","Very Low"))))))</f>
        <v>Very High</v>
      </c>
    </row>
    <row r="10" spans="1:9" x14ac:dyDescent="0.35">
      <c r="A10" s="189" t="str">
        <f>Lists!C:C</f>
        <v>BFA002</v>
      </c>
      <c r="B10" s="190">
        <f t="shared" si="0"/>
        <v>0.7</v>
      </c>
      <c r="C10" s="190">
        <f t="shared" si="1"/>
        <v>1</v>
      </c>
      <c r="D10" s="190">
        <f t="shared" si="2"/>
        <v>1.2</v>
      </c>
      <c r="E10" s="190">
        <f t="shared" si="3"/>
        <v>0</v>
      </c>
      <c r="F10" s="190">
        <f>'Data Reliability'!B10</f>
        <v>1.4</v>
      </c>
      <c r="G10" s="191">
        <f>Reliability_updated!V10</f>
        <v>89.1</v>
      </c>
      <c r="H10" s="191">
        <f>'Data Reliability'!C10</f>
        <v>0</v>
      </c>
      <c r="I10" t="str">
        <f>IF(Reliability!B10="x","x",(IF(ROUNDUP(Reliability!B10,0)=1,"Very High",IF(ROUNDUP(Reliability!B10,0)=2,"High",IF(ROUNDUP(Reliability!B10,0)=3,"Medium",IF(ROUNDUP(Reliability!B10,0)=4,"Low","Very Low"))))))</f>
        <v>Very High</v>
      </c>
    </row>
    <row r="11" spans="1:9" x14ac:dyDescent="0.35">
      <c r="A11" s="189" t="str">
        <f>Lists!C:C</f>
        <v>BGD001</v>
      </c>
      <c r="B11" s="190">
        <f t="shared" si="0"/>
        <v>0.4</v>
      </c>
      <c r="C11" s="190">
        <f t="shared" si="1"/>
        <v>1</v>
      </c>
      <c r="D11" s="190">
        <f t="shared" si="2"/>
        <v>0.1</v>
      </c>
      <c r="E11" s="190">
        <f t="shared" si="3"/>
        <v>0</v>
      </c>
      <c r="F11" s="190">
        <f>'Data Reliability'!B11</f>
        <v>1.4</v>
      </c>
      <c r="G11" s="191">
        <f>Reliability_updated!V11</f>
        <v>8.6</v>
      </c>
      <c r="H11" s="191">
        <f>'Data Reliability'!C11</f>
        <v>0</v>
      </c>
      <c r="I11" t="str">
        <f>IF(Reliability!B11="x","x",(IF(ROUNDUP(Reliability!B11,0)=1,"Very High",IF(ROUNDUP(Reliability!B11,0)=2,"High",IF(ROUNDUP(Reliability!B11,0)=3,"Medium",IF(ROUNDUP(Reliability!B11,0)=4,"Low","Very Low"))))))</f>
        <v>Very High</v>
      </c>
    </row>
    <row r="12" spans="1:9" x14ac:dyDescent="0.35">
      <c r="A12" s="189" t="str">
        <f>Lists!C:C</f>
        <v>BGD002</v>
      </c>
      <c r="B12" s="190">
        <f t="shared" si="0"/>
        <v>0.4</v>
      </c>
      <c r="C12" s="190">
        <f t="shared" si="1"/>
        <v>1</v>
      </c>
      <c r="D12" s="190">
        <f t="shared" si="2"/>
        <v>0.2</v>
      </c>
      <c r="E12" s="190">
        <f t="shared" si="3"/>
        <v>0</v>
      </c>
      <c r="F12" s="190">
        <f>'Data Reliability'!B12</f>
        <v>1.4</v>
      </c>
      <c r="G12" s="191">
        <f>Reliability_updated!V12</f>
        <v>13.3</v>
      </c>
      <c r="H12" s="191">
        <f>'Data Reliability'!C12</f>
        <v>0</v>
      </c>
      <c r="I12" t="str">
        <f>IF(Reliability!B12="x","x",(IF(ROUNDUP(Reliability!B12,0)=1,"Very High",IF(ROUNDUP(Reliability!B12,0)=2,"High",IF(ROUNDUP(Reliability!B12,0)=3,"Medium",IF(ROUNDUP(Reliability!B12,0)=4,"Low","Very Low"))))))</f>
        <v>Very High</v>
      </c>
    </row>
    <row r="13" spans="1:9" x14ac:dyDescent="0.35">
      <c r="A13" s="189" t="str">
        <f>Lists!C:C</f>
        <v>BGD012</v>
      </c>
      <c r="B13" s="190">
        <f t="shared" si="0"/>
        <v>0.4</v>
      </c>
      <c r="C13" s="190">
        <f t="shared" si="1"/>
        <v>1</v>
      </c>
      <c r="D13" s="190">
        <f t="shared" si="2"/>
        <v>0.1</v>
      </c>
      <c r="E13" s="190">
        <f t="shared" si="3"/>
        <v>0</v>
      </c>
      <c r="F13" s="190">
        <f>'Data Reliability'!B13</f>
        <v>1.4</v>
      </c>
      <c r="G13" s="191">
        <f>Reliability_updated!V13</f>
        <v>8.4</v>
      </c>
      <c r="H13" s="191">
        <f>'Data Reliability'!C13</f>
        <v>0</v>
      </c>
      <c r="I13" t="str">
        <f>IF(Reliability!B13="x","x",(IF(ROUNDUP(Reliability!B13,0)=1,"Very High",IF(ROUNDUP(Reliability!B13,0)=2,"High",IF(ROUNDUP(Reliability!B13,0)=3,"Medium",IF(ROUNDUP(Reliability!B13,0)=4,"Low","Very Low"))))))</f>
        <v>Very High</v>
      </c>
    </row>
    <row r="14" spans="1:9" x14ac:dyDescent="0.35">
      <c r="A14" s="189" t="str">
        <f>Lists!C:C</f>
        <v>BGD013</v>
      </c>
      <c r="B14" s="190">
        <f t="shared" si="0"/>
        <v>0.7</v>
      </c>
      <c r="C14" s="190">
        <f t="shared" si="1"/>
        <v>1.8</v>
      </c>
      <c r="D14" s="190">
        <f t="shared" si="2"/>
        <v>0.2</v>
      </c>
      <c r="E14" s="190">
        <f t="shared" si="3"/>
        <v>0</v>
      </c>
      <c r="F14" s="190">
        <f>'Data Reliability'!B14</f>
        <v>1.7</v>
      </c>
      <c r="G14" s="191">
        <f>Reliability_updated!V14</f>
        <v>13.3</v>
      </c>
      <c r="H14" s="191">
        <f>'Data Reliability'!C14</f>
        <v>0</v>
      </c>
      <c r="I14" t="str">
        <f>IF(Reliability!B14="x","x",(IF(ROUNDUP(Reliability!B14,0)=1,"Very High",IF(ROUNDUP(Reliability!B14,0)=2,"High",IF(ROUNDUP(Reliability!B14,0)=3,"Medium",IF(ROUNDUP(Reliability!B14,0)=4,"Low","Very Low"))))))</f>
        <v>Very High</v>
      </c>
    </row>
    <row r="15" spans="1:9" x14ac:dyDescent="0.35">
      <c r="A15" s="189" t="str">
        <f>Lists!C:C</f>
        <v>BGD014</v>
      </c>
      <c r="B15" s="190">
        <f t="shared" si="0"/>
        <v>0.7</v>
      </c>
      <c r="C15" s="190">
        <f t="shared" si="1"/>
        <v>2</v>
      </c>
      <c r="D15" s="190">
        <f t="shared" si="2"/>
        <v>0.1</v>
      </c>
      <c r="E15" s="190">
        <f t="shared" si="3"/>
        <v>0</v>
      </c>
      <c r="F15" s="190">
        <f>'Data Reliability'!B15</f>
        <v>1.8</v>
      </c>
      <c r="G15" s="191">
        <f>Reliability_updated!V15</f>
        <v>8.6</v>
      </c>
      <c r="H15" s="191">
        <f>'Data Reliability'!C15</f>
        <v>0</v>
      </c>
      <c r="I15" t="str">
        <f>IF(Reliability!B15="x","x",(IF(ROUNDUP(Reliability!B15,0)=1,"Very High",IF(ROUNDUP(Reliability!B15,0)=2,"High",IF(ROUNDUP(Reliability!B15,0)=3,"Medium",IF(ROUNDUP(Reliability!B15,0)=4,"Low","Very Low"))))))</f>
        <v>Very High</v>
      </c>
    </row>
    <row r="16" spans="1:9" x14ac:dyDescent="0.35">
      <c r="A16" s="189" t="str">
        <f>Lists!C:C</f>
        <v>BGR002</v>
      </c>
      <c r="B16" s="190">
        <f t="shared" si="0"/>
        <v>0.7</v>
      </c>
      <c r="C16" s="190">
        <f t="shared" si="1"/>
        <v>2</v>
      </c>
      <c r="D16" s="190">
        <f t="shared" si="2"/>
        <v>0.2</v>
      </c>
      <c r="E16" s="190">
        <f t="shared" si="3"/>
        <v>0</v>
      </c>
      <c r="F16" s="190">
        <f>'Data Reliability'!B16</f>
        <v>1.8</v>
      </c>
      <c r="G16" s="191">
        <f>Reliability_updated!V16</f>
        <v>15.5</v>
      </c>
      <c r="H16" s="191">
        <f>'Data Reliability'!C16</f>
        <v>0</v>
      </c>
      <c r="I16" t="str">
        <f>IF(Reliability!B16="x","x",(IF(ROUNDUP(Reliability!B16,0)=1,"Very High",IF(ROUNDUP(Reliability!B16,0)=2,"High",IF(ROUNDUP(Reliability!B16,0)=3,"Medium",IF(ROUNDUP(Reliability!B16,0)=4,"Low","Very Low"))))))</f>
        <v>Very High</v>
      </c>
    </row>
    <row r="17" spans="1:9" x14ac:dyDescent="0.35">
      <c r="A17" s="189" t="str">
        <f>Lists!C:C</f>
        <v>BLR002</v>
      </c>
      <c r="B17" s="190">
        <f t="shared" si="0"/>
        <v>0.8</v>
      </c>
      <c r="C17" s="190">
        <f t="shared" si="1"/>
        <v>2.2999999999999998</v>
      </c>
      <c r="D17" s="190">
        <f t="shared" si="2"/>
        <v>0.2</v>
      </c>
      <c r="E17" s="190">
        <f t="shared" si="3"/>
        <v>0</v>
      </c>
      <c r="F17" s="190">
        <f>'Data Reliability'!B17</f>
        <v>1.9</v>
      </c>
      <c r="G17" s="191">
        <f>Reliability_updated!V17</f>
        <v>15.5</v>
      </c>
      <c r="H17" s="191">
        <f>'Data Reliability'!C17</f>
        <v>0</v>
      </c>
      <c r="I17" t="str">
        <f>IF(Reliability!B17="x","x",(IF(ROUNDUP(Reliability!B17,0)=1,"Very High",IF(ROUNDUP(Reliability!B17,0)=2,"High",IF(ROUNDUP(Reliability!B17,0)=3,"Medium",IF(ROUNDUP(Reliability!B17,0)=4,"Low","Very Low"))))))</f>
        <v>Very High</v>
      </c>
    </row>
    <row r="18" spans="1:9" x14ac:dyDescent="0.35">
      <c r="A18" s="189" t="str">
        <f>Lists!C:C</f>
        <v>BRA001</v>
      </c>
      <c r="B18" s="190">
        <f t="shared" si="0"/>
        <v>0.8</v>
      </c>
      <c r="C18" s="190">
        <f t="shared" si="1"/>
        <v>2</v>
      </c>
      <c r="D18" s="190">
        <f t="shared" si="2"/>
        <v>0.5</v>
      </c>
      <c r="E18" s="190">
        <f t="shared" si="3"/>
        <v>0</v>
      </c>
      <c r="F18" s="190">
        <f>'Data Reliability'!B18</f>
        <v>1.8</v>
      </c>
      <c r="G18" s="191">
        <f>Reliability_updated!V18</f>
        <v>35.4</v>
      </c>
      <c r="H18" s="191">
        <f>'Data Reliability'!C18</f>
        <v>0</v>
      </c>
      <c r="I18" t="str">
        <f>IF(Reliability!B18="x","x",(IF(ROUNDUP(Reliability!B18,0)=1,"Very High",IF(ROUNDUP(Reliability!B18,0)=2,"High",IF(ROUNDUP(Reliability!B18,0)=3,"Medium",IF(ROUNDUP(Reliability!B18,0)=4,"Low","Very Low"))))))</f>
        <v>Very High</v>
      </c>
    </row>
    <row r="19" spans="1:9" x14ac:dyDescent="0.35">
      <c r="A19" s="189" t="str">
        <f>Lists!C:C</f>
        <v>BRA002</v>
      </c>
      <c r="B19" s="190">
        <f t="shared" si="0"/>
        <v>1</v>
      </c>
      <c r="C19" s="190">
        <f t="shared" si="1"/>
        <v>2.5</v>
      </c>
      <c r="D19" s="190">
        <f t="shared" si="2"/>
        <v>0.5</v>
      </c>
      <c r="E19" s="190">
        <f t="shared" si="3"/>
        <v>0</v>
      </c>
      <c r="F19" s="190">
        <f>'Data Reliability'!B19</f>
        <v>2</v>
      </c>
      <c r="G19" s="191">
        <f>Reliability_updated!V19</f>
        <v>35.4</v>
      </c>
      <c r="H19" s="191">
        <f>'Data Reliability'!C19</f>
        <v>0</v>
      </c>
      <c r="I19" t="str">
        <f>IF(Reliability!B19="x","x",(IF(ROUNDUP(Reliability!B19,0)=1,"Very High",IF(ROUNDUP(Reliability!B19,0)=2,"High",IF(ROUNDUP(Reliability!B19,0)=3,"Medium",IF(ROUNDUP(Reliability!B19,0)=4,"Low","Very Low"))))))</f>
        <v>Very High</v>
      </c>
    </row>
    <row r="20" spans="1:9" x14ac:dyDescent="0.35">
      <c r="A20" s="189" t="str">
        <f>Lists!C:C</f>
        <v>BRA004</v>
      </c>
      <c r="B20" s="190">
        <f t="shared" si="0"/>
        <v>2.5</v>
      </c>
      <c r="C20" s="190">
        <f t="shared" si="1"/>
        <v>3.8</v>
      </c>
      <c r="D20" s="190">
        <f t="shared" si="2"/>
        <v>0.5</v>
      </c>
      <c r="E20" s="190">
        <f t="shared" si="3"/>
        <v>3.3</v>
      </c>
      <c r="F20" s="190">
        <f>'Data Reliability'!B20</f>
        <v>2.5</v>
      </c>
      <c r="G20" s="191">
        <f>Reliability_updated!V20</f>
        <v>35.4</v>
      </c>
      <c r="H20" s="191">
        <f>'Data Reliability'!C20</f>
        <v>2</v>
      </c>
      <c r="I20" t="str">
        <f>IF(Reliability!B20="x","x",(IF(ROUNDUP(Reliability!B20,0)=1,"Very High",IF(ROUNDUP(Reliability!B20,0)=2,"High",IF(ROUNDUP(Reliability!B20,0)=3,"Medium",IF(ROUNDUP(Reliability!B20,0)=4,"Low","Very Low"))))))</f>
        <v>Medium</v>
      </c>
    </row>
    <row r="21" spans="1:9" x14ac:dyDescent="0.35">
      <c r="A21" s="189" t="str">
        <f>Lists!C:C</f>
        <v>CAF001</v>
      </c>
      <c r="B21" s="190">
        <f t="shared" si="0"/>
        <v>0.9</v>
      </c>
      <c r="C21" s="190">
        <f t="shared" si="1"/>
        <v>1.8</v>
      </c>
      <c r="D21" s="190">
        <f t="shared" si="2"/>
        <v>1</v>
      </c>
      <c r="E21" s="190">
        <f t="shared" si="3"/>
        <v>0</v>
      </c>
      <c r="F21" s="190">
        <f>'Data Reliability'!B21</f>
        <v>1.7</v>
      </c>
      <c r="G21" s="191">
        <f>Reliability_updated!V21</f>
        <v>72.7</v>
      </c>
      <c r="H21" s="191">
        <f>'Data Reliability'!C21</f>
        <v>0</v>
      </c>
      <c r="I21" t="str">
        <f>IF(Reliability!B21="x","x",(IF(ROUNDUP(Reliability!B21,0)=1,"Very High",IF(ROUNDUP(Reliability!B21,0)=2,"High",IF(ROUNDUP(Reliability!B21,0)=3,"Medium",IF(ROUNDUP(Reliability!B21,0)=4,"Low","Very Low"))))))</f>
        <v>Very High</v>
      </c>
    </row>
    <row r="22" spans="1:9" x14ac:dyDescent="0.35">
      <c r="A22" s="189" t="str">
        <f>Lists!C:C</f>
        <v>CHL002</v>
      </c>
      <c r="B22" s="190">
        <f t="shared" si="0"/>
        <v>0.6</v>
      </c>
      <c r="C22" s="190">
        <f t="shared" si="1"/>
        <v>1.8</v>
      </c>
      <c r="D22" s="190">
        <f t="shared" si="2"/>
        <v>0.1</v>
      </c>
      <c r="E22" s="190">
        <f t="shared" si="3"/>
        <v>0</v>
      </c>
      <c r="F22" s="190">
        <f>'Data Reliability'!B22</f>
        <v>1.7</v>
      </c>
      <c r="G22" s="191">
        <f>Reliability_updated!V22</f>
        <v>11.9</v>
      </c>
      <c r="H22" s="191">
        <f>'Data Reliability'!C22</f>
        <v>0</v>
      </c>
      <c r="I22" t="str">
        <f>IF(Reliability!B22="x","x",(IF(ROUNDUP(Reliability!B22,0)=1,"Very High",IF(ROUNDUP(Reliability!B22,0)=2,"High",IF(ROUNDUP(Reliability!B22,0)=3,"Medium",IF(ROUNDUP(Reliability!B22,0)=4,"Low","Very Low"))))))</f>
        <v>Very High</v>
      </c>
    </row>
    <row r="23" spans="1:9" x14ac:dyDescent="0.35">
      <c r="A23" s="189" t="str">
        <f>Lists!C:C</f>
        <v>CMR001</v>
      </c>
      <c r="B23" s="190">
        <f t="shared" si="0"/>
        <v>0.9</v>
      </c>
      <c r="C23" s="190">
        <f t="shared" si="1"/>
        <v>1.8</v>
      </c>
      <c r="D23" s="190">
        <f t="shared" si="2"/>
        <v>0.8</v>
      </c>
      <c r="E23" s="190">
        <f t="shared" si="3"/>
        <v>0</v>
      </c>
      <c r="F23" s="190">
        <f>'Data Reliability'!B23</f>
        <v>1.7</v>
      </c>
      <c r="G23" s="191">
        <f>Reliability_updated!V23</f>
        <v>59.7</v>
      </c>
      <c r="H23" s="191">
        <f>'Data Reliability'!C23</f>
        <v>0</v>
      </c>
      <c r="I23" t="str">
        <f>IF(Reliability!B23="x","x",(IF(ROUNDUP(Reliability!B23,0)=1,"Very High",IF(ROUNDUP(Reliability!B23,0)=2,"High",IF(ROUNDUP(Reliability!B23,0)=3,"Medium",IF(ROUNDUP(Reliability!B23,0)=4,"Low","Very Low"))))))</f>
        <v>Very High</v>
      </c>
    </row>
    <row r="24" spans="1:9" x14ac:dyDescent="0.35">
      <c r="A24" s="189" t="str">
        <f>Lists!C:C</f>
        <v>CMR002</v>
      </c>
      <c r="B24" s="190">
        <f t="shared" si="0"/>
        <v>0.9</v>
      </c>
      <c r="C24" s="190">
        <f t="shared" si="1"/>
        <v>1.8</v>
      </c>
      <c r="D24" s="190">
        <f t="shared" si="2"/>
        <v>0.8</v>
      </c>
      <c r="E24" s="190">
        <f t="shared" si="3"/>
        <v>0</v>
      </c>
      <c r="F24" s="190">
        <f>'Data Reliability'!B24</f>
        <v>1.7</v>
      </c>
      <c r="G24" s="191">
        <f>Reliability_updated!V24</f>
        <v>59.9</v>
      </c>
      <c r="H24" s="191">
        <f>'Data Reliability'!C24</f>
        <v>0</v>
      </c>
      <c r="I24" t="str">
        <f>IF(Reliability!B24="x","x",(IF(ROUNDUP(Reliability!B24,0)=1,"Very High",IF(ROUNDUP(Reliability!B24,0)=2,"High",IF(ROUNDUP(Reliability!B24,0)=3,"Medium",IF(ROUNDUP(Reliability!B24,0)=4,"Low","Very Low"))))))</f>
        <v>Very High</v>
      </c>
    </row>
    <row r="25" spans="1:9" x14ac:dyDescent="0.35">
      <c r="A25" s="189" t="str">
        <f>Lists!C:C</f>
        <v>CMR003</v>
      </c>
      <c r="B25" s="190">
        <f t="shared" si="0"/>
        <v>0.9</v>
      </c>
      <c r="C25" s="190">
        <f t="shared" si="1"/>
        <v>1.8</v>
      </c>
      <c r="D25" s="190">
        <f t="shared" si="2"/>
        <v>0.8</v>
      </c>
      <c r="E25" s="190">
        <f t="shared" si="3"/>
        <v>0</v>
      </c>
      <c r="F25" s="190">
        <f>'Data Reliability'!B25</f>
        <v>1.7</v>
      </c>
      <c r="G25" s="191">
        <f>Reliability_updated!V25</f>
        <v>60</v>
      </c>
      <c r="H25" s="191">
        <f>'Data Reliability'!C25</f>
        <v>0</v>
      </c>
      <c r="I25" t="str">
        <f>IF(Reliability!B25="x","x",(IF(ROUNDUP(Reliability!B25,0)=1,"Very High",IF(ROUNDUP(Reliability!B25,0)=2,"High",IF(ROUNDUP(Reliability!B25,0)=3,"Medium",IF(ROUNDUP(Reliability!B25,0)=4,"Low","Very Low"))))))</f>
        <v>Very High</v>
      </c>
    </row>
    <row r="26" spans="1:9" x14ac:dyDescent="0.35">
      <c r="A26" s="189" t="str">
        <f>Lists!C:C</f>
        <v>CMR004</v>
      </c>
      <c r="B26" s="190">
        <f t="shared" si="0"/>
        <v>0.9</v>
      </c>
      <c r="C26" s="190">
        <f t="shared" si="1"/>
        <v>1.8</v>
      </c>
      <c r="D26" s="190">
        <f t="shared" si="2"/>
        <v>0.8</v>
      </c>
      <c r="E26" s="190">
        <f t="shared" si="3"/>
        <v>0</v>
      </c>
      <c r="F26" s="190">
        <f>'Data Reliability'!B26</f>
        <v>1.7</v>
      </c>
      <c r="G26" s="191">
        <f>Reliability_updated!V26</f>
        <v>59.7</v>
      </c>
      <c r="H26" s="191">
        <f>'Data Reliability'!C26</f>
        <v>0</v>
      </c>
      <c r="I26" t="str">
        <f>IF(Reliability!B26="x","x",(IF(ROUNDUP(Reliability!B26,0)=1,"Very High",IF(ROUNDUP(Reliability!B26,0)=2,"High",IF(ROUNDUP(Reliability!B26,0)=3,"Medium",IF(ROUNDUP(Reliability!B26,0)=4,"Low","Very Low"))))))</f>
        <v>Very High</v>
      </c>
    </row>
    <row r="27" spans="1:9" x14ac:dyDescent="0.35">
      <c r="A27" s="189" t="str">
        <f>Lists!C:C</f>
        <v>COD001</v>
      </c>
      <c r="B27" s="190">
        <f t="shared" si="0"/>
        <v>0.9</v>
      </c>
      <c r="C27" s="190">
        <f t="shared" si="1"/>
        <v>1.8</v>
      </c>
      <c r="D27" s="190">
        <f t="shared" si="2"/>
        <v>1</v>
      </c>
      <c r="E27" s="190">
        <f t="shared" si="3"/>
        <v>0</v>
      </c>
      <c r="F27" s="190">
        <f>'Data Reliability'!B27</f>
        <v>1.7</v>
      </c>
      <c r="G27" s="191">
        <f>Reliability_updated!V27</f>
        <v>72.7</v>
      </c>
      <c r="H27" s="191">
        <f>'Data Reliability'!C27</f>
        <v>0</v>
      </c>
      <c r="I27" t="str">
        <f>IF(Reliability!B27="x","x",(IF(ROUNDUP(Reliability!B27,0)=1,"Very High",IF(ROUNDUP(Reliability!B27,0)=2,"High",IF(ROUNDUP(Reliability!B27,0)=3,"Medium",IF(ROUNDUP(Reliability!B27,0)=4,"Low","Very Low"))))))</f>
        <v>Very High</v>
      </c>
    </row>
    <row r="28" spans="1:9" x14ac:dyDescent="0.35">
      <c r="A28" s="189" t="str">
        <f>Lists!C:C</f>
        <v>COG001</v>
      </c>
      <c r="B28" s="190">
        <f t="shared" si="0"/>
        <v>1</v>
      </c>
      <c r="C28" s="190">
        <f t="shared" si="1"/>
        <v>1.8</v>
      </c>
      <c r="D28" s="190">
        <f t="shared" si="2"/>
        <v>1.1000000000000001</v>
      </c>
      <c r="E28" s="190">
        <f t="shared" si="3"/>
        <v>0</v>
      </c>
      <c r="F28" s="190">
        <f>'Data Reliability'!B28</f>
        <v>1.7</v>
      </c>
      <c r="G28" s="191">
        <f>Reliability_updated!V28</f>
        <v>81.099999999999994</v>
      </c>
      <c r="H28" s="191">
        <f>'Data Reliability'!C28</f>
        <v>0</v>
      </c>
      <c r="I28" t="str">
        <f>IF(Reliability!B28="x","x",(IF(ROUNDUP(Reliability!B28,0)=1,"Very High",IF(ROUNDUP(Reliability!B28,0)=2,"High",IF(ROUNDUP(Reliability!B28,0)=3,"Medium",IF(ROUNDUP(Reliability!B28,0)=4,"Low","Very Low"))))))</f>
        <v>Very High</v>
      </c>
    </row>
    <row r="29" spans="1:9" x14ac:dyDescent="0.35">
      <c r="A29" s="189" t="str">
        <f>Lists!C:C</f>
        <v>COL001</v>
      </c>
      <c r="B29" s="190">
        <f t="shared" si="0"/>
        <v>0.7</v>
      </c>
      <c r="C29" s="190">
        <f t="shared" si="1"/>
        <v>2</v>
      </c>
      <c r="D29" s="190">
        <f t="shared" si="2"/>
        <v>0.1</v>
      </c>
      <c r="E29" s="190">
        <f t="shared" si="3"/>
        <v>0</v>
      </c>
      <c r="F29" s="190">
        <f>'Data Reliability'!B29</f>
        <v>1.8</v>
      </c>
      <c r="G29" s="191">
        <f>Reliability_updated!V29</f>
        <v>11.9</v>
      </c>
      <c r="H29" s="191">
        <f>'Data Reliability'!C29</f>
        <v>0</v>
      </c>
      <c r="I29" t="str">
        <f>IF(Reliability!B29="x","x",(IF(ROUNDUP(Reliability!B29,0)=1,"Very High",IF(ROUNDUP(Reliability!B29,0)=2,"High",IF(ROUNDUP(Reliability!B29,0)=3,"Medium",IF(ROUNDUP(Reliability!B29,0)=4,"Low","Very Low"))))))</f>
        <v>Very High</v>
      </c>
    </row>
    <row r="30" spans="1:9" x14ac:dyDescent="0.35">
      <c r="A30" s="189" t="str">
        <f>Lists!C:C</f>
        <v>COL002</v>
      </c>
      <c r="B30" s="190">
        <f t="shared" si="0"/>
        <v>0.9</v>
      </c>
      <c r="C30" s="190">
        <f t="shared" si="1"/>
        <v>2.5</v>
      </c>
      <c r="D30" s="190">
        <f t="shared" si="2"/>
        <v>0.1</v>
      </c>
      <c r="E30" s="190">
        <f t="shared" si="3"/>
        <v>0</v>
      </c>
      <c r="F30" s="190">
        <f>'Data Reliability'!B30</f>
        <v>2</v>
      </c>
      <c r="G30" s="191">
        <f>Reliability_updated!V30</f>
        <v>11.9</v>
      </c>
      <c r="H30" s="191">
        <f>'Data Reliability'!C30</f>
        <v>0</v>
      </c>
      <c r="I30" t="str">
        <f>IF(Reliability!B30="x","x",(IF(ROUNDUP(Reliability!B30,0)=1,"Very High",IF(ROUNDUP(Reliability!B30,0)=2,"High",IF(ROUNDUP(Reliability!B30,0)=3,"Medium",IF(ROUNDUP(Reliability!B30,0)=4,"Low","Very Low"))))))</f>
        <v>Very High</v>
      </c>
    </row>
    <row r="31" spans="1:9" x14ac:dyDescent="0.35">
      <c r="A31" s="189" t="str">
        <f>Lists!C:C</f>
        <v>CRI002</v>
      </c>
      <c r="B31" s="190">
        <f t="shared" si="0"/>
        <v>1.2</v>
      </c>
      <c r="C31" s="190">
        <f t="shared" si="1"/>
        <v>3.5</v>
      </c>
      <c r="D31" s="190">
        <f t="shared" si="2"/>
        <v>0.1</v>
      </c>
      <c r="E31" s="190">
        <f t="shared" si="3"/>
        <v>0</v>
      </c>
      <c r="F31" s="190">
        <f>'Data Reliability'!B31</f>
        <v>2.4</v>
      </c>
      <c r="G31" s="191">
        <f>Reliability_updated!V31</f>
        <v>11.9</v>
      </c>
      <c r="H31" s="191">
        <f>'Data Reliability'!C31</f>
        <v>0</v>
      </c>
      <c r="I31" t="str">
        <f>IF(Reliability!B31="x","x",(IF(ROUNDUP(Reliability!B31,0)=1,"Very High",IF(ROUNDUP(Reliability!B31,0)=2,"High",IF(ROUNDUP(Reliability!B31,0)=3,"Medium",IF(ROUNDUP(Reliability!B31,0)=4,"Low","Very Low"))))))</f>
        <v>High</v>
      </c>
    </row>
    <row r="32" spans="1:9" x14ac:dyDescent="0.35">
      <c r="A32" s="189" t="str">
        <f>Lists!C:C</f>
        <v>CZE002</v>
      </c>
      <c r="B32" s="190">
        <f t="shared" si="0"/>
        <v>0.8</v>
      </c>
      <c r="C32" s="190">
        <f t="shared" si="1"/>
        <v>2.2999999999999998</v>
      </c>
      <c r="D32" s="190">
        <f t="shared" si="2"/>
        <v>0.2</v>
      </c>
      <c r="E32" s="190">
        <f t="shared" si="3"/>
        <v>0</v>
      </c>
      <c r="F32" s="190">
        <f>'Data Reliability'!B32</f>
        <v>1.9</v>
      </c>
      <c r="G32" s="191">
        <f>Reliability_updated!V32</f>
        <v>15.5</v>
      </c>
      <c r="H32" s="191">
        <f>'Data Reliability'!C32</f>
        <v>0</v>
      </c>
      <c r="I32" t="str">
        <f>IF(Reliability!B32="x","x",(IF(ROUNDUP(Reliability!B32,0)=1,"Very High",IF(ROUNDUP(Reliability!B32,0)=2,"High",IF(ROUNDUP(Reliability!B32,0)=3,"Medium",IF(ROUNDUP(Reliability!B32,0)=4,"Low","Very Low"))))))</f>
        <v>Very High</v>
      </c>
    </row>
    <row r="33" spans="1:9" x14ac:dyDescent="0.35">
      <c r="A33" s="189" t="str">
        <f>Lists!C:C</f>
        <v>DJI001</v>
      </c>
      <c r="B33" s="190">
        <f t="shared" si="0"/>
        <v>1.1000000000000001</v>
      </c>
      <c r="C33" s="190">
        <f t="shared" si="1"/>
        <v>2.2999999999999998</v>
      </c>
      <c r="D33" s="190">
        <f t="shared" si="2"/>
        <v>1.1000000000000001</v>
      </c>
      <c r="E33" s="190">
        <f t="shared" si="3"/>
        <v>0</v>
      </c>
      <c r="F33" s="190">
        <f>'Data Reliability'!B33</f>
        <v>1.9</v>
      </c>
      <c r="G33" s="191">
        <f>Reliability_updated!V33</f>
        <v>77.599999999999994</v>
      </c>
      <c r="H33" s="191">
        <f>'Data Reliability'!C33</f>
        <v>0</v>
      </c>
      <c r="I33" t="str">
        <f>IF(Reliability!B33="x","x",(IF(ROUNDUP(Reliability!B33,0)=1,"Very High",IF(ROUNDUP(Reliability!B33,0)=2,"High",IF(ROUNDUP(Reliability!B33,0)=3,"Medium",IF(ROUNDUP(Reliability!B33,0)=4,"Low","Very Low"))))))</f>
        <v>High</v>
      </c>
    </row>
    <row r="34" spans="1:9" x14ac:dyDescent="0.35">
      <c r="A34" s="189" t="str">
        <f>Lists!C:C</f>
        <v>DJI002</v>
      </c>
      <c r="B34" s="190">
        <f t="shared" si="0"/>
        <v>1</v>
      </c>
      <c r="C34" s="190">
        <f t="shared" si="1"/>
        <v>2</v>
      </c>
      <c r="D34" s="190">
        <f t="shared" si="2"/>
        <v>1.1000000000000001</v>
      </c>
      <c r="E34" s="190">
        <f t="shared" si="3"/>
        <v>0</v>
      </c>
      <c r="F34" s="190">
        <f>'Data Reliability'!B34</f>
        <v>1.8</v>
      </c>
      <c r="G34" s="191">
        <f>Reliability_updated!V34</f>
        <v>77.599999999999994</v>
      </c>
      <c r="H34" s="191">
        <f>'Data Reliability'!C34</f>
        <v>0</v>
      </c>
      <c r="I34" t="str">
        <f>IF(Reliability!B34="x","x",(IF(ROUNDUP(Reliability!B34,0)=1,"Very High",IF(ROUNDUP(Reliability!B34,0)=2,"High",IF(ROUNDUP(Reliability!B34,0)=3,"Medium",IF(ROUNDUP(Reliability!B34,0)=4,"Low","Very Low"))))))</f>
        <v>Very High</v>
      </c>
    </row>
    <row r="35" spans="1:9" x14ac:dyDescent="0.35">
      <c r="A35" s="189" t="str">
        <f>Lists!C:C</f>
        <v>DJI003</v>
      </c>
      <c r="B35" s="190">
        <f t="shared" ref="B35:B66" si="4">ROUND(AVERAGE(C35:E35),1)</f>
        <v>1.1000000000000001</v>
      </c>
      <c r="C35" s="190">
        <f t="shared" ref="C35:C66" si="5">IF(F35="x","x",ROUND((5-(3-F35)/2*5),1))</f>
        <v>2.2999999999999998</v>
      </c>
      <c r="D35" s="190">
        <f t="shared" ref="D35:D66" si="6">IF(G35&gt;365,5,ROUND((5-(365-G35)/364*5),1))</f>
        <v>1.1000000000000001</v>
      </c>
      <c r="E35" s="190">
        <f t="shared" ref="E35:E66" si="7">IF(H35&gt;3,5,ROUND((5-(3-H35)/3*5),1))</f>
        <v>0</v>
      </c>
      <c r="F35" s="190">
        <f>'Data Reliability'!B35</f>
        <v>1.9</v>
      </c>
      <c r="G35" s="191">
        <f>Reliability_updated!V35</f>
        <v>77.599999999999994</v>
      </c>
      <c r="H35" s="191">
        <f>'Data Reliability'!C35</f>
        <v>0</v>
      </c>
      <c r="I35" t="str">
        <f>IF(Reliability!B35="x","x",(IF(ROUNDUP(Reliability!B35,0)=1,"Very High",IF(ROUNDUP(Reliability!B35,0)=2,"High",IF(ROUNDUP(Reliability!B35,0)=3,"Medium",IF(ROUNDUP(Reliability!B35,0)=4,"Low","Very Low"))))))</f>
        <v>High</v>
      </c>
    </row>
    <row r="36" spans="1:9" x14ac:dyDescent="0.35">
      <c r="A36" s="189" t="str">
        <f>Lists!C:C</f>
        <v>DOM002</v>
      </c>
      <c r="B36" s="190">
        <f t="shared" si="4"/>
        <v>1.9</v>
      </c>
      <c r="C36" s="190">
        <f t="shared" si="5"/>
        <v>2.2999999999999998</v>
      </c>
      <c r="D36" s="190">
        <f t="shared" si="6"/>
        <v>0.1</v>
      </c>
      <c r="E36" s="190">
        <f t="shared" si="7"/>
        <v>3.3</v>
      </c>
      <c r="F36" s="190">
        <f>'Data Reliability'!B36</f>
        <v>1.9</v>
      </c>
      <c r="G36" s="191">
        <f>Reliability_updated!V36</f>
        <v>11.9</v>
      </c>
      <c r="H36" s="191">
        <f>'Data Reliability'!C36</f>
        <v>2</v>
      </c>
      <c r="I36" t="str">
        <f>IF(Reliability!B36="x","x",(IF(ROUNDUP(Reliability!B36,0)=1,"Very High",IF(ROUNDUP(Reliability!B36,0)=2,"High",IF(ROUNDUP(Reliability!B36,0)=3,"Medium",IF(ROUNDUP(Reliability!B36,0)=4,"Low","Very Low"))))))</f>
        <v>High</v>
      </c>
    </row>
    <row r="37" spans="1:9" x14ac:dyDescent="0.35">
      <c r="A37" s="189" t="str">
        <f>Lists!C:C</f>
        <v>DZA002</v>
      </c>
      <c r="B37" s="190">
        <f t="shared" si="4"/>
        <v>1.6</v>
      </c>
      <c r="C37" s="190">
        <f t="shared" si="5"/>
        <v>3.5</v>
      </c>
      <c r="D37" s="190">
        <f t="shared" si="6"/>
        <v>1.2</v>
      </c>
      <c r="E37" s="190">
        <f t="shared" si="7"/>
        <v>0</v>
      </c>
      <c r="F37" s="190">
        <f>'Data Reliability'!B37</f>
        <v>2.4</v>
      </c>
      <c r="G37" s="191">
        <f>Reliability_updated!V37</f>
        <v>88.4</v>
      </c>
      <c r="H37" s="191">
        <f>'Data Reliability'!C37</f>
        <v>0</v>
      </c>
      <c r="I37" t="str">
        <f>IF(Reliability!B37="x","x",(IF(ROUNDUP(Reliability!B37,0)=1,"Very High",IF(ROUNDUP(Reliability!B37,0)=2,"High",IF(ROUNDUP(Reliability!B37,0)=3,"Medium",IF(ROUNDUP(Reliability!B37,0)=4,"Low","Very Low"))))))</f>
        <v>High</v>
      </c>
    </row>
    <row r="38" spans="1:9" x14ac:dyDescent="0.35">
      <c r="A38" s="189" t="str">
        <f>Lists!C:C</f>
        <v>DZA003</v>
      </c>
      <c r="B38" s="190">
        <f t="shared" si="4"/>
        <v>1.8</v>
      </c>
      <c r="C38" s="190">
        <f t="shared" si="5"/>
        <v>4.3</v>
      </c>
      <c r="D38" s="190">
        <f t="shared" si="6"/>
        <v>1.2</v>
      </c>
      <c r="E38" s="190">
        <f t="shared" si="7"/>
        <v>0</v>
      </c>
      <c r="F38" s="190">
        <f>'Data Reliability'!B38</f>
        <v>2.7</v>
      </c>
      <c r="G38" s="191">
        <f>Reliability_updated!V38</f>
        <v>88.4</v>
      </c>
      <c r="H38" s="191">
        <f>'Data Reliability'!C38</f>
        <v>0</v>
      </c>
      <c r="I38" t="str">
        <f>IF(Reliability!B38="x","x",(IF(ROUNDUP(Reliability!B38,0)=1,"Very High",IF(ROUNDUP(Reliability!B38,0)=2,"High",IF(ROUNDUP(Reliability!B38,0)=3,"Medium",IF(ROUNDUP(Reliability!B38,0)=4,"Low","Very Low"))))))</f>
        <v>High</v>
      </c>
    </row>
    <row r="39" spans="1:9" x14ac:dyDescent="0.35">
      <c r="A39" s="189" t="str">
        <f>Lists!C:C</f>
        <v>DZA004</v>
      </c>
      <c r="B39" s="190">
        <f t="shared" si="4"/>
        <v>1.7</v>
      </c>
      <c r="C39" s="190">
        <f t="shared" si="5"/>
        <v>3.8</v>
      </c>
      <c r="D39" s="190">
        <f t="shared" si="6"/>
        <v>1.3</v>
      </c>
      <c r="E39" s="190">
        <f t="shared" si="7"/>
        <v>0</v>
      </c>
      <c r="F39" s="190">
        <f>'Data Reliability'!B39</f>
        <v>2.5</v>
      </c>
      <c r="G39" s="191">
        <f>Reliability_updated!V39</f>
        <v>96.1</v>
      </c>
      <c r="H39" s="191">
        <f>'Data Reliability'!C39</f>
        <v>0</v>
      </c>
      <c r="I39" t="str">
        <f>IF(Reliability!B39="x","x",(IF(ROUNDUP(Reliability!B39,0)=1,"Very High",IF(ROUNDUP(Reliability!B39,0)=2,"High",IF(ROUNDUP(Reliability!B39,0)=3,"Medium",IF(ROUNDUP(Reliability!B39,0)=4,"Low","Very Low"))))))</f>
        <v>High</v>
      </c>
    </row>
    <row r="40" spans="1:9" x14ac:dyDescent="0.35">
      <c r="A40" s="189" t="str">
        <f>Lists!C:C</f>
        <v>ECU002</v>
      </c>
      <c r="B40" s="190">
        <f t="shared" si="4"/>
        <v>0.8</v>
      </c>
      <c r="C40" s="190">
        <f t="shared" si="5"/>
        <v>2.2999999999999998</v>
      </c>
      <c r="D40" s="190">
        <f t="shared" si="6"/>
        <v>0.1</v>
      </c>
      <c r="E40" s="190">
        <f t="shared" si="7"/>
        <v>0</v>
      </c>
      <c r="F40" s="190">
        <f>'Data Reliability'!B40</f>
        <v>1.9</v>
      </c>
      <c r="G40" s="191">
        <f>Reliability_updated!V40</f>
        <v>11.9</v>
      </c>
      <c r="H40" s="191">
        <f>'Data Reliability'!C40</f>
        <v>0</v>
      </c>
      <c r="I40" t="str">
        <f>IF(Reliability!B40="x","x",(IF(ROUNDUP(Reliability!B40,0)=1,"Very High",IF(ROUNDUP(Reliability!B40,0)=2,"High",IF(ROUNDUP(Reliability!B40,0)=3,"Medium",IF(ROUNDUP(Reliability!B40,0)=4,"Low","Very Low"))))))</f>
        <v>Very High</v>
      </c>
    </row>
    <row r="41" spans="1:9" x14ac:dyDescent="0.35">
      <c r="A41" s="189" t="str">
        <f>Lists!C:C</f>
        <v>EGY004</v>
      </c>
      <c r="B41" s="190">
        <f t="shared" si="4"/>
        <v>1.1000000000000001</v>
      </c>
      <c r="C41" s="190">
        <f t="shared" si="5"/>
        <v>2.5</v>
      </c>
      <c r="D41" s="190">
        <f t="shared" si="6"/>
        <v>0.7</v>
      </c>
      <c r="E41" s="190">
        <f t="shared" si="7"/>
        <v>0</v>
      </c>
      <c r="F41" s="190">
        <f>'Data Reliability'!B41</f>
        <v>2</v>
      </c>
      <c r="G41" s="191">
        <f>Reliability_updated!V41</f>
        <v>52.4</v>
      </c>
      <c r="H41" s="191">
        <f>'Data Reliability'!C41</f>
        <v>0</v>
      </c>
      <c r="I41" t="str">
        <f>IF(Reliability!B41="x","x",(IF(ROUNDUP(Reliability!B41,0)=1,"Very High",IF(ROUNDUP(Reliability!B41,0)=2,"High",IF(ROUNDUP(Reliability!B41,0)=3,"Medium",IF(ROUNDUP(Reliability!B41,0)=4,"Low","Very Low"))))))</f>
        <v>High</v>
      </c>
    </row>
    <row r="42" spans="1:9" x14ac:dyDescent="0.35">
      <c r="A42" s="189" t="str">
        <f>Lists!C:C</f>
        <v>ERI001</v>
      </c>
      <c r="B42" s="190">
        <f t="shared" si="4"/>
        <v>1.5</v>
      </c>
      <c r="C42" s="190">
        <f t="shared" si="5"/>
        <v>3.3</v>
      </c>
      <c r="D42" s="190">
        <f t="shared" si="6"/>
        <v>1.3</v>
      </c>
      <c r="E42" s="190">
        <f t="shared" si="7"/>
        <v>0</v>
      </c>
      <c r="F42" s="190">
        <f>'Data Reliability'!B42</f>
        <v>2.2999999999999998</v>
      </c>
      <c r="G42" s="191">
        <f>Reliability_updated!V42</f>
        <v>94.7</v>
      </c>
      <c r="H42" s="191">
        <f>'Data Reliability'!C42</f>
        <v>0</v>
      </c>
      <c r="I42" t="str">
        <f>IF(Reliability!B42="x","x",(IF(ROUNDUP(Reliability!B42,0)=1,"Very High",IF(ROUNDUP(Reliability!B42,0)=2,"High",IF(ROUNDUP(Reliability!B42,0)=3,"Medium",IF(ROUNDUP(Reliability!B42,0)=4,"Low","Very Low"))))))</f>
        <v>High</v>
      </c>
    </row>
    <row r="43" spans="1:9" x14ac:dyDescent="0.35">
      <c r="A43" s="189" t="str">
        <f>Lists!C:C</f>
        <v>ESP002</v>
      </c>
      <c r="B43" s="190">
        <f t="shared" si="4"/>
        <v>1.2</v>
      </c>
      <c r="C43" s="190">
        <f t="shared" si="5"/>
        <v>2.5</v>
      </c>
      <c r="D43" s="190">
        <f t="shared" si="6"/>
        <v>1.2</v>
      </c>
      <c r="E43" s="190">
        <f t="shared" si="7"/>
        <v>0</v>
      </c>
      <c r="F43" s="190">
        <f>'Data Reliability'!B43</f>
        <v>2</v>
      </c>
      <c r="G43" s="191">
        <f>Reliability_updated!V43</f>
        <v>87.7</v>
      </c>
      <c r="H43" s="191">
        <f>'Data Reliability'!C43</f>
        <v>0</v>
      </c>
      <c r="I43" t="str">
        <f>IF(Reliability!B43="x","x",(IF(ROUNDUP(Reliability!B43,0)=1,"Very High",IF(ROUNDUP(Reliability!B43,0)=2,"High",IF(ROUNDUP(Reliability!B43,0)=3,"Medium",IF(ROUNDUP(Reliability!B43,0)=4,"Low","Very Low"))))))</f>
        <v>High</v>
      </c>
    </row>
    <row r="44" spans="1:9" x14ac:dyDescent="0.35">
      <c r="A44" s="189" t="str">
        <f>Lists!C:C</f>
        <v>EST002</v>
      </c>
      <c r="B44" s="190">
        <f t="shared" si="4"/>
        <v>0.8</v>
      </c>
      <c r="C44" s="190">
        <f t="shared" si="5"/>
        <v>2.2999999999999998</v>
      </c>
      <c r="D44" s="190">
        <f t="shared" si="6"/>
        <v>0.2</v>
      </c>
      <c r="E44" s="190">
        <f t="shared" si="7"/>
        <v>0</v>
      </c>
      <c r="F44" s="190">
        <f>'Data Reliability'!B44</f>
        <v>1.9</v>
      </c>
      <c r="G44" s="191">
        <f>Reliability_updated!V44</f>
        <v>15.5</v>
      </c>
      <c r="H44" s="191">
        <f>'Data Reliability'!C44</f>
        <v>0</v>
      </c>
      <c r="I44" t="str">
        <f>IF(Reliability!B44="x","x",(IF(ROUNDUP(Reliability!B44,0)=1,"Very High",IF(ROUNDUP(Reliability!B44,0)=2,"High",IF(ROUNDUP(Reliability!B44,0)=3,"Medium",IF(ROUNDUP(Reliability!B44,0)=4,"Low","Very Low"))))))</f>
        <v>Very High</v>
      </c>
    </row>
    <row r="45" spans="1:9" x14ac:dyDescent="0.35">
      <c r="A45" s="189" t="str">
        <f>Lists!C:C</f>
        <v>ETH001</v>
      </c>
      <c r="B45" s="190">
        <f t="shared" si="4"/>
        <v>0.9</v>
      </c>
      <c r="C45" s="190">
        <f t="shared" si="5"/>
        <v>2.5</v>
      </c>
      <c r="D45" s="190">
        <f t="shared" si="6"/>
        <v>0.3</v>
      </c>
      <c r="E45" s="190">
        <f t="shared" si="7"/>
        <v>0</v>
      </c>
      <c r="F45" s="190">
        <f>'Data Reliability'!B45</f>
        <v>2</v>
      </c>
      <c r="G45" s="191">
        <f>Reliability_updated!V45</f>
        <v>23.2</v>
      </c>
      <c r="H45" s="191">
        <f>'Data Reliability'!C45</f>
        <v>0</v>
      </c>
      <c r="I45" t="str">
        <f>IF(Reliability!B45="x","x",(IF(ROUNDUP(Reliability!B45,0)=1,"Very High",IF(ROUNDUP(Reliability!B45,0)=2,"High",IF(ROUNDUP(Reliability!B45,0)=3,"Medium",IF(ROUNDUP(Reliability!B45,0)=4,"Low","Very Low"))))))</f>
        <v>Very High</v>
      </c>
    </row>
    <row r="46" spans="1:9" x14ac:dyDescent="0.35">
      <c r="A46" s="189" t="str">
        <f>Lists!C:C</f>
        <v>ETH003</v>
      </c>
      <c r="B46" s="190">
        <f t="shared" si="4"/>
        <v>2</v>
      </c>
      <c r="C46" s="190">
        <f t="shared" si="5"/>
        <v>3</v>
      </c>
      <c r="D46" s="190">
        <f t="shared" si="6"/>
        <v>1.2</v>
      </c>
      <c r="E46" s="190">
        <f t="shared" si="7"/>
        <v>1.7</v>
      </c>
      <c r="F46" s="190">
        <f>'Data Reliability'!B46</f>
        <v>2.2000000000000002</v>
      </c>
      <c r="G46" s="191">
        <f>Reliability_updated!V46</f>
        <v>84.9</v>
      </c>
      <c r="H46" s="191">
        <f>'Data Reliability'!C46</f>
        <v>1</v>
      </c>
      <c r="I46" t="str">
        <f>IF(Reliability!B46="x","x",(IF(ROUNDUP(Reliability!B46,0)=1,"Very High",IF(ROUNDUP(Reliability!B46,0)=2,"High",IF(ROUNDUP(Reliability!B46,0)=3,"Medium",IF(ROUNDUP(Reliability!B46,0)=4,"Low","Very Low"))))))</f>
        <v>High</v>
      </c>
    </row>
    <row r="47" spans="1:9" x14ac:dyDescent="0.35">
      <c r="A47" s="189" t="str">
        <f>Lists!C:C</f>
        <v>ETH004</v>
      </c>
      <c r="B47" s="190">
        <f t="shared" si="4"/>
        <v>1.1000000000000001</v>
      </c>
      <c r="C47" s="190">
        <f t="shared" si="5"/>
        <v>3</v>
      </c>
      <c r="D47" s="190">
        <f t="shared" si="6"/>
        <v>0.3</v>
      </c>
      <c r="E47" s="190">
        <f t="shared" si="7"/>
        <v>0</v>
      </c>
      <c r="F47" s="190">
        <f>'Data Reliability'!B47</f>
        <v>2.2000000000000002</v>
      </c>
      <c r="G47" s="191">
        <f>Reliability_updated!V47</f>
        <v>23.2</v>
      </c>
      <c r="H47" s="191">
        <f>'Data Reliability'!C47</f>
        <v>0</v>
      </c>
      <c r="I47" t="str">
        <f>IF(Reliability!B47="x","x",(IF(ROUNDUP(Reliability!B47,0)=1,"Very High",IF(ROUNDUP(Reliability!B47,0)=2,"High",IF(ROUNDUP(Reliability!B47,0)=3,"Medium",IF(ROUNDUP(Reliability!B47,0)=4,"Low","Very Low"))))))</f>
        <v>High</v>
      </c>
    </row>
    <row r="48" spans="1:9" x14ac:dyDescent="0.35">
      <c r="A48" s="189" t="str">
        <f>Lists!C:C</f>
        <v>ETH005</v>
      </c>
      <c r="B48" s="190">
        <f t="shared" si="4"/>
        <v>1.2</v>
      </c>
      <c r="C48" s="190">
        <f t="shared" si="5"/>
        <v>2.5</v>
      </c>
      <c r="D48" s="190">
        <f t="shared" si="6"/>
        <v>1.2</v>
      </c>
      <c r="E48" s="190">
        <f t="shared" si="7"/>
        <v>0</v>
      </c>
      <c r="F48" s="190">
        <f>'Data Reliability'!B48</f>
        <v>2</v>
      </c>
      <c r="G48" s="191">
        <f>Reliability_updated!V48</f>
        <v>84.9</v>
      </c>
      <c r="H48" s="191">
        <f>'Data Reliability'!C48</f>
        <v>0</v>
      </c>
      <c r="I48" t="str">
        <f>IF(Reliability!B48="x","x",(IF(ROUNDUP(Reliability!B48,0)=1,"Very High",IF(ROUNDUP(Reliability!B48,0)=2,"High",IF(ROUNDUP(Reliability!B48,0)=3,"Medium",IF(ROUNDUP(Reliability!B48,0)=4,"Low","Very Low"))))))</f>
        <v>High</v>
      </c>
    </row>
    <row r="49" spans="1:9" x14ac:dyDescent="0.35">
      <c r="A49" s="189" t="str">
        <f>Lists!C:C</f>
        <v>GRC002</v>
      </c>
      <c r="B49" s="190">
        <f t="shared" si="4"/>
        <v>1.1000000000000001</v>
      </c>
      <c r="C49" s="190">
        <f t="shared" si="5"/>
        <v>2.5</v>
      </c>
      <c r="D49" s="190">
        <f t="shared" si="6"/>
        <v>0.9</v>
      </c>
      <c r="E49" s="190">
        <f t="shared" si="7"/>
        <v>0</v>
      </c>
      <c r="F49" s="190">
        <f>'Data Reliability'!B49</f>
        <v>2</v>
      </c>
      <c r="G49" s="191">
        <f>Reliability_updated!V49</f>
        <v>63.8</v>
      </c>
      <c r="H49" s="191">
        <f>'Data Reliability'!C49</f>
        <v>0</v>
      </c>
      <c r="I49" t="str">
        <f>IF(Reliability!B49="x","x",(IF(ROUNDUP(Reliability!B49,0)=1,"Very High",IF(ROUNDUP(Reliability!B49,0)=2,"High",IF(ROUNDUP(Reliability!B49,0)=3,"Medium",IF(ROUNDUP(Reliability!B49,0)=4,"Low","Very Low"))))))</f>
        <v>High</v>
      </c>
    </row>
    <row r="50" spans="1:9" x14ac:dyDescent="0.35">
      <c r="A50" s="189" t="str">
        <f>Lists!C:C</f>
        <v>GTM001</v>
      </c>
      <c r="B50" s="190">
        <f t="shared" si="4"/>
        <v>1</v>
      </c>
      <c r="C50" s="190">
        <f t="shared" si="5"/>
        <v>2.8</v>
      </c>
      <c r="D50" s="190">
        <f t="shared" si="6"/>
        <v>0.1</v>
      </c>
      <c r="E50" s="190">
        <f t="shared" si="7"/>
        <v>0</v>
      </c>
      <c r="F50" s="190">
        <f>'Data Reliability'!B50</f>
        <v>2.1</v>
      </c>
      <c r="G50" s="191">
        <f>Reliability_updated!V50</f>
        <v>11.9</v>
      </c>
      <c r="H50" s="191">
        <f>'Data Reliability'!C50</f>
        <v>0</v>
      </c>
      <c r="I50" t="str">
        <f>IF(Reliability!B50="x","x",(IF(ROUNDUP(Reliability!B50,0)=1,"Very High",IF(ROUNDUP(Reliability!B50,0)=2,"High",IF(ROUNDUP(Reliability!B50,0)=3,"Medium",IF(ROUNDUP(Reliability!B50,0)=4,"Low","Very Low"))))))</f>
        <v>Very High</v>
      </c>
    </row>
    <row r="51" spans="1:9" x14ac:dyDescent="0.35">
      <c r="A51" s="189" t="str">
        <f>Lists!C:C</f>
        <v>HND001</v>
      </c>
      <c r="B51" s="190">
        <f t="shared" si="4"/>
        <v>1.3</v>
      </c>
      <c r="C51" s="190">
        <f t="shared" si="5"/>
        <v>3.8</v>
      </c>
      <c r="D51" s="190">
        <f t="shared" si="6"/>
        <v>0.1</v>
      </c>
      <c r="E51" s="190">
        <f t="shared" si="7"/>
        <v>0</v>
      </c>
      <c r="F51" s="190">
        <f>'Data Reliability'!B51</f>
        <v>2.5</v>
      </c>
      <c r="G51" s="191">
        <f>Reliability_updated!V51</f>
        <v>11.9</v>
      </c>
      <c r="H51" s="191">
        <f>'Data Reliability'!C51</f>
        <v>0</v>
      </c>
      <c r="I51" t="str">
        <f>IF(Reliability!B51="x","x",(IF(ROUNDUP(Reliability!B51,0)=1,"Very High",IF(ROUNDUP(Reliability!B51,0)=2,"High",IF(ROUNDUP(Reliability!B51,0)=3,"Medium",IF(ROUNDUP(Reliability!B51,0)=4,"Low","Very Low"))))))</f>
        <v>High</v>
      </c>
    </row>
    <row r="52" spans="1:9" x14ac:dyDescent="0.35">
      <c r="A52" s="189" t="str">
        <f>Lists!C:C</f>
        <v>HTI001</v>
      </c>
      <c r="B52" s="190">
        <f t="shared" si="4"/>
        <v>1</v>
      </c>
      <c r="C52" s="190">
        <f t="shared" si="5"/>
        <v>3</v>
      </c>
      <c r="D52" s="190">
        <f t="shared" si="6"/>
        <v>0.1</v>
      </c>
      <c r="E52" s="190">
        <f t="shared" si="7"/>
        <v>0</v>
      </c>
      <c r="F52" s="190">
        <f>'Data Reliability'!B52</f>
        <v>2.2000000000000002</v>
      </c>
      <c r="G52" s="191">
        <f>Reliability_updated!V52</f>
        <v>11.9</v>
      </c>
      <c r="H52" s="191">
        <f>'Data Reliability'!C52</f>
        <v>0</v>
      </c>
      <c r="I52" t="str">
        <f>IF(Reliability!B52="x","x",(IF(ROUNDUP(Reliability!B52,0)=1,"Very High",IF(ROUNDUP(Reliability!B52,0)=2,"High",IF(ROUNDUP(Reliability!B52,0)=3,"Medium",IF(ROUNDUP(Reliability!B52,0)=4,"Low","Very Low"))))))</f>
        <v>Very High</v>
      </c>
    </row>
    <row r="53" spans="1:9" x14ac:dyDescent="0.35">
      <c r="A53" s="189" t="str">
        <f>Lists!C:C</f>
        <v>HUN002</v>
      </c>
      <c r="B53" s="190">
        <f t="shared" si="4"/>
        <v>0.8</v>
      </c>
      <c r="C53" s="190">
        <f t="shared" si="5"/>
        <v>2.2999999999999998</v>
      </c>
      <c r="D53" s="190">
        <f t="shared" si="6"/>
        <v>0.2</v>
      </c>
      <c r="E53" s="190">
        <f t="shared" si="7"/>
        <v>0</v>
      </c>
      <c r="F53" s="190">
        <f>'Data Reliability'!B53</f>
        <v>1.9</v>
      </c>
      <c r="G53" s="191">
        <f>Reliability_updated!V53</f>
        <v>15.5</v>
      </c>
      <c r="H53" s="191">
        <f>'Data Reliability'!C53</f>
        <v>0</v>
      </c>
      <c r="I53" t="str">
        <f>IF(Reliability!B53="x","x",(IF(ROUNDUP(Reliability!B53,0)=1,"Very High",IF(ROUNDUP(Reliability!B53,0)=2,"High",IF(ROUNDUP(Reliability!B53,0)=3,"Medium",IF(ROUNDUP(Reliability!B53,0)=4,"Low","Very Low"))))))</f>
        <v>Very High</v>
      </c>
    </row>
    <row r="54" spans="1:9" x14ac:dyDescent="0.35">
      <c r="A54" s="189" t="str">
        <f>Lists!C:C</f>
        <v>IDN002</v>
      </c>
      <c r="B54" s="190">
        <f t="shared" si="4"/>
        <v>1.1000000000000001</v>
      </c>
      <c r="C54" s="190">
        <f t="shared" si="5"/>
        <v>3</v>
      </c>
      <c r="D54" s="190">
        <f t="shared" si="6"/>
        <v>0.2</v>
      </c>
      <c r="E54" s="190">
        <f t="shared" si="7"/>
        <v>0</v>
      </c>
      <c r="F54" s="190">
        <f>'Data Reliability'!B54</f>
        <v>2.2000000000000002</v>
      </c>
      <c r="G54" s="191">
        <f>Reliability_updated!V54</f>
        <v>12.9</v>
      </c>
      <c r="H54" s="191">
        <f>'Data Reliability'!C54</f>
        <v>0</v>
      </c>
      <c r="I54" t="str">
        <f>IF(Reliability!B54="x","x",(IF(ROUNDUP(Reliability!B54,0)=1,"Very High",IF(ROUNDUP(Reliability!B54,0)=2,"High",IF(ROUNDUP(Reliability!B54,0)=3,"Medium",IF(ROUNDUP(Reliability!B54,0)=4,"Low","Very Low"))))))</f>
        <v>High</v>
      </c>
    </row>
    <row r="55" spans="1:9" x14ac:dyDescent="0.35">
      <c r="A55" s="189" t="str">
        <f>Lists!C:C</f>
        <v>IRN004</v>
      </c>
      <c r="B55" s="190">
        <f t="shared" si="4"/>
        <v>2.7</v>
      </c>
      <c r="C55" s="190">
        <f t="shared" si="5"/>
        <v>4</v>
      </c>
      <c r="D55" s="190">
        <f t="shared" si="6"/>
        <v>0.9</v>
      </c>
      <c r="E55" s="190">
        <f t="shared" si="7"/>
        <v>3.3</v>
      </c>
      <c r="F55" s="190">
        <f>'Data Reliability'!B55</f>
        <v>2.6</v>
      </c>
      <c r="G55" s="191">
        <f>Reliability_updated!V55</f>
        <v>68.599999999999994</v>
      </c>
      <c r="H55" s="191">
        <f>'Data Reliability'!C55</f>
        <v>2</v>
      </c>
      <c r="I55" t="str">
        <f>IF(Reliability!B55="x","x",(IF(ROUNDUP(Reliability!B55,0)=1,"Very High",IF(ROUNDUP(Reliability!B55,0)=2,"High",IF(ROUNDUP(Reliability!B55,0)=3,"Medium",IF(ROUNDUP(Reliability!B55,0)=4,"Low","Very Low"))))))</f>
        <v>Medium</v>
      </c>
    </row>
    <row r="56" spans="1:9" x14ac:dyDescent="0.35">
      <c r="A56" s="189" t="str">
        <f>Lists!C:C</f>
        <v>IRQ001</v>
      </c>
      <c r="B56" s="190">
        <f t="shared" si="4"/>
        <v>0.8</v>
      </c>
      <c r="C56" s="190">
        <f t="shared" si="5"/>
        <v>2.2999999999999998</v>
      </c>
      <c r="D56" s="190">
        <f t="shared" si="6"/>
        <v>0.1</v>
      </c>
      <c r="E56" s="190">
        <f t="shared" si="7"/>
        <v>0</v>
      </c>
      <c r="F56" s="190">
        <f>'Data Reliability'!B56</f>
        <v>1.9</v>
      </c>
      <c r="G56" s="191">
        <f>Reliability_updated!V56</f>
        <v>11.5</v>
      </c>
      <c r="H56" s="191">
        <f>'Data Reliability'!C56</f>
        <v>0</v>
      </c>
      <c r="I56" t="str">
        <f>IF(Reliability!B56="x","x",(IF(ROUNDUP(Reliability!B56,0)=1,"Very High",IF(ROUNDUP(Reliability!B56,0)=2,"High",IF(ROUNDUP(Reliability!B56,0)=3,"Medium",IF(ROUNDUP(Reliability!B56,0)=4,"Low","Very Low"))))))</f>
        <v>Very High</v>
      </c>
    </row>
    <row r="57" spans="1:9" x14ac:dyDescent="0.35">
      <c r="A57" s="189" t="str">
        <f>Lists!C:C</f>
        <v>IRQ002</v>
      </c>
      <c r="B57" s="190">
        <f t="shared" si="4"/>
        <v>0.9</v>
      </c>
      <c r="C57" s="190">
        <f t="shared" si="5"/>
        <v>2.5</v>
      </c>
      <c r="D57" s="190">
        <f t="shared" si="6"/>
        <v>0.1</v>
      </c>
      <c r="E57" s="190">
        <f t="shared" si="7"/>
        <v>0</v>
      </c>
      <c r="F57" s="190">
        <f>'Data Reliability'!B57</f>
        <v>2</v>
      </c>
      <c r="G57" s="191">
        <f>Reliability_updated!V57</f>
        <v>10.9</v>
      </c>
      <c r="H57" s="191">
        <f>'Data Reliability'!C57</f>
        <v>0</v>
      </c>
      <c r="I57" t="str">
        <f>IF(Reliability!B57="x","x",(IF(ROUNDUP(Reliability!B57,0)=1,"Very High",IF(ROUNDUP(Reliability!B57,0)=2,"High",IF(ROUNDUP(Reliability!B57,0)=3,"Medium",IF(ROUNDUP(Reliability!B57,0)=4,"Low","Very Low"))))))</f>
        <v>Very High</v>
      </c>
    </row>
    <row r="58" spans="1:9" x14ac:dyDescent="0.35">
      <c r="A58" s="189" t="str">
        <f>Lists!C:C</f>
        <v>IRQ003</v>
      </c>
      <c r="B58" s="190">
        <f t="shared" si="4"/>
        <v>0.8</v>
      </c>
      <c r="C58" s="190">
        <f t="shared" si="5"/>
        <v>2</v>
      </c>
      <c r="D58" s="190">
        <f t="shared" si="6"/>
        <v>0.5</v>
      </c>
      <c r="E58" s="190">
        <f t="shared" si="7"/>
        <v>0</v>
      </c>
      <c r="F58" s="190">
        <f>'Data Reliability'!B58</f>
        <v>1.8</v>
      </c>
      <c r="G58" s="191">
        <f>Reliability_updated!V58</f>
        <v>38.6</v>
      </c>
      <c r="H58" s="191">
        <f>'Data Reliability'!C58</f>
        <v>0</v>
      </c>
      <c r="I58" t="str">
        <f>IF(Reliability!B58="x","x",(IF(ROUNDUP(Reliability!B58,0)=1,"Very High",IF(ROUNDUP(Reliability!B58,0)=2,"High",IF(ROUNDUP(Reliability!B58,0)=3,"Medium",IF(ROUNDUP(Reliability!B58,0)=4,"Low","Very Low"))))))</f>
        <v>Very High</v>
      </c>
    </row>
    <row r="59" spans="1:9" x14ac:dyDescent="0.35">
      <c r="A59" s="189" t="str">
        <f>Lists!C:C</f>
        <v>ITA002</v>
      </c>
      <c r="B59" s="190">
        <f t="shared" si="4"/>
        <v>1.2</v>
      </c>
      <c r="C59" s="190">
        <f t="shared" si="5"/>
        <v>2.2999999999999998</v>
      </c>
      <c r="D59" s="190">
        <f t="shared" si="6"/>
        <v>1.2</v>
      </c>
      <c r="E59" s="190">
        <f t="shared" si="7"/>
        <v>0</v>
      </c>
      <c r="F59" s="190">
        <f>'Data Reliability'!B59</f>
        <v>1.9</v>
      </c>
      <c r="G59" s="191">
        <f>Reliability_updated!V59</f>
        <v>87.7</v>
      </c>
      <c r="H59" s="191">
        <f>'Data Reliability'!C59</f>
        <v>0</v>
      </c>
      <c r="I59" t="str">
        <f>IF(Reliability!B59="x","x",(IF(ROUNDUP(Reliability!B59,0)=1,"Very High",IF(ROUNDUP(Reliability!B59,0)=2,"High",IF(ROUNDUP(Reliability!B59,0)=3,"Medium",IF(ROUNDUP(Reliability!B59,0)=4,"Low","Very Low"))))))</f>
        <v>High</v>
      </c>
    </row>
    <row r="60" spans="1:9" x14ac:dyDescent="0.35">
      <c r="A60" s="189" t="str">
        <f>Lists!C:C</f>
        <v>JOR002</v>
      </c>
      <c r="B60" s="190">
        <f t="shared" si="4"/>
        <v>1.3</v>
      </c>
      <c r="C60" s="190">
        <f t="shared" si="5"/>
        <v>3.8</v>
      </c>
      <c r="D60" s="190">
        <f t="shared" si="6"/>
        <v>0.1</v>
      </c>
      <c r="E60" s="190">
        <f t="shared" si="7"/>
        <v>0</v>
      </c>
      <c r="F60" s="190">
        <f>'Data Reliability'!B60</f>
        <v>2.5</v>
      </c>
      <c r="G60" s="191">
        <f>Reliability_updated!V60</f>
        <v>11.5</v>
      </c>
      <c r="H60" s="191">
        <f>'Data Reliability'!C60</f>
        <v>0</v>
      </c>
      <c r="I60" t="str">
        <f>IF(Reliability!B60="x","x",(IF(ROUNDUP(Reliability!B60,0)=1,"Very High",IF(ROUNDUP(Reliability!B60,0)=2,"High",IF(ROUNDUP(Reliability!B60,0)=3,"Medium",IF(ROUNDUP(Reliability!B60,0)=4,"Low","Very Low"))))))</f>
        <v>High</v>
      </c>
    </row>
    <row r="61" spans="1:9" x14ac:dyDescent="0.35">
      <c r="A61" s="189" t="str">
        <f>Lists!C:C</f>
        <v>KEN001</v>
      </c>
      <c r="B61" s="190">
        <f t="shared" si="4"/>
        <v>1.3</v>
      </c>
      <c r="C61" s="190">
        <f t="shared" si="5"/>
        <v>3.5</v>
      </c>
      <c r="D61" s="190">
        <f t="shared" si="6"/>
        <v>0.4</v>
      </c>
      <c r="E61" s="190">
        <f t="shared" si="7"/>
        <v>0</v>
      </c>
      <c r="F61" s="190">
        <f>'Data Reliability'!B61</f>
        <v>2.4</v>
      </c>
      <c r="G61" s="191">
        <f>Reliability_updated!V61</f>
        <v>32.6</v>
      </c>
      <c r="H61" s="191">
        <f>'Data Reliability'!C61</f>
        <v>0</v>
      </c>
      <c r="I61" t="str">
        <f>IF(Reliability!B61="x","x",(IF(ROUNDUP(Reliability!B61,0)=1,"Very High",IF(ROUNDUP(Reliability!B61,0)=2,"High",IF(ROUNDUP(Reliability!B61,0)=3,"Medium",IF(ROUNDUP(Reliability!B61,0)=4,"Low","Very Low"))))))</f>
        <v>High</v>
      </c>
    </row>
    <row r="62" spans="1:9" x14ac:dyDescent="0.35">
      <c r="A62" s="189" t="str">
        <f>Lists!C:C</f>
        <v>KEN002</v>
      </c>
      <c r="B62" s="190">
        <f t="shared" si="4"/>
        <v>1.3</v>
      </c>
      <c r="C62" s="190">
        <f t="shared" si="5"/>
        <v>2</v>
      </c>
      <c r="D62" s="190">
        <f t="shared" si="6"/>
        <v>0.1</v>
      </c>
      <c r="E62" s="190">
        <f t="shared" si="7"/>
        <v>1.7</v>
      </c>
      <c r="F62" s="190">
        <f>'Data Reliability'!B62</f>
        <v>1.8</v>
      </c>
      <c r="G62" s="191">
        <f>Reliability_updated!V62</f>
        <v>11.6</v>
      </c>
      <c r="H62" s="191">
        <f>'Data Reliability'!C62</f>
        <v>1</v>
      </c>
      <c r="I62" t="str">
        <f>IF(Reliability!B62="x","x",(IF(ROUNDUP(Reliability!B62,0)=1,"Very High",IF(ROUNDUP(Reliability!B62,0)=2,"High",IF(ROUNDUP(Reliability!B62,0)=3,"Medium",IF(ROUNDUP(Reliability!B62,0)=4,"Low","Very Low"))))))</f>
        <v>High</v>
      </c>
    </row>
    <row r="63" spans="1:9" x14ac:dyDescent="0.35">
      <c r="A63" s="189" t="str">
        <f>Lists!C:C</f>
        <v>KEN003</v>
      </c>
      <c r="B63" s="190">
        <f t="shared" si="4"/>
        <v>0.8</v>
      </c>
      <c r="C63" s="190">
        <f t="shared" si="5"/>
        <v>2.2999999999999998</v>
      </c>
      <c r="D63" s="190">
        <f t="shared" si="6"/>
        <v>0.1</v>
      </c>
      <c r="E63" s="190">
        <f t="shared" si="7"/>
        <v>0</v>
      </c>
      <c r="F63" s="190">
        <f>'Data Reliability'!B63</f>
        <v>1.9</v>
      </c>
      <c r="G63" s="191">
        <f>Reliability_updated!V63</f>
        <v>11.6</v>
      </c>
      <c r="H63" s="191">
        <f>'Data Reliability'!C63</f>
        <v>0</v>
      </c>
      <c r="I63" t="str">
        <f>IF(Reliability!B63="x","x",(IF(ROUNDUP(Reliability!B63,0)=1,"Very High",IF(ROUNDUP(Reliability!B63,0)=2,"High",IF(ROUNDUP(Reliability!B63,0)=3,"Medium",IF(ROUNDUP(Reliability!B63,0)=4,"Low","Very Low"))))))</f>
        <v>Very High</v>
      </c>
    </row>
    <row r="64" spans="1:9" x14ac:dyDescent="0.35">
      <c r="A64" s="189" t="str">
        <f>Lists!C:C</f>
        <v>LBN002</v>
      </c>
      <c r="B64" s="190">
        <f t="shared" si="4"/>
        <v>0.8</v>
      </c>
      <c r="C64" s="190">
        <f t="shared" si="5"/>
        <v>2.2999999999999998</v>
      </c>
      <c r="D64" s="190">
        <f t="shared" si="6"/>
        <v>0.2</v>
      </c>
      <c r="E64" s="190">
        <f t="shared" si="7"/>
        <v>0</v>
      </c>
      <c r="F64" s="190">
        <f>'Data Reliability'!B64</f>
        <v>1.9</v>
      </c>
      <c r="G64" s="191">
        <f>Reliability_updated!V64</f>
        <v>16.5</v>
      </c>
      <c r="H64" s="191">
        <f>'Data Reliability'!C64</f>
        <v>0</v>
      </c>
      <c r="I64" t="str">
        <f>IF(Reliability!B64="x","x",(IF(ROUNDUP(Reliability!B64,0)=1,"Very High",IF(ROUNDUP(Reliability!B64,0)=2,"High",IF(ROUNDUP(Reliability!B64,0)=3,"Medium",IF(ROUNDUP(Reliability!B64,0)=4,"Low","Very Low"))))))</f>
        <v>Very High</v>
      </c>
    </row>
    <row r="65" spans="1:9" x14ac:dyDescent="0.35">
      <c r="A65" s="189" t="str">
        <f>Lists!C:C</f>
        <v>LBN006</v>
      </c>
      <c r="B65" s="190">
        <f t="shared" si="4"/>
        <v>0.7</v>
      </c>
      <c r="C65" s="190">
        <f t="shared" si="5"/>
        <v>2</v>
      </c>
      <c r="D65" s="190">
        <f t="shared" si="6"/>
        <v>0.2</v>
      </c>
      <c r="E65" s="190">
        <f t="shared" si="7"/>
        <v>0</v>
      </c>
      <c r="F65" s="190">
        <f>'Data Reliability'!B65</f>
        <v>1.8</v>
      </c>
      <c r="G65" s="191">
        <f>Reliability_updated!V65</f>
        <v>16.5</v>
      </c>
      <c r="H65" s="191">
        <f>'Data Reliability'!C65</f>
        <v>0</v>
      </c>
      <c r="I65" t="str">
        <f>IF(Reliability!B65="x","x",(IF(ROUNDUP(Reliability!B65,0)=1,"Very High",IF(ROUNDUP(Reliability!B65,0)=2,"High",IF(ROUNDUP(Reliability!B65,0)=3,"Medium",IF(ROUNDUP(Reliability!B65,0)=4,"Low","Very Low"))))))</f>
        <v>Very High</v>
      </c>
    </row>
    <row r="66" spans="1:9" x14ac:dyDescent="0.35">
      <c r="A66" s="189" t="str">
        <f>Lists!C:C</f>
        <v>LBY001</v>
      </c>
      <c r="B66" s="190">
        <f t="shared" si="4"/>
        <v>0.7</v>
      </c>
      <c r="C66" s="190">
        <f t="shared" si="5"/>
        <v>2</v>
      </c>
      <c r="D66" s="190">
        <f t="shared" si="6"/>
        <v>0.1</v>
      </c>
      <c r="E66" s="190">
        <f t="shared" si="7"/>
        <v>0</v>
      </c>
      <c r="F66" s="190">
        <f>'Data Reliability'!B66</f>
        <v>1.8</v>
      </c>
      <c r="G66" s="191">
        <f>Reliability_updated!V66</f>
        <v>7.2</v>
      </c>
      <c r="H66" s="191">
        <f>'Data Reliability'!C66</f>
        <v>0</v>
      </c>
      <c r="I66" t="str">
        <f>IF(Reliability!B66="x","x",(IF(ROUNDUP(Reliability!B66,0)=1,"Very High",IF(ROUNDUP(Reliability!B66,0)=2,"High",IF(ROUNDUP(Reliability!B66,0)=3,"Medium",IF(ROUNDUP(Reliability!B66,0)=4,"Low","Very Low"))))))</f>
        <v>Very High</v>
      </c>
    </row>
    <row r="67" spans="1:9" x14ac:dyDescent="0.35">
      <c r="A67" s="189" t="str">
        <f>Lists!C:C</f>
        <v>LBY002</v>
      </c>
      <c r="B67" s="190">
        <f t="shared" ref="B67:B98" si="8">ROUND(AVERAGE(C67:E67),1)</f>
        <v>1.1000000000000001</v>
      </c>
      <c r="C67" s="190">
        <f t="shared" ref="C67:C98" si="9">IF(F67="x","x",ROUND((5-(3-F67)/2*5),1))</f>
        <v>2</v>
      </c>
      <c r="D67" s="190">
        <f t="shared" ref="D67:D98" si="10">IF(G67&gt;365,5,ROUND((5-(365-G67)/364*5),1))</f>
        <v>1.2</v>
      </c>
      <c r="E67" s="190">
        <f t="shared" ref="E67:E98" si="11">IF(H67&gt;3,5,ROUND((5-(3-H67)/3*5),1))</f>
        <v>0</v>
      </c>
      <c r="F67" s="190">
        <f>'Data Reliability'!B67</f>
        <v>1.8</v>
      </c>
      <c r="G67" s="191">
        <f>Reliability_updated!V67</f>
        <v>88.6</v>
      </c>
      <c r="H67" s="191">
        <f>'Data Reliability'!C67</f>
        <v>0</v>
      </c>
      <c r="I67" t="str">
        <f>IF(Reliability!B67="x","x",(IF(ROUNDUP(Reliability!B67,0)=1,"Very High",IF(ROUNDUP(Reliability!B67,0)=2,"High",IF(ROUNDUP(Reliability!B67,0)=3,"Medium",IF(ROUNDUP(Reliability!B67,0)=4,"Low","Very Low"))))))</f>
        <v>High</v>
      </c>
    </row>
    <row r="68" spans="1:9" x14ac:dyDescent="0.35">
      <c r="A68" s="189" t="str">
        <f>Lists!C:C</f>
        <v>LBY003</v>
      </c>
      <c r="B68" s="190">
        <f t="shared" si="8"/>
        <v>0.8</v>
      </c>
      <c r="C68" s="190">
        <f t="shared" si="9"/>
        <v>1.8</v>
      </c>
      <c r="D68" s="190">
        <f t="shared" si="10"/>
        <v>0.6</v>
      </c>
      <c r="E68" s="190">
        <f t="shared" si="11"/>
        <v>0</v>
      </c>
      <c r="F68" s="190">
        <f>'Data Reliability'!B68</f>
        <v>1.7</v>
      </c>
      <c r="G68" s="191">
        <f>Reliability_updated!V68</f>
        <v>46.5</v>
      </c>
      <c r="H68" s="191">
        <f>'Data Reliability'!C68</f>
        <v>0</v>
      </c>
      <c r="I68" t="str">
        <f>IF(Reliability!B68="x","x",(IF(ROUNDUP(Reliability!B68,0)=1,"Very High",IF(ROUNDUP(Reliability!B68,0)=2,"High",IF(ROUNDUP(Reliability!B68,0)=3,"Medium",IF(ROUNDUP(Reliability!B68,0)=4,"Low","Very Low"))))))</f>
        <v>Very High</v>
      </c>
    </row>
    <row r="69" spans="1:9" x14ac:dyDescent="0.35">
      <c r="A69" s="189" t="str">
        <f>Lists!C:C</f>
        <v>LBY004</v>
      </c>
      <c r="B69" s="190">
        <f t="shared" si="8"/>
        <v>0.2</v>
      </c>
      <c r="C69" s="190">
        <f t="shared" si="9"/>
        <v>0.5</v>
      </c>
      <c r="D69" s="190">
        <f t="shared" si="10"/>
        <v>0.1</v>
      </c>
      <c r="E69" s="190">
        <f t="shared" si="11"/>
        <v>0</v>
      </c>
      <c r="F69" s="190">
        <f>'Data Reliability'!B69</f>
        <v>1.2</v>
      </c>
      <c r="G69" s="191">
        <f>Reliability_updated!V69</f>
        <v>7.3</v>
      </c>
      <c r="H69" s="191">
        <f>'Data Reliability'!C69</f>
        <v>0</v>
      </c>
      <c r="I69" t="str">
        <f>IF(Reliability!B69="x","x",(IF(ROUNDUP(Reliability!B69,0)=1,"Very High",IF(ROUNDUP(Reliability!B69,0)=2,"High",IF(ROUNDUP(Reliability!B69,0)=3,"Medium",IF(ROUNDUP(Reliability!B69,0)=4,"Low","Very Low"))))))</f>
        <v>Very High</v>
      </c>
    </row>
    <row r="70" spans="1:9" x14ac:dyDescent="0.35">
      <c r="A70" s="189" t="str">
        <f>Lists!C:C</f>
        <v>LKA004</v>
      </c>
      <c r="B70" s="190">
        <f t="shared" si="8"/>
        <v>0.7</v>
      </c>
      <c r="C70" s="190">
        <f t="shared" si="9"/>
        <v>1.8</v>
      </c>
      <c r="D70" s="190">
        <f t="shared" si="10"/>
        <v>0.2</v>
      </c>
      <c r="E70" s="190">
        <f t="shared" si="11"/>
        <v>0</v>
      </c>
      <c r="F70" s="190">
        <f>'Data Reliability'!B70</f>
        <v>1.7</v>
      </c>
      <c r="G70" s="191">
        <f>Reliability_updated!V70</f>
        <v>12.9</v>
      </c>
      <c r="H70" s="191">
        <f>'Data Reliability'!C70</f>
        <v>0</v>
      </c>
      <c r="I70" t="str">
        <f>IF(Reliability!B70="x","x",(IF(ROUNDUP(Reliability!B70,0)=1,"Very High",IF(ROUNDUP(Reliability!B70,0)=2,"High",IF(ROUNDUP(Reliability!B70,0)=3,"Medium",IF(ROUNDUP(Reliability!B70,0)=4,"Low","Very Low"))))))</f>
        <v>Very High</v>
      </c>
    </row>
    <row r="71" spans="1:9" x14ac:dyDescent="0.35">
      <c r="A71" s="189" t="str">
        <f>Lists!C:C</f>
        <v>LSO004</v>
      </c>
      <c r="B71" s="190">
        <f t="shared" si="8"/>
        <v>1.4</v>
      </c>
      <c r="C71" s="190">
        <f t="shared" si="9"/>
        <v>2.5</v>
      </c>
      <c r="D71" s="190">
        <f t="shared" si="10"/>
        <v>0.1</v>
      </c>
      <c r="E71" s="190">
        <f t="shared" si="11"/>
        <v>1.7</v>
      </c>
      <c r="F71" s="190">
        <f>'Data Reliability'!B71</f>
        <v>2</v>
      </c>
      <c r="G71" s="191">
        <f>Reliability_updated!V71</f>
        <v>5</v>
      </c>
      <c r="H71" s="191">
        <f>'Data Reliability'!C71</f>
        <v>1</v>
      </c>
      <c r="I71" t="str">
        <f>IF(Reliability!B71="x","x",(IF(ROUNDUP(Reliability!B71,0)=1,"Very High",IF(ROUNDUP(Reliability!B71,0)=2,"High",IF(ROUNDUP(Reliability!B71,0)=3,"Medium",IF(ROUNDUP(Reliability!B71,0)=4,"Low","Very Low"))))))</f>
        <v>High</v>
      </c>
    </row>
    <row r="72" spans="1:9" x14ac:dyDescent="0.35">
      <c r="A72" s="189" t="str">
        <f>Lists!C:C</f>
        <v>LTU002</v>
      </c>
      <c r="B72" s="190">
        <f t="shared" si="8"/>
        <v>0.8</v>
      </c>
      <c r="C72" s="190">
        <f t="shared" si="9"/>
        <v>2.2999999999999998</v>
      </c>
      <c r="D72" s="190">
        <f t="shared" si="10"/>
        <v>0.2</v>
      </c>
      <c r="E72" s="190">
        <f t="shared" si="11"/>
        <v>0</v>
      </c>
      <c r="F72" s="190">
        <f>'Data Reliability'!B72</f>
        <v>1.9</v>
      </c>
      <c r="G72" s="191">
        <f>Reliability_updated!V72</f>
        <v>15.5</v>
      </c>
      <c r="H72" s="191">
        <f>'Data Reliability'!C72</f>
        <v>0</v>
      </c>
      <c r="I72" t="str">
        <f>IF(Reliability!B72="x","x",(IF(ROUNDUP(Reliability!B72,0)=1,"Very High",IF(ROUNDUP(Reliability!B72,0)=2,"High",IF(ROUNDUP(Reliability!B72,0)=3,"Medium",IF(ROUNDUP(Reliability!B72,0)=4,"Low","Very Low"))))))</f>
        <v>Very High</v>
      </c>
    </row>
    <row r="73" spans="1:9" x14ac:dyDescent="0.35">
      <c r="A73" s="189" t="str">
        <f>Lists!C:C</f>
        <v>LVA002</v>
      </c>
      <c r="B73" s="190">
        <f t="shared" si="8"/>
        <v>0.8</v>
      </c>
      <c r="C73" s="190">
        <f t="shared" si="9"/>
        <v>2.2999999999999998</v>
      </c>
      <c r="D73" s="190">
        <f t="shared" si="10"/>
        <v>0.2</v>
      </c>
      <c r="E73" s="190">
        <f t="shared" si="11"/>
        <v>0</v>
      </c>
      <c r="F73" s="190">
        <f>'Data Reliability'!B73</f>
        <v>1.9</v>
      </c>
      <c r="G73" s="191">
        <f>Reliability_updated!V73</f>
        <v>15.5</v>
      </c>
      <c r="H73" s="191">
        <f>'Data Reliability'!C73</f>
        <v>0</v>
      </c>
      <c r="I73" t="str">
        <f>IF(Reliability!B73="x","x",(IF(ROUNDUP(Reliability!B73,0)=1,"Very High",IF(ROUNDUP(Reliability!B73,0)=2,"High",IF(ROUNDUP(Reliability!B73,0)=3,"Medium",IF(ROUNDUP(Reliability!B73,0)=4,"Low","Very Low"))))))</f>
        <v>Very High</v>
      </c>
    </row>
    <row r="74" spans="1:9" x14ac:dyDescent="0.35">
      <c r="A74" s="189" t="str">
        <f>Lists!C:C</f>
        <v>MAR001</v>
      </c>
      <c r="B74" s="190">
        <f t="shared" si="8"/>
        <v>1.5</v>
      </c>
      <c r="C74" s="190">
        <f t="shared" si="9"/>
        <v>3.8</v>
      </c>
      <c r="D74" s="190">
        <f t="shared" si="10"/>
        <v>0.6</v>
      </c>
      <c r="E74" s="190">
        <f t="shared" si="11"/>
        <v>0</v>
      </c>
      <c r="F74" s="190">
        <f>'Data Reliability'!B74</f>
        <v>2.5</v>
      </c>
      <c r="G74" s="191">
        <f>Reliability_updated!V74</f>
        <v>46.2</v>
      </c>
      <c r="H74" s="191">
        <f>'Data Reliability'!C74</f>
        <v>0</v>
      </c>
      <c r="I74" t="str">
        <f>IF(Reliability!B74="x","x",(IF(ROUNDUP(Reliability!B74,0)=1,"Very High",IF(ROUNDUP(Reliability!B74,0)=2,"High",IF(ROUNDUP(Reliability!B74,0)=3,"Medium",IF(ROUNDUP(Reliability!B74,0)=4,"Low","Very Low"))))))</f>
        <v>High</v>
      </c>
    </row>
    <row r="75" spans="1:9" x14ac:dyDescent="0.35">
      <c r="A75" s="189" t="str">
        <f>Lists!C:C</f>
        <v>MAR002</v>
      </c>
      <c r="B75" s="190">
        <f t="shared" si="8"/>
        <v>1.7</v>
      </c>
      <c r="C75" s="190">
        <f t="shared" si="9"/>
        <v>4</v>
      </c>
      <c r="D75" s="190">
        <f t="shared" si="10"/>
        <v>1.2</v>
      </c>
      <c r="E75" s="190">
        <f t="shared" si="11"/>
        <v>0</v>
      </c>
      <c r="F75" s="190">
        <f>'Data Reliability'!B75</f>
        <v>2.6</v>
      </c>
      <c r="G75" s="191">
        <f>Reliability_updated!V75</f>
        <v>88.4</v>
      </c>
      <c r="H75" s="191">
        <f>'Data Reliability'!C75</f>
        <v>0</v>
      </c>
      <c r="I75" t="str">
        <f>IF(Reliability!B75="x","x",(IF(ROUNDUP(Reliability!B75,0)=1,"Very High",IF(ROUNDUP(Reliability!B75,0)=2,"High",IF(ROUNDUP(Reliability!B75,0)=3,"Medium",IF(ROUNDUP(Reliability!B75,0)=4,"Low","Very Low"))))))</f>
        <v>High</v>
      </c>
    </row>
    <row r="76" spans="1:9" x14ac:dyDescent="0.35">
      <c r="A76" s="189" t="str">
        <f>Lists!C:C</f>
        <v>MAR003</v>
      </c>
      <c r="B76" s="190">
        <f t="shared" si="8"/>
        <v>1.2</v>
      </c>
      <c r="C76" s="190">
        <f t="shared" si="9"/>
        <v>3</v>
      </c>
      <c r="D76" s="190">
        <f t="shared" si="10"/>
        <v>0.6</v>
      </c>
      <c r="E76" s="190">
        <f t="shared" si="11"/>
        <v>0</v>
      </c>
      <c r="F76" s="190">
        <f>'Data Reliability'!B76</f>
        <v>2.2000000000000002</v>
      </c>
      <c r="G76" s="191">
        <f>Reliability_updated!V76</f>
        <v>46.2</v>
      </c>
      <c r="H76" s="191">
        <f>'Data Reliability'!C76</f>
        <v>0</v>
      </c>
      <c r="I76" t="str">
        <f>IF(Reliability!B76="x","x",(IF(ROUNDUP(Reliability!B76,0)=1,"Very High",IF(ROUNDUP(Reliability!B76,0)=2,"High",IF(ROUNDUP(Reliability!B76,0)=3,"Medium",IF(ROUNDUP(Reliability!B76,0)=4,"Low","Very Low"))))))</f>
        <v>High</v>
      </c>
    </row>
    <row r="77" spans="1:9" x14ac:dyDescent="0.35">
      <c r="A77" s="189" t="str">
        <f>Lists!C:C</f>
        <v>MDA002</v>
      </c>
      <c r="B77" s="190">
        <f t="shared" si="8"/>
        <v>0.7</v>
      </c>
      <c r="C77" s="190">
        <f t="shared" si="9"/>
        <v>2</v>
      </c>
      <c r="D77" s="190">
        <f t="shared" si="10"/>
        <v>0.2</v>
      </c>
      <c r="E77" s="190">
        <f t="shared" si="11"/>
        <v>0</v>
      </c>
      <c r="F77" s="190">
        <f>'Data Reliability'!B77</f>
        <v>1.8</v>
      </c>
      <c r="G77" s="191">
        <f>Reliability_updated!V77</f>
        <v>15.5</v>
      </c>
      <c r="H77" s="191">
        <f>'Data Reliability'!C77</f>
        <v>0</v>
      </c>
      <c r="I77" t="str">
        <f>IF(Reliability!B77="x","x",(IF(ROUNDUP(Reliability!B77,0)=1,"Very High",IF(ROUNDUP(Reliability!B77,0)=2,"High",IF(ROUNDUP(Reliability!B77,0)=3,"Medium",IF(ROUNDUP(Reliability!B77,0)=4,"Low","Very Low"))))))</f>
        <v>Very High</v>
      </c>
    </row>
    <row r="78" spans="1:9" x14ac:dyDescent="0.35">
      <c r="A78" s="189" t="str">
        <f>Lists!C:C</f>
        <v>MDG001</v>
      </c>
      <c r="B78" s="190">
        <f t="shared" si="8"/>
        <v>0.7</v>
      </c>
      <c r="C78" s="190">
        <f t="shared" si="9"/>
        <v>1.8</v>
      </c>
      <c r="D78" s="190">
        <f t="shared" si="10"/>
        <v>0.3</v>
      </c>
      <c r="E78" s="190">
        <f t="shared" si="11"/>
        <v>0</v>
      </c>
      <c r="F78" s="190">
        <f>'Data Reliability'!B78</f>
        <v>1.7</v>
      </c>
      <c r="G78" s="191">
        <f>Reliability_updated!V78</f>
        <v>22.8</v>
      </c>
      <c r="H78" s="191">
        <f>'Data Reliability'!C78</f>
        <v>0</v>
      </c>
      <c r="I78" t="str">
        <f>IF(Reliability!B78="x","x",(IF(ROUNDUP(Reliability!B78,0)=1,"Very High",IF(ROUNDUP(Reliability!B78,0)=2,"High",IF(ROUNDUP(Reliability!B78,0)=3,"Medium",IF(ROUNDUP(Reliability!B78,0)=4,"Low","Very Low"))))))</f>
        <v>Very High</v>
      </c>
    </row>
    <row r="79" spans="1:9" x14ac:dyDescent="0.35">
      <c r="A79" s="189" t="str">
        <f>Lists!C:C</f>
        <v>MDG002</v>
      </c>
      <c r="B79" s="190">
        <f t="shared" si="8"/>
        <v>0.9</v>
      </c>
      <c r="C79" s="190">
        <f t="shared" si="9"/>
        <v>2.2999999999999998</v>
      </c>
      <c r="D79" s="190">
        <f t="shared" si="10"/>
        <v>0.4</v>
      </c>
      <c r="E79" s="190">
        <f t="shared" si="11"/>
        <v>0</v>
      </c>
      <c r="F79" s="190">
        <f>'Data Reliability'!B79</f>
        <v>1.9</v>
      </c>
      <c r="G79" s="191">
        <f>Reliability_updated!V79</f>
        <v>31.3</v>
      </c>
      <c r="H79" s="191">
        <f>'Data Reliability'!C79</f>
        <v>0</v>
      </c>
      <c r="I79" t="str">
        <f>IF(Reliability!B79="x","x",(IF(ROUNDUP(Reliability!B79,0)=1,"Very High",IF(ROUNDUP(Reliability!B79,0)=2,"High",IF(ROUNDUP(Reliability!B79,0)=3,"Medium",IF(ROUNDUP(Reliability!B79,0)=4,"Low","Very Low"))))))</f>
        <v>Very High</v>
      </c>
    </row>
    <row r="80" spans="1:9" x14ac:dyDescent="0.35">
      <c r="A80" s="189" t="str">
        <f>Lists!C:C</f>
        <v>MDG009</v>
      </c>
      <c r="B80" s="190">
        <f t="shared" si="8"/>
        <v>0.9</v>
      </c>
      <c r="C80" s="190">
        <f t="shared" si="9"/>
        <v>2.2999999999999998</v>
      </c>
      <c r="D80" s="190">
        <f t="shared" si="10"/>
        <v>0.3</v>
      </c>
      <c r="E80" s="190">
        <f t="shared" si="11"/>
        <v>0</v>
      </c>
      <c r="F80" s="190">
        <f>'Data Reliability'!B80</f>
        <v>1.9</v>
      </c>
      <c r="G80" s="191">
        <f>Reliability_updated!V80</f>
        <v>22.8</v>
      </c>
      <c r="H80" s="191">
        <f>'Data Reliability'!C80</f>
        <v>0</v>
      </c>
      <c r="I80" t="str">
        <f>IF(Reliability!B80="x","x",(IF(ROUNDUP(Reliability!B80,0)=1,"Very High",IF(ROUNDUP(Reliability!B80,0)=2,"High",IF(ROUNDUP(Reliability!B80,0)=3,"Medium",IF(ROUNDUP(Reliability!B80,0)=4,"Low","Very Low"))))))</f>
        <v>Very High</v>
      </c>
    </row>
    <row r="81" spans="1:9" x14ac:dyDescent="0.35">
      <c r="A81" s="189" t="str">
        <f>Lists!C:C</f>
        <v>MEX001</v>
      </c>
      <c r="B81" s="190">
        <f t="shared" si="8"/>
        <v>1.5</v>
      </c>
      <c r="C81" s="190">
        <f t="shared" si="9"/>
        <v>4</v>
      </c>
      <c r="D81" s="190">
        <f t="shared" si="10"/>
        <v>0.5</v>
      </c>
      <c r="E81" s="190">
        <f t="shared" si="11"/>
        <v>0</v>
      </c>
      <c r="F81" s="190">
        <f>'Data Reliability'!B81</f>
        <v>2.6</v>
      </c>
      <c r="G81" s="191">
        <f>Reliability_updated!V81</f>
        <v>35.299999999999997</v>
      </c>
      <c r="H81" s="191">
        <f>'Data Reliability'!C81</f>
        <v>0</v>
      </c>
      <c r="I81" t="str">
        <f>IF(Reliability!B81="x","x",(IF(ROUNDUP(Reliability!B81,0)=1,"Very High",IF(ROUNDUP(Reliability!B81,0)=2,"High",IF(ROUNDUP(Reliability!B81,0)=3,"Medium",IF(ROUNDUP(Reliability!B81,0)=4,"Low","Very Low"))))))</f>
        <v>High</v>
      </c>
    </row>
    <row r="82" spans="1:9" x14ac:dyDescent="0.35">
      <c r="A82" s="189" t="str">
        <f>Lists!C:C</f>
        <v>MEX002</v>
      </c>
      <c r="B82" s="190">
        <f t="shared" si="8"/>
        <v>1.4</v>
      </c>
      <c r="C82" s="190">
        <f t="shared" si="9"/>
        <v>3.8</v>
      </c>
      <c r="D82" s="190">
        <f t="shared" si="10"/>
        <v>0.5</v>
      </c>
      <c r="E82" s="190">
        <f t="shared" si="11"/>
        <v>0</v>
      </c>
      <c r="F82" s="190">
        <f>'Data Reliability'!B82</f>
        <v>2.5</v>
      </c>
      <c r="G82" s="191">
        <f>Reliability_updated!V82</f>
        <v>35.299999999999997</v>
      </c>
      <c r="H82" s="191">
        <f>'Data Reliability'!C82</f>
        <v>0</v>
      </c>
      <c r="I82" t="str">
        <f>IF(Reliability!B82="x","x",(IF(ROUNDUP(Reliability!B82,0)=1,"Very High",IF(ROUNDUP(Reliability!B82,0)=2,"High",IF(ROUNDUP(Reliability!B82,0)=3,"Medium",IF(ROUNDUP(Reliability!B82,0)=4,"Low","Very Low"))))))</f>
        <v>High</v>
      </c>
    </row>
    <row r="83" spans="1:9" x14ac:dyDescent="0.35">
      <c r="A83" s="189" t="str">
        <f>Lists!C:C</f>
        <v>MEX003</v>
      </c>
      <c r="B83" s="190">
        <f t="shared" si="8"/>
        <v>1.4</v>
      </c>
      <c r="C83" s="190">
        <f t="shared" si="9"/>
        <v>3.8</v>
      </c>
      <c r="D83" s="190">
        <f t="shared" si="10"/>
        <v>0.5</v>
      </c>
      <c r="E83" s="190">
        <f t="shared" si="11"/>
        <v>0</v>
      </c>
      <c r="F83" s="190">
        <f>'Data Reliability'!B83</f>
        <v>2.5</v>
      </c>
      <c r="G83" s="191">
        <f>Reliability_updated!V83</f>
        <v>35.299999999999997</v>
      </c>
      <c r="H83" s="191">
        <f>'Data Reliability'!C83</f>
        <v>0</v>
      </c>
      <c r="I83" t="str">
        <f>IF(Reliability!B83="x","x",(IF(ROUNDUP(Reliability!B83,0)=1,"Very High",IF(ROUNDUP(Reliability!B83,0)=2,"High",IF(ROUNDUP(Reliability!B83,0)=3,"Medium",IF(ROUNDUP(Reliability!B83,0)=4,"Low","Very Low"))))))</f>
        <v>High</v>
      </c>
    </row>
    <row r="84" spans="1:9" x14ac:dyDescent="0.35">
      <c r="A84" s="189" t="str">
        <f>Lists!C:C</f>
        <v>MLI001</v>
      </c>
      <c r="B84" s="190">
        <f t="shared" si="8"/>
        <v>0.4</v>
      </c>
      <c r="C84" s="190">
        <f t="shared" si="9"/>
        <v>0.3</v>
      </c>
      <c r="D84" s="190">
        <f t="shared" si="10"/>
        <v>0.9</v>
      </c>
      <c r="E84" s="190">
        <f t="shared" si="11"/>
        <v>0</v>
      </c>
      <c r="F84" s="190">
        <f>'Data Reliability'!B84</f>
        <v>1.1000000000000001</v>
      </c>
      <c r="G84" s="191">
        <f>Reliability_updated!V84</f>
        <v>65.7</v>
      </c>
      <c r="H84" s="191">
        <f>'Data Reliability'!C84</f>
        <v>0</v>
      </c>
      <c r="I84" t="str">
        <f>IF(Reliability!B84="x","x",(IF(ROUNDUP(Reliability!B84,0)=1,"Very High",IF(ROUNDUP(Reliability!B84,0)=2,"High",IF(ROUNDUP(Reliability!B84,0)=3,"Medium",IF(ROUNDUP(Reliability!B84,0)=4,"Low","Very Low"))))))</f>
        <v>Very High</v>
      </c>
    </row>
    <row r="85" spans="1:9" x14ac:dyDescent="0.35">
      <c r="A85" s="189" t="str">
        <f>Lists!C:C</f>
        <v>MMR001</v>
      </c>
      <c r="B85" s="190">
        <f t="shared" si="8"/>
        <v>0.6</v>
      </c>
      <c r="C85" s="190">
        <f t="shared" si="9"/>
        <v>1.8</v>
      </c>
      <c r="D85" s="190">
        <f t="shared" si="10"/>
        <v>0.1</v>
      </c>
      <c r="E85" s="190">
        <f t="shared" si="11"/>
        <v>0</v>
      </c>
      <c r="F85" s="190">
        <f>'Data Reliability'!B85</f>
        <v>1.7</v>
      </c>
      <c r="G85" s="191">
        <f>Reliability_updated!V85</f>
        <v>10</v>
      </c>
      <c r="H85" s="191">
        <f>'Data Reliability'!C85</f>
        <v>0</v>
      </c>
      <c r="I85" t="str">
        <f>IF(Reliability!B85="x","x",(IF(ROUNDUP(Reliability!B85,0)=1,"Very High",IF(ROUNDUP(Reliability!B85,0)=2,"High",IF(ROUNDUP(Reliability!B85,0)=3,"Medium",IF(ROUNDUP(Reliability!B85,0)=4,"Low","Very Low"))))))</f>
        <v>Very High</v>
      </c>
    </row>
    <row r="86" spans="1:9" x14ac:dyDescent="0.35">
      <c r="A86" s="189" t="str">
        <f>Lists!C:C</f>
        <v>MMR002</v>
      </c>
      <c r="B86" s="190">
        <f t="shared" si="8"/>
        <v>0.7</v>
      </c>
      <c r="C86" s="190">
        <f t="shared" si="9"/>
        <v>2</v>
      </c>
      <c r="D86" s="190">
        <f t="shared" si="10"/>
        <v>0.2</v>
      </c>
      <c r="E86" s="190">
        <f t="shared" si="11"/>
        <v>0</v>
      </c>
      <c r="F86" s="190">
        <f>'Data Reliability'!B86</f>
        <v>1.8</v>
      </c>
      <c r="G86" s="191">
        <f>Reliability_updated!V86</f>
        <v>16.899999999999999</v>
      </c>
      <c r="H86" s="191">
        <f>'Data Reliability'!C86</f>
        <v>0</v>
      </c>
      <c r="I86" t="str">
        <f>IF(Reliability!B86="x","x",(IF(ROUNDUP(Reliability!B86,0)=1,"Very High",IF(ROUNDUP(Reliability!B86,0)=2,"High",IF(ROUNDUP(Reliability!B86,0)=3,"Medium",IF(ROUNDUP(Reliability!B86,0)=4,"Low","Very Low"))))))</f>
        <v>Very High</v>
      </c>
    </row>
    <row r="87" spans="1:9" x14ac:dyDescent="0.35">
      <c r="A87" s="189" t="str">
        <f>Lists!C:C</f>
        <v>MMR003</v>
      </c>
      <c r="B87" s="190">
        <f t="shared" si="8"/>
        <v>0.7</v>
      </c>
      <c r="C87" s="190">
        <f t="shared" si="9"/>
        <v>1.8</v>
      </c>
      <c r="D87" s="190">
        <f t="shared" si="10"/>
        <v>0.2</v>
      </c>
      <c r="E87" s="190">
        <f t="shared" si="11"/>
        <v>0</v>
      </c>
      <c r="F87" s="190">
        <f>'Data Reliability'!B87</f>
        <v>1.7</v>
      </c>
      <c r="G87" s="191">
        <f>Reliability_updated!V87</f>
        <v>16.899999999999999</v>
      </c>
      <c r="H87" s="191">
        <f>'Data Reliability'!C87</f>
        <v>0</v>
      </c>
      <c r="I87" t="str">
        <f>IF(Reliability!B87="x","x",(IF(ROUNDUP(Reliability!B87,0)=1,"Very High",IF(ROUNDUP(Reliability!B87,0)=2,"High",IF(ROUNDUP(Reliability!B87,0)=3,"Medium",IF(ROUNDUP(Reliability!B87,0)=4,"Low","Very Low"))))))</f>
        <v>Very High</v>
      </c>
    </row>
    <row r="88" spans="1:9" x14ac:dyDescent="0.35">
      <c r="A88" s="189" t="str">
        <f>Lists!C:C</f>
        <v>MMR004</v>
      </c>
      <c r="B88" s="190">
        <f t="shared" si="8"/>
        <v>0.7</v>
      </c>
      <c r="C88" s="190">
        <f t="shared" si="9"/>
        <v>1.8</v>
      </c>
      <c r="D88" s="190">
        <f t="shared" si="10"/>
        <v>0.2</v>
      </c>
      <c r="E88" s="190">
        <f t="shared" si="11"/>
        <v>0</v>
      </c>
      <c r="F88" s="190">
        <f>'Data Reliability'!B88</f>
        <v>1.7</v>
      </c>
      <c r="G88" s="191">
        <f>Reliability_updated!V88</f>
        <v>16.899999999999999</v>
      </c>
      <c r="H88" s="191">
        <f>'Data Reliability'!C88</f>
        <v>0</v>
      </c>
      <c r="I88" t="str">
        <f>IF(Reliability!B88="x","x",(IF(ROUNDUP(Reliability!B88,0)=1,"Very High",IF(ROUNDUP(Reliability!B88,0)=2,"High",IF(ROUNDUP(Reliability!B88,0)=3,"Medium",IF(ROUNDUP(Reliability!B88,0)=4,"Low","Very Low"))))))</f>
        <v>Very High</v>
      </c>
    </row>
    <row r="89" spans="1:9" x14ac:dyDescent="0.35">
      <c r="A89" s="189" t="str">
        <f>Lists!C:C</f>
        <v>MMR006</v>
      </c>
      <c r="B89" s="190">
        <f t="shared" si="8"/>
        <v>1</v>
      </c>
      <c r="C89" s="190">
        <f t="shared" si="9"/>
        <v>2.8</v>
      </c>
      <c r="D89" s="190">
        <f t="shared" si="10"/>
        <v>0.1</v>
      </c>
      <c r="E89" s="190">
        <f t="shared" si="11"/>
        <v>0</v>
      </c>
      <c r="F89" s="190">
        <f>'Data Reliability'!B89</f>
        <v>2.1</v>
      </c>
      <c r="G89" s="191">
        <f>Reliability_updated!V89</f>
        <v>10</v>
      </c>
      <c r="H89" s="191">
        <f>'Data Reliability'!C89</f>
        <v>0</v>
      </c>
      <c r="I89" t="str">
        <f>IF(Reliability!B89="x","x",(IF(ROUNDUP(Reliability!B89,0)=1,"Very High",IF(ROUNDUP(Reliability!B89,0)=2,"High",IF(ROUNDUP(Reliability!B89,0)=3,"Medium",IF(ROUNDUP(Reliability!B89,0)=4,"Low","Very Low"))))))</f>
        <v>Very High</v>
      </c>
    </row>
    <row r="90" spans="1:9" x14ac:dyDescent="0.35">
      <c r="A90" s="189" t="str">
        <f>Lists!C:C</f>
        <v>MOZ001</v>
      </c>
      <c r="B90" s="190">
        <f t="shared" si="8"/>
        <v>1</v>
      </c>
      <c r="C90" s="190">
        <f t="shared" si="9"/>
        <v>2.5</v>
      </c>
      <c r="D90" s="190">
        <f t="shared" si="10"/>
        <v>0.4</v>
      </c>
      <c r="E90" s="190">
        <f t="shared" si="11"/>
        <v>0</v>
      </c>
      <c r="F90" s="190">
        <f>'Data Reliability'!B90</f>
        <v>2</v>
      </c>
      <c r="G90" s="191">
        <f>Reliability_updated!V90</f>
        <v>29.4</v>
      </c>
      <c r="H90" s="191">
        <f>'Data Reliability'!C90</f>
        <v>0</v>
      </c>
      <c r="I90" t="str">
        <f>IF(Reliability!B90="x","x",(IF(ROUNDUP(Reliability!B90,0)=1,"Very High",IF(ROUNDUP(Reliability!B90,0)=2,"High",IF(ROUNDUP(Reliability!B90,0)=3,"Medium",IF(ROUNDUP(Reliability!B90,0)=4,"Low","Very Low"))))))</f>
        <v>Very High</v>
      </c>
    </row>
    <row r="91" spans="1:9" x14ac:dyDescent="0.35">
      <c r="A91" s="189" t="str">
        <f>Lists!C:C</f>
        <v>MOZ004</v>
      </c>
      <c r="B91" s="190">
        <f t="shared" si="8"/>
        <v>1.4</v>
      </c>
      <c r="C91" s="190">
        <f t="shared" si="9"/>
        <v>3</v>
      </c>
      <c r="D91" s="190">
        <f t="shared" si="10"/>
        <v>1.2</v>
      </c>
      <c r="E91" s="190">
        <f t="shared" si="11"/>
        <v>0</v>
      </c>
      <c r="F91" s="190">
        <f>'Data Reliability'!B91</f>
        <v>2.2000000000000002</v>
      </c>
      <c r="G91" s="191">
        <f>Reliability_updated!V91</f>
        <v>88.4</v>
      </c>
      <c r="H91" s="191">
        <f>'Data Reliability'!C91</f>
        <v>0</v>
      </c>
      <c r="I91" t="str">
        <f>IF(Reliability!B91="x","x",(IF(ROUNDUP(Reliability!B91,0)=1,"Very High",IF(ROUNDUP(Reliability!B91,0)=2,"High",IF(ROUNDUP(Reliability!B91,0)=3,"Medium",IF(ROUNDUP(Reliability!B91,0)=4,"Low","Very Low"))))))</f>
        <v>High</v>
      </c>
    </row>
    <row r="92" spans="1:9" x14ac:dyDescent="0.35">
      <c r="A92" s="189" t="str">
        <f>Lists!C:C</f>
        <v>MOZ011</v>
      </c>
      <c r="B92" s="190">
        <f t="shared" si="8"/>
        <v>1.1000000000000001</v>
      </c>
      <c r="C92" s="190">
        <f t="shared" si="9"/>
        <v>2.5</v>
      </c>
      <c r="D92" s="190">
        <f t="shared" si="10"/>
        <v>0.7</v>
      </c>
      <c r="E92" s="190">
        <f t="shared" si="11"/>
        <v>0</v>
      </c>
      <c r="F92" s="190">
        <f>'Data Reliability'!B92</f>
        <v>2</v>
      </c>
      <c r="G92" s="191">
        <f>Reliability_updated!V92</f>
        <v>51.8</v>
      </c>
      <c r="H92" s="191">
        <f>'Data Reliability'!C92</f>
        <v>0</v>
      </c>
      <c r="I92" t="str">
        <f>IF(Reliability!B92="x","x",(IF(ROUNDUP(Reliability!B92,0)=1,"Very High",IF(ROUNDUP(Reliability!B92,0)=2,"High",IF(ROUNDUP(Reliability!B92,0)=3,"Medium",IF(ROUNDUP(Reliability!B92,0)=4,"Low","Very Low"))))))</f>
        <v>High</v>
      </c>
    </row>
    <row r="93" spans="1:9" x14ac:dyDescent="0.35">
      <c r="A93" s="189" t="str">
        <f>Lists!C:C</f>
        <v>MOZ012</v>
      </c>
      <c r="B93" s="190">
        <f t="shared" si="8"/>
        <v>1.1000000000000001</v>
      </c>
      <c r="C93" s="190">
        <f t="shared" si="9"/>
        <v>2.8</v>
      </c>
      <c r="D93" s="190">
        <f t="shared" si="10"/>
        <v>0.4</v>
      </c>
      <c r="E93" s="190">
        <f t="shared" si="11"/>
        <v>0</v>
      </c>
      <c r="F93" s="190">
        <f>'Data Reliability'!B93</f>
        <v>2.1</v>
      </c>
      <c r="G93" s="191">
        <f>Reliability_updated!V93</f>
        <v>29.4</v>
      </c>
      <c r="H93" s="191">
        <f>'Data Reliability'!C93</f>
        <v>0</v>
      </c>
      <c r="I93" t="str">
        <f>IF(Reliability!B93="x","x",(IF(ROUNDUP(Reliability!B93,0)=1,"Very High",IF(ROUNDUP(Reliability!B93,0)=2,"High",IF(ROUNDUP(Reliability!B93,0)=3,"Medium",IF(ROUNDUP(Reliability!B93,0)=4,"Low","Very Low"))))))</f>
        <v>High</v>
      </c>
    </row>
    <row r="94" spans="1:9" x14ac:dyDescent="0.35">
      <c r="A94" s="189" t="str">
        <f>Lists!C:C</f>
        <v>MRT002</v>
      </c>
      <c r="B94" s="190">
        <f t="shared" si="8"/>
        <v>0.8</v>
      </c>
      <c r="C94" s="190">
        <f t="shared" si="9"/>
        <v>1.5</v>
      </c>
      <c r="D94" s="190">
        <f t="shared" si="10"/>
        <v>0.8</v>
      </c>
      <c r="E94" s="190">
        <f t="shared" si="11"/>
        <v>0</v>
      </c>
      <c r="F94" s="190">
        <f>'Data Reliability'!B94</f>
        <v>1.6</v>
      </c>
      <c r="G94" s="191">
        <f>Reliability_updated!V94</f>
        <v>61</v>
      </c>
      <c r="H94" s="191">
        <f>'Data Reliability'!C94</f>
        <v>0</v>
      </c>
      <c r="I94" t="str">
        <f>IF(Reliability!B94="x","x",(IF(ROUNDUP(Reliability!B94,0)=1,"Very High",IF(ROUNDUP(Reliability!B94,0)=2,"High",IF(ROUNDUP(Reliability!B94,0)=3,"Medium",IF(ROUNDUP(Reliability!B94,0)=4,"Low","Very Low"))))))</f>
        <v>Very High</v>
      </c>
    </row>
    <row r="95" spans="1:9" x14ac:dyDescent="0.35">
      <c r="A95" s="189" t="str">
        <f>Lists!C:C</f>
        <v>MRT003</v>
      </c>
      <c r="B95" s="190">
        <f t="shared" si="8"/>
        <v>1.2</v>
      </c>
      <c r="C95" s="190">
        <f t="shared" si="9"/>
        <v>0.8</v>
      </c>
      <c r="D95" s="190">
        <f t="shared" si="10"/>
        <v>1</v>
      </c>
      <c r="E95" s="190">
        <f t="shared" si="11"/>
        <v>1.7</v>
      </c>
      <c r="F95" s="190">
        <f>'Data Reliability'!B95</f>
        <v>1.3</v>
      </c>
      <c r="G95" s="191">
        <f>Reliability_updated!V95</f>
        <v>71.8</v>
      </c>
      <c r="H95" s="191">
        <f>'Data Reliability'!C95</f>
        <v>1</v>
      </c>
      <c r="I95" t="str">
        <f>IF(Reliability!B95="x","x",(IF(ROUNDUP(Reliability!B95,0)=1,"Very High",IF(ROUNDUP(Reliability!B95,0)=2,"High",IF(ROUNDUP(Reliability!B95,0)=3,"Medium",IF(ROUNDUP(Reliability!B95,0)=4,"Low","Very Low"))))))</f>
        <v>High</v>
      </c>
    </row>
    <row r="96" spans="1:9" x14ac:dyDescent="0.35">
      <c r="A96" s="189" t="str">
        <f>Lists!C:C</f>
        <v>MWI002</v>
      </c>
      <c r="B96" s="190">
        <f t="shared" si="8"/>
        <v>0.9</v>
      </c>
      <c r="C96" s="190">
        <f t="shared" si="9"/>
        <v>1.8</v>
      </c>
      <c r="D96" s="190">
        <f t="shared" si="10"/>
        <v>0.8</v>
      </c>
      <c r="E96" s="190">
        <f t="shared" si="11"/>
        <v>0</v>
      </c>
      <c r="F96" s="190">
        <f>'Data Reliability'!B96</f>
        <v>1.7</v>
      </c>
      <c r="G96" s="191">
        <f>Reliability_updated!V96</f>
        <v>62.6</v>
      </c>
      <c r="H96" s="191">
        <f>'Data Reliability'!C96</f>
        <v>0</v>
      </c>
      <c r="I96" t="str">
        <f>IF(Reliability!B96="x","x",(IF(ROUNDUP(Reliability!B96,0)=1,"Very High",IF(ROUNDUP(Reliability!B96,0)=2,"High",IF(ROUNDUP(Reliability!B96,0)=3,"Medium",IF(ROUNDUP(Reliability!B96,0)=4,"Low","Very Low"))))))</f>
        <v>Very High</v>
      </c>
    </row>
    <row r="97" spans="1:9" x14ac:dyDescent="0.35">
      <c r="A97" s="189" t="str">
        <f>Lists!C:C</f>
        <v>MYS001</v>
      </c>
      <c r="B97" s="190">
        <f t="shared" si="8"/>
        <v>0.8</v>
      </c>
      <c r="C97" s="190">
        <f t="shared" si="9"/>
        <v>2.2999999999999998</v>
      </c>
      <c r="D97" s="190">
        <f t="shared" si="10"/>
        <v>0.2</v>
      </c>
      <c r="E97" s="190">
        <f t="shared" si="11"/>
        <v>0</v>
      </c>
      <c r="F97" s="190">
        <f>'Data Reliability'!B97</f>
        <v>1.9</v>
      </c>
      <c r="G97" s="191">
        <f>Reliability_updated!V97</f>
        <v>12.9</v>
      </c>
      <c r="H97" s="191">
        <f>'Data Reliability'!C97</f>
        <v>0</v>
      </c>
      <c r="I97" t="str">
        <f>IF(Reliability!B97="x","x",(IF(ROUNDUP(Reliability!B97,0)=1,"Very High",IF(ROUNDUP(Reliability!B97,0)=2,"High",IF(ROUNDUP(Reliability!B97,0)=3,"Medium",IF(ROUNDUP(Reliability!B97,0)=4,"Low","Very Low"))))))</f>
        <v>Very High</v>
      </c>
    </row>
    <row r="98" spans="1:9" x14ac:dyDescent="0.35">
      <c r="A98" s="189" t="str">
        <f>Lists!C:C</f>
        <v>NAM002</v>
      </c>
      <c r="B98" s="190">
        <f t="shared" si="8"/>
        <v>2.4</v>
      </c>
      <c r="C98" s="190">
        <f t="shared" si="9"/>
        <v>1.5</v>
      </c>
      <c r="D98" s="190">
        <f t="shared" si="10"/>
        <v>4</v>
      </c>
      <c r="E98" s="190">
        <f t="shared" si="11"/>
        <v>1.7</v>
      </c>
      <c r="F98" s="190">
        <f>'Data Reliability'!B98</f>
        <v>1.6</v>
      </c>
      <c r="G98" s="191">
        <f>Reliability_updated!V98</f>
        <v>294.2</v>
      </c>
      <c r="H98" s="191">
        <f>'Data Reliability'!C98</f>
        <v>1</v>
      </c>
      <c r="I98" t="str">
        <f>IF(Reliability!B98="x","x",(IF(ROUNDUP(Reliability!B98,0)=1,"Very High",IF(ROUNDUP(Reliability!B98,0)=2,"High",IF(ROUNDUP(Reliability!B98,0)=3,"Medium",IF(ROUNDUP(Reliability!B98,0)=4,"Low","Very Low"))))))</f>
        <v>Medium</v>
      </c>
    </row>
    <row r="99" spans="1:9" x14ac:dyDescent="0.35">
      <c r="A99" s="189" t="str">
        <f>Lists!C:C</f>
        <v>NER002</v>
      </c>
      <c r="B99" s="190">
        <f t="shared" ref="B99:B130" si="12">ROUND(AVERAGE(C99:E99),1)</f>
        <v>0.8</v>
      </c>
      <c r="C99" s="190">
        <f t="shared" ref="C99:C130" si="13">IF(F99="x","x",ROUND((5-(3-F99)/2*5),1))</f>
        <v>1.5</v>
      </c>
      <c r="D99" s="190">
        <f t="shared" ref="D99:D130" si="14">IF(G99&gt;365,5,ROUND((5-(365-G99)/364*5),1))</f>
        <v>0.9</v>
      </c>
      <c r="E99" s="190">
        <f t="shared" ref="E99:E130" si="15">IF(H99&gt;3,5,ROUND((5-(3-H99)/3*5),1))</f>
        <v>0</v>
      </c>
      <c r="F99" s="190">
        <f>'Data Reliability'!B99</f>
        <v>1.6</v>
      </c>
      <c r="G99" s="191">
        <f>Reliability_updated!V99</f>
        <v>67.5</v>
      </c>
      <c r="H99" s="191">
        <f>'Data Reliability'!C99</f>
        <v>0</v>
      </c>
      <c r="I99" t="str">
        <f>IF(Reliability!B99="x","x",(IF(ROUNDUP(Reliability!B99,0)=1,"Very High",IF(ROUNDUP(Reliability!B99,0)=2,"High",IF(ROUNDUP(Reliability!B99,0)=3,"Medium",IF(ROUNDUP(Reliability!B99,0)=4,"Low","Very Low"))))))</f>
        <v>Very High</v>
      </c>
    </row>
    <row r="100" spans="1:9" x14ac:dyDescent="0.35">
      <c r="A100" s="189" t="str">
        <f>Lists!C:C</f>
        <v>NER003</v>
      </c>
      <c r="B100" s="190">
        <f t="shared" si="12"/>
        <v>0.8</v>
      </c>
      <c r="C100" s="190">
        <f t="shared" si="13"/>
        <v>1.5</v>
      </c>
      <c r="D100" s="190">
        <f t="shared" si="14"/>
        <v>0.9</v>
      </c>
      <c r="E100" s="190">
        <f t="shared" si="15"/>
        <v>0</v>
      </c>
      <c r="F100" s="190">
        <f>'Data Reliability'!B100</f>
        <v>1.6</v>
      </c>
      <c r="G100" s="191">
        <f>Reliability_updated!V100</f>
        <v>67.5</v>
      </c>
      <c r="H100" s="191">
        <f>'Data Reliability'!C100</f>
        <v>0</v>
      </c>
      <c r="I100" t="str">
        <f>IF(Reliability!B100="x","x",(IF(ROUNDUP(Reliability!B100,0)=1,"Very High",IF(ROUNDUP(Reliability!B100,0)=2,"High",IF(ROUNDUP(Reliability!B100,0)=3,"Medium",IF(ROUNDUP(Reliability!B100,0)=4,"Low","Very Low"))))))</f>
        <v>Very High</v>
      </c>
    </row>
    <row r="101" spans="1:9" x14ac:dyDescent="0.35">
      <c r="A101" s="189" t="str">
        <f>Lists!C:C</f>
        <v>NER004</v>
      </c>
      <c r="B101" s="190">
        <f t="shared" si="12"/>
        <v>0.8</v>
      </c>
      <c r="C101" s="190">
        <f t="shared" si="13"/>
        <v>1.5</v>
      </c>
      <c r="D101" s="190">
        <f t="shared" si="14"/>
        <v>0.9</v>
      </c>
      <c r="E101" s="190">
        <f t="shared" si="15"/>
        <v>0</v>
      </c>
      <c r="F101" s="190">
        <f>'Data Reliability'!B101</f>
        <v>1.6</v>
      </c>
      <c r="G101" s="191">
        <f>Reliability_updated!V101</f>
        <v>67.5</v>
      </c>
      <c r="H101" s="191">
        <f>'Data Reliability'!C101</f>
        <v>0</v>
      </c>
      <c r="I101" t="str">
        <f>IF(Reliability!B101="x","x",(IF(ROUNDUP(Reliability!B101,0)=1,"Very High",IF(ROUNDUP(Reliability!B101,0)=2,"High",IF(ROUNDUP(Reliability!B101,0)=3,"Medium",IF(ROUNDUP(Reliability!B101,0)=4,"Low","Very Low"))))))</f>
        <v>Very High</v>
      </c>
    </row>
    <row r="102" spans="1:9" x14ac:dyDescent="0.35">
      <c r="A102" s="189" t="str">
        <f>Lists!C:C</f>
        <v>NER006</v>
      </c>
      <c r="B102" s="190">
        <f t="shared" si="12"/>
        <v>0.9</v>
      </c>
      <c r="C102" s="190">
        <f t="shared" si="13"/>
        <v>2.2999999999999998</v>
      </c>
      <c r="D102" s="190">
        <f t="shared" si="14"/>
        <v>0.3</v>
      </c>
      <c r="E102" s="190">
        <f t="shared" si="15"/>
        <v>0</v>
      </c>
      <c r="F102" s="190">
        <f>'Data Reliability'!B102</f>
        <v>1.9</v>
      </c>
      <c r="G102" s="191">
        <f>Reliability_updated!V102</f>
        <v>21.5</v>
      </c>
      <c r="H102" s="191">
        <f>'Data Reliability'!C102</f>
        <v>0</v>
      </c>
      <c r="I102" t="str">
        <f>IF(Reliability!B102="x","x",(IF(ROUNDUP(Reliability!B102,0)=1,"Very High",IF(ROUNDUP(Reliability!B102,0)=2,"High",IF(ROUNDUP(Reliability!B102,0)=3,"Medium",IF(ROUNDUP(Reliability!B102,0)=4,"Low","Very Low"))))))</f>
        <v>Very High</v>
      </c>
    </row>
    <row r="103" spans="1:9" x14ac:dyDescent="0.35">
      <c r="A103" s="189" t="str">
        <f>Lists!C:C</f>
        <v>NGA001</v>
      </c>
      <c r="B103" s="190">
        <f t="shared" si="12"/>
        <v>1.4</v>
      </c>
      <c r="C103" s="190">
        <f t="shared" si="13"/>
        <v>4</v>
      </c>
      <c r="D103" s="190">
        <f t="shared" si="14"/>
        <v>0.3</v>
      </c>
      <c r="E103" s="190">
        <f t="shared" si="15"/>
        <v>0</v>
      </c>
      <c r="F103" s="190">
        <f>'Data Reliability'!B103</f>
        <v>2.6</v>
      </c>
      <c r="G103" s="191">
        <f>Reliability_updated!V103</f>
        <v>24.6</v>
      </c>
      <c r="H103" s="191">
        <f>'Data Reliability'!C103</f>
        <v>0</v>
      </c>
      <c r="I103" t="str">
        <f>IF(Reliability!B103="x","x",(IF(ROUNDUP(Reliability!B103,0)=1,"Very High",IF(ROUNDUP(Reliability!B103,0)=2,"High",IF(ROUNDUP(Reliability!B103,0)=3,"Medium",IF(ROUNDUP(Reliability!B103,0)=4,"Low","Very Low"))))))</f>
        <v>High</v>
      </c>
    </row>
    <row r="104" spans="1:9" x14ac:dyDescent="0.35">
      <c r="A104" s="189" t="str">
        <f>Lists!C:C</f>
        <v>NGA003</v>
      </c>
      <c r="B104" s="190">
        <f t="shared" si="12"/>
        <v>0.8</v>
      </c>
      <c r="C104" s="190">
        <f t="shared" si="13"/>
        <v>2.2999999999999998</v>
      </c>
      <c r="D104" s="190">
        <f t="shared" si="14"/>
        <v>0.1</v>
      </c>
      <c r="E104" s="190">
        <f t="shared" si="15"/>
        <v>0</v>
      </c>
      <c r="F104" s="190">
        <f>'Data Reliability'!B104</f>
        <v>1.9</v>
      </c>
      <c r="G104" s="191">
        <f>Reliability_updated!V104</f>
        <v>11.6</v>
      </c>
      <c r="H104" s="191">
        <f>'Data Reliability'!C104</f>
        <v>0</v>
      </c>
      <c r="I104" t="str">
        <f>IF(Reliability!B104="x","x",(IF(ROUNDUP(Reliability!B104,0)=1,"Very High",IF(ROUNDUP(Reliability!B104,0)=2,"High",IF(ROUNDUP(Reliability!B104,0)=3,"Medium",IF(ROUNDUP(Reliability!B104,0)=4,"Low","Very Low"))))))</f>
        <v>Very High</v>
      </c>
    </row>
    <row r="105" spans="1:9" x14ac:dyDescent="0.35">
      <c r="A105" s="189" t="str">
        <f>Lists!C:C</f>
        <v>NGA004</v>
      </c>
      <c r="B105" s="190">
        <f t="shared" si="12"/>
        <v>1</v>
      </c>
      <c r="C105" s="190">
        <f t="shared" si="13"/>
        <v>3</v>
      </c>
      <c r="D105" s="190">
        <f t="shared" si="14"/>
        <v>0.1</v>
      </c>
      <c r="E105" s="190">
        <f t="shared" si="15"/>
        <v>0</v>
      </c>
      <c r="F105" s="190">
        <f>'Data Reliability'!B105</f>
        <v>2.2000000000000002</v>
      </c>
      <c r="G105" s="191">
        <f>Reliability_updated!V105</f>
        <v>11.6</v>
      </c>
      <c r="H105" s="191">
        <f>'Data Reliability'!C105</f>
        <v>0</v>
      </c>
      <c r="I105" t="str">
        <f>IF(Reliability!B105="x","x",(IF(ROUNDUP(Reliability!B105,0)=1,"Very High",IF(ROUNDUP(Reliability!B105,0)=2,"High",IF(ROUNDUP(Reliability!B105,0)=3,"Medium",IF(ROUNDUP(Reliability!B105,0)=4,"Low","Very Low"))))))</f>
        <v>Very High</v>
      </c>
    </row>
    <row r="106" spans="1:9" x14ac:dyDescent="0.35">
      <c r="A106" s="189" t="str">
        <f>Lists!C:C</f>
        <v>NGA007</v>
      </c>
      <c r="B106" s="190">
        <f t="shared" si="12"/>
        <v>1.2</v>
      </c>
      <c r="C106" s="190">
        <f t="shared" si="13"/>
        <v>3.5</v>
      </c>
      <c r="D106" s="190">
        <f t="shared" si="14"/>
        <v>0.1</v>
      </c>
      <c r="E106" s="190">
        <f t="shared" si="15"/>
        <v>0</v>
      </c>
      <c r="F106" s="190">
        <f>'Data Reliability'!B106</f>
        <v>2.4</v>
      </c>
      <c r="G106" s="191">
        <f>Reliability_updated!V106</f>
        <v>11.6</v>
      </c>
      <c r="H106" s="191">
        <f>'Data Reliability'!C106</f>
        <v>0</v>
      </c>
      <c r="I106" t="str">
        <f>IF(Reliability!B106="x","x",(IF(ROUNDUP(Reliability!B106,0)=1,"Very High",IF(ROUNDUP(Reliability!B106,0)=2,"High",IF(ROUNDUP(Reliability!B106,0)=3,"Medium",IF(ROUNDUP(Reliability!B106,0)=4,"Low","Very Low"))))))</f>
        <v>High</v>
      </c>
    </row>
    <row r="107" spans="1:9" x14ac:dyDescent="0.35">
      <c r="A107" s="189" t="str">
        <f>Lists!C:C</f>
        <v>NGA008</v>
      </c>
      <c r="B107" s="190">
        <f t="shared" si="12"/>
        <v>1.4</v>
      </c>
      <c r="C107" s="190">
        <f t="shared" si="13"/>
        <v>2.2999999999999998</v>
      </c>
      <c r="D107" s="190">
        <f t="shared" si="14"/>
        <v>0.1</v>
      </c>
      <c r="E107" s="190">
        <f t="shared" si="15"/>
        <v>1.7</v>
      </c>
      <c r="F107" s="190">
        <f>'Data Reliability'!B107</f>
        <v>1.9</v>
      </c>
      <c r="G107" s="191">
        <f>Reliability_updated!V107</f>
        <v>11.6</v>
      </c>
      <c r="H107" s="191">
        <f>'Data Reliability'!C107</f>
        <v>1</v>
      </c>
      <c r="I107" t="str">
        <f>IF(Reliability!B107="x","x",(IF(ROUNDUP(Reliability!B107,0)=1,"Very High",IF(ROUNDUP(Reliability!B107,0)=2,"High",IF(ROUNDUP(Reliability!B107,0)=3,"Medium",IF(ROUNDUP(Reliability!B107,0)=4,"Low","Very Low"))))))</f>
        <v>High</v>
      </c>
    </row>
    <row r="108" spans="1:9" x14ac:dyDescent="0.35">
      <c r="A108" s="189" t="str">
        <f>Lists!C:C</f>
        <v>NIC001</v>
      </c>
      <c r="B108" s="190">
        <f t="shared" si="12"/>
        <v>1.4</v>
      </c>
      <c r="C108" s="190">
        <f t="shared" si="13"/>
        <v>2.5</v>
      </c>
      <c r="D108" s="190">
        <f t="shared" si="14"/>
        <v>0.1</v>
      </c>
      <c r="E108" s="190">
        <f t="shared" si="15"/>
        <v>1.7</v>
      </c>
      <c r="F108" s="190">
        <f>'Data Reliability'!B108</f>
        <v>2</v>
      </c>
      <c r="G108" s="191">
        <f>Reliability_updated!V108</f>
        <v>11.9</v>
      </c>
      <c r="H108" s="191">
        <f>'Data Reliability'!C108</f>
        <v>1</v>
      </c>
      <c r="I108" t="str">
        <f>IF(Reliability!B108="x","x",(IF(ROUNDUP(Reliability!B108,0)=1,"Very High",IF(ROUNDUP(Reliability!B108,0)=2,"High",IF(ROUNDUP(Reliability!B108,0)=3,"Medium",IF(ROUNDUP(Reliability!B108,0)=4,"Low","Very Low"))))))</f>
        <v>High</v>
      </c>
    </row>
    <row r="109" spans="1:9" x14ac:dyDescent="0.35">
      <c r="A109" s="189" t="str">
        <f>Lists!C:C</f>
        <v>NPL003</v>
      </c>
      <c r="B109" s="190">
        <f t="shared" si="12"/>
        <v>0.7</v>
      </c>
      <c r="C109" s="190">
        <f t="shared" si="13"/>
        <v>2</v>
      </c>
      <c r="D109" s="190">
        <f t="shared" si="14"/>
        <v>0.2</v>
      </c>
      <c r="E109" s="190">
        <f t="shared" si="15"/>
        <v>0</v>
      </c>
      <c r="F109" s="190">
        <f>'Data Reliability'!B109</f>
        <v>1.8</v>
      </c>
      <c r="G109" s="191">
        <f>Reliability_updated!V109</f>
        <v>12.9</v>
      </c>
      <c r="H109" s="191">
        <f>'Data Reliability'!C109</f>
        <v>0</v>
      </c>
      <c r="I109" t="str">
        <f>IF(Reliability!B109="x","x",(IF(ROUNDUP(Reliability!B109,0)=1,"Very High",IF(ROUNDUP(Reliability!B109,0)=2,"High",IF(ROUNDUP(Reliability!B109,0)=3,"Medium",IF(ROUNDUP(Reliability!B109,0)=4,"Low","Very Low"))))))</f>
        <v>Very High</v>
      </c>
    </row>
    <row r="110" spans="1:9" x14ac:dyDescent="0.35">
      <c r="A110" s="189" t="str">
        <f>Lists!C:C</f>
        <v>PAK001</v>
      </c>
      <c r="B110" s="190">
        <f t="shared" si="12"/>
        <v>0.7</v>
      </c>
      <c r="C110" s="190">
        <f t="shared" si="13"/>
        <v>2</v>
      </c>
      <c r="D110" s="190">
        <f t="shared" si="14"/>
        <v>0.2</v>
      </c>
      <c r="E110" s="190">
        <f t="shared" si="15"/>
        <v>0</v>
      </c>
      <c r="F110" s="190">
        <f>'Data Reliability'!B110</f>
        <v>1.8</v>
      </c>
      <c r="G110" s="191">
        <f>Reliability_updated!V110</f>
        <v>12.1</v>
      </c>
      <c r="H110" s="191">
        <f>'Data Reliability'!C110</f>
        <v>0</v>
      </c>
      <c r="I110" t="str">
        <f>IF(Reliability!B110="x","x",(IF(ROUNDUP(Reliability!B110,0)=1,"Very High",IF(ROUNDUP(Reliability!B110,0)=2,"High",IF(ROUNDUP(Reliability!B110,0)=3,"Medium",IF(ROUNDUP(Reliability!B110,0)=4,"Low","Very Low"))))))</f>
        <v>Very High</v>
      </c>
    </row>
    <row r="111" spans="1:9" x14ac:dyDescent="0.35">
      <c r="A111" s="189" t="str">
        <f>Lists!C:C</f>
        <v>PAK004</v>
      </c>
      <c r="B111" s="190">
        <f t="shared" si="12"/>
        <v>2.5</v>
      </c>
      <c r="C111" s="190">
        <f t="shared" si="13"/>
        <v>1.3</v>
      </c>
      <c r="D111" s="190">
        <f t="shared" si="14"/>
        <v>2.9</v>
      </c>
      <c r="E111" s="190">
        <f t="shared" si="15"/>
        <v>3.3</v>
      </c>
      <c r="F111" s="190">
        <f>'Data Reliability'!B111</f>
        <v>1.5</v>
      </c>
      <c r="G111" s="191">
        <f>Reliability_updated!V111</f>
        <v>212.8</v>
      </c>
      <c r="H111" s="191">
        <f>'Data Reliability'!C111</f>
        <v>2</v>
      </c>
      <c r="I111" t="str">
        <f>IF(Reliability!B111="x","x",(IF(ROUNDUP(Reliability!B111,0)=1,"Very High",IF(ROUNDUP(Reliability!B111,0)=2,"High",IF(ROUNDUP(Reliability!B111,0)=3,"Medium",IF(ROUNDUP(Reliability!B111,0)=4,"Low","Very Low"))))))</f>
        <v>Medium</v>
      </c>
    </row>
    <row r="112" spans="1:9" x14ac:dyDescent="0.35">
      <c r="A112" s="189" t="str">
        <f>Lists!C:C</f>
        <v>PAK005</v>
      </c>
      <c r="B112" s="190">
        <f t="shared" si="12"/>
        <v>0.9</v>
      </c>
      <c r="C112" s="190">
        <f t="shared" si="13"/>
        <v>2.5</v>
      </c>
      <c r="D112" s="190">
        <f t="shared" si="14"/>
        <v>0.1</v>
      </c>
      <c r="E112" s="190">
        <f t="shared" si="15"/>
        <v>0</v>
      </c>
      <c r="F112" s="190">
        <f>'Data Reliability'!B112</f>
        <v>2</v>
      </c>
      <c r="G112" s="191">
        <f>Reliability_updated!V112</f>
        <v>11.7</v>
      </c>
      <c r="H112" s="191">
        <f>'Data Reliability'!C112</f>
        <v>0</v>
      </c>
      <c r="I112" t="str">
        <f>IF(Reliability!B112="x","x",(IF(ROUNDUP(Reliability!B112,0)=1,"Very High",IF(ROUNDUP(Reliability!B112,0)=2,"High",IF(ROUNDUP(Reliability!B112,0)=3,"Medium",IF(ROUNDUP(Reliability!B112,0)=4,"Low","Very Low"))))))</f>
        <v>Very High</v>
      </c>
    </row>
    <row r="113" spans="1:9" x14ac:dyDescent="0.35">
      <c r="A113" s="189" t="str">
        <f>Lists!C:C</f>
        <v>PAN002</v>
      </c>
      <c r="B113" s="190">
        <f t="shared" si="12"/>
        <v>0.9</v>
      </c>
      <c r="C113" s="190">
        <f t="shared" si="13"/>
        <v>2.5</v>
      </c>
      <c r="D113" s="190">
        <f t="shared" si="14"/>
        <v>0.1</v>
      </c>
      <c r="E113" s="190">
        <f t="shared" si="15"/>
        <v>0</v>
      </c>
      <c r="F113" s="190">
        <f>'Data Reliability'!B113</f>
        <v>2</v>
      </c>
      <c r="G113" s="191">
        <f>Reliability_updated!V113</f>
        <v>11.9</v>
      </c>
      <c r="H113" s="191">
        <f>'Data Reliability'!C113</f>
        <v>0</v>
      </c>
      <c r="I113" t="str">
        <f>IF(Reliability!B113="x","x",(IF(ROUNDUP(Reliability!B113,0)=1,"Very High",IF(ROUNDUP(Reliability!B113,0)=2,"High",IF(ROUNDUP(Reliability!B113,0)=3,"Medium",IF(ROUNDUP(Reliability!B113,0)=4,"Low","Very Low"))))))</f>
        <v>Very High</v>
      </c>
    </row>
    <row r="114" spans="1:9" x14ac:dyDescent="0.35">
      <c r="A114" s="189" t="str">
        <f>Lists!C:C</f>
        <v>PER002</v>
      </c>
      <c r="B114" s="190">
        <f t="shared" si="12"/>
        <v>0.8</v>
      </c>
      <c r="C114" s="190">
        <f t="shared" si="13"/>
        <v>2.2999999999999998</v>
      </c>
      <c r="D114" s="190">
        <f t="shared" si="14"/>
        <v>0.1</v>
      </c>
      <c r="E114" s="190">
        <f t="shared" si="15"/>
        <v>0</v>
      </c>
      <c r="F114" s="190">
        <f>'Data Reliability'!B114</f>
        <v>1.9</v>
      </c>
      <c r="G114" s="191">
        <f>Reliability_updated!V114</f>
        <v>11.9</v>
      </c>
      <c r="H114" s="191">
        <f>'Data Reliability'!C114</f>
        <v>0</v>
      </c>
      <c r="I114" t="str">
        <f>IF(Reliability!B114="x","x",(IF(ROUNDUP(Reliability!B114,0)=1,"Very High",IF(ROUNDUP(Reliability!B114,0)=2,"High",IF(ROUNDUP(Reliability!B114,0)=3,"Medium",IF(ROUNDUP(Reliability!B114,0)=4,"Low","Very Low"))))))</f>
        <v>Very High</v>
      </c>
    </row>
    <row r="115" spans="1:9" x14ac:dyDescent="0.35">
      <c r="A115" s="189" t="str">
        <f>Lists!C:C</f>
        <v>PHL001</v>
      </c>
      <c r="B115" s="190">
        <f t="shared" si="12"/>
        <v>0.8</v>
      </c>
      <c r="C115" s="190">
        <f t="shared" si="13"/>
        <v>2.2999999999999998</v>
      </c>
      <c r="D115" s="190">
        <f t="shared" si="14"/>
        <v>0.1</v>
      </c>
      <c r="E115" s="190">
        <f t="shared" si="15"/>
        <v>0</v>
      </c>
      <c r="F115" s="190">
        <f>'Data Reliability'!B115</f>
        <v>1.9</v>
      </c>
      <c r="G115" s="191">
        <f>Reliability_updated!V115</f>
        <v>10</v>
      </c>
      <c r="H115" s="191">
        <f>'Data Reliability'!C115</f>
        <v>0</v>
      </c>
      <c r="I115" t="str">
        <f>IF(Reliability!B115="x","x",(IF(ROUNDUP(Reliability!B115,0)=1,"Very High",IF(ROUNDUP(Reliability!B115,0)=2,"High",IF(ROUNDUP(Reliability!B115,0)=3,"Medium",IF(ROUNDUP(Reliability!B115,0)=4,"Low","Very Low"))))))</f>
        <v>Very High</v>
      </c>
    </row>
    <row r="116" spans="1:9" x14ac:dyDescent="0.35">
      <c r="A116" s="189" t="str">
        <f>Lists!C:C</f>
        <v>PHL003</v>
      </c>
      <c r="B116" s="190">
        <f t="shared" si="12"/>
        <v>1.1000000000000001</v>
      </c>
      <c r="C116" s="190">
        <f t="shared" si="13"/>
        <v>3</v>
      </c>
      <c r="D116" s="190">
        <f t="shared" si="14"/>
        <v>0.2</v>
      </c>
      <c r="E116" s="190">
        <f t="shared" si="15"/>
        <v>0</v>
      </c>
      <c r="F116" s="190">
        <f>'Data Reliability'!B116</f>
        <v>2.2000000000000002</v>
      </c>
      <c r="G116" s="191">
        <f>Reliability_updated!V116</f>
        <v>16.5</v>
      </c>
      <c r="H116" s="191">
        <f>'Data Reliability'!C116</f>
        <v>0</v>
      </c>
      <c r="I116" t="str">
        <f>IF(Reliability!B116="x","x",(IF(ROUNDUP(Reliability!B116,0)=1,"Very High",IF(ROUNDUP(Reliability!B116,0)=2,"High",IF(ROUNDUP(Reliability!B116,0)=3,"Medium",IF(ROUNDUP(Reliability!B116,0)=4,"Low","Very Low"))))))</f>
        <v>High</v>
      </c>
    </row>
    <row r="117" spans="1:9" x14ac:dyDescent="0.35">
      <c r="A117" s="189" t="str">
        <f>Lists!C:C</f>
        <v>PHL015</v>
      </c>
      <c r="B117" s="190">
        <f t="shared" si="12"/>
        <v>0.8</v>
      </c>
      <c r="C117" s="190">
        <f t="shared" si="13"/>
        <v>2.2999999999999998</v>
      </c>
      <c r="D117" s="190">
        <f t="shared" si="14"/>
        <v>0.1</v>
      </c>
      <c r="E117" s="190">
        <f t="shared" si="15"/>
        <v>0</v>
      </c>
      <c r="F117" s="190">
        <f>'Data Reliability'!B117</f>
        <v>1.9</v>
      </c>
      <c r="G117" s="191">
        <f>Reliability_updated!V117</f>
        <v>10</v>
      </c>
      <c r="H117" s="191">
        <f>'Data Reliability'!C117</f>
        <v>0</v>
      </c>
      <c r="I117" t="str">
        <f>IF(Reliability!B117="x","x",(IF(ROUNDUP(Reliability!B117,0)=1,"Very High",IF(ROUNDUP(Reliability!B117,0)=2,"High",IF(ROUNDUP(Reliability!B117,0)=3,"Medium",IF(ROUNDUP(Reliability!B117,0)=4,"Low","Very Low"))))))</f>
        <v>Very High</v>
      </c>
    </row>
    <row r="118" spans="1:9" x14ac:dyDescent="0.35">
      <c r="A118" s="189" t="str">
        <f>Lists!C:C</f>
        <v>PNG001</v>
      </c>
      <c r="B118" s="190">
        <f t="shared" si="12"/>
        <v>0.7</v>
      </c>
      <c r="C118" s="190">
        <f t="shared" si="13"/>
        <v>2</v>
      </c>
      <c r="D118" s="190">
        <f t="shared" si="14"/>
        <v>0.1</v>
      </c>
      <c r="E118" s="190">
        <f t="shared" si="15"/>
        <v>0</v>
      </c>
      <c r="F118" s="190">
        <f>'Data Reliability'!B118</f>
        <v>1.8</v>
      </c>
      <c r="G118" s="191">
        <f>Reliability_updated!V118</f>
        <v>10</v>
      </c>
      <c r="H118" s="191">
        <f>'Data Reliability'!C118</f>
        <v>0</v>
      </c>
      <c r="I118" t="str">
        <f>IF(Reliability!B118="x","x",(IF(ROUNDUP(Reliability!B118,0)=1,"Very High",IF(ROUNDUP(Reliability!B118,0)=2,"High",IF(ROUNDUP(Reliability!B118,0)=3,"Medium",IF(ROUNDUP(Reliability!B118,0)=4,"Low","Very Low"))))))</f>
        <v>Very High</v>
      </c>
    </row>
    <row r="119" spans="1:9" x14ac:dyDescent="0.35">
      <c r="A119" s="189" t="str">
        <f>Lists!C:C</f>
        <v>PNG003</v>
      </c>
      <c r="B119" s="190">
        <f t="shared" si="12"/>
        <v>0.7</v>
      </c>
      <c r="C119" s="190">
        <f t="shared" si="13"/>
        <v>2</v>
      </c>
      <c r="D119" s="190">
        <f t="shared" si="14"/>
        <v>0.2</v>
      </c>
      <c r="E119" s="190">
        <f t="shared" si="15"/>
        <v>0</v>
      </c>
      <c r="F119" s="190">
        <f>'Data Reliability'!B119</f>
        <v>1.8</v>
      </c>
      <c r="G119" s="191">
        <f>Reliability_updated!V119</f>
        <v>16.5</v>
      </c>
      <c r="H119" s="191">
        <f>'Data Reliability'!C119</f>
        <v>0</v>
      </c>
      <c r="I119" t="str">
        <f>IF(Reliability!B119="x","x",(IF(ROUNDUP(Reliability!B119,0)=1,"Very High",IF(ROUNDUP(Reliability!B119,0)=2,"High",IF(ROUNDUP(Reliability!B119,0)=3,"Medium",IF(ROUNDUP(Reliability!B119,0)=4,"Low","Very Low"))))))</f>
        <v>Very High</v>
      </c>
    </row>
    <row r="120" spans="1:9" x14ac:dyDescent="0.35">
      <c r="A120" s="189" t="str">
        <f>Lists!C:C</f>
        <v>PNG005</v>
      </c>
      <c r="B120" s="190">
        <f t="shared" si="12"/>
        <v>0.5</v>
      </c>
      <c r="C120" s="190">
        <f t="shared" si="13"/>
        <v>1.3</v>
      </c>
      <c r="D120" s="190">
        <f t="shared" si="14"/>
        <v>0.1</v>
      </c>
      <c r="E120" s="190">
        <f t="shared" si="15"/>
        <v>0</v>
      </c>
      <c r="F120" s="190">
        <f>'Data Reliability'!B120</f>
        <v>1.5</v>
      </c>
      <c r="G120" s="191">
        <f>Reliability_updated!V120</f>
        <v>10</v>
      </c>
      <c r="H120" s="191">
        <f>'Data Reliability'!C120</f>
        <v>0</v>
      </c>
      <c r="I120" t="str">
        <f>IF(Reliability!B120="x","x",(IF(ROUNDUP(Reliability!B120,0)=1,"Very High",IF(ROUNDUP(Reliability!B120,0)=2,"High",IF(ROUNDUP(Reliability!B120,0)=3,"Medium",IF(ROUNDUP(Reliability!B120,0)=4,"Low","Very Low"))))))</f>
        <v>Very High</v>
      </c>
    </row>
    <row r="121" spans="1:9" x14ac:dyDescent="0.35">
      <c r="A121" s="189" t="str">
        <f>Lists!C:C</f>
        <v>POL002</v>
      </c>
      <c r="B121" s="190">
        <f t="shared" si="12"/>
        <v>0.7</v>
      </c>
      <c r="C121" s="190">
        <f t="shared" si="13"/>
        <v>2</v>
      </c>
      <c r="D121" s="190">
        <f t="shared" si="14"/>
        <v>0.2</v>
      </c>
      <c r="E121" s="190">
        <f t="shared" si="15"/>
        <v>0</v>
      </c>
      <c r="F121" s="190">
        <f>'Data Reliability'!B121</f>
        <v>1.8</v>
      </c>
      <c r="G121" s="191">
        <f>Reliability_updated!V121</f>
        <v>15.5</v>
      </c>
      <c r="H121" s="191">
        <f>'Data Reliability'!C121</f>
        <v>0</v>
      </c>
      <c r="I121" t="str">
        <f>IF(Reliability!B121="x","x",(IF(ROUNDUP(Reliability!B121,0)=1,"Very High",IF(ROUNDUP(Reliability!B121,0)=2,"High",IF(ROUNDUP(Reliability!B121,0)=3,"Medium",IF(ROUNDUP(Reliability!B121,0)=4,"Low","Very Low"))))))</f>
        <v>Very High</v>
      </c>
    </row>
    <row r="122" spans="1:9" x14ac:dyDescent="0.35">
      <c r="A122" s="189" t="str">
        <f>Lists!C:C</f>
        <v>PRK001</v>
      </c>
      <c r="B122" s="190">
        <f t="shared" si="12"/>
        <v>1.2</v>
      </c>
      <c r="C122" s="190">
        <f t="shared" si="13"/>
        <v>3.5</v>
      </c>
      <c r="D122" s="190">
        <f t="shared" si="14"/>
        <v>0.1</v>
      </c>
      <c r="E122" s="190">
        <f t="shared" si="15"/>
        <v>0</v>
      </c>
      <c r="F122" s="190">
        <f>'Data Reliability'!B122</f>
        <v>2.4</v>
      </c>
      <c r="G122" s="191">
        <f>Reliability_updated!V122</f>
        <v>11.9</v>
      </c>
      <c r="H122" s="191">
        <f>'Data Reliability'!C122</f>
        <v>0</v>
      </c>
      <c r="I122" t="str">
        <f>IF(Reliability!B122="x","x",(IF(ROUNDUP(Reliability!B122,0)=1,"Very High",IF(ROUNDUP(Reliability!B122,0)=2,"High",IF(ROUNDUP(Reliability!B122,0)=3,"Medium",IF(ROUNDUP(Reliability!B122,0)=4,"Low","Very Low"))))))</f>
        <v>High</v>
      </c>
    </row>
    <row r="123" spans="1:9" x14ac:dyDescent="0.35">
      <c r="A123" s="189" t="str">
        <f>Lists!C:C</f>
        <v>PSE002</v>
      </c>
      <c r="B123" s="190">
        <f t="shared" si="12"/>
        <v>0.7</v>
      </c>
      <c r="C123" s="190">
        <f t="shared" si="13"/>
        <v>2</v>
      </c>
      <c r="D123" s="190">
        <f t="shared" si="14"/>
        <v>0.1</v>
      </c>
      <c r="E123" s="190">
        <f t="shared" si="15"/>
        <v>0</v>
      </c>
      <c r="F123" s="190">
        <f>'Data Reliability'!B123</f>
        <v>1.8</v>
      </c>
      <c r="G123" s="191">
        <f>Reliability_updated!V123</f>
        <v>11.6</v>
      </c>
      <c r="H123" s="191">
        <f>'Data Reliability'!C123</f>
        <v>0</v>
      </c>
      <c r="I123" t="str">
        <f>IF(Reliability!B123="x","x",(IF(ROUNDUP(Reliability!B123,0)=1,"Very High",IF(ROUNDUP(Reliability!B123,0)=2,"High",IF(ROUNDUP(Reliability!B123,0)=3,"Medium",IF(ROUNDUP(Reliability!B123,0)=4,"Low","Very Low"))))))</f>
        <v>Very High</v>
      </c>
    </row>
    <row r="124" spans="1:9" x14ac:dyDescent="0.35">
      <c r="A124" s="189" t="str">
        <f>Lists!C:C</f>
        <v>PSE003</v>
      </c>
      <c r="B124" s="190">
        <f t="shared" si="12"/>
        <v>0.4</v>
      </c>
      <c r="C124" s="190">
        <f t="shared" si="13"/>
        <v>1</v>
      </c>
      <c r="D124" s="190">
        <f t="shared" si="14"/>
        <v>0.1</v>
      </c>
      <c r="E124" s="190">
        <f t="shared" si="15"/>
        <v>0</v>
      </c>
      <c r="F124" s="190">
        <f>'Data Reliability'!B124</f>
        <v>1.4</v>
      </c>
      <c r="G124" s="191">
        <f>Reliability_updated!V124</f>
        <v>11.6</v>
      </c>
      <c r="H124" s="191">
        <f>'Data Reliability'!C124</f>
        <v>0</v>
      </c>
      <c r="I124" t="str">
        <f>IF(Reliability!B124="x","x",(IF(ROUNDUP(Reliability!B124,0)=1,"Very High",IF(ROUNDUP(Reliability!B124,0)=2,"High",IF(ROUNDUP(Reliability!B124,0)=3,"Medium",IF(ROUNDUP(Reliability!B124,0)=4,"Low","Very Low"))))))</f>
        <v>Very High</v>
      </c>
    </row>
    <row r="125" spans="1:9" x14ac:dyDescent="0.35">
      <c r="A125" s="189" t="str">
        <f>Lists!C:C</f>
        <v>PSE004</v>
      </c>
      <c r="B125" s="190">
        <f t="shared" si="12"/>
        <v>0.5</v>
      </c>
      <c r="C125" s="190">
        <f t="shared" si="13"/>
        <v>1.5</v>
      </c>
      <c r="D125" s="190">
        <f t="shared" si="14"/>
        <v>0.1</v>
      </c>
      <c r="E125" s="190">
        <f t="shared" si="15"/>
        <v>0</v>
      </c>
      <c r="F125" s="190">
        <f>'Data Reliability'!B125</f>
        <v>1.6</v>
      </c>
      <c r="G125" s="191">
        <f>Reliability_updated!V125</f>
        <v>11.6</v>
      </c>
      <c r="H125" s="191">
        <f>'Data Reliability'!C125</f>
        <v>0</v>
      </c>
      <c r="I125" t="str">
        <f>IF(Reliability!B125="x","x",(IF(ROUNDUP(Reliability!B125,0)=1,"Very High",IF(ROUNDUP(Reliability!B125,0)=2,"High",IF(ROUNDUP(Reliability!B125,0)=3,"Medium",IF(ROUNDUP(Reliability!B125,0)=4,"Low","Very Low"))))))</f>
        <v>Very High</v>
      </c>
    </row>
    <row r="126" spans="1:9" x14ac:dyDescent="0.35">
      <c r="A126" s="189" t="str">
        <f>Lists!C:C</f>
        <v>REG001</v>
      </c>
      <c r="B126" s="190">
        <f t="shared" si="12"/>
        <v>1.3</v>
      </c>
      <c r="C126" s="190">
        <f t="shared" si="13"/>
        <v>0.3</v>
      </c>
      <c r="D126" s="190">
        <f t="shared" si="14"/>
        <v>3.6</v>
      </c>
      <c r="E126" s="190">
        <f t="shared" si="15"/>
        <v>0</v>
      </c>
      <c r="F126" s="190">
        <f>'Data Reliability'!B126</f>
        <v>1.1000000000000001</v>
      </c>
      <c r="G126" s="191">
        <f>Reliability_updated!V126</f>
        <v>261</v>
      </c>
      <c r="H126" s="191">
        <f>'Data Reliability'!C126</f>
        <v>0</v>
      </c>
      <c r="I126" t="str">
        <f>IF(Reliability!B126="x","x",(IF(ROUNDUP(Reliability!B126,0)=1,"Very High",IF(ROUNDUP(Reliability!B126,0)=2,"High",IF(ROUNDUP(Reliability!B126,0)=3,"Medium",IF(ROUNDUP(Reliability!B126,0)=4,"Low","Very Low"))))))</f>
        <v>High</v>
      </c>
    </row>
    <row r="127" spans="1:9" x14ac:dyDescent="0.35">
      <c r="A127" s="189" t="str">
        <f>Lists!C:C</f>
        <v>REG002</v>
      </c>
      <c r="B127" s="190">
        <f t="shared" si="12"/>
        <v>2.6</v>
      </c>
      <c r="C127" s="190">
        <f t="shared" si="13"/>
        <v>2.8</v>
      </c>
      <c r="D127" s="190">
        <f t="shared" si="14"/>
        <v>5</v>
      </c>
      <c r="E127" s="190">
        <f t="shared" si="15"/>
        <v>0</v>
      </c>
      <c r="F127" s="190">
        <f>'Data Reliability'!B127</f>
        <v>2.1</v>
      </c>
      <c r="G127" s="191">
        <f>Reliability_updated!V127</f>
        <v>683.9</v>
      </c>
      <c r="H127" s="191">
        <f>'Data Reliability'!C127</f>
        <v>0</v>
      </c>
      <c r="I127" t="str">
        <f>IF(Reliability!B127="x","x",(IF(ROUNDUP(Reliability!B127,0)=1,"Very High",IF(ROUNDUP(Reliability!B127,0)=2,"High",IF(ROUNDUP(Reliability!B127,0)=3,"Medium",IF(ROUNDUP(Reliability!B127,0)=4,"Low","Very Low"))))))</f>
        <v>Medium</v>
      </c>
    </row>
    <row r="128" spans="1:9" x14ac:dyDescent="0.35">
      <c r="A128" s="189" t="str">
        <f>Lists!C:C</f>
        <v>REG004</v>
      </c>
      <c r="B128" s="190">
        <f t="shared" si="12"/>
        <v>2</v>
      </c>
      <c r="C128" s="190">
        <f t="shared" si="13"/>
        <v>2.5</v>
      </c>
      <c r="D128" s="190">
        <f t="shared" si="14"/>
        <v>3.4</v>
      </c>
      <c r="E128" s="190">
        <f t="shared" si="15"/>
        <v>0</v>
      </c>
      <c r="F128" s="190">
        <f>'Data Reliability'!B128</f>
        <v>2</v>
      </c>
      <c r="G128" s="191">
        <f>Reliability_updated!V128</f>
        <v>249.8</v>
      </c>
      <c r="H128" s="191">
        <f>'Data Reliability'!C128</f>
        <v>0</v>
      </c>
      <c r="I128" t="str">
        <f>IF(Reliability!B128="x","x",(IF(ROUNDUP(Reliability!B128,0)=1,"Very High",IF(ROUNDUP(Reliability!B128,0)=2,"High",IF(ROUNDUP(Reliability!B128,0)=3,"Medium",IF(ROUNDUP(Reliability!B128,0)=4,"Low","Very Low"))))))</f>
        <v>High</v>
      </c>
    </row>
    <row r="129" spans="1:9" x14ac:dyDescent="0.35">
      <c r="A129" s="189" t="str">
        <f>Lists!C:C</f>
        <v>REG006</v>
      </c>
      <c r="B129" s="190">
        <f t="shared" si="12"/>
        <v>1.2</v>
      </c>
      <c r="C129" s="190">
        <f t="shared" si="13"/>
        <v>2.8</v>
      </c>
      <c r="D129" s="190">
        <f t="shared" si="14"/>
        <v>0.9</v>
      </c>
      <c r="E129" s="190">
        <f t="shared" si="15"/>
        <v>0</v>
      </c>
      <c r="F129" s="190">
        <f>'Data Reliability'!B129</f>
        <v>2.1</v>
      </c>
      <c r="G129" s="191">
        <f>Reliability_updated!V129</f>
        <v>63.1</v>
      </c>
      <c r="H129" s="191">
        <f>'Data Reliability'!C129</f>
        <v>0</v>
      </c>
      <c r="I129" t="str">
        <f>IF(Reliability!B129="x","x",(IF(ROUNDUP(Reliability!B129,0)=1,"Very High",IF(ROUNDUP(Reliability!B129,0)=2,"High",IF(ROUNDUP(Reliability!B129,0)=3,"Medium",IF(ROUNDUP(Reliability!B129,0)=4,"Low","Very Low"))))))</f>
        <v>High</v>
      </c>
    </row>
    <row r="130" spans="1:9" x14ac:dyDescent="0.35">
      <c r="A130" s="189" t="str">
        <f>Lists!C:C</f>
        <v>REG007</v>
      </c>
      <c r="B130" s="190">
        <f t="shared" si="12"/>
        <v>1.1000000000000001</v>
      </c>
      <c r="C130" s="190">
        <f t="shared" si="13"/>
        <v>2.2999999999999998</v>
      </c>
      <c r="D130" s="190">
        <f t="shared" si="14"/>
        <v>1.1000000000000001</v>
      </c>
      <c r="E130" s="190">
        <f t="shared" si="15"/>
        <v>0</v>
      </c>
      <c r="F130" s="190">
        <f>'Data Reliability'!B130</f>
        <v>1.9</v>
      </c>
      <c r="G130" s="191">
        <f>Reliability_updated!V130</f>
        <v>84.1</v>
      </c>
      <c r="H130" s="191">
        <f>'Data Reliability'!C130</f>
        <v>0</v>
      </c>
      <c r="I130" t="str">
        <f>IF(Reliability!B130="x","x",(IF(ROUNDUP(Reliability!B130,0)=1,"Very High",IF(ROUNDUP(Reliability!B130,0)=2,"High",IF(ROUNDUP(Reliability!B130,0)=3,"Medium",IF(ROUNDUP(Reliability!B130,0)=4,"Low","Very Low"))))))</f>
        <v>High</v>
      </c>
    </row>
    <row r="131" spans="1:9" x14ac:dyDescent="0.35">
      <c r="A131" s="189" t="str">
        <f>Lists!C:C</f>
        <v>REG008</v>
      </c>
      <c r="B131" s="190">
        <f t="shared" ref="B131:B162" si="16">ROUND(AVERAGE(C131:E131),1)</f>
        <v>1.1000000000000001</v>
      </c>
      <c r="C131" s="190">
        <f t="shared" ref="C131:C162" si="17">IF(F131="x","x",ROUND((5-(3-F131)/2*5),1))</f>
        <v>2.2999999999999998</v>
      </c>
      <c r="D131" s="190">
        <f t="shared" ref="D131:D162" si="18">IF(G131&gt;365,5,ROUND((5-(365-G131)/364*5),1))</f>
        <v>1.1000000000000001</v>
      </c>
      <c r="E131" s="190">
        <f t="shared" ref="E131:E162" si="19">IF(H131&gt;3,5,ROUND((5-(3-H131)/3*5),1))</f>
        <v>0</v>
      </c>
      <c r="F131" s="190">
        <f>'Data Reliability'!B131</f>
        <v>1.9</v>
      </c>
      <c r="G131" s="191">
        <f>Reliability_updated!V131</f>
        <v>84.1</v>
      </c>
      <c r="H131" s="191">
        <f>'Data Reliability'!C131</f>
        <v>0</v>
      </c>
      <c r="I131" t="str">
        <f>IF(Reliability!B131="x","x",(IF(ROUNDUP(Reliability!B131,0)=1,"Very High",IF(ROUNDUP(Reliability!B131,0)=2,"High",IF(ROUNDUP(Reliability!B131,0)=3,"Medium",IF(ROUNDUP(Reliability!B131,0)=4,"Low","Very Low"))))))</f>
        <v>High</v>
      </c>
    </row>
    <row r="132" spans="1:9" x14ac:dyDescent="0.35">
      <c r="A132" s="189" t="str">
        <f>Lists!C:C</f>
        <v>REG011</v>
      </c>
      <c r="B132" s="190">
        <f t="shared" si="16"/>
        <v>0.7</v>
      </c>
      <c r="C132" s="190">
        <f t="shared" si="17"/>
        <v>1.8</v>
      </c>
      <c r="D132" s="190">
        <f t="shared" si="18"/>
        <v>0.2</v>
      </c>
      <c r="E132" s="190">
        <f t="shared" si="19"/>
        <v>0</v>
      </c>
      <c r="F132" s="190">
        <f>'Data Reliability'!B132</f>
        <v>1.7</v>
      </c>
      <c r="G132" s="191">
        <f>Reliability_updated!V132</f>
        <v>12.9</v>
      </c>
      <c r="H132" s="191">
        <f>'Data Reliability'!C132</f>
        <v>0</v>
      </c>
      <c r="I132" t="str">
        <f>IF(Reliability!B132="x","x",(IF(ROUNDUP(Reliability!B132,0)=1,"Very High",IF(ROUNDUP(Reliability!B132,0)=2,"High",IF(ROUNDUP(Reliability!B132,0)=3,"Medium",IF(ROUNDUP(Reliability!B132,0)=4,"Low","Very Low"))))))</f>
        <v>Very High</v>
      </c>
    </row>
    <row r="133" spans="1:9" x14ac:dyDescent="0.35">
      <c r="A133" s="189" t="str">
        <f>Lists!C:C</f>
        <v>REG012</v>
      </c>
      <c r="B133" s="190">
        <f t="shared" si="16"/>
        <v>0.6</v>
      </c>
      <c r="C133" s="190">
        <f t="shared" si="17"/>
        <v>1.5</v>
      </c>
      <c r="D133" s="190">
        <f t="shared" si="18"/>
        <v>0.2</v>
      </c>
      <c r="E133" s="190">
        <f t="shared" si="19"/>
        <v>0</v>
      </c>
      <c r="F133" s="190">
        <f>'Data Reliability'!B133</f>
        <v>1.6</v>
      </c>
      <c r="G133" s="191">
        <f>Reliability_updated!V133</f>
        <v>13.6</v>
      </c>
      <c r="H133" s="191">
        <f>'Data Reliability'!C133</f>
        <v>0</v>
      </c>
      <c r="I133" t="str">
        <f>IF(Reliability!B133="x","x",(IF(ROUNDUP(Reliability!B133,0)=1,"Very High",IF(ROUNDUP(Reliability!B133,0)=2,"High",IF(ROUNDUP(Reliability!B133,0)=3,"Medium",IF(ROUNDUP(Reliability!B133,0)=4,"Low","Very Low"))))))</f>
        <v>Very High</v>
      </c>
    </row>
    <row r="134" spans="1:9" x14ac:dyDescent="0.35">
      <c r="A134" s="189" t="str">
        <f>Lists!C:C</f>
        <v>REG013</v>
      </c>
      <c r="B134" s="190">
        <f t="shared" si="16"/>
        <v>1.1000000000000001</v>
      </c>
      <c r="C134" s="190">
        <f t="shared" si="17"/>
        <v>2.5</v>
      </c>
      <c r="D134" s="190">
        <f t="shared" si="18"/>
        <v>0.9</v>
      </c>
      <c r="E134" s="190">
        <f t="shared" si="19"/>
        <v>0</v>
      </c>
      <c r="F134" s="190">
        <f>'Data Reliability'!B134</f>
        <v>2</v>
      </c>
      <c r="G134" s="191">
        <f>Reliability_updated!V134</f>
        <v>64.5</v>
      </c>
      <c r="H134" s="191">
        <f>'Data Reliability'!C134</f>
        <v>0</v>
      </c>
      <c r="I134" t="str">
        <f>IF(Reliability!B134="x","x",(IF(ROUNDUP(Reliability!B134,0)=1,"Very High",IF(ROUNDUP(Reliability!B134,0)=2,"High",IF(ROUNDUP(Reliability!B134,0)=3,"Medium",IF(ROUNDUP(Reliability!B134,0)=4,"Low","Very Low"))))))</f>
        <v>High</v>
      </c>
    </row>
    <row r="135" spans="1:9" x14ac:dyDescent="0.35">
      <c r="A135" s="189" t="str">
        <f>Lists!C:C</f>
        <v>REG014</v>
      </c>
      <c r="B135" s="190">
        <f t="shared" si="16"/>
        <v>1.2</v>
      </c>
      <c r="C135" s="190">
        <f t="shared" si="17"/>
        <v>2.2999999999999998</v>
      </c>
      <c r="D135" s="190">
        <f t="shared" si="18"/>
        <v>1.4</v>
      </c>
      <c r="E135" s="190">
        <f t="shared" si="19"/>
        <v>0</v>
      </c>
      <c r="F135" s="190">
        <f>'Data Reliability'!B135</f>
        <v>1.9</v>
      </c>
      <c r="G135" s="191">
        <f>Reliability_updated!V135</f>
        <v>101.9</v>
      </c>
      <c r="H135" s="191">
        <f>'Data Reliability'!C135</f>
        <v>0</v>
      </c>
      <c r="I135" t="str">
        <f>IF(Reliability!B135="x","x",(IF(ROUNDUP(Reliability!B135,0)=1,"Very High",IF(ROUNDUP(Reliability!B135,0)=2,"High",IF(ROUNDUP(Reliability!B135,0)=3,"Medium",IF(ROUNDUP(Reliability!B135,0)=4,"Low","Very Low"))))))</f>
        <v>High</v>
      </c>
    </row>
    <row r="136" spans="1:9" x14ac:dyDescent="0.35">
      <c r="A136" s="189" t="str">
        <f>Lists!C:C</f>
        <v>REG015</v>
      </c>
      <c r="B136" s="190">
        <f t="shared" si="16"/>
        <v>2.6</v>
      </c>
      <c r="C136" s="190">
        <f t="shared" si="17"/>
        <v>4</v>
      </c>
      <c r="D136" s="190">
        <f t="shared" si="18"/>
        <v>3.9</v>
      </c>
      <c r="E136" s="190">
        <f t="shared" si="19"/>
        <v>0</v>
      </c>
      <c r="F136" s="190">
        <f>'Data Reliability'!B136</f>
        <v>2.6</v>
      </c>
      <c r="G136" s="191">
        <f>Reliability_updated!V136</f>
        <v>285.8</v>
      </c>
      <c r="H136" s="191">
        <f>'Data Reliability'!C136</f>
        <v>0</v>
      </c>
      <c r="I136" t="str">
        <f>IF(Reliability!B136="x","x",(IF(ROUNDUP(Reliability!B136,0)=1,"Very High",IF(ROUNDUP(Reliability!B136,0)=2,"High",IF(ROUNDUP(Reliability!B136,0)=3,"Medium",IF(ROUNDUP(Reliability!B136,0)=4,"Low","Very Low"))))))</f>
        <v>Medium</v>
      </c>
    </row>
    <row r="137" spans="1:9" x14ac:dyDescent="0.35">
      <c r="A137" s="189" t="str">
        <f>Lists!C:C</f>
        <v>ROU002</v>
      </c>
      <c r="B137" s="190">
        <f t="shared" si="16"/>
        <v>0.8</v>
      </c>
      <c r="C137" s="190">
        <f t="shared" si="17"/>
        <v>2.2999999999999998</v>
      </c>
      <c r="D137" s="190">
        <f t="shared" si="18"/>
        <v>0.2</v>
      </c>
      <c r="E137" s="190">
        <f t="shared" si="19"/>
        <v>0</v>
      </c>
      <c r="F137" s="190">
        <f>'Data Reliability'!B137</f>
        <v>1.9</v>
      </c>
      <c r="G137" s="191">
        <f>Reliability_updated!V137</f>
        <v>15.5</v>
      </c>
      <c r="H137" s="191">
        <f>'Data Reliability'!C137</f>
        <v>0</v>
      </c>
      <c r="I137" t="str">
        <f>IF(Reliability!B137="x","x",(IF(ROUNDUP(Reliability!B137,0)=1,"Very High",IF(ROUNDUP(Reliability!B137,0)=2,"High",IF(ROUNDUP(Reliability!B137,0)=3,"Medium",IF(ROUNDUP(Reliability!B137,0)=4,"Low","Very Low"))))))</f>
        <v>Very High</v>
      </c>
    </row>
    <row r="138" spans="1:9" x14ac:dyDescent="0.35">
      <c r="A138" s="189" t="str">
        <f>Lists!C:C</f>
        <v>RUS002</v>
      </c>
      <c r="B138" s="190">
        <f t="shared" si="16"/>
        <v>1.3</v>
      </c>
      <c r="C138" s="190">
        <f t="shared" si="17"/>
        <v>3.8</v>
      </c>
      <c r="D138" s="190">
        <f t="shared" si="18"/>
        <v>0.2</v>
      </c>
      <c r="E138" s="190">
        <f t="shared" si="19"/>
        <v>0</v>
      </c>
      <c r="F138" s="190">
        <f>'Data Reliability'!B138</f>
        <v>2.5</v>
      </c>
      <c r="G138" s="191">
        <f>Reliability_updated!V138</f>
        <v>15.5</v>
      </c>
      <c r="H138" s="191">
        <f>'Data Reliability'!C138</f>
        <v>0</v>
      </c>
      <c r="I138" t="str">
        <f>IF(Reliability!B138="x","x",(IF(ROUNDUP(Reliability!B138,0)=1,"Very High",IF(ROUNDUP(Reliability!B138,0)=2,"High",IF(ROUNDUP(Reliability!B138,0)=3,"Medium",IF(ROUNDUP(Reliability!B138,0)=4,"Low","Very Low"))))))</f>
        <v>High</v>
      </c>
    </row>
    <row r="139" spans="1:9" x14ac:dyDescent="0.35">
      <c r="A139" s="189" t="str">
        <f>Lists!C:C</f>
        <v>RWA002</v>
      </c>
      <c r="B139" s="190">
        <f t="shared" si="16"/>
        <v>2.1</v>
      </c>
      <c r="C139" s="190">
        <f t="shared" si="17"/>
        <v>2.8</v>
      </c>
      <c r="D139" s="190">
        <f t="shared" si="18"/>
        <v>0.1</v>
      </c>
      <c r="E139" s="190">
        <f t="shared" si="19"/>
        <v>3.3</v>
      </c>
      <c r="F139" s="190">
        <f>'Data Reliability'!B139</f>
        <v>2.1</v>
      </c>
      <c r="G139" s="191">
        <f>Reliability_updated!V139</f>
        <v>10.8</v>
      </c>
      <c r="H139" s="191">
        <f>'Data Reliability'!C139</f>
        <v>2</v>
      </c>
      <c r="I139" t="str">
        <f>IF(Reliability!B139="x","x",(IF(ROUNDUP(Reliability!B139,0)=1,"Very High",IF(ROUNDUP(Reliability!B139,0)=2,"High",IF(ROUNDUP(Reliability!B139,0)=3,"Medium",IF(ROUNDUP(Reliability!B139,0)=4,"Low","Very Low"))))))</f>
        <v>Medium</v>
      </c>
    </row>
    <row r="140" spans="1:9" x14ac:dyDescent="0.35">
      <c r="A140" s="189" t="str">
        <f>Lists!C:C</f>
        <v>SDN001</v>
      </c>
      <c r="B140" s="190">
        <f t="shared" si="16"/>
        <v>1.1000000000000001</v>
      </c>
      <c r="C140" s="190">
        <f t="shared" si="17"/>
        <v>3</v>
      </c>
      <c r="D140" s="190">
        <f t="shared" si="18"/>
        <v>0.2</v>
      </c>
      <c r="E140" s="190">
        <f t="shared" si="19"/>
        <v>0</v>
      </c>
      <c r="F140" s="190">
        <f>'Data Reliability'!B140</f>
        <v>2.2000000000000002</v>
      </c>
      <c r="G140" s="191">
        <f>Reliability_updated!V140</f>
        <v>12.4</v>
      </c>
      <c r="H140" s="191">
        <f>'Data Reliability'!C140</f>
        <v>0</v>
      </c>
      <c r="I140" t="str">
        <f>IF(Reliability!B140="x","x",(IF(ROUNDUP(Reliability!B140,0)=1,"Very High",IF(ROUNDUP(Reliability!B140,0)=2,"High",IF(ROUNDUP(Reliability!B140,0)=3,"Medium",IF(ROUNDUP(Reliability!B140,0)=4,"Low","Very Low"))))))</f>
        <v>High</v>
      </c>
    </row>
    <row r="141" spans="1:9" x14ac:dyDescent="0.35">
      <c r="A141" s="189" t="str">
        <f>Lists!C:C</f>
        <v>SDN005</v>
      </c>
      <c r="B141" s="190">
        <f t="shared" si="16"/>
        <v>0.6</v>
      </c>
      <c r="C141" s="190">
        <f t="shared" si="17"/>
        <v>1.5</v>
      </c>
      <c r="D141" s="190">
        <f t="shared" si="18"/>
        <v>0.2</v>
      </c>
      <c r="E141" s="190">
        <f t="shared" si="19"/>
        <v>0</v>
      </c>
      <c r="F141" s="190">
        <f>'Data Reliability'!B141</f>
        <v>1.6</v>
      </c>
      <c r="G141" s="191">
        <f>Reliability_updated!V141</f>
        <v>12.4</v>
      </c>
      <c r="H141" s="191">
        <f>'Data Reliability'!C141</f>
        <v>0</v>
      </c>
      <c r="I141" t="str">
        <f>IF(Reliability!B141="x","x",(IF(ROUNDUP(Reliability!B141,0)=1,"Very High",IF(ROUNDUP(Reliability!B141,0)=2,"High",IF(ROUNDUP(Reliability!B141,0)=3,"Medium",IF(ROUNDUP(Reliability!B141,0)=4,"Low","Very Low"))))))</f>
        <v>Very High</v>
      </c>
    </row>
    <row r="142" spans="1:9" x14ac:dyDescent="0.35">
      <c r="A142" s="189" t="str">
        <f>Lists!C:C</f>
        <v>SEN002</v>
      </c>
      <c r="B142" s="190">
        <f t="shared" si="16"/>
        <v>1.1000000000000001</v>
      </c>
      <c r="C142" s="190">
        <f t="shared" si="17"/>
        <v>0.3</v>
      </c>
      <c r="D142" s="190">
        <f t="shared" si="18"/>
        <v>2.9</v>
      </c>
      <c r="E142" s="190">
        <f t="shared" si="19"/>
        <v>0</v>
      </c>
      <c r="F142" s="190">
        <f>'Data Reliability'!B142</f>
        <v>1.1000000000000001</v>
      </c>
      <c r="G142" s="191">
        <f>Reliability_updated!V142</f>
        <v>214.7</v>
      </c>
      <c r="H142" s="191">
        <f>'Data Reliability'!C142</f>
        <v>0</v>
      </c>
      <c r="I142" t="str">
        <f>IF(Reliability!B142="x","x",(IF(ROUNDUP(Reliability!B142,0)=1,"Very High",IF(ROUNDUP(Reliability!B142,0)=2,"High",IF(ROUNDUP(Reliability!B142,0)=3,"Medium",IF(ROUNDUP(Reliability!B142,0)=4,"Low","Very Low"))))))</f>
        <v>High</v>
      </c>
    </row>
    <row r="143" spans="1:9" x14ac:dyDescent="0.35">
      <c r="A143" s="189" t="str">
        <f>Lists!C:C</f>
        <v>SLV001</v>
      </c>
      <c r="B143" s="190">
        <f t="shared" si="16"/>
        <v>0.9</v>
      </c>
      <c r="C143" s="190">
        <f t="shared" si="17"/>
        <v>2.5</v>
      </c>
      <c r="D143" s="190">
        <f t="shared" si="18"/>
        <v>0.1</v>
      </c>
      <c r="E143" s="190">
        <f t="shared" si="19"/>
        <v>0</v>
      </c>
      <c r="F143" s="190">
        <f>'Data Reliability'!B143</f>
        <v>2</v>
      </c>
      <c r="G143" s="191">
        <f>Reliability_updated!V143</f>
        <v>11.9</v>
      </c>
      <c r="H143" s="191">
        <f>'Data Reliability'!C143</f>
        <v>0</v>
      </c>
      <c r="I143" t="str">
        <f>IF(Reliability!B143="x","x",(IF(ROUNDUP(Reliability!B143,0)=1,"Very High",IF(ROUNDUP(Reliability!B143,0)=2,"High",IF(ROUNDUP(Reliability!B143,0)=3,"Medium",IF(ROUNDUP(Reliability!B143,0)=4,"Low","Very Low"))))))</f>
        <v>Very High</v>
      </c>
    </row>
    <row r="144" spans="1:9" x14ac:dyDescent="0.35">
      <c r="A144" s="189" t="str">
        <f>Lists!C:C</f>
        <v>SOM001</v>
      </c>
      <c r="B144" s="190">
        <f t="shared" si="16"/>
        <v>0.8</v>
      </c>
      <c r="C144" s="190">
        <f t="shared" si="17"/>
        <v>2</v>
      </c>
      <c r="D144" s="190">
        <f t="shared" si="18"/>
        <v>0.3</v>
      </c>
      <c r="E144" s="190">
        <f t="shared" si="19"/>
        <v>0</v>
      </c>
      <c r="F144" s="190">
        <f>'Data Reliability'!B144</f>
        <v>1.8</v>
      </c>
      <c r="G144" s="191">
        <f>Reliability_updated!V144</f>
        <v>24.7</v>
      </c>
      <c r="H144" s="191">
        <f>'Data Reliability'!C144</f>
        <v>0</v>
      </c>
      <c r="I144" t="str">
        <f>IF(Reliability!B144="x","x",(IF(ROUNDUP(Reliability!B144,0)=1,"Very High",IF(ROUNDUP(Reliability!B144,0)=2,"High",IF(ROUNDUP(Reliability!B144,0)=3,"Medium",IF(ROUNDUP(Reliability!B144,0)=4,"Low","Very Low"))))))</f>
        <v>Very High</v>
      </c>
    </row>
    <row r="145" spans="1:9" x14ac:dyDescent="0.35">
      <c r="A145" s="189" t="str">
        <f>Lists!C:C</f>
        <v>SOM002</v>
      </c>
      <c r="B145" s="190">
        <f t="shared" si="16"/>
        <v>0.9</v>
      </c>
      <c r="C145" s="190">
        <f t="shared" si="17"/>
        <v>2.5</v>
      </c>
      <c r="D145" s="190">
        <f t="shared" si="18"/>
        <v>0.2</v>
      </c>
      <c r="E145" s="190">
        <f t="shared" si="19"/>
        <v>0</v>
      </c>
      <c r="F145" s="190">
        <f>'Data Reliability'!B145</f>
        <v>2</v>
      </c>
      <c r="G145" s="191">
        <f>Reliability_updated!V145</f>
        <v>14.5</v>
      </c>
      <c r="H145" s="191">
        <f>'Data Reliability'!C145</f>
        <v>0</v>
      </c>
      <c r="I145" t="str">
        <f>IF(Reliability!B145="x","x",(IF(ROUNDUP(Reliability!B145,0)=1,"Very High",IF(ROUNDUP(Reliability!B145,0)=2,"High",IF(ROUNDUP(Reliability!B145,0)=3,"Medium",IF(ROUNDUP(Reliability!B145,0)=4,"Low","Very Low"))))))</f>
        <v>Very High</v>
      </c>
    </row>
    <row r="146" spans="1:9" x14ac:dyDescent="0.35">
      <c r="A146" s="189" t="str">
        <f>Lists!C:C</f>
        <v>SSD001</v>
      </c>
      <c r="B146" s="190">
        <f t="shared" si="16"/>
        <v>0.9</v>
      </c>
      <c r="C146" s="190">
        <f t="shared" si="17"/>
        <v>2.5</v>
      </c>
      <c r="D146" s="190">
        <f t="shared" si="18"/>
        <v>0.1</v>
      </c>
      <c r="E146" s="190">
        <f t="shared" si="19"/>
        <v>0</v>
      </c>
      <c r="F146" s="190">
        <f>'Data Reliability'!B146</f>
        <v>2</v>
      </c>
      <c r="G146" s="191">
        <f>Reliability_updated!V146</f>
        <v>11.6</v>
      </c>
      <c r="H146" s="191">
        <f>'Data Reliability'!C146</f>
        <v>0</v>
      </c>
      <c r="I146" t="str">
        <f>IF(Reliability!B146="x","x",(IF(ROUNDUP(Reliability!B146,0)=1,"Very High",IF(ROUNDUP(Reliability!B146,0)=2,"High",IF(ROUNDUP(Reliability!B146,0)=3,"Medium",IF(ROUNDUP(Reliability!B146,0)=4,"Low","Very Low"))))))</f>
        <v>Very High</v>
      </c>
    </row>
    <row r="147" spans="1:9" x14ac:dyDescent="0.35">
      <c r="A147" s="189" t="str">
        <f>Lists!C:C</f>
        <v>SVK002</v>
      </c>
      <c r="B147" s="190">
        <f t="shared" si="16"/>
        <v>0.8</v>
      </c>
      <c r="C147" s="190">
        <f t="shared" si="17"/>
        <v>2.2999999999999998</v>
      </c>
      <c r="D147" s="190">
        <f t="shared" si="18"/>
        <v>0.2</v>
      </c>
      <c r="E147" s="190">
        <f t="shared" si="19"/>
        <v>0</v>
      </c>
      <c r="F147" s="190">
        <f>'Data Reliability'!B147</f>
        <v>1.9</v>
      </c>
      <c r="G147" s="191">
        <f>Reliability_updated!V147</f>
        <v>15.5</v>
      </c>
      <c r="H147" s="191">
        <f>'Data Reliability'!C147</f>
        <v>0</v>
      </c>
      <c r="I147" t="str">
        <f>IF(Reliability!B147="x","x",(IF(ROUNDUP(Reliability!B147,0)=1,"Very High",IF(ROUNDUP(Reliability!B147,0)=2,"High",IF(ROUNDUP(Reliability!B147,0)=3,"Medium",IF(ROUNDUP(Reliability!B147,0)=4,"Low","Very Low"))))))</f>
        <v>Very High</v>
      </c>
    </row>
    <row r="148" spans="1:9" x14ac:dyDescent="0.35">
      <c r="A148" s="189" t="str">
        <f>Lists!C:C</f>
        <v>SWZ001</v>
      </c>
      <c r="B148" s="190">
        <f t="shared" si="16"/>
        <v>1.4</v>
      </c>
      <c r="C148" s="190">
        <f t="shared" si="17"/>
        <v>2.2999999999999998</v>
      </c>
      <c r="D148" s="190">
        <f t="shared" si="18"/>
        <v>0.3</v>
      </c>
      <c r="E148" s="190">
        <f t="shared" si="19"/>
        <v>1.7</v>
      </c>
      <c r="F148" s="190">
        <f>'Data Reliability'!B148</f>
        <v>1.9</v>
      </c>
      <c r="G148" s="191">
        <f>Reliability_updated!V148</f>
        <v>22.7</v>
      </c>
      <c r="H148" s="191">
        <f>'Data Reliability'!C148</f>
        <v>1</v>
      </c>
      <c r="I148" t="str">
        <f>IF(Reliability!B148="x","x",(IF(ROUNDUP(Reliability!B148,0)=1,"Very High",IF(ROUNDUP(Reliability!B148,0)=2,"High",IF(ROUNDUP(Reliability!B148,0)=3,"Medium",IF(ROUNDUP(Reliability!B148,0)=4,"Low","Very Low"))))))</f>
        <v>High</v>
      </c>
    </row>
    <row r="149" spans="1:9" x14ac:dyDescent="0.35">
      <c r="A149" s="189" t="str">
        <f>Lists!C:C</f>
        <v>SYR001</v>
      </c>
      <c r="B149" s="190">
        <f t="shared" si="16"/>
        <v>0.9</v>
      </c>
      <c r="C149" s="190">
        <f t="shared" si="17"/>
        <v>2.5</v>
      </c>
      <c r="D149" s="190">
        <f t="shared" si="18"/>
        <v>0.3</v>
      </c>
      <c r="E149" s="190">
        <f t="shared" si="19"/>
        <v>0</v>
      </c>
      <c r="F149" s="190">
        <f>'Data Reliability'!B149</f>
        <v>2</v>
      </c>
      <c r="G149" s="191">
        <f>Reliability_updated!V149</f>
        <v>23.3</v>
      </c>
      <c r="H149" s="191">
        <f>'Data Reliability'!C149</f>
        <v>0</v>
      </c>
      <c r="I149" t="str">
        <f>IF(Reliability!B149="x","x",(IF(ROUNDUP(Reliability!B149,0)=1,"Very High",IF(ROUNDUP(Reliability!B149,0)=2,"High",IF(ROUNDUP(Reliability!B149,0)=3,"Medium",IF(ROUNDUP(Reliability!B149,0)=4,"Low","Very Low"))))))</f>
        <v>Very High</v>
      </c>
    </row>
    <row r="150" spans="1:9" x14ac:dyDescent="0.35">
      <c r="A150" s="189" t="str">
        <f>Lists!C:C</f>
        <v>SYR002</v>
      </c>
      <c r="B150" s="190">
        <f t="shared" si="16"/>
        <v>1.7</v>
      </c>
      <c r="C150" s="190">
        <f t="shared" si="17"/>
        <v>3</v>
      </c>
      <c r="D150" s="190">
        <f t="shared" si="18"/>
        <v>0.4</v>
      </c>
      <c r="E150" s="190">
        <f t="shared" si="19"/>
        <v>1.7</v>
      </c>
      <c r="F150" s="190">
        <f>'Data Reliability'!B150</f>
        <v>2.2000000000000002</v>
      </c>
      <c r="G150" s="191">
        <f>Reliability_updated!V150</f>
        <v>32.6</v>
      </c>
      <c r="H150" s="191">
        <f>'Data Reliability'!C150</f>
        <v>1</v>
      </c>
      <c r="I150" t="str">
        <f>IF(Reliability!B150="x","x",(IF(ROUNDUP(Reliability!B150,0)=1,"Very High",IF(ROUNDUP(Reliability!B150,0)=2,"High",IF(ROUNDUP(Reliability!B150,0)=3,"Medium",IF(ROUNDUP(Reliability!B150,0)=4,"Low","Very Low"))))))</f>
        <v>High</v>
      </c>
    </row>
    <row r="151" spans="1:9" x14ac:dyDescent="0.35">
      <c r="A151" s="189" t="str">
        <f>Lists!C:C</f>
        <v>TCD001</v>
      </c>
      <c r="B151" s="190">
        <f t="shared" si="16"/>
        <v>1</v>
      </c>
      <c r="C151" s="190">
        <f t="shared" si="17"/>
        <v>2</v>
      </c>
      <c r="D151" s="190">
        <f t="shared" si="18"/>
        <v>1</v>
      </c>
      <c r="E151" s="190">
        <f t="shared" si="19"/>
        <v>0</v>
      </c>
      <c r="F151" s="190">
        <f>'Data Reliability'!B151</f>
        <v>1.8</v>
      </c>
      <c r="G151" s="191">
        <f>Reliability_updated!V151</f>
        <v>71.7</v>
      </c>
      <c r="H151" s="191">
        <f>'Data Reliability'!C151</f>
        <v>0</v>
      </c>
      <c r="I151" t="str">
        <f>IF(Reliability!B151="x","x",(IF(ROUNDUP(Reliability!B151,0)=1,"Very High",IF(ROUNDUP(Reliability!B151,0)=2,"High",IF(ROUNDUP(Reliability!B151,0)=3,"Medium",IF(ROUNDUP(Reliability!B151,0)=4,"Low","Very Low"))))))</f>
        <v>Very High</v>
      </c>
    </row>
    <row r="152" spans="1:9" x14ac:dyDescent="0.35">
      <c r="A152" s="189" t="str">
        <f>Lists!C:C</f>
        <v>TCD003</v>
      </c>
      <c r="B152" s="190">
        <f t="shared" si="16"/>
        <v>0.9</v>
      </c>
      <c r="C152" s="190">
        <f t="shared" si="17"/>
        <v>1.8</v>
      </c>
      <c r="D152" s="190">
        <f t="shared" si="18"/>
        <v>1</v>
      </c>
      <c r="E152" s="190">
        <f t="shared" si="19"/>
        <v>0</v>
      </c>
      <c r="F152" s="190">
        <f>'Data Reliability'!B152</f>
        <v>1.7</v>
      </c>
      <c r="G152" s="191">
        <f>Reliability_updated!V152</f>
        <v>71.7</v>
      </c>
      <c r="H152" s="191">
        <f>'Data Reliability'!C152</f>
        <v>0</v>
      </c>
      <c r="I152" t="str">
        <f>IF(Reliability!B152="x","x",(IF(ROUNDUP(Reliability!B152,0)=1,"Very High",IF(ROUNDUP(Reliability!B152,0)=2,"High",IF(ROUNDUP(Reliability!B152,0)=3,"Medium",IF(ROUNDUP(Reliability!B152,0)=4,"Low","Very Low"))))))</f>
        <v>Very High</v>
      </c>
    </row>
    <row r="153" spans="1:9" x14ac:dyDescent="0.35">
      <c r="A153" s="189" t="str">
        <f>Lists!C:C</f>
        <v>TCD004</v>
      </c>
      <c r="B153" s="190">
        <f t="shared" si="16"/>
        <v>0.9</v>
      </c>
      <c r="C153" s="190">
        <f t="shared" si="17"/>
        <v>1.8</v>
      </c>
      <c r="D153" s="190">
        <f t="shared" si="18"/>
        <v>1</v>
      </c>
      <c r="E153" s="190">
        <f t="shared" si="19"/>
        <v>0</v>
      </c>
      <c r="F153" s="190">
        <f>'Data Reliability'!B153</f>
        <v>1.7</v>
      </c>
      <c r="G153" s="191">
        <f>Reliability_updated!V153</f>
        <v>71.7</v>
      </c>
      <c r="H153" s="191">
        <f>'Data Reliability'!C153</f>
        <v>0</v>
      </c>
      <c r="I153" t="str">
        <f>IF(Reliability!B153="x","x",(IF(ROUNDUP(Reliability!B153,0)=1,"Very High",IF(ROUNDUP(Reliability!B153,0)=2,"High",IF(ROUNDUP(Reliability!B153,0)=3,"Medium",IF(ROUNDUP(Reliability!B153,0)=4,"Low","Very Low"))))))</f>
        <v>Very High</v>
      </c>
    </row>
    <row r="154" spans="1:9" x14ac:dyDescent="0.35">
      <c r="A154" s="189" t="str">
        <f>Lists!C:C</f>
        <v>TCD005</v>
      </c>
      <c r="B154" s="190">
        <f t="shared" si="16"/>
        <v>0.9</v>
      </c>
      <c r="C154" s="190">
        <f t="shared" si="17"/>
        <v>1.8</v>
      </c>
      <c r="D154" s="190">
        <f t="shared" si="18"/>
        <v>1</v>
      </c>
      <c r="E154" s="190">
        <f t="shared" si="19"/>
        <v>0</v>
      </c>
      <c r="F154" s="190">
        <f>'Data Reliability'!B154</f>
        <v>1.7</v>
      </c>
      <c r="G154" s="191">
        <f>Reliability_updated!V154</f>
        <v>71.7</v>
      </c>
      <c r="H154" s="191">
        <f>'Data Reliability'!C154</f>
        <v>0</v>
      </c>
      <c r="I154" t="str">
        <f>IF(Reliability!B154="x","x",(IF(ROUNDUP(Reliability!B154,0)=1,"Very High",IF(ROUNDUP(Reliability!B154,0)=2,"High",IF(ROUNDUP(Reliability!B154,0)=3,"Medium",IF(ROUNDUP(Reliability!B154,0)=4,"Low","Very Low"))))))</f>
        <v>Very High</v>
      </c>
    </row>
    <row r="155" spans="1:9" x14ac:dyDescent="0.35">
      <c r="A155" s="189" t="str">
        <f>Lists!C:C</f>
        <v>TGO002</v>
      </c>
      <c r="B155" s="190">
        <f t="shared" si="16"/>
        <v>0.5</v>
      </c>
      <c r="C155" s="190">
        <f t="shared" si="17"/>
        <v>0.3</v>
      </c>
      <c r="D155" s="190">
        <f t="shared" si="18"/>
        <v>1.3</v>
      </c>
      <c r="E155" s="190">
        <f t="shared" si="19"/>
        <v>0</v>
      </c>
      <c r="F155" s="190">
        <f>'Data Reliability'!B155</f>
        <v>1.1000000000000001</v>
      </c>
      <c r="G155" s="191">
        <f>Reliability_updated!V155</f>
        <v>92.8</v>
      </c>
      <c r="H155" s="191">
        <f>'Data Reliability'!C155</f>
        <v>0</v>
      </c>
      <c r="I155" t="str">
        <f>IF(Reliability!B155="x","x",(IF(ROUNDUP(Reliability!B155,0)=1,"Very High",IF(ROUNDUP(Reliability!B155,0)=2,"High",IF(ROUNDUP(Reliability!B155,0)=3,"Medium",IF(ROUNDUP(Reliability!B155,0)=4,"Low","Very Low"))))))</f>
        <v>Very High</v>
      </c>
    </row>
    <row r="156" spans="1:9" x14ac:dyDescent="0.35">
      <c r="A156" s="189" t="str">
        <f>Lists!C:C</f>
        <v>THA003</v>
      </c>
      <c r="B156" s="190">
        <f t="shared" si="16"/>
        <v>0.9</v>
      </c>
      <c r="C156" s="190">
        <f t="shared" si="17"/>
        <v>2</v>
      </c>
      <c r="D156" s="190">
        <f t="shared" si="18"/>
        <v>0.7</v>
      </c>
      <c r="E156" s="190">
        <f t="shared" si="19"/>
        <v>0</v>
      </c>
      <c r="F156" s="190">
        <f>'Data Reliability'!B156</f>
        <v>1.8</v>
      </c>
      <c r="G156" s="191">
        <f>Reliability_updated!V156</f>
        <v>54.8</v>
      </c>
      <c r="H156" s="191">
        <f>'Data Reliability'!C156</f>
        <v>0</v>
      </c>
      <c r="I156" t="str">
        <f>IF(Reliability!B156="x","x",(IF(ROUNDUP(Reliability!B156,0)=1,"Very High",IF(ROUNDUP(Reliability!B156,0)=2,"High",IF(ROUNDUP(Reliability!B156,0)=3,"Medium",IF(ROUNDUP(Reliability!B156,0)=4,"Low","Very Low"))))))</f>
        <v>Very High</v>
      </c>
    </row>
    <row r="157" spans="1:9" x14ac:dyDescent="0.35">
      <c r="A157" s="189" t="str">
        <f>Lists!C:C</f>
        <v>TLS003</v>
      </c>
      <c r="B157" s="190">
        <f t="shared" si="16"/>
        <v>0.2</v>
      </c>
      <c r="C157" s="190">
        <f t="shared" si="17"/>
        <v>0.3</v>
      </c>
      <c r="D157" s="190">
        <f t="shared" si="18"/>
        <v>0.2</v>
      </c>
      <c r="E157" s="190">
        <f t="shared" si="19"/>
        <v>0</v>
      </c>
      <c r="F157" s="190">
        <f>'Data Reliability'!B157</f>
        <v>1.1000000000000001</v>
      </c>
      <c r="G157" s="191">
        <f>Reliability_updated!V157</f>
        <v>12.9</v>
      </c>
      <c r="H157" s="191">
        <f>'Data Reliability'!C157</f>
        <v>0</v>
      </c>
      <c r="I157" t="str">
        <f>IF(Reliability!B157="x","x",(IF(ROUNDUP(Reliability!B157,0)=1,"Very High",IF(ROUNDUP(Reliability!B157,0)=2,"High",IF(ROUNDUP(Reliability!B157,0)=3,"Medium",IF(ROUNDUP(Reliability!B157,0)=4,"Low","Very Low"))))))</f>
        <v>Very High</v>
      </c>
    </row>
    <row r="158" spans="1:9" x14ac:dyDescent="0.35">
      <c r="A158" s="189" t="str">
        <f>Lists!C:C</f>
        <v>TTO002</v>
      </c>
      <c r="B158" s="190">
        <f t="shared" si="16"/>
        <v>0.8</v>
      </c>
      <c r="C158" s="190">
        <f t="shared" si="17"/>
        <v>2</v>
      </c>
      <c r="D158" s="190">
        <f t="shared" si="18"/>
        <v>0.5</v>
      </c>
      <c r="E158" s="190">
        <f t="shared" si="19"/>
        <v>0</v>
      </c>
      <c r="F158" s="190">
        <f>'Data Reliability'!B158</f>
        <v>1.8</v>
      </c>
      <c r="G158" s="191">
        <f>Reliability_updated!V158</f>
        <v>35.299999999999997</v>
      </c>
      <c r="H158" s="191">
        <f>'Data Reliability'!C158</f>
        <v>0</v>
      </c>
      <c r="I158" t="str">
        <f>IF(Reliability!B158="x","x",(IF(ROUNDUP(Reliability!B158,0)=1,"Very High",IF(ROUNDUP(Reliability!B158,0)=2,"High",IF(ROUNDUP(Reliability!B158,0)=3,"Medium",IF(ROUNDUP(Reliability!B158,0)=4,"Low","Very Low"))))))</f>
        <v>Very High</v>
      </c>
    </row>
    <row r="159" spans="1:9" x14ac:dyDescent="0.35">
      <c r="A159" s="189" t="str">
        <f>Lists!C:C</f>
        <v>TUN002</v>
      </c>
      <c r="B159" s="190">
        <f t="shared" si="16"/>
        <v>1.2</v>
      </c>
      <c r="C159" s="190">
        <f t="shared" si="17"/>
        <v>2.5</v>
      </c>
      <c r="D159" s="190">
        <f t="shared" si="18"/>
        <v>1.2</v>
      </c>
      <c r="E159" s="190">
        <f t="shared" si="19"/>
        <v>0</v>
      </c>
      <c r="F159" s="190">
        <f>'Data Reliability'!B159</f>
        <v>2</v>
      </c>
      <c r="G159" s="191">
        <f>Reliability_updated!V159</f>
        <v>88.4</v>
      </c>
      <c r="H159" s="191">
        <f>'Data Reliability'!C159</f>
        <v>0</v>
      </c>
      <c r="I159" t="str">
        <f>IF(Reliability!B159="x","x",(IF(ROUNDUP(Reliability!B159,0)=1,"Very High",IF(ROUNDUP(Reliability!B159,0)=2,"High",IF(ROUNDUP(Reliability!B159,0)=3,"Medium",IF(ROUNDUP(Reliability!B159,0)=4,"Low","Very Low"))))))</f>
        <v>High</v>
      </c>
    </row>
    <row r="160" spans="1:9" x14ac:dyDescent="0.35">
      <c r="A160" s="189" t="str">
        <f>Lists!C:C</f>
        <v>TUR001</v>
      </c>
      <c r="B160" s="190">
        <f t="shared" si="16"/>
        <v>0.8</v>
      </c>
      <c r="C160" s="190">
        <f t="shared" si="17"/>
        <v>2.2999999999999998</v>
      </c>
      <c r="D160" s="190">
        <f t="shared" si="18"/>
        <v>0.1</v>
      </c>
      <c r="E160" s="190">
        <f t="shared" si="19"/>
        <v>0</v>
      </c>
      <c r="F160" s="190">
        <f>'Data Reliability'!B160</f>
        <v>1.9</v>
      </c>
      <c r="G160" s="191">
        <f>Reliability_updated!V160</f>
        <v>11.8</v>
      </c>
      <c r="H160" s="191">
        <f>'Data Reliability'!C160</f>
        <v>0</v>
      </c>
      <c r="I160" t="str">
        <f>IF(Reliability!B160="x","x",(IF(ROUNDUP(Reliability!B160,0)=1,"Very High",IF(ROUNDUP(Reliability!B160,0)=2,"High",IF(ROUNDUP(Reliability!B160,0)=3,"Medium",IF(ROUNDUP(Reliability!B160,0)=4,"Low","Very Low"))))))</f>
        <v>Very High</v>
      </c>
    </row>
    <row r="161" spans="1:9" x14ac:dyDescent="0.35">
      <c r="A161" s="189" t="str">
        <f>Lists!C:C</f>
        <v>TUR002</v>
      </c>
      <c r="B161" s="190">
        <f t="shared" si="16"/>
        <v>1.4</v>
      </c>
      <c r="C161" s="190">
        <f t="shared" si="17"/>
        <v>2.2999999999999998</v>
      </c>
      <c r="D161" s="190">
        <f t="shared" si="18"/>
        <v>0.1</v>
      </c>
      <c r="E161" s="190">
        <f t="shared" si="19"/>
        <v>1.7</v>
      </c>
      <c r="F161" s="190">
        <f>'Data Reliability'!B161</f>
        <v>1.9</v>
      </c>
      <c r="G161" s="191">
        <f>Reliability_updated!V161</f>
        <v>10.9</v>
      </c>
      <c r="H161" s="191">
        <f>'Data Reliability'!C161</f>
        <v>1</v>
      </c>
      <c r="I161" t="str">
        <f>IF(Reliability!B161="x","x",(IF(ROUNDUP(Reliability!B161,0)=1,"Very High",IF(ROUNDUP(Reliability!B161,0)=2,"High",IF(ROUNDUP(Reliability!B161,0)=3,"Medium",IF(ROUNDUP(Reliability!B161,0)=4,"Low","Very Low"))))))</f>
        <v>High</v>
      </c>
    </row>
    <row r="162" spans="1:9" x14ac:dyDescent="0.35">
      <c r="A162" s="189" t="str">
        <f>Lists!C:C</f>
        <v>TUR003</v>
      </c>
      <c r="B162" s="190">
        <f t="shared" si="16"/>
        <v>0.9</v>
      </c>
      <c r="C162" s="190">
        <f t="shared" si="17"/>
        <v>2.5</v>
      </c>
      <c r="D162" s="190">
        <f t="shared" si="18"/>
        <v>0.1</v>
      </c>
      <c r="E162" s="190">
        <f t="shared" si="19"/>
        <v>0</v>
      </c>
      <c r="F162" s="190">
        <f>'Data Reliability'!B162</f>
        <v>2</v>
      </c>
      <c r="G162" s="191">
        <f>Reliability_updated!V162</f>
        <v>10.9</v>
      </c>
      <c r="H162" s="191">
        <f>'Data Reliability'!C162</f>
        <v>0</v>
      </c>
      <c r="I162" t="str">
        <f>IF(Reliability!B162="x","x",(IF(ROUNDUP(Reliability!B162,0)=1,"Very High",IF(ROUNDUP(Reliability!B162,0)=2,"High",IF(ROUNDUP(Reliability!B162,0)=3,"Medium",IF(ROUNDUP(Reliability!B162,0)=4,"Low","Very Low"))))))</f>
        <v>Very High</v>
      </c>
    </row>
    <row r="163" spans="1:9" x14ac:dyDescent="0.35">
      <c r="A163" s="189" t="str">
        <f>Lists!C:C</f>
        <v>TUR004</v>
      </c>
      <c r="B163" s="190">
        <f t="shared" ref="B163:B194" si="20">ROUND(AVERAGE(C163:E163),1)</f>
        <v>1.9</v>
      </c>
      <c r="C163" s="190" t="str">
        <f t="shared" ref="C163:C174" si="21">IF(F163="x","x",ROUND((5-(3-F163)/2*5),1))</f>
        <v>x</v>
      </c>
      <c r="D163" s="190">
        <f t="shared" ref="D163:D174" si="22">IF(G163&gt;365,5,ROUND((5-(365-G163)/364*5),1))</f>
        <v>0.4</v>
      </c>
      <c r="E163" s="190">
        <f t="shared" ref="E163:E174" si="23">IF(H163&gt;3,5,ROUND((5-(3-H163)/3*5),1))</f>
        <v>3.3</v>
      </c>
      <c r="F163" s="190" t="str">
        <f>'Data Reliability'!B163</f>
        <v>x</v>
      </c>
      <c r="G163" s="191">
        <f>Reliability_updated!V163</f>
        <v>27.1</v>
      </c>
      <c r="H163" s="191">
        <f>'Data Reliability'!C163</f>
        <v>2</v>
      </c>
      <c r="I163" t="str">
        <f>IF(Reliability!B163="x","x",(IF(ROUNDUP(Reliability!B163,0)=1,"Very High",IF(ROUNDUP(Reliability!B163,0)=2,"High",IF(ROUNDUP(Reliability!B163,0)=3,"Medium",IF(ROUNDUP(Reliability!B163,0)=4,"Low","Very Low"))))))</f>
        <v>High</v>
      </c>
    </row>
    <row r="164" spans="1:9" x14ac:dyDescent="0.35">
      <c r="A164" s="189" t="str">
        <f>Lists!C:C</f>
        <v>TUR005</v>
      </c>
      <c r="B164" s="190">
        <f t="shared" si="20"/>
        <v>1.5</v>
      </c>
      <c r="C164" s="190">
        <f t="shared" si="21"/>
        <v>4.3</v>
      </c>
      <c r="D164" s="190">
        <f t="shared" si="22"/>
        <v>0.1</v>
      </c>
      <c r="E164" s="190">
        <f t="shared" si="23"/>
        <v>0</v>
      </c>
      <c r="F164" s="190">
        <f>'Data Reliability'!B164</f>
        <v>2.7</v>
      </c>
      <c r="G164" s="191">
        <f>Reliability_updated!V164</f>
        <v>10.9</v>
      </c>
      <c r="H164" s="191">
        <f>'Data Reliability'!C164</f>
        <v>0</v>
      </c>
      <c r="I164" t="str">
        <f>IF(Reliability!B164="x","x",(IF(ROUNDUP(Reliability!B164,0)=1,"Very High",IF(ROUNDUP(Reliability!B164,0)=2,"High",IF(ROUNDUP(Reliability!B164,0)=3,"Medium",IF(ROUNDUP(Reliability!B164,0)=4,"Low","Very Low"))))))</f>
        <v>High</v>
      </c>
    </row>
    <row r="165" spans="1:9" x14ac:dyDescent="0.35">
      <c r="A165" s="189" t="str">
        <f>Lists!C:C</f>
        <v>TZA001</v>
      </c>
      <c r="B165" s="190">
        <f t="shared" si="20"/>
        <v>1.1000000000000001</v>
      </c>
      <c r="C165" s="190">
        <f t="shared" si="21"/>
        <v>2.5</v>
      </c>
      <c r="D165" s="190">
        <f t="shared" si="22"/>
        <v>0.8</v>
      </c>
      <c r="E165" s="190">
        <f t="shared" si="23"/>
        <v>0</v>
      </c>
      <c r="F165" s="190">
        <f>'Data Reliability'!B165</f>
        <v>2</v>
      </c>
      <c r="G165" s="191">
        <f>Reliability_updated!V165</f>
        <v>62.3</v>
      </c>
      <c r="H165" s="191">
        <f>'Data Reliability'!C165</f>
        <v>0</v>
      </c>
      <c r="I165" t="str">
        <f>IF(Reliability!B165="x","x",(IF(ROUNDUP(Reliability!B165,0)=1,"Very High",IF(ROUNDUP(Reliability!B165,0)=2,"High",IF(ROUNDUP(Reliability!B165,0)=3,"Medium",IF(ROUNDUP(Reliability!B165,0)=4,"Low","Very Low"))))))</f>
        <v>High</v>
      </c>
    </row>
    <row r="166" spans="1:9" x14ac:dyDescent="0.35">
      <c r="A166" s="189" t="str">
        <f>Lists!C:C</f>
        <v>TZA002</v>
      </c>
      <c r="B166" s="190">
        <f t="shared" si="20"/>
        <v>1.2</v>
      </c>
      <c r="C166" s="190">
        <f t="shared" si="21"/>
        <v>2.8</v>
      </c>
      <c r="D166" s="190">
        <f t="shared" si="22"/>
        <v>0.8</v>
      </c>
      <c r="E166" s="190">
        <f t="shared" si="23"/>
        <v>0</v>
      </c>
      <c r="F166" s="190">
        <f>'Data Reliability'!B166</f>
        <v>2.1</v>
      </c>
      <c r="G166" s="191">
        <f>Reliability_updated!V166</f>
        <v>62.3</v>
      </c>
      <c r="H166" s="191">
        <f>'Data Reliability'!C166</f>
        <v>0</v>
      </c>
      <c r="I166" t="str">
        <f>IF(Reliability!B166="x","x",(IF(ROUNDUP(Reliability!B166,0)=1,"Very High",IF(ROUNDUP(Reliability!B166,0)=2,"High",IF(ROUNDUP(Reliability!B166,0)=3,"Medium",IF(ROUNDUP(Reliability!B166,0)=4,"Low","Very Low"))))))</f>
        <v>High</v>
      </c>
    </row>
    <row r="167" spans="1:9" x14ac:dyDescent="0.35">
      <c r="A167" s="189" t="str">
        <f>Lists!C:C</f>
        <v>TZA003</v>
      </c>
      <c r="B167" s="190">
        <f t="shared" si="20"/>
        <v>1.4</v>
      </c>
      <c r="C167" s="190">
        <f t="shared" si="21"/>
        <v>1.5</v>
      </c>
      <c r="D167" s="190">
        <f t="shared" si="22"/>
        <v>2.6</v>
      </c>
      <c r="E167" s="190">
        <f t="shared" si="23"/>
        <v>0</v>
      </c>
      <c r="F167" s="190">
        <f>'Data Reliability'!B167</f>
        <v>1.6</v>
      </c>
      <c r="G167" s="191">
        <f>Reliability_updated!V167</f>
        <v>192.7</v>
      </c>
      <c r="H167" s="191">
        <f>'Data Reliability'!C167</f>
        <v>0</v>
      </c>
      <c r="I167" t="str">
        <f>IF(Reliability!B167="x","x",(IF(ROUNDUP(Reliability!B167,0)=1,"Very High",IF(ROUNDUP(Reliability!B167,0)=2,"High",IF(ROUNDUP(Reliability!B167,0)=3,"Medium",IF(ROUNDUP(Reliability!B167,0)=4,"Low","Very Low"))))))</f>
        <v>High</v>
      </c>
    </row>
    <row r="168" spans="1:9" x14ac:dyDescent="0.35">
      <c r="A168" s="189" t="str">
        <f>Lists!C:C</f>
        <v>UGA005</v>
      </c>
      <c r="B168" s="190">
        <f t="shared" si="20"/>
        <v>2.2999999999999998</v>
      </c>
      <c r="C168" s="190">
        <f t="shared" si="21"/>
        <v>2.8</v>
      </c>
      <c r="D168" s="190">
        <f t="shared" si="22"/>
        <v>2.2999999999999998</v>
      </c>
      <c r="E168" s="190">
        <f t="shared" si="23"/>
        <v>1.7</v>
      </c>
      <c r="F168" s="190">
        <f>'Data Reliability'!B168</f>
        <v>2.1</v>
      </c>
      <c r="G168" s="191">
        <f>Reliability_updated!V168</f>
        <v>165.8</v>
      </c>
      <c r="H168" s="191">
        <f>'Data Reliability'!C168</f>
        <v>1</v>
      </c>
      <c r="I168" t="str">
        <f>IF(Reliability!B168="x","x",(IF(ROUNDUP(Reliability!B168,0)=1,"Very High",IF(ROUNDUP(Reliability!B168,0)=2,"High",IF(ROUNDUP(Reliability!B168,0)=3,"Medium",IF(ROUNDUP(Reliability!B168,0)=4,"Low","Very Low"))))))</f>
        <v>Medium</v>
      </c>
    </row>
    <row r="169" spans="1:9" x14ac:dyDescent="0.35">
      <c r="A169" s="189" t="str">
        <f>Lists!C:C</f>
        <v>UKR002</v>
      </c>
      <c r="B169" s="190">
        <f t="shared" si="20"/>
        <v>1</v>
      </c>
      <c r="C169" s="190">
        <f t="shared" si="21"/>
        <v>2.8</v>
      </c>
      <c r="D169" s="190">
        <f t="shared" si="22"/>
        <v>0.2</v>
      </c>
      <c r="E169" s="190">
        <f t="shared" si="23"/>
        <v>0</v>
      </c>
      <c r="F169" s="190">
        <f>'Data Reliability'!B169</f>
        <v>2.1</v>
      </c>
      <c r="G169" s="191">
        <f>Reliability_updated!V169</f>
        <v>15.5</v>
      </c>
      <c r="H169" s="191">
        <f>'Data Reliability'!C169</f>
        <v>0</v>
      </c>
      <c r="I169" t="str">
        <f>IF(Reliability!B169="x","x",(IF(ROUNDUP(Reliability!B169,0)=1,"Very High",IF(ROUNDUP(Reliability!B169,0)=2,"High",IF(ROUNDUP(Reliability!B169,0)=3,"Medium",IF(ROUNDUP(Reliability!B169,0)=4,"Low","Very Low"))))))</f>
        <v>Very High</v>
      </c>
    </row>
    <row r="170" spans="1:9" x14ac:dyDescent="0.35">
      <c r="A170" s="189" t="str">
        <f>Lists!C:C</f>
        <v>VEN001</v>
      </c>
      <c r="B170" s="190">
        <f t="shared" si="20"/>
        <v>1.1000000000000001</v>
      </c>
      <c r="C170" s="190">
        <f t="shared" si="21"/>
        <v>3.3</v>
      </c>
      <c r="D170" s="190">
        <f t="shared" si="22"/>
        <v>0.1</v>
      </c>
      <c r="E170" s="190">
        <f t="shared" si="23"/>
        <v>0</v>
      </c>
      <c r="F170" s="190">
        <f>'Data Reliability'!B170</f>
        <v>2.2999999999999998</v>
      </c>
      <c r="G170" s="191">
        <f>Reliability_updated!V170</f>
        <v>11.9</v>
      </c>
      <c r="H170" s="191">
        <f>'Data Reliability'!C170</f>
        <v>0</v>
      </c>
      <c r="I170" t="str">
        <f>IF(Reliability!B170="x","x",(IF(ROUNDUP(Reliability!B170,0)=1,"Very High",IF(ROUNDUP(Reliability!B170,0)=2,"High",IF(ROUNDUP(Reliability!B170,0)=3,"Medium",IF(ROUNDUP(Reliability!B170,0)=4,"Low","Very Low"))))))</f>
        <v>High</v>
      </c>
    </row>
    <row r="171" spans="1:9" x14ac:dyDescent="0.35">
      <c r="A171" s="189" t="str">
        <f>Lists!C:C</f>
        <v>YEM001</v>
      </c>
      <c r="B171" s="190">
        <f t="shared" si="20"/>
        <v>1</v>
      </c>
      <c r="C171" s="190">
        <f t="shared" si="21"/>
        <v>3</v>
      </c>
      <c r="D171" s="190">
        <f t="shared" si="22"/>
        <v>0.1</v>
      </c>
      <c r="E171" s="190">
        <f t="shared" si="23"/>
        <v>0</v>
      </c>
      <c r="F171" s="190">
        <f>'Data Reliability'!B171</f>
        <v>2.2000000000000002</v>
      </c>
      <c r="G171" s="191">
        <f>Reliability_updated!V171</f>
        <v>11.8</v>
      </c>
      <c r="H171" s="191">
        <f>'Data Reliability'!C171</f>
        <v>0</v>
      </c>
      <c r="I171" t="str">
        <f>IF(Reliability!B171="x","x",(IF(ROUNDUP(Reliability!B171,0)=1,"Very High",IF(ROUNDUP(Reliability!B171,0)=2,"High",IF(ROUNDUP(Reliability!B171,0)=3,"Medium",IF(ROUNDUP(Reliability!B171,0)=4,"Low","Very Low"))))))</f>
        <v>Very High</v>
      </c>
    </row>
    <row r="172" spans="1:9" x14ac:dyDescent="0.35">
      <c r="A172" s="189" t="str">
        <f>Lists!C:C</f>
        <v>YEM002</v>
      </c>
      <c r="B172" s="190">
        <f t="shared" si="20"/>
        <v>1</v>
      </c>
      <c r="C172" s="190">
        <f t="shared" si="21"/>
        <v>2.8</v>
      </c>
      <c r="D172" s="190">
        <f t="shared" si="22"/>
        <v>0.1</v>
      </c>
      <c r="E172" s="190">
        <f t="shared" si="23"/>
        <v>0</v>
      </c>
      <c r="F172" s="190">
        <f>'Data Reliability'!B172</f>
        <v>2.1</v>
      </c>
      <c r="G172" s="191">
        <f>Reliability_updated!V172</f>
        <v>11.8</v>
      </c>
      <c r="H172" s="191">
        <f>'Data Reliability'!C172</f>
        <v>0</v>
      </c>
      <c r="I172" t="str">
        <f>IF(Reliability!B172="x","x",(IF(ROUNDUP(Reliability!B172,0)=1,"Very High",IF(ROUNDUP(Reliability!B172,0)=2,"High",IF(ROUNDUP(Reliability!B172,0)=3,"Medium",IF(ROUNDUP(Reliability!B172,0)=4,"Low","Very Low"))))))</f>
        <v>Very High</v>
      </c>
    </row>
    <row r="173" spans="1:9" x14ac:dyDescent="0.35">
      <c r="A173" s="189" t="str">
        <f>Lists!C:C</f>
        <v>ZMB002</v>
      </c>
      <c r="B173" s="190">
        <f t="shared" si="20"/>
        <v>1.3</v>
      </c>
      <c r="C173" s="190">
        <f t="shared" si="21"/>
        <v>2.2999999999999998</v>
      </c>
      <c r="D173" s="190">
        <f t="shared" si="22"/>
        <v>1.7</v>
      </c>
      <c r="E173" s="190">
        <f t="shared" si="23"/>
        <v>0</v>
      </c>
      <c r="F173" s="190">
        <f>'Data Reliability'!B173</f>
        <v>1.9</v>
      </c>
      <c r="G173" s="191">
        <f>Reliability_updated!V173</f>
        <v>122</v>
      </c>
      <c r="H173" s="191">
        <f>'Data Reliability'!C173</f>
        <v>0</v>
      </c>
      <c r="I173" t="str">
        <f>IF(Reliability!B173="x","x",(IF(ROUNDUP(Reliability!B173,0)=1,"Very High",IF(ROUNDUP(Reliability!B173,0)=2,"High",IF(ROUNDUP(Reliability!B173,0)=3,"Medium",IF(ROUNDUP(Reliability!B173,0)=4,"Low","Very Low"))))))</f>
        <v>High</v>
      </c>
    </row>
    <row r="174" spans="1:9" x14ac:dyDescent="0.35">
      <c r="A174" s="189" t="str">
        <f>Lists!C:C</f>
        <v>ZWE001</v>
      </c>
      <c r="B174" s="190">
        <f t="shared" si="20"/>
        <v>1.3</v>
      </c>
      <c r="C174" s="190">
        <f t="shared" si="21"/>
        <v>2.5</v>
      </c>
      <c r="D174" s="190">
        <f t="shared" si="22"/>
        <v>1.4</v>
      </c>
      <c r="E174" s="190">
        <f t="shared" si="23"/>
        <v>0</v>
      </c>
      <c r="F174" s="190">
        <f>'Data Reliability'!B174</f>
        <v>2</v>
      </c>
      <c r="G174" s="191">
        <f>Reliability_updated!V174</f>
        <v>101</v>
      </c>
      <c r="H174" s="191">
        <f>'Data Reliability'!C174</f>
        <v>0</v>
      </c>
      <c r="I174" t="str">
        <f>IF(Reliability!B174="x","x",(IF(ROUNDUP(Reliability!B174,0)=1,"Very High",IF(ROUNDUP(Reliability!B174,0)=2,"High",IF(ROUNDUP(Reliability!B174,0)=3,"Medium",IF(ROUNDUP(Reliability!B174,0)=4,"Low","Very Low"))))))</f>
        <v>High</v>
      </c>
    </row>
  </sheetData>
  <mergeCells count="1">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80"/>
  </sheetPr>
  <dimension ref="A1:DL301"/>
  <sheetViews>
    <sheetView workbookViewId="0"/>
  </sheetViews>
  <sheetFormatPr defaultRowHeight="14.5" x14ac:dyDescent="0.35"/>
  <cols>
    <col min="1" max="1" width="48" customWidth="1"/>
    <col min="2" max="2" width="6.453125" customWidth="1"/>
    <col min="3" max="9" width="6" customWidth="1"/>
    <col min="10" max="10" width="9" customWidth="1"/>
    <col min="11" max="14" width="6" customWidth="1"/>
    <col min="15" max="16" width="9" customWidth="1"/>
  </cols>
  <sheetData>
    <row r="1" spans="1:116" ht="125" customHeight="1" x14ac:dyDescent="0.35">
      <c r="A1" s="263" t="s">
        <v>2</v>
      </c>
      <c r="B1" s="264" t="s">
        <v>9971</v>
      </c>
      <c r="C1" s="265" t="s">
        <v>10114</v>
      </c>
      <c r="D1" s="265" t="s">
        <v>10115</v>
      </c>
      <c r="E1" s="265" t="s">
        <v>10029</v>
      </c>
      <c r="F1" s="265" t="s">
        <v>10026</v>
      </c>
      <c r="G1" s="265" t="s">
        <v>10116</v>
      </c>
      <c r="H1" s="265" t="s">
        <v>10032</v>
      </c>
      <c r="I1" s="265" t="s">
        <v>10117</v>
      </c>
      <c r="J1" s="265" t="s">
        <v>10118</v>
      </c>
      <c r="K1" s="265" t="s">
        <v>10039</v>
      </c>
      <c r="L1" s="265" t="s">
        <v>10040</v>
      </c>
      <c r="M1" s="265" t="s">
        <v>10119</v>
      </c>
      <c r="N1" s="265" t="s">
        <v>10120</v>
      </c>
      <c r="O1" s="265" t="s">
        <v>10121</v>
      </c>
      <c r="P1" s="265" t="s">
        <v>10122</v>
      </c>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1:116" ht="30" customHeight="1" x14ac:dyDescent="0.35">
      <c r="A2" s="267" t="s">
        <v>10123</v>
      </c>
      <c r="B2" s="268"/>
      <c r="C2" s="269" t="s">
        <v>10124</v>
      </c>
      <c r="D2" s="269" t="s">
        <v>10125</v>
      </c>
      <c r="E2" s="269" t="s">
        <v>10126</v>
      </c>
      <c r="F2" s="269" t="s">
        <v>10127</v>
      </c>
      <c r="G2" s="269" t="s">
        <v>10128</v>
      </c>
      <c r="H2" s="269" t="s">
        <v>10129</v>
      </c>
      <c r="I2" s="269" t="s">
        <v>10130</v>
      </c>
      <c r="J2" s="269" t="s">
        <v>10127</v>
      </c>
      <c r="K2" s="269" t="s">
        <v>10130</v>
      </c>
      <c r="L2" s="269" t="s">
        <v>10127</v>
      </c>
      <c r="M2" s="269" t="s">
        <v>10127</v>
      </c>
      <c r="N2" s="269" t="s">
        <v>10130</v>
      </c>
      <c r="O2" s="269" t="s">
        <v>10127</v>
      </c>
      <c r="P2" s="269"/>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row>
    <row r="3" spans="1:116" x14ac:dyDescent="0.35">
      <c r="A3" s="267" t="s">
        <v>10131</v>
      </c>
      <c r="B3" s="268"/>
      <c r="C3" s="270" t="s">
        <v>10132</v>
      </c>
      <c r="D3" s="270" t="s">
        <v>10132</v>
      </c>
      <c r="E3" s="270" t="s">
        <v>10133</v>
      </c>
      <c r="F3" s="270" t="s">
        <v>10132</v>
      </c>
      <c r="G3" s="270" t="s">
        <v>10132</v>
      </c>
      <c r="H3" s="270" t="s">
        <v>10132</v>
      </c>
      <c r="I3" s="270" t="s">
        <v>10132</v>
      </c>
      <c r="J3" s="270" t="s">
        <v>10106</v>
      </c>
      <c r="K3" s="270" t="s">
        <v>10132</v>
      </c>
      <c r="L3" s="270" t="s">
        <v>10132</v>
      </c>
      <c r="M3" s="270" t="s">
        <v>10132</v>
      </c>
      <c r="N3" s="270" t="s">
        <v>10132</v>
      </c>
      <c r="O3" s="270" t="s">
        <v>10106</v>
      </c>
      <c r="P3" s="270" t="s">
        <v>10105</v>
      </c>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row>
    <row r="4" spans="1:116" x14ac:dyDescent="0.35">
      <c r="A4" s="267" t="s">
        <v>1456</v>
      </c>
      <c r="B4" s="268" t="s">
        <v>10134</v>
      </c>
      <c r="C4" s="271">
        <v>0.74978600340000001</v>
      </c>
      <c r="D4" s="272">
        <v>4</v>
      </c>
      <c r="E4" s="271">
        <v>0</v>
      </c>
      <c r="F4" s="271">
        <v>1.8666666670000001</v>
      </c>
      <c r="G4" s="271">
        <v>0.57474170609999997</v>
      </c>
      <c r="H4" s="271" t="s">
        <v>17</v>
      </c>
      <c r="I4" s="272">
        <v>5</v>
      </c>
      <c r="J4" s="272">
        <f>IFERROR(VLOOKUP($B4,'Core Indicators'!$E$3:$EU$906,147,FALSE),"x")</f>
        <v>1090</v>
      </c>
      <c r="K4" s="273">
        <v>-1.7135269641999999</v>
      </c>
      <c r="L4" s="271">
        <v>3</v>
      </c>
      <c r="M4" s="272">
        <v>6</v>
      </c>
      <c r="N4" s="272">
        <v>20</v>
      </c>
      <c r="O4" s="272">
        <f>IFERROR(VLOOKUP(B4,'Core Indicators'!$E$3:$G$9906,3,FALSE),"x")</f>
        <v>44500000</v>
      </c>
      <c r="P4" s="272">
        <v>652230</v>
      </c>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1:116" x14ac:dyDescent="0.35">
      <c r="A5" s="267" t="s">
        <v>788</v>
      </c>
      <c r="B5" s="268" t="s">
        <v>10135</v>
      </c>
      <c r="C5" s="271">
        <v>0.76260000920000004</v>
      </c>
      <c r="D5" s="272">
        <v>4</v>
      </c>
      <c r="E5" s="271">
        <v>0.62</v>
      </c>
      <c r="F5" s="271">
        <v>4.45</v>
      </c>
      <c r="G5" s="271">
        <v>0.57799890379999996</v>
      </c>
      <c r="H5" s="271">
        <v>51.3</v>
      </c>
      <c r="I5" s="272">
        <v>3</v>
      </c>
      <c r="J5" s="272">
        <f>IFERROR(VLOOKUP($B5,'Core Indicators'!$E$3:$EU$906,147,FALSE),"x")</f>
        <v>4</v>
      </c>
      <c r="K5" s="273">
        <v>-1.0543431044</v>
      </c>
      <c r="L5" s="271">
        <v>3.75</v>
      </c>
      <c r="M5" s="272">
        <v>28</v>
      </c>
      <c r="N5" s="272">
        <v>33</v>
      </c>
      <c r="O5" s="272">
        <f>IFERROR(VLOOKUP(B5,'Core Indicators'!$E$3:$G$9906,3,FALSE),"x")</f>
        <v>34500000</v>
      </c>
      <c r="P5" s="272">
        <v>1246700</v>
      </c>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1:116" x14ac:dyDescent="0.35">
      <c r="A6" s="267" t="s">
        <v>10136</v>
      </c>
      <c r="B6" s="268" t="s">
        <v>10137</v>
      </c>
      <c r="C6" s="271">
        <v>0.32080001200000002</v>
      </c>
      <c r="D6" s="272">
        <v>9</v>
      </c>
      <c r="E6" s="271">
        <v>0.04</v>
      </c>
      <c r="F6" s="271">
        <v>7.5</v>
      </c>
      <c r="G6" s="271">
        <v>0.2340778537</v>
      </c>
      <c r="H6" s="271">
        <v>33.200000000000003</v>
      </c>
      <c r="I6" s="272">
        <v>2</v>
      </c>
      <c r="J6" s="272" t="str">
        <f>IFERROR(VLOOKUP($B6,'Core Indicators'!$E$3:$EU$906,147,FALSE),"x")</f>
        <v>x</v>
      </c>
      <c r="K6" s="273">
        <v>-0.41117939349999999</v>
      </c>
      <c r="L6" s="271">
        <v>5.5</v>
      </c>
      <c r="M6" s="272">
        <v>68</v>
      </c>
      <c r="N6" s="272">
        <v>37</v>
      </c>
      <c r="O6" s="272" t="str">
        <f>IFERROR(VLOOKUP(B6,'Core Indicators'!$E$3:$G$9906,3,FALSE),"x")</f>
        <v>x</v>
      </c>
      <c r="P6" s="272">
        <v>27400</v>
      </c>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c r="DF6" s="266"/>
      <c r="DG6" s="266"/>
      <c r="DH6" s="266"/>
      <c r="DI6" s="266"/>
      <c r="DJ6" s="266"/>
      <c r="DK6" s="266"/>
      <c r="DL6" s="266"/>
    </row>
    <row r="7" spans="1:116" x14ac:dyDescent="0.35">
      <c r="A7" s="267" t="s">
        <v>10138</v>
      </c>
      <c r="B7" s="268" t="s">
        <v>10139</v>
      </c>
      <c r="C7" s="271" t="s">
        <v>17</v>
      </c>
      <c r="D7" s="272" t="s">
        <v>17</v>
      </c>
      <c r="E7" s="271" t="s">
        <v>17</v>
      </c>
      <c r="F7" s="271" t="s">
        <v>17</v>
      </c>
      <c r="G7" s="271" t="s">
        <v>17</v>
      </c>
      <c r="H7" s="271" t="s">
        <v>17</v>
      </c>
      <c r="I7" s="272" t="s">
        <v>17</v>
      </c>
      <c r="J7" s="272" t="str">
        <f>IFERROR(VLOOKUP($B7,'Core Indicators'!$E$3:$EU$906,147,FALSE),"x")</f>
        <v>x</v>
      </c>
      <c r="K7" s="273" t="s">
        <v>17</v>
      </c>
      <c r="L7" s="271" t="s">
        <v>17</v>
      </c>
      <c r="M7" s="272">
        <v>93</v>
      </c>
      <c r="N7" s="272" t="s">
        <v>17</v>
      </c>
      <c r="O7" s="272" t="str">
        <f>IFERROR(VLOOKUP(B7,'Core Indicators'!$E$3:$G$9906,3,FALSE),"x")</f>
        <v>x</v>
      </c>
      <c r="P7" s="272" t="s">
        <v>17</v>
      </c>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row>
    <row r="8" spans="1:116" x14ac:dyDescent="0.35">
      <c r="A8" s="267" t="s">
        <v>10140</v>
      </c>
      <c r="B8" s="268" t="s">
        <v>10141</v>
      </c>
      <c r="C8" s="271">
        <v>0.98560000059999997</v>
      </c>
      <c r="D8" s="272">
        <v>1</v>
      </c>
      <c r="E8" s="271">
        <v>0</v>
      </c>
      <c r="F8" s="271">
        <v>4.0999999999999996</v>
      </c>
      <c r="G8" s="271">
        <v>0.1130989843</v>
      </c>
      <c r="H8" s="271">
        <v>26</v>
      </c>
      <c r="I8" s="272">
        <v>0</v>
      </c>
      <c r="J8" s="272" t="str">
        <f>IFERROR(VLOOKUP($B8,'Core Indicators'!$E$3:$EU$906,147,FALSE),"x")</f>
        <v>x</v>
      </c>
      <c r="K8" s="273">
        <v>0.84021884200000008</v>
      </c>
      <c r="L8" s="271">
        <v>4.25</v>
      </c>
      <c r="M8" s="272">
        <v>18</v>
      </c>
      <c r="N8" s="272">
        <v>68</v>
      </c>
      <c r="O8" s="272" t="str">
        <f>IFERROR(VLOOKUP(B8,'Core Indicators'!$E$3:$G$9906,3,FALSE),"x")</f>
        <v>x</v>
      </c>
      <c r="P8" s="272">
        <v>71020</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row>
    <row r="9" spans="1:116" x14ac:dyDescent="0.35">
      <c r="A9" s="267" t="s">
        <v>10142</v>
      </c>
      <c r="B9" s="268" t="s">
        <v>10143</v>
      </c>
      <c r="C9" s="271">
        <v>5.8874944500000012E-2</v>
      </c>
      <c r="D9" s="272">
        <v>12</v>
      </c>
      <c r="E9" s="271">
        <v>0.01</v>
      </c>
      <c r="F9" s="271">
        <v>7.45</v>
      </c>
      <c r="G9" s="271">
        <v>0.35376096779999999</v>
      </c>
      <c r="H9" s="271">
        <v>42.9</v>
      </c>
      <c r="I9" s="272">
        <v>0</v>
      </c>
      <c r="J9" s="272" t="str">
        <f>IFERROR(VLOOKUP($B9,'Core Indicators'!$E$3:$EU$906,147,FALSE),"x")</f>
        <v>x</v>
      </c>
      <c r="K9" s="273">
        <v>-0.43072563409999998</v>
      </c>
      <c r="L9" s="271">
        <v>7.5</v>
      </c>
      <c r="M9" s="272">
        <v>85</v>
      </c>
      <c r="N9" s="272">
        <v>37</v>
      </c>
      <c r="O9" s="272" t="str">
        <f>IFERROR(VLOOKUP(B9,'Core Indicators'!$E$3:$G$9906,3,FALSE),"x")</f>
        <v>x</v>
      </c>
      <c r="P9" s="272">
        <v>2736690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row>
    <row r="10" spans="1:116" x14ac:dyDescent="0.35">
      <c r="A10" s="267" t="s">
        <v>701</v>
      </c>
      <c r="B10" s="268" t="s">
        <v>10144</v>
      </c>
      <c r="C10" s="271">
        <v>4.13892441E-2</v>
      </c>
      <c r="D10" s="272">
        <v>6</v>
      </c>
      <c r="E10" s="271">
        <v>1.7999999999999999E-2</v>
      </c>
      <c r="F10" s="271">
        <v>6.9</v>
      </c>
      <c r="G10" s="271">
        <v>0.25869431790000003</v>
      </c>
      <c r="H10" s="271">
        <v>29.9</v>
      </c>
      <c r="I10" s="272">
        <v>3</v>
      </c>
      <c r="J10" s="272">
        <f>IFERROR(VLOOKUP($B10,'Core Indicators'!$E$3:$EU$906,147,FALSE),"x")</f>
        <v>0</v>
      </c>
      <c r="K10" s="273">
        <v>-0.1312757581</v>
      </c>
      <c r="L10" s="271">
        <v>6</v>
      </c>
      <c r="M10" s="272">
        <v>54</v>
      </c>
      <c r="N10" s="272">
        <v>47</v>
      </c>
      <c r="O10" s="272">
        <f>IFERROR(VLOOKUP(B10,'Core Indicators'!$E$3:$G$9906,3,FALSE),"x")</f>
        <v>3114000</v>
      </c>
      <c r="P10" s="272">
        <v>28470</v>
      </c>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66"/>
      <c r="DJ10" s="266"/>
      <c r="DK10" s="266"/>
      <c r="DL10" s="266"/>
    </row>
    <row r="11" spans="1:116" x14ac:dyDescent="0.35">
      <c r="A11" s="267" t="s">
        <v>10145</v>
      </c>
      <c r="B11" s="268" t="s">
        <v>10146</v>
      </c>
      <c r="C11" s="271">
        <v>0</v>
      </c>
      <c r="D11" s="272">
        <v>13</v>
      </c>
      <c r="E11" s="271">
        <v>0</v>
      </c>
      <c r="F11" s="271" t="s">
        <v>17</v>
      </c>
      <c r="G11" s="271" t="s">
        <v>17</v>
      </c>
      <c r="H11" s="271" t="s">
        <v>17</v>
      </c>
      <c r="I11" s="272">
        <v>0</v>
      </c>
      <c r="J11" s="272" t="str">
        <f>IFERROR(VLOOKUP($B11,'Core Indicators'!$E$3:$EU$906,147,FALSE),"x")</f>
        <v>x</v>
      </c>
      <c r="K11" s="273">
        <v>0.40520465369999997</v>
      </c>
      <c r="L11" s="271" t="s">
        <v>17</v>
      </c>
      <c r="M11" s="272">
        <v>85</v>
      </c>
      <c r="N11" s="272" t="s">
        <v>17</v>
      </c>
      <c r="O11" s="272" t="str">
        <f>IFERROR(VLOOKUP(B11,'Core Indicators'!$E$3:$G$9906,3,FALSE),"x")</f>
        <v>x</v>
      </c>
      <c r="P11" s="272">
        <v>440</v>
      </c>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c r="DF11" s="266"/>
      <c r="DG11" s="266"/>
      <c r="DH11" s="266"/>
      <c r="DI11" s="266"/>
      <c r="DJ11" s="266"/>
      <c r="DK11" s="266"/>
      <c r="DL11" s="266"/>
    </row>
    <row r="12" spans="1:116" x14ac:dyDescent="0.35">
      <c r="A12" s="267" t="s">
        <v>10147</v>
      </c>
      <c r="B12" s="268" t="s">
        <v>10148</v>
      </c>
      <c r="C12" s="271">
        <v>0.29240004409999998</v>
      </c>
      <c r="D12" s="272">
        <v>14</v>
      </c>
      <c r="E12" s="271">
        <v>0.02</v>
      </c>
      <c r="F12" s="271" t="s">
        <v>17</v>
      </c>
      <c r="G12" s="271">
        <v>0.1028773082</v>
      </c>
      <c r="H12" s="271">
        <v>34.4</v>
      </c>
      <c r="I12" s="272">
        <v>0</v>
      </c>
      <c r="J12" s="272" t="str">
        <f>IFERROR(VLOOKUP($B12,'Core Indicators'!$E$3:$EU$906,147,FALSE),"x")</f>
        <v>x</v>
      </c>
      <c r="K12" s="273">
        <v>1.7341445684000001</v>
      </c>
      <c r="L12" s="271" t="s">
        <v>17</v>
      </c>
      <c r="M12" s="272">
        <v>95</v>
      </c>
      <c r="N12" s="272">
        <v>75</v>
      </c>
      <c r="O12" s="272" t="str">
        <f>IFERROR(VLOOKUP(B12,'Core Indicators'!$E$3:$G$9906,3,FALSE),"x")</f>
        <v>x</v>
      </c>
      <c r="P12" s="272">
        <v>7692020</v>
      </c>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266"/>
      <c r="DL12" s="266"/>
    </row>
    <row r="13" spans="1:116" x14ac:dyDescent="0.35">
      <c r="A13" s="267" t="s">
        <v>10149</v>
      </c>
      <c r="B13" s="268" t="s">
        <v>10150</v>
      </c>
      <c r="C13" s="271">
        <v>0.1350639867</v>
      </c>
      <c r="D13" s="272">
        <v>12</v>
      </c>
      <c r="E13" s="271">
        <v>7.7999999999999996E-3</v>
      </c>
      <c r="F13" s="271" t="s">
        <v>17</v>
      </c>
      <c r="G13" s="271">
        <v>7.3148202199999998E-2</v>
      </c>
      <c r="H13" s="271">
        <v>30.8</v>
      </c>
      <c r="I13" s="272">
        <v>0</v>
      </c>
      <c r="J13" s="272" t="str">
        <f>IFERROR(VLOOKUP($B13,'Core Indicators'!$E$3:$EU$906,147,FALSE),"x")</f>
        <v>x</v>
      </c>
      <c r="K13" s="273">
        <v>1.8830512762</v>
      </c>
      <c r="L13" s="271" t="s">
        <v>17</v>
      </c>
      <c r="M13" s="272">
        <v>93</v>
      </c>
      <c r="N13" s="272">
        <v>71</v>
      </c>
      <c r="O13" s="272" t="str">
        <f>IFERROR(VLOOKUP(B13,'Core Indicators'!$E$3:$G$9906,3,FALSE),"x")</f>
        <v>x</v>
      </c>
      <c r="P13" s="272">
        <v>82520</v>
      </c>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c r="DE13" s="266"/>
      <c r="DF13" s="266"/>
      <c r="DG13" s="266"/>
      <c r="DH13" s="266"/>
      <c r="DI13" s="266"/>
      <c r="DJ13" s="266"/>
      <c r="DK13" s="266"/>
      <c r="DL13" s="266"/>
    </row>
    <row r="14" spans="1:116" x14ac:dyDescent="0.35">
      <c r="A14" s="267" t="s">
        <v>710</v>
      </c>
      <c r="B14" s="268" t="s">
        <v>10151</v>
      </c>
      <c r="C14" s="271">
        <v>0.15286196930000001</v>
      </c>
      <c r="D14" s="272">
        <v>4</v>
      </c>
      <c r="E14" s="271">
        <v>5.5E-2</v>
      </c>
      <c r="F14" s="271">
        <v>3.5833333330000001</v>
      </c>
      <c r="G14" s="271">
        <v>0.32076538339999999</v>
      </c>
      <c r="H14" s="271">
        <v>26.6</v>
      </c>
      <c r="I14" s="272">
        <v>3</v>
      </c>
      <c r="J14" s="272">
        <f>IFERROR(VLOOKUP($B14,'Core Indicators'!$E$3:$EU$906,147,FALSE),"x")</f>
        <v>2</v>
      </c>
      <c r="K14" s="273">
        <v>-0.57727032899999997</v>
      </c>
      <c r="L14" s="271">
        <v>3</v>
      </c>
      <c r="M14" s="272">
        <v>7</v>
      </c>
      <c r="N14" s="272">
        <v>23</v>
      </c>
      <c r="O14" s="272">
        <f>IFERROR(VLOOKUP(B14,'Core Indicators'!$E$3:$G$9906,3,FALSE),"x")</f>
        <v>9992000</v>
      </c>
      <c r="P14" s="272">
        <v>82650</v>
      </c>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c r="DK14" s="266"/>
      <c r="DL14" s="266"/>
    </row>
    <row r="15" spans="1:116" x14ac:dyDescent="0.35">
      <c r="A15" s="267" t="s">
        <v>388</v>
      </c>
      <c r="B15" s="268" t="s">
        <v>10152</v>
      </c>
      <c r="C15" s="271">
        <v>0.25789995929999998</v>
      </c>
      <c r="D15" s="272">
        <v>8</v>
      </c>
      <c r="E15" s="271">
        <v>0</v>
      </c>
      <c r="F15" s="271">
        <v>3.55</v>
      </c>
      <c r="G15" s="271">
        <v>0.51957781189999996</v>
      </c>
      <c r="H15" s="271">
        <v>38.6</v>
      </c>
      <c r="I15" s="272">
        <v>3</v>
      </c>
      <c r="J15" s="272">
        <f>IFERROR(VLOOKUP($B15,'Core Indicators'!$E$3:$EU$906,147,FALSE),"x")</f>
        <v>92</v>
      </c>
      <c r="K15" s="273">
        <v>-1.4319046736000001</v>
      </c>
      <c r="L15" s="271">
        <v>2.5</v>
      </c>
      <c r="M15" s="272">
        <v>14</v>
      </c>
      <c r="N15" s="272">
        <v>20</v>
      </c>
      <c r="O15" s="272">
        <f>IFERROR(VLOOKUP(B15,'Core Indicators'!$E$3:$G$9906,3,FALSE),"x")</f>
        <v>12289000</v>
      </c>
      <c r="P15" s="272">
        <v>25680</v>
      </c>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c r="DE15" s="266"/>
      <c r="DF15" s="266"/>
      <c r="DG15" s="266"/>
      <c r="DH15" s="266"/>
      <c r="DI15" s="266"/>
      <c r="DJ15" s="266"/>
      <c r="DK15" s="266"/>
      <c r="DL15" s="266"/>
    </row>
    <row r="16" spans="1:116" x14ac:dyDescent="0.35">
      <c r="A16" s="267" t="s">
        <v>10153</v>
      </c>
      <c r="B16" s="268" t="s">
        <v>10154</v>
      </c>
      <c r="C16" s="271">
        <v>0.49180002620000002</v>
      </c>
      <c r="D16" s="272">
        <v>12</v>
      </c>
      <c r="E16" s="271">
        <v>0.01</v>
      </c>
      <c r="F16" s="271" t="s">
        <v>17</v>
      </c>
      <c r="G16" s="271">
        <v>4.5443996700000003E-2</v>
      </c>
      <c r="H16" s="271">
        <v>27.2</v>
      </c>
      <c r="I16" s="272">
        <v>0</v>
      </c>
      <c r="J16" s="272" t="str">
        <f>IFERROR(VLOOKUP($B16,'Core Indicators'!$E$3:$EU$906,147,FALSE),"x")</f>
        <v>x</v>
      </c>
      <c r="K16" s="273">
        <v>1.3637149334000001</v>
      </c>
      <c r="L16" s="271" t="s">
        <v>17</v>
      </c>
      <c r="M16" s="272">
        <v>96</v>
      </c>
      <c r="N16" s="272">
        <v>73</v>
      </c>
      <c r="O16" s="272" t="str">
        <f>IFERROR(VLOOKUP(B16,'Core Indicators'!$E$3:$G$9906,3,FALSE),"x")</f>
        <v>x</v>
      </c>
      <c r="P16" s="272">
        <v>30280</v>
      </c>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66"/>
      <c r="DL16" s="266"/>
    </row>
    <row r="17" spans="1:116" x14ac:dyDescent="0.35">
      <c r="A17" s="267" t="s">
        <v>1622</v>
      </c>
      <c r="B17" s="268" t="s">
        <v>10155</v>
      </c>
      <c r="C17" s="271">
        <v>0.81187498689999993</v>
      </c>
      <c r="D17" s="272">
        <v>9</v>
      </c>
      <c r="E17" s="271">
        <v>0.33</v>
      </c>
      <c r="F17" s="271">
        <v>5.483333333</v>
      </c>
      <c r="G17" s="271">
        <v>0.61251466889999995</v>
      </c>
      <c r="H17" s="271">
        <v>47.8</v>
      </c>
      <c r="I17" s="272">
        <v>0</v>
      </c>
      <c r="J17" s="272">
        <f>IFERROR(VLOOKUP($B17,'Core Indicators'!$E$3:$EU$906,147,FALSE),"x")</f>
        <v>98</v>
      </c>
      <c r="K17" s="273">
        <v>-0.66412585970000004</v>
      </c>
      <c r="L17" s="271">
        <v>6.5</v>
      </c>
      <c r="M17" s="272">
        <v>61</v>
      </c>
      <c r="N17" s="272">
        <v>43</v>
      </c>
      <c r="O17" s="272">
        <f>IFERROR(VLOOKUP(B17,'Core Indicators'!$E$3:$G$9906,3,FALSE),"x")</f>
        <v>13700000</v>
      </c>
      <c r="P17" s="272">
        <v>112760</v>
      </c>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66"/>
      <c r="DL17" s="266"/>
    </row>
    <row r="18" spans="1:116" x14ac:dyDescent="0.35">
      <c r="A18" s="267" t="s">
        <v>218</v>
      </c>
      <c r="B18" s="268" t="s">
        <v>10156</v>
      </c>
      <c r="C18" s="271">
        <v>0.55109997759999996</v>
      </c>
      <c r="D18" s="272">
        <v>11</v>
      </c>
      <c r="E18" s="271">
        <v>0</v>
      </c>
      <c r="F18" s="271">
        <v>3.8833333329999999</v>
      </c>
      <c r="G18" s="271">
        <v>0.61156915869999995</v>
      </c>
      <c r="H18" s="271">
        <v>35.299999999999997</v>
      </c>
      <c r="I18" s="272">
        <v>5</v>
      </c>
      <c r="J18" s="272">
        <f>IFERROR(VLOOKUP($B18,'Core Indicators'!$E$3:$EU$906,147,FALSE),"x")</f>
        <v>4605</v>
      </c>
      <c r="K18" s="273">
        <v>-0.42625910039999998</v>
      </c>
      <c r="L18" s="271">
        <v>4.25</v>
      </c>
      <c r="M18" s="272">
        <v>27</v>
      </c>
      <c r="N18" s="272">
        <v>41</v>
      </c>
      <c r="O18" s="272">
        <f>IFERROR(VLOOKUP(B18,'Core Indicators'!$E$3:$G$9906,3,FALSE),"x")</f>
        <v>23300000</v>
      </c>
      <c r="P18" s="272">
        <v>273600</v>
      </c>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1:116" x14ac:dyDescent="0.35">
      <c r="A19" s="267" t="s">
        <v>2550</v>
      </c>
      <c r="B19" s="268" t="s">
        <v>10157</v>
      </c>
      <c r="C19" s="271">
        <v>0.1888710338</v>
      </c>
      <c r="D19" s="272">
        <v>7</v>
      </c>
      <c r="E19" s="271">
        <v>0.122</v>
      </c>
      <c r="F19" s="271">
        <v>4.0333333329999999</v>
      </c>
      <c r="G19" s="271">
        <v>0.53584621349999995</v>
      </c>
      <c r="H19" s="271">
        <v>32.4</v>
      </c>
      <c r="I19" s="272">
        <v>3</v>
      </c>
      <c r="J19" s="272">
        <f>IFERROR(VLOOKUP($B19,'Core Indicators'!$E$3:$EU$906,147,FALSE),"x")</f>
        <v>67</v>
      </c>
      <c r="K19" s="273">
        <v>-0.63630837200000001</v>
      </c>
      <c r="L19" s="271">
        <v>3.5</v>
      </c>
      <c r="M19" s="272">
        <v>40</v>
      </c>
      <c r="N19" s="272">
        <v>24</v>
      </c>
      <c r="O19" s="272">
        <f>IFERROR(VLOOKUP(B19,'Core Indicators'!$E$3:$G$9906,3,FALSE),"x")</f>
        <v>170818000</v>
      </c>
      <c r="P19" s="272">
        <v>130170</v>
      </c>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66"/>
      <c r="DL19" s="266"/>
    </row>
    <row r="20" spans="1:116" x14ac:dyDescent="0.35">
      <c r="A20" s="267" t="s">
        <v>3019</v>
      </c>
      <c r="B20" s="268" t="s">
        <v>10158</v>
      </c>
      <c r="C20" s="271">
        <v>0.29830702730000003</v>
      </c>
      <c r="D20" s="272">
        <v>9</v>
      </c>
      <c r="E20" s="271">
        <v>0.05</v>
      </c>
      <c r="F20" s="271">
        <v>7.2</v>
      </c>
      <c r="G20" s="271">
        <v>0.21775610300000001</v>
      </c>
      <c r="H20" s="271">
        <v>41.3</v>
      </c>
      <c r="I20" s="272">
        <v>2</v>
      </c>
      <c r="J20" s="272">
        <f>IFERROR(VLOOKUP($B20,'Core Indicators'!$E$3:$EU$906,147,FALSE),"x")</f>
        <v>0</v>
      </c>
      <c r="K20" s="273">
        <v>3.5896573199999997E-2</v>
      </c>
      <c r="L20" s="271">
        <v>7.5</v>
      </c>
      <c r="M20" s="272">
        <v>78</v>
      </c>
      <c r="N20" s="272">
        <v>45</v>
      </c>
      <c r="O20" s="272">
        <f>IFERROR(VLOOKUP(B20,'Core Indicators'!$E$3:$G$9906,3,FALSE),"x")</f>
        <v>6527000</v>
      </c>
      <c r="P20" s="272">
        <v>108560</v>
      </c>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row>
    <row r="21" spans="1:116" x14ac:dyDescent="0.35">
      <c r="A21" s="267" t="s">
        <v>10159</v>
      </c>
      <c r="B21" s="268" t="s">
        <v>10160</v>
      </c>
      <c r="C21" s="271">
        <v>0.85500000239999996</v>
      </c>
      <c r="D21" s="272">
        <v>3</v>
      </c>
      <c r="E21" s="271">
        <v>0</v>
      </c>
      <c r="F21" s="271">
        <v>3.2166666670000001</v>
      </c>
      <c r="G21" s="271">
        <v>0.20729597050000001</v>
      </c>
      <c r="H21" s="271" t="s">
        <v>17</v>
      </c>
      <c r="I21" s="272">
        <v>2</v>
      </c>
      <c r="J21" s="272" t="str">
        <f>IFERROR(VLOOKUP($B21,'Core Indicators'!$E$3:$EU$906,147,FALSE),"x")</f>
        <v>x</v>
      </c>
      <c r="K21" s="273">
        <v>0.49437779189999997</v>
      </c>
      <c r="L21" s="271">
        <v>2.75</v>
      </c>
      <c r="M21" s="272">
        <v>12</v>
      </c>
      <c r="N21" s="272">
        <v>42</v>
      </c>
      <c r="O21" s="272" t="str">
        <f>IFERROR(VLOOKUP(B21,'Core Indicators'!$E$3:$G$9906,3,FALSE),"x")</f>
        <v>x</v>
      </c>
      <c r="P21" s="272">
        <v>790</v>
      </c>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row>
    <row r="22" spans="1:116" x14ac:dyDescent="0.35">
      <c r="A22" s="267" t="s">
        <v>10161</v>
      </c>
      <c r="B22" s="268" t="s">
        <v>10162</v>
      </c>
      <c r="C22" s="271">
        <v>0.2752909596</v>
      </c>
      <c r="D22" s="272">
        <v>12</v>
      </c>
      <c r="E22" s="271">
        <v>0</v>
      </c>
      <c r="F22" s="271" t="s">
        <v>17</v>
      </c>
      <c r="G22" s="271">
        <v>0.35254190839999999</v>
      </c>
      <c r="H22" s="271" t="s">
        <v>17</v>
      </c>
      <c r="I22" s="272">
        <v>0</v>
      </c>
      <c r="J22" s="272" t="str">
        <f>IFERROR(VLOOKUP($B22,'Core Indicators'!$E$3:$EU$906,147,FALSE),"x")</f>
        <v>x</v>
      </c>
      <c r="K22" s="273">
        <v>7.6531879600000005E-2</v>
      </c>
      <c r="L22" s="271" t="s">
        <v>17</v>
      </c>
      <c r="M22" s="272">
        <v>91</v>
      </c>
      <c r="N22" s="272">
        <v>64</v>
      </c>
      <c r="O22" s="272" t="str">
        <f>IFERROR(VLOOKUP(B22,'Core Indicators'!$E$3:$G$9906,3,FALSE),"x")</f>
        <v>x</v>
      </c>
      <c r="P22" s="272">
        <v>10010</v>
      </c>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row>
    <row r="23" spans="1:116" x14ac:dyDescent="0.35">
      <c r="A23" s="267" t="s">
        <v>10163</v>
      </c>
      <c r="B23" s="268" t="s">
        <v>10164</v>
      </c>
      <c r="C23" s="271">
        <v>0.63031901420000003</v>
      </c>
      <c r="D23" s="272">
        <v>6</v>
      </c>
      <c r="E23" s="271">
        <v>0.01</v>
      </c>
      <c r="F23" s="271">
        <v>5.55</v>
      </c>
      <c r="G23" s="271">
        <v>0.1620850103</v>
      </c>
      <c r="H23" s="271">
        <v>33</v>
      </c>
      <c r="I23" s="272">
        <v>1</v>
      </c>
      <c r="J23" s="272" t="str">
        <f>IFERROR(VLOOKUP($B23,'Core Indicators'!$E$3:$EU$906,147,FALSE),"x")</f>
        <v>x</v>
      </c>
      <c r="K23" s="273">
        <v>-0.23354159299999999</v>
      </c>
      <c r="L23" s="271">
        <v>6</v>
      </c>
      <c r="M23" s="272">
        <v>51</v>
      </c>
      <c r="N23" s="272">
        <v>35</v>
      </c>
      <c r="O23" s="272" t="str">
        <f>IFERROR(VLOOKUP(B23,'Core Indicators'!$E$3:$G$9906,3,FALSE),"x")</f>
        <v>x</v>
      </c>
      <c r="P23" s="272">
        <v>51200</v>
      </c>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row>
    <row r="24" spans="1:116" x14ac:dyDescent="0.35">
      <c r="A24" s="267" t="s">
        <v>3031</v>
      </c>
      <c r="B24" s="268" t="s">
        <v>10165</v>
      </c>
      <c r="C24" s="271">
        <v>0.3724950447</v>
      </c>
      <c r="D24" s="272">
        <v>2</v>
      </c>
      <c r="E24" s="271">
        <v>4.1000000000000002E-2</v>
      </c>
      <c r="F24" s="271">
        <v>3.4666666670000001</v>
      </c>
      <c r="G24" s="271">
        <v>0.11907633970000001</v>
      </c>
      <c r="H24" s="271">
        <v>25.3</v>
      </c>
      <c r="I24" s="272">
        <v>3</v>
      </c>
      <c r="J24" s="272">
        <f>IFERROR(VLOOKUP($B24,'Core Indicators'!$E$3:$EU$906,147,FALSE),"x")</f>
        <v>1</v>
      </c>
      <c r="K24" s="273">
        <v>-0.79445779319999987</v>
      </c>
      <c r="L24" s="271">
        <v>4</v>
      </c>
      <c r="M24" s="272">
        <v>8</v>
      </c>
      <c r="N24" s="272">
        <v>37</v>
      </c>
      <c r="O24" s="272">
        <f>IFERROR(VLOOKUP(B24,'Core Indicators'!$E$3:$G$9906,3,FALSE),"x")</f>
        <v>9279000</v>
      </c>
      <c r="P24" s="272">
        <v>202950</v>
      </c>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row>
    <row r="25" spans="1:116" x14ac:dyDescent="0.35">
      <c r="A25" s="267" t="s">
        <v>10166</v>
      </c>
      <c r="B25" s="268" t="s">
        <v>10167</v>
      </c>
      <c r="C25" s="271">
        <v>0.63658801529999998</v>
      </c>
      <c r="D25" s="272">
        <v>14</v>
      </c>
      <c r="E25" s="271">
        <v>0</v>
      </c>
      <c r="F25" s="271" t="s">
        <v>17</v>
      </c>
      <c r="G25" s="271">
        <v>0.39140979419999999</v>
      </c>
      <c r="H25" s="271">
        <v>53.3</v>
      </c>
      <c r="I25" s="272">
        <v>0</v>
      </c>
      <c r="J25" s="272" t="str">
        <f>IFERROR(VLOOKUP($B25,'Core Indicators'!$E$3:$EU$906,147,FALSE),"x")</f>
        <v>x</v>
      </c>
      <c r="K25" s="273">
        <v>-0.77551245689999992</v>
      </c>
      <c r="L25" s="271" t="s">
        <v>17</v>
      </c>
      <c r="M25" s="272">
        <v>87</v>
      </c>
      <c r="N25" s="272" t="s">
        <v>17</v>
      </c>
      <c r="O25" s="272" t="str">
        <f>IFERROR(VLOOKUP(B25,'Core Indicators'!$E$3:$G$9906,3,FALSE),"x")</f>
        <v>x</v>
      </c>
      <c r="P25" s="272">
        <v>22810</v>
      </c>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row>
    <row r="26" spans="1:116" x14ac:dyDescent="0.35">
      <c r="A26" s="267" t="s">
        <v>10168</v>
      </c>
      <c r="B26" s="268" t="s">
        <v>10169</v>
      </c>
      <c r="C26" s="271">
        <v>0.67240000150000001</v>
      </c>
      <c r="D26" s="272">
        <v>11</v>
      </c>
      <c r="E26" s="271">
        <v>3.5000000000000003E-2</v>
      </c>
      <c r="F26" s="271">
        <v>7</v>
      </c>
      <c r="G26" s="271">
        <v>0.44613712929999999</v>
      </c>
      <c r="H26" s="271">
        <v>41.6</v>
      </c>
      <c r="I26" s="272">
        <v>3</v>
      </c>
      <c r="J26" s="272" t="str">
        <f>IFERROR(VLOOKUP($B26,'Core Indicators'!$E$3:$EU$906,147,FALSE),"x")</f>
        <v>x</v>
      </c>
      <c r="K26" s="273">
        <v>-1.1213886738000001</v>
      </c>
      <c r="L26" s="271">
        <v>5.25</v>
      </c>
      <c r="M26" s="272">
        <v>66</v>
      </c>
      <c r="N26" s="272">
        <v>29</v>
      </c>
      <c r="O26" s="272" t="str">
        <f>IFERROR(VLOOKUP(B26,'Core Indicators'!$E$3:$G$9906,3,FALSE),"x")</f>
        <v>x</v>
      </c>
      <c r="P26" s="272">
        <v>1083300</v>
      </c>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row>
    <row r="27" spans="1:116" x14ac:dyDescent="0.35">
      <c r="A27" s="267" t="s">
        <v>877</v>
      </c>
      <c r="B27" s="268" t="s">
        <v>10170</v>
      </c>
      <c r="C27" s="271">
        <v>0.51540597229999996</v>
      </c>
      <c r="D27" s="272">
        <v>12</v>
      </c>
      <c r="E27" s="271">
        <v>6.6299999999999998E-2</v>
      </c>
      <c r="F27" s="271">
        <v>6.9</v>
      </c>
      <c r="G27" s="271">
        <v>0.38554076850000002</v>
      </c>
      <c r="H27" s="271">
        <v>53.4</v>
      </c>
      <c r="I27" s="272">
        <v>3</v>
      </c>
      <c r="J27" s="272">
        <f>IFERROR(VLOOKUP($B27,'Core Indicators'!$E$3:$EU$906,147,FALSE),"x")</f>
        <v>0</v>
      </c>
      <c r="K27" s="273">
        <v>-0.18090397120000001</v>
      </c>
      <c r="L27" s="271">
        <v>7.5</v>
      </c>
      <c r="M27" s="272">
        <v>72</v>
      </c>
      <c r="N27" s="272">
        <v>36</v>
      </c>
      <c r="O27" s="272">
        <f>IFERROR(VLOOKUP(B27,'Core Indicators'!$E$3:$G$9906,3,FALSE),"x")</f>
        <v>215313000</v>
      </c>
      <c r="P27" s="272">
        <v>8358140</v>
      </c>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row>
    <row r="28" spans="1:116" x14ac:dyDescent="0.35">
      <c r="A28" s="267" t="s">
        <v>10171</v>
      </c>
      <c r="B28" s="268" t="s">
        <v>10172</v>
      </c>
      <c r="C28" s="271">
        <v>0</v>
      </c>
      <c r="D28" s="272">
        <v>12</v>
      </c>
      <c r="E28" s="271">
        <v>0</v>
      </c>
      <c r="F28" s="271" t="s">
        <v>17</v>
      </c>
      <c r="G28" s="271">
        <v>0.25602427439999997</v>
      </c>
      <c r="H28" s="271" t="s">
        <v>17</v>
      </c>
      <c r="I28" s="272">
        <v>0</v>
      </c>
      <c r="J28" s="272" t="str">
        <f>IFERROR(VLOOKUP($B28,'Core Indicators'!$E$3:$EU$906,147,FALSE),"x")</f>
        <v>x</v>
      </c>
      <c r="K28" s="273">
        <v>0.35702922939999998</v>
      </c>
      <c r="L28" s="271" t="s">
        <v>17</v>
      </c>
      <c r="M28" s="272">
        <v>94</v>
      </c>
      <c r="N28" s="272">
        <v>69</v>
      </c>
      <c r="O28" s="272" t="str">
        <f>IFERROR(VLOOKUP(B28,'Core Indicators'!$E$3:$G$9906,3,FALSE),"x")</f>
        <v>x</v>
      </c>
      <c r="P28" s="272">
        <v>430</v>
      </c>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row>
    <row r="29" spans="1:116" x14ac:dyDescent="0.35">
      <c r="A29" s="267" t="s">
        <v>10173</v>
      </c>
      <c r="B29" s="268" t="s">
        <v>10174</v>
      </c>
      <c r="C29" s="271">
        <v>0.6545000071</v>
      </c>
      <c r="D29" s="272">
        <v>3</v>
      </c>
      <c r="E29" s="271">
        <v>0</v>
      </c>
      <c r="F29" s="271" t="s">
        <v>17</v>
      </c>
      <c r="G29" s="271">
        <v>0.23351593270000001</v>
      </c>
      <c r="H29" s="271" t="s">
        <v>17</v>
      </c>
      <c r="I29" s="272">
        <v>0</v>
      </c>
      <c r="J29" s="272" t="str">
        <f>IFERROR(VLOOKUP($B29,'Core Indicators'!$E$3:$EU$906,147,FALSE),"x")</f>
        <v>x</v>
      </c>
      <c r="K29" s="273">
        <v>0.61426669359999997</v>
      </c>
      <c r="L29" s="271" t="s">
        <v>17</v>
      </c>
      <c r="M29" s="272">
        <v>28</v>
      </c>
      <c r="N29" s="272">
        <v>60</v>
      </c>
      <c r="O29" s="272" t="str">
        <f>IFERROR(VLOOKUP(B29,'Core Indicators'!$E$3:$G$9906,3,FALSE),"x")</f>
        <v>x</v>
      </c>
      <c r="P29" s="272">
        <v>5270</v>
      </c>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row>
    <row r="30" spans="1:116" x14ac:dyDescent="0.35">
      <c r="A30" s="267" t="s">
        <v>10175</v>
      </c>
      <c r="B30" s="268" t="s">
        <v>10176</v>
      </c>
      <c r="C30" s="271">
        <v>0.75999999279999997</v>
      </c>
      <c r="D30" s="272">
        <v>6</v>
      </c>
      <c r="E30" s="271">
        <v>0</v>
      </c>
      <c r="F30" s="271">
        <v>7.2</v>
      </c>
      <c r="G30" s="271">
        <v>0.43637777080000001</v>
      </c>
      <c r="H30" s="271">
        <v>37.4</v>
      </c>
      <c r="I30" s="272">
        <v>0</v>
      </c>
      <c r="J30" s="272" t="str">
        <f>IFERROR(VLOOKUP($B30,'Core Indicators'!$E$3:$EU$906,147,FALSE),"x")</f>
        <v>x</v>
      </c>
      <c r="K30" s="273">
        <v>0.58970773219999995</v>
      </c>
      <c r="L30" s="271">
        <v>7.25</v>
      </c>
      <c r="M30" s="272">
        <v>63</v>
      </c>
      <c r="N30" s="272">
        <v>68</v>
      </c>
      <c r="O30" s="272" t="str">
        <f>IFERROR(VLOOKUP(B30,'Core Indicators'!$E$3:$G$9906,3,FALSE),"x")</f>
        <v>x</v>
      </c>
      <c r="P30" s="272">
        <v>38140</v>
      </c>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row>
    <row r="31" spans="1:116" x14ac:dyDescent="0.35">
      <c r="A31" s="267" t="s">
        <v>10177</v>
      </c>
      <c r="B31" s="268" t="s">
        <v>10178</v>
      </c>
      <c r="C31" s="271">
        <v>0.66707900850000001</v>
      </c>
      <c r="D31" s="272">
        <v>10</v>
      </c>
      <c r="E31" s="271">
        <v>0.02</v>
      </c>
      <c r="F31" s="271">
        <v>8.1</v>
      </c>
      <c r="G31" s="271">
        <v>0.46426597219999999</v>
      </c>
      <c r="H31" s="271">
        <v>53.3</v>
      </c>
      <c r="I31" s="272">
        <v>0</v>
      </c>
      <c r="J31" s="272" t="str">
        <f>IFERROR(VLOOKUP($B31,'Core Indicators'!$E$3:$EU$906,147,FALSE),"x")</f>
        <v>x</v>
      </c>
      <c r="K31" s="273">
        <v>0.49843922260000001</v>
      </c>
      <c r="L31" s="271">
        <v>8</v>
      </c>
      <c r="M31" s="272">
        <v>72</v>
      </c>
      <c r="N31" s="272">
        <v>59</v>
      </c>
      <c r="O31" s="272" t="str">
        <f>IFERROR(VLOOKUP(B31,'Core Indicators'!$E$3:$G$9906,3,FALSE),"x")</f>
        <v>x</v>
      </c>
      <c r="P31" s="272">
        <v>566730</v>
      </c>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row>
    <row r="32" spans="1:116" x14ac:dyDescent="0.35">
      <c r="A32" s="267" t="s">
        <v>116</v>
      </c>
      <c r="B32" s="268" t="s">
        <v>10179</v>
      </c>
      <c r="C32" s="271">
        <v>0.87789099120000003</v>
      </c>
      <c r="D32" s="272">
        <v>4</v>
      </c>
      <c r="E32" s="271">
        <v>0.183</v>
      </c>
      <c r="F32" s="271">
        <v>3.55</v>
      </c>
      <c r="G32" s="271">
        <v>0.68207866260000005</v>
      </c>
      <c r="H32" s="271">
        <v>56.2</v>
      </c>
      <c r="I32" s="272">
        <v>5</v>
      </c>
      <c r="J32" s="272">
        <f>IFERROR(VLOOKUP($B32,'Core Indicators'!$E$3:$EU$906,147,FALSE),"x")</f>
        <v>419</v>
      </c>
      <c r="K32" s="273">
        <v>-1.7283856869000001</v>
      </c>
      <c r="L32" s="271">
        <v>3.25</v>
      </c>
      <c r="M32" s="272">
        <v>5</v>
      </c>
      <c r="N32" s="272">
        <v>24</v>
      </c>
      <c r="O32" s="272">
        <f>IFERROR(VLOOKUP(B32,'Core Indicators'!$E$3:$G$9906,3,FALSE),"x")</f>
        <v>6100000</v>
      </c>
      <c r="P32" s="272">
        <v>622980</v>
      </c>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row>
    <row r="33" spans="1:116" x14ac:dyDescent="0.35">
      <c r="A33" s="267" t="s">
        <v>10180</v>
      </c>
      <c r="B33" s="268" t="s">
        <v>10181</v>
      </c>
      <c r="C33" s="271">
        <v>0.59715102890000005</v>
      </c>
      <c r="D33" s="272">
        <v>12</v>
      </c>
      <c r="E33" s="271">
        <v>2.8000000000000001E-2</v>
      </c>
      <c r="F33" s="271" t="s">
        <v>17</v>
      </c>
      <c r="G33" s="271">
        <v>8.2716424699999999E-2</v>
      </c>
      <c r="H33" s="271">
        <v>33.299999999999997</v>
      </c>
      <c r="I33" s="272">
        <v>0</v>
      </c>
      <c r="J33" s="272" t="str">
        <f>IFERROR(VLOOKUP($B33,'Core Indicators'!$E$3:$EU$906,147,FALSE),"x")</f>
        <v>x</v>
      </c>
      <c r="K33" s="273">
        <v>1.7599397898</v>
      </c>
      <c r="L33" s="271" t="s">
        <v>17</v>
      </c>
      <c r="M33" s="272">
        <v>97</v>
      </c>
      <c r="N33" s="272">
        <v>76</v>
      </c>
      <c r="O33" s="272" t="str">
        <f>IFERROR(VLOOKUP(B33,'Core Indicators'!$E$3:$G$9906,3,FALSE),"x")</f>
        <v>x</v>
      </c>
      <c r="P33" s="272">
        <v>8788700</v>
      </c>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row>
    <row r="34" spans="1:116" x14ac:dyDescent="0.35">
      <c r="A34" s="267" t="s">
        <v>10182</v>
      </c>
      <c r="B34" s="268" t="s">
        <v>10183</v>
      </c>
      <c r="C34" s="271">
        <v>0.5450100068</v>
      </c>
      <c r="D34" s="272">
        <v>11</v>
      </c>
      <c r="E34" s="271">
        <v>0</v>
      </c>
      <c r="F34" s="271" t="s">
        <v>17</v>
      </c>
      <c r="G34" s="271">
        <v>3.6718722199999998E-2</v>
      </c>
      <c r="H34" s="271">
        <v>33.1</v>
      </c>
      <c r="I34" s="272">
        <v>0</v>
      </c>
      <c r="J34" s="272" t="str">
        <f>IFERROR(VLOOKUP($B34,'Core Indicators'!$E$3:$EU$906,147,FALSE),"x")</f>
        <v>x</v>
      </c>
      <c r="K34" s="273">
        <v>1.9066414833000001</v>
      </c>
      <c r="L34" s="271" t="s">
        <v>17</v>
      </c>
      <c r="M34" s="272">
        <v>96</v>
      </c>
      <c r="N34" s="272">
        <v>82</v>
      </c>
      <c r="O34" s="272" t="str">
        <f>IFERROR(VLOOKUP(B34,'Core Indicators'!$E$3:$G$9906,3,FALSE),"x")</f>
        <v>x</v>
      </c>
      <c r="P34" s="272">
        <v>39509.599999999999</v>
      </c>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row>
    <row r="35" spans="1:116" x14ac:dyDescent="0.35">
      <c r="A35" s="267" t="s">
        <v>1436</v>
      </c>
      <c r="B35" s="268" t="s">
        <v>10184</v>
      </c>
      <c r="C35" s="271">
        <v>0.16604995180000001</v>
      </c>
      <c r="D35" s="272">
        <v>12</v>
      </c>
      <c r="E35" s="271">
        <v>0.04</v>
      </c>
      <c r="F35" s="271">
        <v>9.25</v>
      </c>
      <c r="G35" s="271">
        <v>0.28785367480000001</v>
      </c>
      <c r="H35" s="271">
        <v>44.4</v>
      </c>
      <c r="I35" s="272">
        <v>3</v>
      </c>
      <c r="J35" s="272">
        <f>IFERROR(VLOOKUP($B35,'Core Indicators'!$E$3:$EU$906,147,FALSE),"x")</f>
        <v>1</v>
      </c>
      <c r="K35" s="273">
        <v>1.0736131668</v>
      </c>
      <c r="L35" s="271">
        <v>9.5</v>
      </c>
      <c r="M35" s="272">
        <v>94</v>
      </c>
      <c r="N35" s="272">
        <v>66</v>
      </c>
      <c r="O35" s="272">
        <f>IFERROR(VLOOKUP(B35,'Core Indicators'!$E$3:$G$9906,3,FALSE),"x")</f>
        <v>19604000</v>
      </c>
      <c r="P35" s="272">
        <v>743532</v>
      </c>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row>
    <row r="36" spans="1:116" x14ac:dyDescent="0.35">
      <c r="A36" s="267" t="s">
        <v>10185</v>
      </c>
      <c r="B36" s="268" t="s">
        <v>10186</v>
      </c>
      <c r="C36" s="271">
        <v>0.16040162429999999</v>
      </c>
      <c r="D36" s="272">
        <v>0</v>
      </c>
      <c r="E36" s="271">
        <v>0.43430000000000002</v>
      </c>
      <c r="F36" s="271">
        <v>3.1833333330000002</v>
      </c>
      <c r="G36" s="271">
        <v>0.16264248040000001</v>
      </c>
      <c r="H36" s="271">
        <v>38.5</v>
      </c>
      <c r="I36" s="272">
        <v>3</v>
      </c>
      <c r="J36" s="272" t="str">
        <f>IFERROR(VLOOKUP($B36,'Core Indicators'!$E$3:$EU$906,147,FALSE),"x")</f>
        <v>x</v>
      </c>
      <c r="K36" s="273">
        <v>-0.27471861240000001</v>
      </c>
      <c r="L36" s="271">
        <v>2.5</v>
      </c>
      <c r="M36" s="272">
        <v>9</v>
      </c>
      <c r="N36" s="272">
        <v>42</v>
      </c>
      <c r="O36" s="272" t="str">
        <f>IFERROR(VLOOKUP(B36,'Core Indicators'!$E$3:$G$9906,3,FALSE),"x")</f>
        <v>x</v>
      </c>
      <c r="P36" s="272">
        <v>9388210</v>
      </c>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row>
    <row r="37" spans="1:116" x14ac:dyDescent="0.35">
      <c r="A37" s="267" t="s">
        <v>10187</v>
      </c>
      <c r="B37" s="268" t="s">
        <v>10188</v>
      </c>
      <c r="C37" s="271">
        <v>0.77389999669999998</v>
      </c>
      <c r="D37" s="272">
        <v>4</v>
      </c>
      <c r="E37" s="271">
        <v>0.34</v>
      </c>
      <c r="F37" s="271">
        <v>4.8833333330000004</v>
      </c>
      <c r="G37" s="271">
        <v>0.65704813979999999</v>
      </c>
      <c r="H37" s="271">
        <v>41.5</v>
      </c>
      <c r="I37" s="272">
        <v>3</v>
      </c>
      <c r="J37" s="272" t="str">
        <f>IFERROR(VLOOKUP($B37,'Core Indicators'!$E$3:$EU$906,147,FALSE),"x")</f>
        <v>x</v>
      </c>
      <c r="K37" s="273">
        <v>-0.5669065714</v>
      </c>
      <c r="L37" s="271">
        <v>3.75</v>
      </c>
      <c r="M37" s="272">
        <v>49</v>
      </c>
      <c r="N37" s="272">
        <v>40</v>
      </c>
      <c r="O37" s="272" t="str">
        <f>IFERROR(VLOOKUP(B37,'Core Indicators'!$E$3:$G$9906,3,FALSE),"x")</f>
        <v>x</v>
      </c>
      <c r="P37" s="272">
        <v>318000</v>
      </c>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row>
    <row r="38" spans="1:116" x14ac:dyDescent="0.35">
      <c r="A38" s="267" t="s">
        <v>141</v>
      </c>
      <c r="B38" s="268" t="s">
        <v>10189</v>
      </c>
      <c r="C38" s="271">
        <v>0.85829999849999994</v>
      </c>
      <c r="D38" s="272">
        <v>5</v>
      </c>
      <c r="E38" s="271">
        <v>0</v>
      </c>
      <c r="F38" s="271">
        <v>3.5666666669999998</v>
      </c>
      <c r="G38" s="271">
        <v>0.56645724549999998</v>
      </c>
      <c r="H38" s="271">
        <v>46.6</v>
      </c>
      <c r="I38" s="272">
        <v>5</v>
      </c>
      <c r="J38" s="272">
        <f>IFERROR(VLOOKUP($B38,'Core Indicators'!$E$3:$EU$906,147,FALSE),"x")</f>
        <v>1166</v>
      </c>
      <c r="K38" s="273">
        <v>-1.1189085244999999</v>
      </c>
      <c r="L38" s="271">
        <v>3.25</v>
      </c>
      <c r="M38" s="272">
        <v>15</v>
      </c>
      <c r="N38" s="272">
        <v>27</v>
      </c>
      <c r="O38" s="272">
        <f>IFERROR(VLOOKUP(B38,'Core Indicators'!$E$3:$G$9906,3,FALSE),"x")</f>
        <v>28600000</v>
      </c>
      <c r="P38" s="272">
        <v>472710</v>
      </c>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row>
    <row r="39" spans="1:116" x14ac:dyDescent="0.35">
      <c r="A39" s="267" t="s">
        <v>170</v>
      </c>
      <c r="B39" s="268" t="s">
        <v>10190</v>
      </c>
      <c r="C39" s="271">
        <v>0.93415500099999993</v>
      </c>
      <c r="D39" s="272">
        <v>3</v>
      </c>
      <c r="E39" s="271">
        <v>0.61299999999999999</v>
      </c>
      <c r="F39" s="271">
        <v>3.6666666669999999</v>
      </c>
      <c r="G39" s="271">
        <v>0.65473159420000004</v>
      </c>
      <c r="H39" s="271">
        <v>42.1</v>
      </c>
      <c r="I39" s="272">
        <v>5</v>
      </c>
      <c r="J39" s="272">
        <f>IFERROR(VLOOKUP($B39,'Core Indicators'!$E$3:$EU$906,147,FALSE),"x")</f>
        <v>2314</v>
      </c>
      <c r="K39" s="273">
        <v>-1.786087513</v>
      </c>
      <c r="L39" s="271">
        <v>2.75</v>
      </c>
      <c r="M39" s="272">
        <v>19</v>
      </c>
      <c r="N39" s="272">
        <v>20</v>
      </c>
      <c r="O39" s="272">
        <f>IFERROR(VLOOKUP(B39,'Core Indicators'!$E$3:$G$9906,3,FALSE),"x")</f>
        <v>113600000</v>
      </c>
      <c r="P39" s="272">
        <v>2267050</v>
      </c>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row>
    <row r="40" spans="1:116" x14ac:dyDescent="0.35">
      <c r="A40" s="267" t="s">
        <v>739</v>
      </c>
      <c r="B40" s="268" t="s">
        <v>10191</v>
      </c>
      <c r="C40" s="271">
        <v>0.8790999934</v>
      </c>
      <c r="D40" s="272">
        <v>10</v>
      </c>
      <c r="E40" s="271">
        <v>0.72</v>
      </c>
      <c r="F40" s="271">
        <v>3.35</v>
      </c>
      <c r="G40" s="271">
        <v>0.57901026190000005</v>
      </c>
      <c r="H40" s="271">
        <v>48.9</v>
      </c>
      <c r="I40" s="272">
        <v>1</v>
      </c>
      <c r="J40" s="272">
        <f>IFERROR(VLOOKUP($B40,'Core Indicators'!$E$3:$EU$906,147,FALSE),"x")</f>
        <v>1</v>
      </c>
      <c r="K40" s="273">
        <v>-1.1497093438999999</v>
      </c>
      <c r="L40" s="271">
        <v>2.5</v>
      </c>
      <c r="M40" s="272">
        <v>17</v>
      </c>
      <c r="N40" s="272">
        <v>22</v>
      </c>
      <c r="O40" s="272">
        <f>IFERROR(VLOOKUP(B40,'Core Indicators'!$E$3:$G$9906,3,FALSE),"x")</f>
        <v>5970000</v>
      </c>
      <c r="P40" s="272">
        <v>341500</v>
      </c>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row>
    <row r="41" spans="1:116" x14ac:dyDescent="0.35">
      <c r="A41" s="267" t="s">
        <v>1092</v>
      </c>
      <c r="B41" s="268" t="s">
        <v>10192</v>
      </c>
      <c r="C41" s="271">
        <v>0.41304397009999999</v>
      </c>
      <c r="D41" s="272">
        <v>10</v>
      </c>
      <c r="E41" s="271">
        <v>0.247</v>
      </c>
      <c r="F41" s="271">
        <v>6.5</v>
      </c>
      <c r="G41" s="271">
        <v>0.41050226350000002</v>
      </c>
      <c r="H41" s="271">
        <v>51.3</v>
      </c>
      <c r="I41" s="272">
        <v>4</v>
      </c>
      <c r="J41" s="272">
        <f>IFERROR(VLOOKUP($B41,'Core Indicators'!$E$3:$EU$906,147,FALSE),"x")</f>
        <v>807</v>
      </c>
      <c r="K41" s="273">
        <v>-0.41692885759999998</v>
      </c>
      <c r="L41" s="271">
        <v>6.25</v>
      </c>
      <c r="M41" s="272">
        <v>70</v>
      </c>
      <c r="N41" s="272">
        <v>40</v>
      </c>
      <c r="O41" s="272">
        <f>IFERROR(VLOOKUP(B41,'Core Indicators'!$E$3:$G$9906,3,FALSE),"x")</f>
        <v>52700000</v>
      </c>
      <c r="P41" s="272">
        <v>1109500</v>
      </c>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row>
    <row r="42" spans="1:116" x14ac:dyDescent="0.35">
      <c r="A42" s="267" t="s">
        <v>10193</v>
      </c>
      <c r="B42" s="268" t="s">
        <v>10194</v>
      </c>
      <c r="C42" s="271">
        <v>0.54602201459999999</v>
      </c>
      <c r="D42" s="272">
        <v>10</v>
      </c>
      <c r="E42" s="271">
        <v>0</v>
      </c>
      <c r="F42" s="271" t="s">
        <v>17</v>
      </c>
      <c r="G42" s="271" t="s">
        <v>17</v>
      </c>
      <c r="H42" s="271">
        <v>45.3</v>
      </c>
      <c r="I42" s="272">
        <v>0</v>
      </c>
      <c r="J42" s="272" t="str">
        <f>IFERROR(VLOOKUP($B42,'Core Indicators'!$E$3:$EU$906,147,FALSE),"x")</f>
        <v>x</v>
      </c>
      <c r="K42" s="273">
        <v>-1.0875025988</v>
      </c>
      <c r="L42" s="271" t="s">
        <v>17</v>
      </c>
      <c r="M42" s="272">
        <v>42</v>
      </c>
      <c r="N42" s="272">
        <v>20</v>
      </c>
      <c r="O42" s="272" t="str">
        <f>IFERROR(VLOOKUP(B42,'Core Indicators'!$E$3:$G$9906,3,FALSE),"x")</f>
        <v>x</v>
      </c>
      <c r="P42" s="272">
        <v>1861</v>
      </c>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row>
    <row r="43" spans="1:116" x14ac:dyDescent="0.35">
      <c r="A43" s="267" t="s">
        <v>10195</v>
      </c>
      <c r="B43" s="268" t="s">
        <v>10196</v>
      </c>
      <c r="C43" s="271">
        <v>0</v>
      </c>
      <c r="D43" s="272">
        <v>13</v>
      </c>
      <c r="E43" s="271">
        <v>0</v>
      </c>
      <c r="F43" s="271" t="s">
        <v>17</v>
      </c>
      <c r="G43" s="271">
        <v>0.37196926270000003</v>
      </c>
      <c r="H43" s="271">
        <v>42.4</v>
      </c>
      <c r="I43" s="272">
        <v>0</v>
      </c>
      <c r="J43" s="272" t="str">
        <f>IFERROR(VLOOKUP($B43,'Core Indicators'!$E$3:$EU$906,147,FALSE),"x")</f>
        <v>x</v>
      </c>
      <c r="K43" s="273">
        <v>0.51534461980000001</v>
      </c>
      <c r="L43" s="271" t="s">
        <v>17</v>
      </c>
      <c r="M43" s="272">
        <v>92</v>
      </c>
      <c r="N43" s="272">
        <v>64</v>
      </c>
      <c r="O43" s="272" t="str">
        <f>IFERROR(VLOOKUP(B43,'Core Indicators'!$E$3:$G$9906,3,FALSE),"x")</f>
        <v>x</v>
      </c>
      <c r="P43" s="272">
        <v>4030</v>
      </c>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116" x14ac:dyDescent="0.35">
      <c r="A44" s="267" t="s">
        <v>1111</v>
      </c>
      <c r="B44" s="268" t="s">
        <v>10197</v>
      </c>
      <c r="C44" s="271">
        <v>0.29277097899999999</v>
      </c>
      <c r="D44" s="272">
        <v>11</v>
      </c>
      <c r="E44" s="271">
        <v>0.02</v>
      </c>
      <c r="F44" s="271">
        <v>9.0500000000000007</v>
      </c>
      <c r="G44" s="271">
        <v>0.28514079650000002</v>
      </c>
      <c r="H44" s="271">
        <v>48.2</v>
      </c>
      <c r="I44" s="272">
        <v>0</v>
      </c>
      <c r="J44" s="272">
        <f>IFERROR(VLOOKUP($B44,'Core Indicators'!$E$3:$EU$906,147,FALSE),"x")</f>
        <v>100</v>
      </c>
      <c r="K44" s="273">
        <v>0.54409223789999994</v>
      </c>
      <c r="L44" s="271">
        <v>9.5</v>
      </c>
      <c r="M44" s="272">
        <v>91</v>
      </c>
      <c r="N44" s="272">
        <v>55</v>
      </c>
      <c r="O44" s="272">
        <f>IFERROR(VLOOKUP(B44,'Core Indicators'!$E$3:$G$9906,3,FALSE),"x")</f>
        <v>5212000</v>
      </c>
      <c r="P44" s="272">
        <v>51060</v>
      </c>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row>
    <row r="45" spans="1:116" x14ac:dyDescent="0.35">
      <c r="A45" s="267" t="s">
        <v>10198</v>
      </c>
      <c r="B45" s="268" t="s">
        <v>10199</v>
      </c>
      <c r="C45" s="271">
        <v>0.46023803670000002</v>
      </c>
      <c r="D45" s="272">
        <v>0</v>
      </c>
      <c r="E45" s="271">
        <v>0</v>
      </c>
      <c r="F45" s="271">
        <v>3.266666667</v>
      </c>
      <c r="G45" s="271">
        <v>0.31249158030000002</v>
      </c>
      <c r="H45" s="271" t="s">
        <v>17</v>
      </c>
      <c r="I45" s="272">
        <v>3</v>
      </c>
      <c r="J45" s="272" t="str">
        <f>IFERROR(VLOOKUP($B45,'Core Indicators'!$E$3:$EU$906,147,FALSE),"x")</f>
        <v>x</v>
      </c>
      <c r="K45" s="273">
        <v>-0.32248908279999999</v>
      </c>
      <c r="L45" s="271">
        <v>3.25</v>
      </c>
      <c r="M45" s="272">
        <v>12</v>
      </c>
      <c r="N45" s="272">
        <v>42</v>
      </c>
      <c r="O45" s="272" t="str">
        <f>IFERROR(VLOOKUP(B45,'Core Indicators'!$E$3:$G$9906,3,FALSE),"x")</f>
        <v>x</v>
      </c>
      <c r="P45" s="272">
        <v>103800</v>
      </c>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row>
    <row r="46" spans="1:116" x14ac:dyDescent="0.35">
      <c r="A46" s="267" t="s">
        <v>10200</v>
      </c>
      <c r="B46" s="268" t="s">
        <v>10201</v>
      </c>
      <c r="C46" s="271">
        <v>0.32759997839999999</v>
      </c>
      <c r="D46" s="272">
        <v>11</v>
      </c>
      <c r="E46" s="271">
        <v>0</v>
      </c>
      <c r="F46" s="271" t="s">
        <v>17</v>
      </c>
      <c r="G46" s="271">
        <v>8.6124699200000002E-2</v>
      </c>
      <c r="H46" s="271">
        <v>32.700000000000003</v>
      </c>
      <c r="I46" s="272">
        <v>2</v>
      </c>
      <c r="J46" s="272" t="str">
        <f>IFERROR(VLOOKUP($B46,'Core Indicators'!$E$3:$EU$906,147,FALSE),"x")</f>
        <v>x</v>
      </c>
      <c r="K46" s="273">
        <v>0.75989937780000005</v>
      </c>
      <c r="L46" s="271" t="s">
        <v>17</v>
      </c>
      <c r="M46" s="272">
        <v>92</v>
      </c>
      <c r="N46" s="272">
        <v>53</v>
      </c>
      <c r="O46" s="272" t="str">
        <f>IFERROR(VLOOKUP(B46,'Core Indicators'!$E$3:$G$9906,3,FALSE),"x")</f>
        <v>x</v>
      </c>
      <c r="P46" s="272">
        <v>9240</v>
      </c>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row>
    <row r="47" spans="1:116" x14ac:dyDescent="0.35">
      <c r="A47" s="267" t="s">
        <v>3079</v>
      </c>
      <c r="B47" s="268" t="s">
        <v>10202</v>
      </c>
      <c r="C47" s="271">
        <v>5.5215994400000003E-2</v>
      </c>
      <c r="D47" s="272">
        <v>11</v>
      </c>
      <c r="E47" s="271">
        <v>5.7000000000000002E-2</v>
      </c>
      <c r="F47" s="271">
        <v>9.1999999999999993</v>
      </c>
      <c r="G47" s="271">
        <v>0.1374148355</v>
      </c>
      <c r="H47" s="271">
        <v>25</v>
      </c>
      <c r="I47" s="272">
        <v>0</v>
      </c>
      <c r="J47" s="272">
        <f>IFERROR(VLOOKUP($B47,'Core Indicators'!$E$3:$EU$906,147,FALSE),"x")</f>
        <v>0</v>
      </c>
      <c r="K47" s="273">
        <v>1.0465040207</v>
      </c>
      <c r="L47" s="271">
        <v>9</v>
      </c>
      <c r="M47" s="272">
        <v>94</v>
      </c>
      <c r="N47" s="272">
        <v>57</v>
      </c>
      <c r="O47" s="272">
        <f>IFERROR(VLOOKUP(B47,'Core Indicators'!$E$3:$G$9906,3,FALSE),"x")</f>
        <v>11043000</v>
      </c>
      <c r="P47" s="272">
        <v>77186.8</v>
      </c>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row>
    <row r="48" spans="1:116" x14ac:dyDescent="0.35">
      <c r="A48" s="267" t="s">
        <v>10203</v>
      </c>
      <c r="B48" s="268" t="s">
        <v>10204</v>
      </c>
      <c r="C48" s="271">
        <v>0</v>
      </c>
      <c r="D48" s="272">
        <v>11</v>
      </c>
      <c r="E48" s="271">
        <v>0</v>
      </c>
      <c r="F48" s="271" t="s">
        <v>17</v>
      </c>
      <c r="G48" s="271">
        <v>8.3537887399999997E-2</v>
      </c>
      <c r="H48" s="271">
        <v>31.9</v>
      </c>
      <c r="I48" s="272">
        <v>3</v>
      </c>
      <c r="J48" s="272" t="str">
        <f>IFERROR(VLOOKUP($B48,'Core Indicators'!$E$3:$EU$906,147,FALSE),"x")</f>
        <v>x</v>
      </c>
      <c r="K48" s="273">
        <v>1.618773222</v>
      </c>
      <c r="L48" s="271" t="s">
        <v>17</v>
      </c>
      <c r="M48" s="272">
        <v>93</v>
      </c>
      <c r="N48" s="272">
        <v>78</v>
      </c>
      <c r="O48" s="272" t="str">
        <f>IFERROR(VLOOKUP(B48,'Core Indicators'!$E$3:$G$9906,3,FALSE),"x")</f>
        <v>x</v>
      </c>
      <c r="P48" s="272">
        <v>349390</v>
      </c>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row>
    <row r="49" spans="1:116" x14ac:dyDescent="0.35">
      <c r="A49" s="267" t="s">
        <v>1052</v>
      </c>
      <c r="B49" s="268" t="s">
        <v>10205</v>
      </c>
      <c r="C49" s="271">
        <v>0.56789997659999991</v>
      </c>
      <c r="D49" s="272">
        <v>6</v>
      </c>
      <c r="E49" s="271">
        <v>0</v>
      </c>
      <c r="F49" s="271">
        <v>3.6166666670000001</v>
      </c>
      <c r="G49" s="271" t="s">
        <v>17</v>
      </c>
      <c r="H49" s="271">
        <v>41.6</v>
      </c>
      <c r="I49" s="272">
        <v>1</v>
      </c>
      <c r="J49" s="272">
        <f>IFERROR(VLOOKUP($B49,'Core Indicators'!$E$3:$EU$906,147,FALSE),"x")</f>
        <v>43</v>
      </c>
      <c r="K49" s="273">
        <v>-0.91440337900000002</v>
      </c>
      <c r="L49" s="271">
        <v>3</v>
      </c>
      <c r="M49" s="272">
        <v>24</v>
      </c>
      <c r="N49" s="272">
        <v>30</v>
      </c>
      <c r="O49" s="272">
        <f>IFERROR(VLOOKUP(B49,'Core Indicators'!$E$3:$G$9906,3,FALSE),"x")</f>
        <v>1182000</v>
      </c>
      <c r="P49" s="272">
        <v>23180</v>
      </c>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row>
    <row r="50" spans="1:116" x14ac:dyDescent="0.35">
      <c r="A50" s="267" t="s">
        <v>10206</v>
      </c>
      <c r="B50" s="268" t="s">
        <v>10207</v>
      </c>
      <c r="C50" s="271">
        <v>0</v>
      </c>
      <c r="D50" s="272">
        <v>13</v>
      </c>
      <c r="E50" s="271">
        <v>0</v>
      </c>
      <c r="F50" s="271" t="s">
        <v>17</v>
      </c>
      <c r="G50" s="271" t="s">
        <v>17</v>
      </c>
      <c r="H50" s="271" t="s">
        <v>17</v>
      </c>
      <c r="I50" s="272">
        <v>0</v>
      </c>
      <c r="J50" s="272" t="str">
        <f>IFERROR(VLOOKUP($B50,'Core Indicators'!$E$3:$EU$906,147,FALSE),"x")</f>
        <v>x</v>
      </c>
      <c r="K50" s="273">
        <v>0.68633824590000003</v>
      </c>
      <c r="L50" s="271" t="s">
        <v>17</v>
      </c>
      <c r="M50" s="272">
        <v>93</v>
      </c>
      <c r="N50" s="272">
        <v>56</v>
      </c>
      <c r="O50" s="272" t="str">
        <f>IFERROR(VLOOKUP(B50,'Core Indicators'!$E$3:$G$9906,3,FALSE),"x")</f>
        <v>x</v>
      </c>
      <c r="P50" s="272">
        <v>750</v>
      </c>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row>
    <row r="51" spans="1:116" x14ac:dyDescent="0.35">
      <c r="A51" s="267" t="s">
        <v>10208</v>
      </c>
      <c r="B51" s="268" t="s">
        <v>10209</v>
      </c>
      <c r="C51" s="271">
        <v>0</v>
      </c>
      <c r="D51" s="272">
        <v>12</v>
      </c>
      <c r="E51" s="271">
        <v>0</v>
      </c>
      <c r="F51" s="271" t="s">
        <v>17</v>
      </c>
      <c r="G51" s="271">
        <v>3.95971736E-2</v>
      </c>
      <c r="H51" s="271">
        <v>28.2</v>
      </c>
      <c r="I51" s="272">
        <v>0</v>
      </c>
      <c r="J51" s="272" t="str">
        <f>IFERROR(VLOOKUP($B51,'Core Indicators'!$E$3:$EU$906,147,FALSE),"x")</f>
        <v>x</v>
      </c>
      <c r="K51" s="273">
        <v>1.8984570503</v>
      </c>
      <c r="L51" s="271" t="s">
        <v>17</v>
      </c>
      <c r="M51" s="272">
        <v>97</v>
      </c>
      <c r="N51" s="272">
        <v>90</v>
      </c>
      <c r="O51" s="272" t="str">
        <f>IFERROR(VLOOKUP(B51,'Core Indicators'!$E$3:$G$9906,3,FALSE),"x")</f>
        <v>x</v>
      </c>
      <c r="P51" s="272">
        <v>40000</v>
      </c>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row>
    <row r="52" spans="1:116" x14ac:dyDescent="0.35">
      <c r="A52" s="267" t="s">
        <v>1125</v>
      </c>
      <c r="B52" s="268" t="s">
        <v>10210</v>
      </c>
      <c r="C52" s="271">
        <v>0</v>
      </c>
      <c r="D52" s="272">
        <v>7</v>
      </c>
      <c r="E52" s="271">
        <v>7.0000000000000007E-2</v>
      </c>
      <c r="F52" s="271">
        <v>7.25</v>
      </c>
      <c r="G52" s="271">
        <v>0.4532722515</v>
      </c>
      <c r="H52" s="271">
        <v>41.9</v>
      </c>
      <c r="I52" s="272">
        <v>0</v>
      </c>
      <c r="J52" s="272" t="str">
        <f>IFERROR(VLOOKUP($B52,'Core Indicators'!$E$3:$EU$906,147,FALSE),"x")</f>
        <v>x</v>
      </c>
      <c r="K52" s="273">
        <v>-0.34769749639999997</v>
      </c>
      <c r="L52" s="271">
        <v>5.25</v>
      </c>
      <c r="M52" s="272">
        <v>68</v>
      </c>
      <c r="N52" s="272">
        <v>35</v>
      </c>
      <c r="O52" s="272">
        <f>IFERROR(VLOOKUP(B52,'Core Indicators'!$E$3:$G$9906,3,FALSE),"x")</f>
        <v>11229000</v>
      </c>
      <c r="P52" s="272">
        <v>47531</v>
      </c>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row>
    <row r="53" spans="1:116" x14ac:dyDescent="0.35">
      <c r="A53" s="267" t="s">
        <v>225</v>
      </c>
      <c r="B53" s="268" t="s">
        <v>10211</v>
      </c>
      <c r="C53" s="271">
        <v>0.40319995809999998</v>
      </c>
      <c r="D53" s="272">
        <v>3</v>
      </c>
      <c r="E53" s="271">
        <v>0.27</v>
      </c>
      <c r="F53" s="271">
        <v>4.5999999999999996</v>
      </c>
      <c r="G53" s="271">
        <v>0.44306804239999997</v>
      </c>
      <c r="H53" s="271">
        <v>27.6</v>
      </c>
      <c r="I53" s="272">
        <v>2</v>
      </c>
      <c r="J53" s="272">
        <f>IFERROR(VLOOKUP($B53,'Core Indicators'!$E$3:$EU$906,147,FALSE),"x")</f>
        <v>1051</v>
      </c>
      <c r="K53" s="273">
        <v>-0.81546378139999998</v>
      </c>
      <c r="L53" s="271">
        <v>4.25</v>
      </c>
      <c r="M53" s="272">
        <v>32</v>
      </c>
      <c r="N53" s="272">
        <v>36</v>
      </c>
      <c r="O53" s="272">
        <f>IFERROR(VLOOKUP(B53,'Core Indicators'!$E$3:$G$9906,3,FALSE),"x")</f>
        <v>46896000</v>
      </c>
      <c r="P53" s="272">
        <v>2381741</v>
      </c>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row>
    <row r="54" spans="1:116" x14ac:dyDescent="0.35">
      <c r="A54" s="267" t="s">
        <v>1441</v>
      </c>
      <c r="B54" s="268" t="s">
        <v>10212</v>
      </c>
      <c r="C54" s="271">
        <v>0.32659999670000001</v>
      </c>
      <c r="D54" s="272">
        <v>9</v>
      </c>
      <c r="E54" s="271">
        <v>0.31</v>
      </c>
      <c r="F54" s="271">
        <v>6.6</v>
      </c>
      <c r="G54" s="271">
        <v>0.38886860010000002</v>
      </c>
      <c r="H54" s="271">
        <v>45.7</v>
      </c>
      <c r="I54" s="272">
        <v>3</v>
      </c>
      <c r="J54" s="272">
        <f>IFERROR(VLOOKUP($B54,'Core Indicators'!$E$3:$EU$906,147,FALSE),"x")</f>
        <v>0</v>
      </c>
      <c r="K54" s="273">
        <v>-0.57735705380000002</v>
      </c>
      <c r="L54" s="271">
        <v>6.5</v>
      </c>
      <c r="M54" s="272">
        <v>67</v>
      </c>
      <c r="N54" s="272">
        <v>34</v>
      </c>
      <c r="O54" s="272">
        <f>IFERROR(VLOOKUP(B54,'Core Indicators'!$E$3:$G$9906,3,FALSE),"x")</f>
        <v>18001000</v>
      </c>
      <c r="P54" s="272">
        <v>248360</v>
      </c>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row>
    <row r="55" spans="1:116" x14ac:dyDescent="0.35">
      <c r="A55" s="267" t="s">
        <v>1347</v>
      </c>
      <c r="B55" s="268" t="s">
        <v>10213</v>
      </c>
      <c r="C55" s="271">
        <v>0.16379995159999999</v>
      </c>
      <c r="D55" s="272">
        <v>3</v>
      </c>
      <c r="E55" s="271">
        <v>0.09</v>
      </c>
      <c r="F55" s="271">
        <v>3.4166666669999999</v>
      </c>
      <c r="G55" s="271">
        <v>0.44973590689999998</v>
      </c>
      <c r="H55" s="271">
        <v>31.5</v>
      </c>
      <c r="I55" s="272">
        <v>3</v>
      </c>
      <c r="J55" s="272">
        <f>IFERROR(VLOOKUP($B55,'Core Indicators'!$E$3:$EU$906,147,FALSE),"x")</f>
        <v>8</v>
      </c>
      <c r="K55" s="273">
        <v>-0.42084598540000001</v>
      </c>
      <c r="L55" s="271">
        <v>3</v>
      </c>
      <c r="M55" s="272">
        <v>18</v>
      </c>
      <c r="N55" s="272">
        <v>35</v>
      </c>
      <c r="O55" s="272">
        <f>IFERROR(VLOOKUP(B55,'Core Indicators'!$E$3:$G$9906,3,FALSE),"x")</f>
        <v>116785000</v>
      </c>
      <c r="P55" s="272">
        <v>995450</v>
      </c>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row>
    <row r="56" spans="1:116" x14ac:dyDescent="0.35">
      <c r="A56" s="267" t="s">
        <v>179</v>
      </c>
      <c r="B56" s="268" t="s">
        <v>10214</v>
      </c>
      <c r="C56" s="271">
        <v>0.61300002149999999</v>
      </c>
      <c r="D56" s="272">
        <v>0</v>
      </c>
      <c r="E56" s="271">
        <v>0</v>
      </c>
      <c r="F56" s="271">
        <v>2.016666667</v>
      </c>
      <c r="G56" s="271" t="s">
        <v>17</v>
      </c>
      <c r="H56" s="271" t="s">
        <v>17</v>
      </c>
      <c r="I56" s="272">
        <v>5</v>
      </c>
      <c r="J56" s="272">
        <f>IFERROR(VLOOKUP($B56,'Core Indicators'!$E$3:$EU$906,147,FALSE),"x")</f>
        <v>0</v>
      </c>
      <c r="K56" s="273">
        <v>-1.5954957007999999</v>
      </c>
      <c r="L56" s="271">
        <v>1.25</v>
      </c>
      <c r="M56" s="272">
        <v>3</v>
      </c>
      <c r="N56" s="272">
        <v>21</v>
      </c>
      <c r="O56" s="272">
        <f>IFERROR(VLOOKUP(B56,'Core Indicators'!$E$3:$G$9906,3,FALSE),"x")</f>
        <v>3749000</v>
      </c>
      <c r="P56" s="272">
        <v>121040.8</v>
      </c>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row>
    <row r="57" spans="1:116" x14ac:dyDescent="0.35">
      <c r="A57" s="267" t="s">
        <v>10215</v>
      </c>
      <c r="B57" s="268" t="s">
        <v>10216</v>
      </c>
      <c r="C57" s="271" t="s">
        <v>17</v>
      </c>
      <c r="D57" s="272" t="s">
        <v>17</v>
      </c>
      <c r="E57" s="271" t="s">
        <v>17</v>
      </c>
      <c r="F57" s="271" t="s">
        <v>17</v>
      </c>
      <c r="G57" s="271" t="s">
        <v>17</v>
      </c>
      <c r="H57" s="271" t="s">
        <v>17</v>
      </c>
      <c r="I57" s="272" t="s">
        <v>17</v>
      </c>
      <c r="J57" s="272" t="str">
        <f>IFERROR(VLOOKUP($B57,'Core Indicators'!$E$3:$EU$906,147,FALSE),"x")</f>
        <v>x</v>
      </c>
      <c r="K57" s="273" t="s">
        <v>17</v>
      </c>
      <c r="L57" s="271" t="s">
        <v>17</v>
      </c>
      <c r="M57" s="272">
        <v>4</v>
      </c>
      <c r="N57" s="272" t="s">
        <v>17</v>
      </c>
      <c r="O57" s="272" t="str">
        <f>IFERROR(VLOOKUP(B57,'Core Indicators'!$E$3:$G$9906,3,FALSE),"x")</f>
        <v>x</v>
      </c>
      <c r="P57" s="272" t="s">
        <v>17</v>
      </c>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row>
    <row r="58" spans="1:116" x14ac:dyDescent="0.35">
      <c r="A58" s="267" t="s">
        <v>202</v>
      </c>
      <c r="B58" s="268" t="s">
        <v>10217</v>
      </c>
      <c r="C58" s="271">
        <v>0.50216199039999998</v>
      </c>
      <c r="D58" s="272">
        <v>11</v>
      </c>
      <c r="E58" s="271">
        <v>0.30199999999999999</v>
      </c>
      <c r="F58" s="271" t="s">
        <v>17</v>
      </c>
      <c r="G58" s="271">
        <v>7.4110250799999999E-2</v>
      </c>
      <c r="H58" s="271">
        <v>34.700000000000003</v>
      </c>
      <c r="I58" s="272">
        <v>1</v>
      </c>
      <c r="J58" s="272">
        <f>IFERROR(VLOOKUP($B58,'Core Indicators'!$E$3:$EU$906,147,FALSE),"x")</f>
        <v>156</v>
      </c>
      <c r="K58" s="273">
        <v>0.97905218599999999</v>
      </c>
      <c r="L58" s="271" t="s">
        <v>17</v>
      </c>
      <c r="M58" s="272">
        <v>90</v>
      </c>
      <c r="N58" s="272">
        <v>60</v>
      </c>
      <c r="O58" s="272">
        <f>IFERROR(VLOOKUP(B58,'Core Indicators'!$E$3:$G$9906,3,FALSE),"x")</f>
        <v>48000000</v>
      </c>
      <c r="P58" s="272">
        <v>499733.2</v>
      </c>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row>
    <row r="59" spans="1:116" x14ac:dyDescent="0.35">
      <c r="A59" s="267" t="s">
        <v>3109</v>
      </c>
      <c r="B59" s="268" t="s">
        <v>10218</v>
      </c>
      <c r="C59" s="271">
        <v>0.47281296659999988</v>
      </c>
      <c r="D59" s="272">
        <v>13</v>
      </c>
      <c r="E59" s="271">
        <v>0.28999999999999998</v>
      </c>
      <c r="F59" s="271">
        <v>9.75</v>
      </c>
      <c r="G59" s="271">
        <v>9.12578624E-2</v>
      </c>
      <c r="H59" s="271">
        <v>30.3</v>
      </c>
      <c r="I59" s="272">
        <v>0</v>
      </c>
      <c r="J59" s="272">
        <f>IFERROR(VLOOKUP($B59,'Core Indicators'!$E$3:$EU$906,147,FALSE),"x")</f>
        <v>0</v>
      </c>
      <c r="K59" s="273">
        <v>1.2812571526000001</v>
      </c>
      <c r="L59" s="271">
        <v>10</v>
      </c>
      <c r="M59" s="272">
        <v>95</v>
      </c>
      <c r="N59" s="272">
        <v>76</v>
      </c>
      <c r="O59" s="272">
        <f>IFERROR(VLOOKUP(B59,'Core Indicators'!$E$3:$G$9906,3,FALSE),"x")</f>
        <v>1384000</v>
      </c>
      <c r="P59" s="272">
        <v>42750</v>
      </c>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row>
    <row r="60" spans="1:116" x14ac:dyDescent="0.35">
      <c r="A60" s="267" t="s">
        <v>749</v>
      </c>
      <c r="B60" s="268" t="s">
        <v>10219</v>
      </c>
      <c r="C60" s="271">
        <v>0.76015806069999992</v>
      </c>
      <c r="D60" s="272">
        <v>3</v>
      </c>
      <c r="E60" s="271">
        <v>0.27339999999999998</v>
      </c>
      <c r="F60" s="271">
        <v>3.7166666670000001</v>
      </c>
      <c r="G60" s="271">
        <v>0.50796334649999997</v>
      </c>
      <c r="H60" s="271">
        <v>35</v>
      </c>
      <c r="I60" s="272">
        <v>5</v>
      </c>
      <c r="J60" s="272">
        <f>IFERROR(VLOOKUP($B60,'Core Indicators'!$E$3:$EU$906,147,FALSE),"x")</f>
        <v>5388</v>
      </c>
      <c r="K60" s="273">
        <v>-0.47347819810000003</v>
      </c>
      <c r="L60" s="271">
        <v>3.25</v>
      </c>
      <c r="M60" s="272">
        <v>20</v>
      </c>
      <c r="N60" s="272">
        <v>37</v>
      </c>
      <c r="O60" s="272">
        <f>IFERROR(VLOOKUP(B60,'Core Indicators'!$E$3:$G$9906,3,FALSE),"x")</f>
        <v>132489000</v>
      </c>
      <c r="P60" s="272">
        <v>1128571.3</v>
      </c>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6"/>
      <c r="DF60" s="266"/>
      <c r="DG60" s="266"/>
      <c r="DH60" s="266"/>
      <c r="DI60" s="266"/>
      <c r="DJ60" s="266"/>
      <c r="DK60" s="266"/>
      <c r="DL60" s="266"/>
    </row>
    <row r="61" spans="1:116" x14ac:dyDescent="0.35">
      <c r="A61" s="267" t="s">
        <v>10220</v>
      </c>
      <c r="B61" s="268" t="s">
        <v>10221</v>
      </c>
      <c r="C61" s="271">
        <v>0.1314999869</v>
      </c>
      <c r="D61" s="272">
        <v>11</v>
      </c>
      <c r="E61" s="271">
        <v>0</v>
      </c>
      <c r="F61" s="271" t="s">
        <v>17</v>
      </c>
      <c r="G61" s="271">
        <v>5.03954369E-2</v>
      </c>
      <c r="H61" s="271">
        <v>27.3</v>
      </c>
      <c r="I61" s="272">
        <v>0</v>
      </c>
      <c r="J61" s="272" t="str">
        <f>IFERROR(VLOOKUP($B61,'Core Indicators'!$E$3:$EU$906,147,FALSE),"x")</f>
        <v>x</v>
      </c>
      <c r="K61" s="273">
        <v>2.0221455097000001</v>
      </c>
      <c r="L61" s="271" t="s">
        <v>17</v>
      </c>
      <c r="M61" s="272">
        <v>100</v>
      </c>
      <c r="N61" s="272">
        <v>87</v>
      </c>
      <c r="O61" s="272" t="str">
        <f>IFERROR(VLOOKUP(B61,'Core Indicators'!$E$3:$G$9906,3,FALSE),"x")</f>
        <v>x</v>
      </c>
      <c r="P61" s="272">
        <v>303947.7</v>
      </c>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c r="CW61" s="266"/>
      <c r="CX61" s="266"/>
      <c r="CY61" s="266"/>
      <c r="CZ61" s="266"/>
      <c r="DA61" s="266"/>
      <c r="DB61" s="266"/>
      <c r="DC61" s="266"/>
      <c r="DD61" s="266"/>
      <c r="DE61" s="266"/>
      <c r="DF61" s="266"/>
      <c r="DG61" s="266"/>
      <c r="DH61" s="266"/>
      <c r="DI61" s="266"/>
      <c r="DJ61" s="266"/>
      <c r="DK61" s="266"/>
      <c r="DL61" s="266"/>
    </row>
    <row r="62" spans="1:116" x14ac:dyDescent="0.35">
      <c r="A62" s="267" t="s">
        <v>10222</v>
      </c>
      <c r="B62" s="268" t="s">
        <v>10223</v>
      </c>
      <c r="C62" s="271">
        <v>0.53238296770000004</v>
      </c>
      <c r="D62" s="272">
        <v>3</v>
      </c>
      <c r="E62" s="271">
        <v>0</v>
      </c>
      <c r="F62" s="271" t="s">
        <v>17</v>
      </c>
      <c r="G62" s="271">
        <v>0.35655918990000002</v>
      </c>
      <c r="H62" s="271">
        <v>36.700000000000003</v>
      </c>
      <c r="I62" s="272">
        <v>2</v>
      </c>
      <c r="J62" s="272" t="str">
        <f>IFERROR(VLOOKUP($B62,'Core Indicators'!$E$3:$EU$906,147,FALSE),"x")</f>
        <v>x</v>
      </c>
      <c r="K62" s="273">
        <v>-2.57588495E-2</v>
      </c>
      <c r="L62" s="271" t="s">
        <v>17</v>
      </c>
      <c r="M62" s="272">
        <v>66</v>
      </c>
      <c r="N62" s="272">
        <v>52</v>
      </c>
      <c r="O62" s="272" t="str">
        <f>IFERROR(VLOOKUP(B62,'Core Indicators'!$E$3:$G$9906,3,FALSE),"x")</f>
        <v>x</v>
      </c>
      <c r="P62" s="272">
        <v>18270</v>
      </c>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c r="CA62" s="266"/>
      <c r="CB62" s="266"/>
      <c r="CC62" s="266"/>
      <c r="CD62" s="266"/>
      <c r="CE62" s="266"/>
      <c r="CF62" s="266"/>
      <c r="CG62" s="266"/>
      <c r="CH62" s="266"/>
      <c r="CI62" s="266"/>
      <c r="CJ62" s="266"/>
      <c r="CK62" s="266"/>
      <c r="CL62" s="266"/>
      <c r="CM62" s="266"/>
      <c r="CN62" s="266"/>
      <c r="CO62" s="266"/>
      <c r="CP62" s="266"/>
      <c r="CQ62" s="266"/>
      <c r="CR62" s="266"/>
      <c r="CS62" s="266"/>
      <c r="CT62" s="266"/>
      <c r="CU62" s="266"/>
      <c r="CV62" s="266"/>
      <c r="CW62" s="266"/>
      <c r="CX62" s="266"/>
      <c r="CY62" s="266"/>
      <c r="CZ62" s="266"/>
      <c r="DA62" s="266"/>
      <c r="DB62" s="266"/>
      <c r="DC62" s="266"/>
      <c r="DD62" s="266"/>
      <c r="DE62" s="266"/>
      <c r="DF62" s="266"/>
      <c r="DG62" s="266"/>
      <c r="DH62" s="266"/>
      <c r="DI62" s="266"/>
      <c r="DJ62" s="266"/>
      <c r="DK62" s="266"/>
      <c r="DL62" s="266"/>
    </row>
    <row r="63" spans="1:116" x14ac:dyDescent="0.35">
      <c r="A63" s="267" t="s">
        <v>10224</v>
      </c>
      <c r="B63" s="268" t="s">
        <v>10225</v>
      </c>
      <c r="C63" s="271">
        <v>4.7355978600000001E-2</v>
      </c>
      <c r="D63" s="272">
        <v>10</v>
      </c>
      <c r="E63" s="271">
        <v>2.3E-2</v>
      </c>
      <c r="F63" s="271" t="s">
        <v>17</v>
      </c>
      <c r="G63" s="271">
        <v>5.1375861000000002E-2</v>
      </c>
      <c r="H63" s="271">
        <v>32.4</v>
      </c>
      <c r="I63" s="272">
        <v>3</v>
      </c>
      <c r="J63" s="272" t="str">
        <f>IFERROR(VLOOKUP($B63,'Core Indicators'!$E$3:$EU$906,147,FALSE),"x")</f>
        <v>x</v>
      </c>
      <c r="K63" s="273">
        <v>1.4120583534</v>
      </c>
      <c r="L63" s="271" t="s">
        <v>17</v>
      </c>
      <c r="M63" s="272">
        <v>89</v>
      </c>
      <c r="N63" s="272">
        <v>71</v>
      </c>
      <c r="O63" s="272" t="str">
        <f>IFERROR(VLOOKUP(B63,'Core Indicators'!$E$3:$G$9906,3,FALSE),"x")</f>
        <v>x</v>
      </c>
      <c r="P63" s="272">
        <v>547557</v>
      </c>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c r="CW63" s="266"/>
      <c r="CX63" s="266"/>
      <c r="CY63" s="266"/>
      <c r="CZ63" s="266"/>
      <c r="DA63" s="266"/>
      <c r="DB63" s="266"/>
      <c r="DC63" s="266"/>
      <c r="DD63" s="266"/>
      <c r="DE63" s="266"/>
      <c r="DF63" s="266"/>
      <c r="DG63" s="266"/>
      <c r="DH63" s="266"/>
      <c r="DI63" s="266"/>
      <c r="DJ63" s="266"/>
      <c r="DK63" s="266"/>
      <c r="DL63" s="266"/>
    </row>
    <row r="64" spans="1:116" x14ac:dyDescent="0.35">
      <c r="A64" s="267" t="s">
        <v>10226</v>
      </c>
      <c r="B64" s="268" t="s">
        <v>10227</v>
      </c>
      <c r="C64" s="271">
        <v>0</v>
      </c>
      <c r="D64" s="272">
        <v>11</v>
      </c>
      <c r="E64" s="271">
        <v>0</v>
      </c>
      <c r="F64" s="271" t="s">
        <v>17</v>
      </c>
      <c r="G64" s="271" t="s">
        <v>17</v>
      </c>
      <c r="H64" s="271">
        <v>40.1</v>
      </c>
      <c r="I64" s="272">
        <v>0</v>
      </c>
      <c r="J64" s="272" t="str">
        <f>IFERROR(VLOOKUP($B64,'Core Indicators'!$E$3:$EU$906,147,FALSE),"x")</f>
        <v>x</v>
      </c>
      <c r="K64" s="273">
        <v>2.41156537E-2</v>
      </c>
      <c r="L64" s="271" t="s">
        <v>17</v>
      </c>
      <c r="M64" s="272">
        <v>92</v>
      </c>
      <c r="N64" s="272" t="s">
        <v>17</v>
      </c>
      <c r="O64" s="272" t="str">
        <f>IFERROR(VLOOKUP(B64,'Core Indicators'!$E$3:$G$9906,3,FALSE),"x")</f>
        <v>x</v>
      </c>
      <c r="P64" s="272">
        <v>700</v>
      </c>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6"/>
      <c r="DJ64" s="266"/>
      <c r="DK64" s="266"/>
      <c r="DL64" s="266"/>
    </row>
    <row r="65" spans="1:116" x14ac:dyDescent="0.35">
      <c r="A65" s="267" t="s">
        <v>10228</v>
      </c>
      <c r="B65" s="268" t="s">
        <v>10229</v>
      </c>
      <c r="C65" s="271">
        <v>0.77740000549999999</v>
      </c>
      <c r="D65" s="272">
        <v>9</v>
      </c>
      <c r="E65" s="271">
        <v>0.01</v>
      </c>
      <c r="F65" s="271">
        <v>4.7</v>
      </c>
      <c r="G65" s="271">
        <v>0.53430152109999995</v>
      </c>
      <c r="H65" s="271">
        <v>38</v>
      </c>
      <c r="I65" s="272">
        <v>1</v>
      </c>
      <c r="J65" s="272" t="str">
        <f>IFERROR(VLOOKUP($B65,'Core Indicators'!$E$3:$EU$906,147,FALSE),"x")</f>
        <v>x</v>
      </c>
      <c r="K65" s="273">
        <v>-0.7328509688</v>
      </c>
      <c r="L65" s="271">
        <v>3.75</v>
      </c>
      <c r="M65" s="272">
        <v>20</v>
      </c>
      <c r="N65" s="272">
        <v>28</v>
      </c>
      <c r="O65" s="272" t="str">
        <f>IFERROR(VLOOKUP(B65,'Core Indicators'!$E$3:$G$9906,3,FALSE),"x")</f>
        <v>x</v>
      </c>
      <c r="P65" s="272">
        <v>257670</v>
      </c>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6"/>
      <c r="CX65" s="266"/>
      <c r="CY65" s="266"/>
      <c r="CZ65" s="266"/>
      <c r="DA65" s="266"/>
      <c r="DB65" s="266"/>
      <c r="DC65" s="266"/>
      <c r="DD65" s="266"/>
      <c r="DE65" s="266"/>
      <c r="DF65" s="266"/>
      <c r="DG65" s="266"/>
      <c r="DH65" s="266"/>
      <c r="DI65" s="266"/>
      <c r="DJ65" s="266"/>
      <c r="DK65" s="266"/>
      <c r="DL65" s="266"/>
    </row>
    <row r="66" spans="1:116" x14ac:dyDescent="0.35">
      <c r="A66" s="267" t="s">
        <v>10230</v>
      </c>
      <c r="B66" s="268" t="s">
        <v>10231</v>
      </c>
      <c r="C66" s="271">
        <v>0.32496100410000001</v>
      </c>
      <c r="D66" s="272">
        <v>13</v>
      </c>
      <c r="E66" s="271">
        <v>7.0000000000000007E-2</v>
      </c>
      <c r="F66" s="271" t="s">
        <v>17</v>
      </c>
      <c r="G66" s="271">
        <v>0.1191900699</v>
      </c>
      <c r="H66" s="271">
        <v>35.1</v>
      </c>
      <c r="I66" s="272">
        <v>3</v>
      </c>
      <c r="J66" s="272" t="str">
        <f>IFERROR(VLOOKUP($B66,'Core Indicators'!$E$3:$EU$906,147,FALSE),"x")</f>
        <v>x</v>
      </c>
      <c r="K66" s="273">
        <v>1.6009106635999999</v>
      </c>
      <c r="L66" s="271" t="s">
        <v>17</v>
      </c>
      <c r="M66" s="272">
        <v>91</v>
      </c>
      <c r="N66" s="272">
        <v>71</v>
      </c>
      <c r="O66" s="272" t="str">
        <f>IFERROR(VLOOKUP(B66,'Core Indicators'!$E$3:$G$9906,3,FALSE),"x")</f>
        <v>x</v>
      </c>
      <c r="P66" s="272">
        <v>241930</v>
      </c>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66"/>
      <c r="DK66" s="266"/>
      <c r="DL66" s="266"/>
    </row>
    <row r="67" spans="1:116" x14ac:dyDescent="0.35">
      <c r="A67" s="267" t="s">
        <v>10232</v>
      </c>
      <c r="B67" s="268" t="s">
        <v>10233</v>
      </c>
      <c r="C67" s="271">
        <v>0.32528704609999998</v>
      </c>
      <c r="D67" s="272">
        <v>5</v>
      </c>
      <c r="E67" s="271">
        <v>0.30399999999999999</v>
      </c>
      <c r="F67" s="271">
        <v>5.65</v>
      </c>
      <c r="G67" s="271">
        <v>0.35077464800000002</v>
      </c>
      <c r="H67" s="271">
        <v>35.9</v>
      </c>
      <c r="I67" s="272">
        <v>2</v>
      </c>
      <c r="J67" s="272" t="str">
        <f>IFERROR(VLOOKUP($B67,'Core Indicators'!$E$3:$EU$906,147,FALSE),"x")</f>
        <v>x</v>
      </c>
      <c r="K67" s="273">
        <v>0.30997923020000001</v>
      </c>
      <c r="L67" s="271">
        <v>6.25</v>
      </c>
      <c r="M67" s="272">
        <v>58</v>
      </c>
      <c r="N67" s="272">
        <v>53</v>
      </c>
      <c r="O67" s="272" t="str">
        <f>IFERROR(VLOOKUP(B67,'Core Indicators'!$E$3:$G$9906,3,FALSE),"x")</f>
        <v>x</v>
      </c>
      <c r="P67" s="272">
        <v>69490</v>
      </c>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c r="DJ67" s="266"/>
      <c r="DK67" s="266"/>
      <c r="DL67" s="266"/>
    </row>
    <row r="68" spans="1:116" x14ac:dyDescent="0.35">
      <c r="A68" s="267" t="s">
        <v>10234</v>
      </c>
      <c r="B68" s="268" t="s">
        <v>10235</v>
      </c>
      <c r="C68" s="271">
        <v>0.77995000079999999</v>
      </c>
      <c r="D68" s="272">
        <v>11</v>
      </c>
      <c r="E68" s="271">
        <v>0</v>
      </c>
      <c r="F68" s="271">
        <v>7.85</v>
      </c>
      <c r="G68" s="271">
        <v>0.54103560419999996</v>
      </c>
      <c r="H68" s="271">
        <v>43.5</v>
      </c>
      <c r="I68" s="272">
        <v>2</v>
      </c>
      <c r="J68" s="272" t="str">
        <f>IFERROR(VLOOKUP($B68,'Core Indicators'!$E$3:$EU$906,147,FALSE),"x")</f>
        <v>x</v>
      </c>
      <c r="K68" s="273">
        <v>4.6889737200000003E-2</v>
      </c>
      <c r="L68" s="271">
        <v>7</v>
      </c>
      <c r="M68" s="272">
        <v>80</v>
      </c>
      <c r="N68" s="272">
        <v>43</v>
      </c>
      <c r="O68" s="272" t="str">
        <f>IFERROR(VLOOKUP(B68,'Core Indicators'!$E$3:$G$9906,3,FALSE),"x")</f>
        <v>x</v>
      </c>
      <c r="P68" s="272">
        <v>227533</v>
      </c>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66"/>
      <c r="DK68" s="266"/>
      <c r="DL68" s="266"/>
    </row>
    <row r="69" spans="1:116" x14ac:dyDescent="0.35">
      <c r="A69" s="267" t="s">
        <v>10236</v>
      </c>
      <c r="B69" s="268" t="s">
        <v>10237</v>
      </c>
      <c r="C69" s="271">
        <v>0.70999998689999999</v>
      </c>
      <c r="D69" s="272">
        <v>6</v>
      </c>
      <c r="E69" s="271">
        <v>0.6</v>
      </c>
      <c r="F69" s="271">
        <v>4.3666666669999996</v>
      </c>
      <c r="G69" s="271" t="s">
        <v>17</v>
      </c>
      <c r="H69" s="271">
        <v>33.700000000000003</v>
      </c>
      <c r="I69" s="272">
        <v>3</v>
      </c>
      <c r="J69" s="272" t="str">
        <f>IFERROR(VLOOKUP($B69,'Core Indicators'!$E$3:$EU$906,147,FALSE),"x")</f>
        <v>x</v>
      </c>
      <c r="K69" s="273">
        <v>-1.2090275288000001</v>
      </c>
      <c r="L69" s="271">
        <v>4.75</v>
      </c>
      <c r="M69" s="272">
        <v>30</v>
      </c>
      <c r="N69" s="272">
        <v>26</v>
      </c>
      <c r="O69" s="272" t="str">
        <f>IFERROR(VLOOKUP(B69,'Core Indicators'!$E$3:$G$9906,3,FALSE),"x")</f>
        <v>x</v>
      </c>
      <c r="P69" s="272">
        <v>245720</v>
      </c>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c r="CZ69" s="266"/>
      <c r="DA69" s="266"/>
      <c r="DB69" s="266"/>
      <c r="DC69" s="266"/>
      <c r="DD69" s="266"/>
      <c r="DE69" s="266"/>
      <c r="DF69" s="266"/>
      <c r="DG69" s="266"/>
      <c r="DH69" s="266"/>
      <c r="DI69" s="266"/>
      <c r="DJ69" s="266"/>
      <c r="DK69" s="266"/>
      <c r="DL69" s="266"/>
    </row>
    <row r="70" spans="1:116" x14ac:dyDescent="0.35">
      <c r="A70" s="267" t="s">
        <v>10238</v>
      </c>
      <c r="B70" s="268" t="s">
        <v>10239</v>
      </c>
      <c r="C70" s="271">
        <v>0.77542499430000011</v>
      </c>
      <c r="D70" s="272">
        <v>8</v>
      </c>
      <c r="E70" s="271">
        <v>0</v>
      </c>
      <c r="F70" s="271">
        <v>7.2</v>
      </c>
      <c r="G70" s="271">
        <v>0.62044554029999999</v>
      </c>
      <c r="H70" s="271">
        <v>35.9</v>
      </c>
      <c r="I70" s="272">
        <v>2</v>
      </c>
      <c r="J70" s="272" t="str">
        <f>IFERROR(VLOOKUP($B70,'Core Indicators'!$E$3:$EU$906,147,FALSE),"x")</f>
        <v>x</v>
      </c>
      <c r="K70" s="273">
        <v>-0.37157607079999999</v>
      </c>
      <c r="L70" s="271">
        <v>5.5</v>
      </c>
      <c r="M70" s="272">
        <v>50</v>
      </c>
      <c r="N70" s="272">
        <v>37</v>
      </c>
      <c r="O70" s="272" t="str">
        <f>IFERROR(VLOOKUP(B70,'Core Indicators'!$E$3:$G$9906,3,FALSE),"x")</f>
        <v>x</v>
      </c>
      <c r="P70" s="272">
        <v>10120</v>
      </c>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6"/>
      <c r="CW70" s="266"/>
      <c r="CX70" s="266"/>
      <c r="CY70" s="266"/>
      <c r="CZ70" s="266"/>
      <c r="DA70" s="266"/>
      <c r="DB70" s="266"/>
      <c r="DC70" s="266"/>
      <c r="DD70" s="266"/>
      <c r="DE70" s="266"/>
      <c r="DF70" s="266"/>
      <c r="DG70" s="266"/>
      <c r="DH70" s="266"/>
      <c r="DI70" s="266"/>
      <c r="DJ70" s="266"/>
      <c r="DK70" s="266"/>
      <c r="DL70" s="266"/>
    </row>
    <row r="71" spans="1:116" x14ac:dyDescent="0.35">
      <c r="A71" s="267" t="s">
        <v>10240</v>
      </c>
      <c r="B71" s="268" t="s">
        <v>10241</v>
      </c>
      <c r="C71" s="271">
        <v>0.84509999150000004</v>
      </c>
      <c r="D71" s="272">
        <v>11</v>
      </c>
      <c r="E71" s="271">
        <v>0.14000000000000001</v>
      </c>
      <c r="F71" s="271">
        <v>5.15</v>
      </c>
      <c r="G71" s="271" t="s">
        <v>17</v>
      </c>
      <c r="H71" s="271">
        <v>50.7</v>
      </c>
      <c r="I71" s="272">
        <v>3</v>
      </c>
      <c r="J71" s="272" t="str">
        <f>IFERROR(VLOOKUP($B71,'Core Indicators'!$E$3:$EU$906,147,FALSE),"x")</f>
        <v>x</v>
      </c>
      <c r="K71" s="273">
        <v>-1.2640448809</v>
      </c>
      <c r="L71" s="271">
        <v>5</v>
      </c>
      <c r="M71" s="272">
        <v>43</v>
      </c>
      <c r="N71" s="272">
        <v>22</v>
      </c>
      <c r="O71" s="272" t="str">
        <f>IFERROR(VLOOKUP(B71,'Core Indicators'!$E$3:$G$9906,3,FALSE),"x")</f>
        <v>x</v>
      </c>
      <c r="P71" s="272">
        <v>28120</v>
      </c>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266"/>
      <c r="CB71" s="266"/>
      <c r="CC71" s="266"/>
      <c r="CD71" s="266"/>
      <c r="CE71" s="266"/>
      <c r="CF71" s="266"/>
      <c r="CG71" s="266"/>
      <c r="CH71" s="266"/>
      <c r="CI71" s="266"/>
      <c r="CJ71" s="266"/>
      <c r="CK71" s="266"/>
      <c r="CL71" s="266"/>
      <c r="CM71" s="266"/>
      <c r="CN71" s="266"/>
      <c r="CO71" s="266"/>
      <c r="CP71" s="266"/>
      <c r="CQ71" s="266"/>
      <c r="CR71" s="266"/>
      <c r="CS71" s="266"/>
      <c r="CT71" s="266"/>
      <c r="CU71" s="266"/>
      <c r="CV71" s="266"/>
      <c r="CW71" s="266"/>
      <c r="CX71" s="266"/>
      <c r="CY71" s="266"/>
      <c r="CZ71" s="266"/>
      <c r="DA71" s="266"/>
      <c r="DB71" s="266"/>
      <c r="DC71" s="266"/>
      <c r="DD71" s="266"/>
      <c r="DE71" s="266"/>
      <c r="DF71" s="266"/>
      <c r="DG71" s="266"/>
      <c r="DH71" s="266"/>
      <c r="DI71" s="266"/>
      <c r="DJ71" s="266"/>
      <c r="DK71" s="266"/>
      <c r="DL71" s="266"/>
    </row>
    <row r="72" spans="1:116" x14ac:dyDescent="0.35">
      <c r="A72" s="267" t="s">
        <v>10242</v>
      </c>
      <c r="B72" s="268" t="s">
        <v>10243</v>
      </c>
      <c r="C72" s="271">
        <v>0.25992401189999997</v>
      </c>
      <c r="D72" s="272">
        <v>4</v>
      </c>
      <c r="E72" s="271">
        <v>0</v>
      </c>
      <c r="F72" s="271">
        <v>2.8833333329999999</v>
      </c>
      <c r="G72" s="271" t="s">
        <v>17</v>
      </c>
      <c r="H72" s="271" t="s">
        <v>17</v>
      </c>
      <c r="I72" s="272">
        <v>0</v>
      </c>
      <c r="J72" s="272" t="str">
        <f>IFERROR(VLOOKUP($B72,'Core Indicators'!$E$3:$EU$906,147,FALSE),"x")</f>
        <v>x</v>
      </c>
      <c r="K72" s="273">
        <v>-1.4223147630999999</v>
      </c>
      <c r="L72" s="271">
        <v>1.75</v>
      </c>
      <c r="M72" s="272">
        <v>5</v>
      </c>
      <c r="N72" s="272">
        <v>17</v>
      </c>
      <c r="O72" s="272" t="str">
        <f>IFERROR(VLOOKUP(B72,'Core Indicators'!$E$3:$G$9906,3,FALSE),"x")</f>
        <v>x</v>
      </c>
      <c r="P72" s="272">
        <v>28050</v>
      </c>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c r="CA72" s="266"/>
      <c r="CB72" s="266"/>
      <c r="CC72" s="266"/>
      <c r="CD72" s="266"/>
      <c r="CE72" s="266"/>
      <c r="CF72" s="266"/>
      <c r="CG72" s="266"/>
      <c r="CH72" s="266"/>
      <c r="CI72" s="266"/>
      <c r="CJ72" s="266"/>
      <c r="CK72" s="266"/>
      <c r="CL72" s="266"/>
      <c r="CM72" s="266"/>
      <c r="CN72" s="266"/>
      <c r="CO72" s="266"/>
      <c r="CP72" s="266"/>
      <c r="CQ72" s="266"/>
      <c r="CR72" s="266"/>
      <c r="CS72" s="266"/>
      <c r="CT72" s="266"/>
      <c r="CU72" s="266"/>
      <c r="CV72" s="266"/>
      <c r="CW72" s="266"/>
      <c r="CX72" s="266"/>
      <c r="CY72" s="266"/>
      <c r="CZ72" s="266"/>
      <c r="DA72" s="266"/>
      <c r="DB72" s="266"/>
      <c r="DC72" s="266"/>
      <c r="DD72" s="266"/>
      <c r="DE72" s="266"/>
      <c r="DF72" s="266"/>
      <c r="DG72" s="266"/>
      <c r="DH72" s="266"/>
      <c r="DI72" s="266"/>
      <c r="DJ72" s="266"/>
      <c r="DK72" s="266"/>
      <c r="DL72" s="266"/>
    </row>
    <row r="73" spans="1:116" x14ac:dyDescent="0.35">
      <c r="A73" s="267" t="s">
        <v>80</v>
      </c>
      <c r="B73" s="268" t="s">
        <v>10244</v>
      </c>
      <c r="C73" s="271">
        <v>7.7842041200000003E-2</v>
      </c>
      <c r="D73" s="272">
        <v>9</v>
      </c>
      <c r="E73" s="271">
        <v>2.7E-2</v>
      </c>
      <c r="F73" s="271" t="s">
        <v>17</v>
      </c>
      <c r="G73" s="271">
        <v>0.1223017302</v>
      </c>
      <c r="H73" s="271">
        <v>32.9</v>
      </c>
      <c r="I73" s="272">
        <v>3</v>
      </c>
      <c r="J73" s="272">
        <f>IFERROR(VLOOKUP($B73,'Core Indicators'!$E$3:$EU$906,147,FALSE),"x")</f>
        <v>5</v>
      </c>
      <c r="K73" s="273">
        <v>0.1988379508</v>
      </c>
      <c r="L73" s="271" t="s">
        <v>17</v>
      </c>
      <c r="M73" s="272">
        <v>85</v>
      </c>
      <c r="N73" s="272">
        <v>49</v>
      </c>
      <c r="O73" s="272">
        <f>IFERROR(VLOOKUP(B73,'Core Indicators'!$E$3:$G$9906,3,FALSE),"x")</f>
        <v>10427000</v>
      </c>
      <c r="P73" s="272">
        <v>128900</v>
      </c>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A73" s="266"/>
      <c r="CB73" s="266"/>
      <c r="CC73" s="266"/>
      <c r="CD73" s="266"/>
      <c r="CE73" s="266"/>
      <c r="CF73" s="266"/>
      <c r="CG73" s="266"/>
      <c r="CH73" s="266"/>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6"/>
      <c r="DF73" s="266"/>
      <c r="DG73" s="266"/>
      <c r="DH73" s="266"/>
      <c r="DI73" s="266"/>
      <c r="DJ73" s="266"/>
      <c r="DK73" s="266"/>
      <c r="DL73" s="266"/>
    </row>
    <row r="74" spans="1:116" x14ac:dyDescent="0.35">
      <c r="A74" s="267" t="s">
        <v>10245</v>
      </c>
      <c r="B74" s="268" t="s">
        <v>10246</v>
      </c>
      <c r="C74" s="271">
        <v>0</v>
      </c>
      <c r="D74" s="272">
        <v>13</v>
      </c>
      <c r="E74" s="271">
        <v>0</v>
      </c>
      <c r="F74" s="271" t="s">
        <v>17</v>
      </c>
      <c r="G74" s="271" t="s">
        <v>17</v>
      </c>
      <c r="H74" s="271" t="s">
        <v>17</v>
      </c>
      <c r="I74" s="272">
        <v>0</v>
      </c>
      <c r="J74" s="272" t="str">
        <f>IFERROR(VLOOKUP($B74,'Core Indicators'!$E$3:$EU$906,147,FALSE),"x")</f>
        <v>x</v>
      </c>
      <c r="K74" s="273">
        <v>0.17586329580000001</v>
      </c>
      <c r="L74" s="271" t="s">
        <v>17</v>
      </c>
      <c r="M74" s="272">
        <v>89</v>
      </c>
      <c r="N74" s="272">
        <v>53</v>
      </c>
      <c r="O74" s="272" t="str">
        <f>IFERROR(VLOOKUP(B74,'Core Indicators'!$E$3:$G$9906,3,FALSE),"x")</f>
        <v>x</v>
      </c>
      <c r="P74" s="272">
        <v>340</v>
      </c>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row>
    <row r="75" spans="1:116" x14ac:dyDescent="0.35">
      <c r="A75" s="267" t="s">
        <v>1233</v>
      </c>
      <c r="B75" s="268" t="s">
        <v>10247</v>
      </c>
      <c r="C75" s="271">
        <v>0.50436202500000005</v>
      </c>
      <c r="D75" s="272">
        <v>11</v>
      </c>
      <c r="E75" s="271">
        <v>0.39200000000000002</v>
      </c>
      <c r="F75" s="271">
        <v>3.9</v>
      </c>
      <c r="G75" s="271">
        <v>0.49214644930000001</v>
      </c>
      <c r="H75" s="271">
        <v>48.3</v>
      </c>
      <c r="I75" s="272">
        <v>3</v>
      </c>
      <c r="J75" s="272">
        <f>IFERROR(VLOOKUP($B75,'Core Indicators'!$E$3:$EU$906,147,FALSE),"x")</f>
        <v>78</v>
      </c>
      <c r="K75" s="273">
        <v>-1.0522887706999999</v>
      </c>
      <c r="L75" s="271">
        <v>3.25</v>
      </c>
      <c r="M75" s="272">
        <v>46</v>
      </c>
      <c r="N75" s="272">
        <v>23</v>
      </c>
      <c r="O75" s="272">
        <f>IFERROR(VLOOKUP(B75,'Core Indicators'!$E$3:$G$9906,3,FALSE),"x")</f>
        <v>17600000</v>
      </c>
      <c r="P75" s="272">
        <v>107160</v>
      </c>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row>
    <row r="76" spans="1:116" x14ac:dyDescent="0.35">
      <c r="A76" s="267" t="s">
        <v>10248</v>
      </c>
      <c r="B76" s="268" t="s">
        <v>10249</v>
      </c>
      <c r="C76" s="271">
        <v>0.7111070062</v>
      </c>
      <c r="D76" s="272">
        <v>10</v>
      </c>
      <c r="E76" s="271">
        <v>0</v>
      </c>
      <c r="F76" s="271" t="s">
        <v>17</v>
      </c>
      <c r="G76" s="271">
        <v>0.49233108460000002</v>
      </c>
      <c r="H76" s="271">
        <v>45.1</v>
      </c>
      <c r="I76" s="272">
        <v>0</v>
      </c>
      <c r="J76" s="272" t="str">
        <f>IFERROR(VLOOKUP($B76,'Core Indicators'!$E$3:$EU$906,147,FALSE),"x")</f>
        <v>x</v>
      </c>
      <c r="K76" s="273">
        <v>-0.43134814500000002</v>
      </c>
      <c r="L76" s="271" t="s">
        <v>17</v>
      </c>
      <c r="M76" s="272">
        <v>73</v>
      </c>
      <c r="N76" s="272">
        <v>40</v>
      </c>
      <c r="O76" s="272" t="str">
        <f>IFERROR(VLOOKUP(B76,'Core Indicators'!$E$3:$G$9906,3,FALSE),"x")</f>
        <v>x</v>
      </c>
      <c r="P76" s="272">
        <v>196850</v>
      </c>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row>
    <row r="77" spans="1:116" x14ac:dyDescent="0.35">
      <c r="A77" s="267" t="s">
        <v>10250</v>
      </c>
      <c r="B77" s="268" t="s">
        <v>10251</v>
      </c>
      <c r="C77" s="271" t="s">
        <v>17</v>
      </c>
      <c r="D77" s="272" t="s">
        <v>17</v>
      </c>
      <c r="E77" s="271" t="s">
        <v>17</v>
      </c>
      <c r="F77" s="271" t="s">
        <v>17</v>
      </c>
      <c r="G77" s="271" t="s">
        <v>17</v>
      </c>
      <c r="H77" s="271" t="s">
        <v>17</v>
      </c>
      <c r="I77" s="272" t="s">
        <v>17</v>
      </c>
      <c r="J77" s="272" t="str">
        <f>IFERROR(VLOOKUP($B77,'Core Indicators'!$E$3:$EU$906,147,FALSE),"x")</f>
        <v>x</v>
      </c>
      <c r="K77" s="273" t="s">
        <v>17</v>
      </c>
      <c r="L77" s="271" t="s">
        <v>17</v>
      </c>
      <c r="M77" s="272">
        <v>41</v>
      </c>
      <c r="N77" s="272">
        <v>75</v>
      </c>
      <c r="O77" s="272" t="str">
        <f>IFERROR(VLOOKUP(B77,'Core Indicators'!$E$3:$G$9906,3,FALSE),"x")</f>
        <v>x</v>
      </c>
      <c r="P77" s="272" t="s">
        <v>17</v>
      </c>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row>
    <row r="78" spans="1:116" x14ac:dyDescent="0.35">
      <c r="A78" s="267" t="s">
        <v>1238</v>
      </c>
      <c r="B78" s="268" t="s">
        <v>10252</v>
      </c>
      <c r="C78" s="271">
        <v>0.16674395219999999</v>
      </c>
      <c r="D78" s="272">
        <v>9</v>
      </c>
      <c r="E78" s="271">
        <v>6.8000000000000005E-2</v>
      </c>
      <c r="F78" s="271">
        <v>4.75</v>
      </c>
      <c r="G78" s="271">
        <v>0.47928705150000001</v>
      </c>
      <c r="H78" s="271">
        <v>48.2</v>
      </c>
      <c r="I78" s="272">
        <v>3</v>
      </c>
      <c r="J78" s="272">
        <f>IFERROR(VLOOKUP($B78,'Core Indicators'!$E$3:$EU$906,147,FALSE),"x")</f>
        <v>225</v>
      </c>
      <c r="K78" s="273">
        <v>-1.0090796947</v>
      </c>
      <c r="L78" s="271">
        <v>3.25</v>
      </c>
      <c r="M78" s="272">
        <v>48</v>
      </c>
      <c r="N78" s="272">
        <v>23</v>
      </c>
      <c r="O78" s="272">
        <f>IFERROR(VLOOKUP(B78,'Core Indicators'!$E$3:$G$9906,3,FALSE),"x")</f>
        <v>9745000</v>
      </c>
      <c r="P78" s="272">
        <v>111890</v>
      </c>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c r="BW78" s="266"/>
      <c r="BX78" s="266"/>
      <c r="BY78" s="266"/>
      <c r="BZ78" s="266"/>
      <c r="CA78" s="266"/>
      <c r="CB78" s="266"/>
      <c r="CC78" s="266"/>
      <c r="CD78" s="266"/>
      <c r="CE78" s="266"/>
      <c r="CF78" s="266"/>
      <c r="CG78" s="266"/>
      <c r="CH78" s="266"/>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6"/>
      <c r="DF78" s="266"/>
      <c r="DG78" s="266"/>
      <c r="DH78" s="266"/>
      <c r="DI78" s="266"/>
      <c r="DJ78" s="266"/>
      <c r="DK78" s="266"/>
      <c r="DL78" s="266"/>
    </row>
    <row r="79" spans="1:116" x14ac:dyDescent="0.35">
      <c r="A79" s="267" t="s">
        <v>10253</v>
      </c>
      <c r="B79" s="268" t="s">
        <v>10254</v>
      </c>
      <c r="C79" s="271">
        <v>0.1808372083</v>
      </c>
      <c r="D79" s="272">
        <v>11</v>
      </c>
      <c r="E79" s="271">
        <v>1.6799999999999999E-2</v>
      </c>
      <c r="F79" s="271">
        <v>8.5500000000000007</v>
      </c>
      <c r="G79" s="271">
        <v>0.1224165438</v>
      </c>
      <c r="H79" s="271">
        <v>29.7</v>
      </c>
      <c r="I79" s="272">
        <v>1</v>
      </c>
      <c r="J79" s="272" t="str">
        <f>IFERROR(VLOOKUP($B79,'Core Indicators'!$E$3:$EU$906,147,FALSE),"x")</f>
        <v>x</v>
      </c>
      <c r="K79" s="273">
        <v>0.36613461380000001</v>
      </c>
      <c r="L79" s="271">
        <v>7.25</v>
      </c>
      <c r="M79" s="272">
        <v>83</v>
      </c>
      <c r="N79" s="272">
        <v>50</v>
      </c>
      <c r="O79" s="272" t="str">
        <f>IFERROR(VLOOKUP(B79,'Core Indicators'!$E$3:$G$9906,3,FALSE),"x")</f>
        <v>x</v>
      </c>
      <c r="P79" s="272">
        <v>55960</v>
      </c>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A79" s="266"/>
      <c r="CB79" s="266"/>
      <c r="CC79" s="266"/>
      <c r="CD79" s="266"/>
      <c r="CE79" s="266"/>
      <c r="CF79" s="266"/>
      <c r="CG79" s="266"/>
      <c r="CH79" s="266"/>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6"/>
      <c r="DF79" s="266"/>
      <c r="DG79" s="266"/>
      <c r="DH79" s="266"/>
      <c r="DI79" s="266"/>
      <c r="DJ79" s="266"/>
      <c r="DK79" s="266"/>
      <c r="DL79" s="266"/>
    </row>
    <row r="80" spans="1:116" x14ac:dyDescent="0.35">
      <c r="A80" s="267" t="s">
        <v>1218</v>
      </c>
      <c r="B80" s="268" t="s">
        <v>10255</v>
      </c>
      <c r="C80" s="271">
        <v>0</v>
      </c>
      <c r="D80" s="272">
        <v>8</v>
      </c>
      <c r="E80" s="271">
        <v>0</v>
      </c>
      <c r="F80" s="271">
        <v>2.483333333</v>
      </c>
      <c r="G80" s="271">
        <v>0.61954366890000001</v>
      </c>
      <c r="H80" s="271">
        <v>41.1</v>
      </c>
      <c r="I80" s="272">
        <v>5</v>
      </c>
      <c r="J80" s="272">
        <f>IFERROR(VLOOKUP($B80,'Core Indicators'!$E$3:$EU$906,147,FALSE),"x")</f>
        <v>376</v>
      </c>
      <c r="K80" s="273">
        <v>-0.97110140319999994</v>
      </c>
      <c r="L80" s="271">
        <v>3</v>
      </c>
      <c r="M80" s="272">
        <v>30</v>
      </c>
      <c r="N80" s="272">
        <v>17</v>
      </c>
      <c r="O80" s="272">
        <f>IFERROR(VLOOKUP(B80,'Core Indicators'!$E$3:$G$9906,3,FALSE),"x")</f>
        <v>11700000</v>
      </c>
      <c r="P80" s="272">
        <v>27560</v>
      </c>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c r="CA80" s="266"/>
      <c r="CB80" s="266"/>
      <c r="CC80" s="266"/>
      <c r="CD80" s="266"/>
      <c r="CE80" s="266"/>
      <c r="CF80" s="266"/>
      <c r="CG80" s="266"/>
      <c r="CH80" s="266"/>
      <c r="CI80" s="266"/>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6"/>
      <c r="DF80" s="266"/>
      <c r="DG80" s="266"/>
      <c r="DH80" s="266"/>
      <c r="DI80" s="266"/>
      <c r="DJ80" s="266"/>
      <c r="DK80" s="266"/>
      <c r="DL80" s="266"/>
    </row>
    <row r="81" spans="1:116" x14ac:dyDescent="0.35">
      <c r="A81" s="267" t="s">
        <v>3184</v>
      </c>
      <c r="B81" s="268" t="s">
        <v>10256</v>
      </c>
      <c r="C81" s="271">
        <v>0.18750004279999999</v>
      </c>
      <c r="D81" s="272">
        <v>11</v>
      </c>
      <c r="E81" s="271">
        <v>0.05</v>
      </c>
      <c r="F81" s="271">
        <v>6.3</v>
      </c>
      <c r="G81" s="271">
        <v>0.25845412979999999</v>
      </c>
      <c r="H81" s="271">
        <v>29.6</v>
      </c>
      <c r="I81" s="272">
        <v>1</v>
      </c>
      <c r="J81" s="272">
        <f>IFERROR(VLOOKUP($B81,'Core Indicators'!$E$3:$EU$906,147,FALSE),"x")</f>
        <v>0</v>
      </c>
      <c r="K81" s="273">
        <v>0.49313449860000003</v>
      </c>
      <c r="L81" s="271">
        <v>5.75</v>
      </c>
      <c r="M81" s="272">
        <v>65</v>
      </c>
      <c r="N81" s="272">
        <v>42</v>
      </c>
      <c r="O81" s="272">
        <f>IFERROR(VLOOKUP(B81,'Core Indicators'!$E$3:$G$9906,3,FALSE),"x")</f>
        <v>9705000</v>
      </c>
      <c r="P81" s="272">
        <v>91260</v>
      </c>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6"/>
      <c r="DF81" s="266"/>
      <c r="DG81" s="266"/>
      <c r="DH81" s="266"/>
      <c r="DI81" s="266"/>
      <c r="DJ81" s="266"/>
      <c r="DK81" s="266"/>
      <c r="DL81" s="266"/>
    </row>
    <row r="82" spans="1:116" x14ac:dyDescent="0.35">
      <c r="A82" s="267" t="s">
        <v>499</v>
      </c>
      <c r="B82" s="268" t="s">
        <v>10257</v>
      </c>
      <c r="C82" s="271">
        <v>0.774848922</v>
      </c>
      <c r="D82" s="272">
        <v>5</v>
      </c>
      <c r="E82" s="271">
        <v>0.10680000000000001</v>
      </c>
      <c r="F82" s="271">
        <v>6.3</v>
      </c>
      <c r="G82" s="271">
        <v>0.45129165370000002</v>
      </c>
      <c r="H82" s="271">
        <v>38.200000000000003</v>
      </c>
      <c r="I82" s="272">
        <v>3</v>
      </c>
      <c r="J82" s="272">
        <f>IFERROR(VLOOKUP($B82,'Core Indicators'!$E$3:$EU$906,147,FALSE),"x")</f>
        <v>50</v>
      </c>
      <c r="K82" s="273">
        <v>-0.3425302207</v>
      </c>
      <c r="L82" s="271">
        <v>6</v>
      </c>
      <c r="M82" s="272">
        <v>57</v>
      </c>
      <c r="N82" s="272">
        <v>34</v>
      </c>
      <c r="O82" s="272">
        <f>IFERROR(VLOOKUP(B82,'Core Indicators'!$E$3:$G$9906,3,FALSE),"x")</f>
        <v>275787000</v>
      </c>
      <c r="P82" s="272">
        <v>1892555.5</v>
      </c>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6"/>
      <c r="DK82" s="266"/>
      <c r="DL82" s="266"/>
    </row>
    <row r="83" spans="1:116" x14ac:dyDescent="0.35">
      <c r="A83" s="267" t="s">
        <v>10258</v>
      </c>
      <c r="B83" s="268" t="s">
        <v>10259</v>
      </c>
      <c r="C83" s="271">
        <v>0.87948376319999988</v>
      </c>
      <c r="D83" s="272">
        <v>7</v>
      </c>
      <c r="E83" s="271">
        <v>7.0000000000000001E-3</v>
      </c>
      <c r="F83" s="271">
        <v>6.1</v>
      </c>
      <c r="G83" s="271">
        <v>0.50102830359999995</v>
      </c>
      <c r="H83" s="271">
        <v>35.700000000000003</v>
      </c>
      <c r="I83" s="272">
        <v>3</v>
      </c>
      <c r="J83" s="272" t="str">
        <f>IFERROR(VLOOKUP($B83,'Core Indicators'!$E$3:$EU$906,147,FALSE),"x")</f>
        <v>x</v>
      </c>
      <c r="K83" s="273">
        <v>-3.0758399499999999E-2</v>
      </c>
      <c r="L83" s="271">
        <v>7</v>
      </c>
      <c r="M83" s="272">
        <v>66</v>
      </c>
      <c r="N83" s="272">
        <v>39</v>
      </c>
      <c r="O83" s="272" t="str">
        <f>IFERROR(VLOOKUP(B83,'Core Indicators'!$E$3:$G$9906,3,FALSE),"x")</f>
        <v>x</v>
      </c>
      <c r="P83" s="272">
        <v>2973190</v>
      </c>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6"/>
      <c r="DL83" s="266"/>
    </row>
    <row r="84" spans="1:116" x14ac:dyDescent="0.35">
      <c r="A84" s="267" t="s">
        <v>10260</v>
      </c>
      <c r="B84" s="268" t="s">
        <v>10261</v>
      </c>
      <c r="C84" s="271">
        <v>0</v>
      </c>
      <c r="D84" s="272">
        <v>12</v>
      </c>
      <c r="E84" s="271">
        <v>0</v>
      </c>
      <c r="F84" s="271" t="s">
        <v>17</v>
      </c>
      <c r="G84" s="271">
        <v>9.2902528700000001E-2</v>
      </c>
      <c r="H84" s="271">
        <v>31.4</v>
      </c>
      <c r="I84" s="272">
        <v>0</v>
      </c>
      <c r="J84" s="272" t="str">
        <f>IFERROR(VLOOKUP($B84,'Core Indicators'!$E$3:$EU$906,147,FALSE),"x")</f>
        <v>x</v>
      </c>
      <c r="K84" s="273">
        <v>1.3942295312999999</v>
      </c>
      <c r="L84" s="271" t="s">
        <v>17</v>
      </c>
      <c r="M84" s="272">
        <v>97</v>
      </c>
      <c r="N84" s="272">
        <v>77</v>
      </c>
      <c r="O84" s="272" t="str">
        <f>IFERROR(VLOOKUP(B84,'Core Indicators'!$E$3:$G$9906,3,FALSE),"x")</f>
        <v>x</v>
      </c>
      <c r="P84" s="272">
        <v>68890</v>
      </c>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row>
    <row r="85" spans="1:116" x14ac:dyDescent="0.35">
      <c r="A85" s="267" t="s">
        <v>587</v>
      </c>
      <c r="B85" s="268" t="s">
        <v>10262</v>
      </c>
      <c r="C85" s="271">
        <v>0.67411710269999991</v>
      </c>
      <c r="D85" s="272">
        <v>0</v>
      </c>
      <c r="E85" s="271">
        <v>0.1595</v>
      </c>
      <c r="F85" s="271">
        <v>2.7833333329999999</v>
      </c>
      <c r="G85" s="271">
        <v>0.49178700730000002</v>
      </c>
      <c r="H85" s="271">
        <v>42</v>
      </c>
      <c r="I85" s="272">
        <v>4</v>
      </c>
      <c r="J85" s="272" t="str">
        <f>IFERROR(VLOOKUP($B85,'Core Indicators'!$E$3:$EU$906,147,FALSE),"x")</f>
        <v>x</v>
      </c>
      <c r="K85" s="273">
        <v>-0.74937212470000003</v>
      </c>
      <c r="L85" s="271">
        <v>2.25</v>
      </c>
      <c r="M85" s="272">
        <v>11</v>
      </c>
      <c r="N85" s="272">
        <v>24</v>
      </c>
      <c r="O85" s="272">
        <f>IFERROR(VLOOKUP(B85,'Core Indicators'!$E$3:$G$9906,3,FALSE),"x")</f>
        <v>89810000</v>
      </c>
      <c r="P85" s="272">
        <v>1622500</v>
      </c>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6"/>
      <c r="DF85" s="266"/>
      <c r="DG85" s="266"/>
      <c r="DH85" s="266"/>
      <c r="DI85" s="266"/>
      <c r="DJ85" s="266"/>
      <c r="DK85" s="266"/>
      <c r="DL85" s="266"/>
    </row>
    <row r="86" spans="1:116" x14ac:dyDescent="0.35">
      <c r="A86" s="267" t="s">
        <v>236</v>
      </c>
      <c r="B86" s="268" t="s">
        <v>10263</v>
      </c>
      <c r="C86" s="271">
        <v>0.54614899849999998</v>
      </c>
      <c r="D86" s="272">
        <v>2</v>
      </c>
      <c r="E86" s="271">
        <v>0</v>
      </c>
      <c r="F86" s="271">
        <v>4.4000000000000004</v>
      </c>
      <c r="G86" s="271">
        <v>0.5402728229</v>
      </c>
      <c r="H86" s="271">
        <v>29.5</v>
      </c>
      <c r="I86" s="272">
        <v>5</v>
      </c>
      <c r="J86" s="272">
        <f>IFERROR(VLOOKUP($B86,'Core Indicators'!$E$3:$EU$906,147,FALSE),"x")</f>
        <v>420</v>
      </c>
      <c r="K86" s="273">
        <v>-1.7224633694</v>
      </c>
      <c r="L86" s="271">
        <v>3.75</v>
      </c>
      <c r="M86" s="272">
        <v>30</v>
      </c>
      <c r="N86" s="272">
        <v>23</v>
      </c>
      <c r="O86" s="272">
        <f>IFERROR(VLOOKUP(B86,'Core Indicators'!$E$3:$G$9906,3,FALSE),"x")</f>
        <v>45505000</v>
      </c>
      <c r="P86" s="272">
        <v>434128</v>
      </c>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c r="CA86" s="266"/>
      <c r="CB86" s="266"/>
      <c r="CC86" s="266"/>
      <c r="CD86" s="266"/>
      <c r="CE86" s="266"/>
      <c r="CF86" s="266"/>
      <c r="CG86" s="266"/>
      <c r="CH86" s="266"/>
      <c r="CI86" s="266"/>
      <c r="CJ86" s="266"/>
      <c r="CK86" s="266"/>
      <c r="CL86" s="266"/>
      <c r="CM86" s="266"/>
      <c r="CN86" s="266"/>
      <c r="CO86" s="266"/>
      <c r="CP86" s="266"/>
      <c r="CQ86" s="266"/>
      <c r="CR86" s="266"/>
      <c r="CS86" s="266"/>
      <c r="CT86" s="266"/>
      <c r="CU86" s="266"/>
      <c r="CV86" s="266"/>
      <c r="CW86" s="266"/>
      <c r="CX86" s="266"/>
      <c r="CY86" s="266"/>
      <c r="CZ86" s="266"/>
      <c r="DA86" s="266"/>
      <c r="DB86" s="266"/>
      <c r="DC86" s="266"/>
      <c r="DD86" s="266"/>
      <c r="DE86" s="266"/>
      <c r="DF86" s="266"/>
      <c r="DG86" s="266"/>
      <c r="DH86" s="266"/>
      <c r="DI86" s="266"/>
      <c r="DJ86" s="266"/>
      <c r="DK86" s="266"/>
      <c r="DL86" s="266"/>
    </row>
    <row r="87" spans="1:116" x14ac:dyDescent="0.35">
      <c r="A87" s="267" t="s">
        <v>10264</v>
      </c>
      <c r="B87" s="268" t="s">
        <v>10265</v>
      </c>
      <c r="C87" s="271">
        <v>0</v>
      </c>
      <c r="D87" s="272">
        <v>12</v>
      </c>
      <c r="E87" s="271">
        <v>0</v>
      </c>
      <c r="F87" s="271" t="s">
        <v>17</v>
      </c>
      <c r="G87" s="271">
        <v>5.7485973699999998E-2</v>
      </c>
      <c r="H87" s="271">
        <v>26.1</v>
      </c>
      <c r="I87" s="272">
        <v>0</v>
      </c>
      <c r="J87" s="272" t="str">
        <f>IFERROR(VLOOKUP($B87,'Core Indicators'!$E$3:$EU$906,147,FALSE),"x")</f>
        <v>x</v>
      </c>
      <c r="K87" s="273">
        <v>1.7669236660000001</v>
      </c>
      <c r="L87" s="271" t="s">
        <v>17</v>
      </c>
      <c r="M87" s="272">
        <v>94</v>
      </c>
      <c r="N87" s="272">
        <v>72</v>
      </c>
      <c r="O87" s="272" t="str">
        <f>IFERROR(VLOOKUP(B87,'Core Indicators'!$E$3:$G$9906,3,FALSE),"x")</f>
        <v>x</v>
      </c>
      <c r="P87" s="272">
        <v>100830</v>
      </c>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6"/>
      <c r="DF87" s="266"/>
      <c r="DG87" s="266"/>
      <c r="DH87" s="266"/>
      <c r="DI87" s="266"/>
      <c r="DJ87" s="266"/>
      <c r="DK87" s="266"/>
      <c r="DL87" s="266"/>
    </row>
    <row r="88" spans="1:116" x14ac:dyDescent="0.35">
      <c r="A88" s="267" t="s">
        <v>10266</v>
      </c>
      <c r="B88" s="268" t="s">
        <v>10267</v>
      </c>
      <c r="C88" s="271">
        <v>0.77369999499999997</v>
      </c>
      <c r="D88" s="272">
        <v>4</v>
      </c>
      <c r="E88" s="271">
        <v>0.44</v>
      </c>
      <c r="F88" s="271" t="s">
        <v>17</v>
      </c>
      <c r="G88" s="271">
        <v>0.1002841248</v>
      </c>
      <c r="H88" s="271">
        <v>39</v>
      </c>
      <c r="I88" s="272">
        <v>3</v>
      </c>
      <c r="J88" s="272" t="str">
        <f>IFERROR(VLOOKUP($B88,'Core Indicators'!$E$3:$EU$906,147,FALSE),"x")</f>
        <v>x</v>
      </c>
      <c r="K88" s="273">
        <v>1.0475901365</v>
      </c>
      <c r="L88" s="271" t="s">
        <v>17</v>
      </c>
      <c r="M88" s="272">
        <v>74</v>
      </c>
      <c r="N88" s="272">
        <v>62</v>
      </c>
      <c r="O88" s="272" t="str">
        <f>IFERROR(VLOOKUP(B88,'Core Indicators'!$E$3:$G$9906,3,FALSE),"x")</f>
        <v>x</v>
      </c>
      <c r="P88" s="272">
        <v>21640</v>
      </c>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c r="CA88" s="266"/>
      <c r="CB88" s="266"/>
      <c r="CC88" s="266"/>
      <c r="CD88" s="266"/>
      <c r="CE88" s="266"/>
      <c r="CF88" s="266"/>
      <c r="CG88" s="266"/>
      <c r="CH88" s="266"/>
      <c r="CI88" s="266"/>
      <c r="CJ88" s="266"/>
      <c r="CK88" s="266"/>
      <c r="CL88" s="266"/>
      <c r="CM88" s="266"/>
      <c r="CN88" s="266"/>
      <c r="CO88" s="266"/>
      <c r="CP88" s="266"/>
      <c r="CQ88" s="266"/>
      <c r="CR88" s="266"/>
      <c r="CS88" s="266"/>
      <c r="CT88" s="266"/>
      <c r="CU88" s="266"/>
      <c r="CV88" s="266"/>
      <c r="CW88" s="266"/>
      <c r="CX88" s="266"/>
      <c r="CY88" s="266"/>
      <c r="CZ88" s="266"/>
      <c r="DA88" s="266"/>
      <c r="DB88" s="266"/>
      <c r="DC88" s="266"/>
      <c r="DD88" s="266"/>
      <c r="DE88" s="266"/>
      <c r="DF88" s="266"/>
      <c r="DG88" s="266"/>
      <c r="DH88" s="266"/>
      <c r="DI88" s="266"/>
      <c r="DJ88" s="266"/>
      <c r="DK88" s="266"/>
      <c r="DL88" s="266"/>
    </row>
    <row r="89" spans="1:116" x14ac:dyDescent="0.35">
      <c r="A89" s="267" t="s">
        <v>250</v>
      </c>
      <c r="B89" s="268" t="s">
        <v>10268</v>
      </c>
      <c r="C89" s="271">
        <v>0.12520399560000001</v>
      </c>
      <c r="D89" s="272">
        <v>12</v>
      </c>
      <c r="E89" s="271">
        <v>5.4999999999999997E-3</v>
      </c>
      <c r="F89" s="271" t="s">
        <v>17</v>
      </c>
      <c r="G89" s="271">
        <v>6.9101684999999996E-2</v>
      </c>
      <c r="H89" s="271">
        <v>35.9</v>
      </c>
      <c r="I89" s="272">
        <v>0</v>
      </c>
      <c r="J89" s="272">
        <f>IFERROR(VLOOKUP($B89,'Core Indicators'!$E$3:$EU$906,147,FALSE),"x")</f>
        <v>831</v>
      </c>
      <c r="K89" s="273">
        <v>0.28019103410000001</v>
      </c>
      <c r="L89" s="271" t="s">
        <v>17</v>
      </c>
      <c r="M89" s="272">
        <v>90</v>
      </c>
      <c r="N89" s="272">
        <v>56</v>
      </c>
      <c r="O89" s="272">
        <f>IFERROR(VLOOKUP(B89,'Core Indicators'!$E$3:$G$9906,3,FALSE),"x")</f>
        <v>59315000</v>
      </c>
      <c r="P89" s="272">
        <v>295717</v>
      </c>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66"/>
      <c r="BZ89" s="266"/>
      <c r="CA89" s="266"/>
      <c r="CB89" s="266"/>
      <c r="CC89" s="266"/>
      <c r="CD89" s="266"/>
      <c r="CE89" s="266"/>
      <c r="CF89" s="266"/>
      <c r="CG89" s="266"/>
      <c r="CH89" s="266"/>
      <c r="CI89" s="266"/>
      <c r="CJ89" s="266"/>
      <c r="CK89" s="266"/>
      <c r="CL89" s="266"/>
      <c r="CM89" s="266"/>
      <c r="CN89" s="266"/>
      <c r="CO89" s="266"/>
      <c r="CP89" s="266"/>
      <c r="CQ89" s="266"/>
      <c r="CR89" s="266"/>
      <c r="CS89" s="266"/>
      <c r="CT89" s="266"/>
      <c r="CU89" s="266"/>
      <c r="CV89" s="266"/>
      <c r="CW89" s="266"/>
      <c r="CX89" s="266"/>
      <c r="CY89" s="266"/>
      <c r="CZ89" s="266"/>
      <c r="DA89" s="266"/>
      <c r="DB89" s="266"/>
      <c r="DC89" s="266"/>
      <c r="DD89" s="266"/>
      <c r="DE89" s="266"/>
      <c r="DF89" s="266"/>
      <c r="DG89" s="266"/>
      <c r="DH89" s="266"/>
      <c r="DI89" s="266"/>
      <c r="DJ89" s="266"/>
      <c r="DK89" s="266"/>
      <c r="DL89" s="266"/>
    </row>
    <row r="90" spans="1:116" x14ac:dyDescent="0.35">
      <c r="A90" s="267" t="s">
        <v>10269</v>
      </c>
      <c r="B90" s="268" t="s">
        <v>10270</v>
      </c>
      <c r="C90" s="271">
        <v>0</v>
      </c>
      <c r="D90" s="272">
        <v>13</v>
      </c>
      <c r="E90" s="271">
        <v>0</v>
      </c>
      <c r="F90" s="271">
        <v>8.0500000000000007</v>
      </c>
      <c r="G90" s="271">
        <v>0.40466299929999999</v>
      </c>
      <c r="H90" s="271">
        <v>45.5</v>
      </c>
      <c r="I90" s="272">
        <v>3</v>
      </c>
      <c r="J90" s="272" t="str">
        <f>IFERROR(VLOOKUP($B90,'Core Indicators'!$E$3:$EU$906,147,FALSE),"x")</f>
        <v>x</v>
      </c>
      <c r="K90" s="273">
        <v>-0.3125736415</v>
      </c>
      <c r="L90" s="271">
        <v>7.25</v>
      </c>
      <c r="M90" s="272">
        <v>80</v>
      </c>
      <c r="N90" s="272">
        <v>44</v>
      </c>
      <c r="O90" s="272" t="str">
        <f>IFERROR(VLOOKUP(B90,'Core Indicators'!$E$3:$G$9906,3,FALSE),"x")</f>
        <v>x</v>
      </c>
      <c r="P90" s="272">
        <v>10830</v>
      </c>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66"/>
      <c r="BZ90" s="266"/>
      <c r="CA90" s="266"/>
      <c r="CB90" s="266"/>
      <c r="CC90" s="266"/>
      <c r="CD90" s="266"/>
      <c r="CE90" s="266"/>
      <c r="CF90" s="266"/>
      <c r="CG90" s="266"/>
      <c r="CH90" s="266"/>
      <c r="CI90" s="266"/>
      <c r="CJ90" s="266"/>
      <c r="CK90" s="266"/>
      <c r="CL90" s="266"/>
      <c r="CM90" s="266"/>
      <c r="CN90" s="266"/>
      <c r="CO90" s="266"/>
      <c r="CP90" s="266"/>
      <c r="CQ90" s="266"/>
      <c r="CR90" s="266"/>
      <c r="CS90" s="266"/>
      <c r="CT90" s="266"/>
      <c r="CU90" s="266"/>
      <c r="CV90" s="266"/>
      <c r="CW90" s="266"/>
      <c r="CX90" s="266"/>
      <c r="CY90" s="266"/>
      <c r="CZ90" s="266"/>
      <c r="DA90" s="266"/>
      <c r="DB90" s="266"/>
      <c r="DC90" s="266"/>
      <c r="DD90" s="266"/>
      <c r="DE90" s="266"/>
      <c r="DF90" s="266"/>
      <c r="DG90" s="266"/>
      <c r="DH90" s="266"/>
      <c r="DI90" s="266"/>
      <c r="DJ90" s="266"/>
      <c r="DK90" s="266"/>
      <c r="DL90" s="266"/>
    </row>
    <row r="91" spans="1:116" x14ac:dyDescent="0.35">
      <c r="A91" s="267" t="s">
        <v>95</v>
      </c>
      <c r="B91" s="268" t="s">
        <v>10271</v>
      </c>
      <c r="C91" s="271">
        <v>0.58639999539999998</v>
      </c>
      <c r="D91" s="272">
        <v>2</v>
      </c>
      <c r="E91" s="271">
        <v>0.57999999999999996</v>
      </c>
      <c r="F91" s="271">
        <v>4.0333333329999999</v>
      </c>
      <c r="G91" s="271">
        <v>0.46862760440000001</v>
      </c>
      <c r="H91" s="271">
        <v>33.700000000000003</v>
      </c>
      <c r="I91" s="272">
        <v>3</v>
      </c>
      <c r="J91" s="272">
        <f>IFERROR(VLOOKUP($B91,'Core Indicators'!$E$3:$EU$906,147,FALSE),"x")</f>
        <v>0</v>
      </c>
      <c r="K91" s="273">
        <v>0.14395745099999999</v>
      </c>
      <c r="L91" s="271">
        <v>4.25</v>
      </c>
      <c r="M91" s="272">
        <v>33</v>
      </c>
      <c r="N91" s="272">
        <v>46</v>
      </c>
      <c r="O91" s="272">
        <f>IFERROR(VLOOKUP(B91,'Core Indicators'!$E$3:$G$9906,3,FALSE),"x")</f>
        <v>11645000</v>
      </c>
      <c r="P91" s="272">
        <v>88794</v>
      </c>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A91" s="266"/>
      <c r="CB91" s="266"/>
      <c r="CC91" s="266"/>
      <c r="CD91" s="266"/>
      <c r="CE91" s="266"/>
      <c r="CF91" s="266"/>
      <c r="CG91" s="266"/>
      <c r="CH91" s="266"/>
      <c r="CI91" s="266"/>
      <c r="CJ91" s="266"/>
      <c r="CK91" s="266"/>
      <c r="CL91" s="266"/>
      <c r="CM91" s="266"/>
      <c r="CN91" s="266"/>
      <c r="CO91" s="266"/>
      <c r="CP91" s="266"/>
      <c r="CQ91" s="266"/>
      <c r="CR91" s="266"/>
      <c r="CS91" s="266"/>
      <c r="CT91" s="266"/>
      <c r="CU91" s="266"/>
      <c r="CV91" s="266"/>
      <c r="CW91" s="266"/>
      <c r="CX91" s="266"/>
      <c r="CY91" s="266"/>
      <c r="CZ91" s="266"/>
      <c r="DA91" s="266"/>
      <c r="DB91" s="266"/>
      <c r="DC91" s="266"/>
      <c r="DD91" s="266"/>
      <c r="DE91" s="266"/>
      <c r="DF91" s="266"/>
      <c r="DG91" s="266"/>
      <c r="DH91" s="266"/>
      <c r="DI91" s="266"/>
      <c r="DJ91" s="266"/>
      <c r="DK91" s="266"/>
      <c r="DL91" s="266"/>
    </row>
    <row r="92" spans="1:116" x14ac:dyDescent="0.35">
      <c r="A92" s="267" t="s">
        <v>10272</v>
      </c>
      <c r="B92" s="268" t="s">
        <v>10273</v>
      </c>
      <c r="C92" s="271">
        <v>4.1406014200000001E-2</v>
      </c>
      <c r="D92" s="272">
        <v>12</v>
      </c>
      <c r="E92" s="271">
        <v>2.2020000000000001E-2</v>
      </c>
      <c r="F92" s="271" t="s">
        <v>17</v>
      </c>
      <c r="G92" s="271">
        <v>9.8649094399999998E-2</v>
      </c>
      <c r="H92" s="271">
        <v>32.9</v>
      </c>
      <c r="I92" s="272">
        <v>0</v>
      </c>
      <c r="J92" s="272" t="str">
        <f>IFERROR(VLOOKUP($B92,'Core Indicators'!$E$3:$EU$906,147,FALSE),"x")</f>
        <v>x</v>
      </c>
      <c r="K92" s="273">
        <v>1.5379649401</v>
      </c>
      <c r="L92" s="271" t="s">
        <v>17</v>
      </c>
      <c r="M92" s="272">
        <v>96</v>
      </c>
      <c r="N92" s="272">
        <v>73</v>
      </c>
      <c r="O92" s="272" t="str">
        <f>IFERROR(VLOOKUP(B92,'Core Indicators'!$E$3:$G$9906,3,FALSE),"x")</f>
        <v>x</v>
      </c>
      <c r="P92" s="272">
        <v>364500</v>
      </c>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c r="CA92" s="266"/>
      <c r="CB92" s="266"/>
      <c r="CC92" s="266"/>
      <c r="CD92" s="266"/>
      <c r="CE92" s="266"/>
      <c r="CF92" s="266"/>
      <c r="CG92" s="266"/>
      <c r="CH92" s="266"/>
      <c r="CI92" s="266"/>
      <c r="CJ92" s="266"/>
      <c r="CK92" s="266"/>
      <c r="CL92" s="266"/>
      <c r="CM92" s="266"/>
      <c r="CN92" s="266"/>
      <c r="CO92" s="266"/>
      <c r="CP92" s="266"/>
      <c r="CQ92" s="266"/>
      <c r="CR92" s="266"/>
      <c r="CS92" s="266"/>
      <c r="CT92" s="266"/>
      <c r="CU92" s="266"/>
      <c r="CV92" s="266"/>
      <c r="CW92" s="266"/>
      <c r="CX92" s="266"/>
      <c r="CY92" s="266"/>
      <c r="CZ92" s="266"/>
      <c r="DA92" s="266"/>
      <c r="DB92" s="266"/>
      <c r="DC92" s="266"/>
      <c r="DD92" s="266"/>
      <c r="DE92" s="266"/>
      <c r="DF92" s="266"/>
      <c r="DG92" s="266"/>
      <c r="DH92" s="266"/>
      <c r="DI92" s="266"/>
      <c r="DJ92" s="266"/>
      <c r="DK92" s="266"/>
      <c r="DL92" s="266"/>
    </row>
    <row r="93" spans="1:116" x14ac:dyDescent="0.35">
      <c r="A93" s="267" t="s">
        <v>10274</v>
      </c>
      <c r="B93" s="268" t="s">
        <v>10275</v>
      </c>
      <c r="C93" s="271">
        <v>0.53400502920000004</v>
      </c>
      <c r="D93" s="272">
        <v>4</v>
      </c>
      <c r="E93" s="271">
        <v>0.41699999999999998</v>
      </c>
      <c r="F93" s="271">
        <v>3.733333333</v>
      </c>
      <c r="G93" s="271">
        <v>0.20262584820000001</v>
      </c>
      <c r="H93" s="271">
        <v>27.8</v>
      </c>
      <c r="I93" s="272">
        <v>4</v>
      </c>
      <c r="J93" s="272" t="str">
        <f>IFERROR(VLOOKUP($B93,'Core Indicators'!$E$3:$EU$906,147,FALSE),"x")</f>
        <v>x</v>
      </c>
      <c r="K93" s="273">
        <v>-0.43241328000000001</v>
      </c>
      <c r="L93" s="271">
        <v>3.5</v>
      </c>
      <c r="M93" s="272">
        <v>23</v>
      </c>
      <c r="N93" s="272">
        <v>39</v>
      </c>
      <c r="O93" s="272" t="str">
        <f>IFERROR(VLOOKUP(B93,'Core Indicators'!$E$3:$G$9906,3,FALSE),"x")</f>
        <v>x</v>
      </c>
      <c r="P93" s="272">
        <v>2699700</v>
      </c>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c r="CA93" s="266"/>
      <c r="CB93" s="266"/>
      <c r="CC93" s="266"/>
      <c r="CD93" s="266"/>
      <c r="CE93" s="266"/>
      <c r="CF93" s="266"/>
      <c r="CG93" s="266"/>
      <c r="CH93" s="266"/>
      <c r="CI93" s="266"/>
      <c r="CJ93" s="266"/>
      <c r="CK93" s="266"/>
      <c r="CL93" s="266"/>
      <c r="CM93" s="266"/>
      <c r="CN93" s="266"/>
      <c r="CO93" s="266"/>
      <c r="CP93" s="266"/>
      <c r="CQ93" s="266"/>
      <c r="CR93" s="266"/>
      <c r="CS93" s="266"/>
      <c r="CT93" s="266"/>
      <c r="CU93" s="266"/>
      <c r="CV93" s="266"/>
      <c r="CW93" s="266"/>
      <c r="CX93" s="266"/>
      <c r="CY93" s="266"/>
      <c r="CZ93" s="266"/>
      <c r="DA93" s="266"/>
      <c r="DB93" s="266"/>
      <c r="DC93" s="266"/>
      <c r="DD93" s="266"/>
      <c r="DE93" s="266"/>
      <c r="DF93" s="266"/>
      <c r="DG93" s="266"/>
      <c r="DH93" s="266"/>
      <c r="DI93" s="266"/>
      <c r="DJ93" s="266"/>
      <c r="DK93" s="266"/>
      <c r="DL93" s="266"/>
    </row>
    <row r="94" spans="1:116" x14ac:dyDescent="0.35">
      <c r="A94" s="267" t="s">
        <v>261</v>
      </c>
      <c r="B94" s="268" t="s">
        <v>10276</v>
      </c>
      <c r="C94" s="271">
        <v>0.85199999310000007</v>
      </c>
      <c r="D94" s="272">
        <v>4</v>
      </c>
      <c r="E94" s="271">
        <v>0.08</v>
      </c>
      <c r="F94" s="271">
        <v>5.85</v>
      </c>
      <c r="G94" s="271">
        <v>0.54450861260000005</v>
      </c>
      <c r="H94" s="271">
        <v>40.799999999999997</v>
      </c>
      <c r="I94" s="272">
        <v>5</v>
      </c>
      <c r="J94" s="272">
        <f>IFERROR(VLOOKUP($B94,'Core Indicators'!$E$3:$EU$906,147,FALSE),"x")</f>
        <v>719</v>
      </c>
      <c r="K94" s="273">
        <v>-0.45431771869999998</v>
      </c>
      <c r="L94" s="271">
        <v>5.5</v>
      </c>
      <c r="M94" s="272">
        <v>52</v>
      </c>
      <c r="N94" s="272">
        <v>31</v>
      </c>
      <c r="O94" s="272">
        <f>IFERROR(VLOOKUP(B94,'Core Indicators'!$E$3:$G$9906,3,FALSE),"x")</f>
        <v>57357000</v>
      </c>
      <c r="P94" s="272">
        <v>569140</v>
      </c>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c r="CA94" s="266"/>
      <c r="CB94" s="266"/>
      <c r="CC94" s="266"/>
      <c r="CD94" s="266"/>
      <c r="CE94" s="266"/>
      <c r="CF94" s="266"/>
      <c r="CG94" s="266"/>
      <c r="CH94" s="266"/>
      <c r="CI94" s="266"/>
      <c r="CJ94" s="266"/>
      <c r="CK94" s="266"/>
      <c r="CL94" s="266"/>
      <c r="CM94" s="266"/>
      <c r="CN94" s="266"/>
      <c r="CO94" s="266"/>
      <c r="CP94" s="266"/>
      <c r="CQ94" s="266"/>
      <c r="CR94" s="266"/>
      <c r="CS94" s="266"/>
      <c r="CT94" s="266"/>
      <c r="CU94" s="266"/>
      <c r="CV94" s="266"/>
      <c r="CW94" s="266"/>
      <c r="CX94" s="266"/>
      <c r="CY94" s="266"/>
      <c r="CZ94" s="266"/>
      <c r="DA94" s="266"/>
      <c r="DB94" s="266"/>
      <c r="DC94" s="266"/>
      <c r="DD94" s="266"/>
      <c r="DE94" s="266"/>
      <c r="DF94" s="266"/>
      <c r="DG94" s="266"/>
      <c r="DH94" s="266"/>
      <c r="DI94" s="266"/>
      <c r="DJ94" s="266"/>
      <c r="DK94" s="266"/>
      <c r="DL94" s="266"/>
    </row>
    <row r="95" spans="1:116" x14ac:dyDescent="0.35">
      <c r="A95" s="267" t="s">
        <v>10277</v>
      </c>
      <c r="B95" s="268" t="s">
        <v>10278</v>
      </c>
      <c r="C95" s="271">
        <v>0.54403001520000005</v>
      </c>
      <c r="D95" s="272">
        <v>6</v>
      </c>
      <c r="E95" s="271">
        <v>0.27300000000000002</v>
      </c>
      <c r="F95" s="271">
        <v>4.5666666669999998</v>
      </c>
      <c r="G95" s="271">
        <v>0.38123403010000001</v>
      </c>
      <c r="H95" s="271">
        <v>29.7</v>
      </c>
      <c r="I95" s="272">
        <v>3</v>
      </c>
      <c r="J95" s="272" t="str">
        <f>IFERROR(VLOOKUP($B95,'Core Indicators'!$E$3:$EU$906,147,FALSE),"x")</f>
        <v>x</v>
      </c>
      <c r="K95" s="273">
        <v>-0.88630145790000003</v>
      </c>
      <c r="L95" s="271">
        <v>5</v>
      </c>
      <c r="M95" s="272">
        <v>27</v>
      </c>
      <c r="N95" s="272">
        <v>26</v>
      </c>
      <c r="O95" s="272" t="str">
        <f>IFERROR(VLOOKUP(B95,'Core Indicators'!$E$3:$G$9906,3,FALSE),"x")</f>
        <v>x</v>
      </c>
      <c r="P95" s="272">
        <v>191800</v>
      </c>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c r="CK95" s="266"/>
      <c r="CL95" s="266"/>
      <c r="CM95" s="266"/>
      <c r="CN95" s="266"/>
      <c r="CO95" s="266"/>
      <c r="CP95" s="266"/>
      <c r="CQ95" s="266"/>
      <c r="CR95" s="266"/>
      <c r="CS95" s="266"/>
      <c r="CT95" s="266"/>
      <c r="CU95" s="266"/>
      <c r="CV95" s="266"/>
      <c r="CW95" s="266"/>
      <c r="CX95" s="266"/>
      <c r="CY95" s="266"/>
      <c r="CZ95" s="266"/>
      <c r="DA95" s="266"/>
      <c r="DB95" s="266"/>
      <c r="DC95" s="266"/>
      <c r="DD95" s="266"/>
      <c r="DE95" s="266"/>
      <c r="DF95" s="266"/>
      <c r="DG95" s="266"/>
      <c r="DH95" s="266"/>
      <c r="DI95" s="266"/>
      <c r="DJ95" s="266"/>
      <c r="DK95" s="266"/>
      <c r="DL95" s="266"/>
    </row>
    <row r="96" spans="1:116" x14ac:dyDescent="0.35">
      <c r="A96" s="267" t="s">
        <v>10279</v>
      </c>
      <c r="B96" s="268" t="s">
        <v>10280</v>
      </c>
      <c r="C96" s="271">
        <v>9.6800022599999994E-2</v>
      </c>
      <c r="D96" s="272">
        <v>9</v>
      </c>
      <c r="E96" s="271">
        <v>3.5000000000000003E-2</v>
      </c>
      <c r="F96" s="271">
        <v>3.0333333329999999</v>
      </c>
      <c r="G96" s="271">
        <v>0.47416294609999998</v>
      </c>
      <c r="H96" s="271" t="s">
        <v>17</v>
      </c>
      <c r="I96" s="272">
        <v>3</v>
      </c>
      <c r="J96" s="272" t="str">
        <f>IFERROR(VLOOKUP($B96,'Core Indicators'!$E$3:$EU$906,147,FALSE),"x")</f>
        <v>x</v>
      </c>
      <c r="K96" s="273">
        <v>-0.93566834930000009</v>
      </c>
      <c r="L96" s="271">
        <v>2</v>
      </c>
      <c r="M96" s="272">
        <v>23</v>
      </c>
      <c r="N96" s="272">
        <v>22</v>
      </c>
      <c r="O96" s="272" t="str">
        <f>IFERROR(VLOOKUP(B96,'Core Indicators'!$E$3:$G$9906,3,FALSE),"x")</f>
        <v>x</v>
      </c>
      <c r="P96" s="272">
        <v>176520</v>
      </c>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c r="CA96" s="266"/>
      <c r="CB96" s="266"/>
      <c r="CC96" s="266"/>
      <c r="CD96" s="266"/>
      <c r="CE96" s="266"/>
      <c r="CF96" s="266"/>
      <c r="CG96" s="266"/>
      <c r="CH96" s="266"/>
      <c r="CI96" s="266"/>
      <c r="CJ96" s="266"/>
      <c r="CK96" s="266"/>
      <c r="CL96" s="266"/>
      <c r="CM96" s="266"/>
      <c r="CN96" s="266"/>
      <c r="CO96" s="266"/>
      <c r="CP96" s="266"/>
      <c r="CQ96" s="266"/>
      <c r="CR96" s="266"/>
      <c r="CS96" s="266"/>
      <c r="CT96" s="266"/>
      <c r="CU96" s="266"/>
      <c r="CV96" s="266"/>
      <c r="CW96" s="266"/>
      <c r="CX96" s="266"/>
      <c r="CY96" s="266"/>
      <c r="CZ96" s="266"/>
      <c r="DA96" s="266"/>
      <c r="DB96" s="266"/>
      <c r="DC96" s="266"/>
      <c r="DD96" s="266"/>
      <c r="DE96" s="266"/>
      <c r="DF96" s="266"/>
      <c r="DG96" s="266"/>
      <c r="DH96" s="266"/>
      <c r="DI96" s="266"/>
      <c r="DJ96" s="266"/>
      <c r="DK96" s="266"/>
      <c r="DL96" s="266"/>
    </row>
    <row r="97" spans="1:116" x14ac:dyDescent="0.35">
      <c r="A97" s="267" t="s">
        <v>10281</v>
      </c>
      <c r="B97" s="268" t="s">
        <v>10282</v>
      </c>
      <c r="C97" s="271">
        <v>0</v>
      </c>
      <c r="D97" s="272">
        <v>13</v>
      </c>
      <c r="E97" s="271">
        <v>0</v>
      </c>
      <c r="F97" s="271" t="s">
        <v>17</v>
      </c>
      <c r="G97" s="271" t="s">
        <v>17</v>
      </c>
      <c r="H97" s="271">
        <v>37</v>
      </c>
      <c r="I97" s="272">
        <v>0</v>
      </c>
      <c r="J97" s="272" t="str">
        <f>IFERROR(VLOOKUP($B97,'Core Indicators'!$E$3:$EU$906,147,FALSE),"x")</f>
        <v>x</v>
      </c>
      <c r="K97" s="273">
        <v>0.73770260809999999</v>
      </c>
      <c r="L97" s="271" t="s">
        <v>17</v>
      </c>
      <c r="M97" s="272">
        <v>90</v>
      </c>
      <c r="N97" s="272" t="s">
        <v>17</v>
      </c>
      <c r="O97" s="272" t="str">
        <f>IFERROR(VLOOKUP(B97,'Core Indicators'!$E$3:$G$9906,3,FALSE),"x")</f>
        <v>x</v>
      </c>
      <c r="P97" s="272">
        <v>810</v>
      </c>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6"/>
      <c r="CE97" s="266"/>
      <c r="CF97" s="266"/>
      <c r="CG97" s="266"/>
      <c r="CH97" s="266"/>
      <c r="CI97" s="266"/>
      <c r="CJ97" s="266"/>
      <c r="CK97" s="266"/>
      <c r="CL97" s="266"/>
      <c r="CM97" s="266"/>
      <c r="CN97" s="266"/>
      <c r="CO97" s="266"/>
      <c r="CP97" s="266"/>
      <c r="CQ97" s="266"/>
      <c r="CR97" s="266"/>
      <c r="CS97" s="266"/>
      <c r="CT97" s="266"/>
      <c r="CU97" s="266"/>
      <c r="CV97" s="266"/>
      <c r="CW97" s="266"/>
      <c r="CX97" s="266"/>
      <c r="CY97" s="266"/>
      <c r="CZ97" s="266"/>
      <c r="DA97" s="266"/>
      <c r="DB97" s="266"/>
      <c r="DC97" s="266"/>
      <c r="DD97" s="266"/>
      <c r="DE97" s="266"/>
      <c r="DF97" s="266"/>
      <c r="DG97" s="266"/>
      <c r="DH97" s="266"/>
      <c r="DI97" s="266"/>
      <c r="DJ97" s="266"/>
      <c r="DK97" s="266"/>
      <c r="DL97" s="266"/>
    </row>
    <row r="98" spans="1:116" x14ac:dyDescent="0.35">
      <c r="A98" s="267" t="s">
        <v>10283</v>
      </c>
      <c r="B98" s="268" t="s">
        <v>10284</v>
      </c>
      <c r="C98" s="271">
        <v>0</v>
      </c>
      <c r="D98" s="272">
        <v>13</v>
      </c>
      <c r="E98" s="271">
        <v>0</v>
      </c>
      <c r="F98" s="271" t="s">
        <v>17</v>
      </c>
      <c r="G98" s="271" t="s">
        <v>17</v>
      </c>
      <c r="H98" s="271" t="s">
        <v>17</v>
      </c>
      <c r="I98" s="272">
        <v>0</v>
      </c>
      <c r="J98" s="272" t="str">
        <f>IFERROR(VLOOKUP($B98,'Core Indicators'!$E$3:$EU$906,147,FALSE),"x")</f>
        <v>x</v>
      </c>
      <c r="K98" s="273">
        <v>0.4797953069</v>
      </c>
      <c r="L98" s="271" t="s">
        <v>17</v>
      </c>
      <c r="M98" s="272">
        <v>89</v>
      </c>
      <c r="N98" s="272" t="s">
        <v>17</v>
      </c>
      <c r="O98" s="272" t="str">
        <f>IFERROR(VLOOKUP(B98,'Core Indicators'!$E$3:$G$9906,3,FALSE),"x")</f>
        <v>x</v>
      </c>
      <c r="P98" s="272">
        <v>260</v>
      </c>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c r="CA98" s="266"/>
      <c r="CB98" s="266"/>
      <c r="CC98" s="266"/>
      <c r="CD98" s="266"/>
      <c r="CE98" s="266"/>
      <c r="CF98" s="266"/>
      <c r="CG98" s="266"/>
      <c r="CH98" s="266"/>
      <c r="CI98" s="266"/>
      <c r="CJ98" s="266"/>
      <c r="CK98" s="266"/>
      <c r="CL98" s="266"/>
      <c r="CM98" s="266"/>
      <c r="CN98" s="266"/>
      <c r="CO98" s="266"/>
      <c r="CP98" s="266"/>
      <c r="CQ98" s="266"/>
      <c r="CR98" s="266"/>
      <c r="CS98" s="266"/>
      <c r="CT98" s="266"/>
      <c r="CU98" s="266"/>
      <c r="CV98" s="266"/>
      <c r="CW98" s="266"/>
      <c r="CX98" s="266"/>
      <c r="CY98" s="266"/>
      <c r="CZ98" s="266"/>
      <c r="DA98" s="266"/>
      <c r="DB98" s="266"/>
      <c r="DC98" s="266"/>
      <c r="DD98" s="266"/>
      <c r="DE98" s="266"/>
      <c r="DF98" s="266"/>
      <c r="DG98" s="266"/>
      <c r="DH98" s="266"/>
      <c r="DI98" s="266"/>
      <c r="DJ98" s="266"/>
      <c r="DK98" s="266"/>
      <c r="DL98" s="266"/>
    </row>
    <row r="99" spans="1:116" x14ac:dyDescent="0.35">
      <c r="A99" s="267" t="s">
        <v>10285</v>
      </c>
      <c r="B99" s="268" t="s">
        <v>10286</v>
      </c>
      <c r="C99" s="271">
        <v>0</v>
      </c>
      <c r="D99" s="272">
        <v>10</v>
      </c>
      <c r="E99" s="271">
        <v>0</v>
      </c>
      <c r="F99" s="271">
        <v>8.5500000000000007</v>
      </c>
      <c r="G99" s="271">
        <v>5.75736331E-2</v>
      </c>
      <c r="H99" s="271">
        <v>31.4</v>
      </c>
      <c r="I99" s="272">
        <v>0</v>
      </c>
      <c r="J99" s="272" t="str">
        <f>IFERROR(VLOOKUP($B99,'Core Indicators'!$E$3:$EU$906,147,FALSE),"x")</f>
        <v>x</v>
      </c>
      <c r="K99" s="273">
        <v>1.194070816</v>
      </c>
      <c r="L99" s="271">
        <v>8.5</v>
      </c>
      <c r="M99" s="272">
        <v>83</v>
      </c>
      <c r="N99" s="272">
        <v>63</v>
      </c>
      <c r="O99" s="272" t="str">
        <f>IFERROR(VLOOKUP(B99,'Core Indicators'!$E$3:$G$9906,3,FALSE),"x")</f>
        <v>x</v>
      </c>
      <c r="P99" s="272">
        <v>97600</v>
      </c>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A99" s="266"/>
      <c r="CB99" s="266"/>
      <c r="CC99" s="266"/>
      <c r="CD99" s="266"/>
      <c r="CE99" s="266"/>
      <c r="CF99" s="266"/>
      <c r="CG99" s="266"/>
      <c r="CH99" s="266"/>
      <c r="CI99" s="266"/>
      <c r="CJ99" s="266"/>
      <c r="CK99" s="266"/>
      <c r="CL99" s="266"/>
      <c r="CM99" s="266"/>
      <c r="CN99" s="266"/>
      <c r="CO99" s="266"/>
      <c r="CP99" s="266"/>
      <c r="CQ99" s="266"/>
      <c r="CR99" s="266"/>
      <c r="CS99" s="266"/>
      <c r="CT99" s="266"/>
      <c r="CU99" s="266"/>
      <c r="CV99" s="266"/>
      <c r="CW99" s="266"/>
      <c r="CX99" s="266"/>
      <c r="CY99" s="266"/>
      <c r="CZ99" s="266"/>
      <c r="DA99" s="266"/>
      <c r="DB99" s="266"/>
      <c r="DC99" s="266"/>
      <c r="DD99" s="266"/>
      <c r="DE99" s="266"/>
      <c r="DF99" s="266"/>
      <c r="DG99" s="266"/>
      <c r="DH99" s="266"/>
      <c r="DI99" s="266"/>
      <c r="DJ99" s="266"/>
      <c r="DK99" s="266"/>
      <c r="DL99" s="266"/>
    </row>
    <row r="100" spans="1:116" x14ac:dyDescent="0.35">
      <c r="A100" s="267" t="s">
        <v>10287</v>
      </c>
      <c r="B100" s="268" t="s">
        <v>10288</v>
      </c>
      <c r="C100" s="271">
        <v>0.93409999830000001</v>
      </c>
      <c r="D100" s="272">
        <v>5</v>
      </c>
      <c r="E100" s="271">
        <v>0.15</v>
      </c>
      <c r="F100" s="271">
        <v>4.5333333329999999</v>
      </c>
      <c r="G100" s="271">
        <v>0.24530015899999999</v>
      </c>
      <c r="H100" s="271" t="s">
        <v>17</v>
      </c>
      <c r="I100" s="272">
        <v>1</v>
      </c>
      <c r="J100" s="272" t="str">
        <f>IFERROR(VLOOKUP($B100,'Core Indicators'!$E$3:$EU$906,147,FALSE),"x")</f>
        <v>x</v>
      </c>
      <c r="K100" s="273">
        <v>0.2156739533</v>
      </c>
      <c r="L100" s="271">
        <v>5</v>
      </c>
      <c r="M100" s="272">
        <v>38</v>
      </c>
      <c r="N100" s="272">
        <v>46</v>
      </c>
      <c r="O100" s="272" t="str">
        <f>IFERROR(VLOOKUP(B100,'Core Indicators'!$E$3:$G$9906,3,FALSE),"x")</f>
        <v>x</v>
      </c>
      <c r="P100" s="272">
        <v>17820</v>
      </c>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A100" s="266"/>
      <c r="CB100" s="266"/>
      <c r="CC100" s="266"/>
      <c r="CD100" s="266"/>
      <c r="CE100" s="266"/>
      <c r="CF100" s="266"/>
      <c r="CG100" s="266"/>
      <c r="CH100" s="266"/>
      <c r="CI100" s="266"/>
      <c r="CJ100" s="266"/>
      <c r="CK100" s="266"/>
      <c r="CL100" s="266"/>
      <c r="CM100" s="266"/>
      <c r="CN100" s="266"/>
      <c r="CO100" s="266"/>
      <c r="CP100" s="266"/>
      <c r="CQ100" s="266"/>
      <c r="CR100" s="266"/>
      <c r="CS100" s="266"/>
      <c r="CT100" s="266"/>
      <c r="CU100" s="266"/>
      <c r="CV100" s="266"/>
      <c r="CW100" s="266"/>
      <c r="CX100" s="266"/>
      <c r="CY100" s="266"/>
      <c r="CZ100" s="266"/>
      <c r="DA100" s="266"/>
      <c r="DB100" s="266"/>
      <c r="DC100" s="266"/>
      <c r="DD100" s="266"/>
      <c r="DE100" s="266"/>
      <c r="DF100" s="266"/>
      <c r="DG100" s="266"/>
      <c r="DH100" s="266"/>
      <c r="DI100" s="266"/>
      <c r="DJ100" s="266"/>
      <c r="DK100" s="266"/>
      <c r="DL100" s="266"/>
    </row>
    <row r="101" spans="1:116" x14ac:dyDescent="0.35">
      <c r="A101" s="267" t="s">
        <v>10289</v>
      </c>
      <c r="B101" s="268" t="s">
        <v>10290</v>
      </c>
      <c r="C101" s="271">
        <v>0.64979998859999999</v>
      </c>
      <c r="D101" s="272">
        <v>2</v>
      </c>
      <c r="E101" s="271">
        <v>0.39700000000000002</v>
      </c>
      <c r="F101" s="271">
        <v>3.0833333330000001</v>
      </c>
      <c r="G101" s="271">
        <v>0.46313362470000002</v>
      </c>
      <c r="H101" s="271">
        <v>38.799999999999997</v>
      </c>
      <c r="I101" s="272">
        <v>2</v>
      </c>
      <c r="J101" s="272" t="str">
        <f>IFERROR(VLOOKUP($B101,'Core Indicators'!$E$3:$EU$906,147,FALSE),"x")</f>
        <v>x</v>
      </c>
      <c r="K101" s="273">
        <v>-0.9411007762000001</v>
      </c>
      <c r="L101" s="271">
        <v>2.25</v>
      </c>
      <c r="M101" s="272">
        <v>13</v>
      </c>
      <c r="N101" s="272">
        <v>28</v>
      </c>
      <c r="O101" s="272" t="str">
        <f>IFERROR(VLOOKUP(B101,'Core Indicators'!$E$3:$G$9906,3,FALSE),"x")</f>
        <v>x</v>
      </c>
      <c r="P101" s="272">
        <v>230800</v>
      </c>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S101" s="266"/>
      <c r="CT101" s="266"/>
      <c r="CU101" s="266"/>
      <c r="CV101" s="266"/>
      <c r="CW101" s="266"/>
      <c r="CX101" s="266"/>
      <c r="CY101" s="266"/>
      <c r="CZ101" s="266"/>
      <c r="DA101" s="266"/>
      <c r="DB101" s="266"/>
      <c r="DC101" s="266"/>
      <c r="DD101" s="266"/>
      <c r="DE101" s="266"/>
      <c r="DF101" s="266"/>
      <c r="DG101" s="266"/>
      <c r="DH101" s="266"/>
      <c r="DI101" s="266"/>
      <c r="DJ101" s="266"/>
      <c r="DK101" s="266"/>
      <c r="DL101" s="266"/>
    </row>
    <row r="102" spans="1:116" x14ac:dyDescent="0.35">
      <c r="A102" s="267" t="s">
        <v>621</v>
      </c>
      <c r="B102" s="268" t="s">
        <v>10291</v>
      </c>
      <c r="C102" s="271">
        <v>0.81310000439999996</v>
      </c>
      <c r="D102" s="272">
        <v>6</v>
      </c>
      <c r="E102" s="271">
        <v>0.1</v>
      </c>
      <c r="F102" s="271">
        <v>5.25</v>
      </c>
      <c r="G102" s="271">
        <v>0.36244894649999998</v>
      </c>
      <c r="H102" s="271">
        <v>31.8</v>
      </c>
      <c r="I102" s="272">
        <v>3</v>
      </c>
      <c r="J102" s="272">
        <f>IFERROR(VLOOKUP($B102,'Core Indicators'!$E$3:$EU$906,147,FALSE),"x")</f>
        <v>399</v>
      </c>
      <c r="K102" s="273">
        <v>-0.85828012230000006</v>
      </c>
      <c r="L102" s="271">
        <v>4.75</v>
      </c>
      <c r="M102" s="272">
        <v>42</v>
      </c>
      <c r="N102" s="272">
        <v>24</v>
      </c>
      <c r="O102" s="272">
        <f>IFERROR(VLOOKUP(B102,'Core Indicators'!$E$3:$G$9906,3,FALSE),"x")</f>
        <v>5700000</v>
      </c>
      <c r="P102" s="272">
        <v>10230</v>
      </c>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c r="CA102" s="266"/>
      <c r="CB102" s="266"/>
      <c r="CC102" s="266"/>
      <c r="CD102" s="266"/>
      <c r="CE102" s="266"/>
      <c r="CF102" s="266"/>
      <c r="CG102" s="266"/>
      <c r="CH102" s="266"/>
      <c r="CI102" s="266"/>
      <c r="CJ102" s="266"/>
      <c r="CK102" s="266"/>
      <c r="CL102" s="266"/>
      <c r="CM102" s="266"/>
      <c r="CN102" s="266"/>
      <c r="CO102" s="266"/>
      <c r="CP102" s="266"/>
      <c r="CQ102" s="266"/>
      <c r="CR102" s="266"/>
      <c r="CS102" s="266"/>
      <c r="CT102" s="266"/>
      <c r="CU102" s="266"/>
      <c r="CV102" s="266"/>
      <c r="CW102" s="266"/>
      <c r="CX102" s="266"/>
      <c r="CY102" s="266"/>
      <c r="CZ102" s="266"/>
      <c r="DA102" s="266"/>
      <c r="DB102" s="266"/>
      <c r="DC102" s="266"/>
      <c r="DD102" s="266"/>
      <c r="DE102" s="266"/>
      <c r="DF102" s="266"/>
      <c r="DG102" s="266"/>
      <c r="DH102" s="266"/>
      <c r="DI102" s="266"/>
      <c r="DJ102" s="266"/>
      <c r="DK102" s="266"/>
      <c r="DL102" s="266"/>
    </row>
    <row r="103" spans="1:116" x14ac:dyDescent="0.35">
      <c r="A103" s="267" t="s">
        <v>10292</v>
      </c>
      <c r="B103" s="268" t="s">
        <v>10293</v>
      </c>
      <c r="C103" s="271">
        <v>0.98551100019999993</v>
      </c>
      <c r="D103" s="272">
        <v>11</v>
      </c>
      <c r="E103" s="271">
        <v>0</v>
      </c>
      <c r="F103" s="271">
        <v>6.25</v>
      </c>
      <c r="G103" s="271">
        <v>0.65102151679999998</v>
      </c>
      <c r="H103" s="271">
        <v>35.299999999999997</v>
      </c>
      <c r="I103" s="272">
        <v>0</v>
      </c>
      <c r="J103" s="272" t="str">
        <f>IFERROR(VLOOKUP($B103,'Core Indicators'!$E$3:$EU$906,147,FALSE),"x")</f>
        <v>x</v>
      </c>
      <c r="K103" s="273">
        <v>-0.99521124360000002</v>
      </c>
      <c r="L103" s="271">
        <v>5.5</v>
      </c>
      <c r="M103" s="272">
        <v>64</v>
      </c>
      <c r="N103" s="272">
        <v>25</v>
      </c>
      <c r="O103" s="272" t="str">
        <f>IFERROR(VLOOKUP(B103,'Core Indicators'!$E$3:$G$9906,3,FALSE),"x")</f>
        <v>x</v>
      </c>
      <c r="P103" s="272">
        <v>96320</v>
      </c>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6"/>
      <c r="DD103" s="266"/>
      <c r="DE103" s="266"/>
      <c r="DF103" s="266"/>
      <c r="DG103" s="266"/>
      <c r="DH103" s="266"/>
      <c r="DI103" s="266"/>
      <c r="DJ103" s="266"/>
      <c r="DK103" s="266"/>
      <c r="DL103" s="266"/>
    </row>
    <row r="104" spans="1:116" x14ac:dyDescent="0.35">
      <c r="A104" s="267" t="s">
        <v>101</v>
      </c>
      <c r="B104" s="268" t="s">
        <v>10294</v>
      </c>
      <c r="C104" s="271">
        <v>0.27512803019999998</v>
      </c>
      <c r="D104" s="272">
        <v>1</v>
      </c>
      <c r="E104" s="271">
        <v>0</v>
      </c>
      <c r="F104" s="271">
        <v>2.0499999999999998</v>
      </c>
      <c r="G104" s="271">
        <v>0.1717677189</v>
      </c>
      <c r="H104" s="271" t="s">
        <v>17</v>
      </c>
      <c r="I104" s="272">
        <v>3</v>
      </c>
      <c r="J104" s="272">
        <f>IFERROR(VLOOKUP($B104,'Core Indicators'!$E$3:$EU$906,147,FALSE),"x")</f>
        <v>880</v>
      </c>
      <c r="K104" s="273">
        <v>-1.8480540513999999</v>
      </c>
      <c r="L104" s="271">
        <v>2.75</v>
      </c>
      <c r="M104" s="272">
        <v>9</v>
      </c>
      <c r="N104" s="272">
        <v>18</v>
      </c>
      <c r="O104" s="272">
        <f>IFERROR(VLOOKUP(B104,'Core Indicators'!$E$3:$G$9906,3,FALSE),"x")</f>
        <v>7391000</v>
      </c>
      <c r="P104" s="272">
        <v>1759540</v>
      </c>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c r="DC104" s="266"/>
      <c r="DD104" s="266"/>
      <c r="DE104" s="266"/>
      <c r="DF104" s="266"/>
      <c r="DG104" s="266"/>
      <c r="DH104" s="266"/>
      <c r="DI104" s="266"/>
      <c r="DJ104" s="266"/>
      <c r="DK104" s="266"/>
      <c r="DL104" s="266"/>
    </row>
    <row r="105" spans="1:116" x14ac:dyDescent="0.35">
      <c r="A105" s="267" t="s">
        <v>10295</v>
      </c>
      <c r="B105" s="268" t="s">
        <v>10296</v>
      </c>
      <c r="C105" s="271">
        <v>0</v>
      </c>
      <c r="D105" s="272">
        <v>12</v>
      </c>
      <c r="E105" s="271">
        <v>0</v>
      </c>
      <c r="F105" s="271" t="s">
        <v>17</v>
      </c>
      <c r="G105" s="271">
        <v>0.33299378600000001</v>
      </c>
      <c r="H105" s="271">
        <v>51.2</v>
      </c>
      <c r="I105" s="272">
        <v>0</v>
      </c>
      <c r="J105" s="272" t="str">
        <f>IFERROR(VLOOKUP($B105,'Core Indicators'!$E$3:$EU$906,147,FALSE),"x")</f>
        <v>x</v>
      </c>
      <c r="K105" s="273">
        <v>0.569129467</v>
      </c>
      <c r="L105" s="271" t="s">
        <v>17</v>
      </c>
      <c r="M105" s="272">
        <v>92</v>
      </c>
      <c r="N105" s="272">
        <v>55</v>
      </c>
      <c r="O105" s="272" t="str">
        <f>IFERROR(VLOOKUP(B105,'Core Indicators'!$E$3:$G$9906,3,FALSE),"x")</f>
        <v>x</v>
      </c>
      <c r="P105" s="272">
        <v>610</v>
      </c>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row>
    <row r="106" spans="1:116" x14ac:dyDescent="0.35">
      <c r="A106" s="267" t="s">
        <v>10297</v>
      </c>
      <c r="B106" s="268" t="s">
        <v>10298</v>
      </c>
      <c r="C106" s="271">
        <v>0</v>
      </c>
      <c r="D106" s="272">
        <v>12</v>
      </c>
      <c r="E106" s="271">
        <v>0</v>
      </c>
      <c r="F106" s="271" t="s">
        <v>17</v>
      </c>
      <c r="G106" s="271" t="s">
        <v>17</v>
      </c>
      <c r="H106" s="271" t="s">
        <v>17</v>
      </c>
      <c r="I106" s="272">
        <v>0</v>
      </c>
      <c r="J106" s="272" t="str">
        <f>IFERROR(VLOOKUP($B106,'Core Indicators'!$E$3:$EU$906,147,FALSE),"x")</f>
        <v>x</v>
      </c>
      <c r="K106" s="273">
        <v>1.6793329716000001</v>
      </c>
      <c r="L106" s="271" t="s">
        <v>17</v>
      </c>
      <c r="M106" s="272">
        <v>90</v>
      </c>
      <c r="N106" s="272" t="s">
        <v>17</v>
      </c>
      <c r="O106" s="272" t="str">
        <f>IFERROR(VLOOKUP(B106,'Core Indicators'!$E$3:$G$9906,3,FALSE),"x")</f>
        <v>x</v>
      </c>
      <c r="P106" s="272">
        <v>160</v>
      </c>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row>
    <row r="107" spans="1:116" x14ac:dyDescent="0.35">
      <c r="A107" s="267" t="s">
        <v>2896</v>
      </c>
      <c r="B107" s="268" t="s">
        <v>10299</v>
      </c>
      <c r="C107" s="271">
        <v>0.41569999959999998</v>
      </c>
      <c r="D107" s="272">
        <v>5</v>
      </c>
      <c r="E107" s="271">
        <v>0.11</v>
      </c>
      <c r="F107" s="271">
        <v>6.2</v>
      </c>
      <c r="G107" s="271">
        <v>0.37970115970000001</v>
      </c>
      <c r="H107" s="271">
        <v>39.299999999999997</v>
      </c>
      <c r="I107" s="272">
        <v>3</v>
      </c>
      <c r="J107" s="272">
        <f>IFERROR(VLOOKUP($B107,'Core Indicators'!$E$3:$EU$906,147,FALSE),"x")</f>
        <v>33</v>
      </c>
      <c r="K107" s="273">
        <v>-1.1983425400000001E-2</v>
      </c>
      <c r="L107" s="271">
        <v>6.5</v>
      </c>
      <c r="M107" s="272">
        <v>54</v>
      </c>
      <c r="N107" s="272">
        <v>34</v>
      </c>
      <c r="O107" s="272">
        <f>IFERROR(VLOOKUP(B107,'Core Indicators'!$E$3:$G$9906,3,FALSE),"x")</f>
        <v>22037000</v>
      </c>
      <c r="P107" s="272">
        <v>61860</v>
      </c>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row>
    <row r="108" spans="1:116" x14ac:dyDescent="0.35">
      <c r="A108" s="267" t="s">
        <v>7580</v>
      </c>
      <c r="B108" s="268" t="s">
        <v>10300</v>
      </c>
      <c r="C108" s="271">
        <v>0</v>
      </c>
      <c r="D108" s="272">
        <v>11</v>
      </c>
      <c r="E108" s="271">
        <v>0</v>
      </c>
      <c r="F108" s="271">
        <v>5.8</v>
      </c>
      <c r="G108" s="271">
        <v>0.54603114490000004</v>
      </c>
      <c r="H108" s="271">
        <v>44.9</v>
      </c>
      <c r="I108" s="272">
        <v>0</v>
      </c>
      <c r="J108" s="272">
        <f>IFERROR(VLOOKUP($B108,'Core Indicators'!$E$3:$EU$906,147,FALSE),"x")</f>
        <v>0</v>
      </c>
      <c r="K108" s="273">
        <v>-0.38059708479999999</v>
      </c>
      <c r="L108" s="271">
        <v>5</v>
      </c>
      <c r="M108" s="272">
        <v>66</v>
      </c>
      <c r="N108" s="272">
        <v>39</v>
      </c>
      <c r="O108" s="272">
        <f>IFERROR(VLOOKUP(B108,'Core Indicators'!$E$3:$G$9906,3,FALSE),"x")</f>
        <v>2341000</v>
      </c>
      <c r="P108" s="272">
        <v>30360</v>
      </c>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row>
    <row r="109" spans="1:116" x14ac:dyDescent="0.35">
      <c r="A109" s="267" t="s">
        <v>3196</v>
      </c>
      <c r="B109" s="268" t="s">
        <v>10301</v>
      </c>
      <c r="C109" s="271">
        <v>0.28331598740000002</v>
      </c>
      <c r="D109" s="272">
        <v>9</v>
      </c>
      <c r="E109" s="271">
        <v>0.13</v>
      </c>
      <c r="F109" s="271">
        <v>9.5</v>
      </c>
      <c r="G109" s="271">
        <v>0.12419569599999999</v>
      </c>
      <c r="H109" s="271">
        <v>35.700000000000003</v>
      </c>
      <c r="I109" s="272">
        <v>0</v>
      </c>
      <c r="J109" s="272">
        <f>IFERROR(VLOOKUP($B109,'Core Indicators'!$E$3:$EU$906,147,FALSE),"x")</f>
        <v>0</v>
      </c>
      <c r="K109" s="273">
        <v>1.022870779</v>
      </c>
      <c r="L109" s="271">
        <v>9.75</v>
      </c>
      <c r="M109" s="272">
        <v>89</v>
      </c>
      <c r="N109" s="272">
        <v>61</v>
      </c>
      <c r="O109" s="272">
        <f>IFERROR(VLOOKUP(B109,'Core Indicators'!$E$3:$G$9906,3,FALSE),"x")</f>
        <v>2876000</v>
      </c>
      <c r="P109" s="272">
        <v>62610</v>
      </c>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6"/>
      <c r="DD109" s="266"/>
      <c r="DE109" s="266"/>
      <c r="DF109" s="266"/>
      <c r="DG109" s="266"/>
      <c r="DH109" s="266"/>
      <c r="DI109" s="266"/>
      <c r="DJ109" s="266"/>
      <c r="DK109" s="266"/>
      <c r="DL109" s="266"/>
    </row>
    <row r="110" spans="1:116" x14ac:dyDescent="0.35">
      <c r="A110" s="267" t="s">
        <v>10302</v>
      </c>
      <c r="B110" s="268" t="s">
        <v>10303</v>
      </c>
      <c r="C110" s="271">
        <v>0</v>
      </c>
      <c r="D110" s="272">
        <v>14</v>
      </c>
      <c r="E110" s="271">
        <v>0</v>
      </c>
      <c r="F110" s="271" t="s">
        <v>17</v>
      </c>
      <c r="G110" s="271">
        <v>7.8352409200000001E-2</v>
      </c>
      <c r="H110" s="271">
        <v>35.4</v>
      </c>
      <c r="I110" s="272">
        <v>0</v>
      </c>
      <c r="J110" s="272" t="str">
        <f>IFERROR(VLOOKUP($B110,'Core Indicators'!$E$3:$EU$906,147,FALSE),"x")</f>
        <v>x</v>
      </c>
      <c r="K110" s="273">
        <v>1.7934256792000001</v>
      </c>
      <c r="L110" s="271" t="s">
        <v>17</v>
      </c>
      <c r="M110" s="272">
        <v>97</v>
      </c>
      <c r="N110" s="272">
        <v>78</v>
      </c>
      <c r="O110" s="272" t="str">
        <f>IFERROR(VLOOKUP(B110,'Core Indicators'!$E$3:$G$9906,3,FALSE),"x")</f>
        <v>x</v>
      </c>
      <c r="P110" s="272">
        <v>2574.5</v>
      </c>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c r="CA110" s="266"/>
      <c r="CB110" s="266"/>
      <c r="CC110" s="266"/>
      <c r="CD110" s="266"/>
      <c r="CE110" s="266"/>
      <c r="CF110" s="266"/>
      <c r="CG110" s="266"/>
      <c r="CH110" s="266"/>
      <c r="CI110" s="266"/>
      <c r="CJ110" s="266"/>
      <c r="CK110" s="266"/>
      <c r="CL110" s="266"/>
      <c r="CM110" s="266"/>
      <c r="CN110" s="266"/>
      <c r="CO110" s="266"/>
      <c r="CP110" s="266"/>
      <c r="CQ110" s="266"/>
      <c r="CR110" s="266"/>
      <c r="CS110" s="266"/>
      <c r="CT110" s="266"/>
      <c r="CU110" s="266"/>
      <c r="CV110" s="266"/>
      <c r="CW110" s="266"/>
      <c r="CX110" s="266"/>
      <c r="CY110" s="266"/>
      <c r="CZ110" s="266"/>
      <c r="DA110" s="266"/>
      <c r="DB110" s="266"/>
      <c r="DC110" s="266"/>
      <c r="DD110" s="266"/>
      <c r="DE110" s="266"/>
      <c r="DF110" s="266"/>
      <c r="DG110" s="266"/>
      <c r="DH110" s="266"/>
      <c r="DI110" s="266"/>
      <c r="DJ110" s="266"/>
      <c r="DK110" s="266"/>
      <c r="DL110" s="266"/>
    </row>
    <row r="111" spans="1:116" x14ac:dyDescent="0.35">
      <c r="A111" s="267" t="s">
        <v>3208</v>
      </c>
      <c r="B111" s="268" t="s">
        <v>10304</v>
      </c>
      <c r="C111" s="271">
        <v>0.57146297740000007</v>
      </c>
      <c r="D111" s="272">
        <v>10</v>
      </c>
      <c r="E111" s="271">
        <v>0.35299999999999998</v>
      </c>
      <c r="F111" s="271">
        <v>8.9499999999999993</v>
      </c>
      <c r="G111" s="271">
        <v>0.16942693950000001</v>
      </c>
      <c r="H111" s="271">
        <v>35.1</v>
      </c>
      <c r="I111" s="272">
        <v>0</v>
      </c>
      <c r="J111" s="272">
        <f>IFERROR(VLOOKUP($B111,'Core Indicators'!$E$3:$EU$906,147,FALSE),"x")</f>
        <v>0</v>
      </c>
      <c r="K111" s="273">
        <v>1.0139242411</v>
      </c>
      <c r="L111" s="271">
        <v>8.25</v>
      </c>
      <c r="M111" s="272">
        <v>88</v>
      </c>
      <c r="N111" s="272">
        <v>60</v>
      </c>
      <c r="O111" s="272">
        <f>IFERROR(VLOOKUP(B111,'Core Indicators'!$E$3:$G$9906,3,FALSE),"x")</f>
        <v>1925000</v>
      </c>
      <c r="P111" s="272">
        <v>62230</v>
      </c>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6"/>
      <c r="CQ111" s="266"/>
      <c r="CR111" s="266"/>
      <c r="CS111" s="266"/>
      <c r="CT111" s="266"/>
      <c r="CU111" s="266"/>
      <c r="CV111" s="266"/>
      <c r="CW111" s="266"/>
      <c r="CX111" s="266"/>
      <c r="CY111" s="266"/>
      <c r="CZ111" s="266"/>
      <c r="DA111" s="266"/>
      <c r="DB111" s="266"/>
      <c r="DC111" s="266"/>
      <c r="DD111" s="266"/>
      <c r="DE111" s="266"/>
      <c r="DF111" s="266"/>
      <c r="DG111" s="266"/>
      <c r="DH111" s="266"/>
      <c r="DI111" s="266"/>
      <c r="DJ111" s="266"/>
      <c r="DK111" s="266"/>
      <c r="DL111" s="266"/>
    </row>
    <row r="112" spans="1:116" x14ac:dyDescent="0.35">
      <c r="A112" s="267" t="s">
        <v>265</v>
      </c>
      <c r="B112" s="268" t="s">
        <v>10305</v>
      </c>
      <c r="C112" s="271">
        <v>0.49561599899999997</v>
      </c>
      <c r="D112" s="272">
        <v>5</v>
      </c>
      <c r="E112" s="271">
        <v>0.4</v>
      </c>
      <c r="F112" s="271">
        <v>3.516666667</v>
      </c>
      <c r="G112" s="271">
        <v>0.4923099393</v>
      </c>
      <c r="H112" s="271">
        <v>39.5</v>
      </c>
      <c r="I112" s="272">
        <v>3</v>
      </c>
      <c r="J112" s="272">
        <f>IFERROR(VLOOKUP($B112,'Core Indicators'!$E$3:$EU$906,147,FALSE),"x")</f>
        <v>171</v>
      </c>
      <c r="K112" s="273">
        <v>-0.13564912970000001</v>
      </c>
      <c r="L112" s="271">
        <v>3.25</v>
      </c>
      <c r="M112" s="272">
        <v>37</v>
      </c>
      <c r="N112" s="272">
        <v>38</v>
      </c>
      <c r="O112" s="272">
        <f>IFERROR(VLOOKUP(B112,'Core Indicators'!$E$3:$G$9906,3,FALSE),"x")</f>
        <v>38127000</v>
      </c>
      <c r="P112" s="272">
        <v>446300</v>
      </c>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6"/>
      <c r="BT112" s="266"/>
      <c r="BU112" s="266"/>
      <c r="BV112" s="266"/>
      <c r="BW112" s="266"/>
      <c r="BX112" s="266"/>
      <c r="BY112" s="266"/>
      <c r="BZ112" s="266"/>
      <c r="CA112" s="266"/>
      <c r="CB112" s="266"/>
      <c r="CC112" s="266"/>
      <c r="CD112" s="266"/>
      <c r="CE112" s="266"/>
      <c r="CF112" s="266"/>
      <c r="CG112" s="266"/>
      <c r="CH112" s="266"/>
      <c r="CI112" s="266"/>
      <c r="CJ112" s="266"/>
      <c r="CK112" s="266"/>
      <c r="CL112" s="266"/>
      <c r="CM112" s="266"/>
      <c r="CN112" s="266"/>
      <c r="CO112" s="266"/>
      <c r="CP112" s="266"/>
      <c r="CQ112" s="266"/>
      <c r="CR112" s="266"/>
      <c r="CS112" s="266"/>
      <c r="CT112" s="266"/>
      <c r="CU112" s="266"/>
      <c r="CV112" s="266"/>
      <c r="CW112" s="266"/>
      <c r="CX112" s="266"/>
      <c r="CY112" s="266"/>
      <c r="CZ112" s="266"/>
      <c r="DA112" s="266"/>
      <c r="DB112" s="266"/>
      <c r="DC112" s="266"/>
      <c r="DD112" s="266"/>
      <c r="DE112" s="266"/>
      <c r="DF112" s="266"/>
      <c r="DG112" s="266"/>
      <c r="DH112" s="266"/>
      <c r="DI112" s="266"/>
      <c r="DJ112" s="266"/>
      <c r="DK112" s="266"/>
      <c r="DL112" s="266"/>
    </row>
    <row r="113" spans="1:116" x14ac:dyDescent="0.35">
      <c r="A113" s="267" t="s">
        <v>10306</v>
      </c>
      <c r="B113" s="268" t="s">
        <v>10307</v>
      </c>
      <c r="C113" s="271" t="s">
        <v>17</v>
      </c>
      <c r="D113" s="272" t="s">
        <v>17</v>
      </c>
      <c r="E113" s="271" t="s">
        <v>17</v>
      </c>
      <c r="F113" s="271" t="s">
        <v>17</v>
      </c>
      <c r="G113" s="271" t="s">
        <v>17</v>
      </c>
      <c r="H113" s="271" t="s">
        <v>17</v>
      </c>
      <c r="I113" s="272" t="s">
        <v>17</v>
      </c>
      <c r="J113" s="272" t="str">
        <f>IFERROR(VLOOKUP($B113,'Core Indicators'!$E$3:$EU$906,147,FALSE),"x")</f>
        <v>x</v>
      </c>
      <c r="K113" s="273" t="s">
        <v>17</v>
      </c>
      <c r="L113" s="271" t="s">
        <v>17</v>
      </c>
      <c r="M113" s="272">
        <v>82</v>
      </c>
      <c r="N113" s="272" t="s">
        <v>17</v>
      </c>
      <c r="O113" s="272" t="str">
        <f>IFERROR(VLOOKUP(B113,'Core Indicators'!$E$3:$G$9906,3,FALSE),"x")</f>
        <v>x</v>
      </c>
      <c r="P113" s="272" t="s">
        <v>17</v>
      </c>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c r="CA113" s="266"/>
      <c r="CB113" s="266"/>
      <c r="CC113" s="266"/>
      <c r="CD113" s="266"/>
      <c r="CE113" s="266"/>
      <c r="CF113" s="266"/>
      <c r="CG113" s="266"/>
      <c r="CH113" s="266"/>
      <c r="CI113" s="266"/>
      <c r="CJ113" s="266"/>
      <c r="CK113" s="266"/>
      <c r="CL113" s="266"/>
      <c r="CM113" s="266"/>
      <c r="CN113" s="266"/>
      <c r="CO113" s="266"/>
      <c r="CP113" s="266"/>
      <c r="CQ113" s="266"/>
      <c r="CR113" s="266"/>
      <c r="CS113" s="266"/>
      <c r="CT113" s="266"/>
      <c r="CU113" s="266"/>
      <c r="CV113" s="266"/>
      <c r="CW113" s="266"/>
      <c r="CX113" s="266"/>
      <c r="CY113" s="266"/>
      <c r="CZ113" s="266"/>
      <c r="DA113" s="266"/>
      <c r="DB113" s="266"/>
      <c r="DC113" s="266"/>
      <c r="DD113" s="266"/>
      <c r="DE113" s="266"/>
      <c r="DF113" s="266"/>
      <c r="DG113" s="266"/>
      <c r="DH113" s="266"/>
      <c r="DI113" s="266"/>
      <c r="DJ113" s="266"/>
      <c r="DK113" s="266"/>
      <c r="DL113" s="266"/>
    </row>
    <row r="114" spans="1:116" x14ac:dyDescent="0.35">
      <c r="A114" s="267" t="s">
        <v>3220</v>
      </c>
      <c r="B114" s="268" t="s">
        <v>10308</v>
      </c>
      <c r="C114" s="271">
        <v>0.42207301920000001</v>
      </c>
      <c r="D114" s="272">
        <v>7</v>
      </c>
      <c r="E114" s="271">
        <v>0.19400000000000001</v>
      </c>
      <c r="F114" s="271">
        <v>6.7</v>
      </c>
      <c r="G114" s="271">
        <v>0.2284775829</v>
      </c>
      <c r="H114" s="271">
        <v>25.7</v>
      </c>
      <c r="I114" s="272">
        <v>2</v>
      </c>
      <c r="J114" s="272">
        <f>IFERROR(VLOOKUP($B114,'Core Indicators'!$E$3:$EU$906,147,FALSE),"x")</f>
        <v>0</v>
      </c>
      <c r="K114" s="273">
        <v>-0.37302857639999998</v>
      </c>
      <c r="L114" s="271">
        <v>4.5</v>
      </c>
      <c r="M114" s="272">
        <v>61</v>
      </c>
      <c r="N114" s="272">
        <v>42</v>
      </c>
      <c r="O114" s="272">
        <f>IFERROR(VLOOKUP(B114,'Core Indicators'!$E$3:$G$9906,3,FALSE),"x")</f>
        <v>2665000</v>
      </c>
      <c r="P114" s="272">
        <v>32970</v>
      </c>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c r="CA114" s="266"/>
      <c r="CB114" s="266"/>
      <c r="CC114" s="266"/>
      <c r="CD114" s="266"/>
      <c r="CE114" s="266"/>
      <c r="CF114" s="266"/>
      <c r="CG114" s="266"/>
      <c r="CH114" s="266"/>
      <c r="CI114" s="266"/>
      <c r="CJ114" s="266"/>
      <c r="CK114" s="266"/>
      <c r="CL114" s="266"/>
      <c r="CM114" s="266"/>
      <c r="CN114" s="266"/>
      <c r="CO114" s="266"/>
      <c r="CP114" s="266"/>
      <c r="CQ114" s="266"/>
      <c r="CR114" s="266"/>
      <c r="CS114" s="266"/>
      <c r="CT114" s="266"/>
      <c r="CU114" s="266"/>
      <c r="CV114" s="266"/>
      <c r="CW114" s="266"/>
      <c r="CX114" s="266"/>
      <c r="CY114" s="266"/>
      <c r="CZ114" s="266"/>
      <c r="DA114" s="266"/>
      <c r="DB114" s="266"/>
      <c r="DC114" s="266"/>
      <c r="DD114" s="266"/>
      <c r="DE114" s="266"/>
      <c r="DF114" s="266"/>
      <c r="DG114" s="266"/>
      <c r="DH114" s="266"/>
      <c r="DI114" s="266"/>
      <c r="DJ114" s="266"/>
      <c r="DK114" s="266"/>
      <c r="DL114" s="266"/>
    </row>
    <row r="115" spans="1:116" x14ac:dyDescent="0.35">
      <c r="A115" s="267" t="s">
        <v>2094</v>
      </c>
      <c r="B115" s="268" t="s">
        <v>10309</v>
      </c>
      <c r="C115" s="271">
        <v>0.61453398950000004</v>
      </c>
      <c r="D115" s="272">
        <v>6</v>
      </c>
      <c r="E115" s="271">
        <v>0</v>
      </c>
      <c r="F115" s="271">
        <v>4.516666667</v>
      </c>
      <c r="G115" s="271" t="s">
        <v>17</v>
      </c>
      <c r="H115" s="271">
        <v>42.6</v>
      </c>
      <c r="I115" s="272">
        <v>0</v>
      </c>
      <c r="J115" s="272">
        <f>IFERROR(VLOOKUP($B115,'Core Indicators'!$E$3:$EU$906,147,FALSE),"x")</f>
        <v>19</v>
      </c>
      <c r="K115" s="273">
        <v>-1.0088132620000001</v>
      </c>
      <c r="L115" s="271">
        <v>4.25</v>
      </c>
      <c r="M115" s="272">
        <v>58</v>
      </c>
      <c r="N115" s="272">
        <v>25</v>
      </c>
      <c r="O115" s="272">
        <f>IFERROR(VLOOKUP(B115,'Core Indicators'!$E$3:$G$9906,3,FALSE),"x")</f>
        <v>31121000</v>
      </c>
      <c r="P115" s="272">
        <v>581800</v>
      </c>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6"/>
      <c r="DL115" s="266"/>
    </row>
    <row r="116" spans="1:116" x14ac:dyDescent="0.35">
      <c r="A116" s="267" t="s">
        <v>10310</v>
      </c>
      <c r="B116" s="268" t="s">
        <v>10311</v>
      </c>
      <c r="C116" s="271">
        <v>1.9899981099999998E-2</v>
      </c>
      <c r="D116" s="272">
        <v>8</v>
      </c>
      <c r="E116" s="271">
        <v>0</v>
      </c>
      <c r="F116" s="271" t="s">
        <v>17</v>
      </c>
      <c r="G116" s="271">
        <v>0.36658249790000003</v>
      </c>
      <c r="H116" s="271">
        <v>31.3</v>
      </c>
      <c r="I116" s="272">
        <v>3</v>
      </c>
      <c r="J116" s="272" t="str">
        <f>IFERROR(VLOOKUP($B116,'Core Indicators'!$E$3:$EU$906,147,FALSE),"x")</f>
        <v>x</v>
      </c>
      <c r="K116" s="273">
        <v>-0.41108790039999998</v>
      </c>
      <c r="L116" s="271" t="s">
        <v>17</v>
      </c>
      <c r="M116" s="272">
        <v>44</v>
      </c>
      <c r="N116" s="272">
        <v>39</v>
      </c>
      <c r="O116" s="272" t="str">
        <f>IFERROR(VLOOKUP(B116,'Core Indicators'!$E$3:$G$9906,3,FALSE),"x")</f>
        <v>x</v>
      </c>
      <c r="P116" s="272">
        <v>300</v>
      </c>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c r="BV116" s="266"/>
      <c r="BW116" s="266"/>
      <c r="BX116" s="266"/>
      <c r="BY116" s="266"/>
      <c r="BZ116" s="266"/>
      <c r="CA116" s="266"/>
      <c r="CB116" s="266"/>
      <c r="CC116" s="266"/>
      <c r="CD116" s="266"/>
      <c r="CE116" s="266"/>
      <c r="CF116" s="266"/>
      <c r="CG116" s="266"/>
      <c r="CH116" s="266"/>
      <c r="CI116" s="266"/>
      <c r="CJ116" s="266"/>
      <c r="CK116" s="266"/>
      <c r="CL116" s="266"/>
      <c r="CM116" s="266"/>
      <c r="CN116" s="266"/>
      <c r="CO116" s="266"/>
      <c r="CP116" s="266"/>
      <c r="CQ116" s="266"/>
      <c r="CR116" s="266"/>
      <c r="CS116" s="266"/>
      <c r="CT116" s="266"/>
      <c r="CU116" s="266"/>
      <c r="CV116" s="266"/>
      <c r="CW116" s="266"/>
      <c r="CX116" s="266"/>
      <c r="CY116" s="266"/>
      <c r="CZ116" s="266"/>
      <c r="DA116" s="266"/>
      <c r="DB116" s="266"/>
      <c r="DC116" s="266"/>
      <c r="DD116" s="266"/>
      <c r="DE116" s="266"/>
      <c r="DF116" s="266"/>
      <c r="DG116" s="266"/>
      <c r="DH116" s="266"/>
      <c r="DI116" s="266"/>
      <c r="DJ116" s="266"/>
      <c r="DK116" s="266"/>
      <c r="DL116" s="266"/>
    </row>
    <row r="117" spans="1:116" x14ac:dyDescent="0.35">
      <c r="A117" s="267" t="s">
        <v>1167</v>
      </c>
      <c r="B117" s="268" t="s">
        <v>10312</v>
      </c>
      <c r="C117" s="271">
        <v>0.33568600009999999</v>
      </c>
      <c r="D117" s="272">
        <v>10</v>
      </c>
      <c r="E117" s="271">
        <v>0.11</v>
      </c>
      <c r="F117" s="271">
        <v>5.7</v>
      </c>
      <c r="G117" s="271">
        <v>0.334242492</v>
      </c>
      <c r="H117" s="271">
        <v>45.4</v>
      </c>
      <c r="I117" s="272">
        <v>4</v>
      </c>
      <c r="J117" s="272">
        <f>IFERROR(VLOOKUP($B117,'Core Indicators'!$E$3:$EU$906,147,FALSE),"x")</f>
        <v>4181</v>
      </c>
      <c r="K117" s="273">
        <v>-0.65810358520000001</v>
      </c>
      <c r="L117" s="271">
        <v>5</v>
      </c>
      <c r="M117" s="272">
        <v>60</v>
      </c>
      <c r="N117" s="272">
        <v>31</v>
      </c>
      <c r="O117" s="272">
        <f>IFERROR(VLOOKUP(B117,'Core Indicators'!$E$3:$G$9906,3,FALSE),"x")</f>
        <v>127504000</v>
      </c>
      <c r="P117" s="272">
        <v>1943950</v>
      </c>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66"/>
      <c r="BZ117" s="266"/>
      <c r="CA117" s="266"/>
      <c r="CB117" s="266"/>
      <c r="CC117" s="266"/>
      <c r="CD117" s="266"/>
      <c r="CE117" s="266"/>
      <c r="CF117" s="266"/>
      <c r="CG117" s="266"/>
      <c r="CH117" s="266"/>
      <c r="CI117" s="266"/>
      <c r="CJ117" s="266"/>
      <c r="CK117" s="266"/>
      <c r="CL117" s="266"/>
      <c r="CM117" s="266"/>
      <c r="CN117" s="266"/>
      <c r="CO117" s="266"/>
      <c r="CP117" s="266"/>
      <c r="CQ117" s="266"/>
      <c r="CR117" s="266"/>
      <c r="CS117" s="266"/>
      <c r="CT117" s="266"/>
      <c r="CU117" s="266"/>
      <c r="CV117" s="266"/>
      <c r="CW117" s="266"/>
      <c r="CX117" s="266"/>
      <c r="CY117" s="266"/>
      <c r="CZ117" s="266"/>
      <c r="DA117" s="266"/>
      <c r="DB117" s="266"/>
      <c r="DC117" s="266"/>
      <c r="DD117" s="266"/>
      <c r="DE117" s="266"/>
      <c r="DF117" s="266"/>
      <c r="DG117" s="266"/>
      <c r="DH117" s="266"/>
      <c r="DI117" s="266"/>
      <c r="DJ117" s="266"/>
      <c r="DK117" s="266"/>
      <c r="DL117" s="266"/>
    </row>
    <row r="118" spans="1:116" x14ac:dyDescent="0.35">
      <c r="A118" s="267" t="s">
        <v>10313</v>
      </c>
      <c r="B118" s="268" t="s">
        <v>10314</v>
      </c>
      <c r="C118" s="271">
        <v>0</v>
      </c>
      <c r="D118" s="272">
        <v>12</v>
      </c>
      <c r="E118" s="271">
        <v>0</v>
      </c>
      <c r="F118" s="271" t="s">
        <v>17</v>
      </c>
      <c r="G118" s="271" t="s">
        <v>17</v>
      </c>
      <c r="H118" s="271" t="s">
        <v>17</v>
      </c>
      <c r="I118" s="272">
        <v>0</v>
      </c>
      <c r="J118" s="272" t="str">
        <f>IFERROR(VLOOKUP($B118,'Core Indicators'!$E$3:$EU$906,147,FALSE),"x")</f>
        <v>x</v>
      </c>
      <c r="K118" s="273">
        <v>-3.3094067099999999E-2</v>
      </c>
      <c r="L118" s="271" t="s">
        <v>17</v>
      </c>
      <c r="M118" s="272">
        <v>93</v>
      </c>
      <c r="N118" s="272" t="s">
        <v>17</v>
      </c>
      <c r="O118" s="272" t="str">
        <f>IFERROR(VLOOKUP(B118,'Core Indicators'!$E$3:$G$9906,3,FALSE),"x")</f>
        <v>x</v>
      </c>
      <c r="P118" s="272">
        <v>180</v>
      </c>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6"/>
      <c r="BT118" s="266"/>
      <c r="BU118" s="266"/>
      <c r="BV118" s="266"/>
      <c r="BW118" s="266"/>
      <c r="BX118" s="266"/>
      <c r="BY118" s="266"/>
      <c r="BZ118" s="266"/>
      <c r="CA118" s="266"/>
      <c r="CB118" s="266"/>
      <c r="CC118" s="266"/>
      <c r="CD118" s="266"/>
      <c r="CE118" s="266"/>
      <c r="CF118" s="266"/>
      <c r="CG118" s="266"/>
      <c r="CH118" s="266"/>
      <c r="CI118" s="266"/>
      <c r="CJ118" s="266"/>
      <c r="CK118" s="266"/>
      <c r="CL118" s="266"/>
      <c r="CM118" s="266"/>
      <c r="CN118" s="266"/>
      <c r="CO118" s="266"/>
      <c r="CP118" s="266"/>
      <c r="CQ118" s="266"/>
      <c r="CR118" s="266"/>
      <c r="CS118" s="266"/>
      <c r="CT118" s="266"/>
      <c r="CU118" s="266"/>
      <c r="CV118" s="266"/>
      <c r="CW118" s="266"/>
      <c r="CX118" s="266"/>
      <c r="CY118" s="266"/>
      <c r="CZ118" s="266"/>
      <c r="DA118" s="266"/>
      <c r="DB118" s="266"/>
      <c r="DC118" s="266"/>
      <c r="DD118" s="266"/>
      <c r="DE118" s="266"/>
      <c r="DF118" s="266"/>
      <c r="DG118" s="266"/>
      <c r="DH118" s="266"/>
      <c r="DI118" s="266"/>
      <c r="DJ118" s="266"/>
      <c r="DK118" s="266"/>
      <c r="DL118" s="266"/>
    </row>
    <row r="119" spans="1:116" x14ac:dyDescent="0.35">
      <c r="A119" s="267" t="s">
        <v>10315</v>
      </c>
      <c r="B119" s="268" t="s">
        <v>10316</v>
      </c>
      <c r="C119" s="271">
        <v>0.52166897280000002</v>
      </c>
      <c r="D119" s="272">
        <v>10</v>
      </c>
      <c r="E119" s="271">
        <v>0.06</v>
      </c>
      <c r="F119" s="271">
        <v>7.75</v>
      </c>
      <c r="G119" s="271">
        <v>0.1450303838</v>
      </c>
      <c r="H119" s="271">
        <v>33</v>
      </c>
      <c r="I119" s="272">
        <v>3</v>
      </c>
      <c r="J119" s="272" t="str">
        <f>IFERROR(VLOOKUP($B119,'Core Indicators'!$E$3:$EU$906,147,FALSE),"x")</f>
        <v>x</v>
      </c>
      <c r="K119" s="273">
        <v>-0.24343633649999999</v>
      </c>
      <c r="L119" s="271">
        <v>6.5</v>
      </c>
      <c r="M119" s="272">
        <v>67</v>
      </c>
      <c r="N119" s="272">
        <v>42</v>
      </c>
      <c r="O119" s="272" t="str">
        <f>IFERROR(VLOOKUP(B119,'Core Indicators'!$E$3:$G$9906,3,FALSE),"x")</f>
        <v>x</v>
      </c>
      <c r="P119" s="272">
        <v>25220</v>
      </c>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266"/>
      <c r="BT119" s="266"/>
      <c r="BU119" s="266"/>
      <c r="BV119" s="266"/>
      <c r="BW119" s="266"/>
      <c r="BX119" s="266"/>
      <c r="BY119" s="266"/>
      <c r="BZ119" s="266"/>
      <c r="CA119" s="266"/>
      <c r="CB119" s="266"/>
      <c r="CC119" s="266"/>
      <c r="CD119" s="266"/>
      <c r="CE119" s="266"/>
      <c r="CF119" s="266"/>
      <c r="CG119" s="266"/>
      <c r="CH119" s="266"/>
      <c r="CI119" s="266"/>
      <c r="CJ119" s="266"/>
      <c r="CK119" s="266"/>
      <c r="CL119" s="266"/>
      <c r="CM119" s="266"/>
      <c r="CN119" s="266"/>
      <c r="CO119" s="266"/>
      <c r="CP119" s="266"/>
      <c r="CQ119" s="266"/>
      <c r="CR119" s="266"/>
      <c r="CS119" s="266"/>
      <c r="CT119" s="266"/>
      <c r="CU119" s="266"/>
      <c r="CV119" s="266"/>
      <c r="CW119" s="266"/>
      <c r="CX119" s="266"/>
      <c r="CY119" s="266"/>
      <c r="CZ119" s="266"/>
      <c r="DA119" s="266"/>
      <c r="DB119" s="266"/>
      <c r="DC119" s="266"/>
      <c r="DD119" s="266"/>
      <c r="DE119" s="266"/>
      <c r="DF119" s="266"/>
      <c r="DG119" s="266"/>
      <c r="DH119" s="266"/>
      <c r="DI119" s="266"/>
      <c r="DJ119" s="266"/>
      <c r="DK119" s="266"/>
      <c r="DL119" s="266"/>
    </row>
    <row r="120" spans="1:116" x14ac:dyDescent="0.35">
      <c r="A120" s="267" t="s">
        <v>15</v>
      </c>
      <c r="B120" s="268" t="s">
        <v>10317</v>
      </c>
      <c r="C120" s="271">
        <v>0.1842000429</v>
      </c>
      <c r="D120" s="272">
        <v>12</v>
      </c>
      <c r="E120" s="271">
        <v>0</v>
      </c>
      <c r="F120" s="271">
        <v>3.4</v>
      </c>
      <c r="G120" s="271">
        <v>0.67610385110000004</v>
      </c>
      <c r="H120" s="271">
        <v>33</v>
      </c>
      <c r="I120" s="272">
        <v>5</v>
      </c>
      <c r="J120" s="272">
        <f>IFERROR(VLOOKUP($B120,'Core Indicators'!$E$3:$EU$906,147,FALSE),"x")</f>
        <v>2299</v>
      </c>
      <c r="K120" s="273">
        <v>-0.83423358200000008</v>
      </c>
      <c r="L120" s="271">
        <v>4.5</v>
      </c>
      <c r="M120" s="272">
        <v>26</v>
      </c>
      <c r="N120" s="272">
        <v>28</v>
      </c>
      <c r="O120" s="272">
        <f>IFERROR(VLOOKUP(B120,'Core Indicators'!$E$3:$G$9906,3,FALSE),"x")</f>
        <v>22594000</v>
      </c>
      <c r="P120" s="272">
        <v>1220190</v>
      </c>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66"/>
      <c r="BY120" s="266"/>
      <c r="BZ120" s="266"/>
      <c r="CA120" s="266"/>
      <c r="CB120" s="266"/>
      <c r="CC120" s="266"/>
      <c r="CD120" s="266"/>
      <c r="CE120" s="266"/>
      <c r="CF120" s="266"/>
      <c r="CG120" s="266"/>
      <c r="CH120" s="266"/>
      <c r="CI120" s="266"/>
      <c r="CJ120" s="266"/>
      <c r="CK120" s="266"/>
      <c r="CL120" s="266"/>
      <c r="CM120" s="266"/>
      <c r="CN120" s="266"/>
      <c r="CO120" s="266"/>
      <c r="CP120" s="266"/>
      <c r="CQ120" s="266"/>
      <c r="CR120" s="266"/>
      <c r="CS120" s="266"/>
      <c r="CT120" s="266"/>
      <c r="CU120" s="266"/>
      <c r="CV120" s="266"/>
      <c r="CW120" s="266"/>
      <c r="CX120" s="266"/>
      <c r="CY120" s="266"/>
      <c r="CZ120" s="266"/>
      <c r="DA120" s="266"/>
      <c r="DB120" s="266"/>
      <c r="DC120" s="266"/>
      <c r="DD120" s="266"/>
      <c r="DE120" s="266"/>
      <c r="DF120" s="266"/>
      <c r="DG120" s="266"/>
      <c r="DH120" s="266"/>
      <c r="DI120" s="266"/>
      <c r="DJ120" s="266"/>
      <c r="DK120" s="266"/>
      <c r="DL120" s="266"/>
    </row>
    <row r="121" spans="1:116" x14ac:dyDescent="0.35">
      <c r="A121" s="267" t="s">
        <v>10318</v>
      </c>
      <c r="B121" s="268" t="s">
        <v>10319</v>
      </c>
      <c r="C121" s="271">
        <v>0</v>
      </c>
      <c r="D121" s="272">
        <v>12</v>
      </c>
      <c r="E121" s="271">
        <v>0</v>
      </c>
      <c r="F121" s="271" t="s">
        <v>17</v>
      </c>
      <c r="G121" s="271">
        <v>0.19499821959999999</v>
      </c>
      <c r="H121" s="271">
        <v>28.7</v>
      </c>
      <c r="I121" s="272">
        <v>0</v>
      </c>
      <c r="J121" s="272" t="str">
        <f>IFERROR(VLOOKUP($B121,'Core Indicators'!$E$3:$EU$906,147,FALSE),"x")</f>
        <v>x</v>
      </c>
      <c r="K121" s="273">
        <v>0.95223230120000002</v>
      </c>
      <c r="L121" s="271" t="s">
        <v>17</v>
      </c>
      <c r="M121" s="272">
        <v>87</v>
      </c>
      <c r="N121" s="272">
        <v>51</v>
      </c>
      <c r="O121" s="272" t="str">
        <f>IFERROR(VLOOKUP(B121,'Core Indicators'!$E$3:$G$9906,3,FALSE),"x")</f>
        <v>x</v>
      </c>
      <c r="P121" s="272">
        <v>320</v>
      </c>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c r="BV121" s="266"/>
      <c r="BW121" s="266"/>
      <c r="BX121" s="266"/>
      <c r="BY121" s="266"/>
      <c r="BZ121" s="266"/>
      <c r="CA121" s="266"/>
      <c r="CB121" s="266"/>
      <c r="CC121" s="266"/>
      <c r="CD121" s="266"/>
      <c r="CE121" s="266"/>
      <c r="CF121" s="266"/>
      <c r="CG121" s="266"/>
      <c r="CH121" s="266"/>
      <c r="CI121" s="266"/>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6"/>
      <c r="DF121" s="266"/>
      <c r="DG121" s="266"/>
      <c r="DH121" s="266"/>
      <c r="DI121" s="266"/>
      <c r="DJ121" s="266"/>
      <c r="DK121" s="266"/>
      <c r="DL121" s="266"/>
    </row>
    <row r="122" spans="1:116" x14ac:dyDescent="0.35">
      <c r="A122" s="267" t="s">
        <v>2609</v>
      </c>
      <c r="B122" s="268" t="s">
        <v>10320</v>
      </c>
      <c r="C122" s="271">
        <v>0.52228899020000008</v>
      </c>
      <c r="D122" s="272">
        <v>0</v>
      </c>
      <c r="E122" s="271">
        <v>0.30299999999999999</v>
      </c>
      <c r="F122" s="271">
        <v>1.733333333</v>
      </c>
      <c r="G122" s="271">
        <v>0.45849855369999998</v>
      </c>
      <c r="H122" s="271">
        <v>30.7</v>
      </c>
      <c r="I122" s="272">
        <v>5</v>
      </c>
      <c r="J122" s="272">
        <f>IFERROR(VLOOKUP($B122,'Core Indicators'!$E$3:$EU$906,147,FALSE),"x")</f>
        <v>8693</v>
      </c>
      <c r="K122" s="273">
        <v>-1.0627838373</v>
      </c>
      <c r="L122" s="271">
        <v>2.75</v>
      </c>
      <c r="M122" s="272">
        <v>8</v>
      </c>
      <c r="N122" s="272">
        <v>20</v>
      </c>
      <c r="O122" s="272">
        <f>IFERROR(VLOOKUP(B122,'Core Indicators'!$E$3:$G$9906,3,FALSE),"x")</f>
        <v>55960000</v>
      </c>
      <c r="P122" s="272">
        <v>652670</v>
      </c>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M122" s="266"/>
      <c r="BN122" s="266"/>
      <c r="BO122" s="266"/>
      <c r="BP122" s="266"/>
      <c r="BQ122" s="266"/>
      <c r="BR122" s="266"/>
      <c r="BS122" s="266"/>
      <c r="BT122" s="266"/>
      <c r="BU122" s="266"/>
      <c r="BV122" s="266"/>
      <c r="BW122" s="266"/>
      <c r="BX122" s="266"/>
      <c r="BY122" s="266"/>
      <c r="BZ122" s="266"/>
      <c r="CA122" s="266"/>
      <c r="CB122" s="266"/>
      <c r="CC122" s="266"/>
      <c r="CD122" s="266"/>
      <c r="CE122" s="266"/>
      <c r="CF122" s="266"/>
      <c r="CG122" s="266"/>
      <c r="CH122" s="266"/>
      <c r="CI122" s="266"/>
      <c r="CJ122" s="266"/>
      <c r="CK122" s="266"/>
      <c r="CL122" s="266"/>
      <c r="CM122" s="266"/>
      <c r="CN122" s="266"/>
      <c r="CO122" s="266"/>
      <c r="CP122" s="266"/>
      <c r="CQ122" s="266"/>
      <c r="CR122" s="266"/>
      <c r="CS122" s="266"/>
      <c r="CT122" s="266"/>
      <c r="CU122" s="266"/>
      <c r="CV122" s="266"/>
      <c r="CW122" s="266"/>
      <c r="CX122" s="266"/>
      <c r="CY122" s="266"/>
      <c r="CZ122" s="266"/>
      <c r="DA122" s="266"/>
      <c r="DB122" s="266"/>
      <c r="DC122" s="266"/>
      <c r="DD122" s="266"/>
      <c r="DE122" s="266"/>
      <c r="DF122" s="266"/>
      <c r="DG122" s="266"/>
      <c r="DH122" s="266"/>
      <c r="DI122" s="266"/>
      <c r="DJ122" s="266"/>
      <c r="DK122" s="266"/>
      <c r="DL122" s="266"/>
    </row>
    <row r="123" spans="1:116" x14ac:dyDescent="0.35">
      <c r="A123" s="267" t="s">
        <v>10321</v>
      </c>
      <c r="B123" s="268" t="s">
        <v>10322</v>
      </c>
      <c r="C123" s="271">
        <v>0.69836900989999995</v>
      </c>
      <c r="D123" s="272">
        <v>10</v>
      </c>
      <c r="E123" s="271">
        <v>5.4199999999999998E-2</v>
      </c>
      <c r="F123" s="271">
        <v>7.1</v>
      </c>
      <c r="G123" s="271">
        <v>0.1190679714</v>
      </c>
      <c r="H123" s="271">
        <v>38.5</v>
      </c>
      <c r="I123" s="272">
        <v>3</v>
      </c>
      <c r="J123" s="272" t="str">
        <f>IFERROR(VLOOKUP($B123,'Core Indicators'!$E$3:$EU$906,147,FALSE),"x")</f>
        <v>x</v>
      </c>
      <c r="K123" s="273">
        <v>9.5744796099999988E-2</v>
      </c>
      <c r="L123" s="271">
        <v>6.75</v>
      </c>
      <c r="M123" s="272">
        <v>69</v>
      </c>
      <c r="N123" s="272">
        <v>46</v>
      </c>
      <c r="O123" s="272" t="str">
        <f>IFERROR(VLOOKUP(B123,'Core Indicators'!$E$3:$G$9906,3,FALSE),"x")</f>
        <v>x</v>
      </c>
      <c r="P123" s="272">
        <v>13450</v>
      </c>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c r="BV123" s="266"/>
      <c r="BW123" s="266"/>
      <c r="BX123" s="266"/>
      <c r="BY123" s="266"/>
      <c r="BZ123" s="266"/>
      <c r="CA123" s="266"/>
      <c r="CB123" s="266"/>
      <c r="CC123" s="266"/>
      <c r="CD123" s="266"/>
      <c r="CE123" s="266"/>
      <c r="CF123" s="266"/>
      <c r="CG123" s="266"/>
      <c r="CH123" s="266"/>
      <c r="CI123" s="266"/>
      <c r="CJ123" s="266"/>
      <c r="CK123" s="266"/>
      <c r="CL123" s="266"/>
      <c r="CM123" s="266"/>
      <c r="CN123" s="266"/>
      <c r="CO123" s="266"/>
      <c r="CP123" s="266"/>
      <c r="CQ123" s="266"/>
      <c r="CR123" s="266"/>
      <c r="CS123" s="266"/>
      <c r="CT123" s="266"/>
      <c r="CU123" s="266"/>
      <c r="CV123" s="266"/>
      <c r="CW123" s="266"/>
      <c r="CX123" s="266"/>
      <c r="CY123" s="266"/>
      <c r="CZ123" s="266"/>
      <c r="DA123" s="266"/>
      <c r="DB123" s="266"/>
      <c r="DC123" s="266"/>
      <c r="DD123" s="266"/>
      <c r="DE123" s="266"/>
      <c r="DF123" s="266"/>
      <c r="DG123" s="266"/>
      <c r="DH123" s="266"/>
      <c r="DI123" s="266"/>
      <c r="DJ123" s="266"/>
      <c r="DK123" s="266"/>
      <c r="DL123" s="266"/>
    </row>
    <row r="124" spans="1:116" x14ac:dyDescent="0.35">
      <c r="A124" s="267" t="s">
        <v>10323</v>
      </c>
      <c r="B124" s="268" t="s">
        <v>10324</v>
      </c>
      <c r="C124" s="271">
        <v>0.18750004279999999</v>
      </c>
      <c r="D124" s="272">
        <v>11</v>
      </c>
      <c r="E124" s="271">
        <v>7.0000000000000007E-2</v>
      </c>
      <c r="F124" s="271">
        <v>7.25</v>
      </c>
      <c r="G124" s="271">
        <v>0.32160517550000001</v>
      </c>
      <c r="H124" s="271">
        <v>32.700000000000003</v>
      </c>
      <c r="I124" s="272">
        <v>0</v>
      </c>
      <c r="J124" s="272" t="str">
        <f>IFERROR(VLOOKUP($B124,'Core Indicators'!$E$3:$EU$906,147,FALSE),"x")</f>
        <v>x</v>
      </c>
      <c r="K124" s="273">
        <v>-0.2662930489</v>
      </c>
      <c r="L124" s="271">
        <v>6.25</v>
      </c>
      <c r="M124" s="272">
        <v>84</v>
      </c>
      <c r="N124" s="272">
        <v>33</v>
      </c>
      <c r="O124" s="272" t="str">
        <f>IFERROR(VLOOKUP(B124,'Core Indicators'!$E$3:$G$9906,3,FALSE),"x")</f>
        <v>x</v>
      </c>
      <c r="P124" s="272">
        <v>1557507</v>
      </c>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c r="BI124" s="266"/>
      <c r="BJ124" s="266"/>
      <c r="BK124" s="266"/>
      <c r="BL124" s="266"/>
      <c r="BM124" s="266"/>
      <c r="BN124" s="266"/>
      <c r="BO124" s="266"/>
      <c r="BP124" s="266"/>
      <c r="BQ124" s="266"/>
      <c r="BR124" s="266"/>
      <c r="BS124" s="266"/>
      <c r="BT124" s="266"/>
      <c r="BU124" s="266"/>
      <c r="BV124" s="266"/>
      <c r="BW124" s="266"/>
      <c r="BX124" s="266"/>
      <c r="BY124" s="266"/>
      <c r="BZ124" s="266"/>
      <c r="CA124" s="266"/>
      <c r="CB124" s="266"/>
      <c r="CC124" s="266"/>
      <c r="CD124" s="266"/>
      <c r="CE124" s="266"/>
      <c r="CF124" s="266"/>
      <c r="CG124" s="266"/>
      <c r="CH124" s="266"/>
      <c r="CI124" s="266"/>
      <c r="CJ124" s="266"/>
      <c r="CK124" s="266"/>
      <c r="CL124" s="266"/>
      <c r="CM124" s="266"/>
      <c r="CN124" s="266"/>
      <c r="CO124" s="266"/>
      <c r="CP124" s="266"/>
      <c r="CQ124" s="266"/>
      <c r="CR124" s="266"/>
      <c r="CS124" s="266"/>
      <c r="CT124" s="266"/>
      <c r="CU124" s="266"/>
      <c r="CV124" s="266"/>
      <c r="CW124" s="266"/>
      <c r="CX124" s="266"/>
      <c r="CY124" s="266"/>
      <c r="CZ124" s="266"/>
      <c r="DA124" s="266"/>
      <c r="DB124" s="266"/>
      <c r="DC124" s="266"/>
      <c r="DD124" s="266"/>
      <c r="DE124" s="266"/>
      <c r="DF124" s="266"/>
      <c r="DG124" s="266"/>
      <c r="DH124" s="266"/>
      <c r="DI124" s="266"/>
      <c r="DJ124" s="266"/>
      <c r="DK124" s="266"/>
      <c r="DL124" s="266"/>
    </row>
    <row r="125" spans="1:116" x14ac:dyDescent="0.35">
      <c r="A125" s="267" t="s">
        <v>1665</v>
      </c>
      <c r="B125" s="268" t="s">
        <v>10325</v>
      </c>
      <c r="C125" s="271">
        <v>0.90353799999999995</v>
      </c>
      <c r="D125" s="272">
        <v>7</v>
      </c>
      <c r="E125" s="271">
        <v>0.16500000000000001</v>
      </c>
      <c r="F125" s="271">
        <v>4.1333333330000004</v>
      </c>
      <c r="G125" s="271">
        <v>0.56887839289999997</v>
      </c>
      <c r="H125" s="271">
        <v>54</v>
      </c>
      <c r="I125" s="272">
        <v>4</v>
      </c>
      <c r="J125" s="272">
        <f>IFERROR(VLOOKUP($B125,'Core Indicators'!$E$3:$EU$906,147,FALSE),"x")</f>
        <v>367</v>
      </c>
      <c r="K125" s="273">
        <v>-1.0201843977</v>
      </c>
      <c r="L125" s="271">
        <v>3</v>
      </c>
      <c r="M125" s="272">
        <v>44</v>
      </c>
      <c r="N125" s="272">
        <v>25</v>
      </c>
      <c r="O125" s="272">
        <f>IFERROR(VLOOKUP(B125,'Core Indicators'!$E$3:$G$9906,3,FALSE),"x")</f>
        <v>34943000</v>
      </c>
      <c r="P125" s="272">
        <v>786380</v>
      </c>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6"/>
      <c r="BR125" s="266"/>
      <c r="BS125" s="266"/>
      <c r="BT125" s="266"/>
      <c r="BU125" s="266"/>
      <c r="BV125" s="266"/>
      <c r="BW125" s="266"/>
      <c r="BX125" s="266"/>
      <c r="BY125" s="266"/>
      <c r="BZ125" s="266"/>
      <c r="CA125" s="266"/>
      <c r="CB125" s="266"/>
      <c r="CC125" s="266"/>
      <c r="CD125" s="266"/>
      <c r="CE125" s="266"/>
      <c r="CF125" s="266"/>
      <c r="CG125" s="266"/>
      <c r="CH125" s="266"/>
      <c r="CI125" s="266"/>
      <c r="CJ125" s="266"/>
      <c r="CK125" s="266"/>
      <c r="CL125" s="266"/>
      <c r="CM125" s="266"/>
      <c r="CN125" s="266"/>
      <c r="CO125" s="266"/>
      <c r="CP125" s="266"/>
      <c r="CQ125" s="266"/>
      <c r="CR125" s="266"/>
      <c r="CS125" s="266"/>
      <c r="CT125" s="266"/>
      <c r="CU125" s="266"/>
      <c r="CV125" s="266"/>
      <c r="CW125" s="266"/>
      <c r="CX125" s="266"/>
      <c r="CY125" s="266"/>
      <c r="CZ125" s="266"/>
      <c r="DA125" s="266"/>
      <c r="DB125" s="266"/>
      <c r="DC125" s="266"/>
      <c r="DD125" s="266"/>
      <c r="DE125" s="266"/>
      <c r="DF125" s="266"/>
      <c r="DG125" s="266"/>
      <c r="DH125" s="266"/>
      <c r="DI125" s="266"/>
      <c r="DJ125" s="266"/>
      <c r="DK125" s="266"/>
      <c r="DL125" s="266"/>
    </row>
    <row r="126" spans="1:116" x14ac:dyDescent="0.35">
      <c r="A126" s="267" t="s">
        <v>212</v>
      </c>
      <c r="B126" s="268" t="s">
        <v>10326</v>
      </c>
      <c r="C126" s="271">
        <v>0.65999998090000001</v>
      </c>
      <c r="D126" s="272">
        <v>5</v>
      </c>
      <c r="E126" s="271">
        <v>0</v>
      </c>
      <c r="F126" s="271">
        <v>4.4166666670000003</v>
      </c>
      <c r="G126" s="271">
        <v>0.61993629360000002</v>
      </c>
      <c r="H126" s="271">
        <v>32.6</v>
      </c>
      <c r="I126" s="272">
        <v>2</v>
      </c>
      <c r="J126" s="272">
        <f>IFERROR(VLOOKUP($B126,'Core Indicators'!$E$3:$EU$906,147,FALSE),"x")</f>
        <v>6</v>
      </c>
      <c r="K126" s="273">
        <v>-0.58271789549999997</v>
      </c>
      <c r="L126" s="271">
        <v>4</v>
      </c>
      <c r="M126" s="272">
        <v>39</v>
      </c>
      <c r="N126" s="272">
        <v>30</v>
      </c>
      <c r="O126" s="272">
        <f>IFERROR(VLOOKUP(B126,'Core Indicators'!$E$3:$G$9906,3,FALSE),"x")</f>
        <v>5191000</v>
      </c>
      <c r="P126" s="272">
        <v>1030700</v>
      </c>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6"/>
      <c r="BQ126" s="266"/>
      <c r="BR126" s="266"/>
      <c r="BS126" s="266"/>
      <c r="BT126" s="266"/>
      <c r="BU126" s="266"/>
      <c r="BV126" s="266"/>
      <c r="BW126" s="266"/>
      <c r="BX126" s="266"/>
      <c r="BY126" s="266"/>
      <c r="BZ126" s="266"/>
      <c r="CA126" s="266"/>
      <c r="CB126" s="266"/>
      <c r="CC126" s="266"/>
      <c r="CD126" s="266"/>
      <c r="CE126" s="266"/>
      <c r="CF126" s="266"/>
      <c r="CG126" s="266"/>
      <c r="CH126" s="266"/>
      <c r="CI126" s="266"/>
      <c r="CJ126" s="266"/>
      <c r="CK126" s="266"/>
      <c r="CL126" s="266"/>
      <c r="CM126" s="266"/>
      <c r="CN126" s="266"/>
      <c r="CO126" s="266"/>
      <c r="CP126" s="266"/>
      <c r="CQ126" s="266"/>
      <c r="CR126" s="266"/>
      <c r="CS126" s="266"/>
      <c r="CT126" s="266"/>
      <c r="CU126" s="266"/>
      <c r="CV126" s="266"/>
      <c r="CW126" s="266"/>
      <c r="CX126" s="266"/>
      <c r="CY126" s="266"/>
      <c r="CZ126" s="266"/>
      <c r="DA126" s="266"/>
      <c r="DB126" s="266"/>
      <c r="DC126" s="266"/>
      <c r="DD126" s="266"/>
      <c r="DE126" s="266"/>
      <c r="DF126" s="266"/>
      <c r="DG126" s="266"/>
      <c r="DH126" s="266"/>
      <c r="DI126" s="266"/>
      <c r="DJ126" s="266"/>
      <c r="DK126" s="266"/>
      <c r="DL126" s="266"/>
    </row>
    <row r="127" spans="1:116" x14ac:dyDescent="0.35">
      <c r="A127" s="267" t="s">
        <v>10327</v>
      </c>
      <c r="B127" s="268" t="s">
        <v>10328</v>
      </c>
      <c r="C127" s="271">
        <v>0.73069999029999999</v>
      </c>
      <c r="D127" s="272">
        <v>11</v>
      </c>
      <c r="E127" s="271">
        <v>0</v>
      </c>
      <c r="F127" s="271">
        <v>7.95</v>
      </c>
      <c r="G127" s="271">
        <v>0.36946207279999999</v>
      </c>
      <c r="H127" s="271">
        <v>36.799999999999997</v>
      </c>
      <c r="I127" s="272">
        <v>0</v>
      </c>
      <c r="J127" s="272" t="str">
        <f>IFERROR(VLOOKUP($B127,'Core Indicators'!$E$3:$EU$906,147,FALSE),"x")</f>
        <v>x</v>
      </c>
      <c r="K127" s="273">
        <v>0.76357662680000005</v>
      </c>
      <c r="L127" s="271">
        <v>8.25</v>
      </c>
      <c r="M127" s="272">
        <v>85</v>
      </c>
      <c r="N127" s="272">
        <v>51</v>
      </c>
      <c r="O127" s="272" t="str">
        <f>IFERROR(VLOOKUP(B127,'Core Indicators'!$E$3:$G$9906,3,FALSE),"x")</f>
        <v>x</v>
      </c>
      <c r="P127" s="272">
        <v>1997</v>
      </c>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266"/>
      <c r="CK127" s="266"/>
      <c r="CL127" s="266"/>
      <c r="CM127" s="266"/>
      <c r="CN127" s="266"/>
      <c r="CO127" s="266"/>
      <c r="CP127" s="266"/>
      <c r="CQ127" s="266"/>
      <c r="CR127" s="266"/>
      <c r="CS127" s="266"/>
      <c r="CT127" s="266"/>
      <c r="CU127" s="266"/>
      <c r="CV127" s="266"/>
      <c r="CW127" s="266"/>
      <c r="CX127" s="266"/>
      <c r="CY127" s="266"/>
      <c r="CZ127" s="266"/>
      <c r="DA127" s="266"/>
      <c r="DB127" s="266"/>
      <c r="DC127" s="266"/>
      <c r="DD127" s="266"/>
      <c r="DE127" s="266"/>
      <c r="DF127" s="266"/>
      <c r="DG127" s="266"/>
      <c r="DH127" s="266"/>
      <c r="DI127" s="266"/>
      <c r="DJ127" s="266"/>
      <c r="DK127" s="266"/>
      <c r="DL127" s="266"/>
    </row>
    <row r="128" spans="1:116" x14ac:dyDescent="0.35">
      <c r="A128" s="267" t="s">
        <v>1193</v>
      </c>
      <c r="B128" s="268" t="s">
        <v>10329</v>
      </c>
      <c r="C128" s="271">
        <v>0.60879998740000008</v>
      </c>
      <c r="D128" s="272">
        <v>10</v>
      </c>
      <c r="E128" s="271">
        <v>0</v>
      </c>
      <c r="F128" s="271">
        <v>6.65</v>
      </c>
      <c r="G128" s="271">
        <v>0.61495508840000002</v>
      </c>
      <c r="H128" s="271">
        <v>44.7</v>
      </c>
      <c r="I128" s="272">
        <v>0</v>
      </c>
      <c r="J128" s="272">
        <f>IFERROR(VLOOKUP($B128,'Core Indicators'!$E$3:$EU$906,147,FALSE),"x")</f>
        <v>1774</v>
      </c>
      <c r="K128" s="273">
        <v>-0.33112335209999999</v>
      </c>
      <c r="L128" s="271">
        <v>5.5</v>
      </c>
      <c r="M128" s="272">
        <v>66</v>
      </c>
      <c r="N128" s="272">
        <v>34</v>
      </c>
      <c r="O128" s="272">
        <f>IFERROR(VLOOKUP(B128,'Core Indicators'!$E$3:$G$9906,3,FALSE),"x")</f>
        <v>21524000</v>
      </c>
      <c r="P128" s="272">
        <v>94280</v>
      </c>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66"/>
      <c r="BY128" s="266"/>
      <c r="BZ128" s="266"/>
      <c r="CA128" s="266"/>
      <c r="CB128" s="266"/>
      <c r="CC128" s="266"/>
      <c r="CD128" s="266"/>
      <c r="CE128" s="266"/>
      <c r="CF128" s="266"/>
      <c r="CG128" s="266"/>
      <c r="CH128" s="266"/>
      <c r="CI128" s="266"/>
      <c r="CJ128" s="266"/>
      <c r="CK128" s="266"/>
      <c r="CL128" s="266"/>
      <c r="CM128" s="266"/>
      <c r="CN128" s="266"/>
      <c r="CO128" s="266"/>
      <c r="CP128" s="266"/>
      <c r="CQ128" s="266"/>
      <c r="CR128" s="266"/>
      <c r="CS128" s="266"/>
      <c r="CT128" s="266"/>
      <c r="CU128" s="266"/>
      <c r="CV128" s="266"/>
      <c r="CW128" s="266"/>
      <c r="CX128" s="266"/>
      <c r="CY128" s="266"/>
      <c r="CZ128" s="266"/>
      <c r="DA128" s="266"/>
      <c r="DB128" s="266"/>
      <c r="DC128" s="266"/>
      <c r="DD128" s="266"/>
      <c r="DE128" s="266"/>
      <c r="DF128" s="266"/>
      <c r="DG128" s="266"/>
      <c r="DH128" s="266"/>
      <c r="DI128" s="266"/>
      <c r="DJ128" s="266"/>
      <c r="DK128" s="266"/>
      <c r="DL128" s="266"/>
    </row>
    <row r="129" spans="1:116" x14ac:dyDescent="0.35">
      <c r="A129" s="267" t="s">
        <v>2908</v>
      </c>
      <c r="B129" s="268" t="s">
        <v>10330</v>
      </c>
      <c r="C129" s="271">
        <v>0.59559397110000001</v>
      </c>
      <c r="D129" s="272">
        <v>3</v>
      </c>
      <c r="E129" s="271">
        <v>5.8999999999999997E-2</v>
      </c>
      <c r="F129" s="271">
        <v>5.4</v>
      </c>
      <c r="G129" s="271">
        <v>0.27437398190000001</v>
      </c>
      <c r="H129" s="271">
        <v>41.1</v>
      </c>
      <c r="I129" s="272">
        <v>1</v>
      </c>
      <c r="J129" s="272">
        <f>IFERROR(VLOOKUP($B129,'Core Indicators'!$E$3:$EU$906,147,FALSE),"x")</f>
        <v>0</v>
      </c>
      <c r="K129" s="273">
        <v>0.59094518419999997</v>
      </c>
      <c r="L129" s="271">
        <v>5.5</v>
      </c>
      <c r="M129" s="272">
        <v>53</v>
      </c>
      <c r="N129" s="272">
        <v>50</v>
      </c>
      <c r="O129" s="272">
        <f>IFERROR(VLOOKUP(B129,'Core Indicators'!$E$3:$G$9906,3,FALSE),"x")</f>
        <v>34059000</v>
      </c>
      <c r="P129" s="272">
        <v>328550</v>
      </c>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6"/>
      <c r="BQ129" s="266"/>
      <c r="BR129" s="266"/>
      <c r="BS129" s="266"/>
      <c r="BT129" s="266"/>
      <c r="BU129" s="266"/>
      <c r="BV129" s="266"/>
      <c r="BW129" s="266"/>
      <c r="BX129" s="266"/>
      <c r="BY129" s="266"/>
      <c r="BZ129" s="266"/>
      <c r="CA129" s="266"/>
      <c r="CB129" s="266"/>
      <c r="CC129" s="266"/>
      <c r="CD129" s="266"/>
      <c r="CE129" s="266"/>
      <c r="CF129" s="266"/>
      <c r="CG129" s="266"/>
      <c r="CH129" s="266"/>
      <c r="CI129" s="266"/>
      <c r="CJ129" s="266"/>
      <c r="CK129" s="266"/>
      <c r="CL129" s="266"/>
      <c r="CM129" s="266"/>
      <c r="CN129" s="266"/>
      <c r="CO129" s="266"/>
      <c r="CP129" s="266"/>
      <c r="CQ129" s="266"/>
      <c r="CR129" s="266"/>
      <c r="CS129" s="266"/>
      <c r="CT129" s="266"/>
      <c r="CU129" s="266"/>
      <c r="CV129" s="266"/>
      <c r="CW129" s="266"/>
      <c r="CX129" s="266"/>
      <c r="CY129" s="266"/>
      <c r="CZ129" s="266"/>
      <c r="DA129" s="266"/>
      <c r="DB129" s="266"/>
      <c r="DC129" s="266"/>
      <c r="DD129" s="266"/>
      <c r="DE129" s="266"/>
      <c r="DF129" s="266"/>
      <c r="DG129" s="266"/>
      <c r="DH129" s="266"/>
      <c r="DI129" s="266"/>
      <c r="DJ129" s="266"/>
      <c r="DK129" s="266"/>
      <c r="DL129" s="266"/>
    </row>
    <row r="130" spans="1:116" x14ac:dyDescent="0.35">
      <c r="A130" s="267" t="s">
        <v>567</v>
      </c>
      <c r="B130" s="268" t="s">
        <v>10331</v>
      </c>
      <c r="C130" s="271">
        <v>0.72633300469999995</v>
      </c>
      <c r="D130" s="272">
        <v>11</v>
      </c>
      <c r="E130" s="271">
        <v>0.161</v>
      </c>
      <c r="F130" s="271">
        <v>7.35</v>
      </c>
      <c r="G130" s="271">
        <v>0.46023062380000002</v>
      </c>
      <c r="H130" s="271">
        <v>59.1</v>
      </c>
      <c r="I130" s="272">
        <v>0</v>
      </c>
      <c r="J130" s="272">
        <f>IFERROR(VLOOKUP($B130,'Core Indicators'!$E$3:$EU$906,147,FALSE),"x")</f>
        <v>0</v>
      </c>
      <c r="K130" s="273">
        <v>0.30998012419999998</v>
      </c>
      <c r="L130" s="271">
        <v>6.75</v>
      </c>
      <c r="M130" s="272">
        <v>77</v>
      </c>
      <c r="N130" s="272">
        <v>49</v>
      </c>
      <c r="O130" s="272">
        <f>IFERROR(VLOOKUP(B130,'Core Indicators'!$E$3:$G$9906,3,FALSE),"x")</f>
        <v>3022000</v>
      </c>
      <c r="P130" s="272">
        <v>823290</v>
      </c>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6"/>
      <c r="BR130" s="266"/>
      <c r="BS130" s="266"/>
      <c r="BT130" s="266"/>
      <c r="BU130" s="266"/>
      <c r="BV130" s="266"/>
      <c r="BW130" s="266"/>
      <c r="BX130" s="266"/>
      <c r="BY130" s="266"/>
      <c r="BZ130" s="266"/>
      <c r="CA130" s="266"/>
      <c r="CB130" s="266"/>
      <c r="CC130" s="266"/>
      <c r="CD130" s="266"/>
      <c r="CE130" s="266"/>
      <c r="CF130" s="266"/>
      <c r="CG130" s="266"/>
      <c r="CH130" s="266"/>
      <c r="CI130" s="266"/>
      <c r="CJ130" s="266"/>
      <c r="CK130" s="266"/>
      <c r="CL130" s="266"/>
      <c r="CM130" s="266"/>
      <c r="CN130" s="266"/>
      <c r="CO130" s="266"/>
      <c r="CP130" s="266"/>
      <c r="CQ130" s="266"/>
      <c r="CR130" s="266"/>
      <c r="CS130" s="266"/>
      <c r="CT130" s="266"/>
      <c r="CU130" s="266"/>
      <c r="CV130" s="266"/>
      <c r="CW130" s="266"/>
      <c r="CX130" s="266"/>
      <c r="CY130" s="266"/>
      <c r="CZ130" s="266"/>
      <c r="DA130" s="266"/>
      <c r="DB130" s="266"/>
      <c r="DC130" s="266"/>
      <c r="DD130" s="266"/>
      <c r="DE130" s="266"/>
      <c r="DF130" s="266"/>
      <c r="DG130" s="266"/>
      <c r="DH130" s="266"/>
      <c r="DI130" s="266"/>
      <c r="DJ130" s="266"/>
      <c r="DK130" s="266"/>
      <c r="DL130" s="266"/>
    </row>
    <row r="131" spans="1:116" x14ac:dyDescent="0.35">
      <c r="A131" s="267" t="s">
        <v>125</v>
      </c>
      <c r="B131" s="268" t="s">
        <v>10332</v>
      </c>
      <c r="C131" s="271">
        <v>0.629549998</v>
      </c>
      <c r="D131" s="272">
        <v>8</v>
      </c>
      <c r="E131" s="271">
        <v>8.5000000000000006E-2</v>
      </c>
      <c r="F131" s="271">
        <v>6</v>
      </c>
      <c r="G131" s="271">
        <v>0.64744784730000005</v>
      </c>
      <c r="H131" s="271">
        <v>34.299999999999997</v>
      </c>
      <c r="I131" s="272">
        <v>2</v>
      </c>
      <c r="J131" s="272">
        <f>IFERROR(VLOOKUP($B131,'Core Indicators'!$E$3:$EU$906,147,FALSE),"x")</f>
        <v>792</v>
      </c>
      <c r="K131" s="273">
        <v>-0.53293120859999998</v>
      </c>
      <c r="L131" s="271">
        <v>5.5</v>
      </c>
      <c r="M131" s="272">
        <v>33</v>
      </c>
      <c r="N131" s="272">
        <v>32</v>
      </c>
      <c r="O131" s="272">
        <f>IFERROR(VLOOKUP(B131,'Core Indicators'!$E$3:$G$9906,3,FALSE),"x")</f>
        <v>26000000</v>
      </c>
      <c r="P131" s="272">
        <v>1266700</v>
      </c>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c r="BV131" s="266"/>
      <c r="BW131" s="266"/>
      <c r="BX131" s="266"/>
      <c r="BY131" s="266"/>
      <c r="BZ131" s="266"/>
      <c r="CA131" s="266"/>
      <c r="CB131" s="266"/>
      <c r="CC131" s="266"/>
      <c r="CD131" s="266"/>
      <c r="CE131" s="266"/>
      <c r="CF131" s="266"/>
      <c r="CG131" s="266"/>
      <c r="CH131" s="266"/>
      <c r="CI131" s="266"/>
      <c r="CJ131" s="266"/>
      <c r="CK131" s="266"/>
      <c r="CL131" s="266"/>
      <c r="CM131" s="266"/>
      <c r="CN131" s="266"/>
      <c r="CO131" s="266"/>
      <c r="CP131" s="266"/>
      <c r="CQ131" s="266"/>
      <c r="CR131" s="266"/>
      <c r="CS131" s="266"/>
      <c r="CT131" s="266"/>
      <c r="CU131" s="266"/>
      <c r="CV131" s="266"/>
      <c r="CW131" s="266"/>
      <c r="CX131" s="266"/>
      <c r="CY131" s="266"/>
      <c r="CZ131" s="266"/>
      <c r="DA131" s="266"/>
      <c r="DB131" s="266"/>
      <c r="DC131" s="266"/>
      <c r="DD131" s="266"/>
      <c r="DE131" s="266"/>
      <c r="DF131" s="266"/>
      <c r="DG131" s="266"/>
      <c r="DH131" s="266"/>
      <c r="DI131" s="266"/>
      <c r="DJ131" s="266"/>
      <c r="DK131" s="266"/>
      <c r="DL131" s="266"/>
    </row>
    <row r="132" spans="1:116" x14ac:dyDescent="0.35">
      <c r="A132" s="267" t="s">
        <v>1816</v>
      </c>
      <c r="B132" s="268" t="s">
        <v>10333</v>
      </c>
      <c r="C132" s="271">
        <v>0.82875000470000004</v>
      </c>
      <c r="D132" s="272">
        <v>3</v>
      </c>
      <c r="E132" s="271">
        <v>0.03</v>
      </c>
      <c r="F132" s="271">
        <v>4.2</v>
      </c>
      <c r="G132" s="271" t="s">
        <v>17</v>
      </c>
      <c r="H132" s="271">
        <v>35.1</v>
      </c>
      <c r="I132" s="272">
        <v>5</v>
      </c>
      <c r="J132" s="272">
        <f>IFERROR(VLOOKUP($B132,'Core Indicators'!$E$3:$EU$906,147,FALSE),"x")</f>
        <v>5307</v>
      </c>
      <c r="K132" s="273">
        <v>-0.89798212049999993</v>
      </c>
      <c r="L132" s="271">
        <v>5.25</v>
      </c>
      <c r="M132" s="272">
        <v>44</v>
      </c>
      <c r="N132" s="272">
        <v>25</v>
      </c>
      <c r="O132" s="272">
        <f>IFERROR(VLOOKUP(B132,'Core Indicators'!$E$3:$G$9906,3,FALSE),"x")</f>
        <v>233299000</v>
      </c>
      <c r="P132" s="272">
        <v>910770</v>
      </c>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266"/>
      <c r="BT132" s="266"/>
      <c r="BU132" s="266"/>
      <c r="BV132" s="266"/>
      <c r="BW132" s="266"/>
      <c r="BX132" s="266"/>
      <c r="BY132" s="266"/>
      <c r="BZ132" s="266"/>
      <c r="CA132" s="266"/>
      <c r="CB132" s="266"/>
      <c r="CC132" s="266"/>
      <c r="CD132" s="266"/>
      <c r="CE132" s="266"/>
      <c r="CF132" s="266"/>
      <c r="CG132" s="266"/>
      <c r="CH132" s="266"/>
      <c r="CI132" s="266"/>
      <c r="CJ132" s="266"/>
      <c r="CK132" s="266"/>
      <c r="CL132" s="266"/>
      <c r="CM132" s="266"/>
      <c r="CN132" s="266"/>
      <c r="CO132" s="266"/>
      <c r="CP132" s="266"/>
      <c r="CQ132" s="266"/>
      <c r="CR132" s="266"/>
      <c r="CS132" s="266"/>
      <c r="CT132" s="266"/>
      <c r="CU132" s="266"/>
      <c r="CV132" s="266"/>
      <c r="CW132" s="266"/>
      <c r="CX132" s="266"/>
      <c r="CY132" s="266"/>
      <c r="CZ132" s="266"/>
      <c r="DA132" s="266"/>
      <c r="DB132" s="266"/>
      <c r="DC132" s="266"/>
      <c r="DD132" s="266"/>
      <c r="DE132" s="266"/>
      <c r="DF132" s="266"/>
      <c r="DG132" s="266"/>
      <c r="DH132" s="266"/>
      <c r="DI132" s="266"/>
      <c r="DJ132" s="266"/>
      <c r="DK132" s="266"/>
      <c r="DL132" s="266"/>
    </row>
    <row r="133" spans="1:116" x14ac:dyDescent="0.35">
      <c r="A133" s="267" t="s">
        <v>1118</v>
      </c>
      <c r="B133" s="268" t="s">
        <v>10334</v>
      </c>
      <c r="C133" s="271">
        <v>0.2510709747</v>
      </c>
      <c r="D133" s="272">
        <v>6</v>
      </c>
      <c r="E133" s="271">
        <v>0.13950000000000001</v>
      </c>
      <c r="F133" s="271">
        <v>3.2</v>
      </c>
      <c r="G133" s="271">
        <v>0.45470245500000001</v>
      </c>
      <c r="H133" s="271">
        <v>46.2</v>
      </c>
      <c r="I133" s="272">
        <v>3</v>
      </c>
      <c r="J133" s="272">
        <f>IFERROR(VLOOKUP($B133,'Core Indicators'!$E$3:$EU$906,147,FALSE),"x")</f>
        <v>8</v>
      </c>
      <c r="K133" s="273">
        <v>-1.1756899356999999</v>
      </c>
      <c r="L133" s="271">
        <v>2.5</v>
      </c>
      <c r="M133" s="272">
        <v>16</v>
      </c>
      <c r="N133" s="272">
        <v>17</v>
      </c>
      <c r="O133" s="272">
        <f>IFERROR(VLOOKUP(B133,'Core Indicators'!$E$3:$G$9906,3,FALSE),"x")</f>
        <v>7198000</v>
      </c>
      <c r="P133" s="272">
        <v>120340</v>
      </c>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6"/>
      <c r="BO133" s="266"/>
      <c r="BP133" s="266"/>
      <c r="BQ133" s="266"/>
      <c r="BR133" s="266"/>
      <c r="BS133" s="266"/>
      <c r="BT133" s="266"/>
      <c r="BU133" s="266"/>
      <c r="BV133" s="266"/>
      <c r="BW133" s="266"/>
      <c r="BX133" s="266"/>
      <c r="BY133" s="266"/>
      <c r="BZ133" s="266"/>
      <c r="CA133" s="266"/>
      <c r="CB133" s="266"/>
      <c r="CC133" s="266"/>
      <c r="CD133" s="266"/>
      <c r="CE133" s="266"/>
      <c r="CF133" s="266"/>
      <c r="CG133" s="266"/>
      <c r="CH133" s="266"/>
      <c r="CI133" s="266"/>
      <c r="CJ133" s="266"/>
      <c r="CK133" s="266"/>
      <c r="CL133" s="266"/>
      <c r="CM133" s="266"/>
      <c r="CN133" s="266"/>
      <c r="CO133" s="266"/>
      <c r="CP133" s="266"/>
      <c r="CQ133" s="266"/>
      <c r="CR133" s="266"/>
      <c r="CS133" s="266"/>
      <c r="CT133" s="266"/>
      <c r="CU133" s="266"/>
      <c r="CV133" s="266"/>
      <c r="CW133" s="266"/>
      <c r="CX133" s="266"/>
      <c r="CY133" s="266"/>
      <c r="CZ133" s="266"/>
      <c r="DA133" s="266"/>
      <c r="DB133" s="266"/>
      <c r="DC133" s="266"/>
      <c r="DD133" s="266"/>
      <c r="DE133" s="266"/>
      <c r="DF133" s="266"/>
      <c r="DG133" s="266"/>
      <c r="DH133" s="266"/>
      <c r="DI133" s="266"/>
      <c r="DJ133" s="266"/>
      <c r="DK133" s="266"/>
      <c r="DL133" s="266"/>
    </row>
    <row r="134" spans="1:116" x14ac:dyDescent="0.35">
      <c r="A134" s="267" t="s">
        <v>10335</v>
      </c>
      <c r="B134" s="268" t="s">
        <v>10336</v>
      </c>
      <c r="C134" s="271">
        <v>0</v>
      </c>
      <c r="D134" s="272">
        <v>13</v>
      </c>
      <c r="E134" s="271">
        <v>0</v>
      </c>
      <c r="F134" s="271" t="s">
        <v>17</v>
      </c>
      <c r="G134" s="271">
        <v>4.1109984400000001E-2</v>
      </c>
      <c r="H134" s="271">
        <v>28.1</v>
      </c>
      <c r="I134" s="272">
        <v>0</v>
      </c>
      <c r="J134" s="272" t="str">
        <f>IFERROR(VLOOKUP($B134,'Core Indicators'!$E$3:$EU$906,147,FALSE),"x")</f>
        <v>x</v>
      </c>
      <c r="K134" s="273">
        <v>1.8084671497</v>
      </c>
      <c r="L134" s="271" t="s">
        <v>17</v>
      </c>
      <c r="M134" s="272">
        <v>97</v>
      </c>
      <c r="N134" s="272">
        <v>79</v>
      </c>
      <c r="O134" s="272" t="str">
        <f>IFERROR(VLOOKUP(B134,'Core Indicators'!$E$3:$G$9906,3,FALSE),"x")</f>
        <v>x</v>
      </c>
      <c r="P134" s="272">
        <v>33670</v>
      </c>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6"/>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6"/>
      <c r="DF134" s="266"/>
      <c r="DG134" s="266"/>
      <c r="DH134" s="266"/>
      <c r="DI134" s="266"/>
      <c r="DJ134" s="266"/>
      <c r="DK134" s="266"/>
      <c r="DL134" s="266"/>
    </row>
    <row r="135" spans="1:116" x14ac:dyDescent="0.35">
      <c r="A135" s="267" t="s">
        <v>10337</v>
      </c>
      <c r="B135" s="268" t="s">
        <v>10338</v>
      </c>
      <c r="C135" s="271">
        <v>0</v>
      </c>
      <c r="D135" s="272">
        <v>12</v>
      </c>
      <c r="E135" s="271">
        <v>0</v>
      </c>
      <c r="F135" s="271" t="s">
        <v>17</v>
      </c>
      <c r="G135" s="271">
        <v>4.4116419499999997E-2</v>
      </c>
      <c r="H135" s="271">
        <v>27.6</v>
      </c>
      <c r="I135" s="272">
        <v>0</v>
      </c>
      <c r="J135" s="272" t="str">
        <f>IFERROR(VLOOKUP($B135,'Core Indicators'!$E$3:$EU$906,147,FALSE),"x")</f>
        <v>x</v>
      </c>
      <c r="K135" s="273">
        <v>1.9849152564999999</v>
      </c>
      <c r="L135" s="271" t="s">
        <v>17</v>
      </c>
      <c r="M135" s="272">
        <v>98</v>
      </c>
      <c r="N135" s="272">
        <v>84</v>
      </c>
      <c r="O135" s="272" t="str">
        <f>IFERROR(VLOOKUP(B135,'Core Indicators'!$E$3:$G$9906,3,FALSE),"x")</f>
        <v>x</v>
      </c>
      <c r="P135" s="272">
        <v>364270</v>
      </c>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row>
    <row r="136" spans="1:116" x14ac:dyDescent="0.35">
      <c r="A136" s="267" t="s">
        <v>2920</v>
      </c>
      <c r="B136" s="268" t="s">
        <v>10339</v>
      </c>
      <c r="C136" s="271">
        <v>0.76569999609999995</v>
      </c>
      <c r="D136" s="272">
        <v>8</v>
      </c>
      <c r="E136" s="271">
        <v>0.09</v>
      </c>
      <c r="F136" s="271">
        <v>6.35</v>
      </c>
      <c r="G136" s="271">
        <v>0.47573758710000003</v>
      </c>
      <c r="H136" s="271">
        <v>32.799999999999997</v>
      </c>
      <c r="I136" s="272">
        <v>3</v>
      </c>
      <c r="J136" s="272">
        <f>IFERROR(VLOOKUP($B136,'Core Indicators'!$E$3:$EU$906,147,FALSE),"x")</f>
        <v>0</v>
      </c>
      <c r="K136" s="273">
        <v>-0.53553414340000005</v>
      </c>
      <c r="L136" s="271">
        <v>5</v>
      </c>
      <c r="M136" s="272">
        <v>62</v>
      </c>
      <c r="N136" s="272">
        <v>35</v>
      </c>
      <c r="O136" s="272">
        <f>IFERROR(VLOOKUP(B136,'Core Indicators'!$E$3:$G$9906,3,FALSE),"x")</f>
        <v>29165000</v>
      </c>
      <c r="P136" s="272">
        <v>143350</v>
      </c>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c r="BV136" s="266"/>
      <c r="BW136" s="266"/>
      <c r="BX136" s="266"/>
      <c r="BY136" s="266"/>
      <c r="BZ136" s="266"/>
      <c r="CA136" s="266"/>
      <c r="CB136" s="266"/>
      <c r="CC136" s="266"/>
      <c r="CD136" s="266"/>
      <c r="CE136" s="266"/>
      <c r="CF136" s="266"/>
      <c r="CG136" s="266"/>
      <c r="CH136" s="266"/>
      <c r="CI136" s="266"/>
      <c r="CJ136" s="266"/>
      <c r="CK136" s="266"/>
      <c r="CL136" s="266"/>
      <c r="CM136" s="266"/>
      <c r="CN136" s="266"/>
      <c r="CO136" s="266"/>
      <c r="CP136" s="266"/>
      <c r="CQ136" s="266"/>
      <c r="CR136" s="266"/>
      <c r="CS136" s="266"/>
      <c r="CT136" s="266"/>
      <c r="CU136" s="266"/>
      <c r="CV136" s="266"/>
      <c r="CW136" s="266"/>
      <c r="CX136" s="266"/>
      <c r="CY136" s="266"/>
      <c r="CZ136" s="266"/>
      <c r="DA136" s="266"/>
      <c r="DB136" s="266"/>
      <c r="DC136" s="266"/>
      <c r="DD136" s="266"/>
      <c r="DE136" s="266"/>
      <c r="DF136" s="266"/>
      <c r="DG136" s="266"/>
      <c r="DH136" s="266"/>
      <c r="DI136" s="266"/>
      <c r="DJ136" s="266"/>
      <c r="DK136" s="266"/>
      <c r="DL136" s="266"/>
    </row>
    <row r="137" spans="1:116" x14ac:dyDescent="0.35">
      <c r="A137" s="267" t="s">
        <v>10340</v>
      </c>
      <c r="B137" s="268" t="s">
        <v>10341</v>
      </c>
      <c r="C137" s="271">
        <v>0</v>
      </c>
      <c r="D137" s="272">
        <v>12</v>
      </c>
      <c r="E137" s="271">
        <v>0</v>
      </c>
      <c r="F137" s="271" t="s">
        <v>17</v>
      </c>
      <c r="G137" s="271" t="s">
        <v>17</v>
      </c>
      <c r="H137" s="271">
        <v>34.799999999999997</v>
      </c>
      <c r="I137" s="272">
        <v>0</v>
      </c>
      <c r="J137" s="272" t="str">
        <f>IFERROR(VLOOKUP($B137,'Core Indicators'!$E$3:$EU$906,147,FALSE),"x")</f>
        <v>x</v>
      </c>
      <c r="K137" s="273">
        <v>-0.76369076969999994</v>
      </c>
      <c r="L137" s="271" t="s">
        <v>17</v>
      </c>
      <c r="M137" s="272">
        <v>77</v>
      </c>
      <c r="N137" s="272" t="s">
        <v>17</v>
      </c>
      <c r="O137" s="272" t="str">
        <f>IFERROR(VLOOKUP(B137,'Core Indicators'!$E$3:$G$9906,3,FALSE),"x")</f>
        <v>x</v>
      </c>
      <c r="P137" s="272">
        <v>20</v>
      </c>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c r="CA137" s="266"/>
      <c r="CB137" s="266"/>
      <c r="CC137" s="266"/>
      <c r="CD137" s="266"/>
      <c r="CE137" s="266"/>
      <c r="CF137" s="266"/>
      <c r="CG137" s="266"/>
      <c r="CH137" s="266"/>
      <c r="CI137" s="266"/>
      <c r="CJ137" s="266"/>
      <c r="CK137" s="266"/>
      <c r="CL137" s="266"/>
      <c r="CM137" s="266"/>
      <c r="CN137" s="266"/>
      <c r="CO137" s="266"/>
      <c r="CP137" s="266"/>
      <c r="CQ137" s="266"/>
      <c r="CR137" s="266"/>
      <c r="CS137" s="266"/>
      <c r="CT137" s="266"/>
      <c r="CU137" s="266"/>
      <c r="CV137" s="266"/>
      <c r="CW137" s="266"/>
      <c r="CX137" s="266"/>
      <c r="CY137" s="266"/>
      <c r="CZ137" s="266"/>
      <c r="DA137" s="266"/>
      <c r="DB137" s="266"/>
      <c r="DC137" s="266"/>
      <c r="DD137" s="266"/>
      <c r="DE137" s="266"/>
      <c r="DF137" s="266"/>
      <c r="DG137" s="266"/>
      <c r="DH137" s="266"/>
      <c r="DI137" s="266"/>
      <c r="DJ137" s="266"/>
      <c r="DK137" s="266"/>
      <c r="DL137" s="266"/>
    </row>
    <row r="138" spans="1:116" x14ac:dyDescent="0.35">
      <c r="A138" s="267" t="s">
        <v>10342</v>
      </c>
      <c r="B138" s="268" t="s">
        <v>10343</v>
      </c>
      <c r="C138" s="271">
        <v>0.50848300209999997</v>
      </c>
      <c r="D138" s="272">
        <v>13</v>
      </c>
      <c r="E138" s="271">
        <v>0</v>
      </c>
      <c r="F138" s="271" t="s">
        <v>17</v>
      </c>
      <c r="G138" s="271">
        <v>0.13293942289999999</v>
      </c>
      <c r="H138" s="271" t="s">
        <v>17</v>
      </c>
      <c r="I138" s="272">
        <v>0</v>
      </c>
      <c r="J138" s="272" t="str">
        <f>IFERROR(VLOOKUP($B138,'Core Indicators'!$E$3:$EU$906,147,FALSE),"x")</f>
        <v>x</v>
      </c>
      <c r="K138" s="273">
        <v>1.8847389220999999</v>
      </c>
      <c r="L138" s="271" t="s">
        <v>17</v>
      </c>
      <c r="M138" s="272">
        <v>99</v>
      </c>
      <c r="N138" s="272">
        <v>85</v>
      </c>
      <c r="O138" s="272" t="str">
        <f>IFERROR(VLOOKUP(B138,'Core Indicators'!$E$3:$G$9906,3,FALSE),"x")</f>
        <v>x</v>
      </c>
      <c r="P138" s="272">
        <v>263310</v>
      </c>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c r="CA138" s="266"/>
      <c r="CB138" s="266"/>
      <c r="CC138" s="266"/>
      <c r="CD138" s="266"/>
      <c r="CE138" s="266"/>
      <c r="CF138" s="266"/>
      <c r="CG138" s="266"/>
      <c r="CH138" s="266"/>
      <c r="CI138" s="266"/>
      <c r="CJ138" s="266"/>
      <c r="CK138" s="266"/>
      <c r="CL138" s="266"/>
      <c r="CM138" s="266"/>
      <c r="CN138" s="266"/>
      <c r="CO138" s="266"/>
      <c r="CP138" s="266"/>
      <c r="CQ138" s="266"/>
      <c r="CR138" s="266"/>
      <c r="CS138" s="266"/>
      <c r="CT138" s="266"/>
      <c r="CU138" s="266"/>
      <c r="CV138" s="266"/>
      <c r="CW138" s="266"/>
      <c r="CX138" s="266"/>
      <c r="CY138" s="266"/>
      <c r="CZ138" s="266"/>
      <c r="DA138" s="266"/>
      <c r="DB138" s="266"/>
      <c r="DC138" s="266"/>
      <c r="DD138" s="266"/>
      <c r="DE138" s="266"/>
      <c r="DF138" s="266"/>
      <c r="DG138" s="266"/>
      <c r="DH138" s="266"/>
      <c r="DI138" s="266"/>
      <c r="DJ138" s="266"/>
      <c r="DK138" s="266"/>
      <c r="DL138" s="266"/>
    </row>
    <row r="139" spans="1:116" x14ac:dyDescent="0.35">
      <c r="A139" s="267" t="s">
        <v>10344</v>
      </c>
      <c r="B139" s="268" t="s">
        <v>10345</v>
      </c>
      <c r="C139" s="271">
        <v>0.45239998590000002</v>
      </c>
      <c r="D139" s="272">
        <v>5</v>
      </c>
      <c r="E139" s="271">
        <v>0</v>
      </c>
      <c r="F139" s="271">
        <v>2.85</v>
      </c>
      <c r="G139" s="271">
        <v>0.30388778789999998</v>
      </c>
      <c r="H139" s="271" t="s">
        <v>17</v>
      </c>
      <c r="I139" s="272">
        <v>1</v>
      </c>
      <c r="J139" s="272" t="str">
        <f>IFERROR(VLOOKUP($B139,'Core Indicators'!$E$3:$EU$906,147,FALSE),"x")</f>
        <v>x</v>
      </c>
      <c r="K139" s="273">
        <v>0.55440390110000004</v>
      </c>
      <c r="L139" s="271">
        <v>1.75</v>
      </c>
      <c r="M139" s="272">
        <v>24</v>
      </c>
      <c r="N139" s="272">
        <v>43</v>
      </c>
      <c r="O139" s="272" t="str">
        <f>IFERROR(VLOOKUP(B139,'Core Indicators'!$E$3:$G$9906,3,FALSE),"x")</f>
        <v>x</v>
      </c>
      <c r="P139" s="272">
        <v>309500</v>
      </c>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c r="CA139" s="266"/>
      <c r="CB139" s="266"/>
      <c r="CC139" s="266"/>
      <c r="CD139" s="266"/>
      <c r="CE139" s="266"/>
      <c r="CF139" s="266"/>
      <c r="CG139" s="266"/>
      <c r="CH139" s="266"/>
      <c r="CI139" s="266"/>
      <c r="CJ139" s="266"/>
      <c r="CK139" s="266"/>
      <c r="CL139" s="266"/>
      <c r="CM139" s="266"/>
      <c r="CN139" s="266"/>
      <c r="CO139" s="266"/>
      <c r="CP139" s="266"/>
      <c r="CQ139" s="266"/>
      <c r="CR139" s="266"/>
      <c r="CS139" s="266"/>
      <c r="CT139" s="266"/>
      <c r="CU139" s="266"/>
      <c r="CV139" s="266"/>
      <c r="CW139" s="266"/>
      <c r="CX139" s="266"/>
      <c r="CY139" s="266"/>
      <c r="CZ139" s="266"/>
      <c r="DA139" s="266"/>
      <c r="DB139" s="266"/>
      <c r="DC139" s="266"/>
      <c r="DD139" s="266"/>
      <c r="DE139" s="266"/>
      <c r="DF139" s="266"/>
      <c r="DG139" s="266"/>
      <c r="DH139" s="266"/>
      <c r="DI139" s="266"/>
      <c r="DJ139" s="266"/>
      <c r="DK139" s="266"/>
      <c r="DL139" s="266"/>
    </row>
    <row r="140" spans="1:116" x14ac:dyDescent="0.35">
      <c r="A140" s="267" t="s">
        <v>109</v>
      </c>
      <c r="B140" s="268" t="s">
        <v>10346</v>
      </c>
      <c r="C140" s="271">
        <v>0.63669099569999998</v>
      </c>
      <c r="D140" s="272">
        <v>3</v>
      </c>
      <c r="E140" s="271">
        <v>0.16</v>
      </c>
      <c r="F140" s="271">
        <v>3.65</v>
      </c>
      <c r="G140" s="271">
        <v>0.54718978070000002</v>
      </c>
      <c r="H140" s="271">
        <v>31.6</v>
      </c>
      <c r="I140" s="272">
        <v>3</v>
      </c>
      <c r="J140" s="272">
        <f>IFERROR(VLOOKUP($B140,'Core Indicators'!$E$3:$EU$906,147,FALSE),"x")</f>
        <v>1149</v>
      </c>
      <c r="K140" s="273">
        <v>-0.66757869719999996</v>
      </c>
      <c r="L140" s="271">
        <v>3.25</v>
      </c>
      <c r="M140" s="272">
        <v>35</v>
      </c>
      <c r="N140" s="272">
        <v>29</v>
      </c>
      <c r="O140" s="272">
        <f>IFERROR(VLOOKUP(B140,'Core Indicators'!$E$3:$G$9906,3,FALSE),"x")</f>
        <v>245145000</v>
      </c>
      <c r="P140" s="272">
        <v>770880</v>
      </c>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c r="CA140" s="266"/>
      <c r="CB140" s="266"/>
      <c r="CC140" s="266"/>
      <c r="CD140" s="266"/>
      <c r="CE140" s="266"/>
      <c r="CF140" s="266"/>
      <c r="CG140" s="266"/>
      <c r="CH140" s="266"/>
      <c r="CI140" s="266"/>
      <c r="CJ140" s="266"/>
      <c r="CK140" s="266"/>
      <c r="CL140" s="266"/>
      <c r="CM140" s="266"/>
      <c r="CN140" s="266"/>
      <c r="CO140" s="266"/>
      <c r="CP140" s="266"/>
      <c r="CQ140" s="266"/>
      <c r="CR140" s="266"/>
      <c r="CS140" s="266"/>
      <c r="CT140" s="266"/>
      <c r="CU140" s="266"/>
      <c r="CV140" s="266"/>
      <c r="CW140" s="266"/>
      <c r="CX140" s="266"/>
      <c r="CY140" s="266"/>
      <c r="CZ140" s="266"/>
      <c r="DA140" s="266"/>
      <c r="DB140" s="266"/>
      <c r="DC140" s="266"/>
      <c r="DD140" s="266"/>
      <c r="DE140" s="266"/>
      <c r="DF140" s="266"/>
      <c r="DG140" s="266"/>
      <c r="DH140" s="266"/>
      <c r="DI140" s="266"/>
      <c r="DJ140" s="266"/>
      <c r="DK140" s="266"/>
      <c r="DL140" s="266"/>
    </row>
    <row r="141" spans="1:116" x14ac:dyDescent="0.35">
      <c r="A141" s="267" t="s">
        <v>1228</v>
      </c>
      <c r="B141" s="268" t="s">
        <v>10347</v>
      </c>
      <c r="C141" s="271">
        <v>0.3385659808</v>
      </c>
      <c r="D141" s="272">
        <v>12</v>
      </c>
      <c r="E141" s="271">
        <v>0.126</v>
      </c>
      <c r="F141" s="271">
        <v>6.75</v>
      </c>
      <c r="G141" s="271">
        <v>0.45966340729999999</v>
      </c>
      <c r="H141" s="271">
        <v>49.8</v>
      </c>
      <c r="I141" s="272">
        <v>0</v>
      </c>
      <c r="J141" s="272">
        <f>IFERROR(VLOOKUP($B141,'Core Indicators'!$E$3:$EU$906,147,FALSE),"x")</f>
        <v>14</v>
      </c>
      <c r="K141" s="273">
        <v>-0.1190349832</v>
      </c>
      <c r="L141" s="271">
        <v>6</v>
      </c>
      <c r="M141" s="272">
        <v>83</v>
      </c>
      <c r="N141" s="272">
        <v>35</v>
      </c>
      <c r="O141" s="272">
        <f>IFERROR(VLOOKUP(B141,'Core Indicators'!$E$3:$G$9906,3,FALSE),"x")</f>
        <v>4327000</v>
      </c>
      <c r="P141" s="272">
        <v>74180</v>
      </c>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c r="CA141" s="266"/>
      <c r="CB141" s="266"/>
      <c r="CC141" s="266"/>
      <c r="CD141" s="266"/>
      <c r="CE141" s="266"/>
      <c r="CF141" s="266"/>
      <c r="CG141" s="266"/>
      <c r="CH141" s="266"/>
      <c r="CI141" s="266"/>
      <c r="CJ141" s="266"/>
      <c r="CK141" s="266"/>
      <c r="CL141" s="266"/>
      <c r="CM141" s="266"/>
      <c r="CN141" s="266"/>
      <c r="CO141" s="266"/>
      <c r="CP141" s="266"/>
      <c r="CQ141" s="266"/>
      <c r="CR141" s="266"/>
      <c r="CS141" s="266"/>
      <c r="CT141" s="266"/>
      <c r="CU141" s="266"/>
      <c r="CV141" s="266"/>
      <c r="CW141" s="266"/>
      <c r="CX141" s="266"/>
      <c r="CY141" s="266"/>
      <c r="CZ141" s="266"/>
      <c r="DA141" s="266"/>
      <c r="DB141" s="266"/>
      <c r="DC141" s="266"/>
      <c r="DD141" s="266"/>
      <c r="DE141" s="266"/>
      <c r="DF141" s="266"/>
      <c r="DG141" s="266"/>
      <c r="DH141" s="266"/>
      <c r="DI141" s="266"/>
      <c r="DJ141" s="266"/>
      <c r="DK141" s="266"/>
      <c r="DL141" s="266"/>
    </row>
    <row r="142" spans="1:116" x14ac:dyDescent="0.35">
      <c r="A142" s="267" t="s">
        <v>1446</v>
      </c>
      <c r="B142" s="268" t="s">
        <v>10348</v>
      </c>
      <c r="C142" s="271">
        <v>0.59663501870000002</v>
      </c>
      <c r="D142" s="272">
        <v>9</v>
      </c>
      <c r="E142" s="271">
        <v>0.45</v>
      </c>
      <c r="F142" s="271">
        <v>5.95</v>
      </c>
      <c r="G142" s="271">
        <v>0.38092470439999998</v>
      </c>
      <c r="H142" s="271">
        <v>41.5</v>
      </c>
      <c r="I142" s="272">
        <v>3</v>
      </c>
      <c r="J142" s="272">
        <f>IFERROR(VLOOKUP($B142,'Core Indicators'!$E$3:$EU$906,147,FALSE),"x")</f>
        <v>0</v>
      </c>
      <c r="K142" s="273">
        <v>-0.48720264429999999</v>
      </c>
      <c r="L142" s="271">
        <v>6.25</v>
      </c>
      <c r="M142" s="272">
        <v>66</v>
      </c>
      <c r="N142" s="272">
        <v>33</v>
      </c>
      <c r="O142" s="272">
        <f>IFERROR(VLOOKUP(B142,'Core Indicators'!$E$3:$G$9906,3,FALSE),"x")</f>
        <v>34050000</v>
      </c>
      <c r="P142" s="272">
        <v>1280000</v>
      </c>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66"/>
      <c r="CA142" s="266"/>
      <c r="CB142" s="266"/>
      <c r="CC142" s="266"/>
      <c r="CD142" s="266"/>
      <c r="CE142" s="266"/>
      <c r="CF142" s="266"/>
      <c r="CG142" s="266"/>
      <c r="CH142" s="266"/>
      <c r="CI142" s="266"/>
      <c r="CJ142" s="266"/>
      <c r="CK142" s="266"/>
      <c r="CL142" s="266"/>
      <c r="CM142" s="266"/>
      <c r="CN142" s="266"/>
      <c r="CO142" s="266"/>
      <c r="CP142" s="266"/>
      <c r="CQ142" s="266"/>
      <c r="CR142" s="266"/>
      <c r="CS142" s="266"/>
      <c r="CT142" s="266"/>
      <c r="CU142" s="266"/>
      <c r="CV142" s="266"/>
      <c r="CW142" s="266"/>
      <c r="CX142" s="266"/>
      <c r="CY142" s="266"/>
      <c r="CZ142" s="266"/>
      <c r="DA142" s="266"/>
      <c r="DB142" s="266"/>
      <c r="DC142" s="266"/>
      <c r="DD142" s="266"/>
      <c r="DE142" s="266"/>
      <c r="DF142" s="266"/>
      <c r="DG142" s="266"/>
      <c r="DH142" s="266"/>
      <c r="DI142" s="266"/>
      <c r="DJ142" s="266"/>
      <c r="DK142" s="266"/>
      <c r="DL142" s="266"/>
    </row>
    <row r="143" spans="1:116" x14ac:dyDescent="0.35">
      <c r="A143" s="267" t="s">
        <v>2932</v>
      </c>
      <c r="B143" s="268" t="s">
        <v>10349</v>
      </c>
      <c r="C143" s="271">
        <v>0.253667953</v>
      </c>
      <c r="D143" s="272">
        <v>9</v>
      </c>
      <c r="E143" s="271">
        <v>0.14099999999999999</v>
      </c>
      <c r="F143" s="271">
        <v>5.3</v>
      </c>
      <c r="G143" s="271">
        <v>0.42524208769999999</v>
      </c>
      <c r="H143" s="271">
        <v>42.3</v>
      </c>
      <c r="I143" s="272">
        <v>4</v>
      </c>
      <c r="J143" s="272">
        <f>IFERROR(VLOOKUP($B143,'Core Indicators'!$E$3:$EU$906,147,FALSE),"x")</f>
        <v>161</v>
      </c>
      <c r="K143" s="273">
        <v>-0.47730070349999998</v>
      </c>
      <c r="L143" s="271">
        <v>4.75</v>
      </c>
      <c r="M143" s="272">
        <v>58</v>
      </c>
      <c r="N143" s="272">
        <v>34</v>
      </c>
      <c r="O143" s="272">
        <f>IFERROR(VLOOKUP(B143,'Core Indicators'!$E$3:$G$9906,3,FALSE),"x")</f>
        <v>109033000</v>
      </c>
      <c r="P143" s="272">
        <v>298170</v>
      </c>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c r="BI143" s="266"/>
      <c r="BJ143" s="266"/>
      <c r="BK143" s="266"/>
      <c r="BL143" s="266"/>
      <c r="BM143" s="266"/>
      <c r="BN143" s="266"/>
      <c r="BO143" s="266"/>
      <c r="BP143" s="266"/>
      <c r="BQ143" s="266"/>
      <c r="BR143" s="266"/>
      <c r="BS143" s="266"/>
      <c r="BT143" s="266"/>
      <c r="BU143" s="266"/>
      <c r="BV143" s="266"/>
      <c r="BW143" s="266"/>
      <c r="BX143" s="266"/>
      <c r="BY143" s="266"/>
      <c r="BZ143" s="266"/>
      <c r="CA143" s="266"/>
      <c r="CB143" s="266"/>
      <c r="CC143" s="266"/>
      <c r="CD143" s="266"/>
      <c r="CE143" s="266"/>
      <c r="CF143" s="266"/>
      <c r="CG143" s="266"/>
      <c r="CH143" s="266"/>
      <c r="CI143" s="266"/>
      <c r="CJ143" s="266"/>
      <c r="CK143" s="266"/>
      <c r="CL143" s="266"/>
      <c r="CM143" s="266"/>
      <c r="CN143" s="266"/>
      <c r="CO143" s="266"/>
      <c r="CP143" s="266"/>
      <c r="CQ143" s="266"/>
      <c r="CR143" s="266"/>
      <c r="CS143" s="266"/>
      <c r="CT143" s="266"/>
      <c r="CU143" s="266"/>
      <c r="CV143" s="266"/>
      <c r="CW143" s="266"/>
      <c r="CX143" s="266"/>
      <c r="CY143" s="266"/>
      <c r="CZ143" s="266"/>
      <c r="DA143" s="266"/>
      <c r="DB143" s="266"/>
      <c r="DC143" s="266"/>
      <c r="DD143" s="266"/>
      <c r="DE143" s="266"/>
      <c r="DF143" s="266"/>
      <c r="DG143" s="266"/>
      <c r="DH143" s="266"/>
      <c r="DI143" s="266"/>
      <c r="DJ143" s="266"/>
      <c r="DK143" s="266"/>
      <c r="DL143" s="266"/>
    </row>
    <row r="144" spans="1:116" x14ac:dyDescent="0.35">
      <c r="A144" s="267" t="s">
        <v>10350</v>
      </c>
      <c r="B144" s="268" t="s">
        <v>10351</v>
      </c>
      <c r="C144" s="271">
        <v>0</v>
      </c>
      <c r="D144" s="272">
        <v>12</v>
      </c>
      <c r="E144" s="271">
        <v>0</v>
      </c>
      <c r="F144" s="271" t="s">
        <v>17</v>
      </c>
      <c r="G144" s="271" t="s">
        <v>17</v>
      </c>
      <c r="H144" s="271" t="s">
        <v>17</v>
      </c>
      <c r="I144" s="272">
        <v>0</v>
      </c>
      <c r="J144" s="272" t="str">
        <f>IFERROR(VLOOKUP($B144,'Core Indicators'!$E$3:$EU$906,147,FALSE),"x")</f>
        <v>x</v>
      </c>
      <c r="K144" s="273">
        <v>0.31445762519999998</v>
      </c>
      <c r="L144" s="271" t="s">
        <v>17</v>
      </c>
      <c r="M144" s="272">
        <v>92</v>
      </c>
      <c r="N144" s="272" t="s">
        <v>17</v>
      </c>
      <c r="O144" s="272" t="str">
        <f>IFERROR(VLOOKUP(B144,'Core Indicators'!$E$3:$G$9906,3,FALSE),"x")</f>
        <v>x</v>
      </c>
      <c r="P144" s="272">
        <v>460</v>
      </c>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c r="BI144" s="266"/>
      <c r="BJ144" s="266"/>
      <c r="BK144" s="266"/>
      <c r="BL144" s="266"/>
      <c r="BM144" s="266"/>
      <c r="BN144" s="266"/>
      <c r="BO144" s="266"/>
      <c r="BP144" s="266"/>
      <c r="BQ144" s="266"/>
      <c r="BR144" s="266"/>
      <c r="BS144" s="266"/>
      <c r="BT144" s="266"/>
      <c r="BU144" s="266"/>
      <c r="BV144" s="266"/>
      <c r="BW144" s="266"/>
      <c r="BX144" s="266"/>
      <c r="BY144" s="266"/>
      <c r="BZ144" s="266"/>
      <c r="CA144" s="266"/>
      <c r="CB144" s="266"/>
      <c r="CC144" s="266"/>
      <c r="CD144" s="266"/>
      <c r="CE144" s="266"/>
      <c r="CF144" s="266"/>
      <c r="CG144" s="266"/>
      <c r="CH144" s="266"/>
      <c r="CI144" s="266"/>
      <c r="CJ144" s="266"/>
      <c r="CK144" s="266"/>
      <c r="CL144" s="266"/>
      <c r="CM144" s="266"/>
      <c r="CN144" s="266"/>
      <c r="CO144" s="266"/>
      <c r="CP144" s="266"/>
      <c r="CQ144" s="266"/>
      <c r="CR144" s="266"/>
      <c r="CS144" s="266"/>
      <c r="CT144" s="266"/>
      <c r="CU144" s="266"/>
      <c r="CV144" s="266"/>
      <c r="CW144" s="266"/>
      <c r="CX144" s="266"/>
      <c r="CY144" s="266"/>
      <c r="CZ144" s="266"/>
      <c r="DA144" s="266"/>
      <c r="DB144" s="266"/>
      <c r="DC144" s="266"/>
      <c r="DD144" s="266"/>
      <c r="DE144" s="266"/>
      <c r="DF144" s="266"/>
      <c r="DG144" s="266"/>
      <c r="DH144" s="266"/>
      <c r="DI144" s="266"/>
      <c r="DJ144" s="266"/>
      <c r="DK144" s="266"/>
      <c r="DL144" s="266"/>
    </row>
    <row r="145" spans="1:116" x14ac:dyDescent="0.35">
      <c r="A145" s="267" t="s">
        <v>2944</v>
      </c>
      <c r="B145" s="268" t="s">
        <v>10352</v>
      </c>
      <c r="C145" s="271">
        <v>6.5687960300000001E-2</v>
      </c>
      <c r="D145" s="272">
        <v>11</v>
      </c>
      <c r="E145" s="271">
        <v>0</v>
      </c>
      <c r="F145" s="271">
        <v>5.1166666669999996</v>
      </c>
      <c r="G145" s="271">
        <v>0.74038999660000004</v>
      </c>
      <c r="H145" s="271">
        <v>41.9</v>
      </c>
      <c r="I145" s="272">
        <v>4</v>
      </c>
      <c r="J145" s="272">
        <f>IFERROR(VLOOKUP($B145,'Core Indicators'!$E$3:$EU$906,147,FALSE),"x")</f>
        <v>71</v>
      </c>
      <c r="K145" s="273">
        <v>-0.80097305769999994</v>
      </c>
      <c r="L145" s="271">
        <v>5.75</v>
      </c>
      <c r="M145" s="272">
        <v>61</v>
      </c>
      <c r="N145" s="272">
        <v>29</v>
      </c>
      <c r="O145" s="272">
        <f>IFERROR(VLOOKUP(B145,'Core Indicators'!$E$3:$G$9906,3,FALSE),"x")</f>
        <v>11782000</v>
      </c>
      <c r="P145" s="272">
        <v>452860</v>
      </c>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66"/>
      <c r="BZ145" s="266"/>
      <c r="CA145" s="266"/>
      <c r="CB145" s="266"/>
      <c r="CC145" s="266"/>
      <c r="CD145" s="266"/>
      <c r="CE145" s="266"/>
      <c r="CF145" s="266"/>
      <c r="CG145" s="266"/>
      <c r="CH145" s="266"/>
      <c r="CI145" s="266"/>
      <c r="CJ145" s="266"/>
      <c r="CK145" s="266"/>
      <c r="CL145" s="266"/>
      <c r="CM145" s="266"/>
      <c r="CN145" s="266"/>
      <c r="CO145" s="266"/>
      <c r="CP145" s="266"/>
      <c r="CQ145" s="266"/>
      <c r="CR145" s="266"/>
      <c r="CS145" s="266"/>
      <c r="CT145" s="266"/>
      <c r="CU145" s="266"/>
      <c r="CV145" s="266"/>
      <c r="CW145" s="266"/>
      <c r="CX145" s="266"/>
      <c r="CY145" s="266"/>
      <c r="CZ145" s="266"/>
      <c r="DA145" s="266"/>
      <c r="DB145" s="266"/>
      <c r="DC145" s="266"/>
      <c r="DD145" s="266"/>
      <c r="DE145" s="266"/>
      <c r="DF145" s="266"/>
      <c r="DG145" s="266"/>
      <c r="DH145" s="266"/>
      <c r="DI145" s="266"/>
      <c r="DJ145" s="266"/>
      <c r="DK145" s="266"/>
      <c r="DL145" s="266"/>
    </row>
    <row r="146" spans="1:116" x14ac:dyDescent="0.35">
      <c r="A146" s="267" t="s">
        <v>3286</v>
      </c>
      <c r="B146" s="268" t="s">
        <v>10353</v>
      </c>
      <c r="C146" s="271">
        <v>7.8200951200000007E-2</v>
      </c>
      <c r="D146" s="272">
        <v>12</v>
      </c>
      <c r="E146" s="271">
        <v>1.15E-2</v>
      </c>
      <c r="F146" s="271">
        <v>7.4</v>
      </c>
      <c r="G146" s="271">
        <v>0.12005188899999999</v>
      </c>
      <c r="H146" s="271">
        <v>30.2</v>
      </c>
      <c r="I146" s="272">
        <v>0</v>
      </c>
      <c r="J146" s="272">
        <f>IFERROR(VLOOKUP($B146,'Core Indicators'!$E$3:$EU$906,147,FALSE),"x")</f>
        <v>1</v>
      </c>
      <c r="K146" s="273">
        <v>0.45209297539999999</v>
      </c>
      <c r="L146" s="271">
        <v>6.75</v>
      </c>
      <c r="M146" s="272">
        <v>80</v>
      </c>
      <c r="N146" s="272">
        <v>54</v>
      </c>
      <c r="O146" s="272">
        <f>IFERROR(VLOOKUP(B146,'Core Indicators'!$E$3:$G$9906,3,FALSE),"x")</f>
        <v>37779000</v>
      </c>
      <c r="P146" s="272">
        <v>306100</v>
      </c>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c r="CA146" s="266"/>
      <c r="CB146" s="266"/>
      <c r="CC146" s="266"/>
      <c r="CD146" s="266"/>
      <c r="CE146" s="266"/>
      <c r="CF146" s="266"/>
      <c r="CG146" s="266"/>
      <c r="CH146" s="266"/>
      <c r="CI146" s="266"/>
      <c r="CJ146" s="266"/>
      <c r="CK146" s="266"/>
      <c r="CL146" s="266"/>
      <c r="CM146" s="266"/>
      <c r="CN146" s="266"/>
      <c r="CO146" s="266"/>
      <c r="CP146" s="266"/>
      <c r="CQ146" s="266"/>
      <c r="CR146" s="266"/>
      <c r="CS146" s="266"/>
      <c r="CT146" s="266"/>
      <c r="CU146" s="266"/>
      <c r="CV146" s="266"/>
      <c r="CW146" s="266"/>
      <c r="CX146" s="266"/>
      <c r="CY146" s="266"/>
      <c r="CZ146" s="266"/>
      <c r="DA146" s="266"/>
      <c r="DB146" s="266"/>
      <c r="DC146" s="266"/>
      <c r="DD146" s="266"/>
      <c r="DE146" s="266"/>
      <c r="DF146" s="266"/>
      <c r="DG146" s="266"/>
      <c r="DH146" s="266"/>
      <c r="DI146" s="266"/>
      <c r="DJ146" s="266"/>
      <c r="DK146" s="266"/>
      <c r="DL146" s="266"/>
    </row>
    <row r="147" spans="1:116" x14ac:dyDescent="0.35">
      <c r="A147" s="267" t="s">
        <v>44</v>
      </c>
      <c r="B147" s="268" t="s">
        <v>10354</v>
      </c>
      <c r="C147" s="271">
        <v>0</v>
      </c>
      <c r="D147" s="272">
        <v>0</v>
      </c>
      <c r="E147" s="271">
        <v>0</v>
      </c>
      <c r="F147" s="271">
        <v>2.5499999999999998</v>
      </c>
      <c r="G147" s="271" t="s">
        <v>17</v>
      </c>
      <c r="H147" s="271" t="s">
        <v>17</v>
      </c>
      <c r="I147" s="272">
        <v>3</v>
      </c>
      <c r="J147" s="272">
        <f>IFERROR(VLOOKUP($B147,'Core Indicators'!$E$3:$EU$906,147,FALSE),"x")</f>
        <v>30</v>
      </c>
      <c r="K147" s="273">
        <v>-1.6514610052000001</v>
      </c>
      <c r="L147" s="271">
        <v>1.25</v>
      </c>
      <c r="M147" s="272">
        <v>3</v>
      </c>
      <c r="N147" s="272">
        <v>17</v>
      </c>
      <c r="O147" s="272">
        <f>IFERROR(VLOOKUP(B147,'Core Indicators'!$E$3:$G$9906,3,FALSE),"x")</f>
        <v>26172000</v>
      </c>
      <c r="P147" s="272">
        <v>120410</v>
      </c>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c r="CA147" s="266"/>
      <c r="CB147" s="266"/>
      <c r="CC147" s="266"/>
      <c r="CD147" s="266"/>
      <c r="CE147" s="266"/>
      <c r="CF147" s="266"/>
      <c r="CG147" s="266"/>
      <c r="CH147" s="266"/>
      <c r="CI147" s="266"/>
      <c r="CJ147" s="266"/>
      <c r="CK147" s="266"/>
      <c r="CL147" s="266"/>
      <c r="CM147" s="266"/>
      <c r="CN147" s="266"/>
      <c r="CO147" s="266"/>
      <c r="CP147" s="266"/>
      <c r="CQ147" s="266"/>
      <c r="CR147" s="266"/>
      <c r="CS147" s="266"/>
      <c r="CT147" s="266"/>
      <c r="CU147" s="266"/>
      <c r="CV147" s="266"/>
      <c r="CW147" s="266"/>
      <c r="CX147" s="266"/>
      <c r="CY147" s="266"/>
      <c r="CZ147" s="266"/>
      <c r="DA147" s="266"/>
      <c r="DB147" s="266"/>
      <c r="DC147" s="266"/>
      <c r="DD147" s="266"/>
      <c r="DE147" s="266"/>
      <c r="DF147" s="266"/>
      <c r="DG147" s="266"/>
      <c r="DH147" s="266"/>
      <c r="DI147" s="266"/>
      <c r="DJ147" s="266"/>
      <c r="DK147" s="266"/>
      <c r="DL147" s="266"/>
    </row>
    <row r="148" spans="1:116" x14ac:dyDescent="0.35">
      <c r="A148" s="267" t="s">
        <v>10355</v>
      </c>
      <c r="B148" s="268" t="s">
        <v>10356</v>
      </c>
      <c r="C148" s="271">
        <v>0</v>
      </c>
      <c r="D148" s="272">
        <v>13</v>
      </c>
      <c r="E148" s="271">
        <v>0</v>
      </c>
      <c r="F148" s="271" t="s">
        <v>17</v>
      </c>
      <c r="G148" s="271">
        <v>8.0794128899999998E-2</v>
      </c>
      <c r="H148" s="271">
        <v>33.5</v>
      </c>
      <c r="I148" s="272">
        <v>0</v>
      </c>
      <c r="J148" s="272" t="str">
        <f>IFERROR(VLOOKUP($B148,'Core Indicators'!$E$3:$EU$906,147,FALSE),"x")</f>
        <v>x</v>
      </c>
      <c r="K148" s="273">
        <v>1.1356768608000001</v>
      </c>
      <c r="L148" s="271" t="s">
        <v>17</v>
      </c>
      <c r="M148" s="272">
        <v>96</v>
      </c>
      <c r="N148" s="272">
        <v>61</v>
      </c>
      <c r="O148" s="272" t="str">
        <f>IFERROR(VLOOKUP(B148,'Core Indicators'!$E$3:$G$9906,3,FALSE),"x")</f>
        <v>x</v>
      </c>
      <c r="P148" s="272">
        <v>91605.6</v>
      </c>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266"/>
      <c r="CA148" s="266"/>
      <c r="CB148" s="266"/>
      <c r="CC148" s="266"/>
      <c r="CD148" s="266"/>
      <c r="CE148" s="266"/>
      <c r="CF148" s="266"/>
      <c r="CG148" s="266"/>
      <c r="CH148" s="266"/>
      <c r="CI148" s="266"/>
      <c r="CJ148" s="266"/>
      <c r="CK148" s="266"/>
      <c r="CL148" s="266"/>
      <c r="CM148" s="266"/>
      <c r="CN148" s="266"/>
      <c r="CO148" s="266"/>
      <c r="CP148" s="266"/>
      <c r="CQ148" s="266"/>
      <c r="CR148" s="266"/>
      <c r="CS148" s="266"/>
      <c r="CT148" s="266"/>
      <c r="CU148" s="266"/>
      <c r="CV148" s="266"/>
      <c r="CW148" s="266"/>
      <c r="CX148" s="266"/>
      <c r="CY148" s="266"/>
      <c r="CZ148" s="266"/>
      <c r="DA148" s="266"/>
      <c r="DB148" s="266"/>
      <c r="DC148" s="266"/>
      <c r="DD148" s="266"/>
      <c r="DE148" s="266"/>
      <c r="DF148" s="266"/>
      <c r="DG148" s="266"/>
      <c r="DH148" s="266"/>
      <c r="DI148" s="266"/>
      <c r="DJ148" s="266"/>
      <c r="DK148" s="266"/>
      <c r="DL148" s="266"/>
    </row>
    <row r="149" spans="1:116" x14ac:dyDescent="0.35">
      <c r="A149" s="267" t="s">
        <v>10357</v>
      </c>
      <c r="B149" s="268" t="s">
        <v>10358</v>
      </c>
      <c r="C149" s="271">
        <v>0.1065750135</v>
      </c>
      <c r="D149" s="272">
        <v>12</v>
      </c>
      <c r="E149" s="271">
        <v>1.7999999999999999E-2</v>
      </c>
      <c r="F149" s="271">
        <v>6.55</v>
      </c>
      <c r="G149" s="271">
        <v>0.4823245162</v>
      </c>
      <c r="H149" s="271">
        <v>45.7</v>
      </c>
      <c r="I149" s="272">
        <v>3</v>
      </c>
      <c r="J149" s="272" t="str">
        <f>IFERROR(VLOOKUP($B149,'Core Indicators'!$E$3:$EU$906,147,FALSE),"x")</f>
        <v>x</v>
      </c>
      <c r="K149" s="273">
        <v>-0.55640339849999998</v>
      </c>
      <c r="L149" s="271">
        <v>5.75</v>
      </c>
      <c r="M149" s="272">
        <v>63</v>
      </c>
      <c r="N149" s="272">
        <v>28</v>
      </c>
      <c r="O149" s="272" t="str">
        <f>IFERROR(VLOOKUP(B149,'Core Indicators'!$E$3:$G$9906,3,FALSE),"x")</f>
        <v>x</v>
      </c>
      <c r="P149" s="272">
        <v>397300</v>
      </c>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c r="BV149" s="266"/>
      <c r="BW149" s="266"/>
      <c r="BX149" s="266"/>
      <c r="BY149" s="266"/>
      <c r="BZ149" s="266"/>
      <c r="CA149" s="266"/>
      <c r="CB149" s="266"/>
      <c r="CC149" s="266"/>
      <c r="CD149" s="266"/>
      <c r="CE149" s="266"/>
      <c r="CF149" s="266"/>
      <c r="CG149" s="266"/>
      <c r="CH149" s="266"/>
      <c r="CI149" s="266"/>
      <c r="CJ149" s="266"/>
      <c r="CK149" s="266"/>
      <c r="CL149" s="266"/>
      <c r="CM149" s="266"/>
      <c r="CN149" s="266"/>
      <c r="CO149" s="266"/>
      <c r="CP149" s="266"/>
      <c r="CQ149" s="266"/>
      <c r="CR149" s="266"/>
      <c r="CS149" s="266"/>
      <c r="CT149" s="266"/>
      <c r="CU149" s="266"/>
      <c r="CV149" s="266"/>
      <c r="CW149" s="266"/>
      <c r="CX149" s="266"/>
      <c r="CY149" s="266"/>
      <c r="CZ149" s="266"/>
      <c r="DA149" s="266"/>
      <c r="DB149" s="266"/>
      <c r="DC149" s="266"/>
      <c r="DD149" s="266"/>
      <c r="DE149" s="266"/>
      <c r="DF149" s="266"/>
      <c r="DG149" s="266"/>
      <c r="DH149" s="266"/>
      <c r="DI149" s="266"/>
      <c r="DJ149" s="266"/>
      <c r="DK149" s="266"/>
      <c r="DL149" s="266"/>
    </row>
    <row r="150" spans="1:116" x14ac:dyDescent="0.35">
      <c r="A150" s="267" t="s">
        <v>1775</v>
      </c>
      <c r="B150" s="268" t="s">
        <v>10359</v>
      </c>
      <c r="C150" s="271">
        <v>0</v>
      </c>
      <c r="D150" s="272" t="s">
        <v>17</v>
      </c>
      <c r="E150" s="271">
        <v>0</v>
      </c>
      <c r="F150" s="271" t="s">
        <v>17</v>
      </c>
      <c r="G150" s="271" t="s">
        <v>17</v>
      </c>
      <c r="H150" s="271">
        <v>33.700000000000003</v>
      </c>
      <c r="I150" s="272">
        <v>1</v>
      </c>
      <c r="J150" s="272">
        <f>IFERROR(VLOOKUP($B150,'Core Indicators'!$E$3:$EU$906,147,FALSE),"x")</f>
        <v>11754</v>
      </c>
      <c r="K150" s="273">
        <v>-0.48548009990000002</v>
      </c>
      <c r="L150" s="271" t="s">
        <v>17</v>
      </c>
      <c r="M150" s="272">
        <v>11</v>
      </c>
      <c r="N150" s="272" t="s">
        <v>17</v>
      </c>
      <c r="O150" s="272">
        <f>IFERROR(VLOOKUP(B150,'Core Indicators'!$E$3:$G$9906,3,FALSE),"x")</f>
        <v>5544000</v>
      </c>
      <c r="P150" s="272">
        <v>6025</v>
      </c>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c r="CA150" s="266"/>
      <c r="CB150" s="266"/>
      <c r="CC150" s="266"/>
      <c r="CD150" s="266"/>
      <c r="CE150" s="266"/>
      <c r="CF150" s="266"/>
      <c r="CG150" s="266"/>
      <c r="CH150" s="266"/>
      <c r="CI150" s="266"/>
      <c r="CJ150" s="266"/>
      <c r="CK150" s="266"/>
      <c r="CL150" s="266"/>
      <c r="CM150" s="266"/>
      <c r="CN150" s="266"/>
      <c r="CO150" s="266"/>
      <c r="CP150" s="266"/>
      <c r="CQ150" s="266"/>
      <c r="CR150" s="266"/>
      <c r="CS150" s="266"/>
      <c r="CT150" s="266"/>
      <c r="CU150" s="266"/>
      <c r="CV150" s="266"/>
      <c r="CW150" s="266"/>
      <c r="CX150" s="266"/>
      <c r="CY150" s="266"/>
      <c r="CZ150" s="266"/>
      <c r="DA150" s="266"/>
      <c r="DB150" s="266"/>
      <c r="DC150" s="266"/>
      <c r="DD150" s="266"/>
      <c r="DE150" s="266"/>
      <c r="DF150" s="266"/>
      <c r="DG150" s="266"/>
      <c r="DH150" s="266"/>
      <c r="DI150" s="266"/>
      <c r="DJ150" s="266"/>
      <c r="DK150" s="266"/>
      <c r="DL150" s="266"/>
    </row>
    <row r="151" spans="1:116" x14ac:dyDescent="0.35">
      <c r="A151" s="267" t="s">
        <v>10360</v>
      </c>
      <c r="B151" s="268" t="s">
        <v>10361</v>
      </c>
      <c r="C151" s="271">
        <v>0.98654400079999993</v>
      </c>
      <c r="D151" s="272">
        <v>2</v>
      </c>
      <c r="E151" s="271">
        <v>0</v>
      </c>
      <c r="F151" s="271">
        <v>3.95</v>
      </c>
      <c r="G151" s="271">
        <v>0.20243781869999999</v>
      </c>
      <c r="H151" s="271" t="s">
        <v>17</v>
      </c>
      <c r="I151" s="272">
        <v>0</v>
      </c>
      <c r="J151" s="272" t="str">
        <f>IFERROR(VLOOKUP($B151,'Core Indicators'!$E$3:$EU$906,147,FALSE),"x")</f>
        <v>x</v>
      </c>
      <c r="K151" s="273">
        <v>0.73431843519999995</v>
      </c>
      <c r="L151" s="271">
        <v>3.75</v>
      </c>
      <c r="M151" s="272">
        <v>25</v>
      </c>
      <c r="N151" s="272">
        <v>58</v>
      </c>
      <c r="O151" s="272" t="str">
        <f>IFERROR(VLOOKUP(B151,'Core Indicators'!$E$3:$G$9906,3,FALSE),"x")</f>
        <v>x</v>
      </c>
      <c r="P151" s="272">
        <v>11490</v>
      </c>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c r="CA151" s="266"/>
      <c r="CB151" s="266"/>
      <c r="CC151" s="266"/>
      <c r="CD151" s="266"/>
      <c r="CE151" s="266"/>
      <c r="CF151" s="266"/>
      <c r="CG151" s="266"/>
      <c r="CH151" s="266"/>
      <c r="CI151" s="266"/>
      <c r="CJ151" s="266"/>
      <c r="CK151" s="266"/>
      <c r="CL151" s="266"/>
      <c r="CM151" s="266"/>
      <c r="CN151" s="266"/>
      <c r="CO151" s="266"/>
      <c r="CP151" s="266"/>
      <c r="CQ151" s="266"/>
      <c r="CR151" s="266"/>
      <c r="CS151" s="266"/>
      <c r="CT151" s="266"/>
      <c r="CU151" s="266"/>
      <c r="CV151" s="266"/>
      <c r="CW151" s="266"/>
      <c r="CX151" s="266"/>
      <c r="CY151" s="266"/>
      <c r="CZ151" s="266"/>
      <c r="DA151" s="266"/>
      <c r="DB151" s="266"/>
      <c r="DC151" s="266"/>
      <c r="DD151" s="266"/>
      <c r="DE151" s="266"/>
      <c r="DF151" s="266"/>
      <c r="DG151" s="266"/>
      <c r="DH151" s="266"/>
      <c r="DI151" s="266"/>
      <c r="DJ151" s="266"/>
      <c r="DK151" s="266"/>
      <c r="DL151" s="266"/>
    </row>
    <row r="152" spans="1:116" x14ac:dyDescent="0.35">
      <c r="A152" s="267" t="s">
        <v>10362</v>
      </c>
      <c r="B152" s="268" t="s">
        <v>10363</v>
      </c>
      <c r="C152" s="271" t="s">
        <v>17</v>
      </c>
      <c r="D152" s="272" t="s">
        <v>17</v>
      </c>
      <c r="E152" s="271" t="s">
        <v>17</v>
      </c>
      <c r="F152" s="271">
        <v>6.8</v>
      </c>
      <c r="G152" s="271" t="s">
        <v>17</v>
      </c>
      <c r="H152" s="271">
        <v>29</v>
      </c>
      <c r="I152" s="272" t="s">
        <v>17</v>
      </c>
      <c r="J152" s="272" t="str">
        <f>IFERROR(VLOOKUP($B152,'Core Indicators'!$E$3:$EU$906,147,FALSE),"x")</f>
        <v>x</v>
      </c>
      <c r="K152" s="273" t="s">
        <v>17</v>
      </c>
      <c r="L152" s="271" t="s">
        <v>17</v>
      </c>
      <c r="M152" s="272">
        <v>60</v>
      </c>
      <c r="N152" s="272">
        <v>41</v>
      </c>
      <c r="O152" s="272" t="str">
        <f>IFERROR(VLOOKUP(B152,'Core Indicators'!$E$3:$G$9906,3,FALSE),"x")</f>
        <v>x</v>
      </c>
      <c r="P152" s="272" t="s">
        <v>17</v>
      </c>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266"/>
      <c r="BT152" s="266"/>
      <c r="BU152" s="266"/>
      <c r="BV152" s="266"/>
      <c r="BW152" s="266"/>
      <c r="BX152" s="266"/>
      <c r="BY152" s="266"/>
      <c r="BZ152" s="266"/>
      <c r="CA152" s="266"/>
      <c r="CB152" s="266"/>
      <c r="CC152" s="266"/>
      <c r="CD152" s="266"/>
      <c r="CE152" s="266"/>
      <c r="CF152" s="266"/>
      <c r="CG152" s="266"/>
      <c r="CH152" s="266"/>
      <c r="CI152" s="266"/>
      <c r="CJ152" s="266"/>
      <c r="CK152" s="266"/>
      <c r="CL152" s="266"/>
      <c r="CM152" s="266"/>
      <c r="CN152" s="266"/>
      <c r="CO152" s="266"/>
      <c r="CP152" s="266"/>
      <c r="CQ152" s="266"/>
      <c r="CR152" s="266"/>
      <c r="CS152" s="266"/>
      <c r="CT152" s="266"/>
      <c r="CU152" s="266"/>
      <c r="CV152" s="266"/>
      <c r="CW152" s="266"/>
      <c r="CX152" s="266"/>
      <c r="CY152" s="266"/>
      <c r="CZ152" s="266"/>
      <c r="DA152" s="266"/>
      <c r="DB152" s="266"/>
      <c r="DC152" s="266"/>
      <c r="DD152" s="266"/>
      <c r="DE152" s="266"/>
      <c r="DF152" s="266"/>
      <c r="DG152" s="266"/>
      <c r="DH152" s="266"/>
      <c r="DI152" s="266"/>
      <c r="DJ152" s="266"/>
      <c r="DK152" s="266"/>
      <c r="DL152" s="266"/>
    </row>
    <row r="153" spans="1:116" x14ac:dyDescent="0.35">
      <c r="A153" s="267" t="s">
        <v>3325</v>
      </c>
      <c r="B153" s="268" t="s">
        <v>10364</v>
      </c>
      <c r="C153" s="271">
        <v>0.29808903580000001</v>
      </c>
      <c r="D153" s="272">
        <v>8</v>
      </c>
      <c r="E153" s="271">
        <v>2.7E-2</v>
      </c>
      <c r="F153" s="271">
        <v>7.65</v>
      </c>
      <c r="G153" s="271">
        <v>0.31603010729999997</v>
      </c>
      <c r="H153" s="271">
        <v>35.799999999999997</v>
      </c>
      <c r="I153" s="272">
        <v>1</v>
      </c>
      <c r="J153" s="272">
        <f>IFERROR(VLOOKUP($B153,'Core Indicators'!$E$3:$EU$906,147,FALSE),"x")</f>
        <v>0</v>
      </c>
      <c r="K153" s="273">
        <v>0.36400461200000001</v>
      </c>
      <c r="L153" s="271">
        <v>6.75</v>
      </c>
      <c r="M153" s="272">
        <v>83</v>
      </c>
      <c r="N153" s="272">
        <v>46</v>
      </c>
      <c r="O153" s="272">
        <f>IFERROR(VLOOKUP(B153,'Core Indicators'!$E$3:$G$9906,3,FALSE),"x")</f>
        <v>19125000</v>
      </c>
      <c r="P153" s="272">
        <v>230080</v>
      </c>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c r="BQ153" s="266"/>
      <c r="BR153" s="266"/>
      <c r="BS153" s="266"/>
      <c r="BT153" s="266"/>
      <c r="BU153" s="266"/>
      <c r="BV153" s="266"/>
      <c r="BW153" s="266"/>
      <c r="BX153" s="266"/>
      <c r="BY153" s="266"/>
      <c r="BZ153" s="266"/>
      <c r="CA153" s="266"/>
      <c r="CB153" s="266"/>
      <c r="CC153" s="266"/>
      <c r="CD153" s="266"/>
      <c r="CE153" s="266"/>
      <c r="CF153" s="266"/>
      <c r="CG153" s="266"/>
      <c r="CH153" s="266"/>
      <c r="CI153" s="266"/>
      <c r="CJ153" s="266"/>
      <c r="CK153" s="266"/>
      <c r="CL153" s="266"/>
      <c r="CM153" s="266"/>
      <c r="CN153" s="266"/>
      <c r="CO153" s="266"/>
      <c r="CP153" s="266"/>
      <c r="CQ153" s="266"/>
      <c r="CR153" s="266"/>
      <c r="CS153" s="266"/>
      <c r="CT153" s="266"/>
      <c r="CU153" s="266"/>
      <c r="CV153" s="266"/>
      <c r="CW153" s="266"/>
      <c r="CX153" s="266"/>
      <c r="CY153" s="266"/>
      <c r="CZ153" s="266"/>
      <c r="DA153" s="266"/>
      <c r="DB153" s="266"/>
      <c r="DC153" s="266"/>
      <c r="DD153" s="266"/>
      <c r="DE153" s="266"/>
      <c r="DF153" s="266"/>
      <c r="DG153" s="266"/>
      <c r="DH153" s="266"/>
      <c r="DI153" s="266"/>
      <c r="DJ153" s="266"/>
      <c r="DK153" s="266"/>
      <c r="DL153" s="266"/>
    </row>
    <row r="154" spans="1:116" x14ac:dyDescent="0.35">
      <c r="A154" s="267" t="s">
        <v>3337</v>
      </c>
      <c r="B154" s="268" t="s">
        <v>10365</v>
      </c>
      <c r="C154" s="271">
        <v>0.34628793000000002</v>
      </c>
      <c r="D154" s="272">
        <v>2</v>
      </c>
      <c r="E154" s="271">
        <v>0.16450000000000001</v>
      </c>
      <c r="F154" s="271">
        <v>3.4333333330000002</v>
      </c>
      <c r="G154" s="271">
        <v>0.25525934649999998</v>
      </c>
      <c r="H154" s="271">
        <v>37.5</v>
      </c>
      <c r="I154" s="272">
        <v>3</v>
      </c>
      <c r="J154" s="272">
        <f>IFERROR(VLOOKUP($B154,'Core Indicators'!$E$3:$EU$906,147,FALSE),"x")</f>
        <v>1252</v>
      </c>
      <c r="K154" s="273">
        <v>-0.72368854280000006</v>
      </c>
      <c r="L154" s="271">
        <v>4</v>
      </c>
      <c r="M154" s="272">
        <v>13</v>
      </c>
      <c r="N154" s="272">
        <v>26</v>
      </c>
      <c r="O154" s="272">
        <f>IFERROR(VLOOKUP(B154,'Core Indicators'!$E$3:$G$9906,3,FALSE),"x")</f>
        <v>145464000</v>
      </c>
      <c r="P154" s="272">
        <v>16376870</v>
      </c>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c r="CA154" s="266"/>
      <c r="CB154" s="266"/>
      <c r="CC154" s="266"/>
      <c r="CD154" s="266"/>
      <c r="CE154" s="266"/>
      <c r="CF154" s="266"/>
      <c r="CG154" s="266"/>
      <c r="CH154" s="266"/>
      <c r="CI154" s="266"/>
      <c r="CJ154" s="266"/>
      <c r="CK154" s="266"/>
      <c r="CL154" s="266"/>
      <c r="CM154" s="266"/>
      <c r="CN154" s="266"/>
      <c r="CO154" s="266"/>
      <c r="CP154" s="266"/>
      <c r="CQ154" s="266"/>
      <c r="CR154" s="266"/>
      <c r="CS154" s="266"/>
      <c r="CT154" s="266"/>
      <c r="CU154" s="266"/>
      <c r="CV154" s="266"/>
      <c r="CW154" s="266"/>
      <c r="CX154" s="266"/>
      <c r="CY154" s="266"/>
      <c r="CZ154" s="266"/>
      <c r="DA154" s="266"/>
      <c r="DB154" s="266"/>
      <c r="DC154" s="266"/>
      <c r="DD154" s="266"/>
      <c r="DE154" s="266"/>
      <c r="DF154" s="266"/>
      <c r="DG154" s="266"/>
      <c r="DH154" s="266"/>
      <c r="DI154" s="266"/>
      <c r="DJ154" s="266"/>
      <c r="DK154" s="266"/>
      <c r="DL154" s="266"/>
    </row>
    <row r="155" spans="1:116" x14ac:dyDescent="0.35">
      <c r="A155" s="267" t="s">
        <v>276</v>
      </c>
      <c r="B155" s="268" t="s">
        <v>10366</v>
      </c>
      <c r="C155" s="271">
        <v>0.27190004229999998</v>
      </c>
      <c r="D155" s="272">
        <v>5</v>
      </c>
      <c r="E155" s="271">
        <v>0.84</v>
      </c>
      <c r="F155" s="271">
        <v>3.7833333329999999</v>
      </c>
      <c r="G155" s="271">
        <v>0.41238544770000002</v>
      </c>
      <c r="H155" s="271">
        <v>43.7</v>
      </c>
      <c r="I155" s="272">
        <v>3</v>
      </c>
      <c r="J155" s="272" t="str">
        <f>IFERROR(VLOOKUP($B155,'Core Indicators'!$E$3:$EU$906,147,FALSE),"x")</f>
        <v>x</v>
      </c>
      <c r="K155" s="273">
        <v>7.6188184300000003E-2</v>
      </c>
      <c r="L155" s="271">
        <v>3.75</v>
      </c>
      <c r="M155" s="272">
        <v>23</v>
      </c>
      <c r="N155" s="272">
        <v>53</v>
      </c>
      <c r="O155" s="272">
        <f>IFERROR(VLOOKUP(B155,'Core Indicators'!$E$3:$G$9906,3,FALSE),"x")</f>
        <v>14430000</v>
      </c>
      <c r="P155" s="272">
        <v>24670</v>
      </c>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c r="CA155" s="266"/>
      <c r="CB155" s="266"/>
      <c r="CC155" s="266"/>
      <c r="CD155" s="266"/>
      <c r="CE155" s="266"/>
      <c r="CF155" s="266"/>
      <c r="CG155" s="266"/>
      <c r="CH155" s="266"/>
      <c r="CI155" s="266"/>
      <c r="CJ155" s="266"/>
      <c r="CK155" s="266"/>
      <c r="CL155" s="266"/>
      <c r="CM155" s="266"/>
      <c r="CN155" s="266"/>
      <c r="CO155" s="266"/>
      <c r="CP155" s="266"/>
      <c r="CQ155" s="266"/>
      <c r="CR155" s="266"/>
      <c r="CS155" s="266"/>
      <c r="CT155" s="266"/>
      <c r="CU155" s="266"/>
      <c r="CV155" s="266"/>
      <c r="CW155" s="266"/>
      <c r="CX155" s="266"/>
      <c r="CY155" s="266"/>
      <c r="CZ155" s="266"/>
      <c r="DA155" s="266"/>
      <c r="DB155" s="266"/>
      <c r="DC155" s="266"/>
      <c r="DD155" s="266"/>
      <c r="DE155" s="266"/>
      <c r="DF155" s="266"/>
      <c r="DG155" s="266"/>
      <c r="DH155" s="266"/>
      <c r="DI155" s="266"/>
      <c r="DJ155" s="266"/>
      <c r="DK155" s="266"/>
      <c r="DL155" s="266"/>
    </row>
    <row r="156" spans="1:116" x14ac:dyDescent="0.35">
      <c r="A156" s="267" t="s">
        <v>10367</v>
      </c>
      <c r="B156" s="268" t="s">
        <v>10368</v>
      </c>
      <c r="C156" s="271">
        <v>0.77989999290000012</v>
      </c>
      <c r="D156" s="272">
        <v>0</v>
      </c>
      <c r="E156" s="271">
        <v>0.17</v>
      </c>
      <c r="F156" s="271">
        <v>2.733333333</v>
      </c>
      <c r="G156" s="271">
        <v>0.2235342192</v>
      </c>
      <c r="H156" s="271" t="s">
        <v>17</v>
      </c>
      <c r="I156" s="272">
        <v>4</v>
      </c>
      <c r="J156" s="272" t="str">
        <f>IFERROR(VLOOKUP($B156,'Core Indicators'!$E$3:$EU$906,147,FALSE),"x")</f>
        <v>x</v>
      </c>
      <c r="K156" s="273">
        <v>0.16855593029999999</v>
      </c>
      <c r="L156" s="271">
        <v>2.25</v>
      </c>
      <c r="M156" s="272">
        <v>8</v>
      </c>
      <c r="N156" s="272">
        <v>52</v>
      </c>
      <c r="O156" s="272" t="str">
        <f>IFERROR(VLOOKUP(B156,'Core Indicators'!$E$3:$G$9906,3,FALSE),"x")</f>
        <v>x</v>
      </c>
      <c r="P156" s="272">
        <v>2149690</v>
      </c>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c r="CA156" s="266"/>
      <c r="CB156" s="266"/>
      <c r="CC156" s="266"/>
      <c r="CD156" s="266"/>
      <c r="CE156" s="266"/>
      <c r="CF156" s="266"/>
      <c r="CG156" s="266"/>
      <c r="CH156" s="266"/>
      <c r="CI156" s="266"/>
      <c r="CJ156" s="266"/>
      <c r="CK156" s="266"/>
      <c r="CL156" s="266"/>
      <c r="CM156" s="266"/>
      <c r="CN156" s="266"/>
      <c r="CO156" s="266"/>
      <c r="CP156" s="266"/>
      <c r="CQ156" s="266"/>
      <c r="CR156" s="266"/>
      <c r="CS156" s="266"/>
      <c r="CT156" s="266"/>
      <c r="CU156" s="266"/>
      <c r="CV156" s="266"/>
      <c r="CW156" s="266"/>
      <c r="CX156" s="266"/>
      <c r="CY156" s="266"/>
      <c r="CZ156" s="266"/>
      <c r="DA156" s="266"/>
      <c r="DB156" s="266"/>
      <c r="DC156" s="266"/>
      <c r="DD156" s="266"/>
      <c r="DE156" s="266"/>
      <c r="DF156" s="266"/>
      <c r="DG156" s="266"/>
      <c r="DH156" s="266"/>
      <c r="DI156" s="266"/>
      <c r="DJ156" s="266"/>
      <c r="DK156" s="266"/>
      <c r="DL156" s="266"/>
    </row>
    <row r="157" spans="1:116" x14ac:dyDescent="0.35">
      <c r="A157" s="267" t="s">
        <v>291</v>
      </c>
      <c r="B157" s="268" t="s">
        <v>10369</v>
      </c>
      <c r="C157" s="271">
        <v>0.79894100540000001</v>
      </c>
      <c r="D157" s="272">
        <v>4</v>
      </c>
      <c r="E157" s="271">
        <v>0.55000000000000004</v>
      </c>
      <c r="F157" s="271">
        <v>2.0499999999999998</v>
      </c>
      <c r="G157" s="271">
        <v>0.56036181190000001</v>
      </c>
      <c r="H157" s="271">
        <v>34.200000000000003</v>
      </c>
      <c r="I157" s="272">
        <v>5</v>
      </c>
      <c r="J157" s="272">
        <f>IFERROR(VLOOKUP($B157,'Core Indicators'!$E$3:$EU$906,147,FALSE),"x")</f>
        <v>5579</v>
      </c>
      <c r="K157" s="273">
        <v>-1.140473485</v>
      </c>
      <c r="L157" s="271">
        <v>1</v>
      </c>
      <c r="M157" s="272">
        <v>6</v>
      </c>
      <c r="N157" s="272">
        <v>20</v>
      </c>
      <c r="O157" s="272">
        <f>IFERROR(VLOOKUP(B157,'Core Indicators'!$E$3:$G$9906,3,FALSE),"x")</f>
        <v>49000000</v>
      </c>
      <c r="P157" s="272">
        <v>1868000</v>
      </c>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c r="CA157" s="266"/>
      <c r="CB157" s="266"/>
      <c r="CC157" s="266"/>
      <c r="CD157" s="266"/>
      <c r="CE157" s="266"/>
      <c r="CF157" s="266"/>
      <c r="CG157" s="266"/>
      <c r="CH157" s="266"/>
      <c r="CI157" s="266"/>
      <c r="CJ157" s="266"/>
      <c r="CK157" s="266"/>
      <c r="CL157" s="266"/>
      <c r="CM157" s="266"/>
      <c r="CN157" s="266"/>
      <c r="CO157" s="266"/>
      <c r="CP157" s="266"/>
      <c r="CQ157" s="266"/>
      <c r="CR157" s="266"/>
      <c r="CS157" s="266"/>
      <c r="CT157" s="266"/>
      <c r="CU157" s="266"/>
      <c r="CV157" s="266"/>
      <c r="CW157" s="266"/>
      <c r="CX157" s="266"/>
      <c r="CY157" s="266"/>
      <c r="CZ157" s="266"/>
      <c r="DA157" s="266"/>
      <c r="DB157" s="266"/>
      <c r="DC157" s="266"/>
      <c r="DD157" s="266"/>
      <c r="DE157" s="266"/>
      <c r="DF157" s="266"/>
      <c r="DG157" s="266"/>
      <c r="DH157" s="266"/>
      <c r="DI157" s="266"/>
      <c r="DJ157" s="266"/>
      <c r="DK157" s="266"/>
      <c r="DL157" s="266"/>
    </row>
    <row r="158" spans="1:116" x14ac:dyDescent="0.35">
      <c r="A158" s="267" t="s">
        <v>32</v>
      </c>
      <c r="B158" s="268" t="s">
        <v>10370</v>
      </c>
      <c r="C158" s="271">
        <v>0.72594999450000008</v>
      </c>
      <c r="D158" s="272">
        <v>9</v>
      </c>
      <c r="E158" s="271">
        <v>0</v>
      </c>
      <c r="F158" s="271">
        <v>6.9</v>
      </c>
      <c r="G158" s="271">
        <v>0.52272520759999996</v>
      </c>
      <c r="H158" s="271">
        <v>40.299999999999997</v>
      </c>
      <c r="I158" s="272">
        <v>3</v>
      </c>
      <c r="J158" s="272">
        <f>IFERROR(VLOOKUP($B158,'Core Indicators'!$E$3:$EU$906,147,FALSE),"x")</f>
        <v>15</v>
      </c>
      <c r="K158" s="273">
        <v>-0.1907603145</v>
      </c>
      <c r="L158" s="271">
        <v>6</v>
      </c>
      <c r="M158" s="272">
        <v>67</v>
      </c>
      <c r="N158" s="272">
        <v>43</v>
      </c>
      <c r="O158" s="272">
        <f>IFERROR(VLOOKUP(B158,'Core Indicators'!$E$3:$G$9906,3,FALSE),"x")</f>
        <v>18032000</v>
      </c>
      <c r="P158" s="272">
        <v>192530</v>
      </c>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c r="CA158" s="266"/>
      <c r="CB158" s="266"/>
      <c r="CC158" s="266"/>
      <c r="CD158" s="266"/>
      <c r="CE158" s="266"/>
      <c r="CF158" s="266"/>
      <c r="CG158" s="266"/>
      <c r="CH158" s="266"/>
      <c r="CI158" s="266"/>
      <c r="CJ158" s="266"/>
      <c r="CK158" s="266"/>
      <c r="CL158" s="266"/>
      <c r="CM158" s="266"/>
      <c r="CN158" s="266"/>
      <c r="CO158" s="266"/>
      <c r="CP158" s="266"/>
      <c r="CQ158" s="266"/>
      <c r="CR158" s="266"/>
      <c r="CS158" s="266"/>
      <c r="CT158" s="266"/>
      <c r="CU158" s="266"/>
      <c r="CV158" s="266"/>
      <c r="CW158" s="266"/>
      <c r="CX158" s="266"/>
      <c r="CY158" s="266"/>
      <c r="CZ158" s="266"/>
      <c r="DA158" s="266"/>
      <c r="DB158" s="266"/>
      <c r="DC158" s="266"/>
      <c r="DD158" s="266"/>
      <c r="DE158" s="266"/>
      <c r="DF158" s="266"/>
      <c r="DG158" s="266"/>
      <c r="DH158" s="266"/>
      <c r="DI158" s="266"/>
      <c r="DJ158" s="266"/>
      <c r="DK158" s="266"/>
      <c r="DL158" s="266"/>
    </row>
    <row r="159" spans="1:116" x14ac:dyDescent="0.35">
      <c r="A159" s="267" t="s">
        <v>10371</v>
      </c>
      <c r="B159" s="268" t="s">
        <v>10372</v>
      </c>
      <c r="C159" s="271">
        <v>0.42649998649999998</v>
      </c>
      <c r="D159" s="272">
        <v>6</v>
      </c>
      <c r="E159" s="271">
        <v>0</v>
      </c>
      <c r="F159" s="271">
        <v>5.4666666670000001</v>
      </c>
      <c r="G159" s="271">
        <v>6.4907686399999998E-2</v>
      </c>
      <c r="H159" s="271" t="s">
        <v>17</v>
      </c>
      <c r="I159" s="272">
        <v>0</v>
      </c>
      <c r="J159" s="272" t="str">
        <f>IFERROR(VLOOKUP($B159,'Core Indicators'!$E$3:$EU$906,147,FALSE),"x")</f>
        <v>x</v>
      </c>
      <c r="K159" s="273">
        <v>1.8785588741000001</v>
      </c>
      <c r="L159" s="271">
        <v>5.75</v>
      </c>
      <c r="M159" s="272">
        <v>48</v>
      </c>
      <c r="N159" s="272">
        <v>83</v>
      </c>
      <c r="O159" s="272" t="str">
        <f>IFERROR(VLOOKUP(B159,'Core Indicators'!$E$3:$G$9906,3,FALSE),"x")</f>
        <v>x</v>
      </c>
      <c r="P159" s="272">
        <v>718</v>
      </c>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c r="CA159" s="266"/>
      <c r="CB159" s="266"/>
      <c r="CC159" s="266"/>
      <c r="CD159" s="266"/>
      <c r="CE159" s="266"/>
      <c r="CF159" s="266"/>
      <c r="CG159" s="266"/>
      <c r="CH159" s="266"/>
      <c r="CI159" s="266"/>
      <c r="CJ159" s="266"/>
      <c r="CK159" s="266"/>
      <c r="CL159" s="266"/>
      <c r="CM159" s="266"/>
      <c r="CN159" s="266"/>
      <c r="CO159" s="266"/>
      <c r="CP159" s="266"/>
      <c r="CQ159" s="266"/>
      <c r="CR159" s="266"/>
      <c r="CS159" s="266"/>
      <c r="CT159" s="266"/>
      <c r="CU159" s="266"/>
      <c r="CV159" s="266"/>
      <c r="CW159" s="266"/>
      <c r="CX159" s="266"/>
      <c r="CY159" s="266"/>
      <c r="CZ159" s="266"/>
      <c r="DA159" s="266"/>
      <c r="DB159" s="266"/>
      <c r="DC159" s="266"/>
      <c r="DD159" s="266"/>
      <c r="DE159" s="266"/>
      <c r="DF159" s="266"/>
      <c r="DG159" s="266"/>
      <c r="DH159" s="266"/>
      <c r="DI159" s="266"/>
      <c r="DJ159" s="266"/>
      <c r="DK159" s="266"/>
      <c r="DL159" s="266"/>
    </row>
    <row r="160" spans="1:116" x14ac:dyDescent="0.35">
      <c r="A160" s="267" t="s">
        <v>10373</v>
      </c>
      <c r="B160" s="268" t="s">
        <v>10374</v>
      </c>
      <c r="C160" s="271">
        <v>0</v>
      </c>
      <c r="D160" s="272">
        <v>12</v>
      </c>
      <c r="E160" s="271">
        <v>0</v>
      </c>
      <c r="F160" s="271" t="s">
        <v>17</v>
      </c>
      <c r="G160" s="271" t="s">
        <v>17</v>
      </c>
      <c r="H160" s="271">
        <v>37.1</v>
      </c>
      <c r="I160" s="272">
        <v>0</v>
      </c>
      <c r="J160" s="272" t="str">
        <f>IFERROR(VLOOKUP($B160,'Core Indicators'!$E$3:$EU$906,147,FALSE),"x")</f>
        <v>x</v>
      </c>
      <c r="K160" s="273">
        <v>-0.13986755910000001</v>
      </c>
      <c r="L160" s="271" t="s">
        <v>17</v>
      </c>
      <c r="M160" s="272">
        <v>75</v>
      </c>
      <c r="N160" s="272">
        <v>43</v>
      </c>
      <c r="O160" s="272" t="str">
        <f>IFERROR(VLOOKUP(B160,'Core Indicators'!$E$3:$G$9906,3,FALSE),"x")</f>
        <v>x</v>
      </c>
      <c r="P160" s="272">
        <v>27990</v>
      </c>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c r="CA160" s="266"/>
      <c r="CB160" s="266"/>
      <c r="CC160" s="266"/>
      <c r="CD160" s="266"/>
      <c r="CE160" s="266"/>
      <c r="CF160" s="266"/>
      <c r="CG160" s="266"/>
      <c r="CH160" s="266"/>
      <c r="CI160" s="266"/>
      <c r="CJ160" s="266"/>
      <c r="CK160" s="266"/>
      <c r="CL160" s="266"/>
      <c r="CM160" s="266"/>
      <c r="CN160" s="266"/>
      <c r="CO160" s="266"/>
      <c r="CP160" s="266"/>
      <c r="CQ160" s="266"/>
      <c r="CR160" s="266"/>
      <c r="CS160" s="266"/>
      <c r="CT160" s="266"/>
      <c r="CU160" s="266"/>
      <c r="CV160" s="266"/>
      <c r="CW160" s="266"/>
      <c r="CX160" s="266"/>
      <c r="CY160" s="266"/>
      <c r="CZ160" s="266"/>
      <c r="DA160" s="266"/>
      <c r="DB160" s="266"/>
      <c r="DC160" s="266"/>
      <c r="DD160" s="266"/>
      <c r="DE160" s="266"/>
      <c r="DF160" s="266"/>
      <c r="DG160" s="266"/>
      <c r="DH160" s="266"/>
      <c r="DI160" s="266"/>
      <c r="DJ160" s="266"/>
      <c r="DK160" s="266"/>
      <c r="DL160" s="266"/>
    </row>
    <row r="161" spans="1:116" x14ac:dyDescent="0.35">
      <c r="A161" s="267" t="s">
        <v>10375</v>
      </c>
      <c r="B161" s="268" t="s">
        <v>10376</v>
      </c>
      <c r="C161" s="271">
        <v>0.8110999861</v>
      </c>
      <c r="D161" s="272">
        <v>7</v>
      </c>
      <c r="E161" s="271">
        <v>0.37</v>
      </c>
      <c r="F161" s="271">
        <v>5.85</v>
      </c>
      <c r="G161" s="271">
        <v>0.64374360080000004</v>
      </c>
      <c r="H161" s="271">
        <v>35.700000000000003</v>
      </c>
      <c r="I161" s="272">
        <v>3</v>
      </c>
      <c r="J161" s="272" t="str">
        <f>IFERROR(VLOOKUP($B161,'Core Indicators'!$E$3:$EU$906,147,FALSE),"x")</f>
        <v>x</v>
      </c>
      <c r="K161" s="273">
        <v>-0.76636308430000011</v>
      </c>
      <c r="L161" s="271">
        <v>4.75</v>
      </c>
      <c r="M161" s="272">
        <v>60</v>
      </c>
      <c r="N161" s="272">
        <v>35</v>
      </c>
      <c r="O161" s="272" t="str">
        <f>IFERROR(VLOOKUP(B161,'Core Indicators'!$E$3:$G$9906,3,FALSE),"x")</f>
        <v>x</v>
      </c>
      <c r="P161" s="272">
        <v>72180</v>
      </c>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c r="BV161" s="266"/>
      <c r="BW161" s="266"/>
      <c r="BX161" s="266"/>
      <c r="BY161" s="266"/>
      <c r="BZ161" s="266"/>
      <c r="CA161" s="266"/>
      <c r="CB161" s="266"/>
      <c r="CC161" s="266"/>
      <c r="CD161" s="266"/>
      <c r="CE161" s="266"/>
      <c r="CF161" s="266"/>
      <c r="CG161" s="266"/>
      <c r="CH161" s="266"/>
      <c r="CI161" s="266"/>
      <c r="CJ161" s="266"/>
      <c r="CK161" s="266"/>
      <c r="CL161" s="266"/>
      <c r="CM161" s="266"/>
      <c r="CN161" s="266"/>
      <c r="CO161" s="266"/>
      <c r="CP161" s="266"/>
      <c r="CQ161" s="266"/>
      <c r="CR161" s="266"/>
      <c r="CS161" s="266"/>
      <c r="CT161" s="266"/>
      <c r="CU161" s="266"/>
      <c r="CV161" s="266"/>
      <c r="CW161" s="266"/>
      <c r="CX161" s="266"/>
      <c r="CY161" s="266"/>
      <c r="CZ161" s="266"/>
      <c r="DA161" s="266"/>
      <c r="DB161" s="266"/>
      <c r="DC161" s="266"/>
      <c r="DD161" s="266"/>
      <c r="DE161" s="266"/>
      <c r="DF161" s="266"/>
      <c r="DG161" s="266"/>
      <c r="DH161" s="266"/>
      <c r="DI161" s="266"/>
      <c r="DJ161" s="266"/>
      <c r="DK161" s="266"/>
      <c r="DL161" s="266"/>
    </row>
    <row r="162" spans="1:116" x14ac:dyDescent="0.35">
      <c r="A162" s="267" t="s">
        <v>1223</v>
      </c>
      <c r="B162" s="268" t="s">
        <v>10377</v>
      </c>
      <c r="C162" s="271">
        <v>0.18000004259999999</v>
      </c>
      <c r="D162" s="272">
        <v>12</v>
      </c>
      <c r="E162" s="271">
        <v>0</v>
      </c>
      <c r="F162" s="271">
        <v>5.266666667</v>
      </c>
      <c r="G162" s="271">
        <v>0.3970940348</v>
      </c>
      <c r="H162" s="271">
        <v>38.799999999999997</v>
      </c>
      <c r="I162" s="272">
        <v>3</v>
      </c>
      <c r="J162" s="272">
        <f>IFERROR(VLOOKUP($B162,'Core Indicators'!$E$3:$EU$906,147,FALSE),"x")</f>
        <v>10</v>
      </c>
      <c r="K162" s="273">
        <v>-0.76245963569999997</v>
      </c>
      <c r="L162" s="271">
        <v>6</v>
      </c>
      <c r="M162" s="272">
        <v>53</v>
      </c>
      <c r="N162" s="272">
        <v>31</v>
      </c>
      <c r="O162" s="272">
        <f>IFERROR(VLOOKUP(B162,'Core Indicators'!$E$3:$G$9906,3,FALSE),"x")</f>
        <v>6300000</v>
      </c>
      <c r="P162" s="272">
        <v>20720</v>
      </c>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266"/>
      <c r="BT162" s="266"/>
      <c r="BU162" s="266"/>
      <c r="BV162" s="266"/>
      <c r="BW162" s="266"/>
      <c r="BX162" s="266"/>
      <c r="BY162" s="266"/>
      <c r="BZ162" s="266"/>
      <c r="CA162" s="266"/>
      <c r="CB162" s="266"/>
      <c r="CC162" s="266"/>
      <c r="CD162" s="266"/>
      <c r="CE162" s="266"/>
      <c r="CF162" s="266"/>
      <c r="CG162" s="266"/>
      <c r="CH162" s="266"/>
      <c r="CI162" s="266"/>
      <c r="CJ162" s="266"/>
      <c r="CK162" s="266"/>
      <c r="CL162" s="266"/>
      <c r="CM162" s="266"/>
      <c r="CN162" s="266"/>
      <c r="CO162" s="266"/>
      <c r="CP162" s="266"/>
      <c r="CQ162" s="266"/>
      <c r="CR162" s="266"/>
      <c r="CS162" s="266"/>
      <c r="CT162" s="266"/>
      <c r="CU162" s="266"/>
      <c r="CV162" s="266"/>
      <c r="CW162" s="266"/>
      <c r="CX162" s="266"/>
      <c r="CY162" s="266"/>
      <c r="CZ162" s="266"/>
      <c r="DA162" s="266"/>
      <c r="DB162" s="266"/>
      <c r="DC162" s="266"/>
      <c r="DD162" s="266"/>
      <c r="DE162" s="266"/>
      <c r="DF162" s="266"/>
      <c r="DG162" s="266"/>
      <c r="DH162" s="266"/>
      <c r="DI162" s="266"/>
      <c r="DJ162" s="266"/>
      <c r="DK162" s="266"/>
      <c r="DL162" s="266"/>
    </row>
    <row r="163" spans="1:116" x14ac:dyDescent="0.35">
      <c r="A163" s="267" t="s">
        <v>10378</v>
      </c>
      <c r="B163" s="268" t="s">
        <v>10379</v>
      </c>
      <c r="C163" s="271" t="s">
        <v>17</v>
      </c>
      <c r="D163" s="272" t="s">
        <v>17</v>
      </c>
      <c r="E163" s="271" t="s">
        <v>17</v>
      </c>
      <c r="F163" s="271" t="s">
        <v>17</v>
      </c>
      <c r="G163" s="271" t="s">
        <v>17</v>
      </c>
      <c r="H163" s="271" t="s">
        <v>17</v>
      </c>
      <c r="I163" s="272" t="s">
        <v>17</v>
      </c>
      <c r="J163" s="272" t="str">
        <f>IFERROR(VLOOKUP($B163,'Core Indicators'!$E$3:$EU$906,147,FALSE),"x")</f>
        <v>x</v>
      </c>
      <c r="K163" s="273" t="s">
        <v>17</v>
      </c>
      <c r="L163" s="271" t="s">
        <v>17</v>
      </c>
      <c r="M163" s="272">
        <v>97</v>
      </c>
      <c r="N163" s="272" t="s">
        <v>17</v>
      </c>
      <c r="O163" s="272" t="str">
        <f>IFERROR(VLOOKUP(B163,'Core Indicators'!$E$3:$G$9906,3,FALSE),"x")</f>
        <v>x</v>
      </c>
      <c r="P163" s="272" t="s">
        <v>17</v>
      </c>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266"/>
      <c r="BT163" s="266"/>
      <c r="BU163" s="266"/>
      <c r="BV163" s="266"/>
      <c r="BW163" s="266"/>
      <c r="BX163" s="266"/>
      <c r="BY163" s="266"/>
      <c r="BZ163" s="266"/>
      <c r="CA163" s="266"/>
      <c r="CB163" s="266"/>
      <c r="CC163" s="266"/>
      <c r="CD163" s="266"/>
      <c r="CE163" s="266"/>
      <c r="CF163" s="266"/>
      <c r="CG163" s="266"/>
      <c r="CH163" s="266"/>
      <c r="CI163" s="266"/>
      <c r="CJ163" s="266"/>
      <c r="CK163" s="266"/>
      <c r="CL163" s="266"/>
      <c r="CM163" s="266"/>
      <c r="CN163" s="266"/>
      <c r="CO163" s="266"/>
      <c r="CP163" s="266"/>
      <c r="CQ163" s="266"/>
      <c r="CR163" s="266"/>
      <c r="CS163" s="266"/>
      <c r="CT163" s="266"/>
      <c r="CU163" s="266"/>
      <c r="CV163" s="266"/>
      <c r="CW163" s="266"/>
      <c r="CX163" s="266"/>
      <c r="CY163" s="266"/>
      <c r="CZ163" s="266"/>
      <c r="DA163" s="266"/>
      <c r="DB163" s="266"/>
      <c r="DC163" s="266"/>
      <c r="DD163" s="266"/>
      <c r="DE163" s="266"/>
      <c r="DF163" s="266"/>
      <c r="DG163" s="266"/>
      <c r="DH163" s="266"/>
      <c r="DI163" s="266"/>
      <c r="DJ163" s="266"/>
      <c r="DK163" s="266"/>
      <c r="DL163" s="266"/>
    </row>
    <row r="164" spans="1:116" x14ac:dyDescent="0.35">
      <c r="A164" s="267" t="s">
        <v>1707</v>
      </c>
      <c r="B164" s="268" t="s">
        <v>10380</v>
      </c>
      <c r="C164" s="271">
        <v>0</v>
      </c>
      <c r="D164" s="272" t="s">
        <v>17</v>
      </c>
      <c r="E164" s="271">
        <v>0</v>
      </c>
      <c r="F164" s="271">
        <v>1.683333333</v>
      </c>
      <c r="G164" s="271" t="s">
        <v>17</v>
      </c>
      <c r="H164" s="271">
        <v>36.799999999999997</v>
      </c>
      <c r="I164" s="272">
        <v>5</v>
      </c>
      <c r="J164" s="272">
        <f>IFERROR(VLOOKUP($B164,'Core Indicators'!$E$3:$EU$906,147,FALSE),"x")</f>
        <v>3028</v>
      </c>
      <c r="K164" s="273">
        <v>-2.3503582478</v>
      </c>
      <c r="L164" s="271">
        <v>1</v>
      </c>
      <c r="M164" s="272">
        <v>8</v>
      </c>
      <c r="N164" s="272">
        <v>11</v>
      </c>
      <c r="O164" s="272">
        <f>IFERROR(VLOOKUP(B164,'Core Indicators'!$E$3:$G$9906,3,FALSE),"x")</f>
        <v>18700000</v>
      </c>
      <c r="P164" s="272">
        <v>627340</v>
      </c>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c r="BV164" s="266"/>
      <c r="BW164" s="266"/>
      <c r="BX164" s="266"/>
      <c r="BY164" s="266"/>
      <c r="BZ164" s="266"/>
      <c r="CA164" s="266"/>
      <c r="CB164" s="266"/>
      <c r="CC164" s="266"/>
      <c r="CD164" s="266"/>
      <c r="CE164" s="266"/>
      <c r="CF164" s="266"/>
      <c r="CG164" s="266"/>
      <c r="CH164" s="266"/>
      <c r="CI164" s="266"/>
      <c r="CJ164" s="266"/>
      <c r="CK164" s="266"/>
      <c r="CL164" s="266"/>
      <c r="CM164" s="266"/>
      <c r="CN164" s="266"/>
      <c r="CO164" s="266"/>
      <c r="CP164" s="266"/>
      <c r="CQ164" s="266"/>
      <c r="CR164" s="266"/>
      <c r="CS164" s="266"/>
      <c r="CT164" s="266"/>
      <c r="CU164" s="266"/>
      <c r="CV164" s="266"/>
      <c r="CW164" s="266"/>
      <c r="CX164" s="266"/>
      <c r="CY164" s="266"/>
      <c r="CZ164" s="266"/>
      <c r="DA164" s="266"/>
      <c r="DB164" s="266"/>
      <c r="DC164" s="266"/>
      <c r="DD164" s="266"/>
      <c r="DE164" s="266"/>
      <c r="DF164" s="266"/>
      <c r="DG164" s="266"/>
      <c r="DH164" s="266"/>
      <c r="DI164" s="266"/>
      <c r="DJ164" s="266"/>
      <c r="DK164" s="266"/>
      <c r="DL164" s="266"/>
    </row>
    <row r="165" spans="1:116" x14ac:dyDescent="0.35">
      <c r="A165" s="267" t="s">
        <v>10381</v>
      </c>
      <c r="B165" s="268" t="s">
        <v>10382</v>
      </c>
      <c r="C165" s="271">
        <v>0.29583300080000002</v>
      </c>
      <c r="D165" s="272">
        <v>8</v>
      </c>
      <c r="E165" s="271">
        <v>0</v>
      </c>
      <c r="F165" s="271">
        <v>6.05</v>
      </c>
      <c r="G165" s="271">
        <v>0.16149411559999999</v>
      </c>
      <c r="H165" s="271">
        <v>36.200000000000003</v>
      </c>
      <c r="I165" s="272">
        <v>1</v>
      </c>
      <c r="J165" s="272" t="str">
        <f>IFERROR(VLOOKUP($B165,'Core Indicators'!$E$3:$EU$906,147,FALSE),"x")</f>
        <v>x</v>
      </c>
      <c r="K165" s="273">
        <v>-0.11906975509999999</v>
      </c>
      <c r="L165" s="271">
        <v>6</v>
      </c>
      <c r="M165" s="272">
        <v>57</v>
      </c>
      <c r="N165" s="272">
        <v>36</v>
      </c>
      <c r="O165" s="272" t="str">
        <f>IFERROR(VLOOKUP(B165,'Core Indicators'!$E$3:$G$9906,3,FALSE),"x")</f>
        <v>x</v>
      </c>
      <c r="P165" s="272">
        <v>84090</v>
      </c>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c r="CA165" s="266"/>
      <c r="CB165" s="266"/>
      <c r="CC165" s="266"/>
      <c r="CD165" s="266"/>
      <c r="CE165" s="266"/>
      <c r="CF165" s="266"/>
      <c r="CG165" s="266"/>
      <c r="CH165" s="266"/>
      <c r="CI165" s="266"/>
      <c r="CJ165" s="266"/>
      <c r="CK165" s="266"/>
      <c r="CL165" s="266"/>
      <c r="CM165" s="266"/>
      <c r="CN165" s="266"/>
      <c r="CO165" s="266"/>
      <c r="CP165" s="266"/>
      <c r="CQ165" s="266"/>
      <c r="CR165" s="266"/>
      <c r="CS165" s="266"/>
      <c r="CT165" s="266"/>
      <c r="CU165" s="266"/>
      <c r="CV165" s="266"/>
      <c r="CW165" s="266"/>
      <c r="CX165" s="266"/>
      <c r="CY165" s="266"/>
      <c r="CZ165" s="266"/>
      <c r="DA165" s="266"/>
      <c r="DB165" s="266"/>
      <c r="DC165" s="266"/>
      <c r="DD165" s="266"/>
      <c r="DE165" s="266"/>
      <c r="DF165" s="266"/>
      <c r="DG165" s="266"/>
      <c r="DH165" s="266"/>
      <c r="DI165" s="266"/>
      <c r="DJ165" s="266"/>
      <c r="DK165" s="266"/>
      <c r="DL165" s="266"/>
    </row>
    <row r="166" spans="1:116" x14ac:dyDescent="0.35">
      <c r="A166" s="267" t="s">
        <v>2520</v>
      </c>
      <c r="B166" s="268" t="s">
        <v>10383</v>
      </c>
      <c r="C166" s="271">
        <v>0.77907274400000004</v>
      </c>
      <c r="D166" s="272">
        <v>10</v>
      </c>
      <c r="E166" s="271">
        <v>0</v>
      </c>
      <c r="F166" s="271">
        <v>2.6166666670000001</v>
      </c>
      <c r="G166" s="271" t="s">
        <v>17</v>
      </c>
      <c r="H166" s="271">
        <v>44.1</v>
      </c>
      <c r="I166" s="272">
        <v>5</v>
      </c>
      <c r="J166" s="272">
        <f>IFERROR(VLOOKUP($B166,'Core Indicators'!$E$3:$EU$906,147,FALSE),"x")</f>
        <v>571</v>
      </c>
      <c r="K166" s="273">
        <v>-1.9697244167000001</v>
      </c>
      <c r="L166" s="271">
        <v>2.25</v>
      </c>
      <c r="M166" s="272">
        <v>1</v>
      </c>
      <c r="N166" s="272">
        <v>13</v>
      </c>
      <c r="O166" s="272">
        <f>IFERROR(VLOOKUP(B166,'Core Indicators'!$E$3:$G$9906,3,FALSE),"x")</f>
        <v>12400000</v>
      </c>
      <c r="P166" s="272">
        <v>631930</v>
      </c>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c r="CA166" s="266"/>
      <c r="CB166" s="266"/>
      <c r="CC166" s="266"/>
      <c r="CD166" s="266"/>
      <c r="CE166" s="266"/>
      <c r="CF166" s="266"/>
      <c r="CG166" s="266"/>
      <c r="CH166" s="266"/>
      <c r="CI166" s="266"/>
      <c r="CJ166" s="266"/>
      <c r="CK166" s="266"/>
      <c r="CL166" s="266"/>
      <c r="CM166" s="266"/>
      <c r="CN166" s="266"/>
      <c r="CO166" s="266"/>
      <c r="CP166" s="266"/>
      <c r="CQ166" s="266"/>
      <c r="CR166" s="266"/>
      <c r="CS166" s="266"/>
      <c r="CT166" s="266"/>
      <c r="CU166" s="266"/>
      <c r="CV166" s="266"/>
      <c r="CW166" s="266"/>
      <c r="CX166" s="266"/>
      <c r="CY166" s="266"/>
      <c r="CZ166" s="266"/>
      <c r="DA166" s="266"/>
      <c r="DB166" s="266"/>
      <c r="DC166" s="266"/>
      <c r="DD166" s="266"/>
      <c r="DE166" s="266"/>
      <c r="DF166" s="266"/>
      <c r="DG166" s="266"/>
      <c r="DH166" s="266"/>
      <c r="DI166" s="266"/>
      <c r="DJ166" s="266"/>
      <c r="DK166" s="266"/>
      <c r="DL166" s="266"/>
    </row>
    <row r="167" spans="1:116" x14ac:dyDescent="0.35">
      <c r="A167" s="267" t="s">
        <v>10384</v>
      </c>
      <c r="B167" s="268" t="s">
        <v>10385</v>
      </c>
      <c r="C167" s="271">
        <v>0</v>
      </c>
      <c r="D167" s="272">
        <v>13</v>
      </c>
      <c r="E167" s="271">
        <v>0</v>
      </c>
      <c r="F167" s="271" t="s">
        <v>17</v>
      </c>
      <c r="G167" s="271">
        <v>0.54654479749999996</v>
      </c>
      <c r="H167" s="271">
        <v>56.3</v>
      </c>
      <c r="I167" s="272">
        <v>0</v>
      </c>
      <c r="J167" s="272" t="str">
        <f>IFERROR(VLOOKUP($B167,'Core Indicators'!$E$3:$EU$906,147,FALSE),"x")</f>
        <v>x</v>
      </c>
      <c r="K167" s="273">
        <v>-0.67970234159999998</v>
      </c>
      <c r="L167" s="271" t="s">
        <v>17</v>
      </c>
      <c r="M167" s="272">
        <v>84</v>
      </c>
      <c r="N167" s="272">
        <v>45</v>
      </c>
      <c r="O167" s="272" t="str">
        <f>IFERROR(VLOOKUP(B167,'Core Indicators'!$E$3:$G$9906,3,FALSE),"x")</f>
        <v>x</v>
      </c>
      <c r="P167" s="272">
        <v>960</v>
      </c>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c r="CA167" s="266"/>
      <c r="CB167" s="266"/>
      <c r="CC167" s="266"/>
      <c r="CD167" s="266"/>
      <c r="CE167" s="266"/>
      <c r="CF167" s="266"/>
      <c r="CG167" s="266"/>
      <c r="CH167" s="266"/>
      <c r="CI167" s="266"/>
      <c r="CJ167" s="266"/>
      <c r="CK167" s="266"/>
      <c r="CL167" s="266"/>
      <c r="CM167" s="266"/>
      <c r="CN167" s="266"/>
      <c r="CO167" s="266"/>
      <c r="CP167" s="266"/>
      <c r="CQ167" s="266"/>
      <c r="CR167" s="266"/>
      <c r="CS167" s="266"/>
      <c r="CT167" s="266"/>
      <c r="CU167" s="266"/>
      <c r="CV167" s="266"/>
      <c r="CW167" s="266"/>
      <c r="CX167" s="266"/>
      <c r="CY167" s="266"/>
      <c r="CZ167" s="266"/>
      <c r="DA167" s="266"/>
      <c r="DB167" s="266"/>
      <c r="DC167" s="266"/>
      <c r="DD167" s="266"/>
      <c r="DE167" s="266"/>
      <c r="DF167" s="266"/>
      <c r="DG167" s="266"/>
      <c r="DH167" s="266"/>
      <c r="DI167" s="266"/>
      <c r="DJ167" s="266"/>
      <c r="DK167" s="266"/>
      <c r="DL167" s="266"/>
    </row>
    <row r="168" spans="1:116" x14ac:dyDescent="0.35">
      <c r="A168" s="267" t="s">
        <v>10386</v>
      </c>
      <c r="B168" s="268" t="s">
        <v>10387</v>
      </c>
      <c r="C168" s="271">
        <v>0.77306485170000006</v>
      </c>
      <c r="D168" s="272">
        <v>12</v>
      </c>
      <c r="E168" s="271">
        <v>0</v>
      </c>
      <c r="F168" s="271" t="s">
        <v>17</v>
      </c>
      <c r="G168" s="271">
        <v>0.46510644940000001</v>
      </c>
      <c r="H168" s="271">
        <v>57.9</v>
      </c>
      <c r="I168" s="272">
        <v>0</v>
      </c>
      <c r="J168" s="272" t="str">
        <f>IFERROR(VLOOKUP($B168,'Core Indicators'!$E$3:$EU$906,147,FALSE),"x")</f>
        <v>x</v>
      </c>
      <c r="K168" s="273">
        <v>-5.9651225799999999E-2</v>
      </c>
      <c r="L168" s="271" t="s">
        <v>17</v>
      </c>
      <c r="M168" s="272">
        <v>79</v>
      </c>
      <c r="N168" s="272">
        <v>40</v>
      </c>
      <c r="O168" s="272" t="str">
        <f>IFERROR(VLOOKUP(B168,'Core Indicators'!$E$3:$G$9906,3,FALSE),"x")</f>
        <v>x</v>
      </c>
      <c r="P168" s="272">
        <v>156000</v>
      </c>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c r="CA168" s="266"/>
      <c r="CB168" s="266"/>
      <c r="CC168" s="266"/>
      <c r="CD168" s="266"/>
      <c r="CE168" s="266"/>
      <c r="CF168" s="266"/>
      <c r="CG168" s="266"/>
      <c r="CH168" s="266"/>
      <c r="CI168" s="266"/>
      <c r="CJ168" s="266"/>
      <c r="CK168" s="266"/>
      <c r="CL168" s="266"/>
      <c r="CM168" s="266"/>
      <c r="CN168" s="266"/>
      <c r="CO168" s="266"/>
      <c r="CP168" s="266"/>
      <c r="CQ168" s="266"/>
      <c r="CR168" s="266"/>
      <c r="CS168" s="266"/>
      <c r="CT168" s="266"/>
      <c r="CU168" s="266"/>
      <c r="CV168" s="266"/>
      <c r="CW168" s="266"/>
      <c r="CX168" s="266"/>
      <c r="CY168" s="266"/>
      <c r="CZ168" s="266"/>
      <c r="DA168" s="266"/>
      <c r="DB168" s="266"/>
      <c r="DC168" s="266"/>
      <c r="DD168" s="266"/>
      <c r="DE168" s="266"/>
      <c r="DF168" s="266"/>
      <c r="DG168" s="266"/>
      <c r="DH168" s="266"/>
      <c r="DI168" s="266"/>
      <c r="DJ168" s="266"/>
      <c r="DK168" s="266"/>
      <c r="DL168" s="266"/>
    </row>
    <row r="169" spans="1:116" x14ac:dyDescent="0.35">
      <c r="A169" s="267" t="s">
        <v>3358</v>
      </c>
      <c r="B169" s="268" t="s">
        <v>10388</v>
      </c>
      <c r="C169" s="271">
        <v>0.34016300849999997</v>
      </c>
      <c r="D169" s="272">
        <v>10</v>
      </c>
      <c r="E169" s="271">
        <v>0.19400000000000001</v>
      </c>
      <c r="F169" s="271">
        <v>8.6</v>
      </c>
      <c r="G169" s="271">
        <v>0.18995812400000001</v>
      </c>
      <c r="H169" s="271">
        <v>25</v>
      </c>
      <c r="I169" s="272">
        <v>1</v>
      </c>
      <c r="J169" s="272">
        <f>IFERROR(VLOOKUP($B169,'Core Indicators'!$E$3:$EU$906,147,FALSE),"x")</f>
        <v>0</v>
      </c>
      <c r="K169" s="273">
        <v>0.55673569439999993</v>
      </c>
      <c r="L169" s="271">
        <v>8</v>
      </c>
      <c r="M169" s="272">
        <v>90</v>
      </c>
      <c r="N169" s="272">
        <v>54</v>
      </c>
      <c r="O169" s="272">
        <f>IFERROR(VLOOKUP(B169,'Core Indicators'!$E$3:$G$9906,3,FALSE),"x")</f>
        <v>5557000</v>
      </c>
      <c r="P169" s="272">
        <v>48080</v>
      </c>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66"/>
      <c r="CA169" s="266"/>
      <c r="CB169" s="266"/>
      <c r="CC169" s="266"/>
      <c r="CD169" s="266"/>
      <c r="CE169" s="266"/>
      <c r="CF169" s="266"/>
      <c r="CG169" s="266"/>
      <c r="CH169" s="266"/>
      <c r="CI169" s="266"/>
      <c r="CJ169" s="266"/>
      <c r="CK169" s="266"/>
      <c r="CL169" s="266"/>
      <c r="CM169" s="266"/>
      <c r="CN169" s="266"/>
      <c r="CO169" s="266"/>
      <c r="CP169" s="266"/>
      <c r="CQ169" s="266"/>
      <c r="CR169" s="266"/>
      <c r="CS169" s="266"/>
      <c r="CT169" s="266"/>
      <c r="CU169" s="266"/>
      <c r="CV169" s="266"/>
      <c r="CW169" s="266"/>
      <c r="CX169" s="266"/>
      <c r="CY169" s="266"/>
      <c r="CZ169" s="266"/>
      <c r="DA169" s="266"/>
      <c r="DB169" s="266"/>
      <c r="DC169" s="266"/>
      <c r="DD169" s="266"/>
      <c r="DE169" s="266"/>
      <c r="DF169" s="266"/>
      <c r="DG169" s="266"/>
      <c r="DH169" s="266"/>
      <c r="DI169" s="266"/>
      <c r="DJ169" s="266"/>
      <c r="DK169" s="266"/>
      <c r="DL169" s="266"/>
    </row>
    <row r="170" spans="1:116" x14ac:dyDescent="0.35">
      <c r="A170" s="267" t="s">
        <v>10389</v>
      </c>
      <c r="B170" s="268" t="s">
        <v>10390</v>
      </c>
      <c r="C170" s="271">
        <v>0.30942659909999998</v>
      </c>
      <c r="D170" s="272">
        <v>13</v>
      </c>
      <c r="E170" s="271">
        <v>5.33E-2</v>
      </c>
      <c r="F170" s="271">
        <v>8.9499999999999993</v>
      </c>
      <c r="G170" s="271">
        <v>6.8603414500000001E-2</v>
      </c>
      <c r="H170" s="271">
        <v>24.6</v>
      </c>
      <c r="I170" s="272">
        <v>0</v>
      </c>
      <c r="J170" s="272" t="str">
        <f>IFERROR(VLOOKUP($B170,'Core Indicators'!$E$3:$EU$906,147,FALSE),"x")</f>
        <v>x</v>
      </c>
      <c r="K170" s="273">
        <v>1.1184208392999999</v>
      </c>
      <c r="L170" s="271">
        <v>9</v>
      </c>
      <c r="M170" s="272">
        <v>96</v>
      </c>
      <c r="N170" s="272">
        <v>56</v>
      </c>
      <c r="O170" s="272" t="str">
        <f>IFERROR(VLOOKUP(B170,'Core Indicators'!$E$3:$G$9906,3,FALSE),"x")</f>
        <v>x</v>
      </c>
      <c r="P170" s="272">
        <v>20136.400000000001</v>
      </c>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c r="CA170" s="266"/>
      <c r="CB170" s="266"/>
      <c r="CC170" s="266"/>
      <c r="CD170" s="266"/>
      <c r="CE170" s="266"/>
      <c r="CF170" s="266"/>
      <c r="CG170" s="266"/>
      <c r="CH170" s="266"/>
      <c r="CI170" s="266"/>
      <c r="CJ170" s="266"/>
      <c r="CK170" s="266"/>
      <c r="CL170" s="266"/>
      <c r="CM170" s="266"/>
      <c r="CN170" s="266"/>
      <c r="CO170" s="266"/>
      <c r="CP170" s="266"/>
      <c r="CQ170" s="266"/>
      <c r="CR170" s="266"/>
      <c r="CS170" s="266"/>
      <c r="CT170" s="266"/>
      <c r="CU170" s="266"/>
      <c r="CV170" s="266"/>
      <c r="CW170" s="266"/>
      <c r="CX170" s="266"/>
      <c r="CY170" s="266"/>
      <c r="CZ170" s="266"/>
      <c r="DA170" s="266"/>
      <c r="DB170" s="266"/>
      <c r="DC170" s="266"/>
      <c r="DD170" s="266"/>
      <c r="DE170" s="266"/>
      <c r="DF170" s="266"/>
      <c r="DG170" s="266"/>
      <c r="DH170" s="266"/>
      <c r="DI170" s="266"/>
      <c r="DJ170" s="266"/>
      <c r="DK170" s="266"/>
      <c r="DL170" s="266"/>
    </row>
    <row r="171" spans="1:116" x14ac:dyDescent="0.35">
      <c r="A171" s="267" t="s">
        <v>10391</v>
      </c>
      <c r="B171" s="268" t="s">
        <v>10392</v>
      </c>
      <c r="C171" s="271">
        <v>0</v>
      </c>
      <c r="D171" s="272">
        <v>12</v>
      </c>
      <c r="E171" s="271">
        <v>0</v>
      </c>
      <c r="F171" s="271" t="s">
        <v>17</v>
      </c>
      <c r="G171" s="271">
        <v>4.0217716600000002E-2</v>
      </c>
      <c r="H171" s="271">
        <v>30</v>
      </c>
      <c r="I171" s="272">
        <v>3</v>
      </c>
      <c r="J171" s="272" t="str">
        <f>IFERROR(VLOOKUP($B171,'Core Indicators'!$E$3:$EU$906,147,FALSE),"x")</f>
        <v>x</v>
      </c>
      <c r="K171" s="273">
        <v>1.9065259695000001</v>
      </c>
      <c r="L171" s="271" t="s">
        <v>17</v>
      </c>
      <c r="M171" s="272">
        <v>99</v>
      </c>
      <c r="N171" s="272">
        <v>82</v>
      </c>
      <c r="O171" s="272" t="str">
        <f>IFERROR(VLOOKUP(B171,'Core Indicators'!$E$3:$G$9906,3,FALSE),"x")</f>
        <v>x</v>
      </c>
      <c r="P171" s="272">
        <v>407283.5</v>
      </c>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266"/>
      <c r="BL171" s="266"/>
      <c r="BM171" s="266"/>
      <c r="BN171" s="266"/>
      <c r="BO171" s="266"/>
      <c r="BP171" s="266"/>
      <c r="BQ171" s="266"/>
      <c r="BR171" s="266"/>
      <c r="BS171" s="266"/>
      <c r="BT171" s="266"/>
      <c r="BU171" s="266"/>
      <c r="BV171" s="266"/>
      <c r="BW171" s="266"/>
      <c r="BX171" s="266"/>
      <c r="BY171" s="266"/>
      <c r="BZ171" s="266"/>
      <c r="CA171" s="266"/>
      <c r="CB171" s="266"/>
      <c r="CC171" s="266"/>
      <c r="CD171" s="266"/>
      <c r="CE171" s="266"/>
      <c r="CF171" s="266"/>
      <c r="CG171" s="266"/>
      <c r="CH171" s="266"/>
      <c r="CI171" s="266"/>
      <c r="CJ171" s="266"/>
      <c r="CK171" s="266"/>
      <c r="CL171" s="266"/>
      <c r="CM171" s="266"/>
      <c r="CN171" s="266"/>
      <c r="CO171" s="266"/>
      <c r="CP171" s="266"/>
      <c r="CQ171" s="266"/>
      <c r="CR171" s="266"/>
      <c r="CS171" s="266"/>
      <c r="CT171" s="266"/>
      <c r="CU171" s="266"/>
      <c r="CV171" s="266"/>
      <c r="CW171" s="266"/>
      <c r="CX171" s="266"/>
      <c r="CY171" s="266"/>
      <c r="CZ171" s="266"/>
      <c r="DA171" s="266"/>
      <c r="DB171" s="266"/>
      <c r="DC171" s="266"/>
      <c r="DD171" s="266"/>
      <c r="DE171" s="266"/>
      <c r="DF171" s="266"/>
      <c r="DG171" s="266"/>
      <c r="DH171" s="266"/>
      <c r="DI171" s="266"/>
      <c r="DJ171" s="266"/>
      <c r="DK171" s="266"/>
      <c r="DL171" s="266"/>
    </row>
    <row r="172" spans="1:116" x14ac:dyDescent="0.35">
      <c r="A172" s="267" t="s">
        <v>582</v>
      </c>
      <c r="B172" s="268" t="s">
        <v>10393</v>
      </c>
      <c r="C172" s="271">
        <v>0</v>
      </c>
      <c r="D172" s="272">
        <v>5</v>
      </c>
      <c r="E172" s="271">
        <v>0</v>
      </c>
      <c r="F172" s="271">
        <v>3.4</v>
      </c>
      <c r="G172" s="271">
        <v>0.57860936750000003</v>
      </c>
      <c r="H172" s="271">
        <v>54.6</v>
      </c>
      <c r="I172" s="272">
        <v>3</v>
      </c>
      <c r="J172" s="272">
        <f>IFERROR(VLOOKUP($B172,'Core Indicators'!$E$3:$EU$906,147,FALSE),"x")</f>
        <v>0</v>
      </c>
      <c r="K172" s="273">
        <v>-0.50188273189999999</v>
      </c>
      <c r="L172" s="271">
        <v>2.5</v>
      </c>
      <c r="M172" s="272">
        <v>17</v>
      </c>
      <c r="N172" s="272">
        <v>30</v>
      </c>
      <c r="O172" s="272">
        <f>IFERROR(VLOOKUP(B172,'Core Indicators'!$E$3:$G$9906,3,FALSE),"x")</f>
        <v>1223000</v>
      </c>
      <c r="P172" s="272">
        <v>17200</v>
      </c>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266"/>
      <c r="BL172" s="266"/>
      <c r="BM172" s="266"/>
      <c r="BN172" s="266"/>
      <c r="BO172" s="266"/>
      <c r="BP172" s="266"/>
      <c r="BQ172" s="266"/>
      <c r="BR172" s="266"/>
      <c r="BS172" s="266"/>
      <c r="BT172" s="266"/>
      <c r="BU172" s="266"/>
      <c r="BV172" s="266"/>
      <c r="BW172" s="266"/>
      <c r="BX172" s="266"/>
      <c r="BY172" s="266"/>
      <c r="BZ172" s="266"/>
      <c r="CA172" s="266"/>
      <c r="CB172" s="266"/>
      <c r="CC172" s="266"/>
      <c r="CD172" s="266"/>
      <c r="CE172" s="266"/>
      <c r="CF172" s="266"/>
      <c r="CG172" s="266"/>
      <c r="CH172" s="266"/>
      <c r="CI172" s="266"/>
      <c r="CJ172" s="266"/>
      <c r="CK172" s="266"/>
      <c r="CL172" s="266"/>
      <c r="CM172" s="266"/>
      <c r="CN172" s="266"/>
      <c r="CO172" s="266"/>
      <c r="CP172" s="266"/>
      <c r="CQ172" s="266"/>
      <c r="CR172" s="266"/>
      <c r="CS172" s="266"/>
      <c r="CT172" s="266"/>
      <c r="CU172" s="266"/>
      <c r="CV172" s="266"/>
      <c r="CW172" s="266"/>
      <c r="CX172" s="266"/>
      <c r="CY172" s="266"/>
      <c r="CZ172" s="266"/>
      <c r="DA172" s="266"/>
      <c r="DB172" s="266"/>
      <c r="DC172" s="266"/>
      <c r="DD172" s="266"/>
      <c r="DE172" s="266"/>
      <c r="DF172" s="266"/>
      <c r="DG172" s="266"/>
      <c r="DH172" s="266"/>
      <c r="DI172" s="266"/>
      <c r="DJ172" s="266"/>
      <c r="DK172" s="266"/>
      <c r="DL172" s="266"/>
    </row>
    <row r="173" spans="1:116" x14ac:dyDescent="0.35">
      <c r="A173" s="267" t="s">
        <v>10394</v>
      </c>
      <c r="B173" s="268" t="s">
        <v>10395</v>
      </c>
      <c r="C173" s="271">
        <v>0</v>
      </c>
      <c r="D173" s="272">
        <v>8</v>
      </c>
      <c r="E173" s="271">
        <v>0</v>
      </c>
      <c r="F173" s="271" t="s">
        <v>17</v>
      </c>
      <c r="G173" s="271" t="s">
        <v>17</v>
      </c>
      <c r="H173" s="271">
        <v>32.1</v>
      </c>
      <c r="I173" s="272">
        <v>0</v>
      </c>
      <c r="J173" s="272" t="str">
        <f>IFERROR(VLOOKUP($B173,'Core Indicators'!$E$3:$EU$906,147,FALSE),"x")</f>
        <v>x</v>
      </c>
      <c r="K173" s="273">
        <v>0.17143608630000001</v>
      </c>
      <c r="L173" s="271" t="s">
        <v>17</v>
      </c>
      <c r="M173" s="272">
        <v>79</v>
      </c>
      <c r="N173" s="272">
        <v>71</v>
      </c>
      <c r="O173" s="272" t="str">
        <f>IFERROR(VLOOKUP(B173,'Core Indicators'!$E$3:$G$9906,3,FALSE),"x")</f>
        <v>x</v>
      </c>
      <c r="P173" s="272">
        <v>460</v>
      </c>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66"/>
      <c r="BZ173" s="266"/>
      <c r="CA173" s="266"/>
      <c r="CB173" s="266"/>
      <c r="CC173" s="266"/>
      <c r="CD173" s="266"/>
      <c r="CE173" s="266"/>
      <c r="CF173" s="266"/>
      <c r="CG173" s="266"/>
      <c r="CH173" s="266"/>
      <c r="CI173" s="266"/>
      <c r="CJ173" s="266"/>
      <c r="CK173" s="266"/>
      <c r="CL173" s="266"/>
      <c r="CM173" s="266"/>
      <c r="CN173" s="266"/>
      <c r="CO173" s="266"/>
      <c r="CP173" s="266"/>
      <c r="CQ173" s="266"/>
      <c r="CR173" s="266"/>
      <c r="CS173" s="266"/>
      <c r="CT173" s="266"/>
      <c r="CU173" s="266"/>
      <c r="CV173" s="266"/>
      <c r="CW173" s="266"/>
      <c r="CX173" s="266"/>
      <c r="CY173" s="266"/>
      <c r="CZ173" s="266"/>
      <c r="DA173" s="266"/>
      <c r="DB173" s="266"/>
      <c r="DC173" s="266"/>
      <c r="DD173" s="266"/>
      <c r="DE173" s="266"/>
      <c r="DF173" s="266"/>
      <c r="DG173" s="266"/>
      <c r="DH173" s="266"/>
      <c r="DI173" s="266"/>
      <c r="DJ173" s="266"/>
      <c r="DK173" s="266"/>
      <c r="DL173" s="266"/>
    </row>
    <row r="174" spans="1:116" x14ac:dyDescent="0.35">
      <c r="A174" s="267" t="s">
        <v>61</v>
      </c>
      <c r="B174" s="268" t="s">
        <v>10396</v>
      </c>
      <c r="C174" s="271">
        <v>0.54330003230000001</v>
      </c>
      <c r="D174" s="272">
        <v>1</v>
      </c>
      <c r="E174" s="271">
        <v>0.85</v>
      </c>
      <c r="F174" s="271">
        <v>1.75</v>
      </c>
      <c r="G174" s="271">
        <v>0.54677704069999999</v>
      </c>
      <c r="H174" s="271">
        <v>37.5</v>
      </c>
      <c r="I174" s="272">
        <v>5</v>
      </c>
      <c r="J174" s="272">
        <f>IFERROR(VLOOKUP($B174,'Core Indicators'!$E$3:$EU$906,147,FALSE),"x")</f>
        <v>2938</v>
      </c>
      <c r="K174" s="273">
        <v>-2.0760633945000002</v>
      </c>
      <c r="L174" s="271">
        <v>1.5</v>
      </c>
      <c r="M174" s="272">
        <v>1</v>
      </c>
      <c r="N174" s="272">
        <v>13</v>
      </c>
      <c r="O174" s="272">
        <f>IFERROR(VLOOKUP(B174,'Core Indicators'!$E$3:$G$9906,3,FALSE),"x")</f>
        <v>23460000</v>
      </c>
      <c r="P174" s="272">
        <v>183630</v>
      </c>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c r="BV174" s="266"/>
      <c r="BW174" s="266"/>
      <c r="BX174" s="266"/>
      <c r="BY174" s="266"/>
      <c r="BZ174" s="266"/>
      <c r="CA174" s="266"/>
      <c r="CB174" s="266"/>
      <c r="CC174" s="266"/>
      <c r="CD174" s="266"/>
      <c r="CE174" s="266"/>
      <c r="CF174" s="266"/>
      <c r="CG174" s="266"/>
      <c r="CH174" s="266"/>
      <c r="CI174" s="266"/>
      <c r="CJ174" s="266"/>
      <c r="CK174" s="266"/>
      <c r="CL174" s="266"/>
      <c r="CM174" s="266"/>
      <c r="CN174" s="266"/>
      <c r="CO174" s="266"/>
      <c r="CP174" s="266"/>
      <c r="CQ174" s="266"/>
      <c r="CR174" s="266"/>
      <c r="CS174" s="266"/>
      <c r="CT174" s="266"/>
      <c r="CU174" s="266"/>
      <c r="CV174" s="266"/>
      <c r="CW174" s="266"/>
      <c r="CX174" s="266"/>
      <c r="CY174" s="266"/>
      <c r="CZ174" s="266"/>
      <c r="DA174" s="266"/>
      <c r="DB174" s="266"/>
      <c r="DC174" s="266"/>
      <c r="DD174" s="266"/>
      <c r="DE174" s="266"/>
      <c r="DF174" s="266"/>
      <c r="DG174" s="266"/>
      <c r="DH174" s="266"/>
      <c r="DI174" s="266"/>
      <c r="DJ174" s="266"/>
      <c r="DK174" s="266"/>
      <c r="DL174" s="266"/>
    </row>
    <row r="175" spans="1:116" x14ac:dyDescent="0.35">
      <c r="A175" s="267" t="s">
        <v>296</v>
      </c>
      <c r="B175" s="268" t="s">
        <v>10397</v>
      </c>
      <c r="C175" s="271">
        <v>0.92045000249999998</v>
      </c>
      <c r="D175" s="272">
        <v>9</v>
      </c>
      <c r="E175" s="271">
        <v>0.185</v>
      </c>
      <c r="F175" s="271">
        <v>2.3666666670000001</v>
      </c>
      <c r="G175" s="271">
        <v>0.7006806672</v>
      </c>
      <c r="H175" s="271">
        <v>43.3</v>
      </c>
      <c r="I175" s="272">
        <v>5</v>
      </c>
      <c r="J175" s="272">
        <f>IFERROR(VLOOKUP($B175,'Core Indicators'!$E$3:$EU$906,147,FALSE),"x")</f>
        <v>175</v>
      </c>
      <c r="K175" s="273">
        <v>-1.2833583355</v>
      </c>
      <c r="L175" s="271">
        <v>1.75</v>
      </c>
      <c r="M175" s="272">
        <v>15</v>
      </c>
      <c r="N175" s="272">
        <v>20</v>
      </c>
      <c r="O175" s="272">
        <f>IFERROR(VLOOKUP(B175,'Core Indicators'!$E$3:$G$9906,3,FALSE),"x")</f>
        <v>18894000</v>
      </c>
      <c r="P175" s="272">
        <v>1259200</v>
      </c>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c r="BI175" s="266"/>
      <c r="BJ175" s="266"/>
      <c r="BK175" s="266"/>
      <c r="BL175" s="266"/>
      <c r="BM175" s="266"/>
      <c r="BN175" s="266"/>
      <c r="BO175" s="266"/>
      <c r="BP175" s="266"/>
      <c r="BQ175" s="266"/>
      <c r="BR175" s="266"/>
      <c r="BS175" s="266"/>
      <c r="BT175" s="266"/>
      <c r="BU175" s="266"/>
      <c r="BV175" s="266"/>
      <c r="BW175" s="266"/>
      <c r="BX175" s="266"/>
      <c r="BY175" s="266"/>
      <c r="BZ175" s="266"/>
      <c r="CA175" s="266"/>
      <c r="CB175" s="266"/>
      <c r="CC175" s="266"/>
      <c r="CD175" s="266"/>
      <c r="CE175" s="266"/>
      <c r="CF175" s="266"/>
      <c r="CG175" s="266"/>
      <c r="CH175" s="266"/>
      <c r="CI175" s="266"/>
      <c r="CJ175" s="266"/>
      <c r="CK175" s="266"/>
      <c r="CL175" s="266"/>
      <c r="CM175" s="266"/>
      <c r="CN175" s="266"/>
      <c r="CO175" s="266"/>
      <c r="CP175" s="266"/>
      <c r="CQ175" s="266"/>
      <c r="CR175" s="266"/>
      <c r="CS175" s="266"/>
      <c r="CT175" s="266"/>
      <c r="CU175" s="266"/>
      <c r="CV175" s="266"/>
      <c r="CW175" s="266"/>
      <c r="CX175" s="266"/>
      <c r="CY175" s="266"/>
      <c r="CZ175" s="266"/>
      <c r="DA175" s="266"/>
      <c r="DB175" s="266"/>
      <c r="DC175" s="266"/>
      <c r="DD175" s="266"/>
      <c r="DE175" s="266"/>
      <c r="DF175" s="266"/>
      <c r="DG175" s="266"/>
      <c r="DH175" s="266"/>
      <c r="DI175" s="266"/>
      <c r="DJ175" s="266"/>
      <c r="DK175" s="266"/>
      <c r="DL175" s="266"/>
    </row>
    <row r="176" spans="1:116" x14ac:dyDescent="0.35">
      <c r="A176" s="267" t="s">
        <v>1577</v>
      </c>
      <c r="B176" s="268" t="s">
        <v>10398</v>
      </c>
      <c r="C176" s="271">
        <v>0.73349999629999996</v>
      </c>
      <c r="D176" s="272">
        <v>5</v>
      </c>
      <c r="E176" s="271">
        <v>0</v>
      </c>
      <c r="F176" s="271">
        <v>4.7166666670000001</v>
      </c>
      <c r="G176" s="271">
        <v>0.56568342780000003</v>
      </c>
      <c r="H176" s="271">
        <v>43.1</v>
      </c>
      <c r="I176" s="272">
        <v>2</v>
      </c>
      <c r="J176" s="272">
        <f>IFERROR(VLOOKUP($B176,'Core Indicators'!$E$3:$EU$906,147,FALSE),"x")</f>
        <v>68</v>
      </c>
      <c r="K176" s="273">
        <v>-0.58879667520000001</v>
      </c>
      <c r="L176" s="271">
        <v>4</v>
      </c>
      <c r="M176" s="272">
        <v>42</v>
      </c>
      <c r="N176" s="272">
        <v>31</v>
      </c>
      <c r="O176" s="272">
        <f>IFERROR(VLOOKUP(B176,'Core Indicators'!$E$3:$G$9906,3,FALSE),"x")</f>
        <v>8095000</v>
      </c>
      <c r="P176" s="272">
        <v>54390</v>
      </c>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c r="CA176" s="266"/>
      <c r="CB176" s="266"/>
      <c r="CC176" s="266"/>
      <c r="CD176" s="266"/>
      <c r="CE176" s="266"/>
      <c r="CF176" s="266"/>
      <c r="CG176" s="266"/>
      <c r="CH176" s="266"/>
      <c r="CI176" s="266"/>
      <c r="CJ176" s="266"/>
      <c r="CK176" s="266"/>
      <c r="CL176" s="266"/>
      <c r="CM176" s="266"/>
      <c r="CN176" s="266"/>
      <c r="CO176" s="266"/>
      <c r="CP176" s="266"/>
      <c r="CQ176" s="266"/>
      <c r="CR176" s="266"/>
      <c r="CS176" s="266"/>
      <c r="CT176" s="266"/>
      <c r="CU176" s="266"/>
      <c r="CV176" s="266"/>
      <c r="CW176" s="266"/>
      <c r="CX176" s="266"/>
      <c r="CY176" s="266"/>
      <c r="CZ176" s="266"/>
      <c r="DA176" s="266"/>
      <c r="DB176" s="266"/>
      <c r="DC176" s="266"/>
      <c r="DD176" s="266"/>
      <c r="DE176" s="266"/>
      <c r="DF176" s="266"/>
      <c r="DG176" s="266"/>
      <c r="DH176" s="266"/>
      <c r="DI176" s="266"/>
      <c r="DJ176" s="266"/>
      <c r="DK176" s="266"/>
      <c r="DL176" s="266"/>
    </row>
    <row r="177" spans="1:116" x14ac:dyDescent="0.35">
      <c r="A177" s="267" t="s">
        <v>187</v>
      </c>
      <c r="B177" s="268" t="s">
        <v>10399</v>
      </c>
      <c r="C177" s="271">
        <v>0.31875000450000002</v>
      </c>
      <c r="D177" s="272">
        <v>8</v>
      </c>
      <c r="E177" s="271">
        <v>0.05</v>
      </c>
      <c r="F177" s="271">
        <v>3.8</v>
      </c>
      <c r="G177" s="271">
        <v>0.37672290009999998</v>
      </c>
      <c r="H177" s="271">
        <v>34.9</v>
      </c>
      <c r="I177" s="272">
        <v>3</v>
      </c>
      <c r="J177" s="272">
        <f>IFERROR(VLOOKUP($B177,'Core Indicators'!$E$3:$EU$906,147,FALSE),"x")</f>
        <v>0</v>
      </c>
      <c r="K177" s="273">
        <v>0.1028815731</v>
      </c>
      <c r="L177" s="271">
        <v>3.25</v>
      </c>
      <c r="M177" s="272">
        <v>36</v>
      </c>
      <c r="N177" s="272">
        <v>35</v>
      </c>
      <c r="O177" s="272">
        <f>IFERROR(VLOOKUP(B177,'Core Indicators'!$E$3:$G$9906,3,FALSE),"x")</f>
        <v>69395000</v>
      </c>
      <c r="P177" s="272">
        <v>510890</v>
      </c>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6"/>
      <c r="BW177" s="266"/>
      <c r="BX177" s="266"/>
      <c r="BY177" s="266"/>
      <c r="BZ177" s="266"/>
      <c r="CA177" s="266"/>
      <c r="CB177" s="266"/>
      <c r="CC177" s="266"/>
      <c r="CD177" s="266"/>
      <c r="CE177" s="266"/>
      <c r="CF177" s="266"/>
      <c r="CG177" s="266"/>
      <c r="CH177" s="266"/>
      <c r="CI177" s="266"/>
      <c r="CJ177" s="266"/>
      <c r="CK177" s="266"/>
      <c r="CL177" s="266"/>
      <c r="CM177" s="266"/>
      <c r="CN177" s="266"/>
      <c r="CO177" s="266"/>
      <c r="CP177" s="266"/>
      <c r="CQ177" s="266"/>
      <c r="CR177" s="266"/>
      <c r="CS177" s="266"/>
      <c r="CT177" s="266"/>
      <c r="CU177" s="266"/>
      <c r="CV177" s="266"/>
      <c r="CW177" s="266"/>
      <c r="CX177" s="266"/>
      <c r="CY177" s="266"/>
      <c r="CZ177" s="266"/>
      <c r="DA177" s="266"/>
      <c r="DB177" s="266"/>
      <c r="DC177" s="266"/>
      <c r="DD177" s="266"/>
      <c r="DE177" s="266"/>
      <c r="DF177" s="266"/>
      <c r="DG177" s="266"/>
      <c r="DH177" s="266"/>
      <c r="DI177" s="266"/>
      <c r="DJ177" s="266"/>
      <c r="DK177" s="266"/>
      <c r="DL177" s="266"/>
    </row>
    <row r="178" spans="1:116" x14ac:dyDescent="0.35">
      <c r="A178" s="267" t="s">
        <v>10400</v>
      </c>
      <c r="B178" s="268" t="s">
        <v>10401</v>
      </c>
      <c r="C178" s="271">
        <v>0.3105010326</v>
      </c>
      <c r="D178" s="272">
        <v>5</v>
      </c>
      <c r="E178" s="271">
        <v>0.21299999999999999</v>
      </c>
      <c r="F178" s="271">
        <v>2.8166666669999998</v>
      </c>
      <c r="G178" s="271">
        <v>0.37746660949999999</v>
      </c>
      <c r="H178" s="271">
        <v>34</v>
      </c>
      <c r="I178" s="272">
        <v>3</v>
      </c>
      <c r="J178" s="272" t="str">
        <f>IFERROR(VLOOKUP($B178,'Core Indicators'!$E$3:$EU$906,147,FALSE),"x")</f>
        <v>x</v>
      </c>
      <c r="K178" s="273">
        <v>-1.2279412746</v>
      </c>
      <c r="L178" s="271">
        <v>2</v>
      </c>
      <c r="M178" s="272">
        <v>5</v>
      </c>
      <c r="N178" s="272">
        <v>20</v>
      </c>
      <c r="O178" s="272" t="str">
        <f>IFERROR(VLOOKUP(B178,'Core Indicators'!$E$3:$G$9906,3,FALSE),"x")</f>
        <v>x</v>
      </c>
      <c r="P178" s="272">
        <v>138790</v>
      </c>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c r="BI178" s="266"/>
      <c r="BJ178" s="266"/>
      <c r="BK178" s="266"/>
      <c r="BL178" s="266"/>
      <c r="BM178" s="266"/>
      <c r="BN178" s="266"/>
      <c r="BO178" s="266"/>
      <c r="BP178" s="266"/>
      <c r="BQ178" s="266"/>
      <c r="BR178" s="266"/>
      <c r="BS178" s="266"/>
      <c r="BT178" s="266"/>
      <c r="BU178" s="266"/>
      <c r="BV178" s="266"/>
      <c r="BW178" s="266"/>
      <c r="BX178" s="266"/>
      <c r="BY178" s="266"/>
      <c r="BZ178" s="266"/>
      <c r="CA178" s="266"/>
      <c r="CB178" s="266"/>
      <c r="CC178" s="266"/>
      <c r="CD178" s="266"/>
      <c r="CE178" s="266"/>
      <c r="CF178" s="266"/>
      <c r="CG178" s="266"/>
      <c r="CH178" s="266"/>
      <c r="CI178" s="266"/>
      <c r="CJ178" s="266"/>
      <c r="CK178" s="266"/>
      <c r="CL178" s="266"/>
      <c r="CM178" s="266"/>
      <c r="CN178" s="266"/>
      <c r="CO178" s="266"/>
      <c r="CP178" s="266"/>
      <c r="CQ178" s="266"/>
      <c r="CR178" s="266"/>
      <c r="CS178" s="266"/>
      <c r="CT178" s="266"/>
      <c r="CU178" s="266"/>
      <c r="CV178" s="266"/>
      <c r="CW178" s="266"/>
      <c r="CX178" s="266"/>
      <c r="CY178" s="266"/>
      <c r="CZ178" s="266"/>
      <c r="DA178" s="266"/>
      <c r="DB178" s="266"/>
      <c r="DC178" s="266"/>
      <c r="DD178" s="266"/>
      <c r="DE178" s="266"/>
      <c r="DF178" s="266"/>
      <c r="DG178" s="266"/>
      <c r="DH178" s="266"/>
      <c r="DI178" s="266"/>
      <c r="DJ178" s="266"/>
      <c r="DK178" s="266"/>
      <c r="DL178" s="266"/>
    </row>
    <row r="179" spans="1:116" x14ac:dyDescent="0.35">
      <c r="A179" s="267" t="s">
        <v>10402</v>
      </c>
      <c r="B179" s="268" t="s">
        <v>10403</v>
      </c>
      <c r="C179" s="271">
        <v>0.27369995949999998</v>
      </c>
      <c r="D179" s="272">
        <v>1</v>
      </c>
      <c r="E179" s="271">
        <v>0.1</v>
      </c>
      <c r="F179" s="271">
        <v>2.7</v>
      </c>
      <c r="G179" s="271" t="s">
        <v>17</v>
      </c>
      <c r="H179" s="271">
        <v>40.799999999999997</v>
      </c>
      <c r="I179" s="272">
        <v>0</v>
      </c>
      <c r="J179" s="272" t="str">
        <f>IFERROR(VLOOKUP($B179,'Core Indicators'!$E$3:$EU$906,147,FALSE),"x")</f>
        <v>x</v>
      </c>
      <c r="K179" s="273">
        <v>-1.4147845507000001</v>
      </c>
      <c r="L179" s="271">
        <v>1.75</v>
      </c>
      <c r="M179" s="272">
        <v>2</v>
      </c>
      <c r="N179" s="272">
        <v>18</v>
      </c>
      <c r="O179" s="272" t="str">
        <f>IFERROR(VLOOKUP(B179,'Core Indicators'!$E$3:$G$9906,3,FALSE),"x")</f>
        <v>x</v>
      </c>
      <c r="P179" s="272">
        <v>469930</v>
      </c>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6"/>
      <c r="BW179" s="266"/>
      <c r="BX179" s="266"/>
      <c r="BY179" s="266"/>
      <c r="BZ179" s="266"/>
      <c r="CA179" s="266"/>
      <c r="CB179" s="266"/>
      <c r="CC179" s="266"/>
      <c r="CD179" s="266"/>
      <c r="CE179" s="266"/>
      <c r="CF179" s="266"/>
      <c r="CG179" s="266"/>
      <c r="CH179" s="266"/>
      <c r="CI179" s="266"/>
      <c r="CJ179" s="266"/>
      <c r="CK179" s="266"/>
      <c r="CL179" s="266"/>
      <c r="CM179" s="266"/>
      <c r="CN179" s="266"/>
      <c r="CO179" s="266"/>
      <c r="CP179" s="266"/>
      <c r="CQ179" s="266"/>
      <c r="CR179" s="266"/>
      <c r="CS179" s="266"/>
      <c r="CT179" s="266"/>
      <c r="CU179" s="266"/>
      <c r="CV179" s="266"/>
      <c r="CW179" s="266"/>
      <c r="CX179" s="266"/>
      <c r="CY179" s="266"/>
      <c r="CZ179" s="266"/>
      <c r="DA179" s="266"/>
      <c r="DB179" s="266"/>
      <c r="DC179" s="266"/>
      <c r="DD179" s="266"/>
      <c r="DE179" s="266"/>
      <c r="DF179" s="266"/>
      <c r="DG179" s="266"/>
      <c r="DH179" s="266"/>
      <c r="DI179" s="266"/>
      <c r="DJ179" s="266"/>
      <c r="DK179" s="266"/>
      <c r="DL179" s="266"/>
    </row>
    <row r="180" spans="1:116" x14ac:dyDescent="0.35">
      <c r="A180" s="267" t="s">
        <v>1474</v>
      </c>
      <c r="B180" s="268" t="s">
        <v>10404</v>
      </c>
      <c r="C180" s="271">
        <v>0</v>
      </c>
      <c r="D180" s="272">
        <v>13</v>
      </c>
      <c r="E180" s="271">
        <v>0</v>
      </c>
      <c r="F180" s="271">
        <v>7.9</v>
      </c>
      <c r="G180" s="271" t="s">
        <v>17</v>
      </c>
      <c r="H180" s="271">
        <v>28.7</v>
      </c>
      <c r="I180" s="272">
        <v>0</v>
      </c>
      <c r="J180" s="272">
        <f>IFERROR(VLOOKUP($B180,'Core Indicators'!$E$3:$EU$906,147,FALSE),"x")</f>
        <v>0</v>
      </c>
      <c r="K180" s="273">
        <v>-1.111014843</v>
      </c>
      <c r="L180" s="271">
        <v>7</v>
      </c>
      <c r="M180" s="272">
        <v>72</v>
      </c>
      <c r="N180" s="272">
        <v>43</v>
      </c>
      <c r="O180" s="272">
        <f>IFERROR(VLOOKUP(B180,'Core Indicators'!$E$3:$G$9906,3,FALSE),"x")</f>
        <v>1340000</v>
      </c>
      <c r="P180" s="272">
        <v>14870</v>
      </c>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c r="CA180" s="266"/>
      <c r="CB180" s="266"/>
      <c r="CC180" s="266"/>
      <c r="CD180" s="266"/>
      <c r="CE180" s="266"/>
      <c r="CF180" s="266"/>
      <c r="CG180" s="266"/>
      <c r="CH180" s="266"/>
      <c r="CI180" s="266"/>
      <c r="CJ180" s="266"/>
      <c r="CK180" s="266"/>
      <c r="CL180" s="266"/>
      <c r="CM180" s="266"/>
      <c r="CN180" s="266"/>
      <c r="CO180" s="266"/>
      <c r="CP180" s="266"/>
      <c r="CQ180" s="266"/>
      <c r="CR180" s="266"/>
      <c r="CS180" s="266"/>
      <c r="CT180" s="266"/>
      <c r="CU180" s="266"/>
      <c r="CV180" s="266"/>
      <c r="CW180" s="266"/>
      <c r="CX180" s="266"/>
      <c r="CY180" s="266"/>
      <c r="CZ180" s="266"/>
      <c r="DA180" s="266"/>
      <c r="DB180" s="266"/>
      <c r="DC180" s="266"/>
      <c r="DD180" s="266"/>
      <c r="DE180" s="266"/>
      <c r="DF180" s="266"/>
      <c r="DG180" s="266"/>
      <c r="DH180" s="266"/>
      <c r="DI180" s="266"/>
      <c r="DJ180" s="266"/>
      <c r="DK180" s="266"/>
      <c r="DL180" s="266"/>
    </row>
    <row r="181" spans="1:116" x14ac:dyDescent="0.35">
      <c r="A181" s="267" t="s">
        <v>10405</v>
      </c>
      <c r="B181" s="268" t="s">
        <v>10406</v>
      </c>
      <c r="C181" s="271">
        <v>0</v>
      </c>
      <c r="D181" s="272">
        <v>11</v>
      </c>
      <c r="E181" s="271">
        <v>0</v>
      </c>
      <c r="F181" s="271" t="s">
        <v>17</v>
      </c>
      <c r="G181" s="271">
        <v>0.41808821130000001</v>
      </c>
      <c r="H181" s="271">
        <v>37.6</v>
      </c>
      <c r="I181" s="272">
        <v>0</v>
      </c>
      <c r="J181" s="272" t="str">
        <f>IFERROR(VLOOKUP($B181,'Core Indicators'!$E$3:$EU$906,147,FALSE),"x")</f>
        <v>x</v>
      </c>
      <c r="K181" s="273">
        <v>0.45866918559999997</v>
      </c>
      <c r="L181" s="271" t="s">
        <v>17</v>
      </c>
      <c r="M181" s="272">
        <v>81</v>
      </c>
      <c r="N181" s="272" t="s">
        <v>17</v>
      </c>
      <c r="O181" s="272" t="str">
        <f>IFERROR(VLOOKUP(B181,'Core Indicators'!$E$3:$G$9906,3,FALSE),"x")</f>
        <v>x</v>
      </c>
      <c r="P181" s="272">
        <v>720</v>
      </c>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c r="CA181" s="266"/>
      <c r="CB181" s="266"/>
      <c r="CC181" s="266"/>
      <c r="CD181" s="266"/>
      <c r="CE181" s="266"/>
      <c r="CF181" s="266"/>
      <c r="CG181" s="266"/>
      <c r="CH181" s="266"/>
      <c r="CI181" s="266"/>
      <c r="CJ181" s="266"/>
      <c r="CK181" s="266"/>
      <c r="CL181" s="266"/>
      <c r="CM181" s="266"/>
      <c r="CN181" s="266"/>
      <c r="CO181" s="266"/>
      <c r="CP181" s="266"/>
      <c r="CQ181" s="266"/>
      <c r="CR181" s="266"/>
      <c r="CS181" s="266"/>
      <c r="CT181" s="266"/>
      <c r="CU181" s="266"/>
      <c r="CV181" s="266"/>
      <c r="CW181" s="266"/>
      <c r="CX181" s="266"/>
      <c r="CY181" s="266"/>
      <c r="CZ181" s="266"/>
      <c r="DA181" s="266"/>
      <c r="DB181" s="266"/>
      <c r="DC181" s="266"/>
      <c r="DD181" s="266"/>
      <c r="DE181" s="266"/>
      <c r="DF181" s="266"/>
      <c r="DG181" s="266"/>
      <c r="DH181" s="266"/>
      <c r="DI181" s="266"/>
      <c r="DJ181" s="266"/>
      <c r="DK181" s="266"/>
      <c r="DL181" s="266"/>
    </row>
    <row r="182" spans="1:116" x14ac:dyDescent="0.35">
      <c r="A182" s="267" t="s">
        <v>1451</v>
      </c>
      <c r="B182" s="268" t="s">
        <v>10407</v>
      </c>
      <c r="C182" s="271">
        <v>0.75771999329999995</v>
      </c>
      <c r="D182" s="272">
        <v>12</v>
      </c>
      <c r="E182" s="271">
        <v>0.40300000000000002</v>
      </c>
      <c r="F182" s="271">
        <v>8.35</v>
      </c>
      <c r="G182" s="271">
        <v>0.32349148620000001</v>
      </c>
      <c r="H182" s="271">
        <v>40.299999999999997</v>
      </c>
      <c r="I182" s="272">
        <v>0</v>
      </c>
      <c r="J182" s="272">
        <f>IFERROR(VLOOKUP($B182,'Core Indicators'!$E$3:$EU$906,147,FALSE),"x")</f>
        <v>0</v>
      </c>
      <c r="K182" s="273">
        <v>-0.1202659085</v>
      </c>
      <c r="L182" s="271">
        <v>7.25</v>
      </c>
      <c r="M182" s="272">
        <v>82</v>
      </c>
      <c r="N182" s="272">
        <v>42</v>
      </c>
      <c r="O182" s="272">
        <f>IFERROR(VLOOKUP(B182,'Core Indicators'!$E$3:$G$9906,3,FALSE),"x")</f>
        <v>1531000</v>
      </c>
      <c r="P182" s="272">
        <v>5130</v>
      </c>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c r="CA182" s="266"/>
      <c r="CB182" s="266"/>
      <c r="CC182" s="266"/>
      <c r="CD182" s="266"/>
      <c r="CE182" s="266"/>
      <c r="CF182" s="266"/>
      <c r="CG182" s="266"/>
      <c r="CH182" s="266"/>
      <c r="CI182" s="266"/>
      <c r="CJ182" s="266"/>
      <c r="CK182" s="266"/>
      <c r="CL182" s="266"/>
      <c r="CM182" s="266"/>
      <c r="CN182" s="266"/>
      <c r="CO182" s="266"/>
      <c r="CP182" s="266"/>
      <c r="CQ182" s="266"/>
      <c r="CR182" s="266"/>
      <c r="CS182" s="266"/>
      <c r="CT182" s="266"/>
      <c r="CU182" s="266"/>
      <c r="CV182" s="266"/>
      <c r="CW182" s="266"/>
      <c r="CX182" s="266"/>
      <c r="CY182" s="266"/>
      <c r="CZ182" s="266"/>
      <c r="DA182" s="266"/>
      <c r="DB182" s="266"/>
      <c r="DC182" s="266"/>
      <c r="DD182" s="266"/>
      <c r="DE182" s="266"/>
      <c r="DF182" s="266"/>
      <c r="DG182" s="266"/>
      <c r="DH182" s="266"/>
      <c r="DI182" s="266"/>
      <c r="DJ182" s="266"/>
      <c r="DK182" s="266"/>
      <c r="DL182" s="266"/>
    </row>
    <row r="183" spans="1:116" x14ac:dyDescent="0.35">
      <c r="A183" s="267" t="s">
        <v>328</v>
      </c>
      <c r="B183" s="268" t="s">
        <v>10408</v>
      </c>
      <c r="C183" s="271">
        <v>3.9599962599999997E-2</v>
      </c>
      <c r="D183" s="272">
        <v>7</v>
      </c>
      <c r="E183" s="271">
        <v>0</v>
      </c>
      <c r="F183" s="271">
        <v>4.983333333</v>
      </c>
      <c r="G183" s="271">
        <v>0.30031952810000001</v>
      </c>
      <c r="H183" s="271">
        <v>32.799999999999997</v>
      </c>
      <c r="I183" s="272">
        <v>3</v>
      </c>
      <c r="J183" s="272">
        <f>IFERROR(VLOOKUP($B183,'Core Indicators'!$E$3:$EU$906,147,FALSE),"x")</f>
        <v>872</v>
      </c>
      <c r="K183" s="273">
        <v>6.22186884E-2</v>
      </c>
      <c r="L183" s="271">
        <v>5.5</v>
      </c>
      <c r="M183" s="272">
        <v>51</v>
      </c>
      <c r="N183" s="272">
        <v>40</v>
      </c>
      <c r="O183" s="272">
        <f>IFERROR(VLOOKUP(B183,'Core Indicators'!$E$3:$G$9906,3,FALSE),"x")</f>
        <v>12287000</v>
      </c>
      <c r="P183" s="272">
        <v>155360</v>
      </c>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266"/>
      <c r="BT183" s="266"/>
      <c r="BU183" s="266"/>
      <c r="BV183" s="266"/>
      <c r="BW183" s="266"/>
      <c r="BX183" s="266"/>
      <c r="BY183" s="266"/>
      <c r="BZ183" s="266"/>
      <c r="CA183" s="266"/>
      <c r="CB183" s="266"/>
      <c r="CC183" s="266"/>
      <c r="CD183" s="266"/>
      <c r="CE183" s="266"/>
      <c r="CF183" s="266"/>
      <c r="CG183" s="266"/>
      <c r="CH183" s="266"/>
      <c r="CI183" s="266"/>
      <c r="CJ183" s="266"/>
      <c r="CK183" s="266"/>
      <c r="CL183" s="266"/>
      <c r="CM183" s="266"/>
      <c r="CN183" s="266"/>
      <c r="CO183" s="266"/>
      <c r="CP183" s="266"/>
      <c r="CQ183" s="266"/>
      <c r="CR183" s="266"/>
      <c r="CS183" s="266"/>
      <c r="CT183" s="266"/>
      <c r="CU183" s="266"/>
      <c r="CV183" s="266"/>
      <c r="CW183" s="266"/>
      <c r="CX183" s="266"/>
      <c r="CY183" s="266"/>
      <c r="CZ183" s="266"/>
      <c r="DA183" s="266"/>
      <c r="DB183" s="266"/>
      <c r="DC183" s="266"/>
      <c r="DD183" s="266"/>
      <c r="DE183" s="266"/>
      <c r="DF183" s="266"/>
      <c r="DG183" s="266"/>
      <c r="DH183" s="266"/>
      <c r="DI183" s="266"/>
      <c r="DJ183" s="266"/>
      <c r="DK183" s="266"/>
      <c r="DL183" s="266"/>
    </row>
    <row r="184" spans="1:116" x14ac:dyDescent="0.35">
      <c r="A184" s="267" t="s">
        <v>338</v>
      </c>
      <c r="B184" s="268" t="s">
        <v>10409</v>
      </c>
      <c r="C184" s="271">
        <v>0.40505643740000002</v>
      </c>
      <c r="D184" s="272">
        <v>7</v>
      </c>
      <c r="E184" s="271">
        <v>0.34</v>
      </c>
      <c r="F184" s="271">
        <v>4.233333333</v>
      </c>
      <c r="G184" s="271">
        <v>0.3050249216</v>
      </c>
      <c r="H184" s="271">
        <v>41.9</v>
      </c>
      <c r="I184" s="272">
        <v>4</v>
      </c>
      <c r="J184" s="272">
        <f>IFERROR(VLOOKUP($B184,'Core Indicators'!$E$3:$EU$906,147,FALSE),"x")</f>
        <v>24</v>
      </c>
      <c r="K184" s="273">
        <v>-0.28296324610000001</v>
      </c>
      <c r="L184" s="271">
        <v>3.5</v>
      </c>
      <c r="M184" s="272">
        <v>33</v>
      </c>
      <c r="N184" s="272">
        <v>34</v>
      </c>
      <c r="O184" s="272">
        <f>IFERROR(VLOOKUP(B184,'Core Indicators'!$E$3:$G$9906,3,FALSE),"x")</f>
        <v>84980000</v>
      </c>
      <c r="P184" s="272">
        <v>769630</v>
      </c>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c r="BI184" s="266"/>
      <c r="BJ184" s="266"/>
      <c r="BK184" s="266"/>
      <c r="BL184" s="266"/>
      <c r="BM184" s="266"/>
      <c r="BN184" s="266"/>
      <c r="BO184" s="266"/>
      <c r="BP184" s="266"/>
      <c r="BQ184" s="266"/>
      <c r="BR184" s="266"/>
      <c r="BS184" s="266"/>
      <c r="BT184" s="266"/>
      <c r="BU184" s="266"/>
      <c r="BV184" s="266"/>
      <c r="BW184" s="266"/>
      <c r="BX184" s="266"/>
      <c r="BY184" s="266"/>
      <c r="BZ184" s="266"/>
      <c r="CA184" s="266"/>
      <c r="CB184" s="266"/>
      <c r="CC184" s="266"/>
      <c r="CD184" s="266"/>
      <c r="CE184" s="266"/>
      <c r="CF184" s="266"/>
      <c r="CG184" s="266"/>
      <c r="CH184" s="266"/>
      <c r="CI184" s="266"/>
      <c r="CJ184" s="266"/>
      <c r="CK184" s="266"/>
      <c r="CL184" s="266"/>
      <c r="CM184" s="266"/>
      <c r="CN184" s="266"/>
      <c r="CO184" s="266"/>
      <c r="CP184" s="266"/>
      <c r="CQ184" s="266"/>
      <c r="CR184" s="266"/>
      <c r="CS184" s="266"/>
      <c r="CT184" s="266"/>
      <c r="CU184" s="266"/>
      <c r="CV184" s="266"/>
      <c r="CW184" s="266"/>
      <c r="CX184" s="266"/>
      <c r="CY184" s="266"/>
      <c r="CZ184" s="266"/>
      <c r="DA184" s="266"/>
      <c r="DB184" s="266"/>
      <c r="DC184" s="266"/>
      <c r="DD184" s="266"/>
      <c r="DE184" s="266"/>
      <c r="DF184" s="266"/>
      <c r="DG184" s="266"/>
      <c r="DH184" s="266"/>
      <c r="DI184" s="266"/>
      <c r="DJ184" s="266"/>
      <c r="DK184" s="266"/>
      <c r="DL184" s="266"/>
    </row>
    <row r="185" spans="1:116" x14ac:dyDescent="0.35">
      <c r="A185" s="267" t="s">
        <v>10410</v>
      </c>
      <c r="B185" s="268" t="s">
        <v>10411</v>
      </c>
      <c r="C185" s="271">
        <v>0</v>
      </c>
      <c r="D185" s="272">
        <v>11</v>
      </c>
      <c r="E185" s="271">
        <v>0</v>
      </c>
      <c r="F185" s="271" t="s">
        <v>17</v>
      </c>
      <c r="G185" s="271" t="s">
        <v>17</v>
      </c>
      <c r="H185" s="271">
        <v>39.1</v>
      </c>
      <c r="I185" s="272">
        <v>0</v>
      </c>
      <c r="J185" s="272" t="str">
        <f>IFERROR(VLOOKUP($B185,'Core Indicators'!$E$3:$EU$906,147,FALSE),"x")</f>
        <v>x</v>
      </c>
      <c r="K185" s="273">
        <v>0.4812893271</v>
      </c>
      <c r="L185" s="271" t="s">
        <v>17</v>
      </c>
      <c r="M185" s="272">
        <v>93</v>
      </c>
      <c r="N185" s="272" t="s">
        <v>17</v>
      </c>
      <c r="O185" s="272" t="str">
        <f>IFERROR(VLOOKUP(B185,'Core Indicators'!$E$3:$G$9906,3,FALSE),"x")</f>
        <v>x</v>
      </c>
      <c r="P185" s="272">
        <v>30</v>
      </c>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c r="BI185" s="266"/>
      <c r="BJ185" s="266"/>
      <c r="BK185" s="266"/>
      <c r="BL185" s="266"/>
      <c r="BM185" s="266"/>
      <c r="BN185" s="266"/>
      <c r="BO185" s="266"/>
      <c r="BP185" s="266"/>
      <c r="BQ185" s="266"/>
      <c r="BR185" s="266"/>
      <c r="BS185" s="266"/>
      <c r="BT185" s="266"/>
      <c r="BU185" s="266"/>
      <c r="BV185" s="266"/>
      <c r="BW185" s="266"/>
      <c r="BX185" s="266"/>
      <c r="BY185" s="266"/>
      <c r="BZ185" s="266"/>
      <c r="CA185" s="266"/>
      <c r="CB185" s="266"/>
      <c r="CC185" s="266"/>
      <c r="CD185" s="266"/>
      <c r="CE185" s="266"/>
      <c r="CF185" s="266"/>
      <c r="CG185" s="266"/>
      <c r="CH185" s="266"/>
      <c r="CI185" s="266"/>
      <c r="CJ185" s="266"/>
      <c r="CK185" s="266"/>
      <c r="CL185" s="266"/>
      <c r="CM185" s="266"/>
      <c r="CN185" s="266"/>
      <c r="CO185" s="266"/>
      <c r="CP185" s="266"/>
      <c r="CQ185" s="266"/>
      <c r="CR185" s="266"/>
      <c r="CS185" s="266"/>
      <c r="CT185" s="266"/>
      <c r="CU185" s="266"/>
      <c r="CV185" s="266"/>
      <c r="CW185" s="266"/>
      <c r="CX185" s="266"/>
      <c r="CY185" s="266"/>
      <c r="CZ185" s="266"/>
      <c r="DA185" s="266"/>
      <c r="DB185" s="266"/>
      <c r="DC185" s="266"/>
      <c r="DD185" s="266"/>
      <c r="DE185" s="266"/>
      <c r="DF185" s="266"/>
      <c r="DG185" s="266"/>
      <c r="DH185" s="266"/>
      <c r="DI185" s="266"/>
      <c r="DJ185" s="266"/>
      <c r="DK185" s="266"/>
      <c r="DL185" s="266"/>
    </row>
    <row r="186" spans="1:116" x14ac:dyDescent="0.35">
      <c r="A186" s="267" t="s">
        <v>10412</v>
      </c>
      <c r="B186" s="268" t="s">
        <v>10413</v>
      </c>
      <c r="C186" s="271" t="s">
        <v>17</v>
      </c>
      <c r="D186" s="272" t="s">
        <v>17</v>
      </c>
      <c r="E186" s="271" t="s">
        <v>17</v>
      </c>
      <c r="F186" s="271">
        <v>9.6</v>
      </c>
      <c r="G186" s="271" t="s">
        <v>17</v>
      </c>
      <c r="H186" s="271" t="s">
        <v>17</v>
      </c>
      <c r="I186" s="272" t="s">
        <v>17</v>
      </c>
      <c r="J186" s="272" t="str">
        <f>IFERROR(VLOOKUP($B186,'Core Indicators'!$E$3:$EU$906,147,FALSE),"x")</f>
        <v>x</v>
      </c>
      <c r="K186" s="273" t="s">
        <v>17</v>
      </c>
      <c r="L186" s="271" t="s">
        <v>17</v>
      </c>
      <c r="M186" s="272">
        <v>94</v>
      </c>
      <c r="N186" s="272">
        <v>67</v>
      </c>
      <c r="O186" s="272" t="str">
        <f>IFERROR(VLOOKUP(B186,'Core Indicators'!$E$3:$G$9906,3,FALSE),"x")</f>
        <v>x</v>
      </c>
      <c r="P186" s="272" t="s">
        <v>17</v>
      </c>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6"/>
      <c r="BI186" s="266"/>
      <c r="BJ186" s="266"/>
      <c r="BK186" s="266"/>
      <c r="BL186" s="266"/>
      <c r="BM186" s="266"/>
      <c r="BN186" s="266"/>
      <c r="BO186" s="266"/>
      <c r="BP186" s="266"/>
      <c r="BQ186" s="266"/>
      <c r="BR186" s="266"/>
      <c r="BS186" s="266"/>
      <c r="BT186" s="266"/>
      <c r="BU186" s="266"/>
      <c r="BV186" s="266"/>
      <c r="BW186" s="266"/>
      <c r="BX186" s="266"/>
      <c r="BY186" s="266"/>
      <c r="BZ186" s="266"/>
      <c r="CA186" s="266"/>
      <c r="CB186" s="266"/>
      <c r="CC186" s="266"/>
      <c r="CD186" s="266"/>
      <c r="CE186" s="266"/>
      <c r="CF186" s="266"/>
      <c r="CG186" s="266"/>
      <c r="CH186" s="266"/>
      <c r="CI186" s="266"/>
      <c r="CJ186" s="266"/>
      <c r="CK186" s="266"/>
      <c r="CL186" s="266"/>
      <c r="CM186" s="266"/>
      <c r="CN186" s="266"/>
      <c r="CO186" s="266"/>
      <c r="CP186" s="266"/>
      <c r="CQ186" s="266"/>
      <c r="CR186" s="266"/>
      <c r="CS186" s="266"/>
      <c r="CT186" s="266"/>
      <c r="CU186" s="266"/>
      <c r="CV186" s="266"/>
      <c r="CW186" s="266"/>
      <c r="CX186" s="266"/>
      <c r="CY186" s="266"/>
      <c r="CZ186" s="266"/>
      <c r="DA186" s="266"/>
      <c r="DB186" s="266"/>
      <c r="DC186" s="266"/>
      <c r="DD186" s="266"/>
      <c r="DE186" s="266"/>
      <c r="DF186" s="266"/>
      <c r="DG186" s="266"/>
      <c r="DH186" s="266"/>
      <c r="DI186" s="266"/>
      <c r="DJ186" s="266"/>
      <c r="DK186" s="266"/>
      <c r="DL186" s="266"/>
    </row>
    <row r="187" spans="1:116" x14ac:dyDescent="0.35">
      <c r="A187" s="267" t="s">
        <v>72</v>
      </c>
      <c r="B187" s="268" t="s">
        <v>10414</v>
      </c>
      <c r="C187" s="271">
        <v>0.50555201679999995</v>
      </c>
      <c r="D187" s="272">
        <v>7</v>
      </c>
      <c r="E187" s="271">
        <v>0</v>
      </c>
      <c r="F187" s="271">
        <v>4.9000000000000004</v>
      </c>
      <c r="G187" s="271">
        <v>0.53851305940000005</v>
      </c>
      <c r="H187" s="271">
        <v>40.5</v>
      </c>
      <c r="I187" s="272">
        <v>1</v>
      </c>
      <c r="J187" s="272">
        <f>IFERROR(VLOOKUP($B187,'Core Indicators'!$E$3:$EU$906,147,FALSE),"x")</f>
        <v>0</v>
      </c>
      <c r="K187" s="273">
        <v>-0.57793134450000005</v>
      </c>
      <c r="L187" s="271">
        <v>5</v>
      </c>
      <c r="M187" s="272">
        <v>36</v>
      </c>
      <c r="N187" s="272">
        <v>40</v>
      </c>
      <c r="O187" s="272">
        <f>IFERROR(VLOOKUP(B187,'Core Indicators'!$E$3:$G$9906,3,FALSE),"x")</f>
        <v>69594000</v>
      </c>
      <c r="P187" s="272">
        <v>885800</v>
      </c>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c r="BV187" s="266"/>
      <c r="BW187" s="266"/>
      <c r="BX187" s="266"/>
      <c r="BY187" s="266"/>
      <c r="BZ187" s="266"/>
      <c r="CA187" s="266"/>
      <c r="CB187" s="266"/>
      <c r="CC187" s="266"/>
      <c r="CD187" s="266"/>
      <c r="CE187" s="266"/>
      <c r="CF187" s="266"/>
      <c r="CG187" s="266"/>
      <c r="CH187" s="266"/>
      <c r="CI187" s="266"/>
      <c r="CJ187" s="266"/>
      <c r="CK187" s="266"/>
      <c r="CL187" s="266"/>
      <c r="CM187" s="266"/>
      <c r="CN187" s="266"/>
      <c r="CO187" s="266"/>
      <c r="CP187" s="266"/>
      <c r="CQ187" s="266"/>
      <c r="CR187" s="266"/>
      <c r="CS187" s="266"/>
      <c r="CT187" s="266"/>
      <c r="CU187" s="266"/>
      <c r="CV187" s="266"/>
      <c r="CW187" s="266"/>
      <c r="CX187" s="266"/>
      <c r="CY187" s="266"/>
      <c r="CZ187" s="266"/>
      <c r="DA187" s="266"/>
      <c r="DB187" s="266"/>
      <c r="DC187" s="266"/>
      <c r="DD187" s="266"/>
      <c r="DE187" s="266"/>
      <c r="DF187" s="266"/>
      <c r="DG187" s="266"/>
      <c r="DH187" s="266"/>
      <c r="DI187" s="266"/>
      <c r="DJ187" s="266"/>
      <c r="DK187" s="266"/>
      <c r="DL187" s="266"/>
    </row>
    <row r="188" spans="1:116" x14ac:dyDescent="0.35">
      <c r="A188" s="267" t="s">
        <v>544</v>
      </c>
      <c r="B188" s="268" t="s">
        <v>10415</v>
      </c>
      <c r="C188" s="271">
        <v>0.92157200010000007</v>
      </c>
      <c r="D188" s="272">
        <v>7</v>
      </c>
      <c r="E188" s="271">
        <v>0.23899999999999999</v>
      </c>
      <c r="F188" s="271">
        <v>4.5333333329999999</v>
      </c>
      <c r="G188" s="271">
        <v>0.53064898670000005</v>
      </c>
      <c r="H188" s="271">
        <v>42.8</v>
      </c>
      <c r="I188" s="272">
        <v>5</v>
      </c>
      <c r="J188" s="272">
        <f>IFERROR(VLOOKUP($B188,'Core Indicators'!$E$3:$EU$906,147,FALSE),"x")</f>
        <v>2465</v>
      </c>
      <c r="K188" s="273">
        <v>-0.31461122629999999</v>
      </c>
      <c r="L188" s="271">
        <v>5.25</v>
      </c>
      <c r="M188" s="272">
        <v>34</v>
      </c>
      <c r="N188" s="272">
        <v>26</v>
      </c>
      <c r="O188" s="272">
        <f>IFERROR(VLOOKUP(B188,'Core Indicators'!$E$3:$G$9906,3,FALSE),"x")</f>
        <v>51910000</v>
      </c>
      <c r="P188" s="272">
        <v>200520</v>
      </c>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266"/>
      <c r="BT188" s="266"/>
      <c r="BU188" s="266"/>
      <c r="BV188" s="266"/>
      <c r="BW188" s="266"/>
      <c r="BX188" s="266"/>
      <c r="BY188" s="266"/>
      <c r="BZ188" s="266"/>
      <c r="CA188" s="266"/>
      <c r="CB188" s="266"/>
      <c r="CC188" s="266"/>
      <c r="CD188" s="266"/>
      <c r="CE188" s="266"/>
      <c r="CF188" s="266"/>
      <c r="CG188" s="266"/>
      <c r="CH188" s="266"/>
      <c r="CI188" s="266"/>
      <c r="CJ188" s="266"/>
      <c r="CK188" s="266"/>
      <c r="CL188" s="266"/>
      <c r="CM188" s="266"/>
      <c r="CN188" s="266"/>
      <c r="CO188" s="266"/>
      <c r="CP188" s="266"/>
      <c r="CQ188" s="266"/>
      <c r="CR188" s="266"/>
      <c r="CS188" s="266"/>
      <c r="CT188" s="266"/>
      <c r="CU188" s="266"/>
      <c r="CV188" s="266"/>
      <c r="CW188" s="266"/>
      <c r="CX188" s="266"/>
      <c r="CY188" s="266"/>
      <c r="CZ188" s="266"/>
      <c r="DA188" s="266"/>
      <c r="DB188" s="266"/>
      <c r="DC188" s="266"/>
      <c r="DD188" s="266"/>
      <c r="DE188" s="266"/>
      <c r="DF188" s="266"/>
      <c r="DG188" s="266"/>
      <c r="DH188" s="266"/>
      <c r="DI188" s="266"/>
      <c r="DJ188" s="266"/>
      <c r="DK188" s="266"/>
      <c r="DL188" s="266"/>
    </row>
    <row r="189" spans="1:116" x14ac:dyDescent="0.35">
      <c r="A189" s="267" t="s">
        <v>3379</v>
      </c>
      <c r="B189" s="268" t="s">
        <v>10416</v>
      </c>
      <c r="C189" s="271">
        <v>0.32836996870000001</v>
      </c>
      <c r="D189" s="272">
        <v>10</v>
      </c>
      <c r="E189" s="271">
        <v>1.6E-2</v>
      </c>
      <c r="F189" s="271">
        <v>7.05</v>
      </c>
      <c r="G189" s="271">
        <v>0.28448561900000002</v>
      </c>
      <c r="H189" s="271">
        <v>26.6</v>
      </c>
      <c r="I189" s="272">
        <v>3</v>
      </c>
      <c r="J189" s="272">
        <f>IFERROR(VLOOKUP($B189,'Core Indicators'!$E$3:$EU$906,147,FALSE),"x")</f>
        <v>24502</v>
      </c>
      <c r="K189" s="273">
        <v>-0.69835144280000006</v>
      </c>
      <c r="L189" s="271">
        <v>6.25</v>
      </c>
      <c r="M189" s="272">
        <v>49</v>
      </c>
      <c r="N189" s="272">
        <v>36</v>
      </c>
      <c r="O189" s="272">
        <f>IFERROR(VLOOKUP(B189,'Core Indicators'!$E$3:$G$9906,3,FALSE),"x")</f>
        <v>38376000</v>
      </c>
      <c r="P189" s="272">
        <v>579400</v>
      </c>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c r="CA189" s="266"/>
      <c r="CB189" s="266"/>
      <c r="CC189" s="266"/>
      <c r="CD189" s="266"/>
      <c r="CE189" s="266"/>
      <c r="CF189" s="266"/>
      <c r="CG189" s="266"/>
      <c r="CH189" s="266"/>
      <c r="CI189" s="266"/>
      <c r="CJ189" s="266"/>
      <c r="CK189" s="266"/>
      <c r="CL189" s="266"/>
      <c r="CM189" s="266"/>
      <c r="CN189" s="266"/>
      <c r="CO189" s="266"/>
      <c r="CP189" s="266"/>
      <c r="CQ189" s="266"/>
      <c r="CR189" s="266"/>
      <c r="CS189" s="266"/>
      <c r="CT189" s="266"/>
      <c r="CU189" s="266"/>
      <c r="CV189" s="266"/>
      <c r="CW189" s="266"/>
      <c r="CX189" s="266"/>
      <c r="CY189" s="266"/>
      <c r="CZ189" s="266"/>
      <c r="DA189" s="266"/>
      <c r="DB189" s="266"/>
      <c r="DC189" s="266"/>
      <c r="DD189" s="266"/>
      <c r="DE189" s="266"/>
      <c r="DF189" s="266"/>
      <c r="DG189" s="266"/>
      <c r="DH189" s="266"/>
      <c r="DI189" s="266"/>
      <c r="DJ189" s="266"/>
      <c r="DK189" s="266"/>
      <c r="DL189" s="266"/>
    </row>
    <row r="190" spans="1:116" x14ac:dyDescent="0.35">
      <c r="A190" s="267" t="s">
        <v>10417</v>
      </c>
      <c r="B190" s="268" t="s">
        <v>10418</v>
      </c>
      <c r="C190" s="271">
        <v>0.16945201360000001</v>
      </c>
      <c r="D190" s="272">
        <v>13</v>
      </c>
      <c r="E190" s="271">
        <v>0.08</v>
      </c>
      <c r="F190" s="271">
        <v>9.9499999999999993</v>
      </c>
      <c r="G190" s="271">
        <v>0.27532989819999998</v>
      </c>
      <c r="H190" s="271">
        <v>39.700000000000003</v>
      </c>
      <c r="I190" s="272">
        <v>0</v>
      </c>
      <c r="J190" s="272" t="str">
        <f>IFERROR(VLOOKUP($B190,'Core Indicators'!$E$3:$EU$906,147,FALSE),"x")</f>
        <v>x</v>
      </c>
      <c r="K190" s="273">
        <v>0.62126314640000002</v>
      </c>
      <c r="L190" s="271">
        <v>10</v>
      </c>
      <c r="M190" s="272">
        <v>96</v>
      </c>
      <c r="N190" s="272">
        <v>73</v>
      </c>
      <c r="O190" s="272" t="str">
        <f>IFERROR(VLOOKUP(B190,'Core Indicators'!$E$3:$G$9906,3,FALSE),"x")</f>
        <v>x</v>
      </c>
      <c r="P190" s="272">
        <v>175020</v>
      </c>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c r="CA190" s="266"/>
      <c r="CB190" s="266"/>
      <c r="CC190" s="266"/>
      <c r="CD190" s="266"/>
      <c r="CE190" s="266"/>
      <c r="CF190" s="266"/>
      <c r="CG190" s="266"/>
      <c r="CH190" s="266"/>
      <c r="CI190" s="266"/>
      <c r="CJ190" s="266"/>
      <c r="CK190" s="266"/>
      <c r="CL190" s="266"/>
      <c r="CM190" s="266"/>
      <c r="CN190" s="266"/>
      <c r="CO190" s="266"/>
      <c r="CP190" s="266"/>
      <c r="CQ190" s="266"/>
      <c r="CR190" s="266"/>
      <c r="CS190" s="266"/>
      <c r="CT190" s="266"/>
      <c r="CU190" s="266"/>
      <c r="CV190" s="266"/>
      <c r="CW190" s="266"/>
      <c r="CX190" s="266"/>
      <c r="CY190" s="266"/>
      <c r="CZ190" s="266"/>
      <c r="DA190" s="266"/>
      <c r="DB190" s="266"/>
      <c r="DC190" s="266"/>
      <c r="DD190" s="266"/>
      <c r="DE190" s="266"/>
      <c r="DF190" s="266"/>
      <c r="DG190" s="266"/>
      <c r="DH190" s="266"/>
      <c r="DI190" s="266"/>
      <c r="DJ190" s="266"/>
      <c r="DK190" s="266"/>
      <c r="DL190" s="266"/>
    </row>
    <row r="191" spans="1:116" x14ac:dyDescent="0.35">
      <c r="A191" s="267" t="s">
        <v>10419</v>
      </c>
      <c r="B191" s="268" t="s">
        <v>10420</v>
      </c>
      <c r="C191" s="271">
        <v>0.52450212409999997</v>
      </c>
      <c r="D191" s="272">
        <v>11</v>
      </c>
      <c r="E191" s="271">
        <v>0.17299999999999999</v>
      </c>
      <c r="F191" s="271" t="s">
        <v>17</v>
      </c>
      <c r="G191" s="271">
        <v>0.1816034607</v>
      </c>
      <c r="H191" s="271">
        <v>41.4</v>
      </c>
      <c r="I191" s="272">
        <v>3</v>
      </c>
      <c r="J191" s="272" t="str">
        <f>IFERROR(VLOOKUP($B191,'Core Indicators'!$E$3:$EU$906,147,FALSE),"x")</f>
        <v>x</v>
      </c>
      <c r="K191" s="273">
        <v>1.4610936642000001</v>
      </c>
      <c r="L191" s="271" t="s">
        <v>17</v>
      </c>
      <c r="M191" s="272">
        <v>83</v>
      </c>
      <c r="N191" s="272">
        <v>69</v>
      </c>
      <c r="O191" s="272" t="str">
        <f>IFERROR(VLOOKUP(B191,'Core Indicators'!$E$3:$G$9906,3,FALSE),"x")</f>
        <v>x</v>
      </c>
      <c r="P191" s="272">
        <v>9147420</v>
      </c>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c r="CA191" s="266"/>
      <c r="CB191" s="266"/>
      <c r="CC191" s="266"/>
      <c r="CD191" s="266"/>
      <c r="CE191" s="266"/>
      <c r="CF191" s="266"/>
      <c r="CG191" s="266"/>
      <c r="CH191" s="266"/>
      <c r="CI191" s="266"/>
      <c r="CJ191" s="266"/>
      <c r="CK191" s="266"/>
      <c r="CL191" s="266"/>
      <c r="CM191" s="266"/>
      <c r="CN191" s="266"/>
      <c r="CO191" s="266"/>
      <c r="CP191" s="266"/>
      <c r="CQ191" s="266"/>
      <c r="CR191" s="266"/>
      <c r="CS191" s="266"/>
      <c r="CT191" s="266"/>
      <c r="CU191" s="266"/>
      <c r="CV191" s="266"/>
      <c r="CW191" s="266"/>
      <c r="CX191" s="266"/>
      <c r="CY191" s="266"/>
      <c r="CZ191" s="266"/>
      <c r="DA191" s="266"/>
      <c r="DB191" s="266"/>
      <c r="DC191" s="266"/>
      <c r="DD191" s="266"/>
      <c r="DE191" s="266"/>
      <c r="DF191" s="266"/>
      <c r="DG191" s="266"/>
      <c r="DH191" s="266"/>
      <c r="DI191" s="266"/>
      <c r="DJ191" s="266"/>
      <c r="DK191" s="266"/>
      <c r="DL191" s="266"/>
    </row>
    <row r="192" spans="1:116" x14ac:dyDescent="0.35">
      <c r="A192" s="267" t="s">
        <v>10421</v>
      </c>
      <c r="B192" s="268" t="s">
        <v>10422</v>
      </c>
      <c r="C192" s="271">
        <v>0.35384998090000003</v>
      </c>
      <c r="D192" s="272">
        <v>1</v>
      </c>
      <c r="E192" s="271">
        <v>0.16</v>
      </c>
      <c r="F192" s="271">
        <v>3.7</v>
      </c>
      <c r="G192" s="271">
        <v>0.30309940320000001</v>
      </c>
      <c r="H192" s="271">
        <v>35.299999999999997</v>
      </c>
      <c r="I192" s="272">
        <v>3</v>
      </c>
      <c r="J192" s="272" t="str">
        <f>IFERROR(VLOOKUP($B192,'Core Indicators'!$E$3:$EU$906,147,FALSE),"x")</f>
        <v>x</v>
      </c>
      <c r="K192" s="273">
        <v>-1.0481816530000001</v>
      </c>
      <c r="L192" s="271">
        <v>3.25</v>
      </c>
      <c r="M192" s="272">
        <v>12</v>
      </c>
      <c r="N192" s="272">
        <v>33</v>
      </c>
      <c r="O192" s="272" t="str">
        <f>IFERROR(VLOOKUP(B192,'Core Indicators'!$E$3:$G$9906,3,FALSE),"x")</f>
        <v>x</v>
      </c>
      <c r="P192" s="272">
        <v>440653</v>
      </c>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266"/>
      <c r="BW192" s="266"/>
      <c r="BX192" s="266"/>
      <c r="BY192" s="266"/>
      <c r="BZ192" s="266"/>
      <c r="CA192" s="266"/>
      <c r="CB192" s="266"/>
      <c r="CC192" s="266"/>
      <c r="CD192" s="266"/>
      <c r="CE192" s="266"/>
      <c r="CF192" s="266"/>
      <c r="CG192" s="266"/>
      <c r="CH192" s="266"/>
      <c r="CI192" s="266"/>
      <c r="CJ192" s="266"/>
      <c r="CK192" s="266"/>
      <c r="CL192" s="266"/>
      <c r="CM192" s="266"/>
      <c r="CN192" s="266"/>
      <c r="CO192" s="266"/>
      <c r="CP192" s="266"/>
      <c r="CQ192" s="266"/>
      <c r="CR192" s="266"/>
      <c r="CS192" s="266"/>
      <c r="CT192" s="266"/>
      <c r="CU192" s="266"/>
      <c r="CV192" s="266"/>
      <c r="CW192" s="266"/>
      <c r="CX192" s="266"/>
      <c r="CY192" s="266"/>
      <c r="CZ192" s="266"/>
      <c r="DA192" s="266"/>
      <c r="DB192" s="266"/>
      <c r="DC192" s="266"/>
      <c r="DD192" s="266"/>
      <c r="DE192" s="266"/>
      <c r="DF192" s="266"/>
      <c r="DG192" s="266"/>
      <c r="DH192" s="266"/>
      <c r="DI192" s="266"/>
      <c r="DJ192" s="266"/>
      <c r="DK192" s="266"/>
      <c r="DL192" s="266"/>
    </row>
    <row r="193" spans="1:116" x14ac:dyDescent="0.35">
      <c r="A193" s="267" t="s">
        <v>10423</v>
      </c>
      <c r="B193" s="268" t="s">
        <v>10424</v>
      </c>
      <c r="C193" s="271">
        <v>0</v>
      </c>
      <c r="D193" s="272">
        <v>12</v>
      </c>
      <c r="E193" s="271">
        <v>0</v>
      </c>
      <c r="F193" s="271" t="s">
        <v>17</v>
      </c>
      <c r="G193" s="271" t="s">
        <v>17</v>
      </c>
      <c r="H193" s="271" t="s">
        <v>17</v>
      </c>
      <c r="I193" s="272">
        <v>0</v>
      </c>
      <c r="J193" s="272" t="str">
        <f>IFERROR(VLOOKUP($B193,'Core Indicators'!$E$3:$EU$906,147,FALSE),"x")</f>
        <v>x</v>
      </c>
      <c r="K193" s="273">
        <v>0.44635623689999998</v>
      </c>
      <c r="L193" s="271" t="s">
        <v>17</v>
      </c>
      <c r="M193" s="272">
        <v>90</v>
      </c>
      <c r="N193" s="272">
        <v>60</v>
      </c>
      <c r="O193" s="272" t="str">
        <f>IFERROR(VLOOKUP(B193,'Core Indicators'!$E$3:$G$9906,3,FALSE),"x")</f>
        <v>x</v>
      </c>
      <c r="P193" s="272">
        <v>390</v>
      </c>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266"/>
      <c r="BW193" s="266"/>
      <c r="BX193" s="266"/>
      <c r="BY193" s="266"/>
      <c r="BZ193" s="266"/>
      <c r="CA193" s="266"/>
      <c r="CB193" s="266"/>
      <c r="CC193" s="266"/>
      <c r="CD193" s="266"/>
      <c r="CE193" s="266"/>
      <c r="CF193" s="266"/>
      <c r="CG193" s="266"/>
      <c r="CH193" s="266"/>
      <c r="CI193" s="266"/>
      <c r="CJ193" s="266"/>
      <c r="CK193" s="266"/>
      <c r="CL193" s="266"/>
      <c r="CM193" s="266"/>
      <c r="CN193" s="266"/>
      <c r="CO193" s="266"/>
      <c r="CP193" s="266"/>
      <c r="CQ193" s="266"/>
      <c r="CR193" s="266"/>
      <c r="CS193" s="266"/>
      <c r="CT193" s="266"/>
      <c r="CU193" s="266"/>
      <c r="CV193" s="266"/>
      <c r="CW193" s="266"/>
      <c r="CX193" s="266"/>
      <c r="CY193" s="266"/>
      <c r="CZ193" s="266"/>
      <c r="DA193" s="266"/>
      <c r="DB193" s="266"/>
      <c r="DC193" s="266"/>
      <c r="DD193" s="266"/>
      <c r="DE193" s="266"/>
      <c r="DF193" s="266"/>
      <c r="DG193" s="266"/>
      <c r="DH193" s="266"/>
      <c r="DI193" s="266"/>
      <c r="DJ193" s="266"/>
      <c r="DK193" s="266"/>
      <c r="DL193" s="266"/>
    </row>
    <row r="194" spans="1:116" x14ac:dyDescent="0.35">
      <c r="A194" s="267" t="s">
        <v>1502</v>
      </c>
      <c r="B194" s="268" t="s">
        <v>10425</v>
      </c>
      <c r="C194" s="271">
        <v>0.26454201690000001</v>
      </c>
      <c r="D194" s="272">
        <v>7</v>
      </c>
      <c r="E194" s="271">
        <v>0.12</v>
      </c>
      <c r="F194" s="271">
        <v>3.0833333330000001</v>
      </c>
      <c r="G194" s="271">
        <v>0.45795582140000002</v>
      </c>
      <c r="H194" s="271">
        <v>44.8</v>
      </c>
      <c r="I194" s="272">
        <v>3</v>
      </c>
      <c r="J194" s="272">
        <f>IFERROR(VLOOKUP($B194,'Core Indicators'!$E$3:$EU$906,147,FALSE),"x")</f>
        <v>217</v>
      </c>
      <c r="K194" s="273">
        <v>-2.3200535774</v>
      </c>
      <c r="L194" s="271">
        <v>1.75</v>
      </c>
      <c r="M194" s="272">
        <v>15</v>
      </c>
      <c r="N194" s="272">
        <v>13</v>
      </c>
      <c r="O194" s="272">
        <f>IFERROR(VLOOKUP(B194,'Core Indicators'!$E$3:$G$9906,3,FALSE),"x")</f>
        <v>28302000</v>
      </c>
      <c r="P194" s="272">
        <v>882050</v>
      </c>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266"/>
      <c r="BW194" s="266"/>
      <c r="BX194" s="266"/>
      <c r="BY194" s="266"/>
      <c r="BZ194" s="266"/>
      <c r="CA194" s="266"/>
      <c r="CB194" s="266"/>
      <c r="CC194" s="266"/>
      <c r="CD194" s="266"/>
      <c r="CE194" s="266"/>
      <c r="CF194" s="266"/>
      <c r="CG194" s="266"/>
      <c r="CH194" s="266"/>
      <c r="CI194" s="266"/>
      <c r="CJ194" s="266"/>
      <c r="CK194" s="266"/>
      <c r="CL194" s="266"/>
      <c r="CM194" s="266"/>
      <c r="CN194" s="266"/>
      <c r="CO194" s="266"/>
      <c r="CP194" s="266"/>
      <c r="CQ194" s="266"/>
      <c r="CR194" s="266"/>
      <c r="CS194" s="266"/>
      <c r="CT194" s="266"/>
      <c r="CU194" s="266"/>
      <c r="CV194" s="266"/>
      <c r="CW194" s="266"/>
      <c r="CX194" s="266"/>
      <c r="CY194" s="266"/>
      <c r="CZ194" s="266"/>
      <c r="DA194" s="266"/>
      <c r="DB194" s="266"/>
      <c r="DC194" s="266"/>
      <c r="DD194" s="266"/>
      <c r="DE194" s="266"/>
      <c r="DF194" s="266"/>
      <c r="DG194" s="266"/>
      <c r="DH194" s="266"/>
      <c r="DI194" s="266"/>
      <c r="DJ194" s="266"/>
      <c r="DK194" s="266"/>
      <c r="DL194" s="266"/>
    </row>
    <row r="195" spans="1:116" x14ac:dyDescent="0.35">
      <c r="A195" s="267" t="s">
        <v>10426</v>
      </c>
      <c r="B195" s="268" t="s">
        <v>10427</v>
      </c>
      <c r="C195" s="271">
        <v>0.27606595950000001</v>
      </c>
      <c r="D195" s="272">
        <v>1</v>
      </c>
      <c r="E195" s="271">
        <v>0.10100000000000001</v>
      </c>
      <c r="F195" s="271">
        <v>3.6333333329999999</v>
      </c>
      <c r="G195" s="271">
        <v>0.31384940030000003</v>
      </c>
      <c r="H195" s="271">
        <v>35.700000000000003</v>
      </c>
      <c r="I195" s="272">
        <v>3</v>
      </c>
      <c r="J195" s="272" t="str">
        <f>IFERROR(VLOOKUP($B195,'Core Indicators'!$E$3:$EU$906,147,FALSE),"x")</f>
        <v>x</v>
      </c>
      <c r="K195" s="273">
        <v>-1.68987531E-2</v>
      </c>
      <c r="L195" s="271">
        <v>3</v>
      </c>
      <c r="M195" s="272">
        <v>19</v>
      </c>
      <c r="N195" s="272">
        <v>41</v>
      </c>
      <c r="O195" s="272" t="str">
        <f>IFERROR(VLOOKUP(B195,'Core Indicators'!$E$3:$G$9906,3,FALSE),"x")</f>
        <v>x</v>
      </c>
      <c r="P195" s="272">
        <v>313429</v>
      </c>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c r="BI195" s="266"/>
      <c r="BJ195" s="266"/>
      <c r="BK195" s="266"/>
      <c r="BL195" s="266"/>
      <c r="BM195" s="266"/>
      <c r="BN195" s="266"/>
      <c r="BO195" s="266"/>
      <c r="BP195" s="266"/>
      <c r="BQ195" s="266"/>
      <c r="BR195" s="266"/>
      <c r="BS195" s="266"/>
      <c r="BT195" s="266"/>
      <c r="BU195" s="266"/>
      <c r="BV195" s="266"/>
      <c r="BW195" s="266"/>
      <c r="BX195" s="266"/>
      <c r="BY195" s="266"/>
      <c r="BZ195" s="266"/>
      <c r="CA195" s="266"/>
      <c r="CB195" s="266"/>
      <c r="CC195" s="266"/>
      <c r="CD195" s="266"/>
      <c r="CE195" s="266"/>
      <c r="CF195" s="266"/>
      <c r="CG195" s="266"/>
      <c r="CH195" s="266"/>
      <c r="CI195" s="266"/>
      <c r="CJ195" s="266"/>
      <c r="CK195" s="266"/>
      <c r="CL195" s="266"/>
      <c r="CM195" s="266"/>
      <c r="CN195" s="266"/>
      <c r="CO195" s="266"/>
      <c r="CP195" s="266"/>
      <c r="CQ195" s="266"/>
      <c r="CR195" s="266"/>
      <c r="CS195" s="266"/>
      <c r="CT195" s="266"/>
      <c r="CU195" s="266"/>
      <c r="CV195" s="266"/>
      <c r="CW195" s="266"/>
      <c r="CX195" s="266"/>
      <c r="CY195" s="266"/>
      <c r="CZ195" s="266"/>
      <c r="DA195" s="266"/>
      <c r="DB195" s="266"/>
      <c r="DC195" s="266"/>
      <c r="DD195" s="266"/>
      <c r="DE195" s="266"/>
      <c r="DF195" s="266"/>
      <c r="DG195" s="266"/>
      <c r="DH195" s="266"/>
      <c r="DI195" s="266"/>
      <c r="DJ195" s="266"/>
      <c r="DK195" s="266"/>
      <c r="DL195" s="266"/>
    </row>
    <row r="196" spans="1:116" x14ac:dyDescent="0.35">
      <c r="A196" s="267" t="s">
        <v>10428</v>
      </c>
      <c r="B196" s="268" t="s">
        <v>10429</v>
      </c>
      <c r="C196" s="271">
        <v>0</v>
      </c>
      <c r="D196" s="272">
        <v>12</v>
      </c>
      <c r="E196" s="271">
        <v>0</v>
      </c>
      <c r="F196" s="271" t="s">
        <v>17</v>
      </c>
      <c r="G196" s="271" t="s">
        <v>17</v>
      </c>
      <c r="H196" s="271">
        <v>37.6</v>
      </c>
      <c r="I196" s="272">
        <v>0</v>
      </c>
      <c r="J196" s="272" t="str">
        <f>IFERROR(VLOOKUP($B196,'Core Indicators'!$E$3:$EU$906,147,FALSE),"x")</f>
        <v>x</v>
      </c>
      <c r="K196" s="273">
        <v>0.17785331609999999</v>
      </c>
      <c r="L196" s="271" t="s">
        <v>17</v>
      </c>
      <c r="M196" s="272">
        <v>82</v>
      </c>
      <c r="N196" s="272">
        <v>48</v>
      </c>
      <c r="O196" s="272" t="str">
        <f>IFERROR(VLOOKUP(B196,'Core Indicators'!$E$3:$G$9906,3,FALSE),"x")</f>
        <v>x</v>
      </c>
      <c r="P196" s="272">
        <v>12190</v>
      </c>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266"/>
      <c r="BT196" s="266"/>
      <c r="BU196" s="266"/>
      <c r="BV196" s="266"/>
      <c r="BW196" s="266"/>
      <c r="BX196" s="266"/>
      <c r="BY196" s="266"/>
      <c r="BZ196" s="266"/>
      <c r="CA196" s="266"/>
      <c r="CB196" s="266"/>
      <c r="CC196" s="266"/>
      <c r="CD196" s="266"/>
      <c r="CE196" s="266"/>
      <c r="CF196" s="266"/>
      <c r="CG196" s="266"/>
      <c r="CH196" s="266"/>
      <c r="CI196" s="266"/>
      <c r="CJ196" s="266"/>
      <c r="CK196" s="266"/>
      <c r="CL196" s="266"/>
      <c r="CM196" s="266"/>
      <c r="CN196" s="266"/>
      <c r="CO196" s="266"/>
      <c r="CP196" s="266"/>
      <c r="CQ196" s="266"/>
      <c r="CR196" s="266"/>
      <c r="CS196" s="266"/>
      <c r="CT196" s="266"/>
      <c r="CU196" s="266"/>
      <c r="CV196" s="266"/>
      <c r="CW196" s="266"/>
      <c r="CX196" s="266"/>
      <c r="CY196" s="266"/>
      <c r="CZ196" s="266"/>
      <c r="DA196" s="266"/>
      <c r="DB196" s="266"/>
      <c r="DC196" s="266"/>
      <c r="DD196" s="266"/>
      <c r="DE196" s="266"/>
      <c r="DF196" s="266"/>
      <c r="DG196" s="266"/>
      <c r="DH196" s="266"/>
      <c r="DI196" s="266"/>
      <c r="DJ196" s="266"/>
      <c r="DK196" s="266"/>
      <c r="DL196" s="266"/>
    </row>
    <row r="197" spans="1:116" x14ac:dyDescent="0.35">
      <c r="A197" s="267" t="s">
        <v>10430</v>
      </c>
      <c r="B197" s="268" t="s">
        <v>10431</v>
      </c>
      <c r="C197" s="271">
        <v>0</v>
      </c>
      <c r="D197" s="272">
        <v>11</v>
      </c>
      <c r="E197" s="271">
        <v>0</v>
      </c>
      <c r="F197" s="271" t="s">
        <v>17</v>
      </c>
      <c r="G197" s="271">
        <v>0.3644043293</v>
      </c>
      <c r="H197" s="271">
        <v>38.700000000000003</v>
      </c>
      <c r="I197" s="272">
        <v>0</v>
      </c>
      <c r="J197" s="272" t="str">
        <f>IFERROR(VLOOKUP($B197,'Core Indicators'!$E$3:$EU$906,147,FALSE),"x")</f>
        <v>x</v>
      </c>
      <c r="K197" s="273">
        <v>1.0770641565000001</v>
      </c>
      <c r="L197" s="271" t="s">
        <v>17</v>
      </c>
      <c r="M197" s="272">
        <v>84</v>
      </c>
      <c r="N197" s="272" t="s">
        <v>17</v>
      </c>
      <c r="O197" s="272" t="str">
        <f>IFERROR(VLOOKUP(B197,'Core Indicators'!$E$3:$G$9906,3,FALSE),"x")</f>
        <v>x</v>
      </c>
      <c r="P197" s="272">
        <v>2780</v>
      </c>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c r="BV197" s="266"/>
      <c r="BW197" s="266"/>
      <c r="BX197" s="266"/>
      <c r="BY197" s="266"/>
      <c r="BZ197" s="266"/>
      <c r="CA197" s="266"/>
      <c r="CB197" s="266"/>
      <c r="CC197" s="266"/>
      <c r="CD197" s="266"/>
      <c r="CE197" s="266"/>
      <c r="CF197" s="266"/>
      <c r="CG197" s="266"/>
      <c r="CH197" s="266"/>
      <c r="CI197" s="266"/>
      <c r="CJ197" s="266"/>
      <c r="CK197" s="266"/>
      <c r="CL197" s="266"/>
      <c r="CM197" s="266"/>
      <c r="CN197" s="266"/>
      <c r="CO197" s="266"/>
      <c r="CP197" s="266"/>
      <c r="CQ197" s="266"/>
      <c r="CR197" s="266"/>
      <c r="CS197" s="266"/>
      <c r="CT197" s="266"/>
      <c r="CU197" s="266"/>
      <c r="CV197" s="266"/>
      <c r="CW197" s="266"/>
      <c r="CX197" s="266"/>
      <c r="CY197" s="266"/>
      <c r="CZ197" s="266"/>
      <c r="DA197" s="266"/>
      <c r="DB197" s="266"/>
      <c r="DC197" s="266"/>
      <c r="DD197" s="266"/>
      <c r="DE197" s="266"/>
      <c r="DF197" s="266"/>
      <c r="DG197" s="266"/>
      <c r="DH197" s="266"/>
      <c r="DI197" s="266"/>
      <c r="DJ197" s="266"/>
      <c r="DK197" s="266"/>
      <c r="DL197" s="266"/>
    </row>
    <row r="198" spans="1:116" x14ac:dyDescent="0.35">
      <c r="A198" s="267" t="s">
        <v>53</v>
      </c>
      <c r="B198" s="268" t="s">
        <v>10432</v>
      </c>
      <c r="C198" s="271">
        <v>0.62499999270000006</v>
      </c>
      <c r="D198" s="272">
        <v>2</v>
      </c>
      <c r="E198" s="271">
        <v>0</v>
      </c>
      <c r="F198" s="271">
        <v>1.566666667</v>
      </c>
      <c r="G198" s="271">
        <v>0.83417374249999998</v>
      </c>
      <c r="H198" s="271">
        <v>36.700000000000003</v>
      </c>
      <c r="I198" s="272">
        <v>4</v>
      </c>
      <c r="J198" s="272">
        <f>IFERROR(VLOOKUP($B198,'Core Indicators'!$E$3:$EU$906,147,FALSE),"x")</f>
        <v>1097</v>
      </c>
      <c r="K198" s="273">
        <v>-1.7733464241000001</v>
      </c>
      <c r="L198" s="271">
        <v>1.25</v>
      </c>
      <c r="M198" s="272">
        <v>10</v>
      </c>
      <c r="N198" s="272">
        <v>16</v>
      </c>
      <c r="O198" s="272">
        <f>IFERROR(VLOOKUP(B198,'Core Indicators'!$E$3:$G$9906,3,FALSE),"x")</f>
        <v>34450000</v>
      </c>
      <c r="P198" s="272">
        <v>527970</v>
      </c>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266"/>
      <c r="BW198" s="266"/>
      <c r="BX198" s="266"/>
      <c r="BY198" s="266"/>
      <c r="BZ198" s="266"/>
      <c r="CA198" s="266"/>
      <c r="CB198" s="266"/>
      <c r="CC198" s="266"/>
      <c r="CD198" s="266"/>
      <c r="CE198" s="266"/>
      <c r="CF198" s="266"/>
      <c r="CG198" s="266"/>
      <c r="CH198" s="266"/>
      <c r="CI198" s="266"/>
      <c r="CJ198" s="266"/>
      <c r="CK198" s="266"/>
      <c r="CL198" s="266"/>
      <c r="CM198" s="266"/>
      <c r="CN198" s="266"/>
      <c r="CO198" s="266"/>
      <c r="CP198" s="266"/>
      <c r="CQ198" s="266"/>
      <c r="CR198" s="266"/>
      <c r="CS198" s="266"/>
      <c r="CT198" s="266"/>
      <c r="CU198" s="266"/>
      <c r="CV198" s="266"/>
      <c r="CW198" s="266"/>
      <c r="CX198" s="266"/>
      <c r="CY198" s="266"/>
      <c r="CZ198" s="266"/>
      <c r="DA198" s="266"/>
      <c r="DB198" s="266"/>
      <c r="DC198" s="266"/>
      <c r="DD198" s="266"/>
      <c r="DE198" s="266"/>
      <c r="DF198" s="266"/>
      <c r="DG198" s="266"/>
      <c r="DH198" s="266"/>
      <c r="DI198" s="266"/>
      <c r="DJ198" s="266"/>
      <c r="DK198" s="266"/>
      <c r="DL198" s="266"/>
    </row>
    <row r="199" spans="1:116" x14ac:dyDescent="0.35">
      <c r="A199" s="267" t="s">
        <v>10433</v>
      </c>
      <c r="B199" s="268" t="s">
        <v>10434</v>
      </c>
      <c r="C199" s="271">
        <v>0.87572495589999999</v>
      </c>
      <c r="D199" s="272">
        <v>11</v>
      </c>
      <c r="E199" s="271">
        <v>0</v>
      </c>
      <c r="F199" s="271">
        <v>7</v>
      </c>
      <c r="G199" s="271">
        <v>0.42154731290000003</v>
      </c>
      <c r="H199" s="271">
        <v>63</v>
      </c>
      <c r="I199" s="272">
        <v>3</v>
      </c>
      <c r="J199" s="272" t="str">
        <f>IFERROR(VLOOKUP($B199,'Core Indicators'!$E$3:$EU$906,147,FALSE),"x")</f>
        <v>x</v>
      </c>
      <c r="K199" s="273">
        <v>-7.6407678399999998E-2</v>
      </c>
      <c r="L199" s="271">
        <v>7.25</v>
      </c>
      <c r="M199" s="272">
        <v>79</v>
      </c>
      <c r="N199" s="272">
        <v>41</v>
      </c>
      <c r="O199" s="272" t="str">
        <f>IFERROR(VLOOKUP(B199,'Core Indicators'!$E$3:$G$9906,3,FALSE),"x")</f>
        <v>x</v>
      </c>
      <c r="P199" s="272">
        <v>1213090</v>
      </c>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266"/>
      <c r="BW199" s="266"/>
      <c r="BX199" s="266"/>
      <c r="BY199" s="266"/>
      <c r="BZ199" s="266"/>
      <c r="CA199" s="266"/>
      <c r="CB199" s="266"/>
      <c r="CC199" s="266"/>
      <c r="CD199" s="266"/>
      <c r="CE199" s="266"/>
      <c r="CF199" s="266"/>
      <c r="CG199" s="266"/>
      <c r="CH199" s="266"/>
      <c r="CI199" s="266"/>
      <c r="CJ199" s="266"/>
      <c r="CK199" s="266"/>
      <c r="CL199" s="266"/>
      <c r="CM199" s="266"/>
      <c r="CN199" s="266"/>
      <c r="CO199" s="266"/>
      <c r="CP199" s="266"/>
      <c r="CQ199" s="266"/>
      <c r="CR199" s="266"/>
      <c r="CS199" s="266"/>
      <c r="CT199" s="266"/>
      <c r="CU199" s="266"/>
      <c r="CV199" s="266"/>
      <c r="CW199" s="266"/>
      <c r="CX199" s="266"/>
      <c r="CY199" s="266"/>
      <c r="CZ199" s="266"/>
      <c r="DA199" s="266"/>
      <c r="DB199" s="266"/>
      <c r="DC199" s="266"/>
      <c r="DD199" s="266"/>
      <c r="DE199" s="266"/>
      <c r="DF199" s="266"/>
      <c r="DG199" s="266"/>
      <c r="DH199" s="266"/>
      <c r="DI199" s="266"/>
      <c r="DJ199" s="266"/>
      <c r="DK199" s="266"/>
      <c r="DL199" s="266"/>
    </row>
    <row r="200" spans="1:116" x14ac:dyDescent="0.35">
      <c r="A200" s="267" t="s">
        <v>196</v>
      </c>
      <c r="B200" s="268" t="s">
        <v>10435</v>
      </c>
      <c r="C200" s="271">
        <v>0.70259998769999998</v>
      </c>
      <c r="D200" s="272">
        <v>8</v>
      </c>
      <c r="E200" s="271">
        <v>0</v>
      </c>
      <c r="F200" s="271">
        <v>6.2</v>
      </c>
      <c r="G200" s="271">
        <v>0.54032529939999996</v>
      </c>
      <c r="H200" s="271">
        <v>57.1</v>
      </c>
      <c r="I200" s="272">
        <v>0</v>
      </c>
      <c r="J200" s="272">
        <f>IFERROR(VLOOKUP($B200,'Core Indicators'!$E$3:$EU$906,147,FALSE),"x")</f>
        <v>740</v>
      </c>
      <c r="K200" s="273">
        <v>-0.46206927299999989</v>
      </c>
      <c r="L200" s="271">
        <v>4.25</v>
      </c>
      <c r="M200" s="272">
        <v>54</v>
      </c>
      <c r="N200" s="272">
        <v>37</v>
      </c>
      <c r="O200" s="272">
        <f>IFERROR(VLOOKUP(B200,'Core Indicators'!$E$3:$G$9906,3,FALSE),"x")</f>
        <v>21185000</v>
      </c>
      <c r="P200" s="272">
        <v>743390</v>
      </c>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266"/>
      <c r="BW200" s="266"/>
      <c r="BX200" s="266"/>
      <c r="BY200" s="266"/>
      <c r="BZ200" s="266"/>
      <c r="CA200" s="266"/>
      <c r="CB200" s="266"/>
      <c r="CC200" s="266"/>
      <c r="CD200" s="266"/>
      <c r="CE200" s="266"/>
      <c r="CF200" s="266"/>
      <c r="CG200" s="266"/>
      <c r="CH200" s="266"/>
      <c r="CI200" s="266"/>
      <c r="CJ200" s="266"/>
      <c r="CK200" s="266"/>
      <c r="CL200" s="266"/>
      <c r="CM200" s="266"/>
      <c r="CN200" s="266"/>
      <c r="CO200" s="266"/>
      <c r="CP200" s="266"/>
      <c r="CQ200" s="266"/>
      <c r="CR200" s="266"/>
      <c r="CS200" s="266"/>
      <c r="CT200" s="266"/>
      <c r="CU200" s="266"/>
      <c r="CV200" s="266"/>
      <c r="CW200" s="266"/>
      <c r="CX200" s="266"/>
      <c r="CY200" s="266"/>
      <c r="CZ200" s="266"/>
      <c r="DA200" s="266"/>
      <c r="DB200" s="266"/>
      <c r="DC200" s="266"/>
      <c r="DD200" s="266"/>
      <c r="DE200" s="266"/>
      <c r="DF200" s="266"/>
      <c r="DG200" s="266"/>
      <c r="DH200" s="266"/>
      <c r="DI200" s="266"/>
      <c r="DJ200" s="266"/>
      <c r="DK200" s="266"/>
      <c r="DL200" s="266"/>
    </row>
    <row r="201" spans="1:116" x14ac:dyDescent="0.35">
      <c r="A201" s="267" t="s">
        <v>89</v>
      </c>
      <c r="B201" s="268" t="s">
        <v>10436</v>
      </c>
      <c r="C201" s="271">
        <v>0.30790001160000002</v>
      </c>
      <c r="D201" s="272">
        <v>0</v>
      </c>
      <c r="E201" s="271">
        <v>0.03</v>
      </c>
      <c r="F201" s="271">
        <v>3.95</v>
      </c>
      <c r="G201" s="271">
        <v>0.52499423270000001</v>
      </c>
      <c r="H201" s="271">
        <v>50.3</v>
      </c>
      <c r="I201" s="272">
        <v>3</v>
      </c>
      <c r="J201" s="272">
        <f>IFERROR(VLOOKUP($B201,'Core Indicators'!$E$3:$EU$906,147,FALSE),"x")</f>
        <v>719</v>
      </c>
      <c r="K201" s="273">
        <v>-1.2570089101999999</v>
      </c>
      <c r="L201" s="271">
        <v>3.25</v>
      </c>
      <c r="M201" s="272">
        <v>27</v>
      </c>
      <c r="N201" s="272">
        <v>24</v>
      </c>
      <c r="O201" s="272">
        <f>IFERROR(VLOOKUP(B201,'Core Indicators'!$E$3:$G$9906,3,FALSE),"x")</f>
        <v>17051000</v>
      </c>
      <c r="P201" s="272">
        <v>386850</v>
      </c>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c r="CA201" s="266"/>
      <c r="CB201" s="266"/>
      <c r="CC201" s="266"/>
      <c r="CD201" s="266"/>
      <c r="CE201" s="266"/>
      <c r="CF201" s="266"/>
      <c r="CG201" s="266"/>
      <c r="CH201" s="266"/>
      <c r="CI201" s="266"/>
      <c r="CJ201" s="266"/>
      <c r="CK201" s="266"/>
      <c r="CL201" s="266"/>
      <c r="CM201" s="266"/>
      <c r="CN201" s="266"/>
      <c r="CO201" s="266"/>
      <c r="CP201" s="266"/>
      <c r="CQ201" s="266"/>
      <c r="CR201" s="266"/>
      <c r="CS201" s="266"/>
      <c r="CT201" s="266"/>
      <c r="CU201" s="266"/>
      <c r="CV201" s="266"/>
      <c r="CW201" s="266"/>
      <c r="CX201" s="266"/>
      <c r="CY201" s="266"/>
      <c r="CZ201" s="266"/>
      <c r="DA201" s="266"/>
      <c r="DB201" s="266"/>
      <c r="DC201" s="266"/>
      <c r="DD201" s="266"/>
      <c r="DE201" s="266"/>
      <c r="DF201" s="266"/>
      <c r="DG201" s="266"/>
      <c r="DH201" s="266"/>
      <c r="DI201" s="266"/>
      <c r="DJ201" s="266"/>
      <c r="DK201" s="266"/>
      <c r="DL201" s="266"/>
    </row>
    <row r="202" spans="1:116" x14ac:dyDescent="0.35">
      <c r="A202" s="266"/>
      <c r="B202" s="266"/>
      <c r="C202" s="266"/>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266"/>
      <c r="BW202" s="266"/>
      <c r="BX202" s="266"/>
      <c r="BY202" s="266"/>
      <c r="BZ202" s="266"/>
      <c r="CA202" s="266"/>
      <c r="CB202" s="266"/>
      <c r="CC202" s="266"/>
      <c r="CD202" s="266"/>
      <c r="CE202" s="266"/>
      <c r="CF202" s="266"/>
      <c r="CG202" s="266"/>
      <c r="CH202" s="266"/>
      <c r="CI202" s="266"/>
      <c r="CJ202" s="266"/>
      <c r="CK202" s="266"/>
      <c r="CL202" s="266"/>
      <c r="CM202" s="266"/>
      <c r="CN202" s="266"/>
      <c r="CO202" s="266"/>
      <c r="CP202" s="266"/>
      <c r="CQ202" s="266"/>
      <c r="CR202" s="266"/>
      <c r="CS202" s="266"/>
      <c r="CT202" s="266"/>
      <c r="CU202" s="266"/>
      <c r="CV202" s="266"/>
      <c r="CW202" s="266"/>
      <c r="CX202" s="266"/>
      <c r="CY202" s="266"/>
      <c r="CZ202" s="266"/>
      <c r="DA202" s="266"/>
      <c r="DB202" s="266"/>
      <c r="DC202" s="266"/>
      <c r="DD202" s="266"/>
      <c r="DE202" s="266"/>
      <c r="DF202" s="266"/>
      <c r="DG202" s="266"/>
      <c r="DH202" s="266"/>
      <c r="DI202" s="266"/>
      <c r="DJ202" s="266"/>
      <c r="DK202" s="266"/>
      <c r="DL202" s="266"/>
    </row>
    <row r="203" spans="1:116" x14ac:dyDescent="0.35">
      <c r="A203" s="266"/>
      <c r="B203" s="266"/>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266"/>
      <c r="BW203" s="266"/>
      <c r="BX203" s="266"/>
      <c r="BY203" s="266"/>
      <c r="BZ203" s="266"/>
      <c r="CA203" s="266"/>
      <c r="CB203" s="266"/>
      <c r="CC203" s="266"/>
      <c r="CD203" s="266"/>
      <c r="CE203" s="266"/>
      <c r="CF203" s="266"/>
      <c r="CG203" s="266"/>
      <c r="CH203" s="266"/>
      <c r="CI203" s="266"/>
      <c r="CJ203" s="266"/>
      <c r="CK203" s="266"/>
      <c r="CL203" s="266"/>
      <c r="CM203" s="266"/>
      <c r="CN203" s="266"/>
      <c r="CO203" s="266"/>
      <c r="CP203" s="266"/>
      <c r="CQ203" s="266"/>
      <c r="CR203" s="266"/>
      <c r="CS203" s="266"/>
      <c r="CT203" s="266"/>
      <c r="CU203" s="266"/>
      <c r="CV203" s="266"/>
      <c r="CW203" s="266"/>
      <c r="CX203" s="266"/>
      <c r="CY203" s="266"/>
      <c r="CZ203" s="266"/>
      <c r="DA203" s="266"/>
      <c r="DB203" s="266"/>
      <c r="DC203" s="266"/>
      <c r="DD203" s="266"/>
      <c r="DE203" s="266"/>
      <c r="DF203" s="266"/>
      <c r="DG203" s="266"/>
      <c r="DH203" s="266"/>
      <c r="DI203" s="266"/>
      <c r="DJ203" s="266"/>
      <c r="DK203" s="266"/>
      <c r="DL203" s="266"/>
    </row>
    <row r="204" spans="1:116" x14ac:dyDescent="0.35">
      <c r="A204" s="266"/>
      <c r="B204" s="266"/>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266"/>
      <c r="BW204" s="266"/>
      <c r="BX204" s="266"/>
      <c r="BY204" s="266"/>
      <c r="BZ204" s="266"/>
      <c r="CA204" s="266"/>
      <c r="CB204" s="266"/>
      <c r="CC204" s="266"/>
      <c r="CD204" s="266"/>
      <c r="CE204" s="266"/>
      <c r="CF204" s="266"/>
      <c r="CG204" s="266"/>
      <c r="CH204" s="266"/>
      <c r="CI204" s="266"/>
      <c r="CJ204" s="266"/>
      <c r="CK204" s="266"/>
      <c r="CL204" s="266"/>
      <c r="CM204" s="266"/>
      <c r="CN204" s="266"/>
      <c r="CO204" s="266"/>
      <c r="CP204" s="266"/>
      <c r="CQ204" s="266"/>
      <c r="CR204" s="266"/>
      <c r="CS204" s="266"/>
      <c r="CT204" s="266"/>
      <c r="CU204" s="266"/>
      <c r="CV204" s="266"/>
      <c r="CW204" s="266"/>
      <c r="CX204" s="266"/>
      <c r="CY204" s="266"/>
      <c r="CZ204" s="266"/>
      <c r="DA204" s="266"/>
      <c r="DB204" s="266"/>
      <c r="DC204" s="266"/>
      <c r="DD204" s="266"/>
      <c r="DE204" s="266"/>
      <c r="DF204" s="266"/>
      <c r="DG204" s="266"/>
      <c r="DH204" s="266"/>
      <c r="DI204" s="266"/>
      <c r="DJ204" s="266"/>
      <c r="DK204" s="266"/>
      <c r="DL204" s="266"/>
    </row>
    <row r="205" spans="1:116" x14ac:dyDescent="0.35">
      <c r="A205" s="266"/>
      <c r="B205" s="266"/>
      <c r="C205" s="266"/>
      <c r="D205" s="266"/>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c r="BI205" s="266"/>
      <c r="BJ205" s="266"/>
      <c r="BK205" s="266"/>
      <c r="BL205" s="266"/>
      <c r="BM205" s="266"/>
      <c r="BN205" s="266"/>
      <c r="BO205" s="266"/>
      <c r="BP205" s="266"/>
      <c r="BQ205" s="266"/>
      <c r="BR205" s="266"/>
      <c r="BS205" s="266"/>
      <c r="BT205" s="266"/>
      <c r="BU205" s="266"/>
      <c r="BV205" s="266"/>
      <c r="BW205" s="266"/>
      <c r="BX205" s="266"/>
      <c r="BY205" s="266"/>
      <c r="BZ205" s="266"/>
      <c r="CA205" s="266"/>
      <c r="CB205" s="266"/>
      <c r="CC205" s="266"/>
      <c r="CD205" s="266"/>
      <c r="CE205" s="266"/>
      <c r="CF205" s="266"/>
      <c r="CG205" s="266"/>
      <c r="CH205" s="266"/>
      <c r="CI205" s="266"/>
      <c r="CJ205" s="266"/>
      <c r="CK205" s="266"/>
      <c r="CL205" s="266"/>
      <c r="CM205" s="266"/>
      <c r="CN205" s="266"/>
      <c r="CO205" s="266"/>
      <c r="CP205" s="266"/>
      <c r="CQ205" s="266"/>
      <c r="CR205" s="266"/>
      <c r="CS205" s="266"/>
      <c r="CT205" s="266"/>
      <c r="CU205" s="266"/>
      <c r="CV205" s="266"/>
      <c r="CW205" s="266"/>
      <c r="CX205" s="266"/>
      <c r="CY205" s="266"/>
      <c r="CZ205" s="266"/>
      <c r="DA205" s="266"/>
      <c r="DB205" s="266"/>
      <c r="DC205" s="266"/>
      <c r="DD205" s="266"/>
      <c r="DE205" s="266"/>
      <c r="DF205" s="266"/>
      <c r="DG205" s="266"/>
      <c r="DH205" s="266"/>
      <c r="DI205" s="266"/>
      <c r="DJ205" s="266"/>
      <c r="DK205" s="266"/>
      <c r="DL205" s="266"/>
    </row>
    <row r="206" spans="1:116" x14ac:dyDescent="0.35">
      <c r="A206" s="266"/>
      <c r="B206" s="266"/>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c r="BI206" s="266"/>
      <c r="BJ206" s="266"/>
      <c r="BK206" s="266"/>
      <c r="BL206" s="266"/>
      <c r="BM206" s="266"/>
      <c r="BN206" s="266"/>
      <c r="BO206" s="266"/>
      <c r="BP206" s="266"/>
      <c r="BQ206" s="266"/>
      <c r="BR206" s="266"/>
      <c r="BS206" s="266"/>
      <c r="BT206" s="266"/>
      <c r="BU206" s="266"/>
      <c r="BV206" s="266"/>
      <c r="BW206" s="266"/>
      <c r="BX206" s="266"/>
      <c r="BY206" s="266"/>
      <c r="BZ206" s="266"/>
      <c r="CA206" s="266"/>
      <c r="CB206" s="266"/>
      <c r="CC206" s="266"/>
      <c r="CD206" s="266"/>
      <c r="CE206" s="266"/>
      <c r="CF206" s="266"/>
      <c r="CG206" s="266"/>
      <c r="CH206" s="266"/>
      <c r="CI206" s="266"/>
      <c r="CJ206" s="266"/>
      <c r="CK206" s="266"/>
      <c r="CL206" s="266"/>
      <c r="CM206" s="266"/>
      <c r="CN206" s="266"/>
      <c r="CO206" s="266"/>
      <c r="CP206" s="266"/>
      <c r="CQ206" s="266"/>
      <c r="CR206" s="266"/>
      <c r="CS206" s="266"/>
      <c r="CT206" s="266"/>
      <c r="CU206" s="266"/>
      <c r="CV206" s="266"/>
      <c r="CW206" s="266"/>
      <c r="CX206" s="266"/>
      <c r="CY206" s="266"/>
      <c r="CZ206" s="266"/>
      <c r="DA206" s="266"/>
      <c r="DB206" s="266"/>
      <c r="DC206" s="266"/>
      <c r="DD206" s="266"/>
      <c r="DE206" s="266"/>
      <c r="DF206" s="266"/>
      <c r="DG206" s="266"/>
      <c r="DH206" s="266"/>
      <c r="DI206" s="266"/>
      <c r="DJ206" s="266"/>
      <c r="DK206" s="266"/>
      <c r="DL206" s="266"/>
    </row>
    <row r="207" spans="1:116" x14ac:dyDescent="0.35">
      <c r="A207" s="266"/>
      <c r="B207" s="266"/>
      <c r="C207" s="266"/>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266"/>
      <c r="BW207" s="266"/>
      <c r="BX207" s="266"/>
      <c r="BY207" s="266"/>
      <c r="BZ207" s="266"/>
      <c r="CA207" s="266"/>
      <c r="CB207" s="266"/>
      <c r="CC207" s="266"/>
      <c r="CD207" s="266"/>
      <c r="CE207" s="266"/>
      <c r="CF207" s="266"/>
      <c r="CG207" s="266"/>
      <c r="CH207" s="266"/>
      <c r="CI207" s="266"/>
      <c r="CJ207" s="266"/>
      <c r="CK207" s="266"/>
      <c r="CL207" s="266"/>
      <c r="CM207" s="266"/>
      <c r="CN207" s="266"/>
      <c r="CO207" s="266"/>
      <c r="CP207" s="266"/>
      <c r="CQ207" s="266"/>
      <c r="CR207" s="266"/>
      <c r="CS207" s="266"/>
      <c r="CT207" s="266"/>
      <c r="CU207" s="266"/>
      <c r="CV207" s="266"/>
      <c r="CW207" s="266"/>
      <c r="CX207" s="266"/>
      <c r="CY207" s="266"/>
      <c r="CZ207" s="266"/>
      <c r="DA207" s="266"/>
      <c r="DB207" s="266"/>
      <c r="DC207" s="266"/>
      <c r="DD207" s="266"/>
      <c r="DE207" s="266"/>
      <c r="DF207" s="266"/>
      <c r="DG207" s="266"/>
      <c r="DH207" s="266"/>
      <c r="DI207" s="266"/>
      <c r="DJ207" s="266"/>
      <c r="DK207" s="266"/>
      <c r="DL207" s="266"/>
    </row>
    <row r="208" spans="1:116" x14ac:dyDescent="0.35">
      <c r="A208" s="266"/>
      <c r="B208" s="266"/>
      <c r="C208" s="266"/>
      <c r="D208" s="266"/>
      <c r="E208" s="266"/>
      <c r="F208" s="266"/>
      <c r="G208" s="266"/>
      <c r="H208" s="266"/>
      <c r="I208" s="266"/>
      <c r="J208" s="266"/>
      <c r="K208" s="266"/>
      <c r="L208" s="266"/>
      <c r="M208" s="266"/>
      <c r="N208" s="266"/>
      <c r="O208" s="266"/>
      <c r="P208" s="266"/>
      <c r="Q208" s="266"/>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c r="BI208" s="266"/>
      <c r="BJ208" s="266"/>
      <c r="BK208" s="266"/>
      <c r="BL208" s="266"/>
      <c r="BM208" s="266"/>
      <c r="BN208" s="266"/>
      <c r="BO208" s="266"/>
      <c r="BP208" s="266"/>
      <c r="BQ208" s="266"/>
      <c r="BR208" s="266"/>
      <c r="BS208" s="266"/>
      <c r="BT208" s="266"/>
      <c r="BU208" s="266"/>
      <c r="BV208" s="266"/>
      <c r="BW208" s="266"/>
      <c r="BX208" s="266"/>
      <c r="BY208" s="266"/>
      <c r="BZ208" s="266"/>
      <c r="CA208" s="266"/>
      <c r="CB208" s="266"/>
      <c r="CC208" s="266"/>
      <c r="CD208" s="266"/>
      <c r="CE208" s="266"/>
      <c r="CF208" s="266"/>
      <c r="CG208" s="266"/>
      <c r="CH208" s="266"/>
      <c r="CI208" s="266"/>
      <c r="CJ208" s="266"/>
      <c r="CK208" s="266"/>
      <c r="CL208" s="266"/>
      <c r="CM208" s="266"/>
      <c r="CN208" s="266"/>
      <c r="CO208" s="266"/>
      <c r="CP208" s="266"/>
      <c r="CQ208" s="266"/>
      <c r="CR208" s="266"/>
      <c r="CS208" s="266"/>
      <c r="CT208" s="266"/>
      <c r="CU208" s="266"/>
      <c r="CV208" s="266"/>
      <c r="CW208" s="266"/>
      <c r="CX208" s="266"/>
      <c r="CY208" s="266"/>
      <c r="CZ208" s="266"/>
      <c r="DA208" s="266"/>
      <c r="DB208" s="266"/>
      <c r="DC208" s="266"/>
      <c r="DD208" s="266"/>
      <c r="DE208" s="266"/>
      <c r="DF208" s="266"/>
      <c r="DG208" s="266"/>
      <c r="DH208" s="266"/>
      <c r="DI208" s="266"/>
      <c r="DJ208" s="266"/>
      <c r="DK208" s="266"/>
      <c r="DL208" s="266"/>
    </row>
    <row r="209" spans="1:116" x14ac:dyDescent="0.35">
      <c r="A209" s="266"/>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c r="BI209" s="266"/>
      <c r="BJ209" s="266"/>
      <c r="BK209" s="266"/>
      <c r="BL209" s="266"/>
      <c r="BM209" s="266"/>
      <c r="BN209" s="266"/>
      <c r="BO209" s="266"/>
      <c r="BP209" s="266"/>
      <c r="BQ209" s="266"/>
      <c r="BR209" s="266"/>
      <c r="BS209" s="266"/>
      <c r="BT209" s="266"/>
      <c r="BU209" s="266"/>
      <c r="BV209" s="266"/>
      <c r="BW209" s="266"/>
      <c r="BX209" s="266"/>
      <c r="BY209" s="266"/>
      <c r="BZ209" s="266"/>
      <c r="CA209" s="266"/>
      <c r="CB209" s="266"/>
      <c r="CC209" s="266"/>
      <c r="CD209" s="266"/>
      <c r="CE209" s="266"/>
      <c r="CF209" s="266"/>
      <c r="CG209" s="266"/>
      <c r="CH209" s="266"/>
      <c r="CI209" s="266"/>
      <c r="CJ209" s="266"/>
      <c r="CK209" s="266"/>
      <c r="CL209" s="266"/>
      <c r="CM209" s="266"/>
      <c r="CN209" s="266"/>
      <c r="CO209" s="266"/>
      <c r="CP209" s="266"/>
      <c r="CQ209" s="266"/>
      <c r="CR209" s="266"/>
      <c r="CS209" s="266"/>
      <c r="CT209" s="266"/>
      <c r="CU209" s="266"/>
      <c r="CV209" s="266"/>
      <c r="CW209" s="266"/>
      <c r="CX209" s="266"/>
      <c r="CY209" s="266"/>
      <c r="CZ209" s="266"/>
      <c r="DA209" s="266"/>
      <c r="DB209" s="266"/>
      <c r="DC209" s="266"/>
      <c r="DD209" s="266"/>
      <c r="DE209" s="266"/>
      <c r="DF209" s="266"/>
      <c r="DG209" s="266"/>
      <c r="DH209" s="266"/>
      <c r="DI209" s="266"/>
      <c r="DJ209" s="266"/>
      <c r="DK209" s="266"/>
      <c r="DL209" s="266"/>
    </row>
    <row r="210" spans="1:116" x14ac:dyDescent="0.35">
      <c r="A210" s="266"/>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c r="BV210" s="266"/>
      <c r="BW210" s="266"/>
      <c r="BX210" s="266"/>
      <c r="BY210" s="266"/>
      <c r="BZ210" s="266"/>
      <c r="CA210" s="266"/>
      <c r="CB210" s="266"/>
      <c r="CC210" s="266"/>
      <c r="CD210" s="266"/>
      <c r="CE210" s="266"/>
      <c r="CF210" s="266"/>
      <c r="CG210" s="266"/>
      <c r="CH210" s="266"/>
      <c r="CI210" s="266"/>
      <c r="CJ210" s="266"/>
      <c r="CK210" s="266"/>
      <c r="CL210" s="266"/>
      <c r="CM210" s="266"/>
      <c r="CN210" s="266"/>
      <c r="CO210" s="266"/>
      <c r="CP210" s="266"/>
      <c r="CQ210" s="266"/>
      <c r="CR210" s="266"/>
      <c r="CS210" s="266"/>
      <c r="CT210" s="266"/>
      <c r="CU210" s="266"/>
      <c r="CV210" s="266"/>
      <c r="CW210" s="266"/>
      <c r="CX210" s="266"/>
      <c r="CY210" s="266"/>
      <c r="CZ210" s="266"/>
      <c r="DA210" s="266"/>
      <c r="DB210" s="266"/>
      <c r="DC210" s="266"/>
      <c r="DD210" s="266"/>
      <c r="DE210" s="266"/>
      <c r="DF210" s="266"/>
      <c r="DG210" s="266"/>
      <c r="DH210" s="266"/>
      <c r="DI210" s="266"/>
      <c r="DJ210" s="266"/>
      <c r="DK210" s="266"/>
      <c r="DL210" s="266"/>
    </row>
    <row r="211" spans="1:116" x14ac:dyDescent="0.35">
      <c r="A211" s="266"/>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T211" s="266"/>
      <c r="BU211" s="266"/>
      <c r="BV211" s="266"/>
      <c r="BW211" s="266"/>
      <c r="BX211" s="266"/>
      <c r="BY211" s="266"/>
      <c r="BZ211" s="266"/>
      <c r="CA211" s="266"/>
      <c r="CB211" s="266"/>
      <c r="CC211" s="266"/>
      <c r="CD211" s="266"/>
      <c r="CE211" s="266"/>
      <c r="CF211" s="266"/>
      <c r="CG211" s="266"/>
      <c r="CH211" s="266"/>
      <c r="CI211" s="266"/>
      <c r="CJ211" s="266"/>
      <c r="CK211" s="266"/>
      <c r="CL211" s="266"/>
      <c r="CM211" s="266"/>
      <c r="CN211" s="266"/>
      <c r="CO211" s="266"/>
      <c r="CP211" s="266"/>
      <c r="CQ211" s="266"/>
      <c r="CR211" s="266"/>
      <c r="CS211" s="266"/>
      <c r="CT211" s="266"/>
      <c r="CU211" s="266"/>
      <c r="CV211" s="266"/>
      <c r="CW211" s="266"/>
      <c r="CX211" s="266"/>
      <c r="CY211" s="266"/>
      <c r="CZ211" s="266"/>
      <c r="DA211" s="266"/>
      <c r="DB211" s="266"/>
      <c r="DC211" s="266"/>
      <c r="DD211" s="266"/>
      <c r="DE211" s="266"/>
      <c r="DF211" s="266"/>
      <c r="DG211" s="266"/>
      <c r="DH211" s="266"/>
      <c r="DI211" s="266"/>
      <c r="DJ211" s="266"/>
      <c r="DK211" s="266"/>
      <c r="DL211" s="266"/>
    </row>
    <row r="212" spans="1:116" x14ac:dyDescent="0.35">
      <c r="A212" s="266"/>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266"/>
      <c r="BL212" s="266"/>
      <c r="BM212" s="266"/>
      <c r="BN212" s="266"/>
      <c r="BO212" s="266"/>
      <c r="BP212" s="266"/>
      <c r="BQ212" s="266"/>
      <c r="BR212" s="266"/>
      <c r="BS212" s="266"/>
      <c r="BT212" s="266"/>
      <c r="BU212" s="266"/>
      <c r="BV212" s="266"/>
      <c r="BW212" s="266"/>
      <c r="BX212" s="266"/>
      <c r="BY212" s="266"/>
      <c r="BZ212" s="266"/>
      <c r="CA212" s="266"/>
      <c r="CB212" s="266"/>
      <c r="CC212" s="266"/>
      <c r="CD212" s="266"/>
      <c r="CE212" s="266"/>
      <c r="CF212" s="266"/>
      <c r="CG212" s="266"/>
      <c r="CH212" s="266"/>
      <c r="CI212" s="266"/>
      <c r="CJ212" s="266"/>
      <c r="CK212" s="266"/>
      <c r="CL212" s="266"/>
      <c r="CM212" s="266"/>
      <c r="CN212" s="266"/>
      <c r="CO212" s="266"/>
      <c r="CP212" s="266"/>
      <c r="CQ212" s="266"/>
      <c r="CR212" s="266"/>
      <c r="CS212" s="266"/>
      <c r="CT212" s="266"/>
      <c r="CU212" s="266"/>
      <c r="CV212" s="266"/>
      <c r="CW212" s="266"/>
      <c r="CX212" s="266"/>
      <c r="CY212" s="266"/>
      <c r="CZ212" s="266"/>
      <c r="DA212" s="266"/>
      <c r="DB212" s="266"/>
      <c r="DC212" s="266"/>
      <c r="DD212" s="266"/>
      <c r="DE212" s="266"/>
      <c r="DF212" s="266"/>
      <c r="DG212" s="266"/>
      <c r="DH212" s="266"/>
      <c r="DI212" s="266"/>
      <c r="DJ212" s="266"/>
      <c r="DK212" s="266"/>
      <c r="DL212" s="266"/>
    </row>
    <row r="213" spans="1:116" x14ac:dyDescent="0.35">
      <c r="A213" s="266"/>
      <c r="B213" s="266"/>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c r="CA213" s="266"/>
      <c r="CB213" s="266"/>
      <c r="CC213" s="266"/>
      <c r="CD213" s="266"/>
      <c r="CE213" s="266"/>
      <c r="CF213" s="266"/>
      <c r="CG213" s="266"/>
      <c r="CH213" s="266"/>
      <c r="CI213" s="266"/>
      <c r="CJ213" s="266"/>
      <c r="CK213" s="266"/>
      <c r="CL213" s="266"/>
      <c r="CM213" s="266"/>
      <c r="CN213" s="266"/>
      <c r="CO213" s="266"/>
      <c r="CP213" s="266"/>
      <c r="CQ213" s="266"/>
      <c r="CR213" s="266"/>
      <c r="CS213" s="266"/>
      <c r="CT213" s="266"/>
      <c r="CU213" s="266"/>
      <c r="CV213" s="266"/>
      <c r="CW213" s="266"/>
      <c r="CX213" s="266"/>
      <c r="CY213" s="266"/>
      <c r="CZ213" s="266"/>
      <c r="DA213" s="266"/>
      <c r="DB213" s="266"/>
      <c r="DC213" s="266"/>
      <c r="DD213" s="266"/>
      <c r="DE213" s="266"/>
      <c r="DF213" s="266"/>
      <c r="DG213" s="266"/>
      <c r="DH213" s="266"/>
      <c r="DI213" s="266"/>
      <c r="DJ213" s="266"/>
      <c r="DK213" s="266"/>
      <c r="DL213" s="266"/>
    </row>
    <row r="214" spans="1:116" x14ac:dyDescent="0.35">
      <c r="A214" s="266"/>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c r="BI214" s="266"/>
      <c r="BJ214" s="266"/>
      <c r="BK214" s="266"/>
      <c r="BL214" s="266"/>
      <c r="BM214" s="266"/>
      <c r="BN214" s="266"/>
      <c r="BO214" s="266"/>
      <c r="BP214" s="266"/>
      <c r="BQ214" s="266"/>
      <c r="BR214" s="266"/>
      <c r="BS214" s="266"/>
      <c r="BT214" s="266"/>
      <c r="BU214" s="266"/>
      <c r="BV214" s="266"/>
      <c r="BW214" s="266"/>
      <c r="BX214" s="266"/>
      <c r="BY214" s="266"/>
      <c r="BZ214" s="266"/>
      <c r="CA214" s="266"/>
      <c r="CB214" s="266"/>
      <c r="CC214" s="266"/>
      <c r="CD214" s="266"/>
      <c r="CE214" s="266"/>
      <c r="CF214" s="266"/>
      <c r="CG214" s="266"/>
      <c r="CH214" s="266"/>
      <c r="CI214" s="266"/>
      <c r="CJ214" s="266"/>
      <c r="CK214" s="266"/>
      <c r="CL214" s="266"/>
      <c r="CM214" s="266"/>
      <c r="CN214" s="266"/>
      <c r="CO214" s="266"/>
      <c r="CP214" s="266"/>
      <c r="CQ214" s="266"/>
      <c r="CR214" s="266"/>
      <c r="CS214" s="266"/>
      <c r="CT214" s="266"/>
      <c r="CU214" s="266"/>
      <c r="CV214" s="266"/>
      <c r="CW214" s="266"/>
      <c r="CX214" s="266"/>
      <c r="CY214" s="266"/>
      <c r="CZ214" s="266"/>
      <c r="DA214" s="266"/>
      <c r="DB214" s="266"/>
      <c r="DC214" s="266"/>
      <c r="DD214" s="266"/>
      <c r="DE214" s="266"/>
      <c r="DF214" s="266"/>
      <c r="DG214" s="266"/>
      <c r="DH214" s="266"/>
      <c r="DI214" s="266"/>
      <c r="DJ214" s="266"/>
      <c r="DK214" s="266"/>
      <c r="DL214" s="266"/>
    </row>
    <row r="215" spans="1:116" x14ac:dyDescent="0.35">
      <c r="A215" s="266"/>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c r="BI215" s="266"/>
      <c r="BJ215" s="266"/>
      <c r="BK215" s="266"/>
      <c r="BL215" s="266"/>
      <c r="BM215" s="266"/>
      <c r="BN215" s="266"/>
      <c r="BO215" s="266"/>
      <c r="BP215" s="266"/>
      <c r="BQ215" s="266"/>
      <c r="BR215" s="266"/>
      <c r="BS215" s="266"/>
      <c r="BT215" s="266"/>
      <c r="BU215" s="266"/>
      <c r="BV215" s="266"/>
      <c r="BW215" s="266"/>
      <c r="BX215" s="266"/>
      <c r="BY215" s="266"/>
      <c r="BZ215" s="266"/>
      <c r="CA215" s="266"/>
      <c r="CB215" s="266"/>
      <c r="CC215" s="266"/>
      <c r="CD215" s="266"/>
      <c r="CE215" s="266"/>
      <c r="CF215" s="266"/>
      <c r="CG215" s="266"/>
      <c r="CH215" s="266"/>
      <c r="CI215" s="266"/>
      <c r="CJ215" s="266"/>
      <c r="CK215" s="266"/>
      <c r="CL215" s="266"/>
      <c r="CM215" s="266"/>
      <c r="CN215" s="266"/>
      <c r="CO215" s="266"/>
      <c r="CP215" s="266"/>
      <c r="CQ215" s="266"/>
      <c r="CR215" s="266"/>
      <c r="CS215" s="266"/>
      <c r="CT215" s="266"/>
      <c r="CU215" s="266"/>
      <c r="CV215" s="266"/>
      <c r="CW215" s="266"/>
      <c r="CX215" s="266"/>
      <c r="CY215" s="266"/>
      <c r="CZ215" s="266"/>
      <c r="DA215" s="266"/>
      <c r="DB215" s="266"/>
      <c r="DC215" s="266"/>
      <c r="DD215" s="266"/>
      <c r="DE215" s="266"/>
      <c r="DF215" s="266"/>
      <c r="DG215" s="266"/>
      <c r="DH215" s="266"/>
      <c r="DI215" s="266"/>
      <c r="DJ215" s="266"/>
      <c r="DK215" s="266"/>
      <c r="DL215" s="266"/>
    </row>
    <row r="216" spans="1:116" x14ac:dyDescent="0.35">
      <c r="A216" s="266"/>
      <c r="B216" s="266"/>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66"/>
      <c r="AF216" s="266"/>
      <c r="AG216" s="266"/>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c r="BI216" s="266"/>
      <c r="BJ216" s="266"/>
      <c r="BK216" s="266"/>
      <c r="BL216" s="266"/>
      <c r="BM216" s="266"/>
      <c r="BN216" s="266"/>
      <c r="BO216" s="266"/>
      <c r="BP216" s="266"/>
      <c r="BQ216" s="266"/>
      <c r="BR216" s="266"/>
      <c r="BS216" s="266"/>
      <c r="BT216" s="266"/>
      <c r="BU216" s="266"/>
      <c r="BV216" s="266"/>
      <c r="BW216" s="266"/>
      <c r="BX216" s="266"/>
      <c r="BY216" s="266"/>
      <c r="BZ216" s="266"/>
      <c r="CA216" s="266"/>
      <c r="CB216" s="266"/>
      <c r="CC216" s="266"/>
      <c r="CD216" s="266"/>
      <c r="CE216" s="266"/>
      <c r="CF216" s="266"/>
      <c r="CG216" s="266"/>
      <c r="CH216" s="266"/>
      <c r="CI216" s="266"/>
      <c r="CJ216" s="266"/>
      <c r="CK216" s="266"/>
      <c r="CL216" s="266"/>
      <c r="CM216" s="266"/>
      <c r="CN216" s="266"/>
      <c r="CO216" s="266"/>
      <c r="CP216" s="266"/>
      <c r="CQ216" s="266"/>
      <c r="CR216" s="266"/>
      <c r="CS216" s="266"/>
      <c r="CT216" s="266"/>
      <c r="CU216" s="266"/>
      <c r="CV216" s="266"/>
      <c r="CW216" s="266"/>
      <c r="CX216" s="266"/>
      <c r="CY216" s="266"/>
      <c r="CZ216" s="266"/>
      <c r="DA216" s="266"/>
      <c r="DB216" s="266"/>
      <c r="DC216" s="266"/>
      <c r="DD216" s="266"/>
      <c r="DE216" s="266"/>
      <c r="DF216" s="266"/>
      <c r="DG216" s="266"/>
      <c r="DH216" s="266"/>
      <c r="DI216" s="266"/>
      <c r="DJ216" s="266"/>
      <c r="DK216" s="266"/>
      <c r="DL216" s="266"/>
    </row>
    <row r="217" spans="1:116" x14ac:dyDescent="0.35">
      <c r="A217" s="266"/>
      <c r="B217" s="266"/>
      <c r="C217" s="266"/>
      <c r="D217" s="266"/>
      <c r="E217" s="266"/>
      <c r="F217" s="266"/>
      <c r="G217" s="266"/>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266"/>
      <c r="BT217" s="266"/>
      <c r="BU217" s="266"/>
      <c r="BV217" s="266"/>
      <c r="BW217" s="266"/>
      <c r="BX217" s="266"/>
      <c r="BY217" s="266"/>
      <c r="BZ217" s="266"/>
      <c r="CA217" s="266"/>
      <c r="CB217" s="266"/>
      <c r="CC217" s="266"/>
      <c r="CD217" s="266"/>
      <c r="CE217" s="266"/>
      <c r="CF217" s="266"/>
      <c r="CG217" s="266"/>
      <c r="CH217" s="266"/>
      <c r="CI217" s="266"/>
      <c r="CJ217" s="266"/>
      <c r="CK217" s="266"/>
      <c r="CL217" s="266"/>
      <c r="CM217" s="266"/>
      <c r="CN217" s="266"/>
      <c r="CO217" s="266"/>
      <c r="CP217" s="266"/>
      <c r="CQ217" s="266"/>
      <c r="CR217" s="266"/>
      <c r="CS217" s="266"/>
      <c r="CT217" s="266"/>
      <c r="CU217" s="266"/>
      <c r="CV217" s="266"/>
      <c r="CW217" s="266"/>
      <c r="CX217" s="266"/>
      <c r="CY217" s="266"/>
      <c r="CZ217" s="266"/>
      <c r="DA217" s="266"/>
      <c r="DB217" s="266"/>
      <c r="DC217" s="266"/>
      <c r="DD217" s="266"/>
      <c r="DE217" s="266"/>
      <c r="DF217" s="266"/>
      <c r="DG217" s="266"/>
      <c r="DH217" s="266"/>
      <c r="DI217" s="266"/>
      <c r="DJ217" s="266"/>
      <c r="DK217" s="266"/>
      <c r="DL217" s="266"/>
    </row>
    <row r="218" spans="1:116" x14ac:dyDescent="0.35">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c r="BI218" s="266"/>
      <c r="BJ218" s="266"/>
      <c r="BK218" s="266"/>
      <c r="BL218" s="266"/>
      <c r="BM218" s="266"/>
      <c r="BN218" s="266"/>
      <c r="BO218" s="266"/>
      <c r="BP218" s="266"/>
      <c r="BQ218" s="266"/>
      <c r="BR218" s="266"/>
      <c r="BS218" s="266"/>
      <c r="BT218" s="266"/>
      <c r="BU218" s="266"/>
      <c r="BV218" s="266"/>
      <c r="BW218" s="266"/>
      <c r="BX218" s="266"/>
      <c r="BY218" s="266"/>
      <c r="BZ218" s="266"/>
      <c r="CA218" s="266"/>
      <c r="CB218" s="266"/>
      <c r="CC218" s="266"/>
      <c r="CD218" s="266"/>
      <c r="CE218" s="266"/>
      <c r="CF218" s="266"/>
      <c r="CG218" s="266"/>
      <c r="CH218" s="266"/>
      <c r="CI218" s="266"/>
      <c r="CJ218" s="266"/>
      <c r="CK218" s="266"/>
      <c r="CL218" s="266"/>
      <c r="CM218" s="266"/>
      <c r="CN218" s="266"/>
      <c r="CO218" s="266"/>
      <c r="CP218" s="266"/>
      <c r="CQ218" s="266"/>
      <c r="CR218" s="266"/>
      <c r="CS218" s="266"/>
      <c r="CT218" s="266"/>
      <c r="CU218" s="266"/>
      <c r="CV218" s="266"/>
      <c r="CW218" s="266"/>
      <c r="CX218" s="266"/>
      <c r="CY218" s="266"/>
      <c r="CZ218" s="266"/>
      <c r="DA218" s="266"/>
      <c r="DB218" s="266"/>
      <c r="DC218" s="266"/>
      <c r="DD218" s="266"/>
      <c r="DE218" s="266"/>
      <c r="DF218" s="266"/>
      <c r="DG218" s="266"/>
      <c r="DH218" s="266"/>
      <c r="DI218" s="266"/>
      <c r="DJ218" s="266"/>
      <c r="DK218" s="266"/>
      <c r="DL218" s="266"/>
    </row>
    <row r="219" spans="1:116" x14ac:dyDescent="0.35">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266"/>
      <c r="BT219" s="266"/>
      <c r="BU219" s="266"/>
      <c r="BV219" s="266"/>
      <c r="BW219" s="266"/>
      <c r="BX219" s="266"/>
      <c r="BY219" s="266"/>
      <c r="BZ219" s="266"/>
      <c r="CA219" s="266"/>
      <c r="CB219" s="266"/>
      <c r="CC219" s="266"/>
      <c r="CD219" s="266"/>
      <c r="CE219" s="266"/>
      <c r="CF219" s="266"/>
      <c r="CG219" s="266"/>
      <c r="CH219" s="266"/>
      <c r="CI219" s="266"/>
      <c r="CJ219" s="266"/>
      <c r="CK219" s="266"/>
      <c r="CL219" s="266"/>
      <c r="CM219" s="266"/>
      <c r="CN219" s="266"/>
      <c r="CO219" s="266"/>
      <c r="CP219" s="266"/>
      <c r="CQ219" s="266"/>
      <c r="CR219" s="266"/>
      <c r="CS219" s="266"/>
      <c r="CT219" s="266"/>
      <c r="CU219" s="266"/>
      <c r="CV219" s="266"/>
      <c r="CW219" s="266"/>
      <c r="CX219" s="266"/>
      <c r="CY219" s="266"/>
      <c r="CZ219" s="266"/>
      <c r="DA219" s="266"/>
      <c r="DB219" s="266"/>
      <c r="DC219" s="266"/>
      <c r="DD219" s="266"/>
      <c r="DE219" s="266"/>
      <c r="DF219" s="266"/>
      <c r="DG219" s="266"/>
      <c r="DH219" s="266"/>
      <c r="DI219" s="266"/>
      <c r="DJ219" s="266"/>
      <c r="DK219" s="266"/>
      <c r="DL219" s="266"/>
    </row>
    <row r="220" spans="1:116" x14ac:dyDescent="0.35">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266"/>
      <c r="BT220" s="266"/>
      <c r="BU220" s="266"/>
      <c r="BV220" s="266"/>
      <c r="BW220" s="266"/>
      <c r="BX220" s="266"/>
      <c r="BY220" s="266"/>
      <c r="BZ220" s="266"/>
      <c r="CA220" s="266"/>
      <c r="CB220" s="266"/>
      <c r="CC220" s="266"/>
      <c r="CD220" s="266"/>
      <c r="CE220" s="266"/>
      <c r="CF220" s="266"/>
      <c r="CG220" s="266"/>
      <c r="CH220" s="266"/>
      <c r="CI220" s="266"/>
      <c r="CJ220" s="266"/>
      <c r="CK220" s="266"/>
      <c r="CL220" s="266"/>
      <c r="CM220" s="266"/>
      <c r="CN220" s="266"/>
      <c r="CO220" s="266"/>
      <c r="CP220" s="266"/>
      <c r="CQ220" s="266"/>
      <c r="CR220" s="266"/>
      <c r="CS220" s="266"/>
      <c r="CT220" s="266"/>
      <c r="CU220" s="266"/>
      <c r="CV220" s="266"/>
      <c r="CW220" s="266"/>
      <c r="CX220" s="266"/>
      <c r="CY220" s="266"/>
      <c r="CZ220" s="266"/>
      <c r="DA220" s="266"/>
      <c r="DB220" s="266"/>
      <c r="DC220" s="266"/>
      <c r="DD220" s="266"/>
      <c r="DE220" s="266"/>
      <c r="DF220" s="266"/>
      <c r="DG220" s="266"/>
      <c r="DH220" s="266"/>
      <c r="DI220" s="266"/>
      <c r="DJ220" s="266"/>
      <c r="DK220" s="266"/>
      <c r="DL220" s="266"/>
    </row>
    <row r="221" spans="1:116" x14ac:dyDescent="0.35">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c r="CA221" s="266"/>
      <c r="CB221" s="266"/>
      <c r="CC221" s="266"/>
      <c r="CD221" s="266"/>
      <c r="CE221" s="266"/>
      <c r="CF221" s="266"/>
      <c r="CG221" s="266"/>
      <c r="CH221" s="266"/>
      <c r="CI221" s="266"/>
      <c r="CJ221" s="266"/>
      <c r="CK221" s="266"/>
      <c r="CL221" s="266"/>
      <c r="CM221" s="266"/>
      <c r="CN221" s="266"/>
      <c r="CO221" s="266"/>
      <c r="CP221" s="266"/>
      <c r="CQ221" s="266"/>
      <c r="CR221" s="266"/>
      <c r="CS221" s="266"/>
      <c r="CT221" s="266"/>
      <c r="CU221" s="266"/>
      <c r="CV221" s="266"/>
      <c r="CW221" s="266"/>
      <c r="CX221" s="266"/>
      <c r="CY221" s="266"/>
      <c r="CZ221" s="266"/>
      <c r="DA221" s="266"/>
      <c r="DB221" s="266"/>
      <c r="DC221" s="266"/>
      <c r="DD221" s="266"/>
      <c r="DE221" s="266"/>
      <c r="DF221" s="266"/>
      <c r="DG221" s="266"/>
      <c r="DH221" s="266"/>
      <c r="DI221" s="266"/>
      <c r="DJ221" s="266"/>
      <c r="DK221" s="266"/>
      <c r="DL221" s="266"/>
    </row>
    <row r="222" spans="1:116" x14ac:dyDescent="0.35">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c r="CA222" s="266"/>
      <c r="CB222" s="266"/>
      <c r="CC222" s="266"/>
      <c r="CD222" s="266"/>
      <c r="CE222" s="266"/>
      <c r="CF222" s="266"/>
      <c r="CG222" s="266"/>
      <c r="CH222" s="266"/>
      <c r="CI222" s="266"/>
      <c r="CJ222" s="266"/>
      <c r="CK222" s="266"/>
      <c r="CL222" s="266"/>
      <c r="CM222" s="266"/>
      <c r="CN222" s="266"/>
      <c r="CO222" s="266"/>
      <c r="CP222" s="266"/>
      <c r="CQ222" s="266"/>
      <c r="CR222" s="266"/>
      <c r="CS222" s="266"/>
      <c r="CT222" s="266"/>
      <c r="CU222" s="266"/>
      <c r="CV222" s="266"/>
      <c r="CW222" s="266"/>
      <c r="CX222" s="266"/>
      <c r="CY222" s="266"/>
      <c r="CZ222" s="266"/>
      <c r="DA222" s="266"/>
      <c r="DB222" s="266"/>
      <c r="DC222" s="266"/>
      <c r="DD222" s="266"/>
      <c r="DE222" s="266"/>
      <c r="DF222" s="266"/>
      <c r="DG222" s="266"/>
      <c r="DH222" s="266"/>
      <c r="DI222" s="266"/>
      <c r="DJ222" s="266"/>
      <c r="DK222" s="266"/>
      <c r="DL222" s="266"/>
    </row>
    <row r="223" spans="1:116" x14ac:dyDescent="0.35">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266"/>
      <c r="BT223" s="266"/>
      <c r="BU223" s="266"/>
      <c r="BV223" s="266"/>
      <c r="BW223" s="266"/>
      <c r="BX223" s="266"/>
      <c r="BY223" s="266"/>
      <c r="BZ223" s="266"/>
      <c r="CA223" s="266"/>
      <c r="CB223" s="266"/>
      <c r="CC223" s="266"/>
      <c r="CD223" s="266"/>
      <c r="CE223" s="266"/>
      <c r="CF223" s="266"/>
      <c r="CG223" s="266"/>
      <c r="CH223" s="266"/>
      <c r="CI223" s="266"/>
      <c r="CJ223" s="266"/>
      <c r="CK223" s="266"/>
      <c r="CL223" s="266"/>
      <c r="CM223" s="266"/>
      <c r="CN223" s="266"/>
      <c r="CO223" s="266"/>
      <c r="CP223" s="266"/>
      <c r="CQ223" s="266"/>
      <c r="CR223" s="266"/>
      <c r="CS223" s="266"/>
      <c r="CT223" s="266"/>
      <c r="CU223" s="266"/>
      <c r="CV223" s="266"/>
      <c r="CW223" s="266"/>
      <c r="CX223" s="266"/>
      <c r="CY223" s="266"/>
      <c r="CZ223" s="266"/>
      <c r="DA223" s="266"/>
      <c r="DB223" s="266"/>
      <c r="DC223" s="266"/>
      <c r="DD223" s="266"/>
      <c r="DE223" s="266"/>
      <c r="DF223" s="266"/>
      <c r="DG223" s="266"/>
      <c r="DH223" s="266"/>
      <c r="DI223" s="266"/>
      <c r="DJ223" s="266"/>
      <c r="DK223" s="266"/>
      <c r="DL223" s="266"/>
    </row>
    <row r="224" spans="1:116" x14ac:dyDescent="0.35">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c r="BI224" s="266"/>
      <c r="BJ224" s="266"/>
      <c r="BK224" s="266"/>
      <c r="BL224" s="266"/>
      <c r="BM224" s="266"/>
      <c r="BN224" s="266"/>
      <c r="BO224" s="266"/>
      <c r="BP224" s="266"/>
      <c r="BQ224" s="266"/>
      <c r="BR224" s="266"/>
      <c r="BS224" s="266"/>
      <c r="BT224" s="266"/>
      <c r="BU224" s="266"/>
      <c r="BV224" s="266"/>
      <c r="BW224" s="266"/>
      <c r="BX224" s="266"/>
      <c r="BY224" s="266"/>
      <c r="BZ224" s="266"/>
      <c r="CA224" s="266"/>
      <c r="CB224" s="266"/>
      <c r="CC224" s="266"/>
      <c r="CD224" s="266"/>
      <c r="CE224" s="266"/>
      <c r="CF224" s="266"/>
      <c r="CG224" s="266"/>
      <c r="CH224" s="266"/>
      <c r="CI224" s="266"/>
      <c r="CJ224" s="266"/>
      <c r="CK224" s="266"/>
      <c r="CL224" s="266"/>
      <c r="CM224" s="266"/>
      <c r="CN224" s="266"/>
      <c r="CO224" s="266"/>
      <c r="CP224" s="266"/>
      <c r="CQ224" s="266"/>
      <c r="CR224" s="266"/>
      <c r="CS224" s="266"/>
      <c r="CT224" s="266"/>
      <c r="CU224" s="266"/>
      <c r="CV224" s="266"/>
      <c r="CW224" s="266"/>
      <c r="CX224" s="266"/>
      <c r="CY224" s="266"/>
      <c r="CZ224" s="266"/>
      <c r="DA224" s="266"/>
      <c r="DB224" s="266"/>
      <c r="DC224" s="266"/>
      <c r="DD224" s="266"/>
      <c r="DE224" s="266"/>
      <c r="DF224" s="266"/>
      <c r="DG224" s="266"/>
      <c r="DH224" s="266"/>
      <c r="DI224" s="266"/>
      <c r="DJ224" s="266"/>
      <c r="DK224" s="266"/>
      <c r="DL224" s="266"/>
    </row>
    <row r="225" spans="1:116" x14ac:dyDescent="0.35">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c r="BI225" s="266"/>
      <c r="BJ225" s="266"/>
      <c r="BK225" s="266"/>
      <c r="BL225" s="266"/>
      <c r="BM225" s="266"/>
      <c r="BN225" s="266"/>
      <c r="BO225" s="266"/>
      <c r="BP225" s="266"/>
      <c r="BQ225" s="266"/>
      <c r="BR225" s="266"/>
      <c r="BS225" s="266"/>
      <c r="BT225" s="266"/>
      <c r="BU225" s="266"/>
      <c r="BV225" s="266"/>
      <c r="BW225" s="266"/>
      <c r="BX225" s="266"/>
      <c r="BY225" s="266"/>
      <c r="BZ225" s="266"/>
      <c r="CA225" s="266"/>
      <c r="CB225" s="266"/>
      <c r="CC225" s="266"/>
      <c r="CD225" s="266"/>
      <c r="CE225" s="266"/>
      <c r="CF225" s="266"/>
      <c r="CG225" s="266"/>
      <c r="CH225" s="266"/>
      <c r="CI225" s="266"/>
      <c r="CJ225" s="266"/>
      <c r="CK225" s="266"/>
      <c r="CL225" s="266"/>
      <c r="CM225" s="266"/>
      <c r="CN225" s="266"/>
      <c r="CO225" s="266"/>
      <c r="CP225" s="266"/>
      <c r="CQ225" s="266"/>
      <c r="CR225" s="266"/>
      <c r="CS225" s="266"/>
      <c r="CT225" s="266"/>
      <c r="CU225" s="266"/>
      <c r="CV225" s="266"/>
      <c r="CW225" s="266"/>
      <c r="CX225" s="266"/>
      <c r="CY225" s="266"/>
      <c r="CZ225" s="266"/>
      <c r="DA225" s="266"/>
      <c r="DB225" s="266"/>
      <c r="DC225" s="266"/>
      <c r="DD225" s="266"/>
      <c r="DE225" s="266"/>
      <c r="DF225" s="266"/>
      <c r="DG225" s="266"/>
      <c r="DH225" s="266"/>
      <c r="DI225" s="266"/>
      <c r="DJ225" s="266"/>
      <c r="DK225" s="266"/>
      <c r="DL225" s="266"/>
    </row>
    <row r="226" spans="1:116" x14ac:dyDescent="0.35">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c r="BI226" s="266"/>
      <c r="BJ226" s="266"/>
      <c r="BK226" s="266"/>
      <c r="BL226" s="266"/>
      <c r="BM226" s="266"/>
      <c r="BN226" s="266"/>
      <c r="BO226" s="266"/>
      <c r="BP226" s="266"/>
      <c r="BQ226" s="266"/>
      <c r="BR226" s="266"/>
      <c r="BS226" s="266"/>
      <c r="BT226" s="266"/>
      <c r="BU226" s="266"/>
      <c r="BV226" s="266"/>
      <c r="BW226" s="266"/>
      <c r="BX226" s="266"/>
      <c r="BY226" s="266"/>
      <c r="BZ226" s="266"/>
      <c r="CA226" s="266"/>
      <c r="CB226" s="266"/>
      <c r="CC226" s="266"/>
      <c r="CD226" s="266"/>
      <c r="CE226" s="266"/>
      <c r="CF226" s="266"/>
      <c r="CG226" s="266"/>
      <c r="CH226" s="266"/>
      <c r="CI226" s="266"/>
      <c r="CJ226" s="266"/>
      <c r="CK226" s="266"/>
      <c r="CL226" s="266"/>
      <c r="CM226" s="266"/>
      <c r="CN226" s="266"/>
      <c r="CO226" s="266"/>
      <c r="CP226" s="266"/>
      <c r="CQ226" s="266"/>
      <c r="CR226" s="266"/>
      <c r="CS226" s="266"/>
      <c r="CT226" s="266"/>
      <c r="CU226" s="266"/>
      <c r="CV226" s="266"/>
      <c r="CW226" s="266"/>
      <c r="CX226" s="266"/>
      <c r="CY226" s="266"/>
      <c r="CZ226" s="266"/>
      <c r="DA226" s="266"/>
      <c r="DB226" s="266"/>
      <c r="DC226" s="266"/>
      <c r="DD226" s="266"/>
      <c r="DE226" s="266"/>
      <c r="DF226" s="266"/>
      <c r="DG226" s="266"/>
      <c r="DH226" s="266"/>
      <c r="DI226" s="266"/>
      <c r="DJ226" s="266"/>
      <c r="DK226" s="266"/>
      <c r="DL226" s="266"/>
    </row>
    <row r="227" spans="1:116" x14ac:dyDescent="0.35">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c r="BI227" s="266"/>
      <c r="BJ227" s="266"/>
      <c r="BK227" s="266"/>
      <c r="BL227" s="266"/>
      <c r="BM227" s="266"/>
      <c r="BN227" s="266"/>
      <c r="BO227" s="266"/>
      <c r="BP227" s="266"/>
      <c r="BQ227" s="266"/>
      <c r="BR227" s="266"/>
      <c r="BS227" s="266"/>
      <c r="BT227" s="266"/>
      <c r="BU227" s="266"/>
      <c r="BV227" s="266"/>
      <c r="BW227" s="266"/>
      <c r="BX227" s="266"/>
      <c r="BY227" s="266"/>
      <c r="BZ227" s="266"/>
      <c r="CA227" s="266"/>
      <c r="CB227" s="266"/>
      <c r="CC227" s="266"/>
      <c r="CD227" s="266"/>
      <c r="CE227" s="266"/>
      <c r="CF227" s="266"/>
      <c r="CG227" s="266"/>
      <c r="CH227" s="266"/>
      <c r="CI227" s="266"/>
      <c r="CJ227" s="266"/>
      <c r="CK227" s="266"/>
      <c r="CL227" s="266"/>
      <c r="CM227" s="266"/>
      <c r="CN227" s="266"/>
      <c r="CO227" s="266"/>
      <c r="CP227" s="266"/>
      <c r="CQ227" s="266"/>
      <c r="CR227" s="266"/>
      <c r="CS227" s="266"/>
      <c r="CT227" s="266"/>
      <c r="CU227" s="266"/>
      <c r="CV227" s="266"/>
      <c r="CW227" s="266"/>
      <c r="CX227" s="266"/>
      <c r="CY227" s="266"/>
      <c r="CZ227" s="266"/>
      <c r="DA227" s="266"/>
      <c r="DB227" s="266"/>
      <c r="DC227" s="266"/>
      <c r="DD227" s="266"/>
      <c r="DE227" s="266"/>
      <c r="DF227" s="266"/>
      <c r="DG227" s="266"/>
      <c r="DH227" s="266"/>
      <c r="DI227" s="266"/>
      <c r="DJ227" s="266"/>
      <c r="DK227" s="266"/>
      <c r="DL227" s="266"/>
    </row>
    <row r="228" spans="1:116" x14ac:dyDescent="0.35">
      <c r="A228" s="266"/>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c r="BI228" s="266"/>
      <c r="BJ228" s="266"/>
      <c r="BK228" s="266"/>
      <c r="BL228" s="266"/>
      <c r="BM228" s="266"/>
      <c r="BN228" s="266"/>
      <c r="BO228" s="266"/>
      <c r="BP228" s="266"/>
      <c r="BQ228" s="266"/>
      <c r="BR228" s="266"/>
      <c r="BS228" s="266"/>
      <c r="BT228" s="266"/>
      <c r="BU228" s="266"/>
      <c r="BV228" s="266"/>
      <c r="BW228" s="266"/>
      <c r="BX228" s="266"/>
      <c r="BY228" s="266"/>
      <c r="BZ228" s="266"/>
      <c r="CA228" s="266"/>
      <c r="CB228" s="266"/>
      <c r="CC228" s="266"/>
      <c r="CD228" s="266"/>
      <c r="CE228" s="266"/>
      <c r="CF228" s="266"/>
      <c r="CG228" s="266"/>
      <c r="CH228" s="266"/>
      <c r="CI228" s="266"/>
      <c r="CJ228" s="266"/>
      <c r="CK228" s="266"/>
      <c r="CL228" s="266"/>
      <c r="CM228" s="266"/>
      <c r="CN228" s="266"/>
      <c r="CO228" s="266"/>
      <c r="CP228" s="266"/>
      <c r="CQ228" s="266"/>
      <c r="CR228" s="266"/>
      <c r="CS228" s="266"/>
      <c r="CT228" s="266"/>
      <c r="CU228" s="266"/>
      <c r="CV228" s="266"/>
      <c r="CW228" s="266"/>
      <c r="CX228" s="266"/>
      <c r="CY228" s="266"/>
      <c r="CZ228" s="266"/>
      <c r="DA228" s="266"/>
      <c r="DB228" s="266"/>
      <c r="DC228" s="266"/>
      <c r="DD228" s="266"/>
      <c r="DE228" s="266"/>
      <c r="DF228" s="266"/>
      <c r="DG228" s="266"/>
      <c r="DH228" s="266"/>
      <c r="DI228" s="266"/>
      <c r="DJ228" s="266"/>
      <c r="DK228" s="266"/>
      <c r="DL228" s="266"/>
    </row>
    <row r="229" spans="1:116" x14ac:dyDescent="0.35">
      <c r="A229" s="266"/>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c r="BI229" s="266"/>
      <c r="BJ229" s="266"/>
      <c r="BK229" s="266"/>
      <c r="BL229" s="266"/>
      <c r="BM229" s="266"/>
      <c r="BN229" s="266"/>
      <c r="BO229" s="266"/>
      <c r="BP229" s="266"/>
      <c r="BQ229" s="266"/>
      <c r="BR229" s="266"/>
      <c r="BS229" s="266"/>
      <c r="BT229" s="266"/>
      <c r="BU229" s="266"/>
      <c r="BV229" s="266"/>
      <c r="BW229" s="266"/>
      <c r="BX229" s="266"/>
      <c r="BY229" s="266"/>
      <c r="BZ229" s="266"/>
      <c r="CA229" s="266"/>
      <c r="CB229" s="266"/>
      <c r="CC229" s="266"/>
      <c r="CD229" s="266"/>
      <c r="CE229" s="266"/>
      <c r="CF229" s="266"/>
      <c r="CG229" s="266"/>
      <c r="CH229" s="266"/>
      <c r="CI229" s="266"/>
      <c r="CJ229" s="266"/>
      <c r="CK229" s="266"/>
      <c r="CL229" s="266"/>
      <c r="CM229" s="266"/>
      <c r="CN229" s="266"/>
      <c r="CO229" s="266"/>
      <c r="CP229" s="266"/>
      <c r="CQ229" s="266"/>
      <c r="CR229" s="266"/>
      <c r="CS229" s="266"/>
      <c r="CT229" s="266"/>
      <c r="CU229" s="266"/>
      <c r="CV229" s="266"/>
      <c r="CW229" s="266"/>
      <c r="CX229" s="266"/>
      <c r="CY229" s="266"/>
      <c r="CZ229" s="266"/>
      <c r="DA229" s="266"/>
      <c r="DB229" s="266"/>
      <c r="DC229" s="266"/>
      <c r="DD229" s="266"/>
      <c r="DE229" s="266"/>
      <c r="DF229" s="266"/>
      <c r="DG229" s="266"/>
      <c r="DH229" s="266"/>
      <c r="DI229" s="266"/>
      <c r="DJ229" s="266"/>
      <c r="DK229" s="266"/>
      <c r="DL229" s="266"/>
    </row>
    <row r="230" spans="1:116" x14ac:dyDescent="0.35">
      <c r="A230" s="266"/>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c r="BI230" s="266"/>
      <c r="BJ230" s="266"/>
      <c r="BK230" s="266"/>
      <c r="BL230" s="266"/>
      <c r="BM230" s="266"/>
      <c r="BN230" s="266"/>
      <c r="BO230" s="266"/>
      <c r="BP230" s="266"/>
      <c r="BQ230" s="266"/>
      <c r="BR230" s="266"/>
      <c r="BS230" s="266"/>
      <c r="BT230" s="266"/>
      <c r="BU230" s="266"/>
      <c r="BV230" s="266"/>
      <c r="BW230" s="266"/>
      <c r="BX230" s="266"/>
      <c r="BY230" s="266"/>
      <c r="BZ230" s="266"/>
      <c r="CA230" s="266"/>
      <c r="CB230" s="266"/>
      <c r="CC230" s="266"/>
      <c r="CD230" s="266"/>
      <c r="CE230" s="266"/>
      <c r="CF230" s="266"/>
      <c r="CG230" s="266"/>
      <c r="CH230" s="266"/>
      <c r="CI230" s="266"/>
      <c r="CJ230" s="266"/>
      <c r="CK230" s="266"/>
      <c r="CL230" s="266"/>
      <c r="CM230" s="266"/>
      <c r="CN230" s="266"/>
      <c r="CO230" s="266"/>
      <c r="CP230" s="266"/>
      <c r="CQ230" s="266"/>
      <c r="CR230" s="266"/>
      <c r="CS230" s="266"/>
      <c r="CT230" s="266"/>
      <c r="CU230" s="266"/>
      <c r="CV230" s="266"/>
      <c r="CW230" s="266"/>
      <c r="CX230" s="266"/>
      <c r="CY230" s="266"/>
      <c r="CZ230" s="266"/>
      <c r="DA230" s="266"/>
      <c r="DB230" s="266"/>
      <c r="DC230" s="266"/>
      <c r="DD230" s="266"/>
      <c r="DE230" s="266"/>
      <c r="DF230" s="266"/>
      <c r="DG230" s="266"/>
      <c r="DH230" s="266"/>
      <c r="DI230" s="266"/>
      <c r="DJ230" s="266"/>
      <c r="DK230" s="266"/>
      <c r="DL230" s="266"/>
    </row>
    <row r="231" spans="1:116" x14ac:dyDescent="0.35">
      <c r="A231" s="266"/>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c r="AA231" s="266"/>
      <c r="AB231" s="266"/>
      <c r="AC231" s="266"/>
      <c r="AD231" s="266"/>
      <c r="AE231" s="266"/>
      <c r="AF231" s="266"/>
      <c r="AG231" s="266"/>
      <c r="AH231" s="266"/>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c r="BI231" s="266"/>
      <c r="BJ231" s="266"/>
      <c r="BK231" s="266"/>
      <c r="BL231" s="266"/>
      <c r="BM231" s="266"/>
      <c r="BN231" s="266"/>
      <c r="BO231" s="266"/>
      <c r="BP231" s="266"/>
      <c r="BQ231" s="266"/>
      <c r="BR231" s="266"/>
      <c r="BS231" s="266"/>
      <c r="BT231" s="266"/>
      <c r="BU231" s="266"/>
      <c r="BV231" s="266"/>
      <c r="BW231" s="266"/>
      <c r="BX231" s="266"/>
      <c r="BY231" s="266"/>
      <c r="BZ231" s="266"/>
      <c r="CA231" s="266"/>
      <c r="CB231" s="266"/>
      <c r="CC231" s="266"/>
      <c r="CD231" s="266"/>
      <c r="CE231" s="266"/>
      <c r="CF231" s="266"/>
      <c r="CG231" s="266"/>
      <c r="CH231" s="266"/>
      <c r="CI231" s="266"/>
      <c r="CJ231" s="266"/>
      <c r="CK231" s="266"/>
      <c r="CL231" s="266"/>
      <c r="CM231" s="266"/>
      <c r="CN231" s="266"/>
      <c r="CO231" s="266"/>
      <c r="CP231" s="266"/>
      <c r="CQ231" s="266"/>
      <c r="CR231" s="266"/>
      <c r="CS231" s="266"/>
      <c r="CT231" s="266"/>
      <c r="CU231" s="266"/>
      <c r="CV231" s="266"/>
      <c r="CW231" s="266"/>
      <c r="CX231" s="266"/>
      <c r="CY231" s="266"/>
      <c r="CZ231" s="266"/>
      <c r="DA231" s="266"/>
      <c r="DB231" s="266"/>
      <c r="DC231" s="266"/>
      <c r="DD231" s="266"/>
      <c r="DE231" s="266"/>
      <c r="DF231" s="266"/>
      <c r="DG231" s="266"/>
      <c r="DH231" s="266"/>
      <c r="DI231" s="266"/>
      <c r="DJ231" s="266"/>
      <c r="DK231" s="266"/>
      <c r="DL231" s="266"/>
    </row>
    <row r="232" spans="1:116" x14ac:dyDescent="0.35">
      <c r="A232" s="266"/>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c r="BI232" s="266"/>
      <c r="BJ232" s="266"/>
      <c r="BK232" s="266"/>
      <c r="BL232" s="266"/>
      <c r="BM232" s="266"/>
      <c r="BN232" s="266"/>
      <c r="BO232" s="266"/>
      <c r="BP232" s="266"/>
      <c r="BQ232" s="266"/>
      <c r="BR232" s="266"/>
      <c r="BS232" s="266"/>
      <c r="BT232" s="266"/>
      <c r="BU232" s="266"/>
      <c r="BV232" s="266"/>
      <c r="BW232" s="266"/>
      <c r="BX232" s="266"/>
      <c r="BY232" s="266"/>
      <c r="BZ232" s="266"/>
      <c r="CA232" s="266"/>
      <c r="CB232" s="266"/>
      <c r="CC232" s="266"/>
      <c r="CD232" s="266"/>
      <c r="CE232" s="266"/>
      <c r="CF232" s="266"/>
      <c r="CG232" s="266"/>
      <c r="CH232" s="266"/>
      <c r="CI232" s="266"/>
      <c r="CJ232" s="266"/>
      <c r="CK232" s="266"/>
      <c r="CL232" s="266"/>
      <c r="CM232" s="266"/>
      <c r="CN232" s="266"/>
      <c r="CO232" s="266"/>
      <c r="CP232" s="266"/>
      <c r="CQ232" s="266"/>
      <c r="CR232" s="266"/>
      <c r="CS232" s="266"/>
      <c r="CT232" s="266"/>
      <c r="CU232" s="266"/>
      <c r="CV232" s="266"/>
      <c r="CW232" s="266"/>
      <c r="CX232" s="266"/>
      <c r="CY232" s="266"/>
      <c r="CZ232" s="266"/>
      <c r="DA232" s="266"/>
      <c r="DB232" s="266"/>
      <c r="DC232" s="266"/>
      <c r="DD232" s="266"/>
      <c r="DE232" s="266"/>
      <c r="DF232" s="266"/>
      <c r="DG232" s="266"/>
      <c r="DH232" s="266"/>
      <c r="DI232" s="266"/>
      <c r="DJ232" s="266"/>
      <c r="DK232" s="266"/>
      <c r="DL232" s="266"/>
    </row>
    <row r="233" spans="1:116" x14ac:dyDescent="0.35">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c r="AH233" s="266"/>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c r="BI233" s="266"/>
      <c r="BJ233" s="266"/>
      <c r="BK233" s="266"/>
      <c r="BL233" s="266"/>
      <c r="BM233" s="266"/>
      <c r="BN233" s="266"/>
      <c r="BO233" s="266"/>
      <c r="BP233" s="266"/>
      <c r="BQ233" s="266"/>
      <c r="BR233" s="266"/>
      <c r="BS233" s="266"/>
      <c r="BT233" s="266"/>
      <c r="BU233" s="266"/>
      <c r="BV233" s="266"/>
      <c r="BW233" s="266"/>
      <c r="BX233" s="266"/>
      <c r="BY233" s="266"/>
      <c r="BZ233" s="266"/>
      <c r="CA233" s="266"/>
      <c r="CB233" s="266"/>
      <c r="CC233" s="266"/>
      <c r="CD233" s="266"/>
      <c r="CE233" s="266"/>
      <c r="CF233" s="266"/>
      <c r="CG233" s="266"/>
      <c r="CH233" s="266"/>
      <c r="CI233" s="266"/>
      <c r="CJ233" s="266"/>
      <c r="CK233" s="266"/>
      <c r="CL233" s="266"/>
      <c r="CM233" s="266"/>
      <c r="CN233" s="266"/>
      <c r="CO233" s="266"/>
      <c r="CP233" s="266"/>
      <c r="CQ233" s="266"/>
      <c r="CR233" s="266"/>
      <c r="CS233" s="266"/>
      <c r="CT233" s="266"/>
      <c r="CU233" s="266"/>
      <c r="CV233" s="266"/>
      <c r="CW233" s="266"/>
      <c r="CX233" s="266"/>
      <c r="CY233" s="266"/>
      <c r="CZ233" s="266"/>
      <c r="DA233" s="266"/>
      <c r="DB233" s="266"/>
      <c r="DC233" s="266"/>
      <c r="DD233" s="266"/>
      <c r="DE233" s="266"/>
      <c r="DF233" s="266"/>
      <c r="DG233" s="266"/>
      <c r="DH233" s="266"/>
      <c r="DI233" s="266"/>
      <c r="DJ233" s="266"/>
      <c r="DK233" s="266"/>
      <c r="DL233" s="266"/>
    </row>
    <row r="234" spans="1:116" x14ac:dyDescent="0.35">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c r="BI234" s="266"/>
      <c r="BJ234" s="266"/>
      <c r="BK234" s="266"/>
      <c r="BL234" s="266"/>
      <c r="BM234" s="266"/>
      <c r="BN234" s="266"/>
      <c r="BO234" s="266"/>
      <c r="BP234" s="266"/>
      <c r="BQ234" s="266"/>
      <c r="BR234" s="266"/>
      <c r="BS234" s="266"/>
      <c r="BT234" s="266"/>
      <c r="BU234" s="266"/>
      <c r="BV234" s="266"/>
      <c r="BW234" s="266"/>
      <c r="BX234" s="266"/>
      <c r="BY234" s="266"/>
      <c r="BZ234" s="266"/>
      <c r="CA234" s="266"/>
      <c r="CB234" s="266"/>
      <c r="CC234" s="266"/>
      <c r="CD234" s="266"/>
      <c r="CE234" s="266"/>
      <c r="CF234" s="266"/>
      <c r="CG234" s="266"/>
      <c r="CH234" s="266"/>
      <c r="CI234" s="266"/>
      <c r="CJ234" s="266"/>
      <c r="CK234" s="266"/>
      <c r="CL234" s="266"/>
      <c r="CM234" s="266"/>
      <c r="CN234" s="266"/>
      <c r="CO234" s="266"/>
      <c r="CP234" s="266"/>
      <c r="CQ234" s="266"/>
      <c r="CR234" s="266"/>
      <c r="CS234" s="266"/>
      <c r="CT234" s="266"/>
      <c r="CU234" s="266"/>
      <c r="CV234" s="266"/>
      <c r="CW234" s="266"/>
      <c r="CX234" s="266"/>
      <c r="CY234" s="266"/>
      <c r="CZ234" s="266"/>
      <c r="DA234" s="266"/>
      <c r="DB234" s="266"/>
      <c r="DC234" s="266"/>
      <c r="DD234" s="266"/>
      <c r="DE234" s="266"/>
      <c r="DF234" s="266"/>
      <c r="DG234" s="266"/>
      <c r="DH234" s="266"/>
      <c r="DI234" s="266"/>
      <c r="DJ234" s="266"/>
      <c r="DK234" s="266"/>
      <c r="DL234" s="266"/>
    </row>
    <row r="235" spans="1:116" x14ac:dyDescent="0.35">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c r="BI235" s="266"/>
      <c r="BJ235" s="266"/>
      <c r="BK235" s="266"/>
      <c r="BL235" s="266"/>
      <c r="BM235" s="266"/>
      <c r="BN235" s="266"/>
      <c r="BO235" s="266"/>
      <c r="BP235" s="266"/>
      <c r="BQ235" s="266"/>
      <c r="BR235" s="266"/>
      <c r="BS235" s="266"/>
      <c r="BT235" s="266"/>
      <c r="BU235" s="266"/>
      <c r="BV235" s="266"/>
      <c r="BW235" s="266"/>
      <c r="BX235" s="266"/>
      <c r="BY235" s="266"/>
      <c r="BZ235" s="266"/>
      <c r="CA235" s="266"/>
      <c r="CB235" s="266"/>
      <c r="CC235" s="266"/>
      <c r="CD235" s="266"/>
      <c r="CE235" s="266"/>
      <c r="CF235" s="266"/>
      <c r="CG235" s="266"/>
      <c r="CH235" s="266"/>
      <c r="CI235" s="266"/>
      <c r="CJ235" s="266"/>
      <c r="CK235" s="266"/>
      <c r="CL235" s="266"/>
      <c r="CM235" s="266"/>
      <c r="CN235" s="266"/>
      <c r="CO235" s="266"/>
      <c r="CP235" s="266"/>
      <c r="CQ235" s="266"/>
      <c r="CR235" s="266"/>
      <c r="CS235" s="266"/>
      <c r="CT235" s="266"/>
      <c r="CU235" s="266"/>
      <c r="CV235" s="266"/>
      <c r="CW235" s="266"/>
      <c r="CX235" s="266"/>
      <c r="CY235" s="266"/>
      <c r="CZ235" s="266"/>
      <c r="DA235" s="266"/>
      <c r="DB235" s="266"/>
      <c r="DC235" s="266"/>
      <c r="DD235" s="266"/>
      <c r="DE235" s="266"/>
      <c r="DF235" s="266"/>
      <c r="DG235" s="266"/>
      <c r="DH235" s="266"/>
      <c r="DI235" s="266"/>
      <c r="DJ235" s="266"/>
      <c r="DK235" s="266"/>
      <c r="DL235" s="266"/>
    </row>
    <row r="236" spans="1:116" x14ac:dyDescent="0.35">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c r="BI236" s="266"/>
      <c r="BJ236" s="266"/>
      <c r="BK236" s="266"/>
      <c r="BL236" s="266"/>
      <c r="BM236" s="266"/>
      <c r="BN236" s="266"/>
      <c r="BO236" s="266"/>
      <c r="BP236" s="266"/>
      <c r="BQ236" s="266"/>
      <c r="BR236" s="266"/>
      <c r="BS236" s="266"/>
      <c r="BT236" s="266"/>
      <c r="BU236" s="266"/>
      <c r="BV236" s="266"/>
      <c r="BW236" s="266"/>
      <c r="BX236" s="266"/>
      <c r="BY236" s="266"/>
      <c r="BZ236" s="266"/>
      <c r="CA236" s="266"/>
      <c r="CB236" s="266"/>
      <c r="CC236" s="266"/>
      <c r="CD236" s="266"/>
      <c r="CE236" s="266"/>
      <c r="CF236" s="266"/>
      <c r="CG236" s="266"/>
      <c r="CH236" s="266"/>
      <c r="CI236" s="266"/>
      <c r="CJ236" s="266"/>
      <c r="CK236" s="266"/>
      <c r="CL236" s="266"/>
      <c r="CM236" s="266"/>
      <c r="CN236" s="266"/>
      <c r="CO236" s="266"/>
      <c r="CP236" s="266"/>
      <c r="CQ236" s="266"/>
      <c r="CR236" s="266"/>
      <c r="CS236" s="266"/>
      <c r="CT236" s="266"/>
      <c r="CU236" s="266"/>
      <c r="CV236" s="266"/>
      <c r="CW236" s="266"/>
      <c r="CX236" s="266"/>
      <c r="CY236" s="266"/>
      <c r="CZ236" s="266"/>
      <c r="DA236" s="266"/>
      <c r="DB236" s="266"/>
      <c r="DC236" s="266"/>
      <c r="DD236" s="266"/>
      <c r="DE236" s="266"/>
      <c r="DF236" s="266"/>
      <c r="DG236" s="266"/>
      <c r="DH236" s="266"/>
      <c r="DI236" s="266"/>
      <c r="DJ236" s="266"/>
      <c r="DK236" s="266"/>
      <c r="DL236" s="266"/>
    </row>
    <row r="237" spans="1:116" x14ac:dyDescent="0.35">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c r="BK237" s="266"/>
      <c r="BL237" s="266"/>
      <c r="BM237" s="266"/>
      <c r="BN237" s="266"/>
      <c r="BO237" s="266"/>
      <c r="BP237" s="266"/>
      <c r="BQ237" s="266"/>
      <c r="BR237" s="266"/>
      <c r="BS237" s="266"/>
      <c r="BT237" s="266"/>
      <c r="BU237" s="266"/>
      <c r="BV237" s="266"/>
      <c r="BW237" s="266"/>
      <c r="BX237" s="266"/>
      <c r="BY237" s="266"/>
      <c r="BZ237" s="266"/>
      <c r="CA237" s="266"/>
      <c r="CB237" s="266"/>
      <c r="CC237" s="266"/>
      <c r="CD237" s="266"/>
      <c r="CE237" s="266"/>
      <c r="CF237" s="266"/>
      <c r="CG237" s="266"/>
      <c r="CH237" s="266"/>
      <c r="CI237" s="266"/>
      <c r="CJ237" s="266"/>
      <c r="CK237" s="266"/>
      <c r="CL237" s="266"/>
      <c r="CM237" s="266"/>
      <c r="CN237" s="266"/>
      <c r="CO237" s="266"/>
      <c r="CP237" s="266"/>
      <c r="CQ237" s="266"/>
      <c r="CR237" s="266"/>
      <c r="CS237" s="266"/>
      <c r="CT237" s="266"/>
      <c r="CU237" s="266"/>
      <c r="CV237" s="266"/>
      <c r="CW237" s="266"/>
      <c r="CX237" s="266"/>
      <c r="CY237" s="266"/>
      <c r="CZ237" s="266"/>
      <c r="DA237" s="266"/>
      <c r="DB237" s="266"/>
      <c r="DC237" s="266"/>
      <c r="DD237" s="266"/>
      <c r="DE237" s="266"/>
      <c r="DF237" s="266"/>
      <c r="DG237" s="266"/>
      <c r="DH237" s="266"/>
      <c r="DI237" s="266"/>
      <c r="DJ237" s="266"/>
      <c r="DK237" s="266"/>
      <c r="DL237" s="266"/>
    </row>
    <row r="238" spans="1:116" x14ac:dyDescent="0.35">
      <c r="A238" s="266"/>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c r="BI238" s="266"/>
      <c r="BJ238" s="266"/>
      <c r="BK238" s="266"/>
      <c r="BL238" s="266"/>
      <c r="BM238" s="266"/>
      <c r="BN238" s="266"/>
      <c r="BO238" s="266"/>
      <c r="BP238" s="266"/>
      <c r="BQ238" s="266"/>
      <c r="BR238" s="266"/>
      <c r="BS238" s="266"/>
      <c r="BT238" s="266"/>
      <c r="BU238" s="266"/>
      <c r="BV238" s="266"/>
      <c r="BW238" s="266"/>
      <c r="BX238" s="266"/>
      <c r="BY238" s="266"/>
      <c r="BZ238" s="266"/>
      <c r="CA238" s="266"/>
      <c r="CB238" s="266"/>
      <c r="CC238" s="266"/>
      <c r="CD238" s="266"/>
      <c r="CE238" s="266"/>
      <c r="CF238" s="266"/>
      <c r="CG238" s="266"/>
      <c r="CH238" s="266"/>
      <c r="CI238" s="266"/>
      <c r="CJ238" s="266"/>
      <c r="CK238" s="266"/>
      <c r="CL238" s="266"/>
      <c r="CM238" s="266"/>
      <c r="CN238" s="266"/>
      <c r="CO238" s="266"/>
      <c r="CP238" s="266"/>
      <c r="CQ238" s="266"/>
      <c r="CR238" s="266"/>
      <c r="CS238" s="266"/>
      <c r="CT238" s="266"/>
      <c r="CU238" s="266"/>
      <c r="CV238" s="266"/>
      <c r="CW238" s="266"/>
      <c r="CX238" s="266"/>
      <c r="CY238" s="266"/>
      <c r="CZ238" s="266"/>
      <c r="DA238" s="266"/>
      <c r="DB238" s="266"/>
      <c r="DC238" s="266"/>
      <c r="DD238" s="266"/>
      <c r="DE238" s="266"/>
      <c r="DF238" s="266"/>
      <c r="DG238" s="266"/>
      <c r="DH238" s="266"/>
      <c r="DI238" s="266"/>
      <c r="DJ238" s="266"/>
      <c r="DK238" s="266"/>
      <c r="DL238" s="266"/>
    </row>
    <row r="239" spans="1:116" x14ac:dyDescent="0.35">
      <c r="A239" s="266"/>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c r="BI239" s="266"/>
      <c r="BJ239" s="266"/>
      <c r="BK239" s="266"/>
      <c r="BL239" s="266"/>
      <c r="BM239" s="266"/>
      <c r="BN239" s="266"/>
      <c r="BO239" s="266"/>
      <c r="BP239" s="266"/>
      <c r="BQ239" s="266"/>
      <c r="BR239" s="266"/>
      <c r="BS239" s="266"/>
      <c r="BT239" s="266"/>
      <c r="BU239" s="266"/>
      <c r="BV239" s="266"/>
      <c r="BW239" s="266"/>
      <c r="BX239" s="266"/>
      <c r="BY239" s="266"/>
      <c r="BZ239" s="266"/>
      <c r="CA239" s="266"/>
      <c r="CB239" s="266"/>
      <c r="CC239" s="266"/>
      <c r="CD239" s="266"/>
      <c r="CE239" s="266"/>
      <c r="CF239" s="266"/>
      <c r="CG239" s="266"/>
      <c r="CH239" s="266"/>
      <c r="CI239" s="266"/>
      <c r="CJ239" s="266"/>
      <c r="CK239" s="266"/>
      <c r="CL239" s="266"/>
      <c r="CM239" s="266"/>
      <c r="CN239" s="266"/>
      <c r="CO239" s="266"/>
      <c r="CP239" s="266"/>
      <c r="CQ239" s="266"/>
      <c r="CR239" s="266"/>
      <c r="CS239" s="266"/>
      <c r="CT239" s="266"/>
      <c r="CU239" s="266"/>
      <c r="CV239" s="266"/>
      <c r="CW239" s="266"/>
      <c r="CX239" s="266"/>
      <c r="CY239" s="266"/>
      <c r="CZ239" s="266"/>
      <c r="DA239" s="266"/>
      <c r="DB239" s="266"/>
      <c r="DC239" s="266"/>
      <c r="DD239" s="266"/>
      <c r="DE239" s="266"/>
      <c r="DF239" s="266"/>
      <c r="DG239" s="266"/>
      <c r="DH239" s="266"/>
      <c r="DI239" s="266"/>
      <c r="DJ239" s="266"/>
      <c r="DK239" s="266"/>
      <c r="DL239" s="266"/>
    </row>
    <row r="240" spans="1:116" x14ac:dyDescent="0.35">
      <c r="A240" s="266"/>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c r="BI240" s="266"/>
      <c r="BJ240" s="266"/>
      <c r="BK240" s="266"/>
      <c r="BL240" s="266"/>
      <c r="BM240" s="266"/>
      <c r="BN240" s="266"/>
      <c r="BO240" s="266"/>
      <c r="BP240" s="266"/>
      <c r="BQ240" s="266"/>
      <c r="BR240" s="266"/>
      <c r="BS240" s="266"/>
      <c r="BT240" s="266"/>
      <c r="BU240" s="266"/>
      <c r="BV240" s="266"/>
      <c r="BW240" s="266"/>
      <c r="BX240" s="266"/>
      <c r="BY240" s="266"/>
      <c r="BZ240" s="266"/>
      <c r="CA240" s="266"/>
      <c r="CB240" s="266"/>
      <c r="CC240" s="266"/>
      <c r="CD240" s="266"/>
      <c r="CE240" s="266"/>
      <c r="CF240" s="266"/>
      <c r="CG240" s="266"/>
      <c r="CH240" s="266"/>
      <c r="CI240" s="266"/>
      <c r="CJ240" s="266"/>
      <c r="CK240" s="266"/>
      <c r="CL240" s="266"/>
      <c r="CM240" s="266"/>
      <c r="CN240" s="266"/>
      <c r="CO240" s="266"/>
      <c r="CP240" s="266"/>
      <c r="CQ240" s="266"/>
      <c r="CR240" s="266"/>
      <c r="CS240" s="266"/>
      <c r="CT240" s="266"/>
      <c r="CU240" s="266"/>
      <c r="CV240" s="266"/>
      <c r="CW240" s="266"/>
      <c r="CX240" s="266"/>
      <c r="CY240" s="266"/>
      <c r="CZ240" s="266"/>
      <c r="DA240" s="266"/>
      <c r="DB240" s="266"/>
      <c r="DC240" s="266"/>
      <c r="DD240" s="266"/>
      <c r="DE240" s="266"/>
      <c r="DF240" s="266"/>
      <c r="DG240" s="266"/>
      <c r="DH240" s="266"/>
      <c r="DI240" s="266"/>
      <c r="DJ240" s="266"/>
      <c r="DK240" s="266"/>
      <c r="DL240" s="266"/>
    </row>
    <row r="241" spans="1:116" x14ac:dyDescent="0.35">
      <c r="A241" s="266"/>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c r="BI241" s="266"/>
      <c r="BJ241" s="266"/>
      <c r="BK241" s="266"/>
      <c r="BL241" s="266"/>
      <c r="BM241" s="266"/>
      <c r="BN241" s="266"/>
      <c r="BO241" s="266"/>
      <c r="BP241" s="266"/>
      <c r="BQ241" s="266"/>
      <c r="BR241" s="266"/>
      <c r="BS241" s="266"/>
      <c r="BT241" s="266"/>
      <c r="BU241" s="266"/>
      <c r="BV241" s="266"/>
      <c r="BW241" s="266"/>
      <c r="BX241" s="266"/>
      <c r="BY241" s="266"/>
      <c r="BZ241" s="266"/>
      <c r="CA241" s="266"/>
      <c r="CB241" s="266"/>
      <c r="CC241" s="266"/>
      <c r="CD241" s="266"/>
      <c r="CE241" s="266"/>
      <c r="CF241" s="266"/>
      <c r="CG241" s="266"/>
      <c r="CH241" s="266"/>
      <c r="CI241" s="266"/>
      <c r="CJ241" s="266"/>
      <c r="CK241" s="266"/>
      <c r="CL241" s="266"/>
      <c r="CM241" s="266"/>
      <c r="CN241" s="266"/>
      <c r="CO241" s="266"/>
      <c r="CP241" s="266"/>
      <c r="CQ241" s="266"/>
      <c r="CR241" s="266"/>
      <c r="CS241" s="266"/>
      <c r="CT241" s="266"/>
      <c r="CU241" s="266"/>
      <c r="CV241" s="266"/>
      <c r="CW241" s="266"/>
      <c r="CX241" s="266"/>
      <c r="CY241" s="266"/>
      <c r="CZ241" s="266"/>
      <c r="DA241" s="266"/>
      <c r="DB241" s="266"/>
      <c r="DC241" s="266"/>
      <c r="DD241" s="266"/>
      <c r="DE241" s="266"/>
      <c r="DF241" s="266"/>
      <c r="DG241" s="266"/>
      <c r="DH241" s="266"/>
      <c r="DI241" s="266"/>
      <c r="DJ241" s="266"/>
      <c r="DK241" s="266"/>
      <c r="DL241" s="266"/>
    </row>
    <row r="242" spans="1:116" x14ac:dyDescent="0.35">
      <c r="A242" s="266"/>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c r="BI242" s="266"/>
      <c r="BJ242" s="266"/>
      <c r="BK242" s="266"/>
      <c r="BL242" s="266"/>
      <c r="BM242" s="266"/>
      <c r="BN242" s="266"/>
      <c r="BO242" s="266"/>
      <c r="BP242" s="266"/>
      <c r="BQ242" s="266"/>
      <c r="BR242" s="266"/>
      <c r="BS242" s="266"/>
      <c r="BT242" s="266"/>
      <c r="BU242" s="266"/>
      <c r="BV242" s="266"/>
      <c r="BW242" s="266"/>
      <c r="BX242" s="266"/>
      <c r="BY242" s="266"/>
      <c r="BZ242" s="266"/>
      <c r="CA242" s="266"/>
      <c r="CB242" s="266"/>
      <c r="CC242" s="266"/>
      <c r="CD242" s="266"/>
      <c r="CE242" s="266"/>
      <c r="CF242" s="266"/>
      <c r="CG242" s="266"/>
      <c r="CH242" s="266"/>
      <c r="CI242" s="266"/>
      <c r="CJ242" s="266"/>
      <c r="CK242" s="266"/>
      <c r="CL242" s="266"/>
      <c r="CM242" s="266"/>
      <c r="CN242" s="266"/>
      <c r="CO242" s="266"/>
      <c r="CP242" s="266"/>
      <c r="CQ242" s="266"/>
      <c r="CR242" s="266"/>
      <c r="CS242" s="266"/>
      <c r="CT242" s="266"/>
      <c r="CU242" s="266"/>
      <c r="CV242" s="266"/>
      <c r="CW242" s="266"/>
      <c r="CX242" s="266"/>
      <c r="CY242" s="266"/>
      <c r="CZ242" s="266"/>
      <c r="DA242" s="266"/>
      <c r="DB242" s="266"/>
      <c r="DC242" s="266"/>
      <c r="DD242" s="266"/>
      <c r="DE242" s="266"/>
      <c r="DF242" s="266"/>
      <c r="DG242" s="266"/>
      <c r="DH242" s="266"/>
      <c r="DI242" s="266"/>
      <c r="DJ242" s="266"/>
      <c r="DK242" s="266"/>
      <c r="DL242" s="266"/>
    </row>
    <row r="243" spans="1:116" x14ac:dyDescent="0.35">
      <c r="A243" s="266"/>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c r="AH243" s="266"/>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c r="BI243" s="266"/>
      <c r="BJ243" s="266"/>
      <c r="BK243" s="266"/>
      <c r="BL243" s="266"/>
      <c r="BM243" s="266"/>
      <c r="BN243" s="266"/>
      <c r="BO243" s="266"/>
      <c r="BP243" s="266"/>
      <c r="BQ243" s="266"/>
      <c r="BR243" s="266"/>
      <c r="BS243" s="266"/>
      <c r="BT243" s="266"/>
      <c r="BU243" s="266"/>
      <c r="BV243" s="266"/>
      <c r="BW243" s="266"/>
      <c r="BX243" s="266"/>
      <c r="BY243" s="266"/>
      <c r="BZ243" s="266"/>
      <c r="CA243" s="266"/>
      <c r="CB243" s="266"/>
      <c r="CC243" s="266"/>
      <c r="CD243" s="266"/>
      <c r="CE243" s="266"/>
      <c r="CF243" s="266"/>
      <c r="CG243" s="266"/>
      <c r="CH243" s="266"/>
      <c r="CI243" s="266"/>
      <c r="CJ243" s="266"/>
      <c r="CK243" s="266"/>
      <c r="CL243" s="266"/>
      <c r="CM243" s="266"/>
      <c r="CN243" s="266"/>
      <c r="CO243" s="266"/>
      <c r="CP243" s="266"/>
      <c r="CQ243" s="266"/>
      <c r="CR243" s="266"/>
      <c r="CS243" s="266"/>
      <c r="CT243" s="266"/>
      <c r="CU243" s="266"/>
      <c r="CV243" s="266"/>
      <c r="CW243" s="266"/>
      <c r="CX243" s="266"/>
      <c r="CY243" s="266"/>
      <c r="CZ243" s="266"/>
      <c r="DA243" s="266"/>
      <c r="DB243" s="266"/>
      <c r="DC243" s="266"/>
      <c r="DD243" s="266"/>
      <c r="DE243" s="266"/>
      <c r="DF243" s="266"/>
      <c r="DG243" s="266"/>
      <c r="DH243" s="266"/>
      <c r="DI243" s="266"/>
      <c r="DJ243" s="266"/>
      <c r="DK243" s="266"/>
      <c r="DL243" s="266"/>
    </row>
    <row r="244" spans="1:116" x14ac:dyDescent="0.35">
      <c r="A244" s="266"/>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c r="AH244" s="266"/>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c r="BI244" s="266"/>
      <c r="BJ244" s="266"/>
      <c r="BK244" s="266"/>
      <c r="BL244" s="266"/>
      <c r="BM244" s="266"/>
      <c r="BN244" s="266"/>
      <c r="BO244" s="266"/>
      <c r="BP244" s="266"/>
      <c r="BQ244" s="266"/>
      <c r="BR244" s="266"/>
      <c r="BS244" s="266"/>
      <c r="BT244" s="266"/>
      <c r="BU244" s="266"/>
      <c r="BV244" s="266"/>
      <c r="BW244" s="266"/>
      <c r="BX244" s="266"/>
      <c r="BY244" s="266"/>
      <c r="BZ244" s="266"/>
      <c r="CA244" s="266"/>
      <c r="CB244" s="266"/>
      <c r="CC244" s="266"/>
      <c r="CD244" s="266"/>
      <c r="CE244" s="266"/>
      <c r="CF244" s="266"/>
      <c r="CG244" s="266"/>
      <c r="CH244" s="266"/>
      <c r="CI244" s="266"/>
      <c r="CJ244" s="266"/>
      <c r="CK244" s="266"/>
      <c r="CL244" s="266"/>
      <c r="CM244" s="266"/>
      <c r="CN244" s="266"/>
      <c r="CO244" s="266"/>
      <c r="CP244" s="266"/>
      <c r="CQ244" s="266"/>
      <c r="CR244" s="266"/>
      <c r="CS244" s="266"/>
      <c r="CT244" s="266"/>
      <c r="CU244" s="266"/>
      <c r="CV244" s="266"/>
      <c r="CW244" s="266"/>
      <c r="CX244" s="266"/>
      <c r="CY244" s="266"/>
      <c r="CZ244" s="266"/>
      <c r="DA244" s="266"/>
      <c r="DB244" s="266"/>
      <c r="DC244" s="266"/>
      <c r="DD244" s="266"/>
      <c r="DE244" s="266"/>
      <c r="DF244" s="266"/>
      <c r="DG244" s="266"/>
      <c r="DH244" s="266"/>
      <c r="DI244" s="266"/>
      <c r="DJ244" s="266"/>
      <c r="DK244" s="266"/>
      <c r="DL244" s="266"/>
    </row>
    <row r="245" spans="1:116" x14ac:dyDescent="0.35">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c r="AA245" s="266"/>
      <c r="AB245" s="266"/>
      <c r="AC245" s="266"/>
      <c r="AD245" s="266"/>
      <c r="AE245" s="266"/>
      <c r="AF245" s="266"/>
      <c r="AG245" s="266"/>
      <c r="AH245" s="266"/>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c r="BI245" s="266"/>
      <c r="BJ245" s="266"/>
      <c r="BK245" s="266"/>
      <c r="BL245" s="266"/>
      <c r="BM245" s="266"/>
      <c r="BN245" s="266"/>
      <c r="BO245" s="266"/>
      <c r="BP245" s="266"/>
      <c r="BQ245" s="266"/>
      <c r="BR245" s="266"/>
      <c r="BS245" s="266"/>
      <c r="BT245" s="266"/>
      <c r="BU245" s="266"/>
      <c r="BV245" s="266"/>
      <c r="BW245" s="266"/>
      <c r="BX245" s="266"/>
      <c r="BY245" s="266"/>
      <c r="BZ245" s="266"/>
      <c r="CA245" s="266"/>
      <c r="CB245" s="266"/>
      <c r="CC245" s="266"/>
      <c r="CD245" s="266"/>
      <c r="CE245" s="266"/>
      <c r="CF245" s="266"/>
      <c r="CG245" s="266"/>
      <c r="CH245" s="266"/>
      <c r="CI245" s="266"/>
      <c r="CJ245" s="266"/>
      <c r="CK245" s="266"/>
      <c r="CL245" s="266"/>
      <c r="CM245" s="266"/>
      <c r="CN245" s="266"/>
      <c r="CO245" s="266"/>
      <c r="CP245" s="266"/>
      <c r="CQ245" s="266"/>
      <c r="CR245" s="266"/>
      <c r="CS245" s="266"/>
      <c r="CT245" s="266"/>
      <c r="CU245" s="266"/>
      <c r="CV245" s="266"/>
      <c r="CW245" s="266"/>
      <c r="CX245" s="266"/>
      <c r="CY245" s="266"/>
      <c r="CZ245" s="266"/>
      <c r="DA245" s="266"/>
      <c r="DB245" s="266"/>
      <c r="DC245" s="266"/>
      <c r="DD245" s="266"/>
      <c r="DE245" s="266"/>
      <c r="DF245" s="266"/>
      <c r="DG245" s="266"/>
      <c r="DH245" s="266"/>
      <c r="DI245" s="266"/>
      <c r="DJ245" s="266"/>
      <c r="DK245" s="266"/>
      <c r="DL245" s="266"/>
    </row>
    <row r="246" spans="1:116" x14ac:dyDescent="0.35">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66"/>
      <c r="AB246" s="266"/>
      <c r="AC246" s="266"/>
      <c r="AD246" s="266"/>
      <c r="AE246" s="266"/>
      <c r="AF246" s="266"/>
      <c r="AG246" s="266"/>
      <c r="AH246" s="266"/>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c r="BI246" s="266"/>
      <c r="BJ246" s="266"/>
      <c r="BK246" s="266"/>
      <c r="BL246" s="266"/>
      <c r="BM246" s="266"/>
      <c r="BN246" s="266"/>
      <c r="BO246" s="266"/>
      <c r="BP246" s="266"/>
      <c r="BQ246" s="266"/>
      <c r="BR246" s="266"/>
      <c r="BS246" s="266"/>
      <c r="BT246" s="266"/>
      <c r="BU246" s="266"/>
      <c r="BV246" s="266"/>
      <c r="BW246" s="266"/>
      <c r="BX246" s="266"/>
      <c r="BY246" s="266"/>
      <c r="BZ246" s="266"/>
      <c r="CA246" s="266"/>
      <c r="CB246" s="266"/>
      <c r="CC246" s="266"/>
      <c r="CD246" s="266"/>
      <c r="CE246" s="266"/>
      <c r="CF246" s="266"/>
      <c r="CG246" s="266"/>
      <c r="CH246" s="266"/>
      <c r="CI246" s="266"/>
      <c r="CJ246" s="266"/>
      <c r="CK246" s="266"/>
      <c r="CL246" s="266"/>
      <c r="CM246" s="266"/>
      <c r="CN246" s="266"/>
      <c r="CO246" s="266"/>
      <c r="CP246" s="266"/>
      <c r="CQ246" s="266"/>
      <c r="CR246" s="266"/>
      <c r="CS246" s="266"/>
      <c r="CT246" s="266"/>
      <c r="CU246" s="266"/>
      <c r="CV246" s="266"/>
      <c r="CW246" s="266"/>
      <c r="CX246" s="266"/>
      <c r="CY246" s="266"/>
      <c r="CZ246" s="266"/>
      <c r="DA246" s="266"/>
      <c r="DB246" s="266"/>
      <c r="DC246" s="266"/>
      <c r="DD246" s="266"/>
      <c r="DE246" s="266"/>
      <c r="DF246" s="266"/>
      <c r="DG246" s="266"/>
      <c r="DH246" s="266"/>
      <c r="DI246" s="266"/>
      <c r="DJ246" s="266"/>
      <c r="DK246" s="266"/>
      <c r="DL246" s="266"/>
    </row>
    <row r="247" spans="1:116" x14ac:dyDescent="0.35">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c r="AA247" s="266"/>
      <c r="AB247" s="266"/>
      <c r="AC247" s="266"/>
      <c r="AD247" s="266"/>
      <c r="AE247" s="266"/>
      <c r="AF247" s="266"/>
      <c r="AG247" s="266"/>
      <c r="AH247" s="266"/>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c r="BI247" s="266"/>
      <c r="BJ247" s="266"/>
      <c r="BK247" s="266"/>
      <c r="BL247" s="266"/>
      <c r="BM247" s="266"/>
      <c r="BN247" s="266"/>
      <c r="BO247" s="266"/>
      <c r="BP247" s="266"/>
      <c r="BQ247" s="266"/>
      <c r="BR247" s="266"/>
      <c r="BS247" s="266"/>
      <c r="BT247" s="266"/>
      <c r="BU247" s="266"/>
      <c r="BV247" s="266"/>
      <c r="BW247" s="266"/>
      <c r="BX247" s="266"/>
      <c r="BY247" s="266"/>
      <c r="BZ247" s="266"/>
      <c r="CA247" s="266"/>
      <c r="CB247" s="266"/>
      <c r="CC247" s="266"/>
      <c r="CD247" s="266"/>
      <c r="CE247" s="266"/>
      <c r="CF247" s="266"/>
      <c r="CG247" s="266"/>
      <c r="CH247" s="266"/>
      <c r="CI247" s="266"/>
      <c r="CJ247" s="266"/>
      <c r="CK247" s="266"/>
      <c r="CL247" s="266"/>
      <c r="CM247" s="266"/>
      <c r="CN247" s="266"/>
      <c r="CO247" s="266"/>
      <c r="CP247" s="266"/>
      <c r="CQ247" s="266"/>
      <c r="CR247" s="266"/>
      <c r="CS247" s="266"/>
      <c r="CT247" s="266"/>
      <c r="CU247" s="266"/>
      <c r="CV247" s="266"/>
      <c r="CW247" s="266"/>
      <c r="CX247" s="266"/>
      <c r="CY247" s="266"/>
      <c r="CZ247" s="266"/>
      <c r="DA247" s="266"/>
      <c r="DB247" s="266"/>
      <c r="DC247" s="266"/>
      <c r="DD247" s="266"/>
      <c r="DE247" s="266"/>
      <c r="DF247" s="266"/>
      <c r="DG247" s="266"/>
      <c r="DH247" s="266"/>
      <c r="DI247" s="266"/>
      <c r="DJ247" s="266"/>
      <c r="DK247" s="266"/>
      <c r="DL247" s="266"/>
    </row>
    <row r="248" spans="1:116" x14ac:dyDescent="0.35">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6"/>
      <c r="AM248" s="266"/>
      <c r="AN248" s="266"/>
      <c r="AO248" s="266"/>
      <c r="AP248" s="266"/>
      <c r="AQ248" s="266"/>
      <c r="AR248" s="266"/>
      <c r="AS248" s="266"/>
      <c r="AT248" s="266"/>
      <c r="AU248" s="266"/>
      <c r="AV248" s="266"/>
      <c r="AW248" s="266"/>
      <c r="AX248" s="266"/>
      <c r="AY248" s="266"/>
      <c r="AZ248" s="266"/>
      <c r="BA248" s="266"/>
      <c r="BB248" s="266"/>
      <c r="BC248" s="266"/>
      <c r="BD248" s="266"/>
      <c r="BE248" s="266"/>
      <c r="BF248" s="266"/>
      <c r="BG248" s="266"/>
      <c r="BH248" s="266"/>
      <c r="BI248" s="266"/>
      <c r="BJ248" s="266"/>
      <c r="BK248" s="266"/>
      <c r="BL248" s="266"/>
      <c r="BM248" s="266"/>
      <c r="BN248" s="266"/>
      <c r="BO248" s="266"/>
      <c r="BP248" s="266"/>
      <c r="BQ248" s="266"/>
      <c r="BR248" s="266"/>
      <c r="BS248" s="266"/>
      <c r="BT248" s="266"/>
      <c r="BU248" s="266"/>
      <c r="BV248" s="266"/>
      <c r="BW248" s="266"/>
      <c r="BX248" s="266"/>
      <c r="BY248" s="266"/>
      <c r="BZ248" s="266"/>
      <c r="CA248" s="266"/>
      <c r="CB248" s="266"/>
      <c r="CC248" s="266"/>
      <c r="CD248" s="266"/>
      <c r="CE248" s="266"/>
      <c r="CF248" s="266"/>
      <c r="CG248" s="266"/>
      <c r="CH248" s="266"/>
      <c r="CI248" s="266"/>
      <c r="CJ248" s="266"/>
      <c r="CK248" s="266"/>
      <c r="CL248" s="266"/>
      <c r="CM248" s="266"/>
      <c r="CN248" s="266"/>
      <c r="CO248" s="266"/>
      <c r="CP248" s="266"/>
      <c r="CQ248" s="266"/>
      <c r="CR248" s="266"/>
      <c r="CS248" s="266"/>
      <c r="CT248" s="266"/>
      <c r="CU248" s="266"/>
      <c r="CV248" s="266"/>
      <c r="CW248" s="266"/>
      <c r="CX248" s="266"/>
      <c r="CY248" s="266"/>
      <c r="CZ248" s="266"/>
      <c r="DA248" s="266"/>
      <c r="DB248" s="266"/>
      <c r="DC248" s="266"/>
      <c r="DD248" s="266"/>
      <c r="DE248" s="266"/>
      <c r="DF248" s="266"/>
      <c r="DG248" s="266"/>
      <c r="DH248" s="266"/>
      <c r="DI248" s="266"/>
      <c r="DJ248" s="266"/>
      <c r="DK248" s="266"/>
      <c r="DL248" s="266"/>
    </row>
    <row r="249" spans="1:116" x14ac:dyDescent="0.35">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c r="BI249" s="266"/>
      <c r="BJ249" s="266"/>
      <c r="BK249" s="266"/>
      <c r="BL249" s="266"/>
      <c r="BM249" s="266"/>
      <c r="BN249" s="266"/>
      <c r="BO249" s="266"/>
      <c r="BP249" s="266"/>
      <c r="BQ249" s="266"/>
      <c r="BR249" s="266"/>
      <c r="BS249" s="266"/>
      <c r="BT249" s="266"/>
      <c r="BU249" s="266"/>
      <c r="BV249" s="266"/>
      <c r="BW249" s="266"/>
      <c r="BX249" s="266"/>
      <c r="BY249" s="266"/>
      <c r="BZ249" s="266"/>
      <c r="CA249" s="266"/>
      <c r="CB249" s="266"/>
      <c r="CC249" s="266"/>
      <c r="CD249" s="266"/>
      <c r="CE249" s="266"/>
      <c r="CF249" s="266"/>
      <c r="CG249" s="266"/>
      <c r="CH249" s="266"/>
      <c r="CI249" s="266"/>
      <c r="CJ249" s="266"/>
      <c r="CK249" s="266"/>
      <c r="CL249" s="266"/>
      <c r="CM249" s="266"/>
      <c r="CN249" s="266"/>
      <c r="CO249" s="266"/>
      <c r="CP249" s="266"/>
      <c r="CQ249" s="266"/>
      <c r="CR249" s="266"/>
      <c r="CS249" s="266"/>
      <c r="CT249" s="266"/>
      <c r="CU249" s="266"/>
      <c r="CV249" s="266"/>
      <c r="CW249" s="266"/>
      <c r="CX249" s="266"/>
      <c r="CY249" s="266"/>
      <c r="CZ249" s="266"/>
      <c r="DA249" s="266"/>
      <c r="DB249" s="266"/>
      <c r="DC249" s="266"/>
      <c r="DD249" s="266"/>
      <c r="DE249" s="266"/>
      <c r="DF249" s="266"/>
      <c r="DG249" s="266"/>
      <c r="DH249" s="266"/>
      <c r="DI249" s="266"/>
      <c r="DJ249" s="266"/>
      <c r="DK249" s="266"/>
      <c r="DL249" s="266"/>
    </row>
    <row r="250" spans="1:116" x14ac:dyDescent="0.35">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c r="BI250" s="266"/>
      <c r="BJ250" s="266"/>
      <c r="BK250" s="266"/>
      <c r="BL250" s="266"/>
      <c r="BM250" s="266"/>
      <c r="BN250" s="266"/>
      <c r="BO250" s="266"/>
      <c r="BP250" s="266"/>
      <c r="BQ250" s="266"/>
      <c r="BR250" s="266"/>
      <c r="BS250" s="266"/>
      <c r="BT250" s="266"/>
      <c r="BU250" s="266"/>
      <c r="BV250" s="266"/>
      <c r="BW250" s="266"/>
      <c r="BX250" s="266"/>
      <c r="BY250" s="266"/>
      <c r="BZ250" s="266"/>
      <c r="CA250" s="266"/>
      <c r="CB250" s="266"/>
      <c r="CC250" s="266"/>
      <c r="CD250" s="266"/>
      <c r="CE250" s="266"/>
      <c r="CF250" s="266"/>
      <c r="CG250" s="266"/>
      <c r="CH250" s="266"/>
      <c r="CI250" s="266"/>
      <c r="CJ250" s="266"/>
      <c r="CK250" s="266"/>
      <c r="CL250" s="266"/>
      <c r="CM250" s="266"/>
      <c r="CN250" s="266"/>
      <c r="CO250" s="266"/>
      <c r="CP250" s="266"/>
      <c r="CQ250" s="266"/>
      <c r="CR250" s="266"/>
      <c r="CS250" s="266"/>
      <c r="CT250" s="266"/>
      <c r="CU250" s="266"/>
      <c r="CV250" s="266"/>
      <c r="CW250" s="266"/>
      <c r="CX250" s="266"/>
      <c r="CY250" s="266"/>
      <c r="CZ250" s="266"/>
      <c r="DA250" s="266"/>
      <c r="DB250" s="266"/>
      <c r="DC250" s="266"/>
      <c r="DD250" s="266"/>
      <c r="DE250" s="266"/>
      <c r="DF250" s="266"/>
      <c r="DG250" s="266"/>
      <c r="DH250" s="266"/>
      <c r="DI250" s="266"/>
      <c r="DJ250" s="266"/>
      <c r="DK250" s="266"/>
      <c r="DL250" s="266"/>
    </row>
    <row r="251" spans="1:116" x14ac:dyDescent="0.35">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c r="BI251" s="266"/>
      <c r="BJ251" s="266"/>
      <c r="BK251" s="266"/>
      <c r="BL251" s="266"/>
      <c r="BM251" s="266"/>
      <c r="BN251" s="266"/>
      <c r="BO251" s="266"/>
      <c r="BP251" s="266"/>
      <c r="BQ251" s="266"/>
      <c r="BR251" s="266"/>
      <c r="BS251" s="266"/>
      <c r="BT251" s="266"/>
      <c r="BU251" s="266"/>
      <c r="BV251" s="266"/>
      <c r="BW251" s="266"/>
      <c r="BX251" s="266"/>
      <c r="BY251" s="266"/>
      <c r="BZ251" s="266"/>
      <c r="CA251" s="266"/>
      <c r="CB251" s="266"/>
      <c r="CC251" s="266"/>
      <c r="CD251" s="266"/>
      <c r="CE251" s="266"/>
      <c r="CF251" s="266"/>
      <c r="CG251" s="266"/>
      <c r="CH251" s="266"/>
      <c r="CI251" s="266"/>
      <c r="CJ251" s="266"/>
      <c r="CK251" s="266"/>
      <c r="CL251" s="266"/>
      <c r="CM251" s="266"/>
      <c r="CN251" s="266"/>
      <c r="CO251" s="266"/>
      <c r="CP251" s="266"/>
      <c r="CQ251" s="266"/>
      <c r="CR251" s="266"/>
      <c r="CS251" s="266"/>
      <c r="CT251" s="266"/>
      <c r="CU251" s="266"/>
      <c r="CV251" s="266"/>
      <c r="CW251" s="266"/>
      <c r="CX251" s="266"/>
      <c r="CY251" s="266"/>
      <c r="CZ251" s="266"/>
      <c r="DA251" s="266"/>
      <c r="DB251" s="266"/>
      <c r="DC251" s="266"/>
      <c r="DD251" s="266"/>
      <c r="DE251" s="266"/>
      <c r="DF251" s="266"/>
      <c r="DG251" s="266"/>
      <c r="DH251" s="266"/>
      <c r="DI251" s="266"/>
      <c r="DJ251" s="266"/>
      <c r="DK251" s="266"/>
      <c r="DL251" s="266"/>
    </row>
    <row r="252" spans="1:116" x14ac:dyDescent="0.35">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c r="BI252" s="266"/>
      <c r="BJ252" s="266"/>
      <c r="BK252" s="266"/>
      <c r="BL252" s="266"/>
      <c r="BM252" s="266"/>
      <c r="BN252" s="266"/>
      <c r="BO252" s="266"/>
      <c r="BP252" s="266"/>
      <c r="BQ252" s="266"/>
      <c r="BR252" s="266"/>
      <c r="BS252" s="266"/>
      <c r="BT252" s="266"/>
      <c r="BU252" s="266"/>
      <c r="BV252" s="266"/>
      <c r="BW252" s="266"/>
      <c r="BX252" s="266"/>
      <c r="BY252" s="266"/>
      <c r="BZ252" s="266"/>
      <c r="CA252" s="266"/>
      <c r="CB252" s="266"/>
      <c r="CC252" s="266"/>
      <c r="CD252" s="266"/>
      <c r="CE252" s="266"/>
      <c r="CF252" s="266"/>
      <c r="CG252" s="266"/>
      <c r="CH252" s="266"/>
      <c r="CI252" s="266"/>
      <c r="CJ252" s="266"/>
      <c r="CK252" s="266"/>
      <c r="CL252" s="266"/>
      <c r="CM252" s="266"/>
      <c r="CN252" s="266"/>
      <c r="CO252" s="266"/>
      <c r="CP252" s="266"/>
      <c r="CQ252" s="266"/>
      <c r="CR252" s="266"/>
      <c r="CS252" s="266"/>
      <c r="CT252" s="266"/>
      <c r="CU252" s="266"/>
      <c r="CV252" s="266"/>
      <c r="CW252" s="266"/>
      <c r="CX252" s="266"/>
      <c r="CY252" s="266"/>
      <c r="CZ252" s="266"/>
      <c r="DA252" s="266"/>
      <c r="DB252" s="266"/>
      <c r="DC252" s="266"/>
      <c r="DD252" s="266"/>
      <c r="DE252" s="266"/>
      <c r="DF252" s="266"/>
      <c r="DG252" s="266"/>
      <c r="DH252" s="266"/>
      <c r="DI252" s="266"/>
      <c r="DJ252" s="266"/>
      <c r="DK252" s="266"/>
      <c r="DL252" s="266"/>
    </row>
    <row r="253" spans="1:116" x14ac:dyDescent="0.35">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c r="BI253" s="266"/>
      <c r="BJ253" s="266"/>
      <c r="BK253" s="266"/>
      <c r="BL253" s="266"/>
      <c r="BM253" s="266"/>
      <c r="BN253" s="266"/>
      <c r="BO253" s="266"/>
      <c r="BP253" s="266"/>
      <c r="BQ253" s="266"/>
      <c r="BR253" s="266"/>
      <c r="BS253" s="266"/>
      <c r="BT253" s="266"/>
      <c r="BU253" s="266"/>
      <c r="BV253" s="266"/>
      <c r="BW253" s="266"/>
      <c r="BX253" s="266"/>
      <c r="BY253" s="266"/>
      <c r="BZ253" s="266"/>
      <c r="CA253" s="266"/>
      <c r="CB253" s="266"/>
      <c r="CC253" s="266"/>
      <c r="CD253" s="266"/>
      <c r="CE253" s="266"/>
      <c r="CF253" s="266"/>
      <c r="CG253" s="266"/>
      <c r="CH253" s="266"/>
      <c r="CI253" s="266"/>
      <c r="CJ253" s="266"/>
      <c r="CK253" s="266"/>
      <c r="CL253" s="266"/>
      <c r="CM253" s="266"/>
      <c r="CN253" s="266"/>
      <c r="CO253" s="266"/>
      <c r="CP253" s="266"/>
      <c r="CQ253" s="266"/>
      <c r="CR253" s="266"/>
      <c r="CS253" s="266"/>
      <c r="CT253" s="266"/>
      <c r="CU253" s="266"/>
      <c r="CV253" s="266"/>
      <c r="CW253" s="266"/>
      <c r="CX253" s="266"/>
      <c r="CY253" s="266"/>
      <c r="CZ253" s="266"/>
      <c r="DA253" s="266"/>
      <c r="DB253" s="266"/>
      <c r="DC253" s="266"/>
      <c r="DD253" s="266"/>
      <c r="DE253" s="266"/>
      <c r="DF253" s="266"/>
      <c r="DG253" s="266"/>
      <c r="DH253" s="266"/>
      <c r="DI253" s="266"/>
      <c r="DJ253" s="266"/>
      <c r="DK253" s="266"/>
      <c r="DL253" s="266"/>
    </row>
    <row r="254" spans="1:116" x14ac:dyDescent="0.35">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c r="BI254" s="266"/>
      <c r="BJ254" s="266"/>
      <c r="BK254" s="266"/>
      <c r="BL254" s="266"/>
      <c r="BM254" s="266"/>
      <c r="BN254" s="266"/>
      <c r="BO254" s="266"/>
      <c r="BP254" s="266"/>
      <c r="BQ254" s="266"/>
      <c r="BR254" s="266"/>
      <c r="BS254" s="266"/>
      <c r="BT254" s="266"/>
      <c r="BU254" s="266"/>
      <c r="BV254" s="266"/>
      <c r="BW254" s="266"/>
      <c r="BX254" s="266"/>
      <c r="BY254" s="266"/>
      <c r="BZ254" s="266"/>
      <c r="CA254" s="266"/>
      <c r="CB254" s="266"/>
      <c r="CC254" s="266"/>
      <c r="CD254" s="266"/>
      <c r="CE254" s="266"/>
      <c r="CF254" s="266"/>
      <c r="CG254" s="266"/>
      <c r="CH254" s="266"/>
      <c r="CI254" s="266"/>
      <c r="CJ254" s="266"/>
      <c r="CK254" s="266"/>
      <c r="CL254" s="266"/>
      <c r="CM254" s="266"/>
      <c r="CN254" s="266"/>
      <c r="CO254" s="266"/>
      <c r="CP254" s="266"/>
      <c r="CQ254" s="266"/>
      <c r="CR254" s="266"/>
      <c r="CS254" s="266"/>
      <c r="CT254" s="266"/>
      <c r="CU254" s="266"/>
      <c r="CV254" s="266"/>
      <c r="CW254" s="266"/>
      <c r="CX254" s="266"/>
      <c r="CY254" s="266"/>
      <c r="CZ254" s="266"/>
      <c r="DA254" s="266"/>
      <c r="DB254" s="266"/>
      <c r="DC254" s="266"/>
      <c r="DD254" s="266"/>
      <c r="DE254" s="266"/>
      <c r="DF254" s="266"/>
      <c r="DG254" s="266"/>
      <c r="DH254" s="266"/>
      <c r="DI254" s="266"/>
      <c r="DJ254" s="266"/>
      <c r="DK254" s="266"/>
      <c r="DL254" s="266"/>
    </row>
    <row r="255" spans="1:116" x14ac:dyDescent="0.35">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c r="BI255" s="266"/>
      <c r="BJ255" s="266"/>
      <c r="BK255" s="266"/>
      <c r="BL255" s="266"/>
      <c r="BM255" s="266"/>
      <c r="BN255" s="266"/>
      <c r="BO255" s="266"/>
      <c r="BP255" s="266"/>
      <c r="BQ255" s="266"/>
      <c r="BR255" s="266"/>
      <c r="BS255" s="266"/>
      <c r="BT255" s="266"/>
      <c r="BU255" s="266"/>
      <c r="BV255" s="266"/>
      <c r="BW255" s="266"/>
      <c r="BX255" s="266"/>
      <c r="BY255" s="266"/>
      <c r="BZ255" s="266"/>
      <c r="CA255" s="266"/>
      <c r="CB255" s="266"/>
      <c r="CC255" s="266"/>
      <c r="CD255" s="266"/>
      <c r="CE255" s="266"/>
      <c r="CF255" s="266"/>
      <c r="CG255" s="266"/>
      <c r="CH255" s="266"/>
      <c r="CI255" s="266"/>
      <c r="CJ255" s="266"/>
      <c r="CK255" s="266"/>
      <c r="CL255" s="266"/>
      <c r="CM255" s="266"/>
      <c r="CN255" s="266"/>
      <c r="CO255" s="266"/>
      <c r="CP255" s="266"/>
      <c r="CQ255" s="266"/>
      <c r="CR255" s="266"/>
      <c r="CS255" s="266"/>
      <c r="CT255" s="266"/>
      <c r="CU255" s="266"/>
      <c r="CV255" s="266"/>
      <c r="CW255" s="266"/>
      <c r="CX255" s="266"/>
      <c r="CY255" s="266"/>
      <c r="CZ255" s="266"/>
      <c r="DA255" s="266"/>
      <c r="DB255" s="266"/>
      <c r="DC255" s="266"/>
      <c r="DD255" s="266"/>
      <c r="DE255" s="266"/>
      <c r="DF255" s="266"/>
      <c r="DG255" s="266"/>
      <c r="DH255" s="266"/>
      <c r="DI255" s="266"/>
      <c r="DJ255" s="266"/>
      <c r="DK255" s="266"/>
      <c r="DL255" s="266"/>
    </row>
    <row r="256" spans="1:116" x14ac:dyDescent="0.35">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c r="BI256" s="266"/>
      <c r="BJ256" s="266"/>
      <c r="BK256" s="266"/>
      <c r="BL256" s="266"/>
      <c r="BM256" s="266"/>
      <c r="BN256" s="266"/>
      <c r="BO256" s="266"/>
      <c r="BP256" s="266"/>
      <c r="BQ256" s="266"/>
      <c r="BR256" s="266"/>
      <c r="BS256" s="266"/>
      <c r="BT256" s="266"/>
      <c r="BU256" s="266"/>
      <c r="BV256" s="266"/>
      <c r="BW256" s="266"/>
      <c r="BX256" s="266"/>
      <c r="BY256" s="266"/>
      <c r="BZ256" s="266"/>
      <c r="CA256" s="266"/>
      <c r="CB256" s="266"/>
      <c r="CC256" s="266"/>
      <c r="CD256" s="266"/>
      <c r="CE256" s="266"/>
      <c r="CF256" s="266"/>
      <c r="CG256" s="266"/>
      <c r="CH256" s="266"/>
      <c r="CI256" s="266"/>
      <c r="CJ256" s="266"/>
      <c r="CK256" s="266"/>
      <c r="CL256" s="266"/>
      <c r="CM256" s="266"/>
      <c r="CN256" s="266"/>
      <c r="CO256" s="266"/>
      <c r="CP256" s="266"/>
      <c r="CQ256" s="266"/>
      <c r="CR256" s="266"/>
      <c r="CS256" s="266"/>
      <c r="CT256" s="266"/>
      <c r="CU256" s="266"/>
      <c r="CV256" s="266"/>
      <c r="CW256" s="266"/>
      <c r="CX256" s="266"/>
      <c r="CY256" s="266"/>
      <c r="CZ256" s="266"/>
      <c r="DA256" s="266"/>
      <c r="DB256" s="266"/>
      <c r="DC256" s="266"/>
      <c r="DD256" s="266"/>
      <c r="DE256" s="266"/>
      <c r="DF256" s="266"/>
      <c r="DG256" s="266"/>
      <c r="DH256" s="266"/>
      <c r="DI256" s="266"/>
      <c r="DJ256" s="266"/>
      <c r="DK256" s="266"/>
      <c r="DL256" s="266"/>
    </row>
    <row r="257" spans="1:116" x14ac:dyDescent="0.35">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c r="AA257" s="266"/>
      <c r="AB257" s="266"/>
      <c r="AC257" s="266"/>
      <c r="AD257" s="266"/>
      <c r="AE257" s="266"/>
      <c r="AF257" s="266"/>
      <c r="AG257" s="266"/>
      <c r="AH257" s="266"/>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c r="BI257" s="266"/>
      <c r="BJ257" s="266"/>
      <c r="BK257" s="266"/>
      <c r="BL257" s="266"/>
      <c r="BM257" s="266"/>
      <c r="BN257" s="266"/>
      <c r="BO257" s="266"/>
      <c r="BP257" s="266"/>
      <c r="BQ257" s="266"/>
      <c r="BR257" s="266"/>
      <c r="BS257" s="266"/>
      <c r="BT257" s="266"/>
      <c r="BU257" s="266"/>
      <c r="BV257" s="266"/>
      <c r="BW257" s="266"/>
      <c r="BX257" s="266"/>
      <c r="BY257" s="266"/>
      <c r="BZ257" s="266"/>
      <c r="CA257" s="266"/>
      <c r="CB257" s="266"/>
      <c r="CC257" s="266"/>
      <c r="CD257" s="266"/>
      <c r="CE257" s="266"/>
      <c r="CF257" s="266"/>
      <c r="CG257" s="266"/>
      <c r="CH257" s="266"/>
      <c r="CI257" s="266"/>
      <c r="CJ257" s="266"/>
      <c r="CK257" s="266"/>
      <c r="CL257" s="266"/>
      <c r="CM257" s="266"/>
      <c r="CN257" s="266"/>
      <c r="CO257" s="266"/>
      <c r="CP257" s="266"/>
      <c r="CQ257" s="266"/>
      <c r="CR257" s="266"/>
      <c r="CS257" s="266"/>
      <c r="CT257" s="266"/>
      <c r="CU257" s="266"/>
      <c r="CV257" s="266"/>
      <c r="CW257" s="266"/>
      <c r="CX257" s="266"/>
      <c r="CY257" s="266"/>
      <c r="CZ257" s="266"/>
      <c r="DA257" s="266"/>
      <c r="DB257" s="266"/>
      <c r="DC257" s="266"/>
      <c r="DD257" s="266"/>
      <c r="DE257" s="266"/>
      <c r="DF257" s="266"/>
      <c r="DG257" s="266"/>
      <c r="DH257" s="266"/>
      <c r="DI257" s="266"/>
      <c r="DJ257" s="266"/>
      <c r="DK257" s="266"/>
      <c r="DL257" s="266"/>
    </row>
    <row r="258" spans="1:116" x14ac:dyDescent="0.35">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266"/>
      <c r="BT258" s="266"/>
      <c r="BU258" s="266"/>
      <c r="BV258" s="266"/>
      <c r="BW258" s="266"/>
      <c r="BX258" s="266"/>
      <c r="BY258" s="266"/>
      <c r="BZ258" s="266"/>
      <c r="CA258" s="266"/>
      <c r="CB258" s="266"/>
      <c r="CC258" s="266"/>
      <c r="CD258" s="266"/>
      <c r="CE258" s="266"/>
      <c r="CF258" s="266"/>
      <c r="CG258" s="266"/>
      <c r="CH258" s="266"/>
      <c r="CI258" s="266"/>
      <c r="CJ258" s="266"/>
      <c r="CK258" s="266"/>
      <c r="CL258" s="266"/>
      <c r="CM258" s="266"/>
      <c r="CN258" s="266"/>
      <c r="CO258" s="266"/>
      <c r="CP258" s="266"/>
      <c r="CQ258" s="266"/>
      <c r="CR258" s="266"/>
      <c r="CS258" s="266"/>
      <c r="CT258" s="266"/>
      <c r="CU258" s="266"/>
      <c r="CV258" s="266"/>
      <c r="CW258" s="266"/>
      <c r="CX258" s="266"/>
      <c r="CY258" s="266"/>
      <c r="CZ258" s="266"/>
      <c r="DA258" s="266"/>
      <c r="DB258" s="266"/>
      <c r="DC258" s="266"/>
      <c r="DD258" s="266"/>
      <c r="DE258" s="266"/>
      <c r="DF258" s="266"/>
      <c r="DG258" s="266"/>
      <c r="DH258" s="266"/>
      <c r="DI258" s="266"/>
      <c r="DJ258" s="266"/>
      <c r="DK258" s="266"/>
      <c r="DL258" s="266"/>
    </row>
    <row r="259" spans="1:116" x14ac:dyDescent="0.35">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c r="BI259" s="266"/>
      <c r="BJ259" s="266"/>
      <c r="BK259" s="266"/>
      <c r="BL259" s="266"/>
      <c r="BM259" s="266"/>
      <c r="BN259" s="266"/>
      <c r="BO259" s="266"/>
      <c r="BP259" s="266"/>
      <c r="BQ259" s="266"/>
      <c r="BR259" s="266"/>
      <c r="BS259" s="266"/>
      <c r="BT259" s="266"/>
      <c r="BU259" s="266"/>
      <c r="BV259" s="266"/>
      <c r="BW259" s="266"/>
      <c r="BX259" s="266"/>
      <c r="BY259" s="266"/>
      <c r="BZ259" s="266"/>
      <c r="CA259" s="266"/>
      <c r="CB259" s="266"/>
      <c r="CC259" s="266"/>
      <c r="CD259" s="266"/>
      <c r="CE259" s="266"/>
      <c r="CF259" s="266"/>
      <c r="CG259" s="266"/>
      <c r="CH259" s="266"/>
      <c r="CI259" s="266"/>
      <c r="CJ259" s="266"/>
      <c r="CK259" s="266"/>
      <c r="CL259" s="266"/>
      <c r="CM259" s="266"/>
      <c r="CN259" s="266"/>
      <c r="CO259" s="266"/>
      <c r="CP259" s="266"/>
      <c r="CQ259" s="266"/>
      <c r="CR259" s="266"/>
      <c r="CS259" s="266"/>
      <c r="CT259" s="266"/>
      <c r="CU259" s="266"/>
      <c r="CV259" s="266"/>
      <c r="CW259" s="266"/>
      <c r="CX259" s="266"/>
      <c r="CY259" s="266"/>
      <c r="CZ259" s="266"/>
      <c r="DA259" s="266"/>
      <c r="DB259" s="266"/>
      <c r="DC259" s="266"/>
      <c r="DD259" s="266"/>
      <c r="DE259" s="266"/>
      <c r="DF259" s="266"/>
      <c r="DG259" s="266"/>
      <c r="DH259" s="266"/>
      <c r="DI259" s="266"/>
      <c r="DJ259" s="266"/>
      <c r="DK259" s="266"/>
      <c r="DL259" s="266"/>
    </row>
    <row r="260" spans="1:116" x14ac:dyDescent="0.35">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c r="AH260" s="266"/>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c r="BI260" s="266"/>
      <c r="BJ260" s="266"/>
      <c r="BK260" s="266"/>
      <c r="BL260" s="266"/>
      <c r="BM260" s="266"/>
      <c r="BN260" s="266"/>
      <c r="BO260" s="266"/>
      <c r="BP260" s="266"/>
      <c r="BQ260" s="266"/>
      <c r="BR260" s="266"/>
      <c r="BS260" s="266"/>
      <c r="BT260" s="266"/>
      <c r="BU260" s="266"/>
      <c r="BV260" s="266"/>
      <c r="BW260" s="266"/>
      <c r="BX260" s="266"/>
      <c r="BY260" s="266"/>
      <c r="BZ260" s="266"/>
      <c r="CA260" s="266"/>
      <c r="CB260" s="266"/>
      <c r="CC260" s="266"/>
      <c r="CD260" s="266"/>
      <c r="CE260" s="266"/>
      <c r="CF260" s="266"/>
      <c r="CG260" s="266"/>
      <c r="CH260" s="266"/>
      <c r="CI260" s="266"/>
      <c r="CJ260" s="266"/>
      <c r="CK260" s="266"/>
      <c r="CL260" s="266"/>
      <c r="CM260" s="266"/>
      <c r="CN260" s="266"/>
      <c r="CO260" s="266"/>
      <c r="CP260" s="266"/>
      <c r="CQ260" s="266"/>
      <c r="CR260" s="266"/>
      <c r="CS260" s="266"/>
      <c r="CT260" s="266"/>
      <c r="CU260" s="266"/>
      <c r="CV260" s="266"/>
      <c r="CW260" s="266"/>
      <c r="CX260" s="266"/>
      <c r="CY260" s="266"/>
      <c r="CZ260" s="266"/>
      <c r="DA260" s="266"/>
      <c r="DB260" s="266"/>
      <c r="DC260" s="266"/>
      <c r="DD260" s="266"/>
      <c r="DE260" s="266"/>
      <c r="DF260" s="266"/>
      <c r="DG260" s="266"/>
      <c r="DH260" s="266"/>
      <c r="DI260" s="266"/>
      <c r="DJ260" s="266"/>
      <c r="DK260" s="266"/>
      <c r="DL260" s="266"/>
    </row>
    <row r="261" spans="1:116" x14ac:dyDescent="0.35">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c r="AA261" s="266"/>
      <c r="AB261" s="266"/>
      <c r="AC261" s="266"/>
      <c r="AD261" s="266"/>
      <c r="AE261" s="266"/>
      <c r="AF261" s="266"/>
      <c r="AG261" s="266"/>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c r="BI261" s="266"/>
      <c r="BJ261" s="266"/>
      <c r="BK261" s="266"/>
      <c r="BL261" s="266"/>
      <c r="BM261" s="266"/>
      <c r="BN261" s="266"/>
      <c r="BO261" s="266"/>
      <c r="BP261" s="266"/>
      <c r="BQ261" s="266"/>
      <c r="BR261" s="266"/>
      <c r="BS261" s="266"/>
      <c r="BT261" s="266"/>
      <c r="BU261" s="266"/>
      <c r="BV261" s="266"/>
      <c r="BW261" s="266"/>
      <c r="BX261" s="266"/>
      <c r="BY261" s="266"/>
      <c r="BZ261" s="266"/>
      <c r="CA261" s="266"/>
      <c r="CB261" s="266"/>
      <c r="CC261" s="266"/>
      <c r="CD261" s="266"/>
      <c r="CE261" s="266"/>
      <c r="CF261" s="266"/>
      <c r="CG261" s="266"/>
      <c r="CH261" s="266"/>
      <c r="CI261" s="266"/>
      <c r="CJ261" s="266"/>
      <c r="CK261" s="266"/>
      <c r="CL261" s="266"/>
      <c r="CM261" s="266"/>
      <c r="CN261" s="266"/>
      <c r="CO261" s="266"/>
      <c r="CP261" s="266"/>
      <c r="CQ261" s="266"/>
      <c r="CR261" s="266"/>
      <c r="CS261" s="266"/>
      <c r="CT261" s="266"/>
      <c r="CU261" s="266"/>
      <c r="CV261" s="266"/>
      <c r="CW261" s="266"/>
      <c r="CX261" s="266"/>
      <c r="CY261" s="266"/>
      <c r="CZ261" s="266"/>
      <c r="DA261" s="266"/>
      <c r="DB261" s="266"/>
      <c r="DC261" s="266"/>
      <c r="DD261" s="266"/>
      <c r="DE261" s="266"/>
      <c r="DF261" s="266"/>
      <c r="DG261" s="266"/>
      <c r="DH261" s="266"/>
      <c r="DI261" s="266"/>
      <c r="DJ261" s="266"/>
      <c r="DK261" s="266"/>
      <c r="DL261" s="266"/>
    </row>
    <row r="262" spans="1:116" x14ac:dyDescent="0.35">
      <c r="A262" s="26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c r="BI262" s="266"/>
      <c r="BJ262" s="266"/>
      <c r="BK262" s="266"/>
      <c r="BL262" s="266"/>
      <c r="BM262" s="266"/>
      <c r="BN262" s="266"/>
      <c r="BO262" s="266"/>
      <c r="BP262" s="266"/>
      <c r="BQ262" s="266"/>
      <c r="BR262" s="266"/>
      <c r="BS262" s="266"/>
      <c r="BT262" s="266"/>
      <c r="BU262" s="266"/>
      <c r="BV262" s="266"/>
      <c r="BW262" s="266"/>
      <c r="BX262" s="266"/>
      <c r="BY262" s="266"/>
      <c r="BZ262" s="266"/>
      <c r="CA262" s="266"/>
      <c r="CB262" s="266"/>
      <c r="CC262" s="266"/>
      <c r="CD262" s="266"/>
      <c r="CE262" s="266"/>
      <c r="CF262" s="266"/>
      <c r="CG262" s="266"/>
      <c r="CH262" s="266"/>
      <c r="CI262" s="266"/>
      <c r="CJ262" s="266"/>
      <c r="CK262" s="266"/>
      <c r="CL262" s="266"/>
      <c r="CM262" s="266"/>
      <c r="CN262" s="266"/>
      <c r="CO262" s="266"/>
      <c r="CP262" s="266"/>
      <c r="CQ262" s="266"/>
      <c r="CR262" s="266"/>
      <c r="CS262" s="266"/>
      <c r="CT262" s="266"/>
      <c r="CU262" s="266"/>
      <c r="CV262" s="266"/>
      <c r="CW262" s="266"/>
      <c r="CX262" s="266"/>
      <c r="CY262" s="266"/>
      <c r="CZ262" s="266"/>
      <c r="DA262" s="266"/>
      <c r="DB262" s="266"/>
      <c r="DC262" s="266"/>
      <c r="DD262" s="266"/>
      <c r="DE262" s="266"/>
      <c r="DF262" s="266"/>
      <c r="DG262" s="266"/>
      <c r="DH262" s="266"/>
      <c r="DI262" s="266"/>
      <c r="DJ262" s="266"/>
      <c r="DK262" s="266"/>
      <c r="DL262" s="266"/>
    </row>
    <row r="263" spans="1:116" x14ac:dyDescent="0.35">
      <c r="A263" s="266"/>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c r="AE263" s="266"/>
      <c r="AF263" s="266"/>
      <c r="AG263" s="266"/>
      <c r="AH263" s="266"/>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c r="BI263" s="266"/>
      <c r="BJ263" s="266"/>
      <c r="BK263" s="266"/>
      <c r="BL263" s="266"/>
      <c r="BM263" s="266"/>
      <c r="BN263" s="266"/>
      <c r="BO263" s="266"/>
      <c r="BP263" s="266"/>
      <c r="BQ263" s="266"/>
      <c r="BR263" s="266"/>
      <c r="BS263" s="266"/>
      <c r="BT263" s="266"/>
      <c r="BU263" s="266"/>
      <c r="BV263" s="266"/>
      <c r="BW263" s="266"/>
      <c r="BX263" s="266"/>
      <c r="BY263" s="266"/>
      <c r="BZ263" s="266"/>
      <c r="CA263" s="266"/>
      <c r="CB263" s="266"/>
      <c r="CC263" s="266"/>
      <c r="CD263" s="266"/>
      <c r="CE263" s="266"/>
      <c r="CF263" s="266"/>
      <c r="CG263" s="266"/>
      <c r="CH263" s="266"/>
      <c r="CI263" s="266"/>
      <c r="CJ263" s="266"/>
      <c r="CK263" s="266"/>
      <c r="CL263" s="266"/>
      <c r="CM263" s="266"/>
      <c r="CN263" s="266"/>
      <c r="CO263" s="266"/>
      <c r="CP263" s="266"/>
      <c r="CQ263" s="266"/>
      <c r="CR263" s="266"/>
      <c r="CS263" s="266"/>
      <c r="CT263" s="266"/>
      <c r="CU263" s="266"/>
      <c r="CV263" s="266"/>
      <c r="CW263" s="266"/>
      <c r="CX263" s="266"/>
      <c r="CY263" s="266"/>
      <c r="CZ263" s="266"/>
      <c r="DA263" s="266"/>
      <c r="DB263" s="266"/>
      <c r="DC263" s="266"/>
      <c r="DD263" s="266"/>
      <c r="DE263" s="266"/>
      <c r="DF263" s="266"/>
      <c r="DG263" s="266"/>
      <c r="DH263" s="266"/>
      <c r="DI263" s="266"/>
      <c r="DJ263" s="266"/>
      <c r="DK263" s="266"/>
      <c r="DL263" s="266"/>
    </row>
    <row r="264" spans="1:116" x14ac:dyDescent="0.35">
      <c r="A264" s="266"/>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c r="AG264" s="266"/>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c r="BI264" s="266"/>
      <c r="BJ264" s="266"/>
      <c r="BK264" s="266"/>
      <c r="BL264" s="266"/>
      <c r="BM264" s="266"/>
      <c r="BN264" s="266"/>
      <c r="BO264" s="266"/>
      <c r="BP264" s="266"/>
      <c r="BQ264" s="266"/>
      <c r="BR264" s="266"/>
      <c r="BS264" s="266"/>
      <c r="BT264" s="266"/>
      <c r="BU264" s="266"/>
      <c r="BV264" s="266"/>
      <c r="BW264" s="266"/>
      <c r="BX264" s="266"/>
      <c r="BY264" s="266"/>
      <c r="BZ264" s="266"/>
      <c r="CA264" s="266"/>
      <c r="CB264" s="266"/>
      <c r="CC264" s="266"/>
      <c r="CD264" s="266"/>
      <c r="CE264" s="266"/>
      <c r="CF264" s="266"/>
      <c r="CG264" s="266"/>
      <c r="CH264" s="266"/>
      <c r="CI264" s="266"/>
      <c r="CJ264" s="266"/>
      <c r="CK264" s="266"/>
      <c r="CL264" s="266"/>
      <c r="CM264" s="266"/>
      <c r="CN264" s="266"/>
      <c r="CO264" s="266"/>
      <c r="CP264" s="266"/>
      <c r="CQ264" s="266"/>
      <c r="CR264" s="266"/>
      <c r="CS264" s="266"/>
      <c r="CT264" s="266"/>
      <c r="CU264" s="266"/>
      <c r="CV264" s="266"/>
      <c r="CW264" s="266"/>
      <c r="CX264" s="266"/>
      <c r="CY264" s="266"/>
      <c r="CZ264" s="266"/>
      <c r="DA264" s="266"/>
      <c r="DB264" s="266"/>
      <c r="DC264" s="266"/>
      <c r="DD264" s="266"/>
      <c r="DE264" s="266"/>
      <c r="DF264" s="266"/>
      <c r="DG264" s="266"/>
      <c r="DH264" s="266"/>
      <c r="DI264" s="266"/>
      <c r="DJ264" s="266"/>
      <c r="DK264" s="266"/>
      <c r="DL264" s="266"/>
    </row>
    <row r="265" spans="1:116" x14ac:dyDescent="0.35">
      <c r="A265" s="266"/>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c r="AS265" s="266"/>
      <c r="AT265" s="266"/>
      <c r="AU265" s="266"/>
      <c r="AV265" s="266"/>
      <c r="AW265" s="266"/>
      <c r="AX265" s="266"/>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266"/>
      <c r="BT265" s="266"/>
      <c r="BU265" s="266"/>
      <c r="BV265" s="266"/>
      <c r="BW265" s="266"/>
      <c r="BX265" s="266"/>
      <c r="BY265" s="266"/>
      <c r="BZ265" s="266"/>
      <c r="CA265" s="266"/>
      <c r="CB265" s="266"/>
      <c r="CC265" s="266"/>
      <c r="CD265" s="266"/>
      <c r="CE265" s="266"/>
      <c r="CF265" s="266"/>
      <c r="CG265" s="266"/>
      <c r="CH265" s="266"/>
      <c r="CI265" s="266"/>
      <c r="CJ265" s="266"/>
      <c r="CK265" s="266"/>
      <c r="CL265" s="266"/>
      <c r="CM265" s="266"/>
      <c r="CN265" s="266"/>
      <c r="CO265" s="266"/>
      <c r="CP265" s="266"/>
      <c r="CQ265" s="266"/>
      <c r="CR265" s="266"/>
      <c r="CS265" s="266"/>
      <c r="CT265" s="266"/>
      <c r="CU265" s="266"/>
      <c r="CV265" s="266"/>
      <c r="CW265" s="266"/>
      <c r="CX265" s="266"/>
      <c r="CY265" s="266"/>
      <c r="CZ265" s="266"/>
      <c r="DA265" s="266"/>
      <c r="DB265" s="266"/>
      <c r="DC265" s="266"/>
      <c r="DD265" s="266"/>
      <c r="DE265" s="266"/>
      <c r="DF265" s="266"/>
      <c r="DG265" s="266"/>
      <c r="DH265" s="266"/>
      <c r="DI265" s="266"/>
      <c r="DJ265" s="266"/>
      <c r="DK265" s="266"/>
      <c r="DL265" s="266"/>
    </row>
    <row r="266" spans="1:116" x14ac:dyDescent="0.35">
      <c r="A266" s="266"/>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66"/>
      <c r="AH266" s="266"/>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c r="BI266" s="266"/>
      <c r="BJ266" s="266"/>
      <c r="BK266" s="266"/>
      <c r="BL266" s="266"/>
      <c r="BM266" s="266"/>
      <c r="BN266" s="266"/>
      <c r="BO266" s="266"/>
      <c r="BP266" s="266"/>
      <c r="BQ266" s="266"/>
      <c r="BR266" s="266"/>
      <c r="BS266" s="266"/>
      <c r="BT266" s="266"/>
      <c r="BU266" s="266"/>
      <c r="BV266" s="266"/>
      <c r="BW266" s="266"/>
      <c r="BX266" s="266"/>
      <c r="BY266" s="266"/>
      <c r="BZ266" s="266"/>
      <c r="CA266" s="266"/>
      <c r="CB266" s="266"/>
      <c r="CC266" s="266"/>
      <c r="CD266" s="266"/>
      <c r="CE266" s="266"/>
      <c r="CF266" s="266"/>
      <c r="CG266" s="266"/>
      <c r="CH266" s="266"/>
      <c r="CI266" s="266"/>
      <c r="CJ266" s="266"/>
      <c r="CK266" s="266"/>
      <c r="CL266" s="266"/>
      <c r="CM266" s="266"/>
      <c r="CN266" s="266"/>
      <c r="CO266" s="266"/>
      <c r="CP266" s="266"/>
      <c r="CQ266" s="266"/>
      <c r="CR266" s="266"/>
      <c r="CS266" s="266"/>
      <c r="CT266" s="266"/>
      <c r="CU266" s="266"/>
      <c r="CV266" s="266"/>
      <c r="CW266" s="266"/>
      <c r="CX266" s="266"/>
      <c r="CY266" s="266"/>
      <c r="CZ266" s="266"/>
      <c r="DA266" s="266"/>
      <c r="DB266" s="266"/>
      <c r="DC266" s="266"/>
      <c r="DD266" s="266"/>
      <c r="DE266" s="266"/>
      <c r="DF266" s="266"/>
      <c r="DG266" s="266"/>
      <c r="DH266" s="266"/>
      <c r="DI266" s="266"/>
      <c r="DJ266" s="266"/>
      <c r="DK266" s="266"/>
      <c r="DL266" s="266"/>
    </row>
    <row r="267" spans="1:116" x14ac:dyDescent="0.35">
      <c r="A267" s="266"/>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c r="BI267" s="266"/>
      <c r="BJ267" s="266"/>
      <c r="BK267" s="266"/>
      <c r="BL267" s="266"/>
      <c r="BM267" s="266"/>
      <c r="BN267" s="266"/>
      <c r="BO267" s="266"/>
      <c r="BP267" s="266"/>
      <c r="BQ267" s="266"/>
      <c r="BR267" s="266"/>
      <c r="BS267" s="266"/>
      <c r="BT267" s="266"/>
      <c r="BU267" s="266"/>
      <c r="BV267" s="266"/>
      <c r="BW267" s="266"/>
      <c r="BX267" s="266"/>
      <c r="BY267" s="266"/>
      <c r="BZ267" s="266"/>
      <c r="CA267" s="266"/>
      <c r="CB267" s="266"/>
      <c r="CC267" s="266"/>
      <c r="CD267" s="266"/>
      <c r="CE267" s="266"/>
      <c r="CF267" s="266"/>
      <c r="CG267" s="266"/>
      <c r="CH267" s="266"/>
      <c r="CI267" s="266"/>
      <c r="CJ267" s="266"/>
      <c r="CK267" s="266"/>
      <c r="CL267" s="266"/>
      <c r="CM267" s="266"/>
      <c r="CN267" s="266"/>
      <c r="CO267" s="266"/>
      <c r="CP267" s="266"/>
      <c r="CQ267" s="266"/>
      <c r="CR267" s="266"/>
      <c r="CS267" s="266"/>
      <c r="CT267" s="266"/>
      <c r="CU267" s="266"/>
      <c r="CV267" s="266"/>
      <c r="CW267" s="266"/>
      <c r="CX267" s="266"/>
      <c r="CY267" s="266"/>
      <c r="CZ267" s="266"/>
      <c r="DA267" s="266"/>
      <c r="DB267" s="266"/>
      <c r="DC267" s="266"/>
      <c r="DD267" s="266"/>
      <c r="DE267" s="266"/>
      <c r="DF267" s="266"/>
      <c r="DG267" s="266"/>
      <c r="DH267" s="266"/>
      <c r="DI267" s="266"/>
      <c r="DJ267" s="266"/>
      <c r="DK267" s="266"/>
      <c r="DL267" s="266"/>
    </row>
    <row r="268" spans="1:116" x14ac:dyDescent="0.35">
      <c r="A268" s="266"/>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c r="BI268" s="266"/>
      <c r="BJ268" s="266"/>
      <c r="BK268" s="266"/>
      <c r="BL268" s="266"/>
      <c r="BM268" s="266"/>
      <c r="BN268" s="266"/>
      <c r="BO268" s="266"/>
      <c r="BP268" s="266"/>
      <c r="BQ268" s="266"/>
      <c r="BR268" s="266"/>
      <c r="BS268" s="266"/>
      <c r="BT268" s="266"/>
      <c r="BU268" s="266"/>
      <c r="BV268" s="266"/>
      <c r="BW268" s="266"/>
      <c r="BX268" s="266"/>
      <c r="BY268" s="266"/>
      <c r="BZ268" s="266"/>
      <c r="CA268" s="266"/>
      <c r="CB268" s="266"/>
      <c r="CC268" s="266"/>
      <c r="CD268" s="266"/>
      <c r="CE268" s="266"/>
      <c r="CF268" s="266"/>
      <c r="CG268" s="266"/>
      <c r="CH268" s="266"/>
      <c r="CI268" s="266"/>
      <c r="CJ268" s="266"/>
      <c r="CK268" s="266"/>
      <c r="CL268" s="266"/>
      <c r="CM268" s="266"/>
      <c r="CN268" s="266"/>
      <c r="CO268" s="266"/>
      <c r="CP268" s="266"/>
      <c r="CQ268" s="266"/>
      <c r="CR268" s="266"/>
      <c r="CS268" s="266"/>
      <c r="CT268" s="266"/>
      <c r="CU268" s="266"/>
      <c r="CV268" s="266"/>
      <c r="CW268" s="266"/>
      <c r="CX268" s="266"/>
      <c r="CY268" s="266"/>
      <c r="CZ268" s="266"/>
      <c r="DA268" s="266"/>
      <c r="DB268" s="266"/>
      <c r="DC268" s="266"/>
      <c r="DD268" s="266"/>
      <c r="DE268" s="266"/>
      <c r="DF268" s="266"/>
      <c r="DG268" s="266"/>
      <c r="DH268" s="266"/>
      <c r="DI268" s="266"/>
      <c r="DJ268" s="266"/>
      <c r="DK268" s="266"/>
      <c r="DL268" s="266"/>
    </row>
    <row r="269" spans="1:116" x14ac:dyDescent="0.35">
      <c r="A269" s="266"/>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c r="BI269" s="266"/>
      <c r="BJ269" s="266"/>
      <c r="BK269" s="266"/>
      <c r="BL269" s="266"/>
      <c r="BM269" s="266"/>
      <c r="BN269" s="266"/>
      <c r="BO269" s="266"/>
      <c r="BP269" s="266"/>
      <c r="BQ269" s="266"/>
      <c r="BR269" s="266"/>
      <c r="BS269" s="266"/>
      <c r="BT269" s="266"/>
      <c r="BU269" s="266"/>
      <c r="BV269" s="266"/>
      <c r="BW269" s="266"/>
      <c r="BX269" s="266"/>
      <c r="BY269" s="266"/>
      <c r="BZ269" s="266"/>
      <c r="CA269" s="266"/>
      <c r="CB269" s="266"/>
      <c r="CC269" s="266"/>
      <c r="CD269" s="266"/>
      <c r="CE269" s="266"/>
      <c r="CF269" s="266"/>
      <c r="CG269" s="266"/>
      <c r="CH269" s="266"/>
      <c r="CI269" s="266"/>
      <c r="CJ269" s="266"/>
      <c r="CK269" s="266"/>
      <c r="CL269" s="266"/>
      <c r="CM269" s="266"/>
      <c r="CN269" s="266"/>
      <c r="CO269" s="266"/>
      <c r="CP269" s="266"/>
      <c r="CQ269" s="266"/>
      <c r="CR269" s="266"/>
      <c r="CS269" s="266"/>
      <c r="CT269" s="266"/>
      <c r="CU269" s="266"/>
      <c r="CV269" s="266"/>
      <c r="CW269" s="266"/>
      <c r="CX269" s="266"/>
      <c r="CY269" s="266"/>
      <c r="CZ269" s="266"/>
      <c r="DA269" s="266"/>
      <c r="DB269" s="266"/>
      <c r="DC269" s="266"/>
      <c r="DD269" s="266"/>
      <c r="DE269" s="266"/>
      <c r="DF269" s="266"/>
      <c r="DG269" s="266"/>
      <c r="DH269" s="266"/>
      <c r="DI269" s="266"/>
      <c r="DJ269" s="266"/>
      <c r="DK269" s="266"/>
      <c r="DL269" s="266"/>
    </row>
    <row r="270" spans="1:116" x14ac:dyDescent="0.35">
      <c r="A270" s="266"/>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c r="AA270" s="266"/>
      <c r="AB270" s="266"/>
      <c r="AC270" s="266"/>
      <c r="AD270" s="266"/>
      <c r="AE270" s="266"/>
      <c r="AF270" s="266"/>
      <c r="AG270" s="266"/>
      <c r="AH270" s="266"/>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c r="BI270" s="266"/>
      <c r="BJ270" s="266"/>
      <c r="BK270" s="266"/>
      <c r="BL270" s="266"/>
      <c r="BM270" s="266"/>
      <c r="BN270" s="266"/>
      <c r="BO270" s="266"/>
      <c r="BP270" s="266"/>
      <c r="BQ270" s="266"/>
      <c r="BR270" s="266"/>
      <c r="BS270" s="266"/>
      <c r="BT270" s="266"/>
      <c r="BU270" s="266"/>
      <c r="BV270" s="266"/>
      <c r="BW270" s="266"/>
      <c r="BX270" s="266"/>
      <c r="BY270" s="266"/>
      <c r="BZ270" s="266"/>
      <c r="CA270" s="266"/>
      <c r="CB270" s="266"/>
      <c r="CC270" s="266"/>
      <c r="CD270" s="266"/>
      <c r="CE270" s="266"/>
      <c r="CF270" s="266"/>
      <c r="CG270" s="266"/>
      <c r="CH270" s="266"/>
      <c r="CI270" s="266"/>
      <c r="CJ270" s="266"/>
      <c r="CK270" s="266"/>
      <c r="CL270" s="266"/>
      <c r="CM270" s="266"/>
      <c r="CN270" s="266"/>
      <c r="CO270" s="266"/>
      <c r="CP270" s="266"/>
      <c r="CQ270" s="266"/>
      <c r="CR270" s="266"/>
      <c r="CS270" s="266"/>
      <c r="CT270" s="266"/>
      <c r="CU270" s="266"/>
      <c r="CV270" s="266"/>
      <c r="CW270" s="266"/>
      <c r="CX270" s="266"/>
      <c r="CY270" s="266"/>
      <c r="CZ270" s="266"/>
      <c r="DA270" s="266"/>
      <c r="DB270" s="266"/>
      <c r="DC270" s="266"/>
      <c r="DD270" s="266"/>
      <c r="DE270" s="266"/>
      <c r="DF270" s="266"/>
      <c r="DG270" s="266"/>
      <c r="DH270" s="266"/>
      <c r="DI270" s="266"/>
      <c r="DJ270" s="266"/>
      <c r="DK270" s="266"/>
      <c r="DL270" s="266"/>
    </row>
    <row r="271" spans="1:116" x14ac:dyDescent="0.35">
      <c r="A271" s="266"/>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c r="AA271" s="266"/>
      <c r="AB271" s="266"/>
      <c r="AC271" s="266"/>
      <c r="AD271" s="266"/>
      <c r="AE271" s="266"/>
      <c r="AF271" s="266"/>
      <c r="AG271" s="266"/>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c r="BI271" s="266"/>
      <c r="BJ271" s="266"/>
      <c r="BK271" s="266"/>
      <c r="BL271" s="266"/>
      <c r="BM271" s="266"/>
      <c r="BN271" s="266"/>
      <c r="BO271" s="266"/>
      <c r="BP271" s="266"/>
      <c r="BQ271" s="266"/>
      <c r="BR271" s="266"/>
      <c r="BS271" s="266"/>
      <c r="BT271" s="266"/>
      <c r="BU271" s="266"/>
      <c r="BV271" s="266"/>
      <c r="BW271" s="266"/>
      <c r="BX271" s="266"/>
      <c r="BY271" s="266"/>
      <c r="BZ271" s="266"/>
      <c r="CA271" s="266"/>
      <c r="CB271" s="266"/>
      <c r="CC271" s="266"/>
      <c r="CD271" s="266"/>
      <c r="CE271" s="266"/>
      <c r="CF271" s="266"/>
      <c r="CG271" s="266"/>
      <c r="CH271" s="266"/>
      <c r="CI271" s="266"/>
      <c r="CJ271" s="266"/>
      <c r="CK271" s="266"/>
      <c r="CL271" s="266"/>
      <c r="CM271" s="266"/>
      <c r="CN271" s="266"/>
      <c r="CO271" s="266"/>
      <c r="CP271" s="266"/>
      <c r="CQ271" s="266"/>
      <c r="CR271" s="266"/>
      <c r="CS271" s="266"/>
      <c r="CT271" s="266"/>
      <c r="CU271" s="266"/>
      <c r="CV271" s="266"/>
      <c r="CW271" s="266"/>
      <c r="CX271" s="266"/>
      <c r="CY271" s="266"/>
      <c r="CZ271" s="266"/>
      <c r="DA271" s="266"/>
      <c r="DB271" s="266"/>
      <c r="DC271" s="266"/>
      <c r="DD271" s="266"/>
      <c r="DE271" s="266"/>
      <c r="DF271" s="266"/>
      <c r="DG271" s="266"/>
      <c r="DH271" s="266"/>
      <c r="DI271" s="266"/>
      <c r="DJ271" s="266"/>
      <c r="DK271" s="266"/>
      <c r="DL271" s="266"/>
    </row>
    <row r="272" spans="1:116" x14ac:dyDescent="0.35">
      <c r="A272" s="266"/>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c r="AH272" s="266"/>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c r="BI272" s="266"/>
      <c r="BJ272" s="266"/>
      <c r="BK272" s="266"/>
      <c r="BL272" s="266"/>
      <c r="BM272" s="266"/>
      <c r="BN272" s="266"/>
      <c r="BO272" s="266"/>
      <c r="BP272" s="266"/>
      <c r="BQ272" s="266"/>
      <c r="BR272" s="266"/>
      <c r="BS272" s="266"/>
      <c r="BT272" s="266"/>
      <c r="BU272" s="266"/>
      <c r="BV272" s="266"/>
      <c r="BW272" s="266"/>
      <c r="BX272" s="266"/>
      <c r="BY272" s="266"/>
      <c r="BZ272" s="266"/>
      <c r="CA272" s="266"/>
      <c r="CB272" s="266"/>
      <c r="CC272" s="266"/>
      <c r="CD272" s="266"/>
      <c r="CE272" s="266"/>
      <c r="CF272" s="266"/>
      <c r="CG272" s="266"/>
      <c r="CH272" s="266"/>
      <c r="CI272" s="266"/>
      <c r="CJ272" s="266"/>
      <c r="CK272" s="266"/>
      <c r="CL272" s="266"/>
      <c r="CM272" s="266"/>
      <c r="CN272" s="266"/>
      <c r="CO272" s="266"/>
      <c r="CP272" s="266"/>
      <c r="CQ272" s="266"/>
      <c r="CR272" s="266"/>
      <c r="CS272" s="266"/>
      <c r="CT272" s="266"/>
      <c r="CU272" s="266"/>
      <c r="CV272" s="266"/>
      <c r="CW272" s="266"/>
      <c r="CX272" s="266"/>
      <c r="CY272" s="266"/>
      <c r="CZ272" s="266"/>
      <c r="DA272" s="266"/>
      <c r="DB272" s="266"/>
      <c r="DC272" s="266"/>
      <c r="DD272" s="266"/>
      <c r="DE272" s="266"/>
      <c r="DF272" s="266"/>
      <c r="DG272" s="266"/>
      <c r="DH272" s="266"/>
      <c r="DI272" s="266"/>
      <c r="DJ272" s="266"/>
      <c r="DK272" s="266"/>
      <c r="DL272" s="266"/>
    </row>
    <row r="273" spans="1:116" x14ac:dyDescent="0.35">
      <c r="A273" s="266"/>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c r="AA273" s="266"/>
      <c r="AB273" s="266"/>
      <c r="AC273" s="266"/>
      <c r="AD273" s="266"/>
      <c r="AE273" s="266"/>
      <c r="AF273" s="266"/>
      <c r="AG273" s="266"/>
      <c r="AH273" s="266"/>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c r="BI273" s="266"/>
      <c r="BJ273" s="266"/>
      <c r="BK273" s="266"/>
      <c r="BL273" s="266"/>
      <c r="BM273" s="266"/>
      <c r="BN273" s="266"/>
      <c r="BO273" s="266"/>
      <c r="BP273" s="266"/>
      <c r="BQ273" s="266"/>
      <c r="BR273" s="266"/>
      <c r="BS273" s="266"/>
      <c r="BT273" s="266"/>
      <c r="BU273" s="266"/>
      <c r="BV273" s="266"/>
      <c r="BW273" s="266"/>
      <c r="BX273" s="266"/>
      <c r="BY273" s="266"/>
      <c r="BZ273" s="266"/>
      <c r="CA273" s="266"/>
      <c r="CB273" s="266"/>
      <c r="CC273" s="266"/>
      <c r="CD273" s="266"/>
      <c r="CE273" s="266"/>
      <c r="CF273" s="266"/>
      <c r="CG273" s="266"/>
      <c r="CH273" s="266"/>
      <c r="CI273" s="266"/>
      <c r="CJ273" s="266"/>
      <c r="CK273" s="266"/>
      <c r="CL273" s="266"/>
      <c r="CM273" s="266"/>
      <c r="CN273" s="266"/>
      <c r="CO273" s="266"/>
      <c r="CP273" s="266"/>
      <c r="CQ273" s="266"/>
      <c r="CR273" s="266"/>
      <c r="CS273" s="266"/>
      <c r="CT273" s="266"/>
      <c r="CU273" s="266"/>
      <c r="CV273" s="266"/>
      <c r="CW273" s="266"/>
      <c r="CX273" s="266"/>
      <c r="CY273" s="266"/>
      <c r="CZ273" s="266"/>
      <c r="DA273" s="266"/>
      <c r="DB273" s="266"/>
      <c r="DC273" s="266"/>
      <c r="DD273" s="266"/>
      <c r="DE273" s="266"/>
      <c r="DF273" s="266"/>
      <c r="DG273" s="266"/>
      <c r="DH273" s="266"/>
      <c r="DI273" s="266"/>
      <c r="DJ273" s="266"/>
      <c r="DK273" s="266"/>
      <c r="DL273" s="266"/>
    </row>
    <row r="274" spans="1:116" x14ac:dyDescent="0.35">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c r="AA274" s="266"/>
      <c r="AB274" s="266"/>
      <c r="AC274" s="266"/>
      <c r="AD274" s="266"/>
      <c r="AE274" s="266"/>
      <c r="AF274" s="266"/>
      <c r="AG274" s="266"/>
      <c r="AH274" s="266"/>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c r="BI274" s="266"/>
      <c r="BJ274" s="266"/>
      <c r="BK274" s="266"/>
      <c r="BL274" s="266"/>
      <c r="BM274" s="266"/>
      <c r="BN274" s="266"/>
      <c r="BO274" s="266"/>
      <c r="BP274" s="266"/>
      <c r="BQ274" s="266"/>
      <c r="BR274" s="266"/>
      <c r="BS274" s="266"/>
      <c r="BT274" s="266"/>
      <c r="BU274" s="266"/>
      <c r="BV274" s="266"/>
      <c r="BW274" s="266"/>
      <c r="BX274" s="266"/>
      <c r="BY274" s="266"/>
      <c r="BZ274" s="266"/>
      <c r="CA274" s="266"/>
      <c r="CB274" s="266"/>
      <c r="CC274" s="266"/>
      <c r="CD274" s="266"/>
      <c r="CE274" s="266"/>
      <c r="CF274" s="266"/>
      <c r="CG274" s="266"/>
      <c r="CH274" s="266"/>
      <c r="CI274" s="266"/>
      <c r="CJ274" s="266"/>
      <c r="CK274" s="266"/>
      <c r="CL274" s="266"/>
      <c r="CM274" s="266"/>
      <c r="CN274" s="266"/>
      <c r="CO274" s="266"/>
      <c r="CP274" s="266"/>
      <c r="CQ274" s="266"/>
      <c r="CR274" s="266"/>
      <c r="CS274" s="266"/>
      <c r="CT274" s="266"/>
      <c r="CU274" s="266"/>
      <c r="CV274" s="266"/>
      <c r="CW274" s="266"/>
      <c r="CX274" s="266"/>
      <c r="CY274" s="266"/>
      <c r="CZ274" s="266"/>
      <c r="DA274" s="266"/>
      <c r="DB274" s="266"/>
      <c r="DC274" s="266"/>
      <c r="DD274" s="266"/>
      <c r="DE274" s="266"/>
      <c r="DF274" s="266"/>
      <c r="DG274" s="266"/>
      <c r="DH274" s="266"/>
      <c r="DI274" s="266"/>
      <c r="DJ274" s="266"/>
      <c r="DK274" s="266"/>
      <c r="DL274" s="266"/>
    </row>
    <row r="275" spans="1:116" x14ac:dyDescent="0.35">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6"/>
      <c r="AE275" s="266"/>
      <c r="AF275" s="266"/>
      <c r="AG275" s="266"/>
      <c r="AH275" s="266"/>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c r="BI275" s="266"/>
      <c r="BJ275" s="266"/>
      <c r="BK275" s="266"/>
      <c r="BL275" s="266"/>
      <c r="BM275" s="266"/>
      <c r="BN275" s="266"/>
      <c r="BO275" s="266"/>
      <c r="BP275" s="266"/>
      <c r="BQ275" s="266"/>
      <c r="BR275" s="266"/>
      <c r="BS275" s="266"/>
      <c r="BT275" s="266"/>
      <c r="BU275" s="266"/>
      <c r="BV275" s="266"/>
      <c r="BW275" s="266"/>
      <c r="BX275" s="266"/>
      <c r="BY275" s="266"/>
      <c r="BZ275" s="266"/>
      <c r="CA275" s="266"/>
      <c r="CB275" s="266"/>
      <c r="CC275" s="266"/>
      <c r="CD275" s="266"/>
      <c r="CE275" s="266"/>
      <c r="CF275" s="266"/>
      <c r="CG275" s="266"/>
      <c r="CH275" s="266"/>
      <c r="CI275" s="266"/>
      <c r="CJ275" s="266"/>
      <c r="CK275" s="266"/>
      <c r="CL275" s="266"/>
      <c r="CM275" s="266"/>
      <c r="CN275" s="266"/>
      <c r="CO275" s="266"/>
      <c r="CP275" s="266"/>
      <c r="CQ275" s="266"/>
      <c r="CR275" s="266"/>
      <c r="CS275" s="266"/>
      <c r="CT275" s="266"/>
      <c r="CU275" s="266"/>
      <c r="CV275" s="266"/>
      <c r="CW275" s="266"/>
      <c r="CX275" s="266"/>
      <c r="CY275" s="266"/>
      <c r="CZ275" s="266"/>
      <c r="DA275" s="266"/>
      <c r="DB275" s="266"/>
      <c r="DC275" s="266"/>
      <c r="DD275" s="266"/>
      <c r="DE275" s="266"/>
      <c r="DF275" s="266"/>
      <c r="DG275" s="266"/>
      <c r="DH275" s="266"/>
      <c r="DI275" s="266"/>
      <c r="DJ275" s="266"/>
      <c r="DK275" s="266"/>
      <c r="DL275" s="266"/>
    </row>
    <row r="276" spans="1:116" x14ac:dyDescent="0.35">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66"/>
      <c r="AH276" s="266"/>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c r="BI276" s="266"/>
      <c r="BJ276" s="266"/>
      <c r="BK276" s="266"/>
      <c r="BL276" s="266"/>
      <c r="BM276" s="266"/>
      <c r="BN276" s="266"/>
      <c r="BO276" s="266"/>
      <c r="BP276" s="266"/>
      <c r="BQ276" s="266"/>
      <c r="BR276" s="266"/>
      <c r="BS276" s="266"/>
      <c r="BT276" s="266"/>
      <c r="BU276" s="266"/>
      <c r="BV276" s="266"/>
      <c r="BW276" s="266"/>
      <c r="BX276" s="266"/>
      <c r="BY276" s="266"/>
      <c r="BZ276" s="266"/>
      <c r="CA276" s="266"/>
      <c r="CB276" s="266"/>
      <c r="CC276" s="266"/>
      <c r="CD276" s="266"/>
      <c r="CE276" s="266"/>
      <c r="CF276" s="266"/>
      <c r="CG276" s="266"/>
      <c r="CH276" s="266"/>
      <c r="CI276" s="266"/>
      <c r="CJ276" s="266"/>
      <c r="CK276" s="266"/>
      <c r="CL276" s="266"/>
      <c r="CM276" s="266"/>
      <c r="CN276" s="266"/>
      <c r="CO276" s="266"/>
      <c r="CP276" s="266"/>
      <c r="CQ276" s="266"/>
      <c r="CR276" s="266"/>
      <c r="CS276" s="266"/>
      <c r="CT276" s="266"/>
      <c r="CU276" s="266"/>
      <c r="CV276" s="266"/>
      <c r="CW276" s="266"/>
      <c r="CX276" s="266"/>
      <c r="CY276" s="266"/>
      <c r="CZ276" s="266"/>
      <c r="DA276" s="266"/>
      <c r="DB276" s="266"/>
      <c r="DC276" s="266"/>
      <c r="DD276" s="266"/>
      <c r="DE276" s="266"/>
      <c r="DF276" s="266"/>
      <c r="DG276" s="266"/>
      <c r="DH276" s="266"/>
      <c r="DI276" s="266"/>
      <c r="DJ276" s="266"/>
      <c r="DK276" s="266"/>
      <c r="DL276" s="266"/>
    </row>
    <row r="277" spans="1:116" x14ac:dyDescent="0.35">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c r="AC277" s="266"/>
      <c r="AD277" s="266"/>
      <c r="AE277" s="266"/>
      <c r="AF277" s="266"/>
      <c r="AG277" s="266"/>
      <c r="AH277" s="266"/>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c r="BI277" s="266"/>
      <c r="BJ277" s="266"/>
      <c r="BK277" s="266"/>
      <c r="BL277" s="266"/>
      <c r="BM277" s="266"/>
      <c r="BN277" s="266"/>
      <c r="BO277" s="266"/>
      <c r="BP277" s="266"/>
      <c r="BQ277" s="266"/>
      <c r="BR277" s="266"/>
      <c r="BS277" s="266"/>
      <c r="BT277" s="266"/>
      <c r="BU277" s="266"/>
      <c r="BV277" s="266"/>
      <c r="BW277" s="266"/>
      <c r="BX277" s="266"/>
      <c r="BY277" s="266"/>
      <c r="BZ277" s="266"/>
      <c r="CA277" s="266"/>
      <c r="CB277" s="266"/>
      <c r="CC277" s="266"/>
      <c r="CD277" s="266"/>
      <c r="CE277" s="266"/>
      <c r="CF277" s="266"/>
      <c r="CG277" s="266"/>
      <c r="CH277" s="266"/>
      <c r="CI277" s="266"/>
      <c r="CJ277" s="266"/>
      <c r="CK277" s="266"/>
      <c r="CL277" s="266"/>
      <c r="CM277" s="266"/>
      <c r="CN277" s="266"/>
      <c r="CO277" s="266"/>
      <c r="CP277" s="266"/>
      <c r="CQ277" s="266"/>
      <c r="CR277" s="266"/>
      <c r="CS277" s="266"/>
      <c r="CT277" s="266"/>
      <c r="CU277" s="266"/>
      <c r="CV277" s="266"/>
      <c r="CW277" s="266"/>
      <c r="CX277" s="266"/>
      <c r="CY277" s="266"/>
      <c r="CZ277" s="266"/>
      <c r="DA277" s="266"/>
      <c r="DB277" s="266"/>
      <c r="DC277" s="266"/>
      <c r="DD277" s="266"/>
      <c r="DE277" s="266"/>
      <c r="DF277" s="266"/>
      <c r="DG277" s="266"/>
      <c r="DH277" s="266"/>
      <c r="DI277" s="266"/>
      <c r="DJ277" s="266"/>
      <c r="DK277" s="266"/>
      <c r="DL277" s="266"/>
    </row>
    <row r="278" spans="1:116" x14ac:dyDescent="0.35">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6"/>
      <c r="BR278" s="266"/>
      <c r="BS278" s="266"/>
      <c r="BT278" s="266"/>
      <c r="BU278" s="266"/>
      <c r="BV278" s="266"/>
      <c r="BW278" s="266"/>
      <c r="BX278" s="266"/>
      <c r="BY278" s="266"/>
      <c r="BZ278" s="266"/>
      <c r="CA278" s="266"/>
      <c r="CB278" s="266"/>
      <c r="CC278" s="266"/>
      <c r="CD278" s="266"/>
      <c r="CE278" s="266"/>
      <c r="CF278" s="266"/>
      <c r="CG278" s="266"/>
      <c r="CH278" s="266"/>
      <c r="CI278" s="266"/>
      <c r="CJ278" s="266"/>
      <c r="CK278" s="266"/>
      <c r="CL278" s="266"/>
      <c r="CM278" s="266"/>
      <c r="CN278" s="266"/>
      <c r="CO278" s="266"/>
      <c r="CP278" s="266"/>
      <c r="CQ278" s="266"/>
      <c r="CR278" s="266"/>
      <c r="CS278" s="266"/>
      <c r="CT278" s="266"/>
      <c r="CU278" s="266"/>
      <c r="CV278" s="266"/>
      <c r="CW278" s="266"/>
      <c r="CX278" s="266"/>
      <c r="CY278" s="266"/>
      <c r="CZ278" s="266"/>
      <c r="DA278" s="266"/>
      <c r="DB278" s="266"/>
      <c r="DC278" s="266"/>
      <c r="DD278" s="266"/>
      <c r="DE278" s="266"/>
      <c r="DF278" s="266"/>
      <c r="DG278" s="266"/>
      <c r="DH278" s="266"/>
      <c r="DI278" s="266"/>
      <c r="DJ278" s="266"/>
      <c r="DK278" s="266"/>
      <c r="DL278" s="266"/>
    </row>
    <row r="279" spans="1:116" x14ac:dyDescent="0.35">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c r="BI279" s="266"/>
      <c r="BJ279" s="266"/>
      <c r="BK279" s="266"/>
      <c r="BL279" s="266"/>
      <c r="BM279" s="266"/>
      <c r="BN279" s="266"/>
      <c r="BO279" s="266"/>
      <c r="BP279" s="266"/>
      <c r="BQ279" s="266"/>
      <c r="BR279" s="266"/>
      <c r="BS279" s="266"/>
      <c r="BT279" s="266"/>
      <c r="BU279" s="266"/>
      <c r="BV279" s="266"/>
      <c r="BW279" s="266"/>
      <c r="BX279" s="266"/>
      <c r="BY279" s="266"/>
      <c r="BZ279" s="266"/>
      <c r="CA279" s="266"/>
      <c r="CB279" s="266"/>
      <c r="CC279" s="266"/>
      <c r="CD279" s="266"/>
      <c r="CE279" s="266"/>
      <c r="CF279" s="266"/>
      <c r="CG279" s="266"/>
      <c r="CH279" s="266"/>
      <c r="CI279" s="266"/>
      <c r="CJ279" s="266"/>
      <c r="CK279" s="266"/>
      <c r="CL279" s="266"/>
      <c r="CM279" s="266"/>
      <c r="CN279" s="266"/>
      <c r="CO279" s="266"/>
      <c r="CP279" s="266"/>
      <c r="CQ279" s="266"/>
      <c r="CR279" s="266"/>
      <c r="CS279" s="266"/>
      <c r="CT279" s="266"/>
      <c r="CU279" s="266"/>
      <c r="CV279" s="266"/>
      <c r="CW279" s="266"/>
      <c r="CX279" s="266"/>
      <c r="CY279" s="266"/>
      <c r="CZ279" s="266"/>
      <c r="DA279" s="266"/>
      <c r="DB279" s="266"/>
      <c r="DC279" s="266"/>
      <c r="DD279" s="266"/>
      <c r="DE279" s="266"/>
      <c r="DF279" s="266"/>
      <c r="DG279" s="266"/>
      <c r="DH279" s="266"/>
      <c r="DI279" s="266"/>
      <c r="DJ279" s="266"/>
      <c r="DK279" s="266"/>
      <c r="DL279" s="266"/>
    </row>
    <row r="280" spans="1:116" x14ac:dyDescent="0.35">
      <c r="A280" s="266"/>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c r="AA280" s="266"/>
      <c r="AB280" s="266"/>
      <c r="AC280" s="266"/>
      <c r="AD280" s="266"/>
      <c r="AE280" s="266"/>
      <c r="AF280" s="266"/>
      <c r="AG280" s="266"/>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c r="BI280" s="266"/>
      <c r="BJ280" s="266"/>
      <c r="BK280" s="266"/>
      <c r="BL280" s="266"/>
      <c r="BM280" s="266"/>
      <c r="BN280" s="266"/>
      <c r="BO280" s="266"/>
      <c r="BP280" s="266"/>
      <c r="BQ280" s="266"/>
      <c r="BR280" s="266"/>
      <c r="BS280" s="266"/>
      <c r="BT280" s="266"/>
      <c r="BU280" s="266"/>
      <c r="BV280" s="266"/>
      <c r="BW280" s="266"/>
      <c r="BX280" s="266"/>
      <c r="BY280" s="266"/>
      <c r="BZ280" s="266"/>
      <c r="CA280" s="266"/>
      <c r="CB280" s="266"/>
      <c r="CC280" s="266"/>
      <c r="CD280" s="266"/>
      <c r="CE280" s="266"/>
      <c r="CF280" s="266"/>
      <c r="CG280" s="266"/>
      <c r="CH280" s="266"/>
      <c r="CI280" s="266"/>
      <c r="CJ280" s="266"/>
      <c r="CK280" s="266"/>
      <c r="CL280" s="266"/>
      <c r="CM280" s="266"/>
      <c r="CN280" s="266"/>
      <c r="CO280" s="266"/>
      <c r="CP280" s="266"/>
      <c r="CQ280" s="266"/>
      <c r="CR280" s="266"/>
      <c r="CS280" s="266"/>
      <c r="CT280" s="266"/>
      <c r="CU280" s="266"/>
      <c r="CV280" s="266"/>
      <c r="CW280" s="266"/>
      <c r="CX280" s="266"/>
      <c r="CY280" s="266"/>
      <c r="CZ280" s="266"/>
      <c r="DA280" s="266"/>
      <c r="DB280" s="266"/>
      <c r="DC280" s="266"/>
      <c r="DD280" s="266"/>
      <c r="DE280" s="266"/>
      <c r="DF280" s="266"/>
      <c r="DG280" s="266"/>
      <c r="DH280" s="266"/>
      <c r="DI280" s="266"/>
      <c r="DJ280" s="266"/>
      <c r="DK280" s="266"/>
      <c r="DL280" s="266"/>
    </row>
    <row r="281" spans="1:116" x14ac:dyDescent="0.35">
      <c r="A281" s="266"/>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c r="AA281" s="266"/>
      <c r="AB281" s="266"/>
      <c r="AC281" s="266"/>
      <c r="AD281" s="266"/>
      <c r="AE281" s="266"/>
      <c r="AF281" s="266"/>
      <c r="AG281" s="266"/>
      <c r="AH281" s="266"/>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c r="BI281" s="266"/>
      <c r="BJ281" s="266"/>
      <c r="BK281" s="266"/>
      <c r="BL281" s="266"/>
      <c r="BM281" s="266"/>
      <c r="BN281" s="266"/>
      <c r="BO281" s="266"/>
      <c r="BP281" s="266"/>
      <c r="BQ281" s="266"/>
      <c r="BR281" s="266"/>
      <c r="BS281" s="266"/>
      <c r="BT281" s="266"/>
      <c r="BU281" s="266"/>
      <c r="BV281" s="266"/>
      <c r="BW281" s="266"/>
      <c r="BX281" s="266"/>
      <c r="BY281" s="266"/>
      <c r="BZ281" s="266"/>
      <c r="CA281" s="266"/>
      <c r="CB281" s="266"/>
      <c r="CC281" s="266"/>
      <c r="CD281" s="266"/>
      <c r="CE281" s="266"/>
      <c r="CF281" s="266"/>
      <c r="CG281" s="266"/>
      <c r="CH281" s="266"/>
      <c r="CI281" s="266"/>
      <c r="CJ281" s="266"/>
      <c r="CK281" s="266"/>
      <c r="CL281" s="266"/>
      <c r="CM281" s="266"/>
      <c r="CN281" s="266"/>
      <c r="CO281" s="266"/>
      <c r="CP281" s="266"/>
      <c r="CQ281" s="266"/>
      <c r="CR281" s="266"/>
      <c r="CS281" s="266"/>
      <c r="CT281" s="266"/>
      <c r="CU281" s="266"/>
      <c r="CV281" s="266"/>
      <c r="CW281" s="266"/>
      <c r="CX281" s="266"/>
      <c r="CY281" s="266"/>
      <c r="CZ281" s="266"/>
      <c r="DA281" s="266"/>
      <c r="DB281" s="266"/>
      <c r="DC281" s="266"/>
      <c r="DD281" s="266"/>
      <c r="DE281" s="266"/>
      <c r="DF281" s="266"/>
      <c r="DG281" s="266"/>
      <c r="DH281" s="266"/>
      <c r="DI281" s="266"/>
      <c r="DJ281" s="266"/>
      <c r="DK281" s="266"/>
      <c r="DL281" s="266"/>
    </row>
    <row r="282" spans="1:116" x14ac:dyDescent="0.35">
      <c r="A282" s="266"/>
      <c r="B282" s="266"/>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c r="AA282" s="266"/>
      <c r="AB282" s="266"/>
      <c r="AC282" s="266"/>
      <c r="AD282" s="266"/>
      <c r="AE282" s="266"/>
      <c r="AF282" s="266"/>
      <c r="AG282" s="266"/>
      <c r="AH282" s="266"/>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c r="BI282" s="266"/>
      <c r="BJ282" s="266"/>
      <c r="BK282" s="266"/>
      <c r="BL282" s="266"/>
      <c r="BM282" s="266"/>
      <c r="BN282" s="266"/>
      <c r="BO282" s="266"/>
      <c r="BP282" s="266"/>
      <c r="BQ282" s="266"/>
      <c r="BR282" s="266"/>
      <c r="BS282" s="266"/>
      <c r="BT282" s="266"/>
      <c r="BU282" s="266"/>
      <c r="BV282" s="266"/>
      <c r="BW282" s="266"/>
      <c r="BX282" s="266"/>
      <c r="BY282" s="266"/>
      <c r="BZ282" s="266"/>
      <c r="CA282" s="266"/>
      <c r="CB282" s="266"/>
      <c r="CC282" s="266"/>
      <c r="CD282" s="266"/>
      <c r="CE282" s="266"/>
      <c r="CF282" s="266"/>
      <c r="CG282" s="266"/>
      <c r="CH282" s="266"/>
      <c r="CI282" s="266"/>
      <c r="CJ282" s="266"/>
      <c r="CK282" s="266"/>
      <c r="CL282" s="266"/>
      <c r="CM282" s="266"/>
      <c r="CN282" s="266"/>
      <c r="CO282" s="266"/>
      <c r="CP282" s="266"/>
      <c r="CQ282" s="266"/>
      <c r="CR282" s="266"/>
      <c r="CS282" s="266"/>
      <c r="CT282" s="266"/>
      <c r="CU282" s="266"/>
      <c r="CV282" s="266"/>
      <c r="CW282" s="266"/>
      <c r="CX282" s="266"/>
      <c r="CY282" s="266"/>
      <c r="CZ282" s="266"/>
      <c r="DA282" s="266"/>
      <c r="DB282" s="266"/>
      <c r="DC282" s="266"/>
      <c r="DD282" s="266"/>
      <c r="DE282" s="266"/>
      <c r="DF282" s="266"/>
      <c r="DG282" s="266"/>
      <c r="DH282" s="266"/>
      <c r="DI282" s="266"/>
      <c r="DJ282" s="266"/>
      <c r="DK282" s="266"/>
      <c r="DL282" s="266"/>
    </row>
    <row r="283" spans="1:116" x14ac:dyDescent="0.35">
      <c r="A283" s="266"/>
      <c r="B283" s="266"/>
      <c r="C283" s="266"/>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c r="BI283" s="266"/>
      <c r="BJ283" s="266"/>
      <c r="BK283" s="266"/>
      <c r="BL283" s="266"/>
      <c r="BM283" s="266"/>
      <c r="BN283" s="266"/>
      <c r="BO283" s="266"/>
      <c r="BP283" s="266"/>
      <c r="BQ283" s="266"/>
      <c r="BR283" s="266"/>
      <c r="BS283" s="266"/>
      <c r="BT283" s="266"/>
      <c r="BU283" s="266"/>
      <c r="BV283" s="266"/>
      <c r="BW283" s="266"/>
      <c r="BX283" s="266"/>
      <c r="BY283" s="266"/>
      <c r="BZ283" s="266"/>
      <c r="CA283" s="266"/>
      <c r="CB283" s="266"/>
      <c r="CC283" s="266"/>
      <c r="CD283" s="266"/>
      <c r="CE283" s="266"/>
      <c r="CF283" s="266"/>
      <c r="CG283" s="266"/>
      <c r="CH283" s="266"/>
      <c r="CI283" s="266"/>
      <c r="CJ283" s="266"/>
      <c r="CK283" s="266"/>
      <c r="CL283" s="266"/>
      <c r="CM283" s="266"/>
      <c r="CN283" s="266"/>
      <c r="CO283" s="266"/>
      <c r="CP283" s="266"/>
      <c r="CQ283" s="266"/>
      <c r="CR283" s="266"/>
      <c r="CS283" s="266"/>
      <c r="CT283" s="266"/>
      <c r="CU283" s="266"/>
      <c r="CV283" s="266"/>
      <c r="CW283" s="266"/>
      <c r="CX283" s="266"/>
      <c r="CY283" s="266"/>
      <c r="CZ283" s="266"/>
      <c r="DA283" s="266"/>
      <c r="DB283" s="266"/>
      <c r="DC283" s="266"/>
      <c r="DD283" s="266"/>
      <c r="DE283" s="266"/>
      <c r="DF283" s="266"/>
      <c r="DG283" s="266"/>
      <c r="DH283" s="266"/>
      <c r="DI283" s="266"/>
      <c r="DJ283" s="266"/>
      <c r="DK283" s="266"/>
      <c r="DL283" s="266"/>
    </row>
    <row r="284" spans="1:116" x14ac:dyDescent="0.35">
      <c r="A284" s="266"/>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c r="Z284" s="266"/>
      <c r="AA284" s="266"/>
      <c r="AB284" s="266"/>
      <c r="AC284" s="266"/>
      <c r="AD284" s="266"/>
      <c r="AE284" s="266"/>
      <c r="AF284" s="266"/>
      <c r="AG284" s="266"/>
      <c r="AH284" s="266"/>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c r="BI284" s="266"/>
      <c r="BJ284" s="266"/>
      <c r="BK284" s="266"/>
      <c r="BL284" s="266"/>
      <c r="BM284" s="266"/>
      <c r="BN284" s="266"/>
      <c r="BO284" s="266"/>
      <c r="BP284" s="266"/>
      <c r="BQ284" s="266"/>
      <c r="BR284" s="266"/>
      <c r="BS284" s="266"/>
      <c r="BT284" s="266"/>
      <c r="BU284" s="266"/>
      <c r="BV284" s="266"/>
      <c r="BW284" s="266"/>
      <c r="BX284" s="266"/>
      <c r="BY284" s="266"/>
      <c r="BZ284" s="266"/>
      <c r="CA284" s="266"/>
      <c r="CB284" s="266"/>
      <c r="CC284" s="266"/>
      <c r="CD284" s="266"/>
      <c r="CE284" s="266"/>
      <c r="CF284" s="266"/>
      <c r="CG284" s="266"/>
      <c r="CH284" s="266"/>
      <c r="CI284" s="266"/>
      <c r="CJ284" s="266"/>
      <c r="CK284" s="266"/>
      <c r="CL284" s="266"/>
      <c r="CM284" s="266"/>
      <c r="CN284" s="266"/>
      <c r="CO284" s="266"/>
      <c r="CP284" s="266"/>
      <c r="CQ284" s="266"/>
      <c r="CR284" s="266"/>
      <c r="CS284" s="266"/>
      <c r="CT284" s="266"/>
      <c r="CU284" s="266"/>
      <c r="CV284" s="266"/>
      <c r="CW284" s="266"/>
      <c r="CX284" s="266"/>
      <c r="CY284" s="266"/>
      <c r="CZ284" s="266"/>
      <c r="DA284" s="266"/>
      <c r="DB284" s="266"/>
      <c r="DC284" s="266"/>
      <c r="DD284" s="266"/>
      <c r="DE284" s="266"/>
      <c r="DF284" s="266"/>
      <c r="DG284" s="266"/>
      <c r="DH284" s="266"/>
      <c r="DI284" s="266"/>
      <c r="DJ284" s="266"/>
      <c r="DK284" s="266"/>
      <c r="DL284" s="266"/>
    </row>
    <row r="285" spans="1:116" x14ac:dyDescent="0.35">
      <c r="A285" s="266"/>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c r="Z285" s="266"/>
      <c r="AA285" s="266"/>
      <c r="AB285" s="266"/>
      <c r="AC285" s="266"/>
      <c r="AD285" s="266"/>
      <c r="AE285" s="266"/>
      <c r="AF285" s="266"/>
      <c r="AG285" s="266"/>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c r="BI285" s="266"/>
      <c r="BJ285" s="266"/>
      <c r="BK285" s="266"/>
      <c r="BL285" s="266"/>
      <c r="BM285" s="266"/>
      <c r="BN285" s="266"/>
      <c r="BO285" s="266"/>
      <c r="BP285" s="266"/>
      <c r="BQ285" s="266"/>
      <c r="BR285" s="266"/>
      <c r="BS285" s="266"/>
      <c r="BT285" s="266"/>
      <c r="BU285" s="266"/>
      <c r="BV285" s="266"/>
      <c r="BW285" s="266"/>
      <c r="BX285" s="266"/>
      <c r="BY285" s="266"/>
      <c r="BZ285" s="266"/>
      <c r="CA285" s="266"/>
      <c r="CB285" s="266"/>
      <c r="CC285" s="266"/>
      <c r="CD285" s="266"/>
      <c r="CE285" s="266"/>
      <c r="CF285" s="266"/>
      <c r="CG285" s="266"/>
      <c r="CH285" s="266"/>
      <c r="CI285" s="266"/>
      <c r="CJ285" s="266"/>
      <c r="CK285" s="266"/>
      <c r="CL285" s="266"/>
      <c r="CM285" s="266"/>
      <c r="CN285" s="266"/>
      <c r="CO285" s="266"/>
      <c r="CP285" s="266"/>
      <c r="CQ285" s="266"/>
      <c r="CR285" s="266"/>
      <c r="CS285" s="266"/>
      <c r="CT285" s="266"/>
      <c r="CU285" s="266"/>
      <c r="CV285" s="266"/>
      <c r="CW285" s="266"/>
      <c r="CX285" s="266"/>
      <c r="CY285" s="266"/>
      <c r="CZ285" s="266"/>
      <c r="DA285" s="266"/>
      <c r="DB285" s="266"/>
      <c r="DC285" s="266"/>
      <c r="DD285" s="266"/>
      <c r="DE285" s="266"/>
      <c r="DF285" s="266"/>
      <c r="DG285" s="266"/>
      <c r="DH285" s="266"/>
      <c r="DI285" s="266"/>
      <c r="DJ285" s="266"/>
      <c r="DK285" s="266"/>
      <c r="DL285" s="266"/>
    </row>
    <row r="286" spans="1:116" x14ac:dyDescent="0.35">
      <c r="A286" s="266"/>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c r="AA286" s="266"/>
      <c r="AB286" s="266"/>
      <c r="AC286" s="266"/>
      <c r="AD286" s="266"/>
      <c r="AE286" s="266"/>
      <c r="AF286" s="266"/>
      <c r="AG286" s="266"/>
      <c r="AH286" s="266"/>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c r="BI286" s="266"/>
      <c r="BJ286" s="266"/>
      <c r="BK286" s="266"/>
      <c r="BL286" s="266"/>
      <c r="BM286" s="266"/>
      <c r="BN286" s="266"/>
      <c r="BO286" s="266"/>
      <c r="BP286" s="266"/>
      <c r="BQ286" s="266"/>
      <c r="BR286" s="266"/>
      <c r="BS286" s="266"/>
      <c r="BT286" s="266"/>
      <c r="BU286" s="266"/>
      <c r="BV286" s="266"/>
      <c r="BW286" s="266"/>
      <c r="BX286" s="266"/>
      <c r="BY286" s="266"/>
      <c r="BZ286" s="266"/>
      <c r="CA286" s="266"/>
      <c r="CB286" s="266"/>
      <c r="CC286" s="266"/>
      <c r="CD286" s="266"/>
      <c r="CE286" s="266"/>
      <c r="CF286" s="266"/>
      <c r="CG286" s="266"/>
      <c r="CH286" s="266"/>
      <c r="CI286" s="266"/>
      <c r="CJ286" s="266"/>
      <c r="CK286" s="266"/>
      <c r="CL286" s="266"/>
      <c r="CM286" s="266"/>
      <c r="CN286" s="266"/>
      <c r="CO286" s="266"/>
      <c r="CP286" s="266"/>
      <c r="CQ286" s="266"/>
      <c r="CR286" s="266"/>
      <c r="CS286" s="266"/>
      <c r="CT286" s="266"/>
      <c r="CU286" s="266"/>
      <c r="CV286" s="266"/>
      <c r="CW286" s="266"/>
      <c r="CX286" s="266"/>
      <c r="CY286" s="266"/>
      <c r="CZ286" s="266"/>
      <c r="DA286" s="266"/>
      <c r="DB286" s="266"/>
      <c r="DC286" s="266"/>
      <c r="DD286" s="266"/>
      <c r="DE286" s="266"/>
      <c r="DF286" s="266"/>
      <c r="DG286" s="266"/>
      <c r="DH286" s="266"/>
      <c r="DI286" s="266"/>
      <c r="DJ286" s="266"/>
      <c r="DK286" s="266"/>
      <c r="DL286" s="266"/>
    </row>
    <row r="287" spans="1:116" x14ac:dyDescent="0.35">
      <c r="A287" s="266"/>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c r="Z287" s="266"/>
      <c r="AA287" s="266"/>
      <c r="AB287" s="266"/>
      <c r="AC287" s="266"/>
      <c r="AD287" s="266"/>
      <c r="AE287" s="266"/>
      <c r="AF287" s="266"/>
      <c r="AG287" s="266"/>
      <c r="AH287" s="266"/>
      <c r="AI287" s="266"/>
      <c r="AJ287" s="266"/>
      <c r="AK287" s="266"/>
      <c r="AL287" s="266"/>
      <c r="AM287" s="266"/>
      <c r="AN287" s="266"/>
      <c r="AO287" s="266"/>
      <c r="AP287" s="266"/>
      <c r="AQ287" s="266"/>
      <c r="AR287" s="266"/>
      <c r="AS287" s="266"/>
      <c r="AT287" s="266"/>
      <c r="AU287" s="266"/>
      <c r="AV287" s="266"/>
      <c r="AW287" s="266"/>
      <c r="AX287" s="266"/>
      <c r="AY287" s="266"/>
      <c r="AZ287" s="266"/>
      <c r="BA287" s="266"/>
      <c r="BB287" s="266"/>
      <c r="BC287" s="266"/>
      <c r="BD287" s="266"/>
      <c r="BE287" s="266"/>
      <c r="BF287" s="266"/>
      <c r="BG287" s="266"/>
      <c r="BH287" s="266"/>
      <c r="BI287" s="266"/>
      <c r="BJ287" s="266"/>
      <c r="BK287" s="266"/>
      <c r="BL287" s="266"/>
      <c r="BM287" s="266"/>
      <c r="BN287" s="266"/>
      <c r="BO287" s="266"/>
      <c r="BP287" s="266"/>
      <c r="BQ287" s="266"/>
      <c r="BR287" s="266"/>
      <c r="BS287" s="266"/>
      <c r="BT287" s="266"/>
      <c r="BU287" s="266"/>
      <c r="BV287" s="266"/>
      <c r="BW287" s="266"/>
      <c r="BX287" s="266"/>
      <c r="BY287" s="266"/>
      <c r="BZ287" s="266"/>
      <c r="CA287" s="266"/>
      <c r="CB287" s="266"/>
      <c r="CC287" s="266"/>
      <c r="CD287" s="266"/>
      <c r="CE287" s="266"/>
      <c r="CF287" s="266"/>
      <c r="CG287" s="266"/>
      <c r="CH287" s="266"/>
      <c r="CI287" s="266"/>
      <c r="CJ287" s="266"/>
      <c r="CK287" s="266"/>
      <c r="CL287" s="266"/>
      <c r="CM287" s="266"/>
      <c r="CN287" s="266"/>
      <c r="CO287" s="266"/>
      <c r="CP287" s="266"/>
      <c r="CQ287" s="266"/>
      <c r="CR287" s="266"/>
      <c r="CS287" s="266"/>
      <c r="CT287" s="266"/>
      <c r="CU287" s="266"/>
      <c r="CV287" s="266"/>
      <c r="CW287" s="266"/>
      <c r="CX287" s="266"/>
      <c r="CY287" s="266"/>
      <c r="CZ287" s="266"/>
      <c r="DA287" s="266"/>
      <c r="DB287" s="266"/>
      <c r="DC287" s="266"/>
      <c r="DD287" s="266"/>
      <c r="DE287" s="266"/>
      <c r="DF287" s="266"/>
      <c r="DG287" s="266"/>
      <c r="DH287" s="266"/>
      <c r="DI287" s="266"/>
      <c r="DJ287" s="266"/>
      <c r="DK287" s="266"/>
      <c r="DL287" s="266"/>
    </row>
    <row r="288" spans="1:116" x14ac:dyDescent="0.35">
      <c r="A288" s="266"/>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c r="AA288" s="266"/>
      <c r="AB288" s="266"/>
      <c r="AC288" s="266"/>
      <c r="AD288" s="266"/>
      <c r="AE288" s="266"/>
      <c r="AF288" s="266"/>
      <c r="AG288" s="266"/>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c r="BI288" s="266"/>
      <c r="BJ288" s="266"/>
      <c r="BK288" s="266"/>
      <c r="BL288" s="266"/>
      <c r="BM288" s="266"/>
      <c r="BN288" s="266"/>
      <c r="BO288" s="266"/>
      <c r="BP288" s="266"/>
      <c r="BQ288" s="266"/>
      <c r="BR288" s="266"/>
      <c r="BS288" s="266"/>
      <c r="BT288" s="266"/>
      <c r="BU288" s="266"/>
      <c r="BV288" s="266"/>
      <c r="BW288" s="266"/>
      <c r="BX288" s="266"/>
      <c r="BY288" s="266"/>
      <c r="BZ288" s="266"/>
      <c r="CA288" s="266"/>
      <c r="CB288" s="266"/>
      <c r="CC288" s="266"/>
      <c r="CD288" s="266"/>
      <c r="CE288" s="266"/>
      <c r="CF288" s="266"/>
      <c r="CG288" s="266"/>
      <c r="CH288" s="266"/>
      <c r="CI288" s="266"/>
      <c r="CJ288" s="266"/>
      <c r="CK288" s="266"/>
      <c r="CL288" s="266"/>
      <c r="CM288" s="266"/>
      <c r="CN288" s="266"/>
      <c r="CO288" s="266"/>
      <c r="CP288" s="266"/>
      <c r="CQ288" s="266"/>
      <c r="CR288" s="266"/>
      <c r="CS288" s="266"/>
      <c r="CT288" s="266"/>
      <c r="CU288" s="266"/>
      <c r="CV288" s="266"/>
      <c r="CW288" s="266"/>
      <c r="CX288" s="266"/>
      <c r="CY288" s="266"/>
      <c r="CZ288" s="266"/>
      <c r="DA288" s="266"/>
      <c r="DB288" s="266"/>
      <c r="DC288" s="266"/>
      <c r="DD288" s="266"/>
      <c r="DE288" s="266"/>
      <c r="DF288" s="266"/>
      <c r="DG288" s="266"/>
      <c r="DH288" s="266"/>
      <c r="DI288" s="266"/>
      <c r="DJ288" s="266"/>
      <c r="DK288" s="266"/>
      <c r="DL288" s="266"/>
    </row>
    <row r="289" spans="1:116" x14ac:dyDescent="0.35">
      <c r="A289" s="266"/>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66"/>
      <c r="AF289" s="266"/>
      <c r="AG289" s="266"/>
      <c r="AH289" s="266"/>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c r="BI289" s="266"/>
      <c r="BJ289" s="266"/>
      <c r="BK289" s="266"/>
      <c r="BL289" s="266"/>
      <c r="BM289" s="266"/>
      <c r="BN289" s="266"/>
      <c r="BO289" s="266"/>
      <c r="BP289" s="266"/>
      <c r="BQ289" s="266"/>
      <c r="BR289" s="266"/>
      <c r="BS289" s="266"/>
      <c r="BT289" s="266"/>
      <c r="BU289" s="266"/>
      <c r="BV289" s="266"/>
      <c r="BW289" s="266"/>
      <c r="BX289" s="266"/>
      <c r="BY289" s="266"/>
      <c r="BZ289" s="266"/>
      <c r="CA289" s="266"/>
      <c r="CB289" s="266"/>
      <c r="CC289" s="266"/>
      <c r="CD289" s="266"/>
      <c r="CE289" s="266"/>
      <c r="CF289" s="266"/>
      <c r="CG289" s="266"/>
      <c r="CH289" s="266"/>
      <c r="CI289" s="266"/>
      <c r="CJ289" s="266"/>
      <c r="CK289" s="266"/>
      <c r="CL289" s="266"/>
      <c r="CM289" s="266"/>
      <c r="CN289" s="266"/>
      <c r="CO289" s="266"/>
      <c r="CP289" s="266"/>
      <c r="CQ289" s="266"/>
      <c r="CR289" s="266"/>
      <c r="CS289" s="266"/>
      <c r="CT289" s="266"/>
      <c r="CU289" s="266"/>
      <c r="CV289" s="266"/>
      <c r="CW289" s="266"/>
      <c r="CX289" s="266"/>
      <c r="CY289" s="266"/>
      <c r="CZ289" s="266"/>
      <c r="DA289" s="266"/>
      <c r="DB289" s="266"/>
      <c r="DC289" s="266"/>
      <c r="DD289" s="266"/>
      <c r="DE289" s="266"/>
      <c r="DF289" s="266"/>
      <c r="DG289" s="266"/>
      <c r="DH289" s="266"/>
      <c r="DI289" s="266"/>
      <c r="DJ289" s="266"/>
      <c r="DK289" s="266"/>
      <c r="DL289" s="266"/>
    </row>
    <row r="290" spans="1:116" x14ac:dyDescent="0.35">
      <c r="A290" s="266"/>
      <c r="B290" s="266"/>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66"/>
      <c r="AF290" s="266"/>
      <c r="AG290" s="266"/>
      <c r="AH290" s="266"/>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c r="BI290" s="266"/>
      <c r="BJ290" s="266"/>
      <c r="BK290" s="266"/>
      <c r="BL290" s="266"/>
      <c r="BM290" s="266"/>
      <c r="BN290" s="266"/>
      <c r="BO290" s="266"/>
      <c r="BP290" s="266"/>
      <c r="BQ290" s="266"/>
      <c r="BR290" s="266"/>
      <c r="BS290" s="266"/>
      <c r="BT290" s="266"/>
      <c r="BU290" s="266"/>
      <c r="BV290" s="266"/>
      <c r="BW290" s="266"/>
      <c r="BX290" s="266"/>
      <c r="BY290" s="266"/>
      <c r="BZ290" s="266"/>
      <c r="CA290" s="266"/>
      <c r="CB290" s="266"/>
      <c r="CC290" s="266"/>
      <c r="CD290" s="266"/>
      <c r="CE290" s="266"/>
      <c r="CF290" s="266"/>
      <c r="CG290" s="266"/>
      <c r="CH290" s="266"/>
      <c r="CI290" s="266"/>
      <c r="CJ290" s="266"/>
      <c r="CK290" s="266"/>
      <c r="CL290" s="266"/>
      <c r="CM290" s="266"/>
      <c r="CN290" s="266"/>
      <c r="CO290" s="266"/>
      <c r="CP290" s="266"/>
      <c r="CQ290" s="266"/>
      <c r="CR290" s="266"/>
      <c r="CS290" s="266"/>
      <c r="CT290" s="266"/>
      <c r="CU290" s="266"/>
      <c r="CV290" s="266"/>
      <c r="CW290" s="266"/>
      <c r="CX290" s="266"/>
      <c r="CY290" s="266"/>
      <c r="CZ290" s="266"/>
      <c r="DA290" s="266"/>
      <c r="DB290" s="266"/>
      <c r="DC290" s="266"/>
      <c r="DD290" s="266"/>
      <c r="DE290" s="266"/>
      <c r="DF290" s="266"/>
      <c r="DG290" s="266"/>
      <c r="DH290" s="266"/>
      <c r="DI290" s="266"/>
      <c r="DJ290" s="266"/>
      <c r="DK290" s="266"/>
      <c r="DL290" s="266"/>
    </row>
    <row r="291" spans="1:116" x14ac:dyDescent="0.35">
      <c r="A291" s="266"/>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66"/>
      <c r="AF291" s="266"/>
      <c r="AG291" s="266"/>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c r="BI291" s="266"/>
      <c r="BJ291" s="266"/>
      <c r="BK291" s="266"/>
      <c r="BL291" s="266"/>
      <c r="BM291" s="266"/>
      <c r="BN291" s="266"/>
      <c r="BO291" s="266"/>
      <c r="BP291" s="266"/>
      <c r="BQ291" s="266"/>
      <c r="BR291" s="266"/>
      <c r="BS291" s="266"/>
      <c r="BT291" s="266"/>
      <c r="BU291" s="266"/>
      <c r="BV291" s="266"/>
      <c r="BW291" s="266"/>
      <c r="BX291" s="266"/>
      <c r="BY291" s="266"/>
      <c r="BZ291" s="266"/>
      <c r="CA291" s="266"/>
      <c r="CB291" s="266"/>
      <c r="CC291" s="266"/>
      <c r="CD291" s="266"/>
      <c r="CE291" s="266"/>
      <c r="CF291" s="266"/>
      <c r="CG291" s="266"/>
      <c r="CH291" s="266"/>
      <c r="CI291" s="266"/>
      <c r="CJ291" s="266"/>
      <c r="CK291" s="266"/>
      <c r="CL291" s="266"/>
      <c r="CM291" s="266"/>
      <c r="CN291" s="266"/>
      <c r="CO291" s="266"/>
      <c r="CP291" s="266"/>
      <c r="CQ291" s="266"/>
      <c r="CR291" s="266"/>
      <c r="CS291" s="266"/>
      <c r="CT291" s="266"/>
      <c r="CU291" s="266"/>
      <c r="CV291" s="266"/>
      <c r="CW291" s="266"/>
      <c r="CX291" s="266"/>
      <c r="CY291" s="266"/>
      <c r="CZ291" s="266"/>
      <c r="DA291" s="266"/>
      <c r="DB291" s="266"/>
      <c r="DC291" s="266"/>
      <c r="DD291" s="266"/>
      <c r="DE291" s="266"/>
      <c r="DF291" s="266"/>
      <c r="DG291" s="266"/>
      <c r="DH291" s="266"/>
      <c r="DI291" s="266"/>
      <c r="DJ291" s="266"/>
      <c r="DK291" s="266"/>
      <c r="DL291" s="266"/>
    </row>
    <row r="292" spans="1:116" x14ac:dyDescent="0.35">
      <c r="A292" s="266"/>
      <c r="B292" s="266"/>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c r="AA292" s="266"/>
      <c r="AB292" s="266"/>
      <c r="AC292" s="266"/>
      <c r="AD292" s="266"/>
      <c r="AE292" s="266"/>
      <c r="AF292" s="266"/>
      <c r="AG292" s="266"/>
      <c r="AH292" s="266"/>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c r="BI292" s="266"/>
      <c r="BJ292" s="266"/>
      <c r="BK292" s="266"/>
      <c r="BL292" s="266"/>
      <c r="BM292" s="266"/>
      <c r="BN292" s="266"/>
      <c r="BO292" s="266"/>
      <c r="BP292" s="266"/>
      <c r="BQ292" s="266"/>
      <c r="BR292" s="266"/>
      <c r="BS292" s="266"/>
      <c r="BT292" s="266"/>
      <c r="BU292" s="266"/>
      <c r="BV292" s="266"/>
      <c r="BW292" s="266"/>
      <c r="BX292" s="266"/>
      <c r="BY292" s="266"/>
      <c r="BZ292" s="266"/>
      <c r="CA292" s="266"/>
      <c r="CB292" s="266"/>
      <c r="CC292" s="266"/>
      <c r="CD292" s="266"/>
      <c r="CE292" s="266"/>
      <c r="CF292" s="266"/>
      <c r="CG292" s="266"/>
      <c r="CH292" s="266"/>
      <c r="CI292" s="266"/>
      <c r="CJ292" s="266"/>
      <c r="CK292" s="266"/>
      <c r="CL292" s="266"/>
      <c r="CM292" s="266"/>
      <c r="CN292" s="266"/>
      <c r="CO292" s="266"/>
      <c r="CP292" s="266"/>
      <c r="CQ292" s="266"/>
      <c r="CR292" s="266"/>
      <c r="CS292" s="266"/>
      <c r="CT292" s="266"/>
      <c r="CU292" s="266"/>
      <c r="CV292" s="266"/>
      <c r="CW292" s="266"/>
      <c r="CX292" s="266"/>
      <c r="CY292" s="266"/>
      <c r="CZ292" s="266"/>
      <c r="DA292" s="266"/>
      <c r="DB292" s="266"/>
      <c r="DC292" s="266"/>
      <c r="DD292" s="266"/>
      <c r="DE292" s="266"/>
      <c r="DF292" s="266"/>
      <c r="DG292" s="266"/>
      <c r="DH292" s="266"/>
      <c r="DI292" s="266"/>
      <c r="DJ292" s="266"/>
      <c r="DK292" s="266"/>
      <c r="DL292" s="266"/>
    </row>
    <row r="293" spans="1:116" x14ac:dyDescent="0.35">
      <c r="A293" s="266"/>
      <c r="B293" s="266"/>
      <c r="C293" s="266"/>
      <c r="D293" s="266"/>
      <c r="E293" s="266"/>
      <c r="F293" s="266"/>
      <c r="G293" s="266"/>
      <c r="H293" s="266"/>
      <c r="I293" s="266"/>
      <c r="J293" s="266"/>
      <c r="K293" s="266"/>
      <c r="L293" s="266"/>
      <c r="M293" s="266"/>
      <c r="N293" s="266"/>
      <c r="O293" s="266"/>
      <c r="P293" s="266"/>
      <c r="Q293" s="266"/>
      <c r="R293" s="266"/>
      <c r="S293" s="266"/>
      <c r="T293" s="266"/>
      <c r="U293" s="266"/>
      <c r="V293" s="266"/>
      <c r="W293" s="266"/>
      <c r="X293" s="266"/>
      <c r="Y293" s="266"/>
      <c r="Z293" s="266"/>
      <c r="AA293" s="266"/>
      <c r="AB293" s="266"/>
      <c r="AC293" s="266"/>
      <c r="AD293" s="266"/>
      <c r="AE293" s="266"/>
      <c r="AF293" s="266"/>
      <c r="AG293" s="266"/>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c r="BI293" s="266"/>
      <c r="BJ293" s="266"/>
      <c r="BK293" s="266"/>
      <c r="BL293" s="266"/>
      <c r="BM293" s="266"/>
      <c r="BN293" s="266"/>
      <c r="BO293" s="266"/>
      <c r="BP293" s="266"/>
      <c r="BQ293" s="266"/>
      <c r="BR293" s="266"/>
      <c r="BS293" s="266"/>
      <c r="BT293" s="266"/>
      <c r="BU293" s="266"/>
      <c r="BV293" s="266"/>
      <c r="BW293" s="266"/>
      <c r="BX293" s="266"/>
      <c r="BY293" s="266"/>
      <c r="BZ293" s="266"/>
      <c r="CA293" s="266"/>
      <c r="CB293" s="266"/>
      <c r="CC293" s="266"/>
      <c r="CD293" s="266"/>
      <c r="CE293" s="266"/>
      <c r="CF293" s="266"/>
      <c r="CG293" s="266"/>
      <c r="CH293" s="266"/>
      <c r="CI293" s="266"/>
      <c r="CJ293" s="266"/>
      <c r="CK293" s="266"/>
      <c r="CL293" s="266"/>
      <c r="CM293" s="266"/>
      <c r="CN293" s="266"/>
      <c r="CO293" s="266"/>
      <c r="CP293" s="266"/>
      <c r="CQ293" s="266"/>
      <c r="CR293" s="266"/>
      <c r="CS293" s="266"/>
      <c r="CT293" s="266"/>
      <c r="CU293" s="266"/>
      <c r="CV293" s="266"/>
      <c r="CW293" s="266"/>
      <c r="CX293" s="266"/>
      <c r="CY293" s="266"/>
      <c r="CZ293" s="266"/>
      <c r="DA293" s="266"/>
      <c r="DB293" s="266"/>
      <c r="DC293" s="266"/>
      <c r="DD293" s="266"/>
      <c r="DE293" s="266"/>
      <c r="DF293" s="266"/>
      <c r="DG293" s="266"/>
      <c r="DH293" s="266"/>
      <c r="DI293" s="266"/>
      <c r="DJ293" s="266"/>
      <c r="DK293" s="266"/>
      <c r="DL293" s="266"/>
    </row>
    <row r="294" spans="1:116" x14ac:dyDescent="0.35">
      <c r="A294" s="266"/>
      <c r="B294" s="266"/>
      <c r="C294" s="266"/>
      <c r="D294" s="266"/>
      <c r="E294" s="266"/>
      <c r="F294" s="266"/>
      <c r="G294" s="266"/>
      <c r="H294" s="266"/>
      <c r="I294" s="266"/>
      <c r="J294" s="266"/>
      <c r="K294" s="266"/>
      <c r="L294" s="266"/>
      <c r="M294" s="266"/>
      <c r="N294" s="266"/>
      <c r="O294" s="266"/>
      <c r="P294" s="266"/>
      <c r="Q294" s="266"/>
      <c r="R294" s="266"/>
      <c r="S294" s="266"/>
      <c r="T294" s="266"/>
      <c r="U294" s="266"/>
      <c r="V294" s="266"/>
      <c r="W294" s="266"/>
      <c r="X294" s="266"/>
      <c r="Y294" s="266"/>
      <c r="Z294" s="266"/>
      <c r="AA294" s="266"/>
      <c r="AB294" s="266"/>
      <c r="AC294" s="266"/>
      <c r="AD294" s="266"/>
      <c r="AE294" s="266"/>
      <c r="AF294" s="266"/>
      <c r="AG294" s="266"/>
      <c r="AH294" s="266"/>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c r="BI294" s="266"/>
      <c r="BJ294" s="266"/>
      <c r="BK294" s="266"/>
      <c r="BL294" s="266"/>
      <c r="BM294" s="266"/>
      <c r="BN294" s="266"/>
      <c r="BO294" s="266"/>
      <c r="BP294" s="266"/>
      <c r="BQ294" s="266"/>
      <c r="BR294" s="266"/>
      <c r="BS294" s="266"/>
      <c r="BT294" s="266"/>
      <c r="BU294" s="266"/>
      <c r="BV294" s="266"/>
      <c r="BW294" s="266"/>
      <c r="BX294" s="266"/>
      <c r="BY294" s="266"/>
      <c r="BZ294" s="266"/>
      <c r="CA294" s="266"/>
      <c r="CB294" s="266"/>
      <c r="CC294" s="266"/>
      <c r="CD294" s="266"/>
      <c r="CE294" s="266"/>
      <c r="CF294" s="266"/>
      <c r="CG294" s="266"/>
      <c r="CH294" s="266"/>
      <c r="CI294" s="266"/>
      <c r="CJ294" s="266"/>
      <c r="CK294" s="266"/>
      <c r="CL294" s="266"/>
      <c r="CM294" s="266"/>
      <c r="CN294" s="266"/>
      <c r="CO294" s="266"/>
      <c r="CP294" s="266"/>
      <c r="CQ294" s="266"/>
      <c r="CR294" s="266"/>
      <c r="CS294" s="266"/>
      <c r="CT294" s="266"/>
      <c r="CU294" s="266"/>
      <c r="CV294" s="266"/>
      <c r="CW294" s="266"/>
      <c r="CX294" s="266"/>
      <c r="CY294" s="266"/>
      <c r="CZ294" s="266"/>
      <c r="DA294" s="266"/>
      <c r="DB294" s="266"/>
      <c r="DC294" s="266"/>
      <c r="DD294" s="266"/>
      <c r="DE294" s="266"/>
      <c r="DF294" s="266"/>
      <c r="DG294" s="266"/>
      <c r="DH294" s="266"/>
      <c r="DI294" s="266"/>
      <c r="DJ294" s="266"/>
      <c r="DK294" s="266"/>
      <c r="DL294" s="266"/>
    </row>
    <row r="295" spans="1:116" x14ac:dyDescent="0.35">
      <c r="A295" s="266"/>
      <c r="B295" s="266"/>
      <c r="C295" s="266"/>
      <c r="D295" s="266"/>
      <c r="E295" s="266"/>
      <c r="F295" s="266"/>
      <c r="G295" s="266"/>
      <c r="H295" s="266"/>
      <c r="I295" s="266"/>
      <c r="J295" s="266"/>
      <c r="K295" s="266"/>
      <c r="L295" s="266"/>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c r="BI295" s="266"/>
      <c r="BJ295" s="266"/>
      <c r="BK295" s="266"/>
      <c r="BL295" s="266"/>
      <c r="BM295" s="266"/>
      <c r="BN295" s="266"/>
      <c r="BO295" s="266"/>
      <c r="BP295" s="266"/>
      <c r="BQ295" s="266"/>
      <c r="BR295" s="266"/>
      <c r="BS295" s="266"/>
      <c r="BT295" s="266"/>
      <c r="BU295" s="266"/>
      <c r="BV295" s="266"/>
      <c r="BW295" s="266"/>
      <c r="BX295" s="266"/>
      <c r="BY295" s="266"/>
      <c r="BZ295" s="266"/>
      <c r="CA295" s="266"/>
      <c r="CB295" s="266"/>
      <c r="CC295" s="266"/>
      <c r="CD295" s="266"/>
      <c r="CE295" s="266"/>
      <c r="CF295" s="266"/>
      <c r="CG295" s="266"/>
      <c r="CH295" s="266"/>
      <c r="CI295" s="266"/>
      <c r="CJ295" s="266"/>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E295" s="266"/>
      <c r="DF295" s="266"/>
      <c r="DG295" s="266"/>
      <c r="DH295" s="266"/>
      <c r="DI295" s="266"/>
      <c r="DJ295" s="266"/>
      <c r="DK295" s="266"/>
      <c r="DL295" s="266"/>
    </row>
    <row r="296" spans="1:116" x14ac:dyDescent="0.35">
      <c r="A296" s="266"/>
      <c r="B296" s="266"/>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c r="AA296" s="266"/>
      <c r="AB296" s="266"/>
      <c r="AC296" s="266"/>
      <c r="AD296" s="266"/>
      <c r="AE296" s="266"/>
      <c r="AF296" s="266"/>
      <c r="AG296" s="266"/>
      <c r="AH296" s="266"/>
      <c r="AI296" s="266"/>
      <c r="AJ296" s="266"/>
      <c r="AK296" s="266"/>
      <c r="AL296" s="266"/>
      <c r="AM296" s="266"/>
      <c r="AN296" s="266"/>
      <c r="AO296" s="266"/>
      <c r="AP296" s="266"/>
      <c r="AQ296" s="266"/>
      <c r="AR296" s="266"/>
      <c r="AS296" s="266"/>
      <c r="AT296" s="266"/>
      <c r="AU296" s="266"/>
      <c r="AV296" s="266"/>
      <c r="AW296" s="266"/>
      <c r="AX296" s="266"/>
      <c r="AY296" s="266"/>
      <c r="AZ296" s="266"/>
      <c r="BA296" s="266"/>
      <c r="BB296" s="266"/>
      <c r="BC296" s="266"/>
      <c r="BD296" s="266"/>
      <c r="BE296" s="266"/>
      <c r="BF296" s="266"/>
      <c r="BG296" s="266"/>
      <c r="BH296" s="266"/>
      <c r="BI296" s="266"/>
      <c r="BJ296" s="266"/>
      <c r="BK296" s="266"/>
      <c r="BL296" s="266"/>
      <c r="BM296" s="266"/>
      <c r="BN296" s="266"/>
      <c r="BO296" s="266"/>
      <c r="BP296" s="266"/>
      <c r="BQ296" s="266"/>
      <c r="BR296" s="266"/>
      <c r="BS296" s="266"/>
      <c r="BT296" s="266"/>
      <c r="BU296" s="266"/>
      <c r="BV296" s="266"/>
      <c r="BW296" s="266"/>
      <c r="BX296" s="266"/>
      <c r="BY296" s="266"/>
      <c r="BZ296" s="266"/>
      <c r="CA296" s="266"/>
      <c r="CB296" s="266"/>
      <c r="CC296" s="266"/>
      <c r="CD296" s="266"/>
      <c r="CE296" s="266"/>
      <c r="CF296" s="266"/>
      <c r="CG296" s="266"/>
      <c r="CH296" s="266"/>
      <c r="CI296" s="266"/>
      <c r="CJ296" s="266"/>
      <c r="CK296" s="266"/>
      <c r="CL296" s="266"/>
      <c r="CM296" s="266"/>
      <c r="CN296" s="266"/>
      <c r="CO296" s="266"/>
      <c r="CP296" s="266"/>
      <c r="CQ296" s="266"/>
      <c r="CR296" s="266"/>
      <c r="CS296" s="266"/>
      <c r="CT296" s="266"/>
      <c r="CU296" s="266"/>
      <c r="CV296" s="266"/>
      <c r="CW296" s="266"/>
      <c r="CX296" s="266"/>
      <c r="CY296" s="266"/>
      <c r="CZ296" s="266"/>
      <c r="DA296" s="266"/>
      <c r="DB296" s="266"/>
      <c r="DC296" s="266"/>
      <c r="DD296" s="266"/>
      <c r="DE296" s="266"/>
      <c r="DF296" s="266"/>
      <c r="DG296" s="266"/>
      <c r="DH296" s="266"/>
      <c r="DI296" s="266"/>
      <c r="DJ296" s="266"/>
      <c r="DK296" s="266"/>
      <c r="DL296" s="266"/>
    </row>
    <row r="297" spans="1:116" x14ac:dyDescent="0.35">
      <c r="A297" s="266"/>
      <c r="B297" s="266"/>
      <c r="C297" s="266"/>
      <c r="D297" s="266"/>
      <c r="E297" s="266"/>
      <c r="F297" s="266"/>
      <c r="G297" s="266"/>
      <c r="H297" s="266"/>
      <c r="I297" s="266"/>
      <c r="J297" s="266"/>
      <c r="K297" s="266"/>
      <c r="L297" s="266"/>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c r="BI297" s="266"/>
      <c r="BJ297" s="266"/>
      <c r="BK297" s="266"/>
      <c r="BL297" s="266"/>
      <c r="BM297" s="266"/>
      <c r="BN297" s="266"/>
      <c r="BO297" s="266"/>
      <c r="BP297" s="266"/>
      <c r="BQ297" s="266"/>
      <c r="BR297" s="266"/>
      <c r="BS297" s="266"/>
      <c r="BT297" s="266"/>
      <c r="BU297" s="266"/>
      <c r="BV297" s="266"/>
      <c r="BW297" s="266"/>
      <c r="BX297" s="266"/>
      <c r="BY297" s="266"/>
      <c r="BZ297" s="266"/>
      <c r="CA297" s="266"/>
      <c r="CB297" s="266"/>
      <c r="CC297" s="266"/>
      <c r="CD297" s="266"/>
      <c r="CE297" s="266"/>
      <c r="CF297" s="266"/>
      <c r="CG297" s="266"/>
      <c r="CH297" s="266"/>
      <c r="CI297" s="266"/>
      <c r="CJ297" s="266"/>
      <c r="CK297" s="266"/>
      <c r="CL297" s="266"/>
      <c r="CM297" s="266"/>
      <c r="CN297" s="266"/>
      <c r="CO297" s="266"/>
      <c r="CP297" s="266"/>
      <c r="CQ297" s="266"/>
      <c r="CR297" s="266"/>
      <c r="CS297" s="266"/>
      <c r="CT297" s="266"/>
      <c r="CU297" s="266"/>
      <c r="CV297" s="266"/>
      <c r="CW297" s="266"/>
      <c r="CX297" s="266"/>
      <c r="CY297" s="266"/>
      <c r="CZ297" s="266"/>
      <c r="DA297" s="266"/>
      <c r="DB297" s="266"/>
      <c r="DC297" s="266"/>
      <c r="DD297" s="266"/>
      <c r="DE297" s="266"/>
      <c r="DF297" s="266"/>
      <c r="DG297" s="266"/>
      <c r="DH297" s="266"/>
      <c r="DI297" s="266"/>
      <c r="DJ297" s="266"/>
      <c r="DK297" s="266"/>
      <c r="DL297" s="266"/>
    </row>
    <row r="298" spans="1:116" x14ac:dyDescent="0.35">
      <c r="A298" s="266"/>
      <c r="B298" s="266"/>
      <c r="C298" s="266"/>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c r="AA298" s="266"/>
      <c r="AB298" s="266"/>
      <c r="AC298" s="266"/>
      <c r="AD298" s="266"/>
      <c r="AE298" s="266"/>
      <c r="AF298" s="266"/>
      <c r="AG298" s="266"/>
      <c r="AH298" s="266"/>
      <c r="AI298" s="266"/>
      <c r="AJ298" s="266"/>
      <c r="AK298" s="266"/>
      <c r="AL298" s="266"/>
      <c r="AM298" s="266"/>
      <c r="AN298" s="266"/>
      <c r="AO298" s="266"/>
      <c r="AP298" s="266"/>
      <c r="AQ298" s="266"/>
      <c r="AR298" s="266"/>
      <c r="AS298" s="266"/>
      <c r="AT298" s="266"/>
      <c r="AU298" s="266"/>
      <c r="AV298" s="266"/>
      <c r="AW298" s="266"/>
      <c r="AX298" s="266"/>
      <c r="AY298" s="266"/>
      <c r="AZ298" s="266"/>
      <c r="BA298" s="266"/>
      <c r="BB298" s="266"/>
      <c r="BC298" s="266"/>
      <c r="BD298" s="266"/>
      <c r="BE298" s="266"/>
      <c r="BF298" s="266"/>
      <c r="BG298" s="266"/>
      <c r="BH298" s="266"/>
      <c r="BI298" s="266"/>
      <c r="BJ298" s="266"/>
      <c r="BK298" s="266"/>
      <c r="BL298" s="266"/>
      <c r="BM298" s="266"/>
      <c r="BN298" s="266"/>
      <c r="BO298" s="266"/>
      <c r="BP298" s="266"/>
      <c r="BQ298" s="266"/>
      <c r="BR298" s="266"/>
      <c r="BS298" s="266"/>
      <c r="BT298" s="266"/>
      <c r="BU298" s="266"/>
      <c r="BV298" s="266"/>
      <c r="BW298" s="266"/>
      <c r="BX298" s="266"/>
      <c r="BY298" s="266"/>
      <c r="BZ298" s="266"/>
      <c r="CA298" s="266"/>
      <c r="CB298" s="266"/>
      <c r="CC298" s="266"/>
      <c r="CD298" s="266"/>
      <c r="CE298" s="266"/>
      <c r="CF298" s="266"/>
      <c r="CG298" s="266"/>
      <c r="CH298" s="266"/>
      <c r="CI298" s="266"/>
      <c r="CJ298" s="266"/>
      <c r="CK298" s="266"/>
      <c r="CL298" s="266"/>
      <c r="CM298" s="266"/>
      <c r="CN298" s="266"/>
      <c r="CO298" s="266"/>
      <c r="CP298" s="266"/>
      <c r="CQ298" s="266"/>
      <c r="CR298" s="266"/>
      <c r="CS298" s="266"/>
      <c r="CT298" s="266"/>
      <c r="CU298" s="266"/>
      <c r="CV298" s="266"/>
      <c r="CW298" s="266"/>
      <c r="CX298" s="266"/>
      <c r="CY298" s="266"/>
      <c r="CZ298" s="266"/>
      <c r="DA298" s="266"/>
      <c r="DB298" s="266"/>
      <c r="DC298" s="266"/>
      <c r="DD298" s="266"/>
      <c r="DE298" s="266"/>
      <c r="DF298" s="266"/>
      <c r="DG298" s="266"/>
      <c r="DH298" s="266"/>
      <c r="DI298" s="266"/>
      <c r="DJ298" s="266"/>
      <c r="DK298" s="266"/>
      <c r="DL298" s="266"/>
    </row>
    <row r="299" spans="1:116" x14ac:dyDescent="0.35">
      <c r="A299" s="266"/>
      <c r="B299" s="266"/>
      <c r="C299" s="266"/>
      <c r="D299" s="266"/>
      <c r="E299" s="266"/>
      <c r="F299" s="266"/>
      <c r="G299" s="266"/>
      <c r="H299" s="266"/>
      <c r="I299" s="266"/>
      <c r="J299" s="266"/>
      <c r="K299" s="266"/>
      <c r="L299" s="266"/>
      <c r="M299" s="266"/>
      <c r="N299" s="266"/>
      <c r="O299" s="266"/>
      <c r="P299" s="266"/>
      <c r="Q299" s="266"/>
      <c r="R299" s="266"/>
      <c r="S299" s="266"/>
      <c r="T299" s="266"/>
      <c r="U299" s="266"/>
      <c r="V299" s="266"/>
      <c r="W299" s="266"/>
      <c r="X299" s="266"/>
      <c r="Y299" s="266"/>
      <c r="Z299" s="266"/>
      <c r="AA299" s="266"/>
      <c r="AB299" s="266"/>
      <c r="AC299" s="266"/>
      <c r="AD299" s="266"/>
      <c r="AE299" s="266"/>
      <c r="AF299" s="266"/>
      <c r="AG299" s="266"/>
      <c r="AH299" s="266"/>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F299" s="266"/>
      <c r="BG299" s="266"/>
      <c r="BH299" s="266"/>
      <c r="BI299" s="266"/>
      <c r="BJ299" s="266"/>
      <c r="BK299" s="266"/>
      <c r="BL299" s="266"/>
      <c r="BM299" s="266"/>
      <c r="BN299" s="266"/>
      <c r="BO299" s="266"/>
      <c r="BP299" s="266"/>
      <c r="BQ299" s="266"/>
      <c r="BR299" s="266"/>
      <c r="BS299" s="266"/>
      <c r="BT299" s="266"/>
      <c r="BU299" s="266"/>
      <c r="BV299" s="266"/>
      <c r="BW299" s="266"/>
      <c r="BX299" s="266"/>
      <c r="BY299" s="266"/>
      <c r="BZ299" s="266"/>
      <c r="CA299" s="266"/>
      <c r="CB299" s="266"/>
      <c r="CC299" s="266"/>
      <c r="CD299" s="266"/>
      <c r="CE299" s="266"/>
      <c r="CF299" s="266"/>
      <c r="CG299" s="266"/>
      <c r="CH299" s="266"/>
      <c r="CI299" s="266"/>
      <c r="CJ299" s="266"/>
      <c r="CK299" s="266"/>
      <c r="CL299" s="266"/>
      <c r="CM299" s="266"/>
      <c r="CN299" s="266"/>
      <c r="CO299" s="266"/>
      <c r="CP299" s="266"/>
      <c r="CQ299" s="266"/>
      <c r="CR299" s="266"/>
      <c r="CS299" s="266"/>
      <c r="CT299" s="266"/>
      <c r="CU299" s="266"/>
      <c r="CV299" s="266"/>
      <c r="CW299" s="266"/>
      <c r="CX299" s="266"/>
      <c r="CY299" s="266"/>
      <c r="CZ299" s="266"/>
      <c r="DA299" s="266"/>
      <c r="DB299" s="266"/>
      <c r="DC299" s="266"/>
      <c r="DD299" s="266"/>
      <c r="DE299" s="266"/>
      <c r="DF299" s="266"/>
      <c r="DG299" s="266"/>
      <c r="DH299" s="266"/>
      <c r="DI299" s="266"/>
      <c r="DJ299" s="266"/>
      <c r="DK299" s="266"/>
      <c r="DL299" s="266"/>
    </row>
    <row r="300" spans="1:116" x14ac:dyDescent="0.35">
      <c r="A300" s="266"/>
      <c r="B300" s="266"/>
      <c r="C300" s="266"/>
      <c r="D300" s="266"/>
      <c r="E300" s="266"/>
      <c r="F300" s="266"/>
      <c r="G300" s="266"/>
      <c r="H300" s="266"/>
      <c r="I300" s="266"/>
      <c r="J300" s="266"/>
      <c r="K300" s="266"/>
      <c r="L300" s="266"/>
      <c r="M300" s="266"/>
      <c r="N300" s="266"/>
      <c r="O300" s="266"/>
      <c r="P300" s="266"/>
      <c r="Q300" s="266"/>
      <c r="R300" s="266"/>
      <c r="S300" s="266"/>
      <c r="T300" s="266"/>
      <c r="U300" s="266"/>
      <c r="V300" s="266"/>
      <c r="W300" s="266"/>
      <c r="X300" s="266"/>
      <c r="Y300" s="266"/>
      <c r="Z300" s="266"/>
      <c r="AA300" s="266"/>
      <c r="AB300" s="266"/>
      <c r="AC300" s="266"/>
      <c r="AD300" s="266"/>
      <c r="AE300" s="266"/>
      <c r="AF300" s="266"/>
      <c r="AG300" s="266"/>
      <c r="AH300" s="266"/>
      <c r="AI300" s="266"/>
      <c r="AJ300" s="266"/>
      <c r="AK300" s="266"/>
      <c r="AL300" s="266"/>
      <c r="AM300" s="266"/>
      <c r="AN300" s="266"/>
      <c r="AO300" s="266"/>
      <c r="AP300" s="266"/>
      <c r="AQ300" s="266"/>
      <c r="AR300" s="266"/>
      <c r="AS300" s="266"/>
      <c r="AT300" s="266"/>
      <c r="AU300" s="266"/>
      <c r="AV300" s="266"/>
      <c r="AW300" s="266"/>
      <c r="AX300" s="266"/>
      <c r="AY300" s="266"/>
      <c r="AZ300" s="266"/>
      <c r="BA300" s="266"/>
      <c r="BB300" s="266"/>
      <c r="BC300" s="266"/>
      <c r="BD300" s="266"/>
      <c r="BE300" s="266"/>
      <c r="BF300" s="266"/>
      <c r="BG300" s="266"/>
      <c r="BH300" s="266"/>
      <c r="BI300" s="266"/>
      <c r="BJ300" s="266"/>
      <c r="BK300" s="266"/>
      <c r="BL300" s="266"/>
      <c r="BM300" s="266"/>
      <c r="BN300" s="266"/>
      <c r="BO300" s="266"/>
      <c r="BP300" s="266"/>
      <c r="BQ300" s="266"/>
      <c r="BR300" s="266"/>
      <c r="BS300" s="266"/>
      <c r="BT300" s="266"/>
      <c r="BU300" s="266"/>
      <c r="BV300" s="266"/>
      <c r="BW300" s="266"/>
      <c r="BX300" s="266"/>
      <c r="BY300" s="266"/>
      <c r="BZ300" s="266"/>
      <c r="CA300" s="266"/>
      <c r="CB300" s="266"/>
      <c r="CC300" s="266"/>
      <c r="CD300" s="266"/>
      <c r="CE300" s="266"/>
      <c r="CF300" s="266"/>
      <c r="CG300" s="266"/>
      <c r="CH300" s="266"/>
      <c r="CI300" s="266"/>
      <c r="CJ300" s="266"/>
      <c r="CK300" s="266"/>
      <c r="CL300" s="266"/>
      <c r="CM300" s="266"/>
      <c r="CN300" s="266"/>
      <c r="CO300" s="266"/>
      <c r="CP300" s="266"/>
      <c r="CQ300" s="266"/>
      <c r="CR300" s="266"/>
      <c r="CS300" s="266"/>
      <c r="CT300" s="266"/>
      <c r="CU300" s="266"/>
      <c r="CV300" s="266"/>
      <c r="CW300" s="266"/>
      <c r="CX300" s="266"/>
      <c r="CY300" s="266"/>
      <c r="CZ300" s="266"/>
      <c r="DA300" s="266"/>
      <c r="DB300" s="266"/>
      <c r="DC300" s="266"/>
      <c r="DD300" s="266"/>
      <c r="DE300" s="266"/>
      <c r="DF300" s="266"/>
      <c r="DG300" s="266"/>
      <c r="DH300" s="266"/>
      <c r="DI300" s="266"/>
      <c r="DJ300" s="266"/>
      <c r="DK300" s="266"/>
      <c r="DL300" s="266"/>
    </row>
    <row r="301" spans="1:116" x14ac:dyDescent="0.35">
      <c r="A301" s="266"/>
      <c r="B301" s="266"/>
      <c r="C301" s="266"/>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266"/>
      <c r="AL301" s="266"/>
      <c r="AM301" s="266"/>
      <c r="AN301" s="266"/>
      <c r="AO301" s="266"/>
      <c r="AP301" s="266"/>
      <c r="AQ301" s="266"/>
      <c r="AR301" s="266"/>
      <c r="AS301" s="266"/>
      <c r="AT301" s="266"/>
      <c r="AU301" s="266"/>
      <c r="AV301" s="266"/>
      <c r="AW301" s="266"/>
      <c r="AX301" s="266"/>
      <c r="AY301" s="266"/>
      <c r="AZ301" s="266"/>
      <c r="BA301" s="266"/>
      <c r="BB301" s="266"/>
      <c r="BC301" s="266"/>
      <c r="BD301" s="266"/>
      <c r="BE301" s="266"/>
      <c r="BF301" s="266"/>
      <c r="BG301" s="266"/>
      <c r="BH301" s="266"/>
      <c r="BI301" s="266"/>
      <c r="BJ301" s="266"/>
      <c r="BK301" s="266"/>
      <c r="BL301" s="266"/>
      <c r="BM301" s="266"/>
      <c r="BN301" s="266"/>
      <c r="BO301" s="266"/>
      <c r="BP301" s="266"/>
      <c r="BQ301" s="266"/>
      <c r="BR301" s="266"/>
      <c r="BS301" s="266"/>
      <c r="BT301" s="266"/>
      <c r="BU301" s="266"/>
      <c r="BV301" s="266"/>
      <c r="BW301" s="266"/>
      <c r="BX301" s="266"/>
      <c r="BY301" s="266"/>
      <c r="BZ301" s="266"/>
      <c r="CA301" s="266"/>
      <c r="CB301" s="266"/>
      <c r="CC301" s="266"/>
      <c r="CD301" s="266"/>
      <c r="CE301" s="266"/>
      <c r="CF301" s="266"/>
      <c r="CG301" s="266"/>
      <c r="CH301" s="266"/>
      <c r="CI301" s="266"/>
      <c r="CJ301" s="266"/>
      <c r="CK301" s="266"/>
      <c r="CL301" s="266"/>
      <c r="CM301" s="266"/>
      <c r="CN301" s="266"/>
      <c r="CO301" s="266"/>
      <c r="CP301" s="266"/>
      <c r="CQ301" s="266"/>
      <c r="CR301" s="266"/>
      <c r="CS301" s="266"/>
      <c r="CT301" s="266"/>
      <c r="CU301" s="266"/>
      <c r="CV301" s="266"/>
      <c r="CW301" s="266"/>
      <c r="CX301" s="266"/>
      <c r="CY301" s="266"/>
      <c r="CZ301" s="266"/>
      <c r="DA301" s="266"/>
      <c r="DB301" s="266"/>
      <c r="DC301" s="266"/>
      <c r="DD301" s="266"/>
      <c r="DE301" s="266"/>
      <c r="DF301" s="266"/>
      <c r="DG301" s="266"/>
      <c r="DH301" s="266"/>
      <c r="DI301" s="266"/>
      <c r="DJ301" s="266"/>
      <c r="DK301" s="266"/>
      <c r="DL301" s="26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8080"/>
  </sheetPr>
  <dimension ref="A1:R26"/>
  <sheetViews>
    <sheetView workbookViewId="0"/>
  </sheetViews>
  <sheetFormatPr defaultRowHeight="14.5" x14ac:dyDescent="0.35"/>
  <cols>
    <col min="1" max="1" width="25" customWidth="1"/>
    <col min="2" max="2" width="12" customWidth="1"/>
    <col min="3" max="4" width="15" customWidth="1"/>
    <col min="5" max="5" width="12" customWidth="1"/>
    <col min="6" max="6" width="16" customWidth="1"/>
    <col min="7" max="7" width="10" customWidth="1"/>
    <col min="8" max="11" width="6" customWidth="1"/>
    <col min="12" max="12" width="8" customWidth="1"/>
    <col min="13" max="16" width="6" customWidth="1"/>
    <col min="17" max="18" width="8" customWidth="1"/>
  </cols>
  <sheetData>
    <row r="1" spans="1:18" ht="90" customHeight="1" x14ac:dyDescent="0.35">
      <c r="A1" s="274" t="s">
        <v>9967</v>
      </c>
      <c r="B1" s="274" t="s">
        <v>9969</v>
      </c>
      <c r="C1" s="274" t="s">
        <v>9970</v>
      </c>
      <c r="D1" s="275" t="s">
        <v>10014</v>
      </c>
      <c r="E1" s="276" t="s">
        <v>10437</v>
      </c>
      <c r="F1" s="276" t="s">
        <v>953</v>
      </c>
      <c r="G1" s="276" t="s">
        <v>10114</v>
      </c>
      <c r="H1" s="276" t="s">
        <v>10115</v>
      </c>
      <c r="I1" s="276" t="s">
        <v>10029</v>
      </c>
      <c r="J1" s="276" t="s">
        <v>10026</v>
      </c>
      <c r="K1" s="276" t="s">
        <v>10116</v>
      </c>
      <c r="L1" s="276" t="s">
        <v>10032</v>
      </c>
      <c r="M1" s="276" t="s">
        <v>10117</v>
      </c>
      <c r="N1" s="276" t="s">
        <v>10118</v>
      </c>
      <c r="O1" s="276" t="s">
        <v>10039</v>
      </c>
      <c r="P1" s="276" t="s">
        <v>10040</v>
      </c>
      <c r="Q1" s="276" t="s">
        <v>10119</v>
      </c>
      <c r="R1" s="276" t="s">
        <v>10120</v>
      </c>
    </row>
    <row r="2" spans="1:18" x14ac:dyDescent="0.35">
      <c r="A2" s="277"/>
      <c r="B2" s="277"/>
      <c r="C2" s="277"/>
      <c r="D2" s="278"/>
      <c r="E2" s="279" t="s">
        <v>10132</v>
      </c>
      <c r="F2" s="279" t="s">
        <v>10132</v>
      </c>
      <c r="G2" s="279" t="s">
        <v>10133</v>
      </c>
      <c r="H2" s="279" t="s">
        <v>10132</v>
      </c>
      <c r="I2" s="279" t="s">
        <v>10132</v>
      </c>
      <c r="J2" s="279" t="s">
        <v>10132</v>
      </c>
      <c r="K2" s="279" t="s">
        <v>10132</v>
      </c>
      <c r="L2" s="279" t="s">
        <v>10106</v>
      </c>
      <c r="M2" s="279" t="s">
        <v>10132</v>
      </c>
      <c r="N2" s="279" t="s">
        <v>10132</v>
      </c>
      <c r="O2" s="279" t="s">
        <v>10132</v>
      </c>
      <c r="P2" s="279" t="s">
        <v>10132</v>
      </c>
      <c r="Q2" s="279" t="s">
        <v>10106</v>
      </c>
      <c r="R2" s="279" t="s">
        <v>10105</v>
      </c>
    </row>
    <row r="3" spans="1:18" x14ac:dyDescent="0.35">
      <c r="A3" s="280" t="s">
        <v>422</v>
      </c>
      <c r="B3" s="280" t="s">
        <v>423</v>
      </c>
      <c r="C3" s="280" t="s">
        <v>10438</v>
      </c>
      <c r="D3" s="281" t="s">
        <v>10439</v>
      </c>
      <c r="E3" s="282">
        <f>'Country Indicator Data'!P38+'Country Indicator Data'!P131+'Country Indicator Data'!P132+'Country Indicator Data'!P175</f>
        <v>3909380</v>
      </c>
      <c r="F3" s="282">
        <f>VLOOKUP(B3,'Core Indicators'!$C$3:$G$198,5,FALSE)</f>
        <v>21538000</v>
      </c>
      <c r="G3" s="283">
        <f>AVERAGE('Country Indicator Data'!C38,'Country Indicator Data'!C131,'Country Indicator Data'!C132,'Country Indicator Data'!C175)</f>
        <v>0.80926250092500007</v>
      </c>
      <c r="H3" s="283">
        <f>AVERAGE('Country Indicator Data'!D38,'Country Indicator Data'!D131,'Country Indicator Data'!D132,'Country Indicator Data'!D175)</f>
        <v>6.25</v>
      </c>
      <c r="I3" s="283">
        <f>AVERAGE('Country Indicator Data'!E38,'Country Indicator Data'!E131,'Country Indicator Data'!E132,'Country Indicator Data'!E175)</f>
        <v>7.4999999999999997E-2</v>
      </c>
      <c r="J3" s="283">
        <f>AVERAGE('Country Indicator Data'!F38,'Country Indicator Data'!F131,'Country Indicator Data'!F132,'Country Indicator Data'!F175)</f>
        <v>4.0333333334999999</v>
      </c>
      <c r="K3" s="283">
        <f>AVERAGE('Country Indicator Data'!G38,'Country Indicator Data'!G131,'Country Indicator Data'!G132,'Country Indicator Data'!G175)</f>
        <v>0.63819525333333338</v>
      </c>
      <c r="L3" s="283">
        <f>AVERAGE('Country Indicator Data'!H38,'Country Indicator Data'!H131,'Country Indicator Data'!H132,'Country Indicator Data'!H175)</f>
        <v>39.825000000000003</v>
      </c>
      <c r="M3" s="283">
        <f>AVERAGE('Country Indicator Data'!I38,'Country Indicator Data'!I131,'Country Indicator Data'!I132,'Country Indicator Data'!I175)</f>
        <v>4.25</v>
      </c>
      <c r="N3" s="282">
        <f>VLOOKUP($B3,'Core Indicators'!$C$3:$EU$891,149,FALSE)</f>
        <v>1766</v>
      </c>
      <c r="O3" s="283">
        <f>AVERAGE('Country Indicator Data'!K38,'Country Indicator Data'!K131,'Country Indicator Data'!K132,'Country Indicator Data'!K175)</f>
        <v>-0.95829504727499992</v>
      </c>
      <c r="P3" s="283">
        <f>AVERAGE('Country Indicator Data'!L38,'Country Indicator Data'!L131,'Country Indicator Data'!L132,'Country Indicator Data'!L175)</f>
        <v>3.9375</v>
      </c>
      <c r="Q3" s="283">
        <f>AVERAGE('Country Indicator Data'!M38,'Country Indicator Data'!M131,'Country Indicator Data'!M132,'Country Indicator Data'!M175)</f>
        <v>26.75</v>
      </c>
      <c r="R3" s="283">
        <f>AVERAGE('Country Indicator Data'!N38,'Country Indicator Data'!N131,'Country Indicator Data'!N132,'Country Indicator Data'!N175)</f>
        <v>26</v>
      </c>
    </row>
    <row r="4" spans="1:18" x14ac:dyDescent="0.35">
      <c r="A4" s="280" t="s">
        <v>452</v>
      </c>
      <c r="B4" s="280" t="s">
        <v>453</v>
      </c>
      <c r="C4" s="280" t="s">
        <v>10440</v>
      </c>
      <c r="D4" s="284" t="s">
        <v>10441</v>
      </c>
      <c r="E4" s="282">
        <f>'Country Indicator Data'!P27+'Country Indicator Data'!P35+'Country Indicator Data'!P41+'Country Indicator Data'!P52+'Country Indicator Data'!P54+'Country Indicator Data'!P141+'Country Indicator Data'!P142+'Country Indicator Data'!P182+'Country Indicator Data'!P194</f>
        <v>12748423</v>
      </c>
      <c r="F4" s="282">
        <f>VLOOKUP(B4,'Core Indicators'!$C$3:$G$198,5,FALSE)</f>
        <v>837127000</v>
      </c>
      <c r="G4" s="283">
        <f>AVERAGE('Country Indicator Data'!C27,'Country Indicator Data'!C35,'Country Indicator Data'!C41,'Country Indicator Data'!C52,'Country Indicator Data'!C54,'Country Indicator Data'!C141,'Country Indicator Data'!C142,'Country Indicator Data'!C182,'Country Indicator Data'!C194)</f>
        <v>0.37539587784444445</v>
      </c>
      <c r="H4" s="283">
        <f>AVERAGE('Country Indicator Data'!D27,'Country Indicator Data'!D35,'Country Indicator Data'!D41,'Country Indicator Data'!D52,'Country Indicator Data'!D54,'Country Indicator Data'!D141,'Country Indicator Data'!D142,'Country Indicator Data'!D182,'Country Indicator Data'!D194)</f>
        <v>10</v>
      </c>
      <c r="I4" s="283">
        <f>AVERAGE('Country Indicator Data'!E27,'Country Indicator Data'!E35,'Country Indicator Data'!E41,'Country Indicator Data'!E52,'Country Indicator Data'!E54,'Country Indicator Data'!E141,'Country Indicator Data'!E142,'Country Indicator Data'!E182,'Country Indicator Data'!E194)</f>
        <v>0.2035888888888889</v>
      </c>
      <c r="J4" s="283">
        <f>AVERAGE('Country Indicator Data'!F27,'Country Indicator Data'!F35,'Country Indicator Data'!F41,'Country Indicator Data'!F52,'Country Indicator Data'!F54,'Country Indicator Data'!F141,'Country Indicator Data'!F142,'Country Indicator Data'!F182,'Country Indicator Data'!F194)</f>
        <v>6.7370370370000003</v>
      </c>
      <c r="K4" s="283">
        <f>AVERAGE('Country Indicator Data'!G27,'Country Indicator Data'!G35,'Country Indicator Data'!G41,'Country Indicator Data'!G52,'Country Indicator Data'!G54,'Country Indicator Data'!G141,'Country Indicator Data'!G142,'Country Indicator Data'!G182,'Country Indicator Data'!G194)</f>
        <v>0.39423033085555553</v>
      </c>
      <c r="L4" s="283">
        <f>AVERAGE('Country Indicator Data'!H27,'Country Indicator Data'!H35,'Country Indicator Data'!H41,'Country Indicator Data'!H52,'Country Indicator Data'!H54,'Country Indicator Data'!H141,'Country Indicator Data'!H142,'Country Indicator Data'!H182,'Country Indicator Data'!H194)</f>
        <v>45.900000000000006</v>
      </c>
      <c r="M4" s="283">
        <f>AVERAGE('Country Indicator Data'!I27,'Country Indicator Data'!I35,'Country Indicator Data'!I41,'Country Indicator Data'!I52,'Country Indicator Data'!I54,'Country Indicator Data'!I141,'Country Indicator Data'!I142,'Country Indicator Data'!I182,'Country Indicator Data'!I194)</f>
        <v>2.1111111111111112</v>
      </c>
      <c r="N4" s="282">
        <f>VLOOKUP($B4,'Core Indicators'!$C$3:$EU$891,149,FALSE)</f>
        <v>4004</v>
      </c>
      <c r="O4" s="283">
        <f>AVERAGE('Country Indicator Data'!K27,'Country Indicator Data'!K35,'Country Indicator Data'!K41,'Country Indicator Data'!K52,'Country Indicator Data'!K54,'Country Indicator Data'!K141,'Country Indicator Data'!K142,'Country Indicator Data'!K182,'Country Indicator Data'!K194)</f>
        <v>-0.38842570284444444</v>
      </c>
      <c r="P4" s="283">
        <f>AVERAGE('Country Indicator Data'!L27,'Country Indicator Data'!L35,'Country Indicator Data'!L41,'Country Indicator Data'!L52,'Country Indicator Data'!L54,'Country Indicator Data'!L141,'Country Indicator Data'!L142,'Country Indicator Data'!L182,'Country Indicator Data'!L194)</f>
        <v>6.25</v>
      </c>
      <c r="Q4" s="283">
        <f>AVERAGE('Country Indicator Data'!M27,'Country Indicator Data'!M35,'Country Indicator Data'!M41,'Country Indicator Data'!M52,'Country Indicator Data'!M54,'Country Indicator Data'!M141,'Country Indicator Data'!M142,'Country Indicator Data'!M182,'Country Indicator Data'!M194)</f>
        <v>68.555555555555557</v>
      </c>
      <c r="R4" s="283">
        <f>AVERAGE('Country Indicator Data'!N27,'Country Indicator Data'!N35,'Country Indicator Data'!N41,'Country Indicator Data'!N52,'Country Indicator Data'!N54,'Country Indicator Data'!N141,'Country Indicator Data'!N142,'Country Indicator Data'!N182,'Country Indicator Data'!N194)</f>
        <v>37.111111111111114</v>
      </c>
    </row>
    <row r="5" spans="1:18" x14ac:dyDescent="0.35">
      <c r="A5" s="280" t="s">
        <v>473</v>
      </c>
      <c r="B5" s="280" t="s">
        <v>474</v>
      </c>
      <c r="C5" s="280" t="s">
        <v>10442</v>
      </c>
      <c r="D5" s="284" t="s">
        <v>10443</v>
      </c>
      <c r="E5" s="282">
        <f>'Country Indicator Data'!P55+'Country Indicator Data'!P86+'Country Indicator Data'!P91+'Country Indicator Data'!P102+'Country Indicator Data'!P174+'Country Indicator Data'!P184</f>
        <v>2481862</v>
      </c>
      <c r="F5" s="282">
        <f>VLOOKUP(B5,'Core Indicators'!$C$3:$G$198,5,FALSE)</f>
        <v>284679000</v>
      </c>
      <c r="G5" s="283">
        <f>AVERAGE('Country Indicator Data'!C55,'Country Indicator Data'!C86,'Country Indicator Data'!C91,'Country Indicator Data'!C102,'Country Indicator Data'!C174,'Country Indicator Data'!C184)</f>
        <v>0.50963423659999996</v>
      </c>
      <c r="H5" s="283">
        <f>AVERAGE('Country Indicator Data'!D55,'Country Indicator Data'!D86,'Country Indicator Data'!D91,'Country Indicator Data'!D102,'Country Indicator Data'!D174,'Country Indicator Data'!D184)</f>
        <v>3.5</v>
      </c>
      <c r="I5" s="283">
        <f>AVERAGE('Country Indicator Data'!E55,'Country Indicator Data'!E86,'Country Indicator Data'!E91,'Country Indicator Data'!E102,'Country Indicator Data'!E174,'Country Indicator Data'!E184)</f>
        <v>0.32666666666666666</v>
      </c>
      <c r="J5" s="283">
        <f>AVERAGE('Country Indicator Data'!F55,'Country Indicator Data'!F86,'Country Indicator Data'!F91,'Country Indicator Data'!F102,'Country Indicator Data'!F174,'Country Indicator Data'!F184)</f>
        <v>3.8472222221666672</v>
      </c>
      <c r="K5" s="283">
        <f>AVERAGE('Country Indicator Data'!G55,'Country Indicator Data'!G86,'Country Indicator Data'!G91,'Country Indicator Data'!G102,'Country Indicator Data'!G174,'Country Indicator Data'!G184)</f>
        <v>0.44548120716666667</v>
      </c>
      <c r="L5" s="283">
        <f>AVERAGE('Country Indicator Data'!H55,'Country Indicator Data'!H86,'Country Indicator Data'!H91,'Country Indicator Data'!H102,'Country Indicator Data'!H174,'Country Indicator Data'!H184)</f>
        <v>34.31666666666667</v>
      </c>
      <c r="M5" s="283">
        <f>AVERAGE('Country Indicator Data'!I55,'Country Indicator Data'!I86,'Country Indicator Data'!I91,'Country Indicator Data'!I102,'Country Indicator Data'!I174,'Country Indicator Data'!I184)</f>
        <v>3.8333333333333335</v>
      </c>
      <c r="N5" s="282">
        <f>VLOOKUP($B5,'Core Indicators'!$C$3:$EU$891,149,FALSE)</f>
        <v>3143</v>
      </c>
      <c r="O5" s="283">
        <f>AVERAGE('Country Indicator Data'!K55,'Country Indicator Data'!K86,'Country Indicator Data'!K91,'Country Indicator Data'!K102,'Country Indicator Data'!K174,'Country Indicator Data'!K184)</f>
        <v>-0.86944311111666683</v>
      </c>
      <c r="P5" s="283">
        <f>AVERAGE('Country Indicator Data'!L55,'Country Indicator Data'!L86,'Country Indicator Data'!L91,'Country Indicator Data'!L102,'Country Indicator Data'!L174,'Country Indicator Data'!L184)</f>
        <v>3.4583333333333335</v>
      </c>
      <c r="Q5" s="283">
        <f>AVERAGE('Country Indicator Data'!M55,'Country Indicator Data'!M86,'Country Indicator Data'!M91,'Country Indicator Data'!M102,'Country Indicator Data'!M174,'Country Indicator Data'!M184)</f>
        <v>26.166666666666668</v>
      </c>
      <c r="R5" s="283">
        <f>AVERAGE('Country Indicator Data'!N55,'Country Indicator Data'!N86,'Country Indicator Data'!N91,'Country Indicator Data'!N102,'Country Indicator Data'!N174,'Country Indicator Data'!N184)</f>
        <v>29.166666666666668</v>
      </c>
    </row>
    <row r="6" spans="1:18" x14ac:dyDescent="0.35">
      <c r="A6" s="280" t="s">
        <v>463</v>
      </c>
      <c r="B6" s="280" t="s">
        <v>464</v>
      </c>
      <c r="C6" s="280" t="s">
        <v>10444</v>
      </c>
      <c r="D6" s="284" t="s">
        <v>10445</v>
      </c>
      <c r="E6" s="282">
        <f>'Country Indicator Data'!P73+'Country Indicator Data'!P184</f>
        <v>898530</v>
      </c>
      <c r="F6" s="282">
        <f>VLOOKUP(B6,'Core Indicators'!$C$3:$G$198,5,FALSE)</f>
        <v>95407000</v>
      </c>
      <c r="G6" s="283">
        <f>AVERAGE('Country Indicator Data'!C73,'Country Indicator Data'!C184)</f>
        <v>0.24144923930000001</v>
      </c>
      <c r="H6" s="283">
        <f>AVERAGE('Country Indicator Data'!D73,'Country Indicator Data'!D184)</f>
        <v>8</v>
      </c>
      <c r="I6" s="283">
        <f>AVERAGE('Country Indicator Data'!E73,'Country Indicator Data'!E184)</f>
        <v>0.18350000000000002</v>
      </c>
      <c r="J6" s="283">
        <f>AVERAGE('Country Indicator Data'!F73,'Country Indicator Data'!F184)</f>
        <v>4.233333333</v>
      </c>
      <c r="K6" s="283">
        <f>AVERAGE('Country Indicator Data'!G73,'Country Indicator Data'!G184)</f>
        <v>0.21366332590000001</v>
      </c>
      <c r="L6" s="283">
        <f>AVERAGE('Country Indicator Data'!H73,'Country Indicator Data'!H184)</f>
        <v>37.4</v>
      </c>
      <c r="M6" s="283">
        <f>AVERAGE('Country Indicator Data'!I73,'Country Indicator Data'!I184)</f>
        <v>3.5</v>
      </c>
      <c r="N6" s="282">
        <f>VLOOKUP($B6,'Core Indicators'!$C$3:$EU$891,149,FALSE)</f>
        <v>6</v>
      </c>
      <c r="O6" s="283">
        <f>AVERAGE('Country Indicator Data'!K73,'Country Indicator Data'!K184)</f>
        <v>-4.2062647650000007E-2</v>
      </c>
      <c r="P6" s="283">
        <f>AVERAGE('Country Indicator Data'!L73,'Country Indicator Data'!L184)</f>
        <v>3.5</v>
      </c>
      <c r="Q6" s="283">
        <f>AVERAGE('Country Indicator Data'!M73,'Country Indicator Data'!M184)</f>
        <v>59</v>
      </c>
      <c r="R6" s="283">
        <f>AVERAGE('Country Indicator Data'!N73,'Country Indicator Data'!N184)</f>
        <v>41.5</v>
      </c>
    </row>
    <row r="7" spans="1:18" x14ac:dyDescent="0.35">
      <c r="A7" s="280" t="s">
        <v>924</v>
      </c>
      <c r="B7" s="280" t="s">
        <v>925</v>
      </c>
      <c r="C7" s="280" t="s">
        <v>10446</v>
      </c>
      <c r="D7" s="284" t="s">
        <v>10447</v>
      </c>
      <c r="E7" s="282">
        <f>'Country Indicator Data'!P53+'Country Indicator Data'!P89+'Country Indicator Data'!P104+'Country Indicator Data'!P183</f>
        <v>4592358</v>
      </c>
      <c r="F7" s="282">
        <f>VLOOKUP(B7,'Core Indicators'!$C$3:$G$198,5,FALSE)</f>
        <v>125889000</v>
      </c>
      <c r="G7" s="283">
        <f>AVERAGE('Country Indicator Data'!C53,'Country Indicator Data'!C89,'Country Indicator Data'!C104,'Country Indicator Data'!C183)</f>
        <v>0.210782986625</v>
      </c>
      <c r="H7" s="283">
        <f>AVERAGE('Country Indicator Data'!D53,'Country Indicator Data'!D89,'Country Indicator Data'!D104,'Country Indicator Data'!D183)</f>
        <v>5.75</v>
      </c>
      <c r="I7" s="283">
        <f>AVERAGE('Country Indicator Data'!E53,'Country Indicator Data'!E89,'Country Indicator Data'!E104,'Country Indicator Data'!E183)</f>
        <v>6.8875000000000006E-2</v>
      </c>
      <c r="J7" s="283">
        <f>AVERAGE('Country Indicator Data'!F53,'Country Indicator Data'!F89,'Country Indicator Data'!F104,'Country Indicator Data'!F183)</f>
        <v>3.8777777776666666</v>
      </c>
      <c r="K7" s="283">
        <f>AVERAGE('Country Indicator Data'!G53,'Country Indicator Data'!G89,'Country Indicator Data'!G104,'Country Indicator Data'!G183)</f>
        <v>0.24606424360000001</v>
      </c>
      <c r="L7" s="283">
        <f>AVERAGE('Country Indicator Data'!H53,'Country Indicator Data'!H89,'Country Indicator Data'!H104,'Country Indicator Data'!H183)</f>
        <v>32.1</v>
      </c>
      <c r="M7" s="283">
        <f>AVERAGE('Country Indicator Data'!I53,'Country Indicator Data'!I89,'Country Indicator Data'!I104,'Country Indicator Data'!I183)</f>
        <v>2</v>
      </c>
      <c r="N7" s="282">
        <f>VLOOKUP($B7,'Core Indicators'!$C$3:$EU$891,149,FALSE)</f>
        <v>870</v>
      </c>
      <c r="O7" s="283">
        <f>AVERAGE('Country Indicator Data'!K53,'Country Indicator Data'!K89,'Country Indicator Data'!K104,'Country Indicator Data'!K183)</f>
        <v>-0.58027702757499999</v>
      </c>
      <c r="P7" s="283">
        <f>AVERAGE('Country Indicator Data'!L53,'Country Indicator Data'!L89,'Country Indicator Data'!L104,'Country Indicator Data'!L183)</f>
        <v>4.166666666666667</v>
      </c>
      <c r="Q7" s="283">
        <f>AVERAGE('Country Indicator Data'!M53,'Country Indicator Data'!M89,'Country Indicator Data'!M104,'Country Indicator Data'!M183)</f>
        <v>45.5</v>
      </c>
      <c r="R7" s="283">
        <f>AVERAGE('Country Indicator Data'!N53,'Country Indicator Data'!N89,'Country Indicator Data'!N104,'Country Indicator Data'!N183)</f>
        <v>37.5</v>
      </c>
    </row>
    <row r="8" spans="1:18" x14ac:dyDescent="0.35">
      <c r="A8" s="280" t="s">
        <v>939</v>
      </c>
      <c r="B8" s="280" t="s">
        <v>940</v>
      </c>
      <c r="C8" s="280" t="s">
        <v>10448</v>
      </c>
      <c r="D8" s="284" t="s">
        <v>10449</v>
      </c>
      <c r="E8" s="282">
        <f>'Country Indicator Data'!P53+'Country Indicator Data'!P58+'Country Indicator Data'!P112</f>
        <v>3327774.2</v>
      </c>
      <c r="F8" s="282">
        <f>VLOOKUP(B8,'Core Indicators'!$C$3:$G$198,5,FALSE)</f>
        <v>133023000</v>
      </c>
      <c r="G8" s="283">
        <f>AVERAGE('Country Indicator Data'!C53,'Country Indicator Data'!C58,'Country Indicator Data'!C112)</f>
        <v>0.46699264916666666</v>
      </c>
      <c r="H8" s="283">
        <f>AVERAGE('Country Indicator Data'!D53,'Country Indicator Data'!D58,'Country Indicator Data'!D112)</f>
        <v>6.333333333333333</v>
      </c>
      <c r="I8" s="283">
        <f>AVERAGE('Country Indicator Data'!E53,'Country Indicator Data'!E58,'Country Indicator Data'!E112)</f>
        <v>0.32400000000000001</v>
      </c>
      <c r="J8" s="283">
        <f>AVERAGE('Country Indicator Data'!F53,'Country Indicator Data'!F58,'Country Indicator Data'!F112)</f>
        <v>4.0583333335000003</v>
      </c>
      <c r="K8" s="283">
        <f>AVERAGE('Country Indicator Data'!G53,'Country Indicator Data'!G58,'Country Indicator Data'!G112)</f>
        <v>0.33649607749999993</v>
      </c>
      <c r="L8" s="283">
        <f>AVERAGE('Country Indicator Data'!H53,'Country Indicator Data'!H58,'Country Indicator Data'!H112)</f>
        <v>33.933333333333337</v>
      </c>
      <c r="M8" s="283">
        <f>AVERAGE('Country Indicator Data'!I53,'Country Indicator Data'!I58,'Country Indicator Data'!I112)</f>
        <v>2</v>
      </c>
      <c r="N8" s="282">
        <f>VLOOKUP($B8,'Core Indicators'!$C$3:$EU$891,149,FALSE)</f>
        <v>156</v>
      </c>
      <c r="O8" s="283">
        <f>AVERAGE('Country Indicator Data'!K53,'Country Indicator Data'!K58,'Country Indicator Data'!K112)</f>
        <v>9.3130916333333345E-3</v>
      </c>
      <c r="P8" s="283">
        <f>AVERAGE('Country Indicator Data'!L53,'Country Indicator Data'!L58,'Country Indicator Data'!L112)</f>
        <v>3.75</v>
      </c>
      <c r="Q8" s="283">
        <f>AVERAGE('Country Indicator Data'!M53,'Country Indicator Data'!M58,'Country Indicator Data'!M112)</f>
        <v>53</v>
      </c>
      <c r="R8" s="283">
        <f>AVERAGE('Country Indicator Data'!N53,'Country Indicator Data'!N58,'Country Indicator Data'!N112)</f>
        <v>44.666666666666664</v>
      </c>
    </row>
    <row r="9" spans="1:18" x14ac:dyDescent="0.35">
      <c r="A9" s="280" t="s">
        <v>1564</v>
      </c>
      <c r="B9" s="280" t="s">
        <v>1565</v>
      </c>
      <c r="C9" s="280" t="s">
        <v>10450</v>
      </c>
      <c r="D9" s="284" t="s">
        <v>10451</v>
      </c>
      <c r="E9" s="282">
        <f>'Country Indicator Data'!P19+'Country Indicator Data'!P122</f>
        <v>782840</v>
      </c>
      <c r="F9" s="282">
        <f>VLOOKUP(B9,'Core Indicators'!$C$3:$G$198,5,FALSE)</f>
        <v>226778000</v>
      </c>
      <c r="G9" s="283">
        <f>AVERAGE('Country Indicator Data'!C19,'Country Indicator Data'!C122)</f>
        <v>0.35558001200000006</v>
      </c>
      <c r="H9" s="283">
        <f>AVERAGE('Country Indicator Data'!D19,'Country Indicator Data'!D122)</f>
        <v>3.5</v>
      </c>
      <c r="I9" s="283">
        <f>AVERAGE('Country Indicator Data'!E19,'Country Indicator Data'!E122)</f>
        <v>0.21249999999999999</v>
      </c>
      <c r="J9" s="283">
        <f>AVERAGE('Country Indicator Data'!F19,'Country Indicator Data'!F122)</f>
        <v>2.8833333329999999</v>
      </c>
      <c r="K9" s="283">
        <f>AVERAGE('Country Indicator Data'!G19,'Country Indicator Data'!G122)</f>
        <v>0.49717238359999993</v>
      </c>
      <c r="L9" s="283">
        <f>AVERAGE('Country Indicator Data'!H19,'Country Indicator Data'!H122)</f>
        <v>31.549999999999997</v>
      </c>
      <c r="M9" s="283">
        <f>AVERAGE('Country Indicator Data'!I19,'Country Indicator Data'!I122)</f>
        <v>4</v>
      </c>
      <c r="N9" s="282">
        <f>VLOOKUP($B9,'Core Indicators'!$C$3:$EU$891,149,FALSE)</f>
        <v>8760</v>
      </c>
      <c r="O9" s="283">
        <f>AVERAGE('Country Indicator Data'!K19,'Country Indicator Data'!K122)</f>
        <v>-0.84954610465000002</v>
      </c>
      <c r="P9" s="283">
        <f>AVERAGE('Country Indicator Data'!L19,'Country Indicator Data'!L122)</f>
        <v>3.125</v>
      </c>
      <c r="Q9" s="283">
        <f>AVERAGE('Country Indicator Data'!M19,'Country Indicator Data'!M122)</f>
        <v>24</v>
      </c>
      <c r="R9" s="283">
        <f>AVERAGE('Country Indicator Data'!N19,'Country Indicator Data'!N122)</f>
        <v>22</v>
      </c>
    </row>
    <row r="10" spans="1:18" x14ac:dyDescent="0.35">
      <c r="A10" s="280" t="s">
        <v>1145</v>
      </c>
      <c r="B10" s="280" t="s">
        <v>1146</v>
      </c>
      <c r="C10" s="280" t="s">
        <v>10452</v>
      </c>
      <c r="D10" s="284" t="s">
        <v>10453</v>
      </c>
      <c r="E10" s="282">
        <f>'Country Indicator Data'!P115+'Country Indicator Data'!P128+'Country Indicator Data'!P130+'Country Indicator Data'!P172+'Country Indicator Data'!P187+'Country Indicator Data'!P200+'Country Indicator Data'!P201</f>
        <v>3532610</v>
      </c>
      <c r="F10" s="282">
        <f>VLOOKUP(B10,'Core Indicators'!$C$3:$G$198,5,FALSE)</f>
        <v>164721000</v>
      </c>
      <c r="G10" s="283">
        <f>AVERAGE('Country Indicator Data'!C115,'Country Indicator Data'!C128,'Country Indicator Data'!C130,'Country Indicator Data'!C172,'Country Indicator Data'!C187,'Country Indicator Data'!C200,'Country Indicator Data'!C201)</f>
        <v>0.49510271395714284</v>
      </c>
      <c r="H10" s="283">
        <f>AVERAGE('Country Indicator Data'!D115,'Country Indicator Data'!D128,'Country Indicator Data'!D130,'Country Indicator Data'!D172,'Country Indicator Data'!D187,'Country Indicator Data'!D200,'Country Indicator Data'!D201)</f>
        <v>6.7142857142857144</v>
      </c>
      <c r="I10" s="283">
        <f>AVERAGE('Country Indicator Data'!E115,'Country Indicator Data'!E128,'Country Indicator Data'!E130,'Country Indicator Data'!E172,'Country Indicator Data'!E187,'Country Indicator Data'!E200,'Country Indicator Data'!E201)</f>
        <v>2.7285714285714285E-2</v>
      </c>
      <c r="J10" s="283">
        <f>AVERAGE('Country Indicator Data'!F115,'Country Indicator Data'!F128,'Country Indicator Data'!F130,'Country Indicator Data'!F172,'Country Indicator Data'!F187,'Country Indicator Data'!F200,'Country Indicator Data'!F201)</f>
        <v>5.2809523810000005</v>
      </c>
      <c r="K10" s="283">
        <f>AVERAGE('Country Indicator Data'!G115,'Country Indicator Data'!G128,'Country Indicator Data'!G130,'Country Indicator Data'!G172,'Country Indicator Data'!G187,'Country Indicator Data'!G200,'Country Indicator Data'!G201)</f>
        <v>0.54293794520000005</v>
      </c>
      <c r="L10" s="283">
        <f>AVERAGE('Country Indicator Data'!H115,'Country Indicator Data'!H128,'Country Indicator Data'!H130,'Country Indicator Data'!H172,'Country Indicator Data'!H187,'Country Indicator Data'!H200,'Country Indicator Data'!H201)</f>
        <v>49.842857142857149</v>
      </c>
      <c r="M10" s="283">
        <f>AVERAGE('Country Indicator Data'!I115,'Country Indicator Data'!I128,'Country Indicator Data'!I130,'Country Indicator Data'!I172,'Country Indicator Data'!I187,'Country Indicator Data'!I200,'Country Indicator Data'!I201)</f>
        <v>1</v>
      </c>
      <c r="N10" s="282">
        <f>VLOOKUP($B10,'Core Indicators'!$C$3:$EU$891,149,FALSE)</f>
        <v>3252</v>
      </c>
      <c r="O10" s="283">
        <f>AVERAGE('Country Indicator Data'!K115,'Country Indicator Data'!K128,'Country Indicator Data'!K130,'Country Indicator Data'!K172,'Country Indicator Data'!K187,'Country Indicator Data'!K200,'Country Indicator Data'!K201)</f>
        <v>-0.54697839278571425</v>
      </c>
      <c r="P10" s="283">
        <f>AVERAGE('Country Indicator Data'!L115,'Country Indicator Data'!L128,'Country Indicator Data'!L130,'Country Indicator Data'!L172,'Country Indicator Data'!L187,'Country Indicator Data'!L200,'Country Indicator Data'!L201)</f>
        <v>4.5</v>
      </c>
      <c r="Q10" s="283">
        <f>AVERAGE('Country Indicator Data'!M115,'Country Indicator Data'!M128,'Country Indicator Data'!M130,'Country Indicator Data'!M172,'Country Indicator Data'!M187,'Country Indicator Data'!M200,'Country Indicator Data'!M201)</f>
        <v>47.857142857142854</v>
      </c>
      <c r="R10" s="283">
        <f>AVERAGE('Country Indicator Data'!N115,'Country Indicator Data'!N128,'Country Indicator Data'!N130,'Country Indicator Data'!N172,'Country Indicator Data'!N187,'Country Indicator Data'!N200,'Country Indicator Data'!N201)</f>
        <v>34.142857142857146</v>
      </c>
    </row>
    <row r="11" spans="1:18" x14ac:dyDescent="0.35">
      <c r="A11" s="280" t="s">
        <v>719</v>
      </c>
      <c r="B11" s="280" t="s">
        <v>720</v>
      </c>
      <c r="C11" s="280" t="s">
        <v>10454</v>
      </c>
      <c r="D11" s="284" t="s">
        <v>10455</v>
      </c>
      <c r="E11" s="282">
        <f>'Country Indicator Data'!P10+'Country Indicator Data'!P14</f>
        <v>111120</v>
      </c>
      <c r="F11" s="282">
        <f>VLOOKUP(B11,'Core Indicators'!$C$3:$G$198,5,FALSE)</f>
        <v>13106000</v>
      </c>
      <c r="G11" s="283">
        <f>AVERAGE('Country Indicator Data'!C10,'Country Indicator Data'!C14)</f>
        <v>9.7125606700000006E-2</v>
      </c>
      <c r="H11" s="283">
        <f>AVERAGE('Country Indicator Data'!D10,'Country Indicator Data'!D14)</f>
        <v>5</v>
      </c>
      <c r="I11" s="283">
        <f>AVERAGE('Country Indicator Data'!E10,'Country Indicator Data'!E14)</f>
        <v>3.6499999999999998E-2</v>
      </c>
      <c r="J11" s="283">
        <f>AVERAGE('Country Indicator Data'!F10,'Country Indicator Data'!F14)</f>
        <v>5.2416666665000005</v>
      </c>
      <c r="K11" s="283">
        <f>AVERAGE('Country Indicator Data'!G10,'Country Indicator Data'!G14)</f>
        <v>0.28972985065000001</v>
      </c>
      <c r="L11" s="283">
        <f>AVERAGE('Country Indicator Data'!H10,'Country Indicator Data'!H14)</f>
        <v>28.25</v>
      </c>
      <c r="M11" s="283">
        <f>AVERAGE('Country Indicator Data'!I10,'Country Indicator Data'!I14)</f>
        <v>3</v>
      </c>
      <c r="N11" s="282">
        <f>VLOOKUP($B11,'Core Indicators'!$C$3:$EU$891,149,FALSE)</f>
        <v>6</v>
      </c>
      <c r="O11" s="283">
        <f>AVERAGE('Country Indicator Data'!K10,'Country Indicator Data'!K14)</f>
        <v>-0.35427304355</v>
      </c>
      <c r="P11" s="283">
        <f>AVERAGE('Country Indicator Data'!L10,'Country Indicator Data'!L14)</f>
        <v>4.5</v>
      </c>
      <c r="Q11" s="283">
        <f>AVERAGE('Country Indicator Data'!M10,'Country Indicator Data'!M14)</f>
        <v>30.5</v>
      </c>
      <c r="R11" s="283">
        <f>AVERAGE('Country Indicator Data'!N10,'Country Indicator Data'!N14)</f>
        <v>35</v>
      </c>
    </row>
    <row r="12" spans="1:18" x14ac:dyDescent="0.35">
      <c r="A12" s="280" t="s">
        <v>813</v>
      </c>
      <c r="B12" s="280" t="s">
        <v>814</v>
      </c>
      <c r="C12" s="280" t="s">
        <v>10456</v>
      </c>
      <c r="D12" s="284" t="s">
        <v>10457</v>
      </c>
      <c r="E12" s="282">
        <f>'Country Indicator Data'!P60+'Country Indicator Data'!P94+'Country Indicator Data'!P164</f>
        <v>2325051.2999999998</v>
      </c>
      <c r="F12" s="282">
        <f>VLOOKUP(B12,'Core Indicators'!$C$3:$G$198,5,FALSE)</f>
        <v>208553000</v>
      </c>
      <c r="G12" s="283">
        <f>AVERAGE('Country Indicator Data'!C60,'Country Indicator Data'!C94,'Country Indicator Data'!C164)</f>
        <v>0.53738601793333329</v>
      </c>
      <c r="H12" s="283">
        <f>AVERAGE('Country Indicator Data'!D60,'Country Indicator Data'!D94,'Country Indicator Data'!D164)</f>
        <v>3.5</v>
      </c>
      <c r="I12" s="283">
        <f>AVERAGE('Country Indicator Data'!E60,'Country Indicator Data'!E94,'Country Indicator Data'!E164)</f>
        <v>0.1178</v>
      </c>
      <c r="J12" s="283">
        <f>AVERAGE('Country Indicator Data'!F60,'Country Indicator Data'!F94,'Country Indicator Data'!F164)</f>
        <v>3.75</v>
      </c>
      <c r="K12" s="283">
        <f>AVERAGE('Country Indicator Data'!G60,'Country Indicator Data'!G94,'Country Indicator Data'!G164)</f>
        <v>0.52623597955000001</v>
      </c>
      <c r="L12" s="283">
        <f>AVERAGE('Country Indicator Data'!H60,'Country Indicator Data'!H94,'Country Indicator Data'!H164)</f>
        <v>37.533333333333331</v>
      </c>
      <c r="M12" s="283">
        <f>AVERAGE('Country Indicator Data'!I60,'Country Indicator Data'!I94,'Country Indicator Data'!I164)</f>
        <v>5</v>
      </c>
      <c r="N12" s="282">
        <f>VLOOKUP($B12,'Core Indicators'!$C$3:$EU$891,149,FALSE)</f>
        <v>8820</v>
      </c>
      <c r="O12" s="283">
        <f>AVERAGE('Country Indicator Data'!K60,'Country Indicator Data'!K94,'Country Indicator Data'!K164)</f>
        <v>-1.0927180548666666</v>
      </c>
      <c r="P12" s="283">
        <f>AVERAGE('Country Indicator Data'!L60,'Country Indicator Data'!L94,'Country Indicator Data'!L164)</f>
        <v>3.25</v>
      </c>
      <c r="Q12" s="283">
        <f>AVERAGE('Country Indicator Data'!M60,'Country Indicator Data'!M94,'Country Indicator Data'!M164)</f>
        <v>26.666666666666668</v>
      </c>
      <c r="R12" s="283">
        <f>AVERAGE('Country Indicator Data'!N60,'Country Indicator Data'!N94,'Country Indicator Data'!N164)</f>
        <v>26.333333333333332</v>
      </c>
    </row>
    <row r="13" spans="1:18" x14ac:dyDescent="0.35">
      <c r="A13" s="280" t="s">
        <v>1241</v>
      </c>
      <c r="B13" s="280" t="s">
        <v>1242</v>
      </c>
      <c r="C13" s="280" t="s">
        <v>10458</v>
      </c>
      <c r="D13" s="284" t="s">
        <v>10459</v>
      </c>
      <c r="E13" s="282">
        <f>'Country Indicator Data'!P174+'Country Indicator Data'!P184</f>
        <v>953260</v>
      </c>
      <c r="F13" s="282">
        <f>VLOOKUP(B13,'Core Indicators'!$C$3:$G$198,5,FALSE)</f>
        <v>107143000</v>
      </c>
      <c r="G13" s="283">
        <f>AVERAGE('Country Indicator Data'!C174,'Country Indicator Data'!C184)</f>
        <v>0.47417823484999999</v>
      </c>
      <c r="H13" s="283">
        <f>AVERAGE('Country Indicator Data'!D174,'Country Indicator Data'!D184)</f>
        <v>4</v>
      </c>
      <c r="I13" s="283">
        <f>AVERAGE('Country Indicator Data'!E174,'Country Indicator Data'!E184)</f>
        <v>0.59499999999999997</v>
      </c>
      <c r="J13" s="283">
        <f>AVERAGE('Country Indicator Data'!F174,'Country Indicator Data'!F184)</f>
        <v>2.9916666665</v>
      </c>
      <c r="K13" s="283">
        <f>AVERAGE('Country Indicator Data'!G174,'Country Indicator Data'!G184)</f>
        <v>0.42590098114999997</v>
      </c>
      <c r="L13" s="283">
        <f>AVERAGE('Country Indicator Data'!H174,'Country Indicator Data'!H184)</f>
        <v>39.700000000000003</v>
      </c>
      <c r="M13" s="283">
        <f>AVERAGE('Country Indicator Data'!I174,'Country Indicator Data'!I184)</f>
        <v>4.5</v>
      </c>
      <c r="N13" s="282">
        <f>VLOOKUP($B13,'Core Indicators'!$C$3:$EU$891,149,FALSE)</f>
        <v>0</v>
      </c>
      <c r="O13" s="283">
        <f>AVERAGE('Country Indicator Data'!K174,'Country Indicator Data'!K184)</f>
        <v>-1.1795133203000001</v>
      </c>
      <c r="P13" s="283">
        <f>AVERAGE('Country Indicator Data'!L174,'Country Indicator Data'!L184)</f>
        <v>2.5</v>
      </c>
      <c r="Q13" s="283">
        <f>AVERAGE('Country Indicator Data'!M174,'Country Indicator Data'!M184)</f>
        <v>17</v>
      </c>
      <c r="R13" s="283">
        <f>AVERAGE('Country Indicator Data'!N174,'Country Indicator Data'!N184)</f>
        <v>23.5</v>
      </c>
    </row>
    <row r="14" spans="1:18" x14ac:dyDescent="0.35">
      <c r="A14" s="280"/>
      <c r="B14" s="280"/>
      <c r="C14" s="280"/>
      <c r="D14" s="284"/>
    </row>
    <row r="15" spans="1:18" x14ac:dyDescent="0.35">
      <c r="A15" s="280"/>
      <c r="B15" s="280"/>
      <c r="C15" s="280"/>
      <c r="D15" s="284"/>
    </row>
    <row r="16" spans="1:18" x14ac:dyDescent="0.35">
      <c r="A16" s="280"/>
      <c r="B16" s="280"/>
      <c r="C16" s="280"/>
      <c r="D16" s="284"/>
    </row>
    <row r="17" spans="1:4" x14ac:dyDescent="0.35">
      <c r="A17" s="280"/>
      <c r="B17" s="280"/>
      <c r="C17" s="280"/>
      <c r="D17" s="284"/>
    </row>
    <row r="18" spans="1:4" x14ac:dyDescent="0.35">
      <c r="A18" s="280"/>
      <c r="B18" s="280"/>
      <c r="C18" s="280"/>
      <c r="D18" s="284"/>
    </row>
    <row r="19" spans="1:4" x14ac:dyDescent="0.35">
      <c r="A19" s="280"/>
      <c r="B19" s="280"/>
      <c r="C19" s="280"/>
      <c r="D19" s="284"/>
    </row>
    <row r="20" spans="1:4" x14ac:dyDescent="0.35">
      <c r="A20" s="280"/>
      <c r="B20" s="280"/>
      <c r="C20" s="280"/>
      <c r="D20" s="284"/>
    </row>
    <row r="21" spans="1:4" x14ac:dyDescent="0.35">
      <c r="A21" s="280"/>
      <c r="B21" s="280"/>
      <c r="C21" s="280"/>
      <c r="D21" s="284"/>
    </row>
    <row r="22" spans="1:4" x14ac:dyDescent="0.35">
      <c r="A22" s="280"/>
      <c r="B22" s="280"/>
      <c r="C22" s="280"/>
      <c r="D22" s="284"/>
    </row>
    <row r="23" spans="1:4" x14ac:dyDescent="0.35">
      <c r="A23" s="280"/>
      <c r="B23" s="280"/>
      <c r="C23" s="280"/>
      <c r="D23" s="284"/>
    </row>
    <row r="24" spans="1:4" x14ac:dyDescent="0.35">
      <c r="A24" s="280"/>
      <c r="B24" s="280"/>
      <c r="C24" s="280"/>
      <c r="D24" s="284"/>
    </row>
    <row r="25" spans="1:4" x14ac:dyDescent="0.35">
      <c r="A25" s="280"/>
      <c r="B25" s="280"/>
      <c r="C25" s="280"/>
      <c r="D25" s="284"/>
    </row>
    <row r="26" spans="1:4" x14ac:dyDescent="0.35">
      <c r="A26" s="280"/>
      <c r="B26" s="280"/>
      <c r="C26" s="280"/>
      <c r="D26" s="284"/>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17283"/>
  </sheetPr>
  <dimension ref="A1:AN174"/>
  <sheetViews>
    <sheetView topLeftCell="P1" workbookViewId="0">
      <selection activeCell="A250" sqref="A250:AN300"/>
    </sheetView>
  </sheetViews>
  <sheetFormatPr defaultColWidth="8.453125" defaultRowHeight="14.5" x14ac:dyDescent="0.35"/>
  <cols>
    <col min="1" max="1" width="14.453125" customWidth="1"/>
    <col min="2" max="2" width="7" customWidth="1"/>
  </cols>
  <sheetData>
    <row r="1" spans="1:40" x14ac:dyDescent="0.35">
      <c r="A1" s="315"/>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row>
    <row r="2" spans="1:40" ht="147" customHeight="1" x14ac:dyDescent="0.35">
      <c r="A2" s="234" t="s">
        <v>10460</v>
      </c>
      <c r="B2" s="235" t="s">
        <v>10109</v>
      </c>
      <c r="C2" s="235" t="s">
        <v>10113</v>
      </c>
      <c r="D2" s="143" t="s">
        <v>9976</v>
      </c>
      <c r="E2" s="111" t="s">
        <v>9996</v>
      </c>
      <c r="F2" s="111" t="s">
        <v>10000</v>
      </c>
      <c r="G2" s="112" t="s">
        <v>9991</v>
      </c>
      <c r="H2" s="113" t="s">
        <v>967</v>
      </c>
      <c r="I2" s="111" t="s">
        <v>568</v>
      </c>
      <c r="J2" s="111" t="s">
        <v>10010</v>
      </c>
      <c r="K2" s="114" t="s">
        <v>10011</v>
      </c>
      <c r="L2" s="112" t="s">
        <v>9992</v>
      </c>
      <c r="M2" s="115" t="s">
        <v>9979</v>
      </c>
      <c r="N2" s="116" t="s">
        <v>10461</v>
      </c>
      <c r="O2" s="116" t="s">
        <v>10462</v>
      </c>
      <c r="P2" s="116" t="s">
        <v>10463</v>
      </c>
      <c r="Q2" s="116" t="s">
        <v>10464</v>
      </c>
      <c r="R2" s="116" t="s">
        <v>10465</v>
      </c>
      <c r="S2" s="115" t="s">
        <v>9981</v>
      </c>
      <c r="T2" s="117" t="s">
        <v>9982</v>
      </c>
      <c r="U2" s="118" t="s">
        <v>10034</v>
      </c>
      <c r="V2" s="119" t="s">
        <v>10035</v>
      </c>
      <c r="W2" s="119" t="s">
        <v>10036</v>
      </c>
      <c r="X2" s="118" t="s">
        <v>10037</v>
      </c>
      <c r="Y2" s="118" t="s">
        <v>10042</v>
      </c>
      <c r="Z2" s="117" t="s">
        <v>9983</v>
      </c>
      <c r="AA2" s="119" t="s">
        <v>10044</v>
      </c>
      <c r="AB2" s="120" t="s">
        <v>10466</v>
      </c>
      <c r="AC2" s="119" t="s">
        <v>2234</v>
      </c>
      <c r="AD2" s="119" t="s">
        <v>2246</v>
      </c>
      <c r="AE2" s="119" t="s">
        <v>2236</v>
      </c>
      <c r="AF2" s="119" t="s">
        <v>2248</v>
      </c>
      <c r="AG2" s="119" t="s">
        <v>10045</v>
      </c>
      <c r="AH2" s="119" t="s">
        <v>2231</v>
      </c>
      <c r="AI2" s="119" t="s">
        <v>2244</v>
      </c>
      <c r="AJ2" s="119" t="s">
        <v>10046</v>
      </c>
      <c r="AK2" s="119" t="s">
        <v>2238</v>
      </c>
      <c r="AL2" s="119" t="s">
        <v>10047</v>
      </c>
      <c r="AM2" s="119" t="s">
        <v>2240</v>
      </c>
      <c r="AN2" s="119" t="s">
        <v>10048</v>
      </c>
    </row>
    <row r="3" spans="1:40" x14ac:dyDescent="0.35">
      <c r="A3" s="236" t="str">
        <f>Lists!C:C</f>
        <v>AFG001</v>
      </c>
      <c r="B3" s="190">
        <f t="shared" ref="B3:B34" si="0">IF(OR(M3="x",D3="x"),"x",ROUND((5-GEOMEAN(((5-D3)/5*4+1),((5-M3)/5*4+1),((5-M3)/5*4+1)))/4*3.5+S3*0.3,1))</f>
        <v>1.9</v>
      </c>
      <c r="C3" s="191">
        <f t="shared" ref="C3:C34" si="1">COUNTIF(E3:F3,"x")+COUNTIF(H3:I3,"x")+COUNTIF(J3:J3,"x")+COUNTIF(M3,"x")+COUNTIF(U3:W3,"x")+COUNTIF(Y3:AB3,"x")</f>
        <v>0</v>
      </c>
      <c r="D3" s="237">
        <f t="shared" ref="D3:D34" si="2">IF(OR(L3="x",G3="x"),"x",ROUND((5-GEOMEAN(((5-L3)/5*4+1),((5-L3)/5*4+1),((5-G3)/5*4+1)))/4*5,1))</f>
        <v>1.8</v>
      </c>
      <c r="E3" s="236">
        <f>'Core Indicators'!R3</f>
        <v>1</v>
      </c>
      <c r="F3" s="236">
        <f>'Core Indicators'!Z3</f>
        <v>2</v>
      </c>
      <c r="G3" s="191">
        <f t="shared" ref="G3:G34" si="3">IF(AND(F3="x",E3="x"),"x",IF(OR(F3="x",E3="x"),AVERAGE(E3,F3),ROUND((10-GEOMEAN(((10-E3)/10*9+1),((10-F3)/10*9+1)))/9*10,1)))</f>
        <v>1.5</v>
      </c>
      <c r="H3" s="236">
        <f>'Core Indicators'!AH3</f>
        <v>2</v>
      </c>
      <c r="I3" s="236">
        <f>'Core Indicators'!AP3</f>
        <v>2</v>
      </c>
      <c r="J3" s="236">
        <f>'Core Indicators'!BN3</f>
        <v>2</v>
      </c>
      <c r="K3" s="236">
        <f t="shared" ref="K3:K34" si="4">IF(AND(J3="x",I3="x"),"x",IF(OR(J3="x",I3="x"),AVERAGE(I3,J3),ROUND((10-GEOMEAN(((10-I3)/10*9+1),((10-J3)/10*9+1)))/9*10,1)))</f>
        <v>2</v>
      </c>
      <c r="L3" s="190">
        <f t="shared" ref="L3:L34" si="5">IF(AND(H3="x",K3="x"),"x",IF(OR(H3="x",K3="x"),AVERAGE(H3,K3),ROUND((10-GEOMEAN(((10-H3)/10*9+1),((10-K3)/10*9+1)))/9*10,1)))</f>
        <v>2</v>
      </c>
      <c r="M3" s="237">
        <f t="shared" ref="M3:M34" si="6">IF(N3="x","x",AVERAGE(N3:R3))</f>
        <v>2.4</v>
      </c>
      <c r="N3" s="238">
        <f>'Core Indicators'!DJ3</f>
        <v>2</v>
      </c>
      <c r="O3" s="238">
        <f>'Core Indicators'!DR3</f>
        <v>2</v>
      </c>
      <c r="P3" s="238">
        <f>'Core Indicators'!DZ3</f>
        <v>3</v>
      </c>
      <c r="Q3" s="238">
        <f>'Core Indicators'!EH3</f>
        <v>3</v>
      </c>
      <c r="R3" s="238">
        <f>'Core Indicators'!EP3</f>
        <v>2</v>
      </c>
      <c r="S3" s="191">
        <f t="shared" ref="S3:S34" si="7">IF(OR(Z3="x",T3="x"),T3,ROUND((10-GEOMEAN(((10-T3)/10*9+1),((10-Z3)/10*9+1)))/9*10,1))</f>
        <v>1.3</v>
      </c>
      <c r="T3" s="191">
        <f t="shared" ref="T3:T34" si="8">AVERAGE(U3,X3,Y3)</f>
        <v>1.1666666666666667</v>
      </c>
      <c r="U3" s="236">
        <v>1</v>
      </c>
      <c r="V3" s="236">
        <v>1</v>
      </c>
      <c r="W3" s="236">
        <f>'Core Indicators'!EX3</f>
        <v>2</v>
      </c>
      <c r="X3" s="191">
        <f t="shared" ref="X3:X34" si="9">AVERAGE(V3:W3)</f>
        <v>1.5</v>
      </c>
      <c r="Y3" s="236">
        <v>1</v>
      </c>
      <c r="Z3" s="191">
        <f t="shared" ref="Z3:Z34" si="10">IF(AND(AA3="x",AB3="x"),"x",AVERAGE(AA3:AB3))</f>
        <v>1.5</v>
      </c>
      <c r="AA3" s="236">
        <f>'Core Indicators'!FF3</f>
        <v>1</v>
      </c>
      <c r="AB3" s="236">
        <f t="shared" ref="AB3:AB34" si="11">IF(AND(AJ3="x",AN3="x",AG3="x"),"x",(AVERAGE(AJ3,AN3,AG3)))</f>
        <v>2</v>
      </c>
      <c r="AC3" s="11">
        <f>'Core Indicators'!GD3</f>
        <v>2</v>
      </c>
      <c r="AD3" s="11">
        <f>'Core Indicators'!GL3</f>
        <v>2</v>
      </c>
      <c r="AE3" s="11">
        <f>'Core Indicators'!GT3</f>
        <v>2</v>
      </c>
      <c r="AF3" s="11">
        <f>'Core Indicators'!HB3</f>
        <v>2</v>
      </c>
      <c r="AG3" s="11">
        <f t="shared" ref="AG3:AG34" si="12">IF(AND(AC3="x",AD3="x",AE3="x",AF3="x"),"x",AVERAGE(AC3:AF3))</f>
        <v>2</v>
      </c>
      <c r="AH3" s="11">
        <f>'Core Indicators'!HJ3</f>
        <v>2</v>
      </c>
      <c r="AI3" s="11">
        <f>'Core Indicators'!HR3</f>
        <v>2</v>
      </c>
      <c r="AJ3" s="11">
        <f t="shared" ref="AJ3:AJ34" si="13">IF(AND(AH3="x",AI3="x"),"x",AVERAGE(AH3:AI3))</f>
        <v>2</v>
      </c>
      <c r="AK3" s="11">
        <f>'Core Indicators'!HZ3</f>
        <v>2</v>
      </c>
      <c r="AL3" s="11">
        <f>'Core Indicators'!IH3</f>
        <v>2</v>
      </c>
      <c r="AM3" s="11">
        <f>'Core Indicators'!IP3</f>
        <v>2</v>
      </c>
      <c r="AN3" s="11">
        <f t="shared" ref="AN3:AN34" si="14">IF(AND(AK3="x",AL3="x",AM3="x"),"x",AVERAGE(AK3:AM3))</f>
        <v>2</v>
      </c>
    </row>
    <row r="4" spans="1:40" x14ac:dyDescent="0.35">
      <c r="A4" s="236" t="str">
        <f>Lists!C:C</f>
        <v>AFG006</v>
      </c>
      <c r="B4" s="190">
        <f t="shared" si="0"/>
        <v>1.7</v>
      </c>
      <c r="C4" s="191">
        <f t="shared" si="1"/>
        <v>2</v>
      </c>
      <c r="D4" s="237">
        <f t="shared" si="2"/>
        <v>1.2</v>
      </c>
      <c r="E4" s="236">
        <f>'Core Indicators'!R4</f>
        <v>2</v>
      </c>
      <c r="F4" s="236">
        <f>'Core Indicators'!Z4</f>
        <v>1</v>
      </c>
      <c r="G4" s="191">
        <f t="shared" si="3"/>
        <v>1.5</v>
      </c>
      <c r="H4" s="236">
        <f>'Core Indicators'!AH4</f>
        <v>1</v>
      </c>
      <c r="I4" s="236" t="str">
        <f>'Core Indicators'!AP4</f>
        <v>x</v>
      </c>
      <c r="J4" s="236" t="str">
        <f>'Core Indicators'!BN4</f>
        <v>x</v>
      </c>
      <c r="K4" s="236" t="str">
        <f t="shared" si="4"/>
        <v>x</v>
      </c>
      <c r="L4" s="190">
        <f t="shared" si="5"/>
        <v>1</v>
      </c>
      <c r="M4" s="237">
        <f t="shared" si="6"/>
        <v>2</v>
      </c>
      <c r="N4" s="238">
        <f>'Core Indicators'!DJ4</f>
        <v>2</v>
      </c>
      <c r="O4" s="238">
        <f>'Core Indicators'!DR4</f>
        <v>2</v>
      </c>
      <c r="P4" s="238">
        <f>'Core Indicators'!DZ4</f>
        <v>2</v>
      </c>
      <c r="Q4" s="238">
        <f>'Core Indicators'!EH4</f>
        <v>2</v>
      </c>
      <c r="R4" s="238">
        <f>'Core Indicators'!EP4</f>
        <v>2</v>
      </c>
      <c r="S4" s="191">
        <f t="shared" si="7"/>
        <v>1.6</v>
      </c>
      <c r="T4" s="191">
        <f t="shared" si="8"/>
        <v>1.1666666666666667</v>
      </c>
      <c r="U4" s="236">
        <v>1</v>
      </c>
      <c r="V4" s="236">
        <v>1</v>
      </c>
      <c r="W4" s="236">
        <f>'Core Indicators'!EX4</f>
        <v>2</v>
      </c>
      <c r="X4" s="191">
        <f t="shared" si="9"/>
        <v>1.5</v>
      </c>
      <c r="Y4" s="236">
        <v>1</v>
      </c>
      <c r="Z4" s="191">
        <f t="shared" si="10"/>
        <v>2</v>
      </c>
      <c r="AA4" s="236">
        <f>'Core Indicators'!FF4</f>
        <v>2</v>
      </c>
      <c r="AB4" s="236">
        <f t="shared" si="11"/>
        <v>2</v>
      </c>
      <c r="AC4" s="11">
        <f>'Core Indicators'!GD4</f>
        <v>2</v>
      </c>
      <c r="AD4" s="11">
        <f>'Core Indicators'!GL4</f>
        <v>2</v>
      </c>
      <c r="AE4" s="11">
        <f>'Core Indicators'!GT4</f>
        <v>2</v>
      </c>
      <c r="AF4" s="11">
        <f>'Core Indicators'!HB4</f>
        <v>2</v>
      </c>
      <c r="AG4" s="11">
        <f t="shared" si="12"/>
        <v>2</v>
      </c>
      <c r="AH4" s="11">
        <f>'Core Indicators'!HJ4</f>
        <v>2</v>
      </c>
      <c r="AI4" s="11">
        <f>'Core Indicators'!HR4</f>
        <v>2</v>
      </c>
      <c r="AJ4" s="11">
        <f t="shared" si="13"/>
        <v>2</v>
      </c>
      <c r="AK4" s="11">
        <f>'Core Indicators'!HZ4</f>
        <v>2</v>
      </c>
      <c r="AL4" s="11">
        <f>'Core Indicators'!IH4</f>
        <v>2</v>
      </c>
      <c r="AM4" s="11">
        <f>'Core Indicators'!IP4</f>
        <v>2</v>
      </c>
      <c r="AN4" s="11">
        <f t="shared" si="14"/>
        <v>2</v>
      </c>
    </row>
    <row r="5" spans="1:40" x14ac:dyDescent="0.35">
      <c r="A5" s="236" t="str">
        <f>Lists!C:C</f>
        <v>AGO002</v>
      </c>
      <c r="B5" s="190">
        <f t="shared" si="0"/>
        <v>1.3</v>
      </c>
      <c r="C5" s="191">
        <f t="shared" si="1"/>
        <v>0</v>
      </c>
      <c r="D5" s="237">
        <f t="shared" si="2"/>
        <v>1.6</v>
      </c>
      <c r="E5" s="236">
        <f>'Core Indicators'!R5</f>
        <v>3</v>
      </c>
      <c r="F5" s="236">
        <f>'Core Indicators'!Z5</f>
        <v>2</v>
      </c>
      <c r="G5" s="191">
        <f t="shared" si="3"/>
        <v>2.5</v>
      </c>
      <c r="H5" s="236">
        <f>'Core Indicators'!AH5</f>
        <v>1</v>
      </c>
      <c r="I5" s="236">
        <f>'Core Indicators'!AP5</f>
        <v>1</v>
      </c>
      <c r="J5" s="236">
        <f>'Core Indicators'!BN5</f>
        <v>1</v>
      </c>
      <c r="K5" s="236">
        <f t="shared" si="4"/>
        <v>1</v>
      </c>
      <c r="L5" s="190">
        <f t="shared" si="5"/>
        <v>1</v>
      </c>
      <c r="M5" s="237">
        <f t="shared" si="6"/>
        <v>1.2</v>
      </c>
      <c r="N5" s="238">
        <f>'Core Indicators'!DJ5</f>
        <v>2</v>
      </c>
      <c r="O5" s="238">
        <f>'Core Indicators'!DR5</f>
        <v>1</v>
      </c>
      <c r="P5" s="238">
        <f>'Core Indicators'!DZ5</f>
        <v>1</v>
      </c>
      <c r="Q5" s="238">
        <f>'Core Indicators'!EH5</f>
        <v>1</v>
      </c>
      <c r="R5" s="238">
        <f>'Core Indicators'!EP5</f>
        <v>1</v>
      </c>
      <c r="S5" s="191">
        <f t="shared" si="7"/>
        <v>1.3</v>
      </c>
      <c r="T5" s="191">
        <f t="shared" si="8"/>
        <v>1</v>
      </c>
      <c r="U5" s="236">
        <v>1</v>
      </c>
      <c r="V5" s="236">
        <v>1</v>
      </c>
      <c r="W5" s="236">
        <f>'Core Indicators'!EX5</f>
        <v>1</v>
      </c>
      <c r="X5" s="191">
        <f t="shared" si="9"/>
        <v>1</v>
      </c>
      <c r="Y5" s="236">
        <v>1</v>
      </c>
      <c r="Z5" s="191">
        <f t="shared" si="10"/>
        <v>1.5</v>
      </c>
      <c r="AA5" s="236">
        <f>'Core Indicators'!FF5</f>
        <v>1</v>
      </c>
      <c r="AB5" s="236">
        <f t="shared" si="11"/>
        <v>2</v>
      </c>
      <c r="AC5" s="11">
        <f>'Core Indicators'!GD5</f>
        <v>2</v>
      </c>
      <c r="AD5" s="11">
        <f>'Core Indicators'!GL5</f>
        <v>2</v>
      </c>
      <c r="AE5" s="11">
        <f>'Core Indicators'!GT5</f>
        <v>2</v>
      </c>
      <c r="AF5" s="11">
        <f>'Core Indicators'!HB5</f>
        <v>2</v>
      </c>
      <c r="AG5" s="11">
        <f t="shared" si="12"/>
        <v>2</v>
      </c>
      <c r="AH5" s="11">
        <f>'Core Indicators'!HJ5</f>
        <v>2</v>
      </c>
      <c r="AI5" s="11">
        <f>'Core Indicators'!HR5</f>
        <v>2</v>
      </c>
      <c r="AJ5" s="11">
        <f t="shared" si="13"/>
        <v>2</v>
      </c>
      <c r="AK5" s="11">
        <f>'Core Indicators'!HZ5</f>
        <v>2</v>
      </c>
      <c r="AL5" s="11">
        <f>'Core Indicators'!IH5</f>
        <v>2</v>
      </c>
      <c r="AM5" s="11">
        <f>'Core Indicators'!IP5</f>
        <v>2</v>
      </c>
      <c r="AN5" s="11">
        <f t="shared" si="14"/>
        <v>2</v>
      </c>
    </row>
    <row r="6" spans="1:40" x14ac:dyDescent="0.35">
      <c r="A6" s="236" t="str">
        <f>Lists!C:C</f>
        <v>ARM002</v>
      </c>
      <c r="B6" s="190">
        <f t="shared" si="0"/>
        <v>2</v>
      </c>
      <c r="C6" s="191">
        <f t="shared" si="1"/>
        <v>0</v>
      </c>
      <c r="D6" s="237">
        <f t="shared" si="2"/>
        <v>2</v>
      </c>
      <c r="E6" s="236">
        <f>'Core Indicators'!R6</f>
        <v>2</v>
      </c>
      <c r="F6" s="236">
        <f>'Core Indicators'!Z6</f>
        <v>2</v>
      </c>
      <c r="G6" s="191">
        <f t="shared" si="3"/>
        <v>2</v>
      </c>
      <c r="H6" s="236">
        <f>'Core Indicators'!AH6</f>
        <v>2</v>
      </c>
      <c r="I6" s="236">
        <f>'Core Indicators'!AP6</f>
        <v>2</v>
      </c>
      <c r="J6" s="236">
        <f>'Core Indicators'!BN6</f>
        <v>2</v>
      </c>
      <c r="K6" s="236">
        <f t="shared" si="4"/>
        <v>2</v>
      </c>
      <c r="L6" s="190">
        <f t="shared" si="5"/>
        <v>2</v>
      </c>
      <c r="M6" s="237">
        <f t="shared" si="6"/>
        <v>2</v>
      </c>
      <c r="N6" s="238">
        <f>'Core Indicators'!DJ6</f>
        <v>2</v>
      </c>
      <c r="O6" s="238">
        <f>'Core Indicators'!DR6</f>
        <v>2</v>
      </c>
      <c r="P6" s="238">
        <f>'Core Indicators'!DZ6</f>
        <v>2</v>
      </c>
      <c r="Q6" s="238">
        <f>'Core Indicators'!EH6</f>
        <v>2</v>
      </c>
      <c r="R6" s="238">
        <f>'Core Indicators'!EP6</f>
        <v>2</v>
      </c>
      <c r="S6" s="191">
        <f t="shared" si="7"/>
        <v>1.9</v>
      </c>
      <c r="T6" s="191">
        <f t="shared" si="8"/>
        <v>1.1666666666666667</v>
      </c>
      <c r="U6" s="236">
        <v>1</v>
      </c>
      <c r="V6" s="236">
        <v>1</v>
      </c>
      <c r="W6" s="236">
        <f>'Core Indicators'!EX6</f>
        <v>2</v>
      </c>
      <c r="X6" s="191">
        <f t="shared" si="9"/>
        <v>1.5</v>
      </c>
      <c r="Y6" s="236">
        <v>1</v>
      </c>
      <c r="Z6" s="191">
        <f t="shared" si="10"/>
        <v>2.5</v>
      </c>
      <c r="AA6" s="236">
        <f>'Core Indicators'!FF6</f>
        <v>3</v>
      </c>
      <c r="AB6" s="236">
        <f t="shared" si="11"/>
        <v>2</v>
      </c>
      <c r="AC6" s="11">
        <f>'Core Indicators'!GD6</f>
        <v>2</v>
      </c>
      <c r="AD6" s="11">
        <f>'Core Indicators'!GL6</f>
        <v>2</v>
      </c>
      <c r="AE6" s="11">
        <f>'Core Indicators'!GT6</f>
        <v>2</v>
      </c>
      <c r="AF6" s="11">
        <f>'Core Indicators'!HB6</f>
        <v>2</v>
      </c>
      <c r="AG6" s="11">
        <f t="shared" si="12"/>
        <v>2</v>
      </c>
      <c r="AH6" s="11">
        <f>'Core Indicators'!HJ6</f>
        <v>2</v>
      </c>
      <c r="AI6" s="11">
        <f>'Core Indicators'!HR6</f>
        <v>2</v>
      </c>
      <c r="AJ6" s="11">
        <f t="shared" si="13"/>
        <v>2</v>
      </c>
      <c r="AK6" s="11">
        <f>'Core Indicators'!HZ6</f>
        <v>2</v>
      </c>
      <c r="AL6" s="11">
        <f>'Core Indicators'!IH6</f>
        <v>2</v>
      </c>
      <c r="AM6" s="11">
        <f>'Core Indicators'!IP6</f>
        <v>2</v>
      </c>
      <c r="AN6" s="11">
        <f t="shared" si="14"/>
        <v>2</v>
      </c>
    </row>
    <row r="7" spans="1:40" x14ac:dyDescent="0.35">
      <c r="A7" s="236" t="str">
        <f>Lists!C:C</f>
        <v>AZE002</v>
      </c>
      <c r="B7" s="190">
        <f t="shared" si="0"/>
        <v>2.5</v>
      </c>
      <c r="C7" s="191">
        <f t="shared" si="1"/>
        <v>1</v>
      </c>
      <c r="D7" s="237">
        <f t="shared" si="2"/>
        <v>2.5</v>
      </c>
      <c r="E7" s="236">
        <f>'Core Indicators'!R7</f>
        <v>2</v>
      </c>
      <c r="F7" s="236">
        <f>'Core Indicators'!Z7</f>
        <v>3</v>
      </c>
      <c r="G7" s="191">
        <f t="shared" si="3"/>
        <v>2.5</v>
      </c>
      <c r="H7" s="236">
        <f>'Core Indicators'!AH7</f>
        <v>3</v>
      </c>
      <c r="I7" s="236">
        <f>'Core Indicators'!AP7</f>
        <v>2</v>
      </c>
      <c r="J7" s="236">
        <f>'Core Indicators'!BN7</f>
        <v>2</v>
      </c>
      <c r="K7" s="236">
        <f t="shared" si="4"/>
        <v>2</v>
      </c>
      <c r="L7" s="190">
        <f t="shared" si="5"/>
        <v>2.5</v>
      </c>
      <c r="M7" s="237">
        <f t="shared" si="6"/>
        <v>3</v>
      </c>
      <c r="N7" s="238">
        <f>'Core Indicators'!DJ7</f>
        <v>3</v>
      </c>
      <c r="O7" s="238">
        <f>'Core Indicators'!DR7</f>
        <v>3</v>
      </c>
      <c r="P7" s="238">
        <f>'Core Indicators'!DZ7</f>
        <v>3</v>
      </c>
      <c r="Q7" s="238">
        <f>'Core Indicators'!EH7</f>
        <v>3</v>
      </c>
      <c r="R7" s="238">
        <f>'Core Indicators'!EP7</f>
        <v>3</v>
      </c>
      <c r="S7" s="191">
        <f t="shared" si="7"/>
        <v>1.6</v>
      </c>
      <c r="T7" s="191">
        <f t="shared" si="8"/>
        <v>1.1666666666666667</v>
      </c>
      <c r="U7" s="236">
        <v>1</v>
      </c>
      <c r="V7" s="236">
        <v>1</v>
      </c>
      <c r="W7" s="236">
        <f>'Core Indicators'!EX7</f>
        <v>2</v>
      </c>
      <c r="X7" s="191">
        <f t="shared" si="9"/>
        <v>1.5</v>
      </c>
      <c r="Y7" s="236">
        <v>1</v>
      </c>
      <c r="Z7" s="191">
        <f t="shared" si="10"/>
        <v>2</v>
      </c>
      <c r="AA7" s="236" t="str">
        <f>'Core Indicators'!FF7</f>
        <v>x</v>
      </c>
      <c r="AB7" s="236">
        <f t="shared" si="11"/>
        <v>2</v>
      </c>
      <c r="AC7" s="11">
        <f>'Core Indicators'!GD7</f>
        <v>2</v>
      </c>
      <c r="AD7" s="11">
        <f>'Core Indicators'!GL7</f>
        <v>2</v>
      </c>
      <c r="AE7" s="11">
        <f>'Core Indicators'!GT7</f>
        <v>2</v>
      </c>
      <c r="AF7" s="11">
        <f>'Core Indicators'!HB7</f>
        <v>2</v>
      </c>
      <c r="AG7" s="11">
        <f t="shared" si="12"/>
        <v>2</v>
      </c>
      <c r="AH7" s="11">
        <f>'Core Indicators'!HJ7</f>
        <v>2</v>
      </c>
      <c r="AI7" s="11">
        <f>'Core Indicators'!HR7</f>
        <v>2</v>
      </c>
      <c r="AJ7" s="11">
        <f t="shared" si="13"/>
        <v>2</v>
      </c>
      <c r="AK7" s="11">
        <f>'Core Indicators'!HZ7</f>
        <v>2</v>
      </c>
      <c r="AL7" s="11">
        <f>'Core Indicators'!IH7</f>
        <v>2</v>
      </c>
      <c r="AM7" s="11">
        <f>'Core Indicators'!IP7</f>
        <v>2</v>
      </c>
      <c r="AN7" s="11">
        <f t="shared" si="14"/>
        <v>2</v>
      </c>
    </row>
    <row r="8" spans="1:40" x14ac:dyDescent="0.35">
      <c r="A8" s="236" t="str">
        <f>Lists!C:C</f>
        <v>BDI001</v>
      </c>
      <c r="B8" s="190">
        <f t="shared" si="0"/>
        <v>1.8</v>
      </c>
      <c r="C8" s="191">
        <f t="shared" si="1"/>
        <v>0</v>
      </c>
      <c r="D8" s="237">
        <f t="shared" si="2"/>
        <v>2</v>
      </c>
      <c r="E8" s="236">
        <f>'Core Indicators'!R8</f>
        <v>2</v>
      </c>
      <c r="F8" s="236">
        <f>'Core Indicators'!Z8</f>
        <v>2</v>
      </c>
      <c r="G8" s="191">
        <f t="shared" si="3"/>
        <v>2</v>
      </c>
      <c r="H8" s="236">
        <f>'Core Indicators'!AH8</f>
        <v>2</v>
      </c>
      <c r="I8" s="236">
        <f>'Core Indicators'!AP8</f>
        <v>2</v>
      </c>
      <c r="J8" s="236">
        <f>'Core Indicators'!BN8</f>
        <v>2</v>
      </c>
      <c r="K8" s="236">
        <f t="shared" si="4"/>
        <v>2</v>
      </c>
      <c r="L8" s="190">
        <f t="shared" si="5"/>
        <v>2</v>
      </c>
      <c r="M8" s="237">
        <f t="shared" si="6"/>
        <v>2</v>
      </c>
      <c r="N8" s="238">
        <f>'Core Indicators'!DJ8</f>
        <v>2</v>
      </c>
      <c r="O8" s="238">
        <f>'Core Indicators'!DR8</f>
        <v>2</v>
      </c>
      <c r="P8" s="238">
        <f>'Core Indicators'!DZ8</f>
        <v>2</v>
      </c>
      <c r="Q8" s="238">
        <f>'Core Indicators'!EH8</f>
        <v>2</v>
      </c>
      <c r="R8" s="238">
        <f>'Core Indicators'!EP8</f>
        <v>2</v>
      </c>
      <c r="S8" s="191">
        <f t="shared" si="7"/>
        <v>1.3</v>
      </c>
      <c r="T8" s="191">
        <f t="shared" si="8"/>
        <v>1.1666666666666667</v>
      </c>
      <c r="U8" s="236">
        <v>1</v>
      </c>
      <c r="V8" s="236">
        <v>1</v>
      </c>
      <c r="W8" s="236">
        <f>'Core Indicators'!EX8</f>
        <v>2</v>
      </c>
      <c r="X8" s="191">
        <f t="shared" si="9"/>
        <v>1.5</v>
      </c>
      <c r="Y8" s="236">
        <v>1</v>
      </c>
      <c r="Z8" s="191">
        <f t="shared" si="10"/>
        <v>1.5</v>
      </c>
      <c r="AA8" s="236">
        <f>'Core Indicators'!FF8</f>
        <v>1</v>
      </c>
      <c r="AB8" s="236">
        <f t="shared" si="11"/>
        <v>2</v>
      </c>
      <c r="AC8" s="11">
        <f>'Core Indicators'!GD8</f>
        <v>2</v>
      </c>
      <c r="AD8" s="11">
        <f>'Core Indicators'!GL8</f>
        <v>2</v>
      </c>
      <c r="AE8" s="11">
        <f>'Core Indicators'!GT8</f>
        <v>2</v>
      </c>
      <c r="AF8" s="11">
        <f>'Core Indicators'!HB8</f>
        <v>2</v>
      </c>
      <c r="AG8" s="11">
        <f t="shared" si="12"/>
        <v>2</v>
      </c>
      <c r="AH8" s="11">
        <f>'Core Indicators'!HJ8</f>
        <v>2</v>
      </c>
      <c r="AI8" s="11">
        <f>'Core Indicators'!HR8</f>
        <v>2</v>
      </c>
      <c r="AJ8" s="11">
        <f t="shared" si="13"/>
        <v>2</v>
      </c>
      <c r="AK8" s="11">
        <f>'Core Indicators'!HZ8</f>
        <v>2</v>
      </c>
      <c r="AL8" s="11">
        <f>'Core Indicators'!IH8</f>
        <v>2</v>
      </c>
      <c r="AM8" s="11">
        <f>'Core Indicators'!IP8</f>
        <v>2</v>
      </c>
      <c r="AN8" s="11">
        <f t="shared" si="14"/>
        <v>2</v>
      </c>
    </row>
    <row r="9" spans="1:40" x14ac:dyDescent="0.35">
      <c r="A9" s="236" t="str">
        <f>Lists!C:C</f>
        <v>BEN002</v>
      </c>
      <c r="B9" s="190">
        <f t="shared" si="0"/>
        <v>1.1000000000000001</v>
      </c>
      <c r="C9" s="191">
        <f t="shared" si="1"/>
        <v>0</v>
      </c>
      <c r="D9" s="237">
        <f t="shared" si="2"/>
        <v>1.2</v>
      </c>
      <c r="E9" s="236">
        <f>'Core Indicators'!R9</f>
        <v>2</v>
      </c>
      <c r="F9" s="236">
        <f>'Core Indicators'!Z9</f>
        <v>1</v>
      </c>
      <c r="G9" s="191">
        <f t="shared" si="3"/>
        <v>1.5</v>
      </c>
      <c r="H9" s="236">
        <f>'Core Indicators'!AH9</f>
        <v>1</v>
      </c>
      <c r="I9" s="236">
        <f>'Core Indicators'!AP9</f>
        <v>1</v>
      </c>
      <c r="J9" s="236">
        <f>'Core Indicators'!BN9</f>
        <v>1</v>
      </c>
      <c r="K9" s="236">
        <f t="shared" si="4"/>
        <v>1</v>
      </c>
      <c r="L9" s="190">
        <f t="shared" si="5"/>
        <v>1</v>
      </c>
      <c r="M9" s="237">
        <f t="shared" si="6"/>
        <v>1</v>
      </c>
      <c r="N9" s="238">
        <f>'Core Indicators'!DJ9</f>
        <v>1</v>
      </c>
      <c r="O9" s="238">
        <f>'Core Indicators'!DR9</f>
        <v>1</v>
      </c>
      <c r="P9" s="238">
        <f>'Core Indicators'!DZ9</f>
        <v>1</v>
      </c>
      <c r="Q9" s="238">
        <f>'Core Indicators'!EH9</f>
        <v>1</v>
      </c>
      <c r="R9" s="238">
        <f>'Core Indicators'!EP9</f>
        <v>1</v>
      </c>
      <c r="S9" s="191">
        <f t="shared" si="7"/>
        <v>1.3</v>
      </c>
      <c r="T9" s="191">
        <f t="shared" si="8"/>
        <v>1</v>
      </c>
      <c r="U9" s="236">
        <v>1</v>
      </c>
      <c r="V9" s="236">
        <v>1</v>
      </c>
      <c r="W9" s="236">
        <f>'Core Indicators'!EX9</f>
        <v>1</v>
      </c>
      <c r="X9" s="191">
        <f t="shared" si="9"/>
        <v>1</v>
      </c>
      <c r="Y9" s="236">
        <v>1</v>
      </c>
      <c r="Z9" s="191">
        <f t="shared" si="10"/>
        <v>1.5</v>
      </c>
      <c r="AA9" s="236">
        <f>'Core Indicators'!FF9</f>
        <v>1</v>
      </c>
      <c r="AB9" s="236">
        <f t="shared" si="11"/>
        <v>2</v>
      </c>
      <c r="AC9" s="11">
        <f>'Core Indicators'!GD9</f>
        <v>2</v>
      </c>
      <c r="AD9" s="11">
        <f>'Core Indicators'!GL9</f>
        <v>2</v>
      </c>
      <c r="AE9" s="11">
        <f>'Core Indicators'!GT9</f>
        <v>2</v>
      </c>
      <c r="AF9" s="11">
        <f>'Core Indicators'!HB9</f>
        <v>2</v>
      </c>
      <c r="AG9" s="11">
        <f t="shared" si="12"/>
        <v>2</v>
      </c>
      <c r="AH9" s="11">
        <f>'Core Indicators'!HJ9</f>
        <v>2</v>
      </c>
      <c r="AI9" s="11">
        <f>'Core Indicators'!HR9</f>
        <v>2</v>
      </c>
      <c r="AJ9" s="11">
        <f t="shared" si="13"/>
        <v>2</v>
      </c>
      <c r="AK9" s="11">
        <f>'Core Indicators'!HZ9</f>
        <v>2</v>
      </c>
      <c r="AL9" s="11">
        <f>'Core Indicators'!IH9</f>
        <v>2</v>
      </c>
      <c r="AM9" s="11">
        <f>'Core Indicators'!IP9</f>
        <v>2</v>
      </c>
      <c r="AN9" s="11">
        <f t="shared" si="14"/>
        <v>2</v>
      </c>
    </row>
    <row r="10" spans="1:40" x14ac:dyDescent="0.35">
      <c r="A10" s="236" t="str">
        <f>Lists!C:C</f>
        <v>BFA002</v>
      </c>
      <c r="B10" s="190">
        <f t="shared" si="0"/>
        <v>1.4</v>
      </c>
      <c r="C10" s="191">
        <f t="shared" si="1"/>
        <v>0</v>
      </c>
      <c r="D10" s="237">
        <f t="shared" si="2"/>
        <v>1</v>
      </c>
      <c r="E10" s="236">
        <f>'Core Indicators'!R10</f>
        <v>1</v>
      </c>
      <c r="F10" s="236">
        <f>'Core Indicators'!Z10</f>
        <v>1</v>
      </c>
      <c r="G10" s="191">
        <f t="shared" si="3"/>
        <v>1</v>
      </c>
      <c r="H10" s="236">
        <f>'Core Indicators'!AH10</f>
        <v>1</v>
      </c>
      <c r="I10" s="236">
        <f>'Core Indicators'!AP10</f>
        <v>1</v>
      </c>
      <c r="J10" s="236">
        <f>'Core Indicators'!BN10</f>
        <v>1</v>
      </c>
      <c r="K10" s="236">
        <f t="shared" si="4"/>
        <v>1</v>
      </c>
      <c r="L10" s="190">
        <f t="shared" si="5"/>
        <v>1</v>
      </c>
      <c r="M10" s="237">
        <f t="shared" si="6"/>
        <v>1.6</v>
      </c>
      <c r="N10" s="238">
        <f>'Core Indicators'!DJ10</f>
        <v>1</v>
      </c>
      <c r="O10" s="238">
        <f>'Core Indicators'!DR10</f>
        <v>1</v>
      </c>
      <c r="P10" s="238">
        <f>'Core Indicators'!DZ10</f>
        <v>2</v>
      </c>
      <c r="Q10" s="238">
        <f>'Core Indicators'!EH10</f>
        <v>2</v>
      </c>
      <c r="R10" s="238">
        <f>'Core Indicators'!EP10</f>
        <v>2</v>
      </c>
      <c r="S10" s="191">
        <f t="shared" si="7"/>
        <v>1.3</v>
      </c>
      <c r="T10" s="191">
        <f t="shared" si="8"/>
        <v>1</v>
      </c>
      <c r="U10" s="236">
        <v>1</v>
      </c>
      <c r="V10" s="236">
        <v>1</v>
      </c>
      <c r="W10" s="236">
        <f>'Core Indicators'!EX10</f>
        <v>1</v>
      </c>
      <c r="X10" s="191">
        <f t="shared" si="9"/>
        <v>1</v>
      </c>
      <c r="Y10" s="236">
        <v>1</v>
      </c>
      <c r="Z10" s="191">
        <f t="shared" si="10"/>
        <v>1.5</v>
      </c>
      <c r="AA10" s="236">
        <f>'Core Indicators'!FF10</f>
        <v>1</v>
      </c>
      <c r="AB10" s="236">
        <f t="shared" si="11"/>
        <v>2</v>
      </c>
      <c r="AC10" s="11">
        <f>'Core Indicators'!GD10</f>
        <v>2</v>
      </c>
      <c r="AD10" s="11">
        <f>'Core Indicators'!GL10</f>
        <v>2</v>
      </c>
      <c r="AE10" s="11">
        <f>'Core Indicators'!GT10</f>
        <v>2</v>
      </c>
      <c r="AF10" s="11">
        <f>'Core Indicators'!HB10</f>
        <v>2</v>
      </c>
      <c r="AG10" s="11">
        <f t="shared" si="12"/>
        <v>2</v>
      </c>
      <c r="AH10" s="11">
        <f>'Core Indicators'!HJ10</f>
        <v>2</v>
      </c>
      <c r="AI10" s="11">
        <f>'Core Indicators'!HR10</f>
        <v>2</v>
      </c>
      <c r="AJ10" s="11">
        <f t="shared" si="13"/>
        <v>2</v>
      </c>
      <c r="AK10" s="11">
        <f>'Core Indicators'!HZ10</f>
        <v>2</v>
      </c>
      <c r="AL10" s="11">
        <f>'Core Indicators'!IH10</f>
        <v>2</v>
      </c>
      <c r="AM10" s="11">
        <f>'Core Indicators'!IP10</f>
        <v>2</v>
      </c>
      <c r="AN10" s="11">
        <f t="shared" si="14"/>
        <v>2</v>
      </c>
    </row>
    <row r="11" spans="1:40" x14ac:dyDescent="0.35">
      <c r="A11" s="236" t="str">
        <f>Lists!C:C</f>
        <v>BGD001</v>
      </c>
      <c r="B11" s="190">
        <f t="shared" si="0"/>
        <v>1.4</v>
      </c>
      <c r="C11" s="191">
        <f t="shared" si="1"/>
        <v>0</v>
      </c>
      <c r="D11" s="237">
        <f t="shared" si="2"/>
        <v>1.2</v>
      </c>
      <c r="E11" s="236">
        <f>'Core Indicators'!R11</f>
        <v>1</v>
      </c>
      <c r="F11" s="236">
        <f>'Core Indicators'!Z11</f>
        <v>1</v>
      </c>
      <c r="G11" s="191">
        <f t="shared" si="3"/>
        <v>1</v>
      </c>
      <c r="H11" s="236">
        <f>'Core Indicators'!AH11</f>
        <v>1</v>
      </c>
      <c r="I11" s="236">
        <f>'Core Indicators'!AP11</f>
        <v>2</v>
      </c>
      <c r="J11" s="236">
        <f>'Core Indicators'!BN11</f>
        <v>1</v>
      </c>
      <c r="K11" s="236">
        <f t="shared" si="4"/>
        <v>1.5</v>
      </c>
      <c r="L11" s="190">
        <f t="shared" si="5"/>
        <v>1.3</v>
      </c>
      <c r="M11" s="237">
        <f t="shared" si="6"/>
        <v>1.6</v>
      </c>
      <c r="N11" s="238">
        <f>'Core Indicators'!DJ11</f>
        <v>1</v>
      </c>
      <c r="O11" s="238">
        <f>'Core Indicators'!DR11</f>
        <v>1</v>
      </c>
      <c r="P11" s="238">
        <f>'Core Indicators'!DZ11</f>
        <v>2</v>
      </c>
      <c r="Q11" s="238">
        <f>'Core Indicators'!EH11</f>
        <v>2</v>
      </c>
      <c r="R11" s="238">
        <f>'Core Indicators'!EP11</f>
        <v>2</v>
      </c>
      <c r="S11" s="191">
        <f t="shared" si="7"/>
        <v>1.3</v>
      </c>
      <c r="T11" s="191">
        <f t="shared" si="8"/>
        <v>1</v>
      </c>
      <c r="U11" s="236">
        <v>1</v>
      </c>
      <c r="V11" s="236">
        <v>1</v>
      </c>
      <c r="W11" s="236">
        <f>'Core Indicators'!EX11</f>
        <v>1</v>
      </c>
      <c r="X11" s="191">
        <f t="shared" si="9"/>
        <v>1</v>
      </c>
      <c r="Y11" s="236">
        <v>1</v>
      </c>
      <c r="Z11" s="191">
        <f t="shared" si="10"/>
        <v>1.5</v>
      </c>
      <c r="AA11" s="236">
        <f>'Core Indicators'!FF11</f>
        <v>1</v>
      </c>
      <c r="AB11" s="236">
        <f t="shared" si="11"/>
        <v>2</v>
      </c>
      <c r="AC11" s="11">
        <f>'Core Indicators'!GD11</f>
        <v>2</v>
      </c>
      <c r="AD11" s="11">
        <f>'Core Indicators'!GL11</f>
        <v>2</v>
      </c>
      <c r="AE11" s="11">
        <f>'Core Indicators'!GT11</f>
        <v>2</v>
      </c>
      <c r="AF11" s="11">
        <f>'Core Indicators'!HB11</f>
        <v>2</v>
      </c>
      <c r="AG11" s="11">
        <f t="shared" si="12"/>
        <v>2</v>
      </c>
      <c r="AH11" s="11">
        <f>'Core Indicators'!HJ11</f>
        <v>2</v>
      </c>
      <c r="AI11" s="11">
        <f>'Core Indicators'!HR11</f>
        <v>2</v>
      </c>
      <c r="AJ11" s="11">
        <f t="shared" si="13"/>
        <v>2</v>
      </c>
      <c r="AK11" s="11">
        <f>'Core Indicators'!HZ11</f>
        <v>2</v>
      </c>
      <c r="AL11" s="11">
        <f>'Core Indicators'!IH11</f>
        <v>2</v>
      </c>
      <c r="AM11" s="11">
        <f>'Core Indicators'!IP11</f>
        <v>2</v>
      </c>
      <c r="AN11" s="11">
        <f t="shared" si="14"/>
        <v>2</v>
      </c>
    </row>
    <row r="12" spans="1:40" x14ac:dyDescent="0.35">
      <c r="A12" s="236" t="str">
        <f>Lists!C:C</f>
        <v>BGD002</v>
      </c>
      <c r="B12" s="190">
        <f t="shared" si="0"/>
        <v>1.4</v>
      </c>
      <c r="C12" s="191">
        <f t="shared" si="1"/>
        <v>0</v>
      </c>
      <c r="D12" s="237">
        <f t="shared" si="2"/>
        <v>1</v>
      </c>
      <c r="E12" s="236">
        <f>'Core Indicators'!R12</f>
        <v>1</v>
      </c>
      <c r="F12" s="236">
        <f>'Core Indicators'!Z12</f>
        <v>1</v>
      </c>
      <c r="G12" s="191">
        <f t="shared" si="3"/>
        <v>1</v>
      </c>
      <c r="H12" s="236">
        <f>'Core Indicators'!AH12</f>
        <v>1</v>
      </c>
      <c r="I12" s="236">
        <f>'Core Indicators'!AP12</f>
        <v>1</v>
      </c>
      <c r="J12" s="236">
        <f>'Core Indicators'!BN12</f>
        <v>1</v>
      </c>
      <c r="K12" s="236">
        <f t="shared" si="4"/>
        <v>1</v>
      </c>
      <c r="L12" s="190">
        <f t="shared" si="5"/>
        <v>1</v>
      </c>
      <c r="M12" s="237">
        <f t="shared" si="6"/>
        <v>1.6</v>
      </c>
      <c r="N12" s="238">
        <f>'Core Indicators'!DJ12</f>
        <v>1</v>
      </c>
      <c r="O12" s="238">
        <f>'Core Indicators'!DR12</f>
        <v>1</v>
      </c>
      <c r="P12" s="238">
        <f>'Core Indicators'!DZ12</f>
        <v>2</v>
      </c>
      <c r="Q12" s="238">
        <f>'Core Indicators'!EH12</f>
        <v>2</v>
      </c>
      <c r="R12" s="238">
        <f>'Core Indicators'!EP12</f>
        <v>2</v>
      </c>
      <c r="S12" s="191">
        <f t="shared" si="7"/>
        <v>1.3</v>
      </c>
      <c r="T12" s="191">
        <f t="shared" si="8"/>
        <v>1</v>
      </c>
      <c r="U12" s="236">
        <v>1</v>
      </c>
      <c r="V12" s="236">
        <v>1</v>
      </c>
      <c r="W12" s="236">
        <f>'Core Indicators'!EX12</f>
        <v>1</v>
      </c>
      <c r="X12" s="191">
        <f t="shared" si="9"/>
        <v>1</v>
      </c>
      <c r="Y12" s="236">
        <v>1</v>
      </c>
      <c r="Z12" s="191">
        <f t="shared" si="10"/>
        <v>1.5</v>
      </c>
      <c r="AA12" s="236">
        <f>'Core Indicators'!FF12</f>
        <v>1</v>
      </c>
      <c r="AB12" s="236">
        <f t="shared" si="11"/>
        <v>2</v>
      </c>
      <c r="AC12" s="11">
        <f>'Core Indicators'!GD12</f>
        <v>2</v>
      </c>
      <c r="AD12" s="11">
        <f>'Core Indicators'!GL12</f>
        <v>2</v>
      </c>
      <c r="AE12" s="11">
        <f>'Core Indicators'!GT12</f>
        <v>2</v>
      </c>
      <c r="AF12" s="11">
        <f>'Core Indicators'!HB12</f>
        <v>2</v>
      </c>
      <c r="AG12" s="11">
        <f t="shared" si="12"/>
        <v>2</v>
      </c>
      <c r="AH12" s="11">
        <f>'Core Indicators'!HJ12</f>
        <v>2</v>
      </c>
      <c r="AI12" s="11">
        <f>'Core Indicators'!HR12</f>
        <v>2</v>
      </c>
      <c r="AJ12" s="11">
        <f t="shared" si="13"/>
        <v>2</v>
      </c>
      <c r="AK12" s="11">
        <f>'Core Indicators'!HZ12</f>
        <v>2</v>
      </c>
      <c r="AL12" s="11">
        <f>'Core Indicators'!IH12</f>
        <v>2</v>
      </c>
      <c r="AM12" s="11">
        <f>'Core Indicators'!IP12</f>
        <v>2</v>
      </c>
      <c r="AN12" s="11">
        <f t="shared" si="14"/>
        <v>2</v>
      </c>
    </row>
    <row r="13" spans="1:40" x14ac:dyDescent="0.35">
      <c r="A13" s="236" t="str">
        <f>Lists!C:C</f>
        <v>BGD012</v>
      </c>
      <c r="B13" s="190">
        <f t="shared" si="0"/>
        <v>1.4</v>
      </c>
      <c r="C13" s="191">
        <f t="shared" si="1"/>
        <v>0</v>
      </c>
      <c r="D13" s="237">
        <f t="shared" si="2"/>
        <v>1</v>
      </c>
      <c r="E13" s="236">
        <f>'Core Indicators'!R13</f>
        <v>1</v>
      </c>
      <c r="F13" s="236">
        <f>'Core Indicators'!Z13</f>
        <v>1</v>
      </c>
      <c r="G13" s="191">
        <f t="shared" si="3"/>
        <v>1</v>
      </c>
      <c r="H13" s="236">
        <f>'Core Indicators'!AH13</f>
        <v>1</v>
      </c>
      <c r="I13" s="236">
        <f>'Core Indicators'!AP13</f>
        <v>1</v>
      </c>
      <c r="J13" s="236">
        <f>'Core Indicators'!BN13</f>
        <v>1</v>
      </c>
      <c r="K13" s="236">
        <f t="shared" si="4"/>
        <v>1</v>
      </c>
      <c r="L13" s="190">
        <f t="shared" si="5"/>
        <v>1</v>
      </c>
      <c r="M13" s="237">
        <f t="shared" si="6"/>
        <v>1.6</v>
      </c>
      <c r="N13" s="238">
        <f>'Core Indicators'!DJ13</f>
        <v>1</v>
      </c>
      <c r="O13" s="238">
        <f>'Core Indicators'!DR13</f>
        <v>1</v>
      </c>
      <c r="P13" s="238">
        <f>'Core Indicators'!DZ13</f>
        <v>2</v>
      </c>
      <c r="Q13" s="238">
        <f>'Core Indicators'!EH13</f>
        <v>2</v>
      </c>
      <c r="R13" s="238">
        <f>'Core Indicators'!EP13</f>
        <v>2</v>
      </c>
      <c r="S13" s="191">
        <f t="shared" si="7"/>
        <v>1.3</v>
      </c>
      <c r="T13" s="191">
        <f t="shared" si="8"/>
        <v>1</v>
      </c>
      <c r="U13" s="236">
        <v>1</v>
      </c>
      <c r="V13" s="236">
        <v>1</v>
      </c>
      <c r="W13" s="236">
        <f>'Core Indicators'!EX13</f>
        <v>1</v>
      </c>
      <c r="X13" s="191">
        <f t="shared" si="9"/>
        <v>1</v>
      </c>
      <c r="Y13" s="236">
        <v>1</v>
      </c>
      <c r="Z13" s="191">
        <f t="shared" si="10"/>
        <v>1.5</v>
      </c>
      <c r="AA13" s="236">
        <f>'Core Indicators'!FF13</f>
        <v>1</v>
      </c>
      <c r="AB13" s="236">
        <f t="shared" si="11"/>
        <v>2</v>
      </c>
      <c r="AC13" s="11">
        <f>'Core Indicators'!GD13</f>
        <v>2</v>
      </c>
      <c r="AD13" s="11">
        <f>'Core Indicators'!GL13</f>
        <v>2</v>
      </c>
      <c r="AE13" s="11">
        <f>'Core Indicators'!GT13</f>
        <v>2</v>
      </c>
      <c r="AF13" s="11">
        <f>'Core Indicators'!HB13</f>
        <v>2</v>
      </c>
      <c r="AG13" s="11">
        <f t="shared" si="12"/>
        <v>2</v>
      </c>
      <c r="AH13" s="11">
        <f>'Core Indicators'!HJ13</f>
        <v>2</v>
      </c>
      <c r="AI13" s="11">
        <f>'Core Indicators'!HR13</f>
        <v>2</v>
      </c>
      <c r="AJ13" s="11">
        <f t="shared" si="13"/>
        <v>2</v>
      </c>
      <c r="AK13" s="11">
        <f>'Core Indicators'!HZ13</f>
        <v>2</v>
      </c>
      <c r="AL13" s="11">
        <f>'Core Indicators'!IH13</f>
        <v>2</v>
      </c>
      <c r="AM13" s="11">
        <f>'Core Indicators'!IP13</f>
        <v>2</v>
      </c>
      <c r="AN13" s="11">
        <f t="shared" si="14"/>
        <v>2</v>
      </c>
    </row>
    <row r="14" spans="1:40" x14ac:dyDescent="0.35">
      <c r="A14" s="236" t="str">
        <f>Lists!C:C</f>
        <v>BGD013</v>
      </c>
      <c r="B14" s="190">
        <f t="shared" si="0"/>
        <v>1.7</v>
      </c>
      <c r="C14" s="191">
        <f t="shared" si="1"/>
        <v>0</v>
      </c>
      <c r="D14" s="237">
        <f t="shared" si="2"/>
        <v>1.5</v>
      </c>
      <c r="E14" s="236">
        <f>'Core Indicators'!R14</f>
        <v>1</v>
      </c>
      <c r="F14" s="236">
        <f>'Core Indicators'!Z14</f>
        <v>1</v>
      </c>
      <c r="G14" s="191">
        <f t="shared" si="3"/>
        <v>1</v>
      </c>
      <c r="H14" s="236">
        <f>'Core Indicators'!AH14</f>
        <v>2</v>
      </c>
      <c r="I14" s="236">
        <f>'Core Indicators'!AP14</f>
        <v>2</v>
      </c>
      <c r="J14" s="236">
        <f>'Core Indicators'!BN14</f>
        <v>1</v>
      </c>
      <c r="K14" s="236">
        <f t="shared" si="4"/>
        <v>1.5</v>
      </c>
      <c r="L14" s="190">
        <f t="shared" si="5"/>
        <v>1.8</v>
      </c>
      <c r="M14" s="237">
        <f t="shared" si="6"/>
        <v>2</v>
      </c>
      <c r="N14" s="238">
        <f>'Core Indicators'!DJ14</f>
        <v>2</v>
      </c>
      <c r="O14" s="238">
        <f>'Core Indicators'!DR14</f>
        <v>2</v>
      </c>
      <c r="P14" s="238">
        <f>'Core Indicators'!DZ14</f>
        <v>2</v>
      </c>
      <c r="Q14" s="238">
        <f>'Core Indicators'!EH14</f>
        <v>2</v>
      </c>
      <c r="R14" s="238">
        <f>'Core Indicators'!EP14</f>
        <v>2</v>
      </c>
      <c r="S14" s="191">
        <f t="shared" si="7"/>
        <v>1.3</v>
      </c>
      <c r="T14" s="191">
        <f t="shared" si="8"/>
        <v>1</v>
      </c>
      <c r="U14" s="236">
        <v>1</v>
      </c>
      <c r="V14" s="236">
        <v>1</v>
      </c>
      <c r="W14" s="236">
        <f>'Core Indicators'!EX14</f>
        <v>1</v>
      </c>
      <c r="X14" s="191">
        <f t="shared" si="9"/>
        <v>1</v>
      </c>
      <c r="Y14" s="236">
        <v>1</v>
      </c>
      <c r="Z14" s="191">
        <f t="shared" si="10"/>
        <v>1.5</v>
      </c>
      <c r="AA14" s="236">
        <f>'Core Indicators'!FF14</f>
        <v>1</v>
      </c>
      <c r="AB14" s="236">
        <f t="shared" si="11"/>
        <v>2</v>
      </c>
      <c r="AC14" s="11">
        <f>'Core Indicators'!GD14</f>
        <v>2</v>
      </c>
      <c r="AD14" s="11">
        <f>'Core Indicators'!GL14</f>
        <v>2</v>
      </c>
      <c r="AE14" s="11">
        <f>'Core Indicators'!GT14</f>
        <v>2</v>
      </c>
      <c r="AF14" s="11">
        <f>'Core Indicators'!HB14</f>
        <v>2</v>
      </c>
      <c r="AG14" s="11">
        <f t="shared" si="12"/>
        <v>2</v>
      </c>
      <c r="AH14" s="11">
        <f>'Core Indicators'!HJ14</f>
        <v>2</v>
      </c>
      <c r="AI14" s="11">
        <f>'Core Indicators'!HR14</f>
        <v>2</v>
      </c>
      <c r="AJ14" s="11">
        <f t="shared" si="13"/>
        <v>2</v>
      </c>
      <c r="AK14" s="11">
        <f>'Core Indicators'!HZ14</f>
        <v>2</v>
      </c>
      <c r="AL14" s="11">
        <f>'Core Indicators'!IH14</f>
        <v>2</v>
      </c>
      <c r="AM14" s="11">
        <f>'Core Indicators'!IP14</f>
        <v>2</v>
      </c>
      <c r="AN14" s="11">
        <f t="shared" si="14"/>
        <v>2</v>
      </c>
    </row>
    <row r="15" spans="1:40" x14ac:dyDescent="0.35">
      <c r="A15" s="236" t="str">
        <f>Lists!C:C</f>
        <v>BGD014</v>
      </c>
      <c r="B15" s="190">
        <f t="shared" si="0"/>
        <v>1.8</v>
      </c>
      <c r="C15" s="191">
        <f t="shared" si="1"/>
        <v>0</v>
      </c>
      <c r="D15" s="237">
        <f t="shared" si="2"/>
        <v>1.9</v>
      </c>
      <c r="E15" s="236">
        <f>'Core Indicators'!R15</f>
        <v>2</v>
      </c>
      <c r="F15" s="236">
        <f>'Core Indicators'!Z15</f>
        <v>2</v>
      </c>
      <c r="G15" s="191">
        <f t="shared" si="3"/>
        <v>2</v>
      </c>
      <c r="H15" s="236">
        <f>'Core Indicators'!AH15</f>
        <v>2</v>
      </c>
      <c r="I15" s="236">
        <f>'Core Indicators'!AP15</f>
        <v>2</v>
      </c>
      <c r="J15" s="236">
        <f>'Core Indicators'!BN15</f>
        <v>1</v>
      </c>
      <c r="K15" s="236">
        <f t="shared" si="4"/>
        <v>1.5</v>
      </c>
      <c r="L15" s="190">
        <f t="shared" si="5"/>
        <v>1.8</v>
      </c>
      <c r="M15" s="237">
        <f t="shared" si="6"/>
        <v>2</v>
      </c>
      <c r="N15" s="238">
        <f>'Core Indicators'!DJ15</f>
        <v>2</v>
      </c>
      <c r="O15" s="238">
        <f>'Core Indicators'!DR15</f>
        <v>2</v>
      </c>
      <c r="P15" s="238">
        <f>'Core Indicators'!DZ15</f>
        <v>2</v>
      </c>
      <c r="Q15" s="238">
        <f>'Core Indicators'!EH15</f>
        <v>2</v>
      </c>
      <c r="R15" s="238">
        <f>'Core Indicators'!EP15</f>
        <v>2</v>
      </c>
      <c r="S15" s="191">
        <f t="shared" si="7"/>
        <v>1.3</v>
      </c>
      <c r="T15" s="191">
        <f t="shared" si="8"/>
        <v>1</v>
      </c>
      <c r="U15" s="236">
        <v>1</v>
      </c>
      <c r="V15" s="236">
        <v>1</v>
      </c>
      <c r="W15" s="236">
        <f>'Core Indicators'!EX15</f>
        <v>1</v>
      </c>
      <c r="X15" s="191">
        <f t="shared" si="9"/>
        <v>1</v>
      </c>
      <c r="Y15" s="236">
        <v>1</v>
      </c>
      <c r="Z15" s="191">
        <f t="shared" si="10"/>
        <v>1.5</v>
      </c>
      <c r="AA15" s="236">
        <f>'Core Indicators'!FF15</f>
        <v>1</v>
      </c>
      <c r="AB15" s="236">
        <f t="shared" si="11"/>
        <v>2</v>
      </c>
      <c r="AC15" s="11">
        <f>'Core Indicators'!GD15</f>
        <v>2</v>
      </c>
      <c r="AD15" s="11">
        <f>'Core Indicators'!GL15</f>
        <v>2</v>
      </c>
      <c r="AE15" s="11">
        <f>'Core Indicators'!GT15</f>
        <v>2</v>
      </c>
      <c r="AF15" s="11">
        <f>'Core Indicators'!HB15</f>
        <v>2</v>
      </c>
      <c r="AG15" s="11">
        <f t="shared" si="12"/>
        <v>2</v>
      </c>
      <c r="AH15" s="11">
        <f>'Core Indicators'!HJ15</f>
        <v>2</v>
      </c>
      <c r="AI15" s="11">
        <f>'Core Indicators'!HR15</f>
        <v>2</v>
      </c>
      <c r="AJ15" s="11">
        <f t="shared" si="13"/>
        <v>2</v>
      </c>
      <c r="AK15" s="11">
        <f>'Core Indicators'!HZ15</f>
        <v>2</v>
      </c>
      <c r="AL15" s="11">
        <f>'Core Indicators'!IH15</f>
        <v>2</v>
      </c>
      <c r="AM15" s="11">
        <f>'Core Indicators'!IP15</f>
        <v>2</v>
      </c>
      <c r="AN15" s="11">
        <f t="shared" si="14"/>
        <v>2</v>
      </c>
    </row>
    <row r="16" spans="1:40" x14ac:dyDescent="0.35">
      <c r="A16" s="236" t="str">
        <f>Lists!C:C</f>
        <v>BGR002</v>
      </c>
      <c r="B16" s="190">
        <f t="shared" si="0"/>
        <v>1.8</v>
      </c>
      <c r="C16" s="191">
        <f t="shared" si="1"/>
        <v>0</v>
      </c>
      <c r="D16" s="237">
        <f t="shared" si="2"/>
        <v>1.8</v>
      </c>
      <c r="E16" s="236">
        <f>'Core Indicators'!R16</f>
        <v>1</v>
      </c>
      <c r="F16" s="236">
        <f>'Core Indicators'!Z16</f>
        <v>2</v>
      </c>
      <c r="G16" s="191">
        <f t="shared" si="3"/>
        <v>1.5</v>
      </c>
      <c r="H16" s="236">
        <f>'Core Indicators'!AH16</f>
        <v>2</v>
      </c>
      <c r="I16" s="236">
        <f>'Core Indicators'!AP16</f>
        <v>2</v>
      </c>
      <c r="J16" s="236">
        <f>'Core Indicators'!BN16</f>
        <v>2</v>
      </c>
      <c r="K16" s="236">
        <f t="shared" si="4"/>
        <v>2</v>
      </c>
      <c r="L16" s="190">
        <f t="shared" si="5"/>
        <v>2</v>
      </c>
      <c r="M16" s="237">
        <f t="shared" si="6"/>
        <v>2</v>
      </c>
      <c r="N16" s="238">
        <f>'Core Indicators'!DJ16</f>
        <v>2</v>
      </c>
      <c r="O16" s="238">
        <f>'Core Indicators'!DR16</f>
        <v>2</v>
      </c>
      <c r="P16" s="238">
        <f>'Core Indicators'!DZ16</f>
        <v>2</v>
      </c>
      <c r="Q16" s="238">
        <f>'Core Indicators'!EH16</f>
        <v>2</v>
      </c>
      <c r="R16" s="238">
        <f>'Core Indicators'!EP16</f>
        <v>2</v>
      </c>
      <c r="S16" s="191">
        <f t="shared" si="7"/>
        <v>1.6</v>
      </c>
      <c r="T16" s="191">
        <f t="shared" si="8"/>
        <v>1.1666666666666667</v>
      </c>
      <c r="U16" s="236">
        <v>1</v>
      </c>
      <c r="V16" s="236">
        <v>1</v>
      </c>
      <c r="W16" s="236">
        <f>'Core Indicators'!EX16</f>
        <v>2</v>
      </c>
      <c r="X16" s="191">
        <f t="shared" si="9"/>
        <v>1.5</v>
      </c>
      <c r="Y16" s="236">
        <v>1</v>
      </c>
      <c r="Z16" s="191">
        <f t="shared" si="10"/>
        <v>2</v>
      </c>
      <c r="AA16" s="236">
        <f>'Core Indicators'!FF16</f>
        <v>2</v>
      </c>
      <c r="AB16" s="236">
        <f t="shared" si="11"/>
        <v>2</v>
      </c>
      <c r="AC16" s="11">
        <f>'Core Indicators'!GD16</f>
        <v>2</v>
      </c>
      <c r="AD16" s="11">
        <f>'Core Indicators'!GL16</f>
        <v>2</v>
      </c>
      <c r="AE16" s="11">
        <f>'Core Indicators'!GT16</f>
        <v>2</v>
      </c>
      <c r="AF16" s="11">
        <f>'Core Indicators'!HB16</f>
        <v>2</v>
      </c>
      <c r="AG16" s="11">
        <f t="shared" si="12"/>
        <v>2</v>
      </c>
      <c r="AH16" s="11">
        <f>'Core Indicators'!HJ16</f>
        <v>2</v>
      </c>
      <c r="AI16" s="11">
        <f>'Core Indicators'!HR16</f>
        <v>2</v>
      </c>
      <c r="AJ16" s="11">
        <f t="shared" si="13"/>
        <v>2</v>
      </c>
      <c r="AK16" s="11">
        <f>'Core Indicators'!HZ16</f>
        <v>2</v>
      </c>
      <c r="AL16" s="11">
        <f>'Core Indicators'!IH16</f>
        <v>2</v>
      </c>
      <c r="AM16" s="11">
        <f>'Core Indicators'!IP16</f>
        <v>2</v>
      </c>
      <c r="AN16" s="11">
        <f t="shared" si="14"/>
        <v>2</v>
      </c>
    </row>
    <row r="17" spans="1:40" x14ac:dyDescent="0.35">
      <c r="A17" s="236" t="str">
        <f>Lists!C:C</f>
        <v>BLR002</v>
      </c>
      <c r="B17" s="190">
        <f t="shared" si="0"/>
        <v>1.9</v>
      </c>
      <c r="C17" s="191">
        <f t="shared" si="1"/>
        <v>0</v>
      </c>
      <c r="D17" s="237">
        <f t="shared" si="2"/>
        <v>2</v>
      </c>
      <c r="E17" s="236">
        <f>'Core Indicators'!R17</f>
        <v>2</v>
      </c>
      <c r="F17" s="236">
        <f>'Core Indicators'!Z17</f>
        <v>2</v>
      </c>
      <c r="G17" s="191">
        <f t="shared" si="3"/>
        <v>2</v>
      </c>
      <c r="H17" s="236">
        <f>'Core Indicators'!AH17</f>
        <v>2</v>
      </c>
      <c r="I17" s="236">
        <f>'Core Indicators'!AP17</f>
        <v>2</v>
      </c>
      <c r="J17" s="236">
        <f>'Core Indicators'!BN17</f>
        <v>2</v>
      </c>
      <c r="K17" s="236">
        <f t="shared" si="4"/>
        <v>2</v>
      </c>
      <c r="L17" s="190">
        <f t="shared" si="5"/>
        <v>2</v>
      </c>
      <c r="M17" s="237">
        <f t="shared" si="6"/>
        <v>2</v>
      </c>
      <c r="N17" s="238">
        <f>'Core Indicators'!DJ17</f>
        <v>2</v>
      </c>
      <c r="O17" s="238">
        <f>'Core Indicators'!DR17</f>
        <v>2</v>
      </c>
      <c r="P17" s="238">
        <f>'Core Indicators'!DZ17</f>
        <v>2</v>
      </c>
      <c r="Q17" s="238">
        <f>'Core Indicators'!EH17</f>
        <v>2</v>
      </c>
      <c r="R17" s="238">
        <f>'Core Indicators'!EP17</f>
        <v>2</v>
      </c>
      <c r="S17" s="191">
        <f t="shared" si="7"/>
        <v>1.6</v>
      </c>
      <c r="T17" s="191">
        <f t="shared" si="8"/>
        <v>1.1666666666666667</v>
      </c>
      <c r="U17" s="236">
        <v>1</v>
      </c>
      <c r="V17" s="236">
        <v>1</v>
      </c>
      <c r="W17" s="236">
        <f>'Core Indicators'!EX17</f>
        <v>2</v>
      </c>
      <c r="X17" s="191">
        <f t="shared" si="9"/>
        <v>1.5</v>
      </c>
      <c r="Y17" s="236">
        <v>1</v>
      </c>
      <c r="Z17" s="191">
        <f t="shared" si="10"/>
        <v>2</v>
      </c>
      <c r="AA17" s="236">
        <f>'Core Indicators'!FF17</f>
        <v>2</v>
      </c>
      <c r="AB17" s="236">
        <f t="shared" si="11"/>
        <v>2</v>
      </c>
      <c r="AC17" s="11">
        <f>'Core Indicators'!GD17</f>
        <v>2</v>
      </c>
      <c r="AD17" s="11">
        <f>'Core Indicators'!GL17</f>
        <v>2</v>
      </c>
      <c r="AE17" s="11">
        <f>'Core Indicators'!GT17</f>
        <v>2</v>
      </c>
      <c r="AF17" s="11">
        <f>'Core Indicators'!HB17</f>
        <v>2</v>
      </c>
      <c r="AG17" s="11">
        <f t="shared" si="12"/>
        <v>2</v>
      </c>
      <c r="AH17" s="11">
        <f>'Core Indicators'!HJ17</f>
        <v>2</v>
      </c>
      <c r="AI17" s="11">
        <f>'Core Indicators'!HR17</f>
        <v>2</v>
      </c>
      <c r="AJ17" s="11">
        <f t="shared" si="13"/>
        <v>2</v>
      </c>
      <c r="AK17" s="11">
        <f>'Core Indicators'!HZ17</f>
        <v>2</v>
      </c>
      <c r="AL17" s="11">
        <f>'Core Indicators'!IH17</f>
        <v>2</v>
      </c>
      <c r="AM17" s="11">
        <f>'Core Indicators'!IP17</f>
        <v>2</v>
      </c>
      <c r="AN17" s="11">
        <f t="shared" si="14"/>
        <v>2</v>
      </c>
    </row>
    <row r="18" spans="1:40" x14ac:dyDescent="0.35">
      <c r="A18" s="236" t="str">
        <f>Lists!C:C</f>
        <v>BRA001</v>
      </c>
      <c r="B18" s="190">
        <f t="shared" si="0"/>
        <v>1.8</v>
      </c>
      <c r="C18" s="191">
        <f t="shared" si="1"/>
        <v>0</v>
      </c>
      <c r="D18" s="237">
        <f t="shared" si="2"/>
        <v>2</v>
      </c>
      <c r="E18" s="236">
        <f>'Core Indicators'!R18</f>
        <v>1</v>
      </c>
      <c r="F18" s="236">
        <f>'Core Indicators'!Z18</f>
        <v>2</v>
      </c>
      <c r="G18" s="191">
        <f t="shared" si="3"/>
        <v>1.5</v>
      </c>
      <c r="H18" s="236">
        <f>'Core Indicators'!AH18</f>
        <v>2</v>
      </c>
      <c r="I18" s="236">
        <f>'Core Indicators'!AP18</f>
        <v>2</v>
      </c>
      <c r="J18" s="236">
        <f>'Core Indicators'!BN18</f>
        <v>3</v>
      </c>
      <c r="K18" s="236">
        <f t="shared" si="4"/>
        <v>2.5</v>
      </c>
      <c r="L18" s="190">
        <f t="shared" si="5"/>
        <v>2.2999999999999998</v>
      </c>
      <c r="M18" s="237">
        <f t="shared" si="6"/>
        <v>2</v>
      </c>
      <c r="N18" s="238">
        <f>'Core Indicators'!DJ18</f>
        <v>2</v>
      </c>
      <c r="O18" s="238">
        <f>'Core Indicators'!DR18</f>
        <v>2</v>
      </c>
      <c r="P18" s="238">
        <f>'Core Indicators'!DZ18</f>
        <v>2</v>
      </c>
      <c r="Q18" s="238" t="str">
        <f>'Core Indicators'!EH18</f>
        <v>x</v>
      </c>
      <c r="R18" s="238" t="str">
        <f>'Core Indicators'!EP18</f>
        <v>x</v>
      </c>
      <c r="S18" s="191">
        <f t="shared" si="7"/>
        <v>1.4</v>
      </c>
      <c r="T18" s="191">
        <f t="shared" si="8"/>
        <v>1.3333333333333333</v>
      </c>
      <c r="U18" s="236">
        <v>1</v>
      </c>
      <c r="V18" s="236">
        <v>1</v>
      </c>
      <c r="W18" s="236">
        <f>'Core Indicators'!EX18</f>
        <v>3</v>
      </c>
      <c r="X18" s="191">
        <f t="shared" si="9"/>
        <v>2</v>
      </c>
      <c r="Y18" s="236">
        <v>1</v>
      </c>
      <c r="Z18" s="191">
        <f t="shared" si="10"/>
        <v>1.5</v>
      </c>
      <c r="AA18" s="236">
        <f>'Core Indicators'!FF18</f>
        <v>1</v>
      </c>
      <c r="AB18" s="236">
        <f t="shared" si="11"/>
        <v>2</v>
      </c>
      <c r="AC18" s="11">
        <f>'Core Indicators'!GD18</f>
        <v>2</v>
      </c>
      <c r="AD18" s="11">
        <f>'Core Indicators'!GL18</f>
        <v>2</v>
      </c>
      <c r="AE18" s="11">
        <f>'Core Indicators'!GT18</f>
        <v>2</v>
      </c>
      <c r="AF18" s="11">
        <f>'Core Indicators'!HB18</f>
        <v>2</v>
      </c>
      <c r="AG18" s="11">
        <f t="shared" si="12"/>
        <v>2</v>
      </c>
      <c r="AH18" s="11">
        <f>'Core Indicators'!HJ18</f>
        <v>2</v>
      </c>
      <c r="AI18" s="11">
        <f>'Core Indicators'!HR18</f>
        <v>2</v>
      </c>
      <c r="AJ18" s="11">
        <f t="shared" si="13"/>
        <v>2</v>
      </c>
      <c r="AK18" s="11">
        <f>'Core Indicators'!HZ18</f>
        <v>2</v>
      </c>
      <c r="AL18" s="11">
        <f>'Core Indicators'!IH18</f>
        <v>2</v>
      </c>
      <c r="AM18" s="11">
        <f>'Core Indicators'!IP18</f>
        <v>2</v>
      </c>
      <c r="AN18" s="11">
        <f t="shared" si="14"/>
        <v>2</v>
      </c>
    </row>
    <row r="19" spans="1:40" x14ac:dyDescent="0.35">
      <c r="A19" s="236" t="str">
        <f>Lists!C:C</f>
        <v>BRA002</v>
      </c>
      <c r="B19" s="190">
        <f t="shared" si="0"/>
        <v>2</v>
      </c>
      <c r="C19" s="191">
        <f t="shared" si="1"/>
        <v>0</v>
      </c>
      <c r="D19" s="237">
        <f t="shared" si="2"/>
        <v>2.2000000000000002</v>
      </c>
      <c r="E19" s="236">
        <f>'Core Indicators'!R19</f>
        <v>2</v>
      </c>
      <c r="F19" s="236">
        <f>'Core Indicators'!Z19</f>
        <v>2</v>
      </c>
      <c r="G19" s="191">
        <f t="shared" si="3"/>
        <v>2</v>
      </c>
      <c r="H19" s="236">
        <f>'Core Indicators'!AH19</f>
        <v>2</v>
      </c>
      <c r="I19" s="236">
        <f>'Core Indicators'!AP19</f>
        <v>2</v>
      </c>
      <c r="J19" s="236">
        <f>'Core Indicators'!BN19</f>
        <v>3</v>
      </c>
      <c r="K19" s="236">
        <f t="shared" si="4"/>
        <v>2.5</v>
      </c>
      <c r="L19" s="190">
        <f t="shared" si="5"/>
        <v>2.2999999999999998</v>
      </c>
      <c r="M19" s="237">
        <f t="shared" si="6"/>
        <v>2</v>
      </c>
      <c r="N19" s="238">
        <f>'Core Indicators'!DJ19</f>
        <v>2</v>
      </c>
      <c r="O19" s="238">
        <f>'Core Indicators'!DR19</f>
        <v>2</v>
      </c>
      <c r="P19" s="238">
        <f>'Core Indicators'!DZ19</f>
        <v>2</v>
      </c>
      <c r="Q19" s="238" t="str">
        <f>'Core Indicators'!EH19</f>
        <v>x</v>
      </c>
      <c r="R19" s="238" t="str">
        <f>'Core Indicators'!EP19</f>
        <v>x</v>
      </c>
      <c r="S19" s="191">
        <f t="shared" si="7"/>
        <v>1.7</v>
      </c>
      <c r="T19" s="191">
        <f t="shared" si="8"/>
        <v>1.3333333333333333</v>
      </c>
      <c r="U19" s="236">
        <v>1</v>
      </c>
      <c r="V19" s="236">
        <v>1</v>
      </c>
      <c r="W19" s="236">
        <f>'Core Indicators'!EX19</f>
        <v>3</v>
      </c>
      <c r="X19" s="191">
        <f t="shared" si="9"/>
        <v>2</v>
      </c>
      <c r="Y19" s="236">
        <v>1</v>
      </c>
      <c r="Z19" s="191">
        <f t="shared" si="10"/>
        <v>2</v>
      </c>
      <c r="AA19" s="236">
        <f>'Core Indicators'!FF19</f>
        <v>2</v>
      </c>
      <c r="AB19" s="236">
        <f t="shared" si="11"/>
        <v>2</v>
      </c>
      <c r="AC19" s="11">
        <f>'Core Indicators'!GD19</f>
        <v>2</v>
      </c>
      <c r="AD19" s="11">
        <f>'Core Indicators'!GL19</f>
        <v>2</v>
      </c>
      <c r="AE19" s="11">
        <f>'Core Indicators'!GT19</f>
        <v>2</v>
      </c>
      <c r="AF19" s="11">
        <f>'Core Indicators'!HB19</f>
        <v>2</v>
      </c>
      <c r="AG19" s="11">
        <f t="shared" si="12"/>
        <v>2</v>
      </c>
      <c r="AH19" s="11">
        <f>'Core Indicators'!HJ19</f>
        <v>2</v>
      </c>
      <c r="AI19" s="11">
        <f>'Core Indicators'!HR19</f>
        <v>2</v>
      </c>
      <c r="AJ19" s="11">
        <f t="shared" si="13"/>
        <v>2</v>
      </c>
      <c r="AK19" s="11">
        <f>'Core Indicators'!HZ19</f>
        <v>2</v>
      </c>
      <c r="AL19" s="11">
        <f>'Core Indicators'!IH19</f>
        <v>2</v>
      </c>
      <c r="AM19" s="11">
        <f>'Core Indicators'!IP19</f>
        <v>2</v>
      </c>
      <c r="AN19" s="11">
        <f t="shared" si="14"/>
        <v>2</v>
      </c>
    </row>
    <row r="20" spans="1:40" x14ac:dyDescent="0.35">
      <c r="A20" s="236" t="str">
        <f>Lists!C:C</f>
        <v>BRA004</v>
      </c>
      <c r="B20" s="190">
        <f t="shared" si="0"/>
        <v>2.5</v>
      </c>
      <c r="C20" s="191">
        <f t="shared" si="1"/>
        <v>2</v>
      </c>
      <c r="D20" s="237">
        <f t="shared" si="2"/>
        <v>2</v>
      </c>
      <c r="E20" s="236">
        <f>'Core Indicators'!R20</f>
        <v>2</v>
      </c>
      <c r="F20" s="236">
        <f>'Core Indicators'!Z20</f>
        <v>2</v>
      </c>
      <c r="G20" s="191">
        <f t="shared" si="3"/>
        <v>2</v>
      </c>
      <c r="H20" s="236">
        <f>'Core Indicators'!AH20</f>
        <v>2</v>
      </c>
      <c r="I20" s="236" t="str">
        <f>'Core Indicators'!AP20</f>
        <v>x</v>
      </c>
      <c r="J20" s="236" t="str">
        <f>'Core Indicators'!BN20</f>
        <v>x</v>
      </c>
      <c r="K20" s="236" t="str">
        <f t="shared" si="4"/>
        <v>x</v>
      </c>
      <c r="L20" s="190">
        <f t="shared" si="5"/>
        <v>2</v>
      </c>
      <c r="M20" s="237">
        <f t="shared" si="6"/>
        <v>3</v>
      </c>
      <c r="N20" s="238">
        <f>'Core Indicators'!DJ20</f>
        <v>3</v>
      </c>
      <c r="O20" s="238">
        <f>'Core Indicators'!DR20</f>
        <v>3</v>
      </c>
      <c r="P20" s="238">
        <f>'Core Indicators'!DZ20</f>
        <v>3</v>
      </c>
      <c r="Q20" s="238" t="str">
        <f>'Core Indicators'!EH20</f>
        <v>x</v>
      </c>
      <c r="R20" s="238" t="str">
        <f>'Core Indicators'!EP20</f>
        <v>x</v>
      </c>
      <c r="S20" s="191">
        <f t="shared" si="7"/>
        <v>1.9</v>
      </c>
      <c r="T20" s="191">
        <f t="shared" si="8"/>
        <v>1.3333333333333333</v>
      </c>
      <c r="U20" s="236">
        <v>1</v>
      </c>
      <c r="V20" s="236">
        <v>1</v>
      </c>
      <c r="W20" s="236">
        <f>'Core Indicators'!EX20</f>
        <v>3</v>
      </c>
      <c r="X20" s="191">
        <f t="shared" si="9"/>
        <v>2</v>
      </c>
      <c r="Y20" s="236">
        <v>1</v>
      </c>
      <c r="Z20" s="191">
        <f t="shared" si="10"/>
        <v>2.5</v>
      </c>
      <c r="AA20" s="236">
        <f>'Core Indicators'!FF20</f>
        <v>3</v>
      </c>
      <c r="AB20" s="236">
        <f t="shared" si="11"/>
        <v>2</v>
      </c>
      <c r="AC20" s="11">
        <f>'Core Indicators'!GD20</f>
        <v>2</v>
      </c>
      <c r="AD20" s="11">
        <f>'Core Indicators'!GL20</f>
        <v>2</v>
      </c>
      <c r="AE20" s="11">
        <f>'Core Indicators'!GT20</f>
        <v>2</v>
      </c>
      <c r="AF20" s="11">
        <f>'Core Indicators'!HB20</f>
        <v>2</v>
      </c>
      <c r="AG20" s="11">
        <f t="shared" si="12"/>
        <v>2</v>
      </c>
      <c r="AH20" s="11">
        <f>'Core Indicators'!HJ20</f>
        <v>2</v>
      </c>
      <c r="AI20" s="11">
        <f>'Core Indicators'!HR20</f>
        <v>2</v>
      </c>
      <c r="AJ20" s="11">
        <f t="shared" si="13"/>
        <v>2</v>
      </c>
      <c r="AK20" s="11">
        <f>'Core Indicators'!HZ20</f>
        <v>2</v>
      </c>
      <c r="AL20" s="11">
        <f>'Core Indicators'!IH20</f>
        <v>2</v>
      </c>
      <c r="AM20" s="11">
        <f>'Core Indicators'!IP20</f>
        <v>2</v>
      </c>
      <c r="AN20" s="11">
        <f t="shared" si="14"/>
        <v>2</v>
      </c>
    </row>
    <row r="21" spans="1:40" x14ac:dyDescent="0.35">
      <c r="A21" s="236" t="str">
        <f>Lists!C:C</f>
        <v>CAF001</v>
      </c>
      <c r="B21" s="190">
        <f t="shared" si="0"/>
        <v>1.7</v>
      </c>
      <c r="C21" s="191">
        <f t="shared" si="1"/>
        <v>0</v>
      </c>
      <c r="D21" s="237">
        <f t="shared" si="2"/>
        <v>1.7</v>
      </c>
      <c r="E21" s="236">
        <f>'Core Indicators'!R21</f>
        <v>2</v>
      </c>
      <c r="F21" s="236">
        <f>'Core Indicators'!Z21</f>
        <v>2</v>
      </c>
      <c r="G21" s="191">
        <f t="shared" si="3"/>
        <v>2</v>
      </c>
      <c r="H21" s="236">
        <f>'Core Indicators'!AH21</f>
        <v>2</v>
      </c>
      <c r="I21" s="236">
        <f>'Core Indicators'!AP21</f>
        <v>1</v>
      </c>
      <c r="J21" s="236">
        <f>'Core Indicators'!BN21</f>
        <v>1</v>
      </c>
      <c r="K21" s="236">
        <f t="shared" si="4"/>
        <v>1</v>
      </c>
      <c r="L21" s="190">
        <f t="shared" si="5"/>
        <v>1.5</v>
      </c>
      <c r="M21" s="237">
        <f t="shared" si="6"/>
        <v>2</v>
      </c>
      <c r="N21" s="238">
        <f>'Core Indicators'!DJ21</f>
        <v>2</v>
      </c>
      <c r="O21" s="238">
        <f>'Core Indicators'!DR21</f>
        <v>2</v>
      </c>
      <c r="P21" s="238">
        <f>'Core Indicators'!DZ21</f>
        <v>2</v>
      </c>
      <c r="Q21" s="238">
        <f>'Core Indicators'!EH21</f>
        <v>2</v>
      </c>
      <c r="R21" s="238">
        <f>'Core Indicators'!EP21</f>
        <v>2</v>
      </c>
      <c r="S21" s="191">
        <f t="shared" si="7"/>
        <v>1.3</v>
      </c>
      <c r="T21" s="191">
        <f t="shared" si="8"/>
        <v>1</v>
      </c>
      <c r="U21" s="236">
        <v>1</v>
      </c>
      <c r="V21" s="236">
        <v>1</v>
      </c>
      <c r="W21" s="236">
        <f>'Core Indicators'!EX21</f>
        <v>1</v>
      </c>
      <c r="X21" s="191">
        <f t="shared" si="9"/>
        <v>1</v>
      </c>
      <c r="Y21" s="236">
        <v>1</v>
      </c>
      <c r="Z21" s="191">
        <f t="shared" si="10"/>
        <v>1.5</v>
      </c>
      <c r="AA21" s="236">
        <f>'Core Indicators'!FF21</f>
        <v>1</v>
      </c>
      <c r="AB21" s="236">
        <f t="shared" si="11"/>
        <v>2</v>
      </c>
      <c r="AC21" s="11">
        <f>'Core Indicators'!GD21</f>
        <v>2</v>
      </c>
      <c r="AD21" s="11">
        <f>'Core Indicators'!GL21</f>
        <v>2</v>
      </c>
      <c r="AE21" s="11">
        <f>'Core Indicators'!GT21</f>
        <v>2</v>
      </c>
      <c r="AF21" s="11">
        <f>'Core Indicators'!HB21</f>
        <v>2</v>
      </c>
      <c r="AG21" s="11">
        <f t="shared" si="12"/>
        <v>2</v>
      </c>
      <c r="AH21" s="11">
        <f>'Core Indicators'!HJ21</f>
        <v>2</v>
      </c>
      <c r="AI21" s="11">
        <f>'Core Indicators'!HR21</f>
        <v>2</v>
      </c>
      <c r="AJ21" s="11">
        <f t="shared" si="13"/>
        <v>2</v>
      </c>
      <c r="AK21" s="11">
        <f>'Core Indicators'!HZ21</f>
        <v>2</v>
      </c>
      <c r="AL21" s="11">
        <f>'Core Indicators'!IH21</f>
        <v>2</v>
      </c>
      <c r="AM21" s="11">
        <f>'Core Indicators'!IP21</f>
        <v>2</v>
      </c>
      <c r="AN21" s="11">
        <f t="shared" si="14"/>
        <v>2</v>
      </c>
    </row>
    <row r="22" spans="1:40" x14ac:dyDescent="0.35">
      <c r="A22" s="236" t="str">
        <f>Lists!C:C</f>
        <v>CHL002</v>
      </c>
      <c r="B22" s="190">
        <f t="shared" si="0"/>
        <v>1.7</v>
      </c>
      <c r="C22" s="191">
        <f t="shared" si="1"/>
        <v>0</v>
      </c>
      <c r="D22" s="237">
        <f t="shared" si="2"/>
        <v>1.8</v>
      </c>
      <c r="E22" s="236">
        <f>'Core Indicators'!R22</f>
        <v>1</v>
      </c>
      <c r="F22" s="236">
        <f>'Core Indicators'!Z22</f>
        <v>2</v>
      </c>
      <c r="G22" s="191">
        <f t="shared" si="3"/>
        <v>1.5</v>
      </c>
      <c r="H22" s="236">
        <f>'Core Indicators'!AH22</f>
        <v>2</v>
      </c>
      <c r="I22" s="236">
        <f>'Core Indicators'!AP22</f>
        <v>2</v>
      </c>
      <c r="J22" s="236">
        <f>'Core Indicators'!BN22</f>
        <v>2</v>
      </c>
      <c r="K22" s="236">
        <f t="shared" si="4"/>
        <v>2</v>
      </c>
      <c r="L22" s="190">
        <f t="shared" si="5"/>
        <v>2</v>
      </c>
      <c r="M22" s="237">
        <f t="shared" si="6"/>
        <v>2</v>
      </c>
      <c r="N22" s="238">
        <f>'Core Indicators'!DJ22</f>
        <v>2</v>
      </c>
      <c r="O22" s="238">
        <f>'Core Indicators'!DR22</f>
        <v>2</v>
      </c>
      <c r="P22" s="238">
        <f>'Core Indicators'!DZ22</f>
        <v>2</v>
      </c>
      <c r="Q22" s="238" t="str">
        <f>'Core Indicators'!EH22</f>
        <v>x</v>
      </c>
      <c r="R22" s="238" t="str">
        <f>'Core Indicators'!EP22</f>
        <v>x</v>
      </c>
      <c r="S22" s="191">
        <f t="shared" si="7"/>
        <v>1.3</v>
      </c>
      <c r="T22" s="191">
        <f t="shared" si="8"/>
        <v>1.1666666666666667</v>
      </c>
      <c r="U22" s="236">
        <v>1</v>
      </c>
      <c r="V22" s="236">
        <v>1</v>
      </c>
      <c r="W22" s="236">
        <f>'Core Indicators'!EX22</f>
        <v>2</v>
      </c>
      <c r="X22" s="191">
        <f t="shared" si="9"/>
        <v>1.5</v>
      </c>
      <c r="Y22" s="236">
        <v>1</v>
      </c>
      <c r="Z22" s="191">
        <f t="shared" si="10"/>
        <v>1.5</v>
      </c>
      <c r="AA22" s="236">
        <f>'Core Indicators'!FF22</f>
        <v>1</v>
      </c>
      <c r="AB22" s="236">
        <f t="shared" si="11"/>
        <v>2</v>
      </c>
      <c r="AC22" s="11">
        <f>'Core Indicators'!GD22</f>
        <v>2</v>
      </c>
      <c r="AD22" s="11">
        <f>'Core Indicators'!GL22</f>
        <v>2</v>
      </c>
      <c r="AE22" s="11">
        <f>'Core Indicators'!GT22</f>
        <v>2</v>
      </c>
      <c r="AF22" s="11">
        <f>'Core Indicators'!HB22</f>
        <v>2</v>
      </c>
      <c r="AG22" s="11">
        <f t="shared" si="12"/>
        <v>2</v>
      </c>
      <c r="AH22" s="11">
        <f>'Core Indicators'!HJ22</f>
        <v>2</v>
      </c>
      <c r="AI22" s="11">
        <f>'Core Indicators'!HR22</f>
        <v>2</v>
      </c>
      <c r="AJ22" s="11">
        <f t="shared" si="13"/>
        <v>2</v>
      </c>
      <c r="AK22" s="11">
        <f>'Core Indicators'!HZ22</f>
        <v>2</v>
      </c>
      <c r="AL22" s="11">
        <f>'Core Indicators'!IH22</f>
        <v>2</v>
      </c>
      <c r="AM22" s="11">
        <f>'Core Indicators'!IP22</f>
        <v>2</v>
      </c>
      <c r="AN22" s="11">
        <f t="shared" si="14"/>
        <v>2</v>
      </c>
    </row>
    <row r="23" spans="1:40" x14ac:dyDescent="0.35">
      <c r="A23" s="236" t="str">
        <f>Lists!C:C</f>
        <v>CMR001</v>
      </c>
      <c r="B23" s="190">
        <f t="shared" si="0"/>
        <v>1.7</v>
      </c>
      <c r="C23" s="191">
        <f t="shared" si="1"/>
        <v>0</v>
      </c>
      <c r="D23" s="237">
        <f t="shared" si="2"/>
        <v>1.5</v>
      </c>
      <c r="E23" s="236">
        <f>'Core Indicators'!R23</f>
        <v>1</v>
      </c>
      <c r="F23" s="236">
        <f>'Core Indicators'!Z23</f>
        <v>2</v>
      </c>
      <c r="G23" s="191">
        <f t="shared" si="3"/>
        <v>1.5</v>
      </c>
      <c r="H23" s="236">
        <f>'Core Indicators'!AH23</f>
        <v>2</v>
      </c>
      <c r="I23" s="236">
        <f>'Core Indicators'!AP23</f>
        <v>1</v>
      </c>
      <c r="J23" s="236">
        <f>'Core Indicators'!BN23</f>
        <v>1</v>
      </c>
      <c r="K23" s="236">
        <f t="shared" si="4"/>
        <v>1</v>
      </c>
      <c r="L23" s="190">
        <f t="shared" si="5"/>
        <v>1.5</v>
      </c>
      <c r="M23" s="237">
        <f t="shared" si="6"/>
        <v>2</v>
      </c>
      <c r="N23" s="238">
        <f>'Core Indicators'!DJ23</f>
        <v>2</v>
      </c>
      <c r="O23" s="238">
        <f>'Core Indicators'!DR23</f>
        <v>2</v>
      </c>
      <c r="P23" s="238">
        <f>'Core Indicators'!DZ23</f>
        <v>2</v>
      </c>
      <c r="Q23" s="238">
        <f>'Core Indicators'!EH23</f>
        <v>2</v>
      </c>
      <c r="R23" s="238">
        <f>'Core Indicators'!EP23</f>
        <v>2</v>
      </c>
      <c r="S23" s="191">
        <f t="shared" si="7"/>
        <v>1.3</v>
      </c>
      <c r="T23" s="191">
        <f t="shared" si="8"/>
        <v>1</v>
      </c>
      <c r="U23" s="236">
        <v>1</v>
      </c>
      <c r="V23" s="236">
        <v>1</v>
      </c>
      <c r="W23" s="236">
        <f>'Core Indicators'!EX23</f>
        <v>1</v>
      </c>
      <c r="X23" s="191">
        <f t="shared" si="9"/>
        <v>1</v>
      </c>
      <c r="Y23" s="236">
        <v>1</v>
      </c>
      <c r="Z23" s="191">
        <f t="shared" si="10"/>
        <v>1.5</v>
      </c>
      <c r="AA23" s="236">
        <f>'Core Indicators'!FF23</f>
        <v>1</v>
      </c>
      <c r="AB23" s="236">
        <f t="shared" si="11"/>
        <v>2</v>
      </c>
      <c r="AC23" s="11">
        <f>'Core Indicators'!GD23</f>
        <v>2</v>
      </c>
      <c r="AD23" s="11">
        <f>'Core Indicators'!GL23</f>
        <v>2</v>
      </c>
      <c r="AE23" s="11">
        <f>'Core Indicators'!GT23</f>
        <v>2</v>
      </c>
      <c r="AF23" s="11">
        <f>'Core Indicators'!HB23</f>
        <v>2</v>
      </c>
      <c r="AG23" s="11">
        <f t="shared" si="12"/>
        <v>2</v>
      </c>
      <c r="AH23" s="11">
        <f>'Core Indicators'!HJ23</f>
        <v>2</v>
      </c>
      <c r="AI23" s="11">
        <f>'Core Indicators'!HR23</f>
        <v>2</v>
      </c>
      <c r="AJ23" s="11">
        <f t="shared" si="13"/>
        <v>2</v>
      </c>
      <c r="AK23" s="11">
        <f>'Core Indicators'!HZ23</f>
        <v>2</v>
      </c>
      <c r="AL23" s="11">
        <f>'Core Indicators'!IH23</f>
        <v>2</v>
      </c>
      <c r="AM23" s="11">
        <f>'Core Indicators'!IP23</f>
        <v>2</v>
      </c>
      <c r="AN23" s="11">
        <f t="shared" si="14"/>
        <v>2</v>
      </c>
    </row>
    <row r="24" spans="1:40" x14ac:dyDescent="0.35">
      <c r="A24" s="236" t="str">
        <f>Lists!C:C</f>
        <v>CMR002</v>
      </c>
      <c r="B24" s="190">
        <f t="shared" si="0"/>
        <v>1.7</v>
      </c>
      <c r="C24" s="191">
        <f t="shared" si="1"/>
        <v>0</v>
      </c>
      <c r="D24" s="237">
        <f t="shared" si="2"/>
        <v>1.5</v>
      </c>
      <c r="E24" s="236">
        <f>'Core Indicators'!R24</f>
        <v>1</v>
      </c>
      <c r="F24" s="236">
        <f>'Core Indicators'!Z24</f>
        <v>2</v>
      </c>
      <c r="G24" s="191">
        <f t="shared" si="3"/>
        <v>1.5</v>
      </c>
      <c r="H24" s="236">
        <f>'Core Indicators'!AH24</f>
        <v>2</v>
      </c>
      <c r="I24" s="236">
        <f>'Core Indicators'!AP24</f>
        <v>1</v>
      </c>
      <c r="J24" s="236">
        <f>'Core Indicators'!BN24</f>
        <v>1</v>
      </c>
      <c r="K24" s="236">
        <f t="shared" si="4"/>
        <v>1</v>
      </c>
      <c r="L24" s="190">
        <f t="shared" si="5"/>
        <v>1.5</v>
      </c>
      <c r="M24" s="237">
        <f t="shared" si="6"/>
        <v>2</v>
      </c>
      <c r="N24" s="238">
        <f>'Core Indicators'!DJ24</f>
        <v>2</v>
      </c>
      <c r="O24" s="238">
        <f>'Core Indicators'!DR24</f>
        <v>2</v>
      </c>
      <c r="P24" s="238">
        <f>'Core Indicators'!DZ24</f>
        <v>2</v>
      </c>
      <c r="Q24" s="238">
        <f>'Core Indicators'!EH24</f>
        <v>2</v>
      </c>
      <c r="R24" s="238">
        <f>'Core Indicators'!EP24</f>
        <v>2</v>
      </c>
      <c r="S24" s="191">
        <f t="shared" si="7"/>
        <v>1.3</v>
      </c>
      <c r="T24" s="191">
        <f t="shared" si="8"/>
        <v>1</v>
      </c>
      <c r="U24" s="236">
        <v>1</v>
      </c>
      <c r="V24" s="236">
        <v>1</v>
      </c>
      <c r="W24" s="236">
        <f>'Core Indicators'!EX24</f>
        <v>1</v>
      </c>
      <c r="X24" s="191">
        <f t="shared" si="9"/>
        <v>1</v>
      </c>
      <c r="Y24" s="236">
        <v>1</v>
      </c>
      <c r="Z24" s="191">
        <f t="shared" si="10"/>
        <v>1.5</v>
      </c>
      <c r="AA24" s="236">
        <f>'Core Indicators'!FF24</f>
        <v>1</v>
      </c>
      <c r="AB24" s="236">
        <f t="shared" si="11"/>
        <v>2</v>
      </c>
      <c r="AC24" s="11">
        <f>'Core Indicators'!GD24</f>
        <v>2</v>
      </c>
      <c r="AD24" s="11">
        <f>'Core Indicators'!GL24</f>
        <v>2</v>
      </c>
      <c r="AE24" s="11">
        <f>'Core Indicators'!GT24</f>
        <v>2</v>
      </c>
      <c r="AF24" s="11">
        <f>'Core Indicators'!HB24</f>
        <v>2</v>
      </c>
      <c r="AG24" s="11">
        <f t="shared" si="12"/>
        <v>2</v>
      </c>
      <c r="AH24" s="11">
        <f>'Core Indicators'!HJ24</f>
        <v>2</v>
      </c>
      <c r="AI24" s="11">
        <f>'Core Indicators'!HR24</f>
        <v>2</v>
      </c>
      <c r="AJ24" s="11">
        <f t="shared" si="13"/>
        <v>2</v>
      </c>
      <c r="AK24" s="11">
        <f>'Core Indicators'!HZ24</f>
        <v>2</v>
      </c>
      <c r="AL24" s="11">
        <f>'Core Indicators'!IH24</f>
        <v>2</v>
      </c>
      <c r="AM24" s="11">
        <f>'Core Indicators'!IP24</f>
        <v>2</v>
      </c>
      <c r="AN24" s="11">
        <f t="shared" si="14"/>
        <v>2</v>
      </c>
    </row>
    <row r="25" spans="1:40" x14ac:dyDescent="0.35">
      <c r="A25" s="236" t="str">
        <f>Lists!C:C</f>
        <v>CMR003</v>
      </c>
      <c r="B25" s="190">
        <f t="shared" si="0"/>
        <v>1.7</v>
      </c>
      <c r="C25" s="191">
        <f t="shared" si="1"/>
        <v>0</v>
      </c>
      <c r="D25" s="237">
        <f t="shared" si="2"/>
        <v>1.7</v>
      </c>
      <c r="E25" s="236">
        <f>'Core Indicators'!R25</f>
        <v>2</v>
      </c>
      <c r="F25" s="236">
        <f>'Core Indicators'!Z25</f>
        <v>2</v>
      </c>
      <c r="G25" s="191">
        <f t="shared" si="3"/>
        <v>2</v>
      </c>
      <c r="H25" s="236">
        <f>'Core Indicators'!AH25</f>
        <v>2</v>
      </c>
      <c r="I25" s="236">
        <f>'Core Indicators'!AP25</f>
        <v>1</v>
      </c>
      <c r="J25" s="236">
        <f>'Core Indicators'!BN25</f>
        <v>1</v>
      </c>
      <c r="K25" s="236">
        <f t="shared" si="4"/>
        <v>1</v>
      </c>
      <c r="L25" s="190">
        <f t="shared" si="5"/>
        <v>1.5</v>
      </c>
      <c r="M25" s="237">
        <f t="shared" si="6"/>
        <v>2</v>
      </c>
      <c r="N25" s="238">
        <f>'Core Indicators'!DJ25</f>
        <v>2</v>
      </c>
      <c r="O25" s="238">
        <f>'Core Indicators'!DR25</f>
        <v>2</v>
      </c>
      <c r="P25" s="238">
        <f>'Core Indicators'!DZ25</f>
        <v>2</v>
      </c>
      <c r="Q25" s="238">
        <f>'Core Indicators'!EH25</f>
        <v>2</v>
      </c>
      <c r="R25" s="238">
        <f>'Core Indicators'!EP25</f>
        <v>2</v>
      </c>
      <c r="S25" s="191">
        <f t="shared" si="7"/>
        <v>1.3</v>
      </c>
      <c r="T25" s="191">
        <f t="shared" si="8"/>
        <v>1</v>
      </c>
      <c r="U25" s="236">
        <v>1</v>
      </c>
      <c r="V25" s="236">
        <v>1</v>
      </c>
      <c r="W25" s="236">
        <f>'Core Indicators'!EX25</f>
        <v>1</v>
      </c>
      <c r="X25" s="191">
        <f t="shared" si="9"/>
        <v>1</v>
      </c>
      <c r="Y25" s="236">
        <v>1</v>
      </c>
      <c r="Z25" s="191">
        <f t="shared" si="10"/>
        <v>1.5</v>
      </c>
      <c r="AA25" s="236">
        <f>'Core Indicators'!FF25</f>
        <v>1</v>
      </c>
      <c r="AB25" s="236">
        <f t="shared" si="11"/>
        <v>2</v>
      </c>
      <c r="AC25" s="11">
        <f>'Core Indicators'!GD25</f>
        <v>2</v>
      </c>
      <c r="AD25" s="11">
        <f>'Core Indicators'!GL25</f>
        <v>2</v>
      </c>
      <c r="AE25" s="11">
        <f>'Core Indicators'!GT25</f>
        <v>2</v>
      </c>
      <c r="AF25" s="11">
        <f>'Core Indicators'!HB25</f>
        <v>2</v>
      </c>
      <c r="AG25" s="11">
        <f t="shared" si="12"/>
        <v>2</v>
      </c>
      <c r="AH25" s="11">
        <f>'Core Indicators'!HJ25</f>
        <v>2</v>
      </c>
      <c r="AI25" s="11">
        <f>'Core Indicators'!HR25</f>
        <v>2</v>
      </c>
      <c r="AJ25" s="11">
        <f t="shared" si="13"/>
        <v>2</v>
      </c>
      <c r="AK25" s="11">
        <f>'Core Indicators'!HZ25</f>
        <v>2</v>
      </c>
      <c r="AL25" s="11">
        <f>'Core Indicators'!IH25</f>
        <v>2</v>
      </c>
      <c r="AM25" s="11">
        <f>'Core Indicators'!IP25</f>
        <v>2</v>
      </c>
      <c r="AN25" s="11">
        <f t="shared" si="14"/>
        <v>2</v>
      </c>
    </row>
    <row r="26" spans="1:40" x14ac:dyDescent="0.35">
      <c r="A26" s="236" t="str">
        <f>Lists!C:C</f>
        <v>CMR004</v>
      </c>
      <c r="B26" s="190">
        <f t="shared" si="0"/>
        <v>1.7</v>
      </c>
      <c r="C26" s="191">
        <f t="shared" si="1"/>
        <v>0</v>
      </c>
      <c r="D26" s="237">
        <f t="shared" si="2"/>
        <v>1.5</v>
      </c>
      <c r="E26" s="236">
        <f>'Core Indicators'!R26</f>
        <v>1</v>
      </c>
      <c r="F26" s="236">
        <f>'Core Indicators'!Z26</f>
        <v>2</v>
      </c>
      <c r="G26" s="191">
        <f t="shared" si="3"/>
        <v>1.5</v>
      </c>
      <c r="H26" s="236">
        <f>'Core Indicators'!AH26</f>
        <v>2</v>
      </c>
      <c r="I26" s="236">
        <f>'Core Indicators'!AP26</f>
        <v>1</v>
      </c>
      <c r="J26" s="236">
        <f>'Core Indicators'!BN26</f>
        <v>1</v>
      </c>
      <c r="K26" s="236">
        <f t="shared" si="4"/>
        <v>1</v>
      </c>
      <c r="L26" s="190">
        <f t="shared" si="5"/>
        <v>1.5</v>
      </c>
      <c r="M26" s="237">
        <f t="shared" si="6"/>
        <v>2</v>
      </c>
      <c r="N26" s="238">
        <f>'Core Indicators'!DJ26</f>
        <v>2</v>
      </c>
      <c r="O26" s="238">
        <f>'Core Indicators'!DR26</f>
        <v>2</v>
      </c>
      <c r="P26" s="238">
        <f>'Core Indicators'!DZ26</f>
        <v>2</v>
      </c>
      <c r="Q26" s="238">
        <f>'Core Indicators'!EH26</f>
        <v>2</v>
      </c>
      <c r="R26" s="238">
        <f>'Core Indicators'!EP26</f>
        <v>2</v>
      </c>
      <c r="S26" s="191">
        <f t="shared" si="7"/>
        <v>1.3</v>
      </c>
      <c r="T26" s="191">
        <f t="shared" si="8"/>
        <v>1</v>
      </c>
      <c r="U26" s="236">
        <v>1</v>
      </c>
      <c r="V26" s="236">
        <v>1</v>
      </c>
      <c r="W26" s="236">
        <f>'Core Indicators'!EX26</f>
        <v>1</v>
      </c>
      <c r="X26" s="191">
        <f t="shared" si="9"/>
        <v>1</v>
      </c>
      <c r="Y26" s="236">
        <v>1</v>
      </c>
      <c r="Z26" s="191">
        <f t="shared" si="10"/>
        <v>1.5</v>
      </c>
      <c r="AA26" s="236">
        <f>'Core Indicators'!FF26</f>
        <v>1</v>
      </c>
      <c r="AB26" s="236">
        <f t="shared" si="11"/>
        <v>2</v>
      </c>
      <c r="AC26" s="11">
        <f>'Core Indicators'!GD26</f>
        <v>2</v>
      </c>
      <c r="AD26" s="11">
        <f>'Core Indicators'!GL26</f>
        <v>2</v>
      </c>
      <c r="AE26" s="11">
        <f>'Core Indicators'!GT26</f>
        <v>2</v>
      </c>
      <c r="AF26" s="11">
        <f>'Core Indicators'!HB26</f>
        <v>2</v>
      </c>
      <c r="AG26" s="11">
        <f t="shared" si="12"/>
        <v>2</v>
      </c>
      <c r="AH26" s="11">
        <f>'Core Indicators'!HJ26</f>
        <v>2</v>
      </c>
      <c r="AI26" s="11">
        <f>'Core Indicators'!HR26</f>
        <v>2</v>
      </c>
      <c r="AJ26" s="11">
        <f t="shared" si="13"/>
        <v>2</v>
      </c>
      <c r="AK26" s="11">
        <f>'Core Indicators'!HZ26</f>
        <v>2</v>
      </c>
      <c r="AL26" s="11">
        <f>'Core Indicators'!IH26</f>
        <v>2</v>
      </c>
      <c r="AM26" s="11">
        <f>'Core Indicators'!IP26</f>
        <v>2</v>
      </c>
      <c r="AN26" s="11">
        <f t="shared" si="14"/>
        <v>2</v>
      </c>
    </row>
    <row r="27" spans="1:40" x14ac:dyDescent="0.35">
      <c r="A27" s="236" t="str">
        <f>Lists!C:C</f>
        <v>COD001</v>
      </c>
      <c r="B27" s="190">
        <f t="shared" si="0"/>
        <v>1.7</v>
      </c>
      <c r="C27" s="191">
        <f t="shared" si="1"/>
        <v>0</v>
      </c>
      <c r="D27" s="237">
        <f t="shared" si="2"/>
        <v>1.5</v>
      </c>
      <c r="E27" s="236">
        <f>'Core Indicators'!R27</f>
        <v>1</v>
      </c>
      <c r="F27" s="236">
        <f>'Core Indicators'!Z27</f>
        <v>2</v>
      </c>
      <c r="G27" s="191">
        <f t="shared" si="3"/>
        <v>1.5</v>
      </c>
      <c r="H27" s="236">
        <f>'Core Indicators'!AH27</f>
        <v>2</v>
      </c>
      <c r="I27" s="236">
        <f>'Core Indicators'!AP27</f>
        <v>1</v>
      </c>
      <c r="J27" s="236">
        <f>'Core Indicators'!BN27</f>
        <v>1</v>
      </c>
      <c r="K27" s="236">
        <f t="shared" si="4"/>
        <v>1</v>
      </c>
      <c r="L27" s="190">
        <f t="shared" si="5"/>
        <v>1.5</v>
      </c>
      <c r="M27" s="237">
        <f t="shared" si="6"/>
        <v>2</v>
      </c>
      <c r="N27" s="238">
        <f>'Core Indicators'!DJ27</f>
        <v>2</v>
      </c>
      <c r="O27" s="238">
        <f>'Core Indicators'!DR27</f>
        <v>2</v>
      </c>
      <c r="P27" s="238">
        <f>'Core Indicators'!DZ27</f>
        <v>2</v>
      </c>
      <c r="Q27" s="238">
        <f>'Core Indicators'!EH27</f>
        <v>2</v>
      </c>
      <c r="R27" s="238">
        <f>'Core Indicators'!EP27</f>
        <v>2</v>
      </c>
      <c r="S27" s="191">
        <f t="shared" si="7"/>
        <v>1.3</v>
      </c>
      <c r="T27" s="191">
        <f t="shared" si="8"/>
        <v>1</v>
      </c>
      <c r="U27" s="236">
        <v>1</v>
      </c>
      <c r="V27" s="236">
        <v>1</v>
      </c>
      <c r="W27" s="236">
        <f>'Core Indicators'!EX27</f>
        <v>1</v>
      </c>
      <c r="X27" s="191">
        <f t="shared" si="9"/>
        <v>1</v>
      </c>
      <c r="Y27" s="236">
        <v>1</v>
      </c>
      <c r="Z27" s="191">
        <f t="shared" si="10"/>
        <v>1.5</v>
      </c>
      <c r="AA27" s="236">
        <f>'Core Indicators'!FF27</f>
        <v>1</v>
      </c>
      <c r="AB27" s="236">
        <f t="shared" si="11"/>
        <v>2</v>
      </c>
      <c r="AC27" s="11">
        <f>'Core Indicators'!GD27</f>
        <v>2</v>
      </c>
      <c r="AD27" s="11">
        <f>'Core Indicators'!GL27</f>
        <v>2</v>
      </c>
      <c r="AE27" s="11">
        <f>'Core Indicators'!GT27</f>
        <v>2</v>
      </c>
      <c r="AF27" s="11">
        <f>'Core Indicators'!HB27</f>
        <v>2</v>
      </c>
      <c r="AG27" s="11">
        <f t="shared" si="12"/>
        <v>2</v>
      </c>
      <c r="AH27" s="11">
        <f>'Core Indicators'!HJ27</f>
        <v>2</v>
      </c>
      <c r="AI27" s="11">
        <f>'Core Indicators'!HR27</f>
        <v>2</v>
      </c>
      <c r="AJ27" s="11">
        <f t="shared" si="13"/>
        <v>2</v>
      </c>
      <c r="AK27" s="11">
        <f>'Core Indicators'!HZ27</f>
        <v>2</v>
      </c>
      <c r="AL27" s="11">
        <f>'Core Indicators'!IH27</f>
        <v>2</v>
      </c>
      <c r="AM27" s="11">
        <f>'Core Indicators'!IP27</f>
        <v>2</v>
      </c>
      <c r="AN27" s="11">
        <f t="shared" si="14"/>
        <v>2</v>
      </c>
    </row>
    <row r="28" spans="1:40" x14ac:dyDescent="0.35">
      <c r="A28" s="236" t="str">
        <f>Lists!C:C</f>
        <v>COG001</v>
      </c>
      <c r="B28" s="190">
        <f t="shared" si="0"/>
        <v>1.7</v>
      </c>
      <c r="C28" s="191">
        <f t="shared" si="1"/>
        <v>0</v>
      </c>
      <c r="D28" s="237">
        <f t="shared" si="2"/>
        <v>1.7</v>
      </c>
      <c r="E28" s="236">
        <f>'Core Indicators'!R28</f>
        <v>2</v>
      </c>
      <c r="F28" s="236">
        <f>'Core Indicators'!Z28</f>
        <v>2</v>
      </c>
      <c r="G28" s="191">
        <f t="shared" si="3"/>
        <v>2</v>
      </c>
      <c r="H28" s="236">
        <f>'Core Indicators'!AH28</f>
        <v>2</v>
      </c>
      <c r="I28" s="236">
        <f>'Core Indicators'!AP28</f>
        <v>1</v>
      </c>
      <c r="J28" s="236">
        <f>'Core Indicators'!BN28</f>
        <v>1</v>
      </c>
      <c r="K28" s="236">
        <f t="shared" si="4"/>
        <v>1</v>
      </c>
      <c r="L28" s="190">
        <f t="shared" si="5"/>
        <v>1.5</v>
      </c>
      <c r="M28" s="237">
        <f t="shared" si="6"/>
        <v>2</v>
      </c>
      <c r="N28" s="238">
        <f>'Core Indicators'!DJ28</f>
        <v>2</v>
      </c>
      <c r="O28" s="238">
        <f>'Core Indicators'!DR28</f>
        <v>2</v>
      </c>
      <c r="P28" s="238">
        <f>'Core Indicators'!DZ28</f>
        <v>2</v>
      </c>
      <c r="Q28" s="238">
        <f>'Core Indicators'!EH28</f>
        <v>2</v>
      </c>
      <c r="R28" s="238">
        <f>'Core Indicators'!EP28</f>
        <v>2</v>
      </c>
      <c r="S28" s="191">
        <f t="shared" si="7"/>
        <v>1.3</v>
      </c>
      <c r="T28" s="191">
        <f t="shared" si="8"/>
        <v>1</v>
      </c>
      <c r="U28" s="236">
        <v>1</v>
      </c>
      <c r="V28" s="236">
        <v>1</v>
      </c>
      <c r="W28" s="236">
        <f>'Core Indicators'!EX28</f>
        <v>1</v>
      </c>
      <c r="X28" s="191">
        <f t="shared" si="9"/>
        <v>1</v>
      </c>
      <c r="Y28" s="236">
        <v>1</v>
      </c>
      <c r="Z28" s="191">
        <f t="shared" si="10"/>
        <v>1.5</v>
      </c>
      <c r="AA28" s="236">
        <f>'Core Indicators'!FF28</f>
        <v>1</v>
      </c>
      <c r="AB28" s="236">
        <f t="shared" si="11"/>
        <v>2</v>
      </c>
      <c r="AC28" s="11">
        <f>'Core Indicators'!GD28</f>
        <v>2</v>
      </c>
      <c r="AD28" s="11">
        <f>'Core Indicators'!GL28</f>
        <v>2</v>
      </c>
      <c r="AE28" s="11">
        <f>'Core Indicators'!GT28</f>
        <v>2</v>
      </c>
      <c r="AF28" s="11">
        <f>'Core Indicators'!HB28</f>
        <v>2</v>
      </c>
      <c r="AG28" s="11">
        <f t="shared" si="12"/>
        <v>2</v>
      </c>
      <c r="AH28" s="11">
        <f>'Core Indicators'!HJ28</f>
        <v>2</v>
      </c>
      <c r="AI28" s="11">
        <f>'Core Indicators'!HR28</f>
        <v>2</v>
      </c>
      <c r="AJ28" s="11">
        <f t="shared" si="13"/>
        <v>2</v>
      </c>
      <c r="AK28" s="11">
        <f>'Core Indicators'!HZ28</f>
        <v>2</v>
      </c>
      <c r="AL28" s="11">
        <f>'Core Indicators'!IH28</f>
        <v>2</v>
      </c>
      <c r="AM28" s="11">
        <f>'Core Indicators'!IP28</f>
        <v>2</v>
      </c>
      <c r="AN28" s="11">
        <f t="shared" si="14"/>
        <v>2</v>
      </c>
    </row>
    <row r="29" spans="1:40" x14ac:dyDescent="0.35">
      <c r="A29" s="236" t="str">
        <f>Lists!C:C</f>
        <v>COL001</v>
      </c>
      <c r="B29" s="190">
        <f t="shared" si="0"/>
        <v>1.8</v>
      </c>
      <c r="C29" s="191">
        <f t="shared" si="1"/>
        <v>0</v>
      </c>
      <c r="D29" s="237">
        <f t="shared" si="2"/>
        <v>1.7</v>
      </c>
      <c r="E29" s="236">
        <f>'Core Indicators'!R29</f>
        <v>1</v>
      </c>
      <c r="F29" s="236">
        <f>'Core Indicators'!Z29</f>
        <v>1</v>
      </c>
      <c r="G29" s="191">
        <f t="shared" si="3"/>
        <v>1</v>
      </c>
      <c r="H29" s="236">
        <f>'Core Indicators'!AH29</f>
        <v>2</v>
      </c>
      <c r="I29" s="236">
        <f>'Core Indicators'!AP29</f>
        <v>2</v>
      </c>
      <c r="J29" s="236">
        <f>'Core Indicators'!BN29</f>
        <v>2</v>
      </c>
      <c r="K29" s="236">
        <f t="shared" si="4"/>
        <v>2</v>
      </c>
      <c r="L29" s="190">
        <f t="shared" si="5"/>
        <v>2</v>
      </c>
      <c r="M29" s="237">
        <f t="shared" si="6"/>
        <v>2</v>
      </c>
      <c r="N29" s="238">
        <f>'Core Indicators'!DJ29</f>
        <v>2</v>
      </c>
      <c r="O29" s="238">
        <f>'Core Indicators'!DR29</f>
        <v>2</v>
      </c>
      <c r="P29" s="238">
        <f>'Core Indicators'!DZ29</f>
        <v>2</v>
      </c>
      <c r="Q29" s="238" t="str">
        <f>'Core Indicators'!EH29</f>
        <v>x</v>
      </c>
      <c r="R29" s="238" t="str">
        <f>'Core Indicators'!EP29</f>
        <v>x</v>
      </c>
      <c r="S29" s="191">
        <f t="shared" si="7"/>
        <v>1.6</v>
      </c>
      <c r="T29" s="191">
        <f t="shared" si="8"/>
        <v>1.1666666666666667</v>
      </c>
      <c r="U29" s="236">
        <v>1</v>
      </c>
      <c r="V29" s="236">
        <v>1</v>
      </c>
      <c r="W29" s="236">
        <f>'Core Indicators'!EX29</f>
        <v>2</v>
      </c>
      <c r="X29" s="191">
        <f t="shared" si="9"/>
        <v>1.5</v>
      </c>
      <c r="Y29" s="236">
        <v>1</v>
      </c>
      <c r="Z29" s="191">
        <f t="shared" si="10"/>
        <v>2</v>
      </c>
      <c r="AA29" s="236">
        <f>'Core Indicators'!FF29</f>
        <v>2</v>
      </c>
      <c r="AB29" s="236">
        <f t="shared" si="11"/>
        <v>2</v>
      </c>
      <c r="AC29" s="11">
        <f>'Core Indicators'!GD29</f>
        <v>2</v>
      </c>
      <c r="AD29" s="11">
        <f>'Core Indicators'!GL29</f>
        <v>2</v>
      </c>
      <c r="AE29" s="11">
        <f>'Core Indicators'!GT29</f>
        <v>2</v>
      </c>
      <c r="AF29" s="11">
        <f>'Core Indicators'!HB29</f>
        <v>2</v>
      </c>
      <c r="AG29" s="11">
        <f t="shared" si="12"/>
        <v>2</v>
      </c>
      <c r="AH29" s="11">
        <f>'Core Indicators'!HJ29</f>
        <v>2</v>
      </c>
      <c r="AI29" s="11">
        <f>'Core Indicators'!HR29</f>
        <v>2</v>
      </c>
      <c r="AJ29" s="11">
        <f t="shared" si="13"/>
        <v>2</v>
      </c>
      <c r="AK29" s="11">
        <f>'Core Indicators'!HZ29</f>
        <v>2</v>
      </c>
      <c r="AL29" s="11">
        <f>'Core Indicators'!IH29</f>
        <v>2</v>
      </c>
      <c r="AM29" s="11">
        <f>'Core Indicators'!IP29</f>
        <v>2</v>
      </c>
      <c r="AN29" s="11">
        <f t="shared" si="14"/>
        <v>2</v>
      </c>
    </row>
    <row r="30" spans="1:40" x14ac:dyDescent="0.35">
      <c r="A30" s="236" t="str">
        <f>Lists!C:C</f>
        <v>COL002</v>
      </c>
      <c r="B30" s="190">
        <f t="shared" si="0"/>
        <v>2</v>
      </c>
      <c r="C30" s="191">
        <f t="shared" si="1"/>
        <v>0</v>
      </c>
      <c r="D30" s="237">
        <f t="shared" si="2"/>
        <v>2.2000000000000002</v>
      </c>
      <c r="E30" s="236">
        <f>'Core Indicators'!R30</f>
        <v>2</v>
      </c>
      <c r="F30" s="236">
        <f>'Core Indicators'!Z30</f>
        <v>2</v>
      </c>
      <c r="G30" s="191">
        <f t="shared" si="3"/>
        <v>2</v>
      </c>
      <c r="H30" s="236">
        <f>'Core Indicators'!AH30</f>
        <v>2</v>
      </c>
      <c r="I30" s="236">
        <f>'Core Indicators'!AP30</f>
        <v>2</v>
      </c>
      <c r="J30" s="236">
        <f>'Core Indicators'!BN30</f>
        <v>3</v>
      </c>
      <c r="K30" s="236">
        <f t="shared" si="4"/>
        <v>2.5</v>
      </c>
      <c r="L30" s="190">
        <f t="shared" si="5"/>
        <v>2.2999999999999998</v>
      </c>
      <c r="M30" s="237">
        <f t="shared" si="6"/>
        <v>2</v>
      </c>
      <c r="N30" s="238">
        <f>'Core Indicators'!DJ30</f>
        <v>2</v>
      </c>
      <c r="O30" s="238">
        <f>'Core Indicators'!DR30</f>
        <v>2</v>
      </c>
      <c r="P30" s="238">
        <f>'Core Indicators'!DZ30</f>
        <v>2</v>
      </c>
      <c r="Q30" s="238">
        <f>'Core Indicators'!EH30</f>
        <v>2</v>
      </c>
      <c r="R30" s="238">
        <f>'Core Indicators'!EP30</f>
        <v>2</v>
      </c>
      <c r="S30" s="191">
        <f t="shared" si="7"/>
        <v>1.7</v>
      </c>
      <c r="T30" s="191">
        <f t="shared" si="8"/>
        <v>1.3333333333333333</v>
      </c>
      <c r="U30" s="236">
        <v>1</v>
      </c>
      <c r="V30" s="236">
        <v>1</v>
      </c>
      <c r="W30" s="236">
        <f>'Core Indicators'!EX30</f>
        <v>3</v>
      </c>
      <c r="X30" s="191">
        <f t="shared" si="9"/>
        <v>2</v>
      </c>
      <c r="Y30" s="236">
        <v>1</v>
      </c>
      <c r="Z30" s="191">
        <f t="shared" si="10"/>
        <v>2</v>
      </c>
      <c r="AA30" s="236">
        <f>'Core Indicators'!FF30</f>
        <v>2</v>
      </c>
      <c r="AB30" s="236">
        <f t="shared" si="11"/>
        <v>2</v>
      </c>
      <c r="AC30" s="11">
        <f>'Core Indicators'!GD30</f>
        <v>2</v>
      </c>
      <c r="AD30" s="11">
        <f>'Core Indicators'!GL30</f>
        <v>2</v>
      </c>
      <c r="AE30" s="11">
        <f>'Core Indicators'!GT30</f>
        <v>2</v>
      </c>
      <c r="AF30" s="11">
        <f>'Core Indicators'!HB30</f>
        <v>2</v>
      </c>
      <c r="AG30" s="11">
        <f t="shared" si="12"/>
        <v>2</v>
      </c>
      <c r="AH30" s="11">
        <f>'Core Indicators'!HJ30</f>
        <v>2</v>
      </c>
      <c r="AI30" s="11">
        <f>'Core Indicators'!HR30</f>
        <v>2</v>
      </c>
      <c r="AJ30" s="11">
        <f t="shared" si="13"/>
        <v>2</v>
      </c>
      <c r="AK30" s="11">
        <f>'Core Indicators'!HZ30</f>
        <v>2</v>
      </c>
      <c r="AL30" s="11">
        <f>'Core Indicators'!IH30</f>
        <v>2</v>
      </c>
      <c r="AM30" s="11">
        <f>'Core Indicators'!IP30</f>
        <v>2</v>
      </c>
      <c r="AN30" s="11">
        <f t="shared" si="14"/>
        <v>2</v>
      </c>
    </row>
    <row r="31" spans="1:40" x14ac:dyDescent="0.35">
      <c r="A31" s="236" t="str">
        <f>Lists!C:C</f>
        <v>CRI002</v>
      </c>
      <c r="B31" s="190">
        <f t="shared" si="0"/>
        <v>2.4</v>
      </c>
      <c r="C31" s="191">
        <f t="shared" si="1"/>
        <v>0</v>
      </c>
      <c r="D31" s="237">
        <f t="shared" si="2"/>
        <v>2.2000000000000002</v>
      </c>
      <c r="E31" s="236">
        <f>'Core Indicators'!R31</f>
        <v>2</v>
      </c>
      <c r="F31" s="236">
        <f>'Core Indicators'!Z31</f>
        <v>2</v>
      </c>
      <c r="G31" s="191">
        <f t="shared" si="3"/>
        <v>2</v>
      </c>
      <c r="H31" s="236">
        <f>'Core Indicators'!AH31</f>
        <v>2</v>
      </c>
      <c r="I31" s="236">
        <f>'Core Indicators'!AP31</f>
        <v>2</v>
      </c>
      <c r="J31" s="236">
        <f>'Core Indicators'!BN31</f>
        <v>3</v>
      </c>
      <c r="K31" s="236">
        <f t="shared" si="4"/>
        <v>2.5</v>
      </c>
      <c r="L31" s="190">
        <f t="shared" si="5"/>
        <v>2.2999999999999998</v>
      </c>
      <c r="M31" s="237">
        <f t="shared" si="6"/>
        <v>3</v>
      </c>
      <c r="N31" s="238">
        <f>'Core Indicators'!DJ31</f>
        <v>3</v>
      </c>
      <c r="O31" s="238" t="str">
        <f>'Core Indicators'!DR31</f>
        <v>x</v>
      </c>
      <c r="P31" s="238">
        <f>'Core Indicators'!DZ31</f>
        <v>3</v>
      </c>
      <c r="Q31" s="238" t="str">
        <f>'Core Indicators'!EH31</f>
        <v>x</v>
      </c>
      <c r="R31" s="238" t="str">
        <f>'Core Indicators'!EP31</f>
        <v>x</v>
      </c>
      <c r="S31" s="191">
        <f t="shared" si="7"/>
        <v>1.7</v>
      </c>
      <c r="T31" s="191">
        <f t="shared" si="8"/>
        <v>1.3333333333333333</v>
      </c>
      <c r="U31" s="236">
        <v>1</v>
      </c>
      <c r="V31" s="236">
        <v>1</v>
      </c>
      <c r="W31" s="236">
        <f>'Core Indicators'!EX31</f>
        <v>3</v>
      </c>
      <c r="X31" s="191">
        <f t="shared" si="9"/>
        <v>2</v>
      </c>
      <c r="Y31" s="236">
        <v>1</v>
      </c>
      <c r="Z31" s="191">
        <f t="shared" si="10"/>
        <v>2</v>
      </c>
      <c r="AA31" s="236">
        <f>'Core Indicators'!FF31</f>
        <v>2</v>
      </c>
      <c r="AB31" s="236">
        <f t="shared" si="11"/>
        <v>2</v>
      </c>
      <c r="AC31" s="11">
        <f>'Core Indicators'!GD31</f>
        <v>2</v>
      </c>
      <c r="AD31" s="11">
        <f>'Core Indicators'!GL31</f>
        <v>2</v>
      </c>
      <c r="AE31" s="11">
        <f>'Core Indicators'!GT31</f>
        <v>2</v>
      </c>
      <c r="AF31" s="11">
        <f>'Core Indicators'!HB31</f>
        <v>2</v>
      </c>
      <c r="AG31" s="11">
        <f t="shared" si="12"/>
        <v>2</v>
      </c>
      <c r="AH31" s="11">
        <f>'Core Indicators'!HJ31</f>
        <v>2</v>
      </c>
      <c r="AI31" s="11">
        <f>'Core Indicators'!HR31</f>
        <v>2</v>
      </c>
      <c r="AJ31" s="11">
        <f t="shared" si="13"/>
        <v>2</v>
      </c>
      <c r="AK31" s="11">
        <f>'Core Indicators'!HZ31</f>
        <v>2</v>
      </c>
      <c r="AL31" s="11">
        <f>'Core Indicators'!IH31</f>
        <v>2</v>
      </c>
      <c r="AM31" s="11">
        <f>'Core Indicators'!IP31</f>
        <v>2</v>
      </c>
      <c r="AN31" s="11">
        <f t="shared" si="14"/>
        <v>2</v>
      </c>
    </row>
    <row r="32" spans="1:40" x14ac:dyDescent="0.35">
      <c r="A32" s="236" t="str">
        <f>Lists!C:C</f>
        <v>CZE002</v>
      </c>
      <c r="B32" s="190">
        <f t="shared" si="0"/>
        <v>1.9</v>
      </c>
      <c r="C32" s="191">
        <f t="shared" si="1"/>
        <v>0</v>
      </c>
      <c r="D32" s="237">
        <f t="shared" si="2"/>
        <v>2</v>
      </c>
      <c r="E32" s="236">
        <f>'Core Indicators'!R32</f>
        <v>2</v>
      </c>
      <c r="F32" s="236">
        <f>'Core Indicators'!Z32</f>
        <v>2</v>
      </c>
      <c r="G32" s="191">
        <f t="shared" si="3"/>
        <v>2</v>
      </c>
      <c r="H32" s="236">
        <f>'Core Indicators'!AH32</f>
        <v>2</v>
      </c>
      <c r="I32" s="236">
        <f>'Core Indicators'!AP32</f>
        <v>2</v>
      </c>
      <c r="J32" s="236">
        <f>'Core Indicators'!BN32</f>
        <v>2</v>
      </c>
      <c r="K32" s="236">
        <f t="shared" si="4"/>
        <v>2</v>
      </c>
      <c r="L32" s="190">
        <f t="shared" si="5"/>
        <v>2</v>
      </c>
      <c r="M32" s="237">
        <f t="shared" si="6"/>
        <v>2</v>
      </c>
      <c r="N32" s="238">
        <f>'Core Indicators'!DJ32</f>
        <v>2</v>
      </c>
      <c r="O32" s="238">
        <f>'Core Indicators'!DR32</f>
        <v>2</v>
      </c>
      <c r="P32" s="238">
        <f>'Core Indicators'!DZ32</f>
        <v>2</v>
      </c>
      <c r="Q32" s="238">
        <f>'Core Indicators'!EH32</f>
        <v>2</v>
      </c>
      <c r="R32" s="238">
        <f>'Core Indicators'!EP32</f>
        <v>2</v>
      </c>
      <c r="S32" s="191">
        <f t="shared" si="7"/>
        <v>1.6</v>
      </c>
      <c r="T32" s="191">
        <f t="shared" si="8"/>
        <v>1.1666666666666667</v>
      </c>
      <c r="U32" s="236">
        <v>1</v>
      </c>
      <c r="V32" s="236">
        <v>1</v>
      </c>
      <c r="W32" s="236">
        <f>'Core Indicators'!EX32</f>
        <v>2</v>
      </c>
      <c r="X32" s="191">
        <f t="shared" si="9"/>
        <v>1.5</v>
      </c>
      <c r="Y32" s="236">
        <v>1</v>
      </c>
      <c r="Z32" s="191">
        <f t="shared" si="10"/>
        <v>2</v>
      </c>
      <c r="AA32" s="236">
        <f>'Core Indicators'!FF32</f>
        <v>2</v>
      </c>
      <c r="AB32" s="236">
        <f t="shared" si="11"/>
        <v>2</v>
      </c>
      <c r="AC32" s="11">
        <f>'Core Indicators'!GD32</f>
        <v>2</v>
      </c>
      <c r="AD32" s="11">
        <f>'Core Indicators'!GL32</f>
        <v>2</v>
      </c>
      <c r="AE32" s="11">
        <f>'Core Indicators'!GT32</f>
        <v>2</v>
      </c>
      <c r="AF32" s="11">
        <f>'Core Indicators'!HB32</f>
        <v>2</v>
      </c>
      <c r="AG32" s="11">
        <f t="shared" si="12"/>
        <v>2</v>
      </c>
      <c r="AH32" s="11">
        <f>'Core Indicators'!HJ32</f>
        <v>2</v>
      </c>
      <c r="AI32" s="11">
        <f>'Core Indicators'!HR32</f>
        <v>2</v>
      </c>
      <c r="AJ32" s="11">
        <f t="shared" si="13"/>
        <v>2</v>
      </c>
      <c r="AK32" s="11">
        <f>'Core Indicators'!HZ32</f>
        <v>2</v>
      </c>
      <c r="AL32" s="11">
        <f>'Core Indicators'!IH32</f>
        <v>2</v>
      </c>
      <c r="AM32" s="11">
        <f>'Core Indicators'!IP32</f>
        <v>2</v>
      </c>
      <c r="AN32" s="11">
        <f t="shared" si="14"/>
        <v>2</v>
      </c>
    </row>
    <row r="33" spans="1:40" x14ac:dyDescent="0.35">
      <c r="A33" s="236" t="str">
        <f>Lists!C:C</f>
        <v>DJI001</v>
      </c>
      <c r="B33" s="190">
        <f t="shared" si="0"/>
        <v>1.9</v>
      </c>
      <c r="C33" s="191">
        <f t="shared" si="1"/>
        <v>0</v>
      </c>
      <c r="D33" s="237">
        <f t="shared" si="2"/>
        <v>2</v>
      </c>
      <c r="E33" s="236">
        <f>'Core Indicators'!R33</f>
        <v>2</v>
      </c>
      <c r="F33" s="236">
        <f>'Core Indicators'!Z33</f>
        <v>2</v>
      </c>
      <c r="G33" s="191">
        <f t="shared" si="3"/>
        <v>2</v>
      </c>
      <c r="H33" s="236">
        <f>'Core Indicators'!AH33</f>
        <v>2</v>
      </c>
      <c r="I33" s="236">
        <f>'Core Indicators'!AP33</f>
        <v>2</v>
      </c>
      <c r="J33" s="236">
        <f>'Core Indicators'!BN33</f>
        <v>2</v>
      </c>
      <c r="K33" s="236">
        <f t="shared" si="4"/>
        <v>2</v>
      </c>
      <c r="L33" s="190">
        <f t="shared" si="5"/>
        <v>2</v>
      </c>
      <c r="M33" s="237">
        <f t="shared" si="6"/>
        <v>2</v>
      </c>
      <c r="N33" s="238">
        <f>'Core Indicators'!DJ33</f>
        <v>2</v>
      </c>
      <c r="O33" s="238">
        <f>'Core Indicators'!DR33</f>
        <v>2</v>
      </c>
      <c r="P33" s="238">
        <f>'Core Indicators'!DZ33</f>
        <v>2</v>
      </c>
      <c r="Q33" s="238">
        <f>'Core Indicators'!EH33</f>
        <v>2</v>
      </c>
      <c r="R33" s="238">
        <f>'Core Indicators'!EP33</f>
        <v>2</v>
      </c>
      <c r="S33" s="191">
        <f t="shared" si="7"/>
        <v>1.6</v>
      </c>
      <c r="T33" s="191">
        <f t="shared" si="8"/>
        <v>1.1666666666666667</v>
      </c>
      <c r="U33" s="236">
        <v>1</v>
      </c>
      <c r="V33" s="236">
        <v>1</v>
      </c>
      <c r="W33" s="236">
        <f>'Core Indicators'!EX33</f>
        <v>2</v>
      </c>
      <c r="X33" s="191">
        <f t="shared" si="9"/>
        <v>1.5</v>
      </c>
      <c r="Y33" s="236">
        <v>1</v>
      </c>
      <c r="Z33" s="191">
        <f t="shared" si="10"/>
        <v>2</v>
      </c>
      <c r="AA33" s="236">
        <f>'Core Indicators'!FF33</f>
        <v>2</v>
      </c>
      <c r="AB33" s="236">
        <f t="shared" si="11"/>
        <v>2</v>
      </c>
      <c r="AC33" s="11">
        <f>'Core Indicators'!GD33</f>
        <v>2</v>
      </c>
      <c r="AD33" s="11">
        <f>'Core Indicators'!GL33</f>
        <v>2</v>
      </c>
      <c r="AE33" s="11">
        <f>'Core Indicators'!GT33</f>
        <v>2</v>
      </c>
      <c r="AF33" s="11">
        <f>'Core Indicators'!HB33</f>
        <v>2</v>
      </c>
      <c r="AG33" s="11">
        <f t="shared" si="12"/>
        <v>2</v>
      </c>
      <c r="AH33" s="11">
        <f>'Core Indicators'!HJ33</f>
        <v>2</v>
      </c>
      <c r="AI33" s="11">
        <f>'Core Indicators'!HR33</f>
        <v>2</v>
      </c>
      <c r="AJ33" s="11">
        <f t="shared" si="13"/>
        <v>2</v>
      </c>
      <c r="AK33" s="11">
        <f>'Core Indicators'!HZ33</f>
        <v>2</v>
      </c>
      <c r="AL33" s="11">
        <f>'Core Indicators'!IH33</f>
        <v>2</v>
      </c>
      <c r="AM33" s="11">
        <f>'Core Indicators'!IP33</f>
        <v>2</v>
      </c>
      <c r="AN33" s="11">
        <f t="shared" si="14"/>
        <v>2</v>
      </c>
    </row>
    <row r="34" spans="1:40" x14ac:dyDescent="0.35">
      <c r="A34" s="236" t="str">
        <f>Lists!C:C</f>
        <v>DJI002</v>
      </c>
      <c r="B34" s="190">
        <f t="shared" si="0"/>
        <v>1.8</v>
      </c>
      <c r="C34" s="191">
        <f t="shared" si="1"/>
        <v>0</v>
      </c>
      <c r="D34" s="237">
        <f t="shared" si="2"/>
        <v>1.8</v>
      </c>
      <c r="E34" s="236">
        <f>'Core Indicators'!R34</f>
        <v>1</v>
      </c>
      <c r="F34" s="236">
        <f>'Core Indicators'!Z34</f>
        <v>2</v>
      </c>
      <c r="G34" s="191">
        <f t="shared" si="3"/>
        <v>1.5</v>
      </c>
      <c r="H34" s="236">
        <f>'Core Indicators'!AH34</f>
        <v>2</v>
      </c>
      <c r="I34" s="236">
        <f>'Core Indicators'!AP34</f>
        <v>2</v>
      </c>
      <c r="J34" s="236">
        <f>'Core Indicators'!BN34</f>
        <v>2</v>
      </c>
      <c r="K34" s="236">
        <f t="shared" si="4"/>
        <v>2</v>
      </c>
      <c r="L34" s="190">
        <f t="shared" si="5"/>
        <v>2</v>
      </c>
      <c r="M34" s="237">
        <f t="shared" si="6"/>
        <v>2</v>
      </c>
      <c r="N34" s="238">
        <f>'Core Indicators'!DJ34</f>
        <v>2</v>
      </c>
      <c r="O34" s="238">
        <f>'Core Indicators'!DR34</f>
        <v>2</v>
      </c>
      <c r="P34" s="238">
        <f>'Core Indicators'!DZ34</f>
        <v>2</v>
      </c>
      <c r="Q34" s="238">
        <f>'Core Indicators'!EH34</f>
        <v>2</v>
      </c>
      <c r="R34" s="238">
        <f>'Core Indicators'!EP34</f>
        <v>2</v>
      </c>
      <c r="S34" s="191">
        <f t="shared" si="7"/>
        <v>1.6</v>
      </c>
      <c r="T34" s="191">
        <f t="shared" si="8"/>
        <v>1.1666666666666667</v>
      </c>
      <c r="U34" s="236">
        <v>1</v>
      </c>
      <c r="V34" s="236">
        <v>1</v>
      </c>
      <c r="W34" s="236">
        <f>'Core Indicators'!EX34</f>
        <v>2</v>
      </c>
      <c r="X34" s="191">
        <f t="shared" si="9"/>
        <v>1.5</v>
      </c>
      <c r="Y34" s="236">
        <v>1</v>
      </c>
      <c r="Z34" s="191">
        <f t="shared" si="10"/>
        <v>2</v>
      </c>
      <c r="AA34" s="236">
        <f>'Core Indicators'!FF34</f>
        <v>2</v>
      </c>
      <c r="AB34" s="236">
        <f t="shared" si="11"/>
        <v>2</v>
      </c>
      <c r="AC34" s="11">
        <f>'Core Indicators'!GD34</f>
        <v>2</v>
      </c>
      <c r="AD34" s="11">
        <f>'Core Indicators'!GL34</f>
        <v>2</v>
      </c>
      <c r="AE34" s="11">
        <f>'Core Indicators'!GT34</f>
        <v>2</v>
      </c>
      <c r="AF34" s="11">
        <f>'Core Indicators'!HB34</f>
        <v>2</v>
      </c>
      <c r="AG34" s="11">
        <f t="shared" si="12"/>
        <v>2</v>
      </c>
      <c r="AH34" s="11">
        <f>'Core Indicators'!HJ34</f>
        <v>2</v>
      </c>
      <c r="AI34" s="11">
        <f>'Core Indicators'!HR34</f>
        <v>2</v>
      </c>
      <c r="AJ34" s="11">
        <f t="shared" si="13"/>
        <v>2</v>
      </c>
      <c r="AK34" s="11">
        <f>'Core Indicators'!HZ34</f>
        <v>2</v>
      </c>
      <c r="AL34" s="11">
        <f>'Core Indicators'!IH34</f>
        <v>2</v>
      </c>
      <c r="AM34" s="11">
        <f>'Core Indicators'!IP34</f>
        <v>2</v>
      </c>
      <c r="AN34" s="11">
        <f t="shared" si="14"/>
        <v>2</v>
      </c>
    </row>
    <row r="35" spans="1:40" x14ac:dyDescent="0.35">
      <c r="A35" s="236" t="str">
        <f>Lists!C:C</f>
        <v>DJI003</v>
      </c>
      <c r="B35" s="190">
        <f t="shared" ref="B35:B66" si="15">IF(OR(M35="x",D35="x"),"x",ROUND((5-GEOMEAN(((5-D35)/5*4+1),((5-M35)/5*4+1),((5-M35)/5*4+1)))/4*3.5+S35*0.3,1))</f>
        <v>1.9</v>
      </c>
      <c r="C35" s="191">
        <f t="shared" ref="C35:C66" si="16">COUNTIF(E35:F35,"x")+COUNTIF(H35:I35,"x")+COUNTIF(J35:J35,"x")+COUNTIF(M35,"x")+COUNTIF(U35:W35,"x")+COUNTIF(Y35:AB35,"x")</f>
        <v>0</v>
      </c>
      <c r="D35" s="237">
        <f t="shared" ref="D35:D66" si="17">IF(OR(L35="x",G35="x"),"x",ROUND((5-GEOMEAN(((5-L35)/5*4+1),((5-L35)/5*4+1),((5-G35)/5*4+1)))/4*5,1))</f>
        <v>2</v>
      </c>
      <c r="E35" s="236">
        <f>'Core Indicators'!R35</f>
        <v>2</v>
      </c>
      <c r="F35" s="236">
        <f>'Core Indicators'!Z35</f>
        <v>2</v>
      </c>
      <c r="G35" s="191">
        <f t="shared" ref="G35:G66" si="18">IF(AND(F35="x",E35="x"),"x",IF(OR(F35="x",E35="x"),AVERAGE(E35,F35),ROUND((10-GEOMEAN(((10-E35)/10*9+1),((10-F35)/10*9+1)))/9*10,1)))</f>
        <v>2</v>
      </c>
      <c r="H35" s="236">
        <f>'Core Indicators'!AH35</f>
        <v>2</v>
      </c>
      <c r="I35" s="236">
        <f>'Core Indicators'!AP35</f>
        <v>2</v>
      </c>
      <c r="J35" s="236">
        <f>'Core Indicators'!BN35</f>
        <v>2</v>
      </c>
      <c r="K35" s="236">
        <f t="shared" ref="K35:K66" si="19">IF(AND(J35="x",I35="x"),"x",IF(OR(J35="x",I35="x"),AVERAGE(I35,J35),ROUND((10-GEOMEAN(((10-I35)/10*9+1),((10-J35)/10*9+1)))/9*10,1)))</f>
        <v>2</v>
      </c>
      <c r="L35" s="190">
        <f t="shared" ref="L35:L66" si="20">IF(AND(H35="x",K35="x"),"x",IF(OR(H35="x",K35="x"),AVERAGE(H35,K35),ROUND((10-GEOMEAN(((10-H35)/10*9+1),((10-K35)/10*9+1)))/9*10,1)))</f>
        <v>2</v>
      </c>
      <c r="M35" s="237">
        <f t="shared" ref="M35:M66" si="21">IF(N35="x","x",AVERAGE(N35:R35))</f>
        <v>2</v>
      </c>
      <c r="N35" s="238">
        <f>'Core Indicators'!DJ35</f>
        <v>2</v>
      </c>
      <c r="O35" s="238">
        <f>'Core Indicators'!DR35</f>
        <v>2</v>
      </c>
      <c r="P35" s="238">
        <f>'Core Indicators'!DZ35</f>
        <v>2</v>
      </c>
      <c r="Q35" s="238">
        <f>'Core Indicators'!EH35</f>
        <v>2</v>
      </c>
      <c r="R35" s="238">
        <f>'Core Indicators'!EP35</f>
        <v>2</v>
      </c>
      <c r="S35" s="191">
        <f t="shared" ref="S35:S66" si="22">IF(OR(Z35="x",T35="x"),T35,ROUND((10-GEOMEAN(((10-T35)/10*9+1),((10-Z35)/10*9+1)))/9*10,1))</f>
        <v>1.6</v>
      </c>
      <c r="T35" s="191">
        <f t="shared" ref="T35:T66" si="23">AVERAGE(U35,X35,Y35)</f>
        <v>1.1666666666666667</v>
      </c>
      <c r="U35" s="236">
        <v>1</v>
      </c>
      <c r="V35" s="236">
        <v>1</v>
      </c>
      <c r="W35" s="236">
        <f>'Core Indicators'!EX35</f>
        <v>2</v>
      </c>
      <c r="X35" s="191">
        <f t="shared" ref="X35:X66" si="24">AVERAGE(V35:W35)</f>
        <v>1.5</v>
      </c>
      <c r="Y35" s="236">
        <v>1</v>
      </c>
      <c r="Z35" s="191">
        <f t="shared" ref="Z35:Z66" si="25">IF(AND(AA35="x",AB35="x"),"x",AVERAGE(AA35:AB35))</f>
        <v>2</v>
      </c>
      <c r="AA35" s="236">
        <f>'Core Indicators'!FF35</f>
        <v>2</v>
      </c>
      <c r="AB35" s="236">
        <f t="shared" ref="AB35:AB66" si="26">IF(AND(AJ35="x",AN35="x",AG35="x"),"x",(AVERAGE(AJ35,AN35,AG35)))</f>
        <v>2</v>
      </c>
      <c r="AC35" s="11">
        <f>'Core Indicators'!GD35</f>
        <v>2</v>
      </c>
      <c r="AD35" s="11">
        <f>'Core Indicators'!GL35</f>
        <v>2</v>
      </c>
      <c r="AE35" s="11">
        <f>'Core Indicators'!GT35</f>
        <v>2</v>
      </c>
      <c r="AF35" s="11">
        <f>'Core Indicators'!HB35</f>
        <v>2</v>
      </c>
      <c r="AG35" s="11">
        <f t="shared" ref="AG35:AG66" si="27">IF(AND(AC35="x",AD35="x",AE35="x",AF35="x"),"x",AVERAGE(AC35:AF35))</f>
        <v>2</v>
      </c>
      <c r="AH35" s="11">
        <f>'Core Indicators'!HJ35</f>
        <v>2</v>
      </c>
      <c r="AI35" s="11">
        <f>'Core Indicators'!HR35</f>
        <v>2</v>
      </c>
      <c r="AJ35" s="11">
        <f t="shared" ref="AJ35:AJ66" si="28">IF(AND(AH35="x",AI35="x"),"x",AVERAGE(AH35:AI35))</f>
        <v>2</v>
      </c>
      <c r="AK35" s="11">
        <f>'Core Indicators'!HZ35</f>
        <v>2</v>
      </c>
      <c r="AL35" s="11">
        <f>'Core Indicators'!IH35</f>
        <v>2</v>
      </c>
      <c r="AM35" s="11">
        <f>'Core Indicators'!IP35</f>
        <v>2</v>
      </c>
      <c r="AN35" s="11">
        <f t="shared" ref="AN35:AN66" si="29">IF(AND(AK35="x",AL35="x",AM35="x"),"x",AVERAGE(AK35:AM35))</f>
        <v>2</v>
      </c>
    </row>
    <row r="36" spans="1:40" x14ac:dyDescent="0.35">
      <c r="A36" s="236" t="str">
        <f>Lists!C:C</f>
        <v>DOM002</v>
      </c>
      <c r="B36" s="190">
        <f t="shared" si="15"/>
        <v>1.9</v>
      </c>
      <c r="C36" s="191">
        <f t="shared" si="16"/>
        <v>2</v>
      </c>
      <c r="D36" s="237">
        <f t="shared" si="17"/>
        <v>2</v>
      </c>
      <c r="E36" s="236">
        <f>'Core Indicators'!R36</f>
        <v>2</v>
      </c>
      <c r="F36" s="236">
        <f>'Core Indicators'!Z36</f>
        <v>2</v>
      </c>
      <c r="G36" s="191">
        <f t="shared" si="18"/>
        <v>2</v>
      </c>
      <c r="H36" s="236">
        <f>'Core Indicators'!AH36</f>
        <v>2</v>
      </c>
      <c r="I36" s="236">
        <f>'Core Indicators'!AP36</f>
        <v>2</v>
      </c>
      <c r="J36" s="236" t="str">
        <f>'Core Indicators'!BN36</f>
        <v>x</v>
      </c>
      <c r="K36" s="236">
        <f t="shared" si="19"/>
        <v>2</v>
      </c>
      <c r="L36" s="190">
        <f t="shared" si="20"/>
        <v>2</v>
      </c>
      <c r="M36" s="237">
        <f t="shared" si="21"/>
        <v>2</v>
      </c>
      <c r="N36" s="238">
        <f>'Core Indicators'!DJ36</f>
        <v>2</v>
      </c>
      <c r="O36" s="238">
        <f>'Core Indicators'!DR36</f>
        <v>2</v>
      </c>
      <c r="P36" s="238">
        <f>'Core Indicators'!DZ36</f>
        <v>2</v>
      </c>
      <c r="Q36" s="238" t="str">
        <f>'Core Indicators'!EH36</f>
        <v>x</v>
      </c>
      <c r="R36" s="238" t="str">
        <f>'Core Indicators'!EP36</f>
        <v>x</v>
      </c>
      <c r="S36" s="191">
        <f t="shared" si="22"/>
        <v>1.5</v>
      </c>
      <c r="T36" s="191">
        <f t="shared" si="23"/>
        <v>1</v>
      </c>
      <c r="U36" s="236">
        <v>1</v>
      </c>
      <c r="V36" s="236">
        <v>1</v>
      </c>
      <c r="W36" s="236" t="str">
        <f>'Core Indicators'!EX36</f>
        <v>x</v>
      </c>
      <c r="X36" s="191">
        <f t="shared" si="24"/>
        <v>1</v>
      </c>
      <c r="Y36" s="236">
        <v>1</v>
      </c>
      <c r="Z36" s="191">
        <f t="shared" si="25"/>
        <v>2</v>
      </c>
      <c r="AA36" s="236">
        <f>'Core Indicators'!FF36</f>
        <v>2</v>
      </c>
      <c r="AB36" s="236">
        <f t="shared" si="26"/>
        <v>2</v>
      </c>
      <c r="AC36" s="11">
        <f>'Core Indicators'!GD36</f>
        <v>2</v>
      </c>
      <c r="AD36" s="11">
        <f>'Core Indicators'!GL36</f>
        <v>2</v>
      </c>
      <c r="AE36" s="11">
        <f>'Core Indicators'!GT36</f>
        <v>2</v>
      </c>
      <c r="AF36" s="11">
        <f>'Core Indicators'!HB36</f>
        <v>2</v>
      </c>
      <c r="AG36" s="11">
        <f t="shared" si="27"/>
        <v>2</v>
      </c>
      <c r="AH36" s="11">
        <f>'Core Indicators'!HJ36</f>
        <v>2</v>
      </c>
      <c r="AI36" s="11">
        <f>'Core Indicators'!HR36</f>
        <v>2</v>
      </c>
      <c r="AJ36" s="11">
        <f t="shared" si="28"/>
        <v>2</v>
      </c>
      <c r="AK36" s="11">
        <f>'Core Indicators'!HZ36</f>
        <v>2</v>
      </c>
      <c r="AL36" s="11">
        <f>'Core Indicators'!IH36</f>
        <v>2</v>
      </c>
      <c r="AM36" s="11">
        <f>'Core Indicators'!IP36</f>
        <v>2</v>
      </c>
      <c r="AN36" s="11">
        <f t="shared" si="29"/>
        <v>2</v>
      </c>
    </row>
    <row r="37" spans="1:40" x14ac:dyDescent="0.35">
      <c r="A37" s="236" t="str">
        <f>Lists!C:C</f>
        <v>DZA002</v>
      </c>
      <c r="B37" s="190">
        <f t="shared" si="15"/>
        <v>2.4</v>
      </c>
      <c r="C37" s="191">
        <f t="shared" si="16"/>
        <v>0</v>
      </c>
      <c r="D37" s="237">
        <f t="shared" si="17"/>
        <v>2.7</v>
      </c>
      <c r="E37" s="236">
        <f>'Core Indicators'!R37</f>
        <v>2</v>
      </c>
      <c r="F37" s="236">
        <f>'Core Indicators'!Z37</f>
        <v>2</v>
      </c>
      <c r="G37" s="191">
        <f t="shared" si="18"/>
        <v>2</v>
      </c>
      <c r="H37" s="236">
        <f>'Core Indicators'!AH37</f>
        <v>3</v>
      </c>
      <c r="I37" s="236">
        <f>'Core Indicators'!AP37</f>
        <v>3</v>
      </c>
      <c r="J37" s="236">
        <f>'Core Indicators'!BN37</f>
        <v>3</v>
      </c>
      <c r="K37" s="236">
        <f t="shared" si="19"/>
        <v>3</v>
      </c>
      <c r="L37" s="190">
        <f t="shared" si="20"/>
        <v>3</v>
      </c>
      <c r="M37" s="237">
        <f t="shared" si="21"/>
        <v>2.6</v>
      </c>
      <c r="N37" s="238">
        <f>'Core Indicators'!DJ37</f>
        <v>2</v>
      </c>
      <c r="O37" s="238">
        <f>'Core Indicators'!DR37</f>
        <v>2</v>
      </c>
      <c r="P37" s="238">
        <f>'Core Indicators'!DZ37</f>
        <v>3</v>
      </c>
      <c r="Q37" s="238">
        <f>'Core Indicators'!EH37</f>
        <v>3</v>
      </c>
      <c r="R37" s="238">
        <f>'Core Indicators'!EP37</f>
        <v>3</v>
      </c>
      <c r="S37" s="191">
        <f t="shared" si="22"/>
        <v>1.7</v>
      </c>
      <c r="T37" s="191">
        <f t="shared" si="23"/>
        <v>1.3333333333333333</v>
      </c>
      <c r="U37" s="236">
        <v>1</v>
      </c>
      <c r="V37" s="236">
        <v>1</v>
      </c>
      <c r="W37" s="236">
        <f>'Core Indicators'!EX37</f>
        <v>3</v>
      </c>
      <c r="X37" s="191">
        <f t="shared" si="24"/>
        <v>2</v>
      </c>
      <c r="Y37" s="236">
        <v>1</v>
      </c>
      <c r="Z37" s="191">
        <f t="shared" si="25"/>
        <v>2</v>
      </c>
      <c r="AA37" s="236">
        <f>'Core Indicators'!FF37</f>
        <v>2</v>
      </c>
      <c r="AB37" s="236">
        <f t="shared" si="26"/>
        <v>2</v>
      </c>
      <c r="AC37" s="11">
        <f>'Core Indicators'!GD37</f>
        <v>2</v>
      </c>
      <c r="AD37" s="11">
        <f>'Core Indicators'!GL37</f>
        <v>2</v>
      </c>
      <c r="AE37" s="11">
        <f>'Core Indicators'!GT37</f>
        <v>2</v>
      </c>
      <c r="AF37" s="11">
        <f>'Core Indicators'!HB37</f>
        <v>2</v>
      </c>
      <c r="AG37" s="11">
        <f t="shared" si="27"/>
        <v>2</v>
      </c>
      <c r="AH37" s="11">
        <f>'Core Indicators'!HJ37</f>
        <v>2</v>
      </c>
      <c r="AI37" s="11">
        <f>'Core Indicators'!HR37</f>
        <v>2</v>
      </c>
      <c r="AJ37" s="11">
        <f t="shared" si="28"/>
        <v>2</v>
      </c>
      <c r="AK37" s="11">
        <f>'Core Indicators'!HZ37</f>
        <v>2</v>
      </c>
      <c r="AL37" s="11">
        <f>'Core Indicators'!IH37</f>
        <v>2</v>
      </c>
      <c r="AM37" s="11">
        <f>'Core Indicators'!IP37</f>
        <v>2</v>
      </c>
      <c r="AN37" s="11">
        <f t="shared" si="29"/>
        <v>2</v>
      </c>
    </row>
    <row r="38" spans="1:40" x14ac:dyDescent="0.35">
      <c r="A38" s="236" t="str">
        <f>Lists!C:C</f>
        <v>DZA003</v>
      </c>
      <c r="B38" s="190">
        <f t="shared" si="15"/>
        <v>2.7</v>
      </c>
      <c r="C38" s="191">
        <f t="shared" si="16"/>
        <v>0</v>
      </c>
      <c r="D38" s="237">
        <f t="shared" si="17"/>
        <v>3</v>
      </c>
      <c r="E38" s="236">
        <f>'Core Indicators'!R38</f>
        <v>3</v>
      </c>
      <c r="F38" s="236">
        <f>'Core Indicators'!Z38</f>
        <v>3</v>
      </c>
      <c r="G38" s="191">
        <f t="shared" si="18"/>
        <v>3</v>
      </c>
      <c r="H38" s="236">
        <f>'Core Indicators'!AH38</f>
        <v>3</v>
      </c>
      <c r="I38" s="236">
        <f>'Core Indicators'!AP38</f>
        <v>3</v>
      </c>
      <c r="J38" s="236">
        <f>'Core Indicators'!BN38</f>
        <v>3</v>
      </c>
      <c r="K38" s="236">
        <f t="shared" si="19"/>
        <v>3</v>
      </c>
      <c r="L38" s="190">
        <f t="shared" si="20"/>
        <v>3</v>
      </c>
      <c r="M38" s="237">
        <f t="shared" si="21"/>
        <v>3</v>
      </c>
      <c r="N38" s="238">
        <f>'Core Indicators'!DJ38</f>
        <v>3</v>
      </c>
      <c r="O38" s="238">
        <f>'Core Indicators'!DR38</f>
        <v>3</v>
      </c>
      <c r="P38" s="238">
        <f>'Core Indicators'!DZ38</f>
        <v>3</v>
      </c>
      <c r="Q38" s="238">
        <f>'Core Indicators'!EH38</f>
        <v>3</v>
      </c>
      <c r="R38" s="238">
        <f>'Core Indicators'!EP38</f>
        <v>3</v>
      </c>
      <c r="S38" s="191">
        <f t="shared" si="22"/>
        <v>1.9</v>
      </c>
      <c r="T38" s="191">
        <f t="shared" si="23"/>
        <v>1.3333333333333333</v>
      </c>
      <c r="U38" s="236">
        <v>1</v>
      </c>
      <c r="V38" s="236">
        <v>1</v>
      </c>
      <c r="W38" s="236">
        <f>'Core Indicators'!EX38</f>
        <v>3</v>
      </c>
      <c r="X38" s="191">
        <f t="shared" si="24"/>
        <v>2</v>
      </c>
      <c r="Y38" s="236">
        <v>1</v>
      </c>
      <c r="Z38" s="191">
        <f t="shared" si="25"/>
        <v>2.5</v>
      </c>
      <c r="AA38" s="236">
        <f>'Core Indicators'!FF38</f>
        <v>3</v>
      </c>
      <c r="AB38" s="236">
        <f t="shared" si="26"/>
        <v>2</v>
      </c>
      <c r="AC38" s="11">
        <f>'Core Indicators'!GD38</f>
        <v>2</v>
      </c>
      <c r="AD38" s="11">
        <f>'Core Indicators'!GL38</f>
        <v>2</v>
      </c>
      <c r="AE38" s="11">
        <f>'Core Indicators'!GT38</f>
        <v>2</v>
      </c>
      <c r="AF38" s="11">
        <f>'Core Indicators'!HB38</f>
        <v>2</v>
      </c>
      <c r="AG38" s="11">
        <f t="shared" si="27"/>
        <v>2</v>
      </c>
      <c r="AH38" s="11">
        <f>'Core Indicators'!HJ38</f>
        <v>2</v>
      </c>
      <c r="AI38" s="11">
        <f>'Core Indicators'!HR38</f>
        <v>2</v>
      </c>
      <c r="AJ38" s="11">
        <f t="shared" si="28"/>
        <v>2</v>
      </c>
      <c r="AK38" s="11">
        <f>'Core Indicators'!HZ38</f>
        <v>2</v>
      </c>
      <c r="AL38" s="11">
        <f>'Core Indicators'!IH38</f>
        <v>2</v>
      </c>
      <c r="AM38" s="11">
        <f>'Core Indicators'!IP38</f>
        <v>2</v>
      </c>
      <c r="AN38" s="11">
        <f t="shared" si="29"/>
        <v>2</v>
      </c>
    </row>
    <row r="39" spans="1:40" x14ac:dyDescent="0.35">
      <c r="A39" s="236" t="str">
        <f>Lists!C:C</f>
        <v>DZA004</v>
      </c>
      <c r="B39" s="190">
        <f t="shared" si="15"/>
        <v>2.5</v>
      </c>
      <c r="C39" s="191">
        <f t="shared" si="16"/>
        <v>0</v>
      </c>
      <c r="D39" s="237">
        <f t="shared" si="17"/>
        <v>2.7</v>
      </c>
      <c r="E39" s="236">
        <f>'Core Indicators'!R39</f>
        <v>2</v>
      </c>
      <c r="F39" s="236">
        <f>'Core Indicators'!Z39</f>
        <v>2</v>
      </c>
      <c r="G39" s="191">
        <f t="shared" si="18"/>
        <v>2</v>
      </c>
      <c r="H39" s="236">
        <f>'Core Indicators'!AH39</f>
        <v>3</v>
      </c>
      <c r="I39" s="236">
        <f>'Core Indicators'!AP39</f>
        <v>3</v>
      </c>
      <c r="J39" s="236">
        <f>'Core Indicators'!BN39</f>
        <v>3</v>
      </c>
      <c r="K39" s="236">
        <f t="shared" si="19"/>
        <v>3</v>
      </c>
      <c r="L39" s="190">
        <f t="shared" si="20"/>
        <v>3</v>
      </c>
      <c r="M39" s="237">
        <f t="shared" si="21"/>
        <v>3</v>
      </c>
      <c r="N39" s="238">
        <f>'Core Indicators'!DJ39</f>
        <v>3</v>
      </c>
      <c r="O39" s="238">
        <f>'Core Indicators'!DR39</f>
        <v>3</v>
      </c>
      <c r="P39" s="238">
        <f>'Core Indicators'!DZ39</f>
        <v>3</v>
      </c>
      <c r="Q39" s="238">
        <f>'Core Indicators'!EH39</f>
        <v>3</v>
      </c>
      <c r="R39" s="238">
        <f>'Core Indicators'!EP39</f>
        <v>3</v>
      </c>
      <c r="S39" s="191">
        <f t="shared" si="22"/>
        <v>1.4</v>
      </c>
      <c r="T39" s="191">
        <f t="shared" si="23"/>
        <v>1.3333333333333333</v>
      </c>
      <c r="U39" s="236">
        <v>1</v>
      </c>
      <c r="V39" s="236">
        <v>1</v>
      </c>
      <c r="W39" s="236">
        <f>'Core Indicators'!EX39</f>
        <v>3</v>
      </c>
      <c r="X39" s="191">
        <f t="shared" si="24"/>
        <v>2</v>
      </c>
      <c r="Y39" s="236">
        <v>1</v>
      </c>
      <c r="Z39" s="191">
        <f t="shared" si="25"/>
        <v>1.5</v>
      </c>
      <c r="AA39" s="236">
        <f>'Core Indicators'!FF39</f>
        <v>1</v>
      </c>
      <c r="AB39" s="236">
        <f t="shared" si="26"/>
        <v>2</v>
      </c>
      <c r="AC39" s="11">
        <f>'Core Indicators'!GD39</f>
        <v>2</v>
      </c>
      <c r="AD39" s="11">
        <f>'Core Indicators'!GL39</f>
        <v>2</v>
      </c>
      <c r="AE39" s="11">
        <f>'Core Indicators'!GT39</f>
        <v>2</v>
      </c>
      <c r="AF39" s="11">
        <f>'Core Indicators'!HB39</f>
        <v>2</v>
      </c>
      <c r="AG39" s="11">
        <f t="shared" si="27"/>
        <v>2</v>
      </c>
      <c r="AH39" s="11">
        <f>'Core Indicators'!HJ39</f>
        <v>2</v>
      </c>
      <c r="AI39" s="11">
        <f>'Core Indicators'!HR39</f>
        <v>2</v>
      </c>
      <c r="AJ39" s="11">
        <f t="shared" si="28"/>
        <v>2</v>
      </c>
      <c r="AK39" s="11">
        <f>'Core Indicators'!HZ39</f>
        <v>2</v>
      </c>
      <c r="AL39" s="11">
        <f>'Core Indicators'!IH39</f>
        <v>2</v>
      </c>
      <c r="AM39" s="11">
        <f>'Core Indicators'!IP39</f>
        <v>2</v>
      </c>
      <c r="AN39" s="11">
        <f t="shared" si="29"/>
        <v>2</v>
      </c>
    </row>
    <row r="40" spans="1:40" x14ac:dyDescent="0.35">
      <c r="A40" s="236" t="str">
        <f>Lists!C:C</f>
        <v>ECU002</v>
      </c>
      <c r="B40" s="190">
        <f t="shared" si="15"/>
        <v>1.9</v>
      </c>
      <c r="C40" s="191">
        <f t="shared" si="16"/>
        <v>0</v>
      </c>
      <c r="D40" s="237">
        <f t="shared" si="17"/>
        <v>2</v>
      </c>
      <c r="E40" s="236">
        <f>'Core Indicators'!R40</f>
        <v>2</v>
      </c>
      <c r="F40" s="236">
        <f>'Core Indicators'!Z40</f>
        <v>2</v>
      </c>
      <c r="G40" s="191">
        <f t="shared" si="18"/>
        <v>2</v>
      </c>
      <c r="H40" s="236">
        <f>'Core Indicators'!AH40</f>
        <v>2</v>
      </c>
      <c r="I40" s="236">
        <f>'Core Indicators'!AP40</f>
        <v>2</v>
      </c>
      <c r="J40" s="236">
        <f>'Core Indicators'!BN40</f>
        <v>2</v>
      </c>
      <c r="K40" s="236">
        <f t="shared" si="19"/>
        <v>2</v>
      </c>
      <c r="L40" s="190">
        <f t="shared" si="20"/>
        <v>2</v>
      </c>
      <c r="M40" s="237">
        <f t="shared" si="21"/>
        <v>2</v>
      </c>
      <c r="N40" s="238">
        <f>'Core Indicators'!DJ40</f>
        <v>2</v>
      </c>
      <c r="O40" s="238">
        <f>'Core Indicators'!DR40</f>
        <v>2</v>
      </c>
      <c r="P40" s="238">
        <f>'Core Indicators'!DZ40</f>
        <v>2</v>
      </c>
      <c r="Q40" s="238" t="str">
        <f>'Core Indicators'!EH40</f>
        <v>x</v>
      </c>
      <c r="R40" s="238" t="str">
        <f>'Core Indicators'!EP40</f>
        <v>x</v>
      </c>
      <c r="S40" s="191">
        <f t="shared" si="22"/>
        <v>1.6</v>
      </c>
      <c r="T40" s="191">
        <f t="shared" si="23"/>
        <v>1.1666666666666667</v>
      </c>
      <c r="U40" s="236">
        <v>1</v>
      </c>
      <c r="V40" s="236">
        <v>1</v>
      </c>
      <c r="W40" s="236">
        <f>'Core Indicators'!EX40</f>
        <v>2</v>
      </c>
      <c r="X40" s="191">
        <f t="shared" si="24"/>
        <v>1.5</v>
      </c>
      <c r="Y40" s="236">
        <v>1</v>
      </c>
      <c r="Z40" s="191">
        <f t="shared" si="25"/>
        <v>2</v>
      </c>
      <c r="AA40" s="236">
        <f>'Core Indicators'!FF40</f>
        <v>2</v>
      </c>
      <c r="AB40" s="236">
        <f t="shared" si="26"/>
        <v>2</v>
      </c>
      <c r="AC40" s="11">
        <f>'Core Indicators'!GD40</f>
        <v>2</v>
      </c>
      <c r="AD40" s="11">
        <f>'Core Indicators'!GL40</f>
        <v>2</v>
      </c>
      <c r="AE40" s="11">
        <f>'Core Indicators'!GT40</f>
        <v>2</v>
      </c>
      <c r="AF40" s="11">
        <f>'Core Indicators'!HB40</f>
        <v>2</v>
      </c>
      <c r="AG40" s="11">
        <f t="shared" si="27"/>
        <v>2</v>
      </c>
      <c r="AH40" s="11">
        <f>'Core Indicators'!HJ40</f>
        <v>2</v>
      </c>
      <c r="AI40" s="11">
        <f>'Core Indicators'!HR40</f>
        <v>2</v>
      </c>
      <c r="AJ40" s="11">
        <f t="shared" si="28"/>
        <v>2</v>
      </c>
      <c r="AK40" s="11">
        <f>'Core Indicators'!HZ40</f>
        <v>2</v>
      </c>
      <c r="AL40" s="11">
        <f>'Core Indicators'!IH40</f>
        <v>2</v>
      </c>
      <c r="AM40" s="11">
        <f>'Core Indicators'!IP40</f>
        <v>2</v>
      </c>
      <c r="AN40" s="11">
        <f t="shared" si="29"/>
        <v>2</v>
      </c>
    </row>
    <row r="41" spans="1:40" x14ac:dyDescent="0.35">
      <c r="A41" s="236" t="str">
        <f>Lists!C:C</f>
        <v>EGY004</v>
      </c>
      <c r="B41" s="190">
        <f t="shared" si="15"/>
        <v>2</v>
      </c>
      <c r="C41" s="191">
        <f t="shared" si="16"/>
        <v>0</v>
      </c>
      <c r="D41" s="237">
        <f t="shared" si="17"/>
        <v>2.2000000000000002</v>
      </c>
      <c r="E41" s="236">
        <f>'Core Indicators'!R41</f>
        <v>2</v>
      </c>
      <c r="F41" s="236">
        <f>'Core Indicators'!Z41</f>
        <v>2</v>
      </c>
      <c r="G41" s="191">
        <f t="shared" si="18"/>
        <v>2</v>
      </c>
      <c r="H41" s="236">
        <f>'Core Indicators'!AH41</f>
        <v>2</v>
      </c>
      <c r="I41" s="236">
        <f>'Core Indicators'!AP41</f>
        <v>2</v>
      </c>
      <c r="J41" s="236">
        <f>'Core Indicators'!BN41</f>
        <v>3</v>
      </c>
      <c r="K41" s="236">
        <f t="shared" si="19"/>
        <v>2.5</v>
      </c>
      <c r="L41" s="190">
        <f t="shared" si="20"/>
        <v>2.2999999999999998</v>
      </c>
      <c r="M41" s="237">
        <f t="shared" si="21"/>
        <v>2</v>
      </c>
      <c r="N41" s="238">
        <f>'Core Indicators'!DJ41</f>
        <v>2</v>
      </c>
      <c r="O41" s="238">
        <f>'Core Indicators'!DR41</f>
        <v>2</v>
      </c>
      <c r="P41" s="238">
        <f>'Core Indicators'!DZ41</f>
        <v>2</v>
      </c>
      <c r="Q41" s="238">
        <f>'Core Indicators'!EH41</f>
        <v>2</v>
      </c>
      <c r="R41" s="238">
        <f>'Core Indicators'!EP41</f>
        <v>2</v>
      </c>
      <c r="S41" s="191">
        <f t="shared" si="22"/>
        <v>1.7</v>
      </c>
      <c r="T41" s="191">
        <f t="shared" si="23"/>
        <v>1.3333333333333333</v>
      </c>
      <c r="U41" s="236">
        <v>1</v>
      </c>
      <c r="V41" s="236">
        <v>1</v>
      </c>
      <c r="W41" s="236">
        <f>'Core Indicators'!EX41</f>
        <v>3</v>
      </c>
      <c r="X41" s="191">
        <f t="shared" si="24"/>
        <v>2</v>
      </c>
      <c r="Y41" s="236">
        <v>1</v>
      </c>
      <c r="Z41" s="191">
        <f t="shared" si="25"/>
        <v>2</v>
      </c>
      <c r="AA41" s="236">
        <f>'Core Indicators'!FF41</f>
        <v>2</v>
      </c>
      <c r="AB41" s="236">
        <f t="shared" si="26"/>
        <v>2</v>
      </c>
      <c r="AC41" s="11">
        <f>'Core Indicators'!GD41</f>
        <v>2</v>
      </c>
      <c r="AD41" s="11">
        <f>'Core Indicators'!GL41</f>
        <v>2</v>
      </c>
      <c r="AE41" s="11">
        <f>'Core Indicators'!GT41</f>
        <v>2</v>
      </c>
      <c r="AF41" s="11">
        <f>'Core Indicators'!HB41</f>
        <v>2</v>
      </c>
      <c r="AG41" s="11">
        <f t="shared" si="27"/>
        <v>2</v>
      </c>
      <c r="AH41" s="11">
        <f>'Core Indicators'!HJ41</f>
        <v>2</v>
      </c>
      <c r="AI41" s="11">
        <f>'Core Indicators'!HR41</f>
        <v>2</v>
      </c>
      <c r="AJ41" s="11">
        <f t="shared" si="28"/>
        <v>2</v>
      </c>
      <c r="AK41" s="11">
        <f>'Core Indicators'!HZ41</f>
        <v>2</v>
      </c>
      <c r="AL41" s="11">
        <f>'Core Indicators'!IH41</f>
        <v>2</v>
      </c>
      <c r="AM41" s="11">
        <f>'Core Indicators'!IP41</f>
        <v>2</v>
      </c>
      <c r="AN41" s="11">
        <f t="shared" si="29"/>
        <v>2</v>
      </c>
    </row>
    <row r="42" spans="1:40" x14ac:dyDescent="0.35">
      <c r="A42" s="236" t="str">
        <f>Lists!C:C</f>
        <v>ERI001</v>
      </c>
      <c r="B42" s="190">
        <f t="shared" si="15"/>
        <v>2.2999999999999998</v>
      </c>
      <c r="C42" s="191">
        <f t="shared" si="16"/>
        <v>0</v>
      </c>
      <c r="D42" s="237">
        <f t="shared" si="17"/>
        <v>2.8</v>
      </c>
      <c r="E42" s="236">
        <f>'Core Indicators'!R42</f>
        <v>2</v>
      </c>
      <c r="F42" s="236">
        <f>'Core Indicators'!Z42</f>
        <v>3</v>
      </c>
      <c r="G42" s="191">
        <f t="shared" si="18"/>
        <v>2.5</v>
      </c>
      <c r="H42" s="236">
        <f>'Core Indicators'!AH42</f>
        <v>3</v>
      </c>
      <c r="I42" s="236">
        <f>'Core Indicators'!AP42</f>
        <v>3</v>
      </c>
      <c r="J42" s="236">
        <f>'Core Indicators'!BN42</f>
        <v>3</v>
      </c>
      <c r="K42" s="236">
        <f t="shared" si="19"/>
        <v>3</v>
      </c>
      <c r="L42" s="190">
        <f t="shared" si="20"/>
        <v>3</v>
      </c>
      <c r="M42" s="237">
        <f t="shared" si="21"/>
        <v>2.3333333333333335</v>
      </c>
      <c r="N42" s="238">
        <f>'Core Indicators'!DJ42</f>
        <v>2</v>
      </c>
      <c r="O42" s="238">
        <f>'Core Indicators'!DR42</f>
        <v>2</v>
      </c>
      <c r="P42" s="238">
        <f>'Core Indicators'!DZ42</f>
        <v>3</v>
      </c>
      <c r="Q42" s="238" t="str">
        <f>'Core Indicators'!EH42</f>
        <v>x</v>
      </c>
      <c r="R42" s="238" t="str">
        <f>'Core Indicators'!EP42</f>
        <v>x</v>
      </c>
      <c r="S42" s="191">
        <f t="shared" si="22"/>
        <v>1.7</v>
      </c>
      <c r="T42" s="191">
        <f t="shared" si="23"/>
        <v>1.3333333333333333</v>
      </c>
      <c r="U42" s="236">
        <v>1</v>
      </c>
      <c r="V42" s="236">
        <v>1</v>
      </c>
      <c r="W42" s="236">
        <f>'Core Indicators'!EX42</f>
        <v>3</v>
      </c>
      <c r="X42" s="191">
        <f t="shared" si="24"/>
        <v>2</v>
      </c>
      <c r="Y42" s="236">
        <v>1</v>
      </c>
      <c r="Z42" s="191">
        <f t="shared" si="25"/>
        <v>2</v>
      </c>
      <c r="AA42" s="236">
        <f>'Core Indicators'!FF42</f>
        <v>2</v>
      </c>
      <c r="AB42" s="236">
        <f t="shared" si="26"/>
        <v>2</v>
      </c>
      <c r="AC42" s="11">
        <f>'Core Indicators'!GD42</f>
        <v>2</v>
      </c>
      <c r="AD42" s="11">
        <f>'Core Indicators'!GL42</f>
        <v>2</v>
      </c>
      <c r="AE42" s="11">
        <f>'Core Indicators'!GT42</f>
        <v>2</v>
      </c>
      <c r="AF42" s="11">
        <f>'Core Indicators'!HB42</f>
        <v>2</v>
      </c>
      <c r="AG42" s="11">
        <f t="shared" si="27"/>
        <v>2</v>
      </c>
      <c r="AH42" s="11">
        <f>'Core Indicators'!HJ42</f>
        <v>2</v>
      </c>
      <c r="AI42" s="11">
        <f>'Core Indicators'!HR42</f>
        <v>2</v>
      </c>
      <c r="AJ42" s="11">
        <f t="shared" si="28"/>
        <v>2</v>
      </c>
      <c r="AK42" s="11">
        <f>'Core Indicators'!HZ42</f>
        <v>2</v>
      </c>
      <c r="AL42" s="11">
        <f>'Core Indicators'!IH42</f>
        <v>2</v>
      </c>
      <c r="AM42" s="11">
        <f>'Core Indicators'!IP42</f>
        <v>2</v>
      </c>
      <c r="AN42" s="11">
        <f t="shared" si="29"/>
        <v>2</v>
      </c>
    </row>
    <row r="43" spans="1:40" x14ac:dyDescent="0.35">
      <c r="A43" s="236" t="str">
        <f>Lists!C:C</f>
        <v>ESP002</v>
      </c>
      <c r="B43" s="190">
        <f t="shared" si="15"/>
        <v>2</v>
      </c>
      <c r="C43" s="191">
        <f t="shared" si="16"/>
        <v>0</v>
      </c>
      <c r="D43" s="237">
        <f t="shared" si="17"/>
        <v>2.2000000000000002</v>
      </c>
      <c r="E43" s="236">
        <f>'Core Indicators'!R43</f>
        <v>2</v>
      </c>
      <c r="F43" s="236">
        <f>'Core Indicators'!Z43</f>
        <v>2</v>
      </c>
      <c r="G43" s="191">
        <f t="shared" si="18"/>
        <v>2</v>
      </c>
      <c r="H43" s="236">
        <f>'Core Indicators'!AH43</f>
        <v>2</v>
      </c>
      <c r="I43" s="236">
        <f>'Core Indicators'!AP43</f>
        <v>2</v>
      </c>
      <c r="J43" s="236">
        <f>'Core Indicators'!BN43</f>
        <v>3</v>
      </c>
      <c r="K43" s="236">
        <f t="shared" si="19"/>
        <v>2.5</v>
      </c>
      <c r="L43" s="190">
        <f t="shared" si="20"/>
        <v>2.2999999999999998</v>
      </c>
      <c r="M43" s="237">
        <f t="shared" si="21"/>
        <v>2</v>
      </c>
      <c r="N43" s="238">
        <f>'Core Indicators'!DJ43</f>
        <v>2</v>
      </c>
      <c r="O43" s="238">
        <f>'Core Indicators'!DR43</f>
        <v>2</v>
      </c>
      <c r="P43" s="238">
        <f>'Core Indicators'!DZ43</f>
        <v>2</v>
      </c>
      <c r="Q43" s="238">
        <f>'Core Indicators'!EH43</f>
        <v>2</v>
      </c>
      <c r="R43" s="238">
        <f>'Core Indicators'!EP43</f>
        <v>2</v>
      </c>
      <c r="S43" s="191">
        <f t="shared" si="22"/>
        <v>1.9</v>
      </c>
      <c r="T43" s="191">
        <f t="shared" si="23"/>
        <v>1.3333333333333333</v>
      </c>
      <c r="U43" s="236">
        <v>1</v>
      </c>
      <c r="V43" s="236">
        <v>1</v>
      </c>
      <c r="W43" s="236">
        <f>'Core Indicators'!EX43</f>
        <v>3</v>
      </c>
      <c r="X43" s="191">
        <f t="shared" si="24"/>
        <v>2</v>
      </c>
      <c r="Y43" s="236">
        <v>1</v>
      </c>
      <c r="Z43" s="191">
        <f t="shared" si="25"/>
        <v>2.5</v>
      </c>
      <c r="AA43" s="236">
        <f>'Core Indicators'!FF43</f>
        <v>3</v>
      </c>
      <c r="AB43" s="236">
        <f t="shared" si="26"/>
        <v>2</v>
      </c>
      <c r="AC43" s="11">
        <f>'Core Indicators'!GD43</f>
        <v>2</v>
      </c>
      <c r="AD43" s="11">
        <f>'Core Indicators'!GL43</f>
        <v>2</v>
      </c>
      <c r="AE43" s="11">
        <f>'Core Indicators'!GT43</f>
        <v>2</v>
      </c>
      <c r="AF43" s="11">
        <f>'Core Indicators'!HB43</f>
        <v>2</v>
      </c>
      <c r="AG43" s="11">
        <f t="shared" si="27"/>
        <v>2</v>
      </c>
      <c r="AH43" s="11">
        <f>'Core Indicators'!HJ43</f>
        <v>2</v>
      </c>
      <c r="AI43" s="11">
        <f>'Core Indicators'!HR43</f>
        <v>2</v>
      </c>
      <c r="AJ43" s="11">
        <f t="shared" si="28"/>
        <v>2</v>
      </c>
      <c r="AK43" s="11">
        <f>'Core Indicators'!HZ43</f>
        <v>2</v>
      </c>
      <c r="AL43" s="11">
        <f>'Core Indicators'!IH43</f>
        <v>2</v>
      </c>
      <c r="AM43" s="11">
        <f>'Core Indicators'!IP43</f>
        <v>2</v>
      </c>
      <c r="AN43" s="11">
        <f t="shared" si="29"/>
        <v>2</v>
      </c>
    </row>
    <row r="44" spans="1:40" x14ac:dyDescent="0.35">
      <c r="A44" s="236" t="str">
        <f>Lists!C:C</f>
        <v>EST002</v>
      </c>
      <c r="B44" s="190">
        <f t="shared" si="15"/>
        <v>1.9</v>
      </c>
      <c r="C44" s="191">
        <f t="shared" si="16"/>
        <v>0</v>
      </c>
      <c r="D44" s="237">
        <f t="shared" si="17"/>
        <v>2</v>
      </c>
      <c r="E44" s="236">
        <f>'Core Indicators'!R44</f>
        <v>2</v>
      </c>
      <c r="F44" s="236">
        <f>'Core Indicators'!Z44</f>
        <v>2</v>
      </c>
      <c r="G44" s="191">
        <f t="shared" si="18"/>
        <v>2</v>
      </c>
      <c r="H44" s="236">
        <f>'Core Indicators'!AH44</f>
        <v>2</v>
      </c>
      <c r="I44" s="236">
        <f>'Core Indicators'!AP44</f>
        <v>2</v>
      </c>
      <c r="J44" s="236">
        <f>'Core Indicators'!BN44</f>
        <v>2</v>
      </c>
      <c r="K44" s="236">
        <f t="shared" si="19"/>
        <v>2</v>
      </c>
      <c r="L44" s="190">
        <f t="shared" si="20"/>
        <v>2</v>
      </c>
      <c r="M44" s="237">
        <f t="shared" si="21"/>
        <v>2</v>
      </c>
      <c r="N44" s="238">
        <f>'Core Indicators'!DJ44</f>
        <v>2</v>
      </c>
      <c r="O44" s="238">
        <f>'Core Indicators'!DR44</f>
        <v>2</v>
      </c>
      <c r="P44" s="238">
        <f>'Core Indicators'!DZ44</f>
        <v>2</v>
      </c>
      <c r="Q44" s="238">
        <f>'Core Indicators'!EH44</f>
        <v>2</v>
      </c>
      <c r="R44" s="238">
        <f>'Core Indicators'!EP44</f>
        <v>2</v>
      </c>
      <c r="S44" s="191">
        <f t="shared" si="22"/>
        <v>1.6</v>
      </c>
      <c r="T44" s="191">
        <f t="shared" si="23"/>
        <v>1.1666666666666667</v>
      </c>
      <c r="U44" s="236">
        <v>1</v>
      </c>
      <c r="V44" s="236">
        <v>1</v>
      </c>
      <c r="W44" s="236">
        <f>'Core Indicators'!EX44</f>
        <v>2</v>
      </c>
      <c r="X44" s="191">
        <f t="shared" si="24"/>
        <v>1.5</v>
      </c>
      <c r="Y44" s="236">
        <v>1</v>
      </c>
      <c r="Z44" s="191">
        <f t="shared" si="25"/>
        <v>2</v>
      </c>
      <c r="AA44" s="236">
        <f>'Core Indicators'!FF44</f>
        <v>2</v>
      </c>
      <c r="AB44" s="236">
        <f t="shared" si="26"/>
        <v>2</v>
      </c>
      <c r="AC44" s="11">
        <f>'Core Indicators'!GD44</f>
        <v>2</v>
      </c>
      <c r="AD44" s="11">
        <f>'Core Indicators'!GL44</f>
        <v>2</v>
      </c>
      <c r="AE44" s="11">
        <f>'Core Indicators'!GT44</f>
        <v>2</v>
      </c>
      <c r="AF44" s="11">
        <f>'Core Indicators'!HB44</f>
        <v>2</v>
      </c>
      <c r="AG44" s="11">
        <f t="shared" si="27"/>
        <v>2</v>
      </c>
      <c r="AH44" s="11">
        <f>'Core Indicators'!HJ44</f>
        <v>2</v>
      </c>
      <c r="AI44" s="11">
        <f>'Core Indicators'!HR44</f>
        <v>2</v>
      </c>
      <c r="AJ44" s="11">
        <f t="shared" si="28"/>
        <v>2</v>
      </c>
      <c r="AK44" s="11">
        <f>'Core Indicators'!HZ44</f>
        <v>2</v>
      </c>
      <c r="AL44" s="11">
        <f>'Core Indicators'!IH44</f>
        <v>2</v>
      </c>
      <c r="AM44" s="11">
        <f>'Core Indicators'!IP44</f>
        <v>2</v>
      </c>
      <c r="AN44" s="11">
        <f t="shared" si="29"/>
        <v>2</v>
      </c>
    </row>
    <row r="45" spans="1:40" x14ac:dyDescent="0.35">
      <c r="A45" s="236" t="str">
        <f>Lists!C:C</f>
        <v>ETH001</v>
      </c>
      <c r="B45" s="190">
        <f t="shared" si="15"/>
        <v>2</v>
      </c>
      <c r="C45" s="191">
        <f t="shared" si="16"/>
        <v>0</v>
      </c>
      <c r="D45" s="237">
        <f t="shared" si="17"/>
        <v>2.4</v>
      </c>
      <c r="E45" s="236">
        <f>'Core Indicators'!R45</f>
        <v>3</v>
      </c>
      <c r="F45" s="236">
        <f>'Core Indicators'!Z45</f>
        <v>2</v>
      </c>
      <c r="G45" s="191">
        <f t="shared" si="18"/>
        <v>2.5</v>
      </c>
      <c r="H45" s="236">
        <f>'Core Indicators'!AH45</f>
        <v>2</v>
      </c>
      <c r="I45" s="236">
        <f>'Core Indicators'!AP45</f>
        <v>3</v>
      </c>
      <c r="J45" s="236">
        <f>'Core Indicators'!BN45</f>
        <v>2</v>
      </c>
      <c r="K45" s="236">
        <f t="shared" si="19"/>
        <v>2.5</v>
      </c>
      <c r="L45" s="190">
        <f t="shared" si="20"/>
        <v>2.2999999999999998</v>
      </c>
      <c r="M45" s="237">
        <f t="shared" si="21"/>
        <v>2</v>
      </c>
      <c r="N45" s="238">
        <f>'Core Indicators'!DJ45</f>
        <v>1</v>
      </c>
      <c r="O45" s="238">
        <f>'Core Indicators'!DR45</f>
        <v>1</v>
      </c>
      <c r="P45" s="238">
        <f>'Core Indicators'!DZ45</f>
        <v>2</v>
      </c>
      <c r="Q45" s="238">
        <f>'Core Indicators'!EH45</f>
        <v>3</v>
      </c>
      <c r="R45" s="238">
        <f>'Core Indicators'!EP45</f>
        <v>3</v>
      </c>
      <c r="S45" s="191">
        <f t="shared" si="22"/>
        <v>1.6</v>
      </c>
      <c r="T45" s="191">
        <f t="shared" si="23"/>
        <v>1.1666666666666667</v>
      </c>
      <c r="U45" s="236">
        <v>1</v>
      </c>
      <c r="V45" s="236">
        <v>1</v>
      </c>
      <c r="W45" s="236">
        <f>'Core Indicators'!EX45</f>
        <v>2</v>
      </c>
      <c r="X45" s="191">
        <f t="shared" si="24"/>
        <v>1.5</v>
      </c>
      <c r="Y45" s="236">
        <v>1</v>
      </c>
      <c r="Z45" s="191">
        <f t="shared" si="25"/>
        <v>2</v>
      </c>
      <c r="AA45" s="236">
        <f>'Core Indicators'!FF45</f>
        <v>2</v>
      </c>
      <c r="AB45" s="236">
        <f t="shared" si="26"/>
        <v>2</v>
      </c>
      <c r="AC45" s="11">
        <f>'Core Indicators'!GD45</f>
        <v>2</v>
      </c>
      <c r="AD45" s="11">
        <f>'Core Indicators'!GL45</f>
        <v>2</v>
      </c>
      <c r="AE45" s="11">
        <f>'Core Indicators'!GT45</f>
        <v>2</v>
      </c>
      <c r="AF45" s="11">
        <f>'Core Indicators'!HB45</f>
        <v>2</v>
      </c>
      <c r="AG45" s="11">
        <f t="shared" si="27"/>
        <v>2</v>
      </c>
      <c r="AH45" s="11">
        <f>'Core Indicators'!HJ45</f>
        <v>2</v>
      </c>
      <c r="AI45" s="11">
        <f>'Core Indicators'!HR45</f>
        <v>2</v>
      </c>
      <c r="AJ45" s="11">
        <f t="shared" si="28"/>
        <v>2</v>
      </c>
      <c r="AK45" s="11">
        <f>'Core Indicators'!HZ45</f>
        <v>2</v>
      </c>
      <c r="AL45" s="11">
        <f>'Core Indicators'!IH45</f>
        <v>2</v>
      </c>
      <c r="AM45" s="11">
        <f>'Core Indicators'!IP45</f>
        <v>2</v>
      </c>
      <c r="AN45" s="11">
        <f t="shared" si="29"/>
        <v>2</v>
      </c>
    </row>
    <row r="46" spans="1:40" x14ac:dyDescent="0.35">
      <c r="A46" s="236" t="str">
        <f>Lists!C:C</f>
        <v>ETH003</v>
      </c>
      <c r="B46" s="190">
        <f t="shared" si="15"/>
        <v>2.2000000000000002</v>
      </c>
      <c r="C46" s="191">
        <f t="shared" si="16"/>
        <v>1</v>
      </c>
      <c r="D46" s="237">
        <f t="shared" si="17"/>
        <v>2.5</v>
      </c>
      <c r="E46" s="236">
        <f>'Core Indicators'!R46</f>
        <v>3</v>
      </c>
      <c r="F46" s="236">
        <f>'Core Indicators'!Z46</f>
        <v>2</v>
      </c>
      <c r="G46" s="191">
        <f t="shared" si="18"/>
        <v>2.5</v>
      </c>
      <c r="H46" s="236">
        <f>'Core Indicators'!AH46</f>
        <v>2</v>
      </c>
      <c r="I46" s="236">
        <f>'Core Indicators'!AP46</f>
        <v>3</v>
      </c>
      <c r="J46" s="236" t="str">
        <f>'Core Indicators'!BN46</f>
        <v>x</v>
      </c>
      <c r="K46" s="236">
        <f t="shared" si="19"/>
        <v>3</v>
      </c>
      <c r="L46" s="190">
        <f t="shared" si="20"/>
        <v>2.5</v>
      </c>
      <c r="M46" s="237">
        <f t="shared" si="21"/>
        <v>2.4</v>
      </c>
      <c r="N46" s="238">
        <f>'Core Indicators'!DJ46</f>
        <v>2</v>
      </c>
      <c r="O46" s="238">
        <f>'Core Indicators'!DR46</f>
        <v>2</v>
      </c>
      <c r="P46" s="238">
        <f>'Core Indicators'!DZ46</f>
        <v>2</v>
      </c>
      <c r="Q46" s="238">
        <f>'Core Indicators'!EH46</f>
        <v>3</v>
      </c>
      <c r="R46" s="238">
        <f>'Core Indicators'!EP46</f>
        <v>3</v>
      </c>
      <c r="S46" s="191">
        <f t="shared" si="22"/>
        <v>1.6</v>
      </c>
      <c r="T46" s="191">
        <f t="shared" si="23"/>
        <v>1.1666666666666667</v>
      </c>
      <c r="U46" s="236">
        <v>1</v>
      </c>
      <c r="V46" s="236">
        <v>1</v>
      </c>
      <c r="W46" s="236">
        <f>'Core Indicators'!EX46</f>
        <v>2</v>
      </c>
      <c r="X46" s="191">
        <f t="shared" si="24"/>
        <v>1.5</v>
      </c>
      <c r="Y46" s="236">
        <v>1</v>
      </c>
      <c r="Z46" s="191">
        <f t="shared" si="25"/>
        <v>2</v>
      </c>
      <c r="AA46" s="236">
        <f>'Core Indicators'!FF46</f>
        <v>2</v>
      </c>
      <c r="AB46" s="236">
        <f t="shared" si="26"/>
        <v>2</v>
      </c>
      <c r="AC46" s="11">
        <f>'Core Indicators'!GD46</f>
        <v>2</v>
      </c>
      <c r="AD46" s="11">
        <f>'Core Indicators'!GL46</f>
        <v>2</v>
      </c>
      <c r="AE46" s="11">
        <f>'Core Indicators'!GT46</f>
        <v>2</v>
      </c>
      <c r="AF46" s="11">
        <f>'Core Indicators'!HB46</f>
        <v>2</v>
      </c>
      <c r="AG46" s="11">
        <f t="shared" si="27"/>
        <v>2</v>
      </c>
      <c r="AH46" s="11">
        <f>'Core Indicators'!HJ46</f>
        <v>2</v>
      </c>
      <c r="AI46" s="11">
        <f>'Core Indicators'!HR46</f>
        <v>2</v>
      </c>
      <c r="AJ46" s="11">
        <f t="shared" si="28"/>
        <v>2</v>
      </c>
      <c r="AK46" s="11">
        <f>'Core Indicators'!HZ46</f>
        <v>2</v>
      </c>
      <c r="AL46" s="11">
        <f>'Core Indicators'!IH46</f>
        <v>2</v>
      </c>
      <c r="AM46" s="11">
        <f>'Core Indicators'!IP46</f>
        <v>2</v>
      </c>
      <c r="AN46" s="11">
        <f t="shared" si="29"/>
        <v>2</v>
      </c>
    </row>
    <row r="47" spans="1:40" x14ac:dyDescent="0.35">
      <c r="A47" s="236" t="str">
        <f>Lists!C:C</f>
        <v>ETH004</v>
      </c>
      <c r="B47" s="190">
        <f t="shared" si="15"/>
        <v>2.2000000000000002</v>
      </c>
      <c r="C47" s="191">
        <f t="shared" si="16"/>
        <v>0</v>
      </c>
      <c r="D47" s="237">
        <f t="shared" si="17"/>
        <v>2.4</v>
      </c>
      <c r="E47" s="236">
        <f>'Core Indicators'!R47</f>
        <v>3</v>
      </c>
      <c r="F47" s="236">
        <f>'Core Indicators'!Z47</f>
        <v>2</v>
      </c>
      <c r="G47" s="191">
        <f t="shared" si="18"/>
        <v>2.5</v>
      </c>
      <c r="H47" s="236">
        <f>'Core Indicators'!AH47</f>
        <v>2</v>
      </c>
      <c r="I47" s="236">
        <f>'Core Indicators'!AP47</f>
        <v>3</v>
      </c>
      <c r="J47" s="236">
        <f>'Core Indicators'!BN47</f>
        <v>2</v>
      </c>
      <c r="K47" s="236">
        <f t="shared" si="19"/>
        <v>2.5</v>
      </c>
      <c r="L47" s="190">
        <f t="shared" si="20"/>
        <v>2.2999999999999998</v>
      </c>
      <c r="M47" s="237">
        <f t="shared" si="21"/>
        <v>2.4</v>
      </c>
      <c r="N47" s="238">
        <f>'Core Indicators'!DJ47</f>
        <v>2</v>
      </c>
      <c r="O47" s="238">
        <f>'Core Indicators'!DR47</f>
        <v>2</v>
      </c>
      <c r="P47" s="238">
        <f>'Core Indicators'!DZ47</f>
        <v>2</v>
      </c>
      <c r="Q47" s="238">
        <f>'Core Indicators'!EH47</f>
        <v>3</v>
      </c>
      <c r="R47" s="238">
        <f>'Core Indicators'!EP47</f>
        <v>3</v>
      </c>
      <c r="S47" s="191">
        <f t="shared" si="22"/>
        <v>1.6</v>
      </c>
      <c r="T47" s="191">
        <f t="shared" si="23"/>
        <v>1.1666666666666667</v>
      </c>
      <c r="U47" s="236">
        <v>1</v>
      </c>
      <c r="V47" s="236">
        <v>1</v>
      </c>
      <c r="W47" s="236">
        <f>'Core Indicators'!EX47</f>
        <v>2</v>
      </c>
      <c r="X47" s="191">
        <f t="shared" si="24"/>
        <v>1.5</v>
      </c>
      <c r="Y47" s="236">
        <v>1</v>
      </c>
      <c r="Z47" s="191">
        <f t="shared" si="25"/>
        <v>2</v>
      </c>
      <c r="AA47" s="236">
        <f>'Core Indicators'!FF47</f>
        <v>2</v>
      </c>
      <c r="AB47" s="236">
        <f t="shared" si="26"/>
        <v>2</v>
      </c>
      <c r="AC47" s="11">
        <f>'Core Indicators'!GD47</f>
        <v>2</v>
      </c>
      <c r="AD47" s="11">
        <f>'Core Indicators'!GL47</f>
        <v>2</v>
      </c>
      <c r="AE47" s="11">
        <f>'Core Indicators'!GT47</f>
        <v>2</v>
      </c>
      <c r="AF47" s="11">
        <f>'Core Indicators'!HB47</f>
        <v>2</v>
      </c>
      <c r="AG47" s="11">
        <f t="shared" si="27"/>
        <v>2</v>
      </c>
      <c r="AH47" s="11">
        <f>'Core Indicators'!HJ47</f>
        <v>2</v>
      </c>
      <c r="AI47" s="11">
        <f>'Core Indicators'!HR47</f>
        <v>2</v>
      </c>
      <c r="AJ47" s="11">
        <f t="shared" si="28"/>
        <v>2</v>
      </c>
      <c r="AK47" s="11">
        <f>'Core Indicators'!HZ47</f>
        <v>2</v>
      </c>
      <c r="AL47" s="11">
        <f>'Core Indicators'!IH47</f>
        <v>2</v>
      </c>
      <c r="AM47" s="11">
        <f>'Core Indicators'!IP47</f>
        <v>2</v>
      </c>
      <c r="AN47" s="11">
        <f t="shared" si="29"/>
        <v>2</v>
      </c>
    </row>
    <row r="48" spans="1:40" x14ac:dyDescent="0.35">
      <c r="A48" s="236" t="str">
        <f>Lists!C:C</f>
        <v>ETH005</v>
      </c>
      <c r="B48" s="190">
        <f t="shared" si="15"/>
        <v>2</v>
      </c>
      <c r="C48" s="191">
        <f t="shared" si="16"/>
        <v>0</v>
      </c>
      <c r="D48" s="237">
        <f t="shared" si="17"/>
        <v>2.4</v>
      </c>
      <c r="E48" s="236">
        <f>'Core Indicators'!R48</f>
        <v>3</v>
      </c>
      <c r="F48" s="236">
        <f>'Core Indicators'!Z48</f>
        <v>2</v>
      </c>
      <c r="G48" s="191">
        <f t="shared" si="18"/>
        <v>2.5</v>
      </c>
      <c r="H48" s="236">
        <f>'Core Indicators'!AH48</f>
        <v>2</v>
      </c>
      <c r="I48" s="236">
        <f>'Core Indicators'!AP48</f>
        <v>3</v>
      </c>
      <c r="J48" s="236">
        <f>'Core Indicators'!BN48</f>
        <v>2</v>
      </c>
      <c r="K48" s="236">
        <f t="shared" si="19"/>
        <v>2.5</v>
      </c>
      <c r="L48" s="190">
        <f t="shared" si="20"/>
        <v>2.2999999999999998</v>
      </c>
      <c r="M48" s="237">
        <f t="shared" si="21"/>
        <v>2</v>
      </c>
      <c r="N48" s="238">
        <f>'Core Indicators'!DJ48</f>
        <v>2</v>
      </c>
      <c r="O48" s="238">
        <f>'Core Indicators'!DR48</f>
        <v>2</v>
      </c>
      <c r="P48" s="238">
        <f>'Core Indicators'!DZ48</f>
        <v>2</v>
      </c>
      <c r="Q48" s="238">
        <f>'Core Indicators'!EH48</f>
        <v>2</v>
      </c>
      <c r="R48" s="238">
        <f>'Core Indicators'!EP48</f>
        <v>2</v>
      </c>
      <c r="S48" s="191">
        <f t="shared" si="22"/>
        <v>1.6</v>
      </c>
      <c r="T48" s="191">
        <f t="shared" si="23"/>
        <v>1.1666666666666667</v>
      </c>
      <c r="U48" s="236">
        <v>1</v>
      </c>
      <c r="V48" s="236">
        <v>1</v>
      </c>
      <c r="W48" s="236">
        <f>'Core Indicators'!EX48</f>
        <v>2</v>
      </c>
      <c r="X48" s="191">
        <f t="shared" si="24"/>
        <v>1.5</v>
      </c>
      <c r="Y48" s="236">
        <v>1</v>
      </c>
      <c r="Z48" s="191">
        <f t="shared" si="25"/>
        <v>2</v>
      </c>
      <c r="AA48" s="236">
        <f>'Core Indicators'!FF48</f>
        <v>2</v>
      </c>
      <c r="AB48" s="236">
        <f t="shared" si="26"/>
        <v>2</v>
      </c>
      <c r="AC48" s="11">
        <f>'Core Indicators'!GD48</f>
        <v>2</v>
      </c>
      <c r="AD48" s="11">
        <f>'Core Indicators'!GL48</f>
        <v>2</v>
      </c>
      <c r="AE48" s="11">
        <f>'Core Indicators'!GT48</f>
        <v>2</v>
      </c>
      <c r="AF48" s="11">
        <f>'Core Indicators'!HB48</f>
        <v>2</v>
      </c>
      <c r="AG48" s="11">
        <f t="shared" si="27"/>
        <v>2</v>
      </c>
      <c r="AH48" s="11">
        <f>'Core Indicators'!HJ48</f>
        <v>2</v>
      </c>
      <c r="AI48" s="11">
        <f>'Core Indicators'!HR48</f>
        <v>2</v>
      </c>
      <c r="AJ48" s="11">
        <f t="shared" si="28"/>
        <v>2</v>
      </c>
      <c r="AK48" s="11">
        <f>'Core Indicators'!HZ48</f>
        <v>2</v>
      </c>
      <c r="AL48" s="11">
        <f>'Core Indicators'!IH48</f>
        <v>2</v>
      </c>
      <c r="AM48" s="11">
        <f>'Core Indicators'!IP48</f>
        <v>2</v>
      </c>
      <c r="AN48" s="11">
        <f t="shared" si="29"/>
        <v>2</v>
      </c>
    </row>
    <row r="49" spans="1:40" x14ac:dyDescent="0.35">
      <c r="A49" s="236" t="str">
        <f>Lists!C:C</f>
        <v>GRC002</v>
      </c>
      <c r="B49" s="190">
        <f t="shared" si="15"/>
        <v>2</v>
      </c>
      <c r="C49" s="191">
        <f t="shared" si="16"/>
        <v>0</v>
      </c>
      <c r="D49" s="237">
        <f t="shared" si="17"/>
        <v>1.8</v>
      </c>
      <c r="E49" s="236">
        <f>'Core Indicators'!R49</f>
        <v>1</v>
      </c>
      <c r="F49" s="236">
        <f>'Core Indicators'!Z49</f>
        <v>2</v>
      </c>
      <c r="G49" s="191">
        <f t="shared" si="18"/>
        <v>1.5</v>
      </c>
      <c r="H49" s="236">
        <f>'Core Indicators'!AH49</f>
        <v>2</v>
      </c>
      <c r="I49" s="236">
        <f>'Core Indicators'!AP49</f>
        <v>2</v>
      </c>
      <c r="J49" s="236">
        <f>'Core Indicators'!BN49</f>
        <v>2</v>
      </c>
      <c r="K49" s="236">
        <f t="shared" si="19"/>
        <v>2</v>
      </c>
      <c r="L49" s="190">
        <f t="shared" si="20"/>
        <v>2</v>
      </c>
      <c r="M49" s="237">
        <f t="shared" si="21"/>
        <v>2.4</v>
      </c>
      <c r="N49" s="238">
        <f>'Core Indicators'!DJ49</f>
        <v>2</v>
      </c>
      <c r="O49" s="238">
        <f>'Core Indicators'!DR49</f>
        <v>2</v>
      </c>
      <c r="P49" s="238">
        <f>'Core Indicators'!DZ49</f>
        <v>2</v>
      </c>
      <c r="Q49" s="238">
        <f>'Core Indicators'!EH49</f>
        <v>3</v>
      </c>
      <c r="R49" s="238">
        <f>'Core Indicators'!EP49</f>
        <v>3</v>
      </c>
      <c r="S49" s="191">
        <f t="shared" si="22"/>
        <v>1.6</v>
      </c>
      <c r="T49" s="191">
        <f t="shared" si="23"/>
        <v>1.1666666666666667</v>
      </c>
      <c r="U49" s="236">
        <v>1</v>
      </c>
      <c r="V49" s="236">
        <v>1</v>
      </c>
      <c r="W49" s="236">
        <f>'Core Indicators'!EX49</f>
        <v>2</v>
      </c>
      <c r="X49" s="191">
        <f t="shared" si="24"/>
        <v>1.5</v>
      </c>
      <c r="Y49" s="236">
        <v>1</v>
      </c>
      <c r="Z49" s="191">
        <f t="shared" si="25"/>
        <v>2</v>
      </c>
      <c r="AA49" s="236">
        <f>'Core Indicators'!FF49</f>
        <v>2</v>
      </c>
      <c r="AB49" s="236">
        <f t="shared" si="26"/>
        <v>2</v>
      </c>
      <c r="AC49" s="11">
        <f>'Core Indicators'!GD49</f>
        <v>2</v>
      </c>
      <c r="AD49" s="11">
        <f>'Core Indicators'!GL49</f>
        <v>2</v>
      </c>
      <c r="AE49" s="11">
        <f>'Core Indicators'!GT49</f>
        <v>2</v>
      </c>
      <c r="AF49" s="11">
        <f>'Core Indicators'!HB49</f>
        <v>2</v>
      </c>
      <c r="AG49" s="11">
        <f t="shared" si="27"/>
        <v>2</v>
      </c>
      <c r="AH49" s="11">
        <f>'Core Indicators'!HJ49</f>
        <v>2</v>
      </c>
      <c r="AI49" s="11">
        <f>'Core Indicators'!HR49</f>
        <v>2</v>
      </c>
      <c r="AJ49" s="11">
        <f t="shared" si="28"/>
        <v>2</v>
      </c>
      <c r="AK49" s="11">
        <f>'Core Indicators'!HZ49</f>
        <v>2</v>
      </c>
      <c r="AL49" s="11">
        <f>'Core Indicators'!IH49</f>
        <v>2</v>
      </c>
      <c r="AM49" s="11">
        <f>'Core Indicators'!IP49</f>
        <v>2</v>
      </c>
      <c r="AN49" s="11">
        <f t="shared" si="29"/>
        <v>2</v>
      </c>
    </row>
    <row r="50" spans="1:40" x14ac:dyDescent="0.35">
      <c r="A50" s="236" t="str">
        <f>Lists!C:C</f>
        <v>GTM001</v>
      </c>
      <c r="B50" s="190">
        <f t="shared" si="15"/>
        <v>2.1</v>
      </c>
      <c r="C50" s="191">
        <f t="shared" si="16"/>
        <v>0</v>
      </c>
      <c r="D50" s="237">
        <f t="shared" si="17"/>
        <v>2.7</v>
      </c>
      <c r="E50" s="236">
        <f>'Core Indicators'!R50</f>
        <v>2</v>
      </c>
      <c r="F50" s="236">
        <f>'Core Indicators'!Z50</f>
        <v>3</v>
      </c>
      <c r="G50" s="191">
        <f t="shared" si="18"/>
        <v>2.5</v>
      </c>
      <c r="H50" s="236">
        <f>'Core Indicators'!AH50</f>
        <v>3</v>
      </c>
      <c r="I50" s="236">
        <f>'Core Indicators'!AP50</f>
        <v>2</v>
      </c>
      <c r="J50" s="236">
        <f>'Core Indicators'!BN50</f>
        <v>3</v>
      </c>
      <c r="K50" s="236">
        <f t="shared" si="19"/>
        <v>2.5</v>
      </c>
      <c r="L50" s="190">
        <f t="shared" si="20"/>
        <v>2.8</v>
      </c>
      <c r="M50" s="237">
        <f t="shared" si="21"/>
        <v>2</v>
      </c>
      <c r="N50" s="238">
        <f>'Core Indicators'!DJ50</f>
        <v>2</v>
      </c>
      <c r="O50" s="238">
        <f>'Core Indicators'!DR50</f>
        <v>2</v>
      </c>
      <c r="P50" s="238">
        <f>'Core Indicators'!DZ50</f>
        <v>2</v>
      </c>
      <c r="Q50" s="238">
        <f>'Core Indicators'!EH50</f>
        <v>2</v>
      </c>
      <c r="R50" s="238">
        <f>'Core Indicators'!EP50</f>
        <v>2</v>
      </c>
      <c r="S50" s="191">
        <f t="shared" si="22"/>
        <v>1.7</v>
      </c>
      <c r="T50" s="191">
        <f t="shared" si="23"/>
        <v>1.3333333333333333</v>
      </c>
      <c r="U50" s="236">
        <v>1</v>
      </c>
      <c r="V50" s="236">
        <v>1</v>
      </c>
      <c r="W50" s="236">
        <f>'Core Indicators'!EX50</f>
        <v>3</v>
      </c>
      <c r="X50" s="191">
        <f t="shared" si="24"/>
        <v>2</v>
      </c>
      <c r="Y50" s="236">
        <v>1</v>
      </c>
      <c r="Z50" s="191">
        <f t="shared" si="25"/>
        <v>2</v>
      </c>
      <c r="AA50" s="236">
        <f>'Core Indicators'!FF50</f>
        <v>2</v>
      </c>
      <c r="AB50" s="236">
        <f t="shared" si="26"/>
        <v>2</v>
      </c>
      <c r="AC50" s="11">
        <f>'Core Indicators'!GD50</f>
        <v>2</v>
      </c>
      <c r="AD50" s="11">
        <f>'Core Indicators'!GL50</f>
        <v>2</v>
      </c>
      <c r="AE50" s="11">
        <f>'Core Indicators'!GT50</f>
        <v>2</v>
      </c>
      <c r="AF50" s="11">
        <f>'Core Indicators'!HB50</f>
        <v>2</v>
      </c>
      <c r="AG50" s="11">
        <f t="shared" si="27"/>
        <v>2</v>
      </c>
      <c r="AH50" s="11">
        <f>'Core Indicators'!HJ50</f>
        <v>2</v>
      </c>
      <c r="AI50" s="11">
        <f>'Core Indicators'!HR50</f>
        <v>2</v>
      </c>
      <c r="AJ50" s="11">
        <f t="shared" si="28"/>
        <v>2</v>
      </c>
      <c r="AK50" s="11">
        <f>'Core Indicators'!HZ50</f>
        <v>2</v>
      </c>
      <c r="AL50" s="11">
        <f>'Core Indicators'!IH50</f>
        <v>2</v>
      </c>
      <c r="AM50" s="11">
        <f>'Core Indicators'!IP50</f>
        <v>2</v>
      </c>
      <c r="AN50" s="11">
        <f t="shared" si="29"/>
        <v>2</v>
      </c>
    </row>
    <row r="51" spans="1:40" x14ac:dyDescent="0.35">
      <c r="A51" s="236" t="str">
        <f>Lists!C:C</f>
        <v>HND001</v>
      </c>
      <c r="B51" s="190">
        <f t="shared" si="15"/>
        <v>2.5</v>
      </c>
      <c r="C51" s="191">
        <f t="shared" si="16"/>
        <v>0</v>
      </c>
      <c r="D51" s="237">
        <f t="shared" si="17"/>
        <v>2.7</v>
      </c>
      <c r="E51" s="236">
        <f>'Core Indicators'!R51</f>
        <v>1</v>
      </c>
      <c r="F51" s="236">
        <f>'Core Indicators'!Z51</f>
        <v>3</v>
      </c>
      <c r="G51" s="191">
        <f t="shared" si="18"/>
        <v>2.1</v>
      </c>
      <c r="H51" s="236">
        <f>'Core Indicators'!AH51</f>
        <v>3</v>
      </c>
      <c r="I51" s="236">
        <f>'Core Indicators'!AP51</f>
        <v>3</v>
      </c>
      <c r="J51" s="236">
        <f>'Core Indicators'!BN51</f>
        <v>3</v>
      </c>
      <c r="K51" s="236">
        <f t="shared" si="19"/>
        <v>3</v>
      </c>
      <c r="L51" s="190">
        <f t="shared" si="20"/>
        <v>3</v>
      </c>
      <c r="M51" s="237">
        <f t="shared" si="21"/>
        <v>3</v>
      </c>
      <c r="N51" s="238">
        <f>'Core Indicators'!DJ51</f>
        <v>3</v>
      </c>
      <c r="O51" s="238">
        <f>'Core Indicators'!DR51</f>
        <v>3</v>
      </c>
      <c r="P51" s="238">
        <f>'Core Indicators'!DZ51</f>
        <v>3</v>
      </c>
      <c r="Q51" s="238">
        <f>'Core Indicators'!EH51</f>
        <v>3</v>
      </c>
      <c r="R51" s="238">
        <f>'Core Indicators'!EP51</f>
        <v>3</v>
      </c>
      <c r="S51" s="191">
        <f t="shared" si="22"/>
        <v>1.7</v>
      </c>
      <c r="T51" s="191">
        <f t="shared" si="23"/>
        <v>1.3333333333333333</v>
      </c>
      <c r="U51" s="236">
        <v>1</v>
      </c>
      <c r="V51" s="236">
        <v>1</v>
      </c>
      <c r="W51" s="236">
        <f>'Core Indicators'!EX51</f>
        <v>3</v>
      </c>
      <c r="X51" s="191">
        <f t="shared" si="24"/>
        <v>2</v>
      </c>
      <c r="Y51" s="236">
        <v>1</v>
      </c>
      <c r="Z51" s="191">
        <f t="shared" si="25"/>
        <v>2</v>
      </c>
      <c r="AA51" s="236">
        <f>'Core Indicators'!FF51</f>
        <v>2</v>
      </c>
      <c r="AB51" s="236">
        <f t="shared" si="26"/>
        <v>2</v>
      </c>
      <c r="AC51" s="11">
        <f>'Core Indicators'!GD51</f>
        <v>2</v>
      </c>
      <c r="AD51" s="11">
        <f>'Core Indicators'!GL51</f>
        <v>2</v>
      </c>
      <c r="AE51" s="11">
        <f>'Core Indicators'!GT51</f>
        <v>2</v>
      </c>
      <c r="AF51" s="11">
        <f>'Core Indicators'!HB51</f>
        <v>2</v>
      </c>
      <c r="AG51" s="11">
        <f t="shared" si="27"/>
        <v>2</v>
      </c>
      <c r="AH51" s="11">
        <f>'Core Indicators'!HJ51</f>
        <v>2</v>
      </c>
      <c r="AI51" s="11">
        <f>'Core Indicators'!HR51</f>
        <v>2</v>
      </c>
      <c r="AJ51" s="11">
        <f t="shared" si="28"/>
        <v>2</v>
      </c>
      <c r="AK51" s="11">
        <f>'Core Indicators'!HZ51</f>
        <v>2</v>
      </c>
      <c r="AL51" s="11">
        <f>'Core Indicators'!IH51</f>
        <v>2</v>
      </c>
      <c r="AM51" s="11">
        <f>'Core Indicators'!IP51</f>
        <v>2</v>
      </c>
      <c r="AN51" s="11">
        <f t="shared" si="29"/>
        <v>2</v>
      </c>
    </row>
    <row r="52" spans="1:40" x14ac:dyDescent="0.35">
      <c r="A52" s="236" t="str">
        <f>Lists!C:C</f>
        <v>HTI001</v>
      </c>
      <c r="B52" s="190">
        <f t="shared" si="15"/>
        <v>2.2000000000000002</v>
      </c>
      <c r="C52" s="191">
        <f t="shared" si="16"/>
        <v>0</v>
      </c>
      <c r="D52" s="237">
        <f t="shared" si="17"/>
        <v>1.6</v>
      </c>
      <c r="E52" s="236">
        <f>'Core Indicators'!R52</f>
        <v>2</v>
      </c>
      <c r="F52" s="236">
        <f>'Core Indicators'!Z52</f>
        <v>1</v>
      </c>
      <c r="G52" s="191">
        <f t="shared" si="18"/>
        <v>1.5</v>
      </c>
      <c r="H52" s="236">
        <f>'Core Indicators'!AH52</f>
        <v>1</v>
      </c>
      <c r="I52" s="236">
        <f>'Core Indicators'!AP52</f>
        <v>1</v>
      </c>
      <c r="J52" s="236">
        <f>'Core Indicators'!BN52</f>
        <v>3</v>
      </c>
      <c r="K52" s="236">
        <f t="shared" si="19"/>
        <v>2.1</v>
      </c>
      <c r="L52" s="190">
        <f t="shared" si="20"/>
        <v>1.6</v>
      </c>
      <c r="M52" s="237">
        <f t="shared" si="21"/>
        <v>3</v>
      </c>
      <c r="N52" s="238">
        <f>'Core Indicators'!DJ52</f>
        <v>3</v>
      </c>
      <c r="O52" s="238">
        <f>'Core Indicators'!DR52</f>
        <v>3</v>
      </c>
      <c r="P52" s="238">
        <f>'Core Indicators'!DZ52</f>
        <v>3</v>
      </c>
      <c r="Q52" s="238">
        <f>'Core Indicators'!EH52</f>
        <v>3</v>
      </c>
      <c r="R52" s="238">
        <f>'Core Indicators'!EP52</f>
        <v>3</v>
      </c>
      <c r="S52" s="191">
        <f t="shared" si="22"/>
        <v>1.4</v>
      </c>
      <c r="T52" s="191">
        <f t="shared" si="23"/>
        <v>1.3333333333333333</v>
      </c>
      <c r="U52" s="236">
        <v>1</v>
      </c>
      <c r="V52" s="236">
        <v>1</v>
      </c>
      <c r="W52" s="236">
        <f>'Core Indicators'!EX52</f>
        <v>3</v>
      </c>
      <c r="X52" s="191">
        <f t="shared" si="24"/>
        <v>2</v>
      </c>
      <c r="Y52" s="236">
        <v>1</v>
      </c>
      <c r="Z52" s="191">
        <f t="shared" si="25"/>
        <v>1.5</v>
      </c>
      <c r="AA52" s="236">
        <f>'Core Indicators'!FF52</f>
        <v>1</v>
      </c>
      <c r="AB52" s="236">
        <f t="shared" si="26"/>
        <v>2</v>
      </c>
      <c r="AC52" s="11">
        <f>'Core Indicators'!GD52</f>
        <v>2</v>
      </c>
      <c r="AD52" s="11">
        <f>'Core Indicators'!GL52</f>
        <v>2</v>
      </c>
      <c r="AE52" s="11">
        <f>'Core Indicators'!GT52</f>
        <v>2</v>
      </c>
      <c r="AF52" s="11">
        <f>'Core Indicators'!HB52</f>
        <v>2</v>
      </c>
      <c r="AG52" s="11">
        <f t="shared" si="27"/>
        <v>2</v>
      </c>
      <c r="AH52" s="11">
        <f>'Core Indicators'!HJ52</f>
        <v>2</v>
      </c>
      <c r="AI52" s="11">
        <f>'Core Indicators'!HR52</f>
        <v>2</v>
      </c>
      <c r="AJ52" s="11">
        <f t="shared" si="28"/>
        <v>2</v>
      </c>
      <c r="AK52" s="11">
        <f>'Core Indicators'!HZ52</f>
        <v>2</v>
      </c>
      <c r="AL52" s="11">
        <f>'Core Indicators'!IH52</f>
        <v>2</v>
      </c>
      <c r="AM52" s="11">
        <f>'Core Indicators'!IP52</f>
        <v>2</v>
      </c>
      <c r="AN52" s="11">
        <f t="shared" si="29"/>
        <v>2</v>
      </c>
    </row>
    <row r="53" spans="1:40" x14ac:dyDescent="0.35">
      <c r="A53" s="236" t="str">
        <f>Lists!C:C</f>
        <v>HUN002</v>
      </c>
      <c r="B53" s="190">
        <f t="shared" si="15"/>
        <v>1.9</v>
      </c>
      <c r="C53" s="191">
        <f t="shared" si="16"/>
        <v>0</v>
      </c>
      <c r="D53" s="237">
        <f t="shared" si="17"/>
        <v>2</v>
      </c>
      <c r="E53" s="236">
        <f>'Core Indicators'!R53</f>
        <v>2</v>
      </c>
      <c r="F53" s="236">
        <f>'Core Indicators'!Z53</f>
        <v>2</v>
      </c>
      <c r="G53" s="191">
        <f t="shared" si="18"/>
        <v>2</v>
      </c>
      <c r="H53" s="236">
        <f>'Core Indicators'!AH53</f>
        <v>2</v>
      </c>
      <c r="I53" s="236">
        <f>'Core Indicators'!AP53</f>
        <v>2</v>
      </c>
      <c r="J53" s="236">
        <f>'Core Indicators'!BN53</f>
        <v>2</v>
      </c>
      <c r="K53" s="236">
        <f t="shared" si="19"/>
        <v>2</v>
      </c>
      <c r="L53" s="190">
        <f t="shared" si="20"/>
        <v>2</v>
      </c>
      <c r="M53" s="237">
        <f t="shared" si="21"/>
        <v>2</v>
      </c>
      <c r="N53" s="238">
        <f>'Core Indicators'!DJ53</f>
        <v>2</v>
      </c>
      <c r="O53" s="238">
        <f>'Core Indicators'!DR53</f>
        <v>2</v>
      </c>
      <c r="P53" s="238">
        <f>'Core Indicators'!DZ53</f>
        <v>2</v>
      </c>
      <c r="Q53" s="238">
        <f>'Core Indicators'!EH53</f>
        <v>2</v>
      </c>
      <c r="R53" s="238">
        <f>'Core Indicators'!EP53</f>
        <v>2</v>
      </c>
      <c r="S53" s="191">
        <f t="shared" si="22"/>
        <v>1.6</v>
      </c>
      <c r="T53" s="191">
        <f t="shared" si="23"/>
        <v>1.1666666666666667</v>
      </c>
      <c r="U53" s="236">
        <v>1</v>
      </c>
      <c r="V53" s="236">
        <v>1</v>
      </c>
      <c r="W53" s="236">
        <f>'Core Indicators'!EX53</f>
        <v>2</v>
      </c>
      <c r="X53" s="191">
        <f t="shared" si="24"/>
        <v>1.5</v>
      </c>
      <c r="Y53" s="236">
        <v>1</v>
      </c>
      <c r="Z53" s="191">
        <f t="shared" si="25"/>
        <v>2</v>
      </c>
      <c r="AA53" s="236">
        <f>'Core Indicators'!FF53</f>
        <v>2</v>
      </c>
      <c r="AB53" s="236">
        <f t="shared" si="26"/>
        <v>2</v>
      </c>
      <c r="AC53" s="11">
        <f>'Core Indicators'!GD53</f>
        <v>2</v>
      </c>
      <c r="AD53" s="11">
        <f>'Core Indicators'!GL53</f>
        <v>2</v>
      </c>
      <c r="AE53" s="11">
        <f>'Core Indicators'!GT53</f>
        <v>2</v>
      </c>
      <c r="AF53" s="11">
        <f>'Core Indicators'!HB53</f>
        <v>2</v>
      </c>
      <c r="AG53" s="11">
        <f t="shared" si="27"/>
        <v>2</v>
      </c>
      <c r="AH53" s="11">
        <f>'Core Indicators'!HJ53</f>
        <v>2</v>
      </c>
      <c r="AI53" s="11">
        <f>'Core Indicators'!HR53</f>
        <v>2</v>
      </c>
      <c r="AJ53" s="11">
        <f t="shared" si="28"/>
        <v>2</v>
      </c>
      <c r="AK53" s="11">
        <f>'Core Indicators'!HZ53</f>
        <v>2</v>
      </c>
      <c r="AL53" s="11">
        <f>'Core Indicators'!IH53</f>
        <v>2</v>
      </c>
      <c r="AM53" s="11">
        <f>'Core Indicators'!IP53</f>
        <v>2</v>
      </c>
      <c r="AN53" s="11">
        <f t="shared" si="29"/>
        <v>2</v>
      </c>
    </row>
    <row r="54" spans="1:40" x14ac:dyDescent="0.35">
      <c r="A54" s="236" t="str">
        <f>Lists!C:C</f>
        <v>IDN002</v>
      </c>
      <c r="B54" s="190">
        <f t="shared" si="15"/>
        <v>2.2000000000000002</v>
      </c>
      <c r="C54" s="191">
        <f t="shared" si="16"/>
        <v>0</v>
      </c>
      <c r="D54" s="237">
        <f t="shared" si="17"/>
        <v>2</v>
      </c>
      <c r="E54" s="236">
        <f>'Core Indicators'!R54</f>
        <v>1</v>
      </c>
      <c r="F54" s="236">
        <f>'Core Indicators'!Z54</f>
        <v>2</v>
      </c>
      <c r="G54" s="191">
        <f t="shared" si="18"/>
        <v>1.5</v>
      </c>
      <c r="H54" s="236">
        <f>'Core Indicators'!AH54</f>
        <v>2</v>
      </c>
      <c r="I54" s="236">
        <f>'Core Indicators'!AP54</f>
        <v>3</v>
      </c>
      <c r="J54" s="236">
        <f>'Core Indicators'!BN54</f>
        <v>2</v>
      </c>
      <c r="K54" s="236">
        <f t="shared" si="19"/>
        <v>2.5</v>
      </c>
      <c r="L54" s="190">
        <f t="shared" si="20"/>
        <v>2.2999999999999998</v>
      </c>
      <c r="M54" s="237">
        <f t="shared" si="21"/>
        <v>2.8</v>
      </c>
      <c r="N54" s="238">
        <f>'Core Indicators'!DJ54</f>
        <v>3</v>
      </c>
      <c r="O54" s="238">
        <f>'Core Indicators'!DR54</f>
        <v>2</v>
      </c>
      <c r="P54" s="238">
        <f>'Core Indicators'!DZ54</f>
        <v>3</v>
      </c>
      <c r="Q54" s="238">
        <f>'Core Indicators'!EH54</f>
        <v>3</v>
      </c>
      <c r="R54" s="238">
        <f>'Core Indicators'!EP54</f>
        <v>3</v>
      </c>
      <c r="S54" s="191">
        <f t="shared" si="22"/>
        <v>1.3</v>
      </c>
      <c r="T54" s="191">
        <f t="shared" si="23"/>
        <v>1.1666666666666667</v>
      </c>
      <c r="U54" s="236">
        <v>1</v>
      </c>
      <c r="V54" s="236">
        <v>1</v>
      </c>
      <c r="W54" s="236">
        <f>'Core Indicators'!EX54</f>
        <v>2</v>
      </c>
      <c r="X54" s="191">
        <f t="shared" si="24"/>
        <v>1.5</v>
      </c>
      <c r="Y54" s="236">
        <v>1</v>
      </c>
      <c r="Z54" s="191">
        <f t="shared" si="25"/>
        <v>1.5</v>
      </c>
      <c r="AA54" s="236">
        <f>'Core Indicators'!FF54</f>
        <v>1</v>
      </c>
      <c r="AB54" s="236">
        <f t="shared" si="26"/>
        <v>2</v>
      </c>
      <c r="AC54" s="11">
        <f>'Core Indicators'!GD54</f>
        <v>2</v>
      </c>
      <c r="AD54" s="11">
        <f>'Core Indicators'!GL54</f>
        <v>2</v>
      </c>
      <c r="AE54" s="11">
        <f>'Core Indicators'!GT54</f>
        <v>2</v>
      </c>
      <c r="AF54" s="11">
        <f>'Core Indicators'!HB54</f>
        <v>2</v>
      </c>
      <c r="AG54" s="11">
        <f t="shared" si="27"/>
        <v>2</v>
      </c>
      <c r="AH54" s="11">
        <f>'Core Indicators'!HJ54</f>
        <v>2</v>
      </c>
      <c r="AI54" s="11">
        <f>'Core Indicators'!HR54</f>
        <v>2</v>
      </c>
      <c r="AJ54" s="11">
        <f t="shared" si="28"/>
        <v>2</v>
      </c>
      <c r="AK54" s="11">
        <f>'Core Indicators'!HZ54</f>
        <v>2</v>
      </c>
      <c r="AL54" s="11">
        <f>'Core Indicators'!IH54</f>
        <v>2</v>
      </c>
      <c r="AM54" s="11">
        <f>'Core Indicators'!IP54</f>
        <v>2</v>
      </c>
      <c r="AN54" s="11">
        <f t="shared" si="29"/>
        <v>2</v>
      </c>
    </row>
    <row r="55" spans="1:40" x14ac:dyDescent="0.35">
      <c r="A55" s="236" t="str">
        <f>Lists!C:C</f>
        <v>IRN004</v>
      </c>
      <c r="B55" s="190">
        <f t="shared" si="15"/>
        <v>2.6</v>
      </c>
      <c r="C55" s="191">
        <f t="shared" si="16"/>
        <v>2</v>
      </c>
      <c r="D55" s="237">
        <f t="shared" si="17"/>
        <v>3</v>
      </c>
      <c r="E55" s="236">
        <f>'Core Indicators'!R55</f>
        <v>3</v>
      </c>
      <c r="F55" s="236">
        <f>'Core Indicators'!Z55</f>
        <v>3</v>
      </c>
      <c r="G55" s="191">
        <f t="shared" si="18"/>
        <v>3</v>
      </c>
      <c r="H55" s="236">
        <f>'Core Indicators'!AH55</f>
        <v>3</v>
      </c>
      <c r="I55" s="236">
        <f>'Core Indicators'!AP55</f>
        <v>3</v>
      </c>
      <c r="J55" s="236" t="str">
        <f>'Core Indicators'!BN55</f>
        <v>x</v>
      </c>
      <c r="K55" s="236">
        <f t="shared" si="19"/>
        <v>3</v>
      </c>
      <c r="L55" s="190">
        <f t="shared" si="20"/>
        <v>3</v>
      </c>
      <c r="M55" s="237">
        <f t="shared" si="21"/>
        <v>3</v>
      </c>
      <c r="N55" s="238">
        <f>'Core Indicators'!DJ55</f>
        <v>3</v>
      </c>
      <c r="O55" s="238">
        <f>'Core Indicators'!DR55</f>
        <v>3</v>
      </c>
      <c r="P55" s="238">
        <f>'Core Indicators'!DZ55</f>
        <v>3</v>
      </c>
      <c r="Q55" s="238">
        <f>'Core Indicators'!EH55</f>
        <v>3</v>
      </c>
      <c r="R55" s="238">
        <f>'Core Indicators'!EP55</f>
        <v>3</v>
      </c>
      <c r="S55" s="191">
        <f t="shared" si="22"/>
        <v>1.8</v>
      </c>
      <c r="T55" s="191">
        <f t="shared" si="23"/>
        <v>1</v>
      </c>
      <c r="U55" s="236">
        <v>1</v>
      </c>
      <c r="V55" s="236">
        <v>1</v>
      </c>
      <c r="W55" s="236" t="str">
        <f>'Core Indicators'!EX55</f>
        <v>x</v>
      </c>
      <c r="X55" s="191">
        <f t="shared" si="24"/>
        <v>1</v>
      </c>
      <c r="Y55" s="236">
        <v>1</v>
      </c>
      <c r="Z55" s="191">
        <f t="shared" si="25"/>
        <v>2.5</v>
      </c>
      <c r="AA55" s="236">
        <f>'Core Indicators'!FF55</f>
        <v>3</v>
      </c>
      <c r="AB55" s="236">
        <f t="shared" si="26"/>
        <v>2</v>
      </c>
      <c r="AC55" s="11">
        <f>'Core Indicators'!GD55</f>
        <v>2</v>
      </c>
      <c r="AD55" s="11">
        <f>'Core Indicators'!GL55</f>
        <v>2</v>
      </c>
      <c r="AE55" s="11">
        <f>'Core Indicators'!GT55</f>
        <v>2</v>
      </c>
      <c r="AF55" s="11">
        <f>'Core Indicators'!HB55</f>
        <v>2</v>
      </c>
      <c r="AG55" s="11">
        <f t="shared" si="27"/>
        <v>2</v>
      </c>
      <c r="AH55" s="11">
        <f>'Core Indicators'!HJ55</f>
        <v>2</v>
      </c>
      <c r="AI55" s="11">
        <f>'Core Indicators'!HR55</f>
        <v>2</v>
      </c>
      <c r="AJ55" s="11">
        <f t="shared" si="28"/>
        <v>2</v>
      </c>
      <c r="AK55" s="11">
        <f>'Core Indicators'!HZ55</f>
        <v>2</v>
      </c>
      <c r="AL55" s="11">
        <f>'Core Indicators'!IH55</f>
        <v>2</v>
      </c>
      <c r="AM55" s="11">
        <f>'Core Indicators'!IP55</f>
        <v>2</v>
      </c>
      <c r="AN55" s="11">
        <f t="shared" si="29"/>
        <v>2</v>
      </c>
    </row>
    <row r="56" spans="1:40" x14ac:dyDescent="0.35">
      <c r="A56" s="236" t="str">
        <f>Lists!C:C</f>
        <v>IRQ001</v>
      </c>
      <c r="B56" s="190">
        <f t="shared" si="15"/>
        <v>1.9</v>
      </c>
      <c r="C56" s="191">
        <f t="shared" si="16"/>
        <v>0</v>
      </c>
      <c r="D56" s="237">
        <f t="shared" si="17"/>
        <v>2</v>
      </c>
      <c r="E56" s="236">
        <f>'Core Indicators'!R56</f>
        <v>2</v>
      </c>
      <c r="F56" s="236">
        <f>'Core Indicators'!Z56</f>
        <v>2</v>
      </c>
      <c r="G56" s="191">
        <f t="shared" si="18"/>
        <v>2</v>
      </c>
      <c r="H56" s="236">
        <f>'Core Indicators'!AH56</f>
        <v>2</v>
      </c>
      <c r="I56" s="236">
        <f>'Core Indicators'!AP56</f>
        <v>2</v>
      </c>
      <c r="J56" s="236">
        <f>'Core Indicators'!BN56</f>
        <v>2</v>
      </c>
      <c r="K56" s="236">
        <f t="shared" si="19"/>
        <v>2</v>
      </c>
      <c r="L56" s="190">
        <f t="shared" si="20"/>
        <v>2</v>
      </c>
      <c r="M56" s="237">
        <f t="shared" si="21"/>
        <v>2</v>
      </c>
      <c r="N56" s="238">
        <f>'Core Indicators'!DJ56</f>
        <v>2</v>
      </c>
      <c r="O56" s="238">
        <f>'Core Indicators'!DR56</f>
        <v>2</v>
      </c>
      <c r="P56" s="238">
        <f>'Core Indicators'!DZ56</f>
        <v>2</v>
      </c>
      <c r="Q56" s="238">
        <f>'Core Indicators'!EH56</f>
        <v>2</v>
      </c>
      <c r="R56" s="238">
        <f>'Core Indicators'!EP56</f>
        <v>2</v>
      </c>
      <c r="S56" s="191">
        <f t="shared" si="22"/>
        <v>1.6</v>
      </c>
      <c r="T56" s="191">
        <f t="shared" si="23"/>
        <v>1.1666666666666667</v>
      </c>
      <c r="U56" s="236">
        <v>1</v>
      </c>
      <c r="V56" s="236">
        <v>1</v>
      </c>
      <c r="W56" s="236">
        <f>'Core Indicators'!EX56</f>
        <v>2</v>
      </c>
      <c r="X56" s="191">
        <f t="shared" si="24"/>
        <v>1.5</v>
      </c>
      <c r="Y56" s="236">
        <v>1</v>
      </c>
      <c r="Z56" s="191">
        <f t="shared" si="25"/>
        <v>2</v>
      </c>
      <c r="AA56" s="236">
        <f>'Core Indicators'!FF56</f>
        <v>2</v>
      </c>
      <c r="AB56" s="236">
        <f t="shared" si="26"/>
        <v>2</v>
      </c>
      <c r="AC56" s="11">
        <f>'Core Indicators'!GD56</f>
        <v>2</v>
      </c>
      <c r="AD56" s="11">
        <f>'Core Indicators'!GL56</f>
        <v>2</v>
      </c>
      <c r="AE56" s="11">
        <f>'Core Indicators'!GT56</f>
        <v>2</v>
      </c>
      <c r="AF56" s="11">
        <f>'Core Indicators'!HB56</f>
        <v>2</v>
      </c>
      <c r="AG56" s="11">
        <f t="shared" si="27"/>
        <v>2</v>
      </c>
      <c r="AH56" s="11">
        <f>'Core Indicators'!HJ56</f>
        <v>2</v>
      </c>
      <c r="AI56" s="11">
        <f>'Core Indicators'!HR56</f>
        <v>2</v>
      </c>
      <c r="AJ56" s="11">
        <f t="shared" si="28"/>
        <v>2</v>
      </c>
      <c r="AK56" s="11">
        <f>'Core Indicators'!HZ56</f>
        <v>2</v>
      </c>
      <c r="AL56" s="11">
        <f>'Core Indicators'!IH56</f>
        <v>2</v>
      </c>
      <c r="AM56" s="11">
        <f>'Core Indicators'!IP56</f>
        <v>2</v>
      </c>
      <c r="AN56" s="11">
        <f t="shared" si="29"/>
        <v>2</v>
      </c>
    </row>
    <row r="57" spans="1:40" x14ac:dyDescent="0.35">
      <c r="A57" s="236" t="str">
        <f>Lists!C:C</f>
        <v>IRQ002</v>
      </c>
      <c r="B57" s="190">
        <f t="shared" si="15"/>
        <v>2</v>
      </c>
      <c r="C57" s="191">
        <f t="shared" si="16"/>
        <v>0</v>
      </c>
      <c r="D57" s="237">
        <f t="shared" si="17"/>
        <v>2</v>
      </c>
      <c r="E57" s="236">
        <f>'Core Indicators'!R57</f>
        <v>2</v>
      </c>
      <c r="F57" s="236">
        <f>'Core Indicators'!Z57</f>
        <v>2</v>
      </c>
      <c r="G57" s="191">
        <f t="shared" si="18"/>
        <v>2</v>
      </c>
      <c r="H57" s="236">
        <f>'Core Indicators'!AH57</f>
        <v>2</v>
      </c>
      <c r="I57" s="236">
        <f>'Core Indicators'!AP57</f>
        <v>2</v>
      </c>
      <c r="J57" s="236">
        <f>'Core Indicators'!BN57</f>
        <v>2</v>
      </c>
      <c r="K57" s="236">
        <f t="shared" si="19"/>
        <v>2</v>
      </c>
      <c r="L57" s="190">
        <f t="shared" si="20"/>
        <v>2</v>
      </c>
      <c r="M57" s="237">
        <f t="shared" si="21"/>
        <v>2.2000000000000002</v>
      </c>
      <c r="N57" s="238">
        <f>'Core Indicators'!DJ57</f>
        <v>3</v>
      </c>
      <c r="O57" s="238">
        <f>'Core Indicators'!DR57</f>
        <v>2</v>
      </c>
      <c r="P57" s="238">
        <f>'Core Indicators'!DZ57</f>
        <v>2</v>
      </c>
      <c r="Q57" s="238">
        <f>'Core Indicators'!EH57</f>
        <v>2</v>
      </c>
      <c r="R57" s="238">
        <f>'Core Indicators'!EP57</f>
        <v>2</v>
      </c>
      <c r="S57" s="191">
        <f t="shared" si="22"/>
        <v>1.6</v>
      </c>
      <c r="T57" s="191">
        <f t="shared" si="23"/>
        <v>1.1666666666666667</v>
      </c>
      <c r="U57" s="236">
        <v>1</v>
      </c>
      <c r="V57" s="236">
        <v>1</v>
      </c>
      <c r="W57" s="236">
        <f>'Core Indicators'!EX57</f>
        <v>2</v>
      </c>
      <c r="X57" s="191">
        <f t="shared" si="24"/>
        <v>1.5</v>
      </c>
      <c r="Y57" s="236">
        <v>1</v>
      </c>
      <c r="Z57" s="191">
        <f t="shared" si="25"/>
        <v>2</v>
      </c>
      <c r="AA57" s="236">
        <f>'Core Indicators'!FF57</f>
        <v>2</v>
      </c>
      <c r="AB57" s="236">
        <f t="shared" si="26"/>
        <v>2</v>
      </c>
      <c r="AC57" s="11">
        <f>'Core Indicators'!GD57</f>
        <v>2</v>
      </c>
      <c r="AD57" s="11">
        <f>'Core Indicators'!GL57</f>
        <v>2</v>
      </c>
      <c r="AE57" s="11">
        <f>'Core Indicators'!GT57</f>
        <v>2</v>
      </c>
      <c r="AF57" s="11">
        <f>'Core Indicators'!HB57</f>
        <v>2</v>
      </c>
      <c r="AG57" s="11">
        <f t="shared" si="27"/>
        <v>2</v>
      </c>
      <c r="AH57" s="11">
        <f>'Core Indicators'!HJ57</f>
        <v>2</v>
      </c>
      <c r="AI57" s="11">
        <f>'Core Indicators'!HR57</f>
        <v>2</v>
      </c>
      <c r="AJ57" s="11">
        <f t="shared" si="28"/>
        <v>2</v>
      </c>
      <c r="AK57" s="11">
        <f>'Core Indicators'!HZ57</f>
        <v>2</v>
      </c>
      <c r="AL57" s="11">
        <f>'Core Indicators'!IH57</f>
        <v>2</v>
      </c>
      <c r="AM57" s="11">
        <f>'Core Indicators'!IP57</f>
        <v>2</v>
      </c>
      <c r="AN57" s="11">
        <f t="shared" si="29"/>
        <v>2</v>
      </c>
    </row>
    <row r="58" spans="1:40" x14ac:dyDescent="0.35">
      <c r="A58" s="236" t="str">
        <f>Lists!C:C</f>
        <v>IRQ003</v>
      </c>
      <c r="B58" s="190">
        <f t="shared" si="15"/>
        <v>1.8</v>
      </c>
      <c r="C58" s="191">
        <f t="shared" si="16"/>
        <v>0</v>
      </c>
      <c r="D58" s="237">
        <f t="shared" si="17"/>
        <v>1.8</v>
      </c>
      <c r="E58" s="236">
        <f>'Core Indicators'!R58</f>
        <v>1</v>
      </c>
      <c r="F58" s="236">
        <f>'Core Indicators'!Z58</f>
        <v>2</v>
      </c>
      <c r="G58" s="191">
        <f t="shared" si="18"/>
        <v>1.5</v>
      </c>
      <c r="H58" s="236">
        <f>'Core Indicators'!AH58</f>
        <v>2</v>
      </c>
      <c r="I58" s="236">
        <f>'Core Indicators'!AP58</f>
        <v>2</v>
      </c>
      <c r="J58" s="236">
        <f>'Core Indicators'!BN58</f>
        <v>2</v>
      </c>
      <c r="K58" s="236">
        <f t="shared" si="19"/>
        <v>2</v>
      </c>
      <c r="L58" s="190">
        <f t="shared" si="20"/>
        <v>2</v>
      </c>
      <c r="M58" s="237">
        <f t="shared" si="21"/>
        <v>2</v>
      </c>
      <c r="N58" s="238">
        <f>'Core Indicators'!DJ58</f>
        <v>2</v>
      </c>
      <c r="O58" s="238">
        <f>'Core Indicators'!DR58</f>
        <v>2</v>
      </c>
      <c r="P58" s="238">
        <f>'Core Indicators'!DZ58</f>
        <v>2</v>
      </c>
      <c r="Q58" s="238">
        <f>'Core Indicators'!EH58</f>
        <v>2</v>
      </c>
      <c r="R58" s="238">
        <f>'Core Indicators'!EP58</f>
        <v>2</v>
      </c>
      <c r="S58" s="191">
        <f t="shared" si="22"/>
        <v>1.6</v>
      </c>
      <c r="T58" s="191">
        <f t="shared" si="23"/>
        <v>1.1666666666666667</v>
      </c>
      <c r="U58" s="236">
        <v>1</v>
      </c>
      <c r="V58" s="236">
        <v>1</v>
      </c>
      <c r="W58" s="236">
        <f>'Core Indicators'!EX58</f>
        <v>2</v>
      </c>
      <c r="X58" s="191">
        <f t="shared" si="24"/>
        <v>1.5</v>
      </c>
      <c r="Y58" s="236">
        <v>1</v>
      </c>
      <c r="Z58" s="191">
        <f t="shared" si="25"/>
        <v>2</v>
      </c>
      <c r="AA58" s="236">
        <f>'Core Indicators'!FF58</f>
        <v>2</v>
      </c>
      <c r="AB58" s="236">
        <f t="shared" si="26"/>
        <v>2</v>
      </c>
      <c r="AC58" s="11">
        <f>'Core Indicators'!GD58</f>
        <v>2</v>
      </c>
      <c r="AD58" s="11">
        <f>'Core Indicators'!GL58</f>
        <v>2</v>
      </c>
      <c r="AE58" s="11">
        <f>'Core Indicators'!GT58</f>
        <v>2</v>
      </c>
      <c r="AF58" s="11">
        <f>'Core Indicators'!HB58</f>
        <v>2</v>
      </c>
      <c r="AG58" s="11">
        <f t="shared" si="27"/>
        <v>2</v>
      </c>
      <c r="AH58" s="11">
        <f>'Core Indicators'!HJ58</f>
        <v>2</v>
      </c>
      <c r="AI58" s="11">
        <f>'Core Indicators'!HR58</f>
        <v>2</v>
      </c>
      <c r="AJ58" s="11">
        <f t="shared" si="28"/>
        <v>2</v>
      </c>
      <c r="AK58" s="11">
        <f>'Core Indicators'!HZ58</f>
        <v>2</v>
      </c>
      <c r="AL58" s="11">
        <f>'Core Indicators'!IH58</f>
        <v>2</v>
      </c>
      <c r="AM58" s="11">
        <f>'Core Indicators'!IP58</f>
        <v>2</v>
      </c>
      <c r="AN58" s="11">
        <f t="shared" si="29"/>
        <v>2</v>
      </c>
    </row>
    <row r="59" spans="1:40" x14ac:dyDescent="0.35">
      <c r="A59" s="236" t="str">
        <f>Lists!C:C</f>
        <v>ITA002</v>
      </c>
      <c r="B59" s="190">
        <f t="shared" si="15"/>
        <v>1.9</v>
      </c>
      <c r="C59" s="191">
        <f t="shared" si="16"/>
        <v>0</v>
      </c>
      <c r="D59" s="237">
        <f t="shared" si="17"/>
        <v>2</v>
      </c>
      <c r="E59" s="236">
        <f>'Core Indicators'!R59</f>
        <v>2</v>
      </c>
      <c r="F59" s="236">
        <f>'Core Indicators'!Z59</f>
        <v>2</v>
      </c>
      <c r="G59" s="191">
        <f t="shared" si="18"/>
        <v>2</v>
      </c>
      <c r="H59" s="236">
        <f>'Core Indicators'!AH59</f>
        <v>2</v>
      </c>
      <c r="I59" s="236">
        <f>'Core Indicators'!AP59</f>
        <v>2</v>
      </c>
      <c r="J59" s="236">
        <f>'Core Indicators'!BN59</f>
        <v>2</v>
      </c>
      <c r="K59" s="236">
        <f t="shared" si="19"/>
        <v>2</v>
      </c>
      <c r="L59" s="190">
        <f t="shared" si="20"/>
        <v>2</v>
      </c>
      <c r="M59" s="237">
        <f t="shared" si="21"/>
        <v>2</v>
      </c>
      <c r="N59" s="238">
        <f>'Core Indicators'!DJ59</f>
        <v>2</v>
      </c>
      <c r="O59" s="238">
        <f>'Core Indicators'!DR59</f>
        <v>2</v>
      </c>
      <c r="P59" s="238">
        <f>'Core Indicators'!DZ59</f>
        <v>2</v>
      </c>
      <c r="Q59" s="238">
        <f>'Core Indicators'!EH59</f>
        <v>2</v>
      </c>
      <c r="R59" s="238">
        <f>'Core Indicators'!EP59</f>
        <v>2</v>
      </c>
      <c r="S59" s="191">
        <f t="shared" si="22"/>
        <v>1.6</v>
      </c>
      <c r="T59" s="191">
        <f t="shared" si="23"/>
        <v>1.1666666666666667</v>
      </c>
      <c r="U59" s="236">
        <v>1</v>
      </c>
      <c r="V59" s="236">
        <v>1</v>
      </c>
      <c r="W59" s="236">
        <f>'Core Indicators'!EX59</f>
        <v>2</v>
      </c>
      <c r="X59" s="191">
        <f t="shared" si="24"/>
        <v>1.5</v>
      </c>
      <c r="Y59" s="236">
        <v>1</v>
      </c>
      <c r="Z59" s="191">
        <f t="shared" si="25"/>
        <v>2</v>
      </c>
      <c r="AA59" s="236">
        <f>'Core Indicators'!FF59</f>
        <v>2</v>
      </c>
      <c r="AB59" s="236">
        <f t="shared" si="26"/>
        <v>2</v>
      </c>
      <c r="AC59" s="11">
        <f>'Core Indicators'!GD59</f>
        <v>2</v>
      </c>
      <c r="AD59" s="11">
        <f>'Core Indicators'!GL59</f>
        <v>2</v>
      </c>
      <c r="AE59" s="11">
        <f>'Core Indicators'!GT59</f>
        <v>2</v>
      </c>
      <c r="AF59" s="11">
        <f>'Core Indicators'!HB59</f>
        <v>2</v>
      </c>
      <c r="AG59" s="11">
        <f t="shared" si="27"/>
        <v>2</v>
      </c>
      <c r="AH59" s="11">
        <f>'Core Indicators'!HJ59</f>
        <v>2</v>
      </c>
      <c r="AI59" s="11">
        <f>'Core Indicators'!HR59</f>
        <v>2</v>
      </c>
      <c r="AJ59" s="11">
        <f t="shared" si="28"/>
        <v>2</v>
      </c>
      <c r="AK59" s="11">
        <f>'Core Indicators'!HZ59</f>
        <v>2</v>
      </c>
      <c r="AL59" s="11">
        <f>'Core Indicators'!IH59</f>
        <v>2</v>
      </c>
      <c r="AM59" s="11">
        <f>'Core Indicators'!IP59</f>
        <v>2</v>
      </c>
      <c r="AN59" s="11">
        <f t="shared" si="29"/>
        <v>2</v>
      </c>
    </row>
    <row r="60" spans="1:40" x14ac:dyDescent="0.35">
      <c r="A60" s="236" t="str">
        <f>Lists!C:C</f>
        <v>JOR002</v>
      </c>
      <c r="B60" s="190">
        <f t="shared" si="15"/>
        <v>2.5</v>
      </c>
      <c r="C60" s="191">
        <f t="shared" si="16"/>
        <v>0</v>
      </c>
      <c r="D60" s="237">
        <f t="shared" si="17"/>
        <v>2.6</v>
      </c>
      <c r="E60" s="236">
        <f>'Core Indicators'!R60</f>
        <v>2</v>
      </c>
      <c r="F60" s="236">
        <f>'Core Indicators'!Z60</f>
        <v>2</v>
      </c>
      <c r="G60" s="191">
        <f t="shared" si="18"/>
        <v>2</v>
      </c>
      <c r="H60" s="236">
        <f>'Core Indicators'!AH60</f>
        <v>3</v>
      </c>
      <c r="I60" s="236">
        <f>'Core Indicators'!AP60</f>
        <v>3</v>
      </c>
      <c r="J60" s="236">
        <f>'Core Indicators'!BN60</f>
        <v>2</v>
      </c>
      <c r="K60" s="236">
        <f t="shared" si="19"/>
        <v>2.5</v>
      </c>
      <c r="L60" s="190">
        <f t="shared" si="20"/>
        <v>2.8</v>
      </c>
      <c r="M60" s="237">
        <f t="shared" si="21"/>
        <v>3</v>
      </c>
      <c r="N60" s="238">
        <f>'Core Indicators'!DJ60</f>
        <v>3</v>
      </c>
      <c r="O60" s="238">
        <f>'Core Indicators'!DR60</f>
        <v>3</v>
      </c>
      <c r="P60" s="238">
        <f>'Core Indicators'!DZ60</f>
        <v>3</v>
      </c>
      <c r="Q60" s="238">
        <f>'Core Indicators'!EH60</f>
        <v>3</v>
      </c>
      <c r="R60" s="238">
        <f>'Core Indicators'!EP60</f>
        <v>3</v>
      </c>
      <c r="S60" s="191">
        <f t="shared" si="22"/>
        <v>1.6</v>
      </c>
      <c r="T60" s="191">
        <f t="shared" si="23"/>
        <v>1.1666666666666667</v>
      </c>
      <c r="U60" s="236">
        <v>1</v>
      </c>
      <c r="V60" s="236">
        <v>1</v>
      </c>
      <c r="W60" s="236">
        <f>'Core Indicators'!EX60</f>
        <v>2</v>
      </c>
      <c r="X60" s="191">
        <f t="shared" si="24"/>
        <v>1.5</v>
      </c>
      <c r="Y60" s="236">
        <v>1</v>
      </c>
      <c r="Z60" s="191">
        <f t="shared" si="25"/>
        <v>2</v>
      </c>
      <c r="AA60" s="236">
        <f>'Core Indicators'!FF60</f>
        <v>2</v>
      </c>
      <c r="AB60" s="236">
        <f t="shared" si="26"/>
        <v>2</v>
      </c>
      <c r="AC60" s="11">
        <f>'Core Indicators'!GD60</f>
        <v>2</v>
      </c>
      <c r="AD60" s="11">
        <f>'Core Indicators'!GL60</f>
        <v>2</v>
      </c>
      <c r="AE60" s="11">
        <f>'Core Indicators'!GT60</f>
        <v>2</v>
      </c>
      <c r="AF60" s="11">
        <f>'Core Indicators'!HB60</f>
        <v>2</v>
      </c>
      <c r="AG60" s="11">
        <f t="shared" si="27"/>
        <v>2</v>
      </c>
      <c r="AH60" s="11">
        <f>'Core Indicators'!HJ60</f>
        <v>2</v>
      </c>
      <c r="AI60" s="11">
        <f>'Core Indicators'!HR60</f>
        <v>2</v>
      </c>
      <c r="AJ60" s="11">
        <f t="shared" si="28"/>
        <v>2</v>
      </c>
      <c r="AK60" s="11">
        <f>'Core Indicators'!HZ60</f>
        <v>2</v>
      </c>
      <c r="AL60" s="11">
        <f>'Core Indicators'!IH60</f>
        <v>2</v>
      </c>
      <c r="AM60" s="11">
        <f>'Core Indicators'!IP60</f>
        <v>2</v>
      </c>
      <c r="AN60" s="11">
        <f t="shared" si="29"/>
        <v>2</v>
      </c>
    </row>
    <row r="61" spans="1:40" x14ac:dyDescent="0.35">
      <c r="A61" s="236" t="str">
        <f>Lists!C:C</f>
        <v>KEN001</v>
      </c>
      <c r="B61" s="190">
        <f t="shared" si="15"/>
        <v>2.4</v>
      </c>
      <c r="C61" s="191">
        <f t="shared" si="16"/>
        <v>0</v>
      </c>
      <c r="D61" s="237">
        <f t="shared" si="17"/>
        <v>2.7</v>
      </c>
      <c r="E61" s="236">
        <f>'Core Indicators'!R61</f>
        <v>1</v>
      </c>
      <c r="F61" s="236">
        <f>'Core Indicators'!Z61</f>
        <v>3</v>
      </c>
      <c r="G61" s="191">
        <f t="shared" si="18"/>
        <v>2.1</v>
      </c>
      <c r="H61" s="236">
        <f>'Core Indicators'!AH61</f>
        <v>3</v>
      </c>
      <c r="I61" s="236">
        <f>'Core Indicators'!AP61</f>
        <v>3</v>
      </c>
      <c r="J61" s="236">
        <f>'Core Indicators'!BN61</f>
        <v>3</v>
      </c>
      <c r="K61" s="236">
        <f t="shared" si="19"/>
        <v>3</v>
      </c>
      <c r="L61" s="190">
        <f t="shared" si="20"/>
        <v>3</v>
      </c>
      <c r="M61" s="237">
        <f t="shared" si="21"/>
        <v>2.6</v>
      </c>
      <c r="N61" s="238">
        <f>'Core Indicators'!DJ61</f>
        <v>3</v>
      </c>
      <c r="O61" s="238">
        <f>'Core Indicators'!DR61</f>
        <v>3</v>
      </c>
      <c r="P61" s="238">
        <f>'Core Indicators'!DZ61</f>
        <v>3</v>
      </c>
      <c r="Q61" s="238">
        <f>'Core Indicators'!EH61</f>
        <v>2</v>
      </c>
      <c r="R61" s="238">
        <f>'Core Indicators'!EP61</f>
        <v>2</v>
      </c>
      <c r="S61" s="191">
        <f t="shared" si="22"/>
        <v>1.7</v>
      </c>
      <c r="T61" s="191">
        <f t="shared" si="23"/>
        <v>1.3333333333333333</v>
      </c>
      <c r="U61" s="236">
        <v>1</v>
      </c>
      <c r="V61" s="236">
        <v>1</v>
      </c>
      <c r="W61" s="236">
        <f>'Core Indicators'!EX61</f>
        <v>3</v>
      </c>
      <c r="X61" s="191">
        <f t="shared" si="24"/>
        <v>2</v>
      </c>
      <c r="Y61" s="236">
        <v>1</v>
      </c>
      <c r="Z61" s="191">
        <f t="shared" si="25"/>
        <v>2</v>
      </c>
      <c r="AA61" s="236">
        <f>'Core Indicators'!FF61</f>
        <v>2</v>
      </c>
      <c r="AB61" s="236">
        <f t="shared" si="26"/>
        <v>2</v>
      </c>
      <c r="AC61" s="11">
        <f>'Core Indicators'!GD61</f>
        <v>2</v>
      </c>
      <c r="AD61" s="11">
        <f>'Core Indicators'!GL61</f>
        <v>2</v>
      </c>
      <c r="AE61" s="11">
        <f>'Core Indicators'!GT61</f>
        <v>2</v>
      </c>
      <c r="AF61" s="11">
        <f>'Core Indicators'!HB61</f>
        <v>2</v>
      </c>
      <c r="AG61" s="11">
        <f t="shared" si="27"/>
        <v>2</v>
      </c>
      <c r="AH61" s="11">
        <f>'Core Indicators'!HJ61</f>
        <v>2</v>
      </c>
      <c r="AI61" s="11">
        <f>'Core Indicators'!HR61</f>
        <v>2</v>
      </c>
      <c r="AJ61" s="11">
        <f t="shared" si="28"/>
        <v>2</v>
      </c>
      <c r="AK61" s="11">
        <f>'Core Indicators'!HZ61</f>
        <v>2</v>
      </c>
      <c r="AL61" s="11">
        <f>'Core Indicators'!IH61</f>
        <v>2</v>
      </c>
      <c r="AM61" s="11">
        <f>'Core Indicators'!IP61</f>
        <v>2</v>
      </c>
      <c r="AN61" s="11">
        <f t="shared" si="29"/>
        <v>2</v>
      </c>
    </row>
    <row r="62" spans="1:40" x14ac:dyDescent="0.35">
      <c r="A62" s="236" t="str">
        <f>Lists!C:C</f>
        <v>KEN002</v>
      </c>
      <c r="B62" s="190">
        <f t="shared" si="15"/>
        <v>1.8</v>
      </c>
      <c r="C62" s="191">
        <f t="shared" si="16"/>
        <v>1</v>
      </c>
      <c r="D62" s="237">
        <f t="shared" si="17"/>
        <v>2</v>
      </c>
      <c r="E62" s="236">
        <f>'Core Indicators'!R62</f>
        <v>2</v>
      </c>
      <c r="F62" s="236">
        <f>'Core Indicators'!Z62</f>
        <v>2</v>
      </c>
      <c r="G62" s="191">
        <f t="shared" si="18"/>
        <v>2</v>
      </c>
      <c r="H62" s="236">
        <f>'Core Indicators'!AH62</f>
        <v>2</v>
      </c>
      <c r="I62" s="236">
        <f>'Core Indicators'!AP62</f>
        <v>2</v>
      </c>
      <c r="J62" s="236" t="str">
        <f>'Core Indicators'!BN62</f>
        <v>x</v>
      </c>
      <c r="K62" s="236">
        <f t="shared" si="19"/>
        <v>2</v>
      </c>
      <c r="L62" s="190">
        <f t="shared" si="20"/>
        <v>2</v>
      </c>
      <c r="M62" s="237">
        <f t="shared" si="21"/>
        <v>2</v>
      </c>
      <c r="N62" s="238">
        <f>'Core Indicators'!DJ62</f>
        <v>2</v>
      </c>
      <c r="O62" s="238">
        <f>'Core Indicators'!DR62</f>
        <v>2</v>
      </c>
      <c r="P62" s="238">
        <f>'Core Indicators'!DZ62</f>
        <v>2</v>
      </c>
      <c r="Q62" s="238" t="str">
        <f>'Core Indicators'!EH62</f>
        <v>x</v>
      </c>
      <c r="R62" s="238" t="str">
        <f>'Core Indicators'!EP62</f>
        <v>x</v>
      </c>
      <c r="S62" s="191">
        <f t="shared" si="22"/>
        <v>1.4</v>
      </c>
      <c r="T62" s="191">
        <f t="shared" si="23"/>
        <v>1.3333333333333333</v>
      </c>
      <c r="U62" s="236">
        <v>1</v>
      </c>
      <c r="V62" s="236">
        <v>1</v>
      </c>
      <c r="W62" s="236">
        <f>'Core Indicators'!EX62</f>
        <v>3</v>
      </c>
      <c r="X62" s="191">
        <f t="shared" si="24"/>
        <v>2</v>
      </c>
      <c r="Y62" s="236">
        <v>1</v>
      </c>
      <c r="Z62" s="191">
        <f t="shared" si="25"/>
        <v>1.5</v>
      </c>
      <c r="AA62" s="236">
        <f>'Core Indicators'!FF62</f>
        <v>1</v>
      </c>
      <c r="AB62" s="236">
        <f t="shared" si="26"/>
        <v>2</v>
      </c>
      <c r="AC62" s="11">
        <f>'Core Indicators'!GD62</f>
        <v>2</v>
      </c>
      <c r="AD62" s="11">
        <f>'Core Indicators'!GL62</f>
        <v>2</v>
      </c>
      <c r="AE62" s="11">
        <f>'Core Indicators'!GT62</f>
        <v>2</v>
      </c>
      <c r="AF62" s="11">
        <f>'Core Indicators'!HB62</f>
        <v>2</v>
      </c>
      <c r="AG62" s="11">
        <f t="shared" si="27"/>
        <v>2</v>
      </c>
      <c r="AH62" s="11">
        <f>'Core Indicators'!HJ62</f>
        <v>2</v>
      </c>
      <c r="AI62" s="11">
        <f>'Core Indicators'!HR62</f>
        <v>2</v>
      </c>
      <c r="AJ62" s="11">
        <f t="shared" si="28"/>
        <v>2</v>
      </c>
      <c r="AK62" s="11">
        <f>'Core Indicators'!HZ62</f>
        <v>2</v>
      </c>
      <c r="AL62" s="11">
        <f>'Core Indicators'!IH62</f>
        <v>2</v>
      </c>
      <c r="AM62" s="11">
        <f>'Core Indicators'!IP62</f>
        <v>2</v>
      </c>
      <c r="AN62" s="11">
        <f t="shared" si="29"/>
        <v>2</v>
      </c>
    </row>
    <row r="63" spans="1:40" x14ac:dyDescent="0.35">
      <c r="A63" s="236" t="str">
        <f>Lists!C:C</f>
        <v>KEN003</v>
      </c>
      <c r="B63" s="190">
        <f t="shared" si="15"/>
        <v>1.9</v>
      </c>
      <c r="C63" s="191">
        <f t="shared" si="16"/>
        <v>0</v>
      </c>
      <c r="D63" s="237">
        <f t="shared" si="17"/>
        <v>2</v>
      </c>
      <c r="E63" s="236">
        <f>'Core Indicators'!R63</f>
        <v>2</v>
      </c>
      <c r="F63" s="236">
        <f>'Core Indicators'!Z63</f>
        <v>2</v>
      </c>
      <c r="G63" s="191">
        <f t="shared" si="18"/>
        <v>2</v>
      </c>
      <c r="H63" s="236">
        <f>'Core Indicators'!AH63</f>
        <v>2</v>
      </c>
      <c r="I63" s="236">
        <f>'Core Indicators'!AP63</f>
        <v>2</v>
      </c>
      <c r="J63" s="236">
        <f>'Core Indicators'!BN63</f>
        <v>2</v>
      </c>
      <c r="K63" s="236">
        <f t="shared" si="19"/>
        <v>2</v>
      </c>
      <c r="L63" s="190">
        <f t="shared" si="20"/>
        <v>2</v>
      </c>
      <c r="M63" s="237">
        <f t="shared" si="21"/>
        <v>2</v>
      </c>
      <c r="N63" s="238">
        <f>'Core Indicators'!DJ63</f>
        <v>2</v>
      </c>
      <c r="O63" s="238">
        <f>'Core Indicators'!DR63</f>
        <v>2</v>
      </c>
      <c r="P63" s="238">
        <f>'Core Indicators'!DZ63</f>
        <v>2</v>
      </c>
      <c r="Q63" s="238">
        <f>'Core Indicators'!EH63</f>
        <v>2</v>
      </c>
      <c r="R63" s="238">
        <f>'Core Indicators'!EP63</f>
        <v>2</v>
      </c>
      <c r="S63" s="191">
        <f t="shared" si="22"/>
        <v>1.7</v>
      </c>
      <c r="T63" s="191">
        <f t="shared" si="23"/>
        <v>1.3333333333333333</v>
      </c>
      <c r="U63" s="236">
        <v>1</v>
      </c>
      <c r="V63" s="236">
        <v>1</v>
      </c>
      <c r="W63" s="236">
        <f>'Core Indicators'!EX63</f>
        <v>3</v>
      </c>
      <c r="X63" s="191">
        <f t="shared" si="24"/>
        <v>2</v>
      </c>
      <c r="Y63" s="236">
        <v>1</v>
      </c>
      <c r="Z63" s="191">
        <f t="shared" si="25"/>
        <v>2</v>
      </c>
      <c r="AA63" s="236">
        <f>'Core Indicators'!FF63</f>
        <v>2</v>
      </c>
      <c r="AB63" s="236">
        <f t="shared" si="26"/>
        <v>2</v>
      </c>
      <c r="AC63" s="11">
        <f>'Core Indicators'!GD63</f>
        <v>2</v>
      </c>
      <c r="AD63" s="11">
        <f>'Core Indicators'!GL63</f>
        <v>2</v>
      </c>
      <c r="AE63" s="11">
        <f>'Core Indicators'!GT63</f>
        <v>2</v>
      </c>
      <c r="AF63" s="11">
        <f>'Core Indicators'!HB63</f>
        <v>2</v>
      </c>
      <c r="AG63" s="11">
        <f t="shared" si="27"/>
        <v>2</v>
      </c>
      <c r="AH63" s="11">
        <f>'Core Indicators'!HJ63</f>
        <v>2</v>
      </c>
      <c r="AI63" s="11">
        <f>'Core Indicators'!HR63</f>
        <v>2</v>
      </c>
      <c r="AJ63" s="11">
        <f t="shared" si="28"/>
        <v>2</v>
      </c>
      <c r="AK63" s="11">
        <f>'Core Indicators'!HZ63</f>
        <v>2</v>
      </c>
      <c r="AL63" s="11">
        <f>'Core Indicators'!IH63</f>
        <v>2</v>
      </c>
      <c r="AM63" s="11">
        <f>'Core Indicators'!IP63</f>
        <v>2</v>
      </c>
      <c r="AN63" s="11">
        <f t="shared" si="29"/>
        <v>2</v>
      </c>
    </row>
    <row r="64" spans="1:40" x14ac:dyDescent="0.35">
      <c r="A64" s="236" t="str">
        <f>Lists!C:C</f>
        <v>LBN002</v>
      </c>
      <c r="B64" s="190">
        <f t="shared" si="15"/>
        <v>1.9</v>
      </c>
      <c r="C64" s="191">
        <f t="shared" si="16"/>
        <v>0</v>
      </c>
      <c r="D64" s="237">
        <f t="shared" si="17"/>
        <v>2</v>
      </c>
      <c r="E64" s="236">
        <f>'Core Indicators'!R64</f>
        <v>2</v>
      </c>
      <c r="F64" s="236">
        <f>'Core Indicators'!Z64</f>
        <v>2</v>
      </c>
      <c r="G64" s="191">
        <f t="shared" si="18"/>
        <v>2</v>
      </c>
      <c r="H64" s="236">
        <f>'Core Indicators'!AH64</f>
        <v>2</v>
      </c>
      <c r="I64" s="236">
        <f>'Core Indicators'!AP64</f>
        <v>2</v>
      </c>
      <c r="J64" s="236">
        <f>'Core Indicators'!BN64</f>
        <v>2</v>
      </c>
      <c r="K64" s="236">
        <f t="shared" si="19"/>
        <v>2</v>
      </c>
      <c r="L64" s="190">
        <f t="shared" si="20"/>
        <v>2</v>
      </c>
      <c r="M64" s="237">
        <f t="shared" si="21"/>
        <v>2</v>
      </c>
      <c r="N64" s="238">
        <f>'Core Indicators'!DJ64</f>
        <v>2</v>
      </c>
      <c r="O64" s="238">
        <f>'Core Indicators'!DR64</f>
        <v>2</v>
      </c>
      <c r="P64" s="238">
        <f>'Core Indicators'!DZ64</f>
        <v>2</v>
      </c>
      <c r="Q64" s="238">
        <f>'Core Indicators'!EH64</f>
        <v>2</v>
      </c>
      <c r="R64" s="238">
        <f>'Core Indicators'!EP64</f>
        <v>2</v>
      </c>
      <c r="S64" s="191">
        <f t="shared" si="22"/>
        <v>1.6</v>
      </c>
      <c r="T64" s="191">
        <f t="shared" si="23"/>
        <v>1.1666666666666667</v>
      </c>
      <c r="U64" s="236">
        <v>1</v>
      </c>
      <c r="V64" s="236">
        <v>1</v>
      </c>
      <c r="W64" s="236">
        <f>'Core Indicators'!EX64</f>
        <v>2</v>
      </c>
      <c r="X64" s="191">
        <f t="shared" si="24"/>
        <v>1.5</v>
      </c>
      <c r="Y64" s="236">
        <v>1</v>
      </c>
      <c r="Z64" s="191">
        <f t="shared" si="25"/>
        <v>2</v>
      </c>
      <c r="AA64" s="236">
        <f>'Core Indicators'!FF64</f>
        <v>2</v>
      </c>
      <c r="AB64" s="236">
        <f t="shared" si="26"/>
        <v>2</v>
      </c>
      <c r="AC64" s="11">
        <f>'Core Indicators'!GD64</f>
        <v>2</v>
      </c>
      <c r="AD64" s="11">
        <f>'Core Indicators'!GL64</f>
        <v>2</v>
      </c>
      <c r="AE64" s="11">
        <f>'Core Indicators'!GT64</f>
        <v>2</v>
      </c>
      <c r="AF64" s="11">
        <f>'Core Indicators'!HB64</f>
        <v>2</v>
      </c>
      <c r="AG64" s="11">
        <f t="shared" si="27"/>
        <v>2</v>
      </c>
      <c r="AH64" s="11">
        <f>'Core Indicators'!HJ64</f>
        <v>2</v>
      </c>
      <c r="AI64" s="11">
        <f>'Core Indicators'!HR64</f>
        <v>2</v>
      </c>
      <c r="AJ64" s="11">
        <f t="shared" si="28"/>
        <v>2</v>
      </c>
      <c r="AK64" s="11">
        <f>'Core Indicators'!HZ64</f>
        <v>2</v>
      </c>
      <c r="AL64" s="11">
        <f>'Core Indicators'!IH64</f>
        <v>2</v>
      </c>
      <c r="AM64" s="11">
        <f>'Core Indicators'!IP64</f>
        <v>2</v>
      </c>
      <c r="AN64" s="11">
        <f t="shared" si="29"/>
        <v>2</v>
      </c>
    </row>
    <row r="65" spans="1:40" x14ac:dyDescent="0.35">
      <c r="A65" s="236" t="str">
        <f>Lists!C:C</f>
        <v>LBN006</v>
      </c>
      <c r="B65" s="190">
        <f t="shared" si="15"/>
        <v>1.8</v>
      </c>
      <c r="C65" s="191">
        <f t="shared" si="16"/>
        <v>0</v>
      </c>
      <c r="D65" s="237">
        <f t="shared" si="17"/>
        <v>1.7</v>
      </c>
      <c r="E65" s="236">
        <f>'Core Indicators'!R65</f>
        <v>1</v>
      </c>
      <c r="F65" s="236">
        <f>'Core Indicators'!Z65</f>
        <v>2</v>
      </c>
      <c r="G65" s="191">
        <f t="shared" si="18"/>
        <v>1.5</v>
      </c>
      <c r="H65" s="236">
        <f>'Core Indicators'!AH65</f>
        <v>2</v>
      </c>
      <c r="I65" s="236">
        <f>'Core Indicators'!AP65</f>
        <v>1</v>
      </c>
      <c r="J65" s="236">
        <f>'Core Indicators'!BN65</f>
        <v>2</v>
      </c>
      <c r="K65" s="236">
        <f t="shared" si="19"/>
        <v>1.5</v>
      </c>
      <c r="L65" s="190">
        <f t="shared" si="20"/>
        <v>1.8</v>
      </c>
      <c r="M65" s="237">
        <f t="shared" si="21"/>
        <v>2</v>
      </c>
      <c r="N65" s="238">
        <f>'Core Indicators'!DJ65</f>
        <v>2</v>
      </c>
      <c r="O65" s="238">
        <f>'Core Indicators'!DR65</f>
        <v>2</v>
      </c>
      <c r="P65" s="238">
        <f>'Core Indicators'!DZ65</f>
        <v>2</v>
      </c>
      <c r="Q65" s="238">
        <f>'Core Indicators'!EH65</f>
        <v>2</v>
      </c>
      <c r="R65" s="238">
        <f>'Core Indicators'!EP65</f>
        <v>2</v>
      </c>
      <c r="S65" s="191">
        <f t="shared" si="22"/>
        <v>1.6</v>
      </c>
      <c r="T65" s="191">
        <f t="shared" si="23"/>
        <v>1.1666666666666667</v>
      </c>
      <c r="U65" s="236">
        <v>1</v>
      </c>
      <c r="V65" s="236">
        <v>1</v>
      </c>
      <c r="W65" s="236">
        <f>'Core Indicators'!EX65</f>
        <v>2</v>
      </c>
      <c r="X65" s="191">
        <f t="shared" si="24"/>
        <v>1.5</v>
      </c>
      <c r="Y65" s="236">
        <v>1</v>
      </c>
      <c r="Z65" s="191">
        <f t="shared" si="25"/>
        <v>2</v>
      </c>
      <c r="AA65" s="236">
        <f>'Core Indicators'!FF65</f>
        <v>2</v>
      </c>
      <c r="AB65" s="236">
        <f t="shared" si="26"/>
        <v>2</v>
      </c>
      <c r="AC65" s="11">
        <f>'Core Indicators'!GD65</f>
        <v>2</v>
      </c>
      <c r="AD65" s="11">
        <f>'Core Indicators'!GL65</f>
        <v>2</v>
      </c>
      <c r="AE65" s="11">
        <f>'Core Indicators'!GT65</f>
        <v>2</v>
      </c>
      <c r="AF65" s="11">
        <f>'Core Indicators'!HB65</f>
        <v>2</v>
      </c>
      <c r="AG65" s="11">
        <f t="shared" si="27"/>
        <v>2</v>
      </c>
      <c r="AH65" s="11">
        <f>'Core Indicators'!HJ65</f>
        <v>2</v>
      </c>
      <c r="AI65" s="11">
        <f>'Core Indicators'!HR65</f>
        <v>2</v>
      </c>
      <c r="AJ65" s="11">
        <f t="shared" si="28"/>
        <v>2</v>
      </c>
      <c r="AK65" s="11">
        <f>'Core Indicators'!HZ65</f>
        <v>2</v>
      </c>
      <c r="AL65" s="11">
        <f>'Core Indicators'!IH65</f>
        <v>2</v>
      </c>
      <c r="AM65" s="11">
        <f>'Core Indicators'!IP65</f>
        <v>2</v>
      </c>
      <c r="AN65" s="11">
        <f t="shared" si="29"/>
        <v>2</v>
      </c>
    </row>
    <row r="66" spans="1:40" x14ac:dyDescent="0.35">
      <c r="A66" s="236" t="str">
        <f>Lists!C:C</f>
        <v>LBY001</v>
      </c>
      <c r="B66" s="190">
        <f t="shared" si="15"/>
        <v>1.8</v>
      </c>
      <c r="C66" s="191">
        <f t="shared" si="16"/>
        <v>0</v>
      </c>
      <c r="D66" s="237">
        <f t="shared" si="17"/>
        <v>1.7</v>
      </c>
      <c r="E66" s="236">
        <f>'Core Indicators'!R66</f>
        <v>1</v>
      </c>
      <c r="F66" s="236">
        <f>'Core Indicators'!Z66</f>
        <v>2</v>
      </c>
      <c r="G66" s="191">
        <f t="shared" si="18"/>
        <v>1.5</v>
      </c>
      <c r="H66" s="236">
        <f>'Core Indicators'!AH66</f>
        <v>1</v>
      </c>
      <c r="I66" s="236">
        <f>'Core Indicators'!AP66</f>
        <v>2</v>
      </c>
      <c r="J66" s="236">
        <f>'Core Indicators'!BN66</f>
        <v>3</v>
      </c>
      <c r="K66" s="236">
        <f t="shared" si="19"/>
        <v>2.5</v>
      </c>
      <c r="L66" s="190">
        <f t="shared" si="20"/>
        <v>1.8</v>
      </c>
      <c r="M66" s="237">
        <f t="shared" si="21"/>
        <v>2</v>
      </c>
      <c r="N66" s="238">
        <f>'Core Indicators'!DJ66</f>
        <v>2</v>
      </c>
      <c r="O66" s="238">
        <f>'Core Indicators'!DR66</f>
        <v>2</v>
      </c>
      <c r="P66" s="238">
        <f>'Core Indicators'!DZ66</f>
        <v>2</v>
      </c>
      <c r="Q66" s="238">
        <f>'Core Indicators'!EH66</f>
        <v>2</v>
      </c>
      <c r="R66" s="238">
        <f>'Core Indicators'!EP66</f>
        <v>2</v>
      </c>
      <c r="S66" s="191">
        <f t="shared" si="22"/>
        <v>1.7</v>
      </c>
      <c r="T66" s="191">
        <f t="shared" si="23"/>
        <v>1.3333333333333333</v>
      </c>
      <c r="U66" s="236">
        <v>1</v>
      </c>
      <c r="V66" s="236">
        <v>1</v>
      </c>
      <c r="W66" s="236">
        <f>'Core Indicators'!EX66</f>
        <v>3</v>
      </c>
      <c r="X66" s="191">
        <f t="shared" si="24"/>
        <v>2</v>
      </c>
      <c r="Y66" s="236">
        <v>1</v>
      </c>
      <c r="Z66" s="191">
        <f t="shared" si="25"/>
        <v>2</v>
      </c>
      <c r="AA66" s="236">
        <f>'Core Indicators'!FF66</f>
        <v>2</v>
      </c>
      <c r="AB66" s="236">
        <f t="shared" si="26"/>
        <v>2</v>
      </c>
      <c r="AC66" s="11">
        <f>'Core Indicators'!GD66</f>
        <v>2</v>
      </c>
      <c r="AD66" s="11">
        <f>'Core Indicators'!GL66</f>
        <v>2</v>
      </c>
      <c r="AE66" s="11">
        <f>'Core Indicators'!GT66</f>
        <v>2</v>
      </c>
      <c r="AF66" s="11">
        <f>'Core Indicators'!HB66</f>
        <v>2</v>
      </c>
      <c r="AG66" s="11">
        <f t="shared" si="27"/>
        <v>2</v>
      </c>
      <c r="AH66" s="11">
        <f>'Core Indicators'!HJ66</f>
        <v>2</v>
      </c>
      <c r="AI66" s="11">
        <f>'Core Indicators'!HR66</f>
        <v>2</v>
      </c>
      <c r="AJ66" s="11">
        <f t="shared" si="28"/>
        <v>2</v>
      </c>
      <c r="AK66" s="11">
        <f>'Core Indicators'!HZ66</f>
        <v>2</v>
      </c>
      <c r="AL66" s="11">
        <f>'Core Indicators'!IH66</f>
        <v>2</v>
      </c>
      <c r="AM66" s="11">
        <f>'Core Indicators'!IP66</f>
        <v>2</v>
      </c>
      <c r="AN66" s="11">
        <f t="shared" si="29"/>
        <v>2</v>
      </c>
    </row>
    <row r="67" spans="1:40" x14ac:dyDescent="0.35">
      <c r="A67" s="236" t="str">
        <f>Lists!C:C</f>
        <v>LBY002</v>
      </c>
      <c r="B67" s="190">
        <f t="shared" ref="B67:B98" si="30">IF(OR(M67="x",D67="x"),"x",ROUND((5-GEOMEAN(((5-D67)/5*4+1),((5-M67)/5*4+1),((5-M67)/5*4+1)))/4*3.5+S67*0.3,1))</f>
        <v>1.8</v>
      </c>
      <c r="C67" s="191">
        <f t="shared" ref="C67:C98" si="31">COUNTIF(E67:F67,"x")+COUNTIF(H67:I67,"x")+COUNTIF(J67:J67,"x")+COUNTIF(M67,"x")+COUNTIF(U67:W67,"x")+COUNTIF(Y67:AB67,"x")</f>
        <v>0</v>
      </c>
      <c r="D67" s="237">
        <f t="shared" ref="D67:D98" si="32">IF(OR(L67="x",G67="x"),"x",ROUND((5-GEOMEAN(((5-L67)/5*4+1),((5-L67)/5*4+1),((5-G67)/5*4+1)))/4*5,1))</f>
        <v>2</v>
      </c>
      <c r="E67" s="236">
        <f>'Core Indicators'!R67</f>
        <v>1</v>
      </c>
      <c r="F67" s="236">
        <f>'Core Indicators'!Z67</f>
        <v>2</v>
      </c>
      <c r="G67" s="191">
        <f t="shared" ref="G67:G98" si="33">IF(AND(F67="x",E67="x"),"x",IF(OR(F67="x",E67="x"),AVERAGE(E67,F67),ROUND((10-GEOMEAN(((10-E67)/10*9+1),((10-F67)/10*9+1)))/9*10,1)))</f>
        <v>1.5</v>
      </c>
      <c r="H67" s="236">
        <f>'Core Indicators'!AH67</f>
        <v>2</v>
      </c>
      <c r="I67" s="236">
        <f>'Core Indicators'!AP67</f>
        <v>2</v>
      </c>
      <c r="J67" s="236">
        <f>'Core Indicators'!BN67</f>
        <v>3</v>
      </c>
      <c r="K67" s="236">
        <f t="shared" ref="K67:K98" si="34">IF(AND(J67="x",I67="x"),"x",IF(OR(J67="x",I67="x"),AVERAGE(I67,J67),ROUND((10-GEOMEAN(((10-I67)/10*9+1),((10-J67)/10*9+1)))/9*10,1)))</f>
        <v>2.5</v>
      </c>
      <c r="L67" s="190">
        <f t="shared" ref="L67:L98" si="35">IF(AND(H67="x",K67="x"),"x",IF(OR(H67="x",K67="x"),AVERAGE(H67,K67),ROUND((10-GEOMEAN(((10-H67)/10*9+1),((10-K67)/10*9+1)))/9*10,1)))</f>
        <v>2.2999999999999998</v>
      </c>
      <c r="M67" s="237">
        <f t="shared" ref="M67:M98" si="36">IF(N67="x","x",AVERAGE(N67:R67))</f>
        <v>2</v>
      </c>
      <c r="N67" s="238">
        <f>'Core Indicators'!DJ67</f>
        <v>2</v>
      </c>
      <c r="O67" s="238">
        <f>'Core Indicators'!DR67</f>
        <v>2</v>
      </c>
      <c r="P67" s="238">
        <f>'Core Indicators'!DZ67</f>
        <v>2</v>
      </c>
      <c r="Q67" s="238">
        <f>'Core Indicators'!EH67</f>
        <v>2</v>
      </c>
      <c r="R67" s="238">
        <f>'Core Indicators'!EP67</f>
        <v>2</v>
      </c>
      <c r="S67" s="191">
        <f t="shared" ref="S67:S98" si="37">IF(OR(Z67="x",T67="x"),T67,ROUND((10-GEOMEAN(((10-T67)/10*9+1),((10-Z67)/10*9+1)))/9*10,1))</f>
        <v>1.4</v>
      </c>
      <c r="T67" s="191">
        <f t="shared" ref="T67:T98" si="38">AVERAGE(U67,X67,Y67)</f>
        <v>1.3333333333333333</v>
      </c>
      <c r="U67" s="236">
        <v>1</v>
      </c>
      <c r="V67" s="236">
        <v>1</v>
      </c>
      <c r="W67" s="236">
        <f>'Core Indicators'!EX67</f>
        <v>3</v>
      </c>
      <c r="X67" s="191">
        <f t="shared" ref="X67:X98" si="39">AVERAGE(V67:W67)</f>
        <v>2</v>
      </c>
      <c r="Y67" s="236">
        <v>1</v>
      </c>
      <c r="Z67" s="191">
        <f t="shared" ref="Z67:Z98" si="40">IF(AND(AA67="x",AB67="x"),"x",AVERAGE(AA67:AB67))</f>
        <v>1.5</v>
      </c>
      <c r="AA67" s="236">
        <f>'Core Indicators'!FF67</f>
        <v>1</v>
      </c>
      <c r="AB67" s="236">
        <f t="shared" ref="AB67:AB98" si="41">IF(AND(AJ67="x",AN67="x",AG67="x"),"x",(AVERAGE(AJ67,AN67,AG67)))</f>
        <v>2</v>
      </c>
      <c r="AC67" s="11">
        <f>'Core Indicators'!GD67</f>
        <v>2</v>
      </c>
      <c r="AD67" s="11">
        <f>'Core Indicators'!GL67</f>
        <v>2</v>
      </c>
      <c r="AE67" s="11">
        <f>'Core Indicators'!GT67</f>
        <v>2</v>
      </c>
      <c r="AF67" s="11">
        <f>'Core Indicators'!HB67</f>
        <v>2</v>
      </c>
      <c r="AG67" s="11">
        <f t="shared" ref="AG67:AG98" si="42">IF(AND(AC67="x",AD67="x",AE67="x",AF67="x"),"x",AVERAGE(AC67:AF67))</f>
        <v>2</v>
      </c>
      <c r="AH67" s="11">
        <f>'Core Indicators'!HJ67</f>
        <v>2</v>
      </c>
      <c r="AI67" s="11">
        <f>'Core Indicators'!HR67</f>
        <v>2</v>
      </c>
      <c r="AJ67" s="11">
        <f t="shared" ref="AJ67:AJ98" si="43">IF(AND(AH67="x",AI67="x"),"x",AVERAGE(AH67:AI67))</f>
        <v>2</v>
      </c>
      <c r="AK67" s="11">
        <f>'Core Indicators'!HZ67</f>
        <v>2</v>
      </c>
      <c r="AL67" s="11">
        <f>'Core Indicators'!IH67</f>
        <v>2</v>
      </c>
      <c r="AM67" s="11">
        <f>'Core Indicators'!IP67</f>
        <v>2</v>
      </c>
      <c r="AN67" s="11">
        <f t="shared" ref="AN67:AN98" si="44">IF(AND(AK67="x",AL67="x",AM67="x"),"x",AVERAGE(AK67:AM67))</f>
        <v>2</v>
      </c>
    </row>
    <row r="68" spans="1:40" x14ac:dyDescent="0.35">
      <c r="A68" s="236" t="str">
        <f>Lists!C:C</f>
        <v>LBY003</v>
      </c>
      <c r="B68" s="190">
        <f t="shared" si="30"/>
        <v>1.7</v>
      </c>
      <c r="C68" s="191">
        <f t="shared" si="31"/>
        <v>0</v>
      </c>
      <c r="D68" s="237">
        <f t="shared" si="32"/>
        <v>1.9</v>
      </c>
      <c r="E68" s="236">
        <f>'Core Indicators'!R68</f>
        <v>1</v>
      </c>
      <c r="F68" s="236">
        <f>'Core Indicators'!Z68</f>
        <v>2</v>
      </c>
      <c r="G68" s="191">
        <f t="shared" si="33"/>
        <v>1.5</v>
      </c>
      <c r="H68" s="236">
        <f>'Core Indicators'!AH68</f>
        <v>2</v>
      </c>
      <c r="I68" s="236">
        <f>'Core Indicators'!AP68</f>
        <v>1</v>
      </c>
      <c r="J68" s="236">
        <f>'Core Indicators'!BN68</f>
        <v>3</v>
      </c>
      <c r="K68" s="236">
        <f t="shared" si="34"/>
        <v>2.1</v>
      </c>
      <c r="L68" s="190">
        <f t="shared" si="35"/>
        <v>2.1</v>
      </c>
      <c r="M68" s="237">
        <f t="shared" si="36"/>
        <v>1.4</v>
      </c>
      <c r="N68" s="238">
        <f>'Core Indicators'!DJ68</f>
        <v>2</v>
      </c>
      <c r="O68" s="238">
        <f>'Core Indicators'!DR68</f>
        <v>2</v>
      </c>
      <c r="P68" s="238">
        <f>'Core Indicators'!DZ68</f>
        <v>1</v>
      </c>
      <c r="Q68" s="238">
        <f>'Core Indicators'!EH68</f>
        <v>1</v>
      </c>
      <c r="R68" s="238">
        <f>'Core Indicators'!EP68</f>
        <v>1</v>
      </c>
      <c r="S68" s="191">
        <f t="shared" si="37"/>
        <v>1.9</v>
      </c>
      <c r="T68" s="191">
        <f t="shared" si="38"/>
        <v>1.3333333333333333</v>
      </c>
      <c r="U68" s="236">
        <v>1</v>
      </c>
      <c r="V68" s="236">
        <v>1</v>
      </c>
      <c r="W68" s="236">
        <f>'Core Indicators'!EX68</f>
        <v>3</v>
      </c>
      <c r="X68" s="191">
        <f t="shared" si="39"/>
        <v>2</v>
      </c>
      <c r="Y68" s="236">
        <v>1</v>
      </c>
      <c r="Z68" s="191">
        <f t="shared" si="40"/>
        <v>2.5</v>
      </c>
      <c r="AA68" s="236">
        <f>'Core Indicators'!FF68</f>
        <v>3</v>
      </c>
      <c r="AB68" s="236">
        <f t="shared" si="41"/>
        <v>2</v>
      </c>
      <c r="AC68" s="11">
        <f>'Core Indicators'!GD68</f>
        <v>2</v>
      </c>
      <c r="AD68" s="11">
        <f>'Core Indicators'!GL68</f>
        <v>2</v>
      </c>
      <c r="AE68" s="11">
        <f>'Core Indicators'!GT68</f>
        <v>2</v>
      </c>
      <c r="AF68" s="11">
        <f>'Core Indicators'!HB68</f>
        <v>2</v>
      </c>
      <c r="AG68" s="11">
        <f t="shared" si="42"/>
        <v>2</v>
      </c>
      <c r="AH68" s="11">
        <f>'Core Indicators'!HJ68</f>
        <v>2</v>
      </c>
      <c r="AI68" s="11">
        <f>'Core Indicators'!HR68</f>
        <v>2</v>
      </c>
      <c r="AJ68" s="11">
        <f t="shared" si="43"/>
        <v>2</v>
      </c>
      <c r="AK68" s="11">
        <f>'Core Indicators'!HZ68</f>
        <v>2</v>
      </c>
      <c r="AL68" s="11">
        <f>'Core Indicators'!IH68</f>
        <v>2</v>
      </c>
      <c r="AM68" s="11">
        <f>'Core Indicators'!IP68</f>
        <v>2</v>
      </c>
      <c r="AN68" s="11">
        <f t="shared" si="44"/>
        <v>2</v>
      </c>
    </row>
    <row r="69" spans="1:40" x14ac:dyDescent="0.35">
      <c r="A69" s="236" t="str">
        <f>Lists!C:C</f>
        <v>LBY004</v>
      </c>
      <c r="B69" s="190">
        <f t="shared" si="30"/>
        <v>1.2</v>
      </c>
      <c r="C69" s="191">
        <f t="shared" si="31"/>
        <v>0</v>
      </c>
      <c r="D69" s="237">
        <f t="shared" si="32"/>
        <v>1.2</v>
      </c>
      <c r="E69" s="236">
        <f>'Core Indicators'!R69</f>
        <v>1</v>
      </c>
      <c r="F69" s="236">
        <f>'Core Indicators'!Z69</f>
        <v>1</v>
      </c>
      <c r="G69" s="191">
        <f t="shared" si="33"/>
        <v>1</v>
      </c>
      <c r="H69" s="236">
        <f>'Core Indicators'!AH69</f>
        <v>1</v>
      </c>
      <c r="I69" s="236">
        <f>'Core Indicators'!AP69</f>
        <v>1</v>
      </c>
      <c r="J69" s="236">
        <f>'Core Indicators'!BN69</f>
        <v>2</v>
      </c>
      <c r="K69" s="236">
        <f t="shared" si="34"/>
        <v>1.5</v>
      </c>
      <c r="L69" s="190">
        <f t="shared" si="35"/>
        <v>1.3</v>
      </c>
      <c r="M69" s="237">
        <f t="shared" si="36"/>
        <v>1</v>
      </c>
      <c r="N69" s="238">
        <f>'Core Indicators'!DJ69</f>
        <v>1</v>
      </c>
      <c r="O69" s="238">
        <f>'Core Indicators'!DR69</f>
        <v>1</v>
      </c>
      <c r="P69" s="238">
        <f>'Core Indicators'!DZ69</f>
        <v>1</v>
      </c>
      <c r="Q69" s="238">
        <f>'Core Indicators'!EH69</f>
        <v>1</v>
      </c>
      <c r="R69" s="238" t="str">
        <f>'Core Indicators'!EP69</f>
        <v>x</v>
      </c>
      <c r="S69" s="191">
        <f t="shared" si="37"/>
        <v>1.4</v>
      </c>
      <c r="T69" s="191">
        <f t="shared" si="38"/>
        <v>1.3333333333333333</v>
      </c>
      <c r="U69" s="236">
        <v>1</v>
      </c>
      <c r="V69" s="236">
        <v>1</v>
      </c>
      <c r="W69" s="236">
        <f>'Core Indicators'!EX69</f>
        <v>3</v>
      </c>
      <c r="X69" s="191">
        <f t="shared" si="39"/>
        <v>2</v>
      </c>
      <c r="Y69" s="236">
        <v>1</v>
      </c>
      <c r="Z69" s="191">
        <f t="shared" si="40"/>
        <v>1.5</v>
      </c>
      <c r="AA69" s="236">
        <f>'Core Indicators'!FF69</f>
        <v>1</v>
      </c>
      <c r="AB69" s="236">
        <f t="shared" si="41"/>
        <v>2</v>
      </c>
      <c r="AC69" s="11">
        <f>'Core Indicators'!GD69</f>
        <v>2</v>
      </c>
      <c r="AD69" s="11">
        <f>'Core Indicators'!GL69</f>
        <v>2</v>
      </c>
      <c r="AE69" s="11">
        <f>'Core Indicators'!GT69</f>
        <v>2</v>
      </c>
      <c r="AF69" s="11">
        <f>'Core Indicators'!HB69</f>
        <v>2</v>
      </c>
      <c r="AG69" s="11">
        <f t="shared" si="42"/>
        <v>2</v>
      </c>
      <c r="AH69" s="11">
        <f>'Core Indicators'!HJ69</f>
        <v>2</v>
      </c>
      <c r="AI69" s="11">
        <f>'Core Indicators'!HR69</f>
        <v>2</v>
      </c>
      <c r="AJ69" s="11">
        <f t="shared" si="43"/>
        <v>2</v>
      </c>
      <c r="AK69" s="11">
        <f>'Core Indicators'!HZ69</f>
        <v>2</v>
      </c>
      <c r="AL69" s="11">
        <f>'Core Indicators'!IH69</f>
        <v>2</v>
      </c>
      <c r="AM69" s="11">
        <f>'Core Indicators'!IP69</f>
        <v>2</v>
      </c>
      <c r="AN69" s="11">
        <f t="shared" si="44"/>
        <v>2</v>
      </c>
    </row>
    <row r="70" spans="1:40" x14ac:dyDescent="0.35">
      <c r="A70" s="236" t="str">
        <f>Lists!C:C</f>
        <v>LKA004</v>
      </c>
      <c r="B70" s="190">
        <f t="shared" si="30"/>
        <v>1.7</v>
      </c>
      <c r="C70" s="191">
        <f t="shared" si="31"/>
        <v>0</v>
      </c>
      <c r="D70" s="237">
        <f t="shared" si="32"/>
        <v>1.2</v>
      </c>
      <c r="E70" s="236">
        <f>'Core Indicators'!R70</f>
        <v>1</v>
      </c>
      <c r="F70" s="236">
        <f>'Core Indicators'!Z70</f>
        <v>1</v>
      </c>
      <c r="G70" s="191">
        <f t="shared" si="33"/>
        <v>1</v>
      </c>
      <c r="H70" s="236">
        <f>'Core Indicators'!AH70</f>
        <v>1</v>
      </c>
      <c r="I70" s="236">
        <f>'Core Indicators'!AP70</f>
        <v>1</v>
      </c>
      <c r="J70" s="236">
        <f>'Core Indicators'!BN70</f>
        <v>2</v>
      </c>
      <c r="K70" s="236">
        <f t="shared" si="34"/>
        <v>1.5</v>
      </c>
      <c r="L70" s="190">
        <f t="shared" si="35"/>
        <v>1.3</v>
      </c>
      <c r="M70" s="237">
        <f t="shared" si="36"/>
        <v>2</v>
      </c>
      <c r="N70" s="238">
        <f>'Core Indicators'!DJ70</f>
        <v>2</v>
      </c>
      <c r="O70" s="238">
        <f>'Core Indicators'!DR70</f>
        <v>2</v>
      </c>
      <c r="P70" s="238">
        <f>'Core Indicators'!DZ70</f>
        <v>2</v>
      </c>
      <c r="Q70" s="238">
        <f>'Core Indicators'!EH70</f>
        <v>2</v>
      </c>
      <c r="R70" s="238">
        <f>'Core Indicators'!EP70</f>
        <v>2</v>
      </c>
      <c r="S70" s="191">
        <f t="shared" si="37"/>
        <v>1.6</v>
      </c>
      <c r="T70" s="191">
        <f t="shared" si="38"/>
        <v>1.1666666666666667</v>
      </c>
      <c r="U70" s="236">
        <v>1</v>
      </c>
      <c r="V70" s="236">
        <v>1</v>
      </c>
      <c r="W70" s="236">
        <f>'Core Indicators'!EX70</f>
        <v>2</v>
      </c>
      <c r="X70" s="191">
        <f t="shared" si="39"/>
        <v>1.5</v>
      </c>
      <c r="Y70" s="236">
        <v>1</v>
      </c>
      <c r="Z70" s="191">
        <f t="shared" si="40"/>
        <v>2</v>
      </c>
      <c r="AA70" s="236">
        <f>'Core Indicators'!FF70</f>
        <v>2</v>
      </c>
      <c r="AB70" s="236">
        <f t="shared" si="41"/>
        <v>2</v>
      </c>
      <c r="AC70" s="11">
        <f>'Core Indicators'!GD70</f>
        <v>2</v>
      </c>
      <c r="AD70" s="11">
        <f>'Core Indicators'!GL70</f>
        <v>2</v>
      </c>
      <c r="AE70" s="11">
        <f>'Core Indicators'!GT70</f>
        <v>2</v>
      </c>
      <c r="AF70" s="11">
        <f>'Core Indicators'!HB70</f>
        <v>2</v>
      </c>
      <c r="AG70" s="11">
        <f t="shared" si="42"/>
        <v>2</v>
      </c>
      <c r="AH70" s="11">
        <f>'Core Indicators'!HJ70</f>
        <v>2</v>
      </c>
      <c r="AI70" s="11">
        <f>'Core Indicators'!HR70</f>
        <v>2</v>
      </c>
      <c r="AJ70" s="11">
        <f t="shared" si="43"/>
        <v>2</v>
      </c>
      <c r="AK70" s="11">
        <f>'Core Indicators'!HZ70</f>
        <v>2</v>
      </c>
      <c r="AL70" s="11">
        <f>'Core Indicators'!IH70</f>
        <v>2</v>
      </c>
      <c r="AM70" s="11">
        <f>'Core Indicators'!IP70</f>
        <v>2</v>
      </c>
      <c r="AN70" s="11">
        <f t="shared" si="44"/>
        <v>2</v>
      </c>
    </row>
    <row r="71" spans="1:40" x14ac:dyDescent="0.35">
      <c r="A71" s="236" t="str">
        <f>Lists!C:C</f>
        <v>LSO004</v>
      </c>
      <c r="B71" s="190">
        <f t="shared" si="30"/>
        <v>2</v>
      </c>
      <c r="C71" s="191">
        <f t="shared" si="31"/>
        <v>1</v>
      </c>
      <c r="D71" s="237">
        <f t="shared" si="32"/>
        <v>2.2999999999999998</v>
      </c>
      <c r="E71" s="236">
        <f>'Core Indicators'!R71</f>
        <v>2</v>
      </c>
      <c r="F71" s="236">
        <f>'Core Indicators'!Z71</f>
        <v>2</v>
      </c>
      <c r="G71" s="191">
        <f t="shared" si="33"/>
        <v>2</v>
      </c>
      <c r="H71" s="236">
        <f>'Core Indicators'!AH71</f>
        <v>2</v>
      </c>
      <c r="I71" s="236" t="str">
        <f>'Core Indicators'!AP71</f>
        <v>x</v>
      </c>
      <c r="J71" s="236">
        <f>'Core Indicators'!BN71</f>
        <v>3</v>
      </c>
      <c r="K71" s="236">
        <f t="shared" si="34"/>
        <v>3</v>
      </c>
      <c r="L71" s="190">
        <f t="shared" si="35"/>
        <v>2.5</v>
      </c>
      <c r="M71" s="237">
        <f t="shared" si="36"/>
        <v>2</v>
      </c>
      <c r="N71" s="238">
        <f>'Core Indicators'!DJ71</f>
        <v>2</v>
      </c>
      <c r="O71" s="238">
        <f>'Core Indicators'!DR71</f>
        <v>2</v>
      </c>
      <c r="P71" s="238">
        <f>'Core Indicators'!DZ71</f>
        <v>2</v>
      </c>
      <c r="Q71" s="238">
        <f>'Core Indicators'!EH71</f>
        <v>2</v>
      </c>
      <c r="R71" s="238">
        <f>'Core Indicators'!EP71</f>
        <v>2</v>
      </c>
      <c r="S71" s="191">
        <f t="shared" si="37"/>
        <v>1.7</v>
      </c>
      <c r="T71" s="191">
        <f t="shared" si="38"/>
        <v>1.3333333333333333</v>
      </c>
      <c r="U71" s="236">
        <v>1</v>
      </c>
      <c r="V71" s="236">
        <v>1</v>
      </c>
      <c r="W71" s="236">
        <f>'Core Indicators'!EX71</f>
        <v>3</v>
      </c>
      <c r="X71" s="191">
        <f t="shared" si="39"/>
        <v>2</v>
      </c>
      <c r="Y71" s="236">
        <v>1</v>
      </c>
      <c r="Z71" s="191">
        <f t="shared" si="40"/>
        <v>2</v>
      </c>
      <c r="AA71" s="236">
        <f>'Core Indicators'!FF71</f>
        <v>2</v>
      </c>
      <c r="AB71" s="236">
        <f t="shared" si="41"/>
        <v>2</v>
      </c>
      <c r="AC71" s="11">
        <f>'Core Indicators'!GD71</f>
        <v>2</v>
      </c>
      <c r="AD71" s="11">
        <f>'Core Indicators'!GL71</f>
        <v>2</v>
      </c>
      <c r="AE71" s="11">
        <f>'Core Indicators'!GT71</f>
        <v>2</v>
      </c>
      <c r="AF71" s="11">
        <f>'Core Indicators'!HB71</f>
        <v>2</v>
      </c>
      <c r="AG71" s="11">
        <f t="shared" si="42"/>
        <v>2</v>
      </c>
      <c r="AH71" s="11">
        <f>'Core Indicators'!HJ71</f>
        <v>2</v>
      </c>
      <c r="AI71" s="11">
        <f>'Core Indicators'!HR71</f>
        <v>2</v>
      </c>
      <c r="AJ71" s="11">
        <f t="shared" si="43"/>
        <v>2</v>
      </c>
      <c r="AK71" s="11">
        <f>'Core Indicators'!HZ71</f>
        <v>2</v>
      </c>
      <c r="AL71" s="11">
        <f>'Core Indicators'!IH71</f>
        <v>2</v>
      </c>
      <c r="AM71" s="11">
        <f>'Core Indicators'!IP71</f>
        <v>2</v>
      </c>
      <c r="AN71" s="11">
        <f t="shared" si="44"/>
        <v>2</v>
      </c>
    </row>
    <row r="72" spans="1:40" x14ac:dyDescent="0.35">
      <c r="A72" s="236" t="str">
        <f>Lists!C:C</f>
        <v>LTU002</v>
      </c>
      <c r="B72" s="190">
        <f t="shared" si="30"/>
        <v>1.9</v>
      </c>
      <c r="C72" s="191">
        <f t="shared" si="31"/>
        <v>0</v>
      </c>
      <c r="D72" s="237">
        <f t="shared" si="32"/>
        <v>2</v>
      </c>
      <c r="E72" s="236">
        <f>'Core Indicators'!R72</f>
        <v>2</v>
      </c>
      <c r="F72" s="236">
        <f>'Core Indicators'!Z72</f>
        <v>2</v>
      </c>
      <c r="G72" s="191">
        <f t="shared" si="33"/>
        <v>2</v>
      </c>
      <c r="H72" s="236">
        <f>'Core Indicators'!AH72</f>
        <v>2</v>
      </c>
      <c r="I72" s="236">
        <f>'Core Indicators'!AP72</f>
        <v>2</v>
      </c>
      <c r="J72" s="236">
        <f>'Core Indicators'!BN72</f>
        <v>2</v>
      </c>
      <c r="K72" s="236">
        <f t="shared" si="34"/>
        <v>2</v>
      </c>
      <c r="L72" s="190">
        <f t="shared" si="35"/>
        <v>2</v>
      </c>
      <c r="M72" s="237">
        <f t="shared" si="36"/>
        <v>2</v>
      </c>
      <c r="N72" s="238">
        <f>'Core Indicators'!DJ72</f>
        <v>2</v>
      </c>
      <c r="O72" s="238">
        <f>'Core Indicators'!DR72</f>
        <v>2</v>
      </c>
      <c r="P72" s="238">
        <f>'Core Indicators'!DZ72</f>
        <v>2</v>
      </c>
      <c r="Q72" s="238">
        <f>'Core Indicators'!EH72</f>
        <v>2</v>
      </c>
      <c r="R72" s="238">
        <f>'Core Indicators'!EP72</f>
        <v>2</v>
      </c>
      <c r="S72" s="191">
        <f t="shared" si="37"/>
        <v>1.6</v>
      </c>
      <c r="T72" s="191">
        <f t="shared" si="38"/>
        <v>1.1666666666666667</v>
      </c>
      <c r="U72" s="236">
        <v>1</v>
      </c>
      <c r="V72" s="236">
        <v>1</v>
      </c>
      <c r="W72" s="236">
        <f>'Core Indicators'!EX72</f>
        <v>2</v>
      </c>
      <c r="X72" s="191">
        <f t="shared" si="39"/>
        <v>1.5</v>
      </c>
      <c r="Y72" s="236">
        <v>1</v>
      </c>
      <c r="Z72" s="191">
        <f t="shared" si="40"/>
        <v>2</v>
      </c>
      <c r="AA72" s="236">
        <f>'Core Indicators'!FF72</f>
        <v>2</v>
      </c>
      <c r="AB72" s="236">
        <f t="shared" si="41"/>
        <v>2</v>
      </c>
      <c r="AC72" s="11">
        <f>'Core Indicators'!GD72</f>
        <v>2</v>
      </c>
      <c r="AD72" s="11">
        <f>'Core Indicators'!GL72</f>
        <v>2</v>
      </c>
      <c r="AE72" s="11">
        <f>'Core Indicators'!GT72</f>
        <v>2</v>
      </c>
      <c r="AF72" s="11">
        <f>'Core Indicators'!HB72</f>
        <v>2</v>
      </c>
      <c r="AG72" s="11">
        <f t="shared" si="42"/>
        <v>2</v>
      </c>
      <c r="AH72" s="11">
        <f>'Core Indicators'!HJ72</f>
        <v>2</v>
      </c>
      <c r="AI72" s="11">
        <f>'Core Indicators'!HR72</f>
        <v>2</v>
      </c>
      <c r="AJ72" s="11">
        <f t="shared" si="43"/>
        <v>2</v>
      </c>
      <c r="AK72" s="11">
        <f>'Core Indicators'!HZ72</f>
        <v>2</v>
      </c>
      <c r="AL72" s="11">
        <f>'Core Indicators'!IH72</f>
        <v>2</v>
      </c>
      <c r="AM72" s="11">
        <f>'Core Indicators'!IP72</f>
        <v>2</v>
      </c>
      <c r="AN72" s="11">
        <f t="shared" si="44"/>
        <v>2</v>
      </c>
    </row>
    <row r="73" spans="1:40" x14ac:dyDescent="0.35">
      <c r="A73" s="236" t="str">
        <f>Lists!C:C</f>
        <v>LVA002</v>
      </c>
      <c r="B73" s="190">
        <f t="shared" si="30"/>
        <v>1.9</v>
      </c>
      <c r="C73" s="191">
        <f t="shared" si="31"/>
        <v>0</v>
      </c>
      <c r="D73" s="237">
        <f t="shared" si="32"/>
        <v>2</v>
      </c>
      <c r="E73" s="236">
        <f>'Core Indicators'!R73</f>
        <v>2</v>
      </c>
      <c r="F73" s="236">
        <f>'Core Indicators'!Z73</f>
        <v>2</v>
      </c>
      <c r="G73" s="191">
        <f t="shared" si="33"/>
        <v>2</v>
      </c>
      <c r="H73" s="236">
        <f>'Core Indicators'!AH73</f>
        <v>2</v>
      </c>
      <c r="I73" s="236">
        <f>'Core Indicators'!AP73</f>
        <v>2</v>
      </c>
      <c r="J73" s="236">
        <f>'Core Indicators'!BN73</f>
        <v>2</v>
      </c>
      <c r="K73" s="236">
        <f t="shared" si="34"/>
        <v>2</v>
      </c>
      <c r="L73" s="190">
        <f t="shared" si="35"/>
        <v>2</v>
      </c>
      <c r="M73" s="237">
        <f t="shared" si="36"/>
        <v>2</v>
      </c>
      <c r="N73" s="238">
        <f>'Core Indicators'!DJ73</f>
        <v>2</v>
      </c>
      <c r="O73" s="238">
        <f>'Core Indicators'!DR73</f>
        <v>2</v>
      </c>
      <c r="P73" s="238">
        <f>'Core Indicators'!DZ73</f>
        <v>2</v>
      </c>
      <c r="Q73" s="238">
        <f>'Core Indicators'!EH73</f>
        <v>2</v>
      </c>
      <c r="R73" s="238">
        <f>'Core Indicators'!EP73</f>
        <v>2</v>
      </c>
      <c r="S73" s="191">
        <f t="shared" si="37"/>
        <v>1.6</v>
      </c>
      <c r="T73" s="191">
        <f t="shared" si="38"/>
        <v>1.1666666666666667</v>
      </c>
      <c r="U73" s="236">
        <v>1</v>
      </c>
      <c r="V73" s="236">
        <v>1</v>
      </c>
      <c r="W73" s="236">
        <f>'Core Indicators'!EX73</f>
        <v>2</v>
      </c>
      <c r="X73" s="191">
        <f t="shared" si="39"/>
        <v>1.5</v>
      </c>
      <c r="Y73" s="236">
        <v>1</v>
      </c>
      <c r="Z73" s="191">
        <f t="shared" si="40"/>
        <v>2</v>
      </c>
      <c r="AA73" s="236">
        <f>'Core Indicators'!FF73</f>
        <v>2</v>
      </c>
      <c r="AB73" s="236">
        <f t="shared" si="41"/>
        <v>2</v>
      </c>
      <c r="AC73" s="11">
        <f>'Core Indicators'!GD73</f>
        <v>2</v>
      </c>
      <c r="AD73" s="11">
        <f>'Core Indicators'!GL73</f>
        <v>2</v>
      </c>
      <c r="AE73" s="11">
        <f>'Core Indicators'!GT73</f>
        <v>2</v>
      </c>
      <c r="AF73" s="11">
        <f>'Core Indicators'!HB73</f>
        <v>2</v>
      </c>
      <c r="AG73" s="11">
        <f t="shared" si="42"/>
        <v>2</v>
      </c>
      <c r="AH73" s="11">
        <f>'Core Indicators'!HJ73</f>
        <v>2</v>
      </c>
      <c r="AI73" s="11">
        <f>'Core Indicators'!HR73</f>
        <v>2</v>
      </c>
      <c r="AJ73" s="11">
        <f t="shared" si="43"/>
        <v>2</v>
      </c>
      <c r="AK73" s="11">
        <f>'Core Indicators'!HZ73</f>
        <v>2</v>
      </c>
      <c r="AL73" s="11">
        <f>'Core Indicators'!IH73</f>
        <v>2</v>
      </c>
      <c r="AM73" s="11">
        <f>'Core Indicators'!IP73</f>
        <v>2</v>
      </c>
      <c r="AN73" s="11">
        <f t="shared" si="44"/>
        <v>2</v>
      </c>
    </row>
    <row r="74" spans="1:40" x14ac:dyDescent="0.35">
      <c r="A74" s="236" t="str">
        <f>Lists!C:C</f>
        <v>MAR001</v>
      </c>
      <c r="B74" s="190">
        <f t="shared" si="30"/>
        <v>2.5</v>
      </c>
      <c r="C74" s="191">
        <f t="shared" si="31"/>
        <v>0</v>
      </c>
      <c r="D74" s="237">
        <f t="shared" si="32"/>
        <v>2.7</v>
      </c>
      <c r="E74" s="236">
        <f>'Core Indicators'!R74</f>
        <v>2</v>
      </c>
      <c r="F74" s="236">
        <f>'Core Indicators'!Z74</f>
        <v>2</v>
      </c>
      <c r="G74" s="191">
        <f t="shared" si="33"/>
        <v>2</v>
      </c>
      <c r="H74" s="236">
        <f>'Core Indicators'!AH74</f>
        <v>3</v>
      </c>
      <c r="I74" s="236">
        <f>'Core Indicators'!AP74</f>
        <v>3</v>
      </c>
      <c r="J74" s="236">
        <f>'Core Indicators'!BN74</f>
        <v>3</v>
      </c>
      <c r="K74" s="236">
        <f t="shared" si="34"/>
        <v>3</v>
      </c>
      <c r="L74" s="190">
        <f t="shared" si="35"/>
        <v>3</v>
      </c>
      <c r="M74" s="237">
        <f t="shared" si="36"/>
        <v>3</v>
      </c>
      <c r="N74" s="238">
        <f>'Core Indicators'!DJ74</f>
        <v>3</v>
      </c>
      <c r="O74" s="238">
        <f>'Core Indicators'!DR74</f>
        <v>3</v>
      </c>
      <c r="P74" s="238">
        <f>'Core Indicators'!DZ74</f>
        <v>3</v>
      </c>
      <c r="Q74" s="238">
        <f>'Core Indicators'!EH74</f>
        <v>3</v>
      </c>
      <c r="R74" s="238">
        <f>'Core Indicators'!EP74</f>
        <v>3</v>
      </c>
      <c r="S74" s="191">
        <f t="shared" si="37"/>
        <v>1.4</v>
      </c>
      <c r="T74" s="191">
        <f t="shared" si="38"/>
        <v>1.3333333333333333</v>
      </c>
      <c r="U74" s="236">
        <v>1</v>
      </c>
      <c r="V74" s="236">
        <v>1</v>
      </c>
      <c r="W74" s="236">
        <f>'Core Indicators'!EX74</f>
        <v>3</v>
      </c>
      <c r="X74" s="191">
        <f t="shared" si="39"/>
        <v>2</v>
      </c>
      <c r="Y74" s="236">
        <v>1</v>
      </c>
      <c r="Z74" s="191">
        <f t="shared" si="40"/>
        <v>1.5</v>
      </c>
      <c r="AA74" s="236">
        <f>'Core Indicators'!FF74</f>
        <v>1</v>
      </c>
      <c r="AB74" s="236">
        <f t="shared" si="41"/>
        <v>2</v>
      </c>
      <c r="AC74" s="11">
        <f>'Core Indicators'!GD74</f>
        <v>2</v>
      </c>
      <c r="AD74" s="11">
        <f>'Core Indicators'!GL74</f>
        <v>2</v>
      </c>
      <c r="AE74" s="11">
        <f>'Core Indicators'!GT74</f>
        <v>2</v>
      </c>
      <c r="AF74" s="11">
        <f>'Core Indicators'!HB74</f>
        <v>2</v>
      </c>
      <c r="AG74" s="11">
        <f t="shared" si="42"/>
        <v>2</v>
      </c>
      <c r="AH74" s="11">
        <f>'Core Indicators'!HJ74</f>
        <v>2</v>
      </c>
      <c r="AI74" s="11">
        <f>'Core Indicators'!HR74</f>
        <v>2</v>
      </c>
      <c r="AJ74" s="11">
        <f t="shared" si="43"/>
        <v>2</v>
      </c>
      <c r="AK74" s="11">
        <f>'Core Indicators'!HZ74</f>
        <v>2</v>
      </c>
      <c r="AL74" s="11">
        <f>'Core Indicators'!IH74</f>
        <v>2</v>
      </c>
      <c r="AM74" s="11">
        <f>'Core Indicators'!IP74</f>
        <v>2</v>
      </c>
      <c r="AN74" s="11">
        <f t="shared" si="44"/>
        <v>2</v>
      </c>
    </row>
    <row r="75" spans="1:40" x14ac:dyDescent="0.35">
      <c r="A75" s="236" t="str">
        <f>Lists!C:C</f>
        <v>MAR002</v>
      </c>
      <c r="B75" s="190">
        <f t="shared" si="30"/>
        <v>2.6</v>
      </c>
      <c r="C75" s="191">
        <f t="shared" si="31"/>
        <v>0</v>
      </c>
      <c r="D75" s="237">
        <f t="shared" si="32"/>
        <v>2.7</v>
      </c>
      <c r="E75" s="236">
        <f>'Core Indicators'!R75</f>
        <v>2</v>
      </c>
      <c r="F75" s="236">
        <f>'Core Indicators'!Z75</f>
        <v>2</v>
      </c>
      <c r="G75" s="191">
        <f t="shared" si="33"/>
        <v>2</v>
      </c>
      <c r="H75" s="236">
        <f>'Core Indicators'!AH75</f>
        <v>3</v>
      </c>
      <c r="I75" s="236">
        <f>'Core Indicators'!AP75</f>
        <v>3</v>
      </c>
      <c r="J75" s="236">
        <f>'Core Indicators'!BN75</f>
        <v>3</v>
      </c>
      <c r="K75" s="236">
        <f t="shared" si="34"/>
        <v>3</v>
      </c>
      <c r="L75" s="190">
        <f t="shared" si="35"/>
        <v>3</v>
      </c>
      <c r="M75" s="237">
        <f t="shared" si="36"/>
        <v>3</v>
      </c>
      <c r="N75" s="238">
        <f>'Core Indicators'!DJ75</f>
        <v>3</v>
      </c>
      <c r="O75" s="238">
        <f>'Core Indicators'!DR75</f>
        <v>3</v>
      </c>
      <c r="P75" s="238">
        <f>'Core Indicators'!DZ75</f>
        <v>3</v>
      </c>
      <c r="Q75" s="238">
        <f>'Core Indicators'!EH75</f>
        <v>3</v>
      </c>
      <c r="R75" s="238">
        <f>'Core Indicators'!EP75</f>
        <v>3</v>
      </c>
      <c r="S75" s="191">
        <f t="shared" si="37"/>
        <v>1.9</v>
      </c>
      <c r="T75" s="191">
        <f t="shared" si="38"/>
        <v>1.3333333333333333</v>
      </c>
      <c r="U75" s="236">
        <v>1</v>
      </c>
      <c r="V75" s="236">
        <v>1</v>
      </c>
      <c r="W75" s="236">
        <f>'Core Indicators'!EX75</f>
        <v>3</v>
      </c>
      <c r="X75" s="191">
        <f t="shared" si="39"/>
        <v>2</v>
      </c>
      <c r="Y75" s="236">
        <v>1</v>
      </c>
      <c r="Z75" s="191">
        <f t="shared" si="40"/>
        <v>2.5</v>
      </c>
      <c r="AA75" s="236">
        <f>'Core Indicators'!FF75</f>
        <v>3</v>
      </c>
      <c r="AB75" s="236">
        <f t="shared" si="41"/>
        <v>2</v>
      </c>
      <c r="AC75" s="11">
        <f>'Core Indicators'!GD75</f>
        <v>2</v>
      </c>
      <c r="AD75" s="11">
        <f>'Core Indicators'!GL75</f>
        <v>2</v>
      </c>
      <c r="AE75" s="11">
        <f>'Core Indicators'!GT75</f>
        <v>2</v>
      </c>
      <c r="AF75" s="11">
        <f>'Core Indicators'!HB75</f>
        <v>2</v>
      </c>
      <c r="AG75" s="11">
        <f t="shared" si="42"/>
        <v>2</v>
      </c>
      <c r="AH75" s="11">
        <f>'Core Indicators'!HJ75</f>
        <v>2</v>
      </c>
      <c r="AI75" s="11">
        <f>'Core Indicators'!HR75</f>
        <v>2</v>
      </c>
      <c r="AJ75" s="11">
        <f t="shared" si="43"/>
        <v>2</v>
      </c>
      <c r="AK75" s="11">
        <f>'Core Indicators'!HZ75</f>
        <v>2</v>
      </c>
      <c r="AL75" s="11">
        <f>'Core Indicators'!IH75</f>
        <v>2</v>
      </c>
      <c r="AM75" s="11">
        <f>'Core Indicators'!IP75</f>
        <v>2</v>
      </c>
      <c r="AN75" s="11">
        <f t="shared" si="44"/>
        <v>2</v>
      </c>
    </row>
    <row r="76" spans="1:40" x14ac:dyDescent="0.35">
      <c r="A76" s="236" t="str">
        <f>Lists!C:C</f>
        <v>MAR003</v>
      </c>
      <c r="B76" s="190">
        <f t="shared" si="30"/>
        <v>2.2000000000000002</v>
      </c>
      <c r="C76" s="191">
        <f t="shared" si="31"/>
        <v>0</v>
      </c>
      <c r="D76" s="237">
        <f t="shared" si="32"/>
        <v>1.7</v>
      </c>
      <c r="E76" s="236">
        <f>'Core Indicators'!R76</f>
        <v>2</v>
      </c>
      <c r="F76" s="236">
        <f>'Core Indicators'!Z76</f>
        <v>2</v>
      </c>
      <c r="G76" s="191">
        <f t="shared" si="33"/>
        <v>2</v>
      </c>
      <c r="H76" s="236">
        <f>'Core Indicators'!AH76</f>
        <v>1</v>
      </c>
      <c r="I76" s="236">
        <f>'Core Indicators'!AP76</f>
        <v>3</v>
      </c>
      <c r="J76" s="236">
        <f>'Core Indicators'!BN76</f>
        <v>1</v>
      </c>
      <c r="K76" s="236">
        <f t="shared" si="34"/>
        <v>2.1</v>
      </c>
      <c r="L76" s="190">
        <f t="shared" si="35"/>
        <v>1.6</v>
      </c>
      <c r="M76" s="237">
        <f t="shared" si="36"/>
        <v>3</v>
      </c>
      <c r="N76" s="238">
        <f>'Core Indicators'!DJ76</f>
        <v>3</v>
      </c>
      <c r="O76" s="238">
        <f>'Core Indicators'!DR76</f>
        <v>3</v>
      </c>
      <c r="P76" s="238">
        <f>'Core Indicators'!DZ76</f>
        <v>3</v>
      </c>
      <c r="Q76" s="238">
        <f>'Core Indicators'!EH76</f>
        <v>3</v>
      </c>
      <c r="R76" s="238">
        <f>'Core Indicators'!EP76</f>
        <v>3</v>
      </c>
      <c r="S76" s="191">
        <f t="shared" si="37"/>
        <v>1.4</v>
      </c>
      <c r="T76" s="191">
        <f t="shared" si="38"/>
        <v>1.3333333333333333</v>
      </c>
      <c r="U76" s="236">
        <v>1</v>
      </c>
      <c r="V76" s="236">
        <v>1</v>
      </c>
      <c r="W76" s="236">
        <f>'Core Indicators'!EX76</f>
        <v>3</v>
      </c>
      <c r="X76" s="191">
        <f t="shared" si="39"/>
        <v>2</v>
      </c>
      <c r="Y76" s="236">
        <v>1</v>
      </c>
      <c r="Z76" s="191">
        <f t="shared" si="40"/>
        <v>1.5</v>
      </c>
      <c r="AA76" s="236">
        <f>'Core Indicators'!FF76</f>
        <v>1</v>
      </c>
      <c r="AB76" s="236">
        <f t="shared" si="41"/>
        <v>2</v>
      </c>
      <c r="AC76" s="11">
        <f>'Core Indicators'!GD76</f>
        <v>2</v>
      </c>
      <c r="AD76" s="11">
        <f>'Core Indicators'!GL76</f>
        <v>2</v>
      </c>
      <c r="AE76" s="11">
        <f>'Core Indicators'!GT76</f>
        <v>2</v>
      </c>
      <c r="AF76" s="11">
        <f>'Core Indicators'!HB76</f>
        <v>2</v>
      </c>
      <c r="AG76" s="11">
        <f t="shared" si="42"/>
        <v>2</v>
      </c>
      <c r="AH76" s="11">
        <f>'Core Indicators'!HJ76</f>
        <v>2</v>
      </c>
      <c r="AI76" s="11">
        <f>'Core Indicators'!HR76</f>
        <v>2</v>
      </c>
      <c r="AJ76" s="11">
        <f t="shared" si="43"/>
        <v>2</v>
      </c>
      <c r="AK76" s="11">
        <f>'Core Indicators'!HZ76</f>
        <v>2</v>
      </c>
      <c r="AL76" s="11">
        <f>'Core Indicators'!IH76</f>
        <v>2</v>
      </c>
      <c r="AM76" s="11">
        <f>'Core Indicators'!IP76</f>
        <v>2</v>
      </c>
      <c r="AN76" s="11">
        <f t="shared" si="44"/>
        <v>2</v>
      </c>
    </row>
    <row r="77" spans="1:40" x14ac:dyDescent="0.35">
      <c r="A77" s="236" t="str">
        <f>Lists!C:C</f>
        <v>MDA002</v>
      </c>
      <c r="B77" s="190">
        <f t="shared" si="30"/>
        <v>1.8</v>
      </c>
      <c r="C77" s="191">
        <f t="shared" si="31"/>
        <v>0</v>
      </c>
      <c r="D77" s="237">
        <f t="shared" si="32"/>
        <v>1.8</v>
      </c>
      <c r="E77" s="236">
        <f>'Core Indicators'!R77</f>
        <v>1</v>
      </c>
      <c r="F77" s="236">
        <f>'Core Indicators'!Z77</f>
        <v>2</v>
      </c>
      <c r="G77" s="191">
        <f t="shared" si="33"/>
        <v>1.5</v>
      </c>
      <c r="H77" s="236">
        <f>'Core Indicators'!AH77</f>
        <v>2</v>
      </c>
      <c r="I77" s="236">
        <f>'Core Indicators'!AP77</f>
        <v>2</v>
      </c>
      <c r="J77" s="236">
        <f>'Core Indicators'!BN77</f>
        <v>2</v>
      </c>
      <c r="K77" s="236">
        <f t="shared" si="34"/>
        <v>2</v>
      </c>
      <c r="L77" s="190">
        <f t="shared" si="35"/>
        <v>2</v>
      </c>
      <c r="M77" s="237">
        <f t="shared" si="36"/>
        <v>2</v>
      </c>
      <c r="N77" s="238">
        <f>'Core Indicators'!DJ77</f>
        <v>2</v>
      </c>
      <c r="O77" s="238">
        <f>'Core Indicators'!DR77</f>
        <v>2</v>
      </c>
      <c r="P77" s="238">
        <f>'Core Indicators'!DZ77</f>
        <v>2</v>
      </c>
      <c r="Q77" s="238">
        <f>'Core Indicators'!EH77</f>
        <v>2</v>
      </c>
      <c r="R77" s="238">
        <f>'Core Indicators'!EP77</f>
        <v>2</v>
      </c>
      <c r="S77" s="191">
        <f t="shared" si="37"/>
        <v>1.6</v>
      </c>
      <c r="T77" s="191">
        <f t="shared" si="38"/>
        <v>1.1666666666666667</v>
      </c>
      <c r="U77" s="236">
        <v>1</v>
      </c>
      <c r="V77" s="236">
        <v>1</v>
      </c>
      <c r="W77" s="236">
        <f>'Core Indicators'!EX77</f>
        <v>2</v>
      </c>
      <c r="X77" s="191">
        <f t="shared" si="39"/>
        <v>1.5</v>
      </c>
      <c r="Y77" s="236">
        <v>1</v>
      </c>
      <c r="Z77" s="191">
        <f t="shared" si="40"/>
        <v>2</v>
      </c>
      <c r="AA77" s="236">
        <f>'Core Indicators'!FF77</f>
        <v>2</v>
      </c>
      <c r="AB77" s="236">
        <f t="shared" si="41"/>
        <v>2</v>
      </c>
      <c r="AC77" s="11">
        <f>'Core Indicators'!GD77</f>
        <v>2</v>
      </c>
      <c r="AD77" s="11">
        <f>'Core Indicators'!GL77</f>
        <v>2</v>
      </c>
      <c r="AE77" s="11">
        <f>'Core Indicators'!GT77</f>
        <v>2</v>
      </c>
      <c r="AF77" s="11">
        <f>'Core Indicators'!HB77</f>
        <v>2</v>
      </c>
      <c r="AG77" s="11">
        <f t="shared" si="42"/>
        <v>2</v>
      </c>
      <c r="AH77" s="11">
        <f>'Core Indicators'!HJ77</f>
        <v>2</v>
      </c>
      <c r="AI77" s="11">
        <f>'Core Indicators'!HR77</f>
        <v>2</v>
      </c>
      <c r="AJ77" s="11">
        <f t="shared" si="43"/>
        <v>2</v>
      </c>
      <c r="AK77" s="11">
        <f>'Core Indicators'!HZ77</f>
        <v>2</v>
      </c>
      <c r="AL77" s="11">
        <f>'Core Indicators'!IH77</f>
        <v>2</v>
      </c>
      <c r="AM77" s="11">
        <f>'Core Indicators'!IP77</f>
        <v>2</v>
      </c>
      <c r="AN77" s="11">
        <f t="shared" si="44"/>
        <v>2</v>
      </c>
    </row>
    <row r="78" spans="1:40" x14ac:dyDescent="0.35">
      <c r="A78" s="236" t="str">
        <f>Lists!C:C</f>
        <v>MDG001</v>
      </c>
      <c r="B78" s="190">
        <f t="shared" si="30"/>
        <v>1.7</v>
      </c>
      <c r="C78" s="191">
        <f t="shared" si="31"/>
        <v>0</v>
      </c>
      <c r="D78" s="237">
        <f t="shared" si="32"/>
        <v>2</v>
      </c>
      <c r="E78" s="236">
        <f>'Core Indicators'!R78</f>
        <v>2</v>
      </c>
      <c r="F78" s="236">
        <f>'Core Indicators'!Z78</f>
        <v>2</v>
      </c>
      <c r="G78" s="191">
        <f t="shared" si="33"/>
        <v>2</v>
      </c>
      <c r="H78" s="236">
        <f>'Core Indicators'!AH78</f>
        <v>2</v>
      </c>
      <c r="I78" s="236">
        <f>'Core Indicators'!AP78</f>
        <v>2</v>
      </c>
      <c r="J78" s="236">
        <f>'Core Indicators'!BN78</f>
        <v>2</v>
      </c>
      <c r="K78" s="236">
        <f t="shared" si="34"/>
        <v>2</v>
      </c>
      <c r="L78" s="190">
        <f t="shared" si="35"/>
        <v>2</v>
      </c>
      <c r="M78" s="237">
        <f t="shared" si="36"/>
        <v>1.6</v>
      </c>
      <c r="N78" s="238">
        <f>'Core Indicators'!DJ78</f>
        <v>2</v>
      </c>
      <c r="O78" s="238">
        <f>'Core Indicators'!DR78</f>
        <v>2</v>
      </c>
      <c r="P78" s="238">
        <f>'Core Indicators'!DZ78</f>
        <v>2</v>
      </c>
      <c r="Q78" s="238">
        <f>'Core Indicators'!EH78</f>
        <v>1</v>
      </c>
      <c r="R78" s="238">
        <f>'Core Indicators'!EP78</f>
        <v>1</v>
      </c>
      <c r="S78" s="191">
        <f t="shared" si="37"/>
        <v>1.6</v>
      </c>
      <c r="T78" s="191">
        <f t="shared" si="38"/>
        <v>1.1666666666666667</v>
      </c>
      <c r="U78" s="236">
        <v>1</v>
      </c>
      <c r="V78" s="236">
        <v>1</v>
      </c>
      <c r="W78" s="236">
        <f>'Core Indicators'!EX78</f>
        <v>2</v>
      </c>
      <c r="X78" s="191">
        <f t="shared" si="39"/>
        <v>1.5</v>
      </c>
      <c r="Y78" s="236">
        <v>1</v>
      </c>
      <c r="Z78" s="191">
        <f t="shared" si="40"/>
        <v>2</v>
      </c>
      <c r="AA78" s="236">
        <f>'Core Indicators'!FF78</f>
        <v>2</v>
      </c>
      <c r="AB78" s="236">
        <f t="shared" si="41"/>
        <v>2</v>
      </c>
      <c r="AC78" s="11">
        <f>'Core Indicators'!GD78</f>
        <v>2</v>
      </c>
      <c r="AD78" s="11">
        <f>'Core Indicators'!GL78</f>
        <v>2</v>
      </c>
      <c r="AE78" s="11">
        <f>'Core Indicators'!GT78</f>
        <v>2</v>
      </c>
      <c r="AF78" s="11">
        <f>'Core Indicators'!HB78</f>
        <v>2</v>
      </c>
      <c r="AG78" s="11">
        <f t="shared" si="42"/>
        <v>2</v>
      </c>
      <c r="AH78" s="11">
        <f>'Core Indicators'!HJ78</f>
        <v>2</v>
      </c>
      <c r="AI78" s="11">
        <f>'Core Indicators'!HR78</f>
        <v>2</v>
      </c>
      <c r="AJ78" s="11">
        <f t="shared" si="43"/>
        <v>2</v>
      </c>
      <c r="AK78" s="11">
        <f>'Core Indicators'!HZ78</f>
        <v>2</v>
      </c>
      <c r="AL78" s="11">
        <f>'Core Indicators'!IH78</f>
        <v>2</v>
      </c>
      <c r="AM78" s="11">
        <f>'Core Indicators'!IP78</f>
        <v>2</v>
      </c>
      <c r="AN78" s="11">
        <f t="shared" si="44"/>
        <v>2</v>
      </c>
    </row>
    <row r="79" spans="1:40" x14ac:dyDescent="0.35">
      <c r="A79" s="236" t="str">
        <f>Lists!C:C</f>
        <v>MDG002</v>
      </c>
      <c r="B79" s="190">
        <f t="shared" si="30"/>
        <v>1.9</v>
      </c>
      <c r="C79" s="191">
        <f t="shared" si="31"/>
        <v>0</v>
      </c>
      <c r="D79" s="237">
        <f t="shared" si="32"/>
        <v>2</v>
      </c>
      <c r="E79" s="236">
        <f>'Core Indicators'!R79</f>
        <v>2</v>
      </c>
      <c r="F79" s="236">
        <f>'Core Indicators'!Z79</f>
        <v>2</v>
      </c>
      <c r="G79" s="191">
        <f t="shared" si="33"/>
        <v>2</v>
      </c>
      <c r="H79" s="236">
        <f>'Core Indicators'!AH79</f>
        <v>2</v>
      </c>
      <c r="I79" s="236">
        <f>'Core Indicators'!AP79</f>
        <v>2</v>
      </c>
      <c r="J79" s="236">
        <f>'Core Indicators'!BN79</f>
        <v>2</v>
      </c>
      <c r="K79" s="236">
        <f t="shared" si="34"/>
        <v>2</v>
      </c>
      <c r="L79" s="190">
        <f t="shared" si="35"/>
        <v>2</v>
      </c>
      <c r="M79" s="237">
        <f t="shared" si="36"/>
        <v>2</v>
      </c>
      <c r="N79" s="238">
        <f>'Core Indicators'!DJ79</f>
        <v>1</v>
      </c>
      <c r="O79" s="238">
        <f>'Core Indicators'!DR79</f>
        <v>1</v>
      </c>
      <c r="P79" s="238">
        <f>'Core Indicators'!DZ79</f>
        <v>2</v>
      </c>
      <c r="Q79" s="238">
        <f>'Core Indicators'!EH79</f>
        <v>3</v>
      </c>
      <c r="R79" s="238">
        <f>'Core Indicators'!EP79</f>
        <v>3</v>
      </c>
      <c r="S79" s="191">
        <f t="shared" si="37"/>
        <v>1.6</v>
      </c>
      <c r="T79" s="191">
        <f t="shared" si="38"/>
        <v>1.1666666666666667</v>
      </c>
      <c r="U79" s="236">
        <v>1</v>
      </c>
      <c r="V79" s="236">
        <v>1</v>
      </c>
      <c r="W79" s="236">
        <f>'Core Indicators'!EX79</f>
        <v>2</v>
      </c>
      <c r="X79" s="191">
        <f t="shared" si="39"/>
        <v>1.5</v>
      </c>
      <c r="Y79" s="236">
        <v>1</v>
      </c>
      <c r="Z79" s="191">
        <f t="shared" si="40"/>
        <v>2</v>
      </c>
      <c r="AA79" s="236">
        <f>'Core Indicators'!FF79</f>
        <v>2</v>
      </c>
      <c r="AB79" s="236">
        <f t="shared" si="41"/>
        <v>2</v>
      </c>
      <c r="AC79" s="11">
        <f>'Core Indicators'!GD79</f>
        <v>2</v>
      </c>
      <c r="AD79" s="11">
        <f>'Core Indicators'!GL79</f>
        <v>2</v>
      </c>
      <c r="AE79" s="11">
        <f>'Core Indicators'!GT79</f>
        <v>2</v>
      </c>
      <c r="AF79" s="11">
        <f>'Core Indicators'!HB79</f>
        <v>2</v>
      </c>
      <c r="AG79" s="11">
        <f t="shared" si="42"/>
        <v>2</v>
      </c>
      <c r="AH79" s="11">
        <f>'Core Indicators'!HJ79</f>
        <v>2</v>
      </c>
      <c r="AI79" s="11">
        <f>'Core Indicators'!HR79</f>
        <v>2</v>
      </c>
      <c r="AJ79" s="11">
        <f t="shared" si="43"/>
        <v>2</v>
      </c>
      <c r="AK79" s="11">
        <f>'Core Indicators'!HZ79</f>
        <v>2</v>
      </c>
      <c r="AL79" s="11">
        <f>'Core Indicators'!IH79</f>
        <v>2</v>
      </c>
      <c r="AM79" s="11">
        <f>'Core Indicators'!IP79</f>
        <v>2</v>
      </c>
      <c r="AN79" s="11">
        <f t="shared" si="44"/>
        <v>2</v>
      </c>
    </row>
    <row r="80" spans="1:40" x14ac:dyDescent="0.35">
      <c r="A80" s="236" t="str">
        <f>Lists!C:C</f>
        <v>MDG009</v>
      </c>
      <c r="B80" s="190">
        <f t="shared" si="30"/>
        <v>1.9</v>
      </c>
      <c r="C80" s="191">
        <f t="shared" si="31"/>
        <v>0</v>
      </c>
      <c r="D80" s="237">
        <f t="shared" si="32"/>
        <v>2</v>
      </c>
      <c r="E80" s="236">
        <f>'Core Indicators'!R80</f>
        <v>2</v>
      </c>
      <c r="F80" s="236">
        <f>'Core Indicators'!Z80</f>
        <v>2</v>
      </c>
      <c r="G80" s="191">
        <f t="shared" si="33"/>
        <v>2</v>
      </c>
      <c r="H80" s="236">
        <f>'Core Indicators'!AH80</f>
        <v>2</v>
      </c>
      <c r="I80" s="236">
        <f>'Core Indicators'!AP80</f>
        <v>2</v>
      </c>
      <c r="J80" s="236">
        <f>'Core Indicators'!BN80</f>
        <v>2</v>
      </c>
      <c r="K80" s="236">
        <f t="shared" si="34"/>
        <v>2</v>
      </c>
      <c r="L80" s="190">
        <f t="shared" si="35"/>
        <v>2</v>
      </c>
      <c r="M80" s="237">
        <f t="shared" si="36"/>
        <v>2</v>
      </c>
      <c r="N80" s="238">
        <f>'Core Indicators'!DJ80</f>
        <v>2</v>
      </c>
      <c r="O80" s="238">
        <f>'Core Indicators'!DR80</f>
        <v>2</v>
      </c>
      <c r="P80" s="238">
        <f>'Core Indicators'!DZ80</f>
        <v>2</v>
      </c>
      <c r="Q80" s="238">
        <f>'Core Indicators'!EH80</f>
        <v>2</v>
      </c>
      <c r="R80" s="238">
        <f>'Core Indicators'!EP80</f>
        <v>2</v>
      </c>
      <c r="S80" s="191">
        <f t="shared" si="37"/>
        <v>1.6</v>
      </c>
      <c r="T80" s="191">
        <f t="shared" si="38"/>
        <v>1.1666666666666667</v>
      </c>
      <c r="U80" s="236">
        <v>1</v>
      </c>
      <c r="V80" s="236">
        <v>1</v>
      </c>
      <c r="W80" s="236">
        <f>'Core Indicators'!EX80</f>
        <v>2</v>
      </c>
      <c r="X80" s="191">
        <f t="shared" si="39"/>
        <v>1.5</v>
      </c>
      <c r="Y80" s="236">
        <v>1</v>
      </c>
      <c r="Z80" s="191">
        <f t="shared" si="40"/>
        <v>2</v>
      </c>
      <c r="AA80" s="236">
        <f>'Core Indicators'!FF80</f>
        <v>2</v>
      </c>
      <c r="AB80" s="236">
        <f t="shared" si="41"/>
        <v>2</v>
      </c>
      <c r="AC80" s="11">
        <f>'Core Indicators'!GD80</f>
        <v>2</v>
      </c>
      <c r="AD80" s="11">
        <f>'Core Indicators'!GL80</f>
        <v>2</v>
      </c>
      <c r="AE80" s="11">
        <f>'Core Indicators'!GT80</f>
        <v>2</v>
      </c>
      <c r="AF80" s="11">
        <f>'Core Indicators'!HB80</f>
        <v>2</v>
      </c>
      <c r="AG80" s="11">
        <f t="shared" si="42"/>
        <v>2</v>
      </c>
      <c r="AH80" s="11">
        <f>'Core Indicators'!HJ80</f>
        <v>2</v>
      </c>
      <c r="AI80" s="11">
        <f>'Core Indicators'!HR80</f>
        <v>2</v>
      </c>
      <c r="AJ80" s="11">
        <f t="shared" si="43"/>
        <v>2</v>
      </c>
      <c r="AK80" s="11">
        <f>'Core Indicators'!HZ80</f>
        <v>2</v>
      </c>
      <c r="AL80" s="11">
        <f>'Core Indicators'!IH80</f>
        <v>2</v>
      </c>
      <c r="AM80" s="11">
        <f>'Core Indicators'!IP80</f>
        <v>2</v>
      </c>
      <c r="AN80" s="11">
        <f t="shared" si="44"/>
        <v>2</v>
      </c>
    </row>
    <row r="81" spans="1:40" x14ac:dyDescent="0.35">
      <c r="A81" s="236" t="str">
        <f>Lists!C:C</f>
        <v>MEX001</v>
      </c>
      <c r="B81" s="190">
        <f t="shared" si="30"/>
        <v>2.6</v>
      </c>
      <c r="C81" s="191">
        <f t="shared" si="31"/>
        <v>0</v>
      </c>
      <c r="D81" s="237">
        <f t="shared" si="32"/>
        <v>2.7</v>
      </c>
      <c r="E81" s="236">
        <f>'Core Indicators'!R81</f>
        <v>2</v>
      </c>
      <c r="F81" s="236">
        <f>'Core Indicators'!Z81</f>
        <v>3</v>
      </c>
      <c r="G81" s="191">
        <f t="shared" si="33"/>
        <v>2.5</v>
      </c>
      <c r="H81" s="236">
        <f>'Core Indicators'!AH81</f>
        <v>3</v>
      </c>
      <c r="I81" s="236">
        <f>'Core Indicators'!AP81</f>
        <v>3</v>
      </c>
      <c r="J81" s="236">
        <f>'Core Indicators'!BN81</f>
        <v>2</v>
      </c>
      <c r="K81" s="236">
        <f t="shared" si="34"/>
        <v>2.5</v>
      </c>
      <c r="L81" s="190">
        <f t="shared" si="35"/>
        <v>2.8</v>
      </c>
      <c r="M81" s="237">
        <f t="shared" si="36"/>
        <v>3</v>
      </c>
      <c r="N81" s="238">
        <f>'Core Indicators'!DJ81</f>
        <v>3</v>
      </c>
      <c r="O81" s="238">
        <f>'Core Indicators'!DR81</f>
        <v>3</v>
      </c>
      <c r="P81" s="238">
        <f>'Core Indicators'!DZ81</f>
        <v>3</v>
      </c>
      <c r="Q81" s="238" t="str">
        <f>'Core Indicators'!EH81</f>
        <v>x</v>
      </c>
      <c r="R81" s="238" t="str">
        <f>'Core Indicators'!EP81</f>
        <v>x</v>
      </c>
      <c r="S81" s="191">
        <f t="shared" si="37"/>
        <v>1.9</v>
      </c>
      <c r="T81" s="191">
        <f t="shared" si="38"/>
        <v>1.1666666666666667</v>
      </c>
      <c r="U81" s="236">
        <v>1</v>
      </c>
      <c r="V81" s="236">
        <v>1</v>
      </c>
      <c r="W81" s="236">
        <f>'Core Indicators'!EX81</f>
        <v>2</v>
      </c>
      <c r="X81" s="191">
        <f t="shared" si="39"/>
        <v>1.5</v>
      </c>
      <c r="Y81" s="236">
        <v>1</v>
      </c>
      <c r="Z81" s="191">
        <f t="shared" si="40"/>
        <v>2.5</v>
      </c>
      <c r="AA81" s="236">
        <f>'Core Indicators'!FF81</f>
        <v>3</v>
      </c>
      <c r="AB81" s="236">
        <f t="shared" si="41"/>
        <v>2</v>
      </c>
      <c r="AC81" s="11">
        <f>'Core Indicators'!GD81</f>
        <v>2</v>
      </c>
      <c r="AD81" s="11">
        <f>'Core Indicators'!GL81</f>
        <v>2</v>
      </c>
      <c r="AE81" s="11">
        <f>'Core Indicators'!GT81</f>
        <v>2</v>
      </c>
      <c r="AF81" s="11">
        <f>'Core Indicators'!HB81</f>
        <v>2</v>
      </c>
      <c r="AG81" s="11">
        <f t="shared" si="42"/>
        <v>2</v>
      </c>
      <c r="AH81" s="11">
        <f>'Core Indicators'!HJ81</f>
        <v>2</v>
      </c>
      <c r="AI81" s="11">
        <f>'Core Indicators'!HR81</f>
        <v>2</v>
      </c>
      <c r="AJ81" s="11">
        <f t="shared" si="43"/>
        <v>2</v>
      </c>
      <c r="AK81" s="11">
        <f>'Core Indicators'!HZ81</f>
        <v>2</v>
      </c>
      <c r="AL81" s="11">
        <f>'Core Indicators'!IH81</f>
        <v>2</v>
      </c>
      <c r="AM81" s="11">
        <f>'Core Indicators'!IP81</f>
        <v>2</v>
      </c>
      <c r="AN81" s="11">
        <f t="shared" si="44"/>
        <v>2</v>
      </c>
    </row>
    <row r="82" spans="1:40" x14ac:dyDescent="0.35">
      <c r="A82" s="236" t="str">
        <f>Lists!C:C</f>
        <v>MEX002</v>
      </c>
      <c r="B82" s="190">
        <f t="shared" si="30"/>
        <v>2.5</v>
      </c>
      <c r="C82" s="191">
        <f t="shared" si="31"/>
        <v>0</v>
      </c>
      <c r="D82" s="237">
        <f t="shared" si="32"/>
        <v>2.5</v>
      </c>
      <c r="E82" s="236">
        <f>'Core Indicators'!R82</f>
        <v>2</v>
      </c>
      <c r="F82" s="236">
        <f>'Core Indicators'!Z82</f>
        <v>3</v>
      </c>
      <c r="G82" s="191">
        <f t="shared" si="33"/>
        <v>2.5</v>
      </c>
      <c r="H82" s="236">
        <f>'Core Indicators'!AH82</f>
        <v>3</v>
      </c>
      <c r="I82" s="236">
        <f>'Core Indicators'!AP82</f>
        <v>2</v>
      </c>
      <c r="J82" s="236">
        <f>'Core Indicators'!BN82</f>
        <v>2</v>
      </c>
      <c r="K82" s="236">
        <f t="shared" si="34"/>
        <v>2</v>
      </c>
      <c r="L82" s="190">
        <f t="shared" si="35"/>
        <v>2.5</v>
      </c>
      <c r="M82" s="237">
        <f t="shared" si="36"/>
        <v>3</v>
      </c>
      <c r="N82" s="238">
        <f>'Core Indicators'!DJ82</f>
        <v>3</v>
      </c>
      <c r="O82" s="238">
        <f>'Core Indicators'!DR82</f>
        <v>3</v>
      </c>
      <c r="P82" s="238" t="str">
        <f>'Core Indicators'!DZ82</f>
        <v>x</v>
      </c>
      <c r="Q82" s="238" t="str">
        <f>'Core Indicators'!EH82</f>
        <v>x</v>
      </c>
      <c r="R82" s="238" t="str">
        <f>'Core Indicators'!EP82</f>
        <v>x</v>
      </c>
      <c r="S82" s="191">
        <f t="shared" si="37"/>
        <v>1.6</v>
      </c>
      <c r="T82" s="191">
        <f t="shared" si="38"/>
        <v>1.1666666666666667</v>
      </c>
      <c r="U82" s="236">
        <v>1</v>
      </c>
      <c r="V82" s="236">
        <v>1</v>
      </c>
      <c r="W82" s="236">
        <f>'Core Indicators'!EX82</f>
        <v>2</v>
      </c>
      <c r="X82" s="191">
        <f t="shared" si="39"/>
        <v>1.5</v>
      </c>
      <c r="Y82" s="236">
        <v>1</v>
      </c>
      <c r="Z82" s="191">
        <f t="shared" si="40"/>
        <v>2</v>
      </c>
      <c r="AA82" s="236">
        <f>'Core Indicators'!FF82</f>
        <v>2</v>
      </c>
      <c r="AB82" s="236">
        <f t="shared" si="41"/>
        <v>2</v>
      </c>
      <c r="AC82" s="11">
        <f>'Core Indicators'!GD82</f>
        <v>2</v>
      </c>
      <c r="AD82" s="11">
        <f>'Core Indicators'!GL82</f>
        <v>2</v>
      </c>
      <c r="AE82" s="11">
        <f>'Core Indicators'!GT82</f>
        <v>2</v>
      </c>
      <c r="AF82" s="11">
        <f>'Core Indicators'!HB82</f>
        <v>2</v>
      </c>
      <c r="AG82" s="11">
        <f t="shared" si="42"/>
        <v>2</v>
      </c>
      <c r="AH82" s="11">
        <f>'Core Indicators'!HJ82</f>
        <v>2</v>
      </c>
      <c r="AI82" s="11">
        <f>'Core Indicators'!HR82</f>
        <v>2</v>
      </c>
      <c r="AJ82" s="11">
        <f t="shared" si="43"/>
        <v>2</v>
      </c>
      <c r="AK82" s="11">
        <f>'Core Indicators'!HZ82</f>
        <v>2</v>
      </c>
      <c r="AL82" s="11">
        <f>'Core Indicators'!IH82</f>
        <v>2</v>
      </c>
      <c r="AM82" s="11">
        <f>'Core Indicators'!IP82</f>
        <v>2</v>
      </c>
      <c r="AN82" s="11">
        <f t="shared" si="44"/>
        <v>2</v>
      </c>
    </row>
    <row r="83" spans="1:40" x14ac:dyDescent="0.35">
      <c r="A83" s="236" t="str">
        <f>Lists!C:C</f>
        <v>MEX003</v>
      </c>
      <c r="B83" s="190">
        <f t="shared" si="30"/>
        <v>2.5</v>
      </c>
      <c r="C83" s="191">
        <f t="shared" si="31"/>
        <v>0</v>
      </c>
      <c r="D83" s="237">
        <f t="shared" si="32"/>
        <v>2.6</v>
      </c>
      <c r="E83" s="236">
        <f>'Core Indicators'!R83</f>
        <v>2</v>
      </c>
      <c r="F83" s="236">
        <f>'Core Indicators'!Z83</f>
        <v>2</v>
      </c>
      <c r="G83" s="191">
        <f t="shared" si="33"/>
        <v>2</v>
      </c>
      <c r="H83" s="236">
        <f>'Core Indicators'!AH83</f>
        <v>3</v>
      </c>
      <c r="I83" s="236">
        <f>'Core Indicators'!AP83</f>
        <v>3</v>
      </c>
      <c r="J83" s="236">
        <f>'Core Indicators'!BN83</f>
        <v>2</v>
      </c>
      <c r="K83" s="236">
        <f t="shared" si="34"/>
        <v>2.5</v>
      </c>
      <c r="L83" s="190">
        <f t="shared" si="35"/>
        <v>2.8</v>
      </c>
      <c r="M83" s="237">
        <f t="shared" si="36"/>
        <v>3</v>
      </c>
      <c r="N83" s="238">
        <f>'Core Indicators'!DJ83</f>
        <v>3</v>
      </c>
      <c r="O83" s="238">
        <f>'Core Indicators'!DR83</f>
        <v>3</v>
      </c>
      <c r="P83" s="238">
        <f>'Core Indicators'!DZ83</f>
        <v>3</v>
      </c>
      <c r="Q83" s="238" t="str">
        <f>'Core Indicators'!EH83</f>
        <v>x</v>
      </c>
      <c r="R83" s="238" t="str">
        <f>'Core Indicators'!EP83</f>
        <v>x</v>
      </c>
      <c r="S83" s="191">
        <f t="shared" si="37"/>
        <v>1.6</v>
      </c>
      <c r="T83" s="191">
        <f t="shared" si="38"/>
        <v>1.1666666666666667</v>
      </c>
      <c r="U83" s="236">
        <v>1</v>
      </c>
      <c r="V83" s="236">
        <v>1</v>
      </c>
      <c r="W83" s="236">
        <f>'Core Indicators'!EX83</f>
        <v>2</v>
      </c>
      <c r="X83" s="191">
        <f t="shared" si="39"/>
        <v>1.5</v>
      </c>
      <c r="Y83" s="236">
        <v>1</v>
      </c>
      <c r="Z83" s="191">
        <f t="shared" si="40"/>
        <v>2</v>
      </c>
      <c r="AA83" s="236">
        <f>'Core Indicators'!FF83</f>
        <v>2</v>
      </c>
      <c r="AB83" s="236">
        <f t="shared" si="41"/>
        <v>2</v>
      </c>
      <c r="AC83" s="11">
        <f>'Core Indicators'!GD83</f>
        <v>2</v>
      </c>
      <c r="AD83" s="11">
        <f>'Core Indicators'!GL83</f>
        <v>2</v>
      </c>
      <c r="AE83" s="11">
        <f>'Core Indicators'!GT83</f>
        <v>2</v>
      </c>
      <c r="AF83" s="11">
        <f>'Core Indicators'!HB83</f>
        <v>2</v>
      </c>
      <c r="AG83" s="11">
        <f t="shared" si="42"/>
        <v>2</v>
      </c>
      <c r="AH83" s="11">
        <f>'Core Indicators'!HJ83</f>
        <v>2</v>
      </c>
      <c r="AI83" s="11">
        <f>'Core Indicators'!HR83</f>
        <v>2</v>
      </c>
      <c r="AJ83" s="11">
        <f t="shared" si="43"/>
        <v>2</v>
      </c>
      <c r="AK83" s="11">
        <f>'Core Indicators'!HZ83</f>
        <v>2</v>
      </c>
      <c r="AL83" s="11">
        <f>'Core Indicators'!IH83</f>
        <v>2</v>
      </c>
      <c r="AM83" s="11">
        <f>'Core Indicators'!IP83</f>
        <v>2</v>
      </c>
      <c r="AN83" s="11">
        <f t="shared" si="44"/>
        <v>2</v>
      </c>
    </row>
    <row r="84" spans="1:40" x14ac:dyDescent="0.35">
      <c r="A84" s="236" t="str">
        <f>Lists!C:C</f>
        <v>MLI001</v>
      </c>
      <c r="B84" s="190">
        <f t="shared" si="30"/>
        <v>1.1000000000000001</v>
      </c>
      <c r="C84" s="191">
        <f t="shared" si="31"/>
        <v>0</v>
      </c>
      <c r="D84" s="237">
        <f t="shared" si="32"/>
        <v>1</v>
      </c>
      <c r="E84" s="236">
        <f>'Core Indicators'!R84</f>
        <v>1</v>
      </c>
      <c r="F84" s="236">
        <f>'Core Indicators'!Z84</f>
        <v>1</v>
      </c>
      <c r="G84" s="191">
        <f t="shared" si="33"/>
        <v>1</v>
      </c>
      <c r="H84" s="236">
        <f>'Core Indicators'!AH84</f>
        <v>1</v>
      </c>
      <c r="I84" s="236">
        <f>'Core Indicators'!AP84</f>
        <v>1</v>
      </c>
      <c r="J84" s="236">
        <f>'Core Indicators'!BN84</f>
        <v>1</v>
      </c>
      <c r="K84" s="236">
        <f t="shared" si="34"/>
        <v>1</v>
      </c>
      <c r="L84" s="190">
        <f t="shared" si="35"/>
        <v>1</v>
      </c>
      <c r="M84" s="237">
        <f t="shared" si="36"/>
        <v>1</v>
      </c>
      <c r="N84" s="238">
        <f>'Core Indicators'!DJ84</f>
        <v>1</v>
      </c>
      <c r="O84" s="238">
        <f>'Core Indicators'!DR84</f>
        <v>1</v>
      </c>
      <c r="P84" s="238">
        <f>'Core Indicators'!DZ84</f>
        <v>1</v>
      </c>
      <c r="Q84" s="238">
        <f>'Core Indicators'!EH84</f>
        <v>1</v>
      </c>
      <c r="R84" s="238">
        <f>'Core Indicators'!EP84</f>
        <v>1</v>
      </c>
      <c r="S84" s="191">
        <f t="shared" si="37"/>
        <v>1.3</v>
      </c>
      <c r="T84" s="191">
        <f t="shared" si="38"/>
        <v>1</v>
      </c>
      <c r="U84" s="236">
        <v>1</v>
      </c>
      <c r="V84" s="236">
        <v>1</v>
      </c>
      <c r="W84" s="236">
        <f>'Core Indicators'!EX84</f>
        <v>1</v>
      </c>
      <c r="X84" s="191">
        <f t="shared" si="39"/>
        <v>1</v>
      </c>
      <c r="Y84" s="236">
        <v>1</v>
      </c>
      <c r="Z84" s="191">
        <f t="shared" si="40"/>
        <v>1.5</v>
      </c>
      <c r="AA84" s="236">
        <f>'Core Indicators'!FF84</f>
        <v>1</v>
      </c>
      <c r="AB84" s="236">
        <f t="shared" si="41"/>
        <v>2</v>
      </c>
      <c r="AC84" s="11">
        <f>'Core Indicators'!GD84</f>
        <v>2</v>
      </c>
      <c r="AD84" s="11">
        <f>'Core Indicators'!GL84</f>
        <v>2</v>
      </c>
      <c r="AE84" s="11">
        <f>'Core Indicators'!GT84</f>
        <v>2</v>
      </c>
      <c r="AF84" s="11">
        <f>'Core Indicators'!HB84</f>
        <v>2</v>
      </c>
      <c r="AG84" s="11">
        <f t="shared" si="42"/>
        <v>2</v>
      </c>
      <c r="AH84" s="11">
        <f>'Core Indicators'!HJ84</f>
        <v>2</v>
      </c>
      <c r="AI84" s="11">
        <f>'Core Indicators'!HR84</f>
        <v>2</v>
      </c>
      <c r="AJ84" s="11">
        <f t="shared" si="43"/>
        <v>2</v>
      </c>
      <c r="AK84" s="11">
        <f>'Core Indicators'!HZ84</f>
        <v>2</v>
      </c>
      <c r="AL84" s="11">
        <f>'Core Indicators'!IH84</f>
        <v>2</v>
      </c>
      <c r="AM84" s="11">
        <f>'Core Indicators'!IP84</f>
        <v>2</v>
      </c>
      <c r="AN84" s="11">
        <f t="shared" si="44"/>
        <v>2</v>
      </c>
    </row>
    <row r="85" spans="1:40" x14ac:dyDescent="0.35">
      <c r="A85" s="236" t="str">
        <f>Lists!C:C</f>
        <v>MMR001</v>
      </c>
      <c r="B85" s="190">
        <f t="shared" si="30"/>
        <v>1.7</v>
      </c>
      <c r="C85" s="191">
        <f t="shared" si="31"/>
        <v>0</v>
      </c>
      <c r="D85" s="237">
        <f t="shared" si="32"/>
        <v>1.8</v>
      </c>
      <c r="E85" s="236">
        <f>'Core Indicators'!R85</f>
        <v>1</v>
      </c>
      <c r="F85" s="236">
        <f>'Core Indicators'!Z85</f>
        <v>2</v>
      </c>
      <c r="G85" s="191">
        <f t="shared" si="33"/>
        <v>1.5</v>
      </c>
      <c r="H85" s="236">
        <f>'Core Indicators'!AH85</f>
        <v>2</v>
      </c>
      <c r="I85" s="236">
        <f>'Core Indicators'!AP85</f>
        <v>2</v>
      </c>
      <c r="J85" s="236">
        <f>'Core Indicators'!BN85</f>
        <v>2</v>
      </c>
      <c r="K85" s="236">
        <f t="shared" si="34"/>
        <v>2</v>
      </c>
      <c r="L85" s="190">
        <f t="shared" si="35"/>
        <v>2</v>
      </c>
      <c r="M85" s="237">
        <f t="shared" si="36"/>
        <v>2</v>
      </c>
      <c r="N85" s="238">
        <f>'Core Indicators'!DJ85</f>
        <v>2</v>
      </c>
      <c r="O85" s="238">
        <f>'Core Indicators'!DR85</f>
        <v>2</v>
      </c>
      <c r="P85" s="238">
        <f>'Core Indicators'!DZ85</f>
        <v>2</v>
      </c>
      <c r="Q85" s="238">
        <f>'Core Indicators'!EH85</f>
        <v>2</v>
      </c>
      <c r="R85" s="238">
        <f>'Core Indicators'!EP85</f>
        <v>2</v>
      </c>
      <c r="S85" s="191">
        <f t="shared" si="37"/>
        <v>1.3</v>
      </c>
      <c r="T85" s="191">
        <f t="shared" si="38"/>
        <v>1.1666666666666667</v>
      </c>
      <c r="U85" s="236">
        <v>1</v>
      </c>
      <c r="V85" s="236">
        <v>1</v>
      </c>
      <c r="W85" s="236">
        <f>'Core Indicators'!EX85</f>
        <v>2</v>
      </c>
      <c r="X85" s="191">
        <f t="shared" si="39"/>
        <v>1.5</v>
      </c>
      <c r="Y85" s="236">
        <v>1</v>
      </c>
      <c r="Z85" s="191">
        <f t="shared" si="40"/>
        <v>1.5</v>
      </c>
      <c r="AA85" s="236">
        <f>'Core Indicators'!FF85</f>
        <v>1</v>
      </c>
      <c r="AB85" s="236">
        <f t="shared" si="41"/>
        <v>2</v>
      </c>
      <c r="AC85" s="11">
        <f>'Core Indicators'!GD85</f>
        <v>2</v>
      </c>
      <c r="AD85" s="11">
        <f>'Core Indicators'!GL85</f>
        <v>2</v>
      </c>
      <c r="AE85" s="11">
        <f>'Core Indicators'!GT85</f>
        <v>2</v>
      </c>
      <c r="AF85" s="11">
        <f>'Core Indicators'!HB85</f>
        <v>2</v>
      </c>
      <c r="AG85" s="11">
        <f t="shared" si="42"/>
        <v>2</v>
      </c>
      <c r="AH85" s="11">
        <f>'Core Indicators'!HJ85</f>
        <v>2</v>
      </c>
      <c r="AI85" s="11">
        <f>'Core Indicators'!HR85</f>
        <v>2</v>
      </c>
      <c r="AJ85" s="11">
        <f t="shared" si="43"/>
        <v>2</v>
      </c>
      <c r="AK85" s="11">
        <f>'Core Indicators'!HZ85</f>
        <v>2</v>
      </c>
      <c r="AL85" s="11">
        <f>'Core Indicators'!IH85</f>
        <v>2</v>
      </c>
      <c r="AM85" s="11">
        <f>'Core Indicators'!IP85</f>
        <v>2</v>
      </c>
      <c r="AN85" s="11">
        <f t="shared" si="44"/>
        <v>2</v>
      </c>
    </row>
    <row r="86" spans="1:40" x14ac:dyDescent="0.35">
      <c r="A86" s="236" t="str">
        <f>Lists!C:C</f>
        <v>MMR002</v>
      </c>
      <c r="B86" s="190">
        <f t="shared" si="30"/>
        <v>1.8</v>
      </c>
      <c r="C86" s="191">
        <f t="shared" si="31"/>
        <v>0</v>
      </c>
      <c r="D86" s="237">
        <f t="shared" si="32"/>
        <v>2</v>
      </c>
      <c r="E86" s="236">
        <f>'Core Indicators'!R86</f>
        <v>2</v>
      </c>
      <c r="F86" s="236">
        <f>'Core Indicators'!Z86</f>
        <v>2</v>
      </c>
      <c r="G86" s="191">
        <f t="shared" si="33"/>
        <v>2</v>
      </c>
      <c r="H86" s="236">
        <f>'Core Indicators'!AH86</f>
        <v>2</v>
      </c>
      <c r="I86" s="236">
        <f>'Core Indicators'!AP86</f>
        <v>2</v>
      </c>
      <c r="J86" s="236">
        <f>'Core Indicators'!BN86</f>
        <v>2</v>
      </c>
      <c r="K86" s="236">
        <f t="shared" si="34"/>
        <v>2</v>
      </c>
      <c r="L86" s="190">
        <f t="shared" si="35"/>
        <v>2</v>
      </c>
      <c r="M86" s="237">
        <f t="shared" si="36"/>
        <v>2</v>
      </c>
      <c r="N86" s="238">
        <f>'Core Indicators'!DJ86</f>
        <v>2</v>
      </c>
      <c r="O86" s="238">
        <f>'Core Indicators'!DR86</f>
        <v>2</v>
      </c>
      <c r="P86" s="238">
        <f>'Core Indicators'!DZ86</f>
        <v>2</v>
      </c>
      <c r="Q86" s="238">
        <f>'Core Indicators'!EH86</f>
        <v>2</v>
      </c>
      <c r="R86" s="238">
        <f>'Core Indicators'!EP86</f>
        <v>2</v>
      </c>
      <c r="S86" s="191">
        <f t="shared" si="37"/>
        <v>1.3</v>
      </c>
      <c r="T86" s="191">
        <f t="shared" si="38"/>
        <v>1.1666666666666667</v>
      </c>
      <c r="U86" s="236">
        <v>1</v>
      </c>
      <c r="V86" s="236">
        <v>1</v>
      </c>
      <c r="W86" s="236">
        <f>'Core Indicators'!EX86</f>
        <v>2</v>
      </c>
      <c r="X86" s="191">
        <f t="shared" si="39"/>
        <v>1.5</v>
      </c>
      <c r="Y86" s="236">
        <v>1</v>
      </c>
      <c r="Z86" s="191">
        <f t="shared" si="40"/>
        <v>1.5</v>
      </c>
      <c r="AA86" s="236">
        <f>'Core Indicators'!FF86</f>
        <v>1</v>
      </c>
      <c r="AB86" s="236">
        <f t="shared" si="41"/>
        <v>2</v>
      </c>
      <c r="AC86" s="11">
        <f>'Core Indicators'!GD86</f>
        <v>2</v>
      </c>
      <c r="AD86" s="11">
        <f>'Core Indicators'!GL86</f>
        <v>2</v>
      </c>
      <c r="AE86" s="11">
        <f>'Core Indicators'!GT86</f>
        <v>2</v>
      </c>
      <c r="AF86" s="11">
        <f>'Core Indicators'!HB86</f>
        <v>2</v>
      </c>
      <c r="AG86" s="11">
        <f t="shared" si="42"/>
        <v>2</v>
      </c>
      <c r="AH86" s="11">
        <f>'Core Indicators'!HJ86</f>
        <v>2</v>
      </c>
      <c r="AI86" s="11">
        <f>'Core Indicators'!HR86</f>
        <v>2</v>
      </c>
      <c r="AJ86" s="11">
        <f t="shared" si="43"/>
        <v>2</v>
      </c>
      <c r="AK86" s="11">
        <f>'Core Indicators'!HZ86</f>
        <v>2</v>
      </c>
      <c r="AL86" s="11">
        <f>'Core Indicators'!IH86</f>
        <v>2</v>
      </c>
      <c r="AM86" s="11">
        <f>'Core Indicators'!IP86</f>
        <v>2</v>
      </c>
      <c r="AN86" s="11">
        <f t="shared" si="44"/>
        <v>2</v>
      </c>
    </row>
    <row r="87" spans="1:40" x14ac:dyDescent="0.35">
      <c r="A87" s="236" t="str">
        <f>Lists!C:C</f>
        <v>MMR003</v>
      </c>
      <c r="B87" s="190">
        <f t="shared" si="30"/>
        <v>1.7</v>
      </c>
      <c r="C87" s="191">
        <f t="shared" si="31"/>
        <v>0</v>
      </c>
      <c r="D87" s="237">
        <f t="shared" si="32"/>
        <v>1.8</v>
      </c>
      <c r="E87" s="236">
        <f>'Core Indicators'!R87</f>
        <v>1</v>
      </c>
      <c r="F87" s="236">
        <f>'Core Indicators'!Z87</f>
        <v>2</v>
      </c>
      <c r="G87" s="191">
        <f t="shared" si="33"/>
        <v>1.5</v>
      </c>
      <c r="H87" s="236">
        <f>'Core Indicators'!AH87</f>
        <v>2</v>
      </c>
      <c r="I87" s="236">
        <f>'Core Indicators'!AP87</f>
        <v>2</v>
      </c>
      <c r="J87" s="236">
        <f>'Core Indicators'!BN87</f>
        <v>2</v>
      </c>
      <c r="K87" s="236">
        <f t="shared" si="34"/>
        <v>2</v>
      </c>
      <c r="L87" s="190">
        <f t="shared" si="35"/>
        <v>2</v>
      </c>
      <c r="M87" s="237">
        <f t="shared" si="36"/>
        <v>2</v>
      </c>
      <c r="N87" s="238">
        <f>'Core Indicators'!DJ87</f>
        <v>2</v>
      </c>
      <c r="O87" s="238">
        <f>'Core Indicators'!DR87</f>
        <v>2</v>
      </c>
      <c r="P87" s="238">
        <f>'Core Indicators'!DZ87</f>
        <v>2</v>
      </c>
      <c r="Q87" s="238">
        <f>'Core Indicators'!EH87</f>
        <v>2</v>
      </c>
      <c r="R87" s="238">
        <f>'Core Indicators'!EP87</f>
        <v>2</v>
      </c>
      <c r="S87" s="191">
        <f t="shared" si="37"/>
        <v>1.3</v>
      </c>
      <c r="T87" s="191">
        <f t="shared" si="38"/>
        <v>1.1666666666666667</v>
      </c>
      <c r="U87" s="236">
        <v>1</v>
      </c>
      <c r="V87" s="236">
        <v>1</v>
      </c>
      <c r="W87" s="236">
        <f>'Core Indicators'!EX87</f>
        <v>2</v>
      </c>
      <c r="X87" s="191">
        <f t="shared" si="39"/>
        <v>1.5</v>
      </c>
      <c r="Y87" s="236">
        <v>1</v>
      </c>
      <c r="Z87" s="191">
        <f t="shared" si="40"/>
        <v>1.5</v>
      </c>
      <c r="AA87" s="236">
        <f>'Core Indicators'!FF87</f>
        <v>1</v>
      </c>
      <c r="AB87" s="236">
        <f t="shared" si="41"/>
        <v>2</v>
      </c>
      <c r="AC87" s="11">
        <f>'Core Indicators'!GD87</f>
        <v>2</v>
      </c>
      <c r="AD87" s="11">
        <f>'Core Indicators'!GL87</f>
        <v>2</v>
      </c>
      <c r="AE87" s="11">
        <f>'Core Indicators'!GT87</f>
        <v>2</v>
      </c>
      <c r="AF87" s="11">
        <f>'Core Indicators'!HB87</f>
        <v>2</v>
      </c>
      <c r="AG87" s="11">
        <f t="shared" si="42"/>
        <v>2</v>
      </c>
      <c r="AH87" s="11">
        <f>'Core Indicators'!HJ87</f>
        <v>2</v>
      </c>
      <c r="AI87" s="11">
        <f>'Core Indicators'!HR87</f>
        <v>2</v>
      </c>
      <c r="AJ87" s="11">
        <f t="shared" si="43"/>
        <v>2</v>
      </c>
      <c r="AK87" s="11">
        <f>'Core Indicators'!HZ87</f>
        <v>2</v>
      </c>
      <c r="AL87" s="11">
        <f>'Core Indicators'!IH87</f>
        <v>2</v>
      </c>
      <c r="AM87" s="11">
        <f>'Core Indicators'!IP87</f>
        <v>2</v>
      </c>
      <c r="AN87" s="11">
        <f t="shared" si="44"/>
        <v>2</v>
      </c>
    </row>
    <row r="88" spans="1:40" x14ac:dyDescent="0.35">
      <c r="A88" s="236" t="str">
        <f>Lists!C:C</f>
        <v>MMR004</v>
      </c>
      <c r="B88" s="190">
        <f t="shared" si="30"/>
        <v>1.7</v>
      </c>
      <c r="C88" s="191">
        <f t="shared" si="31"/>
        <v>0</v>
      </c>
      <c r="D88" s="237">
        <f t="shared" si="32"/>
        <v>1.8</v>
      </c>
      <c r="E88" s="236">
        <f>'Core Indicators'!R88</f>
        <v>1</v>
      </c>
      <c r="F88" s="236">
        <f>'Core Indicators'!Z88</f>
        <v>2</v>
      </c>
      <c r="G88" s="191">
        <f t="shared" si="33"/>
        <v>1.5</v>
      </c>
      <c r="H88" s="236">
        <f>'Core Indicators'!AH88</f>
        <v>2</v>
      </c>
      <c r="I88" s="236">
        <f>'Core Indicators'!AP88</f>
        <v>2</v>
      </c>
      <c r="J88" s="236">
        <f>'Core Indicators'!BN88</f>
        <v>2</v>
      </c>
      <c r="K88" s="236">
        <f t="shared" si="34"/>
        <v>2</v>
      </c>
      <c r="L88" s="190">
        <f t="shared" si="35"/>
        <v>2</v>
      </c>
      <c r="M88" s="237">
        <f t="shared" si="36"/>
        <v>2</v>
      </c>
      <c r="N88" s="238">
        <f>'Core Indicators'!DJ88</f>
        <v>2</v>
      </c>
      <c r="O88" s="238">
        <f>'Core Indicators'!DR88</f>
        <v>2</v>
      </c>
      <c r="P88" s="238">
        <f>'Core Indicators'!DZ88</f>
        <v>2</v>
      </c>
      <c r="Q88" s="238">
        <f>'Core Indicators'!EH88</f>
        <v>2</v>
      </c>
      <c r="R88" s="238">
        <f>'Core Indicators'!EP88</f>
        <v>2</v>
      </c>
      <c r="S88" s="191">
        <f t="shared" si="37"/>
        <v>1.3</v>
      </c>
      <c r="T88" s="191">
        <f t="shared" si="38"/>
        <v>1.1666666666666667</v>
      </c>
      <c r="U88" s="236">
        <v>1</v>
      </c>
      <c r="V88" s="236">
        <v>1</v>
      </c>
      <c r="W88" s="236">
        <f>'Core Indicators'!EX88</f>
        <v>2</v>
      </c>
      <c r="X88" s="191">
        <f t="shared" si="39"/>
        <v>1.5</v>
      </c>
      <c r="Y88" s="236">
        <v>1</v>
      </c>
      <c r="Z88" s="191">
        <f t="shared" si="40"/>
        <v>1.5</v>
      </c>
      <c r="AA88" s="236">
        <f>'Core Indicators'!FF88</f>
        <v>1</v>
      </c>
      <c r="AB88" s="236">
        <f t="shared" si="41"/>
        <v>2</v>
      </c>
      <c r="AC88" s="11">
        <f>'Core Indicators'!GD88</f>
        <v>2</v>
      </c>
      <c r="AD88" s="11">
        <f>'Core Indicators'!GL88</f>
        <v>2</v>
      </c>
      <c r="AE88" s="11">
        <f>'Core Indicators'!GT88</f>
        <v>2</v>
      </c>
      <c r="AF88" s="11">
        <f>'Core Indicators'!HB88</f>
        <v>2</v>
      </c>
      <c r="AG88" s="11">
        <f t="shared" si="42"/>
        <v>2</v>
      </c>
      <c r="AH88" s="11">
        <f>'Core Indicators'!HJ88</f>
        <v>2</v>
      </c>
      <c r="AI88" s="11">
        <f>'Core Indicators'!HR88</f>
        <v>2</v>
      </c>
      <c r="AJ88" s="11">
        <f t="shared" si="43"/>
        <v>2</v>
      </c>
      <c r="AK88" s="11">
        <f>'Core Indicators'!HZ88</f>
        <v>2</v>
      </c>
      <c r="AL88" s="11">
        <f>'Core Indicators'!IH88</f>
        <v>2</v>
      </c>
      <c r="AM88" s="11">
        <f>'Core Indicators'!IP88</f>
        <v>2</v>
      </c>
      <c r="AN88" s="11">
        <f t="shared" si="44"/>
        <v>2</v>
      </c>
    </row>
    <row r="89" spans="1:40" x14ac:dyDescent="0.35">
      <c r="A89" s="236" t="str">
        <f>Lists!C:C</f>
        <v>MMR006</v>
      </c>
      <c r="B89" s="190">
        <f t="shared" si="30"/>
        <v>2.1</v>
      </c>
      <c r="C89" s="191">
        <f t="shared" si="31"/>
        <v>0</v>
      </c>
      <c r="D89" s="237">
        <f t="shared" si="32"/>
        <v>2.4</v>
      </c>
      <c r="E89" s="236">
        <f>'Core Indicators'!R89</f>
        <v>3</v>
      </c>
      <c r="F89" s="236">
        <f>'Core Indicators'!Z89</f>
        <v>3</v>
      </c>
      <c r="G89" s="191">
        <f t="shared" si="33"/>
        <v>3</v>
      </c>
      <c r="H89" s="236">
        <f>'Core Indicators'!AH89</f>
        <v>2</v>
      </c>
      <c r="I89" s="236">
        <f>'Core Indicators'!AP89</f>
        <v>2</v>
      </c>
      <c r="J89" s="236">
        <f>'Core Indicators'!BN89</f>
        <v>2</v>
      </c>
      <c r="K89" s="236">
        <f t="shared" si="34"/>
        <v>2</v>
      </c>
      <c r="L89" s="190">
        <f t="shared" si="35"/>
        <v>2</v>
      </c>
      <c r="M89" s="237">
        <f t="shared" si="36"/>
        <v>2.2000000000000002</v>
      </c>
      <c r="N89" s="238">
        <f>'Core Indicators'!DJ89</f>
        <v>3</v>
      </c>
      <c r="O89" s="238">
        <f>'Core Indicators'!DR89</f>
        <v>2</v>
      </c>
      <c r="P89" s="238">
        <f>'Core Indicators'!DZ89</f>
        <v>2</v>
      </c>
      <c r="Q89" s="238">
        <f>'Core Indicators'!EH89</f>
        <v>2</v>
      </c>
      <c r="R89" s="238">
        <f>'Core Indicators'!EP89</f>
        <v>2</v>
      </c>
      <c r="S89" s="191">
        <f t="shared" si="37"/>
        <v>1.6</v>
      </c>
      <c r="T89" s="191">
        <f t="shared" si="38"/>
        <v>1.1666666666666667</v>
      </c>
      <c r="U89" s="236">
        <v>1</v>
      </c>
      <c r="V89" s="236">
        <v>1</v>
      </c>
      <c r="W89" s="236">
        <f>'Core Indicators'!EX89</f>
        <v>2</v>
      </c>
      <c r="X89" s="191">
        <f t="shared" si="39"/>
        <v>1.5</v>
      </c>
      <c r="Y89" s="236">
        <v>1</v>
      </c>
      <c r="Z89" s="191">
        <f t="shared" si="40"/>
        <v>2</v>
      </c>
      <c r="AA89" s="236">
        <f>'Core Indicators'!FF89</f>
        <v>2</v>
      </c>
      <c r="AB89" s="236">
        <f t="shared" si="41"/>
        <v>2</v>
      </c>
      <c r="AC89" s="11">
        <f>'Core Indicators'!GD89</f>
        <v>2</v>
      </c>
      <c r="AD89" s="11">
        <f>'Core Indicators'!GL89</f>
        <v>2</v>
      </c>
      <c r="AE89" s="11">
        <f>'Core Indicators'!GT89</f>
        <v>2</v>
      </c>
      <c r="AF89" s="11">
        <f>'Core Indicators'!HB89</f>
        <v>2</v>
      </c>
      <c r="AG89" s="11">
        <f t="shared" si="42"/>
        <v>2</v>
      </c>
      <c r="AH89" s="11">
        <f>'Core Indicators'!HJ89</f>
        <v>2</v>
      </c>
      <c r="AI89" s="11">
        <f>'Core Indicators'!HR89</f>
        <v>2</v>
      </c>
      <c r="AJ89" s="11">
        <f t="shared" si="43"/>
        <v>2</v>
      </c>
      <c r="AK89" s="11">
        <f>'Core Indicators'!HZ89</f>
        <v>2</v>
      </c>
      <c r="AL89" s="11">
        <f>'Core Indicators'!IH89</f>
        <v>2</v>
      </c>
      <c r="AM89" s="11">
        <f>'Core Indicators'!IP89</f>
        <v>2</v>
      </c>
      <c r="AN89" s="11">
        <f t="shared" si="44"/>
        <v>2</v>
      </c>
    </row>
    <row r="90" spans="1:40" x14ac:dyDescent="0.35">
      <c r="A90" s="236" t="str">
        <f>Lists!C:C</f>
        <v>MOZ001</v>
      </c>
      <c r="B90" s="190">
        <f t="shared" si="30"/>
        <v>2</v>
      </c>
      <c r="C90" s="191">
        <f t="shared" si="31"/>
        <v>0</v>
      </c>
      <c r="D90" s="237">
        <f t="shared" si="32"/>
        <v>2</v>
      </c>
      <c r="E90" s="236">
        <f>'Core Indicators'!R90</f>
        <v>2</v>
      </c>
      <c r="F90" s="236">
        <f>'Core Indicators'!Z90</f>
        <v>2</v>
      </c>
      <c r="G90" s="191">
        <f t="shared" si="33"/>
        <v>2</v>
      </c>
      <c r="H90" s="236">
        <f>'Core Indicators'!AH90</f>
        <v>2</v>
      </c>
      <c r="I90" s="236">
        <f>'Core Indicators'!AP90</f>
        <v>2</v>
      </c>
      <c r="J90" s="236">
        <f>'Core Indicators'!BN90</f>
        <v>2</v>
      </c>
      <c r="K90" s="236">
        <f t="shared" si="34"/>
        <v>2</v>
      </c>
      <c r="L90" s="190">
        <f t="shared" si="35"/>
        <v>2</v>
      </c>
      <c r="M90" s="237">
        <f t="shared" si="36"/>
        <v>2.2000000000000002</v>
      </c>
      <c r="N90" s="238">
        <f>'Core Indicators'!DJ90</f>
        <v>2</v>
      </c>
      <c r="O90" s="238">
        <f>'Core Indicators'!DR90</f>
        <v>2</v>
      </c>
      <c r="P90" s="238">
        <f>'Core Indicators'!DZ90</f>
        <v>2</v>
      </c>
      <c r="Q90" s="238">
        <f>'Core Indicators'!EH90</f>
        <v>2</v>
      </c>
      <c r="R90" s="238">
        <f>'Core Indicators'!EP90</f>
        <v>3</v>
      </c>
      <c r="S90" s="191">
        <f t="shared" si="37"/>
        <v>1.6</v>
      </c>
      <c r="T90" s="191">
        <f t="shared" si="38"/>
        <v>1.1666666666666667</v>
      </c>
      <c r="U90" s="236">
        <v>1</v>
      </c>
      <c r="V90" s="236">
        <v>1</v>
      </c>
      <c r="W90" s="236">
        <f>'Core Indicators'!EX90</f>
        <v>2</v>
      </c>
      <c r="X90" s="191">
        <f t="shared" si="39"/>
        <v>1.5</v>
      </c>
      <c r="Y90" s="236">
        <v>1</v>
      </c>
      <c r="Z90" s="191">
        <f t="shared" si="40"/>
        <v>2</v>
      </c>
      <c r="AA90" s="236">
        <f>'Core Indicators'!FF90</f>
        <v>2</v>
      </c>
      <c r="AB90" s="236">
        <f t="shared" si="41"/>
        <v>2</v>
      </c>
      <c r="AC90" s="11">
        <f>'Core Indicators'!GD90</f>
        <v>2</v>
      </c>
      <c r="AD90" s="11">
        <f>'Core Indicators'!GL90</f>
        <v>2</v>
      </c>
      <c r="AE90" s="11">
        <f>'Core Indicators'!GT90</f>
        <v>2</v>
      </c>
      <c r="AF90" s="11">
        <f>'Core Indicators'!HB90</f>
        <v>2</v>
      </c>
      <c r="AG90" s="11">
        <f t="shared" si="42"/>
        <v>2</v>
      </c>
      <c r="AH90" s="11">
        <f>'Core Indicators'!HJ90</f>
        <v>2</v>
      </c>
      <c r="AI90" s="11">
        <f>'Core Indicators'!HR90</f>
        <v>2</v>
      </c>
      <c r="AJ90" s="11">
        <f t="shared" si="43"/>
        <v>2</v>
      </c>
      <c r="AK90" s="11">
        <f>'Core Indicators'!HZ90</f>
        <v>2</v>
      </c>
      <c r="AL90" s="11">
        <f>'Core Indicators'!IH90</f>
        <v>2</v>
      </c>
      <c r="AM90" s="11">
        <f>'Core Indicators'!IP90</f>
        <v>2</v>
      </c>
      <c r="AN90" s="11">
        <f t="shared" si="44"/>
        <v>2</v>
      </c>
    </row>
    <row r="91" spans="1:40" x14ac:dyDescent="0.35">
      <c r="A91" s="236" t="str">
        <f>Lists!C:C</f>
        <v>MOZ004</v>
      </c>
      <c r="B91" s="190">
        <f t="shared" si="30"/>
        <v>2.2000000000000002</v>
      </c>
      <c r="C91" s="191">
        <f t="shared" si="31"/>
        <v>0</v>
      </c>
      <c r="D91" s="237">
        <f t="shared" si="32"/>
        <v>2.5</v>
      </c>
      <c r="E91" s="236">
        <f>'Core Indicators'!R91</f>
        <v>2</v>
      </c>
      <c r="F91" s="236">
        <f>'Core Indicators'!Z91</f>
        <v>3</v>
      </c>
      <c r="G91" s="191">
        <f t="shared" si="33"/>
        <v>2.5</v>
      </c>
      <c r="H91" s="236">
        <f>'Core Indicators'!AH91</f>
        <v>3</v>
      </c>
      <c r="I91" s="236">
        <f>'Core Indicators'!AP91</f>
        <v>2</v>
      </c>
      <c r="J91" s="236">
        <f>'Core Indicators'!BN91</f>
        <v>2</v>
      </c>
      <c r="K91" s="236">
        <f t="shared" si="34"/>
        <v>2</v>
      </c>
      <c r="L91" s="190">
        <f t="shared" si="35"/>
        <v>2.5</v>
      </c>
      <c r="M91" s="237">
        <f t="shared" si="36"/>
        <v>2.4</v>
      </c>
      <c r="N91" s="238">
        <f>'Core Indicators'!DJ91</f>
        <v>2</v>
      </c>
      <c r="O91" s="238">
        <f>'Core Indicators'!DR91</f>
        <v>2</v>
      </c>
      <c r="P91" s="238">
        <f>'Core Indicators'!DZ91</f>
        <v>2</v>
      </c>
      <c r="Q91" s="238">
        <f>'Core Indicators'!EH91</f>
        <v>3</v>
      </c>
      <c r="R91" s="238">
        <f>'Core Indicators'!EP91</f>
        <v>3</v>
      </c>
      <c r="S91" s="191">
        <f t="shared" si="37"/>
        <v>1.6</v>
      </c>
      <c r="T91" s="191">
        <f t="shared" si="38"/>
        <v>1.1666666666666667</v>
      </c>
      <c r="U91" s="236">
        <v>1</v>
      </c>
      <c r="V91" s="236">
        <v>1</v>
      </c>
      <c r="W91" s="236">
        <f>'Core Indicators'!EX91</f>
        <v>2</v>
      </c>
      <c r="X91" s="191">
        <f t="shared" si="39"/>
        <v>1.5</v>
      </c>
      <c r="Y91" s="236">
        <v>1</v>
      </c>
      <c r="Z91" s="191">
        <f t="shared" si="40"/>
        <v>2</v>
      </c>
      <c r="AA91" s="236">
        <f>'Core Indicators'!FF91</f>
        <v>2</v>
      </c>
      <c r="AB91" s="236">
        <f t="shared" si="41"/>
        <v>2</v>
      </c>
      <c r="AC91" s="11">
        <f>'Core Indicators'!GD91</f>
        <v>2</v>
      </c>
      <c r="AD91" s="11">
        <f>'Core Indicators'!GL91</f>
        <v>2</v>
      </c>
      <c r="AE91" s="11">
        <f>'Core Indicators'!GT91</f>
        <v>2</v>
      </c>
      <c r="AF91" s="11">
        <f>'Core Indicators'!HB91</f>
        <v>2</v>
      </c>
      <c r="AG91" s="11">
        <f t="shared" si="42"/>
        <v>2</v>
      </c>
      <c r="AH91" s="11">
        <f>'Core Indicators'!HJ91</f>
        <v>2</v>
      </c>
      <c r="AI91" s="11">
        <f>'Core Indicators'!HR91</f>
        <v>2</v>
      </c>
      <c r="AJ91" s="11">
        <f t="shared" si="43"/>
        <v>2</v>
      </c>
      <c r="AK91" s="11">
        <f>'Core Indicators'!HZ91</f>
        <v>2</v>
      </c>
      <c r="AL91" s="11">
        <f>'Core Indicators'!IH91</f>
        <v>2</v>
      </c>
      <c r="AM91" s="11">
        <f>'Core Indicators'!IP91</f>
        <v>2</v>
      </c>
      <c r="AN91" s="11">
        <f t="shared" si="44"/>
        <v>2</v>
      </c>
    </row>
    <row r="92" spans="1:40" x14ac:dyDescent="0.35">
      <c r="A92" s="236" t="str">
        <f>Lists!C:C</f>
        <v>MOZ011</v>
      </c>
      <c r="B92" s="190">
        <f t="shared" si="30"/>
        <v>2</v>
      </c>
      <c r="C92" s="191">
        <f t="shared" si="31"/>
        <v>0</v>
      </c>
      <c r="D92" s="237">
        <f t="shared" si="32"/>
        <v>2</v>
      </c>
      <c r="E92" s="236">
        <f>'Core Indicators'!R92</f>
        <v>2</v>
      </c>
      <c r="F92" s="236">
        <f>'Core Indicators'!Z92</f>
        <v>2</v>
      </c>
      <c r="G92" s="191">
        <f t="shared" si="33"/>
        <v>2</v>
      </c>
      <c r="H92" s="236">
        <f>'Core Indicators'!AH92</f>
        <v>2</v>
      </c>
      <c r="I92" s="236">
        <f>'Core Indicators'!AP92</f>
        <v>2</v>
      </c>
      <c r="J92" s="236">
        <f>'Core Indicators'!BN92</f>
        <v>2</v>
      </c>
      <c r="K92" s="236">
        <f t="shared" si="34"/>
        <v>2</v>
      </c>
      <c r="L92" s="190">
        <f t="shared" si="35"/>
        <v>2</v>
      </c>
      <c r="M92" s="237">
        <f t="shared" si="36"/>
        <v>2.2000000000000002</v>
      </c>
      <c r="N92" s="238">
        <f>'Core Indicators'!DJ92</f>
        <v>2</v>
      </c>
      <c r="O92" s="238">
        <f>'Core Indicators'!DR92</f>
        <v>2</v>
      </c>
      <c r="P92" s="238">
        <f>'Core Indicators'!DZ92</f>
        <v>2</v>
      </c>
      <c r="Q92" s="238">
        <f>'Core Indicators'!EH92</f>
        <v>2</v>
      </c>
      <c r="R92" s="238">
        <f>'Core Indicators'!EP92</f>
        <v>3</v>
      </c>
      <c r="S92" s="191">
        <f t="shared" si="37"/>
        <v>1.6</v>
      </c>
      <c r="T92" s="191">
        <f t="shared" si="38"/>
        <v>1.1666666666666667</v>
      </c>
      <c r="U92" s="236">
        <v>1</v>
      </c>
      <c r="V92" s="236">
        <v>1</v>
      </c>
      <c r="W92" s="236">
        <f>'Core Indicators'!EX92</f>
        <v>2</v>
      </c>
      <c r="X92" s="191">
        <f t="shared" si="39"/>
        <v>1.5</v>
      </c>
      <c r="Y92" s="236">
        <v>1</v>
      </c>
      <c r="Z92" s="191">
        <f t="shared" si="40"/>
        <v>2</v>
      </c>
      <c r="AA92" s="236">
        <f>'Core Indicators'!FF92</f>
        <v>2</v>
      </c>
      <c r="AB92" s="236">
        <f t="shared" si="41"/>
        <v>2</v>
      </c>
      <c r="AC92" s="11">
        <f>'Core Indicators'!GD92</f>
        <v>2</v>
      </c>
      <c r="AD92" s="11">
        <f>'Core Indicators'!GL92</f>
        <v>2</v>
      </c>
      <c r="AE92" s="11">
        <f>'Core Indicators'!GT92</f>
        <v>2</v>
      </c>
      <c r="AF92" s="11">
        <f>'Core Indicators'!HB92</f>
        <v>2</v>
      </c>
      <c r="AG92" s="11">
        <f t="shared" si="42"/>
        <v>2</v>
      </c>
      <c r="AH92" s="11">
        <f>'Core Indicators'!HJ92</f>
        <v>2</v>
      </c>
      <c r="AI92" s="11">
        <f>'Core Indicators'!HR92</f>
        <v>2</v>
      </c>
      <c r="AJ92" s="11">
        <f t="shared" si="43"/>
        <v>2</v>
      </c>
      <c r="AK92" s="11">
        <f>'Core Indicators'!HZ92</f>
        <v>2</v>
      </c>
      <c r="AL92" s="11">
        <f>'Core Indicators'!IH92</f>
        <v>2</v>
      </c>
      <c r="AM92" s="11">
        <f>'Core Indicators'!IP92</f>
        <v>2</v>
      </c>
      <c r="AN92" s="11">
        <f t="shared" si="44"/>
        <v>2</v>
      </c>
    </row>
    <row r="93" spans="1:40" x14ac:dyDescent="0.35">
      <c r="A93" s="236" t="str">
        <f>Lists!C:C</f>
        <v>MOZ012</v>
      </c>
      <c r="B93" s="190">
        <f t="shared" si="30"/>
        <v>2.1</v>
      </c>
      <c r="C93" s="191">
        <f t="shared" si="31"/>
        <v>0</v>
      </c>
      <c r="D93" s="237">
        <f t="shared" si="32"/>
        <v>2.2000000000000002</v>
      </c>
      <c r="E93" s="236">
        <f>'Core Indicators'!R93</f>
        <v>2</v>
      </c>
      <c r="F93" s="236">
        <f>'Core Indicators'!Z93</f>
        <v>2</v>
      </c>
      <c r="G93" s="191">
        <f t="shared" si="33"/>
        <v>2</v>
      </c>
      <c r="H93" s="236">
        <f>'Core Indicators'!AH93</f>
        <v>2</v>
      </c>
      <c r="I93" s="236">
        <f>'Core Indicators'!AP93</f>
        <v>2</v>
      </c>
      <c r="J93" s="236">
        <f>'Core Indicators'!BN93</f>
        <v>3</v>
      </c>
      <c r="K93" s="236">
        <f t="shared" si="34"/>
        <v>2.5</v>
      </c>
      <c r="L93" s="190">
        <f t="shared" si="35"/>
        <v>2.2999999999999998</v>
      </c>
      <c r="M93" s="237">
        <f t="shared" si="36"/>
        <v>2.2000000000000002</v>
      </c>
      <c r="N93" s="238">
        <f>'Core Indicators'!DJ93</f>
        <v>2</v>
      </c>
      <c r="O93" s="238">
        <f>'Core Indicators'!DR93</f>
        <v>2</v>
      </c>
      <c r="P93" s="238">
        <f>'Core Indicators'!DZ93</f>
        <v>2</v>
      </c>
      <c r="Q93" s="238">
        <f>'Core Indicators'!EH93</f>
        <v>2</v>
      </c>
      <c r="R93" s="238">
        <f>'Core Indicators'!EP93</f>
        <v>3</v>
      </c>
      <c r="S93" s="191">
        <f t="shared" si="37"/>
        <v>1.7</v>
      </c>
      <c r="T93" s="191">
        <f t="shared" si="38"/>
        <v>1.3333333333333333</v>
      </c>
      <c r="U93" s="236">
        <v>1</v>
      </c>
      <c r="V93" s="236">
        <v>1</v>
      </c>
      <c r="W93" s="236">
        <f>'Core Indicators'!EX93</f>
        <v>3</v>
      </c>
      <c r="X93" s="191">
        <f t="shared" si="39"/>
        <v>2</v>
      </c>
      <c r="Y93" s="236">
        <v>1</v>
      </c>
      <c r="Z93" s="191">
        <f t="shared" si="40"/>
        <v>2</v>
      </c>
      <c r="AA93" s="236">
        <f>'Core Indicators'!FF93</f>
        <v>2</v>
      </c>
      <c r="AB93" s="236">
        <f t="shared" si="41"/>
        <v>2</v>
      </c>
      <c r="AC93" s="11">
        <f>'Core Indicators'!GD93</f>
        <v>2</v>
      </c>
      <c r="AD93" s="11">
        <f>'Core Indicators'!GL93</f>
        <v>2</v>
      </c>
      <c r="AE93" s="11">
        <f>'Core Indicators'!GT93</f>
        <v>2</v>
      </c>
      <c r="AF93" s="11">
        <f>'Core Indicators'!HB93</f>
        <v>2</v>
      </c>
      <c r="AG93" s="11">
        <f t="shared" si="42"/>
        <v>2</v>
      </c>
      <c r="AH93" s="11">
        <f>'Core Indicators'!HJ93</f>
        <v>2</v>
      </c>
      <c r="AI93" s="11">
        <f>'Core Indicators'!HR93</f>
        <v>2</v>
      </c>
      <c r="AJ93" s="11">
        <f t="shared" si="43"/>
        <v>2</v>
      </c>
      <c r="AK93" s="11">
        <f>'Core Indicators'!HZ93</f>
        <v>2</v>
      </c>
      <c r="AL93" s="11">
        <f>'Core Indicators'!IH93</f>
        <v>2</v>
      </c>
      <c r="AM93" s="11">
        <f>'Core Indicators'!IP93</f>
        <v>2</v>
      </c>
      <c r="AN93" s="11">
        <f t="shared" si="44"/>
        <v>2</v>
      </c>
    </row>
    <row r="94" spans="1:40" x14ac:dyDescent="0.35">
      <c r="A94" s="236" t="str">
        <f>Lists!C:C</f>
        <v>MRT002</v>
      </c>
      <c r="B94" s="190">
        <f t="shared" si="30"/>
        <v>1.6</v>
      </c>
      <c r="C94" s="191">
        <f t="shared" si="31"/>
        <v>0</v>
      </c>
      <c r="D94" s="237">
        <f t="shared" si="32"/>
        <v>2</v>
      </c>
      <c r="E94" s="236">
        <f>'Core Indicators'!R94</f>
        <v>2</v>
      </c>
      <c r="F94" s="236">
        <f>'Core Indicators'!Z94</f>
        <v>2</v>
      </c>
      <c r="G94" s="191">
        <f t="shared" si="33"/>
        <v>2</v>
      </c>
      <c r="H94" s="236">
        <f>'Core Indicators'!AH94</f>
        <v>2</v>
      </c>
      <c r="I94" s="236">
        <f>'Core Indicators'!AP94</f>
        <v>2</v>
      </c>
      <c r="J94" s="236">
        <f>'Core Indicators'!BN94</f>
        <v>2</v>
      </c>
      <c r="K94" s="236">
        <f t="shared" si="34"/>
        <v>2</v>
      </c>
      <c r="L94" s="190">
        <f t="shared" si="35"/>
        <v>2</v>
      </c>
      <c r="M94" s="237">
        <f t="shared" si="36"/>
        <v>1.4</v>
      </c>
      <c r="N94" s="238">
        <f>'Core Indicators'!DJ94</f>
        <v>2</v>
      </c>
      <c r="O94" s="238">
        <f>'Core Indicators'!DR94</f>
        <v>2</v>
      </c>
      <c r="P94" s="238">
        <f>'Core Indicators'!DZ94</f>
        <v>1</v>
      </c>
      <c r="Q94" s="238">
        <f>'Core Indicators'!EH94</f>
        <v>1</v>
      </c>
      <c r="R94" s="238">
        <f>'Core Indicators'!EP94</f>
        <v>1</v>
      </c>
      <c r="S94" s="191">
        <f t="shared" si="37"/>
        <v>1.6</v>
      </c>
      <c r="T94" s="191">
        <f t="shared" si="38"/>
        <v>1.1666666666666667</v>
      </c>
      <c r="U94" s="236">
        <v>1</v>
      </c>
      <c r="V94" s="236">
        <v>1</v>
      </c>
      <c r="W94" s="236">
        <f>'Core Indicators'!EX94</f>
        <v>2</v>
      </c>
      <c r="X94" s="191">
        <f t="shared" si="39"/>
        <v>1.5</v>
      </c>
      <c r="Y94" s="236">
        <v>1</v>
      </c>
      <c r="Z94" s="191">
        <f t="shared" si="40"/>
        <v>2</v>
      </c>
      <c r="AA94" s="236">
        <f>'Core Indicators'!FF94</f>
        <v>2</v>
      </c>
      <c r="AB94" s="236">
        <f t="shared" si="41"/>
        <v>2</v>
      </c>
      <c r="AC94" s="11">
        <f>'Core Indicators'!GD94</f>
        <v>2</v>
      </c>
      <c r="AD94" s="11">
        <f>'Core Indicators'!GL94</f>
        <v>2</v>
      </c>
      <c r="AE94" s="11">
        <f>'Core Indicators'!GT94</f>
        <v>2</v>
      </c>
      <c r="AF94" s="11">
        <f>'Core Indicators'!HB94</f>
        <v>2</v>
      </c>
      <c r="AG94" s="11">
        <f t="shared" si="42"/>
        <v>2</v>
      </c>
      <c r="AH94" s="11">
        <f>'Core Indicators'!HJ94</f>
        <v>2</v>
      </c>
      <c r="AI94" s="11">
        <f>'Core Indicators'!HR94</f>
        <v>2</v>
      </c>
      <c r="AJ94" s="11">
        <f t="shared" si="43"/>
        <v>2</v>
      </c>
      <c r="AK94" s="11">
        <f>'Core Indicators'!HZ94</f>
        <v>2</v>
      </c>
      <c r="AL94" s="11">
        <f>'Core Indicators'!IH94</f>
        <v>2</v>
      </c>
      <c r="AM94" s="11">
        <f>'Core Indicators'!IP94</f>
        <v>2</v>
      </c>
      <c r="AN94" s="11">
        <f t="shared" si="44"/>
        <v>2</v>
      </c>
    </row>
    <row r="95" spans="1:40" x14ac:dyDescent="0.35">
      <c r="A95" s="236" t="str">
        <f>Lists!C:C</f>
        <v>MRT003</v>
      </c>
      <c r="B95" s="190">
        <f t="shared" si="30"/>
        <v>1.3</v>
      </c>
      <c r="C95" s="191">
        <f t="shared" si="31"/>
        <v>1</v>
      </c>
      <c r="D95" s="237">
        <f t="shared" si="32"/>
        <v>1.5</v>
      </c>
      <c r="E95" s="236">
        <f>'Core Indicators'!R95</f>
        <v>2</v>
      </c>
      <c r="F95" s="236">
        <f>'Core Indicators'!Z95</f>
        <v>1</v>
      </c>
      <c r="G95" s="191">
        <f t="shared" si="33"/>
        <v>1.5</v>
      </c>
      <c r="H95" s="236">
        <f>'Core Indicators'!AH95</f>
        <v>1</v>
      </c>
      <c r="I95" s="236" t="str">
        <f>'Core Indicators'!AP95</f>
        <v>x</v>
      </c>
      <c r="J95" s="236">
        <f>'Core Indicators'!BN95</f>
        <v>2</v>
      </c>
      <c r="K95" s="236">
        <f t="shared" si="34"/>
        <v>2</v>
      </c>
      <c r="L95" s="190">
        <f t="shared" si="35"/>
        <v>1.5</v>
      </c>
      <c r="M95" s="237">
        <f t="shared" si="36"/>
        <v>1</v>
      </c>
      <c r="N95" s="238">
        <f>'Core Indicators'!DJ95</f>
        <v>1</v>
      </c>
      <c r="O95" s="238">
        <f>'Core Indicators'!DR95</f>
        <v>1</v>
      </c>
      <c r="P95" s="238">
        <f>'Core Indicators'!DZ95</f>
        <v>1</v>
      </c>
      <c r="Q95" s="238">
        <f>'Core Indicators'!EH95</f>
        <v>1</v>
      </c>
      <c r="R95" s="238">
        <f>'Core Indicators'!EP95</f>
        <v>1</v>
      </c>
      <c r="S95" s="191">
        <f t="shared" si="37"/>
        <v>1.6</v>
      </c>
      <c r="T95" s="191">
        <f t="shared" si="38"/>
        <v>1.1666666666666667</v>
      </c>
      <c r="U95" s="236">
        <v>1</v>
      </c>
      <c r="V95" s="236">
        <v>1</v>
      </c>
      <c r="W95" s="236">
        <f>'Core Indicators'!EX95</f>
        <v>2</v>
      </c>
      <c r="X95" s="191">
        <f t="shared" si="39"/>
        <v>1.5</v>
      </c>
      <c r="Y95" s="236">
        <v>1</v>
      </c>
      <c r="Z95" s="191">
        <f t="shared" si="40"/>
        <v>2</v>
      </c>
      <c r="AA95" s="236">
        <f>'Core Indicators'!FF95</f>
        <v>2</v>
      </c>
      <c r="AB95" s="236">
        <f t="shared" si="41"/>
        <v>2</v>
      </c>
      <c r="AC95" s="11">
        <f>'Core Indicators'!GD95</f>
        <v>2</v>
      </c>
      <c r="AD95" s="11">
        <f>'Core Indicators'!GL95</f>
        <v>2</v>
      </c>
      <c r="AE95" s="11">
        <f>'Core Indicators'!GT95</f>
        <v>2</v>
      </c>
      <c r="AF95" s="11">
        <f>'Core Indicators'!HB95</f>
        <v>2</v>
      </c>
      <c r="AG95" s="11">
        <f t="shared" si="42"/>
        <v>2</v>
      </c>
      <c r="AH95" s="11">
        <f>'Core Indicators'!HJ95</f>
        <v>2</v>
      </c>
      <c r="AI95" s="11">
        <f>'Core Indicators'!HR95</f>
        <v>2</v>
      </c>
      <c r="AJ95" s="11">
        <f t="shared" si="43"/>
        <v>2</v>
      </c>
      <c r="AK95" s="11">
        <f>'Core Indicators'!HZ95</f>
        <v>2</v>
      </c>
      <c r="AL95" s="11">
        <f>'Core Indicators'!IH95</f>
        <v>2</v>
      </c>
      <c r="AM95" s="11">
        <f>'Core Indicators'!IP95</f>
        <v>2</v>
      </c>
      <c r="AN95" s="11">
        <f t="shared" si="44"/>
        <v>2</v>
      </c>
    </row>
    <row r="96" spans="1:40" x14ac:dyDescent="0.35">
      <c r="A96" s="236" t="str">
        <f>Lists!C:C</f>
        <v>MWI002</v>
      </c>
      <c r="B96" s="190">
        <f t="shared" si="30"/>
        <v>1.7</v>
      </c>
      <c r="C96" s="191">
        <f t="shared" si="31"/>
        <v>0</v>
      </c>
      <c r="D96" s="237">
        <f t="shared" si="32"/>
        <v>2</v>
      </c>
      <c r="E96" s="236">
        <f>'Core Indicators'!R96</f>
        <v>2</v>
      </c>
      <c r="F96" s="236">
        <f>'Core Indicators'!Z96</f>
        <v>2</v>
      </c>
      <c r="G96" s="191">
        <f t="shared" si="33"/>
        <v>2</v>
      </c>
      <c r="H96" s="236">
        <f>'Core Indicators'!AH96</f>
        <v>2</v>
      </c>
      <c r="I96" s="236">
        <f>'Core Indicators'!AP96</f>
        <v>2</v>
      </c>
      <c r="J96" s="236">
        <f>'Core Indicators'!BN96</f>
        <v>2</v>
      </c>
      <c r="K96" s="236">
        <f t="shared" si="34"/>
        <v>2</v>
      </c>
      <c r="L96" s="190">
        <f t="shared" si="35"/>
        <v>2</v>
      </c>
      <c r="M96" s="237">
        <f t="shared" si="36"/>
        <v>1.6</v>
      </c>
      <c r="N96" s="238">
        <f>'Core Indicators'!DJ96</f>
        <v>2</v>
      </c>
      <c r="O96" s="238">
        <f>'Core Indicators'!DR96</f>
        <v>2</v>
      </c>
      <c r="P96" s="238">
        <f>'Core Indicators'!DZ96</f>
        <v>2</v>
      </c>
      <c r="Q96" s="238">
        <f>'Core Indicators'!EH96</f>
        <v>1</v>
      </c>
      <c r="R96" s="238">
        <f>'Core Indicators'!EP96</f>
        <v>1</v>
      </c>
      <c r="S96" s="191">
        <f t="shared" si="37"/>
        <v>1.6</v>
      </c>
      <c r="T96" s="191">
        <f t="shared" si="38"/>
        <v>1.1666666666666667</v>
      </c>
      <c r="U96" s="236">
        <v>1</v>
      </c>
      <c r="V96" s="236">
        <v>1</v>
      </c>
      <c r="W96" s="236">
        <f>'Core Indicators'!EX96</f>
        <v>2</v>
      </c>
      <c r="X96" s="191">
        <f t="shared" si="39"/>
        <v>1.5</v>
      </c>
      <c r="Y96" s="236">
        <v>1</v>
      </c>
      <c r="Z96" s="191">
        <f t="shared" si="40"/>
        <v>2</v>
      </c>
      <c r="AA96" s="236">
        <f>'Core Indicators'!FF96</f>
        <v>2</v>
      </c>
      <c r="AB96" s="236">
        <f t="shared" si="41"/>
        <v>2</v>
      </c>
      <c r="AC96" s="11">
        <f>'Core Indicators'!GD96</f>
        <v>2</v>
      </c>
      <c r="AD96" s="11">
        <f>'Core Indicators'!GL96</f>
        <v>2</v>
      </c>
      <c r="AE96" s="11">
        <f>'Core Indicators'!GT96</f>
        <v>2</v>
      </c>
      <c r="AF96" s="11">
        <f>'Core Indicators'!HB96</f>
        <v>2</v>
      </c>
      <c r="AG96" s="11">
        <f t="shared" si="42"/>
        <v>2</v>
      </c>
      <c r="AH96" s="11">
        <f>'Core Indicators'!HJ96</f>
        <v>2</v>
      </c>
      <c r="AI96" s="11">
        <f>'Core Indicators'!HR96</f>
        <v>2</v>
      </c>
      <c r="AJ96" s="11">
        <f t="shared" si="43"/>
        <v>2</v>
      </c>
      <c r="AK96" s="11">
        <f>'Core Indicators'!HZ96</f>
        <v>2</v>
      </c>
      <c r="AL96" s="11">
        <f>'Core Indicators'!IH96</f>
        <v>2</v>
      </c>
      <c r="AM96" s="11">
        <f>'Core Indicators'!IP96</f>
        <v>2</v>
      </c>
      <c r="AN96" s="11">
        <f t="shared" si="44"/>
        <v>2</v>
      </c>
    </row>
    <row r="97" spans="1:40" x14ac:dyDescent="0.35">
      <c r="A97" s="236" t="str">
        <f>Lists!C:C</f>
        <v>MYS001</v>
      </c>
      <c r="B97" s="190">
        <f t="shared" si="30"/>
        <v>1.9</v>
      </c>
      <c r="C97" s="191">
        <f t="shared" si="31"/>
        <v>0</v>
      </c>
      <c r="D97" s="237">
        <f t="shared" si="32"/>
        <v>2.4</v>
      </c>
      <c r="E97" s="236">
        <f>'Core Indicators'!R97</f>
        <v>3</v>
      </c>
      <c r="F97" s="236">
        <f>'Core Indicators'!Z97</f>
        <v>2</v>
      </c>
      <c r="G97" s="191">
        <f t="shared" si="33"/>
        <v>2.5</v>
      </c>
      <c r="H97" s="236">
        <f>'Core Indicators'!AH97</f>
        <v>2</v>
      </c>
      <c r="I97" s="236">
        <f>'Core Indicators'!AP97</f>
        <v>2</v>
      </c>
      <c r="J97" s="236">
        <f>'Core Indicators'!BN97</f>
        <v>3</v>
      </c>
      <c r="K97" s="236">
        <f t="shared" si="34"/>
        <v>2.5</v>
      </c>
      <c r="L97" s="190">
        <f t="shared" si="35"/>
        <v>2.2999999999999998</v>
      </c>
      <c r="M97" s="237">
        <f t="shared" si="36"/>
        <v>2</v>
      </c>
      <c r="N97" s="238">
        <f>'Core Indicators'!DJ97</f>
        <v>2</v>
      </c>
      <c r="O97" s="238">
        <f>'Core Indicators'!DR97</f>
        <v>2</v>
      </c>
      <c r="P97" s="238">
        <f>'Core Indicators'!DZ97</f>
        <v>2</v>
      </c>
      <c r="Q97" s="238" t="str">
        <f>'Core Indicators'!EH97</f>
        <v>x</v>
      </c>
      <c r="R97" s="238" t="str">
        <f>'Core Indicators'!EP97</f>
        <v>x</v>
      </c>
      <c r="S97" s="191">
        <f t="shared" si="37"/>
        <v>1.4</v>
      </c>
      <c r="T97" s="191">
        <f t="shared" si="38"/>
        <v>1.3333333333333333</v>
      </c>
      <c r="U97" s="236">
        <v>1</v>
      </c>
      <c r="V97" s="236">
        <v>1</v>
      </c>
      <c r="W97" s="236">
        <f>'Core Indicators'!EX97</f>
        <v>3</v>
      </c>
      <c r="X97" s="191">
        <f t="shared" si="39"/>
        <v>2</v>
      </c>
      <c r="Y97" s="236">
        <v>1</v>
      </c>
      <c r="Z97" s="191">
        <f t="shared" si="40"/>
        <v>1.5</v>
      </c>
      <c r="AA97" s="236">
        <f>'Core Indicators'!FF97</f>
        <v>1</v>
      </c>
      <c r="AB97" s="236">
        <f t="shared" si="41"/>
        <v>2</v>
      </c>
      <c r="AC97" s="11">
        <f>'Core Indicators'!GD97</f>
        <v>2</v>
      </c>
      <c r="AD97" s="11">
        <f>'Core Indicators'!GL97</f>
        <v>2</v>
      </c>
      <c r="AE97" s="11">
        <f>'Core Indicators'!GT97</f>
        <v>2</v>
      </c>
      <c r="AF97" s="11">
        <f>'Core Indicators'!HB97</f>
        <v>2</v>
      </c>
      <c r="AG97" s="11">
        <f t="shared" si="42"/>
        <v>2</v>
      </c>
      <c r="AH97" s="11">
        <f>'Core Indicators'!HJ97</f>
        <v>2</v>
      </c>
      <c r="AI97" s="11">
        <f>'Core Indicators'!HR97</f>
        <v>2</v>
      </c>
      <c r="AJ97" s="11">
        <f t="shared" si="43"/>
        <v>2</v>
      </c>
      <c r="AK97" s="11">
        <f>'Core Indicators'!HZ97</f>
        <v>2</v>
      </c>
      <c r="AL97" s="11">
        <f>'Core Indicators'!IH97</f>
        <v>2</v>
      </c>
      <c r="AM97" s="11">
        <f>'Core Indicators'!IP97</f>
        <v>2</v>
      </c>
      <c r="AN97" s="11">
        <f t="shared" si="44"/>
        <v>2</v>
      </c>
    </row>
    <row r="98" spans="1:40" x14ac:dyDescent="0.35">
      <c r="A98" s="236" t="str">
        <f>Lists!C:C</f>
        <v>NAM002</v>
      </c>
      <c r="B98" s="190">
        <f t="shared" si="30"/>
        <v>1.6</v>
      </c>
      <c r="C98" s="191">
        <f t="shared" si="31"/>
        <v>1</v>
      </c>
      <c r="D98" s="237">
        <f t="shared" si="32"/>
        <v>2</v>
      </c>
      <c r="E98" s="236">
        <f>'Core Indicators'!R98</f>
        <v>2</v>
      </c>
      <c r="F98" s="236">
        <f>'Core Indicators'!Z98</f>
        <v>2</v>
      </c>
      <c r="G98" s="191">
        <f t="shared" si="33"/>
        <v>2</v>
      </c>
      <c r="H98" s="236">
        <f>'Core Indicators'!AH98</f>
        <v>2</v>
      </c>
      <c r="I98" s="236" t="str">
        <f>'Core Indicators'!AP98</f>
        <v>x</v>
      </c>
      <c r="J98" s="236">
        <f>'Core Indicators'!BN98</f>
        <v>2</v>
      </c>
      <c r="K98" s="236">
        <f t="shared" si="34"/>
        <v>2</v>
      </c>
      <c r="L98" s="190">
        <f t="shared" si="35"/>
        <v>2</v>
      </c>
      <c r="M98" s="237">
        <f t="shared" si="36"/>
        <v>1.6</v>
      </c>
      <c r="N98" s="238">
        <f>'Core Indicators'!DJ98</f>
        <v>2</v>
      </c>
      <c r="O98" s="238">
        <f>'Core Indicators'!DR98</f>
        <v>2</v>
      </c>
      <c r="P98" s="238">
        <f>'Core Indicators'!DZ98</f>
        <v>2</v>
      </c>
      <c r="Q98" s="238">
        <f>'Core Indicators'!EH98</f>
        <v>1</v>
      </c>
      <c r="R98" s="238">
        <f>'Core Indicators'!EP98</f>
        <v>1</v>
      </c>
      <c r="S98" s="191">
        <f t="shared" si="37"/>
        <v>1.3</v>
      </c>
      <c r="T98" s="191">
        <f t="shared" si="38"/>
        <v>1.1666666666666667</v>
      </c>
      <c r="U98" s="236">
        <v>1</v>
      </c>
      <c r="V98" s="236">
        <v>1</v>
      </c>
      <c r="W98" s="236">
        <f>'Core Indicators'!EX98</f>
        <v>2</v>
      </c>
      <c r="X98" s="191">
        <f t="shared" si="39"/>
        <v>1.5</v>
      </c>
      <c r="Y98" s="236">
        <v>1</v>
      </c>
      <c r="Z98" s="191">
        <f t="shared" si="40"/>
        <v>1.5</v>
      </c>
      <c r="AA98" s="236">
        <f>'Core Indicators'!FF98</f>
        <v>1</v>
      </c>
      <c r="AB98" s="236">
        <f t="shared" si="41"/>
        <v>2</v>
      </c>
      <c r="AC98" s="11">
        <f>'Core Indicators'!GD98</f>
        <v>2</v>
      </c>
      <c r="AD98" s="11">
        <f>'Core Indicators'!GL98</f>
        <v>2</v>
      </c>
      <c r="AE98" s="11">
        <f>'Core Indicators'!GT98</f>
        <v>2</v>
      </c>
      <c r="AF98" s="11">
        <f>'Core Indicators'!HB98</f>
        <v>2</v>
      </c>
      <c r="AG98" s="11">
        <f t="shared" si="42"/>
        <v>2</v>
      </c>
      <c r="AH98" s="11">
        <f>'Core Indicators'!HJ98</f>
        <v>2</v>
      </c>
      <c r="AI98" s="11">
        <f>'Core Indicators'!HR98</f>
        <v>2</v>
      </c>
      <c r="AJ98" s="11">
        <f t="shared" si="43"/>
        <v>2</v>
      </c>
      <c r="AK98" s="11">
        <f>'Core Indicators'!HZ98</f>
        <v>2</v>
      </c>
      <c r="AL98" s="11">
        <f>'Core Indicators'!IH98</f>
        <v>2</v>
      </c>
      <c r="AM98" s="11">
        <f>'Core Indicators'!IP98</f>
        <v>2</v>
      </c>
      <c r="AN98" s="11">
        <f t="shared" si="44"/>
        <v>2</v>
      </c>
    </row>
    <row r="99" spans="1:40" x14ac:dyDescent="0.35">
      <c r="A99" s="236" t="str">
        <f>Lists!C:C</f>
        <v>NER002</v>
      </c>
      <c r="B99" s="190">
        <f t="shared" ref="B99:B130" si="45">IF(OR(M99="x",D99="x"),"x",ROUND((5-GEOMEAN(((5-D99)/5*4+1),((5-M99)/5*4+1),((5-M99)/5*4+1)))/4*3.5+S99*0.3,1))</f>
        <v>1.6</v>
      </c>
      <c r="C99" s="191">
        <f t="shared" ref="C99:C130" si="46">COUNTIF(E99:F99,"x")+COUNTIF(H99:I99,"x")+COUNTIF(J99:J99,"x")+COUNTIF(M99,"x")+COUNTIF(U99:W99,"x")+COUNTIF(Y99:AB99,"x")</f>
        <v>0</v>
      </c>
      <c r="D99" s="237">
        <f t="shared" ref="D99:D130" si="47">IF(OR(L99="x",G99="x"),"x",ROUND((5-GEOMEAN(((5-L99)/5*4+1),((5-L99)/5*4+1),((5-G99)/5*4+1)))/4*5,1))</f>
        <v>1.3</v>
      </c>
      <c r="E99" s="236">
        <f>'Core Indicators'!R99</f>
        <v>1</v>
      </c>
      <c r="F99" s="236">
        <f>'Core Indicators'!Z99</f>
        <v>1</v>
      </c>
      <c r="G99" s="191">
        <f t="shared" ref="G99:G130" si="48">IF(AND(F99="x",E99="x"),"x",IF(OR(F99="x",E99="x"),AVERAGE(E99,F99),ROUND((10-GEOMEAN(((10-E99)/10*9+1),((10-F99)/10*9+1)))/9*10,1)))</f>
        <v>1</v>
      </c>
      <c r="H99" s="236">
        <f>'Core Indicators'!AH99</f>
        <v>2</v>
      </c>
      <c r="I99" s="236">
        <f>'Core Indicators'!AP99</f>
        <v>1</v>
      </c>
      <c r="J99" s="236">
        <f>'Core Indicators'!BN99</f>
        <v>1</v>
      </c>
      <c r="K99" s="236">
        <f t="shared" ref="K99:K130" si="49">IF(AND(J99="x",I99="x"),"x",IF(OR(J99="x",I99="x"),AVERAGE(I99,J99),ROUND((10-GEOMEAN(((10-I99)/10*9+1),((10-J99)/10*9+1)))/9*10,1)))</f>
        <v>1</v>
      </c>
      <c r="L99" s="190">
        <f t="shared" ref="L99:L130" si="50">IF(AND(H99="x",K99="x"),"x",IF(OR(H99="x",K99="x"),AVERAGE(H99,K99),ROUND((10-GEOMEAN(((10-H99)/10*9+1),((10-K99)/10*9+1)))/9*10,1)))</f>
        <v>1.5</v>
      </c>
      <c r="M99" s="237">
        <f t="shared" ref="M99:M130" si="51">IF(N99="x","x",AVERAGE(N99:R99))</f>
        <v>2</v>
      </c>
      <c r="N99" s="238">
        <f>'Core Indicators'!DJ99</f>
        <v>2</v>
      </c>
      <c r="O99" s="238">
        <f>'Core Indicators'!DR99</f>
        <v>2</v>
      </c>
      <c r="P99" s="238">
        <f>'Core Indicators'!DZ99</f>
        <v>2</v>
      </c>
      <c r="Q99" s="238">
        <f>'Core Indicators'!EH99</f>
        <v>2</v>
      </c>
      <c r="R99" s="238">
        <f>'Core Indicators'!EP99</f>
        <v>2</v>
      </c>
      <c r="S99" s="191">
        <f t="shared" ref="S99:S130" si="52">IF(OR(Z99="x",T99="x"),T99,ROUND((10-GEOMEAN(((10-T99)/10*9+1),((10-Z99)/10*9+1)))/9*10,1))</f>
        <v>1.3</v>
      </c>
      <c r="T99" s="191">
        <f t="shared" ref="T99:T130" si="53">AVERAGE(U99,X99,Y99)</f>
        <v>1</v>
      </c>
      <c r="U99" s="236">
        <v>1</v>
      </c>
      <c r="V99" s="236">
        <v>1</v>
      </c>
      <c r="W99" s="236">
        <f>'Core Indicators'!EX99</f>
        <v>1</v>
      </c>
      <c r="X99" s="191">
        <f t="shared" ref="X99:X130" si="54">AVERAGE(V99:W99)</f>
        <v>1</v>
      </c>
      <c r="Y99" s="236">
        <v>1</v>
      </c>
      <c r="Z99" s="191">
        <f t="shared" ref="Z99:Z130" si="55">IF(AND(AA99="x",AB99="x"),"x",AVERAGE(AA99:AB99))</f>
        <v>1.5</v>
      </c>
      <c r="AA99" s="236">
        <f>'Core Indicators'!FF99</f>
        <v>1</v>
      </c>
      <c r="AB99" s="236">
        <f t="shared" ref="AB99:AB130" si="56">IF(AND(AJ99="x",AN99="x",AG99="x"),"x",(AVERAGE(AJ99,AN99,AG99)))</f>
        <v>2</v>
      </c>
      <c r="AC99" s="11">
        <f>'Core Indicators'!GD99</f>
        <v>2</v>
      </c>
      <c r="AD99" s="11">
        <f>'Core Indicators'!GL99</f>
        <v>2</v>
      </c>
      <c r="AE99" s="11">
        <f>'Core Indicators'!GT99</f>
        <v>2</v>
      </c>
      <c r="AF99" s="11">
        <f>'Core Indicators'!HB99</f>
        <v>2</v>
      </c>
      <c r="AG99" s="11">
        <f t="shared" ref="AG99:AG130" si="57">IF(AND(AC99="x",AD99="x",AE99="x",AF99="x"),"x",AVERAGE(AC99:AF99))</f>
        <v>2</v>
      </c>
      <c r="AH99" s="11">
        <f>'Core Indicators'!HJ99</f>
        <v>2</v>
      </c>
      <c r="AI99" s="11">
        <f>'Core Indicators'!HR99</f>
        <v>2</v>
      </c>
      <c r="AJ99" s="11">
        <f t="shared" ref="AJ99:AJ130" si="58">IF(AND(AH99="x",AI99="x"),"x",AVERAGE(AH99:AI99))</f>
        <v>2</v>
      </c>
      <c r="AK99" s="11">
        <f>'Core Indicators'!HZ99</f>
        <v>2</v>
      </c>
      <c r="AL99" s="11">
        <f>'Core Indicators'!IH99</f>
        <v>2</v>
      </c>
      <c r="AM99" s="11">
        <f>'Core Indicators'!IP99</f>
        <v>2</v>
      </c>
      <c r="AN99" s="11">
        <f t="shared" ref="AN99:AN130" si="59">IF(AND(AK99="x",AL99="x",AM99="x"),"x",AVERAGE(AK99:AM99))</f>
        <v>2</v>
      </c>
    </row>
    <row r="100" spans="1:40" x14ac:dyDescent="0.35">
      <c r="A100" s="236" t="str">
        <f>Lists!C:C</f>
        <v>NER003</v>
      </c>
      <c r="B100" s="190">
        <f t="shared" si="45"/>
        <v>1.6</v>
      </c>
      <c r="C100" s="191">
        <f t="shared" si="46"/>
        <v>0</v>
      </c>
      <c r="D100" s="237">
        <f t="shared" si="47"/>
        <v>1.3</v>
      </c>
      <c r="E100" s="236">
        <f>'Core Indicators'!R100</f>
        <v>1</v>
      </c>
      <c r="F100" s="236">
        <f>'Core Indicators'!Z100</f>
        <v>1</v>
      </c>
      <c r="G100" s="191">
        <f t="shared" si="48"/>
        <v>1</v>
      </c>
      <c r="H100" s="236">
        <f>'Core Indicators'!AH100</f>
        <v>2</v>
      </c>
      <c r="I100" s="236">
        <f>'Core Indicators'!AP100</f>
        <v>1</v>
      </c>
      <c r="J100" s="236">
        <f>'Core Indicators'!BN100</f>
        <v>1</v>
      </c>
      <c r="K100" s="236">
        <f t="shared" si="49"/>
        <v>1</v>
      </c>
      <c r="L100" s="190">
        <f t="shared" si="50"/>
        <v>1.5</v>
      </c>
      <c r="M100" s="237">
        <f t="shared" si="51"/>
        <v>2</v>
      </c>
      <c r="N100" s="238">
        <f>'Core Indicators'!DJ100</f>
        <v>2</v>
      </c>
      <c r="O100" s="238">
        <f>'Core Indicators'!DR100</f>
        <v>2</v>
      </c>
      <c r="P100" s="238">
        <f>'Core Indicators'!DZ100</f>
        <v>2</v>
      </c>
      <c r="Q100" s="238">
        <f>'Core Indicators'!EH100</f>
        <v>2</v>
      </c>
      <c r="R100" s="238">
        <f>'Core Indicators'!EP100</f>
        <v>2</v>
      </c>
      <c r="S100" s="191">
        <f t="shared" si="52"/>
        <v>1.3</v>
      </c>
      <c r="T100" s="191">
        <f t="shared" si="53"/>
        <v>1</v>
      </c>
      <c r="U100" s="236">
        <v>1</v>
      </c>
      <c r="V100" s="236">
        <v>1</v>
      </c>
      <c r="W100" s="236">
        <f>'Core Indicators'!EX100</f>
        <v>1</v>
      </c>
      <c r="X100" s="191">
        <f t="shared" si="54"/>
        <v>1</v>
      </c>
      <c r="Y100" s="236">
        <v>1</v>
      </c>
      <c r="Z100" s="191">
        <f t="shared" si="55"/>
        <v>1.5</v>
      </c>
      <c r="AA100" s="236">
        <f>'Core Indicators'!FF100</f>
        <v>1</v>
      </c>
      <c r="AB100" s="236">
        <f t="shared" si="56"/>
        <v>2</v>
      </c>
      <c r="AC100" s="11">
        <f>'Core Indicators'!GD100</f>
        <v>2</v>
      </c>
      <c r="AD100" s="11">
        <f>'Core Indicators'!GL100</f>
        <v>2</v>
      </c>
      <c r="AE100" s="11">
        <f>'Core Indicators'!GT100</f>
        <v>2</v>
      </c>
      <c r="AF100" s="11">
        <f>'Core Indicators'!HB100</f>
        <v>2</v>
      </c>
      <c r="AG100" s="11">
        <f t="shared" si="57"/>
        <v>2</v>
      </c>
      <c r="AH100" s="11">
        <f>'Core Indicators'!HJ100</f>
        <v>2</v>
      </c>
      <c r="AI100" s="11">
        <f>'Core Indicators'!HR100</f>
        <v>2</v>
      </c>
      <c r="AJ100" s="11">
        <f t="shared" si="58"/>
        <v>2</v>
      </c>
      <c r="AK100" s="11">
        <f>'Core Indicators'!HZ100</f>
        <v>2</v>
      </c>
      <c r="AL100" s="11">
        <f>'Core Indicators'!IH100</f>
        <v>2</v>
      </c>
      <c r="AM100" s="11">
        <f>'Core Indicators'!IP100</f>
        <v>2</v>
      </c>
      <c r="AN100" s="11">
        <f t="shared" si="59"/>
        <v>2</v>
      </c>
    </row>
    <row r="101" spans="1:40" x14ac:dyDescent="0.35">
      <c r="A101" s="236" t="str">
        <f>Lists!C:C</f>
        <v>NER004</v>
      </c>
      <c r="B101" s="190">
        <f t="shared" si="45"/>
        <v>1.6</v>
      </c>
      <c r="C101" s="191">
        <f t="shared" si="46"/>
        <v>0</v>
      </c>
      <c r="D101" s="237">
        <f t="shared" si="47"/>
        <v>1.3</v>
      </c>
      <c r="E101" s="236">
        <f>'Core Indicators'!R101</f>
        <v>1</v>
      </c>
      <c r="F101" s="236">
        <f>'Core Indicators'!Z101</f>
        <v>1</v>
      </c>
      <c r="G101" s="191">
        <f t="shared" si="48"/>
        <v>1</v>
      </c>
      <c r="H101" s="236">
        <f>'Core Indicators'!AH101</f>
        <v>2</v>
      </c>
      <c r="I101" s="236">
        <f>'Core Indicators'!AP101</f>
        <v>1</v>
      </c>
      <c r="J101" s="236">
        <f>'Core Indicators'!BN101</f>
        <v>1</v>
      </c>
      <c r="K101" s="236">
        <f t="shared" si="49"/>
        <v>1</v>
      </c>
      <c r="L101" s="190">
        <f t="shared" si="50"/>
        <v>1.5</v>
      </c>
      <c r="M101" s="237">
        <f t="shared" si="51"/>
        <v>2</v>
      </c>
      <c r="N101" s="238">
        <f>'Core Indicators'!DJ101</f>
        <v>2</v>
      </c>
      <c r="O101" s="238">
        <f>'Core Indicators'!DR101</f>
        <v>2</v>
      </c>
      <c r="P101" s="238">
        <f>'Core Indicators'!DZ101</f>
        <v>2</v>
      </c>
      <c r="Q101" s="238">
        <f>'Core Indicators'!EH101</f>
        <v>2</v>
      </c>
      <c r="R101" s="238">
        <f>'Core Indicators'!EP101</f>
        <v>2</v>
      </c>
      <c r="S101" s="191">
        <f t="shared" si="52"/>
        <v>1.3</v>
      </c>
      <c r="T101" s="191">
        <f t="shared" si="53"/>
        <v>1</v>
      </c>
      <c r="U101" s="236">
        <v>1</v>
      </c>
      <c r="V101" s="236">
        <v>1</v>
      </c>
      <c r="W101" s="236">
        <f>'Core Indicators'!EX101</f>
        <v>1</v>
      </c>
      <c r="X101" s="191">
        <f t="shared" si="54"/>
        <v>1</v>
      </c>
      <c r="Y101" s="236">
        <v>1</v>
      </c>
      <c r="Z101" s="191">
        <f t="shared" si="55"/>
        <v>1.5</v>
      </c>
      <c r="AA101" s="236">
        <f>'Core Indicators'!FF101</f>
        <v>1</v>
      </c>
      <c r="AB101" s="236">
        <f t="shared" si="56"/>
        <v>2</v>
      </c>
      <c r="AC101" s="11">
        <f>'Core Indicators'!GD101</f>
        <v>2</v>
      </c>
      <c r="AD101" s="11">
        <f>'Core Indicators'!GL101</f>
        <v>2</v>
      </c>
      <c r="AE101" s="11">
        <f>'Core Indicators'!GT101</f>
        <v>2</v>
      </c>
      <c r="AF101" s="11">
        <f>'Core Indicators'!HB101</f>
        <v>2</v>
      </c>
      <c r="AG101" s="11">
        <f t="shared" si="57"/>
        <v>2</v>
      </c>
      <c r="AH101" s="11">
        <f>'Core Indicators'!HJ101</f>
        <v>2</v>
      </c>
      <c r="AI101" s="11">
        <f>'Core Indicators'!HR101</f>
        <v>2</v>
      </c>
      <c r="AJ101" s="11">
        <f t="shared" si="58"/>
        <v>2</v>
      </c>
      <c r="AK101" s="11">
        <f>'Core Indicators'!HZ101</f>
        <v>2</v>
      </c>
      <c r="AL101" s="11">
        <f>'Core Indicators'!IH101</f>
        <v>2</v>
      </c>
      <c r="AM101" s="11">
        <f>'Core Indicators'!IP101</f>
        <v>2</v>
      </c>
      <c r="AN101" s="11">
        <f t="shared" si="59"/>
        <v>2</v>
      </c>
    </row>
    <row r="102" spans="1:40" x14ac:dyDescent="0.35">
      <c r="A102" s="236" t="str">
        <f>Lists!C:C</f>
        <v>NER006</v>
      </c>
      <c r="B102" s="190">
        <f t="shared" si="45"/>
        <v>1.9</v>
      </c>
      <c r="C102" s="191">
        <f t="shared" si="46"/>
        <v>0</v>
      </c>
      <c r="D102" s="237">
        <f t="shared" si="47"/>
        <v>1.5</v>
      </c>
      <c r="E102" s="236">
        <f>'Core Indicators'!R102</f>
        <v>1</v>
      </c>
      <c r="F102" s="236">
        <f>'Core Indicators'!Z102</f>
        <v>2</v>
      </c>
      <c r="G102" s="191">
        <f t="shared" si="48"/>
        <v>1.5</v>
      </c>
      <c r="H102" s="236">
        <f>'Core Indicators'!AH102</f>
        <v>2</v>
      </c>
      <c r="I102" s="236">
        <f>'Core Indicators'!AP102</f>
        <v>1</v>
      </c>
      <c r="J102" s="236">
        <f>'Core Indicators'!BN102</f>
        <v>1</v>
      </c>
      <c r="K102" s="236">
        <f t="shared" si="49"/>
        <v>1</v>
      </c>
      <c r="L102" s="190">
        <f t="shared" si="50"/>
        <v>1.5</v>
      </c>
      <c r="M102" s="237">
        <f t="shared" si="51"/>
        <v>2.4</v>
      </c>
      <c r="N102" s="238">
        <f>'Core Indicators'!DJ102</f>
        <v>2</v>
      </c>
      <c r="O102" s="238">
        <f>'Core Indicators'!DR102</f>
        <v>2</v>
      </c>
      <c r="P102" s="238">
        <f>'Core Indicators'!DZ102</f>
        <v>2</v>
      </c>
      <c r="Q102" s="238">
        <f>'Core Indicators'!EH102</f>
        <v>3</v>
      </c>
      <c r="R102" s="238">
        <f>'Core Indicators'!EP102</f>
        <v>3</v>
      </c>
      <c r="S102" s="191">
        <f t="shared" si="52"/>
        <v>1.3</v>
      </c>
      <c r="T102" s="191">
        <f t="shared" si="53"/>
        <v>1</v>
      </c>
      <c r="U102" s="236">
        <v>1</v>
      </c>
      <c r="V102" s="236">
        <v>1</v>
      </c>
      <c r="W102" s="236">
        <f>'Core Indicators'!EX102</f>
        <v>1</v>
      </c>
      <c r="X102" s="191">
        <f t="shared" si="54"/>
        <v>1</v>
      </c>
      <c r="Y102" s="236">
        <v>1</v>
      </c>
      <c r="Z102" s="191">
        <f t="shared" si="55"/>
        <v>1.5</v>
      </c>
      <c r="AA102" s="236">
        <f>'Core Indicators'!FF102</f>
        <v>1</v>
      </c>
      <c r="AB102" s="236">
        <f t="shared" si="56"/>
        <v>2</v>
      </c>
      <c r="AC102" s="11">
        <f>'Core Indicators'!GD102</f>
        <v>2</v>
      </c>
      <c r="AD102" s="11">
        <f>'Core Indicators'!GL102</f>
        <v>2</v>
      </c>
      <c r="AE102" s="11">
        <f>'Core Indicators'!GT102</f>
        <v>2</v>
      </c>
      <c r="AF102" s="11">
        <f>'Core Indicators'!HB102</f>
        <v>2</v>
      </c>
      <c r="AG102" s="11">
        <f t="shared" si="57"/>
        <v>2</v>
      </c>
      <c r="AH102" s="11">
        <f>'Core Indicators'!HJ102</f>
        <v>2</v>
      </c>
      <c r="AI102" s="11">
        <f>'Core Indicators'!HR102</f>
        <v>2</v>
      </c>
      <c r="AJ102" s="11">
        <f t="shared" si="58"/>
        <v>2</v>
      </c>
      <c r="AK102" s="11">
        <f>'Core Indicators'!HZ102</f>
        <v>2</v>
      </c>
      <c r="AL102" s="11">
        <f>'Core Indicators'!IH102</f>
        <v>2</v>
      </c>
      <c r="AM102" s="11">
        <f>'Core Indicators'!IP102</f>
        <v>2</v>
      </c>
      <c r="AN102" s="11">
        <f t="shared" si="59"/>
        <v>2</v>
      </c>
    </row>
    <row r="103" spans="1:40" x14ac:dyDescent="0.35">
      <c r="A103" s="236" t="str">
        <f>Lists!C:C</f>
        <v>NGA001</v>
      </c>
      <c r="B103" s="190">
        <f t="shared" si="45"/>
        <v>2.6</v>
      </c>
      <c r="C103" s="191">
        <f t="shared" si="46"/>
        <v>0</v>
      </c>
      <c r="D103" s="237">
        <f t="shared" si="47"/>
        <v>2.6</v>
      </c>
      <c r="E103" s="236">
        <f>'Core Indicators'!R103</f>
        <v>2</v>
      </c>
      <c r="F103" s="236">
        <f>'Core Indicators'!Z103</f>
        <v>2</v>
      </c>
      <c r="G103" s="191">
        <f t="shared" si="48"/>
        <v>2</v>
      </c>
      <c r="H103" s="236">
        <f>'Core Indicators'!AH103</f>
        <v>3</v>
      </c>
      <c r="I103" s="236">
        <f>'Core Indicators'!AP103</f>
        <v>3</v>
      </c>
      <c r="J103" s="236">
        <f>'Core Indicators'!BN103</f>
        <v>2</v>
      </c>
      <c r="K103" s="236">
        <f t="shared" si="49"/>
        <v>2.5</v>
      </c>
      <c r="L103" s="190">
        <f t="shared" si="50"/>
        <v>2.8</v>
      </c>
      <c r="M103" s="237">
        <f t="shared" si="51"/>
        <v>3</v>
      </c>
      <c r="N103" s="238">
        <f>'Core Indicators'!DJ103</f>
        <v>3</v>
      </c>
      <c r="O103" s="238">
        <f>'Core Indicators'!DR103</f>
        <v>3</v>
      </c>
      <c r="P103" s="238">
        <f>'Core Indicators'!DZ103</f>
        <v>3</v>
      </c>
      <c r="Q103" s="238">
        <f>'Core Indicators'!EH103</f>
        <v>3</v>
      </c>
      <c r="R103" s="238">
        <f>'Core Indicators'!EP103</f>
        <v>3</v>
      </c>
      <c r="S103" s="191">
        <f t="shared" si="52"/>
        <v>1.9</v>
      </c>
      <c r="T103" s="191">
        <f t="shared" si="53"/>
        <v>1.1666666666666667</v>
      </c>
      <c r="U103" s="236">
        <v>1</v>
      </c>
      <c r="V103" s="236">
        <v>1</v>
      </c>
      <c r="W103" s="236">
        <f>'Core Indicators'!EX103</f>
        <v>2</v>
      </c>
      <c r="X103" s="191">
        <f t="shared" si="54"/>
        <v>1.5</v>
      </c>
      <c r="Y103" s="236">
        <v>1</v>
      </c>
      <c r="Z103" s="191">
        <f t="shared" si="55"/>
        <v>2.5</v>
      </c>
      <c r="AA103" s="236">
        <f>'Core Indicators'!FF103</f>
        <v>3</v>
      </c>
      <c r="AB103" s="236">
        <f t="shared" si="56"/>
        <v>2</v>
      </c>
      <c r="AC103" s="11">
        <f>'Core Indicators'!GD103</f>
        <v>2</v>
      </c>
      <c r="AD103" s="11">
        <f>'Core Indicators'!GL103</f>
        <v>2</v>
      </c>
      <c r="AE103" s="11">
        <f>'Core Indicators'!GT103</f>
        <v>2</v>
      </c>
      <c r="AF103" s="11">
        <f>'Core Indicators'!HB103</f>
        <v>2</v>
      </c>
      <c r="AG103" s="11">
        <f t="shared" si="57"/>
        <v>2</v>
      </c>
      <c r="AH103" s="11">
        <f>'Core Indicators'!HJ103</f>
        <v>2</v>
      </c>
      <c r="AI103" s="11">
        <f>'Core Indicators'!HR103</f>
        <v>2</v>
      </c>
      <c r="AJ103" s="11">
        <f t="shared" si="58"/>
        <v>2</v>
      </c>
      <c r="AK103" s="11">
        <f>'Core Indicators'!HZ103</f>
        <v>2</v>
      </c>
      <c r="AL103" s="11">
        <f>'Core Indicators'!IH103</f>
        <v>2</v>
      </c>
      <c r="AM103" s="11">
        <f>'Core Indicators'!IP103</f>
        <v>2</v>
      </c>
      <c r="AN103" s="11">
        <f t="shared" si="59"/>
        <v>2</v>
      </c>
    </row>
    <row r="104" spans="1:40" x14ac:dyDescent="0.35">
      <c r="A104" s="236" t="str">
        <f>Lists!C:C</f>
        <v>NGA003</v>
      </c>
      <c r="B104" s="190">
        <f t="shared" si="45"/>
        <v>1.9</v>
      </c>
      <c r="C104" s="191">
        <f t="shared" si="46"/>
        <v>0</v>
      </c>
      <c r="D104" s="237">
        <f t="shared" si="47"/>
        <v>2.2000000000000002</v>
      </c>
      <c r="E104" s="236">
        <f>'Core Indicators'!R104</f>
        <v>2</v>
      </c>
      <c r="F104" s="236">
        <f>'Core Indicators'!Z104</f>
        <v>2</v>
      </c>
      <c r="G104" s="191">
        <f t="shared" si="48"/>
        <v>2</v>
      </c>
      <c r="H104" s="236">
        <f>'Core Indicators'!AH104</f>
        <v>2</v>
      </c>
      <c r="I104" s="236">
        <f>'Core Indicators'!AP104</f>
        <v>2</v>
      </c>
      <c r="J104" s="236">
        <f>'Core Indicators'!BN104</f>
        <v>3</v>
      </c>
      <c r="K104" s="236">
        <f t="shared" si="49"/>
        <v>2.5</v>
      </c>
      <c r="L104" s="190">
        <f t="shared" si="50"/>
        <v>2.2999999999999998</v>
      </c>
      <c r="M104" s="237">
        <f t="shared" si="51"/>
        <v>2</v>
      </c>
      <c r="N104" s="238">
        <f>'Core Indicators'!DJ104</f>
        <v>2</v>
      </c>
      <c r="O104" s="238">
        <f>'Core Indicators'!DR104</f>
        <v>2</v>
      </c>
      <c r="P104" s="238">
        <f>'Core Indicators'!DZ104</f>
        <v>2</v>
      </c>
      <c r="Q104" s="238">
        <f>'Core Indicators'!EH104</f>
        <v>2</v>
      </c>
      <c r="R104" s="238">
        <f>'Core Indicators'!EP104</f>
        <v>2</v>
      </c>
      <c r="S104" s="191">
        <f t="shared" si="52"/>
        <v>1.6</v>
      </c>
      <c r="T104" s="191">
        <f t="shared" si="53"/>
        <v>1.1666666666666667</v>
      </c>
      <c r="U104" s="236">
        <v>1</v>
      </c>
      <c r="V104" s="236">
        <v>1</v>
      </c>
      <c r="W104" s="236">
        <f>'Core Indicators'!EX104</f>
        <v>2</v>
      </c>
      <c r="X104" s="191">
        <f t="shared" si="54"/>
        <v>1.5</v>
      </c>
      <c r="Y104" s="236">
        <v>1</v>
      </c>
      <c r="Z104" s="191">
        <f t="shared" si="55"/>
        <v>2</v>
      </c>
      <c r="AA104" s="236">
        <f>'Core Indicators'!FF104</f>
        <v>2</v>
      </c>
      <c r="AB104" s="236">
        <f t="shared" si="56"/>
        <v>2</v>
      </c>
      <c r="AC104" s="11">
        <f>'Core Indicators'!GD104</f>
        <v>2</v>
      </c>
      <c r="AD104" s="11">
        <f>'Core Indicators'!GL104</f>
        <v>2</v>
      </c>
      <c r="AE104" s="11">
        <f>'Core Indicators'!GT104</f>
        <v>2</v>
      </c>
      <c r="AF104" s="11">
        <f>'Core Indicators'!HB104</f>
        <v>2</v>
      </c>
      <c r="AG104" s="11">
        <f t="shared" si="57"/>
        <v>2</v>
      </c>
      <c r="AH104" s="11">
        <f>'Core Indicators'!HJ104</f>
        <v>2</v>
      </c>
      <c r="AI104" s="11">
        <f>'Core Indicators'!HR104</f>
        <v>2</v>
      </c>
      <c r="AJ104" s="11">
        <f t="shared" si="58"/>
        <v>2</v>
      </c>
      <c r="AK104" s="11">
        <f>'Core Indicators'!HZ104</f>
        <v>2</v>
      </c>
      <c r="AL104" s="11">
        <f>'Core Indicators'!IH104</f>
        <v>2</v>
      </c>
      <c r="AM104" s="11">
        <f>'Core Indicators'!IP104</f>
        <v>2</v>
      </c>
      <c r="AN104" s="11">
        <f t="shared" si="59"/>
        <v>2</v>
      </c>
    </row>
    <row r="105" spans="1:40" x14ac:dyDescent="0.35">
      <c r="A105" s="236" t="str">
        <f>Lists!C:C</f>
        <v>NGA004</v>
      </c>
      <c r="B105" s="190">
        <f t="shared" si="45"/>
        <v>2.2000000000000002</v>
      </c>
      <c r="C105" s="191">
        <f t="shared" si="46"/>
        <v>0</v>
      </c>
      <c r="D105" s="237">
        <f t="shared" si="47"/>
        <v>2.2000000000000002</v>
      </c>
      <c r="E105" s="236">
        <f>'Core Indicators'!R105</f>
        <v>2</v>
      </c>
      <c r="F105" s="236">
        <f>'Core Indicators'!Z105</f>
        <v>2</v>
      </c>
      <c r="G105" s="191">
        <f t="shared" si="48"/>
        <v>2</v>
      </c>
      <c r="H105" s="236">
        <f>'Core Indicators'!AH105</f>
        <v>2</v>
      </c>
      <c r="I105" s="236">
        <f>'Core Indicators'!AP105</f>
        <v>2</v>
      </c>
      <c r="J105" s="236">
        <f>'Core Indicators'!BN105</f>
        <v>3</v>
      </c>
      <c r="K105" s="236">
        <f t="shared" si="49"/>
        <v>2.5</v>
      </c>
      <c r="L105" s="190">
        <f t="shared" si="50"/>
        <v>2.2999999999999998</v>
      </c>
      <c r="M105" s="237">
        <f t="shared" si="51"/>
        <v>2.6</v>
      </c>
      <c r="N105" s="238">
        <f>'Core Indicators'!DJ105</f>
        <v>2</v>
      </c>
      <c r="O105" s="238">
        <f>'Core Indicators'!DR105</f>
        <v>2</v>
      </c>
      <c r="P105" s="238">
        <f>'Core Indicators'!DZ105</f>
        <v>3</v>
      </c>
      <c r="Q105" s="238">
        <f>'Core Indicators'!EH105</f>
        <v>3</v>
      </c>
      <c r="R105" s="238">
        <f>'Core Indicators'!EP105</f>
        <v>3</v>
      </c>
      <c r="S105" s="191">
        <f t="shared" si="52"/>
        <v>1.6</v>
      </c>
      <c r="T105" s="191">
        <f t="shared" si="53"/>
        <v>1.1666666666666667</v>
      </c>
      <c r="U105" s="236">
        <v>1</v>
      </c>
      <c r="V105" s="236">
        <v>1</v>
      </c>
      <c r="W105" s="236">
        <f>'Core Indicators'!EX105</f>
        <v>2</v>
      </c>
      <c r="X105" s="191">
        <f t="shared" si="54"/>
        <v>1.5</v>
      </c>
      <c r="Y105" s="236">
        <v>1</v>
      </c>
      <c r="Z105" s="191">
        <f t="shared" si="55"/>
        <v>2</v>
      </c>
      <c r="AA105" s="236">
        <f>'Core Indicators'!FF105</f>
        <v>2</v>
      </c>
      <c r="AB105" s="236">
        <f t="shared" si="56"/>
        <v>2</v>
      </c>
      <c r="AC105" s="11">
        <f>'Core Indicators'!GD105</f>
        <v>2</v>
      </c>
      <c r="AD105" s="11">
        <f>'Core Indicators'!GL105</f>
        <v>2</v>
      </c>
      <c r="AE105" s="11">
        <f>'Core Indicators'!GT105</f>
        <v>2</v>
      </c>
      <c r="AF105" s="11">
        <f>'Core Indicators'!HB105</f>
        <v>2</v>
      </c>
      <c r="AG105" s="11">
        <f t="shared" si="57"/>
        <v>2</v>
      </c>
      <c r="AH105" s="11">
        <f>'Core Indicators'!HJ105</f>
        <v>2</v>
      </c>
      <c r="AI105" s="11">
        <f>'Core Indicators'!HR105</f>
        <v>2</v>
      </c>
      <c r="AJ105" s="11">
        <f t="shared" si="58"/>
        <v>2</v>
      </c>
      <c r="AK105" s="11">
        <f>'Core Indicators'!HZ105</f>
        <v>2</v>
      </c>
      <c r="AL105" s="11">
        <f>'Core Indicators'!IH105</f>
        <v>2</v>
      </c>
      <c r="AM105" s="11">
        <f>'Core Indicators'!IP105</f>
        <v>2</v>
      </c>
      <c r="AN105" s="11">
        <f t="shared" si="59"/>
        <v>2</v>
      </c>
    </row>
    <row r="106" spans="1:40" x14ac:dyDescent="0.35">
      <c r="A106" s="236" t="str">
        <f>Lists!C:C</f>
        <v>NGA007</v>
      </c>
      <c r="B106" s="190">
        <f t="shared" si="45"/>
        <v>2.4</v>
      </c>
      <c r="C106" s="191">
        <f t="shared" si="46"/>
        <v>0</v>
      </c>
      <c r="D106" s="237">
        <f t="shared" si="47"/>
        <v>2.2999999999999998</v>
      </c>
      <c r="E106" s="236">
        <f>'Core Indicators'!R106</f>
        <v>2</v>
      </c>
      <c r="F106" s="236">
        <f>'Core Indicators'!Z106</f>
        <v>2</v>
      </c>
      <c r="G106" s="191">
        <f t="shared" si="48"/>
        <v>2</v>
      </c>
      <c r="H106" s="236">
        <f>'Core Indicators'!AH106</f>
        <v>3</v>
      </c>
      <c r="I106" s="236">
        <f>'Core Indicators'!AP106</f>
        <v>2</v>
      </c>
      <c r="J106" s="236">
        <f>'Core Indicators'!BN106</f>
        <v>2</v>
      </c>
      <c r="K106" s="236">
        <f t="shared" si="49"/>
        <v>2</v>
      </c>
      <c r="L106" s="190">
        <f t="shared" si="50"/>
        <v>2.5</v>
      </c>
      <c r="M106" s="237">
        <f t="shared" si="51"/>
        <v>3</v>
      </c>
      <c r="N106" s="238">
        <f>'Core Indicators'!DJ106</f>
        <v>3</v>
      </c>
      <c r="O106" s="238">
        <f>'Core Indicators'!DR106</f>
        <v>3</v>
      </c>
      <c r="P106" s="238">
        <f>'Core Indicators'!DZ106</f>
        <v>3</v>
      </c>
      <c r="Q106" s="238">
        <f>'Core Indicators'!EH106</f>
        <v>3</v>
      </c>
      <c r="R106" s="238">
        <f>'Core Indicators'!EP106</f>
        <v>3</v>
      </c>
      <c r="S106" s="191">
        <f t="shared" si="52"/>
        <v>1.6</v>
      </c>
      <c r="T106" s="191">
        <f t="shared" si="53"/>
        <v>1.1666666666666667</v>
      </c>
      <c r="U106" s="236">
        <v>1</v>
      </c>
      <c r="V106" s="236">
        <v>1</v>
      </c>
      <c r="W106" s="236">
        <f>'Core Indicators'!EX106</f>
        <v>2</v>
      </c>
      <c r="X106" s="191">
        <f t="shared" si="54"/>
        <v>1.5</v>
      </c>
      <c r="Y106" s="236">
        <v>1</v>
      </c>
      <c r="Z106" s="191">
        <f t="shared" si="55"/>
        <v>2</v>
      </c>
      <c r="AA106" s="236">
        <f>'Core Indicators'!FF106</f>
        <v>2</v>
      </c>
      <c r="AB106" s="236">
        <f t="shared" si="56"/>
        <v>2</v>
      </c>
      <c r="AC106" s="11">
        <f>'Core Indicators'!GD106</f>
        <v>2</v>
      </c>
      <c r="AD106" s="11">
        <f>'Core Indicators'!GL106</f>
        <v>2</v>
      </c>
      <c r="AE106" s="11">
        <f>'Core Indicators'!GT106</f>
        <v>2</v>
      </c>
      <c r="AF106" s="11">
        <f>'Core Indicators'!HB106</f>
        <v>2</v>
      </c>
      <c r="AG106" s="11">
        <f t="shared" si="57"/>
        <v>2</v>
      </c>
      <c r="AH106" s="11">
        <f>'Core Indicators'!HJ106</f>
        <v>2</v>
      </c>
      <c r="AI106" s="11">
        <f>'Core Indicators'!HR106</f>
        <v>2</v>
      </c>
      <c r="AJ106" s="11">
        <f t="shared" si="58"/>
        <v>2</v>
      </c>
      <c r="AK106" s="11">
        <f>'Core Indicators'!HZ106</f>
        <v>2</v>
      </c>
      <c r="AL106" s="11">
        <f>'Core Indicators'!IH106</f>
        <v>2</v>
      </c>
      <c r="AM106" s="11">
        <f>'Core Indicators'!IP106</f>
        <v>2</v>
      </c>
      <c r="AN106" s="11">
        <f t="shared" si="59"/>
        <v>2</v>
      </c>
    </row>
    <row r="107" spans="1:40" x14ac:dyDescent="0.35">
      <c r="A107" s="236" t="str">
        <f>Lists!C:C</f>
        <v>NGA008</v>
      </c>
      <c r="B107" s="190">
        <f t="shared" si="45"/>
        <v>1.9</v>
      </c>
      <c r="C107" s="191">
        <f t="shared" si="46"/>
        <v>1</v>
      </c>
      <c r="D107" s="237">
        <f t="shared" si="47"/>
        <v>2.2000000000000002</v>
      </c>
      <c r="E107" s="236">
        <f>'Core Indicators'!R107</f>
        <v>2</v>
      </c>
      <c r="F107" s="236">
        <f>'Core Indicators'!Z107</f>
        <v>3</v>
      </c>
      <c r="G107" s="191">
        <f t="shared" si="48"/>
        <v>2.5</v>
      </c>
      <c r="H107" s="236">
        <f>'Core Indicators'!AH107</f>
        <v>2</v>
      </c>
      <c r="I107" s="236">
        <f>'Core Indicators'!AP107</f>
        <v>2</v>
      </c>
      <c r="J107" s="236" t="str">
        <f>'Core Indicators'!BN107</f>
        <v>x</v>
      </c>
      <c r="K107" s="236">
        <f t="shared" si="49"/>
        <v>2</v>
      </c>
      <c r="L107" s="190">
        <f t="shared" si="50"/>
        <v>2</v>
      </c>
      <c r="M107" s="237">
        <f t="shared" si="51"/>
        <v>2</v>
      </c>
      <c r="N107" s="238">
        <f>'Core Indicators'!DJ107</f>
        <v>2</v>
      </c>
      <c r="O107" s="238">
        <f>'Core Indicators'!DR107</f>
        <v>2</v>
      </c>
      <c r="P107" s="238">
        <f>'Core Indicators'!DZ107</f>
        <v>2</v>
      </c>
      <c r="Q107" s="238" t="str">
        <f>'Core Indicators'!EH107</f>
        <v>x</v>
      </c>
      <c r="R107" s="238" t="str">
        <f>'Core Indicators'!EP107</f>
        <v>x</v>
      </c>
      <c r="S107" s="191">
        <f t="shared" si="52"/>
        <v>1.6</v>
      </c>
      <c r="T107" s="191">
        <f t="shared" si="53"/>
        <v>1.1666666666666667</v>
      </c>
      <c r="U107" s="236">
        <v>1</v>
      </c>
      <c r="V107" s="236">
        <v>1</v>
      </c>
      <c r="W107" s="236">
        <f>'Core Indicators'!EX107</f>
        <v>2</v>
      </c>
      <c r="X107" s="191">
        <f t="shared" si="54"/>
        <v>1.5</v>
      </c>
      <c r="Y107" s="236">
        <v>1</v>
      </c>
      <c r="Z107" s="191">
        <f t="shared" si="55"/>
        <v>2</v>
      </c>
      <c r="AA107" s="236">
        <f>'Core Indicators'!FF107</f>
        <v>2</v>
      </c>
      <c r="AB107" s="236">
        <f t="shared" si="56"/>
        <v>2</v>
      </c>
      <c r="AC107" s="11">
        <f>'Core Indicators'!GD107</f>
        <v>2</v>
      </c>
      <c r="AD107" s="11">
        <f>'Core Indicators'!GL107</f>
        <v>2</v>
      </c>
      <c r="AE107" s="11">
        <f>'Core Indicators'!GT107</f>
        <v>2</v>
      </c>
      <c r="AF107" s="11">
        <f>'Core Indicators'!HB107</f>
        <v>2</v>
      </c>
      <c r="AG107" s="11">
        <f t="shared" si="57"/>
        <v>2</v>
      </c>
      <c r="AH107" s="11">
        <f>'Core Indicators'!HJ107</f>
        <v>2</v>
      </c>
      <c r="AI107" s="11">
        <f>'Core Indicators'!HR107</f>
        <v>2</v>
      </c>
      <c r="AJ107" s="11">
        <f t="shared" si="58"/>
        <v>2</v>
      </c>
      <c r="AK107" s="11">
        <f>'Core Indicators'!HZ107</f>
        <v>2</v>
      </c>
      <c r="AL107" s="11">
        <f>'Core Indicators'!IH107</f>
        <v>2</v>
      </c>
      <c r="AM107" s="11">
        <f>'Core Indicators'!IP107</f>
        <v>2</v>
      </c>
      <c r="AN107" s="11">
        <f t="shared" si="59"/>
        <v>2</v>
      </c>
    </row>
    <row r="108" spans="1:40" x14ac:dyDescent="0.35">
      <c r="A108" s="236" t="str">
        <f>Lists!C:C</f>
        <v>NIC001</v>
      </c>
      <c r="B108" s="190">
        <f t="shared" si="45"/>
        <v>2</v>
      </c>
      <c r="C108" s="191">
        <f t="shared" si="46"/>
        <v>1</v>
      </c>
      <c r="D108" s="237">
        <f t="shared" si="47"/>
        <v>2.2999999999999998</v>
      </c>
      <c r="E108" s="236">
        <f>'Core Indicators'!R108</f>
        <v>2</v>
      </c>
      <c r="F108" s="236">
        <f>'Core Indicators'!Z108</f>
        <v>2</v>
      </c>
      <c r="G108" s="191">
        <f t="shared" si="48"/>
        <v>2</v>
      </c>
      <c r="H108" s="236">
        <f>'Core Indicators'!AH108</f>
        <v>3</v>
      </c>
      <c r="I108" s="236">
        <f>'Core Indicators'!AP108</f>
        <v>2</v>
      </c>
      <c r="J108" s="236">
        <f>'Core Indicators'!BN108</f>
        <v>2</v>
      </c>
      <c r="K108" s="236">
        <f t="shared" si="49"/>
        <v>2</v>
      </c>
      <c r="L108" s="190">
        <f t="shared" si="50"/>
        <v>2.5</v>
      </c>
      <c r="M108" s="237">
        <f t="shared" si="51"/>
        <v>2</v>
      </c>
      <c r="N108" s="238">
        <f>'Core Indicators'!DJ108</f>
        <v>2</v>
      </c>
      <c r="O108" s="238">
        <f>'Core Indicators'!DR108</f>
        <v>2</v>
      </c>
      <c r="P108" s="238" t="str">
        <f>'Core Indicators'!DZ108</f>
        <v>x</v>
      </c>
      <c r="Q108" s="238" t="str">
        <f>'Core Indicators'!EH108</f>
        <v>x</v>
      </c>
      <c r="R108" s="238" t="str">
        <f>'Core Indicators'!EP108</f>
        <v>x</v>
      </c>
      <c r="S108" s="191">
        <f t="shared" si="52"/>
        <v>1.6</v>
      </c>
      <c r="T108" s="191">
        <f t="shared" si="53"/>
        <v>1.1666666666666667</v>
      </c>
      <c r="U108" s="236">
        <v>1</v>
      </c>
      <c r="V108" s="236">
        <v>1</v>
      </c>
      <c r="W108" s="236">
        <f>'Core Indicators'!EX108</f>
        <v>2</v>
      </c>
      <c r="X108" s="191">
        <f t="shared" si="54"/>
        <v>1.5</v>
      </c>
      <c r="Y108" s="236">
        <v>1</v>
      </c>
      <c r="Z108" s="191">
        <f t="shared" si="55"/>
        <v>2</v>
      </c>
      <c r="AA108" s="236" t="str">
        <f>'Core Indicators'!FF108</f>
        <v>x</v>
      </c>
      <c r="AB108" s="236">
        <f t="shared" si="56"/>
        <v>2</v>
      </c>
      <c r="AC108" s="11">
        <f>'Core Indicators'!GD108</f>
        <v>2</v>
      </c>
      <c r="AD108" s="11">
        <f>'Core Indicators'!GL108</f>
        <v>2</v>
      </c>
      <c r="AE108" s="11">
        <f>'Core Indicators'!GT108</f>
        <v>2</v>
      </c>
      <c r="AF108" s="11">
        <f>'Core Indicators'!HB108</f>
        <v>2</v>
      </c>
      <c r="AG108" s="11">
        <f t="shared" si="57"/>
        <v>2</v>
      </c>
      <c r="AH108" s="11">
        <f>'Core Indicators'!HJ108</f>
        <v>2</v>
      </c>
      <c r="AI108" s="11">
        <f>'Core Indicators'!HR108</f>
        <v>2</v>
      </c>
      <c r="AJ108" s="11">
        <f t="shared" si="58"/>
        <v>2</v>
      </c>
      <c r="AK108" s="11">
        <f>'Core Indicators'!HZ108</f>
        <v>2</v>
      </c>
      <c r="AL108" s="11">
        <f>'Core Indicators'!IH108</f>
        <v>2</v>
      </c>
      <c r="AM108" s="11">
        <f>'Core Indicators'!IP108</f>
        <v>2</v>
      </c>
      <c r="AN108" s="11">
        <f t="shared" si="59"/>
        <v>2</v>
      </c>
    </row>
    <row r="109" spans="1:40" x14ac:dyDescent="0.35">
      <c r="A109" s="236" t="str">
        <f>Lists!C:C</f>
        <v>NPL003</v>
      </c>
      <c r="B109" s="190">
        <f t="shared" si="45"/>
        <v>1.8</v>
      </c>
      <c r="C109" s="191">
        <f t="shared" si="46"/>
        <v>0</v>
      </c>
      <c r="D109" s="237">
        <f t="shared" si="47"/>
        <v>2.1</v>
      </c>
      <c r="E109" s="236">
        <f>'Core Indicators'!R109</f>
        <v>2</v>
      </c>
      <c r="F109" s="236">
        <f>'Core Indicators'!Z109</f>
        <v>2</v>
      </c>
      <c r="G109" s="191">
        <f t="shared" si="48"/>
        <v>2</v>
      </c>
      <c r="H109" s="236">
        <f>'Core Indicators'!AH109</f>
        <v>2</v>
      </c>
      <c r="I109" s="236">
        <f>'Core Indicators'!AP109</f>
        <v>3</v>
      </c>
      <c r="J109" s="236">
        <f>'Core Indicators'!BN109</f>
        <v>1</v>
      </c>
      <c r="K109" s="236">
        <f t="shared" si="49"/>
        <v>2.1</v>
      </c>
      <c r="L109" s="190">
        <f t="shared" si="50"/>
        <v>2.1</v>
      </c>
      <c r="M109" s="237">
        <f t="shared" si="51"/>
        <v>2</v>
      </c>
      <c r="N109" s="238">
        <f>'Core Indicators'!DJ109</f>
        <v>2</v>
      </c>
      <c r="O109" s="238">
        <f>'Core Indicators'!DR109</f>
        <v>2</v>
      </c>
      <c r="P109" s="238">
        <f>'Core Indicators'!DZ109</f>
        <v>2</v>
      </c>
      <c r="Q109" s="238">
        <f>'Core Indicators'!EH109</f>
        <v>2</v>
      </c>
      <c r="R109" s="238">
        <f>'Core Indicators'!EP109</f>
        <v>2</v>
      </c>
      <c r="S109" s="191">
        <f t="shared" si="52"/>
        <v>1.3</v>
      </c>
      <c r="T109" s="191">
        <f t="shared" si="53"/>
        <v>1</v>
      </c>
      <c r="U109" s="236">
        <v>1</v>
      </c>
      <c r="V109" s="236">
        <v>1</v>
      </c>
      <c r="W109" s="236">
        <f>'Core Indicators'!EX109</f>
        <v>1</v>
      </c>
      <c r="X109" s="191">
        <f t="shared" si="54"/>
        <v>1</v>
      </c>
      <c r="Y109" s="236">
        <v>1</v>
      </c>
      <c r="Z109" s="191">
        <f t="shared" si="55"/>
        <v>1.5</v>
      </c>
      <c r="AA109" s="236">
        <f>'Core Indicators'!FF109</f>
        <v>1</v>
      </c>
      <c r="AB109" s="236">
        <f t="shared" si="56"/>
        <v>2</v>
      </c>
      <c r="AC109" s="11">
        <f>'Core Indicators'!GD109</f>
        <v>2</v>
      </c>
      <c r="AD109" s="11">
        <f>'Core Indicators'!GL109</f>
        <v>2</v>
      </c>
      <c r="AE109" s="11">
        <f>'Core Indicators'!GT109</f>
        <v>2</v>
      </c>
      <c r="AF109" s="11">
        <f>'Core Indicators'!HB109</f>
        <v>2</v>
      </c>
      <c r="AG109" s="11">
        <f t="shared" si="57"/>
        <v>2</v>
      </c>
      <c r="AH109" s="11">
        <f>'Core Indicators'!HJ109</f>
        <v>2</v>
      </c>
      <c r="AI109" s="11">
        <f>'Core Indicators'!HR109</f>
        <v>2</v>
      </c>
      <c r="AJ109" s="11">
        <f t="shared" si="58"/>
        <v>2</v>
      </c>
      <c r="AK109" s="11">
        <f>'Core Indicators'!HZ109</f>
        <v>2</v>
      </c>
      <c r="AL109" s="11">
        <f>'Core Indicators'!IH109</f>
        <v>2</v>
      </c>
      <c r="AM109" s="11">
        <f>'Core Indicators'!IP109</f>
        <v>2</v>
      </c>
      <c r="AN109" s="11">
        <f t="shared" si="59"/>
        <v>2</v>
      </c>
    </row>
    <row r="110" spans="1:40" x14ac:dyDescent="0.35">
      <c r="A110" s="236" t="str">
        <f>Lists!C:C</f>
        <v>PAK001</v>
      </c>
      <c r="B110" s="190">
        <f t="shared" si="45"/>
        <v>1.8</v>
      </c>
      <c r="C110" s="191">
        <f t="shared" si="46"/>
        <v>0</v>
      </c>
      <c r="D110" s="237">
        <f t="shared" si="47"/>
        <v>1.5</v>
      </c>
      <c r="E110" s="236">
        <f>'Core Indicators'!R110</f>
        <v>1</v>
      </c>
      <c r="F110" s="236">
        <f>'Core Indicators'!Z110</f>
        <v>2</v>
      </c>
      <c r="G110" s="191">
        <f t="shared" si="48"/>
        <v>1.5</v>
      </c>
      <c r="H110" s="236">
        <f>'Core Indicators'!AH110</f>
        <v>1</v>
      </c>
      <c r="I110" s="236">
        <f>'Core Indicators'!AP110</f>
        <v>2</v>
      </c>
      <c r="J110" s="236">
        <f>'Core Indicators'!BN110</f>
        <v>2</v>
      </c>
      <c r="K110" s="236">
        <f t="shared" si="49"/>
        <v>2</v>
      </c>
      <c r="L110" s="190">
        <f t="shared" si="50"/>
        <v>1.5</v>
      </c>
      <c r="M110" s="237">
        <f t="shared" si="51"/>
        <v>2</v>
      </c>
      <c r="N110" s="238">
        <f>'Core Indicators'!DJ110</f>
        <v>2</v>
      </c>
      <c r="O110" s="238">
        <f>'Core Indicators'!DR110</f>
        <v>2</v>
      </c>
      <c r="P110" s="238">
        <f>'Core Indicators'!DZ110</f>
        <v>2</v>
      </c>
      <c r="Q110" s="238">
        <f>'Core Indicators'!EH110</f>
        <v>2</v>
      </c>
      <c r="R110" s="238">
        <f>'Core Indicators'!EP110</f>
        <v>2</v>
      </c>
      <c r="S110" s="191">
        <f t="shared" si="52"/>
        <v>1.6</v>
      </c>
      <c r="T110" s="191">
        <f t="shared" si="53"/>
        <v>1.1666666666666667</v>
      </c>
      <c r="U110" s="236">
        <v>1</v>
      </c>
      <c r="V110" s="236">
        <v>1</v>
      </c>
      <c r="W110" s="236">
        <f>'Core Indicators'!EX110</f>
        <v>2</v>
      </c>
      <c r="X110" s="191">
        <f t="shared" si="54"/>
        <v>1.5</v>
      </c>
      <c r="Y110" s="236">
        <v>1</v>
      </c>
      <c r="Z110" s="191">
        <f t="shared" si="55"/>
        <v>2</v>
      </c>
      <c r="AA110" s="236">
        <f>'Core Indicators'!FF110</f>
        <v>2</v>
      </c>
      <c r="AB110" s="236">
        <f t="shared" si="56"/>
        <v>2</v>
      </c>
      <c r="AC110" s="11">
        <f>'Core Indicators'!GD110</f>
        <v>2</v>
      </c>
      <c r="AD110" s="11">
        <f>'Core Indicators'!GL110</f>
        <v>2</v>
      </c>
      <c r="AE110" s="11">
        <f>'Core Indicators'!GT110</f>
        <v>2</v>
      </c>
      <c r="AF110" s="11">
        <f>'Core Indicators'!HB110</f>
        <v>2</v>
      </c>
      <c r="AG110" s="11">
        <f t="shared" si="57"/>
        <v>2</v>
      </c>
      <c r="AH110" s="11">
        <f>'Core Indicators'!HJ110</f>
        <v>2</v>
      </c>
      <c r="AI110" s="11">
        <f>'Core Indicators'!HR110</f>
        <v>2</v>
      </c>
      <c r="AJ110" s="11">
        <f t="shared" si="58"/>
        <v>2</v>
      </c>
      <c r="AK110" s="11">
        <f>'Core Indicators'!HZ110</f>
        <v>2</v>
      </c>
      <c r="AL110" s="11">
        <f>'Core Indicators'!IH110</f>
        <v>2</v>
      </c>
      <c r="AM110" s="11">
        <f>'Core Indicators'!IP110</f>
        <v>2</v>
      </c>
      <c r="AN110" s="11">
        <f t="shared" si="59"/>
        <v>2</v>
      </c>
    </row>
    <row r="111" spans="1:40" x14ac:dyDescent="0.35">
      <c r="A111" s="236" t="str">
        <f>Lists!C:C</f>
        <v>PAK004</v>
      </c>
      <c r="B111" s="190">
        <f t="shared" si="45"/>
        <v>1.5</v>
      </c>
      <c r="C111" s="191">
        <f t="shared" si="46"/>
        <v>2</v>
      </c>
      <c r="D111" s="237">
        <f t="shared" si="47"/>
        <v>2.4</v>
      </c>
      <c r="E111" s="236">
        <f>'Core Indicators'!R111</f>
        <v>1</v>
      </c>
      <c r="F111" s="236">
        <f>'Core Indicators'!Z111</f>
        <v>1</v>
      </c>
      <c r="G111" s="191">
        <f t="shared" si="48"/>
        <v>1</v>
      </c>
      <c r="H111" s="236" t="str">
        <f>'Core Indicators'!AH111</f>
        <v>x</v>
      </c>
      <c r="I111" s="236" t="str">
        <f>'Core Indicators'!AP111</f>
        <v>x</v>
      </c>
      <c r="J111" s="236">
        <f>'Core Indicators'!BN111</f>
        <v>3</v>
      </c>
      <c r="K111" s="236">
        <f t="shared" si="49"/>
        <v>3</v>
      </c>
      <c r="L111" s="190">
        <f t="shared" si="50"/>
        <v>3</v>
      </c>
      <c r="M111" s="237">
        <f t="shared" si="51"/>
        <v>1</v>
      </c>
      <c r="N111" s="238">
        <f>'Core Indicators'!DJ111</f>
        <v>1</v>
      </c>
      <c r="O111" s="238" t="str">
        <f>'Core Indicators'!DR111</f>
        <v>x</v>
      </c>
      <c r="P111" s="238" t="str">
        <f>'Core Indicators'!DZ111</f>
        <v>x</v>
      </c>
      <c r="Q111" s="238" t="str">
        <f>'Core Indicators'!EH111</f>
        <v>x</v>
      </c>
      <c r="R111" s="238" t="str">
        <f>'Core Indicators'!EP111</f>
        <v>x</v>
      </c>
      <c r="S111" s="191">
        <f t="shared" si="52"/>
        <v>1.6</v>
      </c>
      <c r="T111" s="191">
        <f t="shared" si="53"/>
        <v>1.1666666666666667</v>
      </c>
      <c r="U111" s="236">
        <v>1</v>
      </c>
      <c r="V111" s="236">
        <v>1</v>
      </c>
      <c r="W111" s="236">
        <f>'Core Indicators'!EX111</f>
        <v>2</v>
      </c>
      <c r="X111" s="191">
        <f t="shared" si="54"/>
        <v>1.5</v>
      </c>
      <c r="Y111" s="236">
        <v>1</v>
      </c>
      <c r="Z111" s="191">
        <f t="shared" si="55"/>
        <v>2</v>
      </c>
      <c r="AA111" s="236">
        <f>'Core Indicators'!FF111</f>
        <v>2</v>
      </c>
      <c r="AB111" s="236">
        <f t="shared" si="56"/>
        <v>2</v>
      </c>
      <c r="AC111" s="11">
        <f>'Core Indicators'!GD111</f>
        <v>2</v>
      </c>
      <c r="AD111" s="11">
        <f>'Core Indicators'!GL111</f>
        <v>2</v>
      </c>
      <c r="AE111" s="11">
        <f>'Core Indicators'!GT111</f>
        <v>2</v>
      </c>
      <c r="AF111" s="11">
        <f>'Core Indicators'!HB111</f>
        <v>2</v>
      </c>
      <c r="AG111" s="11">
        <f t="shared" si="57"/>
        <v>2</v>
      </c>
      <c r="AH111" s="11">
        <f>'Core Indicators'!HJ111</f>
        <v>2</v>
      </c>
      <c r="AI111" s="11">
        <f>'Core Indicators'!HR111</f>
        <v>2</v>
      </c>
      <c r="AJ111" s="11">
        <f t="shared" si="58"/>
        <v>2</v>
      </c>
      <c r="AK111" s="11">
        <f>'Core Indicators'!HZ111</f>
        <v>2</v>
      </c>
      <c r="AL111" s="11">
        <f>'Core Indicators'!IH111</f>
        <v>2</v>
      </c>
      <c r="AM111" s="11">
        <f>'Core Indicators'!IP111</f>
        <v>2</v>
      </c>
      <c r="AN111" s="11">
        <f t="shared" si="59"/>
        <v>2</v>
      </c>
    </row>
    <row r="112" spans="1:40" x14ac:dyDescent="0.35">
      <c r="A112" s="236" t="str">
        <f>Lists!C:C</f>
        <v>PAK005</v>
      </c>
      <c r="B112" s="190">
        <f t="shared" si="45"/>
        <v>2</v>
      </c>
      <c r="C112" s="191">
        <f t="shared" si="46"/>
        <v>0</v>
      </c>
      <c r="D112" s="237">
        <f t="shared" si="47"/>
        <v>1.9</v>
      </c>
      <c r="E112" s="236">
        <f>'Core Indicators'!R112</f>
        <v>3</v>
      </c>
      <c r="F112" s="236">
        <f>'Core Indicators'!Z112</f>
        <v>2</v>
      </c>
      <c r="G112" s="191">
        <f t="shared" si="48"/>
        <v>2.5</v>
      </c>
      <c r="H112" s="236">
        <f>'Core Indicators'!AH112</f>
        <v>2</v>
      </c>
      <c r="I112" s="236">
        <f>'Core Indicators'!AP112</f>
        <v>1</v>
      </c>
      <c r="J112" s="236">
        <f>'Core Indicators'!BN112</f>
        <v>1</v>
      </c>
      <c r="K112" s="236">
        <f t="shared" si="49"/>
        <v>1</v>
      </c>
      <c r="L112" s="190">
        <f t="shared" si="50"/>
        <v>1.5</v>
      </c>
      <c r="M112" s="237">
        <f t="shared" si="51"/>
        <v>2.2000000000000002</v>
      </c>
      <c r="N112" s="238">
        <f>'Core Indicators'!DJ112</f>
        <v>2</v>
      </c>
      <c r="O112" s="238">
        <f>'Core Indicators'!DR112</f>
        <v>2</v>
      </c>
      <c r="P112" s="238">
        <f>'Core Indicators'!DZ112</f>
        <v>2</v>
      </c>
      <c r="Q112" s="238">
        <f>'Core Indicators'!EH112</f>
        <v>2</v>
      </c>
      <c r="R112" s="238">
        <f>'Core Indicators'!EP112</f>
        <v>3</v>
      </c>
      <c r="S112" s="191">
        <f t="shared" si="52"/>
        <v>1.6</v>
      </c>
      <c r="T112" s="191">
        <f t="shared" si="53"/>
        <v>1.1666666666666667</v>
      </c>
      <c r="U112" s="236">
        <v>1</v>
      </c>
      <c r="V112" s="236">
        <v>1</v>
      </c>
      <c r="W112" s="236">
        <f>'Core Indicators'!EX112</f>
        <v>2</v>
      </c>
      <c r="X112" s="191">
        <f t="shared" si="54"/>
        <v>1.5</v>
      </c>
      <c r="Y112" s="236">
        <v>1</v>
      </c>
      <c r="Z112" s="191">
        <f t="shared" si="55"/>
        <v>2</v>
      </c>
      <c r="AA112" s="236">
        <f>'Core Indicators'!FF112</f>
        <v>2</v>
      </c>
      <c r="AB112" s="236">
        <f t="shared" si="56"/>
        <v>2</v>
      </c>
      <c r="AC112" s="11">
        <f>'Core Indicators'!GD112</f>
        <v>2</v>
      </c>
      <c r="AD112" s="11">
        <f>'Core Indicators'!GL112</f>
        <v>2</v>
      </c>
      <c r="AE112" s="11">
        <f>'Core Indicators'!GT112</f>
        <v>2</v>
      </c>
      <c r="AF112" s="11">
        <f>'Core Indicators'!HB112</f>
        <v>2</v>
      </c>
      <c r="AG112" s="11">
        <f t="shared" si="57"/>
        <v>2</v>
      </c>
      <c r="AH112" s="11">
        <f>'Core Indicators'!HJ112</f>
        <v>2</v>
      </c>
      <c r="AI112" s="11">
        <f>'Core Indicators'!HR112</f>
        <v>2</v>
      </c>
      <c r="AJ112" s="11">
        <f t="shared" si="58"/>
        <v>2</v>
      </c>
      <c r="AK112" s="11">
        <f>'Core Indicators'!HZ112</f>
        <v>2</v>
      </c>
      <c r="AL112" s="11">
        <f>'Core Indicators'!IH112</f>
        <v>2</v>
      </c>
      <c r="AM112" s="11">
        <f>'Core Indicators'!IP112</f>
        <v>2</v>
      </c>
      <c r="AN112" s="11">
        <f t="shared" si="59"/>
        <v>2</v>
      </c>
    </row>
    <row r="113" spans="1:40" x14ac:dyDescent="0.35">
      <c r="A113" s="236" t="str">
        <f>Lists!C:C</f>
        <v>PAN002</v>
      </c>
      <c r="B113" s="190">
        <f t="shared" si="45"/>
        <v>2</v>
      </c>
      <c r="C113" s="191">
        <f t="shared" si="46"/>
        <v>0</v>
      </c>
      <c r="D113" s="237">
        <f t="shared" si="47"/>
        <v>2.2000000000000002</v>
      </c>
      <c r="E113" s="236">
        <f>'Core Indicators'!R113</f>
        <v>2</v>
      </c>
      <c r="F113" s="236">
        <f>'Core Indicators'!Z113</f>
        <v>2</v>
      </c>
      <c r="G113" s="191">
        <f t="shared" si="48"/>
        <v>2</v>
      </c>
      <c r="H113" s="236">
        <f>'Core Indicators'!AH113</f>
        <v>2</v>
      </c>
      <c r="I113" s="236">
        <f>'Core Indicators'!AP113</f>
        <v>2</v>
      </c>
      <c r="J113" s="236">
        <f>'Core Indicators'!BN113</f>
        <v>3</v>
      </c>
      <c r="K113" s="236">
        <f t="shared" si="49"/>
        <v>2.5</v>
      </c>
      <c r="L113" s="190">
        <f t="shared" si="50"/>
        <v>2.2999999999999998</v>
      </c>
      <c r="M113" s="237">
        <f t="shared" si="51"/>
        <v>2</v>
      </c>
      <c r="N113" s="238">
        <f>'Core Indicators'!DJ113</f>
        <v>2</v>
      </c>
      <c r="O113" s="238">
        <f>'Core Indicators'!DR113</f>
        <v>2</v>
      </c>
      <c r="P113" s="238">
        <f>'Core Indicators'!DZ113</f>
        <v>2</v>
      </c>
      <c r="Q113" s="238">
        <f>'Core Indicators'!EH113</f>
        <v>2</v>
      </c>
      <c r="R113" s="238">
        <f>'Core Indicators'!EP113</f>
        <v>2</v>
      </c>
      <c r="S113" s="191">
        <f t="shared" si="52"/>
        <v>1.7</v>
      </c>
      <c r="T113" s="191">
        <f t="shared" si="53"/>
        <v>1.3333333333333333</v>
      </c>
      <c r="U113" s="236">
        <v>1</v>
      </c>
      <c r="V113" s="236">
        <v>1</v>
      </c>
      <c r="W113" s="236">
        <f>'Core Indicators'!EX113</f>
        <v>3</v>
      </c>
      <c r="X113" s="191">
        <f t="shared" si="54"/>
        <v>2</v>
      </c>
      <c r="Y113" s="236">
        <v>1</v>
      </c>
      <c r="Z113" s="191">
        <f t="shared" si="55"/>
        <v>2</v>
      </c>
      <c r="AA113" s="236">
        <f>'Core Indicators'!FF113</f>
        <v>2</v>
      </c>
      <c r="AB113" s="236">
        <f t="shared" si="56"/>
        <v>2</v>
      </c>
      <c r="AC113" s="11">
        <f>'Core Indicators'!GD113</f>
        <v>2</v>
      </c>
      <c r="AD113" s="11">
        <f>'Core Indicators'!GL113</f>
        <v>2</v>
      </c>
      <c r="AE113" s="11">
        <f>'Core Indicators'!GT113</f>
        <v>2</v>
      </c>
      <c r="AF113" s="11">
        <f>'Core Indicators'!HB113</f>
        <v>2</v>
      </c>
      <c r="AG113" s="11">
        <f t="shared" si="57"/>
        <v>2</v>
      </c>
      <c r="AH113" s="11">
        <f>'Core Indicators'!HJ113</f>
        <v>2</v>
      </c>
      <c r="AI113" s="11">
        <f>'Core Indicators'!HR113</f>
        <v>2</v>
      </c>
      <c r="AJ113" s="11">
        <f t="shared" si="58"/>
        <v>2</v>
      </c>
      <c r="AK113" s="11">
        <f>'Core Indicators'!HZ113</f>
        <v>2</v>
      </c>
      <c r="AL113" s="11">
        <f>'Core Indicators'!IH113</f>
        <v>2</v>
      </c>
      <c r="AM113" s="11">
        <f>'Core Indicators'!IP113</f>
        <v>2</v>
      </c>
      <c r="AN113" s="11">
        <f t="shared" si="59"/>
        <v>2</v>
      </c>
    </row>
    <row r="114" spans="1:40" x14ac:dyDescent="0.35">
      <c r="A114" s="236" t="str">
        <f>Lists!C:C</f>
        <v>PER002</v>
      </c>
      <c r="B114" s="190">
        <f t="shared" si="45"/>
        <v>1.9</v>
      </c>
      <c r="C114" s="191">
        <f t="shared" si="46"/>
        <v>0</v>
      </c>
      <c r="D114" s="237">
        <f t="shared" si="47"/>
        <v>2</v>
      </c>
      <c r="E114" s="236">
        <f>'Core Indicators'!R114</f>
        <v>2</v>
      </c>
      <c r="F114" s="236">
        <f>'Core Indicators'!Z114</f>
        <v>2</v>
      </c>
      <c r="G114" s="191">
        <f t="shared" si="48"/>
        <v>2</v>
      </c>
      <c r="H114" s="236">
        <f>'Core Indicators'!AH114</f>
        <v>2</v>
      </c>
      <c r="I114" s="236">
        <f>'Core Indicators'!AP114</f>
        <v>2</v>
      </c>
      <c r="J114" s="236">
        <f>'Core Indicators'!BN114</f>
        <v>2</v>
      </c>
      <c r="K114" s="236">
        <f t="shared" si="49"/>
        <v>2</v>
      </c>
      <c r="L114" s="190">
        <f t="shared" si="50"/>
        <v>2</v>
      </c>
      <c r="M114" s="237">
        <f t="shared" si="51"/>
        <v>2</v>
      </c>
      <c r="N114" s="238">
        <f>'Core Indicators'!DJ114</f>
        <v>2</v>
      </c>
      <c r="O114" s="238">
        <f>'Core Indicators'!DR114</f>
        <v>2</v>
      </c>
      <c r="P114" s="238">
        <f>'Core Indicators'!DZ114</f>
        <v>2</v>
      </c>
      <c r="Q114" s="238" t="str">
        <f>'Core Indicators'!EH114</f>
        <v>x</v>
      </c>
      <c r="R114" s="238" t="str">
        <f>'Core Indicators'!EP114</f>
        <v>x</v>
      </c>
      <c r="S114" s="191">
        <f t="shared" si="52"/>
        <v>1.6</v>
      </c>
      <c r="T114" s="191">
        <f t="shared" si="53"/>
        <v>1.1666666666666667</v>
      </c>
      <c r="U114" s="236">
        <v>1</v>
      </c>
      <c r="V114" s="236">
        <v>1</v>
      </c>
      <c r="W114" s="236">
        <f>'Core Indicators'!EX114</f>
        <v>2</v>
      </c>
      <c r="X114" s="191">
        <f t="shared" si="54"/>
        <v>1.5</v>
      </c>
      <c r="Y114" s="236">
        <v>1</v>
      </c>
      <c r="Z114" s="191">
        <f t="shared" si="55"/>
        <v>2</v>
      </c>
      <c r="AA114" s="236">
        <f>'Core Indicators'!FF114</f>
        <v>2</v>
      </c>
      <c r="AB114" s="236">
        <f t="shared" si="56"/>
        <v>2</v>
      </c>
      <c r="AC114" s="11">
        <f>'Core Indicators'!GD114</f>
        <v>2</v>
      </c>
      <c r="AD114" s="11">
        <f>'Core Indicators'!GL114</f>
        <v>2</v>
      </c>
      <c r="AE114" s="11">
        <f>'Core Indicators'!GT114</f>
        <v>2</v>
      </c>
      <c r="AF114" s="11">
        <f>'Core Indicators'!HB114</f>
        <v>2</v>
      </c>
      <c r="AG114" s="11">
        <f t="shared" si="57"/>
        <v>2</v>
      </c>
      <c r="AH114" s="11">
        <f>'Core Indicators'!HJ114</f>
        <v>2</v>
      </c>
      <c r="AI114" s="11">
        <f>'Core Indicators'!HR114</f>
        <v>2</v>
      </c>
      <c r="AJ114" s="11">
        <f t="shared" si="58"/>
        <v>2</v>
      </c>
      <c r="AK114" s="11">
        <f>'Core Indicators'!HZ114</f>
        <v>2</v>
      </c>
      <c r="AL114" s="11">
        <f>'Core Indicators'!IH114</f>
        <v>2</v>
      </c>
      <c r="AM114" s="11">
        <f>'Core Indicators'!IP114</f>
        <v>2</v>
      </c>
      <c r="AN114" s="11">
        <f t="shared" si="59"/>
        <v>2</v>
      </c>
    </row>
    <row r="115" spans="1:40" x14ac:dyDescent="0.35">
      <c r="A115" s="236" t="str">
        <f>Lists!C:C</f>
        <v>PHL001</v>
      </c>
      <c r="B115" s="190">
        <f t="shared" si="45"/>
        <v>1.9</v>
      </c>
      <c r="C115" s="191">
        <f t="shared" si="46"/>
        <v>0</v>
      </c>
      <c r="D115" s="237">
        <f t="shared" si="47"/>
        <v>1.9</v>
      </c>
      <c r="E115" s="236">
        <f>'Core Indicators'!R115</f>
        <v>2</v>
      </c>
      <c r="F115" s="236">
        <f>'Core Indicators'!Z115</f>
        <v>2</v>
      </c>
      <c r="G115" s="191">
        <f t="shared" si="48"/>
        <v>2</v>
      </c>
      <c r="H115" s="236">
        <f>'Core Indicators'!AH115</f>
        <v>2</v>
      </c>
      <c r="I115" s="236">
        <f>'Core Indicators'!AP115</f>
        <v>1</v>
      </c>
      <c r="J115" s="236">
        <f>'Core Indicators'!BN115</f>
        <v>2</v>
      </c>
      <c r="K115" s="236">
        <f t="shared" si="49"/>
        <v>1.5</v>
      </c>
      <c r="L115" s="190">
        <f t="shared" si="50"/>
        <v>1.8</v>
      </c>
      <c r="M115" s="237">
        <f t="shared" si="51"/>
        <v>2</v>
      </c>
      <c r="N115" s="238">
        <f>'Core Indicators'!DJ115</f>
        <v>2</v>
      </c>
      <c r="O115" s="238">
        <f>'Core Indicators'!DR115</f>
        <v>2</v>
      </c>
      <c r="P115" s="238">
        <f>'Core Indicators'!DZ115</f>
        <v>2</v>
      </c>
      <c r="Q115" s="238" t="str">
        <f>'Core Indicators'!EH115</f>
        <v>x</v>
      </c>
      <c r="R115" s="238" t="str">
        <f>'Core Indicators'!EP115</f>
        <v>x</v>
      </c>
      <c r="S115" s="191">
        <f t="shared" si="52"/>
        <v>1.6</v>
      </c>
      <c r="T115" s="191">
        <f t="shared" si="53"/>
        <v>1.1666666666666667</v>
      </c>
      <c r="U115" s="236">
        <v>1</v>
      </c>
      <c r="V115" s="236">
        <v>1</v>
      </c>
      <c r="W115" s="236">
        <f>'Core Indicators'!EX115</f>
        <v>2</v>
      </c>
      <c r="X115" s="191">
        <f t="shared" si="54"/>
        <v>1.5</v>
      </c>
      <c r="Y115" s="236">
        <v>1</v>
      </c>
      <c r="Z115" s="191">
        <f t="shared" si="55"/>
        <v>2</v>
      </c>
      <c r="AA115" s="236">
        <f>'Core Indicators'!FF115</f>
        <v>2</v>
      </c>
      <c r="AB115" s="236">
        <f t="shared" si="56"/>
        <v>2</v>
      </c>
      <c r="AC115" s="11">
        <f>'Core Indicators'!GD115</f>
        <v>2</v>
      </c>
      <c r="AD115" s="11">
        <f>'Core Indicators'!GL115</f>
        <v>2</v>
      </c>
      <c r="AE115" s="11">
        <f>'Core Indicators'!GT115</f>
        <v>2</v>
      </c>
      <c r="AF115" s="11">
        <f>'Core Indicators'!HB115</f>
        <v>2</v>
      </c>
      <c r="AG115" s="11">
        <f t="shared" si="57"/>
        <v>2</v>
      </c>
      <c r="AH115" s="11">
        <f>'Core Indicators'!HJ115</f>
        <v>2</v>
      </c>
      <c r="AI115" s="11">
        <f>'Core Indicators'!HR115</f>
        <v>2</v>
      </c>
      <c r="AJ115" s="11">
        <f t="shared" si="58"/>
        <v>2</v>
      </c>
      <c r="AK115" s="11">
        <f>'Core Indicators'!HZ115</f>
        <v>2</v>
      </c>
      <c r="AL115" s="11">
        <f>'Core Indicators'!IH115</f>
        <v>2</v>
      </c>
      <c r="AM115" s="11">
        <f>'Core Indicators'!IP115</f>
        <v>2</v>
      </c>
      <c r="AN115" s="11">
        <f t="shared" si="59"/>
        <v>2</v>
      </c>
    </row>
    <row r="116" spans="1:40" x14ac:dyDescent="0.35">
      <c r="A116" s="236" t="str">
        <f>Lists!C:C</f>
        <v>PHL003</v>
      </c>
      <c r="B116" s="190">
        <f t="shared" si="45"/>
        <v>2.2000000000000002</v>
      </c>
      <c r="C116" s="191">
        <f t="shared" si="46"/>
        <v>0</v>
      </c>
      <c r="D116" s="237">
        <f t="shared" si="47"/>
        <v>1.7</v>
      </c>
      <c r="E116" s="236">
        <f>'Core Indicators'!R116</f>
        <v>2</v>
      </c>
      <c r="F116" s="236">
        <f>'Core Indicators'!Z116</f>
        <v>2</v>
      </c>
      <c r="G116" s="191">
        <f t="shared" si="48"/>
        <v>2</v>
      </c>
      <c r="H116" s="236">
        <f>'Core Indicators'!AH116</f>
        <v>1</v>
      </c>
      <c r="I116" s="236">
        <f>'Core Indicators'!AP116</f>
        <v>2</v>
      </c>
      <c r="J116" s="236">
        <f>'Core Indicators'!BN116</f>
        <v>2</v>
      </c>
      <c r="K116" s="236">
        <f t="shared" si="49"/>
        <v>2</v>
      </c>
      <c r="L116" s="190">
        <f t="shared" si="50"/>
        <v>1.5</v>
      </c>
      <c r="M116" s="237">
        <f t="shared" si="51"/>
        <v>3</v>
      </c>
      <c r="N116" s="238">
        <f>'Core Indicators'!DJ116</f>
        <v>3</v>
      </c>
      <c r="O116" s="238">
        <f>'Core Indicators'!DR116</f>
        <v>3</v>
      </c>
      <c r="P116" s="238">
        <f>'Core Indicators'!DZ116</f>
        <v>3</v>
      </c>
      <c r="Q116" s="238" t="str">
        <f>'Core Indicators'!EH116</f>
        <v>x</v>
      </c>
      <c r="R116" s="238" t="str">
        <f>'Core Indicators'!EP116</f>
        <v>x</v>
      </c>
      <c r="S116" s="191">
        <f t="shared" si="52"/>
        <v>1.3</v>
      </c>
      <c r="T116" s="191">
        <f t="shared" si="53"/>
        <v>1.1666666666666667</v>
      </c>
      <c r="U116" s="236">
        <v>1</v>
      </c>
      <c r="V116" s="236">
        <v>1</v>
      </c>
      <c r="W116" s="236">
        <f>'Core Indicators'!EX116</f>
        <v>2</v>
      </c>
      <c r="X116" s="191">
        <f t="shared" si="54"/>
        <v>1.5</v>
      </c>
      <c r="Y116" s="236">
        <v>1</v>
      </c>
      <c r="Z116" s="191">
        <f t="shared" si="55"/>
        <v>1.5</v>
      </c>
      <c r="AA116" s="236">
        <f>'Core Indicators'!FF116</f>
        <v>1</v>
      </c>
      <c r="AB116" s="236">
        <f t="shared" si="56"/>
        <v>2</v>
      </c>
      <c r="AC116" s="11">
        <f>'Core Indicators'!GD116</f>
        <v>2</v>
      </c>
      <c r="AD116" s="11">
        <f>'Core Indicators'!GL116</f>
        <v>2</v>
      </c>
      <c r="AE116" s="11">
        <f>'Core Indicators'!GT116</f>
        <v>2</v>
      </c>
      <c r="AF116" s="11">
        <f>'Core Indicators'!HB116</f>
        <v>2</v>
      </c>
      <c r="AG116" s="11">
        <f t="shared" si="57"/>
        <v>2</v>
      </c>
      <c r="AH116" s="11">
        <f>'Core Indicators'!HJ116</f>
        <v>2</v>
      </c>
      <c r="AI116" s="11">
        <f>'Core Indicators'!HR116</f>
        <v>2</v>
      </c>
      <c r="AJ116" s="11">
        <f t="shared" si="58"/>
        <v>2</v>
      </c>
      <c r="AK116" s="11">
        <f>'Core Indicators'!HZ116</f>
        <v>2</v>
      </c>
      <c r="AL116" s="11">
        <f>'Core Indicators'!IH116</f>
        <v>2</v>
      </c>
      <c r="AM116" s="11">
        <f>'Core Indicators'!IP116</f>
        <v>2</v>
      </c>
      <c r="AN116" s="11">
        <f t="shared" si="59"/>
        <v>2</v>
      </c>
    </row>
    <row r="117" spans="1:40" x14ac:dyDescent="0.35">
      <c r="A117" s="236" t="str">
        <f>Lists!C:C</f>
        <v>PHL015</v>
      </c>
      <c r="B117" s="190">
        <f t="shared" si="45"/>
        <v>1.9</v>
      </c>
      <c r="C117" s="191">
        <f t="shared" si="46"/>
        <v>0</v>
      </c>
      <c r="D117" s="237">
        <f t="shared" si="47"/>
        <v>1.9</v>
      </c>
      <c r="E117" s="236">
        <f>'Core Indicators'!R117</f>
        <v>2</v>
      </c>
      <c r="F117" s="236">
        <f>'Core Indicators'!Z117</f>
        <v>2</v>
      </c>
      <c r="G117" s="191">
        <f t="shared" si="48"/>
        <v>2</v>
      </c>
      <c r="H117" s="236">
        <f>'Core Indicators'!AH117</f>
        <v>2</v>
      </c>
      <c r="I117" s="236">
        <f>'Core Indicators'!AP117</f>
        <v>1</v>
      </c>
      <c r="J117" s="236">
        <f>'Core Indicators'!BN117</f>
        <v>2</v>
      </c>
      <c r="K117" s="236">
        <f t="shared" si="49"/>
        <v>1.5</v>
      </c>
      <c r="L117" s="190">
        <f t="shared" si="50"/>
        <v>1.8</v>
      </c>
      <c r="M117" s="237">
        <f t="shared" si="51"/>
        <v>2</v>
      </c>
      <c r="N117" s="238">
        <f>'Core Indicators'!DJ117</f>
        <v>2</v>
      </c>
      <c r="O117" s="238">
        <f>'Core Indicators'!DR117</f>
        <v>2</v>
      </c>
      <c r="P117" s="238">
        <f>'Core Indicators'!DZ117</f>
        <v>2</v>
      </c>
      <c r="Q117" s="238" t="str">
        <f>'Core Indicators'!EH117</f>
        <v>x</v>
      </c>
      <c r="R117" s="238" t="str">
        <f>'Core Indicators'!EP117</f>
        <v>x</v>
      </c>
      <c r="S117" s="191">
        <f t="shared" si="52"/>
        <v>1.6</v>
      </c>
      <c r="T117" s="191">
        <f t="shared" si="53"/>
        <v>1.1666666666666667</v>
      </c>
      <c r="U117" s="236">
        <v>1</v>
      </c>
      <c r="V117" s="236">
        <v>1</v>
      </c>
      <c r="W117" s="236">
        <f>'Core Indicators'!EX117</f>
        <v>2</v>
      </c>
      <c r="X117" s="191">
        <f t="shared" si="54"/>
        <v>1.5</v>
      </c>
      <c r="Y117" s="236">
        <v>1</v>
      </c>
      <c r="Z117" s="191">
        <f t="shared" si="55"/>
        <v>2</v>
      </c>
      <c r="AA117" s="236">
        <f>'Core Indicators'!FF117</f>
        <v>2</v>
      </c>
      <c r="AB117" s="236">
        <f t="shared" si="56"/>
        <v>2</v>
      </c>
      <c r="AC117" s="11">
        <f>'Core Indicators'!GD117</f>
        <v>2</v>
      </c>
      <c r="AD117" s="11">
        <f>'Core Indicators'!GL117</f>
        <v>2</v>
      </c>
      <c r="AE117" s="11">
        <f>'Core Indicators'!GT117</f>
        <v>2</v>
      </c>
      <c r="AF117" s="11">
        <f>'Core Indicators'!HB117</f>
        <v>2</v>
      </c>
      <c r="AG117" s="11">
        <f t="shared" si="57"/>
        <v>2</v>
      </c>
      <c r="AH117" s="11">
        <f>'Core Indicators'!HJ117</f>
        <v>2</v>
      </c>
      <c r="AI117" s="11">
        <f>'Core Indicators'!HR117</f>
        <v>2</v>
      </c>
      <c r="AJ117" s="11">
        <f t="shared" si="58"/>
        <v>2</v>
      </c>
      <c r="AK117" s="11">
        <f>'Core Indicators'!HZ117</f>
        <v>2</v>
      </c>
      <c r="AL117" s="11">
        <f>'Core Indicators'!IH117</f>
        <v>2</v>
      </c>
      <c r="AM117" s="11">
        <f>'Core Indicators'!IP117</f>
        <v>2</v>
      </c>
      <c r="AN117" s="11">
        <f t="shared" si="59"/>
        <v>2</v>
      </c>
    </row>
    <row r="118" spans="1:40" x14ac:dyDescent="0.35">
      <c r="A118" s="236" t="str">
        <f>Lists!C:C</f>
        <v>PNG001</v>
      </c>
      <c r="B118" s="190">
        <f t="shared" si="45"/>
        <v>1.8</v>
      </c>
      <c r="C118" s="191">
        <f t="shared" si="46"/>
        <v>0</v>
      </c>
      <c r="D118" s="237">
        <f t="shared" si="47"/>
        <v>2.2000000000000002</v>
      </c>
      <c r="E118" s="236">
        <f>'Core Indicators'!R118</f>
        <v>2</v>
      </c>
      <c r="F118" s="236">
        <f>'Core Indicators'!Z118</f>
        <v>2</v>
      </c>
      <c r="G118" s="191">
        <f t="shared" si="48"/>
        <v>2</v>
      </c>
      <c r="H118" s="236">
        <f>'Core Indicators'!AH118</f>
        <v>2</v>
      </c>
      <c r="I118" s="236">
        <f>'Core Indicators'!AP118</f>
        <v>3</v>
      </c>
      <c r="J118" s="236">
        <f>'Core Indicators'!BN118</f>
        <v>2</v>
      </c>
      <c r="K118" s="236">
        <f t="shared" si="49"/>
        <v>2.5</v>
      </c>
      <c r="L118" s="190">
        <f t="shared" si="50"/>
        <v>2.2999999999999998</v>
      </c>
      <c r="M118" s="237">
        <f t="shared" si="51"/>
        <v>2</v>
      </c>
      <c r="N118" s="238">
        <f>'Core Indicators'!DJ118</f>
        <v>2</v>
      </c>
      <c r="O118" s="238">
        <f>'Core Indicators'!DR118</f>
        <v>2</v>
      </c>
      <c r="P118" s="238">
        <f>'Core Indicators'!DZ118</f>
        <v>2</v>
      </c>
      <c r="Q118" s="238" t="str">
        <f>'Core Indicators'!EH118</f>
        <v>x</v>
      </c>
      <c r="R118" s="238" t="str">
        <f>'Core Indicators'!EP118</f>
        <v>x</v>
      </c>
      <c r="S118" s="191">
        <f t="shared" si="52"/>
        <v>1.3</v>
      </c>
      <c r="T118" s="191">
        <f t="shared" si="53"/>
        <v>1.1666666666666667</v>
      </c>
      <c r="U118" s="236">
        <v>1</v>
      </c>
      <c r="V118" s="236">
        <v>1</v>
      </c>
      <c r="W118" s="236">
        <f>'Core Indicators'!EX118</f>
        <v>2</v>
      </c>
      <c r="X118" s="191">
        <f t="shared" si="54"/>
        <v>1.5</v>
      </c>
      <c r="Y118" s="236">
        <v>1</v>
      </c>
      <c r="Z118" s="191">
        <f t="shared" si="55"/>
        <v>1.5</v>
      </c>
      <c r="AA118" s="236">
        <f>'Core Indicators'!FF118</f>
        <v>1</v>
      </c>
      <c r="AB118" s="236">
        <f t="shared" si="56"/>
        <v>2</v>
      </c>
      <c r="AC118" s="11">
        <f>'Core Indicators'!GD118</f>
        <v>2</v>
      </c>
      <c r="AD118" s="11">
        <f>'Core Indicators'!GL118</f>
        <v>2</v>
      </c>
      <c r="AE118" s="11">
        <f>'Core Indicators'!GT118</f>
        <v>2</v>
      </c>
      <c r="AF118" s="11">
        <f>'Core Indicators'!HB118</f>
        <v>2</v>
      </c>
      <c r="AG118" s="11">
        <f t="shared" si="57"/>
        <v>2</v>
      </c>
      <c r="AH118" s="11">
        <f>'Core Indicators'!HJ118</f>
        <v>2</v>
      </c>
      <c r="AI118" s="11">
        <f>'Core Indicators'!HR118</f>
        <v>2</v>
      </c>
      <c r="AJ118" s="11">
        <f t="shared" si="58"/>
        <v>2</v>
      </c>
      <c r="AK118" s="11">
        <f>'Core Indicators'!HZ118</f>
        <v>2</v>
      </c>
      <c r="AL118" s="11">
        <f>'Core Indicators'!IH118</f>
        <v>2</v>
      </c>
      <c r="AM118" s="11">
        <f>'Core Indicators'!IP118</f>
        <v>2</v>
      </c>
      <c r="AN118" s="11">
        <f t="shared" si="59"/>
        <v>2</v>
      </c>
    </row>
    <row r="119" spans="1:40" x14ac:dyDescent="0.35">
      <c r="A119" s="236" t="str">
        <f>Lists!C:C</f>
        <v>PNG003</v>
      </c>
      <c r="B119" s="190">
        <f t="shared" si="45"/>
        <v>1.8</v>
      </c>
      <c r="C119" s="191">
        <f t="shared" si="46"/>
        <v>0</v>
      </c>
      <c r="D119" s="237">
        <f t="shared" si="47"/>
        <v>2.2000000000000002</v>
      </c>
      <c r="E119" s="236">
        <f>'Core Indicators'!R119</f>
        <v>2</v>
      </c>
      <c r="F119" s="236">
        <f>'Core Indicators'!Z119</f>
        <v>2</v>
      </c>
      <c r="G119" s="191">
        <f t="shared" si="48"/>
        <v>2</v>
      </c>
      <c r="H119" s="236">
        <f>'Core Indicators'!AH119</f>
        <v>2</v>
      </c>
      <c r="I119" s="236">
        <f>'Core Indicators'!AP119</f>
        <v>3</v>
      </c>
      <c r="J119" s="236">
        <f>'Core Indicators'!BN119</f>
        <v>2</v>
      </c>
      <c r="K119" s="236">
        <f t="shared" si="49"/>
        <v>2.5</v>
      </c>
      <c r="L119" s="190">
        <f t="shared" si="50"/>
        <v>2.2999999999999998</v>
      </c>
      <c r="M119" s="237">
        <f t="shared" si="51"/>
        <v>2</v>
      </c>
      <c r="N119" s="238">
        <f>'Core Indicators'!DJ119</f>
        <v>2</v>
      </c>
      <c r="O119" s="238">
        <f>'Core Indicators'!DR119</f>
        <v>2</v>
      </c>
      <c r="P119" s="238">
        <f>'Core Indicators'!DZ119</f>
        <v>2</v>
      </c>
      <c r="Q119" s="238" t="str">
        <f>'Core Indicators'!EH119</f>
        <v>x</v>
      </c>
      <c r="R119" s="238" t="str">
        <f>'Core Indicators'!EP119</f>
        <v>x</v>
      </c>
      <c r="S119" s="191">
        <f t="shared" si="52"/>
        <v>1.3</v>
      </c>
      <c r="T119" s="191">
        <f t="shared" si="53"/>
        <v>1.1666666666666667</v>
      </c>
      <c r="U119" s="236">
        <v>1</v>
      </c>
      <c r="V119" s="236">
        <v>1</v>
      </c>
      <c r="W119" s="236">
        <f>'Core Indicators'!EX119</f>
        <v>2</v>
      </c>
      <c r="X119" s="191">
        <f t="shared" si="54"/>
        <v>1.5</v>
      </c>
      <c r="Y119" s="236">
        <v>1</v>
      </c>
      <c r="Z119" s="191">
        <f t="shared" si="55"/>
        <v>1.5</v>
      </c>
      <c r="AA119" s="236">
        <f>'Core Indicators'!FF119</f>
        <v>1</v>
      </c>
      <c r="AB119" s="236">
        <f t="shared" si="56"/>
        <v>2</v>
      </c>
      <c r="AC119" s="11">
        <f>'Core Indicators'!GD119</f>
        <v>2</v>
      </c>
      <c r="AD119" s="11">
        <f>'Core Indicators'!GL119</f>
        <v>2</v>
      </c>
      <c r="AE119" s="11">
        <f>'Core Indicators'!GT119</f>
        <v>2</v>
      </c>
      <c r="AF119" s="11">
        <f>'Core Indicators'!HB119</f>
        <v>2</v>
      </c>
      <c r="AG119" s="11">
        <f t="shared" si="57"/>
        <v>2</v>
      </c>
      <c r="AH119" s="11">
        <f>'Core Indicators'!HJ119</f>
        <v>2</v>
      </c>
      <c r="AI119" s="11">
        <f>'Core Indicators'!HR119</f>
        <v>2</v>
      </c>
      <c r="AJ119" s="11">
        <f t="shared" si="58"/>
        <v>2</v>
      </c>
      <c r="AK119" s="11">
        <f>'Core Indicators'!HZ119</f>
        <v>2</v>
      </c>
      <c r="AL119" s="11">
        <f>'Core Indicators'!IH119</f>
        <v>2</v>
      </c>
      <c r="AM119" s="11">
        <f>'Core Indicators'!IP119</f>
        <v>2</v>
      </c>
      <c r="AN119" s="11">
        <f t="shared" si="59"/>
        <v>2</v>
      </c>
    </row>
    <row r="120" spans="1:40" x14ac:dyDescent="0.35">
      <c r="A120" s="236" t="str">
        <f>Lists!C:C</f>
        <v>PNG005</v>
      </c>
      <c r="B120" s="190">
        <f t="shared" si="45"/>
        <v>1.5</v>
      </c>
      <c r="C120" s="191">
        <f t="shared" si="46"/>
        <v>0</v>
      </c>
      <c r="D120" s="237">
        <f t="shared" si="47"/>
        <v>1.4</v>
      </c>
      <c r="E120" s="236">
        <f>'Core Indicators'!R120</f>
        <v>2</v>
      </c>
      <c r="F120" s="236">
        <f>'Core Indicators'!Z120</f>
        <v>2</v>
      </c>
      <c r="G120" s="191">
        <f t="shared" si="48"/>
        <v>2</v>
      </c>
      <c r="H120" s="236">
        <f>'Core Indicators'!AH120</f>
        <v>1</v>
      </c>
      <c r="I120" s="236">
        <f>'Core Indicators'!AP120</f>
        <v>1</v>
      </c>
      <c r="J120" s="236">
        <f>'Core Indicators'!BN120</f>
        <v>1</v>
      </c>
      <c r="K120" s="236">
        <f t="shared" si="49"/>
        <v>1</v>
      </c>
      <c r="L120" s="190">
        <f t="shared" si="50"/>
        <v>1</v>
      </c>
      <c r="M120" s="237">
        <f t="shared" si="51"/>
        <v>1.6666666666666667</v>
      </c>
      <c r="N120" s="238">
        <f>'Core Indicators'!DJ120</f>
        <v>2</v>
      </c>
      <c r="O120" s="238">
        <f>'Core Indicators'!DR120</f>
        <v>2</v>
      </c>
      <c r="P120" s="238">
        <f>'Core Indicators'!DZ120</f>
        <v>1</v>
      </c>
      <c r="Q120" s="238" t="str">
        <f>'Core Indicators'!EH120</f>
        <v>x</v>
      </c>
      <c r="R120" s="238" t="str">
        <f>'Core Indicators'!EP120</f>
        <v>x</v>
      </c>
      <c r="S120" s="191">
        <f t="shared" si="52"/>
        <v>1.3</v>
      </c>
      <c r="T120" s="191">
        <f t="shared" si="53"/>
        <v>1.1666666666666667</v>
      </c>
      <c r="U120" s="236">
        <v>1</v>
      </c>
      <c r="V120" s="236">
        <v>1</v>
      </c>
      <c r="W120" s="236">
        <f>'Core Indicators'!EX120</f>
        <v>2</v>
      </c>
      <c r="X120" s="191">
        <f t="shared" si="54"/>
        <v>1.5</v>
      </c>
      <c r="Y120" s="236">
        <v>1</v>
      </c>
      <c r="Z120" s="191">
        <f t="shared" si="55"/>
        <v>1.5</v>
      </c>
      <c r="AA120" s="236">
        <f>'Core Indicators'!FF120</f>
        <v>1</v>
      </c>
      <c r="AB120" s="236">
        <f t="shared" si="56"/>
        <v>2</v>
      </c>
      <c r="AC120" s="11">
        <f>'Core Indicators'!GD120</f>
        <v>2</v>
      </c>
      <c r="AD120" s="11">
        <f>'Core Indicators'!GL120</f>
        <v>2</v>
      </c>
      <c r="AE120" s="11">
        <f>'Core Indicators'!GT120</f>
        <v>2</v>
      </c>
      <c r="AF120" s="11">
        <f>'Core Indicators'!HB120</f>
        <v>2</v>
      </c>
      <c r="AG120" s="11">
        <f t="shared" si="57"/>
        <v>2</v>
      </c>
      <c r="AH120" s="11">
        <f>'Core Indicators'!HJ120</f>
        <v>2</v>
      </c>
      <c r="AI120" s="11">
        <f>'Core Indicators'!HR120</f>
        <v>2</v>
      </c>
      <c r="AJ120" s="11">
        <f t="shared" si="58"/>
        <v>2</v>
      </c>
      <c r="AK120" s="11">
        <f>'Core Indicators'!HZ120</f>
        <v>2</v>
      </c>
      <c r="AL120" s="11">
        <f>'Core Indicators'!IH120</f>
        <v>2</v>
      </c>
      <c r="AM120" s="11">
        <f>'Core Indicators'!IP120</f>
        <v>2</v>
      </c>
      <c r="AN120" s="11">
        <f t="shared" si="59"/>
        <v>2</v>
      </c>
    </row>
    <row r="121" spans="1:40" x14ac:dyDescent="0.35">
      <c r="A121" s="236" t="str">
        <f>Lists!C:C</f>
        <v>POL002</v>
      </c>
      <c r="B121" s="190">
        <f t="shared" si="45"/>
        <v>1.8</v>
      </c>
      <c r="C121" s="191">
        <f t="shared" si="46"/>
        <v>0</v>
      </c>
      <c r="D121" s="237">
        <f t="shared" si="47"/>
        <v>1.7</v>
      </c>
      <c r="E121" s="236">
        <f>'Core Indicators'!R121</f>
        <v>1</v>
      </c>
      <c r="F121" s="236">
        <f>'Core Indicators'!Z121</f>
        <v>1</v>
      </c>
      <c r="G121" s="191">
        <f t="shared" si="48"/>
        <v>1</v>
      </c>
      <c r="H121" s="236">
        <f>'Core Indicators'!AH121</f>
        <v>2</v>
      </c>
      <c r="I121" s="236">
        <f>'Core Indicators'!AP121</f>
        <v>2</v>
      </c>
      <c r="J121" s="236">
        <f>'Core Indicators'!BN121</f>
        <v>2</v>
      </c>
      <c r="K121" s="236">
        <f t="shared" si="49"/>
        <v>2</v>
      </c>
      <c r="L121" s="190">
        <f t="shared" si="50"/>
        <v>2</v>
      </c>
      <c r="M121" s="237">
        <f t="shared" si="51"/>
        <v>2</v>
      </c>
      <c r="N121" s="238">
        <f>'Core Indicators'!DJ121</f>
        <v>2</v>
      </c>
      <c r="O121" s="238">
        <f>'Core Indicators'!DR121</f>
        <v>2</v>
      </c>
      <c r="P121" s="238">
        <f>'Core Indicators'!DZ121</f>
        <v>2</v>
      </c>
      <c r="Q121" s="238">
        <f>'Core Indicators'!EH121</f>
        <v>2</v>
      </c>
      <c r="R121" s="238">
        <f>'Core Indicators'!EP121</f>
        <v>2</v>
      </c>
      <c r="S121" s="191">
        <f t="shared" si="52"/>
        <v>1.6</v>
      </c>
      <c r="T121" s="191">
        <f t="shared" si="53"/>
        <v>1.1666666666666667</v>
      </c>
      <c r="U121" s="236">
        <v>1</v>
      </c>
      <c r="V121" s="236">
        <v>1</v>
      </c>
      <c r="W121" s="236">
        <f>'Core Indicators'!EX121</f>
        <v>2</v>
      </c>
      <c r="X121" s="191">
        <f t="shared" si="54"/>
        <v>1.5</v>
      </c>
      <c r="Y121" s="236">
        <v>1</v>
      </c>
      <c r="Z121" s="191">
        <f t="shared" si="55"/>
        <v>2</v>
      </c>
      <c r="AA121" s="236">
        <f>'Core Indicators'!FF121</f>
        <v>2</v>
      </c>
      <c r="AB121" s="236">
        <f t="shared" si="56"/>
        <v>2</v>
      </c>
      <c r="AC121" s="11">
        <f>'Core Indicators'!GD121</f>
        <v>2</v>
      </c>
      <c r="AD121" s="11">
        <f>'Core Indicators'!GL121</f>
        <v>2</v>
      </c>
      <c r="AE121" s="11">
        <f>'Core Indicators'!GT121</f>
        <v>2</v>
      </c>
      <c r="AF121" s="11">
        <f>'Core Indicators'!HB121</f>
        <v>2</v>
      </c>
      <c r="AG121" s="11">
        <f t="shared" si="57"/>
        <v>2</v>
      </c>
      <c r="AH121" s="11">
        <f>'Core Indicators'!HJ121</f>
        <v>2</v>
      </c>
      <c r="AI121" s="11">
        <f>'Core Indicators'!HR121</f>
        <v>2</v>
      </c>
      <c r="AJ121" s="11">
        <f t="shared" si="58"/>
        <v>2</v>
      </c>
      <c r="AK121" s="11">
        <f>'Core Indicators'!HZ121</f>
        <v>2</v>
      </c>
      <c r="AL121" s="11">
        <f>'Core Indicators'!IH121</f>
        <v>2</v>
      </c>
      <c r="AM121" s="11">
        <f>'Core Indicators'!IP121</f>
        <v>2</v>
      </c>
      <c r="AN121" s="11">
        <f t="shared" si="59"/>
        <v>2</v>
      </c>
    </row>
    <row r="122" spans="1:40" x14ac:dyDescent="0.35">
      <c r="A122" s="236" t="str">
        <f>Lists!C:C</f>
        <v>PRK001</v>
      </c>
      <c r="B122" s="190">
        <f t="shared" si="45"/>
        <v>2.4</v>
      </c>
      <c r="C122" s="191">
        <f t="shared" si="46"/>
        <v>0</v>
      </c>
      <c r="D122" s="237">
        <f t="shared" si="47"/>
        <v>2</v>
      </c>
      <c r="E122" s="236">
        <f>'Core Indicators'!R122</f>
        <v>1</v>
      </c>
      <c r="F122" s="236">
        <f>'Core Indicators'!Z122</f>
        <v>2</v>
      </c>
      <c r="G122" s="191">
        <f t="shared" si="48"/>
        <v>1.5</v>
      </c>
      <c r="H122" s="236">
        <f>'Core Indicators'!AH122</f>
        <v>2</v>
      </c>
      <c r="I122" s="236">
        <f>'Core Indicators'!AP122</f>
        <v>2</v>
      </c>
      <c r="J122" s="236">
        <f>'Core Indicators'!BN122</f>
        <v>3</v>
      </c>
      <c r="K122" s="236">
        <f t="shared" si="49"/>
        <v>2.5</v>
      </c>
      <c r="L122" s="190">
        <f t="shared" si="50"/>
        <v>2.2999999999999998</v>
      </c>
      <c r="M122" s="237">
        <f t="shared" si="51"/>
        <v>3</v>
      </c>
      <c r="N122" s="238">
        <f>'Core Indicators'!DJ122</f>
        <v>3</v>
      </c>
      <c r="O122" s="238">
        <f>'Core Indicators'!DR122</f>
        <v>3</v>
      </c>
      <c r="P122" s="238">
        <f>'Core Indicators'!DZ122</f>
        <v>3</v>
      </c>
      <c r="Q122" s="238">
        <f>'Core Indicators'!EH122</f>
        <v>3</v>
      </c>
      <c r="R122" s="238">
        <f>'Core Indicators'!EP122</f>
        <v>3</v>
      </c>
      <c r="S122" s="191">
        <f t="shared" si="52"/>
        <v>1.7</v>
      </c>
      <c r="T122" s="191">
        <f t="shared" si="53"/>
        <v>1.3333333333333333</v>
      </c>
      <c r="U122" s="236">
        <v>1</v>
      </c>
      <c r="V122" s="236">
        <v>1</v>
      </c>
      <c r="W122" s="236">
        <f>'Core Indicators'!EX122</f>
        <v>3</v>
      </c>
      <c r="X122" s="191">
        <f t="shared" si="54"/>
        <v>2</v>
      </c>
      <c r="Y122" s="236">
        <v>1</v>
      </c>
      <c r="Z122" s="191">
        <f t="shared" si="55"/>
        <v>2</v>
      </c>
      <c r="AA122" s="236">
        <f>'Core Indicators'!FF122</f>
        <v>2</v>
      </c>
      <c r="AB122" s="236">
        <f t="shared" si="56"/>
        <v>2</v>
      </c>
      <c r="AC122" s="11">
        <f>'Core Indicators'!GD122</f>
        <v>2</v>
      </c>
      <c r="AD122" s="11">
        <f>'Core Indicators'!GL122</f>
        <v>2</v>
      </c>
      <c r="AE122" s="11">
        <f>'Core Indicators'!GT122</f>
        <v>2</v>
      </c>
      <c r="AF122" s="11">
        <f>'Core Indicators'!HB122</f>
        <v>2</v>
      </c>
      <c r="AG122" s="11">
        <f t="shared" si="57"/>
        <v>2</v>
      </c>
      <c r="AH122" s="11">
        <f>'Core Indicators'!HJ122</f>
        <v>2</v>
      </c>
      <c r="AI122" s="11">
        <f>'Core Indicators'!HR122</f>
        <v>2</v>
      </c>
      <c r="AJ122" s="11">
        <f t="shared" si="58"/>
        <v>2</v>
      </c>
      <c r="AK122" s="11">
        <f>'Core Indicators'!HZ122</f>
        <v>2</v>
      </c>
      <c r="AL122" s="11">
        <f>'Core Indicators'!IH122</f>
        <v>2</v>
      </c>
      <c r="AM122" s="11">
        <f>'Core Indicators'!IP122</f>
        <v>2</v>
      </c>
      <c r="AN122" s="11">
        <f t="shared" si="59"/>
        <v>2</v>
      </c>
    </row>
    <row r="123" spans="1:40" x14ac:dyDescent="0.35">
      <c r="A123" s="236" t="str">
        <f>Lists!C:C</f>
        <v>PSE002</v>
      </c>
      <c r="B123" s="190">
        <f t="shared" si="45"/>
        <v>1.8</v>
      </c>
      <c r="C123" s="191">
        <f t="shared" si="46"/>
        <v>0</v>
      </c>
      <c r="D123" s="237">
        <f t="shared" si="47"/>
        <v>2</v>
      </c>
      <c r="E123" s="236">
        <f>'Core Indicators'!R123</f>
        <v>1</v>
      </c>
      <c r="F123" s="236">
        <f>'Core Indicators'!Z123</f>
        <v>2</v>
      </c>
      <c r="G123" s="191">
        <f t="shared" si="48"/>
        <v>1.5</v>
      </c>
      <c r="H123" s="236">
        <f>'Core Indicators'!AH123</f>
        <v>2</v>
      </c>
      <c r="I123" s="236">
        <f>'Core Indicators'!AP123</f>
        <v>3</v>
      </c>
      <c r="J123" s="236">
        <f>'Core Indicators'!BN123</f>
        <v>2</v>
      </c>
      <c r="K123" s="236">
        <f t="shared" si="49"/>
        <v>2.5</v>
      </c>
      <c r="L123" s="190">
        <f t="shared" si="50"/>
        <v>2.2999999999999998</v>
      </c>
      <c r="M123" s="237">
        <f t="shared" si="51"/>
        <v>2</v>
      </c>
      <c r="N123" s="238">
        <f>'Core Indicators'!DJ123</f>
        <v>2</v>
      </c>
      <c r="O123" s="238">
        <f>'Core Indicators'!DR123</f>
        <v>2</v>
      </c>
      <c r="P123" s="238">
        <f>'Core Indicators'!DZ123</f>
        <v>2</v>
      </c>
      <c r="Q123" s="238">
        <f>'Core Indicators'!EH123</f>
        <v>2</v>
      </c>
      <c r="R123" s="238">
        <f>'Core Indicators'!EP123</f>
        <v>2</v>
      </c>
      <c r="S123" s="191">
        <f t="shared" si="52"/>
        <v>1.3</v>
      </c>
      <c r="T123" s="191">
        <f t="shared" si="53"/>
        <v>1.1666666666666667</v>
      </c>
      <c r="U123" s="236">
        <v>1</v>
      </c>
      <c r="V123" s="236">
        <v>1</v>
      </c>
      <c r="W123" s="236">
        <f>'Core Indicators'!EX123</f>
        <v>2</v>
      </c>
      <c r="X123" s="191">
        <f t="shared" si="54"/>
        <v>1.5</v>
      </c>
      <c r="Y123" s="236">
        <v>1</v>
      </c>
      <c r="Z123" s="191">
        <f t="shared" si="55"/>
        <v>1.5</v>
      </c>
      <c r="AA123" s="236">
        <f>'Core Indicators'!FF123</f>
        <v>1</v>
      </c>
      <c r="AB123" s="236">
        <f t="shared" si="56"/>
        <v>2</v>
      </c>
      <c r="AC123" s="11">
        <f>'Core Indicators'!GD123</f>
        <v>2</v>
      </c>
      <c r="AD123" s="11">
        <f>'Core Indicators'!GL123</f>
        <v>2</v>
      </c>
      <c r="AE123" s="11">
        <f>'Core Indicators'!GT123</f>
        <v>2</v>
      </c>
      <c r="AF123" s="11">
        <f>'Core Indicators'!HB123</f>
        <v>2</v>
      </c>
      <c r="AG123" s="11">
        <f t="shared" si="57"/>
        <v>2</v>
      </c>
      <c r="AH123" s="11">
        <f>'Core Indicators'!HJ123</f>
        <v>2</v>
      </c>
      <c r="AI123" s="11">
        <f>'Core Indicators'!HR123</f>
        <v>2</v>
      </c>
      <c r="AJ123" s="11">
        <f t="shared" si="58"/>
        <v>2</v>
      </c>
      <c r="AK123" s="11">
        <f>'Core Indicators'!HZ123</f>
        <v>2</v>
      </c>
      <c r="AL123" s="11">
        <f>'Core Indicators'!IH123</f>
        <v>2</v>
      </c>
      <c r="AM123" s="11">
        <f>'Core Indicators'!IP123</f>
        <v>2</v>
      </c>
      <c r="AN123" s="11">
        <f t="shared" si="59"/>
        <v>2</v>
      </c>
    </row>
    <row r="124" spans="1:40" x14ac:dyDescent="0.35">
      <c r="A124" s="236" t="str">
        <f>Lists!C:C</f>
        <v>PSE003</v>
      </c>
      <c r="B124" s="190">
        <f t="shared" si="45"/>
        <v>1.4</v>
      </c>
      <c r="C124" s="191">
        <f t="shared" si="46"/>
        <v>0</v>
      </c>
      <c r="D124" s="237">
        <f t="shared" si="47"/>
        <v>1.5</v>
      </c>
      <c r="E124" s="236">
        <f>'Core Indicators'!R124</f>
        <v>1</v>
      </c>
      <c r="F124" s="236">
        <f>'Core Indicators'!Z124</f>
        <v>1</v>
      </c>
      <c r="G124" s="191">
        <f t="shared" si="48"/>
        <v>1</v>
      </c>
      <c r="H124" s="236">
        <f>'Core Indicators'!AH124</f>
        <v>1</v>
      </c>
      <c r="I124" s="236">
        <f>'Core Indicators'!AP124</f>
        <v>3</v>
      </c>
      <c r="J124" s="236">
        <f>'Core Indicators'!BN124</f>
        <v>2</v>
      </c>
      <c r="K124" s="236">
        <f t="shared" si="49"/>
        <v>2.5</v>
      </c>
      <c r="L124" s="190">
        <f t="shared" si="50"/>
        <v>1.8</v>
      </c>
      <c r="M124" s="237">
        <f t="shared" si="51"/>
        <v>1.4</v>
      </c>
      <c r="N124" s="238">
        <f>'Core Indicators'!DJ124</f>
        <v>2</v>
      </c>
      <c r="O124" s="238">
        <f>'Core Indicators'!DR124</f>
        <v>2</v>
      </c>
      <c r="P124" s="238">
        <f>'Core Indicators'!DZ124</f>
        <v>1</v>
      </c>
      <c r="Q124" s="238">
        <f>'Core Indicators'!EH124</f>
        <v>1</v>
      </c>
      <c r="R124" s="238">
        <f>'Core Indicators'!EP124</f>
        <v>1</v>
      </c>
      <c r="S124" s="191">
        <f t="shared" si="52"/>
        <v>1.3</v>
      </c>
      <c r="T124" s="191">
        <f t="shared" si="53"/>
        <v>1.1666666666666667</v>
      </c>
      <c r="U124" s="236">
        <v>1</v>
      </c>
      <c r="V124" s="236">
        <v>1</v>
      </c>
      <c r="W124" s="236">
        <f>'Core Indicators'!EX124</f>
        <v>2</v>
      </c>
      <c r="X124" s="191">
        <f t="shared" si="54"/>
        <v>1.5</v>
      </c>
      <c r="Y124" s="236">
        <v>1</v>
      </c>
      <c r="Z124" s="191">
        <f t="shared" si="55"/>
        <v>1.5</v>
      </c>
      <c r="AA124" s="236">
        <f>'Core Indicators'!FF124</f>
        <v>1</v>
      </c>
      <c r="AB124" s="236">
        <f t="shared" si="56"/>
        <v>2</v>
      </c>
      <c r="AC124" s="11">
        <f>'Core Indicators'!GD124</f>
        <v>2</v>
      </c>
      <c r="AD124" s="11">
        <f>'Core Indicators'!GL124</f>
        <v>2</v>
      </c>
      <c r="AE124" s="11">
        <f>'Core Indicators'!GT124</f>
        <v>2</v>
      </c>
      <c r="AF124" s="11">
        <f>'Core Indicators'!HB124</f>
        <v>2</v>
      </c>
      <c r="AG124" s="11">
        <f t="shared" si="57"/>
        <v>2</v>
      </c>
      <c r="AH124" s="11">
        <f>'Core Indicators'!HJ124</f>
        <v>2</v>
      </c>
      <c r="AI124" s="11">
        <f>'Core Indicators'!HR124</f>
        <v>2</v>
      </c>
      <c r="AJ124" s="11">
        <f t="shared" si="58"/>
        <v>2</v>
      </c>
      <c r="AK124" s="11">
        <f>'Core Indicators'!HZ124</f>
        <v>2</v>
      </c>
      <c r="AL124" s="11">
        <f>'Core Indicators'!IH124</f>
        <v>2</v>
      </c>
      <c r="AM124" s="11">
        <f>'Core Indicators'!IP124</f>
        <v>2</v>
      </c>
      <c r="AN124" s="11">
        <f t="shared" si="59"/>
        <v>2</v>
      </c>
    </row>
    <row r="125" spans="1:40" x14ac:dyDescent="0.35">
      <c r="A125" s="236" t="str">
        <f>Lists!C:C</f>
        <v>PSE004</v>
      </c>
      <c r="B125" s="190">
        <f t="shared" si="45"/>
        <v>1.6</v>
      </c>
      <c r="C125" s="191">
        <f t="shared" si="46"/>
        <v>0</v>
      </c>
      <c r="D125" s="237">
        <f t="shared" si="47"/>
        <v>1.3</v>
      </c>
      <c r="E125" s="236">
        <f>'Core Indicators'!R125</f>
        <v>1</v>
      </c>
      <c r="F125" s="236">
        <f>'Core Indicators'!Z125</f>
        <v>1</v>
      </c>
      <c r="G125" s="191">
        <f t="shared" si="48"/>
        <v>1</v>
      </c>
      <c r="H125" s="236">
        <f>'Core Indicators'!AH125</f>
        <v>2</v>
      </c>
      <c r="I125" s="236">
        <f>'Core Indicators'!AP125</f>
        <v>1</v>
      </c>
      <c r="J125" s="236">
        <f>'Core Indicators'!BN125</f>
        <v>1</v>
      </c>
      <c r="K125" s="236">
        <f t="shared" si="49"/>
        <v>1</v>
      </c>
      <c r="L125" s="190">
        <f t="shared" si="50"/>
        <v>1.5</v>
      </c>
      <c r="M125" s="237">
        <f t="shared" si="51"/>
        <v>2</v>
      </c>
      <c r="N125" s="238">
        <f>'Core Indicators'!DJ125</f>
        <v>2</v>
      </c>
      <c r="O125" s="238">
        <f>'Core Indicators'!DR125</f>
        <v>2</v>
      </c>
      <c r="P125" s="238">
        <f>'Core Indicators'!DZ125</f>
        <v>2</v>
      </c>
      <c r="Q125" s="238">
        <f>'Core Indicators'!EH125</f>
        <v>2</v>
      </c>
      <c r="R125" s="238">
        <f>'Core Indicators'!EP125</f>
        <v>2</v>
      </c>
      <c r="S125" s="191">
        <f t="shared" si="52"/>
        <v>1.3</v>
      </c>
      <c r="T125" s="191">
        <f t="shared" si="53"/>
        <v>1</v>
      </c>
      <c r="U125" s="236">
        <v>1</v>
      </c>
      <c r="V125" s="236">
        <v>1</v>
      </c>
      <c r="W125" s="236">
        <f>'Core Indicators'!EX125</f>
        <v>1</v>
      </c>
      <c r="X125" s="191">
        <f t="shared" si="54"/>
        <v>1</v>
      </c>
      <c r="Y125" s="236">
        <v>1</v>
      </c>
      <c r="Z125" s="191">
        <f t="shared" si="55"/>
        <v>1.5</v>
      </c>
      <c r="AA125" s="236">
        <f>'Core Indicators'!FF125</f>
        <v>1</v>
      </c>
      <c r="AB125" s="236">
        <f t="shared" si="56"/>
        <v>2</v>
      </c>
      <c r="AC125" s="11">
        <f>'Core Indicators'!GD125</f>
        <v>2</v>
      </c>
      <c r="AD125" s="11">
        <f>'Core Indicators'!GL125</f>
        <v>2</v>
      </c>
      <c r="AE125" s="11">
        <f>'Core Indicators'!GT125</f>
        <v>2</v>
      </c>
      <c r="AF125" s="11">
        <f>'Core Indicators'!HB125</f>
        <v>2</v>
      </c>
      <c r="AG125" s="11">
        <f t="shared" si="57"/>
        <v>2</v>
      </c>
      <c r="AH125" s="11">
        <f>'Core Indicators'!HJ125</f>
        <v>2</v>
      </c>
      <c r="AI125" s="11">
        <f>'Core Indicators'!HR125</f>
        <v>2</v>
      </c>
      <c r="AJ125" s="11">
        <f t="shared" si="58"/>
        <v>2</v>
      </c>
      <c r="AK125" s="11">
        <f>'Core Indicators'!HZ125</f>
        <v>2</v>
      </c>
      <c r="AL125" s="11">
        <f>'Core Indicators'!IH125</f>
        <v>2</v>
      </c>
      <c r="AM125" s="11">
        <f>'Core Indicators'!IP125</f>
        <v>2</v>
      </c>
      <c r="AN125" s="11">
        <f t="shared" si="59"/>
        <v>2</v>
      </c>
    </row>
    <row r="126" spans="1:40" x14ac:dyDescent="0.35">
      <c r="A126" s="236" t="str">
        <f>Lists!C:C</f>
        <v>REG001</v>
      </c>
      <c r="B126" s="190">
        <f t="shared" si="45"/>
        <v>1.1000000000000001</v>
      </c>
      <c r="C126" s="191">
        <f t="shared" si="46"/>
        <v>0</v>
      </c>
      <c r="D126" s="237">
        <f t="shared" si="47"/>
        <v>1.2</v>
      </c>
      <c r="E126" s="236">
        <f>'Core Indicators'!R126</f>
        <v>2</v>
      </c>
      <c r="F126" s="236">
        <f>'Core Indicators'!Z126</f>
        <v>1</v>
      </c>
      <c r="G126" s="191">
        <f t="shared" si="48"/>
        <v>1.5</v>
      </c>
      <c r="H126" s="236">
        <f>'Core Indicators'!AH126</f>
        <v>1</v>
      </c>
      <c r="I126" s="236">
        <f>'Core Indicators'!AP126</f>
        <v>1</v>
      </c>
      <c r="J126" s="236">
        <f>'Core Indicators'!BN126</f>
        <v>1</v>
      </c>
      <c r="K126" s="236">
        <f t="shared" si="49"/>
        <v>1</v>
      </c>
      <c r="L126" s="190">
        <f t="shared" si="50"/>
        <v>1</v>
      </c>
      <c r="M126" s="237">
        <f t="shared" si="51"/>
        <v>1</v>
      </c>
      <c r="N126" s="238">
        <f>'Core Indicators'!DJ126</f>
        <v>1</v>
      </c>
      <c r="O126" s="238">
        <f>'Core Indicators'!DR126</f>
        <v>1</v>
      </c>
      <c r="P126" s="238">
        <f>'Core Indicators'!DZ126</f>
        <v>1</v>
      </c>
      <c r="Q126" s="238">
        <f>'Core Indicators'!EH126</f>
        <v>1</v>
      </c>
      <c r="R126" s="238">
        <f>'Core Indicators'!EP126</f>
        <v>1</v>
      </c>
      <c r="S126" s="191">
        <f t="shared" si="52"/>
        <v>1.3</v>
      </c>
      <c r="T126" s="191">
        <f t="shared" si="53"/>
        <v>1</v>
      </c>
      <c r="U126" s="236">
        <v>1</v>
      </c>
      <c r="V126" s="236">
        <v>1</v>
      </c>
      <c r="W126" s="236">
        <f>'Core Indicators'!EX126</f>
        <v>1</v>
      </c>
      <c r="X126" s="191">
        <f t="shared" si="54"/>
        <v>1</v>
      </c>
      <c r="Y126" s="236">
        <v>1</v>
      </c>
      <c r="Z126" s="191">
        <f t="shared" si="55"/>
        <v>1.5</v>
      </c>
      <c r="AA126" s="236">
        <f>'Core Indicators'!FF126</f>
        <v>1</v>
      </c>
      <c r="AB126" s="236">
        <f t="shared" si="56"/>
        <v>2</v>
      </c>
      <c r="AC126" s="11">
        <f>'Core Indicators'!GD126</f>
        <v>2</v>
      </c>
      <c r="AD126" s="11">
        <f>'Core Indicators'!GL126</f>
        <v>2</v>
      </c>
      <c r="AE126" s="11">
        <f>'Core Indicators'!GT126</f>
        <v>2</v>
      </c>
      <c r="AF126" s="11">
        <f>'Core Indicators'!HB126</f>
        <v>2</v>
      </c>
      <c r="AG126" s="11">
        <f t="shared" si="57"/>
        <v>2</v>
      </c>
      <c r="AH126" s="11">
        <f>'Core Indicators'!HJ126</f>
        <v>2</v>
      </c>
      <c r="AI126" s="11">
        <f>'Core Indicators'!HR126</f>
        <v>2</v>
      </c>
      <c r="AJ126" s="11">
        <f t="shared" si="58"/>
        <v>2</v>
      </c>
      <c r="AK126" s="11">
        <f>'Core Indicators'!HZ126</f>
        <v>2</v>
      </c>
      <c r="AL126" s="11">
        <f>'Core Indicators'!IH126</f>
        <v>2</v>
      </c>
      <c r="AM126" s="11">
        <f>'Core Indicators'!IP126</f>
        <v>2</v>
      </c>
      <c r="AN126" s="11">
        <f t="shared" si="59"/>
        <v>2</v>
      </c>
    </row>
    <row r="127" spans="1:40" x14ac:dyDescent="0.35">
      <c r="A127" s="236" t="str">
        <f>Lists!C:C</f>
        <v>REG002</v>
      </c>
      <c r="B127" s="190">
        <f t="shared" si="45"/>
        <v>2.1</v>
      </c>
      <c r="C127" s="191">
        <f t="shared" si="46"/>
        <v>0</v>
      </c>
      <c r="D127" s="237">
        <f t="shared" si="47"/>
        <v>2</v>
      </c>
      <c r="E127" s="236">
        <f>'Core Indicators'!R127</f>
        <v>2</v>
      </c>
      <c r="F127" s="236">
        <f>'Core Indicators'!Z127</f>
        <v>2</v>
      </c>
      <c r="G127" s="191">
        <f t="shared" si="48"/>
        <v>2</v>
      </c>
      <c r="H127" s="236">
        <f>'Core Indicators'!AH127</f>
        <v>2</v>
      </c>
      <c r="I127" s="236">
        <f>'Core Indicators'!AP127</f>
        <v>2</v>
      </c>
      <c r="J127" s="236">
        <f>'Core Indicators'!BN127</f>
        <v>2</v>
      </c>
      <c r="K127" s="236">
        <f t="shared" si="49"/>
        <v>2</v>
      </c>
      <c r="L127" s="190">
        <f t="shared" si="50"/>
        <v>2</v>
      </c>
      <c r="M127" s="237">
        <f t="shared" si="51"/>
        <v>2.4</v>
      </c>
      <c r="N127" s="238">
        <f>'Core Indicators'!DJ127</f>
        <v>2</v>
      </c>
      <c r="O127" s="238">
        <f>'Core Indicators'!DR127</f>
        <v>2</v>
      </c>
      <c r="P127" s="238">
        <f>'Core Indicators'!DZ127</f>
        <v>2</v>
      </c>
      <c r="Q127" s="238">
        <f>'Core Indicators'!EH127</f>
        <v>3</v>
      </c>
      <c r="R127" s="238">
        <f>'Core Indicators'!EP127</f>
        <v>3</v>
      </c>
      <c r="S127" s="191">
        <f t="shared" si="52"/>
        <v>1.6</v>
      </c>
      <c r="T127" s="191">
        <f t="shared" si="53"/>
        <v>1.1666666666666667</v>
      </c>
      <c r="U127" s="236">
        <v>1</v>
      </c>
      <c r="V127" s="236">
        <v>1</v>
      </c>
      <c r="W127" s="236">
        <f>'Core Indicators'!EX127</f>
        <v>2</v>
      </c>
      <c r="X127" s="191">
        <f t="shared" si="54"/>
        <v>1.5</v>
      </c>
      <c r="Y127" s="236">
        <v>1</v>
      </c>
      <c r="Z127" s="191">
        <f t="shared" si="55"/>
        <v>2</v>
      </c>
      <c r="AA127" s="236">
        <f>'Core Indicators'!FF127</f>
        <v>2</v>
      </c>
      <c r="AB127" s="236">
        <f t="shared" si="56"/>
        <v>2</v>
      </c>
      <c r="AC127" s="11">
        <f>'Core Indicators'!GD127</f>
        <v>2</v>
      </c>
      <c r="AD127" s="11">
        <f>'Core Indicators'!GL127</f>
        <v>2</v>
      </c>
      <c r="AE127" s="11">
        <f>'Core Indicators'!GT127</f>
        <v>2</v>
      </c>
      <c r="AF127" s="11">
        <f>'Core Indicators'!HB127</f>
        <v>2</v>
      </c>
      <c r="AG127" s="11">
        <f t="shared" si="57"/>
        <v>2</v>
      </c>
      <c r="AH127" s="11">
        <f>'Core Indicators'!HJ127</f>
        <v>2</v>
      </c>
      <c r="AI127" s="11">
        <f>'Core Indicators'!HR127</f>
        <v>2</v>
      </c>
      <c r="AJ127" s="11">
        <f t="shared" si="58"/>
        <v>2</v>
      </c>
      <c r="AK127" s="11">
        <f>'Core Indicators'!HZ127</f>
        <v>2</v>
      </c>
      <c r="AL127" s="11">
        <f>'Core Indicators'!IH127</f>
        <v>2</v>
      </c>
      <c r="AM127" s="11">
        <f>'Core Indicators'!IP127</f>
        <v>2</v>
      </c>
      <c r="AN127" s="11">
        <f t="shared" si="59"/>
        <v>2</v>
      </c>
    </row>
    <row r="128" spans="1:40" x14ac:dyDescent="0.35">
      <c r="A128" s="236" t="str">
        <f>Lists!C:C</f>
        <v>REG004</v>
      </c>
      <c r="B128" s="190">
        <f t="shared" si="45"/>
        <v>2</v>
      </c>
      <c r="C128" s="191">
        <f t="shared" si="46"/>
        <v>0</v>
      </c>
      <c r="D128" s="237">
        <f t="shared" si="47"/>
        <v>2.2999999999999998</v>
      </c>
      <c r="E128" s="236">
        <f>'Core Indicators'!R128</f>
        <v>2</v>
      </c>
      <c r="F128" s="236">
        <f>'Core Indicators'!Z128</f>
        <v>2</v>
      </c>
      <c r="G128" s="191">
        <f t="shared" si="48"/>
        <v>2</v>
      </c>
      <c r="H128" s="236">
        <f>'Core Indicators'!AH128</f>
        <v>2</v>
      </c>
      <c r="I128" s="236">
        <f>'Core Indicators'!AP128</f>
        <v>3</v>
      </c>
      <c r="J128" s="236">
        <f>'Core Indicators'!BN128</f>
        <v>3</v>
      </c>
      <c r="K128" s="236">
        <f t="shared" si="49"/>
        <v>3</v>
      </c>
      <c r="L128" s="190">
        <f t="shared" si="50"/>
        <v>2.5</v>
      </c>
      <c r="M128" s="237">
        <f t="shared" si="51"/>
        <v>2</v>
      </c>
      <c r="N128" s="238">
        <f>'Core Indicators'!DJ128</f>
        <v>2</v>
      </c>
      <c r="O128" s="238">
        <f>'Core Indicators'!DR128</f>
        <v>2</v>
      </c>
      <c r="P128" s="238">
        <f>'Core Indicators'!DZ128</f>
        <v>2</v>
      </c>
      <c r="Q128" s="238">
        <f>'Core Indicators'!EH128</f>
        <v>2</v>
      </c>
      <c r="R128" s="238">
        <f>'Core Indicators'!EP128</f>
        <v>2</v>
      </c>
      <c r="S128" s="191">
        <f t="shared" si="52"/>
        <v>1.7</v>
      </c>
      <c r="T128" s="191">
        <f t="shared" si="53"/>
        <v>1.3333333333333333</v>
      </c>
      <c r="U128" s="236">
        <v>1</v>
      </c>
      <c r="V128" s="236">
        <v>1</v>
      </c>
      <c r="W128" s="236">
        <f>'Core Indicators'!EX128</f>
        <v>3</v>
      </c>
      <c r="X128" s="191">
        <f t="shared" si="54"/>
        <v>2</v>
      </c>
      <c r="Y128" s="236">
        <v>1</v>
      </c>
      <c r="Z128" s="191">
        <f t="shared" si="55"/>
        <v>2</v>
      </c>
      <c r="AA128" s="236">
        <f>'Core Indicators'!FF128</f>
        <v>2</v>
      </c>
      <c r="AB128" s="236">
        <f t="shared" si="56"/>
        <v>2</v>
      </c>
      <c r="AC128" s="11">
        <f>'Core Indicators'!GD128</f>
        <v>2</v>
      </c>
      <c r="AD128" s="11">
        <f>'Core Indicators'!GL128</f>
        <v>2</v>
      </c>
      <c r="AE128" s="11">
        <f>'Core Indicators'!GT128</f>
        <v>2</v>
      </c>
      <c r="AF128" s="11">
        <f>'Core Indicators'!HB128</f>
        <v>2</v>
      </c>
      <c r="AG128" s="11">
        <f t="shared" si="57"/>
        <v>2</v>
      </c>
      <c r="AH128" s="11">
        <f>'Core Indicators'!HJ128</f>
        <v>2</v>
      </c>
      <c r="AI128" s="11">
        <f>'Core Indicators'!HR128</f>
        <v>2</v>
      </c>
      <c r="AJ128" s="11">
        <f t="shared" si="58"/>
        <v>2</v>
      </c>
      <c r="AK128" s="11">
        <f>'Core Indicators'!HZ128</f>
        <v>2</v>
      </c>
      <c r="AL128" s="11">
        <f>'Core Indicators'!IH128</f>
        <v>2</v>
      </c>
      <c r="AM128" s="11">
        <f>'Core Indicators'!IP128</f>
        <v>2</v>
      </c>
      <c r="AN128" s="11">
        <f t="shared" si="59"/>
        <v>2</v>
      </c>
    </row>
    <row r="129" spans="1:40" x14ac:dyDescent="0.35">
      <c r="A129" s="236" t="str">
        <f>Lists!C:C</f>
        <v>REG006</v>
      </c>
      <c r="B129" s="190">
        <f t="shared" si="45"/>
        <v>2.1</v>
      </c>
      <c r="C129" s="191">
        <f t="shared" si="46"/>
        <v>0</v>
      </c>
      <c r="D129" s="237">
        <f t="shared" si="47"/>
        <v>2.2000000000000002</v>
      </c>
      <c r="E129" s="236">
        <f>'Core Indicators'!R129</f>
        <v>2</v>
      </c>
      <c r="F129" s="236">
        <f>'Core Indicators'!Z129</f>
        <v>2</v>
      </c>
      <c r="G129" s="191">
        <f t="shared" si="48"/>
        <v>2</v>
      </c>
      <c r="H129" s="236">
        <f>'Core Indicators'!AH129</f>
        <v>2</v>
      </c>
      <c r="I129" s="236">
        <f>'Core Indicators'!AP129</f>
        <v>2</v>
      </c>
      <c r="J129" s="236">
        <f>'Core Indicators'!BN129</f>
        <v>3</v>
      </c>
      <c r="K129" s="236">
        <f t="shared" si="49"/>
        <v>2.5</v>
      </c>
      <c r="L129" s="190">
        <f t="shared" si="50"/>
        <v>2.2999999999999998</v>
      </c>
      <c r="M129" s="237">
        <f t="shared" si="51"/>
        <v>2.4</v>
      </c>
      <c r="N129" s="238">
        <f>'Core Indicators'!DJ129</f>
        <v>2</v>
      </c>
      <c r="O129" s="238">
        <f>'Core Indicators'!DR129</f>
        <v>2</v>
      </c>
      <c r="P129" s="238">
        <f>'Core Indicators'!DZ129</f>
        <v>2</v>
      </c>
      <c r="Q129" s="238">
        <f>'Core Indicators'!EH129</f>
        <v>3</v>
      </c>
      <c r="R129" s="238">
        <f>'Core Indicators'!EP129</f>
        <v>3</v>
      </c>
      <c r="S129" s="191">
        <f t="shared" si="52"/>
        <v>1.7</v>
      </c>
      <c r="T129" s="191">
        <f t="shared" si="53"/>
        <v>1.3333333333333333</v>
      </c>
      <c r="U129" s="236">
        <v>1</v>
      </c>
      <c r="V129" s="236">
        <v>1</v>
      </c>
      <c r="W129" s="236">
        <f>'Core Indicators'!EX129</f>
        <v>3</v>
      </c>
      <c r="X129" s="191">
        <f t="shared" si="54"/>
        <v>2</v>
      </c>
      <c r="Y129" s="236">
        <v>1</v>
      </c>
      <c r="Z129" s="191">
        <f t="shared" si="55"/>
        <v>2</v>
      </c>
      <c r="AA129" s="236">
        <f>'Core Indicators'!FF129</f>
        <v>2</v>
      </c>
      <c r="AB129" s="236">
        <f t="shared" si="56"/>
        <v>2</v>
      </c>
      <c r="AC129" s="11">
        <f>'Core Indicators'!GD129</f>
        <v>2</v>
      </c>
      <c r="AD129" s="11">
        <f>'Core Indicators'!GL129</f>
        <v>2</v>
      </c>
      <c r="AE129" s="11">
        <f>'Core Indicators'!GT129</f>
        <v>2</v>
      </c>
      <c r="AF129" s="11">
        <f>'Core Indicators'!HB129</f>
        <v>2</v>
      </c>
      <c r="AG129" s="11">
        <f t="shared" si="57"/>
        <v>2</v>
      </c>
      <c r="AH129" s="11">
        <f>'Core Indicators'!HJ129</f>
        <v>2</v>
      </c>
      <c r="AI129" s="11">
        <f>'Core Indicators'!HR129</f>
        <v>2</v>
      </c>
      <c r="AJ129" s="11">
        <f t="shared" si="58"/>
        <v>2</v>
      </c>
      <c r="AK129" s="11">
        <f>'Core Indicators'!HZ129</f>
        <v>2</v>
      </c>
      <c r="AL129" s="11">
        <f>'Core Indicators'!IH129</f>
        <v>2</v>
      </c>
      <c r="AM129" s="11">
        <f>'Core Indicators'!IP129</f>
        <v>2</v>
      </c>
      <c r="AN129" s="11">
        <f t="shared" si="59"/>
        <v>2</v>
      </c>
    </row>
    <row r="130" spans="1:40" x14ac:dyDescent="0.35">
      <c r="A130" s="236" t="str">
        <f>Lists!C:C</f>
        <v>REG007</v>
      </c>
      <c r="B130" s="190">
        <f t="shared" si="45"/>
        <v>1.9</v>
      </c>
      <c r="C130" s="191">
        <f t="shared" si="46"/>
        <v>0</v>
      </c>
      <c r="D130" s="237">
        <f t="shared" si="47"/>
        <v>2.2000000000000002</v>
      </c>
      <c r="E130" s="236">
        <f>'Core Indicators'!R130</f>
        <v>2</v>
      </c>
      <c r="F130" s="236">
        <f>'Core Indicators'!Z130</f>
        <v>2</v>
      </c>
      <c r="G130" s="191">
        <f t="shared" si="48"/>
        <v>2</v>
      </c>
      <c r="H130" s="236">
        <f>'Core Indicators'!AH130</f>
        <v>2</v>
      </c>
      <c r="I130" s="236">
        <f>'Core Indicators'!AP130</f>
        <v>2</v>
      </c>
      <c r="J130" s="236">
        <f>'Core Indicators'!BN130</f>
        <v>3</v>
      </c>
      <c r="K130" s="236">
        <f t="shared" si="49"/>
        <v>2.5</v>
      </c>
      <c r="L130" s="190">
        <f t="shared" si="50"/>
        <v>2.2999999999999998</v>
      </c>
      <c r="M130" s="237">
        <f t="shared" si="51"/>
        <v>2</v>
      </c>
      <c r="N130" s="238">
        <f>'Core Indicators'!DJ130</f>
        <v>2</v>
      </c>
      <c r="O130" s="238">
        <f>'Core Indicators'!DR130</f>
        <v>2</v>
      </c>
      <c r="P130" s="238">
        <f>'Core Indicators'!DZ130</f>
        <v>2</v>
      </c>
      <c r="Q130" s="238">
        <f>'Core Indicators'!EH130</f>
        <v>2</v>
      </c>
      <c r="R130" s="238">
        <f>'Core Indicators'!EP130</f>
        <v>2</v>
      </c>
      <c r="S130" s="191">
        <f t="shared" si="52"/>
        <v>1.4</v>
      </c>
      <c r="T130" s="191">
        <f t="shared" si="53"/>
        <v>1.3333333333333333</v>
      </c>
      <c r="U130" s="236">
        <v>1</v>
      </c>
      <c r="V130" s="236">
        <v>1</v>
      </c>
      <c r="W130" s="236">
        <f>'Core Indicators'!EX130</f>
        <v>3</v>
      </c>
      <c r="X130" s="191">
        <f t="shared" si="54"/>
        <v>2</v>
      </c>
      <c r="Y130" s="236">
        <v>1</v>
      </c>
      <c r="Z130" s="191">
        <f t="shared" si="55"/>
        <v>1.5</v>
      </c>
      <c r="AA130" s="236">
        <f>'Core Indicators'!FF130</f>
        <v>1</v>
      </c>
      <c r="AB130" s="236">
        <f t="shared" si="56"/>
        <v>2</v>
      </c>
      <c r="AC130" s="11">
        <f>'Core Indicators'!GD130</f>
        <v>2</v>
      </c>
      <c r="AD130" s="11">
        <f>'Core Indicators'!GL130</f>
        <v>2</v>
      </c>
      <c r="AE130" s="11">
        <f>'Core Indicators'!GT130</f>
        <v>2</v>
      </c>
      <c r="AF130" s="11">
        <f>'Core Indicators'!HB130</f>
        <v>2</v>
      </c>
      <c r="AG130" s="11">
        <f t="shared" si="57"/>
        <v>2</v>
      </c>
      <c r="AH130" s="11">
        <f>'Core Indicators'!HJ130</f>
        <v>2</v>
      </c>
      <c r="AI130" s="11">
        <f>'Core Indicators'!HR130</f>
        <v>2</v>
      </c>
      <c r="AJ130" s="11">
        <f t="shared" si="58"/>
        <v>2</v>
      </c>
      <c r="AK130" s="11">
        <f>'Core Indicators'!HZ130</f>
        <v>2</v>
      </c>
      <c r="AL130" s="11">
        <f>'Core Indicators'!IH130</f>
        <v>2</v>
      </c>
      <c r="AM130" s="11">
        <f>'Core Indicators'!IP130</f>
        <v>2</v>
      </c>
      <c r="AN130" s="11">
        <f t="shared" si="59"/>
        <v>2</v>
      </c>
    </row>
    <row r="131" spans="1:40" x14ac:dyDescent="0.35">
      <c r="A131" s="236" t="str">
        <f>Lists!C:C</f>
        <v>REG008</v>
      </c>
      <c r="B131" s="190">
        <f t="shared" ref="B131:B162" si="60">IF(OR(M131="x",D131="x"),"x",ROUND((5-GEOMEAN(((5-D131)/5*4+1),((5-M131)/5*4+1),((5-M131)/5*4+1)))/4*3.5+S131*0.3,1))</f>
        <v>1.9</v>
      </c>
      <c r="C131" s="191">
        <f t="shared" ref="C131:C162" si="61">COUNTIF(E131:F131,"x")+COUNTIF(H131:I131,"x")+COUNTIF(J131:J131,"x")+COUNTIF(M131,"x")+COUNTIF(U131:W131,"x")+COUNTIF(Y131:AB131,"x")</f>
        <v>0</v>
      </c>
      <c r="D131" s="237">
        <f t="shared" ref="D131:D162" si="62">IF(OR(L131="x",G131="x"),"x",ROUND((5-GEOMEAN(((5-L131)/5*4+1),((5-L131)/5*4+1),((5-G131)/5*4+1)))/4*5,1))</f>
        <v>2.2000000000000002</v>
      </c>
      <c r="E131" s="236">
        <f>'Core Indicators'!R131</f>
        <v>2</v>
      </c>
      <c r="F131" s="236">
        <f>'Core Indicators'!Z131</f>
        <v>2</v>
      </c>
      <c r="G131" s="191">
        <f t="shared" ref="G131:G162" si="63">IF(AND(F131="x",E131="x"),"x",IF(OR(F131="x",E131="x"),AVERAGE(E131,F131),ROUND((10-GEOMEAN(((10-E131)/10*9+1),((10-F131)/10*9+1)))/9*10,1)))</f>
        <v>2</v>
      </c>
      <c r="H131" s="236">
        <f>'Core Indicators'!AH131</f>
        <v>2</v>
      </c>
      <c r="I131" s="236">
        <f>'Core Indicators'!AP131</f>
        <v>2</v>
      </c>
      <c r="J131" s="236">
        <f>'Core Indicators'!BN131</f>
        <v>3</v>
      </c>
      <c r="K131" s="236">
        <f t="shared" ref="K131:K162" si="64">IF(AND(J131="x",I131="x"),"x",IF(OR(J131="x",I131="x"),AVERAGE(I131,J131),ROUND((10-GEOMEAN(((10-I131)/10*9+1),((10-J131)/10*9+1)))/9*10,1)))</f>
        <v>2.5</v>
      </c>
      <c r="L131" s="190">
        <f t="shared" ref="L131:L162" si="65">IF(AND(H131="x",K131="x"),"x",IF(OR(H131="x",K131="x"),AVERAGE(H131,K131),ROUND((10-GEOMEAN(((10-H131)/10*9+1),((10-K131)/10*9+1)))/9*10,1)))</f>
        <v>2.2999999999999998</v>
      </c>
      <c r="M131" s="237">
        <f t="shared" ref="M131:M162" si="66">IF(N131="x","x",AVERAGE(N131:R131))</f>
        <v>2</v>
      </c>
      <c r="N131" s="238">
        <f>'Core Indicators'!DJ131</f>
        <v>2</v>
      </c>
      <c r="O131" s="238">
        <f>'Core Indicators'!DR131</f>
        <v>2</v>
      </c>
      <c r="P131" s="238">
        <f>'Core Indicators'!DZ131</f>
        <v>2</v>
      </c>
      <c r="Q131" s="238">
        <f>'Core Indicators'!EH131</f>
        <v>2</v>
      </c>
      <c r="R131" s="238">
        <f>'Core Indicators'!EP131</f>
        <v>2</v>
      </c>
      <c r="S131" s="191">
        <f t="shared" ref="S131:S162" si="67">IF(OR(Z131="x",T131="x"),T131,ROUND((10-GEOMEAN(((10-T131)/10*9+1),((10-Z131)/10*9+1)))/9*10,1))</f>
        <v>1.4</v>
      </c>
      <c r="T131" s="191">
        <f t="shared" ref="T131:T162" si="68">AVERAGE(U131,X131,Y131)</f>
        <v>1.3333333333333333</v>
      </c>
      <c r="U131" s="236">
        <v>1</v>
      </c>
      <c r="V131" s="236">
        <v>1</v>
      </c>
      <c r="W131" s="236">
        <f>'Core Indicators'!EX131</f>
        <v>3</v>
      </c>
      <c r="X131" s="191">
        <f t="shared" ref="X131:X162" si="69">AVERAGE(V131:W131)</f>
        <v>2</v>
      </c>
      <c r="Y131" s="236">
        <v>1</v>
      </c>
      <c r="Z131" s="191">
        <f t="shared" ref="Z131:Z162" si="70">IF(AND(AA131="x",AB131="x"),"x",AVERAGE(AA131:AB131))</f>
        <v>1.5</v>
      </c>
      <c r="AA131" s="236">
        <f>'Core Indicators'!FF131</f>
        <v>1</v>
      </c>
      <c r="AB131" s="236">
        <f t="shared" ref="AB131:AB162" si="71">IF(AND(AJ131="x",AN131="x",AG131="x"),"x",(AVERAGE(AJ131,AN131,AG131)))</f>
        <v>2</v>
      </c>
      <c r="AC131" s="11">
        <f>'Core Indicators'!GD131</f>
        <v>2</v>
      </c>
      <c r="AD131" s="11">
        <f>'Core Indicators'!GL131</f>
        <v>2</v>
      </c>
      <c r="AE131" s="11">
        <f>'Core Indicators'!GT131</f>
        <v>2</v>
      </c>
      <c r="AF131" s="11">
        <f>'Core Indicators'!HB131</f>
        <v>2</v>
      </c>
      <c r="AG131" s="11">
        <f t="shared" ref="AG131:AG162" si="72">IF(AND(AC131="x",AD131="x",AE131="x",AF131="x"),"x",AVERAGE(AC131:AF131))</f>
        <v>2</v>
      </c>
      <c r="AH131" s="11">
        <f>'Core Indicators'!HJ131</f>
        <v>2</v>
      </c>
      <c r="AI131" s="11">
        <f>'Core Indicators'!HR131</f>
        <v>2</v>
      </c>
      <c r="AJ131" s="11">
        <f t="shared" ref="AJ131:AJ162" si="73">IF(AND(AH131="x",AI131="x"),"x",AVERAGE(AH131:AI131))</f>
        <v>2</v>
      </c>
      <c r="AK131" s="11">
        <f>'Core Indicators'!HZ131</f>
        <v>2</v>
      </c>
      <c r="AL131" s="11">
        <f>'Core Indicators'!IH131</f>
        <v>2</v>
      </c>
      <c r="AM131" s="11">
        <f>'Core Indicators'!IP131</f>
        <v>2</v>
      </c>
      <c r="AN131" s="11">
        <f t="shared" ref="AN131:AN162" si="74">IF(AND(AK131="x",AL131="x",AM131="x"),"x",AVERAGE(AK131:AM131))</f>
        <v>2</v>
      </c>
    </row>
    <row r="132" spans="1:40" x14ac:dyDescent="0.35">
      <c r="A132" s="236" t="str">
        <f>Lists!C:C</f>
        <v>REG011</v>
      </c>
      <c r="B132" s="190">
        <f t="shared" si="60"/>
        <v>1.7</v>
      </c>
      <c r="C132" s="191">
        <f t="shared" si="61"/>
        <v>0</v>
      </c>
      <c r="D132" s="237">
        <f t="shared" si="62"/>
        <v>1.8</v>
      </c>
      <c r="E132" s="236">
        <f>'Core Indicators'!R132</f>
        <v>1</v>
      </c>
      <c r="F132" s="236">
        <f>'Core Indicators'!Z132</f>
        <v>2</v>
      </c>
      <c r="G132" s="191">
        <f t="shared" si="63"/>
        <v>1.5</v>
      </c>
      <c r="H132" s="236">
        <f>'Core Indicators'!AH132</f>
        <v>2</v>
      </c>
      <c r="I132" s="236">
        <f>'Core Indicators'!AP132</f>
        <v>2</v>
      </c>
      <c r="J132" s="236">
        <f>'Core Indicators'!BN132</f>
        <v>2</v>
      </c>
      <c r="K132" s="236">
        <f t="shared" si="64"/>
        <v>2</v>
      </c>
      <c r="L132" s="190">
        <f t="shared" si="65"/>
        <v>2</v>
      </c>
      <c r="M132" s="237">
        <f t="shared" si="66"/>
        <v>2</v>
      </c>
      <c r="N132" s="238">
        <f>'Core Indicators'!DJ132</f>
        <v>2</v>
      </c>
      <c r="O132" s="238">
        <f>'Core Indicators'!DR132</f>
        <v>2</v>
      </c>
      <c r="P132" s="238">
        <f>'Core Indicators'!DZ132</f>
        <v>2</v>
      </c>
      <c r="Q132" s="238">
        <f>'Core Indicators'!EH132</f>
        <v>2</v>
      </c>
      <c r="R132" s="238">
        <f>'Core Indicators'!EP132</f>
        <v>2</v>
      </c>
      <c r="S132" s="191">
        <f t="shared" si="67"/>
        <v>1.3</v>
      </c>
      <c r="T132" s="191">
        <f t="shared" si="68"/>
        <v>1.1666666666666667</v>
      </c>
      <c r="U132" s="236">
        <v>1</v>
      </c>
      <c r="V132" s="236">
        <v>1</v>
      </c>
      <c r="W132" s="236">
        <f>'Core Indicators'!EX132</f>
        <v>2</v>
      </c>
      <c r="X132" s="191">
        <f t="shared" si="69"/>
        <v>1.5</v>
      </c>
      <c r="Y132" s="236">
        <v>1</v>
      </c>
      <c r="Z132" s="191">
        <f t="shared" si="70"/>
        <v>1.5</v>
      </c>
      <c r="AA132" s="236">
        <f>'Core Indicators'!FF132</f>
        <v>1</v>
      </c>
      <c r="AB132" s="236">
        <f t="shared" si="71"/>
        <v>2</v>
      </c>
      <c r="AC132" s="11">
        <f>'Core Indicators'!GD132</f>
        <v>2</v>
      </c>
      <c r="AD132" s="11">
        <f>'Core Indicators'!GL132</f>
        <v>2</v>
      </c>
      <c r="AE132" s="11">
        <f>'Core Indicators'!GT132</f>
        <v>2</v>
      </c>
      <c r="AF132" s="11">
        <f>'Core Indicators'!HB132</f>
        <v>2</v>
      </c>
      <c r="AG132" s="11">
        <f t="shared" si="72"/>
        <v>2</v>
      </c>
      <c r="AH132" s="11">
        <f>'Core Indicators'!HJ132</f>
        <v>2</v>
      </c>
      <c r="AI132" s="11">
        <f>'Core Indicators'!HR132</f>
        <v>2</v>
      </c>
      <c r="AJ132" s="11">
        <f t="shared" si="73"/>
        <v>2</v>
      </c>
      <c r="AK132" s="11">
        <f>'Core Indicators'!HZ132</f>
        <v>2</v>
      </c>
      <c r="AL132" s="11">
        <f>'Core Indicators'!IH132</f>
        <v>2</v>
      </c>
      <c r="AM132" s="11">
        <f>'Core Indicators'!IP132</f>
        <v>2</v>
      </c>
      <c r="AN132" s="11">
        <f t="shared" si="74"/>
        <v>2</v>
      </c>
    </row>
    <row r="133" spans="1:40" x14ac:dyDescent="0.35">
      <c r="A133" s="236" t="str">
        <f>Lists!C:C</f>
        <v>REG012</v>
      </c>
      <c r="B133" s="190">
        <f t="shared" si="60"/>
        <v>1.6</v>
      </c>
      <c r="C133" s="191">
        <f t="shared" si="61"/>
        <v>0</v>
      </c>
      <c r="D133" s="237">
        <f t="shared" si="62"/>
        <v>2</v>
      </c>
      <c r="E133" s="236">
        <f>'Core Indicators'!R133</f>
        <v>2</v>
      </c>
      <c r="F133" s="236">
        <f>'Core Indicators'!Z133</f>
        <v>2</v>
      </c>
      <c r="G133" s="191">
        <f t="shared" si="63"/>
        <v>2</v>
      </c>
      <c r="H133" s="236">
        <f>'Core Indicators'!AH133</f>
        <v>2</v>
      </c>
      <c r="I133" s="236">
        <f>'Core Indicators'!AP133</f>
        <v>2</v>
      </c>
      <c r="J133" s="236">
        <f>'Core Indicators'!BN133</f>
        <v>2</v>
      </c>
      <c r="K133" s="236">
        <f t="shared" si="64"/>
        <v>2</v>
      </c>
      <c r="L133" s="190">
        <f t="shared" si="65"/>
        <v>2</v>
      </c>
      <c r="M133" s="237">
        <f t="shared" si="66"/>
        <v>1.6</v>
      </c>
      <c r="N133" s="238">
        <f>'Core Indicators'!DJ133</f>
        <v>2</v>
      </c>
      <c r="O133" s="238">
        <f>'Core Indicators'!DR133</f>
        <v>2</v>
      </c>
      <c r="P133" s="238">
        <f>'Core Indicators'!DZ133</f>
        <v>2</v>
      </c>
      <c r="Q133" s="238">
        <f>'Core Indicators'!EH133</f>
        <v>1</v>
      </c>
      <c r="R133" s="238">
        <f>'Core Indicators'!EP133</f>
        <v>1</v>
      </c>
      <c r="S133" s="191">
        <f t="shared" si="67"/>
        <v>1.3</v>
      </c>
      <c r="T133" s="191">
        <f t="shared" si="68"/>
        <v>1.1666666666666667</v>
      </c>
      <c r="U133" s="236">
        <v>1</v>
      </c>
      <c r="V133" s="236">
        <v>1</v>
      </c>
      <c r="W133" s="236">
        <f>'Core Indicators'!EX133</f>
        <v>2</v>
      </c>
      <c r="X133" s="191">
        <f t="shared" si="69"/>
        <v>1.5</v>
      </c>
      <c r="Y133" s="236">
        <v>1</v>
      </c>
      <c r="Z133" s="191">
        <f t="shared" si="70"/>
        <v>1.5</v>
      </c>
      <c r="AA133" s="236">
        <f>'Core Indicators'!FF133</f>
        <v>1</v>
      </c>
      <c r="AB133" s="236">
        <f t="shared" si="71"/>
        <v>2</v>
      </c>
      <c r="AC133" s="11">
        <f>'Core Indicators'!GD133</f>
        <v>2</v>
      </c>
      <c r="AD133" s="11">
        <f>'Core Indicators'!GL133</f>
        <v>2</v>
      </c>
      <c r="AE133" s="11">
        <f>'Core Indicators'!GT133</f>
        <v>2</v>
      </c>
      <c r="AF133" s="11">
        <f>'Core Indicators'!HB133</f>
        <v>2</v>
      </c>
      <c r="AG133" s="11">
        <f t="shared" si="72"/>
        <v>2</v>
      </c>
      <c r="AH133" s="11">
        <f>'Core Indicators'!HJ133</f>
        <v>2</v>
      </c>
      <c r="AI133" s="11">
        <f>'Core Indicators'!HR133</f>
        <v>2</v>
      </c>
      <c r="AJ133" s="11">
        <f t="shared" si="73"/>
        <v>2</v>
      </c>
      <c r="AK133" s="11">
        <f>'Core Indicators'!HZ133</f>
        <v>2</v>
      </c>
      <c r="AL133" s="11">
        <f>'Core Indicators'!IH133</f>
        <v>2</v>
      </c>
      <c r="AM133" s="11">
        <f>'Core Indicators'!IP133</f>
        <v>2</v>
      </c>
      <c r="AN133" s="11">
        <f t="shared" si="74"/>
        <v>2</v>
      </c>
    </row>
    <row r="134" spans="1:40" x14ac:dyDescent="0.35">
      <c r="A134" s="236" t="str">
        <f>Lists!C:C</f>
        <v>REG013</v>
      </c>
      <c r="B134" s="190">
        <f t="shared" si="60"/>
        <v>2</v>
      </c>
      <c r="C134" s="191">
        <f t="shared" si="61"/>
        <v>0</v>
      </c>
      <c r="D134" s="237">
        <f t="shared" si="62"/>
        <v>2</v>
      </c>
      <c r="E134" s="236">
        <f>'Core Indicators'!R134</f>
        <v>2</v>
      </c>
      <c r="F134" s="236">
        <f>'Core Indicators'!Z134</f>
        <v>2</v>
      </c>
      <c r="G134" s="191">
        <f t="shared" si="63"/>
        <v>2</v>
      </c>
      <c r="H134" s="236">
        <f>'Core Indicators'!AH134</f>
        <v>2</v>
      </c>
      <c r="I134" s="236">
        <f>'Core Indicators'!AP134</f>
        <v>2</v>
      </c>
      <c r="J134" s="236">
        <f>'Core Indicators'!BN134</f>
        <v>2</v>
      </c>
      <c r="K134" s="236">
        <f t="shared" si="64"/>
        <v>2</v>
      </c>
      <c r="L134" s="190">
        <f t="shared" si="65"/>
        <v>2</v>
      </c>
      <c r="M134" s="237">
        <f t="shared" si="66"/>
        <v>2</v>
      </c>
      <c r="N134" s="238">
        <f>'Core Indicators'!DJ134</f>
        <v>2</v>
      </c>
      <c r="O134" s="238">
        <f>'Core Indicators'!DR134</f>
        <v>2</v>
      </c>
      <c r="P134" s="238">
        <f>'Core Indicators'!DZ134</f>
        <v>2</v>
      </c>
      <c r="Q134" s="238">
        <f>'Core Indicators'!EH134</f>
        <v>2</v>
      </c>
      <c r="R134" s="238">
        <f>'Core Indicators'!EP134</f>
        <v>2</v>
      </c>
      <c r="S134" s="191">
        <f t="shared" si="67"/>
        <v>1.9</v>
      </c>
      <c r="T134" s="191">
        <f t="shared" si="68"/>
        <v>1.1666666666666667</v>
      </c>
      <c r="U134" s="236">
        <v>1</v>
      </c>
      <c r="V134" s="236">
        <v>1</v>
      </c>
      <c r="W134" s="236">
        <f>'Core Indicators'!EX134</f>
        <v>2</v>
      </c>
      <c r="X134" s="191">
        <f t="shared" si="69"/>
        <v>1.5</v>
      </c>
      <c r="Y134" s="236">
        <v>1</v>
      </c>
      <c r="Z134" s="191">
        <f t="shared" si="70"/>
        <v>2.5</v>
      </c>
      <c r="AA134" s="236">
        <f>'Core Indicators'!FF134</f>
        <v>3</v>
      </c>
      <c r="AB134" s="236">
        <f t="shared" si="71"/>
        <v>2</v>
      </c>
      <c r="AC134" s="11">
        <f>'Core Indicators'!GD134</f>
        <v>2</v>
      </c>
      <c r="AD134" s="11">
        <f>'Core Indicators'!GL134</f>
        <v>2</v>
      </c>
      <c r="AE134" s="11">
        <f>'Core Indicators'!GT134</f>
        <v>2</v>
      </c>
      <c r="AF134" s="11">
        <f>'Core Indicators'!HB134</f>
        <v>2</v>
      </c>
      <c r="AG134" s="11">
        <f t="shared" si="72"/>
        <v>2</v>
      </c>
      <c r="AH134" s="11">
        <f>'Core Indicators'!HJ134</f>
        <v>2</v>
      </c>
      <c r="AI134" s="11">
        <f>'Core Indicators'!HR134</f>
        <v>2</v>
      </c>
      <c r="AJ134" s="11">
        <f t="shared" si="73"/>
        <v>2</v>
      </c>
      <c r="AK134" s="11">
        <f>'Core Indicators'!HZ134</f>
        <v>2</v>
      </c>
      <c r="AL134" s="11">
        <f>'Core Indicators'!IH134</f>
        <v>2</v>
      </c>
      <c r="AM134" s="11">
        <f>'Core Indicators'!IP134</f>
        <v>2</v>
      </c>
      <c r="AN134" s="11">
        <f t="shared" si="74"/>
        <v>2</v>
      </c>
    </row>
    <row r="135" spans="1:40" x14ac:dyDescent="0.35">
      <c r="A135" s="236" t="str">
        <f>Lists!C:C</f>
        <v>REG014</v>
      </c>
      <c r="B135" s="190">
        <f t="shared" si="60"/>
        <v>1.9</v>
      </c>
      <c r="C135" s="191">
        <f t="shared" si="61"/>
        <v>0</v>
      </c>
      <c r="D135" s="237">
        <f t="shared" si="62"/>
        <v>2</v>
      </c>
      <c r="E135" s="236">
        <f>'Core Indicators'!R135</f>
        <v>2</v>
      </c>
      <c r="F135" s="236">
        <f>'Core Indicators'!Z135</f>
        <v>2</v>
      </c>
      <c r="G135" s="191">
        <f t="shared" si="63"/>
        <v>2</v>
      </c>
      <c r="H135" s="236">
        <f>'Core Indicators'!AH135</f>
        <v>2</v>
      </c>
      <c r="I135" s="236">
        <f>'Core Indicators'!AP135</f>
        <v>2</v>
      </c>
      <c r="J135" s="236">
        <f>'Core Indicators'!BN135</f>
        <v>2</v>
      </c>
      <c r="K135" s="236">
        <f t="shared" si="64"/>
        <v>2</v>
      </c>
      <c r="L135" s="190">
        <f t="shared" si="65"/>
        <v>2</v>
      </c>
      <c r="M135" s="237">
        <f t="shared" si="66"/>
        <v>2</v>
      </c>
      <c r="N135" s="238">
        <f>'Core Indicators'!DJ135</f>
        <v>2</v>
      </c>
      <c r="O135" s="238">
        <f>'Core Indicators'!DR135</f>
        <v>2</v>
      </c>
      <c r="P135" s="238">
        <f>'Core Indicators'!DZ135</f>
        <v>2</v>
      </c>
      <c r="Q135" s="238">
        <f>'Core Indicators'!EH135</f>
        <v>2</v>
      </c>
      <c r="R135" s="238">
        <f>'Core Indicators'!EP135</f>
        <v>2</v>
      </c>
      <c r="S135" s="191">
        <f t="shared" si="67"/>
        <v>1.6</v>
      </c>
      <c r="T135" s="191">
        <f t="shared" si="68"/>
        <v>1.1666666666666667</v>
      </c>
      <c r="U135" s="236">
        <v>1</v>
      </c>
      <c r="V135" s="236">
        <v>1</v>
      </c>
      <c r="W135" s="236">
        <f>'Core Indicators'!EX135</f>
        <v>2</v>
      </c>
      <c r="X135" s="191">
        <f t="shared" si="69"/>
        <v>1.5</v>
      </c>
      <c r="Y135" s="236">
        <v>1</v>
      </c>
      <c r="Z135" s="191">
        <f t="shared" si="70"/>
        <v>2</v>
      </c>
      <c r="AA135" s="236">
        <f>'Core Indicators'!FF135</f>
        <v>2</v>
      </c>
      <c r="AB135" s="236">
        <f t="shared" si="71"/>
        <v>2</v>
      </c>
      <c r="AC135" s="11">
        <f>'Core Indicators'!GD135</f>
        <v>2</v>
      </c>
      <c r="AD135" s="11">
        <f>'Core Indicators'!GL135</f>
        <v>2</v>
      </c>
      <c r="AE135" s="11">
        <f>'Core Indicators'!GT135</f>
        <v>2</v>
      </c>
      <c r="AF135" s="11">
        <f>'Core Indicators'!HB135</f>
        <v>2</v>
      </c>
      <c r="AG135" s="11">
        <f t="shared" si="72"/>
        <v>2</v>
      </c>
      <c r="AH135" s="11">
        <f>'Core Indicators'!HJ135</f>
        <v>2</v>
      </c>
      <c r="AI135" s="11">
        <f>'Core Indicators'!HR135</f>
        <v>2</v>
      </c>
      <c r="AJ135" s="11">
        <f t="shared" si="73"/>
        <v>2</v>
      </c>
      <c r="AK135" s="11">
        <f>'Core Indicators'!HZ135</f>
        <v>2</v>
      </c>
      <c r="AL135" s="11">
        <f>'Core Indicators'!IH135</f>
        <v>2</v>
      </c>
      <c r="AM135" s="11">
        <f>'Core Indicators'!IP135</f>
        <v>2</v>
      </c>
      <c r="AN135" s="11">
        <f t="shared" si="74"/>
        <v>2</v>
      </c>
    </row>
    <row r="136" spans="1:40" x14ac:dyDescent="0.35">
      <c r="A136" s="236" t="str">
        <f>Lists!C:C</f>
        <v>REG015</v>
      </c>
      <c r="B136" s="190">
        <f t="shared" si="60"/>
        <v>2.6</v>
      </c>
      <c r="C136" s="191">
        <f t="shared" si="61"/>
        <v>0</v>
      </c>
      <c r="D136" s="237">
        <f t="shared" si="62"/>
        <v>2.6</v>
      </c>
      <c r="E136" s="236">
        <f>'Core Indicators'!R136</f>
        <v>1</v>
      </c>
      <c r="F136" s="236">
        <f>'Core Indicators'!Z136</f>
        <v>2</v>
      </c>
      <c r="G136" s="191">
        <f t="shared" si="63"/>
        <v>1.5</v>
      </c>
      <c r="H136" s="236">
        <f>'Core Indicators'!AH136</f>
        <v>3</v>
      </c>
      <c r="I136" s="236">
        <f>'Core Indicators'!AP136</f>
        <v>3</v>
      </c>
      <c r="J136" s="236">
        <f>'Core Indicators'!BN136</f>
        <v>3</v>
      </c>
      <c r="K136" s="236">
        <f t="shared" si="64"/>
        <v>3</v>
      </c>
      <c r="L136" s="190">
        <f t="shared" si="65"/>
        <v>3</v>
      </c>
      <c r="M136" s="237">
        <f t="shared" si="66"/>
        <v>3</v>
      </c>
      <c r="N136" s="238">
        <f>'Core Indicators'!DJ136</f>
        <v>3</v>
      </c>
      <c r="O136" s="238">
        <f>'Core Indicators'!DR136</f>
        <v>3</v>
      </c>
      <c r="P136" s="238">
        <f>'Core Indicators'!DZ136</f>
        <v>3</v>
      </c>
      <c r="Q136" s="238">
        <f>'Core Indicators'!EH136</f>
        <v>3</v>
      </c>
      <c r="R136" s="238">
        <f>'Core Indicators'!EP136</f>
        <v>3</v>
      </c>
      <c r="S136" s="191">
        <f t="shared" si="67"/>
        <v>1.9</v>
      </c>
      <c r="T136" s="191">
        <f t="shared" si="68"/>
        <v>1.3333333333333333</v>
      </c>
      <c r="U136" s="236">
        <v>1</v>
      </c>
      <c r="V136" s="236">
        <v>1</v>
      </c>
      <c r="W136" s="236">
        <f>'Core Indicators'!EX136</f>
        <v>3</v>
      </c>
      <c r="X136" s="191">
        <f t="shared" si="69"/>
        <v>2</v>
      </c>
      <c r="Y136" s="236">
        <v>1</v>
      </c>
      <c r="Z136" s="191">
        <f t="shared" si="70"/>
        <v>2.5</v>
      </c>
      <c r="AA136" s="236">
        <f>'Core Indicators'!FF136</f>
        <v>3</v>
      </c>
      <c r="AB136" s="236">
        <f t="shared" si="71"/>
        <v>2</v>
      </c>
      <c r="AC136" s="11">
        <f>'Core Indicators'!GD136</f>
        <v>2</v>
      </c>
      <c r="AD136" s="11">
        <f>'Core Indicators'!GL136</f>
        <v>2</v>
      </c>
      <c r="AE136" s="11">
        <f>'Core Indicators'!GT136</f>
        <v>2</v>
      </c>
      <c r="AF136" s="11">
        <f>'Core Indicators'!HB136</f>
        <v>2</v>
      </c>
      <c r="AG136" s="11">
        <f t="shared" si="72"/>
        <v>2</v>
      </c>
      <c r="AH136" s="11">
        <f>'Core Indicators'!HJ136</f>
        <v>2</v>
      </c>
      <c r="AI136" s="11">
        <f>'Core Indicators'!HR136</f>
        <v>2</v>
      </c>
      <c r="AJ136" s="11">
        <f t="shared" si="73"/>
        <v>2</v>
      </c>
      <c r="AK136" s="11">
        <f>'Core Indicators'!HZ136</f>
        <v>2</v>
      </c>
      <c r="AL136" s="11">
        <f>'Core Indicators'!IH136</f>
        <v>2</v>
      </c>
      <c r="AM136" s="11">
        <f>'Core Indicators'!IP136</f>
        <v>2</v>
      </c>
      <c r="AN136" s="11">
        <f t="shared" si="74"/>
        <v>2</v>
      </c>
    </row>
    <row r="137" spans="1:40" x14ac:dyDescent="0.35">
      <c r="A137" s="236" t="str">
        <f>Lists!C:C</f>
        <v>ROU002</v>
      </c>
      <c r="B137" s="190">
        <f t="shared" si="60"/>
        <v>1.9</v>
      </c>
      <c r="C137" s="191">
        <f t="shared" si="61"/>
        <v>0</v>
      </c>
      <c r="D137" s="237">
        <f t="shared" si="62"/>
        <v>2</v>
      </c>
      <c r="E137" s="236">
        <f>'Core Indicators'!R137</f>
        <v>2</v>
      </c>
      <c r="F137" s="236">
        <f>'Core Indicators'!Z137</f>
        <v>2</v>
      </c>
      <c r="G137" s="191">
        <f t="shared" si="63"/>
        <v>2</v>
      </c>
      <c r="H137" s="236">
        <f>'Core Indicators'!AH137</f>
        <v>2</v>
      </c>
      <c r="I137" s="236">
        <f>'Core Indicators'!AP137</f>
        <v>2</v>
      </c>
      <c r="J137" s="236">
        <f>'Core Indicators'!BN137</f>
        <v>2</v>
      </c>
      <c r="K137" s="236">
        <f t="shared" si="64"/>
        <v>2</v>
      </c>
      <c r="L137" s="190">
        <f t="shared" si="65"/>
        <v>2</v>
      </c>
      <c r="M137" s="237">
        <f t="shared" si="66"/>
        <v>2</v>
      </c>
      <c r="N137" s="238">
        <f>'Core Indicators'!DJ137</f>
        <v>2</v>
      </c>
      <c r="O137" s="238">
        <f>'Core Indicators'!DR137</f>
        <v>2</v>
      </c>
      <c r="P137" s="238">
        <f>'Core Indicators'!DZ137</f>
        <v>2</v>
      </c>
      <c r="Q137" s="238">
        <f>'Core Indicators'!EH137</f>
        <v>2</v>
      </c>
      <c r="R137" s="238">
        <f>'Core Indicators'!EP137</f>
        <v>2</v>
      </c>
      <c r="S137" s="191">
        <f t="shared" si="67"/>
        <v>1.6</v>
      </c>
      <c r="T137" s="191">
        <f t="shared" si="68"/>
        <v>1.1666666666666667</v>
      </c>
      <c r="U137" s="236">
        <v>1</v>
      </c>
      <c r="V137" s="236">
        <v>1</v>
      </c>
      <c r="W137" s="236">
        <f>'Core Indicators'!EX137</f>
        <v>2</v>
      </c>
      <c r="X137" s="191">
        <f t="shared" si="69"/>
        <v>1.5</v>
      </c>
      <c r="Y137" s="236">
        <v>1</v>
      </c>
      <c r="Z137" s="191">
        <f t="shared" si="70"/>
        <v>2</v>
      </c>
      <c r="AA137" s="236">
        <f>'Core Indicators'!FF137</f>
        <v>2</v>
      </c>
      <c r="AB137" s="236">
        <f t="shared" si="71"/>
        <v>2</v>
      </c>
      <c r="AC137" s="11">
        <f>'Core Indicators'!GD137</f>
        <v>2</v>
      </c>
      <c r="AD137" s="11">
        <f>'Core Indicators'!GL137</f>
        <v>2</v>
      </c>
      <c r="AE137" s="11">
        <f>'Core Indicators'!GT137</f>
        <v>2</v>
      </c>
      <c r="AF137" s="11">
        <f>'Core Indicators'!HB137</f>
        <v>2</v>
      </c>
      <c r="AG137" s="11">
        <f t="shared" si="72"/>
        <v>2</v>
      </c>
      <c r="AH137" s="11">
        <f>'Core Indicators'!HJ137</f>
        <v>2</v>
      </c>
      <c r="AI137" s="11">
        <f>'Core Indicators'!HR137</f>
        <v>2</v>
      </c>
      <c r="AJ137" s="11">
        <f t="shared" si="73"/>
        <v>2</v>
      </c>
      <c r="AK137" s="11">
        <f>'Core Indicators'!HZ137</f>
        <v>2</v>
      </c>
      <c r="AL137" s="11">
        <f>'Core Indicators'!IH137</f>
        <v>2</v>
      </c>
      <c r="AM137" s="11">
        <f>'Core Indicators'!IP137</f>
        <v>2</v>
      </c>
      <c r="AN137" s="11">
        <f t="shared" si="74"/>
        <v>2</v>
      </c>
    </row>
    <row r="138" spans="1:40" x14ac:dyDescent="0.35">
      <c r="A138" s="236" t="str">
        <f>Lists!C:C</f>
        <v>RUS002</v>
      </c>
      <c r="B138" s="190">
        <f t="shared" si="60"/>
        <v>2.5</v>
      </c>
      <c r="C138" s="191">
        <f t="shared" si="61"/>
        <v>0</v>
      </c>
      <c r="D138" s="237">
        <f t="shared" si="62"/>
        <v>3</v>
      </c>
      <c r="E138" s="236">
        <f>'Core Indicators'!R138</f>
        <v>3</v>
      </c>
      <c r="F138" s="236">
        <f>'Core Indicators'!Z138</f>
        <v>3</v>
      </c>
      <c r="G138" s="191">
        <f t="shared" si="63"/>
        <v>3</v>
      </c>
      <c r="H138" s="236">
        <f>'Core Indicators'!AH138</f>
        <v>3</v>
      </c>
      <c r="I138" s="236">
        <f>'Core Indicators'!AP138</f>
        <v>3</v>
      </c>
      <c r="J138" s="236">
        <f>'Core Indicators'!BN138</f>
        <v>3</v>
      </c>
      <c r="K138" s="236">
        <f t="shared" si="64"/>
        <v>3</v>
      </c>
      <c r="L138" s="190">
        <f t="shared" si="65"/>
        <v>3</v>
      </c>
      <c r="M138" s="237">
        <f t="shared" si="66"/>
        <v>2.8</v>
      </c>
      <c r="N138" s="238">
        <f>'Core Indicators'!DJ138</f>
        <v>2</v>
      </c>
      <c r="O138" s="238">
        <f>'Core Indicators'!DR138</f>
        <v>3</v>
      </c>
      <c r="P138" s="238">
        <f>'Core Indicators'!DZ138</f>
        <v>3</v>
      </c>
      <c r="Q138" s="238">
        <f>'Core Indicators'!EH138</f>
        <v>3</v>
      </c>
      <c r="R138" s="238">
        <f>'Core Indicators'!EP138</f>
        <v>3</v>
      </c>
      <c r="S138" s="191">
        <f t="shared" si="67"/>
        <v>1.7</v>
      </c>
      <c r="T138" s="191">
        <f t="shared" si="68"/>
        <v>1.3333333333333333</v>
      </c>
      <c r="U138" s="236">
        <v>1</v>
      </c>
      <c r="V138" s="236">
        <v>1</v>
      </c>
      <c r="W138" s="236">
        <f>'Core Indicators'!EX138</f>
        <v>3</v>
      </c>
      <c r="X138" s="191">
        <f t="shared" si="69"/>
        <v>2</v>
      </c>
      <c r="Y138" s="236">
        <v>1</v>
      </c>
      <c r="Z138" s="191">
        <f t="shared" si="70"/>
        <v>2</v>
      </c>
      <c r="AA138" s="236">
        <f>'Core Indicators'!FF138</f>
        <v>2</v>
      </c>
      <c r="AB138" s="236">
        <f t="shared" si="71"/>
        <v>2</v>
      </c>
      <c r="AC138" s="11">
        <f>'Core Indicators'!GD138</f>
        <v>2</v>
      </c>
      <c r="AD138" s="11">
        <f>'Core Indicators'!GL138</f>
        <v>2</v>
      </c>
      <c r="AE138" s="11">
        <f>'Core Indicators'!GT138</f>
        <v>2</v>
      </c>
      <c r="AF138" s="11">
        <f>'Core Indicators'!HB138</f>
        <v>2</v>
      </c>
      <c r="AG138" s="11">
        <f t="shared" si="72"/>
        <v>2</v>
      </c>
      <c r="AH138" s="11">
        <f>'Core Indicators'!HJ138</f>
        <v>2</v>
      </c>
      <c r="AI138" s="11">
        <f>'Core Indicators'!HR138</f>
        <v>2</v>
      </c>
      <c r="AJ138" s="11">
        <f t="shared" si="73"/>
        <v>2</v>
      </c>
      <c r="AK138" s="11">
        <f>'Core Indicators'!HZ138</f>
        <v>2</v>
      </c>
      <c r="AL138" s="11">
        <f>'Core Indicators'!IH138</f>
        <v>2</v>
      </c>
      <c r="AM138" s="11">
        <f>'Core Indicators'!IP138</f>
        <v>2</v>
      </c>
      <c r="AN138" s="11">
        <f t="shared" si="74"/>
        <v>2</v>
      </c>
    </row>
    <row r="139" spans="1:40" x14ac:dyDescent="0.35">
      <c r="A139" s="236" t="str">
        <f>Lists!C:C</f>
        <v>RWA002</v>
      </c>
      <c r="B139" s="190">
        <f t="shared" si="60"/>
        <v>2.1</v>
      </c>
      <c r="C139" s="191">
        <f t="shared" si="61"/>
        <v>2</v>
      </c>
      <c r="D139" s="237">
        <f t="shared" si="62"/>
        <v>2.4</v>
      </c>
      <c r="E139" s="236">
        <f>'Core Indicators'!R139</f>
        <v>3</v>
      </c>
      <c r="F139" s="236">
        <f>'Core Indicators'!Z139</f>
        <v>3</v>
      </c>
      <c r="G139" s="191">
        <f t="shared" si="63"/>
        <v>3</v>
      </c>
      <c r="H139" s="236">
        <f>'Core Indicators'!AH139</f>
        <v>2</v>
      </c>
      <c r="I139" s="236">
        <f>'Core Indicators'!AP139</f>
        <v>2</v>
      </c>
      <c r="J139" s="236" t="str">
        <f>'Core Indicators'!BN139</f>
        <v>x</v>
      </c>
      <c r="K139" s="236">
        <f t="shared" si="64"/>
        <v>2</v>
      </c>
      <c r="L139" s="190">
        <f t="shared" si="65"/>
        <v>2</v>
      </c>
      <c r="M139" s="237">
        <f t="shared" si="66"/>
        <v>2.4</v>
      </c>
      <c r="N139" s="238">
        <f>'Core Indicators'!DJ139</f>
        <v>2</v>
      </c>
      <c r="O139" s="238">
        <f>'Core Indicators'!DR139</f>
        <v>2</v>
      </c>
      <c r="P139" s="238">
        <f>'Core Indicators'!DZ139</f>
        <v>2</v>
      </c>
      <c r="Q139" s="238">
        <f>'Core Indicators'!EH139</f>
        <v>3</v>
      </c>
      <c r="R139" s="238">
        <f>'Core Indicators'!EP139</f>
        <v>3</v>
      </c>
      <c r="S139" s="191">
        <f t="shared" si="67"/>
        <v>1.5</v>
      </c>
      <c r="T139" s="191">
        <f t="shared" si="68"/>
        <v>1</v>
      </c>
      <c r="U139" s="236">
        <v>1</v>
      </c>
      <c r="V139" s="236">
        <v>1</v>
      </c>
      <c r="W139" s="236" t="str">
        <f>'Core Indicators'!EX139</f>
        <v>x</v>
      </c>
      <c r="X139" s="191">
        <f t="shared" si="69"/>
        <v>1</v>
      </c>
      <c r="Y139" s="236">
        <v>1</v>
      </c>
      <c r="Z139" s="191">
        <f t="shared" si="70"/>
        <v>2</v>
      </c>
      <c r="AA139" s="236">
        <f>'Core Indicators'!FF139</f>
        <v>2</v>
      </c>
      <c r="AB139" s="236">
        <f t="shared" si="71"/>
        <v>2</v>
      </c>
      <c r="AC139" s="11">
        <f>'Core Indicators'!GD139</f>
        <v>2</v>
      </c>
      <c r="AD139" s="11">
        <f>'Core Indicators'!GL139</f>
        <v>2</v>
      </c>
      <c r="AE139" s="11">
        <f>'Core Indicators'!GT139</f>
        <v>2</v>
      </c>
      <c r="AF139" s="11">
        <f>'Core Indicators'!HB139</f>
        <v>2</v>
      </c>
      <c r="AG139" s="11">
        <f t="shared" si="72"/>
        <v>2</v>
      </c>
      <c r="AH139" s="11">
        <f>'Core Indicators'!HJ139</f>
        <v>2</v>
      </c>
      <c r="AI139" s="11">
        <f>'Core Indicators'!HR139</f>
        <v>2</v>
      </c>
      <c r="AJ139" s="11">
        <f t="shared" si="73"/>
        <v>2</v>
      </c>
      <c r="AK139" s="11">
        <f>'Core Indicators'!HZ139</f>
        <v>2</v>
      </c>
      <c r="AL139" s="11">
        <f>'Core Indicators'!IH139</f>
        <v>2</v>
      </c>
      <c r="AM139" s="11">
        <f>'Core Indicators'!IP139</f>
        <v>2</v>
      </c>
      <c r="AN139" s="11">
        <f t="shared" si="74"/>
        <v>2</v>
      </c>
    </row>
    <row r="140" spans="1:40" x14ac:dyDescent="0.35">
      <c r="A140" s="236" t="str">
        <f>Lists!C:C</f>
        <v>SDN001</v>
      </c>
      <c r="B140" s="190">
        <f t="shared" si="60"/>
        <v>2.2000000000000002</v>
      </c>
      <c r="C140" s="191">
        <f t="shared" si="61"/>
        <v>0</v>
      </c>
      <c r="D140" s="237">
        <f t="shared" si="62"/>
        <v>2</v>
      </c>
      <c r="E140" s="236">
        <f>'Core Indicators'!R140</f>
        <v>2</v>
      </c>
      <c r="F140" s="236">
        <f>'Core Indicators'!Z140</f>
        <v>2</v>
      </c>
      <c r="G140" s="191">
        <f t="shared" si="63"/>
        <v>2</v>
      </c>
      <c r="H140" s="236">
        <f>'Core Indicators'!AH140</f>
        <v>2</v>
      </c>
      <c r="I140" s="236">
        <f>'Core Indicators'!AP140</f>
        <v>2</v>
      </c>
      <c r="J140" s="236">
        <f>'Core Indicators'!BN140</f>
        <v>2</v>
      </c>
      <c r="K140" s="236">
        <f t="shared" si="64"/>
        <v>2</v>
      </c>
      <c r="L140" s="190">
        <f t="shared" si="65"/>
        <v>2</v>
      </c>
      <c r="M140" s="237">
        <f t="shared" si="66"/>
        <v>2.6</v>
      </c>
      <c r="N140" s="238">
        <f>'Core Indicators'!DJ140</f>
        <v>2</v>
      </c>
      <c r="O140" s="238">
        <f>'Core Indicators'!DR140</f>
        <v>2</v>
      </c>
      <c r="P140" s="238">
        <f>'Core Indicators'!DZ140</f>
        <v>3</v>
      </c>
      <c r="Q140" s="238">
        <f>'Core Indicators'!EH140</f>
        <v>3</v>
      </c>
      <c r="R140" s="238">
        <f>'Core Indicators'!EP140</f>
        <v>3</v>
      </c>
      <c r="S140" s="191">
        <f t="shared" si="67"/>
        <v>1.6</v>
      </c>
      <c r="T140" s="191">
        <f t="shared" si="68"/>
        <v>1.1666666666666667</v>
      </c>
      <c r="U140" s="236">
        <v>1</v>
      </c>
      <c r="V140" s="236">
        <v>1</v>
      </c>
      <c r="W140" s="236">
        <f>'Core Indicators'!EX140</f>
        <v>2</v>
      </c>
      <c r="X140" s="191">
        <f t="shared" si="69"/>
        <v>1.5</v>
      </c>
      <c r="Y140" s="236">
        <v>1</v>
      </c>
      <c r="Z140" s="191">
        <f t="shared" si="70"/>
        <v>2</v>
      </c>
      <c r="AA140" s="236">
        <f>'Core Indicators'!FF140</f>
        <v>2</v>
      </c>
      <c r="AB140" s="236">
        <f t="shared" si="71"/>
        <v>2</v>
      </c>
      <c r="AC140" s="11">
        <f>'Core Indicators'!GD140</f>
        <v>2</v>
      </c>
      <c r="AD140" s="11">
        <f>'Core Indicators'!GL140</f>
        <v>2</v>
      </c>
      <c r="AE140" s="11">
        <f>'Core Indicators'!GT140</f>
        <v>2</v>
      </c>
      <c r="AF140" s="11">
        <f>'Core Indicators'!HB140</f>
        <v>2</v>
      </c>
      <c r="AG140" s="11">
        <f t="shared" si="72"/>
        <v>2</v>
      </c>
      <c r="AH140" s="11">
        <f>'Core Indicators'!HJ140</f>
        <v>2</v>
      </c>
      <c r="AI140" s="11">
        <f>'Core Indicators'!HR140</f>
        <v>2</v>
      </c>
      <c r="AJ140" s="11">
        <f t="shared" si="73"/>
        <v>2</v>
      </c>
      <c r="AK140" s="11">
        <f>'Core Indicators'!HZ140</f>
        <v>2</v>
      </c>
      <c r="AL140" s="11">
        <f>'Core Indicators'!IH140</f>
        <v>2</v>
      </c>
      <c r="AM140" s="11">
        <f>'Core Indicators'!IP140</f>
        <v>2</v>
      </c>
      <c r="AN140" s="11">
        <f t="shared" si="74"/>
        <v>2</v>
      </c>
    </row>
    <row r="141" spans="1:40" x14ac:dyDescent="0.35">
      <c r="A141" s="236" t="str">
        <f>Lists!C:C</f>
        <v>SDN005</v>
      </c>
      <c r="B141" s="190">
        <f t="shared" si="60"/>
        <v>1.6</v>
      </c>
      <c r="C141" s="191">
        <f t="shared" si="61"/>
        <v>0</v>
      </c>
      <c r="D141" s="237">
        <f t="shared" si="62"/>
        <v>2</v>
      </c>
      <c r="E141" s="236">
        <f>'Core Indicators'!R141</f>
        <v>2</v>
      </c>
      <c r="F141" s="236">
        <f>'Core Indicators'!Z141</f>
        <v>2</v>
      </c>
      <c r="G141" s="191">
        <f t="shared" si="63"/>
        <v>2</v>
      </c>
      <c r="H141" s="236">
        <f>'Core Indicators'!AH141</f>
        <v>2</v>
      </c>
      <c r="I141" s="236">
        <f>'Core Indicators'!AP141</f>
        <v>2</v>
      </c>
      <c r="J141" s="236">
        <f>'Core Indicators'!BN141</f>
        <v>2</v>
      </c>
      <c r="K141" s="236">
        <f t="shared" si="64"/>
        <v>2</v>
      </c>
      <c r="L141" s="190">
        <f t="shared" si="65"/>
        <v>2</v>
      </c>
      <c r="M141" s="237">
        <f t="shared" si="66"/>
        <v>1.4</v>
      </c>
      <c r="N141" s="238">
        <f>'Core Indicators'!DJ141</f>
        <v>2</v>
      </c>
      <c r="O141" s="238">
        <f>'Core Indicators'!DR141</f>
        <v>2</v>
      </c>
      <c r="P141" s="238">
        <f>'Core Indicators'!DZ141</f>
        <v>1</v>
      </c>
      <c r="Q141" s="238">
        <f>'Core Indicators'!EH141</f>
        <v>1</v>
      </c>
      <c r="R141" s="238">
        <f>'Core Indicators'!EP141</f>
        <v>1</v>
      </c>
      <c r="S141" s="191">
        <f t="shared" si="67"/>
        <v>1.6</v>
      </c>
      <c r="T141" s="191">
        <f t="shared" si="68"/>
        <v>1.1666666666666667</v>
      </c>
      <c r="U141" s="236">
        <v>1</v>
      </c>
      <c r="V141" s="236">
        <v>1</v>
      </c>
      <c r="W141" s="236">
        <f>'Core Indicators'!EX141</f>
        <v>2</v>
      </c>
      <c r="X141" s="191">
        <f t="shared" si="69"/>
        <v>1.5</v>
      </c>
      <c r="Y141" s="236">
        <v>1</v>
      </c>
      <c r="Z141" s="191">
        <f t="shared" si="70"/>
        <v>2</v>
      </c>
      <c r="AA141" s="236">
        <f>'Core Indicators'!FF141</f>
        <v>2</v>
      </c>
      <c r="AB141" s="236">
        <f t="shared" si="71"/>
        <v>2</v>
      </c>
      <c r="AC141" s="11">
        <f>'Core Indicators'!GD141</f>
        <v>2</v>
      </c>
      <c r="AD141" s="11">
        <f>'Core Indicators'!GL141</f>
        <v>2</v>
      </c>
      <c r="AE141" s="11">
        <f>'Core Indicators'!GT141</f>
        <v>2</v>
      </c>
      <c r="AF141" s="11">
        <f>'Core Indicators'!HB141</f>
        <v>2</v>
      </c>
      <c r="AG141" s="11">
        <f t="shared" si="72"/>
        <v>2</v>
      </c>
      <c r="AH141" s="11">
        <f>'Core Indicators'!HJ141</f>
        <v>2</v>
      </c>
      <c r="AI141" s="11">
        <f>'Core Indicators'!HR141</f>
        <v>2</v>
      </c>
      <c r="AJ141" s="11">
        <f t="shared" si="73"/>
        <v>2</v>
      </c>
      <c r="AK141" s="11">
        <f>'Core Indicators'!HZ141</f>
        <v>2</v>
      </c>
      <c r="AL141" s="11">
        <f>'Core Indicators'!IH141</f>
        <v>2</v>
      </c>
      <c r="AM141" s="11">
        <f>'Core Indicators'!IP141</f>
        <v>2</v>
      </c>
      <c r="AN141" s="11">
        <f t="shared" si="74"/>
        <v>2</v>
      </c>
    </row>
    <row r="142" spans="1:40" x14ac:dyDescent="0.35">
      <c r="A142" s="236" t="str">
        <f>Lists!C:C</f>
        <v>SEN002</v>
      </c>
      <c r="B142" s="190">
        <f t="shared" si="60"/>
        <v>1.1000000000000001</v>
      </c>
      <c r="C142" s="191">
        <f t="shared" si="61"/>
        <v>0</v>
      </c>
      <c r="D142" s="237">
        <f t="shared" si="62"/>
        <v>1</v>
      </c>
      <c r="E142" s="236">
        <f>'Core Indicators'!R142</f>
        <v>1</v>
      </c>
      <c r="F142" s="236">
        <f>'Core Indicators'!Z142</f>
        <v>1</v>
      </c>
      <c r="G142" s="191">
        <f t="shared" si="63"/>
        <v>1</v>
      </c>
      <c r="H142" s="236">
        <f>'Core Indicators'!AH142</f>
        <v>1</v>
      </c>
      <c r="I142" s="236">
        <f>'Core Indicators'!AP142</f>
        <v>1</v>
      </c>
      <c r="J142" s="236">
        <f>'Core Indicators'!BN142</f>
        <v>1</v>
      </c>
      <c r="K142" s="236">
        <f t="shared" si="64"/>
        <v>1</v>
      </c>
      <c r="L142" s="190">
        <f t="shared" si="65"/>
        <v>1</v>
      </c>
      <c r="M142" s="237">
        <f t="shared" si="66"/>
        <v>1</v>
      </c>
      <c r="N142" s="238">
        <f>'Core Indicators'!DJ142</f>
        <v>1</v>
      </c>
      <c r="O142" s="238">
        <f>'Core Indicators'!DR142</f>
        <v>1</v>
      </c>
      <c r="P142" s="238">
        <f>'Core Indicators'!DZ142</f>
        <v>1</v>
      </c>
      <c r="Q142" s="238">
        <f>'Core Indicators'!EH142</f>
        <v>1</v>
      </c>
      <c r="R142" s="238">
        <f>'Core Indicators'!EP142</f>
        <v>1</v>
      </c>
      <c r="S142" s="191">
        <f t="shared" si="67"/>
        <v>1.3</v>
      </c>
      <c r="T142" s="191">
        <f t="shared" si="68"/>
        <v>1</v>
      </c>
      <c r="U142" s="236">
        <v>1</v>
      </c>
      <c r="V142" s="236">
        <v>1</v>
      </c>
      <c r="W142" s="236">
        <f>'Core Indicators'!EX142</f>
        <v>1</v>
      </c>
      <c r="X142" s="191">
        <f t="shared" si="69"/>
        <v>1</v>
      </c>
      <c r="Y142" s="236">
        <v>1</v>
      </c>
      <c r="Z142" s="191">
        <f t="shared" si="70"/>
        <v>1.5</v>
      </c>
      <c r="AA142" s="236">
        <f>'Core Indicators'!FF142</f>
        <v>1</v>
      </c>
      <c r="AB142" s="236">
        <f t="shared" si="71"/>
        <v>2</v>
      </c>
      <c r="AC142" s="11">
        <f>'Core Indicators'!GD142</f>
        <v>2</v>
      </c>
      <c r="AD142" s="11">
        <f>'Core Indicators'!GL142</f>
        <v>2</v>
      </c>
      <c r="AE142" s="11">
        <f>'Core Indicators'!GT142</f>
        <v>2</v>
      </c>
      <c r="AF142" s="11">
        <f>'Core Indicators'!HB142</f>
        <v>2</v>
      </c>
      <c r="AG142" s="11">
        <f t="shared" si="72"/>
        <v>2</v>
      </c>
      <c r="AH142" s="11">
        <f>'Core Indicators'!HJ142</f>
        <v>2</v>
      </c>
      <c r="AI142" s="11">
        <f>'Core Indicators'!HR142</f>
        <v>2</v>
      </c>
      <c r="AJ142" s="11">
        <f t="shared" si="73"/>
        <v>2</v>
      </c>
      <c r="AK142" s="11">
        <f>'Core Indicators'!HZ142</f>
        <v>2</v>
      </c>
      <c r="AL142" s="11">
        <f>'Core Indicators'!IH142</f>
        <v>2</v>
      </c>
      <c r="AM142" s="11">
        <f>'Core Indicators'!IP142</f>
        <v>2</v>
      </c>
      <c r="AN142" s="11">
        <f t="shared" si="74"/>
        <v>2</v>
      </c>
    </row>
    <row r="143" spans="1:40" x14ac:dyDescent="0.35">
      <c r="A143" s="236" t="str">
        <f>Lists!C:C</f>
        <v>SLV001</v>
      </c>
      <c r="B143" s="190">
        <f t="shared" si="60"/>
        <v>2</v>
      </c>
      <c r="C143" s="191">
        <f t="shared" si="61"/>
        <v>0</v>
      </c>
      <c r="D143" s="237">
        <f t="shared" si="62"/>
        <v>2.2999999999999998</v>
      </c>
      <c r="E143" s="236">
        <f>'Core Indicators'!R143</f>
        <v>2</v>
      </c>
      <c r="F143" s="236">
        <f>'Core Indicators'!Z143</f>
        <v>2</v>
      </c>
      <c r="G143" s="191">
        <f t="shared" si="63"/>
        <v>2</v>
      </c>
      <c r="H143" s="236">
        <f>'Core Indicators'!AH143</f>
        <v>2</v>
      </c>
      <c r="I143" s="236">
        <f>'Core Indicators'!AP143</f>
        <v>3</v>
      </c>
      <c r="J143" s="236">
        <f>'Core Indicators'!BN143</f>
        <v>3</v>
      </c>
      <c r="K143" s="236">
        <f t="shared" si="64"/>
        <v>3</v>
      </c>
      <c r="L143" s="190">
        <f t="shared" si="65"/>
        <v>2.5</v>
      </c>
      <c r="M143" s="237">
        <f t="shared" si="66"/>
        <v>2</v>
      </c>
      <c r="N143" s="238">
        <f>'Core Indicators'!DJ143</f>
        <v>2</v>
      </c>
      <c r="O143" s="238">
        <f>'Core Indicators'!DR143</f>
        <v>2</v>
      </c>
      <c r="P143" s="238">
        <f>'Core Indicators'!DZ143</f>
        <v>2</v>
      </c>
      <c r="Q143" s="238">
        <f>'Core Indicators'!EH143</f>
        <v>2</v>
      </c>
      <c r="R143" s="238">
        <f>'Core Indicators'!EP143</f>
        <v>2</v>
      </c>
      <c r="S143" s="191">
        <f t="shared" si="67"/>
        <v>1.7</v>
      </c>
      <c r="T143" s="191">
        <f t="shared" si="68"/>
        <v>1.3333333333333333</v>
      </c>
      <c r="U143" s="236">
        <v>1</v>
      </c>
      <c r="V143" s="236">
        <v>1</v>
      </c>
      <c r="W143" s="236">
        <f>'Core Indicators'!EX143</f>
        <v>3</v>
      </c>
      <c r="X143" s="191">
        <f t="shared" si="69"/>
        <v>2</v>
      </c>
      <c r="Y143" s="236">
        <v>1</v>
      </c>
      <c r="Z143" s="191">
        <f t="shared" si="70"/>
        <v>2</v>
      </c>
      <c r="AA143" s="236">
        <f>'Core Indicators'!FF143</f>
        <v>2</v>
      </c>
      <c r="AB143" s="236">
        <f t="shared" si="71"/>
        <v>2</v>
      </c>
      <c r="AC143" s="11">
        <f>'Core Indicators'!GD143</f>
        <v>2</v>
      </c>
      <c r="AD143" s="11">
        <f>'Core Indicators'!GL143</f>
        <v>2</v>
      </c>
      <c r="AE143" s="11">
        <f>'Core Indicators'!GT143</f>
        <v>2</v>
      </c>
      <c r="AF143" s="11">
        <f>'Core Indicators'!HB143</f>
        <v>2</v>
      </c>
      <c r="AG143" s="11">
        <f t="shared" si="72"/>
        <v>2</v>
      </c>
      <c r="AH143" s="11">
        <f>'Core Indicators'!HJ143</f>
        <v>2</v>
      </c>
      <c r="AI143" s="11">
        <f>'Core Indicators'!HR143</f>
        <v>2</v>
      </c>
      <c r="AJ143" s="11">
        <f t="shared" si="73"/>
        <v>2</v>
      </c>
      <c r="AK143" s="11">
        <f>'Core Indicators'!HZ143</f>
        <v>2</v>
      </c>
      <c r="AL143" s="11">
        <f>'Core Indicators'!IH143</f>
        <v>2</v>
      </c>
      <c r="AM143" s="11">
        <f>'Core Indicators'!IP143</f>
        <v>2</v>
      </c>
      <c r="AN143" s="11">
        <f t="shared" si="74"/>
        <v>2</v>
      </c>
    </row>
    <row r="144" spans="1:40" x14ac:dyDescent="0.35">
      <c r="A144" s="236" t="str">
        <f>Lists!C:C</f>
        <v>SOM001</v>
      </c>
      <c r="B144" s="190">
        <f t="shared" si="60"/>
        <v>1.8</v>
      </c>
      <c r="C144" s="191">
        <f t="shared" si="61"/>
        <v>0</v>
      </c>
      <c r="D144" s="237">
        <f t="shared" si="62"/>
        <v>2</v>
      </c>
      <c r="E144" s="236">
        <f>'Core Indicators'!R144</f>
        <v>1</v>
      </c>
      <c r="F144" s="236">
        <f>'Core Indicators'!Z144</f>
        <v>2</v>
      </c>
      <c r="G144" s="191">
        <f t="shared" si="63"/>
        <v>1.5</v>
      </c>
      <c r="H144" s="236">
        <f>'Core Indicators'!AH144</f>
        <v>2</v>
      </c>
      <c r="I144" s="236">
        <f>'Core Indicators'!AP144</f>
        <v>3</v>
      </c>
      <c r="J144" s="236">
        <f>'Core Indicators'!BN144</f>
        <v>2</v>
      </c>
      <c r="K144" s="236">
        <f t="shared" si="64"/>
        <v>2.5</v>
      </c>
      <c r="L144" s="190">
        <f t="shared" si="65"/>
        <v>2.2999999999999998</v>
      </c>
      <c r="M144" s="237">
        <f t="shared" si="66"/>
        <v>2</v>
      </c>
      <c r="N144" s="238">
        <f>'Core Indicators'!DJ144</f>
        <v>2</v>
      </c>
      <c r="O144" s="238">
        <f>'Core Indicators'!DR144</f>
        <v>2</v>
      </c>
      <c r="P144" s="238">
        <f>'Core Indicators'!DZ144</f>
        <v>2</v>
      </c>
      <c r="Q144" s="238">
        <f>'Core Indicators'!EH144</f>
        <v>2</v>
      </c>
      <c r="R144" s="238">
        <f>'Core Indicators'!EP144</f>
        <v>2</v>
      </c>
      <c r="S144" s="191">
        <f t="shared" si="67"/>
        <v>1.3</v>
      </c>
      <c r="T144" s="191">
        <f t="shared" si="68"/>
        <v>1.1666666666666667</v>
      </c>
      <c r="U144" s="236">
        <v>1</v>
      </c>
      <c r="V144" s="236">
        <v>1</v>
      </c>
      <c r="W144" s="236">
        <f>'Core Indicators'!EX144</f>
        <v>2</v>
      </c>
      <c r="X144" s="191">
        <f t="shared" si="69"/>
        <v>1.5</v>
      </c>
      <c r="Y144" s="236">
        <v>1</v>
      </c>
      <c r="Z144" s="191">
        <f t="shared" si="70"/>
        <v>1.5</v>
      </c>
      <c r="AA144" s="236">
        <f>'Core Indicators'!FF144</f>
        <v>1</v>
      </c>
      <c r="AB144" s="236">
        <f t="shared" si="71"/>
        <v>2</v>
      </c>
      <c r="AC144" s="11">
        <f>'Core Indicators'!GD144</f>
        <v>2</v>
      </c>
      <c r="AD144" s="11">
        <f>'Core Indicators'!GL144</f>
        <v>2</v>
      </c>
      <c r="AE144" s="11">
        <f>'Core Indicators'!GT144</f>
        <v>2</v>
      </c>
      <c r="AF144" s="11">
        <f>'Core Indicators'!HB144</f>
        <v>2</v>
      </c>
      <c r="AG144" s="11">
        <f t="shared" si="72"/>
        <v>2</v>
      </c>
      <c r="AH144" s="11">
        <f>'Core Indicators'!HJ144</f>
        <v>2</v>
      </c>
      <c r="AI144" s="11">
        <f>'Core Indicators'!HR144</f>
        <v>2</v>
      </c>
      <c r="AJ144" s="11">
        <f t="shared" si="73"/>
        <v>2</v>
      </c>
      <c r="AK144" s="11">
        <f>'Core Indicators'!HZ144</f>
        <v>2</v>
      </c>
      <c r="AL144" s="11">
        <f>'Core Indicators'!IH144</f>
        <v>2</v>
      </c>
      <c r="AM144" s="11">
        <f>'Core Indicators'!IP144</f>
        <v>2</v>
      </c>
      <c r="AN144" s="11">
        <f t="shared" si="74"/>
        <v>2</v>
      </c>
    </row>
    <row r="145" spans="1:40" x14ac:dyDescent="0.35">
      <c r="A145" s="236" t="str">
        <f>Lists!C:C</f>
        <v>SOM002</v>
      </c>
      <c r="B145" s="190">
        <f t="shared" si="60"/>
        <v>2</v>
      </c>
      <c r="C145" s="191">
        <f t="shared" si="61"/>
        <v>0</v>
      </c>
      <c r="D145" s="237">
        <f t="shared" si="62"/>
        <v>2.4</v>
      </c>
      <c r="E145" s="236">
        <f>'Core Indicators'!R145</f>
        <v>2</v>
      </c>
      <c r="F145" s="236">
        <f>'Core Indicators'!Z145</f>
        <v>3</v>
      </c>
      <c r="G145" s="191">
        <f t="shared" si="63"/>
        <v>2.5</v>
      </c>
      <c r="H145" s="236">
        <f>'Core Indicators'!AH145</f>
        <v>2</v>
      </c>
      <c r="I145" s="236">
        <f>'Core Indicators'!AP145</f>
        <v>2</v>
      </c>
      <c r="J145" s="236">
        <f>'Core Indicators'!BN145</f>
        <v>3</v>
      </c>
      <c r="K145" s="236">
        <f t="shared" si="64"/>
        <v>2.5</v>
      </c>
      <c r="L145" s="190">
        <f t="shared" si="65"/>
        <v>2.2999999999999998</v>
      </c>
      <c r="M145" s="237">
        <f t="shared" si="66"/>
        <v>2</v>
      </c>
      <c r="N145" s="238">
        <f>'Core Indicators'!DJ145</f>
        <v>2</v>
      </c>
      <c r="O145" s="238">
        <f>'Core Indicators'!DR145</f>
        <v>2</v>
      </c>
      <c r="P145" s="238">
        <f>'Core Indicators'!DZ145</f>
        <v>2</v>
      </c>
      <c r="Q145" s="238">
        <f>'Core Indicators'!EH145</f>
        <v>2</v>
      </c>
      <c r="R145" s="238">
        <f>'Core Indicators'!EP145</f>
        <v>2</v>
      </c>
      <c r="S145" s="191">
        <f t="shared" si="67"/>
        <v>1.6</v>
      </c>
      <c r="T145" s="191">
        <f t="shared" si="68"/>
        <v>1.1666666666666667</v>
      </c>
      <c r="U145" s="236">
        <v>1</v>
      </c>
      <c r="V145" s="236">
        <v>1</v>
      </c>
      <c r="W145" s="236">
        <f>'Core Indicators'!EX145</f>
        <v>2</v>
      </c>
      <c r="X145" s="191">
        <f t="shared" si="69"/>
        <v>1.5</v>
      </c>
      <c r="Y145" s="236">
        <v>1</v>
      </c>
      <c r="Z145" s="191">
        <f t="shared" si="70"/>
        <v>2</v>
      </c>
      <c r="AA145" s="236">
        <f>'Core Indicators'!FF145</f>
        <v>2</v>
      </c>
      <c r="AB145" s="236">
        <f t="shared" si="71"/>
        <v>2</v>
      </c>
      <c r="AC145" s="11">
        <f>'Core Indicators'!GD145</f>
        <v>2</v>
      </c>
      <c r="AD145" s="11">
        <f>'Core Indicators'!GL145</f>
        <v>2</v>
      </c>
      <c r="AE145" s="11">
        <f>'Core Indicators'!GT145</f>
        <v>2</v>
      </c>
      <c r="AF145" s="11">
        <f>'Core Indicators'!HB145</f>
        <v>2</v>
      </c>
      <c r="AG145" s="11">
        <f t="shared" si="72"/>
        <v>2</v>
      </c>
      <c r="AH145" s="11">
        <f>'Core Indicators'!HJ145</f>
        <v>2</v>
      </c>
      <c r="AI145" s="11">
        <f>'Core Indicators'!HR145</f>
        <v>2</v>
      </c>
      <c r="AJ145" s="11">
        <f t="shared" si="73"/>
        <v>2</v>
      </c>
      <c r="AK145" s="11">
        <f>'Core Indicators'!HZ145</f>
        <v>2</v>
      </c>
      <c r="AL145" s="11">
        <f>'Core Indicators'!IH145</f>
        <v>2</v>
      </c>
      <c r="AM145" s="11">
        <f>'Core Indicators'!IP145</f>
        <v>2</v>
      </c>
      <c r="AN145" s="11">
        <f t="shared" si="74"/>
        <v>2</v>
      </c>
    </row>
    <row r="146" spans="1:40" x14ac:dyDescent="0.35">
      <c r="A146" s="236" t="str">
        <f>Lists!C:C</f>
        <v>SSD001</v>
      </c>
      <c r="B146" s="190">
        <f t="shared" si="60"/>
        <v>2</v>
      </c>
      <c r="C146" s="191">
        <f t="shared" si="61"/>
        <v>0</v>
      </c>
      <c r="D146" s="237">
        <f t="shared" si="62"/>
        <v>2.5</v>
      </c>
      <c r="E146" s="236">
        <f>'Core Indicators'!R146</f>
        <v>3</v>
      </c>
      <c r="F146" s="236">
        <f>'Core Indicators'!Z146</f>
        <v>2</v>
      </c>
      <c r="G146" s="191">
        <f t="shared" si="63"/>
        <v>2.5</v>
      </c>
      <c r="H146" s="236">
        <f>'Core Indicators'!AH146</f>
        <v>2</v>
      </c>
      <c r="I146" s="236">
        <f>'Core Indicators'!AP146</f>
        <v>3</v>
      </c>
      <c r="J146" s="236">
        <f>'Core Indicators'!BN146</f>
        <v>3</v>
      </c>
      <c r="K146" s="236">
        <f t="shared" si="64"/>
        <v>3</v>
      </c>
      <c r="L146" s="190">
        <f t="shared" si="65"/>
        <v>2.5</v>
      </c>
      <c r="M146" s="237">
        <f t="shared" si="66"/>
        <v>2</v>
      </c>
      <c r="N146" s="238">
        <f>'Core Indicators'!DJ146</f>
        <v>2</v>
      </c>
      <c r="O146" s="238">
        <f>'Core Indicators'!DR146</f>
        <v>2</v>
      </c>
      <c r="P146" s="238">
        <f>'Core Indicators'!DZ146</f>
        <v>2</v>
      </c>
      <c r="Q146" s="238">
        <f>'Core Indicators'!EH146</f>
        <v>2</v>
      </c>
      <c r="R146" s="238">
        <f>'Core Indicators'!EP146</f>
        <v>2</v>
      </c>
      <c r="S146" s="191">
        <f t="shared" si="67"/>
        <v>1.7</v>
      </c>
      <c r="T146" s="191">
        <f t="shared" si="68"/>
        <v>1.3333333333333333</v>
      </c>
      <c r="U146" s="236">
        <v>1</v>
      </c>
      <c r="V146" s="236">
        <v>1</v>
      </c>
      <c r="W146" s="236">
        <f>'Core Indicators'!EX146</f>
        <v>3</v>
      </c>
      <c r="X146" s="191">
        <f t="shared" si="69"/>
        <v>2</v>
      </c>
      <c r="Y146" s="236">
        <v>1</v>
      </c>
      <c r="Z146" s="191">
        <f t="shared" si="70"/>
        <v>2</v>
      </c>
      <c r="AA146" s="236">
        <f>'Core Indicators'!FF146</f>
        <v>2</v>
      </c>
      <c r="AB146" s="236">
        <f t="shared" si="71"/>
        <v>2</v>
      </c>
      <c r="AC146" s="11">
        <f>'Core Indicators'!GD146</f>
        <v>2</v>
      </c>
      <c r="AD146" s="11">
        <f>'Core Indicators'!GL146</f>
        <v>2</v>
      </c>
      <c r="AE146" s="11">
        <f>'Core Indicators'!GT146</f>
        <v>2</v>
      </c>
      <c r="AF146" s="11">
        <f>'Core Indicators'!HB146</f>
        <v>2</v>
      </c>
      <c r="AG146" s="11">
        <f t="shared" si="72"/>
        <v>2</v>
      </c>
      <c r="AH146" s="11">
        <f>'Core Indicators'!HJ146</f>
        <v>2</v>
      </c>
      <c r="AI146" s="11">
        <f>'Core Indicators'!HR146</f>
        <v>2</v>
      </c>
      <c r="AJ146" s="11">
        <f t="shared" si="73"/>
        <v>2</v>
      </c>
      <c r="AK146" s="11">
        <f>'Core Indicators'!HZ146</f>
        <v>2</v>
      </c>
      <c r="AL146" s="11">
        <f>'Core Indicators'!IH146</f>
        <v>2</v>
      </c>
      <c r="AM146" s="11">
        <f>'Core Indicators'!IP146</f>
        <v>2</v>
      </c>
      <c r="AN146" s="11">
        <f t="shared" si="74"/>
        <v>2</v>
      </c>
    </row>
    <row r="147" spans="1:40" x14ac:dyDescent="0.35">
      <c r="A147" s="236" t="str">
        <f>Lists!C:C</f>
        <v>SVK002</v>
      </c>
      <c r="B147" s="190">
        <f t="shared" si="60"/>
        <v>1.9</v>
      </c>
      <c r="C147" s="191">
        <f t="shared" si="61"/>
        <v>0</v>
      </c>
      <c r="D147" s="237">
        <f t="shared" si="62"/>
        <v>2</v>
      </c>
      <c r="E147" s="236">
        <f>'Core Indicators'!R147</f>
        <v>2</v>
      </c>
      <c r="F147" s="236">
        <f>'Core Indicators'!Z147</f>
        <v>2</v>
      </c>
      <c r="G147" s="191">
        <f t="shared" si="63"/>
        <v>2</v>
      </c>
      <c r="H147" s="236">
        <f>'Core Indicators'!AH147</f>
        <v>2</v>
      </c>
      <c r="I147" s="236">
        <f>'Core Indicators'!AP147</f>
        <v>2</v>
      </c>
      <c r="J147" s="236">
        <f>'Core Indicators'!BN147</f>
        <v>2</v>
      </c>
      <c r="K147" s="236">
        <f t="shared" si="64"/>
        <v>2</v>
      </c>
      <c r="L147" s="190">
        <f t="shared" si="65"/>
        <v>2</v>
      </c>
      <c r="M147" s="237">
        <f t="shared" si="66"/>
        <v>2</v>
      </c>
      <c r="N147" s="238">
        <f>'Core Indicators'!DJ147</f>
        <v>2</v>
      </c>
      <c r="O147" s="238">
        <f>'Core Indicators'!DR147</f>
        <v>2</v>
      </c>
      <c r="P147" s="238">
        <f>'Core Indicators'!DZ147</f>
        <v>2</v>
      </c>
      <c r="Q147" s="238">
        <f>'Core Indicators'!EH147</f>
        <v>2</v>
      </c>
      <c r="R147" s="238">
        <f>'Core Indicators'!EP147</f>
        <v>2</v>
      </c>
      <c r="S147" s="191">
        <f t="shared" si="67"/>
        <v>1.6</v>
      </c>
      <c r="T147" s="191">
        <f t="shared" si="68"/>
        <v>1.1666666666666667</v>
      </c>
      <c r="U147" s="236">
        <v>1</v>
      </c>
      <c r="V147" s="236">
        <v>1</v>
      </c>
      <c r="W147" s="236">
        <f>'Core Indicators'!EX147</f>
        <v>2</v>
      </c>
      <c r="X147" s="191">
        <f t="shared" si="69"/>
        <v>1.5</v>
      </c>
      <c r="Y147" s="236">
        <v>1</v>
      </c>
      <c r="Z147" s="191">
        <f t="shared" si="70"/>
        <v>2</v>
      </c>
      <c r="AA147" s="236">
        <f>'Core Indicators'!FF147</f>
        <v>2</v>
      </c>
      <c r="AB147" s="236">
        <f t="shared" si="71"/>
        <v>2</v>
      </c>
      <c r="AC147" s="11">
        <f>'Core Indicators'!GD147</f>
        <v>2</v>
      </c>
      <c r="AD147" s="11">
        <f>'Core Indicators'!GL147</f>
        <v>2</v>
      </c>
      <c r="AE147" s="11">
        <f>'Core Indicators'!GT147</f>
        <v>2</v>
      </c>
      <c r="AF147" s="11">
        <f>'Core Indicators'!HB147</f>
        <v>2</v>
      </c>
      <c r="AG147" s="11">
        <f t="shared" si="72"/>
        <v>2</v>
      </c>
      <c r="AH147" s="11">
        <f>'Core Indicators'!HJ147</f>
        <v>2</v>
      </c>
      <c r="AI147" s="11">
        <f>'Core Indicators'!HR147</f>
        <v>2</v>
      </c>
      <c r="AJ147" s="11">
        <f t="shared" si="73"/>
        <v>2</v>
      </c>
      <c r="AK147" s="11">
        <f>'Core Indicators'!HZ147</f>
        <v>2</v>
      </c>
      <c r="AL147" s="11">
        <f>'Core Indicators'!IH147</f>
        <v>2</v>
      </c>
      <c r="AM147" s="11">
        <f>'Core Indicators'!IP147</f>
        <v>2</v>
      </c>
      <c r="AN147" s="11">
        <f t="shared" si="74"/>
        <v>2</v>
      </c>
    </row>
    <row r="148" spans="1:40" x14ac:dyDescent="0.35">
      <c r="A148" s="236" t="str">
        <f>Lists!C:C</f>
        <v>SWZ001</v>
      </c>
      <c r="B148" s="190">
        <f t="shared" si="60"/>
        <v>1.9</v>
      </c>
      <c r="C148" s="191">
        <f t="shared" si="61"/>
        <v>1</v>
      </c>
      <c r="D148" s="237">
        <f t="shared" si="62"/>
        <v>2</v>
      </c>
      <c r="E148" s="236">
        <f>'Core Indicators'!R148</f>
        <v>2</v>
      </c>
      <c r="F148" s="236">
        <f>'Core Indicators'!Z148</f>
        <v>2</v>
      </c>
      <c r="G148" s="191">
        <f t="shared" si="63"/>
        <v>2</v>
      </c>
      <c r="H148" s="236">
        <f>'Core Indicators'!AH148</f>
        <v>2</v>
      </c>
      <c r="I148" s="236" t="str">
        <f>'Core Indicators'!AP148</f>
        <v>x</v>
      </c>
      <c r="J148" s="236">
        <f>'Core Indicators'!BN148</f>
        <v>2</v>
      </c>
      <c r="K148" s="236">
        <f t="shared" si="64"/>
        <v>2</v>
      </c>
      <c r="L148" s="190">
        <f t="shared" si="65"/>
        <v>2</v>
      </c>
      <c r="M148" s="237">
        <f t="shared" si="66"/>
        <v>2</v>
      </c>
      <c r="N148" s="238">
        <f>'Core Indicators'!DJ148</f>
        <v>2</v>
      </c>
      <c r="O148" s="238">
        <f>'Core Indicators'!DR148</f>
        <v>2</v>
      </c>
      <c r="P148" s="238">
        <f>'Core Indicators'!DZ148</f>
        <v>2</v>
      </c>
      <c r="Q148" s="238">
        <f>'Core Indicators'!EH148</f>
        <v>2</v>
      </c>
      <c r="R148" s="238">
        <f>'Core Indicators'!EP148</f>
        <v>2</v>
      </c>
      <c r="S148" s="191">
        <f t="shared" si="67"/>
        <v>1.6</v>
      </c>
      <c r="T148" s="191">
        <f t="shared" si="68"/>
        <v>1.1666666666666667</v>
      </c>
      <c r="U148" s="236">
        <v>1</v>
      </c>
      <c r="V148" s="236">
        <v>1</v>
      </c>
      <c r="W148" s="236">
        <f>'Core Indicators'!EX148</f>
        <v>2</v>
      </c>
      <c r="X148" s="191">
        <f t="shared" si="69"/>
        <v>1.5</v>
      </c>
      <c r="Y148" s="236">
        <v>1</v>
      </c>
      <c r="Z148" s="191">
        <f t="shared" si="70"/>
        <v>2</v>
      </c>
      <c r="AA148" s="236">
        <f>'Core Indicators'!FF148</f>
        <v>2</v>
      </c>
      <c r="AB148" s="236">
        <f t="shared" si="71"/>
        <v>2</v>
      </c>
      <c r="AC148" s="11">
        <f>'Core Indicators'!GD148</f>
        <v>2</v>
      </c>
      <c r="AD148" s="11">
        <f>'Core Indicators'!GL148</f>
        <v>2</v>
      </c>
      <c r="AE148" s="11">
        <f>'Core Indicators'!GT148</f>
        <v>2</v>
      </c>
      <c r="AF148" s="11">
        <f>'Core Indicators'!HB148</f>
        <v>2</v>
      </c>
      <c r="AG148" s="11">
        <f t="shared" si="72"/>
        <v>2</v>
      </c>
      <c r="AH148" s="11">
        <f>'Core Indicators'!HJ148</f>
        <v>2</v>
      </c>
      <c r="AI148" s="11">
        <f>'Core Indicators'!HR148</f>
        <v>2</v>
      </c>
      <c r="AJ148" s="11">
        <f t="shared" si="73"/>
        <v>2</v>
      </c>
      <c r="AK148" s="11">
        <f>'Core Indicators'!HZ148</f>
        <v>2</v>
      </c>
      <c r="AL148" s="11">
        <f>'Core Indicators'!IH148</f>
        <v>2</v>
      </c>
      <c r="AM148" s="11">
        <f>'Core Indicators'!IP148</f>
        <v>2</v>
      </c>
      <c r="AN148" s="11">
        <f t="shared" si="74"/>
        <v>2</v>
      </c>
    </row>
    <row r="149" spans="1:40" x14ac:dyDescent="0.35">
      <c r="A149" s="236" t="str">
        <f>Lists!C:C</f>
        <v>SYR001</v>
      </c>
      <c r="B149" s="190">
        <f t="shared" si="60"/>
        <v>2</v>
      </c>
      <c r="C149" s="191">
        <f t="shared" si="61"/>
        <v>0</v>
      </c>
      <c r="D149" s="237">
        <f t="shared" si="62"/>
        <v>1.5</v>
      </c>
      <c r="E149" s="236">
        <f>'Core Indicators'!R149</f>
        <v>1</v>
      </c>
      <c r="F149" s="236">
        <f>'Core Indicators'!Z149</f>
        <v>1</v>
      </c>
      <c r="G149" s="191">
        <f t="shared" si="63"/>
        <v>1</v>
      </c>
      <c r="H149" s="236">
        <f>'Core Indicators'!AH149</f>
        <v>1</v>
      </c>
      <c r="I149" s="236">
        <f>'Core Indicators'!AP149</f>
        <v>2</v>
      </c>
      <c r="J149" s="236">
        <f>'Core Indicators'!BN149</f>
        <v>3</v>
      </c>
      <c r="K149" s="236">
        <f t="shared" si="64"/>
        <v>2.5</v>
      </c>
      <c r="L149" s="190">
        <f t="shared" si="65"/>
        <v>1.8</v>
      </c>
      <c r="M149" s="237">
        <f t="shared" si="66"/>
        <v>2.6</v>
      </c>
      <c r="N149" s="238">
        <f>'Core Indicators'!DJ149</f>
        <v>2</v>
      </c>
      <c r="O149" s="238">
        <f>'Core Indicators'!DR149</f>
        <v>2</v>
      </c>
      <c r="P149" s="238">
        <f>'Core Indicators'!DZ149</f>
        <v>3</v>
      </c>
      <c r="Q149" s="238">
        <f>'Core Indicators'!EH149</f>
        <v>3</v>
      </c>
      <c r="R149" s="238">
        <f>'Core Indicators'!EP149</f>
        <v>3</v>
      </c>
      <c r="S149" s="191">
        <f t="shared" si="67"/>
        <v>1.4</v>
      </c>
      <c r="T149" s="191">
        <f t="shared" si="68"/>
        <v>1.3333333333333333</v>
      </c>
      <c r="U149" s="236">
        <v>1</v>
      </c>
      <c r="V149" s="236">
        <v>1</v>
      </c>
      <c r="W149" s="236">
        <f>'Core Indicators'!EX149</f>
        <v>3</v>
      </c>
      <c r="X149" s="191">
        <f t="shared" si="69"/>
        <v>2</v>
      </c>
      <c r="Y149" s="236">
        <v>1</v>
      </c>
      <c r="Z149" s="191">
        <f t="shared" si="70"/>
        <v>1.5</v>
      </c>
      <c r="AA149" s="236">
        <f>'Core Indicators'!FF149</f>
        <v>1</v>
      </c>
      <c r="AB149" s="236">
        <f t="shared" si="71"/>
        <v>2</v>
      </c>
      <c r="AC149" s="11">
        <f>'Core Indicators'!GD149</f>
        <v>2</v>
      </c>
      <c r="AD149" s="11">
        <f>'Core Indicators'!GL149</f>
        <v>2</v>
      </c>
      <c r="AE149" s="11">
        <f>'Core Indicators'!GT149</f>
        <v>2</v>
      </c>
      <c r="AF149" s="11">
        <f>'Core Indicators'!HB149</f>
        <v>2</v>
      </c>
      <c r="AG149" s="11">
        <f t="shared" si="72"/>
        <v>2</v>
      </c>
      <c r="AH149" s="11">
        <f>'Core Indicators'!HJ149</f>
        <v>2</v>
      </c>
      <c r="AI149" s="11">
        <f>'Core Indicators'!HR149</f>
        <v>2</v>
      </c>
      <c r="AJ149" s="11">
        <f t="shared" si="73"/>
        <v>2</v>
      </c>
      <c r="AK149" s="11">
        <f>'Core Indicators'!HZ149</f>
        <v>2</v>
      </c>
      <c r="AL149" s="11">
        <f>'Core Indicators'!IH149</f>
        <v>2</v>
      </c>
      <c r="AM149" s="11">
        <f>'Core Indicators'!IP149</f>
        <v>2</v>
      </c>
      <c r="AN149" s="11">
        <f t="shared" si="74"/>
        <v>2</v>
      </c>
    </row>
    <row r="150" spans="1:40" x14ac:dyDescent="0.35">
      <c r="A150" s="236" t="str">
        <f>Lists!C:C</f>
        <v>SYR002</v>
      </c>
      <c r="B150" s="190">
        <f t="shared" si="60"/>
        <v>2.2000000000000002</v>
      </c>
      <c r="C150" s="191">
        <f t="shared" si="61"/>
        <v>1</v>
      </c>
      <c r="D150" s="237">
        <f t="shared" si="62"/>
        <v>1.8</v>
      </c>
      <c r="E150" s="236">
        <f>'Core Indicators'!R150</f>
        <v>1</v>
      </c>
      <c r="F150" s="236">
        <f>'Core Indicators'!Z150</f>
        <v>2</v>
      </c>
      <c r="G150" s="191">
        <f t="shared" si="63"/>
        <v>1.5</v>
      </c>
      <c r="H150" s="236">
        <f>'Core Indicators'!AH150</f>
        <v>2</v>
      </c>
      <c r="I150" s="236">
        <f>'Core Indicators'!AP150</f>
        <v>2</v>
      </c>
      <c r="J150" s="236" t="str">
        <f>'Core Indicators'!BN150</f>
        <v>x</v>
      </c>
      <c r="K150" s="236">
        <f t="shared" si="64"/>
        <v>2</v>
      </c>
      <c r="L150" s="190">
        <f t="shared" si="65"/>
        <v>2</v>
      </c>
      <c r="M150" s="237">
        <f t="shared" si="66"/>
        <v>2.8</v>
      </c>
      <c r="N150" s="238">
        <f>'Core Indicators'!DJ150</f>
        <v>2</v>
      </c>
      <c r="O150" s="238">
        <f>'Core Indicators'!DR150</f>
        <v>3</v>
      </c>
      <c r="P150" s="238">
        <f>'Core Indicators'!DZ150</f>
        <v>3</v>
      </c>
      <c r="Q150" s="238">
        <f>'Core Indicators'!EH150</f>
        <v>3</v>
      </c>
      <c r="R150" s="238">
        <f>'Core Indicators'!EP150</f>
        <v>3</v>
      </c>
      <c r="S150" s="191">
        <f t="shared" si="67"/>
        <v>1.4</v>
      </c>
      <c r="T150" s="191">
        <f t="shared" si="68"/>
        <v>1.3333333333333333</v>
      </c>
      <c r="U150" s="236">
        <v>1</v>
      </c>
      <c r="V150" s="236">
        <v>1</v>
      </c>
      <c r="W150" s="236">
        <f>'Core Indicators'!EX150</f>
        <v>3</v>
      </c>
      <c r="X150" s="191">
        <f t="shared" si="69"/>
        <v>2</v>
      </c>
      <c r="Y150" s="236">
        <v>1</v>
      </c>
      <c r="Z150" s="191">
        <f t="shared" si="70"/>
        <v>1.5</v>
      </c>
      <c r="AA150" s="236">
        <f>'Core Indicators'!FF150</f>
        <v>1</v>
      </c>
      <c r="AB150" s="236">
        <f t="shared" si="71"/>
        <v>2</v>
      </c>
      <c r="AC150" s="11">
        <f>'Core Indicators'!GD150</f>
        <v>2</v>
      </c>
      <c r="AD150" s="11">
        <f>'Core Indicators'!GL150</f>
        <v>2</v>
      </c>
      <c r="AE150" s="11">
        <f>'Core Indicators'!GT150</f>
        <v>2</v>
      </c>
      <c r="AF150" s="11">
        <f>'Core Indicators'!HB150</f>
        <v>2</v>
      </c>
      <c r="AG150" s="11">
        <f t="shared" si="72"/>
        <v>2</v>
      </c>
      <c r="AH150" s="11">
        <f>'Core Indicators'!HJ150</f>
        <v>2</v>
      </c>
      <c r="AI150" s="11">
        <f>'Core Indicators'!HR150</f>
        <v>2</v>
      </c>
      <c r="AJ150" s="11">
        <f t="shared" si="73"/>
        <v>2</v>
      </c>
      <c r="AK150" s="11">
        <f>'Core Indicators'!HZ150</f>
        <v>2</v>
      </c>
      <c r="AL150" s="11">
        <f>'Core Indicators'!IH150</f>
        <v>2</v>
      </c>
      <c r="AM150" s="11">
        <f>'Core Indicators'!IP150</f>
        <v>2</v>
      </c>
      <c r="AN150" s="11">
        <f t="shared" si="74"/>
        <v>2</v>
      </c>
    </row>
    <row r="151" spans="1:40" x14ac:dyDescent="0.35">
      <c r="A151" s="236" t="str">
        <f>Lists!C:C</f>
        <v>TCD001</v>
      </c>
      <c r="B151" s="190">
        <f t="shared" si="60"/>
        <v>1.8</v>
      </c>
      <c r="C151" s="191">
        <f t="shared" si="61"/>
        <v>0</v>
      </c>
      <c r="D151" s="237">
        <f t="shared" si="62"/>
        <v>1.9</v>
      </c>
      <c r="E151" s="236">
        <f>'Core Indicators'!R151</f>
        <v>3</v>
      </c>
      <c r="F151" s="236">
        <f>'Core Indicators'!Z151</f>
        <v>2</v>
      </c>
      <c r="G151" s="191">
        <f t="shared" si="63"/>
        <v>2.5</v>
      </c>
      <c r="H151" s="236">
        <f>'Core Indicators'!AH151</f>
        <v>2</v>
      </c>
      <c r="I151" s="236">
        <f>'Core Indicators'!AP151</f>
        <v>1</v>
      </c>
      <c r="J151" s="236">
        <f>'Core Indicators'!BN151</f>
        <v>1</v>
      </c>
      <c r="K151" s="236">
        <f t="shared" si="64"/>
        <v>1</v>
      </c>
      <c r="L151" s="190">
        <f t="shared" si="65"/>
        <v>1.5</v>
      </c>
      <c r="M151" s="237">
        <f t="shared" si="66"/>
        <v>2</v>
      </c>
      <c r="N151" s="238">
        <f>'Core Indicators'!DJ151</f>
        <v>2</v>
      </c>
      <c r="O151" s="238">
        <f>'Core Indicators'!DR151</f>
        <v>2</v>
      </c>
      <c r="P151" s="238">
        <f>'Core Indicators'!DZ151</f>
        <v>2</v>
      </c>
      <c r="Q151" s="238">
        <f>'Core Indicators'!EH151</f>
        <v>2</v>
      </c>
      <c r="R151" s="238">
        <f>'Core Indicators'!EP151</f>
        <v>2</v>
      </c>
      <c r="S151" s="191">
        <f t="shared" si="67"/>
        <v>1.3</v>
      </c>
      <c r="T151" s="191">
        <f t="shared" si="68"/>
        <v>1</v>
      </c>
      <c r="U151" s="236">
        <v>1</v>
      </c>
      <c r="V151" s="236">
        <v>1</v>
      </c>
      <c r="W151" s="236">
        <f>'Core Indicators'!EX151</f>
        <v>1</v>
      </c>
      <c r="X151" s="191">
        <f t="shared" si="69"/>
        <v>1</v>
      </c>
      <c r="Y151" s="236">
        <v>1</v>
      </c>
      <c r="Z151" s="191">
        <f t="shared" si="70"/>
        <v>1.5</v>
      </c>
      <c r="AA151" s="236">
        <f>'Core Indicators'!FF151</f>
        <v>1</v>
      </c>
      <c r="AB151" s="236">
        <f t="shared" si="71"/>
        <v>2</v>
      </c>
      <c r="AC151" s="11">
        <f>'Core Indicators'!GD151</f>
        <v>2</v>
      </c>
      <c r="AD151" s="11">
        <f>'Core Indicators'!GL151</f>
        <v>2</v>
      </c>
      <c r="AE151" s="11">
        <f>'Core Indicators'!GT151</f>
        <v>2</v>
      </c>
      <c r="AF151" s="11">
        <f>'Core Indicators'!HB151</f>
        <v>2</v>
      </c>
      <c r="AG151" s="11">
        <f t="shared" si="72"/>
        <v>2</v>
      </c>
      <c r="AH151" s="11">
        <f>'Core Indicators'!HJ151</f>
        <v>2</v>
      </c>
      <c r="AI151" s="11">
        <f>'Core Indicators'!HR151</f>
        <v>2</v>
      </c>
      <c r="AJ151" s="11">
        <f t="shared" si="73"/>
        <v>2</v>
      </c>
      <c r="AK151" s="11">
        <f>'Core Indicators'!HZ151</f>
        <v>2</v>
      </c>
      <c r="AL151" s="11">
        <f>'Core Indicators'!IH151</f>
        <v>2</v>
      </c>
      <c r="AM151" s="11">
        <f>'Core Indicators'!IP151</f>
        <v>2</v>
      </c>
      <c r="AN151" s="11">
        <f t="shared" si="74"/>
        <v>2</v>
      </c>
    </row>
    <row r="152" spans="1:40" x14ac:dyDescent="0.35">
      <c r="A152" s="236" t="str">
        <f>Lists!C:C</f>
        <v>TCD003</v>
      </c>
      <c r="B152" s="190">
        <f t="shared" si="60"/>
        <v>1.7</v>
      </c>
      <c r="C152" s="191">
        <f t="shared" si="61"/>
        <v>0</v>
      </c>
      <c r="D152" s="237">
        <f t="shared" si="62"/>
        <v>1.7</v>
      </c>
      <c r="E152" s="236">
        <f>'Core Indicators'!R152</f>
        <v>2</v>
      </c>
      <c r="F152" s="236">
        <f>'Core Indicators'!Z152</f>
        <v>2</v>
      </c>
      <c r="G152" s="191">
        <f t="shared" si="63"/>
        <v>2</v>
      </c>
      <c r="H152" s="236">
        <f>'Core Indicators'!AH152</f>
        <v>2</v>
      </c>
      <c r="I152" s="236">
        <f>'Core Indicators'!AP152</f>
        <v>1</v>
      </c>
      <c r="J152" s="236">
        <f>'Core Indicators'!BN152</f>
        <v>1</v>
      </c>
      <c r="K152" s="236">
        <f t="shared" si="64"/>
        <v>1</v>
      </c>
      <c r="L152" s="190">
        <f t="shared" si="65"/>
        <v>1.5</v>
      </c>
      <c r="M152" s="237">
        <f t="shared" si="66"/>
        <v>2</v>
      </c>
      <c r="N152" s="238">
        <f>'Core Indicators'!DJ152</f>
        <v>2</v>
      </c>
      <c r="O152" s="238">
        <f>'Core Indicators'!DR152</f>
        <v>2</v>
      </c>
      <c r="P152" s="238">
        <f>'Core Indicators'!DZ152</f>
        <v>2</v>
      </c>
      <c r="Q152" s="238">
        <f>'Core Indicators'!EH152</f>
        <v>2</v>
      </c>
      <c r="R152" s="238">
        <f>'Core Indicators'!EP152</f>
        <v>2</v>
      </c>
      <c r="S152" s="191">
        <f t="shared" si="67"/>
        <v>1.3</v>
      </c>
      <c r="T152" s="191">
        <f t="shared" si="68"/>
        <v>1</v>
      </c>
      <c r="U152" s="236">
        <v>1</v>
      </c>
      <c r="V152" s="236">
        <v>1</v>
      </c>
      <c r="W152" s="236">
        <f>'Core Indicators'!EX152</f>
        <v>1</v>
      </c>
      <c r="X152" s="191">
        <f t="shared" si="69"/>
        <v>1</v>
      </c>
      <c r="Y152" s="236">
        <v>1</v>
      </c>
      <c r="Z152" s="191">
        <f t="shared" si="70"/>
        <v>1.5</v>
      </c>
      <c r="AA152" s="236">
        <f>'Core Indicators'!FF152</f>
        <v>1</v>
      </c>
      <c r="AB152" s="236">
        <f t="shared" si="71"/>
        <v>2</v>
      </c>
      <c r="AC152" s="11">
        <f>'Core Indicators'!GD152</f>
        <v>2</v>
      </c>
      <c r="AD152" s="11">
        <f>'Core Indicators'!GL152</f>
        <v>2</v>
      </c>
      <c r="AE152" s="11">
        <f>'Core Indicators'!GT152</f>
        <v>2</v>
      </c>
      <c r="AF152" s="11">
        <f>'Core Indicators'!HB152</f>
        <v>2</v>
      </c>
      <c r="AG152" s="11">
        <f t="shared" si="72"/>
        <v>2</v>
      </c>
      <c r="AH152" s="11">
        <f>'Core Indicators'!HJ152</f>
        <v>2</v>
      </c>
      <c r="AI152" s="11">
        <f>'Core Indicators'!HR152</f>
        <v>2</v>
      </c>
      <c r="AJ152" s="11">
        <f t="shared" si="73"/>
        <v>2</v>
      </c>
      <c r="AK152" s="11">
        <f>'Core Indicators'!HZ152</f>
        <v>2</v>
      </c>
      <c r="AL152" s="11">
        <f>'Core Indicators'!IH152</f>
        <v>2</v>
      </c>
      <c r="AM152" s="11">
        <f>'Core Indicators'!IP152</f>
        <v>2</v>
      </c>
      <c r="AN152" s="11">
        <f t="shared" si="74"/>
        <v>2</v>
      </c>
    </row>
    <row r="153" spans="1:40" x14ac:dyDescent="0.35">
      <c r="A153" s="236" t="str">
        <f>Lists!C:C</f>
        <v>TCD004</v>
      </c>
      <c r="B153" s="190">
        <f t="shared" si="60"/>
        <v>1.7</v>
      </c>
      <c r="C153" s="191">
        <f t="shared" si="61"/>
        <v>0</v>
      </c>
      <c r="D153" s="237">
        <f t="shared" si="62"/>
        <v>1.5</v>
      </c>
      <c r="E153" s="236">
        <f>'Core Indicators'!R153</f>
        <v>1</v>
      </c>
      <c r="F153" s="236">
        <f>'Core Indicators'!Z153</f>
        <v>2</v>
      </c>
      <c r="G153" s="191">
        <f t="shared" si="63"/>
        <v>1.5</v>
      </c>
      <c r="H153" s="236">
        <f>'Core Indicators'!AH153</f>
        <v>2</v>
      </c>
      <c r="I153" s="236">
        <f>'Core Indicators'!AP153</f>
        <v>1</v>
      </c>
      <c r="J153" s="236">
        <f>'Core Indicators'!BN153</f>
        <v>1</v>
      </c>
      <c r="K153" s="236">
        <f t="shared" si="64"/>
        <v>1</v>
      </c>
      <c r="L153" s="190">
        <f t="shared" si="65"/>
        <v>1.5</v>
      </c>
      <c r="M153" s="237">
        <f t="shared" si="66"/>
        <v>2</v>
      </c>
      <c r="N153" s="238">
        <f>'Core Indicators'!DJ153</f>
        <v>2</v>
      </c>
      <c r="O153" s="238">
        <f>'Core Indicators'!DR153</f>
        <v>2</v>
      </c>
      <c r="P153" s="238">
        <f>'Core Indicators'!DZ153</f>
        <v>2</v>
      </c>
      <c r="Q153" s="238">
        <f>'Core Indicators'!EH153</f>
        <v>2</v>
      </c>
      <c r="R153" s="238">
        <f>'Core Indicators'!EP153</f>
        <v>2</v>
      </c>
      <c r="S153" s="191">
        <f t="shared" si="67"/>
        <v>1.3</v>
      </c>
      <c r="T153" s="191">
        <f t="shared" si="68"/>
        <v>1</v>
      </c>
      <c r="U153" s="236">
        <v>1</v>
      </c>
      <c r="V153" s="236">
        <v>1</v>
      </c>
      <c r="W153" s="236">
        <f>'Core Indicators'!EX153</f>
        <v>1</v>
      </c>
      <c r="X153" s="191">
        <f t="shared" si="69"/>
        <v>1</v>
      </c>
      <c r="Y153" s="236">
        <v>1</v>
      </c>
      <c r="Z153" s="191">
        <f t="shared" si="70"/>
        <v>1.5</v>
      </c>
      <c r="AA153" s="236">
        <f>'Core Indicators'!FF153</f>
        <v>1</v>
      </c>
      <c r="AB153" s="236">
        <f t="shared" si="71"/>
        <v>2</v>
      </c>
      <c r="AC153" s="11">
        <f>'Core Indicators'!GD153</f>
        <v>2</v>
      </c>
      <c r="AD153" s="11">
        <f>'Core Indicators'!GL153</f>
        <v>2</v>
      </c>
      <c r="AE153" s="11">
        <f>'Core Indicators'!GT153</f>
        <v>2</v>
      </c>
      <c r="AF153" s="11">
        <f>'Core Indicators'!HB153</f>
        <v>2</v>
      </c>
      <c r="AG153" s="11">
        <f t="shared" si="72"/>
        <v>2</v>
      </c>
      <c r="AH153" s="11">
        <f>'Core Indicators'!HJ153</f>
        <v>2</v>
      </c>
      <c r="AI153" s="11">
        <f>'Core Indicators'!HR153</f>
        <v>2</v>
      </c>
      <c r="AJ153" s="11">
        <f t="shared" si="73"/>
        <v>2</v>
      </c>
      <c r="AK153" s="11">
        <f>'Core Indicators'!HZ153</f>
        <v>2</v>
      </c>
      <c r="AL153" s="11">
        <f>'Core Indicators'!IH153</f>
        <v>2</v>
      </c>
      <c r="AM153" s="11">
        <f>'Core Indicators'!IP153</f>
        <v>2</v>
      </c>
      <c r="AN153" s="11">
        <f t="shared" si="74"/>
        <v>2</v>
      </c>
    </row>
    <row r="154" spans="1:40" x14ac:dyDescent="0.35">
      <c r="A154" s="236" t="str">
        <f>Lists!C:C</f>
        <v>TCD005</v>
      </c>
      <c r="B154" s="190">
        <f t="shared" si="60"/>
        <v>1.7</v>
      </c>
      <c r="C154" s="191">
        <f t="shared" si="61"/>
        <v>0</v>
      </c>
      <c r="D154" s="237">
        <f t="shared" si="62"/>
        <v>1.5</v>
      </c>
      <c r="E154" s="236">
        <f>'Core Indicators'!R154</f>
        <v>1</v>
      </c>
      <c r="F154" s="236">
        <f>'Core Indicators'!Z154</f>
        <v>2</v>
      </c>
      <c r="G154" s="191">
        <f t="shared" si="63"/>
        <v>1.5</v>
      </c>
      <c r="H154" s="236">
        <f>'Core Indicators'!AH154</f>
        <v>2</v>
      </c>
      <c r="I154" s="236">
        <f>'Core Indicators'!AP154</f>
        <v>1</v>
      </c>
      <c r="J154" s="236">
        <f>'Core Indicators'!BN154</f>
        <v>1</v>
      </c>
      <c r="K154" s="236">
        <f t="shared" si="64"/>
        <v>1</v>
      </c>
      <c r="L154" s="190">
        <f t="shared" si="65"/>
        <v>1.5</v>
      </c>
      <c r="M154" s="237">
        <f t="shared" si="66"/>
        <v>2</v>
      </c>
      <c r="N154" s="238">
        <f>'Core Indicators'!DJ154</f>
        <v>2</v>
      </c>
      <c r="O154" s="238">
        <f>'Core Indicators'!DR154</f>
        <v>2</v>
      </c>
      <c r="P154" s="238">
        <f>'Core Indicators'!DZ154</f>
        <v>2</v>
      </c>
      <c r="Q154" s="238">
        <f>'Core Indicators'!EH154</f>
        <v>2</v>
      </c>
      <c r="R154" s="238">
        <f>'Core Indicators'!EP154</f>
        <v>2</v>
      </c>
      <c r="S154" s="191">
        <f t="shared" si="67"/>
        <v>1.3</v>
      </c>
      <c r="T154" s="191">
        <f t="shared" si="68"/>
        <v>1</v>
      </c>
      <c r="U154" s="236">
        <v>1</v>
      </c>
      <c r="V154" s="236">
        <v>1</v>
      </c>
      <c r="W154" s="236">
        <f>'Core Indicators'!EX154</f>
        <v>1</v>
      </c>
      <c r="X154" s="191">
        <f t="shared" si="69"/>
        <v>1</v>
      </c>
      <c r="Y154" s="236">
        <v>1</v>
      </c>
      <c r="Z154" s="191">
        <f t="shared" si="70"/>
        <v>1.5</v>
      </c>
      <c r="AA154" s="236">
        <f>'Core Indicators'!FF154</f>
        <v>1</v>
      </c>
      <c r="AB154" s="236">
        <f t="shared" si="71"/>
        <v>2</v>
      </c>
      <c r="AC154" s="11">
        <f>'Core Indicators'!GD154</f>
        <v>2</v>
      </c>
      <c r="AD154" s="11">
        <f>'Core Indicators'!GL154</f>
        <v>2</v>
      </c>
      <c r="AE154" s="11">
        <f>'Core Indicators'!GT154</f>
        <v>2</v>
      </c>
      <c r="AF154" s="11">
        <f>'Core Indicators'!HB154</f>
        <v>2</v>
      </c>
      <c r="AG154" s="11">
        <f t="shared" si="72"/>
        <v>2</v>
      </c>
      <c r="AH154" s="11">
        <f>'Core Indicators'!HJ154</f>
        <v>2</v>
      </c>
      <c r="AI154" s="11">
        <f>'Core Indicators'!HR154</f>
        <v>2</v>
      </c>
      <c r="AJ154" s="11">
        <f t="shared" si="73"/>
        <v>2</v>
      </c>
      <c r="AK154" s="11">
        <f>'Core Indicators'!HZ154</f>
        <v>2</v>
      </c>
      <c r="AL154" s="11">
        <f>'Core Indicators'!IH154</f>
        <v>2</v>
      </c>
      <c r="AM154" s="11">
        <f>'Core Indicators'!IP154</f>
        <v>2</v>
      </c>
      <c r="AN154" s="11">
        <f t="shared" si="74"/>
        <v>2</v>
      </c>
    </row>
    <row r="155" spans="1:40" x14ac:dyDescent="0.35">
      <c r="A155" s="236" t="str">
        <f>Lists!C:C</f>
        <v>TGO002</v>
      </c>
      <c r="B155" s="190">
        <f t="shared" si="60"/>
        <v>1.1000000000000001</v>
      </c>
      <c r="C155" s="191">
        <f t="shared" si="61"/>
        <v>0</v>
      </c>
      <c r="D155" s="237">
        <f t="shared" si="62"/>
        <v>1.2</v>
      </c>
      <c r="E155" s="236">
        <f>'Core Indicators'!R155</f>
        <v>2</v>
      </c>
      <c r="F155" s="236">
        <f>'Core Indicators'!Z155</f>
        <v>1</v>
      </c>
      <c r="G155" s="191">
        <f t="shared" si="63"/>
        <v>1.5</v>
      </c>
      <c r="H155" s="236">
        <f>'Core Indicators'!AH155</f>
        <v>1</v>
      </c>
      <c r="I155" s="236">
        <f>'Core Indicators'!AP155</f>
        <v>1</v>
      </c>
      <c r="J155" s="236">
        <f>'Core Indicators'!BN155</f>
        <v>1</v>
      </c>
      <c r="K155" s="236">
        <f t="shared" si="64"/>
        <v>1</v>
      </c>
      <c r="L155" s="190">
        <f t="shared" si="65"/>
        <v>1</v>
      </c>
      <c r="M155" s="237">
        <f t="shared" si="66"/>
        <v>1</v>
      </c>
      <c r="N155" s="238">
        <f>'Core Indicators'!DJ155</f>
        <v>1</v>
      </c>
      <c r="O155" s="238">
        <f>'Core Indicators'!DR155</f>
        <v>1</v>
      </c>
      <c r="P155" s="238">
        <f>'Core Indicators'!DZ155</f>
        <v>1</v>
      </c>
      <c r="Q155" s="238">
        <f>'Core Indicators'!EH155</f>
        <v>1</v>
      </c>
      <c r="R155" s="238">
        <f>'Core Indicators'!EP155</f>
        <v>1</v>
      </c>
      <c r="S155" s="191">
        <f t="shared" si="67"/>
        <v>1.3</v>
      </c>
      <c r="T155" s="191">
        <f t="shared" si="68"/>
        <v>1</v>
      </c>
      <c r="U155" s="236">
        <v>1</v>
      </c>
      <c r="V155" s="236">
        <v>1</v>
      </c>
      <c r="W155" s="236">
        <f>'Core Indicators'!EX155</f>
        <v>1</v>
      </c>
      <c r="X155" s="191">
        <f t="shared" si="69"/>
        <v>1</v>
      </c>
      <c r="Y155" s="236">
        <v>1</v>
      </c>
      <c r="Z155" s="191">
        <f t="shared" si="70"/>
        <v>1.5</v>
      </c>
      <c r="AA155" s="236">
        <f>'Core Indicators'!FF155</f>
        <v>1</v>
      </c>
      <c r="AB155" s="236">
        <f t="shared" si="71"/>
        <v>2</v>
      </c>
      <c r="AC155" s="11">
        <f>'Core Indicators'!GD155</f>
        <v>2</v>
      </c>
      <c r="AD155" s="11">
        <f>'Core Indicators'!GL155</f>
        <v>2</v>
      </c>
      <c r="AE155" s="11">
        <f>'Core Indicators'!GT155</f>
        <v>2</v>
      </c>
      <c r="AF155" s="11">
        <f>'Core Indicators'!HB155</f>
        <v>2</v>
      </c>
      <c r="AG155" s="11">
        <f t="shared" si="72"/>
        <v>2</v>
      </c>
      <c r="AH155" s="11">
        <f>'Core Indicators'!HJ155</f>
        <v>2</v>
      </c>
      <c r="AI155" s="11">
        <f>'Core Indicators'!HR155</f>
        <v>2</v>
      </c>
      <c r="AJ155" s="11">
        <f t="shared" si="73"/>
        <v>2</v>
      </c>
      <c r="AK155" s="11">
        <f>'Core Indicators'!HZ155</f>
        <v>2</v>
      </c>
      <c r="AL155" s="11">
        <f>'Core Indicators'!IH155</f>
        <v>2</v>
      </c>
      <c r="AM155" s="11">
        <f>'Core Indicators'!IP155</f>
        <v>2</v>
      </c>
      <c r="AN155" s="11">
        <f t="shared" si="74"/>
        <v>2</v>
      </c>
    </row>
    <row r="156" spans="1:40" x14ac:dyDescent="0.35">
      <c r="A156" s="236" t="str">
        <f>Lists!C:C</f>
        <v>THA003</v>
      </c>
      <c r="B156" s="190">
        <f t="shared" si="60"/>
        <v>1.8</v>
      </c>
      <c r="C156" s="191">
        <f t="shared" si="61"/>
        <v>0</v>
      </c>
      <c r="D156" s="237">
        <f t="shared" si="62"/>
        <v>1.7</v>
      </c>
      <c r="E156" s="236">
        <f>'Core Indicators'!R156</f>
        <v>2</v>
      </c>
      <c r="F156" s="236">
        <f>'Core Indicators'!Z156</f>
        <v>2</v>
      </c>
      <c r="G156" s="191">
        <f t="shared" si="63"/>
        <v>2</v>
      </c>
      <c r="H156" s="236">
        <f>'Core Indicators'!AH156</f>
        <v>2</v>
      </c>
      <c r="I156" s="236">
        <f>'Core Indicators'!AP156</f>
        <v>1</v>
      </c>
      <c r="J156" s="236">
        <f>'Core Indicators'!BN156</f>
        <v>1</v>
      </c>
      <c r="K156" s="236">
        <f t="shared" si="64"/>
        <v>1</v>
      </c>
      <c r="L156" s="190">
        <f t="shared" si="65"/>
        <v>1.5</v>
      </c>
      <c r="M156" s="237">
        <f t="shared" si="66"/>
        <v>2</v>
      </c>
      <c r="N156" s="238">
        <f>'Core Indicators'!DJ156</f>
        <v>2</v>
      </c>
      <c r="O156" s="238">
        <f>'Core Indicators'!DR156</f>
        <v>2</v>
      </c>
      <c r="P156" s="238">
        <f>'Core Indicators'!DZ156</f>
        <v>2</v>
      </c>
      <c r="Q156" s="238">
        <f>'Core Indicators'!EH156</f>
        <v>2</v>
      </c>
      <c r="R156" s="238">
        <f>'Core Indicators'!EP156</f>
        <v>2</v>
      </c>
      <c r="S156" s="191">
        <f t="shared" si="67"/>
        <v>1.5</v>
      </c>
      <c r="T156" s="191">
        <f t="shared" si="68"/>
        <v>1</v>
      </c>
      <c r="U156" s="236">
        <v>1</v>
      </c>
      <c r="V156" s="236">
        <v>1</v>
      </c>
      <c r="W156" s="236">
        <f>'Core Indicators'!EX156</f>
        <v>1</v>
      </c>
      <c r="X156" s="191">
        <f t="shared" si="69"/>
        <v>1</v>
      </c>
      <c r="Y156" s="236">
        <v>1</v>
      </c>
      <c r="Z156" s="191">
        <f t="shared" si="70"/>
        <v>2</v>
      </c>
      <c r="AA156" s="236">
        <f>'Core Indicators'!FF156</f>
        <v>2</v>
      </c>
      <c r="AB156" s="236">
        <f t="shared" si="71"/>
        <v>2</v>
      </c>
      <c r="AC156" s="11">
        <f>'Core Indicators'!GD156</f>
        <v>2</v>
      </c>
      <c r="AD156" s="11">
        <f>'Core Indicators'!GL156</f>
        <v>2</v>
      </c>
      <c r="AE156" s="11">
        <f>'Core Indicators'!GT156</f>
        <v>2</v>
      </c>
      <c r="AF156" s="11">
        <f>'Core Indicators'!HB156</f>
        <v>2</v>
      </c>
      <c r="AG156" s="11">
        <f t="shared" si="72"/>
        <v>2</v>
      </c>
      <c r="AH156" s="11">
        <f>'Core Indicators'!HJ156</f>
        <v>2</v>
      </c>
      <c r="AI156" s="11">
        <f>'Core Indicators'!HR156</f>
        <v>2</v>
      </c>
      <c r="AJ156" s="11">
        <f t="shared" si="73"/>
        <v>2</v>
      </c>
      <c r="AK156" s="11">
        <f>'Core Indicators'!HZ156</f>
        <v>2</v>
      </c>
      <c r="AL156" s="11">
        <f>'Core Indicators'!IH156</f>
        <v>2</v>
      </c>
      <c r="AM156" s="11">
        <f>'Core Indicators'!IP156</f>
        <v>2</v>
      </c>
      <c r="AN156" s="11">
        <f t="shared" si="74"/>
        <v>2</v>
      </c>
    </row>
    <row r="157" spans="1:40" x14ac:dyDescent="0.35">
      <c r="A157" s="236" t="str">
        <f>Lists!C:C</f>
        <v>TLS003</v>
      </c>
      <c r="B157" s="190">
        <f t="shared" si="60"/>
        <v>1.1000000000000001</v>
      </c>
      <c r="C157" s="191">
        <f t="shared" si="61"/>
        <v>0</v>
      </c>
      <c r="D157" s="237">
        <f t="shared" si="62"/>
        <v>1</v>
      </c>
      <c r="E157" s="236">
        <f>'Core Indicators'!R157</f>
        <v>1</v>
      </c>
      <c r="F157" s="236">
        <f>'Core Indicators'!Z157</f>
        <v>1</v>
      </c>
      <c r="G157" s="191">
        <f t="shared" si="63"/>
        <v>1</v>
      </c>
      <c r="H157" s="236">
        <f>'Core Indicators'!AH157</f>
        <v>1</v>
      </c>
      <c r="I157" s="236">
        <f>'Core Indicators'!AP157</f>
        <v>1</v>
      </c>
      <c r="J157" s="236">
        <f>'Core Indicators'!BN157</f>
        <v>1</v>
      </c>
      <c r="K157" s="236">
        <f t="shared" si="64"/>
        <v>1</v>
      </c>
      <c r="L157" s="190">
        <f t="shared" si="65"/>
        <v>1</v>
      </c>
      <c r="M157" s="237">
        <f t="shared" si="66"/>
        <v>1</v>
      </c>
      <c r="N157" s="238">
        <f>'Core Indicators'!DJ157</f>
        <v>1</v>
      </c>
      <c r="O157" s="238">
        <f>'Core Indicators'!DR157</f>
        <v>1</v>
      </c>
      <c r="P157" s="238">
        <f>'Core Indicators'!DZ157</f>
        <v>1</v>
      </c>
      <c r="Q157" s="238">
        <f>'Core Indicators'!EH157</f>
        <v>1</v>
      </c>
      <c r="R157" s="238">
        <f>'Core Indicators'!EP157</f>
        <v>1</v>
      </c>
      <c r="S157" s="191">
        <f t="shared" si="67"/>
        <v>1.3</v>
      </c>
      <c r="T157" s="191">
        <f t="shared" si="68"/>
        <v>1</v>
      </c>
      <c r="U157" s="236">
        <v>1</v>
      </c>
      <c r="V157" s="236">
        <v>1</v>
      </c>
      <c r="W157" s="236">
        <f>'Core Indicators'!EX157</f>
        <v>1</v>
      </c>
      <c r="X157" s="191">
        <f t="shared" si="69"/>
        <v>1</v>
      </c>
      <c r="Y157" s="236">
        <v>1</v>
      </c>
      <c r="Z157" s="191">
        <f t="shared" si="70"/>
        <v>1.5</v>
      </c>
      <c r="AA157" s="236">
        <f>'Core Indicators'!FF157</f>
        <v>1</v>
      </c>
      <c r="AB157" s="236">
        <f t="shared" si="71"/>
        <v>2</v>
      </c>
      <c r="AC157" s="11">
        <f>'Core Indicators'!GD157</f>
        <v>2</v>
      </c>
      <c r="AD157" s="11">
        <f>'Core Indicators'!GL157</f>
        <v>2</v>
      </c>
      <c r="AE157" s="11">
        <f>'Core Indicators'!GT157</f>
        <v>2</v>
      </c>
      <c r="AF157" s="11">
        <f>'Core Indicators'!HB157</f>
        <v>2</v>
      </c>
      <c r="AG157" s="11">
        <f t="shared" si="72"/>
        <v>2</v>
      </c>
      <c r="AH157" s="11">
        <f>'Core Indicators'!HJ157</f>
        <v>2</v>
      </c>
      <c r="AI157" s="11">
        <f>'Core Indicators'!HR157</f>
        <v>2</v>
      </c>
      <c r="AJ157" s="11">
        <f t="shared" si="73"/>
        <v>2</v>
      </c>
      <c r="AK157" s="11">
        <f>'Core Indicators'!HZ157</f>
        <v>2</v>
      </c>
      <c r="AL157" s="11">
        <f>'Core Indicators'!IH157</f>
        <v>2</v>
      </c>
      <c r="AM157" s="11">
        <f>'Core Indicators'!IP157</f>
        <v>2</v>
      </c>
      <c r="AN157" s="11">
        <f t="shared" si="74"/>
        <v>2</v>
      </c>
    </row>
    <row r="158" spans="1:40" x14ac:dyDescent="0.35">
      <c r="A158" s="236" t="str">
        <f>Lists!C:C</f>
        <v>TTO002</v>
      </c>
      <c r="B158" s="190">
        <f t="shared" si="60"/>
        <v>1.8</v>
      </c>
      <c r="C158" s="191">
        <f t="shared" si="61"/>
        <v>0</v>
      </c>
      <c r="D158" s="237">
        <f t="shared" si="62"/>
        <v>1.8</v>
      </c>
      <c r="E158" s="236">
        <f>'Core Indicators'!R158</f>
        <v>1</v>
      </c>
      <c r="F158" s="236">
        <f>'Core Indicators'!Z158</f>
        <v>2</v>
      </c>
      <c r="G158" s="191">
        <f t="shared" si="63"/>
        <v>1.5</v>
      </c>
      <c r="H158" s="236">
        <f>'Core Indicators'!AH158</f>
        <v>2</v>
      </c>
      <c r="I158" s="236">
        <f>'Core Indicators'!AP158</f>
        <v>2</v>
      </c>
      <c r="J158" s="236">
        <f>'Core Indicators'!BN158</f>
        <v>2</v>
      </c>
      <c r="K158" s="236">
        <f t="shared" si="64"/>
        <v>2</v>
      </c>
      <c r="L158" s="190">
        <f t="shared" si="65"/>
        <v>2</v>
      </c>
      <c r="M158" s="237">
        <f t="shared" si="66"/>
        <v>2</v>
      </c>
      <c r="N158" s="238">
        <f>'Core Indicators'!DJ158</f>
        <v>2</v>
      </c>
      <c r="O158" s="238">
        <f>'Core Indicators'!DR158</f>
        <v>2</v>
      </c>
      <c r="P158" s="238">
        <f>'Core Indicators'!DZ158</f>
        <v>2</v>
      </c>
      <c r="Q158" s="238" t="str">
        <f>'Core Indicators'!EH158</f>
        <v>x</v>
      </c>
      <c r="R158" s="238" t="str">
        <f>'Core Indicators'!EP158</f>
        <v>x</v>
      </c>
      <c r="S158" s="191">
        <f t="shared" si="67"/>
        <v>1.6</v>
      </c>
      <c r="T158" s="191">
        <f t="shared" si="68"/>
        <v>1.1666666666666667</v>
      </c>
      <c r="U158" s="236">
        <v>1</v>
      </c>
      <c r="V158" s="236">
        <v>1</v>
      </c>
      <c r="W158" s="236">
        <f>'Core Indicators'!EX158</f>
        <v>2</v>
      </c>
      <c r="X158" s="191">
        <f t="shared" si="69"/>
        <v>1.5</v>
      </c>
      <c r="Y158" s="236">
        <v>1</v>
      </c>
      <c r="Z158" s="191">
        <f t="shared" si="70"/>
        <v>2</v>
      </c>
      <c r="AA158" s="236">
        <f>'Core Indicators'!FF158</f>
        <v>2</v>
      </c>
      <c r="AB158" s="236">
        <f t="shared" si="71"/>
        <v>2</v>
      </c>
      <c r="AC158" s="11">
        <f>'Core Indicators'!GD158</f>
        <v>2</v>
      </c>
      <c r="AD158" s="11">
        <f>'Core Indicators'!GL158</f>
        <v>2</v>
      </c>
      <c r="AE158" s="11">
        <f>'Core Indicators'!GT158</f>
        <v>2</v>
      </c>
      <c r="AF158" s="11">
        <f>'Core Indicators'!HB158</f>
        <v>2</v>
      </c>
      <c r="AG158" s="11">
        <f t="shared" si="72"/>
        <v>2</v>
      </c>
      <c r="AH158" s="11">
        <f>'Core Indicators'!HJ158</f>
        <v>2</v>
      </c>
      <c r="AI158" s="11">
        <f>'Core Indicators'!HR158</f>
        <v>2</v>
      </c>
      <c r="AJ158" s="11">
        <f t="shared" si="73"/>
        <v>2</v>
      </c>
      <c r="AK158" s="11">
        <f>'Core Indicators'!HZ158</f>
        <v>2</v>
      </c>
      <c r="AL158" s="11">
        <f>'Core Indicators'!IH158</f>
        <v>2</v>
      </c>
      <c r="AM158" s="11">
        <f>'Core Indicators'!IP158</f>
        <v>2</v>
      </c>
      <c r="AN158" s="11">
        <f t="shared" si="74"/>
        <v>2</v>
      </c>
    </row>
    <row r="159" spans="1:40" x14ac:dyDescent="0.35">
      <c r="A159" s="236" t="str">
        <f>Lists!C:C</f>
        <v>TUN002</v>
      </c>
      <c r="B159" s="190">
        <f t="shared" si="60"/>
        <v>2</v>
      </c>
      <c r="C159" s="191">
        <f t="shared" si="61"/>
        <v>0</v>
      </c>
      <c r="D159" s="237">
        <f t="shared" si="62"/>
        <v>2</v>
      </c>
      <c r="E159" s="236">
        <f>'Core Indicators'!R159</f>
        <v>2</v>
      </c>
      <c r="F159" s="236">
        <f>'Core Indicators'!Z159</f>
        <v>1</v>
      </c>
      <c r="G159" s="191">
        <f t="shared" si="63"/>
        <v>1.5</v>
      </c>
      <c r="H159" s="236">
        <f>'Core Indicators'!AH159</f>
        <v>2</v>
      </c>
      <c r="I159" s="236">
        <f>'Core Indicators'!AP159</f>
        <v>2</v>
      </c>
      <c r="J159" s="236">
        <f>'Core Indicators'!BN159</f>
        <v>3</v>
      </c>
      <c r="K159" s="236">
        <f t="shared" si="64"/>
        <v>2.5</v>
      </c>
      <c r="L159" s="190">
        <f t="shared" si="65"/>
        <v>2.2999999999999998</v>
      </c>
      <c r="M159" s="237">
        <f t="shared" si="66"/>
        <v>2</v>
      </c>
      <c r="N159" s="238">
        <f>'Core Indicators'!DJ159</f>
        <v>2</v>
      </c>
      <c r="O159" s="238">
        <f>'Core Indicators'!DR159</f>
        <v>2</v>
      </c>
      <c r="P159" s="238">
        <f>'Core Indicators'!DZ159</f>
        <v>2</v>
      </c>
      <c r="Q159" s="238">
        <f>'Core Indicators'!EH159</f>
        <v>2</v>
      </c>
      <c r="R159" s="238">
        <f>'Core Indicators'!EP159</f>
        <v>2</v>
      </c>
      <c r="S159" s="191">
        <f t="shared" si="67"/>
        <v>1.9</v>
      </c>
      <c r="T159" s="191">
        <f t="shared" si="68"/>
        <v>1.3333333333333333</v>
      </c>
      <c r="U159" s="236">
        <v>1</v>
      </c>
      <c r="V159" s="236">
        <v>1</v>
      </c>
      <c r="W159" s="236">
        <f>'Core Indicators'!EX159</f>
        <v>3</v>
      </c>
      <c r="X159" s="191">
        <f t="shared" si="69"/>
        <v>2</v>
      </c>
      <c r="Y159" s="236">
        <v>1</v>
      </c>
      <c r="Z159" s="191">
        <f t="shared" si="70"/>
        <v>2.5</v>
      </c>
      <c r="AA159" s="236">
        <f>'Core Indicators'!FF159</f>
        <v>3</v>
      </c>
      <c r="AB159" s="236">
        <f t="shared" si="71"/>
        <v>2</v>
      </c>
      <c r="AC159" s="11">
        <f>'Core Indicators'!GD159</f>
        <v>2</v>
      </c>
      <c r="AD159" s="11">
        <f>'Core Indicators'!GL159</f>
        <v>2</v>
      </c>
      <c r="AE159" s="11">
        <f>'Core Indicators'!GT159</f>
        <v>2</v>
      </c>
      <c r="AF159" s="11">
        <f>'Core Indicators'!HB159</f>
        <v>2</v>
      </c>
      <c r="AG159" s="11">
        <f t="shared" si="72"/>
        <v>2</v>
      </c>
      <c r="AH159" s="11">
        <f>'Core Indicators'!HJ159</f>
        <v>2</v>
      </c>
      <c r="AI159" s="11">
        <f>'Core Indicators'!HR159</f>
        <v>2</v>
      </c>
      <c r="AJ159" s="11">
        <f t="shared" si="73"/>
        <v>2</v>
      </c>
      <c r="AK159" s="11">
        <f>'Core Indicators'!HZ159</f>
        <v>2</v>
      </c>
      <c r="AL159" s="11">
        <f>'Core Indicators'!IH159</f>
        <v>2</v>
      </c>
      <c r="AM159" s="11">
        <f>'Core Indicators'!IP159</f>
        <v>2</v>
      </c>
      <c r="AN159" s="11">
        <f t="shared" si="74"/>
        <v>2</v>
      </c>
    </row>
    <row r="160" spans="1:40" x14ac:dyDescent="0.35">
      <c r="A160" s="236" t="str">
        <f>Lists!C:C</f>
        <v>TUR001</v>
      </c>
      <c r="B160" s="190">
        <f t="shared" si="60"/>
        <v>1.9</v>
      </c>
      <c r="C160" s="191">
        <f t="shared" si="61"/>
        <v>0</v>
      </c>
      <c r="D160" s="237">
        <f t="shared" si="62"/>
        <v>2</v>
      </c>
      <c r="E160" s="236">
        <f>'Core Indicators'!R160</f>
        <v>2</v>
      </c>
      <c r="F160" s="236">
        <f>'Core Indicators'!Z160</f>
        <v>2</v>
      </c>
      <c r="G160" s="191">
        <f t="shared" si="63"/>
        <v>2</v>
      </c>
      <c r="H160" s="236">
        <f>'Core Indicators'!AH160</f>
        <v>2</v>
      </c>
      <c r="I160" s="236">
        <f>'Core Indicators'!AP160</f>
        <v>2</v>
      </c>
      <c r="J160" s="236">
        <f>'Core Indicators'!BN160</f>
        <v>2</v>
      </c>
      <c r="K160" s="236">
        <f t="shared" si="64"/>
        <v>2</v>
      </c>
      <c r="L160" s="190">
        <f t="shared" si="65"/>
        <v>2</v>
      </c>
      <c r="M160" s="237">
        <f t="shared" si="66"/>
        <v>2</v>
      </c>
      <c r="N160" s="238">
        <f>'Core Indicators'!DJ160</f>
        <v>2</v>
      </c>
      <c r="O160" s="238">
        <f>'Core Indicators'!DR160</f>
        <v>2</v>
      </c>
      <c r="P160" s="238">
        <f>'Core Indicators'!DZ160</f>
        <v>2</v>
      </c>
      <c r="Q160" s="238">
        <f>'Core Indicators'!EH160</f>
        <v>2</v>
      </c>
      <c r="R160" s="238">
        <f>'Core Indicators'!EP160</f>
        <v>2</v>
      </c>
      <c r="S160" s="191">
        <f t="shared" si="67"/>
        <v>1.6</v>
      </c>
      <c r="T160" s="191">
        <f t="shared" si="68"/>
        <v>1.1666666666666667</v>
      </c>
      <c r="U160" s="236">
        <v>1</v>
      </c>
      <c r="V160" s="236">
        <v>1</v>
      </c>
      <c r="W160" s="236">
        <f>'Core Indicators'!EX160</f>
        <v>2</v>
      </c>
      <c r="X160" s="191">
        <f t="shared" si="69"/>
        <v>1.5</v>
      </c>
      <c r="Y160" s="236">
        <v>1</v>
      </c>
      <c r="Z160" s="191">
        <f t="shared" si="70"/>
        <v>2</v>
      </c>
      <c r="AA160" s="236">
        <f>'Core Indicators'!FF160</f>
        <v>2</v>
      </c>
      <c r="AB160" s="236">
        <f t="shared" si="71"/>
        <v>2</v>
      </c>
      <c r="AC160" s="11">
        <f>'Core Indicators'!GD160</f>
        <v>2</v>
      </c>
      <c r="AD160" s="11">
        <f>'Core Indicators'!GL160</f>
        <v>2</v>
      </c>
      <c r="AE160" s="11">
        <f>'Core Indicators'!GT160</f>
        <v>2</v>
      </c>
      <c r="AF160" s="11">
        <f>'Core Indicators'!HB160</f>
        <v>2</v>
      </c>
      <c r="AG160" s="11">
        <f t="shared" si="72"/>
        <v>2</v>
      </c>
      <c r="AH160" s="11">
        <f>'Core Indicators'!HJ160</f>
        <v>2</v>
      </c>
      <c r="AI160" s="11">
        <f>'Core Indicators'!HR160</f>
        <v>2</v>
      </c>
      <c r="AJ160" s="11">
        <f t="shared" si="73"/>
        <v>2</v>
      </c>
      <c r="AK160" s="11">
        <f>'Core Indicators'!HZ160</f>
        <v>2</v>
      </c>
      <c r="AL160" s="11">
        <f>'Core Indicators'!IH160</f>
        <v>2</v>
      </c>
      <c r="AM160" s="11">
        <f>'Core Indicators'!IP160</f>
        <v>2</v>
      </c>
      <c r="AN160" s="11">
        <f t="shared" si="74"/>
        <v>2</v>
      </c>
    </row>
    <row r="161" spans="1:40" x14ac:dyDescent="0.35">
      <c r="A161" s="236" t="str">
        <f>Lists!C:C</f>
        <v>TUR002</v>
      </c>
      <c r="B161" s="190">
        <f t="shared" si="60"/>
        <v>1.9</v>
      </c>
      <c r="C161" s="191">
        <f t="shared" si="61"/>
        <v>1</v>
      </c>
      <c r="D161" s="237">
        <f t="shared" si="62"/>
        <v>2</v>
      </c>
      <c r="E161" s="236">
        <f>'Core Indicators'!R161</f>
        <v>2</v>
      </c>
      <c r="F161" s="236">
        <f>'Core Indicators'!Z161</f>
        <v>2</v>
      </c>
      <c r="G161" s="191">
        <f t="shared" si="63"/>
        <v>2</v>
      </c>
      <c r="H161" s="236">
        <f>'Core Indicators'!AH161</f>
        <v>2</v>
      </c>
      <c r="I161" s="236">
        <f>'Core Indicators'!AP161</f>
        <v>2</v>
      </c>
      <c r="J161" s="236" t="str">
        <f>'Core Indicators'!BN161</f>
        <v>x</v>
      </c>
      <c r="K161" s="236">
        <f t="shared" si="64"/>
        <v>2</v>
      </c>
      <c r="L161" s="190">
        <f t="shared" si="65"/>
        <v>2</v>
      </c>
      <c r="M161" s="237">
        <f t="shared" si="66"/>
        <v>2</v>
      </c>
      <c r="N161" s="238">
        <f>'Core Indicators'!DJ161</f>
        <v>2</v>
      </c>
      <c r="O161" s="238">
        <f>'Core Indicators'!DR161</f>
        <v>2</v>
      </c>
      <c r="P161" s="238">
        <f>'Core Indicators'!DZ161</f>
        <v>2</v>
      </c>
      <c r="Q161" s="238">
        <f>'Core Indicators'!EH161</f>
        <v>2</v>
      </c>
      <c r="R161" s="238">
        <f>'Core Indicators'!EP161</f>
        <v>2</v>
      </c>
      <c r="S161" s="191">
        <f t="shared" si="67"/>
        <v>1.7</v>
      </c>
      <c r="T161" s="191">
        <f t="shared" si="68"/>
        <v>1.3333333333333333</v>
      </c>
      <c r="U161" s="236">
        <v>1</v>
      </c>
      <c r="V161" s="236">
        <v>1</v>
      </c>
      <c r="W161" s="236">
        <f>'Core Indicators'!EX161</f>
        <v>3</v>
      </c>
      <c r="X161" s="191">
        <f t="shared" si="69"/>
        <v>2</v>
      </c>
      <c r="Y161" s="236">
        <v>1</v>
      </c>
      <c r="Z161" s="191">
        <f t="shared" si="70"/>
        <v>2</v>
      </c>
      <c r="AA161" s="236">
        <f>'Core Indicators'!FF161</f>
        <v>2</v>
      </c>
      <c r="AB161" s="236">
        <f t="shared" si="71"/>
        <v>2</v>
      </c>
      <c r="AC161" s="11">
        <f>'Core Indicators'!GD161</f>
        <v>2</v>
      </c>
      <c r="AD161" s="11">
        <f>'Core Indicators'!GL161</f>
        <v>2</v>
      </c>
      <c r="AE161" s="11">
        <f>'Core Indicators'!GT161</f>
        <v>2</v>
      </c>
      <c r="AF161" s="11">
        <f>'Core Indicators'!HB161</f>
        <v>2</v>
      </c>
      <c r="AG161" s="11">
        <f t="shared" si="72"/>
        <v>2</v>
      </c>
      <c r="AH161" s="11">
        <f>'Core Indicators'!HJ161</f>
        <v>2</v>
      </c>
      <c r="AI161" s="11">
        <f>'Core Indicators'!HR161</f>
        <v>2</v>
      </c>
      <c r="AJ161" s="11">
        <f t="shared" si="73"/>
        <v>2</v>
      </c>
      <c r="AK161" s="11">
        <f>'Core Indicators'!HZ161</f>
        <v>2</v>
      </c>
      <c r="AL161" s="11">
        <f>'Core Indicators'!IH161</f>
        <v>2</v>
      </c>
      <c r="AM161" s="11">
        <f>'Core Indicators'!IP161</f>
        <v>2</v>
      </c>
      <c r="AN161" s="11">
        <f t="shared" si="74"/>
        <v>2</v>
      </c>
    </row>
    <row r="162" spans="1:40" x14ac:dyDescent="0.35">
      <c r="A162" s="236" t="str">
        <f>Lists!C:C</f>
        <v>TUR003</v>
      </c>
      <c r="B162" s="190">
        <f t="shared" si="60"/>
        <v>2</v>
      </c>
      <c r="C162" s="191">
        <f t="shared" si="61"/>
        <v>0</v>
      </c>
      <c r="D162" s="237">
        <f t="shared" si="62"/>
        <v>2.2000000000000002</v>
      </c>
      <c r="E162" s="236">
        <f>'Core Indicators'!R162</f>
        <v>2</v>
      </c>
      <c r="F162" s="236">
        <f>'Core Indicators'!Z162</f>
        <v>2</v>
      </c>
      <c r="G162" s="191">
        <f t="shared" si="63"/>
        <v>2</v>
      </c>
      <c r="H162" s="236">
        <f>'Core Indicators'!AH162</f>
        <v>2</v>
      </c>
      <c r="I162" s="236">
        <f>'Core Indicators'!AP162</f>
        <v>2</v>
      </c>
      <c r="J162" s="236">
        <f>'Core Indicators'!BN162</f>
        <v>3</v>
      </c>
      <c r="K162" s="236">
        <f t="shared" si="64"/>
        <v>2.5</v>
      </c>
      <c r="L162" s="190">
        <f t="shared" si="65"/>
        <v>2.2999999999999998</v>
      </c>
      <c r="M162" s="237">
        <f t="shared" si="66"/>
        <v>2</v>
      </c>
      <c r="N162" s="238">
        <f>'Core Indicators'!DJ162</f>
        <v>2</v>
      </c>
      <c r="O162" s="238">
        <f>'Core Indicators'!DR162</f>
        <v>2</v>
      </c>
      <c r="P162" s="238">
        <f>'Core Indicators'!DZ162</f>
        <v>2</v>
      </c>
      <c r="Q162" s="238">
        <f>'Core Indicators'!EH162</f>
        <v>2</v>
      </c>
      <c r="R162" s="238">
        <f>'Core Indicators'!EP162</f>
        <v>2</v>
      </c>
      <c r="S162" s="191">
        <f t="shared" si="67"/>
        <v>1.7</v>
      </c>
      <c r="T162" s="191">
        <f t="shared" si="68"/>
        <v>1.3333333333333333</v>
      </c>
      <c r="U162" s="236">
        <v>1</v>
      </c>
      <c r="V162" s="236">
        <v>1</v>
      </c>
      <c r="W162" s="236">
        <f>'Core Indicators'!EX162</f>
        <v>3</v>
      </c>
      <c r="X162" s="191">
        <f t="shared" si="69"/>
        <v>2</v>
      </c>
      <c r="Y162" s="236">
        <v>1</v>
      </c>
      <c r="Z162" s="191">
        <f t="shared" si="70"/>
        <v>2</v>
      </c>
      <c r="AA162" s="236">
        <f>'Core Indicators'!FF162</f>
        <v>2</v>
      </c>
      <c r="AB162" s="236">
        <f t="shared" si="71"/>
        <v>2</v>
      </c>
      <c r="AC162" s="11">
        <f>'Core Indicators'!GD162</f>
        <v>2</v>
      </c>
      <c r="AD162" s="11">
        <f>'Core Indicators'!GL162</f>
        <v>2</v>
      </c>
      <c r="AE162" s="11">
        <f>'Core Indicators'!GT162</f>
        <v>2</v>
      </c>
      <c r="AF162" s="11">
        <f>'Core Indicators'!HB162</f>
        <v>2</v>
      </c>
      <c r="AG162" s="11">
        <f t="shared" si="72"/>
        <v>2</v>
      </c>
      <c r="AH162" s="11">
        <f>'Core Indicators'!HJ162</f>
        <v>2</v>
      </c>
      <c r="AI162" s="11">
        <f>'Core Indicators'!HR162</f>
        <v>2</v>
      </c>
      <c r="AJ162" s="11">
        <f t="shared" si="73"/>
        <v>2</v>
      </c>
      <c r="AK162" s="11">
        <f>'Core Indicators'!HZ162</f>
        <v>2</v>
      </c>
      <c r="AL162" s="11">
        <f>'Core Indicators'!IH162</f>
        <v>2</v>
      </c>
      <c r="AM162" s="11">
        <f>'Core Indicators'!IP162</f>
        <v>2</v>
      </c>
      <c r="AN162" s="11">
        <f t="shared" si="74"/>
        <v>2</v>
      </c>
    </row>
    <row r="163" spans="1:40" x14ac:dyDescent="0.35">
      <c r="A163" s="236" t="str">
        <f>Lists!C:C</f>
        <v>TUR004</v>
      </c>
      <c r="B163" s="190" t="str">
        <f t="shared" ref="B163:B174" si="75">IF(OR(M163="x",D163="x"),"x",ROUND((5-GEOMEAN(((5-D163)/5*4+1),((5-M163)/5*4+1),((5-M163)/5*4+1)))/4*3.5+S163*0.3,1))</f>
        <v>x</v>
      </c>
      <c r="C163" s="191">
        <f t="shared" ref="C163:C174" si="76">COUNTIF(E163:F163,"x")+COUNTIF(H163:I163,"x")+COUNTIF(J163:J163,"x")+COUNTIF(M163,"x")+COUNTIF(U163:W163,"x")+COUNTIF(Y163:AB163,"x")</f>
        <v>2</v>
      </c>
      <c r="D163" s="237">
        <f t="shared" ref="D163:D174" si="77">IF(OR(L163="x",G163="x"),"x",ROUND((5-GEOMEAN(((5-L163)/5*4+1),((5-L163)/5*4+1),((5-G163)/5*4+1)))/4*5,1))</f>
        <v>2.2999999999999998</v>
      </c>
      <c r="E163" s="236">
        <f>'Core Indicators'!R163</f>
        <v>2</v>
      </c>
      <c r="F163" s="236">
        <f>'Core Indicators'!Z163</f>
        <v>2</v>
      </c>
      <c r="G163" s="191">
        <f t="shared" ref="G163:G194" si="78">IF(AND(F163="x",E163="x"),"x",IF(OR(F163="x",E163="x"),AVERAGE(E163,F163),ROUND((10-GEOMEAN(((10-E163)/10*9+1),((10-F163)/10*9+1)))/9*10,1)))</f>
        <v>2</v>
      </c>
      <c r="H163" s="236" t="str">
        <f>'Core Indicators'!AH163</f>
        <v>x</v>
      </c>
      <c r="I163" s="236">
        <f>'Core Indicators'!AP163</f>
        <v>2</v>
      </c>
      <c r="J163" s="236">
        <f>'Core Indicators'!BN163</f>
        <v>3</v>
      </c>
      <c r="K163" s="236">
        <f t="shared" ref="K163:K194" si="79">IF(AND(J163="x",I163="x"),"x",IF(OR(J163="x",I163="x"),AVERAGE(I163,J163),ROUND((10-GEOMEAN(((10-I163)/10*9+1),((10-J163)/10*9+1)))/9*10,1)))</f>
        <v>2.5</v>
      </c>
      <c r="L163" s="190">
        <f t="shared" ref="L163:L194" si="80">IF(AND(H163="x",K163="x"),"x",IF(OR(H163="x",K163="x"),AVERAGE(H163,K163),ROUND((10-GEOMEAN(((10-H163)/10*9+1),((10-K163)/10*9+1)))/9*10,1)))</f>
        <v>2.5</v>
      </c>
      <c r="M163" s="237" t="str">
        <f t="shared" ref="M163:M194" si="81">IF(N163="x","x",AVERAGE(N163:R163))</f>
        <v>x</v>
      </c>
      <c r="N163" s="238" t="str">
        <f>'Core Indicators'!DJ163</f>
        <v>x</v>
      </c>
      <c r="O163" s="238" t="str">
        <f>'Core Indicators'!DR163</f>
        <v>x</v>
      </c>
      <c r="P163" s="238" t="str">
        <f>'Core Indicators'!DZ163</f>
        <v>x</v>
      </c>
      <c r="Q163" s="238" t="str">
        <f>'Core Indicators'!EH163</f>
        <v>x</v>
      </c>
      <c r="R163" s="238" t="str">
        <f>'Core Indicators'!EP163</f>
        <v>x</v>
      </c>
      <c r="S163" s="191">
        <f t="shared" ref="S163:S194" si="82">IF(OR(Z163="x",T163="x"),T163,ROUND((10-GEOMEAN(((10-T163)/10*9+1),((10-Z163)/10*9+1)))/9*10,1))</f>
        <v>1.7</v>
      </c>
      <c r="T163" s="191">
        <f t="shared" ref="T163:T194" si="83">AVERAGE(U163,X163,Y163)</f>
        <v>1.3333333333333333</v>
      </c>
      <c r="U163" s="236">
        <v>1</v>
      </c>
      <c r="V163" s="236">
        <v>1</v>
      </c>
      <c r="W163" s="236">
        <f>'Core Indicators'!EX163</f>
        <v>3</v>
      </c>
      <c r="X163" s="191">
        <f t="shared" ref="X163:X194" si="84">AVERAGE(V163:W163)</f>
        <v>2</v>
      </c>
      <c r="Y163" s="236">
        <v>1</v>
      </c>
      <c r="Z163" s="191">
        <f t="shared" ref="Z163:Z194" si="85">IF(AND(AA163="x",AB163="x"),"x",AVERAGE(AA163:AB163))</f>
        <v>2</v>
      </c>
      <c r="AA163" s="236">
        <f>'Core Indicators'!FF163</f>
        <v>2</v>
      </c>
      <c r="AB163" s="236">
        <f t="shared" ref="AB163:AB174" si="86">IF(AND(AJ163="x",AN163="x",AG163="x"),"x",(AVERAGE(AJ163,AN163,AG163)))</f>
        <v>2</v>
      </c>
      <c r="AC163" s="11">
        <f>'Core Indicators'!GD163</f>
        <v>2</v>
      </c>
      <c r="AD163" s="11">
        <f>'Core Indicators'!GL163</f>
        <v>2</v>
      </c>
      <c r="AE163" s="11">
        <f>'Core Indicators'!GT163</f>
        <v>2</v>
      </c>
      <c r="AF163" s="11">
        <f>'Core Indicators'!HB163</f>
        <v>2</v>
      </c>
      <c r="AG163" s="11">
        <f t="shared" ref="AG163:AG194" si="87">IF(AND(AC163="x",AD163="x",AE163="x",AF163="x"),"x",AVERAGE(AC163:AF163))</f>
        <v>2</v>
      </c>
      <c r="AH163" s="11">
        <f>'Core Indicators'!HJ163</f>
        <v>2</v>
      </c>
      <c r="AI163" s="11">
        <f>'Core Indicators'!HR163</f>
        <v>2</v>
      </c>
      <c r="AJ163" s="11">
        <f t="shared" ref="AJ163:AJ194" si="88">IF(AND(AH163="x",AI163="x"),"x",AVERAGE(AH163:AI163))</f>
        <v>2</v>
      </c>
      <c r="AK163" s="11">
        <f>'Core Indicators'!HZ163</f>
        <v>2</v>
      </c>
      <c r="AL163" s="11">
        <f>'Core Indicators'!IH163</f>
        <v>2</v>
      </c>
      <c r="AM163" s="11">
        <f>'Core Indicators'!IP163</f>
        <v>2</v>
      </c>
      <c r="AN163" s="11">
        <f t="shared" ref="AN163:AN194" si="89">IF(AND(AK163="x",AL163="x",AM163="x"),"x",AVERAGE(AK163:AM163))</f>
        <v>2</v>
      </c>
    </row>
    <row r="164" spans="1:40" x14ac:dyDescent="0.35">
      <c r="A164" s="236" t="str">
        <f>Lists!C:C</f>
        <v>TUR005</v>
      </c>
      <c r="B164" s="190">
        <f t="shared" si="75"/>
        <v>2.7</v>
      </c>
      <c r="C164" s="191">
        <f t="shared" si="76"/>
        <v>0</v>
      </c>
      <c r="D164" s="237">
        <f t="shared" si="77"/>
        <v>3</v>
      </c>
      <c r="E164" s="236">
        <f>'Core Indicators'!R164</f>
        <v>3</v>
      </c>
      <c r="F164" s="236">
        <f>'Core Indicators'!Z164</f>
        <v>3</v>
      </c>
      <c r="G164" s="191">
        <f t="shared" si="78"/>
        <v>3</v>
      </c>
      <c r="H164" s="236">
        <f>'Core Indicators'!AH164</f>
        <v>3</v>
      </c>
      <c r="I164" s="236">
        <f>'Core Indicators'!AP164</f>
        <v>3</v>
      </c>
      <c r="J164" s="236">
        <f>'Core Indicators'!BN164</f>
        <v>3</v>
      </c>
      <c r="K164" s="236">
        <f t="shared" si="79"/>
        <v>3</v>
      </c>
      <c r="L164" s="190">
        <f t="shared" si="80"/>
        <v>3</v>
      </c>
      <c r="M164" s="237">
        <f t="shared" si="81"/>
        <v>3</v>
      </c>
      <c r="N164" s="238">
        <f>'Core Indicators'!DJ164</f>
        <v>3</v>
      </c>
      <c r="O164" s="238">
        <f>'Core Indicators'!DR164</f>
        <v>3</v>
      </c>
      <c r="P164" s="238">
        <f>'Core Indicators'!DZ164</f>
        <v>3</v>
      </c>
      <c r="Q164" s="238">
        <f>'Core Indicators'!EH164</f>
        <v>3</v>
      </c>
      <c r="R164" s="238">
        <f>'Core Indicators'!EP164</f>
        <v>3</v>
      </c>
      <c r="S164" s="191">
        <f t="shared" si="82"/>
        <v>1.9</v>
      </c>
      <c r="T164" s="191">
        <f t="shared" si="83"/>
        <v>1.3333333333333333</v>
      </c>
      <c r="U164" s="236">
        <v>1</v>
      </c>
      <c r="V164" s="236">
        <v>1</v>
      </c>
      <c r="W164" s="236">
        <f>'Core Indicators'!EX164</f>
        <v>3</v>
      </c>
      <c r="X164" s="191">
        <f t="shared" si="84"/>
        <v>2</v>
      </c>
      <c r="Y164" s="236">
        <v>1</v>
      </c>
      <c r="Z164" s="191">
        <f t="shared" si="85"/>
        <v>2.5</v>
      </c>
      <c r="AA164" s="236">
        <f>'Core Indicators'!FF164</f>
        <v>3</v>
      </c>
      <c r="AB164" s="236">
        <f t="shared" si="86"/>
        <v>2</v>
      </c>
      <c r="AC164" s="11">
        <f>'Core Indicators'!GD164</f>
        <v>2</v>
      </c>
      <c r="AD164" s="11">
        <f>'Core Indicators'!GL164</f>
        <v>2</v>
      </c>
      <c r="AE164" s="11">
        <f>'Core Indicators'!GT164</f>
        <v>2</v>
      </c>
      <c r="AF164" s="11">
        <f>'Core Indicators'!HB164</f>
        <v>2</v>
      </c>
      <c r="AG164" s="11">
        <f t="shared" si="87"/>
        <v>2</v>
      </c>
      <c r="AH164" s="11">
        <f>'Core Indicators'!HJ164</f>
        <v>2</v>
      </c>
      <c r="AI164" s="11">
        <f>'Core Indicators'!HR164</f>
        <v>2</v>
      </c>
      <c r="AJ164" s="11">
        <f t="shared" si="88"/>
        <v>2</v>
      </c>
      <c r="AK164" s="11">
        <f>'Core Indicators'!HZ164</f>
        <v>2</v>
      </c>
      <c r="AL164" s="11">
        <f>'Core Indicators'!IH164</f>
        <v>2</v>
      </c>
      <c r="AM164" s="11">
        <f>'Core Indicators'!IP164</f>
        <v>2</v>
      </c>
      <c r="AN164" s="11">
        <f t="shared" si="89"/>
        <v>2</v>
      </c>
    </row>
    <row r="165" spans="1:40" x14ac:dyDescent="0.35">
      <c r="A165" s="236" t="str">
        <f>Lists!C:C</f>
        <v>TZA001</v>
      </c>
      <c r="B165" s="190">
        <f t="shared" si="75"/>
        <v>2</v>
      </c>
      <c r="C165" s="191">
        <f t="shared" si="76"/>
        <v>0</v>
      </c>
      <c r="D165" s="237">
        <f t="shared" si="77"/>
        <v>1.9</v>
      </c>
      <c r="E165" s="236">
        <f>'Core Indicators'!R165</f>
        <v>2</v>
      </c>
      <c r="F165" s="236">
        <f>'Core Indicators'!Z165</f>
        <v>2</v>
      </c>
      <c r="G165" s="191">
        <f t="shared" si="78"/>
        <v>2</v>
      </c>
      <c r="H165" s="236">
        <f>'Core Indicators'!AH165</f>
        <v>2</v>
      </c>
      <c r="I165" s="236">
        <f>'Core Indicators'!AP165</f>
        <v>1</v>
      </c>
      <c r="J165" s="236">
        <f>'Core Indicators'!BN165</f>
        <v>2</v>
      </c>
      <c r="K165" s="236">
        <f t="shared" si="79"/>
        <v>1.5</v>
      </c>
      <c r="L165" s="190">
        <f t="shared" si="80"/>
        <v>1.8</v>
      </c>
      <c r="M165" s="237">
        <f t="shared" si="81"/>
        <v>2.4</v>
      </c>
      <c r="N165" s="238">
        <f>'Core Indicators'!DJ165</f>
        <v>2</v>
      </c>
      <c r="O165" s="238">
        <f>'Core Indicators'!DR165</f>
        <v>2</v>
      </c>
      <c r="P165" s="238">
        <f>'Core Indicators'!DZ165</f>
        <v>2</v>
      </c>
      <c r="Q165" s="238">
        <f>'Core Indicators'!EH165</f>
        <v>3</v>
      </c>
      <c r="R165" s="238">
        <f>'Core Indicators'!EP165</f>
        <v>3</v>
      </c>
      <c r="S165" s="191">
        <f t="shared" si="82"/>
        <v>1.6</v>
      </c>
      <c r="T165" s="191">
        <f t="shared" si="83"/>
        <v>1.1666666666666667</v>
      </c>
      <c r="U165" s="236">
        <v>1</v>
      </c>
      <c r="V165" s="236">
        <v>1</v>
      </c>
      <c r="W165" s="236">
        <f>'Core Indicators'!EX165</f>
        <v>2</v>
      </c>
      <c r="X165" s="191">
        <f t="shared" si="84"/>
        <v>1.5</v>
      </c>
      <c r="Y165" s="236">
        <v>1</v>
      </c>
      <c r="Z165" s="191">
        <f t="shared" si="85"/>
        <v>2</v>
      </c>
      <c r="AA165" s="236">
        <f>'Core Indicators'!FF165</f>
        <v>2</v>
      </c>
      <c r="AB165" s="236">
        <f t="shared" si="86"/>
        <v>2</v>
      </c>
      <c r="AC165" s="11">
        <f>'Core Indicators'!GD165</f>
        <v>2</v>
      </c>
      <c r="AD165" s="11">
        <f>'Core Indicators'!GL165</f>
        <v>2</v>
      </c>
      <c r="AE165" s="11">
        <f>'Core Indicators'!GT165</f>
        <v>2</v>
      </c>
      <c r="AF165" s="11">
        <f>'Core Indicators'!HB165</f>
        <v>2</v>
      </c>
      <c r="AG165" s="11">
        <f t="shared" si="87"/>
        <v>2</v>
      </c>
      <c r="AH165" s="11">
        <f>'Core Indicators'!HJ165</f>
        <v>2</v>
      </c>
      <c r="AI165" s="11">
        <f>'Core Indicators'!HR165</f>
        <v>2</v>
      </c>
      <c r="AJ165" s="11">
        <f t="shared" si="88"/>
        <v>2</v>
      </c>
      <c r="AK165" s="11">
        <f>'Core Indicators'!HZ165</f>
        <v>2</v>
      </c>
      <c r="AL165" s="11">
        <f>'Core Indicators'!IH165</f>
        <v>2</v>
      </c>
      <c r="AM165" s="11">
        <f>'Core Indicators'!IP165</f>
        <v>2</v>
      </c>
      <c r="AN165" s="11">
        <f t="shared" si="89"/>
        <v>2</v>
      </c>
    </row>
    <row r="166" spans="1:40" x14ac:dyDescent="0.35">
      <c r="A166" s="236" t="str">
        <f>Lists!C:C</f>
        <v>TZA002</v>
      </c>
      <c r="B166" s="190">
        <f t="shared" si="75"/>
        <v>2.1</v>
      </c>
      <c r="C166" s="191">
        <f t="shared" si="76"/>
        <v>0</v>
      </c>
      <c r="D166" s="237">
        <f t="shared" si="77"/>
        <v>2</v>
      </c>
      <c r="E166" s="236">
        <f>'Core Indicators'!R166</f>
        <v>2</v>
      </c>
      <c r="F166" s="236">
        <f>'Core Indicators'!Z166</f>
        <v>2</v>
      </c>
      <c r="G166" s="191">
        <f t="shared" si="78"/>
        <v>2</v>
      </c>
      <c r="H166" s="236">
        <f>'Core Indicators'!AH166</f>
        <v>2</v>
      </c>
      <c r="I166" s="236">
        <f>'Core Indicators'!AP166</f>
        <v>2</v>
      </c>
      <c r="J166" s="236">
        <f>'Core Indicators'!BN166</f>
        <v>2</v>
      </c>
      <c r="K166" s="236">
        <f t="shared" si="79"/>
        <v>2</v>
      </c>
      <c r="L166" s="190">
        <f t="shared" si="80"/>
        <v>2</v>
      </c>
      <c r="M166" s="237">
        <f t="shared" si="81"/>
        <v>2.4</v>
      </c>
      <c r="N166" s="238">
        <f>'Core Indicators'!DJ166</f>
        <v>2</v>
      </c>
      <c r="O166" s="238">
        <f>'Core Indicators'!DR166</f>
        <v>2</v>
      </c>
      <c r="P166" s="238">
        <f>'Core Indicators'!DZ166</f>
        <v>2</v>
      </c>
      <c r="Q166" s="238">
        <f>'Core Indicators'!EH166</f>
        <v>3</v>
      </c>
      <c r="R166" s="238">
        <f>'Core Indicators'!EP166</f>
        <v>3</v>
      </c>
      <c r="S166" s="191">
        <f t="shared" si="82"/>
        <v>1.6</v>
      </c>
      <c r="T166" s="191">
        <f t="shared" si="83"/>
        <v>1.1666666666666667</v>
      </c>
      <c r="U166" s="236">
        <v>1</v>
      </c>
      <c r="V166" s="236">
        <v>1</v>
      </c>
      <c r="W166" s="236">
        <f>'Core Indicators'!EX166</f>
        <v>2</v>
      </c>
      <c r="X166" s="191">
        <f t="shared" si="84"/>
        <v>1.5</v>
      </c>
      <c r="Y166" s="236">
        <v>1</v>
      </c>
      <c r="Z166" s="191">
        <f t="shared" si="85"/>
        <v>2</v>
      </c>
      <c r="AA166" s="236">
        <f>'Core Indicators'!FF166</f>
        <v>2</v>
      </c>
      <c r="AB166" s="236">
        <f t="shared" si="86"/>
        <v>2</v>
      </c>
      <c r="AC166" s="11">
        <f>'Core Indicators'!GD166</f>
        <v>2</v>
      </c>
      <c r="AD166" s="11">
        <f>'Core Indicators'!GL166</f>
        <v>2</v>
      </c>
      <c r="AE166" s="11">
        <f>'Core Indicators'!GT166</f>
        <v>2</v>
      </c>
      <c r="AF166" s="11">
        <f>'Core Indicators'!HB166</f>
        <v>2</v>
      </c>
      <c r="AG166" s="11">
        <f t="shared" si="87"/>
        <v>2</v>
      </c>
      <c r="AH166" s="11">
        <f>'Core Indicators'!HJ166</f>
        <v>2</v>
      </c>
      <c r="AI166" s="11">
        <f>'Core Indicators'!HR166</f>
        <v>2</v>
      </c>
      <c r="AJ166" s="11">
        <f t="shared" si="88"/>
        <v>2</v>
      </c>
      <c r="AK166" s="11">
        <f>'Core Indicators'!HZ166</f>
        <v>2</v>
      </c>
      <c r="AL166" s="11">
        <f>'Core Indicators'!IH166</f>
        <v>2</v>
      </c>
      <c r="AM166" s="11">
        <f>'Core Indicators'!IP166</f>
        <v>2</v>
      </c>
      <c r="AN166" s="11">
        <f t="shared" si="89"/>
        <v>2</v>
      </c>
    </row>
    <row r="167" spans="1:40" x14ac:dyDescent="0.35">
      <c r="A167" s="236" t="str">
        <f>Lists!C:C</f>
        <v>TZA003</v>
      </c>
      <c r="B167" s="190">
        <f t="shared" si="75"/>
        <v>1.6</v>
      </c>
      <c r="C167" s="191">
        <f t="shared" si="76"/>
        <v>0</v>
      </c>
      <c r="D167" s="237">
        <f t="shared" si="77"/>
        <v>2.2000000000000002</v>
      </c>
      <c r="E167" s="236">
        <f>'Core Indicators'!R167</f>
        <v>2</v>
      </c>
      <c r="F167" s="236">
        <f>'Core Indicators'!Z167</f>
        <v>2</v>
      </c>
      <c r="G167" s="191">
        <f t="shared" si="78"/>
        <v>2</v>
      </c>
      <c r="H167" s="236">
        <f>'Core Indicators'!AH167</f>
        <v>2</v>
      </c>
      <c r="I167" s="236">
        <f>'Core Indicators'!AP167</f>
        <v>3</v>
      </c>
      <c r="J167" s="236">
        <f>'Core Indicators'!BN167</f>
        <v>2</v>
      </c>
      <c r="K167" s="236">
        <f t="shared" si="79"/>
        <v>2.5</v>
      </c>
      <c r="L167" s="190">
        <f t="shared" si="80"/>
        <v>2.2999999999999998</v>
      </c>
      <c r="M167" s="237">
        <f t="shared" si="81"/>
        <v>1</v>
      </c>
      <c r="N167" s="238">
        <f>'Core Indicators'!DJ167</f>
        <v>1</v>
      </c>
      <c r="O167" s="238">
        <f>'Core Indicators'!DR167</f>
        <v>1</v>
      </c>
      <c r="P167" s="238">
        <f>'Core Indicators'!DZ167</f>
        <v>1</v>
      </c>
      <c r="Q167" s="238">
        <f>'Core Indicators'!EH167</f>
        <v>1</v>
      </c>
      <c r="R167" s="238">
        <f>'Core Indicators'!EP167</f>
        <v>1</v>
      </c>
      <c r="S167" s="191">
        <f t="shared" si="82"/>
        <v>1.9</v>
      </c>
      <c r="T167" s="191">
        <f t="shared" si="83"/>
        <v>1.1666666666666667</v>
      </c>
      <c r="U167" s="236">
        <v>1</v>
      </c>
      <c r="V167" s="236">
        <v>1</v>
      </c>
      <c r="W167" s="236">
        <f>'Core Indicators'!EX167</f>
        <v>2</v>
      </c>
      <c r="X167" s="191">
        <f t="shared" si="84"/>
        <v>1.5</v>
      </c>
      <c r="Y167" s="236">
        <v>1</v>
      </c>
      <c r="Z167" s="191">
        <f t="shared" si="85"/>
        <v>2.5</v>
      </c>
      <c r="AA167" s="236">
        <f>'Core Indicators'!FF167</f>
        <v>3</v>
      </c>
      <c r="AB167" s="236">
        <f t="shared" si="86"/>
        <v>2</v>
      </c>
      <c r="AC167" s="11">
        <f>'Core Indicators'!GD167</f>
        <v>2</v>
      </c>
      <c r="AD167" s="11">
        <f>'Core Indicators'!GL167</f>
        <v>2</v>
      </c>
      <c r="AE167" s="11">
        <f>'Core Indicators'!GT167</f>
        <v>2</v>
      </c>
      <c r="AF167" s="11">
        <f>'Core Indicators'!HB167</f>
        <v>2</v>
      </c>
      <c r="AG167" s="11">
        <f t="shared" si="87"/>
        <v>2</v>
      </c>
      <c r="AH167" s="11">
        <f>'Core Indicators'!HJ167</f>
        <v>2</v>
      </c>
      <c r="AI167" s="11">
        <f>'Core Indicators'!HR167</f>
        <v>2</v>
      </c>
      <c r="AJ167" s="11">
        <f t="shared" si="88"/>
        <v>2</v>
      </c>
      <c r="AK167" s="11">
        <f>'Core Indicators'!HZ167</f>
        <v>2</v>
      </c>
      <c r="AL167" s="11">
        <f>'Core Indicators'!IH167</f>
        <v>2</v>
      </c>
      <c r="AM167" s="11">
        <f>'Core Indicators'!IP167</f>
        <v>2</v>
      </c>
      <c r="AN167" s="11">
        <f t="shared" si="89"/>
        <v>2</v>
      </c>
    </row>
    <row r="168" spans="1:40" x14ac:dyDescent="0.35">
      <c r="A168" s="236" t="str">
        <f>Lists!C:C</f>
        <v>UGA005</v>
      </c>
      <c r="B168" s="190">
        <f t="shared" si="75"/>
        <v>2.1</v>
      </c>
      <c r="C168" s="191">
        <f t="shared" si="76"/>
        <v>1</v>
      </c>
      <c r="D168" s="237">
        <f t="shared" si="77"/>
        <v>2</v>
      </c>
      <c r="E168" s="236">
        <f>'Core Indicators'!R168</f>
        <v>2</v>
      </c>
      <c r="F168" s="236">
        <f>'Core Indicators'!Z168</f>
        <v>2</v>
      </c>
      <c r="G168" s="191">
        <f t="shared" si="78"/>
        <v>2</v>
      </c>
      <c r="H168" s="236">
        <f>'Core Indicators'!AH168</f>
        <v>2</v>
      </c>
      <c r="I168" s="236">
        <f>'Core Indicators'!AP168</f>
        <v>2</v>
      </c>
      <c r="J168" s="236" t="str">
        <f>'Core Indicators'!BN168</f>
        <v>x</v>
      </c>
      <c r="K168" s="236">
        <f t="shared" si="79"/>
        <v>2</v>
      </c>
      <c r="L168" s="190">
        <f t="shared" si="80"/>
        <v>2</v>
      </c>
      <c r="M168" s="237">
        <f t="shared" si="81"/>
        <v>2.4</v>
      </c>
      <c r="N168" s="238">
        <f>'Core Indicators'!DJ168</f>
        <v>2</v>
      </c>
      <c r="O168" s="238">
        <f>'Core Indicators'!DR168</f>
        <v>2</v>
      </c>
      <c r="P168" s="238">
        <f>'Core Indicators'!DZ168</f>
        <v>2</v>
      </c>
      <c r="Q168" s="238">
        <f>'Core Indicators'!EH168</f>
        <v>3</v>
      </c>
      <c r="R168" s="238">
        <f>'Core Indicators'!EP168</f>
        <v>3</v>
      </c>
      <c r="S168" s="191">
        <f t="shared" si="82"/>
        <v>1.6</v>
      </c>
      <c r="T168" s="191">
        <f t="shared" si="83"/>
        <v>1.1666666666666667</v>
      </c>
      <c r="U168" s="236">
        <v>1</v>
      </c>
      <c r="V168" s="236">
        <v>1</v>
      </c>
      <c r="W168" s="236">
        <f>'Core Indicators'!EX168</f>
        <v>2</v>
      </c>
      <c r="X168" s="191">
        <f t="shared" si="84"/>
        <v>1.5</v>
      </c>
      <c r="Y168" s="236">
        <v>1</v>
      </c>
      <c r="Z168" s="191">
        <f t="shared" si="85"/>
        <v>2</v>
      </c>
      <c r="AA168" s="236">
        <f>'Core Indicators'!FF168</f>
        <v>2</v>
      </c>
      <c r="AB168" s="236">
        <f t="shared" si="86"/>
        <v>2</v>
      </c>
      <c r="AC168" s="11">
        <f>'Core Indicators'!GD168</f>
        <v>2</v>
      </c>
      <c r="AD168" s="11">
        <f>'Core Indicators'!GL168</f>
        <v>2</v>
      </c>
      <c r="AE168" s="11">
        <f>'Core Indicators'!GT168</f>
        <v>2</v>
      </c>
      <c r="AF168" s="11">
        <f>'Core Indicators'!HB168</f>
        <v>2</v>
      </c>
      <c r="AG168" s="11">
        <f t="shared" si="87"/>
        <v>2</v>
      </c>
      <c r="AH168" s="11">
        <f>'Core Indicators'!HJ168</f>
        <v>2</v>
      </c>
      <c r="AI168" s="11">
        <f>'Core Indicators'!HR168</f>
        <v>2</v>
      </c>
      <c r="AJ168" s="11">
        <f t="shared" si="88"/>
        <v>2</v>
      </c>
      <c r="AK168" s="11">
        <f>'Core Indicators'!HZ168</f>
        <v>2</v>
      </c>
      <c r="AL168" s="11">
        <f>'Core Indicators'!IH168</f>
        <v>2</v>
      </c>
      <c r="AM168" s="11">
        <f>'Core Indicators'!IP168</f>
        <v>2</v>
      </c>
      <c r="AN168" s="11">
        <f t="shared" si="89"/>
        <v>2</v>
      </c>
    </row>
    <row r="169" spans="1:40" x14ac:dyDescent="0.35">
      <c r="A169" s="236" t="str">
        <f>Lists!C:C</f>
        <v>UKR002</v>
      </c>
      <c r="B169" s="190">
        <f t="shared" si="75"/>
        <v>2.1</v>
      </c>
      <c r="C169" s="191">
        <f t="shared" si="76"/>
        <v>0</v>
      </c>
      <c r="D169" s="237">
        <f t="shared" si="77"/>
        <v>1.9</v>
      </c>
      <c r="E169" s="236">
        <f>'Core Indicators'!R169</f>
        <v>1</v>
      </c>
      <c r="F169" s="236">
        <f>'Core Indicators'!Z169</f>
        <v>2</v>
      </c>
      <c r="G169" s="191">
        <f t="shared" si="78"/>
        <v>1.5</v>
      </c>
      <c r="H169" s="236">
        <f>'Core Indicators'!AH169</f>
        <v>2</v>
      </c>
      <c r="I169" s="236">
        <f>'Core Indicators'!AP169</f>
        <v>1</v>
      </c>
      <c r="J169" s="236">
        <f>'Core Indicators'!BN169</f>
        <v>3</v>
      </c>
      <c r="K169" s="236">
        <f t="shared" si="79"/>
        <v>2.1</v>
      </c>
      <c r="L169" s="190">
        <f t="shared" si="80"/>
        <v>2.1</v>
      </c>
      <c r="M169" s="237">
        <f t="shared" si="81"/>
        <v>2.6</v>
      </c>
      <c r="N169" s="238">
        <f>'Core Indicators'!DJ169</f>
        <v>2</v>
      </c>
      <c r="O169" s="238">
        <f>'Core Indicators'!DR169</f>
        <v>2</v>
      </c>
      <c r="P169" s="238">
        <f>'Core Indicators'!DZ169</f>
        <v>3</v>
      </c>
      <c r="Q169" s="238">
        <f>'Core Indicators'!EH169</f>
        <v>3</v>
      </c>
      <c r="R169" s="238">
        <f>'Core Indicators'!EP169</f>
        <v>3</v>
      </c>
      <c r="S169" s="191">
        <f t="shared" si="82"/>
        <v>1.4</v>
      </c>
      <c r="T169" s="191">
        <f t="shared" si="83"/>
        <v>1.3333333333333333</v>
      </c>
      <c r="U169" s="236">
        <v>1</v>
      </c>
      <c r="V169" s="236">
        <v>1</v>
      </c>
      <c r="W169" s="236">
        <f>'Core Indicators'!EX169</f>
        <v>3</v>
      </c>
      <c r="X169" s="191">
        <f t="shared" si="84"/>
        <v>2</v>
      </c>
      <c r="Y169" s="236">
        <v>1</v>
      </c>
      <c r="Z169" s="191">
        <f t="shared" si="85"/>
        <v>1.5</v>
      </c>
      <c r="AA169" s="236">
        <f>'Core Indicators'!FF169</f>
        <v>1</v>
      </c>
      <c r="AB169" s="236">
        <f t="shared" si="86"/>
        <v>2</v>
      </c>
      <c r="AC169" s="11">
        <f>'Core Indicators'!GD169</f>
        <v>2</v>
      </c>
      <c r="AD169" s="11">
        <f>'Core Indicators'!GL169</f>
        <v>2</v>
      </c>
      <c r="AE169" s="11">
        <f>'Core Indicators'!GT169</f>
        <v>2</v>
      </c>
      <c r="AF169" s="11">
        <f>'Core Indicators'!HB169</f>
        <v>2</v>
      </c>
      <c r="AG169" s="11">
        <f t="shared" si="87"/>
        <v>2</v>
      </c>
      <c r="AH169" s="11">
        <f>'Core Indicators'!HJ169</f>
        <v>2</v>
      </c>
      <c r="AI169" s="11">
        <f>'Core Indicators'!HR169</f>
        <v>2</v>
      </c>
      <c r="AJ169" s="11">
        <f t="shared" si="88"/>
        <v>2</v>
      </c>
      <c r="AK169" s="11">
        <f>'Core Indicators'!HZ169</f>
        <v>2</v>
      </c>
      <c r="AL169" s="11">
        <f>'Core Indicators'!IH169</f>
        <v>2</v>
      </c>
      <c r="AM169" s="11">
        <f>'Core Indicators'!IP169</f>
        <v>2</v>
      </c>
      <c r="AN169" s="11">
        <f t="shared" si="89"/>
        <v>2</v>
      </c>
    </row>
    <row r="170" spans="1:40" x14ac:dyDescent="0.35">
      <c r="A170" s="236" t="str">
        <f>Lists!C:C</f>
        <v>VEN001</v>
      </c>
      <c r="B170" s="190">
        <f t="shared" si="75"/>
        <v>2.2999999999999998</v>
      </c>
      <c r="C170" s="191">
        <f t="shared" si="76"/>
        <v>0</v>
      </c>
      <c r="D170" s="237">
        <f t="shared" si="77"/>
        <v>2.2999999999999998</v>
      </c>
      <c r="E170" s="236">
        <f>'Core Indicators'!R170</f>
        <v>2</v>
      </c>
      <c r="F170" s="236">
        <f>'Core Indicators'!Z170</f>
        <v>2</v>
      </c>
      <c r="G170" s="191">
        <f t="shared" si="78"/>
        <v>2</v>
      </c>
      <c r="H170" s="236">
        <f>'Core Indicators'!AH170</f>
        <v>2</v>
      </c>
      <c r="I170" s="236">
        <f>'Core Indicators'!AP170</f>
        <v>3</v>
      </c>
      <c r="J170" s="236">
        <f>'Core Indicators'!BN170</f>
        <v>3</v>
      </c>
      <c r="K170" s="236">
        <f t="shared" si="79"/>
        <v>3</v>
      </c>
      <c r="L170" s="190">
        <f t="shared" si="80"/>
        <v>2.5</v>
      </c>
      <c r="M170" s="237">
        <f t="shared" si="81"/>
        <v>2.6</v>
      </c>
      <c r="N170" s="238">
        <f>'Core Indicators'!DJ170</f>
        <v>2</v>
      </c>
      <c r="O170" s="238">
        <f>'Core Indicators'!DR170</f>
        <v>2</v>
      </c>
      <c r="P170" s="238">
        <f>'Core Indicators'!DZ170</f>
        <v>3</v>
      </c>
      <c r="Q170" s="238">
        <f>'Core Indicators'!EH170</f>
        <v>3</v>
      </c>
      <c r="R170" s="238">
        <f>'Core Indicators'!EP170</f>
        <v>3</v>
      </c>
      <c r="S170" s="191">
        <f t="shared" si="82"/>
        <v>1.9</v>
      </c>
      <c r="T170" s="191">
        <f t="shared" si="83"/>
        <v>1.3333333333333333</v>
      </c>
      <c r="U170" s="236">
        <v>1</v>
      </c>
      <c r="V170" s="236">
        <v>1</v>
      </c>
      <c r="W170" s="236">
        <f>'Core Indicators'!EX170</f>
        <v>3</v>
      </c>
      <c r="X170" s="191">
        <f t="shared" si="84"/>
        <v>2</v>
      </c>
      <c r="Y170" s="236">
        <v>1</v>
      </c>
      <c r="Z170" s="191">
        <f t="shared" si="85"/>
        <v>2.5</v>
      </c>
      <c r="AA170" s="236">
        <f>'Core Indicators'!FF170</f>
        <v>3</v>
      </c>
      <c r="AB170" s="236">
        <f t="shared" si="86"/>
        <v>2</v>
      </c>
      <c r="AC170" s="11">
        <f>'Core Indicators'!GD170</f>
        <v>2</v>
      </c>
      <c r="AD170" s="11">
        <f>'Core Indicators'!GL170</f>
        <v>2</v>
      </c>
      <c r="AE170" s="11">
        <f>'Core Indicators'!GT170</f>
        <v>2</v>
      </c>
      <c r="AF170" s="11">
        <f>'Core Indicators'!HB170</f>
        <v>2</v>
      </c>
      <c r="AG170" s="11">
        <f t="shared" si="87"/>
        <v>2</v>
      </c>
      <c r="AH170" s="11">
        <f>'Core Indicators'!HJ170</f>
        <v>2</v>
      </c>
      <c r="AI170" s="11">
        <f>'Core Indicators'!HR170</f>
        <v>2</v>
      </c>
      <c r="AJ170" s="11">
        <f t="shared" si="88"/>
        <v>2</v>
      </c>
      <c r="AK170" s="11">
        <f>'Core Indicators'!HZ170</f>
        <v>2</v>
      </c>
      <c r="AL170" s="11">
        <f>'Core Indicators'!IH170</f>
        <v>2</v>
      </c>
      <c r="AM170" s="11">
        <f>'Core Indicators'!IP170</f>
        <v>2</v>
      </c>
      <c r="AN170" s="11">
        <f t="shared" si="89"/>
        <v>2</v>
      </c>
    </row>
    <row r="171" spans="1:40" x14ac:dyDescent="0.35">
      <c r="A171" s="236" t="str">
        <f>Lists!C:C</f>
        <v>YEM001</v>
      </c>
      <c r="B171" s="190">
        <f t="shared" si="75"/>
        <v>2.2000000000000002</v>
      </c>
      <c r="C171" s="191">
        <f t="shared" si="76"/>
        <v>0</v>
      </c>
      <c r="D171" s="237">
        <f t="shared" si="77"/>
        <v>1.9</v>
      </c>
      <c r="E171" s="236">
        <f>'Core Indicators'!R171</f>
        <v>1</v>
      </c>
      <c r="F171" s="236">
        <f>'Core Indicators'!Z171</f>
        <v>1</v>
      </c>
      <c r="G171" s="191">
        <f t="shared" si="78"/>
        <v>1</v>
      </c>
      <c r="H171" s="236">
        <f>'Core Indicators'!AH171</f>
        <v>2</v>
      </c>
      <c r="I171" s="236">
        <f>'Core Indicators'!AP171</f>
        <v>2</v>
      </c>
      <c r="J171" s="236">
        <f>'Core Indicators'!BN171</f>
        <v>3</v>
      </c>
      <c r="K171" s="236">
        <f t="shared" si="79"/>
        <v>2.5</v>
      </c>
      <c r="L171" s="190">
        <f t="shared" si="80"/>
        <v>2.2999999999999998</v>
      </c>
      <c r="M171" s="237">
        <f t="shared" si="81"/>
        <v>2.6</v>
      </c>
      <c r="N171" s="238">
        <f>'Core Indicators'!DJ171</f>
        <v>2</v>
      </c>
      <c r="O171" s="238">
        <f>'Core Indicators'!DR171</f>
        <v>2</v>
      </c>
      <c r="P171" s="238">
        <f>'Core Indicators'!DZ171</f>
        <v>3</v>
      </c>
      <c r="Q171" s="238">
        <f>'Core Indicators'!EH171</f>
        <v>3</v>
      </c>
      <c r="R171" s="238">
        <f>'Core Indicators'!EP171</f>
        <v>3</v>
      </c>
      <c r="S171" s="191">
        <f t="shared" si="82"/>
        <v>1.7</v>
      </c>
      <c r="T171" s="191">
        <f t="shared" si="83"/>
        <v>1.3333333333333333</v>
      </c>
      <c r="U171" s="236">
        <v>1</v>
      </c>
      <c r="V171" s="236">
        <v>1</v>
      </c>
      <c r="W171" s="236">
        <f>'Core Indicators'!EX171</f>
        <v>3</v>
      </c>
      <c r="X171" s="191">
        <f t="shared" si="84"/>
        <v>2</v>
      </c>
      <c r="Y171" s="236">
        <v>1</v>
      </c>
      <c r="Z171" s="191">
        <f t="shared" si="85"/>
        <v>2</v>
      </c>
      <c r="AA171" s="236">
        <f>'Core Indicators'!FF171</f>
        <v>2</v>
      </c>
      <c r="AB171" s="236">
        <f t="shared" si="86"/>
        <v>2</v>
      </c>
      <c r="AC171" s="11">
        <f>'Core Indicators'!GD171</f>
        <v>2</v>
      </c>
      <c r="AD171" s="11">
        <f>'Core Indicators'!GL171</f>
        <v>2</v>
      </c>
      <c r="AE171" s="11">
        <f>'Core Indicators'!GT171</f>
        <v>2</v>
      </c>
      <c r="AF171" s="11">
        <f>'Core Indicators'!HB171</f>
        <v>2</v>
      </c>
      <c r="AG171" s="11">
        <f t="shared" si="87"/>
        <v>2</v>
      </c>
      <c r="AH171" s="11">
        <f>'Core Indicators'!HJ171</f>
        <v>2</v>
      </c>
      <c r="AI171" s="11">
        <f>'Core Indicators'!HR171</f>
        <v>2</v>
      </c>
      <c r="AJ171" s="11">
        <f t="shared" si="88"/>
        <v>2</v>
      </c>
      <c r="AK171" s="11">
        <f>'Core Indicators'!HZ171</f>
        <v>2</v>
      </c>
      <c r="AL171" s="11">
        <f>'Core Indicators'!IH171</f>
        <v>2</v>
      </c>
      <c r="AM171" s="11">
        <f>'Core Indicators'!IP171</f>
        <v>2</v>
      </c>
      <c r="AN171" s="11">
        <f t="shared" si="89"/>
        <v>2</v>
      </c>
    </row>
    <row r="172" spans="1:40" x14ac:dyDescent="0.35">
      <c r="A172" s="236" t="str">
        <f>Lists!C:C</f>
        <v>YEM002</v>
      </c>
      <c r="B172" s="190">
        <f t="shared" si="75"/>
        <v>2.1</v>
      </c>
      <c r="C172" s="191">
        <f t="shared" si="76"/>
        <v>0</v>
      </c>
      <c r="D172" s="237">
        <f t="shared" si="77"/>
        <v>2.2000000000000002</v>
      </c>
      <c r="E172" s="236">
        <f>'Core Indicators'!R172</f>
        <v>2</v>
      </c>
      <c r="F172" s="236">
        <f>'Core Indicators'!Z172</f>
        <v>2</v>
      </c>
      <c r="G172" s="191">
        <f t="shared" si="78"/>
        <v>2</v>
      </c>
      <c r="H172" s="236">
        <f>'Core Indicators'!AH172</f>
        <v>2</v>
      </c>
      <c r="I172" s="236">
        <f>'Core Indicators'!AP172</f>
        <v>2</v>
      </c>
      <c r="J172" s="236">
        <f>'Core Indicators'!BN172</f>
        <v>3</v>
      </c>
      <c r="K172" s="236">
        <f t="shared" si="79"/>
        <v>2.5</v>
      </c>
      <c r="L172" s="190">
        <f t="shared" si="80"/>
        <v>2.2999999999999998</v>
      </c>
      <c r="M172" s="237">
        <f t="shared" si="81"/>
        <v>2.2000000000000002</v>
      </c>
      <c r="N172" s="238">
        <f>'Core Indicators'!DJ172</f>
        <v>2</v>
      </c>
      <c r="O172" s="238">
        <f>'Core Indicators'!DR172</f>
        <v>2</v>
      </c>
      <c r="P172" s="238">
        <f>'Core Indicators'!DZ172</f>
        <v>2</v>
      </c>
      <c r="Q172" s="238">
        <f>'Core Indicators'!EH172</f>
        <v>2</v>
      </c>
      <c r="R172" s="238">
        <f>'Core Indicators'!EP172</f>
        <v>3</v>
      </c>
      <c r="S172" s="191">
        <f t="shared" si="82"/>
        <v>1.7</v>
      </c>
      <c r="T172" s="191">
        <f t="shared" si="83"/>
        <v>1.3333333333333333</v>
      </c>
      <c r="U172" s="236">
        <v>1</v>
      </c>
      <c r="V172" s="236">
        <v>1</v>
      </c>
      <c r="W172" s="236">
        <f>'Core Indicators'!EX172</f>
        <v>3</v>
      </c>
      <c r="X172" s="191">
        <f t="shared" si="84"/>
        <v>2</v>
      </c>
      <c r="Y172" s="236">
        <v>1</v>
      </c>
      <c r="Z172" s="191">
        <f t="shared" si="85"/>
        <v>2</v>
      </c>
      <c r="AA172" s="236">
        <f>'Core Indicators'!FF172</f>
        <v>2</v>
      </c>
      <c r="AB172" s="236">
        <f t="shared" si="86"/>
        <v>2</v>
      </c>
      <c r="AC172" s="11">
        <f>'Core Indicators'!GD172</f>
        <v>2</v>
      </c>
      <c r="AD172" s="11">
        <f>'Core Indicators'!GL172</f>
        <v>2</v>
      </c>
      <c r="AE172" s="11">
        <f>'Core Indicators'!GT172</f>
        <v>2</v>
      </c>
      <c r="AF172" s="11">
        <f>'Core Indicators'!HB172</f>
        <v>2</v>
      </c>
      <c r="AG172" s="11">
        <f t="shared" si="87"/>
        <v>2</v>
      </c>
      <c r="AH172" s="11">
        <f>'Core Indicators'!HJ172</f>
        <v>2</v>
      </c>
      <c r="AI172" s="11">
        <f>'Core Indicators'!HR172</f>
        <v>2</v>
      </c>
      <c r="AJ172" s="11">
        <f t="shared" si="88"/>
        <v>2</v>
      </c>
      <c r="AK172" s="11">
        <f>'Core Indicators'!HZ172</f>
        <v>2</v>
      </c>
      <c r="AL172" s="11">
        <f>'Core Indicators'!IH172</f>
        <v>2</v>
      </c>
      <c r="AM172" s="11">
        <f>'Core Indicators'!IP172</f>
        <v>2</v>
      </c>
      <c r="AN172" s="11">
        <f t="shared" si="89"/>
        <v>2</v>
      </c>
    </row>
    <row r="173" spans="1:40" x14ac:dyDescent="0.35">
      <c r="A173" s="236" t="str">
        <f>Lists!C:C</f>
        <v>ZMB002</v>
      </c>
      <c r="B173" s="190">
        <f t="shared" si="75"/>
        <v>1.9</v>
      </c>
      <c r="C173" s="191">
        <f t="shared" si="76"/>
        <v>0</v>
      </c>
      <c r="D173" s="237">
        <f t="shared" si="77"/>
        <v>1.8</v>
      </c>
      <c r="E173" s="236">
        <f>'Core Indicators'!R173</f>
        <v>1</v>
      </c>
      <c r="F173" s="236">
        <f>'Core Indicators'!Z173</f>
        <v>2</v>
      </c>
      <c r="G173" s="191">
        <f t="shared" si="78"/>
        <v>1.5</v>
      </c>
      <c r="H173" s="236">
        <f>'Core Indicators'!AH173</f>
        <v>2</v>
      </c>
      <c r="I173" s="236">
        <f>'Core Indicators'!AP173</f>
        <v>2</v>
      </c>
      <c r="J173" s="236">
        <f>'Core Indicators'!BN173</f>
        <v>2</v>
      </c>
      <c r="K173" s="236">
        <f t="shared" si="79"/>
        <v>2</v>
      </c>
      <c r="L173" s="190">
        <f t="shared" si="80"/>
        <v>2</v>
      </c>
      <c r="M173" s="237">
        <f t="shared" si="81"/>
        <v>2.4</v>
      </c>
      <c r="N173" s="238">
        <f>'Core Indicators'!DJ173</f>
        <v>2</v>
      </c>
      <c r="O173" s="238">
        <f>'Core Indicators'!DR173</f>
        <v>2</v>
      </c>
      <c r="P173" s="238">
        <f>'Core Indicators'!DZ173</f>
        <v>2</v>
      </c>
      <c r="Q173" s="238">
        <f>'Core Indicators'!EH173</f>
        <v>3</v>
      </c>
      <c r="R173" s="238">
        <f>'Core Indicators'!EP173</f>
        <v>3</v>
      </c>
      <c r="S173" s="191">
        <f t="shared" si="82"/>
        <v>1.3</v>
      </c>
      <c r="T173" s="191">
        <f t="shared" si="83"/>
        <v>1.1666666666666667</v>
      </c>
      <c r="U173" s="236">
        <v>1</v>
      </c>
      <c r="V173" s="236">
        <v>1</v>
      </c>
      <c r="W173" s="236">
        <f>'Core Indicators'!EX173</f>
        <v>2</v>
      </c>
      <c r="X173" s="191">
        <f t="shared" si="84"/>
        <v>1.5</v>
      </c>
      <c r="Y173" s="236">
        <v>1</v>
      </c>
      <c r="Z173" s="191">
        <f t="shared" si="85"/>
        <v>1.5</v>
      </c>
      <c r="AA173" s="236">
        <f>'Core Indicators'!FF173</f>
        <v>1</v>
      </c>
      <c r="AB173" s="236">
        <f t="shared" si="86"/>
        <v>2</v>
      </c>
      <c r="AC173" s="11">
        <f>'Core Indicators'!GD173</f>
        <v>2</v>
      </c>
      <c r="AD173" s="11">
        <f>'Core Indicators'!GL173</f>
        <v>2</v>
      </c>
      <c r="AE173" s="11">
        <f>'Core Indicators'!GT173</f>
        <v>2</v>
      </c>
      <c r="AF173" s="11">
        <f>'Core Indicators'!HB173</f>
        <v>2</v>
      </c>
      <c r="AG173" s="11">
        <f t="shared" si="87"/>
        <v>2</v>
      </c>
      <c r="AH173" s="11">
        <f>'Core Indicators'!HJ173</f>
        <v>2</v>
      </c>
      <c r="AI173" s="11">
        <f>'Core Indicators'!HR173</f>
        <v>2</v>
      </c>
      <c r="AJ173" s="11">
        <f t="shared" si="88"/>
        <v>2</v>
      </c>
      <c r="AK173" s="11">
        <f>'Core Indicators'!HZ173</f>
        <v>2</v>
      </c>
      <c r="AL173" s="11">
        <f>'Core Indicators'!IH173</f>
        <v>2</v>
      </c>
      <c r="AM173" s="11">
        <f>'Core Indicators'!IP173</f>
        <v>2</v>
      </c>
      <c r="AN173" s="11">
        <f t="shared" si="89"/>
        <v>2</v>
      </c>
    </row>
    <row r="174" spans="1:40" x14ac:dyDescent="0.35">
      <c r="A174" s="236" t="str">
        <f>Lists!C:C</f>
        <v>ZWE001</v>
      </c>
      <c r="B174" s="190">
        <f t="shared" si="75"/>
        <v>2</v>
      </c>
      <c r="C174" s="191">
        <f t="shared" si="76"/>
        <v>0</v>
      </c>
      <c r="D174" s="237">
        <f t="shared" si="77"/>
        <v>1.8</v>
      </c>
      <c r="E174" s="236">
        <f>'Core Indicators'!R174</f>
        <v>1</v>
      </c>
      <c r="F174" s="236">
        <f>'Core Indicators'!Z174</f>
        <v>2</v>
      </c>
      <c r="G174" s="191">
        <f t="shared" si="78"/>
        <v>1.5</v>
      </c>
      <c r="H174" s="236">
        <f>'Core Indicators'!AH174</f>
        <v>2</v>
      </c>
      <c r="I174" s="236">
        <f>'Core Indicators'!AP174</f>
        <v>2</v>
      </c>
      <c r="J174" s="236">
        <f>'Core Indicators'!BN174</f>
        <v>2</v>
      </c>
      <c r="K174" s="236">
        <f t="shared" si="79"/>
        <v>2</v>
      </c>
      <c r="L174" s="190">
        <f t="shared" si="80"/>
        <v>2</v>
      </c>
      <c r="M174" s="237">
        <f t="shared" si="81"/>
        <v>2.4</v>
      </c>
      <c r="N174" s="238">
        <f>'Core Indicators'!DJ174</f>
        <v>2</v>
      </c>
      <c r="O174" s="238">
        <f>'Core Indicators'!DR174</f>
        <v>2</v>
      </c>
      <c r="P174" s="238">
        <f>'Core Indicators'!DZ174</f>
        <v>2</v>
      </c>
      <c r="Q174" s="238">
        <f>'Core Indicators'!EH174</f>
        <v>3</v>
      </c>
      <c r="R174" s="238">
        <f>'Core Indicators'!EP174</f>
        <v>3</v>
      </c>
      <c r="S174" s="191">
        <f t="shared" si="82"/>
        <v>1.6</v>
      </c>
      <c r="T174" s="191">
        <f t="shared" si="83"/>
        <v>1.1666666666666667</v>
      </c>
      <c r="U174" s="236">
        <v>1</v>
      </c>
      <c r="V174" s="236">
        <v>1</v>
      </c>
      <c r="W174" s="236">
        <f>'Core Indicators'!EX174</f>
        <v>2</v>
      </c>
      <c r="X174" s="191">
        <f t="shared" si="84"/>
        <v>1.5</v>
      </c>
      <c r="Y174" s="236">
        <v>1</v>
      </c>
      <c r="Z174" s="191">
        <f t="shared" si="85"/>
        <v>2</v>
      </c>
      <c r="AA174" s="236">
        <f>'Core Indicators'!FF174</f>
        <v>2</v>
      </c>
      <c r="AB174" s="236">
        <f t="shared" si="86"/>
        <v>2</v>
      </c>
      <c r="AC174" s="11">
        <f>'Core Indicators'!GD174</f>
        <v>2</v>
      </c>
      <c r="AD174" s="11">
        <f>'Core Indicators'!GL174</f>
        <v>2</v>
      </c>
      <c r="AE174" s="11">
        <f>'Core Indicators'!GT174</f>
        <v>2</v>
      </c>
      <c r="AF174" s="11">
        <f>'Core Indicators'!HB174</f>
        <v>2</v>
      </c>
      <c r="AG174" s="11">
        <f t="shared" si="87"/>
        <v>2</v>
      </c>
      <c r="AH174" s="11">
        <f>'Core Indicators'!HJ174</f>
        <v>2</v>
      </c>
      <c r="AI174" s="11">
        <f>'Core Indicators'!HR174</f>
        <v>2</v>
      </c>
      <c r="AJ174" s="11">
        <f t="shared" si="88"/>
        <v>2</v>
      </c>
      <c r="AK174" s="11">
        <f>'Core Indicators'!HZ174</f>
        <v>2</v>
      </c>
      <c r="AL174" s="11">
        <f>'Core Indicators'!IH174</f>
        <v>2</v>
      </c>
      <c r="AM174" s="11">
        <f>'Core Indicators'!IP174</f>
        <v>2</v>
      </c>
      <c r="AN174" s="11">
        <f t="shared" si="89"/>
        <v>2</v>
      </c>
    </row>
  </sheetData>
  <mergeCells count="1">
    <mergeCell ref="A1:AN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17283"/>
  </sheetPr>
  <dimension ref="A1:X177"/>
  <sheetViews>
    <sheetView topLeftCell="C287" workbookViewId="0">
      <selection activeCell="I308" sqref="I308"/>
    </sheetView>
  </sheetViews>
  <sheetFormatPr defaultRowHeight="14.5" x14ac:dyDescent="0.35"/>
  <cols>
    <col min="2" max="2" width="10.54296875" bestFit="1" customWidth="1"/>
    <col min="3" max="3" width="9.54296875" customWidth="1"/>
  </cols>
  <sheetData>
    <row r="1" spans="1:22" x14ac:dyDescent="0.35">
      <c r="A1" s="317"/>
      <c r="B1" s="296"/>
      <c r="C1" s="296"/>
      <c r="D1" s="296"/>
      <c r="E1" s="296"/>
      <c r="F1" s="296"/>
      <c r="G1" s="296"/>
      <c r="H1" s="296"/>
      <c r="I1" s="296"/>
      <c r="J1" s="296"/>
      <c r="K1" s="296"/>
      <c r="L1" s="296"/>
      <c r="M1" s="296"/>
      <c r="N1" s="296"/>
      <c r="O1" s="296"/>
      <c r="P1" s="296"/>
      <c r="Q1" s="296"/>
      <c r="R1" s="296"/>
      <c r="S1" s="296"/>
      <c r="T1" s="296"/>
      <c r="U1" s="296"/>
      <c r="V1" s="296"/>
    </row>
    <row r="2" spans="1:22" x14ac:dyDescent="0.35">
      <c r="A2" s="239" t="s">
        <v>1</v>
      </c>
      <c r="B2" s="240" t="s">
        <v>10467</v>
      </c>
      <c r="C2" s="240" t="s">
        <v>10087</v>
      </c>
      <c r="D2" s="240" t="s">
        <v>10088</v>
      </c>
      <c r="E2" s="240" t="s">
        <v>10089</v>
      </c>
      <c r="F2" s="240" t="s">
        <v>10092</v>
      </c>
      <c r="G2" s="240" t="s">
        <v>10097</v>
      </c>
      <c r="H2" s="240" t="s">
        <v>10098</v>
      </c>
      <c r="I2" s="240" t="s">
        <v>10099</v>
      </c>
      <c r="J2" s="240" t="s">
        <v>10100</v>
      </c>
      <c r="K2" s="240" t="s">
        <v>10101</v>
      </c>
      <c r="L2" s="240" t="s">
        <v>10043</v>
      </c>
      <c r="M2" s="240" t="s">
        <v>2234</v>
      </c>
      <c r="N2" s="240" t="s">
        <v>2246</v>
      </c>
      <c r="O2" s="240" t="s">
        <v>2236</v>
      </c>
      <c r="P2" s="240" t="s">
        <v>2248</v>
      </c>
      <c r="Q2" s="240" t="s">
        <v>2231</v>
      </c>
      <c r="R2" s="240" t="s">
        <v>2244</v>
      </c>
      <c r="S2" s="240" t="s">
        <v>2238</v>
      </c>
      <c r="T2" s="240" t="s">
        <v>10047</v>
      </c>
      <c r="U2" s="240" t="s">
        <v>2240</v>
      </c>
      <c r="V2" s="240" t="s">
        <v>10468</v>
      </c>
    </row>
    <row r="3" spans="1:22" x14ac:dyDescent="0.35">
      <c r="A3" s="240" t="str">
        <f>Lists!C:C</f>
        <v>AFG001</v>
      </c>
      <c r="B3" s="241">
        <f>_xlfn.DAYS(About!$A$3,'Core Indicators'!U3)</f>
        <v>5</v>
      </c>
      <c r="C3" s="241">
        <f>_xlfn.DAYS(About!$A$3,'Core Indicators'!AC3)</f>
        <v>5</v>
      </c>
      <c r="D3" s="241">
        <f>_xlfn.DAYS(About!$A$3,'Core Indicators'!AK3)</f>
        <v>5</v>
      </c>
      <c r="E3" s="241">
        <f>_xlfn.DAYS(About!$A$3,'Core Indicators'!AS3)</f>
        <v>5</v>
      </c>
      <c r="F3" s="241">
        <f>_xlfn.DAYS(About!$A$3,'Core Indicators'!BQ3)</f>
        <v>5</v>
      </c>
      <c r="G3" s="241">
        <f>_xlfn.DAYS(About!$A$3,'Core Indicators'!DM3)</f>
        <v>5</v>
      </c>
      <c r="H3" s="241">
        <f>_xlfn.DAYS(About!$A$3,'Core Indicators'!DU3)</f>
        <v>5</v>
      </c>
      <c r="I3" s="241">
        <f>_xlfn.DAYS(About!$A$3,'Core Indicators'!EC3)</f>
        <v>5</v>
      </c>
      <c r="J3" s="241">
        <f>_xlfn.DAYS(About!$A$3,'Core Indicators'!EK3)</f>
        <v>5</v>
      </c>
      <c r="K3" s="241">
        <f>_xlfn.DAYS(About!$A$3,'Core Indicators'!ES3)</f>
        <v>5</v>
      </c>
      <c r="L3" s="241">
        <f>_xlfn.DAYS(About!$A$3,'Core Indicators'!FI3)</f>
        <v>5</v>
      </c>
      <c r="M3" s="241">
        <f>_xlfn.DAYS(About!$A$3,'Core Indicators'!GG3)</f>
        <v>76</v>
      </c>
      <c r="N3" s="241">
        <f>_xlfn.DAYS(About!$A$3,'Core Indicators'!GO3)</f>
        <v>76</v>
      </c>
      <c r="O3" s="241">
        <f>_xlfn.DAYS(About!$A$3,'Core Indicators'!GW3)</f>
        <v>76</v>
      </c>
      <c r="P3" s="241">
        <f>_xlfn.DAYS(About!$A$3,'Core Indicators'!HE3)</f>
        <v>76</v>
      </c>
      <c r="Q3" s="241">
        <f>_xlfn.DAYS(About!$A$3,'Core Indicators'!HM3)</f>
        <v>76</v>
      </c>
      <c r="R3" s="241">
        <f>_xlfn.DAYS(About!$A$3,'Core Indicators'!HU3)</f>
        <v>76</v>
      </c>
      <c r="S3" s="241">
        <f>_xlfn.DAYS(About!$A$3,'Core Indicators'!IC3)</f>
        <v>76</v>
      </c>
      <c r="T3" s="241">
        <f>_xlfn.DAYS(About!$A$3,'Core Indicators'!IK3)</f>
        <v>76</v>
      </c>
      <c r="U3" s="241">
        <f>_xlfn.DAYS(About!$A$3,'Core Indicators'!IS3)</f>
        <v>76</v>
      </c>
      <c r="V3" s="241">
        <f t="shared" ref="V3:V34" si="0">AVERAGE(D3:M3)</f>
        <v>12.1</v>
      </c>
    </row>
    <row r="4" spans="1:22" x14ac:dyDescent="0.35">
      <c r="A4" s="240" t="str">
        <f>Lists!C:C</f>
        <v>AFG006</v>
      </c>
      <c r="B4" s="241">
        <f>_xlfn.DAYS(About!$A$3,'Core Indicators'!U4)</f>
        <v>5</v>
      </c>
      <c r="C4" s="241">
        <f>_xlfn.DAYS(About!$A$3,'Core Indicators'!AC4)</f>
        <v>5</v>
      </c>
      <c r="D4" s="241">
        <f>_xlfn.DAYS(About!$A$3,'Core Indicators'!AK4)</f>
        <v>5</v>
      </c>
      <c r="E4" s="241">
        <f>_xlfn.DAYS(About!$A$3,'Core Indicators'!AS4)</f>
        <v>5</v>
      </c>
      <c r="F4" s="241">
        <f>_xlfn.DAYS(About!$A$3,'Core Indicators'!BQ4)</f>
        <v>5</v>
      </c>
      <c r="G4" s="241">
        <f>_xlfn.DAYS(About!$A$3,'Core Indicators'!DM4)</f>
        <v>5</v>
      </c>
      <c r="H4" s="241">
        <f>_xlfn.DAYS(About!$A$3,'Core Indicators'!DU4)</f>
        <v>5</v>
      </c>
      <c r="I4" s="241">
        <f>_xlfn.DAYS(About!$A$3,'Core Indicators'!EC4)</f>
        <v>5</v>
      </c>
      <c r="J4" s="241">
        <f>_xlfn.DAYS(About!$A$3,'Core Indicators'!EK4)</f>
        <v>5</v>
      </c>
      <c r="K4" s="241">
        <f>_xlfn.DAYS(About!$A$3,'Core Indicators'!ES4)</f>
        <v>5</v>
      </c>
      <c r="L4" s="241">
        <f>_xlfn.DAYS(About!$A$3,'Core Indicators'!FI4)</f>
        <v>5</v>
      </c>
      <c r="M4" s="241">
        <f>_xlfn.DAYS(About!$A$3,'Core Indicators'!GG4)</f>
        <v>76</v>
      </c>
      <c r="N4" s="241">
        <f>_xlfn.DAYS(About!$A$3,'Core Indicators'!GO4)</f>
        <v>76</v>
      </c>
      <c r="O4" s="241">
        <f>_xlfn.DAYS(About!$A$3,'Core Indicators'!GW4)</f>
        <v>76</v>
      </c>
      <c r="P4" s="241">
        <f>_xlfn.DAYS(About!$A$3,'Core Indicators'!HE4)</f>
        <v>76</v>
      </c>
      <c r="Q4" s="241">
        <f>_xlfn.DAYS(About!$A$3,'Core Indicators'!HM4)</f>
        <v>76</v>
      </c>
      <c r="R4" s="241">
        <f>_xlfn.DAYS(About!$A$3,'Core Indicators'!HU4)</f>
        <v>76</v>
      </c>
      <c r="S4" s="241">
        <f>_xlfn.DAYS(About!$A$3,'Core Indicators'!IC4)</f>
        <v>76</v>
      </c>
      <c r="T4" s="241">
        <f>_xlfn.DAYS(About!$A$3,'Core Indicators'!IK4)</f>
        <v>76</v>
      </c>
      <c r="U4" s="241">
        <f>_xlfn.DAYS(About!$A$3,'Core Indicators'!IS4)</f>
        <v>76</v>
      </c>
      <c r="V4" s="241">
        <f t="shared" si="0"/>
        <v>12.1</v>
      </c>
    </row>
    <row r="5" spans="1:22" x14ac:dyDescent="0.35">
      <c r="A5" s="240" t="str">
        <f>Lists!C:C</f>
        <v>AGO002</v>
      </c>
      <c r="B5" s="241">
        <f>_xlfn.DAYS(About!$A$3,'Core Indicators'!U5)</f>
        <v>31</v>
      </c>
      <c r="C5" s="241">
        <f>_xlfn.DAYS(About!$A$3,'Core Indicators'!AC5)</f>
        <v>31</v>
      </c>
      <c r="D5" s="241">
        <f>_xlfn.DAYS(About!$A$3,'Core Indicators'!AK5)</f>
        <v>31</v>
      </c>
      <c r="E5" s="241">
        <f>_xlfn.DAYS(About!$A$3,'Core Indicators'!AS5)</f>
        <v>4</v>
      </c>
      <c r="F5" s="241">
        <f>_xlfn.DAYS(About!$A$3,'Core Indicators'!BQ5)</f>
        <v>989</v>
      </c>
      <c r="G5" s="241">
        <f>_xlfn.DAYS(About!$A$3,'Core Indicators'!DM5)</f>
        <v>31</v>
      </c>
      <c r="H5" s="241">
        <f>_xlfn.DAYS(About!$A$3,'Core Indicators'!DU5)</f>
        <v>31</v>
      </c>
      <c r="I5" s="241">
        <f>_xlfn.DAYS(About!$A$3,'Core Indicators'!EC5)</f>
        <v>31</v>
      </c>
      <c r="J5" s="241">
        <f>_xlfn.DAYS(About!$A$3,'Core Indicators'!EK5)</f>
        <v>31</v>
      </c>
      <c r="K5" s="241">
        <f>_xlfn.DAYS(About!$A$3,'Core Indicators'!ES5)</f>
        <v>31</v>
      </c>
      <c r="L5" s="241">
        <f>_xlfn.DAYS(About!$A$3,'Core Indicators'!FI5)</f>
        <v>4</v>
      </c>
      <c r="M5" s="241">
        <f>_xlfn.DAYS(About!$A$3,'Core Indicators'!GG5)</f>
        <v>54</v>
      </c>
      <c r="N5" s="241">
        <f>_xlfn.DAYS(About!$A$3,'Core Indicators'!GO5)</f>
        <v>54</v>
      </c>
      <c r="O5" s="241">
        <f>_xlfn.DAYS(About!$A$3,'Core Indicators'!GW5)</f>
        <v>54</v>
      </c>
      <c r="P5" s="241">
        <f>_xlfn.DAYS(About!$A$3,'Core Indicators'!HE5)</f>
        <v>54</v>
      </c>
      <c r="Q5" s="241">
        <f>_xlfn.DAYS(About!$A$3,'Core Indicators'!HM5)</f>
        <v>54</v>
      </c>
      <c r="R5" s="241">
        <f>_xlfn.DAYS(About!$A$3,'Core Indicators'!HU5)</f>
        <v>54</v>
      </c>
      <c r="S5" s="241">
        <f>_xlfn.DAYS(About!$A$3,'Core Indicators'!IC5)</f>
        <v>54</v>
      </c>
      <c r="T5" s="241">
        <f>_xlfn.DAYS(About!$A$3,'Core Indicators'!IK5)</f>
        <v>54</v>
      </c>
      <c r="U5" s="241">
        <f>_xlfn.DAYS(About!$A$3,'Core Indicators'!IS5)</f>
        <v>54</v>
      </c>
      <c r="V5" s="241">
        <f t="shared" si="0"/>
        <v>123.7</v>
      </c>
    </row>
    <row r="6" spans="1:22" x14ac:dyDescent="0.35">
      <c r="A6" s="240" t="str">
        <f>Lists!C:C</f>
        <v>ARM002</v>
      </c>
      <c r="B6" s="241">
        <f>_xlfn.DAYS(About!$A$3,'Core Indicators'!U6)</f>
        <v>3</v>
      </c>
      <c r="C6" s="241">
        <f>_xlfn.DAYS(About!$A$3,'Core Indicators'!AC6)</f>
        <v>3</v>
      </c>
      <c r="D6" s="241">
        <f>_xlfn.DAYS(About!$A$3,'Core Indicators'!AK6)</f>
        <v>3</v>
      </c>
      <c r="E6" s="241">
        <f>_xlfn.DAYS(About!$A$3,'Core Indicators'!AS6)</f>
        <v>3</v>
      </c>
      <c r="F6" s="241">
        <f>_xlfn.DAYS(About!$A$3,'Core Indicators'!BQ6)</f>
        <v>3</v>
      </c>
      <c r="G6" s="241">
        <f>_xlfn.DAYS(About!$A$3,'Core Indicators'!DM6)</f>
        <v>3</v>
      </c>
      <c r="H6" s="241">
        <f>_xlfn.DAYS(About!$A$3,'Core Indicators'!DU6)</f>
        <v>3</v>
      </c>
      <c r="I6" s="241">
        <f>_xlfn.DAYS(About!$A$3,'Core Indicators'!EC6)</f>
        <v>3</v>
      </c>
      <c r="J6" s="241">
        <f>_xlfn.DAYS(About!$A$3,'Core Indicators'!EK6)</f>
        <v>3</v>
      </c>
      <c r="K6" s="241">
        <f>_xlfn.DAYS(About!$A$3,'Core Indicators'!ES6)</f>
        <v>3</v>
      </c>
      <c r="L6" s="241">
        <f>_xlfn.DAYS(About!$A$3,'Core Indicators'!FI6)</f>
        <v>3</v>
      </c>
      <c r="M6" s="241">
        <f>_xlfn.DAYS(About!$A$3,'Core Indicators'!GG6)</f>
        <v>80</v>
      </c>
      <c r="N6" s="241">
        <f>_xlfn.DAYS(About!$A$3,'Core Indicators'!GO6)</f>
        <v>80</v>
      </c>
      <c r="O6" s="241">
        <f>_xlfn.DAYS(About!$A$3,'Core Indicators'!GW6)</f>
        <v>80</v>
      </c>
      <c r="P6" s="241">
        <f>_xlfn.DAYS(About!$A$3,'Core Indicators'!HE6)</f>
        <v>80</v>
      </c>
      <c r="Q6" s="241">
        <f>_xlfn.DAYS(About!$A$3,'Core Indicators'!HM6)</f>
        <v>80</v>
      </c>
      <c r="R6" s="241">
        <f>_xlfn.DAYS(About!$A$3,'Core Indicators'!HU6)</f>
        <v>80</v>
      </c>
      <c r="S6" s="241">
        <f>_xlfn.DAYS(About!$A$3,'Core Indicators'!IC6)</f>
        <v>80</v>
      </c>
      <c r="T6" s="241">
        <f>_xlfn.DAYS(About!$A$3,'Core Indicators'!IK6)</f>
        <v>80</v>
      </c>
      <c r="U6" s="241">
        <f>_xlfn.DAYS(About!$A$3,'Core Indicators'!IS6)</f>
        <v>80</v>
      </c>
      <c r="V6" s="241">
        <f t="shared" si="0"/>
        <v>10.7</v>
      </c>
    </row>
    <row r="7" spans="1:22" x14ac:dyDescent="0.35">
      <c r="A7" s="240" t="str">
        <f>Lists!C:C</f>
        <v>AZE002</v>
      </c>
      <c r="B7" s="241">
        <f>_xlfn.DAYS(About!$A$3,'Core Indicators'!U7)</f>
        <v>4</v>
      </c>
      <c r="C7" s="241">
        <f>_xlfn.DAYS(About!$A$3,'Core Indicators'!AC7)</f>
        <v>4</v>
      </c>
      <c r="D7" s="241">
        <f>_xlfn.DAYS(About!$A$3,'Core Indicators'!AK7)</f>
        <v>4</v>
      </c>
      <c r="E7" s="241">
        <f>_xlfn.DAYS(About!$A$3,'Core Indicators'!AS7)</f>
        <v>4</v>
      </c>
      <c r="F7" s="241">
        <f>_xlfn.DAYS(About!$A$3,'Core Indicators'!BQ7)</f>
        <v>4</v>
      </c>
      <c r="G7" s="241">
        <f>_xlfn.DAYS(About!$A$3,'Core Indicators'!DM7)</f>
        <v>3</v>
      </c>
      <c r="H7" s="241">
        <f>_xlfn.DAYS(About!$A$3,'Core Indicators'!DU7)</f>
        <v>3</v>
      </c>
      <c r="I7" s="241">
        <f>_xlfn.DAYS(About!$A$3,'Core Indicators'!EC7)</f>
        <v>3</v>
      </c>
      <c r="J7" s="241">
        <f>_xlfn.DAYS(About!$A$3,'Core Indicators'!EK7)</f>
        <v>3</v>
      </c>
      <c r="K7" s="241">
        <f>_xlfn.DAYS(About!$A$3,'Core Indicators'!ES7)</f>
        <v>3</v>
      </c>
      <c r="L7" s="241">
        <f>_xlfn.DAYS(About!$A$3,'Core Indicators'!FI7)</f>
        <v>1396</v>
      </c>
      <c r="M7" s="241">
        <f>_xlfn.DAYS(About!$A$3,'Core Indicators'!GG7)</f>
        <v>79</v>
      </c>
      <c r="N7" s="241">
        <f>_xlfn.DAYS(About!$A$3,'Core Indicators'!GO7)</f>
        <v>79</v>
      </c>
      <c r="O7" s="241">
        <f>_xlfn.DAYS(About!$A$3,'Core Indicators'!GW7)</f>
        <v>79</v>
      </c>
      <c r="P7" s="241">
        <f>_xlfn.DAYS(About!$A$3,'Core Indicators'!HE7)</f>
        <v>79</v>
      </c>
      <c r="Q7" s="241">
        <f>_xlfn.DAYS(About!$A$3,'Core Indicators'!HM7)</f>
        <v>79</v>
      </c>
      <c r="R7" s="241">
        <f>_xlfn.DAYS(About!$A$3,'Core Indicators'!HU7)</f>
        <v>79</v>
      </c>
      <c r="S7" s="241">
        <f>_xlfn.DAYS(About!$A$3,'Core Indicators'!IC7)</f>
        <v>79</v>
      </c>
      <c r="T7" s="241">
        <f>_xlfn.DAYS(About!$A$3,'Core Indicators'!IK7)</f>
        <v>79</v>
      </c>
      <c r="U7" s="241">
        <f>_xlfn.DAYS(About!$A$3,'Core Indicators'!IS7)</f>
        <v>79</v>
      </c>
      <c r="V7" s="241">
        <f t="shared" si="0"/>
        <v>150.19999999999999</v>
      </c>
    </row>
    <row r="8" spans="1:22" x14ac:dyDescent="0.35">
      <c r="A8" s="240" t="str">
        <f>Lists!C:C</f>
        <v>BDI001</v>
      </c>
      <c r="B8" s="241">
        <f>_xlfn.DAYS(About!$A$3,'Core Indicators'!U8)</f>
        <v>4</v>
      </c>
      <c r="C8" s="241">
        <f>_xlfn.DAYS(About!$A$3,'Core Indicators'!AC8)</f>
        <v>4</v>
      </c>
      <c r="D8" s="241">
        <f>_xlfn.DAYS(About!$A$3,'Core Indicators'!AK8)</f>
        <v>4</v>
      </c>
      <c r="E8" s="241">
        <f>_xlfn.DAYS(About!$A$3,'Core Indicators'!AS8)</f>
        <v>4</v>
      </c>
      <c r="F8" s="241">
        <f>_xlfn.DAYS(About!$A$3,'Core Indicators'!BQ8)</f>
        <v>4</v>
      </c>
      <c r="G8" s="241">
        <f>_xlfn.DAYS(About!$A$3,'Core Indicators'!DM8)</f>
        <v>4</v>
      </c>
      <c r="H8" s="241">
        <f>_xlfn.DAYS(About!$A$3,'Core Indicators'!DU8)</f>
        <v>4</v>
      </c>
      <c r="I8" s="241">
        <f>_xlfn.DAYS(About!$A$3,'Core Indicators'!EC8)</f>
        <v>4</v>
      </c>
      <c r="J8" s="241">
        <f>_xlfn.DAYS(About!$A$3,'Core Indicators'!EK8)</f>
        <v>4</v>
      </c>
      <c r="K8" s="241">
        <f>_xlfn.DAYS(About!$A$3,'Core Indicators'!ES8)</f>
        <v>4</v>
      </c>
      <c r="L8" s="241">
        <f>_xlfn.DAYS(About!$A$3,'Core Indicators'!FI8)</f>
        <v>4</v>
      </c>
      <c r="M8" s="241">
        <f>_xlfn.DAYS(About!$A$3,'Core Indicators'!GG8)</f>
        <v>78</v>
      </c>
      <c r="N8" s="241">
        <f>_xlfn.DAYS(About!$A$3,'Core Indicators'!GO8)</f>
        <v>78</v>
      </c>
      <c r="O8" s="241">
        <f>_xlfn.DAYS(About!$A$3,'Core Indicators'!GW8)</f>
        <v>78</v>
      </c>
      <c r="P8" s="241">
        <f>_xlfn.DAYS(About!$A$3,'Core Indicators'!HE8)</f>
        <v>78</v>
      </c>
      <c r="Q8" s="241">
        <f>_xlfn.DAYS(About!$A$3,'Core Indicators'!HM8)</f>
        <v>78</v>
      </c>
      <c r="R8" s="241">
        <f>_xlfn.DAYS(About!$A$3,'Core Indicators'!HU8)</f>
        <v>78</v>
      </c>
      <c r="S8" s="241">
        <f>_xlfn.DAYS(About!$A$3,'Core Indicators'!IC8)</f>
        <v>78</v>
      </c>
      <c r="T8" s="241">
        <f>_xlfn.DAYS(About!$A$3,'Core Indicators'!IK8)</f>
        <v>78</v>
      </c>
      <c r="U8" s="241">
        <f>_xlfn.DAYS(About!$A$3,'Core Indicators'!IS8)</f>
        <v>78</v>
      </c>
      <c r="V8" s="241">
        <f t="shared" si="0"/>
        <v>11.4</v>
      </c>
    </row>
    <row r="9" spans="1:22" x14ac:dyDescent="0.35">
      <c r="A9" s="240" t="str">
        <f>Lists!C:C</f>
        <v>BEN002</v>
      </c>
      <c r="B9" s="241">
        <f>_xlfn.DAYS(About!$A$3,'Core Indicators'!U9)</f>
        <v>141</v>
      </c>
      <c r="C9" s="241">
        <f>_xlfn.DAYS(About!$A$3,'Core Indicators'!AC9)</f>
        <v>141</v>
      </c>
      <c r="D9" s="241">
        <f>_xlfn.DAYS(About!$A$3,'Core Indicators'!AK9)</f>
        <v>141</v>
      </c>
      <c r="E9" s="241">
        <f>_xlfn.DAYS(About!$A$3,'Core Indicators'!AS9)</f>
        <v>4</v>
      </c>
      <c r="F9" s="241">
        <f>_xlfn.DAYS(About!$A$3,'Core Indicators'!BQ9)</f>
        <v>4</v>
      </c>
      <c r="G9" s="241">
        <f>_xlfn.DAYS(About!$A$3,'Core Indicators'!DM9)</f>
        <v>141</v>
      </c>
      <c r="H9" s="241">
        <f>_xlfn.DAYS(About!$A$3,'Core Indicators'!DU9)</f>
        <v>141</v>
      </c>
      <c r="I9" s="241">
        <f>_xlfn.DAYS(About!$A$3,'Core Indicators'!EC9)</f>
        <v>141</v>
      </c>
      <c r="J9" s="241">
        <f>_xlfn.DAYS(About!$A$3,'Core Indicators'!EK9)</f>
        <v>141</v>
      </c>
      <c r="K9" s="241">
        <f>_xlfn.DAYS(About!$A$3,'Core Indicators'!ES9)</f>
        <v>141</v>
      </c>
      <c r="L9" s="241">
        <f>_xlfn.DAYS(About!$A$3,'Core Indicators'!FI9)</f>
        <v>4</v>
      </c>
      <c r="M9" s="241">
        <f>_xlfn.DAYS(About!$A$3,'Core Indicators'!GG9)</f>
        <v>69</v>
      </c>
      <c r="N9" s="241">
        <f>_xlfn.DAYS(About!$A$3,'Core Indicators'!GO9)</f>
        <v>69</v>
      </c>
      <c r="O9" s="241">
        <f>_xlfn.DAYS(About!$A$3,'Core Indicators'!GW9)</f>
        <v>69</v>
      </c>
      <c r="P9" s="241">
        <f>_xlfn.DAYS(About!$A$3,'Core Indicators'!HE9)</f>
        <v>69</v>
      </c>
      <c r="Q9" s="241">
        <f>_xlfn.DAYS(About!$A$3,'Core Indicators'!HM9)</f>
        <v>69</v>
      </c>
      <c r="R9" s="241">
        <f>_xlfn.DAYS(About!$A$3,'Core Indicators'!HU9)</f>
        <v>69</v>
      </c>
      <c r="S9" s="241">
        <f>_xlfn.DAYS(About!$A$3,'Core Indicators'!IC9)</f>
        <v>69</v>
      </c>
      <c r="T9" s="241">
        <f>_xlfn.DAYS(About!$A$3,'Core Indicators'!IK9)</f>
        <v>69</v>
      </c>
      <c r="U9" s="241">
        <f>_xlfn.DAYS(About!$A$3,'Core Indicators'!IS9)</f>
        <v>69</v>
      </c>
      <c r="V9" s="241">
        <f t="shared" si="0"/>
        <v>92.7</v>
      </c>
    </row>
    <row r="10" spans="1:22" x14ac:dyDescent="0.35">
      <c r="A10" s="240" t="str">
        <f>Lists!C:C</f>
        <v>BFA002</v>
      </c>
      <c r="B10" s="241">
        <f>_xlfn.DAYS(About!$A$3,'Core Indicators'!U10)</f>
        <v>135</v>
      </c>
      <c r="C10" s="241">
        <f>_xlfn.DAYS(About!$A$3,'Core Indicators'!AC10)</f>
        <v>135</v>
      </c>
      <c r="D10" s="241">
        <f>_xlfn.DAYS(About!$A$3,'Core Indicators'!AK10)</f>
        <v>135</v>
      </c>
      <c r="E10" s="241">
        <f>_xlfn.DAYS(About!$A$3,'Core Indicators'!AS10)</f>
        <v>4</v>
      </c>
      <c r="F10" s="241">
        <f>_xlfn.DAYS(About!$A$3,'Core Indicators'!BQ10)</f>
        <v>4</v>
      </c>
      <c r="G10" s="241">
        <f>_xlfn.DAYS(About!$A$3,'Core Indicators'!DM10)</f>
        <v>135</v>
      </c>
      <c r="H10" s="241">
        <f>_xlfn.DAYS(About!$A$3,'Core Indicators'!DU10)</f>
        <v>135</v>
      </c>
      <c r="I10" s="241">
        <f>_xlfn.DAYS(About!$A$3,'Core Indicators'!EC10)</f>
        <v>135</v>
      </c>
      <c r="J10" s="241">
        <f>_xlfn.DAYS(About!$A$3,'Core Indicators'!EK10)</f>
        <v>135</v>
      </c>
      <c r="K10" s="241">
        <f>_xlfn.DAYS(About!$A$3,'Core Indicators'!ES10)</f>
        <v>135</v>
      </c>
      <c r="L10" s="241">
        <f>_xlfn.DAYS(About!$A$3,'Core Indicators'!FI10)</f>
        <v>4</v>
      </c>
      <c r="M10" s="241">
        <f>_xlfn.DAYS(About!$A$3,'Core Indicators'!GG10)</f>
        <v>69</v>
      </c>
      <c r="N10" s="241">
        <f>_xlfn.DAYS(About!$A$3,'Core Indicators'!GO10)</f>
        <v>69</v>
      </c>
      <c r="O10" s="241">
        <f>_xlfn.DAYS(About!$A$3,'Core Indicators'!GW10)</f>
        <v>69</v>
      </c>
      <c r="P10" s="241">
        <f>_xlfn.DAYS(About!$A$3,'Core Indicators'!HE10)</f>
        <v>69</v>
      </c>
      <c r="Q10" s="241">
        <f>_xlfn.DAYS(About!$A$3,'Core Indicators'!HM10)</f>
        <v>69</v>
      </c>
      <c r="R10" s="241">
        <f>_xlfn.DAYS(About!$A$3,'Core Indicators'!HU10)</f>
        <v>69</v>
      </c>
      <c r="S10" s="241">
        <f>_xlfn.DAYS(About!$A$3,'Core Indicators'!IC10)</f>
        <v>69</v>
      </c>
      <c r="T10" s="241">
        <f>_xlfn.DAYS(About!$A$3,'Core Indicators'!IK10)</f>
        <v>69</v>
      </c>
      <c r="U10" s="241">
        <f>_xlfn.DAYS(About!$A$3,'Core Indicators'!IS10)</f>
        <v>69</v>
      </c>
      <c r="V10" s="241">
        <f t="shared" si="0"/>
        <v>89.1</v>
      </c>
    </row>
    <row r="11" spans="1:22" x14ac:dyDescent="0.35">
      <c r="A11" s="240" t="str">
        <f>Lists!C:C</f>
        <v>BGD001</v>
      </c>
      <c r="B11" s="241">
        <f>_xlfn.DAYS(About!$A$3,'Core Indicators'!U11)</f>
        <v>6</v>
      </c>
      <c r="C11" s="241">
        <f>_xlfn.DAYS(About!$A$3,'Core Indicators'!AC11)</f>
        <v>6</v>
      </c>
      <c r="D11" s="241">
        <f>_xlfn.DAYS(About!$A$3,'Core Indicators'!AK11)</f>
        <v>6</v>
      </c>
      <c r="E11" s="241">
        <f>_xlfn.DAYS(About!$A$3,'Core Indicators'!AS11)</f>
        <v>6</v>
      </c>
      <c r="F11" s="241">
        <f>_xlfn.DAYS(About!$A$3,'Core Indicators'!BQ11)</f>
        <v>6</v>
      </c>
      <c r="G11" s="241">
        <f>_xlfn.DAYS(About!$A$3,'Core Indicators'!DM11)</f>
        <v>6</v>
      </c>
      <c r="H11" s="241">
        <f>_xlfn.DAYS(About!$A$3,'Core Indicators'!DU11)</f>
        <v>6</v>
      </c>
      <c r="I11" s="241">
        <f>_xlfn.DAYS(About!$A$3,'Core Indicators'!EC11)</f>
        <v>6</v>
      </c>
      <c r="J11" s="241">
        <f>_xlfn.DAYS(About!$A$3,'Core Indicators'!EK11)</f>
        <v>6</v>
      </c>
      <c r="K11" s="241">
        <f>_xlfn.DAYS(About!$A$3,'Core Indicators'!ES11)</f>
        <v>6</v>
      </c>
      <c r="L11" s="241">
        <f>_xlfn.DAYS(About!$A$3,'Core Indicators'!FI11)</f>
        <v>6</v>
      </c>
      <c r="M11" s="241">
        <f>_xlfn.DAYS(About!$A$3,'Core Indicators'!GG11)</f>
        <v>32</v>
      </c>
      <c r="N11" s="241">
        <f>_xlfn.DAYS(About!$A$3,'Core Indicators'!GO11)</f>
        <v>32</v>
      </c>
      <c r="O11" s="241">
        <f>_xlfn.DAYS(About!$A$3,'Core Indicators'!GW11)</f>
        <v>32</v>
      </c>
      <c r="P11" s="241">
        <f>_xlfn.DAYS(About!$A$3,'Core Indicators'!HE11)</f>
        <v>32</v>
      </c>
      <c r="Q11" s="241">
        <f>_xlfn.DAYS(About!$A$3,'Core Indicators'!HM11)</f>
        <v>32</v>
      </c>
      <c r="R11" s="241">
        <f>_xlfn.DAYS(About!$A$3,'Core Indicators'!HU11)</f>
        <v>32</v>
      </c>
      <c r="S11" s="241">
        <f>_xlfn.DAYS(About!$A$3,'Core Indicators'!IC11)</f>
        <v>32</v>
      </c>
      <c r="T11" s="241">
        <f>_xlfn.DAYS(About!$A$3,'Core Indicators'!IK11)</f>
        <v>32</v>
      </c>
      <c r="U11" s="241">
        <f>_xlfn.DAYS(About!$A$3,'Core Indicators'!IS11)</f>
        <v>32</v>
      </c>
      <c r="V11" s="241">
        <f t="shared" si="0"/>
        <v>8.6</v>
      </c>
    </row>
    <row r="12" spans="1:22" x14ac:dyDescent="0.35">
      <c r="A12" s="240" t="str">
        <f>Lists!C:C</f>
        <v>BGD002</v>
      </c>
      <c r="B12" s="241">
        <f>_xlfn.DAYS(About!$A$3,'Core Indicators'!U12)</f>
        <v>6</v>
      </c>
      <c r="C12" s="241">
        <f>_xlfn.DAYS(About!$A$3,'Core Indicators'!AC12)</f>
        <v>6</v>
      </c>
      <c r="D12" s="241">
        <f>_xlfn.DAYS(About!$A$3,'Core Indicators'!AK12)</f>
        <v>6</v>
      </c>
      <c r="E12" s="241">
        <f>_xlfn.DAYS(About!$A$3,'Core Indicators'!AS12)</f>
        <v>6</v>
      </c>
      <c r="F12" s="241">
        <f>_xlfn.DAYS(About!$A$3,'Core Indicators'!BQ12)</f>
        <v>6</v>
      </c>
      <c r="G12" s="241">
        <f>_xlfn.DAYS(About!$A$3,'Core Indicators'!DM12)</f>
        <v>6</v>
      </c>
      <c r="H12" s="241">
        <f>_xlfn.DAYS(About!$A$3,'Core Indicators'!DU12)</f>
        <v>6</v>
      </c>
      <c r="I12" s="241">
        <f>_xlfn.DAYS(About!$A$3,'Core Indicators'!EC12)</f>
        <v>6</v>
      </c>
      <c r="J12" s="241">
        <f>_xlfn.DAYS(About!$A$3,'Core Indicators'!EK12)</f>
        <v>6</v>
      </c>
      <c r="K12" s="241">
        <f>_xlfn.DAYS(About!$A$3,'Core Indicators'!ES12)</f>
        <v>6</v>
      </c>
      <c r="L12" s="241">
        <f>_xlfn.DAYS(About!$A$3,'Core Indicators'!FI12)</f>
        <v>6</v>
      </c>
      <c r="M12" s="241">
        <f>_xlfn.DAYS(About!$A$3,'Core Indicators'!GG12)</f>
        <v>79</v>
      </c>
      <c r="N12" s="241">
        <f>_xlfn.DAYS(About!$A$3,'Core Indicators'!GO12)</f>
        <v>79</v>
      </c>
      <c r="O12" s="241">
        <f>_xlfn.DAYS(About!$A$3,'Core Indicators'!GW12)</f>
        <v>79</v>
      </c>
      <c r="P12" s="241">
        <f>_xlfn.DAYS(About!$A$3,'Core Indicators'!HE12)</f>
        <v>79</v>
      </c>
      <c r="Q12" s="241">
        <f>_xlfn.DAYS(About!$A$3,'Core Indicators'!HM12)</f>
        <v>79</v>
      </c>
      <c r="R12" s="241">
        <f>_xlfn.DAYS(About!$A$3,'Core Indicators'!HU12)</f>
        <v>79</v>
      </c>
      <c r="S12" s="241">
        <f>_xlfn.DAYS(About!$A$3,'Core Indicators'!IC12)</f>
        <v>79</v>
      </c>
      <c r="T12" s="241">
        <f>_xlfn.DAYS(About!$A$3,'Core Indicators'!IK12)</f>
        <v>79</v>
      </c>
      <c r="U12" s="241">
        <f>_xlfn.DAYS(About!$A$3,'Core Indicators'!IS12)</f>
        <v>79</v>
      </c>
      <c r="V12" s="241">
        <f t="shared" si="0"/>
        <v>13.3</v>
      </c>
    </row>
    <row r="13" spans="1:22" x14ac:dyDescent="0.35">
      <c r="A13" s="240" t="str">
        <f>Lists!C:C</f>
        <v>BGD012</v>
      </c>
      <c r="B13" s="241">
        <f>_xlfn.DAYS(About!$A$3,'Core Indicators'!U13)</f>
        <v>6</v>
      </c>
      <c r="C13" s="241">
        <f>_xlfn.DAYS(About!$A$3,'Core Indicators'!AC13)</f>
        <v>6</v>
      </c>
      <c r="D13" s="241">
        <f>_xlfn.DAYS(About!$A$3,'Core Indicators'!AK13)</f>
        <v>6</v>
      </c>
      <c r="E13" s="241">
        <f>_xlfn.DAYS(About!$A$3,'Core Indicators'!AS13)</f>
        <v>6</v>
      </c>
      <c r="F13" s="241">
        <f>_xlfn.DAYS(About!$A$3,'Core Indicators'!BQ13)</f>
        <v>6</v>
      </c>
      <c r="G13" s="241">
        <f>_xlfn.DAYS(About!$A$3,'Core Indicators'!DM13)</f>
        <v>6</v>
      </c>
      <c r="H13" s="241">
        <f>_xlfn.DAYS(About!$A$3,'Core Indicators'!DU13)</f>
        <v>6</v>
      </c>
      <c r="I13" s="241">
        <f>_xlfn.DAYS(About!$A$3,'Core Indicators'!EC13)</f>
        <v>6</v>
      </c>
      <c r="J13" s="241">
        <f>_xlfn.DAYS(About!$A$3,'Core Indicators'!EK13)</f>
        <v>6</v>
      </c>
      <c r="K13" s="241">
        <f>_xlfn.DAYS(About!$A$3,'Core Indicators'!ES13)</f>
        <v>6</v>
      </c>
      <c r="L13" s="241">
        <f>_xlfn.DAYS(About!$A$3,'Core Indicators'!FI13)</f>
        <v>6</v>
      </c>
      <c r="M13" s="241">
        <f>_xlfn.DAYS(About!$A$3,'Core Indicators'!GG13)</f>
        <v>30</v>
      </c>
      <c r="N13" s="241">
        <f>_xlfn.DAYS(About!$A$3,'Core Indicators'!GO13)</f>
        <v>30</v>
      </c>
      <c r="O13" s="241">
        <f>_xlfn.DAYS(About!$A$3,'Core Indicators'!GW13)</f>
        <v>30</v>
      </c>
      <c r="P13" s="241">
        <f>_xlfn.DAYS(About!$A$3,'Core Indicators'!HE13)</f>
        <v>30</v>
      </c>
      <c r="Q13" s="241">
        <f>_xlfn.DAYS(About!$A$3,'Core Indicators'!HM13)</f>
        <v>30</v>
      </c>
      <c r="R13" s="241">
        <f>_xlfn.DAYS(About!$A$3,'Core Indicators'!HU13)</f>
        <v>30</v>
      </c>
      <c r="S13" s="241">
        <f>_xlfn.DAYS(About!$A$3,'Core Indicators'!IC13)</f>
        <v>30</v>
      </c>
      <c r="T13" s="241">
        <f>_xlfn.DAYS(About!$A$3,'Core Indicators'!IK13)</f>
        <v>30</v>
      </c>
      <c r="U13" s="241">
        <f>_xlfn.DAYS(About!$A$3,'Core Indicators'!IS13)</f>
        <v>30</v>
      </c>
      <c r="V13" s="241">
        <f t="shared" si="0"/>
        <v>8.4</v>
      </c>
    </row>
    <row r="14" spans="1:22" x14ac:dyDescent="0.35">
      <c r="A14" s="240" t="str">
        <f>Lists!C:C</f>
        <v>BGD013</v>
      </c>
      <c r="B14" s="241">
        <f>_xlfn.DAYS(About!$A$3,'Core Indicators'!U14)</f>
        <v>6</v>
      </c>
      <c r="C14" s="241">
        <f>_xlfn.DAYS(About!$A$3,'Core Indicators'!AC14)</f>
        <v>6</v>
      </c>
      <c r="D14" s="241">
        <f>_xlfn.DAYS(About!$A$3,'Core Indicators'!AK14)</f>
        <v>6</v>
      </c>
      <c r="E14" s="241">
        <f>_xlfn.DAYS(About!$A$3,'Core Indicators'!AS14)</f>
        <v>6</v>
      </c>
      <c r="F14" s="241">
        <f>_xlfn.DAYS(About!$A$3,'Core Indicators'!BQ14)</f>
        <v>6</v>
      </c>
      <c r="G14" s="241">
        <f>_xlfn.DAYS(About!$A$3,'Core Indicators'!DM14)</f>
        <v>6</v>
      </c>
      <c r="H14" s="241">
        <f>_xlfn.DAYS(About!$A$3,'Core Indicators'!DU14)</f>
        <v>6</v>
      </c>
      <c r="I14" s="241">
        <f>_xlfn.DAYS(About!$A$3,'Core Indicators'!EC14)</f>
        <v>6</v>
      </c>
      <c r="J14" s="241">
        <f>_xlfn.DAYS(About!$A$3,'Core Indicators'!EK14)</f>
        <v>6</v>
      </c>
      <c r="K14" s="241">
        <f>_xlfn.DAYS(About!$A$3,'Core Indicators'!ES14)</f>
        <v>6</v>
      </c>
      <c r="L14" s="241">
        <f>_xlfn.DAYS(About!$A$3,'Core Indicators'!FI14)</f>
        <v>6</v>
      </c>
      <c r="M14" s="241">
        <f>_xlfn.DAYS(About!$A$3,'Core Indicators'!GG14)</f>
        <v>79</v>
      </c>
      <c r="N14" s="241">
        <f>_xlfn.DAYS(About!$A$3,'Core Indicators'!GO14)</f>
        <v>79</v>
      </c>
      <c r="O14" s="241">
        <f>_xlfn.DAYS(About!$A$3,'Core Indicators'!GW14)</f>
        <v>79</v>
      </c>
      <c r="P14" s="241">
        <f>_xlfn.DAYS(About!$A$3,'Core Indicators'!HE14)</f>
        <v>79</v>
      </c>
      <c r="Q14" s="241">
        <f>_xlfn.DAYS(About!$A$3,'Core Indicators'!HM14)</f>
        <v>79</v>
      </c>
      <c r="R14" s="241">
        <f>_xlfn.DAYS(About!$A$3,'Core Indicators'!HU14)</f>
        <v>79</v>
      </c>
      <c r="S14" s="241">
        <f>_xlfn.DAYS(About!$A$3,'Core Indicators'!IC14)</f>
        <v>79</v>
      </c>
      <c r="T14" s="241">
        <f>_xlfn.DAYS(About!$A$3,'Core Indicators'!IK14)</f>
        <v>79</v>
      </c>
      <c r="U14" s="241">
        <f>_xlfn.DAYS(About!$A$3,'Core Indicators'!IS14)</f>
        <v>79</v>
      </c>
      <c r="V14" s="241">
        <f t="shared" si="0"/>
        <v>13.3</v>
      </c>
    </row>
    <row r="15" spans="1:22" x14ac:dyDescent="0.35">
      <c r="A15" s="240" t="str">
        <f>Lists!C:C</f>
        <v>BGD014</v>
      </c>
      <c r="B15" s="241">
        <f>_xlfn.DAYS(About!$A$3,'Core Indicators'!U15)</f>
        <v>6</v>
      </c>
      <c r="C15" s="241">
        <f>_xlfn.DAYS(About!$A$3,'Core Indicators'!AC15)</f>
        <v>6</v>
      </c>
      <c r="D15" s="241">
        <f>_xlfn.DAYS(About!$A$3,'Core Indicators'!AK15)</f>
        <v>6</v>
      </c>
      <c r="E15" s="241">
        <f>_xlfn.DAYS(About!$A$3,'Core Indicators'!AS15)</f>
        <v>6</v>
      </c>
      <c r="F15" s="241">
        <f>_xlfn.DAYS(About!$A$3,'Core Indicators'!BQ15)</f>
        <v>6</v>
      </c>
      <c r="G15" s="241">
        <f>_xlfn.DAYS(About!$A$3,'Core Indicators'!DM15)</f>
        <v>6</v>
      </c>
      <c r="H15" s="241">
        <f>_xlfn.DAYS(About!$A$3,'Core Indicators'!DU15)</f>
        <v>6</v>
      </c>
      <c r="I15" s="241">
        <f>_xlfn.DAYS(About!$A$3,'Core Indicators'!EC15)</f>
        <v>6</v>
      </c>
      <c r="J15" s="241">
        <f>_xlfn.DAYS(About!$A$3,'Core Indicators'!EK15)</f>
        <v>6</v>
      </c>
      <c r="K15" s="241">
        <f>_xlfn.DAYS(About!$A$3,'Core Indicators'!ES15)</f>
        <v>6</v>
      </c>
      <c r="L15" s="241">
        <f>_xlfn.DAYS(About!$A$3,'Core Indicators'!FI15)</f>
        <v>6</v>
      </c>
      <c r="M15" s="241">
        <f>_xlfn.DAYS(About!$A$3,'Core Indicators'!GG15)</f>
        <v>32</v>
      </c>
      <c r="N15" s="241">
        <f>_xlfn.DAYS(About!$A$3,'Core Indicators'!GO15)</f>
        <v>32</v>
      </c>
      <c r="O15" s="241">
        <f>_xlfn.DAYS(About!$A$3,'Core Indicators'!GW15)</f>
        <v>32</v>
      </c>
      <c r="P15" s="241">
        <f>_xlfn.DAYS(About!$A$3,'Core Indicators'!HE15)</f>
        <v>32</v>
      </c>
      <c r="Q15" s="241">
        <f>_xlfn.DAYS(About!$A$3,'Core Indicators'!HM15)</f>
        <v>32</v>
      </c>
      <c r="R15" s="241">
        <f>_xlfn.DAYS(About!$A$3,'Core Indicators'!HU15)</f>
        <v>32</v>
      </c>
      <c r="S15" s="241">
        <f>_xlfn.DAYS(About!$A$3,'Core Indicators'!IC15)</f>
        <v>32</v>
      </c>
      <c r="T15" s="241">
        <f>_xlfn.DAYS(About!$A$3,'Core Indicators'!IK15)</f>
        <v>32</v>
      </c>
      <c r="U15" s="241">
        <f>_xlfn.DAYS(About!$A$3,'Core Indicators'!IS15)</f>
        <v>32</v>
      </c>
      <c r="V15" s="241">
        <f t="shared" si="0"/>
        <v>8.6</v>
      </c>
    </row>
    <row r="16" spans="1:22" x14ac:dyDescent="0.35">
      <c r="A16" s="240" t="str">
        <f>Lists!C:C</f>
        <v>BGR002</v>
      </c>
      <c r="B16" s="241">
        <f>_xlfn.DAYS(About!$A$3,'Core Indicators'!U16)</f>
        <v>9</v>
      </c>
      <c r="C16" s="241">
        <f>_xlfn.DAYS(About!$A$3,'Core Indicators'!AC16)</f>
        <v>9</v>
      </c>
      <c r="D16" s="241">
        <f>_xlfn.DAYS(About!$A$3,'Core Indicators'!AK16)</f>
        <v>9</v>
      </c>
      <c r="E16" s="241">
        <f>_xlfn.DAYS(About!$A$3,'Core Indicators'!AS16)</f>
        <v>9</v>
      </c>
      <c r="F16" s="241">
        <f>_xlfn.DAYS(About!$A$3,'Core Indicators'!BQ16)</f>
        <v>9</v>
      </c>
      <c r="G16" s="241">
        <f>_xlfn.DAYS(About!$A$3,'Core Indicators'!DM16)</f>
        <v>9</v>
      </c>
      <c r="H16" s="241">
        <f>_xlfn.DAYS(About!$A$3,'Core Indicators'!DU16)</f>
        <v>9</v>
      </c>
      <c r="I16" s="241">
        <f>_xlfn.DAYS(About!$A$3,'Core Indicators'!EC16)</f>
        <v>9</v>
      </c>
      <c r="J16" s="241">
        <f>_xlfn.DAYS(About!$A$3,'Core Indicators'!EK16)</f>
        <v>9</v>
      </c>
      <c r="K16" s="241">
        <f>_xlfn.DAYS(About!$A$3,'Core Indicators'!ES16)</f>
        <v>9</v>
      </c>
      <c r="L16" s="241">
        <f>_xlfn.DAYS(About!$A$3,'Core Indicators'!FI16)</f>
        <v>9</v>
      </c>
      <c r="M16" s="241">
        <f>_xlfn.DAYS(About!$A$3,'Core Indicators'!GG16)</f>
        <v>74</v>
      </c>
      <c r="N16" s="241">
        <f>_xlfn.DAYS(About!$A$3,'Core Indicators'!GO16)</f>
        <v>74</v>
      </c>
      <c r="O16" s="241">
        <f>_xlfn.DAYS(About!$A$3,'Core Indicators'!GW16)</f>
        <v>74</v>
      </c>
      <c r="P16" s="241">
        <f>_xlfn.DAYS(About!$A$3,'Core Indicators'!HE16)</f>
        <v>74</v>
      </c>
      <c r="Q16" s="241">
        <f>_xlfn.DAYS(About!$A$3,'Core Indicators'!HM16)</f>
        <v>74</v>
      </c>
      <c r="R16" s="241">
        <f>_xlfn.DAYS(About!$A$3,'Core Indicators'!HU16)</f>
        <v>74</v>
      </c>
      <c r="S16" s="241">
        <f>_xlfn.DAYS(About!$A$3,'Core Indicators'!IC16)</f>
        <v>74</v>
      </c>
      <c r="T16" s="241">
        <f>_xlfn.DAYS(About!$A$3,'Core Indicators'!IK16)</f>
        <v>74</v>
      </c>
      <c r="U16" s="241">
        <f>_xlfn.DAYS(About!$A$3,'Core Indicators'!IS16)</f>
        <v>74</v>
      </c>
      <c r="V16" s="241">
        <f t="shared" si="0"/>
        <v>15.5</v>
      </c>
    </row>
    <row r="17" spans="1:22" x14ac:dyDescent="0.35">
      <c r="A17" s="240" t="str">
        <f>Lists!C:C</f>
        <v>BLR002</v>
      </c>
      <c r="B17" s="241">
        <f>_xlfn.DAYS(About!$A$3,'Core Indicators'!U17)</f>
        <v>9</v>
      </c>
      <c r="C17" s="241">
        <f>_xlfn.DAYS(About!$A$3,'Core Indicators'!AC17)</f>
        <v>9</v>
      </c>
      <c r="D17" s="241">
        <f>_xlfn.DAYS(About!$A$3,'Core Indicators'!AK17)</f>
        <v>9</v>
      </c>
      <c r="E17" s="241">
        <f>_xlfn.DAYS(About!$A$3,'Core Indicators'!AS17)</f>
        <v>9</v>
      </c>
      <c r="F17" s="241">
        <f>_xlfn.DAYS(About!$A$3,'Core Indicators'!BQ17)</f>
        <v>9</v>
      </c>
      <c r="G17" s="241">
        <f>_xlfn.DAYS(About!$A$3,'Core Indicators'!DM17)</f>
        <v>9</v>
      </c>
      <c r="H17" s="241">
        <f>_xlfn.DAYS(About!$A$3,'Core Indicators'!DU17)</f>
        <v>9</v>
      </c>
      <c r="I17" s="241">
        <f>_xlfn.DAYS(About!$A$3,'Core Indicators'!EC17)</f>
        <v>9</v>
      </c>
      <c r="J17" s="241">
        <f>_xlfn.DAYS(About!$A$3,'Core Indicators'!EK17)</f>
        <v>9</v>
      </c>
      <c r="K17" s="241">
        <f>_xlfn.DAYS(About!$A$3,'Core Indicators'!ES17)</f>
        <v>9</v>
      </c>
      <c r="L17" s="241">
        <f>_xlfn.DAYS(About!$A$3,'Core Indicators'!FI17)</f>
        <v>9</v>
      </c>
      <c r="M17" s="241">
        <f>_xlfn.DAYS(About!$A$3,'Core Indicators'!GG17)</f>
        <v>74</v>
      </c>
      <c r="N17" s="241">
        <f>_xlfn.DAYS(About!$A$3,'Core Indicators'!GO17)</f>
        <v>74</v>
      </c>
      <c r="O17" s="241">
        <f>_xlfn.DAYS(About!$A$3,'Core Indicators'!GW17)</f>
        <v>74</v>
      </c>
      <c r="P17" s="241">
        <f>_xlfn.DAYS(About!$A$3,'Core Indicators'!HE17)</f>
        <v>74</v>
      </c>
      <c r="Q17" s="241">
        <f>_xlfn.DAYS(About!$A$3,'Core Indicators'!HM17)</f>
        <v>74</v>
      </c>
      <c r="R17" s="241">
        <f>_xlfn.DAYS(About!$A$3,'Core Indicators'!HU17)</f>
        <v>74</v>
      </c>
      <c r="S17" s="241">
        <f>_xlfn.DAYS(About!$A$3,'Core Indicators'!IC17)</f>
        <v>74</v>
      </c>
      <c r="T17" s="241">
        <f>_xlfn.DAYS(About!$A$3,'Core Indicators'!IK17)</f>
        <v>74</v>
      </c>
      <c r="U17" s="241">
        <f>_xlfn.DAYS(About!$A$3,'Core Indicators'!IS17)</f>
        <v>74</v>
      </c>
      <c r="V17" s="241">
        <f t="shared" si="0"/>
        <v>15.5</v>
      </c>
    </row>
    <row r="18" spans="1:22" x14ac:dyDescent="0.35">
      <c r="A18" s="240" t="str">
        <f>Lists!C:C</f>
        <v>BRA001</v>
      </c>
      <c r="B18" s="241">
        <f>_xlfn.DAYS(About!$A$3,'Core Indicators'!U18)</f>
        <v>31</v>
      </c>
      <c r="C18" s="241">
        <f>_xlfn.DAYS(About!$A$3,'Core Indicators'!AC18)</f>
        <v>31</v>
      </c>
      <c r="D18" s="241">
        <f>_xlfn.DAYS(About!$A$3,'Core Indicators'!AK18)</f>
        <v>31</v>
      </c>
      <c r="E18" s="241">
        <f>_xlfn.DAYS(About!$A$3,'Core Indicators'!AS18)</f>
        <v>31</v>
      </c>
      <c r="F18" s="241">
        <f>_xlfn.DAYS(About!$A$3,'Core Indicators'!BQ18)</f>
        <v>31</v>
      </c>
      <c r="G18" s="241">
        <f>_xlfn.DAYS(About!$A$3,'Core Indicators'!DM18)</f>
        <v>31</v>
      </c>
      <c r="H18" s="241">
        <f>_xlfn.DAYS(About!$A$3,'Core Indicators'!DU18)</f>
        <v>31</v>
      </c>
      <c r="I18" s="241">
        <f>_xlfn.DAYS(About!$A$3,'Core Indicators'!EC18)</f>
        <v>31</v>
      </c>
      <c r="J18" s="241">
        <f>_xlfn.DAYS(About!$A$3,'Core Indicators'!EK18)</f>
        <v>31</v>
      </c>
      <c r="K18" s="241">
        <f>_xlfn.DAYS(About!$A$3,'Core Indicators'!ES18)</f>
        <v>31</v>
      </c>
      <c r="L18" s="241">
        <f>_xlfn.DAYS(About!$A$3,'Core Indicators'!FI18)</f>
        <v>31</v>
      </c>
      <c r="M18" s="241">
        <f>_xlfn.DAYS(About!$A$3,'Core Indicators'!GG18)</f>
        <v>75</v>
      </c>
      <c r="N18" s="241">
        <f>_xlfn.DAYS(About!$A$3,'Core Indicators'!GO18)</f>
        <v>75</v>
      </c>
      <c r="O18" s="241">
        <f>_xlfn.DAYS(About!$A$3,'Core Indicators'!GW18)</f>
        <v>75</v>
      </c>
      <c r="P18" s="241">
        <f>_xlfn.DAYS(About!$A$3,'Core Indicators'!HE18)</f>
        <v>75</v>
      </c>
      <c r="Q18" s="241">
        <f>_xlfn.DAYS(About!$A$3,'Core Indicators'!HM18)</f>
        <v>75</v>
      </c>
      <c r="R18" s="241">
        <f>_xlfn.DAYS(About!$A$3,'Core Indicators'!HU18)</f>
        <v>75</v>
      </c>
      <c r="S18" s="241">
        <f>_xlfn.DAYS(About!$A$3,'Core Indicators'!IC18)</f>
        <v>75</v>
      </c>
      <c r="T18" s="241">
        <f>_xlfn.DAYS(About!$A$3,'Core Indicators'!IK18)</f>
        <v>75</v>
      </c>
      <c r="U18" s="241">
        <f>_xlfn.DAYS(About!$A$3,'Core Indicators'!IS18)</f>
        <v>75</v>
      </c>
      <c r="V18" s="241">
        <f t="shared" si="0"/>
        <v>35.4</v>
      </c>
    </row>
    <row r="19" spans="1:22" x14ac:dyDescent="0.35">
      <c r="A19" s="240" t="str">
        <f>Lists!C:C</f>
        <v>BRA002</v>
      </c>
      <c r="B19" s="241">
        <f>_xlfn.DAYS(About!$A$3,'Core Indicators'!U19)</f>
        <v>31</v>
      </c>
      <c r="C19" s="241">
        <f>_xlfn.DAYS(About!$A$3,'Core Indicators'!AC19)</f>
        <v>31</v>
      </c>
      <c r="D19" s="241">
        <f>_xlfn.DAYS(About!$A$3,'Core Indicators'!AK19)</f>
        <v>31</v>
      </c>
      <c r="E19" s="241">
        <f>_xlfn.DAYS(About!$A$3,'Core Indicators'!AS19)</f>
        <v>31</v>
      </c>
      <c r="F19" s="241">
        <f>_xlfn.DAYS(About!$A$3,'Core Indicators'!BQ19)</f>
        <v>31</v>
      </c>
      <c r="G19" s="241">
        <f>_xlfn.DAYS(About!$A$3,'Core Indicators'!DM19)</f>
        <v>31</v>
      </c>
      <c r="H19" s="241">
        <f>_xlfn.DAYS(About!$A$3,'Core Indicators'!DU19)</f>
        <v>31</v>
      </c>
      <c r="I19" s="241">
        <f>_xlfn.DAYS(About!$A$3,'Core Indicators'!EC19)</f>
        <v>31</v>
      </c>
      <c r="J19" s="241">
        <f>_xlfn.DAYS(About!$A$3,'Core Indicators'!EK19)</f>
        <v>31</v>
      </c>
      <c r="K19" s="241">
        <f>_xlfn.DAYS(About!$A$3,'Core Indicators'!ES19)</f>
        <v>31</v>
      </c>
      <c r="L19" s="241">
        <f>_xlfn.DAYS(About!$A$3,'Core Indicators'!FI19)</f>
        <v>31</v>
      </c>
      <c r="M19" s="241">
        <f>_xlfn.DAYS(About!$A$3,'Core Indicators'!GG19)</f>
        <v>75</v>
      </c>
      <c r="N19" s="241">
        <f>_xlfn.DAYS(About!$A$3,'Core Indicators'!GO19)</f>
        <v>75</v>
      </c>
      <c r="O19" s="241">
        <f>_xlfn.DAYS(About!$A$3,'Core Indicators'!GW19)</f>
        <v>75</v>
      </c>
      <c r="P19" s="241">
        <f>_xlfn.DAYS(About!$A$3,'Core Indicators'!HE19)</f>
        <v>75</v>
      </c>
      <c r="Q19" s="241">
        <f>_xlfn.DAYS(About!$A$3,'Core Indicators'!HM19)</f>
        <v>75</v>
      </c>
      <c r="R19" s="241">
        <f>_xlfn.DAYS(About!$A$3,'Core Indicators'!HU19)</f>
        <v>75</v>
      </c>
      <c r="S19" s="241">
        <f>_xlfn.DAYS(About!$A$3,'Core Indicators'!IC19)</f>
        <v>75</v>
      </c>
      <c r="T19" s="241">
        <f>_xlfn.DAYS(About!$A$3,'Core Indicators'!IK19)</f>
        <v>75</v>
      </c>
      <c r="U19" s="241">
        <f>_xlfn.DAYS(About!$A$3,'Core Indicators'!IS19)</f>
        <v>75</v>
      </c>
      <c r="V19" s="241">
        <f t="shared" si="0"/>
        <v>35.4</v>
      </c>
    </row>
    <row r="20" spans="1:22" x14ac:dyDescent="0.35">
      <c r="A20" s="240" t="str">
        <f>Lists!C:C</f>
        <v>BRA004</v>
      </c>
      <c r="B20" s="241">
        <f>_xlfn.DAYS(About!$A$3,'Core Indicators'!U20)</f>
        <v>31</v>
      </c>
      <c r="C20" s="241">
        <f>_xlfn.DAYS(About!$A$3,'Core Indicators'!AC20)</f>
        <v>31</v>
      </c>
      <c r="D20" s="241">
        <f>_xlfn.DAYS(About!$A$3,'Core Indicators'!AK20)</f>
        <v>31</v>
      </c>
      <c r="E20" s="241">
        <f>_xlfn.DAYS(About!$A$3,'Core Indicators'!AS20)</f>
        <v>31</v>
      </c>
      <c r="F20" s="241">
        <f>_xlfn.DAYS(About!$A$3,'Core Indicators'!BQ20)</f>
        <v>31</v>
      </c>
      <c r="G20" s="241">
        <f>_xlfn.DAYS(About!$A$3,'Core Indicators'!DM20)</f>
        <v>31</v>
      </c>
      <c r="H20" s="241">
        <f>_xlfn.DAYS(About!$A$3,'Core Indicators'!DU20)</f>
        <v>31</v>
      </c>
      <c r="I20" s="241">
        <f>_xlfn.DAYS(About!$A$3,'Core Indicators'!EC20)</f>
        <v>31</v>
      </c>
      <c r="J20" s="241">
        <f>_xlfn.DAYS(About!$A$3,'Core Indicators'!EK20)</f>
        <v>31</v>
      </c>
      <c r="K20" s="241">
        <f>_xlfn.DAYS(About!$A$3,'Core Indicators'!ES20)</f>
        <v>31</v>
      </c>
      <c r="L20" s="241">
        <f>_xlfn.DAYS(About!$A$3,'Core Indicators'!FI20)</f>
        <v>31</v>
      </c>
      <c r="M20" s="241">
        <f>_xlfn.DAYS(About!$A$3,'Core Indicators'!GG20)</f>
        <v>75</v>
      </c>
      <c r="N20" s="241">
        <f>_xlfn.DAYS(About!$A$3,'Core Indicators'!GO20)</f>
        <v>75</v>
      </c>
      <c r="O20" s="241">
        <f>_xlfn.DAYS(About!$A$3,'Core Indicators'!GW20)</f>
        <v>75</v>
      </c>
      <c r="P20" s="241">
        <f>_xlfn.DAYS(About!$A$3,'Core Indicators'!HE20)</f>
        <v>75</v>
      </c>
      <c r="Q20" s="241">
        <f>_xlfn.DAYS(About!$A$3,'Core Indicators'!HM20)</f>
        <v>75</v>
      </c>
      <c r="R20" s="241">
        <f>_xlfn.DAYS(About!$A$3,'Core Indicators'!HU20)</f>
        <v>75</v>
      </c>
      <c r="S20" s="241">
        <f>_xlfn.DAYS(About!$A$3,'Core Indicators'!IC20)</f>
        <v>75</v>
      </c>
      <c r="T20" s="241">
        <f>_xlfn.DAYS(About!$A$3,'Core Indicators'!IK20)</f>
        <v>75</v>
      </c>
      <c r="U20" s="241">
        <f>_xlfn.DAYS(About!$A$3,'Core Indicators'!IS20)</f>
        <v>75</v>
      </c>
      <c r="V20" s="241">
        <f t="shared" si="0"/>
        <v>35.4</v>
      </c>
    </row>
    <row r="21" spans="1:22" x14ac:dyDescent="0.35">
      <c r="A21" s="240" t="str">
        <f>Lists!C:C</f>
        <v>CAF001</v>
      </c>
      <c r="B21" s="241">
        <f>_xlfn.DAYS(About!$A$3,'Core Indicators'!U21)</f>
        <v>107</v>
      </c>
      <c r="C21" s="241">
        <f>_xlfn.DAYS(About!$A$3,'Core Indicators'!AC21)</f>
        <v>107</v>
      </c>
      <c r="D21" s="241">
        <f>_xlfn.DAYS(About!$A$3,'Core Indicators'!AK21)</f>
        <v>107</v>
      </c>
      <c r="E21" s="241">
        <f>_xlfn.DAYS(About!$A$3,'Core Indicators'!AS21)</f>
        <v>4</v>
      </c>
      <c r="F21" s="241">
        <f>_xlfn.DAYS(About!$A$3,'Core Indicators'!BQ21)</f>
        <v>4</v>
      </c>
      <c r="G21" s="241">
        <f>_xlfn.DAYS(About!$A$3,'Core Indicators'!DM21)</f>
        <v>107</v>
      </c>
      <c r="H21" s="241">
        <f>_xlfn.DAYS(About!$A$3,'Core Indicators'!DU21)</f>
        <v>107</v>
      </c>
      <c r="I21" s="241">
        <f>_xlfn.DAYS(About!$A$3,'Core Indicators'!EC21)</f>
        <v>107</v>
      </c>
      <c r="J21" s="241">
        <f>_xlfn.DAYS(About!$A$3,'Core Indicators'!EK21)</f>
        <v>107</v>
      </c>
      <c r="K21" s="241">
        <f>_xlfn.DAYS(About!$A$3,'Core Indicators'!ES21)</f>
        <v>107</v>
      </c>
      <c r="L21" s="241">
        <f>_xlfn.DAYS(About!$A$3,'Core Indicators'!FI21)</f>
        <v>4</v>
      </c>
      <c r="M21" s="241">
        <f>_xlfn.DAYS(About!$A$3,'Core Indicators'!GG21)</f>
        <v>73</v>
      </c>
      <c r="N21" s="241">
        <f>_xlfn.DAYS(About!$A$3,'Core Indicators'!GO21)</f>
        <v>73</v>
      </c>
      <c r="O21" s="241">
        <f>_xlfn.DAYS(About!$A$3,'Core Indicators'!GW21)</f>
        <v>73</v>
      </c>
      <c r="P21" s="241">
        <f>_xlfn.DAYS(About!$A$3,'Core Indicators'!HE21)</f>
        <v>73</v>
      </c>
      <c r="Q21" s="241">
        <f>_xlfn.DAYS(About!$A$3,'Core Indicators'!HM21)</f>
        <v>73</v>
      </c>
      <c r="R21" s="241">
        <f>_xlfn.DAYS(About!$A$3,'Core Indicators'!HU21)</f>
        <v>73</v>
      </c>
      <c r="S21" s="241">
        <f>_xlfn.DAYS(About!$A$3,'Core Indicators'!IC21)</f>
        <v>73</v>
      </c>
      <c r="T21" s="241">
        <f>_xlfn.DAYS(About!$A$3,'Core Indicators'!IK21)</f>
        <v>73</v>
      </c>
      <c r="U21" s="241">
        <f>_xlfn.DAYS(About!$A$3,'Core Indicators'!IS21)</f>
        <v>73</v>
      </c>
      <c r="V21" s="241">
        <f t="shared" si="0"/>
        <v>72.7</v>
      </c>
    </row>
    <row r="22" spans="1:22" x14ac:dyDescent="0.35">
      <c r="A22" s="240" t="str">
        <f>Lists!C:C</f>
        <v>CHL002</v>
      </c>
      <c r="B22" s="241">
        <f>_xlfn.DAYS(About!$A$3,'Core Indicators'!U22)</f>
        <v>5</v>
      </c>
      <c r="C22" s="241">
        <f>_xlfn.DAYS(About!$A$3,'Core Indicators'!AC22)</f>
        <v>5</v>
      </c>
      <c r="D22" s="241">
        <f>_xlfn.DAYS(About!$A$3,'Core Indicators'!AK22)</f>
        <v>5</v>
      </c>
      <c r="E22" s="241">
        <f>_xlfn.DAYS(About!$A$3,'Core Indicators'!AS22)</f>
        <v>5</v>
      </c>
      <c r="F22" s="241">
        <f>_xlfn.DAYS(About!$A$3,'Core Indicators'!BQ22)</f>
        <v>5</v>
      </c>
      <c r="G22" s="241">
        <f>_xlfn.DAYS(About!$A$3,'Core Indicators'!DM22)</f>
        <v>5</v>
      </c>
      <c r="H22" s="241">
        <f>_xlfn.DAYS(About!$A$3,'Core Indicators'!DU22)</f>
        <v>5</v>
      </c>
      <c r="I22" s="241">
        <f>_xlfn.DAYS(About!$A$3,'Core Indicators'!EC22)</f>
        <v>5</v>
      </c>
      <c r="J22" s="241">
        <f>_xlfn.DAYS(About!$A$3,'Core Indicators'!EK22)</f>
        <v>5</v>
      </c>
      <c r="K22" s="241">
        <f>_xlfn.DAYS(About!$A$3,'Core Indicators'!ES22)</f>
        <v>5</v>
      </c>
      <c r="L22" s="241">
        <f>_xlfn.DAYS(About!$A$3,'Core Indicators'!FI22)</f>
        <v>5</v>
      </c>
      <c r="M22" s="241">
        <f>_xlfn.DAYS(About!$A$3,'Core Indicators'!GG22)</f>
        <v>74</v>
      </c>
      <c r="N22" s="241">
        <f>_xlfn.DAYS(About!$A$3,'Core Indicators'!GO22)</f>
        <v>74</v>
      </c>
      <c r="O22" s="241">
        <f>_xlfn.DAYS(About!$A$3,'Core Indicators'!GW22)</f>
        <v>74</v>
      </c>
      <c r="P22" s="241">
        <f>_xlfn.DAYS(About!$A$3,'Core Indicators'!HE22)</f>
        <v>74</v>
      </c>
      <c r="Q22" s="241">
        <f>_xlfn.DAYS(About!$A$3,'Core Indicators'!HM22)</f>
        <v>74</v>
      </c>
      <c r="R22" s="241">
        <f>_xlfn.DAYS(About!$A$3,'Core Indicators'!HU22)</f>
        <v>74</v>
      </c>
      <c r="S22" s="241">
        <f>_xlfn.DAYS(About!$A$3,'Core Indicators'!IC22)</f>
        <v>74</v>
      </c>
      <c r="T22" s="241">
        <f>_xlfn.DAYS(About!$A$3,'Core Indicators'!IK22)</f>
        <v>74</v>
      </c>
      <c r="U22" s="241">
        <f>_xlfn.DAYS(About!$A$3,'Core Indicators'!IS22)</f>
        <v>74</v>
      </c>
      <c r="V22" s="241">
        <f t="shared" si="0"/>
        <v>11.9</v>
      </c>
    </row>
    <row r="23" spans="1:22" x14ac:dyDescent="0.35">
      <c r="A23" s="240" t="str">
        <f>Lists!C:C</f>
        <v>CMR001</v>
      </c>
      <c r="B23" s="241">
        <f>_xlfn.DAYS(About!$A$3,'Core Indicators'!U23)</f>
        <v>135</v>
      </c>
      <c r="C23" s="241">
        <f>_xlfn.DAYS(About!$A$3,'Core Indicators'!AC23)</f>
        <v>86</v>
      </c>
      <c r="D23" s="241">
        <f>_xlfn.DAYS(About!$A$3,'Core Indicators'!AK23)</f>
        <v>86</v>
      </c>
      <c r="E23" s="241">
        <f>_xlfn.DAYS(About!$A$3,'Core Indicators'!AS23)</f>
        <v>4</v>
      </c>
      <c r="F23" s="241">
        <f>_xlfn.DAYS(About!$A$3,'Core Indicators'!BQ23)</f>
        <v>4</v>
      </c>
      <c r="G23" s="241">
        <f>_xlfn.DAYS(About!$A$3,'Core Indicators'!DM23)</f>
        <v>86</v>
      </c>
      <c r="H23" s="241">
        <f>_xlfn.DAYS(About!$A$3,'Core Indicators'!DU23)</f>
        <v>86</v>
      </c>
      <c r="I23" s="241">
        <f>_xlfn.DAYS(About!$A$3,'Core Indicators'!EC23)</f>
        <v>86</v>
      </c>
      <c r="J23" s="241">
        <f>_xlfn.DAYS(About!$A$3,'Core Indicators'!EK23)</f>
        <v>86</v>
      </c>
      <c r="K23" s="241">
        <f>_xlfn.DAYS(About!$A$3,'Core Indicators'!ES23)</f>
        <v>86</v>
      </c>
      <c r="L23" s="241">
        <f>_xlfn.DAYS(About!$A$3,'Core Indicators'!FI23)</f>
        <v>4</v>
      </c>
      <c r="M23" s="241">
        <f>_xlfn.DAYS(About!$A$3,'Core Indicators'!GG23)</f>
        <v>69</v>
      </c>
      <c r="N23" s="241">
        <f>_xlfn.DAYS(About!$A$3,'Core Indicators'!GO23)</f>
        <v>69</v>
      </c>
      <c r="O23" s="241">
        <f>_xlfn.DAYS(About!$A$3,'Core Indicators'!GW23)</f>
        <v>69</v>
      </c>
      <c r="P23" s="241">
        <f>_xlfn.DAYS(About!$A$3,'Core Indicators'!HE23)</f>
        <v>69</v>
      </c>
      <c r="Q23" s="241">
        <f>_xlfn.DAYS(About!$A$3,'Core Indicators'!HM23)</f>
        <v>69</v>
      </c>
      <c r="R23" s="241">
        <f>_xlfn.DAYS(About!$A$3,'Core Indicators'!HU23)</f>
        <v>69</v>
      </c>
      <c r="S23" s="241">
        <f>_xlfn.DAYS(About!$A$3,'Core Indicators'!IC23)</f>
        <v>69</v>
      </c>
      <c r="T23" s="241">
        <f>_xlfn.DAYS(About!$A$3,'Core Indicators'!IK23)</f>
        <v>69</v>
      </c>
      <c r="U23" s="241">
        <f>_xlfn.DAYS(About!$A$3,'Core Indicators'!IS23)</f>
        <v>69</v>
      </c>
      <c r="V23" s="241">
        <f t="shared" si="0"/>
        <v>59.7</v>
      </c>
    </row>
    <row r="24" spans="1:22" x14ac:dyDescent="0.35">
      <c r="A24" s="240" t="str">
        <f>Lists!C:C</f>
        <v>CMR002</v>
      </c>
      <c r="B24" s="241">
        <f>_xlfn.DAYS(About!$A$3,'Core Indicators'!U24)</f>
        <v>423</v>
      </c>
      <c r="C24" s="241">
        <f>_xlfn.DAYS(About!$A$3,'Core Indicators'!AC24)</f>
        <v>86</v>
      </c>
      <c r="D24" s="241">
        <f>_xlfn.DAYS(About!$A$3,'Core Indicators'!AK24)</f>
        <v>86</v>
      </c>
      <c r="E24" s="241">
        <f>_xlfn.DAYS(About!$A$3,'Core Indicators'!AS24)</f>
        <v>4</v>
      </c>
      <c r="F24" s="241">
        <f>_xlfn.DAYS(About!$A$3,'Core Indicators'!BQ24)</f>
        <v>4</v>
      </c>
      <c r="G24" s="241">
        <f>_xlfn.DAYS(About!$A$3,'Core Indicators'!DM24)</f>
        <v>86</v>
      </c>
      <c r="H24" s="241">
        <f>_xlfn.DAYS(About!$A$3,'Core Indicators'!DU24)</f>
        <v>86</v>
      </c>
      <c r="I24" s="241">
        <f>_xlfn.DAYS(About!$A$3,'Core Indicators'!EC24)</f>
        <v>86</v>
      </c>
      <c r="J24" s="241">
        <f>_xlfn.DAYS(About!$A$3,'Core Indicators'!EK24)</f>
        <v>86</v>
      </c>
      <c r="K24" s="241">
        <f>_xlfn.DAYS(About!$A$3,'Core Indicators'!ES24)</f>
        <v>86</v>
      </c>
      <c r="L24" s="241">
        <f>_xlfn.DAYS(About!$A$3,'Core Indicators'!FI24)</f>
        <v>4</v>
      </c>
      <c r="M24" s="241">
        <f>_xlfn.DAYS(About!$A$3,'Core Indicators'!GG24)</f>
        <v>71</v>
      </c>
      <c r="N24" s="241">
        <f>_xlfn.DAYS(About!$A$3,'Core Indicators'!GO24)</f>
        <v>71</v>
      </c>
      <c r="O24" s="241">
        <f>_xlfn.DAYS(About!$A$3,'Core Indicators'!GW24)</f>
        <v>71</v>
      </c>
      <c r="P24" s="241">
        <f>_xlfn.DAYS(About!$A$3,'Core Indicators'!HE24)</f>
        <v>71</v>
      </c>
      <c r="Q24" s="241">
        <f>_xlfn.DAYS(About!$A$3,'Core Indicators'!HM24)</f>
        <v>71</v>
      </c>
      <c r="R24" s="241">
        <f>_xlfn.DAYS(About!$A$3,'Core Indicators'!HU24)</f>
        <v>71</v>
      </c>
      <c r="S24" s="241">
        <f>_xlfn.DAYS(About!$A$3,'Core Indicators'!IC24)</f>
        <v>71</v>
      </c>
      <c r="T24" s="241">
        <f>_xlfn.DAYS(About!$A$3,'Core Indicators'!IK24)</f>
        <v>71</v>
      </c>
      <c r="U24" s="241">
        <f>_xlfn.DAYS(About!$A$3,'Core Indicators'!IS24)</f>
        <v>71</v>
      </c>
      <c r="V24" s="241">
        <f t="shared" si="0"/>
        <v>59.9</v>
      </c>
    </row>
    <row r="25" spans="1:22" x14ac:dyDescent="0.35">
      <c r="A25" s="240" t="str">
        <f>Lists!C:C</f>
        <v>CMR003</v>
      </c>
      <c r="B25" s="241">
        <f>_xlfn.DAYS(About!$A$3,'Core Indicators'!U25)</f>
        <v>423</v>
      </c>
      <c r="C25" s="241">
        <f>_xlfn.DAYS(About!$A$3,'Core Indicators'!AC25)</f>
        <v>86</v>
      </c>
      <c r="D25" s="241">
        <f>_xlfn.DAYS(About!$A$3,'Core Indicators'!AK25)</f>
        <v>86</v>
      </c>
      <c r="E25" s="241">
        <f>_xlfn.DAYS(About!$A$3,'Core Indicators'!AS25)</f>
        <v>4</v>
      </c>
      <c r="F25" s="241">
        <f>_xlfn.DAYS(About!$A$3,'Core Indicators'!BQ25)</f>
        <v>4</v>
      </c>
      <c r="G25" s="241">
        <f>_xlfn.DAYS(About!$A$3,'Core Indicators'!DM25)</f>
        <v>86</v>
      </c>
      <c r="H25" s="241">
        <f>_xlfn.DAYS(About!$A$3,'Core Indicators'!DU25)</f>
        <v>86</v>
      </c>
      <c r="I25" s="241">
        <f>_xlfn.DAYS(About!$A$3,'Core Indicators'!EC25)</f>
        <v>86</v>
      </c>
      <c r="J25" s="241">
        <f>_xlfn.DAYS(About!$A$3,'Core Indicators'!EK25)</f>
        <v>86</v>
      </c>
      <c r="K25" s="241">
        <f>_xlfn.DAYS(About!$A$3,'Core Indicators'!ES25)</f>
        <v>86</v>
      </c>
      <c r="L25" s="241">
        <f>_xlfn.DAYS(About!$A$3,'Core Indicators'!FI25)</f>
        <v>4</v>
      </c>
      <c r="M25" s="241">
        <f>_xlfn.DAYS(About!$A$3,'Core Indicators'!GG25)</f>
        <v>72</v>
      </c>
      <c r="N25" s="241">
        <f>_xlfn.DAYS(About!$A$3,'Core Indicators'!GO25)</f>
        <v>71</v>
      </c>
      <c r="O25" s="241">
        <f>_xlfn.DAYS(About!$A$3,'Core Indicators'!GW25)</f>
        <v>71</v>
      </c>
      <c r="P25" s="241">
        <f>_xlfn.DAYS(About!$A$3,'Core Indicators'!HE25)</f>
        <v>71</v>
      </c>
      <c r="Q25" s="241">
        <f>_xlfn.DAYS(About!$A$3,'Core Indicators'!HM25)</f>
        <v>72</v>
      </c>
      <c r="R25" s="241">
        <f>_xlfn.DAYS(About!$A$3,'Core Indicators'!HU25)</f>
        <v>72</v>
      </c>
      <c r="S25" s="241">
        <f>_xlfn.DAYS(About!$A$3,'Core Indicators'!IC25)</f>
        <v>71</v>
      </c>
      <c r="T25" s="241">
        <f>_xlfn.DAYS(About!$A$3,'Core Indicators'!IK25)</f>
        <v>71</v>
      </c>
      <c r="U25" s="241">
        <f>_xlfn.DAYS(About!$A$3,'Core Indicators'!IS25)</f>
        <v>71</v>
      </c>
      <c r="V25" s="241">
        <f t="shared" si="0"/>
        <v>60</v>
      </c>
    </row>
    <row r="26" spans="1:22" x14ac:dyDescent="0.35">
      <c r="A26" s="240" t="str">
        <f>Lists!C:C</f>
        <v>CMR004</v>
      </c>
      <c r="B26" s="241">
        <f>_xlfn.DAYS(About!$A$3,'Core Indicators'!U26)</f>
        <v>423</v>
      </c>
      <c r="C26" s="241">
        <f>_xlfn.DAYS(About!$A$3,'Core Indicators'!AC26)</f>
        <v>86</v>
      </c>
      <c r="D26" s="241">
        <f>_xlfn.DAYS(About!$A$3,'Core Indicators'!AK26)</f>
        <v>86</v>
      </c>
      <c r="E26" s="241">
        <f>_xlfn.DAYS(About!$A$3,'Core Indicators'!AS26)</f>
        <v>4</v>
      </c>
      <c r="F26" s="241">
        <f>_xlfn.DAYS(About!$A$3,'Core Indicators'!BQ26)</f>
        <v>4</v>
      </c>
      <c r="G26" s="241">
        <f>_xlfn.DAYS(About!$A$3,'Core Indicators'!DM26)</f>
        <v>86</v>
      </c>
      <c r="H26" s="241">
        <f>_xlfn.DAYS(About!$A$3,'Core Indicators'!DU26)</f>
        <v>86</v>
      </c>
      <c r="I26" s="241">
        <f>_xlfn.DAYS(About!$A$3,'Core Indicators'!EC26)</f>
        <v>86</v>
      </c>
      <c r="J26" s="241">
        <f>_xlfn.DAYS(About!$A$3,'Core Indicators'!EK26)</f>
        <v>86</v>
      </c>
      <c r="K26" s="241">
        <f>_xlfn.DAYS(About!$A$3,'Core Indicators'!ES26)</f>
        <v>86</v>
      </c>
      <c r="L26" s="241">
        <f>_xlfn.DAYS(About!$A$3,'Core Indicators'!FI26)</f>
        <v>4</v>
      </c>
      <c r="M26" s="241">
        <f>_xlfn.DAYS(About!$A$3,'Core Indicators'!GG26)</f>
        <v>69</v>
      </c>
      <c r="N26" s="241">
        <f>_xlfn.DAYS(About!$A$3,'Core Indicators'!GO26)</f>
        <v>69</v>
      </c>
      <c r="O26" s="241">
        <f>_xlfn.DAYS(About!$A$3,'Core Indicators'!GW26)</f>
        <v>69</v>
      </c>
      <c r="P26" s="241">
        <f>_xlfn.DAYS(About!$A$3,'Core Indicators'!HE26)</f>
        <v>69</v>
      </c>
      <c r="Q26" s="241">
        <f>_xlfn.DAYS(About!$A$3,'Core Indicators'!HM26)</f>
        <v>69</v>
      </c>
      <c r="R26" s="241">
        <f>_xlfn.DAYS(About!$A$3,'Core Indicators'!HU26)</f>
        <v>69</v>
      </c>
      <c r="S26" s="241">
        <f>_xlfn.DAYS(About!$A$3,'Core Indicators'!IC26)</f>
        <v>56</v>
      </c>
      <c r="T26" s="241">
        <f>_xlfn.DAYS(About!$A$3,'Core Indicators'!IK26)</f>
        <v>69</v>
      </c>
      <c r="U26" s="241">
        <f>_xlfn.DAYS(About!$A$3,'Core Indicators'!IS26)</f>
        <v>69</v>
      </c>
      <c r="V26" s="241">
        <f t="shared" si="0"/>
        <v>59.7</v>
      </c>
    </row>
    <row r="27" spans="1:22" x14ac:dyDescent="0.35">
      <c r="A27" s="240" t="str">
        <f>Lists!C:C</f>
        <v>COD001</v>
      </c>
      <c r="B27" s="241">
        <f>_xlfn.DAYS(About!$A$3,'Core Indicators'!U27)</f>
        <v>135</v>
      </c>
      <c r="C27" s="241">
        <f>_xlfn.DAYS(About!$A$3,'Core Indicators'!AC27)</f>
        <v>107</v>
      </c>
      <c r="D27" s="241">
        <f>_xlfn.DAYS(About!$A$3,'Core Indicators'!AK27)</f>
        <v>107</v>
      </c>
      <c r="E27" s="241">
        <f>_xlfn.DAYS(About!$A$3,'Core Indicators'!AS27)</f>
        <v>4</v>
      </c>
      <c r="F27" s="241">
        <f>_xlfn.DAYS(About!$A$3,'Core Indicators'!BQ27)</f>
        <v>4</v>
      </c>
      <c r="G27" s="241">
        <f>_xlfn.DAYS(About!$A$3,'Core Indicators'!DM27)</f>
        <v>107</v>
      </c>
      <c r="H27" s="241">
        <f>_xlfn.DAYS(About!$A$3,'Core Indicators'!DU27)</f>
        <v>107</v>
      </c>
      <c r="I27" s="241">
        <f>_xlfn.DAYS(About!$A$3,'Core Indicators'!EC27)</f>
        <v>107</v>
      </c>
      <c r="J27" s="241">
        <f>_xlfn.DAYS(About!$A$3,'Core Indicators'!EK27)</f>
        <v>107</v>
      </c>
      <c r="K27" s="241">
        <f>_xlfn.DAYS(About!$A$3,'Core Indicators'!ES27)</f>
        <v>107</v>
      </c>
      <c r="L27" s="241">
        <f>_xlfn.DAYS(About!$A$3,'Core Indicators'!FI27)</f>
        <v>4</v>
      </c>
      <c r="M27" s="241">
        <f>_xlfn.DAYS(About!$A$3,'Core Indicators'!GG27)</f>
        <v>73</v>
      </c>
      <c r="N27" s="241">
        <f>_xlfn.DAYS(About!$A$3,'Core Indicators'!GO27)</f>
        <v>73</v>
      </c>
      <c r="O27" s="241">
        <f>_xlfn.DAYS(About!$A$3,'Core Indicators'!GW27)</f>
        <v>73</v>
      </c>
      <c r="P27" s="241">
        <f>_xlfn.DAYS(About!$A$3,'Core Indicators'!HE27)</f>
        <v>73</v>
      </c>
      <c r="Q27" s="241">
        <f>_xlfn.DAYS(About!$A$3,'Core Indicators'!HM27)</f>
        <v>73</v>
      </c>
      <c r="R27" s="241">
        <f>_xlfn.DAYS(About!$A$3,'Core Indicators'!HU27)</f>
        <v>73</v>
      </c>
      <c r="S27" s="241">
        <f>_xlfn.DAYS(About!$A$3,'Core Indicators'!IC27)</f>
        <v>73</v>
      </c>
      <c r="T27" s="241">
        <f>_xlfn.DAYS(About!$A$3,'Core Indicators'!IK27)</f>
        <v>73</v>
      </c>
      <c r="U27" s="241">
        <f>_xlfn.DAYS(About!$A$3,'Core Indicators'!IS27)</f>
        <v>73</v>
      </c>
      <c r="V27" s="241">
        <f t="shared" si="0"/>
        <v>72.7</v>
      </c>
    </row>
    <row r="28" spans="1:22" x14ac:dyDescent="0.35">
      <c r="A28" s="240" t="str">
        <f>Lists!C:C</f>
        <v>COG001</v>
      </c>
      <c r="B28" s="241">
        <f>_xlfn.DAYS(About!$A$3,'Core Indicators'!U28)</f>
        <v>123</v>
      </c>
      <c r="C28" s="241">
        <f>_xlfn.DAYS(About!$A$3,'Core Indicators'!AC28)</f>
        <v>123</v>
      </c>
      <c r="D28" s="241">
        <f>_xlfn.DAYS(About!$A$3,'Core Indicators'!AK28)</f>
        <v>123</v>
      </c>
      <c r="E28" s="241">
        <f>_xlfn.DAYS(About!$A$3,'Core Indicators'!AS28)</f>
        <v>4</v>
      </c>
      <c r="F28" s="241">
        <f>_xlfn.DAYS(About!$A$3,'Core Indicators'!BQ28)</f>
        <v>4</v>
      </c>
      <c r="G28" s="241">
        <f>_xlfn.DAYS(About!$A$3,'Core Indicators'!DM28)</f>
        <v>123</v>
      </c>
      <c r="H28" s="241">
        <f>_xlfn.DAYS(About!$A$3,'Core Indicators'!DU28)</f>
        <v>123</v>
      </c>
      <c r="I28" s="241">
        <f>_xlfn.DAYS(About!$A$3,'Core Indicators'!EC28)</f>
        <v>123</v>
      </c>
      <c r="J28" s="241">
        <f>_xlfn.DAYS(About!$A$3,'Core Indicators'!EK28)</f>
        <v>123</v>
      </c>
      <c r="K28" s="241">
        <f>_xlfn.DAYS(About!$A$3,'Core Indicators'!ES28)</f>
        <v>123</v>
      </c>
      <c r="L28" s="241">
        <f>_xlfn.DAYS(About!$A$3,'Core Indicators'!FI28)</f>
        <v>4</v>
      </c>
      <c r="M28" s="241">
        <f>_xlfn.DAYS(About!$A$3,'Core Indicators'!GG28)</f>
        <v>61</v>
      </c>
      <c r="N28" s="241">
        <f>_xlfn.DAYS(About!$A$3,'Core Indicators'!GO28)</f>
        <v>61</v>
      </c>
      <c r="O28" s="241">
        <f>_xlfn.DAYS(About!$A$3,'Core Indicators'!GW28)</f>
        <v>61</v>
      </c>
      <c r="P28" s="241">
        <f>_xlfn.DAYS(About!$A$3,'Core Indicators'!HE28)</f>
        <v>61</v>
      </c>
      <c r="Q28" s="241">
        <f>_xlfn.DAYS(About!$A$3,'Core Indicators'!HM28)</f>
        <v>61</v>
      </c>
      <c r="R28" s="241">
        <f>_xlfn.DAYS(About!$A$3,'Core Indicators'!HU28)</f>
        <v>61</v>
      </c>
      <c r="S28" s="241">
        <f>_xlfn.DAYS(About!$A$3,'Core Indicators'!IC28)</f>
        <v>61</v>
      </c>
      <c r="T28" s="241">
        <f>_xlfn.DAYS(About!$A$3,'Core Indicators'!IK28)</f>
        <v>61</v>
      </c>
      <c r="U28" s="241">
        <f>_xlfn.DAYS(About!$A$3,'Core Indicators'!IS28)</f>
        <v>61</v>
      </c>
      <c r="V28" s="241">
        <f t="shared" si="0"/>
        <v>81.099999999999994</v>
      </c>
    </row>
    <row r="29" spans="1:22" x14ac:dyDescent="0.35">
      <c r="A29" s="240" t="str">
        <f>Lists!C:C</f>
        <v>COL001</v>
      </c>
      <c r="B29" s="241">
        <f>_xlfn.DAYS(About!$A$3,'Core Indicators'!U29)</f>
        <v>5</v>
      </c>
      <c r="C29" s="241">
        <f>_xlfn.DAYS(About!$A$3,'Core Indicators'!AC29)</f>
        <v>5</v>
      </c>
      <c r="D29" s="241">
        <f>_xlfn.DAYS(About!$A$3,'Core Indicators'!AK29)</f>
        <v>5</v>
      </c>
      <c r="E29" s="241">
        <f>_xlfn.DAYS(About!$A$3,'Core Indicators'!AS29)</f>
        <v>5</v>
      </c>
      <c r="F29" s="241">
        <f>_xlfn.DAYS(About!$A$3,'Core Indicators'!BQ29)</f>
        <v>5</v>
      </c>
      <c r="G29" s="241">
        <f>_xlfn.DAYS(About!$A$3,'Core Indicators'!DM29)</f>
        <v>5</v>
      </c>
      <c r="H29" s="241">
        <f>_xlfn.DAYS(About!$A$3,'Core Indicators'!DU29)</f>
        <v>5</v>
      </c>
      <c r="I29" s="241">
        <f>_xlfn.DAYS(About!$A$3,'Core Indicators'!EC29)</f>
        <v>5</v>
      </c>
      <c r="J29" s="241">
        <f>_xlfn.DAYS(About!$A$3,'Core Indicators'!EK29)</f>
        <v>5</v>
      </c>
      <c r="K29" s="241">
        <f>_xlfn.DAYS(About!$A$3,'Core Indicators'!ES29)</f>
        <v>5</v>
      </c>
      <c r="L29" s="241">
        <f>_xlfn.DAYS(About!$A$3,'Core Indicators'!FI29)</f>
        <v>5</v>
      </c>
      <c r="M29" s="241">
        <f>_xlfn.DAYS(About!$A$3,'Core Indicators'!GG29)</f>
        <v>74</v>
      </c>
      <c r="N29" s="241">
        <f>_xlfn.DAYS(About!$A$3,'Core Indicators'!GO29)</f>
        <v>74</v>
      </c>
      <c r="O29" s="241">
        <f>_xlfn.DAYS(About!$A$3,'Core Indicators'!GW29)</f>
        <v>74</v>
      </c>
      <c r="P29" s="241">
        <f>_xlfn.DAYS(About!$A$3,'Core Indicators'!HE29)</f>
        <v>74</v>
      </c>
      <c r="Q29" s="241">
        <f>_xlfn.DAYS(About!$A$3,'Core Indicators'!HM29)</f>
        <v>74</v>
      </c>
      <c r="R29" s="241">
        <f>_xlfn.DAYS(About!$A$3,'Core Indicators'!HU29)</f>
        <v>74</v>
      </c>
      <c r="S29" s="241">
        <f>_xlfn.DAYS(About!$A$3,'Core Indicators'!IC29)</f>
        <v>74</v>
      </c>
      <c r="T29" s="241">
        <f>_xlfn.DAYS(About!$A$3,'Core Indicators'!IK29)</f>
        <v>74</v>
      </c>
      <c r="U29" s="241">
        <f>_xlfn.DAYS(About!$A$3,'Core Indicators'!IS29)</f>
        <v>74</v>
      </c>
      <c r="V29" s="241">
        <f t="shared" si="0"/>
        <v>11.9</v>
      </c>
    </row>
    <row r="30" spans="1:22" x14ac:dyDescent="0.35">
      <c r="A30" s="240" t="str">
        <f>Lists!C:C</f>
        <v>COL002</v>
      </c>
      <c r="B30" s="241">
        <f>_xlfn.DAYS(About!$A$3,'Core Indicators'!U30)</f>
        <v>5</v>
      </c>
      <c r="C30" s="241">
        <f>_xlfn.DAYS(About!$A$3,'Core Indicators'!AC30)</f>
        <v>5</v>
      </c>
      <c r="D30" s="241">
        <f>_xlfn.DAYS(About!$A$3,'Core Indicators'!AK30)</f>
        <v>5</v>
      </c>
      <c r="E30" s="241">
        <f>_xlfn.DAYS(About!$A$3,'Core Indicators'!AS30)</f>
        <v>5</v>
      </c>
      <c r="F30" s="241">
        <f>_xlfn.DAYS(About!$A$3,'Core Indicators'!BQ30)</f>
        <v>5</v>
      </c>
      <c r="G30" s="241">
        <f>_xlfn.DAYS(About!$A$3,'Core Indicators'!DM30)</f>
        <v>5</v>
      </c>
      <c r="H30" s="241">
        <f>_xlfn.DAYS(About!$A$3,'Core Indicators'!DU30)</f>
        <v>5</v>
      </c>
      <c r="I30" s="241">
        <f>_xlfn.DAYS(About!$A$3,'Core Indicators'!EC30)</f>
        <v>5</v>
      </c>
      <c r="J30" s="241">
        <f>_xlfn.DAYS(About!$A$3,'Core Indicators'!EK30)</f>
        <v>5</v>
      </c>
      <c r="K30" s="241">
        <f>_xlfn.DAYS(About!$A$3,'Core Indicators'!ES30)</f>
        <v>5</v>
      </c>
      <c r="L30" s="241">
        <f>_xlfn.DAYS(About!$A$3,'Core Indicators'!FI30)</f>
        <v>5</v>
      </c>
      <c r="M30" s="241">
        <f>_xlfn.DAYS(About!$A$3,'Core Indicators'!GG30)</f>
        <v>74</v>
      </c>
      <c r="N30" s="241">
        <f>_xlfn.DAYS(About!$A$3,'Core Indicators'!GO30)</f>
        <v>74</v>
      </c>
      <c r="O30" s="241">
        <f>_xlfn.DAYS(About!$A$3,'Core Indicators'!GW30)</f>
        <v>74</v>
      </c>
      <c r="P30" s="241">
        <f>_xlfn.DAYS(About!$A$3,'Core Indicators'!HE30)</f>
        <v>74</v>
      </c>
      <c r="Q30" s="241">
        <f>_xlfn.DAYS(About!$A$3,'Core Indicators'!HM30)</f>
        <v>74</v>
      </c>
      <c r="R30" s="241">
        <f>_xlfn.DAYS(About!$A$3,'Core Indicators'!HU30)</f>
        <v>74</v>
      </c>
      <c r="S30" s="241">
        <f>_xlfn.DAYS(About!$A$3,'Core Indicators'!IC30)</f>
        <v>74</v>
      </c>
      <c r="T30" s="241">
        <f>_xlfn.DAYS(About!$A$3,'Core Indicators'!IK30)</f>
        <v>74</v>
      </c>
      <c r="U30" s="241">
        <f>_xlfn.DAYS(About!$A$3,'Core Indicators'!IS30)</f>
        <v>74</v>
      </c>
      <c r="V30" s="241">
        <f t="shared" si="0"/>
        <v>11.9</v>
      </c>
    </row>
    <row r="31" spans="1:22" x14ac:dyDescent="0.35">
      <c r="A31" s="240" t="str">
        <f>Lists!C:C</f>
        <v>CRI002</v>
      </c>
      <c r="B31" s="241">
        <f>_xlfn.DAYS(About!$A$3,'Core Indicators'!U31)</f>
        <v>5</v>
      </c>
      <c r="C31" s="241">
        <f>_xlfn.DAYS(About!$A$3,'Core Indicators'!AC31)</f>
        <v>5</v>
      </c>
      <c r="D31" s="241">
        <f>_xlfn.DAYS(About!$A$3,'Core Indicators'!AK31)</f>
        <v>5</v>
      </c>
      <c r="E31" s="241">
        <f>_xlfn.DAYS(About!$A$3,'Core Indicators'!AS31)</f>
        <v>5</v>
      </c>
      <c r="F31" s="241">
        <f>_xlfn.DAYS(About!$A$3,'Core Indicators'!BQ31)</f>
        <v>5</v>
      </c>
      <c r="G31" s="241">
        <f>_xlfn.DAYS(About!$A$3,'Core Indicators'!DM31)</f>
        <v>5</v>
      </c>
      <c r="H31" s="241">
        <f>_xlfn.DAYS(About!$A$3,'Core Indicators'!DU31)</f>
        <v>5</v>
      </c>
      <c r="I31" s="241">
        <f>_xlfn.DAYS(About!$A$3,'Core Indicators'!EC31)</f>
        <v>5</v>
      </c>
      <c r="J31" s="241">
        <f>_xlfn.DAYS(About!$A$3,'Core Indicators'!EK31)</f>
        <v>5</v>
      </c>
      <c r="K31" s="241">
        <f>_xlfn.DAYS(About!$A$3,'Core Indicators'!ES31)</f>
        <v>5</v>
      </c>
      <c r="L31" s="241">
        <f>_xlfn.DAYS(About!$A$3,'Core Indicators'!FI31)</f>
        <v>5</v>
      </c>
      <c r="M31" s="241">
        <f>_xlfn.DAYS(About!$A$3,'Core Indicators'!GG31)</f>
        <v>74</v>
      </c>
      <c r="N31" s="241">
        <f>_xlfn.DAYS(About!$A$3,'Core Indicators'!GO31)</f>
        <v>74</v>
      </c>
      <c r="O31" s="241">
        <f>_xlfn.DAYS(About!$A$3,'Core Indicators'!GW31)</f>
        <v>74</v>
      </c>
      <c r="P31" s="241">
        <f>_xlfn.DAYS(About!$A$3,'Core Indicators'!HE31)</f>
        <v>74</v>
      </c>
      <c r="Q31" s="241">
        <f>_xlfn.DAYS(About!$A$3,'Core Indicators'!HM31)</f>
        <v>74</v>
      </c>
      <c r="R31" s="241">
        <f>_xlfn.DAYS(About!$A$3,'Core Indicators'!HU31)</f>
        <v>74</v>
      </c>
      <c r="S31" s="241">
        <f>_xlfn.DAYS(About!$A$3,'Core Indicators'!IC31)</f>
        <v>74</v>
      </c>
      <c r="T31" s="241">
        <f>_xlfn.DAYS(About!$A$3,'Core Indicators'!IK31)</f>
        <v>74</v>
      </c>
      <c r="U31" s="241">
        <f>_xlfn.DAYS(About!$A$3,'Core Indicators'!IS31)</f>
        <v>74</v>
      </c>
      <c r="V31" s="241">
        <f t="shared" si="0"/>
        <v>11.9</v>
      </c>
    </row>
    <row r="32" spans="1:22" x14ac:dyDescent="0.35">
      <c r="A32" s="240" t="str">
        <f>Lists!C:C</f>
        <v>CZE002</v>
      </c>
      <c r="B32" s="241">
        <f>_xlfn.DAYS(About!$A$3,'Core Indicators'!U32)</f>
        <v>9</v>
      </c>
      <c r="C32" s="241">
        <f>_xlfn.DAYS(About!$A$3,'Core Indicators'!AC32)</f>
        <v>9</v>
      </c>
      <c r="D32" s="241">
        <f>_xlfn.DAYS(About!$A$3,'Core Indicators'!AK32)</f>
        <v>9</v>
      </c>
      <c r="E32" s="241">
        <f>_xlfn.DAYS(About!$A$3,'Core Indicators'!AS32)</f>
        <v>9</v>
      </c>
      <c r="F32" s="241">
        <f>_xlfn.DAYS(About!$A$3,'Core Indicators'!BQ32)</f>
        <v>9</v>
      </c>
      <c r="G32" s="241">
        <f>_xlfn.DAYS(About!$A$3,'Core Indicators'!DM32)</f>
        <v>9</v>
      </c>
      <c r="H32" s="241">
        <f>_xlfn.DAYS(About!$A$3,'Core Indicators'!DU32)</f>
        <v>9</v>
      </c>
      <c r="I32" s="241">
        <f>_xlfn.DAYS(About!$A$3,'Core Indicators'!EC32)</f>
        <v>9</v>
      </c>
      <c r="J32" s="241">
        <f>_xlfn.DAYS(About!$A$3,'Core Indicators'!EK32)</f>
        <v>9</v>
      </c>
      <c r="K32" s="241">
        <f>_xlfn.DAYS(About!$A$3,'Core Indicators'!ES32)</f>
        <v>9</v>
      </c>
      <c r="L32" s="241">
        <f>_xlfn.DAYS(About!$A$3,'Core Indicators'!FI32)</f>
        <v>9</v>
      </c>
      <c r="M32" s="241">
        <f>_xlfn.DAYS(About!$A$3,'Core Indicators'!GG32)</f>
        <v>74</v>
      </c>
      <c r="N32" s="241">
        <f>_xlfn.DAYS(About!$A$3,'Core Indicators'!GO32)</f>
        <v>74</v>
      </c>
      <c r="O32" s="241">
        <f>_xlfn.DAYS(About!$A$3,'Core Indicators'!GW32)</f>
        <v>74</v>
      </c>
      <c r="P32" s="241">
        <f>_xlfn.DAYS(About!$A$3,'Core Indicators'!HE32)</f>
        <v>74</v>
      </c>
      <c r="Q32" s="241">
        <f>_xlfn.DAYS(About!$A$3,'Core Indicators'!HM32)</f>
        <v>74</v>
      </c>
      <c r="R32" s="241">
        <f>_xlfn.DAYS(About!$A$3,'Core Indicators'!HU32)</f>
        <v>74</v>
      </c>
      <c r="S32" s="241">
        <f>_xlfn.DAYS(About!$A$3,'Core Indicators'!IC32)</f>
        <v>74</v>
      </c>
      <c r="T32" s="241">
        <f>_xlfn.DAYS(About!$A$3,'Core Indicators'!IK32)</f>
        <v>74</v>
      </c>
      <c r="U32" s="241">
        <f>_xlfn.DAYS(About!$A$3,'Core Indicators'!IS32)</f>
        <v>74</v>
      </c>
      <c r="V32" s="241">
        <f t="shared" si="0"/>
        <v>15.5</v>
      </c>
    </row>
    <row r="33" spans="1:22" x14ac:dyDescent="0.35">
      <c r="A33" s="240" t="str">
        <f>Lists!C:C</f>
        <v>DJI001</v>
      </c>
      <c r="B33" s="241">
        <f>_xlfn.DAYS(About!$A$3,'Core Indicators'!U33)</f>
        <v>7</v>
      </c>
      <c r="C33" s="241">
        <f>_xlfn.DAYS(About!$A$3,'Core Indicators'!AC33)</f>
        <v>7</v>
      </c>
      <c r="D33" s="241">
        <f>_xlfn.DAYS(About!$A$3,'Core Indicators'!AK33)</f>
        <v>7</v>
      </c>
      <c r="E33" s="241">
        <f>_xlfn.DAYS(About!$A$3,'Core Indicators'!AS33)</f>
        <v>7</v>
      </c>
      <c r="F33" s="241">
        <f>_xlfn.DAYS(About!$A$3,'Core Indicators'!BQ33)</f>
        <v>7</v>
      </c>
      <c r="G33" s="241">
        <f>_xlfn.DAYS(About!$A$3,'Core Indicators'!DM33)</f>
        <v>7</v>
      </c>
      <c r="H33" s="241">
        <f>_xlfn.DAYS(About!$A$3,'Core Indicators'!DU33)</f>
        <v>7</v>
      </c>
      <c r="I33" s="241">
        <f>_xlfn.DAYS(About!$A$3,'Core Indicators'!EC33)</f>
        <v>7</v>
      </c>
      <c r="J33" s="241">
        <f>_xlfn.DAYS(About!$A$3,'Core Indicators'!EK33)</f>
        <v>7</v>
      </c>
      <c r="K33" s="241">
        <f>_xlfn.DAYS(About!$A$3,'Core Indicators'!ES33)</f>
        <v>7</v>
      </c>
      <c r="L33" s="241">
        <f>_xlfn.DAYS(About!$A$3,'Core Indicators'!FI33)</f>
        <v>642</v>
      </c>
      <c r="M33" s="241">
        <f>_xlfn.DAYS(About!$A$3,'Core Indicators'!GG33)</f>
        <v>78</v>
      </c>
      <c r="N33" s="241">
        <f>_xlfn.DAYS(About!$A$3,'Core Indicators'!GO33)</f>
        <v>78</v>
      </c>
      <c r="O33" s="241">
        <f>_xlfn.DAYS(About!$A$3,'Core Indicators'!GW33)</f>
        <v>78</v>
      </c>
      <c r="P33" s="241">
        <f>_xlfn.DAYS(About!$A$3,'Core Indicators'!HE33)</f>
        <v>78</v>
      </c>
      <c r="Q33" s="241">
        <f>_xlfn.DAYS(About!$A$3,'Core Indicators'!HM33)</f>
        <v>78</v>
      </c>
      <c r="R33" s="241">
        <f>_xlfn.DAYS(About!$A$3,'Core Indicators'!HU33)</f>
        <v>78</v>
      </c>
      <c r="S33" s="241">
        <f>_xlfn.DAYS(About!$A$3,'Core Indicators'!IC33)</f>
        <v>78</v>
      </c>
      <c r="T33" s="241">
        <f>_xlfn.DAYS(About!$A$3,'Core Indicators'!IK33)</f>
        <v>78</v>
      </c>
      <c r="U33" s="241">
        <f>_xlfn.DAYS(About!$A$3,'Core Indicators'!IS33)</f>
        <v>78</v>
      </c>
      <c r="V33" s="241">
        <f t="shared" si="0"/>
        <v>77.599999999999994</v>
      </c>
    </row>
    <row r="34" spans="1:22" x14ac:dyDescent="0.35">
      <c r="A34" s="240" t="str">
        <f>Lists!C:C</f>
        <v>DJI002</v>
      </c>
      <c r="B34" s="241">
        <f>_xlfn.DAYS(About!$A$3,'Core Indicators'!U34)</f>
        <v>7</v>
      </c>
      <c r="C34" s="241">
        <f>_xlfn.DAYS(About!$A$3,'Core Indicators'!AC34)</f>
        <v>7</v>
      </c>
      <c r="D34" s="241">
        <f>_xlfn.DAYS(About!$A$3,'Core Indicators'!AK34)</f>
        <v>7</v>
      </c>
      <c r="E34" s="241">
        <f>_xlfn.DAYS(About!$A$3,'Core Indicators'!AS34)</f>
        <v>7</v>
      </c>
      <c r="F34" s="241">
        <f>_xlfn.DAYS(About!$A$3,'Core Indicators'!BQ34)</f>
        <v>7</v>
      </c>
      <c r="G34" s="241">
        <f>_xlfn.DAYS(About!$A$3,'Core Indicators'!DM34)</f>
        <v>7</v>
      </c>
      <c r="H34" s="241">
        <f>_xlfn.DAYS(About!$A$3,'Core Indicators'!DU34)</f>
        <v>7</v>
      </c>
      <c r="I34" s="241">
        <f>_xlfn.DAYS(About!$A$3,'Core Indicators'!EC34)</f>
        <v>7</v>
      </c>
      <c r="J34" s="241">
        <f>_xlfn.DAYS(About!$A$3,'Core Indicators'!EK34)</f>
        <v>7</v>
      </c>
      <c r="K34" s="241">
        <f>_xlfn.DAYS(About!$A$3,'Core Indicators'!ES34)</f>
        <v>7</v>
      </c>
      <c r="L34" s="241">
        <f>_xlfn.DAYS(About!$A$3,'Core Indicators'!FI34)</f>
        <v>642</v>
      </c>
      <c r="M34" s="241">
        <f>_xlfn.DAYS(About!$A$3,'Core Indicators'!GG34)</f>
        <v>78</v>
      </c>
      <c r="N34" s="241">
        <f>_xlfn.DAYS(About!$A$3,'Core Indicators'!GO34)</f>
        <v>78</v>
      </c>
      <c r="O34" s="241">
        <f>_xlfn.DAYS(About!$A$3,'Core Indicators'!GW34)</f>
        <v>78</v>
      </c>
      <c r="P34" s="241">
        <f>_xlfn.DAYS(About!$A$3,'Core Indicators'!HE34)</f>
        <v>78</v>
      </c>
      <c r="Q34" s="241">
        <f>_xlfn.DAYS(About!$A$3,'Core Indicators'!HM34)</f>
        <v>78</v>
      </c>
      <c r="R34" s="241">
        <f>_xlfn.DAYS(About!$A$3,'Core Indicators'!HU34)</f>
        <v>78</v>
      </c>
      <c r="S34" s="241">
        <f>_xlfn.DAYS(About!$A$3,'Core Indicators'!IC34)</f>
        <v>78</v>
      </c>
      <c r="T34" s="241">
        <f>_xlfn.DAYS(About!$A$3,'Core Indicators'!IK34)</f>
        <v>78</v>
      </c>
      <c r="U34" s="241">
        <f>_xlfn.DAYS(About!$A$3,'Core Indicators'!IS34)</f>
        <v>78</v>
      </c>
      <c r="V34" s="241">
        <f t="shared" si="0"/>
        <v>77.599999999999994</v>
      </c>
    </row>
    <row r="35" spans="1:22" x14ac:dyDescent="0.35">
      <c r="A35" s="240" t="str">
        <f>Lists!C:C</f>
        <v>DJI003</v>
      </c>
      <c r="B35" s="241">
        <f>_xlfn.DAYS(About!$A$3,'Core Indicators'!U35)</f>
        <v>7</v>
      </c>
      <c r="C35" s="241">
        <f>_xlfn.DAYS(About!$A$3,'Core Indicators'!AC35)</f>
        <v>7</v>
      </c>
      <c r="D35" s="241">
        <f>_xlfn.DAYS(About!$A$3,'Core Indicators'!AK35)</f>
        <v>7</v>
      </c>
      <c r="E35" s="241">
        <f>_xlfn.DAYS(About!$A$3,'Core Indicators'!AS35)</f>
        <v>7</v>
      </c>
      <c r="F35" s="241">
        <f>_xlfn.DAYS(About!$A$3,'Core Indicators'!BQ35)</f>
        <v>7</v>
      </c>
      <c r="G35" s="241">
        <f>_xlfn.DAYS(About!$A$3,'Core Indicators'!DM35)</f>
        <v>7</v>
      </c>
      <c r="H35" s="241">
        <f>_xlfn.DAYS(About!$A$3,'Core Indicators'!DU35)</f>
        <v>7</v>
      </c>
      <c r="I35" s="241">
        <f>_xlfn.DAYS(About!$A$3,'Core Indicators'!EC35)</f>
        <v>7</v>
      </c>
      <c r="J35" s="241">
        <f>_xlfn.DAYS(About!$A$3,'Core Indicators'!EK35)</f>
        <v>7</v>
      </c>
      <c r="K35" s="241">
        <f>_xlfn.DAYS(About!$A$3,'Core Indicators'!ES35)</f>
        <v>7</v>
      </c>
      <c r="L35" s="241">
        <f>_xlfn.DAYS(About!$A$3,'Core Indicators'!FI35)</f>
        <v>642</v>
      </c>
      <c r="M35" s="241">
        <f>_xlfn.DAYS(About!$A$3,'Core Indicators'!GG35)</f>
        <v>78</v>
      </c>
      <c r="N35" s="241">
        <f>_xlfn.DAYS(About!$A$3,'Core Indicators'!GO35)</f>
        <v>78</v>
      </c>
      <c r="O35" s="241">
        <f>_xlfn.DAYS(About!$A$3,'Core Indicators'!GW35)</f>
        <v>78</v>
      </c>
      <c r="P35" s="241">
        <f>_xlfn.DAYS(About!$A$3,'Core Indicators'!HE35)</f>
        <v>78</v>
      </c>
      <c r="Q35" s="241">
        <f>_xlfn.DAYS(About!$A$3,'Core Indicators'!HM35)</f>
        <v>78</v>
      </c>
      <c r="R35" s="241">
        <f>_xlfn.DAYS(About!$A$3,'Core Indicators'!HU35)</f>
        <v>78</v>
      </c>
      <c r="S35" s="241">
        <f>_xlfn.DAYS(About!$A$3,'Core Indicators'!IC35)</f>
        <v>78</v>
      </c>
      <c r="T35" s="241">
        <f>_xlfn.DAYS(About!$A$3,'Core Indicators'!IK35)</f>
        <v>78</v>
      </c>
      <c r="U35" s="241">
        <f>_xlfn.DAYS(About!$A$3,'Core Indicators'!IS35)</f>
        <v>78</v>
      </c>
      <c r="V35" s="241">
        <f t="shared" ref="V35:V66" si="1">AVERAGE(D35:M35)</f>
        <v>77.599999999999994</v>
      </c>
    </row>
    <row r="36" spans="1:22" x14ac:dyDescent="0.35">
      <c r="A36" s="240" t="str">
        <f>Lists!C:C</f>
        <v>DOM002</v>
      </c>
      <c r="B36" s="241">
        <f>_xlfn.DAYS(About!$A$3,'Core Indicators'!U36)</f>
        <v>5</v>
      </c>
      <c r="C36" s="241">
        <f>_xlfn.DAYS(About!$A$3,'Core Indicators'!AC36)</f>
        <v>5</v>
      </c>
      <c r="D36" s="241">
        <f>_xlfn.DAYS(About!$A$3,'Core Indicators'!AK36)</f>
        <v>5</v>
      </c>
      <c r="E36" s="241">
        <f>_xlfn.DAYS(About!$A$3,'Core Indicators'!AS36)</f>
        <v>5</v>
      </c>
      <c r="F36" s="241">
        <f>_xlfn.DAYS(About!$A$3,'Core Indicators'!BQ36)</f>
        <v>5</v>
      </c>
      <c r="G36" s="241">
        <f>_xlfn.DAYS(About!$A$3,'Core Indicators'!DM36)</f>
        <v>5</v>
      </c>
      <c r="H36" s="241">
        <f>_xlfn.DAYS(About!$A$3,'Core Indicators'!DU36)</f>
        <v>5</v>
      </c>
      <c r="I36" s="241">
        <f>_xlfn.DAYS(About!$A$3,'Core Indicators'!EC36)</f>
        <v>5</v>
      </c>
      <c r="J36" s="241">
        <f>_xlfn.DAYS(About!$A$3,'Core Indicators'!EK36)</f>
        <v>5</v>
      </c>
      <c r="K36" s="241">
        <f>_xlfn.DAYS(About!$A$3,'Core Indicators'!ES36)</f>
        <v>5</v>
      </c>
      <c r="L36" s="241">
        <f>_xlfn.DAYS(About!$A$3,'Core Indicators'!FI36)</f>
        <v>5</v>
      </c>
      <c r="M36" s="241">
        <f>_xlfn.DAYS(About!$A$3,'Core Indicators'!GG36)</f>
        <v>74</v>
      </c>
      <c r="N36" s="241">
        <f>_xlfn.DAYS(About!$A$3,'Core Indicators'!GO36)</f>
        <v>74</v>
      </c>
      <c r="O36" s="241">
        <f>_xlfn.DAYS(About!$A$3,'Core Indicators'!GW36)</f>
        <v>74</v>
      </c>
      <c r="P36" s="241">
        <f>_xlfn.DAYS(About!$A$3,'Core Indicators'!HE36)</f>
        <v>74</v>
      </c>
      <c r="Q36" s="241">
        <f>_xlfn.DAYS(About!$A$3,'Core Indicators'!HM36)</f>
        <v>74</v>
      </c>
      <c r="R36" s="241">
        <f>_xlfn.DAYS(About!$A$3,'Core Indicators'!HU36)</f>
        <v>74</v>
      </c>
      <c r="S36" s="241">
        <f>_xlfn.DAYS(About!$A$3,'Core Indicators'!IC36)</f>
        <v>74</v>
      </c>
      <c r="T36" s="241">
        <f>_xlfn.DAYS(About!$A$3,'Core Indicators'!IK36)</f>
        <v>74</v>
      </c>
      <c r="U36" s="241">
        <f>_xlfn.DAYS(About!$A$3,'Core Indicators'!IS36)</f>
        <v>74</v>
      </c>
      <c r="V36" s="241">
        <f t="shared" si="1"/>
        <v>11.9</v>
      </c>
    </row>
    <row r="37" spans="1:22" x14ac:dyDescent="0.35">
      <c r="A37" s="240" t="str">
        <f>Lists!C:C</f>
        <v>DZA002</v>
      </c>
      <c r="B37" s="241">
        <f>_xlfn.DAYS(About!$A$3,'Core Indicators'!U37)</f>
        <v>428</v>
      </c>
      <c r="C37" s="241">
        <f>_xlfn.DAYS(About!$A$3,'Core Indicators'!AC37)</f>
        <v>5</v>
      </c>
      <c r="D37" s="241">
        <f>_xlfn.DAYS(About!$A$3,'Core Indicators'!AK37)</f>
        <v>5</v>
      </c>
      <c r="E37" s="241">
        <f>_xlfn.DAYS(About!$A$3,'Core Indicators'!AS37)</f>
        <v>5</v>
      </c>
      <c r="F37" s="241">
        <f>_xlfn.DAYS(About!$A$3,'Core Indicators'!BQ37)</f>
        <v>5</v>
      </c>
      <c r="G37" s="241">
        <f>_xlfn.DAYS(About!$A$3,'Core Indicators'!DM37)</f>
        <v>5</v>
      </c>
      <c r="H37" s="241">
        <f>_xlfn.DAYS(About!$A$3,'Core Indicators'!DU37)</f>
        <v>5</v>
      </c>
      <c r="I37" s="241">
        <f>_xlfn.DAYS(About!$A$3,'Core Indicators'!EC37)</f>
        <v>5</v>
      </c>
      <c r="J37" s="241">
        <f>_xlfn.DAYS(About!$A$3,'Core Indicators'!EK37)</f>
        <v>5</v>
      </c>
      <c r="K37" s="241">
        <f>_xlfn.DAYS(About!$A$3,'Core Indicators'!ES37)</f>
        <v>5</v>
      </c>
      <c r="L37" s="241">
        <f>_xlfn.DAYS(About!$A$3,'Core Indicators'!FI37)</f>
        <v>762</v>
      </c>
      <c r="M37" s="241">
        <f>_xlfn.DAYS(About!$A$3,'Core Indicators'!GG37)</f>
        <v>82</v>
      </c>
      <c r="N37" s="241">
        <f>_xlfn.DAYS(About!$A$3,'Core Indicators'!GO37)</f>
        <v>82</v>
      </c>
      <c r="O37" s="241">
        <f>_xlfn.DAYS(About!$A$3,'Core Indicators'!GW37)</f>
        <v>82</v>
      </c>
      <c r="P37" s="241">
        <f>_xlfn.DAYS(About!$A$3,'Core Indicators'!HE37)</f>
        <v>82</v>
      </c>
      <c r="Q37" s="241">
        <f>_xlfn.DAYS(About!$A$3,'Core Indicators'!HM37)</f>
        <v>82</v>
      </c>
      <c r="R37" s="241">
        <f>_xlfn.DAYS(About!$A$3,'Core Indicators'!HU37)</f>
        <v>82</v>
      </c>
      <c r="S37" s="241">
        <f>_xlfn.DAYS(About!$A$3,'Core Indicators'!IC37)</f>
        <v>82</v>
      </c>
      <c r="T37" s="241">
        <f>_xlfn.DAYS(About!$A$3,'Core Indicators'!IK37)</f>
        <v>82</v>
      </c>
      <c r="U37" s="241">
        <f>_xlfn.DAYS(About!$A$3,'Core Indicators'!IS37)</f>
        <v>82</v>
      </c>
      <c r="V37" s="241">
        <f t="shared" si="1"/>
        <v>88.4</v>
      </c>
    </row>
    <row r="38" spans="1:22" x14ac:dyDescent="0.35">
      <c r="A38" s="240" t="str">
        <f>Lists!C:C</f>
        <v>DZA003</v>
      </c>
      <c r="B38" s="241">
        <f>_xlfn.DAYS(About!$A$3,'Core Indicators'!U38)</f>
        <v>428</v>
      </c>
      <c r="C38" s="241">
        <f>_xlfn.DAYS(About!$A$3,'Core Indicators'!AC38)</f>
        <v>5</v>
      </c>
      <c r="D38" s="241">
        <f>_xlfn.DAYS(About!$A$3,'Core Indicators'!AK38)</f>
        <v>5</v>
      </c>
      <c r="E38" s="241">
        <f>_xlfn.DAYS(About!$A$3,'Core Indicators'!AS38)</f>
        <v>5</v>
      </c>
      <c r="F38" s="241">
        <f>_xlfn.DAYS(About!$A$3,'Core Indicators'!BQ38)</f>
        <v>5</v>
      </c>
      <c r="G38" s="241">
        <f>_xlfn.DAYS(About!$A$3,'Core Indicators'!DM38)</f>
        <v>5</v>
      </c>
      <c r="H38" s="241">
        <f>_xlfn.DAYS(About!$A$3,'Core Indicators'!DU38)</f>
        <v>5</v>
      </c>
      <c r="I38" s="241">
        <f>_xlfn.DAYS(About!$A$3,'Core Indicators'!EC38)</f>
        <v>5</v>
      </c>
      <c r="J38" s="241">
        <f>_xlfn.DAYS(About!$A$3,'Core Indicators'!EK38)</f>
        <v>5</v>
      </c>
      <c r="K38" s="241">
        <f>_xlfn.DAYS(About!$A$3,'Core Indicators'!ES38)</f>
        <v>5</v>
      </c>
      <c r="L38" s="241">
        <f>_xlfn.DAYS(About!$A$3,'Core Indicators'!FI38)</f>
        <v>762</v>
      </c>
      <c r="M38" s="241">
        <f>_xlfn.DAYS(About!$A$3,'Core Indicators'!GG38)</f>
        <v>82</v>
      </c>
      <c r="N38" s="241">
        <f>_xlfn.DAYS(About!$A$3,'Core Indicators'!GO38)</f>
        <v>82</v>
      </c>
      <c r="O38" s="241">
        <f>_xlfn.DAYS(About!$A$3,'Core Indicators'!GW38)</f>
        <v>82</v>
      </c>
      <c r="P38" s="241">
        <f>_xlfn.DAYS(About!$A$3,'Core Indicators'!HE38)</f>
        <v>82</v>
      </c>
      <c r="Q38" s="241">
        <f>_xlfn.DAYS(About!$A$3,'Core Indicators'!HM38)</f>
        <v>82</v>
      </c>
      <c r="R38" s="241">
        <f>_xlfn.DAYS(About!$A$3,'Core Indicators'!HU38)</f>
        <v>82</v>
      </c>
      <c r="S38" s="241">
        <f>_xlfn.DAYS(About!$A$3,'Core Indicators'!IC38)</f>
        <v>82</v>
      </c>
      <c r="T38" s="241">
        <f>_xlfn.DAYS(About!$A$3,'Core Indicators'!IK38)</f>
        <v>82</v>
      </c>
      <c r="U38" s="241">
        <f>_xlfn.DAYS(About!$A$3,'Core Indicators'!IS38)</f>
        <v>82</v>
      </c>
      <c r="V38" s="241">
        <f t="shared" si="1"/>
        <v>88.4</v>
      </c>
    </row>
    <row r="39" spans="1:22" x14ac:dyDescent="0.35">
      <c r="A39" s="240" t="str">
        <f>Lists!C:C</f>
        <v>DZA004</v>
      </c>
      <c r="B39" s="241">
        <f>_xlfn.DAYS(About!$A$3,'Core Indicators'!U39)</f>
        <v>428</v>
      </c>
      <c r="C39" s="241">
        <f>_xlfn.DAYS(About!$A$3,'Core Indicators'!AC39)</f>
        <v>5</v>
      </c>
      <c r="D39" s="241">
        <f>_xlfn.DAYS(About!$A$3,'Core Indicators'!AK39)</f>
        <v>5</v>
      </c>
      <c r="E39" s="241">
        <f>_xlfn.DAYS(About!$A$3,'Core Indicators'!AS39)</f>
        <v>5</v>
      </c>
      <c r="F39" s="241">
        <f>_xlfn.DAYS(About!$A$3,'Core Indicators'!BQ39)</f>
        <v>5</v>
      </c>
      <c r="G39" s="241">
        <f>_xlfn.DAYS(About!$A$3,'Core Indicators'!DM39)</f>
        <v>5</v>
      </c>
      <c r="H39" s="241">
        <f>_xlfn.DAYS(About!$A$3,'Core Indicators'!DU39)</f>
        <v>5</v>
      </c>
      <c r="I39" s="241">
        <f>_xlfn.DAYS(About!$A$3,'Core Indicators'!EC39)</f>
        <v>5</v>
      </c>
      <c r="J39" s="241">
        <f>_xlfn.DAYS(About!$A$3,'Core Indicators'!EK39)</f>
        <v>5</v>
      </c>
      <c r="K39" s="241">
        <f>_xlfn.DAYS(About!$A$3,'Core Indicators'!ES39)</f>
        <v>5</v>
      </c>
      <c r="L39" s="241">
        <f>_xlfn.DAYS(About!$A$3,'Core Indicators'!FI39)</f>
        <v>839</v>
      </c>
      <c r="M39" s="241">
        <f>_xlfn.DAYS(About!$A$3,'Core Indicators'!GG39)</f>
        <v>82</v>
      </c>
      <c r="N39" s="241">
        <f>_xlfn.DAYS(About!$A$3,'Core Indicators'!GO39)</f>
        <v>82</v>
      </c>
      <c r="O39" s="241">
        <f>_xlfn.DAYS(About!$A$3,'Core Indicators'!GW39)</f>
        <v>82</v>
      </c>
      <c r="P39" s="241">
        <f>_xlfn.DAYS(About!$A$3,'Core Indicators'!HE39)</f>
        <v>82</v>
      </c>
      <c r="Q39" s="241">
        <f>_xlfn.DAYS(About!$A$3,'Core Indicators'!HM39)</f>
        <v>82</v>
      </c>
      <c r="R39" s="241">
        <f>_xlfn.DAYS(About!$A$3,'Core Indicators'!HU39)</f>
        <v>82</v>
      </c>
      <c r="S39" s="241">
        <f>_xlfn.DAYS(About!$A$3,'Core Indicators'!IC39)</f>
        <v>82</v>
      </c>
      <c r="T39" s="241">
        <f>_xlfn.DAYS(About!$A$3,'Core Indicators'!IK39)</f>
        <v>82</v>
      </c>
      <c r="U39" s="241">
        <f>_xlfn.DAYS(About!$A$3,'Core Indicators'!IS39)</f>
        <v>82</v>
      </c>
      <c r="V39" s="241">
        <f t="shared" si="1"/>
        <v>96.1</v>
      </c>
    </row>
    <row r="40" spans="1:22" x14ac:dyDescent="0.35">
      <c r="A40" s="240" t="str">
        <f>Lists!C:C</f>
        <v>ECU002</v>
      </c>
      <c r="B40" s="241">
        <f>_xlfn.DAYS(About!$A$3,'Core Indicators'!U40)</f>
        <v>5</v>
      </c>
      <c r="C40" s="241">
        <f>_xlfn.DAYS(About!$A$3,'Core Indicators'!AC40)</f>
        <v>5</v>
      </c>
      <c r="D40" s="241">
        <f>_xlfn.DAYS(About!$A$3,'Core Indicators'!AK40)</f>
        <v>5</v>
      </c>
      <c r="E40" s="241">
        <f>_xlfn.DAYS(About!$A$3,'Core Indicators'!AS40)</f>
        <v>5</v>
      </c>
      <c r="F40" s="241">
        <f>_xlfn.DAYS(About!$A$3,'Core Indicators'!BQ40)</f>
        <v>5</v>
      </c>
      <c r="G40" s="241">
        <f>_xlfn.DAYS(About!$A$3,'Core Indicators'!DM40)</f>
        <v>5</v>
      </c>
      <c r="H40" s="241">
        <f>_xlfn.DAYS(About!$A$3,'Core Indicators'!DU40)</f>
        <v>5</v>
      </c>
      <c r="I40" s="241">
        <f>_xlfn.DAYS(About!$A$3,'Core Indicators'!EC40)</f>
        <v>5</v>
      </c>
      <c r="J40" s="241">
        <f>_xlfn.DAYS(About!$A$3,'Core Indicators'!EK40)</f>
        <v>5</v>
      </c>
      <c r="K40" s="241">
        <f>_xlfn.DAYS(About!$A$3,'Core Indicators'!ES40)</f>
        <v>5</v>
      </c>
      <c r="L40" s="241">
        <f>_xlfn.DAYS(About!$A$3,'Core Indicators'!FI40)</f>
        <v>5</v>
      </c>
      <c r="M40" s="241">
        <f>_xlfn.DAYS(About!$A$3,'Core Indicators'!GG40)</f>
        <v>74</v>
      </c>
      <c r="N40" s="241">
        <f>_xlfn.DAYS(About!$A$3,'Core Indicators'!GO40)</f>
        <v>74</v>
      </c>
      <c r="O40" s="241">
        <f>_xlfn.DAYS(About!$A$3,'Core Indicators'!GW40)</f>
        <v>74</v>
      </c>
      <c r="P40" s="241">
        <f>_xlfn.DAYS(About!$A$3,'Core Indicators'!HE40)</f>
        <v>74</v>
      </c>
      <c r="Q40" s="241">
        <f>_xlfn.DAYS(About!$A$3,'Core Indicators'!HM40)</f>
        <v>74</v>
      </c>
      <c r="R40" s="241">
        <f>_xlfn.DAYS(About!$A$3,'Core Indicators'!HU40)</f>
        <v>74</v>
      </c>
      <c r="S40" s="241">
        <f>_xlfn.DAYS(About!$A$3,'Core Indicators'!IC40)</f>
        <v>74</v>
      </c>
      <c r="T40" s="241">
        <f>_xlfn.DAYS(About!$A$3,'Core Indicators'!IK40)</f>
        <v>74</v>
      </c>
      <c r="U40" s="241">
        <f>_xlfn.DAYS(About!$A$3,'Core Indicators'!IS40)</f>
        <v>74</v>
      </c>
      <c r="V40" s="241">
        <f t="shared" si="1"/>
        <v>11.9</v>
      </c>
    </row>
    <row r="41" spans="1:22" x14ac:dyDescent="0.35">
      <c r="A41" s="240" t="str">
        <f>Lists!C:C</f>
        <v>EGY004</v>
      </c>
      <c r="B41" s="241">
        <f>_xlfn.DAYS(About!$A$3,'Core Indicators'!U41)</f>
        <v>402</v>
      </c>
      <c r="C41" s="241">
        <f>_xlfn.DAYS(About!$A$3,'Core Indicators'!AC41)</f>
        <v>5</v>
      </c>
      <c r="D41" s="241">
        <f>_xlfn.DAYS(About!$A$3,'Core Indicators'!AK41)</f>
        <v>5</v>
      </c>
      <c r="E41" s="241">
        <f>_xlfn.DAYS(About!$A$3,'Core Indicators'!AS41)</f>
        <v>5</v>
      </c>
      <c r="F41" s="241">
        <f>_xlfn.DAYS(About!$A$3,'Core Indicators'!BQ41)</f>
        <v>5</v>
      </c>
      <c r="G41" s="241">
        <f>_xlfn.DAYS(About!$A$3,'Core Indicators'!DM41)</f>
        <v>5</v>
      </c>
      <c r="H41" s="241">
        <f>_xlfn.DAYS(About!$A$3,'Core Indicators'!DU41)</f>
        <v>5</v>
      </c>
      <c r="I41" s="241">
        <f>_xlfn.DAYS(About!$A$3,'Core Indicators'!EC41)</f>
        <v>5</v>
      </c>
      <c r="J41" s="241">
        <f>_xlfn.DAYS(About!$A$3,'Core Indicators'!EK41)</f>
        <v>5</v>
      </c>
      <c r="K41" s="241">
        <f>_xlfn.DAYS(About!$A$3,'Core Indicators'!ES41)</f>
        <v>5</v>
      </c>
      <c r="L41" s="241">
        <f>_xlfn.DAYS(About!$A$3,'Core Indicators'!FI41)</f>
        <v>402</v>
      </c>
      <c r="M41" s="241">
        <f>_xlfn.DAYS(About!$A$3,'Core Indicators'!GG41)</f>
        <v>82</v>
      </c>
      <c r="N41" s="241">
        <f>_xlfn.DAYS(About!$A$3,'Core Indicators'!GO41)</f>
        <v>82</v>
      </c>
      <c r="O41" s="241">
        <f>_xlfn.DAYS(About!$A$3,'Core Indicators'!GW41)</f>
        <v>82</v>
      </c>
      <c r="P41" s="241">
        <f>_xlfn.DAYS(About!$A$3,'Core Indicators'!HE41)</f>
        <v>82</v>
      </c>
      <c r="Q41" s="241">
        <f>_xlfn.DAYS(About!$A$3,'Core Indicators'!HM41)</f>
        <v>82</v>
      </c>
      <c r="R41" s="241">
        <f>_xlfn.DAYS(About!$A$3,'Core Indicators'!HU41)</f>
        <v>82</v>
      </c>
      <c r="S41" s="241">
        <f>_xlfn.DAYS(About!$A$3,'Core Indicators'!IC41)</f>
        <v>82</v>
      </c>
      <c r="T41" s="241">
        <f>_xlfn.DAYS(About!$A$3,'Core Indicators'!IK41)</f>
        <v>82</v>
      </c>
      <c r="U41" s="241">
        <f>_xlfn.DAYS(About!$A$3,'Core Indicators'!IS41)</f>
        <v>82</v>
      </c>
      <c r="V41" s="241">
        <f t="shared" si="1"/>
        <v>52.4</v>
      </c>
    </row>
    <row r="42" spans="1:22" x14ac:dyDescent="0.35">
      <c r="A42" s="240" t="str">
        <f>Lists!C:C</f>
        <v>ERI001</v>
      </c>
      <c r="B42" s="241">
        <f>_xlfn.DAYS(About!$A$3,'Core Indicators'!U42)</f>
        <v>4</v>
      </c>
      <c r="C42" s="241">
        <f>_xlfn.DAYS(About!$A$3,'Core Indicators'!AC42)</f>
        <v>4</v>
      </c>
      <c r="D42" s="241">
        <f>_xlfn.DAYS(About!$A$3,'Core Indicators'!AK42)</f>
        <v>4</v>
      </c>
      <c r="E42" s="241">
        <f>_xlfn.DAYS(About!$A$3,'Core Indicators'!AS42)</f>
        <v>4</v>
      </c>
      <c r="F42" s="241">
        <f>_xlfn.DAYS(About!$A$3,'Core Indicators'!BQ42)</f>
        <v>4</v>
      </c>
      <c r="G42" s="241">
        <f>_xlfn.DAYS(About!$A$3,'Core Indicators'!DM42)</f>
        <v>4</v>
      </c>
      <c r="H42" s="241">
        <f>_xlfn.DAYS(About!$A$3,'Core Indicators'!DU42)</f>
        <v>4</v>
      </c>
      <c r="I42" s="241">
        <f>_xlfn.DAYS(About!$A$3,'Core Indicators'!EC42)</f>
        <v>4</v>
      </c>
      <c r="J42" s="241">
        <f>_xlfn.DAYS(About!$A$3,'Core Indicators'!EK42)</f>
        <v>4</v>
      </c>
      <c r="K42" s="241">
        <f>_xlfn.DAYS(About!$A$3,'Core Indicators'!ES42)</f>
        <v>4</v>
      </c>
      <c r="L42" s="241">
        <f>_xlfn.DAYS(About!$A$3,'Core Indicators'!FI42)</f>
        <v>836</v>
      </c>
      <c r="M42" s="241">
        <f>_xlfn.DAYS(About!$A$3,'Core Indicators'!GG42)</f>
        <v>79</v>
      </c>
      <c r="N42" s="241">
        <f>_xlfn.DAYS(About!$A$3,'Core Indicators'!GO42)</f>
        <v>79</v>
      </c>
      <c r="O42" s="241">
        <f>_xlfn.DAYS(About!$A$3,'Core Indicators'!GW42)</f>
        <v>79</v>
      </c>
      <c r="P42" s="241">
        <f>_xlfn.DAYS(About!$A$3,'Core Indicators'!HE42)</f>
        <v>79</v>
      </c>
      <c r="Q42" s="241">
        <f>_xlfn.DAYS(About!$A$3,'Core Indicators'!HM42)</f>
        <v>79</v>
      </c>
      <c r="R42" s="241">
        <f>_xlfn.DAYS(About!$A$3,'Core Indicators'!HU42)</f>
        <v>79</v>
      </c>
      <c r="S42" s="241">
        <f>_xlfn.DAYS(About!$A$3,'Core Indicators'!IC42)</f>
        <v>79</v>
      </c>
      <c r="T42" s="241">
        <f>_xlfn.DAYS(About!$A$3,'Core Indicators'!IK42)</f>
        <v>79</v>
      </c>
      <c r="U42" s="241">
        <f>_xlfn.DAYS(About!$A$3,'Core Indicators'!IS42)</f>
        <v>79</v>
      </c>
      <c r="V42" s="241">
        <f t="shared" si="1"/>
        <v>94.7</v>
      </c>
    </row>
    <row r="43" spans="1:22" x14ac:dyDescent="0.35">
      <c r="A43" s="240" t="str">
        <f>Lists!C:C</f>
        <v>ESP002</v>
      </c>
      <c r="B43" s="241">
        <f>_xlfn.DAYS(About!$A$3,'Core Indicators'!U43)</f>
        <v>762</v>
      </c>
      <c r="C43" s="241">
        <f>_xlfn.DAYS(About!$A$3,'Core Indicators'!AC43)</f>
        <v>5</v>
      </c>
      <c r="D43" s="241">
        <f>_xlfn.DAYS(About!$A$3,'Core Indicators'!AK43)</f>
        <v>5</v>
      </c>
      <c r="E43" s="241">
        <f>_xlfn.DAYS(About!$A$3,'Core Indicators'!AS43)</f>
        <v>5</v>
      </c>
      <c r="F43" s="241">
        <f>_xlfn.DAYS(About!$A$3,'Core Indicators'!BQ43)</f>
        <v>5</v>
      </c>
      <c r="G43" s="241">
        <f>_xlfn.DAYS(About!$A$3,'Core Indicators'!DM43)</f>
        <v>5</v>
      </c>
      <c r="H43" s="241">
        <f>_xlfn.DAYS(About!$A$3,'Core Indicators'!DU43)</f>
        <v>5</v>
      </c>
      <c r="I43" s="241">
        <f>_xlfn.DAYS(About!$A$3,'Core Indicators'!EC43)</f>
        <v>5</v>
      </c>
      <c r="J43" s="241">
        <f>_xlfn.DAYS(About!$A$3,'Core Indicators'!EK43)</f>
        <v>5</v>
      </c>
      <c r="K43" s="241">
        <f>_xlfn.DAYS(About!$A$3,'Core Indicators'!ES43)</f>
        <v>5</v>
      </c>
      <c r="L43" s="241">
        <f>_xlfn.DAYS(About!$A$3,'Core Indicators'!FI43)</f>
        <v>762</v>
      </c>
      <c r="M43" s="241">
        <f>_xlfn.DAYS(About!$A$3,'Core Indicators'!GG43)</f>
        <v>75</v>
      </c>
      <c r="N43" s="241">
        <f>_xlfn.DAYS(About!$A$3,'Core Indicators'!GO43)</f>
        <v>75</v>
      </c>
      <c r="O43" s="241">
        <f>_xlfn.DAYS(About!$A$3,'Core Indicators'!GW43)</f>
        <v>75</v>
      </c>
      <c r="P43" s="241">
        <f>_xlfn.DAYS(About!$A$3,'Core Indicators'!HE43)</f>
        <v>75</v>
      </c>
      <c r="Q43" s="241">
        <f>_xlfn.DAYS(About!$A$3,'Core Indicators'!HM43)</f>
        <v>75</v>
      </c>
      <c r="R43" s="241">
        <f>_xlfn.DAYS(About!$A$3,'Core Indicators'!HU43)</f>
        <v>75</v>
      </c>
      <c r="S43" s="241">
        <f>_xlfn.DAYS(About!$A$3,'Core Indicators'!IC43)</f>
        <v>75</v>
      </c>
      <c r="T43" s="241">
        <f>_xlfn.DAYS(About!$A$3,'Core Indicators'!IK43)</f>
        <v>75</v>
      </c>
      <c r="U43" s="241">
        <f>_xlfn.DAYS(About!$A$3,'Core Indicators'!IS43)</f>
        <v>75</v>
      </c>
      <c r="V43" s="241">
        <f t="shared" si="1"/>
        <v>87.7</v>
      </c>
    </row>
    <row r="44" spans="1:22" x14ac:dyDescent="0.35">
      <c r="A44" s="240" t="str">
        <f>Lists!C:C</f>
        <v>EST002</v>
      </c>
      <c r="B44" s="241">
        <f>_xlfn.DAYS(About!$A$3,'Core Indicators'!U44)</f>
        <v>9</v>
      </c>
      <c r="C44" s="241">
        <f>_xlfn.DAYS(About!$A$3,'Core Indicators'!AC44)</f>
        <v>9</v>
      </c>
      <c r="D44" s="241">
        <f>_xlfn.DAYS(About!$A$3,'Core Indicators'!AK44)</f>
        <v>9</v>
      </c>
      <c r="E44" s="241">
        <f>_xlfn.DAYS(About!$A$3,'Core Indicators'!AS44)</f>
        <v>9</v>
      </c>
      <c r="F44" s="241">
        <f>_xlfn.DAYS(About!$A$3,'Core Indicators'!BQ44)</f>
        <v>9</v>
      </c>
      <c r="G44" s="241">
        <f>_xlfn.DAYS(About!$A$3,'Core Indicators'!DM44)</f>
        <v>9</v>
      </c>
      <c r="H44" s="241">
        <f>_xlfn.DAYS(About!$A$3,'Core Indicators'!DU44)</f>
        <v>9</v>
      </c>
      <c r="I44" s="241">
        <f>_xlfn.DAYS(About!$A$3,'Core Indicators'!EC44)</f>
        <v>9</v>
      </c>
      <c r="J44" s="241">
        <f>_xlfn.DAYS(About!$A$3,'Core Indicators'!EK44)</f>
        <v>9</v>
      </c>
      <c r="K44" s="241">
        <f>_xlfn.DAYS(About!$A$3,'Core Indicators'!ES44)</f>
        <v>9</v>
      </c>
      <c r="L44" s="241">
        <f>_xlfn.DAYS(About!$A$3,'Core Indicators'!FI44)</f>
        <v>9</v>
      </c>
      <c r="M44" s="241">
        <f>_xlfn.DAYS(About!$A$3,'Core Indicators'!GG44)</f>
        <v>74</v>
      </c>
      <c r="N44" s="241">
        <f>_xlfn.DAYS(About!$A$3,'Core Indicators'!GO44)</f>
        <v>74</v>
      </c>
      <c r="O44" s="241">
        <f>_xlfn.DAYS(About!$A$3,'Core Indicators'!GW44)</f>
        <v>74</v>
      </c>
      <c r="P44" s="241">
        <f>_xlfn.DAYS(About!$A$3,'Core Indicators'!HE44)</f>
        <v>74</v>
      </c>
      <c r="Q44" s="241">
        <f>_xlfn.DAYS(About!$A$3,'Core Indicators'!HM44)</f>
        <v>74</v>
      </c>
      <c r="R44" s="241">
        <f>_xlfn.DAYS(About!$A$3,'Core Indicators'!HU44)</f>
        <v>74</v>
      </c>
      <c r="S44" s="241">
        <f>_xlfn.DAYS(About!$A$3,'Core Indicators'!IC44)</f>
        <v>74</v>
      </c>
      <c r="T44" s="241">
        <f>_xlfn.DAYS(About!$A$3,'Core Indicators'!IK44)</f>
        <v>74</v>
      </c>
      <c r="U44" s="241">
        <f>_xlfn.DAYS(About!$A$3,'Core Indicators'!IS44)</f>
        <v>74</v>
      </c>
      <c r="V44" s="241">
        <f t="shared" si="1"/>
        <v>15.5</v>
      </c>
    </row>
    <row r="45" spans="1:22" x14ac:dyDescent="0.35">
      <c r="A45" s="240" t="str">
        <f>Lists!C:C</f>
        <v>ETH001</v>
      </c>
      <c r="B45" s="241">
        <f>_xlfn.DAYS(About!$A$3,'Core Indicators'!U45)</f>
        <v>3</v>
      </c>
      <c r="C45" s="241">
        <f>_xlfn.DAYS(About!$A$3,'Core Indicators'!AC45)</f>
        <v>3</v>
      </c>
      <c r="D45" s="241">
        <f>_xlfn.DAYS(About!$A$3,'Core Indicators'!AK45)</f>
        <v>3</v>
      </c>
      <c r="E45" s="241">
        <f>_xlfn.DAYS(About!$A$3,'Core Indicators'!AS45)</f>
        <v>3</v>
      </c>
      <c r="F45" s="241">
        <f>_xlfn.DAYS(About!$A$3,'Core Indicators'!BQ45)</f>
        <v>3</v>
      </c>
      <c r="G45" s="241">
        <f>_xlfn.DAYS(About!$A$3,'Core Indicators'!DM45)</f>
        <v>3</v>
      </c>
      <c r="H45" s="241">
        <f>_xlfn.DAYS(About!$A$3,'Core Indicators'!DU45)</f>
        <v>3</v>
      </c>
      <c r="I45" s="241">
        <f>_xlfn.DAYS(About!$A$3,'Core Indicators'!EC45)</f>
        <v>3</v>
      </c>
      <c r="J45" s="241">
        <f>_xlfn.DAYS(About!$A$3,'Core Indicators'!EK45)</f>
        <v>3</v>
      </c>
      <c r="K45" s="241">
        <f>_xlfn.DAYS(About!$A$3,'Core Indicators'!ES45)</f>
        <v>3</v>
      </c>
      <c r="L45" s="241">
        <f>_xlfn.DAYS(About!$A$3,'Core Indicators'!FI45)</f>
        <v>134</v>
      </c>
      <c r="M45" s="241">
        <f>_xlfn.DAYS(About!$A$3,'Core Indicators'!GG45)</f>
        <v>74</v>
      </c>
      <c r="N45" s="241">
        <f>_xlfn.DAYS(About!$A$3,'Core Indicators'!GO45)</f>
        <v>74</v>
      </c>
      <c r="O45" s="241">
        <f>_xlfn.DAYS(About!$A$3,'Core Indicators'!GW45)</f>
        <v>74</v>
      </c>
      <c r="P45" s="241">
        <f>_xlfn.DAYS(About!$A$3,'Core Indicators'!HE45)</f>
        <v>74</v>
      </c>
      <c r="Q45" s="241">
        <f>_xlfn.DAYS(About!$A$3,'Core Indicators'!HM45)</f>
        <v>74</v>
      </c>
      <c r="R45" s="241">
        <f>_xlfn.DAYS(About!$A$3,'Core Indicators'!HU45)</f>
        <v>74</v>
      </c>
      <c r="S45" s="241">
        <f>_xlfn.DAYS(About!$A$3,'Core Indicators'!IC45)</f>
        <v>74</v>
      </c>
      <c r="T45" s="241">
        <f>_xlfn.DAYS(About!$A$3,'Core Indicators'!IK45)</f>
        <v>74</v>
      </c>
      <c r="U45" s="241">
        <f>_xlfn.DAYS(About!$A$3,'Core Indicators'!IS45)</f>
        <v>74</v>
      </c>
      <c r="V45" s="241">
        <f t="shared" si="1"/>
        <v>23.2</v>
      </c>
    </row>
    <row r="46" spans="1:22" x14ac:dyDescent="0.35">
      <c r="A46" s="240" t="str">
        <f>Lists!C:C</f>
        <v>ETH003</v>
      </c>
      <c r="B46" s="241">
        <f>_xlfn.DAYS(About!$A$3,'Core Indicators'!U46)</f>
        <v>3</v>
      </c>
      <c r="C46" s="241">
        <f>_xlfn.DAYS(About!$A$3,'Core Indicators'!AC46)</f>
        <v>3</v>
      </c>
      <c r="D46" s="241">
        <f>_xlfn.DAYS(About!$A$3,'Core Indicators'!AK46)</f>
        <v>3</v>
      </c>
      <c r="E46" s="241">
        <f>_xlfn.DAYS(About!$A$3,'Core Indicators'!AS46)</f>
        <v>3</v>
      </c>
      <c r="F46" s="241">
        <f>_xlfn.DAYS(About!$A$3,'Core Indicators'!BQ46)</f>
        <v>620</v>
      </c>
      <c r="G46" s="241">
        <f>_xlfn.DAYS(About!$A$3,'Core Indicators'!DM46)</f>
        <v>3</v>
      </c>
      <c r="H46" s="241">
        <f>_xlfn.DAYS(About!$A$3,'Core Indicators'!DU46)</f>
        <v>3</v>
      </c>
      <c r="I46" s="241">
        <f>_xlfn.DAYS(About!$A$3,'Core Indicators'!EC46)</f>
        <v>3</v>
      </c>
      <c r="J46" s="241">
        <f>_xlfn.DAYS(About!$A$3,'Core Indicators'!EK46)</f>
        <v>3</v>
      </c>
      <c r="K46" s="241">
        <f>_xlfn.DAYS(About!$A$3,'Core Indicators'!ES46)</f>
        <v>3</v>
      </c>
      <c r="L46" s="241">
        <f>_xlfn.DAYS(About!$A$3,'Core Indicators'!FI46)</f>
        <v>134</v>
      </c>
      <c r="M46" s="241">
        <f>_xlfn.DAYS(About!$A$3,'Core Indicators'!GG46)</f>
        <v>74</v>
      </c>
      <c r="N46" s="241">
        <f>_xlfn.DAYS(About!$A$3,'Core Indicators'!GO46)</f>
        <v>74</v>
      </c>
      <c r="O46" s="241">
        <f>_xlfn.DAYS(About!$A$3,'Core Indicators'!GW46)</f>
        <v>74</v>
      </c>
      <c r="P46" s="241">
        <f>_xlfn.DAYS(About!$A$3,'Core Indicators'!HE46)</f>
        <v>74</v>
      </c>
      <c r="Q46" s="241">
        <f>_xlfn.DAYS(About!$A$3,'Core Indicators'!HM46)</f>
        <v>74</v>
      </c>
      <c r="R46" s="241">
        <f>_xlfn.DAYS(About!$A$3,'Core Indicators'!HU46)</f>
        <v>74</v>
      </c>
      <c r="S46" s="241">
        <f>_xlfn.DAYS(About!$A$3,'Core Indicators'!IC46)</f>
        <v>74</v>
      </c>
      <c r="T46" s="241">
        <f>_xlfn.DAYS(About!$A$3,'Core Indicators'!IK46)</f>
        <v>74</v>
      </c>
      <c r="U46" s="241">
        <f>_xlfn.DAYS(About!$A$3,'Core Indicators'!IS46)</f>
        <v>74</v>
      </c>
      <c r="V46" s="241">
        <f t="shared" si="1"/>
        <v>84.9</v>
      </c>
    </row>
    <row r="47" spans="1:22" x14ac:dyDescent="0.35">
      <c r="A47" s="240" t="str">
        <f>Lists!C:C</f>
        <v>ETH004</v>
      </c>
      <c r="B47" s="241">
        <f>_xlfn.DAYS(About!$A$3,'Core Indicators'!U47)</f>
        <v>3</v>
      </c>
      <c r="C47" s="241">
        <f>_xlfn.DAYS(About!$A$3,'Core Indicators'!AC47)</f>
        <v>3</v>
      </c>
      <c r="D47" s="241">
        <f>_xlfn.DAYS(About!$A$3,'Core Indicators'!AK47)</f>
        <v>3</v>
      </c>
      <c r="E47" s="241">
        <f>_xlfn.DAYS(About!$A$3,'Core Indicators'!AS47)</f>
        <v>3</v>
      </c>
      <c r="F47" s="241">
        <f>_xlfn.DAYS(About!$A$3,'Core Indicators'!BQ47)</f>
        <v>3</v>
      </c>
      <c r="G47" s="241">
        <f>_xlfn.DAYS(About!$A$3,'Core Indicators'!DM47)</f>
        <v>3</v>
      </c>
      <c r="H47" s="241">
        <f>_xlfn.DAYS(About!$A$3,'Core Indicators'!DU47)</f>
        <v>3</v>
      </c>
      <c r="I47" s="241">
        <f>_xlfn.DAYS(About!$A$3,'Core Indicators'!EC47)</f>
        <v>3</v>
      </c>
      <c r="J47" s="241">
        <f>_xlfn.DAYS(About!$A$3,'Core Indicators'!EK47)</f>
        <v>3</v>
      </c>
      <c r="K47" s="241">
        <f>_xlfn.DAYS(About!$A$3,'Core Indicators'!ES47)</f>
        <v>3</v>
      </c>
      <c r="L47" s="241">
        <f>_xlfn.DAYS(About!$A$3,'Core Indicators'!FI47)</f>
        <v>134</v>
      </c>
      <c r="M47" s="241">
        <f>_xlfn.DAYS(About!$A$3,'Core Indicators'!GG47)</f>
        <v>74</v>
      </c>
      <c r="N47" s="241">
        <f>_xlfn.DAYS(About!$A$3,'Core Indicators'!GO47)</f>
        <v>74</v>
      </c>
      <c r="O47" s="241">
        <f>_xlfn.DAYS(About!$A$3,'Core Indicators'!GW47)</f>
        <v>74</v>
      </c>
      <c r="P47" s="241">
        <f>_xlfn.DAYS(About!$A$3,'Core Indicators'!HE47)</f>
        <v>74</v>
      </c>
      <c r="Q47" s="241">
        <f>_xlfn.DAYS(About!$A$3,'Core Indicators'!HM47)</f>
        <v>74</v>
      </c>
      <c r="R47" s="241">
        <f>_xlfn.DAYS(About!$A$3,'Core Indicators'!HU47)</f>
        <v>74</v>
      </c>
      <c r="S47" s="241">
        <f>_xlfn.DAYS(About!$A$3,'Core Indicators'!IC47)</f>
        <v>74</v>
      </c>
      <c r="T47" s="241">
        <f>_xlfn.DAYS(About!$A$3,'Core Indicators'!IK47)</f>
        <v>74</v>
      </c>
      <c r="U47" s="241">
        <f>_xlfn.DAYS(About!$A$3,'Core Indicators'!IS47)</f>
        <v>74</v>
      </c>
      <c r="V47" s="241">
        <f t="shared" si="1"/>
        <v>23.2</v>
      </c>
    </row>
    <row r="48" spans="1:22" x14ac:dyDescent="0.35">
      <c r="A48" s="240" t="str">
        <f>Lists!C:C</f>
        <v>ETH005</v>
      </c>
      <c r="B48" s="241">
        <f>_xlfn.DAYS(About!$A$3,'Core Indicators'!U48)</f>
        <v>3</v>
      </c>
      <c r="C48" s="241">
        <f>_xlfn.DAYS(About!$A$3,'Core Indicators'!AC48)</f>
        <v>3</v>
      </c>
      <c r="D48" s="241">
        <f>_xlfn.DAYS(About!$A$3,'Core Indicators'!AK48)</f>
        <v>3</v>
      </c>
      <c r="E48" s="241">
        <f>_xlfn.DAYS(About!$A$3,'Core Indicators'!AS48)</f>
        <v>3</v>
      </c>
      <c r="F48" s="241">
        <f>_xlfn.DAYS(About!$A$3,'Core Indicators'!BQ48)</f>
        <v>620</v>
      </c>
      <c r="G48" s="241">
        <f>_xlfn.DAYS(About!$A$3,'Core Indicators'!DM48)</f>
        <v>3</v>
      </c>
      <c r="H48" s="241">
        <f>_xlfn.DAYS(About!$A$3,'Core Indicators'!DU48)</f>
        <v>3</v>
      </c>
      <c r="I48" s="241">
        <f>_xlfn.DAYS(About!$A$3,'Core Indicators'!EC48)</f>
        <v>3</v>
      </c>
      <c r="J48" s="241">
        <f>_xlfn.DAYS(About!$A$3,'Core Indicators'!EK48)</f>
        <v>3</v>
      </c>
      <c r="K48" s="241">
        <f>_xlfn.DAYS(About!$A$3,'Core Indicators'!ES48)</f>
        <v>3</v>
      </c>
      <c r="L48" s="241">
        <f>_xlfn.DAYS(About!$A$3,'Core Indicators'!FI48)</f>
        <v>134</v>
      </c>
      <c r="M48" s="241">
        <f>_xlfn.DAYS(About!$A$3,'Core Indicators'!GG48)</f>
        <v>74</v>
      </c>
      <c r="N48" s="241">
        <f>_xlfn.DAYS(About!$A$3,'Core Indicators'!GO48)</f>
        <v>74</v>
      </c>
      <c r="O48" s="241">
        <f>_xlfn.DAYS(About!$A$3,'Core Indicators'!GW48)</f>
        <v>74</v>
      </c>
      <c r="P48" s="241">
        <f>_xlfn.DAYS(About!$A$3,'Core Indicators'!HE48)</f>
        <v>74</v>
      </c>
      <c r="Q48" s="241">
        <f>_xlfn.DAYS(About!$A$3,'Core Indicators'!HM48)</f>
        <v>74</v>
      </c>
      <c r="R48" s="241">
        <f>_xlfn.DAYS(About!$A$3,'Core Indicators'!HU48)</f>
        <v>74</v>
      </c>
      <c r="S48" s="241">
        <f>_xlfn.DAYS(About!$A$3,'Core Indicators'!IC48)</f>
        <v>74</v>
      </c>
      <c r="T48" s="241">
        <f>_xlfn.DAYS(About!$A$3,'Core Indicators'!IK48)</f>
        <v>74</v>
      </c>
      <c r="U48" s="241">
        <f>_xlfn.DAYS(About!$A$3,'Core Indicators'!IS48)</f>
        <v>74</v>
      </c>
      <c r="V48" s="241">
        <f t="shared" si="1"/>
        <v>84.9</v>
      </c>
    </row>
    <row r="49" spans="1:22" x14ac:dyDescent="0.35">
      <c r="A49" s="240" t="str">
        <f>Lists!C:C</f>
        <v>GRC002</v>
      </c>
      <c r="B49" s="241">
        <f>_xlfn.DAYS(About!$A$3,'Core Indicators'!U49)</f>
        <v>62</v>
      </c>
      <c r="C49" s="241">
        <f>_xlfn.DAYS(About!$A$3,'Core Indicators'!AC49)</f>
        <v>62</v>
      </c>
      <c r="D49" s="241">
        <f>_xlfn.DAYS(About!$A$3,'Core Indicators'!AK49)</f>
        <v>62</v>
      </c>
      <c r="E49" s="241">
        <f>_xlfn.DAYS(About!$A$3,'Core Indicators'!AS49)</f>
        <v>62</v>
      </c>
      <c r="F49" s="241">
        <f>_xlfn.DAYS(About!$A$3,'Core Indicators'!BQ49)</f>
        <v>62</v>
      </c>
      <c r="G49" s="241">
        <f>_xlfn.DAYS(About!$A$3,'Core Indicators'!DM49)</f>
        <v>62</v>
      </c>
      <c r="H49" s="241">
        <f>_xlfn.DAYS(About!$A$3,'Core Indicators'!DU49)</f>
        <v>62</v>
      </c>
      <c r="I49" s="241">
        <f>_xlfn.DAYS(About!$A$3,'Core Indicators'!EC49)</f>
        <v>62</v>
      </c>
      <c r="J49" s="241">
        <f>_xlfn.DAYS(About!$A$3,'Core Indicators'!EK49)</f>
        <v>62</v>
      </c>
      <c r="K49" s="241">
        <f>_xlfn.DAYS(About!$A$3,'Core Indicators'!ES49)</f>
        <v>62</v>
      </c>
      <c r="L49" s="241">
        <f>_xlfn.DAYS(About!$A$3,'Core Indicators'!FI49)</f>
        <v>62</v>
      </c>
      <c r="M49" s="241">
        <f>_xlfn.DAYS(About!$A$3,'Core Indicators'!GG49)</f>
        <v>80</v>
      </c>
      <c r="N49" s="241">
        <f>_xlfn.DAYS(About!$A$3,'Core Indicators'!GO49)</f>
        <v>80</v>
      </c>
      <c r="O49" s="241">
        <f>_xlfn.DAYS(About!$A$3,'Core Indicators'!GW49)</f>
        <v>80</v>
      </c>
      <c r="P49" s="241">
        <f>_xlfn.DAYS(About!$A$3,'Core Indicators'!HE49)</f>
        <v>80</v>
      </c>
      <c r="Q49" s="241">
        <f>_xlfn.DAYS(About!$A$3,'Core Indicators'!HM49)</f>
        <v>80</v>
      </c>
      <c r="R49" s="241">
        <f>_xlfn.DAYS(About!$A$3,'Core Indicators'!HU49)</f>
        <v>80</v>
      </c>
      <c r="S49" s="241">
        <f>_xlfn.DAYS(About!$A$3,'Core Indicators'!IC49)</f>
        <v>80</v>
      </c>
      <c r="T49" s="241">
        <f>_xlfn.DAYS(About!$A$3,'Core Indicators'!IK49)</f>
        <v>80</v>
      </c>
      <c r="U49" s="241">
        <f>_xlfn.DAYS(About!$A$3,'Core Indicators'!IS49)</f>
        <v>80</v>
      </c>
      <c r="V49" s="241">
        <f t="shared" si="1"/>
        <v>63.8</v>
      </c>
    </row>
    <row r="50" spans="1:22" x14ac:dyDescent="0.35">
      <c r="A50" s="240" t="str">
        <f>Lists!C:C</f>
        <v>GTM001</v>
      </c>
      <c r="B50" s="241">
        <f>_xlfn.DAYS(About!$A$3,'Core Indicators'!U50)</f>
        <v>5</v>
      </c>
      <c r="C50" s="241">
        <f>_xlfn.DAYS(About!$A$3,'Core Indicators'!AC50)</f>
        <v>5</v>
      </c>
      <c r="D50" s="241">
        <f>_xlfn.DAYS(About!$A$3,'Core Indicators'!AK50)</f>
        <v>5</v>
      </c>
      <c r="E50" s="241">
        <f>_xlfn.DAYS(About!$A$3,'Core Indicators'!AS50)</f>
        <v>5</v>
      </c>
      <c r="F50" s="241">
        <f>_xlfn.DAYS(About!$A$3,'Core Indicators'!BQ50)</f>
        <v>5</v>
      </c>
      <c r="G50" s="241">
        <f>_xlfn.DAYS(About!$A$3,'Core Indicators'!DM50)</f>
        <v>5</v>
      </c>
      <c r="H50" s="241">
        <f>_xlfn.DAYS(About!$A$3,'Core Indicators'!DU50)</f>
        <v>5</v>
      </c>
      <c r="I50" s="241">
        <f>_xlfn.DAYS(About!$A$3,'Core Indicators'!EC50)</f>
        <v>5</v>
      </c>
      <c r="J50" s="241">
        <f>_xlfn.DAYS(About!$A$3,'Core Indicators'!EK50)</f>
        <v>5</v>
      </c>
      <c r="K50" s="241">
        <f>_xlfn.DAYS(About!$A$3,'Core Indicators'!ES50)</f>
        <v>5</v>
      </c>
      <c r="L50" s="241">
        <f>_xlfn.DAYS(About!$A$3,'Core Indicators'!FI50)</f>
        <v>5</v>
      </c>
      <c r="M50" s="241">
        <f>_xlfn.DAYS(About!$A$3,'Core Indicators'!GG50)</f>
        <v>74</v>
      </c>
      <c r="N50" s="241">
        <f>_xlfn.DAYS(About!$A$3,'Core Indicators'!GO50)</f>
        <v>74</v>
      </c>
      <c r="O50" s="241">
        <f>_xlfn.DAYS(About!$A$3,'Core Indicators'!GW50)</f>
        <v>74</v>
      </c>
      <c r="P50" s="241">
        <f>_xlfn.DAYS(About!$A$3,'Core Indicators'!HE50)</f>
        <v>74</v>
      </c>
      <c r="Q50" s="241">
        <f>_xlfn.DAYS(About!$A$3,'Core Indicators'!HM50)</f>
        <v>74</v>
      </c>
      <c r="R50" s="241">
        <f>_xlfn.DAYS(About!$A$3,'Core Indicators'!HU50)</f>
        <v>74</v>
      </c>
      <c r="S50" s="241">
        <f>_xlfn.DAYS(About!$A$3,'Core Indicators'!IC50)</f>
        <v>74</v>
      </c>
      <c r="T50" s="241">
        <f>_xlfn.DAYS(About!$A$3,'Core Indicators'!IK50)</f>
        <v>74</v>
      </c>
      <c r="U50" s="241">
        <f>_xlfn.DAYS(About!$A$3,'Core Indicators'!IS50)</f>
        <v>74</v>
      </c>
      <c r="V50" s="241">
        <f t="shared" si="1"/>
        <v>11.9</v>
      </c>
    </row>
    <row r="51" spans="1:22" x14ac:dyDescent="0.35">
      <c r="A51" s="240" t="str">
        <f>Lists!C:C</f>
        <v>HND001</v>
      </c>
      <c r="B51" s="241">
        <f>_xlfn.DAYS(About!$A$3,'Core Indicators'!U51)</f>
        <v>5</v>
      </c>
      <c r="C51" s="241">
        <f>_xlfn.DAYS(About!$A$3,'Core Indicators'!AC51)</f>
        <v>5</v>
      </c>
      <c r="D51" s="241">
        <f>_xlfn.DAYS(About!$A$3,'Core Indicators'!AK51)</f>
        <v>5</v>
      </c>
      <c r="E51" s="241">
        <f>_xlfn.DAYS(About!$A$3,'Core Indicators'!AS51)</f>
        <v>5</v>
      </c>
      <c r="F51" s="241">
        <f>_xlfn.DAYS(About!$A$3,'Core Indicators'!BQ51)</f>
        <v>5</v>
      </c>
      <c r="G51" s="241">
        <f>_xlfn.DAYS(About!$A$3,'Core Indicators'!DM51)</f>
        <v>5</v>
      </c>
      <c r="H51" s="241">
        <f>_xlfn.DAYS(About!$A$3,'Core Indicators'!DU51)</f>
        <v>5</v>
      </c>
      <c r="I51" s="241">
        <f>_xlfn.DAYS(About!$A$3,'Core Indicators'!EC51)</f>
        <v>5</v>
      </c>
      <c r="J51" s="241">
        <f>_xlfn.DAYS(About!$A$3,'Core Indicators'!EK51)</f>
        <v>5</v>
      </c>
      <c r="K51" s="241">
        <f>_xlfn.DAYS(About!$A$3,'Core Indicators'!ES51)</f>
        <v>5</v>
      </c>
      <c r="L51" s="241">
        <f>_xlfn.DAYS(About!$A$3,'Core Indicators'!FI51)</f>
        <v>5</v>
      </c>
      <c r="M51" s="241">
        <f>_xlfn.DAYS(About!$A$3,'Core Indicators'!GG51)</f>
        <v>74</v>
      </c>
      <c r="N51" s="241">
        <f>_xlfn.DAYS(About!$A$3,'Core Indicators'!GO51)</f>
        <v>74</v>
      </c>
      <c r="O51" s="241">
        <f>_xlfn.DAYS(About!$A$3,'Core Indicators'!GW51)</f>
        <v>74</v>
      </c>
      <c r="P51" s="241">
        <f>_xlfn.DAYS(About!$A$3,'Core Indicators'!HE51)</f>
        <v>74</v>
      </c>
      <c r="Q51" s="241">
        <f>_xlfn.DAYS(About!$A$3,'Core Indicators'!HM51)</f>
        <v>74</v>
      </c>
      <c r="R51" s="241">
        <f>_xlfn.DAYS(About!$A$3,'Core Indicators'!HU51)</f>
        <v>74</v>
      </c>
      <c r="S51" s="241">
        <f>_xlfn.DAYS(About!$A$3,'Core Indicators'!IC51)</f>
        <v>74</v>
      </c>
      <c r="T51" s="241">
        <f>_xlfn.DAYS(About!$A$3,'Core Indicators'!IK51)</f>
        <v>74</v>
      </c>
      <c r="U51" s="241">
        <f>_xlfn.DAYS(About!$A$3,'Core Indicators'!IS51)</f>
        <v>74</v>
      </c>
      <c r="V51" s="241">
        <f t="shared" si="1"/>
        <v>11.9</v>
      </c>
    </row>
    <row r="52" spans="1:22" x14ac:dyDescent="0.35">
      <c r="A52" s="240" t="str">
        <f>Lists!C:C</f>
        <v>HTI001</v>
      </c>
      <c r="B52" s="241">
        <f>_xlfn.DAYS(About!$A$3,'Core Indicators'!U52)</f>
        <v>5</v>
      </c>
      <c r="C52" s="241">
        <f>_xlfn.DAYS(About!$A$3,'Core Indicators'!AC52)</f>
        <v>5</v>
      </c>
      <c r="D52" s="241">
        <f>_xlfn.DAYS(About!$A$3,'Core Indicators'!AK52)</f>
        <v>5</v>
      </c>
      <c r="E52" s="241">
        <f>_xlfn.DAYS(About!$A$3,'Core Indicators'!AS52)</f>
        <v>5</v>
      </c>
      <c r="F52" s="241">
        <f>_xlfn.DAYS(About!$A$3,'Core Indicators'!BQ52)</f>
        <v>5</v>
      </c>
      <c r="G52" s="241">
        <f>_xlfn.DAYS(About!$A$3,'Core Indicators'!DM52)</f>
        <v>5</v>
      </c>
      <c r="H52" s="241">
        <f>_xlfn.DAYS(About!$A$3,'Core Indicators'!DU52)</f>
        <v>5</v>
      </c>
      <c r="I52" s="241">
        <f>_xlfn.DAYS(About!$A$3,'Core Indicators'!EC52)</f>
        <v>5</v>
      </c>
      <c r="J52" s="241">
        <f>_xlfn.DAYS(About!$A$3,'Core Indicators'!EK52)</f>
        <v>5</v>
      </c>
      <c r="K52" s="241">
        <f>_xlfn.DAYS(About!$A$3,'Core Indicators'!ES52)</f>
        <v>5</v>
      </c>
      <c r="L52" s="241">
        <f>_xlfn.DAYS(About!$A$3,'Core Indicators'!FI52)</f>
        <v>5</v>
      </c>
      <c r="M52" s="241">
        <f>_xlfn.DAYS(About!$A$3,'Core Indicators'!GG52)</f>
        <v>74</v>
      </c>
      <c r="N52" s="241">
        <f>_xlfn.DAYS(About!$A$3,'Core Indicators'!GO52)</f>
        <v>74</v>
      </c>
      <c r="O52" s="241">
        <f>_xlfn.DAYS(About!$A$3,'Core Indicators'!GW52)</f>
        <v>74</v>
      </c>
      <c r="P52" s="241">
        <f>_xlfn.DAYS(About!$A$3,'Core Indicators'!HE52)</f>
        <v>74</v>
      </c>
      <c r="Q52" s="241">
        <f>_xlfn.DAYS(About!$A$3,'Core Indicators'!HM52)</f>
        <v>74</v>
      </c>
      <c r="R52" s="241">
        <f>_xlfn.DAYS(About!$A$3,'Core Indicators'!HU52)</f>
        <v>74</v>
      </c>
      <c r="S52" s="241">
        <f>_xlfn.DAYS(About!$A$3,'Core Indicators'!IC52)</f>
        <v>74</v>
      </c>
      <c r="T52" s="241">
        <f>_xlfn.DAYS(About!$A$3,'Core Indicators'!IK52)</f>
        <v>74</v>
      </c>
      <c r="U52" s="241">
        <f>_xlfn.DAYS(About!$A$3,'Core Indicators'!IS52)</f>
        <v>74</v>
      </c>
      <c r="V52" s="241">
        <f t="shared" si="1"/>
        <v>11.9</v>
      </c>
    </row>
    <row r="53" spans="1:22" x14ac:dyDescent="0.35">
      <c r="A53" s="240" t="str">
        <f>Lists!C:C</f>
        <v>HUN002</v>
      </c>
      <c r="B53" s="241">
        <f>_xlfn.DAYS(About!$A$3,'Core Indicators'!U53)</f>
        <v>9</v>
      </c>
      <c r="C53" s="241">
        <f>_xlfn.DAYS(About!$A$3,'Core Indicators'!AC53)</f>
        <v>9</v>
      </c>
      <c r="D53" s="241">
        <f>_xlfn.DAYS(About!$A$3,'Core Indicators'!AK53)</f>
        <v>9</v>
      </c>
      <c r="E53" s="241">
        <f>_xlfn.DAYS(About!$A$3,'Core Indicators'!AS53)</f>
        <v>9</v>
      </c>
      <c r="F53" s="241">
        <f>_xlfn.DAYS(About!$A$3,'Core Indicators'!BQ53)</f>
        <v>9</v>
      </c>
      <c r="G53" s="241">
        <f>_xlfn.DAYS(About!$A$3,'Core Indicators'!DM53)</f>
        <v>9</v>
      </c>
      <c r="H53" s="241">
        <f>_xlfn.DAYS(About!$A$3,'Core Indicators'!DU53)</f>
        <v>9</v>
      </c>
      <c r="I53" s="241">
        <f>_xlfn.DAYS(About!$A$3,'Core Indicators'!EC53)</f>
        <v>9</v>
      </c>
      <c r="J53" s="241">
        <f>_xlfn.DAYS(About!$A$3,'Core Indicators'!EK53)</f>
        <v>9</v>
      </c>
      <c r="K53" s="241">
        <f>_xlfn.DAYS(About!$A$3,'Core Indicators'!ES53)</f>
        <v>9</v>
      </c>
      <c r="L53" s="241">
        <f>_xlfn.DAYS(About!$A$3,'Core Indicators'!FI53)</f>
        <v>9</v>
      </c>
      <c r="M53" s="241">
        <f>_xlfn.DAYS(About!$A$3,'Core Indicators'!GG53)</f>
        <v>74</v>
      </c>
      <c r="N53" s="241">
        <f>_xlfn.DAYS(About!$A$3,'Core Indicators'!GO53)</f>
        <v>74</v>
      </c>
      <c r="O53" s="241">
        <f>_xlfn.DAYS(About!$A$3,'Core Indicators'!GW53)</f>
        <v>74</v>
      </c>
      <c r="P53" s="241">
        <f>_xlfn.DAYS(About!$A$3,'Core Indicators'!HE53)</f>
        <v>74</v>
      </c>
      <c r="Q53" s="241">
        <f>_xlfn.DAYS(About!$A$3,'Core Indicators'!HM53)</f>
        <v>74</v>
      </c>
      <c r="R53" s="241">
        <f>_xlfn.DAYS(About!$A$3,'Core Indicators'!HU53)</f>
        <v>74</v>
      </c>
      <c r="S53" s="241">
        <f>_xlfn.DAYS(About!$A$3,'Core Indicators'!IC53)</f>
        <v>74</v>
      </c>
      <c r="T53" s="241">
        <f>_xlfn.DAYS(About!$A$3,'Core Indicators'!IK53)</f>
        <v>74</v>
      </c>
      <c r="U53" s="241">
        <f>_xlfn.DAYS(About!$A$3,'Core Indicators'!IS53)</f>
        <v>74</v>
      </c>
      <c r="V53" s="241">
        <f t="shared" si="1"/>
        <v>15.5</v>
      </c>
    </row>
    <row r="54" spans="1:22" x14ac:dyDescent="0.35">
      <c r="A54" s="240" t="str">
        <f>Lists!C:C</f>
        <v>IDN002</v>
      </c>
      <c r="B54" s="241">
        <f>_xlfn.DAYS(About!$A$3,'Core Indicators'!U54)</f>
        <v>6</v>
      </c>
      <c r="C54" s="241">
        <f>_xlfn.DAYS(About!$A$3,'Core Indicators'!AC54)</f>
        <v>6</v>
      </c>
      <c r="D54" s="241">
        <f>_xlfn.DAYS(About!$A$3,'Core Indicators'!AK54)</f>
        <v>6</v>
      </c>
      <c r="E54" s="241">
        <f>_xlfn.DAYS(About!$A$3,'Core Indicators'!AS54)</f>
        <v>6</v>
      </c>
      <c r="F54" s="241">
        <f>_xlfn.DAYS(About!$A$3,'Core Indicators'!BQ54)</f>
        <v>6</v>
      </c>
      <c r="G54" s="241">
        <f>_xlfn.DAYS(About!$A$3,'Core Indicators'!DM54)</f>
        <v>6</v>
      </c>
      <c r="H54" s="241">
        <f>_xlfn.DAYS(About!$A$3,'Core Indicators'!DU54)</f>
        <v>6</v>
      </c>
      <c r="I54" s="241">
        <f>_xlfn.DAYS(About!$A$3,'Core Indicators'!EC54)</f>
        <v>6</v>
      </c>
      <c r="J54" s="241">
        <f>_xlfn.DAYS(About!$A$3,'Core Indicators'!EK54)</f>
        <v>6</v>
      </c>
      <c r="K54" s="241">
        <f>_xlfn.DAYS(About!$A$3,'Core Indicators'!ES54)</f>
        <v>6</v>
      </c>
      <c r="L54" s="241">
        <f>_xlfn.DAYS(About!$A$3,'Core Indicators'!FI54)</f>
        <v>6</v>
      </c>
      <c r="M54" s="241">
        <f>_xlfn.DAYS(About!$A$3,'Core Indicators'!GG54)</f>
        <v>75</v>
      </c>
      <c r="N54" s="241">
        <f>_xlfn.DAYS(About!$A$3,'Core Indicators'!GO54)</f>
        <v>75</v>
      </c>
      <c r="O54" s="241">
        <f>_xlfn.DAYS(About!$A$3,'Core Indicators'!GW54)</f>
        <v>75</v>
      </c>
      <c r="P54" s="241">
        <f>_xlfn.DAYS(About!$A$3,'Core Indicators'!HE54)</f>
        <v>75</v>
      </c>
      <c r="Q54" s="241">
        <f>_xlfn.DAYS(About!$A$3,'Core Indicators'!HM54)</f>
        <v>75</v>
      </c>
      <c r="R54" s="241">
        <f>_xlfn.DAYS(About!$A$3,'Core Indicators'!HU54)</f>
        <v>75</v>
      </c>
      <c r="S54" s="241">
        <f>_xlfn.DAYS(About!$A$3,'Core Indicators'!IC54)</f>
        <v>75</v>
      </c>
      <c r="T54" s="241">
        <f>_xlfn.DAYS(About!$A$3,'Core Indicators'!IK54)</f>
        <v>75</v>
      </c>
      <c r="U54" s="241">
        <f>_xlfn.DAYS(About!$A$3,'Core Indicators'!IS54)</f>
        <v>75</v>
      </c>
      <c r="V54" s="241">
        <f t="shared" si="1"/>
        <v>12.9</v>
      </c>
    </row>
    <row r="55" spans="1:22" x14ac:dyDescent="0.35">
      <c r="A55" s="240" t="str">
        <f>Lists!C:C</f>
        <v>IRN004</v>
      </c>
      <c r="B55" s="241">
        <f>_xlfn.DAYS(About!$A$3,'Core Indicators'!U55)</f>
        <v>69</v>
      </c>
      <c r="C55" s="241">
        <f>_xlfn.DAYS(About!$A$3,'Core Indicators'!AC55)</f>
        <v>69</v>
      </c>
      <c r="D55" s="241">
        <f>_xlfn.DAYS(About!$A$3,'Core Indicators'!AK55)</f>
        <v>69</v>
      </c>
      <c r="E55" s="241">
        <f>_xlfn.DAYS(About!$A$3,'Core Indicators'!AS55)</f>
        <v>69</v>
      </c>
      <c r="F55" s="241">
        <f>_xlfn.DAYS(About!$A$3,'Core Indicators'!BQ55)</f>
        <v>69</v>
      </c>
      <c r="G55" s="241">
        <f>_xlfn.DAYS(About!$A$3,'Core Indicators'!DM55)</f>
        <v>69</v>
      </c>
      <c r="H55" s="241">
        <f>_xlfn.DAYS(About!$A$3,'Core Indicators'!DU55)</f>
        <v>69</v>
      </c>
      <c r="I55" s="241">
        <f>_xlfn.DAYS(About!$A$3,'Core Indicators'!EC55)</f>
        <v>69</v>
      </c>
      <c r="J55" s="241">
        <f>_xlfn.DAYS(About!$A$3,'Core Indicators'!EK55)</f>
        <v>69</v>
      </c>
      <c r="K55" s="241">
        <f>_xlfn.DAYS(About!$A$3,'Core Indicators'!ES55)</f>
        <v>69</v>
      </c>
      <c r="L55" s="241">
        <f>_xlfn.DAYS(About!$A$3,'Core Indicators'!FI55)</f>
        <v>69</v>
      </c>
      <c r="M55" s="241">
        <f>_xlfn.DAYS(About!$A$3,'Core Indicators'!GG55)</f>
        <v>65</v>
      </c>
      <c r="N55" s="241">
        <f>_xlfn.DAYS(About!$A$3,'Core Indicators'!GO55)</f>
        <v>65</v>
      </c>
      <c r="O55" s="241">
        <f>_xlfn.DAYS(About!$A$3,'Core Indicators'!GW55)</f>
        <v>65</v>
      </c>
      <c r="P55" s="241">
        <f>_xlfn.DAYS(About!$A$3,'Core Indicators'!HE55)</f>
        <v>65</v>
      </c>
      <c r="Q55" s="241">
        <f>_xlfn.DAYS(About!$A$3,'Core Indicators'!HM55)</f>
        <v>65</v>
      </c>
      <c r="R55" s="241">
        <f>_xlfn.DAYS(About!$A$3,'Core Indicators'!HU55)</f>
        <v>65</v>
      </c>
      <c r="S55" s="241">
        <f>_xlfn.DAYS(About!$A$3,'Core Indicators'!IC55)</f>
        <v>65</v>
      </c>
      <c r="T55" s="241">
        <f>_xlfn.DAYS(About!$A$3,'Core Indicators'!IK55)</f>
        <v>65</v>
      </c>
      <c r="U55" s="241">
        <f>_xlfn.DAYS(About!$A$3,'Core Indicators'!IS55)</f>
        <v>65</v>
      </c>
      <c r="V55" s="241">
        <f t="shared" si="1"/>
        <v>68.599999999999994</v>
      </c>
    </row>
    <row r="56" spans="1:22" x14ac:dyDescent="0.35">
      <c r="A56" s="240" t="str">
        <f>Lists!C:C</f>
        <v>IRQ001</v>
      </c>
      <c r="B56" s="241">
        <f>_xlfn.DAYS(About!$A$3,'Core Indicators'!U56)</f>
        <v>4</v>
      </c>
      <c r="C56" s="241">
        <f>_xlfn.DAYS(About!$A$3,'Core Indicators'!AC56)</f>
        <v>4</v>
      </c>
      <c r="D56" s="241">
        <f>_xlfn.DAYS(About!$A$3,'Core Indicators'!AK56)</f>
        <v>4</v>
      </c>
      <c r="E56" s="241">
        <f>_xlfn.DAYS(About!$A$3,'Core Indicators'!AS56)</f>
        <v>4</v>
      </c>
      <c r="F56" s="241">
        <f>_xlfn.DAYS(About!$A$3,'Core Indicators'!BQ56)</f>
        <v>4</v>
      </c>
      <c r="G56" s="241">
        <f>_xlfn.DAYS(About!$A$3,'Core Indicators'!DM56)</f>
        <v>4</v>
      </c>
      <c r="H56" s="241">
        <f>_xlfn.DAYS(About!$A$3,'Core Indicators'!DU56)</f>
        <v>4</v>
      </c>
      <c r="I56" s="241">
        <f>_xlfn.DAYS(About!$A$3,'Core Indicators'!EC56)</f>
        <v>4</v>
      </c>
      <c r="J56" s="241">
        <f>_xlfn.DAYS(About!$A$3,'Core Indicators'!EK56)</f>
        <v>4</v>
      </c>
      <c r="K56" s="241">
        <f>_xlfn.DAYS(About!$A$3,'Core Indicators'!ES56)</f>
        <v>4</v>
      </c>
      <c r="L56" s="241">
        <f>_xlfn.DAYS(About!$A$3,'Core Indicators'!FI56)</f>
        <v>4</v>
      </c>
      <c r="M56" s="241">
        <f>_xlfn.DAYS(About!$A$3,'Core Indicators'!GG56)</f>
        <v>79</v>
      </c>
      <c r="N56" s="241">
        <f>_xlfn.DAYS(About!$A$3,'Core Indicators'!GO56)</f>
        <v>79</v>
      </c>
      <c r="O56" s="241">
        <f>_xlfn.DAYS(About!$A$3,'Core Indicators'!GW56)</f>
        <v>79</v>
      </c>
      <c r="P56" s="241">
        <f>_xlfn.DAYS(About!$A$3,'Core Indicators'!HE56)</f>
        <v>79</v>
      </c>
      <c r="Q56" s="241">
        <f>_xlfn.DAYS(About!$A$3,'Core Indicators'!HM56)</f>
        <v>79</v>
      </c>
      <c r="R56" s="241">
        <f>_xlfn.DAYS(About!$A$3,'Core Indicators'!HU56)</f>
        <v>79</v>
      </c>
      <c r="S56" s="241">
        <f>_xlfn.DAYS(About!$A$3,'Core Indicators'!IC56)</f>
        <v>79</v>
      </c>
      <c r="T56" s="241">
        <f>_xlfn.DAYS(About!$A$3,'Core Indicators'!IK56)</f>
        <v>79</v>
      </c>
      <c r="U56" s="241">
        <f>_xlfn.DAYS(About!$A$3,'Core Indicators'!IS56)</f>
        <v>79</v>
      </c>
      <c r="V56" s="241">
        <f t="shared" si="1"/>
        <v>11.5</v>
      </c>
    </row>
    <row r="57" spans="1:22" x14ac:dyDescent="0.35">
      <c r="A57" s="240" t="str">
        <f>Lists!C:C</f>
        <v>IRQ002</v>
      </c>
      <c r="B57" s="241">
        <f>_xlfn.DAYS(About!$A$3,'Core Indicators'!U57)</f>
        <v>4</v>
      </c>
      <c r="C57" s="241">
        <f>_xlfn.DAYS(About!$A$3,'Core Indicators'!AC57)</f>
        <v>4</v>
      </c>
      <c r="D57" s="241">
        <f>_xlfn.DAYS(About!$A$3,'Core Indicators'!AK57)</f>
        <v>4</v>
      </c>
      <c r="E57" s="241">
        <f>_xlfn.DAYS(About!$A$3,'Core Indicators'!AS57)</f>
        <v>4</v>
      </c>
      <c r="F57" s="241">
        <f>_xlfn.DAYS(About!$A$3,'Core Indicators'!BQ57)</f>
        <v>4</v>
      </c>
      <c r="G57" s="241">
        <f>_xlfn.DAYS(About!$A$3,'Core Indicators'!DM57)</f>
        <v>4</v>
      </c>
      <c r="H57" s="241">
        <f>_xlfn.DAYS(About!$A$3,'Core Indicators'!DU57)</f>
        <v>4</v>
      </c>
      <c r="I57" s="241">
        <f>_xlfn.DAYS(About!$A$3,'Core Indicators'!EC57)</f>
        <v>4</v>
      </c>
      <c r="J57" s="241">
        <f>_xlfn.DAYS(About!$A$3,'Core Indicators'!EK57)</f>
        <v>4</v>
      </c>
      <c r="K57" s="241">
        <f>_xlfn.DAYS(About!$A$3,'Core Indicators'!ES57)</f>
        <v>4</v>
      </c>
      <c r="L57" s="241">
        <f>_xlfn.DAYS(About!$A$3,'Core Indicators'!FI57)</f>
        <v>4</v>
      </c>
      <c r="M57" s="241">
        <f>_xlfn.DAYS(About!$A$3,'Core Indicators'!GG57)</f>
        <v>73</v>
      </c>
      <c r="N57" s="241">
        <f>_xlfn.DAYS(About!$A$3,'Core Indicators'!GO57)</f>
        <v>73</v>
      </c>
      <c r="O57" s="241">
        <f>_xlfn.DAYS(About!$A$3,'Core Indicators'!GW57)</f>
        <v>73</v>
      </c>
      <c r="P57" s="241">
        <f>_xlfn.DAYS(About!$A$3,'Core Indicators'!HE57)</f>
        <v>73</v>
      </c>
      <c r="Q57" s="241">
        <f>_xlfn.DAYS(About!$A$3,'Core Indicators'!HM57)</f>
        <v>73</v>
      </c>
      <c r="R57" s="241">
        <f>_xlfn.DAYS(About!$A$3,'Core Indicators'!HU57)</f>
        <v>73</v>
      </c>
      <c r="S57" s="241">
        <f>_xlfn.DAYS(About!$A$3,'Core Indicators'!IC57)</f>
        <v>73</v>
      </c>
      <c r="T57" s="241">
        <f>_xlfn.DAYS(About!$A$3,'Core Indicators'!IK57)</f>
        <v>73</v>
      </c>
      <c r="U57" s="241">
        <f>_xlfn.DAYS(About!$A$3,'Core Indicators'!IS57)</f>
        <v>73</v>
      </c>
      <c r="V57" s="241">
        <f t="shared" si="1"/>
        <v>10.9</v>
      </c>
    </row>
    <row r="58" spans="1:22" x14ac:dyDescent="0.35">
      <c r="A58" s="240" t="str">
        <f>Lists!C:C</f>
        <v>IRQ003</v>
      </c>
      <c r="B58" s="241">
        <f>_xlfn.DAYS(About!$A$3,'Core Indicators'!U58)</f>
        <v>4</v>
      </c>
      <c r="C58" s="241">
        <f>_xlfn.DAYS(About!$A$3,'Core Indicators'!AC58)</f>
        <v>4</v>
      </c>
      <c r="D58" s="241">
        <f>_xlfn.DAYS(About!$A$3,'Core Indicators'!AK58)</f>
        <v>4</v>
      </c>
      <c r="E58" s="241">
        <f>_xlfn.DAYS(About!$A$3,'Core Indicators'!AS58)</f>
        <v>4</v>
      </c>
      <c r="F58" s="241">
        <f>_xlfn.DAYS(About!$A$3,'Core Indicators'!BQ58)</f>
        <v>275</v>
      </c>
      <c r="G58" s="241">
        <f>_xlfn.DAYS(About!$A$3,'Core Indicators'!DM58)</f>
        <v>4</v>
      </c>
      <c r="H58" s="241">
        <f>_xlfn.DAYS(About!$A$3,'Core Indicators'!DU58)</f>
        <v>4</v>
      </c>
      <c r="I58" s="241">
        <f>_xlfn.DAYS(About!$A$3,'Core Indicators'!EC58)</f>
        <v>4</v>
      </c>
      <c r="J58" s="241">
        <f>_xlfn.DAYS(About!$A$3,'Core Indicators'!EK58)</f>
        <v>4</v>
      </c>
      <c r="K58" s="241">
        <f>_xlfn.DAYS(About!$A$3,'Core Indicators'!ES58)</f>
        <v>4</v>
      </c>
      <c r="L58" s="241">
        <f>_xlfn.DAYS(About!$A$3,'Core Indicators'!FI58)</f>
        <v>4</v>
      </c>
      <c r="M58" s="241">
        <f>_xlfn.DAYS(About!$A$3,'Core Indicators'!GG58)</f>
        <v>79</v>
      </c>
      <c r="N58" s="241">
        <f>_xlfn.DAYS(About!$A$3,'Core Indicators'!GO58)</f>
        <v>79</v>
      </c>
      <c r="O58" s="241">
        <f>_xlfn.DAYS(About!$A$3,'Core Indicators'!GW58)</f>
        <v>79</v>
      </c>
      <c r="P58" s="241">
        <f>_xlfn.DAYS(About!$A$3,'Core Indicators'!HE58)</f>
        <v>79</v>
      </c>
      <c r="Q58" s="241">
        <f>_xlfn.DAYS(About!$A$3,'Core Indicators'!HM58)</f>
        <v>79</v>
      </c>
      <c r="R58" s="241">
        <f>_xlfn.DAYS(About!$A$3,'Core Indicators'!HU58)</f>
        <v>79</v>
      </c>
      <c r="S58" s="241">
        <f>_xlfn.DAYS(About!$A$3,'Core Indicators'!IC58)</f>
        <v>79</v>
      </c>
      <c r="T58" s="241">
        <f>_xlfn.DAYS(About!$A$3,'Core Indicators'!IK58)</f>
        <v>79</v>
      </c>
      <c r="U58" s="241">
        <f>_xlfn.DAYS(About!$A$3,'Core Indicators'!IS58)</f>
        <v>79</v>
      </c>
      <c r="V58" s="241">
        <f t="shared" si="1"/>
        <v>38.6</v>
      </c>
    </row>
    <row r="59" spans="1:22" x14ac:dyDescent="0.35">
      <c r="A59" s="240" t="str">
        <f>Lists!C:C</f>
        <v>ITA002</v>
      </c>
      <c r="B59" s="241">
        <f>_xlfn.DAYS(About!$A$3,'Core Indicators'!U59)</f>
        <v>762</v>
      </c>
      <c r="C59" s="241">
        <f>_xlfn.DAYS(About!$A$3,'Core Indicators'!AC59)</f>
        <v>5</v>
      </c>
      <c r="D59" s="241">
        <f>_xlfn.DAYS(About!$A$3,'Core Indicators'!AK59)</f>
        <v>5</v>
      </c>
      <c r="E59" s="241">
        <f>_xlfn.DAYS(About!$A$3,'Core Indicators'!AS59)</f>
        <v>5</v>
      </c>
      <c r="F59" s="241">
        <f>_xlfn.DAYS(About!$A$3,'Core Indicators'!BQ59)</f>
        <v>5</v>
      </c>
      <c r="G59" s="241">
        <f>_xlfn.DAYS(About!$A$3,'Core Indicators'!DM59)</f>
        <v>5</v>
      </c>
      <c r="H59" s="241">
        <f>_xlfn.DAYS(About!$A$3,'Core Indicators'!DU59)</f>
        <v>5</v>
      </c>
      <c r="I59" s="241">
        <f>_xlfn.DAYS(About!$A$3,'Core Indicators'!EC59)</f>
        <v>5</v>
      </c>
      <c r="J59" s="241">
        <f>_xlfn.DAYS(About!$A$3,'Core Indicators'!EK59)</f>
        <v>5</v>
      </c>
      <c r="K59" s="241">
        <f>_xlfn.DAYS(About!$A$3,'Core Indicators'!ES59)</f>
        <v>5</v>
      </c>
      <c r="L59" s="241">
        <f>_xlfn.DAYS(About!$A$3,'Core Indicators'!FI59)</f>
        <v>762</v>
      </c>
      <c r="M59" s="241">
        <f>_xlfn.DAYS(About!$A$3,'Core Indicators'!GG59)</f>
        <v>75</v>
      </c>
      <c r="N59" s="241">
        <f>_xlfn.DAYS(About!$A$3,'Core Indicators'!GO59)</f>
        <v>75</v>
      </c>
      <c r="O59" s="241">
        <f>_xlfn.DAYS(About!$A$3,'Core Indicators'!GW59)</f>
        <v>75</v>
      </c>
      <c r="P59" s="241">
        <f>_xlfn.DAYS(About!$A$3,'Core Indicators'!HE59)</f>
        <v>75</v>
      </c>
      <c r="Q59" s="241">
        <f>_xlfn.DAYS(About!$A$3,'Core Indicators'!HM59)</f>
        <v>75</v>
      </c>
      <c r="R59" s="241">
        <f>_xlfn.DAYS(About!$A$3,'Core Indicators'!HU59)</f>
        <v>75</v>
      </c>
      <c r="S59" s="241">
        <f>_xlfn.DAYS(About!$A$3,'Core Indicators'!IC59)</f>
        <v>75</v>
      </c>
      <c r="T59" s="241">
        <f>_xlfn.DAYS(About!$A$3,'Core Indicators'!IK59)</f>
        <v>75</v>
      </c>
      <c r="U59" s="241">
        <f>_xlfn.DAYS(About!$A$3,'Core Indicators'!IS59)</f>
        <v>75</v>
      </c>
      <c r="V59" s="241">
        <f t="shared" si="1"/>
        <v>87.7</v>
      </c>
    </row>
    <row r="60" spans="1:22" x14ac:dyDescent="0.35">
      <c r="A60" s="240" t="str">
        <f>Lists!C:C</f>
        <v>JOR002</v>
      </c>
      <c r="B60" s="241">
        <f>_xlfn.DAYS(About!$A$3,'Core Indicators'!U60)</f>
        <v>4</v>
      </c>
      <c r="C60" s="241">
        <f>_xlfn.DAYS(About!$A$3,'Core Indicators'!AC60)</f>
        <v>4</v>
      </c>
      <c r="D60" s="241">
        <f>_xlfn.DAYS(About!$A$3,'Core Indicators'!AK60)</f>
        <v>4</v>
      </c>
      <c r="E60" s="241">
        <f>_xlfn.DAYS(About!$A$3,'Core Indicators'!AS60)</f>
        <v>4</v>
      </c>
      <c r="F60" s="241">
        <f>_xlfn.DAYS(About!$A$3,'Core Indicators'!BQ60)</f>
        <v>4</v>
      </c>
      <c r="G60" s="241">
        <f>_xlfn.DAYS(About!$A$3,'Core Indicators'!DM60)</f>
        <v>4</v>
      </c>
      <c r="H60" s="241">
        <f>_xlfn.DAYS(About!$A$3,'Core Indicators'!DU60)</f>
        <v>4</v>
      </c>
      <c r="I60" s="241">
        <f>_xlfn.DAYS(About!$A$3,'Core Indicators'!EC60)</f>
        <v>4</v>
      </c>
      <c r="J60" s="241">
        <f>_xlfn.DAYS(About!$A$3,'Core Indicators'!EK60)</f>
        <v>4</v>
      </c>
      <c r="K60" s="241">
        <f>_xlfn.DAYS(About!$A$3,'Core Indicators'!ES60)</f>
        <v>4</v>
      </c>
      <c r="L60" s="241">
        <f>_xlfn.DAYS(About!$A$3,'Core Indicators'!FI60)</f>
        <v>4</v>
      </c>
      <c r="M60" s="241">
        <f>_xlfn.DAYS(About!$A$3,'Core Indicators'!GG60)</f>
        <v>79</v>
      </c>
      <c r="N60" s="241">
        <f>_xlfn.DAYS(About!$A$3,'Core Indicators'!GO60)</f>
        <v>79</v>
      </c>
      <c r="O60" s="241">
        <f>_xlfn.DAYS(About!$A$3,'Core Indicators'!GW60)</f>
        <v>79</v>
      </c>
      <c r="P60" s="241">
        <f>_xlfn.DAYS(About!$A$3,'Core Indicators'!HE60)</f>
        <v>79</v>
      </c>
      <c r="Q60" s="241">
        <f>_xlfn.DAYS(About!$A$3,'Core Indicators'!HM60)</f>
        <v>79</v>
      </c>
      <c r="R60" s="241">
        <f>_xlfn.DAYS(About!$A$3,'Core Indicators'!HU60)</f>
        <v>79</v>
      </c>
      <c r="S60" s="241">
        <f>_xlfn.DAYS(About!$A$3,'Core Indicators'!IC60)</f>
        <v>79</v>
      </c>
      <c r="T60" s="241">
        <f>_xlfn.DAYS(About!$A$3,'Core Indicators'!IK60)</f>
        <v>79</v>
      </c>
      <c r="U60" s="241">
        <f>_xlfn.DAYS(About!$A$3,'Core Indicators'!IS60)</f>
        <v>79</v>
      </c>
      <c r="V60" s="241">
        <f t="shared" si="1"/>
        <v>11.5</v>
      </c>
    </row>
    <row r="61" spans="1:22" x14ac:dyDescent="0.35">
      <c r="A61" s="240" t="str">
        <f>Lists!C:C</f>
        <v>KEN001</v>
      </c>
      <c r="B61" s="241">
        <f>_xlfn.DAYS(About!$A$3,'Core Indicators'!U61)</f>
        <v>4</v>
      </c>
      <c r="C61" s="241">
        <f>_xlfn.DAYS(About!$A$3,'Core Indicators'!AC61)</f>
        <v>4</v>
      </c>
      <c r="D61" s="241">
        <f>_xlfn.DAYS(About!$A$3,'Core Indicators'!AK61)</f>
        <v>4</v>
      </c>
      <c r="E61" s="241">
        <f>_xlfn.DAYS(About!$A$3,'Core Indicators'!AS61)</f>
        <v>4</v>
      </c>
      <c r="F61" s="241">
        <f>_xlfn.DAYS(About!$A$3,'Core Indicators'!BQ61)</f>
        <v>214</v>
      </c>
      <c r="G61" s="241">
        <f>_xlfn.DAYS(About!$A$3,'Core Indicators'!DM61)</f>
        <v>4</v>
      </c>
      <c r="H61" s="241">
        <f>_xlfn.DAYS(About!$A$3,'Core Indicators'!DU61)</f>
        <v>4</v>
      </c>
      <c r="I61" s="241">
        <f>_xlfn.DAYS(About!$A$3,'Core Indicators'!EC61)</f>
        <v>4</v>
      </c>
      <c r="J61" s="241">
        <f>_xlfn.DAYS(About!$A$3,'Core Indicators'!EK61)</f>
        <v>4</v>
      </c>
      <c r="K61" s="241">
        <f>_xlfn.DAYS(About!$A$3,'Core Indicators'!ES61)</f>
        <v>4</v>
      </c>
      <c r="L61" s="241">
        <f>_xlfn.DAYS(About!$A$3,'Core Indicators'!FI61)</f>
        <v>4</v>
      </c>
      <c r="M61" s="241">
        <f>_xlfn.DAYS(About!$A$3,'Core Indicators'!GG61)</f>
        <v>80</v>
      </c>
      <c r="N61" s="241">
        <f>_xlfn.DAYS(About!$A$3,'Core Indicators'!GO61)</f>
        <v>80</v>
      </c>
      <c r="O61" s="241">
        <f>_xlfn.DAYS(About!$A$3,'Core Indicators'!GW61)</f>
        <v>80</v>
      </c>
      <c r="P61" s="241">
        <f>_xlfn.DAYS(About!$A$3,'Core Indicators'!HE61)</f>
        <v>80</v>
      </c>
      <c r="Q61" s="241">
        <f>_xlfn.DAYS(About!$A$3,'Core Indicators'!HM61)</f>
        <v>80</v>
      </c>
      <c r="R61" s="241">
        <f>_xlfn.DAYS(About!$A$3,'Core Indicators'!HU61)</f>
        <v>80</v>
      </c>
      <c r="S61" s="241">
        <f>_xlfn.DAYS(About!$A$3,'Core Indicators'!IC61)</f>
        <v>80</v>
      </c>
      <c r="T61" s="241">
        <f>_xlfn.DAYS(About!$A$3,'Core Indicators'!IK61)</f>
        <v>80</v>
      </c>
      <c r="U61" s="241">
        <f>_xlfn.DAYS(About!$A$3,'Core Indicators'!IS61)</f>
        <v>80</v>
      </c>
      <c r="V61" s="241">
        <f t="shared" si="1"/>
        <v>32.6</v>
      </c>
    </row>
    <row r="62" spans="1:22" x14ac:dyDescent="0.35">
      <c r="A62" s="240" t="str">
        <f>Lists!C:C</f>
        <v>KEN002</v>
      </c>
      <c r="B62" s="241">
        <f>_xlfn.DAYS(About!$A$3,'Core Indicators'!U62)</f>
        <v>4</v>
      </c>
      <c r="C62" s="241">
        <f>_xlfn.DAYS(About!$A$3,'Core Indicators'!AC62)</f>
        <v>4</v>
      </c>
      <c r="D62" s="241">
        <f>_xlfn.DAYS(About!$A$3,'Core Indicators'!AK62)</f>
        <v>4</v>
      </c>
      <c r="E62" s="241">
        <f>_xlfn.DAYS(About!$A$3,'Core Indicators'!AS62)</f>
        <v>4</v>
      </c>
      <c r="F62" s="241">
        <f>_xlfn.DAYS(About!$A$3,'Core Indicators'!BQ62)</f>
        <v>4</v>
      </c>
      <c r="G62" s="241">
        <f>_xlfn.DAYS(About!$A$3,'Core Indicators'!DM62)</f>
        <v>4</v>
      </c>
      <c r="H62" s="241">
        <f>_xlfn.DAYS(About!$A$3,'Core Indicators'!DU62)</f>
        <v>4</v>
      </c>
      <c r="I62" s="241">
        <f>_xlfn.DAYS(About!$A$3,'Core Indicators'!EC62)</f>
        <v>4</v>
      </c>
      <c r="J62" s="241">
        <f>_xlfn.DAYS(About!$A$3,'Core Indicators'!EK62)</f>
        <v>4</v>
      </c>
      <c r="K62" s="241">
        <f>_xlfn.DAYS(About!$A$3,'Core Indicators'!ES62)</f>
        <v>4</v>
      </c>
      <c r="L62" s="241">
        <f>_xlfn.DAYS(About!$A$3,'Core Indicators'!FI62)</f>
        <v>4</v>
      </c>
      <c r="M62" s="241">
        <f>_xlfn.DAYS(About!$A$3,'Core Indicators'!GG62)</f>
        <v>80</v>
      </c>
      <c r="N62" s="241">
        <f>_xlfn.DAYS(About!$A$3,'Core Indicators'!GO62)</f>
        <v>80</v>
      </c>
      <c r="O62" s="241">
        <f>_xlfn.DAYS(About!$A$3,'Core Indicators'!GW62)</f>
        <v>80</v>
      </c>
      <c r="P62" s="241">
        <f>_xlfn.DAYS(About!$A$3,'Core Indicators'!HE62)</f>
        <v>80</v>
      </c>
      <c r="Q62" s="241">
        <f>_xlfn.DAYS(About!$A$3,'Core Indicators'!HM62)</f>
        <v>80</v>
      </c>
      <c r="R62" s="241">
        <f>_xlfn.DAYS(About!$A$3,'Core Indicators'!HU62)</f>
        <v>80</v>
      </c>
      <c r="S62" s="241">
        <f>_xlfn.DAYS(About!$A$3,'Core Indicators'!IC62)</f>
        <v>80</v>
      </c>
      <c r="T62" s="241">
        <f>_xlfn.DAYS(About!$A$3,'Core Indicators'!IK62)</f>
        <v>80</v>
      </c>
      <c r="U62" s="241">
        <f>_xlfn.DAYS(About!$A$3,'Core Indicators'!IS62)</f>
        <v>80</v>
      </c>
      <c r="V62" s="241">
        <f t="shared" si="1"/>
        <v>11.6</v>
      </c>
    </row>
    <row r="63" spans="1:22" x14ac:dyDescent="0.35">
      <c r="A63" s="240" t="str">
        <f>Lists!C:C</f>
        <v>KEN003</v>
      </c>
      <c r="B63" s="241">
        <f>_xlfn.DAYS(About!$A$3,'Core Indicators'!U63)</f>
        <v>4</v>
      </c>
      <c r="C63" s="241">
        <f>_xlfn.DAYS(About!$A$3,'Core Indicators'!AC63)</f>
        <v>4</v>
      </c>
      <c r="D63" s="241">
        <f>_xlfn.DAYS(About!$A$3,'Core Indicators'!AK63)</f>
        <v>4</v>
      </c>
      <c r="E63" s="241">
        <f>_xlfn.DAYS(About!$A$3,'Core Indicators'!AS63)</f>
        <v>4</v>
      </c>
      <c r="F63" s="241">
        <f>_xlfn.DAYS(About!$A$3,'Core Indicators'!BQ63)</f>
        <v>4</v>
      </c>
      <c r="G63" s="241">
        <f>_xlfn.DAYS(About!$A$3,'Core Indicators'!DM63)</f>
        <v>4</v>
      </c>
      <c r="H63" s="241">
        <f>_xlfn.DAYS(About!$A$3,'Core Indicators'!DU63)</f>
        <v>4</v>
      </c>
      <c r="I63" s="241">
        <f>_xlfn.DAYS(About!$A$3,'Core Indicators'!EC63)</f>
        <v>4</v>
      </c>
      <c r="J63" s="241">
        <f>_xlfn.DAYS(About!$A$3,'Core Indicators'!EK63)</f>
        <v>4</v>
      </c>
      <c r="K63" s="241">
        <f>_xlfn.DAYS(About!$A$3,'Core Indicators'!ES63)</f>
        <v>4</v>
      </c>
      <c r="L63" s="241">
        <f>_xlfn.DAYS(About!$A$3,'Core Indicators'!FI63)</f>
        <v>4</v>
      </c>
      <c r="M63" s="241">
        <f>_xlfn.DAYS(About!$A$3,'Core Indicators'!GG63)</f>
        <v>80</v>
      </c>
      <c r="N63" s="241">
        <f>_xlfn.DAYS(About!$A$3,'Core Indicators'!GO63)</f>
        <v>80</v>
      </c>
      <c r="O63" s="241">
        <f>_xlfn.DAYS(About!$A$3,'Core Indicators'!GW63)</f>
        <v>80</v>
      </c>
      <c r="P63" s="241">
        <f>_xlfn.DAYS(About!$A$3,'Core Indicators'!HE63)</f>
        <v>80</v>
      </c>
      <c r="Q63" s="241">
        <f>_xlfn.DAYS(About!$A$3,'Core Indicators'!HM63)</f>
        <v>80</v>
      </c>
      <c r="R63" s="241">
        <f>_xlfn.DAYS(About!$A$3,'Core Indicators'!HU63)</f>
        <v>80</v>
      </c>
      <c r="S63" s="241">
        <f>_xlfn.DAYS(About!$A$3,'Core Indicators'!IC63)</f>
        <v>80</v>
      </c>
      <c r="T63" s="241">
        <f>_xlfn.DAYS(About!$A$3,'Core Indicators'!IK63)</f>
        <v>80</v>
      </c>
      <c r="U63" s="241">
        <f>_xlfn.DAYS(About!$A$3,'Core Indicators'!IS63)</f>
        <v>80</v>
      </c>
      <c r="V63" s="241">
        <f t="shared" si="1"/>
        <v>11.6</v>
      </c>
    </row>
    <row r="64" spans="1:22" x14ac:dyDescent="0.35">
      <c r="A64" s="240" t="str">
        <f>Lists!C:C</f>
        <v>LBN002</v>
      </c>
      <c r="B64" s="241">
        <f>_xlfn.DAYS(About!$A$3,'Core Indicators'!U64)</f>
        <v>10</v>
      </c>
      <c r="C64" s="241">
        <f>_xlfn.DAYS(About!$A$3,'Core Indicators'!AC64)</f>
        <v>10</v>
      </c>
      <c r="D64" s="241">
        <f>_xlfn.DAYS(About!$A$3,'Core Indicators'!AK64)</f>
        <v>10</v>
      </c>
      <c r="E64" s="241">
        <f>_xlfn.DAYS(About!$A$3,'Core Indicators'!AS64)</f>
        <v>10</v>
      </c>
      <c r="F64" s="241">
        <f>_xlfn.DAYS(About!$A$3,'Core Indicators'!BQ64)</f>
        <v>10</v>
      </c>
      <c r="G64" s="241">
        <f>_xlfn.DAYS(About!$A$3,'Core Indicators'!DM64)</f>
        <v>10</v>
      </c>
      <c r="H64" s="241">
        <f>_xlfn.DAYS(About!$A$3,'Core Indicators'!DU64)</f>
        <v>10</v>
      </c>
      <c r="I64" s="241">
        <f>_xlfn.DAYS(About!$A$3,'Core Indicators'!EC64)</f>
        <v>10</v>
      </c>
      <c r="J64" s="241">
        <f>_xlfn.DAYS(About!$A$3,'Core Indicators'!EK64)</f>
        <v>10</v>
      </c>
      <c r="K64" s="241">
        <f>_xlfn.DAYS(About!$A$3,'Core Indicators'!ES64)</f>
        <v>10</v>
      </c>
      <c r="L64" s="241">
        <f>_xlfn.DAYS(About!$A$3,'Core Indicators'!FI64)</f>
        <v>10</v>
      </c>
      <c r="M64" s="241">
        <f>_xlfn.DAYS(About!$A$3,'Core Indicators'!GG64)</f>
        <v>75</v>
      </c>
      <c r="N64" s="241">
        <f>_xlfn.DAYS(About!$A$3,'Core Indicators'!GO64)</f>
        <v>75</v>
      </c>
      <c r="O64" s="241">
        <f>_xlfn.DAYS(About!$A$3,'Core Indicators'!GW64)</f>
        <v>75</v>
      </c>
      <c r="P64" s="241">
        <f>_xlfn.DAYS(About!$A$3,'Core Indicators'!HE64)</f>
        <v>75</v>
      </c>
      <c r="Q64" s="241">
        <f>_xlfn.DAYS(About!$A$3,'Core Indicators'!HM64)</f>
        <v>75</v>
      </c>
      <c r="R64" s="241">
        <f>_xlfn.DAYS(About!$A$3,'Core Indicators'!HU64)</f>
        <v>75</v>
      </c>
      <c r="S64" s="241">
        <f>_xlfn.DAYS(About!$A$3,'Core Indicators'!IC64)</f>
        <v>75</v>
      </c>
      <c r="T64" s="241">
        <f>_xlfn.DAYS(About!$A$3,'Core Indicators'!IK64)</f>
        <v>75</v>
      </c>
      <c r="U64" s="241">
        <f>_xlfn.DAYS(About!$A$3,'Core Indicators'!IS64)</f>
        <v>75</v>
      </c>
      <c r="V64" s="241">
        <f t="shared" si="1"/>
        <v>16.5</v>
      </c>
    </row>
    <row r="65" spans="1:22" x14ac:dyDescent="0.35">
      <c r="A65" s="240" t="str">
        <f>Lists!C:C</f>
        <v>LBN006</v>
      </c>
      <c r="B65" s="241">
        <f>_xlfn.DAYS(About!$A$3,'Core Indicators'!U65)</f>
        <v>10</v>
      </c>
      <c r="C65" s="241">
        <f>_xlfn.DAYS(About!$A$3,'Core Indicators'!AC65)</f>
        <v>10</v>
      </c>
      <c r="D65" s="241">
        <f>_xlfn.DAYS(About!$A$3,'Core Indicators'!AK65)</f>
        <v>10</v>
      </c>
      <c r="E65" s="241">
        <f>_xlfn.DAYS(About!$A$3,'Core Indicators'!AS65)</f>
        <v>10</v>
      </c>
      <c r="F65" s="241">
        <f>_xlfn.DAYS(About!$A$3,'Core Indicators'!BQ65)</f>
        <v>10</v>
      </c>
      <c r="G65" s="241">
        <f>_xlfn.DAYS(About!$A$3,'Core Indicators'!DM65)</f>
        <v>10</v>
      </c>
      <c r="H65" s="241">
        <f>_xlfn.DAYS(About!$A$3,'Core Indicators'!DU65)</f>
        <v>10</v>
      </c>
      <c r="I65" s="241">
        <f>_xlfn.DAYS(About!$A$3,'Core Indicators'!EC65)</f>
        <v>10</v>
      </c>
      <c r="J65" s="241">
        <f>_xlfn.DAYS(About!$A$3,'Core Indicators'!EK65)</f>
        <v>10</v>
      </c>
      <c r="K65" s="241">
        <f>_xlfn.DAYS(About!$A$3,'Core Indicators'!ES65)</f>
        <v>10</v>
      </c>
      <c r="L65" s="241">
        <f>_xlfn.DAYS(About!$A$3,'Core Indicators'!FI65)</f>
        <v>10</v>
      </c>
      <c r="M65" s="241">
        <f>_xlfn.DAYS(About!$A$3,'Core Indicators'!GG65)</f>
        <v>75</v>
      </c>
      <c r="N65" s="241">
        <f>_xlfn.DAYS(About!$A$3,'Core Indicators'!GO65)</f>
        <v>75</v>
      </c>
      <c r="O65" s="241">
        <f>_xlfn.DAYS(About!$A$3,'Core Indicators'!GW65)</f>
        <v>75</v>
      </c>
      <c r="P65" s="241">
        <f>_xlfn.DAYS(About!$A$3,'Core Indicators'!HE65)</f>
        <v>75</v>
      </c>
      <c r="Q65" s="241">
        <f>_xlfn.DAYS(About!$A$3,'Core Indicators'!HM65)</f>
        <v>75</v>
      </c>
      <c r="R65" s="241">
        <f>_xlfn.DAYS(About!$A$3,'Core Indicators'!HU65)</f>
        <v>75</v>
      </c>
      <c r="S65" s="241">
        <f>_xlfn.DAYS(About!$A$3,'Core Indicators'!IC65)</f>
        <v>75</v>
      </c>
      <c r="T65" s="241">
        <f>_xlfn.DAYS(About!$A$3,'Core Indicators'!IK65)</f>
        <v>75</v>
      </c>
      <c r="U65" s="241">
        <f>_xlfn.DAYS(About!$A$3,'Core Indicators'!IS65)</f>
        <v>75</v>
      </c>
      <c r="V65" s="241">
        <f t="shared" si="1"/>
        <v>16.5</v>
      </c>
    </row>
    <row r="66" spans="1:22" x14ac:dyDescent="0.35">
      <c r="A66" s="240" t="str">
        <f>Lists!C:C</f>
        <v>LBY001</v>
      </c>
      <c r="B66" s="241">
        <f>_xlfn.DAYS(About!$A$3,'Core Indicators'!U66)</f>
        <v>6</v>
      </c>
      <c r="C66" s="241">
        <f>_xlfn.DAYS(About!$A$3,'Core Indicators'!AC66)</f>
        <v>6</v>
      </c>
      <c r="D66" s="241">
        <f>_xlfn.DAYS(About!$A$3,'Core Indicators'!AK66)</f>
        <v>6</v>
      </c>
      <c r="E66" s="241">
        <f>_xlfn.DAYS(About!$A$3,'Core Indicators'!AS66)</f>
        <v>6</v>
      </c>
      <c r="F66" s="241">
        <f>_xlfn.DAYS(About!$A$3,'Core Indicators'!BQ66)</f>
        <v>6</v>
      </c>
      <c r="G66" s="241">
        <f>_xlfn.DAYS(About!$A$3,'Core Indicators'!DM66)</f>
        <v>6</v>
      </c>
      <c r="H66" s="241">
        <f>_xlfn.DAYS(About!$A$3,'Core Indicators'!DU66)</f>
        <v>6</v>
      </c>
      <c r="I66" s="241">
        <f>_xlfn.DAYS(About!$A$3,'Core Indicators'!EC66)</f>
        <v>6</v>
      </c>
      <c r="J66" s="241">
        <f>_xlfn.DAYS(About!$A$3,'Core Indicators'!EK66)</f>
        <v>6</v>
      </c>
      <c r="K66" s="241">
        <f>_xlfn.DAYS(About!$A$3,'Core Indicators'!ES66)</f>
        <v>6</v>
      </c>
      <c r="L66" s="241">
        <f>_xlfn.DAYS(About!$A$3,'Core Indicators'!FI66)</f>
        <v>6</v>
      </c>
      <c r="M66" s="241">
        <f>_xlfn.DAYS(About!$A$3,'Core Indicators'!GG66)</f>
        <v>18</v>
      </c>
      <c r="N66" s="241">
        <f>_xlfn.DAYS(About!$A$3,'Core Indicators'!GO66)</f>
        <v>18</v>
      </c>
      <c r="O66" s="241">
        <f>_xlfn.DAYS(About!$A$3,'Core Indicators'!GW66)</f>
        <v>18</v>
      </c>
      <c r="P66" s="241">
        <f>_xlfn.DAYS(About!$A$3,'Core Indicators'!HE66)</f>
        <v>18</v>
      </c>
      <c r="Q66" s="241">
        <f>_xlfn.DAYS(About!$A$3,'Core Indicators'!HM66)</f>
        <v>18</v>
      </c>
      <c r="R66" s="241">
        <f>_xlfn.DAYS(About!$A$3,'Core Indicators'!HU66)</f>
        <v>18</v>
      </c>
      <c r="S66" s="241">
        <f>_xlfn.DAYS(About!$A$3,'Core Indicators'!IC66)</f>
        <v>18</v>
      </c>
      <c r="T66" s="241">
        <f>_xlfn.DAYS(About!$A$3,'Core Indicators'!IK66)</f>
        <v>18</v>
      </c>
      <c r="U66" s="241">
        <f>_xlfn.DAYS(About!$A$3,'Core Indicators'!IS66)</f>
        <v>18</v>
      </c>
      <c r="V66" s="241">
        <f t="shared" si="1"/>
        <v>7.2</v>
      </c>
    </row>
    <row r="67" spans="1:22" x14ac:dyDescent="0.35">
      <c r="A67" s="240" t="str">
        <f>Lists!C:C</f>
        <v>LBY002</v>
      </c>
      <c r="B67" s="241">
        <f>_xlfn.DAYS(About!$A$3,'Core Indicators'!U67)</f>
        <v>6</v>
      </c>
      <c r="C67" s="241">
        <f>_xlfn.DAYS(About!$A$3,'Core Indicators'!AC67)</f>
        <v>6</v>
      </c>
      <c r="D67" s="241">
        <f>_xlfn.DAYS(About!$A$3,'Core Indicators'!AK67)</f>
        <v>6</v>
      </c>
      <c r="E67" s="241">
        <f>_xlfn.DAYS(About!$A$3,'Core Indicators'!AS67)</f>
        <v>6</v>
      </c>
      <c r="F67" s="241">
        <f>_xlfn.DAYS(About!$A$3,'Core Indicators'!BQ67)</f>
        <v>6</v>
      </c>
      <c r="G67" s="241">
        <f>_xlfn.DAYS(About!$A$3,'Core Indicators'!DM67)</f>
        <v>6</v>
      </c>
      <c r="H67" s="241">
        <f>_xlfn.DAYS(About!$A$3,'Core Indicators'!DU67)</f>
        <v>6</v>
      </c>
      <c r="I67" s="241">
        <f>_xlfn.DAYS(About!$A$3,'Core Indicators'!EC67)</f>
        <v>6</v>
      </c>
      <c r="J67" s="241">
        <f>_xlfn.DAYS(About!$A$3,'Core Indicators'!EK67)</f>
        <v>6</v>
      </c>
      <c r="K67" s="241">
        <f>_xlfn.DAYS(About!$A$3,'Core Indicators'!ES67)</f>
        <v>6</v>
      </c>
      <c r="L67" s="241">
        <f>_xlfn.DAYS(About!$A$3,'Core Indicators'!FI67)</f>
        <v>762</v>
      </c>
      <c r="M67" s="241">
        <f>_xlfn.DAYS(About!$A$3,'Core Indicators'!GG67)</f>
        <v>76</v>
      </c>
      <c r="N67" s="241">
        <f>_xlfn.DAYS(About!$A$3,'Core Indicators'!GO67)</f>
        <v>76</v>
      </c>
      <c r="O67" s="241">
        <f>_xlfn.DAYS(About!$A$3,'Core Indicators'!GW67)</f>
        <v>76</v>
      </c>
      <c r="P67" s="241">
        <f>_xlfn.DAYS(About!$A$3,'Core Indicators'!HE67)</f>
        <v>76</v>
      </c>
      <c r="Q67" s="241">
        <f>_xlfn.DAYS(About!$A$3,'Core Indicators'!HM67)</f>
        <v>76</v>
      </c>
      <c r="R67" s="241">
        <f>_xlfn.DAYS(About!$A$3,'Core Indicators'!HU67)</f>
        <v>76</v>
      </c>
      <c r="S67" s="241">
        <f>_xlfn.DAYS(About!$A$3,'Core Indicators'!IC67)</f>
        <v>76</v>
      </c>
      <c r="T67" s="241">
        <f>_xlfn.DAYS(About!$A$3,'Core Indicators'!IK67)</f>
        <v>76</v>
      </c>
      <c r="U67" s="241">
        <f>_xlfn.DAYS(About!$A$3,'Core Indicators'!IS67)</f>
        <v>76</v>
      </c>
      <c r="V67" s="241">
        <f t="shared" ref="V67:V98" si="2">AVERAGE(D67:M67)</f>
        <v>88.6</v>
      </c>
    </row>
    <row r="68" spans="1:22" x14ac:dyDescent="0.35">
      <c r="A68" s="240" t="str">
        <f>Lists!C:C</f>
        <v>LBY003</v>
      </c>
      <c r="B68" s="241">
        <f>_xlfn.DAYS(About!$A$3,'Core Indicators'!U68)</f>
        <v>6</v>
      </c>
      <c r="C68" s="241">
        <f>_xlfn.DAYS(About!$A$3,'Core Indicators'!AC68)</f>
        <v>6</v>
      </c>
      <c r="D68" s="241">
        <f>_xlfn.DAYS(About!$A$3,'Core Indicators'!AK68)</f>
        <v>6</v>
      </c>
      <c r="E68" s="241">
        <f>_xlfn.DAYS(About!$A$3,'Core Indicators'!AS68)</f>
        <v>6</v>
      </c>
      <c r="F68" s="241">
        <f>_xlfn.DAYS(About!$A$3,'Core Indicators'!BQ68)</f>
        <v>6</v>
      </c>
      <c r="G68" s="241">
        <f>_xlfn.DAYS(About!$A$3,'Core Indicators'!DM68)</f>
        <v>6</v>
      </c>
      <c r="H68" s="241">
        <f>_xlfn.DAYS(About!$A$3,'Core Indicators'!DU68)</f>
        <v>6</v>
      </c>
      <c r="I68" s="241">
        <f>_xlfn.DAYS(About!$A$3,'Core Indicators'!EC68)</f>
        <v>6</v>
      </c>
      <c r="J68" s="241">
        <f>_xlfn.DAYS(About!$A$3,'Core Indicators'!EK68)</f>
        <v>6</v>
      </c>
      <c r="K68" s="241">
        <f>_xlfn.DAYS(About!$A$3,'Core Indicators'!ES68)</f>
        <v>6</v>
      </c>
      <c r="L68" s="241">
        <f>_xlfn.DAYS(About!$A$3,'Core Indicators'!FI68)</f>
        <v>341</v>
      </c>
      <c r="M68" s="241">
        <f>_xlfn.DAYS(About!$A$3,'Core Indicators'!GG68)</f>
        <v>76</v>
      </c>
      <c r="N68" s="241">
        <f>_xlfn.DAYS(About!$A$3,'Core Indicators'!GO68)</f>
        <v>76</v>
      </c>
      <c r="O68" s="241">
        <f>_xlfn.DAYS(About!$A$3,'Core Indicators'!GW68)</f>
        <v>76</v>
      </c>
      <c r="P68" s="241">
        <f>_xlfn.DAYS(About!$A$3,'Core Indicators'!HE68)</f>
        <v>76</v>
      </c>
      <c r="Q68" s="241">
        <f>_xlfn.DAYS(About!$A$3,'Core Indicators'!HM68)</f>
        <v>76</v>
      </c>
      <c r="R68" s="241">
        <f>_xlfn.DAYS(About!$A$3,'Core Indicators'!HU68)</f>
        <v>76</v>
      </c>
      <c r="S68" s="241">
        <f>_xlfn.DAYS(About!$A$3,'Core Indicators'!IC68)</f>
        <v>76</v>
      </c>
      <c r="T68" s="241">
        <f>_xlfn.DAYS(About!$A$3,'Core Indicators'!IK68)</f>
        <v>76</v>
      </c>
      <c r="U68" s="241">
        <f>_xlfn.DAYS(About!$A$3,'Core Indicators'!IS68)</f>
        <v>76</v>
      </c>
      <c r="V68" s="241">
        <f t="shared" si="2"/>
        <v>46.5</v>
      </c>
    </row>
    <row r="69" spans="1:22" x14ac:dyDescent="0.35">
      <c r="A69" s="240" t="str">
        <f>Lists!C:C</f>
        <v>LBY004</v>
      </c>
      <c r="B69" s="241">
        <f>_xlfn.DAYS(About!$A$3,'Core Indicators'!U69)</f>
        <v>6</v>
      </c>
      <c r="C69" s="241">
        <f>_xlfn.DAYS(About!$A$3,'Core Indicators'!AC69)</f>
        <v>6</v>
      </c>
      <c r="D69" s="241">
        <f>_xlfn.DAYS(About!$A$3,'Core Indicators'!AK69)</f>
        <v>6</v>
      </c>
      <c r="E69" s="241">
        <f>_xlfn.DAYS(About!$A$3,'Core Indicators'!AS69)</f>
        <v>6</v>
      </c>
      <c r="F69" s="241">
        <f>_xlfn.DAYS(About!$A$3,'Core Indicators'!BQ69)</f>
        <v>6</v>
      </c>
      <c r="G69" s="241">
        <f>_xlfn.DAYS(About!$A$3,'Core Indicators'!DM69)</f>
        <v>6</v>
      </c>
      <c r="H69" s="241">
        <f>_xlfn.DAYS(About!$A$3,'Core Indicators'!DU69)</f>
        <v>6</v>
      </c>
      <c r="I69" s="241">
        <f>_xlfn.DAYS(About!$A$3,'Core Indicators'!EC69)</f>
        <v>6</v>
      </c>
      <c r="J69" s="241">
        <f>_xlfn.DAYS(About!$A$3,'Core Indicators'!EK69)</f>
        <v>6</v>
      </c>
      <c r="K69" s="241">
        <f>_xlfn.DAYS(About!$A$3,'Core Indicators'!ES69)</f>
        <v>6</v>
      </c>
      <c r="L69" s="241">
        <f>_xlfn.DAYS(About!$A$3,'Core Indicators'!FI69)</f>
        <v>6</v>
      </c>
      <c r="M69" s="241">
        <f>_xlfn.DAYS(About!$A$3,'Core Indicators'!GG69)</f>
        <v>19</v>
      </c>
      <c r="N69" s="241">
        <f>_xlfn.DAYS(About!$A$3,'Core Indicators'!GO69)</f>
        <v>19</v>
      </c>
      <c r="O69" s="241">
        <f>_xlfn.DAYS(About!$A$3,'Core Indicators'!GW69)</f>
        <v>19</v>
      </c>
      <c r="P69" s="241">
        <f>_xlfn.DAYS(About!$A$3,'Core Indicators'!HE69)</f>
        <v>19</v>
      </c>
      <c r="Q69" s="241">
        <f>_xlfn.DAYS(About!$A$3,'Core Indicators'!HM69)</f>
        <v>19</v>
      </c>
      <c r="R69" s="241">
        <f>_xlfn.DAYS(About!$A$3,'Core Indicators'!HU69)</f>
        <v>19</v>
      </c>
      <c r="S69" s="241">
        <f>_xlfn.DAYS(About!$A$3,'Core Indicators'!IC69)</f>
        <v>19</v>
      </c>
      <c r="T69" s="241">
        <f>_xlfn.DAYS(About!$A$3,'Core Indicators'!IK69)</f>
        <v>19</v>
      </c>
      <c r="U69" s="241">
        <f>_xlfn.DAYS(About!$A$3,'Core Indicators'!IS69)</f>
        <v>19</v>
      </c>
      <c r="V69" s="241">
        <f t="shared" si="2"/>
        <v>7.3</v>
      </c>
    </row>
    <row r="70" spans="1:22" x14ac:dyDescent="0.35">
      <c r="A70" s="240" t="str">
        <f>Lists!C:C</f>
        <v>LKA004</v>
      </c>
      <c r="B70" s="241">
        <f>_xlfn.DAYS(About!$A$3,'Core Indicators'!U70)</f>
        <v>6</v>
      </c>
      <c r="C70" s="241">
        <f>_xlfn.DAYS(About!$A$3,'Core Indicators'!AC70)</f>
        <v>6</v>
      </c>
      <c r="D70" s="241">
        <f>_xlfn.DAYS(About!$A$3,'Core Indicators'!AK70)</f>
        <v>6</v>
      </c>
      <c r="E70" s="241">
        <f>_xlfn.DAYS(About!$A$3,'Core Indicators'!AS70)</f>
        <v>6</v>
      </c>
      <c r="F70" s="241">
        <f>_xlfn.DAYS(About!$A$3,'Core Indicators'!BQ70)</f>
        <v>6</v>
      </c>
      <c r="G70" s="241">
        <f>_xlfn.DAYS(About!$A$3,'Core Indicators'!DM70)</f>
        <v>6</v>
      </c>
      <c r="H70" s="241">
        <f>_xlfn.DAYS(About!$A$3,'Core Indicators'!DU70)</f>
        <v>6</v>
      </c>
      <c r="I70" s="241">
        <f>_xlfn.DAYS(About!$A$3,'Core Indicators'!EC70)</f>
        <v>6</v>
      </c>
      <c r="J70" s="241">
        <f>_xlfn.DAYS(About!$A$3,'Core Indicators'!EK70)</f>
        <v>6</v>
      </c>
      <c r="K70" s="241">
        <f>_xlfn.DAYS(About!$A$3,'Core Indicators'!ES70)</f>
        <v>6</v>
      </c>
      <c r="L70" s="241">
        <f>_xlfn.DAYS(About!$A$3,'Core Indicators'!FI70)</f>
        <v>6</v>
      </c>
      <c r="M70" s="241">
        <f>_xlfn.DAYS(About!$A$3,'Core Indicators'!GG70)</f>
        <v>75</v>
      </c>
      <c r="N70" s="241">
        <f>_xlfn.DAYS(About!$A$3,'Core Indicators'!GO70)</f>
        <v>75</v>
      </c>
      <c r="O70" s="241">
        <f>_xlfn.DAYS(About!$A$3,'Core Indicators'!GW70)</f>
        <v>75</v>
      </c>
      <c r="P70" s="241">
        <f>_xlfn.DAYS(About!$A$3,'Core Indicators'!HE70)</f>
        <v>75</v>
      </c>
      <c r="Q70" s="241">
        <f>_xlfn.DAYS(About!$A$3,'Core Indicators'!HM70)</f>
        <v>75</v>
      </c>
      <c r="R70" s="241">
        <f>_xlfn.DAYS(About!$A$3,'Core Indicators'!HU70)</f>
        <v>75</v>
      </c>
      <c r="S70" s="241">
        <f>_xlfn.DAYS(About!$A$3,'Core Indicators'!IC70)</f>
        <v>75</v>
      </c>
      <c r="T70" s="241">
        <f>_xlfn.DAYS(About!$A$3,'Core Indicators'!IK70)</f>
        <v>75</v>
      </c>
      <c r="U70" s="241">
        <f>_xlfn.DAYS(About!$A$3,'Core Indicators'!IS70)</f>
        <v>75</v>
      </c>
      <c r="V70" s="241">
        <f t="shared" si="2"/>
        <v>12.9</v>
      </c>
    </row>
    <row r="71" spans="1:22" x14ac:dyDescent="0.35">
      <c r="A71" s="240" t="str">
        <f>Lists!C:C</f>
        <v>LSO004</v>
      </c>
      <c r="B71" s="241">
        <f>_xlfn.DAYS(About!$A$3,'Core Indicators'!U71)</f>
        <v>5</v>
      </c>
      <c r="C71" s="241">
        <f>_xlfn.DAYS(About!$A$3,'Core Indicators'!AC71)</f>
        <v>5</v>
      </c>
      <c r="D71" s="241">
        <f>_xlfn.DAYS(About!$A$3,'Core Indicators'!AK71)</f>
        <v>5</v>
      </c>
      <c r="E71" s="241">
        <f>_xlfn.DAYS(About!$A$3,'Core Indicators'!AS71)</f>
        <v>5</v>
      </c>
      <c r="F71" s="241">
        <f>_xlfn.DAYS(About!$A$3,'Core Indicators'!BQ71)</f>
        <v>5</v>
      </c>
      <c r="G71" s="241">
        <f>_xlfn.DAYS(About!$A$3,'Core Indicators'!DM71)</f>
        <v>5</v>
      </c>
      <c r="H71" s="241">
        <f>_xlfn.DAYS(About!$A$3,'Core Indicators'!DU71)</f>
        <v>5</v>
      </c>
      <c r="I71" s="241">
        <f>_xlfn.DAYS(About!$A$3,'Core Indicators'!EC71)</f>
        <v>5</v>
      </c>
      <c r="J71" s="241">
        <f>_xlfn.DAYS(About!$A$3,'Core Indicators'!EK71)</f>
        <v>5</v>
      </c>
      <c r="K71" s="241">
        <f>_xlfn.DAYS(About!$A$3,'Core Indicators'!ES71)</f>
        <v>5</v>
      </c>
      <c r="L71" s="241">
        <f>_xlfn.DAYS(About!$A$3,'Core Indicators'!FI71)</f>
        <v>5</v>
      </c>
      <c r="M71" s="241">
        <f>_xlfn.DAYS(About!$A$3,'Core Indicators'!GG71)</f>
        <v>5</v>
      </c>
      <c r="N71" s="241">
        <f>_xlfn.DAYS(About!$A$3,'Core Indicators'!GO71)</f>
        <v>5</v>
      </c>
      <c r="O71" s="241">
        <f>_xlfn.DAYS(About!$A$3,'Core Indicators'!GW71)</f>
        <v>5</v>
      </c>
      <c r="P71" s="241">
        <f>_xlfn.DAYS(About!$A$3,'Core Indicators'!HE71)</f>
        <v>5</v>
      </c>
      <c r="Q71" s="241">
        <f>_xlfn.DAYS(About!$A$3,'Core Indicators'!HM71)</f>
        <v>5</v>
      </c>
      <c r="R71" s="241">
        <f>_xlfn.DAYS(About!$A$3,'Core Indicators'!HU71)</f>
        <v>5</v>
      </c>
      <c r="S71" s="241">
        <f>_xlfn.DAYS(About!$A$3,'Core Indicators'!IC71)</f>
        <v>5</v>
      </c>
      <c r="T71" s="241">
        <f>_xlfn.DAYS(About!$A$3,'Core Indicators'!IK71)</f>
        <v>5</v>
      </c>
      <c r="U71" s="241">
        <f>_xlfn.DAYS(About!$A$3,'Core Indicators'!IS71)</f>
        <v>5</v>
      </c>
      <c r="V71" s="241">
        <f t="shared" si="2"/>
        <v>5</v>
      </c>
    </row>
    <row r="72" spans="1:22" x14ac:dyDescent="0.35">
      <c r="A72" s="240" t="str">
        <f>Lists!C:C</f>
        <v>LTU002</v>
      </c>
      <c r="B72" s="241">
        <f>_xlfn.DAYS(About!$A$3,'Core Indicators'!U72)</f>
        <v>9</v>
      </c>
      <c r="C72" s="241">
        <f>_xlfn.DAYS(About!$A$3,'Core Indicators'!AC72)</f>
        <v>9</v>
      </c>
      <c r="D72" s="241">
        <f>_xlfn.DAYS(About!$A$3,'Core Indicators'!AK72)</f>
        <v>9</v>
      </c>
      <c r="E72" s="241">
        <f>_xlfn.DAYS(About!$A$3,'Core Indicators'!AS72)</f>
        <v>9</v>
      </c>
      <c r="F72" s="241">
        <f>_xlfn.DAYS(About!$A$3,'Core Indicators'!BQ72)</f>
        <v>9</v>
      </c>
      <c r="G72" s="241">
        <f>_xlfn.DAYS(About!$A$3,'Core Indicators'!DM72)</f>
        <v>9</v>
      </c>
      <c r="H72" s="241">
        <f>_xlfn.DAYS(About!$A$3,'Core Indicators'!DU72)</f>
        <v>9</v>
      </c>
      <c r="I72" s="241">
        <f>_xlfn.DAYS(About!$A$3,'Core Indicators'!EC72)</f>
        <v>9</v>
      </c>
      <c r="J72" s="241">
        <f>_xlfn.DAYS(About!$A$3,'Core Indicators'!EK72)</f>
        <v>9</v>
      </c>
      <c r="K72" s="241">
        <f>_xlfn.DAYS(About!$A$3,'Core Indicators'!ES72)</f>
        <v>9</v>
      </c>
      <c r="L72" s="241">
        <f>_xlfn.DAYS(About!$A$3,'Core Indicators'!FI72)</f>
        <v>9</v>
      </c>
      <c r="M72" s="241">
        <f>_xlfn.DAYS(About!$A$3,'Core Indicators'!GG72)</f>
        <v>74</v>
      </c>
      <c r="N72" s="241">
        <f>_xlfn.DAYS(About!$A$3,'Core Indicators'!GO72)</f>
        <v>74</v>
      </c>
      <c r="O72" s="241">
        <f>_xlfn.DAYS(About!$A$3,'Core Indicators'!GW72)</f>
        <v>74</v>
      </c>
      <c r="P72" s="241">
        <f>_xlfn.DAYS(About!$A$3,'Core Indicators'!HE72)</f>
        <v>74</v>
      </c>
      <c r="Q72" s="241">
        <f>_xlfn.DAYS(About!$A$3,'Core Indicators'!HM72)</f>
        <v>74</v>
      </c>
      <c r="R72" s="241">
        <f>_xlfn.DAYS(About!$A$3,'Core Indicators'!HU72)</f>
        <v>74</v>
      </c>
      <c r="S72" s="241">
        <f>_xlfn.DAYS(About!$A$3,'Core Indicators'!IC72)</f>
        <v>74</v>
      </c>
      <c r="T72" s="241">
        <f>_xlfn.DAYS(About!$A$3,'Core Indicators'!IK72)</f>
        <v>74</v>
      </c>
      <c r="U72" s="241">
        <f>_xlfn.DAYS(About!$A$3,'Core Indicators'!IS72)</f>
        <v>74</v>
      </c>
      <c r="V72" s="241">
        <f t="shared" si="2"/>
        <v>15.5</v>
      </c>
    </row>
    <row r="73" spans="1:22" x14ac:dyDescent="0.35">
      <c r="A73" s="240" t="str">
        <f>Lists!C:C</f>
        <v>LVA002</v>
      </c>
      <c r="B73" s="241">
        <f>_xlfn.DAYS(About!$A$3,'Core Indicators'!U73)</f>
        <v>9</v>
      </c>
      <c r="C73" s="241">
        <f>_xlfn.DAYS(About!$A$3,'Core Indicators'!AC73)</f>
        <v>9</v>
      </c>
      <c r="D73" s="241">
        <f>_xlfn.DAYS(About!$A$3,'Core Indicators'!AK73)</f>
        <v>9</v>
      </c>
      <c r="E73" s="241">
        <f>_xlfn.DAYS(About!$A$3,'Core Indicators'!AS73)</f>
        <v>9</v>
      </c>
      <c r="F73" s="241">
        <f>_xlfn.DAYS(About!$A$3,'Core Indicators'!BQ73)</f>
        <v>9</v>
      </c>
      <c r="G73" s="241">
        <f>_xlfn.DAYS(About!$A$3,'Core Indicators'!DM73)</f>
        <v>9</v>
      </c>
      <c r="H73" s="241">
        <f>_xlfn.DAYS(About!$A$3,'Core Indicators'!DU73)</f>
        <v>9</v>
      </c>
      <c r="I73" s="241">
        <f>_xlfn.DAYS(About!$A$3,'Core Indicators'!EC73)</f>
        <v>9</v>
      </c>
      <c r="J73" s="241">
        <f>_xlfn.DAYS(About!$A$3,'Core Indicators'!EK73)</f>
        <v>9</v>
      </c>
      <c r="K73" s="241">
        <f>_xlfn.DAYS(About!$A$3,'Core Indicators'!ES73)</f>
        <v>9</v>
      </c>
      <c r="L73" s="241">
        <f>_xlfn.DAYS(About!$A$3,'Core Indicators'!FI73)</f>
        <v>9</v>
      </c>
      <c r="M73" s="241">
        <f>_xlfn.DAYS(About!$A$3,'Core Indicators'!GG73)</f>
        <v>74</v>
      </c>
      <c r="N73" s="241">
        <f>_xlfn.DAYS(About!$A$3,'Core Indicators'!GO73)</f>
        <v>74</v>
      </c>
      <c r="O73" s="241">
        <f>_xlfn.DAYS(About!$A$3,'Core Indicators'!GW73)</f>
        <v>74</v>
      </c>
      <c r="P73" s="241">
        <f>_xlfn.DAYS(About!$A$3,'Core Indicators'!HE73)</f>
        <v>74</v>
      </c>
      <c r="Q73" s="241">
        <f>_xlfn.DAYS(About!$A$3,'Core Indicators'!HM73)</f>
        <v>74</v>
      </c>
      <c r="R73" s="241">
        <f>_xlfn.DAYS(About!$A$3,'Core Indicators'!HU73)</f>
        <v>74</v>
      </c>
      <c r="S73" s="241">
        <f>_xlfn.DAYS(About!$A$3,'Core Indicators'!IC73)</f>
        <v>74</v>
      </c>
      <c r="T73" s="241">
        <f>_xlfn.DAYS(About!$A$3,'Core Indicators'!IK73)</f>
        <v>74</v>
      </c>
      <c r="U73" s="241">
        <f>_xlfn.DAYS(About!$A$3,'Core Indicators'!IS73)</f>
        <v>74</v>
      </c>
      <c r="V73" s="241">
        <f t="shared" si="2"/>
        <v>15.5</v>
      </c>
    </row>
    <row r="74" spans="1:22" x14ac:dyDescent="0.35">
      <c r="A74" s="240" t="str">
        <f>Lists!C:C</f>
        <v>MAR001</v>
      </c>
      <c r="B74" s="241">
        <f>_xlfn.DAYS(About!$A$3,'Core Indicators'!U74)</f>
        <v>340</v>
      </c>
      <c r="C74" s="241">
        <f>_xlfn.DAYS(About!$A$3,'Core Indicators'!AC74)</f>
        <v>5</v>
      </c>
      <c r="D74" s="241">
        <f>_xlfn.DAYS(About!$A$3,'Core Indicators'!AK74)</f>
        <v>5</v>
      </c>
      <c r="E74" s="241">
        <f>_xlfn.DAYS(About!$A$3,'Core Indicators'!AS74)</f>
        <v>5</v>
      </c>
      <c r="F74" s="241">
        <f>_xlfn.DAYS(About!$A$3,'Core Indicators'!BQ74)</f>
        <v>5</v>
      </c>
      <c r="G74" s="241">
        <f>_xlfn.DAYS(About!$A$3,'Core Indicators'!DM74)</f>
        <v>5</v>
      </c>
      <c r="H74" s="241">
        <f>_xlfn.DAYS(About!$A$3,'Core Indicators'!DU74)</f>
        <v>5</v>
      </c>
      <c r="I74" s="241">
        <f>_xlfn.DAYS(About!$A$3,'Core Indicators'!EC74)</f>
        <v>5</v>
      </c>
      <c r="J74" s="241">
        <f>_xlfn.DAYS(About!$A$3,'Core Indicators'!EK74)</f>
        <v>5</v>
      </c>
      <c r="K74" s="241">
        <f>_xlfn.DAYS(About!$A$3,'Core Indicators'!ES74)</f>
        <v>5</v>
      </c>
      <c r="L74" s="241">
        <f>_xlfn.DAYS(About!$A$3,'Core Indicators'!FI74)</f>
        <v>340</v>
      </c>
      <c r="M74" s="241">
        <f>_xlfn.DAYS(About!$A$3,'Core Indicators'!GG74)</f>
        <v>82</v>
      </c>
      <c r="N74" s="241">
        <f>_xlfn.DAYS(About!$A$3,'Core Indicators'!GO74)</f>
        <v>82</v>
      </c>
      <c r="O74" s="241">
        <f>_xlfn.DAYS(About!$A$3,'Core Indicators'!GW74)</f>
        <v>82</v>
      </c>
      <c r="P74" s="241">
        <f>_xlfn.DAYS(About!$A$3,'Core Indicators'!HE74)</f>
        <v>82</v>
      </c>
      <c r="Q74" s="241">
        <f>_xlfn.DAYS(About!$A$3,'Core Indicators'!HM74)</f>
        <v>82</v>
      </c>
      <c r="R74" s="241">
        <f>_xlfn.DAYS(About!$A$3,'Core Indicators'!HU74)</f>
        <v>82</v>
      </c>
      <c r="S74" s="241">
        <f>_xlfn.DAYS(About!$A$3,'Core Indicators'!IC74)</f>
        <v>82</v>
      </c>
      <c r="T74" s="241">
        <f>_xlfn.DAYS(About!$A$3,'Core Indicators'!IK74)</f>
        <v>82</v>
      </c>
      <c r="U74" s="241">
        <f>_xlfn.DAYS(About!$A$3,'Core Indicators'!IS74)</f>
        <v>82</v>
      </c>
      <c r="V74" s="241">
        <f t="shared" si="2"/>
        <v>46.2</v>
      </c>
    </row>
    <row r="75" spans="1:22" x14ac:dyDescent="0.35">
      <c r="A75" s="240" t="str">
        <f>Lists!C:C</f>
        <v>MAR002</v>
      </c>
      <c r="B75" s="241">
        <f>_xlfn.DAYS(About!$A$3,'Core Indicators'!U75)</f>
        <v>762</v>
      </c>
      <c r="C75" s="241">
        <f>_xlfn.DAYS(About!$A$3,'Core Indicators'!AC75)</f>
        <v>5</v>
      </c>
      <c r="D75" s="241">
        <f>_xlfn.DAYS(About!$A$3,'Core Indicators'!AK75)</f>
        <v>5</v>
      </c>
      <c r="E75" s="241">
        <f>_xlfn.DAYS(About!$A$3,'Core Indicators'!AS75)</f>
        <v>5</v>
      </c>
      <c r="F75" s="241">
        <f>_xlfn.DAYS(About!$A$3,'Core Indicators'!BQ75)</f>
        <v>5</v>
      </c>
      <c r="G75" s="241">
        <f>_xlfn.DAYS(About!$A$3,'Core Indicators'!DM75)</f>
        <v>5</v>
      </c>
      <c r="H75" s="241">
        <f>_xlfn.DAYS(About!$A$3,'Core Indicators'!DU75)</f>
        <v>5</v>
      </c>
      <c r="I75" s="241">
        <f>_xlfn.DAYS(About!$A$3,'Core Indicators'!EC75)</f>
        <v>5</v>
      </c>
      <c r="J75" s="241">
        <f>_xlfn.DAYS(About!$A$3,'Core Indicators'!EK75)</f>
        <v>5</v>
      </c>
      <c r="K75" s="241">
        <f>_xlfn.DAYS(About!$A$3,'Core Indicators'!ES75)</f>
        <v>5</v>
      </c>
      <c r="L75" s="241">
        <f>_xlfn.DAYS(About!$A$3,'Core Indicators'!FI75)</f>
        <v>762</v>
      </c>
      <c r="M75" s="241">
        <f>_xlfn.DAYS(About!$A$3,'Core Indicators'!GG75)</f>
        <v>82</v>
      </c>
      <c r="N75" s="241">
        <f>_xlfn.DAYS(About!$A$3,'Core Indicators'!GO75)</f>
        <v>82</v>
      </c>
      <c r="O75" s="241">
        <f>_xlfn.DAYS(About!$A$3,'Core Indicators'!GW75)</f>
        <v>82</v>
      </c>
      <c r="P75" s="241">
        <f>_xlfn.DAYS(About!$A$3,'Core Indicators'!HE75)</f>
        <v>82</v>
      </c>
      <c r="Q75" s="241">
        <f>_xlfn.DAYS(About!$A$3,'Core Indicators'!HM75)</f>
        <v>82</v>
      </c>
      <c r="R75" s="241">
        <f>_xlfn.DAYS(About!$A$3,'Core Indicators'!HU75)</f>
        <v>82</v>
      </c>
      <c r="S75" s="241">
        <f>_xlfn.DAYS(About!$A$3,'Core Indicators'!IC75)</f>
        <v>82</v>
      </c>
      <c r="T75" s="241">
        <f>_xlfn.DAYS(About!$A$3,'Core Indicators'!IK75)</f>
        <v>82</v>
      </c>
      <c r="U75" s="241">
        <f>_xlfn.DAYS(About!$A$3,'Core Indicators'!IS75)</f>
        <v>82</v>
      </c>
      <c r="V75" s="241">
        <f t="shared" si="2"/>
        <v>88.4</v>
      </c>
    </row>
    <row r="76" spans="1:22" x14ac:dyDescent="0.35">
      <c r="A76" s="240" t="str">
        <f>Lists!C:C</f>
        <v>MAR003</v>
      </c>
      <c r="B76" s="241">
        <f>_xlfn.DAYS(About!$A$3,'Core Indicators'!U76)</f>
        <v>184</v>
      </c>
      <c r="C76" s="241">
        <f>_xlfn.DAYS(About!$A$3,'Core Indicators'!AC76)</f>
        <v>5</v>
      </c>
      <c r="D76" s="241">
        <f>_xlfn.DAYS(About!$A$3,'Core Indicators'!AK76)</f>
        <v>5</v>
      </c>
      <c r="E76" s="241">
        <f>_xlfn.DAYS(About!$A$3,'Core Indicators'!AS76)</f>
        <v>5</v>
      </c>
      <c r="F76" s="241">
        <f>_xlfn.DAYS(About!$A$3,'Core Indicators'!BQ76)</f>
        <v>5</v>
      </c>
      <c r="G76" s="241">
        <f>_xlfn.DAYS(About!$A$3,'Core Indicators'!DM76)</f>
        <v>5</v>
      </c>
      <c r="H76" s="241">
        <f>_xlfn.DAYS(About!$A$3,'Core Indicators'!DU76)</f>
        <v>5</v>
      </c>
      <c r="I76" s="241">
        <f>_xlfn.DAYS(About!$A$3,'Core Indicators'!EC76)</f>
        <v>5</v>
      </c>
      <c r="J76" s="241">
        <f>_xlfn.DAYS(About!$A$3,'Core Indicators'!EK76)</f>
        <v>5</v>
      </c>
      <c r="K76" s="241">
        <f>_xlfn.DAYS(About!$A$3,'Core Indicators'!ES76)</f>
        <v>5</v>
      </c>
      <c r="L76" s="241">
        <f>_xlfn.DAYS(About!$A$3,'Core Indicators'!FI76)</f>
        <v>340</v>
      </c>
      <c r="M76" s="241">
        <f>_xlfn.DAYS(About!$A$3,'Core Indicators'!GG76)</f>
        <v>82</v>
      </c>
      <c r="N76" s="241">
        <f>_xlfn.DAYS(About!$A$3,'Core Indicators'!GO76)</f>
        <v>82</v>
      </c>
      <c r="O76" s="241">
        <f>_xlfn.DAYS(About!$A$3,'Core Indicators'!GW76)</f>
        <v>82</v>
      </c>
      <c r="P76" s="241">
        <f>_xlfn.DAYS(About!$A$3,'Core Indicators'!HE76)</f>
        <v>82</v>
      </c>
      <c r="Q76" s="241">
        <f>_xlfn.DAYS(About!$A$3,'Core Indicators'!HM76)</f>
        <v>82</v>
      </c>
      <c r="R76" s="241">
        <f>_xlfn.DAYS(About!$A$3,'Core Indicators'!HU76)</f>
        <v>82</v>
      </c>
      <c r="S76" s="241">
        <f>_xlfn.DAYS(About!$A$3,'Core Indicators'!IC76)</f>
        <v>82</v>
      </c>
      <c r="T76" s="241">
        <f>_xlfn.DAYS(About!$A$3,'Core Indicators'!IK76)</f>
        <v>82</v>
      </c>
      <c r="U76" s="241">
        <f>_xlfn.DAYS(About!$A$3,'Core Indicators'!IS76)</f>
        <v>82</v>
      </c>
      <c r="V76" s="241">
        <f t="shared" si="2"/>
        <v>46.2</v>
      </c>
    </row>
    <row r="77" spans="1:22" x14ac:dyDescent="0.35">
      <c r="A77" s="240" t="str">
        <f>Lists!C:C</f>
        <v>MDA002</v>
      </c>
      <c r="B77" s="241">
        <f>_xlfn.DAYS(About!$A$3,'Core Indicators'!U77)</f>
        <v>9</v>
      </c>
      <c r="C77" s="241">
        <f>_xlfn.DAYS(About!$A$3,'Core Indicators'!AC77)</f>
        <v>9</v>
      </c>
      <c r="D77" s="241">
        <f>_xlfn.DAYS(About!$A$3,'Core Indicators'!AK77)</f>
        <v>9</v>
      </c>
      <c r="E77" s="241">
        <f>_xlfn.DAYS(About!$A$3,'Core Indicators'!AS77)</f>
        <v>9</v>
      </c>
      <c r="F77" s="241">
        <f>_xlfn.DAYS(About!$A$3,'Core Indicators'!BQ77)</f>
        <v>9</v>
      </c>
      <c r="G77" s="241">
        <f>_xlfn.DAYS(About!$A$3,'Core Indicators'!DM77)</f>
        <v>9</v>
      </c>
      <c r="H77" s="241">
        <f>_xlfn.DAYS(About!$A$3,'Core Indicators'!DU77)</f>
        <v>9</v>
      </c>
      <c r="I77" s="241">
        <f>_xlfn.DAYS(About!$A$3,'Core Indicators'!EC77)</f>
        <v>9</v>
      </c>
      <c r="J77" s="241">
        <f>_xlfn.DAYS(About!$A$3,'Core Indicators'!EK77)</f>
        <v>9</v>
      </c>
      <c r="K77" s="241">
        <f>_xlfn.DAYS(About!$A$3,'Core Indicators'!ES77)</f>
        <v>9</v>
      </c>
      <c r="L77" s="241">
        <f>_xlfn.DAYS(About!$A$3,'Core Indicators'!FI77)</f>
        <v>9</v>
      </c>
      <c r="M77" s="241">
        <f>_xlfn.DAYS(About!$A$3,'Core Indicators'!GG77)</f>
        <v>74</v>
      </c>
      <c r="N77" s="241">
        <f>_xlfn.DAYS(About!$A$3,'Core Indicators'!GO77)</f>
        <v>74</v>
      </c>
      <c r="O77" s="241">
        <f>_xlfn.DAYS(About!$A$3,'Core Indicators'!GW77)</f>
        <v>74</v>
      </c>
      <c r="P77" s="241">
        <f>_xlfn.DAYS(About!$A$3,'Core Indicators'!HE77)</f>
        <v>74</v>
      </c>
      <c r="Q77" s="241">
        <f>_xlfn.DAYS(About!$A$3,'Core Indicators'!HM77)</f>
        <v>74</v>
      </c>
      <c r="R77" s="241">
        <f>_xlfn.DAYS(About!$A$3,'Core Indicators'!HU77)</f>
        <v>74</v>
      </c>
      <c r="S77" s="241">
        <f>_xlfn.DAYS(About!$A$3,'Core Indicators'!IC77)</f>
        <v>74</v>
      </c>
      <c r="T77" s="241">
        <f>_xlfn.DAYS(About!$A$3,'Core Indicators'!IK77)</f>
        <v>74</v>
      </c>
      <c r="U77" s="241">
        <f>_xlfn.DAYS(About!$A$3,'Core Indicators'!IS77)</f>
        <v>74</v>
      </c>
      <c r="V77" s="241">
        <f t="shared" si="2"/>
        <v>15.5</v>
      </c>
    </row>
    <row r="78" spans="1:22" x14ac:dyDescent="0.35">
      <c r="A78" s="240" t="str">
        <f>Lists!C:C</f>
        <v>MDG001</v>
      </c>
      <c r="B78" s="241">
        <f>_xlfn.DAYS(About!$A$3,'Core Indicators'!U78)</f>
        <v>7</v>
      </c>
      <c r="C78" s="241">
        <f>_xlfn.DAYS(About!$A$3,'Core Indicators'!AC78)</f>
        <v>7</v>
      </c>
      <c r="D78" s="241">
        <f>_xlfn.DAYS(About!$A$3,'Core Indicators'!AK78)</f>
        <v>7</v>
      </c>
      <c r="E78" s="241">
        <f>_xlfn.DAYS(About!$A$3,'Core Indicators'!AS78)</f>
        <v>7</v>
      </c>
      <c r="F78" s="241">
        <f>_xlfn.DAYS(About!$A$3,'Core Indicators'!BQ78)</f>
        <v>7</v>
      </c>
      <c r="G78" s="241">
        <f>_xlfn.DAYS(About!$A$3,'Core Indicators'!DM78)</f>
        <v>7</v>
      </c>
      <c r="H78" s="241">
        <f>_xlfn.DAYS(About!$A$3,'Core Indicators'!DU78)</f>
        <v>7</v>
      </c>
      <c r="I78" s="241">
        <f>_xlfn.DAYS(About!$A$3,'Core Indicators'!EC78)</f>
        <v>7</v>
      </c>
      <c r="J78" s="241">
        <f>_xlfn.DAYS(About!$A$3,'Core Indicators'!EK78)</f>
        <v>7</v>
      </c>
      <c r="K78" s="241">
        <f>_xlfn.DAYS(About!$A$3,'Core Indicators'!ES78)</f>
        <v>7</v>
      </c>
      <c r="L78" s="241">
        <f>_xlfn.DAYS(About!$A$3,'Core Indicators'!FI78)</f>
        <v>92</v>
      </c>
      <c r="M78" s="241">
        <f>_xlfn.DAYS(About!$A$3,'Core Indicators'!GG78)</f>
        <v>80</v>
      </c>
      <c r="N78" s="241">
        <f>_xlfn.DAYS(About!$A$3,'Core Indicators'!GO78)</f>
        <v>80</v>
      </c>
      <c r="O78" s="241">
        <f>_xlfn.DAYS(About!$A$3,'Core Indicators'!GW78)</f>
        <v>80</v>
      </c>
      <c r="P78" s="241">
        <f>_xlfn.DAYS(About!$A$3,'Core Indicators'!HE78)</f>
        <v>80</v>
      </c>
      <c r="Q78" s="241">
        <f>_xlfn.DAYS(About!$A$3,'Core Indicators'!HM78)</f>
        <v>80</v>
      </c>
      <c r="R78" s="241">
        <f>_xlfn.DAYS(About!$A$3,'Core Indicators'!HU78)</f>
        <v>80</v>
      </c>
      <c r="S78" s="241">
        <f>_xlfn.DAYS(About!$A$3,'Core Indicators'!IC78)</f>
        <v>80</v>
      </c>
      <c r="T78" s="241">
        <f>_xlfn.DAYS(About!$A$3,'Core Indicators'!IK78)</f>
        <v>80</v>
      </c>
      <c r="U78" s="241">
        <f>_xlfn.DAYS(About!$A$3,'Core Indicators'!IS78)</f>
        <v>80</v>
      </c>
      <c r="V78" s="241">
        <f t="shared" si="2"/>
        <v>22.8</v>
      </c>
    </row>
    <row r="79" spans="1:22" x14ac:dyDescent="0.35">
      <c r="A79" s="240" t="str">
        <f>Lists!C:C</f>
        <v>MDG002</v>
      </c>
      <c r="B79" s="241">
        <f>_xlfn.DAYS(About!$A$3,'Core Indicators'!U79)</f>
        <v>7</v>
      </c>
      <c r="C79" s="241">
        <f>_xlfn.DAYS(About!$A$3,'Core Indicators'!AC79)</f>
        <v>7</v>
      </c>
      <c r="D79" s="241">
        <f>_xlfn.DAYS(About!$A$3,'Core Indicators'!AK79)</f>
        <v>7</v>
      </c>
      <c r="E79" s="241">
        <f>_xlfn.DAYS(About!$A$3,'Core Indicators'!AS79)</f>
        <v>7</v>
      </c>
      <c r="F79" s="241">
        <f>_xlfn.DAYS(About!$A$3,'Core Indicators'!BQ79)</f>
        <v>92</v>
      </c>
      <c r="G79" s="241">
        <f>_xlfn.DAYS(About!$A$3,'Core Indicators'!DM79)</f>
        <v>7</v>
      </c>
      <c r="H79" s="241">
        <f>_xlfn.DAYS(About!$A$3,'Core Indicators'!DU79)</f>
        <v>7</v>
      </c>
      <c r="I79" s="241">
        <f>_xlfn.DAYS(About!$A$3,'Core Indicators'!EC79)</f>
        <v>7</v>
      </c>
      <c r="J79" s="241">
        <f>_xlfn.DAYS(About!$A$3,'Core Indicators'!EK79)</f>
        <v>7</v>
      </c>
      <c r="K79" s="241">
        <f>_xlfn.DAYS(About!$A$3,'Core Indicators'!ES79)</f>
        <v>7</v>
      </c>
      <c r="L79" s="241">
        <f>_xlfn.DAYS(About!$A$3,'Core Indicators'!FI79)</f>
        <v>92</v>
      </c>
      <c r="M79" s="241">
        <f>_xlfn.DAYS(About!$A$3,'Core Indicators'!GG79)</f>
        <v>80</v>
      </c>
      <c r="N79" s="241">
        <f>_xlfn.DAYS(About!$A$3,'Core Indicators'!GO79)</f>
        <v>80</v>
      </c>
      <c r="O79" s="241">
        <f>_xlfn.DAYS(About!$A$3,'Core Indicators'!GW79)</f>
        <v>80</v>
      </c>
      <c r="P79" s="241">
        <f>_xlfn.DAYS(About!$A$3,'Core Indicators'!HE79)</f>
        <v>80</v>
      </c>
      <c r="Q79" s="241">
        <f>_xlfn.DAYS(About!$A$3,'Core Indicators'!HM79)</f>
        <v>80</v>
      </c>
      <c r="R79" s="241">
        <f>_xlfn.DAYS(About!$A$3,'Core Indicators'!HU79)</f>
        <v>80</v>
      </c>
      <c r="S79" s="241">
        <f>_xlfn.DAYS(About!$A$3,'Core Indicators'!IC79)</f>
        <v>80</v>
      </c>
      <c r="T79" s="241">
        <f>_xlfn.DAYS(About!$A$3,'Core Indicators'!IK79)</f>
        <v>80</v>
      </c>
      <c r="U79" s="241">
        <f>_xlfn.DAYS(About!$A$3,'Core Indicators'!IS79)</f>
        <v>80</v>
      </c>
      <c r="V79" s="241">
        <f t="shared" si="2"/>
        <v>31.3</v>
      </c>
    </row>
    <row r="80" spans="1:22" x14ac:dyDescent="0.35">
      <c r="A80" s="240" t="str">
        <f>Lists!C:C</f>
        <v>MDG009</v>
      </c>
      <c r="B80" s="241">
        <f>_xlfn.DAYS(About!$A$3,'Core Indicators'!U80)</f>
        <v>7</v>
      </c>
      <c r="C80" s="241">
        <f>_xlfn.DAYS(About!$A$3,'Core Indicators'!AC80)</f>
        <v>7</v>
      </c>
      <c r="D80" s="241">
        <f>_xlfn.DAYS(About!$A$3,'Core Indicators'!AK80)</f>
        <v>7</v>
      </c>
      <c r="E80" s="241">
        <f>_xlfn.DAYS(About!$A$3,'Core Indicators'!AS80)</f>
        <v>7</v>
      </c>
      <c r="F80" s="241">
        <f>_xlfn.DAYS(About!$A$3,'Core Indicators'!BQ80)</f>
        <v>7</v>
      </c>
      <c r="G80" s="241">
        <f>_xlfn.DAYS(About!$A$3,'Core Indicators'!DM80)</f>
        <v>7</v>
      </c>
      <c r="H80" s="241">
        <f>_xlfn.DAYS(About!$A$3,'Core Indicators'!DU80)</f>
        <v>7</v>
      </c>
      <c r="I80" s="241">
        <f>_xlfn.DAYS(About!$A$3,'Core Indicators'!EC80)</f>
        <v>7</v>
      </c>
      <c r="J80" s="241">
        <f>_xlfn.DAYS(About!$A$3,'Core Indicators'!EK80)</f>
        <v>7</v>
      </c>
      <c r="K80" s="241">
        <f>_xlfn.DAYS(About!$A$3,'Core Indicators'!ES80)</f>
        <v>7</v>
      </c>
      <c r="L80" s="241">
        <f>_xlfn.DAYS(About!$A$3,'Core Indicators'!FI80)</f>
        <v>92</v>
      </c>
      <c r="M80" s="241">
        <f>_xlfn.DAYS(About!$A$3,'Core Indicators'!GG80)</f>
        <v>80</v>
      </c>
      <c r="N80" s="241">
        <f>_xlfn.DAYS(About!$A$3,'Core Indicators'!GO80)</f>
        <v>80</v>
      </c>
      <c r="O80" s="241">
        <f>_xlfn.DAYS(About!$A$3,'Core Indicators'!GW80)</f>
        <v>80</v>
      </c>
      <c r="P80" s="241">
        <f>_xlfn.DAYS(About!$A$3,'Core Indicators'!HE80)</f>
        <v>80</v>
      </c>
      <c r="Q80" s="241">
        <f>_xlfn.DAYS(About!$A$3,'Core Indicators'!HM80)</f>
        <v>80</v>
      </c>
      <c r="R80" s="241">
        <f>_xlfn.DAYS(About!$A$3,'Core Indicators'!HU80)</f>
        <v>80</v>
      </c>
      <c r="S80" s="241">
        <f>_xlfn.DAYS(About!$A$3,'Core Indicators'!IC80)</f>
        <v>80</v>
      </c>
      <c r="T80" s="241">
        <f>_xlfn.DAYS(About!$A$3,'Core Indicators'!IK80)</f>
        <v>80</v>
      </c>
      <c r="U80" s="241">
        <f>_xlfn.DAYS(About!$A$3,'Core Indicators'!IS80)</f>
        <v>80</v>
      </c>
      <c r="V80" s="241">
        <f t="shared" si="2"/>
        <v>22.8</v>
      </c>
    </row>
    <row r="81" spans="1:22" x14ac:dyDescent="0.35">
      <c r="A81" s="240" t="str">
        <f>Lists!C:C</f>
        <v>MEX001</v>
      </c>
      <c r="B81" s="241">
        <f>_xlfn.DAYS(About!$A$3,'Core Indicators'!U81)</f>
        <v>31</v>
      </c>
      <c r="C81" s="241">
        <f>_xlfn.DAYS(About!$A$3,'Core Indicators'!AC81)</f>
        <v>31</v>
      </c>
      <c r="D81" s="241">
        <f>_xlfn.DAYS(About!$A$3,'Core Indicators'!AK81)</f>
        <v>31</v>
      </c>
      <c r="E81" s="241">
        <f>_xlfn.DAYS(About!$A$3,'Core Indicators'!AS81)</f>
        <v>31</v>
      </c>
      <c r="F81" s="241">
        <f>_xlfn.DAYS(About!$A$3,'Core Indicators'!BQ81)</f>
        <v>31</v>
      </c>
      <c r="G81" s="241">
        <f>_xlfn.DAYS(About!$A$3,'Core Indicators'!DM81)</f>
        <v>31</v>
      </c>
      <c r="H81" s="241">
        <f>_xlfn.DAYS(About!$A$3,'Core Indicators'!DU81)</f>
        <v>31</v>
      </c>
      <c r="I81" s="241">
        <f>_xlfn.DAYS(About!$A$3,'Core Indicators'!EC81)</f>
        <v>31</v>
      </c>
      <c r="J81" s="241">
        <f>_xlfn.DAYS(About!$A$3,'Core Indicators'!EK81)</f>
        <v>31</v>
      </c>
      <c r="K81" s="241">
        <f>_xlfn.DAYS(About!$A$3,'Core Indicators'!ES81)</f>
        <v>31</v>
      </c>
      <c r="L81" s="241">
        <f>_xlfn.DAYS(About!$A$3,'Core Indicators'!FI81)</f>
        <v>31</v>
      </c>
      <c r="M81" s="241">
        <f>_xlfn.DAYS(About!$A$3,'Core Indicators'!GG81)</f>
        <v>74</v>
      </c>
      <c r="N81" s="241">
        <f>_xlfn.DAYS(About!$A$3,'Core Indicators'!GO81)</f>
        <v>74</v>
      </c>
      <c r="O81" s="241">
        <f>_xlfn.DAYS(About!$A$3,'Core Indicators'!GW81)</f>
        <v>74</v>
      </c>
      <c r="P81" s="241">
        <f>_xlfn.DAYS(About!$A$3,'Core Indicators'!HE81)</f>
        <v>74</v>
      </c>
      <c r="Q81" s="241">
        <f>_xlfn.DAYS(About!$A$3,'Core Indicators'!HM81)</f>
        <v>74</v>
      </c>
      <c r="R81" s="241">
        <f>_xlfn.DAYS(About!$A$3,'Core Indicators'!HU81)</f>
        <v>74</v>
      </c>
      <c r="S81" s="241">
        <f>_xlfn.DAYS(About!$A$3,'Core Indicators'!IC81)</f>
        <v>74</v>
      </c>
      <c r="T81" s="241">
        <f>_xlfn.DAYS(About!$A$3,'Core Indicators'!IK81)</f>
        <v>74</v>
      </c>
      <c r="U81" s="241">
        <f>_xlfn.DAYS(About!$A$3,'Core Indicators'!IS81)</f>
        <v>74</v>
      </c>
      <c r="V81" s="241">
        <f t="shared" si="2"/>
        <v>35.299999999999997</v>
      </c>
    </row>
    <row r="82" spans="1:22" x14ac:dyDescent="0.35">
      <c r="A82" s="240" t="str">
        <f>Lists!C:C</f>
        <v>MEX002</v>
      </c>
      <c r="B82" s="241">
        <f>_xlfn.DAYS(About!$A$3,'Core Indicators'!U82)</f>
        <v>31</v>
      </c>
      <c r="C82" s="241">
        <f>_xlfn.DAYS(About!$A$3,'Core Indicators'!AC82)</f>
        <v>31</v>
      </c>
      <c r="D82" s="241">
        <f>_xlfn.DAYS(About!$A$3,'Core Indicators'!AK82)</f>
        <v>31</v>
      </c>
      <c r="E82" s="241">
        <f>_xlfn.DAYS(About!$A$3,'Core Indicators'!AS82)</f>
        <v>31</v>
      </c>
      <c r="F82" s="241">
        <f>_xlfn.DAYS(About!$A$3,'Core Indicators'!BQ82)</f>
        <v>31</v>
      </c>
      <c r="G82" s="241">
        <f>_xlfn.DAYS(About!$A$3,'Core Indicators'!DM82)</f>
        <v>31</v>
      </c>
      <c r="H82" s="241">
        <f>_xlfn.DAYS(About!$A$3,'Core Indicators'!DU82)</f>
        <v>31</v>
      </c>
      <c r="I82" s="241">
        <f>_xlfn.DAYS(About!$A$3,'Core Indicators'!EC82)</f>
        <v>31</v>
      </c>
      <c r="J82" s="241">
        <f>_xlfn.DAYS(About!$A$3,'Core Indicators'!EK82)</f>
        <v>31</v>
      </c>
      <c r="K82" s="241">
        <f>_xlfn.DAYS(About!$A$3,'Core Indicators'!ES82)</f>
        <v>31</v>
      </c>
      <c r="L82" s="241">
        <f>_xlfn.DAYS(About!$A$3,'Core Indicators'!FI82)</f>
        <v>31</v>
      </c>
      <c r="M82" s="241">
        <f>_xlfn.DAYS(About!$A$3,'Core Indicators'!GG82)</f>
        <v>74</v>
      </c>
      <c r="N82" s="241">
        <f>_xlfn.DAYS(About!$A$3,'Core Indicators'!GO82)</f>
        <v>74</v>
      </c>
      <c r="O82" s="241">
        <f>_xlfn.DAYS(About!$A$3,'Core Indicators'!GW82)</f>
        <v>74</v>
      </c>
      <c r="P82" s="241">
        <f>_xlfn.DAYS(About!$A$3,'Core Indicators'!HE82)</f>
        <v>74</v>
      </c>
      <c r="Q82" s="241">
        <f>_xlfn.DAYS(About!$A$3,'Core Indicators'!HM82)</f>
        <v>74</v>
      </c>
      <c r="R82" s="241">
        <f>_xlfn.DAYS(About!$A$3,'Core Indicators'!HU82)</f>
        <v>74</v>
      </c>
      <c r="S82" s="241">
        <f>_xlfn.DAYS(About!$A$3,'Core Indicators'!IC82)</f>
        <v>74</v>
      </c>
      <c r="T82" s="241">
        <f>_xlfn.DAYS(About!$A$3,'Core Indicators'!IK82)</f>
        <v>74</v>
      </c>
      <c r="U82" s="241">
        <f>_xlfn.DAYS(About!$A$3,'Core Indicators'!IS82)</f>
        <v>74</v>
      </c>
      <c r="V82" s="241">
        <f t="shared" si="2"/>
        <v>35.299999999999997</v>
      </c>
    </row>
    <row r="83" spans="1:22" x14ac:dyDescent="0.35">
      <c r="A83" s="240" t="str">
        <f>Lists!C:C</f>
        <v>MEX003</v>
      </c>
      <c r="B83" s="241">
        <f>_xlfn.DAYS(About!$A$3,'Core Indicators'!U83)</f>
        <v>31</v>
      </c>
      <c r="C83" s="241">
        <f>_xlfn.DAYS(About!$A$3,'Core Indicators'!AC83)</f>
        <v>31</v>
      </c>
      <c r="D83" s="241">
        <f>_xlfn.DAYS(About!$A$3,'Core Indicators'!AK83)</f>
        <v>31</v>
      </c>
      <c r="E83" s="241">
        <f>_xlfn.DAYS(About!$A$3,'Core Indicators'!AS83)</f>
        <v>31</v>
      </c>
      <c r="F83" s="241">
        <f>_xlfn.DAYS(About!$A$3,'Core Indicators'!BQ83)</f>
        <v>31</v>
      </c>
      <c r="G83" s="241">
        <f>_xlfn.DAYS(About!$A$3,'Core Indicators'!DM83)</f>
        <v>31</v>
      </c>
      <c r="H83" s="241">
        <f>_xlfn.DAYS(About!$A$3,'Core Indicators'!DU83)</f>
        <v>31</v>
      </c>
      <c r="I83" s="241">
        <f>_xlfn.DAYS(About!$A$3,'Core Indicators'!EC83)</f>
        <v>31</v>
      </c>
      <c r="J83" s="241">
        <f>_xlfn.DAYS(About!$A$3,'Core Indicators'!EK83)</f>
        <v>31</v>
      </c>
      <c r="K83" s="241">
        <f>_xlfn.DAYS(About!$A$3,'Core Indicators'!ES83)</f>
        <v>31</v>
      </c>
      <c r="L83" s="241">
        <f>_xlfn.DAYS(About!$A$3,'Core Indicators'!FI83)</f>
        <v>31</v>
      </c>
      <c r="M83" s="241">
        <f>_xlfn.DAYS(About!$A$3,'Core Indicators'!GG83)</f>
        <v>74</v>
      </c>
      <c r="N83" s="241">
        <f>_xlfn.DAYS(About!$A$3,'Core Indicators'!GO83)</f>
        <v>74</v>
      </c>
      <c r="O83" s="241">
        <f>_xlfn.DAYS(About!$A$3,'Core Indicators'!GW83)</f>
        <v>74</v>
      </c>
      <c r="P83" s="241">
        <f>_xlfn.DAYS(About!$A$3,'Core Indicators'!HE83)</f>
        <v>74</v>
      </c>
      <c r="Q83" s="241">
        <f>_xlfn.DAYS(About!$A$3,'Core Indicators'!HM83)</f>
        <v>74</v>
      </c>
      <c r="R83" s="241">
        <f>_xlfn.DAYS(About!$A$3,'Core Indicators'!HU83)</f>
        <v>74</v>
      </c>
      <c r="S83" s="241">
        <f>_xlfn.DAYS(About!$A$3,'Core Indicators'!IC83)</f>
        <v>74</v>
      </c>
      <c r="T83" s="241">
        <f>_xlfn.DAYS(About!$A$3,'Core Indicators'!IK83)</f>
        <v>74</v>
      </c>
      <c r="U83" s="241">
        <f>_xlfn.DAYS(About!$A$3,'Core Indicators'!IS83)</f>
        <v>74</v>
      </c>
      <c r="V83" s="241">
        <f t="shared" si="2"/>
        <v>35.299999999999997</v>
      </c>
    </row>
    <row r="84" spans="1:22" x14ac:dyDescent="0.35">
      <c r="A84" s="240" t="str">
        <f>Lists!C:C</f>
        <v>MLI001</v>
      </c>
      <c r="B84" s="241">
        <f>_xlfn.DAYS(About!$A$3,'Core Indicators'!U84)</f>
        <v>135</v>
      </c>
      <c r="C84" s="241">
        <f>_xlfn.DAYS(About!$A$3,'Core Indicators'!AC84)</f>
        <v>96</v>
      </c>
      <c r="D84" s="241">
        <f>_xlfn.DAYS(About!$A$3,'Core Indicators'!AK84)</f>
        <v>96</v>
      </c>
      <c r="E84" s="241">
        <f>_xlfn.DAYS(About!$A$3,'Core Indicators'!AS84)</f>
        <v>4</v>
      </c>
      <c r="F84" s="241">
        <f>_xlfn.DAYS(About!$A$3,'Core Indicators'!BQ84)</f>
        <v>4</v>
      </c>
      <c r="G84" s="241">
        <f>_xlfn.DAYS(About!$A$3,'Core Indicators'!DM84)</f>
        <v>96</v>
      </c>
      <c r="H84" s="241">
        <f>_xlfn.DAYS(About!$A$3,'Core Indicators'!DU84)</f>
        <v>96</v>
      </c>
      <c r="I84" s="241">
        <f>_xlfn.DAYS(About!$A$3,'Core Indicators'!EC84)</f>
        <v>96</v>
      </c>
      <c r="J84" s="241">
        <f>_xlfn.DAYS(About!$A$3,'Core Indicators'!EK84)</f>
        <v>96</v>
      </c>
      <c r="K84" s="241">
        <f>_xlfn.DAYS(About!$A$3,'Core Indicators'!ES84)</f>
        <v>96</v>
      </c>
      <c r="L84" s="241">
        <f>_xlfn.DAYS(About!$A$3,'Core Indicators'!FI84)</f>
        <v>4</v>
      </c>
      <c r="M84" s="241">
        <f>_xlfn.DAYS(About!$A$3,'Core Indicators'!GG84)</f>
        <v>69</v>
      </c>
      <c r="N84" s="241">
        <f>_xlfn.DAYS(About!$A$3,'Core Indicators'!GO84)</f>
        <v>69</v>
      </c>
      <c r="O84" s="241">
        <f>_xlfn.DAYS(About!$A$3,'Core Indicators'!GW84)</f>
        <v>69</v>
      </c>
      <c r="P84" s="241">
        <f>_xlfn.DAYS(About!$A$3,'Core Indicators'!HE84)</f>
        <v>69</v>
      </c>
      <c r="Q84" s="241">
        <f>_xlfn.DAYS(About!$A$3,'Core Indicators'!HM84)</f>
        <v>69</v>
      </c>
      <c r="R84" s="241">
        <f>_xlfn.DAYS(About!$A$3,'Core Indicators'!HU84)</f>
        <v>69</v>
      </c>
      <c r="S84" s="241">
        <f>_xlfn.DAYS(About!$A$3,'Core Indicators'!IC84)</f>
        <v>69</v>
      </c>
      <c r="T84" s="241">
        <f>_xlfn.DAYS(About!$A$3,'Core Indicators'!IK84)</f>
        <v>69</v>
      </c>
      <c r="U84" s="241">
        <f>_xlfn.DAYS(About!$A$3,'Core Indicators'!IS84)</f>
        <v>69</v>
      </c>
      <c r="V84" s="241">
        <f t="shared" si="2"/>
        <v>65.7</v>
      </c>
    </row>
    <row r="85" spans="1:22" x14ac:dyDescent="0.35">
      <c r="A85" s="240" t="str">
        <f>Lists!C:C</f>
        <v>MMR001</v>
      </c>
      <c r="B85" s="241">
        <f>_xlfn.DAYS(About!$A$3,'Core Indicators'!U85)</f>
        <v>10</v>
      </c>
      <c r="C85" s="241">
        <f>_xlfn.DAYS(About!$A$3,'Core Indicators'!AC85)</f>
        <v>10</v>
      </c>
      <c r="D85" s="241">
        <f>_xlfn.DAYS(About!$A$3,'Core Indicators'!AK85)</f>
        <v>10</v>
      </c>
      <c r="E85" s="241">
        <f>_xlfn.DAYS(About!$A$3,'Core Indicators'!AS85)</f>
        <v>10</v>
      </c>
      <c r="F85" s="241">
        <f>_xlfn.DAYS(About!$A$3,'Core Indicators'!BQ85)</f>
        <v>10</v>
      </c>
      <c r="G85" s="241">
        <f>_xlfn.DAYS(About!$A$3,'Core Indicators'!DM85)</f>
        <v>10</v>
      </c>
      <c r="H85" s="241">
        <f>_xlfn.DAYS(About!$A$3,'Core Indicators'!DU85)</f>
        <v>10</v>
      </c>
      <c r="I85" s="241">
        <f>_xlfn.DAYS(About!$A$3,'Core Indicators'!EC85)</f>
        <v>10</v>
      </c>
      <c r="J85" s="241">
        <f>_xlfn.DAYS(About!$A$3,'Core Indicators'!EK85)</f>
        <v>10</v>
      </c>
      <c r="K85" s="241">
        <f>_xlfn.DAYS(About!$A$3,'Core Indicators'!ES85)</f>
        <v>10</v>
      </c>
      <c r="L85" s="241">
        <f>_xlfn.DAYS(About!$A$3,'Core Indicators'!FI85)</f>
        <v>10</v>
      </c>
      <c r="M85" s="241">
        <f>_xlfn.DAYS(About!$A$3,'Core Indicators'!GG85)</f>
        <v>10</v>
      </c>
      <c r="N85" s="241">
        <f>_xlfn.DAYS(About!$A$3,'Core Indicators'!GO85)</f>
        <v>10</v>
      </c>
      <c r="O85" s="241">
        <f>_xlfn.DAYS(About!$A$3,'Core Indicators'!GW85)</f>
        <v>10</v>
      </c>
      <c r="P85" s="241">
        <f>_xlfn.DAYS(About!$A$3,'Core Indicators'!HE85)</f>
        <v>10</v>
      </c>
      <c r="Q85" s="241">
        <f>_xlfn.DAYS(About!$A$3,'Core Indicators'!HM85)</f>
        <v>10</v>
      </c>
      <c r="R85" s="241">
        <f>_xlfn.DAYS(About!$A$3,'Core Indicators'!HU85)</f>
        <v>10</v>
      </c>
      <c r="S85" s="241">
        <f>_xlfn.DAYS(About!$A$3,'Core Indicators'!IC85)</f>
        <v>10</v>
      </c>
      <c r="T85" s="241">
        <f>_xlfn.DAYS(About!$A$3,'Core Indicators'!IK85)</f>
        <v>10</v>
      </c>
      <c r="U85" s="241">
        <f>_xlfn.DAYS(About!$A$3,'Core Indicators'!IS85)</f>
        <v>10</v>
      </c>
      <c r="V85" s="241">
        <f t="shared" si="2"/>
        <v>10</v>
      </c>
    </row>
    <row r="86" spans="1:22" x14ac:dyDescent="0.35">
      <c r="A86" s="240" t="str">
        <f>Lists!C:C</f>
        <v>MMR002</v>
      </c>
      <c r="B86" s="241">
        <f>_xlfn.DAYS(About!$A$3,'Core Indicators'!U86)</f>
        <v>10</v>
      </c>
      <c r="C86" s="241">
        <f>_xlfn.DAYS(About!$A$3,'Core Indicators'!AC86)</f>
        <v>10</v>
      </c>
      <c r="D86" s="241">
        <f>_xlfn.DAYS(About!$A$3,'Core Indicators'!AK86)</f>
        <v>10</v>
      </c>
      <c r="E86" s="241">
        <f>_xlfn.DAYS(About!$A$3,'Core Indicators'!AS86)</f>
        <v>10</v>
      </c>
      <c r="F86" s="241">
        <f>_xlfn.DAYS(About!$A$3,'Core Indicators'!BQ86)</f>
        <v>10</v>
      </c>
      <c r="G86" s="241">
        <f>_xlfn.DAYS(About!$A$3,'Core Indicators'!DM86)</f>
        <v>10</v>
      </c>
      <c r="H86" s="241">
        <f>_xlfn.DAYS(About!$A$3,'Core Indicators'!DU86)</f>
        <v>10</v>
      </c>
      <c r="I86" s="241">
        <f>_xlfn.DAYS(About!$A$3,'Core Indicators'!EC86)</f>
        <v>10</v>
      </c>
      <c r="J86" s="241">
        <f>_xlfn.DAYS(About!$A$3,'Core Indicators'!EK86)</f>
        <v>10</v>
      </c>
      <c r="K86" s="241">
        <f>_xlfn.DAYS(About!$A$3,'Core Indicators'!ES86)</f>
        <v>10</v>
      </c>
      <c r="L86" s="241">
        <f>_xlfn.DAYS(About!$A$3,'Core Indicators'!FI86)</f>
        <v>10</v>
      </c>
      <c r="M86" s="241">
        <f>_xlfn.DAYS(About!$A$3,'Core Indicators'!GG86)</f>
        <v>79</v>
      </c>
      <c r="N86" s="241">
        <f>_xlfn.DAYS(About!$A$3,'Core Indicators'!GO86)</f>
        <v>79</v>
      </c>
      <c r="O86" s="241">
        <f>_xlfn.DAYS(About!$A$3,'Core Indicators'!GW86)</f>
        <v>79</v>
      </c>
      <c r="P86" s="241">
        <f>_xlfn.DAYS(About!$A$3,'Core Indicators'!HE86)</f>
        <v>79</v>
      </c>
      <c r="Q86" s="241">
        <f>_xlfn.DAYS(About!$A$3,'Core Indicators'!HM86)</f>
        <v>79</v>
      </c>
      <c r="R86" s="241">
        <f>_xlfn.DAYS(About!$A$3,'Core Indicators'!HU86)</f>
        <v>79</v>
      </c>
      <c r="S86" s="241">
        <f>_xlfn.DAYS(About!$A$3,'Core Indicators'!IC86)</f>
        <v>79</v>
      </c>
      <c r="T86" s="241">
        <f>_xlfn.DAYS(About!$A$3,'Core Indicators'!IK86)</f>
        <v>79</v>
      </c>
      <c r="U86" s="241">
        <f>_xlfn.DAYS(About!$A$3,'Core Indicators'!IS86)</f>
        <v>79</v>
      </c>
      <c r="V86" s="241">
        <f t="shared" si="2"/>
        <v>16.899999999999999</v>
      </c>
    </row>
    <row r="87" spans="1:22" x14ac:dyDescent="0.35">
      <c r="A87" s="240" t="str">
        <f>Lists!C:C</f>
        <v>MMR003</v>
      </c>
      <c r="B87" s="241">
        <f>_xlfn.DAYS(About!$A$3,'Core Indicators'!U87)</f>
        <v>10</v>
      </c>
      <c r="C87" s="241">
        <f>_xlfn.DAYS(About!$A$3,'Core Indicators'!AC87)</f>
        <v>10</v>
      </c>
      <c r="D87" s="241">
        <f>_xlfn.DAYS(About!$A$3,'Core Indicators'!AK87)</f>
        <v>10</v>
      </c>
      <c r="E87" s="241">
        <f>_xlfn.DAYS(About!$A$3,'Core Indicators'!AS87)</f>
        <v>10</v>
      </c>
      <c r="F87" s="241">
        <f>_xlfn.DAYS(About!$A$3,'Core Indicators'!BQ87)</f>
        <v>10</v>
      </c>
      <c r="G87" s="241">
        <f>_xlfn.DAYS(About!$A$3,'Core Indicators'!DM87)</f>
        <v>10</v>
      </c>
      <c r="H87" s="241">
        <f>_xlfn.DAYS(About!$A$3,'Core Indicators'!DU87)</f>
        <v>10</v>
      </c>
      <c r="I87" s="241">
        <f>_xlfn.DAYS(About!$A$3,'Core Indicators'!EC87)</f>
        <v>10</v>
      </c>
      <c r="J87" s="241">
        <f>_xlfn.DAYS(About!$A$3,'Core Indicators'!EK87)</f>
        <v>10</v>
      </c>
      <c r="K87" s="241">
        <f>_xlfn.DAYS(About!$A$3,'Core Indicators'!ES87)</f>
        <v>10</v>
      </c>
      <c r="L87" s="241">
        <f>_xlfn.DAYS(About!$A$3,'Core Indicators'!FI87)</f>
        <v>10</v>
      </c>
      <c r="M87" s="241">
        <f>_xlfn.DAYS(About!$A$3,'Core Indicators'!GG87)</f>
        <v>79</v>
      </c>
      <c r="N87" s="241">
        <f>_xlfn.DAYS(About!$A$3,'Core Indicators'!GO87)</f>
        <v>79</v>
      </c>
      <c r="O87" s="241">
        <f>_xlfn.DAYS(About!$A$3,'Core Indicators'!GW87)</f>
        <v>79</v>
      </c>
      <c r="P87" s="241">
        <f>_xlfn.DAYS(About!$A$3,'Core Indicators'!HE87)</f>
        <v>79</v>
      </c>
      <c r="Q87" s="241">
        <f>_xlfn.DAYS(About!$A$3,'Core Indicators'!HM87)</f>
        <v>79</v>
      </c>
      <c r="R87" s="241">
        <f>_xlfn.DAYS(About!$A$3,'Core Indicators'!HU87)</f>
        <v>79</v>
      </c>
      <c r="S87" s="241">
        <f>_xlfn.DAYS(About!$A$3,'Core Indicators'!IC87)</f>
        <v>79</v>
      </c>
      <c r="T87" s="241">
        <f>_xlfn.DAYS(About!$A$3,'Core Indicators'!IK87)</f>
        <v>79</v>
      </c>
      <c r="U87" s="241">
        <f>_xlfn.DAYS(About!$A$3,'Core Indicators'!IS87)</f>
        <v>79</v>
      </c>
      <c r="V87" s="241">
        <f t="shared" si="2"/>
        <v>16.899999999999999</v>
      </c>
    </row>
    <row r="88" spans="1:22" x14ac:dyDescent="0.35">
      <c r="A88" s="240" t="str">
        <f>Lists!C:C</f>
        <v>MMR004</v>
      </c>
      <c r="B88" s="241">
        <f>_xlfn.DAYS(About!$A$3,'Core Indicators'!U88)</f>
        <v>10</v>
      </c>
      <c r="C88" s="241">
        <f>_xlfn.DAYS(About!$A$3,'Core Indicators'!AC88)</f>
        <v>10</v>
      </c>
      <c r="D88" s="241">
        <f>_xlfn.DAYS(About!$A$3,'Core Indicators'!AK88)</f>
        <v>10</v>
      </c>
      <c r="E88" s="241">
        <f>_xlfn.DAYS(About!$A$3,'Core Indicators'!AS88)</f>
        <v>10</v>
      </c>
      <c r="F88" s="241">
        <f>_xlfn.DAYS(About!$A$3,'Core Indicators'!BQ88)</f>
        <v>10</v>
      </c>
      <c r="G88" s="241">
        <f>_xlfn.DAYS(About!$A$3,'Core Indicators'!DM88)</f>
        <v>10</v>
      </c>
      <c r="H88" s="241">
        <f>_xlfn.DAYS(About!$A$3,'Core Indicators'!DU88)</f>
        <v>10</v>
      </c>
      <c r="I88" s="241">
        <f>_xlfn.DAYS(About!$A$3,'Core Indicators'!EC88)</f>
        <v>10</v>
      </c>
      <c r="J88" s="241">
        <f>_xlfn.DAYS(About!$A$3,'Core Indicators'!EK88)</f>
        <v>10</v>
      </c>
      <c r="K88" s="241">
        <f>_xlfn.DAYS(About!$A$3,'Core Indicators'!ES88)</f>
        <v>10</v>
      </c>
      <c r="L88" s="241">
        <f>_xlfn.DAYS(About!$A$3,'Core Indicators'!FI88)</f>
        <v>10</v>
      </c>
      <c r="M88" s="241">
        <f>_xlfn.DAYS(About!$A$3,'Core Indicators'!GG88)</f>
        <v>79</v>
      </c>
      <c r="N88" s="241">
        <f>_xlfn.DAYS(About!$A$3,'Core Indicators'!GO88)</f>
        <v>79</v>
      </c>
      <c r="O88" s="241">
        <f>_xlfn.DAYS(About!$A$3,'Core Indicators'!GW88)</f>
        <v>79</v>
      </c>
      <c r="P88" s="241">
        <f>_xlfn.DAYS(About!$A$3,'Core Indicators'!HE88)</f>
        <v>79</v>
      </c>
      <c r="Q88" s="241">
        <f>_xlfn.DAYS(About!$A$3,'Core Indicators'!HM88)</f>
        <v>79</v>
      </c>
      <c r="R88" s="241">
        <f>_xlfn.DAYS(About!$A$3,'Core Indicators'!HU88)</f>
        <v>79</v>
      </c>
      <c r="S88" s="241">
        <f>_xlfn.DAYS(About!$A$3,'Core Indicators'!IC88)</f>
        <v>79</v>
      </c>
      <c r="T88" s="241">
        <f>_xlfn.DAYS(About!$A$3,'Core Indicators'!IK88)</f>
        <v>79</v>
      </c>
      <c r="U88" s="241">
        <f>_xlfn.DAYS(About!$A$3,'Core Indicators'!IS88)</f>
        <v>79</v>
      </c>
      <c r="V88" s="241">
        <f t="shared" si="2"/>
        <v>16.899999999999999</v>
      </c>
    </row>
    <row r="89" spans="1:22" x14ac:dyDescent="0.35">
      <c r="A89" s="240" t="str">
        <f>Lists!C:C</f>
        <v>MMR006</v>
      </c>
      <c r="B89" s="241">
        <f>_xlfn.DAYS(About!$A$3,'Core Indicators'!U89)</f>
        <v>10</v>
      </c>
      <c r="C89" s="241">
        <f>_xlfn.DAYS(About!$A$3,'Core Indicators'!AC89)</f>
        <v>10</v>
      </c>
      <c r="D89" s="241">
        <f>_xlfn.DAYS(About!$A$3,'Core Indicators'!AK89)</f>
        <v>10</v>
      </c>
      <c r="E89" s="241">
        <f>_xlfn.DAYS(About!$A$3,'Core Indicators'!AS89)</f>
        <v>10</v>
      </c>
      <c r="F89" s="241">
        <f>_xlfn.DAYS(About!$A$3,'Core Indicators'!BQ89)</f>
        <v>10</v>
      </c>
      <c r="G89" s="241">
        <f>_xlfn.DAYS(About!$A$3,'Core Indicators'!DM89)</f>
        <v>10</v>
      </c>
      <c r="H89" s="241">
        <f>_xlfn.DAYS(About!$A$3,'Core Indicators'!DU89)</f>
        <v>10</v>
      </c>
      <c r="I89" s="241">
        <f>_xlfn.DAYS(About!$A$3,'Core Indicators'!EC89)</f>
        <v>10</v>
      </c>
      <c r="J89" s="241">
        <f>_xlfn.DAYS(About!$A$3,'Core Indicators'!EK89)</f>
        <v>10</v>
      </c>
      <c r="K89" s="241">
        <f>_xlfn.DAYS(About!$A$3,'Core Indicators'!ES89)</f>
        <v>10</v>
      </c>
      <c r="L89" s="241">
        <f>_xlfn.DAYS(About!$A$3,'Core Indicators'!FI89)</f>
        <v>10</v>
      </c>
      <c r="M89" s="241">
        <f>_xlfn.DAYS(About!$A$3,'Core Indicators'!GG89)</f>
        <v>10</v>
      </c>
      <c r="N89" s="241">
        <f>_xlfn.DAYS(About!$A$3,'Core Indicators'!GO89)</f>
        <v>10</v>
      </c>
      <c r="O89" s="241">
        <f>_xlfn.DAYS(About!$A$3,'Core Indicators'!GW89)</f>
        <v>10</v>
      </c>
      <c r="P89" s="241">
        <f>_xlfn.DAYS(About!$A$3,'Core Indicators'!HE89)</f>
        <v>10</v>
      </c>
      <c r="Q89" s="241">
        <f>_xlfn.DAYS(About!$A$3,'Core Indicators'!HM89)</f>
        <v>10</v>
      </c>
      <c r="R89" s="241">
        <f>_xlfn.DAYS(About!$A$3,'Core Indicators'!HU89)</f>
        <v>10</v>
      </c>
      <c r="S89" s="241">
        <f>_xlfn.DAYS(About!$A$3,'Core Indicators'!IC89)</f>
        <v>10</v>
      </c>
      <c r="T89" s="241">
        <f>_xlfn.DAYS(About!$A$3,'Core Indicators'!IK89)</f>
        <v>10</v>
      </c>
      <c r="U89" s="241">
        <f>_xlfn.DAYS(About!$A$3,'Core Indicators'!IS89)</f>
        <v>10</v>
      </c>
      <c r="V89" s="241">
        <f t="shared" si="2"/>
        <v>10</v>
      </c>
    </row>
    <row r="90" spans="1:22" x14ac:dyDescent="0.35">
      <c r="A90" s="240" t="str">
        <f>Lists!C:C</f>
        <v>MOZ001</v>
      </c>
      <c r="B90" s="241">
        <f>_xlfn.DAYS(About!$A$3,'Core Indicators'!U90)</f>
        <v>31</v>
      </c>
      <c r="C90" s="241">
        <f>_xlfn.DAYS(About!$A$3,'Core Indicators'!AC90)</f>
        <v>31</v>
      </c>
      <c r="D90" s="241">
        <f>_xlfn.DAYS(About!$A$3,'Core Indicators'!AK90)</f>
        <v>31</v>
      </c>
      <c r="E90" s="241">
        <f>_xlfn.DAYS(About!$A$3,'Core Indicators'!AS90)</f>
        <v>31</v>
      </c>
      <c r="F90" s="241">
        <f>_xlfn.DAYS(About!$A$3,'Core Indicators'!BQ90)</f>
        <v>31</v>
      </c>
      <c r="G90" s="241">
        <f>_xlfn.DAYS(About!$A$3,'Core Indicators'!DM90)</f>
        <v>31</v>
      </c>
      <c r="H90" s="241">
        <f>_xlfn.DAYS(About!$A$3,'Core Indicators'!DU90)</f>
        <v>31</v>
      </c>
      <c r="I90" s="241">
        <f>_xlfn.DAYS(About!$A$3,'Core Indicators'!EC90)</f>
        <v>31</v>
      </c>
      <c r="J90" s="241">
        <f>_xlfn.DAYS(About!$A$3,'Core Indicators'!EK90)</f>
        <v>31</v>
      </c>
      <c r="K90" s="241">
        <f>_xlfn.DAYS(About!$A$3,'Core Indicators'!ES90)</f>
        <v>31</v>
      </c>
      <c r="L90" s="241">
        <f>_xlfn.DAYS(About!$A$3,'Core Indicators'!FI90)</f>
        <v>31</v>
      </c>
      <c r="M90" s="241">
        <f>_xlfn.DAYS(About!$A$3,'Core Indicators'!GG90)</f>
        <v>15</v>
      </c>
      <c r="N90" s="241">
        <f>_xlfn.DAYS(About!$A$3,'Core Indicators'!GO90)</f>
        <v>15</v>
      </c>
      <c r="O90" s="241">
        <f>_xlfn.DAYS(About!$A$3,'Core Indicators'!GW90)</f>
        <v>15</v>
      </c>
      <c r="P90" s="241">
        <f>_xlfn.DAYS(About!$A$3,'Core Indicators'!HE90)</f>
        <v>15</v>
      </c>
      <c r="Q90" s="241">
        <f>_xlfn.DAYS(About!$A$3,'Core Indicators'!HM90)</f>
        <v>15</v>
      </c>
      <c r="R90" s="241">
        <f>_xlfn.DAYS(About!$A$3,'Core Indicators'!HU90)</f>
        <v>15</v>
      </c>
      <c r="S90" s="241">
        <f>_xlfn.DAYS(About!$A$3,'Core Indicators'!IC90)</f>
        <v>15</v>
      </c>
      <c r="T90" s="241">
        <f>_xlfn.DAYS(About!$A$3,'Core Indicators'!IK90)</f>
        <v>15</v>
      </c>
      <c r="U90" s="241">
        <f>_xlfn.DAYS(About!$A$3,'Core Indicators'!IS90)</f>
        <v>15</v>
      </c>
      <c r="V90" s="241">
        <f t="shared" si="2"/>
        <v>29.4</v>
      </c>
    </row>
    <row r="91" spans="1:22" x14ac:dyDescent="0.35">
      <c r="A91" s="240" t="str">
        <f>Lists!C:C</f>
        <v>MOZ004</v>
      </c>
      <c r="B91" s="241">
        <f>_xlfn.DAYS(About!$A$3,'Core Indicators'!U91)</f>
        <v>136</v>
      </c>
      <c r="C91" s="241">
        <f>_xlfn.DAYS(About!$A$3,'Core Indicators'!AC91)</f>
        <v>92</v>
      </c>
      <c r="D91" s="241">
        <f>_xlfn.DAYS(About!$A$3,'Core Indicators'!AK91)</f>
        <v>92</v>
      </c>
      <c r="E91" s="241">
        <f>_xlfn.DAYS(About!$A$3,'Core Indicators'!AS91)</f>
        <v>92</v>
      </c>
      <c r="F91" s="241">
        <f>_xlfn.DAYS(About!$A$3,'Core Indicators'!BQ91)</f>
        <v>31</v>
      </c>
      <c r="G91" s="241">
        <f>_xlfn.DAYS(About!$A$3,'Core Indicators'!DM91)</f>
        <v>92</v>
      </c>
      <c r="H91" s="241">
        <f>_xlfn.DAYS(About!$A$3,'Core Indicators'!DU91)</f>
        <v>92</v>
      </c>
      <c r="I91" s="241">
        <f>_xlfn.DAYS(About!$A$3,'Core Indicators'!EC91)</f>
        <v>92</v>
      </c>
      <c r="J91" s="241">
        <f>_xlfn.DAYS(About!$A$3,'Core Indicators'!EK91)</f>
        <v>92</v>
      </c>
      <c r="K91" s="241">
        <f>_xlfn.DAYS(About!$A$3,'Core Indicators'!ES91)</f>
        <v>92</v>
      </c>
      <c r="L91" s="241">
        <f>_xlfn.DAYS(About!$A$3,'Core Indicators'!FI91)</f>
        <v>136</v>
      </c>
      <c r="M91" s="241">
        <f>_xlfn.DAYS(About!$A$3,'Core Indicators'!GG91)</f>
        <v>73</v>
      </c>
      <c r="N91" s="241">
        <f>_xlfn.DAYS(About!$A$3,'Core Indicators'!GO91)</f>
        <v>73</v>
      </c>
      <c r="O91" s="241">
        <f>_xlfn.DAYS(About!$A$3,'Core Indicators'!GW91)</f>
        <v>73</v>
      </c>
      <c r="P91" s="241">
        <f>_xlfn.DAYS(About!$A$3,'Core Indicators'!HE91)</f>
        <v>73</v>
      </c>
      <c r="Q91" s="241">
        <f>_xlfn.DAYS(About!$A$3,'Core Indicators'!HM91)</f>
        <v>73</v>
      </c>
      <c r="R91" s="241">
        <f>_xlfn.DAYS(About!$A$3,'Core Indicators'!HU91)</f>
        <v>73</v>
      </c>
      <c r="S91" s="241">
        <f>_xlfn.DAYS(About!$A$3,'Core Indicators'!IC91)</f>
        <v>73</v>
      </c>
      <c r="T91" s="241">
        <f>_xlfn.DAYS(About!$A$3,'Core Indicators'!IK91)</f>
        <v>73</v>
      </c>
      <c r="U91" s="241">
        <f>_xlfn.DAYS(About!$A$3,'Core Indicators'!IS91)</f>
        <v>73</v>
      </c>
      <c r="V91" s="241">
        <f t="shared" si="2"/>
        <v>88.4</v>
      </c>
    </row>
    <row r="92" spans="1:22" x14ac:dyDescent="0.35">
      <c r="A92" s="240" t="str">
        <f>Lists!C:C</f>
        <v>MOZ011</v>
      </c>
      <c r="B92" s="241">
        <f>_xlfn.DAYS(About!$A$3,'Core Indicators'!U92)</f>
        <v>136</v>
      </c>
      <c r="C92" s="241">
        <f>_xlfn.DAYS(About!$A$3,'Core Indicators'!AC92)</f>
        <v>31</v>
      </c>
      <c r="D92" s="241">
        <f>_xlfn.DAYS(About!$A$3,'Core Indicators'!AK92)</f>
        <v>31</v>
      </c>
      <c r="E92" s="241">
        <f>_xlfn.DAYS(About!$A$3,'Core Indicators'!AS92)</f>
        <v>92</v>
      </c>
      <c r="F92" s="241">
        <f>_xlfn.DAYS(About!$A$3,'Core Indicators'!BQ92)</f>
        <v>31</v>
      </c>
      <c r="G92" s="241">
        <f>_xlfn.DAYS(About!$A$3,'Core Indicators'!DM92)</f>
        <v>31</v>
      </c>
      <c r="H92" s="241">
        <f>_xlfn.DAYS(About!$A$3,'Core Indicators'!DU92)</f>
        <v>31</v>
      </c>
      <c r="I92" s="241">
        <f>_xlfn.DAYS(About!$A$3,'Core Indicators'!EC92)</f>
        <v>31</v>
      </c>
      <c r="J92" s="241">
        <f>_xlfn.DAYS(About!$A$3,'Core Indicators'!EK92)</f>
        <v>31</v>
      </c>
      <c r="K92" s="241">
        <f>_xlfn.DAYS(About!$A$3,'Core Indicators'!ES92)</f>
        <v>31</v>
      </c>
      <c r="L92" s="241">
        <f>_xlfn.DAYS(About!$A$3,'Core Indicators'!FI92)</f>
        <v>136</v>
      </c>
      <c r="M92" s="241">
        <f>_xlfn.DAYS(About!$A$3,'Core Indicators'!GG92)</f>
        <v>73</v>
      </c>
      <c r="N92" s="241">
        <f>_xlfn.DAYS(About!$A$3,'Core Indicators'!GO92)</f>
        <v>73</v>
      </c>
      <c r="O92" s="241">
        <f>_xlfn.DAYS(About!$A$3,'Core Indicators'!GW92)</f>
        <v>73</v>
      </c>
      <c r="P92" s="241">
        <f>_xlfn.DAYS(About!$A$3,'Core Indicators'!HE92)</f>
        <v>73</v>
      </c>
      <c r="Q92" s="241">
        <f>_xlfn.DAYS(About!$A$3,'Core Indicators'!HM92)</f>
        <v>73</v>
      </c>
      <c r="R92" s="241">
        <f>_xlfn.DAYS(About!$A$3,'Core Indicators'!HU92)</f>
        <v>73</v>
      </c>
      <c r="S92" s="241">
        <f>_xlfn.DAYS(About!$A$3,'Core Indicators'!IC92)</f>
        <v>73</v>
      </c>
      <c r="T92" s="241">
        <f>_xlfn.DAYS(About!$A$3,'Core Indicators'!IK92)</f>
        <v>73</v>
      </c>
      <c r="U92" s="241">
        <f>_xlfn.DAYS(About!$A$3,'Core Indicators'!IS92)</f>
        <v>73</v>
      </c>
      <c r="V92" s="241">
        <f t="shared" si="2"/>
        <v>51.8</v>
      </c>
    </row>
    <row r="93" spans="1:22" x14ac:dyDescent="0.35">
      <c r="A93" s="240" t="str">
        <f>Lists!C:C</f>
        <v>MOZ012</v>
      </c>
      <c r="B93" s="241">
        <f>_xlfn.DAYS(About!$A$3,'Core Indicators'!U93)</f>
        <v>31</v>
      </c>
      <c r="C93" s="241">
        <f>_xlfn.DAYS(About!$A$3,'Core Indicators'!AC93)</f>
        <v>31</v>
      </c>
      <c r="D93" s="241">
        <f>_xlfn.DAYS(About!$A$3,'Core Indicators'!AK93)</f>
        <v>31</v>
      </c>
      <c r="E93" s="241">
        <f>_xlfn.DAYS(About!$A$3,'Core Indicators'!AS93)</f>
        <v>31</v>
      </c>
      <c r="F93" s="241">
        <f>_xlfn.DAYS(About!$A$3,'Core Indicators'!BQ93)</f>
        <v>31</v>
      </c>
      <c r="G93" s="241">
        <f>_xlfn.DAYS(About!$A$3,'Core Indicators'!DM93)</f>
        <v>31</v>
      </c>
      <c r="H93" s="241">
        <f>_xlfn.DAYS(About!$A$3,'Core Indicators'!DU93)</f>
        <v>31</v>
      </c>
      <c r="I93" s="241">
        <f>_xlfn.DAYS(About!$A$3,'Core Indicators'!EC93)</f>
        <v>31</v>
      </c>
      <c r="J93" s="241">
        <f>_xlfn.DAYS(About!$A$3,'Core Indicators'!EK93)</f>
        <v>31</v>
      </c>
      <c r="K93" s="241">
        <f>_xlfn.DAYS(About!$A$3,'Core Indicators'!ES93)</f>
        <v>31</v>
      </c>
      <c r="L93" s="241">
        <f>_xlfn.DAYS(About!$A$3,'Core Indicators'!FI93)</f>
        <v>31</v>
      </c>
      <c r="M93" s="241">
        <f>_xlfn.DAYS(About!$A$3,'Core Indicators'!GG93)</f>
        <v>15</v>
      </c>
      <c r="N93" s="241">
        <f>_xlfn.DAYS(About!$A$3,'Core Indicators'!GO93)</f>
        <v>15</v>
      </c>
      <c r="O93" s="241">
        <f>_xlfn.DAYS(About!$A$3,'Core Indicators'!GW93)</f>
        <v>15</v>
      </c>
      <c r="P93" s="241">
        <f>_xlfn.DAYS(About!$A$3,'Core Indicators'!HE93)</f>
        <v>15</v>
      </c>
      <c r="Q93" s="241">
        <f>_xlfn.DAYS(About!$A$3,'Core Indicators'!HM93)</f>
        <v>15</v>
      </c>
      <c r="R93" s="241">
        <f>_xlfn.DAYS(About!$A$3,'Core Indicators'!HU93)</f>
        <v>15</v>
      </c>
      <c r="S93" s="241">
        <f>_xlfn.DAYS(About!$A$3,'Core Indicators'!IC93)</f>
        <v>15</v>
      </c>
      <c r="T93" s="241">
        <f>_xlfn.DAYS(About!$A$3,'Core Indicators'!IK93)</f>
        <v>15</v>
      </c>
      <c r="U93" s="241">
        <f>_xlfn.DAYS(About!$A$3,'Core Indicators'!IS93)</f>
        <v>15</v>
      </c>
      <c r="V93" s="241">
        <f t="shared" si="2"/>
        <v>29.4</v>
      </c>
    </row>
    <row r="94" spans="1:22" x14ac:dyDescent="0.35">
      <c r="A94" s="240" t="str">
        <f>Lists!C:C</f>
        <v>MRT002</v>
      </c>
      <c r="B94" s="241">
        <f>_xlfn.DAYS(About!$A$3,'Core Indicators'!U94)</f>
        <v>489</v>
      </c>
      <c r="C94" s="241">
        <f>_xlfn.DAYS(About!$A$3,'Core Indicators'!AC94)</f>
        <v>5</v>
      </c>
      <c r="D94" s="241">
        <f>_xlfn.DAYS(About!$A$3,'Core Indicators'!AK94)</f>
        <v>5</v>
      </c>
      <c r="E94" s="241">
        <f>_xlfn.DAYS(About!$A$3,'Core Indicators'!AS94)</f>
        <v>5</v>
      </c>
      <c r="F94" s="241">
        <f>_xlfn.DAYS(About!$A$3,'Core Indicators'!BQ94)</f>
        <v>5</v>
      </c>
      <c r="G94" s="241">
        <f>_xlfn.DAYS(About!$A$3,'Core Indicators'!DM94)</f>
        <v>5</v>
      </c>
      <c r="H94" s="241">
        <f>_xlfn.DAYS(About!$A$3,'Core Indicators'!DU94)</f>
        <v>5</v>
      </c>
      <c r="I94" s="241">
        <f>_xlfn.DAYS(About!$A$3,'Core Indicators'!EC94)</f>
        <v>5</v>
      </c>
      <c r="J94" s="241">
        <f>_xlfn.DAYS(About!$A$3,'Core Indicators'!EK94)</f>
        <v>5</v>
      </c>
      <c r="K94" s="241">
        <f>_xlfn.DAYS(About!$A$3,'Core Indicators'!ES94)</f>
        <v>5</v>
      </c>
      <c r="L94" s="241">
        <f>_xlfn.DAYS(About!$A$3,'Core Indicators'!FI94)</f>
        <v>489</v>
      </c>
      <c r="M94" s="241">
        <f>_xlfn.DAYS(About!$A$3,'Core Indicators'!GG94)</f>
        <v>81</v>
      </c>
      <c r="N94" s="241">
        <f>_xlfn.DAYS(About!$A$3,'Core Indicators'!GO94)</f>
        <v>81</v>
      </c>
      <c r="O94" s="241">
        <f>_xlfn.DAYS(About!$A$3,'Core Indicators'!GW94)</f>
        <v>81</v>
      </c>
      <c r="P94" s="241">
        <f>_xlfn.DAYS(About!$A$3,'Core Indicators'!HE94)</f>
        <v>81</v>
      </c>
      <c r="Q94" s="241">
        <f>_xlfn.DAYS(About!$A$3,'Core Indicators'!HM94)</f>
        <v>81</v>
      </c>
      <c r="R94" s="241">
        <f>_xlfn.DAYS(About!$A$3,'Core Indicators'!HU94)</f>
        <v>81</v>
      </c>
      <c r="S94" s="241">
        <f>_xlfn.DAYS(About!$A$3,'Core Indicators'!IC94)</f>
        <v>81</v>
      </c>
      <c r="T94" s="241">
        <f>_xlfn.DAYS(About!$A$3,'Core Indicators'!IK94)</f>
        <v>81</v>
      </c>
      <c r="U94" s="241">
        <f>_xlfn.DAYS(About!$A$3,'Core Indicators'!IS94)</f>
        <v>81</v>
      </c>
      <c r="V94" s="241">
        <f t="shared" si="2"/>
        <v>61</v>
      </c>
    </row>
    <row r="95" spans="1:22" x14ac:dyDescent="0.35">
      <c r="A95" s="240" t="str">
        <f>Lists!C:C</f>
        <v>MRT003</v>
      </c>
      <c r="B95" s="241">
        <f>_xlfn.DAYS(About!$A$3,'Core Indicators'!U95)</f>
        <v>1433</v>
      </c>
      <c r="C95" s="241">
        <f>_xlfn.DAYS(About!$A$3,'Core Indicators'!AC95)</f>
        <v>5</v>
      </c>
      <c r="D95" s="241">
        <f>_xlfn.DAYS(About!$A$3,'Core Indicators'!AK95)</f>
        <v>5</v>
      </c>
      <c r="E95" s="241">
        <f>_xlfn.DAYS(About!$A$3,'Core Indicators'!AS95)</f>
        <v>5</v>
      </c>
      <c r="F95" s="241">
        <f>_xlfn.DAYS(About!$A$3,'Core Indicators'!BQ95)</f>
        <v>5</v>
      </c>
      <c r="G95" s="241">
        <f>_xlfn.DAYS(About!$A$3,'Core Indicators'!DM95)</f>
        <v>5</v>
      </c>
      <c r="H95" s="241">
        <f>_xlfn.DAYS(About!$A$3,'Core Indicators'!DU95)</f>
        <v>5</v>
      </c>
      <c r="I95" s="241">
        <f>_xlfn.DAYS(About!$A$3,'Core Indicators'!EC95)</f>
        <v>5</v>
      </c>
      <c r="J95" s="241">
        <f>_xlfn.DAYS(About!$A$3,'Core Indicators'!EK95)</f>
        <v>5</v>
      </c>
      <c r="K95" s="241">
        <f>_xlfn.DAYS(About!$A$3,'Core Indicators'!ES95)</f>
        <v>5</v>
      </c>
      <c r="L95" s="241">
        <f>_xlfn.DAYS(About!$A$3,'Core Indicators'!FI95)</f>
        <v>597</v>
      </c>
      <c r="M95" s="241">
        <f>_xlfn.DAYS(About!$A$3,'Core Indicators'!GG95)</f>
        <v>81</v>
      </c>
      <c r="N95" s="241">
        <f>_xlfn.DAYS(About!$A$3,'Core Indicators'!GO95)</f>
        <v>81</v>
      </c>
      <c r="O95" s="241">
        <f>_xlfn.DAYS(About!$A$3,'Core Indicators'!GW95)</f>
        <v>81</v>
      </c>
      <c r="P95" s="241">
        <f>_xlfn.DAYS(About!$A$3,'Core Indicators'!HE95)</f>
        <v>81</v>
      </c>
      <c r="Q95" s="241">
        <f>_xlfn.DAYS(About!$A$3,'Core Indicators'!HM95)</f>
        <v>81</v>
      </c>
      <c r="R95" s="241">
        <f>_xlfn.DAYS(About!$A$3,'Core Indicators'!HU95)</f>
        <v>81</v>
      </c>
      <c r="S95" s="241">
        <f>_xlfn.DAYS(About!$A$3,'Core Indicators'!IC95)</f>
        <v>81</v>
      </c>
      <c r="T95" s="241">
        <f>_xlfn.DAYS(About!$A$3,'Core Indicators'!IK95)</f>
        <v>81</v>
      </c>
      <c r="U95" s="241">
        <f>_xlfn.DAYS(About!$A$3,'Core Indicators'!IS95)</f>
        <v>81</v>
      </c>
      <c r="V95" s="241">
        <f t="shared" si="2"/>
        <v>71.8</v>
      </c>
    </row>
    <row r="96" spans="1:22" x14ac:dyDescent="0.35">
      <c r="A96" s="240" t="str">
        <f>Lists!C:C</f>
        <v>MWI002</v>
      </c>
      <c r="B96" s="241">
        <f>_xlfn.DAYS(About!$A$3,'Core Indicators'!U96)</f>
        <v>7</v>
      </c>
      <c r="C96" s="241">
        <f>_xlfn.DAYS(About!$A$3,'Core Indicators'!AC96)</f>
        <v>7</v>
      </c>
      <c r="D96" s="241">
        <f>_xlfn.DAYS(About!$A$3,'Core Indicators'!AK96)</f>
        <v>7</v>
      </c>
      <c r="E96" s="241">
        <f>_xlfn.DAYS(About!$A$3,'Core Indicators'!AS96)</f>
        <v>7</v>
      </c>
      <c r="F96" s="241">
        <f>_xlfn.DAYS(About!$A$3,'Core Indicators'!BQ96)</f>
        <v>7</v>
      </c>
      <c r="G96" s="241">
        <f>_xlfn.DAYS(About!$A$3,'Core Indicators'!DM96)</f>
        <v>7</v>
      </c>
      <c r="H96" s="241">
        <f>_xlfn.DAYS(About!$A$3,'Core Indicators'!DU96)</f>
        <v>7</v>
      </c>
      <c r="I96" s="241">
        <f>_xlfn.DAYS(About!$A$3,'Core Indicators'!EC96)</f>
        <v>7</v>
      </c>
      <c r="J96" s="241">
        <f>_xlfn.DAYS(About!$A$3,'Core Indicators'!EK96)</f>
        <v>7</v>
      </c>
      <c r="K96" s="241">
        <f>_xlfn.DAYS(About!$A$3,'Core Indicators'!ES96)</f>
        <v>7</v>
      </c>
      <c r="L96" s="241">
        <f>_xlfn.DAYS(About!$A$3,'Core Indicators'!FI96)</f>
        <v>491</v>
      </c>
      <c r="M96" s="241">
        <f>_xlfn.DAYS(About!$A$3,'Core Indicators'!GG96)</f>
        <v>79</v>
      </c>
      <c r="N96" s="241">
        <f>_xlfn.DAYS(About!$A$3,'Core Indicators'!GO96)</f>
        <v>79</v>
      </c>
      <c r="O96" s="241">
        <f>_xlfn.DAYS(About!$A$3,'Core Indicators'!GW96)</f>
        <v>79</v>
      </c>
      <c r="P96" s="241">
        <f>_xlfn.DAYS(About!$A$3,'Core Indicators'!HE96)</f>
        <v>79</v>
      </c>
      <c r="Q96" s="241">
        <f>_xlfn.DAYS(About!$A$3,'Core Indicators'!HM96)</f>
        <v>79</v>
      </c>
      <c r="R96" s="241">
        <f>_xlfn.DAYS(About!$A$3,'Core Indicators'!HU96)</f>
        <v>79</v>
      </c>
      <c r="S96" s="241">
        <f>_xlfn.DAYS(About!$A$3,'Core Indicators'!IC96)</f>
        <v>79</v>
      </c>
      <c r="T96" s="241">
        <f>_xlfn.DAYS(About!$A$3,'Core Indicators'!IK96)</f>
        <v>79</v>
      </c>
      <c r="U96" s="241">
        <f>_xlfn.DAYS(About!$A$3,'Core Indicators'!IS96)</f>
        <v>79</v>
      </c>
      <c r="V96" s="241">
        <f t="shared" si="2"/>
        <v>62.6</v>
      </c>
    </row>
    <row r="97" spans="1:22" x14ac:dyDescent="0.35">
      <c r="A97" s="240" t="str">
        <f>Lists!C:C</f>
        <v>MYS001</v>
      </c>
      <c r="B97" s="241">
        <f>_xlfn.DAYS(About!$A$3,'Core Indicators'!U97)</f>
        <v>6</v>
      </c>
      <c r="C97" s="241">
        <f>_xlfn.DAYS(About!$A$3,'Core Indicators'!AC97)</f>
        <v>6</v>
      </c>
      <c r="D97" s="241">
        <f>_xlfn.DAYS(About!$A$3,'Core Indicators'!AK97)</f>
        <v>6</v>
      </c>
      <c r="E97" s="241">
        <f>_xlfn.DAYS(About!$A$3,'Core Indicators'!AS97)</f>
        <v>6</v>
      </c>
      <c r="F97" s="241">
        <f>_xlfn.DAYS(About!$A$3,'Core Indicators'!BQ97)</f>
        <v>6</v>
      </c>
      <c r="G97" s="241">
        <f>_xlfn.DAYS(About!$A$3,'Core Indicators'!DM97)</f>
        <v>6</v>
      </c>
      <c r="H97" s="241">
        <f>_xlfn.DAYS(About!$A$3,'Core Indicators'!DU97)</f>
        <v>6</v>
      </c>
      <c r="I97" s="241">
        <f>_xlfn.DAYS(About!$A$3,'Core Indicators'!EC97)</f>
        <v>6</v>
      </c>
      <c r="J97" s="241">
        <f>_xlfn.DAYS(About!$A$3,'Core Indicators'!EK97)</f>
        <v>6</v>
      </c>
      <c r="K97" s="241">
        <f>_xlfn.DAYS(About!$A$3,'Core Indicators'!ES97)</f>
        <v>6</v>
      </c>
      <c r="L97" s="241">
        <f>_xlfn.DAYS(About!$A$3,'Core Indicators'!FI97)</f>
        <v>6</v>
      </c>
      <c r="M97" s="241">
        <f>_xlfn.DAYS(About!$A$3,'Core Indicators'!GG97)</f>
        <v>75</v>
      </c>
      <c r="N97" s="241">
        <f>_xlfn.DAYS(About!$A$3,'Core Indicators'!GO97)</f>
        <v>75</v>
      </c>
      <c r="O97" s="241">
        <f>_xlfn.DAYS(About!$A$3,'Core Indicators'!GW97)</f>
        <v>75</v>
      </c>
      <c r="P97" s="241">
        <f>_xlfn.DAYS(About!$A$3,'Core Indicators'!HE97)</f>
        <v>75</v>
      </c>
      <c r="Q97" s="241">
        <f>_xlfn.DAYS(About!$A$3,'Core Indicators'!HM97)</f>
        <v>75</v>
      </c>
      <c r="R97" s="241">
        <f>_xlfn.DAYS(About!$A$3,'Core Indicators'!HU97)</f>
        <v>75</v>
      </c>
      <c r="S97" s="241">
        <f>_xlfn.DAYS(About!$A$3,'Core Indicators'!IC97)</f>
        <v>75</v>
      </c>
      <c r="T97" s="241">
        <f>_xlfn.DAYS(About!$A$3,'Core Indicators'!IK97)</f>
        <v>75</v>
      </c>
      <c r="U97" s="241">
        <f>_xlfn.DAYS(About!$A$3,'Core Indicators'!IS97)</f>
        <v>75</v>
      </c>
      <c r="V97" s="241">
        <f t="shared" si="2"/>
        <v>12.9</v>
      </c>
    </row>
    <row r="98" spans="1:22" x14ac:dyDescent="0.35">
      <c r="A98" s="240" t="str">
        <f>Lists!C:C</f>
        <v>NAM002</v>
      </c>
      <c r="B98" s="241">
        <f>_xlfn.DAYS(About!$A$3,'Core Indicators'!U98)</f>
        <v>7</v>
      </c>
      <c r="C98" s="241">
        <f>_xlfn.DAYS(About!$A$3,'Core Indicators'!AC98)</f>
        <v>7</v>
      </c>
      <c r="D98" s="241">
        <f>_xlfn.DAYS(About!$A$3,'Core Indicators'!AK98)</f>
        <v>7</v>
      </c>
      <c r="E98" s="241">
        <f>_xlfn.DAYS(About!$A$3,'Core Indicators'!AS98)</f>
        <v>1667</v>
      </c>
      <c r="F98" s="241">
        <f>_xlfn.DAYS(About!$A$3,'Core Indicators'!BQ98)</f>
        <v>7</v>
      </c>
      <c r="G98" s="241">
        <f>_xlfn.DAYS(About!$A$3,'Core Indicators'!DM98)</f>
        <v>7</v>
      </c>
      <c r="H98" s="241">
        <f>_xlfn.DAYS(About!$A$3,'Core Indicators'!DU98)</f>
        <v>7</v>
      </c>
      <c r="I98" s="241">
        <f>_xlfn.DAYS(About!$A$3,'Core Indicators'!EC98)</f>
        <v>7</v>
      </c>
      <c r="J98" s="241">
        <f>_xlfn.DAYS(About!$A$3,'Core Indicators'!EK98)</f>
        <v>7</v>
      </c>
      <c r="K98" s="241">
        <f>_xlfn.DAYS(About!$A$3,'Core Indicators'!ES98)</f>
        <v>7</v>
      </c>
      <c r="L98" s="241">
        <f>_xlfn.DAYS(About!$A$3,'Core Indicators'!FI98)</f>
        <v>1147</v>
      </c>
      <c r="M98" s="241">
        <f>_xlfn.DAYS(About!$A$3,'Core Indicators'!GG98)</f>
        <v>79</v>
      </c>
      <c r="N98" s="241">
        <f>_xlfn.DAYS(About!$A$3,'Core Indicators'!GO98)</f>
        <v>79</v>
      </c>
      <c r="O98" s="241">
        <f>_xlfn.DAYS(About!$A$3,'Core Indicators'!GW98)</f>
        <v>79</v>
      </c>
      <c r="P98" s="241">
        <f>_xlfn.DAYS(About!$A$3,'Core Indicators'!HE98)</f>
        <v>79</v>
      </c>
      <c r="Q98" s="241">
        <f>_xlfn.DAYS(About!$A$3,'Core Indicators'!HM98)</f>
        <v>79</v>
      </c>
      <c r="R98" s="241">
        <f>_xlfn.DAYS(About!$A$3,'Core Indicators'!HU98)</f>
        <v>79</v>
      </c>
      <c r="S98" s="241">
        <f>_xlfn.DAYS(About!$A$3,'Core Indicators'!IC98)</f>
        <v>79</v>
      </c>
      <c r="T98" s="241">
        <f>_xlfn.DAYS(About!$A$3,'Core Indicators'!IK98)</f>
        <v>79</v>
      </c>
      <c r="U98" s="241">
        <f>_xlfn.DAYS(About!$A$3,'Core Indicators'!IS98)</f>
        <v>79</v>
      </c>
      <c r="V98" s="241">
        <f t="shared" si="2"/>
        <v>294.2</v>
      </c>
    </row>
    <row r="99" spans="1:22" x14ac:dyDescent="0.35">
      <c r="A99" s="240" t="str">
        <f>Lists!C:C</f>
        <v>NER002</v>
      </c>
      <c r="B99" s="241">
        <f>_xlfn.DAYS(About!$A$3,'Core Indicators'!U99)</f>
        <v>99</v>
      </c>
      <c r="C99" s="241">
        <f>_xlfn.DAYS(About!$A$3,'Core Indicators'!AC99)</f>
        <v>99</v>
      </c>
      <c r="D99" s="241">
        <f>_xlfn.DAYS(About!$A$3,'Core Indicators'!AK99)</f>
        <v>99</v>
      </c>
      <c r="E99" s="241">
        <f>_xlfn.DAYS(About!$A$3,'Core Indicators'!AS99)</f>
        <v>4</v>
      </c>
      <c r="F99" s="241">
        <f>_xlfn.DAYS(About!$A$3,'Core Indicators'!BQ99)</f>
        <v>4</v>
      </c>
      <c r="G99" s="241">
        <f>_xlfn.DAYS(About!$A$3,'Core Indicators'!DM99)</f>
        <v>99</v>
      </c>
      <c r="H99" s="241">
        <f>_xlfn.DAYS(About!$A$3,'Core Indicators'!DU99)</f>
        <v>99</v>
      </c>
      <c r="I99" s="241">
        <f>_xlfn.DAYS(About!$A$3,'Core Indicators'!EC99)</f>
        <v>99</v>
      </c>
      <c r="J99" s="241">
        <f>_xlfn.DAYS(About!$A$3,'Core Indicators'!EK99)</f>
        <v>99</v>
      </c>
      <c r="K99" s="241">
        <f>_xlfn.DAYS(About!$A$3,'Core Indicators'!ES99)</f>
        <v>99</v>
      </c>
      <c r="L99" s="241">
        <f>_xlfn.DAYS(About!$A$3,'Core Indicators'!FI99)</f>
        <v>4</v>
      </c>
      <c r="M99" s="241">
        <f>_xlfn.DAYS(About!$A$3,'Core Indicators'!GG99)</f>
        <v>69</v>
      </c>
      <c r="N99" s="241">
        <f>_xlfn.DAYS(About!$A$3,'Core Indicators'!GO99)</f>
        <v>69</v>
      </c>
      <c r="O99" s="241">
        <f>_xlfn.DAYS(About!$A$3,'Core Indicators'!GW99)</f>
        <v>69</v>
      </c>
      <c r="P99" s="241">
        <f>_xlfn.DAYS(About!$A$3,'Core Indicators'!HE99)</f>
        <v>69</v>
      </c>
      <c r="Q99" s="241">
        <f>_xlfn.DAYS(About!$A$3,'Core Indicators'!HM99)</f>
        <v>69</v>
      </c>
      <c r="R99" s="241">
        <f>_xlfn.DAYS(About!$A$3,'Core Indicators'!HU99)</f>
        <v>69</v>
      </c>
      <c r="S99" s="241">
        <f>_xlfn.DAYS(About!$A$3,'Core Indicators'!IC99)</f>
        <v>69</v>
      </c>
      <c r="T99" s="241">
        <f>_xlfn.DAYS(About!$A$3,'Core Indicators'!IK99)</f>
        <v>69</v>
      </c>
      <c r="U99" s="241">
        <f>_xlfn.DAYS(About!$A$3,'Core Indicators'!IS99)</f>
        <v>69</v>
      </c>
      <c r="V99" s="241">
        <f t="shared" ref="V99:V130" si="3">AVERAGE(D99:M99)</f>
        <v>67.5</v>
      </c>
    </row>
    <row r="100" spans="1:22" x14ac:dyDescent="0.35">
      <c r="A100" s="240" t="str">
        <f>Lists!C:C</f>
        <v>NER003</v>
      </c>
      <c r="B100" s="241">
        <f>_xlfn.DAYS(About!$A$3,'Core Indicators'!U100)</f>
        <v>99</v>
      </c>
      <c r="C100" s="241">
        <f>_xlfn.DAYS(About!$A$3,'Core Indicators'!AC100)</f>
        <v>99</v>
      </c>
      <c r="D100" s="241">
        <f>_xlfn.DAYS(About!$A$3,'Core Indicators'!AK100)</f>
        <v>99</v>
      </c>
      <c r="E100" s="241">
        <f>_xlfn.DAYS(About!$A$3,'Core Indicators'!AS100)</f>
        <v>4</v>
      </c>
      <c r="F100" s="241">
        <f>_xlfn.DAYS(About!$A$3,'Core Indicators'!BQ100)</f>
        <v>4</v>
      </c>
      <c r="G100" s="241">
        <f>_xlfn.DAYS(About!$A$3,'Core Indicators'!DM100)</f>
        <v>99</v>
      </c>
      <c r="H100" s="241">
        <f>_xlfn.DAYS(About!$A$3,'Core Indicators'!DU100)</f>
        <v>99</v>
      </c>
      <c r="I100" s="241">
        <f>_xlfn.DAYS(About!$A$3,'Core Indicators'!EC100)</f>
        <v>99</v>
      </c>
      <c r="J100" s="241">
        <f>_xlfn.DAYS(About!$A$3,'Core Indicators'!EK100)</f>
        <v>99</v>
      </c>
      <c r="K100" s="241">
        <f>_xlfn.DAYS(About!$A$3,'Core Indicators'!ES100)</f>
        <v>99</v>
      </c>
      <c r="L100" s="241">
        <f>_xlfn.DAYS(About!$A$3,'Core Indicators'!FI100)</f>
        <v>4</v>
      </c>
      <c r="M100" s="241">
        <f>_xlfn.DAYS(About!$A$3,'Core Indicators'!GG100)</f>
        <v>69</v>
      </c>
      <c r="N100" s="241">
        <f>_xlfn.DAYS(About!$A$3,'Core Indicators'!GO100)</f>
        <v>69</v>
      </c>
      <c r="O100" s="241">
        <f>_xlfn.DAYS(About!$A$3,'Core Indicators'!GW100)</f>
        <v>69</v>
      </c>
      <c r="P100" s="241">
        <f>_xlfn.DAYS(About!$A$3,'Core Indicators'!HE100)</f>
        <v>69</v>
      </c>
      <c r="Q100" s="241">
        <f>_xlfn.DAYS(About!$A$3,'Core Indicators'!HM100)</f>
        <v>69</v>
      </c>
      <c r="R100" s="241">
        <f>_xlfn.DAYS(About!$A$3,'Core Indicators'!HU100)</f>
        <v>69</v>
      </c>
      <c r="S100" s="241">
        <f>_xlfn.DAYS(About!$A$3,'Core Indicators'!IC100)</f>
        <v>69</v>
      </c>
      <c r="T100" s="241">
        <f>_xlfn.DAYS(About!$A$3,'Core Indicators'!IK100)</f>
        <v>69</v>
      </c>
      <c r="U100" s="241">
        <f>_xlfn.DAYS(About!$A$3,'Core Indicators'!IS100)</f>
        <v>69</v>
      </c>
      <c r="V100" s="241">
        <f t="shared" si="3"/>
        <v>67.5</v>
      </c>
    </row>
    <row r="101" spans="1:22" x14ac:dyDescent="0.35">
      <c r="A101" s="240" t="str">
        <f>Lists!C:C</f>
        <v>NER004</v>
      </c>
      <c r="B101" s="241">
        <f>_xlfn.DAYS(About!$A$3,'Core Indicators'!U101)</f>
        <v>99</v>
      </c>
      <c r="C101" s="241">
        <f>_xlfn.DAYS(About!$A$3,'Core Indicators'!AC101)</f>
        <v>99</v>
      </c>
      <c r="D101" s="241">
        <f>_xlfn.DAYS(About!$A$3,'Core Indicators'!AK101)</f>
        <v>99</v>
      </c>
      <c r="E101" s="241">
        <f>_xlfn.DAYS(About!$A$3,'Core Indicators'!AS101)</f>
        <v>4</v>
      </c>
      <c r="F101" s="241">
        <f>_xlfn.DAYS(About!$A$3,'Core Indicators'!BQ101)</f>
        <v>4</v>
      </c>
      <c r="G101" s="241">
        <f>_xlfn.DAYS(About!$A$3,'Core Indicators'!DM101)</f>
        <v>99</v>
      </c>
      <c r="H101" s="241">
        <f>_xlfn.DAYS(About!$A$3,'Core Indicators'!DU101)</f>
        <v>99</v>
      </c>
      <c r="I101" s="241">
        <f>_xlfn.DAYS(About!$A$3,'Core Indicators'!EC101)</f>
        <v>99</v>
      </c>
      <c r="J101" s="241">
        <f>_xlfn.DAYS(About!$A$3,'Core Indicators'!EK101)</f>
        <v>99</v>
      </c>
      <c r="K101" s="241">
        <f>_xlfn.DAYS(About!$A$3,'Core Indicators'!ES101)</f>
        <v>99</v>
      </c>
      <c r="L101" s="241">
        <f>_xlfn.DAYS(About!$A$3,'Core Indicators'!FI101)</f>
        <v>4</v>
      </c>
      <c r="M101" s="241">
        <f>_xlfn.DAYS(About!$A$3,'Core Indicators'!GG101)</f>
        <v>69</v>
      </c>
      <c r="N101" s="241">
        <f>_xlfn.DAYS(About!$A$3,'Core Indicators'!GO101)</f>
        <v>69</v>
      </c>
      <c r="O101" s="241">
        <f>_xlfn.DAYS(About!$A$3,'Core Indicators'!GW101)</f>
        <v>69</v>
      </c>
      <c r="P101" s="241">
        <f>_xlfn.DAYS(About!$A$3,'Core Indicators'!HE101)</f>
        <v>69</v>
      </c>
      <c r="Q101" s="241">
        <f>_xlfn.DAYS(About!$A$3,'Core Indicators'!HM101)</f>
        <v>69</v>
      </c>
      <c r="R101" s="241">
        <f>_xlfn.DAYS(About!$A$3,'Core Indicators'!HU101)</f>
        <v>69</v>
      </c>
      <c r="S101" s="241">
        <f>_xlfn.DAYS(About!$A$3,'Core Indicators'!IC101)</f>
        <v>69</v>
      </c>
      <c r="T101" s="241">
        <f>_xlfn.DAYS(About!$A$3,'Core Indicators'!IK101)</f>
        <v>69</v>
      </c>
      <c r="U101" s="241">
        <f>_xlfn.DAYS(About!$A$3,'Core Indicators'!IS101)</f>
        <v>69</v>
      </c>
      <c r="V101" s="241">
        <f t="shared" si="3"/>
        <v>67.5</v>
      </c>
    </row>
    <row r="102" spans="1:22" x14ac:dyDescent="0.35">
      <c r="A102" s="240" t="str">
        <f>Lists!C:C</f>
        <v>NER006</v>
      </c>
      <c r="B102" s="241">
        <f>_xlfn.DAYS(About!$A$3,'Core Indicators'!U102)</f>
        <v>31</v>
      </c>
      <c r="C102" s="241">
        <f>_xlfn.DAYS(About!$A$3,'Core Indicators'!AC102)</f>
        <v>31</v>
      </c>
      <c r="D102" s="241">
        <f>_xlfn.DAYS(About!$A$3,'Core Indicators'!AK102)</f>
        <v>31</v>
      </c>
      <c r="E102" s="241">
        <f>_xlfn.DAYS(About!$A$3,'Core Indicators'!AS102)</f>
        <v>4</v>
      </c>
      <c r="F102" s="241">
        <f>_xlfn.DAYS(About!$A$3,'Core Indicators'!BQ102)</f>
        <v>4</v>
      </c>
      <c r="G102" s="241">
        <f>_xlfn.DAYS(About!$A$3,'Core Indicators'!DM102)</f>
        <v>31</v>
      </c>
      <c r="H102" s="241">
        <f>_xlfn.DAYS(About!$A$3,'Core Indicators'!DU102)</f>
        <v>31</v>
      </c>
      <c r="I102" s="241">
        <f>_xlfn.DAYS(About!$A$3,'Core Indicators'!EC102)</f>
        <v>31</v>
      </c>
      <c r="J102" s="241">
        <f>_xlfn.DAYS(About!$A$3,'Core Indicators'!EK102)</f>
        <v>31</v>
      </c>
      <c r="K102" s="241">
        <f>_xlfn.DAYS(About!$A$3,'Core Indicators'!ES102)</f>
        <v>31</v>
      </c>
      <c r="L102" s="241">
        <f>_xlfn.DAYS(About!$A$3,'Core Indicators'!FI102)</f>
        <v>4</v>
      </c>
      <c r="M102" s="241">
        <f>_xlfn.DAYS(About!$A$3,'Core Indicators'!GG102)</f>
        <v>17</v>
      </c>
      <c r="N102" s="241">
        <f>_xlfn.DAYS(About!$A$3,'Core Indicators'!GO102)</f>
        <v>17</v>
      </c>
      <c r="O102" s="241">
        <f>_xlfn.DAYS(About!$A$3,'Core Indicators'!GW102)</f>
        <v>17</v>
      </c>
      <c r="P102" s="241">
        <f>_xlfn.DAYS(About!$A$3,'Core Indicators'!HE102)</f>
        <v>17</v>
      </c>
      <c r="Q102" s="241">
        <f>_xlfn.DAYS(About!$A$3,'Core Indicators'!HM102)</f>
        <v>17</v>
      </c>
      <c r="R102" s="241">
        <f>_xlfn.DAYS(About!$A$3,'Core Indicators'!HU102)</f>
        <v>17</v>
      </c>
      <c r="S102" s="241">
        <f>_xlfn.DAYS(About!$A$3,'Core Indicators'!IC102)</f>
        <v>17</v>
      </c>
      <c r="T102" s="241">
        <f>_xlfn.DAYS(About!$A$3,'Core Indicators'!IK102)</f>
        <v>17</v>
      </c>
      <c r="U102" s="241">
        <f>_xlfn.DAYS(About!$A$3,'Core Indicators'!IS102)</f>
        <v>17</v>
      </c>
      <c r="V102" s="241">
        <f t="shared" si="3"/>
        <v>21.5</v>
      </c>
    </row>
    <row r="103" spans="1:22" x14ac:dyDescent="0.35">
      <c r="A103" s="240" t="str">
        <f>Lists!C:C</f>
        <v>NGA001</v>
      </c>
      <c r="B103" s="241">
        <f>_xlfn.DAYS(About!$A$3,'Core Indicators'!U103)</f>
        <v>4</v>
      </c>
      <c r="C103" s="241">
        <f>_xlfn.DAYS(About!$A$3,'Core Indicators'!AC103)</f>
        <v>4</v>
      </c>
      <c r="D103" s="241">
        <f>_xlfn.DAYS(About!$A$3,'Core Indicators'!AK103)</f>
        <v>4</v>
      </c>
      <c r="E103" s="241">
        <f>_xlfn.DAYS(About!$A$3,'Core Indicators'!AS103)</f>
        <v>4</v>
      </c>
      <c r="F103" s="241">
        <f>_xlfn.DAYS(About!$A$3,'Core Indicators'!BQ103)</f>
        <v>134</v>
      </c>
      <c r="G103" s="241">
        <f>_xlfn.DAYS(About!$A$3,'Core Indicators'!DM103)</f>
        <v>4</v>
      </c>
      <c r="H103" s="241">
        <f>_xlfn.DAYS(About!$A$3,'Core Indicators'!DU103)</f>
        <v>4</v>
      </c>
      <c r="I103" s="241">
        <f>_xlfn.DAYS(About!$A$3,'Core Indicators'!EC103)</f>
        <v>4</v>
      </c>
      <c r="J103" s="241">
        <f>_xlfn.DAYS(About!$A$3,'Core Indicators'!EK103)</f>
        <v>4</v>
      </c>
      <c r="K103" s="241">
        <f>_xlfn.DAYS(About!$A$3,'Core Indicators'!ES103)</f>
        <v>4</v>
      </c>
      <c r="L103" s="241">
        <f>_xlfn.DAYS(About!$A$3,'Core Indicators'!FI103)</f>
        <v>4</v>
      </c>
      <c r="M103" s="241">
        <f>_xlfn.DAYS(About!$A$3,'Core Indicators'!GG103)</f>
        <v>80</v>
      </c>
      <c r="N103" s="241">
        <f>_xlfn.DAYS(About!$A$3,'Core Indicators'!GO103)</f>
        <v>80</v>
      </c>
      <c r="O103" s="241">
        <f>_xlfn.DAYS(About!$A$3,'Core Indicators'!GW103)</f>
        <v>80</v>
      </c>
      <c r="P103" s="241">
        <f>_xlfn.DAYS(About!$A$3,'Core Indicators'!HE103)</f>
        <v>80</v>
      </c>
      <c r="Q103" s="241">
        <f>_xlfn.DAYS(About!$A$3,'Core Indicators'!HM103)</f>
        <v>80</v>
      </c>
      <c r="R103" s="241">
        <f>_xlfn.DAYS(About!$A$3,'Core Indicators'!HU103)</f>
        <v>80</v>
      </c>
      <c r="S103" s="241">
        <f>_xlfn.DAYS(About!$A$3,'Core Indicators'!IC103)</f>
        <v>80</v>
      </c>
      <c r="T103" s="241">
        <f>_xlfn.DAYS(About!$A$3,'Core Indicators'!IK103)</f>
        <v>80</v>
      </c>
      <c r="U103" s="241">
        <f>_xlfn.DAYS(About!$A$3,'Core Indicators'!IS103)</f>
        <v>80</v>
      </c>
      <c r="V103" s="241">
        <f t="shared" si="3"/>
        <v>24.6</v>
      </c>
    </row>
    <row r="104" spans="1:22" x14ac:dyDescent="0.35">
      <c r="A104" s="240" t="str">
        <f>Lists!C:C</f>
        <v>NGA003</v>
      </c>
      <c r="B104" s="241">
        <f>_xlfn.DAYS(About!$A$3,'Core Indicators'!U104)</f>
        <v>4</v>
      </c>
      <c r="C104" s="241">
        <f>_xlfn.DAYS(About!$A$3,'Core Indicators'!AC104)</f>
        <v>4</v>
      </c>
      <c r="D104" s="241">
        <f>_xlfn.DAYS(About!$A$3,'Core Indicators'!AK104)</f>
        <v>4</v>
      </c>
      <c r="E104" s="241">
        <f>_xlfn.DAYS(About!$A$3,'Core Indicators'!AS104)</f>
        <v>4</v>
      </c>
      <c r="F104" s="241">
        <f>_xlfn.DAYS(About!$A$3,'Core Indicators'!BQ104)</f>
        <v>4</v>
      </c>
      <c r="G104" s="241">
        <f>_xlfn.DAYS(About!$A$3,'Core Indicators'!DM104)</f>
        <v>4</v>
      </c>
      <c r="H104" s="241">
        <f>_xlfn.DAYS(About!$A$3,'Core Indicators'!DU104)</f>
        <v>4</v>
      </c>
      <c r="I104" s="241">
        <f>_xlfn.DAYS(About!$A$3,'Core Indicators'!EC104)</f>
        <v>4</v>
      </c>
      <c r="J104" s="241">
        <f>_xlfn.DAYS(About!$A$3,'Core Indicators'!EK104)</f>
        <v>4</v>
      </c>
      <c r="K104" s="241">
        <f>_xlfn.DAYS(About!$A$3,'Core Indicators'!ES104)</f>
        <v>4</v>
      </c>
      <c r="L104" s="241">
        <f>_xlfn.DAYS(About!$A$3,'Core Indicators'!FI104)</f>
        <v>4</v>
      </c>
      <c r="M104" s="241">
        <f>_xlfn.DAYS(About!$A$3,'Core Indicators'!GG104)</f>
        <v>80</v>
      </c>
      <c r="N104" s="241">
        <f>_xlfn.DAYS(About!$A$3,'Core Indicators'!GO104)</f>
        <v>80</v>
      </c>
      <c r="O104" s="241">
        <f>_xlfn.DAYS(About!$A$3,'Core Indicators'!GW104)</f>
        <v>80</v>
      </c>
      <c r="P104" s="241">
        <f>_xlfn.DAYS(About!$A$3,'Core Indicators'!HE104)</f>
        <v>80</v>
      </c>
      <c r="Q104" s="241">
        <f>_xlfn.DAYS(About!$A$3,'Core Indicators'!HM104)</f>
        <v>80</v>
      </c>
      <c r="R104" s="241">
        <f>_xlfn.DAYS(About!$A$3,'Core Indicators'!HU104)</f>
        <v>80</v>
      </c>
      <c r="S104" s="241">
        <f>_xlfn.DAYS(About!$A$3,'Core Indicators'!IC104)</f>
        <v>80</v>
      </c>
      <c r="T104" s="241">
        <f>_xlfn.DAYS(About!$A$3,'Core Indicators'!IK104)</f>
        <v>80</v>
      </c>
      <c r="U104" s="241">
        <f>_xlfn.DAYS(About!$A$3,'Core Indicators'!IS104)</f>
        <v>80</v>
      </c>
      <c r="V104" s="241">
        <f t="shared" si="3"/>
        <v>11.6</v>
      </c>
    </row>
    <row r="105" spans="1:22" x14ac:dyDescent="0.35">
      <c r="A105" s="240" t="str">
        <f>Lists!C:C</f>
        <v>NGA004</v>
      </c>
      <c r="B105" s="241">
        <f>_xlfn.DAYS(About!$A$3,'Core Indicators'!U105)</f>
        <v>4</v>
      </c>
      <c r="C105" s="241">
        <f>_xlfn.DAYS(About!$A$3,'Core Indicators'!AC105)</f>
        <v>4</v>
      </c>
      <c r="D105" s="241">
        <f>_xlfn.DAYS(About!$A$3,'Core Indicators'!AK105)</f>
        <v>4</v>
      </c>
      <c r="E105" s="241">
        <f>_xlfn.DAYS(About!$A$3,'Core Indicators'!AS105)</f>
        <v>4</v>
      </c>
      <c r="F105" s="241">
        <f>_xlfn.DAYS(About!$A$3,'Core Indicators'!BQ105)</f>
        <v>4</v>
      </c>
      <c r="G105" s="241">
        <f>_xlfn.DAYS(About!$A$3,'Core Indicators'!DM105)</f>
        <v>4</v>
      </c>
      <c r="H105" s="241">
        <f>_xlfn.DAYS(About!$A$3,'Core Indicators'!DU105)</f>
        <v>4</v>
      </c>
      <c r="I105" s="241">
        <f>_xlfn.DAYS(About!$A$3,'Core Indicators'!EC105)</f>
        <v>4</v>
      </c>
      <c r="J105" s="241">
        <f>_xlfn.DAYS(About!$A$3,'Core Indicators'!EK105)</f>
        <v>4</v>
      </c>
      <c r="K105" s="241">
        <f>_xlfn.DAYS(About!$A$3,'Core Indicators'!ES105)</f>
        <v>4</v>
      </c>
      <c r="L105" s="241">
        <f>_xlfn.DAYS(About!$A$3,'Core Indicators'!FI105)</f>
        <v>4</v>
      </c>
      <c r="M105" s="241">
        <f>_xlfn.DAYS(About!$A$3,'Core Indicators'!GG105)</f>
        <v>80</v>
      </c>
      <c r="N105" s="241">
        <f>_xlfn.DAYS(About!$A$3,'Core Indicators'!GO105)</f>
        <v>80</v>
      </c>
      <c r="O105" s="241">
        <f>_xlfn.DAYS(About!$A$3,'Core Indicators'!GW105)</f>
        <v>80</v>
      </c>
      <c r="P105" s="241">
        <f>_xlfn.DAYS(About!$A$3,'Core Indicators'!HE105)</f>
        <v>80</v>
      </c>
      <c r="Q105" s="241">
        <f>_xlfn.DAYS(About!$A$3,'Core Indicators'!HM105)</f>
        <v>80</v>
      </c>
      <c r="R105" s="241">
        <f>_xlfn.DAYS(About!$A$3,'Core Indicators'!HU105)</f>
        <v>80</v>
      </c>
      <c r="S105" s="241">
        <f>_xlfn.DAYS(About!$A$3,'Core Indicators'!IC105)</f>
        <v>80</v>
      </c>
      <c r="T105" s="241">
        <f>_xlfn.DAYS(About!$A$3,'Core Indicators'!IK105)</f>
        <v>80</v>
      </c>
      <c r="U105" s="241">
        <f>_xlfn.DAYS(About!$A$3,'Core Indicators'!IS105)</f>
        <v>80</v>
      </c>
      <c r="V105" s="241">
        <f t="shared" si="3"/>
        <v>11.6</v>
      </c>
    </row>
    <row r="106" spans="1:22" x14ac:dyDescent="0.35">
      <c r="A106" s="240" t="str">
        <f>Lists!C:C</f>
        <v>NGA007</v>
      </c>
      <c r="B106" s="241">
        <f>_xlfn.DAYS(About!$A$3,'Core Indicators'!U106)</f>
        <v>4</v>
      </c>
      <c r="C106" s="241">
        <f>_xlfn.DAYS(About!$A$3,'Core Indicators'!AC106)</f>
        <v>4</v>
      </c>
      <c r="D106" s="241">
        <f>_xlfn.DAYS(About!$A$3,'Core Indicators'!AK106)</f>
        <v>4</v>
      </c>
      <c r="E106" s="241">
        <f>_xlfn.DAYS(About!$A$3,'Core Indicators'!AS106)</f>
        <v>4</v>
      </c>
      <c r="F106" s="241">
        <f>_xlfn.DAYS(About!$A$3,'Core Indicators'!BQ106)</f>
        <v>4</v>
      </c>
      <c r="G106" s="241">
        <f>_xlfn.DAYS(About!$A$3,'Core Indicators'!DM106)</f>
        <v>4</v>
      </c>
      <c r="H106" s="241">
        <f>_xlfn.DAYS(About!$A$3,'Core Indicators'!DU106)</f>
        <v>4</v>
      </c>
      <c r="I106" s="241">
        <f>_xlfn.DAYS(About!$A$3,'Core Indicators'!EC106)</f>
        <v>4</v>
      </c>
      <c r="J106" s="241">
        <f>_xlfn.DAYS(About!$A$3,'Core Indicators'!EK106)</f>
        <v>4</v>
      </c>
      <c r="K106" s="241">
        <f>_xlfn.DAYS(About!$A$3,'Core Indicators'!ES106)</f>
        <v>4</v>
      </c>
      <c r="L106" s="241">
        <f>_xlfn.DAYS(About!$A$3,'Core Indicators'!FI106)</f>
        <v>4</v>
      </c>
      <c r="M106" s="241">
        <f>_xlfn.DAYS(About!$A$3,'Core Indicators'!GG106)</f>
        <v>80</v>
      </c>
      <c r="N106" s="241">
        <f>_xlfn.DAYS(About!$A$3,'Core Indicators'!GO106)</f>
        <v>80</v>
      </c>
      <c r="O106" s="241">
        <f>_xlfn.DAYS(About!$A$3,'Core Indicators'!GW106)</f>
        <v>80</v>
      </c>
      <c r="P106" s="241">
        <f>_xlfn.DAYS(About!$A$3,'Core Indicators'!HE106)</f>
        <v>80</v>
      </c>
      <c r="Q106" s="241">
        <f>_xlfn.DAYS(About!$A$3,'Core Indicators'!HM106)</f>
        <v>80</v>
      </c>
      <c r="R106" s="241">
        <f>_xlfn.DAYS(About!$A$3,'Core Indicators'!HU106)</f>
        <v>80</v>
      </c>
      <c r="S106" s="241">
        <f>_xlfn.DAYS(About!$A$3,'Core Indicators'!IC106)</f>
        <v>80</v>
      </c>
      <c r="T106" s="241">
        <f>_xlfn.DAYS(About!$A$3,'Core Indicators'!IK106)</f>
        <v>80</v>
      </c>
      <c r="U106" s="241">
        <f>_xlfn.DAYS(About!$A$3,'Core Indicators'!IS106)</f>
        <v>80</v>
      </c>
      <c r="V106" s="241">
        <f t="shared" si="3"/>
        <v>11.6</v>
      </c>
    </row>
    <row r="107" spans="1:22" x14ac:dyDescent="0.35">
      <c r="A107" s="240" t="str">
        <f>Lists!C:C</f>
        <v>NGA008</v>
      </c>
      <c r="B107" s="241">
        <f>_xlfn.DAYS(About!$A$3,'Core Indicators'!U107)</f>
        <v>4</v>
      </c>
      <c r="C107" s="241">
        <f>_xlfn.DAYS(About!$A$3,'Core Indicators'!AC107)</f>
        <v>4</v>
      </c>
      <c r="D107" s="241">
        <f>_xlfn.DAYS(About!$A$3,'Core Indicators'!AK107)</f>
        <v>4</v>
      </c>
      <c r="E107" s="241">
        <f>_xlfn.DAYS(About!$A$3,'Core Indicators'!AS107)</f>
        <v>4</v>
      </c>
      <c r="F107" s="241">
        <f>_xlfn.DAYS(About!$A$3,'Core Indicators'!BQ107)</f>
        <v>4</v>
      </c>
      <c r="G107" s="241">
        <f>_xlfn.DAYS(About!$A$3,'Core Indicators'!DM107)</f>
        <v>4</v>
      </c>
      <c r="H107" s="241">
        <f>_xlfn.DAYS(About!$A$3,'Core Indicators'!DU107)</f>
        <v>4</v>
      </c>
      <c r="I107" s="241">
        <f>_xlfn.DAYS(About!$A$3,'Core Indicators'!EC107)</f>
        <v>4</v>
      </c>
      <c r="J107" s="241">
        <f>_xlfn.DAYS(About!$A$3,'Core Indicators'!EK107)</f>
        <v>4</v>
      </c>
      <c r="K107" s="241">
        <f>_xlfn.DAYS(About!$A$3,'Core Indicators'!ES107)</f>
        <v>4</v>
      </c>
      <c r="L107" s="241">
        <f>_xlfn.DAYS(About!$A$3,'Core Indicators'!FI107)</f>
        <v>4</v>
      </c>
      <c r="M107" s="241">
        <f>_xlfn.DAYS(About!$A$3,'Core Indicators'!GG107)</f>
        <v>80</v>
      </c>
      <c r="N107" s="241">
        <f>_xlfn.DAYS(About!$A$3,'Core Indicators'!GO107)</f>
        <v>80</v>
      </c>
      <c r="O107" s="241">
        <f>_xlfn.DAYS(About!$A$3,'Core Indicators'!GW107)</f>
        <v>80</v>
      </c>
      <c r="P107" s="241">
        <f>_xlfn.DAYS(About!$A$3,'Core Indicators'!HE107)</f>
        <v>80</v>
      </c>
      <c r="Q107" s="241">
        <f>_xlfn.DAYS(About!$A$3,'Core Indicators'!HM107)</f>
        <v>80</v>
      </c>
      <c r="R107" s="241">
        <f>_xlfn.DAYS(About!$A$3,'Core Indicators'!HU107)</f>
        <v>80</v>
      </c>
      <c r="S107" s="241">
        <f>_xlfn.DAYS(About!$A$3,'Core Indicators'!IC107)</f>
        <v>80</v>
      </c>
      <c r="T107" s="241">
        <f>_xlfn.DAYS(About!$A$3,'Core Indicators'!IK107)</f>
        <v>80</v>
      </c>
      <c r="U107" s="241">
        <f>_xlfn.DAYS(About!$A$3,'Core Indicators'!IS107)</f>
        <v>80</v>
      </c>
      <c r="V107" s="241">
        <f t="shared" si="3"/>
        <v>11.6</v>
      </c>
    </row>
    <row r="108" spans="1:22" x14ac:dyDescent="0.35">
      <c r="A108" s="240" t="str">
        <f>Lists!C:C</f>
        <v>NIC001</v>
      </c>
      <c r="B108" s="241">
        <f>_xlfn.DAYS(About!$A$3,'Core Indicators'!U108)</f>
        <v>5</v>
      </c>
      <c r="C108" s="241">
        <f>_xlfn.DAYS(About!$A$3,'Core Indicators'!AC108)</f>
        <v>5</v>
      </c>
      <c r="D108" s="241">
        <f>_xlfn.DAYS(About!$A$3,'Core Indicators'!AK108)</f>
        <v>5</v>
      </c>
      <c r="E108" s="241">
        <f>_xlfn.DAYS(About!$A$3,'Core Indicators'!AS108)</f>
        <v>5</v>
      </c>
      <c r="F108" s="241">
        <f>_xlfn.DAYS(About!$A$3,'Core Indicators'!BQ108)</f>
        <v>5</v>
      </c>
      <c r="G108" s="241">
        <f>_xlfn.DAYS(About!$A$3,'Core Indicators'!DM108)</f>
        <v>5</v>
      </c>
      <c r="H108" s="241">
        <f>_xlfn.DAYS(About!$A$3,'Core Indicators'!DU108)</f>
        <v>5</v>
      </c>
      <c r="I108" s="241">
        <f>_xlfn.DAYS(About!$A$3,'Core Indicators'!EC108)</f>
        <v>5</v>
      </c>
      <c r="J108" s="241">
        <f>_xlfn.DAYS(About!$A$3,'Core Indicators'!EK108)</f>
        <v>5</v>
      </c>
      <c r="K108" s="241">
        <f>_xlfn.DAYS(About!$A$3,'Core Indicators'!ES108)</f>
        <v>5</v>
      </c>
      <c r="L108" s="241">
        <f>_xlfn.DAYS(About!$A$3,'Core Indicators'!FI108)</f>
        <v>5</v>
      </c>
      <c r="M108" s="241">
        <f>_xlfn.DAYS(About!$A$3,'Core Indicators'!GG108)</f>
        <v>74</v>
      </c>
      <c r="N108" s="241">
        <f>_xlfn.DAYS(About!$A$3,'Core Indicators'!GO108)</f>
        <v>74</v>
      </c>
      <c r="O108" s="241">
        <f>_xlfn.DAYS(About!$A$3,'Core Indicators'!GW108)</f>
        <v>74</v>
      </c>
      <c r="P108" s="241">
        <f>_xlfn.DAYS(About!$A$3,'Core Indicators'!HE108)</f>
        <v>74</v>
      </c>
      <c r="Q108" s="241">
        <f>_xlfn.DAYS(About!$A$3,'Core Indicators'!HM108)</f>
        <v>74</v>
      </c>
      <c r="R108" s="241">
        <f>_xlfn.DAYS(About!$A$3,'Core Indicators'!HU108)</f>
        <v>74</v>
      </c>
      <c r="S108" s="241">
        <f>_xlfn.DAYS(About!$A$3,'Core Indicators'!IC108)</f>
        <v>74</v>
      </c>
      <c r="T108" s="241">
        <f>_xlfn.DAYS(About!$A$3,'Core Indicators'!IK108)</f>
        <v>74</v>
      </c>
      <c r="U108" s="241">
        <f>_xlfn.DAYS(About!$A$3,'Core Indicators'!IS108)</f>
        <v>74</v>
      </c>
      <c r="V108" s="241">
        <f t="shared" si="3"/>
        <v>11.9</v>
      </c>
    </row>
    <row r="109" spans="1:22" x14ac:dyDescent="0.35">
      <c r="A109" s="240" t="str">
        <f>Lists!C:C</f>
        <v>NPL003</v>
      </c>
      <c r="B109" s="241">
        <f>_xlfn.DAYS(About!$A$3,'Core Indicators'!U109)</f>
        <v>6</v>
      </c>
      <c r="C109" s="241">
        <f>_xlfn.DAYS(About!$A$3,'Core Indicators'!AC109)</f>
        <v>6</v>
      </c>
      <c r="D109" s="241">
        <f>_xlfn.DAYS(About!$A$3,'Core Indicators'!AK109)</f>
        <v>6</v>
      </c>
      <c r="E109" s="241">
        <f>_xlfn.DAYS(About!$A$3,'Core Indicators'!AS109)</f>
        <v>6</v>
      </c>
      <c r="F109" s="241">
        <f>_xlfn.DAYS(About!$A$3,'Core Indicators'!BQ109)</f>
        <v>6</v>
      </c>
      <c r="G109" s="241">
        <f>_xlfn.DAYS(About!$A$3,'Core Indicators'!DM109)</f>
        <v>6</v>
      </c>
      <c r="H109" s="241">
        <f>_xlfn.DAYS(About!$A$3,'Core Indicators'!DU109)</f>
        <v>6</v>
      </c>
      <c r="I109" s="241">
        <f>_xlfn.DAYS(About!$A$3,'Core Indicators'!EC109)</f>
        <v>6</v>
      </c>
      <c r="J109" s="241">
        <f>_xlfn.DAYS(About!$A$3,'Core Indicators'!EK109)</f>
        <v>6</v>
      </c>
      <c r="K109" s="241">
        <f>_xlfn.DAYS(About!$A$3,'Core Indicators'!ES109)</f>
        <v>6</v>
      </c>
      <c r="L109" s="241">
        <f>_xlfn.DAYS(About!$A$3,'Core Indicators'!FI109)</f>
        <v>6</v>
      </c>
      <c r="M109" s="241">
        <f>_xlfn.DAYS(About!$A$3,'Core Indicators'!GG109)</f>
        <v>75</v>
      </c>
      <c r="N109" s="241">
        <f>_xlfn.DAYS(About!$A$3,'Core Indicators'!GO109)</f>
        <v>75</v>
      </c>
      <c r="O109" s="241">
        <f>_xlfn.DAYS(About!$A$3,'Core Indicators'!GW109)</f>
        <v>75</v>
      </c>
      <c r="P109" s="241">
        <f>_xlfn.DAYS(About!$A$3,'Core Indicators'!HE109)</f>
        <v>75</v>
      </c>
      <c r="Q109" s="241">
        <f>_xlfn.DAYS(About!$A$3,'Core Indicators'!HM109)</f>
        <v>75</v>
      </c>
      <c r="R109" s="241">
        <f>_xlfn.DAYS(About!$A$3,'Core Indicators'!HU109)</f>
        <v>75</v>
      </c>
      <c r="S109" s="241">
        <f>_xlfn.DAYS(About!$A$3,'Core Indicators'!IC109)</f>
        <v>75</v>
      </c>
      <c r="T109" s="241">
        <f>_xlfn.DAYS(About!$A$3,'Core Indicators'!IK109)</f>
        <v>75</v>
      </c>
      <c r="U109" s="241">
        <f>_xlfn.DAYS(About!$A$3,'Core Indicators'!IS109)</f>
        <v>75</v>
      </c>
      <c r="V109" s="241">
        <f t="shared" si="3"/>
        <v>12.9</v>
      </c>
    </row>
    <row r="110" spans="1:22" x14ac:dyDescent="0.35">
      <c r="A110" s="240" t="str">
        <f>Lists!C:C</f>
        <v>PAK001</v>
      </c>
      <c r="B110" s="241">
        <f>_xlfn.DAYS(About!$A$3,'Core Indicators'!U110)</f>
        <v>5</v>
      </c>
      <c r="C110" s="241">
        <f>_xlfn.DAYS(About!$A$3,'Core Indicators'!AC110)</f>
        <v>5</v>
      </c>
      <c r="D110" s="241">
        <f>_xlfn.DAYS(About!$A$3,'Core Indicators'!AK110)</f>
        <v>5</v>
      </c>
      <c r="E110" s="241">
        <f>_xlfn.DAYS(About!$A$3,'Core Indicators'!AS110)</f>
        <v>5</v>
      </c>
      <c r="F110" s="241">
        <f>_xlfn.DAYS(About!$A$3,'Core Indicators'!BQ110)</f>
        <v>5</v>
      </c>
      <c r="G110" s="241">
        <f>_xlfn.DAYS(About!$A$3,'Core Indicators'!DM110)</f>
        <v>5</v>
      </c>
      <c r="H110" s="241">
        <f>_xlfn.DAYS(About!$A$3,'Core Indicators'!DU110)</f>
        <v>5</v>
      </c>
      <c r="I110" s="241">
        <f>_xlfn.DAYS(About!$A$3,'Core Indicators'!EC110)</f>
        <v>5</v>
      </c>
      <c r="J110" s="241">
        <f>_xlfn.DAYS(About!$A$3,'Core Indicators'!EK110)</f>
        <v>5</v>
      </c>
      <c r="K110" s="241">
        <f>_xlfn.DAYS(About!$A$3,'Core Indicators'!ES110)</f>
        <v>5</v>
      </c>
      <c r="L110" s="241">
        <f>_xlfn.DAYS(About!$A$3,'Core Indicators'!FI110)</f>
        <v>5</v>
      </c>
      <c r="M110" s="241">
        <f>_xlfn.DAYS(About!$A$3,'Core Indicators'!GG110)</f>
        <v>76</v>
      </c>
      <c r="N110" s="241">
        <f>_xlfn.DAYS(About!$A$3,'Core Indicators'!GO110)</f>
        <v>76</v>
      </c>
      <c r="O110" s="241">
        <f>_xlfn.DAYS(About!$A$3,'Core Indicators'!GW110)</f>
        <v>76</v>
      </c>
      <c r="P110" s="241">
        <f>_xlfn.DAYS(About!$A$3,'Core Indicators'!HE110)</f>
        <v>76</v>
      </c>
      <c r="Q110" s="241">
        <f>_xlfn.DAYS(About!$A$3,'Core Indicators'!HM110)</f>
        <v>76</v>
      </c>
      <c r="R110" s="241">
        <f>_xlfn.DAYS(About!$A$3,'Core Indicators'!HU110)</f>
        <v>76</v>
      </c>
      <c r="S110" s="241">
        <f>_xlfn.DAYS(About!$A$3,'Core Indicators'!IC110)</f>
        <v>76</v>
      </c>
      <c r="T110" s="241">
        <f>_xlfn.DAYS(About!$A$3,'Core Indicators'!IK110)</f>
        <v>76</v>
      </c>
      <c r="U110" s="241">
        <f>_xlfn.DAYS(About!$A$3,'Core Indicators'!IS110)</f>
        <v>76</v>
      </c>
      <c r="V110" s="241">
        <f t="shared" si="3"/>
        <v>12.1</v>
      </c>
    </row>
    <row r="111" spans="1:22" x14ac:dyDescent="0.35">
      <c r="A111" s="240" t="str">
        <f>Lists!C:C</f>
        <v>PAK004</v>
      </c>
      <c r="B111" s="241">
        <f>_xlfn.DAYS(About!$A$3,'Core Indicators'!U111)</f>
        <v>5</v>
      </c>
      <c r="C111" s="241">
        <f>_xlfn.DAYS(About!$A$3,'Core Indicators'!AC111)</f>
        <v>5</v>
      </c>
      <c r="D111" s="241">
        <f>_xlfn.DAYS(About!$A$3,'Core Indicators'!AK111)</f>
        <v>5</v>
      </c>
      <c r="E111" s="241">
        <f>_xlfn.DAYS(About!$A$3,'Core Indicators'!AS111)</f>
        <v>5</v>
      </c>
      <c r="F111" s="241">
        <f>_xlfn.DAYS(About!$A$3,'Core Indicators'!BQ111)</f>
        <v>5</v>
      </c>
      <c r="G111" s="241">
        <f>_xlfn.DAYS(About!$A$3,'Core Indicators'!DM111)</f>
        <v>5</v>
      </c>
      <c r="H111" s="241">
        <f>_xlfn.DAYS(About!$A$3,'Core Indicators'!DU111)</f>
        <v>5</v>
      </c>
      <c r="I111" s="241">
        <f>_xlfn.DAYS(About!$A$3,'Core Indicators'!EC111)</f>
        <v>5</v>
      </c>
      <c r="J111" s="241">
        <f>_xlfn.DAYS(About!$A$3,'Core Indicators'!EK111)</f>
        <v>5</v>
      </c>
      <c r="K111" s="241">
        <f>_xlfn.DAYS(About!$A$3,'Core Indicators'!ES111)</f>
        <v>5</v>
      </c>
      <c r="L111" s="241">
        <f>_xlfn.DAYS(About!$A$3,'Core Indicators'!FI111)</f>
        <v>2012</v>
      </c>
      <c r="M111" s="241">
        <f>_xlfn.DAYS(About!$A$3,'Core Indicators'!GG111)</f>
        <v>76</v>
      </c>
      <c r="N111" s="241">
        <f>_xlfn.DAYS(About!$A$3,'Core Indicators'!GO111)</f>
        <v>76</v>
      </c>
      <c r="O111" s="241">
        <f>_xlfn.DAYS(About!$A$3,'Core Indicators'!GW111)</f>
        <v>76</v>
      </c>
      <c r="P111" s="241">
        <f>_xlfn.DAYS(About!$A$3,'Core Indicators'!HE111)</f>
        <v>76</v>
      </c>
      <c r="Q111" s="241">
        <f>_xlfn.DAYS(About!$A$3,'Core Indicators'!HM111)</f>
        <v>76</v>
      </c>
      <c r="R111" s="241">
        <f>_xlfn.DAYS(About!$A$3,'Core Indicators'!HU111)</f>
        <v>76</v>
      </c>
      <c r="S111" s="241">
        <f>_xlfn.DAYS(About!$A$3,'Core Indicators'!IC111)</f>
        <v>76</v>
      </c>
      <c r="T111" s="241">
        <f>_xlfn.DAYS(About!$A$3,'Core Indicators'!IK111)</f>
        <v>76</v>
      </c>
      <c r="U111" s="241">
        <f>_xlfn.DAYS(About!$A$3,'Core Indicators'!IS111)</f>
        <v>76</v>
      </c>
      <c r="V111" s="241">
        <f t="shared" si="3"/>
        <v>212.8</v>
      </c>
    </row>
    <row r="112" spans="1:22" x14ac:dyDescent="0.35">
      <c r="A112" s="240" t="str">
        <f>Lists!C:C</f>
        <v>PAK005</v>
      </c>
      <c r="B112" s="241">
        <f>_xlfn.DAYS(About!$A$3,'Core Indicators'!U112)</f>
        <v>5</v>
      </c>
      <c r="C112" s="241">
        <f>_xlfn.DAYS(About!$A$3,'Core Indicators'!AC112)</f>
        <v>5</v>
      </c>
      <c r="D112" s="241">
        <f>_xlfn.DAYS(About!$A$3,'Core Indicators'!AK112)</f>
        <v>5</v>
      </c>
      <c r="E112" s="241">
        <f>_xlfn.DAYS(About!$A$3,'Core Indicators'!AS112)</f>
        <v>5</v>
      </c>
      <c r="F112" s="241">
        <f>_xlfn.DAYS(About!$A$3,'Core Indicators'!BQ112)</f>
        <v>5</v>
      </c>
      <c r="G112" s="241">
        <f>_xlfn.DAYS(About!$A$3,'Core Indicators'!DM112)</f>
        <v>5</v>
      </c>
      <c r="H112" s="241">
        <f>_xlfn.DAYS(About!$A$3,'Core Indicators'!DU112)</f>
        <v>5</v>
      </c>
      <c r="I112" s="241">
        <f>_xlfn.DAYS(About!$A$3,'Core Indicators'!EC112)</f>
        <v>5</v>
      </c>
      <c r="J112" s="241">
        <f>_xlfn.DAYS(About!$A$3,'Core Indicators'!EK112)</f>
        <v>5</v>
      </c>
      <c r="K112" s="241">
        <f>_xlfn.DAYS(About!$A$3,'Core Indicators'!ES112)</f>
        <v>5</v>
      </c>
      <c r="L112" s="241">
        <f>_xlfn.DAYS(About!$A$3,'Core Indicators'!FI112)</f>
        <v>5</v>
      </c>
      <c r="M112" s="241">
        <f>_xlfn.DAYS(About!$A$3,'Core Indicators'!GG112)</f>
        <v>72</v>
      </c>
      <c r="N112" s="241">
        <f>_xlfn.DAYS(About!$A$3,'Core Indicators'!GO112)</f>
        <v>72</v>
      </c>
      <c r="O112" s="241">
        <f>_xlfn.DAYS(About!$A$3,'Core Indicators'!GW112)</f>
        <v>72</v>
      </c>
      <c r="P112" s="241">
        <f>_xlfn.DAYS(About!$A$3,'Core Indicators'!HE112)</f>
        <v>72</v>
      </c>
      <c r="Q112" s="241">
        <f>_xlfn.DAYS(About!$A$3,'Core Indicators'!HM112)</f>
        <v>72</v>
      </c>
      <c r="R112" s="241">
        <f>_xlfn.DAYS(About!$A$3,'Core Indicators'!HU112)</f>
        <v>72</v>
      </c>
      <c r="S112" s="241">
        <f>_xlfn.DAYS(About!$A$3,'Core Indicators'!IC112)</f>
        <v>72</v>
      </c>
      <c r="T112" s="241">
        <f>_xlfn.DAYS(About!$A$3,'Core Indicators'!IK112)</f>
        <v>72</v>
      </c>
      <c r="U112" s="241">
        <f>_xlfn.DAYS(About!$A$3,'Core Indicators'!IS112)</f>
        <v>72</v>
      </c>
      <c r="V112" s="241">
        <f t="shared" si="3"/>
        <v>11.7</v>
      </c>
    </row>
    <row r="113" spans="1:22" x14ac:dyDescent="0.35">
      <c r="A113" s="240" t="str">
        <f>Lists!C:C</f>
        <v>PAN002</v>
      </c>
      <c r="B113" s="241">
        <f>_xlfn.DAYS(About!$A$3,'Core Indicators'!U113)</f>
        <v>5</v>
      </c>
      <c r="C113" s="241">
        <f>_xlfn.DAYS(About!$A$3,'Core Indicators'!AC113)</f>
        <v>5</v>
      </c>
      <c r="D113" s="241">
        <f>_xlfn.DAYS(About!$A$3,'Core Indicators'!AK113)</f>
        <v>5</v>
      </c>
      <c r="E113" s="241">
        <f>_xlfn.DAYS(About!$A$3,'Core Indicators'!AS113)</f>
        <v>5</v>
      </c>
      <c r="F113" s="241">
        <f>_xlfn.DAYS(About!$A$3,'Core Indicators'!BQ113)</f>
        <v>5</v>
      </c>
      <c r="G113" s="241">
        <f>_xlfn.DAYS(About!$A$3,'Core Indicators'!DM113)</f>
        <v>5</v>
      </c>
      <c r="H113" s="241">
        <f>_xlfn.DAYS(About!$A$3,'Core Indicators'!DU113)</f>
        <v>5</v>
      </c>
      <c r="I113" s="241">
        <f>_xlfn.DAYS(About!$A$3,'Core Indicators'!EC113)</f>
        <v>5</v>
      </c>
      <c r="J113" s="241">
        <f>_xlfn.DAYS(About!$A$3,'Core Indicators'!EK113)</f>
        <v>5</v>
      </c>
      <c r="K113" s="241">
        <f>_xlfn.DAYS(About!$A$3,'Core Indicators'!ES113)</f>
        <v>5</v>
      </c>
      <c r="L113" s="241">
        <f>_xlfn.DAYS(About!$A$3,'Core Indicators'!FI113)</f>
        <v>5</v>
      </c>
      <c r="M113" s="241">
        <f>_xlfn.DAYS(About!$A$3,'Core Indicators'!GG113)</f>
        <v>74</v>
      </c>
      <c r="N113" s="241">
        <f>_xlfn.DAYS(About!$A$3,'Core Indicators'!GO113)</f>
        <v>74</v>
      </c>
      <c r="O113" s="241">
        <f>_xlfn.DAYS(About!$A$3,'Core Indicators'!GW113)</f>
        <v>74</v>
      </c>
      <c r="P113" s="241">
        <f>_xlfn.DAYS(About!$A$3,'Core Indicators'!HE113)</f>
        <v>74</v>
      </c>
      <c r="Q113" s="241">
        <f>_xlfn.DAYS(About!$A$3,'Core Indicators'!HM113)</f>
        <v>74</v>
      </c>
      <c r="R113" s="241">
        <f>_xlfn.DAYS(About!$A$3,'Core Indicators'!HU113)</f>
        <v>74</v>
      </c>
      <c r="S113" s="241">
        <f>_xlfn.DAYS(About!$A$3,'Core Indicators'!IC113)</f>
        <v>74</v>
      </c>
      <c r="T113" s="241">
        <f>_xlfn.DAYS(About!$A$3,'Core Indicators'!IK113)</f>
        <v>74</v>
      </c>
      <c r="U113" s="241">
        <f>_xlfn.DAYS(About!$A$3,'Core Indicators'!IS113)</f>
        <v>74</v>
      </c>
      <c r="V113" s="241">
        <f t="shared" si="3"/>
        <v>11.9</v>
      </c>
    </row>
    <row r="114" spans="1:22" x14ac:dyDescent="0.35">
      <c r="A114" s="240" t="str">
        <f>Lists!C:C</f>
        <v>PER002</v>
      </c>
      <c r="B114" s="241">
        <f>_xlfn.DAYS(About!$A$3,'Core Indicators'!U114)</f>
        <v>5</v>
      </c>
      <c r="C114" s="241">
        <f>_xlfn.DAYS(About!$A$3,'Core Indicators'!AC114)</f>
        <v>5</v>
      </c>
      <c r="D114" s="241">
        <f>_xlfn.DAYS(About!$A$3,'Core Indicators'!AK114)</f>
        <v>5</v>
      </c>
      <c r="E114" s="241">
        <f>_xlfn.DAYS(About!$A$3,'Core Indicators'!AS114)</f>
        <v>5</v>
      </c>
      <c r="F114" s="241">
        <f>_xlfn.DAYS(About!$A$3,'Core Indicators'!BQ114)</f>
        <v>5</v>
      </c>
      <c r="G114" s="241">
        <f>_xlfn.DAYS(About!$A$3,'Core Indicators'!DM114)</f>
        <v>5</v>
      </c>
      <c r="H114" s="241">
        <f>_xlfn.DAYS(About!$A$3,'Core Indicators'!DU114)</f>
        <v>5</v>
      </c>
      <c r="I114" s="241">
        <f>_xlfn.DAYS(About!$A$3,'Core Indicators'!EC114)</f>
        <v>5</v>
      </c>
      <c r="J114" s="241">
        <f>_xlfn.DAYS(About!$A$3,'Core Indicators'!EK114)</f>
        <v>5</v>
      </c>
      <c r="K114" s="241">
        <f>_xlfn.DAYS(About!$A$3,'Core Indicators'!ES114)</f>
        <v>5</v>
      </c>
      <c r="L114" s="241">
        <f>_xlfn.DAYS(About!$A$3,'Core Indicators'!FI114)</f>
        <v>5</v>
      </c>
      <c r="M114" s="241">
        <f>_xlfn.DAYS(About!$A$3,'Core Indicators'!GG114)</f>
        <v>74</v>
      </c>
      <c r="N114" s="241">
        <f>_xlfn.DAYS(About!$A$3,'Core Indicators'!GO114)</f>
        <v>74</v>
      </c>
      <c r="O114" s="241">
        <f>_xlfn.DAYS(About!$A$3,'Core Indicators'!GW114)</f>
        <v>74</v>
      </c>
      <c r="P114" s="241">
        <f>_xlfn.DAYS(About!$A$3,'Core Indicators'!HE114)</f>
        <v>74</v>
      </c>
      <c r="Q114" s="241">
        <f>_xlfn.DAYS(About!$A$3,'Core Indicators'!HM114)</f>
        <v>74</v>
      </c>
      <c r="R114" s="241">
        <f>_xlfn.DAYS(About!$A$3,'Core Indicators'!HU114)</f>
        <v>74</v>
      </c>
      <c r="S114" s="241">
        <f>_xlfn.DAYS(About!$A$3,'Core Indicators'!IC114)</f>
        <v>74</v>
      </c>
      <c r="T114" s="241">
        <f>_xlfn.DAYS(About!$A$3,'Core Indicators'!IK114)</f>
        <v>74</v>
      </c>
      <c r="U114" s="241">
        <f>_xlfn.DAYS(About!$A$3,'Core Indicators'!IS114)</f>
        <v>74</v>
      </c>
      <c r="V114" s="241">
        <f t="shared" si="3"/>
        <v>11.9</v>
      </c>
    </row>
    <row r="115" spans="1:22" x14ac:dyDescent="0.35">
      <c r="A115" s="240" t="str">
        <f>Lists!C:C</f>
        <v>PHL001</v>
      </c>
      <c r="B115" s="241">
        <f>_xlfn.DAYS(About!$A$3,'Core Indicators'!U115)</f>
        <v>10</v>
      </c>
      <c r="C115" s="241">
        <f>_xlfn.DAYS(About!$A$3,'Core Indicators'!AC115)</f>
        <v>10</v>
      </c>
      <c r="D115" s="241">
        <f>_xlfn.DAYS(About!$A$3,'Core Indicators'!AK115)</f>
        <v>10</v>
      </c>
      <c r="E115" s="241">
        <f>_xlfn.DAYS(About!$A$3,'Core Indicators'!AS115)</f>
        <v>10</v>
      </c>
      <c r="F115" s="241">
        <f>_xlfn.DAYS(About!$A$3,'Core Indicators'!BQ115)</f>
        <v>10</v>
      </c>
      <c r="G115" s="241">
        <f>_xlfn.DAYS(About!$A$3,'Core Indicators'!DM115)</f>
        <v>10</v>
      </c>
      <c r="H115" s="241">
        <f>_xlfn.DAYS(About!$A$3,'Core Indicators'!DU115)</f>
        <v>10</v>
      </c>
      <c r="I115" s="241">
        <f>_xlfn.DAYS(About!$A$3,'Core Indicators'!EC115)</f>
        <v>10</v>
      </c>
      <c r="J115" s="241">
        <f>_xlfn.DAYS(About!$A$3,'Core Indicators'!EK115)</f>
        <v>10</v>
      </c>
      <c r="K115" s="241">
        <f>_xlfn.DAYS(About!$A$3,'Core Indicators'!ES115)</f>
        <v>10</v>
      </c>
      <c r="L115" s="241">
        <f>_xlfn.DAYS(About!$A$3,'Core Indicators'!FI115)</f>
        <v>10</v>
      </c>
      <c r="M115" s="241">
        <f>_xlfn.DAYS(About!$A$3,'Core Indicators'!GG115)</f>
        <v>10</v>
      </c>
      <c r="N115" s="241">
        <f>_xlfn.DAYS(About!$A$3,'Core Indicators'!GO115)</f>
        <v>10</v>
      </c>
      <c r="O115" s="241">
        <f>_xlfn.DAYS(About!$A$3,'Core Indicators'!GW115)</f>
        <v>10</v>
      </c>
      <c r="P115" s="241">
        <f>_xlfn.DAYS(About!$A$3,'Core Indicators'!HE115)</f>
        <v>10</v>
      </c>
      <c r="Q115" s="241">
        <f>_xlfn.DAYS(About!$A$3,'Core Indicators'!HM115)</f>
        <v>10</v>
      </c>
      <c r="R115" s="241">
        <f>_xlfn.DAYS(About!$A$3,'Core Indicators'!HU115)</f>
        <v>10</v>
      </c>
      <c r="S115" s="241">
        <f>_xlfn.DAYS(About!$A$3,'Core Indicators'!IC115)</f>
        <v>10</v>
      </c>
      <c r="T115" s="241">
        <f>_xlfn.DAYS(About!$A$3,'Core Indicators'!IK115)</f>
        <v>10</v>
      </c>
      <c r="U115" s="241">
        <f>_xlfn.DAYS(About!$A$3,'Core Indicators'!IS115)</f>
        <v>10</v>
      </c>
      <c r="V115" s="241">
        <f t="shared" si="3"/>
        <v>10</v>
      </c>
    </row>
    <row r="116" spans="1:22" x14ac:dyDescent="0.35">
      <c r="A116" s="240" t="str">
        <f>Lists!C:C</f>
        <v>PHL003</v>
      </c>
      <c r="B116" s="241">
        <f>_xlfn.DAYS(About!$A$3,'Core Indicators'!U116)</f>
        <v>10</v>
      </c>
      <c r="C116" s="241">
        <f>_xlfn.DAYS(About!$A$3,'Core Indicators'!AC116)</f>
        <v>10</v>
      </c>
      <c r="D116" s="241">
        <f>_xlfn.DAYS(About!$A$3,'Core Indicators'!AK116)</f>
        <v>10</v>
      </c>
      <c r="E116" s="241">
        <f>_xlfn.DAYS(About!$A$3,'Core Indicators'!AS116)</f>
        <v>10</v>
      </c>
      <c r="F116" s="241">
        <f>_xlfn.DAYS(About!$A$3,'Core Indicators'!BQ116)</f>
        <v>10</v>
      </c>
      <c r="G116" s="241">
        <f>_xlfn.DAYS(About!$A$3,'Core Indicators'!DM116)</f>
        <v>10</v>
      </c>
      <c r="H116" s="241">
        <f>_xlfn.DAYS(About!$A$3,'Core Indicators'!DU116)</f>
        <v>10</v>
      </c>
      <c r="I116" s="241">
        <f>_xlfn.DAYS(About!$A$3,'Core Indicators'!EC116)</f>
        <v>10</v>
      </c>
      <c r="J116" s="241">
        <f>_xlfn.DAYS(About!$A$3,'Core Indicators'!EK116)</f>
        <v>10</v>
      </c>
      <c r="K116" s="241">
        <f>_xlfn.DAYS(About!$A$3,'Core Indicators'!ES116)</f>
        <v>10</v>
      </c>
      <c r="L116" s="241">
        <f>_xlfn.DAYS(About!$A$3,'Core Indicators'!FI116)</f>
        <v>10</v>
      </c>
      <c r="M116" s="241">
        <f>_xlfn.DAYS(About!$A$3,'Core Indicators'!GG116)</f>
        <v>75</v>
      </c>
      <c r="N116" s="241">
        <f>_xlfn.DAYS(About!$A$3,'Core Indicators'!GO116)</f>
        <v>75</v>
      </c>
      <c r="O116" s="241">
        <f>_xlfn.DAYS(About!$A$3,'Core Indicators'!GW116)</f>
        <v>75</v>
      </c>
      <c r="P116" s="241">
        <f>_xlfn.DAYS(About!$A$3,'Core Indicators'!HE116)</f>
        <v>75</v>
      </c>
      <c r="Q116" s="241">
        <f>_xlfn.DAYS(About!$A$3,'Core Indicators'!HM116)</f>
        <v>75</v>
      </c>
      <c r="R116" s="241">
        <f>_xlfn.DAYS(About!$A$3,'Core Indicators'!HU116)</f>
        <v>75</v>
      </c>
      <c r="S116" s="241">
        <f>_xlfn.DAYS(About!$A$3,'Core Indicators'!IC116)</f>
        <v>75</v>
      </c>
      <c r="T116" s="241">
        <f>_xlfn.DAYS(About!$A$3,'Core Indicators'!IK116)</f>
        <v>75</v>
      </c>
      <c r="U116" s="241">
        <f>_xlfn.DAYS(About!$A$3,'Core Indicators'!IS116)</f>
        <v>75</v>
      </c>
      <c r="V116" s="241">
        <f t="shared" si="3"/>
        <v>16.5</v>
      </c>
    </row>
    <row r="117" spans="1:22" x14ac:dyDescent="0.35">
      <c r="A117" s="240" t="str">
        <f>Lists!C:C</f>
        <v>PHL015</v>
      </c>
      <c r="B117" s="241">
        <f>_xlfn.DAYS(About!$A$3,'Core Indicators'!U117)</f>
        <v>10</v>
      </c>
      <c r="C117" s="241">
        <f>_xlfn.DAYS(About!$A$3,'Core Indicators'!AC117)</f>
        <v>10</v>
      </c>
      <c r="D117" s="241">
        <f>_xlfn.DAYS(About!$A$3,'Core Indicators'!AK117)</f>
        <v>10</v>
      </c>
      <c r="E117" s="241">
        <f>_xlfn.DAYS(About!$A$3,'Core Indicators'!AS117)</f>
        <v>10</v>
      </c>
      <c r="F117" s="241">
        <f>_xlfn.DAYS(About!$A$3,'Core Indicators'!BQ117)</f>
        <v>10</v>
      </c>
      <c r="G117" s="241">
        <f>_xlfn.DAYS(About!$A$3,'Core Indicators'!DM117)</f>
        <v>10</v>
      </c>
      <c r="H117" s="241">
        <f>_xlfn.DAYS(About!$A$3,'Core Indicators'!DU117)</f>
        <v>10</v>
      </c>
      <c r="I117" s="241">
        <f>_xlfn.DAYS(About!$A$3,'Core Indicators'!EC117)</f>
        <v>10</v>
      </c>
      <c r="J117" s="241">
        <f>_xlfn.DAYS(About!$A$3,'Core Indicators'!EK117)</f>
        <v>10</v>
      </c>
      <c r="K117" s="241">
        <f>_xlfn.DAYS(About!$A$3,'Core Indicators'!ES117)</f>
        <v>10</v>
      </c>
      <c r="L117" s="241">
        <f>_xlfn.DAYS(About!$A$3,'Core Indicators'!FI117)</f>
        <v>10</v>
      </c>
      <c r="M117" s="241">
        <f>_xlfn.DAYS(About!$A$3,'Core Indicators'!GG117)</f>
        <v>10</v>
      </c>
      <c r="N117" s="241">
        <f>_xlfn.DAYS(About!$A$3,'Core Indicators'!GO117)</f>
        <v>10</v>
      </c>
      <c r="O117" s="241">
        <f>_xlfn.DAYS(About!$A$3,'Core Indicators'!GW117)</f>
        <v>10</v>
      </c>
      <c r="P117" s="241">
        <f>_xlfn.DAYS(About!$A$3,'Core Indicators'!HE117)</f>
        <v>10</v>
      </c>
      <c r="Q117" s="241">
        <f>_xlfn.DAYS(About!$A$3,'Core Indicators'!HM117)</f>
        <v>10</v>
      </c>
      <c r="R117" s="241">
        <f>_xlfn.DAYS(About!$A$3,'Core Indicators'!HU117)</f>
        <v>10</v>
      </c>
      <c r="S117" s="241">
        <f>_xlfn.DAYS(About!$A$3,'Core Indicators'!IC117)</f>
        <v>10</v>
      </c>
      <c r="T117" s="241">
        <f>_xlfn.DAYS(About!$A$3,'Core Indicators'!IK117)</f>
        <v>10</v>
      </c>
      <c r="U117" s="241">
        <f>_xlfn.DAYS(About!$A$3,'Core Indicators'!IS117)</f>
        <v>10</v>
      </c>
      <c r="V117" s="241">
        <f t="shared" si="3"/>
        <v>10</v>
      </c>
    </row>
    <row r="118" spans="1:22" x14ac:dyDescent="0.35">
      <c r="A118" s="240" t="str">
        <f>Lists!C:C</f>
        <v>PNG001</v>
      </c>
      <c r="B118" s="241">
        <f>_xlfn.DAYS(About!$A$3,'Core Indicators'!U118)</f>
        <v>10</v>
      </c>
      <c r="C118" s="241">
        <f>_xlfn.DAYS(About!$A$3,'Core Indicators'!AC118)</f>
        <v>10</v>
      </c>
      <c r="D118" s="241">
        <f>_xlfn.DAYS(About!$A$3,'Core Indicators'!AK118)</f>
        <v>10</v>
      </c>
      <c r="E118" s="241">
        <f>_xlfn.DAYS(About!$A$3,'Core Indicators'!AS118)</f>
        <v>10</v>
      </c>
      <c r="F118" s="241">
        <f>_xlfn.DAYS(About!$A$3,'Core Indicators'!BQ118)</f>
        <v>10</v>
      </c>
      <c r="G118" s="241">
        <f>_xlfn.DAYS(About!$A$3,'Core Indicators'!DM118)</f>
        <v>10</v>
      </c>
      <c r="H118" s="241">
        <f>_xlfn.DAYS(About!$A$3,'Core Indicators'!DU118)</f>
        <v>10</v>
      </c>
      <c r="I118" s="241">
        <f>_xlfn.DAYS(About!$A$3,'Core Indicators'!EC118)</f>
        <v>10</v>
      </c>
      <c r="J118" s="241">
        <f>_xlfn.DAYS(About!$A$3,'Core Indicators'!EK118)</f>
        <v>10</v>
      </c>
      <c r="K118" s="241">
        <f>_xlfn.DAYS(About!$A$3,'Core Indicators'!ES118)</f>
        <v>10</v>
      </c>
      <c r="L118" s="241">
        <f>_xlfn.DAYS(About!$A$3,'Core Indicators'!FI118)</f>
        <v>10</v>
      </c>
      <c r="M118" s="241">
        <f>_xlfn.DAYS(About!$A$3,'Core Indicators'!GG118)</f>
        <v>10</v>
      </c>
      <c r="N118" s="241">
        <f>_xlfn.DAYS(About!$A$3,'Core Indicators'!GO118)</f>
        <v>10</v>
      </c>
      <c r="O118" s="241">
        <f>_xlfn.DAYS(About!$A$3,'Core Indicators'!GW118)</f>
        <v>10</v>
      </c>
      <c r="P118" s="241">
        <f>_xlfn.DAYS(About!$A$3,'Core Indicators'!HE118)</f>
        <v>10</v>
      </c>
      <c r="Q118" s="241">
        <f>_xlfn.DAYS(About!$A$3,'Core Indicators'!HM118)</f>
        <v>10</v>
      </c>
      <c r="R118" s="241">
        <f>_xlfn.DAYS(About!$A$3,'Core Indicators'!HU118)</f>
        <v>10</v>
      </c>
      <c r="S118" s="241">
        <f>_xlfn.DAYS(About!$A$3,'Core Indicators'!IC118)</f>
        <v>10</v>
      </c>
      <c r="T118" s="241">
        <f>_xlfn.DAYS(About!$A$3,'Core Indicators'!IK118)</f>
        <v>10</v>
      </c>
      <c r="U118" s="241">
        <f>_xlfn.DAYS(About!$A$3,'Core Indicators'!IS118)</f>
        <v>10</v>
      </c>
      <c r="V118" s="241">
        <f t="shared" si="3"/>
        <v>10</v>
      </c>
    </row>
    <row r="119" spans="1:22" x14ac:dyDescent="0.35">
      <c r="A119" s="240" t="str">
        <f>Lists!C:C</f>
        <v>PNG003</v>
      </c>
      <c r="B119" s="241">
        <f>_xlfn.DAYS(About!$A$3,'Core Indicators'!U119)</f>
        <v>10</v>
      </c>
      <c r="C119" s="241">
        <f>_xlfn.DAYS(About!$A$3,'Core Indicators'!AC119)</f>
        <v>10</v>
      </c>
      <c r="D119" s="241">
        <f>_xlfn.DAYS(About!$A$3,'Core Indicators'!AK119)</f>
        <v>10</v>
      </c>
      <c r="E119" s="241">
        <f>_xlfn.DAYS(About!$A$3,'Core Indicators'!AS119)</f>
        <v>10</v>
      </c>
      <c r="F119" s="241">
        <f>_xlfn.DAYS(About!$A$3,'Core Indicators'!BQ119)</f>
        <v>10</v>
      </c>
      <c r="G119" s="241">
        <f>_xlfn.DAYS(About!$A$3,'Core Indicators'!DM119)</f>
        <v>10</v>
      </c>
      <c r="H119" s="241">
        <f>_xlfn.DAYS(About!$A$3,'Core Indicators'!DU119)</f>
        <v>10</v>
      </c>
      <c r="I119" s="241">
        <f>_xlfn.DAYS(About!$A$3,'Core Indicators'!EC119)</f>
        <v>10</v>
      </c>
      <c r="J119" s="241">
        <f>_xlfn.DAYS(About!$A$3,'Core Indicators'!EK119)</f>
        <v>10</v>
      </c>
      <c r="K119" s="241">
        <f>_xlfn.DAYS(About!$A$3,'Core Indicators'!ES119)</f>
        <v>10</v>
      </c>
      <c r="L119" s="241">
        <f>_xlfn.DAYS(About!$A$3,'Core Indicators'!FI119)</f>
        <v>10</v>
      </c>
      <c r="M119" s="241">
        <f>_xlfn.DAYS(About!$A$3,'Core Indicators'!GG119)</f>
        <v>75</v>
      </c>
      <c r="N119" s="241">
        <f>_xlfn.DAYS(About!$A$3,'Core Indicators'!GO119)</f>
        <v>75</v>
      </c>
      <c r="O119" s="241">
        <f>_xlfn.DAYS(About!$A$3,'Core Indicators'!GW119)</f>
        <v>75</v>
      </c>
      <c r="P119" s="241">
        <f>_xlfn.DAYS(About!$A$3,'Core Indicators'!HE119)</f>
        <v>75</v>
      </c>
      <c r="Q119" s="241">
        <f>_xlfn.DAYS(About!$A$3,'Core Indicators'!HM119)</f>
        <v>75</v>
      </c>
      <c r="R119" s="241">
        <f>_xlfn.DAYS(About!$A$3,'Core Indicators'!HU119)</f>
        <v>75</v>
      </c>
      <c r="S119" s="241">
        <f>_xlfn.DAYS(About!$A$3,'Core Indicators'!IC119)</f>
        <v>75</v>
      </c>
      <c r="T119" s="241">
        <f>_xlfn.DAYS(About!$A$3,'Core Indicators'!IK119)</f>
        <v>75</v>
      </c>
      <c r="U119" s="241">
        <f>_xlfn.DAYS(About!$A$3,'Core Indicators'!IS119)</f>
        <v>75</v>
      </c>
      <c r="V119" s="241">
        <f t="shared" si="3"/>
        <v>16.5</v>
      </c>
    </row>
    <row r="120" spans="1:22" x14ac:dyDescent="0.35">
      <c r="A120" s="240" t="str">
        <f>Lists!C:C</f>
        <v>PNG005</v>
      </c>
      <c r="B120" s="241">
        <f>_xlfn.DAYS(About!$A$3,'Core Indicators'!U120)</f>
        <v>10</v>
      </c>
      <c r="C120" s="241">
        <f>_xlfn.DAYS(About!$A$3,'Core Indicators'!AC120)</f>
        <v>10</v>
      </c>
      <c r="D120" s="241">
        <f>_xlfn.DAYS(About!$A$3,'Core Indicators'!AK120)</f>
        <v>10</v>
      </c>
      <c r="E120" s="241">
        <f>_xlfn.DAYS(About!$A$3,'Core Indicators'!AS120)</f>
        <v>10</v>
      </c>
      <c r="F120" s="241">
        <f>_xlfn.DAYS(About!$A$3,'Core Indicators'!BQ120)</f>
        <v>10</v>
      </c>
      <c r="G120" s="241">
        <f>_xlfn.DAYS(About!$A$3,'Core Indicators'!DM120)</f>
        <v>10</v>
      </c>
      <c r="H120" s="241">
        <f>_xlfn.DAYS(About!$A$3,'Core Indicators'!DU120)</f>
        <v>10</v>
      </c>
      <c r="I120" s="241">
        <f>_xlfn.DAYS(About!$A$3,'Core Indicators'!EC120)</f>
        <v>10</v>
      </c>
      <c r="J120" s="241">
        <f>_xlfn.DAYS(About!$A$3,'Core Indicators'!EK120)</f>
        <v>10</v>
      </c>
      <c r="K120" s="241">
        <f>_xlfn.DAYS(About!$A$3,'Core Indicators'!ES120)</f>
        <v>10</v>
      </c>
      <c r="L120" s="241">
        <f>_xlfn.DAYS(About!$A$3,'Core Indicators'!FI120)</f>
        <v>10</v>
      </c>
      <c r="M120" s="241">
        <f>_xlfn.DAYS(About!$A$3,'Core Indicators'!GG120)</f>
        <v>10</v>
      </c>
      <c r="N120" s="241">
        <f>_xlfn.DAYS(About!$A$3,'Core Indicators'!GO120)</f>
        <v>10</v>
      </c>
      <c r="O120" s="241">
        <f>_xlfn.DAYS(About!$A$3,'Core Indicators'!GW120)</f>
        <v>10</v>
      </c>
      <c r="P120" s="241">
        <f>_xlfn.DAYS(About!$A$3,'Core Indicators'!HE120)</f>
        <v>10</v>
      </c>
      <c r="Q120" s="241">
        <f>_xlfn.DAYS(About!$A$3,'Core Indicators'!HM120)</f>
        <v>10</v>
      </c>
      <c r="R120" s="241">
        <f>_xlfn.DAYS(About!$A$3,'Core Indicators'!HU120)</f>
        <v>10</v>
      </c>
      <c r="S120" s="241">
        <f>_xlfn.DAYS(About!$A$3,'Core Indicators'!IC120)</f>
        <v>10</v>
      </c>
      <c r="T120" s="241">
        <f>_xlfn.DAYS(About!$A$3,'Core Indicators'!IK120)</f>
        <v>10</v>
      </c>
      <c r="U120" s="241">
        <f>_xlfn.DAYS(About!$A$3,'Core Indicators'!IS120)</f>
        <v>10</v>
      </c>
      <c r="V120" s="241">
        <f t="shared" si="3"/>
        <v>10</v>
      </c>
    </row>
    <row r="121" spans="1:22" x14ac:dyDescent="0.35">
      <c r="A121" s="240" t="str">
        <f>Lists!C:C</f>
        <v>POL002</v>
      </c>
      <c r="B121" s="241">
        <f>_xlfn.DAYS(About!$A$3,'Core Indicators'!U121)</f>
        <v>9</v>
      </c>
      <c r="C121" s="241">
        <f>_xlfn.DAYS(About!$A$3,'Core Indicators'!AC121)</f>
        <v>9</v>
      </c>
      <c r="D121" s="241">
        <f>_xlfn.DAYS(About!$A$3,'Core Indicators'!AK121)</f>
        <v>9</v>
      </c>
      <c r="E121" s="241">
        <f>_xlfn.DAYS(About!$A$3,'Core Indicators'!AS121)</f>
        <v>9</v>
      </c>
      <c r="F121" s="241">
        <f>_xlfn.DAYS(About!$A$3,'Core Indicators'!BQ121)</f>
        <v>9</v>
      </c>
      <c r="G121" s="241">
        <f>_xlfn.DAYS(About!$A$3,'Core Indicators'!DM121)</f>
        <v>9</v>
      </c>
      <c r="H121" s="241">
        <f>_xlfn.DAYS(About!$A$3,'Core Indicators'!DU121)</f>
        <v>9</v>
      </c>
      <c r="I121" s="241">
        <f>_xlfn.DAYS(About!$A$3,'Core Indicators'!EC121)</f>
        <v>9</v>
      </c>
      <c r="J121" s="241">
        <f>_xlfn.DAYS(About!$A$3,'Core Indicators'!EK121)</f>
        <v>9</v>
      </c>
      <c r="K121" s="241">
        <f>_xlfn.DAYS(About!$A$3,'Core Indicators'!ES121)</f>
        <v>9</v>
      </c>
      <c r="L121" s="241">
        <f>_xlfn.DAYS(About!$A$3,'Core Indicators'!FI121)</f>
        <v>9</v>
      </c>
      <c r="M121" s="241">
        <f>_xlfn.DAYS(About!$A$3,'Core Indicators'!GG121)</f>
        <v>74</v>
      </c>
      <c r="N121" s="241">
        <f>_xlfn.DAYS(About!$A$3,'Core Indicators'!GO121)</f>
        <v>74</v>
      </c>
      <c r="O121" s="241">
        <f>_xlfn.DAYS(About!$A$3,'Core Indicators'!GW121)</f>
        <v>74</v>
      </c>
      <c r="P121" s="241">
        <f>_xlfn.DAYS(About!$A$3,'Core Indicators'!HE121)</f>
        <v>74</v>
      </c>
      <c r="Q121" s="241">
        <f>_xlfn.DAYS(About!$A$3,'Core Indicators'!HM121)</f>
        <v>74</v>
      </c>
      <c r="R121" s="241">
        <f>_xlfn.DAYS(About!$A$3,'Core Indicators'!HU121)</f>
        <v>74</v>
      </c>
      <c r="S121" s="241">
        <f>_xlfn.DAYS(About!$A$3,'Core Indicators'!IC121)</f>
        <v>74</v>
      </c>
      <c r="T121" s="241">
        <f>_xlfn.DAYS(About!$A$3,'Core Indicators'!IK121)</f>
        <v>74</v>
      </c>
      <c r="U121" s="241">
        <f>_xlfn.DAYS(About!$A$3,'Core Indicators'!IS121)</f>
        <v>74</v>
      </c>
      <c r="V121" s="241">
        <f t="shared" si="3"/>
        <v>15.5</v>
      </c>
    </row>
    <row r="122" spans="1:22" x14ac:dyDescent="0.35">
      <c r="A122" s="240" t="str">
        <f>Lists!C:C</f>
        <v>PRK001</v>
      </c>
      <c r="B122" s="241">
        <f>_xlfn.DAYS(About!$A$3,'Core Indicators'!U122)</f>
        <v>5</v>
      </c>
      <c r="C122" s="241">
        <f>_xlfn.DAYS(About!$A$3,'Core Indicators'!AC122)</f>
        <v>5</v>
      </c>
      <c r="D122" s="241">
        <f>_xlfn.DAYS(About!$A$3,'Core Indicators'!AK122)</f>
        <v>5</v>
      </c>
      <c r="E122" s="241">
        <f>_xlfn.DAYS(About!$A$3,'Core Indicators'!AS122)</f>
        <v>5</v>
      </c>
      <c r="F122" s="241">
        <f>_xlfn.DAYS(About!$A$3,'Core Indicators'!BQ122)</f>
        <v>5</v>
      </c>
      <c r="G122" s="241">
        <f>_xlfn.DAYS(About!$A$3,'Core Indicators'!DM122)</f>
        <v>5</v>
      </c>
      <c r="H122" s="241">
        <f>_xlfn.DAYS(About!$A$3,'Core Indicators'!DU122)</f>
        <v>5</v>
      </c>
      <c r="I122" s="241">
        <f>_xlfn.DAYS(About!$A$3,'Core Indicators'!EC122)</f>
        <v>5</v>
      </c>
      <c r="J122" s="241">
        <f>_xlfn.DAYS(About!$A$3,'Core Indicators'!EK122)</f>
        <v>5</v>
      </c>
      <c r="K122" s="241">
        <f>_xlfn.DAYS(About!$A$3,'Core Indicators'!ES122)</f>
        <v>5</v>
      </c>
      <c r="L122" s="241">
        <f>_xlfn.DAYS(About!$A$3,'Core Indicators'!FI122)</f>
        <v>5</v>
      </c>
      <c r="M122" s="241">
        <f>_xlfn.DAYS(About!$A$3,'Core Indicators'!GG122)</f>
        <v>74</v>
      </c>
      <c r="N122" s="241">
        <f>_xlfn.DAYS(About!$A$3,'Core Indicators'!GO122)</f>
        <v>74</v>
      </c>
      <c r="O122" s="241">
        <f>_xlfn.DAYS(About!$A$3,'Core Indicators'!GW122)</f>
        <v>74</v>
      </c>
      <c r="P122" s="241">
        <f>_xlfn.DAYS(About!$A$3,'Core Indicators'!HE122)</f>
        <v>74</v>
      </c>
      <c r="Q122" s="241">
        <f>_xlfn.DAYS(About!$A$3,'Core Indicators'!HM122)</f>
        <v>74</v>
      </c>
      <c r="R122" s="241">
        <f>_xlfn.DAYS(About!$A$3,'Core Indicators'!HU122)</f>
        <v>74</v>
      </c>
      <c r="S122" s="241">
        <f>_xlfn.DAYS(About!$A$3,'Core Indicators'!IC122)</f>
        <v>74</v>
      </c>
      <c r="T122" s="241">
        <f>_xlfn.DAYS(About!$A$3,'Core Indicators'!IK122)</f>
        <v>74</v>
      </c>
      <c r="U122" s="241">
        <f>_xlfn.DAYS(About!$A$3,'Core Indicators'!IS122)</f>
        <v>74</v>
      </c>
      <c r="V122" s="241">
        <f t="shared" si="3"/>
        <v>11.9</v>
      </c>
    </row>
    <row r="123" spans="1:22" x14ac:dyDescent="0.35">
      <c r="A123" s="240" t="str">
        <f>Lists!C:C</f>
        <v>PSE002</v>
      </c>
      <c r="B123" s="241">
        <f>_xlfn.DAYS(About!$A$3,'Core Indicators'!U123)</f>
        <v>4</v>
      </c>
      <c r="C123" s="241">
        <f>_xlfn.DAYS(About!$A$3,'Core Indicators'!AC123)</f>
        <v>4</v>
      </c>
      <c r="D123" s="241">
        <f>_xlfn.DAYS(About!$A$3,'Core Indicators'!AK123)</f>
        <v>4</v>
      </c>
      <c r="E123" s="241">
        <f>_xlfn.DAYS(About!$A$3,'Core Indicators'!AS123)</f>
        <v>4</v>
      </c>
      <c r="F123" s="241">
        <f>_xlfn.DAYS(About!$A$3,'Core Indicators'!BQ123)</f>
        <v>4</v>
      </c>
      <c r="G123" s="241">
        <f>_xlfn.DAYS(About!$A$3,'Core Indicators'!DM123)</f>
        <v>4</v>
      </c>
      <c r="H123" s="241">
        <f>_xlfn.DAYS(About!$A$3,'Core Indicators'!DU123)</f>
        <v>4</v>
      </c>
      <c r="I123" s="241">
        <f>_xlfn.DAYS(About!$A$3,'Core Indicators'!EC123)</f>
        <v>4</v>
      </c>
      <c r="J123" s="241">
        <f>_xlfn.DAYS(About!$A$3,'Core Indicators'!EK123)</f>
        <v>4</v>
      </c>
      <c r="K123" s="241">
        <f>_xlfn.DAYS(About!$A$3,'Core Indicators'!ES123)</f>
        <v>4</v>
      </c>
      <c r="L123" s="241">
        <f>_xlfn.DAYS(About!$A$3,'Core Indicators'!FI123)</f>
        <v>4</v>
      </c>
      <c r="M123" s="241">
        <f>_xlfn.DAYS(About!$A$3,'Core Indicators'!GG123)</f>
        <v>80</v>
      </c>
      <c r="N123" s="241">
        <f>_xlfn.DAYS(About!$A$3,'Core Indicators'!GO123)</f>
        <v>80</v>
      </c>
      <c r="O123" s="241">
        <f>_xlfn.DAYS(About!$A$3,'Core Indicators'!GW123)</f>
        <v>80</v>
      </c>
      <c r="P123" s="241">
        <f>_xlfn.DAYS(About!$A$3,'Core Indicators'!HE123)</f>
        <v>80</v>
      </c>
      <c r="Q123" s="241">
        <f>_xlfn.DAYS(About!$A$3,'Core Indicators'!HM123)</f>
        <v>80</v>
      </c>
      <c r="R123" s="241">
        <f>_xlfn.DAYS(About!$A$3,'Core Indicators'!HU123)</f>
        <v>80</v>
      </c>
      <c r="S123" s="241">
        <f>_xlfn.DAYS(About!$A$3,'Core Indicators'!IC123)</f>
        <v>80</v>
      </c>
      <c r="T123" s="241">
        <f>_xlfn.DAYS(About!$A$3,'Core Indicators'!IK123)</f>
        <v>80</v>
      </c>
      <c r="U123" s="241">
        <f>_xlfn.DAYS(About!$A$3,'Core Indicators'!IS123)</f>
        <v>80</v>
      </c>
      <c r="V123" s="241">
        <f t="shared" si="3"/>
        <v>11.6</v>
      </c>
    </row>
    <row r="124" spans="1:22" x14ac:dyDescent="0.35">
      <c r="A124" s="240" t="str">
        <f>Lists!C:C</f>
        <v>PSE003</v>
      </c>
      <c r="B124" s="241">
        <f>_xlfn.DAYS(About!$A$3,'Core Indicators'!U124)</f>
        <v>4</v>
      </c>
      <c r="C124" s="241">
        <f>_xlfn.DAYS(About!$A$3,'Core Indicators'!AC124)</f>
        <v>4</v>
      </c>
      <c r="D124" s="241">
        <f>_xlfn.DAYS(About!$A$3,'Core Indicators'!AK124)</f>
        <v>4</v>
      </c>
      <c r="E124" s="241">
        <f>_xlfn.DAYS(About!$A$3,'Core Indicators'!AS124)</f>
        <v>4</v>
      </c>
      <c r="F124" s="241">
        <f>_xlfn.DAYS(About!$A$3,'Core Indicators'!BQ124)</f>
        <v>4</v>
      </c>
      <c r="G124" s="241">
        <f>_xlfn.DAYS(About!$A$3,'Core Indicators'!DM124)</f>
        <v>4</v>
      </c>
      <c r="H124" s="241">
        <f>_xlfn.DAYS(About!$A$3,'Core Indicators'!DU124)</f>
        <v>4</v>
      </c>
      <c r="I124" s="241">
        <f>_xlfn.DAYS(About!$A$3,'Core Indicators'!EC124)</f>
        <v>4</v>
      </c>
      <c r="J124" s="241">
        <f>_xlfn.DAYS(About!$A$3,'Core Indicators'!EK124)</f>
        <v>4</v>
      </c>
      <c r="K124" s="241">
        <f>_xlfn.DAYS(About!$A$3,'Core Indicators'!ES124)</f>
        <v>4</v>
      </c>
      <c r="L124" s="241">
        <f>_xlfn.DAYS(About!$A$3,'Core Indicators'!FI124)</f>
        <v>4</v>
      </c>
      <c r="M124" s="241">
        <f>_xlfn.DAYS(About!$A$3,'Core Indicators'!GG124)</f>
        <v>80</v>
      </c>
      <c r="N124" s="241">
        <f>_xlfn.DAYS(About!$A$3,'Core Indicators'!GO124)</f>
        <v>80</v>
      </c>
      <c r="O124" s="241">
        <f>_xlfn.DAYS(About!$A$3,'Core Indicators'!GW124)</f>
        <v>80</v>
      </c>
      <c r="P124" s="241">
        <f>_xlfn.DAYS(About!$A$3,'Core Indicators'!HE124)</f>
        <v>80</v>
      </c>
      <c r="Q124" s="241">
        <f>_xlfn.DAYS(About!$A$3,'Core Indicators'!HM124)</f>
        <v>80</v>
      </c>
      <c r="R124" s="241">
        <f>_xlfn.DAYS(About!$A$3,'Core Indicators'!HU124)</f>
        <v>80</v>
      </c>
      <c r="S124" s="241">
        <f>_xlfn.DAYS(About!$A$3,'Core Indicators'!IC124)</f>
        <v>80</v>
      </c>
      <c r="T124" s="241">
        <f>_xlfn.DAYS(About!$A$3,'Core Indicators'!IK124)</f>
        <v>80</v>
      </c>
      <c r="U124" s="241">
        <f>_xlfn.DAYS(About!$A$3,'Core Indicators'!IS124)</f>
        <v>80</v>
      </c>
      <c r="V124" s="241">
        <f t="shared" si="3"/>
        <v>11.6</v>
      </c>
    </row>
    <row r="125" spans="1:22" x14ac:dyDescent="0.35">
      <c r="A125" s="240" t="str">
        <f>Lists!C:C</f>
        <v>PSE004</v>
      </c>
      <c r="B125" s="241">
        <f>_xlfn.DAYS(About!$A$3,'Core Indicators'!U125)</f>
        <v>4</v>
      </c>
      <c r="C125" s="241">
        <f>_xlfn.DAYS(About!$A$3,'Core Indicators'!AC125)</f>
        <v>4</v>
      </c>
      <c r="D125" s="241">
        <f>_xlfn.DAYS(About!$A$3,'Core Indicators'!AK125)</f>
        <v>4</v>
      </c>
      <c r="E125" s="241">
        <f>_xlfn.DAYS(About!$A$3,'Core Indicators'!AS125)</f>
        <v>4</v>
      </c>
      <c r="F125" s="241">
        <f>_xlfn.DAYS(About!$A$3,'Core Indicators'!BQ125)</f>
        <v>4</v>
      </c>
      <c r="G125" s="241">
        <f>_xlfn.DAYS(About!$A$3,'Core Indicators'!DM125)</f>
        <v>4</v>
      </c>
      <c r="H125" s="241">
        <f>_xlfn.DAYS(About!$A$3,'Core Indicators'!DU125)</f>
        <v>4</v>
      </c>
      <c r="I125" s="241">
        <f>_xlfn.DAYS(About!$A$3,'Core Indicators'!EC125)</f>
        <v>4</v>
      </c>
      <c r="J125" s="241">
        <f>_xlfn.DAYS(About!$A$3,'Core Indicators'!EK125)</f>
        <v>4</v>
      </c>
      <c r="K125" s="241">
        <f>_xlfn.DAYS(About!$A$3,'Core Indicators'!ES125)</f>
        <v>4</v>
      </c>
      <c r="L125" s="241">
        <f>_xlfn.DAYS(About!$A$3,'Core Indicators'!FI125)</f>
        <v>4</v>
      </c>
      <c r="M125" s="241">
        <f>_xlfn.DAYS(About!$A$3,'Core Indicators'!GG125)</f>
        <v>80</v>
      </c>
      <c r="N125" s="241">
        <f>_xlfn.DAYS(About!$A$3,'Core Indicators'!GO125)</f>
        <v>80</v>
      </c>
      <c r="O125" s="241">
        <f>_xlfn.DAYS(About!$A$3,'Core Indicators'!GW125)</f>
        <v>80</v>
      </c>
      <c r="P125" s="241">
        <f>_xlfn.DAYS(About!$A$3,'Core Indicators'!HE125)</f>
        <v>80</v>
      </c>
      <c r="Q125" s="241">
        <f>_xlfn.DAYS(About!$A$3,'Core Indicators'!HM125)</f>
        <v>80</v>
      </c>
      <c r="R125" s="241">
        <f>_xlfn.DAYS(About!$A$3,'Core Indicators'!HU125)</f>
        <v>80</v>
      </c>
      <c r="S125" s="241">
        <f>_xlfn.DAYS(About!$A$3,'Core Indicators'!IC125)</f>
        <v>80</v>
      </c>
      <c r="T125" s="241">
        <f>_xlfn.DAYS(About!$A$3,'Core Indicators'!IK125)</f>
        <v>80</v>
      </c>
      <c r="U125" s="241">
        <f>_xlfn.DAYS(About!$A$3,'Core Indicators'!IS125)</f>
        <v>80</v>
      </c>
      <c r="V125" s="241">
        <f t="shared" si="3"/>
        <v>11.6</v>
      </c>
    </row>
    <row r="126" spans="1:22" x14ac:dyDescent="0.35">
      <c r="A126" s="240" t="str">
        <f>Lists!C:C</f>
        <v>REG001</v>
      </c>
      <c r="B126" s="241">
        <f>_xlfn.DAYS(About!$A$3,'Core Indicators'!U126)</f>
        <v>422</v>
      </c>
      <c r="C126" s="241">
        <f>_xlfn.DAYS(About!$A$3,'Core Indicators'!AC126)</f>
        <v>422</v>
      </c>
      <c r="D126" s="241">
        <f>_xlfn.DAYS(About!$A$3,'Core Indicators'!AK126)</f>
        <v>422</v>
      </c>
      <c r="E126" s="241">
        <f>_xlfn.DAYS(About!$A$3,'Core Indicators'!AS126)</f>
        <v>3</v>
      </c>
      <c r="F126" s="241">
        <f>_xlfn.DAYS(About!$A$3,'Core Indicators'!BQ126)</f>
        <v>3</v>
      </c>
      <c r="G126" s="241">
        <f>_xlfn.DAYS(About!$A$3,'Core Indicators'!DM126)</f>
        <v>422</v>
      </c>
      <c r="H126" s="241">
        <f>_xlfn.DAYS(About!$A$3,'Core Indicators'!DU126)</f>
        <v>422</v>
      </c>
      <c r="I126" s="241">
        <f>_xlfn.DAYS(About!$A$3,'Core Indicators'!EC126)</f>
        <v>422</v>
      </c>
      <c r="J126" s="241">
        <f>_xlfn.DAYS(About!$A$3,'Core Indicators'!EK126)</f>
        <v>422</v>
      </c>
      <c r="K126" s="241">
        <f>_xlfn.DAYS(About!$A$3,'Core Indicators'!ES126)</f>
        <v>422</v>
      </c>
      <c r="L126" s="241">
        <f>_xlfn.DAYS(About!$A$3,'Core Indicators'!FI126)</f>
        <v>3</v>
      </c>
      <c r="M126" s="241">
        <f>_xlfn.DAYS(About!$A$3,'Core Indicators'!GG126)</f>
        <v>69</v>
      </c>
      <c r="N126" s="241">
        <f>_xlfn.DAYS(About!$A$3,'Core Indicators'!GO126)</f>
        <v>69</v>
      </c>
      <c r="O126" s="241">
        <f>_xlfn.DAYS(About!$A$3,'Core Indicators'!GW126)</f>
        <v>69</v>
      </c>
      <c r="P126" s="241">
        <f>_xlfn.DAYS(About!$A$3,'Core Indicators'!HE126)</f>
        <v>69</v>
      </c>
      <c r="Q126" s="241">
        <f>_xlfn.DAYS(About!$A$3,'Core Indicators'!HM126)</f>
        <v>69</v>
      </c>
      <c r="R126" s="241">
        <f>_xlfn.DAYS(About!$A$3,'Core Indicators'!HU126)</f>
        <v>69</v>
      </c>
      <c r="S126" s="241">
        <f>_xlfn.DAYS(About!$A$3,'Core Indicators'!IC126)</f>
        <v>69</v>
      </c>
      <c r="T126" s="241">
        <f>_xlfn.DAYS(About!$A$3,'Core Indicators'!IK126)</f>
        <v>69</v>
      </c>
      <c r="U126" s="241">
        <f>_xlfn.DAYS(About!$A$3,'Core Indicators'!IS126)</f>
        <v>69</v>
      </c>
      <c r="V126" s="241">
        <f t="shared" si="3"/>
        <v>261</v>
      </c>
    </row>
    <row r="127" spans="1:22" x14ac:dyDescent="0.35">
      <c r="A127" s="240" t="str">
        <f>Lists!C:C</f>
        <v>REG002</v>
      </c>
      <c r="B127" s="241">
        <f>_xlfn.DAYS(About!$A$3,'Core Indicators'!U127)</f>
        <v>733</v>
      </c>
      <c r="C127" s="241">
        <f>_xlfn.DAYS(About!$A$3,'Core Indicators'!AC127)</f>
        <v>733</v>
      </c>
      <c r="D127" s="241">
        <f>_xlfn.DAYS(About!$A$3,'Core Indicators'!AK127)</f>
        <v>733</v>
      </c>
      <c r="E127" s="241">
        <f>_xlfn.DAYS(About!$A$3,'Core Indicators'!AS127)</f>
        <v>733</v>
      </c>
      <c r="F127" s="241">
        <f>_xlfn.DAYS(About!$A$3,'Core Indicators'!BQ127)</f>
        <v>733</v>
      </c>
      <c r="G127" s="241">
        <f>_xlfn.DAYS(About!$A$3,'Core Indicators'!DM127)</f>
        <v>733</v>
      </c>
      <c r="H127" s="241">
        <f>_xlfn.DAYS(About!$A$3,'Core Indicators'!DU127)</f>
        <v>733</v>
      </c>
      <c r="I127" s="241">
        <f>_xlfn.DAYS(About!$A$3,'Core Indicators'!EC127)</f>
        <v>733</v>
      </c>
      <c r="J127" s="241">
        <f>_xlfn.DAYS(About!$A$3,'Core Indicators'!EK127)</f>
        <v>733</v>
      </c>
      <c r="K127" s="241">
        <f>_xlfn.DAYS(About!$A$3,'Core Indicators'!ES127)</f>
        <v>901</v>
      </c>
      <c r="L127" s="241">
        <f>_xlfn.DAYS(About!$A$3,'Core Indicators'!FI127)</f>
        <v>733</v>
      </c>
      <c r="M127" s="241">
        <f>_xlfn.DAYS(About!$A$3,'Core Indicators'!GG127)</f>
        <v>74</v>
      </c>
      <c r="N127" s="241">
        <f>_xlfn.DAYS(About!$A$3,'Core Indicators'!GO127)</f>
        <v>74</v>
      </c>
      <c r="O127" s="241">
        <f>_xlfn.DAYS(About!$A$3,'Core Indicators'!GW127)</f>
        <v>74</v>
      </c>
      <c r="P127" s="241">
        <f>_xlfn.DAYS(About!$A$3,'Core Indicators'!HE127)</f>
        <v>74</v>
      </c>
      <c r="Q127" s="241">
        <f>_xlfn.DAYS(About!$A$3,'Core Indicators'!HM127)</f>
        <v>74</v>
      </c>
      <c r="R127" s="241">
        <f>_xlfn.DAYS(About!$A$3,'Core Indicators'!HU127)</f>
        <v>74</v>
      </c>
      <c r="S127" s="241">
        <f>_xlfn.DAYS(About!$A$3,'Core Indicators'!IC127)</f>
        <v>74</v>
      </c>
      <c r="T127" s="241">
        <f>_xlfn.DAYS(About!$A$3,'Core Indicators'!IK127)</f>
        <v>74</v>
      </c>
      <c r="U127" s="241">
        <f>_xlfn.DAYS(About!$A$3,'Core Indicators'!IS127)</f>
        <v>74</v>
      </c>
      <c r="V127" s="241">
        <f t="shared" si="3"/>
        <v>683.9</v>
      </c>
    </row>
    <row r="128" spans="1:22" x14ac:dyDescent="0.35">
      <c r="A128" s="240" t="str">
        <f>Lists!C:C</f>
        <v>REG004</v>
      </c>
      <c r="B128" s="241">
        <f>_xlfn.DAYS(About!$A$3,'Core Indicators'!U128)</f>
        <v>62</v>
      </c>
      <c r="C128" s="241">
        <f>_xlfn.DAYS(About!$A$3,'Core Indicators'!AC128)</f>
        <v>62</v>
      </c>
      <c r="D128" s="241">
        <f>_xlfn.DAYS(About!$A$3,'Core Indicators'!AK128)</f>
        <v>62</v>
      </c>
      <c r="E128" s="241">
        <f>_xlfn.DAYS(About!$A$3,'Core Indicators'!AS128)</f>
        <v>62</v>
      </c>
      <c r="F128" s="241">
        <f>_xlfn.DAYS(About!$A$3,'Core Indicators'!BQ128)</f>
        <v>62</v>
      </c>
      <c r="G128" s="241">
        <f>_xlfn.DAYS(About!$A$3,'Core Indicators'!DM128)</f>
        <v>62</v>
      </c>
      <c r="H128" s="241">
        <f>_xlfn.DAYS(About!$A$3,'Core Indicators'!DU128)</f>
        <v>62</v>
      </c>
      <c r="I128" s="241">
        <f>_xlfn.DAYS(About!$A$3,'Core Indicators'!EC128)</f>
        <v>62</v>
      </c>
      <c r="J128" s="241">
        <f>_xlfn.DAYS(About!$A$3,'Core Indicators'!EK128)</f>
        <v>62</v>
      </c>
      <c r="K128" s="241">
        <f>_xlfn.DAYS(About!$A$3,'Core Indicators'!ES128)</f>
        <v>62</v>
      </c>
      <c r="L128" s="241">
        <f>_xlfn.DAYS(About!$A$3,'Core Indicators'!FI128)</f>
        <v>1929</v>
      </c>
      <c r="M128" s="241">
        <f>_xlfn.DAYS(About!$A$3,'Core Indicators'!GG128)</f>
        <v>73</v>
      </c>
      <c r="N128" s="241">
        <f>_xlfn.DAYS(About!$A$3,'Core Indicators'!GO128)</f>
        <v>73</v>
      </c>
      <c r="O128" s="241">
        <f>_xlfn.DAYS(About!$A$3,'Core Indicators'!GW128)</f>
        <v>73</v>
      </c>
      <c r="P128" s="241">
        <f>_xlfn.DAYS(About!$A$3,'Core Indicators'!HE128)</f>
        <v>73</v>
      </c>
      <c r="Q128" s="241">
        <f>_xlfn.DAYS(About!$A$3,'Core Indicators'!HM128)</f>
        <v>73</v>
      </c>
      <c r="R128" s="241">
        <f>_xlfn.DAYS(About!$A$3,'Core Indicators'!HU128)</f>
        <v>73</v>
      </c>
      <c r="S128" s="241">
        <f>_xlfn.DAYS(About!$A$3,'Core Indicators'!IC128)</f>
        <v>73</v>
      </c>
      <c r="T128" s="241">
        <f>_xlfn.DAYS(About!$A$3,'Core Indicators'!IK128)</f>
        <v>73</v>
      </c>
      <c r="U128" s="241">
        <f>_xlfn.DAYS(About!$A$3,'Core Indicators'!IS128)</f>
        <v>73</v>
      </c>
      <c r="V128" s="241">
        <f t="shared" si="3"/>
        <v>249.8</v>
      </c>
    </row>
    <row r="129" spans="1:22" x14ac:dyDescent="0.35">
      <c r="A129" s="240" t="str">
        <f>Lists!C:C</f>
        <v>REG006</v>
      </c>
      <c r="B129" s="241">
        <f>_xlfn.DAYS(About!$A$3,'Core Indicators'!U129)</f>
        <v>62</v>
      </c>
      <c r="C129" s="241">
        <f>_xlfn.DAYS(About!$A$3,'Core Indicators'!AC129)</f>
        <v>62</v>
      </c>
      <c r="D129" s="241">
        <f>_xlfn.DAYS(About!$A$3,'Core Indicators'!AK129)</f>
        <v>62</v>
      </c>
      <c r="E129" s="241">
        <f>_xlfn.DAYS(About!$A$3,'Core Indicators'!AS129)</f>
        <v>62</v>
      </c>
      <c r="F129" s="241">
        <f>_xlfn.DAYS(About!$A$3,'Core Indicators'!BQ129)</f>
        <v>62</v>
      </c>
      <c r="G129" s="241">
        <f>_xlfn.DAYS(About!$A$3,'Core Indicators'!DM129)</f>
        <v>62</v>
      </c>
      <c r="H129" s="241">
        <f>_xlfn.DAYS(About!$A$3,'Core Indicators'!DU129)</f>
        <v>62</v>
      </c>
      <c r="I129" s="241">
        <f>_xlfn.DAYS(About!$A$3,'Core Indicators'!EC129)</f>
        <v>62</v>
      </c>
      <c r="J129" s="241">
        <f>_xlfn.DAYS(About!$A$3,'Core Indicators'!EK129)</f>
        <v>62</v>
      </c>
      <c r="K129" s="241">
        <f>_xlfn.DAYS(About!$A$3,'Core Indicators'!ES129)</f>
        <v>62</v>
      </c>
      <c r="L129" s="241">
        <f>_xlfn.DAYS(About!$A$3,'Core Indicators'!FI129)</f>
        <v>62</v>
      </c>
      <c r="M129" s="241">
        <f>_xlfn.DAYS(About!$A$3,'Core Indicators'!GG129)</f>
        <v>73</v>
      </c>
      <c r="N129" s="241">
        <f>_xlfn.DAYS(About!$A$3,'Core Indicators'!GO129)</f>
        <v>73</v>
      </c>
      <c r="O129" s="241">
        <f>_xlfn.DAYS(About!$A$3,'Core Indicators'!GW129)</f>
        <v>73</v>
      </c>
      <c r="P129" s="241">
        <f>_xlfn.DAYS(About!$A$3,'Core Indicators'!HE129)</f>
        <v>73</v>
      </c>
      <c r="Q129" s="241">
        <f>_xlfn.DAYS(About!$A$3,'Core Indicators'!HM129)</f>
        <v>73</v>
      </c>
      <c r="R129" s="241">
        <f>_xlfn.DAYS(About!$A$3,'Core Indicators'!HU129)</f>
        <v>73</v>
      </c>
      <c r="S129" s="241">
        <f>_xlfn.DAYS(About!$A$3,'Core Indicators'!IC129)</f>
        <v>73</v>
      </c>
      <c r="T129" s="241">
        <f>_xlfn.DAYS(About!$A$3,'Core Indicators'!IK129)</f>
        <v>73</v>
      </c>
      <c r="U129" s="241">
        <f>_xlfn.DAYS(About!$A$3,'Core Indicators'!IS129)</f>
        <v>73</v>
      </c>
      <c r="V129" s="241">
        <f t="shared" si="3"/>
        <v>63.1</v>
      </c>
    </row>
    <row r="130" spans="1:22" x14ac:dyDescent="0.35">
      <c r="A130" s="240" t="str">
        <f>Lists!C:C</f>
        <v>REG007</v>
      </c>
      <c r="B130" s="241">
        <f>_xlfn.DAYS(About!$A$3,'Core Indicators'!U130)</f>
        <v>4</v>
      </c>
      <c r="C130" s="241">
        <f>_xlfn.DAYS(About!$A$3,'Core Indicators'!AC130)</f>
        <v>4</v>
      </c>
      <c r="D130" s="241">
        <f>_xlfn.DAYS(About!$A$3,'Core Indicators'!AK130)</f>
        <v>4</v>
      </c>
      <c r="E130" s="241">
        <f>_xlfn.DAYS(About!$A$3,'Core Indicators'!AS130)</f>
        <v>4</v>
      </c>
      <c r="F130" s="241">
        <f>_xlfn.DAYS(About!$A$3,'Core Indicators'!BQ130)</f>
        <v>4</v>
      </c>
      <c r="G130" s="241">
        <f>_xlfn.DAYS(About!$A$3,'Core Indicators'!DM130)</f>
        <v>4</v>
      </c>
      <c r="H130" s="241">
        <f>_xlfn.DAYS(About!$A$3,'Core Indicators'!DU130)</f>
        <v>4</v>
      </c>
      <c r="I130" s="241">
        <f>_xlfn.DAYS(About!$A$3,'Core Indicators'!EC130)</f>
        <v>4</v>
      </c>
      <c r="J130" s="241">
        <f>_xlfn.DAYS(About!$A$3,'Core Indicators'!EK130)</f>
        <v>4</v>
      </c>
      <c r="K130" s="241">
        <f>_xlfn.DAYS(About!$A$3,'Core Indicators'!ES130)</f>
        <v>4</v>
      </c>
      <c r="L130" s="241">
        <f>_xlfn.DAYS(About!$A$3,'Core Indicators'!FI130)</f>
        <v>734</v>
      </c>
      <c r="M130" s="241">
        <f>_xlfn.DAYS(About!$A$3,'Core Indicators'!GG130)</f>
        <v>75</v>
      </c>
      <c r="N130" s="241">
        <f>_xlfn.DAYS(About!$A$3,'Core Indicators'!GO130)</f>
        <v>75</v>
      </c>
      <c r="O130" s="241">
        <f>_xlfn.DAYS(About!$A$3,'Core Indicators'!GW130)</f>
        <v>75</v>
      </c>
      <c r="P130" s="241">
        <f>_xlfn.DAYS(About!$A$3,'Core Indicators'!HE130)</f>
        <v>75</v>
      </c>
      <c r="Q130" s="241">
        <f>_xlfn.DAYS(About!$A$3,'Core Indicators'!HM130)</f>
        <v>75</v>
      </c>
      <c r="R130" s="241">
        <f>_xlfn.DAYS(About!$A$3,'Core Indicators'!HU130)</f>
        <v>75</v>
      </c>
      <c r="S130" s="241">
        <f>_xlfn.DAYS(About!$A$3,'Core Indicators'!IC130)</f>
        <v>75</v>
      </c>
      <c r="T130" s="241">
        <f>_xlfn.DAYS(About!$A$3,'Core Indicators'!IK130)</f>
        <v>75</v>
      </c>
      <c r="U130" s="241">
        <f>_xlfn.DAYS(About!$A$3,'Core Indicators'!IS130)</f>
        <v>75</v>
      </c>
      <c r="V130" s="241">
        <f t="shared" si="3"/>
        <v>84.1</v>
      </c>
    </row>
    <row r="131" spans="1:22" x14ac:dyDescent="0.35">
      <c r="A131" s="240" t="str">
        <f>Lists!C:C</f>
        <v>REG008</v>
      </c>
      <c r="B131" s="241">
        <f>_xlfn.DAYS(About!$A$3,'Core Indicators'!U131)</f>
        <v>4</v>
      </c>
      <c r="C131" s="241">
        <f>_xlfn.DAYS(About!$A$3,'Core Indicators'!AC131)</f>
        <v>4</v>
      </c>
      <c r="D131" s="241">
        <f>_xlfn.DAYS(About!$A$3,'Core Indicators'!AK131)</f>
        <v>4</v>
      </c>
      <c r="E131" s="241">
        <f>_xlfn.DAYS(About!$A$3,'Core Indicators'!AS131)</f>
        <v>4</v>
      </c>
      <c r="F131" s="241">
        <f>_xlfn.DAYS(About!$A$3,'Core Indicators'!BQ131)</f>
        <v>4</v>
      </c>
      <c r="G131" s="241">
        <f>_xlfn.DAYS(About!$A$3,'Core Indicators'!DM131)</f>
        <v>4</v>
      </c>
      <c r="H131" s="241">
        <f>_xlfn.DAYS(About!$A$3,'Core Indicators'!DU131)</f>
        <v>4</v>
      </c>
      <c r="I131" s="241">
        <f>_xlfn.DAYS(About!$A$3,'Core Indicators'!EC131)</f>
        <v>4</v>
      </c>
      <c r="J131" s="241">
        <f>_xlfn.DAYS(About!$A$3,'Core Indicators'!EK131)</f>
        <v>4</v>
      </c>
      <c r="K131" s="241">
        <f>_xlfn.DAYS(About!$A$3,'Core Indicators'!ES131)</f>
        <v>4</v>
      </c>
      <c r="L131" s="241">
        <f>_xlfn.DAYS(About!$A$3,'Core Indicators'!FI131)</f>
        <v>734</v>
      </c>
      <c r="M131" s="241">
        <f>_xlfn.DAYS(About!$A$3,'Core Indicators'!GG131)</f>
        <v>75</v>
      </c>
      <c r="N131" s="241">
        <f>_xlfn.DAYS(About!$A$3,'Core Indicators'!GO131)</f>
        <v>75</v>
      </c>
      <c r="O131" s="241">
        <f>_xlfn.DAYS(About!$A$3,'Core Indicators'!GW131)</f>
        <v>75</v>
      </c>
      <c r="P131" s="241">
        <f>_xlfn.DAYS(About!$A$3,'Core Indicators'!HE131)</f>
        <v>75</v>
      </c>
      <c r="Q131" s="241">
        <f>_xlfn.DAYS(About!$A$3,'Core Indicators'!HM131)</f>
        <v>75</v>
      </c>
      <c r="R131" s="241">
        <f>_xlfn.DAYS(About!$A$3,'Core Indicators'!HU131)</f>
        <v>75</v>
      </c>
      <c r="S131" s="241">
        <f>_xlfn.DAYS(About!$A$3,'Core Indicators'!IC131)</f>
        <v>75</v>
      </c>
      <c r="T131" s="241">
        <f>_xlfn.DAYS(About!$A$3,'Core Indicators'!IK131)</f>
        <v>75</v>
      </c>
      <c r="U131" s="241">
        <f>_xlfn.DAYS(About!$A$3,'Core Indicators'!IS131)</f>
        <v>75</v>
      </c>
      <c r="V131" s="241">
        <f t="shared" ref="V131:V162" si="4">AVERAGE(D131:M131)</f>
        <v>84.1</v>
      </c>
    </row>
    <row r="132" spans="1:22" x14ac:dyDescent="0.35">
      <c r="A132" s="240" t="str">
        <f>Lists!C:C</f>
        <v>REG011</v>
      </c>
      <c r="B132" s="241">
        <f>_xlfn.DAYS(About!$A$3,'Core Indicators'!U132)</f>
        <v>6</v>
      </c>
      <c r="C132" s="241">
        <f>_xlfn.DAYS(About!$A$3,'Core Indicators'!AC132)</f>
        <v>6</v>
      </c>
      <c r="D132" s="241">
        <f>_xlfn.DAYS(About!$A$3,'Core Indicators'!AK132)</f>
        <v>6</v>
      </c>
      <c r="E132" s="241">
        <f>_xlfn.DAYS(About!$A$3,'Core Indicators'!AS132)</f>
        <v>6</v>
      </c>
      <c r="F132" s="241">
        <f>_xlfn.DAYS(About!$A$3,'Core Indicators'!BQ132)</f>
        <v>6</v>
      </c>
      <c r="G132" s="241">
        <f>_xlfn.DAYS(About!$A$3,'Core Indicators'!DM132)</f>
        <v>6</v>
      </c>
      <c r="H132" s="241">
        <f>_xlfn.DAYS(About!$A$3,'Core Indicators'!DU132)</f>
        <v>6</v>
      </c>
      <c r="I132" s="241">
        <f>_xlfn.DAYS(About!$A$3,'Core Indicators'!EC132)</f>
        <v>6</v>
      </c>
      <c r="J132" s="241">
        <f>_xlfn.DAYS(About!$A$3,'Core Indicators'!EK132)</f>
        <v>6</v>
      </c>
      <c r="K132" s="241">
        <f>_xlfn.DAYS(About!$A$3,'Core Indicators'!ES132)</f>
        <v>6</v>
      </c>
      <c r="L132" s="241">
        <f>_xlfn.DAYS(About!$A$3,'Core Indicators'!FI132)</f>
        <v>6</v>
      </c>
      <c r="M132" s="241">
        <f>_xlfn.DAYS(About!$A$3,'Core Indicators'!GG132)</f>
        <v>75</v>
      </c>
      <c r="N132" s="241">
        <f>_xlfn.DAYS(About!$A$3,'Core Indicators'!GO132)</f>
        <v>75</v>
      </c>
      <c r="O132" s="241">
        <f>_xlfn.DAYS(About!$A$3,'Core Indicators'!GW132)</f>
        <v>75</v>
      </c>
      <c r="P132" s="241">
        <f>_xlfn.DAYS(About!$A$3,'Core Indicators'!HE132)</f>
        <v>75</v>
      </c>
      <c r="Q132" s="241">
        <f>_xlfn.DAYS(About!$A$3,'Core Indicators'!HM132)</f>
        <v>75</v>
      </c>
      <c r="R132" s="241">
        <f>_xlfn.DAYS(About!$A$3,'Core Indicators'!HU132)</f>
        <v>75</v>
      </c>
      <c r="S132" s="241">
        <f>_xlfn.DAYS(About!$A$3,'Core Indicators'!IC132)</f>
        <v>75</v>
      </c>
      <c r="T132" s="241">
        <f>_xlfn.DAYS(About!$A$3,'Core Indicators'!IK132)</f>
        <v>75</v>
      </c>
      <c r="U132" s="241">
        <f>_xlfn.DAYS(About!$A$3,'Core Indicators'!IS132)</f>
        <v>75</v>
      </c>
      <c r="V132" s="241">
        <f t="shared" si="4"/>
        <v>12.9</v>
      </c>
    </row>
    <row r="133" spans="1:22" x14ac:dyDescent="0.35">
      <c r="A133" s="240" t="str">
        <f>Lists!C:C</f>
        <v>REG012</v>
      </c>
      <c r="B133" s="241">
        <f>_xlfn.DAYS(About!$A$3,'Core Indicators'!U133)</f>
        <v>7</v>
      </c>
      <c r="C133" s="241">
        <f>_xlfn.DAYS(About!$A$3,'Core Indicators'!AC133)</f>
        <v>7</v>
      </c>
      <c r="D133" s="241">
        <f>_xlfn.DAYS(About!$A$3,'Core Indicators'!AK133)</f>
        <v>7</v>
      </c>
      <c r="E133" s="241">
        <f>_xlfn.DAYS(About!$A$3,'Core Indicators'!AS133)</f>
        <v>7</v>
      </c>
      <c r="F133" s="241">
        <f>_xlfn.DAYS(About!$A$3,'Core Indicators'!BQ133)</f>
        <v>7</v>
      </c>
      <c r="G133" s="241">
        <f>_xlfn.DAYS(About!$A$3,'Core Indicators'!DM133)</f>
        <v>7</v>
      </c>
      <c r="H133" s="241">
        <f>_xlfn.DAYS(About!$A$3,'Core Indicators'!DU133)</f>
        <v>7</v>
      </c>
      <c r="I133" s="241">
        <f>_xlfn.DAYS(About!$A$3,'Core Indicators'!EC133)</f>
        <v>7</v>
      </c>
      <c r="J133" s="241">
        <f>_xlfn.DAYS(About!$A$3,'Core Indicators'!EK133)</f>
        <v>7</v>
      </c>
      <c r="K133" s="241">
        <f>_xlfn.DAYS(About!$A$3,'Core Indicators'!ES133)</f>
        <v>7</v>
      </c>
      <c r="L133" s="241">
        <f>_xlfn.DAYS(About!$A$3,'Core Indicators'!FI133)</f>
        <v>7</v>
      </c>
      <c r="M133" s="241">
        <f>_xlfn.DAYS(About!$A$3,'Core Indicators'!GG133)</f>
        <v>73</v>
      </c>
      <c r="N133" s="241">
        <f>_xlfn.DAYS(About!$A$3,'Core Indicators'!GO133)</f>
        <v>73</v>
      </c>
      <c r="O133" s="241">
        <f>_xlfn.DAYS(About!$A$3,'Core Indicators'!GW133)</f>
        <v>73</v>
      </c>
      <c r="P133" s="241">
        <f>_xlfn.DAYS(About!$A$3,'Core Indicators'!HE133)</f>
        <v>73</v>
      </c>
      <c r="Q133" s="241">
        <f>_xlfn.DAYS(About!$A$3,'Core Indicators'!HM133)</f>
        <v>73</v>
      </c>
      <c r="R133" s="241">
        <f>_xlfn.DAYS(About!$A$3,'Core Indicators'!HU133)</f>
        <v>73</v>
      </c>
      <c r="S133" s="241">
        <f>_xlfn.DAYS(About!$A$3,'Core Indicators'!IC133)</f>
        <v>73</v>
      </c>
      <c r="T133" s="241">
        <f>_xlfn.DAYS(About!$A$3,'Core Indicators'!IK133)</f>
        <v>73</v>
      </c>
      <c r="U133" s="241">
        <f>_xlfn.DAYS(About!$A$3,'Core Indicators'!IS133)</f>
        <v>73</v>
      </c>
      <c r="V133" s="241">
        <f t="shared" si="4"/>
        <v>13.6</v>
      </c>
    </row>
    <row r="134" spans="1:22" x14ac:dyDescent="0.35">
      <c r="A134" s="240" t="str">
        <f>Lists!C:C</f>
        <v>REG013</v>
      </c>
      <c r="B134" s="241">
        <f>_xlfn.DAYS(About!$A$3,'Core Indicators'!U134)</f>
        <v>69</v>
      </c>
      <c r="C134" s="241">
        <f>_xlfn.DAYS(About!$A$3,'Core Indicators'!AC134)</f>
        <v>69</v>
      </c>
      <c r="D134" s="241">
        <f>_xlfn.DAYS(About!$A$3,'Core Indicators'!AK134)</f>
        <v>69</v>
      </c>
      <c r="E134" s="241">
        <f>_xlfn.DAYS(About!$A$3,'Core Indicators'!AS134)</f>
        <v>69</v>
      </c>
      <c r="F134" s="241">
        <f>_xlfn.DAYS(About!$A$3,'Core Indicators'!BQ134)</f>
        <v>62</v>
      </c>
      <c r="G134" s="241">
        <f>_xlfn.DAYS(About!$A$3,'Core Indicators'!DM134)</f>
        <v>62</v>
      </c>
      <c r="H134" s="241">
        <f>_xlfn.DAYS(About!$A$3,'Core Indicators'!DU134)</f>
        <v>62</v>
      </c>
      <c r="I134" s="241">
        <f>_xlfn.DAYS(About!$A$3,'Core Indicators'!EC134)</f>
        <v>62</v>
      </c>
      <c r="J134" s="241">
        <f>_xlfn.DAYS(About!$A$3,'Core Indicators'!EK134)</f>
        <v>62</v>
      </c>
      <c r="K134" s="241">
        <f>_xlfn.DAYS(About!$A$3,'Core Indicators'!ES134)</f>
        <v>62</v>
      </c>
      <c r="L134" s="241">
        <f>_xlfn.DAYS(About!$A$3,'Core Indicators'!FI134)</f>
        <v>62</v>
      </c>
      <c r="M134" s="241">
        <f>_xlfn.DAYS(About!$A$3,'Core Indicators'!GG134)</f>
        <v>73</v>
      </c>
      <c r="N134" s="241">
        <f>_xlfn.DAYS(About!$A$3,'Core Indicators'!GO134)</f>
        <v>73</v>
      </c>
      <c r="O134" s="241">
        <f>_xlfn.DAYS(About!$A$3,'Core Indicators'!GW134)</f>
        <v>73</v>
      </c>
      <c r="P134" s="241">
        <f>_xlfn.DAYS(About!$A$3,'Core Indicators'!HE134)</f>
        <v>73</v>
      </c>
      <c r="Q134" s="241">
        <f>_xlfn.DAYS(About!$A$3,'Core Indicators'!HM134)</f>
        <v>73</v>
      </c>
      <c r="R134" s="241">
        <f>_xlfn.DAYS(About!$A$3,'Core Indicators'!HU134)</f>
        <v>73</v>
      </c>
      <c r="S134" s="241">
        <f>_xlfn.DAYS(About!$A$3,'Core Indicators'!IC134)</f>
        <v>73</v>
      </c>
      <c r="T134" s="241">
        <f>_xlfn.DAYS(About!$A$3,'Core Indicators'!IK134)</f>
        <v>73</v>
      </c>
      <c r="U134" s="241">
        <f>_xlfn.DAYS(About!$A$3,'Core Indicators'!IS134)</f>
        <v>73</v>
      </c>
      <c r="V134" s="241">
        <f t="shared" si="4"/>
        <v>64.5</v>
      </c>
    </row>
    <row r="135" spans="1:22" x14ac:dyDescent="0.35">
      <c r="A135" s="240" t="str">
        <f>Lists!C:C</f>
        <v>REG014</v>
      </c>
      <c r="B135" s="241">
        <f>_xlfn.DAYS(About!$A$3,'Core Indicators'!U135)</f>
        <v>4</v>
      </c>
      <c r="C135" s="241">
        <f>_xlfn.DAYS(About!$A$3,'Core Indicators'!AC135)</f>
        <v>4</v>
      </c>
      <c r="D135" s="241">
        <f>_xlfn.DAYS(About!$A$3,'Core Indicators'!AK135)</f>
        <v>4</v>
      </c>
      <c r="E135" s="241">
        <f>_xlfn.DAYS(About!$A$3,'Core Indicators'!AS135)</f>
        <v>4</v>
      </c>
      <c r="F135" s="241">
        <f>_xlfn.DAYS(About!$A$3,'Core Indicators'!BQ135)</f>
        <v>4</v>
      </c>
      <c r="G135" s="241">
        <f>_xlfn.DAYS(About!$A$3,'Core Indicators'!DM135)</f>
        <v>4</v>
      </c>
      <c r="H135" s="241">
        <f>_xlfn.DAYS(About!$A$3,'Core Indicators'!DU135)</f>
        <v>4</v>
      </c>
      <c r="I135" s="241">
        <f>_xlfn.DAYS(About!$A$3,'Core Indicators'!EC135)</f>
        <v>4</v>
      </c>
      <c r="J135" s="241">
        <f>_xlfn.DAYS(About!$A$3,'Core Indicators'!EK135)</f>
        <v>4</v>
      </c>
      <c r="K135" s="241">
        <f>_xlfn.DAYS(About!$A$3,'Core Indicators'!ES135)</f>
        <v>4</v>
      </c>
      <c r="L135" s="241">
        <f>_xlfn.DAYS(About!$A$3,'Core Indicators'!FI135)</f>
        <v>913</v>
      </c>
      <c r="M135" s="241">
        <f>_xlfn.DAYS(About!$A$3,'Core Indicators'!GG135)</f>
        <v>74</v>
      </c>
      <c r="N135" s="241">
        <f>_xlfn.DAYS(About!$A$3,'Core Indicators'!GO135)</f>
        <v>74</v>
      </c>
      <c r="O135" s="241">
        <f>_xlfn.DAYS(About!$A$3,'Core Indicators'!GW135)</f>
        <v>74</v>
      </c>
      <c r="P135" s="241">
        <f>_xlfn.DAYS(About!$A$3,'Core Indicators'!HE135)</f>
        <v>74</v>
      </c>
      <c r="Q135" s="241">
        <f>_xlfn.DAYS(About!$A$3,'Core Indicators'!HM135)</f>
        <v>74</v>
      </c>
      <c r="R135" s="241">
        <f>_xlfn.DAYS(About!$A$3,'Core Indicators'!HU135)</f>
        <v>74</v>
      </c>
      <c r="S135" s="241">
        <f>_xlfn.DAYS(About!$A$3,'Core Indicators'!IC135)</f>
        <v>74</v>
      </c>
      <c r="T135" s="241">
        <f>_xlfn.DAYS(About!$A$3,'Core Indicators'!IK135)</f>
        <v>74</v>
      </c>
      <c r="U135" s="241">
        <f>_xlfn.DAYS(About!$A$3,'Core Indicators'!IS135)</f>
        <v>74</v>
      </c>
      <c r="V135" s="241">
        <f t="shared" si="4"/>
        <v>101.9</v>
      </c>
    </row>
    <row r="136" spans="1:22" x14ac:dyDescent="0.35">
      <c r="A136" s="240" t="str">
        <f>Lists!C:C</f>
        <v>REG015</v>
      </c>
      <c r="B136" s="241">
        <f>_xlfn.DAYS(About!$A$3,'Core Indicators'!U136)</f>
        <v>430</v>
      </c>
      <c r="C136" s="241">
        <f>_xlfn.DAYS(About!$A$3,'Core Indicators'!AC136)</f>
        <v>430</v>
      </c>
      <c r="D136" s="241">
        <f>_xlfn.DAYS(About!$A$3,'Core Indicators'!AK136)</f>
        <v>430</v>
      </c>
      <c r="E136" s="241">
        <f>_xlfn.DAYS(About!$A$3,'Core Indicators'!AS136)</f>
        <v>275</v>
      </c>
      <c r="F136" s="241">
        <f>_xlfn.DAYS(About!$A$3,'Core Indicators'!BQ136)</f>
        <v>275</v>
      </c>
      <c r="G136" s="241">
        <f>_xlfn.DAYS(About!$A$3,'Core Indicators'!DM136)</f>
        <v>275</v>
      </c>
      <c r="H136" s="241">
        <f>_xlfn.DAYS(About!$A$3,'Core Indicators'!DU136)</f>
        <v>275</v>
      </c>
      <c r="I136" s="241">
        <f>_xlfn.DAYS(About!$A$3,'Core Indicators'!EC136)</f>
        <v>275</v>
      </c>
      <c r="J136" s="241">
        <f>_xlfn.DAYS(About!$A$3,'Core Indicators'!EK136)</f>
        <v>275</v>
      </c>
      <c r="K136" s="241">
        <f>_xlfn.DAYS(About!$A$3,'Core Indicators'!ES136)</f>
        <v>275</v>
      </c>
      <c r="L136" s="241">
        <f>_xlfn.DAYS(About!$A$3,'Core Indicators'!FI136)</f>
        <v>430</v>
      </c>
      <c r="M136" s="241">
        <f>_xlfn.DAYS(About!$A$3,'Core Indicators'!GG136)</f>
        <v>73</v>
      </c>
      <c r="N136" s="241">
        <f>_xlfn.DAYS(About!$A$3,'Core Indicators'!GO136)</f>
        <v>73</v>
      </c>
      <c r="O136" s="241">
        <f>_xlfn.DAYS(About!$A$3,'Core Indicators'!GW136)</f>
        <v>73</v>
      </c>
      <c r="P136" s="241">
        <f>_xlfn.DAYS(About!$A$3,'Core Indicators'!HE136)</f>
        <v>73</v>
      </c>
      <c r="Q136" s="241">
        <f>_xlfn.DAYS(About!$A$3,'Core Indicators'!HM136)</f>
        <v>73</v>
      </c>
      <c r="R136" s="241">
        <f>_xlfn.DAYS(About!$A$3,'Core Indicators'!HU136)</f>
        <v>73</v>
      </c>
      <c r="S136" s="241">
        <f>_xlfn.DAYS(About!$A$3,'Core Indicators'!IC136)</f>
        <v>73</v>
      </c>
      <c r="T136" s="241">
        <f>_xlfn.DAYS(About!$A$3,'Core Indicators'!IK136)</f>
        <v>73</v>
      </c>
      <c r="U136" s="241">
        <f>_xlfn.DAYS(About!$A$3,'Core Indicators'!IS136)</f>
        <v>73</v>
      </c>
      <c r="V136" s="241">
        <f t="shared" si="4"/>
        <v>285.8</v>
      </c>
    </row>
    <row r="137" spans="1:22" x14ac:dyDescent="0.35">
      <c r="A137" s="240" t="str">
        <f>Lists!C:C</f>
        <v>ROU002</v>
      </c>
      <c r="B137" s="241">
        <f>_xlfn.DAYS(About!$A$3,'Core Indicators'!U137)</f>
        <v>9</v>
      </c>
      <c r="C137" s="241">
        <f>_xlfn.DAYS(About!$A$3,'Core Indicators'!AC137)</f>
        <v>9</v>
      </c>
      <c r="D137" s="241">
        <f>_xlfn.DAYS(About!$A$3,'Core Indicators'!AK137)</f>
        <v>9</v>
      </c>
      <c r="E137" s="241">
        <f>_xlfn.DAYS(About!$A$3,'Core Indicators'!AS137)</f>
        <v>9</v>
      </c>
      <c r="F137" s="241">
        <f>_xlfn.DAYS(About!$A$3,'Core Indicators'!BQ137)</f>
        <v>9</v>
      </c>
      <c r="G137" s="241">
        <f>_xlfn.DAYS(About!$A$3,'Core Indicators'!DM137)</f>
        <v>9</v>
      </c>
      <c r="H137" s="241">
        <f>_xlfn.DAYS(About!$A$3,'Core Indicators'!DU137)</f>
        <v>9</v>
      </c>
      <c r="I137" s="241">
        <f>_xlfn.DAYS(About!$A$3,'Core Indicators'!EC137)</f>
        <v>9</v>
      </c>
      <c r="J137" s="241">
        <f>_xlfn.DAYS(About!$A$3,'Core Indicators'!EK137)</f>
        <v>9</v>
      </c>
      <c r="K137" s="241">
        <f>_xlfn.DAYS(About!$A$3,'Core Indicators'!ES137)</f>
        <v>9</v>
      </c>
      <c r="L137" s="241">
        <f>_xlfn.DAYS(About!$A$3,'Core Indicators'!FI137)</f>
        <v>9</v>
      </c>
      <c r="M137" s="241">
        <f>_xlfn.DAYS(About!$A$3,'Core Indicators'!GG137)</f>
        <v>74</v>
      </c>
      <c r="N137" s="241">
        <f>_xlfn.DAYS(About!$A$3,'Core Indicators'!GO137)</f>
        <v>74</v>
      </c>
      <c r="O137" s="241">
        <f>_xlfn.DAYS(About!$A$3,'Core Indicators'!GW137)</f>
        <v>74</v>
      </c>
      <c r="P137" s="241">
        <f>_xlfn.DAYS(About!$A$3,'Core Indicators'!HE137)</f>
        <v>74</v>
      </c>
      <c r="Q137" s="241">
        <f>_xlfn.DAYS(About!$A$3,'Core Indicators'!HM137)</f>
        <v>74</v>
      </c>
      <c r="R137" s="241">
        <f>_xlfn.DAYS(About!$A$3,'Core Indicators'!HU137)</f>
        <v>74</v>
      </c>
      <c r="S137" s="241">
        <f>_xlfn.DAYS(About!$A$3,'Core Indicators'!IC137)</f>
        <v>74</v>
      </c>
      <c r="T137" s="241">
        <f>_xlfn.DAYS(About!$A$3,'Core Indicators'!IK137)</f>
        <v>74</v>
      </c>
      <c r="U137" s="241">
        <f>_xlfn.DAYS(About!$A$3,'Core Indicators'!IS137)</f>
        <v>74</v>
      </c>
      <c r="V137" s="241">
        <f t="shared" si="4"/>
        <v>15.5</v>
      </c>
    </row>
    <row r="138" spans="1:22" x14ac:dyDescent="0.35">
      <c r="A138" s="240" t="str">
        <f>Lists!C:C</f>
        <v>RUS002</v>
      </c>
      <c r="B138" s="241">
        <f>_xlfn.DAYS(About!$A$3,'Core Indicators'!U138)</f>
        <v>9</v>
      </c>
      <c r="C138" s="241">
        <f>_xlfn.DAYS(About!$A$3,'Core Indicators'!AC138)</f>
        <v>9</v>
      </c>
      <c r="D138" s="241">
        <f>_xlfn.DAYS(About!$A$3,'Core Indicators'!AK138)</f>
        <v>9</v>
      </c>
      <c r="E138" s="241">
        <f>_xlfn.DAYS(About!$A$3,'Core Indicators'!AS138)</f>
        <v>9</v>
      </c>
      <c r="F138" s="241">
        <f>_xlfn.DAYS(About!$A$3,'Core Indicators'!BQ138)</f>
        <v>9</v>
      </c>
      <c r="G138" s="241">
        <f>_xlfn.DAYS(About!$A$3,'Core Indicators'!DM138)</f>
        <v>9</v>
      </c>
      <c r="H138" s="241">
        <f>_xlfn.DAYS(About!$A$3,'Core Indicators'!DU138)</f>
        <v>9</v>
      </c>
      <c r="I138" s="241">
        <f>_xlfn.DAYS(About!$A$3,'Core Indicators'!EC138)</f>
        <v>9</v>
      </c>
      <c r="J138" s="241">
        <f>_xlfn.DAYS(About!$A$3,'Core Indicators'!EK138)</f>
        <v>9</v>
      </c>
      <c r="K138" s="241">
        <f>_xlfn.DAYS(About!$A$3,'Core Indicators'!ES138)</f>
        <v>9</v>
      </c>
      <c r="L138" s="241">
        <f>_xlfn.DAYS(About!$A$3,'Core Indicators'!FI138)</f>
        <v>9</v>
      </c>
      <c r="M138" s="241">
        <f>_xlfn.DAYS(About!$A$3,'Core Indicators'!GG138)</f>
        <v>74</v>
      </c>
      <c r="N138" s="241">
        <f>_xlfn.DAYS(About!$A$3,'Core Indicators'!GO138)</f>
        <v>74</v>
      </c>
      <c r="O138" s="241">
        <f>_xlfn.DAYS(About!$A$3,'Core Indicators'!GW138)</f>
        <v>74</v>
      </c>
      <c r="P138" s="241">
        <f>_xlfn.DAYS(About!$A$3,'Core Indicators'!HE138)</f>
        <v>74</v>
      </c>
      <c r="Q138" s="241">
        <f>_xlfn.DAYS(About!$A$3,'Core Indicators'!HM138)</f>
        <v>74</v>
      </c>
      <c r="R138" s="241">
        <f>_xlfn.DAYS(About!$A$3,'Core Indicators'!HU138)</f>
        <v>74</v>
      </c>
      <c r="S138" s="241">
        <f>_xlfn.DAYS(About!$A$3,'Core Indicators'!IC138)</f>
        <v>74</v>
      </c>
      <c r="T138" s="241">
        <f>_xlfn.DAYS(About!$A$3,'Core Indicators'!IK138)</f>
        <v>74</v>
      </c>
      <c r="U138" s="241">
        <f>_xlfn.DAYS(About!$A$3,'Core Indicators'!IS138)</f>
        <v>74</v>
      </c>
      <c r="V138" s="241">
        <f t="shared" si="4"/>
        <v>15.5</v>
      </c>
    </row>
    <row r="139" spans="1:22" x14ac:dyDescent="0.35">
      <c r="A139" s="240" t="str">
        <f>Lists!C:C</f>
        <v>RWA002</v>
      </c>
      <c r="B139" s="241">
        <f>_xlfn.DAYS(About!$A$3,'Core Indicators'!U139)</f>
        <v>4</v>
      </c>
      <c r="C139" s="241">
        <f>_xlfn.DAYS(About!$A$3,'Core Indicators'!AC139)</f>
        <v>4</v>
      </c>
      <c r="D139" s="241">
        <f>_xlfn.DAYS(About!$A$3,'Core Indicators'!AK139)</f>
        <v>4</v>
      </c>
      <c r="E139" s="241">
        <f>_xlfn.DAYS(About!$A$3,'Core Indicators'!AS139)</f>
        <v>4</v>
      </c>
      <c r="F139" s="241">
        <f>_xlfn.DAYS(About!$A$3,'Core Indicators'!BQ139)</f>
        <v>4</v>
      </c>
      <c r="G139" s="241">
        <f>_xlfn.DAYS(About!$A$3,'Core Indicators'!DM139)</f>
        <v>4</v>
      </c>
      <c r="H139" s="241">
        <f>_xlfn.DAYS(About!$A$3,'Core Indicators'!DU139)</f>
        <v>4</v>
      </c>
      <c r="I139" s="241">
        <f>_xlfn.DAYS(About!$A$3,'Core Indicators'!EC139)</f>
        <v>4</v>
      </c>
      <c r="J139" s="241">
        <f>_xlfn.DAYS(About!$A$3,'Core Indicators'!EK139)</f>
        <v>4</v>
      </c>
      <c r="K139" s="241">
        <f>_xlfn.DAYS(About!$A$3,'Core Indicators'!ES139)</f>
        <v>4</v>
      </c>
      <c r="L139" s="241">
        <f>_xlfn.DAYS(About!$A$3,'Core Indicators'!FI139)</f>
        <v>4</v>
      </c>
      <c r="M139" s="241">
        <f>_xlfn.DAYS(About!$A$3,'Core Indicators'!GG139)</f>
        <v>72</v>
      </c>
      <c r="N139" s="241">
        <f>_xlfn.DAYS(About!$A$3,'Core Indicators'!GO139)</f>
        <v>72</v>
      </c>
      <c r="O139" s="241">
        <f>_xlfn.DAYS(About!$A$3,'Core Indicators'!GW139)</f>
        <v>72</v>
      </c>
      <c r="P139" s="241">
        <f>_xlfn.DAYS(About!$A$3,'Core Indicators'!HE139)</f>
        <v>72</v>
      </c>
      <c r="Q139" s="241">
        <f>_xlfn.DAYS(About!$A$3,'Core Indicators'!HM139)</f>
        <v>72</v>
      </c>
      <c r="R139" s="241">
        <f>_xlfn.DAYS(About!$A$3,'Core Indicators'!HU139)</f>
        <v>72</v>
      </c>
      <c r="S139" s="241">
        <f>_xlfn.DAYS(About!$A$3,'Core Indicators'!IC139)</f>
        <v>72</v>
      </c>
      <c r="T139" s="241">
        <f>_xlfn.DAYS(About!$A$3,'Core Indicators'!IK139)</f>
        <v>72</v>
      </c>
      <c r="U139" s="241">
        <f>_xlfn.DAYS(About!$A$3,'Core Indicators'!IS139)</f>
        <v>72</v>
      </c>
      <c r="V139" s="241">
        <f t="shared" si="4"/>
        <v>10.8</v>
      </c>
    </row>
    <row r="140" spans="1:22" x14ac:dyDescent="0.35">
      <c r="A140" s="240" t="str">
        <f>Lists!C:C</f>
        <v>SDN001</v>
      </c>
      <c r="B140" s="241">
        <f>_xlfn.DAYS(About!$A$3,'Core Indicators'!U140)</f>
        <v>5</v>
      </c>
      <c r="C140" s="241">
        <f>_xlfn.DAYS(About!$A$3,'Core Indicators'!AC140)</f>
        <v>5</v>
      </c>
      <c r="D140" s="241">
        <f>_xlfn.DAYS(About!$A$3,'Core Indicators'!AK140)</f>
        <v>5</v>
      </c>
      <c r="E140" s="241">
        <f>_xlfn.DAYS(About!$A$3,'Core Indicators'!AS140)</f>
        <v>5</v>
      </c>
      <c r="F140" s="241">
        <f>_xlfn.DAYS(About!$A$3,'Core Indicators'!BQ140)</f>
        <v>5</v>
      </c>
      <c r="G140" s="241">
        <f>_xlfn.DAYS(About!$A$3,'Core Indicators'!DM140)</f>
        <v>5</v>
      </c>
      <c r="H140" s="241">
        <f>_xlfn.DAYS(About!$A$3,'Core Indicators'!DU140)</f>
        <v>5</v>
      </c>
      <c r="I140" s="241">
        <f>_xlfn.DAYS(About!$A$3,'Core Indicators'!EC140)</f>
        <v>5</v>
      </c>
      <c r="J140" s="241">
        <f>_xlfn.DAYS(About!$A$3,'Core Indicators'!EK140)</f>
        <v>5</v>
      </c>
      <c r="K140" s="241">
        <f>_xlfn.DAYS(About!$A$3,'Core Indicators'!ES140)</f>
        <v>5</v>
      </c>
      <c r="L140" s="241">
        <f>_xlfn.DAYS(About!$A$3,'Core Indicators'!FI140)</f>
        <v>5</v>
      </c>
      <c r="M140" s="241">
        <f>_xlfn.DAYS(About!$A$3,'Core Indicators'!GG140)</f>
        <v>79</v>
      </c>
      <c r="N140" s="241">
        <f>_xlfn.DAYS(About!$A$3,'Core Indicators'!GO140)</f>
        <v>79</v>
      </c>
      <c r="O140" s="241">
        <f>_xlfn.DAYS(About!$A$3,'Core Indicators'!GW140)</f>
        <v>79</v>
      </c>
      <c r="P140" s="241">
        <f>_xlfn.DAYS(About!$A$3,'Core Indicators'!HE140)</f>
        <v>79</v>
      </c>
      <c r="Q140" s="241">
        <f>_xlfn.DAYS(About!$A$3,'Core Indicators'!HM140)</f>
        <v>79</v>
      </c>
      <c r="R140" s="241">
        <f>_xlfn.DAYS(About!$A$3,'Core Indicators'!HU140)</f>
        <v>79</v>
      </c>
      <c r="S140" s="241">
        <f>_xlfn.DAYS(About!$A$3,'Core Indicators'!IC140)</f>
        <v>79</v>
      </c>
      <c r="T140" s="241">
        <f>_xlfn.DAYS(About!$A$3,'Core Indicators'!IK140)</f>
        <v>79</v>
      </c>
      <c r="U140" s="241">
        <f>_xlfn.DAYS(About!$A$3,'Core Indicators'!IS140)</f>
        <v>79</v>
      </c>
      <c r="V140" s="241">
        <f t="shared" si="4"/>
        <v>12.4</v>
      </c>
    </row>
    <row r="141" spans="1:22" x14ac:dyDescent="0.35">
      <c r="A141" s="240" t="str">
        <f>Lists!C:C</f>
        <v>SDN005</v>
      </c>
      <c r="B141" s="241">
        <f>_xlfn.DAYS(About!$A$3,'Core Indicators'!U141)</f>
        <v>5</v>
      </c>
      <c r="C141" s="241">
        <f>_xlfn.DAYS(About!$A$3,'Core Indicators'!AC141)</f>
        <v>5</v>
      </c>
      <c r="D141" s="241">
        <f>_xlfn.DAYS(About!$A$3,'Core Indicators'!AK141)</f>
        <v>5</v>
      </c>
      <c r="E141" s="241">
        <f>_xlfn.DAYS(About!$A$3,'Core Indicators'!AS141)</f>
        <v>5</v>
      </c>
      <c r="F141" s="241">
        <f>_xlfn.DAYS(About!$A$3,'Core Indicators'!BQ141)</f>
        <v>5</v>
      </c>
      <c r="G141" s="241">
        <f>_xlfn.DAYS(About!$A$3,'Core Indicators'!DM141)</f>
        <v>5</v>
      </c>
      <c r="H141" s="241">
        <f>_xlfn.DAYS(About!$A$3,'Core Indicators'!DU141)</f>
        <v>5</v>
      </c>
      <c r="I141" s="241">
        <f>_xlfn.DAYS(About!$A$3,'Core Indicators'!EC141)</f>
        <v>5</v>
      </c>
      <c r="J141" s="241">
        <f>_xlfn.DAYS(About!$A$3,'Core Indicators'!EK141)</f>
        <v>5</v>
      </c>
      <c r="K141" s="241">
        <f>_xlfn.DAYS(About!$A$3,'Core Indicators'!ES141)</f>
        <v>5</v>
      </c>
      <c r="L141" s="241">
        <f>_xlfn.DAYS(About!$A$3,'Core Indicators'!FI141)</f>
        <v>5</v>
      </c>
      <c r="M141" s="241">
        <f>_xlfn.DAYS(About!$A$3,'Core Indicators'!GG141)</f>
        <v>79</v>
      </c>
      <c r="N141" s="241">
        <f>_xlfn.DAYS(About!$A$3,'Core Indicators'!GO141)</f>
        <v>79</v>
      </c>
      <c r="O141" s="241">
        <f>_xlfn.DAYS(About!$A$3,'Core Indicators'!GW141)</f>
        <v>79</v>
      </c>
      <c r="P141" s="241">
        <f>_xlfn.DAYS(About!$A$3,'Core Indicators'!HE141)</f>
        <v>79</v>
      </c>
      <c r="Q141" s="241">
        <f>_xlfn.DAYS(About!$A$3,'Core Indicators'!HM141)</f>
        <v>79</v>
      </c>
      <c r="R141" s="241">
        <f>_xlfn.DAYS(About!$A$3,'Core Indicators'!HU141)</f>
        <v>79</v>
      </c>
      <c r="S141" s="241">
        <f>_xlfn.DAYS(About!$A$3,'Core Indicators'!IC141)</f>
        <v>79</v>
      </c>
      <c r="T141" s="241">
        <f>_xlfn.DAYS(About!$A$3,'Core Indicators'!IK141)</f>
        <v>79</v>
      </c>
      <c r="U141" s="241">
        <f>_xlfn.DAYS(About!$A$3,'Core Indicators'!IS141)</f>
        <v>79</v>
      </c>
      <c r="V141" s="241">
        <f t="shared" si="4"/>
        <v>12.4</v>
      </c>
    </row>
    <row r="142" spans="1:22" x14ac:dyDescent="0.35">
      <c r="A142" s="240" t="str">
        <f>Lists!C:C</f>
        <v>SEN002</v>
      </c>
      <c r="B142" s="241">
        <f>_xlfn.DAYS(About!$A$3,'Core Indicators'!U142)</f>
        <v>4</v>
      </c>
      <c r="C142" s="241">
        <f>_xlfn.DAYS(About!$A$3,'Core Indicators'!AC142)</f>
        <v>4</v>
      </c>
      <c r="D142" s="241">
        <f>_xlfn.DAYS(About!$A$3,'Core Indicators'!AK142)</f>
        <v>4</v>
      </c>
      <c r="E142" s="241">
        <f>_xlfn.DAYS(About!$A$3,'Core Indicators'!AS142)</f>
        <v>666</v>
      </c>
      <c r="F142" s="241">
        <f>_xlfn.DAYS(About!$A$3,'Core Indicators'!BQ142)</f>
        <v>731</v>
      </c>
      <c r="G142" s="241">
        <f>_xlfn.DAYS(About!$A$3,'Core Indicators'!DM142)</f>
        <v>4</v>
      </c>
      <c r="H142" s="241">
        <f>_xlfn.DAYS(About!$A$3,'Core Indicators'!DU142)</f>
        <v>4</v>
      </c>
      <c r="I142" s="241">
        <f>_xlfn.DAYS(About!$A$3,'Core Indicators'!EC142)</f>
        <v>4</v>
      </c>
      <c r="J142" s="241">
        <f>_xlfn.DAYS(About!$A$3,'Core Indicators'!EK142)</f>
        <v>4</v>
      </c>
      <c r="K142" s="241">
        <f>_xlfn.DAYS(About!$A$3,'Core Indicators'!ES142)</f>
        <v>4</v>
      </c>
      <c r="L142" s="241">
        <f>_xlfn.DAYS(About!$A$3,'Core Indicators'!FI142)</f>
        <v>666</v>
      </c>
      <c r="M142" s="241">
        <f>_xlfn.DAYS(About!$A$3,'Core Indicators'!GG142)</f>
        <v>60</v>
      </c>
      <c r="N142" s="241">
        <f>_xlfn.DAYS(About!$A$3,'Core Indicators'!GO142)</f>
        <v>60</v>
      </c>
      <c r="O142" s="241">
        <f>_xlfn.DAYS(About!$A$3,'Core Indicators'!GW142)</f>
        <v>60</v>
      </c>
      <c r="P142" s="241">
        <f>_xlfn.DAYS(About!$A$3,'Core Indicators'!HE142)</f>
        <v>60</v>
      </c>
      <c r="Q142" s="241">
        <f>_xlfn.DAYS(About!$A$3,'Core Indicators'!HM142)</f>
        <v>60</v>
      </c>
      <c r="R142" s="241">
        <f>_xlfn.DAYS(About!$A$3,'Core Indicators'!HU142)</f>
        <v>60</v>
      </c>
      <c r="S142" s="241">
        <f>_xlfn.DAYS(About!$A$3,'Core Indicators'!IC142)</f>
        <v>60</v>
      </c>
      <c r="T142" s="241">
        <f>_xlfn.DAYS(About!$A$3,'Core Indicators'!IK142)</f>
        <v>60</v>
      </c>
      <c r="U142" s="241">
        <f>_xlfn.DAYS(About!$A$3,'Core Indicators'!IS142)</f>
        <v>60</v>
      </c>
      <c r="V142" s="241">
        <f t="shared" si="4"/>
        <v>214.7</v>
      </c>
    </row>
    <row r="143" spans="1:22" x14ac:dyDescent="0.35">
      <c r="A143" s="240" t="str">
        <f>Lists!C:C</f>
        <v>SLV001</v>
      </c>
      <c r="B143" s="241">
        <f>_xlfn.DAYS(About!$A$3,'Core Indicators'!U143)</f>
        <v>5</v>
      </c>
      <c r="C143" s="241">
        <f>_xlfn.DAYS(About!$A$3,'Core Indicators'!AC143)</f>
        <v>5</v>
      </c>
      <c r="D143" s="241">
        <f>_xlfn.DAYS(About!$A$3,'Core Indicators'!AK143)</f>
        <v>5</v>
      </c>
      <c r="E143" s="241">
        <f>_xlfn.DAYS(About!$A$3,'Core Indicators'!AS143)</f>
        <v>5</v>
      </c>
      <c r="F143" s="241">
        <f>_xlfn.DAYS(About!$A$3,'Core Indicators'!BQ143)</f>
        <v>5</v>
      </c>
      <c r="G143" s="241">
        <f>_xlfn.DAYS(About!$A$3,'Core Indicators'!DM143)</f>
        <v>5</v>
      </c>
      <c r="H143" s="241">
        <f>_xlfn.DAYS(About!$A$3,'Core Indicators'!DU143)</f>
        <v>5</v>
      </c>
      <c r="I143" s="241">
        <f>_xlfn.DAYS(About!$A$3,'Core Indicators'!EC143)</f>
        <v>5</v>
      </c>
      <c r="J143" s="241">
        <f>_xlfn.DAYS(About!$A$3,'Core Indicators'!EK143)</f>
        <v>5</v>
      </c>
      <c r="K143" s="241">
        <f>_xlfn.DAYS(About!$A$3,'Core Indicators'!ES143)</f>
        <v>5</v>
      </c>
      <c r="L143" s="241">
        <f>_xlfn.DAYS(About!$A$3,'Core Indicators'!FI143)</f>
        <v>5</v>
      </c>
      <c r="M143" s="241">
        <f>_xlfn.DAYS(About!$A$3,'Core Indicators'!GG143)</f>
        <v>74</v>
      </c>
      <c r="N143" s="241">
        <f>_xlfn.DAYS(About!$A$3,'Core Indicators'!GO143)</f>
        <v>74</v>
      </c>
      <c r="O143" s="241">
        <f>_xlfn.DAYS(About!$A$3,'Core Indicators'!GW143)</f>
        <v>74</v>
      </c>
      <c r="P143" s="241">
        <f>_xlfn.DAYS(About!$A$3,'Core Indicators'!HE143)</f>
        <v>74</v>
      </c>
      <c r="Q143" s="241">
        <f>_xlfn.DAYS(About!$A$3,'Core Indicators'!HM143)</f>
        <v>74</v>
      </c>
      <c r="R143" s="241">
        <f>_xlfn.DAYS(About!$A$3,'Core Indicators'!HU143)</f>
        <v>74</v>
      </c>
      <c r="S143" s="241">
        <f>_xlfn.DAYS(About!$A$3,'Core Indicators'!IC143)</f>
        <v>74</v>
      </c>
      <c r="T143" s="241">
        <f>_xlfn.DAYS(About!$A$3,'Core Indicators'!IK143)</f>
        <v>74</v>
      </c>
      <c r="U143" s="241">
        <f>_xlfn.DAYS(About!$A$3,'Core Indicators'!IS143)</f>
        <v>74</v>
      </c>
      <c r="V143" s="241">
        <f t="shared" si="4"/>
        <v>11.9</v>
      </c>
    </row>
    <row r="144" spans="1:22" x14ac:dyDescent="0.35">
      <c r="A144" s="240" t="str">
        <f>Lists!C:C</f>
        <v>SOM001</v>
      </c>
      <c r="B144" s="241">
        <f>_xlfn.DAYS(About!$A$3,'Core Indicators'!U144)</f>
        <v>4</v>
      </c>
      <c r="C144" s="241">
        <f>_xlfn.DAYS(About!$A$3,'Core Indicators'!AC144)</f>
        <v>4</v>
      </c>
      <c r="D144" s="241">
        <f>_xlfn.DAYS(About!$A$3,'Core Indicators'!AK144)</f>
        <v>4</v>
      </c>
      <c r="E144" s="241">
        <f>_xlfn.DAYS(About!$A$3,'Core Indicators'!AS144)</f>
        <v>4</v>
      </c>
      <c r="F144" s="241">
        <f>_xlfn.DAYS(About!$A$3,'Core Indicators'!BQ144)</f>
        <v>135</v>
      </c>
      <c r="G144" s="241">
        <f>_xlfn.DAYS(About!$A$3,'Core Indicators'!DM144)</f>
        <v>4</v>
      </c>
      <c r="H144" s="241">
        <f>_xlfn.DAYS(About!$A$3,'Core Indicators'!DU144)</f>
        <v>4</v>
      </c>
      <c r="I144" s="241">
        <f>_xlfn.DAYS(About!$A$3,'Core Indicators'!EC144)</f>
        <v>4</v>
      </c>
      <c r="J144" s="241">
        <f>_xlfn.DAYS(About!$A$3,'Core Indicators'!EK144)</f>
        <v>4</v>
      </c>
      <c r="K144" s="241">
        <f>_xlfn.DAYS(About!$A$3,'Core Indicators'!ES144)</f>
        <v>4</v>
      </c>
      <c r="L144" s="241">
        <f>_xlfn.DAYS(About!$A$3,'Core Indicators'!FI144)</f>
        <v>4</v>
      </c>
      <c r="M144" s="241">
        <f>_xlfn.DAYS(About!$A$3,'Core Indicators'!GG144)</f>
        <v>80</v>
      </c>
      <c r="N144" s="241">
        <f>_xlfn.DAYS(About!$A$3,'Core Indicators'!GO144)</f>
        <v>80</v>
      </c>
      <c r="O144" s="241">
        <f>_xlfn.DAYS(About!$A$3,'Core Indicators'!GW144)</f>
        <v>80</v>
      </c>
      <c r="P144" s="241">
        <f>_xlfn.DAYS(About!$A$3,'Core Indicators'!HE144)</f>
        <v>80</v>
      </c>
      <c r="Q144" s="241">
        <f>_xlfn.DAYS(About!$A$3,'Core Indicators'!HM144)</f>
        <v>79</v>
      </c>
      <c r="R144" s="241">
        <f>_xlfn.DAYS(About!$A$3,'Core Indicators'!HU144)</f>
        <v>80</v>
      </c>
      <c r="S144" s="241">
        <f>_xlfn.DAYS(About!$A$3,'Core Indicators'!IC144)</f>
        <v>80</v>
      </c>
      <c r="T144" s="241">
        <f>_xlfn.DAYS(About!$A$3,'Core Indicators'!IK144)</f>
        <v>80</v>
      </c>
      <c r="U144" s="241">
        <f>_xlfn.DAYS(About!$A$3,'Core Indicators'!IS144)</f>
        <v>80</v>
      </c>
      <c r="V144" s="241">
        <f t="shared" si="4"/>
        <v>24.7</v>
      </c>
    </row>
    <row r="145" spans="1:22" x14ac:dyDescent="0.35">
      <c r="A145" s="240" t="str">
        <f>Lists!C:C</f>
        <v>SOM002</v>
      </c>
      <c r="B145" s="241">
        <f>_xlfn.DAYS(About!$A$3,'Core Indicators'!U145)</f>
        <v>4</v>
      </c>
      <c r="C145" s="241">
        <f>_xlfn.DAYS(About!$A$3,'Core Indicators'!AC145)</f>
        <v>4</v>
      </c>
      <c r="D145" s="241">
        <f>_xlfn.DAYS(About!$A$3,'Core Indicators'!AK145)</f>
        <v>4</v>
      </c>
      <c r="E145" s="241">
        <f>_xlfn.DAYS(About!$A$3,'Core Indicators'!AS145)</f>
        <v>4</v>
      </c>
      <c r="F145" s="241">
        <f>_xlfn.DAYS(About!$A$3,'Core Indicators'!BQ145)</f>
        <v>4</v>
      </c>
      <c r="G145" s="241">
        <f>_xlfn.DAYS(About!$A$3,'Core Indicators'!DM145)</f>
        <v>4</v>
      </c>
      <c r="H145" s="241">
        <f>_xlfn.DAYS(About!$A$3,'Core Indicators'!DU145)</f>
        <v>4</v>
      </c>
      <c r="I145" s="241">
        <f>_xlfn.DAYS(About!$A$3,'Core Indicators'!EC145)</f>
        <v>4</v>
      </c>
      <c r="J145" s="241">
        <f>_xlfn.DAYS(About!$A$3,'Core Indicators'!EK145)</f>
        <v>4</v>
      </c>
      <c r="K145" s="241">
        <f>_xlfn.DAYS(About!$A$3,'Core Indicators'!ES145)</f>
        <v>4</v>
      </c>
      <c r="L145" s="241">
        <f>_xlfn.DAYS(About!$A$3,'Core Indicators'!FI145)</f>
        <v>33</v>
      </c>
      <c r="M145" s="241">
        <f>_xlfn.DAYS(About!$A$3,'Core Indicators'!GG145)</f>
        <v>80</v>
      </c>
      <c r="N145" s="241">
        <f>_xlfn.DAYS(About!$A$3,'Core Indicators'!GO145)</f>
        <v>80</v>
      </c>
      <c r="O145" s="241">
        <f>_xlfn.DAYS(About!$A$3,'Core Indicators'!GW145)</f>
        <v>80</v>
      </c>
      <c r="P145" s="241">
        <f>_xlfn.DAYS(About!$A$3,'Core Indicators'!HE145)</f>
        <v>80</v>
      </c>
      <c r="Q145" s="241">
        <f>_xlfn.DAYS(About!$A$3,'Core Indicators'!HM145)</f>
        <v>80</v>
      </c>
      <c r="R145" s="241">
        <f>_xlfn.DAYS(About!$A$3,'Core Indicators'!HU145)</f>
        <v>80</v>
      </c>
      <c r="S145" s="241">
        <f>_xlfn.DAYS(About!$A$3,'Core Indicators'!IC145)</f>
        <v>80</v>
      </c>
      <c r="T145" s="241">
        <f>_xlfn.DAYS(About!$A$3,'Core Indicators'!IK145)</f>
        <v>80</v>
      </c>
      <c r="U145" s="241">
        <f>_xlfn.DAYS(About!$A$3,'Core Indicators'!IS145)</f>
        <v>80</v>
      </c>
      <c r="V145" s="241">
        <f t="shared" si="4"/>
        <v>14.5</v>
      </c>
    </row>
    <row r="146" spans="1:22" x14ac:dyDescent="0.35">
      <c r="A146" s="240" t="str">
        <f>Lists!C:C</f>
        <v>SSD001</v>
      </c>
      <c r="B146" s="241">
        <f>_xlfn.DAYS(About!$A$3,'Core Indicators'!U146)</f>
        <v>4</v>
      </c>
      <c r="C146" s="241">
        <f>_xlfn.DAYS(About!$A$3,'Core Indicators'!AC146)</f>
        <v>4</v>
      </c>
      <c r="D146" s="241">
        <f>_xlfn.DAYS(About!$A$3,'Core Indicators'!AK146)</f>
        <v>4</v>
      </c>
      <c r="E146" s="241">
        <f>_xlfn.DAYS(About!$A$3,'Core Indicators'!AS146)</f>
        <v>4</v>
      </c>
      <c r="F146" s="241">
        <f>_xlfn.DAYS(About!$A$3,'Core Indicators'!BQ146)</f>
        <v>4</v>
      </c>
      <c r="G146" s="241">
        <f>_xlfn.DAYS(About!$A$3,'Core Indicators'!DM146)</f>
        <v>4</v>
      </c>
      <c r="H146" s="241">
        <f>_xlfn.DAYS(About!$A$3,'Core Indicators'!DU146)</f>
        <v>4</v>
      </c>
      <c r="I146" s="241">
        <f>_xlfn.DAYS(About!$A$3,'Core Indicators'!EC146)</f>
        <v>4</v>
      </c>
      <c r="J146" s="241">
        <f>_xlfn.DAYS(About!$A$3,'Core Indicators'!EK146)</f>
        <v>4</v>
      </c>
      <c r="K146" s="241">
        <f>_xlfn.DAYS(About!$A$3,'Core Indicators'!ES146)</f>
        <v>4</v>
      </c>
      <c r="L146" s="241">
        <f>_xlfn.DAYS(About!$A$3,'Core Indicators'!FI146)</f>
        <v>4</v>
      </c>
      <c r="M146" s="241">
        <f>_xlfn.DAYS(About!$A$3,'Core Indicators'!GG146)</f>
        <v>80</v>
      </c>
      <c r="N146" s="241">
        <f>_xlfn.DAYS(About!$A$3,'Core Indicators'!GO146)</f>
        <v>80</v>
      </c>
      <c r="O146" s="241">
        <f>_xlfn.DAYS(About!$A$3,'Core Indicators'!GW146)</f>
        <v>80</v>
      </c>
      <c r="P146" s="241">
        <f>_xlfn.DAYS(About!$A$3,'Core Indicators'!HE146)</f>
        <v>80</v>
      </c>
      <c r="Q146" s="241">
        <f>_xlfn.DAYS(About!$A$3,'Core Indicators'!HM146)</f>
        <v>80</v>
      </c>
      <c r="R146" s="241">
        <f>_xlfn.DAYS(About!$A$3,'Core Indicators'!HU146)</f>
        <v>80</v>
      </c>
      <c r="S146" s="241">
        <f>_xlfn.DAYS(About!$A$3,'Core Indicators'!IC146)</f>
        <v>80</v>
      </c>
      <c r="T146" s="241">
        <f>_xlfn.DAYS(About!$A$3,'Core Indicators'!IK146)</f>
        <v>80</v>
      </c>
      <c r="U146" s="241">
        <f>_xlfn.DAYS(About!$A$3,'Core Indicators'!IS146)</f>
        <v>80</v>
      </c>
      <c r="V146" s="241">
        <f t="shared" si="4"/>
        <v>11.6</v>
      </c>
    </row>
    <row r="147" spans="1:22" x14ac:dyDescent="0.35">
      <c r="A147" s="240" t="str">
        <f>Lists!C:C</f>
        <v>SVK002</v>
      </c>
      <c r="B147" s="241">
        <f>_xlfn.DAYS(About!$A$3,'Core Indicators'!U147)</f>
        <v>9</v>
      </c>
      <c r="C147" s="241">
        <f>_xlfn.DAYS(About!$A$3,'Core Indicators'!AC147)</f>
        <v>9</v>
      </c>
      <c r="D147" s="241">
        <f>_xlfn.DAYS(About!$A$3,'Core Indicators'!AK147)</f>
        <v>9</v>
      </c>
      <c r="E147" s="241">
        <f>_xlfn.DAYS(About!$A$3,'Core Indicators'!AS147)</f>
        <v>9</v>
      </c>
      <c r="F147" s="241">
        <f>_xlfn.DAYS(About!$A$3,'Core Indicators'!BQ147)</f>
        <v>9</v>
      </c>
      <c r="G147" s="241">
        <f>_xlfn.DAYS(About!$A$3,'Core Indicators'!DM147)</f>
        <v>9</v>
      </c>
      <c r="H147" s="241">
        <f>_xlfn.DAYS(About!$A$3,'Core Indicators'!DU147)</f>
        <v>9</v>
      </c>
      <c r="I147" s="241">
        <f>_xlfn.DAYS(About!$A$3,'Core Indicators'!EC147)</f>
        <v>9</v>
      </c>
      <c r="J147" s="241">
        <f>_xlfn.DAYS(About!$A$3,'Core Indicators'!EK147)</f>
        <v>9</v>
      </c>
      <c r="K147" s="241">
        <f>_xlfn.DAYS(About!$A$3,'Core Indicators'!ES147)</f>
        <v>9</v>
      </c>
      <c r="L147" s="241">
        <f>_xlfn.DAYS(About!$A$3,'Core Indicators'!FI147)</f>
        <v>9</v>
      </c>
      <c r="M147" s="241">
        <f>_xlfn.DAYS(About!$A$3,'Core Indicators'!GG147)</f>
        <v>74</v>
      </c>
      <c r="N147" s="241">
        <f>_xlfn.DAYS(About!$A$3,'Core Indicators'!GO147)</f>
        <v>74</v>
      </c>
      <c r="O147" s="241">
        <f>_xlfn.DAYS(About!$A$3,'Core Indicators'!GW147)</f>
        <v>74</v>
      </c>
      <c r="P147" s="241">
        <f>_xlfn.DAYS(About!$A$3,'Core Indicators'!HE147)</f>
        <v>74</v>
      </c>
      <c r="Q147" s="241">
        <f>_xlfn.DAYS(About!$A$3,'Core Indicators'!HM147)</f>
        <v>74</v>
      </c>
      <c r="R147" s="241">
        <f>_xlfn.DAYS(About!$A$3,'Core Indicators'!HU147)</f>
        <v>74</v>
      </c>
      <c r="S147" s="241">
        <f>_xlfn.DAYS(About!$A$3,'Core Indicators'!IC147)</f>
        <v>74</v>
      </c>
      <c r="T147" s="241">
        <f>_xlfn.DAYS(About!$A$3,'Core Indicators'!IK147)</f>
        <v>74</v>
      </c>
      <c r="U147" s="241">
        <f>_xlfn.DAYS(About!$A$3,'Core Indicators'!IS147)</f>
        <v>74</v>
      </c>
      <c r="V147" s="241">
        <f t="shared" si="4"/>
        <v>15.5</v>
      </c>
    </row>
    <row r="148" spans="1:22" x14ac:dyDescent="0.35">
      <c r="A148" s="240" t="str">
        <f>Lists!C:C</f>
        <v>SWZ001</v>
      </c>
      <c r="B148" s="241">
        <f>_xlfn.DAYS(About!$A$3,'Core Indicators'!U148)</f>
        <v>7</v>
      </c>
      <c r="C148" s="241">
        <f>_xlfn.DAYS(About!$A$3,'Core Indicators'!AC148)</f>
        <v>7</v>
      </c>
      <c r="D148" s="241">
        <f>_xlfn.DAYS(About!$A$3,'Core Indicators'!AK148)</f>
        <v>7</v>
      </c>
      <c r="E148" s="241">
        <f>_xlfn.DAYS(About!$A$3,'Core Indicators'!AS148)</f>
        <v>7</v>
      </c>
      <c r="F148" s="241">
        <f>_xlfn.DAYS(About!$A$3,'Core Indicators'!BQ148)</f>
        <v>7</v>
      </c>
      <c r="G148" s="241">
        <f>_xlfn.DAYS(About!$A$3,'Core Indicators'!DM148)</f>
        <v>7</v>
      </c>
      <c r="H148" s="241">
        <f>_xlfn.DAYS(About!$A$3,'Core Indicators'!DU148)</f>
        <v>7</v>
      </c>
      <c r="I148" s="241">
        <f>_xlfn.DAYS(About!$A$3,'Core Indicators'!EC148)</f>
        <v>7</v>
      </c>
      <c r="J148" s="241">
        <f>_xlfn.DAYS(About!$A$3,'Core Indicators'!EK148)</f>
        <v>7</v>
      </c>
      <c r="K148" s="241">
        <f>_xlfn.DAYS(About!$A$3,'Core Indicators'!ES148)</f>
        <v>7</v>
      </c>
      <c r="L148" s="241">
        <f>_xlfn.DAYS(About!$A$3,'Core Indicators'!FI148)</f>
        <v>92</v>
      </c>
      <c r="M148" s="241">
        <f>_xlfn.DAYS(About!$A$3,'Core Indicators'!GG148)</f>
        <v>79</v>
      </c>
      <c r="N148" s="241">
        <f>_xlfn.DAYS(About!$A$3,'Core Indicators'!GO148)</f>
        <v>79</v>
      </c>
      <c r="O148" s="241">
        <f>_xlfn.DAYS(About!$A$3,'Core Indicators'!GW148)</f>
        <v>79</v>
      </c>
      <c r="P148" s="241">
        <f>_xlfn.DAYS(About!$A$3,'Core Indicators'!HE148)</f>
        <v>79</v>
      </c>
      <c r="Q148" s="241">
        <f>_xlfn.DAYS(About!$A$3,'Core Indicators'!HM148)</f>
        <v>79</v>
      </c>
      <c r="R148" s="241">
        <f>_xlfn.DAYS(About!$A$3,'Core Indicators'!HU148)</f>
        <v>79</v>
      </c>
      <c r="S148" s="241">
        <f>_xlfn.DAYS(About!$A$3,'Core Indicators'!IC148)</f>
        <v>79</v>
      </c>
      <c r="T148" s="241">
        <f>_xlfn.DAYS(About!$A$3,'Core Indicators'!IK148)</f>
        <v>79</v>
      </c>
      <c r="U148" s="241">
        <f>_xlfn.DAYS(About!$A$3,'Core Indicators'!IS148)</f>
        <v>79</v>
      </c>
      <c r="V148" s="241">
        <f t="shared" si="4"/>
        <v>22.7</v>
      </c>
    </row>
    <row r="149" spans="1:22" x14ac:dyDescent="0.35">
      <c r="A149" s="240" t="str">
        <f>Lists!C:C</f>
        <v>SYR001</v>
      </c>
      <c r="B149" s="241">
        <f>_xlfn.DAYS(About!$A$3,'Core Indicators'!U149)</f>
        <v>3</v>
      </c>
      <c r="C149" s="241">
        <f>_xlfn.DAYS(About!$A$3,'Core Indicators'!AC149)</f>
        <v>3</v>
      </c>
      <c r="D149" s="241">
        <f>_xlfn.DAYS(About!$A$3,'Core Indicators'!AK149)</f>
        <v>3</v>
      </c>
      <c r="E149" s="241">
        <f>_xlfn.DAYS(About!$A$3,'Core Indicators'!AS149)</f>
        <v>3</v>
      </c>
      <c r="F149" s="241">
        <f>_xlfn.DAYS(About!$A$3,'Core Indicators'!BQ149)</f>
        <v>3</v>
      </c>
      <c r="G149" s="241">
        <f>_xlfn.DAYS(About!$A$3,'Core Indicators'!DM149)</f>
        <v>3</v>
      </c>
      <c r="H149" s="241">
        <f>_xlfn.DAYS(About!$A$3,'Core Indicators'!DU149)</f>
        <v>3</v>
      </c>
      <c r="I149" s="241">
        <f>_xlfn.DAYS(About!$A$3,'Core Indicators'!EC149)</f>
        <v>3</v>
      </c>
      <c r="J149" s="241">
        <f>_xlfn.DAYS(About!$A$3,'Core Indicators'!EK149)</f>
        <v>3</v>
      </c>
      <c r="K149" s="241">
        <f>_xlfn.DAYS(About!$A$3,'Core Indicators'!ES149)</f>
        <v>3</v>
      </c>
      <c r="L149" s="241">
        <f>_xlfn.DAYS(About!$A$3,'Core Indicators'!FI149)</f>
        <v>134</v>
      </c>
      <c r="M149" s="241">
        <f>_xlfn.DAYS(About!$A$3,'Core Indicators'!GG149)</f>
        <v>75</v>
      </c>
      <c r="N149" s="241">
        <f>_xlfn.DAYS(About!$A$3,'Core Indicators'!GO149)</f>
        <v>75</v>
      </c>
      <c r="O149" s="241">
        <f>_xlfn.DAYS(About!$A$3,'Core Indicators'!GW149)</f>
        <v>75</v>
      </c>
      <c r="P149" s="241">
        <f>_xlfn.DAYS(About!$A$3,'Core Indicators'!HE149)</f>
        <v>75</v>
      </c>
      <c r="Q149" s="241">
        <f>_xlfn.DAYS(About!$A$3,'Core Indicators'!HM149)</f>
        <v>75</v>
      </c>
      <c r="R149" s="241">
        <f>_xlfn.DAYS(About!$A$3,'Core Indicators'!HU149)</f>
        <v>75</v>
      </c>
      <c r="S149" s="241">
        <f>_xlfn.DAYS(About!$A$3,'Core Indicators'!IC149)</f>
        <v>75</v>
      </c>
      <c r="T149" s="241">
        <f>_xlfn.DAYS(About!$A$3,'Core Indicators'!IK149)</f>
        <v>75</v>
      </c>
      <c r="U149" s="241">
        <f>_xlfn.DAYS(About!$A$3,'Core Indicators'!IS149)</f>
        <v>75</v>
      </c>
      <c r="V149" s="241">
        <f t="shared" si="4"/>
        <v>23.3</v>
      </c>
    </row>
    <row r="150" spans="1:22" x14ac:dyDescent="0.35">
      <c r="A150" s="240" t="str">
        <f>Lists!C:C</f>
        <v>SYR002</v>
      </c>
      <c r="B150" s="241">
        <f>_xlfn.DAYS(About!$A$3,'Core Indicators'!U150)</f>
        <v>31</v>
      </c>
      <c r="C150" s="241">
        <f>_xlfn.DAYS(About!$A$3,'Core Indicators'!AC150)</f>
        <v>31</v>
      </c>
      <c r="D150" s="241">
        <f>_xlfn.DAYS(About!$A$3,'Core Indicators'!AK150)</f>
        <v>31</v>
      </c>
      <c r="E150" s="241">
        <f>_xlfn.DAYS(About!$A$3,'Core Indicators'!AS150)</f>
        <v>31</v>
      </c>
      <c r="F150" s="241">
        <f>_xlfn.DAYS(About!$A$3,'Core Indicators'!BQ150)</f>
        <v>31</v>
      </c>
      <c r="G150" s="241">
        <f>_xlfn.DAYS(About!$A$3,'Core Indicators'!DM150)</f>
        <v>31</v>
      </c>
      <c r="H150" s="241">
        <f>_xlfn.DAYS(About!$A$3,'Core Indicators'!DU150)</f>
        <v>31</v>
      </c>
      <c r="I150" s="241">
        <f>_xlfn.DAYS(About!$A$3,'Core Indicators'!EC150)</f>
        <v>31</v>
      </c>
      <c r="J150" s="241">
        <f>_xlfn.DAYS(About!$A$3,'Core Indicators'!EK150)</f>
        <v>31</v>
      </c>
      <c r="K150" s="241">
        <f>_xlfn.DAYS(About!$A$3,'Core Indicators'!ES150)</f>
        <v>31</v>
      </c>
      <c r="L150" s="241">
        <f>_xlfn.DAYS(About!$A$3,'Core Indicators'!FI150)</f>
        <v>3</v>
      </c>
      <c r="M150" s="241">
        <f>_xlfn.DAYS(About!$A$3,'Core Indicators'!GG150)</f>
        <v>75</v>
      </c>
      <c r="N150" s="241">
        <f>_xlfn.DAYS(About!$A$3,'Core Indicators'!GO150)</f>
        <v>75</v>
      </c>
      <c r="O150" s="241">
        <f>_xlfn.DAYS(About!$A$3,'Core Indicators'!GW150)</f>
        <v>75</v>
      </c>
      <c r="P150" s="241">
        <f>_xlfn.DAYS(About!$A$3,'Core Indicators'!HE150)</f>
        <v>75</v>
      </c>
      <c r="Q150" s="241">
        <f>_xlfn.DAYS(About!$A$3,'Core Indicators'!HM150)</f>
        <v>75</v>
      </c>
      <c r="R150" s="241">
        <f>_xlfn.DAYS(About!$A$3,'Core Indicators'!HU150)</f>
        <v>75</v>
      </c>
      <c r="S150" s="241">
        <f>_xlfn.DAYS(About!$A$3,'Core Indicators'!IC150)</f>
        <v>75</v>
      </c>
      <c r="T150" s="241">
        <f>_xlfn.DAYS(About!$A$3,'Core Indicators'!IK150)</f>
        <v>75</v>
      </c>
      <c r="U150" s="241">
        <f>_xlfn.DAYS(About!$A$3,'Core Indicators'!IS150)</f>
        <v>75</v>
      </c>
      <c r="V150" s="241">
        <f t="shared" si="4"/>
        <v>32.6</v>
      </c>
    </row>
    <row r="151" spans="1:22" x14ac:dyDescent="0.35">
      <c r="A151" s="240" t="str">
        <f>Lists!C:C</f>
        <v>TCD001</v>
      </c>
      <c r="B151" s="241">
        <f>_xlfn.DAYS(About!$A$3,'Core Indicators'!U151)</f>
        <v>135</v>
      </c>
      <c r="C151" s="241">
        <f>_xlfn.DAYS(About!$A$3,'Core Indicators'!AC151)</f>
        <v>106</v>
      </c>
      <c r="D151" s="241">
        <f>_xlfn.DAYS(About!$A$3,'Core Indicators'!AK151)</f>
        <v>106</v>
      </c>
      <c r="E151" s="241">
        <f>_xlfn.DAYS(About!$A$3,'Core Indicators'!AS151)</f>
        <v>4</v>
      </c>
      <c r="F151" s="241">
        <f>_xlfn.DAYS(About!$A$3,'Core Indicators'!BQ151)</f>
        <v>4</v>
      </c>
      <c r="G151" s="241">
        <f>_xlfn.DAYS(About!$A$3,'Core Indicators'!DM151)</f>
        <v>106</v>
      </c>
      <c r="H151" s="241">
        <f>_xlfn.DAYS(About!$A$3,'Core Indicators'!DU151)</f>
        <v>106</v>
      </c>
      <c r="I151" s="241">
        <f>_xlfn.DAYS(About!$A$3,'Core Indicators'!EC151)</f>
        <v>106</v>
      </c>
      <c r="J151" s="241">
        <f>_xlfn.DAYS(About!$A$3,'Core Indicators'!EK151)</f>
        <v>106</v>
      </c>
      <c r="K151" s="241">
        <f>_xlfn.DAYS(About!$A$3,'Core Indicators'!ES151)</f>
        <v>106</v>
      </c>
      <c r="L151" s="241">
        <f>_xlfn.DAYS(About!$A$3,'Core Indicators'!FI151)</f>
        <v>4</v>
      </c>
      <c r="M151" s="241">
        <f>_xlfn.DAYS(About!$A$3,'Core Indicators'!GG151)</f>
        <v>69</v>
      </c>
      <c r="N151" s="241">
        <f>_xlfn.DAYS(About!$A$3,'Core Indicators'!GO151)</f>
        <v>69</v>
      </c>
      <c r="O151" s="241">
        <f>_xlfn.DAYS(About!$A$3,'Core Indicators'!GW151)</f>
        <v>69</v>
      </c>
      <c r="P151" s="241">
        <f>_xlfn.DAYS(About!$A$3,'Core Indicators'!HE151)</f>
        <v>69</v>
      </c>
      <c r="Q151" s="241">
        <f>_xlfn.DAYS(About!$A$3,'Core Indicators'!HM151)</f>
        <v>69</v>
      </c>
      <c r="R151" s="241">
        <f>_xlfn.DAYS(About!$A$3,'Core Indicators'!HU151)</f>
        <v>69</v>
      </c>
      <c r="S151" s="241">
        <f>_xlfn.DAYS(About!$A$3,'Core Indicators'!IC151)</f>
        <v>69</v>
      </c>
      <c r="T151" s="241">
        <f>_xlfn.DAYS(About!$A$3,'Core Indicators'!IK151)</f>
        <v>69</v>
      </c>
      <c r="U151" s="241">
        <f>_xlfn.DAYS(About!$A$3,'Core Indicators'!IS151)</f>
        <v>69</v>
      </c>
      <c r="V151" s="241">
        <f t="shared" si="4"/>
        <v>71.7</v>
      </c>
    </row>
    <row r="152" spans="1:22" x14ac:dyDescent="0.35">
      <c r="A152" s="240" t="str">
        <f>Lists!C:C</f>
        <v>TCD003</v>
      </c>
      <c r="B152" s="241">
        <f>_xlfn.DAYS(About!$A$3,'Core Indicators'!U152)</f>
        <v>423</v>
      </c>
      <c r="C152" s="241">
        <f>_xlfn.DAYS(About!$A$3,'Core Indicators'!AC152)</f>
        <v>106</v>
      </c>
      <c r="D152" s="241">
        <f>_xlfn.DAYS(About!$A$3,'Core Indicators'!AK152)</f>
        <v>106</v>
      </c>
      <c r="E152" s="241">
        <f>_xlfn.DAYS(About!$A$3,'Core Indicators'!AS152)</f>
        <v>4</v>
      </c>
      <c r="F152" s="241">
        <f>_xlfn.DAYS(About!$A$3,'Core Indicators'!BQ152)</f>
        <v>4</v>
      </c>
      <c r="G152" s="241">
        <f>_xlfn.DAYS(About!$A$3,'Core Indicators'!DM152)</f>
        <v>106</v>
      </c>
      <c r="H152" s="241">
        <f>_xlfn.DAYS(About!$A$3,'Core Indicators'!DU152)</f>
        <v>106</v>
      </c>
      <c r="I152" s="241">
        <f>_xlfn.DAYS(About!$A$3,'Core Indicators'!EC152)</f>
        <v>106</v>
      </c>
      <c r="J152" s="241">
        <f>_xlfn.DAYS(About!$A$3,'Core Indicators'!EK152)</f>
        <v>106</v>
      </c>
      <c r="K152" s="241">
        <f>_xlfn.DAYS(About!$A$3,'Core Indicators'!ES152)</f>
        <v>106</v>
      </c>
      <c r="L152" s="241">
        <f>_xlfn.DAYS(About!$A$3,'Core Indicators'!FI152)</f>
        <v>4</v>
      </c>
      <c r="M152" s="241">
        <f>_xlfn.DAYS(About!$A$3,'Core Indicators'!GG152)</f>
        <v>69</v>
      </c>
      <c r="N152" s="241">
        <f>_xlfn.DAYS(About!$A$3,'Core Indicators'!GO152)</f>
        <v>69</v>
      </c>
      <c r="O152" s="241">
        <f>_xlfn.DAYS(About!$A$3,'Core Indicators'!GW152)</f>
        <v>69</v>
      </c>
      <c r="P152" s="241">
        <f>_xlfn.DAYS(About!$A$3,'Core Indicators'!HE152)</f>
        <v>69</v>
      </c>
      <c r="Q152" s="241">
        <f>_xlfn.DAYS(About!$A$3,'Core Indicators'!HM152)</f>
        <v>69</v>
      </c>
      <c r="R152" s="241">
        <f>_xlfn.DAYS(About!$A$3,'Core Indicators'!HU152)</f>
        <v>69</v>
      </c>
      <c r="S152" s="241">
        <f>_xlfn.DAYS(About!$A$3,'Core Indicators'!IC152)</f>
        <v>69</v>
      </c>
      <c r="T152" s="241">
        <f>_xlfn.DAYS(About!$A$3,'Core Indicators'!IK152)</f>
        <v>69</v>
      </c>
      <c r="U152" s="241">
        <f>_xlfn.DAYS(About!$A$3,'Core Indicators'!IS152)</f>
        <v>69</v>
      </c>
      <c r="V152" s="241">
        <f t="shared" si="4"/>
        <v>71.7</v>
      </c>
    </row>
    <row r="153" spans="1:22" x14ac:dyDescent="0.35">
      <c r="A153" s="240" t="str">
        <f>Lists!C:C</f>
        <v>TCD004</v>
      </c>
      <c r="B153" s="241">
        <f>_xlfn.DAYS(About!$A$3,'Core Indicators'!U153)</f>
        <v>423</v>
      </c>
      <c r="C153" s="241">
        <f>_xlfn.DAYS(About!$A$3,'Core Indicators'!AC153)</f>
        <v>106</v>
      </c>
      <c r="D153" s="241">
        <f>_xlfn.DAYS(About!$A$3,'Core Indicators'!AK153)</f>
        <v>106</v>
      </c>
      <c r="E153" s="241">
        <f>_xlfn.DAYS(About!$A$3,'Core Indicators'!AS153)</f>
        <v>4</v>
      </c>
      <c r="F153" s="241">
        <f>_xlfn.DAYS(About!$A$3,'Core Indicators'!BQ153)</f>
        <v>4</v>
      </c>
      <c r="G153" s="241">
        <f>_xlfn.DAYS(About!$A$3,'Core Indicators'!DM153)</f>
        <v>106</v>
      </c>
      <c r="H153" s="241">
        <f>_xlfn.DAYS(About!$A$3,'Core Indicators'!DU153)</f>
        <v>106</v>
      </c>
      <c r="I153" s="241">
        <f>_xlfn.DAYS(About!$A$3,'Core Indicators'!EC153)</f>
        <v>106</v>
      </c>
      <c r="J153" s="241">
        <f>_xlfn.DAYS(About!$A$3,'Core Indicators'!EK153)</f>
        <v>106</v>
      </c>
      <c r="K153" s="241">
        <f>_xlfn.DAYS(About!$A$3,'Core Indicators'!ES153)</f>
        <v>106</v>
      </c>
      <c r="L153" s="241">
        <f>_xlfn.DAYS(About!$A$3,'Core Indicators'!FI153)</f>
        <v>4</v>
      </c>
      <c r="M153" s="241">
        <f>_xlfn.DAYS(About!$A$3,'Core Indicators'!GG153)</f>
        <v>69</v>
      </c>
      <c r="N153" s="241">
        <f>_xlfn.DAYS(About!$A$3,'Core Indicators'!GO153)</f>
        <v>69</v>
      </c>
      <c r="O153" s="241">
        <f>_xlfn.DAYS(About!$A$3,'Core Indicators'!GW153)</f>
        <v>69</v>
      </c>
      <c r="P153" s="241">
        <f>_xlfn.DAYS(About!$A$3,'Core Indicators'!HE153)</f>
        <v>69</v>
      </c>
      <c r="Q153" s="241">
        <f>_xlfn.DAYS(About!$A$3,'Core Indicators'!HM153)</f>
        <v>69</v>
      </c>
      <c r="R153" s="241">
        <f>_xlfn.DAYS(About!$A$3,'Core Indicators'!HU153)</f>
        <v>69</v>
      </c>
      <c r="S153" s="241">
        <f>_xlfn.DAYS(About!$A$3,'Core Indicators'!IC153)</f>
        <v>69</v>
      </c>
      <c r="T153" s="241">
        <f>_xlfn.DAYS(About!$A$3,'Core Indicators'!IK153)</f>
        <v>69</v>
      </c>
      <c r="U153" s="241">
        <f>_xlfn.DAYS(About!$A$3,'Core Indicators'!IS153)</f>
        <v>56</v>
      </c>
      <c r="V153" s="241">
        <f t="shared" si="4"/>
        <v>71.7</v>
      </c>
    </row>
    <row r="154" spans="1:22" x14ac:dyDescent="0.35">
      <c r="A154" s="240" t="str">
        <f>Lists!C:C</f>
        <v>TCD005</v>
      </c>
      <c r="B154" s="241">
        <f>_xlfn.DAYS(About!$A$3,'Core Indicators'!U154)</f>
        <v>423</v>
      </c>
      <c r="C154" s="241">
        <f>_xlfn.DAYS(About!$A$3,'Core Indicators'!AC154)</f>
        <v>106</v>
      </c>
      <c r="D154" s="241">
        <f>_xlfn.DAYS(About!$A$3,'Core Indicators'!AK154)</f>
        <v>106</v>
      </c>
      <c r="E154" s="241">
        <f>_xlfn.DAYS(About!$A$3,'Core Indicators'!AS154)</f>
        <v>4</v>
      </c>
      <c r="F154" s="241">
        <f>_xlfn.DAYS(About!$A$3,'Core Indicators'!BQ154)</f>
        <v>4</v>
      </c>
      <c r="G154" s="241">
        <f>_xlfn.DAYS(About!$A$3,'Core Indicators'!DM154)</f>
        <v>106</v>
      </c>
      <c r="H154" s="241">
        <f>_xlfn.DAYS(About!$A$3,'Core Indicators'!DU154)</f>
        <v>106</v>
      </c>
      <c r="I154" s="241">
        <f>_xlfn.DAYS(About!$A$3,'Core Indicators'!EC154)</f>
        <v>106</v>
      </c>
      <c r="J154" s="241">
        <f>_xlfn.DAYS(About!$A$3,'Core Indicators'!EK154)</f>
        <v>106</v>
      </c>
      <c r="K154" s="241">
        <f>_xlfn.DAYS(About!$A$3,'Core Indicators'!ES154)</f>
        <v>106</v>
      </c>
      <c r="L154" s="241">
        <f>_xlfn.DAYS(About!$A$3,'Core Indicators'!FI154)</f>
        <v>4</v>
      </c>
      <c r="M154" s="241">
        <f>_xlfn.DAYS(About!$A$3,'Core Indicators'!GG154)</f>
        <v>69</v>
      </c>
      <c r="N154" s="241">
        <f>_xlfn.DAYS(About!$A$3,'Core Indicators'!GO154)</f>
        <v>69</v>
      </c>
      <c r="O154" s="241">
        <f>_xlfn.DAYS(About!$A$3,'Core Indicators'!GW154)</f>
        <v>69</v>
      </c>
      <c r="P154" s="241">
        <f>_xlfn.DAYS(About!$A$3,'Core Indicators'!HE154)</f>
        <v>69</v>
      </c>
      <c r="Q154" s="241">
        <f>_xlfn.DAYS(About!$A$3,'Core Indicators'!HM154)</f>
        <v>69</v>
      </c>
      <c r="R154" s="241">
        <f>_xlfn.DAYS(About!$A$3,'Core Indicators'!HU154)</f>
        <v>69</v>
      </c>
      <c r="S154" s="241">
        <f>_xlfn.DAYS(About!$A$3,'Core Indicators'!IC154)</f>
        <v>69</v>
      </c>
      <c r="T154" s="241">
        <f>_xlfn.DAYS(About!$A$3,'Core Indicators'!IK154)</f>
        <v>69</v>
      </c>
      <c r="U154" s="241">
        <f>_xlfn.DAYS(About!$A$3,'Core Indicators'!IS154)</f>
        <v>69</v>
      </c>
      <c r="V154" s="241">
        <f t="shared" si="4"/>
        <v>71.7</v>
      </c>
    </row>
    <row r="155" spans="1:22" x14ac:dyDescent="0.35">
      <c r="A155" s="240" t="str">
        <f>Lists!C:C</f>
        <v>TGO002</v>
      </c>
      <c r="B155" s="241">
        <f>_xlfn.DAYS(About!$A$3,'Core Indicators'!U155)</f>
        <v>142</v>
      </c>
      <c r="C155" s="241">
        <f>_xlfn.DAYS(About!$A$3,'Core Indicators'!AC155)</f>
        <v>142</v>
      </c>
      <c r="D155" s="241">
        <f>_xlfn.DAYS(About!$A$3,'Core Indicators'!AK155)</f>
        <v>142</v>
      </c>
      <c r="E155" s="241">
        <f>_xlfn.DAYS(About!$A$3,'Core Indicators'!AS155)</f>
        <v>4</v>
      </c>
      <c r="F155" s="241">
        <f>_xlfn.DAYS(About!$A$3,'Core Indicators'!BQ155)</f>
        <v>4</v>
      </c>
      <c r="G155" s="241">
        <f>_xlfn.DAYS(About!$A$3,'Core Indicators'!DM155)</f>
        <v>141</v>
      </c>
      <c r="H155" s="241">
        <f>_xlfn.DAYS(About!$A$3,'Core Indicators'!DU155)</f>
        <v>141</v>
      </c>
      <c r="I155" s="241">
        <f>_xlfn.DAYS(About!$A$3,'Core Indicators'!EC155)</f>
        <v>141</v>
      </c>
      <c r="J155" s="241">
        <f>_xlfn.DAYS(About!$A$3,'Core Indicators'!EK155)</f>
        <v>141</v>
      </c>
      <c r="K155" s="241">
        <f>_xlfn.DAYS(About!$A$3,'Core Indicators'!ES155)</f>
        <v>141</v>
      </c>
      <c r="L155" s="241">
        <f>_xlfn.DAYS(About!$A$3,'Core Indicators'!FI155)</f>
        <v>4</v>
      </c>
      <c r="M155" s="241">
        <f>_xlfn.DAYS(About!$A$3,'Core Indicators'!GG155)</f>
        <v>69</v>
      </c>
      <c r="N155" s="241">
        <f>_xlfn.DAYS(About!$A$3,'Core Indicators'!GO155)</f>
        <v>69</v>
      </c>
      <c r="O155" s="241">
        <f>_xlfn.DAYS(About!$A$3,'Core Indicators'!GW155)</f>
        <v>69</v>
      </c>
      <c r="P155" s="241">
        <f>_xlfn.DAYS(About!$A$3,'Core Indicators'!HE155)</f>
        <v>69</v>
      </c>
      <c r="Q155" s="241">
        <f>_xlfn.DAYS(About!$A$3,'Core Indicators'!HM155)</f>
        <v>69</v>
      </c>
      <c r="R155" s="241">
        <f>_xlfn.DAYS(About!$A$3,'Core Indicators'!HU155)</f>
        <v>69</v>
      </c>
      <c r="S155" s="241">
        <f>_xlfn.DAYS(About!$A$3,'Core Indicators'!IC155)</f>
        <v>69</v>
      </c>
      <c r="T155" s="241">
        <f>_xlfn.DAYS(About!$A$3,'Core Indicators'!IK155)</f>
        <v>69</v>
      </c>
      <c r="U155" s="241">
        <f>_xlfn.DAYS(About!$A$3,'Core Indicators'!IS155)</f>
        <v>69</v>
      </c>
      <c r="V155" s="241">
        <f t="shared" si="4"/>
        <v>92.8</v>
      </c>
    </row>
    <row r="156" spans="1:22" x14ac:dyDescent="0.35">
      <c r="A156" s="240" t="str">
        <f>Lists!C:C</f>
        <v>THA003</v>
      </c>
      <c r="B156" s="241">
        <f>_xlfn.DAYS(About!$A$3,'Core Indicators'!U156)</f>
        <v>96</v>
      </c>
      <c r="C156" s="241">
        <f>_xlfn.DAYS(About!$A$3,'Core Indicators'!AC156)</f>
        <v>37</v>
      </c>
      <c r="D156" s="241">
        <f>_xlfn.DAYS(About!$A$3,'Core Indicators'!AK156)</f>
        <v>37</v>
      </c>
      <c r="E156" s="241">
        <f>_xlfn.DAYS(About!$A$3,'Core Indicators'!AS156)</f>
        <v>37</v>
      </c>
      <c r="F156" s="241">
        <f>_xlfn.DAYS(About!$A$3,'Core Indicators'!BQ156)</f>
        <v>37</v>
      </c>
      <c r="G156" s="241">
        <f>_xlfn.DAYS(About!$A$3,'Core Indicators'!DM156)</f>
        <v>65</v>
      </c>
      <c r="H156" s="241">
        <f>_xlfn.DAYS(About!$A$3,'Core Indicators'!DU156)</f>
        <v>65</v>
      </c>
      <c r="I156" s="241">
        <f>_xlfn.DAYS(About!$A$3,'Core Indicators'!EC156)</f>
        <v>37</v>
      </c>
      <c r="J156" s="241">
        <f>_xlfn.DAYS(About!$A$3,'Core Indicators'!EK156)</f>
        <v>65</v>
      </c>
      <c r="K156" s="241">
        <f>_xlfn.DAYS(About!$A$3,'Core Indicators'!ES156)</f>
        <v>65</v>
      </c>
      <c r="L156" s="241">
        <f>_xlfn.DAYS(About!$A$3,'Core Indicators'!FI156)</f>
        <v>65</v>
      </c>
      <c r="M156" s="241">
        <f>_xlfn.DAYS(About!$A$3,'Core Indicators'!GG156)</f>
        <v>75</v>
      </c>
      <c r="N156" s="241">
        <f>_xlfn.DAYS(About!$A$3,'Core Indicators'!GO156)</f>
        <v>75</v>
      </c>
      <c r="O156" s="241">
        <f>_xlfn.DAYS(About!$A$3,'Core Indicators'!GW156)</f>
        <v>75</v>
      </c>
      <c r="P156" s="241">
        <f>_xlfn.DAYS(About!$A$3,'Core Indicators'!HE156)</f>
        <v>75</v>
      </c>
      <c r="Q156" s="241">
        <f>_xlfn.DAYS(About!$A$3,'Core Indicators'!HM156)</f>
        <v>75</v>
      </c>
      <c r="R156" s="241">
        <f>_xlfn.DAYS(About!$A$3,'Core Indicators'!HU156)</f>
        <v>75</v>
      </c>
      <c r="S156" s="241">
        <f>_xlfn.DAYS(About!$A$3,'Core Indicators'!IC156)</f>
        <v>75</v>
      </c>
      <c r="T156" s="241">
        <f>_xlfn.DAYS(About!$A$3,'Core Indicators'!IK156)</f>
        <v>75</v>
      </c>
      <c r="U156" s="241">
        <f>_xlfn.DAYS(About!$A$3,'Core Indicators'!IS156)</f>
        <v>75</v>
      </c>
      <c r="V156" s="241">
        <f t="shared" si="4"/>
        <v>54.8</v>
      </c>
    </row>
    <row r="157" spans="1:22" x14ac:dyDescent="0.35">
      <c r="A157" s="240" t="str">
        <f>Lists!C:C</f>
        <v>TLS003</v>
      </c>
      <c r="B157" s="241">
        <f>_xlfn.DAYS(About!$A$3,'Core Indicators'!U157)</f>
        <v>6</v>
      </c>
      <c r="C157" s="241">
        <f>_xlfn.DAYS(About!$A$3,'Core Indicators'!AC157)</f>
        <v>6</v>
      </c>
      <c r="D157" s="241">
        <f>_xlfn.DAYS(About!$A$3,'Core Indicators'!AK157)</f>
        <v>6</v>
      </c>
      <c r="E157" s="241">
        <f>_xlfn.DAYS(About!$A$3,'Core Indicators'!AS157)</f>
        <v>6</v>
      </c>
      <c r="F157" s="241">
        <f>_xlfn.DAYS(About!$A$3,'Core Indicators'!BQ157)</f>
        <v>6</v>
      </c>
      <c r="G157" s="241">
        <f>_xlfn.DAYS(About!$A$3,'Core Indicators'!DM157)</f>
        <v>6</v>
      </c>
      <c r="H157" s="241">
        <f>_xlfn.DAYS(About!$A$3,'Core Indicators'!DU157)</f>
        <v>6</v>
      </c>
      <c r="I157" s="241">
        <f>_xlfn.DAYS(About!$A$3,'Core Indicators'!EC157)</f>
        <v>6</v>
      </c>
      <c r="J157" s="241">
        <f>_xlfn.DAYS(About!$A$3,'Core Indicators'!EK157)</f>
        <v>6</v>
      </c>
      <c r="K157" s="241">
        <f>_xlfn.DAYS(About!$A$3,'Core Indicators'!ES157)</f>
        <v>6</v>
      </c>
      <c r="L157" s="241">
        <f>_xlfn.DAYS(About!$A$3,'Core Indicators'!FI157)</f>
        <v>6</v>
      </c>
      <c r="M157" s="241">
        <f>_xlfn.DAYS(About!$A$3,'Core Indicators'!GG157)</f>
        <v>75</v>
      </c>
      <c r="N157" s="241">
        <f>_xlfn.DAYS(About!$A$3,'Core Indicators'!GO157)</f>
        <v>75</v>
      </c>
      <c r="O157" s="241">
        <f>_xlfn.DAYS(About!$A$3,'Core Indicators'!GW157)</f>
        <v>75</v>
      </c>
      <c r="P157" s="241">
        <f>_xlfn.DAYS(About!$A$3,'Core Indicators'!HE157)</f>
        <v>75</v>
      </c>
      <c r="Q157" s="241">
        <f>_xlfn.DAYS(About!$A$3,'Core Indicators'!HM157)</f>
        <v>75</v>
      </c>
      <c r="R157" s="241">
        <f>_xlfn.DAYS(About!$A$3,'Core Indicators'!HU157)</f>
        <v>75</v>
      </c>
      <c r="S157" s="241">
        <f>_xlfn.DAYS(About!$A$3,'Core Indicators'!IC157)</f>
        <v>75</v>
      </c>
      <c r="T157" s="241">
        <f>_xlfn.DAYS(About!$A$3,'Core Indicators'!IK157)</f>
        <v>75</v>
      </c>
      <c r="U157" s="241">
        <f>_xlfn.DAYS(About!$A$3,'Core Indicators'!IS157)</f>
        <v>75</v>
      </c>
      <c r="V157" s="241">
        <f t="shared" si="4"/>
        <v>12.9</v>
      </c>
    </row>
    <row r="158" spans="1:22" x14ac:dyDescent="0.35">
      <c r="A158" s="240" t="str">
        <f>Lists!C:C</f>
        <v>TTO002</v>
      </c>
      <c r="B158" s="241">
        <f>_xlfn.DAYS(About!$A$3,'Core Indicators'!U158)</f>
        <v>31</v>
      </c>
      <c r="C158" s="241">
        <f>_xlfn.DAYS(About!$A$3,'Core Indicators'!AC158)</f>
        <v>31</v>
      </c>
      <c r="D158" s="241">
        <f>_xlfn.DAYS(About!$A$3,'Core Indicators'!AK158)</f>
        <v>31</v>
      </c>
      <c r="E158" s="241">
        <f>_xlfn.DAYS(About!$A$3,'Core Indicators'!AS158)</f>
        <v>31</v>
      </c>
      <c r="F158" s="241">
        <f>_xlfn.DAYS(About!$A$3,'Core Indicators'!BQ158)</f>
        <v>31</v>
      </c>
      <c r="G158" s="241">
        <f>_xlfn.DAYS(About!$A$3,'Core Indicators'!DM158)</f>
        <v>31</v>
      </c>
      <c r="H158" s="241">
        <f>_xlfn.DAYS(About!$A$3,'Core Indicators'!DU158)</f>
        <v>31</v>
      </c>
      <c r="I158" s="241">
        <f>_xlfn.DAYS(About!$A$3,'Core Indicators'!EC158)</f>
        <v>31</v>
      </c>
      <c r="J158" s="241">
        <f>_xlfn.DAYS(About!$A$3,'Core Indicators'!EK158)</f>
        <v>31</v>
      </c>
      <c r="K158" s="241">
        <f>_xlfn.DAYS(About!$A$3,'Core Indicators'!ES158)</f>
        <v>31</v>
      </c>
      <c r="L158" s="241">
        <f>_xlfn.DAYS(About!$A$3,'Core Indicators'!FI158)</f>
        <v>31</v>
      </c>
      <c r="M158" s="241">
        <f>_xlfn.DAYS(About!$A$3,'Core Indicators'!GG158)</f>
        <v>74</v>
      </c>
      <c r="N158" s="241">
        <f>_xlfn.DAYS(About!$A$3,'Core Indicators'!GO158)</f>
        <v>74</v>
      </c>
      <c r="O158" s="241">
        <f>_xlfn.DAYS(About!$A$3,'Core Indicators'!GW158)</f>
        <v>74</v>
      </c>
      <c r="P158" s="241">
        <f>_xlfn.DAYS(About!$A$3,'Core Indicators'!HE158)</f>
        <v>74</v>
      </c>
      <c r="Q158" s="241">
        <f>_xlfn.DAYS(About!$A$3,'Core Indicators'!HM158)</f>
        <v>74</v>
      </c>
      <c r="R158" s="241">
        <f>_xlfn.DAYS(About!$A$3,'Core Indicators'!HU158)</f>
        <v>74</v>
      </c>
      <c r="S158" s="241">
        <f>_xlfn.DAYS(About!$A$3,'Core Indicators'!IC158)</f>
        <v>74</v>
      </c>
      <c r="T158" s="241">
        <f>_xlfn.DAYS(About!$A$3,'Core Indicators'!IK158)</f>
        <v>74</v>
      </c>
      <c r="U158" s="241">
        <f>_xlfn.DAYS(About!$A$3,'Core Indicators'!IS158)</f>
        <v>74</v>
      </c>
      <c r="V158" s="241">
        <f t="shared" si="4"/>
        <v>35.299999999999997</v>
      </c>
    </row>
    <row r="159" spans="1:22" x14ac:dyDescent="0.35">
      <c r="A159" s="240" t="str">
        <f>Lists!C:C</f>
        <v>TUN002</v>
      </c>
      <c r="B159" s="241">
        <f>_xlfn.DAYS(About!$A$3,'Core Indicators'!U159)</f>
        <v>762</v>
      </c>
      <c r="C159" s="241">
        <f>_xlfn.DAYS(About!$A$3,'Core Indicators'!AC159)</f>
        <v>5</v>
      </c>
      <c r="D159" s="241">
        <f>_xlfn.DAYS(About!$A$3,'Core Indicators'!AK159)</f>
        <v>5</v>
      </c>
      <c r="E159" s="241">
        <f>_xlfn.DAYS(About!$A$3,'Core Indicators'!AS159)</f>
        <v>5</v>
      </c>
      <c r="F159" s="241">
        <f>_xlfn.DAYS(About!$A$3,'Core Indicators'!BQ159)</f>
        <v>5</v>
      </c>
      <c r="G159" s="241">
        <f>_xlfn.DAYS(About!$A$3,'Core Indicators'!DM159)</f>
        <v>5</v>
      </c>
      <c r="H159" s="241">
        <f>_xlfn.DAYS(About!$A$3,'Core Indicators'!DU159)</f>
        <v>5</v>
      </c>
      <c r="I159" s="241">
        <f>_xlfn.DAYS(About!$A$3,'Core Indicators'!EC159)</f>
        <v>5</v>
      </c>
      <c r="J159" s="241">
        <f>_xlfn.DAYS(About!$A$3,'Core Indicators'!EK159)</f>
        <v>5</v>
      </c>
      <c r="K159" s="241">
        <f>_xlfn.DAYS(About!$A$3,'Core Indicators'!ES159)</f>
        <v>5</v>
      </c>
      <c r="L159" s="241">
        <f>_xlfn.DAYS(About!$A$3,'Core Indicators'!FI159)</f>
        <v>762</v>
      </c>
      <c r="M159" s="241">
        <f>_xlfn.DAYS(About!$A$3,'Core Indicators'!GG159)</f>
        <v>82</v>
      </c>
      <c r="N159" s="241">
        <f>_xlfn.DAYS(About!$A$3,'Core Indicators'!GO159)</f>
        <v>82</v>
      </c>
      <c r="O159" s="241">
        <f>_xlfn.DAYS(About!$A$3,'Core Indicators'!GW159)</f>
        <v>82</v>
      </c>
      <c r="P159" s="241">
        <f>_xlfn.DAYS(About!$A$3,'Core Indicators'!HE159)</f>
        <v>82</v>
      </c>
      <c r="Q159" s="241">
        <f>_xlfn.DAYS(About!$A$3,'Core Indicators'!HM159)</f>
        <v>82</v>
      </c>
      <c r="R159" s="241">
        <f>_xlfn.DAYS(About!$A$3,'Core Indicators'!HU159)</f>
        <v>82</v>
      </c>
      <c r="S159" s="241">
        <f>_xlfn.DAYS(About!$A$3,'Core Indicators'!IC159)</f>
        <v>82</v>
      </c>
      <c r="T159" s="241">
        <f>_xlfn.DAYS(About!$A$3,'Core Indicators'!IK159)</f>
        <v>82</v>
      </c>
      <c r="U159" s="241">
        <f>_xlfn.DAYS(About!$A$3,'Core Indicators'!IS159)</f>
        <v>82</v>
      </c>
      <c r="V159" s="241">
        <f t="shared" si="4"/>
        <v>88.4</v>
      </c>
    </row>
    <row r="160" spans="1:22" x14ac:dyDescent="0.35">
      <c r="A160" s="240" t="str">
        <f>Lists!C:C</f>
        <v>TUR001</v>
      </c>
      <c r="B160" s="241">
        <f>_xlfn.DAYS(About!$A$3,'Core Indicators'!U160)</f>
        <v>5</v>
      </c>
      <c r="C160" s="241">
        <f>_xlfn.DAYS(About!$A$3,'Core Indicators'!AC160)</f>
        <v>5</v>
      </c>
      <c r="D160" s="241">
        <f>_xlfn.DAYS(About!$A$3,'Core Indicators'!AK160)</f>
        <v>5</v>
      </c>
      <c r="E160" s="241">
        <f>_xlfn.DAYS(About!$A$3,'Core Indicators'!AS160)</f>
        <v>5</v>
      </c>
      <c r="F160" s="241">
        <f>_xlfn.DAYS(About!$A$3,'Core Indicators'!BQ160)</f>
        <v>5</v>
      </c>
      <c r="G160" s="241">
        <f>_xlfn.DAYS(About!$A$3,'Core Indicators'!DM160)</f>
        <v>5</v>
      </c>
      <c r="H160" s="241">
        <f>_xlfn.DAYS(About!$A$3,'Core Indicators'!DU160)</f>
        <v>5</v>
      </c>
      <c r="I160" s="241">
        <f>_xlfn.DAYS(About!$A$3,'Core Indicators'!EC160)</f>
        <v>5</v>
      </c>
      <c r="J160" s="241">
        <f>_xlfn.DAYS(About!$A$3,'Core Indicators'!EK160)</f>
        <v>5</v>
      </c>
      <c r="K160" s="241">
        <f>_xlfn.DAYS(About!$A$3,'Core Indicators'!ES160)</f>
        <v>5</v>
      </c>
      <c r="L160" s="241">
        <f>_xlfn.DAYS(About!$A$3,'Core Indicators'!FI160)</f>
        <v>5</v>
      </c>
      <c r="M160" s="241">
        <f>_xlfn.DAYS(About!$A$3,'Core Indicators'!GG160)</f>
        <v>73</v>
      </c>
      <c r="N160" s="241">
        <f>_xlfn.DAYS(About!$A$3,'Core Indicators'!GO160)</f>
        <v>73</v>
      </c>
      <c r="O160" s="241">
        <f>_xlfn.DAYS(About!$A$3,'Core Indicators'!GW160)</f>
        <v>73</v>
      </c>
      <c r="P160" s="241">
        <f>_xlfn.DAYS(About!$A$3,'Core Indicators'!HE160)</f>
        <v>73</v>
      </c>
      <c r="Q160" s="241">
        <f>_xlfn.DAYS(About!$A$3,'Core Indicators'!HM160)</f>
        <v>73</v>
      </c>
      <c r="R160" s="241">
        <f>_xlfn.DAYS(About!$A$3,'Core Indicators'!HU160)</f>
        <v>73</v>
      </c>
      <c r="S160" s="241">
        <f>_xlfn.DAYS(About!$A$3,'Core Indicators'!IC160)</f>
        <v>73</v>
      </c>
      <c r="T160" s="241">
        <f>_xlfn.DAYS(About!$A$3,'Core Indicators'!IK160)</f>
        <v>73</v>
      </c>
      <c r="U160" s="241">
        <f>_xlfn.DAYS(About!$A$3,'Core Indicators'!IS160)</f>
        <v>73</v>
      </c>
      <c r="V160" s="241">
        <f t="shared" si="4"/>
        <v>11.8</v>
      </c>
    </row>
    <row r="161" spans="1:24" x14ac:dyDescent="0.35">
      <c r="A161" s="240" t="str">
        <f>Lists!C:C</f>
        <v>TUR002</v>
      </c>
      <c r="B161" s="241">
        <f>_xlfn.DAYS(About!$A$3,'Core Indicators'!U161)</f>
        <v>5</v>
      </c>
      <c r="C161" s="241">
        <f>_xlfn.DAYS(About!$A$3,'Core Indicators'!AC161)</f>
        <v>5</v>
      </c>
      <c r="D161" s="241">
        <f>_xlfn.DAYS(About!$A$3,'Core Indicators'!AK161)</f>
        <v>4</v>
      </c>
      <c r="E161" s="241">
        <f>_xlfn.DAYS(About!$A$3,'Core Indicators'!AS161)</f>
        <v>4</v>
      </c>
      <c r="F161" s="241">
        <f>_xlfn.DAYS(About!$A$3,'Core Indicators'!BQ161)</f>
        <v>4</v>
      </c>
      <c r="G161" s="241">
        <f>_xlfn.DAYS(About!$A$3,'Core Indicators'!DM161)</f>
        <v>4</v>
      </c>
      <c r="H161" s="241">
        <f>_xlfn.DAYS(About!$A$3,'Core Indicators'!DU161)</f>
        <v>4</v>
      </c>
      <c r="I161" s="241">
        <f>_xlfn.DAYS(About!$A$3,'Core Indicators'!EC161)</f>
        <v>4</v>
      </c>
      <c r="J161" s="241">
        <f>_xlfn.DAYS(About!$A$3,'Core Indicators'!EK161)</f>
        <v>4</v>
      </c>
      <c r="K161" s="241">
        <f>_xlfn.DAYS(About!$A$3,'Core Indicators'!ES161)</f>
        <v>4</v>
      </c>
      <c r="L161" s="241">
        <f>_xlfn.DAYS(About!$A$3,'Core Indicators'!FI161)</f>
        <v>4</v>
      </c>
      <c r="M161" s="241">
        <f>_xlfn.DAYS(About!$A$3,'Core Indicators'!GG161)</f>
        <v>73</v>
      </c>
      <c r="N161" s="241">
        <f>_xlfn.DAYS(About!$A$3,'Core Indicators'!GO161)</f>
        <v>73</v>
      </c>
      <c r="O161" s="241">
        <f>_xlfn.DAYS(About!$A$3,'Core Indicators'!GW161)</f>
        <v>73</v>
      </c>
      <c r="P161" s="241">
        <f>_xlfn.DAYS(About!$A$3,'Core Indicators'!HE161)</f>
        <v>73</v>
      </c>
      <c r="Q161" s="241">
        <f>_xlfn.DAYS(About!$A$3,'Core Indicators'!HM161)</f>
        <v>73</v>
      </c>
      <c r="R161" s="241">
        <f>_xlfn.DAYS(About!$A$3,'Core Indicators'!HU161)</f>
        <v>73</v>
      </c>
      <c r="S161" s="241">
        <f>_xlfn.DAYS(About!$A$3,'Core Indicators'!IC161)</f>
        <v>73</v>
      </c>
      <c r="T161" s="241">
        <f>_xlfn.DAYS(About!$A$3,'Core Indicators'!IK161)</f>
        <v>73</v>
      </c>
      <c r="U161" s="241">
        <f>_xlfn.DAYS(About!$A$3,'Core Indicators'!IS161)</f>
        <v>73</v>
      </c>
      <c r="V161" s="241">
        <f t="shared" si="4"/>
        <v>10.9</v>
      </c>
    </row>
    <row r="162" spans="1:24" x14ac:dyDescent="0.35">
      <c r="A162" s="240" t="str">
        <f>Lists!C:C</f>
        <v>TUR003</v>
      </c>
      <c r="B162" s="241">
        <f>_xlfn.DAYS(About!$A$3,'Core Indicators'!U162)</f>
        <v>4</v>
      </c>
      <c r="C162" s="241">
        <f>_xlfn.DAYS(About!$A$3,'Core Indicators'!AC162)</f>
        <v>4</v>
      </c>
      <c r="D162" s="241">
        <f>_xlfn.DAYS(About!$A$3,'Core Indicators'!AK162)</f>
        <v>4</v>
      </c>
      <c r="E162" s="241">
        <f>_xlfn.DAYS(About!$A$3,'Core Indicators'!AS162)</f>
        <v>4</v>
      </c>
      <c r="F162" s="241">
        <f>_xlfn.DAYS(About!$A$3,'Core Indicators'!BQ162)</f>
        <v>4</v>
      </c>
      <c r="G162" s="241">
        <f>_xlfn.DAYS(About!$A$3,'Core Indicators'!DM162)</f>
        <v>4</v>
      </c>
      <c r="H162" s="241">
        <f>_xlfn.DAYS(About!$A$3,'Core Indicators'!DU162)</f>
        <v>4</v>
      </c>
      <c r="I162" s="241">
        <f>_xlfn.DAYS(About!$A$3,'Core Indicators'!EC162)</f>
        <v>4</v>
      </c>
      <c r="J162" s="241">
        <f>_xlfn.DAYS(About!$A$3,'Core Indicators'!EK162)</f>
        <v>4</v>
      </c>
      <c r="K162" s="241">
        <f>_xlfn.DAYS(About!$A$3,'Core Indicators'!ES162)</f>
        <v>4</v>
      </c>
      <c r="L162" s="241">
        <f>_xlfn.DAYS(About!$A$3,'Core Indicators'!FI162)</f>
        <v>4</v>
      </c>
      <c r="M162" s="241">
        <f>_xlfn.DAYS(About!$A$3,'Core Indicators'!GG162)</f>
        <v>73</v>
      </c>
      <c r="N162" s="241">
        <f>_xlfn.DAYS(About!$A$3,'Core Indicators'!GO162)</f>
        <v>73</v>
      </c>
      <c r="O162" s="241">
        <f>_xlfn.DAYS(About!$A$3,'Core Indicators'!GW162)</f>
        <v>73</v>
      </c>
      <c r="P162" s="241">
        <f>_xlfn.DAYS(About!$A$3,'Core Indicators'!HE162)</f>
        <v>73</v>
      </c>
      <c r="Q162" s="241">
        <f>_xlfn.DAYS(About!$A$3,'Core Indicators'!HM162)</f>
        <v>73</v>
      </c>
      <c r="R162" s="241">
        <f>_xlfn.DAYS(About!$A$3,'Core Indicators'!HU162)</f>
        <v>73</v>
      </c>
      <c r="S162" s="241">
        <f>_xlfn.DAYS(About!$A$3,'Core Indicators'!IC162)</f>
        <v>73</v>
      </c>
      <c r="T162" s="241">
        <f>_xlfn.DAYS(About!$A$3,'Core Indicators'!IK162)</f>
        <v>73</v>
      </c>
      <c r="U162" s="241">
        <f>_xlfn.DAYS(About!$A$3,'Core Indicators'!IS162)</f>
        <v>73</v>
      </c>
      <c r="V162" s="241">
        <f t="shared" si="4"/>
        <v>10.9</v>
      </c>
    </row>
    <row r="163" spans="1:24" x14ac:dyDescent="0.35">
      <c r="A163" s="240" t="str">
        <f>Lists!C:C</f>
        <v>TUR004</v>
      </c>
      <c r="B163" s="241">
        <f>_xlfn.DAYS(About!$A$3,'Core Indicators'!U163)</f>
        <v>4</v>
      </c>
      <c r="C163" s="241">
        <f>_xlfn.DAYS(About!$A$3,'Core Indicators'!AC163)</f>
        <v>4</v>
      </c>
      <c r="D163" s="241">
        <f>_xlfn.DAYS(About!$A$3,'Core Indicators'!AK163)</f>
        <v>4</v>
      </c>
      <c r="E163" s="241">
        <f>_xlfn.DAYS(About!$A$3,'Core Indicators'!AS163)</f>
        <v>4</v>
      </c>
      <c r="F163" s="241">
        <f>_xlfn.DAYS(About!$A$3,'Core Indicators'!BQ163)</f>
        <v>4</v>
      </c>
      <c r="G163" s="241">
        <f>_xlfn.DAYS(About!$A$3,'Core Indicators'!DM163)</f>
        <v>31</v>
      </c>
      <c r="H163" s="241">
        <f>_xlfn.DAYS(About!$A$3,'Core Indicators'!DU163)</f>
        <v>31</v>
      </c>
      <c r="I163" s="241">
        <f>_xlfn.DAYS(About!$A$3,'Core Indicators'!EC163)</f>
        <v>31</v>
      </c>
      <c r="J163" s="241">
        <f>_xlfn.DAYS(About!$A$3,'Core Indicators'!EK163)</f>
        <v>31</v>
      </c>
      <c r="K163" s="241">
        <f>_xlfn.DAYS(About!$A$3,'Core Indicators'!ES163)</f>
        <v>31</v>
      </c>
      <c r="L163" s="241">
        <f>_xlfn.DAYS(About!$A$3,'Core Indicators'!FI163)</f>
        <v>31</v>
      </c>
      <c r="M163" s="241">
        <f>_xlfn.DAYS(About!$A$3,'Core Indicators'!GG163)</f>
        <v>73</v>
      </c>
      <c r="N163" s="241">
        <f>_xlfn.DAYS(About!$A$3,'Core Indicators'!GO163)</f>
        <v>73</v>
      </c>
      <c r="O163" s="241">
        <f>_xlfn.DAYS(About!$A$3,'Core Indicators'!GW163)</f>
        <v>73</v>
      </c>
      <c r="P163" s="241">
        <f>_xlfn.DAYS(About!$A$3,'Core Indicators'!HE163)</f>
        <v>73</v>
      </c>
      <c r="Q163" s="241">
        <f>_xlfn.DAYS(About!$A$3,'Core Indicators'!HM163)</f>
        <v>73</v>
      </c>
      <c r="R163" s="241">
        <f>_xlfn.DAYS(About!$A$3,'Core Indicators'!HU163)</f>
        <v>73</v>
      </c>
      <c r="S163" s="241">
        <f>_xlfn.DAYS(About!$A$3,'Core Indicators'!IC163)</f>
        <v>73</v>
      </c>
      <c r="T163" s="241">
        <f>_xlfn.DAYS(About!$A$3,'Core Indicators'!IK163)</f>
        <v>73</v>
      </c>
      <c r="U163" s="241">
        <f>_xlfn.DAYS(About!$A$3,'Core Indicators'!IS163)</f>
        <v>73</v>
      </c>
      <c r="V163" s="241">
        <f t="shared" ref="V163:V174" si="5">AVERAGE(D163:M163)</f>
        <v>27.1</v>
      </c>
    </row>
    <row r="164" spans="1:24" x14ac:dyDescent="0.35">
      <c r="A164" s="240" t="str">
        <f>Lists!C:C</f>
        <v>TUR005</v>
      </c>
      <c r="B164" s="241">
        <f>_xlfn.DAYS(About!$A$3,'Core Indicators'!U164)</f>
        <v>4</v>
      </c>
      <c r="C164" s="241">
        <f>_xlfn.DAYS(About!$A$3,'Core Indicators'!AC164)</f>
        <v>4</v>
      </c>
      <c r="D164" s="241">
        <f>_xlfn.DAYS(About!$A$3,'Core Indicators'!AK164)</f>
        <v>4</v>
      </c>
      <c r="E164" s="241">
        <f>_xlfn.DAYS(About!$A$3,'Core Indicators'!AS164)</f>
        <v>4</v>
      </c>
      <c r="F164" s="241">
        <f>_xlfn.DAYS(About!$A$3,'Core Indicators'!BQ164)</f>
        <v>4</v>
      </c>
      <c r="G164" s="241">
        <f>_xlfn.DAYS(About!$A$3,'Core Indicators'!DM164)</f>
        <v>4</v>
      </c>
      <c r="H164" s="241">
        <f>_xlfn.DAYS(About!$A$3,'Core Indicators'!DU164)</f>
        <v>4</v>
      </c>
      <c r="I164" s="241">
        <f>_xlfn.DAYS(About!$A$3,'Core Indicators'!EC164)</f>
        <v>4</v>
      </c>
      <c r="J164" s="241">
        <f>_xlfn.DAYS(About!$A$3,'Core Indicators'!EK164)</f>
        <v>4</v>
      </c>
      <c r="K164" s="241">
        <f>_xlfn.DAYS(About!$A$3,'Core Indicators'!ES164)</f>
        <v>4</v>
      </c>
      <c r="L164" s="241">
        <f>_xlfn.DAYS(About!$A$3,'Core Indicators'!FI164)</f>
        <v>4</v>
      </c>
      <c r="M164" s="241">
        <f>_xlfn.DAYS(About!$A$3,'Core Indicators'!GG164)</f>
        <v>73</v>
      </c>
      <c r="N164" s="241">
        <f>_xlfn.DAYS(About!$A$3,'Core Indicators'!GO164)</f>
        <v>73</v>
      </c>
      <c r="O164" s="241">
        <f>_xlfn.DAYS(About!$A$3,'Core Indicators'!GW164)</f>
        <v>73</v>
      </c>
      <c r="P164" s="241">
        <f>_xlfn.DAYS(About!$A$3,'Core Indicators'!HE164)</f>
        <v>73</v>
      </c>
      <c r="Q164" s="241">
        <f>_xlfn.DAYS(About!$A$3,'Core Indicators'!HM164)</f>
        <v>73</v>
      </c>
      <c r="R164" s="241">
        <f>_xlfn.DAYS(About!$A$3,'Core Indicators'!HU164)</f>
        <v>73</v>
      </c>
      <c r="S164" s="241">
        <f>_xlfn.DAYS(About!$A$3,'Core Indicators'!IC164)</f>
        <v>73</v>
      </c>
      <c r="T164" s="241">
        <f>_xlfn.DAYS(About!$A$3,'Core Indicators'!IK164)</f>
        <v>73</v>
      </c>
      <c r="U164" s="241">
        <f>_xlfn.DAYS(About!$A$3,'Core Indicators'!IS164)</f>
        <v>73</v>
      </c>
      <c r="V164" s="241">
        <f t="shared" si="5"/>
        <v>10.9</v>
      </c>
    </row>
    <row r="165" spans="1:24" x14ac:dyDescent="0.35">
      <c r="A165" s="240" t="str">
        <f>Lists!C:C</f>
        <v>TZA001</v>
      </c>
      <c r="B165" s="241">
        <f>_xlfn.DAYS(About!$A$3,'Core Indicators'!U165)</f>
        <v>7</v>
      </c>
      <c r="C165" s="241">
        <f>_xlfn.DAYS(About!$A$3,'Core Indicators'!AC165)</f>
        <v>7</v>
      </c>
      <c r="D165" s="241">
        <f>_xlfn.DAYS(About!$A$3,'Core Indicators'!AK165)</f>
        <v>7</v>
      </c>
      <c r="E165" s="241">
        <f>_xlfn.DAYS(About!$A$3,'Core Indicators'!AS165)</f>
        <v>7</v>
      </c>
      <c r="F165" s="241">
        <f>_xlfn.DAYS(About!$A$3,'Core Indicators'!BQ165)</f>
        <v>7</v>
      </c>
      <c r="G165" s="241">
        <f>_xlfn.DAYS(About!$A$3,'Core Indicators'!DM165)</f>
        <v>7</v>
      </c>
      <c r="H165" s="241">
        <f>_xlfn.DAYS(About!$A$3,'Core Indicators'!DU165)</f>
        <v>7</v>
      </c>
      <c r="I165" s="241">
        <f>_xlfn.DAYS(About!$A$3,'Core Indicators'!EC165)</f>
        <v>7</v>
      </c>
      <c r="J165" s="241">
        <f>_xlfn.DAYS(About!$A$3,'Core Indicators'!EK165)</f>
        <v>7</v>
      </c>
      <c r="K165" s="241">
        <f>_xlfn.DAYS(About!$A$3,'Core Indicators'!ES165)</f>
        <v>7</v>
      </c>
      <c r="L165" s="241">
        <f>_xlfn.DAYS(About!$A$3,'Core Indicators'!FI165)</f>
        <v>489</v>
      </c>
      <c r="M165" s="241">
        <f>_xlfn.DAYS(About!$A$3,'Core Indicators'!GG165)</f>
        <v>78</v>
      </c>
      <c r="N165" s="241">
        <f>_xlfn.DAYS(About!$A$3,'Core Indicators'!GO165)</f>
        <v>78</v>
      </c>
      <c r="O165" s="241">
        <f>_xlfn.DAYS(About!$A$3,'Core Indicators'!GW165)</f>
        <v>78</v>
      </c>
      <c r="P165" s="241">
        <f>_xlfn.DAYS(About!$A$3,'Core Indicators'!HE165)</f>
        <v>78</v>
      </c>
      <c r="Q165" s="241">
        <f>_xlfn.DAYS(About!$A$3,'Core Indicators'!HM165)</f>
        <v>78</v>
      </c>
      <c r="R165" s="241">
        <f>_xlfn.DAYS(About!$A$3,'Core Indicators'!HU165)</f>
        <v>78</v>
      </c>
      <c r="S165" s="241">
        <f>_xlfn.DAYS(About!$A$3,'Core Indicators'!IC165)</f>
        <v>78</v>
      </c>
      <c r="T165" s="241">
        <f>_xlfn.DAYS(About!$A$3,'Core Indicators'!IK165)</f>
        <v>78</v>
      </c>
      <c r="U165" s="241">
        <f>_xlfn.DAYS(About!$A$3,'Core Indicators'!IS165)</f>
        <v>78</v>
      </c>
      <c r="V165" s="241">
        <f t="shared" si="5"/>
        <v>62.3</v>
      </c>
    </row>
    <row r="166" spans="1:24" x14ac:dyDescent="0.35">
      <c r="A166" s="240" t="str">
        <f>Lists!C:C</f>
        <v>TZA002</v>
      </c>
      <c r="B166" s="241">
        <f>_xlfn.DAYS(About!$A$3,'Core Indicators'!U166)</f>
        <v>7</v>
      </c>
      <c r="C166" s="241">
        <f>_xlfn.DAYS(About!$A$3,'Core Indicators'!AC166)</f>
        <v>7</v>
      </c>
      <c r="D166" s="241">
        <f>_xlfn.DAYS(About!$A$3,'Core Indicators'!AK166)</f>
        <v>7</v>
      </c>
      <c r="E166" s="241">
        <f>_xlfn.DAYS(About!$A$3,'Core Indicators'!AS166)</f>
        <v>7</v>
      </c>
      <c r="F166" s="241">
        <f>_xlfn.DAYS(About!$A$3,'Core Indicators'!BQ166)</f>
        <v>7</v>
      </c>
      <c r="G166" s="241">
        <f>_xlfn.DAYS(About!$A$3,'Core Indicators'!DM166)</f>
        <v>7</v>
      </c>
      <c r="H166" s="241">
        <f>_xlfn.DAYS(About!$A$3,'Core Indicators'!DU166)</f>
        <v>7</v>
      </c>
      <c r="I166" s="241">
        <f>_xlfn.DAYS(About!$A$3,'Core Indicators'!EC166)</f>
        <v>7</v>
      </c>
      <c r="J166" s="241">
        <f>_xlfn.DAYS(About!$A$3,'Core Indicators'!EK166)</f>
        <v>7</v>
      </c>
      <c r="K166" s="241">
        <f>_xlfn.DAYS(About!$A$3,'Core Indicators'!ES166)</f>
        <v>7</v>
      </c>
      <c r="L166" s="241">
        <f>_xlfn.DAYS(About!$A$3,'Core Indicators'!FI166)</f>
        <v>489</v>
      </c>
      <c r="M166" s="241">
        <f>_xlfn.DAYS(About!$A$3,'Core Indicators'!GG166)</f>
        <v>78</v>
      </c>
      <c r="N166" s="241">
        <f>_xlfn.DAYS(About!$A$3,'Core Indicators'!GO166)</f>
        <v>78</v>
      </c>
      <c r="O166" s="241">
        <f>_xlfn.DAYS(About!$A$3,'Core Indicators'!GW166)</f>
        <v>78</v>
      </c>
      <c r="P166" s="241">
        <f>_xlfn.DAYS(About!$A$3,'Core Indicators'!HE166)</f>
        <v>78</v>
      </c>
      <c r="Q166" s="241">
        <f>_xlfn.DAYS(About!$A$3,'Core Indicators'!HM166)</f>
        <v>78</v>
      </c>
      <c r="R166" s="241">
        <f>_xlfn.DAYS(About!$A$3,'Core Indicators'!HU166)</f>
        <v>78</v>
      </c>
      <c r="S166" s="241">
        <f>_xlfn.DAYS(About!$A$3,'Core Indicators'!IC166)</f>
        <v>78</v>
      </c>
      <c r="T166" s="241">
        <f>_xlfn.DAYS(About!$A$3,'Core Indicators'!IK166)</f>
        <v>78</v>
      </c>
      <c r="U166" s="241">
        <f>_xlfn.DAYS(About!$A$3,'Core Indicators'!IS166)</f>
        <v>78</v>
      </c>
      <c r="V166" s="241">
        <f t="shared" si="5"/>
        <v>62.3</v>
      </c>
    </row>
    <row r="167" spans="1:24" x14ac:dyDescent="0.35">
      <c r="A167" s="240" t="str">
        <f>Lists!C:C</f>
        <v>TZA003</v>
      </c>
      <c r="B167" s="241">
        <f>_xlfn.DAYS(About!$A$3,'Core Indicators'!U167)</f>
        <v>7</v>
      </c>
      <c r="C167" s="241">
        <f>_xlfn.DAYS(About!$A$3,'Core Indicators'!AC167)</f>
        <v>7</v>
      </c>
      <c r="D167" s="241">
        <f>_xlfn.DAYS(About!$A$3,'Core Indicators'!AK167)</f>
        <v>7</v>
      </c>
      <c r="E167" s="241">
        <f>_xlfn.DAYS(About!$A$3,'Core Indicators'!AS167)</f>
        <v>900</v>
      </c>
      <c r="F167" s="241">
        <f>_xlfn.DAYS(About!$A$3,'Core Indicators'!BQ167)</f>
        <v>7</v>
      </c>
      <c r="G167" s="241">
        <f>_xlfn.DAYS(About!$A$3,'Core Indicators'!DM167)</f>
        <v>7</v>
      </c>
      <c r="H167" s="241">
        <f>_xlfn.DAYS(About!$A$3,'Core Indicators'!DU167)</f>
        <v>7</v>
      </c>
      <c r="I167" s="241">
        <f>_xlfn.DAYS(About!$A$3,'Core Indicators'!EC167)</f>
        <v>7</v>
      </c>
      <c r="J167" s="241">
        <f>_xlfn.DAYS(About!$A$3,'Core Indicators'!EK167)</f>
        <v>7</v>
      </c>
      <c r="K167" s="241">
        <f>_xlfn.DAYS(About!$A$3,'Core Indicators'!ES167)</f>
        <v>7</v>
      </c>
      <c r="L167" s="241">
        <f>_xlfn.DAYS(About!$A$3,'Core Indicators'!FI167)</f>
        <v>900</v>
      </c>
      <c r="M167" s="241">
        <f>_xlfn.DAYS(About!$A$3,'Core Indicators'!GG167)</f>
        <v>78</v>
      </c>
      <c r="N167" s="241">
        <f>_xlfn.DAYS(About!$A$3,'Core Indicators'!GO167)</f>
        <v>78</v>
      </c>
      <c r="O167" s="241">
        <f>_xlfn.DAYS(About!$A$3,'Core Indicators'!GW167)</f>
        <v>78</v>
      </c>
      <c r="P167" s="241">
        <f>_xlfn.DAYS(About!$A$3,'Core Indicators'!HE167)</f>
        <v>78</v>
      </c>
      <c r="Q167" s="241">
        <f>_xlfn.DAYS(About!$A$3,'Core Indicators'!HM167)</f>
        <v>78</v>
      </c>
      <c r="R167" s="241">
        <f>_xlfn.DAYS(About!$A$3,'Core Indicators'!HU167)</f>
        <v>78</v>
      </c>
      <c r="S167" s="241">
        <f>_xlfn.DAYS(About!$A$3,'Core Indicators'!IC167)</f>
        <v>78</v>
      </c>
      <c r="T167" s="241">
        <f>_xlfn.DAYS(About!$A$3,'Core Indicators'!IK167)</f>
        <v>78</v>
      </c>
      <c r="U167" s="241">
        <f>_xlfn.DAYS(About!$A$3,'Core Indicators'!IS167)</f>
        <v>78</v>
      </c>
      <c r="V167" s="241">
        <f t="shared" si="5"/>
        <v>192.7</v>
      </c>
    </row>
    <row r="168" spans="1:24" x14ac:dyDescent="0.35">
      <c r="A168" s="240" t="str">
        <f>Lists!C:C</f>
        <v>UGA005</v>
      </c>
      <c r="B168" s="241">
        <f>_xlfn.DAYS(About!$A$3,'Core Indicators'!U168)</f>
        <v>4</v>
      </c>
      <c r="C168" s="241">
        <f>_xlfn.DAYS(About!$A$3,'Core Indicators'!AC168)</f>
        <v>4</v>
      </c>
      <c r="D168" s="241">
        <f>_xlfn.DAYS(About!$A$3,'Core Indicators'!AK168)</f>
        <v>4</v>
      </c>
      <c r="E168" s="241">
        <f>_xlfn.DAYS(About!$A$3,'Core Indicators'!AS168)</f>
        <v>4</v>
      </c>
      <c r="F168" s="241">
        <f>_xlfn.DAYS(About!$A$3,'Core Indicators'!BQ168)</f>
        <v>1548</v>
      </c>
      <c r="G168" s="241">
        <f>_xlfn.DAYS(About!$A$3,'Core Indicators'!DM168)</f>
        <v>4</v>
      </c>
      <c r="H168" s="241">
        <f>_xlfn.DAYS(About!$A$3,'Core Indicators'!DU168)</f>
        <v>4</v>
      </c>
      <c r="I168" s="241">
        <f>_xlfn.DAYS(About!$A$3,'Core Indicators'!EC168)</f>
        <v>4</v>
      </c>
      <c r="J168" s="241">
        <f>_xlfn.DAYS(About!$A$3,'Core Indicators'!EK168)</f>
        <v>4</v>
      </c>
      <c r="K168" s="241">
        <f>_xlfn.DAYS(About!$A$3,'Core Indicators'!ES168)</f>
        <v>4</v>
      </c>
      <c r="L168" s="241">
        <f>_xlfn.DAYS(About!$A$3,'Core Indicators'!FI168)</f>
        <v>4</v>
      </c>
      <c r="M168" s="241">
        <f>_xlfn.DAYS(About!$A$3,'Core Indicators'!GG168)</f>
        <v>78</v>
      </c>
      <c r="N168" s="241">
        <f>_xlfn.DAYS(About!$A$3,'Core Indicators'!GO168)</f>
        <v>78</v>
      </c>
      <c r="O168" s="241">
        <f>_xlfn.DAYS(About!$A$3,'Core Indicators'!GW168)</f>
        <v>78</v>
      </c>
      <c r="P168" s="241">
        <f>_xlfn.DAYS(About!$A$3,'Core Indicators'!HE168)</f>
        <v>78</v>
      </c>
      <c r="Q168" s="241">
        <f>_xlfn.DAYS(About!$A$3,'Core Indicators'!HM168)</f>
        <v>78</v>
      </c>
      <c r="R168" s="241">
        <f>_xlfn.DAYS(About!$A$3,'Core Indicators'!HU168)</f>
        <v>78</v>
      </c>
      <c r="S168" s="241">
        <f>_xlfn.DAYS(About!$A$3,'Core Indicators'!IC168)</f>
        <v>78</v>
      </c>
      <c r="T168" s="241">
        <f>_xlfn.DAYS(About!$A$3,'Core Indicators'!IK168)</f>
        <v>78</v>
      </c>
      <c r="U168" s="241">
        <f>_xlfn.DAYS(About!$A$3,'Core Indicators'!IS168)</f>
        <v>78</v>
      </c>
      <c r="V168" s="241">
        <f t="shared" si="5"/>
        <v>165.8</v>
      </c>
    </row>
    <row r="169" spans="1:24" x14ac:dyDescent="0.35">
      <c r="A169" s="240" t="str">
        <f>Lists!C:C</f>
        <v>UKR002</v>
      </c>
      <c r="B169" s="241">
        <f>_xlfn.DAYS(About!$A$3,'Core Indicators'!U169)</f>
        <v>9</v>
      </c>
      <c r="C169" s="241">
        <f>_xlfn.DAYS(About!$A$3,'Core Indicators'!AC169)</f>
        <v>9</v>
      </c>
      <c r="D169" s="241">
        <f>_xlfn.DAYS(About!$A$3,'Core Indicators'!AK169)</f>
        <v>9</v>
      </c>
      <c r="E169" s="241">
        <f>_xlfn.DAYS(About!$A$3,'Core Indicators'!AS169)</f>
        <v>9</v>
      </c>
      <c r="F169" s="241">
        <f>_xlfn.DAYS(About!$A$3,'Core Indicators'!BQ169)</f>
        <v>9</v>
      </c>
      <c r="G169" s="241">
        <f>_xlfn.DAYS(About!$A$3,'Core Indicators'!DM169)</f>
        <v>9</v>
      </c>
      <c r="H169" s="241">
        <f>_xlfn.DAYS(About!$A$3,'Core Indicators'!DU169)</f>
        <v>9</v>
      </c>
      <c r="I169" s="241">
        <f>_xlfn.DAYS(About!$A$3,'Core Indicators'!EC169)</f>
        <v>9</v>
      </c>
      <c r="J169" s="241">
        <f>_xlfn.DAYS(About!$A$3,'Core Indicators'!EK169)</f>
        <v>9</v>
      </c>
      <c r="K169" s="241">
        <f>_xlfn.DAYS(About!$A$3,'Core Indicators'!ES169)</f>
        <v>9</v>
      </c>
      <c r="L169" s="241">
        <f>_xlfn.DAYS(About!$A$3,'Core Indicators'!FI169)</f>
        <v>9</v>
      </c>
      <c r="M169" s="241">
        <f>_xlfn.DAYS(About!$A$3,'Core Indicators'!GG169)</f>
        <v>74</v>
      </c>
      <c r="N169" s="241">
        <f>_xlfn.DAYS(About!$A$3,'Core Indicators'!GO169)</f>
        <v>74</v>
      </c>
      <c r="O169" s="241">
        <f>_xlfn.DAYS(About!$A$3,'Core Indicators'!GW169)</f>
        <v>74</v>
      </c>
      <c r="P169" s="241">
        <f>_xlfn.DAYS(About!$A$3,'Core Indicators'!HE169)</f>
        <v>74</v>
      </c>
      <c r="Q169" s="241">
        <f>_xlfn.DAYS(About!$A$3,'Core Indicators'!HM169)</f>
        <v>74</v>
      </c>
      <c r="R169" s="241">
        <f>_xlfn.DAYS(About!$A$3,'Core Indicators'!HU169)</f>
        <v>74</v>
      </c>
      <c r="S169" s="241">
        <f>_xlfn.DAYS(About!$A$3,'Core Indicators'!IC169)</f>
        <v>74</v>
      </c>
      <c r="T169" s="241">
        <f>_xlfn.DAYS(About!$A$3,'Core Indicators'!IK169)</f>
        <v>74</v>
      </c>
      <c r="U169" s="241">
        <f>_xlfn.DAYS(About!$A$3,'Core Indicators'!IS169)</f>
        <v>74</v>
      </c>
      <c r="V169" s="241">
        <f t="shared" si="5"/>
        <v>15.5</v>
      </c>
    </row>
    <row r="170" spans="1:24" x14ac:dyDescent="0.35">
      <c r="A170" s="240" t="str">
        <f>Lists!C:C</f>
        <v>VEN001</v>
      </c>
      <c r="B170" s="241">
        <f>_xlfn.DAYS(About!$A$3,'Core Indicators'!U170)</f>
        <v>5</v>
      </c>
      <c r="C170" s="241">
        <f>_xlfn.DAYS(About!$A$3,'Core Indicators'!AC170)</f>
        <v>5</v>
      </c>
      <c r="D170" s="241">
        <f>_xlfn.DAYS(About!$A$3,'Core Indicators'!AK170)</f>
        <v>5</v>
      </c>
      <c r="E170" s="241">
        <f>_xlfn.DAYS(About!$A$3,'Core Indicators'!AS170)</f>
        <v>5</v>
      </c>
      <c r="F170" s="241">
        <f>_xlfn.DAYS(About!$A$3,'Core Indicators'!BQ170)</f>
        <v>5</v>
      </c>
      <c r="G170" s="241">
        <f>_xlfn.DAYS(About!$A$3,'Core Indicators'!DM170)</f>
        <v>5</v>
      </c>
      <c r="H170" s="241">
        <f>_xlfn.DAYS(About!$A$3,'Core Indicators'!DU170)</f>
        <v>5</v>
      </c>
      <c r="I170" s="241">
        <f>_xlfn.DAYS(About!$A$3,'Core Indicators'!EC170)</f>
        <v>5</v>
      </c>
      <c r="J170" s="241">
        <f>_xlfn.DAYS(About!$A$3,'Core Indicators'!EK170)</f>
        <v>5</v>
      </c>
      <c r="K170" s="241">
        <f>_xlfn.DAYS(About!$A$3,'Core Indicators'!ES170)</f>
        <v>5</v>
      </c>
      <c r="L170" s="241">
        <f>_xlfn.DAYS(About!$A$3,'Core Indicators'!FI170)</f>
        <v>5</v>
      </c>
      <c r="M170" s="241">
        <f>_xlfn.DAYS(About!$A$3,'Core Indicators'!GG170)</f>
        <v>74</v>
      </c>
      <c r="N170" s="241">
        <f>_xlfn.DAYS(About!$A$3,'Core Indicators'!GO170)</f>
        <v>74</v>
      </c>
      <c r="O170" s="241">
        <f>_xlfn.DAYS(About!$A$3,'Core Indicators'!GW170)</f>
        <v>74</v>
      </c>
      <c r="P170" s="241">
        <f>_xlfn.DAYS(About!$A$3,'Core Indicators'!HE170)</f>
        <v>74</v>
      </c>
      <c r="Q170" s="241">
        <f>_xlfn.DAYS(About!$A$3,'Core Indicators'!HM170)</f>
        <v>74</v>
      </c>
      <c r="R170" s="241">
        <f>_xlfn.DAYS(About!$A$3,'Core Indicators'!HU170)</f>
        <v>74</v>
      </c>
      <c r="S170" s="241">
        <f>_xlfn.DAYS(About!$A$3,'Core Indicators'!IC170)</f>
        <v>74</v>
      </c>
      <c r="T170" s="241">
        <f>_xlfn.DAYS(About!$A$3,'Core Indicators'!IK170)</f>
        <v>74</v>
      </c>
      <c r="U170" s="241">
        <f>_xlfn.DAYS(About!$A$3,'Core Indicators'!IS170)</f>
        <v>74</v>
      </c>
      <c r="V170" s="241">
        <f t="shared" si="5"/>
        <v>11.9</v>
      </c>
    </row>
    <row r="171" spans="1:24" x14ac:dyDescent="0.35">
      <c r="A171" s="240" t="str">
        <f>Lists!C:C</f>
        <v>YEM001</v>
      </c>
      <c r="B171" s="241">
        <f>_xlfn.DAYS(About!$A$3,'Core Indicators'!U171)</f>
        <v>4</v>
      </c>
      <c r="C171" s="241">
        <f>_xlfn.DAYS(About!$A$3,'Core Indicators'!AC171)</f>
        <v>4</v>
      </c>
      <c r="D171" s="241">
        <f>_xlfn.DAYS(About!$A$3,'Core Indicators'!AK171)</f>
        <v>4</v>
      </c>
      <c r="E171" s="241">
        <f>_xlfn.DAYS(About!$A$3,'Core Indicators'!AS171)</f>
        <v>4</v>
      </c>
      <c r="F171" s="241">
        <f>_xlfn.DAYS(About!$A$3,'Core Indicators'!BQ171)</f>
        <v>4</v>
      </c>
      <c r="G171" s="241">
        <f>_xlfn.DAYS(About!$A$3,'Core Indicators'!DM171)</f>
        <v>4</v>
      </c>
      <c r="H171" s="241">
        <f>_xlfn.DAYS(About!$A$3,'Core Indicators'!DU171)</f>
        <v>4</v>
      </c>
      <c r="I171" s="241">
        <f>_xlfn.DAYS(About!$A$3,'Core Indicators'!EC171)</f>
        <v>4</v>
      </c>
      <c r="J171" s="241">
        <f>_xlfn.DAYS(About!$A$3,'Core Indicators'!EK171)</f>
        <v>4</v>
      </c>
      <c r="K171" s="241">
        <f>_xlfn.DAYS(About!$A$3,'Core Indicators'!ES171)</f>
        <v>4</v>
      </c>
      <c r="L171" s="241">
        <f>_xlfn.DAYS(About!$A$3,'Core Indicators'!FI171)</f>
        <v>4</v>
      </c>
      <c r="M171" s="241">
        <f>_xlfn.DAYS(About!$A$3,'Core Indicators'!GG171)</f>
        <v>82</v>
      </c>
      <c r="N171" s="241">
        <f>_xlfn.DAYS(About!$A$3,'Core Indicators'!GO171)</f>
        <v>82</v>
      </c>
      <c r="O171" s="241">
        <f>_xlfn.DAYS(About!$A$3,'Core Indicators'!GW171)</f>
        <v>82</v>
      </c>
      <c r="P171" s="241">
        <f>_xlfn.DAYS(About!$A$3,'Core Indicators'!HE171)</f>
        <v>82</v>
      </c>
      <c r="Q171" s="241">
        <f>_xlfn.DAYS(About!$A$3,'Core Indicators'!HM171)</f>
        <v>82</v>
      </c>
      <c r="R171" s="241">
        <f>_xlfn.DAYS(About!$A$3,'Core Indicators'!HU171)</f>
        <v>82</v>
      </c>
      <c r="S171" s="241">
        <f>_xlfn.DAYS(About!$A$3,'Core Indicators'!IC171)</f>
        <v>82</v>
      </c>
      <c r="T171" s="241">
        <f>_xlfn.DAYS(About!$A$3,'Core Indicators'!IK171)</f>
        <v>82</v>
      </c>
      <c r="U171" s="241">
        <f>_xlfn.DAYS(About!$A$3,'Core Indicators'!IS171)</f>
        <v>82</v>
      </c>
      <c r="V171" s="241">
        <f t="shared" si="5"/>
        <v>11.8</v>
      </c>
    </row>
    <row r="172" spans="1:24" x14ac:dyDescent="0.35">
      <c r="A172" s="240" t="str">
        <f>Lists!C:C</f>
        <v>YEM002</v>
      </c>
      <c r="B172" s="241">
        <f>_xlfn.DAYS(About!$A$3,'Core Indicators'!U172)</f>
        <v>4</v>
      </c>
      <c r="C172" s="241">
        <f>_xlfn.DAYS(About!$A$3,'Core Indicators'!AC172)</f>
        <v>4</v>
      </c>
      <c r="D172" s="241">
        <f>_xlfn.DAYS(About!$A$3,'Core Indicators'!AK172)</f>
        <v>4</v>
      </c>
      <c r="E172" s="241">
        <f>_xlfn.DAYS(About!$A$3,'Core Indicators'!AS172)</f>
        <v>4</v>
      </c>
      <c r="F172" s="241">
        <f>_xlfn.DAYS(About!$A$3,'Core Indicators'!BQ172)</f>
        <v>4</v>
      </c>
      <c r="G172" s="241">
        <f>_xlfn.DAYS(About!$A$3,'Core Indicators'!DM172)</f>
        <v>4</v>
      </c>
      <c r="H172" s="241">
        <f>_xlfn.DAYS(About!$A$3,'Core Indicators'!DU172)</f>
        <v>4</v>
      </c>
      <c r="I172" s="241">
        <f>_xlfn.DAYS(About!$A$3,'Core Indicators'!EC172)</f>
        <v>4</v>
      </c>
      <c r="J172" s="241">
        <f>_xlfn.DAYS(About!$A$3,'Core Indicators'!EK172)</f>
        <v>4</v>
      </c>
      <c r="K172" s="241">
        <f>_xlfn.DAYS(About!$A$3,'Core Indicators'!ES172)</f>
        <v>4</v>
      </c>
      <c r="L172" s="241">
        <f>_xlfn.DAYS(About!$A$3,'Core Indicators'!FI172)</f>
        <v>4</v>
      </c>
      <c r="M172" s="241">
        <f>_xlfn.DAYS(About!$A$3,'Core Indicators'!GG172)</f>
        <v>82</v>
      </c>
      <c r="N172" s="241">
        <f>_xlfn.DAYS(About!$A$3,'Core Indicators'!GO172)</f>
        <v>82</v>
      </c>
      <c r="O172" s="241">
        <f>_xlfn.DAYS(About!$A$3,'Core Indicators'!GW172)</f>
        <v>82</v>
      </c>
      <c r="P172" s="241">
        <f>_xlfn.DAYS(About!$A$3,'Core Indicators'!HE172)</f>
        <v>82</v>
      </c>
      <c r="Q172" s="241">
        <f>_xlfn.DAYS(About!$A$3,'Core Indicators'!HM172)</f>
        <v>82</v>
      </c>
      <c r="R172" s="241">
        <f>_xlfn.DAYS(About!$A$3,'Core Indicators'!HU172)</f>
        <v>82</v>
      </c>
      <c r="S172" s="241">
        <f>_xlfn.DAYS(About!$A$3,'Core Indicators'!IC172)</f>
        <v>82</v>
      </c>
      <c r="T172" s="241">
        <f>_xlfn.DAYS(About!$A$3,'Core Indicators'!IK172)</f>
        <v>82</v>
      </c>
      <c r="U172" s="241">
        <f>_xlfn.DAYS(About!$A$3,'Core Indicators'!IS172)</f>
        <v>82</v>
      </c>
      <c r="V172" s="241">
        <f t="shared" si="5"/>
        <v>11.8</v>
      </c>
    </row>
    <row r="173" spans="1:24" x14ac:dyDescent="0.35">
      <c r="A173" s="240" t="str">
        <f>Lists!C:C</f>
        <v>ZMB002</v>
      </c>
      <c r="B173" s="241">
        <f>_xlfn.DAYS(About!$A$3,'Core Indicators'!U173)</f>
        <v>7</v>
      </c>
      <c r="C173" s="241">
        <f>_xlfn.DAYS(About!$A$3,'Core Indicators'!AC173)</f>
        <v>7</v>
      </c>
      <c r="D173" s="241">
        <f>_xlfn.DAYS(About!$A$3,'Core Indicators'!AK173)</f>
        <v>7</v>
      </c>
      <c r="E173" s="241">
        <f>_xlfn.DAYS(About!$A$3,'Core Indicators'!AS173)</f>
        <v>7</v>
      </c>
      <c r="F173" s="241">
        <f>_xlfn.DAYS(About!$A$3,'Core Indicators'!BQ173)</f>
        <v>7</v>
      </c>
      <c r="G173" s="241">
        <f>_xlfn.DAYS(About!$A$3,'Core Indicators'!DM173)</f>
        <v>7</v>
      </c>
      <c r="H173" s="241">
        <f>_xlfn.DAYS(About!$A$3,'Core Indicators'!DU173)</f>
        <v>7</v>
      </c>
      <c r="I173" s="241">
        <f>_xlfn.DAYS(About!$A$3,'Core Indicators'!EC173)</f>
        <v>7</v>
      </c>
      <c r="J173" s="241">
        <f>_xlfn.DAYS(About!$A$3,'Core Indicators'!EK173)</f>
        <v>7</v>
      </c>
      <c r="K173" s="241">
        <f>_xlfn.DAYS(About!$A$3,'Core Indicators'!ES173)</f>
        <v>7</v>
      </c>
      <c r="L173" s="241">
        <f>_xlfn.DAYS(About!$A$3,'Core Indicators'!FI173)</f>
        <v>1084</v>
      </c>
      <c r="M173" s="241">
        <f>_xlfn.DAYS(About!$A$3,'Core Indicators'!GG173)</f>
        <v>80</v>
      </c>
      <c r="N173" s="241">
        <f>_xlfn.DAYS(About!$A$3,'Core Indicators'!GO173)</f>
        <v>80</v>
      </c>
      <c r="O173" s="241">
        <f>_xlfn.DAYS(About!$A$3,'Core Indicators'!GW173)</f>
        <v>80</v>
      </c>
      <c r="P173" s="241">
        <f>_xlfn.DAYS(About!$A$3,'Core Indicators'!HE173)</f>
        <v>80</v>
      </c>
      <c r="Q173" s="241">
        <f>_xlfn.DAYS(About!$A$3,'Core Indicators'!HM173)</f>
        <v>80</v>
      </c>
      <c r="R173" s="241">
        <f>_xlfn.DAYS(About!$A$3,'Core Indicators'!HU173)</f>
        <v>80</v>
      </c>
      <c r="S173" s="241">
        <f>_xlfn.DAYS(About!$A$3,'Core Indicators'!IC173)</f>
        <v>80</v>
      </c>
      <c r="T173" s="241">
        <f>_xlfn.DAYS(About!$A$3,'Core Indicators'!IK173)</f>
        <v>80</v>
      </c>
      <c r="U173" s="241">
        <f>_xlfn.DAYS(About!$A$3,'Core Indicators'!IS173)</f>
        <v>80</v>
      </c>
      <c r="V173" s="241">
        <f t="shared" si="5"/>
        <v>122</v>
      </c>
    </row>
    <row r="174" spans="1:24" x14ac:dyDescent="0.35">
      <c r="A174" s="240" t="str">
        <f>Lists!C:C</f>
        <v>ZWE001</v>
      </c>
      <c r="B174" s="241">
        <f>_xlfn.DAYS(About!$A$3,'Core Indicators'!U174)</f>
        <v>7</v>
      </c>
      <c r="C174" s="241">
        <f>_xlfn.DAYS(About!$A$3,'Core Indicators'!AC174)</f>
        <v>7</v>
      </c>
      <c r="D174" s="241">
        <f>_xlfn.DAYS(About!$A$3,'Core Indicators'!AK174)</f>
        <v>7</v>
      </c>
      <c r="E174" s="241">
        <f>_xlfn.DAYS(About!$A$3,'Core Indicators'!AS174)</f>
        <v>7</v>
      </c>
      <c r="F174" s="241">
        <f>_xlfn.DAYS(About!$A$3,'Core Indicators'!BQ174)</f>
        <v>7</v>
      </c>
      <c r="G174" s="241">
        <f>_xlfn.DAYS(About!$A$3,'Core Indicators'!DM174)</f>
        <v>7</v>
      </c>
      <c r="H174" s="241">
        <f>_xlfn.DAYS(About!$A$3,'Core Indicators'!DU174)</f>
        <v>7</v>
      </c>
      <c r="I174" s="241">
        <f>_xlfn.DAYS(About!$A$3,'Core Indicators'!EC174)</f>
        <v>7</v>
      </c>
      <c r="J174" s="241">
        <f>_xlfn.DAYS(About!$A$3,'Core Indicators'!EK174)</f>
        <v>7</v>
      </c>
      <c r="K174" s="241">
        <f>_xlfn.DAYS(About!$A$3,'Core Indicators'!ES174)</f>
        <v>7</v>
      </c>
      <c r="L174" s="241">
        <f>_xlfn.DAYS(About!$A$3,'Core Indicators'!FI174)</f>
        <v>875</v>
      </c>
      <c r="M174" s="241">
        <f>_xlfn.DAYS(About!$A$3,'Core Indicators'!GG174)</f>
        <v>79</v>
      </c>
      <c r="N174" s="241">
        <f>_xlfn.DAYS(About!$A$3,'Core Indicators'!GO174)</f>
        <v>79</v>
      </c>
      <c r="O174" s="241">
        <f>_xlfn.DAYS(About!$A$3,'Core Indicators'!GW174)</f>
        <v>79</v>
      </c>
      <c r="P174" s="241">
        <f>_xlfn.DAYS(About!$A$3,'Core Indicators'!HE174)</f>
        <v>79</v>
      </c>
      <c r="Q174" s="241">
        <f>_xlfn.DAYS(About!$A$3,'Core Indicators'!HM174)</f>
        <v>79</v>
      </c>
      <c r="R174" s="241">
        <f>_xlfn.DAYS(About!$A$3,'Core Indicators'!HU174)</f>
        <v>79</v>
      </c>
      <c r="S174" s="241">
        <f>_xlfn.DAYS(About!$A$3,'Core Indicators'!IC174)</f>
        <v>79</v>
      </c>
      <c r="T174" s="241">
        <f>_xlfn.DAYS(About!$A$3,'Core Indicators'!IK174)</f>
        <v>79</v>
      </c>
      <c r="U174" s="241">
        <f>_xlfn.DAYS(About!$A$3,'Core Indicators'!IS174)</f>
        <v>79</v>
      </c>
      <c r="V174" s="241">
        <f t="shared" si="5"/>
        <v>101</v>
      </c>
    </row>
    <row r="176" spans="1:24" x14ac:dyDescent="0.35">
      <c r="W176" t="s">
        <v>10013</v>
      </c>
      <c r="X176">
        <f>MIN(V3:V300)</f>
        <v>5</v>
      </c>
    </row>
    <row r="177" spans="23:24" x14ac:dyDescent="0.35">
      <c r="W177" t="s">
        <v>10012</v>
      </c>
      <c r="X177">
        <f>MAX(V3:V300)</f>
        <v>683.9</v>
      </c>
    </row>
  </sheetData>
  <mergeCells count="1">
    <mergeCell ref="A1:V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J44"/>
  <sheetViews>
    <sheetView workbookViewId="0">
      <selection sqref="A1:J1"/>
    </sheetView>
  </sheetViews>
  <sheetFormatPr defaultColWidth="9.453125" defaultRowHeight="14.5" x14ac:dyDescent="0.35"/>
  <cols>
    <col min="1" max="1" width="16.54296875" style="36" customWidth="1"/>
    <col min="2" max="2" width="18.453125" style="36" customWidth="1"/>
    <col min="3" max="3" width="17.453125" style="36" customWidth="1"/>
    <col min="4" max="4" width="25.54296875" style="36" customWidth="1"/>
    <col min="5" max="5" width="57.453125" style="36" customWidth="1"/>
    <col min="6" max="6" width="74.453125" style="36" customWidth="1"/>
    <col min="7" max="7" width="32.453125" style="36" hidden="1" customWidth="1"/>
    <col min="8" max="9" width="33.453125" style="36" customWidth="1"/>
    <col min="10" max="10" width="64.453125" style="36" customWidth="1"/>
    <col min="11" max="11" width="9.453125" style="36" customWidth="1"/>
    <col min="12" max="16384" width="9.453125" style="36"/>
  </cols>
  <sheetData>
    <row r="1" spans="1:10" s="1" customFormat="1" ht="15" customHeight="1" x14ac:dyDescent="0.45">
      <c r="A1" s="293"/>
      <c r="B1" s="318"/>
      <c r="C1" s="318"/>
      <c r="D1" s="318"/>
      <c r="E1" s="318"/>
      <c r="F1" s="318"/>
      <c r="G1" s="318"/>
      <c r="H1" s="318"/>
      <c r="I1" s="318"/>
      <c r="J1" s="318"/>
    </row>
    <row r="2" spans="1:10" ht="15" customHeight="1" thickBot="1" x14ac:dyDescent="0.4">
      <c r="A2" s="125" t="s">
        <v>10469</v>
      </c>
      <c r="B2" s="125" t="s">
        <v>10470</v>
      </c>
      <c r="C2" s="125" t="s">
        <v>10471</v>
      </c>
      <c r="D2" s="125" t="s">
        <v>10472</v>
      </c>
      <c r="E2" s="125" t="s">
        <v>10473</v>
      </c>
      <c r="F2" s="125" t="s">
        <v>10474</v>
      </c>
      <c r="G2" s="125" t="s">
        <v>10475</v>
      </c>
      <c r="H2" s="125" t="s">
        <v>10476</v>
      </c>
      <c r="I2" s="125" t="s">
        <v>10477</v>
      </c>
      <c r="J2" s="125" t="s">
        <v>10478</v>
      </c>
    </row>
    <row r="3" spans="1:10" ht="66" customHeight="1" x14ac:dyDescent="0.35">
      <c r="A3" s="121" t="s">
        <v>10479</v>
      </c>
      <c r="B3" s="37" t="s">
        <v>9977</v>
      </c>
      <c r="C3" s="37" t="s">
        <v>9996</v>
      </c>
      <c r="D3" s="37" t="s">
        <v>10467</v>
      </c>
      <c r="E3" s="37" t="s">
        <v>10480</v>
      </c>
      <c r="F3" s="37" t="s">
        <v>10481</v>
      </c>
      <c r="G3" s="37"/>
      <c r="H3" s="37" t="s">
        <v>10482</v>
      </c>
      <c r="I3" s="37"/>
      <c r="J3" s="126"/>
    </row>
    <row r="4" spans="1:10" ht="66" customHeight="1" x14ac:dyDescent="0.35">
      <c r="A4" s="121" t="s">
        <v>10479</v>
      </c>
      <c r="B4" s="37" t="s">
        <v>9977</v>
      </c>
      <c r="C4" s="37" t="s">
        <v>9996</v>
      </c>
      <c r="D4" s="37" t="s">
        <v>10483</v>
      </c>
      <c r="E4" s="126" t="s">
        <v>10484</v>
      </c>
      <c r="F4" s="37" t="s">
        <v>10481</v>
      </c>
      <c r="G4" s="37"/>
      <c r="H4" s="37" t="s">
        <v>10482</v>
      </c>
      <c r="I4" s="37"/>
      <c r="J4" s="126"/>
    </row>
    <row r="5" spans="1:10" ht="66" customHeight="1" x14ac:dyDescent="0.35">
      <c r="A5" s="121" t="s">
        <v>10479</v>
      </c>
      <c r="B5" s="37" t="s">
        <v>9977</v>
      </c>
      <c r="C5" s="37" t="s">
        <v>10000</v>
      </c>
      <c r="D5" s="126" t="s">
        <v>10087</v>
      </c>
      <c r="E5" s="126" t="s">
        <v>10485</v>
      </c>
      <c r="F5" s="37" t="s">
        <v>10481</v>
      </c>
      <c r="G5" s="37"/>
      <c r="H5" s="37" t="s">
        <v>10486</v>
      </c>
      <c r="I5" s="37"/>
      <c r="J5" s="126"/>
    </row>
    <row r="6" spans="1:10" ht="66" customHeight="1" x14ac:dyDescent="0.35">
      <c r="A6" s="121" t="s">
        <v>10479</v>
      </c>
      <c r="B6" s="37" t="s">
        <v>9977</v>
      </c>
      <c r="C6" s="37" t="s">
        <v>10000</v>
      </c>
      <c r="D6" s="126" t="s">
        <v>10487</v>
      </c>
      <c r="E6" s="126" t="s">
        <v>10488</v>
      </c>
      <c r="F6" s="37" t="s">
        <v>10481</v>
      </c>
      <c r="G6" s="37"/>
      <c r="H6" s="37" t="s">
        <v>10486</v>
      </c>
      <c r="I6" s="37"/>
      <c r="J6" s="126"/>
    </row>
    <row r="7" spans="1:10" ht="66" customHeight="1" x14ac:dyDescent="0.35">
      <c r="A7" s="121" t="s">
        <v>10479</v>
      </c>
      <c r="B7" s="126" t="s">
        <v>10489</v>
      </c>
      <c r="C7" s="126" t="s">
        <v>967</v>
      </c>
      <c r="D7" s="126" t="s">
        <v>967</v>
      </c>
      <c r="E7" s="126" t="s">
        <v>10088</v>
      </c>
      <c r="F7" s="37" t="s">
        <v>10481</v>
      </c>
      <c r="G7" s="37"/>
      <c r="H7" s="37" t="s">
        <v>10490</v>
      </c>
      <c r="I7" s="37"/>
      <c r="J7" s="126"/>
    </row>
    <row r="8" spans="1:10" ht="66" customHeight="1" x14ac:dyDescent="0.35">
      <c r="A8" s="121" t="s">
        <v>10479</v>
      </c>
      <c r="B8" s="126" t="s">
        <v>10489</v>
      </c>
      <c r="C8" s="126" t="s">
        <v>967</v>
      </c>
      <c r="D8" s="126" t="s">
        <v>10491</v>
      </c>
      <c r="E8" s="126" t="s">
        <v>10492</v>
      </c>
      <c r="F8" s="37" t="s">
        <v>10481</v>
      </c>
      <c r="G8" s="37"/>
      <c r="H8" s="37" t="s">
        <v>10490</v>
      </c>
      <c r="I8" s="37"/>
      <c r="J8" s="126"/>
    </row>
    <row r="9" spans="1:10" ht="66" customHeight="1" x14ac:dyDescent="0.35">
      <c r="A9" s="121" t="s">
        <v>10479</v>
      </c>
      <c r="B9" s="126" t="s">
        <v>10489</v>
      </c>
      <c r="C9" s="126" t="s">
        <v>10011</v>
      </c>
      <c r="D9" s="126" t="s">
        <v>568</v>
      </c>
      <c r="E9" s="126" t="s">
        <v>10089</v>
      </c>
      <c r="F9" s="37" t="s">
        <v>10481</v>
      </c>
      <c r="G9" s="37"/>
      <c r="H9" s="37" t="s">
        <v>10493</v>
      </c>
      <c r="I9" s="37"/>
      <c r="J9" s="126"/>
    </row>
    <row r="10" spans="1:10" ht="66" customHeight="1" x14ac:dyDescent="0.35">
      <c r="A10" s="121" t="s">
        <v>10479</v>
      </c>
      <c r="B10" s="126" t="s">
        <v>10489</v>
      </c>
      <c r="C10" s="126" t="s">
        <v>10011</v>
      </c>
      <c r="D10" s="126" t="s">
        <v>10494</v>
      </c>
      <c r="E10" s="126" t="s">
        <v>10005</v>
      </c>
      <c r="F10" s="37" t="s">
        <v>10481</v>
      </c>
      <c r="G10" s="37"/>
      <c r="H10" s="37" t="s">
        <v>10493</v>
      </c>
      <c r="I10" s="37"/>
      <c r="J10" s="126"/>
    </row>
    <row r="11" spans="1:10" ht="26.4" hidden="1" customHeight="1" x14ac:dyDescent="0.35">
      <c r="A11" s="121" t="s">
        <v>10479</v>
      </c>
      <c r="B11" s="126" t="s">
        <v>10489</v>
      </c>
      <c r="C11" s="126" t="s">
        <v>10011</v>
      </c>
      <c r="D11" s="126" t="s">
        <v>10495</v>
      </c>
      <c r="E11" s="126" t="s">
        <v>10496</v>
      </c>
      <c r="F11" s="126"/>
      <c r="G11" s="37"/>
      <c r="H11" s="37" t="s">
        <v>10497</v>
      </c>
      <c r="I11" s="37"/>
      <c r="J11" s="126"/>
    </row>
    <row r="12" spans="1:10" ht="66" customHeight="1" x14ac:dyDescent="0.35">
      <c r="A12" s="121" t="s">
        <v>10479</v>
      </c>
      <c r="B12" s="126" t="s">
        <v>10489</v>
      </c>
      <c r="C12" s="126" t="s">
        <v>10011</v>
      </c>
      <c r="D12" s="126" t="s">
        <v>10498</v>
      </c>
      <c r="E12" s="126" t="s">
        <v>10092</v>
      </c>
      <c r="F12" s="37" t="s">
        <v>10481</v>
      </c>
      <c r="G12" s="37"/>
      <c r="H12" s="37" t="s">
        <v>10497</v>
      </c>
      <c r="I12" s="37"/>
      <c r="J12" s="126"/>
    </row>
    <row r="13" spans="1:10" ht="66" customHeight="1" x14ac:dyDescent="0.35">
      <c r="A13" s="121" t="s">
        <v>10479</v>
      </c>
      <c r="B13" s="126" t="s">
        <v>10489</v>
      </c>
      <c r="C13" s="126" t="s">
        <v>10011</v>
      </c>
      <c r="D13" s="126" t="s">
        <v>10009</v>
      </c>
      <c r="E13" s="126" t="s">
        <v>10499</v>
      </c>
      <c r="F13" s="37" t="s">
        <v>10481</v>
      </c>
      <c r="G13" s="37"/>
      <c r="H13" s="37" t="s">
        <v>10497</v>
      </c>
      <c r="I13" s="37"/>
      <c r="J13" s="126"/>
    </row>
    <row r="14" spans="1:10" ht="26.4" hidden="1" customHeight="1" x14ac:dyDescent="0.35">
      <c r="A14" s="121" t="s">
        <v>10479</v>
      </c>
      <c r="B14" s="126" t="s">
        <v>10500</v>
      </c>
      <c r="C14" s="126" t="s">
        <v>10501</v>
      </c>
      <c r="D14" s="126" t="s">
        <v>10093</v>
      </c>
      <c r="E14" s="126" t="s">
        <v>10502</v>
      </c>
      <c r="F14" s="126"/>
      <c r="G14" s="37"/>
      <c r="H14" s="37" t="s">
        <v>10503</v>
      </c>
      <c r="I14" s="37"/>
      <c r="J14" s="126"/>
    </row>
    <row r="15" spans="1:10" ht="26.4" hidden="1" customHeight="1" x14ac:dyDescent="0.35">
      <c r="A15" s="121" t="s">
        <v>10479</v>
      </c>
      <c r="B15" s="126" t="s">
        <v>10500</v>
      </c>
      <c r="C15" s="126" t="s">
        <v>10501</v>
      </c>
      <c r="D15" s="126" t="s">
        <v>10094</v>
      </c>
      <c r="E15" s="126" t="s">
        <v>10504</v>
      </c>
      <c r="F15" s="126"/>
      <c r="G15" s="37"/>
      <c r="H15" s="37" t="s">
        <v>10503</v>
      </c>
      <c r="I15" s="37"/>
      <c r="J15" s="126"/>
    </row>
    <row r="16" spans="1:10" ht="26.4" hidden="1" customHeight="1" x14ac:dyDescent="0.35">
      <c r="A16" s="121" t="s">
        <v>10479</v>
      </c>
      <c r="B16" s="126" t="s">
        <v>10500</v>
      </c>
      <c r="C16" s="126" t="s">
        <v>10505</v>
      </c>
      <c r="D16" s="126" t="s">
        <v>10506</v>
      </c>
      <c r="E16" s="126" t="s">
        <v>10507</v>
      </c>
      <c r="F16" s="126"/>
      <c r="G16" s="37"/>
      <c r="H16" s="37"/>
      <c r="I16" s="37"/>
      <c r="J16" s="126"/>
    </row>
    <row r="17" spans="1:10" ht="26.4" customHeight="1" x14ac:dyDescent="0.35">
      <c r="A17" s="127" t="s">
        <v>9979</v>
      </c>
      <c r="B17" s="126" t="s">
        <v>4012</v>
      </c>
      <c r="C17" s="126"/>
      <c r="D17" s="126" t="s">
        <v>10508</v>
      </c>
      <c r="E17" s="126"/>
      <c r="F17" s="126" t="s">
        <v>10509</v>
      </c>
      <c r="G17" s="126"/>
      <c r="H17" s="126" t="s">
        <v>10510</v>
      </c>
      <c r="I17" s="126"/>
      <c r="J17" s="126"/>
    </row>
    <row r="18" spans="1:10" ht="52.75" customHeight="1" x14ac:dyDescent="0.35">
      <c r="A18" s="127" t="s">
        <v>9979</v>
      </c>
      <c r="B18" s="126" t="s">
        <v>9980</v>
      </c>
      <c r="C18" s="126" t="s">
        <v>10511</v>
      </c>
      <c r="D18" s="126" t="s">
        <v>10020</v>
      </c>
      <c r="E18" s="126" t="s">
        <v>10512</v>
      </c>
      <c r="F18" s="126" t="s">
        <v>10509</v>
      </c>
      <c r="G18" s="126"/>
      <c r="H18" s="126" t="s">
        <v>10510</v>
      </c>
      <c r="I18" s="126"/>
      <c r="J18" s="126"/>
    </row>
    <row r="19" spans="1:10" ht="79.25" customHeight="1" x14ac:dyDescent="0.35">
      <c r="A19" s="127" t="s">
        <v>9979</v>
      </c>
      <c r="B19" s="126" t="s">
        <v>9980</v>
      </c>
      <c r="C19" s="126" t="s">
        <v>10513</v>
      </c>
      <c r="D19" s="126" t="s">
        <v>10021</v>
      </c>
      <c r="E19" s="126" t="s">
        <v>10514</v>
      </c>
      <c r="F19" s="126" t="s">
        <v>10509</v>
      </c>
      <c r="G19" s="126"/>
      <c r="H19" s="126" t="s">
        <v>10510</v>
      </c>
      <c r="I19" s="126"/>
      <c r="J19" s="126"/>
    </row>
    <row r="20" spans="1:10" ht="132" customHeight="1" x14ac:dyDescent="0.35">
      <c r="A20" s="127" t="s">
        <v>9979</v>
      </c>
      <c r="B20" s="126" t="s">
        <v>9980</v>
      </c>
      <c r="C20" s="126" t="s">
        <v>10515</v>
      </c>
      <c r="D20" s="126" t="s">
        <v>10022</v>
      </c>
      <c r="E20" s="126" t="s">
        <v>10516</v>
      </c>
      <c r="F20" s="126" t="s">
        <v>10509</v>
      </c>
      <c r="G20" s="126"/>
      <c r="H20" s="126" t="s">
        <v>10510</v>
      </c>
      <c r="I20" s="126"/>
      <c r="J20" s="126"/>
    </row>
    <row r="21" spans="1:10" ht="118.75" customHeight="1" x14ac:dyDescent="0.35">
      <c r="A21" s="127" t="s">
        <v>9979</v>
      </c>
      <c r="B21" s="126" t="s">
        <v>9980</v>
      </c>
      <c r="C21" s="126" t="s">
        <v>10517</v>
      </c>
      <c r="D21" s="126" t="s">
        <v>10023</v>
      </c>
      <c r="E21" s="126" t="s">
        <v>10518</v>
      </c>
      <c r="F21" s="126" t="s">
        <v>10509</v>
      </c>
      <c r="G21" s="126"/>
      <c r="H21" s="126" t="s">
        <v>10510</v>
      </c>
      <c r="I21" s="126"/>
      <c r="J21" s="126"/>
    </row>
    <row r="22" spans="1:10" ht="92.4" customHeight="1" x14ac:dyDescent="0.35">
      <c r="A22" s="127" t="s">
        <v>9979</v>
      </c>
      <c r="B22" s="126" t="s">
        <v>9980</v>
      </c>
      <c r="C22" s="126" t="s">
        <v>10519</v>
      </c>
      <c r="D22" s="126" t="s">
        <v>10024</v>
      </c>
      <c r="E22" s="126" t="s">
        <v>10520</v>
      </c>
      <c r="F22" s="126" t="s">
        <v>10509</v>
      </c>
      <c r="G22" s="126"/>
      <c r="H22" s="126" t="s">
        <v>10510</v>
      </c>
      <c r="I22" s="126"/>
      <c r="J22" s="126"/>
    </row>
    <row r="23" spans="1:10" ht="105.65" customHeight="1" x14ac:dyDescent="0.35">
      <c r="A23" s="128" t="s">
        <v>9981</v>
      </c>
      <c r="B23" s="126" t="s">
        <v>9982</v>
      </c>
      <c r="C23" s="126" t="s">
        <v>10521</v>
      </c>
      <c r="D23" s="126" t="s">
        <v>10030</v>
      </c>
      <c r="E23" s="126" t="s">
        <v>10522</v>
      </c>
      <c r="F23" s="126"/>
      <c r="G23" s="126"/>
      <c r="H23" s="126" t="s">
        <v>10523</v>
      </c>
      <c r="I23" s="126" t="s">
        <v>10524</v>
      </c>
      <c r="J23" s="126" t="s">
        <v>10525</v>
      </c>
    </row>
    <row r="24" spans="1:10" ht="92.4" customHeight="1" x14ac:dyDescent="0.35">
      <c r="A24" s="128" t="s">
        <v>9981</v>
      </c>
      <c r="B24" s="126" t="s">
        <v>9982</v>
      </c>
      <c r="C24" s="126" t="s">
        <v>10521</v>
      </c>
      <c r="D24" s="126" t="s">
        <v>10526</v>
      </c>
      <c r="E24" s="126" t="s">
        <v>10527</v>
      </c>
      <c r="F24" s="126"/>
      <c r="G24" s="126"/>
      <c r="H24" s="126" t="s">
        <v>10528</v>
      </c>
      <c r="I24" s="126" t="s">
        <v>10529</v>
      </c>
      <c r="J24" s="129" t="s">
        <v>10530</v>
      </c>
    </row>
    <row r="25" spans="1:10" ht="79.25" customHeight="1" x14ac:dyDescent="0.35">
      <c r="A25" s="128" t="s">
        <v>9981</v>
      </c>
      <c r="B25" s="126" t="s">
        <v>9982</v>
      </c>
      <c r="C25" s="126" t="s">
        <v>10531</v>
      </c>
      <c r="D25" s="126" t="s">
        <v>10115</v>
      </c>
      <c r="E25" s="126" t="s">
        <v>10532</v>
      </c>
      <c r="F25" s="126"/>
      <c r="G25" s="126"/>
      <c r="H25" s="126" t="s">
        <v>10533</v>
      </c>
      <c r="I25" s="126" t="s">
        <v>10534</v>
      </c>
      <c r="J25" s="126" t="s">
        <v>10535</v>
      </c>
    </row>
    <row r="26" spans="1:10" ht="105.65" customHeight="1" x14ac:dyDescent="0.35">
      <c r="A26" s="128" t="s">
        <v>9981</v>
      </c>
      <c r="B26" s="126" t="s">
        <v>9982</v>
      </c>
      <c r="C26" s="126" t="s">
        <v>10531</v>
      </c>
      <c r="D26" s="126" t="s">
        <v>10026</v>
      </c>
      <c r="E26" s="126" t="s">
        <v>10536</v>
      </c>
      <c r="F26" s="126"/>
      <c r="G26" s="126"/>
      <c r="H26" s="126" t="s">
        <v>10537</v>
      </c>
      <c r="I26" s="126"/>
      <c r="J26" s="126" t="s">
        <v>10538</v>
      </c>
    </row>
    <row r="27" spans="1:10" ht="79.25" customHeight="1" x14ac:dyDescent="0.35">
      <c r="A27" s="128" t="s">
        <v>9981</v>
      </c>
      <c r="B27" s="126" t="s">
        <v>9982</v>
      </c>
      <c r="C27" s="126" t="s">
        <v>10539</v>
      </c>
      <c r="D27" s="126" t="s">
        <v>10116</v>
      </c>
      <c r="E27" s="126" t="s">
        <v>10540</v>
      </c>
      <c r="F27" s="126" t="s">
        <v>10541</v>
      </c>
      <c r="G27" s="126"/>
      <c r="H27" s="126" t="s">
        <v>10542</v>
      </c>
      <c r="I27" s="126"/>
      <c r="J27" s="126" t="s">
        <v>10543</v>
      </c>
    </row>
    <row r="28" spans="1:10" ht="66" customHeight="1" x14ac:dyDescent="0.35">
      <c r="A28" s="128" t="s">
        <v>9981</v>
      </c>
      <c r="B28" s="126" t="s">
        <v>9982</v>
      </c>
      <c r="C28" s="126" t="s">
        <v>10539</v>
      </c>
      <c r="D28" s="126" t="s">
        <v>10032</v>
      </c>
      <c r="E28" s="126" t="s">
        <v>10544</v>
      </c>
      <c r="F28" s="126" t="s">
        <v>10545</v>
      </c>
      <c r="G28" s="126"/>
      <c r="H28" s="126" t="s">
        <v>10546</v>
      </c>
      <c r="I28" s="126"/>
      <c r="J28" s="126" t="s">
        <v>10547</v>
      </c>
    </row>
    <row r="29" spans="1:10" ht="39.65" customHeight="1" x14ac:dyDescent="0.35">
      <c r="A29" s="128" t="s">
        <v>9981</v>
      </c>
      <c r="B29" s="126" t="s">
        <v>9982</v>
      </c>
      <c r="C29" s="126" t="s">
        <v>10037</v>
      </c>
      <c r="D29" s="126" t="s">
        <v>10548</v>
      </c>
      <c r="E29" s="126" t="s">
        <v>10549</v>
      </c>
      <c r="F29" s="126"/>
      <c r="G29" s="126"/>
      <c r="H29" s="126" t="s">
        <v>10550</v>
      </c>
      <c r="I29" s="126" t="s">
        <v>10551</v>
      </c>
      <c r="J29" s="126" t="s">
        <v>10552</v>
      </c>
    </row>
    <row r="30" spans="1:10" ht="26.4" customHeight="1" x14ac:dyDescent="0.35">
      <c r="A30" s="128" t="s">
        <v>9981</v>
      </c>
      <c r="B30" s="126" t="s">
        <v>9982</v>
      </c>
      <c r="C30" s="126" t="s">
        <v>10037</v>
      </c>
      <c r="D30" s="126" t="s">
        <v>10553</v>
      </c>
      <c r="E30" s="126" t="s">
        <v>10554</v>
      </c>
      <c r="F30" s="126"/>
      <c r="G30" s="126"/>
      <c r="H30" s="126" t="s">
        <v>10555</v>
      </c>
      <c r="I30" s="126"/>
      <c r="J30" s="126"/>
    </row>
    <row r="31" spans="1:10" ht="66" customHeight="1" x14ac:dyDescent="0.35">
      <c r="A31" s="128" t="s">
        <v>9981</v>
      </c>
      <c r="B31" s="126" t="s">
        <v>9982</v>
      </c>
      <c r="C31" s="126" t="s">
        <v>10042</v>
      </c>
      <c r="D31" s="126" t="s">
        <v>10556</v>
      </c>
      <c r="E31" s="126" t="s">
        <v>10557</v>
      </c>
      <c r="F31" s="126"/>
      <c r="G31" s="126"/>
      <c r="H31" s="126" t="s">
        <v>10558</v>
      </c>
      <c r="I31" s="126"/>
      <c r="J31" s="126" t="s">
        <v>10559</v>
      </c>
    </row>
    <row r="32" spans="1:10" ht="105.65" customHeight="1" x14ac:dyDescent="0.35">
      <c r="A32" s="128" t="s">
        <v>9981</v>
      </c>
      <c r="B32" s="126" t="s">
        <v>9982</v>
      </c>
      <c r="C32" s="126" t="s">
        <v>10042</v>
      </c>
      <c r="D32" s="126" t="s">
        <v>10560</v>
      </c>
      <c r="E32" s="126" t="s">
        <v>10536</v>
      </c>
      <c r="F32" s="126"/>
      <c r="G32" s="126"/>
      <c r="H32" s="126" t="s">
        <v>10537</v>
      </c>
      <c r="I32" s="126"/>
      <c r="J32" s="126" t="s">
        <v>10538</v>
      </c>
    </row>
    <row r="33" spans="1:10" ht="52.75" customHeight="1" x14ac:dyDescent="0.35">
      <c r="A33" s="128" t="s">
        <v>9981</v>
      </c>
      <c r="B33" s="126" t="s">
        <v>9982</v>
      </c>
      <c r="C33" s="126" t="s">
        <v>10042</v>
      </c>
      <c r="D33" s="126" t="s">
        <v>10119</v>
      </c>
      <c r="E33" s="126" t="s">
        <v>10561</v>
      </c>
      <c r="F33" s="126"/>
      <c r="G33" s="126"/>
      <c r="H33" s="126" t="s">
        <v>10562</v>
      </c>
      <c r="I33" s="126"/>
      <c r="J33" s="126" t="s">
        <v>10563</v>
      </c>
    </row>
    <row r="34" spans="1:10" ht="52.75" customHeight="1" x14ac:dyDescent="0.35">
      <c r="A34" s="128" t="s">
        <v>9981</v>
      </c>
      <c r="B34" s="126" t="s">
        <v>9982</v>
      </c>
      <c r="C34" s="126" t="s">
        <v>10042</v>
      </c>
      <c r="D34" s="126" t="s">
        <v>10564</v>
      </c>
      <c r="E34" s="126" t="s">
        <v>10565</v>
      </c>
      <c r="F34" s="126" t="s">
        <v>10566</v>
      </c>
      <c r="G34" s="126"/>
      <c r="H34" s="126" t="s">
        <v>10567</v>
      </c>
      <c r="I34" s="126"/>
      <c r="J34" s="126" t="s">
        <v>10568</v>
      </c>
    </row>
    <row r="35" spans="1:10" ht="52.75" customHeight="1" x14ac:dyDescent="0.35">
      <c r="A35" s="128" t="s">
        <v>9981</v>
      </c>
      <c r="B35" s="126" t="s">
        <v>9983</v>
      </c>
      <c r="C35" s="126" t="s">
        <v>10044</v>
      </c>
      <c r="D35" s="126" t="s">
        <v>10569</v>
      </c>
      <c r="E35" s="126" t="s">
        <v>10570</v>
      </c>
      <c r="F35" s="126" t="s">
        <v>10571</v>
      </c>
      <c r="G35" s="126"/>
      <c r="H35" s="126" t="s">
        <v>10572</v>
      </c>
      <c r="I35" s="126"/>
      <c r="J35" s="126" t="s">
        <v>10573</v>
      </c>
    </row>
    <row r="36" spans="1:10" ht="92.4" customHeight="1" x14ac:dyDescent="0.35">
      <c r="A36" s="128" t="s">
        <v>9981</v>
      </c>
      <c r="B36" s="126" t="s">
        <v>9983</v>
      </c>
      <c r="C36" s="126" t="s">
        <v>10049</v>
      </c>
      <c r="D36" s="126" t="s">
        <v>2234</v>
      </c>
      <c r="E36" s="126" t="s">
        <v>10574</v>
      </c>
      <c r="F36" s="126"/>
      <c r="G36" s="126"/>
      <c r="H36" s="126" t="s">
        <v>10573</v>
      </c>
      <c r="I36" s="126" t="s">
        <v>10575</v>
      </c>
      <c r="J36" s="126" t="s">
        <v>10576</v>
      </c>
    </row>
    <row r="37" spans="1:10" ht="79.25" customHeight="1" x14ac:dyDescent="0.35">
      <c r="A37" s="128" t="s">
        <v>9981</v>
      </c>
      <c r="B37" s="126" t="s">
        <v>9983</v>
      </c>
      <c r="C37" s="126" t="s">
        <v>10049</v>
      </c>
      <c r="D37" s="126" t="s">
        <v>2246</v>
      </c>
      <c r="E37" s="126" t="s">
        <v>10577</v>
      </c>
      <c r="F37" s="126"/>
      <c r="G37" s="126"/>
      <c r="H37" s="126" t="s">
        <v>10573</v>
      </c>
      <c r="I37" s="126" t="s">
        <v>10575</v>
      </c>
      <c r="J37" s="126" t="s">
        <v>10576</v>
      </c>
    </row>
    <row r="38" spans="1:10" ht="52.75" customHeight="1" x14ac:dyDescent="0.35">
      <c r="A38" s="128" t="s">
        <v>9981</v>
      </c>
      <c r="B38" s="126" t="s">
        <v>9983</v>
      </c>
      <c r="C38" s="126" t="s">
        <v>10049</v>
      </c>
      <c r="D38" s="126" t="s">
        <v>2236</v>
      </c>
      <c r="E38" s="126" t="s">
        <v>10578</v>
      </c>
      <c r="F38" s="126"/>
      <c r="G38" s="126"/>
      <c r="H38" s="126" t="s">
        <v>10573</v>
      </c>
      <c r="I38" s="126" t="s">
        <v>10575</v>
      </c>
      <c r="J38" s="126" t="s">
        <v>10576</v>
      </c>
    </row>
    <row r="39" spans="1:10" ht="66" customHeight="1" x14ac:dyDescent="0.35">
      <c r="A39" s="128" t="s">
        <v>9981</v>
      </c>
      <c r="B39" s="126" t="s">
        <v>9983</v>
      </c>
      <c r="C39" s="126" t="s">
        <v>10049</v>
      </c>
      <c r="D39" s="126" t="s">
        <v>2248</v>
      </c>
      <c r="E39" s="126" t="s">
        <v>10579</v>
      </c>
      <c r="F39" s="126"/>
      <c r="G39" s="126"/>
      <c r="H39" s="126" t="s">
        <v>10573</v>
      </c>
      <c r="I39" s="126" t="s">
        <v>10575</v>
      </c>
      <c r="J39" s="126" t="s">
        <v>10576</v>
      </c>
    </row>
    <row r="40" spans="1:10" ht="52.75" customHeight="1" x14ac:dyDescent="0.35">
      <c r="A40" s="128" t="s">
        <v>9981</v>
      </c>
      <c r="B40" s="126" t="s">
        <v>9983</v>
      </c>
      <c r="C40" s="126" t="s">
        <v>10049</v>
      </c>
      <c r="D40" s="126" t="s">
        <v>2231</v>
      </c>
      <c r="E40" s="126" t="s">
        <v>10580</v>
      </c>
      <c r="F40" s="126"/>
      <c r="G40" s="126"/>
      <c r="H40" s="126" t="s">
        <v>10573</v>
      </c>
      <c r="I40" s="126" t="s">
        <v>10575</v>
      </c>
      <c r="J40" s="126" t="s">
        <v>10576</v>
      </c>
    </row>
    <row r="41" spans="1:10" ht="79.25" customHeight="1" x14ac:dyDescent="0.35">
      <c r="A41" s="128" t="s">
        <v>9981</v>
      </c>
      <c r="B41" s="126" t="s">
        <v>9983</v>
      </c>
      <c r="C41" s="126" t="s">
        <v>10049</v>
      </c>
      <c r="D41" s="126" t="s">
        <v>2244</v>
      </c>
      <c r="E41" s="126" t="s">
        <v>10581</v>
      </c>
      <c r="F41" s="126"/>
      <c r="G41" s="126"/>
      <c r="H41" s="126" t="s">
        <v>10573</v>
      </c>
      <c r="I41" s="126" t="s">
        <v>10575</v>
      </c>
      <c r="J41" s="126" t="s">
        <v>10576</v>
      </c>
    </row>
    <row r="42" spans="1:10" ht="52.75" customHeight="1" x14ac:dyDescent="0.35">
      <c r="A42" s="128" t="s">
        <v>9981</v>
      </c>
      <c r="B42" s="126" t="s">
        <v>9983</v>
      </c>
      <c r="C42" s="126" t="s">
        <v>10049</v>
      </c>
      <c r="D42" s="126" t="s">
        <v>2238</v>
      </c>
      <c r="E42" s="126" t="s">
        <v>10582</v>
      </c>
      <c r="F42" s="126"/>
      <c r="G42" s="126"/>
      <c r="H42" s="126" t="s">
        <v>10573</v>
      </c>
      <c r="I42" s="126" t="s">
        <v>10575</v>
      </c>
      <c r="J42" s="126" t="s">
        <v>10576</v>
      </c>
    </row>
    <row r="43" spans="1:10" ht="39.65" customHeight="1" x14ac:dyDescent="0.35">
      <c r="A43" s="128" t="s">
        <v>9981</v>
      </c>
      <c r="B43" s="126" t="s">
        <v>9983</v>
      </c>
      <c r="C43" s="126" t="s">
        <v>10049</v>
      </c>
      <c r="D43" s="126" t="s">
        <v>10047</v>
      </c>
      <c r="E43" s="126" t="s">
        <v>10583</v>
      </c>
      <c r="F43" s="126"/>
      <c r="G43" s="126"/>
      <c r="H43" s="126" t="s">
        <v>10573</v>
      </c>
      <c r="I43" s="126" t="s">
        <v>10575</v>
      </c>
      <c r="J43" s="126" t="s">
        <v>10576</v>
      </c>
    </row>
    <row r="44" spans="1:10" ht="79.25" customHeight="1" x14ac:dyDescent="0.35">
      <c r="A44" s="128" t="s">
        <v>9981</v>
      </c>
      <c r="B44" s="126" t="s">
        <v>9983</v>
      </c>
      <c r="C44" s="126" t="s">
        <v>10049</v>
      </c>
      <c r="D44" s="126" t="s">
        <v>2240</v>
      </c>
      <c r="E44" s="126" t="s">
        <v>10584</v>
      </c>
      <c r="F44" s="126"/>
      <c r="G44" s="126"/>
      <c r="H44" s="126" t="s">
        <v>10573</v>
      </c>
      <c r="I44" s="126" t="s">
        <v>10575</v>
      </c>
      <c r="J44" s="126" t="s">
        <v>10576</v>
      </c>
    </row>
  </sheetData>
  <mergeCells count="1">
    <mergeCell ref="A1:J1"/>
  </mergeCells>
  <hyperlinks>
    <hyperlink ref="J24" r:id="rId1" xr:uid="{00000000-0004-0000-0F00-000000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sheetPr>
  <dimension ref="A1:BT316"/>
  <sheetViews>
    <sheetView workbookViewId="0">
      <pane xSplit="3" topLeftCell="D1" activePane="topRight" state="frozen"/>
      <selection pane="topRight"/>
    </sheetView>
  </sheetViews>
  <sheetFormatPr defaultRowHeight="14.5" x14ac:dyDescent="0.35"/>
  <cols>
    <col min="1" max="1" width="25" hidden="1" customWidth="1"/>
    <col min="2" max="2" width="40" hidden="1" customWidth="1"/>
    <col min="3" max="3" width="10" customWidth="1"/>
    <col min="4" max="4" width="12" customWidth="1"/>
    <col min="5" max="72" width="10" customWidth="1"/>
  </cols>
  <sheetData>
    <row r="1" spans="1:72" x14ac:dyDescent="0.3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row>
    <row r="2" spans="1:72" x14ac:dyDescent="0.35">
      <c r="A2" s="286" t="s">
        <v>2</v>
      </c>
      <c r="B2" s="286" t="s">
        <v>0</v>
      </c>
      <c r="C2" s="286" t="s">
        <v>1</v>
      </c>
      <c r="D2" s="286" t="s">
        <v>10585</v>
      </c>
      <c r="E2" s="287">
        <v>43466</v>
      </c>
      <c r="F2" s="287">
        <v>43497</v>
      </c>
      <c r="G2" s="287">
        <v>43525</v>
      </c>
      <c r="H2" s="287">
        <v>43556</v>
      </c>
      <c r="I2" s="287">
        <v>43586</v>
      </c>
      <c r="J2" s="287">
        <v>43617</v>
      </c>
      <c r="K2" s="287">
        <v>43647</v>
      </c>
      <c r="L2" s="287">
        <v>43678</v>
      </c>
      <c r="M2" s="287">
        <v>43709</v>
      </c>
      <c r="N2" s="287">
        <v>43739</v>
      </c>
      <c r="O2" s="287">
        <v>43770</v>
      </c>
      <c r="P2" s="287">
        <v>43800</v>
      </c>
      <c r="Q2" s="287">
        <v>43831</v>
      </c>
      <c r="R2" s="287">
        <v>43862</v>
      </c>
      <c r="S2" s="287">
        <v>43891</v>
      </c>
      <c r="T2" s="287">
        <v>43922</v>
      </c>
      <c r="U2" s="287">
        <v>43952</v>
      </c>
      <c r="V2" s="287">
        <v>43983</v>
      </c>
      <c r="W2" s="287">
        <v>44013</v>
      </c>
      <c r="X2" s="287">
        <v>44044</v>
      </c>
      <c r="Y2" s="287">
        <v>44075</v>
      </c>
      <c r="Z2" s="287">
        <v>44105</v>
      </c>
      <c r="AA2" s="287">
        <v>44136</v>
      </c>
      <c r="AB2" s="287">
        <v>44166</v>
      </c>
      <c r="AC2" s="287">
        <v>44197</v>
      </c>
      <c r="AD2" s="287">
        <v>44228</v>
      </c>
      <c r="AE2" s="287">
        <v>44256</v>
      </c>
      <c r="AF2" s="287">
        <v>44287</v>
      </c>
      <c r="AG2" s="287">
        <v>44317</v>
      </c>
      <c r="AH2" s="287">
        <v>44348</v>
      </c>
      <c r="AI2" s="287">
        <v>44378</v>
      </c>
      <c r="AJ2" s="287">
        <v>44409</v>
      </c>
      <c r="AK2" s="287">
        <v>44440</v>
      </c>
      <c r="AL2" s="287">
        <v>44470</v>
      </c>
      <c r="AM2" s="287">
        <v>44501</v>
      </c>
      <c r="AN2" s="287">
        <v>44531</v>
      </c>
      <c r="AO2" s="287">
        <v>44562</v>
      </c>
      <c r="AP2" s="287">
        <v>44593</v>
      </c>
      <c r="AQ2" s="287">
        <v>44621</v>
      </c>
      <c r="AR2" s="287">
        <v>44652</v>
      </c>
      <c r="AS2" s="287">
        <v>44682</v>
      </c>
      <c r="AT2" s="287">
        <v>44713</v>
      </c>
      <c r="AU2" s="287">
        <v>44743</v>
      </c>
      <c r="AV2" s="287">
        <v>44774</v>
      </c>
      <c r="AW2" s="287">
        <v>44805</v>
      </c>
      <c r="AX2" s="287">
        <v>44835</v>
      </c>
      <c r="AY2" s="287">
        <v>44866</v>
      </c>
      <c r="AZ2" s="287">
        <v>44896</v>
      </c>
      <c r="BA2" s="287">
        <v>44927</v>
      </c>
      <c r="BB2" s="287">
        <v>44958</v>
      </c>
      <c r="BC2" s="287">
        <v>44986</v>
      </c>
      <c r="BD2" s="287">
        <v>45017</v>
      </c>
      <c r="BE2" s="287">
        <v>45047</v>
      </c>
      <c r="BF2" s="287">
        <v>45078</v>
      </c>
      <c r="BG2" s="287">
        <v>45108</v>
      </c>
      <c r="BH2" s="287">
        <v>45139</v>
      </c>
      <c r="BI2" s="287">
        <v>45170</v>
      </c>
      <c r="BJ2" s="287">
        <v>45200</v>
      </c>
      <c r="BK2" s="287">
        <v>45231</v>
      </c>
      <c r="BL2" s="287">
        <v>45261</v>
      </c>
      <c r="BM2" s="287">
        <v>45292</v>
      </c>
      <c r="BN2" s="287">
        <v>45323</v>
      </c>
      <c r="BO2" s="287">
        <v>45352</v>
      </c>
      <c r="BP2" s="287">
        <v>45383</v>
      </c>
      <c r="BQ2" s="287">
        <v>45413</v>
      </c>
      <c r="BR2" s="287">
        <v>45444</v>
      </c>
      <c r="BS2" s="287">
        <v>45474</v>
      </c>
      <c r="BT2" s="287">
        <v>45505</v>
      </c>
    </row>
    <row r="3" spans="1:72" x14ac:dyDescent="0.35">
      <c r="A3" t="s">
        <v>1456</v>
      </c>
      <c r="B3" t="s">
        <v>1461</v>
      </c>
      <c r="C3" t="s">
        <v>1462</v>
      </c>
      <c r="D3" s="288" t="str">
        <f t="shared" ref="D3:D66" si="0">IF(BT3="-","-",IFERROR(IF(ROUND(AVERAGE(BR3:BT3),1)=ROUND(AVERAGE(BO3:BQ3),1),"Stable",IF(ROUND(AVERAGE(BR3:BT3),1)&lt;ROUND(AVERAGE(BO3:BQ3),1),"Decreasing",IF(ROUND(AVERAGE(BR3:BT3),1)&gt;ROUND(AVERAGE(BO3:BQ3),1),"Increasing"))),"-"))</f>
        <v>Stable</v>
      </c>
      <c r="E3" s="288">
        <v>4.4000000000000004</v>
      </c>
      <c r="F3" s="288">
        <v>4.4000000000000004</v>
      </c>
      <c r="G3" s="288">
        <v>4.4000000000000004</v>
      </c>
      <c r="H3" s="288">
        <v>4.5</v>
      </c>
      <c r="I3" s="288">
        <v>4.5</v>
      </c>
      <c r="J3" s="288">
        <v>4.5</v>
      </c>
      <c r="K3" s="288">
        <v>4.5</v>
      </c>
      <c r="L3" s="288">
        <v>4.5</v>
      </c>
      <c r="M3" s="288">
        <v>4.5</v>
      </c>
      <c r="N3" s="288">
        <v>4.4000000000000004</v>
      </c>
      <c r="O3" s="288">
        <v>4.4000000000000004</v>
      </c>
      <c r="P3" s="288">
        <v>4.4000000000000004</v>
      </c>
      <c r="Q3" s="288">
        <v>4.4000000000000004</v>
      </c>
      <c r="R3" s="288">
        <v>4.4000000000000004</v>
      </c>
      <c r="S3" s="288">
        <v>4.5</v>
      </c>
      <c r="T3" s="288">
        <v>4.5</v>
      </c>
      <c r="U3" s="288">
        <v>4.5</v>
      </c>
      <c r="V3" s="288">
        <v>4.5</v>
      </c>
      <c r="W3" s="288">
        <v>4.5</v>
      </c>
      <c r="X3" s="288">
        <v>4.5</v>
      </c>
      <c r="Y3" s="288">
        <v>4.5999999999999996</v>
      </c>
      <c r="Z3" s="288">
        <v>4.5999999999999996</v>
      </c>
      <c r="AA3" s="288">
        <v>4.5999999999999996</v>
      </c>
      <c r="AB3" s="288">
        <v>4.5999999999999996</v>
      </c>
      <c r="AC3" s="288">
        <v>4.5999999999999996</v>
      </c>
      <c r="AD3" s="288">
        <v>4.5999999999999996</v>
      </c>
      <c r="AE3" s="288">
        <v>4.5999999999999996</v>
      </c>
      <c r="AF3" s="288">
        <v>4.5999999999999996</v>
      </c>
      <c r="AG3" s="288">
        <v>4.5999999999999996</v>
      </c>
      <c r="AH3" s="288">
        <v>4.7</v>
      </c>
      <c r="AI3" s="288">
        <v>4.7</v>
      </c>
      <c r="AJ3" s="288">
        <v>4.7</v>
      </c>
      <c r="AK3" s="288">
        <v>4.7</v>
      </c>
      <c r="AL3" s="288">
        <v>4.7</v>
      </c>
      <c r="AM3" s="288">
        <v>4.7</v>
      </c>
      <c r="AN3" s="288">
        <v>4.7</v>
      </c>
      <c r="AO3" s="288">
        <v>4.5999999999999996</v>
      </c>
      <c r="AP3" s="288">
        <v>4.5999999999999996</v>
      </c>
      <c r="AQ3" s="288">
        <v>4.5999999999999996</v>
      </c>
      <c r="AR3" s="288">
        <v>4.5</v>
      </c>
      <c r="AS3" s="288">
        <v>4.4000000000000004</v>
      </c>
      <c r="AT3" s="288">
        <v>4.5</v>
      </c>
      <c r="AU3" s="288">
        <v>4.5</v>
      </c>
      <c r="AV3" s="288">
        <v>4.5</v>
      </c>
      <c r="AW3" s="288">
        <v>4.5</v>
      </c>
      <c r="AX3" s="288">
        <v>4.5</v>
      </c>
      <c r="AY3" s="288">
        <v>4.5</v>
      </c>
      <c r="AZ3" s="288">
        <v>4.5</v>
      </c>
      <c r="BA3" s="288">
        <v>4.5</v>
      </c>
      <c r="BB3" s="288">
        <v>4.5</v>
      </c>
      <c r="BC3" s="288">
        <v>4.5</v>
      </c>
      <c r="BD3" s="288">
        <v>4.4000000000000004</v>
      </c>
      <c r="BE3" s="288">
        <v>4.4000000000000004</v>
      </c>
      <c r="BF3" s="288">
        <v>4.5</v>
      </c>
      <c r="BG3" s="288">
        <v>4.5</v>
      </c>
      <c r="BH3" s="288">
        <v>4.5</v>
      </c>
      <c r="BI3" s="288">
        <v>4.5</v>
      </c>
      <c r="BJ3" s="288">
        <v>4.4000000000000004</v>
      </c>
      <c r="BK3" s="288">
        <v>4.4000000000000004</v>
      </c>
      <c r="BL3" s="288">
        <v>4.4000000000000004</v>
      </c>
      <c r="BM3" s="288">
        <v>4.4000000000000004</v>
      </c>
      <c r="BN3" s="288">
        <v>4.4000000000000004</v>
      </c>
      <c r="BO3" s="288">
        <v>4.4000000000000004</v>
      </c>
      <c r="BP3" s="288">
        <v>4.4000000000000004</v>
      </c>
      <c r="BQ3" s="288">
        <v>4.4000000000000004</v>
      </c>
      <c r="BR3" s="288">
        <v>4.4000000000000004</v>
      </c>
      <c r="BS3" s="288">
        <v>4.4000000000000004</v>
      </c>
      <c r="BT3" s="288">
        <f>_xlfn.IFNA(VLOOKUP(C3,'INFORM Severity - hidden'!$C$5:$G$300,5,FALSE),"-")</f>
        <v>4.4000000000000004</v>
      </c>
    </row>
    <row r="4" spans="1:72" x14ac:dyDescent="0.35">
      <c r="C4" t="s">
        <v>10586</v>
      </c>
      <c r="D4" s="288" t="str">
        <f t="shared" si="0"/>
        <v>-</v>
      </c>
      <c r="E4" s="288">
        <v>4.0999999999999996</v>
      </c>
      <c r="F4" s="288" t="s">
        <v>10587</v>
      </c>
      <c r="G4" s="288" t="s">
        <v>10587</v>
      </c>
      <c r="H4" s="288" t="s">
        <v>10587</v>
      </c>
      <c r="I4" s="288" t="s">
        <v>10587</v>
      </c>
      <c r="J4" s="288" t="s">
        <v>10587</v>
      </c>
      <c r="K4" s="288" t="s">
        <v>10587</v>
      </c>
      <c r="L4" s="288" t="s">
        <v>10587</v>
      </c>
      <c r="M4" s="288" t="s">
        <v>10587</v>
      </c>
      <c r="N4" s="288" t="s">
        <v>10587</v>
      </c>
      <c r="O4" s="288" t="s">
        <v>10587</v>
      </c>
      <c r="P4" s="288" t="s">
        <v>10587</v>
      </c>
      <c r="Q4" s="288" t="s">
        <v>10587</v>
      </c>
      <c r="R4" s="288" t="s">
        <v>10587</v>
      </c>
      <c r="S4" s="288" t="s">
        <v>10587</v>
      </c>
      <c r="T4" s="288" t="s">
        <v>10587</v>
      </c>
      <c r="U4" s="288" t="s">
        <v>10587</v>
      </c>
      <c r="V4" s="288" t="s">
        <v>10587</v>
      </c>
      <c r="W4" s="288" t="s">
        <v>10587</v>
      </c>
      <c r="X4" s="288" t="s">
        <v>10587</v>
      </c>
      <c r="Y4" s="288" t="s">
        <v>10587</v>
      </c>
      <c r="Z4" s="288" t="s">
        <v>10587</v>
      </c>
      <c r="AA4" s="288" t="s">
        <v>10587</v>
      </c>
      <c r="AB4" s="288" t="s">
        <v>10587</v>
      </c>
      <c r="AC4" s="288" t="s">
        <v>10587</v>
      </c>
      <c r="AD4" s="288" t="s">
        <v>10587</v>
      </c>
      <c r="AE4" s="288" t="s">
        <v>10587</v>
      </c>
      <c r="AF4" s="288" t="s">
        <v>10587</v>
      </c>
      <c r="AG4" s="288" t="s">
        <v>10587</v>
      </c>
      <c r="AH4" s="288" t="s">
        <v>10587</v>
      </c>
      <c r="AI4" s="288" t="s">
        <v>10587</v>
      </c>
      <c r="AJ4" s="288" t="s">
        <v>10587</v>
      </c>
      <c r="AK4" s="288" t="s">
        <v>10587</v>
      </c>
      <c r="AL4" s="288" t="s">
        <v>10587</v>
      </c>
      <c r="AM4" s="288" t="s">
        <v>10587</v>
      </c>
      <c r="AN4" s="288" t="s">
        <v>10587</v>
      </c>
      <c r="AO4" s="288" t="s">
        <v>10587</v>
      </c>
      <c r="AP4" s="288" t="s">
        <v>10587</v>
      </c>
      <c r="AQ4" s="288" t="s">
        <v>10587</v>
      </c>
      <c r="AR4" s="288" t="s">
        <v>10587</v>
      </c>
      <c r="AS4" s="288" t="s">
        <v>10587</v>
      </c>
      <c r="AT4" s="288" t="s">
        <v>10587</v>
      </c>
      <c r="AU4" s="288" t="s">
        <v>10587</v>
      </c>
      <c r="AV4" s="288" t="s">
        <v>10587</v>
      </c>
      <c r="AW4" s="288" t="s">
        <v>10587</v>
      </c>
      <c r="AX4" s="288" t="s">
        <v>10587</v>
      </c>
      <c r="AY4" s="288" t="s">
        <v>10587</v>
      </c>
      <c r="AZ4" s="288" t="s">
        <v>10587</v>
      </c>
      <c r="BA4" s="288" t="s">
        <v>10587</v>
      </c>
      <c r="BB4" s="288" t="s">
        <v>10587</v>
      </c>
      <c r="BC4" s="288" t="s">
        <v>10587</v>
      </c>
      <c r="BD4" s="288" t="s">
        <v>10587</v>
      </c>
      <c r="BE4" s="288" t="s">
        <v>10587</v>
      </c>
      <c r="BF4" s="288" t="s">
        <v>10587</v>
      </c>
      <c r="BG4" s="288" t="s">
        <v>10587</v>
      </c>
      <c r="BH4" s="288" t="s">
        <v>10587</v>
      </c>
      <c r="BI4" s="288" t="s">
        <v>10587</v>
      </c>
      <c r="BJ4" s="288" t="s">
        <v>10587</v>
      </c>
      <c r="BK4" s="288" t="s">
        <v>10587</v>
      </c>
      <c r="BL4" s="288" t="s">
        <v>10587</v>
      </c>
      <c r="BM4" s="288" t="s">
        <v>10587</v>
      </c>
      <c r="BN4" s="288" t="s">
        <v>10587</v>
      </c>
      <c r="BO4" s="288" t="s">
        <v>10587</v>
      </c>
      <c r="BP4" s="288" t="s">
        <v>10587</v>
      </c>
      <c r="BQ4" s="288" t="s">
        <v>10587</v>
      </c>
      <c r="BR4" s="288" t="s">
        <v>10587</v>
      </c>
      <c r="BS4" s="288" t="s">
        <v>10587</v>
      </c>
      <c r="BT4" s="288" t="str">
        <f>_xlfn.IFNA(VLOOKUP(C4,'INFORM Severity - hidden'!$C$5:$G$300,5,FALSE),"-")</f>
        <v>-</v>
      </c>
    </row>
    <row r="5" spans="1:72" x14ac:dyDescent="0.35">
      <c r="C5" t="s">
        <v>10588</v>
      </c>
      <c r="D5" s="288" t="str">
        <f t="shared" si="0"/>
        <v>-</v>
      </c>
      <c r="E5" s="288">
        <v>3.9</v>
      </c>
      <c r="F5" s="288" t="s">
        <v>10587</v>
      </c>
      <c r="G5" s="288" t="s">
        <v>10587</v>
      </c>
      <c r="H5" s="288" t="s">
        <v>10587</v>
      </c>
      <c r="I5" s="288" t="s">
        <v>10587</v>
      </c>
      <c r="J5" s="288" t="s">
        <v>10587</v>
      </c>
      <c r="K5" s="288" t="s">
        <v>10587</v>
      </c>
      <c r="L5" s="288" t="s">
        <v>10587</v>
      </c>
      <c r="M5" s="288" t="s">
        <v>10587</v>
      </c>
      <c r="N5" s="288" t="s">
        <v>10587</v>
      </c>
      <c r="O5" s="288" t="s">
        <v>10587</v>
      </c>
      <c r="P5" s="288" t="s">
        <v>10587</v>
      </c>
      <c r="Q5" s="288" t="s">
        <v>10587</v>
      </c>
      <c r="R5" s="288" t="s">
        <v>10587</v>
      </c>
      <c r="S5" s="288" t="s">
        <v>10587</v>
      </c>
      <c r="T5" s="288" t="s">
        <v>10587</v>
      </c>
      <c r="U5" s="288" t="s">
        <v>10587</v>
      </c>
      <c r="V5" s="288" t="s">
        <v>10587</v>
      </c>
      <c r="W5" s="288" t="s">
        <v>10587</v>
      </c>
      <c r="X5" s="288" t="s">
        <v>10587</v>
      </c>
      <c r="Y5" s="288" t="s">
        <v>10587</v>
      </c>
      <c r="Z5" s="288" t="s">
        <v>10587</v>
      </c>
      <c r="AA5" s="288" t="s">
        <v>10587</v>
      </c>
      <c r="AB5" s="288" t="s">
        <v>10587</v>
      </c>
      <c r="AC5" s="288" t="s">
        <v>10587</v>
      </c>
      <c r="AD5" s="288" t="s">
        <v>10587</v>
      </c>
      <c r="AE5" s="288" t="s">
        <v>10587</v>
      </c>
      <c r="AF5" s="288" t="s">
        <v>10587</v>
      </c>
      <c r="AG5" s="288" t="s">
        <v>10587</v>
      </c>
      <c r="AH5" s="288" t="s">
        <v>10587</v>
      </c>
      <c r="AI5" s="288" t="s">
        <v>10587</v>
      </c>
      <c r="AJ5" s="288" t="s">
        <v>10587</v>
      </c>
      <c r="AK5" s="288" t="s">
        <v>10587</v>
      </c>
      <c r="AL5" s="288" t="s">
        <v>10587</v>
      </c>
      <c r="AM5" s="288" t="s">
        <v>10587</v>
      </c>
      <c r="AN5" s="288" t="s">
        <v>10587</v>
      </c>
      <c r="AO5" s="288" t="s">
        <v>10587</v>
      </c>
      <c r="AP5" s="288" t="s">
        <v>10587</v>
      </c>
      <c r="AQ5" s="288" t="s">
        <v>10587</v>
      </c>
      <c r="AR5" s="288" t="s">
        <v>10587</v>
      </c>
      <c r="AS5" s="288" t="s">
        <v>10587</v>
      </c>
      <c r="AT5" s="288" t="s">
        <v>10587</v>
      </c>
      <c r="AU5" s="288" t="s">
        <v>10587</v>
      </c>
      <c r="AV5" s="288" t="s">
        <v>10587</v>
      </c>
      <c r="AW5" s="288" t="s">
        <v>10587</v>
      </c>
      <c r="AX5" s="288" t="s">
        <v>10587</v>
      </c>
      <c r="AY5" s="288" t="s">
        <v>10587</v>
      </c>
      <c r="AZ5" s="288" t="s">
        <v>10587</v>
      </c>
      <c r="BA5" s="288" t="s">
        <v>10587</v>
      </c>
      <c r="BB5" s="288" t="s">
        <v>10587</v>
      </c>
      <c r="BC5" s="288" t="s">
        <v>10587</v>
      </c>
      <c r="BD5" s="288" t="s">
        <v>10587</v>
      </c>
      <c r="BE5" s="288" t="s">
        <v>10587</v>
      </c>
      <c r="BF5" s="288" t="s">
        <v>10587</v>
      </c>
      <c r="BG5" s="288" t="s">
        <v>10587</v>
      </c>
      <c r="BH5" s="288" t="s">
        <v>10587</v>
      </c>
      <c r="BI5" s="288" t="s">
        <v>10587</v>
      </c>
      <c r="BJ5" s="288" t="s">
        <v>10587</v>
      </c>
      <c r="BK5" s="288" t="s">
        <v>10587</v>
      </c>
      <c r="BL5" s="288" t="s">
        <v>10587</v>
      </c>
      <c r="BM5" s="288" t="s">
        <v>10587</v>
      </c>
      <c r="BN5" s="288" t="s">
        <v>10587</v>
      </c>
      <c r="BO5" s="288" t="s">
        <v>10587</v>
      </c>
      <c r="BP5" s="288" t="s">
        <v>10587</v>
      </c>
      <c r="BQ5" s="288" t="s">
        <v>10587</v>
      </c>
      <c r="BR5" s="288" t="s">
        <v>10587</v>
      </c>
      <c r="BS5" s="288" t="s">
        <v>10587</v>
      </c>
      <c r="BT5" s="288" t="str">
        <f>_xlfn.IFNA(VLOOKUP(C5,'INFORM Severity - hidden'!$C$5:$G$300,5,FALSE),"-")</f>
        <v>-</v>
      </c>
    </row>
    <row r="6" spans="1:72" x14ac:dyDescent="0.35">
      <c r="C6" t="s">
        <v>10589</v>
      </c>
      <c r="D6" s="288" t="str">
        <f t="shared" si="0"/>
        <v>-</v>
      </c>
      <c r="E6" s="288" t="s">
        <v>10587</v>
      </c>
      <c r="F6" s="288" t="s">
        <v>10587</v>
      </c>
      <c r="G6" s="288">
        <v>2.1</v>
      </c>
      <c r="H6" s="288">
        <v>2.2000000000000002</v>
      </c>
      <c r="I6" s="288" t="s">
        <v>10587</v>
      </c>
      <c r="J6" s="288" t="s">
        <v>10587</v>
      </c>
      <c r="K6" s="288" t="s">
        <v>10587</v>
      </c>
      <c r="L6" s="288" t="s">
        <v>10587</v>
      </c>
      <c r="M6" s="288" t="s">
        <v>10587</v>
      </c>
      <c r="N6" s="288" t="s">
        <v>10587</v>
      </c>
      <c r="O6" s="288" t="s">
        <v>10587</v>
      </c>
      <c r="P6" s="288" t="s">
        <v>10587</v>
      </c>
      <c r="Q6" s="288" t="s">
        <v>10587</v>
      </c>
      <c r="R6" s="288" t="s">
        <v>10587</v>
      </c>
      <c r="S6" s="288" t="s">
        <v>10587</v>
      </c>
      <c r="T6" s="288" t="s">
        <v>10587</v>
      </c>
      <c r="U6" s="288" t="s">
        <v>10587</v>
      </c>
      <c r="V6" s="288" t="s">
        <v>10587</v>
      </c>
      <c r="W6" s="288" t="s">
        <v>10587</v>
      </c>
      <c r="X6" s="288" t="s">
        <v>10587</v>
      </c>
      <c r="Y6" s="288" t="s">
        <v>10587</v>
      </c>
      <c r="Z6" s="288" t="s">
        <v>10587</v>
      </c>
      <c r="AA6" s="288" t="s">
        <v>10587</v>
      </c>
      <c r="AB6" s="288" t="s">
        <v>10587</v>
      </c>
      <c r="AC6" s="288" t="s">
        <v>10587</v>
      </c>
      <c r="AD6" s="288" t="s">
        <v>10587</v>
      </c>
      <c r="AE6" s="288" t="s">
        <v>10587</v>
      </c>
      <c r="AF6" s="288" t="s">
        <v>10587</v>
      </c>
      <c r="AG6" s="288" t="s">
        <v>10587</v>
      </c>
      <c r="AH6" s="288" t="s">
        <v>10587</v>
      </c>
      <c r="AI6" s="288" t="s">
        <v>10587</v>
      </c>
      <c r="AJ6" s="288" t="s">
        <v>10587</v>
      </c>
      <c r="AK6" s="288" t="s">
        <v>10587</v>
      </c>
      <c r="AL6" s="288" t="s">
        <v>10587</v>
      </c>
      <c r="AM6" s="288" t="s">
        <v>10587</v>
      </c>
      <c r="AN6" s="288" t="s">
        <v>10587</v>
      </c>
      <c r="AO6" s="288" t="s">
        <v>10587</v>
      </c>
      <c r="AP6" s="288" t="s">
        <v>10587</v>
      </c>
      <c r="AQ6" s="288" t="s">
        <v>10587</v>
      </c>
      <c r="AR6" s="288" t="s">
        <v>10587</v>
      </c>
      <c r="AS6" s="288" t="s">
        <v>10587</v>
      </c>
      <c r="AT6" s="288" t="s">
        <v>10587</v>
      </c>
      <c r="AU6" s="288" t="s">
        <v>10587</v>
      </c>
      <c r="AV6" s="288" t="s">
        <v>10587</v>
      </c>
      <c r="AW6" s="288" t="s">
        <v>10587</v>
      </c>
      <c r="AX6" s="288" t="s">
        <v>10587</v>
      </c>
      <c r="AY6" s="288" t="s">
        <v>10587</v>
      </c>
      <c r="AZ6" s="288" t="s">
        <v>10587</v>
      </c>
      <c r="BA6" s="288" t="s">
        <v>10587</v>
      </c>
      <c r="BB6" s="288" t="s">
        <v>10587</v>
      </c>
      <c r="BC6" s="288" t="s">
        <v>10587</v>
      </c>
      <c r="BD6" s="288" t="s">
        <v>10587</v>
      </c>
      <c r="BE6" s="288" t="s">
        <v>10587</v>
      </c>
      <c r="BF6" s="288" t="s">
        <v>10587</v>
      </c>
      <c r="BG6" s="288" t="s">
        <v>10587</v>
      </c>
      <c r="BH6" s="288" t="s">
        <v>10587</v>
      </c>
      <c r="BI6" s="288" t="s">
        <v>10587</v>
      </c>
      <c r="BJ6" s="288" t="s">
        <v>10587</v>
      </c>
      <c r="BK6" s="288" t="s">
        <v>10587</v>
      </c>
      <c r="BL6" s="288" t="s">
        <v>10587</v>
      </c>
      <c r="BM6" s="288" t="s">
        <v>10587</v>
      </c>
      <c r="BN6" s="288" t="s">
        <v>10587</v>
      </c>
      <c r="BO6" s="288" t="s">
        <v>10587</v>
      </c>
      <c r="BP6" s="288" t="s">
        <v>10587</v>
      </c>
      <c r="BQ6" s="288" t="s">
        <v>10587</v>
      </c>
      <c r="BR6" s="288" t="s">
        <v>10587</v>
      </c>
      <c r="BS6" s="288" t="s">
        <v>10587</v>
      </c>
      <c r="BT6" s="288" t="str">
        <f>_xlfn.IFNA(VLOOKUP(C6,'INFORM Severity - hidden'!$C$5:$G$300,5,FALSE),"-")</f>
        <v>-</v>
      </c>
    </row>
    <row r="7" spans="1:72" x14ac:dyDescent="0.35">
      <c r="C7" t="s">
        <v>10590</v>
      </c>
      <c r="D7" s="288" t="str">
        <f t="shared" si="0"/>
        <v>-</v>
      </c>
      <c r="E7" s="288" t="s">
        <v>10587</v>
      </c>
      <c r="F7" s="288" t="s">
        <v>10587</v>
      </c>
      <c r="G7" s="288" t="s">
        <v>10587</v>
      </c>
      <c r="H7" s="288" t="s">
        <v>10587</v>
      </c>
      <c r="I7" s="288" t="s">
        <v>10587</v>
      </c>
      <c r="J7" s="288" t="s">
        <v>10587</v>
      </c>
      <c r="K7" s="288" t="s">
        <v>10587</v>
      </c>
      <c r="L7" s="288" t="s">
        <v>10587</v>
      </c>
      <c r="M7" s="288" t="s">
        <v>10587</v>
      </c>
      <c r="N7" s="288" t="s">
        <v>10587</v>
      </c>
      <c r="O7" s="288" t="s">
        <v>10587</v>
      </c>
      <c r="P7" s="288" t="s">
        <v>10587</v>
      </c>
      <c r="Q7" s="288" t="s">
        <v>10587</v>
      </c>
      <c r="R7" s="288" t="s">
        <v>10587</v>
      </c>
      <c r="S7" s="288" t="s">
        <v>10587</v>
      </c>
      <c r="T7" s="288" t="s">
        <v>10587</v>
      </c>
      <c r="U7" s="288" t="s">
        <v>10587</v>
      </c>
      <c r="V7" s="288" t="s">
        <v>10587</v>
      </c>
      <c r="W7" s="288" t="s">
        <v>10587</v>
      </c>
      <c r="X7" s="288" t="s">
        <v>10587</v>
      </c>
      <c r="Y7" s="288" t="s">
        <v>10587</v>
      </c>
      <c r="Z7" s="288" t="s">
        <v>10587</v>
      </c>
      <c r="AA7" s="288" t="s">
        <v>10587</v>
      </c>
      <c r="AB7" s="288" t="s">
        <v>10587</v>
      </c>
      <c r="AC7" s="288" t="s">
        <v>10587</v>
      </c>
      <c r="AD7" s="288" t="s">
        <v>10587</v>
      </c>
      <c r="AE7" s="288" t="s">
        <v>10587</v>
      </c>
      <c r="AF7" s="288" t="s">
        <v>10587</v>
      </c>
      <c r="AG7" s="288" t="s">
        <v>10587</v>
      </c>
      <c r="AH7" s="288" t="s">
        <v>10587</v>
      </c>
      <c r="AI7" s="288" t="s">
        <v>10587</v>
      </c>
      <c r="AJ7" s="288" t="s">
        <v>10587</v>
      </c>
      <c r="AK7" s="288" t="s">
        <v>10587</v>
      </c>
      <c r="AL7" s="288" t="s">
        <v>10587</v>
      </c>
      <c r="AM7" s="288" t="s">
        <v>10587</v>
      </c>
      <c r="AN7" s="288" t="s">
        <v>10587</v>
      </c>
      <c r="AO7" s="288" t="s">
        <v>10587</v>
      </c>
      <c r="AP7" s="288" t="s">
        <v>10587</v>
      </c>
      <c r="AQ7" s="288" t="s">
        <v>10587</v>
      </c>
      <c r="AR7" s="288" t="s">
        <v>10587</v>
      </c>
      <c r="AS7" s="288" t="s">
        <v>10587</v>
      </c>
      <c r="AT7" s="288">
        <v>3</v>
      </c>
      <c r="AU7" s="288">
        <v>3</v>
      </c>
      <c r="AV7" s="288">
        <v>3</v>
      </c>
      <c r="AW7" s="288">
        <v>3</v>
      </c>
      <c r="AX7" s="288">
        <v>3</v>
      </c>
      <c r="AY7" s="288">
        <v>3</v>
      </c>
      <c r="AZ7" s="288">
        <v>3</v>
      </c>
      <c r="BA7" s="288">
        <v>3</v>
      </c>
      <c r="BB7" s="288">
        <v>3</v>
      </c>
      <c r="BC7" s="288">
        <v>3</v>
      </c>
      <c r="BD7" s="288" t="s">
        <v>10587</v>
      </c>
      <c r="BE7" s="288" t="s">
        <v>10587</v>
      </c>
      <c r="BF7" s="288" t="s">
        <v>10587</v>
      </c>
      <c r="BG7" s="288" t="s">
        <v>10587</v>
      </c>
      <c r="BH7" s="288" t="s">
        <v>10587</v>
      </c>
      <c r="BI7" s="288" t="s">
        <v>10587</v>
      </c>
      <c r="BJ7" s="288" t="s">
        <v>10587</v>
      </c>
      <c r="BK7" s="288" t="s">
        <v>10587</v>
      </c>
      <c r="BL7" s="288" t="s">
        <v>10587</v>
      </c>
      <c r="BM7" s="288" t="s">
        <v>10587</v>
      </c>
      <c r="BN7" s="288" t="s">
        <v>10587</v>
      </c>
      <c r="BO7" s="288" t="s">
        <v>10587</v>
      </c>
      <c r="BP7" s="288" t="s">
        <v>10587</v>
      </c>
      <c r="BQ7" s="288" t="s">
        <v>10587</v>
      </c>
      <c r="BR7" s="288" t="s">
        <v>10587</v>
      </c>
      <c r="BS7" s="288" t="s">
        <v>10587</v>
      </c>
      <c r="BT7" s="288" t="str">
        <f>_xlfn.IFNA(VLOOKUP(C7,'INFORM Severity - hidden'!$C$5:$G$300,5,FALSE),"-")</f>
        <v>-</v>
      </c>
    </row>
    <row r="8" spans="1:72" x14ac:dyDescent="0.35">
      <c r="A8" t="s">
        <v>1456</v>
      </c>
      <c r="B8" t="s">
        <v>1454</v>
      </c>
      <c r="C8" t="s">
        <v>1455</v>
      </c>
      <c r="D8" s="288" t="str">
        <f t="shared" si="0"/>
        <v>Decreasing</v>
      </c>
      <c r="E8" s="288" t="s">
        <v>10587</v>
      </c>
      <c r="F8" s="288" t="s">
        <v>10587</v>
      </c>
      <c r="G8" s="288" t="s">
        <v>10587</v>
      </c>
      <c r="H8" s="288" t="s">
        <v>10587</v>
      </c>
      <c r="I8" s="288" t="s">
        <v>10587</v>
      </c>
      <c r="J8" s="288" t="s">
        <v>10587</v>
      </c>
      <c r="K8" s="288" t="s">
        <v>10587</v>
      </c>
      <c r="L8" s="288" t="s">
        <v>10587</v>
      </c>
      <c r="M8" s="288" t="s">
        <v>10587</v>
      </c>
      <c r="N8" s="288" t="s">
        <v>10587</v>
      </c>
      <c r="O8" s="288" t="s">
        <v>10587</v>
      </c>
      <c r="P8" s="288" t="s">
        <v>10587</v>
      </c>
      <c r="Q8" s="288" t="s">
        <v>10587</v>
      </c>
      <c r="R8" s="288" t="s">
        <v>10587</v>
      </c>
      <c r="S8" s="288" t="s">
        <v>10587</v>
      </c>
      <c r="T8" s="288" t="s">
        <v>10587</v>
      </c>
      <c r="U8" s="288" t="s">
        <v>10587</v>
      </c>
      <c r="V8" s="288" t="s">
        <v>10587</v>
      </c>
      <c r="W8" s="288" t="s">
        <v>10587</v>
      </c>
      <c r="X8" s="288" t="s">
        <v>10587</v>
      </c>
      <c r="Y8" s="288" t="s">
        <v>10587</v>
      </c>
      <c r="Z8" s="288" t="s">
        <v>10587</v>
      </c>
      <c r="AA8" s="288" t="s">
        <v>10587</v>
      </c>
      <c r="AB8" s="288" t="s">
        <v>10587</v>
      </c>
      <c r="AC8" s="288" t="s">
        <v>10587</v>
      </c>
      <c r="AD8" s="288" t="s">
        <v>10587</v>
      </c>
      <c r="AE8" s="288" t="s">
        <v>10587</v>
      </c>
      <c r="AF8" s="288" t="s">
        <v>10587</v>
      </c>
      <c r="AG8" s="288" t="s">
        <v>10587</v>
      </c>
      <c r="AH8" s="288" t="s">
        <v>10587</v>
      </c>
      <c r="AI8" s="288" t="s">
        <v>10587</v>
      </c>
      <c r="AJ8" s="288" t="s">
        <v>10587</v>
      </c>
      <c r="AK8" s="288" t="s">
        <v>10587</v>
      </c>
      <c r="AL8" s="288" t="s">
        <v>10587</v>
      </c>
      <c r="AM8" s="288" t="s">
        <v>10587</v>
      </c>
      <c r="AN8" s="288" t="s">
        <v>10587</v>
      </c>
      <c r="AO8" s="288" t="s">
        <v>10587</v>
      </c>
      <c r="AP8" s="288" t="s">
        <v>10587</v>
      </c>
      <c r="AQ8" s="288" t="s">
        <v>10587</v>
      </c>
      <c r="AR8" s="288" t="s">
        <v>10587</v>
      </c>
      <c r="AS8" s="288" t="s">
        <v>10587</v>
      </c>
      <c r="AT8" s="288" t="s">
        <v>10587</v>
      </c>
      <c r="AU8" s="288" t="s">
        <v>10587</v>
      </c>
      <c r="AV8" s="288" t="s">
        <v>10587</v>
      </c>
      <c r="AW8" s="288" t="s">
        <v>10587</v>
      </c>
      <c r="AX8" s="288" t="s">
        <v>10587</v>
      </c>
      <c r="AY8" s="288" t="s">
        <v>10587</v>
      </c>
      <c r="AZ8" s="288" t="s">
        <v>10587</v>
      </c>
      <c r="BA8" s="288" t="s">
        <v>10587</v>
      </c>
      <c r="BB8" s="288" t="s">
        <v>10587</v>
      </c>
      <c r="BC8" s="288" t="s">
        <v>10587</v>
      </c>
      <c r="BD8" s="288" t="s">
        <v>10587</v>
      </c>
      <c r="BE8" s="288" t="s">
        <v>10587</v>
      </c>
      <c r="BF8" s="288" t="s">
        <v>10587</v>
      </c>
      <c r="BG8" s="288" t="s">
        <v>10587</v>
      </c>
      <c r="BH8" s="288" t="s">
        <v>10587</v>
      </c>
      <c r="BI8" s="288" t="s">
        <v>10587</v>
      </c>
      <c r="BJ8" s="288">
        <v>2.7</v>
      </c>
      <c r="BK8" s="288">
        <v>3</v>
      </c>
      <c r="BL8" s="288">
        <v>3</v>
      </c>
      <c r="BM8" s="288">
        <v>3</v>
      </c>
      <c r="BN8" s="288">
        <v>2.8</v>
      </c>
      <c r="BO8" s="288">
        <v>2.8</v>
      </c>
      <c r="BP8" s="288">
        <v>2.8</v>
      </c>
      <c r="BQ8" s="288">
        <v>2.8</v>
      </c>
      <c r="BR8" s="288">
        <v>2.6</v>
      </c>
      <c r="BS8" s="288">
        <v>2.6</v>
      </c>
      <c r="BT8" s="288">
        <f>_xlfn.IFNA(VLOOKUP(C8,'INFORM Severity - hidden'!$C$5:$G$300,5,FALSE),"-")</f>
        <v>2.6</v>
      </c>
    </row>
    <row r="9" spans="1:72" x14ac:dyDescent="0.35">
      <c r="A9" t="s">
        <v>788</v>
      </c>
      <c r="B9" t="s">
        <v>786</v>
      </c>
      <c r="C9" t="s">
        <v>787</v>
      </c>
      <c r="D9" s="288" t="str">
        <f t="shared" si="0"/>
        <v>Decreasing</v>
      </c>
      <c r="E9" s="288" t="s">
        <v>10587</v>
      </c>
      <c r="F9" s="288" t="s">
        <v>10587</v>
      </c>
      <c r="G9" s="288" t="s">
        <v>10587</v>
      </c>
      <c r="H9" s="288" t="s">
        <v>10587</v>
      </c>
      <c r="I9" s="288" t="s">
        <v>10587</v>
      </c>
      <c r="J9" s="288" t="s">
        <v>10587</v>
      </c>
      <c r="K9" s="288" t="s">
        <v>10587</v>
      </c>
      <c r="L9" s="288" t="s">
        <v>10587</v>
      </c>
      <c r="M9" s="288" t="s">
        <v>10587</v>
      </c>
      <c r="N9" s="288" t="s">
        <v>10587</v>
      </c>
      <c r="O9" s="288" t="s">
        <v>10587</v>
      </c>
      <c r="P9" s="288" t="s">
        <v>10587</v>
      </c>
      <c r="Q9" s="288" t="s">
        <v>10587</v>
      </c>
      <c r="R9" s="288" t="s">
        <v>10587</v>
      </c>
      <c r="S9" s="288" t="s">
        <v>10587</v>
      </c>
      <c r="T9" s="288" t="s">
        <v>10587</v>
      </c>
      <c r="U9" s="288" t="s">
        <v>10587</v>
      </c>
      <c r="V9" s="288" t="s">
        <v>10587</v>
      </c>
      <c r="W9" s="288" t="s">
        <v>10587</v>
      </c>
      <c r="X9" s="288" t="s">
        <v>10587</v>
      </c>
      <c r="Y9" s="288" t="s">
        <v>10587</v>
      </c>
      <c r="Z9" s="288" t="s">
        <v>10587</v>
      </c>
      <c r="AA9" s="288" t="s">
        <v>10587</v>
      </c>
      <c r="AB9" s="288" t="s">
        <v>10587</v>
      </c>
      <c r="AC9" s="288" t="s">
        <v>10587</v>
      </c>
      <c r="AD9" s="288" t="s">
        <v>10587</v>
      </c>
      <c r="AE9" s="288" t="s">
        <v>10587</v>
      </c>
      <c r="AF9" s="288" t="s">
        <v>10587</v>
      </c>
      <c r="AG9" s="288" t="s">
        <v>10587</v>
      </c>
      <c r="AH9" s="288" t="s">
        <v>10587</v>
      </c>
      <c r="AI9" s="288" t="s">
        <v>10587</v>
      </c>
      <c r="AJ9" s="288" t="s">
        <v>10587</v>
      </c>
      <c r="AK9" s="288" t="s">
        <v>10587</v>
      </c>
      <c r="AL9" s="288" t="s">
        <v>10587</v>
      </c>
      <c r="AM9" s="288" t="s">
        <v>10587</v>
      </c>
      <c r="AN9" s="288">
        <v>3.1</v>
      </c>
      <c r="AO9" s="288">
        <v>3.1</v>
      </c>
      <c r="AP9" s="288">
        <v>3.1</v>
      </c>
      <c r="AQ9" s="288">
        <v>3.1</v>
      </c>
      <c r="AR9" s="288">
        <v>3.1</v>
      </c>
      <c r="AS9" s="288">
        <v>3.1</v>
      </c>
      <c r="AT9" s="288">
        <v>3.2</v>
      </c>
      <c r="AU9" s="288">
        <v>3.2</v>
      </c>
      <c r="AV9" s="288">
        <v>3.3</v>
      </c>
      <c r="AW9" s="288">
        <v>3.3</v>
      </c>
      <c r="AX9" s="288">
        <v>3.3</v>
      </c>
      <c r="AY9" s="288">
        <v>3.1</v>
      </c>
      <c r="AZ9" s="288">
        <v>3.1</v>
      </c>
      <c r="BA9" s="288">
        <v>3.1</v>
      </c>
      <c r="BB9" s="288">
        <v>3.1</v>
      </c>
      <c r="BC9" s="288">
        <v>3.1</v>
      </c>
      <c r="BD9" s="288">
        <v>3.1</v>
      </c>
      <c r="BE9" s="288">
        <v>3.1</v>
      </c>
      <c r="BF9" s="288">
        <v>3.1</v>
      </c>
      <c r="BG9" s="288">
        <v>3.1</v>
      </c>
      <c r="BH9" s="288">
        <v>3.1</v>
      </c>
      <c r="BI9" s="288">
        <v>3.1</v>
      </c>
      <c r="BJ9" s="288">
        <v>3.1</v>
      </c>
      <c r="BK9" s="288">
        <v>3.2</v>
      </c>
      <c r="BL9" s="288">
        <v>3.2</v>
      </c>
      <c r="BM9" s="288">
        <v>3.2</v>
      </c>
      <c r="BN9" s="288">
        <v>3.1</v>
      </c>
      <c r="BO9" s="288">
        <v>3.1</v>
      </c>
      <c r="BP9" s="288">
        <v>3.1</v>
      </c>
      <c r="BQ9" s="288">
        <v>3.1</v>
      </c>
      <c r="BR9" s="288">
        <v>3.1</v>
      </c>
      <c r="BS9" s="288">
        <v>2.8</v>
      </c>
      <c r="BT9" s="288">
        <f>_xlfn.IFNA(VLOOKUP(C9,'INFORM Severity - hidden'!$C$5:$G$300,5,FALSE),"-")</f>
        <v>2.8</v>
      </c>
    </row>
    <row r="10" spans="1:72" x14ac:dyDescent="0.35">
      <c r="C10" t="s">
        <v>10591</v>
      </c>
      <c r="D10" s="288" t="str">
        <f t="shared" si="0"/>
        <v>-</v>
      </c>
      <c r="E10" s="288" t="s">
        <v>10587</v>
      </c>
      <c r="F10" s="288">
        <v>0.9</v>
      </c>
      <c r="G10" s="288" t="s">
        <v>10587</v>
      </c>
      <c r="H10" s="288" t="s">
        <v>10587</v>
      </c>
      <c r="I10" s="288" t="s">
        <v>10587</v>
      </c>
      <c r="J10" s="288" t="s">
        <v>10587</v>
      </c>
      <c r="K10" s="288" t="s">
        <v>10587</v>
      </c>
      <c r="L10" s="288" t="s">
        <v>10587</v>
      </c>
      <c r="M10" s="288" t="s">
        <v>10587</v>
      </c>
      <c r="N10" s="288" t="s">
        <v>10587</v>
      </c>
      <c r="O10" s="288" t="s">
        <v>10587</v>
      </c>
      <c r="P10" s="288" t="s">
        <v>10587</v>
      </c>
      <c r="Q10" s="288" t="s">
        <v>10587</v>
      </c>
      <c r="R10" s="288" t="s">
        <v>10587</v>
      </c>
      <c r="S10" s="288" t="s">
        <v>10587</v>
      </c>
      <c r="T10" s="288" t="s">
        <v>10587</v>
      </c>
      <c r="U10" s="288" t="s">
        <v>10587</v>
      </c>
      <c r="V10" s="288" t="s">
        <v>10587</v>
      </c>
      <c r="W10" s="288" t="s">
        <v>10587</v>
      </c>
      <c r="X10" s="288" t="s">
        <v>10587</v>
      </c>
      <c r="Y10" s="288" t="s">
        <v>10587</v>
      </c>
      <c r="Z10" s="288" t="s">
        <v>10587</v>
      </c>
      <c r="AA10" s="288" t="s">
        <v>10587</v>
      </c>
      <c r="AB10" s="288" t="s">
        <v>10587</v>
      </c>
      <c r="AC10" s="288" t="s">
        <v>10587</v>
      </c>
      <c r="AD10" s="288" t="s">
        <v>10587</v>
      </c>
      <c r="AE10" s="288" t="s">
        <v>10587</v>
      </c>
      <c r="AF10" s="288" t="s">
        <v>10587</v>
      </c>
      <c r="AG10" s="288" t="s">
        <v>10587</v>
      </c>
      <c r="AH10" s="288" t="s">
        <v>10587</v>
      </c>
      <c r="AI10" s="288" t="s">
        <v>10587</v>
      </c>
      <c r="AJ10" s="288" t="s">
        <v>10587</v>
      </c>
      <c r="AK10" s="288" t="s">
        <v>10587</v>
      </c>
      <c r="AL10" s="288" t="s">
        <v>10587</v>
      </c>
      <c r="AM10" s="288" t="s">
        <v>10587</v>
      </c>
      <c r="AN10" s="288" t="s">
        <v>10587</v>
      </c>
      <c r="AO10" s="288" t="s">
        <v>10587</v>
      </c>
      <c r="AP10" s="288" t="s">
        <v>10587</v>
      </c>
      <c r="AQ10" s="288" t="s">
        <v>10587</v>
      </c>
      <c r="AR10" s="288" t="s">
        <v>10587</v>
      </c>
      <c r="AS10" s="288" t="s">
        <v>10587</v>
      </c>
      <c r="AT10" s="288" t="s">
        <v>10587</v>
      </c>
      <c r="AU10" s="288" t="s">
        <v>10587</v>
      </c>
      <c r="AV10" s="288" t="s">
        <v>10587</v>
      </c>
      <c r="AW10" s="288" t="s">
        <v>10587</v>
      </c>
      <c r="AX10" s="288" t="s">
        <v>10587</v>
      </c>
      <c r="AY10" s="288" t="s">
        <v>10587</v>
      </c>
      <c r="AZ10" s="288" t="s">
        <v>10587</v>
      </c>
      <c r="BA10" s="288" t="s">
        <v>10587</v>
      </c>
      <c r="BB10" s="288" t="s">
        <v>10587</v>
      </c>
      <c r="BC10" s="288" t="s">
        <v>10587</v>
      </c>
      <c r="BD10" s="288" t="s">
        <v>10587</v>
      </c>
      <c r="BE10" s="288" t="s">
        <v>10587</v>
      </c>
      <c r="BF10" s="288" t="s">
        <v>10587</v>
      </c>
      <c r="BG10" s="288" t="s">
        <v>10587</v>
      </c>
      <c r="BH10" s="288" t="s">
        <v>10587</v>
      </c>
      <c r="BI10" s="288" t="s">
        <v>10587</v>
      </c>
      <c r="BJ10" s="288" t="s">
        <v>10587</v>
      </c>
      <c r="BK10" s="288" t="s">
        <v>10587</v>
      </c>
      <c r="BL10" s="288" t="s">
        <v>10587</v>
      </c>
      <c r="BM10" s="288" t="s">
        <v>10587</v>
      </c>
      <c r="BN10" s="288" t="s">
        <v>10587</v>
      </c>
      <c r="BO10" s="288" t="s">
        <v>10587</v>
      </c>
      <c r="BP10" s="288" t="s">
        <v>10587</v>
      </c>
      <c r="BQ10" s="288" t="s">
        <v>10587</v>
      </c>
      <c r="BR10" s="288" t="s">
        <v>10587</v>
      </c>
      <c r="BS10" s="288" t="s">
        <v>10587</v>
      </c>
      <c r="BT10" s="288" t="str">
        <f>_xlfn.IFNA(VLOOKUP(C10,'INFORM Severity - hidden'!$C$5:$G$300,5,FALSE),"-")</f>
        <v>-</v>
      </c>
    </row>
    <row r="11" spans="1:72" x14ac:dyDescent="0.35">
      <c r="A11" t="s">
        <v>701</v>
      </c>
      <c r="B11" t="s">
        <v>699</v>
      </c>
      <c r="C11" t="s">
        <v>700</v>
      </c>
      <c r="D11" s="288" t="str">
        <f t="shared" si="0"/>
        <v>Decreasing</v>
      </c>
      <c r="E11" s="288" t="s">
        <v>10587</v>
      </c>
      <c r="F11" s="288" t="s">
        <v>10587</v>
      </c>
      <c r="G11" s="288" t="s">
        <v>10587</v>
      </c>
      <c r="H11" s="288" t="s">
        <v>10587</v>
      </c>
      <c r="I11" s="288" t="s">
        <v>10587</v>
      </c>
      <c r="J11" s="288" t="s">
        <v>10587</v>
      </c>
      <c r="K11" s="288" t="s">
        <v>10587</v>
      </c>
      <c r="L11" s="288" t="s">
        <v>10587</v>
      </c>
      <c r="M11" s="288" t="s">
        <v>10587</v>
      </c>
      <c r="N11" s="288" t="s">
        <v>10587</v>
      </c>
      <c r="O11" s="288" t="s">
        <v>10587</v>
      </c>
      <c r="P11" s="288" t="s">
        <v>10587</v>
      </c>
      <c r="Q11" s="288" t="s">
        <v>10587</v>
      </c>
      <c r="R11" s="288" t="s">
        <v>10587</v>
      </c>
      <c r="S11" s="288" t="s">
        <v>10587</v>
      </c>
      <c r="T11" s="288" t="s">
        <v>10587</v>
      </c>
      <c r="U11" s="288" t="s">
        <v>10587</v>
      </c>
      <c r="V11" s="288" t="s">
        <v>10587</v>
      </c>
      <c r="W11" s="288" t="s">
        <v>10587</v>
      </c>
      <c r="X11" s="288" t="s">
        <v>10587</v>
      </c>
      <c r="Y11" s="288" t="s">
        <v>10587</v>
      </c>
      <c r="Z11" s="288" t="s">
        <v>10587</v>
      </c>
      <c r="AA11" s="288" t="s">
        <v>10587</v>
      </c>
      <c r="AB11" s="288" t="s">
        <v>10587</v>
      </c>
      <c r="AC11" s="288">
        <v>1.7</v>
      </c>
      <c r="AD11" s="288">
        <v>1.7</v>
      </c>
      <c r="AE11" s="288">
        <v>1.6</v>
      </c>
      <c r="AF11" s="288">
        <v>1.7</v>
      </c>
      <c r="AG11" s="288">
        <v>1.7</v>
      </c>
      <c r="AH11" s="288">
        <v>1.7</v>
      </c>
      <c r="AI11" s="288">
        <v>1.7</v>
      </c>
      <c r="AJ11" s="288">
        <v>1.6</v>
      </c>
      <c r="AK11" s="288">
        <v>1.6</v>
      </c>
      <c r="AL11" s="288">
        <v>1.5</v>
      </c>
      <c r="AM11" s="288">
        <v>1.5</v>
      </c>
      <c r="AN11" s="288">
        <v>1.5</v>
      </c>
      <c r="AO11" s="288">
        <v>1.5</v>
      </c>
      <c r="AP11" s="288">
        <v>1.5</v>
      </c>
      <c r="AQ11" s="288">
        <v>1.5</v>
      </c>
      <c r="AR11" s="288">
        <v>1.5</v>
      </c>
      <c r="AS11" s="288">
        <v>1.5</v>
      </c>
      <c r="AT11" s="288">
        <v>1.3</v>
      </c>
      <c r="AU11" s="288">
        <v>1.3</v>
      </c>
      <c r="AV11" s="288">
        <v>1.3</v>
      </c>
      <c r="AW11" s="288">
        <v>1.3</v>
      </c>
      <c r="AX11" s="288">
        <v>1.3</v>
      </c>
      <c r="AY11" s="288">
        <v>1.3</v>
      </c>
      <c r="AZ11" s="288">
        <v>1.3</v>
      </c>
      <c r="BA11" s="288">
        <v>1.3</v>
      </c>
      <c r="BB11" s="288">
        <v>1.3</v>
      </c>
      <c r="BC11" s="288">
        <v>1.1000000000000001</v>
      </c>
      <c r="BD11" s="288">
        <v>1.2</v>
      </c>
      <c r="BE11" s="288">
        <v>1.3</v>
      </c>
      <c r="BF11" s="288">
        <v>1.9</v>
      </c>
      <c r="BG11" s="288">
        <v>1.9</v>
      </c>
      <c r="BH11" s="288">
        <v>1.9</v>
      </c>
      <c r="BI11" s="288">
        <v>2</v>
      </c>
      <c r="BJ11" s="288">
        <v>2.1</v>
      </c>
      <c r="BK11" s="288">
        <v>2.2000000000000002</v>
      </c>
      <c r="BL11" s="288">
        <v>2.2999999999999998</v>
      </c>
      <c r="BM11" s="288">
        <v>2.2999999999999998</v>
      </c>
      <c r="BN11" s="288">
        <v>2.2999999999999998</v>
      </c>
      <c r="BO11" s="288">
        <v>2.2999999999999998</v>
      </c>
      <c r="BP11" s="288">
        <v>2.2999999999999998</v>
      </c>
      <c r="BQ11" s="288">
        <v>2.2999999999999998</v>
      </c>
      <c r="BR11" s="288">
        <v>2.2000000000000002</v>
      </c>
      <c r="BS11" s="288">
        <v>2.2000000000000002</v>
      </c>
      <c r="BT11" s="288">
        <f>_xlfn.IFNA(VLOOKUP(C11,'INFORM Severity - hidden'!$C$5:$G$300,5,FALSE),"-")</f>
        <v>2.1</v>
      </c>
    </row>
    <row r="12" spans="1:72" x14ac:dyDescent="0.35">
      <c r="A12" t="s">
        <v>710</v>
      </c>
      <c r="B12" t="s">
        <v>708</v>
      </c>
      <c r="C12" t="s">
        <v>709</v>
      </c>
      <c r="D12" s="288" t="str">
        <f t="shared" si="0"/>
        <v>Decreasing</v>
      </c>
      <c r="E12" s="288" t="s">
        <v>10587</v>
      </c>
      <c r="F12" s="288" t="s">
        <v>10587</v>
      </c>
      <c r="G12" s="288" t="s">
        <v>10587</v>
      </c>
      <c r="H12" s="288" t="s">
        <v>10587</v>
      </c>
      <c r="I12" s="288" t="s">
        <v>10587</v>
      </c>
      <c r="J12" s="288" t="s">
        <v>10587</v>
      </c>
      <c r="K12" s="288" t="s">
        <v>10587</v>
      </c>
      <c r="L12" s="288" t="s">
        <v>10587</v>
      </c>
      <c r="M12" s="288" t="s">
        <v>10587</v>
      </c>
      <c r="N12" s="288" t="s">
        <v>10587</v>
      </c>
      <c r="O12" s="288" t="s">
        <v>10587</v>
      </c>
      <c r="P12" s="288" t="s">
        <v>10587</v>
      </c>
      <c r="Q12" s="288" t="s">
        <v>10587</v>
      </c>
      <c r="R12" s="288" t="s">
        <v>10587</v>
      </c>
      <c r="S12" s="288" t="s">
        <v>10587</v>
      </c>
      <c r="T12" s="288" t="s">
        <v>10587</v>
      </c>
      <c r="U12" s="288" t="s">
        <v>10587</v>
      </c>
      <c r="V12" s="288" t="s">
        <v>10587</v>
      </c>
      <c r="W12" s="288" t="s">
        <v>10587</v>
      </c>
      <c r="X12" s="288" t="s">
        <v>10587</v>
      </c>
      <c r="Y12" s="288" t="s">
        <v>10587</v>
      </c>
      <c r="Z12" s="288" t="s">
        <v>10587</v>
      </c>
      <c r="AA12" s="288" t="s">
        <v>10587</v>
      </c>
      <c r="AB12" s="288" t="s">
        <v>10587</v>
      </c>
      <c r="AC12" s="288" t="s">
        <v>10587</v>
      </c>
      <c r="AD12" s="288" t="s">
        <v>10587</v>
      </c>
      <c r="AE12" s="288" t="s">
        <v>10587</v>
      </c>
      <c r="AF12" s="288" t="s">
        <v>10587</v>
      </c>
      <c r="AG12" s="288" t="s">
        <v>10587</v>
      </c>
      <c r="AH12" s="288" t="s">
        <v>10587</v>
      </c>
      <c r="AI12" s="288" t="s">
        <v>10587</v>
      </c>
      <c r="AJ12" s="288" t="s">
        <v>10587</v>
      </c>
      <c r="AK12" s="288" t="s">
        <v>10587</v>
      </c>
      <c r="AL12" s="288" t="s">
        <v>10587</v>
      </c>
      <c r="AM12" s="288" t="s">
        <v>10587</v>
      </c>
      <c r="AN12" s="288" t="s">
        <v>10587</v>
      </c>
      <c r="AO12" s="288" t="s">
        <v>10587</v>
      </c>
      <c r="AP12" s="288" t="s">
        <v>10587</v>
      </c>
      <c r="AQ12" s="288" t="s">
        <v>10587</v>
      </c>
      <c r="AR12" s="288" t="s">
        <v>10587</v>
      </c>
      <c r="AS12" s="288" t="s">
        <v>10587</v>
      </c>
      <c r="AT12" s="288" t="s">
        <v>10587</v>
      </c>
      <c r="AU12" s="288">
        <v>1.8</v>
      </c>
      <c r="AV12" s="288">
        <v>1.8</v>
      </c>
      <c r="AW12" s="288">
        <v>1.8</v>
      </c>
      <c r="AX12" s="288">
        <v>1.8</v>
      </c>
      <c r="AY12" s="288">
        <v>1.8</v>
      </c>
      <c r="AZ12" s="288">
        <v>1.8</v>
      </c>
      <c r="BA12" s="288">
        <v>1.8</v>
      </c>
      <c r="BB12" s="288">
        <v>1.8</v>
      </c>
      <c r="BC12" s="288">
        <v>1.8</v>
      </c>
      <c r="BD12" s="288">
        <v>1.8</v>
      </c>
      <c r="BE12" s="288">
        <v>1.9</v>
      </c>
      <c r="BF12" s="288">
        <v>2.2000000000000002</v>
      </c>
      <c r="BG12" s="288">
        <v>2.2000000000000002</v>
      </c>
      <c r="BH12" s="288">
        <v>2.2000000000000002</v>
      </c>
      <c r="BI12" s="288">
        <v>2.4</v>
      </c>
      <c r="BJ12" s="288">
        <v>2.4</v>
      </c>
      <c r="BK12" s="288">
        <v>2.5</v>
      </c>
      <c r="BL12" s="288">
        <v>2.2000000000000002</v>
      </c>
      <c r="BM12" s="288">
        <v>2.2000000000000002</v>
      </c>
      <c r="BN12" s="288">
        <v>2.1</v>
      </c>
      <c r="BO12" s="288">
        <v>2.1</v>
      </c>
      <c r="BP12" s="288">
        <v>1.8</v>
      </c>
      <c r="BQ12" s="288">
        <v>1.8</v>
      </c>
      <c r="BR12" s="288">
        <v>1.6</v>
      </c>
      <c r="BS12" s="288">
        <v>1.6</v>
      </c>
      <c r="BT12" s="288">
        <f>_xlfn.IFNA(VLOOKUP(C12,'INFORM Severity - hidden'!$C$5:$G$300,5,FALSE),"-")</f>
        <v>1.6</v>
      </c>
    </row>
    <row r="13" spans="1:72" x14ac:dyDescent="0.35">
      <c r="A13" t="s">
        <v>388</v>
      </c>
      <c r="B13" t="s">
        <v>386</v>
      </c>
      <c r="C13" t="s">
        <v>387</v>
      </c>
      <c r="D13" s="288" t="str">
        <f t="shared" si="0"/>
        <v>Stable</v>
      </c>
      <c r="E13" s="288" t="s">
        <v>10587</v>
      </c>
      <c r="F13" s="288">
        <v>3.5</v>
      </c>
      <c r="G13" s="288">
        <v>3.5</v>
      </c>
      <c r="H13" s="288">
        <v>3.8</v>
      </c>
      <c r="I13" s="288">
        <v>3.8</v>
      </c>
      <c r="J13" s="288">
        <v>3.8</v>
      </c>
      <c r="K13" s="288">
        <v>3.8</v>
      </c>
      <c r="L13" s="288">
        <v>3.8</v>
      </c>
      <c r="M13" s="288">
        <v>3.8</v>
      </c>
      <c r="N13" s="288">
        <v>3.8</v>
      </c>
      <c r="O13" s="288">
        <v>3.8</v>
      </c>
      <c r="P13" s="288">
        <v>3.8</v>
      </c>
      <c r="Q13" s="288">
        <v>3.7</v>
      </c>
      <c r="R13" s="288">
        <v>3.7</v>
      </c>
      <c r="S13" s="288">
        <v>3.3</v>
      </c>
      <c r="T13" s="288">
        <v>3.3</v>
      </c>
      <c r="U13" s="288">
        <v>3.2</v>
      </c>
      <c r="V13" s="288">
        <v>3.3</v>
      </c>
      <c r="W13" s="288">
        <v>3.3</v>
      </c>
      <c r="X13" s="288">
        <v>3.3</v>
      </c>
      <c r="Y13" s="288">
        <v>3.3</v>
      </c>
      <c r="Z13" s="288">
        <v>3.4</v>
      </c>
      <c r="AA13" s="288">
        <v>3.3</v>
      </c>
      <c r="AB13" s="288">
        <v>3.3</v>
      </c>
      <c r="AC13" s="288">
        <v>3.3</v>
      </c>
      <c r="AD13" s="288">
        <v>3.3</v>
      </c>
      <c r="AE13" s="288">
        <v>3.8</v>
      </c>
      <c r="AF13" s="288">
        <v>3.8</v>
      </c>
      <c r="AG13" s="288">
        <v>3.8</v>
      </c>
      <c r="AH13" s="288">
        <v>3.8</v>
      </c>
      <c r="AI13" s="288">
        <v>3.8</v>
      </c>
      <c r="AJ13" s="288">
        <v>3.8</v>
      </c>
      <c r="AK13" s="288">
        <v>3.8</v>
      </c>
      <c r="AL13" s="288">
        <v>3.8</v>
      </c>
      <c r="AM13" s="288">
        <v>3.8</v>
      </c>
      <c r="AN13" s="288">
        <v>3.8</v>
      </c>
      <c r="AO13" s="288">
        <v>3.8</v>
      </c>
      <c r="AP13" s="288">
        <v>3.8</v>
      </c>
      <c r="AQ13" s="288">
        <v>3.5</v>
      </c>
      <c r="AR13" s="288">
        <v>3.5</v>
      </c>
      <c r="AS13" s="288">
        <v>3.5</v>
      </c>
      <c r="AT13" s="288">
        <v>3.5</v>
      </c>
      <c r="AU13" s="288">
        <v>3.5</v>
      </c>
      <c r="AV13" s="288">
        <v>3.5</v>
      </c>
      <c r="AW13" s="288">
        <v>3.5</v>
      </c>
      <c r="AX13" s="288">
        <v>3.5</v>
      </c>
      <c r="AY13" s="288">
        <v>3.5</v>
      </c>
      <c r="AZ13" s="288">
        <v>3.5</v>
      </c>
      <c r="BA13" s="288">
        <v>3.5</v>
      </c>
      <c r="BB13" s="288">
        <v>3.5</v>
      </c>
      <c r="BC13" s="288">
        <v>3.5</v>
      </c>
      <c r="BD13" s="288">
        <v>3.5</v>
      </c>
      <c r="BE13" s="288">
        <v>3.5</v>
      </c>
      <c r="BF13" s="288">
        <v>3.6</v>
      </c>
      <c r="BG13" s="288">
        <v>3.3</v>
      </c>
      <c r="BH13" s="288">
        <v>3.3</v>
      </c>
      <c r="BI13" s="288">
        <v>3.3</v>
      </c>
      <c r="BJ13" s="288">
        <v>3.3</v>
      </c>
      <c r="BK13" s="288">
        <v>3.3</v>
      </c>
      <c r="BL13" s="288">
        <v>3.4</v>
      </c>
      <c r="BM13" s="288">
        <v>3.3</v>
      </c>
      <c r="BN13" s="288">
        <v>3.3</v>
      </c>
      <c r="BO13" s="288">
        <v>3.3</v>
      </c>
      <c r="BP13" s="288">
        <v>3.3</v>
      </c>
      <c r="BQ13" s="288">
        <v>3.3</v>
      </c>
      <c r="BR13" s="288">
        <v>3.3</v>
      </c>
      <c r="BS13" s="288">
        <v>3.3</v>
      </c>
      <c r="BT13" s="288">
        <f>_xlfn.IFNA(VLOOKUP(C13,'INFORM Severity - hidden'!$C$5:$G$300,5,FALSE),"-")</f>
        <v>3.3</v>
      </c>
    </row>
    <row r="14" spans="1:72" x14ac:dyDescent="0.35">
      <c r="C14" t="s">
        <v>10592</v>
      </c>
      <c r="D14" s="288" t="str">
        <f t="shared" si="0"/>
        <v>-</v>
      </c>
      <c r="E14" s="288" t="s">
        <v>10587</v>
      </c>
      <c r="F14" s="288">
        <v>3.5</v>
      </c>
      <c r="G14" s="288">
        <v>3.5</v>
      </c>
      <c r="H14" s="288" t="s">
        <v>10587</v>
      </c>
      <c r="I14" s="288" t="s">
        <v>10587</v>
      </c>
      <c r="J14" s="288" t="s">
        <v>10587</v>
      </c>
      <c r="K14" s="288" t="s">
        <v>10587</v>
      </c>
      <c r="L14" s="288" t="s">
        <v>10587</v>
      </c>
      <c r="M14" s="288" t="s">
        <v>10587</v>
      </c>
      <c r="N14" s="288" t="s">
        <v>10587</v>
      </c>
      <c r="O14" s="288" t="s">
        <v>10587</v>
      </c>
      <c r="P14" s="288" t="s">
        <v>10587</v>
      </c>
      <c r="Q14" s="288" t="s">
        <v>10587</v>
      </c>
      <c r="R14" s="288" t="s">
        <v>10587</v>
      </c>
      <c r="S14" s="288" t="s">
        <v>10587</v>
      </c>
      <c r="T14" s="288" t="s">
        <v>10587</v>
      </c>
      <c r="U14" s="288" t="s">
        <v>10587</v>
      </c>
      <c r="V14" s="288" t="s">
        <v>10587</v>
      </c>
      <c r="W14" s="288" t="s">
        <v>10587</v>
      </c>
      <c r="X14" s="288" t="s">
        <v>10587</v>
      </c>
      <c r="Y14" s="288" t="s">
        <v>10587</v>
      </c>
      <c r="Z14" s="288" t="s">
        <v>10587</v>
      </c>
      <c r="AA14" s="288" t="s">
        <v>10587</v>
      </c>
      <c r="AB14" s="288" t="s">
        <v>10587</v>
      </c>
      <c r="AC14" s="288" t="s">
        <v>10587</v>
      </c>
      <c r="AD14" s="288" t="s">
        <v>10587</v>
      </c>
      <c r="AE14" s="288" t="s">
        <v>10587</v>
      </c>
      <c r="AF14" s="288" t="s">
        <v>10587</v>
      </c>
      <c r="AG14" s="288" t="s">
        <v>10587</v>
      </c>
      <c r="AH14" s="288" t="s">
        <v>10587</v>
      </c>
      <c r="AI14" s="288" t="s">
        <v>10587</v>
      </c>
      <c r="AJ14" s="288" t="s">
        <v>10587</v>
      </c>
      <c r="AK14" s="288" t="s">
        <v>10587</v>
      </c>
      <c r="AL14" s="288" t="s">
        <v>10587</v>
      </c>
      <c r="AM14" s="288" t="s">
        <v>10587</v>
      </c>
      <c r="AN14" s="288" t="s">
        <v>10587</v>
      </c>
      <c r="AO14" s="288" t="s">
        <v>10587</v>
      </c>
      <c r="AP14" s="288" t="s">
        <v>10587</v>
      </c>
      <c r="AQ14" s="288" t="s">
        <v>10587</v>
      </c>
      <c r="AR14" s="288" t="s">
        <v>10587</v>
      </c>
      <c r="AS14" s="288" t="s">
        <v>10587</v>
      </c>
      <c r="AT14" s="288" t="s">
        <v>10587</v>
      </c>
      <c r="AU14" s="288" t="s">
        <v>10587</v>
      </c>
      <c r="AV14" s="288" t="s">
        <v>10587</v>
      </c>
      <c r="AW14" s="288" t="s">
        <v>10587</v>
      </c>
      <c r="AX14" s="288" t="s">
        <v>10587</v>
      </c>
      <c r="AY14" s="288" t="s">
        <v>10587</v>
      </c>
      <c r="AZ14" s="288" t="s">
        <v>10587</v>
      </c>
      <c r="BA14" s="288" t="s">
        <v>10587</v>
      </c>
      <c r="BB14" s="288" t="s">
        <v>10587</v>
      </c>
      <c r="BC14" s="288" t="s">
        <v>10587</v>
      </c>
      <c r="BD14" s="288" t="s">
        <v>10587</v>
      </c>
      <c r="BE14" s="288" t="s">
        <v>10587</v>
      </c>
      <c r="BF14" s="288" t="s">
        <v>10587</v>
      </c>
      <c r="BG14" s="288" t="s">
        <v>10587</v>
      </c>
      <c r="BH14" s="288" t="s">
        <v>10587</v>
      </c>
      <c r="BI14" s="288" t="s">
        <v>10587</v>
      </c>
      <c r="BJ14" s="288" t="s">
        <v>10587</v>
      </c>
      <c r="BK14" s="288" t="s">
        <v>10587</v>
      </c>
      <c r="BL14" s="288" t="s">
        <v>10587</v>
      </c>
      <c r="BM14" s="288" t="s">
        <v>10587</v>
      </c>
      <c r="BN14" s="288" t="s">
        <v>10587</v>
      </c>
      <c r="BO14" s="288" t="s">
        <v>10587</v>
      </c>
      <c r="BP14" s="288" t="s">
        <v>10587</v>
      </c>
      <c r="BQ14" s="288" t="s">
        <v>10587</v>
      </c>
      <c r="BR14" s="288" t="s">
        <v>10587</v>
      </c>
      <c r="BS14" s="288" t="s">
        <v>10587</v>
      </c>
      <c r="BT14" s="288" t="str">
        <f>_xlfn.IFNA(VLOOKUP(C14,'INFORM Severity - hidden'!$C$5:$G$300,5,FALSE),"-")</f>
        <v>-</v>
      </c>
    </row>
    <row r="15" spans="1:72" x14ac:dyDescent="0.35">
      <c r="C15" t="s">
        <v>10593</v>
      </c>
      <c r="D15" s="288" t="str">
        <f t="shared" si="0"/>
        <v>-</v>
      </c>
      <c r="E15" s="288" t="s">
        <v>10587</v>
      </c>
      <c r="F15" s="288">
        <v>1.7</v>
      </c>
      <c r="G15" s="288">
        <v>1.7</v>
      </c>
      <c r="H15" s="288" t="s">
        <v>10587</v>
      </c>
      <c r="I15" s="288" t="s">
        <v>10587</v>
      </c>
      <c r="J15" s="288" t="s">
        <v>10587</v>
      </c>
      <c r="K15" s="288" t="s">
        <v>10587</v>
      </c>
      <c r="L15" s="288" t="s">
        <v>10587</v>
      </c>
      <c r="M15" s="288" t="s">
        <v>10587</v>
      </c>
      <c r="N15" s="288" t="s">
        <v>10587</v>
      </c>
      <c r="O15" s="288" t="s">
        <v>10587</v>
      </c>
      <c r="P15" s="288" t="s">
        <v>10587</v>
      </c>
      <c r="Q15" s="288" t="s">
        <v>10587</v>
      </c>
      <c r="R15" s="288" t="s">
        <v>10587</v>
      </c>
      <c r="S15" s="288" t="s">
        <v>10587</v>
      </c>
      <c r="T15" s="288" t="s">
        <v>10587</v>
      </c>
      <c r="U15" s="288" t="s">
        <v>10587</v>
      </c>
      <c r="V15" s="288" t="s">
        <v>10587</v>
      </c>
      <c r="W15" s="288" t="s">
        <v>10587</v>
      </c>
      <c r="X15" s="288" t="s">
        <v>10587</v>
      </c>
      <c r="Y15" s="288" t="s">
        <v>10587</v>
      </c>
      <c r="Z15" s="288" t="s">
        <v>10587</v>
      </c>
      <c r="AA15" s="288" t="s">
        <v>10587</v>
      </c>
      <c r="AB15" s="288" t="s">
        <v>10587</v>
      </c>
      <c r="AC15" s="288" t="s">
        <v>10587</v>
      </c>
      <c r="AD15" s="288" t="s">
        <v>10587</v>
      </c>
      <c r="AE15" s="288" t="s">
        <v>10587</v>
      </c>
      <c r="AF15" s="288" t="s">
        <v>10587</v>
      </c>
      <c r="AG15" s="288" t="s">
        <v>10587</v>
      </c>
      <c r="AH15" s="288" t="s">
        <v>10587</v>
      </c>
      <c r="AI15" s="288" t="s">
        <v>10587</v>
      </c>
      <c r="AJ15" s="288" t="s">
        <v>10587</v>
      </c>
      <c r="AK15" s="288" t="s">
        <v>10587</v>
      </c>
      <c r="AL15" s="288" t="s">
        <v>10587</v>
      </c>
      <c r="AM15" s="288" t="s">
        <v>10587</v>
      </c>
      <c r="AN15" s="288" t="s">
        <v>10587</v>
      </c>
      <c r="AO15" s="288" t="s">
        <v>10587</v>
      </c>
      <c r="AP15" s="288" t="s">
        <v>10587</v>
      </c>
      <c r="AQ15" s="288" t="s">
        <v>10587</v>
      </c>
      <c r="AR15" s="288" t="s">
        <v>10587</v>
      </c>
      <c r="AS15" s="288" t="s">
        <v>10587</v>
      </c>
      <c r="AT15" s="288" t="s">
        <v>10587</v>
      </c>
      <c r="AU15" s="288" t="s">
        <v>10587</v>
      </c>
      <c r="AV15" s="288" t="s">
        <v>10587</v>
      </c>
      <c r="AW15" s="288" t="s">
        <v>10587</v>
      </c>
      <c r="AX15" s="288" t="s">
        <v>10587</v>
      </c>
      <c r="AY15" s="288" t="s">
        <v>10587</v>
      </c>
      <c r="AZ15" s="288" t="s">
        <v>10587</v>
      </c>
      <c r="BA15" s="288" t="s">
        <v>10587</v>
      </c>
      <c r="BB15" s="288" t="s">
        <v>10587</v>
      </c>
      <c r="BC15" s="288" t="s">
        <v>10587</v>
      </c>
      <c r="BD15" s="288" t="s">
        <v>10587</v>
      </c>
      <c r="BE15" s="288" t="s">
        <v>10587</v>
      </c>
      <c r="BF15" s="288" t="s">
        <v>10587</v>
      </c>
      <c r="BG15" s="288" t="s">
        <v>10587</v>
      </c>
      <c r="BH15" s="288" t="s">
        <v>10587</v>
      </c>
      <c r="BI15" s="288" t="s">
        <v>10587</v>
      </c>
      <c r="BJ15" s="288" t="s">
        <v>10587</v>
      </c>
      <c r="BK15" s="288" t="s">
        <v>10587</v>
      </c>
      <c r="BL15" s="288" t="s">
        <v>10587</v>
      </c>
      <c r="BM15" s="288" t="s">
        <v>10587</v>
      </c>
      <c r="BN15" s="288" t="s">
        <v>10587</v>
      </c>
      <c r="BO15" s="288" t="s">
        <v>10587</v>
      </c>
      <c r="BP15" s="288" t="s">
        <v>10587</v>
      </c>
      <c r="BQ15" s="288" t="s">
        <v>10587</v>
      </c>
      <c r="BR15" s="288" t="s">
        <v>10587</v>
      </c>
      <c r="BS15" s="288" t="s">
        <v>10587</v>
      </c>
      <c r="BT15" s="288" t="str">
        <f>_xlfn.IFNA(VLOOKUP(C15,'INFORM Severity - hidden'!$C$5:$G$300,5,FALSE),"-")</f>
        <v>-</v>
      </c>
    </row>
    <row r="16" spans="1:72" x14ac:dyDescent="0.35">
      <c r="A16" t="s">
        <v>1622</v>
      </c>
      <c r="B16" t="s">
        <v>1575</v>
      </c>
      <c r="C16" t="s">
        <v>1621</v>
      </c>
      <c r="D16" s="288" t="str">
        <f t="shared" si="0"/>
        <v>Increasing</v>
      </c>
      <c r="E16" s="288" t="s">
        <v>10587</v>
      </c>
      <c r="F16" s="288" t="s">
        <v>10587</v>
      </c>
      <c r="G16" s="288" t="s">
        <v>10587</v>
      </c>
      <c r="H16" s="288" t="s">
        <v>10587</v>
      </c>
      <c r="I16" s="288" t="s">
        <v>10587</v>
      </c>
      <c r="J16" s="288" t="s">
        <v>10587</v>
      </c>
      <c r="K16" s="288" t="s">
        <v>10587</v>
      </c>
      <c r="L16" s="288" t="s">
        <v>10587</v>
      </c>
      <c r="M16" s="288" t="s">
        <v>10587</v>
      </c>
      <c r="N16" s="288" t="s">
        <v>10587</v>
      </c>
      <c r="O16" s="288" t="s">
        <v>10587</v>
      </c>
      <c r="P16" s="288" t="s">
        <v>10587</v>
      </c>
      <c r="Q16" s="288" t="s">
        <v>10587</v>
      </c>
      <c r="R16" s="288" t="s">
        <v>10587</v>
      </c>
      <c r="S16" s="288" t="s">
        <v>10587</v>
      </c>
      <c r="T16" s="288" t="s">
        <v>10587</v>
      </c>
      <c r="U16" s="288" t="s">
        <v>10587</v>
      </c>
      <c r="V16" s="288" t="s">
        <v>10587</v>
      </c>
      <c r="W16" s="288" t="s">
        <v>10587</v>
      </c>
      <c r="X16" s="288" t="s">
        <v>10587</v>
      </c>
      <c r="Y16" s="288" t="s">
        <v>10587</v>
      </c>
      <c r="Z16" s="288" t="s">
        <v>10587</v>
      </c>
      <c r="AA16" s="288" t="s">
        <v>10587</v>
      </c>
      <c r="AB16" s="288" t="s">
        <v>10587</v>
      </c>
      <c r="AC16" s="288" t="s">
        <v>10587</v>
      </c>
      <c r="AD16" s="288" t="s">
        <v>10587</v>
      </c>
      <c r="AE16" s="288" t="s">
        <v>10587</v>
      </c>
      <c r="AF16" s="288" t="s">
        <v>10587</v>
      </c>
      <c r="AG16" s="288" t="s">
        <v>10587</v>
      </c>
      <c r="AH16" s="288" t="s">
        <v>10587</v>
      </c>
      <c r="AI16" s="288" t="s">
        <v>10587</v>
      </c>
      <c r="AJ16" s="288" t="s">
        <v>10587</v>
      </c>
      <c r="AK16" s="288" t="s">
        <v>10587</v>
      </c>
      <c r="AL16" s="288" t="s">
        <v>10587</v>
      </c>
      <c r="AM16" s="288" t="s">
        <v>10587</v>
      </c>
      <c r="AN16" s="288" t="s">
        <v>10587</v>
      </c>
      <c r="AO16" s="288" t="s">
        <v>10587</v>
      </c>
      <c r="AP16" s="288" t="s">
        <v>10587</v>
      </c>
      <c r="AQ16" s="288" t="s">
        <v>10587</v>
      </c>
      <c r="AR16" s="288" t="s">
        <v>10587</v>
      </c>
      <c r="AS16" s="288" t="s">
        <v>10587</v>
      </c>
      <c r="AT16" s="288" t="s">
        <v>10587</v>
      </c>
      <c r="AU16" s="288" t="s">
        <v>10587</v>
      </c>
      <c r="AV16" s="288" t="s">
        <v>10587</v>
      </c>
      <c r="AW16" s="288" t="s">
        <v>10587</v>
      </c>
      <c r="AX16" s="288" t="s">
        <v>10587</v>
      </c>
      <c r="AY16" s="288" t="s">
        <v>10587</v>
      </c>
      <c r="AZ16" s="288" t="s">
        <v>10587</v>
      </c>
      <c r="BA16" s="288" t="s">
        <v>10587</v>
      </c>
      <c r="BB16" s="288" t="s">
        <v>10587</v>
      </c>
      <c r="BC16" s="288" t="s">
        <v>10587</v>
      </c>
      <c r="BD16" s="288" t="s">
        <v>10587</v>
      </c>
      <c r="BE16" s="288" t="s">
        <v>10587</v>
      </c>
      <c r="BF16" s="288" t="s">
        <v>10587</v>
      </c>
      <c r="BG16" s="288" t="s">
        <v>10587</v>
      </c>
      <c r="BH16" s="288" t="s">
        <v>10587</v>
      </c>
      <c r="BI16" s="288" t="s">
        <v>10587</v>
      </c>
      <c r="BJ16" s="288" t="s">
        <v>10587</v>
      </c>
      <c r="BK16" s="288" t="s">
        <v>10587</v>
      </c>
      <c r="BL16" s="288" t="s">
        <v>10587</v>
      </c>
      <c r="BM16" s="288" t="s">
        <v>10587</v>
      </c>
      <c r="BN16" s="288" t="s">
        <v>10587</v>
      </c>
      <c r="BO16" s="288" t="s">
        <v>10587</v>
      </c>
      <c r="BP16" s="288" t="s">
        <v>10587</v>
      </c>
      <c r="BQ16" s="288">
        <v>1.9</v>
      </c>
      <c r="BR16" s="288">
        <v>2</v>
      </c>
      <c r="BS16" s="288">
        <v>2</v>
      </c>
      <c r="BT16" s="288">
        <f>_xlfn.IFNA(VLOOKUP(C16,'INFORM Severity - hidden'!$C$5:$G$300,5,FALSE),"-")</f>
        <v>2</v>
      </c>
    </row>
    <row r="17" spans="1:72" x14ac:dyDescent="0.35">
      <c r="A17" t="s">
        <v>218</v>
      </c>
      <c r="B17" t="s">
        <v>216</v>
      </c>
      <c r="C17" t="s">
        <v>217</v>
      </c>
      <c r="D17" s="288" t="str">
        <f t="shared" si="0"/>
        <v>Stable</v>
      </c>
      <c r="E17" s="288" t="s">
        <v>10587</v>
      </c>
      <c r="F17" s="288">
        <v>3</v>
      </c>
      <c r="G17" s="288">
        <v>3.1</v>
      </c>
      <c r="H17" s="288">
        <v>3.2</v>
      </c>
      <c r="I17" s="288">
        <v>3.2</v>
      </c>
      <c r="J17" s="288">
        <v>3.1</v>
      </c>
      <c r="K17" s="288">
        <v>3.2</v>
      </c>
      <c r="L17" s="288">
        <v>3.2</v>
      </c>
      <c r="M17" s="288">
        <v>3.2</v>
      </c>
      <c r="N17" s="288">
        <v>3.2</v>
      </c>
      <c r="O17" s="288">
        <v>3.2</v>
      </c>
      <c r="P17" s="288">
        <v>3.2</v>
      </c>
      <c r="Q17" s="288">
        <v>3.2</v>
      </c>
      <c r="R17" s="288">
        <v>3.4</v>
      </c>
      <c r="S17" s="288">
        <v>3.4</v>
      </c>
      <c r="T17" s="288">
        <v>3.4</v>
      </c>
      <c r="U17" s="288">
        <v>3.4</v>
      </c>
      <c r="V17" s="288">
        <v>3.9</v>
      </c>
      <c r="W17" s="288">
        <v>3.9</v>
      </c>
      <c r="X17" s="288">
        <v>3.9</v>
      </c>
      <c r="Y17" s="288">
        <v>3.9</v>
      </c>
      <c r="Z17" s="288">
        <v>3.8</v>
      </c>
      <c r="AA17" s="288">
        <v>3.9</v>
      </c>
      <c r="AB17" s="288">
        <v>4</v>
      </c>
      <c r="AC17" s="288">
        <v>3.9</v>
      </c>
      <c r="AD17" s="288">
        <v>3.9</v>
      </c>
      <c r="AE17" s="288">
        <v>3.9</v>
      </c>
      <c r="AF17" s="288">
        <v>4</v>
      </c>
      <c r="AG17" s="288">
        <v>4</v>
      </c>
      <c r="AH17" s="288">
        <v>4</v>
      </c>
      <c r="AI17" s="288">
        <v>4</v>
      </c>
      <c r="AJ17" s="288">
        <v>4</v>
      </c>
      <c r="AK17" s="288">
        <v>4</v>
      </c>
      <c r="AL17" s="288">
        <v>4</v>
      </c>
      <c r="AM17" s="288">
        <v>3.9</v>
      </c>
      <c r="AN17" s="288">
        <v>3.9</v>
      </c>
      <c r="AO17" s="288">
        <v>3.9</v>
      </c>
      <c r="AP17" s="288">
        <v>3.9</v>
      </c>
      <c r="AQ17" s="288">
        <v>3.9</v>
      </c>
      <c r="AR17" s="288">
        <v>3.9</v>
      </c>
      <c r="AS17" s="288">
        <v>3.9</v>
      </c>
      <c r="AT17" s="288">
        <v>3.9</v>
      </c>
      <c r="AU17" s="288">
        <v>3.9</v>
      </c>
      <c r="AV17" s="288">
        <v>3.9</v>
      </c>
      <c r="AW17" s="288">
        <v>3.7</v>
      </c>
      <c r="AX17" s="288">
        <v>3.8</v>
      </c>
      <c r="AY17" s="288">
        <v>3.8</v>
      </c>
      <c r="AZ17" s="288">
        <v>3.7</v>
      </c>
      <c r="BA17" s="288">
        <v>3.7</v>
      </c>
      <c r="BB17" s="288">
        <v>4</v>
      </c>
      <c r="BC17" s="288">
        <v>4</v>
      </c>
      <c r="BD17" s="288">
        <v>4</v>
      </c>
      <c r="BE17" s="288">
        <v>4</v>
      </c>
      <c r="BF17" s="288">
        <v>3.9</v>
      </c>
      <c r="BG17" s="288">
        <v>3.9</v>
      </c>
      <c r="BH17" s="288">
        <v>4</v>
      </c>
      <c r="BI17" s="288">
        <v>4</v>
      </c>
      <c r="BJ17" s="288">
        <v>4</v>
      </c>
      <c r="BK17" s="288">
        <v>4.0999999999999996</v>
      </c>
      <c r="BL17" s="288">
        <v>4.0999999999999996</v>
      </c>
      <c r="BM17" s="288">
        <v>4.2</v>
      </c>
      <c r="BN17" s="288">
        <v>4.0999999999999996</v>
      </c>
      <c r="BO17" s="288">
        <v>4.0999999999999996</v>
      </c>
      <c r="BP17" s="288">
        <v>4.2</v>
      </c>
      <c r="BQ17" s="288">
        <v>4.2</v>
      </c>
      <c r="BR17" s="288">
        <v>4.2</v>
      </c>
      <c r="BS17" s="288">
        <v>4.2</v>
      </c>
      <c r="BT17" s="288">
        <f>_xlfn.IFNA(VLOOKUP(C17,'INFORM Severity - hidden'!$C$5:$G$300,5,FALSE),"-")</f>
        <v>4.2</v>
      </c>
    </row>
    <row r="18" spans="1:72" x14ac:dyDescent="0.35">
      <c r="C18" t="s">
        <v>10594</v>
      </c>
      <c r="D18" s="288" t="str">
        <f t="shared" si="0"/>
        <v>-</v>
      </c>
      <c r="E18" s="288" t="s">
        <v>10587</v>
      </c>
      <c r="F18" s="288" t="s">
        <v>10587</v>
      </c>
      <c r="G18" s="288" t="s">
        <v>10587</v>
      </c>
      <c r="H18" s="288" t="s">
        <v>10587</v>
      </c>
      <c r="I18" s="288" t="s">
        <v>10587</v>
      </c>
      <c r="J18" s="288" t="s">
        <v>10587</v>
      </c>
      <c r="K18" s="288" t="s">
        <v>10587</v>
      </c>
      <c r="L18" s="288" t="s">
        <v>10587</v>
      </c>
      <c r="M18" s="288" t="s">
        <v>10587</v>
      </c>
      <c r="N18" s="288" t="s">
        <v>10587</v>
      </c>
      <c r="O18" s="288" t="s">
        <v>10587</v>
      </c>
      <c r="P18" s="288" t="s">
        <v>10587</v>
      </c>
      <c r="Q18" s="288" t="s">
        <v>10587</v>
      </c>
      <c r="R18" s="288" t="s">
        <v>10587</v>
      </c>
      <c r="S18" s="288" t="s">
        <v>10587</v>
      </c>
      <c r="T18" s="288" t="s">
        <v>10587</v>
      </c>
      <c r="U18" s="288" t="s">
        <v>10587</v>
      </c>
      <c r="V18" s="288" t="s">
        <v>10587</v>
      </c>
      <c r="W18" s="288" t="s">
        <v>10587</v>
      </c>
      <c r="X18" s="288" t="s">
        <v>10587</v>
      </c>
      <c r="Y18" s="288">
        <v>2.4</v>
      </c>
      <c r="Z18" s="288">
        <v>2.2999999999999998</v>
      </c>
      <c r="AA18" s="288">
        <v>2.4</v>
      </c>
      <c r="AB18" s="288">
        <v>2.4</v>
      </c>
      <c r="AC18" s="288">
        <v>2.4</v>
      </c>
      <c r="AD18" s="288" t="s">
        <v>10587</v>
      </c>
      <c r="AE18" s="288" t="s">
        <v>10587</v>
      </c>
      <c r="AF18" s="288" t="s">
        <v>10587</v>
      </c>
      <c r="AG18" s="288" t="s">
        <v>10587</v>
      </c>
      <c r="AH18" s="288" t="s">
        <v>10587</v>
      </c>
      <c r="AI18" s="288" t="s">
        <v>10587</v>
      </c>
      <c r="AJ18" s="288" t="s">
        <v>10587</v>
      </c>
      <c r="AK18" s="288" t="s">
        <v>10587</v>
      </c>
      <c r="AL18" s="288" t="s">
        <v>10587</v>
      </c>
      <c r="AM18" s="288" t="s">
        <v>10587</v>
      </c>
      <c r="AN18" s="288" t="s">
        <v>10587</v>
      </c>
      <c r="AO18" s="288" t="s">
        <v>10587</v>
      </c>
      <c r="AP18" s="288" t="s">
        <v>10587</v>
      </c>
      <c r="AQ18" s="288" t="s">
        <v>10587</v>
      </c>
      <c r="AR18" s="288" t="s">
        <v>10587</v>
      </c>
      <c r="AS18" s="288" t="s">
        <v>10587</v>
      </c>
      <c r="AT18" s="288" t="s">
        <v>10587</v>
      </c>
      <c r="AU18" s="288" t="s">
        <v>10587</v>
      </c>
      <c r="AV18" s="288" t="s">
        <v>10587</v>
      </c>
      <c r="AW18" s="288" t="s">
        <v>10587</v>
      </c>
      <c r="AX18" s="288" t="s">
        <v>10587</v>
      </c>
      <c r="AY18" s="288" t="s">
        <v>10587</v>
      </c>
      <c r="AZ18" s="288" t="s">
        <v>10587</v>
      </c>
      <c r="BA18" s="288" t="s">
        <v>10587</v>
      </c>
      <c r="BB18" s="288" t="s">
        <v>10587</v>
      </c>
      <c r="BC18" s="288" t="s">
        <v>10587</v>
      </c>
      <c r="BD18" s="288" t="s">
        <v>10587</v>
      </c>
      <c r="BE18" s="288" t="s">
        <v>10587</v>
      </c>
      <c r="BF18" s="288" t="s">
        <v>10587</v>
      </c>
      <c r="BG18" s="288" t="s">
        <v>10587</v>
      </c>
      <c r="BH18" s="288" t="s">
        <v>10587</v>
      </c>
      <c r="BI18" s="288" t="s">
        <v>10587</v>
      </c>
      <c r="BJ18" s="288" t="s">
        <v>10587</v>
      </c>
      <c r="BK18" s="288" t="s">
        <v>10587</v>
      </c>
      <c r="BL18" s="288" t="s">
        <v>10587</v>
      </c>
      <c r="BM18" s="288" t="s">
        <v>10587</v>
      </c>
      <c r="BN18" s="288" t="s">
        <v>10587</v>
      </c>
      <c r="BO18" s="288" t="s">
        <v>10587</v>
      </c>
      <c r="BP18" s="288" t="s">
        <v>10587</v>
      </c>
      <c r="BQ18" s="288" t="s">
        <v>10587</v>
      </c>
      <c r="BR18" s="288" t="s">
        <v>10587</v>
      </c>
      <c r="BS18" s="288" t="s">
        <v>10587</v>
      </c>
      <c r="BT18" s="288" t="str">
        <f>_xlfn.IFNA(VLOOKUP(C18,'INFORM Severity - hidden'!$C$5:$G$300,5,FALSE),"-")</f>
        <v>-</v>
      </c>
    </row>
    <row r="19" spans="1:72" x14ac:dyDescent="0.35">
      <c r="C19" t="s">
        <v>10595</v>
      </c>
      <c r="D19" s="288" t="str">
        <f t="shared" si="0"/>
        <v>-</v>
      </c>
      <c r="E19" s="288" t="s">
        <v>10587</v>
      </c>
      <c r="F19" s="288" t="s">
        <v>10587</v>
      </c>
      <c r="G19" s="288" t="s">
        <v>10587</v>
      </c>
      <c r="H19" s="288" t="s">
        <v>10587</v>
      </c>
      <c r="I19" s="288" t="s">
        <v>10587</v>
      </c>
      <c r="J19" s="288" t="s">
        <v>10587</v>
      </c>
      <c r="K19" s="288" t="s">
        <v>10587</v>
      </c>
      <c r="L19" s="288" t="s">
        <v>10587</v>
      </c>
      <c r="M19" s="288" t="s">
        <v>10587</v>
      </c>
      <c r="N19" s="288" t="s">
        <v>10587</v>
      </c>
      <c r="O19" s="288" t="s">
        <v>10587</v>
      </c>
      <c r="P19" s="288" t="s">
        <v>10587</v>
      </c>
      <c r="Q19" s="288" t="s">
        <v>10587</v>
      </c>
      <c r="R19" s="288" t="s">
        <v>10587</v>
      </c>
      <c r="S19" s="288" t="s">
        <v>10587</v>
      </c>
      <c r="T19" s="288" t="s">
        <v>10587</v>
      </c>
      <c r="U19" s="288" t="s">
        <v>10587</v>
      </c>
      <c r="V19" s="288" t="s">
        <v>10587</v>
      </c>
      <c r="W19" s="288" t="s">
        <v>10587</v>
      </c>
      <c r="X19" s="288" t="s">
        <v>10587</v>
      </c>
      <c r="Y19" s="288" t="s">
        <v>10587</v>
      </c>
      <c r="Z19" s="288" t="s">
        <v>10587</v>
      </c>
      <c r="AA19" s="288">
        <v>3.9</v>
      </c>
      <c r="AB19" s="288">
        <v>3.9</v>
      </c>
      <c r="AC19" s="288">
        <v>3.8</v>
      </c>
      <c r="AD19" s="288" t="s">
        <v>10587</v>
      </c>
      <c r="AE19" s="288" t="s">
        <v>10587</v>
      </c>
      <c r="AF19" s="288" t="s">
        <v>10587</v>
      </c>
      <c r="AG19" s="288" t="s">
        <v>10587</v>
      </c>
      <c r="AH19" s="288" t="s">
        <v>10587</v>
      </c>
      <c r="AI19" s="288" t="s">
        <v>10587</v>
      </c>
      <c r="AJ19" s="288" t="s">
        <v>10587</v>
      </c>
      <c r="AK19" s="288" t="s">
        <v>10587</v>
      </c>
      <c r="AL19" s="288" t="s">
        <v>10587</v>
      </c>
      <c r="AM19" s="288" t="s">
        <v>10587</v>
      </c>
      <c r="AN19" s="288" t="s">
        <v>10587</v>
      </c>
      <c r="AO19" s="288" t="s">
        <v>10587</v>
      </c>
      <c r="AP19" s="288" t="s">
        <v>10587</v>
      </c>
      <c r="AQ19" s="288" t="s">
        <v>10587</v>
      </c>
      <c r="AR19" s="288" t="s">
        <v>10587</v>
      </c>
      <c r="AS19" s="288" t="s">
        <v>10587</v>
      </c>
      <c r="AT19" s="288" t="s">
        <v>10587</v>
      </c>
      <c r="AU19" s="288" t="s">
        <v>10587</v>
      </c>
      <c r="AV19" s="288" t="s">
        <v>10587</v>
      </c>
      <c r="AW19" s="288" t="s">
        <v>10587</v>
      </c>
      <c r="AX19" s="288" t="s">
        <v>10587</v>
      </c>
      <c r="AY19" s="288" t="s">
        <v>10587</v>
      </c>
      <c r="AZ19" s="288" t="s">
        <v>10587</v>
      </c>
      <c r="BA19" s="288" t="s">
        <v>10587</v>
      </c>
      <c r="BB19" s="288" t="s">
        <v>10587</v>
      </c>
      <c r="BC19" s="288" t="s">
        <v>10587</v>
      </c>
      <c r="BD19" s="288" t="s">
        <v>10587</v>
      </c>
      <c r="BE19" s="288" t="s">
        <v>10587</v>
      </c>
      <c r="BF19" s="288" t="s">
        <v>10587</v>
      </c>
      <c r="BG19" s="288" t="s">
        <v>10587</v>
      </c>
      <c r="BH19" s="288" t="s">
        <v>10587</v>
      </c>
      <c r="BI19" s="288" t="s">
        <v>10587</v>
      </c>
      <c r="BJ19" s="288" t="s">
        <v>10587</v>
      </c>
      <c r="BK19" s="288" t="s">
        <v>10587</v>
      </c>
      <c r="BL19" s="288" t="s">
        <v>10587</v>
      </c>
      <c r="BM19" s="288" t="s">
        <v>10587</v>
      </c>
      <c r="BN19" s="288" t="s">
        <v>10587</v>
      </c>
      <c r="BO19" s="288" t="s">
        <v>10587</v>
      </c>
      <c r="BP19" s="288" t="s">
        <v>10587</v>
      </c>
      <c r="BQ19" s="288" t="s">
        <v>10587</v>
      </c>
      <c r="BR19" s="288" t="s">
        <v>10587</v>
      </c>
      <c r="BS19" s="288" t="s">
        <v>10587</v>
      </c>
      <c r="BT19" s="288" t="str">
        <f>_xlfn.IFNA(VLOOKUP(C19,'INFORM Severity - hidden'!$C$5:$G$300,5,FALSE),"-")</f>
        <v>-</v>
      </c>
    </row>
    <row r="20" spans="1:72" x14ac:dyDescent="0.35">
      <c r="A20" t="s">
        <v>2550</v>
      </c>
      <c r="B20" t="s">
        <v>3955</v>
      </c>
      <c r="C20" t="s">
        <v>3956</v>
      </c>
      <c r="D20" s="288" t="str">
        <f t="shared" si="0"/>
        <v>Increasing</v>
      </c>
      <c r="E20" s="288" t="s">
        <v>10587</v>
      </c>
      <c r="F20" s="288" t="s">
        <v>10587</v>
      </c>
      <c r="G20" s="288" t="s">
        <v>10587</v>
      </c>
      <c r="H20" s="288" t="s">
        <v>10587</v>
      </c>
      <c r="I20" s="288" t="s">
        <v>10587</v>
      </c>
      <c r="J20" s="288" t="s">
        <v>10587</v>
      </c>
      <c r="K20" s="288" t="s">
        <v>10587</v>
      </c>
      <c r="L20" s="288" t="s">
        <v>10587</v>
      </c>
      <c r="M20" s="288" t="s">
        <v>10587</v>
      </c>
      <c r="N20" s="288" t="s">
        <v>10587</v>
      </c>
      <c r="O20" s="288" t="s">
        <v>10587</v>
      </c>
      <c r="P20" s="288" t="s">
        <v>10587</v>
      </c>
      <c r="Q20" s="288" t="s">
        <v>10587</v>
      </c>
      <c r="R20" s="288" t="s">
        <v>10587</v>
      </c>
      <c r="S20" s="288" t="s">
        <v>10587</v>
      </c>
      <c r="T20" s="288" t="s">
        <v>10587</v>
      </c>
      <c r="U20" s="288" t="s">
        <v>10587</v>
      </c>
      <c r="V20" s="288">
        <v>2.9</v>
      </c>
      <c r="W20" s="288">
        <v>3.2</v>
      </c>
      <c r="X20" s="288">
        <v>3.2</v>
      </c>
      <c r="Y20" s="288">
        <v>3.2</v>
      </c>
      <c r="Z20" s="288">
        <v>2.9</v>
      </c>
      <c r="AA20" s="288">
        <v>2.9</v>
      </c>
      <c r="AB20" s="288">
        <v>2.9</v>
      </c>
      <c r="AC20" s="288" t="s">
        <v>10587</v>
      </c>
      <c r="AD20" s="288" t="s">
        <v>10587</v>
      </c>
      <c r="AE20" s="288" t="s">
        <v>10587</v>
      </c>
      <c r="AF20" s="288" t="s">
        <v>10587</v>
      </c>
      <c r="AG20" s="288" t="s">
        <v>10587</v>
      </c>
      <c r="AH20" s="288" t="s">
        <v>10587</v>
      </c>
      <c r="AI20" s="288" t="s">
        <v>10587</v>
      </c>
      <c r="AJ20" s="288" t="s">
        <v>10587</v>
      </c>
      <c r="AK20" s="288" t="s">
        <v>10587</v>
      </c>
      <c r="AL20" s="288" t="s">
        <v>10587</v>
      </c>
      <c r="AM20" s="288" t="s">
        <v>10587</v>
      </c>
      <c r="AN20" s="288" t="s">
        <v>10587</v>
      </c>
      <c r="AO20" s="288" t="s">
        <v>10587</v>
      </c>
      <c r="AP20" s="288" t="s">
        <v>10587</v>
      </c>
      <c r="AQ20" s="288" t="s">
        <v>10587</v>
      </c>
      <c r="AR20" s="288" t="s">
        <v>10587</v>
      </c>
      <c r="AS20" s="288" t="s">
        <v>10587</v>
      </c>
      <c r="AT20" s="288">
        <v>3.5</v>
      </c>
      <c r="AU20" s="288">
        <v>3.5</v>
      </c>
      <c r="AV20" s="288">
        <v>3.5</v>
      </c>
      <c r="AW20" s="288">
        <v>3.5</v>
      </c>
      <c r="AX20" s="288">
        <v>3.4</v>
      </c>
      <c r="AY20" s="288">
        <v>3.4</v>
      </c>
      <c r="AZ20" s="288">
        <v>3.4</v>
      </c>
      <c r="BA20" s="288" t="s">
        <v>10587</v>
      </c>
      <c r="BB20" s="288" t="s">
        <v>10587</v>
      </c>
      <c r="BC20" s="288" t="s">
        <v>10587</v>
      </c>
      <c r="BD20" s="288" t="s">
        <v>10587</v>
      </c>
      <c r="BE20" s="288" t="s">
        <v>10587</v>
      </c>
      <c r="BF20" s="288" t="s">
        <v>10587</v>
      </c>
      <c r="BG20" s="288" t="s">
        <v>10587</v>
      </c>
      <c r="BH20" s="288">
        <v>3.6</v>
      </c>
      <c r="BI20" s="288">
        <v>3.4</v>
      </c>
      <c r="BJ20" s="288" t="s">
        <v>10587</v>
      </c>
      <c r="BK20" s="288" t="s">
        <v>10587</v>
      </c>
      <c r="BL20" s="288" t="s">
        <v>10587</v>
      </c>
      <c r="BM20" s="288" t="s">
        <v>10587</v>
      </c>
      <c r="BN20" s="288" t="s">
        <v>10587</v>
      </c>
      <c r="BO20" s="288" t="s">
        <v>10587</v>
      </c>
      <c r="BP20" s="288">
        <v>3.8</v>
      </c>
      <c r="BQ20" s="288">
        <v>3.8</v>
      </c>
      <c r="BR20" s="288">
        <v>4</v>
      </c>
      <c r="BS20" s="288">
        <v>4</v>
      </c>
      <c r="BT20" s="288">
        <f>_xlfn.IFNA(VLOOKUP(C20,'INFORM Severity - hidden'!$C$5:$G$300,5,FALSE),"-")</f>
        <v>4</v>
      </c>
    </row>
    <row r="21" spans="1:72" x14ac:dyDescent="0.35">
      <c r="A21" t="s">
        <v>2550</v>
      </c>
      <c r="B21" t="s">
        <v>2548</v>
      </c>
      <c r="C21" t="s">
        <v>2549</v>
      </c>
      <c r="D21" s="288" t="str">
        <f t="shared" si="0"/>
        <v>Increasing</v>
      </c>
      <c r="E21" s="288" t="s">
        <v>10587</v>
      </c>
      <c r="F21" s="288">
        <v>3.3</v>
      </c>
      <c r="G21" s="288">
        <v>3.3</v>
      </c>
      <c r="H21" s="288">
        <v>3.1</v>
      </c>
      <c r="I21" s="288">
        <v>3.1</v>
      </c>
      <c r="J21" s="288">
        <v>3.1</v>
      </c>
      <c r="K21" s="288">
        <v>3.1</v>
      </c>
      <c r="L21" s="288">
        <v>3.1</v>
      </c>
      <c r="M21" s="288">
        <v>3.1</v>
      </c>
      <c r="N21" s="288">
        <v>3.2</v>
      </c>
      <c r="O21" s="288">
        <v>3.2</v>
      </c>
      <c r="P21" s="288">
        <v>3.2</v>
      </c>
      <c r="Q21" s="288">
        <v>3.2</v>
      </c>
      <c r="R21" s="288">
        <v>3.2</v>
      </c>
      <c r="S21" s="288">
        <v>3.1</v>
      </c>
      <c r="T21" s="288">
        <v>3.1</v>
      </c>
      <c r="U21" s="288">
        <v>3.2</v>
      </c>
      <c r="V21" s="288">
        <v>3.3</v>
      </c>
      <c r="W21" s="288">
        <v>3.3</v>
      </c>
      <c r="X21" s="288">
        <v>3.3</v>
      </c>
      <c r="Y21" s="288">
        <v>3.3</v>
      </c>
      <c r="Z21" s="288">
        <v>3.3</v>
      </c>
      <c r="AA21" s="288">
        <v>3.3</v>
      </c>
      <c r="AB21" s="288">
        <v>3.3</v>
      </c>
      <c r="AC21" s="288">
        <v>3.2</v>
      </c>
      <c r="AD21" s="288">
        <v>3.2</v>
      </c>
      <c r="AE21" s="288">
        <v>3.2</v>
      </c>
      <c r="AF21" s="288">
        <v>3.2</v>
      </c>
      <c r="AG21" s="288">
        <v>3.2</v>
      </c>
      <c r="AH21" s="288">
        <v>3.2</v>
      </c>
      <c r="AI21" s="288">
        <v>3.2</v>
      </c>
      <c r="AJ21" s="288">
        <v>3.2</v>
      </c>
      <c r="AK21" s="288">
        <v>3.1</v>
      </c>
      <c r="AL21" s="288">
        <v>3.1</v>
      </c>
      <c r="AM21" s="288">
        <v>3.2</v>
      </c>
      <c r="AN21" s="288">
        <v>3.2</v>
      </c>
      <c r="AO21" s="288">
        <v>3.2</v>
      </c>
      <c r="AP21" s="288">
        <v>3.2</v>
      </c>
      <c r="AQ21" s="288">
        <v>3.2</v>
      </c>
      <c r="AR21" s="288">
        <v>3.2</v>
      </c>
      <c r="AS21" s="288">
        <v>3</v>
      </c>
      <c r="AT21" s="288">
        <v>3</v>
      </c>
      <c r="AU21" s="288">
        <v>3.1</v>
      </c>
      <c r="AV21" s="288">
        <v>3</v>
      </c>
      <c r="AW21" s="288">
        <v>3.1</v>
      </c>
      <c r="AX21" s="288">
        <v>3</v>
      </c>
      <c r="AY21" s="288">
        <v>3</v>
      </c>
      <c r="AZ21" s="288">
        <v>3</v>
      </c>
      <c r="BA21" s="288">
        <v>3</v>
      </c>
      <c r="BB21" s="288">
        <v>3</v>
      </c>
      <c r="BC21" s="288">
        <v>3</v>
      </c>
      <c r="BD21" s="288">
        <v>3</v>
      </c>
      <c r="BE21" s="288">
        <v>3</v>
      </c>
      <c r="BF21" s="288">
        <v>3.3</v>
      </c>
      <c r="BG21" s="288">
        <v>3.3</v>
      </c>
      <c r="BH21" s="288">
        <v>3.3</v>
      </c>
      <c r="BI21" s="288">
        <v>3.3</v>
      </c>
      <c r="BJ21" s="288">
        <v>3.3</v>
      </c>
      <c r="BK21" s="288">
        <v>3.3</v>
      </c>
      <c r="BL21" s="288">
        <v>3.3</v>
      </c>
      <c r="BM21" s="288">
        <v>3.3</v>
      </c>
      <c r="BN21" s="288">
        <v>3.3</v>
      </c>
      <c r="BO21" s="288">
        <v>3.3</v>
      </c>
      <c r="BP21" s="288">
        <v>3.2</v>
      </c>
      <c r="BQ21" s="288">
        <v>3.2</v>
      </c>
      <c r="BR21" s="288">
        <v>3.3</v>
      </c>
      <c r="BS21" s="288">
        <v>3.3</v>
      </c>
      <c r="BT21" s="288">
        <f>_xlfn.IFNA(VLOOKUP(C21,'INFORM Severity - hidden'!$C$5:$G$300,5,FALSE),"-")</f>
        <v>3.3</v>
      </c>
    </row>
    <row r="22" spans="1:72" x14ac:dyDescent="0.35">
      <c r="C22" t="s">
        <v>10596</v>
      </c>
      <c r="D22" s="288" t="str">
        <f t="shared" si="0"/>
        <v>-</v>
      </c>
      <c r="E22" s="288" t="s">
        <v>10587</v>
      </c>
      <c r="F22" s="288" t="s">
        <v>10587</v>
      </c>
      <c r="G22" s="288" t="s">
        <v>10587</v>
      </c>
      <c r="H22" s="288" t="s">
        <v>10587</v>
      </c>
      <c r="I22" s="288" t="s">
        <v>10587</v>
      </c>
      <c r="J22" s="288" t="s">
        <v>10587</v>
      </c>
      <c r="K22" s="288" t="s">
        <v>10587</v>
      </c>
      <c r="L22" s="288">
        <v>3.1</v>
      </c>
      <c r="M22" s="288">
        <v>3.1</v>
      </c>
      <c r="N22" s="288">
        <v>3.2</v>
      </c>
      <c r="O22" s="288">
        <v>3.2</v>
      </c>
      <c r="P22" s="288">
        <v>3.2</v>
      </c>
      <c r="Q22" s="288">
        <v>3.2</v>
      </c>
      <c r="R22" s="288">
        <v>3.2</v>
      </c>
      <c r="S22" s="288">
        <v>3.2</v>
      </c>
      <c r="T22" s="288">
        <v>3.2</v>
      </c>
      <c r="U22" s="288">
        <v>3.2</v>
      </c>
      <c r="V22" s="288">
        <v>3.1</v>
      </c>
      <c r="W22" s="288">
        <v>3.3</v>
      </c>
      <c r="X22" s="288">
        <v>3.3</v>
      </c>
      <c r="Y22" s="288">
        <v>3.3</v>
      </c>
      <c r="Z22" s="288">
        <v>3.3</v>
      </c>
      <c r="AA22" s="288" t="s">
        <v>10587</v>
      </c>
      <c r="AB22" s="288" t="s">
        <v>10587</v>
      </c>
      <c r="AC22" s="288" t="s">
        <v>10587</v>
      </c>
      <c r="AD22" s="288" t="s">
        <v>10587</v>
      </c>
      <c r="AE22" s="288" t="s">
        <v>10587</v>
      </c>
      <c r="AF22" s="288" t="s">
        <v>10587</v>
      </c>
      <c r="AG22" s="288" t="s">
        <v>10587</v>
      </c>
      <c r="AH22" s="288" t="s">
        <v>10587</v>
      </c>
      <c r="AI22" s="288" t="s">
        <v>10587</v>
      </c>
      <c r="AJ22" s="288" t="s">
        <v>10587</v>
      </c>
      <c r="AK22" s="288" t="s">
        <v>10587</v>
      </c>
      <c r="AL22" s="288" t="s">
        <v>10587</v>
      </c>
      <c r="AM22" s="288" t="s">
        <v>10587</v>
      </c>
      <c r="AN22" s="288" t="s">
        <v>10587</v>
      </c>
      <c r="AO22" s="288" t="s">
        <v>10587</v>
      </c>
      <c r="AP22" s="288" t="s">
        <v>10587</v>
      </c>
      <c r="AQ22" s="288" t="s">
        <v>10587</v>
      </c>
      <c r="AR22" s="288" t="s">
        <v>10587</v>
      </c>
      <c r="AS22" s="288" t="s">
        <v>10587</v>
      </c>
      <c r="AT22" s="288" t="s">
        <v>10587</v>
      </c>
      <c r="AU22" s="288" t="s">
        <v>10587</v>
      </c>
      <c r="AV22" s="288" t="s">
        <v>10587</v>
      </c>
      <c r="AW22" s="288" t="s">
        <v>10587</v>
      </c>
      <c r="AX22" s="288" t="s">
        <v>10587</v>
      </c>
      <c r="AY22" s="288" t="s">
        <v>10587</v>
      </c>
      <c r="AZ22" s="288" t="s">
        <v>10587</v>
      </c>
      <c r="BA22" s="288" t="s">
        <v>10587</v>
      </c>
      <c r="BB22" s="288" t="s">
        <v>10587</v>
      </c>
      <c r="BC22" s="288" t="s">
        <v>10587</v>
      </c>
      <c r="BD22" s="288" t="s">
        <v>10587</v>
      </c>
      <c r="BE22" s="288" t="s">
        <v>10587</v>
      </c>
      <c r="BF22" s="288" t="s">
        <v>10587</v>
      </c>
      <c r="BG22" s="288" t="s">
        <v>10587</v>
      </c>
      <c r="BH22" s="288" t="s">
        <v>10587</v>
      </c>
      <c r="BI22" s="288" t="s">
        <v>10587</v>
      </c>
      <c r="BJ22" s="288" t="s">
        <v>10587</v>
      </c>
      <c r="BK22" s="288" t="s">
        <v>10587</v>
      </c>
      <c r="BL22" s="288" t="s">
        <v>10587</v>
      </c>
      <c r="BM22" s="288" t="s">
        <v>10587</v>
      </c>
      <c r="BN22" s="288" t="s">
        <v>10587</v>
      </c>
      <c r="BO22" s="288" t="s">
        <v>10587</v>
      </c>
      <c r="BP22" s="288" t="s">
        <v>10587</v>
      </c>
      <c r="BQ22" s="288" t="s">
        <v>10587</v>
      </c>
      <c r="BR22" s="288" t="s">
        <v>10587</v>
      </c>
      <c r="BS22" s="288" t="s">
        <v>10587</v>
      </c>
      <c r="BT22" s="288" t="str">
        <f>_xlfn.IFNA(VLOOKUP(C22,'INFORM Severity - hidden'!$C$5:$G$300,5,FALSE),"-")</f>
        <v>-</v>
      </c>
    </row>
    <row r="23" spans="1:72" x14ac:dyDescent="0.35">
      <c r="C23" t="s">
        <v>10597</v>
      </c>
      <c r="D23" s="288" t="str">
        <f t="shared" si="0"/>
        <v>-</v>
      </c>
      <c r="E23" s="288" t="s">
        <v>10587</v>
      </c>
      <c r="F23" s="288" t="s">
        <v>10587</v>
      </c>
      <c r="G23" s="288" t="s">
        <v>10587</v>
      </c>
      <c r="H23" s="288" t="s">
        <v>10587</v>
      </c>
      <c r="I23" s="288" t="s">
        <v>10587</v>
      </c>
      <c r="J23" s="288" t="s">
        <v>10587</v>
      </c>
      <c r="K23" s="288" t="s">
        <v>10587</v>
      </c>
      <c r="L23" s="288" t="s">
        <v>10587</v>
      </c>
      <c r="M23" s="288" t="s">
        <v>10587</v>
      </c>
      <c r="N23" s="288" t="s">
        <v>10587</v>
      </c>
      <c r="O23" s="288" t="s">
        <v>10587</v>
      </c>
      <c r="P23" s="288" t="s">
        <v>10587</v>
      </c>
      <c r="Q23" s="288" t="s">
        <v>10587</v>
      </c>
      <c r="R23" s="288" t="s">
        <v>10587</v>
      </c>
      <c r="S23" s="288" t="s">
        <v>10587</v>
      </c>
      <c r="T23" s="288" t="s">
        <v>10587</v>
      </c>
      <c r="U23" s="288" t="s">
        <v>10587</v>
      </c>
      <c r="V23" s="288">
        <v>2.4</v>
      </c>
      <c r="W23" s="288">
        <v>2.5</v>
      </c>
      <c r="X23" s="288">
        <v>2.5</v>
      </c>
      <c r="Y23" s="288">
        <v>2.5</v>
      </c>
      <c r="Z23" s="288">
        <v>2.5</v>
      </c>
      <c r="AA23" s="288">
        <v>2.6</v>
      </c>
      <c r="AB23" s="288">
        <v>2.6</v>
      </c>
      <c r="AC23" s="288" t="s">
        <v>10587</v>
      </c>
      <c r="AD23" s="288" t="s">
        <v>10587</v>
      </c>
      <c r="AE23" s="288" t="s">
        <v>10587</v>
      </c>
      <c r="AF23" s="288" t="s">
        <v>10587</v>
      </c>
      <c r="AG23" s="288" t="s">
        <v>10587</v>
      </c>
      <c r="AH23" s="288" t="s">
        <v>10587</v>
      </c>
      <c r="AI23" s="288" t="s">
        <v>10587</v>
      </c>
      <c r="AJ23" s="288" t="s">
        <v>10587</v>
      </c>
      <c r="AK23" s="288" t="s">
        <v>10587</v>
      </c>
      <c r="AL23" s="288" t="s">
        <v>10587</v>
      </c>
      <c r="AM23" s="288" t="s">
        <v>10587</v>
      </c>
      <c r="AN23" s="288" t="s">
        <v>10587</v>
      </c>
      <c r="AO23" s="288" t="s">
        <v>10587</v>
      </c>
      <c r="AP23" s="288" t="s">
        <v>10587</v>
      </c>
      <c r="AQ23" s="288" t="s">
        <v>10587</v>
      </c>
      <c r="AR23" s="288" t="s">
        <v>10587</v>
      </c>
      <c r="AS23" s="288" t="s">
        <v>10587</v>
      </c>
      <c r="AT23" s="288" t="s">
        <v>10587</v>
      </c>
      <c r="AU23" s="288" t="s">
        <v>10587</v>
      </c>
      <c r="AV23" s="288" t="s">
        <v>10587</v>
      </c>
      <c r="AW23" s="288" t="s">
        <v>10587</v>
      </c>
      <c r="AX23" s="288" t="s">
        <v>10587</v>
      </c>
      <c r="AY23" s="288" t="s">
        <v>10587</v>
      </c>
      <c r="AZ23" s="288" t="s">
        <v>10587</v>
      </c>
      <c r="BA23" s="288" t="s">
        <v>10587</v>
      </c>
      <c r="BB23" s="288" t="s">
        <v>10587</v>
      </c>
      <c r="BC23" s="288" t="s">
        <v>10587</v>
      </c>
      <c r="BD23" s="288" t="s">
        <v>10587</v>
      </c>
      <c r="BE23" s="288" t="s">
        <v>10587</v>
      </c>
      <c r="BF23" s="288" t="s">
        <v>10587</v>
      </c>
      <c r="BG23" s="288" t="s">
        <v>10587</v>
      </c>
      <c r="BH23" s="288" t="s">
        <v>10587</v>
      </c>
      <c r="BI23" s="288" t="s">
        <v>10587</v>
      </c>
      <c r="BJ23" s="288" t="s">
        <v>10587</v>
      </c>
      <c r="BK23" s="288" t="s">
        <v>10587</v>
      </c>
      <c r="BL23" s="288" t="s">
        <v>10587</v>
      </c>
      <c r="BM23" s="288" t="s">
        <v>10587</v>
      </c>
      <c r="BN23" s="288" t="s">
        <v>10587</v>
      </c>
      <c r="BO23" s="288" t="s">
        <v>10587</v>
      </c>
      <c r="BP23" s="288" t="s">
        <v>10587</v>
      </c>
      <c r="BQ23" s="288" t="s">
        <v>10587</v>
      </c>
      <c r="BR23" s="288" t="s">
        <v>10587</v>
      </c>
      <c r="BS23" s="288" t="s">
        <v>10587</v>
      </c>
      <c r="BT23" s="288" t="str">
        <f>_xlfn.IFNA(VLOOKUP(C23,'INFORM Severity - hidden'!$C$5:$G$300,5,FALSE),"-")</f>
        <v>-</v>
      </c>
    </row>
    <row r="24" spans="1:72" x14ac:dyDescent="0.35">
      <c r="C24" t="s">
        <v>10598</v>
      </c>
      <c r="D24" s="288" t="str">
        <f t="shared" si="0"/>
        <v>-</v>
      </c>
      <c r="E24" s="288" t="s">
        <v>10587</v>
      </c>
      <c r="F24" s="288" t="s">
        <v>10587</v>
      </c>
      <c r="G24" s="288" t="s">
        <v>10587</v>
      </c>
      <c r="H24" s="288" t="s">
        <v>10587</v>
      </c>
      <c r="I24" s="288" t="s">
        <v>10587</v>
      </c>
      <c r="J24" s="288" t="s">
        <v>10587</v>
      </c>
      <c r="K24" s="288" t="s">
        <v>10587</v>
      </c>
      <c r="L24" s="288" t="s">
        <v>10587</v>
      </c>
      <c r="M24" s="288" t="s">
        <v>10587</v>
      </c>
      <c r="N24" s="288" t="s">
        <v>10587</v>
      </c>
      <c r="O24" s="288" t="s">
        <v>10587</v>
      </c>
      <c r="P24" s="288" t="s">
        <v>10587</v>
      </c>
      <c r="Q24" s="288" t="s">
        <v>10587</v>
      </c>
      <c r="R24" s="288" t="s">
        <v>10587</v>
      </c>
      <c r="S24" s="288" t="s">
        <v>10587</v>
      </c>
      <c r="T24" s="288" t="s">
        <v>10587</v>
      </c>
      <c r="U24" s="288" t="s">
        <v>10587</v>
      </c>
      <c r="V24" s="288" t="s">
        <v>10587</v>
      </c>
      <c r="W24" s="288" t="s">
        <v>10587</v>
      </c>
      <c r="X24" s="288" t="s">
        <v>10587</v>
      </c>
      <c r="Y24" s="288">
        <v>2.1</v>
      </c>
      <c r="Z24" s="288">
        <v>2.1</v>
      </c>
      <c r="AA24" s="288">
        <v>2.4</v>
      </c>
      <c r="AB24" s="288" t="s">
        <v>10587</v>
      </c>
      <c r="AC24" s="288" t="s">
        <v>10587</v>
      </c>
      <c r="AD24" s="288" t="s">
        <v>10587</v>
      </c>
      <c r="AE24" s="288" t="s">
        <v>10587</v>
      </c>
      <c r="AF24" s="288" t="s">
        <v>10587</v>
      </c>
      <c r="AG24" s="288" t="s">
        <v>10587</v>
      </c>
      <c r="AH24" s="288" t="s">
        <v>10587</v>
      </c>
      <c r="AI24" s="288" t="s">
        <v>10587</v>
      </c>
      <c r="AJ24" s="288" t="s">
        <v>10587</v>
      </c>
      <c r="AK24" s="288" t="s">
        <v>10587</v>
      </c>
      <c r="AL24" s="288" t="s">
        <v>10587</v>
      </c>
      <c r="AM24" s="288" t="s">
        <v>10587</v>
      </c>
      <c r="AN24" s="288" t="s">
        <v>10587</v>
      </c>
      <c r="AO24" s="288" t="s">
        <v>10587</v>
      </c>
      <c r="AP24" s="288" t="s">
        <v>10587</v>
      </c>
      <c r="AQ24" s="288" t="s">
        <v>10587</v>
      </c>
      <c r="AR24" s="288" t="s">
        <v>10587</v>
      </c>
      <c r="AS24" s="288" t="s">
        <v>10587</v>
      </c>
      <c r="AT24" s="288" t="s">
        <v>10587</v>
      </c>
      <c r="AU24" s="288" t="s">
        <v>10587</v>
      </c>
      <c r="AV24" s="288" t="s">
        <v>10587</v>
      </c>
      <c r="AW24" s="288" t="s">
        <v>10587</v>
      </c>
      <c r="AX24" s="288" t="s">
        <v>10587</v>
      </c>
      <c r="AY24" s="288" t="s">
        <v>10587</v>
      </c>
      <c r="AZ24" s="288" t="s">
        <v>10587</v>
      </c>
      <c r="BA24" s="288" t="s">
        <v>10587</v>
      </c>
      <c r="BB24" s="288" t="s">
        <v>10587</v>
      </c>
      <c r="BC24" s="288" t="s">
        <v>10587</v>
      </c>
      <c r="BD24" s="288" t="s">
        <v>10587</v>
      </c>
      <c r="BE24" s="288" t="s">
        <v>10587</v>
      </c>
      <c r="BF24" s="288" t="s">
        <v>10587</v>
      </c>
      <c r="BG24" s="288" t="s">
        <v>10587</v>
      </c>
      <c r="BH24" s="288" t="s">
        <v>10587</v>
      </c>
      <c r="BI24" s="288" t="s">
        <v>10587</v>
      </c>
      <c r="BJ24" s="288" t="s">
        <v>10587</v>
      </c>
      <c r="BK24" s="288" t="s">
        <v>10587</v>
      </c>
      <c r="BL24" s="288" t="s">
        <v>10587</v>
      </c>
      <c r="BM24" s="288" t="s">
        <v>10587</v>
      </c>
      <c r="BN24" s="288" t="s">
        <v>10587</v>
      </c>
      <c r="BO24" s="288" t="s">
        <v>10587</v>
      </c>
      <c r="BP24" s="288" t="s">
        <v>10587</v>
      </c>
      <c r="BQ24" s="288" t="s">
        <v>10587</v>
      </c>
      <c r="BR24" s="288" t="s">
        <v>10587</v>
      </c>
      <c r="BS24" s="288" t="s">
        <v>10587</v>
      </c>
      <c r="BT24" s="288" t="str">
        <f>_xlfn.IFNA(VLOOKUP(C24,'INFORM Severity - hidden'!$C$5:$G$300,5,FALSE),"-")</f>
        <v>-</v>
      </c>
    </row>
    <row r="25" spans="1:72" x14ac:dyDescent="0.35">
      <c r="C25" t="s">
        <v>10599</v>
      </c>
      <c r="D25" s="288" t="str">
        <f t="shared" si="0"/>
        <v>-</v>
      </c>
      <c r="E25" s="288" t="s">
        <v>10587</v>
      </c>
      <c r="F25" s="288" t="s">
        <v>10587</v>
      </c>
      <c r="G25" s="288" t="s">
        <v>10587</v>
      </c>
      <c r="H25" s="288" t="s">
        <v>10587</v>
      </c>
      <c r="I25" s="288" t="s">
        <v>10587</v>
      </c>
      <c r="J25" s="288" t="s">
        <v>10587</v>
      </c>
      <c r="K25" s="288" t="s">
        <v>10587</v>
      </c>
      <c r="L25" s="288" t="s">
        <v>10587</v>
      </c>
      <c r="M25" s="288" t="s">
        <v>10587</v>
      </c>
      <c r="N25" s="288" t="s">
        <v>10587</v>
      </c>
      <c r="O25" s="288" t="s">
        <v>10587</v>
      </c>
      <c r="P25" s="288" t="s">
        <v>10587</v>
      </c>
      <c r="Q25" s="288" t="s">
        <v>10587</v>
      </c>
      <c r="R25" s="288" t="s">
        <v>10587</v>
      </c>
      <c r="S25" s="288" t="s">
        <v>10587</v>
      </c>
      <c r="T25" s="288" t="s">
        <v>10587</v>
      </c>
      <c r="U25" s="288" t="s">
        <v>10587</v>
      </c>
      <c r="V25" s="288" t="s">
        <v>10587</v>
      </c>
      <c r="W25" s="288" t="s">
        <v>10587</v>
      </c>
      <c r="X25" s="288" t="s">
        <v>10587</v>
      </c>
      <c r="Y25" s="288" t="s">
        <v>10587</v>
      </c>
      <c r="Z25" s="288" t="s">
        <v>10587</v>
      </c>
      <c r="AA25" s="288" t="s">
        <v>10587</v>
      </c>
      <c r="AB25" s="288" t="s">
        <v>10587</v>
      </c>
      <c r="AC25" s="288" t="s">
        <v>10587</v>
      </c>
      <c r="AD25" s="288" t="s">
        <v>10587</v>
      </c>
      <c r="AE25" s="288" t="s">
        <v>10587</v>
      </c>
      <c r="AF25" s="288" t="s">
        <v>10587</v>
      </c>
      <c r="AG25" s="288" t="s">
        <v>10587</v>
      </c>
      <c r="AH25" s="288" t="s">
        <v>10587</v>
      </c>
      <c r="AI25" s="288" t="s">
        <v>10587</v>
      </c>
      <c r="AJ25" s="288" t="s">
        <v>10587</v>
      </c>
      <c r="AK25" s="288" t="s">
        <v>10587</v>
      </c>
      <c r="AL25" s="288" t="s">
        <v>10587</v>
      </c>
      <c r="AM25" s="288" t="s">
        <v>10587</v>
      </c>
      <c r="AN25" s="288" t="s">
        <v>10587</v>
      </c>
      <c r="AO25" s="288" t="s">
        <v>10587</v>
      </c>
      <c r="AP25" s="288" t="s">
        <v>10587</v>
      </c>
      <c r="AQ25" s="288" t="s">
        <v>10587</v>
      </c>
      <c r="AR25" s="288" t="s">
        <v>10587</v>
      </c>
      <c r="AS25" s="288" t="s">
        <v>10587</v>
      </c>
      <c r="AT25" s="288">
        <v>3.1</v>
      </c>
      <c r="AU25" s="288">
        <v>3</v>
      </c>
      <c r="AV25" s="288">
        <v>3</v>
      </c>
      <c r="AW25" s="288">
        <v>3</v>
      </c>
      <c r="AX25" s="288">
        <v>3</v>
      </c>
      <c r="AY25" s="288">
        <v>3</v>
      </c>
      <c r="AZ25" s="288">
        <v>3</v>
      </c>
      <c r="BA25" s="288" t="s">
        <v>10587</v>
      </c>
      <c r="BB25" s="288" t="s">
        <v>10587</v>
      </c>
      <c r="BC25" s="288" t="s">
        <v>10587</v>
      </c>
      <c r="BD25" s="288" t="s">
        <v>10587</v>
      </c>
      <c r="BE25" s="288" t="s">
        <v>10587</v>
      </c>
      <c r="BF25" s="288" t="s">
        <v>10587</v>
      </c>
      <c r="BG25" s="288" t="s">
        <v>10587</v>
      </c>
      <c r="BH25" s="288" t="s">
        <v>10587</v>
      </c>
      <c r="BI25" s="288" t="s">
        <v>10587</v>
      </c>
      <c r="BJ25" s="288" t="s">
        <v>10587</v>
      </c>
      <c r="BK25" s="288" t="s">
        <v>10587</v>
      </c>
      <c r="BL25" s="288" t="s">
        <v>10587</v>
      </c>
      <c r="BM25" s="288" t="s">
        <v>10587</v>
      </c>
      <c r="BN25" s="288" t="s">
        <v>10587</v>
      </c>
      <c r="BO25" s="288" t="s">
        <v>10587</v>
      </c>
      <c r="BP25" s="288" t="s">
        <v>10587</v>
      </c>
      <c r="BQ25" s="288" t="s">
        <v>10587</v>
      </c>
      <c r="BR25" s="288" t="s">
        <v>10587</v>
      </c>
      <c r="BS25" s="288" t="s">
        <v>10587</v>
      </c>
      <c r="BT25" s="288" t="str">
        <f>_xlfn.IFNA(VLOOKUP(C25,'INFORM Severity - hidden'!$C$5:$G$300,5,FALSE),"-")</f>
        <v>-</v>
      </c>
    </row>
    <row r="26" spans="1:72" x14ac:dyDescent="0.35">
      <c r="C26" t="s">
        <v>10600</v>
      </c>
      <c r="D26" s="288" t="str">
        <f t="shared" si="0"/>
        <v>-</v>
      </c>
      <c r="E26" s="288" t="s">
        <v>10587</v>
      </c>
      <c r="F26" s="288" t="s">
        <v>10587</v>
      </c>
      <c r="G26" s="288" t="s">
        <v>10587</v>
      </c>
      <c r="H26" s="288" t="s">
        <v>10587</v>
      </c>
      <c r="I26" s="288" t="s">
        <v>10587</v>
      </c>
      <c r="J26" s="288" t="s">
        <v>10587</v>
      </c>
      <c r="K26" s="288" t="s">
        <v>10587</v>
      </c>
      <c r="L26" s="288" t="s">
        <v>10587</v>
      </c>
      <c r="M26" s="288" t="s">
        <v>10587</v>
      </c>
      <c r="N26" s="288" t="s">
        <v>10587</v>
      </c>
      <c r="O26" s="288" t="s">
        <v>10587</v>
      </c>
      <c r="P26" s="288" t="s">
        <v>10587</v>
      </c>
      <c r="Q26" s="288" t="s">
        <v>10587</v>
      </c>
      <c r="R26" s="288" t="s">
        <v>10587</v>
      </c>
      <c r="S26" s="288" t="s">
        <v>10587</v>
      </c>
      <c r="T26" s="288" t="s">
        <v>10587</v>
      </c>
      <c r="U26" s="288" t="s">
        <v>10587</v>
      </c>
      <c r="V26" s="288" t="s">
        <v>10587</v>
      </c>
      <c r="W26" s="288" t="s">
        <v>10587</v>
      </c>
      <c r="X26" s="288" t="s">
        <v>10587</v>
      </c>
      <c r="Y26" s="288" t="s">
        <v>10587</v>
      </c>
      <c r="Z26" s="288" t="s">
        <v>10587</v>
      </c>
      <c r="AA26" s="288" t="s">
        <v>10587</v>
      </c>
      <c r="AB26" s="288" t="s">
        <v>10587</v>
      </c>
      <c r="AC26" s="288" t="s">
        <v>10587</v>
      </c>
      <c r="AD26" s="288" t="s">
        <v>10587</v>
      </c>
      <c r="AE26" s="288" t="s">
        <v>10587</v>
      </c>
      <c r="AF26" s="288" t="s">
        <v>10587</v>
      </c>
      <c r="AG26" s="288" t="s">
        <v>10587</v>
      </c>
      <c r="AH26" s="288" t="s">
        <v>10587</v>
      </c>
      <c r="AI26" s="288" t="s">
        <v>10587</v>
      </c>
      <c r="AJ26" s="288" t="s">
        <v>10587</v>
      </c>
      <c r="AK26" s="288" t="s">
        <v>10587</v>
      </c>
      <c r="AL26" s="288" t="s">
        <v>10587</v>
      </c>
      <c r="AM26" s="288" t="s">
        <v>10587</v>
      </c>
      <c r="AN26" s="288" t="s">
        <v>10587</v>
      </c>
      <c r="AO26" s="288" t="s">
        <v>10587</v>
      </c>
      <c r="AP26" s="288" t="s">
        <v>10587</v>
      </c>
      <c r="AQ26" s="288" t="s">
        <v>10587</v>
      </c>
      <c r="AR26" s="288" t="s">
        <v>10587</v>
      </c>
      <c r="AS26" s="288" t="s">
        <v>10587</v>
      </c>
      <c r="AT26" s="288" t="s">
        <v>10587</v>
      </c>
      <c r="AU26" s="288" t="s">
        <v>10587</v>
      </c>
      <c r="AV26" s="288" t="s">
        <v>10587</v>
      </c>
      <c r="AW26" s="288" t="s">
        <v>10587</v>
      </c>
      <c r="AX26" s="288" t="s">
        <v>10587</v>
      </c>
      <c r="AY26" s="288" t="s">
        <v>10587</v>
      </c>
      <c r="AZ26" s="288" t="s">
        <v>10587</v>
      </c>
      <c r="BA26" s="288" t="s">
        <v>10587</v>
      </c>
      <c r="BB26" s="288" t="s">
        <v>10587</v>
      </c>
      <c r="BC26" s="288" t="s">
        <v>10587</v>
      </c>
      <c r="BD26" s="288" t="s">
        <v>10587</v>
      </c>
      <c r="BE26" s="288" t="s">
        <v>10587</v>
      </c>
      <c r="BF26" s="288" t="s">
        <v>10587</v>
      </c>
      <c r="BG26" s="288" t="s">
        <v>10587</v>
      </c>
      <c r="BH26" s="288">
        <v>2.8</v>
      </c>
      <c r="BI26" s="288">
        <v>2.8</v>
      </c>
      <c r="BJ26" s="288">
        <v>2.8</v>
      </c>
      <c r="BK26" s="288">
        <v>2.8</v>
      </c>
      <c r="BL26" s="288">
        <v>2.8</v>
      </c>
      <c r="BM26" s="288" t="s">
        <v>10587</v>
      </c>
      <c r="BN26" s="288" t="s">
        <v>10587</v>
      </c>
      <c r="BO26" s="288" t="s">
        <v>10587</v>
      </c>
      <c r="BP26" s="288" t="s">
        <v>10587</v>
      </c>
      <c r="BQ26" s="288" t="s">
        <v>10587</v>
      </c>
      <c r="BR26" s="288" t="s">
        <v>10587</v>
      </c>
      <c r="BS26" s="288" t="s">
        <v>10587</v>
      </c>
      <c r="BT26" s="288" t="str">
        <f>_xlfn.IFNA(VLOOKUP(C26,'INFORM Severity - hidden'!$C$5:$G$300,5,FALSE),"-")</f>
        <v>-</v>
      </c>
    </row>
    <row r="27" spans="1:72" x14ac:dyDescent="0.35">
      <c r="C27" t="s">
        <v>10601</v>
      </c>
      <c r="D27" s="288" t="str">
        <f t="shared" si="0"/>
        <v>-</v>
      </c>
      <c r="E27" s="288" t="s">
        <v>10587</v>
      </c>
      <c r="F27" s="288" t="s">
        <v>10587</v>
      </c>
      <c r="G27" s="288" t="s">
        <v>10587</v>
      </c>
      <c r="H27" s="288" t="s">
        <v>10587</v>
      </c>
      <c r="I27" s="288" t="s">
        <v>10587</v>
      </c>
      <c r="J27" s="288" t="s">
        <v>10587</v>
      </c>
      <c r="K27" s="288" t="s">
        <v>10587</v>
      </c>
      <c r="L27" s="288" t="s">
        <v>10587</v>
      </c>
      <c r="M27" s="288" t="s">
        <v>10587</v>
      </c>
      <c r="N27" s="288" t="s">
        <v>10587</v>
      </c>
      <c r="O27" s="288" t="s">
        <v>10587</v>
      </c>
      <c r="P27" s="288" t="s">
        <v>10587</v>
      </c>
      <c r="Q27" s="288" t="s">
        <v>10587</v>
      </c>
      <c r="R27" s="288" t="s">
        <v>10587</v>
      </c>
      <c r="S27" s="288" t="s">
        <v>10587</v>
      </c>
      <c r="T27" s="288" t="s">
        <v>10587</v>
      </c>
      <c r="U27" s="288" t="s">
        <v>10587</v>
      </c>
      <c r="V27" s="288" t="s">
        <v>10587</v>
      </c>
      <c r="W27" s="288" t="s">
        <v>10587</v>
      </c>
      <c r="X27" s="288" t="s">
        <v>10587</v>
      </c>
      <c r="Y27" s="288" t="s">
        <v>10587</v>
      </c>
      <c r="Z27" s="288" t="s">
        <v>10587</v>
      </c>
      <c r="AA27" s="288" t="s">
        <v>10587</v>
      </c>
      <c r="AB27" s="288" t="s">
        <v>10587</v>
      </c>
      <c r="AC27" s="288" t="s">
        <v>10587</v>
      </c>
      <c r="AD27" s="288" t="s">
        <v>10587</v>
      </c>
      <c r="AE27" s="288" t="s">
        <v>10587</v>
      </c>
      <c r="AF27" s="288" t="s">
        <v>10587</v>
      </c>
      <c r="AG27" s="288" t="s">
        <v>10587</v>
      </c>
      <c r="AH27" s="288" t="s">
        <v>10587</v>
      </c>
      <c r="AI27" s="288" t="s">
        <v>10587</v>
      </c>
      <c r="AJ27" s="288" t="s">
        <v>10587</v>
      </c>
      <c r="AK27" s="288" t="s">
        <v>10587</v>
      </c>
      <c r="AL27" s="288" t="s">
        <v>10587</v>
      </c>
      <c r="AM27" s="288" t="s">
        <v>10587</v>
      </c>
      <c r="AN27" s="288" t="s">
        <v>10587</v>
      </c>
      <c r="AO27" s="288" t="s">
        <v>10587</v>
      </c>
      <c r="AP27" s="288" t="s">
        <v>10587</v>
      </c>
      <c r="AQ27" s="288" t="s">
        <v>10587</v>
      </c>
      <c r="AR27" s="288" t="s">
        <v>10587</v>
      </c>
      <c r="AS27" s="288" t="s">
        <v>10587</v>
      </c>
      <c r="AT27" s="288" t="s">
        <v>10587</v>
      </c>
      <c r="AU27" s="288" t="s">
        <v>10587</v>
      </c>
      <c r="AV27" s="288" t="s">
        <v>10587</v>
      </c>
      <c r="AW27" s="288" t="s">
        <v>10587</v>
      </c>
      <c r="AX27" s="288" t="s">
        <v>10587</v>
      </c>
      <c r="AY27" s="288" t="s">
        <v>10587</v>
      </c>
      <c r="AZ27" s="288" t="s">
        <v>10587</v>
      </c>
      <c r="BA27" s="288" t="s">
        <v>10587</v>
      </c>
      <c r="BB27" s="288" t="s">
        <v>10587</v>
      </c>
      <c r="BC27" s="288" t="s">
        <v>10587</v>
      </c>
      <c r="BD27" s="288" t="s">
        <v>10587</v>
      </c>
      <c r="BE27" s="288" t="s">
        <v>10587</v>
      </c>
      <c r="BF27" s="288" t="s">
        <v>10587</v>
      </c>
      <c r="BG27" s="288" t="s">
        <v>10587</v>
      </c>
      <c r="BH27" s="288" t="s">
        <v>10587</v>
      </c>
      <c r="BI27" s="288" t="s">
        <v>10587</v>
      </c>
      <c r="BJ27" s="288">
        <v>4.0999999999999996</v>
      </c>
      <c r="BK27" s="288">
        <v>4.0999999999999996</v>
      </c>
      <c r="BL27" s="288">
        <v>4.0999999999999996</v>
      </c>
      <c r="BM27" s="288">
        <v>4.0999999999999996</v>
      </c>
      <c r="BN27" s="288">
        <v>4.0999999999999996</v>
      </c>
      <c r="BO27" s="288">
        <v>3.9</v>
      </c>
      <c r="BP27" s="288" t="s">
        <v>10587</v>
      </c>
      <c r="BQ27" s="288" t="s">
        <v>10587</v>
      </c>
      <c r="BR27" s="288" t="s">
        <v>10587</v>
      </c>
      <c r="BS27" s="288" t="s">
        <v>10587</v>
      </c>
      <c r="BT27" s="288" t="str">
        <f>_xlfn.IFNA(VLOOKUP(C27,'INFORM Severity - hidden'!$C$5:$G$300,5,FALSE),"-")</f>
        <v>-</v>
      </c>
    </row>
    <row r="28" spans="1:72" x14ac:dyDescent="0.35">
      <c r="C28" t="s">
        <v>10602</v>
      </c>
      <c r="D28" s="288" t="str">
        <f t="shared" si="0"/>
        <v>-</v>
      </c>
      <c r="E28" s="288" t="s">
        <v>10587</v>
      </c>
      <c r="F28" s="288" t="s">
        <v>10587</v>
      </c>
      <c r="G28" s="288" t="s">
        <v>10587</v>
      </c>
      <c r="H28" s="288" t="s">
        <v>10587</v>
      </c>
      <c r="I28" s="288" t="s">
        <v>10587</v>
      </c>
      <c r="J28" s="288" t="s">
        <v>10587</v>
      </c>
      <c r="K28" s="288" t="s">
        <v>10587</v>
      </c>
      <c r="L28" s="288" t="s">
        <v>10587</v>
      </c>
      <c r="M28" s="288" t="s">
        <v>10587</v>
      </c>
      <c r="N28" s="288" t="s">
        <v>10587</v>
      </c>
      <c r="O28" s="288" t="s">
        <v>10587</v>
      </c>
      <c r="P28" s="288" t="s">
        <v>10587</v>
      </c>
      <c r="Q28" s="288" t="s">
        <v>10587</v>
      </c>
      <c r="R28" s="288" t="s">
        <v>10587</v>
      </c>
      <c r="S28" s="288" t="s">
        <v>10587</v>
      </c>
      <c r="T28" s="288" t="s">
        <v>10587</v>
      </c>
      <c r="U28" s="288" t="s">
        <v>10587</v>
      </c>
      <c r="V28" s="288" t="s">
        <v>10587</v>
      </c>
      <c r="W28" s="288" t="s">
        <v>10587</v>
      </c>
      <c r="X28" s="288" t="s">
        <v>10587</v>
      </c>
      <c r="Y28" s="288" t="s">
        <v>10587</v>
      </c>
      <c r="Z28" s="288" t="s">
        <v>10587</v>
      </c>
      <c r="AA28" s="288" t="s">
        <v>10587</v>
      </c>
      <c r="AB28" s="288" t="s">
        <v>10587</v>
      </c>
      <c r="AC28" s="288" t="s">
        <v>10587</v>
      </c>
      <c r="AD28" s="288" t="s">
        <v>10587</v>
      </c>
      <c r="AE28" s="288" t="s">
        <v>10587</v>
      </c>
      <c r="AF28" s="288" t="s">
        <v>10587</v>
      </c>
      <c r="AG28" s="288" t="s">
        <v>10587</v>
      </c>
      <c r="AH28" s="288" t="s">
        <v>10587</v>
      </c>
      <c r="AI28" s="288" t="s">
        <v>10587</v>
      </c>
      <c r="AJ28" s="288" t="s">
        <v>10587</v>
      </c>
      <c r="AK28" s="288" t="s">
        <v>10587</v>
      </c>
      <c r="AL28" s="288" t="s">
        <v>10587</v>
      </c>
      <c r="AM28" s="288" t="s">
        <v>10587</v>
      </c>
      <c r="AN28" s="288" t="s">
        <v>10587</v>
      </c>
      <c r="AO28" s="288" t="s">
        <v>10587</v>
      </c>
      <c r="AP28" s="288" t="s">
        <v>10587</v>
      </c>
      <c r="AQ28" s="288" t="s">
        <v>10587</v>
      </c>
      <c r="AR28" s="288" t="s">
        <v>10587</v>
      </c>
      <c r="AS28" s="288" t="s">
        <v>10587</v>
      </c>
      <c r="AT28" s="288" t="s">
        <v>10587</v>
      </c>
      <c r="AU28" s="288" t="s">
        <v>10587</v>
      </c>
      <c r="AV28" s="288" t="s">
        <v>10587</v>
      </c>
      <c r="AW28" s="288" t="s">
        <v>10587</v>
      </c>
      <c r="AX28" s="288" t="s">
        <v>10587</v>
      </c>
      <c r="AY28" s="288" t="s">
        <v>10587</v>
      </c>
      <c r="AZ28" s="288" t="s">
        <v>10587</v>
      </c>
      <c r="BA28" s="288" t="s">
        <v>10587</v>
      </c>
      <c r="BB28" s="288" t="s">
        <v>10587</v>
      </c>
      <c r="BC28" s="288" t="s">
        <v>10587</v>
      </c>
      <c r="BD28" s="288" t="s">
        <v>10587</v>
      </c>
      <c r="BE28" s="288" t="s">
        <v>10587</v>
      </c>
      <c r="BF28" s="288" t="s">
        <v>10587</v>
      </c>
      <c r="BG28" s="288" t="s">
        <v>10587</v>
      </c>
      <c r="BH28" s="288" t="s">
        <v>10587</v>
      </c>
      <c r="BI28" s="288" t="s">
        <v>10587</v>
      </c>
      <c r="BJ28" s="288" t="s">
        <v>10587</v>
      </c>
      <c r="BK28" s="288">
        <v>1.6</v>
      </c>
      <c r="BL28" s="288">
        <v>1.6</v>
      </c>
      <c r="BM28" s="288" t="s">
        <v>10587</v>
      </c>
      <c r="BN28" s="288" t="s">
        <v>10587</v>
      </c>
      <c r="BO28" s="288" t="s">
        <v>10587</v>
      </c>
      <c r="BP28" s="288" t="s">
        <v>10587</v>
      </c>
      <c r="BQ28" s="288" t="s">
        <v>10587</v>
      </c>
      <c r="BR28" s="288" t="s">
        <v>10587</v>
      </c>
      <c r="BS28" s="288" t="s">
        <v>10587</v>
      </c>
      <c r="BT28" s="288" t="str">
        <f>_xlfn.IFNA(VLOOKUP(C28,'INFORM Severity - hidden'!$C$5:$G$300,5,FALSE),"-")</f>
        <v>-</v>
      </c>
    </row>
    <row r="29" spans="1:72" x14ac:dyDescent="0.35">
      <c r="A29" t="s">
        <v>2550</v>
      </c>
      <c r="B29" t="s">
        <v>4549</v>
      </c>
      <c r="C29" t="s">
        <v>4550</v>
      </c>
      <c r="D29" s="288" t="str">
        <f t="shared" si="0"/>
        <v>Increasing</v>
      </c>
      <c r="E29" s="288" t="s">
        <v>10587</v>
      </c>
      <c r="F29" s="288" t="s">
        <v>10587</v>
      </c>
      <c r="G29" s="288" t="s">
        <v>10587</v>
      </c>
      <c r="H29" s="288" t="s">
        <v>10587</v>
      </c>
      <c r="I29" s="288" t="s">
        <v>10587</v>
      </c>
      <c r="J29" s="288" t="s">
        <v>10587</v>
      </c>
      <c r="K29" s="288" t="s">
        <v>10587</v>
      </c>
      <c r="L29" s="288" t="s">
        <v>10587</v>
      </c>
      <c r="M29" s="288" t="s">
        <v>10587</v>
      </c>
      <c r="N29" s="288" t="s">
        <v>10587</v>
      </c>
      <c r="O29" s="288" t="s">
        <v>10587</v>
      </c>
      <c r="P29" s="288" t="s">
        <v>10587</v>
      </c>
      <c r="Q29" s="288" t="s">
        <v>10587</v>
      </c>
      <c r="R29" s="288" t="s">
        <v>10587</v>
      </c>
      <c r="S29" s="288" t="s">
        <v>10587</v>
      </c>
      <c r="T29" s="288" t="s">
        <v>10587</v>
      </c>
      <c r="U29" s="288" t="s">
        <v>10587</v>
      </c>
      <c r="V29" s="288" t="s">
        <v>10587</v>
      </c>
      <c r="W29" s="288" t="s">
        <v>10587</v>
      </c>
      <c r="X29" s="288" t="s">
        <v>10587</v>
      </c>
      <c r="Y29" s="288" t="s">
        <v>10587</v>
      </c>
      <c r="Z29" s="288" t="s">
        <v>10587</v>
      </c>
      <c r="AA29" s="288" t="s">
        <v>10587</v>
      </c>
      <c r="AB29" s="288" t="s">
        <v>10587</v>
      </c>
      <c r="AC29" s="288" t="s">
        <v>10587</v>
      </c>
      <c r="AD29" s="288" t="s">
        <v>10587</v>
      </c>
      <c r="AE29" s="288" t="s">
        <v>10587</v>
      </c>
      <c r="AF29" s="288" t="s">
        <v>10587</v>
      </c>
      <c r="AG29" s="288" t="s">
        <v>10587</v>
      </c>
      <c r="AH29" s="288" t="s">
        <v>10587</v>
      </c>
      <c r="AI29" s="288" t="s">
        <v>10587</v>
      </c>
      <c r="AJ29" s="288" t="s">
        <v>10587</v>
      </c>
      <c r="AK29" s="288" t="s">
        <v>10587</v>
      </c>
      <c r="AL29" s="288" t="s">
        <v>10587</v>
      </c>
      <c r="AM29" s="288" t="s">
        <v>10587</v>
      </c>
      <c r="AN29" s="288" t="s">
        <v>10587</v>
      </c>
      <c r="AO29" s="288" t="s">
        <v>10587</v>
      </c>
      <c r="AP29" s="288" t="s">
        <v>10587</v>
      </c>
      <c r="AQ29" s="288" t="s">
        <v>10587</v>
      </c>
      <c r="AR29" s="288" t="s">
        <v>10587</v>
      </c>
      <c r="AS29" s="288" t="s">
        <v>10587</v>
      </c>
      <c r="AT29" s="288" t="s">
        <v>10587</v>
      </c>
      <c r="AU29" s="288" t="s">
        <v>10587</v>
      </c>
      <c r="AV29" s="288" t="s">
        <v>10587</v>
      </c>
      <c r="AW29" s="288" t="s">
        <v>10587</v>
      </c>
      <c r="AX29" s="288" t="s">
        <v>10587</v>
      </c>
      <c r="AY29" s="288" t="s">
        <v>10587</v>
      </c>
      <c r="AZ29" s="288" t="s">
        <v>10587</v>
      </c>
      <c r="BA29" s="288" t="s">
        <v>10587</v>
      </c>
      <c r="BB29" s="288" t="s">
        <v>10587</v>
      </c>
      <c r="BC29" s="288" t="s">
        <v>10587</v>
      </c>
      <c r="BD29" s="288" t="s">
        <v>10587</v>
      </c>
      <c r="BE29" s="288" t="s">
        <v>10587</v>
      </c>
      <c r="BF29" s="288" t="s">
        <v>10587</v>
      </c>
      <c r="BG29" s="288" t="s">
        <v>10587</v>
      </c>
      <c r="BH29" s="288" t="s">
        <v>10587</v>
      </c>
      <c r="BI29" s="288" t="s">
        <v>10587</v>
      </c>
      <c r="BJ29" s="288" t="s">
        <v>10587</v>
      </c>
      <c r="BK29" s="288" t="s">
        <v>10587</v>
      </c>
      <c r="BL29" s="288" t="s">
        <v>10587</v>
      </c>
      <c r="BM29" s="288" t="s">
        <v>10587</v>
      </c>
      <c r="BN29" s="288" t="s">
        <v>10587</v>
      </c>
      <c r="BO29" s="288" t="s">
        <v>10587</v>
      </c>
      <c r="BP29" s="288">
        <v>3.5</v>
      </c>
      <c r="BQ29" s="288">
        <v>3.5</v>
      </c>
      <c r="BR29" s="288">
        <v>3.6</v>
      </c>
      <c r="BS29" s="288">
        <v>3.6</v>
      </c>
      <c r="BT29" s="288">
        <f>_xlfn.IFNA(VLOOKUP(C29,'INFORM Severity - hidden'!$C$5:$G$300,5,FALSE),"-")</f>
        <v>3.6</v>
      </c>
    </row>
    <row r="30" spans="1:72" x14ac:dyDescent="0.35">
      <c r="A30" t="s">
        <v>2550</v>
      </c>
      <c r="B30" t="s">
        <v>2560</v>
      </c>
      <c r="C30" t="s">
        <v>2561</v>
      </c>
      <c r="D30" s="288" t="str">
        <f t="shared" si="0"/>
        <v>-</v>
      </c>
      <c r="E30" s="288" t="s">
        <v>10587</v>
      </c>
      <c r="F30" s="288" t="s">
        <v>10587</v>
      </c>
      <c r="G30" s="288" t="s">
        <v>10587</v>
      </c>
      <c r="H30" s="288" t="s">
        <v>10587</v>
      </c>
      <c r="I30" s="288" t="s">
        <v>10587</v>
      </c>
      <c r="J30" s="288" t="s">
        <v>10587</v>
      </c>
      <c r="K30" s="288" t="s">
        <v>10587</v>
      </c>
      <c r="L30" s="288" t="s">
        <v>10587</v>
      </c>
      <c r="M30" s="288" t="s">
        <v>10587</v>
      </c>
      <c r="N30" s="288" t="s">
        <v>10587</v>
      </c>
      <c r="O30" s="288" t="s">
        <v>10587</v>
      </c>
      <c r="P30" s="288" t="s">
        <v>10587</v>
      </c>
      <c r="Q30" s="288" t="s">
        <v>10587</v>
      </c>
      <c r="R30" s="288" t="s">
        <v>10587</v>
      </c>
      <c r="S30" s="288" t="s">
        <v>10587</v>
      </c>
      <c r="T30" s="288" t="s">
        <v>10587</v>
      </c>
      <c r="U30" s="288" t="s">
        <v>10587</v>
      </c>
      <c r="V30" s="288" t="s">
        <v>10587</v>
      </c>
      <c r="W30" s="288" t="s">
        <v>10587</v>
      </c>
      <c r="X30" s="288" t="s">
        <v>10587</v>
      </c>
      <c r="Y30" s="288" t="s">
        <v>10587</v>
      </c>
      <c r="Z30" s="288" t="s">
        <v>10587</v>
      </c>
      <c r="AA30" s="288" t="s">
        <v>10587</v>
      </c>
      <c r="AB30" s="288" t="s">
        <v>10587</v>
      </c>
      <c r="AC30" s="288" t="s">
        <v>10587</v>
      </c>
      <c r="AD30" s="288" t="s">
        <v>10587</v>
      </c>
      <c r="AE30" s="288" t="s">
        <v>10587</v>
      </c>
      <c r="AF30" s="288" t="s">
        <v>10587</v>
      </c>
      <c r="AG30" s="288" t="s">
        <v>10587</v>
      </c>
      <c r="AH30" s="288" t="s">
        <v>10587</v>
      </c>
      <c r="AI30" s="288" t="s">
        <v>10587</v>
      </c>
      <c r="AJ30" s="288" t="s">
        <v>10587</v>
      </c>
      <c r="AK30" s="288" t="s">
        <v>10587</v>
      </c>
      <c r="AL30" s="288" t="s">
        <v>10587</v>
      </c>
      <c r="AM30" s="288" t="s">
        <v>10587</v>
      </c>
      <c r="AN30" s="288" t="s">
        <v>10587</v>
      </c>
      <c r="AO30" s="288" t="s">
        <v>10587</v>
      </c>
      <c r="AP30" s="288" t="s">
        <v>10587</v>
      </c>
      <c r="AQ30" s="288" t="s">
        <v>10587</v>
      </c>
      <c r="AR30" s="288" t="s">
        <v>10587</v>
      </c>
      <c r="AS30" s="288" t="s">
        <v>10587</v>
      </c>
      <c r="AT30" s="288" t="s">
        <v>10587</v>
      </c>
      <c r="AU30" s="288" t="s">
        <v>10587</v>
      </c>
      <c r="AV30" s="288" t="s">
        <v>10587</v>
      </c>
      <c r="AW30" s="288" t="s">
        <v>10587</v>
      </c>
      <c r="AX30" s="288" t="s">
        <v>10587</v>
      </c>
      <c r="AY30" s="288" t="s">
        <v>10587</v>
      </c>
      <c r="AZ30" s="288" t="s">
        <v>10587</v>
      </c>
      <c r="BA30" s="288" t="s">
        <v>10587</v>
      </c>
      <c r="BB30" s="288" t="s">
        <v>10587</v>
      </c>
      <c r="BC30" s="288" t="s">
        <v>10587</v>
      </c>
      <c r="BD30" s="288" t="s">
        <v>10587</v>
      </c>
      <c r="BE30" s="288" t="s">
        <v>10587</v>
      </c>
      <c r="BF30" s="288" t="s">
        <v>10587</v>
      </c>
      <c r="BG30" s="288" t="s">
        <v>10587</v>
      </c>
      <c r="BH30" s="288" t="s">
        <v>10587</v>
      </c>
      <c r="BI30" s="288" t="s">
        <v>10587</v>
      </c>
      <c r="BJ30" s="288" t="s">
        <v>10587</v>
      </c>
      <c r="BK30" s="288" t="s">
        <v>10587</v>
      </c>
      <c r="BL30" s="288" t="s">
        <v>10587</v>
      </c>
      <c r="BM30" s="288" t="s">
        <v>10587</v>
      </c>
      <c r="BN30" s="288" t="s">
        <v>10587</v>
      </c>
      <c r="BO30" s="288" t="s">
        <v>10587</v>
      </c>
      <c r="BP30" s="288" t="s">
        <v>10587</v>
      </c>
      <c r="BQ30" s="288" t="s">
        <v>10587</v>
      </c>
      <c r="BR30" s="288">
        <v>2.6</v>
      </c>
      <c r="BS30" s="288">
        <v>2.7</v>
      </c>
      <c r="BT30" s="288">
        <f>_xlfn.IFNA(VLOOKUP(C30,'INFORM Severity - hidden'!$C$5:$G$300,5,FALSE),"-")</f>
        <v>2.7</v>
      </c>
    </row>
    <row r="31" spans="1:72" x14ac:dyDescent="0.35">
      <c r="A31" t="s">
        <v>2550</v>
      </c>
      <c r="B31" t="s">
        <v>3966</v>
      </c>
      <c r="C31" t="s">
        <v>3967</v>
      </c>
      <c r="D31" s="288" t="str">
        <f t="shared" si="0"/>
        <v>-</v>
      </c>
      <c r="E31" s="288" t="s">
        <v>10587</v>
      </c>
      <c r="F31" s="288" t="s">
        <v>10587</v>
      </c>
      <c r="G31" s="288" t="s">
        <v>10587</v>
      </c>
      <c r="H31" s="288" t="s">
        <v>10587</v>
      </c>
      <c r="I31" s="288" t="s">
        <v>10587</v>
      </c>
      <c r="J31" s="288" t="s">
        <v>10587</v>
      </c>
      <c r="K31" s="288" t="s">
        <v>10587</v>
      </c>
      <c r="L31" s="288" t="s">
        <v>10587</v>
      </c>
      <c r="M31" s="288" t="s">
        <v>10587</v>
      </c>
      <c r="N31" s="288" t="s">
        <v>10587</v>
      </c>
      <c r="O31" s="288" t="s">
        <v>10587</v>
      </c>
      <c r="P31" s="288" t="s">
        <v>10587</v>
      </c>
      <c r="Q31" s="288" t="s">
        <v>10587</v>
      </c>
      <c r="R31" s="288" t="s">
        <v>10587</v>
      </c>
      <c r="S31" s="288" t="s">
        <v>10587</v>
      </c>
      <c r="T31" s="288" t="s">
        <v>10587</v>
      </c>
      <c r="U31" s="288" t="s">
        <v>10587</v>
      </c>
      <c r="V31" s="288" t="s">
        <v>10587</v>
      </c>
      <c r="W31" s="288" t="s">
        <v>10587</v>
      </c>
      <c r="X31" s="288" t="s">
        <v>10587</v>
      </c>
      <c r="Y31" s="288" t="s">
        <v>10587</v>
      </c>
      <c r="Z31" s="288" t="s">
        <v>10587</v>
      </c>
      <c r="AA31" s="288" t="s">
        <v>10587</v>
      </c>
      <c r="AB31" s="288" t="s">
        <v>10587</v>
      </c>
      <c r="AC31" s="288" t="s">
        <v>10587</v>
      </c>
      <c r="AD31" s="288" t="s">
        <v>10587</v>
      </c>
      <c r="AE31" s="288" t="s">
        <v>10587</v>
      </c>
      <c r="AF31" s="288" t="s">
        <v>10587</v>
      </c>
      <c r="AG31" s="288" t="s">
        <v>10587</v>
      </c>
      <c r="AH31" s="288" t="s">
        <v>10587</v>
      </c>
      <c r="AI31" s="288" t="s">
        <v>10587</v>
      </c>
      <c r="AJ31" s="288" t="s">
        <v>10587</v>
      </c>
      <c r="AK31" s="288" t="s">
        <v>10587</v>
      </c>
      <c r="AL31" s="288" t="s">
        <v>10587</v>
      </c>
      <c r="AM31" s="288" t="s">
        <v>10587</v>
      </c>
      <c r="AN31" s="288" t="s">
        <v>10587</v>
      </c>
      <c r="AO31" s="288" t="s">
        <v>10587</v>
      </c>
      <c r="AP31" s="288" t="s">
        <v>10587</v>
      </c>
      <c r="AQ31" s="288" t="s">
        <v>10587</v>
      </c>
      <c r="AR31" s="288" t="s">
        <v>10587</v>
      </c>
      <c r="AS31" s="288" t="s">
        <v>10587</v>
      </c>
      <c r="AT31" s="288" t="s">
        <v>10587</v>
      </c>
      <c r="AU31" s="288" t="s">
        <v>10587</v>
      </c>
      <c r="AV31" s="288" t="s">
        <v>10587</v>
      </c>
      <c r="AW31" s="288" t="s">
        <v>10587</v>
      </c>
      <c r="AX31" s="288" t="s">
        <v>10587</v>
      </c>
      <c r="AY31" s="288" t="s">
        <v>10587</v>
      </c>
      <c r="AZ31" s="288" t="s">
        <v>10587</v>
      </c>
      <c r="BA31" s="288" t="s">
        <v>10587</v>
      </c>
      <c r="BB31" s="288" t="s">
        <v>10587</v>
      </c>
      <c r="BC31" s="288" t="s">
        <v>10587</v>
      </c>
      <c r="BD31" s="288" t="s">
        <v>10587</v>
      </c>
      <c r="BE31" s="288" t="s">
        <v>10587</v>
      </c>
      <c r="BF31" s="288" t="s">
        <v>10587</v>
      </c>
      <c r="BG31" s="288" t="s">
        <v>10587</v>
      </c>
      <c r="BH31" s="288" t="s">
        <v>10587</v>
      </c>
      <c r="BI31" s="288" t="s">
        <v>10587</v>
      </c>
      <c r="BJ31" s="288" t="s">
        <v>10587</v>
      </c>
      <c r="BK31" s="288" t="s">
        <v>10587</v>
      </c>
      <c r="BL31" s="288" t="s">
        <v>10587</v>
      </c>
      <c r="BM31" s="288" t="s">
        <v>10587</v>
      </c>
      <c r="BN31" s="288" t="s">
        <v>10587</v>
      </c>
      <c r="BO31" s="288" t="s">
        <v>10587</v>
      </c>
      <c r="BP31" s="288" t="s">
        <v>10587</v>
      </c>
      <c r="BQ31" s="288" t="s">
        <v>10587</v>
      </c>
      <c r="BR31" s="288" t="s">
        <v>10587</v>
      </c>
      <c r="BS31" s="288">
        <v>2.7</v>
      </c>
      <c r="BT31" s="288">
        <f>_xlfn.IFNA(VLOOKUP(C31,'INFORM Severity - hidden'!$C$5:$G$300,5,FALSE),"-")</f>
        <v>2.8</v>
      </c>
    </row>
    <row r="32" spans="1:72" x14ac:dyDescent="0.35">
      <c r="A32" t="s">
        <v>3019</v>
      </c>
      <c r="B32" t="s">
        <v>3017</v>
      </c>
      <c r="C32" t="s">
        <v>3018</v>
      </c>
      <c r="D32" s="288" t="str">
        <f t="shared" si="0"/>
        <v>Decreasing</v>
      </c>
      <c r="E32" s="288" t="s">
        <v>10587</v>
      </c>
      <c r="F32" s="288" t="s">
        <v>10587</v>
      </c>
      <c r="G32" s="288" t="s">
        <v>10587</v>
      </c>
      <c r="H32" s="288" t="s">
        <v>10587</v>
      </c>
      <c r="I32" s="288" t="s">
        <v>10587</v>
      </c>
      <c r="J32" s="288" t="s">
        <v>10587</v>
      </c>
      <c r="K32" s="288" t="s">
        <v>10587</v>
      </c>
      <c r="L32" s="288" t="s">
        <v>10587</v>
      </c>
      <c r="M32" s="288" t="s">
        <v>10587</v>
      </c>
      <c r="N32" s="288" t="s">
        <v>10587</v>
      </c>
      <c r="O32" s="288" t="s">
        <v>10587</v>
      </c>
      <c r="P32" s="288" t="s">
        <v>10587</v>
      </c>
      <c r="Q32" s="288" t="s">
        <v>10587</v>
      </c>
      <c r="R32" s="288" t="s">
        <v>10587</v>
      </c>
      <c r="S32" s="288" t="s">
        <v>10587</v>
      </c>
      <c r="T32" s="288" t="s">
        <v>10587</v>
      </c>
      <c r="U32" s="288" t="s">
        <v>10587</v>
      </c>
      <c r="V32" s="288" t="s">
        <v>10587</v>
      </c>
      <c r="W32" s="288" t="s">
        <v>10587</v>
      </c>
      <c r="X32" s="288" t="s">
        <v>10587</v>
      </c>
      <c r="Y32" s="288" t="s">
        <v>10587</v>
      </c>
      <c r="Z32" s="288" t="s">
        <v>10587</v>
      </c>
      <c r="AA32" s="288" t="s">
        <v>10587</v>
      </c>
      <c r="AB32" s="288" t="s">
        <v>10587</v>
      </c>
      <c r="AC32" s="288" t="s">
        <v>10587</v>
      </c>
      <c r="AD32" s="288" t="s">
        <v>10587</v>
      </c>
      <c r="AE32" s="288" t="s">
        <v>10587</v>
      </c>
      <c r="AF32" s="288" t="s">
        <v>10587</v>
      </c>
      <c r="AG32" s="288" t="s">
        <v>10587</v>
      </c>
      <c r="AH32" s="288" t="s">
        <v>10587</v>
      </c>
      <c r="AI32" s="288" t="s">
        <v>10587</v>
      </c>
      <c r="AJ32" s="288" t="s">
        <v>10587</v>
      </c>
      <c r="AK32" s="288" t="s">
        <v>10587</v>
      </c>
      <c r="AL32" s="288" t="s">
        <v>10587</v>
      </c>
      <c r="AM32" s="288" t="s">
        <v>10587</v>
      </c>
      <c r="AN32" s="288" t="s">
        <v>10587</v>
      </c>
      <c r="AO32" s="288" t="s">
        <v>10587</v>
      </c>
      <c r="AP32" s="288" t="s">
        <v>10587</v>
      </c>
      <c r="AQ32" s="288" t="s">
        <v>10587</v>
      </c>
      <c r="AR32" s="288" t="s">
        <v>10587</v>
      </c>
      <c r="AS32" s="288" t="s">
        <v>10587</v>
      </c>
      <c r="AT32" s="288" t="s">
        <v>10587</v>
      </c>
      <c r="AU32" s="288" t="s">
        <v>10587</v>
      </c>
      <c r="AV32" s="288" t="s">
        <v>10587</v>
      </c>
      <c r="AW32" s="288" t="s">
        <v>10587</v>
      </c>
      <c r="AX32" s="288" t="s">
        <v>10587</v>
      </c>
      <c r="AY32" s="288" t="s">
        <v>10587</v>
      </c>
      <c r="AZ32" s="288" t="s">
        <v>10587</v>
      </c>
      <c r="BA32" s="288" t="s">
        <v>10587</v>
      </c>
      <c r="BB32" s="288" t="s">
        <v>10587</v>
      </c>
      <c r="BC32" s="288" t="s">
        <v>10587</v>
      </c>
      <c r="BD32" s="288" t="s">
        <v>10587</v>
      </c>
      <c r="BE32" s="288" t="s">
        <v>10587</v>
      </c>
      <c r="BF32" s="288" t="s">
        <v>10587</v>
      </c>
      <c r="BG32" s="288" t="s">
        <v>10587</v>
      </c>
      <c r="BH32" s="288" t="s">
        <v>10587</v>
      </c>
      <c r="BI32" s="288" t="s">
        <v>10587</v>
      </c>
      <c r="BJ32" s="288" t="s">
        <v>10587</v>
      </c>
      <c r="BK32" s="288">
        <v>1.5</v>
      </c>
      <c r="BL32" s="288">
        <v>1.5</v>
      </c>
      <c r="BM32" s="288">
        <v>1.5</v>
      </c>
      <c r="BN32" s="288">
        <v>1.7</v>
      </c>
      <c r="BO32" s="288">
        <v>1.8</v>
      </c>
      <c r="BP32" s="288">
        <v>1.8</v>
      </c>
      <c r="BQ32" s="288">
        <v>1.5</v>
      </c>
      <c r="BR32" s="288">
        <v>1.5</v>
      </c>
      <c r="BS32" s="288">
        <v>1.5</v>
      </c>
      <c r="BT32" s="288">
        <f>_xlfn.IFNA(VLOOKUP(C32,'INFORM Severity - hidden'!$C$5:$G$300,5,FALSE),"-")</f>
        <v>1.5</v>
      </c>
    </row>
    <row r="33" spans="1:72" x14ac:dyDescent="0.35">
      <c r="C33" t="s">
        <v>10603</v>
      </c>
      <c r="D33" s="288" t="str">
        <f t="shared" si="0"/>
        <v>-</v>
      </c>
      <c r="E33" s="288" t="s">
        <v>10587</v>
      </c>
      <c r="F33" s="288" t="s">
        <v>10587</v>
      </c>
      <c r="G33" s="288" t="s">
        <v>10587</v>
      </c>
      <c r="H33" s="288" t="s">
        <v>10587</v>
      </c>
      <c r="I33" s="288" t="s">
        <v>10587</v>
      </c>
      <c r="J33" s="288" t="s">
        <v>10587</v>
      </c>
      <c r="K33" s="288" t="s">
        <v>10587</v>
      </c>
      <c r="L33" s="288" t="s">
        <v>10587</v>
      </c>
      <c r="M33" s="288" t="s">
        <v>10587</v>
      </c>
      <c r="N33" s="288">
        <v>1.7</v>
      </c>
      <c r="O33" s="288">
        <v>1.7</v>
      </c>
      <c r="P33" s="288">
        <v>1.7</v>
      </c>
      <c r="Q33" s="288">
        <v>1.7</v>
      </c>
      <c r="R33" s="288">
        <v>1.7</v>
      </c>
      <c r="S33" s="288" t="s">
        <v>10587</v>
      </c>
      <c r="T33" s="288" t="s">
        <v>10587</v>
      </c>
      <c r="U33" s="288" t="s">
        <v>10587</v>
      </c>
      <c r="V33" s="288" t="s">
        <v>10587</v>
      </c>
      <c r="W33" s="288" t="s">
        <v>10587</v>
      </c>
      <c r="X33" s="288" t="s">
        <v>10587</v>
      </c>
      <c r="Y33" s="288" t="s">
        <v>10587</v>
      </c>
      <c r="Z33" s="288" t="s">
        <v>10587</v>
      </c>
      <c r="AA33" s="288" t="s">
        <v>10587</v>
      </c>
      <c r="AB33" s="288" t="s">
        <v>10587</v>
      </c>
      <c r="AC33" s="288" t="s">
        <v>10587</v>
      </c>
      <c r="AD33" s="288" t="s">
        <v>10587</v>
      </c>
      <c r="AE33" s="288" t="s">
        <v>10587</v>
      </c>
      <c r="AF33" s="288" t="s">
        <v>10587</v>
      </c>
      <c r="AG33" s="288" t="s">
        <v>10587</v>
      </c>
      <c r="AH33" s="288" t="s">
        <v>10587</v>
      </c>
      <c r="AI33" s="288" t="s">
        <v>10587</v>
      </c>
      <c r="AJ33" s="288" t="s">
        <v>10587</v>
      </c>
      <c r="AK33" s="288" t="s">
        <v>10587</v>
      </c>
      <c r="AL33" s="288" t="s">
        <v>10587</v>
      </c>
      <c r="AM33" s="288" t="s">
        <v>10587</v>
      </c>
      <c r="AN33" s="288" t="s">
        <v>10587</v>
      </c>
      <c r="AO33" s="288" t="s">
        <v>10587</v>
      </c>
      <c r="AP33" s="288" t="s">
        <v>10587</v>
      </c>
      <c r="AQ33" s="288" t="s">
        <v>10587</v>
      </c>
      <c r="AR33" s="288" t="s">
        <v>10587</v>
      </c>
      <c r="AS33" s="288" t="s">
        <v>10587</v>
      </c>
      <c r="AT33" s="288" t="s">
        <v>10587</v>
      </c>
      <c r="AU33" s="288" t="s">
        <v>10587</v>
      </c>
      <c r="AV33" s="288" t="s">
        <v>10587</v>
      </c>
      <c r="AW33" s="288" t="s">
        <v>10587</v>
      </c>
      <c r="AX33" s="288" t="s">
        <v>10587</v>
      </c>
      <c r="AY33" s="288" t="s">
        <v>10587</v>
      </c>
      <c r="AZ33" s="288" t="s">
        <v>10587</v>
      </c>
      <c r="BA33" s="288" t="s">
        <v>10587</v>
      </c>
      <c r="BB33" s="288" t="s">
        <v>10587</v>
      </c>
      <c r="BC33" s="288" t="s">
        <v>10587</v>
      </c>
      <c r="BD33" s="288" t="s">
        <v>10587</v>
      </c>
      <c r="BE33" s="288" t="s">
        <v>10587</v>
      </c>
      <c r="BF33" s="288" t="s">
        <v>10587</v>
      </c>
      <c r="BG33" s="288" t="s">
        <v>10587</v>
      </c>
      <c r="BH33" s="288" t="s">
        <v>10587</v>
      </c>
      <c r="BI33" s="288" t="s">
        <v>10587</v>
      </c>
      <c r="BJ33" s="288" t="s">
        <v>10587</v>
      </c>
      <c r="BK33" s="288" t="s">
        <v>10587</v>
      </c>
      <c r="BL33" s="288" t="s">
        <v>10587</v>
      </c>
      <c r="BM33" s="288" t="s">
        <v>10587</v>
      </c>
      <c r="BN33" s="288" t="s">
        <v>10587</v>
      </c>
      <c r="BO33" s="288" t="s">
        <v>10587</v>
      </c>
      <c r="BP33" s="288" t="s">
        <v>10587</v>
      </c>
      <c r="BQ33" s="288" t="s">
        <v>10587</v>
      </c>
      <c r="BR33" s="288" t="s">
        <v>10587</v>
      </c>
      <c r="BS33" s="288" t="s">
        <v>10587</v>
      </c>
      <c r="BT33" s="288" t="str">
        <f>_xlfn.IFNA(VLOOKUP(C33,'INFORM Severity - hidden'!$C$5:$G$300,5,FALSE),"-")</f>
        <v>-</v>
      </c>
    </row>
    <row r="34" spans="1:72" x14ac:dyDescent="0.35">
      <c r="C34" t="s">
        <v>10604</v>
      </c>
      <c r="D34" s="288" t="str">
        <f t="shared" si="0"/>
        <v>-</v>
      </c>
      <c r="E34" s="288" t="s">
        <v>10587</v>
      </c>
      <c r="F34" s="288">
        <v>0.8</v>
      </c>
      <c r="G34" s="288" t="s">
        <v>10587</v>
      </c>
      <c r="H34" s="288" t="s">
        <v>10587</v>
      </c>
      <c r="I34" s="288" t="s">
        <v>10587</v>
      </c>
      <c r="J34" s="288" t="s">
        <v>10587</v>
      </c>
      <c r="K34" s="288" t="s">
        <v>10587</v>
      </c>
      <c r="L34" s="288" t="s">
        <v>10587</v>
      </c>
      <c r="M34" s="288" t="s">
        <v>10587</v>
      </c>
      <c r="N34" s="288" t="s">
        <v>10587</v>
      </c>
      <c r="O34" s="288" t="s">
        <v>10587</v>
      </c>
      <c r="P34" s="288" t="s">
        <v>10587</v>
      </c>
      <c r="Q34" s="288" t="s">
        <v>10587</v>
      </c>
      <c r="R34" s="288" t="s">
        <v>10587</v>
      </c>
      <c r="S34" s="288" t="s">
        <v>10587</v>
      </c>
      <c r="T34" s="288" t="s">
        <v>10587</v>
      </c>
      <c r="U34" s="288" t="s">
        <v>10587</v>
      </c>
      <c r="V34" s="288" t="s">
        <v>10587</v>
      </c>
      <c r="W34" s="288" t="s">
        <v>10587</v>
      </c>
      <c r="X34" s="288" t="s">
        <v>10587</v>
      </c>
      <c r="Y34" s="288" t="s">
        <v>10587</v>
      </c>
      <c r="Z34" s="288" t="s">
        <v>10587</v>
      </c>
      <c r="AA34" s="288" t="s">
        <v>10587</v>
      </c>
      <c r="AB34" s="288" t="s">
        <v>10587</v>
      </c>
      <c r="AC34" s="288" t="s">
        <v>10587</v>
      </c>
      <c r="AD34" s="288" t="s">
        <v>10587</v>
      </c>
      <c r="AE34" s="288" t="s">
        <v>10587</v>
      </c>
      <c r="AF34" s="288" t="s">
        <v>10587</v>
      </c>
      <c r="AG34" s="288" t="s">
        <v>10587</v>
      </c>
      <c r="AH34" s="288" t="s">
        <v>10587</v>
      </c>
      <c r="AI34" s="288" t="s">
        <v>10587</v>
      </c>
      <c r="AJ34" s="288" t="s">
        <v>10587</v>
      </c>
      <c r="AK34" s="288" t="s">
        <v>10587</v>
      </c>
      <c r="AL34" s="288" t="s">
        <v>10587</v>
      </c>
      <c r="AM34" s="288" t="s">
        <v>10587</v>
      </c>
      <c r="AN34" s="288" t="s">
        <v>10587</v>
      </c>
      <c r="AO34" s="288" t="s">
        <v>10587</v>
      </c>
      <c r="AP34" s="288" t="s">
        <v>10587</v>
      </c>
      <c r="AQ34" s="288" t="s">
        <v>10587</v>
      </c>
      <c r="AR34" s="288" t="s">
        <v>10587</v>
      </c>
      <c r="AS34" s="288" t="s">
        <v>10587</v>
      </c>
      <c r="AT34" s="288" t="s">
        <v>10587</v>
      </c>
      <c r="AU34" s="288" t="s">
        <v>10587</v>
      </c>
      <c r="AV34" s="288" t="s">
        <v>10587</v>
      </c>
      <c r="AW34" s="288" t="s">
        <v>10587</v>
      </c>
      <c r="AX34" s="288" t="s">
        <v>10587</v>
      </c>
      <c r="AY34" s="288" t="s">
        <v>10587</v>
      </c>
      <c r="AZ34" s="288" t="s">
        <v>10587</v>
      </c>
      <c r="BA34" s="288" t="s">
        <v>10587</v>
      </c>
      <c r="BB34" s="288" t="s">
        <v>10587</v>
      </c>
      <c r="BC34" s="288" t="s">
        <v>10587</v>
      </c>
      <c r="BD34" s="288" t="s">
        <v>10587</v>
      </c>
      <c r="BE34" s="288" t="s">
        <v>10587</v>
      </c>
      <c r="BF34" s="288" t="s">
        <v>10587</v>
      </c>
      <c r="BG34" s="288" t="s">
        <v>10587</v>
      </c>
      <c r="BH34" s="288" t="s">
        <v>10587</v>
      </c>
      <c r="BI34" s="288" t="s">
        <v>10587</v>
      </c>
      <c r="BJ34" s="288" t="s">
        <v>10587</v>
      </c>
      <c r="BK34" s="288" t="s">
        <v>10587</v>
      </c>
      <c r="BL34" s="288" t="s">
        <v>10587</v>
      </c>
      <c r="BM34" s="288" t="s">
        <v>10587</v>
      </c>
      <c r="BN34" s="288" t="s">
        <v>10587</v>
      </c>
      <c r="BO34" s="288" t="s">
        <v>10587</v>
      </c>
      <c r="BP34" s="288" t="s">
        <v>10587</v>
      </c>
      <c r="BQ34" s="288" t="s">
        <v>10587</v>
      </c>
      <c r="BR34" s="288" t="s">
        <v>10587</v>
      </c>
      <c r="BS34" s="288" t="s">
        <v>10587</v>
      </c>
      <c r="BT34" s="288" t="str">
        <f>_xlfn.IFNA(VLOOKUP(C34,'INFORM Severity - hidden'!$C$5:$G$300,5,FALSE),"-")</f>
        <v>-</v>
      </c>
    </row>
    <row r="35" spans="1:72" x14ac:dyDescent="0.35">
      <c r="A35" t="s">
        <v>3031</v>
      </c>
      <c r="B35" t="s">
        <v>3029</v>
      </c>
      <c r="C35" t="s">
        <v>3030</v>
      </c>
      <c r="D35" s="288" t="str">
        <f t="shared" si="0"/>
        <v>Decreasing</v>
      </c>
      <c r="E35" s="288" t="s">
        <v>10587</v>
      </c>
      <c r="F35" s="288" t="s">
        <v>10587</v>
      </c>
      <c r="G35" s="288" t="s">
        <v>10587</v>
      </c>
      <c r="H35" s="288" t="s">
        <v>10587</v>
      </c>
      <c r="I35" s="288" t="s">
        <v>10587</v>
      </c>
      <c r="J35" s="288" t="s">
        <v>10587</v>
      </c>
      <c r="K35" s="288" t="s">
        <v>10587</v>
      </c>
      <c r="L35" s="288" t="s">
        <v>10587</v>
      </c>
      <c r="M35" s="288" t="s">
        <v>10587</v>
      </c>
      <c r="N35" s="288" t="s">
        <v>10587</v>
      </c>
      <c r="O35" s="288" t="s">
        <v>10587</v>
      </c>
      <c r="P35" s="288" t="s">
        <v>10587</v>
      </c>
      <c r="Q35" s="288" t="s">
        <v>10587</v>
      </c>
      <c r="R35" s="288" t="s">
        <v>10587</v>
      </c>
      <c r="S35" s="288" t="s">
        <v>10587</v>
      </c>
      <c r="T35" s="288" t="s">
        <v>10587</v>
      </c>
      <c r="U35" s="288" t="s">
        <v>10587</v>
      </c>
      <c r="V35" s="288" t="s">
        <v>10587</v>
      </c>
      <c r="W35" s="288" t="s">
        <v>10587</v>
      </c>
      <c r="X35" s="288" t="s">
        <v>10587</v>
      </c>
      <c r="Y35" s="288" t="s">
        <v>10587</v>
      </c>
      <c r="Z35" s="288" t="s">
        <v>10587</v>
      </c>
      <c r="AA35" s="288" t="s">
        <v>10587</v>
      </c>
      <c r="AB35" s="288" t="s">
        <v>10587</v>
      </c>
      <c r="AC35" s="288" t="s">
        <v>10587</v>
      </c>
      <c r="AD35" s="288" t="s">
        <v>10587</v>
      </c>
      <c r="AE35" s="288" t="s">
        <v>10587</v>
      </c>
      <c r="AF35" s="288" t="s">
        <v>10587</v>
      </c>
      <c r="AG35" s="288" t="s">
        <v>10587</v>
      </c>
      <c r="AH35" s="288" t="s">
        <v>10587</v>
      </c>
      <c r="AI35" s="288" t="s">
        <v>10587</v>
      </c>
      <c r="AJ35" s="288" t="s">
        <v>10587</v>
      </c>
      <c r="AK35" s="288" t="s">
        <v>10587</v>
      </c>
      <c r="AL35" s="288" t="s">
        <v>10587</v>
      </c>
      <c r="AM35" s="288" t="s">
        <v>10587</v>
      </c>
      <c r="AN35" s="288" t="s">
        <v>10587</v>
      </c>
      <c r="AO35" s="288" t="s">
        <v>10587</v>
      </c>
      <c r="AP35" s="288" t="s">
        <v>10587</v>
      </c>
      <c r="AQ35" s="288" t="s">
        <v>10587</v>
      </c>
      <c r="AR35" s="288" t="s">
        <v>10587</v>
      </c>
      <c r="AS35" s="288" t="s">
        <v>10587</v>
      </c>
      <c r="AT35" s="288" t="s">
        <v>10587</v>
      </c>
      <c r="AU35" s="288" t="s">
        <v>10587</v>
      </c>
      <c r="AV35" s="288" t="s">
        <v>10587</v>
      </c>
      <c r="AW35" s="288" t="s">
        <v>10587</v>
      </c>
      <c r="AX35" s="288" t="s">
        <v>10587</v>
      </c>
      <c r="AY35" s="288" t="s">
        <v>10587</v>
      </c>
      <c r="AZ35" s="288" t="s">
        <v>10587</v>
      </c>
      <c r="BA35" s="288" t="s">
        <v>10587</v>
      </c>
      <c r="BB35" s="288" t="s">
        <v>10587</v>
      </c>
      <c r="BC35" s="288" t="s">
        <v>10587</v>
      </c>
      <c r="BD35" s="288" t="s">
        <v>10587</v>
      </c>
      <c r="BE35" s="288" t="s">
        <v>10587</v>
      </c>
      <c r="BF35" s="288" t="s">
        <v>10587</v>
      </c>
      <c r="BG35" s="288" t="s">
        <v>10587</v>
      </c>
      <c r="BH35" s="288" t="s">
        <v>10587</v>
      </c>
      <c r="BI35" s="288" t="s">
        <v>10587</v>
      </c>
      <c r="BJ35" s="288" t="s">
        <v>10587</v>
      </c>
      <c r="BK35" s="288">
        <v>1.8</v>
      </c>
      <c r="BL35" s="288">
        <v>1.8</v>
      </c>
      <c r="BM35" s="288">
        <v>1.8</v>
      </c>
      <c r="BN35" s="288">
        <v>1.8</v>
      </c>
      <c r="BO35" s="288">
        <v>1.9</v>
      </c>
      <c r="BP35" s="288">
        <v>2.2000000000000002</v>
      </c>
      <c r="BQ35" s="288">
        <v>1.7</v>
      </c>
      <c r="BR35" s="288">
        <v>1.8</v>
      </c>
      <c r="BS35" s="288">
        <v>1.8</v>
      </c>
      <c r="BT35" s="288">
        <f>_xlfn.IFNA(VLOOKUP(C35,'INFORM Severity - hidden'!$C$5:$G$300,5,FALSE),"-")</f>
        <v>1.8</v>
      </c>
    </row>
    <row r="36" spans="1:72" x14ac:dyDescent="0.35">
      <c r="A36" t="s">
        <v>877</v>
      </c>
      <c r="B36" t="s">
        <v>1496</v>
      </c>
      <c r="C36" t="s">
        <v>1497</v>
      </c>
      <c r="D36" s="288" t="str">
        <f t="shared" si="0"/>
        <v>Increasing</v>
      </c>
      <c r="E36" s="288" t="s">
        <v>10587</v>
      </c>
      <c r="F36" s="288" t="s">
        <v>10587</v>
      </c>
      <c r="G36" s="288" t="s">
        <v>10587</v>
      </c>
      <c r="H36" s="288" t="s">
        <v>10587</v>
      </c>
      <c r="I36" s="288" t="s">
        <v>10587</v>
      </c>
      <c r="J36" s="288" t="s">
        <v>10587</v>
      </c>
      <c r="K36" s="288" t="s">
        <v>10587</v>
      </c>
      <c r="L36" s="288" t="s">
        <v>10587</v>
      </c>
      <c r="M36" s="288" t="s">
        <v>10587</v>
      </c>
      <c r="N36" s="288" t="s">
        <v>10587</v>
      </c>
      <c r="O36" s="288" t="s">
        <v>10587</v>
      </c>
      <c r="P36" s="288" t="s">
        <v>10587</v>
      </c>
      <c r="Q36" s="288" t="s">
        <v>10587</v>
      </c>
      <c r="R36" s="288" t="s">
        <v>10587</v>
      </c>
      <c r="S36" s="288" t="s">
        <v>10587</v>
      </c>
      <c r="T36" s="288" t="s">
        <v>10587</v>
      </c>
      <c r="U36" s="288" t="s">
        <v>10587</v>
      </c>
      <c r="V36" s="288" t="s">
        <v>10587</v>
      </c>
      <c r="W36" s="288" t="s">
        <v>10587</v>
      </c>
      <c r="X36" s="288" t="s">
        <v>10587</v>
      </c>
      <c r="Y36" s="288" t="s">
        <v>10587</v>
      </c>
      <c r="Z36" s="288" t="s">
        <v>10587</v>
      </c>
      <c r="AA36" s="288" t="s">
        <v>10587</v>
      </c>
      <c r="AB36" s="288" t="s">
        <v>10587</v>
      </c>
      <c r="AC36" s="288" t="s">
        <v>10587</v>
      </c>
      <c r="AD36" s="288" t="s">
        <v>10587</v>
      </c>
      <c r="AE36" s="288" t="s">
        <v>10587</v>
      </c>
      <c r="AF36" s="288" t="s">
        <v>10587</v>
      </c>
      <c r="AG36" s="288" t="s">
        <v>10587</v>
      </c>
      <c r="AH36" s="288" t="s">
        <v>10587</v>
      </c>
      <c r="AI36" s="288" t="s">
        <v>10587</v>
      </c>
      <c r="AJ36" s="288" t="s">
        <v>10587</v>
      </c>
      <c r="AK36" s="288" t="s">
        <v>10587</v>
      </c>
      <c r="AL36" s="288" t="s">
        <v>10587</v>
      </c>
      <c r="AM36" s="288" t="s">
        <v>10587</v>
      </c>
      <c r="AN36" s="288" t="s">
        <v>10587</v>
      </c>
      <c r="AO36" s="288">
        <v>2.2000000000000002</v>
      </c>
      <c r="AP36" s="288">
        <v>2.2000000000000002</v>
      </c>
      <c r="AQ36" s="288">
        <v>2.1</v>
      </c>
      <c r="AR36" s="288">
        <v>2.1</v>
      </c>
      <c r="AS36" s="288">
        <v>2.1</v>
      </c>
      <c r="AT36" s="288">
        <v>2.8</v>
      </c>
      <c r="AU36" s="288">
        <v>2.8</v>
      </c>
      <c r="AV36" s="288">
        <v>2.5</v>
      </c>
      <c r="AW36" s="288">
        <v>2.8</v>
      </c>
      <c r="AX36" s="288">
        <v>2.8</v>
      </c>
      <c r="AY36" s="288">
        <v>2.8</v>
      </c>
      <c r="AZ36" s="288">
        <v>2.8</v>
      </c>
      <c r="BA36" s="288">
        <v>2.7</v>
      </c>
      <c r="BB36" s="288">
        <v>2.7</v>
      </c>
      <c r="BC36" s="288">
        <v>2.7</v>
      </c>
      <c r="BD36" s="288">
        <v>2.7</v>
      </c>
      <c r="BE36" s="288">
        <v>2.8</v>
      </c>
      <c r="BF36" s="288">
        <v>2.8</v>
      </c>
      <c r="BG36" s="288">
        <v>2.8</v>
      </c>
      <c r="BH36" s="288">
        <v>2.8</v>
      </c>
      <c r="BI36" s="288">
        <v>2.6</v>
      </c>
      <c r="BJ36" s="288">
        <v>2.6</v>
      </c>
      <c r="BK36" s="288">
        <v>2.5</v>
      </c>
      <c r="BL36" s="288">
        <v>2.4</v>
      </c>
      <c r="BM36" s="288">
        <v>2.4</v>
      </c>
      <c r="BN36" s="288">
        <v>2.2999999999999998</v>
      </c>
      <c r="BO36" s="288">
        <v>2.2999999999999998</v>
      </c>
      <c r="BP36" s="288">
        <v>2.2999999999999998</v>
      </c>
      <c r="BQ36" s="288">
        <v>2.5</v>
      </c>
      <c r="BR36" s="288">
        <v>2.5</v>
      </c>
      <c r="BS36" s="288">
        <v>2.5</v>
      </c>
      <c r="BT36" s="288">
        <f>_xlfn.IFNA(VLOOKUP(C36,'INFORM Severity - hidden'!$C$5:$G$300,5,FALSE),"-")</f>
        <v>2.5</v>
      </c>
    </row>
    <row r="37" spans="1:72" x14ac:dyDescent="0.35">
      <c r="A37" t="s">
        <v>877</v>
      </c>
      <c r="B37" t="s">
        <v>875</v>
      </c>
      <c r="C37" t="s">
        <v>876</v>
      </c>
      <c r="D37" s="288" t="str">
        <f t="shared" si="0"/>
        <v>Stable</v>
      </c>
      <c r="E37" s="288" t="s">
        <v>10587</v>
      </c>
      <c r="F37" s="288">
        <v>1.7</v>
      </c>
      <c r="G37" s="288">
        <v>1.7</v>
      </c>
      <c r="H37" s="288">
        <v>2.2000000000000002</v>
      </c>
      <c r="I37" s="288">
        <v>2.4</v>
      </c>
      <c r="J37" s="288">
        <v>2.4</v>
      </c>
      <c r="K37" s="288">
        <v>2.4</v>
      </c>
      <c r="L37" s="288">
        <v>2.4</v>
      </c>
      <c r="M37" s="288">
        <v>2.4</v>
      </c>
      <c r="N37" s="288">
        <v>2.4</v>
      </c>
      <c r="O37" s="288">
        <v>2.2000000000000002</v>
      </c>
      <c r="P37" s="288">
        <v>2.2000000000000002</v>
      </c>
      <c r="Q37" s="288">
        <v>2.2000000000000002</v>
      </c>
      <c r="R37" s="288">
        <v>2.2000000000000002</v>
      </c>
      <c r="S37" s="288">
        <v>2.2000000000000002</v>
      </c>
      <c r="T37" s="288">
        <v>2.2000000000000002</v>
      </c>
      <c r="U37" s="288">
        <v>2.2000000000000002</v>
      </c>
      <c r="V37" s="288">
        <v>2.2000000000000002</v>
      </c>
      <c r="W37" s="288">
        <v>2.2000000000000002</v>
      </c>
      <c r="X37" s="288">
        <v>2.2000000000000002</v>
      </c>
      <c r="Y37" s="288">
        <v>2.2999999999999998</v>
      </c>
      <c r="Z37" s="288">
        <v>2.4</v>
      </c>
      <c r="AA37" s="288">
        <v>2.5</v>
      </c>
      <c r="AB37" s="288">
        <v>2.5</v>
      </c>
      <c r="AC37" s="288">
        <v>2.5</v>
      </c>
      <c r="AD37" s="288">
        <v>2.5</v>
      </c>
      <c r="AE37" s="288">
        <v>2.5</v>
      </c>
      <c r="AF37" s="288">
        <v>2.5</v>
      </c>
      <c r="AG37" s="288">
        <v>2.5</v>
      </c>
      <c r="AH37" s="288">
        <v>2.6</v>
      </c>
      <c r="AI37" s="288">
        <v>2.6</v>
      </c>
      <c r="AJ37" s="288">
        <v>2.6</v>
      </c>
      <c r="AK37" s="288">
        <v>2.6</v>
      </c>
      <c r="AL37" s="288">
        <v>2.5</v>
      </c>
      <c r="AM37" s="288">
        <v>2.5</v>
      </c>
      <c r="AN37" s="288">
        <v>2.5</v>
      </c>
      <c r="AO37" s="288">
        <v>2.5</v>
      </c>
      <c r="AP37" s="288">
        <v>2.5</v>
      </c>
      <c r="AQ37" s="288">
        <v>2.4</v>
      </c>
      <c r="AR37" s="288">
        <v>2.4</v>
      </c>
      <c r="AS37" s="288">
        <v>2.4</v>
      </c>
      <c r="AT37" s="288">
        <v>2.4</v>
      </c>
      <c r="AU37" s="288">
        <v>2.4</v>
      </c>
      <c r="AV37" s="288">
        <v>2.2999999999999998</v>
      </c>
      <c r="AW37" s="288">
        <v>2.4</v>
      </c>
      <c r="AX37" s="288">
        <v>2.4</v>
      </c>
      <c r="AY37" s="288">
        <v>2.4</v>
      </c>
      <c r="AZ37" s="288">
        <v>2.4</v>
      </c>
      <c r="BA37" s="288">
        <v>2.6</v>
      </c>
      <c r="BB37" s="288">
        <v>2.6</v>
      </c>
      <c r="BC37" s="288">
        <v>2.7</v>
      </c>
      <c r="BD37" s="288">
        <v>2.7</v>
      </c>
      <c r="BE37" s="288">
        <v>2.5</v>
      </c>
      <c r="BF37" s="288">
        <v>2.5</v>
      </c>
      <c r="BG37" s="288">
        <v>2.4</v>
      </c>
      <c r="BH37" s="288">
        <v>2.4</v>
      </c>
      <c r="BI37" s="288">
        <v>2.2999999999999998</v>
      </c>
      <c r="BJ37" s="288">
        <v>2.2999999999999998</v>
      </c>
      <c r="BK37" s="288">
        <v>2.2999999999999998</v>
      </c>
      <c r="BL37" s="288">
        <v>2.1</v>
      </c>
      <c r="BM37" s="288">
        <v>2.1</v>
      </c>
      <c r="BN37" s="288">
        <v>2.1</v>
      </c>
      <c r="BO37" s="288">
        <v>2.2000000000000002</v>
      </c>
      <c r="BP37" s="288">
        <v>2.2999999999999998</v>
      </c>
      <c r="BQ37" s="288">
        <v>2.2999999999999998</v>
      </c>
      <c r="BR37" s="288">
        <v>2.2999999999999998</v>
      </c>
      <c r="BS37" s="288">
        <v>2.2999999999999998</v>
      </c>
      <c r="BT37" s="288">
        <f>_xlfn.IFNA(VLOOKUP(C37,'INFORM Severity - hidden'!$C$5:$G$300,5,FALSE),"-")</f>
        <v>2.2999999999999998</v>
      </c>
    </row>
    <row r="38" spans="1:72" x14ac:dyDescent="0.35">
      <c r="C38" t="s">
        <v>10605</v>
      </c>
      <c r="D38" s="288" t="str">
        <f t="shared" si="0"/>
        <v>-</v>
      </c>
      <c r="E38" s="288" t="s">
        <v>10587</v>
      </c>
      <c r="F38" s="288" t="s">
        <v>10587</v>
      </c>
      <c r="G38" s="288" t="s">
        <v>10587</v>
      </c>
      <c r="H38" s="288" t="s">
        <v>10587</v>
      </c>
      <c r="I38" s="288" t="s">
        <v>10587</v>
      </c>
      <c r="J38" s="288" t="s">
        <v>10587</v>
      </c>
      <c r="K38" s="288" t="s">
        <v>10587</v>
      </c>
      <c r="L38" s="288" t="s">
        <v>10587</v>
      </c>
      <c r="M38" s="288" t="s">
        <v>10587</v>
      </c>
      <c r="N38" s="288" t="s">
        <v>10587</v>
      </c>
      <c r="O38" s="288" t="s">
        <v>10587</v>
      </c>
      <c r="P38" s="288" t="s">
        <v>10587</v>
      </c>
      <c r="Q38" s="288" t="s">
        <v>10587</v>
      </c>
      <c r="R38" s="288" t="s">
        <v>10587</v>
      </c>
      <c r="S38" s="288" t="s">
        <v>10587</v>
      </c>
      <c r="T38" s="288" t="s">
        <v>10587</v>
      </c>
      <c r="U38" s="288" t="s">
        <v>10587</v>
      </c>
      <c r="V38" s="288" t="s">
        <v>10587</v>
      </c>
      <c r="W38" s="288" t="s">
        <v>10587</v>
      </c>
      <c r="X38" s="288" t="s">
        <v>10587</v>
      </c>
      <c r="Y38" s="288" t="s">
        <v>10587</v>
      </c>
      <c r="Z38" s="288" t="s">
        <v>10587</v>
      </c>
      <c r="AA38" s="288" t="s">
        <v>10587</v>
      </c>
      <c r="AB38" s="288" t="s">
        <v>10587</v>
      </c>
      <c r="AC38" s="288" t="s">
        <v>10587</v>
      </c>
      <c r="AD38" s="288" t="s">
        <v>10587</v>
      </c>
      <c r="AE38" s="288" t="s">
        <v>10587</v>
      </c>
      <c r="AF38" s="288" t="s">
        <v>10587</v>
      </c>
      <c r="AG38" s="288" t="s">
        <v>10587</v>
      </c>
      <c r="AH38" s="288" t="s">
        <v>10587</v>
      </c>
      <c r="AI38" s="288" t="s">
        <v>10587</v>
      </c>
      <c r="AJ38" s="288" t="s">
        <v>10587</v>
      </c>
      <c r="AK38" s="288" t="s">
        <v>10587</v>
      </c>
      <c r="AL38" s="288" t="s">
        <v>10587</v>
      </c>
      <c r="AM38" s="288" t="s">
        <v>10587</v>
      </c>
      <c r="AN38" s="288" t="s">
        <v>10587</v>
      </c>
      <c r="AO38" s="288">
        <v>1.9</v>
      </c>
      <c r="AP38" s="288">
        <v>2</v>
      </c>
      <c r="AQ38" s="288">
        <v>2</v>
      </c>
      <c r="AR38" s="288">
        <v>2</v>
      </c>
      <c r="AS38" s="288">
        <v>2</v>
      </c>
      <c r="AT38" s="288">
        <v>2.2000000000000002</v>
      </c>
      <c r="AU38" s="288">
        <v>2.1</v>
      </c>
      <c r="AV38" s="288">
        <v>2</v>
      </c>
      <c r="AW38" s="288">
        <v>2.1</v>
      </c>
      <c r="AX38" s="288">
        <v>2</v>
      </c>
      <c r="AY38" s="288">
        <v>2</v>
      </c>
      <c r="AZ38" s="288">
        <v>2</v>
      </c>
      <c r="BA38" s="288">
        <v>2</v>
      </c>
      <c r="BB38" s="288">
        <v>2</v>
      </c>
      <c r="BC38" s="288">
        <v>1.6</v>
      </c>
      <c r="BD38" s="288">
        <v>1.6</v>
      </c>
      <c r="BE38" s="288">
        <v>1.3</v>
      </c>
      <c r="BF38" s="288">
        <v>1.3</v>
      </c>
      <c r="BG38" s="288">
        <v>1.3</v>
      </c>
      <c r="BH38" s="288">
        <v>1.3</v>
      </c>
      <c r="BI38" s="288">
        <v>1.5</v>
      </c>
      <c r="BJ38" s="288">
        <v>1.5</v>
      </c>
      <c r="BK38" s="288">
        <v>1.4</v>
      </c>
      <c r="BL38" s="288">
        <v>1.4</v>
      </c>
      <c r="BM38" s="288" t="s">
        <v>10587</v>
      </c>
      <c r="BN38" s="288" t="s">
        <v>10587</v>
      </c>
      <c r="BO38" s="288" t="s">
        <v>10587</v>
      </c>
      <c r="BP38" s="288" t="s">
        <v>10587</v>
      </c>
      <c r="BQ38" s="288" t="s">
        <v>10587</v>
      </c>
      <c r="BR38" s="288" t="s">
        <v>10587</v>
      </c>
      <c r="BS38" s="288" t="s">
        <v>10587</v>
      </c>
      <c r="BT38" s="288" t="str">
        <f>_xlfn.IFNA(VLOOKUP(C38,'INFORM Severity - hidden'!$C$5:$G$300,5,FALSE),"-")</f>
        <v>-</v>
      </c>
    </row>
    <row r="39" spans="1:72" x14ac:dyDescent="0.35">
      <c r="A39" t="s">
        <v>877</v>
      </c>
      <c r="B39" t="s">
        <v>1492</v>
      </c>
      <c r="C39" t="s">
        <v>1493</v>
      </c>
      <c r="D39" s="288" t="str">
        <f t="shared" si="0"/>
        <v>Decreasing</v>
      </c>
      <c r="E39" s="288" t="s">
        <v>10587</v>
      </c>
      <c r="F39" s="288" t="s">
        <v>10587</v>
      </c>
      <c r="G39" s="288" t="s">
        <v>10587</v>
      </c>
      <c r="H39" s="288" t="s">
        <v>10587</v>
      </c>
      <c r="I39" s="288" t="s">
        <v>10587</v>
      </c>
      <c r="J39" s="288" t="s">
        <v>10587</v>
      </c>
      <c r="K39" s="288" t="s">
        <v>10587</v>
      </c>
      <c r="L39" s="288" t="s">
        <v>10587</v>
      </c>
      <c r="M39" s="288" t="s">
        <v>10587</v>
      </c>
      <c r="N39" s="288" t="s">
        <v>10587</v>
      </c>
      <c r="O39" s="288" t="s">
        <v>10587</v>
      </c>
      <c r="P39" s="288" t="s">
        <v>10587</v>
      </c>
      <c r="Q39" s="288" t="s">
        <v>10587</v>
      </c>
      <c r="R39" s="288" t="s">
        <v>10587</v>
      </c>
      <c r="S39" s="288" t="s">
        <v>10587</v>
      </c>
      <c r="T39" s="288" t="s">
        <v>10587</v>
      </c>
      <c r="U39" s="288" t="s">
        <v>10587</v>
      </c>
      <c r="V39" s="288" t="s">
        <v>10587</v>
      </c>
      <c r="W39" s="288" t="s">
        <v>10587</v>
      </c>
      <c r="X39" s="288" t="s">
        <v>10587</v>
      </c>
      <c r="Y39" s="288" t="s">
        <v>10587</v>
      </c>
      <c r="Z39" s="288" t="s">
        <v>10587</v>
      </c>
      <c r="AA39" s="288" t="s">
        <v>10587</v>
      </c>
      <c r="AB39" s="288" t="s">
        <v>10587</v>
      </c>
      <c r="AC39" s="288" t="s">
        <v>10587</v>
      </c>
      <c r="AD39" s="288" t="s">
        <v>10587</v>
      </c>
      <c r="AE39" s="288" t="s">
        <v>10587</v>
      </c>
      <c r="AF39" s="288" t="s">
        <v>10587</v>
      </c>
      <c r="AG39" s="288" t="s">
        <v>10587</v>
      </c>
      <c r="AH39" s="288" t="s">
        <v>10587</v>
      </c>
      <c r="AI39" s="288" t="s">
        <v>10587</v>
      </c>
      <c r="AJ39" s="288" t="s">
        <v>10587</v>
      </c>
      <c r="AK39" s="288" t="s">
        <v>10587</v>
      </c>
      <c r="AL39" s="288" t="s">
        <v>10587</v>
      </c>
      <c r="AM39" s="288" t="s">
        <v>10587</v>
      </c>
      <c r="AN39" s="288" t="s">
        <v>10587</v>
      </c>
      <c r="AO39" s="288" t="s">
        <v>10587</v>
      </c>
      <c r="AP39" s="288" t="s">
        <v>10587</v>
      </c>
      <c r="AQ39" s="288" t="s">
        <v>10587</v>
      </c>
      <c r="AR39" s="288" t="s">
        <v>10587</v>
      </c>
      <c r="AS39" s="288" t="s">
        <v>10587</v>
      </c>
      <c r="AT39" s="288" t="s">
        <v>10587</v>
      </c>
      <c r="AU39" s="288" t="s">
        <v>10587</v>
      </c>
      <c r="AV39" s="288" t="s">
        <v>10587</v>
      </c>
      <c r="AW39" s="288" t="s">
        <v>10587</v>
      </c>
      <c r="AX39" s="288" t="s">
        <v>10587</v>
      </c>
      <c r="AY39" s="288" t="s">
        <v>10587</v>
      </c>
      <c r="AZ39" s="288" t="s">
        <v>10587</v>
      </c>
      <c r="BA39" s="288" t="s">
        <v>10587</v>
      </c>
      <c r="BB39" s="288" t="s">
        <v>10587</v>
      </c>
      <c r="BC39" s="288" t="s">
        <v>10587</v>
      </c>
      <c r="BD39" s="288" t="s">
        <v>10587</v>
      </c>
      <c r="BE39" s="288" t="s">
        <v>10587</v>
      </c>
      <c r="BF39" s="288" t="s">
        <v>10587</v>
      </c>
      <c r="BG39" s="288" t="s">
        <v>10587</v>
      </c>
      <c r="BH39" s="288" t="s">
        <v>10587</v>
      </c>
      <c r="BI39" s="288" t="s">
        <v>10587</v>
      </c>
      <c r="BJ39" s="288" t="s">
        <v>10587</v>
      </c>
      <c r="BK39" s="288">
        <v>2.2999999999999998</v>
      </c>
      <c r="BL39" s="288">
        <v>2.2999999999999998</v>
      </c>
      <c r="BM39" s="288">
        <v>2.2999999999999998</v>
      </c>
      <c r="BN39" s="288">
        <v>2.2000000000000002</v>
      </c>
      <c r="BO39" s="288">
        <v>2.2999999999999998</v>
      </c>
      <c r="BP39" s="288">
        <v>2.2999999999999998</v>
      </c>
      <c r="BQ39" s="288">
        <v>2.2000000000000002</v>
      </c>
      <c r="BR39" s="288">
        <v>2.2000000000000002</v>
      </c>
      <c r="BS39" s="288">
        <v>2.1</v>
      </c>
      <c r="BT39" s="288">
        <f>_xlfn.IFNA(VLOOKUP(C39,'INFORM Severity - hidden'!$C$5:$G$300,5,FALSE),"-")</f>
        <v>2.1</v>
      </c>
    </row>
    <row r="40" spans="1:72" x14ac:dyDescent="0.35">
      <c r="A40" t="s">
        <v>116</v>
      </c>
      <c r="B40" t="s">
        <v>114</v>
      </c>
      <c r="C40" t="s">
        <v>115</v>
      </c>
      <c r="D40" s="288" t="str">
        <f t="shared" si="0"/>
        <v>Stable</v>
      </c>
      <c r="E40" s="288" t="s">
        <v>10587</v>
      </c>
      <c r="F40" s="288">
        <v>4</v>
      </c>
      <c r="G40" s="288">
        <v>4</v>
      </c>
      <c r="H40" s="288">
        <v>4</v>
      </c>
      <c r="I40" s="288">
        <v>4</v>
      </c>
      <c r="J40" s="288">
        <v>4</v>
      </c>
      <c r="K40" s="288">
        <v>4</v>
      </c>
      <c r="L40" s="288">
        <v>4</v>
      </c>
      <c r="M40" s="288">
        <v>4</v>
      </c>
      <c r="N40" s="288">
        <v>4</v>
      </c>
      <c r="O40" s="288">
        <v>3.9</v>
      </c>
      <c r="P40" s="288">
        <v>3.9</v>
      </c>
      <c r="Q40" s="288">
        <v>3.9</v>
      </c>
      <c r="R40" s="288">
        <v>3.9</v>
      </c>
      <c r="S40" s="288">
        <v>4</v>
      </c>
      <c r="T40" s="288">
        <v>4</v>
      </c>
      <c r="U40" s="288">
        <v>4</v>
      </c>
      <c r="V40" s="288">
        <v>4</v>
      </c>
      <c r="W40" s="288">
        <v>4</v>
      </c>
      <c r="X40" s="288">
        <v>4</v>
      </c>
      <c r="Y40" s="288">
        <v>4</v>
      </c>
      <c r="Z40" s="288">
        <v>4</v>
      </c>
      <c r="AA40" s="288">
        <v>4</v>
      </c>
      <c r="AB40" s="288">
        <v>4</v>
      </c>
      <c r="AC40" s="288">
        <v>4</v>
      </c>
      <c r="AD40" s="288">
        <v>4</v>
      </c>
      <c r="AE40" s="288">
        <v>4.0999999999999996</v>
      </c>
      <c r="AF40" s="288">
        <v>4.0999999999999996</v>
      </c>
      <c r="AG40" s="288">
        <v>4.0999999999999996</v>
      </c>
      <c r="AH40" s="288">
        <v>4.2</v>
      </c>
      <c r="AI40" s="288">
        <v>4.2</v>
      </c>
      <c r="AJ40" s="288">
        <v>4.2</v>
      </c>
      <c r="AK40" s="288">
        <v>4.2</v>
      </c>
      <c r="AL40" s="288">
        <v>4.2</v>
      </c>
      <c r="AM40" s="288">
        <v>4.2</v>
      </c>
      <c r="AN40" s="288">
        <v>4.2</v>
      </c>
      <c r="AO40" s="288">
        <v>4.2</v>
      </c>
      <c r="AP40" s="288">
        <v>4.2</v>
      </c>
      <c r="AQ40" s="288">
        <v>4.2</v>
      </c>
      <c r="AR40" s="288">
        <v>4.0999999999999996</v>
      </c>
      <c r="AS40" s="288">
        <v>4.2</v>
      </c>
      <c r="AT40" s="288">
        <v>4.0999999999999996</v>
      </c>
      <c r="AU40" s="288">
        <v>4.0999999999999996</v>
      </c>
      <c r="AV40" s="288">
        <v>4.0999999999999996</v>
      </c>
      <c r="AW40" s="288">
        <v>4.0999999999999996</v>
      </c>
      <c r="AX40" s="288">
        <v>4.0999999999999996</v>
      </c>
      <c r="AY40" s="288">
        <v>4.0999999999999996</v>
      </c>
      <c r="AZ40" s="288">
        <v>4.0999999999999996</v>
      </c>
      <c r="BA40" s="288">
        <v>4.0999999999999996</v>
      </c>
      <c r="BB40" s="288">
        <v>4.0999999999999996</v>
      </c>
      <c r="BC40" s="288">
        <v>4.0999999999999996</v>
      </c>
      <c r="BD40" s="288">
        <v>4.0999999999999996</v>
      </c>
      <c r="BE40" s="288">
        <v>4.0999999999999996</v>
      </c>
      <c r="BF40" s="288">
        <v>4.2</v>
      </c>
      <c r="BG40" s="288">
        <v>4.2</v>
      </c>
      <c r="BH40" s="288">
        <v>4.2</v>
      </c>
      <c r="BI40" s="288">
        <v>4.2</v>
      </c>
      <c r="BJ40" s="288">
        <v>4.2</v>
      </c>
      <c r="BK40" s="288">
        <v>4.0999999999999996</v>
      </c>
      <c r="BL40" s="288">
        <v>4.0999999999999996</v>
      </c>
      <c r="BM40" s="288">
        <v>4.0999999999999996</v>
      </c>
      <c r="BN40" s="288">
        <v>4.0999999999999996</v>
      </c>
      <c r="BO40" s="288">
        <v>4.0999999999999996</v>
      </c>
      <c r="BP40" s="288">
        <v>4.0999999999999996</v>
      </c>
      <c r="BQ40" s="288">
        <v>4.0999999999999996</v>
      </c>
      <c r="BR40" s="288">
        <v>4.0999999999999996</v>
      </c>
      <c r="BS40" s="288">
        <v>4.0999999999999996</v>
      </c>
      <c r="BT40" s="288">
        <f>_xlfn.IFNA(VLOOKUP(C40,'INFORM Severity - hidden'!$C$5:$G$300,5,FALSE),"-")</f>
        <v>4.0999999999999996</v>
      </c>
    </row>
    <row r="41" spans="1:72" x14ac:dyDescent="0.35">
      <c r="C41" t="s">
        <v>10606</v>
      </c>
      <c r="D41" s="288" t="str">
        <f t="shared" si="0"/>
        <v>-</v>
      </c>
      <c r="E41" s="288" t="s">
        <v>10587</v>
      </c>
      <c r="F41" s="288" t="s">
        <v>10587</v>
      </c>
      <c r="G41" s="288" t="s">
        <v>10587</v>
      </c>
      <c r="H41" s="288" t="s">
        <v>10587</v>
      </c>
      <c r="I41" s="288" t="s">
        <v>10587</v>
      </c>
      <c r="J41" s="288" t="s">
        <v>10587</v>
      </c>
      <c r="K41" s="288" t="s">
        <v>10587</v>
      </c>
      <c r="L41" s="288" t="s">
        <v>10587</v>
      </c>
      <c r="M41" s="288" t="s">
        <v>10587</v>
      </c>
      <c r="N41" s="288" t="s">
        <v>10587</v>
      </c>
      <c r="O41" s="288" t="s">
        <v>10587</v>
      </c>
      <c r="P41" s="288">
        <v>2.2999999999999998</v>
      </c>
      <c r="Q41" s="288">
        <v>2.2999999999999998</v>
      </c>
      <c r="R41" s="288">
        <v>2.2999999999999998</v>
      </c>
      <c r="S41" s="288">
        <v>2.2999999999999998</v>
      </c>
      <c r="T41" s="288">
        <v>2.2999999999999998</v>
      </c>
      <c r="U41" s="288" t="s">
        <v>10587</v>
      </c>
      <c r="V41" s="288" t="s">
        <v>10587</v>
      </c>
      <c r="W41" s="288" t="s">
        <v>10587</v>
      </c>
      <c r="X41" s="288" t="s">
        <v>10587</v>
      </c>
      <c r="Y41" s="288" t="s">
        <v>10587</v>
      </c>
      <c r="Z41" s="288" t="s">
        <v>10587</v>
      </c>
      <c r="AA41" s="288" t="s">
        <v>10587</v>
      </c>
      <c r="AB41" s="288" t="s">
        <v>10587</v>
      </c>
      <c r="AC41" s="288" t="s">
        <v>10587</v>
      </c>
      <c r="AD41" s="288" t="s">
        <v>10587</v>
      </c>
      <c r="AE41" s="288" t="s">
        <v>10587</v>
      </c>
      <c r="AF41" s="288" t="s">
        <v>10587</v>
      </c>
      <c r="AG41" s="288" t="s">
        <v>10587</v>
      </c>
      <c r="AH41" s="288" t="s">
        <v>10587</v>
      </c>
      <c r="AI41" s="288" t="s">
        <v>10587</v>
      </c>
      <c r="AJ41" s="288" t="s">
        <v>10587</v>
      </c>
      <c r="AK41" s="288" t="s">
        <v>10587</v>
      </c>
      <c r="AL41" s="288" t="s">
        <v>10587</v>
      </c>
      <c r="AM41" s="288" t="s">
        <v>10587</v>
      </c>
      <c r="AN41" s="288" t="s">
        <v>10587</v>
      </c>
      <c r="AO41" s="288" t="s">
        <v>10587</v>
      </c>
      <c r="AP41" s="288" t="s">
        <v>10587</v>
      </c>
      <c r="AQ41" s="288" t="s">
        <v>10587</v>
      </c>
      <c r="AR41" s="288" t="s">
        <v>10587</v>
      </c>
      <c r="AS41" s="288" t="s">
        <v>10587</v>
      </c>
      <c r="AT41" s="288" t="s">
        <v>10587</v>
      </c>
      <c r="AU41" s="288" t="s">
        <v>10587</v>
      </c>
      <c r="AV41" s="288" t="s">
        <v>10587</v>
      </c>
      <c r="AW41" s="288" t="s">
        <v>10587</v>
      </c>
      <c r="AX41" s="288" t="s">
        <v>10587</v>
      </c>
      <c r="AY41" s="288" t="s">
        <v>10587</v>
      </c>
      <c r="AZ41" s="288" t="s">
        <v>10587</v>
      </c>
      <c r="BA41" s="288" t="s">
        <v>10587</v>
      </c>
      <c r="BB41" s="288" t="s">
        <v>10587</v>
      </c>
      <c r="BC41" s="288" t="s">
        <v>10587</v>
      </c>
      <c r="BD41" s="288" t="s">
        <v>10587</v>
      </c>
      <c r="BE41" s="288" t="s">
        <v>10587</v>
      </c>
      <c r="BF41" s="288" t="s">
        <v>10587</v>
      </c>
      <c r="BG41" s="288" t="s">
        <v>10587</v>
      </c>
      <c r="BH41" s="288" t="s">
        <v>10587</v>
      </c>
      <c r="BI41" s="288" t="s">
        <v>10587</v>
      </c>
      <c r="BJ41" s="288" t="s">
        <v>10587</v>
      </c>
      <c r="BK41" s="288" t="s">
        <v>10587</v>
      </c>
      <c r="BL41" s="288" t="s">
        <v>10587</v>
      </c>
      <c r="BM41" s="288" t="s">
        <v>10587</v>
      </c>
      <c r="BN41" s="288" t="s">
        <v>10587</v>
      </c>
      <c r="BO41" s="288" t="s">
        <v>10587</v>
      </c>
      <c r="BP41" s="288" t="s">
        <v>10587</v>
      </c>
      <c r="BQ41" s="288" t="s">
        <v>10587</v>
      </c>
      <c r="BR41" s="288" t="s">
        <v>10587</v>
      </c>
      <c r="BS41" s="288" t="s">
        <v>10587</v>
      </c>
      <c r="BT41" s="288" t="str">
        <f>_xlfn.IFNA(VLOOKUP(C41,'INFORM Severity - hidden'!$C$5:$G$300,5,FALSE),"-")</f>
        <v>-</v>
      </c>
    </row>
    <row r="42" spans="1:72" x14ac:dyDescent="0.35">
      <c r="A42" t="s">
        <v>1436</v>
      </c>
      <c r="B42" t="s">
        <v>1434</v>
      </c>
      <c r="C42" t="s">
        <v>1435</v>
      </c>
      <c r="D42" s="288" t="str">
        <f t="shared" si="0"/>
        <v>Stable</v>
      </c>
      <c r="E42" s="288" t="s">
        <v>10587</v>
      </c>
      <c r="F42" s="288" t="s">
        <v>10587</v>
      </c>
      <c r="G42" s="288" t="s">
        <v>10587</v>
      </c>
      <c r="H42" s="288" t="s">
        <v>10587</v>
      </c>
      <c r="I42" s="288" t="s">
        <v>10587</v>
      </c>
      <c r="J42" s="288" t="s">
        <v>10587</v>
      </c>
      <c r="K42" s="288" t="s">
        <v>10587</v>
      </c>
      <c r="L42" s="288" t="s">
        <v>10587</v>
      </c>
      <c r="M42" s="288" t="s">
        <v>10587</v>
      </c>
      <c r="N42" s="288" t="s">
        <v>10587</v>
      </c>
      <c r="O42" s="288" t="s">
        <v>10587</v>
      </c>
      <c r="P42" s="288" t="s">
        <v>10587</v>
      </c>
      <c r="Q42" s="288" t="s">
        <v>10587</v>
      </c>
      <c r="R42" s="288" t="s">
        <v>10587</v>
      </c>
      <c r="S42" s="288" t="s">
        <v>10587</v>
      </c>
      <c r="T42" s="288" t="s">
        <v>10587</v>
      </c>
      <c r="U42" s="288" t="s">
        <v>10587</v>
      </c>
      <c r="V42" s="288" t="s">
        <v>10587</v>
      </c>
      <c r="W42" s="288" t="s">
        <v>10587</v>
      </c>
      <c r="X42" s="288" t="s">
        <v>10587</v>
      </c>
      <c r="Y42" s="288" t="s">
        <v>10587</v>
      </c>
      <c r="Z42" s="288" t="s">
        <v>10587</v>
      </c>
      <c r="AA42" s="288" t="s">
        <v>10587</v>
      </c>
      <c r="AB42" s="288" t="s">
        <v>10587</v>
      </c>
      <c r="AC42" s="288" t="s">
        <v>10587</v>
      </c>
      <c r="AD42" s="288" t="s">
        <v>10587</v>
      </c>
      <c r="AE42" s="288" t="s">
        <v>10587</v>
      </c>
      <c r="AF42" s="288" t="s">
        <v>10587</v>
      </c>
      <c r="AG42" s="288" t="s">
        <v>10587</v>
      </c>
      <c r="AH42" s="288" t="s">
        <v>10587</v>
      </c>
      <c r="AI42" s="288" t="s">
        <v>10587</v>
      </c>
      <c r="AJ42" s="288" t="s">
        <v>10587</v>
      </c>
      <c r="AK42" s="288" t="s">
        <v>10587</v>
      </c>
      <c r="AL42" s="288" t="s">
        <v>10587</v>
      </c>
      <c r="AM42" s="288" t="s">
        <v>10587</v>
      </c>
      <c r="AN42" s="288" t="s">
        <v>10587</v>
      </c>
      <c r="AO42" s="288" t="s">
        <v>10587</v>
      </c>
      <c r="AP42" s="288">
        <v>2.1</v>
      </c>
      <c r="AQ42" s="288">
        <v>2.1</v>
      </c>
      <c r="AR42" s="288">
        <v>2.2000000000000002</v>
      </c>
      <c r="AS42" s="288">
        <v>2.2000000000000002</v>
      </c>
      <c r="AT42" s="288">
        <v>2.6</v>
      </c>
      <c r="AU42" s="288">
        <v>2.6</v>
      </c>
      <c r="AV42" s="288">
        <v>2.6</v>
      </c>
      <c r="AW42" s="288">
        <v>2.6</v>
      </c>
      <c r="AX42" s="288">
        <v>2.5</v>
      </c>
      <c r="AY42" s="288">
        <v>2.5</v>
      </c>
      <c r="AZ42" s="288">
        <v>2.5</v>
      </c>
      <c r="BA42" s="288">
        <v>2.5</v>
      </c>
      <c r="BB42" s="288">
        <v>2.5</v>
      </c>
      <c r="BC42" s="288">
        <v>2.5</v>
      </c>
      <c r="BD42" s="288">
        <v>2.5</v>
      </c>
      <c r="BE42" s="288">
        <v>2.5</v>
      </c>
      <c r="BF42" s="288">
        <v>2.5</v>
      </c>
      <c r="BG42" s="288">
        <v>2.6</v>
      </c>
      <c r="BH42" s="288">
        <v>2.6</v>
      </c>
      <c r="BI42" s="288">
        <v>2.6</v>
      </c>
      <c r="BJ42" s="288">
        <v>2.5</v>
      </c>
      <c r="BK42" s="288">
        <v>2.6</v>
      </c>
      <c r="BL42" s="288">
        <v>2.6</v>
      </c>
      <c r="BM42" s="288">
        <v>2.6</v>
      </c>
      <c r="BN42" s="288">
        <v>2.6</v>
      </c>
      <c r="BO42" s="288">
        <v>2.6</v>
      </c>
      <c r="BP42" s="288">
        <v>2.6</v>
      </c>
      <c r="BQ42" s="288">
        <v>2.6</v>
      </c>
      <c r="BR42" s="288">
        <v>2.6</v>
      </c>
      <c r="BS42" s="288">
        <v>2.6</v>
      </c>
      <c r="BT42" s="288">
        <f>_xlfn.IFNA(VLOOKUP(C42,'INFORM Severity - hidden'!$C$5:$G$300,5,FALSE),"-")</f>
        <v>2.5</v>
      </c>
    </row>
    <row r="43" spans="1:72" x14ac:dyDescent="0.35">
      <c r="C43" t="s">
        <v>10607</v>
      </c>
      <c r="D43" s="288" t="str">
        <f t="shared" si="0"/>
        <v>-</v>
      </c>
      <c r="E43" s="288" t="s">
        <v>10587</v>
      </c>
      <c r="F43" s="288" t="s">
        <v>10587</v>
      </c>
      <c r="G43" s="288" t="s">
        <v>10587</v>
      </c>
      <c r="H43" s="288" t="s">
        <v>10587</v>
      </c>
      <c r="I43" s="288" t="s">
        <v>10587</v>
      </c>
      <c r="J43" s="288" t="s">
        <v>10587</v>
      </c>
      <c r="K43" s="288" t="s">
        <v>10587</v>
      </c>
      <c r="L43" s="288" t="s">
        <v>10587</v>
      </c>
      <c r="M43" s="288" t="s">
        <v>10587</v>
      </c>
      <c r="N43" s="288" t="s">
        <v>10587</v>
      </c>
      <c r="O43" s="288" t="s">
        <v>10587</v>
      </c>
      <c r="P43" s="288" t="s">
        <v>10587</v>
      </c>
      <c r="Q43" s="288" t="s">
        <v>10587</v>
      </c>
      <c r="R43" s="288" t="s">
        <v>10587</v>
      </c>
      <c r="S43" s="288" t="s">
        <v>10587</v>
      </c>
      <c r="T43" s="288" t="s">
        <v>10587</v>
      </c>
      <c r="U43" s="288" t="s">
        <v>10587</v>
      </c>
      <c r="V43" s="288" t="s">
        <v>10587</v>
      </c>
      <c r="W43" s="288">
        <v>2.9</v>
      </c>
      <c r="X43" s="288">
        <v>2.9</v>
      </c>
      <c r="Y43" s="288">
        <v>2.9</v>
      </c>
      <c r="Z43" s="288">
        <v>3</v>
      </c>
      <c r="AA43" s="288" t="s">
        <v>10587</v>
      </c>
      <c r="AB43" s="288" t="s">
        <v>10587</v>
      </c>
      <c r="AC43" s="288" t="s">
        <v>10587</v>
      </c>
      <c r="AD43" s="288" t="s">
        <v>10587</v>
      </c>
      <c r="AE43" s="288" t="s">
        <v>10587</v>
      </c>
      <c r="AF43" s="288" t="s">
        <v>10587</v>
      </c>
      <c r="AG43" s="288" t="s">
        <v>10587</v>
      </c>
      <c r="AH43" s="288" t="s">
        <v>10587</v>
      </c>
      <c r="AI43" s="288" t="s">
        <v>10587</v>
      </c>
      <c r="AJ43" s="288" t="s">
        <v>10587</v>
      </c>
      <c r="AK43" s="288" t="s">
        <v>10587</v>
      </c>
      <c r="AL43" s="288" t="s">
        <v>10587</v>
      </c>
      <c r="AM43" s="288" t="s">
        <v>10587</v>
      </c>
      <c r="AN43" s="288" t="s">
        <v>10587</v>
      </c>
      <c r="AO43" s="288" t="s">
        <v>10587</v>
      </c>
      <c r="AP43" s="288" t="s">
        <v>10587</v>
      </c>
      <c r="AQ43" s="288" t="s">
        <v>10587</v>
      </c>
      <c r="AR43" s="288" t="s">
        <v>10587</v>
      </c>
      <c r="AS43" s="288" t="s">
        <v>10587</v>
      </c>
      <c r="AT43" s="288" t="s">
        <v>10587</v>
      </c>
      <c r="AU43" s="288" t="s">
        <v>10587</v>
      </c>
      <c r="AV43" s="288" t="s">
        <v>10587</v>
      </c>
      <c r="AW43" s="288" t="s">
        <v>10587</v>
      </c>
      <c r="AX43" s="288" t="s">
        <v>10587</v>
      </c>
      <c r="AY43" s="288" t="s">
        <v>10587</v>
      </c>
      <c r="AZ43" s="288" t="s">
        <v>10587</v>
      </c>
      <c r="BA43" s="288" t="s">
        <v>10587</v>
      </c>
      <c r="BB43" s="288" t="s">
        <v>10587</v>
      </c>
      <c r="BC43" s="288" t="s">
        <v>10587</v>
      </c>
      <c r="BD43" s="288" t="s">
        <v>10587</v>
      </c>
      <c r="BE43" s="288" t="s">
        <v>10587</v>
      </c>
      <c r="BF43" s="288" t="s">
        <v>10587</v>
      </c>
      <c r="BG43" s="288" t="s">
        <v>10587</v>
      </c>
      <c r="BH43" s="288" t="s">
        <v>10587</v>
      </c>
      <c r="BI43" s="288" t="s">
        <v>10587</v>
      </c>
      <c r="BJ43" s="288" t="s">
        <v>10587</v>
      </c>
      <c r="BK43" s="288" t="s">
        <v>10587</v>
      </c>
      <c r="BL43" s="288" t="s">
        <v>10587</v>
      </c>
      <c r="BM43" s="288" t="s">
        <v>10587</v>
      </c>
      <c r="BN43" s="288" t="s">
        <v>10587</v>
      </c>
      <c r="BO43" s="288" t="s">
        <v>10587</v>
      </c>
      <c r="BP43" s="288" t="s">
        <v>10587</v>
      </c>
      <c r="BQ43" s="288" t="s">
        <v>10587</v>
      </c>
      <c r="BR43" s="288" t="s">
        <v>10587</v>
      </c>
      <c r="BS43" s="288" t="s">
        <v>10587</v>
      </c>
      <c r="BT43" s="288" t="str">
        <f>_xlfn.IFNA(VLOOKUP(C43,'INFORM Severity - hidden'!$C$5:$G$300,5,FALSE),"-")</f>
        <v>-</v>
      </c>
    </row>
    <row r="44" spans="1:72" x14ac:dyDescent="0.35">
      <c r="C44" t="s">
        <v>10608</v>
      </c>
      <c r="D44" s="288" t="str">
        <f t="shared" si="0"/>
        <v>-</v>
      </c>
      <c r="E44" s="288" t="s">
        <v>10587</v>
      </c>
      <c r="F44" s="288" t="s">
        <v>10587</v>
      </c>
      <c r="G44" s="288" t="s">
        <v>10587</v>
      </c>
      <c r="H44" s="288" t="s">
        <v>10587</v>
      </c>
      <c r="I44" s="288" t="s">
        <v>10587</v>
      </c>
      <c r="J44" s="288" t="s">
        <v>10587</v>
      </c>
      <c r="K44" s="288" t="s">
        <v>10587</v>
      </c>
      <c r="L44" s="288" t="s">
        <v>10587</v>
      </c>
      <c r="M44" s="288" t="s">
        <v>10587</v>
      </c>
      <c r="N44" s="288" t="s">
        <v>10587</v>
      </c>
      <c r="O44" s="288" t="s">
        <v>10587</v>
      </c>
      <c r="P44" s="288" t="s">
        <v>10587</v>
      </c>
      <c r="Q44" s="288" t="s">
        <v>10587</v>
      </c>
      <c r="R44" s="288" t="s">
        <v>10587</v>
      </c>
      <c r="S44" s="288" t="s">
        <v>10587</v>
      </c>
      <c r="T44" s="288" t="s">
        <v>10587</v>
      </c>
      <c r="U44" s="288" t="s">
        <v>10587</v>
      </c>
      <c r="V44" s="288" t="s">
        <v>10587</v>
      </c>
      <c r="W44" s="288" t="s">
        <v>10587</v>
      </c>
      <c r="X44" s="288" t="s">
        <v>10587</v>
      </c>
      <c r="Y44" s="288" t="s">
        <v>10587</v>
      </c>
      <c r="Z44" s="288" t="s">
        <v>10587</v>
      </c>
      <c r="AA44" s="288" t="s">
        <v>10587</v>
      </c>
      <c r="AB44" s="288" t="s">
        <v>10587</v>
      </c>
      <c r="AC44" s="288" t="s">
        <v>10587</v>
      </c>
      <c r="AD44" s="288" t="s">
        <v>10587</v>
      </c>
      <c r="AE44" s="288" t="s">
        <v>10587</v>
      </c>
      <c r="AF44" s="288" t="s">
        <v>10587</v>
      </c>
      <c r="AG44" s="288" t="s">
        <v>10587</v>
      </c>
      <c r="AH44" s="288" t="s">
        <v>10587</v>
      </c>
      <c r="AI44" s="288" t="s">
        <v>10587</v>
      </c>
      <c r="AJ44" s="288">
        <v>2.4</v>
      </c>
      <c r="AK44" s="288" t="s">
        <v>10587</v>
      </c>
      <c r="AL44" s="288" t="s">
        <v>10587</v>
      </c>
      <c r="AM44" s="288" t="s">
        <v>10587</v>
      </c>
      <c r="AN44" s="288" t="s">
        <v>10587</v>
      </c>
      <c r="AO44" s="288" t="s">
        <v>10587</v>
      </c>
      <c r="AP44" s="288" t="s">
        <v>10587</v>
      </c>
      <c r="AQ44" s="288" t="s">
        <v>10587</v>
      </c>
      <c r="AR44" s="288" t="s">
        <v>10587</v>
      </c>
      <c r="AS44" s="288" t="s">
        <v>10587</v>
      </c>
      <c r="AT44" s="288" t="s">
        <v>10587</v>
      </c>
      <c r="AU44" s="288" t="s">
        <v>10587</v>
      </c>
      <c r="AV44" s="288" t="s">
        <v>10587</v>
      </c>
      <c r="AW44" s="288" t="s">
        <v>10587</v>
      </c>
      <c r="AX44" s="288" t="s">
        <v>10587</v>
      </c>
      <c r="AY44" s="288" t="s">
        <v>10587</v>
      </c>
      <c r="AZ44" s="288" t="s">
        <v>10587</v>
      </c>
      <c r="BA44" s="288" t="s">
        <v>10587</v>
      </c>
      <c r="BB44" s="288" t="s">
        <v>10587</v>
      </c>
      <c r="BC44" s="288" t="s">
        <v>10587</v>
      </c>
      <c r="BD44" s="288" t="s">
        <v>10587</v>
      </c>
      <c r="BE44" s="288" t="s">
        <v>10587</v>
      </c>
      <c r="BF44" s="288" t="s">
        <v>10587</v>
      </c>
      <c r="BG44" s="288" t="s">
        <v>10587</v>
      </c>
      <c r="BH44" s="288" t="s">
        <v>10587</v>
      </c>
      <c r="BI44" s="288" t="s">
        <v>10587</v>
      </c>
      <c r="BJ44" s="288" t="s">
        <v>10587</v>
      </c>
      <c r="BK44" s="288" t="s">
        <v>10587</v>
      </c>
      <c r="BL44" s="288" t="s">
        <v>10587</v>
      </c>
      <c r="BM44" s="288" t="s">
        <v>10587</v>
      </c>
      <c r="BN44" s="288" t="s">
        <v>10587</v>
      </c>
      <c r="BO44" s="288" t="s">
        <v>10587</v>
      </c>
      <c r="BP44" s="288" t="s">
        <v>10587</v>
      </c>
      <c r="BQ44" s="288" t="s">
        <v>10587</v>
      </c>
      <c r="BR44" s="288" t="s">
        <v>10587</v>
      </c>
      <c r="BS44" s="288" t="s">
        <v>10587</v>
      </c>
      <c r="BT44" s="288" t="str">
        <f>_xlfn.IFNA(VLOOKUP(C44,'INFORM Severity - hidden'!$C$5:$G$300,5,FALSE),"-")</f>
        <v>-</v>
      </c>
    </row>
    <row r="45" spans="1:72" x14ac:dyDescent="0.35">
      <c r="A45" t="s">
        <v>141</v>
      </c>
      <c r="B45" t="s">
        <v>139</v>
      </c>
      <c r="C45" t="s">
        <v>140</v>
      </c>
      <c r="D45" s="288" t="str">
        <f t="shared" si="0"/>
        <v>Decreasing</v>
      </c>
      <c r="E45" s="288" t="s">
        <v>10587</v>
      </c>
      <c r="F45" s="288">
        <v>4</v>
      </c>
      <c r="G45" s="288">
        <v>4</v>
      </c>
      <c r="H45" s="288">
        <v>4.0999999999999996</v>
      </c>
      <c r="I45" s="288">
        <v>4.0999999999999996</v>
      </c>
      <c r="J45" s="288">
        <v>4</v>
      </c>
      <c r="K45" s="288">
        <v>4.0999999999999996</v>
      </c>
      <c r="L45" s="288">
        <v>3.9</v>
      </c>
      <c r="M45" s="288">
        <v>4</v>
      </c>
      <c r="N45" s="288">
        <v>4</v>
      </c>
      <c r="O45" s="288">
        <v>4</v>
      </c>
      <c r="P45" s="288">
        <v>4</v>
      </c>
      <c r="Q45" s="288">
        <v>4</v>
      </c>
      <c r="R45" s="288">
        <v>4</v>
      </c>
      <c r="S45" s="288">
        <v>3.6</v>
      </c>
      <c r="T45" s="288">
        <v>3.6</v>
      </c>
      <c r="U45" s="288">
        <v>3.5</v>
      </c>
      <c r="V45" s="288">
        <v>3.6</v>
      </c>
      <c r="W45" s="288">
        <v>3.6</v>
      </c>
      <c r="X45" s="288">
        <v>3.6</v>
      </c>
      <c r="Y45" s="288">
        <v>3.6</v>
      </c>
      <c r="Z45" s="288">
        <v>3.6</v>
      </c>
      <c r="AA45" s="288">
        <v>3.7</v>
      </c>
      <c r="AB45" s="288">
        <v>3.7</v>
      </c>
      <c r="AC45" s="288">
        <v>3.7</v>
      </c>
      <c r="AD45" s="288">
        <v>3.7</v>
      </c>
      <c r="AE45" s="288">
        <v>3.7</v>
      </c>
      <c r="AF45" s="288">
        <v>3.7</v>
      </c>
      <c r="AG45" s="288">
        <v>4.0999999999999996</v>
      </c>
      <c r="AH45" s="288">
        <v>4.0999999999999996</v>
      </c>
      <c r="AI45" s="288">
        <v>4.0999999999999996</v>
      </c>
      <c r="AJ45" s="288">
        <v>4.0999999999999996</v>
      </c>
      <c r="AK45" s="288">
        <v>4.0999999999999996</v>
      </c>
      <c r="AL45" s="288">
        <v>4.2</v>
      </c>
      <c r="AM45" s="288">
        <v>4.2</v>
      </c>
      <c r="AN45" s="288">
        <v>4.2</v>
      </c>
      <c r="AO45" s="288">
        <v>4.2</v>
      </c>
      <c r="AP45" s="288">
        <v>4.2</v>
      </c>
      <c r="AQ45" s="288">
        <v>4.2</v>
      </c>
      <c r="AR45" s="288">
        <v>4.2</v>
      </c>
      <c r="AS45" s="288">
        <v>4.0999999999999996</v>
      </c>
      <c r="AT45" s="288">
        <v>4.0999999999999996</v>
      </c>
      <c r="AU45" s="288">
        <v>4.0999999999999996</v>
      </c>
      <c r="AV45" s="288">
        <v>4.0999999999999996</v>
      </c>
      <c r="AW45" s="288">
        <v>3.9</v>
      </c>
      <c r="AX45" s="288">
        <v>4</v>
      </c>
      <c r="AY45" s="288">
        <v>4</v>
      </c>
      <c r="AZ45" s="288">
        <v>4</v>
      </c>
      <c r="BA45" s="288">
        <v>4</v>
      </c>
      <c r="BB45" s="288">
        <v>4</v>
      </c>
      <c r="BC45" s="288">
        <v>4</v>
      </c>
      <c r="BD45" s="288">
        <v>4</v>
      </c>
      <c r="BE45" s="288">
        <v>4</v>
      </c>
      <c r="BF45" s="288">
        <v>4</v>
      </c>
      <c r="BG45" s="288">
        <v>3.8</v>
      </c>
      <c r="BH45" s="288">
        <v>4</v>
      </c>
      <c r="BI45" s="288">
        <v>4.0999999999999996</v>
      </c>
      <c r="BJ45" s="288">
        <v>4.0999999999999996</v>
      </c>
      <c r="BK45" s="288">
        <v>4.0999999999999996</v>
      </c>
      <c r="BL45" s="288">
        <v>4.0999999999999996</v>
      </c>
      <c r="BM45" s="288">
        <v>4.0999999999999996</v>
      </c>
      <c r="BN45" s="288">
        <v>4.0999999999999996</v>
      </c>
      <c r="BO45" s="288">
        <v>4.0999999999999996</v>
      </c>
      <c r="BP45" s="288">
        <v>3.8</v>
      </c>
      <c r="BQ45" s="288">
        <v>3.8</v>
      </c>
      <c r="BR45" s="288">
        <v>3.8</v>
      </c>
      <c r="BS45" s="288">
        <v>3.8</v>
      </c>
      <c r="BT45" s="288">
        <f>_xlfn.IFNA(VLOOKUP(C45,'INFORM Severity - hidden'!$C$5:$G$300,5,FALSE),"-")</f>
        <v>3.8</v>
      </c>
    </row>
    <row r="46" spans="1:72" x14ac:dyDescent="0.35">
      <c r="A46" t="s">
        <v>141</v>
      </c>
      <c r="B46" t="s">
        <v>143</v>
      </c>
      <c r="C46" t="s">
        <v>144</v>
      </c>
      <c r="D46" s="288" t="str">
        <f t="shared" si="0"/>
        <v>Stable</v>
      </c>
      <c r="E46" s="288" t="s">
        <v>10587</v>
      </c>
      <c r="F46" s="288">
        <v>3.6</v>
      </c>
      <c r="G46" s="288">
        <v>3.6</v>
      </c>
      <c r="H46" s="288">
        <v>3.8</v>
      </c>
      <c r="I46" s="288">
        <v>3.8</v>
      </c>
      <c r="J46" s="288">
        <v>3.8</v>
      </c>
      <c r="K46" s="288">
        <v>3.8</v>
      </c>
      <c r="L46" s="288">
        <v>3.8</v>
      </c>
      <c r="M46" s="288">
        <v>3.8</v>
      </c>
      <c r="N46" s="288">
        <v>3.7</v>
      </c>
      <c r="O46" s="288">
        <v>3.7</v>
      </c>
      <c r="P46" s="288">
        <v>3.7</v>
      </c>
      <c r="Q46" s="288">
        <v>3.7</v>
      </c>
      <c r="R46" s="288">
        <v>3.7</v>
      </c>
      <c r="S46" s="288">
        <v>3.6</v>
      </c>
      <c r="T46" s="288">
        <v>3.6</v>
      </c>
      <c r="U46" s="288">
        <v>3.6</v>
      </c>
      <c r="V46" s="288">
        <v>3.6</v>
      </c>
      <c r="W46" s="288">
        <v>3.6</v>
      </c>
      <c r="X46" s="288">
        <v>3.1</v>
      </c>
      <c r="Y46" s="288">
        <v>3.1</v>
      </c>
      <c r="Z46" s="288">
        <v>3.1</v>
      </c>
      <c r="AA46" s="288">
        <v>3.2</v>
      </c>
      <c r="AB46" s="288">
        <v>3.2</v>
      </c>
      <c r="AC46" s="288">
        <v>3.2</v>
      </c>
      <c r="AD46" s="288">
        <v>3.2</v>
      </c>
      <c r="AE46" s="288">
        <v>3.2</v>
      </c>
      <c r="AF46" s="288">
        <v>3.2</v>
      </c>
      <c r="AG46" s="288">
        <v>3.2</v>
      </c>
      <c r="AH46" s="288">
        <v>3.3</v>
      </c>
      <c r="AI46" s="288">
        <v>3.3</v>
      </c>
      <c r="AJ46" s="288">
        <v>3.3</v>
      </c>
      <c r="AK46" s="288">
        <v>3.3</v>
      </c>
      <c r="AL46" s="288">
        <v>3.6</v>
      </c>
      <c r="AM46" s="288">
        <v>3.6</v>
      </c>
      <c r="AN46" s="288">
        <v>3.6</v>
      </c>
      <c r="AO46" s="288">
        <v>3.6</v>
      </c>
      <c r="AP46" s="288">
        <v>3.6</v>
      </c>
      <c r="AQ46" s="288">
        <v>3.6</v>
      </c>
      <c r="AR46" s="288">
        <v>3.6</v>
      </c>
      <c r="AS46" s="288">
        <v>3.7</v>
      </c>
      <c r="AT46" s="288">
        <v>3.7</v>
      </c>
      <c r="AU46" s="288">
        <v>3.7</v>
      </c>
      <c r="AV46" s="288">
        <v>3.5</v>
      </c>
      <c r="AW46" s="288">
        <v>3.5</v>
      </c>
      <c r="AX46" s="288">
        <v>3.5</v>
      </c>
      <c r="AY46" s="288">
        <v>3.5</v>
      </c>
      <c r="AZ46" s="288">
        <v>3.5</v>
      </c>
      <c r="BA46" s="288">
        <v>3.5</v>
      </c>
      <c r="BB46" s="288">
        <v>3.4</v>
      </c>
      <c r="BC46" s="288">
        <v>3.4</v>
      </c>
      <c r="BD46" s="288">
        <v>3.4</v>
      </c>
      <c r="BE46" s="288">
        <v>3.4</v>
      </c>
      <c r="BF46" s="288">
        <v>3.4</v>
      </c>
      <c r="BG46" s="288">
        <v>3.5</v>
      </c>
      <c r="BH46" s="288">
        <v>3.6</v>
      </c>
      <c r="BI46" s="288">
        <v>3.6</v>
      </c>
      <c r="BJ46" s="288">
        <v>3.6</v>
      </c>
      <c r="BK46" s="288">
        <v>3.6</v>
      </c>
      <c r="BL46" s="288">
        <v>3.6</v>
      </c>
      <c r="BM46" s="288">
        <v>3.7</v>
      </c>
      <c r="BN46" s="288">
        <v>3.6</v>
      </c>
      <c r="BO46" s="288">
        <v>3.6</v>
      </c>
      <c r="BP46" s="288">
        <v>3.5</v>
      </c>
      <c r="BQ46" s="288">
        <v>3.5</v>
      </c>
      <c r="BR46" s="288">
        <v>3.5</v>
      </c>
      <c r="BS46" s="288">
        <v>3.5</v>
      </c>
      <c r="BT46" s="288">
        <f>_xlfn.IFNA(VLOOKUP(C46,'INFORM Severity - hidden'!$C$5:$G$300,5,FALSE),"-")</f>
        <v>3.5</v>
      </c>
    </row>
    <row r="47" spans="1:72" x14ac:dyDescent="0.35">
      <c r="A47" t="s">
        <v>141</v>
      </c>
      <c r="B47" t="s">
        <v>153</v>
      </c>
      <c r="C47" t="s">
        <v>154</v>
      </c>
      <c r="D47" s="288" t="str">
        <f t="shared" si="0"/>
        <v>Stable</v>
      </c>
      <c r="E47" s="288" t="s">
        <v>10587</v>
      </c>
      <c r="F47" s="288">
        <v>3.2</v>
      </c>
      <c r="G47" s="288">
        <v>3.2</v>
      </c>
      <c r="H47" s="288">
        <v>3.5</v>
      </c>
      <c r="I47" s="288">
        <v>3.5</v>
      </c>
      <c r="J47" s="288">
        <v>3.5</v>
      </c>
      <c r="K47" s="288">
        <v>3.5</v>
      </c>
      <c r="L47" s="288">
        <v>3.6</v>
      </c>
      <c r="M47" s="288">
        <v>3.6</v>
      </c>
      <c r="N47" s="288">
        <v>3.6</v>
      </c>
      <c r="O47" s="288">
        <v>3.6</v>
      </c>
      <c r="P47" s="288">
        <v>3.6</v>
      </c>
      <c r="Q47" s="288">
        <v>3.6</v>
      </c>
      <c r="R47" s="288">
        <v>3.6</v>
      </c>
      <c r="S47" s="288">
        <v>3.1</v>
      </c>
      <c r="T47" s="288">
        <v>3.1</v>
      </c>
      <c r="U47" s="288">
        <v>3.1</v>
      </c>
      <c r="V47" s="288">
        <v>3.1</v>
      </c>
      <c r="W47" s="288">
        <v>3.1</v>
      </c>
      <c r="X47" s="288">
        <v>3.3</v>
      </c>
      <c r="Y47" s="288">
        <v>3.3</v>
      </c>
      <c r="Z47" s="288">
        <v>3.3</v>
      </c>
      <c r="AA47" s="288">
        <v>3.4</v>
      </c>
      <c r="AB47" s="288">
        <v>3.4</v>
      </c>
      <c r="AC47" s="288">
        <v>3.3</v>
      </c>
      <c r="AD47" s="288">
        <v>3.4</v>
      </c>
      <c r="AE47" s="288">
        <v>3.4</v>
      </c>
      <c r="AF47" s="288">
        <v>3.4</v>
      </c>
      <c r="AG47" s="288">
        <v>3.4</v>
      </c>
      <c r="AH47" s="288">
        <v>3.4</v>
      </c>
      <c r="AI47" s="288">
        <v>3.4</v>
      </c>
      <c r="AJ47" s="288">
        <v>3.4</v>
      </c>
      <c r="AK47" s="288">
        <v>3.4</v>
      </c>
      <c r="AL47" s="288">
        <v>3.4</v>
      </c>
      <c r="AM47" s="288">
        <v>3.4</v>
      </c>
      <c r="AN47" s="288">
        <v>3.4</v>
      </c>
      <c r="AO47" s="288">
        <v>3.4</v>
      </c>
      <c r="AP47" s="288">
        <v>3.4</v>
      </c>
      <c r="AQ47" s="288">
        <v>3.8</v>
      </c>
      <c r="AR47" s="288">
        <v>3.8</v>
      </c>
      <c r="AS47" s="288">
        <v>3.6</v>
      </c>
      <c r="AT47" s="288">
        <v>3.6</v>
      </c>
      <c r="AU47" s="288">
        <v>3.4</v>
      </c>
      <c r="AV47" s="288">
        <v>3.4</v>
      </c>
      <c r="AW47" s="288">
        <v>3.4</v>
      </c>
      <c r="AX47" s="288">
        <v>3.4</v>
      </c>
      <c r="AY47" s="288">
        <v>3.4</v>
      </c>
      <c r="AZ47" s="288">
        <v>3.4</v>
      </c>
      <c r="BA47" s="288">
        <v>3.4</v>
      </c>
      <c r="BB47" s="288">
        <v>3.4</v>
      </c>
      <c r="BC47" s="288">
        <v>3.4</v>
      </c>
      <c r="BD47" s="288">
        <v>3.4</v>
      </c>
      <c r="BE47" s="288">
        <v>3.4</v>
      </c>
      <c r="BF47" s="288">
        <v>3.4</v>
      </c>
      <c r="BG47" s="288">
        <v>3.5</v>
      </c>
      <c r="BH47" s="288">
        <v>3.4</v>
      </c>
      <c r="BI47" s="288">
        <v>3.5</v>
      </c>
      <c r="BJ47" s="288">
        <v>3.5</v>
      </c>
      <c r="BK47" s="288">
        <v>3.5</v>
      </c>
      <c r="BL47" s="288">
        <v>3.5</v>
      </c>
      <c r="BM47" s="288">
        <v>3.5</v>
      </c>
      <c r="BN47" s="288">
        <v>3.5</v>
      </c>
      <c r="BO47" s="288">
        <v>3.5</v>
      </c>
      <c r="BP47" s="288">
        <v>3.5</v>
      </c>
      <c r="BQ47" s="288">
        <v>3.5</v>
      </c>
      <c r="BR47" s="288">
        <v>3.5</v>
      </c>
      <c r="BS47" s="288">
        <v>3.5</v>
      </c>
      <c r="BT47" s="288">
        <f>_xlfn.IFNA(VLOOKUP(C47,'INFORM Severity - hidden'!$C$5:$G$300,5,FALSE),"-")</f>
        <v>3.5</v>
      </c>
    </row>
    <row r="48" spans="1:72" x14ac:dyDescent="0.35">
      <c r="A48" t="s">
        <v>141</v>
      </c>
      <c r="B48" t="s">
        <v>160</v>
      </c>
      <c r="C48" t="s">
        <v>161</v>
      </c>
      <c r="D48" s="288" t="str">
        <f t="shared" si="0"/>
        <v>Stable</v>
      </c>
      <c r="E48" s="288" t="s">
        <v>10587</v>
      </c>
      <c r="F48" s="288">
        <v>3.3</v>
      </c>
      <c r="G48" s="288">
        <v>3.3</v>
      </c>
      <c r="H48" s="288">
        <v>3.1</v>
      </c>
      <c r="I48" s="288">
        <v>3.1</v>
      </c>
      <c r="J48" s="288">
        <v>3.1</v>
      </c>
      <c r="K48" s="288">
        <v>3.1</v>
      </c>
      <c r="L48" s="288">
        <v>2.7</v>
      </c>
      <c r="M48" s="288">
        <v>2.8</v>
      </c>
      <c r="N48" s="288">
        <v>2.6</v>
      </c>
      <c r="O48" s="288">
        <v>2.6</v>
      </c>
      <c r="P48" s="288">
        <v>2.6</v>
      </c>
      <c r="Q48" s="288">
        <v>2.6</v>
      </c>
      <c r="R48" s="288">
        <v>2.6</v>
      </c>
      <c r="S48" s="288">
        <v>2.6</v>
      </c>
      <c r="T48" s="288">
        <v>2.6</v>
      </c>
      <c r="U48" s="288">
        <v>2.5</v>
      </c>
      <c r="V48" s="288">
        <v>2.6</v>
      </c>
      <c r="W48" s="288">
        <v>2.6</v>
      </c>
      <c r="X48" s="288">
        <v>2.6</v>
      </c>
      <c r="Y48" s="288">
        <v>2.5</v>
      </c>
      <c r="Z48" s="288">
        <v>2.5</v>
      </c>
      <c r="AA48" s="288">
        <v>2.6</v>
      </c>
      <c r="AB48" s="288">
        <v>2.6</v>
      </c>
      <c r="AC48" s="288">
        <v>2.8</v>
      </c>
      <c r="AD48" s="288">
        <v>2.8</v>
      </c>
      <c r="AE48" s="288">
        <v>2.8</v>
      </c>
      <c r="AF48" s="288">
        <v>2.8</v>
      </c>
      <c r="AG48" s="288">
        <v>2.8</v>
      </c>
      <c r="AH48" s="288">
        <v>2.8</v>
      </c>
      <c r="AI48" s="288">
        <v>2.8</v>
      </c>
      <c r="AJ48" s="288">
        <v>2.8</v>
      </c>
      <c r="AK48" s="288">
        <v>2.8</v>
      </c>
      <c r="AL48" s="288">
        <v>2.8</v>
      </c>
      <c r="AM48" s="288">
        <v>2.8</v>
      </c>
      <c r="AN48" s="288">
        <v>2.8</v>
      </c>
      <c r="AO48" s="288">
        <v>2.8</v>
      </c>
      <c r="AP48" s="288">
        <v>2.8</v>
      </c>
      <c r="AQ48" s="288">
        <v>3.1</v>
      </c>
      <c r="AR48" s="288">
        <v>3.1</v>
      </c>
      <c r="AS48" s="288">
        <v>3.1</v>
      </c>
      <c r="AT48" s="288">
        <v>3.1</v>
      </c>
      <c r="AU48" s="288">
        <v>2.9</v>
      </c>
      <c r="AV48" s="288">
        <v>2.9</v>
      </c>
      <c r="AW48" s="288">
        <v>2.9</v>
      </c>
      <c r="AX48" s="288">
        <v>2.9</v>
      </c>
      <c r="AY48" s="288">
        <v>2.9</v>
      </c>
      <c r="AZ48" s="288">
        <v>2.9</v>
      </c>
      <c r="BA48" s="288">
        <v>2.9</v>
      </c>
      <c r="BB48" s="288">
        <v>2.9</v>
      </c>
      <c r="BC48" s="288">
        <v>2.9</v>
      </c>
      <c r="BD48" s="288">
        <v>2.9</v>
      </c>
      <c r="BE48" s="288">
        <v>2.9</v>
      </c>
      <c r="BF48" s="288">
        <v>2.9</v>
      </c>
      <c r="BG48" s="288">
        <v>2.8</v>
      </c>
      <c r="BH48" s="288">
        <v>2.8</v>
      </c>
      <c r="BI48" s="288">
        <v>2.8</v>
      </c>
      <c r="BJ48" s="288">
        <v>2.8</v>
      </c>
      <c r="BK48" s="288">
        <v>2.8</v>
      </c>
      <c r="BL48" s="288">
        <v>2.8</v>
      </c>
      <c r="BM48" s="288">
        <v>2.8</v>
      </c>
      <c r="BN48" s="288">
        <v>2.8</v>
      </c>
      <c r="BO48" s="288">
        <v>2.8</v>
      </c>
      <c r="BP48" s="288">
        <v>2.8</v>
      </c>
      <c r="BQ48" s="288">
        <v>2.8</v>
      </c>
      <c r="BR48" s="288">
        <v>2.8</v>
      </c>
      <c r="BS48" s="288">
        <v>2.8</v>
      </c>
      <c r="BT48" s="288">
        <f>_xlfn.IFNA(VLOOKUP(C48,'INFORM Severity - hidden'!$C$5:$G$300,5,FALSE),"-")</f>
        <v>2.8</v>
      </c>
    </row>
    <row r="49" spans="1:72" x14ac:dyDescent="0.35">
      <c r="A49" t="s">
        <v>170</v>
      </c>
      <c r="B49" t="s">
        <v>168</v>
      </c>
      <c r="C49" t="s">
        <v>169</v>
      </c>
      <c r="D49" s="288" t="str">
        <f t="shared" si="0"/>
        <v>Increasing</v>
      </c>
      <c r="E49" s="288" t="s">
        <v>10587</v>
      </c>
      <c r="F49" s="288">
        <v>4.4000000000000004</v>
      </c>
      <c r="G49" s="288">
        <v>4.4000000000000004</v>
      </c>
      <c r="H49" s="288">
        <v>4.4000000000000004</v>
      </c>
      <c r="I49" s="288">
        <v>4.2</v>
      </c>
      <c r="J49" s="288">
        <v>4.2</v>
      </c>
      <c r="K49" s="288">
        <v>4.2</v>
      </c>
      <c r="L49" s="288">
        <v>4.2</v>
      </c>
      <c r="M49" s="288">
        <v>4.2</v>
      </c>
      <c r="N49" s="288">
        <v>4.2</v>
      </c>
      <c r="O49" s="288">
        <v>4.2</v>
      </c>
      <c r="P49" s="288">
        <v>4.2</v>
      </c>
      <c r="Q49" s="288">
        <v>4.2</v>
      </c>
      <c r="R49" s="288">
        <v>4</v>
      </c>
      <c r="S49" s="288">
        <v>4.2</v>
      </c>
      <c r="T49" s="288">
        <v>4.2</v>
      </c>
      <c r="U49" s="288">
        <v>4.2</v>
      </c>
      <c r="V49" s="288">
        <v>4.2</v>
      </c>
      <c r="W49" s="288">
        <v>4.2</v>
      </c>
      <c r="X49" s="288">
        <v>4.2</v>
      </c>
      <c r="Y49" s="288">
        <v>4.2</v>
      </c>
      <c r="Z49" s="288">
        <v>4.5</v>
      </c>
      <c r="AA49" s="288">
        <v>4.5</v>
      </c>
      <c r="AB49" s="288">
        <v>4.5</v>
      </c>
      <c r="AC49" s="288">
        <v>4.5</v>
      </c>
      <c r="AD49" s="288">
        <v>4.5</v>
      </c>
      <c r="AE49" s="288">
        <v>4.5</v>
      </c>
      <c r="AF49" s="288">
        <v>4.5</v>
      </c>
      <c r="AG49" s="288">
        <v>4.5</v>
      </c>
      <c r="AH49" s="288">
        <v>4.5</v>
      </c>
      <c r="AI49" s="288">
        <v>4.5</v>
      </c>
      <c r="AJ49" s="288">
        <v>4.5</v>
      </c>
      <c r="AK49" s="288">
        <v>4.5</v>
      </c>
      <c r="AL49" s="288">
        <v>4.5</v>
      </c>
      <c r="AM49" s="288">
        <v>4.5</v>
      </c>
      <c r="AN49" s="288">
        <v>4.5</v>
      </c>
      <c r="AO49" s="288">
        <v>4.5</v>
      </c>
      <c r="AP49" s="288">
        <v>4.5</v>
      </c>
      <c r="AQ49" s="288">
        <v>4.5</v>
      </c>
      <c r="AR49" s="288">
        <v>4.5</v>
      </c>
      <c r="AS49" s="288">
        <v>4.5</v>
      </c>
      <c r="AT49" s="288">
        <v>4.2</v>
      </c>
      <c r="AU49" s="288">
        <v>4.2</v>
      </c>
      <c r="AV49" s="288">
        <v>4.2</v>
      </c>
      <c r="AW49" s="288">
        <v>4.2</v>
      </c>
      <c r="AX49" s="288">
        <v>4.2</v>
      </c>
      <c r="AY49" s="288">
        <v>4.2</v>
      </c>
      <c r="AZ49" s="288">
        <v>4.2</v>
      </c>
      <c r="BA49" s="288">
        <v>4.2</v>
      </c>
      <c r="BB49" s="288">
        <v>4.5</v>
      </c>
      <c r="BC49" s="288">
        <v>4.5</v>
      </c>
      <c r="BD49" s="288">
        <v>4.5</v>
      </c>
      <c r="BE49" s="288">
        <v>4.5</v>
      </c>
      <c r="BF49" s="288">
        <v>4.5</v>
      </c>
      <c r="BG49" s="288">
        <v>4.4000000000000004</v>
      </c>
      <c r="BH49" s="288">
        <v>4.4000000000000004</v>
      </c>
      <c r="BI49" s="288">
        <v>4.4000000000000004</v>
      </c>
      <c r="BJ49" s="288">
        <v>4.4000000000000004</v>
      </c>
      <c r="BK49" s="288">
        <v>4.4000000000000004</v>
      </c>
      <c r="BL49" s="288">
        <v>4.3</v>
      </c>
      <c r="BM49" s="288">
        <v>4.4000000000000004</v>
      </c>
      <c r="BN49" s="288">
        <v>4.4000000000000004</v>
      </c>
      <c r="BO49" s="288">
        <v>4.4000000000000004</v>
      </c>
      <c r="BP49" s="288">
        <v>4.3</v>
      </c>
      <c r="BQ49" s="288">
        <v>4.3</v>
      </c>
      <c r="BR49" s="288">
        <v>4.3</v>
      </c>
      <c r="BS49" s="288">
        <v>4.4000000000000004</v>
      </c>
      <c r="BT49" s="288">
        <f>_xlfn.IFNA(VLOOKUP(C49,'INFORM Severity - hidden'!$C$5:$G$300,5,FALSE),"-")</f>
        <v>4.4000000000000004</v>
      </c>
    </row>
    <row r="50" spans="1:72" x14ac:dyDescent="0.35">
      <c r="C50" t="s">
        <v>10609</v>
      </c>
      <c r="D50" s="288" t="str">
        <f t="shared" si="0"/>
        <v>-</v>
      </c>
      <c r="E50" s="288" t="s">
        <v>10587</v>
      </c>
      <c r="F50" s="288" t="s">
        <v>10587</v>
      </c>
      <c r="G50" s="288" t="s">
        <v>10587</v>
      </c>
      <c r="H50" s="288" t="s">
        <v>10587</v>
      </c>
      <c r="I50" s="288" t="s">
        <v>10587</v>
      </c>
      <c r="J50" s="288" t="s">
        <v>10587</v>
      </c>
      <c r="K50" s="288" t="s">
        <v>10587</v>
      </c>
      <c r="L50" s="288" t="s">
        <v>10587</v>
      </c>
      <c r="M50" s="288" t="s">
        <v>10587</v>
      </c>
      <c r="N50" s="288" t="s">
        <v>10587</v>
      </c>
      <c r="O50" s="288" t="s">
        <v>10587</v>
      </c>
      <c r="P50" s="288">
        <v>2.7</v>
      </c>
      <c r="Q50" s="288">
        <v>2.7</v>
      </c>
      <c r="R50" s="288">
        <v>2.5</v>
      </c>
      <c r="S50" s="288">
        <v>2.7</v>
      </c>
      <c r="T50" s="288">
        <v>2.7</v>
      </c>
      <c r="U50" s="288" t="s">
        <v>10587</v>
      </c>
      <c r="V50" s="288" t="s">
        <v>10587</v>
      </c>
      <c r="W50" s="288" t="s">
        <v>10587</v>
      </c>
      <c r="X50" s="288" t="s">
        <v>10587</v>
      </c>
      <c r="Y50" s="288" t="s">
        <v>10587</v>
      </c>
      <c r="Z50" s="288" t="s">
        <v>10587</v>
      </c>
      <c r="AA50" s="288" t="s">
        <v>10587</v>
      </c>
      <c r="AB50" s="288" t="s">
        <v>10587</v>
      </c>
      <c r="AC50" s="288" t="s">
        <v>10587</v>
      </c>
      <c r="AD50" s="288" t="s">
        <v>10587</v>
      </c>
      <c r="AE50" s="288" t="s">
        <v>10587</v>
      </c>
      <c r="AF50" s="288" t="s">
        <v>10587</v>
      </c>
      <c r="AG50" s="288" t="s">
        <v>10587</v>
      </c>
      <c r="AH50" s="288" t="s">
        <v>10587</v>
      </c>
      <c r="AI50" s="288" t="s">
        <v>10587</v>
      </c>
      <c r="AJ50" s="288" t="s">
        <v>10587</v>
      </c>
      <c r="AK50" s="288" t="s">
        <v>10587</v>
      </c>
      <c r="AL50" s="288" t="s">
        <v>10587</v>
      </c>
      <c r="AM50" s="288" t="s">
        <v>10587</v>
      </c>
      <c r="AN50" s="288" t="s">
        <v>10587</v>
      </c>
      <c r="AO50" s="288" t="s">
        <v>10587</v>
      </c>
      <c r="AP50" s="288" t="s">
        <v>10587</v>
      </c>
      <c r="AQ50" s="288" t="s">
        <v>10587</v>
      </c>
      <c r="AR50" s="288" t="s">
        <v>10587</v>
      </c>
      <c r="AS50" s="288" t="s">
        <v>10587</v>
      </c>
      <c r="AT50" s="288" t="s">
        <v>10587</v>
      </c>
      <c r="AU50" s="288" t="s">
        <v>10587</v>
      </c>
      <c r="AV50" s="288" t="s">
        <v>10587</v>
      </c>
      <c r="AW50" s="288" t="s">
        <v>10587</v>
      </c>
      <c r="AX50" s="288" t="s">
        <v>10587</v>
      </c>
      <c r="AY50" s="288" t="s">
        <v>10587</v>
      </c>
      <c r="AZ50" s="288" t="s">
        <v>10587</v>
      </c>
      <c r="BA50" s="288" t="s">
        <v>10587</v>
      </c>
      <c r="BB50" s="288" t="s">
        <v>10587</v>
      </c>
      <c r="BC50" s="288" t="s">
        <v>10587</v>
      </c>
      <c r="BD50" s="288" t="s">
        <v>10587</v>
      </c>
      <c r="BE50" s="288" t="s">
        <v>10587</v>
      </c>
      <c r="BF50" s="288" t="s">
        <v>10587</v>
      </c>
      <c r="BG50" s="288" t="s">
        <v>10587</v>
      </c>
      <c r="BH50" s="288" t="s">
        <v>10587</v>
      </c>
      <c r="BI50" s="288" t="s">
        <v>10587</v>
      </c>
      <c r="BJ50" s="288" t="s">
        <v>10587</v>
      </c>
      <c r="BK50" s="288" t="s">
        <v>10587</v>
      </c>
      <c r="BL50" s="288" t="s">
        <v>10587</v>
      </c>
      <c r="BM50" s="288" t="s">
        <v>10587</v>
      </c>
      <c r="BN50" s="288" t="s">
        <v>10587</v>
      </c>
      <c r="BO50" s="288" t="s">
        <v>10587</v>
      </c>
      <c r="BP50" s="288" t="s">
        <v>10587</v>
      </c>
      <c r="BQ50" s="288" t="s">
        <v>10587</v>
      </c>
      <c r="BR50" s="288" t="s">
        <v>10587</v>
      </c>
      <c r="BS50" s="288" t="s">
        <v>10587</v>
      </c>
      <c r="BT50" s="288" t="str">
        <f>_xlfn.IFNA(VLOOKUP(C50,'INFORM Severity - hidden'!$C$5:$G$300,5,FALSE),"-")</f>
        <v>-</v>
      </c>
    </row>
    <row r="51" spans="1:72" x14ac:dyDescent="0.35">
      <c r="C51" t="s">
        <v>10610</v>
      </c>
      <c r="D51" s="288" t="str">
        <f t="shared" si="0"/>
        <v>-</v>
      </c>
      <c r="E51" s="288" t="s">
        <v>10587</v>
      </c>
      <c r="F51" s="288" t="s">
        <v>10587</v>
      </c>
      <c r="G51" s="288" t="s">
        <v>10587</v>
      </c>
      <c r="H51" s="288" t="s">
        <v>10587</v>
      </c>
      <c r="I51" s="288" t="s">
        <v>10587</v>
      </c>
      <c r="J51" s="288" t="s">
        <v>10587</v>
      </c>
      <c r="K51" s="288" t="s">
        <v>10587</v>
      </c>
      <c r="L51" s="288" t="s">
        <v>10587</v>
      </c>
      <c r="M51" s="288" t="s">
        <v>10587</v>
      </c>
      <c r="N51" s="288" t="s">
        <v>10587</v>
      </c>
      <c r="O51" s="288" t="s">
        <v>10587</v>
      </c>
      <c r="P51" s="288" t="s">
        <v>10587</v>
      </c>
      <c r="Q51" s="288" t="s">
        <v>10587</v>
      </c>
      <c r="R51" s="288" t="s">
        <v>10587</v>
      </c>
      <c r="S51" s="288" t="s">
        <v>10587</v>
      </c>
      <c r="T51" s="288" t="s">
        <v>10587</v>
      </c>
      <c r="U51" s="288" t="s">
        <v>10587</v>
      </c>
      <c r="V51" s="288">
        <v>2.4</v>
      </c>
      <c r="W51" s="288">
        <v>2.6</v>
      </c>
      <c r="X51" s="288">
        <v>2.6</v>
      </c>
      <c r="Y51" s="288">
        <v>2.6</v>
      </c>
      <c r="Z51" s="288">
        <v>2.6</v>
      </c>
      <c r="AA51" s="288">
        <v>2.6</v>
      </c>
      <c r="AB51" s="288">
        <v>2.6</v>
      </c>
      <c r="AC51" s="288">
        <v>2.6</v>
      </c>
      <c r="AD51" s="288" t="s">
        <v>10587</v>
      </c>
      <c r="AE51" s="288" t="s">
        <v>10587</v>
      </c>
      <c r="AF51" s="288" t="s">
        <v>10587</v>
      </c>
      <c r="AG51" s="288" t="s">
        <v>10587</v>
      </c>
      <c r="AH51" s="288" t="s">
        <v>10587</v>
      </c>
      <c r="AI51" s="288" t="s">
        <v>10587</v>
      </c>
      <c r="AJ51" s="288" t="s">
        <v>10587</v>
      </c>
      <c r="AK51" s="288" t="s">
        <v>10587</v>
      </c>
      <c r="AL51" s="288" t="s">
        <v>10587</v>
      </c>
      <c r="AM51" s="288" t="s">
        <v>10587</v>
      </c>
      <c r="AN51" s="288" t="s">
        <v>10587</v>
      </c>
      <c r="AO51" s="288" t="s">
        <v>10587</v>
      </c>
      <c r="AP51" s="288" t="s">
        <v>10587</v>
      </c>
      <c r="AQ51" s="288" t="s">
        <v>10587</v>
      </c>
      <c r="AR51" s="288" t="s">
        <v>10587</v>
      </c>
      <c r="AS51" s="288" t="s">
        <v>10587</v>
      </c>
      <c r="AT51" s="288" t="s">
        <v>10587</v>
      </c>
      <c r="AU51" s="288" t="s">
        <v>10587</v>
      </c>
      <c r="AV51" s="288" t="s">
        <v>10587</v>
      </c>
      <c r="AW51" s="288" t="s">
        <v>10587</v>
      </c>
      <c r="AX51" s="288" t="s">
        <v>10587</v>
      </c>
      <c r="AY51" s="288" t="s">
        <v>10587</v>
      </c>
      <c r="AZ51" s="288" t="s">
        <v>10587</v>
      </c>
      <c r="BA51" s="288" t="s">
        <v>10587</v>
      </c>
      <c r="BB51" s="288" t="s">
        <v>10587</v>
      </c>
      <c r="BC51" s="288" t="s">
        <v>10587</v>
      </c>
      <c r="BD51" s="288" t="s">
        <v>10587</v>
      </c>
      <c r="BE51" s="288" t="s">
        <v>10587</v>
      </c>
      <c r="BF51" s="288" t="s">
        <v>10587</v>
      </c>
      <c r="BG51" s="288" t="s">
        <v>10587</v>
      </c>
      <c r="BH51" s="288" t="s">
        <v>10587</v>
      </c>
      <c r="BI51" s="288" t="s">
        <v>10587</v>
      </c>
      <c r="BJ51" s="288" t="s">
        <v>10587</v>
      </c>
      <c r="BK51" s="288" t="s">
        <v>10587</v>
      </c>
      <c r="BL51" s="288" t="s">
        <v>10587</v>
      </c>
      <c r="BM51" s="288" t="s">
        <v>10587</v>
      </c>
      <c r="BN51" s="288" t="s">
        <v>10587</v>
      </c>
      <c r="BO51" s="288" t="s">
        <v>10587</v>
      </c>
      <c r="BP51" s="288" t="s">
        <v>10587</v>
      </c>
      <c r="BQ51" s="288" t="s">
        <v>10587</v>
      </c>
      <c r="BR51" s="288" t="s">
        <v>10587</v>
      </c>
      <c r="BS51" s="288" t="s">
        <v>10587</v>
      </c>
      <c r="BT51" s="288" t="str">
        <f>_xlfn.IFNA(VLOOKUP(C51,'INFORM Severity - hidden'!$C$5:$G$300,5,FALSE),"-")</f>
        <v>-</v>
      </c>
    </row>
    <row r="52" spans="1:72" x14ac:dyDescent="0.35">
      <c r="A52" t="s">
        <v>739</v>
      </c>
      <c r="B52" t="s">
        <v>737</v>
      </c>
      <c r="C52" t="s">
        <v>738</v>
      </c>
      <c r="D52" s="288" t="str">
        <f t="shared" si="0"/>
        <v>Increasing</v>
      </c>
      <c r="E52" s="288" t="s">
        <v>10587</v>
      </c>
      <c r="F52" s="288" t="s">
        <v>10587</v>
      </c>
      <c r="G52" s="288" t="s">
        <v>10587</v>
      </c>
      <c r="H52" s="288" t="s">
        <v>10587</v>
      </c>
      <c r="I52" s="288" t="s">
        <v>10587</v>
      </c>
      <c r="J52" s="288" t="s">
        <v>10587</v>
      </c>
      <c r="K52" s="288" t="s">
        <v>10587</v>
      </c>
      <c r="L52" s="288" t="s">
        <v>10587</v>
      </c>
      <c r="M52" s="288" t="s">
        <v>10587</v>
      </c>
      <c r="N52" s="288" t="s">
        <v>10587</v>
      </c>
      <c r="O52" s="288" t="s">
        <v>10587</v>
      </c>
      <c r="P52" s="288" t="s">
        <v>10587</v>
      </c>
      <c r="Q52" s="288" t="s">
        <v>10587</v>
      </c>
      <c r="R52" s="288" t="s">
        <v>10587</v>
      </c>
      <c r="S52" s="288" t="s">
        <v>10587</v>
      </c>
      <c r="T52" s="288" t="s">
        <v>10587</v>
      </c>
      <c r="U52" s="288" t="s">
        <v>10587</v>
      </c>
      <c r="V52" s="288" t="s">
        <v>10587</v>
      </c>
      <c r="W52" s="288" t="s">
        <v>10587</v>
      </c>
      <c r="X52" s="288" t="s">
        <v>10587</v>
      </c>
      <c r="Y52" s="288" t="s">
        <v>10587</v>
      </c>
      <c r="Z52" s="288" t="s">
        <v>10587</v>
      </c>
      <c r="AA52" s="288" t="s">
        <v>10587</v>
      </c>
      <c r="AB52" s="288" t="s">
        <v>10587</v>
      </c>
      <c r="AC52" s="288">
        <v>3.2</v>
      </c>
      <c r="AD52" s="288">
        <v>3.2</v>
      </c>
      <c r="AE52" s="288">
        <v>3.2</v>
      </c>
      <c r="AF52" s="288">
        <v>3.2</v>
      </c>
      <c r="AG52" s="288">
        <v>3.2</v>
      </c>
      <c r="AH52" s="288">
        <v>3.3</v>
      </c>
      <c r="AI52" s="288">
        <v>3.3</v>
      </c>
      <c r="AJ52" s="288">
        <v>3.3</v>
      </c>
      <c r="AK52" s="288">
        <v>3.3</v>
      </c>
      <c r="AL52" s="288">
        <v>3.3</v>
      </c>
      <c r="AM52" s="288">
        <v>3.3</v>
      </c>
      <c r="AN52" s="288">
        <v>3.3</v>
      </c>
      <c r="AO52" s="288">
        <v>3.3</v>
      </c>
      <c r="AP52" s="288">
        <v>3.3</v>
      </c>
      <c r="AQ52" s="288">
        <v>3.3</v>
      </c>
      <c r="AR52" s="288">
        <v>3.3</v>
      </c>
      <c r="AS52" s="288">
        <v>3.2</v>
      </c>
      <c r="AT52" s="288">
        <v>2.4</v>
      </c>
      <c r="AU52" s="288">
        <v>2.4</v>
      </c>
      <c r="AV52" s="288">
        <v>2.1</v>
      </c>
      <c r="AW52" s="288">
        <v>2.1</v>
      </c>
      <c r="AX52" s="288">
        <v>2.1</v>
      </c>
      <c r="AY52" s="288">
        <v>2.1</v>
      </c>
      <c r="AZ52" s="288">
        <v>2.1</v>
      </c>
      <c r="BA52" s="288">
        <v>2.2000000000000002</v>
      </c>
      <c r="BB52" s="288">
        <v>2.2000000000000002</v>
      </c>
      <c r="BC52" s="288">
        <v>2.2000000000000002</v>
      </c>
      <c r="BD52" s="288">
        <v>2.2000000000000002</v>
      </c>
      <c r="BE52" s="288">
        <v>2.2999999999999998</v>
      </c>
      <c r="BF52" s="288">
        <v>2.2999999999999998</v>
      </c>
      <c r="BG52" s="288">
        <v>2.2999999999999998</v>
      </c>
      <c r="BH52" s="288">
        <v>2.2999999999999998</v>
      </c>
      <c r="BI52" s="288">
        <v>2.2999999999999998</v>
      </c>
      <c r="BJ52" s="288">
        <v>2.2000000000000002</v>
      </c>
      <c r="BK52" s="288">
        <v>2.2999999999999998</v>
      </c>
      <c r="BL52" s="288">
        <v>2.2999999999999998</v>
      </c>
      <c r="BM52" s="288">
        <v>2.4</v>
      </c>
      <c r="BN52" s="288">
        <v>2.2999999999999998</v>
      </c>
      <c r="BO52" s="288">
        <v>2.2999999999999998</v>
      </c>
      <c r="BP52" s="288">
        <v>2.7</v>
      </c>
      <c r="BQ52" s="288">
        <v>2.7</v>
      </c>
      <c r="BR52" s="288">
        <v>2.7</v>
      </c>
      <c r="BS52" s="288">
        <v>2.7</v>
      </c>
      <c r="BT52" s="288">
        <f>_xlfn.IFNA(VLOOKUP(C52,'INFORM Severity - hidden'!$C$5:$G$300,5,FALSE),"-")</f>
        <v>2.7</v>
      </c>
    </row>
    <row r="53" spans="1:72" x14ac:dyDescent="0.35">
      <c r="C53" t="s">
        <v>10611</v>
      </c>
      <c r="D53" s="288" t="str">
        <f t="shared" si="0"/>
        <v>-</v>
      </c>
      <c r="E53" s="288" t="s">
        <v>10587</v>
      </c>
      <c r="F53" s="288">
        <v>2.5</v>
      </c>
      <c r="G53" s="288">
        <v>2.5</v>
      </c>
      <c r="H53" s="288">
        <v>2.4</v>
      </c>
      <c r="I53" s="288">
        <v>2.4</v>
      </c>
      <c r="J53" s="288">
        <v>2.4</v>
      </c>
      <c r="K53" s="288">
        <v>2.4</v>
      </c>
      <c r="L53" s="288">
        <v>2.4</v>
      </c>
      <c r="M53" s="288">
        <v>2.4</v>
      </c>
      <c r="N53" s="288">
        <v>2.4</v>
      </c>
      <c r="O53" s="288">
        <v>1.7</v>
      </c>
      <c r="P53" s="288">
        <v>1.8</v>
      </c>
      <c r="Q53" s="288">
        <v>1.8</v>
      </c>
      <c r="R53" s="288">
        <v>1.8</v>
      </c>
      <c r="S53" s="288">
        <v>1.8</v>
      </c>
      <c r="T53" s="288">
        <v>1.8</v>
      </c>
      <c r="U53" s="288">
        <v>1.8</v>
      </c>
      <c r="V53" s="288">
        <v>1.7</v>
      </c>
      <c r="W53" s="288">
        <v>1.7</v>
      </c>
      <c r="X53" s="288">
        <v>1.7</v>
      </c>
      <c r="Y53" s="288">
        <v>1.6</v>
      </c>
      <c r="Z53" s="288">
        <v>2.2000000000000002</v>
      </c>
      <c r="AA53" s="288" t="s">
        <v>10587</v>
      </c>
      <c r="AB53" s="288" t="s">
        <v>10587</v>
      </c>
      <c r="AC53" s="288" t="s">
        <v>10587</v>
      </c>
      <c r="AD53" s="288" t="s">
        <v>10587</v>
      </c>
      <c r="AE53" s="288" t="s">
        <v>10587</v>
      </c>
      <c r="AF53" s="288" t="s">
        <v>10587</v>
      </c>
      <c r="AG53" s="288" t="s">
        <v>10587</v>
      </c>
      <c r="AH53" s="288" t="s">
        <v>10587</v>
      </c>
      <c r="AI53" s="288" t="s">
        <v>10587</v>
      </c>
      <c r="AJ53" s="288" t="s">
        <v>10587</v>
      </c>
      <c r="AK53" s="288" t="s">
        <v>10587</v>
      </c>
      <c r="AL53" s="288" t="s">
        <v>10587</v>
      </c>
      <c r="AM53" s="288" t="s">
        <v>10587</v>
      </c>
      <c r="AN53" s="288" t="s">
        <v>10587</v>
      </c>
      <c r="AO53" s="288" t="s">
        <v>10587</v>
      </c>
      <c r="AP53" s="288" t="s">
        <v>10587</v>
      </c>
      <c r="AQ53" s="288" t="s">
        <v>10587</v>
      </c>
      <c r="AR53" s="288" t="s">
        <v>10587</v>
      </c>
      <c r="AS53" s="288" t="s">
        <v>10587</v>
      </c>
      <c r="AT53" s="288" t="s">
        <v>10587</v>
      </c>
      <c r="AU53" s="288" t="s">
        <v>10587</v>
      </c>
      <c r="AV53" s="288" t="s">
        <v>10587</v>
      </c>
      <c r="AW53" s="288" t="s">
        <v>10587</v>
      </c>
      <c r="AX53" s="288" t="s">
        <v>10587</v>
      </c>
      <c r="AY53" s="288" t="s">
        <v>10587</v>
      </c>
      <c r="AZ53" s="288" t="s">
        <v>10587</v>
      </c>
      <c r="BA53" s="288" t="s">
        <v>10587</v>
      </c>
      <c r="BB53" s="288" t="s">
        <v>10587</v>
      </c>
      <c r="BC53" s="288" t="s">
        <v>10587</v>
      </c>
      <c r="BD53" s="288" t="s">
        <v>10587</v>
      </c>
      <c r="BE53" s="288" t="s">
        <v>10587</v>
      </c>
      <c r="BF53" s="288" t="s">
        <v>10587</v>
      </c>
      <c r="BG53" s="288" t="s">
        <v>10587</v>
      </c>
      <c r="BH53" s="288" t="s">
        <v>10587</v>
      </c>
      <c r="BI53" s="288" t="s">
        <v>10587</v>
      </c>
      <c r="BJ53" s="288" t="s">
        <v>10587</v>
      </c>
      <c r="BK53" s="288" t="s">
        <v>10587</v>
      </c>
      <c r="BL53" s="288" t="s">
        <v>10587</v>
      </c>
      <c r="BM53" s="288" t="s">
        <v>10587</v>
      </c>
      <c r="BN53" s="288" t="s">
        <v>10587</v>
      </c>
      <c r="BO53" s="288" t="s">
        <v>10587</v>
      </c>
      <c r="BP53" s="288" t="s">
        <v>10587</v>
      </c>
      <c r="BQ53" s="288" t="s">
        <v>10587</v>
      </c>
      <c r="BR53" s="288" t="s">
        <v>10587</v>
      </c>
      <c r="BS53" s="288" t="s">
        <v>10587</v>
      </c>
      <c r="BT53" s="288" t="str">
        <f>_xlfn.IFNA(VLOOKUP(C53,'INFORM Severity - hidden'!$C$5:$G$300,5,FALSE),"-")</f>
        <v>-</v>
      </c>
    </row>
    <row r="54" spans="1:72" x14ac:dyDescent="0.35">
      <c r="C54" t="s">
        <v>10612</v>
      </c>
      <c r="D54" s="288" t="str">
        <f t="shared" si="0"/>
        <v>-</v>
      </c>
      <c r="E54" s="288" t="s">
        <v>10587</v>
      </c>
      <c r="F54" s="288" t="s">
        <v>10587</v>
      </c>
      <c r="G54" s="288" t="s">
        <v>10587</v>
      </c>
      <c r="H54" s="288" t="s">
        <v>10587</v>
      </c>
      <c r="I54" s="288" t="s">
        <v>10587</v>
      </c>
      <c r="J54" s="288" t="s">
        <v>10587</v>
      </c>
      <c r="K54" s="288" t="s">
        <v>10587</v>
      </c>
      <c r="L54" s="288" t="s">
        <v>10587</v>
      </c>
      <c r="M54" s="288" t="s">
        <v>10587</v>
      </c>
      <c r="N54" s="288" t="s">
        <v>10587</v>
      </c>
      <c r="O54" s="288" t="s">
        <v>10587</v>
      </c>
      <c r="P54" s="288" t="s">
        <v>10587</v>
      </c>
      <c r="Q54" s="288" t="s">
        <v>10587</v>
      </c>
      <c r="R54" s="288" t="s">
        <v>10587</v>
      </c>
      <c r="S54" s="288" t="s">
        <v>10587</v>
      </c>
      <c r="T54" s="288" t="s">
        <v>10587</v>
      </c>
      <c r="U54" s="288" t="s">
        <v>10587</v>
      </c>
      <c r="V54" s="288" t="s">
        <v>10587</v>
      </c>
      <c r="W54" s="288" t="s">
        <v>10587</v>
      </c>
      <c r="X54" s="288" t="s">
        <v>10587</v>
      </c>
      <c r="Y54" s="288" t="s">
        <v>10587</v>
      </c>
      <c r="Z54" s="288" t="s">
        <v>10587</v>
      </c>
      <c r="AA54" s="288">
        <v>2.2000000000000002</v>
      </c>
      <c r="AB54" s="288">
        <v>2.2000000000000002</v>
      </c>
      <c r="AC54" s="288">
        <v>2.2000000000000002</v>
      </c>
      <c r="AD54" s="288">
        <v>2.2000000000000002</v>
      </c>
      <c r="AE54" s="288" t="s">
        <v>10587</v>
      </c>
      <c r="AF54" s="288" t="s">
        <v>10587</v>
      </c>
      <c r="AG54" s="288" t="s">
        <v>10587</v>
      </c>
      <c r="AH54" s="288" t="s">
        <v>10587</v>
      </c>
      <c r="AI54" s="288" t="s">
        <v>10587</v>
      </c>
      <c r="AJ54" s="288" t="s">
        <v>10587</v>
      </c>
      <c r="AK54" s="288" t="s">
        <v>10587</v>
      </c>
      <c r="AL54" s="288" t="s">
        <v>10587</v>
      </c>
      <c r="AM54" s="288" t="s">
        <v>10587</v>
      </c>
      <c r="AN54" s="288" t="s">
        <v>10587</v>
      </c>
      <c r="AO54" s="288" t="s">
        <v>10587</v>
      </c>
      <c r="AP54" s="288" t="s">
        <v>10587</v>
      </c>
      <c r="AQ54" s="288" t="s">
        <v>10587</v>
      </c>
      <c r="AR54" s="288" t="s">
        <v>10587</v>
      </c>
      <c r="AS54" s="288" t="s">
        <v>10587</v>
      </c>
      <c r="AT54" s="288" t="s">
        <v>10587</v>
      </c>
      <c r="AU54" s="288" t="s">
        <v>10587</v>
      </c>
      <c r="AV54" s="288" t="s">
        <v>10587</v>
      </c>
      <c r="AW54" s="288" t="s">
        <v>10587</v>
      </c>
      <c r="AX54" s="288" t="s">
        <v>10587</v>
      </c>
      <c r="AY54" s="288" t="s">
        <v>10587</v>
      </c>
      <c r="AZ54" s="288" t="s">
        <v>10587</v>
      </c>
      <c r="BA54" s="288" t="s">
        <v>10587</v>
      </c>
      <c r="BB54" s="288" t="s">
        <v>10587</v>
      </c>
      <c r="BC54" s="288" t="s">
        <v>10587</v>
      </c>
      <c r="BD54" s="288" t="s">
        <v>10587</v>
      </c>
      <c r="BE54" s="288" t="s">
        <v>10587</v>
      </c>
      <c r="BF54" s="288" t="s">
        <v>10587</v>
      </c>
      <c r="BG54" s="288" t="s">
        <v>10587</v>
      </c>
      <c r="BH54" s="288" t="s">
        <v>10587</v>
      </c>
      <c r="BI54" s="288" t="s">
        <v>10587</v>
      </c>
      <c r="BJ54" s="288" t="s">
        <v>10587</v>
      </c>
      <c r="BK54" s="288" t="s">
        <v>10587</v>
      </c>
      <c r="BL54" s="288" t="s">
        <v>10587</v>
      </c>
      <c r="BM54" s="288" t="s">
        <v>10587</v>
      </c>
      <c r="BN54" s="288" t="s">
        <v>10587</v>
      </c>
      <c r="BO54" s="288" t="s">
        <v>10587</v>
      </c>
      <c r="BP54" s="288" t="s">
        <v>10587</v>
      </c>
      <c r="BQ54" s="288" t="s">
        <v>10587</v>
      </c>
      <c r="BR54" s="288" t="s">
        <v>10587</v>
      </c>
      <c r="BS54" s="288" t="s">
        <v>10587</v>
      </c>
      <c r="BT54" s="288" t="str">
        <f>_xlfn.IFNA(VLOOKUP(C54,'INFORM Severity - hidden'!$C$5:$G$300,5,FALSE),"-")</f>
        <v>-</v>
      </c>
    </row>
    <row r="55" spans="1:72" x14ac:dyDescent="0.35">
      <c r="A55" t="s">
        <v>1092</v>
      </c>
      <c r="B55" t="s">
        <v>1429</v>
      </c>
      <c r="C55" t="s">
        <v>1430</v>
      </c>
      <c r="D55" s="288" t="str">
        <f t="shared" si="0"/>
        <v>Increasing</v>
      </c>
      <c r="E55" s="288" t="s">
        <v>10587</v>
      </c>
      <c r="F55" s="288">
        <v>3.9</v>
      </c>
      <c r="G55" s="288">
        <v>3.9</v>
      </c>
      <c r="H55" s="288">
        <v>4</v>
      </c>
      <c r="I55" s="288">
        <v>4</v>
      </c>
      <c r="J55" s="288">
        <v>4</v>
      </c>
      <c r="K55" s="288">
        <v>4</v>
      </c>
      <c r="L55" s="288">
        <v>4</v>
      </c>
      <c r="M55" s="288">
        <v>4</v>
      </c>
      <c r="N55" s="288">
        <v>4.0999999999999996</v>
      </c>
      <c r="O55" s="288">
        <v>4.0999999999999996</v>
      </c>
      <c r="P55" s="288">
        <v>4.0999999999999996</v>
      </c>
      <c r="Q55" s="288">
        <v>4.0999999999999996</v>
      </c>
      <c r="R55" s="288">
        <v>3.8</v>
      </c>
      <c r="S55" s="288">
        <v>3.8</v>
      </c>
      <c r="T55" s="288">
        <v>4.2</v>
      </c>
      <c r="U55" s="288">
        <v>4.2</v>
      </c>
      <c r="V55" s="288">
        <v>4.2</v>
      </c>
      <c r="W55" s="288">
        <v>4.2</v>
      </c>
      <c r="X55" s="288">
        <v>4.2</v>
      </c>
      <c r="Y55" s="288">
        <v>4.2</v>
      </c>
      <c r="Z55" s="288">
        <v>4.2</v>
      </c>
      <c r="AA55" s="288">
        <v>4.0999999999999996</v>
      </c>
      <c r="AB55" s="288">
        <v>3.9</v>
      </c>
      <c r="AC55" s="288">
        <v>3.9</v>
      </c>
      <c r="AD55" s="288">
        <v>3.9</v>
      </c>
      <c r="AE55" s="288">
        <v>3.9</v>
      </c>
      <c r="AF55" s="288">
        <v>3.9</v>
      </c>
      <c r="AG55" s="288">
        <v>3.7</v>
      </c>
      <c r="AH55" s="288">
        <v>3.7</v>
      </c>
      <c r="AI55" s="288">
        <v>3.7</v>
      </c>
      <c r="AJ55" s="288">
        <v>3.7</v>
      </c>
      <c r="AK55" s="288">
        <v>4</v>
      </c>
      <c r="AL55" s="288">
        <v>4.0999999999999996</v>
      </c>
      <c r="AM55" s="288">
        <v>4.0999999999999996</v>
      </c>
      <c r="AN55" s="288">
        <v>4.0999999999999996</v>
      </c>
      <c r="AO55" s="288">
        <v>4.0999999999999996</v>
      </c>
      <c r="AP55" s="288">
        <v>4.0999999999999996</v>
      </c>
      <c r="AQ55" s="288">
        <v>3.9</v>
      </c>
      <c r="AR55" s="288">
        <v>3.9</v>
      </c>
      <c r="AS55" s="288">
        <v>3.9</v>
      </c>
      <c r="AT55" s="288">
        <v>3.9</v>
      </c>
      <c r="AU55" s="288">
        <v>3.9</v>
      </c>
      <c r="AV55" s="288">
        <v>4</v>
      </c>
      <c r="AW55" s="288">
        <v>4</v>
      </c>
      <c r="AX55" s="288">
        <v>4</v>
      </c>
      <c r="AY55" s="288">
        <v>4</v>
      </c>
      <c r="AZ55" s="288">
        <v>4</v>
      </c>
      <c r="BA55" s="288">
        <v>4</v>
      </c>
      <c r="BB55" s="288">
        <v>4</v>
      </c>
      <c r="BC55" s="288">
        <v>4.0999999999999996</v>
      </c>
      <c r="BD55" s="288">
        <v>4.0999999999999996</v>
      </c>
      <c r="BE55" s="288">
        <v>4</v>
      </c>
      <c r="BF55" s="288">
        <v>4</v>
      </c>
      <c r="BG55" s="288">
        <v>4</v>
      </c>
      <c r="BH55" s="288">
        <v>4</v>
      </c>
      <c r="BI55" s="288">
        <v>3.9</v>
      </c>
      <c r="BJ55" s="288">
        <v>3.9</v>
      </c>
      <c r="BK55" s="288">
        <v>3.9</v>
      </c>
      <c r="BL55" s="288">
        <v>3.9</v>
      </c>
      <c r="BM55" s="288">
        <v>4</v>
      </c>
      <c r="BN55" s="288">
        <v>4</v>
      </c>
      <c r="BO55" s="288">
        <v>4</v>
      </c>
      <c r="BP55" s="288">
        <v>3.8</v>
      </c>
      <c r="BQ55" s="288">
        <v>3.8</v>
      </c>
      <c r="BR55" s="288">
        <v>3.8</v>
      </c>
      <c r="BS55" s="288">
        <v>4.0999999999999996</v>
      </c>
      <c r="BT55" s="288">
        <f>_xlfn.IFNA(VLOOKUP(C55,'INFORM Severity - hidden'!$C$5:$G$300,5,FALSE),"-")</f>
        <v>4.0999999999999996</v>
      </c>
    </row>
    <row r="56" spans="1:72" x14ac:dyDescent="0.35">
      <c r="A56" t="s">
        <v>1092</v>
      </c>
      <c r="B56" t="s">
        <v>1090</v>
      </c>
      <c r="C56" t="s">
        <v>1091</v>
      </c>
      <c r="D56" s="288" t="str">
        <f t="shared" si="0"/>
        <v>Decreasing</v>
      </c>
      <c r="E56" s="288" t="s">
        <v>10587</v>
      </c>
      <c r="F56" s="288">
        <v>2.8</v>
      </c>
      <c r="G56" s="288">
        <v>2.8</v>
      </c>
      <c r="H56" s="288">
        <v>3.3</v>
      </c>
      <c r="I56" s="288">
        <v>3.3</v>
      </c>
      <c r="J56" s="288">
        <v>3.3</v>
      </c>
      <c r="K56" s="288">
        <v>3.3</v>
      </c>
      <c r="L56" s="288">
        <v>3.3</v>
      </c>
      <c r="M56" s="288">
        <v>3.3</v>
      </c>
      <c r="N56" s="288">
        <v>3.3</v>
      </c>
      <c r="O56" s="288">
        <v>3.3</v>
      </c>
      <c r="P56" s="288">
        <v>3.3</v>
      </c>
      <c r="Q56" s="288">
        <v>3.3</v>
      </c>
      <c r="R56" s="288">
        <v>3.4</v>
      </c>
      <c r="S56" s="288">
        <v>3.4</v>
      </c>
      <c r="T56" s="288">
        <v>3.4</v>
      </c>
      <c r="U56" s="288">
        <v>3.4</v>
      </c>
      <c r="V56" s="288">
        <v>3.4</v>
      </c>
      <c r="W56" s="288">
        <v>3.4</v>
      </c>
      <c r="X56" s="288">
        <v>3.4</v>
      </c>
      <c r="Y56" s="288">
        <v>3.4</v>
      </c>
      <c r="Z56" s="288">
        <v>3.4</v>
      </c>
      <c r="AA56" s="288">
        <v>3.4</v>
      </c>
      <c r="AB56" s="288">
        <v>3.4</v>
      </c>
      <c r="AC56" s="288">
        <v>3.4</v>
      </c>
      <c r="AD56" s="288">
        <v>3.4</v>
      </c>
      <c r="AE56" s="288">
        <v>3.4</v>
      </c>
      <c r="AF56" s="288">
        <v>3.4</v>
      </c>
      <c r="AG56" s="288">
        <v>3.4</v>
      </c>
      <c r="AH56" s="288">
        <v>3.4</v>
      </c>
      <c r="AI56" s="288">
        <v>3.4</v>
      </c>
      <c r="AJ56" s="288">
        <v>3.4</v>
      </c>
      <c r="AK56" s="288">
        <v>3.5</v>
      </c>
      <c r="AL56" s="288">
        <v>3.5</v>
      </c>
      <c r="AM56" s="288">
        <v>3.5</v>
      </c>
      <c r="AN56" s="288">
        <v>3.5</v>
      </c>
      <c r="AO56" s="288">
        <v>3.5</v>
      </c>
      <c r="AP56" s="288">
        <v>3.5</v>
      </c>
      <c r="AQ56" s="288">
        <v>3.5</v>
      </c>
      <c r="AR56" s="288">
        <v>3.5</v>
      </c>
      <c r="AS56" s="288">
        <v>3.5</v>
      </c>
      <c r="AT56" s="288">
        <v>3.5</v>
      </c>
      <c r="AU56" s="288">
        <v>3.5</v>
      </c>
      <c r="AV56" s="288">
        <v>3.4</v>
      </c>
      <c r="AW56" s="288">
        <v>3.4</v>
      </c>
      <c r="AX56" s="288">
        <v>3.4</v>
      </c>
      <c r="AY56" s="288">
        <v>3.7</v>
      </c>
      <c r="AZ56" s="288">
        <v>3.7</v>
      </c>
      <c r="BA56" s="288">
        <v>3.5</v>
      </c>
      <c r="BB56" s="288">
        <v>3.5</v>
      </c>
      <c r="BC56" s="288">
        <v>3.5</v>
      </c>
      <c r="BD56" s="288">
        <v>3.7</v>
      </c>
      <c r="BE56" s="288">
        <v>3.7</v>
      </c>
      <c r="BF56" s="288">
        <v>3.7</v>
      </c>
      <c r="BG56" s="288">
        <v>3.6</v>
      </c>
      <c r="BH56" s="288">
        <v>3.6</v>
      </c>
      <c r="BI56" s="288">
        <v>3.5</v>
      </c>
      <c r="BJ56" s="288">
        <v>3.7</v>
      </c>
      <c r="BK56" s="288">
        <v>3.7</v>
      </c>
      <c r="BL56" s="288">
        <v>3.7</v>
      </c>
      <c r="BM56" s="288">
        <v>3.7</v>
      </c>
      <c r="BN56" s="288">
        <v>3.7</v>
      </c>
      <c r="BO56" s="288">
        <v>3.7</v>
      </c>
      <c r="BP56" s="288">
        <v>3.3</v>
      </c>
      <c r="BQ56" s="288">
        <v>3.3</v>
      </c>
      <c r="BR56" s="288">
        <v>3.3</v>
      </c>
      <c r="BS56" s="288">
        <v>3.2</v>
      </c>
      <c r="BT56" s="288">
        <f>_xlfn.IFNA(VLOOKUP(C56,'INFORM Severity - hidden'!$C$5:$G$300,5,FALSE),"-")</f>
        <v>3.2</v>
      </c>
    </row>
    <row r="57" spans="1:72" x14ac:dyDescent="0.35">
      <c r="C57" t="s">
        <v>10613</v>
      </c>
      <c r="D57" s="288" t="str">
        <f t="shared" si="0"/>
        <v>-</v>
      </c>
      <c r="E57" s="288" t="s">
        <v>10587</v>
      </c>
      <c r="F57" s="288" t="s">
        <v>10587</v>
      </c>
      <c r="G57" s="288" t="s">
        <v>10587</v>
      </c>
      <c r="H57" s="288" t="s">
        <v>10587</v>
      </c>
      <c r="I57" s="288" t="s">
        <v>10587</v>
      </c>
      <c r="J57" s="288" t="s">
        <v>10587</v>
      </c>
      <c r="K57" s="288" t="s">
        <v>10587</v>
      </c>
      <c r="L57" s="288" t="s">
        <v>10587</v>
      </c>
      <c r="M57" s="288" t="s">
        <v>10587</v>
      </c>
      <c r="N57" s="288" t="s">
        <v>10587</v>
      </c>
      <c r="O57" s="288" t="s">
        <v>10587</v>
      </c>
      <c r="P57" s="288" t="s">
        <v>10587</v>
      </c>
      <c r="Q57" s="288" t="s">
        <v>10587</v>
      </c>
      <c r="R57" s="288" t="s">
        <v>10587</v>
      </c>
      <c r="S57" s="288" t="s">
        <v>10587</v>
      </c>
      <c r="T57" s="288" t="s">
        <v>10587</v>
      </c>
      <c r="U57" s="288" t="s">
        <v>10587</v>
      </c>
      <c r="V57" s="288" t="s">
        <v>10587</v>
      </c>
      <c r="W57" s="288" t="s">
        <v>10587</v>
      </c>
      <c r="X57" s="288" t="s">
        <v>10587</v>
      </c>
      <c r="Y57" s="288" t="s">
        <v>10587</v>
      </c>
      <c r="Z57" s="288" t="s">
        <v>10587</v>
      </c>
      <c r="AA57" s="288">
        <v>2.2000000000000002</v>
      </c>
      <c r="AB57" s="288">
        <v>2</v>
      </c>
      <c r="AC57" s="288">
        <v>2.1</v>
      </c>
      <c r="AD57" s="288">
        <v>2.1</v>
      </c>
      <c r="AE57" s="288">
        <v>2.1</v>
      </c>
      <c r="AF57" s="288">
        <v>2.1</v>
      </c>
      <c r="AG57" s="288" t="s">
        <v>10587</v>
      </c>
      <c r="AH57" s="288" t="s">
        <v>10587</v>
      </c>
      <c r="AI57" s="288" t="s">
        <v>10587</v>
      </c>
      <c r="AJ57" s="288" t="s">
        <v>10587</v>
      </c>
      <c r="AK57" s="288" t="s">
        <v>10587</v>
      </c>
      <c r="AL57" s="288" t="s">
        <v>10587</v>
      </c>
      <c r="AM57" s="288" t="s">
        <v>10587</v>
      </c>
      <c r="AN57" s="288" t="s">
        <v>10587</v>
      </c>
      <c r="AO57" s="288" t="s">
        <v>10587</v>
      </c>
      <c r="AP57" s="288" t="s">
        <v>10587</v>
      </c>
      <c r="AQ57" s="288" t="s">
        <v>10587</v>
      </c>
      <c r="AR57" s="288" t="s">
        <v>10587</v>
      </c>
      <c r="AS57" s="288" t="s">
        <v>10587</v>
      </c>
      <c r="AT57" s="288" t="s">
        <v>10587</v>
      </c>
      <c r="AU57" s="288" t="s">
        <v>10587</v>
      </c>
      <c r="AV57" s="288" t="s">
        <v>10587</v>
      </c>
      <c r="AW57" s="288" t="s">
        <v>10587</v>
      </c>
      <c r="AX57" s="288" t="s">
        <v>10587</v>
      </c>
      <c r="AY57" s="288" t="s">
        <v>10587</v>
      </c>
      <c r="AZ57" s="288" t="s">
        <v>10587</v>
      </c>
      <c r="BA57" s="288" t="s">
        <v>10587</v>
      </c>
      <c r="BB57" s="288" t="s">
        <v>10587</v>
      </c>
      <c r="BC57" s="288" t="s">
        <v>10587</v>
      </c>
      <c r="BD57" s="288" t="s">
        <v>10587</v>
      </c>
      <c r="BE57" s="288" t="s">
        <v>10587</v>
      </c>
      <c r="BF57" s="288" t="s">
        <v>10587</v>
      </c>
      <c r="BG57" s="288" t="s">
        <v>10587</v>
      </c>
      <c r="BH57" s="288" t="s">
        <v>10587</v>
      </c>
      <c r="BI57" s="288" t="s">
        <v>10587</v>
      </c>
      <c r="BJ57" s="288" t="s">
        <v>10587</v>
      </c>
      <c r="BK57" s="288" t="s">
        <v>10587</v>
      </c>
      <c r="BL57" s="288" t="s">
        <v>10587</v>
      </c>
      <c r="BM57" s="288" t="s">
        <v>10587</v>
      </c>
      <c r="BN57" s="288" t="s">
        <v>10587</v>
      </c>
      <c r="BO57" s="288" t="s">
        <v>10587</v>
      </c>
      <c r="BP57" s="288" t="s">
        <v>10587</v>
      </c>
      <c r="BQ57" s="288" t="s">
        <v>10587</v>
      </c>
      <c r="BR57" s="288" t="s">
        <v>10587</v>
      </c>
      <c r="BS57" s="288" t="s">
        <v>10587</v>
      </c>
      <c r="BT57" s="288" t="str">
        <f>_xlfn.IFNA(VLOOKUP(C57,'INFORM Severity - hidden'!$C$5:$G$300,5,FALSE),"-")</f>
        <v>-</v>
      </c>
    </row>
    <row r="58" spans="1:72" x14ac:dyDescent="0.35">
      <c r="C58" t="s">
        <v>10614</v>
      </c>
      <c r="D58" s="288" t="str">
        <f t="shared" si="0"/>
        <v>-</v>
      </c>
      <c r="E58" s="288" t="s">
        <v>10587</v>
      </c>
      <c r="F58" s="288" t="s">
        <v>10587</v>
      </c>
      <c r="G58" s="288" t="s">
        <v>10587</v>
      </c>
      <c r="H58" s="288">
        <v>2</v>
      </c>
      <c r="I58" s="288">
        <v>2</v>
      </c>
      <c r="J58" s="288" t="s">
        <v>10587</v>
      </c>
      <c r="K58" s="288" t="s">
        <v>10587</v>
      </c>
      <c r="L58" s="288" t="s">
        <v>10587</v>
      </c>
      <c r="M58" s="288" t="s">
        <v>10587</v>
      </c>
      <c r="N58" s="288" t="s">
        <v>10587</v>
      </c>
      <c r="O58" s="288" t="s">
        <v>10587</v>
      </c>
      <c r="P58" s="288" t="s">
        <v>10587</v>
      </c>
      <c r="Q58" s="288" t="s">
        <v>10587</v>
      </c>
      <c r="R58" s="288" t="s">
        <v>10587</v>
      </c>
      <c r="S58" s="288" t="s">
        <v>10587</v>
      </c>
      <c r="T58" s="288" t="s">
        <v>10587</v>
      </c>
      <c r="U58" s="288" t="s">
        <v>10587</v>
      </c>
      <c r="V58" s="288" t="s">
        <v>10587</v>
      </c>
      <c r="W58" s="288" t="s">
        <v>10587</v>
      </c>
      <c r="X58" s="288" t="s">
        <v>10587</v>
      </c>
      <c r="Y58" s="288" t="s">
        <v>10587</v>
      </c>
      <c r="Z58" s="288" t="s">
        <v>10587</v>
      </c>
      <c r="AA58" s="288" t="s">
        <v>10587</v>
      </c>
      <c r="AB58" s="288" t="s">
        <v>10587</v>
      </c>
      <c r="AC58" s="288" t="s">
        <v>10587</v>
      </c>
      <c r="AD58" s="288" t="s">
        <v>10587</v>
      </c>
      <c r="AE58" s="288" t="s">
        <v>10587</v>
      </c>
      <c r="AF58" s="288" t="s">
        <v>10587</v>
      </c>
      <c r="AG58" s="288" t="s">
        <v>10587</v>
      </c>
      <c r="AH58" s="288" t="s">
        <v>10587</v>
      </c>
      <c r="AI58" s="288" t="s">
        <v>10587</v>
      </c>
      <c r="AJ58" s="288" t="s">
        <v>10587</v>
      </c>
      <c r="AK58" s="288" t="s">
        <v>10587</v>
      </c>
      <c r="AL58" s="288" t="s">
        <v>10587</v>
      </c>
      <c r="AM58" s="288" t="s">
        <v>10587</v>
      </c>
      <c r="AN58" s="288" t="s">
        <v>10587</v>
      </c>
      <c r="AO58" s="288" t="s">
        <v>10587</v>
      </c>
      <c r="AP58" s="288" t="s">
        <v>10587</v>
      </c>
      <c r="AQ58" s="288" t="s">
        <v>10587</v>
      </c>
      <c r="AR58" s="288" t="s">
        <v>10587</v>
      </c>
      <c r="AS58" s="288" t="s">
        <v>10587</v>
      </c>
      <c r="AT58" s="288" t="s">
        <v>10587</v>
      </c>
      <c r="AU58" s="288" t="s">
        <v>10587</v>
      </c>
      <c r="AV58" s="288" t="s">
        <v>10587</v>
      </c>
      <c r="AW58" s="288" t="s">
        <v>10587</v>
      </c>
      <c r="AX58" s="288" t="s">
        <v>10587</v>
      </c>
      <c r="AY58" s="288" t="s">
        <v>10587</v>
      </c>
      <c r="AZ58" s="288" t="s">
        <v>10587</v>
      </c>
      <c r="BA58" s="288" t="s">
        <v>10587</v>
      </c>
      <c r="BB58" s="288" t="s">
        <v>10587</v>
      </c>
      <c r="BC58" s="288" t="s">
        <v>10587</v>
      </c>
      <c r="BD58" s="288" t="s">
        <v>10587</v>
      </c>
      <c r="BE58" s="288" t="s">
        <v>10587</v>
      </c>
      <c r="BF58" s="288" t="s">
        <v>10587</v>
      </c>
      <c r="BG58" s="288" t="s">
        <v>10587</v>
      </c>
      <c r="BH58" s="288" t="s">
        <v>10587</v>
      </c>
      <c r="BI58" s="288" t="s">
        <v>10587</v>
      </c>
      <c r="BJ58" s="288" t="s">
        <v>10587</v>
      </c>
      <c r="BK58" s="288" t="s">
        <v>10587</v>
      </c>
      <c r="BL58" s="288" t="s">
        <v>10587</v>
      </c>
      <c r="BM58" s="288" t="s">
        <v>10587</v>
      </c>
      <c r="BN58" s="288" t="s">
        <v>10587</v>
      </c>
      <c r="BO58" s="288" t="s">
        <v>10587</v>
      </c>
      <c r="BP58" s="288" t="s">
        <v>10587</v>
      </c>
      <c r="BQ58" s="288" t="s">
        <v>10587</v>
      </c>
      <c r="BR58" s="288" t="s">
        <v>10587</v>
      </c>
      <c r="BS58" s="288" t="s">
        <v>10587</v>
      </c>
      <c r="BT58" s="288" t="str">
        <f>_xlfn.IFNA(VLOOKUP(C58,'INFORM Severity - hidden'!$C$5:$G$300,5,FALSE),"-")</f>
        <v>-</v>
      </c>
    </row>
    <row r="59" spans="1:72" x14ac:dyDescent="0.35">
      <c r="A59" t="s">
        <v>1111</v>
      </c>
      <c r="B59" t="s">
        <v>1109</v>
      </c>
      <c r="C59" t="s">
        <v>1110</v>
      </c>
      <c r="D59" s="288" t="str">
        <f t="shared" si="0"/>
        <v>Stable</v>
      </c>
      <c r="E59" s="288" t="s">
        <v>10587</v>
      </c>
      <c r="F59" s="288" t="s">
        <v>10587</v>
      </c>
      <c r="G59" s="288" t="s">
        <v>10587</v>
      </c>
      <c r="H59" s="288">
        <v>0.8</v>
      </c>
      <c r="I59" s="288">
        <v>0.8</v>
      </c>
      <c r="J59" s="288">
        <v>0.8</v>
      </c>
      <c r="K59" s="288">
        <v>0.8</v>
      </c>
      <c r="L59" s="288">
        <v>0.8</v>
      </c>
      <c r="M59" s="288">
        <v>0.8</v>
      </c>
      <c r="N59" s="288">
        <v>0.8</v>
      </c>
      <c r="O59" s="288">
        <v>0.8</v>
      </c>
      <c r="P59" s="288">
        <v>0.8</v>
      </c>
      <c r="Q59" s="288">
        <v>1.3</v>
      </c>
      <c r="R59" s="288">
        <v>1.2</v>
      </c>
      <c r="S59" s="288">
        <v>1</v>
      </c>
      <c r="T59" s="288">
        <v>1</v>
      </c>
      <c r="U59" s="288">
        <v>1</v>
      </c>
      <c r="V59" s="288">
        <v>1.1000000000000001</v>
      </c>
      <c r="W59" s="288">
        <v>1.1000000000000001</v>
      </c>
      <c r="X59" s="288">
        <v>1.1000000000000001</v>
      </c>
      <c r="Y59" s="288">
        <v>1.1000000000000001</v>
      </c>
      <c r="Z59" s="288">
        <v>1.1000000000000001</v>
      </c>
      <c r="AA59" s="288">
        <v>1.1000000000000001</v>
      </c>
      <c r="AB59" s="288">
        <v>1.1000000000000001</v>
      </c>
      <c r="AC59" s="288">
        <v>1.2</v>
      </c>
      <c r="AD59" s="288">
        <v>1.2</v>
      </c>
      <c r="AE59" s="288">
        <v>1.2</v>
      </c>
      <c r="AF59" s="288">
        <v>1.2</v>
      </c>
      <c r="AG59" s="288">
        <v>1.2</v>
      </c>
      <c r="AH59" s="288">
        <v>1.2</v>
      </c>
      <c r="AI59" s="288">
        <v>1.2</v>
      </c>
      <c r="AJ59" s="288">
        <v>1.2</v>
      </c>
      <c r="AK59" s="288">
        <v>1.2</v>
      </c>
      <c r="AL59" s="288">
        <v>1.1000000000000001</v>
      </c>
      <c r="AM59" s="288">
        <v>1.1000000000000001</v>
      </c>
      <c r="AN59" s="288">
        <v>1.1000000000000001</v>
      </c>
      <c r="AO59" s="288">
        <v>1.1000000000000001</v>
      </c>
      <c r="AP59" s="288">
        <v>1.1000000000000001</v>
      </c>
      <c r="AQ59" s="288">
        <v>1.1000000000000001</v>
      </c>
      <c r="AR59" s="288">
        <v>1.1000000000000001</v>
      </c>
      <c r="AS59" s="288">
        <v>1.1000000000000001</v>
      </c>
      <c r="AT59" s="288">
        <v>1.3</v>
      </c>
      <c r="AU59" s="288">
        <v>2.1</v>
      </c>
      <c r="AV59" s="288">
        <v>2.1</v>
      </c>
      <c r="AW59" s="288">
        <v>2.1</v>
      </c>
      <c r="AX59" s="288">
        <v>2.1</v>
      </c>
      <c r="AY59" s="288">
        <v>2.1</v>
      </c>
      <c r="AZ59" s="288">
        <v>2.1</v>
      </c>
      <c r="BA59" s="288">
        <v>2.1</v>
      </c>
      <c r="BB59" s="288">
        <v>2.1</v>
      </c>
      <c r="BC59" s="288">
        <v>2.1</v>
      </c>
      <c r="BD59" s="288">
        <v>2.1</v>
      </c>
      <c r="BE59" s="288">
        <v>2.1</v>
      </c>
      <c r="BF59" s="288">
        <v>2.1</v>
      </c>
      <c r="BG59" s="288">
        <v>2.1</v>
      </c>
      <c r="BH59" s="288">
        <v>2.1</v>
      </c>
      <c r="BI59" s="288">
        <v>2.1</v>
      </c>
      <c r="BJ59" s="288">
        <v>2.1</v>
      </c>
      <c r="BK59" s="288">
        <v>2.1</v>
      </c>
      <c r="BL59" s="288">
        <v>2.1</v>
      </c>
      <c r="BM59" s="288">
        <v>2.2000000000000002</v>
      </c>
      <c r="BN59" s="288">
        <v>2.2000000000000002</v>
      </c>
      <c r="BO59" s="288">
        <v>2.2000000000000002</v>
      </c>
      <c r="BP59" s="288">
        <v>2.2000000000000002</v>
      </c>
      <c r="BQ59" s="288">
        <v>2.2000000000000002</v>
      </c>
      <c r="BR59" s="288">
        <v>2.2000000000000002</v>
      </c>
      <c r="BS59" s="288">
        <v>2.2000000000000002</v>
      </c>
      <c r="BT59" s="288">
        <f>_xlfn.IFNA(VLOOKUP(C59,'INFORM Severity - hidden'!$C$5:$G$300,5,FALSE),"-")</f>
        <v>2.2000000000000002</v>
      </c>
    </row>
    <row r="60" spans="1:72" x14ac:dyDescent="0.35">
      <c r="A60" t="s">
        <v>3079</v>
      </c>
      <c r="B60" t="s">
        <v>3077</v>
      </c>
      <c r="C60" t="s">
        <v>3078</v>
      </c>
      <c r="D60" s="288" t="str">
        <f t="shared" si="0"/>
        <v>Stable</v>
      </c>
      <c r="E60" s="288" t="s">
        <v>10587</v>
      </c>
      <c r="F60" s="288" t="s">
        <v>10587</v>
      </c>
      <c r="G60" s="288" t="s">
        <v>10587</v>
      </c>
      <c r="H60" s="288" t="s">
        <v>10587</v>
      </c>
      <c r="I60" s="288" t="s">
        <v>10587</v>
      </c>
      <c r="J60" s="288" t="s">
        <v>10587</v>
      </c>
      <c r="K60" s="288" t="s">
        <v>10587</v>
      </c>
      <c r="L60" s="288" t="s">
        <v>10587</v>
      </c>
      <c r="M60" s="288" t="s">
        <v>10587</v>
      </c>
      <c r="N60" s="288" t="s">
        <v>10587</v>
      </c>
      <c r="O60" s="288" t="s">
        <v>10587</v>
      </c>
      <c r="P60" s="288" t="s">
        <v>10587</v>
      </c>
      <c r="Q60" s="288" t="s">
        <v>10587</v>
      </c>
      <c r="R60" s="288" t="s">
        <v>10587</v>
      </c>
      <c r="S60" s="288" t="s">
        <v>10587</v>
      </c>
      <c r="T60" s="288" t="s">
        <v>10587</v>
      </c>
      <c r="U60" s="288" t="s">
        <v>10587</v>
      </c>
      <c r="V60" s="288" t="s">
        <v>10587</v>
      </c>
      <c r="W60" s="288" t="s">
        <v>10587</v>
      </c>
      <c r="X60" s="288" t="s">
        <v>10587</v>
      </c>
      <c r="Y60" s="288" t="s">
        <v>10587</v>
      </c>
      <c r="Z60" s="288" t="s">
        <v>10587</v>
      </c>
      <c r="AA60" s="288" t="s">
        <v>10587</v>
      </c>
      <c r="AB60" s="288" t="s">
        <v>10587</v>
      </c>
      <c r="AC60" s="288" t="s">
        <v>10587</v>
      </c>
      <c r="AD60" s="288" t="s">
        <v>10587</v>
      </c>
      <c r="AE60" s="288" t="s">
        <v>10587</v>
      </c>
      <c r="AF60" s="288" t="s">
        <v>10587</v>
      </c>
      <c r="AG60" s="288" t="s">
        <v>10587</v>
      </c>
      <c r="AH60" s="288" t="s">
        <v>10587</v>
      </c>
      <c r="AI60" s="288" t="s">
        <v>10587</v>
      </c>
      <c r="AJ60" s="288" t="s">
        <v>10587</v>
      </c>
      <c r="AK60" s="288" t="s">
        <v>10587</v>
      </c>
      <c r="AL60" s="288" t="s">
        <v>10587</v>
      </c>
      <c r="AM60" s="288" t="s">
        <v>10587</v>
      </c>
      <c r="AN60" s="288" t="s">
        <v>10587</v>
      </c>
      <c r="AO60" s="288" t="s">
        <v>10587</v>
      </c>
      <c r="AP60" s="288" t="s">
        <v>10587</v>
      </c>
      <c r="AQ60" s="288" t="s">
        <v>10587</v>
      </c>
      <c r="AR60" s="288" t="s">
        <v>10587</v>
      </c>
      <c r="AS60" s="288" t="s">
        <v>10587</v>
      </c>
      <c r="AT60" s="288" t="s">
        <v>10587</v>
      </c>
      <c r="AU60" s="288" t="s">
        <v>10587</v>
      </c>
      <c r="AV60" s="288" t="s">
        <v>10587</v>
      </c>
      <c r="AW60" s="288" t="s">
        <v>10587</v>
      </c>
      <c r="AX60" s="288" t="s">
        <v>10587</v>
      </c>
      <c r="AY60" s="288" t="s">
        <v>10587</v>
      </c>
      <c r="AZ60" s="288" t="s">
        <v>10587</v>
      </c>
      <c r="BA60" s="288" t="s">
        <v>10587</v>
      </c>
      <c r="BB60" s="288" t="s">
        <v>10587</v>
      </c>
      <c r="BC60" s="288" t="s">
        <v>10587</v>
      </c>
      <c r="BD60" s="288" t="s">
        <v>10587</v>
      </c>
      <c r="BE60" s="288" t="s">
        <v>10587</v>
      </c>
      <c r="BF60" s="288" t="s">
        <v>10587</v>
      </c>
      <c r="BG60" s="288" t="s">
        <v>10587</v>
      </c>
      <c r="BH60" s="288" t="s">
        <v>10587</v>
      </c>
      <c r="BI60" s="288" t="s">
        <v>10587</v>
      </c>
      <c r="BJ60" s="288" t="s">
        <v>10587</v>
      </c>
      <c r="BK60" s="288">
        <v>1.8</v>
      </c>
      <c r="BL60" s="288">
        <v>1.8</v>
      </c>
      <c r="BM60" s="288">
        <v>1.8</v>
      </c>
      <c r="BN60" s="288">
        <v>1.8</v>
      </c>
      <c r="BO60" s="288">
        <v>1.8</v>
      </c>
      <c r="BP60" s="288">
        <v>1.8</v>
      </c>
      <c r="BQ60" s="288">
        <v>1.8</v>
      </c>
      <c r="BR60" s="288">
        <v>1.8</v>
      </c>
      <c r="BS60" s="288">
        <v>1.8</v>
      </c>
      <c r="BT60" s="288">
        <f>_xlfn.IFNA(VLOOKUP(C60,'INFORM Severity - hidden'!$C$5:$G$300,5,FALSE),"-")</f>
        <v>1.8</v>
      </c>
    </row>
    <row r="61" spans="1:72" x14ac:dyDescent="0.35">
      <c r="A61" t="s">
        <v>1052</v>
      </c>
      <c r="B61" t="s">
        <v>1079</v>
      </c>
      <c r="C61" t="s">
        <v>1080</v>
      </c>
      <c r="D61" s="288" t="str">
        <f t="shared" si="0"/>
        <v>Decreasing</v>
      </c>
      <c r="E61" s="288" t="s">
        <v>10587</v>
      </c>
      <c r="F61" s="288">
        <v>2.6</v>
      </c>
      <c r="G61" s="288">
        <v>2.9</v>
      </c>
      <c r="H61" s="288">
        <v>2.9</v>
      </c>
      <c r="I61" s="288" t="s">
        <v>10587</v>
      </c>
      <c r="J61" s="288" t="s">
        <v>10587</v>
      </c>
      <c r="K61" s="288" t="s">
        <v>10587</v>
      </c>
      <c r="L61" s="288" t="s">
        <v>10587</v>
      </c>
      <c r="M61" s="288" t="s">
        <v>10587</v>
      </c>
      <c r="N61" s="288" t="s">
        <v>10587</v>
      </c>
      <c r="O61" s="288" t="s">
        <v>10587</v>
      </c>
      <c r="P61" s="288">
        <v>2.9</v>
      </c>
      <c r="Q61" s="288">
        <v>2.9</v>
      </c>
      <c r="R61" s="288">
        <v>2.9</v>
      </c>
      <c r="S61" s="288">
        <v>2.9</v>
      </c>
      <c r="T61" s="288">
        <v>2.9</v>
      </c>
      <c r="U61" s="288">
        <v>2.9</v>
      </c>
      <c r="V61" s="288">
        <v>2.9</v>
      </c>
      <c r="W61" s="288">
        <v>2.9</v>
      </c>
      <c r="X61" s="288">
        <v>2.9</v>
      </c>
      <c r="Y61" s="288">
        <v>2.9</v>
      </c>
      <c r="Z61" s="288">
        <v>2.9</v>
      </c>
      <c r="AA61" s="288">
        <v>3</v>
      </c>
      <c r="AB61" s="288">
        <v>3</v>
      </c>
      <c r="AC61" s="288">
        <v>3</v>
      </c>
      <c r="AD61" s="288">
        <v>2.7</v>
      </c>
      <c r="AE61" s="288">
        <v>2.7</v>
      </c>
      <c r="AF61" s="288">
        <v>2.7</v>
      </c>
      <c r="AG61" s="288">
        <v>2.7</v>
      </c>
      <c r="AH61" s="288">
        <v>2.7</v>
      </c>
      <c r="AI61" s="288">
        <v>2.6</v>
      </c>
      <c r="AJ61" s="288">
        <v>2.6</v>
      </c>
      <c r="AK61" s="288">
        <v>2.8</v>
      </c>
      <c r="AL61" s="288">
        <v>2.8</v>
      </c>
      <c r="AM61" s="288">
        <v>2.8</v>
      </c>
      <c r="AN61" s="288">
        <v>2.8</v>
      </c>
      <c r="AO61" s="288">
        <v>2.7</v>
      </c>
      <c r="AP61" s="288">
        <v>2.7</v>
      </c>
      <c r="AQ61" s="288">
        <v>2.7</v>
      </c>
      <c r="AR61" s="288">
        <v>2.7</v>
      </c>
      <c r="AS61" s="288">
        <v>2.5</v>
      </c>
      <c r="AT61" s="288">
        <v>2.5</v>
      </c>
      <c r="AU61" s="288">
        <v>2.5</v>
      </c>
      <c r="AV61" s="288">
        <v>2.5</v>
      </c>
      <c r="AW61" s="288">
        <v>2.5</v>
      </c>
      <c r="AX61" s="288">
        <v>2.6</v>
      </c>
      <c r="AY61" s="288">
        <v>2.6</v>
      </c>
      <c r="AZ61" s="288">
        <v>2.7</v>
      </c>
      <c r="BA61" s="288">
        <v>2.7</v>
      </c>
      <c r="BB61" s="288">
        <v>2.7</v>
      </c>
      <c r="BC61" s="288">
        <v>2.7</v>
      </c>
      <c r="BD61" s="288">
        <v>2.7</v>
      </c>
      <c r="BE61" s="288">
        <v>2.6</v>
      </c>
      <c r="BF61" s="288">
        <v>2.9</v>
      </c>
      <c r="BG61" s="288">
        <v>2.9</v>
      </c>
      <c r="BH61" s="288">
        <v>2.8</v>
      </c>
      <c r="BI61" s="288">
        <v>2.8</v>
      </c>
      <c r="BJ61" s="288">
        <v>2.8</v>
      </c>
      <c r="BK61" s="288">
        <v>2.9</v>
      </c>
      <c r="BL61" s="288">
        <v>2.9</v>
      </c>
      <c r="BM61" s="288">
        <v>2.9</v>
      </c>
      <c r="BN61" s="288">
        <v>2.9</v>
      </c>
      <c r="BO61" s="288">
        <v>2.9</v>
      </c>
      <c r="BP61" s="288">
        <v>3</v>
      </c>
      <c r="BQ61" s="288">
        <v>3</v>
      </c>
      <c r="BR61" s="288">
        <v>3</v>
      </c>
      <c r="BS61" s="288">
        <v>2.8</v>
      </c>
      <c r="BT61" s="288">
        <f>_xlfn.IFNA(VLOOKUP(C61,'INFORM Severity - hidden'!$C$5:$G$300,5,FALSE),"-")</f>
        <v>2.8</v>
      </c>
    </row>
    <row r="62" spans="1:72" x14ac:dyDescent="0.35">
      <c r="A62" t="s">
        <v>1052</v>
      </c>
      <c r="B62" t="s">
        <v>1064</v>
      </c>
      <c r="C62" t="s">
        <v>1065</v>
      </c>
      <c r="D62" s="288" t="str">
        <f t="shared" si="0"/>
        <v>Increasing</v>
      </c>
      <c r="E62" s="288" t="s">
        <v>10587</v>
      </c>
      <c r="F62" s="288">
        <v>1.4</v>
      </c>
      <c r="G62" s="288">
        <v>1.4</v>
      </c>
      <c r="H62" s="288">
        <v>1.7</v>
      </c>
      <c r="I62" s="288">
        <v>1.7</v>
      </c>
      <c r="J62" s="288">
        <v>1.7</v>
      </c>
      <c r="K62" s="288">
        <v>1.7</v>
      </c>
      <c r="L62" s="288">
        <v>1.4</v>
      </c>
      <c r="M62" s="288">
        <v>1.4</v>
      </c>
      <c r="N62" s="288">
        <v>1.4</v>
      </c>
      <c r="O62" s="288">
        <v>1.4</v>
      </c>
      <c r="P62" s="288">
        <v>1.4</v>
      </c>
      <c r="Q62" s="288">
        <v>1.4</v>
      </c>
      <c r="R62" s="288">
        <v>1.4</v>
      </c>
      <c r="S62" s="288">
        <v>1.4</v>
      </c>
      <c r="T62" s="288">
        <v>1.4</v>
      </c>
      <c r="U62" s="288">
        <v>1.4</v>
      </c>
      <c r="V62" s="288">
        <v>1.4</v>
      </c>
      <c r="W62" s="288">
        <v>1.4</v>
      </c>
      <c r="X62" s="288">
        <v>1.4</v>
      </c>
      <c r="Y62" s="288">
        <v>1.5</v>
      </c>
      <c r="Z62" s="288">
        <v>1.5</v>
      </c>
      <c r="AA62" s="288">
        <v>1.8</v>
      </c>
      <c r="AB62" s="288">
        <v>1.8</v>
      </c>
      <c r="AC62" s="288">
        <v>1.8</v>
      </c>
      <c r="AD62" s="288">
        <v>1.8</v>
      </c>
      <c r="AE62" s="288">
        <v>1.8</v>
      </c>
      <c r="AF62" s="288">
        <v>1.8</v>
      </c>
      <c r="AG62" s="288">
        <v>1.8</v>
      </c>
      <c r="AH62" s="288">
        <v>1.8</v>
      </c>
      <c r="AI62" s="288">
        <v>1.7</v>
      </c>
      <c r="AJ62" s="288">
        <v>1.7</v>
      </c>
      <c r="AK62" s="288">
        <v>1.7</v>
      </c>
      <c r="AL62" s="288">
        <v>1.7</v>
      </c>
      <c r="AM62" s="288">
        <v>1.7</v>
      </c>
      <c r="AN62" s="288">
        <v>1.7</v>
      </c>
      <c r="AO62" s="288">
        <v>1.7</v>
      </c>
      <c r="AP62" s="288">
        <v>1.7</v>
      </c>
      <c r="AQ62" s="288">
        <v>1.7</v>
      </c>
      <c r="AR62" s="288">
        <v>1.7</v>
      </c>
      <c r="AS62" s="288">
        <v>1.5</v>
      </c>
      <c r="AT62" s="288">
        <v>1.5</v>
      </c>
      <c r="AU62" s="288">
        <v>1.8</v>
      </c>
      <c r="AV62" s="288">
        <v>1.8</v>
      </c>
      <c r="AW62" s="288">
        <v>1.8</v>
      </c>
      <c r="AX62" s="288">
        <v>1.9</v>
      </c>
      <c r="AY62" s="288">
        <v>1.9</v>
      </c>
      <c r="AZ62" s="288">
        <v>2</v>
      </c>
      <c r="BA62" s="288">
        <v>2</v>
      </c>
      <c r="BB62" s="288">
        <v>2</v>
      </c>
      <c r="BC62" s="288">
        <v>2</v>
      </c>
      <c r="BD62" s="288">
        <v>2</v>
      </c>
      <c r="BE62" s="288">
        <v>1.9</v>
      </c>
      <c r="BF62" s="288">
        <v>1.9</v>
      </c>
      <c r="BG62" s="288">
        <v>1.4</v>
      </c>
      <c r="BH62" s="288">
        <v>1.3</v>
      </c>
      <c r="BI62" s="288">
        <v>1.1000000000000001</v>
      </c>
      <c r="BJ62" s="288">
        <v>1.1000000000000001</v>
      </c>
      <c r="BK62" s="288">
        <v>1.2</v>
      </c>
      <c r="BL62" s="288">
        <v>1.2</v>
      </c>
      <c r="BM62" s="288">
        <v>1.2</v>
      </c>
      <c r="BN62" s="288">
        <v>1.2</v>
      </c>
      <c r="BO62" s="288">
        <v>1.2</v>
      </c>
      <c r="BP62" s="288">
        <v>1.4</v>
      </c>
      <c r="BQ62" s="288">
        <v>1.4</v>
      </c>
      <c r="BR62" s="288">
        <v>1.4</v>
      </c>
      <c r="BS62" s="288">
        <v>1.4</v>
      </c>
      <c r="BT62" s="288">
        <f>_xlfn.IFNA(VLOOKUP(C62,'INFORM Severity - hidden'!$C$5:$G$300,5,FALSE),"-")</f>
        <v>1.4</v>
      </c>
    </row>
    <row r="63" spans="1:72" x14ac:dyDescent="0.35">
      <c r="A63" t="s">
        <v>1052</v>
      </c>
      <c r="B63" t="s">
        <v>1050</v>
      </c>
      <c r="C63" t="s">
        <v>1051</v>
      </c>
      <c r="D63" s="288" t="str">
        <f t="shared" si="0"/>
        <v>Decreasing</v>
      </c>
      <c r="E63" s="288" t="s">
        <v>10587</v>
      </c>
      <c r="F63" s="288">
        <v>2.6</v>
      </c>
      <c r="G63" s="288">
        <v>2.8</v>
      </c>
      <c r="H63" s="288">
        <v>2.8</v>
      </c>
      <c r="I63" s="288">
        <v>2.9</v>
      </c>
      <c r="J63" s="288">
        <v>2.8</v>
      </c>
      <c r="K63" s="288">
        <v>2.8</v>
      </c>
      <c r="L63" s="288">
        <v>2.7</v>
      </c>
      <c r="M63" s="288">
        <v>2.7</v>
      </c>
      <c r="N63" s="288">
        <v>2.7</v>
      </c>
      <c r="O63" s="288">
        <v>2.8</v>
      </c>
      <c r="P63" s="288">
        <v>2.8</v>
      </c>
      <c r="Q63" s="288">
        <v>2.8</v>
      </c>
      <c r="R63" s="288">
        <v>2.8</v>
      </c>
      <c r="S63" s="288">
        <v>2.8</v>
      </c>
      <c r="T63" s="288">
        <v>2.8</v>
      </c>
      <c r="U63" s="288">
        <v>2.8</v>
      </c>
      <c r="V63" s="288">
        <v>2.8</v>
      </c>
      <c r="W63" s="288">
        <v>2.8</v>
      </c>
      <c r="X63" s="288">
        <v>2.8</v>
      </c>
      <c r="Y63" s="288">
        <v>2.9</v>
      </c>
      <c r="Z63" s="288">
        <v>2.9</v>
      </c>
      <c r="AA63" s="288">
        <v>3.1</v>
      </c>
      <c r="AB63" s="288">
        <v>3.1</v>
      </c>
      <c r="AC63" s="288">
        <v>3.1</v>
      </c>
      <c r="AD63" s="288">
        <v>2.8</v>
      </c>
      <c r="AE63" s="288">
        <v>2.8</v>
      </c>
      <c r="AF63" s="288">
        <v>2.8</v>
      </c>
      <c r="AG63" s="288">
        <v>2.8</v>
      </c>
      <c r="AH63" s="288">
        <v>2.8</v>
      </c>
      <c r="AI63" s="288">
        <v>2.4</v>
      </c>
      <c r="AJ63" s="288">
        <v>2.4</v>
      </c>
      <c r="AK63" s="288">
        <v>2.6</v>
      </c>
      <c r="AL63" s="288">
        <v>2.6</v>
      </c>
      <c r="AM63" s="288">
        <v>2.6</v>
      </c>
      <c r="AN63" s="288">
        <v>2.6</v>
      </c>
      <c r="AO63" s="288">
        <v>2.6</v>
      </c>
      <c r="AP63" s="288">
        <v>2.6</v>
      </c>
      <c r="AQ63" s="288">
        <v>2.6</v>
      </c>
      <c r="AR63" s="288">
        <v>2.6</v>
      </c>
      <c r="AS63" s="288">
        <v>2.4</v>
      </c>
      <c r="AT63" s="288">
        <v>2.4</v>
      </c>
      <c r="AU63" s="288">
        <v>2.6</v>
      </c>
      <c r="AV63" s="288">
        <v>2.6</v>
      </c>
      <c r="AW63" s="288">
        <v>2.6</v>
      </c>
      <c r="AX63" s="288">
        <v>2.6</v>
      </c>
      <c r="AY63" s="288">
        <v>2.6</v>
      </c>
      <c r="AZ63" s="288">
        <v>2.7</v>
      </c>
      <c r="BA63" s="288">
        <v>2.7</v>
      </c>
      <c r="BB63" s="288">
        <v>2.7</v>
      </c>
      <c r="BC63" s="288">
        <v>2.7</v>
      </c>
      <c r="BD63" s="288">
        <v>2.7</v>
      </c>
      <c r="BE63" s="288">
        <v>2.6</v>
      </c>
      <c r="BF63" s="288">
        <v>2.9</v>
      </c>
      <c r="BG63" s="288">
        <v>2.8</v>
      </c>
      <c r="BH63" s="288">
        <v>2.7</v>
      </c>
      <c r="BI63" s="288">
        <v>2.7</v>
      </c>
      <c r="BJ63" s="288">
        <v>2.7</v>
      </c>
      <c r="BK63" s="288">
        <v>2.8</v>
      </c>
      <c r="BL63" s="288">
        <v>2.8</v>
      </c>
      <c r="BM63" s="288">
        <v>2.8</v>
      </c>
      <c r="BN63" s="288">
        <v>2.8</v>
      </c>
      <c r="BO63" s="288">
        <v>2.8</v>
      </c>
      <c r="BP63" s="288">
        <v>2.9</v>
      </c>
      <c r="BQ63" s="288">
        <v>2.9</v>
      </c>
      <c r="BR63" s="288">
        <v>2.9</v>
      </c>
      <c r="BS63" s="288">
        <v>2.6</v>
      </c>
      <c r="BT63" s="288">
        <f>_xlfn.IFNA(VLOOKUP(C63,'INFORM Severity - hidden'!$C$5:$G$300,5,FALSE),"-")</f>
        <v>2.6</v>
      </c>
    </row>
    <row r="64" spans="1:72" x14ac:dyDescent="0.35">
      <c r="C64" t="s">
        <v>10615</v>
      </c>
      <c r="D64" s="288" t="str">
        <f t="shared" si="0"/>
        <v>-</v>
      </c>
      <c r="E64" s="288" t="s">
        <v>10587</v>
      </c>
      <c r="F64" s="288" t="s">
        <v>10587</v>
      </c>
      <c r="G64" s="288" t="s">
        <v>10587</v>
      </c>
      <c r="H64" s="288" t="s">
        <v>10587</v>
      </c>
      <c r="I64" s="288" t="s">
        <v>10587</v>
      </c>
      <c r="J64" s="288" t="s">
        <v>10587</v>
      </c>
      <c r="K64" s="288" t="s">
        <v>10587</v>
      </c>
      <c r="L64" s="288" t="s">
        <v>10587</v>
      </c>
      <c r="M64" s="288" t="s">
        <v>10587</v>
      </c>
      <c r="N64" s="288" t="s">
        <v>10587</v>
      </c>
      <c r="O64" s="288" t="s">
        <v>10587</v>
      </c>
      <c r="P64" s="288">
        <v>2.2999999999999998</v>
      </c>
      <c r="Q64" s="288">
        <v>2.2999999999999998</v>
      </c>
      <c r="R64" s="288">
        <v>2.2999999999999998</v>
      </c>
      <c r="S64" s="288">
        <v>2.2999999999999998</v>
      </c>
      <c r="T64" s="288">
        <v>2.2999999999999998</v>
      </c>
      <c r="U64" s="288">
        <v>2.2999999999999998</v>
      </c>
      <c r="V64" s="288">
        <v>2.2999999999999998</v>
      </c>
      <c r="W64" s="288" t="s">
        <v>10587</v>
      </c>
      <c r="X64" s="288" t="s">
        <v>10587</v>
      </c>
      <c r="Y64" s="288" t="s">
        <v>10587</v>
      </c>
      <c r="Z64" s="288" t="s">
        <v>10587</v>
      </c>
      <c r="AA64" s="288" t="s">
        <v>10587</v>
      </c>
      <c r="AB64" s="288" t="s">
        <v>10587</v>
      </c>
      <c r="AC64" s="288" t="s">
        <v>10587</v>
      </c>
      <c r="AD64" s="288" t="s">
        <v>10587</v>
      </c>
      <c r="AE64" s="288" t="s">
        <v>10587</v>
      </c>
      <c r="AF64" s="288" t="s">
        <v>10587</v>
      </c>
      <c r="AG64" s="288" t="s">
        <v>10587</v>
      </c>
      <c r="AH64" s="288" t="s">
        <v>10587</v>
      </c>
      <c r="AI64" s="288" t="s">
        <v>10587</v>
      </c>
      <c r="AJ64" s="288" t="s">
        <v>10587</v>
      </c>
      <c r="AK64" s="288" t="s">
        <v>10587</v>
      </c>
      <c r="AL64" s="288" t="s">
        <v>10587</v>
      </c>
      <c r="AM64" s="288" t="s">
        <v>10587</v>
      </c>
      <c r="AN64" s="288" t="s">
        <v>10587</v>
      </c>
      <c r="AO64" s="288" t="s">
        <v>10587</v>
      </c>
      <c r="AP64" s="288" t="s">
        <v>10587</v>
      </c>
      <c r="AQ64" s="288" t="s">
        <v>10587</v>
      </c>
      <c r="AR64" s="288" t="s">
        <v>10587</v>
      </c>
      <c r="AS64" s="288" t="s">
        <v>10587</v>
      </c>
      <c r="AT64" s="288" t="s">
        <v>10587</v>
      </c>
      <c r="AU64" s="288" t="s">
        <v>10587</v>
      </c>
      <c r="AV64" s="288" t="s">
        <v>10587</v>
      </c>
      <c r="AW64" s="288" t="s">
        <v>10587</v>
      </c>
      <c r="AX64" s="288" t="s">
        <v>10587</v>
      </c>
      <c r="AY64" s="288" t="s">
        <v>10587</v>
      </c>
      <c r="AZ64" s="288" t="s">
        <v>10587</v>
      </c>
      <c r="BA64" s="288" t="s">
        <v>10587</v>
      </c>
      <c r="BB64" s="288" t="s">
        <v>10587</v>
      </c>
      <c r="BC64" s="288" t="s">
        <v>10587</v>
      </c>
      <c r="BD64" s="288" t="s">
        <v>10587</v>
      </c>
      <c r="BE64" s="288" t="s">
        <v>10587</v>
      </c>
      <c r="BF64" s="288" t="s">
        <v>10587</v>
      </c>
      <c r="BG64" s="288" t="s">
        <v>10587</v>
      </c>
      <c r="BH64" s="288" t="s">
        <v>10587</v>
      </c>
      <c r="BI64" s="288" t="s">
        <v>10587</v>
      </c>
      <c r="BJ64" s="288" t="s">
        <v>10587</v>
      </c>
      <c r="BK64" s="288" t="s">
        <v>10587</v>
      </c>
      <c r="BL64" s="288" t="s">
        <v>10587</v>
      </c>
      <c r="BM64" s="288" t="s">
        <v>10587</v>
      </c>
      <c r="BN64" s="288" t="s">
        <v>10587</v>
      </c>
      <c r="BO64" s="288" t="s">
        <v>10587</v>
      </c>
      <c r="BP64" s="288" t="s">
        <v>10587</v>
      </c>
      <c r="BQ64" s="288" t="s">
        <v>10587</v>
      </c>
      <c r="BR64" s="288" t="s">
        <v>10587</v>
      </c>
      <c r="BS64" s="288" t="s">
        <v>10587</v>
      </c>
      <c r="BT64" s="288" t="str">
        <f>_xlfn.IFNA(VLOOKUP(C64,'INFORM Severity - hidden'!$C$5:$G$300,5,FALSE),"-")</f>
        <v>-</v>
      </c>
    </row>
    <row r="65" spans="1:72" x14ac:dyDescent="0.35">
      <c r="A65" t="s">
        <v>1125</v>
      </c>
      <c r="B65" t="s">
        <v>1123</v>
      </c>
      <c r="C65" t="s">
        <v>1124</v>
      </c>
      <c r="D65" s="288" t="str">
        <f t="shared" si="0"/>
        <v>Stable</v>
      </c>
      <c r="E65" s="288" t="s">
        <v>10587</v>
      </c>
      <c r="F65" s="288" t="s">
        <v>10587</v>
      </c>
      <c r="G65" s="288" t="s">
        <v>10587</v>
      </c>
      <c r="H65" s="288" t="s">
        <v>10587</v>
      </c>
      <c r="I65" s="288" t="s">
        <v>10587</v>
      </c>
      <c r="J65" s="288" t="s">
        <v>10587</v>
      </c>
      <c r="K65" s="288" t="s">
        <v>10587</v>
      </c>
      <c r="L65" s="288" t="s">
        <v>10587</v>
      </c>
      <c r="M65" s="288" t="s">
        <v>10587</v>
      </c>
      <c r="N65" s="288" t="s">
        <v>10587</v>
      </c>
      <c r="O65" s="288" t="s">
        <v>10587</v>
      </c>
      <c r="P65" s="288" t="s">
        <v>10587</v>
      </c>
      <c r="Q65" s="288" t="s">
        <v>10587</v>
      </c>
      <c r="R65" s="288" t="s">
        <v>10587</v>
      </c>
      <c r="S65" s="288" t="s">
        <v>10587</v>
      </c>
      <c r="T65" s="288" t="s">
        <v>10587</v>
      </c>
      <c r="U65" s="288" t="s">
        <v>10587</v>
      </c>
      <c r="V65" s="288" t="s">
        <v>10587</v>
      </c>
      <c r="W65" s="288" t="s">
        <v>10587</v>
      </c>
      <c r="X65" s="288" t="s">
        <v>10587</v>
      </c>
      <c r="Y65" s="288" t="s">
        <v>10587</v>
      </c>
      <c r="Z65" s="288" t="s">
        <v>10587</v>
      </c>
      <c r="AA65" s="288" t="s">
        <v>10587</v>
      </c>
      <c r="AB65" s="288" t="s">
        <v>10587</v>
      </c>
      <c r="AC65" s="288" t="s">
        <v>10587</v>
      </c>
      <c r="AD65" s="288" t="s">
        <v>10587</v>
      </c>
      <c r="AE65" s="288" t="s">
        <v>10587</v>
      </c>
      <c r="AF65" s="288" t="s">
        <v>10587</v>
      </c>
      <c r="AG65" s="288" t="s">
        <v>10587</v>
      </c>
      <c r="AH65" s="288" t="s">
        <v>10587</v>
      </c>
      <c r="AI65" s="288" t="s">
        <v>10587</v>
      </c>
      <c r="AJ65" s="288" t="s">
        <v>10587</v>
      </c>
      <c r="AK65" s="288" t="s">
        <v>10587</v>
      </c>
      <c r="AL65" s="288" t="s">
        <v>10587</v>
      </c>
      <c r="AM65" s="288" t="s">
        <v>10587</v>
      </c>
      <c r="AN65" s="288" t="s">
        <v>10587</v>
      </c>
      <c r="AO65" s="288" t="s">
        <v>10587</v>
      </c>
      <c r="AP65" s="288">
        <v>1.9</v>
      </c>
      <c r="AQ65" s="288">
        <v>1.8</v>
      </c>
      <c r="AR65" s="288">
        <v>1.8</v>
      </c>
      <c r="AS65" s="288">
        <v>1.8</v>
      </c>
      <c r="AT65" s="288">
        <v>2.1</v>
      </c>
      <c r="AU65" s="288">
        <v>2.1</v>
      </c>
      <c r="AV65" s="288">
        <v>2.1</v>
      </c>
      <c r="AW65" s="288">
        <v>2.1</v>
      </c>
      <c r="AX65" s="288">
        <v>2.2000000000000002</v>
      </c>
      <c r="AY65" s="288">
        <v>2.2000000000000002</v>
      </c>
      <c r="AZ65" s="288">
        <v>2.2000000000000002</v>
      </c>
      <c r="BA65" s="288">
        <v>2.2000000000000002</v>
      </c>
      <c r="BB65" s="288">
        <v>2.2000000000000002</v>
      </c>
      <c r="BC65" s="288">
        <v>2.2000000000000002</v>
      </c>
      <c r="BD65" s="288">
        <v>2.2000000000000002</v>
      </c>
      <c r="BE65" s="288">
        <v>2.1</v>
      </c>
      <c r="BF65" s="288">
        <v>2.1</v>
      </c>
      <c r="BG65" s="288">
        <v>1.8</v>
      </c>
      <c r="BH65" s="288">
        <v>1.8</v>
      </c>
      <c r="BI65" s="288">
        <v>1.8</v>
      </c>
      <c r="BJ65" s="288">
        <v>1.8</v>
      </c>
      <c r="BK65" s="288">
        <v>1.8</v>
      </c>
      <c r="BL65" s="288">
        <v>1.8</v>
      </c>
      <c r="BM65" s="288">
        <v>1.8</v>
      </c>
      <c r="BN65" s="288">
        <v>1.8</v>
      </c>
      <c r="BO65" s="288">
        <v>1.8</v>
      </c>
      <c r="BP65" s="288">
        <v>1.8</v>
      </c>
      <c r="BQ65" s="288">
        <v>1.8</v>
      </c>
      <c r="BR65" s="288">
        <v>1.8</v>
      </c>
      <c r="BS65" s="288">
        <v>1.8</v>
      </c>
      <c r="BT65" s="288">
        <f>_xlfn.IFNA(VLOOKUP(C65,'INFORM Severity - hidden'!$C$5:$G$300,5,FALSE),"-")</f>
        <v>1.8</v>
      </c>
    </row>
    <row r="66" spans="1:72" x14ac:dyDescent="0.35">
      <c r="A66" t="s">
        <v>225</v>
      </c>
      <c r="B66" t="s">
        <v>223</v>
      </c>
      <c r="C66" t="s">
        <v>224</v>
      </c>
      <c r="D66" s="288" t="str">
        <f t="shared" si="0"/>
        <v>Stable</v>
      </c>
      <c r="E66" s="288" t="s">
        <v>10587</v>
      </c>
      <c r="F66" s="288" t="s">
        <v>10587</v>
      </c>
      <c r="G66" s="288" t="s">
        <v>10587</v>
      </c>
      <c r="H66" s="288" t="s">
        <v>10587</v>
      </c>
      <c r="I66" s="288" t="s">
        <v>10587</v>
      </c>
      <c r="J66" s="288" t="s">
        <v>10587</v>
      </c>
      <c r="K66" s="288" t="s">
        <v>10587</v>
      </c>
      <c r="L66" s="288" t="s">
        <v>10587</v>
      </c>
      <c r="M66" s="288" t="s">
        <v>10587</v>
      </c>
      <c r="N66" s="288" t="s">
        <v>10587</v>
      </c>
      <c r="O66" s="288" t="s">
        <v>10587</v>
      </c>
      <c r="P66" s="288" t="s">
        <v>10587</v>
      </c>
      <c r="Q66" s="288" t="s">
        <v>10587</v>
      </c>
      <c r="R66" s="288" t="s">
        <v>10587</v>
      </c>
      <c r="S66" s="288" t="s">
        <v>10587</v>
      </c>
      <c r="T66" s="288" t="s">
        <v>10587</v>
      </c>
      <c r="U66" s="288" t="s">
        <v>10587</v>
      </c>
      <c r="V66" s="288" t="s">
        <v>10587</v>
      </c>
      <c r="W66" s="288" t="s">
        <v>10587</v>
      </c>
      <c r="X66" s="288" t="s">
        <v>10587</v>
      </c>
      <c r="Y66" s="288" t="s">
        <v>10587</v>
      </c>
      <c r="Z66" s="288" t="s">
        <v>10587</v>
      </c>
      <c r="AA66" s="288" t="s">
        <v>10587</v>
      </c>
      <c r="AB66" s="288" t="s">
        <v>10587</v>
      </c>
      <c r="AC66" s="288" t="s">
        <v>10587</v>
      </c>
      <c r="AD66" s="288" t="s">
        <v>10587</v>
      </c>
      <c r="AE66" s="288" t="s">
        <v>10587</v>
      </c>
      <c r="AF66" s="288" t="s">
        <v>10587</v>
      </c>
      <c r="AG66" s="288" t="s">
        <v>10587</v>
      </c>
      <c r="AH66" s="288" t="s">
        <v>10587</v>
      </c>
      <c r="AI66" s="288" t="s">
        <v>10587</v>
      </c>
      <c r="AJ66" s="288" t="s">
        <v>10587</v>
      </c>
      <c r="AK66" s="288" t="s">
        <v>10587</v>
      </c>
      <c r="AL66" s="288" t="s">
        <v>10587</v>
      </c>
      <c r="AM66" s="288" t="s">
        <v>10587</v>
      </c>
      <c r="AN66" s="288" t="s">
        <v>10587</v>
      </c>
      <c r="AO66" s="288" t="s">
        <v>10587</v>
      </c>
      <c r="AP66" s="288" t="s">
        <v>10587</v>
      </c>
      <c r="AQ66" s="288" t="s">
        <v>10587</v>
      </c>
      <c r="AR66" s="288" t="s">
        <v>10587</v>
      </c>
      <c r="AS66" s="288" t="s">
        <v>10587</v>
      </c>
      <c r="AT66" s="288" t="s">
        <v>10587</v>
      </c>
      <c r="AU66" s="288">
        <v>2.6</v>
      </c>
      <c r="AV66" s="288">
        <v>2.6</v>
      </c>
      <c r="AW66" s="288">
        <v>2.6</v>
      </c>
      <c r="AX66" s="288">
        <v>2.6</v>
      </c>
      <c r="AY66" s="288">
        <v>2.7</v>
      </c>
      <c r="AZ66" s="288">
        <v>2.7</v>
      </c>
      <c r="BA66" s="288">
        <v>2.7</v>
      </c>
      <c r="BB66" s="288">
        <v>2.7</v>
      </c>
      <c r="BC66" s="288">
        <v>2.7</v>
      </c>
      <c r="BD66" s="288">
        <v>2.6</v>
      </c>
      <c r="BE66" s="288">
        <v>2.6</v>
      </c>
      <c r="BF66" s="288">
        <v>2.6</v>
      </c>
      <c r="BG66" s="288">
        <v>2.6</v>
      </c>
      <c r="BH66" s="288">
        <v>2.5</v>
      </c>
      <c r="BI66" s="288">
        <v>2.5</v>
      </c>
      <c r="BJ66" s="288">
        <v>2.5</v>
      </c>
      <c r="BK66" s="288">
        <v>2.5</v>
      </c>
      <c r="BL66" s="288">
        <v>2.5</v>
      </c>
      <c r="BM66" s="288">
        <v>2.5</v>
      </c>
      <c r="BN66" s="288">
        <v>2.6</v>
      </c>
      <c r="BO66" s="288">
        <v>2.6</v>
      </c>
      <c r="BP66" s="288">
        <v>2.6</v>
      </c>
      <c r="BQ66" s="288">
        <v>2.7</v>
      </c>
      <c r="BR66" s="288">
        <v>2.7</v>
      </c>
      <c r="BS66" s="288">
        <v>2.6</v>
      </c>
      <c r="BT66" s="288">
        <f>_xlfn.IFNA(VLOOKUP(C66,'INFORM Severity - hidden'!$C$5:$G$300,5,FALSE),"-")</f>
        <v>2.6</v>
      </c>
    </row>
    <row r="67" spans="1:72" x14ac:dyDescent="0.35">
      <c r="A67" t="s">
        <v>225</v>
      </c>
      <c r="B67" t="s">
        <v>229</v>
      </c>
      <c r="C67" t="s">
        <v>230</v>
      </c>
      <c r="D67" s="288" t="str">
        <f t="shared" ref="D67:D130" si="1">IF(BT67="-","-",IFERROR(IF(ROUND(AVERAGE(BR67:BT67),1)=ROUND(AVERAGE(BO67:BQ67),1),"Stable",IF(ROUND(AVERAGE(BR67:BT67),1)&lt;ROUND(AVERAGE(BO67:BQ67),1),"Decreasing",IF(ROUND(AVERAGE(BR67:BT67),1)&gt;ROUND(AVERAGE(BO67:BQ67),1),"Increasing"))),"-"))</f>
        <v>Increasing</v>
      </c>
      <c r="E67" s="288" t="s">
        <v>10587</v>
      </c>
      <c r="F67" s="288">
        <v>2.2000000000000002</v>
      </c>
      <c r="G67" s="288">
        <v>2.2000000000000002</v>
      </c>
      <c r="H67" s="288">
        <v>1.6</v>
      </c>
      <c r="I67" s="288">
        <v>1.6</v>
      </c>
      <c r="J67" s="288">
        <v>1.6</v>
      </c>
      <c r="K67" s="288">
        <v>1.6</v>
      </c>
      <c r="L67" s="288">
        <v>1.6</v>
      </c>
      <c r="M67" s="288">
        <v>1.6</v>
      </c>
      <c r="N67" s="288">
        <v>1.6</v>
      </c>
      <c r="O67" s="288">
        <v>2.2000000000000002</v>
      </c>
      <c r="P67" s="288">
        <v>2.2000000000000002</v>
      </c>
      <c r="Q67" s="288">
        <v>2.2000000000000002</v>
      </c>
      <c r="R67" s="288">
        <v>2.2000000000000002</v>
      </c>
      <c r="S67" s="288">
        <v>2.2000000000000002</v>
      </c>
      <c r="T67" s="288">
        <v>2.2000000000000002</v>
      </c>
      <c r="U67" s="288">
        <v>2.2000000000000002</v>
      </c>
      <c r="V67" s="288">
        <v>2.2000000000000002</v>
      </c>
      <c r="W67" s="288">
        <v>2.2000000000000002</v>
      </c>
      <c r="X67" s="288">
        <v>2.2000000000000002</v>
      </c>
      <c r="Y67" s="288">
        <v>2.2000000000000002</v>
      </c>
      <c r="Z67" s="288">
        <v>2.2000000000000002</v>
      </c>
      <c r="AA67" s="288">
        <v>2.2999999999999998</v>
      </c>
      <c r="AB67" s="288">
        <v>2.2999999999999998</v>
      </c>
      <c r="AC67" s="288">
        <v>2.2999999999999998</v>
      </c>
      <c r="AD67" s="288">
        <v>2.2999999999999998</v>
      </c>
      <c r="AE67" s="288">
        <v>2.2999999999999998</v>
      </c>
      <c r="AF67" s="288">
        <v>2.2999999999999998</v>
      </c>
      <c r="AG67" s="288">
        <v>2.2999999999999998</v>
      </c>
      <c r="AH67" s="288">
        <v>2.2000000000000002</v>
      </c>
      <c r="AI67" s="288">
        <v>2.2000000000000002</v>
      </c>
      <c r="AJ67" s="288">
        <v>2.2000000000000002</v>
      </c>
      <c r="AK67" s="288">
        <v>2.2000000000000002</v>
      </c>
      <c r="AL67" s="288">
        <v>2.2999999999999998</v>
      </c>
      <c r="AM67" s="288">
        <v>2.2999999999999998</v>
      </c>
      <c r="AN67" s="288">
        <v>2.2999999999999998</v>
      </c>
      <c r="AO67" s="288">
        <v>2.2999999999999998</v>
      </c>
      <c r="AP67" s="288">
        <v>2.2999999999999998</v>
      </c>
      <c r="AQ67" s="288">
        <v>2.2999999999999998</v>
      </c>
      <c r="AR67" s="288">
        <v>2.2999999999999998</v>
      </c>
      <c r="AS67" s="288">
        <v>2.2999999999999998</v>
      </c>
      <c r="AT67" s="288">
        <v>2.2999999999999998</v>
      </c>
      <c r="AU67" s="288">
        <v>2.2999999999999998</v>
      </c>
      <c r="AV67" s="288">
        <v>2.1</v>
      </c>
      <c r="AW67" s="288">
        <v>2.1</v>
      </c>
      <c r="AX67" s="288">
        <v>2.1</v>
      </c>
      <c r="AY67" s="288">
        <v>2.1</v>
      </c>
      <c r="AZ67" s="288">
        <v>2.2000000000000002</v>
      </c>
      <c r="BA67" s="288">
        <v>2.2000000000000002</v>
      </c>
      <c r="BB67" s="288">
        <v>2.2000000000000002</v>
      </c>
      <c r="BC67" s="288">
        <v>2.2000000000000002</v>
      </c>
      <c r="BD67" s="288">
        <v>2.2000000000000002</v>
      </c>
      <c r="BE67" s="288">
        <v>2.2000000000000002</v>
      </c>
      <c r="BF67" s="288">
        <v>2.1</v>
      </c>
      <c r="BG67" s="288">
        <v>2.1</v>
      </c>
      <c r="BH67" s="288">
        <v>2.1</v>
      </c>
      <c r="BI67" s="288">
        <v>2.1</v>
      </c>
      <c r="BJ67" s="288">
        <v>2.1</v>
      </c>
      <c r="BK67" s="288">
        <v>2.1</v>
      </c>
      <c r="BL67" s="288">
        <v>2.1</v>
      </c>
      <c r="BM67" s="288">
        <v>2.1</v>
      </c>
      <c r="BN67" s="288">
        <v>2.2000000000000002</v>
      </c>
      <c r="BO67" s="288">
        <v>2.2000000000000002</v>
      </c>
      <c r="BP67" s="288">
        <v>2.2000000000000002</v>
      </c>
      <c r="BQ67" s="288">
        <v>2.2000000000000002</v>
      </c>
      <c r="BR67" s="288">
        <v>2.2999999999999998</v>
      </c>
      <c r="BS67" s="288">
        <v>2.5</v>
      </c>
      <c r="BT67" s="288">
        <f>_xlfn.IFNA(VLOOKUP(C67,'INFORM Severity - hidden'!$C$5:$G$300,5,FALSE),"-")</f>
        <v>2.5</v>
      </c>
    </row>
    <row r="68" spans="1:72" x14ac:dyDescent="0.35">
      <c r="A68" t="s">
        <v>225</v>
      </c>
      <c r="B68" t="s">
        <v>641</v>
      </c>
      <c r="C68" t="s">
        <v>642</v>
      </c>
      <c r="D68" s="288" t="str">
        <f t="shared" si="1"/>
        <v>Stable</v>
      </c>
      <c r="E68" s="288" t="s">
        <v>10587</v>
      </c>
      <c r="F68" s="288" t="s">
        <v>10587</v>
      </c>
      <c r="G68" s="288" t="s">
        <v>10587</v>
      </c>
      <c r="H68" s="288" t="s">
        <v>10587</v>
      </c>
      <c r="I68" s="288" t="s">
        <v>10587</v>
      </c>
      <c r="J68" s="288" t="s">
        <v>10587</v>
      </c>
      <c r="K68" s="288" t="s">
        <v>10587</v>
      </c>
      <c r="L68" s="288" t="s">
        <v>10587</v>
      </c>
      <c r="M68" s="288" t="s">
        <v>10587</v>
      </c>
      <c r="N68" s="288" t="s">
        <v>10587</v>
      </c>
      <c r="O68" s="288" t="s">
        <v>10587</v>
      </c>
      <c r="P68" s="288" t="s">
        <v>10587</v>
      </c>
      <c r="Q68" s="288" t="s">
        <v>10587</v>
      </c>
      <c r="R68" s="288" t="s">
        <v>10587</v>
      </c>
      <c r="S68" s="288" t="s">
        <v>10587</v>
      </c>
      <c r="T68" s="288" t="s">
        <v>10587</v>
      </c>
      <c r="U68" s="288" t="s">
        <v>10587</v>
      </c>
      <c r="V68" s="288" t="s">
        <v>10587</v>
      </c>
      <c r="W68" s="288" t="s">
        <v>10587</v>
      </c>
      <c r="X68" s="288" t="s">
        <v>10587</v>
      </c>
      <c r="Y68" s="288" t="s">
        <v>10587</v>
      </c>
      <c r="Z68" s="288" t="s">
        <v>10587</v>
      </c>
      <c r="AA68" s="288" t="s">
        <v>10587</v>
      </c>
      <c r="AB68" s="288" t="s">
        <v>10587</v>
      </c>
      <c r="AC68" s="288" t="s">
        <v>10587</v>
      </c>
      <c r="AD68" s="288" t="s">
        <v>10587</v>
      </c>
      <c r="AE68" s="288" t="s">
        <v>10587</v>
      </c>
      <c r="AF68" s="288" t="s">
        <v>10587</v>
      </c>
      <c r="AG68" s="288" t="s">
        <v>10587</v>
      </c>
      <c r="AH68" s="288" t="s">
        <v>10587</v>
      </c>
      <c r="AI68" s="288" t="s">
        <v>10587</v>
      </c>
      <c r="AJ68" s="288" t="s">
        <v>10587</v>
      </c>
      <c r="AK68" s="288" t="s">
        <v>10587</v>
      </c>
      <c r="AL68" s="288" t="s">
        <v>10587</v>
      </c>
      <c r="AM68" s="288" t="s">
        <v>10587</v>
      </c>
      <c r="AN68" s="288" t="s">
        <v>10587</v>
      </c>
      <c r="AO68" s="288" t="s">
        <v>10587</v>
      </c>
      <c r="AP68" s="288" t="s">
        <v>10587</v>
      </c>
      <c r="AQ68" s="288" t="s">
        <v>10587</v>
      </c>
      <c r="AR68" s="288" t="s">
        <v>10587</v>
      </c>
      <c r="AS68" s="288" t="s">
        <v>10587</v>
      </c>
      <c r="AT68" s="288" t="s">
        <v>10587</v>
      </c>
      <c r="AU68" s="288" t="s">
        <v>10587</v>
      </c>
      <c r="AV68" s="288">
        <v>2.6</v>
      </c>
      <c r="AW68" s="288">
        <v>2.6</v>
      </c>
      <c r="AX68" s="288">
        <v>2.7</v>
      </c>
      <c r="AY68" s="288">
        <v>2.7</v>
      </c>
      <c r="AZ68" s="288">
        <v>2.7</v>
      </c>
      <c r="BA68" s="288">
        <v>2.7</v>
      </c>
      <c r="BB68" s="288">
        <v>2.7</v>
      </c>
      <c r="BC68" s="288">
        <v>2.7</v>
      </c>
      <c r="BD68" s="288">
        <v>2.7</v>
      </c>
      <c r="BE68" s="288">
        <v>2.7</v>
      </c>
      <c r="BF68" s="288">
        <v>2.6</v>
      </c>
      <c r="BG68" s="288">
        <v>2.6</v>
      </c>
      <c r="BH68" s="288">
        <v>2.6</v>
      </c>
      <c r="BI68" s="288">
        <v>2.6</v>
      </c>
      <c r="BJ68" s="288">
        <v>2.6</v>
      </c>
      <c r="BK68" s="288">
        <v>2.5</v>
      </c>
      <c r="BL68" s="288">
        <v>2.5</v>
      </c>
      <c r="BM68" s="288">
        <v>2.6</v>
      </c>
      <c r="BN68" s="288">
        <v>2.7</v>
      </c>
      <c r="BO68" s="288">
        <v>2.7</v>
      </c>
      <c r="BP68" s="288">
        <v>2.7</v>
      </c>
      <c r="BQ68" s="288">
        <v>2.7</v>
      </c>
      <c r="BR68" s="288">
        <v>2.8</v>
      </c>
      <c r="BS68" s="288">
        <v>2.7</v>
      </c>
      <c r="BT68" s="288">
        <f>_xlfn.IFNA(VLOOKUP(C68,'INFORM Severity - hidden'!$C$5:$G$300,5,FALSE),"-")</f>
        <v>2.7</v>
      </c>
    </row>
    <row r="69" spans="1:72" x14ac:dyDescent="0.35">
      <c r="A69" t="s">
        <v>1441</v>
      </c>
      <c r="B69" t="s">
        <v>1439</v>
      </c>
      <c r="C69" t="s">
        <v>1440</v>
      </c>
      <c r="D69" s="288" t="str">
        <f t="shared" si="1"/>
        <v>Stable</v>
      </c>
      <c r="E69" s="288" t="s">
        <v>10587</v>
      </c>
      <c r="F69" s="288">
        <v>1.7</v>
      </c>
      <c r="G69" s="288">
        <v>1.7</v>
      </c>
      <c r="H69" s="288">
        <v>2.2999999999999998</v>
      </c>
      <c r="I69" s="288">
        <v>2.2999999999999998</v>
      </c>
      <c r="J69" s="288">
        <v>2.4</v>
      </c>
      <c r="K69" s="288">
        <v>2.2999999999999998</v>
      </c>
      <c r="L69" s="288">
        <v>2.2999999999999998</v>
      </c>
      <c r="M69" s="288">
        <v>2.2999999999999998</v>
      </c>
      <c r="N69" s="288">
        <v>2.2999999999999998</v>
      </c>
      <c r="O69" s="288">
        <v>2.2999999999999998</v>
      </c>
      <c r="P69" s="288">
        <v>2.2999999999999998</v>
      </c>
      <c r="Q69" s="288">
        <v>2.2999999999999998</v>
      </c>
      <c r="R69" s="288">
        <v>2.4</v>
      </c>
      <c r="S69" s="288">
        <v>2.5</v>
      </c>
      <c r="T69" s="288">
        <v>2.4</v>
      </c>
      <c r="U69" s="288">
        <v>2.4</v>
      </c>
      <c r="V69" s="288">
        <v>2.4</v>
      </c>
      <c r="W69" s="288">
        <v>2.4</v>
      </c>
      <c r="X69" s="288">
        <v>2.4</v>
      </c>
      <c r="Y69" s="288">
        <v>2.4</v>
      </c>
      <c r="Z69" s="288">
        <v>2.4</v>
      </c>
      <c r="AA69" s="288">
        <v>2.4</v>
      </c>
      <c r="AB69" s="288">
        <v>2.4</v>
      </c>
      <c r="AC69" s="288">
        <v>2.2999999999999998</v>
      </c>
      <c r="AD69" s="288">
        <v>2.2999999999999998</v>
      </c>
      <c r="AE69" s="288">
        <v>2.2999999999999998</v>
      </c>
      <c r="AF69" s="288">
        <v>2.2999999999999998</v>
      </c>
      <c r="AG69" s="288">
        <v>2.2999999999999998</v>
      </c>
      <c r="AH69" s="288">
        <v>2.2999999999999998</v>
      </c>
      <c r="AI69" s="288">
        <v>2.2999999999999998</v>
      </c>
      <c r="AJ69" s="288">
        <v>2.2999999999999998</v>
      </c>
      <c r="AK69" s="288">
        <v>2.2999999999999998</v>
      </c>
      <c r="AL69" s="288">
        <v>2.2999999999999998</v>
      </c>
      <c r="AM69" s="288">
        <v>2.2999999999999998</v>
      </c>
      <c r="AN69" s="288">
        <v>2.2999999999999998</v>
      </c>
      <c r="AO69" s="288">
        <v>2.2999999999999998</v>
      </c>
      <c r="AP69" s="288">
        <v>2.5</v>
      </c>
      <c r="AQ69" s="288">
        <v>2.5</v>
      </c>
      <c r="AR69" s="288">
        <v>2.5</v>
      </c>
      <c r="AS69" s="288">
        <v>2.5</v>
      </c>
      <c r="AT69" s="288">
        <v>2.5</v>
      </c>
      <c r="AU69" s="288">
        <v>2.7</v>
      </c>
      <c r="AV69" s="288">
        <v>2.7</v>
      </c>
      <c r="AW69" s="288">
        <v>2.7</v>
      </c>
      <c r="AX69" s="288">
        <v>2.8</v>
      </c>
      <c r="AY69" s="288">
        <v>2.8</v>
      </c>
      <c r="AZ69" s="288">
        <v>2.8</v>
      </c>
      <c r="BA69" s="288">
        <v>2.8</v>
      </c>
      <c r="BB69" s="288">
        <v>2.8</v>
      </c>
      <c r="BC69" s="288">
        <v>2.8</v>
      </c>
      <c r="BD69" s="288">
        <v>2.8</v>
      </c>
      <c r="BE69" s="288">
        <v>2.7</v>
      </c>
      <c r="BF69" s="288">
        <v>2.7</v>
      </c>
      <c r="BG69" s="288">
        <v>2.7</v>
      </c>
      <c r="BH69" s="288">
        <v>2.7</v>
      </c>
      <c r="BI69" s="288">
        <v>2.6</v>
      </c>
      <c r="BJ69" s="288">
        <v>2.6</v>
      </c>
      <c r="BK69" s="288">
        <v>2.6</v>
      </c>
      <c r="BL69" s="288">
        <v>2.6</v>
      </c>
      <c r="BM69" s="288">
        <v>2.6</v>
      </c>
      <c r="BN69" s="288">
        <v>2.6</v>
      </c>
      <c r="BO69" s="288">
        <v>2.6</v>
      </c>
      <c r="BP69" s="288">
        <v>2.7</v>
      </c>
      <c r="BQ69" s="288">
        <v>2.7</v>
      </c>
      <c r="BR69" s="288">
        <v>2.7</v>
      </c>
      <c r="BS69" s="288">
        <v>2.7</v>
      </c>
      <c r="BT69" s="288">
        <f>_xlfn.IFNA(VLOOKUP(C69,'INFORM Severity - hidden'!$C$5:$G$300,5,FALSE),"-")</f>
        <v>2.7</v>
      </c>
    </row>
    <row r="70" spans="1:72" x14ac:dyDescent="0.35">
      <c r="C70" t="s">
        <v>10616</v>
      </c>
      <c r="D70" s="288" t="str">
        <f t="shared" si="1"/>
        <v>-</v>
      </c>
      <c r="E70" s="288" t="s">
        <v>10587</v>
      </c>
      <c r="F70" s="288" t="s">
        <v>10587</v>
      </c>
      <c r="G70" s="288" t="s">
        <v>10587</v>
      </c>
      <c r="H70" s="288" t="s">
        <v>10587</v>
      </c>
      <c r="I70" s="288" t="s">
        <v>10587</v>
      </c>
      <c r="J70" s="288" t="s">
        <v>10587</v>
      </c>
      <c r="K70" s="288" t="s">
        <v>10587</v>
      </c>
      <c r="L70" s="288" t="s">
        <v>10587</v>
      </c>
      <c r="M70" s="288" t="s">
        <v>10587</v>
      </c>
      <c r="N70" s="288" t="s">
        <v>10587</v>
      </c>
      <c r="O70" s="288" t="s">
        <v>10587</v>
      </c>
      <c r="P70" s="288" t="s">
        <v>10587</v>
      </c>
      <c r="Q70" s="288" t="s">
        <v>10587</v>
      </c>
      <c r="R70" s="288" t="s">
        <v>10587</v>
      </c>
      <c r="S70" s="288" t="s">
        <v>10587</v>
      </c>
      <c r="T70" s="288" t="s">
        <v>10587</v>
      </c>
      <c r="U70" s="288" t="s">
        <v>10587</v>
      </c>
      <c r="V70" s="288" t="s">
        <v>10587</v>
      </c>
      <c r="W70" s="288" t="s">
        <v>10587</v>
      </c>
      <c r="X70" s="288" t="s">
        <v>10587</v>
      </c>
      <c r="Y70" s="288" t="s">
        <v>10587</v>
      </c>
      <c r="Z70" s="288" t="s">
        <v>10587</v>
      </c>
      <c r="AA70" s="288" t="s">
        <v>10587</v>
      </c>
      <c r="AB70" s="288" t="s">
        <v>10587</v>
      </c>
      <c r="AC70" s="288" t="s">
        <v>10587</v>
      </c>
      <c r="AD70" s="288" t="s">
        <v>10587</v>
      </c>
      <c r="AE70" s="288" t="s">
        <v>10587</v>
      </c>
      <c r="AF70" s="288" t="s">
        <v>10587</v>
      </c>
      <c r="AG70" s="288" t="s">
        <v>10587</v>
      </c>
      <c r="AH70" s="288" t="s">
        <v>10587</v>
      </c>
      <c r="AI70" s="288" t="s">
        <v>10587</v>
      </c>
      <c r="AJ70" s="288" t="s">
        <v>10587</v>
      </c>
      <c r="AK70" s="288" t="s">
        <v>10587</v>
      </c>
      <c r="AL70" s="288" t="s">
        <v>10587</v>
      </c>
      <c r="AM70" s="288" t="s">
        <v>10587</v>
      </c>
      <c r="AN70" s="288" t="s">
        <v>10587</v>
      </c>
      <c r="AO70" s="288" t="s">
        <v>10587</v>
      </c>
      <c r="AP70" s="288" t="s">
        <v>10587</v>
      </c>
      <c r="AQ70" s="288" t="s">
        <v>10587</v>
      </c>
      <c r="AR70" s="288" t="s">
        <v>10587</v>
      </c>
      <c r="AS70" s="288" t="s">
        <v>10587</v>
      </c>
      <c r="AT70" s="288" t="s">
        <v>10587</v>
      </c>
      <c r="AU70" s="288" t="s">
        <v>10587</v>
      </c>
      <c r="AV70" s="288" t="s">
        <v>10587</v>
      </c>
      <c r="AW70" s="288" t="s">
        <v>10587</v>
      </c>
      <c r="AX70" s="288" t="s">
        <v>10587</v>
      </c>
      <c r="AY70" s="288" t="s">
        <v>10587</v>
      </c>
      <c r="AZ70" s="288" t="s">
        <v>10587</v>
      </c>
      <c r="BA70" s="288" t="s">
        <v>10587</v>
      </c>
      <c r="BB70" s="288" t="s">
        <v>10587</v>
      </c>
      <c r="BC70" s="288" t="s">
        <v>10587</v>
      </c>
      <c r="BD70" s="288" t="s">
        <v>10587</v>
      </c>
      <c r="BE70" s="288" t="s">
        <v>10587</v>
      </c>
      <c r="BF70" s="288">
        <v>2</v>
      </c>
      <c r="BG70" s="288" t="s">
        <v>10587</v>
      </c>
      <c r="BH70" s="288" t="s">
        <v>10587</v>
      </c>
      <c r="BI70" s="288" t="s">
        <v>10587</v>
      </c>
      <c r="BJ70" s="288" t="s">
        <v>10587</v>
      </c>
      <c r="BK70" s="288" t="s">
        <v>10587</v>
      </c>
      <c r="BL70" s="288" t="s">
        <v>10587</v>
      </c>
      <c r="BM70" s="288" t="s">
        <v>10587</v>
      </c>
      <c r="BN70" s="288" t="s">
        <v>10587</v>
      </c>
      <c r="BO70" s="288" t="s">
        <v>10587</v>
      </c>
      <c r="BP70" s="288" t="s">
        <v>10587</v>
      </c>
      <c r="BQ70" s="288" t="s">
        <v>10587</v>
      </c>
      <c r="BR70" s="288" t="s">
        <v>10587</v>
      </c>
      <c r="BS70" s="288" t="s">
        <v>10587</v>
      </c>
      <c r="BT70" s="288" t="str">
        <f>_xlfn.IFNA(VLOOKUP(C70,'INFORM Severity - hidden'!$C$5:$G$300,5,FALSE),"-")</f>
        <v>-</v>
      </c>
    </row>
    <row r="71" spans="1:72" x14ac:dyDescent="0.35">
      <c r="C71" t="s">
        <v>10617</v>
      </c>
      <c r="D71" s="288" t="str">
        <f t="shared" si="1"/>
        <v>-</v>
      </c>
      <c r="E71" s="288" t="s">
        <v>10587</v>
      </c>
      <c r="F71" s="288">
        <v>1</v>
      </c>
      <c r="G71" s="288">
        <v>1</v>
      </c>
      <c r="H71" s="288">
        <v>1.7</v>
      </c>
      <c r="I71" s="288">
        <v>1.7</v>
      </c>
      <c r="J71" s="288">
        <v>1.7</v>
      </c>
      <c r="K71" s="288">
        <v>1.7</v>
      </c>
      <c r="L71" s="288">
        <v>1.7</v>
      </c>
      <c r="M71" s="288">
        <v>1.7</v>
      </c>
      <c r="N71" s="288">
        <v>1.7</v>
      </c>
      <c r="O71" s="288">
        <v>1.7</v>
      </c>
      <c r="P71" s="288">
        <v>1.7</v>
      </c>
      <c r="Q71" s="288">
        <v>1.7</v>
      </c>
      <c r="R71" s="288">
        <v>1.7</v>
      </c>
      <c r="S71" s="288">
        <v>1.7</v>
      </c>
      <c r="T71" s="288">
        <v>2.1</v>
      </c>
      <c r="U71" s="288">
        <v>2.1</v>
      </c>
      <c r="V71" s="288">
        <v>2.2000000000000002</v>
      </c>
      <c r="W71" s="288">
        <v>2.2000000000000002</v>
      </c>
      <c r="X71" s="288">
        <v>2.2000000000000002</v>
      </c>
      <c r="Y71" s="288">
        <v>2.2000000000000002</v>
      </c>
      <c r="Z71" s="288">
        <v>2.2000000000000002</v>
      </c>
      <c r="AA71" s="288">
        <v>2.4</v>
      </c>
      <c r="AB71" s="288">
        <v>2.4</v>
      </c>
      <c r="AC71" s="288">
        <v>3.1</v>
      </c>
      <c r="AD71" s="288">
        <v>3.1</v>
      </c>
      <c r="AE71" s="288">
        <v>2.9</v>
      </c>
      <c r="AF71" s="288">
        <v>2.4</v>
      </c>
      <c r="AG71" s="288">
        <v>2.4</v>
      </c>
      <c r="AH71" s="288">
        <v>2.2999999999999998</v>
      </c>
      <c r="AI71" s="288">
        <v>2.2999999999999998</v>
      </c>
      <c r="AJ71" s="288">
        <v>2.2999999999999998</v>
      </c>
      <c r="AK71" s="288">
        <v>2.2999999999999998</v>
      </c>
      <c r="AL71" s="288">
        <v>2.2999999999999998</v>
      </c>
      <c r="AM71" s="288">
        <v>2.2999999999999998</v>
      </c>
      <c r="AN71" s="288">
        <v>2.2999999999999998</v>
      </c>
      <c r="AO71" s="288">
        <v>2.2999999999999998</v>
      </c>
      <c r="AP71" s="288">
        <v>2.2999999999999998</v>
      </c>
      <c r="AQ71" s="288">
        <v>2.2999999999999998</v>
      </c>
      <c r="AR71" s="288">
        <v>2.2999999999999998</v>
      </c>
      <c r="AS71" s="288">
        <v>2.9</v>
      </c>
      <c r="AT71" s="288">
        <v>2.9</v>
      </c>
      <c r="AU71" s="288">
        <v>1.7</v>
      </c>
      <c r="AV71" s="288">
        <v>1.7</v>
      </c>
      <c r="AW71" s="288">
        <v>1.7</v>
      </c>
      <c r="AX71" s="288">
        <v>1.7</v>
      </c>
      <c r="AY71" s="288">
        <v>1.7</v>
      </c>
      <c r="AZ71" s="288">
        <v>1.8</v>
      </c>
      <c r="BA71" s="288">
        <v>1.8</v>
      </c>
      <c r="BB71" s="288">
        <v>1.8</v>
      </c>
      <c r="BC71" s="288">
        <v>1.7</v>
      </c>
      <c r="BD71" s="288">
        <v>1.7</v>
      </c>
      <c r="BE71" s="288">
        <v>1.7</v>
      </c>
      <c r="BF71" s="288">
        <v>1.7</v>
      </c>
      <c r="BG71" s="288" t="s">
        <v>10587</v>
      </c>
      <c r="BH71" s="288" t="s">
        <v>10587</v>
      </c>
      <c r="BI71" s="288" t="s">
        <v>10587</v>
      </c>
      <c r="BJ71" s="288" t="s">
        <v>10587</v>
      </c>
      <c r="BK71" s="288" t="s">
        <v>10587</v>
      </c>
      <c r="BL71" s="288" t="s">
        <v>10587</v>
      </c>
      <c r="BM71" s="288" t="s">
        <v>10587</v>
      </c>
      <c r="BN71" s="288" t="s">
        <v>10587</v>
      </c>
      <c r="BO71" s="288" t="s">
        <v>10587</v>
      </c>
      <c r="BP71" s="288" t="s">
        <v>10587</v>
      </c>
      <c r="BQ71" s="288" t="s">
        <v>10587</v>
      </c>
      <c r="BR71" s="288" t="s">
        <v>10587</v>
      </c>
      <c r="BS71" s="288" t="s">
        <v>10587</v>
      </c>
      <c r="BT71" s="288" t="str">
        <f>_xlfn.IFNA(VLOOKUP(C71,'INFORM Severity - hidden'!$C$5:$G$300,5,FALSE),"-")</f>
        <v>-</v>
      </c>
    </row>
    <row r="72" spans="1:72" x14ac:dyDescent="0.35">
      <c r="C72" t="s">
        <v>10618</v>
      </c>
      <c r="D72" s="288" t="str">
        <f t="shared" si="1"/>
        <v>-</v>
      </c>
      <c r="E72" s="288" t="s">
        <v>10587</v>
      </c>
      <c r="F72" s="288" t="s">
        <v>10587</v>
      </c>
      <c r="G72" s="288" t="s">
        <v>10587</v>
      </c>
      <c r="H72" s="288" t="s">
        <v>10587</v>
      </c>
      <c r="I72" s="288" t="s">
        <v>10587</v>
      </c>
      <c r="J72" s="288" t="s">
        <v>10587</v>
      </c>
      <c r="K72" s="288" t="s">
        <v>10587</v>
      </c>
      <c r="L72" s="288" t="s">
        <v>10587</v>
      </c>
      <c r="M72" s="288" t="s">
        <v>10587</v>
      </c>
      <c r="N72" s="288" t="s">
        <v>10587</v>
      </c>
      <c r="O72" s="288" t="s">
        <v>10587</v>
      </c>
      <c r="P72" s="288" t="s">
        <v>10587</v>
      </c>
      <c r="Q72" s="288" t="s">
        <v>10587</v>
      </c>
      <c r="R72" s="288" t="s">
        <v>10587</v>
      </c>
      <c r="S72" s="288" t="s">
        <v>10587</v>
      </c>
      <c r="T72" s="288" t="s">
        <v>10587</v>
      </c>
      <c r="U72" s="288" t="s">
        <v>10587</v>
      </c>
      <c r="V72" s="288" t="s">
        <v>10587</v>
      </c>
      <c r="W72" s="288" t="s">
        <v>10587</v>
      </c>
      <c r="X72" s="288" t="s">
        <v>10587</v>
      </c>
      <c r="Y72" s="288" t="s">
        <v>10587</v>
      </c>
      <c r="Z72" s="288" t="s">
        <v>10587</v>
      </c>
      <c r="AA72" s="288" t="s">
        <v>10587</v>
      </c>
      <c r="AB72" s="288" t="s">
        <v>10587</v>
      </c>
      <c r="AC72" s="288" t="s">
        <v>10587</v>
      </c>
      <c r="AD72" s="288" t="s">
        <v>10587</v>
      </c>
      <c r="AE72" s="288" t="s">
        <v>10587</v>
      </c>
      <c r="AF72" s="288" t="s">
        <v>10587</v>
      </c>
      <c r="AG72" s="288" t="s">
        <v>10587</v>
      </c>
      <c r="AH72" s="288" t="s">
        <v>10587</v>
      </c>
      <c r="AI72" s="288" t="s">
        <v>10587</v>
      </c>
      <c r="AJ72" s="288" t="s">
        <v>10587</v>
      </c>
      <c r="AK72" s="288" t="s">
        <v>10587</v>
      </c>
      <c r="AL72" s="288" t="s">
        <v>10587</v>
      </c>
      <c r="AM72" s="288" t="s">
        <v>10587</v>
      </c>
      <c r="AN72" s="288" t="s">
        <v>10587</v>
      </c>
      <c r="AO72" s="288" t="s">
        <v>10587</v>
      </c>
      <c r="AP72" s="288" t="s">
        <v>10587</v>
      </c>
      <c r="AQ72" s="288" t="s">
        <v>10587</v>
      </c>
      <c r="AR72" s="288" t="s">
        <v>10587</v>
      </c>
      <c r="AS72" s="288" t="s">
        <v>10587</v>
      </c>
      <c r="AT72" s="288" t="s">
        <v>10587</v>
      </c>
      <c r="AU72" s="288" t="s">
        <v>10587</v>
      </c>
      <c r="AV72" s="288" t="s">
        <v>10587</v>
      </c>
      <c r="AW72" s="288" t="s">
        <v>10587</v>
      </c>
      <c r="AX72" s="288" t="s">
        <v>10587</v>
      </c>
      <c r="AY72" s="288" t="s">
        <v>10587</v>
      </c>
      <c r="AZ72" s="288" t="s">
        <v>10587</v>
      </c>
      <c r="BA72" s="288" t="s">
        <v>10587</v>
      </c>
      <c r="BB72" s="288" t="s">
        <v>10587</v>
      </c>
      <c r="BC72" s="288" t="s">
        <v>10587</v>
      </c>
      <c r="BD72" s="288" t="s">
        <v>10587</v>
      </c>
      <c r="BE72" s="288" t="s">
        <v>10587</v>
      </c>
      <c r="BF72" s="288">
        <v>1.9</v>
      </c>
      <c r="BG72" s="288" t="s">
        <v>10587</v>
      </c>
      <c r="BH72" s="288" t="s">
        <v>10587</v>
      </c>
      <c r="BI72" s="288" t="s">
        <v>10587</v>
      </c>
      <c r="BJ72" s="288" t="s">
        <v>10587</v>
      </c>
      <c r="BK72" s="288" t="s">
        <v>10587</v>
      </c>
      <c r="BL72" s="288" t="s">
        <v>10587</v>
      </c>
      <c r="BM72" s="288" t="s">
        <v>10587</v>
      </c>
      <c r="BN72" s="288" t="s">
        <v>10587</v>
      </c>
      <c r="BO72" s="288" t="s">
        <v>10587</v>
      </c>
      <c r="BP72" s="288" t="s">
        <v>10587</v>
      </c>
      <c r="BQ72" s="288" t="s">
        <v>10587</v>
      </c>
      <c r="BR72" s="288" t="s">
        <v>10587</v>
      </c>
      <c r="BS72" s="288" t="s">
        <v>10587</v>
      </c>
      <c r="BT72" s="288" t="str">
        <f>_xlfn.IFNA(VLOOKUP(C72,'INFORM Severity - hidden'!$C$5:$G$300,5,FALSE),"-")</f>
        <v>-</v>
      </c>
    </row>
    <row r="73" spans="1:72" x14ac:dyDescent="0.35">
      <c r="A73" t="s">
        <v>1347</v>
      </c>
      <c r="B73" t="s">
        <v>1345</v>
      </c>
      <c r="C73" t="s">
        <v>1346</v>
      </c>
      <c r="D73" s="288" t="str">
        <f t="shared" si="1"/>
        <v>Increasing</v>
      </c>
      <c r="E73" s="288" t="s">
        <v>10587</v>
      </c>
      <c r="F73" s="288" t="s">
        <v>10587</v>
      </c>
      <c r="G73" s="288" t="s">
        <v>10587</v>
      </c>
      <c r="H73" s="288" t="s">
        <v>10587</v>
      </c>
      <c r="I73" s="288" t="s">
        <v>10587</v>
      </c>
      <c r="J73" s="288" t="s">
        <v>10587</v>
      </c>
      <c r="K73" s="288" t="s">
        <v>10587</v>
      </c>
      <c r="L73" s="288" t="s">
        <v>10587</v>
      </c>
      <c r="M73" s="288" t="s">
        <v>10587</v>
      </c>
      <c r="N73" s="288" t="s">
        <v>10587</v>
      </c>
      <c r="O73" s="288" t="s">
        <v>10587</v>
      </c>
      <c r="P73" s="288" t="s">
        <v>10587</v>
      </c>
      <c r="Q73" s="288" t="s">
        <v>10587</v>
      </c>
      <c r="R73" s="288" t="s">
        <v>10587</v>
      </c>
      <c r="S73" s="288" t="s">
        <v>10587</v>
      </c>
      <c r="T73" s="288" t="s">
        <v>10587</v>
      </c>
      <c r="U73" s="288" t="s">
        <v>10587</v>
      </c>
      <c r="V73" s="288" t="s">
        <v>10587</v>
      </c>
      <c r="W73" s="288" t="s">
        <v>10587</v>
      </c>
      <c r="X73" s="288" t="s">
        <v>10587</v>
      </c>
      <c r="Y73" s="288" t="s">
        <v>10587</v>
      </c>
      <c r="Z73" s="288" t="s">
        <v>10587</v>
      </c>
      <c r="AA73" s="288" t="s">
        <v>10587</v>
      </c>
      <c r="AB73" s="288" t="s">
        <v>10587</v>
      </c>
      <c r="AC73" s="288" t="s">
        <v>10587</v>
      </c>
      <c r="AD73" s="288" t="s">
        <v>10587</v>
      </c>
      <c r="AE73" s="288" t="s">
        <v>10587</v>
      </c>
      <c r="AF73" s="288" t="s">
        <v>10587</v>
      </c>
      <c r="AG73" s="288" t="s">
        <v>10587</v>
      </c>
      <c r="AH73" s="288" t="s">
        <v>10587</v>
      </c>
      <c r="AI73" s="288" t="s">
        <v>10587</v>
      </c>
      <c r="AJ73" s="288" t="s">
        <v>10587</v>
      </c>
      <c r="AK73" s="288" t="s">
        <v>10587</v>
      </c>
      <c r="AL73" s="288" t="s">
        <v>10587</v>
      </c>
      <c r="AM73" s="288" t="s">
        <v>10587</v>
      </c>
      <c r="AN73" s="288" t="s">
        <v>10587</v>
      </c>
      <c r="AO73" s="288" t="s">
        <v>10587</v>
      </c>
      <c r="AP73" s="288" t="s">
        <v>10587</v>
      </c>
      <c r="AQ73" s="288" t="s">
        <v>10587</v>
      </c>
      <c r="AR73" s="288" t="s">
        <v>10587</v>
      </c>
      <c r="AS73" s="288" t="s">
        <v>10587</v>
      </c>
      <c r="AT73" s="288" t="s">
        <v>10587</v>
      </c>
      <c r="AU73" s="288" t="s">
        <v>10587</v>
      </c>
      <c r="AV73" s="288" t="s">
        <v>10587</v>
      </c>
      <c r="AW73" s="288" t="s">
        <v>10587</v>
      </c>
      <c r="AX73" s="288" t="s">
        <v>10587</v>
      </c>
      <c r="AY73" s="288" t="s">
        <v>10587</v>
      </c>
      <c r="AZ73" s="288" t="s">
        <v>10587</v>
      </c>
      <c r="BA73" s="288" t="s">
        <v>10587</v>
      </c>
      <c r="BB73" s="288" t="s">
        <v>10587</v>
      </c>
      <c r="BC73" s="288" t="s">
        <v>10587</v>
      </c>
      <c r="BD73" s="288" t="s">
        <v>10587</v>
      </c>
      <c r="BE73" s="288" t="s">
        <v>10587</v>
      </c>
      <c r="BF73" s="288" t="s">
        <v>10587</v>
      </c>
      <c r="BG73" s="288">
        <v>1.9</v>
      </c>
      <c r="BH73" s="288">
        <v>2</v>
      </c>
      <c r="BI73" s="288">
        <v>2</v>
      </c>
      <c r="BJ73" s="288">
        <v>2</v>
      </c>
      <c r="BK73" s="288">
        <v>2.2000000000000002</v>
      </c>
      <c r="BL73" s="288">
        <v>2.2999999999999998</v>
      </c>
      <c r="BM73" s="288">
        <v>2.2999999999999998</v>
      </c>
      <c r="BN73" s="288">
        <v>2.2999999999999998</v>
      </c>
      <c r="BO73" s="288">
        <v>2.2999999999999998</v>
      </c>
      <c r="BP73" s="288">
        <v>2.2999999999999998</v>
      </c>
      <c r="BQ73" s="288">
        <v>2.1</v>
      </c>
      <c r="BR73" s="288">
        <v>2.1</v>
      </c>
      <c r="BS73" s="288">
        <v>2.4</v>
      </c>
      <c r="BT73" s="288">
        <f>_xlfn.IFNA(VLOOKUP(C73,'INFORM Severity - hidden'!$C$5:$G$300,5,FALSE),"-")</f>
        <v>2.4</v>
      </c>
    </row>
    <row r="74" spans="1:72" x14ac:dyDescent="0.35">
      <c r="A74" t="s">
        <v>179</v>
      </c>
      <c r="B74" t="s">
        <v>177</v>
      </c>
      <c r="C74" t="s">
        <v>178</v>
      </c>
      <c r="D74" s="288" t="str">
        <f t="shared" si="1"/>
        <v>Decreasing</v>
      </c>
      <c r="E74" s="288" t="s">
        <v>10587</v>
      </c>
      <c r="F74" s="288">
        <v>3.4</v>
      </c>
      <c r="G74" s="288">
        <v>3.4</v>
      </c>
      <c r="H74" s="288">
        <v>3.8</v>
      </c>
      <c r="I74" s="288">
        <v>3.8</v>
      </c>
      <c r="J74" s="288">
        <v>3.8</v>
      </c>
      <c r="K74" s="288">
        <v>3.8</v>
      </c>
      <c r="L74" s="288">
        <v>3.8</v>
      </c>
      <c r="M74" s="288">
        <v>3.8</v>
      </c>
      <c r="N74" s="288">
        <v>3.8</v>
      </c>
      <c r="O74" s="288">
        <v>3.8</v>
      </c>
      <c r="P74" s="288">
        <v>3.8</v>
      </c>
      <c r="Q74" s="288">
        <v>3.8</v>
      </c>
      <c r="R74" s="288">
        <v>3.8</v>
      </c>
      <c r="S74" s="288">
        <v>3.8</v>
      </c>
      <c r="T74" s="288">
        <v>3.8</v>
      </c>
      <c r="U74" s="288">
        <v>3.8</v>
      </c>
      <c r="V74" s="288">
        <v>3.8</v>
      </c>
      <c r="W74" s="288">
        <v>3.8</v>
      </c>
      <c r="X74" s="288">
        <v>3.8</v>
      </c>
      <c r="Y74" s="288">
        <v>3.8</v>
      </c>
      <c r="Z74" s="288">
        <v>3.8</v>
      </c>
      <c r="AA74" s="288">
        <v>3.7</v>
      </c>
      <c r="AB74" s="288">
        <v>3.7</v>
      </c>
      <c r="AC74" s="288">
        <v>3.7</v>
      </c>
      <c r="AD74" s="288">
        <v>3.7</v>
      </c>
      <c r="AE74" s="288">
        <v>3.7</v>
      </c>
      <c r="AF74" s="288">
        <v>3.7</v>
      </c>
      <c r="AG74" s="288">
        <v>3.7</v>
      </c>
      <c r="AH74" s="288">
        <v>3.7</v>
      </c>
      <c r="AI74" s="288">
        <v>3.7</v>
      </c>
      <c r="AJ74" s="288">
        <v>3.7</v>
      </c>
      <c r="AK74" s="288">
        <v>3.7</v>
      </c>
      <c r="AL74" s="288">
        <v>3.7</v>
      </c>
      <c r="AM74" s="288">
        <v>3.7</v>
      </c>
      <c r="AN74" s="288">
        <v>3.7</v>
      </c>
      <c r="AO74" s="288">
        <v>3.7</v>
      </c>
      <c r="AP74" s="288">
        <v>3.7</v>
      </c>
      <c r="AQ74" s="288">
        <v>3.7</v>
      </c>
      <c r="AR74" s="288">
        <v>3.7</v>
      </c>
      <c r="AS74" s="288">
        <v>3.7</v>
      </c>
      <c r="AT74" s="288">
        <v>3.7</v>
      </c>
      <c r="AU74" s="288">
        <v>3.7</v>
      </c>
      <c r="AV74" s="288">
        <v>3.7</v>
      </c>
      <c r="AW74" s="288">
        <v>3.5</v>
      </c>
      <c r="AX74" s="288">
        <v>3.5</v>
      </c>
      <c r="AY74" s="288">
        <v>3.5</v>
      </c>
      <c r="AZ74" s="288">
        <v>3.5</v>
      </c>
      <c r="BA74" s="288">
        <v>3.5</v>
      </c>
      <c r="BB74" s="288">
        <v>3.5</v>
      </c>
      <c r="BC74" s="288">
        <v>3.5</v>
      </c>
      <c r="BD74" s="288">
        <v>3.5</v>
      </c>
      <c r="BE74" s="288">
        <v>3.5</v>
      </c>
      <c r="BF74" s="288">
        <v>3.5</v>
      </c>
      <c r="BG74" s="288">
        <v>3.5</v>
      </c>
      <c r="BH74" s="288">
        <v>3.5</v>
      </c>
      <c r="BI74" s="288">
        <v>3.7</v>
      </c>
      <c r="BJ74" s="288">
        <v>3.5</v>
      </c>
      <c r="BK74" s="288">
        <v>3.5</v>
      </c>
      <c r="BL74" s="288">
        <v>3.6</v>
      </c>
      <c r="BM74" s="288">
        <v>3.6</v>
      </c>
      <c r="BN74" s="288">
        <v>3.6</v>
      </c>
      <c r="BO74" s="288">
        <v>3.6</v>
      </c>
      <c r="BP74" s="288">
        <v>3.3</v>
      </c>
      <c r="BQ74" s="288">
        <v>3.3</v>
      </c>
      <c r="BR74" s="288">
        <v>3.2</v>
      </c>
      <c r="BS74" s="288">
        <v>3.2</v>
      </c>
      <c r="BT74" s="288">
        <f>_xlfn.IFNA(VLOOKUP(C74,'INFORM Severity - hidden'!$C$5:$G$300,5,FALSE),"-")</f>
        <v>3.2</v>
      </c>
    </row>
    <row r="75" spans="1:72" x14ac:dyDescent="0.35">
      <c r="A75" t="s">
        <v>202</v>
      </c>
      <c r="B75" t="s">
        <v>200</v>
      </c>
      <c r="C75" t="s">
        <v>201</v>
      </c>
      <c r="D75" s="288" t="str">
        <f t="shared" si="1"/>
        <v>Stable</v>
      </c>
      <c r="E75" s="288" t="s">
        <v>10587</v>
      </c>
      <c r="F75" s="288">
        <v>1.2</v>
      </c>
      <c r="G75" s="288" t="s">
        <v>10587</v>
      </c>
      <c r="H75" s="288" t="s">
        <v>10587</v>
      </c>
      <c r="I75" s="288" t="s">
        <v>10587</v>
      </c>
      <c r="J75" s="288" t="s">
        <v>10587</v>
      </c>
      <c r="K75" s="288" t="s">
        <v>10587</v>
      </c>
      <c r="L75" s="288" t="s">
        <v>10587</v>
      </c>
      <c r="M75" s="288" t="s">
        <v>10587</v>
      </c>
      <c r="N75" s="288" t="s">
        <v>10587</v>
      </c>
      <c r="O75" s="288" t="s">
        <v>10587</v>
      </c>
      <c r="P75" s="288" t="s">
        <v>10587</v>
      </c>
      <c r="Q75" s="288" t="s">
        <v>10587</v>
      </c>
      <c r="R75" s="288" t="s">
        <v>10587</v>
      </c>
      <c r="S75" s="288" t="s">
        <v>10587</v>
      </c>
      <c r="T75" s="288" t="s">
        <v>10587</v>
      </c>
      <c r="U75" s="288" t="s">
        <v>10587</v>
      </c>
      <c r="V75" s="288" t="s">
        <v>10587</v>
      </c>
      <c r="W75" s="288" t="s">
        <v>10587</v>
      </c>
      <c r="X75" s="288" t="s">
        <v>10587</v>
      </c>
      <c r="Y75" s="288" t="s">
        <v>10587</v>
      </c>
      <c r="Z75" s="288" t="s">
        <v>10587</v>
      </c>
      <c r="AA75" s="288" t="s">
        <v>10587</v>
      </c>
      <c r="AB75" s="288" t="s">
        <v>10587</v>
      </c>
      <c r="AC75" s="288">
        <v>1.5</v>
      </c>
      <c r="AD75" s="288">
        <v>1.5</v>
      </c>
      <c r="AE75" s="288">
        <v>1.5</v>
      </c>
      <c r="AF75" s="288">
        <v>1.5</v>
      </c>
      <c r="AG75" s="288">
        <v>1.6</v>
      </c>
      <c r="AH75" s="288">
        <v>1.8</v>
      </c>
      <c r="AI75" s="288">
        <v>1.8</v>
      </c>
      <c r="AJ75" s="288">
        <v>1.8</v>
      </c>
      <c r="AK75" s="288">
        <v>1.8</v>
      </c>
      <c r="AL75" s="288">
        <v>1.8</v>
      </c>
      <c r="AM75" s="288">
        <v>1.8</v>
      </c>
      <c r="AN75" s="288">
        <v>1.8</v>
      </c>
      <c r="AO75" s="288">
        <v>1.8</v>
      </c>
      <c r="AP75" s="288">
        <v>1.8</v>
      </c>
      <c r="AQ75" s="288">
        <v>1.7</v>
      </c>
      <c r="AR75" s="288">
        <v>1.7</v>
      </c>
      <c r="AS75" s="288">
        <v>1.6</v>
      </c>
      <c r="AT75" s="288">
        <v>1.6</v>
      </c>
      <c r="AU75" s="288">
        <v>1.8</v>
      </c>
      <c r="AV75" s="288">
        <v>1.8</v>
      </c>
      <c r="AW75" s="288">
        <v>1.8</v>
      </c>
      <c r="AX75" s="288">
        <v>1.8</v>
      </c>
      <c r="AY75" s="288">
        <v>1.8</v>
      </c>
      <c r="AZ75" s="288">
        <v>1.8</v>
      </c>
      <c r="BA75" s="288">
        <v>1.8</v>
      </c>
      <c r="BB75" s="288">
        <v>1.8</v>
      </c>
      <c r="BC75" s="288">
        <v>1.8</v>
      </c>
      <c r="BD75" s="288">
        <v>1.8</v>
      </c>
      <c r="BE75" s="288">
        <v>1.8</v>
      </c>
      <c r="BF75" s="288">
        <v>1.8</v>
      </c>
      <c r="BG75" s="288">
        <v>1.8</v>
      </c>
      <c r="BH75" s="288">
        <v>1.8</v>
      </c>
      <c r="BI75" s="288">
        <v>1.8</v>
      </c>
      <c r="BJ75" s="288">
        <v>1.9</v>
      </c>
      <c r="BK75" s="288">
        <v>1.8</v>
      </c>
      <c r="BL75" s="288">
        <v>1.8</v>
      </c>
      <c r="BM75" s="288">
        <v>1.8</v>
      </c>
      <c r="BN75" s="288">
        <v>1.8</v>
      </c>
      <c r="BO75" s="288">
        <v>1.8</v>
      </c>
      <c r="BP75" s="288">
        <v>1.9</v>
      </c>
      <c r="BQ75" s="288">
        <v>1.9</v>
      </c>
      <c r="BR75" s="288">
        <v>1.9</v>
      </c>
      <c r="BS75" s="288">
        <v>1.9</v>
      </c>
      <c r="BT75" s="288">
        <f>_xlfn.IFNA(VLOOKUP(C75,'INFORM Severity - hidden'!$C$5:$G$300,5,FALSE),"-")</f>
        <v>1.9</v>
      </c>
    </row>
    <row r="76" spans="1:72" x14ac:dyDescent="0.35">
      <c r="A76" t="s">
        <v>3109</v>
      </c>
      <c r="B76" t="s">
        <v>3107</v>
      </c>
      <c r="C76" t="s">
        <v>3108</v>
      </c>
      <c r="D76" s="288" t="str">
        <f t="shared" si="1"/>
        <v>Stable</v>
      </c>
      <c r="E76" s="288" t="s">
        <v>10587</v>
      </c>
      <c r="F76" s="288" t="s">
        <v>10587</v>
      </c>
      <c r="G76" s="288" t="s">
        <v>10587</v>
      </c>
      <c r="H76" s="288" t="s">
        <v>10587</v>
      </c>
      <c r="I76" s="288" t="s">
        <v>10587</v>
      </c>
      <c r="J76" s="288" t="s">
        <v>10587</v>
      </c>
      <c r="K76" s="288" t="s">
        <v>10587</v>
      </c>
      <c r="L76" s="288" t="s">
        <v>10587</v>
      </c>
      <c r="M76" s="288" t="s">
        <v>10587</v>
      </c>
      <c r="N76" s="288" t="s">
        <v>10587</v>
      </c>
      <c r="O76" s="288" t="s">
        <v>10587</v>
      </c>
      <c r="P76" s="288" t="s">
        <v>10587</v>
      </c>
      <c r="Q76" s="288" t="s">
        <v>10587</v>
      </c>
      <c r="R76" s="288" t="s">
        <v>10587</v>
      </c>
      <c r="S76" s="288" t="s">
        <v>10587</v>
      </c>
      <c r="T76" s="288" t="s">
        <v>10587</v>
      </c>
      <c r="U76" s="288" t="s">
        <v>10587</v>
      </c>
      <c r="V76" s="288" t="s">
        <v>10587</v>
      </c>
      <c r="W76" s="288" t="s">
        <v>10587</v>
      </c>
      <c r="X76" s="288" t="s">
        <v>10587</v>
      </c>
      <c r="Y76" s="288" t="s">
        <v>10587</v>
      </c>
      <c r="Z76" s="288" t="s">
        <v>10587</v>
      </c>
      <c r="AA76" s="288" t="s">
        <v>10587</v>
      </c>
      <c r="AB76" s="288" t="s">
        <v>10587</v>
      </c>
      <c r="AC76" s="288" t="s">
        <v>10587</v>
      </c>
      <c r="AD76" s="288" t="s">
        <v>10587</v>
      </c>
      <c r="AE76" s="288" t="s">
        <v>10587</v>
      </c>
      <c r="AF76" s="288" t="s">
        <v>10587</v>
      </c>
      <c r="AG76" s="288" t="s">
        <v>10587</v>
      </c>
      <c r="AH76" s="288" t="s">
        <v>10587</v>
      </c>
      <c r="AI76" s="288" t="s">
        <v>10587</v>
      </c>
      <c r="AJ76" s="288" t="s">
        <v>10587</v>
      </c>
      <c r="AK76" s="288" t="s">
        <v>10587</v>
      </c>
      <c r="AL76" s="288" t="s">
        <v>10587</v>
      </c>
      <c r="AM76" s="288" t="s">
        <v>10587</v>
      </c>
      <c r="AN76" s="288" t="s">
        <v>10587</v>
      </c>
      <c r="AO76" s="288" t="s">
        <v>10587</v>
      </c>
      <c r="AP76" s="288" t="s">
        <v>10587</v>
      </c>
      <c r="AQ76" s="288" t="s">
        <v>10587</v>
      </c>
      <c r="AR76" s="288" t="s">
        <v>10587</v>
      </c>
      <c r="AS76" s="288" t="s">
        <v>10587</v>
      </c>
      <c r="AT76" s="288" t="s">
        <v>10587</v>
      </c>
      <c r="AU76" s="288" t="s">
        <v>10587</v>
      </c>
      <c r="AV76" s="288" t="s">
        <v>10587</v>
      </c>
      <c r="AW76" s="288" t="s">
        <v>10587</v>
      </c>
      <c r="AX76" s="288" t="s">
        <v>10587</v>
      </c>
      <c r="AY76" s="288" t="s">
        <v>10587</v>
      </c>
      <c r="AZ76" s="288" t="s">
        <v>10587</v>
      </c>
      <c r="BA76" s="288" t="s">
        <v>10587</v>
      </c>
      <c r="BB76" s="288" t="s">
        <v>10587</v>
      </c>
      <c r="BC76" s="288" t="s">
        <v>10587</v>
      </c>
      <c r="BD76" s="288" t="s">
        <v>10587</v>
      </c>
      <c r="BE76" s="288" t="s">
        <v>10587</v>
      </c>
      <c r="BF76" s="288" t="s">
        <v>10587</v>
      </c>
      <c r="BG76" s="288" t="s">
        <v>10587</v>
      </c>
      <c r="BH76" s="288" t="s">
        <v>10587</v>
      </c>
      <c r="BI76" s="288" t="s">
        <v>10587</v>
      </c>
      <c r="BJ76" s="288" t="s">
        <v>10587</v>
      </c>
      <c r="BK76" s="288">
        <v>1.3</v>
      </c>
      <c r="BL76" s="288">
        <v>1.3</v>
      </c>
      <c r="BM76" s="288">
        <v>1.3</v>
      </c>
      <c r="BN76" s="288">
        <v>1.2</v>
      </c>
      <c r="BO76" s="288">
        <v>1.2</v>
      </c>
      <c r="BP76" s="288">
        <v>1.2</v>
      </c>
      <c r="BQ76" s="288">
        <v>1.2</v>
      </c>
      <c r="BR76" s="288">
        <v>1.2</v>
      </c>
      <c r="BS76" s="288">
        <v>1.2</v>
      </c>
      <c r="BT76" s="288">
        <f>_xlfn.IFNA(VLOOKUP(C76,'INFORM Severity - hidden'!$C$5:$G$300,5,FALSE),"-")</f>
        <v>1.2</v>
      </c>
    </row>
    <row r="77" spans="1:72" x14ac:dyDescent="0.35">
      <c r="A77" t="s">
        <v>749</v>
      </c>
      <c r="B77" t="s">
        <v>868</v>
      </c>
      <c r="C77" t="s">
        <v>869</v>
      </c>
      <c r="D77" s="288" t="str">
        <f t="shared" si="1"/>
        <v>Stable</v>
      </c>
      <c r="E77" s="288" t="s">
        <v>10587</v>
      </c>
      <c r="F77" s="288" t="s">
        <v>10587</v>
      </c>
      <c r="G77" s="288">
        <v>3.8</v>
      </c>
      <c r="H77" s="288">
        <v>3.8</v>
      </c>
      <c r="I77" s="288">
        <v>3.8</v>
      </c>
      <c r="J77" s="288">
        <v>3.8</v>
      </c>
      <c r="K77" s="288">
        <v>3.8</v>
      </c>
      <c r="L77" s="288">
        <v>3.8</v>
      </c>
      <c r="M77" s="288">
        <v>3.8</v>
      </c>
      <c r="N77" s="288">
        <v>3.8</v>
      </c>
      <c r="O77" s="288">
        <v>3.8</v>
      </c>
      <c r="P77" s="288">
        <v>3.8</v>
      </c>
      <c r="Q77" s="288">
        <v>3.8</v>
      </c>
      <c r="R77" s="288">
        <v>3.8</v>
      </c>
      <c r="S77" s="288">
        <v>3.8</v>
      </c>
      <c r="T77" s="288">
        <v>4</v>
      </c>
      <c r="U77" s="288">
        <v>4</v>
      </c>
      <c r="V77" s="288">
        <v>4</v>
      </c>
      <c r="W77" s="288">
        <v>4</v>
      </c>
      <c r="X77" s="288">
        <v>4</v>
      </c>
      <c r="Y77" s="288">
        <v>4</v>
      </c>
      <c r="Z77" s="288">
        <v>4</v>
      </c>
      <c r="AA77" s="288">
        <v>4.0999999999999996</v>
      </c>
      <c r="AB77" s="288">
        <v>4.0999999999999996</v>
      </c>
      <c r="AC77" s="288">
        <v>4.0999999999999996</v>
      </c>
      <c r="AD77" s="288">
        <v>4.0999999999999996</v>
      </c>
      <c r="AE77" s="288">
        <v>4.5</v>
      </c>
      <c r="AF77" s="288">
        <v>4.5999999999999996</v>
      </c>
      <c r="AG77" s="288">
        <v>4.5999999999999996</v>
      </c>
      <c r="AH77" s="288">
        <v>4.7</v>
      </c>
      <c r="AI77" s="288">
        <v>4.7</v>
      </c>
      <c r="AJ77" s="288">
        <v>4.7</v>
      </c>
      <c r="AK77" s="288">
        <v>4.7</v>
      </c>
      <c r="AL77" s="288">
        <v>4.7</v>
      </c>
      <c r="AM77" s="288">
        <v>4.7</v>
      </c>
      <c r="AN77" s="288">
        <v>4.7</v>
      </c>
      <c r="AO77" s="288">
        <v>4.7</v>
      </c>
      <c r="AP77" s="288">
        <v>4.7</v>
      </c>
      <c r="AQ77" s="288">
        <v>4.7</v>
      </c>
      <c r="AR77" s="288">
        <v>4.7</v>
      </c>
      <c r="AS77" s="288">
        <v>4.5999999999999996</v>
      </c>
      <c r="AT77" s="288">
        <v>4.5999999999999996</v>
      </c>
      <c r="AU77" s="288">
        <v>4.5999999999999996</v>
      </c>
      <c r="AV77" s="288">
        <v>4.5999999999999996</v>
      </c>
      <c r="AW77" s="288">
        <v>4</v>
      </c>
      <c r="AX77" s="288">
        <v>4</v>
      </c>
      <c r="AY77" s="288">
        <v>4.0999999999999996</v>
      </c>
      <c r="AZ77" s="288">
        <v>4.0999999999999996</v>
      </c>
      <c r="BA77" s="288">
        <v>4.3</v>
      </c>
      <c r="BB77" s="288">
        <v>4.4000000000000004</v>
      </c>
      <c r="BC77" s="288">
        <v>4.3</v>
      </c>
      <c r="BD77" s="288">
        <v>4.3</v>
      </c>
      <c r="BE77" s="288">
        <v>4.3</v>
      </c>
      <c r="BF77" s="288">
        <v>4</v>
      </c>
      <c r="BG77" s="288">
        <v>4</v>
      </c>
      <c r="BH77" s="288">
        <v>4</v>
      </c>
      <c r="BI77" s="288">
        <v>4</v>
      </c>
      <c r="BJ77" s="288">
        <v>4</v>
      </c>
      <c r="BK77" s="288">
        <v>4.0999999999999996</v>
      </c>
      <c r="BL77" s="288">
        <v>4.0999999999999996</v>
      </c>
      <c r="BM77" s="288">
        <v>4.0999999999999996</v>
      </c>
      <c r="BN77" s="288">
        <v>4.0999999999999996</v>
      </c>
      <c r="BO77" s="288">
        <v>4.0999999999999996</v>
      </c>
      <c r="BP77" s="288">
        <v>4.4000000000000004</v>
      </c>
      <c r="BQ77" s="288">
        <v>4.4000000000000004</v>
      </c>
      <c r="BR77" s="288">
        <v>4.3</v>
      </c>
      <c r="BS77" s="288">
        <v>4.3</v>
      </c>
      <c r="BT77" s="288">
        <f>_xlfn.IFNA(VLOOKUP(C77,'INFORM Severity - hidden'!$C$5:$G$300,5,FALSE),"-")</f>
        <v>4.3</v>
      </c>
    </row>
    <row r="78" spans="1:72" x14ac:dyDescent="0.35">
      <c r="C78" t="s">
        <v>10619</v>
      </c>
      <c r="D78" s="288" t="str">
        <f t="shared" si="1"/>
        <v>-</v>
      </c>
      <c r="E78" s="288" t="s">
        <v>10587</v>
      </c>
      <c r="F78" s="288" t="s">
        <v>10587</v>
      </c>
      <c r="G78" s="288" t="s">
        <v>10587</v>
      </c>
      <c r="H78" s="288" t="s">
        <v>10587</v>
      </c>
      <c r="I78" s="288" t="s">
        <v>10587</v>
      </c>
      <c r="J78" s="288" t="s">
        <v>10587</v>
      </c>
      <c r="K78" s="288" t="s">
        <v>10587</v>
      </c>
      <c r="L78" s="288" t="s">
        <v>10587</v>
      </c>
      <c r="M78" s="288" t="s">
        <v>10587</v>
      </c>
      <c r="N78" s="288" t="s">
        <v>10587</v>
      </c>
      <c r="O78" s="288" t="s">
        <v>10587</v>
      </c>
      <c r="P78" s="288" t="s">
        <v>10587</v>
      </c>
      <c r="Q78" s="288" t="s">
        <v>10587</v>
      </c>
      <c r="R78" s="288" t="s">
        <v>10587</v>
      </c>
      <c r="S78" s="288" t="s">
        <v>10587</v>
      </c>
      <c r="T78" s="288" t="s">
        <v>10587</v>
      </c>
      <c r="U78" s="288" t="s">
        <v>10587</v>
      </c>
      <c r="V78" s="288">
        <v>2.4</v>
      </c>
      <c r="W78" s="288">
        <v>2.4</v>
      </c>
      <c r="X78" s="288">
        <v>2.4</v>
      </c>
      <c r="Y78" s="288">
        <v>2.4</v>
      </c>
      <c r="Z78" s="288">
        <v>2.4</v>
      </c>
      <c r="AA78" s="288">
        <v>2.6</v>
      </c>
      <c r="AB78" s="288">
        <v>2.6</v>
      </c>
      <c r="AC78" s="288">
        <v>2.6</v>
      </c>
      <c r="AD78" s="288">
        <v>2.6</v>
      </c>
      <c r="AE78" s="288">
        <v>2.6</v>
      </c>
      <c r="AF78" s="288">
        <v>2.7</v>
      </c>
      <c r="AG78" s="288">
        <v>2.7</v>
      </c>
      <c r="AH78" s="288">
        <v>2.4</v>
      </c>
      <c r="AI78" s="288">
        <v>2.4</v>
      </c>
      <c r="AJ78" s="288">
        <v>2.4</v>
      </c>
      <c r="AK78" s="288">
        <v>2.7</v>
      </c>
      <c r="AL78" s="288">
        <v>2.6</v>
      </c>
      <c r="AM78" s="288">
        <v>2.6</v>
      </c>
      <c r="AN78" s="288">
        <v>2.5</v>
      </c>
      <c r="AO78" s="288" t="s">
        <v>10587</v>
      </c>
      <c r="AP78" s="288" t="s">
        <v>10587</v>
      </c>
      <c r="AQ78" s="288" t="s">
        <v>10587</v>
      </c>
      <c r="AR78" s="288" t="s">
        <v>10587</v>
      </c>
      <c r="AS78" s="288" t="s">
        <v>10587</v>
      </c>
      <c r="AT78" s="288" t="s">
        <v>10587</v>
      </c>
      <c r="AU78" s="288" t="s">
        <v>10587</v>
      </c>
      <c r="AV78" s="288" t="s">
        <v>10587</v>
      </c>
      <c r="AW78" s="288" t="s">
        <v>10587</v>
      </c>
      <c r="AX78" s="288" t="s">
        <v>10587</v>
      </c>
      <c r="AY78" s="288" t="s">
        <v>10587</v>
      </c>
      <c r="AZ78" s="288" t="s">
        <v>10587</v>
      </c>
      <c r="BA78" s="288" t="s">
        <v>10587</v>
      </c>
      <c r="BB78" s="288" t="s">
        <v>10587</v>
      </c>
      <c r="BC78" s="288" t="s">
        <v>10587</v>
      </c>
      <c r="BD78" s="288" t="s">
        <v>10587</v>
      </c>
      <c r="BE78" s="288" t="s">
        <v>10587</v>
      </c>
      <c r="BF78" s="288" t="s">
        <v>10587</v>
      </c>
      <c r="BG78" s="288" t="s">
        <v>10587</v>
      </c>
      <c r="BH78" s="288" t="s">
        <v>10587</v>
      </c>
      <c r="BI78" s="288" t="s">
        <v>10587</v>
      </c>
      <c r="BJ78" s="288" t="s">
        <v>10587</v>
      </c>
      <c r="BK78" s="288" t="s">
        <v>10587</v>
      </c>
      <c r="BL78" s="288" t="s">
        <v>10587</v>
      </c>
      <c r="BM78" s="288" t="s">
        <v>10587</v>
      </c>
      <c r="BN78" s="288" t="s">
        <v>10587</v>
      </c>
      <c r="BO78" s="288" t="s">
        <v>10587</v>
      </c>
      <c r="BP78" s="288" t="s">
        <v>10587</v>
      </c>
      <c r="BQ78" s="288" t="s">
        <v>10587</v>
      </c>
      <c r="BR78" s="288" t="s">
        <v>10587</v>
      </c>
      <c r="BS78" s="288" t="s">
        <v>10587</v>
      </c>
      <c r="BT78" s="288" t="str">
        <f>_xlfn.IFNA(VLOOKUP(C78,'INFORM Severity - hidden'!$C$5:$G$300,5,FALSE),"-")</f>
        <v>-</v>
      </c>
    </row>
    <row r="79" spans="1:72" x14ac:dyDescent="0.35">
      <c r="A79" t="s">
        <v>749</v>
      </c>
      <c r="B79" t="s">
        <v>747</v>
      </c>
      <c r="C79" t="s">
        <v>748</v>
      </c>
      <c r="D79" s="288" t="str">
        <f t="shared" si="1"/>
        <v>Stable</v>
      </c>
      <c r="E79" s="288" t="s">
        <v>10587</v>
      </c>
      <c r="F79" s="288" t="s">
        <v>10587</v>
      </c>
      <c r="G79" s="288" t="s">
        <v>10587</v>
      </c>
      <c r="H79" s="288" t="s">
        <v>10587</v>
      </c>
      <c r="I79" s="288" t="s">
        <v>10587</v>
      </c>
      <c r="J79" s="288" t="s">
        <v>10587</v>
      </c>
      <c r="K79" s="288" t="s">
        <v>10587</v>
      </c>
      <c r="L79" s="288" t="s">
        <v>10587</v>
      </c>
      <c r="M79" s="288" t="s">
        <v>10587</v>
      </c>
      <c r="N79" s="288" t="s">
        <v>10587</v>
      </c>
      <c r="O79" s="288" t="s">
        <v>10587</v>
      </c>
      <c r="P79" s="288" t="s">
        <v>10587</v>
      </c>
      <c r="Q79" s="288" t="s">
        <v>10587</v>
      </c>
      <c r="R79" s="288" t="s">
        <v>10587</v>
      </c>
      <c r="S79" s="288" t="s">
        <v>10587</v>
      </c>
      <c r="T79" s="288" t="s">
        <v>10587</v>
      </c>
      <c r="U79" s="288" t="s">
        <v>10587</v>
      </c>
      <c r="V79" s="288" t="s">
        <v>10587</v>
      </c>
      <c r="W79" s="288">
        <v>2.8</v>
      </c>
      <c r="X79" s="288">
        <v>2.8</v>
      </c>
      <c r="Y79" s="288">
        <v>2.8</v>
      </c>
      <c r="Z79" s="288">
        <v>2.8</v>
      </c>
      <c r="AA79" s="288">
        <v>2.9</v>
      </c>
      <c r="AB79" s="288">
        <v>2.9</v>
      </c>
      <c r="AC79" s="288">
        <v>2.9</v>
      </c>
      <c r="AD79" s="288">
        <v>2.9</v>
      </c>
      <c r="AE79" s="288">
        <v>3</v>
      </c>
      <c r="AF79" s="288">
        <v>3</v>
      </c>
      <c r="AG79" s="288">
        <v>3</v>
      </c>
      <c r="AH79" s="288">
        <v>3.1</v>
      </c>
      <c r="AI79" s="288">
        <v>3.1</v>
      </c>
      <c r="AJ79" s="288">
        <v>3.1</v>
      </c>
      <c r="AK79" s="288">
        <v>3.1</v>
      </c>
      <c r="AL79" s="288">
        <v>3.1</v>
      </c>
      <c r="AM79" s="288">
        <v>3.1</v>
      </c>
      <c r="AN79" s="288">
        <v>3.1</v>
      </c>
      <c r="AO79" s="288">
        <v>3.1</v>
      </c>
      <c r="AP79" s="288">
        <v>3.1</v>
      </c>
      <c r="AQ79" s="288">
        <v>3.1</v>
      </c>
      <c r="AR79" s="288">
        <v>3.1</v>
      </c>
      <c r="AS79" s="288">
        <v>3</v>
      </c>
      <c r="AT79" s="288">
        <v>2.6</v>
      </c>
      <c r="AU79" s="288">
        <v>3</v>
      </c>
      <c r="AV79" s="288">
        <v>3</v>
      </c>
      <c r="AW79" s="288">
        <v>3</v>
      </c>
      <c r="AX79" s="288">
        <v>3</v>
      </c>
      <c r="AY79" s="288">
        <v>3.2</v>
      </c>
      <c r="AZ79" s="288">
        <v>3.3</v>
      </c>
      <c r="BA79" s="288">
        <v>3.3</v>
      </c>
      <c r="BB79" s="288">
        <v>3.3</v>
      </c>
      <c r="BC79" s="288">
        <v>3.3</v>
      </c>
      <c r="BD79" s="288">
        <v>3.2</v>
      </c>
      <c r="BE79" s="288">
        <v>3.2</v>
      </c>
      <c r="BF79" s="288">
        <v>3.2</v>
      </c>
      <c r="BG79" s="288">
        <v>3.2</v>
      </c>
      <c r="BH79" s="288">
        <v>3.2</v>
      </c>
      <c r="BI79" s="288">
        <v>3.2</v>
      </c>
      <c r="BJ79" s="288">
        <v>3.2</v>
      </c>
      <c r="BK79" s="288">
        <v>3.3</v>
      </c>
      <c r="BL79" s="288">
        <v>3.3</v>
      </c>
      <c r="BM79" s="288">
        <v>3.3</v>
      </c>
      <c r="BN79" s="288">
        <v>3.3</v>
      </c>
      <c r="BO79" s="288">
        <v>3.3</v>
      </c>
      <c r="BP79" s="288">
        <v>3</v>
      </c>
      <c r="BQ79" s="288">
        <v>3.1</v>
      </c>
      <c r="BR79" s="288">
        <v>3.1</v>
      </c>
      <c r="BS79" s="288">
        <v>3.1</v>
      </c>
      <c r="BT79" s="288">
        <f>_xlfn.IFNA(VLOOKUP(C79,'INFORM Severity - hidden'!$C$5:$G$300,5,FALSE),"-")</f>
        <v>3.1</v>
      </c>
    </row>
    <row r="80" spans="1:72" x14ac:dyDescent="0.35">
      <c r="A80" t="s">
        <v>749</v>
      </c>
      <c r="B80" t="s">
        <v>753</v>
      </c>
      <c r="C80" t="s">
        <v>754</v>
      </c>
      <c r="D80" s="288" t="str">
        <f t="shared" si="1"/>
        <v>Increasing</v>
      </c>
      <c r="E80" s="288" t="s">
        <v>10587</v>
      </c>
      <c r="F80" s="288" t="s">
        <v>10587</v>
      </c>
      <c r="G80" s="288" t="s">
        <v>10587</v>
      </c>
      <c r="H80" s="288" t="s">
        <v>10587</v>
      </c>
      <c r="I80" s="288" t="s">
        <v>10587</v>
      </c>
      <c r="J80" s="288" t="s">
        <v>10587</v>
      </c>
      <c r="K80" s="288" t="s">
        <v>10587</v>
      </c>
      <c r="L80" s="288" t="s">
        <v>10587</v>
      </c>
      <c r="M80" s="288" t="s">
        <v>10587</v>
      </c>
      <c r="N80" s="288" t="s">
        <v>10587</v>
      </c>
      <c r="O80" s="288" t="s">
        <v>10587</v>
      </c>
      <c r="P80" s="288" t="s">
        <v>10587</v>
      </c>
      <c r="Q80" s="288" t="s">
        <v>10587</v>
      </c>
      <c r="R80" s="288" t="s">
        <v>10587</v>
      </c>
      <c r="S80" s="288" t="s">
        <v>10587</v>
      </c>
      <c r="T80" s="288" t="s">
        <v>10587</v>
      </c>
      <c r="U80" s="288" t="s">
        <v>10587</v>
      </c>
      <c r="V80" s="288" t="s">
        <v>10587</v>
      </c>
      <c r="W80" s="288" t="s">
        <v>10587</v>
      </c>
      <c r="X80" s="288" t="s">
        <v>10587</v>
      </c>
      <c r="Y80" s="288" t="s">
        <v>10587</v>
      </c>
      <c r="Z80" s="288" t="s">
        <v>10587</v>
      </c>
      <c r="AA80" s="288" t="s">
        <v>10587</v>
      </c>
      <c r="AB80" s="288">
        <v>4.2</v>
      </c>
      <c r="AC80" s="288">
        <v>3.7</v>
      </c>
      <c r="AD80" s="288">
        <v>3.7</v>
      </c>
      <c r="AE80" s="288">
        <v>3.7</v>
      </c>
      <c r="AF80" s="288">
        <v>3.7</v>
      </c>
      <c r="AG80" s="288">
        <v>3.7</v>
      </c>
      <c r="AH80" s="288">
        <v>4.4000000000000004</v>
      </c>
      <c r="AI80" s="288">
        <v>4.4000000000000004</v>
      </c>
      <c r="AJ80" s="288">
        <v>4.4000000000000004</v>
      </c>
      <c r="AK80" s="288">
        <v>4.4000000000000004</v>
      </c>
      <c r="AL80" s="288">
        <v>4.4000000000000004</v>
      </c>
      <c r="AM80" s="288">
        <v>4.3</v>
      </c>
      <c r="AN80" s="288">
        <v>4.4000000000000004</v>
      </c>
      <c r="AO80" s="288">
        <v>4.4000000000000004</v>
      </c>
      <c r="AP80" s="288">
        <v>4.4000000000000004</v>
      </c>
      <c r="AQ80" s="288">
        <v>4.4000000000000004</v>
      </c>
      <c r="AR80" s="288">
        <v>4.4000000000000004</v>
      </c>
      <c r="AS80" s="288">
        <v>4.3</v>
      </c>
      <c r="AT80" s="288">
        <v>4.2</v>
      </c>
      <c r="AU80" s="288">
        <v>4.2</v>
      </c>
      <c r="AV80" s="288">
        <v>4.2</v>
      </c>
      <c r="AW80" s="288">
        <v>4.2</v>
      </c>
      <c r="AX80" s="288">
        <v>4.2</v>
      </c>
      <c r="AY80" s="288">
        <v>4.3</v>
      </c>
      <c r="AZ80" s="288">
        <v>4.3</v>
      </c>
      <c r="BA80" s="288">
        <v>4.3</v>
      </c>
      <c r="BB80" s="288">
        <v>4.3</v>
      </c>
      <c r="BC80" s="288">
        <v>4.3</v>
      </c>
      <c r="BD80" s="288">
        <v>4.2</v>
      </c>
      <c r="BE80" s="288">
        <v>4.0999999999999996</v>
      </c>
      <c r="BF80" s="288">
        <v>3.9</v>
      </c>
      <c r="BG80" s="288">
        <v>3.9</v>
      </c>
      <c r="BH80" s="288">
        <v>3.9</v>
      </c>
      <c r="BI80" s="288">
        <v>3.9</v>
      </c>
      <c r="BJ80" s="288">
        <v>3.9</v>
      </c>
      <c r="BK80" s="288">
        <v>3.9</v>
      </c>
      <c r="BL80" s="288">
        <v>3.9</v>
      </c>
      <c r="BM80" s="288">
        <v>3.9</v>
      </c>
      <c r="BN80" s="288">
        <v>3.9</v>
      </c>
      <c r="BO80" s="288">
        <v>3.9</v>
      </c>
      <c r="BP80" s="288">
        <v>4.2</v>
      </c>
      <c r="BQ80" s="288">
        <v>4.2</v>
      </c>
      <c r="BR80" s="288">
        <v>4.2</v>
      </c>
      <c r="BS80" s="288">
        <v>4.3</v>
      </c>
      <c r="BT80" s="288">
        <f>_xlfn.IFNA(VLOOKUP(C80,'INFORM Severity - hidden'!$C$5:$G$300,5,FALSE),"-")</f>
        <v>4.3</v>
      </c>
    </row>
    <row r="81" spans="1:72" x14ac:dyDescent="0.35">
      <c r="A81" t="s">
        <v>749</v>
      </c>
      <c r="B81" t="s">
        <v>806</v>
      </c>
      <c r="C81" t="s">
        <v>807</v>
      </c>
      <c r="D81" s="288" t="str">
        <f t="shared" si="1"/>
        <v>Increasing</v>
      </c>
      <c r="E81" s="288" t="s">
        <v>10587</v>
      </c>
      <c r="F81" s="288" t="s">
        <v>10587</v>
      </c>
      <c r="G81" s="288" t="s">
        <v>10587</v>
      </c>
      <c r="H81" s="288" t="s">
        <v>10587</v>
      </c>
      <c r="I81" s="288" t="s">
        <v>10587</v>
      </c>
      <c r="J81" s="288" t="s">
        <v>10587</v>
      </c>
      <c r="K81" s="288" t="s">
        <v>10587</v>
      </c>
      <c r="L81" s="288" t="s">
        <v>10587</v>
      </c>
      <c r="M81" s="288" t="s">
        <v>10587</v>
      </c>
      <c r="N81" s="288" t="s">
        <v>10587</v>
      </c>
      <c r="O81" s="288" t="s">
        <v>10587</v>
      </c>
      <c r="P81" s="288" t="s">
        <v>10587</v>
      </c>
      <c r="Q81" s="288" t="s">
        <v>10587</v>
      </c>
      <c r="R81" s="288" t="s">
        <v>10587</v>
      </c>
      <c r="S81" s="288" t="s">
        <v>10587</v>
      </c>
      <c r="T81" s="288" t="s">
        <v>10587</v>
      </c>
      <c r="U81" s="288" t="s">
        <v>10587</v>
      </c>
      <c r="V81" s="288" t="s">
        <v>10587</v>
      </c>
      <c r="W81" s="288" t="s">
        <v>10587</v>
      </c>
      <c r="X81" s="288" t="s">
        <v>10587</v>
      </c>
      <c r="Y81" s="288" t="s">
        <v>10587</v>
      </c>
      <c r="Z81" s="288" t="s">
        <v>10587</v>
      </c>
      <c r="AA81" s="288" t="s">
        <v>10587</v>
      </c>
      <c r="AB81" s="288" t="s">
        <v>10587</v>
      </c>
      <c r="AC81" s="288" t="s">
        <v>10587</v>
      </c>
      <c r="AD81" s="288" t="s">
        <v>10587</v>
      </c>
      <c r="AE81" s="288" t="s">
        <v>10587</v>
      </c>
      <c r="AF81" s="288" t="s">
        <v>10587</v>
      </c>
      <c r="AG81" s="288" t="s">
        <v>10587</v>
      </c>
      <c r="AH81" s="288" t="s">
        <v>10587</v>
      </c>
      <c r="AI81" s="288" t="s">
        <v>10587</v>
      </c>
      <c r="AJ81" s="288" t="s">
        <v>10587</v>
      </c>
      <c r="AK81" s="288" t="s">
        <v>10587</v>
      </c>
      <c r="AL81" s="288" t="s">
        <v>10587</v>
      </c>
      <c r="AM81" s="288" t="s">
        <v>10587</v>
      </c>
      <c r="AN81" s="288" t="s">
        <v>10587</v>
      </c>
      <c r="AO81" s="288" t="s">
        <v>10587</v>
      </c>
      <c r="AP81" s="288">
        <v>2.7</v>
      </c>
      <c r="AQ81" s="288">
        <v>2.6</v>
      </c>
      <c r="AR81" s="288">
        <v>2.8</v>
      </c>
      <c r="AS81" s="288">
        <v>2.8</v>
      </c>
      <c r="AT81" s="288">
        <v>3.5</v>
      </c>
      <c r="AU81" s="288">
        <v>3.5</v>
      </c>
      <c r="AV81" s="288">
        <v>3.5</v>
      </c>
      <c r="AW81" s="288">
        <v>3.7</v>
      </c>
      <c r="AX81" s="288">
        <v>3.7</v>
      </c>
      <c r="AY81" s="288">
        <v>3.8</v>
      </c>
      <c r="AZ81" s="288">
        <v>3.8</v>
      </c>
      <c r="BA81" s="288">
        <v>3.7</v>
      </c>
      <c r="BB81" s="288">
        <v>3.7</v>
      </c>
      <c r="BC81" s="288">
        <v>3.7</v>
      </c>
      <c r="BD81" s="288">
        <v>3.7</v>
      </c>
      <c r="BE81" s="288">
        <v>3.7</v>
      </c>
      <c r="BF81" s="288">
        <v>3.6</v>
      </c>
      <c r="BG81" s="288">
        <v>3.6</v>
      </c>
      <c r="BH81" s="288">
        <v>3.7</v>
      </c>
      <c r="BI81" s="288">
        <v>3.6</v>
      </c>
      <c r="BJ81" s="288">
        <v>3.7</v>
      </c>
      <c r="BK81" s="288">
        <v>3.6</v>
      </c>
      <c r="BL81" s="288">
        <v>3.6</v>
      </c>
      <c r="BM81" s="288">
        <v>3.6</v>
      </c>
      <c r="BN81" s="288">
        <v>3.6</v>
      </c>
      <c r="BO81" s="288">
        <v>3.6</v>
      </c>
      <c r="BP81" s="288">
        <v>4.0999999999999996</v>
      </c>
      <c r="BQ81" s="288">
        <v>4.0999999999999996</v>
      </c>
      <c r="BR81" s="288">
        <v>4.2</v>
      </c>
      <c r="BS81" s="288">
        <v>4.2</v>
      </c>
      <c r="BT81" s="288">
        <f>_xlfn.IFNA(VLOOKUP(C81,'INFORM Severity - hidden'!$C$5:$G$300,5,FALSE),"-")</f>
        <v>4.2</v>
      </c>
    </row>
    <row r="82" spans="1:72" x14ac:dyDescent="0.35">
      <c r="C82" t="s">
        <v>10620</v>
      </c>
      <c r="D82" s="288" t="str">
        <f t="shared" si="1"/>
        <v>-</v>
      </c>
      <c r="E82" s="288" t="s">
        <v>10587</v>
      </c>
      <c r="F82" s="288" t="s">
        <v>10587</v>
      </c>
      <c r="G82" s="288" t="s">
        <v>10587</v>
      </c>
      <c r="H82" s="288" t="s">
        <v>10587</v>
      </c>
      <c r="I82" s="288" t="s">
        <v>10587</v>
      </c>
      <c r="J82" s="288" t="s">
        <v>10587</v>
      </c>
      <c r="K82" s="288" t="s">
        <v>10587</v>
      </c>
      <c r="L82" s="288" t="s">
        <v>10587</v>
      </c>
      <c r="M82" s="288" t="s">
        <v>10587</v>
      </c>
      <c r="N82" s="288" t="s">
        <v>10587</v>
      </c>
      <c r="O82" s="288" t="s">
        <v>10587</v>
      </c>
      <c r="P82" s="288" t="s">
        <v>10587</v>
      </c>
      <c r="Q82" s="288" t="s">
        <v>10587</v>
      </c>
      <c r="R82" s="288" t="s">
        <v>10587</v>
      </c>
      <c r="S82" s="288" t="s">
        <v>10587</v>
      </c>
      <c r="T82" s="288" t="s">
        <v>10587</v>
      </c>
      <c r="U82" s="288" t="s">
        <v>10587</v>
      </c>
      <c r="V82" s="288" t="s">
        <v>10587</v>
      </c>
      <c r="W82" s="288" t="s">
        <v>10587</v>
      </c>
      <c r="X82" s="288" t="s">
        <v>10587</v>
      </c>
      <c r="Y82" s="288" t="s">
        <v>10587</v>
      </c>
      <c r="Z82" s="288" t="s">
        <v>10587</v>
      </c>
      <c r="AA82" s="288" t="s">
        <v>10587</v>
      </c>
      <c r="AB82" s="288" t="s">
        <v>10587</v>
      </c>
      <c r="AC82" s="288">
        <v>1.4</v>
      </c>
      <c r="AD82" s="288">
        <v>1.4</v>
      </c>
      <c r="AE82" s="288">
        <v>1.4</v>
      </c>
      <c r="AF82" s="288">
        <v>1.4</v>
      </c>
      <c r="AG82" s="288" t="s">
        <v>10587</v>
      </c>
      <c r="AH82" s="288" t="s">
        <v>10587</v>
      </c>
      <c r="AI82" s="288" t="s">
        <v>10587</v>
      </c>
      <c r="AJ82" s="288" t="s">
        <v>10587</v>
      </c>
      <c r="AK82" s="288" t="s">
        <v>10587</v>
      </c>
      <c r="AL82" s="288" t="s">
        <v>10587</v>
      </c>
      <c r="AM82" s="288" t="s">
        <v>10587</v>
      </c>
      <c r="AN82" s="288" t="s">
        <v>10587</v>
      </c>
      <c r="AO82" s="288" t="s">
        <v>10587</v>
      </c>
      <c r="AP82" s="288" t="s">
        <v>10587</v>
      </c>
      <c r="AQ82" s="288" t="s">
        <v>10587</v>
      </c>
      <c r="AR82" s="288" t="s">
        <v>10587</v>
      </c>
      <c r="AS82" s="288" t="s">
        <v>10587</v>
      </c>
      <c r="AT82" s="288" t="s">
        <v>10587</v>
      </c>
      <c r="AU82" s="288" t="s">
        <v>10587</v>
      </c>
      <c r="AV82" s="288" t="s">
        <v>10587</v>
      </c>
      <c r="AW82" s="288" t="s">
        <v>10587</v>
      </c>
      <c r="AX82" s="288" t="s">
        <v>10587</v>
      </c>
      <c r="AY82" s="288" t="s">
        <v>10587</v>
      </c>
      <c r="AZ82" s="288" t="s">
        <v>10587</v>
      </c>
      <c r="BA82" s="288" t="s">
        <v>10587</v>
      </c>
      <c r="BB82" s="288" t="s">
        <v>10587</v>
      </c>
      <c r="BC82" s="288" t="s">
        <v>10587</v>
      </c>
      <c r="BD82" s="288" t="s">
        <v>10587</v>
      </c>
      <c r="BE82" s="288" t="s">
        <v>10587</v>
      </c>
      <c r="BF82" s="288" t="s">
        <v>10587</v>
      </c>
      <c r="BG82" s="288" t="s">
        <v>10587</v>
      </c>
      <c r="BH82" s="288" t="s">
        <v>10587</v>
      </c>
      <c r="BI82" s="288" t="s">
        <v>10587</v>
      </c>
      <c r="BJ82" s="288" t="s">
        <v>10587</v>
      </c>
      <c r="BK82" s="288" t="s">
        <v>10587</v>
      </c>
      <c r="BL82" s="288" t="s">
        <v>10587</v>
      </c>
      <c r="BM82" s="288" t="s">
        <v>10587</v>
      </c>
      <c r="BN82" s="288" t="s">
        <v>10587</v>
      </c>
      <c r="BO82" s="288" t="s">
        <v>10587</v>
      </c>
      <c r="BP82" s="288" t="s">
        <v>10587</v>
      </c>
      <c r="BQ82" s="288" t="s">
        <v>10587</v>
      </c>
      <c r="BR82" s="288" t="s">
        <v>10587</v>
      </c>
      <c r="BS82" s="288" t="s">
        <v>10587</v>
      </c>
      <c r="BT82" s="288" t="str">
        <f>_xlfn.IFNA(VLOOKUP(C82,'INFORM Severity - hidden'!$C$5:$G$300,5,FALSE),"-")</f>
        <v>-</v>
      </c>
    </row>
    <row r="83" spans="1:72" x14ac:dyDescent="0.35">
      <c r="C83" t="s">
        <v>10621</v>
      </c>
      <c r="D83" s="288" t="str">
        <f t="shared" si="1"/>
        <v>-</v>
      </c>
      <c r="E83" s="288" t="s">
        <v>10587</v>
      </c>
      <c r="F83" s="288" t="s">
        <v>10587</v>
      </c>
      <c r="G83" s="288" t="s">
        <v>10587</v>
      </c>
      <c r="H83" s="288" t="s">
        <v>10587</v>
      </c>
      <c r="I83" s="288" t="s">
        <v>10587</v>
      </c>
      <c r="J83" s="288" t="s">
        <v>10587</v>
      </c>
      <c r="K83" s="288" t="s">
        <v>10587</v>
      </c>
      <c r="L83" s="288" t="s">
        <v>10587</v>
      </c>
      <c r="M83" s="288" t="s">
        <v>10587</v>
      </c>
      <c r="N83" s="288" t="s">
        <v>10587</v>
      </c>
      <c r="O83" s="288" t="s">
        <v>10587</v>
      </c>
      <c r="P83" s="288" t="s">
        <v>10587</v>
      </c>
      <c r="Q83" s="288" t="s">
        <v>10587</v>
      </c>
      <c r="R83" s="288" t="s">
        <v>10587</v>
      </c>
      <c r="S83" s="288" t="s">
        <v>10587</v>
      </c>
      <c r="T83" s="288" t="s">
        <v>10587</v>
      </c>
      <c r="U83" s="288" t="s">
        <v>10587</v>
      </c>
      <c r="V83" s="288" t="s">
        <v>10587</v>
      </c>
      <c r="W83" s="288" t="s">
        <v>10587</v>
      </c>
      <c r="X83" s="288" t="s">
        <v>10587</v>
      </c>
      <c r="Y83" s="288" t="s">
        <v>10587</v>
      </c>
      <c r="Z83" s="288" t="s">
        <v>10587</v>
      </c>
      <c r="AA83" s="288" t="s">
        <v>10587</v>
      </c>
      <c r="AB83" s="288" t="s">
        <v>10587</v>
      </c>
      <c r="AC83" s="288" t="s">
        <v>10587</v>
      </c>
      <c r="AD83" s="288" t="s">
        <v>10587</v>
      </c>
      <c r="AE83" s="288" t="s">
        <v>10587</v>
      </c>
      <c r="AF83" s="288" t="s">
        <v>10587</v>
      </c>
      <c r="AG83" s="288" t="s">
        <v>10587</v>
      </c>
      <c r="AH83" s="288" t="s">
        <v>10587</v>
      </c>
      <c r="AI83" s="288" t="s">
        <v>10587</v>
      </c>
      <c r="AJ83" s="288" t="s">
        <v>10587</v>
      </c>
      <c r="AK83" s="288" t="s">
        <v>10587</v>
      </c>
      <c r="AL83" s="288" t="s">
        <v>10587</v>
      </c>
      <c r="AM83" s="288" t="s">
        <v>10587</v>
      </c>
      <c r="AN83" s="288" t="s">
        <v>10587</v>
      </c>
      <c r="AO83" s="288" t="s">
        <v>10587</v>
      </c>
      <c r="AP83" s="288" t="s">
        <v>10587</v>
      </c>
      <c r="AQ83" s="288" t="s">
        <v>10587</v>
      </c>
      <c r="AR83" s="288" t="s">
        <v>10587</v>
      </c>
      <c r="AS83" s="288" t="s">
        <v>10587</v>
      </c>
      <c r="AT83" s="288" t="s">
        <v>10587</v>
      </c>
      <c r="AU83" s="288" t="s">
        <v>10587</v>
      </c>
      <c r="AV83" s="288">
        <v>1.7</v>
      </c>
      <c r="AW83" s="288">
        <v>1.7</v>
      </c>
      <c r="AX83" s="288">
        <v>1.7</v>
      </c>
      <c r="AY83" s="288">
        <v>1.6</v>
      </c>
      <c r="AZ83" s="288">
        <v>1.6</v>
      </c>
      <c r="BA83" s="288">
        <v>1.6</v>
      </c>
      <c r="BB83" s="288">
        <v>1.4</v>
      </c>
      <c r="BC83" s="288" t="s">
        <v>10587</v>
      </c>
      <c r="BD83" s="288" t="s">
        <v>10587</v>
      </c>
      <c r="BE83" s="288" t="s">
        <v>10587</v>
      </c>
      <c r="BF83" s="288" t="s">
        <v>10587</v>
      </c>
      <c r="BG83" s="288" t="s">
        <v>10587</v>
      </c>
      <c r="BH83" s="288" t="s">
        <v>10587</v>
      </c>
      <c r="BI83" s="288" t="s">
        <v>10587</v>
      </c>
      <c r="BJ83" s="288" t="s">
        <v>10587</v>
      </c>
      <c r="BK83" s="288" t="s">
        <v>10587</v>
      </c>
      <c r="BL83" s="288" t="s">
        <v>10587</v>
      </c>
      <c r="BM83" s="288" t="s">
        <v>10587</v>
      </c>
      <c r="BN83" s="288" t="s">
        <v>10587</v>
      </c>
      <c r="BO83" s="288" t="s">
        <v>10587</v>
      </c>
      <c r="BP83" s="288" t="s">
        <v>10587</v>
      </c>
      <c r="BQ83" s="288" t="s">
        <v>10587</v>
      </c>
      <c r="BR83" s="288" t="s">
        <v>10587</v>
      </c>
      <c r="BS83" s="288" t="s">
        <v>10587</v>
      </c>
      <c r="BT83" s="288" t="str">
        <f>_xlfn.IFNA(VLOOKUP(C83,'INFORM Severity - hidden'!$C$5:$G$300,5,FALSE),"-")</f>
        <v>-</v>
      </c>
    </row>
    <row r="84" spans="1:72" x14ac:dyDescent="0.35">
      <c r="A84" t="s">
        <v>80</v>
      </c>
      <c r="B84" t="s">
        <v>78</v>
      </c>
      <c r="C84" t="s">
        <v>79</v>
      </c>
      <c r="D84" s="288" t="str">
        <f t="shared" si="1"/>
        <v>Decreasing</v>
      </c>
      <c r="E84" s="288" t="s">
        <v>10587</v>
      </c>
      <c r="F84" s="288">
        <v>1</v>
      </c>
      <c r="G84" s="288">
        <v>1</v>
      </c>
      <c r="H84" s="288">
        <v>1.7</v>
      </c>
      <c r="I84" s="288">
        <v>1.5</v>
      </c>
      <c r="J84" s="288">
        <v>1.5</v>
      </c>
      <c r="K84" s="288">
        <v>1.8</v>
      </c>
      <c r="L84" s="288">
        <v>1.8</v>
      </c>
      <c r="M84" s="288">
        <v>1.8</v>
      </c>
      <c r="N84" s="288">
        <v>1.9</v>
      </c>
      <c r="O84" s="288">
        <v>1.9</v>
      </c>
      <c r="P84" s="288">
        <v>1.9</v>
      </c>
      <c r="Q84" s="288">
        <v>1.9</v>
      </c>
      <c r="R84" s="288">
        <v>1.9</v>
      </c>
      <c r="S84" s="288">
        <v>2</v>
      </c>
      <c r="T84" s="288">
        <v>1.9</v>
      </c>
      <c r="U84" s="288">
        <v>2</v>
      </c>
      <c r="V84" s="288">
        <v>2.1</v>
      </c>
      <c r="W84" s="288">
        <v>2.2000000000000002</v>
      </c>
      <c r="X84" s="288">
        <v>1.9</v>
      </c>
      <c r="Y84" s="288">
        <v>1.9</v>
      </c>
      <c r="Z84" s="288">
        <v>1.9</v>
      </c>
      <c r="AA84" s="288">
        <v>1.8</v>
      </c>
      <c r="AB84" s="288">
        <v>1.8</v>
      </c>
      <c r="AC84" s="288">
        <v>1.8</v>
      </c>
      <c r="AD84" s="288">
        <v>1.6</v>
      </c>
      <c r="AE84" s="288">
        <v>1.6</v>
      </c>
      <c r="AF84" s="288">
        <v>1.5</v>
      </c>
      <c r="AG84" s="288">
        <v>1.5</v>
      </c>
      <c r="AH84" s="288">
        <v>1.6</v>
      </c>
      <c r="AI84" s="288">
        <v>1.6</v>
      </c>
      <c r="AJ84" s="288">
        <v>1.6</v>
      </c>
      <c r="AK84" s="288">
        <v>1.7</v>
      </c>
      <c r="AL84" s="288">
        <v>1.7</v>
      </c>
      <c r="AM84" s="288">
        <v>1.7</v>
      </c>
      <c r="AN84" s="288">
        <v>1.6</v>
      </c>
      <c r="AO84" s="288">
        <v>1.6</v>
      </c>
      <c r="AP84" s="288">
        <v>1.6</v>
      </c>
      <c r="AQ84" s="288">
        <v>1.6</v>
      </c>
      <c r="AR84" s="288">
        <v>1.6</v>
      </c>
      <c r="AS84" s="288">
        <v>1.6</v>
      </c>
      <c r="AT84" s="288">
        <v>1.6</v>
      </c>
      <c r="AU84" s="288">
        <v>1.6</v>
      </c>
      <c r="AV84" s="288">
        <v>1.4</v>
      </c>
      <c r="AW84" s="288">
        <v>1.5</v>
      </c>
      <c r="AX84" s="288">
        <v>1.4</v>
      </c>
      <c r="AY84" s="288">
        <v>1.4</v>
      </c>
      <c r="AZ84" s="288">
        <v>1.4</v>
      </c>
      <c r="BA84" s="288">
        <v>1.4</v>
      </c>
      <c r="BB84" s="288">
        <v>1.4</v>
      </c>
      <c r="BC84" s="288">
        <v>1.4</v>
      </c>
      <c r="BD84" s="288">
        <v>1.6</v>
      </c>
      <c r="BE84" s="288">
        <v>1.5</v>
      </c>
      <c r="BF84" s="288">
        <v>1.9</v>
      </c>
      <c r="BG84" s="288">
        <v>1.9</v>
      </c>
      <c r="BH84" s="288">
        <v>1.9</v>
      </c>
      <c r="BI84" s="288">
        <v>2.1</v>
      </c>
      <c r="BJ84" s="288">
        <v>2.1</v>
      </c>
      <c r="BK84" s="288">
        <v>2.2000000000000002</v>
      </c>
      <c r="BL84" s="288">
        <v>2.2000000000000002</v>
      </c>
      <c r="BM84" s="288">
        <v>2.1</v>
      </c>
      <c r="BN84" s="288">
        <v>2.1</v>
      </c>
      <c r="BO84" s="288">
        <v>2.2000000000000002</v>
      </c>
      <c r="BP84" s="288">
        <v>2.2000000000000002</v>
      </c>
      <c r="BQ84" s="288">
        <v>2.1</v>
      </c>
      <c r="BR84" s="288">
        <v>2.1</v>
      </c>
      <c r="BS84" s="288">
        <v>2.1</v>
      </c>
      <c r="BT84" s="288">
        <f>_xlfn.IFNA(VLOOKUP(C84,'INFORM Severity - hidden'!$C$5:$G$300,5,FALSE),"-")</f>
        <v>2.1</v>
      </c>
    </row>
    <row r="85" spans="1:72" x14ac:dyDescent="0.35">
      <c r="A85" t="s">
        <v>1233</v>
      </c>
      <c r="B85" t="s">
        <v>1231</v>
      </c>
      <c r="C85" t="s">
        <v>1232</v>
      </c>
      <c r="D85" s="288" t="str">
        <f t="shared" si="1"/>
        <v>Increasing</v>
      </c>
      <c r="E85" s="288" t="s">
        <v>10587</v>
      </c>
      <c r="F85" s="288">
        <v>3.4</v>
      </c>
      <c r="G85" s="288">
        <v>3.4</v>
      </c>
      <c r="H85" s="288">
        <v>4</v>
      </c>
      <c r="I85" s="288">
        <v>3.7</v>
      </c>
      <c r="J85" s="288">
        <v>3.5</v>
      </c>
      <c r="K85" s="288">
        <v>3.5</v>
      </c>
      <c r="L85" s="288">
        <v>3.5</v>
      </c>
      <c r="M85" s="288">
        <v>3.5</v>
      </c>
      <c r="N85" s="288">
        <v>3.5</v>
      </c>
      <c r="O85" s="288">
        <v>3.5</v>
      </c>
      <c r="P85" s="288">
        <v>3.5</v>
      </c>
      <c r="Q85" s="288">
        <v>3.5</v>
      </c>
      <c r="R85" s="288">
        <v>3.3</v>
      </c>
      <c r="S85" s="288">
        <v>3.3</v>
      </c>
      <c r="T85" s="288">
        <v>3.4</v>
      </c>
      <c r="U85" s="288">
        <v>3.4</v>
      </c>
      <c r="V85" s="288">
        <v>3.4</v>
      </c>
      <c r="W85" s="288">
        <v>3.4</v>
      </c>
      <c r="X85" s="288">
        <v>3.4</v>
      </c>
      <c r="Y85" s="288">
        <v>3.4</v>
      </c>
      <c r="Z85" s="288">
        <v>3.4</v>
      </c>
      <c r="AA85" s="288">
        <v>3.4</v>
      </c>
      <c r="AB85" s="288">
        <v>3.4</v>
      </c>
      <c r="AC85" s="288">
        <v>3.4</v>
      </c>
      <c r="AD85" s="288">
        <v>3.4</v>
      </c>
      <c r="AE85" s="288">
        <v>3.4</v>
      </c>
      <c r="AF85" s="288">
        <v>3.4</v>
      </c>
      <c r="AG85" s="288">
        <v>3.4</v>
      </c>
      <c r="AH85" s="288">
        <v>3.4</v>
      </c>
      <c r="AI85" s="288">
        <v>3.4</v>
      </c>
      <c r="AJ85" s="288">
        <v>3.4</v>
      </c>
      <c r="AK85" s="288">
        <v>3.4</v>
      </c>
      <c r="AL85" s="288">
        <v>3.4</v>
      </c>
      <c r="AM85" s="288">
        <v>3.5</v>
      </c>
      <c r="AN85" s="288">
        <v>3.5</v>
      </c>
      <c r="AO85" s="288">
        <v>3.5</v>
      </c>
      <c r="AP85" s="288">
        <v>3.5</v>
      </c>
      <c r="AQ85" s="288">
        <v>3.5</v>
      </c>
      <c r="AR85" s="288">
        <v>3.5</v>
      </c>
      <c r="AS85" s="288">
        <v>3.5</v>
      </c>
      <c r="AT85" s="288">
        <v>3.6</v>
      </c>
      <c r="AU85" s="288">
        <v>3.6</v>
      </c>
      <c r="AV85" s="288">
        <v>3.6</v>
      </c>
      <c r="AW85" s="288">
        <v>3.6</v>
      </c>
      <c r="AX85" s="288">
        <v>3.5</v>
      </c>
      <c r="AY85" s="288">
        <v>3.5</v>
      </c>
      <c r="AZ85" s="288">
        <v>3.5</v>
      </c>
      <c r="BA85" s="288">
        <v>3.5</v>
      </c>
      <c r="BB85" s="288">
        <v>3.5</v>
      </c>
      <c r="BC85" s="288">
        <v>3.5</v>
      </c>
      <c r="BD85" s="288">
        <v>3.5</v>
      </c>
      <c r="BE85" s="288">
        <v>3.4</v>
      </c>
      <c r="BF85" s="288">
        <v>3.4</v>
      </c>
      <c r="BG85" s="288">
        <v>3.4</v>
      </c>
      <c r="BH85" s="288">
        <v>3.5</v>
      </c>
      <c r="BI85" s="288">
        <v>3.5</v>
      </c>
      <c r="BJ85" s="288">
        <v>3.5</v>
      </c>
      <c r="BK85" s="288">
        <v>3.5</v>
      </c>
      <c r="BL85" s="288">
        <v>3.4</v>
      </c>
      <c r="BM85" s="288">
        <v>3.5</v>
      </c>
      <c r="BN85" s="288">
        <v>3.5</v>
      </c>
      <c r="BO85" s="288">
        <v>3.5</v>
      </c>
      <c r="BP85" s="288">
        <v>3.4</v>
      </c>
      <c r="BQ85" s="288">
        <v>3.4</v>
      </c>
      <c r="BR85" s="288">
        <v>3.5</v>
      </c>
      <c r="BS85" s="288">
        <v>3.5</v>
      </c>
      <c r="BT85" s="288">
        <f>_xlfn.IFNA(VLOOKUP(C85,'INFORM Severity - hidden'!$C$5:$G$300,5,FALSE),"-")</f>
        <v>3.5</v>
      </c>
    </row>
    <row r="86" spans="1:72" x14ac:dyDescent="0.35">
      <c r="C86" t="s">
        <v>10622</v>
      </c>
      <c r="D86" s="288" t="str">
        <f t="shared" si="1"/>
        <v>-</v>
      </c>
      <c r="E86" s="288" t="s">
        <v>10587</v>
      </c>
      <c r="F86" s="288" t="s">
        <v>10587</v>
      </c>
      <c r="G86" s="288" t="s">
        <v>10587</v>
      </c>
      <c r="H86" s="288" t="s">
        <v>10587</v>
      </c>
      <c r="I86" s="288" t="s">
        <v>10587</v>
      </c>
      <c r="J86" s="288" t="s">
        <v>10587</v>
      </c>
      <c r="K86" s="288" t="s">
        <v>10587</v>
      </c>
      <c r="L86" s="288" t="s">
        <v>10587</v>
      </c>
      <c r="M86" s="288" t="s">
        <v>10587</v>
      </c>
      <c r="N86" s="288" t="s">
        <v>10587</v>
      </c>
      <c r="O86" s="288" t="s">
        <v>10587</v>
      </c>
      <c r="P86" s="288" t="s">
        <v>10587</v>
      </c>
      <c r="Q86" s="288" t="s">
        <v>10587</v>
      </c>
      <c r="R86" s="288" t="s">
        <v>10587</v>
      </c>
      <c r="S86" s="288" t="s">
        <v>10587</v>
      </c>
      <c r="T86" s="288" t="s">
        <v>10587</v>
      </c>
      <c r="U86" s="288" t="s">
        <v>10587</v>
      </c>
      <c r="V86" s="288" t="s">
        <v>10587</v>
      </c>
      <c r="W86" s="288" t="s">
        <v>10587</v>
      </c>
      <c r="X86" s="288" t="s">
        <v>10587</v>
      </c>
      <c r="Y86" s="288" t="s">
        <v>10587</v>
      </c>
      <c r="Z86" s="288" t="s">
        <v>10587</v>
      </c>
      <c r="AA86" s="288" t="s">
        <v>10587</v>
      </c>
      <c r="AB86" s="288">
        <v>2.7</v>
      </c>
      <c r="AC86" s="288">
        <v>3.1</v>
      </c>
      <c r="AD86" s="288">
        <v>3.1</v>
      </c>
      <c r="AE86" s="288">
        <v>3.1</v>
      </c>
      <c r="AF86" s="288">
        <v>3.1</v>
      </c>
      <c r="AG86" s="288">
        <v>3.1</v>
      </c>
      <c r="AH86" s="288">
        <v>3.1</v>
      </c>
      <c r="AI86" s="288">
        <v>3.1</v>
      </c>
      <c r="AJ86" s="288">
        <v>3.1</v>
      </c>
      <c r="AK86" s="288" t="s">
        <v>10587</v>
      </c>
      <c r="AL86" s="288" t="s">
        <v>10587</v>
      </c>
      <c r="AM86" s="288" t="s">
        <v>10587</v>
      </c>
      <c r="AN86" s="288" t="s">
        <v>10587</v>
      </c>
      <c r="AO86" s="288" t="s">
        <v>10587</v>
      </c>
      <c r="AP86" s="288" t="s">
        <v>10587</v>
      </c>
      <c r="AQ86" s="288" t="s">
        <v>10587</v>
      </c>
      <c r="AR86" s="288" t="s">
        <v>10587</v>
      </c>
      <c r="AS86" s="288" t="s">
        <v>10587</v>
      </c>
      <c r="AT86" s="288" t="s">
        <v>10587</v>
      </c>
      <c r="AU86" s="288" t="s">
        <v>10587</v>
      </c>
      <c r="AV86" s="288" t="s">
        <v>10587</v>
      </c>
      <c r="AW86" s="288" t="s">
        <v>10587</v>
      </c>
      <c r="AX86" s="288" t="s">
        <v>10587</v>
      </c>
      <c r="AY86" s="288" t="s">
        <v>10587</v>
      </c>
      <c r="AZ86" s="288" t="s">
        <v>10587</v>
      </c>
      <c r="BA86" s="288" t="s">
        <v>10587</v>
      </c>
      <c r="BB86" s="288" t="s">
        <v>10587</v>
      </c>
      <c r="BC86" s="288" t="s">
        <v>10587</v>
      </c>
      <c r="BD86" s="288" t="s">
        <v>10587</v>
      </c>
      <c r="BE86" s="288" t="s">
        <v>10587</v>
      </c>
      <c r="BF86" s="288" t="s">
        <v>10587</v>
      </c>
      <c r="BG86" s="288" t="s">
        <v>10587</v>
      </c>
      <c r="BH86" s="288" t="s">
        <v>10587</v>
      </c>
      <c r="BI86" s="288" t="s">
        <v>10587</v>
      </c>
      <c r="BJ86" s="288" t="s">
        <v>10587</v>
      </c>
      <c r="BK86" s="288" t="s">
        <v>10587</v>
      </c>
      <c r="BL86" s="288" t="s">
        <v>10587</v>
      </c>
      <c r="BM86" s="288" t="s">
        <v>10587</v>
      </c>
      <c r="BN86" s="288" t="s">
        <v>10587</v>
      </c>
      <c r="BO86" s="288" t="s">
        <v>10587</v>
      </c>
      <c r="BP86" s="288" t="s">
        <v>10587</v>
      </c>
      <c r="BQ86" s="288" t="s">
        <v>10587</v>
      </c>
      <c r="BR86" s="288" t="s">
        <v>10587</v>
      </c>
      <c r="BS86" s="288" t="s">
        <v>10587</v>
      </c>
      <c r="BT86" s="288" t="str">
        <f>_xlfn.IFNA(VLOOKUP(C86,'INFORM Severity - hidden'!$C$5:$G$300,5,FALSE),"-")</f>
        <v>-</v>
      </c>
    </row>
    <row r="87" spans="1:72" x14ac:dyDescent="0.35">
      <c r="A87" t="s">
        <v>1238</v>
      </c>
      <c r="B87" t="s">
        <v>1236</v>
      </c>
      <c r="C87" t="s">
        <v>1237</v>
      </c>
      <c r="D87" s="288" t="str">
        <f t="shared" si="1"/>
        <v>Decreasing</v>
      </c>
      <c r="E87" s="288" t="s">
        <v>10587</v>
      </c>
      <c r="F87" s="288">
        <v>2.2999999999999998</v>
      </c>
      <c r="G87" s="288">
        <v>2.2999999999999998</v>
      </c>
      <c r="H87" s="288">
        <v>2.8</v>
      </c>
      <c r="I87" s="288">
        <v>2.8</v>
      </c>
      <c r="J87" s="288">
        <v>2.8</v>
      </c>
      <c r="K87" s="288">
        <v>2.8</v>
      </c>
      <c r="L87" s="288">
        <v>2.8</v>
      </c>
      <c r="M87" s="288">
        <v>2.8</v>
      </c>
      <c r="N87" s="288">
        <v>2.8</v>
      </c>
      <c r="O87" s="288">
        <v>2.8</v>
      </c>
      <c r="P87" s="288">
        <v>3.2</v>
      </c>
      <c r="Q87" s="288">
        <v>3.2</v>
      </c>
      <c r="R87" s="288">
        <v>3.2</v>
      </c>
      <c r="S87" s="288">
        <v>3.2</v>
      </c>
      <c r="T87" s="288">
        <v>3.3</v>
      </c>
      <c r="U87" s="288">
        <v>3.3</v>
      </c>
      <c r="V87" s="288">
        <v>3.3</v>
      </c>
      <c r="W87" s="288">
        <v>3.3</v>
      </c>
      <c r="X87" s="288">
        <v>3.3</v>
      </c>
      <c r="Y87" s="288">
        <v>3.3</v>
      </c>
      <c r="Z87" s="288">
        <v>3.2</v>
      </c>
      <c r="AA87" s="288">
        <v>3.3</v>
      </c>
      <c r="AB87" s="288">
        <v>3.3</v>
      </c>
      <c r="AC87" s="288">
        <v>3.3</v>
      </c>
      <c r="AD87" s="288">
        <v>3.3</v>
      </c>
      <c r="AE87" s="288">
        <v>3.3</v>
      </c>
      <c r="AF87" s="288">
        <v>3.3</v>
      </c>
      <c r="AG87" s="288">
        <v>3.3</v>
      </c>
      <c r="AH87" s="288">
        <v>3.3</v>
      </c>
      <c r="AI87" s="288">
        <v>3.3</v>
      </c>
      <c r="AJ87" s="288">
        <v>3.3</v>
      </c>
      <c r="AK87" s="288">
        <v>3.3</v>
      </c>
      <c r="AL87" s="288">
        <v>3.3</v>
      </c>
      <c r="AM87" s="288">
        <v>3.7</v>
      </c>
      <c r="AN87" s="288">
        <v>3.7</v>
      </c>
      <c r="AO87" s="288">
        <v>3.7</v>
      </c>
      <c r="AP87" s="288">
        <v>3.7</v>
      </c>
      <c r="AQ87" s="288">
        <v>3.7</v>
      </c>
      <c r="AR87" s="288">
        <v>3.7</v>
      </c>
      <c r="AS87" s="288">
        <v>3.6</v>
      </c>
      <c r="AT87" s="288">
        <v>3.3</v>
      </c>
      <c r="AU87" s="288">
        <v>3.3</v>
      </c>
      <c r="AV87" s="288">
        <v>3.3</v>
      </c>
      <c r="AW87" s="288">
        <v>3.3</v>
      </c>
      <c r="AX87" s="288">
        <v>3.3</v>
      </c>
      <c r="AY87" s="288">
        <v>3.3</v>
      </c>
      <c r="AZ87" s="288">
        <v>3.3</v>
      </c>
      <c r="BA87" s="288">
        <v>3.4</v>
      </c>
      <c r="BB87" s="288">
        <v>3.4</v>
      </c>
      <c r="BC87" s="288">
        <v>3.4</v>
      </c>
      <c r="BD87" s="288">
        <v>3.4</v>
      </c>
      <c r="BE87" s="288">
        <v>3.6</v>
      </c>
      <c r="BF87" s="288">
        <v>3.6</v>
      </c>
      <c r="BG87" s="288">
        <v>3.6</v>
      </c>
      <c r="BH87" s="288">
        <v>3.6</v>
      </c>
      <c r="BI87" s="288">
        <v>3.6</v>
      </c>
      <c r="BJ87" s="288">
        <v>3.6</v>
      </c>
      <c r="BK87" s="288">
        <v>3.6</v>
      </c>
      <c r="BL87" s="288">
        <v>3.6</v>
      </c>
      <c r="BM87" s="288">
        <v>3.6</v>
      </c>
      <c r="BN87" s="288">
        <v>3.6</v>
      </c>
      <c r="BO87" s="288">
        <v>3.6</v>
      </c>
      <c r="BP87" s="288">
        <v>3.6</v>
      </c>
      <c r="BQ87" s="288">
        <v>3.6</v>
      </c>
      <c r="BR87" s="288">
        <v>3.5</v>
      </c>
      <c r="BS87" s="288">
        <v>3.4</v>
      </c>
      <c r="BT87" s="288">
        <f>_xlfn.IFNA(VLOOKUP(C87,'INFORM Severity - hidden'!$C$5:$G$300,5,FALSE),"-")</f>
        <v>3.4</v>
      </c>
    </row>
    <row r="88" spans="1:72" x14ac:dyDescent="0.35">
      <c r="C88" t="s">
        <v>10623</v>
      </c>
      <c r="D88" s="288" t="str">
        <f t="shared" si="1"/>
        <v>-</v>
      </c>
      <c r="E88" s="288" t="s">
        <v>10587</v>
      </c>
      <c r="F88" s="288" t="s">
        <v>10587</v>
      </c>
      <c r="G88" s="288" t="s">
        <v>10587</v>
      </c>
      <c r="H88" s="288" t="s">
        <v>10587</v>
      </c>
      <c r="I88" s="288" t="s">
        <v>10587</v>
      </c>
      <c r="J88" s="288" t="s">
        <v>10587</v>
      </c>
      <c r="K88" s="288" t="s">
        <v>10587</v>
      </c>
      <c r="L88" s="288" t="s">
        <v>10587</v>
      </c>
      <c r="M88" s="288" t="s">
        <v>10587</v>
      </c>
      <c r="N88" s="288" t="s">
        <v>10587</v>
      </c>
      <c r="O88" s="288" t="s">
        <v>10587</v>
      </c>
      <c r="P88" s="288" t="s">
        <v>10587</v>
      </c>
      <c r="Q88" s="288" t="s">
        <v>10587</v>
      </c>
      <c r="R88" s="288" t="s">
        <v>10587</v>
      </c>
      <c r="S88" s="288" t="s">
        <v>10587</v>
      </c>
      <c r="T88" s="288" t="s">
        <v>10587</v>
      </c>
      <c r="U88" s="288" t="s">
        <v>10587</v>
      </c>
      <c r="V88" s="288" t="s">
        <v>10587</v>
      </c>
      <c r="W88" s="288" t="s">
        <v>10587</v>
      </c>
      <c r="X88" s="288" t="s">
        <v>10587</v>
      </c>
      <c r="Y88" s="288" t="s">
        <v>10587</v>
      </c>
      <c r="Z88" s="288" t="s">
        <v>10587</v>
      </c>
      <c r="AA88" s="288" t="s">
        <v>10587</v>
      </c>
      <c r="AB88" s="288">
        <v>3.1</v>
      </c>
      <c r="AC88" s="288">
        <v>3.3</v>
      </c>
      <c r="AD88" s="288">
        <v>3.3</v>
      </c>
      <c r="AE88" s="288">
        <v>3.3</v>
      </c>
      <c r="AF88" s="288">
        <v>3.3</v>
      </c>
      <c r="AG88" s="288">
        <v>3.3</v>
      </c>
      <c r="AH88" s="288">
        <v>3.3</v>
      </c>
      <c r="AI88" s="288">
        <v>3.3</v>
      </c>
      <c r="AJ88" s="288">
        <v>3.3</v>
      </c>
      <c r="AK88" s="288">
        <v>3.3</v>
      </c>
      <c r="AL88" s="288" t="s">
        <v>10587</v>
      </c>
      <c r="AM88" s="288" t="s">
        <v>10587</v>
      </c>
      <c r="AN88" s="288" t="s">
        <v>10587</v>
      </c>
      <c r="AO88" s="288" t="s">
        <v>10587</v>
      </c>
      <c r="AP88" s="288" t="s">
        <v>10587</v>
      </c>
      <c r="AQ88" s="288" t="s">
        <v>10587</v>
      </c>
      <c r="AR88" s="288" t="s">
        <v>10587</v>
      </c>
      <c r="AS88" s="288" t="s">
        <v>10587</v>
      </c>
      <c r="AT88" s="288" t="s">
        <v>10587</v>
      </c>
      <c r="AU88" s="288" t="s">
        <v>10587</v>
      </c>
      <c r="AV88" s="288" t="s">
        <v>10587</v>
      </c>
      <c r="AW88" s="288" t="s">
        <v>10587</v>
      </c>
      <c r="AX88" s="288" t="s">
        <v>10587</v>
      </c>
      <c r="AY88" s="288" t="s">
        <v>10587</v>
      </c>
      <c r="AZ88" s="288" t="s">
        <v>10587</v>
      </c>
      <c r="BA88" s="288" t="s">
        <v>10587</v>
      </c>
      <c r="BB88" s="288" t="s">
        <v>10587</v>
      </c>
      <c r="BC88" s="288" t="s">
        <v>10587</v>
      </c>
      <c r="BD88" s="288" t="s">
        <v>10587</v>
      </c>
      <c r="BE88" s="288" t="s">
        <v>10587</v>
      </c>
      <c r="BF88" s="288" t="s">
        <v>10587</v>
      </c>
      <c r="BG88" s="288" t="s">
        <v>10587</v>
      </c>
      <c r="BH88" s="288" t="s">
        <v>10587</v>
      </c>
      <c r="BI88" s="288" t="s">
        <v>10587</v>
      </c>
      <c r="BJ88" s="288" t="s">
        <v>10587</v>
      </c>
      <c r="BK88" s="288" t="s">
        <v>10587</v>
      </c>
      <c r="BL88" s="288" t="s">
        <v>10587</v>
      </c>
      <c r="BM88" s="288" t="s">
        <v>10587</v>
      </c>
      <c r="BN88" s="288" t="s">
        <v>10587</v>
      </c>
      <c r="BO88" s="288" t="s">
        <v>10587</v>
      </c>
      <c r="BP88" s="288" t="s">
        <v>10587</v>
      </c>
      <c r="BQ88" s="288" t="s">
        <v>10587</v>
      </c>
      <c r="BR88" s="288" t="s">
        <v>10587</v>
      </c>
      <c r="BS88" s="288" t="s">
        <v>10587</v>
      </c>
      <c r="BT88" s="288" t="str">
        <f>_xlfn.IFNA(VLOOKUP(C88,'INFORM Severity - hidden'!$C$5:$G$300,5,FALSE),"-")</f>
        <v>-</v>
      </c>
    </row>
    <row r="89" spans="1:72" x14ac:dyDescent="0.35">
      <c r="A89" t="s">
        <v>1218</v>
      </c>
      <c r="B89" t="s">
        <v>1216</v>
      </c>
      <c r="C89" t="s">
        <v>1217</v>
      </c>
      <c r="D89" s="288" t="str">
        <f t="shared" si="1"/>
        <v>Decreasing</v>
      </c>
      <c r="E89" s="288">
        <v>3.4</v>
      </c>
      <c r="F89" s="288">
        <v>2.9</v>
      </c>
      <c r="G89" s="288">
        <v>2.9</v>
      </c>
      <c r="H89" s="288">
        <v>3.2</v>
      </c>
      <c r="I89" s="288">
        <v>3.2</v>
      </c>
      <c r="J89" s="288">
        <v>3.3</v>
      </c>
      <c r="K89" s="288">
        <v>3.3</v>
      </c>
      <c r="L89" s="288">
        <v>3.3</v>
      </c>
      <c r="M89" s="288">
        <v>3.3</v>
      </c>
      <c r="N89" s="288">
        <v>3.3</v>
      </c>
      <c r="O89" s="288">
        <v>3.4</v>
      </c>
      <c r="P89" s="288">
        <v>3.4</v>
      </c>
      <c r="Q89" s="288">
        <v>3.4</v>
      </c>
      <c r="R89" s="288">
        <v>3.4</v>
      </c>
      <c r="S89" s="288">
        <v>3.5</v>
      </c>
      <c r="T89" s="288">
        <v>3.5</v>
      </c>
      <c r="U89" s="288">
        <v>3.5</v>
      </c>
      <c r="V89" s="288">
        <v>3.5</v>
      </c>
      <c r="W89" s="288">
        <v>3.5</v>
      </c>
      <c r="X89" s="288">
        <v>3.5</v>
      </c>
      <c r="Y89" s="288">
        <v>3.4</v>
      </c>
      <c r="Z89" s="288">
        <v>3.5</v>
      </c>
      <c r="AA89" s="288">
        <v>3.5</v>
      </c>
      <c r="AB89" s="288">
        <v>3.5</v>
      </c>
      <c r="AC89" s="288">
        <v>3.5</v>
      </c>
      <c r="AD89" s="288">
        <v>3.5</v>
      </c>
      <c r="AE89" s="288">
        <v>3.8</v>
      </c>
      <c r="AF89" s="288">
        <v>3.8</v>
      </c>
      <c r="AG89" s="288">
        <v>3.8</v>
      </c>
      <c r="AH89" s="288">
        <v>3.8</v>
      </c>
      <c r="AI89" s="288">
        <v>3.8</v>
      </c>
      <c r="AJ89" s="288">
        <v>4.0999999999999996</v>
      </c>
      <c r="AK89" s="288">
        <v>4.0999999999999996</v>
      </c>
      <c r="AL89" s="288">
        <v>4.0999999999999996</v>
      </c>
      <c r="AM89" s="288">
        <v>4.0999999999999996</v>
      </c>
      <c r="AN89" s="288">
        <v>4.0999999999999996</v>
      </c>
      <c r="AO89" s="288">
        <v>4.0999999999999996</v>
      </c>
      <c r="AP89" s="288">
        <v>4.0999999999999996</v>
      </c>
      <c r="AQ89" s="288">
        <v>4.0999999999999996</v>
      </c>
      <c r="AR89" s="288">
        <v>4.0999999999999996</v>
      </c>
      <c r="AS89" s="288">
        <v>4</v>
      </c>
      <c r="AT89" s="288">
        <v>4.2</v>
      </c>
      <c r="AU89" s="288">
        <v>4.2</v>
      </c>
      <c r="AV89" s="288">
        <v>4.2</v>
      </c>
      <c r="AW89" s="288">
        <v>4.2</v>
      </c>
      <c r="AX89" s="288">
        <v>4.2</v>
      </c>
      <c r="AY89" s="288">
        <v>4.2</v>
      </c>
      <c r="AZ89" s="288">
        <v>4.2</v>
      </c>
      <c r="BA89" s="288">
        <v>4.2</v>
      </c>
      <c r="BB89" s="288">
        <v>4.2</v>
      </c>
      <c r="BC89" s="288">
        <v>4.2</v>
      </c>
      <c r="BD89" s="288">
        <v>4.2</v>
      </c>
      <c r="BE89" s="288">
        <v>4.2</v>
      </c>
      <c r="BF89" s="288">
        <v>4.2</v>
      </c>
      <c r="BG89" s="288">
        <v>4.2</v>
      </c>
      <c r="BH89" s="288">
        <v>4.3</v>
      </c>
      <c r="BI89" s="288">
        <v>4.3</v>
      </c>
      <c r="BJ89" s="288">
        <v>4.2</v>
      </c>
      <c r="BK89" s="288">
        <v>4.2</v>
      </c>
      <c r="BL89" s="288">
        <v>4.2</v>
      </c>
      <c r="BM89" s="288">
        <v>4.3</v>
      </c>
      <c r="BN89" s="288">
        <v>4.3</v>
      </c>
      <c r="BO89" s="288">
        <v>4.3</v>
      </c>
      <c r="BP89" s="288">
        <v>4</v>
      </c>
      <c r="BQ89" s="288">
        <v>4</v>
      </c>
      <c r="BR89" s="288">
        <v>4</v>
      </c>
      <c r="BS89" s="288">
        <v>4</v>
      </c>
      <c r="BT89" s="288">
        <f>_xlfn.IFNA(VLOOKUP(C89,'INFORM Severity - hidden'!$C$5:$G$300,5,FALSE),"-")</f>
        <v>4</v>
      </c>
    </row>
    <row r="90" spans="1:72" x14ac:dyDescent="0.35">
      <c r="C90" t="s">
        <v>10624</v>
      </c>
      <c r="D90" s="288" t="str">
        <f t="shared" si="1"/>
        <v>-</v>
      </c>
      <c r="E90" s="288" t="s">
        <v>10587</v>
      </c>
      <c r="F90" s="288" t="s">
        <v>10587</v>
      </c>
      <c r="G90" s="288" t="s">
        <v>10587</v>
      </c>
      <c r="H90" s="288" t="s">
        <v>10587</v>
      </c>
      <c r="I90" s="288" t="s">
        <v>10587</v>
      </c>
      <c r="J90" s="288" t="s">
        <v>10587</v>
      </c>
      <c r="K90" s="288" t="s">
        <v>10587</v>
      </c>
      <c r="L90" s="288" t="s">
        <v>10587</v>
      </c>
      <c r="M90" s="288" t="s">
        <v>10587</v>
      </c>
      <c r="N90" s="288" t="s">
        <v>10587</v>
      </c>
      <c r="O90" s="288" t="s">
        <v>10587</v>
      </c>
      <c r="P90" s="288" t="s">
        <v>10587</v>
      </c>
      <c r="Q90" s="288" t="s">
        <v>10587</v>
      </c>
      <c r="R90" s="288" t="s">
        <v>10587</v>
      </c>
      <c r="S90" s="288" t="s">
        <v>10587</v>
      </c>
      <c r="T90" s="288" t="s">
        <v>10587</v>
      </c>
      <c r="U90" s="288" t="s">
        <v>10587</v>
      </c>
      <c r="V90" s="288" t="s">
        <v>10587</v>
      </c>
      <c r="W90" s="288" t="s">
        <v>10587</v>
      </c>
      <c r="X90" s="288" t="s">
        <v>10587</v>
      </c>
      <c r="Y90" s="288" t="s">
        <v>10587</v>
      </c>
      <c r="Z90" s="288" t="s">
        <v>10587</v>
      </c>
      <c r="AA90" s="288" t="s">
        <v>10587</v>
      </c>
      <c r="AB90" s="288" t="s">
        <v>10587</v>
      </c>
      <c r="AC90" s="288" t="s">
        <v>10587</v>
      </c>
      <c r="AD90" s="288" t="s">
        <v>10587</v>
      </c>
      <c r="AE90" s="288" t="s">
        <v>10587</v>
      </c>
      <c r="AF90" s="288" t="s">
        <v>10587</v>
      </c>
      <c r="AG90" s="288" t="s">
        <v>10587</v>
      </c>
      <c r="AH90" s="288" t="s">
        <v>10587</v>
      </c>
      <c r="AI90" s="288" t="s">
        <v>10587</v>
      </c>
      <c r="AJ90" s="288">
        <v>3</v>
      </c>
      <c r="AK90" s="288">
        <v>3</v>
      </c>
      <c r="AL90" s="288">
        <v>3.1</v>
      </c>
      <c r="AM90" s="288">
        <v>3.1</v>
      </c>
      <c r="AN90" s="288">
        <v>3.1</v>
      </c>
      <c r="AO90" s="288">
        <v>3.1</v>
      </c>
      <c r="AP90" s="288">
        <v>3.1</v>
      </c>
      <c r="AQ90" s="288">
        <v>3.1</v>
      </c>
      <c r="AR90" s="288">
        <v>3.1</v>
      </c>
      <c r="AS90" s="288">
        <v>3</v>
      </c>
      <c r="AT90" s="288">
        <v>3.1</v>
      </c>
      <c r="AU90" s="288">
        <v>2.9</v>
      </c>
      <c r="AV90" s="288">
        <v>3.1</v>
      </c>
      <c r="AW90" s="288">
        <v>3.1</v>
      </c>
      <c r="AX90" s="288">
        <v>3.1</v>
      </c>
      <c r="AY90" s="288">
        <v>2.9</v>
      </c>
      <c r="AZ90" s="288">
        <v>2.9</v>
      </c>
      <c r="BA90" s="288">
        <v>2.9</v>
      </c>
      <c r="BB90" s="288">
        <v>2.9</v>
      </c>
      <c r="BC90" s="288">
        <v>2.9</v>
      </c>
      <c r="BD90" s="288">
        <v>2.9</v>
      </c>
      <c r="BE90" s="288">
        <v>2.9</v>
      </c>
      <c r="BF90" s="288">
        <v>2.9</v>
      </c>
      <c r="BG90" s="288">
        <v>2.9</v>
      </c>
      <c r="BH90" s="288">
        <v>3</v>
      </c>
      <c r="BI90" s="288">
        <v>3</v>
      </c>
      <c r="BJ90" s="288">
        <v>3</v>
      </c>
      <c r="BK90" s="288">
        <v>3</v>
      </c>
      <c r="BL90" s="288">
        <v>3</v>
      </c>
      <c r="BM90" s="288" t="s">
        <v>10587</v>
      </c>
      <c r="BN90" s="288" t="s">
        <v>10587</v>
      </c>
      <c r="BO90" s="288" t="s">
        <v>10587</v>
      </c>
      <c r="BP90" s="288" t="s">
        <v>10587</v>
      </c>
      <c r="BQ90" s="288" t="s">
        <v>10587</v>
      </c>
      <c r="BR90" s="288" t="s">
        <v>10587</v>
      </c>
      <c r="BS90" s="288" t="s">
        <v>10587</v>
      </c>
      <c r="BT90" s="288" t="str">
        <f>_xlfn.IFNA(VLOOKUP(C90,'INFORM Severity - hidden'!$C$5:$G$300,5,FALSE),"-")</f>
        <v>-</v>
      </c>
    </row>
    <row r="91" spans="1:72" x14ac:dyDescent="0.35">
      <c r="A91" t="s">
        <v>3184</v>
      </c>
      <c r="B91" t="s">
        <v>3182</v>
      </c>
      <c r="C91" t="s">
        <v>3183</v>
      </c>
      <c r="D91" s="288" t="str">
        <f t="shared" si="1"/>
        <v>Decreasing</v>
      </c>
      <c r="E91" s="288" t="s">
        <v>10587</v>
      </c>
      <c r="F91" s="288" t="s">
        <v>10587</v>
      </c>
      <c r="G91" s="288" t="s">
        <v>10587</v>
      </c>
      <c r="H91" s="288" t="s">
        <v>10587</v>
      </c>
      <c r="I91" s="288" t="s">
        <v>10587</v>
      </c>
      <c r="J91" s="288" t="s">
        <v>10587</v>
      </c>
      <c r="K91" s="288" t="s">
        <v>10587</v>
      </c>
      <c r="L91" s="288" t="s">
        <v>10587</v>
      </c>
      <c r="M91" s="288" t="s">
        <v>10587</v>
      </c>
      <c r="N91" s="288" t="s">
        <v>10587</v>
      </c>
      <c r="O91" s="288" t="s">
        <v>10587</v>
      </c>
      <c r="P91" s="288" t="s">
        <v>10587</v>
      </c>
      <c r="Q91" s="288" t="s">
        <v>10587</v>
      </c>
      <c r="R91" s="288" t="s">
        <v>10587</v>
      </c>
      <c r="S91" s="288" t="s">
        <v>10587</v>
      </c>
      <c r="T91" s="288" t="s">
        <v>10587</v>
      </c>
      <c r="U91" s="288" t="s">
        <v>10587</v>
      </c>
      <c r="V91" s="288" t="s">
        <v>10587</v>
      </c>
      <c r="W91" s="288" t="s">
        <v>10587</v>
      </c>
      <c r="X91" s="288" t="s">
        <v>10587</v>
      </c>
      <c r="Y91" s="288" t="s">
        <v>10587</v>
      </c>
      <c r="Z91" s="288" t="s">
        <v>10587</v>
      </c>
      <c r="AA91" s="288" t="s">
        <v>10587</v>
      </c>
      <c r="AB91" s="288" t="s">
        <v>10587</v>
      </c>
      <c r="AC91" s="288" t="s">
        <v>10587</v>
      </c>
      <c r="AD91" s="288" t="s">
        <v>10587</v>
      </c>
      <c r="AE91" s="288" t="s">
        <v>10587</v>
      </c>
      <c r="AF91" s="288" t="s">
        <v>10587</v>
      </c>
      <c r="AG91" s="288" t="s">
        <v>10587</v>
      </c>
      <c r="AH91" s="288" t="s">
        <v>10587</v>
      </c>
      <c r="AI91" s="288" t="s">
        <v>10587</v>
      </c>
      <c r="AJ91" s="288" t="s">
        <v>10587</v>
      </c>
      <c r="AK91" s="288" t="s">
        <v>10587</v>
      </c>
      <c r="AL91" s="288" t="s">
        <v>10587</v>
      </c>
      <c r="AM91" s="288" t="s">
        <v>10587</v>
      </c>
      <c r="AN91" s="288" t="s">
        <v>10587</v>
      </c>
      <c r="AO91" s="288" t="s">
        <v>10587</v>
      </c>
      <c r="AP91" s="288">
        <v>1.1000000000000001</v>
      </c>
      <c r="AQ91" s="288">
        <v>1.4</v>
      </c>
      <c r="AR91" s="288">
        <v>1.3</v>
      </c>
      <c r="AS91" s="288">
        <v>1.4</v>
      </c>
      <c r="AT91" s="288">
        <v>1.4</v>
      </c>
      <c r="AU91" s="288">
        <v>2.5</v>
      </c>
      <c r="AV91" s="288">
        <v>2.6</v>
      </c>
      <c r="AW91" s="288">
        <v>2.6</v>
      </c>
      <c r="AX91" s="288">
        <v>2.6</v>
      </c>
      <c r="AY91" s="288">
        <v>2.5</v>
      </c>
      <c r="AZ91" s="288">
        <v>1.5</v>
      </c>
      <c r="BA91" s="288">
        <v>1.5</v>
      </c>
      <c r="BB91" s="288">
        <v>1.5</v>
      </c>
      <c r="BC91" s="288">
        <v>1.5</v>
      </c>
      <c r="BD91" s="288">
        <v>1.5</v>
      </c>
      <c r="BE91" s="288">
        <v>1.5</v>
      </c>
      <c r="BF91" s="288">
        <v>1.6</v>
      </c>
      <c r="BG91" s="288">
        <v>1.6</v>
      </c>
      <c r="BH91" s="288">
        <v>1.6</v>
      </c>
      <c r="BI91" s="288">
        <v>1.6</v>
      </c>
      <c r="BJ91" s="288">
        <v>1.2</v>
      </c>
      <c r="BK91" s="288">
        <v>1.3</v>
      </c>
      <c r="BL91" s="288">
        <v>1.3</v>
      </c>
      <c r="BM91" s="288">
        <v>1.6</v>
      </c>
      <c r="BN91" s="288">
        <v>1.6</v>
      </c>
      <c r="BO91" s="288">
        <v>1.6</v>
      </c>
      <c r="BP91" s="288">
        <v>1.6</v>
      </c>
      <c r="BQ91" s="288">
        <v>1.6</v>
      </c>
      <c r="BR91" s="288">
        <v>1.5</v>
      </c>
      <c r="BS91" s="288">
        <v>1.5</v>
      </c>
      <c r="BT91" s="288">
        <f>_xlfn.IFNA(VLOOKUP(C91,'INFORM Severity - hidden'!$C$5:$G$300,5,FALSE),"-")</f>
        <v>1.5</v>
      </c>
    </row>
    <row r="92" spans="1:72" x14ac:dyDescent="0.35">
      <c r="C92" t="s">
        <v>10625</v>
      </c>
      <c r="D92" s="288" t="str">
        <f t="shared" si="1"/>
        <v>-</v>
      </c>
      <c r="E92" s="288" t="s">
        <v>10587</v>
      </c>
      <c r="F92" s="288">
        <v>2.2999999999999998</v>
      </c>
      <c r="G92" s="288">
        <v>2.2999999999999998</v>
      </c>
      <c r="H92" s="288">
        <v>2.8</v>
      </c>
      <c r="I92" s="288">
        <v>2.8</v>
      </c>
      <c r="J92" s="288">
        <v>2.8</v>
      </c>
      <c r="K92" s="288">
        <v>2.1</v>
      </c>
      <c r="L92" s="288">
        <v>2.1</v>
      </c>
      <c r="M92" s="288">
        <v>2.1</v>
      </c>
      <c r="N92" s="288">
        <v>2.1</v>
      </c>
      <c r="O92" s="288">
        <v>2.1</v>
      </c>
      <c r="P92" s="288">
        <v>2.1</v>
      </c>
      <c r="Q92" s="288">
        <v>1.9</v>
      </c>
      <c r="R92" s="288">
        <v>1.9</v>
      </c>
      <c r="S92" s="288">
        <v>2.2000000000000002</v>
      </c>
      <c r="T92" s="288" t="s">
        <v>10587</v>
      </c>
      <c r="U92" s="288" t="s">
        <v>10587</v>
      </c>
      <c r="V92" s="288" t="s">
        <v>10587</v>
      </c>
      <c r="W92" s="288" t="s">
        <v>10587</v>
      </c>
      <c r="X92" s="288" t="s">
        <v>10587</v>
      </c>
      <c r="Y92" s="288" t="s">
        <v>10587</v>
      </c>
      <c r="Z92" s="288" t="s">
        <v>10587</v>
      </c>
      <c r="AA92" s="288" t="s">
        <v>10587</v>
      </c>
      <c r="AB92" s="288" t="s">
        <v>10587</v>
      </c>
      <c r="AC92" s="288" t="s">
        <v>10587</v>
      </c>
      <c r="AD92" s="288" t="s">
        <v>10587</v>
      </c>
      <c r="AE92" s="288" t="s">
        <v>10587</v>
      </c>
      <c r="AF92" s="288" t="s">
        <v>10587</v>
      </c>
      <c r="AG92" s="288" t="s">
        <v>10587</v>
      </c>
      <c r="AH92" s="288" t="s">
        <v>10587</v>
      </c>
      <c r="AI92" s="288" t="s">
        <v>10587</v>
      </c>
      <c r="AJ92" s="288" t="s">
        <v>10587</v>
      </c>
      <c r="AK92" s="288" t="s">
        <v>10587</v>
      </c>
      <c r="AL92" s="288" t="s">
        <v>10587</v>
      </c>
      <c r="AM92" s="288" t="s">
        <v>10587</v>
      </c>
      <c r="AN92" s="288" t="s">
        <v>10587</v>
      </c>
      <c r="AO92" s="288" t="s">
        <v>10587</v>
      </c>
      <c r="AP92" s="288" t="s">
        <v>10587</v>
      </c>
      <c r="AQ92" s="288" t="s">
        <v>10587</v>
      </c>
      <c r="AR92" s="288" t="s">
        <v>10587</v>
      </c>
      <c r="AS92" s="288" t="s">
        <v>10587</v>
      </c>
      <c r="AT92" s="288" t="s">
        <v>10587</v>
      </c>
      <c r="AU92" s="288" t="s">
        <v>10587</v>
      </c>
      <c r="AV92" s="288" t="s">
        <v>10587</v>
      </c>
      <c r="AW92" s="288" t="s">
        <v>10587</v>
      </c>
      <c r="AX92" s="288" t="s">
        <v>10587</v>
      </c>
      <c r="AY92" s="288" t="s">
        <v>10587</v>
      </c>
      <c r="AZ92" s="288" t="s">
        <v>10587</v>
      </c>
      <c r="BA92" s="288" t="s">
        <v>10587</v>
      </c>
      <c r="BB92" s="288" t="s">
        <v>10587</v>
      </c>
      <c r="BC92" s="288" t="s">
        <v>10587</v>
      </c>
      <c r="BD92" s="288" t="s">
        <v>10587</v>
      </c>
      <c r="BE92" s="288" t="s">
        <v>10587</v>
      </c>
      <c r="BF92" s="288" t="s">
        <v>10587</v>
      </c>
      <c r="BG92" s="288" t="s">
        <v>10587</v>
      </c>
      <c r="BH92" s="288" t="s">
        <v>10587</v>
      </c>
      <c r="BI92" s="288" t="s">
        <v>10587</v>
      </c>
      <c r="BJ92" s="288" t="s">
        <v>10587</v>
      </c>
      <c r="BK92" s="288" t="s">
        <v>10587</v>
      </c>
      <c r="BL92" s="288" t="s">
        <v>10587</v>
      </c>
      <c r="BM92" s="288" t="s">
        <v>10587</v>
      </c>
      <c r="BN92" s="288" t="s">
        <v>10587</v>
      </c>
      <c r="BO92" s="288" t="s">
        <v>10587</v>
      </c>
      <c r="BP92" s="288" t="s">
        <v>10587</v>
      </c>
      <c r="BQ92" s="288" t="s">
        <v>10587</v>
      </c>
      <c r="BR92" s="288" t="s">
        <v>10587</v>
      </c>
      <c r="BS92" s="288" t="s">
        <v>10587</v>
      </c>
      <c r="BT92" s="288" t="str">
        <f>_xlfn.IFNA(VLOOKUP(C92,'INFORM Severity - hidden'!$C$5:$G$300,5,FALSE),"-")</f>
        <v>-</v>
      </c>
    </row>
    <row r="93" spans="1:72" x14ac:dyDescent="0.35">
      <c r="A93" t="s">
        <v>499</v>
      </c>
      <c r="B93" t="s">
        <v>497</v>
      </c>
      <c r="C93" t="s">
        <v>498</v>
      </c>
      <c r="D93" s="288" t="str">
        <f t="shared" si="1"/>
        <v>Stable</v>
      </c>
      <c r="E93" s="288" t="s">
        <v>10587</v>
      </c>
      <c r="F93" s="288" t="s">
        <v>10587</v>
      </c>
      <c r="G93" s="288" t="s">
        <v>10587</v>
      </c>
      <c r="H93" s="288" t="s">
        <v>10587</v>
      </c>
      <c r="I93" s="288" t="s">
        <v>10587</v>
      </c>
      <c r="J93" s="288" t="s">
        <v>10587</v>
      </c>
      <c r="K93" s="288">
        <v>2.2000000000000002</v>
      </c>
      <c r="L93" s="288">
        <v>2.2000000000000002</v>
      </c>
      <c r="M93" s="288">
        <v>2.2000000000000002</v>
      </c>
      <c r="N93" s="288">
        <v>2.2000000000000002</v>
      </c>
      <c r="O93" s="288">
        <v>2.2000000000000002</v>
      </c>
      <c r="P93" s="288">
        <v>2.2000000000000002</v>
      </c>
      <c r="Q93" s="288" t="s">
        <v>10587</v>
      </c>
      <c r="R93" s="288" t="s">
        <v>10587</v>
      </c>
      <c r="S93" s="288" t="s">
        <v>10587</v>
      </c>
      <c r="T93" s="288" t="s">
        <v>10587</v>
      </c>
      <c r="U93" s="288" t="s">
        <v>10587</v>
      </c>
      <c r="V93" s="288" t="s">
        <v>10587</v>
      </c>
      <c r="W93" s="288" t="s">
        <v>10587</v>
      </c>
      <c r="X93" s="288" t="s">
        <v>10587</v>
      </c>
      <c r="Y93" s="288" t="s">
        <v>10587</v>
      </c>
      <c r="Z93" s="288" t="s">
        <v>10587</v>
      </c>
      <c r="AA93" s="288" t="s">
        <v>10587</v>
      </c>
      <c r="AB93" s="288" t="s">
        <v>10587</v>
      </c>
      <c r="AC93" s="288" t="s">
        <v>10587</v>
      </c>
      <c r="AD93" s="288" t="s">
        <v>10587</v>
      </c>
      <c r="AE93" s="288" t="s">
        <v>10587</v>
      </c>
      <c r="AF93" s="288" t="s">
        <v>10587</v>
      </c>
      <c r="AG93" s="288" t="s">
        <v>10587</v>
      </c>
      <c r="AH93" s="288" t="s">
        <v>10587</v>
      </c>
      <c r="AI93" s="288" t="s">
        <v>10587</v>
      </c>
      <c r="AJ93" s="288" t="s">
        <v>10587</v>
      </c>
      <c r="AK93" s="288" t="s">
        <v>10587</v>
      </c>
      <c r="AL93" s="288" t="s">
        <v>10587</v>
      </c>
      <c r="AM93" s="288">
        <v>2</v>
      </c>
      <c r="AN93" s="288">
        <v>2.1</v>
      </c>
      <c r="AO93" s="288">
        <v>2.1</v>
      </c>
      <c r="AP93" s="288">
        <v>2.2000000000000002</v>
      </c>
      <c r="AQ93" s="288">
        <v>2.2999999999999998</v>
      </c>
      <c r="AR93" s="288">
        <v>2.2999999999999998</v>
      </c>
      <c r="AS93" s="288">
        <v>2.6</v>
      </c>
      <c r="AT93" s="288">
        <v>2.6</v>
      </c>
      <c r="AU93" s="288">
        <v>2.6</v>
      </c>
      <c r="AV93" s="288">
        <v>2.6</v>
      </c>
      <c r="AW93" s="288">
        <v>2.6</v>
      </c>
      <c r="AX93" s="288">
        <v>2.5</v>
      </c>
      <c r="AY93" s="288">
        <v>2.5</v>
      </c>
      <c r="AZ93" s="288">
        <v>2.5</v>
      </c>
      <c r="BA93" s="288">
        <v>2.5</v>
      </c>
      <c r="BB93" s="288">
        <v>2.5</v>
      </c>
      <c r="BC93" s="288">
        <v>2.5</v>
      </c>
      <c r="BD93" s="288">
        <v>2.5</v>
      </c>
      <c r="BE93" s="288">
        <v>2.5</v>
      </c>
      <c r="BF93" s="288">
        <v>2.5</v>
      </c>
      <c r="BG93" s="288">
        <v>2.5</v>
      </c>
      <c r="BH93" s="288">
        <v>2.5</v>
      </c>
      <c r="BI93" s="288">
        <v>2.5</v>
      </c>
      <c r="BJ93" s="288">
        <v>2.5</v>
      </c>
      <c r="BK93" s="288">
        <v>2.5</v>
      </c>
      <c r="BL93" s="288">
        <v>2.5</v>
      </c>
      <c r="BM93" s="288">
        <v>2.5</v>
      </c>
      <c r="BN93" s="288">
        <v>2.5</v>
      </c>
      <c r="BO93" s="288">
        <v>2.5</v>
      </c>
      <c r="BP93" s="288">
        <v>2.5</v>
      </c>
      <c r="BQ93" s="288">
        <v>2.5</v>
      </c>
      <c r="BR93" s="288">
        <v>2.5</v>
      </c>
      <c r="BS93" s="288">
        <v>2.5</v>
      </c>
      <c r="BT93" s="288">
        <f>_xlfn.IFNA(VLOOKUP(C93,'INFORM Severity - hidden'!$C$5:$G$300,5,FALSE),"-")</f>
        <v>2.5</v>
      </c>
    </row>
    <row r="94" spans="1:72" x14ac:dyDescent="0.35">
      <c r="C94" t="s">
        <v>10626</v>
      </c>
      <c r="D94" s="288" t="str">
        <f t="shared" si="1"/>
        <v>-</v>
      </c>
      <c r="E94" s="288" t="s">
        <v>10587</v>
      </c>
      <c r="F94" s="288" t="s">
        <v>10587</v>
      </c>
      <c r="G94" s="288" t="s">
        <v>10587</v>
      </c>
      <c r="H94" s="288" t="s">
        <v>10587</v>
      </c>
      <c r="I94" s="288" t="s">
        <v>10587</v>
      </c>
      <c r="J94" s="288" t="s">
        <v>10587</v>
      </c>
      <c r="K94" s="288">
        <v>1.2</v>
      </c>
      <c r="L94" s="288">
        <v>1.2</v>
      </c>
      <c r="M94" s="288">
        <v>1.2</v>
      </c>
      <c r="N94" s="288">
        <v>1.4</v>
      </c>
      <c r="O94" s="288">
        <v>1.3</v>
      </c>
      <c r="P94" s="288" t="s">
        <v>10587</v>
      </c>
      <c r="Q94" s="288" t="s">
        <v>10587</v>
      </c>
      <c r="R94" s="288" t="s">
        <v>10587</v>
      </c>
      <c r="S94" s="288" t="s">
        <v>10587</v>
      </c>
      <c r="T94" s="288" t="s">
        <v>10587</v>
      </c>
      <c r="U94" s="288" t="s">
        <v>10587</v>
      </c>
      <c r="V94" s="288" t="s">
        <v>10587</v>
      </c>
      <c r="W94" s="288" t="s">
        <v>10587</v>
      </c>
      <c r="X94" s="288" t="s">
        <v>10587</v>
      </c>
      <c r="Y94" s="288" t="s">
        <v>10587</v>
      </c>
      <c r="Z94" s="288" t="s">
        <v>10587</v>
      </c>
      <c r="AA94" s="288" t="s">
        <v>10587</v>
      </c>
      <c r="AB94" s="288" t="s">
        <v>10587</v>
      </c>
      <c r="AC94" s="288" t="s">
        <v>10587</v>
      </c>
      <c r="AD94" s="288" t="s">
        <v>10587</v>
      </c>
      <c r="AE94" s="288" t="s">
        <v>10587</v>
      </c>
      <c r="AF94" s="288" t="s">
        <v>10587</v>
      </c>
      <c r="AG94" s="288" t="s">
        <v>10587</v>
      </c>
      <c r="AH94" s="288" t="s">
        <v>10587</v>
      </c>
      <c r="AI94" s="288" t="s">
        <v>10587</v>
      </c>
      <c r="AJ94" s="288" t="s">
        <v>10587</v>
      </c>
      <c r="AK94" s="288" t="s">
        <v>10587</v>
      </c>
      <c r="AL94" s="288" t="s">
        <v>10587</v>
      </c>
      <c r="AM94" s="288" t="s">
        <v>10587</v>
      </c>
      <c r="AN94" s="288" t="s">
        <v>10587</v>
      </c>
      <c r="AO94" s="288" t="s">
        <v>10587</v>
      </c>
      <c r="AP94" s="288" t="s">
        <v>10587</v>
      </c>
      <c r="AQ94" s="288" t="s">
        <v>10587</v>
      </c>
      <c r="AR94" s="288" t="s">
        <v>10587</v>
      </c>
      <c r="AS94" s="288" t="s">
        <v>10587</v>
      </c>
      <c r="AT94" s="288" t="s">
        <v>10587</v>
      </c>
      <c r="AU94" s="288" t="s">
        <v>10587</v>
      </c>
      <c r="AV94" s="288" t="s">
        <v>10587</v>
      </c>
      <c r="AW94" s="288" t="s">
        <v>10587</v>
      </c>
      <c r="AX94" s="288" t="s">
        <v>10587</v>
      </c>
      <c r="AY94" s="288" t="s">
        <v>10587</v>
      </c>
      <c r="AZ94" s="288" t="s">
        <v>10587</v>
      </c>
      <c r="BA94" s="288" t="s">
        <v>10587</v>
      </c>
      <c r="BB94" s="288" t="s">
        <v>10587</v>
      </c>
      <c r="BC94" s="288" t="s">
        <v>10587</v>
      </c>
      <c r="BD94" s="288" t="s">
        <v>10587</v>
      </c>
      <c r="BE94" s="288" t="s">
        <v>10587</v>
      </c>
      <c r="BF94" s="288" t="s">
        <v>10587</v>
      </c>
      <c r="BG94" s="288" t="s">
        <v>10587</v>
      </c>
      <c r="BH94" s="288" t="s">
        <v>10587</v>
      </c>
      <c r="BI94" s="288" t="s">
        <v>10587</v>
      </c>
      <c r="BJ94" s="288" t="s">
        <v>10587</v>
      </c>
      <c r="BK94" s="288" t="s">
        <v>10587</v>
      </c>
      <c r="BL94" s="288" t="s">
        <v>10587</v>
      </c>
      <c r="BM94" s="288" t="s">
        <v>10587</v>
      </c>
      <c r="BN94" s="288" t="s">
        <v>10587</v>
      </c>
      <c r="BO94" s="288" t="s">
        <v>10587</v>
      </c>
      <c r="BP94" s="288" t="s">
        <v>10587</v>
      </c>
      <c r="BQ94" s="288" t="s">
        <v>10587</v>
      </c>
      <c r="BR94" s="288" t="s">
        <v>10587</v>
      </c>
      <c r="BS94" s="288" t="s">
        <v>10587</v>
      </c>
      <c r="BT94" s="288" t="str">
        <f>_xlfn.IFNA(VLOOKUP(C94,'INFORM Severity - hidden'!$C$5:$G$300,5,FALSE),"-")</f>
        <v>-</v>
      </c>
    </row>
    <row r="95" spans="1:72" x14ac:dyDescent="0.35">
      <c r="C95" t="s">
        <v>10627</v>
      </c>
      <c r="D95" s="288" t="str">
        <f t="shared" si="1"/>
        <v>-</v>
      </c>
      <c r="E95" s="288" t="s">
        <v>10587</v>
      </c>
      <c r="F95" s="288" t="s">
        <v>10587</v>
      </c>
      <c r="G95" s="288" t="s">
        <v>10587</v>
      </c>
      <c r="H95" s="288" t="s">
        <v>10587</v>
      </c>
      <c r="I95" s="288" t="s">
        <v>10587</v>
      </c>
      <c r="J95" s="288" t="s">
        <v>10587</v>
      </c>
      <c r="K95" s="288" t="s">
        <v>10587</v>
      </c>
      <c r="L95" s="288" t="s">
        <v>10587</v>
      </c>
      <c r="M95" s="288" t="s">
        <v>10587</v>
      </c>
      <c r="N95" s="288" t="s">
        <v>10587</v>
      </c>
      <c r="O95" s="288" t="s">
        <v>10587</v>
      </c>
      <c r="P95" s="288" t="s">
        <v>10587</v>
      </c>
      <c r="Q95" s="288">
        <v>1.4</v>
      </c>
      <c r="R95" s="288">
        <v>1.4</v>
      </c>
      <c r="S95" s="288">
        <v>1.7</v>
      </c>
      <c r="T95" s="288" t="s">
        <v>10587</v>
      </c>
      <c r="U95" s="288" t="s">
        <v>10587</v>
      </c>
      <c r="V95" s="288" t="s">
        <v>10587</v>
      </c>
      <c r="W95" s="288" t="s">
        <v>10587</v>
      </c>
      <c r="X95" s="288" t="s">
        <v>10587</v>
      </c>
      <c r="Y95" s="288" t="s">
        <v>10587</v>
      </c>
      <c r="Z95" s="288" t="s">
        <v>10587</v>
      </c>
      <c r="AA95" s="288" t="s">
        <v>10587</v>
      </c>
      <c r="AB95" s="288" t="s">
        <v>10587</v>
      </c>
      <c r="AC95" s="288" t="s">
        <v>10587</v>
      </c>
      <c r="AD95" s="288" t="s">
        <v>10587</v>
      </c>
      <c r="AE95" s="288" t="s">
        <v>10587</v>
      </c>
      <c r="AF95" s="288" t="s">
        <v>10587</v>
      </c>
      <c r="AG95" s="288" t="s">
        <v>10587</v>
      </c>
      <c r="AH95" s="288" t="s">
        <v>10587</v>
      </c>
      <c r="AI95" s="288" t="s">
        <v>10587</v>
      </c>
      <c r="AJ95" s="288" t="s">
        <v>10587</v>
      </c>
      <c r="AK95" s="288" t="s">
        <v>10587</v>
      </c>
      <c r="AL95" s="288" t="s">
        <v>10587</v>
      </c>
      <c r="AM95" s="288" t="s">
        <v>10587</v>
      </c>
      <c r="AN95" s="288" t="s">
        <v>10587</v>
      </c>
      <c r="AO95" s="288" t="s">
        <v>10587</v>
      </c>
      <c r="AP95" s="288" t="s">
        <v>10587</v>
      </c>
      <c r="AQ95" s="288" t="s">
        <v>10587</v>
      </c>
      <c r="AR95" s="288" t="s">
        <v>10587</v>
      </c>
      <c r="AS95" s="288" t="s">
        <v>10587</v>
      </c>
      <c r="AT95" s="288" t="s">
        <v>10587</v>
      </c>
      <c r="AU95" s="288" t="s">
        <v>10587</v>
      </c>
      <c r="AV95" s="288" t="s">
        <v>10587</v>
      </c>
      <c r="AW95" s="288" t="s">
        <v>10587</v>
      </c>
      <c r="AX95" s="288" t="s">
        <v>10587</v>
      </c>
      <c r="AY95" s="288" t="s">
        <v>10587</v>
      </c>
      <c r="AZ95" s="288" t="s">
        <v>10587</v>
      </c>
      <c r="BA95" s="288" t="s">
        <v>10587</v>
      </c>
      <c r="BB95" s="288" t="s">
        <v>10587</v>
      </c>
      <c r="BC95" s="288" t="s">
        <v>10587</v>
      </c>
      <c r="BD95" s="288" t="s">
        <v>10587</v>
      </c>
      <c r="BE95" s="288" t="s">
        <v>10587</v>
      </c>
      <c r="BF95" s="288" t="s">
        <v>10587</v>
      </c>
      <c r="BG95" s="288" t="s">
        <v>10587</v>
      </c>
      <c r="BH95" s="288" t="s">
        <v>10587</v>
      </c>
      <c r="BI95" s="288" t="s">
        <v>10587</v>
      </c>
      <c r="BJ95" s="288" t="s">
        <v>10587</v>
      </c>
      <c r="BK95" s="288" t="s">
        <v>10587</v>
      </c>
      <c r="BL95" s="288" t="s">
        <v>10587</v>
      </c>
      <c r="BM95" s="288" t="s">
        <v>10587</v>
      </c>
      <c r="BN95" s="288" t="s">
        <v>10587</v>
      </c>
      <c r="BO95" s="288" t="s">
        <v>10587</v>
      </c>
      <c r="BP95" s="288" t="s">
        <v>10587</v>
      </c>
      <c r="BQ95" s="288" t="s">
        <v>10587</v>
      </c>
      <c r="BR95" s="288" t="s">
        <v>10587</v>
      </c>
      <c r="BS95" s="288" t="s">
        <v>10587</v>
      </c>
      <c r="BT95" s="288" t="str">
        <f>_xlfn.IFNA(VLOOKUP(C95,'INFORM Severity - hidden'!$C$5:$G$300,5,FALSE),"-")</f>
        <v>-</v>
      </c>
    </row>
    <row r="96" spans="1:72" x14ac:dyDescent="0.35">
      <c r="C96" t="s">
        <v>10628</v>
      </c>
      <c r="D96" s="288" t="str">
        <f t="shared" si="1"/>
        <v>-</v>
      </c>
      <c r="E96" s="288" t="s">
        <v>10587</v>
      </c>
      <c r="F96" s="288" t="s">
        <v>10587</v>
      </c>
      <c r="G96" s="288" t="s">
        <v>10587</v>
      </c>
      <c r="H96" s="288" t="s">
        <v>10587</v>
      </c>
      <c r="I96" s="288" t="s">
        <v>10587</v>
      </c>
      <c r="J96" s="288" t="s">
        <v>10587</v>
      </c>
      <c r="K96" s="288" t="s">
        <v>10587</v>
      </c>
      <c r="L96" s="288" t="s">
        <v>10587</v>
      </c>
      <c r="M96" s="288" t="s">
        <v>10587</v>
      </c>
      <c r="N96" s="288" t="s">
        <v>10587</v>
      </c>
      <c r="O96" s="288" t="s">
        <v>10587</v>
      </c>
      <c r="P96" s="288" t="s">
        <v>10587</v>
      </c>
      <c r="Q96" s="288" t="s">
        <v>10587</v>
      </c>
      <c r="R96" s="288" t="s">
        <v>10587</v>
      </c>
      <c r="S96" s="288" t="s">
        <v>10587</v>
      </c>
      <c r="T96" s="288" t="s">
        <v>10587</v>
      </c>
      <c r="U96" s="288" t="s">
        <v>10587</v>
      </c>
      <c r="V96" s="288" t="s">
        <v>10587</v>
      </c>
      <c r="W96" s="288" t="s">
        <v>10587</v>
      </c>
      <c r="X96" s="288" t="s">
        <v>10587</v>
      </c>
      <c r="Y96" s="288" t="s">
        <v>10587</v>
      </c>
      <c r="Z96" s="288" t="s">
        <v>10587</v>
      </c>
      <c r="AA96" s="288" t="s">
        <v>10587</v>
      </c>
      <c r="AB96" s="288" t="s">
        <v>10587</v>
      </c>
      <c r="AC96" s="288">
        <v>2.1</v>
      </c>
      <c r="AD96" s="288">
        <v>2.1</v>
      </c>
      <c r="AE96" s="288">
        <v>2.1</v>
      </c>
      <c r="AF96" s="288">
        <v>2.1</v>
      </c>
      <c r="AG96" s="288" t="s">
        <v>10587</v>
      </c>
      <c r="AH96" s="288" t="s">
        <v>10587</v>
      </c>
      <c r="AI96" s="288" t="s">
        <v>10587</v>
      </c>
      <c r="AJ96" s="288" t="s">
        <v>10587</v>
      </c>
      <c r="AK96" s="288" t="s">
        <v>10587</v>
      </c>
      <c r="AL96" s="288" t="s">
        <v>10587</v>
      </c>
      <c r="AM96" s="288" t="s">
        <v>10587</v>
      </c>
      <c r="AN96" s="288" t="s">
        <v>10587</v>
      </c>
      <c r="AO96" s="288" t="s">
        <v>10587</v>
      </c>
      <c r="AP96" s="288" t="s">
        <v>10587</v>
      </c>
      <c r="AQ96" s="288" t="s">
        <v>10587</v>
      </c>
      <c r="AR96" s="288" t="s">
        <v>10587</v>
      </c>
      <c r="AS96" s="288" t="s">
        <v>10587</v>
      </c>
      <c r="AT96" s="288" t="s">
        <v>10587</v>
      </c>
      <c r="AU96" s="288" t="s">
        <v>10587</v>
      </c>
      <c r="AV96" s="288" t="s">
        <v>10587</v>
      </c>
      <c r="AW96" s="288" t="s">
        <v>10587</v>
      </c>
      <c r="AX96" s="288" t="s">
        <v>10587</v>
      </c>
      <c r="AY96" s="288" t="s">
        <v>10587</v>
      </c>
      <c r="AZ96" s="288" t="s">
        <v>10587</v>
      </c>
      <c r="BA96" s="288" t="s">
        <v>10587</v>
      </c>
      <c r="BB96" s="288" t="s">
        <v>10587</v>
      </c>
      <c r="BC96" s="288" t="s">
        <v>10587</v>
      </c>
      <c r="BD96" s="288" t="s">
        <v>10587</v>
      </c>
      <c r="BE96" s="288" t="s">
        <v>10587</v>
      </c>
      <c r="BF96" s="288" t="s">
        <v>10587</v>
      </c>
      <c r="BG96" s="288" t="s">
        <v>10587</v>
      </c>
      <c r="BH96" s="288" t="s">
        <v>10587</v>
      </c>
      <c r="BI96" s="288" t="s">
        <v>10587</v>
      </c>
      <c r="BJ96" s="288" t="s">
        <v>10587</v>
      </c>
      <c r="BK96" s="288" t="s">
        <v>10587</v>
      </c>
      <c r="BL96" s="288" t="s">
        <v>10587</v>
      </c>
      <c r="BM96" s="288" t="s">
        <v>10587</v>
      </c>
      <c r="BN96" s="288" t="s">
        <v>10587</v>
      </c>
      <c r="BO96" s="288" t="s">
        <v>10587</v>
      </c>
      <c r="BP96" s="288" t="s">
        <v>10587</v>
      </c>
      <c r="BQ96" s="288" t="s">
        <v>10587</v>
      </c>
      <c r="BR96" s="288" t="s">
        <v>10587</v>
      </c>
      <c r="BS96" s="288" t="s">
        <v>10587</v>
      </c>
      <c r="BT96" s="288" t="str">
        <f>_xlfn.IFNA(VLOOKUP(C96,'INFORM Severity - hidden'!$C$5:$G$300,5,FALSE),"-")</f>
        <v>-</v>
      </c>
    </row>
    <row r="97" spans="1:72" x14ac:dyDescent="0.35">
      <c r="C97" t="s">
        <v>10629</v>
      </c>
      <c r="D97" s="288" t="str">
        <f t="shared" si="1"/>
        <v>-</v>
      </c>
      <c r="E97" s="288" t="s">
        <v>10587</v>
      </c>
      <c r="F97" s="288" t="s">
        <v>10587</v>
      </c>
      <c r="G97" s="288" t="s">
        <v>10587</v>
      </c>
      <c r="H97" s="288" t="s">
        <v>10587</v>
      </c>
      <c r="I97" s="288" t="s">
        <v>10587</v>
      </c>
      <c r="J97" s="288" t="s">
        <v>10587</v>
      </c>
      <c r="K97" s="288" t="s">
        <v>10587</v>
      </c>
      <c r="L97" s="288" t="s">
        <v>10587</v>
      </c>
      <c r="M97" s="288" t="s">
        <v>10587</v>
      </c>
      <c r="N97" s="288" t="s">
        <v>10587</v>
      </c>
      <c r="O97" s="288" t="s">
        <v>10587</v>
      </c>
      <c r="P97" s="288" t="s">
        <v>10587</v>
      </c>
      <c r="Q97" s="288" t="s">
        <v>10587</v>
      </c>
      <c r="R97" s="288" t="s">
        <v>10587</v>
      </c>
      <c r="S97" s="288" t="s">
        <v>10587</v>
      </c>
      <c r="T97" s="288" t="s">
        <v>10587</v>
      </c>
      <c r="U97" s="288" t="s">
        <v>10587</v>
      </c>
      <c r="V97" s="288" t="s">
        <v>10587</v>
      </c>
      <c r="W97" s="288" t="s">
        <v>10587</v>
      </c>
      <c r="X97" s="288" t="s">
        <v>10587</v>
      </c>
      <c r="Y97" s="288" t="s">
        <v>10587</v>
      </c>
      <c r="Z97" s="288" t="s">
        <v>10587</v>
      </c>
      <c r="AA97" s="288" t="s">
        <v>10587</v>
      </c>
      <c r="AB97" s="288" t="s">
        <v>10587</v>
      </c>
      <c r="AC97" s="288">
        <v>2.1</v>
      </c>
      <c r="AD97" s="288">
        <v>2.1</v>
      </c>
      <c r="AE97" s="288">
        <v>2.1</v>
      </c>
      <c r="AF97" s="288">
        <v>2.1</v>
      </c>
      <c r="AG97" s="288" t="s">
        <v>10587</v>
      </c>
      <c r="AH97" s="288" t="s">
        <v>10587</v>
      </c>
      <c r="AI97" s="288" t="s">
        <v>10587</v>
      </c>
      <c r="AJ97" s="288" t="s">
        <v>10587</v>
      </c>
      <c r="AK97" s="288" t="s">
        <v>10587</v>
      </c>
      <c r="AL97" s="288" t="s">
        <v>10587</v>
      </c>
      <c r="AM97" s="288" t="s">
        <v>10587</v>
      </c>
      <c r="AN97" s="288" t="s">
        <v>10587</v>
      </c>
      <c r="AO97" s="288" t="s">
        <v>10587</v>
      </c>
      <c r="AP97" s="288" t="s">
        <v>10587</v>
      </c>
      <c r="AQ97" s="288" t="s">
        <v>10587</v>
      </c>
      <c r="AR97" s="288" t="s">
        <v>10587</v>
      </c>
      <c r="AS97" s="288" t="s">
        <v>10587</v>
      </c>
      <c r="AT97" s="288" t="s">
        <v>10587</v>
      </c>
      <c r="AU97" s="288" t="s">
        <v>10587</v>
      </c>
      <c r="AV97" s="288" t="s">
        <v>10587</v>
      </c>
      <c r="AW97" s="288" t="s">
        <v>10587</v>
      </c>
      <c r="AX97" s="288" t="s">
        <v>10587</v>
      </c>
      <c r="AY97" s="288">
        <v>2.5</v>
      </c>
      <c r="AZ97" s="288">
        <v>2.4</v>
      </c>
      <c r="BA97" s="288">
        <v>2.5</v>
      </c>
      <c r="BB97" s="288">
        <v>2.5</v>
      </c>
      <c r="BC97" s="288">
        <v>2.5</v>
      </c>
      <c r="BD97" s="288">
        <v>2.6</v>
      </c>
      <c r="BE97" s="288">
        <v>2.6</v>
      </c>
      <c r="BF97" s="288">
        <v>2.6</v>
      </c>
      <c r="BG97" s="288">
        <v>2.5</v>
      </c>
      <c r="BH97" s="288">
        <v>2.5</v>
      </c>
      <c r="BI97" s="288">
        <v>2.5</v>
      </c>
      <c r="BJ97" s="288">
        <v>2.5</v>
      </c>
      <c r="BK97" s="288" t="s">
        <v>10587</v>
      </c>
      <c r="BL97" s="288" t="s">
        <v>10587</v>
      </c>
      <c r="BM97" s="288" t="s">
        <v>10587</v>
      </c>
      <c r="BN97" s="288" t="s">
        <v>10587</v>
      </c>
      <c r="BO97" s="288" t="s">
        <v>10587</v>
      </c>
      <c r="BP97" s="288" t="s">
        <v>10587</v>
      </c>
      <c r="BQ97" s="288" t="s">
        <v>10587</v>
      </c>
      <c r="BR97" s="288" t="s">
        <v>10587</v>
      </c>
      <c r="BS97" s="288" t="s">
        <v>10587</v>
      </c>
      <c r="BT97" s="288" t="str">
        <f>_xlfn.IFNA(VLOOKUP(C97,'INFORM Severity - hidden'!$C$5:$G$300,5,FALSE),"-")</f>
        <v>-</v>
      </c>
    </row>
    <row r="98" spans="1:72" x14ac:dyDescent="0.35">
      <c r="C98" t="s">
        <v>10630</v>
      </c>
      <c r="D98" s="288" t="str">
        <f t="shared" si="1"/>
        <v>-</v>
      </c>
      <c r="E98" s="288" t="s">
        <v>10587</v>
      </c>
      <c r="F98" s="288" t="s">
        <v>10587</v>
      </c>
      <c r="G98" s="288" t="s">
        <v>10587</v>
      </c>
      <c r="H98" s="288" t="s">
        <v>10587</v>
      </c>
      <c r="I98" s="288" t="s">
        <v>10587</v>
      </c>
      <c r="J98" s="288" t="s">
        <v>10587</v>
      </c>
      <c r="K98" s="288" t="s">
        <v>10587</v>
      </c>
      <c r="L98" s="288" t="s">
        <v>10587</v>
      </c>
      <c r="M98" s="288" t="s">
        <v>10587</v>
      </c>
      <c r="N98" s="288" t="s">
        <v>10587</v>
      </c>
      <c r="O98" s="288" t="s">
        <v>10587</v>
      </c>
      <c r="P98" s="288" t="s">
        <v>10587</v>
      </c>
      <c r="Q98" s="288" t="s">
        <v>10587</v>
      </c>
      <c r="R98" s="288" t="s">
        <v>10587</v>
      </c>
      <c r="S98" s="288" t="s">
        <v>10587</v>
      </c>
      <c r="T98" s="288" t="s">
        <v>10587</v>
      </c>
      <c r="U98" s="288" t="s">
        <v>10587</v>
      </c>
      <c r="V98" s="288" t="s">
        <v>10587</v>
      </c>
      <c r="W98" s="288" t="s">
        <v>10587</v>
      </c>
      <c r="X98" s="288" t="s">
        <v>10587</v>
      </c>
      <c r="Y98" s="288" t="s">
        <v>10587</v>
      </c>
      <c r="Z98" s="288" t="s">
        <v>10587</v>
      </c>
      <c r="AA98" s="288" t="s">
        <v>10587</v>
      </c>
      <c r="AB98" s="288" t="s">
        <v>10587</v>
      </c>
      <c r="AC98" s="288" t="s">
        <v>10587</v>
      </c>
      <c r="AD98" s="288" t="s">
        <v>10587</v>
      </c>
      <c r="AE98" s="288" t="s">
        <v>10587</v>
      </c>
      <c r="AF98" s="288" t="s">
        <v>10587</v>
      </c>
      <c r="AG98" s="288" t="s">
        <v>10587</v>
      </c>
      <c r="AH98" s="288" t="s">
        <v>10587</v>
      </c>
      <c r="AI98" s="288" t="s">
        <v>10587</v>
      </c>
      <c r="AJ98" s="288" t="s">
        <v>10587</v>
      </c>
      <c r="AK98" s="288" t="s">
        <v>10587</v>
      </c>
      <c r="AL98" s="288" t="s">
        <v>10587</v>
      </c>
      <c r="AM98" s="288" t="s">
        <v>10587</v>
      </c>
      <c r="AN98" s="288" t="s">
        <v>10587</v>
      </c>
      <c r="AO98" s="288" t="s">
        <v>10587</v>
      </c>
      <c r="AP98" s="288" t="s">
        <v>10587</v>
      </c>
      <c r="AQ98" s="288" t="s">
        <v>10587</v>
      </c>
      <c r="AR98" s="288" t="s">
        <v>10587</v>
      </c>
      <c r="AS98" s="288" t="s">
        <v>10587</v>
      </c>
      <c r="AT98" s="288" t="s">
        <v>10587</v>
      </c>
      <c r="AU98" s="288" t="s">
        <v>10587</v>
      </c>
      <c r="AV98" s="288" t="s">
        <v>10587</v>
      </c>
      <c r="AW98" s="288" t="s">
        <v>10587</v>
      </c>
      <c r="AX98" s="288" t="s">
        <v>10587</v>
      </c>
      <c r="AY98" s="288">
        <v>2.1</v>
      </c>
      <c r="AZ98" s="288">
        <v>2.1</v>
      </c>
      <c r="BA98" s="288">
        <v>2.1</v>
      </c>
      <c r="BB98" s="288">
        <v>2.1</v>
      </c>
      <c r="BC98" s="288">
        <v>2.1</v>
      </c>
      <c r="BD98" s="288">
        <v>2.2999999999999998</v>
      </c>
      <c r="BE98" s="288">
        <v>2.2999999999999998</v>
      </c>
      <c r="BF98" s="288">
        <v>2.2999999999999998</v>
      </c>
      <c r="BG98" s="288">
        <v>2</v>
      </c>
      <c r="BH98" s="288">
        <v>2</v>
      </c>
      <c r="BI98" s="288">
        <v>2</v>
      </c>
      <c r="BJ98" s="288">
        <v>2</v>
      </c>
      <c r="BK98" s="288" t="s">
        <v>10587</v>
      </c>
      <c r="BL98" s="288" t="s">
        <v>10587</v>
      </c>
      <c r="BM98" s="288" t="s">
        <v>10587</v>
      </c>
      <c r="BN98" s="288" t="s">
        <v>10587</v>
      </c>
      <c r="BO98" s="288" t="s">
        <v>10587</v>
      </c>
      <c r="BP98" s="288" t="s">
        <v>10587</v>
      </c>
      <c r="BQ98" s="288" t="s">
        <v>10587</v>
      </c>
      <c r="BR98" s="288" t="s">
        <v>10587</v>
      </c>
      <c r="BS98" s="288" t="s">
        <v>10587</v>
      </c>
      <c r="BT98" s="288" t="str">
        <f>_xlfn.IFNA(VLOOKUP(C98,'INFORM Severity - hidden'!$C$5:$G$300,5,FALSE),"-")</f>
        <v>-</v>
      </c>
    </row>
    <row r="99" spans="1:72" x14ac:dyDescent="0.35">
      <c r="C99" t="s">
        <v>10631</v>
      </c>
      <c r="D99" s="288" t="str">
        <f t="shared" si="1"/>
        <v>-</v>
      </c>
      <c r="E99" s="288" t="s">
        <v>10587</v>
      </c>
      <c r="F99" s="288" t="s">
        <v>10587</v>
      </c>
      <c r="G99" s="288" t="s">
        <v>10587</v>
      </c>
      <c r="H99" s="288" t="s">
        <v>10587</v>
      </c>
      <c r="I99" s="288" t="s">
        <v>10587</v>
      </c>
      <c r="J99" s="288" t="s">
        <v>10587</v>
      </c>
      <c r="K99" s="288" t="s">
        <v>10587</v>
      </c>
      <c r="L99" s="288" t="s">
        <v>10587</v>
      </c>
      <c r="M99" s="288" t="s">
        <v>10587</v>
      </c>
      <c r="N99" s="288" t="s">
        <v>10587</v>
      </c>
      <c r="O99" s="288" t="s">
        <v>10587</v>
      </c>
      <c r="P99" s="288" t="s">
        <v>10587</v>
      </c>
      <c r="Q99" s="288" t="s">
        <v>10587</v>
      </c>
      <c r="R99" s="288" t="s">
        <v>10587</v>
      </c>
      <c r="S99" s="288" t="s">
        <v>10587</v>
      </c>
      <c r="T99" s="288" t="s">
        <v>10587</v>
      </c>
      <c r="U99" s="288" t="s">
        <v>10587</v>
      </c>
      <c r="V99" s="288">
        <v>2.4</v>
      </c>
      <c r="W99" s="288">
        <v>3</v>
      </c>
      <c r="X99" s="288">
        <v>2.9</v>
      </c>
      <c r="Y99" s="288">
        <v>3</v>
      </c>
      <c r="Z99" s="288">
        <v>2.7</v>
      </c>
      <c r="AA99" s="288">
        <v>2.8</v>
      </c>
      <c r="AB99" s="288">
        <v>2.8</v>
      </c>
      <c r="AC99" s="288" t="s">
        <v>10587</v>
      </c>
      <c r="AD99" s="288" t="s">
        <v>10587</v>
      </c>
      <c r="AE99" s="288" t="s">
        <v>10587</v>
      </c>
      <c r="AF99" s="288" t="s">
        <v>10587</v>
      </c>
      <c r="AG99" s="288" t="s">
        <v>10587</v>
      </c>
      <c r="AH99" s="288" t="s">
        <v>10587</v>
      </c>
      <c r="AI99" s="288" t="s">
        <v>10587</v>
      </c>
      <c r="AJ99" s="288" t="s">
        <v>10587</v>
      </c>
      <c r="AK99" s="288" t="s">
        <v>10587</v>
      </c>
      <c r="AL99" s="288" t="s">
        <v>10587</v>
      </c>
      <c r="AM99" s="288" t="s">
        <v>10587</v>
      </c>
      <c r="AN99" s="288" t="s">
        <v>10587</v>
      </c>
      <c r="AO99" s="288" t="s">
        <v>10587</v>
      </c>
      <c r="AP99" s="288" t="s">
        <v>10587</v>
      </c>
      <c r="AQ99" s="288" t="s">
        <v>10587</v>
      </c>
      <c r="AR99" s="288" t="s">
        <v>10587</v>
      </c>
      <c r="AS99" s="288" t="s">
        <v>10587</v>
      </c>
      <c r="AT99" s="288" t="s">
        <v>10587</v>
      </c>
      <c r="AU99" s="288" t="s">
        <v>10587</v>
      </c>
      <c r="AV99" s="288" t="s">
        <v>10587</v>
      </c>
      <c r="AW99" s="288" t="s">
        <v>10587</v>
      </c>
      <c r="AX99" s="288" t="s">
        <v>10587</v>
      </c>
      <c r="AY99" s="288" t="s">
        <v>10587</v>
      </c>
      <c r="AZ99" s="288" t="s">
        <v>10587</v>
      </c>
      <c r="BA99" s="288" t="s">
        <v>10587</v>
      </c>
      <c r="BB99" s="288" t="s">
        <v>10587</v>
      </c>
      <c r="BC99" s="288" t="s">
        <v>10587</v>
      </c>
      <c r="BD99" s="288" t="s">
        <v>10587</v>
      </c>
      <c r="BE99" s="288" t="s">
        <v>10587</v>
      </c>
      <c r="BF99" s="288" t="s">
        <v>10587</v>
      </c>
      <c r="BG99" s="288" t="s">
        <v>10587</v>
      </c>
      <c r="BH99" s="288" t="s">
        <v>10587</v>
      </c>
      <c r="BI99" s="288" t="s">
        <v>10587</v>
      </c>
      <c r="BJ99" s="288" t="s">
        <v>10587</v>
      </c>
      <c r="BK99" s="288" t="s">
        <v>10587</v>
      </c>
      <c r="BL99" s="288" t="s">
        <v>10587</v>
      </c>
      <c r="BM99" s="288" t="s">
        <v>10587</v>
      </c>
      <c r="BN99" s="288" t="s">
        <v>10587</v>
      </c>
      <c r="BO99" s="288" t="s">
        <v>10587</v>
      </c>
      <c r="BP99" s="288" t="s">
        <v>10587</v>
      </c>
      <c r="BQ99" s="288" t="s">
        <v>10587</v>
      </c>
      <c r="BR99" s="288" t="s">
        <v>10587</v>
      </c>
      <c r="BS99" s="288" t="s">
        <v>10587</v>
      </c>
      <c r="BT99" s="288" t="str">
        <f>_xlfn.IFNA(VLOOKUP(C99,'INFORM Severity - hidden'!$C$5:$G$300,5,FALSE),"-")</f>
        <v>-</v>
      </c>
    </row>
    <row r="100" spans="1:72" x14ac:dyDescent="0.35">
      <c r="C100" t="s">
        <v>10632</v>
      </c>
      <c r="D100" s="288" t="str">
        <f t="shared" si="1"/>
        <v>-</v>
      </c>
      <c r="E100" s="288" t="s">
        <v>10587</v>
      </c>
      <c r="F100" s="288" t="s">
        <v>10587</v>
      </c>
      <c r="G100" s="288" t="s">
        <v>10587</v>
      </c>
      <c r="H100" s="288" t="s">
        <v>10587</v>
      </c>
      <c r="I100" s="288" t="s">
        <v>10587</v>
      </c>
      <c r="J100" s="288" t="s">
        <v>10587</v>
      </c>
      <c r="K100" s="288" t="s">
        <v>10587</v>
      </c>
      <c r="L100" s="288" t="s">
        <v>10587</v>
      </c>
      <c r="M100" s="288" t="s">
        <v>10587</v>
      </c>
      <c r="N100" s="288" t="s">
        <v>10587</v>
      </c>
      <c r="O100" s="288" t="s">
        <v>10587</v>
      </c>
      <c r="P100" s="288" t="s">
        <v>10587</v>
      </c>
      <c r="Q100" s="288" t="s">
        <v>10587</v>
      </c>
      <c r="R100" s="288" t="s">
        <v>10587</v>
      </c>
      <c r="S100" s="288" t="s">
        <v>10587</v>
      </c>
      <c r="T100" s="288" t="s">
        <v>10587</v>
      </c>
      <c r="U100" s="288" t="s">
        <v>10587</v>
      </c>
      <c r="V100" s="288" t="s">
        <v>10587</v>
      </c>
      <c r="W100" s="288" t="s">
        <v>10587</v>
      </c>
      <c r="X100" s="288" t="s">
        <v>10587</v>
      </c>
      <c r="Y100" s="288" t="s">
        <v>10587</v>
      </c>
      <c r="Z100" s="288" t="s">
        <v>10587</v>
      </c>
      <c r="AA100" s="288" t="s">
        <v>10587</v>
      </c>
      <c r="AB100" s="288" t="s">
        <v>10587</v>
      </c>
      <c r="AC100" s="288" t="s">
        <v>10587</v>
      </c>
      <c r="AD100" s="288" t="s">
        <v>10587</v>
      </c>
      <c r="AE100" s="288" t="s">
        <v>10587</v>
      </c>
      <c r="AF100" s="288" t="s">
        <v>10587</v>
      </c>
      <c r="AG100" s="288" t="s">
        <v>10587</v>
      </c>
      <c r="AH100" s="288" t="s">
        <v>10587</v>
      </c>
      <c r="AI100" s="288" t="s">
        <v>10587</v>
      </c>
      <c r="AJ100" s="288" t="s">
        <v>10587</v>
      </c>
      <c r="AK100" s="288" t="s">
        <v>10587</v>
      </c>
      <c r="AL100" s="288" t="s">
        <v>10587</v>
      </c>
      <c r="AM100" s="288" t="s">
        <v>10587</v>
      </c>
      <c r="AN100" s="288" t="s">
        <v>10587</v>
      </c>
      <c r="AO100" s="288" t="s">
        <v>10587</v>
      </c>
      <c r="AP100" s="288" t="s">
        <v>10587</v>
      </c>
      <c r="AQ100" s="288" t="s">
        <v>10587</v>
      </c>
      <c r="AR100" s="288" t="s">
        <v>10587</v>
      </c>
      <c r="AS100" s="288" t="s">
        <v>10587</v>
      </c>
      <c r="AT100" s="288" t="s">
        <v>10587</v>
      </c>
      <c r="AU100" s="288" t="s">
        <v>10587</v>
      </c>
      <c r="AV100" s="288" t="s">
        <v>10587</v>
      </c>
      <c r="AW100" s="288" t="s">
        <v>10587</v>
      </c>
      <c r="AX100" s="288" t="s">
        <v>10587</v>
      </c>
      <c r="AY100" s="288" t="s">
        <v>10587</v>
      </c>
      <c r="AZ100" s="288" t="s">
        <v>10587</v>
      </c>
      <c r="BA100" s="288" t="s">
        <v>10587</v>
      </c>
      <c r="BB100" s="288" t="s">
        <v>10587</v>
      </c>
      <c r="BC100" s="288" t="s">
        <v>10587</v>
      </c>
      <c r="BD100" s="288" t="s">
        <v>10587</v>
      </c>
      <c r="BE100" s="288" t="s">
        <v>10587</v>
      </c>
      <c r="BF100" s="288" t="s">
        <v>10587</v>
      </c>
      <c r="BG100" s="288" t="s">
        <v>10587</v>
      </c>
      <c r="BH100" s="288" t="s">
        <v>10587</v>
      </c>
      <c r="BI100" s="288" t="s">
        <v>10587</v>
      </c>
      <c r="BJ100" s="288" t="s">
        <v>10587</v>
      </c>
      <c r="BK100" s="288" t="s">
        <v>10587</v>
      </c>
      <c r="BL100" s="288" t="s">
        <v>10587</v>
      </c>
      <c r="BM100" s="288" t="s">
        <v>10587</v>
      </c>
      <c r="BN100" s="288" t="s">
        <v>10587</v>
      </c>
      <c r="BO100" s="288" t="s">
        <v>10587</v>
      </c>
      <c r="BP100" s="288" t="s">
        <v>10587</v>
      </c>
      <c r="BQ100" s="288" t="s">
        <v>10587</v>
      </c>
      <c r="BR100" s="288" t="s">
        <v>10587</v>
      </c>
      <c r="BS100" s="288" t="s">
        <v>10587</v>
      </c>
      <c r="BT100" s="288" t="str">
        <f>_xlfn.IFNA(VLOOKUP(C100,'INFORM Severity - hidden'!$C$5:$G$300,5,FALSE),"-")</f>
        <v>-</v>
      </c>
    </row>
    <row r="101" spans="1:72" x14ac:dyDescent="0.35">
      <c r="C101" t="s">
        <v>10633</v>
      </c>
      <c r="D101" s="288" t="str">
        <f t="shared" si="1"/>
        <v>-</v>
      </c>
      <c r="E101" s="288" t="s">
        <v>10587</v>
      </c>
      <c r="F101" s="288" t="s">
        <v>10587</v>
      </c>
      <c r="G101" s="288" t="s">
        <v>10587</v>
      </c>
      <c r="H101" s="288" t="s">
        <v>10587</v>
      </c>
      <c r="I101" s="288" t="s">
        <v>10587</v>
      </c>
      <c r="J101" s="288" t="s">
        <v>10587</v>
      </c>
      <c r="K101" s="288" t="s">
        <v>10587</v>
      </c>
      <c r="L101" s="288" t="s">
        <v>10587</v>
      </c>
      <c r="M101" s="288" t="s">
        <v>10587</v>
      </c>
      <c r="N101" s="288" t="s">
        <v>10587</v>
      </c>
      <c r="O101" s="288" t="s">
        <v>10587</v>
      </c>
      <c r="P101" s="288" t="s">
        <v>10587</v>
      </c>
      <c r="Q101" s="288" t="s">
        <v>10587</v>
      </c>
      <c r="R101" s="288" t="s">
        <v>10587</v>
      </c>
      <c r="S101" s="288" t="s">
        <v>10587</v>
      </c>
      <c r="T101" s="288" t="s">
        <v>10587</v>
      </c>
      <c r="U101" s="288" t="s">
        <v>10587</v>
      </c>
      <c r="V101" s="288">
        <v>2.4</v>
      </c>
      <c r="W101" s="288">
        <v>2.5</v>
      </c>
      <c r="X101" s="288">
        <v>2.5</v>
      </c>
      <c r="Y101" s="288">
        <v>2.5</v>
      </c>
      <c r="Z101" s="288">
        <v>2.5</v>
      </c>
      <c r="AA101" s="288">
        <v>2.5</v>
      </c>
      <c r="AB101" s="288">
        <v>2.5</v>
      </c>
      <c r="AC101" s="288" t="s">
        <v>10587</v>
      </c>
      <c r="AD101" s="288" t="s">
        <v>10587</v>
      </c>
      <c r="AE101" s="288" t="s">
        <v>10587</v>
      </c>
      <c r="AF101" s="288" t="s">
        <v>10587</v>
      </c>
      <c r="AG101" s="288" t="s">
        <v>10587</v>
      </c>
      <c r="AH101" s="288" t="s">
        <v>10587</v>
      </c>
      <c r="AI101" s="288" t="s">
        <v>10587</v>
      </c>
      <c r="AJ101" s="288" t="s">
        <v>10587</v>
      </c>
      <c r="AK101" s="288" t="s">
        <v>10587</v>
      </c>
      <c r="AL101" s="288" t="s">
        <v>10587</v>
      </c>
      <c r="AM101" s="288" t="s">
        <v>10587</v>
      </c>
      <c r="AN101" s="288" t="s">
        <v>10587</v>
      </c>
      <c r="AO101" s="288" t="s">
        <v>10587</v>
      </c>
      <c r="AP101" s="288" t="s">
        <v>10587</v>
      </c>
      <c r="AQ101" s="288" t="s">
        <v>10587</v>
      </c>
      <c r="AR101" s="288" t="s">
        <v>10587</v>
      </c>
      <c r="AS101" s="288" t="s">
        <v>10587</v>
      </c>
      <c r="AT101" s="288" t="s">
        <v>10587</v>
      </c>
      <c r="AU101" s="288" t="s">
        <v>10587</v>
      </c>
      <c r="AV101" s="288" t="s">
        <v>10587</v>
      </c>
      <c r="AW101" s="288" t="s">
        <v>10587</v>
      </c>
      <c r="AX101" s="288" t="s">
        <v>10587</v>
      </c>
      <c r="AY101" s="288" t="s">
        <v>10587</v>
      </c>
      <c r="AZ101" s="288" t="s">
        <v>10587</v>
      </c>
      <c r="BA101" s="288" t="s">
        <v>10587</v>
      </c>
      <c r="BB101" s="288" t="s">
        <v>10587</v>
      </c>
      <c r="BC101" s="288" t="s">
        <v>10587</v>
      </c>
      <c r="BD101" s="288" t="s">
        <v>10587</v>
      </c>
      <c r="BE101" s="288" t="s">
        <v>10587</v>
      </c>
      <c r="BF101" s="288" t="s">
        <v>10587</v>
      </c>
      <c r="BG101" s="288" t="s">
        <v>10587</v>
      </c>
      <c r="BH101" s="288" t="s">
        <v>10587</v>
      </c>
      <c r="BI101" s="288" t="s">
        <v>10587</v>
      </c>
      <c r="BJ101" s="288" t="s">
        <v>10587</v>
      </c>
      <c r="BK101" s="288" t="s">
        <v>10587</v>
      </c>
      <c r="BL101" s="288" t="s">
        <v>10587</v>
      </c>
      <c r="BM101" s="288" t="s">
        <v>10587</v>
      </c>
      <c r="BN101" s="288" t="s">
        <v>10587</v>
      </c>
      <c r="BO101" s="288" t="s">
        <v>10587</v>
      </c>
      <c r="BP101" s="288" t="s">
        <v>10587</v>
      </c>
      <c r="BQ101" s="288" t="s">
        <v>10587</v>
      </c>
      <c r="BR101" s="288" t="s">
        <v>10587</v>
      </c>
      <c r="BS101" s="288" t="s">
        <v>10587</v>
      </c>
      <c r="BT101" s="288" t="str">
        <f>_xlfn.IFNA(VLOOKUP(C101,'INFORM Severity - hidden'!$C$5:$G$300,5,FALSE),"-")</f>
        <v>-</v>
      </c>
    </row>
    <row r="102" spans="1:72" x14ac:dyDescent="0.35">
      <c r="C102" t="s">
        <v>10634</v>
      </c>
      <c r="D102" s="288" t="str">
        <f t="shared" si="1"/>
        <v>-</v>
      </c>
      <c r="E102" s="288" t="s">
        <v>10587</v>
      </c>
      <c r="F102" s="288" t="s">
        <v>10587</v>
      </c>
      <c r="G102" s="288" t="s">
        <v>10587</v>
      </c>
      <c r="H102" s="288" t="s">
        <v>10587</v>
      </c>
      <c r="I102" s="288" t="s">
        <v>10587</v>
      </c>
      <c r="J102" s="288" t="s">
        <v>10587</v>
      </c>
      <c r="K102" s="288" t="s">
        <v>10587</v>
      </c>
      <c r="L102" s="288" t="s">
        <v>10587</v>
      </c>
      <c r="M102" s="288" t="s">
        <v>10587</v>
      </c>
      <c r="N102" s="288" t="s">
        <v>10587</v>
      </c>
      <c r="O102" s="288" t="s">
        <v>10587</v>
      </c>
      <c r="P102" s="288" t="s">
        <v>10587</v>
      </c>
      <c r="Q102" s="288" t="s">
        <v>10587</v>
      </c>
      <c r="R102" s="288" t="s">
        <v>10587</v>
      </c>
      <c r="S102" s="288" t="s">
        <v>10587</v>
      </c>
      <c r="T102" s="288" t="s">
        <v>10587</v>
      </c>
      <c r="U102" s="288" t="s">
        <v>10587</v>
      </c>
      <c r="V102" s="288" t="s">
        <v>10587</v>
      </c>
      <c r="W102" s="288">
        <v>2.9</v>
      </c>
      <c r="X102" s="288" t="s">
        <v>10587</v>
      </c>
      <c r="Y102" s="288" t="s">
        <v>10587</v>
      </c>
      <c r="Z102" s="288" t="s">
        <v>10587</v>
      </c>
      <c r="AA102" s="288" t="s">
        <v>10587</v>
      </c>
      <c r="AB102" s="288" t="s">
        <v>10587</v>
      </c>
      <c r="AC102" s="288" t="s">
        <v>10587</v>
      </c>
      <c r="AD102" s="288" t="s">
        <v>10587</v>
      </c>
      <c r="AE102" s="288" t="s">
        <v>10587</v>
      </c>
      <c r="AF102" s="288" t="s">
        <v>10587</v>
      </c>
      <c r="AG102" s="288" t="s">
        <v>10587</v>
      </c>
      <c r="AH102" s="288" t="s">
        <v>10587</v>
      </c>
      <c r="AI102" s="288" t="s">
        <v>10587</v>
      </c>
      <c r="AJ102" s="288" t="s">
        <v>10587</v>
      </c>
      <c r="AK102" s="288" t="s">
        <v>10587</v>
      </c>
      <c r="AL102" s="288" t="s">
        <v>10587</v>
      </c>
      <c r="AM102" s="288" t="s">
        <v>10587</v>
      </c>
      <c r="AN102" s="288" t="s">
        <v>10587</v>
      </c>
      <c r="AO102" s="288" t="s">
        <v>10587</v>
      </c>
      <c r="AP102" s="288" t="s">
        <v>10587</v>
      </c>
      <c r="AQ102" s="288" t="s">
        <v>10587</v>
      </c>
      <c r="AR102" s="288" t="s">
        <v>10587</v>
      </c>
      <c r="AS102" s="288" t="s">
        <v>10587</v>
      </c>
      <c r="AT102" s="288" t="s">
        <v>10587</v>
      </c>
      <c r="AU102" s="288" t="s">
        <v>10587</v>
      </c>
      <c r="AV102" s="288" t="s">
        <v>10587</v>
      </c>
      <c r="AW102" s="288" t="s">
        <v>10587</v>
      </c>
      <c r="AX102" s="288" t="s">
        <v>10587</v>
      </c>
      <c r="AY102" s="288" t="s">
        <v>10587</v>
      </c>
      <c r="AZ102" s="288" t="s">
        <v>10587</v>
      </c>
      <c r="BA102" s="288" t="s">
        <v>10587</v>
      </c>
      <c r="BB102" s="288" t="s">
        <v>10587</v>
      </c>
      <c r="BC102" s="288" t="s">
        <v>10587</v>
      </c>
      <c r="BD102" s="288" t="s">
        <v>10587</v>
      </c>
      <c r="BE102" s="288" t="s">
        <v>10587</v>
      </c>
      <c r="BF102" s="288" t="s">
        <v>10587</v>
      </c>
      <c r="BG102" s="288" t="s">
        <v>10587</v>
      </c>
      <c r="BH102" s="288" t="s">
        <v>10587</v>
      </c>
      <c r="BI102" s="288" t="s">
        <v>10587</v>
      </c>
      <c r="BJ102" s="288" t="s">
        <v>10587</v>
      </c>
      <c r="BK102" s="288" t="s">
        <v>10587</v>
      </c>
      <c r="BL102" s="288" t="s">
        <v>10587</v>
      </c>
      <c r="BM102" s="288" t="s">
        <v>10587</v>
      </c>
      <c r="BN102" s="288" t="s">
        <v>10587</v>
      </c>
      <c r="BO102" s="288" t="s">
        <v>10587</v>
      </c>
      <c r="BP102" s="288" t="s">
        <v>10587</v>
      </c>
      <c r="BQ102" s="288" t="s">
        <v>10587</v>
      </c>
      <c r="BR102" s="288" t="s">
        <v>10587</v>
      </c>
      <c r="BS102" s="288" t="s">
        <v>10587</v>
      </c>
      <c r="BT102" s="288" t="str">
        <f>_xlfn.IFNA(VLOOKUP(C102,'INFORM Severity - hidden'!$C$5:$G$300,5,FALSE),"-")</f>
        <v>-</v>
      </c>
    </row>
    <row r="103" spans="1:72" x14ac:dyDescent="0.35">
      <c r="C103" t="s">
        <v>10635</v>
      </c>
      <c r="D103" s="288" t="str">
        <f t="shared" si="1"/>
        <v>-</v>
      </c>
      <c r="E103" s="288" t="s">
        <v>10587</v>
      </c>
      <c r="F103" s="288" t="s">
        <v>10587</v>
      </c>
      <c r="G103" s="288" t="s">
        <v>10587</v>
      </c>
      <c r="H103" s="288" t="s">
        <v>10587</v>
      </c>
      <c r="I103" s="288" t="s">
        <v>10587</v>
      </c>
      <c r="J103" s="288" t="s">
        <v>10587</v>
      </c>
      <c r="K103" s="288" t="s">
        <v>10587</v>
      </c>
      <c r="L103" s="288" t="s">
        <v>10587</v>
      </c>
      <c r="M103" s="288" t="s">
        <v>10587</v>
      </c>
      <c r="N103" s="288" t="s">
        <v>10587</v>
      </c>
      <c r="O103" s="288" t="s">
        <v>10587</v>
      </c>
      <c r="P103" s="288" t="s">
        <v>10587</v>
      </c>
      <c r="Q103" s="288" t="s">
        <v>10587</v>
      </c>
      <c r="R103" s="288" t="s">
        <v>10587</v>
      </c>
      <c r="S103" s="288" t="s">
        <v>10587</v>
      </c>
      <c r="T103" s="288" t="s">
        <v>10587</v>
      </c>
      <c r="U103" s="288" t="s">
        <v>10587</v>
      </c>
      <c r="V103" s="288" t="s">
        <v>10587</v>
      </c>
      <c r="W103" s="288" t="s">
        <v>10587</v>
      </c>
      <c r="X103" s="288" t="s">
        <v>10587</v>
      </c>
      <c r="Y103" s="288">
        <v>2.7</v>
      </c>
      <c r="Z103" s="288">
        <v>2.6</v>
      </c>
      <c r="AA103" s="288">
        <v>2.6</v>
      </c>
      <c r="AB103" s="288" t="s">
        <v>10587</v>
      </c>
      <c r="AC103" s="288" t="s">
        <v>10587</v>
      </c>
      <c r="AD103" s="288" t="s">
        <v>10587</v>
      </c>
      <c r="AE103" s="288" t="s">
        <v>10587</v>
      </c>
      <c r="AF103" s="288" t="s">
        <v>10587</v>
      </c>
      <c r="AG103" s="288" t="s">
        <v>10587</v>
      </c>
      <c r="AH103" s="288" t="s">
        <v>10587</v>
      </c>
      <c r="AI103" s="288" t="s">
        <v>10587</v>
      </c>
      <c r="AJ103" s="288" t="s">
        <v>10587</v>
      </c>
      <c r="AK103" s="288" t="s">
        <v>10587</v>
      </c>
      <c r="AL103" s="288" t="s">
        <v>10587</v>
      </c>
      <c r="AM103" s="288" t="s">
        <v>10587</v>
      </c>
      <c r="AN103" s="288" t="s">
        <v>10587</v>
      </c>
      <c r="AO103" s="288" t="s">
        <v>10587</v>
      </c>
      <c r="AP103" s="288" t="s">
        <v>10587</v>
      </c>
      <c r="AQ103" s="288" t="s">
        <v>10587</v>
      </c>
      <c r="AR103" s="288" t="s">
        <v>10587</v>
      </c>
      <c r="AS103" s="288" t="s">
        <v>10587</v>
      </c>
      <c r="AT103" s="288" t="s">
        <v>10587</v>
      </c>
      <c r="AU103" s="288" t="s">
        <v>10587</v>
      </c>
      <c r="AV103" s="288" t="s">
        <v>10587</v>
      </c>
      <c r="AW103" s="288" t="s">
        <v>10587</v>
      </c>
      <c r="AX103" s="288" t="s">
        <v>10587</v>
      </c>
      <c r="AY103" s="288" t="s">
        <v>10587</v>
      </c>
      <c r="AZ103" s="288" t="s">
        <v>10587</v>
      </c>
      <c r="BA103" s="288" t="s">
        <v>10587</v>
      </c>
      <c r="BB103" s="288" t="s">
        <v>10587</v>
      </c>
      <c r="BC103" s="288" t="s">
        <v>10587</v>
      </c>
      <c r="BD103" s="288" t="s">
        <v>10587</v>
      </c>
      <c r="BE103" s="288" t="s">
        <v>10587</v>
      </c>
      <c r="BF103" s="288" t="s">
        <v>10587</v>
      </c>
      <c r="BG103" s="288" t="s">
        <v>10587</v>
      </c>
      <c r="BH103" s="288" t="s">
        <v>10587</v>
      </c>
      <c r="BI103" s="288" t="s">
        <v>10587</v>
      </c>
      <c r="BJ103" s="288" t="s">
        <v>10587</v>
      </c>
      <c r="BK103" s="288" t="s">
        <v>10587</v>
      </c>
      <c r="BL103" s="288" t="s">
        <v>10587</v>
      </c>
      <c r="BM103" s="288" t="s">
        <v>10587</v>
      </c>
      <c r="BN103" s="288" t="s">
        <v>10587</v>
      </c>
      <c r="BO103" s="288" t="s">
        <v>10587</v>
      </c>
      <c r="BP103" s="288" t="s">
        <v>10587</v>
      </c>
      <c r="BQ103" s="288" t="s">
        <v>10587</v>
      </c>
      <c r="BR103" s="288" t="s">
        <v>10587</v>
      </c>
      <c r="BS103" s="288" t="s">
        <v>10587</v>
      </c>
      <c r="BT103" s="288" t="str">
        <f>_xlfn.IFNA(VLOOKUP(C103,'INFORM Severity - hidden'!$C$5:$G$300,5,FALSE),"-")</f>
        <v>-</v>
      </c>
    </row>
    <row r="104" spans="1:72" x14ac:dyDescent="0.35">
      <c r="C104" t="s">
        <v>10636</v>
      </c>
      <c r="D104" s="288" t="str">
        <f t="shared" si="1"/>
        <v>-</v>
      </c>
      <c r="E104" s="288" t="s">
        <v>10587</v>
      </c>
      <c r="F104" s="288" t="s">
        <v>10587</v>
      </c>
      <c r="G104" s="288" t="s">
        <v>10587</v>
      </c>
      <c r="H104" s="288">
        <v>3.2</v>
      </c>
      <c r="I104" s="288">
        <v>3.1</v>
      </c>
      <c r="J104" s="288">
        <v>3.1</v>
      </c>
      <c r="K104" s="288" t="s">
        <v>10587</v>
      </c>
      <c r="L104" s="288" t="s">
        <v>10587</v>
      </c>
      <c r="M104" s="288" t="s">
        <v>10587</v>
      </c>
      <c r="N104" s="288" t="s">
        <v>10587</v>
      </c>
      <c r="O104" s="288" t="s">
        <v>10587</v>
      </c>
      <c r="P104" s="288" t="s">
        <v>10587</v>
      </c>
      <c r="Q104" s="288" t="s">
        <v>10587</v>
      </c>
      <c r="R104" s="288" t="s">
        <v>10587</v>
      </c>
      <c r="S104" s="288" t="s">
        <v>10587</v>
      </c>
      <c r="T104" s="288" t="s">
        <v>10587</v>
      </c>
      <c r="U104" s="288" t="s">
        <v>10587</v>
      </c>
      <c r="V104" s="288" t="s">
        <v>10587</v>
      </c>
      <c r="W104" s="288" t="s">
        <v>10587</v>
      </c>
      <c r="X104" s="288" t="s">
        <v>10587</v>
      </c>
      <c r="Y104" s="288" t="s">
        <v>10587</v>
      </c>
      <c r="Z104" s="288" t="s">
        <v>10587</v>
      </c>
      <c r="AA104" s="288" t="s">
        <v>10587</v>
      </c>
      <c r="AB104" s="288" t="s">
        <v>10587</v>
      </c>
      <c r="AC104" s="288" t="s">
        <v>10587</v>
      </c>
      <c r="AD104" s="288" t="s">
        <v>10587</v>
      </c>
      <c r="AE104" s="288" t="s">
        <v>10587</v>
      </c>
      <c r="AF104" s="288" t="s">
        <v>10587</v>
      </c>
      <c r="AG104" s="288" t="s">
        <v>10587</v>
      </c>
      <c r="AH104" s="288" t="s">
        <v>10587</v>
      </c>
      <c r="AI104" s="288" t="s">
        <v>10587</v>
      </c>
      <c r="AJ104" s="288" t="s">
        <v>10587</v>
      </c>
      <c r="AK104" s="288" t="s">
        <v>10587</v>
      </c>
      <c r="AL104" s="288" t="s">
        <v>10587</v>
      </c>
      <c r="AM104" s="288" t="s">
        <v>10587</v>
      </c>
      <c r="AN104" s="288" t="s">
        <v>10587</v>
      </c>
      <c r="AO104" s="288" t="s">
        <v>10587</v>
      </c>
      <c r="AP104" s="288" t="s">
        <v>10587</v>
      </c>
      <c r="AQ104" s="288" t="s">
        <v>10587</v>
      </c>
      <c r="AR104" s="288" t="s">
        <v>10587</v>
      </c>
      <c r="AS104" s="288" t="s">
        <v>10587</v>
      </c>
      <c r="AT104" s="288" t="s">
        <v>10587</v>
      </c>
      <c r="AU104" s="288" t="s">
        <v>10587</v>
      </c>
      <c r="AV104" s="288" t="s">
        <v>10587</v>
      </c>
      <c r="AW104" s="288" t="s">
        <v>10587</v>
      </c>
      <c r="AX104" s="288" t="s">
        <v>10587</v>
      </c>
      <c r="AY104" s="288" t="s">
        <v>10587</v>
      </c>
      <c r="AZ104" s="288" t="s">
        <v>10587</v>
      </c>
      <c r="BA104" s="288" t="s">
        <v>10587</v>
      </c>
      <c r="BB104" s="288" t="s">
        <v>10587</v>
      </c>
      <c r="BC104" s="288" t="s">
        <v>10587</v>
      </c>
      <c r="BD104" s="288" t="s">
        <v>10587</v>
      </c>
      <c r="BE104" s="288" t="s">
        <v>10587</v>
      </c>
      <c r="BF104" s="288" t="s">
        <v>10587</v>
      </c>
      <c r="BG104" s="288" t="s">
        <v>10587</v>
      </c>
      <c r="BH104" s="288" t="s">
        <v>10587</v>
      </c>
      <c r="BI104" s="288" t="s">
        <v>10587</v>
      </c>
      <c r="BJ104" s="288" t="s">
        <v>10587</v>
      </c>
      <c r="BK104" s="288" t="s">
        <v>10587</v>
      </c>
      <c r="BL104" s="288" t="s">
        <v>10587</v>
      </c>
      <c r="BM104" s="288" t="s">
        <v>10587</v>
      </c>
      <c r="BN104" s="288" t="s">
        <v>10587</v>
      </c>
      <c r="BO104" s="288" t="s">
        <v>10587</v>
      </c>
      <c r="BP104" s="288" t="s">
        <v>10587</v>
      </c>
      <c r="BQ104" s="288" t="s">
        <v>10587</v>
      </c>
      <c r="BR104" s="288" t="s">
        <v>10587</v>
      </c>
      <c r="BS104" s="288" t="s">
        <v>10587</v>
      </c>
      <c r="BT104" s="288" t="str">
        <f>_xlfn.IFNA(VLOOKUP(C104,'INFORM Severity - hidden'!$C$5:$G$300,5,FALSE),"-")</f>
        <v>-</v>
      </c>
    </row>
    <row r="105" spans="1:72" x14ac:dyDescent="0.35">
      <c r="C105" t="s">
        <v>10637</v>
      </c>
      <c r="D105" s="288" t="str">
        <f t="shared" si="1"/>
        <v>-</v>
      </c>
      <c r="E105" s="288" t="s">
        <v>10587</v>
      </c>
      <c r="F105" s="288" t="s">
        <v>10587</v>
      </c>
      <c r="G105" s="288" t="s">
        <v>10587</v>
      </c>
      <c r="H105" s="288" t="s">
        <v>10587</v>
      </c>
      <c r="I105" s="288" t="s">
        <v>10587</v>
      </c>
      <c r="J105" s="288" t="s">
        <v>10587</v>
      </c>
      <c r="K105" s="288" t="s">
        <v>10587</v>
      </c>
      <c r="L105" s="288" t="s">
        <v>10587</v>
      </c>
      <c r="M105" s="288" t="s">
        <v>10587</v>
      </c>
      <c r="N105" s="288" t="s">
        <v>10587</v>
      </c>
      <c r="O105" s="288" t="s">
        <v>10587</v>
      </c>
      <c r="P105" s="288" t="s">
        <v>10587</v>
      </c>
      <c r="Q105" s="288">
        <v>1.6</v>
      </c>
      <c r="R105" s="288" t="s">
        <v>10587</v>
      </c>
      <c r="S105" s="288" t="s">
        <v>10587</v>
      </c>
      <c r="T105" s="288" t="s">
        <v>10587</v>
      </c>
      <c r="U105" s="288" t="s">
        <v>10587</v>
      </c>
      <c r="V105" s="288" t="s">
        <v>10587</v>
      </c>
      <c r="W105" s="288" t="s">
        <v>10587</v>
      </c>
      <c r="X105" s="288" t="s">
        <v>10587</v>
      </c>
      <c r="Y105" s="288" t="s">
        <v>10587</v>
      </c>
      <c r="Z105" s="288" t="s">
        <v>10587</v>
      </c>
      <c r="AA105" s="288" t="s">
        <v>10587</v>
      </c>
      <c r="AB105" s="288" t="s">
        <v>10587</v>
      </c>
      <c r="AC105" s="288" t="s">
        <v>10587</v>
      </c>
      <c r="AD105" s="288" t="s">
        <v>10587</v>
      </c>
      <c r="AE105" s="288" t="s">
        <v>10587</v>
      </c>
      <c r="AF105" s="288" t="s">
        <v>10587</v>
      </c>
      <c r="AG105" s="288" t="s">
        <v>10587</v>
      </c>
      <c r="AH105" s="288" t="s">
        <v>10587</v>
      </c>
      <c r="AI105" s="288" t="s">
        <v>10587</v>
      </c>
      <c r="AJ105" s="288" t="s">
        <v>10587</v>
      </c>
      <c r="AK105" s="288" t="s">
        <v>10587</v>
      </c>
      <c r="AL105" s="288" t="s">
        <v>10587</v>
      </c>
      <c r="AM105" s="288" t="s">
        <v>10587</v>
      </c>
      <c r="AN105" s="288" t="s">
        <v>10587</v>
      </c>
      <c r="AO105" s="288" t="s">
        <v>10587</v>
      </c>
      <c r="AP105" s="288" t="s">
        <v>10587</v>
      </c>
      <c r="AQ105" s="288" t="s">
        <v>10587</v>
      </c>
      <c r="AR105" s="288" t="s">
        <v>10587</v>
      </c>
      <c r="AS105" s="288" t="s">
        <v>10587</v>
      </c>
      <c r="AT105" s="288" t="s">
        <v>10587</v>
      </c>
      <c r="AU105" s="288" t="s">
        <v>10587</v>
      </c>
      <c r="AV105" s="288" t="s">
        <v>10587</v>
      </c>
      <c r="AW105" s="288" t="s">
        <v>10587</v>
      </c>
      <c r="AX105" s="288" t="s">
        <v>10587</v>
      </c>
      <c r="AY105" s="288" t="s">
        <v>10587</v>
      </c>
      <c r="AZ105" s="288" t="s">
        <v>10587</v>
      </c>
      <c r="BA105" s="288" t="s">
        <v>10587</v>
      </c>
      <c r="BB105" s="288" t="s">
        <v>10587</v>
      </c>
      <c r="BC105" s="288" t="s">
        <v>10587</v>
      </c>
      <c r="BD105" s="288" t="s">
        <v>10587</v>
      </c>
      <c r="BE105" s="288" t="s">
        <v>10587</v>
      </c>
      <c r="BF105" s="288" t="s">
        <v>10587</v>
      </c>
      <c r="BG105" s="288" t="s">
        <v>10587</v>
      </c>
      <c r="BH105" s="288" t="s">
        <v>10587</v>
      </c>
      <c r="BI105" s="288" t="s">
        <v>10587</v>
      </c>
      <c r="BJ105" s="288" t="s">
        <v>10587</v>
      </c>
      <c r="BK105" s="288" t="s">
        <v>10587</v>
      </c>
      <c r="BL105" s="288" t="s">
        <v>10587</v>
      </c>
      <c r="BM105" s="288" t="s">
        <v>10587</v>
      </c>
      <c r="BN105" s="288" t="s">
        <v>10587</v>
      </c>
      <c r="BO105" s="288" t="s">
        <v>10587</v>
      </c>
      <c r="BP105" s="288" t="s">
        <v>10587</v>
      </c>
      <c r="BQ105" s="288" t="s">
        <v>10587</v>
      </c>
      <c r="BR105" s="288" t="s">
        <v>10587</v>
      </c>
      <c r="BS105" s="288" t="s">
        <v>10587</v>
      </c>
      <c r="BT105" s="288" t="str">
        <f>_xlfn.IFNA(VLOOKUP(C105,'INFORM Severity - hidden'!$C$5:$G$300,5,FALSE),"-")</f>
        <v>-</v>
      </c>
    </row>
    <row r="106" spans="1:72" x14ac:dyDescent="0.35">
      <c r="A106" t="s">
        <v>587</v>
      </c>
      <c r="B106" t="s">
        <v>585</v>
      </c>
      <c r="C106" t="s">
        <v>586</v>
      </c>
      <c r="D106" s="288" t="str">
        <f t="shared" si="1"/>
        <v>Stable</v>
      </c>
      <c r="E106" s="288" t="s">
        <v>10587</v>
      </c>
      <c r="F106" s="288" t="s">
        <v>10587</v>
      </c>
      <c r="G106" s="288" t="s">
        <v>10587</v>
      </c>
      <c r="H106" s="288" t="s">
        <v>10587</v>
      </c>
      <c r="I106" s="288" t="s">
        <v>10587</v>
      </c>
      <c r="J106" s="288" t="s">
        <v>10587</v>
      </c>
      <c r="K106" s="288" t="s">
        <v>10587</v>
      </c>
      <c r="L106" s="288" t="s">
        <v>10587</v>
      </c>
      <c r="M106" s="288" t="s">
        <v>10587</v>
      </c>
      <c r="N106" s="288" t="s">
        <v>10587</v>
      </c>
      <c r="O106" s="288" t="s">
        <v>10587</v>
      </c>
      <c r="P106" s="288" t="s">
        <v>10587</v>
      </c>
      <c r="Q106" s="288" t="s">
        <v>10587</v>
      </c>
      <c r="R106" s="288" t="s">
        <v>10587</v>
      </c>
      <c r="S106" s="288">
        <v>3.4</v>
      </c>
      <c r="T106" s="288">
        <v>3.4</v>
      </c>
      <c r="U106" s="288">
        <v>3.4</v>
      </c>
      <c r="V106" s="288">
        <v>3.5</v>
      </c>
      <c r="W106" s="288">
        <v>3.5</v>
      </c>
      <c r="X106" s="288">
        <v>3.5</v>
      </c>
      <c r="Y106" s="288">
        <v>3.5</v>
      </c>
      <c r="Z106" s="288">
        <v>3.5</v>
      </c>
      <c r="AA106" s="288">
        <v>3.4</v>
      </c>
      <c r="AB106" s="288">
        <v>3.4</v>
      </c>
      <c r="AC106" s="288">
        <v>3.4</v>
      </c>
      <c r="AD106" s="288">
        <v>3.4</v>
      </c>
      <c r="AE106" s="288">
        <v>3.4</v>
      </c>
      <c r="AF106" s="288">
        <v>3.4</v>
      </c>
      <c r="AG106" s="288">
        <v>3.4</v>
      </c>
      <c r="AH106" s="288">
        <v>3.3</v>
      </c>
      <c r="AI106" s="288">
        <v>3.3</v>
      </c>
      <c r="AJ106" s="288">
        <v>3.3</v>
      </c>
      <c r="AK106" s="288">
        <v>3.3</v>
      </c>
      <c r="AL106" s="288">
        <v>3.4</v>
      </c>
      <c r="AM106" s="288">
        <v>3.4</v>
      </c>
      <c r="AN106" s="288">
        <v>3.4</v>
      </c>
      <c r="AO106" s="288">
        <v>3.4</v>
      </c>
      <c r="AP106" s="288">
        <v>3.4</v>
      </c>
      <c r="AQ106" s="288">
        <v>3.4</v>
      </c>
      <c r="AR106" s="288">
        <v>3.6</v>
      </c>
      <c r="AS106" s="288">
        <v>3.6</v>
      </c>
      <c r="AT106" s="288">
        <v>3.6</v>
      </c>
      <c r="AU106" s="288">
        <v>3.6</v>
      </c>
      <c r="AV106" s="288">
        <v>3.6</v>
      </c>
      <c r="AW106" s="288">
        <v>3.6</v>
      </c>
      <c r="AX106" s="288">
        <v>3.5</v>
      </c>
      <c r="AY106" s="288">
        <v>3.5</v>
      </c>
      <c r="AZ106" s="288">
        <v>3.6</v>
      </c>
      <c r="BA106" s="288">
        <v>3.6</v>
      </c>
      <c r="BB106" s="288">
        <v>3.7</v>
      </c>
      <c r="BC106" s="288">
        <v>3.7</v>
      </c>
      <c r="BD106" s="288">
        <v>3.6</v>
      </c>
      <c r="BE106" s="288">
        <v>3.6</v>
      </c>
      <c r="BF106" s="288">
        <v>3.6</v>
      </c>
      <c r="BG106" s="288">
        <v>3.6</v>
      </c>
      <c r="BH106" s="288">
        <v>3.7</v>
      </c>
      <c r="BI106" s="288">
        <v>3.7</v>
      </c>
      <c r="BJ106" s="288">
        <v>3.7</v>
      </c>
      <c r="BK106" s="288">
        <v>3.8</v>
      </c>
      <c r="BL106" s="288">
        <v>3.8</v>
      </c>
      <c r="BM106" s="288">
        <v>3.8</v>
      </c>
      <c r="BN106" s="288">
        <v>3.8</v>
      </c>
      <c r="BO106" s="288">
        <v>3.8</v>
      </c>
      <c r="BP106" s="288">
        <v>3.8</v>
      </c>
      <c r="BQ106" s="288">
        <v>3.8</v>
      </c>
      <c r="BR106" s="288">
        <v>3.8</v>
      </c>
      <c r="BS106" s="288">
        <v>3.8</v>
      </c>
      <c r="BT106" s="288">
        <f>_xlfn.IFNA(VLOOKUP(C106,'INFORM Severity - hidden'!$C$5:$G$300,5,FALSE),"-")</f>
        <v>3.8</v>
      </c>
    </row>
    <row r="107" spans="1:72" x14ac:dyDescent="0.35">
      <c r="A107" t="s">
        <v>236</v>
      </c>
      <c r="B107" t="s">
        <v>595</v>
      </c>
      <c r="C107" t="s">
        <v>596</v>
      </c>
      <c r="D107" s="288" t="str">
        <f t="shared" si="1"/>
        <v>Decreasing</v>
      </c>
      <c r="E107" s="288" t="s">
        <v>10587</v>
      </c>
      <c r="F107" s="288">
        <v>4.3</v>
      </c>
      <c r="G107" s="288">
        <v>4.3</v>
      </c>
      <c r="H107" s="288">
        <v>4.2</v>
      </c>
      <c r="I107" s="288">
        <v>4.2</v>
      </c>
      <c r="J107" s="288">
        <v>4.3</v>
      </c>
      <c r="K107" s="288">
        <v>4.3</v>
      </c>
      <c r="L107" s="288">
        <v>4.3</v>
      </c>
      <c r="M107" s="288">
        <v>4.3</v>
      </c>
      <c r="N107" s="288">
        <v>4.3</v>
      </c>
      <c r="O107" s="288">
        <v>4.3</v>
      </c>
      <c r="P107" s="288">
        <v>4.2</v>
      </c>
      <c r="Q107" s="288">
        <v>4.2</v>
      </c>
      <c r="R107" s="288">
        <v>4.2</v>
      </c>
      <c r="S107" s="288">
        <v>4.2</v>
      </c>
      <c r="T107" s="288">
        <v>3.9</v>
      </c>
      <c r="U107" s="288">
        <v>3.9</v>
      </c>
      <c r="V107" s="288">
        <v>4</v>
      </c>
      <c r="W107" s="288">
        <v>4</v>
      </c>
      <c r="X107" s="288">
        <v>4</v>
      </c>
      <c r="Y107" s="288">
        <v>4</v>
      </c>
      <c r="Z107" s="288">
        <v>4</v>
      </c>
      <c r="AA107" s="288">
        <v>4</v>
      </c>
      <c r="AB107" s="288">
        <v>4</v>
      </c>
      <c r="AC107" s="288">
        <v>3.9</v>
      </c>
      <c r="AD107" s="288">
        <v>3.9</v>
      </c>
      <c r="AE107" s="288">
        <v>4.2</v>
      </c>
      <c r="AF107" s="288">
        <v>4.2</v>
      </c>
      <c r="AG107" s="288">
        <v>4.2</v>
      </c>
      <c r="AH107" s="288">
        <v>4.2</v>
      </c>
      <c r="AI107" s="288">
        <v>4.2</v>
      </c>
      <c r="AJ107" s="288">
        <v>4.2</v>
      </c>
      <c r="AK107" s="288">
        <v>4.2</v>
      </c>
      <c r="AL107" s="288">
        <v>4.2</v>
      </c>
      <c r="AM107" s="288">
        <v>4.2</v>
      </c>
      <c r="AN107" s="288">
        <v>4.2</v>
      </c>
      <c r="AO107" s="288">
        <v>3.9</v>
      </c>
      <c r="AP107" s="288">
        <v>3.9</v>
      </c>
      <c r="AQ107" s="288">
        <v>3.9</v>
      </c>
      <c r="AR107" s="288">
        <v>3.9</v>
      </c>
      <c r="AS107" s="288">
        <v>3.9</v>
      </c>
      <c r="AT107" s="288">
        <v>3.9</v>
      </c>
      <c r="AU107" s="288">
        <v>3.9</v>
      </c>
      <c r="AV107" s="288">
        <v>3.9</v>
      </c>
      <c r="AW107" s="288">
        <v>3.9</v>
      </c>
      <c r="AX107" s="288">
        <v>3.9</v>
      </c>
      <c r="AY107" s="288">
        <v>3.8</v>
      </c>
      <c r="AZ107" s="288">
        <v>3.9</v>
      </c>
      <c r="BA107" s="288">
        <v>3.9</v>
      </c>
      <c r="BB107" s="288">
        <v>3.9</v>
      </c>
      <c r="BC107" s="288">
        <v>3.9</v>
      </c>
      <c r="BD107" s="288">
        <v>3.9</v>
      </c>
      <c r="BE107" s="288">
        <v>3.9</v>
      </c>
      <c r="BF107" s="288">
        <v>3.9</v>
      </c>
      <c r="BG107" s="288">
        <v>3.9</v>
      </c>
      <c r="BH107" s="288">
        <v>3.8</v>
      </c>
      <c r="BI107" s="288">
        <v>3.8</v>
      </c>
      <c r="BJ107" s="288">
        <v>3.8</v>
      </c>
      <c r="BK107" s="288">
        <v>3.8</v>
      </c>
      <c r="BL107" s="288">
        <v>3.8</v>
      </c>
      <c r="BM107" s="288">
        <v>3.8</v>
      </c>
      <c r="BN107" s="288">
        <v>3.8</v>
      </c>
      <c r="BO107" s="288">
        <v>3.8</v>
      </c>
      <c r="BP107" s="288">
        <v>3.8</v>
      </c>
      <c r="BQ107" s="288">
        <v>3</v>
      </c>
      <c r="BR107" s="288">
        <v>3</v>
      </c>
      <c r="BS107" s="288">
        <v>3</v>
      </c>
      <c r="BT107" s="288">
        <f>_xlfn.IFNA(VLOOKUP(C107,'INFORM Severity - hidden'!$C$5:$G$300,5,FALSE),"-")</f>
        <v>3</v>
      </c>
    </row>
    <row r="108" spans="1:72" x14ac:dyDescent="0.35">
      <c r="A108" t="s">
        <v>236</v>
      </c>
      <c r="B108" t="s">
        <v>234</v>
      </c>
      <c r="C108" t="s">
        <v>235</v>
      </c>
      <c r="D108" s="288" t="str">
        <f t="shared" si="1"/>
        <v>Decreasing</v>
      </c>
      <c r="E108" s="288" t="s">
        <v>10587</v>
      </c>
      <c r="F108" s="288">
        <v>4.4000000000000004</v>
      </c>
      <c r="G108" s="288">
        <v>4.3</v>
      </c>
      <c r="H108" s="288">
        <v>4.2</v>
      </c>
      <c r="I108" s="288">
        <v>4.2</v>
      </c>
      <c r="J108" s="288">
        <v>4.3</v>
      </c>
      <c r="K108" s="288">
        <v>4.3</v>
      </c>
      <c r="L108" s="288">
        <v>4.3</v>
      </c>
      <c r="M108" s="288">
        <v>4.3</v>
      </c>
      <c r="N108" s="288">
        <v>4.3</v>
      </c>
      <c r="O108" s="288">
        <v>4.3</v>
      </c>
      <c r="P108" s="288">
        <v>4.0999999999999996</v>
      </c>
      <c r="Q108" s="288">
        <v>4.0999999999999996</v>
      </c>
      <c r="R108" s="288">
        <v>4.0999999999999996</v>
      </c>
      <c r="S108" s="288">
        <v>4</v>
      </c>
      <c r="T108" s="288">
        <v>4</v>
      </c>
      <c r="U108" s="288">
        <v>4</v>
      </c>
      <c r="V108" s="288">
        <v>4.0999999999999996</v>
      </c>
      <c r="W108" s="288">
        <v>4.0999999999999996</v>
      </c>
      <c r="X108" s="288">
        <v>4.0999999999999996</v>
      </c>
      <c r="Y108" s="288">
        <v>4.0999999999999996</v>
      </c>
      <c r="Z108" s="288">
        <v>4.0999999999999996</v>
      </c>
      <c r="AA108" s="288">
        <v>4.0999999999999996</v>
      </c>
      <c r="AB108" s="288">
        <v>4.0999999999999996</v>
      </c>
      <c r="AC108" s="288">
        <v>4.0999999999999996</v>
      </c>
      <c r="AD108" s="288">
        <v>4.2</v>
      </c>
      <c r="AE108" s="288">
        <v>4.4000000000000004</v>
      </c>
      <c r="AF108" s="288">
        <v>4.4000000000000004</v>
      </c>
      <c r="AG108" s="288">
        <v>4.4000000000000004</v>
      </c>
      <c r="AH108" s="288">
        <v>4.4000000000000004</v>
      </c>
      <c r="AI108" s="288">
        <v>4.4000000000000004</v>
      </c>
      <c r="AJ108" s="288">
        <v>4.4000000000000004</v>
      </c>
      <c r="AK108" s="288">
        <v>4.4000000000000004</v>
      </c>
      <c r="AL108" s="288">
        <v>4.4000000000000004</v>
      </c>
      <c r="AM108" s="288">
        <v>4.4000000000000004</v>
      </c>
      <c r="AN108" s="288">
        <v>4.2</v>
      </c>
      <c r="AO108" s="288">
        <v>3.9</v>
      </c>
      <c r="AP108" s="288">
        <v>3.9</v>
      </c>
      <c r="AQ108" s="288">
        <v>3.9</v>
      </c>
      <c r="AR108" s="288">
        <v>3.8</v>
      </c>
      <c r="AS108" s="288">
        <v>3.9</v>
      </c>
      <c r="AT108" s="288">
        <v>3.9</v>
      </c>
      <c r="AU108" s="288">
        <v>3.9</v>
      </c>
      <c r="AV108" s="288">
        <v>3.9</v>
      </c>
      <c r="AW108" s="288">
        <v>3.9</v>
      </c>
      <c r="AX108" s="288">
        <v>3.9</v>
      </c>
      <c r="AY108" s="288">
        <v>3.7</v>
      </c>
      <c r="AZ108" s="288">
        <v>3.9</v>
      </c>
      <c r="BA108" s="288">
        <v>3.9</v>
      </c>
      <c r="BB108" s="288">
        <v>3.9</v>
      </c>
      <c r="BC108" s="288">
        <v>3.9</v>
      </c>
      <c r="BD108" s="288">
        <v>3.9</v>
      </c>
      <c r="BE108" s="288">
        <v>3.9</v>
      </c>
      <c r="BF108" s="288">
        <v>3.9</v>
      </c>
      <c r="BG108" s="288">
        <v>3.8</v>
      </c>
      <c r="BH108" s="288">
        <v>3.8</v>
      </c>
      <c r="BI108" s="288">
        <v>3.8</v>
      </c>
      <c r="BJ108" s="288">
        <v>3.8</v>
      </c>
      <c r="BK108" s="288">
        <v>3.7</v>
      </c>
      <c r="BL108" s="288">
        <v>3.7</v>
      </c>
      <c r="BM108" s="288">
        <v>3.7</v>
      </c>
      <c r="BN108" s="288">
        <v>3.7</v>
      </c>
      <c r="BO108" s="288">
        <v>3.7</v>
      </c>
      <c r="BP108" s="288">
        <v>3.7</v>
      </c>
      <c r="BQ108" s="288">
        <v>2.8</v>
      </c>
      <c r="BR108" s="288">
        <v>2.8</v>
      </c>
      <c r="BS108" s="288">
        <v>2.8</v>
      </c>
      <c r="BT108" s="288">
        <f>_xlfn.IFNA(VLOOKUP(C108,'INFORM Severity - hidden'!$C$5:$G$300,5,FALSE),"-")</f>
        <v>2.8</v>
      </c>
    </row>
    <row r="109" spans="1:72" x14ac:dyDescent="0.35">
      <c r="A109" t="s">
        <v>236</v>
      </c>
      <c r="B109" t="s">
        <v>240</v>
      </c>
      <c r="C109" t="s">
        <v>241</v>
      </c>
      <c r="D109" s="288" t="str">
        <f t="shared" si="1"/>
        <v>Decreasing</v>
      </c>
      <c r="E109" s="288" t="s">
        <v>10587</v>
      </c>
      <c r="F109" s="288">
        <v>2.5</v>
      </c>
      <c r="G109" s="288">
        <v>2.4</v>
      </c>
      <c r="H109" s="288">
        <v>3.2</v>
      </c>
      <c r="I109" s="288">
        <v>3.1</v>
      </c>
      <c r="J109" s="288">
        <v>3.2</v>
      </c>
      <c r="K109" s="288">
        <v>3.2</v>
      </c>
      <c r="L109" s="288">
        <v>3.2</v>
      </c>
      <c r="M109" s="288">
        <v>3.2</v>
      </c>
      <c r="N109" s="288">
        <v>3.2</v>
      </c>
      <c r="O109" s="288">
        <v>2.9</v>
      </c>
      <c r="P109" s="288">
        <v>2.9</v>
      </c>
      <c r="Q109" s="288">
        <v>2.9</v>
      </c>
      <c r="R109" s="288">
        <v>2.9</v>
      </c>
      <c r="S109" s="288">
        <v>2.9</v>
      </c>
      <c r="T109" s="288">
        <v>2.9</v>
      </c>
      <c r="U109" s="288">
        <v>2.9</v>
      </c>
      <c r="V109" s="288">
        <v>2.9</v>
      </c>
      <c r="W109" s="288">
        <v>2.9</v>
      </c>
      <c r="X109" s="288">
        <v>2.9</v>
      </c>
      <c r="Y109" s="288">
        <v>2.8</v>
      </c>
      <c r="Z109" s="288">
        <v>2.8</v>
      </c>
      <c r="AA109" s="288">
        <v>2.8</v>
      </c>
      <c r="AB109" s="288">
        <v>2.8</v>
      </c>
      <c r="AC109" s="288">
        <v>2.8</v>
      </c>
      <c r="AD109" s="288">
        <v>2.8</v>
      </c>
      <c r="AE109" s="288">
        <v>2.8</v>
      </c>
      <c r="AF109" s="288">
        <v>2.9</v>
      </c>
      <c r="AG109" s="288">
        <v>2.9</v>
      </c>
      <c r="AH109" s="288">
        <v>2.9</v>
      </c>
      <c r="AI109" s="288">
        <v>2.9</v>
      </c>
      <c r="AJ109" s="288">
        <v>2.9</v>
      </c>
      <c r="AK109" s="288">
        <v>2.9</v>
      </c>
      <c r="AL109" s="288">
        <v>2.9</v>
      </c>
      <c r="AM109" s="288">
        <v>2.9</v>
      </c>
      <c r="AN109" s="288">
        <v>2.9</v>
      </c>
      <c r="AO109" s="288">
        <v>2.9</v>
      </c>
      <c r="AP109" s="288">
        <v>2.9</v>
      </c>
      <c r="AQ109" s="288">
        <v>2.9</v>
      </c>
      <c r="AR109" s="288">
        <v>3</v>
      </c>
      <c r="AS109" s="288">
        <v>3</v>
      </c>
      <c r="AT109" s="288">
        <v>3</v>
      </c>
      <c r="AU109" s="288">
        <v>3</v>
      </c>
      <c r="AV109" s="288">
        <v>3</v>
      </c>
      <c r="AW109" s="288">
        <v>3</v>
      </c>
      <c r="AX109" s="288">
        <v>3</v>
      </c>
      <c r="AY109" s="288">
        <v>2.9</v>
      </c>
      <c r="AZ109" s="288">
        <v>2.9</v>
      </c>
      <c r="BA109" s="288">
        <v>2.9</v>
      </c>
      <c r="BB109" s="288">
        <v>2.9</v>
      </c>
      <c r="BC109" s="288">
        <v>2.9</v>
      </c>
      <c r="BD109" s="288">
        <v>2.9</v>
      </c>
      <c r="BE109" s="288">
        <v>2.9</v>
      </c>
      <c r="BF109" s="288">
        <v>2.6</v>
      </c>
      <c r="BG109" s="288">
        <v>2.6</v>
      </c>
      <c r="BH109" s="288">
        <v>2.5</v>
      </c>
      <c r="BI109" s="288">
        <v>2.5</v>
      </c>
      <c r="BJ109" s="288">
        <v>2.5</v>
      </c>
      <c r="BK109" s="288">
        <v>2.5</v>
      </c>
      <c r="BL109" s="288">
        <v>2.5</v>
      </c>
      <c r="BM109" s="288">
        <v>2.5</v>
      </c>
      <c r="BN109" s="288">
        <v>2.5</v>
      </c>
      <c r="BO109" s="288">
        <v>2.5</v>
      </c>
      <c r="BP109" s="288">
        <v>2.5</v>
      </c>
      <c r="BQ109" s="288">
        <v>2</v>
      </c>
      <c r="BR109" s="288">
        <v>2</v>
      </c>
      <c r="BS109" s="288">
        <v>2</v>
      </c>
      <c r="BT109" s="288">
        <f>_xlfn.IFNA(VLOOKUP(C109,'INFORM Severity - hidden'!$C$5:$G$300,5,FALSE),"-")</f>
        <v>2</v>
      </c>
    </row>
    <row r="110" spans="1:72" x14ac:dyDescent="0.35">
      <c r="A110" t="s">
        <v>250</v>
      </c>
      <c r="B110" t="s">
        <v>248</v>
      </c>
      <c r="C110" t="s">
        <v>249</v>
      </c>
      <c r="D110" s="288" t="str">
        <f t="shared" si="1"/>
        <v>Stable</v>
      </c>
      <c r="E110" s="288" t="s">
        <v>10587</v>
      </c>
      <c r="F110" s="288">
        <v>1.1000000000000001</v>
      </c>
      <c r="G110" s="288" t="s">
        <v>10587</v>
      </c>
      <c r="H110" s="288" t="s">
        <v>10587</v>
      </c>
      <c r="I110" s="288" t="s">
        <v>10587</v>
      </c>
      <c r="J110" s="288" t="s">
        <v>10587</v>
      </c>
      <c r="K110" s="288" t="s">
        <v>10587</v>
      </c>
      <c r="L110" s="288" t="s">
        <v>10587</v>
      </c>
      <c r="M110" s="288" t="s">
        <v>10587</v>
      </c>
      <c r="N110" s="288" t="s">
        <v>10587</v>
      </c>
      <c r="O110" s="288" t="s">
        <v>10587</v>
      </c>
      <c r="P110" s="288" t="s">
        <v>10587</v>
      </c>
      <c r="Q110" s="288" t="s">
        <v>10587</v>
      </c>
      <c r="R110" s="288" t="s">
        <v>10587</v>
      </c>
      <c r="S110" s="288" t="s">
        <v>10587</v>
      </c>
      <c r="T110" s="288" t="s">
        <v>10587</v>
      </c>
      <c r="U110" s="288" t="s">
        <v>10587</v>
      </c>
      <c r="V110" s="288" t="s">
        <v>10587</v>
      </c>
      <c r="W110" s="288" t="s">
        <v>10587</v>
      </c>
      <c r="X110" s="288" t="s">
        <v>10587</v>
      </c>
      <c r="Y110" s="288" t="s">
        <v>10587</v>
      </c>
      <c r="Z110" s="288" t="s">
        <v>10587</v>
      </c>
      <c r="AA110" s="288" t="s">
        <v>10587</v>
      </c>
      <c r="AB110" s="288" t="s">
        <v>10587</v>
      </c>
      <c r="AC110" s="288" t="s">
        <v>10587</v>
      </c>
      <c r="AD110" s="288" t="s">
        <v>10587</v>
      </c>
      <c r="AE110" s="288" t="s">
        <v>10587</v>
      </c>
      <c r="AF110" s="288" t="s">
        <v>10587</v>
      </c>
      <c r="AG110" s="288" t="s">
        <v>10587</v>
      </c>
      <c r="AH110" s="288">
        <v>1.9</v>
      </c>
      <c r="AI110" s="288">
        <v>1.9</v>
      </c>
      <c r="AJ110" s="288">
        <v>1.9</v>
      </c>
      <c r="AK110" s="288">
        <v>1.9</v>
      </c>
      <c r="AL110" s="288">
        <v>1.9</v>
      </c>
      <c r="AM110" s="288">
        <v>1.9</v>
      </c>
      <c r="AN110" s="288">
        <v>1.9</v>
      </c>
      <c r="AO110" s="288">
        <v>1.9</v>
      </c>
      <c r="AP110" s="288">
        <v>1.9</v>
      </c>
      <c r="AQ110" s="288">
        <v>1.9</v>
      </c>
      <c r="AR110" s="288">
        <v>1.9</v>
      </c>
      <c r="AS110" s="288">
        <v>1.9</v>
      </c>
      <c r="AT110" s="288">
        <v>1.9</v>
      </c>
      <c r="AU110" s="288">
        <v>1.9</v>
      </c>
      <c r="AV110" s="288">
        <v>1.9</v>
      </c>
      <c r="AW110" s="288">
        <v>1.9</v>
      </c>
      <c r="AX110" s="288">
        <v>1.9</v>
      </c>
      <c r="AY110" s="288">
        <v>2</v>
      </c>
      <c r="AZ110" s="288">
        <v>2</v>
      </c>
      <c r="BA110" s="288">
        <v>2</v>
      </c>
      <c r="BB110" s="288">
        <v>1.9</v>
      </c>
      <c r="BC110" s="288">
        <v>2</v>
      </c>
      <c r="BD110" s="288">
        <v>2</v>
      </c>
      <c r="BE110" s="288">
        <v>2.1</v>
      </c>
      <c r="BF110" s="288">
        <v>2.1</v>
      </c>
      <c r="BG110" s="288">
        <v>2.1</v>
      </c>
      <c r="BH110" s="288">
        <v>2.6</v>
      </c>
      <c r="BI110" s="288">
        <v>2.6</v>
      </c>
      <c r="BJ110" s="288">
        <v>2.6</v>
      </c>
      <c r="BK110" s="288">
        <v>2.1</v>
      </c>
      <c r="BL110" s="288">
        <v>2.1</v>
      </c>
      <c r="BM110" s="288">
        <v>2.2000000000000002</v>
      </c>
      <c r="BN110" s="288">
        <v>2.1</v>
      </c>
      <c r="BO110" s="288">
        <v>2.1</v>
      </c>
      <c r="BP110" s="288">
        <v>2.2000000000000002</v>
      </c>
      <c r="BQ110" s="288">
        <v>2.2000000000000002</v>
      </c>
      <c r="BR110" s="288">
        <v>2.2000000000000002</v>
      </c>
      <c r="BS110" s="288">
        <v>2.2000000000000002</v>
      </c>
      <c r="BT110" s="288">
        <f>_xlfn.IFNA(VLOOKUP(C110,'INFORM Severity - hidden'!$C$5:$G$300,5,FALSE),"-")</f>
        <v>2.2000000000000002</v>
      </c>
    </row>
    <row r="111" spans="1:72" x14ac:dyDescent="0.35">
      <c r="C111" t="s">
        <v>10638</v>
      </c>
      <c r="D111" s="288" t="str">
        <f t="shared" si="1"/>
        <v>-</v>
      </c>
      <c r="E111" s="288" t="s">
        <v>10587</v>
      </c>
      <c r="F111" s="288">
        <v>1.6</v>
      </c>
      <c r="G111" s="288">
        <v>1.6</v>
      </c>
      <c r="H111" s="288" t="s">
        <v>10587</v>
      </c>
      <c r="I111" s="288" t="s">
        <v>10587</v>
      </c>
      <c r="J111" s="288" t="s">
        <v>10587</v>
      </c>
      <c r="K111" s="288" t="s">
        <v>10587</v>
      </c>
      <c r="L111" s="288" t="s">
        <v>10587</v>
      </c>
      <c r="M111" s="288" t="s">
        <v>10587</v>
      </c>
      <c r="N111" s="288" t="s">
        <v>10587</v>
      </c>
      <c r="O111" s="288" t="s">
        <v>10587</v>
      </c>
      <c r="P111" s="288" t="s">
        <v>10587</v>
      </c>
      <c r="Q111" s="288" t="s">
        <v>10587</v>
      </c>
      <c r="R111" s="288" t="s">
        <v>10587</v>
      </c>
      <c r="S111" s="288" t="s">
        <v>10587</v>
      </c>
      <c r="T111" s="288" t="s">
        <v>10587</v>
      </c>
      <c r="U111" s="288" t="s">
        <v>10587</v>
      </c>
      <c r="V111" s="288" t="s">
        <v>10587</v>
      </c>
      <c r="W111" s="288" t="s">
        <v>10587</v>
      </c>
      <c r="X111" s="288" t="s">
        <v>10587</v>
      </c>
      <c r="Y111" s="288" t="s">
        <v>10587</v>
      </c>
      <c r="Z111" s="288" t="s">
        <v>10587</v>
      </c>
      <c r="AA111" s="288" t="s">
        <v>10587</v>
      </c>
      <c r="AB111" s="288" t="s">
        <v>10587</v>
      </c>
      <c r="AC111" s="288" t="s">
        <v>10587</v>
      </c>
      <c r="AD111" s="288" t="s">
        <v>10587</v>
      </c>
      <c r="AE111" s="288" t="s">
        <v>10587</v>
      </c>
      <c r="AF111" s="288" t="s">
        <v>10587</v>
      </c>
      <c r="AG111" s="288" t="s">
        <v>10587</v>
      </c>
      <c r="AH111" s="288" t="s">
        <v>10587</v>
      </c>
      <c r="AI111" s="288" t="s">
        <v>10587</v>
      </c>
      <c r="AJ111" s="288" t="s">
        <v>10587</v>
      </c>
      <c r="AK111" s="288" t="s">
        <v>10587</v>
      </c>
      <c r="AL111" s="288" t="s">
        <v>10587</v>
      </c>
      <c r="AM111" s="288" t="s">
        <v>10587</v>
      </c>
      <c r="AN111" s="288" t="s">
        <v>10587</v>
      </c>
      <c r="AO111" s="288" t="s">
        <v>10587</v>
      </c>
      <c r="AP111" s="288" t="s">
        <v>10587</v>
      </c>
      <c r="AQ111" s="288" t="s">
        <v>10587</v>
      </c>
      <c r="AR111" s="288" t="s">
        <v>10587</v>
      </c>
      <c r="AS111" s="288" t="s">
        <v>10587</v>
      </c>
      <c r="AT111" s="288" t="s">
        <v>10587</v>
      </c>
      <c r="AU111" s="288" t="s">
        <v>10587</v>
      </c>
      <c r="AV111" s="288" t="s">
        <v>10587</v>
      </c>
      <c r="AW111" s="288" t="s">
        <v>10587</v>
      </c>
      <c r="AX111" s="288" t="s">
        <v>10587</v>
      </c>
      <c r="AY111" s="288" t="s">
        <v>10587</v>
      </c>
      <c r="AZ111" s="288" t="s">
        <v>10587</v>
      </c>
      <c r="BA111" s="288" t="s">
        <v>10587</v>
      </c>
      <c r="BB111" s="288" t="s">
        <v>10587</v>
      </c>
      <c r="BC111" s="288" t="s">
        <v>10587</v>
      </c>
      <c r="BD111" s="288" t="s">
        <v>10587</v>
      </c>
      <c r="BE111" s="288" t="s">
        <v>10587</v>
      </c>
      <c r="BF111" s="288" t="s">
        <v>10587</v>
      </c>
      <c r="BG111" s="288" t="s">
        <v>10587</v>
      </c>
      <c r="BH111" s="288" t="s">
        <v>10587</v>
      </c>
      <c r="BI111" s="288" t="s">
        <v>10587</v>
      </c>
      <c r="BJ111" s="288" t="s">
        <v>10587</v>
      </c>
      <c r="BK111" s="288" t="s">
        <v>10587</v>
      </c>
      <c r="BL111" s="288" t="s">
        <v>10587</v>
      </c>
      <c r="BM111" s="288" t="s">
        <v>10587</v>
      </c>
      <c r="BN111" s="288" t="s">
        <v>10587</v>
      </c>
      <c r="BO111" s="288" t="s">
        <v>10587</v>
      </c>
      <c r="BP111" s="288" t="s">
        <v>10587</v>
      </c>
      <c r="BQ111" s="288" t="s">
        <v>10587</v>
      </c>
      <c r="BR111" s="288" t="s">
        <v>10587</v>
      </c>
      <c r="BS111" s="288" t="s">
        <v>10587</v>
      </c>
      <c r="BT111" s="288" t="str">
        <f>_xlfn.IFNA(VLOOKUP(C111,'INFORM Severity - hidden'!$C$5:$G$300,5,FALSE),"-")</f>
        <v>-</v>
      </c>
    </row>
    <row r="112" spans="1:72" x14ac:dyDescent="0.35">
      <c r="A112" t="s">
        <v>95</v>
      </c>
      <c r="B112" t="s">
        <v>93</v>
      </c>
      <c r="C112" t="s">
        <v>94</v>
      </c>
      <c r="D112" s="288" t="str">
        <f t="shared" si="1"/>
        <v>Stable</v>
      </c>
      <c r="E112" s="288" t="s">
        <v>10587</v>
      </c>
      <c r="F112" s="288">
        <v>1.6</v>
      </c>
      <c r="G112" s="288">
        <v>1.6</v>
      </c>
      <c r="H112" s="288">
        <v>2.5</v>
      </c>
      <c r="I112" s="288">
        <v>2.6</v>
      </c>
      <c r="J112" s="288">
        <v>2.6</v>
      </c>
      <c r="K112" s="288">
        <v>2.6</v>
      </c>
      <c r="L112" s="288">
        <v>2.6</v>
      </c>
      <c r="M112" s="288">
        <v>2.6</v>
      </c>
      <c r="N112" s="288">
        <v>2.6</v>
      </c>
      <c r="O112" s="288">
        <v>2.5</v>
      </c>
      <c r="P112" s="288">
        <v>2.5</v>
      </c>
      <c r="Q112" s="288">
        <v>2.5</v>
      </c>
      <c r="R112" s="288">
        <v>2.5</v>
      </c>
      <c r="S112" s="288">
        <v>2.5</v>
      </c>
      <c r="T112" s="288">
        <v>2.5</v>
      </c>
      <c r="U112" s="288">
        <v>2.6</v>
      </c>
      <c r="V112" s="288">
        <v>2.7</v>
      </c>
      <c r="W112" s="288">
        <v>2.7</v>
      </c>
      <c r="X112" s="288">
        <v>2.7</v>
      </c>
      <c r="Y112" s="288">
        <v>2.7</v>
      </c>
      <c r="Z112" s="288">
        <v>2.7</v>
      </c>
      <c r="AA112" s="288">
        <v>2.8</v>
      </c>
      <c r="AB112" s="288">
        <v>2.7</v>
      </c>
      <c r="AC112" s="288">
        <v>3.1</v>
      </c>
      <c r="AD112" s="288">
        <v>3.1</v>
      </c>
      <c r="AE112" s="288">
        <v>3.1</v>
      </c>
      <c r="AF112" s="288">
        <v>3.1</v>
      </c>
      <c r="AG112" s="288">
        <v>3.1</v>
      </c>
      <c r="AH112" s="288">
        <v>2.9</v>
      </c>
      <c r="AI112" s="288">
        <v>2.9</v>
      </c>
      <c r="AJ112" s="288">
        <v>2.9</v>
      </c>
      <c r="AK112" s="288">
        <v>2.9</v>
      </c>
      <c r="AL112" s="288">
        <v>2.8</v>
      </c>
      <c r="AM112" s="288">
        <v>2.8</v>
      </c>
      <c r="AN112" s="288">
        <v>2.7</v>
      </c>
      <c r="AO112" s="288">
        <v>2.7</v>
      </c>
      <c r="AP112" s="288">
        <v>2.7</v>
      </c>
      <c r="AQ112" s="288">
        <v>2.7</v>
      </c>
      <c r="AR112" s="288">
        <v>2.7</v>
      </c>
      <c r="AS112" s="288">
        <v>2.7</v>
      </c>
      <c r="AT112" s="288">
        <v>2.7</v>
      </c>
      <c r="AU112" s="288">
        <v>2.7</v>
      </c>
      <c r="AV112" s="288">
        <v>2.7</v>
      </c>
      <c r="AW112" s="288">
        <v>2.7</v>
      </c>
      <c r="AX112" s="288">
        <v>2.7</v>
      </c>
      <c r="AY112" s="288">
        <v>2.7</v>
      </c>
      <c r="AZ112" s="288">
        <v>2.7</v>
      </c>
      <c r="BA112" s="288">
        <v>2.7</v>
      </c>
      <c r="BB112" s="288">
        <v>2.7</v>
      </c>
      <c r="BC112" s="288">
        <v>2.7</v>
      </c>
      <c r="BD112" s="288">
        <v>2.7</v>
      </c>
      <c r="BE112" s="288">
        <v>2.8</v>
      </c>
      <c r="BF112" s="288">
        <v>2.9</v>
      </c>
      <c r="BG112" s="288">
        <v>2.9</v>
      </c>
      <c r="BH112" s="288">
        <v>3</v>
      </c>
      <c r="BI112" s="288">
        <v>3</v>
      </c>
      <c r="BJ112" s="288">
        <v>3</v>
      </c>
      <c r="BK112" s="288">
        <v>2.9</v>
      </c>
      <c r="BL112" s="288">
        <v>2.9</v>
      </c>
      <c r="BM112" s="288">
        <v>3.1</v>
      </c>
      <c r="BN112" s="288">
        <v>2.8</v>
      </c>
      <c r="BO112" s="288">
        <v>2.8</v>
      </c>
      <c r="BP112" s="288">
        <v>2.8</v>
      </c>
      <c r="BQ112" s="288">
        <v>2.8</v>
      </c>
      <c r="BR112" s="288">
        <v>2.8</v>
      </c>
      <c r="BS112" s="288">
        <v>2.8</v>
      </c>
      <c r="BT112" s="288">
        <f>_xlfn.IFNA(VLOOKUP(C112,'INFORM Severity - hidden'!$C$5:$G$300,5,FALSE),"-")</f>
        <v>2.8</v>
      </c>
    </row>
    <row r="113" spans="1:72" x14ac:dyDescent="0.35">
      <c r="C113" t="s">
        <v>10639</v>
      </c>
      <c r="D113" s="288" t="str">
        <f t="shared" si="1"/>
        <v>-</v>
      </c>
      <c r="E113" s="288" t="s">
        <v>10587</v>
      </c>
      <c r="F113" s="288">
        <v>1.6</v>
      </c>
      <c r="G113" s="288">
        <v>1.6</v>
      </c>
      <c r="H113" s="288" t="s">
        <v>10587</v>
      </c>
      <c r="I113" s="288" t="s">
        <v>10587</v>
      </c>
      <c r="J113" s="288" t="s">
        <v>10587</v>
      </c>
      <c r="K113" s="288" t="s">
        <v>10587</v>
      </c>
      <c r="L113" s="288" t="s">
        <v>10587</v>
      </c>
      <c r="M113" s="288" t="s">
        <v>10587</v>
      </c>
      <c r="N113" s="288" t="s">
        <v>10587</v>
      </c>
      <c r="O113" s="288" t="s">
        <v>10587</v>
      </c>
      <c r="P113" s="288" t="s">
        <v>10587</v>
      </c>
      <c r="Q113" s="288" t="s">
        <v>10587</v>
      </c>
      <c r="R113" s="288" t="s">
        <v>10587</v>
      </c>
      <c r="S113" s="288" t="s">
        <v>10587</v>
      </c>
      <c r="T113" s="288" t="s">
        <v>10587</v>
      </c>
      <c r="U113" s="288" t="s">
        <v>10587</v>
      </c>
      <c r="V113" s="288" t="s">
        <v>10587</v>
      </c>
      <c r="W113" s="288" t="s">
        <v>10587</v>
      </c>
      <c r="X113" s="288" t="s">
        <v>10587</v>
      </c>
      <c r="Y113" s="288" t="s">
        <v>10587</v>
      </c>
      <c r="Z113" s="288" t="s">
        <v>10587</v>
      </c>
      <c r="AA113" s="288" t="s">
        <v>10587</v>
      </c>
      <c r="AB113" s="288" t="s">
        <v>10587</v>
      </c>
      <c r="AC113" s="288" t="s">
        <v>10587</v>
      </c>
      <c r="AD113" s="288" t="s">
        <v>10587</v>
      </c>
      <c r="AE113" s="288" t="s">
        <v>10587</v>
      </c>
      <c r="AF113" s="288" t="s">
        <v>10587</v>
      </c>
      <c r="AG113" s="288" t="s">
        <v>10587</v>
      </c>
      <c r="AH113" s="288" t="s">
        <v>10587</v>
      </c>
      <c r="AI113" s="288" t="s">
        <v>10587</v>
      </c>
      <c r="AJ113" s="288" t="s">
        <v>10587</v>
      </c>
      <c r="AK113" s="288" t="s">
        <v>10587</v>
      </c>
      <c r="AL113" s="288" t="s">
        <v>10587</v>
      </c>
      <c r="AM113" s="288" t="s">
        <v>10587</v>
      </c>
      <c r="AN113" s="288" t="s">
        <v>10587</v>
      </c>
      <c r="AO113" s="288" t="s">
        <v>10587</v>
      </c>
      <c r="AP113" s="288" t="s">
        <v>10587</v>
      </c>
      <c r="AQ113" s="288" t="s">
        <v>10587</v>
      </c>
      <c r="AR113" s="288" t="s">
        <v>10587</v>
      </c>
      <c r="AS113" s="288" t="s">
        <v>10587</v>
      </c>
      <c r="AT113" s="288" t="s">
        <v>10587</v>
      </c>
      <c r="AU113" s="288" t="s">
        <v>10587</v>
      </c>
      <c r="AV113" s="288" t="s">
        <v>10587</v>
      </c>
      <c r="AW113" s="288" t="s">
        <v>10587</v>
      </c>
      <c r="AX113" s="288" t="s">
        <v>10587</v>
      </c>
      <c r="AY113" s="288" t="s">
        <v>10587</v>
      </c>
      <c r="AZ113" s="288" t="s">
        <v>10587</v>
      </c>
      <c r="BA113" s="288" t="s">
        <v>10587</v>
      </c>
      <c r="BB113" s="288" t="s">
        <v>10587</v>
      </c>
      <c r="BC113" s="288" t="s">
        <v>10587</v>
      </c>
      <c r="BD113" s="288" t="s">
        <v>10587</v>
      </c>
      <c r="BE113" s="288" t="s">
        <v>10587</v>
      </c>
      <c r="BF113" s="288" t="s">
        <v>10587</v>
      </c>
      <c r="BG113" s="288" t="s">
        <v>10587</v>
      </c>
      <c r="BH113" s="288" t="s">
        <v>10587</v>
      </c>
      <c r="BI113" s="288" t="s">
        <v>10587</v>
      </c>
      <c r="BJ113" s="288" t="s">
        <v>10587</v>
      </c>
      <c r="BK113" s="288" t="s">
        <v>10587</v>
      </c>
      <c r="BL113" s="288" t="s">
        <v>10587</v>
      </c>
      <c r="BM113" s="288" t="s">
        <v>10587</v>
      </c>
      <c r="BN113" s="288" t="s">
        <v>10587</v>
      </c>
      <c r="BO113" s="288" t="s">
        <v>10587</v>
      </c>
      <c r="BP113" s="288" t="s">
        <v>10587</v>
      </c>
      <c r="BQ113" s="288" t="s">
        <v>10587</v>
      </c>
      <c r="BR113" s="288" t="s">
        <v>10587</v>
      </c>
      <c r="BS113" s="288" t="s">
        <v>10587</v>
      </c>
      <c r="BT113" s="288" t="str">
        <f>_xlfn.IFNA(VLOOKUP(C113,'INFORM Severity - hidden'!$C$5:$G$300,5,FALSE),"-")</f>
        <v>-</v>
      </c>
    </row>
    <row r="114" spans="1:72" x14ac:dyDescent="0.35">
      <c r="A114" t="s">
        <v>261</v>
      </c>
      <c r="B114" t="s">
        <v>763</v>
      </c>
      <c r="C114" t="s">
        <v>764</v>
      </c>
      <c r="D114" s="288" t="str">
        <f t="shared" si="1"/>
        <v>Stable</v>
      </c>
      <c r="E114" s="288" t="s">
        <v>10587</v>
      </c>
      <c r="F114" s="288" t="s">
        <v>10587</v>
      </c>
      <c r="G114" s="288" t="s">
        <v>10587</v>
      </c>
      <c r="H114" s="288" t="s">
        <v>10587</v>
      </c>
      <c r="I114" s="288" t="s">
        <v>10587</v>
      </c>
      <c r="J114" s="288">
        <v>3.1</v>
      </c>
      <c r="K114" s="288">
        <v>3.1</v>
      </c>
      <c r="L114" s="288">
        <v>3.1</v>
      </c>
      <c r="M114" s="288">
        <v>3.4</v>
      </c>
      <c r="N114" s="288">
        <v>3.4</v>
      </c>
      <c r="O114" s="288">
        <v>3.3</v>
      </c>
      <c r="P114" s="288">
        <v>3.3</v>
      </c>
      <c r="Q114" s="288">
        <v>3.3</v>
      </c>
      <c r="R114" s="288">
        <v>3.3</v>
      </c>
      <c r="S114" s="288">
        <v>3.3</v>
      </c>
      <c r="T114" s="288">
        <v>3.3</v>
      </c>
      <c r="U114" s="288">
        <v>3.4</v>
      </c>
      <c r="V114" s="288">
        <v>3.5</v>
      </c>
      <c r="W114" s="288">
        <v>3.1</v>
      </c>
      <c r="X114" s="288">
        <v>3.1</v>
      </c>
      <c r="Y114" s="288">
        <v>3.1</v>
      </c>
      <c r="Z114" s="288">
        <v>3.1</v>
      </c>
      <c r="AA114" s="288">
        <v>3</v>
      </c>
      <c r="AB114" s="288">
        <v>3</v>
      </c>
      <c r="AC114" s="288">
        <v>3</v>
      </c>
      <c r="AD114" s="288" t="s">
        <v>10587</v>
      </c>
      <c r="AE114" s="288" t="s">
        <v>10587</v>
      </c>
      <c r="AF114" s="288" t="s">
        <v>10587</v>
      </c>
      <c r="AG114" s="288" t="s">
        <v>10587</v>
      </c>
      <c r="AH114" s="288" t="s">
        <v>10587</v>
      </c>
      <c r="AI114" s="288" t="s">
        <v>10587</v>
      </c>
      <c r="AJ114" s="288" t="s">
        <v>10587</v>
      </c>
      <c r="AK114" s="288">
        <v>3.1</v>
      </c>
      <c r="AL114" s="288">
        <v>3.1</v>
      </c>
      <c r="AM114" s="288">
        <v>3.1</v>
      </c>
      <c r="AN114" s="288">
        <v>3.2</v>
      </c>
      <c r="AO114" s="288">
        <v>3.2</v>
      </c>
      <c r="AP114" s="288">
        <v>3.2</v>
      </c>
      <c r="AQ114" s="288">
        <v>3.3</v>
      </c>
      <c r="AR114" s="288">
        <v>3.3</v>
      </c>
      <c r="AS114" s="288">
        <v>3.3</v>
      </c>
      <c r="AT114" s="288">
        <v>3.6</v>
      </c>
      <c r="AU114" s="288">
        <v>3.6</v>
      </c>
      <c r="AV114" s="288">
        <v>3.6</v>
      </c>
      <c r="AW114" s="288">
        <v>3.8</v>
      </c>
      <c r="AX114" s="288">
        <v>3.8</v>
      </c>
      <c r="AY114" s="288">
        <v>3.8</v>
      </c>
      <c r="AZ114" s="288">
        <v>3.8</v>
      </c>
      <c r="BA114" s="288">
        <v>3.8</v>
      </c>
      <c r="BB114" s="288">
        <v>3.7</v>
      </c>
      <c r="BC114" s="288">
        <v>3.7</v>
      </c>
      <c r="BD114" s="288">
        <v>3.7</v>
      </c>
      <c r="BE114" s="288">
        <v>3.6</v>
      </c>
      <c r="BF114" s="288">
        <v>3.7</v>
      </c>
      <c r="BG114" s="288">
        <v>3.7</v>
      </c>
      <c r="BH114" s="288">
        <v>3.7</v>
      </c>
      <c r="BI114" s="288">
        <v>3.6</v>
      </c>
      <c r="BJ114" s="288">
        <v>3.5</v>
      </c>
      <c r="BK114" s="288">
        <v>3.6</v>
      </c>
      <c r="BL114" s="288">
        <v>3.5</v>
      </c>
      <c r="BM114" s="288">
        <v>3.5</v>
      </c>
      <c r="BN114" s="288">
        <v>3.5</v>
      </c>
      <c r="BO114" s="288">
        <v>3.5</v>
      </c>
      <c r="BP114" s="288">
        <v>3.5</v>
      </c>
      <c r="BQ114" s="288">
        <v>3.5</v>
      </c>
      <c r="BR114" s="288">
        <v>3.5</v>
      </c>
      <c r="BS114" s="288">
        <v>3.5</v>
      </c>
      <c r="BT114" s="288">
        <f>_xlfn.IFNA(VLOOKUP(C114,'INFORM Severity - hidden'!$C$5:$G$300,5,FALSE),"-")</f>
        <v>3.5</v>
      </c>
    </row>
    <row r="115" spans="1:72" x14ac:dyDescent="0.35">
      <c r="A115" t="s">
        <v>261</v>
      </c>
      <c r="B115" t="s">
        <v>259</v>
      </c>
      <c r="C115" t="s">
        <v>260</v>
      </c>
      <c r="D115" s="288" t="str">
        <f t="shared" si="1"/>
        <v>Stable</v>
      </c>
      <c r="E115" s="288" t="s">
        <v>10587</v>
      </c>
      <c r="F115" s="288">
        <v>2</v>
      </c>
      <c r="G115" s="288">
        <v>2</v>
      </c>
      <c r="H115" s="288">
        <v>2.8</v>
      </c>
      <c r="I115" s="288">
        <v>2.8</v>
      </c>
      <c r="J115" s="288">
        <v>2.8</v>
      </c>
      <c r="K115" s="288">
        <v>2.8</v>
      </c>
      <c r="L115" s="288">
        <v>2.8</v>
      </c>
      <c r="M115" s="288">
        <v>2.8</v>
      </c>
      <c r="N115" s="288">
        <v>2.8</v>
      </c>
      <c r="O115" s="288">
        <v>2.7</v>
      </c>
      <c r="P115" s="288">
        <v>2.7</v>
      </c>
      <c r="Q115" s="288">
        <v>2.7</v>
      </c>
      <c r="R115" s="288">
        <v>2.7</v>
      </c>
      <c r="S115" s="288">
        <v>2.7</v>
      </c>
      <c r="T115" s="288">
        <v>2.7</v>
      </c>
      <c r="U115" s="288">
        <v>2.8</v>
      </c>
      <c r="V115" s="288">
        <v>2.8</v>
      </c>
      <c r="W115" s="288">
        <v>2.8</v>
      </c>
      <c r="X115" s="288">
        <v>2.8</v>
      </c>
      <c r="Y115" s="288">
        <v>2.8</v>
      </c>
      <c r="Z115" s="288">
        <v>2.8</v>
      </c>
      <c r="AA115" s="288">
        <v>2.8</v>
      </c>
      <c r="AB115" s="288">
        <v>2.8</v>
      </c>
      <c r="AC115" s="288">
        <v>2.8</v>
      </c>
      <c r="AD115" s="288">
        <v>2.8</v>
      </c>
      <c r="AE115" s="288">
        <v>2.8</v>
      </c>
      <c r="AF115" s="288">
        <v>2.8</v>
      </c>
      <c r="AG115" s="288">
        <v>2.8</v>
      </c>
      <c r="AH115" s="288">
        <v>2.8</v>
      </c>
      <c r="AI115" s="288">
        <v>2.8</v>
      </c>
      <c r="AJ115" s="288">
        <v>2.8</v>
      </c>
      <c r="AK115" s="288">
        <v>2.5</v>
      </c>
      <c r="AL115" s="288">
        <v>2.6</v>
      </c>
      <c r="AM115" s="288">
        <v>2.6</v>
      </c>
      <c r="AN115" s="288">
        <v>2.6</v>
      </c>
      <c r="AO115" s="288">
        <v>2.6</v>
      </c>
      <c r="AP115" s="288">
        <v>2.6</v>
      </c>
      <c r="AQ115" s="288">
        <v>2.6</v>
      </c>
      <c r="AR115" s="288">
        <v>2.6</v>
      </c>
      <c r="AS115" s="288">
        <v>2.6</v>
      </c>
      <c r="AT115" s="288">
        <v>2.8</v>
      </c>
      <c r="AU115" s="288">
        <v>2.8</v>
      </c>
      <c r="AV115" s="288">
        <v>2.8</v>
      </c>
      <c r="AW115" s="288">
        <v>2.9</v>
      </c>
      <c r="AX115" s="288">
        <v>2.9</v>
      </c>
      <c r="AY115" s="288">
        <v>2.9</v>
      </c>
      <c r="AZ115" s="288">
        <v>2.9</v>
      </c>
      <c r="BA115" s="288">
        <v>2.9</v>
      </c>
      <c r="BB115" s="288">
        <v>3</v>
      </c>
      <c r="BC115" s="288">
        <v>3</v>
      </c>
      <c r="BD115" s="288">
        <v>3</v>
      </c>
      <c r="BE115" s="288">
        <v>3</v>
      </c>
      <c r="BF115" s="288">
        <v>3</v>
      </c>
      <c r="BG115" s="288">
        <v>3</v>
      </c>
      <c r="BH115" s="288">
        <v>3</v>
      </c>
      <c r="BI115" s="288">
        <v>3</v>
      </c>
      <c r="BJ115" s="288">
        <v>3</v>
      </c>
      <c r="BK115" s="288">
        <v>3</v>
      </c>
      <c r="BL115" s="288">
        <v>3</v>
      </c>
      <c r="BM115" s="288">
        <v>3</v>
      </c>
      <c r="BN115" s="288">
        <v>3</v>
      </c>
      <c r="BO115" s="288">
        <v>3</v>
      </c>
      <c r="BP115" s="288">
        <v>2.9</v>
      </c>
      <c r="BQ115" s="288">
        <v>2.9</v>
      </c>
      <c r="BR115" s="288">
        <v>2.9</v>
      </c>
      <c r="BS115" s="288">
        <v>2.9</v>
      </c>
      <c r="BT115" s="288">
        <f>_xlfn.IFNA(VLOOKUP(C115,'INFORM Severity - hidden'!$C$5:$G$300,5,FALSE),"-")</f>
        <v>2.9</v>
      </c>
    </row>
    <row r="116" spans="1:72" x14ac:dyDescent="0.35">
      <c r="A116" t="s">
        <v>261</v>
      </c>
      <c r="B116" t="s">
        <v>777</v>
      </c>
      <c r="C116" t="s">
        <v>778</v>
      </c>
      <c r="D116" s="288" t="str">
        <f t="shared" si="1"/>
        <v>Stable</v>
      </c>
      <c r="E116" s="288" t="s">
        <v>10587</v>
      </c>
      <c r="F116" s="288" t="s">
        <v>10587</v>
      </c>
      <c r="G116" s="288" t="s">
        <v>10587</v>
      </c>
      <c r="H116" s="288" t="s">
        <v>10587</v>
      </c>
      <c r="I116" s="288" t="s">
        <v>10587</v>
      </c>
      <c r="J116" s="288">
        <v>3</v>
      </c>
      <c r="K116" s="288">
        <v>3.1</v>
      </c>
      <c r="L116" s="288">
        <v>3.1</v>
      </c>
      <c r="M116" s="288">
        <v>3.3</v>
      </c>
      <c r="N116" s="288">
        <v>3.3</v>
      </c>
      <c r="O116" s="288">
        <v>3.2</v>
      </c>
      <c r="P116" s="288">
        <v>3.2</v>
      </c>
      <c r="Q116" s="288">
        <v>3.2</v>
      </c>
      <c r="R116" s="288">
        <v>3.2</v>
      </c>
      <c r="S116" s="288">
        <v>3.2</v>
      </c>
      <c r="T116" s="288">
        <v>3.2</v>
      </c>
      <c r="U116" s="288">
        <v>3.4</v>
      </c>
      <c r="V116" s="288">
        <v>3.4</v>
      </c>
      <c r="W116" s="288">
        <v>3</v>
      </c>
      <c r="X116" s="288">
        <v>3</v>
      </c>
      <c r="Y116" s="288">
        <v>2.9</v>
      </c>
      <c r="Z116" s="288">
        <v>2.9</v>
      </c>
      <c r="AA116" s="288">
        <v>3</v>
      </c>
      <c r="AB116" s="288">
        <v>2.9</v>
      </c>
      <c r="AC116" s="288">
        <v>2.9</v>
      </c>
      <c r="AD116" s="288" t="s">
        <v>10587</v>
      </c>
      <c r="AE116" s="288" t="s">
        <v>10587</v>
      </c>
      <c r="AF116" s="288" t="s">
        <v>10587</v>
      </c>
      <c r="AG116" s="288" t="s">
        <v>10587</v>
      </c>
      <c r="AH116" s="288" t="s">
        <v>10587</v>
      </c>
      <c r="AI116" s="288" t="s">
        <v>10587</v>
      </c>
      <c r="AJ116" s="288" t="s">
        <v>10587</v>
      </c>
      <c r="AK116" s="288">
        <v>2.8</v>
      </c>
      <c r="AL116" s="288">
        <v>2.9</v>
      </c>
      <c r="AM116" s="288">
        <v>2.9</v>
      </c>
      <c r="AN116" s="288">
        <v>2.9</v>
      </c>
      <c r="AO116" s="288">
        <v>2.9</v>
      </c>
      <c r="AP116" s="288">
        <v>2.9</v>
      </c>
      <c r="AQ116" s="288">
        <v>3.2</v>
      </c>
      <c r="AR116" s="288">
        <v>3.2</v>
      </c>
      <c r="AS116" s="288">
        <v>3.2</v>
      </c>
      <c r="AT116" s="288">
        <v>3.5</v>
      </c>
      <c r="AU116" s="288">
        <v>3.5</v>
      </c>
      <c r="AV116" s="288">
        <v>3.5</v>
      </c>
      <c r="AW116" s="288">
        <v>4</v>
      </c>
      <c r="AX116" s="288">
        <v>3.9</v>
      </c>
      <c r="AY116" s="288">
        <v>3.9</v>
      </c>
      <c r="AZ116" s="288">
        <v>3.9</v>
      </c>
      <c r="BA116" s="288">
        <v>3.9</v>
      </c>
      <c r="BB116" s="288">
        <v>3.8</v>
      </c>
      <c r="BC116" s="288">
        <v>3.8</v>
      </c>
      <c r="BD116" s="288">
        <v>3.8</v>
      </c>
      <c r="BE116" s="288">
        <v>3.8</v>
      </c>
      <c r="BF116" s="288">
        <v>3.8</v>
      </c>
      <c r="BG116" s="288">
        <v>3.9</v>
      </c>
      <c r="BH116" s="288">
        <v>3.9</v>
      </c>
      <c r="BI116" s="288">
        <v>3.8</v>
      </c>
      <c r="BJ116" s="288">
        <v>3.7</v>
      </c>
      <c r="BK116" s="288">
        <v>3.4</v>
      </c>
      <c r="BL116" s="288">
        <v>3.4</v>
      </c>
      <c r="BM116" s="288">
        <v>3.4</v>
      </c>
      <c r="BN116" s="288">
        <v>3.4</v>
      </c>
      <c r="BO116" s="288">
        <v>3.4</v>
      </c>
      <c r="BP116" s="288">
        <v>3.1</v>
      </c>
      <c r="BQ116" s="288">
        <v>3.2</v>
      </c>
      <c r="BR116" s="288">
        <v>3.2</v>
      </c>
      <c r="BS116" s="288">
        <v>3.2</v>
      </c>
      <c r="BT116" s="288">
        <f>_xlfn.IFNA(VLOOKUP(C116,'INFORM Severity - hidden'!$C$5:$G$300,5,FALSE),"-")</f>
        <v>3.2</v>
      </c>
    </row>
    <row r="117" spans="1:72" x14ac:dyDescent="0.35">
      <c r="C117" t="s">
        <v>10640</v>
      </c>
      <c r="D117" s="288" t="str">
        <f t="shared" si="1"/>
        <v>-</v>
      </c>
      <c r="E117" s="288" t="s">
        <v>10587</v>
      </c>
      <c r="F117" s="288" t="s">
        <v>10587</v>
      </c>
      <c r="G117" s="288" t="s">
        <v>10587</v>
      </c>
      <c r="H117" s="288" t="s">
        <v>10587</v>
      </c>
      <c r="I117" s="288" t="s">
        <v>10587</v>
      </c>
      <c r="J117" s="288" t="s">
        <v>10587</v>
      </c>
      <c r="K117" s="288" t="s">
        <v>10587</v>
      </c>
      <c r="L117" s="288" t="s">
        <v>10587</v>
      </c>
      <c r="M117" s="288" t="s">
        <v>10587</v>
      </c>
      <c r="N117" s="288" t="s">
        <v>10587</v>
      </c>
      <c r="O117" s="288" t="s">
        <v>10587</v>
      </c>
      <c r="P117" s="288" t="s">
        <v>10587</v>
      </c>
      <c r="Q117" s="288" t="s">
        <v>10587</v>
      </c>
      <c r="R117" s="288" t="s">
        <v>10587</v>
      </c>
      <c r="S117" s="288" t="s">
        <v>10587</v>
      </c>
      <c r="T117" s="288" t="s">
        <v>10587</v>
      </c>
      <c r="U117" s="288" t="s">
        <v>10587</v>
      </c>
      <c r="V117" s="288" t="s">
        <v>10587</v>
      </c>
      <c r="W117" s="288" t="s">
        <v>10587</v>
      </c>
      <c r="X117" s="288" t="s">
        <v>10587</v>
      </c>
      <c r="Y117" s="288" t="s">
        <v>10587</v>
      </c>
      <c r="Z117" s="288" t="s">
        <v>10587</v>
      </c>
      <c r="AA117" s="288" t="s">
        <v>10587</v>
      </c>
      <c r="AB117" s="288" t="s">
        <v>10587</v>
      </c>
      <c r="AC117" s="288" t="s">
        <v>10587</v>
      </c>
      <c r="AD117" s="288" t="s">
        <v>10587</v>
      </c>
      <c r="AE117" s="288" t="s">
        <v>10587</v>
      </c>
      <c r="AF117" s="288" t="s">
        <v>10587</v>
      </c>
      <c r="AG117" s="288" t="s">
        <v>10587</v>
      </c>
      <c r="AH117" s="288" t="s">
        <v>10587</v>
      </c>
      <c r="AI117" s="288" t="s">
        <v>10587</v>
      </c>
      <c r="AJ117" s="288" t="s">
        <v>10587</v>
      </c>
      <c r="AK117" s="288" t="s">
        <v>10587</v>
      </c>
      <c r="AL117" s="288" t="s">
        <v>10587</v>
      </c>
      <c r="AM117" s="288" t="s">
        <v>10587</v>
      </c>
      <c r="AN117" s="288" t="s">
        <v>10587</v>
      </c>
      <c r="AO117" s="288" t="s">
        <v>10587</v>
      </c>
      <c r="AP117" s="288" t="s">
        <v>10587</v>
      </c>
      <c r="AQ117" s="288" t="s">
        <v>10587</v>
      </c>
      <c r="AR117" s="288" t="s">
        <v>10587</v>
      </c>
      <c r="AS117" s="288" t="s">
        <v>10587</v>
      </c>
      <c r="AT117" s="288" t="s">
        <v>10587</v>
      </c>
      <c r="AU117" s="288" t="s">
        <v>10587</v>
      </c>
      <c r="AV117" s="288" t="s">
        <v>10587</v>
      </c>
      <c r="AW117" s="288" t="s">
        <v>10587</v>
      </c>
      <c r="AX117" s="288" t="s">
        <v>10587</v>
      </c>
      <c r="AY117" s="288" t="s">
        <v>10587</v>
      </c>
      <c r="AZ117" s="288" t="s">
        <v>10587</v>
      </c>
      <c r="BA117" s="288" t="s">
        <v>10587</v>
      </c>
      <c r="BB117" s="288" t="s">
        <v>10587</v>
      </c>
      <c r="BC117" s="288" t="s">
        <v>10587</v>
      </c>
      <c r="BD117" s="288" t="s">
        <v>10587</v>
      </c>
      <c r="BE117" s="288" t="s">
        <v>10587</v>
      </c>
      <c r="BF117" s="288" t="s">
        <v>10587</v>
      </c>
      <c r="BG117" s="288" t="s">
        <v>10587</v>
      </c>
      <c r="BH117" s="288" t="s">
        <v>10587</v>
      </c>
      <c r="BI117" s="288" t="s">
        <v>10587</v>
      </c>
      <c r="BJ117" s="288" t="s">
        <v>10587</v>
      </c>
      <c r="BK117" s="288" t="s">
        <v>10587</v>
      </c>
      <c r="BL117" s="288" t="s">
        <v>10587</v>
      </c>
      <c r="BM117" s="288" t="s">
        <v>10587</v>
      </c>
      <c r="BN117" s="288" t="s">
        <v>10587</v>
      </c>
      <c r="BO117" s="288" t="s">
        <v>10587</v>
      </c>
      <c r="BP117" s="288" t="s">
        <v>10587</v>
      </c>
      <c r="BQ117" s="288" t="s">
        <v>10587</v>
      </c>
      <c r="BR117" s="288" t="s">
        <v>10587</v>
      </c>
      <c r="BS117" s="288" t="s">
        <v>10587</v>
      </c>
      <c r="BT117" s="288" t="str">
        <f>_xlfn.IFNA(VLOOKUP(C117,'INFORM Severity - hidden'!$C$5:$G$300,5,FALSE),"-")</f>
        <v>-</v>
      </c>
    </row>
    <row r="118" spans="1:72" x14ac:dyDescent="0.35">
      <c r="C118" t="s">
        <v>10641</v>
      </c>
      <c r="D118" s="288" t="str">
        <f t="shared" si="1"/>
        <v>-</v>
      </c>
      <c r="E118" s="288" t="s">
        <v>10587</v>
      </c>
      <c r="F118" s="288" t="s">
        <v>10587</v>
      </c>
      <c r="G118" s="288" t="s">
        <v>10587</v>
      </c>
      <c r="H118" s="288" t="s">
        <v>10587</v>
      </c>
      <c r="I118" s="288" t="s">
        <v>10587</v>
      </c>
      <c r="J118" s="288" t="s">
        <v>10587</v>
      </c>
      <c r="K118" s="288" t="s">
        <v>10587</v>
      </c>
      <c r="L118" s="288" t="s">
        <v>10587</v>
      </c>
      <c r="M118" s="288" t="s">
        <v>10587</v>
      </c>
      <c r="N118" s="288" t="s">
        <v>10587</v>
      </c>
      <c r="O118" s="288" t="s">
        <v>10587</v>
      </c>
      <c r="P118" s="288" t="s">
        <v>10587</v>
      </c>
      <c r="Q118" s="288" t="s">
        <v>10587</v>
      </c>
      <c r="R118" s="288" t="s">
        <v>10587</v>
      </c>
      <c r="S118" s="288" t="s">
        <v>10587</v>
      </c>
      <c r="T118" s="288">
        <v>1.7</v>
      </c>
      <c r="U118" s="288">
        <v>1.7</v>
      </c>
      <c r="V118" s="288">
        <v>2.2000000000000002</v>
      </c>
      <c r="W118" s="288">
        <v>2.2000000000000002</v>
      </c>
      <c r="X118" s="288">
        <v>2.2000000000000002</v>
      </c>
      <c r="Y118" s="288">
        <v>2.2000000000000002</v>
      </c>
      <c r="Z118" s="288">
        <v>2.2000000000000002</v>
      </c>
      <c r="AA118" s="288">
        <v>2.2000000000000002</v>
      </c>
      <c r="AB118" s="288">
        <v>2.2000000000000002</v>
      </c>
      <c r="AC118" s="288">
        <v>2.2000000000000002</v>
      </c>
      <c r="AD118" s="288" t="s">
        <v>10587</v>
      </c>
      <c r="AE118" s="288" t="s">
        <v>10587</v>
      </c>
      <c r="AF118" s="288" t="s">
        <v>10587</v>
      </c>
      <c r="AG118" s="288" t="s">
        <v>10587</v>
      </c>
      <c r="AH118" s="288" t="s">
        <v>10587</v>
      </c>
      <c r="AI118" s="288" t="s">
        <v>10587</v>
      </c>
      <c r="AJ118" s="288" t="s">
        <v>10587</v>
      </c>
      <c r="AK118" s="288" t="s">
        <v>10587</v>
      </c>
      <c r="AL118" s="288" t="s">
        <v>10587</v>
      </c>
      <c r="AM118" s="288" t="s">
        <v>10587</v>
      </c>
      <c r="AN118" s="288" t="s">
        <v>10587</v>
      </c>
      <c r="AO118" s="288" t="s">
        <v>10587</v>
      </c>
      <c r="AP118" s="288" t="s">
        <v>10587</v>
      </c>
      <c r="AQ118" s="288" t="s">
        <v>10587</v>
      </c>
      <c r="AR118" s="288" t="s">
        <v>10587</v>
      </c>
      <c r="AS118" s="288" t="s">
        <v>10587</v>
      </c>
      <c r="AT118" s="288" t="s">
        <v>10587</v>
      </c>
      <c r="AU118" s="288" t="s">
        <v>10587</v>
      </c>
      <c r="AV118" s="288" t="s">
        <v>10587</v>
      </c>
      <c r="AW118" s="288" t="s">
        <v>10587</v>
      </c>
      <c r="AX118" s="288" t="s">
        <v>10587</v>
      </c>
      <c r="AY118" s="288" t="s">
        <v>10587</v>
      </c>
      <c r="AZ118" s="288" t="s">
        <v>10587</v>
      </c>
      <c r="BA118" s="288" t="s">
        <v>10587</v>
      </c>
      <c r="BB118" s="288" t="s">
        <v>10587</v>
      </c>
      <c r="BC118" s="288" t="s">
        <v>10587</v>
      </c>
      <c r="BD118" s="288" t="s">
        <v>10587</v>
      </c>
      <c r="BE118" s="288" t="s">
        <v>10587</v>
      </c>
      <c r="BF118" s="288" t="s">
        <v>10587</v>
      </c>
      <c r="BG118" s="288" t="s">
        <v>10587</v>
      </c>
      <c r="BH118" s="288" t="s">
        <v>10587</v>
      </c>
      <c r="BI118" s="288" t="s">
        <v>10587</v>
      </c>
      <c r="BJ118" s="288" t="s">
        <v>10587</v>
      </c>
      <c r="BK118" s="288" t="s">
        <v>10587</v>
      </c>
      <c r="BL118" s="288" t="s">
        <v>10587</v>
      </c>
      <c r="BM118" s="288" t="s">
        <v>10587</v>
      </c>
      <c r="BN118" s="288" t="s">
        <v>10587</v>
      </c>
      <c r="BO118" s="288" t="s">
        <v>10587</v>
      </c>
      <c r="BP118" s="288" t="s">
        <v>10587</v>
      </c>
      <c r="BQ118" s="288" t="s">
        <v>10587</v>
      </c>
      <c r="BR118" s="288" t="s">
        <v>10587</v>
      </c>
      <c r="BS118" s="288" t="s">
        <v>10587</v>
      </c>
      <c r="BT118" s="288" t="str">
        <f>_xlfn.IFNA(VLOOKUP(C118,'INFORM Severity - hidden'!$C$5:$G$300,5,FALSE),"-")</f>
        <v>-</v>
      </c>
    </row>
    <row r="119" spans="1:72" x14ac:dyDescent="0.35">
      <c r="C119" t="s">
        <v>10642</v>
      </c>
      <c r="D119" s="288" t="str">
        <f t="shared" si="1"/>
        <v>-</v>
      </c>
      <c r="E119" s="288" t="s">
        <v>10587</v>
      </c>
      <c r="F119" s="288" t="s">
        <v>10587</v>
      </c>
      <c r="G119" s="288" t="s">
        <v>10587</v>
      </c>
      <c r="H119" s="288" t="s">
        <v>10587</v>
      </c>
      <c r="I119" s="288" t="s">
        <v>10587</v>
      </c>
      <c r="J119" s="288" t="s">
        <v>10587</v>
      </c>
      <c r="K119" s="288" t="s">
        <v>10587</v>
      </c>
      <c r="L119" s="288" t="s">
        <v>10587</v>
      </c>
      <c r="M119" s="288" t="s">
        <v>10587</v>
      </c>
      <c r="N119" s="288">
        <v>1.9</v>
      </c>
      <c r="O119" s="288" t="s">
        <v>10587</v>
      </c>
      <c r="P119" s="288" t="s">
        <v>10587</v>
      </c>
      <c r="Q119" s="288" t="s">
        <v>10587</v>
      </c>
      <c r="R119" s="288" t="s">
        <v>10587</v>
      </c>
      <c r="S119" s="288" t="s">
        <v>10587</v>
      </c>
      <c r="T119" s="288" t="s">
        <v>10587</v>
      </c>
      <c r="U119" s="288" t="s">
        <v>10587</v>
      </c>
      <c r="V119" s="288" t="s">
        <v>10587</v>
      </c>
      <c r="W119" s="288" t="s">
        <v>10587</v>
      </c>
      <c r="X119" s="288" t="s">
        <v>10587</v>
      </c>
      <c r="Y119" s="288" t="s">
        <v>10587</v>
      </c>
      <c r="Z119" s="288" t="s">
        <v>10587</v>
      </c>
      <c r="AA119" s="288" t="s">
        <v>10587</v>
      </c>
      <c r="AB119" s="288" t="s">
        <v>10587</v>
      </c>
      <c r="AC119" s="288" t="s">
        <v>10587</v>
      </c>
      <c r="AD119" s="288" t="s">
        <v>10587</v>
      </c>
      <c r="AE119" s="288" t="s">
        <v>10587</v>
      </c>
      <c r="AF119" s="288" t="s">
        <v>10587</v>
      </c>
      <c r="AG119" s="288" t="s">
        <v>10587</v>
      </c>
      <c r="AH119" s="288" t="s">
        <v>10587</v>
      </c>
      <c r="AI119" s="288" t="s">
        <v>10587</v>
      </c>
      <c r="AJ119" s="288" t="s">
        <v>10587</v>
      </c>
      <c r="AK119" s="288" t="s">
        <v>10587</v>
      </c>
      <c r="AL119" s="288" t="s">
        <v>10587</v>
      </c>
      <c r="AM119" s="288" t="s">
        <v>10587</v>
      </c>
      <c r="AN119" s="288" t="s">
        <v>10587</v>
      </c>
      <c r="AO119" s="288" t="s">
        <v>10587</v>
      </c>
      <c r="AP119" s="288" t="s">
        <v>10587</v>
      </c>
      <c r="AQ119" s="288" t="s">
        <v>10587</v>
      </c>
      <c r="AR119" s="288" t="s">
        <v>10587</v>
      </c>
      <c r="AS119" s="288" t="s">
        <v>10587</v>
      </c>
      <c r="AT119" s="288" t="s">
        <v>10587</v>
      </c>
      <c r="AU119" s="288" t="s">
        <v>10587</v>
      </c>
      <c r="AV119" s="288" t="s">
        <v>10587</v>
      </c>
      <c r="AW119" s="288" t="s">
        <v>10587</v>
      </c>
      <c r="AX119" s="288" t="s">
        <v>10587</v>
      </c>
      <c r="AY119" s="288" t="s">
        <v>10587</v>
      </c>
      <c r="AZ119" s="288" t="s">
        <v>10587</v>
      </c>
      <c r="BA119" s="288" t="s">
        <v>10587</v>
      </c>
      <c r="BB119" s="288" t="s">
        <v>10587</v>
      </c>
      <c r="BC119" s="288" t="s">
        <v>10587</v>
      </c>
      <c r="BD119" s="288" t="s">
        <v>10587</v>
      </c>
      <c r="BE119" s="288" t="s">
        <v>10587</v>
      </c>
      <c r="BF119" s="288" t="s">
        <v>10587</v>
      </c>
      <c r="BG119" s="288" t="s">
        <v>10587</v>
      </c>
      <c r="BH119" s="288" t="s">
        <v>10587</v>
      </c>
      <c r="BI119" s="288" t="s">
        <v>10587</v>
      </c>
      <c r="BJ119" s="288" t="s">
        <v>10587</v>
      </c>
      <c r="BK119" s="288" t="s">
        <v>10587</v>
      </c>
      <c r="BL119" s="288" t="s">
        <v>10587</v>
      </c>
      <c r="BM119" s="288" t="s">
        <v>10587</v>
      </c>
      <c r="BN119" s="288" t="s">
        <v>10587</v>
      </c>
      <c r="BO119" s="288" t="s">
        <v>10587</v>
      </c>
      <c r="BP119" s="288" t="s">
        <v>10587</v>
      </c>
      <c r="BQ119" s="288" t="s">
        <v>10587</v>
      </c>
      <c r="BR119" s="288" t="s">
        <v>10587</v>
      </c>
      <c r="BS119" s="288" t="s">
        <v>10587</v>
      </c>
      <c r="BT119" s="288" t="str">
        <f>_xlfn.IFNA(VLOOKUP(C119,'INFORM Severity - hidden'!$C$5:$G$300,5,FALSE),"-")</f>
        <v>-</v>
      </c>
    </row>
    <row r="120" spans="1:72" x14ac:dyDescent="0.35">
      <c r="C120" t="s">
        <v>10643</v>
      </c>
      <c r="D120" s="288" t="str">
        <f t="shared" si="1"/>
        <v>-</v>
      </c>
      <c r="E120" s="288" t="s">
        <v>10587</v>
      </c>
      <c r="F120" s="288" t="s">
        <v>10587</v>
      </c>
      <c r="G120" s="288" t="s">
        <v>10587</v>
      </c>
      <c r="H120" s="288" t="s">
        <v>10587</v>
      </c>
      <c r="I120" s="288" t="s">
        <v>10587</v>
      </c>
      <c r="J120" s="288" t="s">
        <v>10587</v>
      </c>
      <c r="K120" s="288" t="s">
        <v>10587</v>
      </c>
      <c r="L120" s="288" t="s">
        <v>10587</v>
      </c>
      <c r="M120" s="288" t="s">
        <v>10587</v>
      </c>
      <c r="N120" s="288" t="s">
        <v>10587</v>
      </c>
      <c r="O120" s="288" t="s">
        <v>10587</v>
      </c>
      <c r="P120" s="288" t="s">
        <v>10587</v>
      </c>
      <c r="Q120" s="288" t="s">
        <v>10587</v>
      </c>
      <c r="R120" s="288" t="s">
        <v>10587</v>
      </c>
      <c r="S120" s="288" t="s">
        <v>10587</v>
      </c>
      <c r="T120" s="288" t="s">
        <v>10587</v>
      </c>
      <c r="U120" s="288" t="s">
        <v>10587</v>
      </c>
      <c r="V120" s="288" t="s">
        <v>10587</v>
      </c>
      <c r="W120" s="288" t="s">
        <v>10587</v>
      </c>
      <c r="X120" s="288" t="s">
        <v>10587</v>
      </c>
      <c r="Y120" s="288" t="s">
        <v>10587</v>
      </c>
      <c r="Z120" s="288" t="s">
        <v>10587</v>
      </c>
      <c r="AA120" s="288" t="s">
        <v>10587</v>
      </c>
      <c r="AB120" s="288" t="s">
        <v>10587</v>
      </c>
      <c r="AC120" s="288" t="s">
        <v>10587</v>
      </c>
      <c r="AD120" s="288" t="s">
        <v>10587</v>
      </c>
      <c r="AE120" s="288" t="s">
        <v>10587</v>
      </c>
      <c r="AF120" s="288" t="s">
        <v>10587</v>
      </c>
      <c r="AG120" s="288" t="s">
        <v>10587</v>
      </c>
      <c r="AH120" s="288" t="s">
        <v>10587</v>
      </c>
      <c r="AI120" s="288" t="s">
        <v>10587</v>
      </c>
      <c r="AJ120" s="288" t="s">
        <v>10587</v>
      </c>
      <c r="AK120" s="288" t="s">
        <v>10587</v>
      </c>
      <c r="AL120" s="288" t="s">
        <v>10587</v>
      </c>
      <c r="AM120" s="288" t="s">
        <v>10587</v>
      </c>
      <c r="AN120" s="288" t="s">
        <v>10587</v>
      </c>
      <c r="AO120" s="288" t="s">
        <v>10587</v>
      </c>
      <c r="AP120" s="288" t="s">
        <v>10587</v>
      </c>
      <c r="AQ120" s="288" t="s">
        <v>10587</v>
      </c>
      <c r="AR120" s="288" t="s">
        <v>10587</v>
      </c>
      <c r="AS120" s="288" t="s">
        <v>10587</v>
      </c>
      <c r="AT120" s="288" t="s">
        <v>10587</v>
      </c>
      <c r="AU120" s="288" t="s">
        <v>10587</v>
      </c>
      <c r="AV120" s="288" t="s">
        <v>10587</v>
      </c>
      <c r="AW120" s="288" t="s">
        <v>10587</v>
      </c>
      <c r="AX120" s="288" t="s">
        <v>10587</v>
      </c>
      <c r="AY120" s="288" t="s">
        <v>10587</v>
      </c>
      <c r="AZ120" s="288" t="s">
        <v>10587</v>
      </c>
      <c r="BA120" s="288" t="s">
        <v>10587</v>
      </c>
      <c r="BB120" s="288" t="s">
        <v>10587</v>
      </c>
      <c r="BC120" s="288" t="s">
        <v>10587</v>
      </c>
      <c r="BD120" s="288" t="s">
        <v>10587</v>
      </c>
      <c r="BE120" s="288" t="s">
        <v>10587</v>
      </c>
      <c r="BF120" s="288" t="s">
        <v>10587</v>
      </c>
      <c r="BG120" s="288" t="s">
        <v>10587</v>
      </c>
      <c r="BH120" s="288" t="s">
        <v>10587</v>
      </c>
      <c r="BI120" s="288" t="s">
        <v>10587</v>
      </c>
      <c r="BJ120" s="288">
        <v>1.5</v>
      </c>
      <c r="BK120" s="288">
        <v>1.5</v>
      </c>
      <c r="BL120" s="288">
        <v>1.5</v>
      </c>
      <c r="BM120" s="288">
        <v>1.5</v>
      </c>
      <c r="BN120" s="288" t="s">
        <v>10587</v>
      </c>
      <c r="BO120" s="288" t="s">
        <v>10587</v>
      </c>
      <c r="BP120" s="288" t="s">
        <v>10587</v>
      </c>
      <c r="BQ120" s="288" t="s">
        <v>10587</v>
      </c>
      <c r="BR120" s="288" t="s">
        <v>10587</v>
      </c>
      <c r="BS120" s="288" t="s">
        <v>10587</v>
      </c>
      <c r="BT120" s="288" t="str">
        <f>_xlfn.IFNA(VLOOKUP(C120,'INFORM Severity - hidden'!$C$5:$G$300,5,FALSE),"-")</f>
        <v>-</v>
      </c>
    </row>
    <row r="121" spans="1:72" x14ac:dyDescent="0.35">
      <c r="C121" t="s">
        <v>10644</v>
      </c>
      <c r="D121" s="288" t="str">
        <f t="shared" si="1"/>
        <v>-</v>
      </c>
      <c r="E121" s="288" t="s">
        <v>10587</v>
      </c>
      <c r="F121" s="288">
        <v>2.4</v>
      </c>
      <c r="G121" s="288">
        <v>2.4</v>
      </c>
      <c r="H121" s="288" t="s">
        <v>10587</v>
      </c>
      <c r="I121" s="288" t="s">
        <v>10587</v>
      </c>
      <c r="J121" s="288" t="s">
        <v>10587</v>
      </c>
      <c r="K121" s="288" t="s">
        <v>10587</v>
      </c>
      <c r="L121" s="288" t="s">
        <v>10587</v>
      </c>
      <c r="M121" s="288" t="s">
        <v>10587</v>
      </c>
      <c r="N121" s="288" t="s">
        <v>10587</v>
      </c>
      <c r="O121" s="288" t="s">
        <v>10587</v>
      </c>
      <c r="P121" s="288" t="s">
        <v>10587</v>
      </c>
      <c r="Q121" s="288" t="s">
        <v>10587</v>
      </c>
      <c r="R121" s="288" t="s">
        <v>10587</v>
      </c>
      <c r="S121" s="288" t="s">
        <v>10587</v>
      </c>
      <c r="T121" s="288" t="s">
        <v>10587</v>
      </c>
      <c r="U121" s="288" t="s">
        <v>10587</v>
      </c>
      <c r="V121" s="288" t="s">
        <v>10587</v>
      </c>
      <c r="W121" s="288" t="s">
        <v>10587</v>
      </c>
      <c r="X121" s="288" t="s">
        <v>10587</v>
      </c>
      <c r="Y121" s="288" t="s">
        <v>10587</v>
      </c>
      <c r="Z121" s="288" t="s">
        <v>10587</v>
      </c>
      <c r="AA121" s="288" t="s">
        <v>10587</v>
      </c>
      <c r="AB121" s="288" t="s">
        <v>10587</v>
      </c>
      <c r="AC121" s="288" t="s">
        <v>10587</v>
      </c>
      <c r="AD121" s="288" t="s">
        <v>10587</v>
      </c>
      <c r="AE121" s="288" t="s">
        <v>10587</v>
      </c>
      <c r="AF121" s="288" t="s">
        <v>10587</v>
      </c>
      <c r="AG121" s="288" t="s">
        <v>10587</v>
      </c>
      <c r="AH121" s="288" t="s">
        <v>10587</v>
      </c>
      <c r="AI121" s="288" t="s">
        <v>10587</v>
      </c>
      <c r="AJ121" s="288" t="s">
        <v>10587</v>
      </c>
      <c r="AK121" s="288" t="s">
        <v>10587</v>
      </c>
      <c r="AL121" s="288" t="s">
        <v>10587</v>
      </c>
      <c r="AM121" s="288" t="s">
        <v>10587</v>
      </c>
      <c r="AN121" s="288" t="s">
        <v>10587</v>
      </c>
      <c r="AO121" s="288" t="s">
        <v>10587</v>
      </c>
      <c r="AP121" s="288" t="s">
        <v>10587</v>
      </c>
      <c r="AQ121" s="288" t="s">
        <v>10587</v>
      </c>
      <c r="AR121" s="288" t="s">
        <v>10587</v>
      </c>
      <c r="AS121" s="288" t="s">
        <v>10587</v>
      </c>
      <c r="AT121" s="288" t="s">
        <v>10587</v>
      </c>
      <c r="AU121" s="288" t="s">
        <v>10587</v>
      </c>
      <c r="AV121" s="288" t="s">
        <v>10587</v>
      </c>
      <c r="AW121" s="288" t="s">
        <v>10587</v>
      </c>
      <c r="AX121" s="288" t="s">
        <v>10587</v>
      </c>
      <c r="AY121" s="288" t="s">
        <v>10587</v>
      </c>
      <c r="AZ121" s="288" t="s">
        <v>10587</v>
      </c>
      <c r="BA121" s="288" t="s">
        <v>10587</v>
      </c>
      <c r="BB121" s="288" t="s">
        <v>10587</v>
      </c>
      <c r="BC121" s="288" t="s">
        <v>10587</v>
      </c>
      <c r="BD121" s="288" t="s">
        <v>10587</v>
      </c>
      <c r="BE121" s="288" t="s">
        <v>10587</v>
      </c>
      <c r="BF121" s="288" t="s">
        <v>10587</v>
      </c>
      <c r="BG121" s="288" t="s">
        <v>10587</v>
      </c>
      <c r="BH121" s="288" t="s">
        <v>10587</v>
      </c>
      <c r="BI121" s="288" t="s">
        <v>10587</v>
      </c>
      <c r="BJ121" s="288" t="s">
        <v>10587</v>
      </c>
      <c r="BK121" s="288" t="s">
        <v>10587</v>
      </c>
      <c r="BL121" s="288" t="s">
        <v>10587</v>
      </c>
      <c r="BM121" s="288" t="s">
        <v>10587</v>
      </c>
      <c r="BN121" s="288" t="s">
        <v>10587</v>
      </c>
      <c r="BO121" s="288" t="s">
        <v>10587</v>
      </c>
      <c r="BP121" s="288" t="s">
        <v>10587</v>
      </c>
      <c r="BQ121" s="288" t="s">
        <v>10587</v>
      </c>
      <c r="BR121" s="288" t="s">
        <v>10587</v>
      </c>
      <c r="BS121" s="288" t="s">
        <v>10587</v>
      </c>
      <c r="BT121" s="288" t="str">
        <f>_xlfn.IFNA(VLOOKUP(C121,'INFORM Severity - hidden'!$C$5:$G$300,5,FALSE),"-")</f>
        <v>-</v>
      </c>
    </row>
    <row r="122" spans="1:72" x14ac:dyDescent="0.35">
      <c r="A122" t="s">
        <v>621</v>
      </c>
      <c r="B122" t="s">
        <v>619</v>
      </c>
      <c r="C122" t="s">
        <v>620</v>
      </c>
      <c r="D122" s="288" t="str">
        <f t="shared" si="1"/>
        <v>Stable</v>
      </c>
      <c r="E122" s="288" t="s">
        <v>10587</v>
      </c>
      <c r="F122" s="288">
        <v>2.4</v>
      </c>
      <c r="G122" s="288">
        <v>2.4</v>
      </c>
      <c r="H122" s="288">
        <v>2.9</v>
      </c>
      <c r="I122" s="288">
        <v>2.8</v>
      </c>
      <c r="J122" s="288">
        <v>2.8</v>
      </c>
      <c r="K122" s="288">
        <v>2.8</v>
      </c>
      <c r="L122" s="288">
        <v>2.8</v>
      </c>
      <c r="M122" s="288">
        <v>2.8</v>
      </c>
      <c r="N122" s="288">
        <v>2.9</v>
      </c>
      <c r="O122" s="288">
        <v>2.9</v>
      </c>
      <c r="P122" s="288">
        <v>2.9</v>
      </c>
      <c r="Q122" s="288">
        <v>2.9</v>
      </c>
      <c r="R122" s="288">
        <v>2.9</v>
      </c>
      <c r="S122" s="288">
        <v>2.9</v>
      </c>
      <c r="T122" s="288">
        <v>2.9</v>
      </c>
      <c r="U122" s="288">
        <v>2.9</v>
      </c>
      <c r="V122" s="288">
        <v>3.2</v>
      </c>
      <c r="W122" s="288">
        <v>3.1</v>
      </c>
      <c r="X122" s="288">
        <v>3.2</v>
      </c>
      <c r="Y122" s="288">
        <v>3.2</v>
      </c>
      <c r="Z122" s="288">
        <v>3.2</v>
      </c>
      <c r="AA122" s="288">
        <v>3.2</v>
      </c>
      <c r="AB122" s="288">
        <v>3.2</v>
      </c>
      <c r="AC122" s="288">
        <v>3.4</v>
      </c>
      <c r="AD122" s="288">
        <v>3.4</v>
      </c>
      <c r="AE122" s="288">
        <v>3.5</v>
      </c>
      <c r="AF122" s="288">
        <v>3.5</v>
      </c>
      <c r="AG122" s="288">
        <v>3.5</v>
      </c>
      <c r="AH122" s="288">
        <v>3.5</v>
      </c>
      <c r="AI122" s="288">
        <v>3.5</v>
      </c>
      <c r="AJ122" s="288">
        <v>3.4</v>
      </c>
      <c r="AK122" s="288">
        <v>3.4</v>
      </c>
      <c r="AL122" s="288">
        <v>3.4</v>
      </c>
      <c r="AM122" s="288">
        <v>3.4</v>
      </c>
      <c r="AN122" s="288">
        <v>3.3</v>
      </c>
      <c r="AO122" s="288">
        <v>3.3</v>
      </c>
      <c r="AP122" s="288">
        <v>3.3</v>
      </c>
      <c r="AQ122" s="288">
        <v>3.3</v>
      </c>
      <c r="AR122" s="288">
        <v>3.6</v>
      </c>
      <c r="AS122" s="288">
        <v>3.6</v>
      </c>
      <c r="AT122" s="288">
        <v>3.5</v>
      </c>
      <c r="AU122" s="288">
        <v>3.5</v>
      </c>
      <c r="AV122" s="288">
        <v>3.5</v>
      </c>
      <c r="AW122" s="288">
        <v>3.5</v>
      </c>
      <c r="AX122" s="288">
        <v>3.5</v>
      </c>
      <c r="AY122" s="288">
        <v>3.5</v>
      </c>
      <c r="AZ122" s="288">
        <v>3.4</v>
      </c>
      <c r="BA122" s="288">
        <v>3.4</v>
      </c>
      <c r="BB122" s="288">
        <v>3.4</v>
      </c>
      <c r="BC122" s="288">
        <v>3.4</v>
      </c>
      <c r="BD122" s="288">
        <v>3.3</v>
      </c>
      <c r="BE122" s="288">
        <v>3.4</v>
      </c>
      <c r="BF122" s="288">
        <v>3.4</v>
      </c>
      <c r="BG122" s="288">
        <v>3.4</v>
      </c>
      <c r="BH122" s="288">
        <v>3.4</v>
      </c>
      <c r="BI122" s="288">
        <v>3.4</v>
      </c>
      <c r="BJ122" s="288">
        <v>3.4</v>
      </c>
      <c r="BK122" s="288">
        <v>3.5</v>
      </c>
      <c r="BL122" s="288">
        <v>3.2</v>
      </c>
      <c r="BM122" s="288">
        <v>3.2</v>
      </c>
      <c r="BN122" s="288">
        <v>3.2</v>
      </c>
      <c r="BO122" s="288">
        <v>3.2</v>
      </c>
      <c r="BP122" s="288">
        <v>3.3</v>
      </c>
      <c r="BQ122" s="288">
        <v>3.1</v>
      </c>
      <c r="BR122" s="288">
        <v>3.1</v>
      </c>
      <c r="BS122" s="288">
        <v>3.3</v>
      </c>
      <c r="BT122" s="288">
        <f>_xlfn.IFNA(VLOOKUP(C122,'INFORM Severity - hidden'!$C$5:$G$300,5,FALSE),"-")</f>
        <v>3.2</v>
      </c>
    </row>
    <row r="123" spans="1:72" x14ac:dyDescent="0.35">
      <c r="C123" t="s">
        <v>10645</v>
      </c>
      <c r="D123" s="288" t="str">
        <f t="shared" si="1"/>
        <v>-</v>
      </c>
      <c r="E123" s="288" t="s">
        <v>10587</v>
      </c>
      <c r="F123" s="288">
        <v>1.4</v>
      </c>
      <c r="G123" s="288">
        <v>1.4</v>
      </c>
      <c r="H123" s="288" t="s">
        <v>10587</v>
      </c>
      <c r="I123" s="288" t="s">
        <v>10587</v>
      </c>
      <c r="J123" s="288" t="s">
        <v>10587</v>
      </c>
      <c r="K123" s="288" t="s">
        <v>10587</v>
      </c>
      <c r="L123" s="288" t="s">
        <v>10587</v>
      </c>
      <c r="M123" s="288" t="s">
        <v>10587</v>
      </c>
      <c r="N123" s="288" t="s">
        <v>10587</v>
      </c>
      <c r="O123" s="288" t="s">
        <v>10587</v>
      </c>
      <c r="P123" s="288" t="s">
        <v>10587</v>
      </c>
      <c r="Q123" s="288" t="s">
        <v>10587</v>
      </c>
      <c r="R123" s="288" t="s">
        <v>10587</v>
      </c>
      <c r="S123" s="288" t="s">
        <v>10587</v>
      </c>
      <c r="T123" s="288" t="s">
        <v>10587</v>
      </c>
      <c r="U123" s="288" t="s">
        <v>10587</v>
      </c>
      <c r="V123" s="288" t="s">
        <v>10587</v>
      </c>
      <c r="W123" s="288" t="s">
        <v>10587</v>
      </c>
      <c r="X123" s="288" t="s">
        <v>10587</v>
      </c>
      <c r="Y123" s="288" t="s">
        <v>10587</v>
      </c>
      <c r="Z123" s="288" t="s">
        <v>10587</v>
      </c>
      <c r="AA123" s="288" t="s">
        <v>10587</v>
      </c>
      <c r="AB123" s="288" t="s">
        <v>10587</v>
      </c>
      <c r="AC123" s="288" t="s">
        <v>10587</v>
      </c>
      <c r="AD123" s="288" t="s">
        <v>10587</v>
      </c>
      <c r="AE123" s="288" t="s">
        <v>10587</v>
      </c>
      <c r="AF123" s="288" t="s">
        <v>10587</v>
      </c>
      <c r="AG123" s="288" t="s">
        <v>10587</v>
      </c>
      <c r="AH123" s="288" t="s">
        <v>10587</v>
      </c>
      <c r="AI123" s="288" t="s">
        <v>10587</v>
      </c>
      <c r="AJ123" s="288" t="s">
        <v>10587</v>
      </c>
      <c r="AK123" s="288" t="s">
        <v>10587</v>
      </c>
      <c r="AL123" s="288" t="s">
        <v>10587</v>
      </c>
      <c r="AM123" s="288" t="s">
        <v>10587</v>
      </c>
      <c r="AN123" s="288" t="s">
        <v>10587</v>
      </c>
      <c r="AO123" s="288" t="s">
        <v>10587</v>
      </c>
      <c r="AP123" s="288" t="s">
        <v>10587</v>
      </c>
      <c r="AQ123" s="288" t="s">
        <v>10587</v>
      </c>
      <c r="AR123" s="288" t="s">
        <v>10587</v>
      </c>
      <c r="AS123" s="288" t="s">
        <v>10587</v>
      </c>
      <c r="AT123" s="288" t="s">
        <v>10587</v>
      </c>
      <c r="AU123" s="288" t="s">
        <v>10587</v>
      </c>
      <c r="AV123" s="288" t="s">
        <v>10587</v>
      </c>
      <c r="AW123" s="288" t="s">
        <v>10587</v>
      </c>
      <c r="AX123" s="288" t="s">
        <v>10587</v>
      </c>
      <c r="AY123" s="288" t="s">
        <v>10587</v>
      </c>
      <c r="AZ123" s="288" t="s">
        <v>10587</v>
      </c>
      <c r="BA123" s="288" t="s">
        <v>10587</v>
      </c>
      <c r="BB123" s="288" t="s">
        <v>10587</v>
      </c>
      <c r="BC123" s="288" t="s">
        <v>10587</v>
      </c>
      <c r="BD123" s="288" t="s">
        <v>10587</v>
      </c>
      <c r="BE123" s="288" t="s">
        <v>10587</v>
      </c>
      <c r="BF123" s="288" t="s">
        <v>10587</v>
      </c>
      <c r="BG123" s="288" t="s">
        <v>10587</v>
      </c>
      <c r="BH123" s="288" t="s">
        <v>10587</v>
      </c>
      <c r="BI123" s="288" t="s">
        <v>10587</v>
      </c>
      <c r="BJ123" s="288" t="s">
        <v>10587</v>
      </c>
      <c r="BK123" s="288" t="s">
        <v>10587</v>
      </c>
      <c r="BL123" s="288" t="s">
        <v>10587</v>
      </c>
      <c r="BM123" s="288" t="s">
        <v>10587</v>
      </c>
      <c r="BN123" s="288" t="s">
        <v>10587</v>
      </c>
      <c r="BO123" s="288" t="s">
        <v>10587</v>
      </c>
      <c r="BP123" s="288" t="s">
        <v>10587</v>
      </c>
      <c r="BQ123" s="288" t="s">
        <v>10587</v>
      </c>
      <c r="BR123" s="288" t="s">
        <v>10587</v>
      </c>
      <c r="BS123" s="288" t="s">
        <v>10587</v>
      </c>
      <c r="BT123" s="288" t="str">
        <f>_xlfn.IFNA(VLOOKUP(C123,'INFORM Severity - hidden'!$C$5:$G$300,5,FALSE),"-")</f>
        <v>-</v>
      </c>
    </row>
    <row r="124" spans="1:72" x14ac:dyDescent="0.35">
      <c r="C124" t="s">
        <v>10646</v>
      </c>
      <c r="D124" s="288" t="str">
        <f t="shared" si="1"/>
        <v>-</v>
      </c>
      <c r="E124" s="288" t="s">
        <v>10587</v>
      </c>
      <c r="F124" s="288" t="s">
        <v>10587</v>
      </c>
      <c r="G124" s="288" t="s">
        <v>10587</v>
      </c>
      <c r="H124" s="288" t="s">
        <v>10587</v>
      </c>
      <c r="I124" s="288" t="s">
        <v>10587</v>
      </c>
      <c r="J124" s="288" t="s">
        <v>10587</v>
      </c>
      <c r="K124" s="288" t="s">
        <v>10587</v>
      </c>
      <c r="L124" s="288" t="s">
        <v>10587</v>
      </c>
      <c r="M124" s="288" t="s">
        <v>10587</v>
      </c>
      <c r="N124" s="288" t="s">
        <v>10587</v>
      </c>
      <c r="O124" s="288" t="s">
        <v>10587</v>
      </c>
      <c r="P124" s="288" t="s">
        <v>10587</v>
      </c>
      <c r="Q124" s="288" t="s">
        <v>10587</v>
      </c>
      <c r="R124" s="288" t="s">
        <v>10587</v>
      </c>
      <c r="S124" s="288" t="s">
        <v>10587</v>
      </c>
      <c r="T124" s="288">
        <v>3.3</v>
      </c>
      <c r="U124" s="288">
        <v>3.3</v>
      </c>
      <c r="V124" s="288">
        <v>3.3</v>
      </c>
      <c r="W124" s="288">
        <v>3.3</v>
      </c>
      <c r="X124" s="288">
        <v>3.4</v>
      </c>
      <c r="Y124" s="288">
        <v>3.5</v>
      </c>
      <c r="Z124" s="288">
        <v>3.5</v>
      </c>
      <c r="AA124" s="288">
        <v>3.5</v>
      </c>
      <c r="AB124" s="288">
        <v>3.5</v>
      </c>
      <c r="AC124" s="288">
        <v>3.5</v>
      </c>
      <c r="AD124" s="288">
        <v>3.6</v>
      </c>
      <c r="AE124" s="288">
        <v>3.7</v>
      </c>
      <c r="AF124" s="288">
        <v>3.7</v>
      </c>
      <c r="AG124" s="288">
        <v>3.7</v>
      </c>
      <c r="AH124" s="288">
        <v>3.7</v>
      </c>
      <c r="AI124" s="288">
        <v>3.7</v>
      </c>
      <c r="AJ124" s="288">
        <v>3.5</v>
      </c>
      <c r="AK124" s="288">
        <v>3.5</v>
      </c>
      <c r="AL124" s="288">
        <v>3.5</v>
      </c>
      <c r="AM124" s="288">
        <v>3.5</v>
      </c>
      <c r="AN124" s="288">
        <v>3.5</v>
      </c>
      <c r="AO124" s="288">
        <v>3.5</v>
      </c>
      <c r="AP124" s="288">
        <v>3.5</v>
      </c>
      <c r="AQ124" s="288">
        <v>3.5</v>
      </c>
      <c r="AR124" s="288">
        <v>3.6</v>
      </c>
      <c r="AS124" s="288">
        <v>3.6</v>
      </c>
      <c r="AT124" s="288">
        <v>3.5</v>
      </c>
      <c r="AU124" s="288">
        <v>3.5</v>
      </c>
      <c r="AV124" s="288">
        <v>3.5</v>
      </c>
      <c r="AW124" s="288">
        <v>3.6</v>
      </c>
      <c r="AX124" s="288">
        <v>3.6</v>
      </c>
      <c r="AY124" s="288">
        <v>3.6</v>
      </c>
      <c r="AZ124" s="288">
        <v>3.4</v>
      </c>
      <c r="BA124" s="288">
        <v>3.4</v>
      </c>
      <c r="BB124" s="288">
        <v>3.5</v>
      </c>
      <c r="BC124" s="288">
        <v>3.4</v>
      </c>
      <c r="BD124" s="288">
        <v>3.4</v>
      </c>
      <c r="BE124" s="288">
        <v>3.5</v>
      </c>
      <c r="BF124" s="288">
        <v>3.5</v>
      </c>
      <c r="BG124" s="288">
        <v>3.7</v>
      </c>
      <c r="BH124" s="288">
        <v>3.5</v>
      </c>
      <c r="BI124" s="288">
        <v>3.4</v>
      </c>
      <c r="BJ124" s="288">
        <v>3.5</v>
      </c>
      <c r="BK124" s="288">
        <v>3.5</v>
      </c>
      <c r="BL124" s="288">
        <v>3.5</v>
      </c>
      <c r="BM124" s="288">
        <v>3.6</v>
      </c>
      <c r="BN124" s="288">
        <v>3.6</v>
      </c>
      <c r="BO124" s="288">
        <v>3.6</v>
      </c>
      <c r="BP124" s="288">
        <v>3.5</v>
      </c>
      <c r="BQ124" s="288" t="s">
        <v>10587</v>
      </c>
      <c r="BR124" s="288" t="s">
        <v>10587</v>
      </c>
      <c r="BS124" s="288" t="s">
        <v>10587</v>
      </c>
      <c r="BT124" s="288" t="str">
        <f>_xlfn.IFNA(VLOOKUP(C124,'INFORM Severity - hidden'!$C$5:$G$300,5,FALSE),"-")</f>
        <v>-</v>
      </c>
    </row>
    <row r="125" spans="1:72" x14ac:dyDescent="0.35">
      <c r="C125" t="s">
        <v>10647</v>
      </c>
      <c r="D125" s="288" t="str">
        <f t="shared" si="1"/>
        <v>-</v>
      </c>
      <c r="E125" s="288" t="s">
        <v>10587</v>
      </c>
      <c r="F125" s="288" t="s">
        <v>10587</v>
      </c>
      <c r="G125" s="288" t="s">
        <v>10587</v>
      </c>
      <c r="H125" s="288" t="s">
        <v>10587</v>
      </c>
      <c r="I125" s="288" t="s">
        <v>10587</v>
      </c>
      <c r="J125" s="288" t="s">
        <v>10587</v>
      </c>
      <c r="K125" s="288" t="s">
        <v>10587</v>
      </c>
      <c r="L125" s="288" t="s">
        <v>10587</v>
      </c>
      <c r="M125" s="288" t="s">
        <v>10587</v>
      </c>
      <c r="N125" s="288" t="s">
        <v>10587</v>
      </c>
      <c r="O125" s="288" t="s">
        <v>10587</v>
      </c>
      <c r="P125" s="288" t="s">
        <v>10587</v>
      </c>
      <c r="Q125" s="288" t="s">
        <v>10587</v>
      </c>
      <c r="R125" s="288" t="s">
        <v>10587</v>
      </c>
      <c r="S125" s="288" t="s">
        <v>10587</v>
      </c>
      <c r="T125" s="288" t="s">
        <v>10587</v>
      </c>
      <c r="U125" s="288" t="s">
        <v>10587</v>
      </c>
      <c r="V125" s="288" t="s">
        <v>10587</v>
      </c>
      <c r="W125" s="288" t="s">
        <v>10587</v>
      </c>
      <c r="X125" s="288">
        <v>3.2</v>
      </c>
      <c r="Y125" s="288">
        <v>3.2</v>
      </c>
      <c r="Z125" s="288">
        <v>3.1</v>
      </c>
      <c r="AA125" s="288">
        <v>3.2</v>
      </c>
      <c r="AB125" s="288">
        <v>3.2</v>
      </c>
      <c r="AC125" s="288">
        <v>3.2</v>
      </c>
      <c r="AD125" s="288" t="s">
        <v>10587</v>
      </c>
      <c r="AE125" s="288" t="s">
        <v>10587</v>
      </c>
      <c r="AF125" s="288" t="s">
        <v>10587</v>
      </c>
      <c r="AG125" s="288" t="s">
        <v>10587</v>
      </c>
      <c r="AH125" s="288" t="s">
        <v>10587</v>
      </c>
      <c r="AI125" s="288" t="s">
        <v>10587</v>
      </c>
      <c r="AJ125" s="288" t="s">
        <v>10587</v>
      </c>
      <c r="AK125" s="288" t="s">
        <v>10587</v>
      </c>
      <c r="AL125" s="288" t="s">
        <v>10587</v>
      </c>
      <c r="AM125" s="288" t="s">
        <v>10587</v>
      </c>
      <c r="AN125" s="288" t="s">
        <v>10587</v>
      </c>
      <c r="AO125" s="288" t="s">
        <v>10587</v>
      </c>
      <c r="AP125" s="288" t="s">
        <v>10587</v>
      </c>
      <c r="AQ125" s="288" t="s">
        <v>10587</v>
      </c>
      <c r="AR125" s="288" t="s">
        <v>10587</v>
      </c>
      <c r="AS125" s="288" t="s">
        <v>10587</v>
      </c>
      <c r="AT125" s="288" t="s">
        <v>10587</v>
      </c>
      <c r="AU125" s="288" t="s">
        <v>10587</v>
      </c>
      <c r="AV125" s="288" t="s">
        <v>10587</v>
      </c>
      <c r="AW125" s="288" t="s">
        <v>10587</v>
      </c>
      <c r="AX125" s="288" t="s">
        <v>10587</v>
      </c>
      <c r="AY125" s="288" t="s">
        <v>10587</v>
      </c>
      <c r="AZ125" s="288" t="s">
        <v>10587</v>
      </c>
      <c r="BA125" s="288" t="s">
        <v>10587</v>
      </c>
      <c r="BB125" s="288" t="s">
        <v>10587</v>
      </c>
      <c r="BC125" s="288" t="s">
        <v>10587</v>
      </c>
      <c r="BD125" s="288" t="s">
        <v>10587</v>
      </c>
      <c r="BE125" s="288" t="s">
        <v>10587</v>
      </c>
      <c r="BF125" s="288" t="s">
        <v>10587</v>
      </c>
      <c r="BG125" s="288" t="s">
        <v>10587</v>
      </c>
      <c r="BH125" s="288" t="s">
        <v>10587</v>
      </c>
      <c r="BI125" s="288" t="s">
        <v>10587</v>
      </c>
      <c r="BJ125" s="288" t="s">
        <v>10587</v>
      </c>
      <c r="BK125" s="288" t="s">
        <v>10587</v>
      </c>
      <c r="BL125" s="288" t="s">
        <v>10587</v>
      </c>
      <c r="BM125" s="288" t="s">
        <v>10587</v>
      </c>
      <c r="BN125" s="288" t="s">
        <v>10587</v>
      </c>
      <c r="BO125" s="288" t="s">
        <v>10587</v>
      </c>
      <c r="BP125" s="288" t="s">
        <v>10587</v>
      </c>
      <c r="BQ125" s="288" t="s">
        <v>10587</v>
      </c>
      <c r="BR125" s="288" t="s">
        <v>10587</v>
      </c>
      <c r="BS125" s="288" t="s">
        <v>10587</v>
      </c>
      <c r="BT125" s="288" t="str">
        <f>_xlfn.IFNA(VLOOKUP(C125,'INFORM Severity - hidden'!$C$5:$G$300,5,FALSE),"-")</f>
        <v>-</v>
      </c>
    </row>
    <row r="126" spans="1:72" x14ac:dyDescent="0.35">
      <c r="A126" t="s">
        <v>621</v>
      </c>
      <c r="B126" t="s">
        <v>2082</v>
      </c>
      <c r="C126" t="s">
        <v>2083</v>
      </c>
      <c r="D126" s="288" t="str">
        <f t="shared" si="1"/>
        <v>Increasing</v>
      </c>
      <c r="E126" s="288" t="s">
        <v>10587</v>
      </c>
      <c r="F126" s="288" t="s">
        <v>10587</v>
      </c>
      <c r="G126" s="288" t="s">
        <v>10587</v>
      </c>
      <c r="H126" s="288" t="s">
        <v>10587</v>
      </c>
      <c r="I126" s="288" t="s">
        <v>10587</v>
      </c>
      <c r="J126" s="288" t="s">
        <v>10587</v>
      </c>
      <c r="K126" s="288" t="s">
        <v>10587</v>
      </c>
      <c r="L126" s="288" t="s">
        <v>10587</v>
      </c>
      <c r="M126" s="288" t="s">
        <v>10587</v>
      </c>
      <c r="N126" s="288" t="s">
        <v>10587</v>
      </c>
      <c r="O126" s="288" t="s">
        <v>10587</v>
      </c>
      <c r="P126" s="288" t="s">
        <v>10587</v>
      </c>
      <c r="Q126" s="288" t="s">
        <v>10587</v>
      </c>
      <c r="R126" s="288" t="s">
        <v>10587</v>
      </c>
      <c r="S126" s="288" t="s">
        <v>10587</v>
      </c>
      <c r="T126" s="288" t="s">
        <v>10587</v>
      </c>
      <c r="U126" s="288" t="s">
        <v>10587</v>
      </c>
      <c r="V126" s="288" t="s">
        <v>10587</v>
      </c>
      <c r="W126" s="288" t="s">
        <v>10587</v>
      </c>
      <c r="X126" s="288" t="s">
        <v>10587</v>
      </c>
      <c r="Y126" s="288" t="s">
        <v>10587</v>
      </c>
      <c r="Z126" s="288" t="s">
        <v>10587</v>
      </c>
      <c r="AA126" s="288" t="s">
        <v>10587</v>
      </c>
      <c r="AB126" s="288" t="s">
        <v>10587</v>
      </c>
      <c r="AC126" s="288" t="s">
        <v>10587</v>
      </c>
      <c r="AD126" s="288" t="s">
        <v>10587</v>
      </c>
      <c r="AE126" s="288" t="s">
        <v>10587</v>
      </c>
      <c r="AF126" s="288" t="s">
        <v>10587</v>
      </c>
      <c r="AG126" s="288" t="s">
        <v>10587</v>
      </c>
      <c r="AH126" s="288" t="s">
        <v>10587</v>
      </c>
      <c r="AI126" s="288" t="s">
        <v>10587</v>
      </c>
      <c r="AJ126" s="288" t="s">
        <v>10587</v>
      </c>
      <c r="AK126" s="288" t="s">
        <v>10587</v>
      </c>
      <c r="AL126" s="288" t="s">
        <v>10587</v>
      </c>
      <c r="AM126" s="288" t="s">
        <v>10587</v>
      </c>
      <c r="AN126" s="288" t="s">
        <v>10587</v>
      </c>
      <c r="AO126" s="288" t="s">
        <v>10587</v>
      </c>
      <c r="AP126" s="288" t="s">
        <v>10587</v>
      </c>
      <c r="AQ126" s="288" t="s">
        <v>10587</v>
      </c>
      <c r="AR126" s="288" t="s">
        <v>10587</v>
      </c>
      <c r="AS126" s="288" t="s">
        <v>10587</v>
      </c>
      <c r="AT126" s="288" t="s">
        <v>10587</v>
      </c>
      <c r="AU126" s="288" t="s">
        <v>10587</v>
      </c>
      <c r="AV126" s="288" t="s">
        <v>10587</v>
      </c>
      <c r="AW126" s="288" t="s">
        <v>10587</v>
      </c>
      <c r="AX126" s="288" t="s">
        <v>10587</v>
      </c>
      <c r="AY126" s="288" t="s">
        <v>10587</v>
      </c>
      <c r="AZ126" s="288" t="s">
        <v>10587</v>
      </c>
      <c r="BA126" s="288" t="s">
        <v>10587</v>
      </c>
      <c r="BB126" s="288" t="s">
        <v>10587</v>
      </c>
      <c r="BC126" s="288" t="s">
        <v>10587</v>
      </c>
      <c r="BD126" s="288" t="s">
        <v>10587</v>
      </c>
      <c r="BE126" s="288" t="s">
        <v>10587</v>
      </c>
      <c r="BF126" s="288" t="s">
        <v>10587</v>
      </c>
      <c r="BG126" s="288" t="s">
        <v>10587</v>
      </c>
      <c r="BH126" s="288" t="s">
        <v>10587</v>
      </c>
      <c r="BI126" s="288" t="s">
        <v>10587</v>
      </c>
      <c r="BJ126" s="288" t="s">
        <v>10587</v>
      </c>
      <c r="BK126" s="288" t="s">
        <v>10587</v>
      </c>
      <c r="BL126" s="288" t="s">
        <v>10587</v>
      </c>
      <c r="BM126" s="288" t="s">
        <v>10587</v>
      </c>
      <c r="BN126" s="288" t="s">
        <v>10587</v>
      </c>
      <c r="BO126" s="288" t="s">
        <v>10587</v>
      </c>
      <c r="BP126" s="288" t="s">
        <v>10587</v>
      </c>
      <c r="BQ126" s="288">
        <v>3.4</v>
      </c>
      <c r="BR126" s="288">
        <v>3.5</v>
      </c>
      <c r="BS126" s="288">
        <v>3.5</v>
      </c>
      <c r="BT126" s="288">
        <f>_xlfn.IFNA(VLOOKUP(C126,'INFORM Severity - hidden'!$C$5:$G$300,5,FALSE),"-")</f>
        <v>3.7</v>
      </c>
    </row>
    <row r="127" spans="1:72" x14ac:dyDescent="0.35">
      <c r="A127" t="s">
        <v>101</v>
      </c>
      <c r="B127" t="s">
        <v>4571</v>
      </c>
      <c r="C127" t="s">
        <v>4572</v>
      </c>
      <c r="D127" s="288" t="str">
        <f t="shared" si="1"/>
        <v>Increasing</v>
      </c>
      <c r="E127" s="288" t="s">
        <v>10587</v>
      </c>
      <c r="F127" s="288">
        <v>3.9</v>
      </c>
      <c r="G127" s="288">
        <v>3.7</v>
      </c>
      <c r="H127" s="288">
        <v>3.9</v>
      </c>
      <c r="I127" s="288">
        <v>3.9</v>
      </c>
      <c r="J127" s="288">
        <v>3.9</v>
      </c>
      <c r="K127" s="288">
        <v>3.9</v>
      </c>
      <c r="L127" s="288">
        <v>3.9</v>
      </c>
      <c r="M127" s="288">
        <v>3.9</v>
      </c>
      <c r="N127" s="288">
        <v>3.9</v>
      </c>
      <c r="O127" s="288">
        <v>3.9</v>
      </c>
      <c r="P127" s="288">
        <v>3.9</v>
      </c>
      <c r="Q127" s="288">
        <v>3.9</v>
      </c>
      <c r="R127" s="288">
        <v>3.9</v>
      </c>
      <c r="S127" s="288">
        <v>3.9</v>
      </c>
      <c r="T127" s="288">
        <v>4.2</v>
      </c>
      <c r="U127" s="288">
        <v>4.2</v>
      </c>
      <c r="V127" s="288">
        <v>4.2</v>
      </c>
      <c r="W127" s="288">
        <v>4.2</v>
      </c>
      <c r="X127" s="288">
        <v>4.2</v>
      </c>
      <c r="Y127" s="288">
        <v>4.0999999999999996</v>
      </c>
      <c r="Z127" s="288">
        <v>4.0999999999999996</v>
      </c>
      <c r="AA127" s="288">
        <v>4.2</v>
      </c>
      <c r="AB127" s="288">
        <v>4.2</v>
      </c>
      <c r="AC127" s="288">
        <v>4.2</v>
      </c>
      <c r="AD127" s="288">
        <v>4.2</v>
      </c>
      <c r="AE127" s="288">
        <v>4</v>
      </c>
      <c r="AF127" s="288">
        <v>4</v>
      </c>
      <c r="AG127" s="288">
        <v>4</v>
      </c>
      <c r="AH127" s="288">
        <v>3.8</v>
      </c>
      <c r="AI127" s="288">
        <v>3.8</v>
      </c>
      <c r="AJ127" s="288">
        <v>3.8</v>
      </c>
      <c r="AK127" s="288">
        <v>3.8</v>
      </c>
      <c r="AL127" s="288">
        <v>3.8</v>
      </c>
      <c r="AM127" s="288">
        <v>3.8</v>
      </c>
      <c r="AN127" s="288">
        <v>3.8</v>
      </c>
      <c r="AO127" s="288">
        <v>3.8</v>
      </c>
      <c r="AP127" s="288">
        <v>3.5</v>
      </c>
      <c r="AQ127" s="288">
        <v>3.5</v>
      </c>
      <c r="AR127" s="288">
        <v>3.5</v>
      </c>
      <c r="AS127" s="288">
        <v>3.5</v>
      </c>
      <c r="AT127" s="288">
        <v>3.5</v>
      </c>
      <c r="AU127" s="288">
        <v>3.6</v>
      </c>
      <c r="AV127" s="288">
        <v>3.6</v>
      </c>
      <c r="AW127" s="288">
        <v>3.6</v>
      </c>
      <c r="AX127" s="288">
        <v>3.7</v>
      </c>
      <c r="AY127" s="288">
        <v>3.7</v>
      </c>
      <c r="AZ127" s="288">
        <v>3.7</v>
      </c>
      <c r="BA127" s="288">
        <v>3.8</v>
      </c>
      <c r="BB127" s="288">
        <v>3.8</v>
      </c>
      <c r="BC127" s="288">
        <v>3.8</v>
      </c>
      <c r="BD127" s="288">
        <v>3.8</v>
      </c>
      <c r="BE127" s="288">
        <v>3.7</v>
      </c>
      <c r="BF127" s="288">
        <v>3.4</v>
      </c>
      <c r="BG127" s="288">
        <v>3.4</v>
      </c>
      <c r="BH127" s="288">
        <v>3.4</v>
      </c>
      <c r="BI127" s="288">
        <v>3.8</v>
      </c>
      <c r="BJ127" s="288">
        <v>3.8</v>
      </c>
      <c r="BK127" s="288">
        <v>3.8</v>
      </c>
      <c r="BL127" s="288">
        <v>3.8</v>
      </c>
      <c r="BM127" s="288">
        <v>3.8</v>
      </c>
      <c r="BN127" s="288">
        <v>3.8</v>
      </c>
      <c r="BO127" s="288">
        <v>3.8</v>
      </c>
      <c r="BP127" s="288">
        <v>4</v>
      </c>
      <c r="BQ127" s="288">
        <v>4</v>
      </c>
      <c r="BR127" s="288">
        <v>4</v>
      </c>
      <c r="BS127" s="288">
        <v>4</v>
      </c>
      <c r="BT127" s="288">
        <f>_xlfn.IFNA(VLOOKUP(C127,'INFORM Severity - hidden'!$C$5:$G$300,5,FALSE),"-")</f>
        <v>4</v>
      </c>
    </row>
    <row r="128" spans="1:72" x14ac:dyDescent="0.35">
      <c r="A128" t="s">
        <v>101</v>
      </c>
      <c r="B128" t="s">
        <v>99</v>
      </c>
      <c r="C128" t="s">
        <v>100</v>
      </c>
      <c r="D128" s="288" t="str">
        <f t="shared" si="1"/>
        <v>Increasing</v>
      </c>
      <c r="E128" s="288" t="s">
        <v>10587</v>
      </c>
      <c r="F128" s="288">
        <v>2.6</v>
      </c>
      <c r="G128" s="288">
        <v>2.6</v>
      </c>
      <c r="H128" s="288">
        <v>3.5</v>
      </c>
      <c r="I128" s="288">
        <v>3.5</v>
      </c>
      <c r="J128" s="288">
        <v>3.5</v>
      </c>
      <c r="K128" s="288">
        <v>3.5</v>
      </c>
      <c r="L128" s="288">
        <v>3.5</v>
      </c>
      <c r="M128" s="288">
        <v>3.5</v>
      </c>
      <c r="N128" s="288">
        <v>3.5</v>
      </c>
      <c r="O128" s="288">
        <v>3.5</v>
      </c>
      <c r="P128" s="288">
        <v>3.5</v>
      </c>
      <c r="Q128" s="288">
        <v>3.5</v>
      </c>
      <c r="R128" s="288">
        <v>3.5</v>
      </c>
      <c r="S128" s="288">
        <v>3.6</v>
      </c>
      <c r="T128" s="288">
        <v>3.1</v>
      </c>
      <c r="U128" s="288">
        <v>3.1</v>
      </c>
      <c r="V128" s="288">
        <v>3.1</v>
      </c>
      <c r="W128" s="288">
        <v>3</v>
      </c>
      <c r="X128" s="288">
        <v>3</v>
      </c>
      <c r="Y128" s="288">
        <v>3</v>
      </c>
      <c r="Z128" s="288">
        <v>3</v>
      </c>
      <c r="AA128" s="288">
        <v>3</v>
      </c>
      <c r="AB128" s="288">
        <v>3</v>
      </c>
      <c r="AC128" s="288">
        <v>3</v>
      </c>
      <c r="AD128" s="288">
        <v>3</v>
      </c>
      <c r="AE128" s="288">
        <v>2.6</v>
      </c>
      <c r="AF128" s="288">
        <v>2.6</v>
      </c>
      <c r="AG128" s="288">
        <v>2.6</v>
      </c>
      <c r="AH128" s="288">
        <v>2.5</v>
      </c>
      <c r="AI128" s="288">
        <v>2.5</v>
      </c>
      <c r="AJ128" s="288">
        <v>3</v>
      </c>
      <c r="AK128" s="288">
        <v>3</v>
      </c>
      <c r="AL128" s="288">
        <v>3</v>
      </c>
      <c r="AM128" s="288">
        <v>3</v>
      </c>
      <c r="AN128" s="288">
        <v>3</v>
      </c>
      <c r="AO128" s="288">
        <v>3</v>
      </c>
      <c r="AP128" s="288">
        <v>2.9</v>
      </c>
      <c r="AQ128" s="288">
        <v>2.8</v>
      </c>
      <c r="AR128" s="288">
        <v>2.8</v>
      </c>
      <c r="AS128" s="288">
        <v>3.1</v>
      </c>
      <c r="AT128" s="288">
        <v>3.1</v>
      </c>
      <c r="AU128" s="288">
        <v>3.4</v>
      </c>
      <c r="AV128" s="288">
        <v>3.4</v>
      </c>
      <c r="AW128" s="288">
        <v>3.4</v>
      </c>
      <c r="AX128" s="288">
        <v>3.5</v>
      </c>
      <c r="AY128" s="288">
        <v>3.5</v>
      </c>
      <c r="AZ128" s="288">
        <v>3.5</v>
      </c>
      <c r="BA128" s="288">
        <v>3.4</v>
      </c>
      <c r="BB128" s="288">
        <v>3.4</v>
      </c>
      <c r="BC128" s="288">
        <v>3.4</v>
      </c>
      <c r="BD128" s="288">
        <v>3.4</v>
      </c>
      <c r="BE128" s="288">
        <v>3.4</v>
      </c>
      <c r="BF128" s="288">
        <v>3</v>
      </c>
      <c r="BG128" s="288">
        <v>3</v>
      </c>
      <c r="BH128" s="288">
        <v>3</v>
      </c>
      <c r="BI128" s="288">
        <v>3</v>
      </c>
      <c r="BJ128" s="288">
        <v>3</v>
      </c>
      <c r="BK128" s="288">
        <v>3.1</v>
      </c>
      <c r="BL128" s="288">
        <v>3.2</v>
      </c>
      <c r="BM128" s="288">
        <v>3.2</v>
      </c>
      <c r="BN128" s="288">
        <v>3.4</v>
      </c>
      <c r="BO128" s="288">
        <v>3.4</v>
      </c>
      <c r="BP128" s="288">
        <v>3.4</v>
      </c>
      <c r="BQ128" s="288">
        <v>3.5</v>
      </c>
      <c r="BR128" s="288">
        <v>3.5</v>
      </c>
      <c r="BS128" s="288">
        <v>3.5</v>
      </c>
      <c r="BT128" s="288">
        <f>_xlfn.IFNA(VLOOKUP(C128,'INFORM Severity - hidden'!$C$5:$G$300,5,FALSE),"-")</f>
        <v>3.5</v>
      </c>
    </row>
    <row r="129" spans="1:72" x14ac:dyDescent="0.35">
      <c r="A129" t="s">
        <v>101</v>
      </c>
      <c r="B129" t="s">
        <v>1380</v>
      </c>
      <c r="C129" t="s">
        <v>1381</v>
      </c>
      <c r="D129" s="288" t="str">
        <f t="shared" si="1"/>
        <v>Stable</v>
      </c>
      <c r="E129" s="288" t="s">
        <v>10587</v>
      </c>
      <c r="F129" s="288" t="s">
        <v>10587</v>
      </c>
      <c r="G129" s="288" t="s">
        <v>10587</v>
      </c>
      <c r="H129" s="288" t="s">
        <v>10587</v>
      </c>
      <c r="I129" s="288" t="s">
        <v>10587</v>
      </c>
      <c r="J129" s="288" t="s">
        <v>10587</v>
      </c>
      <c r="K129" s="288" t="s">
        <v>10587</v>
      </c>
      <c r="L129" s="288" t="s">
        <v>10587</v>
      </c>
      <c r="M129" s="288" t="s">
        <v>10587</v>
      </c>
      <c r="N129" s="288" t="s">
        <v>10587</v>
      </c>
      <c r="O129" s="288" t="s">
        <v>10587</v>
      </c>
      <c r="P129" s="288" t="s">
        <v>10587</v>
      </c>
      <c r="Q129" s="288" t="s">
        <v>10587</v>
      </c>
      <c r="R129" s="288" t="s">
        <v>10587</v>
      </c>
      <c r="S129" s="288" t="s">
        <v>10587</v>
      </c>
      <c r="T129" s="288" t="s">
        <v>10587</v>
      </c>
      <c r="U129" s="288" t="s">
        <v>10587</v>
      </c>
      <c r="V129" s="288" t="s">
        <v>10587</v>
      </c>
      <c r="W129" s="288" t="s">
        <v>10587</v>
      </c>
      <c r="X129" s="288" t="s">
        <v>10587</v>
      </c>
      <c r="Y129" s="288" t="s">
        <v>10587</v>
      </c>
      <c r="Z129" s="288" t="s">
        <v>10587</v>
      </c>
      <c r="AA129" s="288" t="s">
        <v>10587</v>
      </c>
      <c r="AB129" s="288" t="s">
        <v>10587</v>
      </c>
      <c r="AC129" s="288" t="s">
        <v>10587</v>
      </c>
      <c r="AD129" s="288" t="s">
        <v>10587</v>
      </c>
      <c r="AE129" s="288" t="s">
        <v>10587</v>
      </c>
      <c r="AF129" s="288" t="s">
        <v>10587</v>
      </c>
      <c r="AG129" s="288" t="s">
        <v>10587</v>
      </c>
      <c r="AH129" s="288" t="s">
        <v>10587</v>
      </c>
      <c r="AI129" s="288" t="s">
        <v>10587</v>
      </c>
      <c r="AJ129" s="288" t="s">
        <v>10587</v>
      </c>
      <c r="AK129" s="288" t="s">
        <v>10587</v>
      </c>
      <c r="AL129" s="288" t="s">
        <v>10587</v>
      </c>
      <c r="AM129" s="288" t="s">
        <v>10587</v>
      </c>
      <c r="AN129" s="288" t="s">
        <v>10587</v>
      </c>
      <c r="AO129" s="288" t="s">
        <v>10587</v>
      </c>
      <c r="AP129" s="288" t="s">
        <v>10587</v>
      </c>
      <c r="AQ129" s="288" t="s">
        <v>10587</v>
      </c>
      <c r="AR129" s="288" t="s">
        <v>10587</v>
      </c>
      <c r="AS129" s="288" t="s">
        <v>10587</v>
      </c>
      <c r="AT129" s="288" t="s">
        <v>10587</v>
      </c>
      <c r="AU129" s="288" t="s">
        <v>10587</v>
      </c>
      <c r="AV129" s="288" t="s">
        <v>10587</v>
      </c>
      <c r="AW129" s="288" t="s">
        <v>10587</v>
      </c>
      <c r="AX129" s="288" t="s">
        <v>10587</v>
      </c>
      <c r="AY129" s="288" t="s">
        <v>10587</v>
      </c>
      <c r="AZ129" s="288" t="s">
        <v>10587</v>
      </c>
      <c r="BA129" s="288" t="s">
        <v>10587</v>
      </c>
      <c r="BB129" s="288" t="s">
        <v>10587</v>
      </c>
      <c r="BC129" s="288" t="s">
        <v>10587</v>
      </c>
      <c r="BD129" s="288" t="s">
        <v>10587</v>
      </c>
      <c r="BE129" s="288" t="s">
        <v>10587</v>
      </c>
      <c r="BF129" s="288" t="s">
        <v>10587</v>
      </c>
      <c r="BG129" s="288" t="s">
        <v>10587</v>
      </c>
      <c r="BH129" s="288" t="s">
        <v>10587</v>
      </c>
      <c r="BI129" s="288">
        <v>3.3</v>
      </c>
      <c r="BJ129" s="288">
        <v>3.3</v>
      </c>
      <c r="BK129" s="288">
        <v>3.3</v>
      </c>
      <c r="BL129" s="288">
        <v>3.3</v>
      </c>
      <c r="BM129" s="288">
        <v>3.3</v>
      </c>
      <c r="BN129" s="288">
        <v>3.2</v>
      </c>
      <c r="BO129" s="288">
        <v>3.2</v>
      </c>
      <c r="BP129" s="288">
        <v>2.9</v>
      </c>
      <c r="BQ129" s="288">
        <v>2.9</v>
      </c>
      <c r="BR129" s="288">
        <v>3</v>
      </c>
      <c r="BS129" s="288">
        <v>3</v>
      </c>
      <c r="BT129" s="288">
        <f>_xlfn.IFNA(VLOOKUP(C129,'INFORM Severity - hidden'!$C$5:$G$300,5,FALSE),"-")</f>
        <v>3</v>
      </c>
    </row>
    <row r="130" spans="1:72" x14ac:dyDescent="0.35">
      <c r="A130" t="s">
        <v>101</v>
      </c>
      <c r="B130" t="s">
        <v>4560</v>
      </c>
      <c r="C130" t="s">
        <v>4561</v>
      </c>
      <c r="D130" s="288" t="str">
        <f t="shared" si="1"/>
        <v>-</v>
      </c>
      <c r="E130" s="288" t="s">
        <v>10587</v>
      </c>
      <c r="F130" s="288" t="s">
        <v>10587</v>
      </c>
      <c r="G130" s="288" t="s">
        <v>10587</v>
      </c>
      <c r="H130" s="288" t="s">
        <v>10587</v>
      </c>
      <c r="I130" s="288" t="s">
        <v>10587</v>
      </c>
      <c r="J130" s="288" t="s">
        <v>10587</v>
      </c>
      <c r="K130" s="288" t="s">
        <v>10587</v>
      </c>
      <c r="L130" s="288" t="s">
        <v>10587</v>
      </c>
      <c r="M130" s="288" t="s">
        <v>10587</v>
      </c>
      <c r="N130" s="288" t="s">
        <v>10587</v>
      </c>
      <c r="O130" s="288" t="s">
        <v>10587</v>
      </c>
      <c r="P130" s="288" t="s">
        <v>10587</v>
      </c>
      <c r="Q130" s="288" t="s">
        <v>10587</v>
      </c>
      <c r="R130" s="288" t="s">
        <v>10587</v>
      </c>
      <c r="S130" s="288" t="s">
        <v>10587</v>
      </c>
      <c r="T130" s="288" t="s">
        <v>10587</v>
      </c>
      <c r="U130" s="288" t="s">
        <v>10587</v>
      </c>
      <c r="V130" s="288" t="s">
        <v>10587</v>
      </c>
      <c r="W130" s="288" t="s">
        <v>10587</v>
      </c>
      <c r="X130" s="288" t="s">
        <v>10587</v>
      </c>
      <c r="Y130" s="288" t="s">
        <v>10587</v>
      </c>
      <c r="Z130" s="288" t="s">
        <v>10587</v>
      </c>
      <c r="AA130" s="288" t="s">
        <v>10587</v>
      </c>
      <c r="AB130" s="288" t="s">
        <v>10587</v>
      </c>
      <c r="AC130" s="288" t="s">
        <v>10587</v>
      </c>
      <c r="AD130" s="288" t="s">
        <v>10587</v>
      </c>
      <c r="AE130" s="288" t="s">
        <v>10587</v>
      </c>
      <c r="AF130" s="288" t="s">
        <v>10587</v>
      </c>
      <c r="AG130" s="288" t="s">
        <v>10587</v>
      </c>
      <c r="AH130" s="288" t="s">
        <v>10587</v>
      </c>
      <c r="AI130" s="288" t="s">
        <v>10587</v>
      </c>
      <c r="AJ130" s="288" t="s">
        <v>10587</v>
      </c>
      <c r="AK130" s="288" t="s">
        <v>10587</v>
      </c>
      <c r="AL130" s="288" t="s">
        <v>10587</v>
      </c>
      <c r="AM130" s="288" t="s">
        <v>10587</v>
      </c>
      <c r="AN130" s="288" t="s">
        <v>10587</v>
      </c>
      <c r="AO130" s="288" t="s">
        <v>10587</v>
      </c>
      <c r="AP130" s="288" t="s">
        <v>10587</v>
      </c>
      <c r="AQ130" s="288" t="s">
        <v>10587</v>
      </c>
      <c r="AR130" s="288" t="s">
        <v>10587</v>
      </c>
      <c r="AS130" s="288" t="s">
        <v>10587</v>
      </c>
      <c r="AT130" s="288" t="s">
        <v>10587</v>
      </c>
      <c r="AU130" s="288" t="s">
        <v>10587</v>
      </c>
      <c r="AV130" s="288" t="s">
        <v>10587</v>
      </c>
      <c r="AW130" s="288" t="s">
        <v>10587</v>
      </c>
      <c r="AX130" s="288" t="s">
        <v>10587</v>
      </c>
      <c r="AY130" s="288" t="s">
        <v>10587</v>
      </c>
      <c r="AZ130" s="288" t="s">
        <v>10587</v>
      </c>
      <c r="BA130" s="288" t="s">
        <v>10587</v>
      </c>
      <c r="BB130" s="288" t="s">
        <v>10587</v>
      </c>
      <c r="BC130" s="288" t="s">
        <v>10587</v>
      </c>
      <c r="BD130" s="288" t="s">
        <v>10587</v>
      </c>
      <c r="BE130" s="288" t="s">
        <v>10587</v>
      </c>
      <c r="BF130" s="288" t="s">
        <v>10587</v>
      </c>
      <c r="BG130" s="288" t="s">
        <v>10587</v>
      </c>
      <c r="BH130" s="288" t="s">
        <v>10587</v>
      </c>
      <c r="BI130" s="288" t="s">
        <v>10587</v>
      </c>
      <c r="BJ130" s="288" t="s">
        <v>10587</v>
      </c>
      <c r="BK130" s="288" t="s">
        <v>10587</v>
      </c>
      <c r="BL130" s="288" t="s">
        <v>10587</v>
      </c>
      <c r="BM130" s="288" t="s">
        <v>10587</v>
      </c>
      <c r="BN130" s="288" t="s">
        <v>10587</v>
      </c>
      <c r="BO130" s="288" t="s">
        <v>10587</v>
      </c>
      <c r="BP130" s="288" t="s">
        <v>10587</v>
      </c>
      <c r="BQ130" s="288" t="s">
        <v>10587</v>
      </c>
      <c r="BR130" s="288" t="s">
        <v>10587</v>
      </c>
      <c r="BS130" s="288">
        <v>2.5</v>
      </c>
      <c r="BT130" s="288">
        <f>_xlfn.IFNA(VLOOKUP(C130,'INFORM Severity - hidden'!$C$5:$G$300,5,FALSE),"-")</f>
        <v>2.6</v>
      </c>
    </row>
    <row r="131" spans="1:72" x14ac:dyDescent="0.35">
      <c r="C131" t="s">
        <v>10648</v>
      </c>
      <c r="D131" s="288" t="str">
        <f t="shared" ref="D131:D194" si="2">IF(BT131="-","-",IFERROR(IF(ROUND(AVERAGE(BR131:BT131),1)=ROUND(AVERAGE(BO131:BQ131),1),"Stable",IF(ROUND(AVERAGE(BR131:BT131),1)&lt;ROUND(AVERAGE(BO131:BQ131),1),"Decreasing",IF(ROUND(AVERAGE(BR131:BT131),1)&gt;ROUND(AVERAGE(BO131:BQ131),1),"Increasing"))),"-"))</f>
        <v>-</v>
      </c>
      <c r="E131" s="288" t="s">
        <v>10587</v>
      </c>
      <c r="F131" s="288" t="s">
        <v>10587</v>
      </c>
      <c r="G131" s="288" t="s">
        <v>10587</v>
      </c>
      <c r="H131" s="288" t="s">
        <v>10587</v>
      </c>
      <c r="I131" s="288" t="s">
        <v>10587</v>
      </c>
      <c r="J131" s="288" t="s">
        <v>10587</v>
      </c>
      <c r="K131" s="288" t="s">
        <v>10587</v>
      </c>
      <c r="L131" s="288" t="s">
        <v>10587</v>
      </c>
      <c r="M131" s="288" t="s">
        <v>10587</v>
      </c>
      <c r="N131" s="288" t="s">
        <v>10587</v>
      </c>
      <c r="O131" s="288" t="s">
        <v>10587</v>
      </c>
      <c r="P131" s="288" t="s">
        <v>10587</v>
      </c>
      <c r="Q131" s="288" t="s">
        <v>10587</v>
      </c>
      <c r="R131" s="288" t="s">
        <v>10587</v>
      </c>
      <c r="S131" s="288" t="s">
        <v>10587</v>
      </c>
      <c r="T131" s="288" t="s">
        <v>10587</v>
      </c>
      <c r="U131" s="288" t="s">
        <v>10587</v>
      </c>
      <c r="V131" s="288" t="s">
        <v>10587</v>
      </c>
      <c r="W131" s="288" t="s">
        <v>10587</v>
      </c>
      <c r="X131" s="288" t="s">
        <v>10587</v>
      </c>
      <c r="Y131" s="288" t="s">
        <v>10587</v>
      </c>
      <c r="Z131" s="288" t="s">
        <v>10587</v>
      </c>
      <c r="AA131" s="288" t="s">
        <v>10587</v>
      </c>
      <c r="AB131" s="288" t="s">
        <v>10587</v>
      </c>
      <c r="AC131" s="288" t="s">
        <v>10587</v>
      </c>
      <c r="AD131" s="288" t="s">
        <v>10587</v>
      </c>
      <c r="AE131" s="288" t="s">
        <v>10587</v>
      </c>
      <c r="AF131" s="288" t="s">
        <v>10587</v>
      </c>
      <c r="AG131" s="288" t="s">
        <v>10587</v>
      </c>
      <c r="AH131" s="288" t="s">
        <v>10587</v>
      </c>
      <c r="AI131" s="288" t="s">
        <v>10587</v>
      </c>
      <c r="AJ131" s="288" t="s">
        <v>10587</v>
      </c>
      <c r="AK131" s="288" t="s">
        <v>10587</v>
      </c>
      <c r="AL131" s="288" t="s">
        <v>10587</v>
      </c>
      <c r="AM131" s="288" t="s">
        <v>10587</v>
      </c>
      <c r="AN131" s="288" t="s">
        <v>10587</v>
      </c>
      <c r="AO131" s="288" t="s">
        <v>10587</v>
      </c>
      <c r="AP131" s="288" t="s">
        <v>10587</v>
      </c>
      <c r="AQ131" s="288" t="s">
        <v>10587</v>
      </c>
      <c r="AR131" s="288" t="s">
        <v>10587</v>
      </c>
      <c r="AS131" s="288" t="s">
        <v>10587</v>
      </c>
      <c r="AT131" s="288" t="s">
        <v>10587</v>
      </c>
      <c r="AU131" s="288" t="s">
        <v>10587</v>
      </c>
      <c r="AV131" s="288" t="s">
        <v>10587</v>
      </c>
      <c r="AW131" s="288" t="s">
        <v>10587</v>
      </c>
      <c r="AX131" s="288" t="s">
        <v>10587</v>
      </c>
      <c r="AY131" s="288" t="s">
        <v>10587</v>
      </c>
      <c r="AZ131" s="288" t="s">
        <v>10587</v>
      </c>
      <c r="BA131" s="288" t="s">
        <v>10587</v>
      </c>
      <c r="BB131" s="288" t="s">
        <v>10587</v>
      </c>
      <c r="BC131" s="288" t="s">
        <v>10587</v>
      </c>
      <c r="BD131" s="288" t="s">
        <v>10587</v>
      </c>
      <c r="BE131" s="288" t="s">
        <v>10587</v>
      </c>
      <c r="BF131" s="288" t="s">
        <v>10587</v>
      </c>
      <c r="BG131" s="288" t="s">
        <v>10587</v>
      </c>
      <c r="BH131" s="288" t="s">
        <v>10587</v>
      </c>
      <c r="BI131" s="288" t="s">
        <v>10587</v>
      </c>
      <c r="BJ131" s="288">
        <v>3.3</v>
      </c>
      <c r="BK131" s="288">
        <v>3.3</v>
      </c>
      <c r="BL131" s="288">
        <v>3.3</v>
      </c>
      <c r="BM131" s="288">
        <v>3.3</v>
      </c>
      <c r="BN131" s="288">
        <v>3.1</v>
      </c>
      <c r="BO131" s="288">
        <v>3</v>
      </c>
      <c r="BP131" s="288">
        <v>3</v>
      </c>
      <c r="BQ131" s="288" t="s">
        <v>10587</v>
      </c>
      <c r="BR131" s="288" t="s">
        <v>10587</v>
      </c>
      <c r="BS131" s="288" t="s">
        <v>10587</v>
      </c>
      <c r="BT131" s="288" t="str">
        <f>_xlfn.IFNA(VLOOKUP(C131,'INFORM Severity - hidden'!$C$5:$G$300,5,FALSE),"-")</f>
        <v>-</v>
      </c>
    </row>
    <row r="132" spans="1:72" x14ac:dyDescent="0.35">
      <c r="C132" t="s">
        <v>10649</v>
      </c>
      <c r="D132" s="288" t="str">
        <f t="shared" si="2"/>
        <v>-</v>
      </c>
      <c r="E132" s="288" t="s">
        <v>10587</v>
      </c>
      <c r="F132" s="288" t="s">
        <v>10587</v>
      </c>
      <c r="G132" s="288" t="s">
        <v>10587</v>
      </c>
      <c r="H132" s="288" t="s">
        <v>10587</v>
      </c>
      <c r="I132" s="288" t="s">
        <v>10587</v>
      </c>
      <c r="J132" s="288" t="s">
        <v>10587</v>
      </c>
      <c r="K132" s="288" t="s">
        <v>10587</v>
      </c>
      <c r="L132" s="288" t="s">
        <v>10587</v>
      </c>
      <c r="M132" s="288" t="s">
        <v>10587</v>
      </c>
      <c r="N132" s="288" t="s">
        <v>10587</v>
      </c>
      <c r="O132" s="288" t="s">
        <v>10587</v>
      </c>
      <c r="P132" s="288" t="s">
        <v>10587</v>
      </c>
      <c r="Q132" s="288" t="s">
        <v>10587</v>
      </c>
      <c r="R132" s="288" t="s">
        <v>10587</v>
      </c>
      <c r="S132" s="288" t="s">
        <v>10587</v>
      </c>
      <c r="T132" s="288" t="s">
        <v>10587</v>
      </c>
      <c r="U132" s="288" t="s">
        <v>10587</v>
      </c>
      <c r="V132" s="288" t="s">
        <v>10587</v>
      </c>
      <c r="W132" s="288" t="s">
        <v>10587</v>
      </c>
      <c r="X132" s="288" t="s">
        <v>10587</v>
      </c>
      <c r="Y132" s="288" t="s">
        <v>10587</v>
      </c>
      <c r="Z132" s="288" t="s">
        <v>10587</v>
      </c>
      <c r="AA132" s="288" t="s">
        <v>10587</v>
      </c>
      <c r="AB132" s="288" t="s">
        <v>10587</v>
      </c>
      <c r="AC132" s="288" t="s">
        <v>10587</v>
      </c>
      <c r="AD132" s="288" t="s">
        <v>10587</v>
      </c>
      <c r="AE132" s="288" t="s">
        <v>10587</v>
      </c>
      <c r="AF132" s="288" t="s">
        <v>10587</v>
      </c>
      <c r="AG132" s="288" t="s">
        <v>10587</v>
      </c>
      <c r="AH132" s="288" t="s">
        <v>10587</v>
      </c>
      <c r="AI132" s="288" t="s">
        <v>10587</v>
      </c>
      <c r="AJ132" s="288" t="s">
        <v>10587</v>
      </c>
      <c r="AK132" s="288" t="s">
        <v>10587</v>
      </c>
      <c r="AL132" s="288" t="s">
        <v>10587</v>
      </c>
      <c r="AM132" s="288" t="s">
        <v>10587</v>
      </c>
      <c r="AN132" s="288" t="s">
        <v>10587</v>
      </c>
      <c r="AO132" s="288" t="s">
        <v>10587</v>
      </c>
      <c r="AP132" s="288" t="s">
        <v>10587</v>
      </c>
      <c r="AQ132" s="288" t="s">
        <v>10587</v>
      </c>
      <c r="AR132" s="288" t="s">
        <v>10587</v>
      </c>
      <c r="AS132" s="288" t="s">
        <v>10587</v>
      </c>
      <c r="AT132" s="288">
        <v>3.4</v>
      </c>
      <c r="AU132" s="288">
        <v>3.4</v>
      </c>
      <c r="AV132" s="288">
        <v>3.4</v>
      </c>
      <c r="AW132" s="288">
        <v>3.4</v>
      </c>
      <c r="AX132" s="288">
        <v>3.4</v>
      </c>
      <c r="AY132" s="288">
        <v>3.4</v>
      </c>
      <c r="AZ132" s="288">
        <v>3.4</v>
      </c>
      <c r="BA132" s="288">
        <v>3.4</v>
      </c>
      <c r="BB132" s="288">
        <v>3.4</v>
      </c>
      <c r="BC132" s="288">
        <v>3.4</v>
      </c>
      <c r="BD132" s="288">
        <v>3.4</v>
      </c>
      <c r="BE132" s="288">
        <v>3.4</v>
      </c>
      <c r="BF132" s="288">
        <v>3.4</v>
      </c>
      <c r="BG132" s="288">
        <v>3.4</v>
      </c>
      <c r="BH132" s="288">
        <v>3.4</v>
      </c>
      <c r="BI132" s="288">
        <v>3.4</v>
      </c>
      <c r="BJ132" s="288">
        <v>3.1</v>
      </c>
      <c r="BK132" s="288">
        <v>3.1</v>
      </c>
      <c r="BL132" s="288">
        <v>3.1</v>
      </c>
      <c r="BM132" s="288">
        <v>3.1</v>
      </c>
      <c r="BN132" s="288">
        <v>2.9</v>
      </c>
      <c r="BO132" s="288">
        <v>2.9</v>
      </c>
      <c r="BP132" s="288">
        <v>2.9</v>
      </c>
      <c r="BQ132" s="288">
        <v>2.9</v>
      </c>
      <c r="BR132" s="288">
        <v>2.9</v>
      </c>
      <c r="BS132" s="288" t="s">
        <v>10587</v>
      </c>
      <c r="BT132" s="288" t="str">
        <f>_xlfn.IFNA(VLOOKUP(C132,'INFORM Severity - hidden'!$C$5:$G$300,5,FALSE),"-")</f>
        <v>-</v>
      </c>
    </row>
    <row r="133" spans="1:72" x14ac:dyDescent="0.35">
      <c r="C133" t="s">
        <v>10650</v>
      </c>
      <c r="D133" s="288" t="str">
        <f t="shared" si="2"/>
        <v>-</v>
      </c>
      <c r="E133" s="288" t="s">
        <v>10587</v>
      </c>
      <c r="F133" s="288" t="s">
        <v>10587</v>
      </c>
      <c r="G133" s="288" t="s">
        <v>10587</v>
      </c>
      <c r="H133" s="288" t="s">
        <v>10587</v>
      </c>
      <c r="I133" s="288" t="s">
        <v>10587</v>
      </c>
      <c r="J133" s="288" t="s">
        <v>10587</v>
      </c>
      <c r="K133" s="288" t="s">
        <v>10587</v>
      </c>
      <c r="L133" s="288" t="s">
        <v>10587</v>
      </c>
      <c r="M133" s="288" t="s">
        <v>10587</v>
      </c>
      <c r="N133" s="288" t="s">
        <v>10587</v>
      </c>
      <c r="O133" s="288" t="s">
        <v>10587</v>
      </c>
      <c r="P133" s="288" t="s">
        <v>10587</v>
      </c>
      <c r="Q133" s="288" t="s">
        <v>10587</v>
      </c>
      <c r="R133" s="288" t="s">
        <v>10587</v>
      </c>
      <c r="S133" s="288" t="s">
        <v>10587</v>
      </c>
      <c r="T133" s="288" t="s">
        <v>10587</v>
      </c>
      <c r="U133" s="288" t="s">
        <v>10587</v>
      </c>
      <c r="V133" s="288" t="s">
        <v>10587</v>
      </c>
      <c r="W133" s="288" t="s">
        <v>10587</v>
      </c>
      <c r="X133" s="288" t="s">
        <v>10587</v>
      </c>
      <c r="Y133" s="288" t="s">
        <v>10587</v>
      </c>
      <c r="Z133" s="288" t="s">
        <v>10587</v>
      </c>
      <c r="AA133" s="288" t="s">
        <v>10587</v>
      </c>
      <c r="AB133" s="288" t="s">
        <v>10587</v>
      </c>
      <c r="AC133" s="288" t="s">
        <v>10587</v>
      </c>
      <c r="AD133" s="288" t="s">
        <v>10587</v>
      </c>
      <c r="AE133" s="288" t="s">
        <v>10587</v>
      </c>
      <c r="AF133" s="288" t="s">
        <v>10587</v>
      </c>
      <c r="AG133" s="288" t="s">
        <v>10587</v>
      </c>
      <c r="AH133" s="288" t="s">
        <v>10587</v>
      </c>
      <c r="AI133" s="288" t="s">
        <v>10587</v>
      </c>
      <c r="AJ133" s="288" t="s">
        <v>10587</v>
      </c>
      <c r="AK133" s="288" t="s">
        <v>10587</v>
      </c>
      <c r="AL133" s="288" t="s">
        <v>10587</v>
      </c>
      <c r="AM133" s="288" t="s">
        <v>10587</v>
      </c>
      <c r="AN133" s="288" t="s">
        <v>10587</v>
      </c>
      <c r="AO133" s="288" t="s">
        <v>10587</v>
      </c>
      <c r="AP133" s="288" t="s">
        <v>10587</v>
      </c>
      <c r="AQ133" s="288" t="s">
        <v>10587</v>
      </c>
      <c r="AR133" s="288" t="s">
        <v>10587</v>
      </c>
      <c r="AS133" s="288" t="s">
        <v>10587</v>
      </c>
      <c r="AT133" s="288" t="s">
        <v>10587</v>
      </c>
      <c r="AU133" s="288" t="s">
        <v>10587</v>
      </c>
      <c r="AV133" s="288" t="s">
        <v>10587</v>
      </c>
      <c r="AW133" s="288" t="s">
        <v>10587</v>
      </c>
      <c r="AX133" s="288" t="s">
        <v>10587</v>
      </c>
      <c r="AY133" s="288" t="s">
        <v>10587</v>
      </c>
      <c r="AZ133" s="288" t="s">
        <v>10587</v>
      </c>
      <c r="BA133" s="288" t="s">
        <v>10587</v>
      </c>
      <c r="BB133" s="288" t="s">
        <v>10587</v>
      </c>
      <c r="BC133" s="288" t="s">
        <v>10587</v>
      </c>
      <c r="BD133" s="288" t="s">
        <v>10587</v>
      </c>
      <c r="BE133" s="288" t="s">
        <v>10587</v>
      </c>
      <c r="BF133" s="288" t="s">
        <v>10587</v>
      </c>
      <c r="BG133" s="288" t="s">
        <v>10587</v>
      </c>
      <c r="BH133" s="288" t="s">
        <v>10587</v>
      </c>
      <c r="BI133" s="288" t="s">
        <v>10587</v>
      </c>
      <c r="BJ133" s="288">
        <v>1.1000000000000001</v>
      </c>
      <c r="BK133" s="288">
        <v>1.1000000000000001</v>
      </c>
      <c r="BL133" s="288">
        <v>1.1000000000000001</v>
      </c>
      <c r="BM133" s="288">
        <v>1.1000000000000001</v>
      </c>
      <c r="BN133" s="288">
        <v>1.5</v>
      </c>
      <c r="BO133" s="288">
        <v>1.4</v>
      </c>
      <c r="BP133" s="288">
        <v>1.4</v>
      </c>
      <c r="BQ133" s="288" t="s">
        <v>10587</v>
      </c>
      <c r="BR133" s="288" t="s">
        <v>10587</v>
      </c>
      <c r="BS133" s="288" t="s">
        <v>10587</v>
      </c>
      <c r="BT133" s="288" t="str">
        <f>_xlfn.IFNA(VLOOKUP(C133,'INFORM Severity - hidden'!$C$5:$G$300,5,FALSE),"-")</f>
        <v>-</v>
      </c>
    </row>
    <row r="134" spans="1:72" x14ac:dyDescent="0.35">
      <c r="A134" t="s">
        <v>2896</v>
      </c>
      <c r="B134" t="s">
        <v>2894</v>
      </c>
      <c r="C134" t="s">
        <v>2895</v>
      </c>
      <c r="D134" s="288" t="str">
        <f t="shared" si="2"/>
        <v>-</v>
      </c>
      <c r="E134" s="288" t="s">
        <v>10587</v>
      </c>
      <c r="F134" s="288" t="s">
        <v>10587</v>
      </c>
      <c r="G134" s="288" t="s">
        <v>10587</v>
      </c>
      <c r="H134" s="288" t="s">
        <v>10587</v>
      </c>
      <c r="I134" s="288" t="s">
        <v>10587</v>
      </c>
      <c r="J134" s="288" t="s">
        <v>10587</v>
      </c>
      <c r="K134" s="288" t="s">
        <v>10587</v>
      </c>
      <c r="L134" s="288" t="s">
        <v>10587</v>
      </c>
      <c r="M134" s="288" t="s">
        <v>10587</v>
      </c>
      <c r="N134" s="288" t="s">
        <v>10587</v>
      </c>
      <c r="O134" s="288" t="s">
        <v>10587</v>
      </c>
      <c r="P134" s="288" t="s">
        <v>10587</v>
      </c>
      <c r="Q134" s="288" t="s">
        <v>10587</v>
      </c>
      <c r="R134" s="288" t="s">
        <v>10587</v>
      </c>
      <c r="S134" s="288" t="s">
        <v>10587</v>
      </c>
      <c r="T134" s="288" t="s">
        <v>10587</v>
      </c>
      <c r="U134" s="288" t="s">
        <v>10587</v>
      </c>
      <c r="V134" s="288" t="s">
        <v>10587</v>
      </c>
      <c r="W134" s="288" t="s">
        <v>10587</v>
      </c>
      <c r="X134" s="288" t="s">
        <v>10587</v>
      </c>
      <c r="Y134" s="288" t="s">
        <v>10587</v>
      </c>
      <c r="Z134" s="288" t="s">
        <v>10587</v>
      </c>
      <c r="AA134" s="288" t="s">
        <v>10587</v>
      </c>
      <c r="AB134" s="288" t="s">
        <v>10587</v>
      </c>
      <c r="AC134" s="288" t="s">
        <v>10587</v>
      </c>
      <c r="AD134" s="288" t="s">
        <v>10587</v>
      </c>
      <c r="AE134" s="288" t="s">
        <v>10587</v>
      </c>
      <c r="AF134" s="288" t="s">
        <v>10587</v>
      </c>
      <c r="AG134" s="288" t="s">
        <v>10587</v>
      </c>
      <c r="AH134" s="288" t="s">
        <v>10587</v>
      </c>
      <c r="AI134" s="288" t="s">
        <v>10587</v>
      </c>
      <c r="AJ134" s="288" t="s">
        <v>10587</v>
      </c>
      <c r="AK134" s="288" t="s">
        <v>10587</v>
      </c>
      <c r="AL134" s="288" t="s">
        <v>10587</v>
      </c>
      <c r="AM134" s="288" t="s">
        <v>10587</v>
      </c>
      <c r="AN134" s="288" t="s">
        <v>10587</v>
      </c>
      <c r="AO134" s="288" t="s">
        <v>10587</v>
      </c>
      <c r="AP134" s="288" t="s">
        <v>10587</v>
      </c>
      <c r="AQ134" s="288" t="s">
        <v>10587</v>
      </c>
      <c r="AR134" s="288" t="s">
        <v>10587</v>
      </c>
      <c r="AS134" s="288" t="s">
        <v>10587</v>
      </c>
      <c r="AT134" s="288" t="s">
        <v>10587</v>
      </c>
      <c r="AU134" s="288" t="s">
        <v>10587</v>
      </c>
      <c r="AV134" s="288" t="s">
        <v>10587</v>
      </c>
      <c r="AW134" s="288" t="s">
        <v>10587</v>
      </c>
      <c r="AX134" s="288" t="s">
        <v>10587</v>
      </c>
      <c r="AY134" s="288" t="s">
        <v>10587</v>
      </c>
      <c r="AZ134" s="288" t="s">
        <v>10587</v>
      </c>
      <c r="BA134" s="288" t="s">
        <v>10587</v>
      </c>
      <c r="BB134" s="288" t="s">
        <v>10587</v>
      </c>
      <c r="BC134" s="288" t="s">
        <v>10587</v>
      </c>
      <c r="BD134" s="288" t="s">
        <v>10587</v>
      </c>
      <c r="BE134" s="288" t="s">
        <v>10587</v>
      </c>
      <c r="BF134" s="288" t="s">
        <v>10587</v>
      </c>
      <c r="BG134" s="288" t="s">
        <v>10587</v>
      </c>
      <c r="BH134" s="288" t="s">
        <v>10587</v>
      </c>
      <c r="BI134" s="288" t="s">
        <v>10587</v>
      </c>
      <c r="BJ134" s="288" t="s">
        <v>10587</v>
      </c>
      <c r="BK134" s="288" t="s">
        <v>10587</v>
      </c>
      <c r="BL134" s="288" t="s">
        <v>10587</v>
      </c>
      <c r="BM134" s="288" t="s">
        <v>10587</v>
      </c>
      <c r="BN134" s="288" t="s">
        <v>10587</v>
      </c>
      <c r="BO134" s="288" t="s">
        <v>10587</v>
      </c>
      <c r="BP134" s="288" t="s">
        <v>10587</v>
      </c>
      <c r="BQ134" s="288" t="s">
        <v>10587</v>
      </c>
      <c r="BR134" s="288" t="s">
        <v>10587</v>
      </c>
      <c r="BS134" s="288">
        <v>1.7</v>
      </c>
      <c r="BT134" s="288">
        <f>_xlfn.IFNA(VLOOKUP(C134,'INFORM Severity - hidden'!$C$5:$G$300,5,FALSE),"-")</f>
        <v>1.7</v>
      </c>
    </row>
    <row r="135" spans="1:72" x14ac:dyDescent="0.35">
      <c r="C135" t="s">
        <v>10651</v>
      </c>
      <c r="D135" s="288" t="str">
        <f t="shared" si="2"/>
        <v>-</v>
      </c>
      <c r="E135" s="288">
        <v>2.2000000000000002</v>
      </c>
      <c r="F135" s="288">
        <v>2.2000000000000002</v>
      </c>
      <c r="G135" s="288">
        <v>2.1</v>
      </c>
      <c r="H135" s="288">
        <v>2.1</v>
      </c>
      <c r="I135" s="288">
        <v>2.1</v>
      </c>
      <c r="J135" s="288">
        <v>2.1</v>
      </c>
      <c r="K135" s="288">
        <v>2.1</v>
      </c>
      <c r="L135" s="288">
        <v>2.1</v>
      </c>
      <c r="M135" s="288">
        <v>2.1</v>
      </c>
      <c r="N135" s="288">
        <v>2.2000000000000002</v>
      </c>
      <c r="O135" s="288">
        <v>2.2000000000000002</v>
      </c>
      <c r="P135" s="288">
        <v>2.2000000000000002</v>
      </c>
      <c r="Q135" s="288">
        <v>2.2000000000000002</v>
      </c>
      <c r="R135" s="288">
        <v>2.2000000000000002</v>
      </c>
      <c r="S135" s="288">
        <v>2.4</v>
      </c>
      <c r="T135" s="288">
        <v>2.4</v>
      </c>
      <c r="U135" s="288">
        <v>2.4</v>
      </c>
      <c r="V135" s="288">
        <v>2.4</v>
      </c>
      <c r="W135" s="288">
        <v>2.4</v>
      </c>
      <c r="X135" s="288">
        <v>2.4</v>
      </c>
      <c r="Y135" s="288">
        <v>2.2999999999999998</v>
      </c>
      <c r="Z135" s="288">
        <v>2.5</v>
      </c>
      <c r="AA135" s="288">
        <v>2.5</v>
      </c>
      <c r="AB135" s="288">
        <v>2.5</v>
      </c>
      <c r="AC135" s="288">
        <v>2.5</v>
      </c>
      <c r="AD135" s="288">
        <v>2.5</v>
      </c>
      <c r="AE135" s="288">
        <v>2.5</v>
      </c>
      <c r="AF135" s="288">
        <v>2.5</v>
      </c>
      <c r="AG135" s="288">
        <v>2.5</v>
      </c>
      <c r="AH135" s="288">
        <v>2.5</v>
      </c>
      <c r="AI135" s="288">
        <v>2.5</v>
      </c>
      <c r="AJ135" s="288">
        <v>2.5</v>
      </c>
      <c r="AK135" s="288">
        <v>2</v>
      </c>
      <c r="AL135" s="288">
        <v>2</v>
      </c>
      <c r="AM135" s="288">
        <v>2.2000000000000002</v>
      </c>
      <c r="AN135" s="288">
        <v>2.2000000000000002</v>
      </c>
      <c r="AO135" s="288">
        <v>2.2000000000000002</v>
      </c>
      <c r="AP135" s="288">
        <v>2.2000000000000002</v>
      </c>
      <c r="AQ135" s="288">
        <v>2.2000000000000002</v>
      </c>
      <c r="AR135" s="288">
        <v>2.2000000000000002</v>
      </c>
      <c r="AS135" s="288">
        <v>2.1</v>
      </c>
      <c r="AT135" s="288">
        <v>2.1</v>
      </c>
      <c r="AU135" s="288">
        <v>2.1</v>
      </c>
      <c r="AV135" s="288">
        <v>2</v>
      </c>
      <c r="AW135" s="288">
        <v>2</v>
      </c>
      <c r="AX135" s="288">
        <v>2.1</v>
      </c>
      <c r="AY135" s="288" t="s">
        <v>10587</v>
      </c>
      <c r="AZ135" s="288" t="s">
        <v>10587</v>
      </c>
      <c r="BA135" s="288" t="s">
        <v>10587</v>
      </c>
      <c r="BB135" s="288" t="s">
        <v>10587</v>
      </c>
      <c r="BC135" s="288" t="s">
        <v>10587</v>
      </c>
      <c r="BD135" s="288" t="s">
        <v>10587</v>
      </c>
      <c r="BE135" s="288" t="s">
        <v>10587</v>
      </c>
      <c r="BF135" s="288" t="s">
        <v>10587</v>
      </c>
      <c r="BG135" s="288" t="s">
        <v>10587</v>
      </c>
      <c r="BH135" s="288" t="s">
        <v>10587</v>
      </c>
      <c r="BI135" s="288" t="s">
        <v>10587</v>
      </c>
      <c r="BJ135" s="288" t="s">
        <v>10587</v>
      </c>
      <c r="BK135" s="288" t="s">
        <v>10587</v>
      </c>
      <c r="BL135" s="288" t="s">
        <v>10587</v>
      </c>
      <c r="BM135" s="288" t="s">
        <v>10587</v>
      </c>
      <c r="BN135" s="288" t="s">
        <v>10587</v>
      </c>
      <c r="BO135" s="288" t="s">
        <v>10587</v>
      </c>
      <c r="BP135" s="288" t="s">
        <v>10587</v>
      </c>
      <c r="BQ135" s="288" t="s">
        <v>10587</v>
      </c>
      <c r="BR135" s="288" t="s">
        <v>10587</v>
      </c>
      <c r="BS135" s="288" t="s">
        <v>10587</v>
      </c>
      <c r="BT135" s="288" t="str">
        <f>_xlfn.IFNA(VLOOKUP(C135,'INFORM Severity - hidden'!$C$5:$G$300,5,FALSE),"-")</f>
        <v>-</v>
      </c>
    </row>
    <row r="136" spans="1:72" x14ac:dyDescent="0.35">
      <c r="C136" t="s">
        <v>10652</v>
      </c>
      <c r="D136" s="288" t="str">
        <f t="shared" si="2"/>
        <v>-</v>
      </c>
      <c r="E136" s="288" t="s">
        <v>10587</v>
      </c>
      <c r="F136" s="288" t="s">
        <v>10587</v>
      </c>
      <c r="G136" s="288" t="s">
        <v>10587</v>
      </c>
      <c r="H136" s="288" t="s">
        <v>10587</v>
      </c>
      <c r="I136" s="288" t="s">
        <v>10587</v>
      </c>
      <c r="J136" s="288" t="s">
        <v>10587</v>
      </c>
      <c r="K136" s="288" t="s">
        <v>10587</v>
      </c>
      <c r="L136" s="288" t="s">
        <v>10587</v>
      </c>
      <c r="M136" s="288" t="s">
        <v>10587</v>
      </c>
      <c r="N136" s="288" t="s">
        <v>10587</v>
      </c>
      <c r="O136" s="288" t="s">
        <v>10587</v>
      </c>
      <c r="P136" s="288" t="s">
        <v>10587</v>
      </c>
      <c r="Q136" s="288" t="s">
        <v>10587</v>
      </c>
      <c r="R136" s="288" t="s">
        <v>10587</v>
      </c>
      <c r="S136" s="288" t="s">
        <v>10587</v>
      </c>
      <c r="T136" s="288" t="s">
        <v>10587</v>
      </c>
      <c r="U136" s="288" t="s">
        <v>10587</v>
      </c>
      <c r="V136" s="288" t="s">
        <v>10587</v>
      </c>
      <c r="W136" s="288" t="s">
        <v>10587</v>
      </c>
      <c r="X136" s="288" t="s">
        <v>10587</v>
      </c>
      <c r="Y136" s="288" t="s">
        <v>10587</v>
      </c>
      <c r="Z136" s="288" t="s">
        <v>10587</v>
      </c>
      <c r="AA136" s="288" t="s">
        <v>10587</v>
      </c>
      <c r="AB136" s="288" t="s">
        <v>10587</v>
      </c>
      <c r="AC136" s="288" t="s">
        <v>10587</v>
      </c>
      <c r="AD136" s="288" t="s">
        <v>10587</v>
      </c>
      <c r="AE136" s="288" t="s">
        <v>10587</v>
      </c>
      <c r="AF136" s="288" t="s">
        <v>10587</v>
      </c>
      <c r="AG136" s="288" t="s">
        <v>10587</v>
      </c>
      <c r="AH136" s="288" t="s">
        <v>10587</v>
      </c>
      <c r="AI136" s="288" t="s">
        <v>10587</v>
      </c>
      <c r="AJ136" s="288" t="s">
        <v>10587</v>
      </c>
      <c r="AK136" s="288" t="s">
        <v>10587</v>
      </c>
      <c r="AL136" s="288" t="s">
        <v>10587</v>
      </c>
      <c r="AM136" s="288" t="s">
        <v>10587</v>
      </c>
      <c r="AN136" s="288" t="s">
        <v>10587</v>
      </c>
      <c r="AO136" s="288" t="s">
        <v>10587</v>
      </c>
      <c r="AP136" s="288" t="s">
        <v>10587</v>
      </c>
      <c r="AQ136" s="288" t="s">
        <v>10587</v>
      </c>
      <c r="AR136" s="288" t="s">
        <v>10587</v>
      </c>
      <c r="AS136" s="288" t="s">
        <v>10587</v>
      </c>
      <c r="AT136" s="288" t="s">
        <v>10587</v>
      </c>
      <c r="AU136" s="288" t="s">
        <v>10587</v>
      </c>
      <c r="AV136" s="288" t="s">
        <v>10587</v>
      </c>
      <c r="AW136" s="288" t="s">
        <v>10587</v>
      </c>
      <c r="AX136" s="288" t="s">
        <v>10587</v>
      </c>
      <c r="AY136" s="288">
        <v>2.2000000000000002</v>
      </c>
      <c r="AZ136" s="288">
        <v>2.2000000000000002</v>
      </c>
      <c r="BA136" s="288">
        <v>2.2000000000000002</v>
      </c>
      <c r="BB136" s="288">
        <v>2.2000000000000002</v>
      </c>
      <c r="BC136" s="288" t="s">
        <v>10587</v>
      </c>
      <c r="BD136" s="288" t="s">
        <v>10587</v>
      </c>
      <c r="BE136" s="288" t="s">
        <v>10587</v>
      </c>
      <c r="BF136" s="288" t="s">
        <v>10587</v>
      </c>
      <c r="BG136" s="288" t="s">
        <v>10587</v>
      </c>
      <c r="BH136" s="288" t="s">
        <v>10587</v>
      </c>
      <c r="BI136" s="288" t="s">
        <v>10587</v>
      </c>
      <c r="BJ136" s="288" t="s">
        <v>10587</v>
      </c>
      <c r="BK136" s="288" t="s">
        <v>10587</v>
      </c>
      <c r="BL136" s="288" t="s">
        <v>10587</v>
      </c>
      <c r="BM136" s="288" t="s">
        <v>10587</v>
      </c>
      <c r="BN136" s="288" t="s">
        <v>10587</v>
      </c>
      <c r="BO136" s="288" t="s">
        <v>10587</v>
      </c>
      <c r="BP136" s="288" t="s">
        <v>10587</v>
      </c>
      <c r="BQ136" s="288" t="s">
        <v>10587</v>
      </c>
      <c r="BR136" s="288" t="s">
        <v>10587</v>
      </c>
      <c r="BS136" s="288" t="s">
        <v>10587</v>
      </c>
      <c r="BT136" s="288" t="str">
        <f>_xlfn.IFNA(VLOOKUP(C136,'INFORM Severity - hidden'!$C$5:$G$300,5,FALSE),"-")</f>
        <v>-</v>
      </c>
    </row>
    <row r="137" spans="1:72" x14ac:dyDescent="0.35">
      <c r="A137" t="s">
        <v>7580</v>
      </c>
      <c r="B137" t="s">
        <v>7578</v>
      </c>
      <c r="C137" t="s">
        <v>7579</v>
      </c>
      <c r="D137" s="288" t="str">
        <f t="shared" si="2"/>
        <v>-</v>
      </c>
      <c r="E137" s="288" t="s">
        <v>10587</v>
      </c>
      <c r="F137" s="288" t="s">
        <v>10587</v>
      </c>
      <c r="G137" s="288" t="s">
        <v>10587</v>
      </c>
      <c r="H137" s="288" t="s">
        <v>10587</v>
      </c>
      <c r="I137" s="288" t="s">
        <v>10587</v>
      </c>
      <c r="J137" s="288" t="s">
        <v>10587</v>
      </c>
      <c r="K137" s="288" t="s">
        <v>10587</v>
      </c>
      <c r="L137" s="288" t="s">
        <v>10587</v>
      </c>
      <c r="M137" s="288" t="s">
        <v>10587</v>
      </c>
      <c r="N137" s="288" t="s">
        <v>10587</v>
      </c>
      <c r="O137" s="288" t="s">
        <v>10587</v>
      </c>
      <c r="P137" s="288" t="s">
        <v>10587</v>
      </c>
      <c r="Q137" s="288" t="s">
        <v>10587</v>
      </c>
      <c r="R137" s="288" t="s">
        <v>10587</v>
      </c>
      <c r="S137" s="288" t="s">
        <v>10587</v>
      </c>
      <c r="T137" s="288" t="s">
        <v>10587</v>
      </c>
      <c r="U137" s="288" t="s">
        <v>10587</v>
      </c>
      <c r="V137" s="288" t="s">
        <v>10587</v>
      </c>
      <c r="W137" s="288" t="s">
        <v>10587</v>
      </c>
      <c r="X137" s="288" t="s">
        <v>10587</v>
      </c>
      <c r="Y137" s="288" t="s">
        <v>10587</v>
      </c>
      <c r="Z137" s="288" t="s">
        <v>10587</v>
      </c>
      <c r="AA137" s="288" t="s">
        <v>10587</v>
      </c>
      <c r="AB137" s="288" t="s">
        <v>10587</v>
      </c>
      <c r="AC137" s="288" t="s">
        <v>10587</v>
      </c>
      <c r="AD137" s="288" t="s">
        <v>10587</v>
      </c>
      <c r="AE137" s="288" t="s">
        <v>10587</v>
      </c>
      <c r="AF137" s="288" t="s">
        <v>10587</v>
      </c>
      <c r="AG137" s="288" t="s">
        <v>10587</v>
      </c>
      <c r="AH137" s="288" t="s">
        <v>10587</v>
      </c>
      <c r="AI137" s="288" t="s">
        <v>10587</v>
      </c>
      <c r="AJ137" s="288" t="s">
        <v>10587</v>
      </c>
      <c r="AK137" s="288" t="s">
        <v>10587</v>
      </c>
      <c r="AL137" s="288" t="s">
        <v>10587</v>
      </c>
      <c r="AM137" s="288" t="s">
        <v>10587</v>
      </c>
      <c r="AN137" s="288" t="s">
        <v>10587</v>
      </c>
      <c r="AO137" s="288" t="s">
        <v>10587</v>
      </c>
      <c r="AP137" s="288" t="s">
        <v>10587</v>
      </c>
      <c r="AQ137" s="288" t="s">
        <v>10587</v>
      </c>
      <c r="AR137" s="288" t="s">
        <v>10587</v>
      </c>
      <c r="AS137" s="288" t="s">
        <v>10587</v>
      </c>
      <c r="AT137" s="288" t="s">
        <v>10587</v>
      </c>
      <c r="AU137" s="288" t="s">
        <v>10587</v>
      </c>
      <c r="AV137" s="288" t="s">
        <v>10587</v>
      </c>
      <c r="AW137" s="288" t="s">
        <v>10587</v>
      </c>
      <c r="AX137" s="288" t="s">
        <v>10587</v>
      </c>
      <c r="AY137" s="288" t="s">
        <v>10587</v>
      </c>
      <c r="AZ137" s="288" t="s">
        <v>10587</v>
      </c>
      <c r="BA137" s="288" t="s">
        <v>10587</v>
      </c>
      <c r="BB137" s="288" t="s">
        <v>10587</v>
      </c>
      <c r="BC137" s="288" t="s">
        <v>10587</v>
      </c>
      <c r="BD137" s="288" t="s">
        <v>10587</v>
      </c>
      <c r="BE137" s="288" t="s">
        <v>10587</v>
      </c>
      <c r="BF137" s="288" t="s">
        <v>10587</v>
      </c>
      <c r="BG137" s="288" t="s">
        <v>10587</v>
      </c>
      <c r="BH137" s="288" t="s">
        <v>10587</v>
      </c>
      <c r="BI137" s="288" t="s">
        <v>10587</v>
      </c>
      <c r="BJ137" s="288" t="s">
        <v>10587</v>
      </c>
      <c r="BK137" s="288" t="s">
        <v>10587</v>
      </c>
      <c r="BL137" s="288" t="s">
        <v>10587</v>
      </c>
      <c r="BM137" s="288" t="s">
        <v>10587</v>
      </c>
      <c r="BN137" s="288" t="s">
        <v>10587</v>
      </c>
      <c r="BO137" s="288" t="s">
        <v>10587</v>
      </c>
      <c r="BP137" s="288" t="s">
        <v>10587</v>
      </c>
      <c r="BQ137" s="288" t="s">
        <v>10587</v>
      </c>
      <c r="BR137" s="288" t="s">
        <v>10587</v>
      </c>
      <c r="BS137" s="288" t="s">
        <v>10587</v>
      </c>
      <c r="BT137" s="288">
        <f>_xlfn.IFNA(VLOOKUP(C137,'INFORM Severity - hidden'!$C$5:$G$300,5,FALSE),"-")</f>
        <v>2.1</v>
      </c>
    </row>
    <row r="138" spans="1:72" x14ac:dyDescent="0.35">
      <c r="A138" t="s">
        <v>3196</v>
      </c>
      <c r="B138" t="s">
        <v>3194</v>
      </c>
      <c r="C138" t="s">
        <v>3195</v>
      </c>
      <c r="D138" s="288" t="str">
        <f t="shared" si="2"/>
        <v>Stable</v>
      </c>
      <c r="E138" s="288" t="s">
        <v>10587</v>
      </c>
      <c r="F138" s="288" t="s">
        <v>10587</v>
      </c>
      <c r="G138" s="288" t="s">
        <v>10587</v>
      </c>
      <c r="H138" s="288" t="s">
        <v>10587</v>
      </c>
      <c r="I138" s="288" t="s">
        <v>10587</v>
      </c>
      <c r="J138" s="288" t="s">
        <v>10587</v>
      </c>
      <c r="K138" s="288" t="s">
        <v>10587</v>
      </c>
      <c r="L138" s="288" t="s">
        <v>10587</v>
      </c>
      <c r="M138" s="288" t="s">
        <v>10587</v>
      </c>
      <c r="N138" s="288" t="s">
        <v>10587</v>
      </c>
      <c r="O138" s="288" t="s">
        <v>10587</v>
      </c>
      <c r="P138" s="288" t="s">
        <v>10587</v>
      </c>
      <c r="Q138" s="288" t="s">
        <v>10587</v>
      </c>
      <c r="R138" s="288" t="s">
        <v>10587</v>
      </c>
      <c r="S138" s="288" t="s">
        <v>10587</v>
      </c>
      <c r="T138" s="288" t="s">
        <v>10587</v>
      </c>
      <c r="U138" s="288" t="s">
        <v>10587</v>
      </c>
      <c r="V138" s="288" t="s">
        <v>10587</v>
      </c>
      <c r="W138" s="288" t="s">
        <v>10587</v>
      </c>
      <c r="X138" s="288" t="s">
        <v>10587</v>
      </c>
      <c r="Y138" s="288" t="s">
        <v>10587</v>
      </c>
      <c r="Z138" s="288" t="s">
        <v>10587</v>
      </c>
      <c r="AA138" s="288" t="s">
        <v>10587</v>
      </c>
      <c r="AB138" s="288" t="s">
        <v>10587</v>
      </c>
      <c r="AC138" s="288" t="s">
        <v>10587</v>
      </c>
      <c r="AD138" s="288" t="s">
        <v>10587</v>
      </c>
      <c r="AE138" s="288" t="s">
        <v>10587</v>
      </c>
      <c r="AF138" s="288" t="s">
        <v>10587</v>
      </c>
      <c r="AG138" s="288" t="s">
        <v>10587</v>
      </c>
      <c r="AH138" s="288" t="s">
        <v>10587</v>
      </c>
      <c r="AI138" s="288" t="s">
        <v>10587</v>
      </c>
      <c r="AJ138" s="288" t="s">
        <v>10587</v>
      </c>
      <c r="AK138" s="288" t="s">
        <v>10587</v>
      </c>
      <c r="AL138" s="288" t="s">
        <v>10587</v>
      </c>
      <c r="AM138" s="288" t="s">
        <v>10587</v>
      </c>
      <c r="AN138" s="288" t="s">
        <v>10587</v>
      </c>
      <c r="AO138" s="288" t="s">
        <v>10587</v>
      </c>
      <c r="AP138" s="288" t="s">
        <v>10587</v>
      </c>
      <c r="AQ138" s="288" t="s">
        <v>10587</v>
      </c>
      <c r="AR138" s="288" t="s">
        <v>10587</v>
      </c>
      <c r="AS138" s="288" t="s">
        <v>10587</v>
      </c>
      <c r="AT138" s="288" t="s">
        <v>10587</v>
      </c>
      <c r="AU138" s="288" t="s">
        <v>10587</v>
      </c>
      <c r="AV138" s="288" t="s">
        <v>10587</v>
      </c>
      <c r="AW138" s="288" t="s">
        <v>10587</v>
      </c>
      <c r="AX138" s="288" t="s">
        <v>10587</v>
      </c>
      <c r="AY138" s="288" t="s">
        <v>10587</v>
      </c>
      <c r="AZ138" s="288" t="s">
        <v>10587</v>
      </c>
      <c r="BA138" s="288" t="s">
        <v>10587</v>
      </c>
      <c r="BB138" s="288" t="s">
        <v>10587</v>
      </c>
      <c r="BC138" s="288" t="s">
        <v>10587</v>
      </c>
      <c r="BD138" s="288" t="s">
        <v>10587</v>
      </c>
      <c r="BE138" s="288" t="s">
        <v>10587</v>
      </c>
      <c r="BF138" s="288" t="s">
        <v>10587</v>
      </c>
      <c r="BG138" s="288" t="s">
        <v>10587</v>
      </c>
      <c r="BH138" s="288" t="s">
        <v>10587</v>
      </c>
      <c r="BI138" s="288" t="s">
        <v>10587</v>
      </c>
      <c r="BJ138" s="288" t="s">
        <v>10587</v>
      </c>
      <c r="BK138" s="288">
        <v>1.3</v>
      </c>
      <c r="BL138" s="288">
        <v>1.3</v>
      </c>
      <c r="BM138" s="288">
        <v>1.3</v>
      </c>
      <c r="BN138" s="288">
        <v>1.3</v>
      </c>
      <c r="BO138" s="288">
        <v>1.3</v>
      </c>
      <c r="BP138" s="288">
        <v>1.3</v>
      </c>
      <c r="BQ138" s="288">
        <v>1.3</v>
      </c>
      <c r="BR138" s="288">
        <v>1.3</v>
      </c>
      <c r="BS138" s="288">
        <v>1.3</v>
      </c>
      <c r="BT138" s="288">
        <f>_xlfn.IFNA(VLOOKUP(C138,'INFORM Severity - hidden'!$C$5:$G$300,5,FALSE),"-")</f>
        <v>1.3</v>
      </c>
    </row>
    <row r="139" spans="1:72" x14ac:dyDescent="0.35">
      <c r="A139" t="s">
        <v>3208</v>
      </c>
      <c r="B139" t="s">
        <v>3206</v>
      </c>
      <c r="C139" t="s">
        <v>3207</v>
      </c>
      <c r="D139" s="288" t="str">
        <f t="shared" si="2"/>
        <v>Stable</v>
      </c>
      <c r="E139" s="288" t="s">
        <v>10587</v>
      </c>
      <c r="F139" s="288" t="s">
        <v>10587</v>
      </c>
      <c r="G139" s="288" t="s">
        <v>10587</v>
      </c>
      <c r="H139" s="288" t="s">
        <v>10587</v>
      </c>
      <c r="I139" s="288" t="s">
        <v>10587</v>
      </c>
      <c r="J139" s="288" t="s">
        <v>10587</v>
      </c>
      <c r="K139" s="288" t="s">
        <v>10587</v>
      </c>
      <c r="L139" s="288" t="s">
        <v>10587</v>
      </c>
      <c r="M139" s="288" t="s">
        <v>10587</v>
      </c>
      <c r="N139" s="288" t="s">
        <v>10587</v>
      </c>
      <c r="O139" s="288" t="s">
        <v>10587</v>
      </c>
      <c r="P139" s="288" t="s">
        <v>10587</v>
      </c>
      <c r="Q139" s="288" t="s">
        <v>10587</v>
      </c>
      <c r="R139" s="288" t="s">
        <v>10587</v>
      </c>
      <c r="S139" s="288" t="s">
        <v>10587</v>
      </c>
      <c r="T139" s="288" t="s">
        <v>10587</v>
      </c>
      <c r="U139" s="288" t="s">
        <v>10587</v>
      </c>
      <c r="V139" s="288" t="s">
        <v>10587</v>
      </c>
      <c r="W139" s="288" t="s">
        <v>10587</v>
      </c>
      <c r="X139" s="288" t="s">
        <v>10587</v>
      </c>
      <c r="Y139" s="288" t="s">
        <v>10587</v>
      </c>
      <c r="Z139" s="288" t="s">
        <v>10587</v>
      </c>
      <c r="AA139" s="288" t="s">
        <v>10587</v>
      </c>
      <c r="AB139" s="288" t="s">
        <v>10587</v>
      </c>
      <c r="AC139" s="288" t="s">
        <v>10587</v>
      </c>
      <c r="AD139" s="288" t="s">
        <v>10587</v>
      </c>
      <c r="AE139" s="288" t="s">
        <v>10587</v>
      </c>
      <c r="AF139" s="288" t="s">
        <v>10587</v>
      </c>
      <c r="AG139" s="288" t="s">
        <v>10587</v>
      </c>
      <c r="AH139" s="288" t="s">
        <v>10587</v>
      </c>
      <c r="AI139" s="288" t="s">
        <v>10587</v>
      </c>
      <c r="AJ139" s="288" t="s">
        <v>10587</v>
      </c>
      <c r="AK139" s="288" t="s">
        <v>10587</v>
      </c>
      <c r="AL139" s="288" t="s">
        <v>10587</v>
      </c>
      <c r="AM139" s="288" t="s">
        <v>10587</v>
      </c>
      <c r="AN139" s="288" t="s">
        <v>10587</v>
      </c>
      <c r="AO139" s="288" t="s">
        <v>10587</v>
      </c>
      <c r="AP139" s="288" t="s">
        <v>10587</v>
      </c>
      <c r="AQ139" s="288" t="s">
        <v>10587</v>
      </c>
      <c r="AR139" s="288" t="s">
        <v>10587</v>
      </c>
      <c r="AS139" s="288" t="s">
        <v>10587</v>
      </c>
      <c r="AT139" s="288" t="s">
        <v>10587</v>
      </c>
      <c r="AU139" s="288" t="s">
        <v>10587</v>
      </c>
      <c r="AV139" s="288" t="s">
        <v>10587</v>
      </c>
      <c r="AW139" s="288" t="s">
        <v>10587</v>
      </c>
      <c r="AX139" s="288" t="s">
        <v>10587</v>
      </c>
      <c r="AY139" s="288" t="s">
        <v>10587</v>
      </c>
      <c r="AZ139" s="288" t="s">
        <v>10587</v>
      </c>
      <c r="BA139" s="288" t="s">
        <v>10587</v>
      </c>
      <c r="BB139" s="288" t="s">
        <v>10587</v>
      </c>
      <c r="BC139" s="288" t="s">
        <v>10587</v>
      </c>
      <c r="BD139" s="288" t="s">
        <v>10587</v>
      </c>
      <c r="BE139" s="288" t="s">
        <v>10587</v>
      </c>
      <c r="BF139" s="288" t="s">
        <v>10587</v>
      </c>
      <c r="BG139" s="288" t="s">
        <v>10587</v>
      </c>
      <c r="BH139" s="288" t="s">
        <v>10587</v>
      </c>
      <c r="BI139" s="288" t="s">
        <v>10587</v>
      </c>
      <c r="BJ139" s="288" t="s">
        <v>10587</v>
      </c>
      <c r="BK139" s="288">
        <v>1.2</v>
      </c>
      <c r="BL139" s="288">
        <v>1.3</v>
      </c>
      <c r="BM139" s="288">
        <v>1.3</v>
      </c>
      <c r="BN139" s="288">
        <v>1.3</v>
      </c>
      <c r="BO139" s="288">
        <v>1.3</v>
      </c>
      <c r="BP139" s="288">
        <v>1.3</v>
      </c>
      <c r="BQ139" s="288">
        <v>1.3</v>
      </c>
      <c r="BR139" s="288">
        <v>1.3</v>
      </c>
      <c r="BS139" s="288">
        <v>1.3</v>
      </c>
      <c r="BT139" s="288">
        <f>_xlfn.IFNA(VLOOKUP(C139,'INFORM Severity - hidden'!$C$5:$G$300,5,FALSE),"-")</f>
        <v>1.3</v>
      </c>
    </row>
    <row r="140" spans="1:72" x14ac:dyDescent="0.35">
      <c r="A140" t="s">
        <v>265</v>
      </c>
      <c r="B140" t="s">
        <v>1396</v>
      </c>
      <c r="C140" t="s">
        <v>1397</v>
      </c>
      <c r="D140" s="288" t="str">
        <f t="shared" si="2"/>
        <v>Decreasing</v>
      </c>
      <c r="E140" s="288" t="s">
        <v>10587</v>
      </c>
      <c r="F140" s="288" t="s">
        <v>10587</v>
      </c>
      <c r="G140" s="288" t="s">
        <v>10587</v>
      </c>
      <c r="H140" s="288" t="s">
        <v>10587</v>
      </c>
      <c r="I140" s="288" t="s">
        <v>10587</v>
      </c>
      <c r="J140" s="288" t="s">
        <v>10587</v>
      </c>
      <c r="K140" s="288" t="s">
        <v>10587</v>
      </c>
      <c r="L140" s="288" t="s">
        <v>10587</v>
      </c>
      <c r="M140" s="288" t="s">
        <v>10587</v>
      </c>
      <c r="N140" s="288" t="s">
        <v>10587</v>
      </c>
      <c r="O140" s="288" t="s">
        <v>10587</v>
      </c>
      <c r="P140" s="288" t="s">
        <v>10587</v>
      </c>
      <c r="Q140" s="288" t="s">
        <v>10587</v>
      </c>
      <c r="R140" s="288" t="s">
        <v>10587</v>
      </c>
      <c r="S140" s="288" t="s">
        <v>10587</v>
      </c>
      <c r="T140" s="288" t="s">
        <v>10587</v>
      </c>
      <c r="U140" s="288" t="s">
        <v>10587</v>
      </c>
      <c r="V140" s="288" t="s">
        <v>10587</v>
      </c>
      <c r="W140" s="288" t="s">
        <v>10587</v>
      </c>
      <c r="X140" s="288" t="s">
        <v>10587</v>
      </c>
      <c r="Y140" s="288" t="s">
        <v>10587</v>
      </c>
      <c r="Z140" s="288" t="s">
        <v>10587</v>
      </c>
      <c r="AA140" s="288" t="s">
        <v>10587</v>
      </c>
      <c r="AB140" s="288" t="s">
        <v>10587</v>
      </c>
      <c r="AC140" s="288" t="s">
        <v>10587</v>
      </c>
      <c r="AD140" s="288" t="s">
        <v>10587</v>
      </c>
      <c r="AE140" s="288" t="s">
        <v>10587</v>
      </c>
      <c r="AF140" s="288" t="s">
        <v>10587</v>
      </c>
      <c r="AG140" s="288" t="s">
        <v>10587</v>
      </c>
      <c r="AH140" s="288" t="s">
        <v>10587</v>
      </c>
      <c r="AI140" s="288" t="s">
        <v>10587</v>
      </c>
      <c r="AJ140" s="288" t="s">
        <v>10587</v>
      </c>
      <c r="AK140" s="288" t="s">
        <v>10587</v>
      </c>
      <c r="AL140" s="288" t="s">
        <v>10587</v>
      </c>
      <c r="AM140" s="288" t="s">
        <v>10587</v>
      </c>
      <c r="AN140" s="288" t="s">
        <v>10587</v>
      </c>
      <c r="AO140" s="288" t="s">
        <v>10587</v>
      </c>
      <c r="AP140" s="288" t="s">
        <v>10587</v>
      </c>
      <c r="AQ140" s="288" t="s">
        <v>10587</v>
      </c>
      <c r="AR140" s="288" t="s">
        <v>10587</v>
      </c>
      <c r="AS140" s="288" t="s">
        <v>10587</v>
      </c>
      <c r="AT140" s="288" t="s">
        <v>10587</v>
      </c>
      <c r="AU140" s="288" t="s">
        <v>10587</v>
      </c>
      <c r="AV140" s="288" t="s">
        <v>10587</v>
      </c>
      <c r="AW140" s="288" t="s">
        <v>10587</v>
      </c>
      <c r="AX140" s="288" t="s">
        <v>10587</v>
      </c>
      <c r="AY140" s="288" t="s">
        <v>10587</v>
      </c>
      <c r="AZ140" s="288" t="s">
        <v>10587</v>
      </c>
      <c r="BA140" s="288" t="s">
        <v>10587</v>
      </c>
      <c r="BB140" s="288" t="s">
        <v>10587</v>
      </c>
      <c r="BC140" s="288" t="s">
        <v>10587</v>
      </c>
      <c r="BD140" s="288" t="s">
        <v>10587</v>
      </c>
      <c r="BE140" s="288" t="s">
        <v>10587</v>
      </c>
      <c r="BF140" s="288" t="s">
        <v>10587</v>
      </c>
      <c r="BG140" s="288" t="s">
        <v>10587</v>
      </c>
      <c r="BH140" s="288" t="s">
        <v>10587</v>
      </c>
      <c r="BI140" s="288">
        <v>2.9</v>
      </c>
      <c r="BJ140" s="288">
        <v>2.9</v>
      </c>
      <c r="BK140" s="288">
        <v>3</v>
      </c>
      <c r="BL140" s="288">
        <v>3</v>
      </c>
      <c r="BM140" s="288">
        <v>3.2</v>
      </c>
      <c r="BN140" s="288">
        <v>3</v>
      </c>
      <c r="BO140" s="288">
        <v>3</v>
      </c>
      <c r="BP140" s="288">
        <v>2.9</v>
      </c>
      <c r="BQ140" s="288">
        <v>2.9</v>
      </c>
      <c r="BR140" s="288">
        <v>2.8</v>
      </c>
      <c r="BS140" s="288">
        <v>2.8</v>
      </c>
      <c r="BT140" s="288">
        <f>_xlfn.IFNA(VLOOKUP(C140,'INFORM Severity - hidden'!$C$5:$G$300,5,FALSE),"-")</f>
        <v>2.9</v>
      </c>
    </row>
    <row r="141" spans="1:72" x14ac:dyDescent="0.35">
      <c r="A141" t="s">
        <v>265</v>
      </c>
      <c r="B141" t="s">
        <v>263</v>
      </c>
      <c r="C141" t="s">
        <v>264</v>
      </c>
      <c r="D141" s="288" t="str">
        <f t="shared" si="2"/>
        <v>Stable</v>
      </c>
      <c r="E141" s="288" t="s">
        <v>10587</v>
      </c>
      <c r="F141" s="288" t="s">
        <v>10587</v>
      </c>
      <c r="G141" s="288" t="s">
        <v>10587</v>
      </c>
      <c r="H141" s="288" t="s">
        <v>10587</v>
      </c>
      <c r="I141" s="288" t="s">
        <v>10587</v>
      </c>
      <c r="J141" s="288" t="s">
        <v>10587</v>
      </c>
      <c r="K141" s="288" t="s">
        <v>10587</v>
      </c>
      <c r="L141" s="288" t="s">
        <v>10587</v>
      </c>
      <c r="M141" s="288" t="s">
        <v>10587</v>
      </c>
      <c r="N141" s="288" t="s">
        <v>10587</v>
      </c>
      <c r="O141" s="288" t="s">
        <v>10587</v>
      </c>
      <c r="P141" s="288" t="s">
        <v>10587</v>
      </c>
      <c r="Q141" s="288" t="s">
        <v>10587</v>
      </c>
      <c r="R141" s="288" t="s">
        <v>10587</v>
      </c>
      <c r="S141" s="288" t="s">
        <v>10587</v>
      </c>
      <c r="T141" s="288" t="s">
        <v>10587</v>
      </c>
      <c r="U141" s="288" t="s">
        <v>10587</v>
      </c>
      <c r="V141" s="288" t="s">
        <v>10587</v>
      </c>
      <c r="W141" s="288" t="s">
        <v>10587</v>
      </c>
      <c r="X141" s="288" t="s">
        <v>10587</v>
      </c>
      <c r="Y141" s="288" t="s">
        <v>10587</v>
      </c>
      <c r="Z141" s="288" t="s">
        <v>10587</v>
      </c>
      <c r="AA141" s="288" t="s">
        <v>10587</v>
      </c>
      <c r="AB141" s="288" t="s">
        <v>10587</v>
      </c>
      <c r="AC141" s="288" t="s">
        <v>10587</v>
      </c>
      <c r="AD141" s="288" t="s">
        <v>10587</v>
      </c>
      <c r="AE141" s="288" t="s">
        <v>10587</v>
      </c>
      <c r="AF141" s="288" t="s">
        <v>10587</v>
      </c>
      <c r="AG141" s="288" t="s">
        <v>10587</v>
      </c>
      <c r="AH141" s="288" t="s">
        <v>10587</v>
      </c>
      <c r="AI141" s="288" t="s">
        <v>10587</v>
      </c>
      <c r="AJ141" s="288" t="s">
        <v>10587</v>
      </c>
      <c r="AK141" s="288" t="s">
        <v>10587</v>
      </c>
      <c r="AL141" s="288" t="s">
        <v>10587</v>
      </c>
      <c r="AM141" s="288" t="s">
        <v>10587</v>
      </c>
      <c r="AN141" s="288" t="s">
        <v>10587</v>
      </c>
      <c r="AO141" s="288" t="s">
        <v>10587</v>
      </c>
      <c r="AP141" s="288" t="s">
        <v>10587</v>
      </c>
      <c r="AQ141" s="288" t="s">
        <v>10587</v>
      </c>
      <c r="AR141" s="288" t="s">
        <v>10587</v>
      </c>
      <c r="AS141" s="288" t="s">
        <v>10587</v>
      </c>
      <c r="AT141" s="288" t="s">
        <v>10587</v>
      </c>
      <c r="AU141" s="288">
        <v>2.1</v>
      </c>
      <c r="AV141" s="288">
        <v>2.1</v>
      </c>
      <c r="AW141" s="288">
        <v>2.1</v>
      </c>
      <c r="AX141" s="288">
        <v>2.2000000000000002</v>
      </c>
      <c r="AY141" s="288">
        <v>2.2000000000000002</v>
      </c>
      <c r="AZ141" s="288">
        <v>2.2000000000000002</v>
      </c>
      <c r="BA141" s="288">
        <v>2.2000000000000002</v>
      </c>
      <c r="BB141" s="288">
        <v>2.2000000000000002</v>
      </c>
      <c r="BC141" s="288">
        <v>2.2000000000000002</v>
      </c>
      <c r="BD141" s="288">
        <v>2.2000000000000002</v>
      </c>
      <c r="BE141" s="288">
        <v>2.2000000000000002</v>
      </c>
      <c r="BF141" s="288">
        <v>2.1</v>
      </c>
      <c r="BG141" s="288">
        <v>2.2000000000000002</v>
      </c>
      <c r="BH141" s="288">
        <v>2.2000000000000002</v>
      </c>
      <c r="BI141" s="288">
        <v>2.2000000000000002</v>
      </c>
      <c r="BJ141" s="288">
        <v>2.2000000000000002</v>
      </c>
      <c r="BK141" s="288">
        <v>2.2000000000000002</v>
      </c>
      <c r="BL141" s="288">
        <v>2.2000000000000002</v>
      </c>
      <c r="BM141" s="288">
        <v>2.7</v>
      </c>
      <c r="BN141" s="288">
        <v>2.2000000000000002</v>
      </c>
      <c r="BO141" s="288">
        <v>2.2000000000000002</v>
      </c>
      <c r="BP141" s="288">
        <v>2.2000000000000002</v>
      </c>
      <c r="BQ141" s="288">
        <v>2.2000000000000002</v>
      </c>
      <c r="BR141" s="288">
        <v>2.2000000000000002</v>
      </c>
      <c r="BS141" s="288">
        <v>2.2000000000000002</v>
      </c>
      <c r="BT141" s="288">
        <f>_xlfn.IFNA(VLOOKUP(C141,'INFORM Severity - hidden'!$C$5:$G$300,5,FALSE),"-")</f>
        <v>2.1</v>
      </c>
    </row>
    <row r="142" spans="1:72" x14ac:dyDescent="0.35">
      <c r="A142" t="s">
        <v>265</v>
      </c>
      <c r="B142" t="s">
        <v>1413</v>
      </c>
      <c r="C142" t="s">
        <v>1414</v>
      </c>
      <c r="D142" s="288" t="str">
        <f t="shared" si="2"/>
        <v>Decreasing</v>
      </c>
      <c r="E142" s="288" t="s">
        <v>10587</v>
      </c>
      <c r="F142" s="288" t="s">
        <v>10587</v>
      </c>
      <c r="G142" s="288" t="s">
        <v>10587</v>
      </c>
      <c r="H142" s="288" t="s">
        <v>10587</v>
      </c>
      <c r="I142" s="288" t="s">
        <v>10587</v>
      </c>
      <c r="J142" s="288" t="s">
        <v>10587</v>
      </c>
      <c r="K142" s="288" t="s">
        <v>10587</v>
      </c>
      <c r="L142" s="288" t="s">
        <v>10587</v>
      </c>
      <c r="M142" s="288" t="s">
        <v>10587</v>
      </c>
      <c r="N142" s="288" t="s">
        <v>10587</v>
      </c>
      <c r="O142" s="288" t="s">
        <v>10587</v>
      </c>
      <c r="P142" s="288" t="s">
        <v>10587</v>
      </c>
      <c r="Q142" s="288" t="s">
        <v>10587</v>
      </c>
      <c r="R142" s="288" t="s">
        <v>10587</v>
      </c>
      <c r="S142" s="288" t="s">
        <v>10587</v>
      </c>
      <c r="T142" s="288" t="s">
        <v>10587</v>
      </c>
      <c r="U142" s="288" t="s">
        <v>10587</v>
      </c>
      <c r="V142" s="288" t="s">
        <v>10587</v>
      </c>
      <c r="W142" s="288" t="s">
        <v>10587</v>
      </c>
      <c r="X142" s="288" t="s">
        <v>10587</v>
      </c>
      <c r="Y142" s="288" t="s">
        <v>10587</v>
      </c>
      <c r="Z142" s="288" t="s">
        <v>10587</v>
      </c>
      <c r="AA142" s="288" t="s">
        <v>10587</v>
      </c>
      <c r="AB142" s="288" t="s">
        <v>10587</v>
      </c>
      <c r="AC142" s="288" t="s">
        <v>10587</v>
      </c>
      <c r="AD142" s="288" t="s">
        <v>10587</v>
      </c>
      <c r="AE142" s="288" t="s">
        <v>10587</v>
      </c>
      <c r="AF142" s="288" t="s">
        <v>10587</v>
      </c>
      <c r="AG142" s="288" t="s">
        <v>10587</v>
      </c>
      <c r="AH142" s="288" t="s">
        <v>10587</v>
      </c>
      <c r="AI142" s="288" t="s">
        <v>10587</v>
      </c>
      <c r="AJ142" s="288" t="s">
        <v>10587</v>
      </c>
      <c r="AK142" s="288" t="s">
        <v>10587</v>
      </c>
      <c r="AL142" s="288" t="s">
        <v>10587</v>
      </c>
      <c r="AM142" s="288" t="s">
        <v>10587</v>
      </c>
      <c r="AN142" s="288" t="s">
        <v>10587</v>
      </c>
      <c r="AO142" s="288" t="s">
        <v>10587</v>
      </c>
      <c r="AP142" s="288" t="s">
        <v>10587</v>
      </c>
      <c r="AQ142" s="288" t="s">
        <v>10587</v>
      </c>
      <c r="AR142" s="288" t="s">
        <v>10587</v>
      </c>
      <c r="AS142" s="288" t="s">
        <v>10587</v>
      </c>
      <c r="AT142" s="288" t="s">
        <v>10587</v>
      </c>
      <c r="AU142" s="288" t="s">
        <v>10587</v>
      </c>
      <c r="AV142" s="288" t="s">
        <v>10587</v>
      </c>
      <c r="AW142" s="288" t="s">
        <v>10587</v>
      </c>
      <c r="AX142" s="288" t="s">
        <v>10587</v>
      </c>
      <c r="AY142" s="288" t="s">
        <v>10587</v>
      </c>
      <c r="AZ142" s="288" t="s">
        <v>10587</v>
      </c>
      <c r="BA142" s="288" t="s">
        <v>10587</v>
      </c>
      <c r="BB142" s="288" t="s">
        <v>10587</v>
      </c>
      <c r="BC142" s="288" t="s">
        <v>10587</v>
      </c>
      <c r="BD142" s="288" t="s">
        <v>10587</v>
      </c>
      <c r="BE142" s="288" t="s">
        <v>10587</v>
      </c>
      <c r="BF142" s="288" t="s">
        <v>10587</v>
      </c>
      <c r="BG142" s="288" t="s">
        <v>10587</v>
      </c>
      <c r="BH142" s="288" t="s">
        <v>10587</v>
      </c>
      <c r="BI142" s="288">
        <v>2.8</v>
      </c>
      <c r="BJ142" s="288">
        <v>2.8</v>
      </c>
      <c r="BK142" s="288">
        <v>2.9</v>
      </c>
      <c r="BL142" s="288">
        <v>2.9</v>
      </c>
      <c r="BM142" s="288">
        <v>3</v>
      </c>
      <c r="BN142" s="288">
        <v>2.9</v>
      </c>
      <c r="BO142" s="288">
        <v>2.9</v>
      </c>
      <c r="BP142" s="288">
        <v>2.7</v>
      </c>
      <c r="BQ142" s="288">
        <v>2.7</v>
      </c>
      <c r="BR142" s="288">
        <v>2.6</v>
      </c>
      <c r="BS142" s="288">
        <v>2.6</v>
      </c>
      <c r="BT142" s="288">
        <f>_xlfn.IFNA(VLOOKUP(C142,'INFORM Severity - hidden'!$C$5:$G$300,5,FALSE),"-")</f>
        <v>2.7</v>
      </c>
    </row>
    <row r="143" spans="1:72" x14ac:dyDescent="0.35">
      <c r="A143" t="s">
        <v>3220</v>
      </c>
      <c r="B143" t="s">
        <v>3218</v>
      </c>
      <c r="C143" t="s">
        <v>3219</v>
      </c>
      <c r="D143" s="288" t="str">
        <f t="shared" si="2"/>
        <v>Stable</v>
      </c>
      <c r="E143" s="288" t="s">
        <v>10587</v>
      </c>
      <c r="F143" s="288" t="s">
        <v>10587</v>
      </c>
      <c r="G143" s="288" t="s">
        <v>10587</v>
      </c>
      <c r="H143" s="288" t="s">
        <v>10587</v>
      </c>
      <c r="I143" s="288" t="s">
        <v>10587</v>
      </c>
      <c r="J143" s="288" t="s">
        <v>10587</v>
      </c>
      <c r="K143" s="288" t="s">
        <v>10587</v>
      </c>
      <c r="L143" s="288" t="s">
        <v>10587</v>
      </c>
      <c r="M143" s="288" t="s">
        <v>10587</v>
      </c>
      <c r="N143" s="288" t="s">
        <v>10587</v>
      </c>
      <c r="O143" s="288" t="s">
        <v>10587</v>
      </c>
      <c r="P143" s="288" t="s">
        <v>10587</v>
      </c>
      <c r="Q143" s="288" t="s">
        <v>10587</v>
      </c>
      <c r="R143" s="288" t="s">
        <v>10587</v>
      </c>
      <c r="S143" s="288" t="s">
        <v>10587</v>
      </c>
      <c r="T143" s="288" t="s">
        <v>10587</v>
      </c>
      <c r="U143" s="288" t="s">
        <v>10587</v>
      </c>
      <c r="V143" s="288" t="s">
        <v>10587</v>
      </c>
      <c r="W143" s="288" t="s">
        <v>10587</v>
      </c>
      <c r="X143" s="288" t="s">
        <v>10587</v>
      </c>
      <c r="Y143" s="288" t="s">
        <v>10587</v>
      </c>
      <c r="Z143" s="288" t="s">
        <v>10587</v>
      </c>
      <c r="AA143" s="288" t="s">
        <v>10587</v>
      </c>
      <c r="AB143" s="288" t="s">
        <v>10587</v>
      </c>
      <c r="AC143" s="288" t="s">
        <v>10587</v>
      </c>
      <c r="AD143" s="288" t="s">
        <v>10587</v>
      </c>
      <c r="AE143" s="288" t="s">
        <v>10587</v>
      </c>
      <c r="AF143" s="288" t="s">
        <v>10587</v>
      </c>
      <c r="AG143" s="288" t="s">
        <v>10587</v>
      </c>
      <c r="AH143" s="288" t="s">
        <v>10587</v>
      </c>
      <c r="AI143" s="288" t="s">
        <v>10587</v>
      </c>
      <c r="AJ143" s="288" t="s">
        <v>10587</v>
      </c>
      <c r="AK143" s="288" t="s">
        <v>10587</v>
      </c>
      <c r="AL143" s="288" t="s">
        <v>10587</v>
      </c>
      <c r="AM143" s="288" t="s">
        <v>10587</v>
      </c>
      <c r="AN143" s="288" t="s">
        <v>10587</v>
      </c>
      <c r="AO143" s="288" t="s">
        <v>10587</v>
      </c>
      <c r="AP143" s="288" t="s">
        <v>10587</v>
      </c>
      <c r="AQ143" s="288">
        <v>1.4</v>
      </c>
      <c r="AR143" s="288">
        <v>1.2</v>
      </c>
      <c r="AS143" s="288">
        <v>1.2</v>
      </c>
      <c r="AT143" s="288">
        <v>1.2</v>
      </c>
      <c r="AU143" s="288">
        <v>2.2999999999999998</v>
      </c>
      <c r="AV143" s="288">
        <v>2.2999999999999998</v>
      </c>
      <c r="AW143" s="288">
        <v>2.4</v>
      </c>
      <c r="AX143" s="288">
        <v>2.4</v>
      </c>
      <c r="AY143" s="288">
        <v>2.4</v>
      </c>
      <c r="AZ143" s="288">
        <v>1.9</v>
      </c>
      <c r="BA143" s="288">
        <v>1.9</v>
      </c>
      <c r="BB143" s="288">
        <v>1.9</v>
      </c>
      <c r="BC143" s="288">
        <v>1.9</v>
      </c>
      <c r="BD143" s="288">
        <v>1.9</v>
      </c>
      <c r="BE143" s="288">
        <v>1.9</v>
      </c>
      <c r="BF143" s="288">
        <v>1.9</v>
      </c>
      <c r="BG143" s="288">
        <v>1.9</v>
      </c>
      <c r="BH143" s="288">
        <v>1.9</v>
      </c>
      <c r="BI143" s="288">
        <v>1.9</v>
      </c>
      <c r="BJ143" s="288">
        <v>1.6</v>
      </c>
      <c r="BK143" s="288">
        <v>1.6</v>
      </c>
      <c r="BL143" s="288">
        <v>1.6</v>
      </c>
      <c r="BM143" s="288">
        <v>1.6</v>
      </c>
      <c r="BN143" s="288">
        <v>1.6</v>
      </c>
      <c r="BO143" s="288">
        <v>1.6</v>
      </c>
      <c r="BP143" s="288">
        <v>1.6</v>
      </c>
      <c r="BQ143" s="288">
        <v>1.6</v>
      </c>
      <c r="BR143" s="288">
        <v>1.6</v>
      </c>
      <c r="BS143" s="288">
        <v>1.6</v>
      </c>
      <c r="BT143" s="288">
        <f>_xlfn.IFNA(VLOOKUP(C143,'INFORM Severity - hidden'!$C$5:$G$300,5,FALSE),"-")</f>
        <v>1.6</v>
      </c>
    </row>
    <row r="144" spans="1:72" x14ac:dyDescent="0.35">
      <c r="A144" t="s">
        <v>2094</v>
      </c>
      <c r="B144" t="s">
        <v>2125</v>
      </c>
      <c r="C144" t="s">
        <v>2126</v>
      </c>
      <c r="D144" s="288" t="str">
        <f t="shared" si="2"/>
        <v>Increasing</v>
      </c>
      <c r="E144" s="288" t="s">
        <v>10587</v>
      </c>
      <c r="F144" s="288">
        <v>2.8</v>
      </c>
      <c r="G144" s="288">
        <v>2.8</v>
      </c>
      <c r="H144" s="288">
        <v>2.9</v>
      </c>
      <c r="I144" s="288">
        <v>2.9</v>
      </c>
      <c r="J144" s="288" t="s">
        <v>10587</v>
      </c>
      <c r="K144" s="288" t="s">
        <v>10587</v>
      </c>
      <c r="L144" s="288" t="s">
        <v>10587</v>
      </c>
      <c r="M144" s="288" t="s">
        <v>10587</v>
      </c>
      <c r="N144" s="288" t="s">
        <v>10587</v>
      </c>
      <c r="O144" s="288" t="s">
        <v>10587</v>
      </c>
      <c r="P144" s="288" t="s">
        <v>10587</v>
      </c>
      <c r="Q144" s="288" t="s">
        <v>10587</v>
      </c>
      <c r="R144" s="288" t="s">
        <v>10587</v>
      </c>
      <c r="S144" s="288" t="s">
        <v>10587</v>
      </c>
      <c r="T144" s="288" t="s">
        <v>10587</v>
      </c>
      <c r="U144" s="288" t="s">
        <v>10587</v>
      </c>
      <c r="V144" s="288" t="s">
        <v>10587</v>
      </c>
      <c r="W144" s="288" t="s">
        <v>10587</v>
      </c>
      <c r="X144" s="288" t="s">
        <v>10587</v>
      </c>
      <c r="Y144" s="288" t="s">
        <v>10587</v>
      </c>
      <c r="Z144" s="288" t="s">
        <v>10587</v>
      </c>
      <c r="AA144" s="288" t="s">
        <v>10587</v>
      </c>
      <c r="AB144" s="288" t="s">
        <v>10587</v>
      </c>
      <c r="AC144" s="288" t="s">
        <v>10587</v>
      </c>
      <c r="AD144" s="288" t="s">
        <v>10587</v>
      </c>
      <c r="AE144" s="288" t="s">
        <v>10587</v>
      </c>
      <c r="AF144" s="288" t="s">
        <v>10587</v>
      </c>
      <c r="AG144" s="288" t="s">
        <v>10587</v>
      </c>
      <c r="AH144" s="288" t="s">
        <v>10587</v>
      </c>
      <c r="AI144" s="288" t="s">
        <v>10587</v>
      </c>
      <c r="AJ144" s="288" t="s">
        <v>10587</v>
      </c>
      <c r="AK144" s="288" t="s">
        <v>10587</v>
      </c>
      <c r="AL144" s="288" t="s">
        <v>10587</v>
      </c>
      <c r="AM144" s="288" t="s">
        <v>10587</v>
      </c>
      <c r="AN144" s="288" t="s">
        <v>10587</v>
      </c>
      <c r="AO144" s="288">
        <v>2.7</v>
      </c>
      <c r="AP144" s="288">
        <v>3</v>
      </c>
      <c r="AQ144" s="288">
        <v>3</v>
      </c>
      <c r="AR144" s="288">
        <v>3</v>
      </c>
      <c r="AS144" s="288">
        <v>3</v>
      </c>
      <c r="AT144" s="288">
        <v>3</v>
      </c>
      <c r="AU144" s="288">
        <v>2.9</v>
      </c>
      <c r="AV144" s="288">
        <v>2.9</v>
      </c>
      <c r="AW144" s="288">
        <v>2.5</v>
      </c>
      <c r="AX144" s="288">
        <v>2.5</v>
      </c>
      <c r="AY144" s="288">
        <v>2.9</v>
      </c>
      <c r="AZ144" s="288">
        <v>2.9</v>
      </c>
      <c r="BA144" s="288" t="s">
        <v>10587</v>
      </c>
      <c r="BB144" s="288">
        <v>2.9</v>
      </c>
      <c r="BC144" s="288">
        <v>3</v>
      </c>
      <c r="BD144" s="288">
        <v>3</v>
      </c>
      <c r="BE144" s="288">
        <v>2.9</v>
      </c>
      <c r="BF144" s="288">
        <v>2.9</v>
      </c>
      <c r="BG144" s="288">
        <v>2.9</v>
      </c>
      <c r="BH144" s="288">
        <v>2.8</v>
      </c>
      <c r="BI144" s="288">
        <v>2.8</v>
      </c>
      <c r="BJ144" s="288">
        <v>2.9</v>
      </c>
      <c r="BK144" s="288">
        <v>2.9</v>
      </c>
      <c r="BL144" s="288">
        <v>2.9</v>
      </c>
      <c r="BM144" s="288">
        <v>2.9</v>
      </c>
      <c r="BN144" s="288">
        <v>2.9</v>
      </c>
      <c r="BO144" s="288">
        <v>2.9</v>
      </c>
      <c r="BP144" s="288">
        <v>2.8</v>
      </c>
      <c r="BQ144" s="288">
        <v>2.9</v>
      </c>
      <c r="BR144" s="288">
        <v>2.9</v>
      </c>
      <c r="BS144" s="288">
        <v>3</v>
      </c>
      <c r="BT144" s="288">
        <f>_xlfn.IFNA(VLOOKUP(C144,'INFORM Severity - hidden'!$C$5:$G$300,5,FALSE),"-")</f>
        <v>3</v>
      </c>
    </row>
    <row r="145" spans="1:72" x14ac:dyDescent="0.35">
      <c r="A145" t="s">
        <v>2094</v>
      </c>
      <c r="B145" t="s">
        <v>2097</v>
      </c>
      <c r="C145" t="s">
        <v>2098</v>
      </c>
      <c r="D145" s="288" t="str">
        <f t="shared" si="2"/>
        <v>Stable</v>
      </c>
      <c r="E145" s="288" t="s">
        <v>10587</v>
      </c>
      <c r="F145" s="288">
        <v>3</v>
      </c>
      <c r="G145" s="288">
        <v>3</v>
      </c>
      <c r="H145" s="288">
        <v>2.9</v>
      </c>
      <c r="I145" s="288">
        <v>2.9</v>
      </c>
      <c r="J145" s="288">
        <v>2.9</v>
      </c>
      <c r="K145" s="288">
        <v>2.8</v>
      </c>
      <c r="L145" s="288">
        <v>2.8</v>
      </c>
      <c r="M145" s="288">
        <v>2.6</v>
      </c>
      <c r="N145" s="288">
        <v>2.4</v>
      </c>
      <c r="O145" s="288">
        <v>2.4</v>
      </c>
      <c r="P145" s="288">
        <v>2.4</v>
      </c>
      <c r="Q145" s="288">
        <v>2.7</v>
      </c>
      <c r="R145" s="288">
        <v>2.7</v>
      </c>
      <c r="S145" s="288">
        <v>2.7</v>
      </c>
      <c r="T145" s="288">
        <v>2.7</v>
      </c>
      <c r="U145" s="288">
        <v>2.6</v>
      </c>
      <c r="V145" s="288">
        <v>2.6</v>
      </c>
      <c r="W145" s="288">
        <v>2.6</v>
      </c>
      <c r="X145" s="288">
        <v>2.6</v>
      </c>
      <c r="Y145" s="288">
        <v>2.6</v>
      </c>
      <c r="Z145" s="288">
        <v>2.5</v>
      </c>
      <c r="AA145" s="288">
        <v>2.5</v>
      </c>
      <c r="AB145" s="288">
        <v>2.5</v>
      </c>
      <c r="AC145" s="288">
        <v>3</v>
      </c>
      <c r="AD145" s="288">
        <v>3</v>
      </c>
      <c r="AE145" s="288">
        <v>3</v>
      </c>
      <c r="AF145" s="288">
        <v>3</v>
      </c>
      <c r="AG145" s="288">
        <v>3.1</v>
      </c>
      <c r="AH145" s="288">
        <v>3.1</v>
      </c>
      <c r="AI145" s="288">
        <v>2.8</v>
      </c>
      <c r="AJ145" s="288">
        <v>2.8</v>
      </c>
      <c r="AK145" s="288">
        <v>2.8</v>
      </c>
      <c r="AL145" s="288">
        <v>2.8</v>
      </c>
      <c r="AM145" s="288">
        <v>2.9</v>
      </c>
      <c r="AN145" s="288">
        <v>2.8</v>
      </c>
      <c r="AO145" s="288">
        <v>2.9</v>
      </c>
      <c r="AP145" s="288">
        <v>3</v>
      </c>
      <c r="AQ145" s="288">
        <v>3</v>
      </c>
      <c r="AR145" s="288">
        <v>2.9</v>
      </c>
      <c r="AS145" s="288">
        <v>2.9</v>
      </c>
      <c r="AT145" s="288">
        <v>2.9</v>
      </c>
      <c r="AU145" s="288">
        <v>2.5</v>
      </c>
      <c r="AV145" s="288">
        <v>2.6</v>
      </c>
      <c r="AW145" s="288">
        <v>2.2000000000000002</v>
      </c>
      <c r="AX145" s="288">
        <v>2.2000000000000002</v>
      </c>
      <c r="AY145" s="288">
        <v>2.7</v>
      </c>
      <c r="AZ145" s="288">
        <v>3</v>
      </c>
      <c r="BA145" s="288">
        <v>2.7</v>
      </c>
      <c r="BB145" s="288">
        <v>2.7</v>
      </c>
      <c r="BC145" s="288">
        <v>2.7</v>
      </c>
      <c r="BD145" s="288">
        <v>2.7</v>
      </c>
      <c r="BE145" s="288">
        <v>2.5</v>
      </c>
      <c r="BF145" s="288">
        <v>2.5</v>
      </c>
      <c r="BG145" s="288">
        <v>2.5</v>
      </c>
      <c r="BH145" s="288">
        <v>2.5</v>
      </c>
      <c r="BI145" s="288">
        <v>2.5</v>
      </c>
      <c r="BJ145" s="288">
        <v>2.5</v>
      </c>
      <c r="BK145" s="288">
        <v>2.5</v>
      </c>
      <c r="BL145" s="288">
        <v>2.5</v>
      </c>
      <c r="BM145" s="288">
        <v>2.5</v>
      </c>
      <c r="BN145" s="288">
        <v>2.6</v>
      </c>
      <c r="BO145" s="288">
        <v>2.6</v>
      </c>
      <c r="BP145" s="288">
        <v>2.4</v>
      </c>
      <c r="BQ145" s="288">
        <v>2.5</v>
      </c>
      <c r="BR145" s="288">
        <v>2.5</v>
      </c>
      <c r="BS145" s="288">
        <v>2.5</v>
      </c>
      <c r="BT145" s="288">
        <f>_xlfn.IFNA(VLOOKUP(C145,'INFORM Severity - hidden'!$C$5:$G$300,5,FALSE),"-")</f>
        <v>2.6</v>
      </c>
    </row>
    <row r="146" spans="1:72" x14ac:dyDescent="0.35">
      <c r="C146" t="s">
        <v>10653</v>
      </c>
      <c r="D146" s="288" t="str">
        <f t="shared" si="2"/>
        <v>-</v>
      </c>
      <c r="E146" s="288" t="s">
        <v>10587</v>
      </c>
      <c r="F146" s="288">
        <v>1.7</v>
      </c>
      <c r="G146" s="288">
        <v>1.8</v>
      </c>
      <c r="H146" s="288">
        <v>2.2999999999999998</v>
      </c>
      <c r="I146" s="288">
        <v>2.4</v>
      </c>
      <c r="J146" s="288" t="s">
        <v>10587</v>
      </c>
      <c r="K146" s="288" t="s">
        <v>10587</v>
      </c>
      <c r="L146" s="288" t="s">
        <v>10587</v>
      </c>
      <c r="M146" s="288" t="s">
        <v>10587</v>
      </c>
      <c r="N146" s="288" t="s">
        <v>10587</v>
      </c>
      <c r="O146" s="288" t="s">
        <v>10587</v>
      </c>
      <c r="P146" s="288" t="s">
        <v>10587</v>
      </c>
      <c r="Q146" s="288" t="s">
        <v>10587</v>
      </c>
      <c r="R146" s="288" t="s">
        <v>10587</v>
      </c>
      <c r="S146" s="288" t="s">
        <v>10587</v>
      </c>
      <c r="T146" s="288" t="s">
        <v>10587</v>
      </c>
      <c r="U146" s="288" t="s">
        <v>10587</v>
      </c>
      <c r="V146" s="288" t="s">
        <v>10587</v>
      </c>
      <c r="W146" s="288" t="s">
        <v>10587</v>
      </c>
      <c r="X146" s="288" t="s">
        <v>10587</v>
      </c>
      <c r="Y146" s="288" t="s">
        <v>10587</v>
      </c>
      <c r="Z146" s="288" t="s">
        <v>10587</v>
      </c>
      <c r="AA146" s="288" t="s">
        <v>10587</v>
      </c>
      <c r="AB146" s="288" t="s">
        <v>10587</v>
      </c>
      <c r="AC146" s="288" t="s">
        <v>10587</v>
      </c>
      <c r="AD146" s="288" t="s">
        <v>10587</v>
      </c>
      <c r="AE146" s="288" t="s">
        <v>10587</v>
      </c>
      <c r="AF146" s="288" t="s">
        <v>10587</v>
      </c>
      <c r="AG146" s="288" t="s">
        <v>10587</v>
      </c>
      <c r="AH146" s="288" t="s">
        <v>10587</v>
      </c>
      <c r="AI146" s="288" t="s">
        <v>10587</v>
      </c>
      <c r="AJ146" s="288" t="s">
        <v>10587</v>
      </c>
      <c r="AK146" s="288" t="s">
        <v>10587</v>
      </c>
      <c r="AL146" s="288" t="s">
        <v>10587</v>
      </c>
      <c r="AM146" s="288" t="s">
        <v>10587</v>
      </c>
      <c r="AN146" s="288" t="s">
        <v>10587</v>
      </c>
      <c r="AO146" s="288" t="s">
        <v>10587</v>
      </c>
      <c r="AP146" s="288" t="s">
        <v>10587</v>
      </c>
      <c r="AQ146" s="288" t="s">
        <v>10587</v>
      </c>
      <c r="AR146" s="288" t="s">
        <v>10587</v>
      </c>
      <c r="AS146" s="288" t="s">
        <v>10587</v>
      </c>
      <c r="AT146" s="288" t="s">
        <v>10587</v>
      </c>
      <c r="AU146" s="288" t="s">
        <v>10587</v>
      </c>
      <c r="AV146" s="288" t="s">
        <v>10587</v>
      </c>
      <c r="AW146" s="288" t="s">
        <v>10587</v>
      </c>
      <c r="AX146" s="288" t="s">
        <v>10587</v>
      </c>
      <c r="AY146" s="288" t="s">
        <v>10587</v>
      </c>
      <c r="AZ146" s="288" t="s">
        <v>10587</v>
      </c>
      <c r="BA146" s="288" t="s">
        <v>10587</v>
      </c>
      <c r="BB146" s="288" t="s">
        <v>10587</v>
      </c>
      <c r="BC146" s="288" t="s">
        <v>10587</v>
      </c>
      <c r="BD146" s="288" t="s">
        <v>10587</v>
      </c>
      <c r="BE146" s="288" t="s">
        <v>10587</v>
      </c>
      <c r="BF146" s="288" t="s">
        <v>10587</v>
      </c>
      <c r="BG146" s="288" t="s">
        <v>10587</v>
      </c>
      <c r="BH146" s="288" t="s">
        <v>10587</v>
      </c>
      <c r="BI146" s="288" t="s">
        <v>10587</v>
      </c>
      <c r="BJ146" s="288" t="s">
        <v>10587</v>
      </c>
      <c r="BK146" s="288" t="s">
        <v>10587</v>
      </c>
      <c r="BL146" s="288" t="s">
        <v>10587</v>
      </c>
      <c r="BM146" s="288" t="s">
        <v>10587</v>
      </c>
      <c r="BN146" s="288" t="s">
        <v>10587</v>
      </c>
      <c r="BO146" s="288" t="s">
        <v>10587</v>
      </c>
      <c r="BP146" s="288" t="s">
        <v>10587</v>
      </c>
      <c r="BQ146" s="288" t="s">
        <v>10587</v>
      </c>
      <c r="BR146" s="288" t="s">
        <v>10587</v>
      </c>
      <c r="BS146" s="288" t="s">
        <v>10587</v>
      </c>
      <c r="BT146" s="288" t="str">
        <f>_xlfn.IFNA(VLOOKUP(C146,'INFORM Severity - hidden'!$C$5:$G$300,5,FALSE),"-")</f>
        <v>-</v>
      </c>
    </row>
    <row r="147" spans="1:72" x14ac:dyDescent="0.35">
      <c r="C147" t="s">
        <v>10654</v>
      </c>
      <c r="D147" s="288" t="str">
        <f t="shared" si="2"/>
        <v>-</v>
      </c>
      <c r="E147" s="288" t="s">
        <v>10587</v>
      </c>
      <c r="F147" s="288" t="s">
        <v>10587</v>
      </c>
      <c r="G147" s="288" t="s">
        <v>10587</v>
      </c>
      <c r="H147" s="288" t="s">
        <v>10587</v>
      </c>
      <c r="I147" s="288" t="s">
        <v>10587</v>
      </c>
      <c r="J147" s="288" t="s">
        <v>10587</v>
      </c>
      <c r="K147" s="288" t="s">
        <v>10587</v>
      </c>
      <c r="L147" s="288" t="s">
        <v>10587</v>
      </c>
      <c r="M147" s="288" t="s">
        <v>10587</v>
      </c>
      <c r="N147" s="288" t="s">
        <v>10587</v>
      </c>
      <c r="O147" s="288" t="s">
        <v>10587</v>
      </c>
      <c r="P147" s="288" t="s">
        <v>10587</v>
      </c>
      <c r="Q147" s="288" t="s">
        <v>10587</v>
      </c>
      <c r="R147" s="288">
        <v>1.2</v>
      </c>
      <c r="S147" s="288">
        <v>1.3</v>
      </c>
      <c r="T147" s="288">
        <v>1.3</v>
      </c>
      <c r="U147" s="288">
        <v>1.3</v>
      </c>
      <c r="V147" s="288">
        <v>1.3</v>
      </c>
      <c r="W147" s="288">
        <v>1.3</v>
      </c>
      <c r="X147" s="288">
        <v>1.3</v>
      </c>
      <c r="Y147" s="288">
        <v>1.3</v>
      </c>
      <c r="Z147" s="288">
        <v>1.3</v>
      </c>
      <c r="AA147" s="288">
        <v>1.1000000000000001</v>
      </c>
      <c r="AB147" s="288">
        <v>1.1000000000000001</v>
      </c>
      <c r="AC147" s="288" t="s">
        <v>10587</v>
      </c>
      <c r="AD147" s="288" t="s">
        <v>10587</v>
      </c>
      <c r="AE147" s="288" t="s">
        <v>10587</v>
      </c>
      <c r="AF147" s="288" t="s">
        <v>10587</v>
      </c>
      <c r="AG147" s="288" t="s">
        <v>10587</v>
      </c>
      <c r="AH147" s="288" t="s">
        <v>10587</v>
      </c>
      <c r="AI147" s="288" t="s">
        <v>10587</v>
      </c>
      <c r="AJ147" s="288" t="s">
        <v>10587</v>
      </c>
      <c r="AK147" s="288" t="s">
        <v>10587</v>
      </c>
      <c r="AL147" s="288" t="s">
        <v>10587</v>
      </c>
      <c r="AM147" s="288" t="s">
        <v>10587</v>
      </c>
      <c r="AN147" s="288" t="s">
        <v>10587</v>
      </c>
      <c r="AO147" s="288" t="s">
        <v>10587</v>
      </c>
      <c r="AP147" s="288" t="s">
        <v>10587</v>
      </c>
      <c r="AQ147" s="288" t="s">
        <v>10587</v>
      </c>
      <c r="AR147" s="288" t="s">
        <v>10587</v>
      </c>
      <c r="AS147" s="288" t="s">
        <v>10587</v>
      </c>
      <c r="AT147" s="288" t="s">
        <v>10587</v>
      </c>
      <c r="AU147" s="288" t="s">
        <v>10587</v>
      </c>
      <c r="AV147" s="288" t="s">
        <v>10587</v>
      </c>
      <c r="AW147" s="288" t="s">
        <v>10587</v>
      </c>
      <c r="AX147" s="288" t="s">
        <v>10587</v>
      </c>
      <c r="AY147" s="288" t="s">
        <v>10587</v>
      </c>
      <c r="AZ147" s="288" t="s">
        <v>10587</v>
      </c>
      <c r="BA147" s="288" t="s">
        <v>10587</v>
      </c>
      <c r="BB147" s="288" t="s">
        <v>10587</v>
      </c>
      <c r="BC147" s="288" t="s">
        <v>10587</v>
      </c>
      <c r="BD147" s="288" t="s">
        <v>10587</v>
      </c>
      <c r="BE147" s="288" t="s">
        <v>10587</v>
      </c>
      <c r="BF147" s="288" t="s">
        <v>10587</v>
      </c>
      <c r="BG147" s="288" t="s">
        <v>10587</v>
      </c>
      <c r="BH147" s="288" t="s">
        <v>10587</v>
      </c>
      <c r="BI147" s="288" t="s">
        <v>10587</v>
      </c>
      <c r="BJ147" s="288" t="s">
        <v>10587</v>
      </c>
      <c r="BK147" s="288" t="s">
        <v>10587</v>
      </c>
      <c r="BL147" s="288" t="s">
        <v>10587</v>
      </c>
      <c r="BM147" s="288" t="s">
        <v>10587</v>
      </c>
      <c r="BN147" s="288" t="s">
        <v>10587</v>
      </c>
      <c r="BO147" s="288" t="s">
        <v>10587</v>
      </c>
      <c r="BP147" s="288" t="s">
        <v>10587</v>
      </c>
      <c r="BQ147" s="288" t="s">
        <v>10587</v>
      </c>
      <c r="BR147" s="288" t="s">
        <v>10587</v>
      </c>
      <c r="BS147" s="288" t="s">
        <v>10587</v>
      </c>
      <c r="BT147" s="288" t="str">
        <f>_xlfn.IFNA(VLOOKUP(C147,'INFORM Severity - hidden'!$C$5:$G$300,5,FALSE),"-")</f>
        <v>-</v>
      </c>
    </row>
    <row r="148" spans="1:72" x14ac:dyDescent="0.35">
      <c r="C148" t="s">
        <v>10655</v>
      </c>
      <c r="D148" s="288" t="str">
        <f t="shared" si="2"/>
        <v>-</v>
      </c>
      <c r="E148" s="288" t="s">
        <v>10587</v>
      </c>
      <c r="F148" s="288" t="s">
        <v>10587</v>
      </c>
      <c r="G148" s="288" t="s">
        <v>10587</v>
      </c>
      <c r="H148" s="288" t="s">
        <v>10587</v>
      </c>
      <c r="I148" s="288" t="s">
        <v>10587</v>
      </c>
      <c r="J148" s="288" t="s">
        <v>10587</v>
      </c>
      <c r="K148" s="288" t="s">
        <v>10587</v>
      </c>
      <c r="L148" s="288" t="s">
        <v>10587</v>
      </c>
      <c r="M148" s="288" t="s">
        <v>10587</v>
      </c>
      <c r="N148" s="288" t="s">
        <v>10587</v>
      </c>
      <c r="O148" s="288" t="s">
        <v>10587</v>
      </c>
      <c r="P148" s="288" t="s">
        <v>10587</v>
      </c>
      <c r="Q148" s="288" t="s">
        <v>10587</v>
      </c>
      <c r="R148" s="288">
        <v>2.5</v>
      </c>
      <c r="S148" s="288">
        <v>2.5</v>
      </c>
      <c r="T148" s="288">
        <v>2.5</v>
      </c>
      <c r="U148" s="288">
        <v>2.5</v>
      </c>
      <c r="V148" s="288">
        <v>2.6</v>
      </c>
      <c r="W148" s="288">
        <v>2.6</v>
      </c>
      <c r="X148" s="288">
        <v>2.6</v>
      </c>
      <c r="Y148" s="288">
        <v>2.6</v>
      </c>
      <c r="Z148" s="288">
        <v>2.6</v>
      </c>
      <c r="AA148" s="288">
        <v>2.5</v>
      </c>
      <c r="AB148" s="288">
        <v>2.5</v>
      </c>
      <c r="AC148" s="288" t="s">
        <v>10587</v>
      </c>
      <c r="AD148" s="288" t="s">
        <v>10587</v>
      </c>
      <c r="AE148" s="288" t="s">
        <v>10587</v>
      </c>
      <c r="AF148" s="288" t="s">
        <v>10587</v>
      </c>
      <c r="AG148" s="288" t="s">
        <v>10587</v>
      </c>
      <c r="AH148" s="288" t="s">
        <v>10587</v>
      </c>
      <c r="AI148" s="288" t="s">
        <v>10587</v>
      </c>
      <c r="AJ148" s="288" t="s">
        <v>10587</v>
      </c>
      <c r="AK148" s="288" t="s">
        <v>10587</v>
      </c>
      <c r="AL148" s="288" t="s">
        <v>10587</v>
      </c>
      <c r="AM148" s="288" t="s">
        <v>10587</v>
      </c>
      <c r="AN148" s="288" t="s">
        <v>10587</v>
      </c>
      <c r="AO148" s="288" t="s">
        <v>10587</v>
      </c>
      <c r="AP148" s="288" t="s">
        <v>10587</v>
      </c>
      <c r="AQ148" s="288" t="s">
        <v>10587</v>
      </c>
      <c r="AR148" s="288" t="s">
        <v>10587</v>
      </c>
      <c r="AS148" s="288" t="s">
        <v>10587</v>
      </c>
      <c r="AT148" s="288" t="s">
        <v>10587</v>
      </c>
      <c r="AU148" s="288" t="s">
        <v>10587</v>
      </c>
      <c r="AV148" s="288" t="s">
        <v>10587</v>
      </c>
      <c r="AW148" s="288" t="s">
        <v>10587</v>
      </c>
      <c r="AX148" s="288" t="s">
        <v>10587</v>
      </c>
      <c r="AY148" s="288" t="s">
        <v>10587</v>
      </c>
      <c r="AZ148" s="288" t="s">
        <v>10587</v>
      </c>
      <c r="BA148" s="288" t="s">
        <v>10587</v>
      </c>
      <c r="BB148" s="288" t="s">
        <v>10587</v>
      </c>
      <c r="BC148" s="288" t="s">
        <v>10587</v>
      </c>
      <c r="BD148" s="288" t="s">
        <v>10587</v>
      </c>
      <c r="BE148" s="288" t="s">
        <v>10587</v>
      </c>
      <c r="BF148" s="288" t="s">
        <v>10587</v>
      </c>
      <c r="BG148" s="288" t="s">
        <v>10587</v>
      </c>
      <c r="BH148" s="288" t="s">
        <v>10587</v>
      </c>
      <c r="BI148" s="288" t="s">
        <v>10587</v>
      </c>
      <c r="BJ148" s="288" t="s">
        <v>10587</v>
      </c>
      <c r="BK148" s="288" t="s">
        <v>10587</v>
      </c>
      <c r="BL148" s="288" t="s">
        <v>10587</v>
      </c>
      <c r="BM148" s="288" t="s">
        <v>10587</v>
      </c>
      <c r="BN148" s="288" t="s">
        <v>10587</v>
      </c>
      <c r="BO148" s="288" t="s">
        <v>10587</v>
      </c>
      <c r="BP148" s="288" t="s">
        <v>10587</v>
      </c>
      <c r="BQ148" s="288" t="s">
        <v>10587</v>
      </c>
      <c r="BR148" s="288" t="s">
        <v>10587</v>
      </c>
      <c r="BS148" s="288" t="s">
        <v>10587</v>
      </c>
      <c r="BT148" s="288" t="str">
        <f>_xlfn.IFNA(VLOOKUP(C148,'INFORM Severity - hidden'!$C$5:$G$300,5,FALSE),"-")</f>
        <v>-</v>
      </c>
    </row>
    <row r="149" spans="1:72" x14ac:dyDescent="0.35">
      <c r="C149" t="s">
        <v>10656</v>
      </c>
      <c r="D149" s="288" t="str">
        <f t="shared" si="2"/>
        <v>-</v>
      </c>
      <c r="E149" s="288" t="s">
        <v>10587</v>
      </c>
      <c r="F149" s="288" t="s">
        <v>10587</v>
      </c>
      <c r="G149" s="288" t="s">
        <v>10587</v>
      </c>
      <c r="H149" s="288" t="s">
        <v>10587</v>
      </c>
      <c r="I149" s="288" t="s">
        <v>10587</v>
      </c>
      <c r="J149" s="288" t="s">
        <v>10587</v>
      </c>
      <c r="K149" s="288" t="s">
        <v>10587</v>
      </c>
      <c r="L149" s="288" t="s">
        <v>10587</v>
      </c>
      <c r="M149" s="288" t="s">
        <v>10587</v>
      </c>
      <c r="N149" s="288" t="s">
        <v>10587</v>
      </c>
      <c r="O149" s="288" t="s">
        <v>10587</v>
      </c>
      <c r="P149" s="288" t="s">
        <v>10587</v>
      </c>
      <c r="Q149" s="288" t="s">
        <v>10587</v>
      </c>
      <c r="R149" s="288" t="s">
        <v>10587</v>
      </c>
      <c r="S149" s="288" t="s">
        <v>10587</v>
      </c>
      <c r="T149" s="288" t="s">
        <v>10587</v>
      </c>
      <c r="U149" s="288" t="s">
        <v>10587</v>
      </c>
      <c r="V149" s="288" t="s">
        <v>10587</v>
      </c>
      <c r="W149" s="288" t="s">
        <v>10587</v>
      </c>
      <c r="X149" s="288" t="s">
        <v>10587</v>
      </c>
      <c r="Y149" s="288" t="s">
        <v>10587</v>
      </c>
      <c r="Z149" s="288" t="s">
        <v>10587</v>
      </c>
      <c r="AA149" s="288" t="s">
        <v>10587</v>
      </c>
      <c r="AB149" s="288" t="s">
        <v>10587</v>
      </c>
      <c r="AC149" s="288" t="s">
        <v>10587</v>
      </c>
      <c r="AD149" s="288" t="s">
        <v>10587</v>
      </c>
      <c r="AE149" s="288" t="s">
        <v>10587</v>
      </c>
      <c r="AF149" s="288" t="s">
        <v>10587</v>
      </c>
      <c r="AG149" s="288" t="s">
        <v>10587</v>
      </c>
      <c r="AH149" s="288" t="s">
        <v>10587</v>
      </c>
      <c r="AI149" s="288" t="s">
        <v>10587</v>
      </c>
      <c r="AJ149" s="288" t="s">
        <v>10587</v>
      </c>
      <c r="AK149" s="288" t="s">
        <v>10587</v>
      </c>
      <c r="AL149" s="288" t="s">
        <v>10587</v>
      </c>
      <c r="AM149" s="288" t="s">
        <v>10587</v>
      </c>
      <c r="AN149" s="288" t="s">
        <v>10587</v>
      </c>
      <c r="AO149" s="288">
        <v>1.7</v>
      </c>
      <c r="AP149" s="288">
        <v>2.1</v>
      </c>
      <c r="AQ149" s="288">
        <v>1.9</v>
      </c>
      <c r="AR149" s="288">
        <v>1.8</v>
      </c>
      <c r="AS149" s="288">
        <v>1.8</v>
      </c>
      <c r="AT149" s="288">
        <v>1.8</v>
      </c>
      <c r="AU149" s="288">
        <v>1.8</v>
      </c>
      <c r="AV149" s="288">
        <v>2.2000000000000002</v>
      </c>
      <c r="AW149" s="288">
        <v>2.2999999999999998</v>
      </c>
      <c r="AX149" s="288">
        <v>2.2999999999999998</v>
      </c>
      <c r="AY149" s="288">
        <v>2.2999999999999998</v>
      </c>
      <c r="AZ149" s="288">
        <v>2.2999999999999998</v>
      </c>
      <c r="BA149" s="288" t="s">
        <v>10587</v>
      </c>
      <c r="BB149" s="288" t="s">
        <v>10587</v>
      </c>
      <c r="BC149" s="288" t="s">
        <v>10587</v>
      </c>
      <c r="BD149" s="288" t="s">
        <v>10587</v>
      </c>
      <c r="BE149" s="288" t="s">
        <v>10587</v>
      </c>
      <c r="BF149" s="288" t="s">
        <v>10587</v>
      </c>
      <c r="BG149" s="288" t="s">
        <v>10587</v>
      </c>
      <c r="BH149" s="288" t="s">
        <v>10587</v>
      </c>
      <c r="BI149" s="288" t="s">
        <v>10587</v>
      </c>
      <c r="BJ149" s="288" t="s">
        <v>10587</v>
      </c>
      <c r="BK149" s="288" t="s">
        <v>10587</v>
      </c>
      <c r="BL149" s="288" t="s">
        <v>10587</v>
      </c>
      <c r="BM149" s="288" t="s">
        <v>10587</v>
      </c>
      <c r="BN149" s="288" t="s">
        <v>10587</v>
      </c>
      <c r="BO149" s="288" t="s">
        <v>10587</v>
      </c>
      <c r="BP149" s="288" t="s">
        <v>10587</v>
      </c>
      <c r="BQ149" s="288" t="s">
        <v>10587</v>
      </c>
      <c r="BR149" s="288" t="s">
        <v>10587</v>
      </c>
      <c r="BS149" s="288" t="s">
        <v>10587</v>
      </c>
      <c r="BT149" s="288" t="str">
        <f>_xlfn.IFNA(VLOOKUP(C149,'INFORM Severity - hidden'!$C$5:$G$300,5,FALSE),"-")</f>
        <v>-</v>
      </c>
    </row>
    <row r="150" spans="1:72" x14ac:dyDescent="0.35">
      <c r="C150" t="s">
        <v>10657</v>
      </c>
      <c r="D150" s="288" t="str">
        <f t="shared" si="2"/>
        <v>-</v>
      </c>
      <c r="E150" s="288" t="s">
        <v>10587</v>
      </c>
      <c r="F150" s="288" t="s">
        <v>10587</v>
      </c>
      <c r="G150" s="288" t="s">
        <v>10587</v>
      </c>
      <c r="H150" s="288" t="s">
        <v>10587</v>
      </c>
      <c r="I150" s="288" t="s">
        <v>10587</v>
      </c>
      <c r="J150" s="288" t="s">
        <v>10587</v>
      </c>
      <c r="K150" s="288" t="s">
        <v>10587</v>
      </c>
      <c r="L150" s="288" t="s">
        <v>10587</v>
      </c>
      <c r="M150" s="288" t="s">
        <v>10587</v>
      </c>
      <c r="N150" s="288" t="s">
        <v>10587</v>
      </c>
      <c r="O150" s="288" t="s">
        <v>10587</v>
      </c>
      <c r="P150" s="288" t="s">
        <v>10587</v>
      </c>
      <c r="Q150" s="288" t="s">
        <v>10587</v>
      </c>
      <c r="R150" s="288" t="s">
        <v>10587</v>
      </c>
      <c r="S150" s="288" t="s">
        <v>10587</v>
      </c>
      <c r="T150" s="288" t="s">
        <v>10587</v>
      </c>
      <c r="U150" s="288" t="s">
        <v>10587</v>
      </c>
      <c r="V150" s="288" t="s">
        <v>10587</v>
      </c>
      <c r="W150" s="288" t="s">
        <v>10587</v>
      </c>
      <c r="X150" s="288" t="s">
        <v>10587</v>
      </c>
      <c r="Y150" s="288" t="s">
        <v>10587</v>
      </c>
      <c r="Z150" s="288" t="s">
        <v>10587</v>
      </c>
      <c r="AA150" s="288" t="s">
        <v>10587</v>
      </c>
      <c r="AB150" s="288" t="s">
        <v>10587</v>
      </c>
      <c r="AC150" s="288" t="s">
        <v>10587</v>
      </c>
      <c r="AD150" s="288" t="s">
        <v>10587</v>
      </c>
      <c r="AE150" s="288" t="s">
        <v>10587</v>
      </c>
      <c r="AF150" s="288" t="s">
        <v>10587</v>
      </c>
      <c r="AG150" s="288" t="s">
        <v>10587</v>
      </c>
      <c r="AH150" s="288" t="s">
        <v>10587</v>
      </c>
      <c r="AI150" s="288" t="s">
        <v>10587</v>
      </c>
      <c r="AJ150" s="288" t="s">
        <v>10587</v>
      </c>
      <c r="AK150" s="288" t="s">
        <v>10587</v>
      </c>
      <c r="AL150" s="288" t="s">
        <v>10587</v>
      </c>
      <c r="AM150" s="288" t="s">
        <v>10587</v>
      </c>
      <c r="AN150" s="288" t="s">
        <v>10587</v>
      </c>
      <c r="AO150" s="288" t="s">
        <v>10587</v>
      </c>
      <c r="AP150" s="288" t="s">
        <v>10587</v>
      </c>
      <c r="AQ150" s="288" t="s">
        <v>10587</v>
      </c>
      <c r="AR150" s="288" t="s">
        <v>10587</v>
      </c>
      <c r="AS150" s="288" t="s">
        <v>10587</v>
      </c>
      <c r="AT150" s="288" t="s">
        <v>10587</v>
      </c>
      <c r="AU150" s="288" t="s">
        <v>10587</v>
      </c>
      <c r="AV150" s="288" t="s">
        <v>10587</v>
      </c>
      <c r="AW150" s="288" t="s">
        <v>10587</v>
      </c>
      <c r="AX150" s="288" t="s">
        <v>10587</v>
      </c>
      <c r="AY150" s="288" t="s">
        <v>10587</v>
      </c>
      <c r="AZ150" s="288" t="s">
        <v>10587</v>
      </c>
      <c r="BA150" s="288" t="s">
        <v>10587</v>
      </c>
      <c r="BB150" s="288">
        <v>1.9</v>
      </c>
      <c r="BC150" s="288">
        <v>1.9</v>
      </c>
      <c r="BD150" s="288">
        <v>1.9</v>
      </c>
      <c r="BE150" s="288" t="s">
        <v>10587</v>
      </c>
      <c r="BF150" s="288" t="s">
        <v>10587</v>
      </c>
      <c r="BG150" s="288" t="s">
        <v>10587</v>
      </c>
      <c r="BH150" s="288" t="s">
        <v>10587</v>
      </c>
      <c r="BI150" s="288" t="s">
        <v>10587</v>
      </c>
      <c r="BJ150" s="288" t="s">
        <v>10587</v>
      </c>
      <c r="BK150" s="288" t="s">
        <v>10587</v>
      </c>
      <c r="BL150" s="288" t="s">
        <v>10587</v>
      </c>
      <c r="BM150" s="288" t="s">
        <v>10587</v>
      </c>
      <c r="BN150" s="288" t="s">
        <v>10587</v>
      </c>
      <c r="BO150" s="288" t="s">
        <v>10587</v>
      </c>
      <c r="BP150" s="288" t="s">
        <v>10587</v>
      </c>
      <c r="BQ150" s="288" t="s">
        <v>10587</v>
      </c>
      <c r="BR150" s="288" t="s">
        <v>10587</v>
      </c>
      <c r="BS150" s="288" t="s">
        <v>10587</v>
      </c>
      <c r="BT150" s="288" t="str">
        <f>_xlfn.IFNA(VLOOKUP(C150,'INFORM Severity - hidden'!$C$5:$G$300,5,FALSE),"-")</f>
        <v>-</v>
      </c>
    </row>
    <row r="151" spans="1:72" x14ac:dyDescent="0.35">
      <c r="C151" t="s">
        <v>10658</v>
      </c>
      <c r="D151" s="288" t="str">
        <f t="shared" si="2"/>
        <v>-</v>
      </c>
      <c r="E151" s="288" t="s">
        <v>10587</v>
      </c>
      <c r="F151" s="288" t="s">
        <v>10587</v>
      </c>
      <c r="G151" s="288" t="s">
        <v>10587</v>
      </c>
      <c r="H151" s="288" t="s">
        <v>10587</v>
      </c>
      <c r="I151" s="288" t="s">
        <v>10587</v>
      </c>
      <c r="J151" s="288" t="s">
        <v>10587</v>
      </c>
      <c r="K151" s="288" t="s">
        <v>10587</v>
      </c>
      <c r="L151" s="288" t="s">
        <v>10587</v>
      </c>
      <c r="M151" s="288" t="s">
        <v>10587</v>
      </c>
      <c r="N151" s="288" t="s">
        <v>10587</v>
      </c>
      <c r="O151" s="288" t="s">
        <v>10587</v>
      </c>
      <c r="P151" s="288" t="s">
        <v>10587</v>
      </c>
      <c r="Q151" s="288" t="s">
        <v>10587</v>
      </c>
      <c r="R151" s="288" t="s">
        <v>10587</v>
      </c>
      <c r="S151" s="288" t="s">
        <v>10587</v>
      </c>
      <c r="T151" s="288" t="s">
        <v>10587</v>
      </c>
      <c r="U151" s="288" t="s">
        <v>10587</v>
      </c>
      <c r="V151" s="288" t="s">
        <v>10587</v>
      </c>
      <c r="W151" s="288" t="s">
        <v>10587</v>
      </c>
      <c r="X151" s="288" t="s">
        <v>10587</v>
      </c>
      <c r="Y151" s="288" t="s">
        <v>10587</v>
      </c>
      <c r="Z151" s="288" t="s">
        <v>10587</v>
      </c>
      <c r="AA151" s="288" t="s">
        <v>10587</v>
      </c>
      <c r="AB151" s="288" t="s">
        <v>10587</v>
      </c>
      <c r="AC151" s="288" t="s">
        <v>10587</v>
      </c>
      <c r="AD151" s="288" t="s">
        <v>10587</v>
      </c>
      <c r="AE151" s="288" t="s">
        <v>10587</v>
      </c>
      <c r="AF151" s="288" t="s">
        <v>10587</v>
      </c>
      <c r="AG151" s="288" t="s">
        <v>10587</v>
      </c>
      <c r="AH151" s="288" t="s">
        <v>10587</v>
      </c>
      <c r="AI151" s="288" t="s">
        <v>10587</v>
      </c>
      <c r="AJ151" s="288" t="s">
        <v>10587</v>
      </c>
      <c r="AK151" s="288" t="s">
        <v>10587</v>
      </c>
      <c r="AL151" s="288" t="s">
        <v>10587</v>
      </c>
      <c r="AM151" s="288" t="s">
        <v>10587</v>
      </c>
      <c r="AN151" s="288" t="s">
        <v>10587</v>
      </c>
      <c r="AO151" s="288" t="s">
        <v>10587</v>
      </c>
      <c r="AP151" s="288" t="s">
        <v>10587</v>
      </c>
      <c r="AQ151" s="288" t="s">
        <v>10587</v>
      </c>
      <c r="AR151" s="288" t="s">
        <v>10587</v>
      </c>
      <c r="AS151" s="288" t="s">
        <v>10587</v>
      </c>
      <c r="AT151" s="288" t="s">
        <v>10587</v>
      </c>
      <c r="AU151" s="288" t="s">
        <v>10587</v>
      </c>
      <c r="AV151" s="288" t="s">
        <v>10587</v>
      </c>
      <c r="AW151" s="288" t="s">
        <v>10587</v>
      </c>
      <c r="AX151" s="288" t="s">
        <v>10587</v>
      </c>
      <c r="AY151" s="288" t="s">
        <v>10587</v>
      </c>
      <c r="AZ151" s="288" t="s">
        <v>10587</v>
      </c>
      <c r="BA151" s="288" t="s">
        <v>10587</v>
      </c>
      <c r="BB151" s="288" t="s">
        <v>10587</v>
      </c>
      <c r="BC151" s="288">
        <v>2.1</v>
      </c>
      <c r="BD151" s="288">
        <v>2.1</v>
      </c>
      <c r="BE151" s="288">
        <v>2.8</v>
      </c>
      <c r="BF151" s="288">
        <v>2.8</v>
      </c>
      <c r="BG151" s="288">
        <v>2.8</v>
      </c>
      <c r="BH151" s="288">
        <v>2.8</v>
      </c>
      <c r="BI151" s="288">
        <v>2.8</v>
      </c>
      <c r="BJ151" s="288">
        <v>2.8</v>
      </c>
      <c r="BK151" s="288">
        <v>2.7</v>
      </c>
      <c r="BL151" s="288">
        <v>2.7</v>
      </c>
      <c r="BM151" s="288">
        <v>2.7</v>
      </c>
      <c r="BN151" s="288">
        <v>2.6</v>
      </c>
      <c r="BO151" s="288">
        <v>2.6</v>
      </c>
      <c r="BP151" s="288">
        <v>2.7</v>
      </c>
      <c r="BQ151" s="288" t="s">
        <v>10587</v>
      </c>
      <c r="BR151" s="288" t="s">
        <v>10587</v>
      </c>
      <c r="BS151" s="288" t="s">
        <v>10587</v>
      </c>
      <c r="BT151" s="288" t="str">
        <f>_xlfn.IFNA(VLOOKUP(C151,'INFORM Severity - hidden'!$C$5:$G$300,5,FALSE),"-")</f>
        <v>-</v>
      </c>
    </row>
    <row r="152" spans="1:72" x14ac:dyDescent="0.35">
      <c r="A152" t="s">
        <v>2094</v>
      </c>
      <c r="B152" t="s">
        <v>2092</v>
      </c>
      <c r="C152" t="s">
        <v>2093</v>
      </c>
      <c r="D152" s="288" t="str">
        <f t="shared" si="2"/>
        <v>Stable</v>
      </c>
      <c r="E152" s="288" t="s">
        <v>10587</v>
      </c>
      <c r="F152" s="288" t="s">
        <v>10587</v>
      </c>
      <c r="G152" s="288" t="s">
        <v>10587</v>
      </c>
      <c r="H152" s="288" t="s">
        <v>10587</v>
      </c>
      <c r="I152" s="288" t="s">
        <v>10587</v>
      </c>
      <c r="J152" s="288" t="s">
        <v>10587</v>
      </c>
      <c r="K152" s="288" t="s">
        <v>10587</v>
      </c>
      <c r="L152" s="288" t="s">
        <v>10587</v>
      </c>
      <c r="M152" s="288" t="s">
        <v>10587</v>
      </c>
      <c r="N152" s="288" t="s">
        <v>10587</v>
      </c>
      <c r="O152" s="288" t="s">
        <v>10587</v>
      </c>
      <c r="P152" s="288" t="s">
        <v>10587</v>
      </c>
      <c r="Q152" s="288" t="s">
        <v>10587</v>
      </c>
      <c r="R152" s="288" t="s">
        <v>10587</v>
      </c>
      <c r="S152" s="288" t="s">
        <v>10587</v>
      </c>
      <c r="T152" s="288" t="s">
        <v>10587</v>
      </c>
      <c r="U152" s="288" t="s">
        <v>10587</v>
      </c>
      <c r="V152" s="288" t="s">
        <v>10587</v>
      </c>
      <c r="W152" s="288" t="s">
        <v>10587</v>
      </c>
      <c r="X152" s="288" t="s">
        <v>10587</v>
      </c>
      <c r="Y152" s="288" t="s">
        <v>10587</v>
      </c>
      <c r="Z152" s="288" t="s">
        <v>10587</v>
      </c>
      <c r="AA152" s="288" t="s">
        <v>10587</v>
      </c>
      <c r="AB152" s="288" t="s">
        <v>10587</v>
      </c>
      <c r="AC152" s="288" t="s">
        <v>10587</v>
      </c>
      <c r="AD152" s="288" t="s">
        <v>10587</v>
      </c>
      <c r="AE152" s="288" t="s">
        <v>10587</v>
      </c>
      <c r="AF152" s="288" t="s">
        <v>10587</v>
      </c>
      <c r="AG152" s="288" t="s">
        <v>10587</v>
      </c>
      <c r="AH152" s="288" t="s">
        <v>10587</v>
      </c>
      <c r="AI152" s="288" t="s">
        <v>10587</v>
      </c>
      <c r="AJ152" s="288" t="s">
        <v>10587</v>
      </c>
      <c r="AK152" s="288" t="s">
        <v>10587</v>
      </c>
      <c r="AL152" s="288" t="s">
        <v>10587</v>
      </c>
      <c r="AM152" s="288" t="s">
        <v>10587</v>
      </c>
      <c r="AN152" s="288" t="s">
        <v>10587</v>
      </c>
      <c r="AO152" s="288" t="s">
        <v>10587</v>
      </c>
      <c r="AP152" s="288" t="s">
        <v>10587</v>
      </c>
      <c r="AQ152" s="288" t="s">
        <v>10587</v>
      </c>
      <c r="AR152" s="288" t="s">
        <v>10587</v>
      </c>
      <c r="AS152" s="288" t="s">
        <v>10587</v>
      </c>
      <c r="AT152" s="288" t="s">
        <v>10587</v>
      </c>
      <c r="AU152" s="288" t="s">
        <v>10587</v>
      </c>
      <c r="AV152" s="288" t="s">
        <v>10587</v>
      </c>
      <c r="AW152" s="288" t="s">
        <v>10587</v>
      </c>
      <c r="AX152" s="288" t="s">
        <v>10587</v>
      </c>
      <c r="AY152" s="288" t="s">
        <v>10587</v>
      </c>
      <c r="AZ152" s="288" t="s">
        <v>10587</v>
      </c>
      <c r="BA152" s="288" t="s">
        <v>10587</v>
      </c>
      <c r="BB152" s="288" t="s">
        <v>10587</v>
      </c>
      <c r="BC152" s="288" t="s">
        <v>10587</v>
      </c>
      <c r="BD152" s="288" t="s">
        <v>10587</v>
      </c>
      <c r="BE152" s="288" t="s">
        <v>10587</v>
      </c>
      <c r="BF152" s="288" t="s">
        <v>10587</v>
      </c>
      <c r="BG152" s="288" t="s">
        <v>10587</v>
      </c>
      <c r="BH152" s="288" t="s">
        <v>10587</v>
      </c>
      <c r="BI152" s="288" t="s">
        <v>10587</v>
      </c>
      <c r="BJ152" s="288" t="s">
        <v>10587</v>
      </c>
      <c r="BK152" s="288" t="s">
        <v>10587</v>
      </c>
      <c r="BL152" s="288" t="s">
        <v>10587</v>
      </c>
      <c r="BM152" s="288" t="s">
        <v>10587</v>
      </c>
      <c r="BN152" s="288" t="s">
        <v>10587</v>
      </c>
      <c r="BO152" s="288" t="s">
        <v>10587</v>
      </c>
      <c r="BP152" s="288" t="s">
        <v>10587</v>
      </c>
      <c r="BQ152" s="288">
        <v>2.2000000000000002</v>
      </c>
      <c r="BR152" s="288">
        <v>2.1</v>
      </c>
      <c r="BS152" s="288">
        <v>2.4</v>
      </c>
      <c r="BT152" s="288">
        <f>_xlfn.IFNA(VLOOKUP(C152,'INFORM Severity - hidden'!$C$5:$G$300,5,FALSE),"-")</f>
        <v>2.1</v>
      </c>
    </row>
    <row r="153" spans="1:72" x14ac:dyDescent="0.35">
      <c r="A153" t="s">
        <v>1167</v>
      </c>
      <c r="B153" t="s">
        <v>1165</v>
      </c>
      <c r="C153" t="s">
        <v>1166</v>
      </c>
      <c r="D153" s="288" t="str">
        <f t="shared" si="2"/>
        <v>Decreasing</v>
      </c>
      <c r="E153" s="288" t="s">
        <v>10587</v>
      </c>
      <c r="F153" s="288" t="s">
        <v>10587</v>
      </c>
      <c r="G153" s="288" t="s">
        <v>10587</v>
      </c>
      <c r="H153" s="288" t="s">
        <v>10587</v>
      </c>
      <c r="I153" s="288" t="s">
        <v>10587</v>
      </c>
      <c r="J153" s="288" t="s">
        <v>10587</v>
      </c>
      <c r="K153" s="288" t="s">
        <v>10587</v>
      </c>
      <c r="L153" s="288" t="s">
        <v>10587</v>
      </c>
      <c r="M153" s="288" t="s">
        <v>10587</v>
      </c>
      <c r="N153" s="288" t="s">
        <v>10587</v>
      </c>
      <c r="O153" s="288" t="s">
        <v>10587</v>
      </c>
      <c r="P153" s="288" t="s">
        <v>10587</v>
      </c>
      <c r="Q153" s="288" t="s">
        <v>10587</v>
      </c>
      <c r="R153" s="288" t="s">
        <v>10587</v>
      </c>
      <c r="S153" s="288" t="s">
        <v>10587</v>
      </c>
      <c r="T153" s="288" t="s">
        <v>10587</v>
      </c>
      <c r="U153" s="288" t="s">
        <v>10587</v>
      </c>
      <c r="V153" s="288" t="s">
        <v>10587</v>
      </c>
      <c r="W153" s="288" t="s">
        <v>10587</v>
      </c>
      <c r="X153" s="288" t="s">
        <v>10587</v>
      </c>
      <c r="Y153" s="288" t="s">
        <v>10587</v>
      </c>
      <c r="Z153" s="288" t="s">
        <v>10587</v>
      </c>
      <c r="AA153" s="288" t="s">
        <v>10587</v>
      </c>
      <c r="AB153" s="288" t="s">
        <v>10587</v>
      </c>
      <c r="AC153" s="288" t="s">
        <v>10587</v>
      </c>
      <c r="AD153" s="288" t="s">
        <v>10587</v>
      </c>
      <c r="AE153" s="288" t="s">
        <v>10587</v>
      </c>
      <c r="AF153" s="288" t="s">
        <v>10587</v>
      </c>
      <c r="AG153" s="288" t="s">
        <v>10587</v>
      </c>
      <c r="AH153" s="288" t="s">
        <v>10587</v>
      </c>
      <c r="AI153" s="288" t="s">
        <v>10587</v>
      </c>
      <c r="AJ153" s="288" t="s">
        <v>10587</v>
      </c>
      <c r="AK153" s="288" t="s">
        <v>10587</v>
      </c>
      <c r="AL153" s="288" t="s">
        <v>10587</v>
      </c>
      <c r="AM153" s="288" t="s">
        <v>10587</v>
      </c>
      <c r="AN153" s="288" t="s">
        <v>10587</v>
      </c>
      <c r="AO153" s="288" t="s">
        <v>10587</v>
      </c>
      <c r="AP153" s="288" t="s">
        <v>10587</v>
      </c>
      <c r="AQ153" s="288" t="s">
        <v>10587</v>
      </c>
      <c r="AR153" s="288" t="s">
        <v>10587</v>
      </c>
      <c r="AS153" s="288" t="s">
        <v>10587</v>
      </c>
      <c r="AT153" s="288">
        <v>2.8</v>
      </c>
      <c r="AU153" s="288">
        <v>2.8</v>
      </c>
      <c r="AV153" s="288">
        <v>2.8</v>
      </c>
      <c r="AW153" s="288">
        <v>2.8</v>
      </c>
      <c r="AX153" s="288">
        <v>2.8</v>
      </c>
      <c r="AY153" s="288">
        <v>2.8</v>
      </c>
      <c r="AZ153" s="288">
        <v>2.8</v>
      </c>
      <c r="BA153" s="288">
        <v>2.8</v>
      </c>
      <c r="BB153" s="288">
        <v>2.8</v>
      </c>
      <c r="BC153" s="288">
        <v>2.8</v>
      </c>
      <c r="BD153" s="288">
        <v>2.8</v>
      </c>
      <c r="BE153" s="288">
        <v>2.8</v>
      </c>
      <c r="BF153" s="288">
        <v>2.8</v>
      </c>
      <c r="BG153" s="288">
        <v>2.8</v>
      </c>
      <c r="BH153" s="288">
        <v>2.8</v>
      </c>
      <c r="BI153" s="288">
        <v>2.8</v>
      </c>
      <c r="BJ153" s="288">
        <v>2.8</v>
      </c>
      <c r="BK153" s="288">
        <v>3</v>
      </c>
      <c r="BL153" s="288">
        <v>3</v>
      </c>
      <c r="BM153" s="288">
        <v>3</v>
      </c>
      <c r="BN153" s="288">
        <v>3</v>
      </c>
      <c r="BO153" s="288">
        <v>3</v>
      </c>
      <c r="BP153" s="288">
        <v>3</v>
      </c>
      <c r="BQ153" s="288">
        <v>3</v>
      </c>
      <c r="BR153" s="288">
        <v>2.9</v>
      </c>
      <c r="BS153" s="288">
        <v>2.9</v>
      </c>
      <c r="BT153" s="288">
        <f>_xlfn.IFNA(VLOOKUP(C153,'INFORM Severity - hidden'!$C$5:$G$300,5,FALSE),"-")</f>
        <v>2.9</v>
      </c>
    </row>
    <row r="154" spans="1:72" x14ac:dyDescent="0.35">
      <c r="A154" t="s">
        <v>1167</v>
      </c>
      <c r="B154" t="s">
        <v>1170</v>
      </c>
      <c r="C154" t="s">
        <v>1171</v>
      </c>
      <c r="D154" s="288" t="str">
        <f t="shared" si="2"/>
        <v>-</v>
      </c>
      <c r="E154" s="288" t="s">
        <v>10587</v>
      </c>
      <c r="F154" s="288" t="s">
        <v>10587</v>
      </c>
      <c r="G154" s="288" t="s">
        <v>10587</v>
      </c>
      <c r="H154" s="288" t="s">
        <v>10587</v>
      </c>
      <c r="I154" s="288" t="s">
        <v>10587</v>
      </c>
      <c r="J154" s="288" t="s">
        <v>10587</v>
      </c>
      <c r="K154" s="288" t="s">
        <v>10587</v>
      </c>
      <c r="L154" s="288" t="s">
        <v>10587</v>
      </c>
      <c r="M154" s="288" t="s">
        <v>10587</v>
      </c>
      <c r="N154" s="288" t="s">
        <v>10587</v>
      </c>
      <c r="O154" s="288" t="s">
        <v>10587</v>
      </c>
      <c r="P154" s="288" t="s">
        <v>10587</v>
      </c>
      <c r="Q154" s="288" t="s">
        <v>10587</v>
      </c>
      <c r="R154" s="288" t="s">
        <v>10587</v>
      </c>
      <c r="S154" s="288" t="s">
        <v>10587</v>
      </c>
      <c r="T154" s="288" t="s">
        <v>10587</v>
      </c>
      <c r="U154" s="288" t="s">
        <v>10587</v>
      </c>
      <c r="V154" s="288" t="s">
        <v>10587</v>
      </c>
      <c r="W154" s="288" t="s">
        <v>10587</v>
      </c>
      <c r="X154" s="288" t="s">
        <v>10587</v>
      </c>
      <c r="Y154" s="288" t="s">
        <v>10587</v>
      </c>
      <c r="Z154" s="288" t="s">
        <v>10587</v>
      </c>
      <c r="AA154" s="288" t="s">
        <v>10587</v>
      </c>
      <c r="AB154" s="288" t="s">
        <v>10587</v>
      </c>
      <c r="AC154" s="288" t="s">
        <v>10587</v>
      </c>
      <c r="AD154" s="288" t="s">
        <v>10587</v>
      </c>
      <c r="AE154" s="288" t="s">
        <v>10587</v>
      </c>
      <c r="AF154" s="288" t="s">
        <v>10587</v>
      </c>
      <c r="AG154" s="288" t="s">
        <v>10587</v>
      </c>
      <c r="AH154" s="288" t="s">
        <v>10587</v>
      </c>
      <c r="AI154" s="288" t="s">
        <v>10587</v>
      </c>
      <c r="AJ154" s="288" t="s">
        <v>10587</v>
      </c>
      <c r="AK154" s="288" t="s">
        <v>10587</v>
      </c>
      <c r="AL154" s="288" t="s">
        <v>10587</v>
      </c>
      <c r="AM154" s="288" t="s">
        <v>10587</v>
      </c>
      <c r="AN154" s="288" t="s">
        <v>10587</v>
      </c>
      <c r="AO154" s="288" t="s">
        <v>10587</v>
      </c>
      <c r="AP154" s="288" t="s">
        <v>10587</v>
      </c>
      <c r="AQ154" s="288" t="s">
        <v>10587</v>
      </c>
      <c r="AR154" s="288" t="s">
        <v>10587</v>
      </c>
      <c r="AS154" s="288" t="s">
        <v>10587</v>
      </c>
      <c r="AT154" s="288">
        <v>2.5</v>
      </c>
      <c r="AU154" s="288" t="s">
        <v>10587</v>
      </c>
      <c r="AV154" s="288">
        <v>2.5</v>
      </c>
      <c r="AW154" s="288" t="s">
        <v>10587</v>
      </c>
      <c r="AX154" s="288" t="s">
        <v>10587</v>
      </c>
      <c r="AY154" s="288" t="s">
        <v>10587</v>
      </c>
      <c r="AZ154" s="288" t="s">
        <v>10587</v>
      </c>
      <c r="BA154" s="288" t="s">
        <v>10587</v>
      </c>
      <c r="BB154" s="288" t="s">
        <v>10587</v>
      </c>
      <c r="BC154" s="288" t="s">
        <v>10587</v>
      </c>
      <c r="BD154" s="288" t="s">
        <v>10587</v>
      </c>
      <c r="BE154" s="288" t="s">
        <v>10587</v>
      </c>
      <c r="BF154" s="288" t="s">
        <v>10587</v>
      </c>
      <c r="BG154" s="288" t="s">
        <v>10587</v>
      </c>
      <c r="BH154" s="288" t="s">
        <v>10587</v>
      </c>
      <c r="BI154" s="288" t="s">
        <v>10587</v>
      </c>
      <c r="BJ154" s="288" t="s">
        <v>10587</v>
      </c>
      <c r="BK154" s="288" t="s">
        <v>10587</v>
      </c>
      <c r="BL154" s="288" t="s">
        <v>10587</v>
      </c>
      <c r="BM154" s="288" t="s">
        <v>10587</v>
      </c>
      <c r="BN154" s="288" t="s">
        <v>10587</v>
      </c>
      <c r="BO154" s="288" t="s">
        <v>10587</v>
      </c>
      <c r="BP154" s="288" t="s">
        <v>10587</v>
      </c>
      <c r="BQ154" s="288" t="s">
        <v>10587</v>
      </c>
      <c r="BR154" s="288" t="s">
        <v>10587</v>
      </c>
      <c r="BS154" s="288" t="s">
        <v>10587</v>
      </c>
      <c r="BT154" s="288" t="str">
        <f>_xlfn.IFNA(VLOOKUP(C154,'INFORM Severity - hidden'!$C$5:$G$300,5,FALSE),"-")</f>
        <v>x</v>
      </c>
    </row>
    <row r="155" spans="1:72" x14ac:dyDescent="0.35">
      <c r="A155" t="s">
        <v>1167</v>
      </c>
      <c r="B155" t="s">
        <v>1174</v>
      </c>
      <c r="C155" t="s">
        <v>1175</v>
      </c>
      <c r="D155" s="288" t="str">
        <f t="shared" si="2"/>
        <v>Stable</v>
      </c>
      <c r="E155" s="288" t="s">
        <v>10587</v>
      </c>
      <c r="F155" s="288" t="s">
        <v>10587</v>
      </c>
      <c r="G155" s="288" t="s">
        <v>10587</v>
      </c>
      <c r="H155" s="288" t="s">
        <v>10587</v>
      </c>
      <c r="I155" s="288" t="s">
        <v>10587</v>
      </c>
      <c r="J155" s="288" t="s">
        <v>10587</v>
      </c>
      <c r="K155" s="288" t="s">
        <v>10587</v>
      </c>
      <c r="L155" s="288" t="s">
        <v>10587</v>
      </c>
      <c r="M155" s="288" t="s">
        <v>10587</v>
      </c>
      <c r="N155" s="288" t="s">
        <v>10587</v>
      </c>
      <c r="O155" s="288" t="s">
        <v>10587</v>
      </c>
      <c r="P155" s="288" t="s">
        <v>10587</v>
      </c>
      <c r="Q155" s="288" t="s">
        <v>10587</v>
      </c>
      <c r="R155" s="288" t="s">
        <v>10587</v>
      </c>
      <c r="S155" s="288" t="s">
        <v>10587</v>
      </c>
      <c r="T155" s="288" t="s">
        <v>10587</v>
      </c>
      <c r="U155" s="288" t="s">
        <v>10587</v>
      </c>
      <c r="V155" s="288" t="s">
        <v>10587</v>
      </c>
      <c r="W155" s="288" t="s">
        <v>10587</v>
      </c>
      <c r="X155" s="288" t="s">
        <v>10587</v>
      </c>
      <c r="Y155" s="288" t="s">
        <v>10587</v>
      </c>
      <c r="Z155" s="288" t="s">
        <v>10587</v>
      </c>
      <c r="AA155" s="288" t="s">
        <v>10587</v>
      </c>
      <c r="AB155" s="288" t="s">
        <v>10587</v>
      </c>
      <c r="AC155" s="288" t="s">
        <v>10587</v>
      </c>
      <c r="AD155" s="288" t="s">
        <v>10587</v>
      </c>
      <c r="AE155" s="288" t="s">
        <v>10587</v>
      </c>
      <c r="AF155" s="288" t="s">
        <v>10587</v>
      </c>
      <c r="AG155" s="288" t="s">
        <v>10587</v>
      </c>
      <c r="AH155" s="288" t="s">
        <v>10587</v>
      </c>
      <c r="AI155" s="288" t="s">
        <v>10587</v>
      </c>
      <c r="AJ155" s="288" t="s">
        <v>10587</v>
      </c>
      <c r="AK155" s="288" t="s">
        <v>10587</v>
      </c>
      <c r="AL155" s="288" t="s">
        <v>10587</v>
      </c>
      <c r="AM155" s="288" t="s">
        <v>10587</v>
      </c>
      <c r="AN155" s="288" t="s">
        <v>10587</v>
      </c>
      <c r="AO155" s="288" t="s">
        <v>10587</v>
      </c>
      <c r="AP155" s="288">
        <v>2.4</v>
      </c>
      <c r="AQ155" s="288">
        <v>2.4</v>
      </c>
      <c r="AR155" s="288">
        <v>2.4</v>
      </c>
      <c r="AS155" s="288">
        <v>2.4</v>
      </c>
      <c r="AT155" s="288">
        <v>2.5</v>
      </c>
      <c r="AU155" s="288">
        <v>2.5</v>
      </c>
      <c r="AV155" s="288">
        <v>2.5</v>
      </c>
      <c r="AW155" s="288">
        <v>2.5</v>
      </c>
      <c r="AX155" s="288">
        <v>2.5</v>
      </c>
      <c r="AY155" s="288">
        <v>2.5</v>
      </c>
      <c r="AZ155" s="288">
        <v>2.6</v>
      </c>
      <c r="BA155" s="288">
        <v>2.6</v>
      </c>
      <c r="BB155" s="288">
        <v>2.6</v>
      </c>
      <c r="BC155" s="288">
        <v>2.6</v>
      </c>
      <c r="BD155" s="288">
        <v>2.6</v>
      </c>
      <c r="BE155" s="288">
        <v>2.6</v>
      </c>
      <c r="BF155" s="288">
        <v>2.6</v>
      </c>
      <c r="BG155" s="288">
        <v>2.6</v>
      </c>
      <c r="BH155" s="288">
        <v>2.6</v>
      </c>
      <c r="BI155" s="288">
        <v>2.4</v>
      </c>
      <c r="BJ155" s="288">
        <v>2.4</v>
      </c>
      <c r="BK155" s="288">
        <v>2.5</v>
      </c>
      <c r="BL155" s="288">
        <v>2.5</v>
      </c>
      <c r="BM155" s="288">
        <v>2.5</v>
      </c>
      <c r="BN155" s="288">
        <v>2.2999999999999998</v>
      </c>
      <c r="BO155" s="288">
        <v>2.4</v>
      </c>
      <c r="BP155" s="288">
        <v>2.4</v>
      </c>
      <c r="BQ155" s="288">
        <v>2.5</v>
      </c>
      <c r="BR155" s="288">
        <v>2.5</v>
      </c>
      <c r="BS155" s="288">
        <v>2.2999999999999998</v>
      </c>
      <c r="BT155" s="288">
        <f>_xlfn.IFNA(VLOOKUP(C155,'INFORM Severity - hidden'!$C$5:$G$300,5,FALSE),"-")</f>
        <v>2.2999999999999998</v>
      </c>
    </row>
    <row r="156" spans="1:72" x14ac:dyDescent="0.35">
      <c r="C156" t="s">
        <v>10659</v>
      </c>
      <c r="D156" s="288" t="str">
        <f t="shared" si="2"/>
        <v>-</v>
      </c>
      <c r="E156" s="288" t="s">
        <v>10587</v>
      </c>
      <c r="F156" s="288" t="s">
        <v>10587</v>
      </c>
      <c r="G156" s="288" t="s">
        <v>10587</v>
      </c>
      <c r="H156" s="288" t="s">
        <v>10587</v>
      </c>
      <c r="I156" s="288" t="s">
        <v>10587</v>
      </c>
      <c r="J156" s="288" t="s">
        <v>10587</v>
      </c>
      <c r="K156" s="288" t="s">
        <v>10587</v>
      </c>
      <c r="L156" s="288" t="s">
        <v>10587</v>
      </c>
      <c r="M156" s="288" t="s">
        <v>10587</v>
      </c>
      <c r="N156" s="288" t="s">
        <v>10587</v>
      </c>
      <c r="O156" s="288" t="s">
        <v>10587</v>
      </c>
      <c r="P156" s="288" t="s">
        <v>10587</v>
      </c>
      <c r="Q156" s="288" t="s">
        <v>10587</v>
      </c>
      <c r="R156" s="288" t="s">
        <v>10587</v>
      </c>
      <c r="S156" s="288" t="s">
        <v>10587</v>
      </c>
      <c r="T156" s="288" t="s">
        <v>10587</v>
      </c>
      <c r="U156" s="288" t="s">
        <v>10587</v>
      </c>
      <c r="V156" s="288" t="s">
        <v>10587</v>
      </c>
      <c r="W156" s="288" t="s">
        <v>10587</v>
      </c>
      <c r="X156" s="288" t="s">
        <v>10587</v>
      </c>
      <c r="Y156" s="288" t="s">
        <v>10587</v>
      </c>
      <c r="Z156" s="288" t="s">
        <v>10587</v>
      </c>
      <c r="AA156" s="288" t="s">
        <v>10587</v>
      </c>
      <c r="AB156" s="288">
        <v>1.7</v>
      </c>
      <c r="AC156" s="288">
        <v>1.7</v>
      </c>
      <c r="AD156" s="288">
        <v>1.7</v>
      </c>
      <c r="AE156" s="288" t="s">
        <v>10587</v>
      </c>
      <c r="AF156" s="288" t="s">
        <v>10587</v>
      </c>
      <c r="AG156" s="288" t="s">
        <v>10587</v>
      </c>
      <c r="AH156" s="288" t="s">
        <v>10587</v>
      </c>
      <c r="AI156" s="288" t="s">
        <v>10587</v>
      </c>
      <c r="AJ156" s="288" t="s">
        <v>10587</v>
      </c>
      <c r="AK156" s="288" t="s">
        <v>10587</v>
      </c>
      <c r="AL156" s="288" t="s">
        <v>10587</v>
      </c>
      <c r="AM156" s="288" t="s">
        <v>10587</v>
      </c>
      <c r="AN156" s="288" t="s">
        <v>10587</v>
      </c>
      <c r="AO156" s="288" t="s">
        <v>10587</v>
      </c>
      <c r="AP156" s="288" t="s">
        <v>10587</v>
      </c>
      <c r="AQ156" s="288" t="s">
        <v>10587</v>
      </c>
      <c r="AR156" s="288" t="s">
        <v>10587</v>
      </c>
      <c r="AS156" s="288" t="s">
        <v>10587</v>
      </c>
      <c r="AT156" s="288" t="s">
        <v>10587</v>
      </c>
      <c r="AU156" s="288" t="s">
        <v>10587</v>
      </c>
      <c r="AV156" s="288" t="s">
        <v>10587</v>
      </c>
      <c r="AW156" s="288" t="s">
        <v>10587</v>
      </c>
      <c r="AX156" s="288" t="s">
        <v>10587</v>
      </c>
      <c r="AY156" s="288" t="s">
        <v>10587</v>
      </c>
      <c r="AZ156" s="288" t="s">
        <v>10587</v>
      </c>
      <c r="BA156" s="288" t="s">
        <v>10587</v>
      </c>
      <c r="BB156" s="288" t="s">
        <v>10587</v>
      </c>
      <c r="BC156" s="288" t="s">
        <v>10587</v>
      </c>
      <c r="BD156" s="288" t="s">
        <v>10587</v>
      </c>
      <c r="BE156" s="288" t="s">
        <v>10587</v>
      </c>
      <c r="BF156" s="288" t="s">
        <v>10587</v>
      </c>
      <c r="BG156" s="288" t="s">
        <v>10587</v>
      </c>
      <c r="BH156" s="288" t="s">
        <v>10587</v>
      </c>
      <c r="BI156" s="288" t="s">
        <v>10587</v>
      </c>
      <c r="BJ156" s="288" t="s">
        <v>10587</v>
      </c>
      <c r="BK156" s="288" t="s">
        <v>10587</v>
      </c>
      <c r="BL156" s="288" t="s">
        <v>10587</v>
      </c>
      <c r="BM156" s="288" t="s">
        <v>10587</v>
      </c>
      <c r="BN156" s="288" t="s">
        <v>10587</v>
      </c>
      <c r="BO156" s="288" t="s">
        <v>10587</v>
      </c>
      <c r="BP156" s="288" t="s">
        <v>10587</v>
      </c>
      <c r="BQ156" s="288" t="s">
        <v>10587</v>
      </c>
      <c r="BR156" s="288" t="s">
        <v>10587</v>
      </c>
      <c r="BS156" s="288" t="s">
        <v>10587</v>
      </c>
      <c r="BT156" s="288" t="str">
        <f>_xlfn.IFNA(VLOOKUP(C156,'INFORM Severity - hidden'!$C$5:$G$300,5,FALSE),"-")</f>
        <v>-</v>
      </c>
    </row>
    <row r="157" spans="1:72" x14ac:dyDescent="0.35">
      <c r="A157" t="s">
        <v>15</v>
      </c>
      <c r="B157" t="s">
        <v>13</v>
      </c>
      <c r="C157" t="s">
        <v>14</v>
      </c>
      <c r="D157" s="288" t="str">
        <f t="shared" si="2"/>
        <v>Decreasing</v>
      </c>
      <c r="E157" s="288">
        <v>3.6</v>
      </c>
      <c r="F157" s="288">
        <v>3.8</v>
      </c>
      <c r="G157" s="288">
        <v>3.8</v>
      </c>
      <c r="H157" s="288">
        <v>3.6</v>
      </c>
      <c r="I157" s="288">
        <v>3.6</v>
      </c>
      <c r="J157" s="288">
        <v>3.6</v>
      </c>
      <c r="K157" s="288">
        <v>3.6</v>
      </c>
      <c r="L157" s="288">
        <v>3.7</v>
      </c>
      <c r="M157" s="288">
        <v>3.7</v>
      </c>
      <c r="N157" s="288">
        <v>3.8</v>
      </c>
      <c r="O157" s="288">
        <v>3.8</v>
      </c>
      <c r="P157" s="288">
        <v>3.8</v>
      </c>
      <c r="Q157" s="288">
        <v>3.8</v>
      </c>
      <c r="R157" s="288">
        <v>3.8</v>
      </c>
      <c r="S157" s="288">
        <v>3.8</v>
      </c>
      <c r="T157" s="288">
        <v>3.8</v>
      </c>
      <c r="U157" s="288">
        <v>3.8</v>
      </c>
      <c r="V157" s="288">
        <v>3.8</v>
      </c>
      <c r="W157" s="288">
        <v>3.8</v>
      </c>
      <c r="X157" s="288">
        <v>3.8</v>
      </c>
      <c r="Y157" s="288">
        <v>3.8</v>
      </c>
      <c r="Z157" s="288">
        <v>3.8</v>
      </c>
      <c r="AA157" s="288">
        <v>3.8</v>
      </c>
      <c r="AB157" s="288">
        <v>3.8</v>
      </c>
      <c r="AC157" s="288">
        <v>3.8</v>
      </c>
      <c r="AD157" s="288">
        <v>3.8</v>
      </c>
      <c r="AE157" s="288">
        <v>4.0999999999999996</v>
      </c>
      <c r="AF157" s="288">
        <v>4.0999999999999996</v>
      </c>
      <c r="AG157" s="288">
        <v>4.0999999999999996</v>
      </c>
      <c r="AH157" s="288">
        <v>4.3</v>
      </c>
      <c r="AI157" s="288">
        <v>4.3</v>
      </c>
      <c r="AJ157" s="288">
        <v>4.3</v>
      </c>
      <c r="AK157" s="288">
        <v>4.3</v>
      </c>
      <c r="AL157" s="288">
        <v>4.3</v>
      </c>
      <c r="AM157" s="288">
        <v>4.3</v>
      </c>
      <c r="AN157" s="288">
        <v>4.3</v>
      </c>
      <c r="AO157" s="288">
        <v>4.3</v>
      </c>
      <c r="AP157" s="288">
        <v>4.3</v>
      </c>
      <c r="AQ157" s="288">
        <v>4.3</v>
      </c>
      <c r="AR157" s="288">
        <v>4.2</v>
      </c>
      <c r="AS157" s="288">
        <v>4.2</v>
      </c>
      <c r="AT157" s="288">
        <v>4.2</v>
      </c>
      <c r="AU157" s="288">
        <v>4.2</v>
      </c>
      <c r="AV157" s="288">
        <v>4.2</v>
      </c>
      <c r="AW157" s="288">
        <v>4.2</v>
      </c>
      <c r="AX157" s="288">
        <v>4.0999999999999996</v>
      </c>
      <c r="AY157" s="288">
        <v>4.0999999999999996</v>
      </c>
      <c r="AZ157" s="288">
        <v>4.2</v>
      </c>
      <c r="BA157" s="288">
        <v>4.3</v>
      </c>
      <c r="BB157" s="288">
        <v>4.3</v>
      </c>
      <c r="BC157" s="288">
        <v>4.3</v>
      </c>
      <c r="BD157" s="288">
        <v>4.3</v>
      </c>
      <c r="BE157" s="288">
        <v>4.3</v>
      </c>
      <c r="BF157" s="288">
        <v>4.3</v>
      </c>
      <c r="BG157" s="288">
        <v>4.3</v>
      </c>
      <c r="BH157" s="288">
        <v>4.3</v>
      </c>
      <c r="BI157" s="288">
        <v>4.3</v>
      </c>
      <c r="BJ157" s="288">
        <v>4.3</v>
      </c>
      <c r="BK157" s="288">
        <v>4.3</v>
      </c>
      <c r="BL157" s="288">
        <v>4.3</v>
      </c>
      <c r="BM157" s="288">
        <v>4.3</v>
      </c>
      <c r="BN157" s="288">
        <v>4.3</v>
      </c>
      <c r="BO157" s="288">
        <v>4.3</v>
      </c>
      <c r="BP157" s="288">
        <v>4.5</v>
      </c>
      <c r="BQ157" s="288">
        <v>4.3</v>
      </c>
      <c r="BR157" s="288">
        <v>4.3</v>
      </c>
      <c r="BS157" s="288">
        <v>4.3</v>
      </c>
      <c r="BT157" s="288">
        <f>_xlfn.IFNA(VLOOKUP(C157,'INFORM Severity - hidden'!$C$5:$G$300,5,FALSE),"-")</f>
        <v>4.3</v>
      </c>
    </row>
    <row r="158" spans="1:72" x14ac:dyDescent="0.35">
      <c r="A158" t="s">
        <v>2609</v>
      </c>
      <c r="B158" t="s">
        <v>4609</v>
      </c>
      <c r="C158" t="s">
        <v>4610</v>
      </c>
      <c r="D158" s="288" t="str">
        <f t="shared" si="2"/>
        <v>Stable</v>
      </c>
      <c r="E158" s="288" t="s">
        <v>10587</v>
      </c>
      <c r="F158" s="288">
        <v>3.2</v>
      </c>
      <c r="G158" s="288">
        <v>3.2</v>
      </c>
      <c r="H158" s="288">
        <v>3.2</v>
      </c>
      <c r="I158" s="288">
        <v>3.3</v>
      </c>
      <c r="J158" s="288">
        <v>3.3</v>
      </c>
      <c r="K158" s="288">
        <v>3.3</v>
      </c>
      <c r="L158" s="288">
        <v>3.3</v>
      </c>
      <c r="M158" s="288">
        <v>3.3</v>
      </c>
      <c r="N158" s="288">
        <v>3.4</v>
      </c>
      <c r="O158" s="288">
        <v>3.4</v>
      </c>
      <c r="P158" s="288">
        <v>3.4</v>
      </c>
      <c r="Q158" s="288">
        <v>3.4</v>
      </c>
      <c r="R158" s="288">
        <v>3.4</v>
      </c>
      <c r="S158" s="288">
        <v>3.6</v>
      </c>
      <c r="T158" s="288">
        <v>3.6</v>
      </c>
      <c r="U158" s="288">
        <v>3.6</v>
      </c>
      <c r="V158" s="288">
        <v>3.6</v>
      </c>
      <c r="W158" s="288">
        <v>3.6</v>
      </c>
      <c r="X158" s="288">
        <v>3.5</v>
      </c>
      <c r="Y158" s="288">
        <v>3.5</v>
      </c>
      <c r="Z158" s="288">
        <v>3.5</v>
      </c>
      <c r="AA158" s="288">
        <v>3.5</v>
      </c>
      <c r="AB158" s="288">
        <v>3.5</v>
      </c>
      <c r="AC158" s="288">
        <v>3.5</v>
      </c>
      <c r="AD158" s="288">
        <v>3.7</v>
      </c>
      <c r="AE158" s="288">
        <v>3.7</v>
      </c>
      <c r="AF158" s="288">
        <v>3.7</v>
      </c>
      <c r="AG158" s="288">
        <v>3.7</v>
      </c>
      <c r="AH158" s="288">
        <v>3.7</v>
      </c>
      <c r="AI158" s="288">
        <v>3.9</v>
      </c>
      <c r="AJ158" s="288">
        <v>3.9</v>
      </c>
      <c r="AK158" s="288">
        <v>3.9</v>
      </c>
      <c r="AL158" s="288">
        <v>3.8</v>
      </c>
      <c r="AM158" s="288">
        <v>3.9</v>
      </c>
      <c r="AN158" s="288">
        <v>3.9</v>
      </c>
      <c r="AO158" s="288">
        <v>4.3</v>
      </c>
      <c r="AP158" s="288">
        <v>4.3</v>
      </c>
      <c r="AQ158" s="288">
        <v>4.3</v>
      </c>
      <c r="AR158" s="288">
        <v>4.3</v>
      </c>
      <c r="AS158" s="288">
        <v>4.4000000000000004</v>
      </c>
      <c r="AT158" s="288">
        <v>4.4000000000000004</v>
      </c>
      <c r="AU158" s="288">
        <v>4.4000000000000004</v>
      </c>
      <c r="AV158" s="288">
        <v>4.4000000000000004</v>
      </c>
      <c r="AW158" s="288">
        <v>4.4000000000000004</v>
      </c>
      <c r="AX158" s="288">
        <v>4.4000000000000004</v>
      </c>
      <c r="AY158" s="288">
        <v>4.4000000000000004</v>
      </c>
      <c r="AZ158" s="288">
        <v>4.4000000000000004</v>
      </c>
      <c r="BA158" s="288">
        <v>4.5</v>
      </c>
      <c r="BB158" s="288">
        <v>4.5</v>
      </c>
      <c r="BC158" s="288">
        <v>4.5</v>
      </c>
      <c r="BD158" s="288">
        <v>4.5</v>
      </c>
      <c r="BE158" s="288">
        <v>4.5999999999999996</v>
      </c>
      <c r="BF158" s="288">
        <v>4.5999999999999996</v>
      </c>
      <c r="BG158" s="288">
        <v>4.5999999999999996</v>
      </c>
      <c r="BH158" s="288">
        <v>4.5999999999999996</v>
      </c>
      <c r="BI158" s="288">
        <v>4.5999999999999996</v>
      </c>
      <c r="BJ158" s="288">
        <v>4.5999999999999996</v>
      </c>
      <c r="BK158" s="288">
        <v>4.5999999999999996</v>
      </c>
      <c r="BL158" s="288">
        <v>4.5999999999999996</v>
      </c>
      <c r="BM158" s="288">
        <v>4.5999999999999996</v>
      </c>
      <c r="BN158" s="288">
        <v>4.5999999999999996</v>
      </c>
      <c r="BO158" s="288">
        <v>4.5999999999999996</v>
      </c>
      <c r="BP158" s="288">
        <v>4.5999999999999996</v>
      </c>
      <c r="BQ158" s="288">
        <v>4.5999999999999996</v>
      </c>
      <c r="BR158" s="288">
        <v>4.5999999999999996</v>
      </c>
      <c r="BS158" s="288">
        <v>4.5999999999999996</v>
      </c>
      <c r="BT158" s="288">
        <f>_xlfn.IFNA(VLOOKUP(C158,'INFORM Severity - hidden'!$C$5:$G$300,5,FALSE),"-")</f>
        <v>4.5999999999999996</v>
      </c>
    </row>
    <row r="159" spans="1:72" x14ac:dyDescent="0.35">
      <c r="A159" t="s">
        <v>2609</v>
      </c>
      <c r="B159" t="s">
        <v>2607</v>
      </c>
      <c r="C159" t="s">
        <v>2608</v>
      </c>
      <c r="D159" s="288" t="str">
        <f t="shared" si="2"/>
        <v>Increasing</v>
      </c>
      <c r="E159" s="288" t="s">
        <v>10587</v>
      </c>
      <c r="F159" s="288">
        <v>3.3</v>
      </c>
      <c r="G159" s="288">
        <v>3.3</v>
      </c>
      <c r="H159" s="288">
        <v>3.1</v>
      </c>
      <c r="I159" s="288">
        <v>3.2</v>
      </c>
      <c r="J159" s="288">
        <v>3.2</v>
      </c>
      <c r="K159" s="288">
        <v>3.2</v>
      </c>
      <c r="L159" s="288">
        <v>3.2</v>
      </c>
      <c r="M159" s="288">
        <v>3.2</v>
      </c>
      <c r="N159" s="288">
        <v>3.5</v>
      </c>
      <c r="O159" s="288">
        <v>3.5</v>
      </c>
      <c r="P159" s="288">
        <v>3.4</v>
      </c>
      <c r="Q159" s="288">
        <v>3.5</v>
      </c>
      <c r="R159" s="288">
        <v>3.5</v>
      </c>
      <c r="S159" s="288">
        <v>3.5</v>
      </c>
      <c r="T159" s="288">
        <v>3.5</v>
      </c>
      <c r="U159" s="288">
        <v>3.5</v>
      </c>
      <c r="V159" s="288">
        <v>3.5</v>
      </c>
      <c r="W159" s="288">
        <v>3.5</v>
      </c>
      <c r="X159" s="288">
        <v>3.5</v>
      </c>
      <c r="Y159" s="288">
        <v>3.5</v>
      </c>
      <c r="Z159" s="288">
        <v>3.5</v>
      </c>
      <c r="AA159" s="288">
        <v>3.5</v>
      </c>
      <c r="AB159" s="288">
        <v>3.5</v>
      </c>
      <c r="AC159" s="288">
        <v>3.5</v>
      </c>
      <c r="AD159" s="288">
        <v>3.5</v>
      </c>
      <c r="AE159" s="288">
        <v>3.5</v>
      </c>
      <c r="AF159" s="288">
        <v>3.5</v>
      </c>
      <c r="AG159" s="288">
        <v>3.5</v>
      </c>
      <c r="AH159" s="288">
        <v>3.6</v>
      </c>
      <c r="AI159" s="288">
        <v>3.6</v>
      </c>
      <c r="AJ159" s="288">
        <v>3.6</v>
      </c>
      <c r="AK159" s="288">
        <v>3.6</v>
      </c>
      <c r="AL159" s="288">
        <v>3.5</v>
      </c>
      <c r="AM159" s="288">
        <v>3.5</v>
      </c>
      <c r="AN159" s="288">
        <v>3.5</v>
      </c>
      <c r="AO159" s="288">
        <v>3.6</v>
      </c>
      <c r="AP159" s="288">
        <v>3.6</v>
      </c>
      <c r="AQ159" s="288">
        <v>3.7</v>
      </c>
      <c r="AR159" s="288">
        <v>3.7</v>
      </c>
      <c r="AS159" s="288">
        <v>3.7</v>
      </c>
      <c r="AT159" s="288">
        <v>3.7</v>
      </c>
      <c r="AU159" s="288">
        <v>3.7</v>
      </c>
      <c r="AV159" s="288">
        <v>3.7</v>
      </c>
      <c r="AW159" s="288">
        <v>3.7</v>
      </c>
      <c r="AX159" s="288">
        <v>3.7</v>
      </c>
      <c r="AY159" s="288">
        <v>3.7</v>
      </c>
      <c r="AZ159" s="288">
        <v>3.7</v>
      </c>
      <c r="BA159" s="288">
        <v>3.9</v>
      </c>
      <c r="BB159" s="288">
        <v>3.9</v>
      </c>
      <c r="BC159" s="288">
        <v>3.9</v>
      </c>
      <c r="BD159" s="288">
        <v>3.8</v>
      </c>
      <c r="BE159" s="288">
        <v>3.8</v>
      </c>
      <c r="BF159" s="288">
        <v>3.7</v>
      </c>
      <c r="BG159" s="288">
        <v>3.7</v>
      </c>
      <c r="BH159" s="288">
        <v>3.7</v>
      </c>
      <c r="BI159" s="288">
        <v>3.7</v>
      </c>
      <c r="BJ159" s="288">
        <v>3.7</v>
      </c>
      <c r="BK159" s="288">
        <v>3.8</v>
      </c>
      <c r="BL159" s="288">
        <v>3.9</v>
      </c>
      <c r="BM159" s="288">
        <v>3.8</v>
      </c>
      <c r="BN159" s="288">
        <v>3.9</v>
      </c>
      <c r="BO159" s="288">
        <v>3.9</v>
      </c>
      <c r="BP159" s="288">
        <v>4</v>
      </c>
      <c r="BQ159" s="288">
        <v>4</v>
      </c>
      <c r="BR159" s="288">
        <v>4</v>
      </c>
      <c r="BS159" s="288">
        <v>4.0999999999999996</v>
      </c>
      <c r="BT159" s="288">
        <f>_xlfn.IFNA(VLOOKUP(C159,'INFORM Severity - hidden'!$C$5:$G$300,5,FALSE),"-")</f>
        <v>4.0999999999999996</v>
      </c>
    </row>
    <row r="160" spans="1:72" x14ac:dyDescent="0.35">
      <c r="A160" t="s">
        <v>2609</v>
      </c>
      <c r="B160" t="s">
        <v>2619</v>
      </c>
      <c r="C160" t="s">
        <v>2620</v>
      </c>
      <c r="D160" s="288" t="str">
        <f t="shared" si="2"/>
        <v>Stable</v>
      </c>
      <c r="E160" s="288" t="s">
        <v>10587</v>
      </c>
      <c r="F160" s="288">
        <v>2.1</v>
      </c>
      <c r="G160" s="288">
        <v>2.1</v>
      </c>
      <c r="H160" s="288">
        <v>2.2999999999999998</v>
      </c>
      <c r="I160" s="288">
        <v>2.4</v>
      </c>
      <c r="J160" s="288">
        <v>2.2999999999999998</v>
      </c>
      <c r="K160" s="288">
        <v>2.2999999999999998</v>
      </c>
      <c r="L160" s="288">
        <v>2.2999999999999998</v>
      </c>
      <c r="M160" s="288">
        <v>2.2999999999999998</v>
      </c>
      <c r="N160" s="288">
        <v>2.7</v>
      </c>
      <c r="O160" s="288">
        <v>2.7</v>
      </c>
      <c r="P160" s="288">
        <v>2.7</v>
      </c>
      <c r="Q160" s="288">
        <v>2.7</v>
      </c>
      <c r="R160" s="288">
        <v>2.7</v>
      </c>
      <c r="S160" s="288">
        <v>2.6</v>
      </c>
      <c r="T160" s="288">
        <v>2.6</v>
      </c>
      <c r="U160" s="288">
        <v>2.6</v>
      </c>
      <c r="V160" s="288">
        <v>2.6</v>
      </c>
      <c r="W160" s="288">
        <v>2.6</v>
      </c>
      <c r="X160" s="288">
        <v>2.6</v>
      </c>
      <c r="Y160" s="288">
        <v>2.6</v>
      </c>
      <c r="Z160" s="288">
        <v>2.6</v>
      </c>
      <c r="AA160" s="288">
        <v>2.6</v>
      </c>
      <c r="AB160" s="288">
        <v>2.6</v>
      </c>
      <c r="AC160" s="288">
        <v>2.6</v>
      </c>
      <c r="AD160" s="288">
        <v>3.1</v>
      </c>
      <c r="AE160" s="288">
        <v>3.1</v>
      </c>
      <c r="AF160" s="288">
        <v>3.1</v>
      </c>
      <c r="AG160" s="288">
        <v>3.1</v>
      </c>
      <c r="AH160" s="288">
        <v>3.2</v>
      </c>
      <c r="AI160" s="288">
        <v>3.2</v>
      </c>
      <c r="AJ160" s="288">
        <v>3.2</v>
      </c>
      <c r="AK160" s="288">
        <v>3.2</v>
      </c>
      <c r="AL160" s="288">
        <v>3.1</v>
      </c>
      <c r="AM160" s="288">
        <v>3.1</v>
      </c>
      <c r="AN160" s="288">
        <v>3.2</v>
      </c>
      <c r="AO160" s="288">
        <v>3.7</v>
      </c>
      <c r="AP160" s="288">
        <v>3.7</v>
      </c>
      <c r="AQ160" s="288">
        <v>3.7</v>
      </c>
      <c r="AR160" s="288">
        <v>3.7</v>
      </c>
      <c r="AS160" s="288">
        <v>3.8</v>
      </c>
      <c r="AT160" s="288">
        <v>3.8</v>
      </c>
      <c r="AU160" s="288">
        <v>3.8</v>
      </c>
      <c r="AV160" s="288">
        <v>3.8</v>
      </c>
      <c r="AW160" s="288">
        <v>3.8</v>
      </c>
      <c r="AX160" s="288">
        <v>3.7</v>
      </c>
      <c r="AY160" s="288">
        <v>3.7</v>
      </c>
      <c r="AZ160" s="288">
        <v>3.7</v>
      </c>
      <c r="BA160" s="288">
        <v>3.7</v>
      </c>
      <c r="BB160" s="288">
        <v>3.7</v>
      </c>
      <c r="BC160" s="288">
        <v>3.7</v>
      </c>
      <c r="BD160" s="288">
        <v>3.7</v>
      </c>
      <c r="BE160" s="288">
        <v>3.7</v>
      </c>
      <c r="BF160" s="288">
        <v>3.7</v>
      </c>
      <c r="BG160" s="288">
        <v>3.6</v>
      </c>
      <c r="BH160" s="288">
        <v>3.6</v>
      </c>
      <c r="BI160" s="288">
        <v>3.7</v>
      </c>
      <c r="BJ160" s="288">
        <v>3.7</v>
      </c>
      <c r="BK160" s="288">
        <v>3.7</v>
      </c>
      <c r="BL160" s="288">
        <v>3.7</v>
      </c>
      <c r="BM160" s="288">
        <v>3.7</v>
      </c>
      <c r="BN160" s="288">
        <v>3.7</v>
      </c>
      <c r="BO160" s="288">
        <v>3.7</v>
      </c>
      <c r="BP160" s="288">
        <v>3.8</v>
      </c>
      <c r="BQ160" s="288">
        <v>3.8</v>
      </c>
      <c r="BR160" s="288">
        <v>3.8</v>
      </c>
      <c r="BS160" s="288">
        <v>3.8</v>
      </c>
      <c r="BT160" s="288">
        <f>_xlfn.IFNA(VLOOKUP(C160,'INFORM Severity - hidden'!$C$5:$G$300,5,FALSE),"-")</f>
        <v>3.8</v>
      </c>
    </row>
    <row r="161" spans="1:72" x14ac:dyDescent="0.35">
      <c r="A161" t="s">
        <v>2609</v>
      </c>
      <c r="B161" t="s">
        <v>2630</v>
      </c>
      <c r="C161" t="s">
        <v>2631</v>
      </c>
      <c r="D161" s="288" t="str">
        <f t="shared" si="2"/>
        <v>Increasing</v>
      </c>
      <c r="E161" s="288" t="s">
        <v>10587</v>
      </c>
      <c r="F161" s="288" t="s">
        <v>10587</v>
      </c>
      <c r="G161" s="288" t="s">
        <v>10587</v>
      </c>
      <c r="H161" s="288" t="s">
        <v>10587</v>
      </c>
      <c r="I161" s="288" t="s">
        <v>10587</v>
      </c>
      <c r="J161" s="288" t="s">
        <v>10587</v>
      </c>
      <c r="K161" s="288" t="s">
        <v>10587</v>
      </c>
      <c r="L161" s="288" t="s">
        <v>10587</v>
      </c>
      <c r="M161" s="288" t="s">
        <v>10587</v>
      </c>
      <c r="N161" s="288" t="s">
        <v>10587</v>
      </c>
      <c r="O161" s="288" t="s">
        <v>10587</v>
      </c>
      <c r="P161" s="288" t="s">
        <v>10587</v>
      </c>
      <c r="Q161" s="288" t="s">
        <v>10587</v>
      </c>
      <c r="R161" s="288" t="s">
        <v>10587</v>
      </c>
      <c r="S161" s="288" t="s">
        <v>10587</v>
      </c>
      <c r="T161" s="288" t="s">
        <v>10587</v>
      </c>
      <c r="U161" s="288" t="s">
        <v>10587</v>
      </c>
      <c r="V161" s="288" t="s">
        <v>10587</v>
      </c>
      <c r="W161" s="288" t="s">
        <v>10587</v>
      </c>
      <c r="X161" s="288" t="s">
        <v>10587</v>
      </c>
      <c r="Y161" s="288" t="s">
        <v>10587</v>
      </c>
      <c r="Z161" s="288" t="s">
        <v>10587</v>
      </c>
      <c r="AA161" s="288" t="s">
        <v>10587</v>
      </c>
      <c r="AB161" s="288" t="s">
        <v>10587</v>
      </c>
      <c r="AC161" s="288" t="s">
        <v>10587</v>
      </c>
      <c r="AD161" s="288" t="s">
        <v>10587</v>
      </c>
      <c r="AE161" s="288" t="s">
        <v>10587</v>
      </c>
      <c r="AF161" s="288" t="s">
        <v>10587</v>
      </c>
      <c r="AG161" s="288" t="s">
        <v>10587</v>
      </c>
      <c r="AH161" s="288">
        <v>2.1</v>
      </c>
      <c r="AI161" s="288">
        <v>3.4</v>
      </c>
      <c r="AJ161" s="288">
        <v>3.4</v>
      </c>
      <c r="AK161" s="288">
        <v>3.4</v>
      </c>
      <c r="AL161" s="288">
        <v>3.4</v>
      </c>
      <c r="AM161" s="288">
        <v>3.4</v>
      </c>
      <c r="AN161" s="288">
        <v>3.5</v>
      </c>
      <c r="AO161" s="288">
        <v>4.0999999999999996</v>
      </c>
      <c r="AP161" s="288">
        <v>4.0999999999999996</v>
      </c>
      <c r="AQ161" s="288">
        <v>4.0999999999999996</v>
      </c>
      <c r="AR161" s="288">
        <v>4.0999999999999996</v>
      </c>
      <c r="AS161" s="288">
        <v>4.5</v>
      </c>
      <c r="AT161" s="288">
        <v>4.5</v>
      </c>
      <c r="AU161" s="288">
        <v>4.5</v>
      </c>
      <c r="AV161" s="288">
        <v>4.5</v>
      </c>
      <c r="AW161" s="288">
        <v>4.5</v>
      </c>
      <c r="AX161" s="288">
        <v>4.5</v>
      </c>
      <c r="AY161" s="288">
        <v>4.5</v>
      </c>
      <c r="AZ161" s="288">
        <v>4.5</v>
      </c>
      <c r="BA161" s="288">
        <v>4.4000000000000004</v>
      </c>
      <c r="BB161" s="288">
        <v>4.4000000000000004</v>
      </c>
      <c r="BC161" s="288">
        <v>4.4000000000000004</v>
      </c>
      <c r="BD161" s="288">
        <v>4.4000000000000004</v>
      </c>
      <c r="BE161" s="288">
        <v>4.4000000000000004</v>
      </c>
      <c r="BF161" s="288">
        <v>4.4000000000000004</v>
      </c>
      <c r="BG161" s="288">
        <v>4.4000000000000004</v>
      </c>
      <c r="BH161" s="288">
        <v>4.4000000000000004</v>
      </c>
      <c r="BI161" s="288">
        <v>4.4000000000000004</v>
      </c>
      <c r="BJ161" s="288">
        <v>4.4000000000000004</v>
      </c>
      <c r="BK161" s="288">
        <v>4.4000000000000004</v>
      </c>
      <c r="BL161" s="288">
        <v>4.4000000000000004</v>
      </c>
      <c r="BM161" s="288">
        <v>4.4000000000000004</v>
      </c>
      <c r="BN161" s="288">
        <v>4.4000000000000004</v>
      </c>
      <c r="BO161" s="288">
        <v>4.4000000000000004</v>
      </c>
      <c r="BP161" s="288">
        <v>4.5999999999999996</v>
      </c>
      <c r="BQ161" s="288">
        <v>4.5999999999999996</v>
      </c>
      <c r="BR161" s="288">
        <v>4.5999999999999996</v>
      </c>
      <c r="BS161" s="288">
        <v>4.5999999999999996</v>
      </c>
      <c r="BT161" s="288">
        <f>_xlfn.IFNA(VLOOKUP(C161,'INFORM Severity - hidden'!$C$5:$G$300,5,FALSE),"-")</f>
        <v>4.5999999999999996</v>
      </c>
    </row>
    <row r="162" spans="1:72" x14ac:dyDescent="0.35">
      <c r="C162" t="s">
        <v>10660</v>
      </c>
      <c r="D162" s="288" t="str">
        <f t="shared" si="2"/>
        <v>-</v>
      </c>
      <c r="E162" s="288" t="s">
        <v>10587</v>
      </c>
      <c r="F162" s="288" t="s">
        <v>10587</v>
      </c>
      <c r="G162" s="288" t="s">
        <v>10587</v>
      </c>
      <c r="H162" s="288" t="s">
        <v>10587</v>
      </c>
      <c r="I162" s="288" t="s">
        <v>10587</v>
      </c>
      <c r="J162" s="288" t="s">
        <v>10587</v>
      </c>
      <c r="K162" s="288" t="s">
        <v>10587</v>
      </c>
      <c r="L162" s="288" t="s">
        <v>10587</v>
      </c>
      <c r="M162" s="288" t="s">
        <v>10587</v>
      </c>
      <c r="N162" s="288" t="s">
        <v>10587</v>
      </c>
      <c r="O162" s="288" t="s">
        <v>10587</v>
      </c>
      <c r="P162" s="288" t="s">
        <v>10587</v>
      </c>
      <c r="Q162" s="288" t="s">
        <v>10587</v>
      </c>
      <c r="R162" s="288" t="s">
        <v>10587</v>
      </c>
      <c r="S162" s="288" t="s">
        <v>10587</v>
      </c>
      <c r="T162" s="288" t="s">
        <v>10587</v>
      </c>
      <c r="U162" s="288" t="s">
        <v>10587</v>
      </c>
      <c r="V162" s="288" t="s">
        <v>10587</v>
      </c>
      <c r="W162" s="288" t="s">
        <v>10587</v>
      </c>
      <c r="X162" s="288" t="s">
        <v>10587</v>
      </c>
      <c r="Y162" s="288" t="s">
        <v>10587</v>
      </c>
      <c r="Z162" s="288" t="s">
        <v>10587</v>
      </c>
      <c r="AA162" s="288" t="s">
        <v>10587</v>
      </c>
      <c r="AB162" s="288" t="s">
        <v>10587</v>
      </c>
      <c r="AC162" s="288" t="s">
        <v>10587</v>
      </c>
      <c r="AD162" s="288" t="s">
        <v>10587</v>
      </c>
      <c r="AE162" s="288" t="s">
        <v>10587</v>
      </c>
      <c r="AF162" s="288" t="s">
        <v>10587</v>
      </c>
      <c r="AG162" s="288" t="s">
        <v>10587</v>
      </c>
      <c r="AH162" s="288" t="s">
        <v>10587</v>
      </c>
      <c r="AI162" s="288" t="s">
        <v>10587</v>
      </c>
      <c r="AJ162" s="288" t="s">
        <v>10587</v>
      </c>
      <c r="AK162" s="288" t="s">
        <v>10587</v>
      </c>
      <c r="AL162" s="288" t="s">
        <v>10587</v>
      </c>
      <c r="AM162" s="288" t="s">
        <v>10587</v>
      </c>
      <c r="AN162" s="288" t="s">
        <v>10587</v>
      </c>
      <c r="AO162" s="288" t="s">
        <v>10587</v>
      </c>
      <c r="AP162" s="288" t="s">
        <v>10587</v>
      </c>
      <c r="AQ162" s="288" t="s">
        <v>10587</v>
      </c>
      <c r="AR162" s="288" t="s">
        <v>10587</v>
      </c>
      <c r="AS162" s="288" t="s">
        <v>10587</v>
      </c>
      <c r="AT162" s="288" t="s">
        <v>10587</v>
      </c>
      <c r="AU162" s="288" t="s">
        <v>10587</v>
      </c>
      <c r="AV162" s="288" t="s">
        <v>10587</v>
      </c>
      <c r="AW162" s="288" t="s">
        <v>10587</v>
      </c>
      <c r="AX162" s="288" t="s">
        <v>10587</v>
      </c>
      <c r="AY162" s="288" t="s">
        <v>10587</v>
      </c>
      <c r="AZ162" s="288" t="s">
        <v>10587</v>
      </c>
      <c r="BA162" s="288" t="s">
        <v>10587</v>
      </c>
      <c r="BB162" s="288" t="s">
        <v>10587</v>
      </c>
      <c r="BC162" s="288" t="s">
        <v>10587</v>
      </c>
      <c r="BD162" s="288" t="s">
        <v>10587</v>
      </c>
      <c r="BE162" s="288">
        <v>2.8</v>
      </c>
      <c r="BF162" s="288">
        <v>2.9</v>
      </c>
      <c r="BG162" s="288">
        <v>2.8</v>
      </c>
      <c r="BH162" s="288">
        <v>2.8</v>
      </c>
      <c r="BI162" s="288">
        <v>2.8</v>
      </c>
      <c r="BJ162" s="288">
        <v>2.8</v>
      </c>
      <c r="BK162" s="288">
        <v>2.8</v>
      </c>
      <c r="BL162" s="288">
        <v>2.8</v>
      </c>
      <c r="BM162" s="288" t="s">
        <v>10587</v>
      </c>
      <c r="BN162" s="288" t="s">
        <v>10587</v>
      </c>
      <c r="BO162" s="288" t="s">
        <v>10587</v>
      </c>
      <c r="BP162" s="288" t="s">
        <v>10587</v>
      </c>
      <c r="BQ162" s="288" t="s">
        <v>10587</v>
      </c>
      <c r="BR162" s="288" t="s">
        <v>10587</v>
      </c>
      <c r="BS162" s="288" t="s">
        <v>10587</v>
      </c>
      <c r="BT162" s="288" t="str">
        <f>_xlfn.IFNA(VLOOKUP(C162,'INFORM Severity - hidden'!$C$5:$G$300,5,FALSE),"-")</f>
        <v>-</v>
      </c>
    </row>
    <row r="163" spans="1:72" x14ac:dyDescent="0.35">
      <c r="A163" t="s">
        <v>2609</v>
      </c>
      <c r="B163" t="s">
        <v>4773</v>
      </c>
      <c r="C163" t="s">
        <v>4774</v>
      </c>
      <c r="D163" s="288" t="str">
        <f t="shared" si="2"/>
        <v>-</v>
      </c>
      <c r="E163" s="288" t="s">
        <v>10587</v>
      </c>
      <c r="F163" s="288" t="s">
        <v>10587</v>
      </c>
      <c r="G163" s="288" t="s">
        <v>10587</v>
      </c>
      <c r="H163" s="288" t="s">
        <v>10587</v>
      </c>
      <c r="I163" s="288" t="s">
        <v>10587</v>
      </c>
      <c r="J163" s="288" t="s">
        <v>10587</v>
      </c>
      <c r="K163" s="288" t="s">
        <v>10587</v>
      </c>
      <c r="L163" s="288" t="s">
        <v>10587</v>
      </c>
      <c r="M163" s="288" t="s">
        <v>10587</v>
      </c>
      <c r="N163" s="288" t="s">
        <v>10587</v>
      </c>
      <c r="O163" s="288" t="s">
        <v>10587</v>
      </c>
      <c r="P163" s="288" t="s">
        <v>10587</v>
      </c>
      <c r="Q163" s="288" t="s">
        <v>10587</v>
      </c>
      <c r="R163" s="288" t="s">
        <v>10587</v>
      </c>
      <c r="S163" s="288" t="s">
        <v>10587</v>
      </c>
      <c r="T163" s="288" t="s">
        <v>10587</v>
      </c>
      <c r="U163" s="288" t="s">
        <v>10587</v>
      </c>
      <c r="V163" s="288" t="s">
        <v>10587</v>
      </c>
      <c r="W163" s="288" t="s">
        <v>10587</v>
      </c>
      <c r="X163" s="288" t="s">
        <v>10587</v>
      </c>
      <c r="Y163" s="288" t="s">
        <v>10587</v>
      </c>
      <c r="Z163" s="288" t="s">
        <v>10587</v>
      </c>
      <c r="AA163" s="288" t="s">
        <v>10587</v>
      </c>
      <c r="AB163" s="288" t="s">
        <v>10587</v>
      </c>
      <c r="AC163" s="288" t="s">
        <v>10587</v>
      </c>
      <c r="AD163" s="288" t="s">
        <v>10587</v>
      </c>
      <c r="AE163" s="288" t="s">
        <v>10587</v>
      </c>
      <c r="AF163" s="288" t="s">
        <v>10587</v>
      </c>
      <c r="AG163" s="288" t="s">
        <v>10587</v>
      </c>
      <c r="AH163" s="288" t="s">
        <v>10587</v>
      </c>
      <c r="AI163" s="288" t="s">
        <v>10587</v>
      </c>
      <c r="AJ163" s="288" t="s">
        <v>10587</v>
      </c>
      <c r="AK163" s="288" t="s">
        <v>10587</v>
      </c>
      <c r="AL163" s="288" t="s">
        <v>10587</v>
      </c>
      <c r="AM163" s="288" t="s">
        <v>10587</v>
      </c>
      <c r="AN163" s="288" t="s">
        <v>10587</v>
      </c>
      <c r="AO163" s="288" t="s">
        <v>10587</v>
      </c>
      <c r="AP163" s="288" t="s">
        <v>10587</v>
      </c>
      <c r="AQ163" s="288" t="s">
        <v>10587</v>
      </c>
      <c r="AR163" s="288" t="s">
        <v>10587</v>
      </c>
      <c r="AS163" s="288" t="s">
        <v>10587</v>
      </c>
      <c r="AT163" s="288" t="s">
        <v>10587</v>
      </c>
      <c r="AU163" s="288" t="s">
        <v>10587</v>
      </c>
      <c r="AV163" s="288" t="s">
        <v>10587</v>
      </c>
      <c r="AW163" s="288" t="s">
        <v>10587</v>
      </c>
      <c r="AX163" s="288" t="s">
        <v>10587</v>
      </c>
      <c r="AY163" s="288" t="s">
        <v>10587</v>
      </c>
      <c r="AZ163" s="288" t="s">
        <v>10587</v>
      </c>
      <c r="BA163" s="288" t="s">
        <v>10587</v>
      </c>
      <c r="BB163" s="288" t="s">
        <v>10587</v>
      </c>
      <c r="BC163" s="288" t="s">
        <v>10587</v>
      </c>
      <c r="BD163" s="288" t="s">
        <v>10587</v>
      </c>
      <c r="BE163" s="288" t="s">
        <v>10587</v>
      </c>
      <c r="BF163" s="288" t="s">
        <v>10587</v>
      </c>
      <c r="BG163" s="288" t="s">
        <v>10587</v>
      </c>
      <c r="BH163" s="288" t="s">
        <v>10587</v>
      </c>
      <c r="BI163" s="288" t="s">
        <v>10587</v>
      </c>
      <c r="BJ163" s="288" t="s">
        <v>10587</v>
      </c>
      <c r="BK163" s="288" t="s">
        <v>10587</v>
      </c>
      <c r="BL163" s="288" t="s">
        <v>10587</v>
      </c>
      <c r="BM163" s="288" t="s">
        <v>10587</v>
      </c>
      <c r="BN163" s="288" t="s">
        <v>10587</v>
      </c>
      <c r="BO163" s="288" t="s">
        <v>10587</v>
      </c>
      <c r="BP163" s="288" t="s">
        <v>10587</v>
      </c>
      <c r="BQ163" s="288" t="s">
        <v>10587</v>
      </c>
      <c r="BR163" s="288" t="s">
        <v>10587</v>
      </c>
      <c r="BS163" s="288" t="s">
        <v>10587</v>
      </c>
      <c r="BT163" s="288">
        <f>_xlfn.IFNA(VLOOKUP(C163,'INFORM Severity - hidden'!$C$5:$G$300,5,FALSE),"-")</f>
        <v>2.4</v>
      </c>
    </row>
    <row r="164" spans="1:72" x14ac:dyDescent="0.35">
      <c r="C164" t="s">
        <v>10661</v>
      </c>
      <c r="D164" s="288" t="str">
        <f t="shared" si="2"/>
        <v>-</v>
      </c>
      <c r="E164" s="288" t="s">
        <v>10587</v>
      </c>
      <c r="F164" s="288" t="s">
        <v>10587</v>
      </c>
      <c r="G164" s="288" t="s">
        <v>10587</v>
      </c>
      <c r="H164" s="288" t="s">
        <v>10587</v>
      </c>
      <c r="I164" s="288" t="s">
        <v>10587</v>
      </c>
      <c r="J164" s="288" t="s">
        <v>10587</v>
      </c>
      <c r="K164" s="288" t="s">
        <v>10587</v>
      </c>
      <c r="L164" s="288" t="s">
        <v>10587</v>
      </c>
      <c r="M164" s="288" t="s">
        <v>10587</v>
      </c>
      <c r="N164" s="288" t="s">
        <v>10587</v>
      </c>
      <c r="O164" s="288" t="s">
        <v>10587</v>
      </c>
      <c r="P164" s="288" t="s">
        <v>10587</v>
      </c>
      <c r="Q164" s="288" t="s">
        <v>10587</v>
      </c>
      <c r="R164" s="288" t="s">
        <v>10587</v>
      </c>
      <c r="S164" s="288" t="s">
        <v>10587</v>
      </c>
      <c r="T164" s="288" t="s">
        <v>10587</v>
      </c>
      <c r="U164" s="288" t="s">
        <v>10587</v>
      </c>
      <c r="V164" s="288" t="s">
        <v>10587</v>
      </c>
      <c r="W164" s="288" t="s">
        <v>10587</v>
      </c>
      <c r="X164" s="288" t="s">
        <v>10587</v>
      </c>
      <c r="Y164" s="288" t="s">
        <v>10587</v>
      </c>
      <c r="Z164" s="288" t="s">
        <v>10587</v>
      </c>
      <c r="AA164" s="288" t="s">
        <v>10587</v>
      </c>
      <c r="AB164" s="288" t="s">
        <v>10587</v>
      </c>
      <c r="AC164" s="288" t="s">
        <v>10587</v>
      </c>
      <c r="AD164" s="288" t="s">
        <v>10587</v>
      </c>
      <c r="AE164" s="288" t="s">
        <v>10587</v>
      </c>
      <c r="AF164" s="288" t="s">
        <v>10587</v>
      </c>
      <c r="AG164" s="288" t="s">
        <v>10587</v>
      </c>
      <c r="AH164" s="288" t="s">
        <v>10587</v>
      </c>
      <c r="AI164" s="288" t="s">
        <v>10587</v>
      </c>
      <c r="AJ164" s="288" t="s">
        <v>10587</v>
      </c>
      <c r="AK164" s="288" t="s">
        <v>10587</v>
      </c>
      <c r="AL164" s="288" t="s">
        <v>10587</v>
      </c>
      <c r="AM164" s="288" t="s">
        <v>10587</v>
      </c>
      <c r="AN164" s="288" t="s">
        <v>10587</v>
      </c>
      <c r="AO164" s="288" t="s">
        <v>10587</v>
      </c>
      <c r="AP164" s="288" t="s">
        <v>10587</v>
      </c>
      <c r="AQ164" s="288" t="s">
        <v>10587</v>
      </c>
      <c r="AR164" s="288" t="s">
        <v>10587</v>
      </c>
      <c r="AS164" s="288" t="s">
        <v>10587</v>
      </c>
      <c r="AT164" s="288" t="s">
        <v>10587</v>
      </c>
      <c r="AU164" s="288" t="s">
        <v>10587</v>
      </c>
      <c r="AV164" s="288" t="s">
        <v>10587</v>
      </c>
      <c r="AW164" s="288" t="s">
        <v>10587</v>
      </c>
      <c r="AX164" s="288" t="s">
        <v>10587</v>
      </c>
      <c r="AY164" s="288" t="s">
        <v>10587</v>
      </c>
      <c r="AZ164" s="288" t="s">
        <v>10587</v>
      </c>
      <c r="BA164" s="288" t="s">
        <v>10587</v>
      </c>
      <c r="BB164" s="288" t="s">
        <v>10587</v>
      </c>
      <c r="BC164" s="288" t="s">
        <v>10587</v>
      </c>
      <c r="BD164" s="288" t="s">
        <v>10587</v>
      </c>
      <c r="BE164" s="288" t="s">
        <v>10587</v>
      </c>
      <c r="BF164" s="288" t="s">
        <v>10587</v>
      </c>
      <c r="BG164" s="288">
        <v>2.2000000000000002</v>
      </c>
      <c r="BH164" s="288">
        <v>2.2000000000000002</v>
      </c>
      <c r="BI164" s="288" t="s">
        <v>10587</v>
      </c>
      <c r="BJ164" s="288" t="s">
        <v>10587</v>
      </c>
      <c r="BK164" s="288" t="s">
        <v>10587</v>
      </c>
      <c r="BL164" s="288" t="s">
        <v>10587</v>
      </c>
      <c r="BM164" s="288" t="s">
        <v>10587</v>
      </c>
      <c r="BN164" s="288" t="s">
        <v>10587</v>
      </c>
      <c r="BO164" s="288" t="s">
        <v>10587</v>
      </c>
      <c r="BP164" s="288" t="s">
        <v>10587</v>
      </c>
      <c r="BQ164" s="288" t="s">
        <v>10587</v>
      </c>
      <c r="BR164" s="288" t="s">
        <v>10587</v>
      </c>
      <c r="BS164" s="288" t="s">
        <v>10587</v>
      </c>
      <c r="BT164" s="288" t="str">
        <f>_xlfn.IFNA(VLOOKUP(C164,'INFORM Severity - hidden'!$C$5:$G$300,5,FALSE),"-")</f>
        <v>-</v>
      </c>
    </row>
    <row r="165" spans="1:72" x14ac:dyDescent="0.35">
      <c r="C165" t="s">
        <v>10662</v>
      </c>
      <c r="D165" s="288" t="str">
        <f t="shared" si="2"/>
        <v>-</v>
      </c>
      <c r="E165" s="288" t="s">
        <v>10587</v>
      </c>
      <c r="F165" s="288" t="s">
        <v>10587</v>
      </c>
      <c r="G165" s="288" t="s">
        <v>10587</v>
      </c>
      <c r="H165" s="288" t="s">
        <v>10587</v>
      </c>
      <c r="I165" s="288" t="s">
        <v>10587</v>
      </c>
      <c r="J165" s="288" t="s">
        <v>10587</v>
      </c>
      <c r="K165" s="288" t="s">
        <v>10587</v>
      </c>
      <c r="L165" s="288" t="s">
        <v>10587</v>
      </c>
      <c r="M165" s="288" t="s">
        <v>10587</v>
      </c>
      <c r="N165" s="288" t="s">
        <v>10587</v>
      </c>
      <c r="O165" s="288" t="s">
        <v>10587</v>
      </c>
      <c r="P165" s="288" t="s">
        <v>10587</v>
      </c>
      <c r="Q165" s="288" t="s">
        <v>10587</v>
      </c>
      <c r="R165" s="288" t="s">
        <v>10587</v>
      </c>
      <c r="S165" s="288" t="s">
        <v>10587</v>
      </c>
      <c r="T165" s="288" t="s">
        <v>10587</v>
      </c>
      <c r="U165" s="288" t="s">
        <v>10587</v>
      </c>
      <c r="V165" s="288" t="s">
        <v>10587</v>
      </c>
      <c r="W165" s="288" t="s">
        <v>10587</v>
      </c>
      <c r="X165" s="288" t="s">
        <v>10587</v>
      </c>
      <c r="Y165" s="288" t="s">
        <v>10587</v>
      </c>
      <c r="Z165" s="288" t="s">
        <v>10587</v>
      </c>
      <c r="AA165" s="288" t="s">
        <v>10587</v>
      </c>
      <c r="AB165" s="288" t="s">
        <v>10587</v>
      </c>
      <c r="AC165" s="288" t="s">
        <v>10587</v>
      </c>
      <c r="AD165" s="288" t="s">
        <v>10587</v>
      </c>
      <c r="AE165" s="288" t="s">
        <v>10587</v>
      </c>
      <c r="AF165" s="288" t="s">
        <v>10587</v>
      </c>
      <c r="AG165" s="288" t="s">
        <v>10587</v>
      </c>
      <c r="AH165" s="288" t="s">
        <v>10587</v>
      </c>
      <c r="AI165" s="288" t="s">
        <v>10587</v>
      </c>
      <c r="AJ165" s="288" t="s">
        <v>10587</v>
      </c>
      <c r="AK165" s="288" t="s">
        <v>10587</v>
      </c>
      <c r="AL165" s="288" t="s">
        <v>10587</v>
      </c>
      <c r="AM165" s="288" t="s">
        <v>10587</v>
      </c>
      <c r="AN165" s="288" t="s">
        <v>10587</v>
      </c>
      <c r="AO165" s="288" t="s">
        <v>10587</v>
      </c>
      <c r="AP165" s="288" t="s">
        <v>10587</v>
      </c>
      <c r="AQ165" s="288" t="s">
        <v>10587</v>
      </c>
      <c r="AR165" s="288" t="s">
        <v>10587</v>
      </c>
      <c r="AS165" s="288" t="s">
        <v>10587</v>
      </c>
      <c r="AT165" s="288" t="s">
        <v>10587</v>
      </c>
      <c r="AU165" s="288" t="s">
        <v>10587</v>
      </c>
      <c r="AV165" s="288" t="s">
        <v>10587</v>
      </c>
      <c r="AW165" s="288" t="s">
        <v>10587</v>
      </c>
      <c r="AX165" s="288" t="s">
        <v>10587</v>
      </c>
      <c r="AY165" s="288" t="s">
        <v>10587</v>
      </c>
      <c r="AZ165" s="288" t="s">
        <v>10587</v>
      </c>
      <c r="BA165" s="288" t="s">
        <v>10587</v>
      </c>
      <c r="BB165" s="288" t="s">
        <v>10587</v>
      </c>
      <c r="BC165" s="288" t="s">
        <v>10587</v>
      </c>
      <c r="BD165" s="288">
        <v>2.6</v>
      </c>
      <c r="BE165" s="288">
        <v>2.4</v>
      </c>
      <c r="BF165" s="288">
        <v>2.4</v>
      </c>
      <c r="BG165" s="288">
        <v>2.4</v>
      </c>
      <c r="BH165" s="288">
        <v>2.4</v>
      </c>
      <c r="BI165" s="288" t="s">
        <v>10587</v>
      </c>
      <c r="BJ165" s="288" t="s">
        <v>10587</v>
      </c>
      <c r="BK165" s="288" t="s">
        <v>10587</v>
      </c>
      <c r="BL165" s="288" t="s">
        <v>10587</v>
      </c>
      <c r="BM165" s="288" t="s">
        <v>10587</v>
      </c>
      <c r="BN165" s="288" t="s">
        <v>10587</v>
      </c>
      <c r="BO165" s="288" t="s">
        <v>10587</v>
      </c>
      <c r="BP165" s="288" t="s">
        <v>10587</v>
      </c>
      <c r="BQ165" s="288" t="s">
        <v>10587</v>
      </c>
      <c r="BR165" s="288" t="s">
        <v>10587</v>
      </c>
      <c r="BS165" s="288" t="s">
        <v>10587</v>
      </c>
      <c r="BT165" s="288" t="str">
        <f>_xlfn.IFNA(VLOOKUP(C165,'INFORM Severity - hidden'!$C$5:$G$300,5,FALSE),"-")</f>
        <v>-</v>
      </c>
    </row>
    <row r="166" spans="1:72" x14ac:dyDescent="0.35">
      <c r="C166" t="s">
        <v>10663</v>
      </c>
      <c r="D166" s="288" t="str">
        <f t="shared" si="2"/>
        <v>-</v>
      </c>
      <c r="E166" s="288" t="s">
        <v>10587</v>
      </c>
      <c r="F166" s="288" t="s">
        <v>10587</v>
      </c>
      <c r="G166" s="288" t="s">
        <v>10587</v>
      </c>
      <c r="H166" s="288" t="s">
        <v>10587</v>
      </c>
      <c r="I166" s="288" t="s">
        <v>10587</v>
      </c>
      <c r="J166" s="288" t="s">
        <v>10587</v>
      </c>
      <c r="K166" s="288" t="s">
        <v>10587</v>
      </c>
      <c r="L166" s="288" t="s">
        <v>10587</v>
      </c>
      <c r="M166" s="288" t="s">
        <v>10587</v>
      </c>
      <c r="N166" s="288" t="s">
        <v>10587</v>
      </c>
      <c r="O166" s="288" t="s">
        <v>10587</v>
      </c>
      <c r="P166" s="288" t="s">
        <v>10587</v>
      </c>
      <c r="Q166" s="288" t="s">
        <v>10587</v>
      </c>
      <c r="R166" s="288" t="s">
        <v>10587</v>
      </c>
      <c r="S166" s="288" t="s">
        <v>10587</v>
      </c>
      <c r="T166" s="288" t="s">
        <v>10587</v>
      </c>
      <c r="U166" s="288" t="s">
        <v>10587</v>
      </c>
      <c r="V166" s="288" t="s">
        <v>10587</v>
      </c>
      <c r="W166" s="288" t="s">
        <v>10587</v>
      </c>
      <c r="X166" s="288" t="s">
        <v>10587</v>
      </c>
      <c r="Y166" s="288" t="s">
        <v>10587</v>
      </c>
      <c r="Z166" s="288" t="s">
        <v>10587</v>
      </c>
      <c r="AA166" s="288" t="s">
        <v>10587</v>
      </c>
      <c r="AB166" s="288" t="s">
        <v>10587</v>
      </c>
      <c r="AC166" s="288" t="s">
        <v>10587</v>
      </c>
      <c r="AD166" s="288" t="s">
        <v>10587</v>
      </c>
      <c r="AE166" s="288" t="s">
        <v>10587</v>
      </c>
      <c r="AF166" s="288" t="s">
        <v>10587</v>
      </c>
      <c r="AG166" s="288" t="s">
        <v>10587</v>
      </c>
      <c r="AH166" s="288" t="s">
        <v>10587</v>
      </c>
      <c r="AI166" s="288" t="s">
        <v>10587</v>
      </c>
      <c r="AJ166" s="288" t="s">
        <v>10587</v>
      </c>
      <c r="AK166" s="288" t="s">
        <v>10587</v>
      </c>
      <c r="AL166" s="288" t="s">
        <v>10587</v>
      </c>
      <c r="AM166" s="288" t="s">
        <v>10587</v>
      </c>
      <c r="AN166" s="288" t="s">
        <v>10587</v>
      </c>
      <c r="AO166" s="288" t="s">
        <v>10587</v>
      </c>
      <c r="AP166" s="288" t="s">
        <v>10587</v>
      </c>
      <c r="AQ166" s="288" t="s">
        <v>10587</v>
      </c>
      <c r="AR166" s="288" t="s">
        <v>10587</v>
      </c>
      <c r="AS166" s="288" t="s">
        <v>10587</v>
      </c>
      <c r="AT166" s="288" t="s">
        <v>10587</v>
      </c>
      <c r="AU166" s="288" t="s">
        <v>10587</v>
      </c>
      <c r="AV166" s="288" t="s">
        <v>10587</v>
      </c>
      <c r="AW166" s="288" t="s">
        <v>10587</v>
      </c>
      <c r="AX166" s="288" t="s">
        <v>10587</v>
      </c>
      <c r="AY166" s="288" t="s">
        <v>10587</v>
      </c>
      <c r="AZ166" s="288" t="s">
        <v>10587</v>
      </c>
      <c r="BA166" s="288" t="s">
        <v>10587</v>
      </c>
      <c r="BB166" s="288" t="s">
        <v>10587</v>
      </c>
      <c r="BC166" s="288" t="s">
        <v>10587</v>
      </c>
      <c r="BD166" s="288" t="s">
        <v>10587</v>
      </c>
      <c r="BE166" s="288" t="s">
        <v>10587</v>
      </c>
      <c r="BF166" s="288" t="s">
        <v>10587</v>
      </c>
      <c r="BG166" s="288">
        <v>1.1000000000000001</v>
      </c>
      <c r="BH166" s="288">
        <v>1.1000000000000001</v>
      </c>
      <c r="BI166" s="288" t="s">
        <v>10587</v>
      </c>
      <c r="BJ166" s="288" t="s">
        <v>10587</v>
      </c>
      <c r="BK166" s="288" t="s">
        <v>10587</v>
      </c>
      <c r="BL166" s="288" t="s">
        <v>10587</v>
      </c>
      <c r="BM166" s="288" t="s">
        <v>10587</v>
      </c>
      <c r="BN166" s="288" t="s">
        <v>10587</v>
      </c>
      <c r="BO166" s="288" t="s">
        <v>10587</v>
      </c>
      <c r="BP166" s="288" t="s">
        <v>10587</v>
      </c>
      <c r="BQ166" s="288" t="s">
        <v>10587</v>
      </c>
      <c r="BR166" s="288" t="s">
        <v>10587</v>
      </c>
      <c r="BS166" s="288" t="s">
        <v>10587</v>
      </c>
      <c r="BT166" s="288" t="str">
        <f>_xlfn.IFNA(VLOOKUP(C166,'INFORM Severity - hidden'!$C$5:$G$300,5,FALSE),"-")</f>
        <v>-</v>
      </c>
    </row>
    <row r="167" spans="1:72" x14ac:dyDescent="0.35">
      <c r="C167" t="s">
        <v>10664</v>
      </c>
      <c r="D167" s="288" t="str">
        <f t="shared" si="2"/>
        <v>-</v>
      </c>
      <c r="E167" s="288" t="s">
        <v>10587</v>
      </c>
      <c r="F167" s="288" t="s">
        <v>10587</v>
      </c>
      <c r="G167" s="288" t="s">
        <v>10587</v>
      </c>
      <c r="H167" s="288" t="s">
        <v>10587</v>
      </c>
      <c r="I167" s="288" t="s">
        <v>10587</v>
      </c>
      <c r="J167" s="288" t="s">
        <v>10587</v>
      </c>
      <c r="K167" s="288" t="s">
        <v>10587</v>
      </c>
      <c r="L167" s="288" t="s">
        <v>10587</v>
      </c>
      <c r="M167" s="288" t="s">
        <v>10587</v>
      </c>
      <c r="N167" s="288" t="s">
        <v>10587</v>
      </c>
      <c r="O167" s="288" t="s">
        <v>10587</v>
      </c>
      <c r="P167" s="288" t="s">
        <v>10587</v>
      </c>
      <c r="Q167" s="288" t="s">
        <v>10587</v>
      </c>
      <c r="R167" s="288" t="s">
        <v>10587</v>
      </c>
      <c r="S167" s="288" t="s">
        <v>10587</v>
      </c>
      <c r="T167" s="288" t="s">
        <v>10587</v>
      </c>
      <c r="U167" s="288" t="s">
        <v>10587</v>
      </c>
      <c r="V167" s="288" t="s">
        <v>10587</v>
      </c>
      <c r="W167" s="288" t="s">
        <v>10587</v>
      </c>
      <c r="X167" s="288" t="s">
        <v>10587</v>
      </c>
      <c r="Y167" s="288" t="s">
        <v>10587</v>
      </c>
      <c r="Z167" s="288" t="s">
        <v>10587</v>
      </c>
      <c r="AA167" s="288" t="s">
        <v>10587</v>
      </c>
      <c r="AB167" s="288" t="s">
        <v>10587</v>
      </c>
      <c r="AC167" s="288" t="s">
        <v>10587</v>
      </c>
      <c r="AD167" s="288" t="s">
        <v>10587</v>
      </c>
      <c r="AE167" s="288" t="s">
        <v>10587</v>
      </c>
      <c r="AF167" s="288" t="s">
        <v>10587</v>
      </c>
      <c r="AG167" s="288" t="s">
        <v>10587</v>
      </c>
      <c r="AH167" s="288" t="s">
        <v>10587</v>
      </c>
      <c r="AI167" s="288" t="s">
        <v>10587</v>
      </c>
      <c r="AJ167" s="288" t="s">
        <v>10587</v>
      </c>
      <c r="AK167" s="288" t="s">
        <v>10587</v>
      </c>
      <c r="AL167" s="288" t="s">
        <v>10587</v>
      </c>
      <c r="AM167" s="288" t="s">
        <v>10587</v>
      </c>
      <c r="AN167" s="288" t="s">
        <v>10587</v>
      </c>
      <c r="AO167" s="288" t="s">
        <v>10587</v>
      </c>
      <c r="AP167" s="288" t="s">
        <v>10587</v>
      </c>
      <c r="AQ167" s="288" t="s">
        <v>10587</v>
      </c>
      <c r="AR167" s="288" t="s">
        <v>10587</v>
      </c>
      <c r="AS167" s="288" t="s">
        <v>10587</v>
      </c>
      <c r="AT167" s="288" t="s">
        <v>10587</v>
      </c>
      <c r="AU167" s="288" t="s">
        <v>10587</v>
      </c>
      <c r="AV167" s="288" t="s">
        <v>10587</v>
      </c>
      <c r="AW167" s="288" t="s">
        <v>10587</v>
      </c>
      <c r="AX167" s="288" t="s">
        <v>10587</v>
      </c>
      <c r="AY167" s="288" t="s">
        <v>10587</v>
      </c>
      <c r="AZ167" s="288" t="s">
        <v>10587</v>
      </c>
      <c r="BA167" s="288" t="s">
        <v>10587</v>
      </c>
      <c r="BB167" s="288" t="s">
        <v>10587</v>
      </c>
      <c r="BC167" s="288" t="s">
        <v>10587</v>
      </c>
      <c r="BD167" s="288" t="s">
        <v>10587</v>
      </c>
      <c r="BE167" s="288" t="s">
        <v>10587</v>
      </c>
      <c r="BF167" s="288" t="s">
        <v>10587</v>
      </c>
      <c r="BG167" s="288" t="s">
        <v>10587</v>
      </c>
      <c r="BH167" s="288" t="s">
        <v>10587</v>
      </c>
      <c r="BI167" s="288" t="s">
        <v>10587</v>
      </c>
      <c r="BJ167" s="288" t="s">
        <v>10587</v>
      </c>
      <c r="BK167" s="288" t="s">
        <v>10587</v>
      </c>
      <c r="BL167" s="288" t="s">
        <v>10587</v>
      </c>
      <c r="BM167" s="288" t="s">
        <v>10587</v>
      </c>
      <c r="BN167" s="288">
        <v>1.9</v>
      </c>
      <c r="BO167" s="288">
        <v>2.2999999999999998</v>
      </c>
      <c r="BP167" s="288">
        <v>2.2999999999999998</v>
      </c>
      <c r="BQ167" s="288">
        <v>2.2999999999999998</v>
      </c>
      <c r="BR167" s="288">
        <v>2.2999999999999998</v>
      </c>
      <c r="BS167" s="288">
        <v>2.2999999999999998</v>
      </c>
      <c r="BT167" s="288" t="str">
        <f>_xlfn.IFNA(VLOOKUP(C167,'INFORM Severity - hidden'!$C$5:$G$300,5,FALSE),"-")</f>
        <v>-</v>
      </c>
    </row>
    <row r="168" spans="1:72" x14ac:dyDescent="0.35">
      <c r="A168" t="s">
        <v>1665</v>
      </c>
      <c r="B168" t="s">
        <v>4471</v>
      </c>
      <c r="C168" t="s">
        <v>4472</v>
      </c>
      <c r="D168" s="288" t="str">
        <f t="shared" si="2"/>
        <v>Increasing</v>
      </c>
      <c r="E168" s="288" t="s">
        <v>10587</v>
      </c>
      <c r="F168" s="288" t="s">
        <v>10587</v>
      </c>
      <c r="G168" s="288" t="s">
        <v>10587</v>
      </c>
      <c r="H168" s="288">
        <v>3.8</v>
      </c>
      <c r="I168" s="288">
        <v>3.7</v>
      </c>
      <c r="J168" s="288">
        <v>3.7</v>
      </c>
      <c r="K168" s="288">
        <v>3.2</v>
      </c>
      <c r="L168" s="288">
        <v>3.2</v>
      </c>
      <c r="M168" s="288">
        <v>3.2</v>
      </c>
      <c r="N168" s="288">
        <v>3.2</v>
      </c>
      <c r="O168" s="288">
        <v>3.4</v>
      </c>
      <c r="P168" s="288">
        <v>3.4</v>
      </c>
      <c r="Q168" s="288">
        <v>3.5</v>
      </c>
      <c r="R168" s="288">
        <v>3.5</v>
      </c>
      <c r="S168" s="288">
        <v>3.2</v>
      </c>
      <c r="T168" s="288">
        <v>3.2</v>
      </c>
      <c r="U168" s="288">
        <v>3.2</v>
      </c>
      <c r="V168" s="288">
        <v>3.2</v>
      </c>
      <c r="W168" s="288">
        <v>3</v>
      </c>
      <c r="X168" s="288">
        <v>3</v>
      </c>
      <c r="Y168" s="288">
        <v>3</v>
      </c>
      <c r="Z168" s="288">
        <v>3.2</v>
      </c>
      <c r="AA168" s="288">
        <v>3.3</v>
      </c>
      <c r="AB168" s="288">
        <v>3.3</v>
      </c>
      <c r="AC168" s="288">
        <v>3.6</v>
      </c>
      <c r="AD168" s="288">
        <v>3.6</v>
      </c>
      <c r="AE168" s="288">
        <v>3.6</v>
      </c>
      <c r="AF168" s="288">
        <v>3.6</v>
      </c>
      <c r="AG168" s="288">
        <v>3.6</v>
      </c>
      <c r="AH168" s="288">
        <v>3.7</v>
      </c>
      <c r="AI168" s="288" t="s">
        <v>10587</v>
      </c>
      <c r="AJ168" s="288" t="s">
        <v>10587</v>
      </c>
      <c r="AK168" s="288" t="s">
        <v>10587</v>
      </c>
      <c r="AL168" s="288" t="s">
        <v>10587</v>
      </c>
      <c r="AM168" s="288" t="s">
        <v>10587</v>
      </c>
      <c r="AN168" s="288" t="s">
        <v>10587</v>
      </c>
      <c r="AO168" s="288">
        <v>3.5</v>
      </c>
      <c r="AP168" s="288">
        <v>3.5</v>
      </c>
      <c r="AQ168" s="288">
        <v>3.6</v>
      </c>
      <c r="AR168" s="288">
        <v>3.6</v>
      </c>
      <c r="AS168" s="288">
        <v>3.6</v>
      </c>
      <c r="AT168" s="288">
        <v>3.6</v>
      </c>
      <c r="AU168" s="288">
        <v>3.6</v>
      </c>
      <c r="AV168" s="288">
        <v>3.6</v>
      </c>
      <c r="AW168" s="288">
        <v>3.6</v>
      </c>
      <c r="AX168" s="288">
        <v>3.6</v>
      </c>
      <c r="AY168" s="288">
        <v>3.6</v>
      </c>
      <c r="AZ168" s="288">
        <v>3.6</v>
      </c>
      <c r="BA168" s="288">
        <v>3.6</v>
      </c>
      <c r="BB168" s="288">
        <v>3.4</v>
      </c>
      <c r="BC168" s="288">
        <v>3.5</v>
      </c>
      <c r="BD168" s="288">
        <v>3.5</v>
      </c>
      <c r="BE168" s="288">
        <v>3.6</v>
      </c>
      <c r="BF168" s="288">
        <v>3.5</v>
      </c>
      <c r="BG168" s="288">
        <v>3.5</v>
      </c>
      <c r="BH168" s="288">
        <v>3.5</v>
      </c>
      <c r="BI168" s="288">
        <v>3.5</v>
      </c>
      <c r="BJ168" s="288">
        <v>3.5</v>
      </c>
      <c r="BK168" s="288">
        <v>3.6</v>
      </c>
      <c r="BL168" s="288">
        <v>3.6</v>
      </c>
      <c r="BM168" s="288">
        <v>3.6</v>
      </c>
      <c r="BN168" s="288">
        <v>3.6</v>
      </c>
      <c r="BO168" s="288">
        <v>3.6</v>
      </c>
      <c r="BP168" s="288">
        <v>3.7</v>
      </c>
      <c r="BQ168" s="288">
        <v>3.7</v>
      </c>
      <c r="BR168" s="288">
        <v>3.7</v>
      </c>
      <c r="BS168" s="288">
        <v>3.9</v>
      </c>
      <c r="BT168" s="288">
        <f>_xlfn.IFNA(VLOOKUP(C168,'INFORM Severity - hidden'!$C$5:$G$300,5,FALSE),"-")</f>
        <v>3.9</v>
      </c>
    </row>
    <row r="169" spans="1:72" x14ac:dyDescent="0.35">
      <c r="C169" t="s">
        <v>10665</v>
      </c>
      <c r="D169" s="288" t="str">
        <f t="shared" si="2"/>
        <v>-</v>
      </c>
      <c r="E169" s="288" t="s">
        <v>10587</v>
      </c>
      <c r="F169" s="288">
        <v>3.3</v>
      </c>
      <c r="G169" s="288">
        <v>3.3</v>
      </c>
      <c r="H169" s="288">
        <v>3.3</v>
      </c>
      <c r="I169" s="288">
        <v>3.3</v>
      </c>
      <c r="J169" s="288" t="s">
        <v>10587</v>
      </c>
      <c r="K169" s="288" t="s">
        <v>10587</v>
      </c>
      <c r="L169" s="288" t="s">
        <v>10587</v>
      </c>
      <c r="M169" s="288" t="s">
        <v>10587</v>
      </c>
      <c r="N169" s="288" t="s">
        <v>10587</v>
      </c>
      <c r="O169" s="288" t="s">
        <v>10587</v>
      </c>
      <c r="P169" s="288" t="s">
        <v>10587</v>
      </c>
      <c r="Q169" s="288" t="s">
        <v>10587</v>
      </c>
      <c r="R169" s="288" t="s">
        <v>10587</v>
      </c>
      <c r="S169" s="288" t="s">
        <v>10587</v>
      </c>
      <c r="T169" s="288" t="s">
        <v>10587</v>
      </c>
      <c r="U169" s="288" t="s">
        <v>10587</v>
      </c>
      <c r="V169" s="288" t="s">
        <v>10587</v>
      </c>
      <c r="W169" s="288" t="s">
        <v>10587</v>
      </c>
      <c r="X169" s="288" t="s">
        <v>10587</v>
      </c>
      <c r="Y169" s="288" t="s">
        <v>10587</v>
      </c>
      <c r="Z169" s="288" t="s">
        <v>10587</v>
      </c>
      <c r="AA169" s="288" t="s">
        <v>10587</v>
      </c>
      <c r="AB169" s="288" t="s">
        <v>10587</v>
      </c>
      <c r="AC169" s="288" t="s">
        <v>10587</v>
      </c>
      <c r="AD169" s="288" t="s">
        <v>10587</v>
      </c>
      <c r="AE169" s="288" t="s">
        <v>10587</v>
      </c>
      <c r="AF169" s="288" t="s">
        <v>10587</v>
      </c>
      <c r="AG169" s="288" t="s">
        <v>10587</v>
      </c>
      <c r="AH169" s="288" t="s">
        <v>10587</v>
      </c>
      <c r="AI169" s="288" t="s">
        <v>10587</v>
      </c>
      <c r="AJ169" s="288" t="s">
        <v>10587</v>
      </c>
      <c r="AK169" s="288" t="s">
        <v>10587</v>
      </c>
      <c r="AL169" s="288" t="s">
        <v>10587</v>
      </c>
      <c r="AM169" s="288" t="s">
        <v>10587</v>
      </c>
      <c r="AN169" s="288" t="s">
        <v>10587</v>
      </c>
      <c r="AO169" s="288" t="s">
        <v>10587</v>
      </c>
      <c r="AP169" s="288" t="s">
        <v>10587</v>
      </c>
      <c r="AQ169" s="288" t="s">
        <v>10587</v>
      </c>
      <c r="AR169" s="288" t="s">
        <v>10587</v>
      </c>
      <c r="AS169" s="288" t="s">
        <v>10587</v>
      </c>
      <c r="AT169" s="288" t="s">
        <v>10587</v>
      </c>
      <c r="AU169" s="288" t="s">
        <v>10587</v>
      </c>
      <c r="AV169" s="288" t="s">
        <v>10587</v>
      </c>
      <c r="AW169" s="288" t="s">
        <v>10587</v>
      </c>
      <c r="AX169" s="288" t="s">
        <v>10587</v>
      </c>
      <c r="AY169" s="288" t="s">
        <v>10587</v>
      </c>
      <c r="AZ169" s="288" t="s">
        <v>10587</v>
      </c>
      <c r="BA169" s="288" t="s">
        <v>10587</v>
      </c>
      <c r="BB169" s="288" t="s">
        <v>10587</v>
      </c>
      <c r="BC169" s="288" t="s">
        <v>10587</v>
      </c>
      <c r="BD169" s="288" t="s">
        <v>10587</v>
      </c>
      <c r="BE169" s="288" t="s">
        <v>10587</v>
      </c>
      <c r="BF169" s="288" t="s">
        <v>10587</v>
      </c>
      <c r="BG169" s="288" t="s">
        <v>10587</v>
      </c>
      <c r="BH169" s="288" t="s">
        <v>10587</v>
      </c>
      <c r="BI169" s="288" t="s">
        <v>10587</v>
      </c>
      <c r="BJ169" s="288" t="s">
        <v>10587</v>
      </c>
      <c r="BK169" s="288" t="s">
        <v>10587</v>
      </c>
      <c r="BL169" s="288" t="s">
        <v>10587</v>
      </c>
      <c r="BM169" s="288" t="s">
        <v>10587</v>
      </c>
      <c r="BN169" s="288" t="s">
        <v>10587</v>
      </c>
      <c r="BO169" s="288" t="s">
        <v>10587</v>
      </c>
      <c r="BP169" s="288" t="s">
        <v>10587</v>
      </c>
      <c r="BQ169" s="288" t="s">
        <v>10587</v>
      </c>
      <c r="BR169" s="288" t="s">
        <v>10587</v>
      </c>
      <c r="BS169" s="288" t="s">
        <v>10587</v>
      </c>
      <c r="BT169" s="288" t="str">
        <f>_xlfn.IFNA(VLOOKUP(C169,'INFORM Severity - hidden'!$C$5:$G$300,5,FALSE),"-")</f>
        <v>-</v>
      </c>
    </row>
    <row r="170" spans="1:72" x14ac:dyDescent="0.35">
      <c r="C170" t="s">
        <v>10666</v>
      </c>
      <c r="D170" s="288" t="str">
        <f t="shared" si="2"/>
        <v>-</v>
      </c>
      <c r="E170" s="288" t="s">
        <v>10587</v>
      </c>
      <c r="F170" s="288" t="s">
        <v>10587</v>
      </c>
      <c r="G170" s="288">
        <v>3.1</v>
      </c>
      <c r="H170" s="288">
        <v>3.4</v>
      </c>
      <c r="I170" s="288">
        <v>3.4</v>
      </c>
      <c r="J170" s="288" t="s">
        <v>10587</v>
      </c>
      <c r="K170" s="288" t="s">
        <v>10587</v>
      </c>
      <c r="L170" s="288" t="s">
        <v>10587</v>
      </c>
      <c r="M170" s="288" t="s">
        <v>10587</v>
      </c>
      <c r="N170" s="288" t="s">
        <v>10587</v>
      </c>
      <c r="O170" s="288" t="s">
        <v>10587</v>
      </c>
      <c r="P170" s="288" t="s">
        <v>10587</v>
      </c>
      <c r="Q170" s="288" t="s">
        <v>10587</v>
      </c>
      <c r="R170" s="288" t="s">
        <v>10587</v>
      </c>
      <c r="S170" s="288" t="s">
        <v>10587</v>
      </c>
      <c r="T170" s="288" t="s">
        <v>10587</v>
      </c>
      <c r="U170" s="288" t="s">
        <v>10587</v>
      </c>
      <c r="V170" s="288" t="s">
        <v>10587</v>
      </c>
      <c r="W170" s="288" t="s">
        <v>10587</v>
      </c>
      <c r="X170" s="288" t="s">
        <v>10587</v>
      </c>
      <c r="Y170" s="288" t="s">
        <v>10587</v>
      </c>
      <c r="Z170" s="288" t="s">
        <v>10587</v>
      </c>
      <c r="AA170" s="288" t="s">
        <v>10587</v>
      </c>
      <c r="AB170" s="288" t="s">
        <v>10587</v>
      </c>
      <c r="AC170" s="288" t="s">
        <v>10587</v>
      </c>
      <c r="AD170" s="288" t="s">
        <v>10587</v>
      </c>
      <c r="AE170" s="288" t="s">
        <v>10587</v>
      </c>
      <c r="AF170" s="288" t="s">
        <v>10587</v>
      </c>
      <c r="AG170" s="288" t="s">
        <v>10587</v>
      </c>
      <c r="AH170" s="288" t="s">
        <v>10587</v>
      </c>
      <c r="AI170" s="288" t="s">
        <v>10587</v>
      </c>
      <c r="AJ170" s="288" t="s">
        <v>10587</v>
      </c>
      <c r="AK170" s="288" t="s">
        <v>10587</v>
      </c>
      <c r="AL170" s="288" t="s">
        <v>10587</v>
      </c>
      <c r="AM170" s="288" t="s">
        <v>10587</v>
      </c>
      <c r="AN170" s="288" t="s">
        <v>10587</v>
      </c>
      <c r="AO170" s="288" t="s">
        <v>10587</v>
      </c>
      <c r="AP170" s="288" t="s">
        <v>10587</v>
      </c>
      <c r="AQ170" s="288" t="s">
        <v>10587</v>
      </c>
      <c r="AR170" s="288" t="s">
        <v>10587</v>
      </c>
      <c r="AS170" s="288" t="s">
        <v>10587</v>
      </c>
      <c r="AT170" s="288" t="s">
        <v>10587</v>
      </c>
      <c r="AU170" s="288" t="s">
        <v>10587</v>
      </c>
      <c r="AV170" s="288" t="s">
        <v>10587</v>
      </c>
      <c r="AW170" s="288" t="s">
        <v>10587</v>
      </c>
      <c r="AX170" s="288" t="s">
        <v>10587</v>
      </c>
      <c r="AY170" s="288" t="s">
        <v>10587</v>
      </c>
      <c r="AZ170" s="288" t="s">
        <v>10587</v>
      </c>
      <c r="BA170" s="288" t="s">
        <v>10587</v>
      </c>
      <c r="BB170" s="288" t="s">
        <v>10587</v>
      </c>
      <c r="BC170" s="288" t="s">
        <v>10587</v>
      </c>
      <c r="BD170" s="288" t="s">
        <v>10587</v>
      </c>
      <c r="BE170" s="288" t="s">
        <v>10587</v>
      </c>
      <c r="BF170" s="288" t="s">
        <v>10587</v>
      </c>
      <c r="BG170" s="288" t="s">
        <v>10587</v>
      </c>
      <c r="BH170" s="288" t="s">
        <v>10587</v>
      </c>
      <c r="BI170" s="288" t="s">
        <v>10587</v>
      </c>
      <c r="BJ170" s="288" t="s">
        <v>10587</v>
      </c>
      <c r="BK170" s="288" t="s">
        <v>10587</v>
      </c>
      <c r="BL170" s="288" t="s">
        <v>10587</v>
      </c>
      <c r="BM170" s="288" t="s">
        <v>10587</v>
      </c>
      <c r="BN170" s="288" t="s">
        <v>10587</v>
      </c>
      <c r="BO170" s="288" t="s">
        <v>10587</v>
      </c>
      <c r="BP170" s="288" t="s">
        <v>10587</v>
      </c>
      <c r="BQ170" s="288" t="s">
        <v>10587</v>
      </c>
      <c r="BR170" s="288" t="s">
        <v>10587</v>
      </c>
      <c r="BS170" s="288" t="s">
        <v>10587</v>
      </c>
      <c r="BT170" s="288" t="str">
        <f>_xlfn.IFNA(VLOOKUP(C170,'INFORM Severity - hidden'!$C$5:$G$300,5,FALSE),"-")</f>
        <v>-</v>
      </c>
    </row>
    <row r="171" spans="1:72" x14ac:dyDescent="0.35">
      <c r="A171" t="s">
        <v>1665</v>
      </c>
      <c r="B171" t="s">
        <v>1689</v>
      </c>
      <c r="C171" t="s">
        <v>1690</v>
      </c>
      <c r="D171" s="288" t="str">
        <f t="shared" si="2"/>
        <v>Stable</v>
      </c>
      <c r="E171" s="288" t="s">
        <v>10587</v>
      </c>
      <c r="F171" s="288" t="s">
        <v>10587</v>
      </c>
      <c r="G171" s="288" t="s">
        <v>10587</v>
      </c>
      <c r="H171" s="288" t="s">
        <v>10587</v>
      </c>
      <c r="I171" s="288" t="s">
        <v>10587</v>
      </c>
      <c r="J171" s="288" t="s">
        <v>10587</v>
      </c>
      <c r="K171" s="288" t="s">
        <v>10587</v>
      </c>
      <c r="L171" s="288" t="s">
        <v>10587</v>
      </c>
      <c r="M171" s="288" t="s">
        <v>10587</v>
      </c>
      <c r="N171" s="288" t="s">
        <v>10587</v>
      </c>
      <c r="O171" s="288" t="s">
        <v>10587</v>
      </c>
      <c r="P171" s="288" t="s">
        <v>10587</v>
      </c>
      <c r="Q171" s="288" t="s">
        <v>10587</v>
      </c>
      <c r="R171" s="288" t="s">
        <v>10587</v>
      </c>
      <c r="S171" s="288">
        <v>2</v>
      </c>
      <c r="T171" s="288">
        <v>2</v>
      </c>
      <c r="U171" s="288">
        <v>2.6</v>
      </c>
      <c r="V171" s="288">
        <v>2.6</v>
      </c>
      <c r="W171" s="288">
        <v>2.8</v>
      </c>
      <c r="X171" s="288">
        <v>2.9</v>
      </c>
      <c r="Y171" s="288">
        <v>2.9</v>
      </c>
      <c r="Z171" s="288">
        <v>2.9</v>
      </c>
      <c r="AA171" s="288">
        <v>2.1</v>
      </c>
      <c r="AB171" s="288">
        <v>2.1</v>
      </c>
      <c r="AC171" s="288">
        <v>3.5</v>
      </c>
      <c r="AD171" s="288">
        <v>3.5</v>
      </c>
      <c r="AE171" s="288">
        <v>3.5</v>
      </c>
      <c r="AF171" s="288">
        <v>3.6</v>
      </c>
      <c r="AG171" s="288">
        <v>3.6</v>
      </c>
      <c r="AH171" s="288">
        <v>3.6</v>
      </c>
      <c r="AI171" s="288">
        <v>3.4</v>
      </c>
      <c r="AJ171" s="288">
        <v>3.4</v>
      </c>
      <c r="AK171" s="288">
        <v>3.4</v>
      </c>
      <c r="AL171" s="288">
        <v>3.3</v>
      </c>
      <c r="AM171" s="288">
        <v>3.3</v>
      </c>
      <c r="AN171" s="288">
        <v>3.3</v>
      </c>
      <c r="AO171" s="288">
        <v>3.4</v>
      </c>
      <c r="AP171" s="288">
        <v>3.4</v>
      </c>
      <c r="AQ171" s="288">
        <v>3.4</v>
      </c>
      <c r="AR171" s="288">
        <v>3.4</v>
      </c>
      <c r="AS171" s="288">
        <v>3.4</v>
      </c>
      <c r="AT171" s="288">
        <v>3.4</v>
      </c>
      <c r="AU171" s="288">
        <v>3.4</v>
      </c>
      <c r="AV171" s="288">
        <v>3.4</v>
      </c>
      <c r="AW171" s="288">
        <v>3.4</v>
      </c>
      <c r="AX171" s="288">
        <v>3.4</v>
      </c>
      <c r="AY171" s="288">
        <v>3.5</v>
      </c>
      <c r="AZ171" s="288">
        <v>3.5</v>
      </c>
      <c r="BA171" s="288">
        <v>3.5</v>
      </c>
      <c r="BB171" s="288">
        <v>3.5</v>
      </c>
      <c r="BC171" s="288">
        <v>3.5</v>
      </c>
      <c r="BD171" s="288">
        <v>3.4</v>
      </c>
      <c r="BE171" s="288">
        <v>3.5</v>
      </c>
      <c r="BF171" s="288">
        <v>3.4</v>
      </c>
      <c r="BG171" s="288">
        <v>3.4</v>
      </c>
      <c r="BH171" s="288">
        <v>3.4</v>
      </c>
      <c r="BI171" s="288">
        <v>3.4</v>
      </c>
      <c r="BJ171" s="288">
        <v>3.4</v>
      </c>
      <c r="BK171" s="288">
        <v>3.5</v>
      </c>
      <c r="BL171" s="288">
        <v>3.5</v>
      </c>
      <c r="BM171" s="288">
        <v>3.5</v>
      </c>
      <c r="BN171" s="288">
        <v>3.5</v>
      </c>
      <c r="BO171" s="288">
        <v>3.4</v>
      </c>
      <c r="BP171" s="288">
        <v>3.7</v>
      </c>
      <c r="BQ171" s="288">
        <v>3.7</v>
      </c>
      <c r="BR171" s="288">
        <v>3.6</v>
      </c>
      <c r="BS171" s="288">
        <v>3.6</v>
      </c>
      <c r="BT171" s="288">
        <f>_xlfn.IFNA(VLOOKUP(C171,'INFORM Severity - hidden'!$C$5:$G$300,5,FALSE),"-")</f>
        <v>3.6</v>
      </c>
    </row>
    <row r="172" spans="1:72" x14ac:dyDescent="0.35">
      <c r="C172" t="s">
        <v>10667</v>
      </c>
      <c r="D172" s="288" t="str">
        <f t="shared" si="2"/>
        <v>-</v>
      </c>
      <c r="E172" s="288" t="s">
        <v>10587</v>
      </c>
      <c r="F172" s="288" t="s">
        <v>10587</v>
      </c>
      <c r="G172" s="288" t="s">
        <v>10587</v>
      </c>
      <c r="H172" s="288">
        <v>2.7</v>
      </c>
      <c r="I172" s="288">
        <v>2.8</v>
      </c>
      <c r="J172" s="288" t="s">
        <v>10587</v>
      </c>
      <c r="K172" s="288" t="s">
        <v>10587</v>
      </c>
      <c r="L172" s="288" t="s">
        <v>10587</v>
      </c>
      <c r="M172" s="288" t="s">
        <v>10587</v>
      </c>
      <c r="N172" s="288" t="s">
        <v>10587</v>
      </c>
      <c r="O172" s="288" t="s">
        <v>10587</v>
      </c>
      <c r="P172" s="288" t="s">
        <v>10587</v>
      </c>
      <c r="Q172" s="288" t="s">
        <v>10587</v>
      </c>
      <c r="R172" s="288" t="s">
        <v>10587</v>
      </c>
      <c r="S172" s="288" t="s">
        <v>10587</v>
      </c>
      <c r="T172" s="288" t="s">
        <v>10587</v>
      </c>
      <c r="U172" s="288" t="s">
        <v>10587</v>
      </c>
      <c r="V172" s="288" t="s">
        <v>10587</v>
      </c>
      <c r="W172" s="288" t="s">
        <v>10587</v>
      </c>
      <c r="X172" s="288" t="s">
        <v>10587</v>
      </c>
      <c r="Y172" s="288" t="s">
        <v>10587</v>
      </c>
      <c r="Z172" s="288" t="s">
        <v>10587</v>
      </c>
      <c r="AA172" s="288" t="s">
        <v>10587</v>
      </c>
      <c r="AB172" s="288" t="s">
        <v>10587</v>
      </c>
      <c r="AC172" s="288" t="s">
        <v>10587</v>
      </c>
      <c r="AD172" s="288" t="s">
        <v>10587</v>
      </c>
      <c r="AE172" s="288" t="s">
        <v>10587</v>
      </c>
      <c r="AF172" s="288" t="s">
        <v>10587</v>
      </c>
      <c r="AG172" s="288" t="s">
        <v>10587</v>
      </c>
      <c r="AH172" s="288" t="s">
        <v>10587</v>
      </c>
      <c r="AI172" s="288" t="s">
        <v>10587</v>
      </c>
      <c r="AJ172" s="288" t="s">
        <v>10587</v>
      </c>
      <c r="AK172" s="288" t="s">
        <v>10587</v>
      </c>
      <c r="AL172" s="288" t="s">
        <v>10587</v>
      </c>
      <c r="AM172" s="288" t="s">
        <v>10587</v>
      </c>
      <c r="AN172" s="288" t="s">
        <v>10587</v>
      </c>
      <c r="AO172" s="288" t="s">
        <v>10587</v>
      </c>
      <c r="AP172" s="288" t="s">
        <v>10587</v>
      </c>
      <c r="AQ172" s="288" t="s">
        <v>10587</v>
      </c>
      <c r="AR172" s="288" t="s">
        <v>10587</v>
      </c>
      <c r="AS172" s="288" t="s">
        <v>10587</v>
      </c>
      <c r="AT172" s="288" t="s">
        <v>10587</v>
      </c>
      <c r="AU172" s="288" t="s">
        <v>10587</v>
      </c>
      <c r="AV172" s="288" t="s">
        <v>10587</v>
      </c>
      <c r="AW172" s="288" t="s">
        <v>10587</v>
      </c>
      <c r="AX172" s="288" t="s">
        <v>10587</v>
      </c>
      <c r="AY172" s="288" t="s">
        <v>10587</v>
      </c>
      <c r="AZ172" s="288" t="s">
        <v>10587</v>
      </c>
      <c r="BA172" s="288" t="s">
        <v>10587</v>
      </c>
      <c r="BB172" s="288" t="s">
        <v>10587</v>
      </c>
      <c r="BC172" s="288" t="s">
        <v>10587</v>
      </c>
      <c r="BD172" s="288" t="s">
        <v>10587</v>
      </c>
      <c r="BE172" s="288" t="s">
        <v>10587</v>
      </c>
      <c r="BF172" s="288" t="s">
        <v>10587</v>
      </c>
      <c r="BG172" s="288" t="s">
        <v>10587</v>
      </c>
      <c r="BH172" s="288" t="s">
        <v>10587</v>
      </c>
      <c r="BI172" s="288" t="s">
        <v>10587</v>
      </c>
      <c r="BJ172" s="288" t="s">
        <v>10587</v>
      </c>
      <c r="BK172" s="288" t="s">
        <v>10587</v>
      </c>
      <c r="BL172" s="288" t="s">
        <v>10587</v>
      </c>
      <c r="BM172" s="288" t="s">
        <v>10587</v>
      </c>
      <c r="BN172" s="288" t="s">
        <v>10587</v>
      </c>
      <c r="BO172" s="288" t="s">
        <v>10587</v>
      </c>
      <c r="BP172" s="288" t="s">
        <v>10587</v>
      </c>
      <c r="BQ172" s="288" t="s">
        <v>10587</v>
      </c>
      <c r="BR172" s="288" t="s">
        <v>10587</v>
      </c>
      <c r="BS172" s="288" t="s">
        <v>10587</v>
      </c>
      <c r="BT172" s="288" t="str">
        <f>_xlfn.IFNA(VLOOKUP(C172,'INFORM Severity - hidden'!$C$5:$G$300,5,FALSE),"-")</f>
        <v>-</v>
      </c>
    </row>
    <row r="173" spans="1:72" x14ac:dyDescent="0.35">
      <c r="C173" t="s">
        <v>10668</v>
      </c>
      <c r="D173" s="288" t="str">
        <f t="shared" si="2"/>
        <v>-</v>
      </c>
      <c r="E173" s="288" t="s">
        <v>10587</v>
      </c>
      <c r="F173" s="288" t="s">
        <v>10587</v>
      </c>
      <c r="G173" s="288" t="s">
        <v>10587</v>
      </c>
      <c r="H173" s="288" t="s">
        <v>10587</v>
      </c>
      <c r="I173" s="288" t="s">
        <v>10587</v>
      </c>
      <c r="J173" s="288" t="s">
        <v>10587</v>
      </c>
      <c r="K173" s="288" t="s">
        <v>10587</v>
      </c>
      <c r="L173" s="288" t="s">
        <v>10587</v>
      </c>
      <c r="M173" s="288" t="s">
        <v>10587</v>
      </c>
      <c r="N173" s="288" t="s">
        <v>10587</v>
      </c>
      <c r="O173" s="288" t="s">
        <v>10587</v>
      </c>
      <c r="P173" s="288" t="s">
        <v>10587</v>
      </c>
      <c r="Q173" s="288" t="s">
        <v>10587</v>
      </c>
      <c r="R173" s="288">
        <v>3.2</v>
      </c>
      <c r="S173" s="288">
        <v>3.2</v>
      </c>
      <c r="T173" s="288">
        <v>3.2</v>
      </c>
      <c r="U173" s="288">
        <v>3.2</v>
      </c>
      <c r="V173" s="288">
        <v>3.2</v>
      </c>
      <c r="W173" s="288">
        <v>3.2</v>
      </c>
      <c r="X173" s="288">
        <v>3.2</v>
      </c>
      <c r="Y173" s="288">
        <v>3.2</v>
      </c>
      <c r="Z173" s="288">
        <v>2.8</v>
      </c>
      <c r="AA173" s="288">
        <v>3</v>
      </c>
      <c r="AB173" s="288">
        <v>3</v>
      </c>
      <c r="AC173" s="288">
        <v>3.4</v>
      </c>
      <c r="AD173" s="288">
        <v>3.4</v>
      </c>
      <c r="AE173" s="288">
        <v>3.4</v>
      </c>
      <c r="AF173" s="288">
        <v>3.5</v>
      </c>
      <c r="AG173" s="288">
        <v>3.5</v>
      </c>
      <c r="AH173" s="288">
        <v>3.5</v>
      </c>
      <c r="AI173" s="288" t="s">
        <v>10587</v>
      </c>
      <c r="AJ173" s="288" t="s">
        <v>10587</v>
      </c>
      <c r="AK173" s="288" t="s">
        <v>10587</v>
      </c>
      <c r="AL173" s="288" t="s">
        <v>10587</v>
      </c>
      <c r="AM173" s="288" t="s">
        <v>10587</v>
      </c>
      <c r="AN173" s="288" t="s">
        <v>10587</v>
      </c>
      <c r="AO173" s="288" t="s">
        <v>10587</v>
      </c>
      <c r="AP173" s="288" t="s">
        <v>10587</v>
      </c>
      <c r="AQ173" s="288" t="s">
        <v>10587</v>
      </c>
      <c r="AR173" s="288" t="s">
        <v>10587</v>
      </c>
      <c r="AS173" s="288" t="s">
        <v>10587</v>
      </c>
      <c r="AT173" s="288" t="s">
        <v>10587</v>
      </c>
      <c r="AU173" s="288" t="s">
        <v>10587</v>
      </c>
      <c r="AV173" s="288" t="s">
        <v>10587</v>
      </c>
      <c r="AW173" s="288" t="s">
        <v>10587</v>
      </c>
      <c r="AX173" s="288" t="s">
        <v>10587</v>
      </c>
      <c r="AY173" s="288" t="s">
        <v>10587</v>
      </c>
      <c r="AZ173" s="288" t="s">
        <v>10587</v>
      </c>
      <c r="BA173" s="288" t="s">
        <v>10587</v>
      </c>
      <c r="BB173" s="288" t="s">
        <v>10587</v>
      </c>
      <c r="BC173" s="288" t="s">
        <v>10587</v>
      </c>
      <c r="BD173" s="288" t="s">
        <v>10587</v>
      </c>
      <c r="BE173" s="288" t="s">
        <v>10587</v>
      </c>
      <c r="BF173" s="288" t="s">
        <v>10587</v>
      </c>
      <c r="BG173" s="288" t="s">
        <v>10587</v>
      </c>
      <c r="BH173" s="288" t="s">
        <v>10587</v>
      </c>
      <c r="BI173" s="288" t="s">
        <v>10587</v>
      </c>
      <c r="BJ173" s="288" t="s">
        <v>10587</v>
      </c>
      <c r="BK173" s="288" t="s">
        <v>10587</v>
      </c>
      <c r="BL173" s="288" t="s">
        <v>10587</v>
      </c>
      <c r="BM173" s="288" t="s">
        <v>10587</v>
      </c>
      <c r="BN173" s="288" t="s">
        <v>10587</v>
      </c>
      <c r="BO173" s="288" t="s">
        <v>10587</v>
      </c>
      <c r="BP173" s="288" t="s">
        <v>10587</v>
      </c>
      <c r="BQ173" s="288" t="s">
        <v>10587</v>
      </c>
      <c r="BR173" s="288" t="s">
        <v>10587</v>
      </c>
      <c r="BS173" s="288" t="s">
        <v>10587</v>
      </c>
      <c r="BT173" s="288" t="str">
        <f>_xlfn.IFNA(VLOOKUP(C173,'INFORM Severity - hidden'!$C$5:$G$300,5,FALSE),"-")</f>
        <v>-</v>
      </c>
    </row>
    <row r="174" spans="1:72" x14ac:dyDescent="0.35">
      <c r="C174" t="s">
        <v>10669</v>
      </c>
      <c r="D174" s="288" t="str">
        <f t="shared" si="2"/>
        <v>-</v>
      </c>
      <c r="E174" s="288" t="s">
        <v>10587</v>
      </c>
      <c r="F174" s="288" t="s">
        <v>10587</v>
      </c>
      <c r="G174" s="288" t="s">
        <v>10587</v>
      </c>
      <c r="H174" s="288" t="s">
        <v>10587</v>
      </c>
      <c r="I174" s="288" t="s">
        <v>10587</v>
      </c>
      <c r="J174" s="288" t="s">
        <v>10587</v>
      </c>
      <c r="K174" s="288" t="s">
        <v>10587</v>
      </c>
      <c r="L174" s="288" t="s">
        <v>10587</v>
      </c>
      <c r="M174" s="288" t="s">
        <v>10587</v>
      </c>
      <c r="N174" s="288" t="s">
        <v>10587</v>
      </c>
      <c r="O174" s="288" t="s">
        <v>10587</v>
      </c>
      <c r="P174" s="288" t="s">
        <v>10587</v>
      </c>
      <c r="Q174" s="288" t="s">
        <v>10587</v>
      </c>
      <c r="R174" s="288" t="s">
        <v>10587</v>
      </c>
      <c r="S174" s="288" t="s">
        <v>10587</v>
      </c>
      <c r="T174" s="288" t="s">
        <v>10587</v>
      </c>
      <c r="U174" s="288" t="s">
        <v>10587</v>
      </c>
      <c r="V174" s="288" t="s">
        <v>10587</v>
      </c>
      <c r="W174" s="288" t="s">
        <v>10587</v>
      </c>
      <c r="X174" s="288" t="s">
        <v>10587</v>
      </c>
      <c r="Y174" s="288" t="s">
        <v>10587</v>
      </c>
      <c r="Z174" s="288" t="s">
        <v>10587</v>
      </c>
      <c r="AA174" s="288" t="s">
        <v>10587</v>
      </c>
      <c r="AB174" s="288" t="s">
        <v>10587</v>
      </c>
      <c r="AC174" s="288" t="s">
        <v>10587</v>
      </c>
      <c r="AD174" s="288">
        <v>2.2000000000000002</v>
      </c>
      <c r="AE174" s="288">
        <v>2.2000000000000002</v>
      </c>
      <c r="AF174" s="288">
        <v>2.2999999999999998</v>
      </c>
      <c r="AG174" s="288">
        <v>2.2999999999999998</v>
      </c>
      <c r="AH174" s="288">
        <v>2.2999999999999998</v>
      </c>
      <c r="AI174" s="288" t="s">
        <v>10587</v>
      </c>
      <c r="AJ174" s="288" t="s">
        <v>10587</v>
      </c>
      <c r="AK174" s="288" t="s">
        <v>10587</v>
      </c>
      <c r="AL174" s="288" t="s">
        <v>10587</v>
      </c>
      <c r="AM174" s="288" t="s">
        <v>10587</v>
      </c>
      <c r="AN174" s="288" t="s">
        <v>10587</v>
      </c>
      <c r="AO174" s="288" t="s">
        <v>10587</v>
      </c>
      <c r="AP174" s="288" t="s">
        <v>10587</v>
      </c>
      <c r="AQ174" s="288" t="s">
        <v>10587</v>
      </c>
      <c r="AR174" s="288" t="s">
        <v>10587</v>
      </c>
      <c r="AS174" s="288" t="s">
        <v>10587</v>
      </c>
      <c r="AT174" s="288" t="s">
        <v>10587</v>
      </c>
      <c r="AU174" s="288" t="s">
        <v>10587</v>
      </c>
      <c r="AV174" s="288" t="s">
        <v>10587</v>
      </c>
      <c r="AW174" s="288" t="s">
        <v>10587</v>
      </c>
      <c r="AX174" s="288" t="s">
        <v>10587</v>
      </c>
      <c r="AY174" s="288" t="s">
        <v>10587</v>
      </c>
      <c r="AZ174" s="288" t="s">
        <v>10587</v>
      </c>
      <c r="BA174" s="288" t="s">
        <v>10587</v>
      </c>
      <c r="BB174" s="288" t="s">
        <v>10587</v>
      </c>
      <c r="BC174" s="288" t="s">
        <v>10587</v>
      </c>
      <c r="BD174" s="288" t="s">
        <v>10587</v>
      </c>
      <c r="BE174" s="288" t="s">
        <v>10587</v>
      </c>
      <c r="BF174" s="288" t="s">
        <v>10587</v>
      </c>
      <c r="BG174" s="288" t="s">
        <v>10587</v>
      </c>
      <c r="BH174" s="288" t="s">
        <v>10587</v>
      </c>
      <c r="BI174" s="288" t="s">
        <v>10587</v>
      </c>
      <c r="BJ174" s="288" t="s">
        <v>10587</v>
      </c>
      <c r="BK174" s="288" t="s">
        <v>10587</v>
      </c>
      <c r="BL174" s="288" t="s">
        <v>10587</v>
      </c>
      <c r="BM174" s="288" t="s">
        <v>10587</v>
      </c>
      <c r="BN174" s="288" t="s">
        <v>10587</v>
      </c>
      <c r="BO174" s="288" t="s">
        <v>10587</v>
      </c>
      <c r="BP174" s="288" t="s">
        <v>10587</v>
      </c>
      <c r="BQ174" s="288" t="s">
        <v>10587</v>
      </c>
      <c r="BR174" s="288" t="s">
        <v>10587</v>
      </c>
      <c r="BS174" s="288" t="s">
        <v>10587</v>
      </c>
      <c r="BT174" s="288" t="str">
        <f>_xlfn.IFNA(VLOOKUP(C174,'INFORM Severity - hidden'!$C$5:$G$300,5,FALSE),"-")</f>
        <v>-</v>
      </c>
    </row>
    <row r="175" spans="1:72" x14ac:dyDescent="0.35">
      <c r="C175" t="s">
        <v>10670</v>
      </c>
      <c r="D175" s="288" t="str">
        <f t="shared" si="2"/>
        <v>-</v>
      </c>
      <c r="E175" s="288" t="s">
        <v>10587</v>
      </c>
      <c r="F175" s="288" t="s">
        <v>10587</v>
      </c>
      <c r="G175" s="288" t="s">
        <v>10587</v>
      </c>
      <c r="H175" s="288" t="s">
        <v>10587</v>
      </c>
      <c r="I175" s="288" t="s">
        <v>10587</v>
      </c>
      <c r="J175" s="288" t="s">
        <v>10587</v>
      </c>
      <c r="K175" s="288" t="s">
        <v>10587</v>
      </c>
      <c r="L175" s="288" t="s">
        <v>10587</v>
      </c>
      <c r="M175" s="288" t="s">
        <v>10587</v>
      </c>
      <c r="N175" s="288" t="s">
        <v>10587</v>
      </c>
      <c r="O175" s="288" t="s">
        <v>10587</v>
      </c>
      <c r="P175" s="288" t="s">
        <v>10587</v>
      </c>
      <c r="Q175" s="288" t="s">
        <v>10587</v>
      </c>
      <c r="R175" s="288" t="s">
        <v>10587</v>
      </c>
      <c r="S175" s="288" t="s">
        <v>10587</v>
      </c>
      <c r="T175" s="288" t="s">
        <v>10587</v>
      </c>
      <c r="U175" s="288" t="s">
        <v>10587</v>
      </c>
      <c r="V175" s="288" t="s">
        <v>10587</v>
      </c>
      <c r="W175" s="288" t="s">
        <v>10587</v>
      </c>
      <c r="X175" s="288" t="s">
        <v>10587</v>
      </c>
      <c r="Y175" s="288" t="s">
        <v>10587</v>
      </c>
      <c r="Z175" s="288" t="s">
        <v>10587</v>
      </c>
      <c r="AA175" s="288" t="s">
        <v>10587</v>
      </c>
      <c r="AB175" s="288" t="s">
        <v>10587</v>
      </c>
      <c r="AC175" s="288" t="s">
        <v>10587</v>
      </c>
      <c r="AD175" s="288" t="s">
        <v>10587</v>
      </c>
      <c r="AE175" s="288" t="s">
        <v>10587</v>
      </c>
      <c r="AF175" s="288" t="s">
        <v>10587</v>
      </c>
      <c r="AG175" s="288" t="s">
        <v>10587</v>
      </c>
      <c r="AH175" s="288" t="s">
        <v>10587</v>
      </c>
      <c r="AI175" s="288" t="s">
        <v>10587</v>
      </c>
      <c r="AJ175" s="288" t="s">
        <v>10587</v>
      </c>
      <c r="AK175" s="288" t="s">
        <v>10587</v>
      </c>
      <c r="AL175" s="288" t="s">
        <v>10587</v>
      </c>
      <c r="AM175" s="288" t="s">
        <v>10587</v>
      </c>
      <c r="AN175" s="288" t="s">
        <v>10587</v>
      </c>
      <c r="AO175" s="288">
        <v>2.2999999999999998</v>
      </c>
      <c r="AP175" s="288">
        <v>2.4</v>
      </c>
      <c r="AQ175" s="288">
        <v>2.6</v>
      </c>
      <c r="AR175" s="288">
        <v>3.1</v>
      </c>
      <c r="AS175" s="288">
        <v>3.1</v>
      </c>
      <c r="AT175" s="288">
        <v>3.1</v>
      </c>
      <c r="AU175" s="288">
        <v>3.1</v>
      </c>
      <c r="AV175" s="288">
        <v>3.1</v>
      </c>
      <c r="AW175" s="288">
        <v>3.1</v>
      </c>
      <c r="AX175" s="288">
        <v>3.1</v>
      </c>
      <c r="AY175" s="288">
        <v>2.9</v>
      </c>
      <c r="AZ175" s="288">
        <v>2.9</v>
      </c>
      <c r="BA175" s="288" t="s">
        <v>10587</v>
      </c>
      <c r="BB175" s="288" t="s">
        <v>10587</v>
      </c>
      <c r="BC175" s="288" t="s">
        <v>10587</v>
      </c>
      <c r="BD175" s="288" t="s">
        <v>10587</v>
      </c>
      <c r="BE175" s="288" t="s">
        <v>10587</v>
      </c>
      <c r="BF175" s="288" t="s">
        <v>10587</v>
      </c>
      <c r="BG175" s="288" t="s">
        <v>10587</v>
      </c>
      <c r="BH175" s="288" t="s">
        <v>10587</v>
      </c>
      <c r="BI175" s="288" t="s">
        <v>10587</v>
      </c>
      <c r="BJ175" s="288" t="s">
        <v>10587</v>
      </c>
      <c r="BK175" s="288" t="s">
        <v>10587</v>
      </c>
      <c r="BL175" s="288" t="s">
        <v>10587</v>
      </c>
      <c r="BM175" s="288" t="s">
        <v>10587</v>
      </c>
      <c r="BN175" s="288" t="s">
        <v>10587</v>
      </c>
      <c r="BO175" s="288" t="s">
        <v>10587</v>
      </c>
      <c r="BP175" s="288" t="s">
        <v>10587</v>
      </c>
      <c r="BQ175" s="288" t="s">
        <v>10587</v>
      </c>
      <c r="BR175" s="288" t="s">
        <v>10587</v>
      </c>
      <c r="BS175" s="288" t="s">
        <v>10587</v>
      </c>
      <c r="BT175" s="288" t="str">
        <f>_xlfn.IFNA(VLOOKUP(C175,'INFORM Severity - hidden'!$C$5:$G$300,5,FALSE),"-")</f>
        <v>-</v>
      </c>
    </row>
    <row r="176" spans="1:72" x14ac:dyDescent="0.35">
      <c r="C176" t="s">
        <v>10671</v>
      </c>
      <c r="D176" s="288" t="str">
        <f t="shared" si="2"/>
        <v>-</v>
      </c>
      <c r="E176" s="288" t="s">
        <v>10587</v>
      </c>
      <c r="F176" s="288" t="s">
        <v>10587</v>
      </c>
      <c r="G176" s="288" t="s">
        <v>10587</v>
      </c>
      <c r="H176" s="288" t="s">
        <v>10587</v>
      </c>
      <c r="I176" s="288" t="s">
        <v>10587</v>
      </c>
      <c r="J176" s="288" t="s">
        <v>10587</v>
      </c>
      <c r="K176" s="288" t="s">
        <v>10587</v>
      </c>
      <c r="L176" s="288" t="s">
        <v>10587</v>
      </c>
      <c r="M176" s="288" t="s">
        <v>10587</v>
      </c>
      <c r="N176" s="288" t="s">
        <v>10587</v>
      </c>
      <c r="O176" s="288" t="s">
        <v>10587</v>
      </c>
      <c r="P176" s="288" t="s">
        <v>10587</v>
      </c>
      <c r="Q176" s="288" t="s">
        <v>10587</v>
      </c>
      <c r="R176" s="288" t="s">
        <v>10587</v>
      </c>
      <c r="S176" s="288" t="s">
        <v>10587</v>
      </c>
      <c r="T176" s="288" t="s">
        <v>10587</v>
      </c>
      <c r="U176" s="288" t="s">
        <v>10587</v>
      </c>
      <c r="V176" s="288" t="s">
        <v>10587</v>
      </c>
      <c r="W176" s="288" t="s">
        <v>10587</v>
      </c>
      <c r="X176" s="288" t="s">
        <v>10587</v>
      </c>
      <c r="Y176" s="288" t="s">
        <v>10587</v>
      </c>
      <c r="Z176" s="288" t="s">
        <v>10587</v>
      </c>
      <c r="AA176" s="288" t="s">
        <v>10587</v>
      </c>
      <c r="AB176" s="288" t="s">
        <v>10587</v>
      </c>
      <c r="AC176" s="288" t="s">
        <v>10587</v>
      </c>
      <c r="AD176" s="288" t="s">
        <v>10587</v>
      </c>
      <c r="AE176" s="288" t="s">
        <v>10587</v>
      </c>
      <c r="AF176" s="288" t="s">
        <v>10587</v>
      </c>
      <c r="AG176" s="288" t="s">
        <v>10587</v>
      </c>
      <c r="AH176" s="288" t="s">
        <v>10587</v>
      </c>
      <c r="AI176" s="288" t="s">
        <v>10587</v>
      </c>
      <c r="AJ176" s="288" t="s">
        <v>10587</v>
      </c>
      <c r="AK176" s="288" t="s">
        <v>10587</v>
      </c>
      <c r="AL176" s="288" t="s">
        <v>10587</v>
      </c>
      <c r="AM176" s="288" t="s">
        <v>10587</v>
      </c>
      <c r="AN176" s="288" t="s">
        <v>10587</v>
      </c>
      <c r="AO176" s="288" t="s">
        <v>10587</v>
      </c>
      <c r="AP176" s="288" t="s">
        <v>10587</v>
      </c>
      <c r="AQ176" s="288" t="s">
        <v>10587</v>
      </c>
      <c r="AR176" s="288" t="s">
        <v>10587</v>
      </c>
      <c r="AS176" s="288" t="s">
        <v>10587</v>
      </c>
      <c r="AT176" s="288" t="s">
        <v>10587</v>
      </c>
      <c r="AU176" s="288" t="s">
        <v>10587</v>
      </c>
      <c r="AV176" s="288" t="s">
        <v>10587</v>
      </c>
      <c r="AW176" s="288" t="s">
        <v>10587</v>
      </c>
      <c r="AX176" s="288" t="s">
        <v>10587</v>
      </c>
      <c r="AY176" s="288" t="s">
        <v>10587</v>
      </c>
      <c r="AZ176" s="288" t="s">
        <v>10587</v>
      </c>
      <c r="BA176" s="288" t="s">
        <v>10587</v>
      </c>
      <c r="BB176" s="288">
        <v>1.5</v>
      </c>
      <c r="BC176" s="288">
        <v>1.5</v>
      </c>
      <c r="BD176" s="288">
        <v>1.5</v>
      </c>
      <c r="BE176" s="288">
        <v>1.5</v>
      </c>
      <c r="BF176" s="288">
        <v>1.5</v>
      </c>
      <c r="BG176" s="288">
        <v>1.5</v>
      </c>
      <c r="BH176" s="288">
        <v>1.5</v>
      </c>
      <c r="BI176" s="288">
        <v>1.5</v>
      </c>
      <c r="BJ176" s="288">
        <v>1.5</v>
      </c>
      <c r="BK176" s="288" t="s">
        <v>10587</v>
      </c>
      <c r="BL176" s="288" t="s">
        <v>10587</v>
      </c>
      <c r="BM176" s="288" t="s">
        <v>10587</v>
      </c>
      <c r="BN176" s="288" t="s">
        <v>10587</v>
      </c>
      <c r="BO176" s="288" t="s">
        <v>10587</v>
      </c>
      <c r="BP176" s="288" t="s">
        <v>10587</v>
      </c>
      <c r="BQ176" s="288" t="s">
        <v>10587</v>
      </c>
      <c r="BR176" s="288" t="s">
        <v>10587</v>
      </c>
      <c r="BS176" s="288" t="s">
        <v>10587</v>
      </c>
      <c r="BT176" s="288" t="str">
        <f>_xlfn.IFNA(VLOOKUP(C176,'INFORM Severity - hidden'!$C$5:$G$300,5,FALSE),"-")</f>
        <v>-</v>
      </c>
    </row>
    <row r="177" spans="1:72" x14ac:dyDescent="0.35">
      <c r="C177" t="s">
        <v>10672</v>
      </c>
      <c r="D177" s="288" t="str">
        <f t="shared" si="2"/>
        <v>-</v>
      </c>
      <c r="E177" s="288" t="s">
        <v>10587</v>
      </c>
      <c r="F177" s="288" t="s">
        <v>10587</v>
      </c>
      <c r="G177" s="288" t="s">
        <v>10587</v>
      </c>
      <c r="H177" s="288" t="s">
        <v>10587</v>
      </c>
      <c r="I177" s="288" t="s">
        <v>10587</v>
      </c>
      <c r="J177" s="288" t="s">
        <v>10587</v>
      </c>
      <c r="K177" s="288" t="s">
        <v>10587</v>
      </c>
      <c r="L177" s="288" t="s">
        <v>10587</v>
      </c>
      <c r="M177" s="288" t="s">
        <v>10587</v>
      </c>
      <c r="N177" s="288" t="s">
        <v>10587</v>
      </c>
      <c r="O177" s="288" t="s">
        <v>10587</v>
      </c>
      <c r="P177" s="288" t="s">
        <v>10587</v>
      </c>
      <c r="Q177" s="288" t="s">
        <v>10587</v>
      </c>
      <c r="R177" s="288" t="s">
        <v>10587</v>
      </c>
      <c r="S177" s="288" t="s">
        <v>10587</v>
      </c>
      <c r="T177" s="288" t="s">
        <v>10587</v>
      </c>
      <c r="U177" s="288" t="s">
        <v>10587</v>
      </c>
      <c r="V177" s="288" t="s">
        <v>10587</v>
      </c>
      <c r="W177" s="288" t="s">
        <v>10587</v>
      </c>
      <c r="X177" s="288" t="s">
        <v>10587</v>
      </c>
      <c r="Y177" s="288" t="s">
        <v>10587</v>
      </c>
      <c r="Z177" s="288" t="s">
        <v>10587</v>
      </c>
      <c r="AA177" s="288" t="s">
        <v>10587</v>
      </c>
      <c r="AB177" s="288" t="s">
        <v>10587</v>
      </c>
      <c r="AC177" s="288" t="s">
        <v>10587</v>
      </c>
      <c r="AD177" s="288" t="s">
        <v>10587</v>
      </c>
      <c r="AE177" s="288" t="s">
        <v>10587</v>
      </c>
      <c r="AF177" s="288" t="s">
        <v>10587</v>
      </c>
      <c r="AG177" s="288" t="s">
        <v>10587</v>
      </c>
      <c r="AH177" s="288" t="s">
        <v>10587</v>
      </c>
      <c r="AI177" s="288" t="s">
        <v>10587</v>
      </c>
      <c r="AJ177" s="288" t="s">
        <v>10587</v>
      </c>
      <c r="AK177" s="288" t="s">
        <v>10587</v>
      </c>
      <c r="AL177" s="288" t="s">
        <v>10587</v>
      </c>
      <c r="AM177" s="288" t="s">
        <v>10587</v>
      </c>
      <c r="AN177" s="288" t="s">
        <v>10587</v>
      </c>
      <c r="AO177" s="288" t="s">
        <v>10587</v>
      </c>
      <c r="AP177" s="288" t="s">
        <v>10587</v>
      </c>
      <c r="AQ177" s="288" t="s">
        <v>10587</v>
      </c>
      <c r="AR177" s="288" t="s">
        <v>10587</v>
      </c>
      <c r="AS177" s="288" t="s">
        <v>10587</v>
      </c>
      <c r="AT177" s="288" t="s">
        <v>10587</v>
      </c>
      <c r="AU177" s="288" t="s">
        <v>10587</v>
      </c>
      <c r="AV177" s="288" t="s">
        <v>10587</v>
      </c>
      <c r="AW177" s="288" t="s">
        <v>10587</v>
      </c>
      <c r="AX177" s="288" t="s">
        <v>10587</v>
      </c>
      <c r="AY177" s="288" t="s">
        <v>10587</v>
      </c>
      <c r="AZ177" s="288" t="s">
        <v>10587</v>
      </c>
      <c r="BA177" s="288" t="s">
        <v>10587</v>
      </c>
      <c r="BB177" s="288" t="s">
        <v>10587</v>
      </c>
      <c r="BC177" s="288">
        <v>2.2000000000000002</v>
      </c>
      <c r="BD177" s="288">
        <v>2.2000000000000002</v>
      </c>
      <c r="BE177" s="288">
        <v>2.4</v>
      </c>
      <c r="BF177" s="288">
        <v>2.2999999999999998</v>
      </c>
      <c r="BG177" s="288">
        <v>2.2999999999999998</v>
      </c>
      <c r="BH177" s="288">
        <v>2.2999999999999998</v>
      </c>
      <c r="BI177" s="288">
        <v>2.2999999999999998</v>
      </c>
      <c r="BJ177" s="288">
        <v>2.2999999999999998</v>
      </c>
      <c r="BK177" s="288">
        <v>3.1</v>
      </c>
      <c r="BL177" s="288">
        <v>2.6</v>
      </c>
      <c r="BM177" s="288">
        <v>2.8</v>
      </c>
      <c r="BN177" s="288">
        <v>2.8</v>
      </c>
      <c r="BO177" s="288">
        <v>2.9</v>
      </c>
      <c r="BP177" s="288" t="s">
        <v>10587</v>
      </c>
      <c r="BQ177" s="288" t="s">
        <v>10587</v>
      </c>
      <c r="BR177" s="288" t="s">
        <v>10587</v>
      </c>
      <c r="BS177" s="288" t="s">
        <v>10587</v>
      </c>
      <c r="BT177" s="288" t="str">
        <f>_xlfn.IFNA(VLOOKUP(C177,'INFORM Severity - hidden'!$C$5:$G$300,5,FALSE),"-")</f>
        <v>-</v>
      </c>
    </row>
    <row r="178" spans="1:72" x14ac:dyDescent="0.35">
      <c r="A178" t="s">
        <v>1665</v>
      </c>
      <c r="B178" t="s">
        <v>1663</v>
      </c>
      <c r="C178" t="s">
        <v>1664</v>
      </c>
      <c r="D178" s="288" t="str">
        <f t="shared" si="2"/>
        <v>Increasing</v>
      </c>
      <c r="E178" s="288" t="s">
        <v>10587</v>
      </c>
      <c r="F178" s="288" t="s">
        <v>10587</v>
      </c>
      <c r="G178" s="288" t="s">
        <v>10587</v>
      </c>
      <c r="H178" s="288" t="s">
        <v>10587</v>
      </c>
      <c r="I178" s="288" t="s">
        <v>10587</v>
      </c>
      <c r="J178" s="288" t="s">
        <v>10587</v>
      </c>
      <c r="K178" s="288" t="s">
        <v>10587</v>
      </c>
      <c r="L178" s="288" t="s">
        <v>10587</v>
      </c>
      <c r="M178" s="288" t="s">
        <v>10587</v>
      </c>
      <c r="N178" s="288" t="s">
        <v>10587</v>
      </c>
      <c r="O178" s="288" t="s">
        <v>10587</v>
      </c>
      <c r="P178" s="288" t="s">
        <v>10587</v>
      </c>
      <c r="Q178" s="288" t="s">
        <v>10587</v>
      </c>
      <c r="R178" s="288" t="s">
        <v>10587</v>
      </c>
      <c r="S178" s="288" t="s">
        <v>10587</v>
      </c>
      <c r="T178" s="288" t="s">
        <v>10587</v>
      </c>
      <c r="U178" s="288" t="s">
        <v>10587</v>
      </c>
      <c r="V178" s="288" t="s">
        <v>10587</v>
      </c>
      <c r="W178" s="288" t="s">
        <v>10587</v>
      </c>
      <c r="X178" s="288" t="s">
        <v>10587</v>
      </c>
      <c r="Y178" s="288" t="s">
        <v>10587</v>
      </c>
      <c r="Z178" s="288" t="s">
        <v>10587</v>
      </c>
      <c r="AA178" s="288" t="s">
        <v>10587</v>
      </c>
      <c r="AB178" s="288" t="s">
        <v>10587</v>
      </c>
      <c r="AC178" s="288" t="s">
        <v>10587</v>
      </c>
      <c r="AD178" s="288" t="s">
        <v>10587</v>
      </c>
      <c r="AE178" s="288" t="s">
        <v>10587</v>
      </c>
      <c r="AF178" s="288" t="s">
        <v>10587</v>
      </c>
      <c r="AG178" s="288" t="s">
        <v>10587</v>
      </c>
      <c r="AH178" s="288" t="s">
        <v>10587</v>
      </c>
      <c r="AI178" s="288" t="s">
        <v>10587</v>
      </c>
      <c r="AJ178" s="288" t="s">
        <v>10587</v>
      </c>
      <c r="AK178" s="288" t="s">
        <v>10587</v>
      </c>
      <c r="AL178" s="288" t="s">
        <v>10587</v>
      </c>
      <c r="AM178" s="288" t="s">
        <v>10587</v>
      </c>
      <c r="AN178" s="288" t="s">
        <v>10587</v>
      </c>
      <c r="AO178" s="288" t="s">
        <v>10587</v>
      </c>
      <c r="AP178" s="288" t="s">
        <v>10587</v>
      </c>
      <c r="AQ178" s="288" t="s">
        <v>10587</v>
      </c>
      <c r="AR178" s="288" t="s">
        <v>10587</v>
      </c>
      <c r="AS178" s="288" t="s">
        <v>10587</v>
      </c>
      <c r="AT178" s="288" t="s">
        <v>10587</v>
      </c>
      <c r="AU178" s="288" t="s">
        <v>10587</v>
      </c>
      <c r="AV178" s="288" t="s">
        <v>10587</v>
      </c>
      <c r="AW178" s="288" t="s">
        <v>10587</v>
      </c>
      <c r="AX178" s="288" t="s">
        <v>10587</v>
      </c>
      <c r="AY178" s="288" t="s">
        <v>10587</v>
      </c>
      <c r="AZ178" s="288" t="s">
        <v>10587</v>
      </c>
      <c r="BA178" s="288" t="s">
        <v>10587</v>
      </c>
      <c r="BB178" s="288" t="s">
        <v>10587</v>
      </c>
      <c r="BC178" s="288" t="s">
        <v>10587</v>
      </c>
      <c r="BD178" s="288" t="s">
        <v>10587</v>
      </c>
      <c r="BE178" s="288" t="s">
        <v>10587</v>
      </c>
      <c r="BF178" s="288" t="s">
        <v>10587</v>
      </c>
      <c r="BG178" s="288" t="s">
        <v>10587</v>
      </c>
      <c r="BH178" s="288" t="s">
        <v>10587</v>
      </c>
      <c r="BI178" s="288" t="s">
        <v>10587</v>
      </c>
      <c r="BJ178" s="288" t="s">
        <v>10587</v>
      </c>
      <c r="BK178" s="288" t="s">
        <v>10587</v>
      </c>
      <c r="BL178" s="288" t="s">
        <v>10587</v>
      </c>
      <c r="BM178" s="288" t="s">
        <v>10587</v>
      </c>
      <c r="BN178" s="288" t="s">
        <v>10587</v>
      </c>
      <c r="BO178" s="288" t="s">
        <v>10587</v>
      </c>
      <c r="BP178" s="288" t="s">
        <v>10587</v>
      </c>
      <c r="BQ178" s="288">
        <v>3.1</v>
      </c>
      <c r="BR178" s="288">
        <v>3.2</v>
      </c>
      <c r="BS178" s="288">
        <v>3.2</v>
      </c>
      <c r="BT178" s="288">
        <f>_xlfn.IFNA(VLOOKUP(C178,'INFORM Severity - hidden'!$C$5:$G$300,5,FALSE),"-")</f>
        <v>3.2</v>
      </c>
    </row>
    <row r="179" spans="1:72" x14ac:dyDescent="0.35">
      <c r="A179" t="s">
        <v>1665</v>
      </c>
      <c r="B179" t="s">
        <v>4409</v>
      </c>
      <c r="C179" t="s">
        <v>4410</v>
      </c>
      <c r="D179" s="288" t="str">
        <f t="shared" si="2"/>
        <v>-</v>
      </c>
      <c r="E179" s="288" t="s">
        <v>10587</v>
      </c>
      <c r="F179" s="288" t="s">
        <v>10587</v>
      </c>
      <c r="G179" s="288" t="s">
        <v>10587</v>
      </c>
      <c r="H179" s="288" t="s">
        <v>10587</v>
      </c>
      <c r="I179" s="288" t="s">
        <v>10587</v>
      </c>
      <c r="J179" s="288" t="s">
        <v>10587</v>
      </c>
      <c r="K179" s="288" t="s">
        <v>10587</v>
      </c>
      <c r="L179" s="288" t="s">
        <v>10587</v>
      </c>
      <c r="M179" s="288" t="s">
        <v>10587</v>
      </c>
      <c r="N179" s="288" t="s">
        <v>10587</v>
      </c>
      <c r="O179" s="288" t="s">
        <v>10587</v>
      </c>
      <c r="P179" s="288" t="s">
        <v>10587</v>
      </c>
      <c r="Q179" s="288" t="s">
        <v>10587</v>
      </c>
      <c r="R179" s="288" t="s">
        <v>10587</v>
      </c>
      <c r="S179" s="288" t="s">
        <v>10587</v>
      </c>
      <c r="T179" s="288" t="s">
        <v>10587</v>
      </c>
      <c r="U179" s="288" t="s">
        <v>10587</v>
      </c>
      <c r="V179" s="288" t="s">
        <v>10587</v>
      </c>
      <c r="W179" s="288" t="s">
        <v>10587</v>
      </c>
      <c r="X179" s="288" t="s">
        <v>10587</v>
      </c>
      <c r="Y179" s="288" t="s">
        <v>10587</v>
      </c>
      <c r="Z179" s="288" t="s">
        <v>10587</v>
      </c>
      <c r="AA179" s="288" t="s">
        <v>10587</v>
      </c>
      <c r="AB179" s="288" t="s">
        <v>10587</v>
      </c>
      <c r="AC179" s="288" t="s">
        <v>10587</v>
      </c>
      <c r="AD179" s="288" t="s">
        <v>10587</v>
      </c>
      <c r="AE179" s="288" t="s">
        <v>10587</v>
      </c>
      <c r="AF179" s="288" t="s">
        <v>10587</v>
      </c>
      <c r="AG179" s="288" t="s">
        <v>10587</v>
      </c>
      <c r="AH179" s="288" t="s">
        <v>10587</v>
      </c>
      <c r="AI179" s="288" t="s">
        <v>10587</v>
      </c>
      <c r="AJ179" s="288" t="s">
        <v>10587</v>
      </c>
      <c r="AK179" s="288" t="s">
        <v>10587</v>
      </c>
      <c r="AL179" s="288" t="s">
        <v>10587</v>
      </c>
      <c r="AM179" s="288" t="s">
        <v>10587</v>
      </c>
      <c r="AN179" s="288" t="s">
        <v>10587</v>
      </c>
      <c r="AO179" s="288" t="s">
        <v>10587</v>
      </c>
      <c r="AP179" s="288" t="s">
        <v>10587</v>
      </c>
      <c r="AQ179" s="288" t="s">
        <v>10587</v>
      </c>
      <c r="AR179" s="288" t="s">
        <v>10587</v>
      </c>
      <c r="AS179" s="288" t="s">
        <v>10587</v>
      </c>
      <c r="AT179" s="288" t="s">
        <v>10587</v>
      </c>
      <c r="AU179" s="288" t="s">
        <v>10587</v>
      </c>
      <c r="AV179" s="288" t="s">
        <v>10587</v>
      </c>
      <c r="AW179" s="288" t="s">
        <v>10587</v>
      </c>
      <c r="AX179" s="288" t="s">
        <v>10587</v>
      </c>
      <c r="AY179" s="288" t="s">
        <v>10587</v>
      </c>
      <c r="AZ179" s="288" t="s">
        <v>10587</v>
      </c>
      <c r="BA179" s="288" t="s">
        <v>10587</v>
      </c>
      <c r="BB179" s="288" t="s">
        <v>10587</v>
      </c>
      <c r="BC179" s="288" t="s">
        <v>10587</v>
      </c>
      <c r="BD179" s="288" t="s">
        <v>10587</v>
      </c>
      <c r="BE179" s="288" t="s">
        <v>10587</v>
      </c>
      <c r="BF179" s="288" t="s">
        <v>10587</v>
      </c>
      <c r="BG179" s="288" t="s">
        <v>10587</v>
      </c>
      <c r="BH179" s="288" t="s">
        <v>10587</v>
      </c>
      <c r="BI179" s="288" t="s">
        <v>10587</v>
      </c>
      <c r="BJ179" s="288" t="s">
        <v>10587</v>
      </c>
      <c r="BK179" s="288" t="s">
        <v>10587</v>
      </c>
      <c r="BL179" s="288" t="s">
        <v>10587</v>
      </c>
      <c r="BM179" s="288" t="s">
        <v>10587</v>
      </c>
      <c r="BN179" s="288" t="s">
        <v>10587</v>
      </c>
      <c r="BO179" s="288" t="s">
        <v>10587</v>
      </c>
      <c r="BP179" s="288" t="s">
        <v>10587</v>
      </c>
      <c r="BQ179" s="288" t="s">
        <v>10587</v>
      </c>
      <c r="BR179" s="288" t="s">
        <v>10587</v>
      </c>
      <c r="BS179" s="288">
        <v>3.3</v>
      </c>
      <c r="BT179" s="288">
        <f>_xlfn.IFNA(VLOOKUP(C179,'INFORM Severity - hidden'!$C$5:$G$300,5,FALSE),"-")</f>
        <v>3.4</v>
      </c>
    </row>
    <row r="180" spans="1:72" x14ac:dyDescent="0.35">
      <c r="C180" t="s">
        <v>10673</v>
      </c>
      <c r="D180" s="288" t="str">
        <f t="shared" si="2"/>
        <v>-</v>
      </c>
      <c r="E180" s="288" t="s">
        <v>10587</v>
      </c>
      <c r="F180" s="288">
        <v>2.9</v>
      </c>
      <c r="G180" s="288">
        <v>2.9</v>
      </c>
      <c r="H180" s="288" t="s">
        <v>10587</v>
      </c>
      <c r="I180" s="288" t="s">
        <v>10587</v>
      </c>
      <c r="J180" s="288" t="s">
        <v>10587</v>
      </c>
      <c r="K180" s="288" t="s">
        <v>10587</v>
      </c>
      <c r="L180" s="288" t="s">
        <v>10587</v>
      </c>
      <c r="M180" s="288" t="s">
        <v>10587</v>
      </c>
      <c r="N180" s="288" t="s">
        <v>10587</v>
      </c>
      <c r="O180" s="288" t="s">
        <v>10587</v>
      </c>
      <c r="P180" s="288" t="s">
        <v>10587</v>
      </c>
      <c r="Q180" s="288" t="s">
        <v>10587</v>
      </c>
      <c r="R180" s="288" t="s">
        <v>10587</v>
      </c>
      <c r="S180" s="288" t="s">
        <v>10587</v>
      </c>
      <c r="T180" s="288" t="s">
        <v>10587</v>
      </c>
      <c r="U180" s="288" t="s">
        <v>10587</v>
      </c>
      <c r="V180" s="288" t="s">
        <v>10587</v>
      </c>
      <c r="W180" s="288" t="s">
        <v>10587</v>
      </c>
      <c r="X180" s="288" t="s">
        <v>10587</v>
      </c>
      <c r="Y180" s="288" t="s">
        <v>10587</v>
      </c>
      <c r="Z180" s="288" t="s">
        <v>10587</v>
      </c>
      <c r="AA180" s="288" t="s">
        <v>10587</v>
      </c>
      <c r="AB180" s="288" t="s">
        <v>10587</v>
      </c>
      <c r="AC180" s="288" t="s">
        <v>10587</v>
      </c>
      <c r="AD180" s="288" t="s">
        <v>10587</v>
      </c>
      <c r="AE180" s="288" t="s">
        <v>10587</v>
      </c>
      <c r="AF180" s="288" t="s">
        <v>10587</v>
      </c>
      <c r="AG180" s="288" t="s">
        <v>10587</v>
      </c>
      <c r="AH180" s="288" t="s">
        <v>10587</v>
      </c>
      <c r="AI180" s="288" t="s">
        <v>10587</v>
      </c>
      <c r="AJ180" s="288" t="s">
        <v>10587</v>
      </c>
      <c r="AK180" s="288" t="s">
        <v>10587</v>
      </c>
      <c r="AL180" s="288" t="s">
        <v>10587</v>
      </c>
      <c r="AM180" s="288" t="s">
        <v>10587</v>
      </c>
      <c r="AN180" s="288" t="s">
        <v>10587</v>
      </c>
      <c r="AO180" s="288" t="s">
        <v>10587</v>
      </c>
      <c r="AP180" s="288" t="s">
        <v>10587</v>
      </c>
      <c r="AQ180" s="288" t="s">
        <v>10587</v>
      </c>
      <c r="AR180" s="288" t="s">
        <v>10587</v>
      </c>
      <c r="AS180" s="288" t="s">
        <v>10587</v>
      </c>
      <c r="AT180" s="288" t="s">
        <v>10587</v>
      </c>
      <c r="AU180" s="288" t="s">
        <v>10587</v>
      </c>
      <c r="AV180" s="288" t="s">
        <v>10587</v>
      </c>
      <c r="AW180" s="288" t="s">
        <v>10587</v>
      </c>
      <c r="AX180" s="288" t="s">
        <v>10587</v>
      </c>
      <c r="AY180" s="288" t="s">
        <v>10587</v>
      </c>
      <c r="AZ180" s="288" t="s">
        <v>10587</v>
      </c>
      <c r="BA180" s="288" t="s">
        <v>10587</v>
      </c>
      <c r="BB180" s="288" t="s">
        <v>10587</v>
      </c>
      <c r="BC180" s="288" t="s">
        <v>10587</v>
      </c>
      <c r="BD180" s="288" t="s">
        <v>10587</v>
      </c>
      <c r="BE180" s="288" t="s">
        <v>10587</v>
      </c>
      <c r="BF180" s="288" t="s">
        <v>10587</v>
      </c>
      <c r="BG180" s="288" t="s">
        <v>10587</v>
      </c>
      <c r="BH180" s="288" t="s">
        <v>10587</v>
      </c>
      <c r="BI180" s="288" t="s">
        <v>10587</v>
      </c>
      <c r="BJ180" s="288" t="s">
        <v>10587</v>
      </c>
      <c r="BK180" s="288" t="s">
        <v>10587</v>
      </c>
      <c r="BL180" s="288" t="s">
        <v>10587</v>
      </c>
      <c r="BM180" s="288" t="s">
        <v>10587</v>
      </c>
      <c r="BN180" s="288" t="s">
        <v>10587</v>
      </c>
      <c r="BO180" s="288" t="s">
        <v>10587</v>
      </c>
      <c r="BP180" s="288" t="s">
        <v>10587</v>
      </c>
      <c r="BQ180" s="288" t="s">
        <v>10587</v>
      </c>
      <c r="BR180" s="288" t="s">
        <v>10587</v>
      </c>
      <c r="BS180" s="288" t="s">
        <v>10587</v>
      </c>
      <c r="BT180" s="288" t="str">
        <f>_xlfn.IFNA(VLOOKUP(C180,'INFORM Severity - hidden'!$C$5:$G$300,5,FALSE),"-")</f>
        <v>-</v>
      </c>
    </row>
    <row r="181" spans="1:72" x14ac:dyDescent="0.35">
      <c r="A181" t="s">
        <v>212</v>
      </c>
      <c r="B181" t="s">
        <v>210</v>
      </c>
      <c r="C181" t="s">
        <v>211</v>
      </c>
      <c r="D181" s="288" t="str">
        <f t="shared" si="2"/>
        <v>Increasing</v>
      </c>
      <c r="E181" s="288" t="s">
        <v>10587</v>
      </c>
      <c r="F181" s="288">
        <v>2.2999999999999998</v>
      </c>
      <c r="G181" s="288">
        <v>2.2999999999999998</v>
      </c>
      <c r="H181" s="288">
        <v>2.2999999999999998</v>
      </c>
      <c r="I181" s="288">
        <v>2.2000000000000002</v>
      </c>
      <c r="J181" s="288">
        <v>2.2000000000000002</v>
      </c>
      <c r="K181" s="288">
        <v>2.2000000000000002</v>
      </c>
      <c r="L181" s="288">
        <v>2.2000000000000002</v>
      </c>
      <c r="M181" s="288">
        <v>2.2000000000000002</v>
      </c>
      <c r="N181" s="288">
        <v>2.2000000000000002</v>
      </c>
      <c r="O181" s="288">
        <v>2.2000000000000002</v>
      </c>
      <c r="P181" s="288">
        <v>2.2000000000000002</v>
      </c>
      <c r="Q181" s="288">
        <v>2.2000000000000002</v>
      </c>
      <c r="R181" s="288">
        <v>2.2000000000000002</v>
      </c>
      <c r="S181" s="288">
        <v>2.2000000000000002</v>
      </c>
      <c r="T181" s="288">
        <v>2.2999999999999998</v>
      </c>
      <c r="U181" s="288">
        <v>2.2999999999999998</v>
      </c>
      <c r="V181" s="288">
        <v>2.2999999999999998</v>
      </c>
      <c r="W181" s="288">
        <v>2.2999999999999998</v>
      </c>
      <c r="X181" s="288">
        <v>2.2999999999999998</v>
      </c>
      <c r="Y181" s="288">
        <v>2.2999999999999998</v>
      </c>
      <c r="Z181" s="288">
        <v>2.2999999999999998</v>
      </c>
      <c r="AA181" s="288">
        <v>2.2000000000000002</v>
      </c>
      <c r="AB181" s="288">
        <v>2.2000000000000002</v>
      </c>
      <c r="AC181" s="288">
        <v>2.2000000000000002</v>
      </c>
      <c r="AD181" s="288">
        <v>2.2000000000000002</v>
      </c>
      <c r="AE181" s="288">
        <v>2.2000000000000002</v>
      </c>
      <c r="AF181" s="288">
        <v>2.2000000000000002</v>
      </c>
      <c r="AG181" s="288">
        <v>2.2000000000000002</v>
      </c>
      <c r="AH181" s="288">
        <v>2.2000000000000002</v>
      </c>
      <c r="AI181" s="288">
        <v>2.2000000000000002</v>
      </c>
      <c r="AJ181" s="288">
        <v>2.1</v>
      </c>
      <c r="AK181" s="288">
        <v>2.1</v>
      </c>
      <c r="AL181" s="288">
        <v>2.1</v>
      </c>
      <c r="AM181" s="288">
        <v>2.1</v>
      </c>
      <c r="AN181" s="288">
        <v>2.1</v>
      </c>
      <c r="AO181" s="288">
        <v>2.1</v>
      </c>
      <c r="AP181" s="288">
        <v>2.1</v>
      </c>
      <c r="AQ181" s="288">
        <v>2.1</v>
      </c>
      <c r="AR181" s="288">
        <v>2.1</v>
      </c>
      <c r="AS181" s="288">
        <v>2.1</v>
      </c>
      <c r="AT181" s="288">
        <v>2.1</v>
      </c>
      <c r="AU181" s="288">
        <v>2.2000000000000002</v>
      </c>
      <c r="AV181" s="288">
        <v>2.2000000000000002</v>
      </c>
      <c r="AW181" s="288">
        <v>2.2000000000000002</v>
      </c>
      <c r="AX181" s="288">
        <v>2.2000000000000002</v>
      </c>
      <c r="AY181" s="288">
        <v>2.2999999999999998</v>
      </c>
      <c r="AZ181" s="288">
        <v>2.2999999999999998</v>
      </c>
      <c r="BA181" s="288">
        <v>2.2999999999999998</v>
      </c>
      <c r="BB181" s="288">
        <v>2.2999999999999998</v>
      </c>
      <c r="BC181" s="288">
        <v>2.1</v>
      </c>
      <c r="BD181" s="288">
        <v>2.1</v>
      </c>
      <c r="BE181" s="288">
        <v>2.1</v>
      </c>
      <c r="BF181" s="288">
        <v>2.1</v>
      </c>
      <c r="BG181" s="288">
        <v>2.1</v>
      </c>
      <c r="BH181" s="288">
        <v>2.2000000000000002</v>
      </c>
      <c r="BI181" s="288">
        <v>2.2000000000000002</v>
      </c>
      <c r="BJ181" s="288">
        <v>2.2000000000000002</v>
      </c>
      <c r="BK181" s="288">
        <v>1.9</v>
      </c>
      <c r="BL181" s="288">
        <v>1.9</v>
      </c>
      <c r="BM181" s="288">
        <v>1.9</v>
      </c>
      <c r="BN181" s="288">
        <v>1.7</v>
      </c>
      <c r="BO181" s="288">
        <v>1.7</v>
      </c>
      <c r="BP181" s="288">
        <v>2.1</v>
      </c>
      <c r="BQ181" s="288">
        <v>2</v>
      </c>
      <c r="BR181" s="288">
        <v>2</v>
      </c>
      <c r="BS181" s="288">
        <v>2.2000000000000002</v>
      </c>
      <c r="BT181" s="288">
        <f>_xlfn.IFNA(VLOOKUP(C181,'INFORM Severity - hidden'!$C$5:$G$300,5,FALSE),"-")</f>
        <v>2.2000000000000002</v>
      </c>
    </row>
    <row r="182" spans="1:72" x14ac:dyDescent="0.35">
      <c r="A182" t="s">
        <v>212</v>
      </c>
      <c r="B182" t="s">
        <v>682</v>
      </c>
      <c r="C182" t="s">
        <v>683</v>
      </c>
      <c r="D182" s="288" t="str">
        <f t="shared" si="2"/>
        <v>Increasing</v>
      </c>
      <c r="E182" s="288" t="s">
        <v>10587</v>
      </c>
      <c r="F182" s="288">
        <v>3</v>
      </c>
      <c r="G182" s="288">
        <v>3</v>
      </c>
      <c r="H182" s="288">
        <v>3</v>
      </c>
      <c r="I182" s="288">
        <v>2.7</v>
      </c>
      <c r="J182" s="288">
        <v>2.8</v>
      </c>
      <c r="K182" s="288">
        <v>2.9</v>
      </c>
      <c r="L182" s="288">
        <v>2.9</v>
      </c>
      <c r="M182" s="288">
        <v>2.9</v>
      </c>
      <c r="N182" s="288">
        <v>2.9</v>
      </c>
      <c r="O182" s="288">
        <v>2.8</v>
      </c>
      <c r="P182" s="288">
        <v>2.8</v>
      </c>
      <c r="Q182" s="288">
        <v>2.6</v>
      </c>
      <c r="R182" s="288">
        <v>2.6</v>
      </c>
      <c r="S182" s="288">
        <v>2.6</v>
      </c>
      <c r="T182" s="288">
        <v>2.6</v>
      </c>
      <c r="U182" s="288">
        <v>2.6</v>
      </c>
      <c r="V182" s="288">
        <v>2.7</v>
      </c>
      <c r="W182" s="288">
        <v>2.7</v>
      </c>
      <c r="X182" s="288">
        <v>3</v>
      </c>
      <c r="Y182" s="288">
        <v>2.9</v>
      </c>
      <c r="Z182" s="288">
        <v>2.9</v>
      </c>
      <c r="AA182" s="288">
        <v>2.8</v>
      </c>
      <c r="AB182" s="288">
        <v>2.8</v>
      </c>
      <c r="AC182" s="288">
        <v>2.8</v>
      </c>
      <c r="AD182" s="288">
        <v>2.8</v>
      </c>
      <c r="AE182" s="288">
        <v>2.8</v>
      </c>
      <c r="AF182" s="288">
        <v>2.8</v>
      </c>
      <c r="AG182" s="288">
        <v>2.8</v>
      </c>
      <c r="AH182" s="288">
        <v>2.8</v>
      </c>
      <c r="AI182" s="288">
        <v>2.8</v>
      </c>
      <c r="AJ182" s="288">
        <v>2.8</v>
      </c>
      <c r="AK182" s="288">
        <v>2.8</v>
      </c>
      <c r="AL182" s="288">
        <v>2.8</v>
      </c>
      <c r="AM182" s="288">
        <v>2.8</v>
      </c>
      <c r="AN182" s="288">
        <v>2.8</v>
      </c>
      <c r="AO182" s="288">
        <v>2.8</v>
      </c>
      <c r="AP182" s="288">
        <v>2.8</v>
      </c>
      <c r="AQ182" s="288">
        <v>2.8</v>
      </c>
      <c r="AR182" s="288">
        <v>2.8</v>
      </c>
      <c r="AS182" s="288">
        <v>2.8</v>
      </c>
      <c r="AT182" s="288">
        <v>2.8</v>
      </c>
      <c r="AU182" s="288">
        <v>2.8</v>
      </c>
      <c r="AV182" s="288">
        <v>2.7</v>
      </c>
      <c r="AW182" s="288">
        <v>2.7</v>
      </c>
      <c r="AX182" s="288">
        <v>2.7</v>
      </c>
      <c r="AY182" s="288">
        <v>2.7</v>
      </c>
      <c r="AZ182" s="288">
        <v>2.7</v>
      </c>
      <c r="BA182" s="288">
        <v>2.7</v>
      </c>
      <c r="BB182" s="288">
        <v>2.7</v>
      </c>
      <c r="BC182" s="288">
        <v>2.7</v>
      </c>
      <c r="BD182" s="288">
        <v>2.7</v>
      </c>
      <c r="BE182" s="288">
        <v>2.7</v>
      </c>
      <c r="BF182" s="288">
        <v>2.7</v>
      </c>
      <c r="BG182" s="288">
        <v>2.6</v>
      </c>
      <c r="BH182" s="288">
        <v>2.6</v>
      </c>
      <c r="BI182" s="288">
        <v>2.6</v>
      </c>
      <c r="BJ182" s="288">
        <v>2.6</v>
      </c>
      <c r="BK182" s="288">
        <v>2.6</v>
      </c>
      <c r="BL182" s="288">
        <v>2.6</v>
      </c>
      <c r="BM182" s="288">
        <v>2.6</v>
      </c>
      <c r="BN182" s="288">
        <v>2.7</v>
      </c>
      <c r="BO182" s="288">
        <v>2.6</v>
      </c>
      <c r="BP182" s="288">
        <v>2.5</v>
      </c>
      <c r="BQ182" s="288">
        <v>2.5</v>
      </c>
      <c r="BR182" s="288">
        <v>2.5</v>
      </c>
      <c r="BS182" s="288">
        <v>2.6</v>
      </c>
      <c r="BT182" s="288">
        <f>_xlfn.IFNA(VLOOKUP(C182,'INFORM Severity - hidden'!$C$5:$G$300,5,FALSE),"-")</f>
        <v>2.6</v>
      </c>
    </row>
    <row r="183" spans="1:72" x14ac:dyDescent="0.35">
      <c r="A183" t="s">
        <v>1193</v>
      </c>
      <c r="B183" t="s">
        <v>1191</v>
      </c>
      <c r="C183" t="s">
        <v>1192</v>
      </c>
      <c r="D183" s="288" t="str">
        <f t="shared" si="2"/>
        <v>Stable</v>
      </c>
      <c r="E183" s="288" t="s">
        <v>10587</v>
      </c>
      <c r="F183" s="288" t="s">
        <v>10587</v>
      </c>
      <c r="G183" s="288">
        <v>2.9</v>
      </c>
      <c r="H183" s="288">
        <v>3</v>
      </c>
      <c r="I183" s="288">
        <v>3.1</v>
      </c>
      <c r="J183" s="288">
        <v>3.1</v>
      </c>
      <c r="K183" s="288">
        <v>3.1</v>
      </c>
      <c r="L183" s="288">
        <v>2.7</v>
      </c>
      <c r="M183" s="288">
        <v>2.7</v>
      </c>
      <c r="N183" s="288">
        <v>2.5</v>
      </c>
      <c r="O183" s="288">
        <v>2.5</v>
      </c>
      <c r="P183" s="288">
        <v>2.5</v>
      </c>
      <c r="Q183" s="288">
        <v>2.6</v>
      </c>
      <c r="R183" s="288">
        <v>2.6</v>
      </c>
      <c r="S183" s="288">
        <v>2.7</v>
      </c>
      <c r="T183" s="288">
        <v>2.7</v>
      </c>
      <c r="U183" s="288">
        <v>2.6</v>
      </c>
      <c r="V183" s="288">
        <v>2.7</v>
      </c>
      <c r="W183" s="288">
        <v>2.7</v>
      </c>
      <c r="X183" s="288">
        <v>2.6</v>
      </c>
      <c r="Y183" s="288">
        <v>2.6</v>
      </c>
      <c r="Z183" s="288">
        <v>2.7</v>
      </c>
      <c r="AA183" s="288">
        <v>2.8</v>
      </c>
      <c r="AB183" s="288">
        <v>2.8</v>
      </c>
      <c r="AC183" s="288">
        <v>2.8</v>
      </c>
      <c r="AD183" s="288">
        <v>2.8</v>
      </c>
      <c r="AE183" s="288">
        <v>2.8</v>
      </c>
      <c r="AF183" s="288">
        <v>2.8</v>
      </c>
      <c r="AG183" s="288">
        <v>2.9</v>
      </c>
      <c r="AH183" s="288">
        <v>2.9</v>
      </c>
      <c r="AI183" s="288">
        <v>3</v>
      </c>
      <c r="AJ183" s="288">
        <v>3</v>
      </c>
      <c r="AK183" s="288">
        <v>2.8</v>
      </c>
      <c r="AL183" s="288">
        <v>2.8</v>
      </c>
      <c r="AM183" s="288">
        <v>3</v>
      </c>
      <c r="AN183" s="288">
        <v>3</v>
      </c>
      <c r="AO183" s="288">
        <v>3</v>
      </c>
      <c r="AP183" s="288">
        <v>3</v>
      </c>
      <c r="AQ183" s="288">
        <v>2.5</v>
      </c>
      <c r="AR183" s="288">
        <v>2.5</v>
      </c>
      <c r="AS183" s="288">
        <v>2.4</v>
      </c>
      <c r="AT183" s="288">
        <v>3</v>
      </c>
      <c r="AU183" s="288">
        <v>3</v>
      </c>
      <c r="AV183" s="288">
        <v>3</v>
      </c>
      <c r="AW183" s="288">
        <v>3</v>
      </c>
      <c r="AX183" s="288">
        <v>3.2</v>
      </c>
      <c r="AY183" s="288">
        <v>3.2</v>
      </c>
      <c r="AZ183" s="288">
        <v>3.2</v>
      </c>
      <c r="BA183" s="288">
        <v>3.3</v>
      </c>
      <c r="BB183" s="288">
        <v>3.3</v>
      </c>
      <c r="BC183" s="288">
        <v>3.4</v>
      </c>
      <c r="BD183" s="288">
        <v>3.4</v>
      </c>
      <c r="BE183" s="288">
        <v>3.3</v>
      </c>
      <c r="BF183" s="288">
        <v>3.5</v>
      </c>
      <c r="BG183" s="288">
        <v>3.5</v>
      </c>
      <c r="BH183" s="288">
        <v>3.3</v>
      </c>
      <c r="BI183" s="288">
        <v>3.2</v>
      </c>
      <c r="BJ183" s="288">
        <v>3.4</v>
      </c>
      <c r="BK183" s="288">
        <v>3.4</v>
      </c>
      <c r="BL183" s="288">
        <v>3.4</v>
      </c>
      <c r="BM183" s="288">
        <v>3.4</v>
      </c>
      <c r="BN183" s="288">
        <v>3.4</v>
      </c>
      <c r="BO183" s="288">
        <v>3.4</v>
      </c>
      <c r="BP183" s="288">
        <v>3.4</v>
      </c>
      <c r="BQ183" s="288">
        <v>3.6</v>
      </c>
      <c r="BR183" s="288">
        <v>3.6</v>
      </c>
      <c r="BS183" s="288">
        <v>3.5</v>
      </c>
      <c r="BT183" s="288">
        <f>_xlfn.IFNA(VLOOKUP(C183,'INFORM Severity - hidden'!$C$5:$G$300,5,FALSE),"-")</f>
        <v>3.5</v>
      </c>
    </row>
    <row r="184" spans="1:72" x14ac:dyDescent="0.35">
      <c r="C184" t="s">
        <v>10674</v>
      </c>
      <c r="D184" s="288" t="str">
        <f t="shared" si="2"/>
        <v>-</v>
      </c>
      <c r="E184" s="288" t="s">
        <v>10587</v>
      </c>
      <c r="F184" s="288" t="s">
        <v>10587</v>
      </c>
      <c r="G184" s="288" t="s">
        <v>10587</v>
      </c>
      <c r="H184" s="288" t="s">
        <v>10587</v>
      </c>
      <c r="I184" s="288">
        <v>2.7</v>
      </c>
      <c r="J184" s="288">
        <v>2.6</v>
      </c>
      <c r="K184" s="288" t="s">
        <v>10587</v>
      </c>
      <c r="L184" s="288" t="s">
        <v>10587</v>
      </c>
      <c r="M184" s="288" t="s">
        <v>10587</v>
      </c>
      <c r="N184" s="288" t="s">
        <v>10587</v>
      </c>
      <c r="O184" s="288" t="s">
        <v>10587</v>
      </c>
      <c r="P184" s="288" t="s">
        <v>10587</v>
      </c>
      <c r="Q184" s="288" t="s">
        <v>10587</v>
      </c>
      <c r="R184" s="288" t="s">
        <v>10587</v>
      </c>
      <c r="S184" s="288" t="s">
        <v>10587</v>
      </c>
      <c r="T184" s="288" t="s">
        <v>10587</v>
      </c>
      <c r="U184" s="288" t="s">
        <v>10587</v>
      </c>
      <c r="V184" s="288" t="s">
        <v>10587</v>
      </c>
      <c r="W184" s="288" t="s">
        <v>10587</v>
      </c>
      <c r="X184" s="288" t="s">
        <v>10587</v>
      </c>
      <c r="Y184" s="288" t="s">
        <v>10587</v>
      </c>
      <c r="Z184" s="288" t="s">
        <v>10587</v>
      </c>
      <c r="AA184" s="288" t="s">
        <v>10587</v>
      </c>
      <c r="AB184" s="288" t="s">
        <v>10587</v>
      </c>
      <c r="AC184" s="288" t="s">
        <v>10587</v>
      </c>
      <c r="AD184" s="288" t="s">
        <v>10587</v>
      </c>
      <c r="AE184" s="288" t="s">
        <v>10587</v>
      </c>
      <c r="AF184" s="288" t="s">
        <v>10587</v>
      </c>
      <c r="AG184" s="288" t="s">
        <v>10587</v>
      </c>
      <c r="AH184" s="288" t="s">
        <v>10587</v>
      </c>
      <c r="AI184" s="288" t="s">
        <v>10587</v>
      </c>
      <c r="AJ184" s="288" t="s">
        <v>10587</v>
      </c>
      <c r="AK184" s="288" t="s">
        <v>10587</v>
      </c>
      <c r="AL184" s="288" t="s">
        <v>10587</v>
      </c>
      <c r="AM184" s="288" t="s">
        <v>10587</v>
      </c>
      <c r="AN184" s="288" t="s">
        <v>10587</v>
      </c>
      <c r="AO184" s="288" t="s">
        <v>10587</v>
      </c>
      <c r="AP184" s="288" t="s">
        <v>10587</v>
      </c>
      <c r="AQ184" s="288" t="s">
        <v>10587</v>
      </c>
      <c r="AR184" s="288" t="s">
        <v>10587</v>
      </c>
      <c r="AS184" s="288" t="s">
        <v>10587</v>
      </c>
      <c r="AT184" s="288" t="s">
        <v>10587</v>
      </c>
      <c r="AU184" s="288" t="s">
        <v>10587</v>
      </c>
      <c r="AV184" s="288" t="s">
        <v>10587</v>
      </c>
      <c r="AW184" s="288" t="s">
        <v>10587</v>
      </c>
      <c r="AX184" s="288" t="s">
        <v>10587</v>
      </c>
      <c r="AY184" s="288" t="s">
        <v>10587</v>
      </c>
      <c r="AZ184" s="288" t="s">
        <v>10587</v>
      </c>
      <c r="BA184" s="288" t="s">
        <v>10587</v>
      </c>
      <c r="BB184" s="288" t="s">
        <v>10587</v>
      </c>
      <c r="BC184" s="288" t="s">
        <v>10587</v>
      </c>
      <c r="BD184" s="288" t="s">
        <v>10587</v>
      </c>
      <c r="BE184" s="288" t="s">
        <v>10587</v>
      </c>
      <c r="BF184" s="288" t="s">
        <v>10587</v>
      </c>
      <c r="BG184" s="288" t="s">
        <v>10587</v>
      </c>
      <c r="BH184" s="288" t="s">
        <v>10587</v>
      </c>
      <c r="BI184" s="288" t="s">
        <v>10587</v>
      </c>
      <c r="BJ184" s="288" t="s">
        <v>10587</v>
      </c>
      <c r="BK184" s="288" t="s">
        <v>10587</v>
      </c>
      <c r="BL184" s="288" t="s">
        <v>10587</v>
      </c>
      <c r="BM184" s="288" t="s">
        <v>10587</v>
      </c>
      <c r="BN184" s="288" t="s">
        <v>10587</v>
      </c>
      <c r="BO184" s="288" t="s">
        <v>10587</v>
      </c>
      <c r="BP184" s="288" t="s">
        <v>10587</v>
      </c>
      <c r="BQ184" s="288" t="s">
        <v>10587</v>
      </c>
      <c r="BR184" s="288" t="s">
        <v>10587</v>
      </c>
      <c r="BS184" s="288" t="s">
        <v>10587</v>
      </c>
      <c r="BT184" s="288" t="str">
        <f>_xlfn.IFNA(VLOOKUP(C184,'INFORM Severity - hidden'!$C$5:$G$300,5,FALSE),"-")</f>
        <v>-</v>
      </c>
    </row>
    <row r="185" spans="1:72" x14ac:dyDescent="0.35">
      <c r="C185" t="s">
        <v>10675</v>
      </c>
      <c r="D185" s="288" t="str">
        <f t="shared" si="2"/>
        <v>-</v>
      </c>
      <c r="E185" s="288" t="s">
        <v>10587</v>
      </c>
      <c r="F185" s="288" t="s">
        <v>10587</v>
      </c>
      <c r="G185" s="288" t="s">
        <v>10587</v>
      </c>
      <c r="H185" s="288" t="s">
        <v>10587</v>
      </c>
      <c r="I185" s="288" t="s">
        <v>10587</v>
      </c>
      <c r="J185" s="288" t="s">
        <v>10587</v>
      </c>
      <c r="K185" s="288" t="s">
        <v>10587</v>
      </c>
      <c r="L185" s="288" t="s">
        <v>10587</v>
      </c>
      <c r="M185" s="288" t="s">
        <v>10587</v>
      </c>
      <c r="N185" s="288" t="s">
        <v>10587</v>
      </c>
      <c r="O185" s="288" t="s">
        <v>10587</v>
      </c>
      <c r="P185" s="288" t="s">
        <v>10587</v>
      </c>
      <c r="Q185" s="288" t="s">
        <v>10587</v>
      </c>
      <c r="R185" s="288" t="s">
        <v>10587</v>
      </c>
      <c r="S185" s="288" t="s">
        <v>10587</v>
      </c>
      <c r="T185" s="288" t="s">
        <v>10587</v>
      </c>
      <c r="U185" s="288" t="s">
        <v>10587</v>
      </c>
      <c r="V185" s="288" t="s">
        <v>10587</v>
      </c>
      <c r="W185" s="288" t="s">
        <v>10587</v>
      </c>
      <c r="X185" s="288" t="s">
        <v>10587</v>
      </c>
      <c r="Y185" s="288" t="s">
        <v>10587</v>
      </c>
      <c r="Z185" s="288" t="s">
        <v>10587</v>
      </c>
      <c r="AA185" s="288" t="s">
        <v>10587</v>
      </c>
      <c r="AB185" s="288" t="s">
        <v>10587</v>
      </c>
      <c r="AC185" s="288" t="s">
        <v>10587</v>
      </c>
      <c r="AD185" s="288" t="s">
        <v>10587</v>
      </c>
      <c r="AE185" s="288" t="s">
        <v>10587</v>
      </c>
      <c r="AF185" s="288" t="s">
        <v>10587</v>
      </c>
      <c r="AG185" s="288" t="s">
        <v>10587</v>
      </c>
      <c r="AH185" s="288" t="s">
        <v>10587</v>
      </c>
      <c r="AI185" s="288" t="s">
        <v>10587</v>
      </c>
      <c r="AJ185" s="288" t="s">
        <v>10587</v>
      </c>
      <c r="AK185" s="288" t="s">
        <v>10587</v>
      </c>
      <c r="AL185" s="288" t="s">
        <v>10587</v>
      </c>
      <c r="AM185" s="288" t="s">
        <v>10587</v>
      </c>
      <c r="AN185" s="288" t="s">
        <v>10587</v>
      </c>
      <c r="AO185" s="288">
        <v>2.1</v>
      </c>
      <c r="AP185" s="288">
        <v>2.1</v>
      </c>
      <c r="AQ185" s="288">
        <v>2.1</v>
      </c>
      <c r="AR185" s="288">
        <v>2.1</v>
      </c>
      <c r="AS185" s="288">
        <v>2</v>
      </c>
      <c r="AT185" s="288">
        <v>2.5</v>
      </c>
      <c r="AU185" s="288">
        <v>2.5</v>
      </c>
      <c r="AV185" s="288">
        <v>2.5</v>
      </c>
      <c r="AW185" s="288">
        <v>2.5</v>
      </c>
      <c r="AX185" s="288">
        <v>2.4</v>
      </c>
      <c r="AY185" s="288">
        <v>2.4</v>
      </c>
      <c r="AZ185" s="288">
        <v>2.4</v>
      </c>
      <c r="BA185" s="288" t="s">
        <v>10587</v>
      </c>
      <c r="BB185" s="288" t="s">
        <v>10587</v>
      </c>
      <c r="BC185" s="288" t="s">
        <v>10587</v>
      </c>
      <c r="BD185" s="288" t="s">
        <v>10587</v>
      </c>
      <c r="BE185" s="288" t="s">
        <v>10587</v>
      </c>
      <c r="BF185" s="288" t="s">
        <v>10587</v>
      </c>
      <c r="BG185" s="288" t="s">
        <v>10587</v>
      </c>
      <c r="BH185" s="288" t="s">
        <v>10587</v>
      </c>
      <c r="BI185" s="288" t="s">
        <v>10587</v>
      </c>
      <c r="BJ185" s="288" t="s">
        <v>10587</v>
      </c>
      <c r="BK185" s="288" t="s">
        <v>10587</v>
      </c>
      <c r="BL185" s="288" t="s">
        <v>10587</v>
      </c>
      <c r="BM185" s="288" t="s">
        <v>10587</v>
      </c>
      <c r="BN185" s="288" t="s">
        <v>10587</v>
      </c>
      <c r="BO185" s="288" t="s">
        <v>10587</v>
      </c>
      <c r="BP185" s="288" t="s">
        <v>10587</v>
      </c>
      <c r="BQ185" s="288" t="s">
        <v>10587</v>
      </c>
      <c r="BR185" s="288" t="s">
        <v>10587</v>
      </c>
      <c r="BS185" s="288" t="s">
        <v>10587</v>
      </c>
      <c r="BT185" s="288" t="str">
        <f>_xlfn.IFNA(VLOOKUP(C185,'INFORM Severity - hidden'!$C$5:$G$300,5,FALSE),"-")</f>
        <v>-</v>
      </c>
    </row>
    <row r="186" spans="1:72" x14ac:dyDescent="0.35">
      <c r="C186" t="s">
        <v>10676</v>
      </c>
      <c r="D186" s="288" t="str">
        <f t="shared" si="2"/>
        <v>-</v>
      </c>
      <c r="E186" s="288" t="s">
        <v>10587</v>
      </c>
      <c r="F186" s="288" t="s">
        <v>10587</v>
      </c>
      <c r="G186" s="288" t="s">
        <v>10587</v>
      </c>
      <c r="H186" s="288" t="s">
        <v>10587</v>
      </c>
      <c r="I186" s="288" t="s">
        <v>10587</v>
      </c>
      <c r="J186" s="288" t="s">
        <v>10587</v>
      </c>
      <c r="K186" s="288" t="s">
        <v>10587</v>
      </c>
      <c r="L186" s="288" t="s">
        <v>10587</v>
      </c>
      <c r="M186" s="288" t="s">
        <v>10587</v>
      </c>
      <c r="N186" s="288" t="s">
        <v>10587</v>
      </c>
      <c r="O186" s="288" t="s">
        <v>10587</v>
      </c>
      <c r="P186" s="288" t="s">
        <v>10587</v>
      </c>
      <c r="Q186" s="288" t="s">
        <v>10587</v>
      </c>
      <c r="R186" s="288" t="s">
        <v>10587</v>
      </c>
      <c r="S186" s="288" t="s">
        <v>10587</v>
      </c>
      <c r="T186" s="288" t="s">
        <v>10587</v>
      </c>
      <c r="U186" s="288" t="s">
        <v>10587</v>
      </c>
      <c r="V186" s="288" t="s">
        <v>10587</v>
      </c>
      <c r="W186" s="288" t="s">
        <v>10587</v>
      </c>
      <c r="X186" s="288" t="s">
        <v>10587</v>
      </c>
      <c r="Y186" s="288" t="s">
        <v>10587</v>
      </c>
      <c r="Z186" s="288" t="s">
        <v>10587</v>
      </c>
      <c r="AA186" s="288" t="s">
        <v>10587</v>
      </c>
      <c r="AB186" s="288" t="s">
        <v>10587</v>
      </c>
      <c r="AC186" s="288" t="s">
        <v>10587</v>
      </c>
      <c r="AD186" s="288" t="s">
        <v>10587</v>
      </c>
      <c r="AE186" s="288" t="s">
        <v>10587</v>
      </c>
      <c r="AF186" s="288" t="s">
        <v>10587</v>
      </c>
      <c r="AG186" s="288" t="s">
        <v>10587</v>
      </c>
      <c r="AH186" s="288" t="s">
        <v>10587</v>
      </c>
      <c r="AI186" s="288" t="s">
        <v>10587</v>
      </c>
      <c r="AJ186" s="288" t="s">
        <v>10587</v>
      </c>
      <c r="AK186" s="288" t="s">
        <v>10587</v>
      </c>
      <c r="AL186" s="288" t="s">
        <v>10587</v>
      </c>
      <c r="AM186" s="288" t="s">
        <v>10587</v>
      </c>
      <c r="AN186" s="288" t="s">
        <v>10587</v>
      </c>
      <c r="AO186" s="288" t="s">
        <v>10587</v>
      </c>
      <c r="AP186" s="288" t="s">
        <v>10587</v>
      </c>
      <c r="AQ186" s="288" t="s">
        <v>10587</v>
      </c>
      <c r="AR186" s="288" t="s">
        <v>10587</v>
      </c>
      <c r="AS186" s="288" t="s">
        <v>10587</v>
      </c>
      <c r="AT186" s="288" t="s">
        <v>10587</v>
      </c>
      <c r="AU186" s="288" t="s">
        <v>10587</v>
      </c>
      <c r="AV186" s="288" t="s">
        <v>10587</v>
      </c>
      <c r="AW186" s="288" t="s">
        <v>10587</v>
      </c>
      <c r="AX186" s="288" t="s">
        <v>10587</v>
      </c>
      <c r="AY186" s="288" t="s">
        <v>10587</v>
      </c>
      <c r="AZ186" s="288" t="s">
        <v>10587</v>
      </c>
      <c r="BA186" s="288" t="s">
        <v>10587</v>
      </c>
      <c r="BB186" s="288" t="s">
        <v>10587</v>
      </c>
      <c r="BC186" s="288">
        <v>2.7</v>
      </c>
      <c r="BD186" s="288">
        <v>2.8</v>
      </c>
      <c r="BE186" s="288">
        <v>2.9</v>
      </c>
      <c r="BF186" s="288">
        <v>2.9</v>
      </c>
      <c r="BG186" s="288">
        <v>2.9</v>
      </c>
      <c r="BH186" s="288">
        <v>2.9</v>
      </c>
      <c r="BI186" s="288">
        <v>2.9</v>
      </c>
      <c r="BJ186" s="288">
        <v>2.8</v>
      </c>
      <c r="BK186" s="288">
        <v>3</v>
      </c>
      <c r="BL186" s="288">
        <v>3</v>
      </c>
      <c r="BM186" s="288">
        <v>3</v>
      </c>
      <c r="BN186" s="288">
        <v>3</v>
      </c>
      <c r="BO186" s="288">
        <v>3</v>
      </c>
      <c r="BP186" s="288">
        <v>3</v>
      </c>
      <c r="BQ186" s="288" t="s">
        <v>10587</v>
      </c>
      <c r="BR186" s="288" t="s">
        <v>10587</v>
      </c>
      <c r="BS186" s="288" t="s">
        <v>10587</v>
      </c>
      <c r="BT186" s="288" t="str">
        <f>_xlfn.IFNA(VLOOKUP(C186,'INFORM Severity - hidden'!$C$5:$G$300,5,FALSE),"-")</f>
        <v>-</v>
      </c>
    </row>
    <row r="187" spans="1:72" x14ac:dyDescent="0.35">
      <c r="A187" t="s">
        <v>2908</v>
      </c>
      <c r="B187" t="s">
        <v>2906</v>
      </c>
      <c r="C187" t="s">
        <v>2907</v>
      </c>
      <c r="D187" s="288" t="str">
        <f t="shared" si="2"/>
        <v>Stable</v>
      </c>
      <c r="E187" s="288" t="s">
        <v>10587</v>
      </c>
      <c r="F187" s="288" t="s">
        <v>10587</v>
      </c>
      <c r="G187" s="288" t="s">
        <v>10587</v>
      </c>
      <c r="H187" s="288" t="s">
        <v>10587</v>
      </c>
      <c r="I187" s="288" t="s">
        <v>10587</v>
      </c>
      <c r="J187" s="288" t="s">
        <v>10587</v>
      </c>
      <c r="K187" s="288" t="s">
        <v>10587</v>
      </c>
      <c r="L187" s="288" t="s">
        <v>10587</v>
      </c>
      <c r="M187" s="288" t="s">
        <v>10587</v>
      </c>
      <c r="N187" s="288" t="s">
        <v>10587</v>
      </c>
      <c r="O187" s="288" t="s">
        <v>10587</v>
      </c>
      <c r="P187" s="288" t="s">
        <v>10587</v>
      </c>
      <c r="Q187" s="288" t="s">
        <v>10587</v>
      </c>
      <c r="R187" s="288" t="s">
        <v>10587</v>
      </c>
      <c r="S187" s="288" t="s">
        <v>10587</v>
      </c>
      <c r="T187" s="288" t="s">
        <v>10587</v>
      </c>
      <c r="U187" s="288" t="s">
        <v>10587</v>
      </c>
      <c r="V187" s="288" t="s">
        <v>10587</v>
      </c>
      <c r="W187" s="288" t="s">
        <v>10587</v>
      </c>
      <c r="X187" s="288" t="s">
        <v>10587</v>
      </c>
      <c r="Y187" s="288" t="s">
        <v>10587</v>
      </c>
      <c r="Z187" s="288" t="s">
        <v>10587</v>
      </c>
      <c r="AA187" s="288" t="s">
        <v>10587</v>
      </c>
      <c r="AB187" s="288" t="s">
        <v>10587</v>
      </c>
      <c r="AC187" s="288" t="s">
        <v>10587</v>
      </c>
      <c r="AD187" s="288" t="s">
        <v>10587</v>
      </c>
      <c r="AE187" s="288">
        <v>1.6</v>
      </c>
      <c r="AF187" s="288">
        <v>1.6</v>
      </c>
      <c r="AG187" s="288">
        <v>1.6</v>
      </c>
      <c r="AH187" s="288">
        <v>1.7</v>
      </c>
      <c r="AI187" s="288">
        <v>1.7</v>
      </c>
      <c r="AJ187" s="288">
        <v>1.7</v>
      </c>
      <c r="AK187" s="288">
        <v>1.7</v>
      </c>
      <c r="AL187" s="288">
        <v>1.7</v>
      </c>
      <c r="AM187" s="288">
        <v>1.7</v>
      </c>
      <c r="AN187" s="288">
        <v>1.6</v>
      </c>
      <c r="AO187" s="288">
        <v>1.6</v>
      </c>
      <c r="AP187" s="288">
        <v>1.7</v>
      </c>
      <c r="AQ187" s="288">
        <v>1.6</v>
      </c>
      <c r="AR187" s="288">
        <v>2.2000000000000002</v>
      </c>
      <c r="AS187" s="288">
        <v>2.2999999999999998</v>
      </c>
      <c r="AT187" s="288">
        <v>2.2999999999999998</v>
      </c>
      <c r="AU187" s="288">
        <v>2.2999999999999998</v>
      </c>
      <c r="AV187" s="288">
        <v>2.2999999999999998</v>
      </c>
      <c r="AW187" s="288">
        <v>2.2999999999999998</v>
      </c>
      <c r="AX187" s="288">
        <v>2.2999999999999998</v>
      </c>
      <c r="AY187" s="288">
        <v>2.2999999999999998</v>
      </c>
      <c r="AZ187" s="288">
        <v>2.2999999999999998</v>
      </c>
      <c r="BA187" s="288">
        <v>2.2999999999999998</v>
      </c>
      <c r="BB187" s="288">
        <v>2.2999999999999998</v>
      </c>
      <c r="BC187" s="288">
        <v>2.2999999999999998</v>
      </c>
      <c r="BD187" s="288">
        <v>2.2999999999999998</v>
      </c>
      <c r="BE187" s="288">
        <v>2.5</v>
      </c>
      <c r="BF187" s="288">
        <v>2.5</v>
      </c>
      <c r="BG187" s="288">
        <v>2.2999999999999998</v>
      </c>
      <c r="BH187" s="288">
        <v>2.2999999999999998</v>
      </c>
      <c r="BI187" s="288">
        <v>2.2999999999999998</v>
      </c>
      <c r="BJ187" s="288">
        <v>2.2999999999999998</v>
      </c>
      <c r="BK187" s="288">
        <v>2.2999999999999998</v>
      </c>
      <c r="BL187" s="288">
        <v>2.2999999999999998</v>
      </c>
      <c r="BM187" s="288">
        <v>2.2999999999999998</v>
      </c>
      <c r="BN187" s="288">
        <v>2.2999999999999998</v>
      </c>
      <c r="BO187" s="288">
        <v>2.2999999999999998</v>
      </c>
      <c r="BP187" s="288">
        <v>2.2000000000000002</v>
      </c>
      <c r="BQ187" s="288">
        <v>2.2000000000000002</v>
      </c>
      <c r="BR187" s="288">
        <v>2.2000000000000002</v>
      </c>
      <c r="BS187" s="288">
        <v>2.2000000000000002</v>
      </c>
      <c r="BT187" s="288">
        <f>_xlfn.IFNA(VLOOKUP(C187,'INFORM Severity - hidden'!$C$5:$G$300,5,FALSE),"-")</f>
        <v>2.2000000000000002</v>
      </c>
    </row>
    <row r="188" spans="1:72" x14ac:dyDescent="0.35">
      <c r="A188" t="s">
        <v>567</v>
      </c>
      <c r="B188" t="s">
        <v>565</v>
      </c>
      <c r="C188" t="s">
        <v>566</v>
      </c>
      <c r="D188" s="288" t="str">
        <f t="shared" si="2"/>
        <v>Increasing</v>
      </c>
      <c r="E188" s="288" t="s">
        <v>10587</v>
      </c>
      <c r="F188" s="288" t="s">
        <v>10587</v>
      </c>
      <c r="G188" s="288" t="s">
        <v>10587</v>
      </c>
      <c r="H188" s="288" t="s">
        <v>10587</v>
      </c>
      <c r="I188" s="288" t="s">
        <v>10587</v>
      </c>
      <c r="J188" s="288" t="s">
        <v>10587</v>
      </c>
      <c r="K188" s="288" t="s">
        <v>10587</v>
      </c>
      <c r="L188" s="288" t="s">
        <v>10587</v>
      </c>
      <c r="M188" s="288" t="s">
        <v>10587</v>
      </c>
      <c r="N188" s="288" t="s">
        <v>10587</v>
      </c>
      <c r="O188" s="288" t="s">
        <v>10587</v>
      </c>
      <c r="P188" s="288" t="s">
        <v>10587</v>
      </c>
      <c r="Q188" s="288" t="s">
        <v>10587</v>
      </c>
      <c r="R188" s="288">
        <v>2.2000000000000002</v>
      </c>
      <c r="S188" s="288">
        <v>2.1</v>
      </c>
      <c r="T188" s="288">
        <v>2.1</v>
      </c>
      <c r="U188" s="288">
        <v>2.1</v>
      </c>
      <c r="V188" s="288">
        <v>2.1</v>
      </c>
      <c r="W188" s="288">
        <v>2.1</v>
      </c>
      <c r="X188" s="288">
        <v>2.1</v>
      </c>
      <c r="Y188" s="288">
        <v>2.1</v>
      </c>
      <c r="Z188" s="288">
        <v>2</v>
      </c>
      <c r="AA188" s="288">
        <v>2.1</v>
      </c>
      <c r="AB188" s="288">
        <v>2.1</v>
      </c>
      <c r="AC188" s="288">
        <v>2.1</v>
      </c>
      <c r="AD188" s="288">
        <v>2.1</v>
      </c>
      <c r="AE188" s="288">
        <v>2.1</v>
      </c>
      <c r="AF188" s="288">
        <v>2.1</v>
      </c>
      <c r="AG188" s="288">
        <v>2.1</v>
      </c>
      <c r="AH188" s="288">
        <v>2.1</v>
      </c>
      <c r="AI188" s="288">
        <v>2.2999999999999998</v>
      </c>
      <c r="AJ188" s="288">
        <v>2.2999999999999998</v>
      </c>
      <c r="AK188" s="288">
        <v>2.2999999999999998</v>
      </c>
      <c r="AL188" s="288">
        <v>2.2000000000000002</v>
      </c>
      <c r="AM188" s="288">
        <v>2.2000000000000002</v>
      </c>
      <c r="AN188" s="288">
        <v>2.4</v>
      </c>
      <c r="AO188" s="288">
        <v>2.4</v>
      </c>
      <c r="AP188" s="288">
        <v>2.4</v>
      </c>
      <c r="AQ188" s="288">
        <v>2.4</v>
      </c>
      <c r="AR188" s="288">
        <v>2.4</v>
      </c>
      <c r="AS188" s="288">
        <v>2.5</v>
      </c>
      <c r="AT188" s="288">
        <v>2.5</v>
      </c>
      <c r="AU188" s="288">
        <v>2.5</v>
      </c>
      <c r="AV188" s="288">
        <v>2.5</v>
      </c>
      <c r="AW188" s="288">
        <v>2.5</v>
      </c>
      <c r="AX188" s="288">
        <v>2.5</v>
      </c>
      <c r="AY188" s="288">
        <v>2.5</v>
      </c>
      <c r="AZ188" s="288">
        <v>2.5</v>
      </c>
      <c r="BA188" s="288">
        <v>2.5</v>
      </c>
      <c r="BB188" s="288">
        <v>2.5</v>
      </c>
      <c r="BC188" s="288">
        <v>2.4</v>
      </c>
      <c r="BD188" s="288">
        <v>2.2000000000000002</v>
      </c>
      <c r="BE188" s="288">
        <v>2.2999999999999998</v>
      </c>
      <c r="BF188" s="288">
        <v>2.2999999999999998</v>
      </c>
      <c r="BG188" s="288">
        <v>2.2999999999999998</v>
      </c>
      <c r="BH188" s="288">
        <v>2.2999999999999998</v>
      </c>
      <c r="BI188" s="288">
        <v>2.5</v>
      </c>
      <c r="BJ188" s="288">
        <v>2.2999999999999998</v>
      </c>
      <c r="BK188" s="288">
        <v>2.5</v>
      </c>
      <c r="BL188" s="288">
        <v>2.5</v>
      </c>
      <c r="BM188" s="288">
        <v>2.5</v>
      </c>
      <c r="BN188" s="288">
        <v>2.5</v>
      </c>
      <c r="BO188" s="288">
        <v>2.5</v>
      </c>
      <c r="BP188" s="288">
        <v>2.5</v>
      </c>
      <c r="BQ188" s="288">
        <v>2.5</v>
      </c>
      <c r="BR188" s="288">
        <v>2.5</v>
      </c>
      <c r="BS188" s="288">
        <v>2.6</v>
      </c>
      <c r="BT188" s="288">
        <f>_xlfn.IFNA(VLOOKUP(C188,'INFORM Severity - hidden'!$C$5:$G$300,5,FALSE),"-")</f>
        <v>2.6</v>
      </c>
    </row>
    <row r="189" spans="1:72" x14ac:dyDescent="0.35">
      <c r="C189" t="s">
        <v>10677</v>
      </c>
      <c r="D189" s="288" t="str">
        <f t="shared" si="2"/>
        <v>-</v>
      </c>
      <c r="E189" s="288" t="s">
        <v>10587</v>
      </c>
      <c r="F189" s="288">
        <v>3.1</v>
      </c>
      <c r="G189" s="288">
        <v>3.2</v>
      </c>
      <c r="H189" s="288">
        <v>3.5</v>
      </c>
      <c r="I189" s="288">
        <v>3.5</v>
      </c>
      <c r="J189" s="288">
        <v>3.5</v>
      </c>
      <c r="K189" s="288">
        <v>3.5</v>
      </c>
      <c r="L189" s="288">
        <v>3.5</v>
      </c>
      <c r="M189" s="288">
        <v>3.5</v>
      </c>
      <c r="N189" s="288">
        <v>3.6</v>
      </c>
      <c r="O189" s="288">
        <v>3.6</v>
      </c>
      <c r="P189" s="288">
        <v>3.6</v>
      </c>
      <c r="Q189" s="288">
        <v>3.6</v>
      </c>
      <c r="R189" s="288">
        <v>3.6</v>
      </c>
      <c r="S189" s="288">
        <v>3.6</v>
      </c>
      <c r="T189" s="288">
        <v>3.6</v>
      </c>
      <c r="U189" s="288">
        <v>3.6</v>
      </c>
      <c r="V189" s="288">
        <v>3.6</v>
      </c>
      <c r="W189" s="288">
        <v>3.7</v>
      </c>
      <c r="X189" s="288">
        <v>3.7</v>
      </c>
      <c r="Y189" s="288">
        <v>3.7</v>
      </c>
      <c r="Z189" s="288">
        <v>3.8</v>
      </c>
      <c r="AA189" s="288">
        <v>3.7</v>
      </c>
      <c r="AB189" s="288">
        <v>3.7</v>
      </c>
      <c r="AC189" s="288">
        <v>3.7</v>
      </c>
      <c r="AD189" s="288">
        <v>3.7</v>
      </c>
      <c r="AE189" s="288">
        <v>3.7</v>
      </c>
      <c r="AF189" s="288">
        <v>3.7</v>
      </c>
      <c r="AG189" s="288">
        <v>3.7</v>
      </c>
      <c r="AH189" s="288">
        <v>3.8</v>
      </c>
      <c r="AI189" s="288">
        <v>3.8</v>
      </c>
      <c r="AJ189" s="288">
        <v>3.8</v>
      </c>
      <c r="AK189" s="288">
        <v>3.8</v>
      </c>
      <c r="AL189" s="288">
        <v>3.8</v>
      </c>
      <c r="AM189" s="288">
        <v>3.8</v>
      </c>
      <c r="AN189" s="288">
        <v>3.8</v>
      </c>
      <c r="AO189" s="288">
        <v>3.8</v>
      </c>
      <c r="AP189" s="288">
        <v>3.8</v>
      </c>
      <c r="AQ189" s="288">
        <v>3.8</v>
      </c>
      <c r="AR189" s="288">
        <v>3.7</v>
      </c>
      <c r="AS189" s="288">
        <v>3.7</v>
      </c>
      <c r="AT189" s="288">
        <v>3.5</v>
      </c>
      <c r="AU189" s="288">
        <v>3.5</v>
      </c>
      <c r="AV189" s="288">
        <v>3.6</v>
      </c>
      <c r="AW189" s="288">
        <v>3.6</v>
      </c>
      <c r="AX189" s="288">
        <v>3.7</v>
      </c>
      <c r="AY189" s="288">
        <v>3.5</v>
      </c>
      <c r="AZ189" s="288">
        <v>3.7</v>
      </c>
      <c r="BA189" s="288">
        <v>3.9</v>
      </c>
      <c r="BB189" s="288">
        <v>3.9</v>
      </c>
      <c r="BC189" s="288">
        <v>3.9</v>
      </c>
      <c r="BD189" s="288">
        <v>3.9</v>
      </c>
      <c r="BE189" s="288">
        <v>3.8</v>
      </c>
      <c r="BF189" s="288">
        <v>3.8</v>
      </c>
      <c r="BG189" s="288">
        <v>3.7</v>
      </c>
      <c r="BH189" s="288">
        <v>3.8</v>
      </c>
      <c r="BI189" s="288">
        <v>3.8</v>
      </c>
      <c r="BJ189" s="288">
        <v>3.8</v>
      </c>
      <c r="BK189" s="288">
        <v>3.7</v>
      </c>
      <c r="BL189" s="288">
        <v>3.7</v>
      </c>
      <c r="BM189" s="288">
        <v>3.8</v>
      </c>
      <c r="BN189" s="288">
        <v>3.7</v>
      </c>
      <c r="BO189" s="288">
        <v>3.7</v>
      </c>
      <c r="BP189" s="288">
        <v>3.5</v>
      </c>
      <c r="BQ189" s="288">
        <v>3.7</v>
      </c>
      <c r="BR189" s="288">
        <v>3.7</v>
      </c>
      <c r="BS189" s="288" t="s">
        <v>10587</v>
      </c>
      <c r="BT189" s="288" t="str">
        <f>_xlfn.IFNA(VLOOKUP(C189,'INFORM Severity - hidden'!$C$5:$G$300,5,FALSE),"-")</f>
        <v>-</v>
      </c>
    </row>
    <row r="190" spans="1:72" x14ac:dyDescent="0.35">
      <c r="A190" t="s">
        <v>125</v>
      </c>
      <c r="B190" t="s">
        <v>123</v>
      </c>
      <c r="C190" t="s">
        <v>124</v>
      </c>
      <c r="D190" s="288" t="str">
        <f t="shared" si="2"/>
        <v>Increasing</v>
      </c>
      <c r="E190" s="288" t="s">
        <v>10587</v>
      </c>
      <c r="F190" s="288">
        <v>3.1</v>
      </c>
      <c r="G190" s="288">
        <v>3.2</v>
      </c>
      <c r="H190" s="288">
        <v>3.2</v>
      </c>
      <c r="I190" s="288">
        <v>3.2</v>
      </c>
      <c r="J190" s="288">
        <v>3.3</v>
      </c>
      <c r="K190" s="288">
        <v>3.3</v>
      </c>
      <c r="L190" s="288">
        <v>3.3</v>
      </c>
      <c r="M190" s="288">
        <v>3.3</v>
      </c>
      <c r="N190" s="288">
        <v>3.4</v>
      </c>
      <c r="O190" s="288">
        <v>3.4</v>
      </c>
      <c r="P190" s="288">
        <v>3.4</v>
      </c>
      <c r="Q190" s="288">
        <v>3.4</v>
      </c>
      <c r="R190" s="288">
        <v>3.4</v>
      </c>
      <c r="S190" s="288">
        <v>3.4</v>
      </c>
      <c r="T190" s="288">
        <v>3.4</v>
      </c>
      <c r="U190" s="288">
        <v>3.4</v>
      </c>
      <c r="V190" s="288">
        <v>3.4</v>
      </c>
      <c r="W190" s="288">
        <v>3.5</v>
      </c>
      <c r="X190" s="288">
        <v>3.5</v>
      </c>
      <c r="Y190" s="288">
        <v>3.4</v>
      </c>
      <c r="Z190" s="288">
        <v>3.4</v>
      </c>
      <c r="AA190" s="288">
        <v>3.4</v>
      </c>
      <c r="AB190" s="288">
        <v>3.4</v>
      </c>
      <c r="AC190" s="288">
        <v>2.9</v>
      </c>
      <c r="AD190" s="288">
        <v>2.9</v>
      </c>
      <c r="AE190" s="288">
        <v>2.9</v>
      </c>
      <c r="AF190" s="288">
        <v>2.9</v>
      </c>
      <c r="AG190" s="288">
        <v>2.9</v>
      </c>
      <c r="AH190" s="288">
        <v>3</v>
      </c>
      <c r="AI190" s="288">
        <v>3</v>
      </c>
      <c r="AJ190" s="288">
        <v>3</v>
      </c>
      <c r="AK190" s="288">
        <v>3</v>
      </c>
      <c r="AL190" s="288">
        <v>3</v>
      </c>
      <c r="AM190" s="288">
        <v>3</v>
      </c>
      <c r="AN190" s="288">
        <v>3</v>
      </c>
      <c r="AO190" s="288">
        <v>3</v>
      </c>
      <c r="AP190" s="288">
        <v>3</v>
      </c>
      <c r="AQ190" s="288">
        <v>3</v>
      </c>
      <c r="AR190" s="288">
        <v>2.9</v>
      </c>
      <c r="AS190" s="288">
        <v>2.9</v>
      </c>
      <c r="AT190" s="288">
        <v>2.9</v>
      </c>
      <c r="AU190" s="288">
        <v>2.9</v>
      </c>
      <c r="AV190" s="288">
        <v>3</v>
      </c>
      <c r="AW190" s="288">
        <v>3</v>
      </c>
      <c r="AX190" s="288">
        <v>3</v>
      </c>
      <c r="AY190" s="288">
        <v>3</v>
      </c>
      <c r="AZ190" s="288">
        <v>3</v>
      </c>
      <c r="BA190" s="288">
        <v>3</v>
      </c>
      <c r="BB190" s="288">
        <v>3</v>
      </c>
      <c r="BC190" s="288">
        <v>3.1</v>
      </c>
      <c r="BD190" s="288">
        <v>3.1</v>
      </c>
      <c r="BE190" s="288">
        <v>3.1</v>
      </c>
      <c r="BF190" s="288">
        <v>3.1</v>
      </c>
      <c r="BG190" s="288">
        <v>3.2</v>
      </c>
      <c r="BH190" s="288">
        <v>3.2</v>
      </c>
      <c r="BI190" s="288">
        <v>3.2</v>
      </c>
      <c r="BJ190" s="288">
        <v>3.2</v>
      </c>
      <c r="BK190" s="288">
        <v>3.2</v>
      </c>
      <c r="BL190" s="288">
        <v>3.1</v>
      </c>
      <c r="BM190" s="288">
        <v>3.3</v>
      </c>
      <c r="BN190" s="288">
        <v>3.2</v>
      </c>
      <c r="BO190" s="288">
        <v>3.2</v>
      </c>
      <c r="BP190" s="288">
        <v>3.2</v>
      </c>
      <c r="BQ190" s="288">
        <v>3.4</v>
      </c>
      <c r="BR190" s="288">
        <v>3.4</v>
      </c>
      <c r="BS190" s="288">
        <v>3.4</v>
      </c>
      <c r="BT190" s="288">
        <f>_xlfn.IFNA(VLOOKUP(C190,'INFORM Severity - hidden'!$C$5:$G$300,5,FALSE),"-")</f>
        <v>3.4</v>
      </c>
    </row>
    <row r="191" spans="1:72" x14ac:dyDescent="0.35">
      <c r="A191" t="s">
        <v>125</v>
      </c>
      <c r="B191" t="s">
        <v>130</v>
      </c>
      <c r="C191" t="s">
        <v>131</v>
      </c>
      <c r="D191" s="288" t="str">
        <f t="shared" si="2"/>
        <v>Stable</v>
      </c>
      <c r="E191" s="288" t="s">
        <v>10587</v>
      </c>
      <c r="F191" s="288">
        <v>2.4</v>
      </c>
      <c r="G191" s="288">
        <v>2.6</v>
      </c>
      <c r="H191" s="288">
        <v>3</v>
      </c>
      <c r="I191" s="288">
        <v>3</v>
      </c>
      <c r="J191" s="288">
        <v>3</v>
      </c>
      <c r="K191" s="288">
        <v>3</v>
      </c>
      <c r="L191" s="288">
        <v>3</v>
      </c>
      <c r="M191" s="288">
        <v>3</v>
      </c>
      <c r="N191" s="288">
        <v>3.1</v>
      </c>
      <c r="O191" s="288">
        <v>3.1</v>
      </c>
      <c r="P191" s="288">
        <v>3.1</v>
      </c>
      <c r="Q191" s="288">
        <v>3.1</v>
      </c>
      <c r="R191" s="288">
        <v>3.1</v>
      </c>
      <c r="S191" s="288">
        <v>3.2</v>
      </c>
      <c r="T191" s="288">
        <v>3.2</v>
      </c>
      <c r="U191" s="288">
        <v>3.2</v>
      </c>
      <c r="V191" s="288">
        <v>3.2</v>
      </c>
      <c r="W191" s="288">
        <v>3.3</v>
      </c>
      <c r="X191" s="288">
        <v>3.2</v>
      </c>
      <c r="Y191" s="288">
        <v>3.2</v>
      </c>
      <c r="Z191" s="288">
        <v>3.2</v>
      </c>
      <c r="AA191" s="288">
        <v>3.2</v>
      </c>
      <c r="AB191" s="288">
        <v>3.2</v>
      </c>
      <c r="AC191" s="288">
        <v>3.2</v>
      </c>
      <c r="AD191" s="288">
        <v>3.2</v>
      </c>
      <c r="AE191" s="288">
        <v>3.2</v>
      </c>
      <c r="AF191" s="288">
        <v>3.3</v>
      </c>
      <c r="AG191" s="288">
        <v>3.3</v>
      </c>
      <c r="AH191" s="288">
        <v>3.4</v>
      </c>
      <c r="AI191" s="288">
        <v>3.4</v>
      </c>
      <c r="AJ191" s="288">
        <v>3.4</v>
      </c>
      <c r="AK191" s="288">
        <v>3.4</v>
      </c>
      <c r="AL191" s="288">
        <v>3.3</v>
      </c>
      <c r="AM191" s="288">
        <v>3.3</v>
      </c>
      <c r="AN191" s="288">
        <v>3.3</v>
      </c>
      <c r="AO191" s="288">
        <v>3.3</v>
      </c>
      <c r="AP191" s="288">
        <v>3.3</v>
      </c>
      <c r="AQ191" s="288">
        <v>3.3</v>
      </c>
      <c r="AR191" s="288">
        <v>3.3</v>
      </c>
      <c r="AS191" s="288">
        <v>3.3</v>
      </c>
      <c r="AT191" s="288">
        <v>3.3</v>
      </c>
      <c r="AU191" s="288">
        <v>3.3</v>
      </c>
      <c r="AV191" s="288">
        <v>3.6</v>
      </c>
      <c r="AW191" s="288">
        <v>3.6</v>
      </c>
      <c r="AX191" s="288">
        <v>3.7</v>
      </c>
      <c r="AY191" s="288">
        <v>3.7</v>
      </c>
      <c r="AZ191" s="288">
        <v>3.6</v>
      </c>
      <c r="BA191" s="288">
        <v>3.6</v>
      </c>
      <c r="BB191" s="288">
        <v>3.6</v>
      </c>
      <c r="BC191" s="288">
        <v>3.6</v>
      </c>
      <c r="BD191" s="288">
        <v>3.6</v>
      </c>
      <c r="BE191" s="288">
        <v>3.5</v>
      </c>
      <c r="BF191" s="288">
        <v>3.5</v>
      </c>
      <c r="BG191" s="288">
        <v>3.5</v>
      </c>
      <c r="BH191" s="288">
        <v>3.4</v>
      </c>
      <c r="BI191" s="288">
        <v>3.5</v>
      </c>
      <c r="BJ191" s="288">
        <v>3.5</v>
      </c>
      <c r="BK191" s="288">
        <v>3.5</v>
      </c>
      <c r="BL191" s="288">
        <v>3.5</v>
      </c>
      <c r="BM191" s="288">
        <v>3.6</v>
      </c>
      <c r="BN191" s="288">
        <v>3.5</v>
      </c>
      <c r="BO191" s="288">
        <v>3.5</v>
      </c>
      <c r="BP191" s="288">
        <v>3.5</v>
      </c>
      <c r="BQ191" s="288">
        <v>3.5</v>
      </c>
      <c r="BR191" s="288">
        <v>3.5</v>
      </c>
      <c r="BS191" s="288">
        <v>3.5</v>
      </c>
      <c r="BT191" s="288">
        <f>_xlfn.IFNA(VLOOKUP(C191,'INFORM Severity - hidden'!$C$5:$G$300,5,FALSE),"-")</f>
        <v>3.5</v>
      </c>
    </row>
    <row r="192" spans="1:72" x14ac:dyDescent="0.35">
      <c r="A192" t="s">
        <v>125</v>
      </c>
      <c r="B192" t="s">
        <v>549</v>
      </c>
      <c r="C192" t="s">
        <v>550</v>
      </c>
      <c r="D192" s="288" t="str">
        <f t="shared" si="2"/>
        <v>Increasing</v>
      </c>
      <c r="E192" s="288" t="s">
        <v>10587</v>
      </c>
      <c r="F192" s="288" t="s">
        <v>10587</v>
      </c>
      <c r="G192" s="288" t="s">
        <v>10587</v>
      </c>
      <c r="H192" s="288" t="s">
        <v>10587</v>
      </c>
      <c r="I192" s="288" t="s">
        <v>10587</v>
      </c>
      <c r="J192" s="288" t="s">
        <v>10587</v>
      </c>
      <c r="K192" s="288" t="s">
        <v>10587</v>
      </c>
      <c r="L192" s="288" t="s">
        <v>10587</v>
      </c>
      <c r="M192" s="288" t="s">
        <v>10587</v>
      </c>
      <c r="N192" s="288" t="s">
        <v>10587</v>
      </c>
      <c r="O192" s="288" t="s">
        <v>10587</v>
      </c>
      <c r="P192" s="288">
        <v>2.5</v>
      </c>
      <c r="Q192" s="288">
        <v>2.5</v>
      </c>
      <c r="R192" s="288">
        <v>2.6</v>
      </c>
      <c r="S192" s="288">
        <v>2.5</v>
      </c>
      <c r="T192" s="288">
        <v>2.5</v>
      </c>
      <c r="U192" s="288">
        <v>2.5</v>
      </c>
      <c r="V192" s="288">
        <v>2.6</v>
      </c>
      <c r="W192" s="288">
        <v>2.5</v>
      </c>
      <c r="X192" s="288">
        <v>2.5</v>
      </c>
      <c r="Y192" s="288">
        <v>2.5</v>
      </c>
      <c r="Z192" s="288">
        <v>2.5</v>
      </c>
      <c r="AA192" s="288">
        <v>2.4</v>
      </c>
      <c r="AB192" s="288">
        <v>2.5</v>
      </c>
      <c r="AC192" s="288">
        <v>2.7</v>
      </c>
      <c r="AD192" s="288">
        <v>2.7</v>
      </c>
      <c r="AE192" s="288">
        <v>2.7</v>
      </c>
      <c r="AF192" s="288">
        <v>2.7</v>
      </c>
      <c r="AG192" s="288">
        <v>2.7</v>
      </c>
      <c r="AH192" s="288">
        <v>2.7</v>
      </c>
      <c r="AI192" s="288">
        <v>2.7</v>
      </c>
      <c r="AJ192" s="288">
        <v>2.7</v>
      </c>
      <c r="AK192" s="288">
        <v>2.7</v>
      </c>
      <c r="AL192" s="288">
        <v>2.7</v>
      </c>
      <c r="AM192" s="288">
        <v>2.7</v>
      </c>
      <c r="AN192" s="288">
        <v>2.7</v>
      </c>
      <c r="AO192" s="288">
        <v>2.7</v>
      </c>
      <c r="AP192" s="288">
        <v>2.7</v>
      </c>
      <c r="AQ192" s="288">
        <v>2.7</v>
      </c>
      <c r="AR192" s="288">
        <v>2.7</v>
      </c>
      <c r="AS192" s="288">
        <v>2.7</v>
      </c>
      <c r="AT192" s="288">
        <v>2.7</v>
      </c>
      <c r="AU192" s="288">
        <v>2.7</v>
      </c>
      <c r="AV192" s="288">
        <v>2.8</v>
      </c>
      <c r="AW192" s="288">
        <v>2.7</v>
      </c>
      <c r="AX192" s="288">
        <v>2.8</v>
      </c>
      <c r="AY192" s="288">
        <v>2.8</v>
      </c>
      <c r="AZ192" s="288">
        <v>2.6</v>
      </c>
      <c r="BA192" s="288">
        <v>2.6</v>
      </c>
      <c r="BB192" s="288">
        <v>2.6</v>
      </c>
      <c r="BC192" s="288">
        <v>2.6</v>
      </c>
      <c r="BD192" s="288">
        <v>2.6</v>
      </c>
      <c r="BE192" s="288">
        <v>2.5</v>
      </c>
      <c r="BF192" s="288">
        <v>2.5</v>
      </c>
      <c r="BG192" s="288">
        <v>2.6</v>
      </c>
      <c r="BH192" s="288">
        <v>2.6</v>
      </c>
      <c r="BI192" s="288">
        <v>2.6</v>
      </c>
      <c r="BJ192" s="288">
        <v>2.6</v>
      </c>
      <c r="BK192" s="288">
        <v>2.6</v>
      </c>
      <c r="BL192" s="288">
        <v>2.6</v>
      </c>
      <c r="BM192" s="288">
        <v>2.6</v>
      </c>
      <c r="BN192" s="288">
        <v>2.6</v>
      </c>
      <c r="BO192" s="288">
        <v>2.6</v>
      </c>
      <c r="BP192" s="288">
        <v>2.7</v>
      </c>
      <c r="BQ192" s="288">
        <v>2.9</v>
      </c>
      <c r="BR192" s="288">
        <v>2.9</v>
      </c>
      <c r="BS192" s="288">
        <v>2.9</v>
      </c>
      <c r="BT192" s="288">
        <f>_xlfn.IFNA(VLOOKUP(C192,'INFORM Severity - hidden'!$C$5:$G$300,5,FALSE),"-")</f>
        <v>3</v>
      </c>
    </row>
    <row r="193" spans="1:72" x14ac:dyDescent="0.35">
      <c r="C193" t="s">
        <v>10678</v>
      </c>
      <c r="D193" s="288" t="str">
        <f t="shared" si="2"/>
        <v>-</v>
      </c>
      <c r="E193" s="288" t="s">
        <v>10587</v>
      </c>
      <c r="F193" s="288" t="s">
        <v>10587</v>
      </c>
      <c r="G193" s="288" t="s">
        <v>10587</v>
      </c>
      <c r="H193" s="288" t="s">
        <v>10587</v>
      </c>
      <c r="I193" s="288" t="s">
        <v>10587</v>
      </c>
      <c r="J193" s="288" t="s">
        <v>10587</v>
      </c>
      <c r="K193" s="288" t="s">
        <v>10587</v>
      </c>
      <c r="L193" s="288" t="s">
        <v>10587</v>
      </c>
      <c r="M193" s="288" t="s">
        <v>10587</v>
      </c>
      <c r="N193" s="288" t="s">
        <v>10587</v>
      </c>
      <c r="O193" s="288" t="s">
        <v>10587</v>
      </c>
      <c r="P193" s="288" t="s">
        <v>10587</v>
      </c>
      <c r="Q193" s="288" t="s">
        <v>10587</v>
      </c>
      <c r="R193" s="288" t="s">
        <v>10587</v>
      </c>
      <c r="S193" s="288" t="s">
        <v>10587</v>
      </c>
      <c r="T193" s="288" t="s">
        <v>10587</v>
      </c>
      <c r="U193" s="288" t="s">
        <v>10587</v>
      </c>
      <c r="V193" s="288" t="s">
        <v>10587</v>
      </c>
      <c r="W193" s="288" t="s">
        <v>10587</v>
      </c>
      <c r="X193" s="288" t="s">
        <v>10587</v>
      </c>
      <c r="Y193" s="288" t="s">
        <v>10587</v>
      </c>
      <c r="Z193" s="288">
        <v>2.9</v>
      </c>
      <c r="AA193" s="288">
        <v>2.9</v>
      </c>
      <c r="AB193" s="288">
        <v>2.9</v>
      </c>
      <c r="AC193" s="288">
        <v>2.9</v>
      </c>
      <c r="AD193" s="288" t="s">
        <v>10587</v>
      </c>
      <c r="AE193" s="288" t="s">
        <v>10587</v>
      </c>
      <c r="AF193" s="288" t="s">
        <v>10587</v>
      </c>
      <c r="AG193" s="288" t="s">
        <v>10587</v>
      </c>
      <c r="AH193" s="288" t="s">
        <v>10587</v>
      </c>
      <c r="AI193" s="288" t="s">
        <v>10587</v>
      </c>
      <c r="AJ193" s="288" t="s">
        <v>10587</v>
      </c>
      <c r="AK193" s="288" t="s">
        <v>10587</v>
      </c>
      <c r="AL193" s="288" t="s">
        <v>10587</v>
      </c>
      <c r="AM193" s="288" t="s">
        <v>10587</v>
      </c>
      <c r="AN193" s="288" t="s">
        <v>10587</v>
      </c>
      <c r="AO193" s="288" t="s">
        <v>10587</v>
      </c>
      <c r="AP193" s="288" t="s">
        <v>10587</v>
      </c>
      <c r="AQ193" s="288" t="s">
        <v>10587</v>
      </c>
      <c r="AR193" s="288" t="s">
        <v>10587</v>
      </c>
      <c r="AS193" s="288" t="s">
        <v>10587</v>
      </c>
      <c r="AT193" s="288" t="s">
        <v>10587</v>
      </c>
      <c r="AU193" s="288" t="s">
        <v>10587</v>
      </c>
      <c r="AV193" s="288" t="s">
        <v>10587</v>
      </c>
      <c r="AW193" s="288" t="s">
        <v>10587</v>
      </c>
      <c r="AX193" s="288" t="s">
        <v>10587</v>
      </c>
      <c r="AY193" s="288" t="s">
        <v>10587</v>
      </c>
      <c r="AZ193" s="288" t="s">
        <v>10587</v>
      </c>
      <c r="BA193" s="288" t="s">
        <v>10587</v>
      </c>
      <c r="BB193" s="288" t="s">
        <v>10587</v>
      </c>
      <c r="BC193" s="288" t="s">
        <v>10587</v>
      </c>
      <c r="BD193" s="288" t="s">
        <v>10587</v>
      </c>
      <c r="BE193" s="288" t="s">
        <v>10587</v>
      </c>
      <c r="BF193" s="288" t="s">
        <v>10587</v>
      </c>
      <c r="BG193" s="288" t="s">
        <v>10587</v>
      </c>
      <c r="BH193" s="288" t="s">
        <v>10587</v>
      </c>
      <c r="BI193" s="288" t="s">
        <v>10587</v>
      </c>
      <c r="BJ193" s="288" t="s">
        <v>10587</v>
      </c>
      <c r="BK193" s="288" t="s">
        <v>10587</v>
      </c>
      <c r="BL193" s="288" t="s">
        <v>10587</v>
      </c>
      <c r="BM193" s="288" t="s">
        <v>10587</v>
      </c>
      <c r="BN193" s="288" t="s">
        <v>10587</v>
      </c>
      <c r="BO193" s="288" t="s">
        <v>10587</v>
      </c>
      <c r="BP193" s="288" t="s">
        <v>10587</v>
      </c>
      <c r="BQ193" s="288" t="s">
        <v>10587</v>
      </c>
      <c r="BR193" s="288" t="s">
        <v>10587</v>
      </c>
      <c r="BS193" s="288" t="s">
        <v>10587</v>
      </c>
      <c r="BT193" s="288" t="str">
        <f>_xlfn.IFNA(VLOOKUP(C193,'INFORM Severity - hidden'!$C$5:$G$300,5,FALSE),"-")</f>
        <v>-</v>
      </c>
    </row>
    <row r="194" spans="1:72" x14ac:dyDescent="0.35">
      <c r="A194" t="s">
        <v>125</v>
      </c>
      <c r="B194" t="s">
        <v>4357</v>
      </c>
      <c r="C194" t="s">
        <v>4358</v>
      </c>
      <c r="D194" s="288" t="str">
        <f t="shared" si="2"/>
        <v>-</v>
      </c>
      <c r="E194" s="288" t="s">
        <v>10587</v>
      </c>
      <c r="F194" s="288" t="s">
        <v>10587</v>
      </c>
      <c r="G194" s="288" t="s">
        <v>10587</v>
      </c>
      <c r="H194" s="288" t="s">
        <v>10587</v>
      </c>
      <c r="I194" s="288" t="s">
        <v>10587</v>
      </c>
      <c r="J194" s="288" t="s">
        <v>10587</v>
      </c>
      <c r="K194" s="288" t="s">
        <v>10587</v>
      </c>
      <c r="L194" s="288" t="s">
        <v>10587</v>
      </c>
      <c r="M194" s="288" t="s">
        <v>10587</v>
      </c>
      <c r="N194" s="288" t="s">
        <v>10587</v>
      </c>
      <c r="O194" s="288" t="s">
        <v>10587</v>
      </c>
      <c r="P194" s="288" t="s">
        <v>10587</v>
      </c>
      <c r="Q194" s="288" t="s">
        <v>10587</v>
      </c>
      <c r="R194" s="288" t="s">
        <v>10587</v>
      </c>
      <c r="S194" s="288" t="s">
        <v>10587</v>
      </c>
      <c r="T194" s="288" t="s">
        <v>10587</v>
      </c>
      <c r="U194" s="288" t="s">
        <v>10587</v>
      </c>
      <c r="V194" s="288" t="s">
        <v>10587</v>
      </c>
      <c r="W194" s="288" t="s">
        <v>10587</v>
      </c>
      <c r="X194" s="288" t="s">
        <v>10587</v>
      </c>
      <c r="Y194" s="288" t="s">
        <v>10587</v>
      </c>
      <c r="Z194" s="288" t="s">
        <v>10587</v>
      </c>
      <c r="AA194" s="288" t="s">
        <v>10587</v>
      </c>
      <c r="AB194" s="288" t="s">
        <v>10587</v>
      </c>
      <c r="AC194" s="288" t="s">
        <v>10587</v>
      </c>
      <c r="AD194" s="288" t="s">
        <v>10587</v>
      </c>
      <c r="AE194" s="288" t="s">
        <v>10587</v>
      </c>
      <c r="AF194" s="288" t="s">
        <v>10587</v>
      </c>
      <c r="AG194" s="288" t="s">
        <v>10587</v>
      </c>
      <c r="AH194" s="288" t="s">
        <v>10587</v>
      </c>
      <c r="AI194" s="288" t="s">
        <v>10587</v>
      </c>
      <c r="AJ194" s="288" t="s">
        <v>10587</v>
      </c>
      <c r="AK194" s="288" t="s">
        <v>10587</v>
      </c>
      <c r="AL194" s="288" t="s">
        <v>10587</v>
      </c>
      <c r="AM194" s="288" t="s">
        <v>10587</v>
      </c>
      <c r="AN194" s="288" t="s">
        <v>10587</v>
      </c>
      <c r="AO194" s="288" t="s">
        <v>10587</v>
      </c>
      <c r="AP194" s="288" t="s">
        <v>10587</v>
      </c>
      <c r="AQ194" s="288" t="s">
        <v>10587</v>
      </c>
      <c r="AR194" s="288" t="s">
        <v>10587</v>
      </c>
      <c r="AS194" s="288" t="s">
        <v>10587</v>
      </c>
      <c r="AT194" s="288" t="s">
        <v>10587</v>
      </c>
      <c r="AU194" s="288" t="s">
        <v>10587</v>
      </c>
      <c r="AV194" s="288" t="s">
        <v>10587</v>
      </c>
      <c r="AW194" s="288" t="s">
        <v>10587</v>
      </c>
      <c r="AX194" s="288" t="s">
        <v>10587</v>
      </c>
      <c r="AY194" s="288" t="s">
        <v>10587</v>
      </c>
      <c r="AZ194" s="288" t="s">
        <v>10587</v>
      </c>
      <c r="BA194" s="288" t="s">
        <v>10587</v>
      </c>
      <c r="BB194" s="288" t="s">
        <v>10587</v>
      </c>
      <c r="BC194" s="288" t="s">
        <v>10587</v>
      </c>
      <c r="BD194" s="288" t="s">
        <v>10587</v>
      </c>
      <c r="BE194" s="288" t="s">
        <v>10587</v>
      </c>
      <c r="BF194" s="288" t="s">
        <v>10587</v>
      </c>
      <c r="BG194" s="288" t="s">
        <v>10587</v>
      </c>
      <c r="BH194" s="288" t="s">
        <v>10587</v>
      </c>
      <c r="BI194" s="288" t="s">
        <v>10587</v>
      </c>
      <c r="BJ194" s="288" t="s">
        <v>10587</v>
      </c>
      <c r="BK194" s="288" t="s">
        <v>10587</v>
      </c>
      <c r="BL194" s="288" t="s">
        <v>10587</v>
      </c>
      <c r="BM194" s="288" t="s">
        <v>10587</v>
      </c>
      <c r="BN194" s="288" t="s">
        <v>10587</v>
      </c>
      <c r="BO194" s="288" t="s">
        <v>10587</v>
      </c>
      <c r="BP194" s="288" t="s">
        <v>10587</v>
      </c>
      <c r="BQ194" s="288" t="s">
        <v>10587</v>
      </c>
      <c r="BR194" s="288" t="s">
        <v>10587</v>
      </c>
      <c r="BS194" s="288">
        <v>3.4</v>
      </c>
      <c r="BT194" s="288">
        <f>_xlfn.IFNA(VLOOKUP(C194,'INFORM Severity - hidden'!$C$5:$G$300,5,FALSE),"-")</f>
        <v>3.6</v>
      </c>
    </row>
    <row r="195" spans="1:72" x14ac:dyDescent="0.35">
      <c r="A195" t="s">
        <v>1816</v>
      </c>
      <c r="B195" t="s">
        <v>1814</v>
      </c>
      <c r="C195" t="s">
        <v>1815</v>
      </c>
      <c r="D195" s="288" t="str">
        <f t="shared" ref="D195:D258" si="3">IF(BT195="-","-",IFERROR(IF(ROUND(AVERAGE(BR195:BT195),1)=ROUND(AVERAGE(BO195:BQ195),1),"Stable",IF(ROUND(AVERAGE(BR195:BT195),1)&lt;ROUND(AVERAGE(BO195:BQ195),1),"Decreasing",IF(ROUND(AVERAGE(BR195:BT195),1)&gt;ROUND(AVERAGE(BO195:BQ195),1),"Increasing"))),"-"))</f>
        <v>Increasing</v>
      </c>
      <c r="E195" s="288">
        <v>3.5</v>
      </c>
      <c r="F195" s="288">
        <v>3.5</v>
      </c>
      <c r="G195" s="288">
        <v>4</v>
      </c>
      <c r="H195" s="288">
        <v>4.0999999999999996</v>
      </c>
      <c r="I195" s="288">
        <v>3.8</v>
      </c>
      <c r="J195" s="288">
        <v>3.8</v>
      </c>
      <c r="K195" s="288">
        <v>4.0999999999999996</v>
      </c>
      <c r="L195" s="288">
        <v>4.0999999999999996</v>
      </c>
      <c r="M195" s="288">
        <v>4.0999999999999996</v>
      </c>
      <c r="N195" s="288">
        <v>4.0999999999999996</v>
      </c>
      <c r="O195" s="288">
        <v>4.0999999999999996</v>
      </c>
      <c r="P195" s="288">
        <v>4.0999999999999996</v>
      </c>
      <c r="Q195" s="288">
        <v>4</v>
      </c>
      <c r="R195" s="288">
        <v>4</v>
      </c>
      <c r="S195" s="288">
        <v>3.7</v>
      </c>
      <c r="T195" s="288">
        <v>4.2</v>
      </c>
      <c r="U195" s="288">
        <v>4.0999999999999996</v>
      </c>
      <c r="V195" s="288">
        <v>4.2</v>
      </c>
      <c r="W195" s="288">
        <v>4.2</v>
      </c>
      <c r="X195" s="288">
        <v>4.2</v>
      </c>
      <c r="Y195" s="288">
        <v>4.2</v>
      </c>
      <c r="Z195" s="288">
        <v>4.2</v>
      </c>
      <c r="AA195" s="288">
        <v>4</v>
      </c>
      <c r="AB195" s="288">
        <v>4</v>
      </c>
      <c r="AC195" s="288">
        <v>4</v>
      </c>
      <c r="AD195" s="288">
        <v>4.0999999999999996</v>
      </c>
      <c r="AE195" s="288">
        <v>4.0999999999999996</v>
      </c>
      <c r="AF195" s="288">
        <v>4.0999999999999996</v>
      </c>
      <c r="AG195" s="288">
        <v>4.0999999999999996</v>
      </c>
      <c r="AH195" s="288">
        <v>4.0999999999999996</v>
      </c>
      <c r="AI195" s="288">
        <v>4.0999999999999996</v>
      </c>
      <c r="AJ195" s="288">
        <v>4.2</v>
      </c>
      <c r="AK195" s="288">
        <v>4.2</v>
      </c>
      <c r="AL195" s="288">
        <v>4.2</v>
      </c>
      <c r="AM195" s="288">
        <v>4.2</v>
      </c>
      <c r="AN195" s="288">
        <v>4.2</v>
      </c>
      <c r="AO195" s="288">
        <v>4.2</v>
      </c>
      <c r="AP195" s="288">
        <v>4.2</v>
      </c>
      <c r="AQ195" s="288">
        <v>4.2</v>
      </c>
      <c r="AR195" s="288">
        <v>4.2</v>
      </c>
      <c r="AS195" s="288">
        <v>4.0999999999999996</v>
      </c>
      <c r="AT195" s="288">
        <v>3.5</v>
      </c>
      <c r="AU195" s="288">
        <v>4.0999999999999996</v>
      </c>
      <c r="AV195" s="288">
        <v>4.0999999999999996</v>
      </c>
      <c r="AW195" s="288">
        <v>4.0999999999999996</v>
      </c>
      <c r="AX195" s="288">
        <v>4.0999999999999996</v>
      </c>
      <c r="AY195" s="288">
        <v>4.0999999999999996</v>
      </c>
      <c r="AZ195" s="288">
        <v>4.0999999999999996</v>
      </c>
      <c r="BA195" s="288">
        <v>4.0999999999999996</v>
      </c>
      <c r="BB195" s="288">
        <v>4.0999999999999996</v>
      </c>
      <c r="BC195" s="288">
        <v>4.0999999999999996</v>
      </c>
      <c r="BD195" s="288">
        <v>4.0999999999999996</v>
      </c>
      <c r="BE195" s="288">
        <v>4.2</v>
      </c>
      <c r="BF195" s="288">
        <v>4.2</v>
      </c>
      <c r="BG195" s="288">
        <v>4.2</v>
      </c>
      <c r="BH195" s="288">
        <v>4.2</v>
      </c>
      <c r="BI195" s="288">
        <v>4.2</v>
      </c>
      <c r="BJ195" s="288">
        <v>4.0999999999999996</v>
      </c>
      <c r="BK195" s="288">
        <v>3.9</v>
      </c>
      <c r="BL195" s="288">
        <v>3.9</v>
      </c>
      <c r="BM195" s="288">
        <v>3.9</v>
      </c>
      <c r="BN195" s="288">
        <v>3.9</v>
      </c>
      <c r="BO195" s="288">
        <v>3.9</v>
      </c>
      <c r="BP195" s="288">
        <v>3.9</v>
      </c>
      <c r="BQ195" s="288">
        <v>3.9</v>
      </c>
      <c r="BR195" s="288">
        <v>4</v>
      </c>
      <c r="BS195" s="288">
        <v>4</v>
      </c>
      <c r="BT195" s="288">
        <f>_xlfn.IFNA(VLOOKUP(C195,'INFORM Severity - hidden'!$C$5:$G$300,5,FALSE),"-")</f>
        <v>4.0999999999999996</v>
      </c>
    </row>
    <row r="196" spans="1:72" x14ac:dyDescent="0.35">
      <c r="C196" t="s">
        <v>10679</v>
      </c>
      <c r="D196" s="288" t="str">
        <f t="shared" si="3"/>
        <v>-</v>
      </c>
      <c r="E196" s="288">
        <v>3.6</v>
      </c>
      <c r="F196" s="288">
        <v>3.6</v>
      </c>
      <c r="G196" s="288">
        <v>3.5</v>
      </c>
      <c r="H196" s="288">
        <v>3.6</v>
      </c>
      <c r="I196" s="288" t="s">
        <v>10587</v>
      </c>
      <c r="J196" s="288" t="s">
        <v>10587</v>
      </c>
      <c r="K196" s="288" t="s">
        <v>10587</v>
      </c>
      <c r="L196" s="288" t="s">
        <v>10587</v>
      </c>
      <c r="M196" s="288" t="s">
        <v>10587</v>
      </c>
      <c r="N196" s="288" t="s">
        <v>10587</v>
      </c>
      <c r="O196" s="288" t="s">
        <v>10587</v>
      </c>
      <c r="P196" s="288" t="s">
        <v>10587</v>
      </c>
      <c r="Q196" s="288" t="s">
        <v>10587</v>
      </c>
      <c r="R196" s="288" t="s">
        <v>10587</v>
      </c>
      <c r="S196" s="288" t="s">
        <v>10587</v>
      </c>
      <c r="T196" s="288" t="s">
        <v>10587</v>
      </c>
      <c r="U196" s="288" t="s">
        <v>10587</v>
      </c>
      <c r="V196" s="288" t="s">
        <v>10587</v>
      </c>
      <c r="W196" s="288" t="s">
        <v>10587</v>
      </c>
      <c r="X196" s="288" t="s">
        <v>10587</v>
      </c>
      <c r="Y196" s="288" t="s">
        <v>10587</v>
      </c>
      <c r="Z196" s="288" t="s">
        <v>10587</v>
      </c>
      <c r="AA196" s="288" t="s">
        <v>10587</v>
      </c>
      <c r="AB196" s="288" t="s">
        <v>10587</v>
      </c>
      <c r="AC196" s="288" t="s">
        <v>10587</v>
      </c>
      <c r="AD196" s="288" t="s">
        <v>10587</v>
      </c>
      <c r="AE196" s="288" t="s">
        <v>10587</v>
      </c>
      <c r="AF196" s="288" t="s">
        <v>10587</v>
      </c>
      <c r="AG196" s="288" t="s">
        <v>10587</v>
      </c>
      <c r="AH196" s="288" t="s">
        <v>10587</v>
      </c>
      <c r="AI196" s="288" t="s">
        <v>10587</v>
      </c>
      <c r="AJ196" s="288" t="s">
        <v>10587</v>
      </c>
      <c r="AK196" s="288" t="s">
        <v>10587</v>
      </c>
      <c r="AL196" s="288" t="s">
        <v>10587</v>
      </c>
      <c r="AM196" s="288" t="s">
        <v>10587</v>
      </c>
      <c r="AN196" s="288" t="s">
        <v>10587</v>
      </c>
      <c r="AO196" s="288" t="s">
        <v>10587</v>
      </c>
      <c r="AP196" s="288" t="s">
        <v>10587</v>
      </c>
      <c r="AQ196" s="288" t="s">
        <v>10587</v>
      </c>
      <c r="AR196" s="288" t="s">
        <v>10587</v>
      </c>
      <c r="AS196" s="288" t="s">
        <v>10587</v>
      </c>
      <c r="AT196" s="288" t="s">
        <v>10587</v>
      </c>
      <c r="AU196" s="288" t="s">
        <v>10587</v>
      </c>
      <c r="AV196" s="288" t="s">
        <v>10587</v>
      </c>
      <c r="AW196" s="288" t="s">
        <v>10587</v>
      </c>
      <c r="AX196" s="288" t="s">
        <v>10587</v>
      </c>
      <c r="AY196" s="288" t="s">
        <v>10587</v>
      </c>
      <c r="AZ196" s="288" t="s">
        <v>10587</v>
      </c>
      <c r="BA196" s="288" t="s">
        <v>10587</v>
      </c>
      <c r="BB196" s="288" t="s">
        <v>10587</v>
      </c>
      <c r="BC196" s="288" t="s">
        <v>10587</v>
      </c>
      <c r="BD196" s="288" t="s">
        <v>10587</v>
      </c>
      <c r="BE196" s="288" t="s">
        <v>10587</v>
      </c>
      <c r="BF196" s="288" t="s">
        <v>10587</v>
      </c>
      <c r="BG196" s="288" t="s">
        <v>10587</v>
      </c>
      <c r="BH196" s="288" t="s">
        <v>10587</v>
      </c>
      <c r="BI196" s="288" t="s">
        <v>10587</v>
      </c>
      <c r="BJ196" s="288" t="s">
        <v>10587</v>
      </c>
      <c r="BK196" s="288" t="s">
        <v>10587</v>
      </c>
      <c r="BL196" s="288" t="s">
        <v>10587</v>
      </c>
      <c r="BM196" s="288" t="s">
        <v>10587</v>
      </c>
      <c r="BN196" s="288" t="s">
        <v>10587</v>
      </c>
      <c r="BO196" s="288" t="s">
        <v>10587</v>
      </c>
      <c r="BP196" s="288" t="s">
        <v>10587</v>
      </c>
      <c r="BQ196" s="288" t="s">
        <v>10587</v>
      </c>
      <c r="BR196" s="288" t="s">
        <v>10587</v>
      </c>
      <c r="BS196" s="288" t="s">
        <v>10587</v>
      </c>
      <c r="BT196" s="288" t="str">
        <f>_xlfn.IFNA(VLOOKUP(C196,'INFORM Severity - hidden'!$C$5:$G$300,5,FALSE),"-")</f>
        <v>-</v>
      </c>
    </row>
    <row r="197" spans="1:72" x14ac:dyDescent="0.35">
      <c r="A197" t="s">
        <v>1816</v>
      </c>
      <c r="B197" t="s">
        <v>2430</v>
      </c>
      <c r="C197" t="s">
        <v>2431</v>
      </c>
      <c r="D197" s="288" t="str">
        <f t="shared" si="3"/>
        <v>Stable</v>
      </c>
      <c r="E197" s="288">
        <v>2.1</v>
      </c>
      <c r="F197" s="288">
        <v>2</v>
      </c>
      <c r="G197" s="288">
        <v>2.7</v>
      </c>
      <c r="H197" s="288">
        <v>2.8</v>
      </c>
      <c r="I197" s="288">
        <v>2.8</v>
      </c>
      <c r="J197" s="288">
        <v>2.8</v>
      </c>
      <c r="K197" s="288">
        <v>2.8</v>
      </c>
      <c r="L197" s="288">
        <v>2.8</v>
      </c>
      <c r="M197" s="288">
        <v>2.8</v>
      </c>
      <c r="N197" s="288">
        <v>2.8</v>
      </c>
      <c r="O197" s="288" t="s">
        <v>10587</v>
      </c>
      <c r="P197" s="288" t="s">
        <v>10587</v>
      </c>
      <c r="Q197" s="288" t="s">
        <v>10587</v>
      </c>
      <c r="R197" s="288" t="s">
        <v>10587</v>
      </c>
      <c r="S197" s="288" t="s">
        <v>10587</v>
      </c>
      <c r="T197" s="288" t="s">
        <v>10587</v>
      </c>
      <c r="U197" s="288" t="s">
        <v>10587</v>
      </c>
      <c r="V197" s="288" t="s">
        <v>10587</v>
      </c>
      <c r="W197" s="288" t="s">
        <v>10587</v>
      </c>
      <c r="X197" s="288" t="s">
        <v>10587</v>
      </c>
      <c r="Y197" s="288" t="s">
        <v>10587</v>
      </c>
      <c r="Z197" s="288" t="s">
        <v>10587</v>
      </c>
      <c r="AA197" s="288">
        <v>2.5</v>
      </c>
      <c r="AB197" s="288">
        <v>2.5</v>
      </c>
      <c r="AC197" s="288">
        <v>2.5</v>
      </c>
      <c r="AD197" s="288">
        <v>2.5</v>
      </c>
      <c r="AE197" s="288">
        <v>2.5</v>
      </c>
      <c r="AF197" s="288">
        <v>2.5</v>
      </c>
      <c r="AG197" s="288">
        <v>2.5</v>
      </c>
      <c r="AH197" s="288">
        <v>2.6</v>
      </c>
      <c r="AI197" s="288">
        <v>2.6</v>
      </c>
      <c r="AJ197" s="288">
        <v>3.4</v>
      </c>
      <c r="AK197" s="288">
        <v>3.4</v>
      </c>
      <c r="AL197" s="288">
        <v>3.4</v>
      </c>
      <c r="AM197" s="288">
        <v>3.2</v>
      </c>
      <c r="AN197" s="288">
        <v>3.2</v>
      </c>
      <c r="AO197" s="288">
        <v>3.2</v>
      </c>
      <c r="AP197" s="288">
        <v>3.2</v>
      </c>
      <c r="AQ197" s="288">
        <v>3.2</v>
      </c>
      <c r="AR197" s="288">
        <v>3.2</v>
      </c>
      <c r="AS197" s="288">
        <v>3.2</v>
      </c>
      <c r="AT197" s="288">
        <v>3.2</v>
      </c>
      <c r="AU197" s="288">
        <v>3.3</v>
      </c>
      <c r="AV197" s="288">
        <v>3.3</v>
      </c>
      <c r="AW197" s="288">
        <v>3.3</v>
      </c>
      <c r="AX197" s="288">
        <v>3.3</v>
      </c>
      <c r="AY197" s="288">
        <v>3.3</v>
      </c>
      <c r="AZ197" s="288">
        <v>3.3</v>
      </c>
      <c r="BA197" s="288">
        <v>3.3</v>
      </c>
      <c r="BB197" s="288">
        <v>3.4</v>
      </c>
      <c r="BC197" s="288">
        <v>3.4</v>
      </c>
      <c r="BD197" s="288">
        <v>3.4</v>
      </c>
      <c r="BE197" s="288">
        <v>3.4</v>
      </c>
      <c r="BF197" s="288">
        <v>3.4</v>
      </c>
      <c r="BG197" s="288">
        <v>3.4</v>
      </c>
      <c r="BH197" s="288">
        <v>3.4</v>
      </c>
      <c r="BI197" s="288">
        <v>3.4</v>
      </c>
      <c r="BJ197" s="288">
        <v>3.4</v>
      </c>
      <c r="BK197" s="288">
        <v>3.4</v>
      </c>
      <c r="BL197" s="288">
        <v>3.4</v>
      </c>
      <c r="BM197" s="288">
        <v>3.4</v>
      </c>
      <c r="BN197" s="288">
        <v>3.4</v>
      </c>
      <c r="BO197" s="288">
        <v>3.4</v>
      </c>
      <c r="BP197" s="288">
        <v>3.1</v>
      </c>
      <c r="BQ197" s="288">
        <v>3.2</v>
      </c>
      <c r="BR197" s="288">
        <v>3.2</v>
      </c>
      <c r="BS197" s="288">
        <v>3.2</v>
      </c>
      <c r="BT197" s="288">
        <f>_xlfn.IFNA(VLOOKUP(C197,'INFORM Severity - hidden'!$C$5:$G$300,5,FALSE),"-")</f>
        <v>3.2</v>
      </c>
    </row>
    <row r="198" spans="1:72" x14ac:dyDescent="0.35">
      <c r="A198" t="s">
        <v>1816</v>
      </c>
      <c r="B198" t="s">
        <v>2441</v>
      </c>
      <c r="C198" t="s">
        <v>2442</v>
      </c>
      <c r="D198" s="288" t="str">
        <f t="shared" si="3"/>
        <v>Stable</v>
      </c>
      <c r="E198" s="288">
        <v>4</v>
      </c>
      <c r="F198" s="288">
        <v>4</v>
      </c>
      <c r="G198" s="288">
        <v>4</v>
      </c>
      <c r="H198" s="288">
        <v>4.0999999999999996</v>
      </c>
      <c r="I198" s="288">
        <v>4.0999999999999996</v>
      </c>
      <c r="J198" s="288">
        <v>4.0999999999999996</v>
      </c>
      <c r="K198" s="288">
        <v>4.2</v>
      </c>
      <c r="L198" s="288">
        <v>4.0999999999999996</v>
      </c>
      <c r="M198" s="288">
        <v>4.0999999999999996</v>
      </c>
      <c r="N198" s="288">
        <v>4.0999999999999996</v>
      </c>
      <c r="O198" s="288">
        <v>4.0999999999999996</v>
      </c>
      <c r="P198" s="288">
        <v>4.0999999999999996</v>
      </c>
      <c r="Q198" s="288">
        <v>4</v>
      </c>
      <c r="R198" s="288">
        <v>4</v>
      </c>
      <c r="S198" s="288">
        <v>4</v>
      </c>
      <c r="T198" s="288">
        <v>4</v>
      </c>
      <c r="U198" s="288">
        <v>4</v>
      </c>
      <c r="V198" s="288">
        <v>4.0999999999999996</v>
      </c>
      <c r="W198" s="288">
        <v>4.0999999999999996</v>
      </c>
      <c r="X198" s="288">
        <v>4.0999999999999996</v>
      </c>
      <c r="Y198" s="288">
        <v>4.0999999999999996</v>
      </c>
      <c r="Z198" s="288">
        <v>4</v>
      </c>
      <c r="AA198" s="288">
        <v>4.0999999999999996</v>
      </c>
      <c r="AB198" s="288">
        <v>4.0999999999999996</v>
      </c>
      <c r="AC198" s="288">
        <v>4.0999999999999996</v>
      </c>
      <c r="AD198" s="288">
        <v>4</v>
      </c>
      <c r="AE198" s="288">
        <v>4.0999999999999996</v>
      </c>
      <c r="AF198" s="288">
        <v>4.0999999999999996</v>
      </c>
      <c r="AG198" s="288">
        <v>4.0999999999999996</v>
      </c>
      <c r="AH198" s="288">
        <v>4.0999999999999996</v>
      </c>
      <c r="AI198" s="288">
        <v>4.0999999999999996</v>
      </c>
      <c r="AJ198" s="288">
        <v>4.2</v>
      </c>
      <c r="AK198" s="288">
        <v>4.2</v>
      </c>
      <c r="AL198" s="288">
        <v>4.2</v>
      </c>
      <c r="AM198" s="288">
        <v>4.0999999999999996</v>
      </c>
      <c r="AN198" s="288">
        <v>4.0999999999999996</v>
      </c>
      <c r="AO198" s="288">
        <v>4.0999999999999996</v>
      </c>
      <c r="AP198" s="288">
        <v>4.2</v>
      </c>
      <c r="AQ198" s="288">
        <v>4.2</v>
      </c>
      <c r="AR198" s="288">
        <v>4.2</v>
      </c>
      <c r="AS198" s="288">
        <v>4.2</v>
      </c>
      <c r="AT198" s="288">
        <v>4.2</v>
      </c>
      <c r="AU198" s="288">
        <v>4.0999999999999996</v>
      </c>
      <c r="AV198" s="288">
        <v>4.0999999999999996</v>
      </c>
      <c r="AW198" s="288">
        <v>4.0999999999999996</v>
      </c>
      <c r="AX198" s="288">
        <v>4.2</v>
      </c>
      <c r="AY198" s="288">
        <v>4.0999999999999996</v>
      </c>
      <c r="AZ198" s="288">
        <v>4.0999999999999996</v>
      </c>
      <c r="BA198" s="288">
        <v>4.2</v>
      </c>
      <c r="BB198" s="288">
        <v>4.2</v>
      </c>
      <c r="BC198" s="288">
        <v>4.2</v>
      </c>
      <c r="BD198" s="288">
        <v>4.2</v>
      </c>
      <c r="BE198" s="288">
        <v>4.3</v>
      </c>
      <c r="BF198" s="288">
        <v>4.3</v>
      </c>
      <c r="BG198" s="288">
        <v>4.3</v>
      </c>
      <c r="BH198" s="288">
        <v>4.3</v>
      </c>
      <c r="BI198" s="288">
        <v>4.3</v>
      </c>
      <c r="BJ198" s="288">
        <v>4.2</v>
      </c>
      <c r="BK198" s="288">
        <v>4.0999999999999996</v>
      </c>
      <c r="BL198" s="288">
        <v>4.2</v>
      </c>
      <c r="BM198" s="288">
        <v>4.2</v>
      </c>
      <c r="BN198" s="288">
        <v>4.2</v>
      </c>
      <c r="BO198" s="288">
        <v>4.0999999999999996</v>
      </c>
      <c r="BP198" s="288">
        <v>4.0999999999999996</v>
      </c>
      <c r="BQ198" s="288">
        <v>4.0999999999999996</v>
      </c>
      <c r="BR198" s="288">
        <v>4.0999999999999996</v>
      </c>
      <c r="BS198" s="288">
        <v>4.0999999999999996</v>
      </c>
      <c r="BT198" s="288">
        <f>_xlfn.IFNA(VLOOKUP(C198,'INFORM Severity - hidden'!$C$5:$G$300,5,FALSE),"-")</f>
        <v>4.2</v>
      </c>
    </row>
    <row r="199" spans="1:72" x14ac:dyDescent="0.35">
      <c r="C199" t="s">
        <v>10680</v>
      </c>
      <c r="D199" s="288" t="str">
        <f t="shared" si="3"/>
        <v>-</v>
      </c>
      <c r="E199" s="288">
        <v>1.5</v>
      </c>
      <c r="F199" s="288">
        <v>1.5</v>
      </c>
      <c r="G199" s="288" t="s">
        <v>10587</v>
      </c>
      <c r="H199" s="288" t="s">
        <v>10587</v>
      </c>
      <c r="I199" s="288" t="s">
        <v>10587</v>
      </c>
      <c r="J199" s="288" t="s">
        <v>10587</v>
      </c>
      <c r="K199" s="288" t="s">
        <v>10587</v>
      </c>
      <c r="L199" s="288" t="s">
        <v>10587</v>
      </c>
      <c r="M199" s="288" t="s">
        <v>10587</v>
      </c>
      <c r="N199" s="288" t="s">
        <v>10587</v>
      </c>
      <c r="O199" s="288" t="s">
        <v>10587</v>
      </c>
      <c r="P199" s="288" t="s">
        <v>10587</v>
      </c>
      <c r="Q199" s="288" t="s">
        <v>10587</v>
      </c>
      <c r="R199" s="288" t="s">
        <v>10587</v>
      </c>
      <c r="S199" s="288" t="s">
        <v>10587</v>
      </c>
      <c r="T199" s="288" t="s">
        <v>10587</v>
      </c>
      <c r="U199" s="288" t="s">
        <v>10587</v>
      </c>
      <c r="V199" s="288" t="s">
        <v>10587</v>
      </c>
      <c r="W199" s="288" t="s">
        <v>10587</v>
      </c>
      <c r="X199" s="288" t="s">
        <v>10587</v>
      </c>
      <c r="Y199" s="288" t="s">
        <v>10587</v>
      </c>
      <c r="Z199" s="288" t="s">
        <v>10587</v>
      </c>
      <c r="AA199" s="288" t="s">
        <v>10587</v>
      </c>
      <c r="AB199" s="288" t="s">
        <v>10587</v>
      </c>
      <c r="AC199" s="288" t="s">
        <v>10587</v>
      </c>
      <c r="AD199" s="288" t="s">
        <v>10587</v>
      </c>
      <c r="AE199" s="288" t="s">
        <v>10587</v>
      </c>
      <c r="AF199" s="288" t="s">
        <v>10587</v>
      </c>
      <c r="AG199" s="288" t="s">
        <v>10587</v>
      </c>
      <c r="AH199" s="288" t="s">
        <v>10587</v>
      </c>
      <c r="AI199" s="288" t="s">
        <v>10587</v>
      </c>
      <c r="AJ199" s="288" t="s">
        <v>10587</v>
      </c>
      <c r="AK199" s="288" t="s">
        <v>10587</v>
      </c>
      <c r="AL199" s="288" t="s">
        <v>10587</v>
      </c>
      <c r="AM199" s="288" t="s">
        <v>10587</v>
      </c>
      <c r="AN199" s="288" t="s">
        <v>10587</v>
      </c>
      <c r="AO199" s="288" t="s">
        <v>10587</v>
      </c>
      <c r="AP199" s="288" t="s">
        <v>10587</v>
      </c>
      <c r="AQ199" s="288" t="s">
        <v>10587</v>
      </c>
      <c r="AR199" s="288" t="s">
        <v>10587</v>
      </c>
      <c r="AS199" s="288" t="s">
        <v>10587</v>
      </c>
      <c r="AT199" s="288" t="s">
        <v>10587</v>
      </c>
      <c r="AU199" s="288" t="s">
        <v>10587</v>
      </c>
      <c r="AV199" s="288" t="s">
        <v>10587</v>
      </c>
      <c r="AW199" s="288" t="s">
        <v>10587</v>
      </c>
      <c r="AX199" s="288" t="s">
        <v>10587</v>
      </c>
      <c r="AY199" s="288" t="s">
        <v>10587</v>
      </c>
      <c r="AZ199" s="288" t="s">
        <v>10587</v>
      </c>
      <c r="BA199" s="288" t="s">
        <v>10587</v>
      </c>
      <c r="BB199" s="288" t="s">
        <v>10587</v>
      </c>
      <c r="BC199" s="288" t="s">
        <v>10587</v>
      </c>
      <c r="BD199" s="288" t="s">
        <v>10587</v>
      </c>
      <c r="BE199" s="288" t="s">
        <v>10587</v>
      </c>
      <c r="BF199" s="288" t="s">
        <v>10587</v>
      </c>
      <c r="BG199" s="288" t="s">
        <v>10587</v>
      </c>
      <c r="BH199" s="288" t="s">
        <v>10587</v>
      </c>
      <c r="BI199" s="288" t="s">
        <v>10587</v>
      </c>
      <c r="BJ199" s="288" t="s">
        <v>10587</v>
      </c>
      <c r="BK199" s="288" t="s">
        <v>10587</v>
      </c>
      <c r="BL199" s="288" t="s">
        <v>10587</v>
      </c>
      <c r="BM199" s="288" t="s">
        <v>10587</v>
      </c>
      <c r="BN199" s="288" t="s">
        <v>10587</v>
      </c>
      <c r="BO199" s="288" t="s">
        <v>10587</v>
      </c>
      <c r="BP199" s="288" t="s">
        <v>10587</v>
      </c>
      <c r="BQ199" s="288" t="s">
        <v>10587</v>
      </c>
      <c r="BR199" s="288" t="s">
        <v>10587</v>
      </c>
      <c r="BS199" s="288" t="s">
        <v>10587</v>
      </c>
      <c r="BT199" s="288" t="str">
        <f>_xlfn.IFNA(VLOOKUP(C199,'INFORM Severity - hidden'!$C$5:$G$300,5,FALSE),"-")</f>
        <v>-</v>
      </c>
    </row>
    <row r="200" spans="1:72" x14ac:dyDescent="0.35">
      <c r="A200" t="s">
        <v>1816</v>
      </c>
      <c r="B200" t="s">
        <v>2452</v>
      </c>
      <c r="C200" t="s">
        <v>2453</v>
      </c>
      <c r="D200" s="288" t="str">
        <f t="shared" si="3"/>
        <v>Stable</v>
      </c>
      <c r="E200" s="288" t="s">
        <v>10587</v>
      </c>
      <c r="F200" s="288" t="s">
        <v>10587</v>
      </c>
      <c r="G200" s="288" t="s">
        <v>10587</v>
      </c>
      <c r="H200" s="288" t="s">
        <v>10587</v>
      </c>
      <c r="I200" s="288" t="s">
        <v>10587</v>
      </c>
      <c r="J200" s="288" t="s">
        <v>10587</v>
      </c>
      <c r="K200" s="288" t="s">
        <v>10587</v>
      </c>
      <c r="L200" s="288" t="s">
        <v>10587</v>
      </c>
      <c r="M200" s="288" t="s">
        <v>10587</v>
      </c>
      <c r="N200" s="288" t="s">
        <v>10587</v>
      </c>
      <c r="O200" s="288" t="s">
        <v>10587</v>
      </c>
      <c r="P200" s="288" t="s">
        <v>10587</v>
      </c>
      <c r="Q200" s="288" t="s">
        <v>10587</v>
      </c>
      <c r="R200" s="288" t="s">
        <v>10587</v>
      </c>
      <c r="S200" s="288">
        <v>2.5</v>
      </c>
      <c r="T200" s="288">
        <v>2.5</v>
      </c>
      <c r="U200" s="288">
        <v>2.6</v>
      </c>
      <c r="V200" s="288">
        <v>2.6</v>
      </c>
      <c r="W200" s="288">
        <v>2.6</v>
      </c>
      <c r="X200" s="288">
        <v>2.6</v>
      </c>
      <c r="Y200" s="288">
        <v>2.6</v>
      </c>
      <c r="Z200" s="288">
        <v>2.6</v>
      </c>
      <c r="AA200" s="288">
        <v>2.6</v>
      </c>
      <c r="AB200" s="288">
        <v>2.6</v>
      </c>
      <c r="AC200" s="288">
        <v>2.6</v>
      </c>
      <c r="AD200" s="288">
        <v>2.6</v>
      </c>
      <c r="AE200" s="288">
        <v>2.7</v>
      </c>
      <c r="AF200" s="288">
        <v>2.7</v>
      </c>
      <c r="AG200" s="288">
        <v>2.7</v>
      </c>
      <c r="AH200" s="288">
        <v>2.9</v>
      </c>
      <c r="AI200" s="288">
        <v>2.8</v>
      </c>
      <c r="AJ200" s="288">
        <v>3.7</v>
      </c>
      <c r="AK200" s="288">
        <v>3.7</v>
      </c>
      <c r="AL200" s="288">
        <v>3.6</v>
      </c>
      <c r="AM200" s="288">
        <v>3.6</v>
      </c>
      <c r="AN200" s="288">
        <v>3.6</v>
      </c>
      <c r="AO200" s="288">
        <v>3.6</v>
      </c>
      <c r="AP200" s="288">
        <v>3.6</v>
      </c>
      <c r="AQ200" s="288">
        <v>3.6</v>
      </c>
      <c r="AR200" s="288">
        <v>3.6</v>
      </c>
      <c r="AS200" s="288">
        <v>3.6</v>
      </c>
      <c r="AT200" s="288">
        <v>3.6</v>
      </c>
      <c r="AU200" s="288">
        <v>3.7</v>
      </c>
      <c r="AV200" s="288">
        <v>3.7</v>
      </c>
      <c r="AW200" s="288">
        <v>3.7</v>
      </c>
      <c r="AX200" s="288">
        <v>3.7</v>
      </c>
      <c r="AY200" s="288">
        <v>3.7</v>
      </c>
      <c r="AZ200" s="288">
        <v>3.7</v>
      </c>
      <c r="BA200" s="288">
        <v>3.7</v>
      </c>
      <c r="BB200" s="288">
        <v>3.6</v>
      </c>
      <c r="BC200" s="288">
        <v>3.7</v>
      </c>
      <c r="BD200" s="288">
        <v>3.7</v>
      </c>
      <c r="BE200" s="288">
        <v>3.7</v>
      </c>
      <c r="BF200" s="288">
        <v>3.7</v>
      </c>
      <c r="BG200" s="288">
        <v>3.7</v>
      </c>
      <c r="BH200" s="288">
        <v>3.7</v>
      </c>
      <c r="BI200" s="288">
        <v>3.7</v>
      </c>
      <c r="BJ200" s="288">
        <v>3.7</v>
      </c>
      <c r="BK200" s="288">
        <v>3.7</v>
      </c>
      <c r="BL200" s="288">
        <v>3.7</v>
      </c>
      <c r="BM200" s="288">
        <v>3.7</v>
      </c>
      <c r="BN200" s="288">
        <v>3.7</v>
      </c>
      <c r="BO200" s="288">
        <v>3.7</v>
      </c>
      <c r="BP200" s="288">
        <v>3.5</v>
      </c>
      <c r="BQ200" s="288">
        <v>3.5</v>
      </c>
      <c r="BR200" s="288">
        <v>3.6</v>
      </c>
      <c r="BS200" s="288">
        <v>3.6</v>
      </c>
      <c r="BT200" s="288">
        <f>_xlfn.IFNA(VLOOKUP(C200,'INFORM Severity - hidden'!$C$5:$G$300,5,FALSE),"-")</f>
        <v>3.6</v>
      </c>
    </row>
    <row r="201" spans="1:72" x14ac:dyDescent="0.35">
      <c r="A201" t="s">
        <v>1816</v>
      </c>
      <c r="B201" t="s">
        <v>2463</v>
      </c>
      <c r="C201" t="s">
        <v>2464</v>
      </c>
      <c r="D201" s="288" t="str">
        <f t="shared" si="3"/>
        <v>Stable</v>
      </c>
      <c r="E201" s="288" t="s">
        <v>10587</v>
      </c>
      <c r="F201" s="288" t="s">
        <v>10587</v>
      </c>
      <c r="G201" s="288" t="s">
        <v>10587</v>
      </c>
      <c r="H201" s="288" t="s">
        <v>10587</v>
      </c>
      <c r="I201" s="288" t="s">
        <v>10587</v>
      </c>
      <c r="J201" s="288" t="s">
        <v>10587</v>
      </c>
      <c r="K201" s="288" t="s">
        <v>10587</v>
      </c>
      <c r="L201" s="288" t="s">
        <v>10587</v>
      </c>
      <c r="M201" s="288" t="s">
        <v>10587</v>
      </c>
      <c r="N201" s="288" t="s">
        <v>10587</v>
      </c>
      <c r="O201" s="288" t="s">
        <v>10587</v>
      </c>
      <c r="P201" s="288" t="s">
        <v>10587</v>
      </c>
      <c r="Q201" s="288">
        <v>2</v>
      </c>
      <c r="R201" s="288">
        <v>2.4</v>
      </c>
      <c r="S201" s="288">
        <v>2.4</v>
      </c>
      <c r="T201" s="288">
        <v>2.5</v>
      </c>
      <c r="U201" s="288">
        <v>2.5</v>
      </c>
      <c r="V201" s="288">
        <v>2.1</v>
      </c>
      <c r="W201" s="288">
        <v>2.1</v>
      </c>
      <c r="X201" s="288">
        <v>2.1</v>
      </c>
      <c r="Y201" s="288">
        <v>2.1</v>
      </c>
      <c r="Z201" s="288">
        <v>2</v>
      </c>
      <c r="AA201" s="288">
        <v>2.1</v>
      </c>
      <c r="AB201" s="288">
        <v>2.1</v>
      </c>
      <c r="AC201" s="288">
        <v>2.1</v>
      </c>
      <c r="AD201" s="288">
        <v>2.1</v>
      </c>
      <c r="AE201" s="288">
        <v>2.1</v>
      </c>
      <c r="AF201" s="288">
        <v>2.1</v>
      </c>
      <c r="AG201" s="288">
        <v>2.1</v>
      </c>
      <c r="AH201" s="288">
        <v>2</v>
      </c>
      <c r="AI201" s="288">
        <v>2</v>
      </c>
      <c r="AJ201" s="288">
        <v>2</v>
      </c>
      <c r="AK201" s="288">
        <v>2</v>
      </c>
      <c r="AL201" s="288">
        <v>2</v>
      </c>
      <c r="AM201" s="288">
        <v>2</v>
      </c>
      <c r="AN201" s="288">
        <v>2</v>
      </c>
      <c r="AO201" s="288">
        <v>2</v>
      </c>
      <c r="AP201" s="288">
        <v>2</v>
      </c>
      <c r="AQ201" s="288">
        <v>2</v>
      </c>
      <c r="AR201" s="288">
        <v>2</v>
      </c>
      <c r="AS201" s="288">
        <v>2</v>
      </c>
      <c r="AT201" s="288">
        <v>1.7</v>
      </c>
      <c r="AU201" s="288">
        <v>2.2000000000000002</v>
      </c>
      <c r="AV201" s="288">
        <v>2.2000000000000002</v>
      </c>
      <c r="AW201" s="288">
        <v>2.2000000000000002</v>
      </c>
      <c r="AX201" s="288">
        <v>2.2000000000000002</v>
      </c>
      <c r="AY201" s="288">
        <v>2.2000000000000002</v>
      </c>
      <c r="AZ201" s="288">
        <v>2.2000000000000002</v>
      </c>
      <c r="BA201" s="288">
        <v>2.2000000000000002</v>
      </c>
      <c r="BB201" s="288">
        <v>2.2999999999999998</v>
      </c>
      <c r="BC201" s="288">
        <v>2.2999999999999998</v>
      </c>
      <c r="BD201" s="288">
        <v>2.2999999999999998</v>
      </c>
      <c r="BE201" s="288">
        <v>2.2999999999999998</v>
      </c>
      <c r="BF201" s="288">
        <v>2.2999999999999998</v>
      </c>
      <c r="BG201" s="288">
        <v>2.2999999999999998</v>
      </c>
      <c r="BH201" s="288">
        <v>2.2999999999999998</v>
      </c>
      <c r="BI201" s="288">
        <v>2.2999999999999998</v>
      </c>
      <c r="BJ201" s="288">
        <v>2.2999999999999998</v>
      </c>
      <c r="BK201" s="288">
        <v>2</v>
      </c>
      <c r="BL201" s="288">
        <v>2</v>
      </c>
      <c r="BM201" s="288">
        <v>2</v>
      </c>
      <c r="BN201" s="288">
        <v>2</v>
      </c>
      <c r="BO201" s="288">
        <v>2</v>
      </c>
      <c r="BP201" s="288">
        <v>2</v>
      </c>
      <c r="BQ201" s="288">
        <v>2</v>
      </c>
      <c r="BR201" s="288">
        <v>2</v>
      </c>
      <c r="BS201" s="288">
        <v>2</v>
      </c>
      <c r="BT201" s="288">
        <f>_xlfn.IFNA(VLOOKUP(C201,'INFORM Severity - hidden'!$C$5:$G$300,5,FALSE),"-")</f>
        <v>2</v>
      </c>
    </row>
    <row r="202" spans="1:72" x14ac:dyDescent="0.35">
      <c r="A202" t="s">
        <v>1118</v>
      </c>
      <c r="B202" t="s">
        <v>1116</v>
      </c>
      <c r="C202" t="s">
        <v>1117</v>
      </c>
      <c r="D202" s="288" t="str">
        <f t="shared" si="3"/>
        <v>-</v>
      </c>
      <c r="E202" s="288">
        <v>2</v>
      </c>
      <c r="F202" s="288">
        <v>2</v>
      </c>
      <c r="G202" s="288">
        <v>2</v>
      </c>
      <c r="H202" s="288">
        <v>2.4</v>
      </c>
      <c r="I202" s="288">
        <v>2.4</v>
      </c>
      <c r="J202" s="288">
        <v>2.4</v>
      </c>
      <c r="K202" s="288">
        <v>2.4</v>
      </c>
      <c r="L202" s="288">
        <v>2.4</v>
      </c>
      <c r="M202" s="288">
        <v>2.4</v>
      </c>
      <c r="N202" s="288" t="s">
        <v>10587</v>
      </c>
      <c r="O202" s="288" t="s">
        <v>10587</v>
      </c>
      <c r="P202" s="288" t="s">
        <v>10587</v>
      </c>
      <c r="Q202" s="288" t="s">
        <v>10587</v>
      </c>
      <c r="R202" s="288" t="s">
        <v>10587</v>
      </c>
      <c r="S202" s="288" t="s">
        <v>10587</v>
      </c>
      <c r="T202" s="288" t="s">
        <v>10587</v>
      </c>
      <c r="U202" s="288" t="s">
        <v>10587</v>
      </c>
      <c r="V202" s="288" t="s">
        <v>10587</v>
      </c>
      <c r="W202" s="288" t="s">
        <v>10587</v>
      </c>
      <c r="X202" s="288" t="s">
        <v>10587</v>
      </c>
      <c r="Y202" s="288" t="s">
        <v>10587</v>
      </c>
      <c r="Z202" s="288" t="s">
        <v>10587</v>
      </c>
      <c r="AA202" s="288" t="s">
        <v>10587</v>
      </c>
      <c r="AB202" s="288" t="s">
        <v>10587</v>
      </c>
      <c r="AC202" s="288" t="s">
        <v>10587</v>
      </c>
      <c r="AD202" s="288" t="s">
        <v>10587</v>
      </c>
      <c r="AE202" s="288" t="s">
        <v>10587</v>
      </c>
      <c r="AF202" s="288" t="s">
        <v>10587</v>
      </c>
      <c r="AG202" s="288" t="s">
        <v>10587</v>
      </c>
      <c r="AH202" s="288" t="s">
        <v>10587</v>
      </c>
      <c r="AI202" s="288" t="s">
        <v>10587</v>
      </c>
      <c r="AJ202" s="288" t="s">
        <v>10587</v>
      </c>
      <c r="AK202" s="288" t="s">
        <v>10587</v>
      </c>
      <c r="AL202" s="288" t="s">
        <v>10587</v>
      </c>
      <c r="AM202" s="288" t="s">
        <v>10587</v>
      </c>
      <c r="AN202" s="288" t="s">
        <v>10587</v>
      </c>
      <c r="AO202" s="288" t="s">
        <v>10587</v>
      </c>
      <c r="AP202" s="288" t="s">
        <v>10587</v>
      </c>
      <c r="AQ202" s="288" t="s">
        <v>10587</v>
      </c>
      <c r="AR202" s="288">
        <v>1.9</v>
      </c>
      <c r="AS202" s="288">
        <v>1.9</v>
      </c>
      <c r="AT202" s="288" t="s">
        <v>10587</v>
      </c>
      <c r="AU202" s="288" t="s">
        <v>10587</v>
      </c>
      <c r="AV202" s="288">
        <v>2</v>
      </c>
      <c r="AW202" s="288" t="s">
        <v>10587</v>
      </c>
      <c r="AX202" s="288">
        <v>1.9</v>
      </c>
      <c r="AY202" s="288">
        <v>1.9</v>
      </c>
      <c r="AZ202" s="288" t="s">
        <v>10587</v>
      </c>
      <c r="BA202" s="288" t="s">
        <v>10587</v>
      </c>
      <c r="BB202" s="288" t="s">
        <v>10587</v>
      </c>
      <c r="BC202" s="288" t="s">
        <v>10587</v>
      </c>
      <c r="BD202" s="288" t="s">
        <v>10587</v>
      </c>
      <c r="BE202" s="288" t="s">
        <v>10587</v>
      </c>
      <c r="BF202" s="288" t="s">
        <v>10587</v>
      </c>
      <c r="BG202" s="288" t="s">
        <v>10587</v>
      </c>
      <c r="BH202" s="288" t="s">
        <v>10587</v>
      </c>
      <c r="BI202" s="288">
        <v>1.9</v>
      </c>
      <c r="BJ202" s="288">
        <v>1.9</v>
      </c>
      <c r="BK202" s="288">
        <v>1.7</v>
      </c>
      <c r="BL202" s="288">
        <v>1.7</v>
      </c>
      <c r="BM202" s="288">
        <v>1.7</v>
      </c>
      <c r="BN202" s="288" t="s">
        <v>10587</v>
      </c>
      <c r="BO202" s="288" t="s">
        <v>10587</v>
      </c>
      <c r="BP202" s="288" t="s">
        <v>10587</v>
      </c>
      <c r="BQ202" s="288" t="s">
        <v>10587</v>
      </c>
      <c r="BR202" s="288" t="s">
        <v>10587</v>
      </c>
      <c r="BS202" s="288" t="s">
        <v>10587</v>
      </c>
      <c r="BT202" s="288" t="str">
        <f>_xlfn.IFNA(VLOOKUP(C202,'INFORM Severity - hidden'!$C$5:$G$300,5,FALSE),"-")</f>
        <v>x</v>
      </c>
    </row>
    <row r="203" spans="1:72" x14ac:dyDescent="0.35">
      <c r="C203" t="s">
        <v>10681</v>
      </c>
      <c r="D203" s="288" t="str">
        <f t="shared" si="3"/>
        <v>-</v>
      </c>
      <c r="E203" s="288" t="s">
        <v>10587</v>
      </c>
      <c r="F203" s="288" t="s">
        <v>10587</v>
      </c>
      <c r="G203" s="288" t="s">
        <v>10587</v>
      </c>
      <c r="H203" s="288" t="s">
        <v>10587</v>
      </c>
      <c r="I203" s="288" t="s">
        <v>10587</v>
      </c>
      <c r="J203" s="288" t="s">
        <v>10587</v>
      </c>
      <c r="K203" s="288" t="s">
        <v>10587</v>
      </c>
      <c r="L203" s="288" t="s">
        <v>10587</v>
      </c>
      <c r="M203" s="288" t="s">
        <v>10587</v>
      </c>
      <c r="N203" s="288" t="s">
        <v>10587</v>
      </c>
      <c r="O203" s="288" t="s">
        <v>10587</v>
      </c>
      <c r="P203" s="288" t="s">
        <v>10587</v>
      </c>
      <c r="Q203" s="288" t="s">
        <v>10587</v>
      </c>
      <c r="R203" s="288" t="s">
        <v>10587</v>
      </c>
      <c r="S203" s="288" t="s">
        <v>10587</v>
      </c>
      <c r="T203" s="288" t="s">
        <v>10587</v>
      </c>
      <c r="U203" s="288" t="s">
        <v>10587</v>
      </c>
      <c r="V203" s="288" t="s">
        <v>10587</v>
      </c>
      <c r="W203" s="288" t="s">
        <v>10587</v>
      </c>
      <c r="X203" s="288" t="s">
        <v>10587</v>
      </c>
      <c r="Y203" s="288" t="s">
        <v>10587</v>
      </c>
      <c r="Z203" s="288" t="s">
        <v>10587</v>
      </c>
      <c r="AA203" s="288" t="s">
        <v>10587</v>
      </c>
      <c r="AB203" s="288">
        <v>2.2000000000000002</v>
      </c>
      <c r="AC203" s="288">
        <v>2.2000000000000002</v>
      </c>
      <c r="AD203" s="288">
        <v>2.2000000000000002</v>
      </c>
      <c r="AE203" s="288">
        <v>2.2000000000000002</v>
      </c>
      <c r="AF203" s="288">
        <v>2.2000000000000002</v>
      </c>
      <c r="AG203" s="288">
        <v>2.2000000000000002</v>
      </c>
      <c r="AH203" s="288">
        <v>2.2999999999999998</v>
      </c>
      <c r="AI203" s="288">
        <v>2.2999999999999998</v>
      </c>
      <c r="AJ203" s="288">
        <v>2.2999999999999998</v>
      </c>
      <c r="AK203" s="288">
        <v>2.2999999999999998</v>
      </c>
      <c r="AL203" s="288" t="s">
        <v>10587</v>
      </c>
      <c r="AM203" s="288" t="s">
        <v>10587</v>
      </c>
      <c r="AN203" s="288" t="s">
        <v>10587</v>
      </c>
      <c r="AO203" s="288" t="s">
        <v>10587</v>
      </c>
      <c r="AP203" s="288" t="s">
        <v>10587</v>
      </c>
      <c r="AQ203" s="288" t="s">
        <v>10587</v>
      </c>
      <c r="AR203" s="288" t="s">
        <v>10587</v>
      </c>
      <c r="AS203" s="288" t="s">
        <v>10587</v>
      </c>
      <c r="AT203" s="288" t="s">
        <v>10587</v>
      </c>
      <c r="AU203" s="288" t="s">
        <v>10587</v>
      </c>
      <c r="AV203" s="288" t="s">
        <v>10587</v>
      </c>
      <c r="AW203" s="288" t="s">
        <v>10587</v>
      </c>
      <c r="AX203" s="288" t="s">
        <v>10587</v>
      </c>
      <c r="AY203" s="288" t="s">
        <v>10587</v>
      </c>
      <c r="AZ203" s="288" t="s">
        <v>10587</v>
      </c>
      <c r="BA203" s="288" t="s">
        <v>10587</v>
      </c>
      <c r="BB203" s="288" t="s">
        <v>10587</v>
      </c>
      <c r="BC203" s="288" t="s">
        <v>10587</v>
      </c>
      <c r="BD203" s="288" t="s">
        <v>10587</v>
      </c>
      <c r="BE203" s="288" t="s">
        <v>10587</v>
      </c>
      <c r="BF203" s="288" t="s">
        <v>10587</v>
      </c>
      <c r="BG203" s="288" t="s">
        <v>10587</v>
      </c>
      <c r="BH203" s="288" t="s">
        <v>10587</v>
      </c>
      <c r="BI203" s="288" t="s">
        <v>10587</v>
      </c>
      <c r="BJ203" s="288" t="s">
        <v>10587</v>
      </c>
      <c r="BK203" s="288" t="s">
        <v>10587</v>
      </c>
      <c r="BL203" s="288" t="s">
        <v>10587</v>
      </c>
      <c r="BM203" s="288" t="s">
        <v>10587</v>
      </c>
      <c r="BN203" s="288" t="s">
        <v>10587</v>
      </c>
      <c r="BO203" s="288" t="s">
        <v>10587</v>
      </c>
      <c r="BP203" s="288" t="s">
        <v>10587</v>
      </c>
      <c r="BQ203" s="288" t="s">
        <v>10587</v>
      </c>
      <c r="BR203" s="288" t="s">
        <v>10587</v>
      </c>
      <c r="BS203" s="288" t="s">
        <v>10587</v>
      </c>
      <c r="BT203" s="288" t="str">
        <f>_xlfn.IFNA(VLOOKUP(C203,'INFORM Severity - hidden'!$C$5:$G$300,5,FALSE),"-")</f>
        <v>-</v>
      </c>
    </row>
    <row r="204" spans="1:72" x14ac:dyDescent="0.35">
      <c r="C204" t="s">
        <v>10682</v>
      </c>
      <c r="D204" s="288" t="str">
        <f t="shared" si="3"/>
        <v>-</v>
      </c>
      <c r="E204" s="288" t="s">
        <v>10587</v>
      </c>
      <c r="F204" s="288" t="s">
        <v>10587</v>
      </c>
      <c r="G204" s="288" t="s">
        <v>10587</v>
      </c>
      <c r="H204" s="288" t="s">
        <v>10587</v>
      </c>
      <c r="I204" s="288" t="s">
        <v>10587</v>
      </c>
      <c r="J204" s="288" t="s">
        <v>10587</v>
      </c>
      <c r="K204" s="288">
        <v>1.9</v>
      </c>
      <c r="L204" s="288">
        <v>1.9</v>
      </c>
      <c r="M204" s="288" t="s">
        <v>10587</v>
      </c>
      <c r="N204" s="288" t="s">
        <v>10587</v>
      </c>
      <c r="O204" s="288" t="s">
        <v>10587</v>
      </c>
      <c r="P204" s="288" t="s">
        <v>10587</v>
      </c>
      <c r="Q204" s="288" t="s">
        <v>10587</v>
      </c>
      <c r="R204" s="288" t="s">
        <v>10587</v>
      </c>
      <c r="S204" s="288" t="s">
        <v>10587</v>
      </c>
      <c r="T204" s="288" t="s">
        <v>10587</v>
      </c>
      <c r="U204" s="288" t="s">
        <v>10587</v>
      </c>
      <c r="V204" s="288" t="s">
        <v>10587</v>
      </c>
      <c r="W204" s="288" t="s">
        <v>10587</v>
      </c>
      <c r="X204" s="288" t="s">
        <v>10587</v>
      </c>
      <c r="Y204" s="288" t="s">
        <v>10587</v>
      </c>
      <c r="Z204" s="288" t="s">
        <v>10587</v>
      </c>
      <c r="AA204" s="288" t="s">
        <v>10587</v>
      </c>
      <c r="AB204" s="288" t="s">
        <v>10587</v>
      </c>
      <c r="AC204" s="288" t="s">
        <v>10587</v>
      </c>
      <c r="AD204" s="288" t="s">
        <v>10587</v>
      </c>
      <c r="AE204" s="288" t="s">
        <v>10587</v>
      </c>
      <c r="AF204" s="288" t="s">
        <v>10587</v>
      </c>
      <c r="AG204" s="288" t="s">
        <v>10587</v>
      </c>
      <c r="AH204" s="288" t="s">
        <v>10587</v>
      </c>
      <c r="AI204" s="288" t="s">
        <v>10587</v>
      </c>
      <c r="AJ204" s="288" t="s">
        <v>10587</v>
      </c>
      <c r="AK204" s="288" t="s">
        <v>10587</v>
      </c>
      <c r="AL204" s="288" t="s">
        <v>10587</v>
      </c>
      <c r="AM204" s="288" t="s">
        <v>10587</v>
      </c>
      <c r="AN204" s="288" t="s">
        <v>10587</v>
      </c>
      <c r="AO204" s="288" t="s">
        <v>10587</v>
      </c>
      <c r="AP204" s="288" t="s">
        <v>10587</v>
      </c>
      <c r="AQ204" s="288" t="s">
        <v>10587</v>
      </c>
      <c r="AR204" s="288" t="s">
        <v>10587</v>
      </c>
      <c r="AS204" s="288" t="s">
        <v>10587</v>
      </c>
      <c r="AT204" s="288" t="s">
        <v>10587</v>
      </c>
      <c r="AU204" s="288" t="s">
        <v>10587</v>
      </c>
      <c r="AV204" s="288" t="s">
        <v>10587</v>
      </c>
      <c r="AW204" s="288" t="s">
        <v>10587</v>
      </c>
      <c r="AX204" s="288" t="s">
        <v>10587</v>
      </c>
      <c r="AY204" s="288" t="s">
        <v>10587</v>
      </c>
      <c r="AZ204" s="288" t="s">
        <v>10587</v>
      </c>
      <c r="BA204" s="288" t="s">
        <v>10587</v>
      </c>
      <c r="BB204" s="288" t="s">
        <v>10587</v>
      </c>
      <c r="BC204" s="288" t="s">
        <v>10587</v>
      </c>
      <c r="BD204" s="288" t="s">
        <v>10587</v>
      </c>
      <c r="BE204" s="288" t="s">
        <v>10587</v>
      </c>
      <c r="BF204" s="288" t="s">
        <v>10587</v>
      </c>
      <c r="BG204" s="288" t="s">
        <v>10587</v>
      </c>
      <c r="BH204" s="288" t="s">
        <v>10587</v>
      </c>
      <c r="BI204" s="288" t="s">
        <v>10587</v>
      </c>
      <c r="BJ204" s="288" t="s">
        <v>10587</v>
      </c>
      <c r="BK204" s="288" t="s">
        <v>10587</v>
      </c>
      <c r="BL204" s="288" t="s">
        <v>10587</v>
      </c>
      <c r="BM204" s="288" t="s">
        <v>10587</v>
      </c>
      <c r="BN204" s="288" t="s">
        <v>10587</v>
      </c>
      <c r="BO204" s="288" t="s">
        <v>10587</v>
      </c>
      <c r="BP204" s="288" t="s">
        <v>10587</v>
      </c>
      <c r="BQ204" s="288" t="s">
        <v>10587</v>
      </c>
      <c r="BR204" s="288" t="s">
        <v>10587</v>
      </c>
      <c r="BS204" s="288" t="s">
        <v>10587</v>
      </c>
      <c r="BT204" s="288" t="str">
        <f>_xlfn.IFNA(VLOOKUP(C204,'INFORM Severity - hidden'!$C$5:$G$300,5,FALSE),"-")</f>
        <v>-</v>
      </c>
    </row>
    <row r="205" spans="1:72" x14ac:dyDescent="0.35">
      <c r="A205" t="s">
        <v>2920</v>
      </c>
      <c r="B205" t="s">
        <v>2918</v>
      </c>
      <c r="C205" t="s">
        <v>2919</v>
      </c>
      <c r="D205" s="288" t="str">
        <f t="shared" si="3"/>
        <v>Decreasing</v>
      </c>
      <c r="E205" s="288" t="s">
        <v>10587</v>
      </c>
      <c r="F205" s="288" t="s">
        <v>10587</v>
      </c>
      <c r="G205" s="288" t="s">
        <v>10587</v>
      </c>
      <c r="H205" s="288" t="s">
        <v>10587</v>
      </c>
      <c r="I205" s="288" t="s">
        <v>10587</v>
      </c>
      <c r="J205" s="288" t="s">
        <v>10587</v>
      </c>
      <c r="K205" s="288" t="s">
        <v>10587</v>
      </c>
      <c r="L205" s="288" t="s">
        <v>10587</v>
      </c>
      <c r="M205" s="288" t="s">
        <v>10587</v>
      </c>
      <c r="N205" s="288" t="s">
        <v>10587</v>
      </c>
      <c r="O205" s="288" t="s">
        <v>10587</v>
      </c>
      <c r="P205" s="288" t="s">
        <v>10587</v>
      </c>
      <c r="Q205" s="288" t="s">
        <v>10587</v>
      </c>
      <c r="R205" s="288" t="s">
        <v>10587</v>
      </c>
      <c r="S205" s="288" t="s">
        <v>10587</v>
      </c>
      <c r="T205" s="288" t="s">
        <v>10587</v>
      </c>
      <c r="U205" s="288" t="s">
        <v>10587</v>
      </c>
      <c r="V205" s="288" t="s">
        <v>10587</v>
      </c>
      <c r="W205" s="288" t="s">
        <v>10587</v>
      </c>
      <c r="X205" s="288" t="s">
        <v>10587</v>
      </c>
      <c r="Y205" s="288" t="s">
        <v>10587</v>
      </c>
      <c r="Z205" s="288" t="s">
        <v>10587</v>
      </c>
      <c r="AA205" s="288" t="s">
        <v>10587</v>
      </c>
      <c r="AB205" s="288" t="s">
        <v>10587</v>
      </c>
      <c r="AC205" s="288" t="s">
        <v>10587</v>
      </c>
      <c r="AD205" s="288" t="s">
        <v>10587</v>
      </c>
      <c r="AE205" s="288" t="s">
        <v>10587</v>
      </c>
      <c r="AF205" s="288" t="s">
        <v>10587</v>
      </c>
      <c r="AG205" s="288" t="s">
        <v>10587</v>
      </c>
      <c r="AH205" s="288" t="s">
        <v>10587</v>
      </c>
      <c r="AI205" s="288" t="s">
        <v>10587</v>
      </c>
      <c r="AJ205" s="288" t="s">
        <v>10587</v>
      </c>
      <c r="AK205" s="288" t="s">
        <v>10587</v>
      </c>
      <c r="AL205" s="288" t="s">
        <v>10587</v>
      </c>
      <c r="AM205" s="288" t="s">
        <v>10587</v>
      </c>
      <c r="AN205" s="288" t="s">
        <v>10587</v>
      </c>
      <c r="AO205" s="288" t="s">
        <v>10587</v>
      </c>
      <c r="AP205" s="288" t="s">
        <v>10587</v>
      </c>
      <c r="AQ205" s="288" t="s">
        <v>10587</v>
      </c>
      <c r="AR205" s="288" t="s">
        <v>10587</v>
      </c>
      <c r="AS205" s="288" t="s">
        <v>10587</v>
      </c>
      <c r="AT205" s="288" t="s">
        <v>10587</v>
      </c>
      <c r="AU205" s="288" t="s">
        <v>10587</v>
      </c>
      <c r="AV205" s="288" t="s">
        <v>10587</v>
      </c>
      <c r="AW205" s="288" t="s">
        <v>10587</v>
      </c>
      <c r="AX205" s="288" t="s">
        <v>10587</v>
      </c>
      <c r="AY205" s="288" t="s">
        <v>10587</v>
      </c>
      <c r="AZ205" s="288" t="s">
        <v>10587</v>
      </c>
      <c r="BA205" s="288" t="s">
        <v>10587</v>
      </c>
      <c r="BB205" s="288" t="s">
        <v>10587</v>
      </c>
      <c r="BC205" s="288" t="s">
        <v>10587</v>
      </c>
      <c r="BD205" s="288" t="s">
        <v>10587</v>
      </c>
      <c r="BE205" s="288" t="s">
        <v>10587</v>
      </c>
      <c r="BF205" s="288" t="s">
        <v>10587</v>
      </c>
      <c r="BG205" s="288" t="s">
        <v>10587</v>
      </c>
      <c r="BH205" s="288" t="s">
        <v>10587</v>
      </c>
      <c r="BI205" s="288" t="s">
        <v>10587</v>
      </c>
      <c r="BJ205" s="288" t="s">
        <v>10587</v>
      </c>
      <c r="BK205" s="288">
        <v>2.4</v>
      </c>
      <c r="BL205" s="288">
        <v>2.4</v>
      </c>
      <c r="BM205" s="288">
        <v>2.4</v>
      </c>
      <c r="BN205" s="288">
        <v>2.4</v>
      </c>
      <c r="BO205" s="288">
        <v>2.4</v>
      </c>
      <c r="BP205" s="288">
        <v>2.4</v>
      </c>
      <c r="BQ205" s="288">
        <v>2.4</v>
      </c>
      <c r="BR205" s="288">
        <v>2.2000000000000002</v>
      </c>
      <c r="BS205" s="288">
        <v>2.2000000000000002</v>
      </c>
      <c r="BT205" s="288">
        <f>_xlfn.IFNA(VLOOKUP(C205,'INFORM Severity - hidden'!$C$5:$G$300,5,FALSE),"-")</f>
        <v>2.1</v>
      </c>
    </row>
    <row r="206" spans="1:72" x14ac:dyDescent="0.35">
      <c r="A206" t="s">
        <v>109</v>
      </c>
      <c r="B206" t="s">
        <v>107</v>
      </c>
      <c r="C206" t="s">
        <v>108</v>
      </c>
      <c r="D206" s="288" t="str">
        <f t="shared" si="3"/>
        <v>Decreasing</v>
      </c>
      <c r="E206" s="288" t="s">
        <v>10587</v>
      </c>
      <c r="F206" s="288">
        <v>3.2</v>
      </c>
      <c r="G206" s="288">
        <v>3.2</v>
      </c>
      <c r="H206" s="288">
        <v>3.3</v>
      </c>
      <c r="I206" s="288">
        <v>3.3</v>
      </c>
      <c r="J206" s="288">
        <v>3.3</v>
      </c>
      <c r="K206" s="288">
        <v>3.3</v>
      </c>
      <c r="L206" s="288">
        <v>3.3</v>
      </c>
      <c r="M206" s="288">
        <v>3.3</v>
      </c>
      <c r="N206" s="288">
        <v>3.4</v>
      </c>
      <c r="O206" s="288">
        <v>3.4</v>
      </c>
      <c r="P206" s="288">
        <v>3.4</v>
      </c>
      <c r="Q206" s="288">
        <v>3.4</v>
      </c>
      <c r="R206" s="288">
        <v>3.4</v>
      </c>
      <c r="S206" s="288">
        <v>3.4</v>
      </c>
      <c r="T206" s="288">
        <v>3.4</v>
      </c>
      <c r="U206" s="288">
        <v>3.4</v>
      </c>
      <c r="V206" s="288">
        <v>3.4</v>
      </c>
      <c r="W206" s="288">
        <v>3.4</v>
      </c>
      <c r="X206" s="288">
        <v>3.4</v>
      </c>
      <c r="Y206" s="288">
        <v>3.4</v>
      </c>
      <c r="Z206" s="288">
        <v>3.4</v>
      </c>
      <c r="AA206" s="288">
        <v>3.4</v>
      </c>
      <c r="AB206" s="288">
        <v>3.4</v>
      </c>
      <c r="AC206" s="288">
        <v>3.4</v>
      </c>
      <c r="AD206" s="288">
        <v>3.4</v>
      </c>
      <c r="AE206" s="288">
        <v>3.4</v>
      </c>
      <c r="AF206" s="288">
        <v>3.4</v>
      </c>
      <c r="AG206" s="288">
        <v>3.8</v>
      </c>
      <c r="AH206" s="288">
        <v>3.8</v>
      </c>
      <c r="AI206" s="288">
        <v>3.8</v>
      </c>
      <c r="AJ206" s="288">
        <v>3.8</v>
      </c>
      <c r="AK206" s="288">
        <v>3.8</v>
      </c>
      <c r="AL206" s="288">
        <v>3.7</v>
      </c>
      <c r="AM206" s="288">
        <v>3.7</v>
      </c>
      <c r="AN206" s="288">
        <v>3.6</v>
      </c>
      <c r="AO206" s="288">
        <v>3.6</v>
      </c>
      <c r="AP206" s="288">
        <v>3.6</v>
      </c>
      <c r="AQ206" s="288">
        <v>3.6</v>
      </c>
      <c r="AR206" s="288">
        <v>3.6</v>
      </c>
      <c r="AS206" s="288">
        <v>3.7</v>
      </c>
      <c r="AT206" s="288">
        <v>3.7</v>
      </c>
      <c r="AU206" s="288">
        <v>3.7</v>
      </c>
      <c r="AV206" s="288">
        <v>3.7</v>
      </c>
      <c r="AW206" s="288">
        <v>4</v>
      </c>
      <c r="AX206" s="288">
        <v>3.8</v>
      </c>
      <c r="AY206" s="288">
        <v>3.9</v>
      </c>
      <c r="AZ206" s="288">
        <v>3.8</v>
      </c>
      <c r="BA206" s="288">
        <v>3.8</v>
      </c>
      <c r="BB206" s="288">
        <v>3.8</v>
      </c>
      <c r="BC206" s="288">
        <v>3.8</v>
      </c>
      <c r="BD206" s="288">
        <v>3.8</v>
      </c>
      <c r="BE206" s="288">
        <v>3.9</v>
      </c>
      <c r="BF206" s="288">
        <v>3.9</v>
      </c>
      <c r="BG206" s="288">
        <v>3.9</v>
      </c>
      <c r="BH206" s="288">
        <v>3.9</v>
      </c>
      <c r="BI206" s="288">
        <v>3.9</v>
      </c>
      <c r="BJ206" s="288">
        <v>3.9</v>
      </c>
      <c r="BK206" s="288">
        <v>4</v>
      </c>
      <c r="BL206" s="288">
        <v>3.9</v>
      </c>
      <c r="BM206" s="288">
        <v>4</v>
      </c>
      <c r="BN206" s="288">
        <v>4</v>
      </c>
      <c r="BO206" s="288">
        <v>4</v>
      </c>
      <c r="BP206" s="288">
        <v>3.9</v>
      </c>
      <c r="BQ206" s="288">
        <v>4</v>
      </c>
      <c r="BR206" s="288">
        <v>4</v>
      </c>
      <c r="BS206" s="288">
        <v>3.8</v>
      </c>
      <c r="BT206" s="288">
        <f>_xlfn.IFNA(VLOOKUP(C206,'INFORM Severity - hidden'!$C$5:$G$300,5,FALSE),"-")</f>
        <v>3.8</v>
      </c>
    </row>
    <row r="207" spans="1:72" x14ac:dyDescent="0.35">
      <c r="C207" t="s">
        <v>10683</v>
      </c>
      <c r="D207" s="288" t="str">
        <f t="shared" si="3"/>
        <v>-</v>
      </c>
      <c r="E207" s="288" t="s">
        <v>10587</v>
      </c>
      <c r="F207" s="288">
        <v>2.6</v>
      </c>
      <c r="G207" s="288" t="s">
        <v>10587</v>
      </c>
      <c r="H207" s="288" t="s">
        <v>10587</v>
      </c>
      <c r="I207" s="288" t="s">
        <v>10587</v>
      </c>
      <c r="J207" s="288" t="s">
        <v>10587</v>
      </c>
      <c r="K207" s="288" t="s">
        <v>10587</v>
      </c>
      <c r="L207" s="288" t="s">
        <v>10587</v>
      </c>
      <c r="M207" s="288" t="s">
        <v>10587</v>
      </c>
      <c r="N207" s="288" t="s">
        <v>10587</v>
      </c>
      <c r="O207" s="288" t="s">
        <v>10587</v>
      </c>
      <c r="P207" s="288" t="s">
        <v>10587</v>
      </c>
      <c r="Q207" s="288" t="s">
        <v>10587</v>
      </c>
      <c r="R207" s="288" t="s">
        <v>10587</v>
      </c>
      <c r="S207" s="288" t="s">
        <v>10587</v>
      </c>
      <c r="T207" s="288" t="s">
        <v>10587</v>
      </c>
      <c r="U207" s="288" t="s">
        <v>10587</v>
      </c>
      <c r="V207" s="288" t="s">
        <v>10587</v>
      </c>
      <c r="W207" s="288" t="s">
        <v>10587</v>
      </c>
      <c r="X207" s="288" t="s">
        <v>10587</v>
      </c>
      <c r="Y207" s="288" t="s">
        <v>10587</v>
      </c>
      <c r="Z207" s="288" t="s">
        <v>10587</v>
      </c>
      <c r="AA207" s="288" t="s">
        <v>10587</v>
      </c>
      <c r="AB207" s="288" t="s">
        <v>10587</v>
      </c>
      <c r="AC207" s="288" t="s">
        <v>10587</v>
      </c>
      <c r="AD207" s="288" t="s">
        <v>10587</v>
      </c>
      <c r="AE207" s="288" t="s">
        <v>10587</v>
      </c>
      <c r="AF207" s="288" t="s">
        <v>10587</v>
      </c>
      <c r="AG207" s="288" t="s">
        <v>10587</v>
      </c>
      <c r="AH207" s="288" t="s">
        <v>10587</v>
      </c>
      <c r="AI207" s="288" t="s">
        <v>10587</v>
      </c>
      <c r="AJ207" s="288" t="s">
        <v>10587</v>
      </c>
      <c r="AK207" s="288" t="s">
        <v>10587</v>
      </c>
      <c r="AL207" s="288" t="s">
        <v>10587</v>
      </c>
      <c r="AM207" s="288" t="s">
        <v>10587</v>
      </c>
      <c r="AN207" s="288" t="s">
        <v>10587</v>
      </c>
      <c r="AO207" s="288" t="s">
        <v>10587</v>
      </c>
      <c r="AP207" s="288" t="s">
        <v>10587</v>
      </c>
      <c r="AQ207" s="288" t="s">
        <v>10587</v>
      </c>
      <c r="AR207" s="288" t="s">
        <v>10587</v>
      </c>
      <c r="AS207" s="288" t="s">
        <v>10587</v>
      </c>
      <c r="AT207" s="288" t="s">
        <v>10587</v>
      </c>
      <c r="AU207" s="288" t="s">
        <v>10587</v>
      </c>
      <c r="AV207" s="288" t="s">
        <v>10587</v>
      </c>
      <c r="AW207" s="288" t="s">
        <v>10587</v>
      </c>
      <c r="AX207" s="288" t="s">
        <v>10587</v>
      </c>
      <c r="AY207" s="288" t="s">
        <v>10587</v>
      </c>
      <c r="AZ207" s="288" t="s">
        <v>10587</v>
      </c>
      <c r="BA207" s="288" t="s">
        <v>10587</v>
      </c>
      <c r="BB207" s="288" t="s">
        <v>10587</v>
      </c>
      <c r="BC207" s="288" t="s">
        <v>10587</v>
      </c>
      <c r="BD207" s="288" t="s">
        <v>10587</v>
      </c>
      <c r="BE207" s="288" t="s">
        <v>10587</v>
      </c>
      <c r="BF207" s="288" t="s">
        <v>10587</v>
      </c>
      <c r="BG207" s="288" t="s">
        <v>10587</v>
      </c>
      <c r="BH207" s="288" t="s">
        <v>10587</v>
      </c>
      <c r="BI207" s="288" t="s">
        <v>10587</v>
      </c>
      <c r="BJ207" s="288" t="s">
        <v>10587</v>
      </c>
      <c r="BK207" s="288" t="s">
        <v>10587</v>
      </c>
      <c r="BL207" s="288" t="s">
        <v>10587</v>
      </c>
      <c r="BM207" s="288" t="s">
        <v>10587</v>
      </c>
      <c r="BN207" s="288" t="s">
        <v>10587</v>
      </c>
      <c r="BO207" s="288" t="s">
        <v>10587</v>
      </c>
      <c r="BP207" s="288" t="s">
        <v>10587</v>
      </c>
      <c r="BQ207" s="288" t="s">
        <v>10587</v>
      </c>
      <c r="BR207" s="288" t="s">
        <v>10587</v>
      </c>
      <c r="BS207" s="288" t="s">
        <v>10587</v>
      </c>
      <c r="BT207" s="288" t="str">
        <f>_xlfn.IFNA(VLOOKUP(C207,'INFORM Severity - hidden'!$C$5:$G$300,5,FALSE),"-")</f>
        <v>-</v>
      </c>
    </row>
    <row r="208" spans="1:72" x14ac:dyDescent="0.35">
      <c r="C208" t="s">
        <v>10684</v>
      </c>
      <c r="D208" s="288" t="str">
        <f t="shared" si="3"/>
        <v>-</v>
      </c>
      <c r="E208" s="288" t="s">
        <v>10587</v>
      </c>
      <c r="F208" s="288">
        <v>3.2</v>
      </c>
      <c r="G208" s="288">
        <v>3.2</v>
      </c>
      <c r="H208" s="288" t="s">
        <v>10587</v>
      </c>
      <c r="I208" s="288" t="s">
        <v>10587</v>
      </c>
      <c r="J208" s="288" t="s">
        <v>10587</v>
      </c>
      <c r="K208" s="288" t="s">
        <v>10587</v>
      </c>
      <c r="L208" s="288" t="s">
        <v>10587</v>
      </c>
      <c r="M208" s="288" t="s">
        <v>10587</v>
      </c>
      <c r="N208" s="288" t="s">
        <v>10587</v>
      </c>
      <c r="O208" s="288" t="s">
        <v>10587</v>
      </c>
      <c r="P208" s="288" t="s">
        <v>10587</v>
      </c>
      <c r="Q208" s="288" t="s">
        <v>10587</v>
      </c>
      <c r="R208" s="288" t="s">
        <v>10587</v>
      </c>
      <c r="S208" s="288" t="s">
        <v>10587</v>
      </c>
      <c r="T208" s="288" t="s">
        <v>10587</v>
      </c>
      <c r="U208" s="288" t="s">
        <v>10587</v>
      </c>
      <c r="V208" s="288" t="s">
        <v>10587</v>
      </c>
      <c r="W208" s="288" t="s">
        <v>10587</v>
      </c>
      <c r="X208" s="288" t="s">
        <v>10587</v>
      </c>
      <c r="Y208" s="288" t="s">
        <v>10587</v>
      </c>
      <c r="Z208" s="288" t="s">
        <v>10587</v>
      </c>
      <c r="AA208" s="288" t="s">
        <v>10587</v>
      </c>
      <c r="AB208" s="288" t="s">
        <v>10587</v>
      </c>
      <c r="AC208" s="288" t="s">
        <v>10587</v>
      </c>
      <c r="AD208" s="288" t="s">
        <v>10587</v>
      </c>
      <c r="AE208" s="288" t="s">
        <v>10587</v>
      </c>
      <c r="AF208" s="288" t="s">
        <v>10587</v>
      </c>
      <c r="AG208" s="288" t="s">
        <v>10587</v>
      </c>
      <c r="AH208" s="288" t="s">
        <v>10587</v>
      </c>
      <c r="AI208" s="288" t="s">
        <v>10587</v>
      </c>
      <c r="AJ208" s="288" t="s">
        <v>10587</v>
      </c>
      <c r="AK208" s="288" t="s">
        <v>10587</v>
      </c>
      <c r="AL208" s="288" t="s">
        <v>10587</v>
      </c>
      <c r="AM208" s="288" t="s">
        <v>10587</v>
      </c>
      <c r="AN208" s="288" t="s">
        <v>10587</v>
      </c>
      <c r="AO208" s="288" t="s">
        <v>10587</v>
      </c>
      <c r="AP208" s="288" t="s">
        <v>10587</v>
      </c>
      <c r="AQ208" s="288" t="s">
        <v>10587</v>
      </c>
      <c r="AR208" s="288" t="s">
        <v>10587</v>
      </c>
      <c r="AS208" s="288" t="s">
        <v>10587</v>
      </c>
      <c r="AT208" s="288" t="s">
        <v>10587</v>
      </c>
      <c r="AU208" s="288" t="s">
        <v>10587</v>
      </c>
      <c r="AV208" s="288" t="s">
        <v>10587</v>
      </c>
      <c r="AW208" s="288" t="s">
        <v>10587</v>
      </c>
      <c r="AX208" s="288" t="s">
        <v>10587</v>
      </c>
      <c r="AY208" s="288" t="s">
        <v>10587</v>
      </c>
      <c r="AZ208" s="288" t="s">
        <v>10587</v>
      </c>
      <c r="BA208" s="288" t="s">
        <v>10587</v>
      </c>
      <c r="BB208" s="288" t="s">
        <v>10587</v>
      </c>
      <c r="BC208" s="288" t="s">
        <v>10587</v>
      </c>
      <c r="BD208" s="288" t="s">
        <v>10587</v>
      </c>
      <c r="BE208" s="288" t="s">
        <v>10587</v>
      </c>
      <c r="BF208" s="288" t="s">
        <v>10587</v>
      </c>
      <c r="BG208" s="288" t="s">
        <v>10587</v>
      </c>
      <c r="BH208" s="288" t="s">
        <v>10587</v>
      </c>
      <c r="BI208" s="288" t="s">
        <v>10587</v>
      </c>
      <c r="BJ208" s="288" t="s">
        <v>10587</v>
      </c>
      <c r="BK208" s="288" t="s">
        <v>10587</v>
      </c>
      <c r="BL208" s="288" t="s">
        <v>10587</v>
      </c>
      <c r="BM208" s="288" t="s">
        <v>10587</v>
      </c>
      <c r="BN208" s="288" t="s">
        <v>10587</v>
      </c>
      <c r="BO208" s="288" t="s">
        <v>10587</v>
      </c>
      <c r="BP208" s="288" t="s">
        <v>10587</v>
      </c>
      <c r="BQ208" s="288" t="s">
        <v>10587</v>
      </c>
      <c r="BR208" s="288" t="s">
        <v>10587</v>
      </c>
      <c r="BS208" s="288" t="s">
        <v>10587</v>
      </c>
      <c r="BT208" s="288" t="str">
        <f>_xlfn.IFNA(VLOOKUP(C208,'INFORM Severity - hidden'!$C$5:$G$300,5,FALSE),"-")</f>
        <v>-</v>
      </c>
    </row>
    <row r="209" spans="1:72" x14ac:dyDescent="0.35">
      <c r="A209" t="s">
        <v>109</v>
      </c>
      <c r="B209" t="s">
        <v>398</v>
      </c>
      <c r="C209" t="s">
        <v>399</v>
      </c>
      <c r="D209" s="288" t="str">
        <f t="shared" si="3"/>
        <v>-</v>
      </c>
      <c r="E209" s="288" t="s">
        <v>10587</v>
      </c>
      <c r="F209" s="288" t="s">
        <v>10587</v>
      </c>
      <c r="G209" s="288" t="s">
        <v>10587</v>
      </c>
      <c r="H209" s="288" t="s">
        <v>10587</v>
      </c>
      <c r="I209" s="288" t="s">
        <v>10587</v>
      </c>
      <c r="J209" s="288" t="s">
        <v>10587</v>
      </c>
      <c r="K209" s="288" t="s">
        <v>10587</v>
      </c>
      <c r="L209" s="288" t="s">
        <v>10587</v>
      </c>
      <c r="M209" s="288" t="s">
        <v>10587</v>
      </c>
      <c r="N209" s="288" t="s">
        <v>10587</v>
      </c>
      <c r="O209" s="288" t="s">
        <v>10587</v>
      </c>
      <c r="P209" s="288" t="s">
        <v>10587</v>
      </c>
      <c r="Q209" s="288" t="s">
        <v>10587</v>
      </c>
      <c r="R209" s="288" t="s">
        <v>10587</v>
      </c>
      <c r="S209" s="288" t="s">
        <v>10587</v>
      </c>
      <c r="T209" s="288" t="s">
        <v>10587</v>
      </c>
      <c r="U209" s="288" t="s">
        <v>10587</v>
      </c>
      <c r="V209" s="288" t="s">
        <v>10587</v>
      </c>
      <c r="W209" s="288" t="s">
        <v>10587</v>
      </c>
      <c r="X209" s="288" t="s">
        <v>10587</v>
      </c>
      <c r="Y209" s="288" t="s">
        <v>10587</v>
      </c>
      <c r="Z209" s="288" t="s">
        <v>10587</v>
      </c>
      <c r="AA209" s="288" t="s">
        <v>10587</v>
      </c>
      <c r="AB209" s="288" t="s">
        <v>10587</v>
      </c>
      <c r="AC209" s="288" t="s">
        <v>10587</v>
      </c>
      <c r="AD209" s="288" t="s">
        <v>10587</v>
      </c>
      <c r="AE209" s="288" t="s">
        <v>10587</v>
      </c>
      <c r="AF209" s="288" t="s">
        <v>10587</v>
      </c>
      <c r="AG209" s="288" t="s">
        <v>10587</v>
      </c>
      <c r="AH209" s="288" t="s">
        <v>10587</v>
      </c>
      <c r="AI209" s="288" t="s">
        <v>10587</v>
      </c>
      <c r="AJ209" s="288" t="s">
        <v>10587</v>
      </c>
      <c r="AK209" s="288" t="s">
        <v>10587</v>
      </c>
      <c r="AL209" s="288" t="s">
        <v>10587</v>
      </c>
      <c r="AM209" s="288" t="s">
        <v>10587</v>
      </c>
      <c r="AN209" s="288" t="s">
        <v>10587</v>
      </c>
      <c r="AO209" s="288" t="s">
        <v>10587</v>
      </c>
      <c r="AP209" s="288" t="s">
        <v>10587</v>
      </c>
      <c r="AQ209" s="288" t="s">
        <v>10587</v>
      </c>
      <c r="AR209" s="288" t="s">
        <v>10587</v>
      </c>
      <c r="AS209" s="288" t="s">
        <v>10587</v>
      </c>
      <c r="AT209" s="288" t="s">
        <v>10587</v>
      </c>
      <c r="AU209" s="288" t="s">
        <v>10587</v>
      </c>
      <c r="AV209" s="288" t="s">
        <v>10587</v>
      </c>
      <c r="AW209" s="288" t="s">
        <v>10587</v>
      </c>
      <c r="AX209" s="288" t="s">
        <v>10587</v>
      </c>
      <c r="AY209" s="288" t="s">
        <v>10587</v>
      </c>
      <c r="AZ209" s="288" t="s">
        <v>10587</v>
      </c>
      <c r="BA209" s="288" t="s">
        <v>10587</v>
      </c>
      <c r="BB209" s="288" t="s">
        <v>10587</v>
      </c>
      <c r="BC209" s="288" t="s">
        <v>10587</v>
      </c>
      <c r="BD209" s="288" t="s">
        <v>10587</v>
      </c>
      <c r="BE209" s="288" t="s">
        <v>10587</v>
      </c>
      <c r="BF209" s="288" t="s">
        <v>10587</v>
      </c>
      <c r="BG209" s="288" t="s">
        <v>10587</v>
      </c>
      <c r="BH209" s="288" t="s">
        <v>10587</v>
      </c>
      <c r="BI209" s="288" t="s">
        <v>10587</v>
      </c>
      <c r="BJ209" s="288" t="s">
        <v>10587</v>
      </c>
      <c r="BK209" s="288" t="s">
        <v>10587</v>
      </c>
      <c r="BL209" s="288" t="s">
        <v>10587</v>
      </c>
      <c r="BM209" s="288" t="s">
        <v>10587</v>
      </c>
      <c r="BN209" s="288" t="s">
        <v>10587</v>
      </c>
      <c r="BO209" s="288" t="s">
        <v>10587</v>
      </c>
      <c r="BP209" s="288" t="s">
        <v>10587</v>
      </c>
      <c r="BQ209" s="288" t="s">
        <v>10587</v>
      </c>
      <c r="BR209" s="288" t="s">
        <v>10587</v>
      </c>
      <c r="BS209" s="288" t="s">
        <v>10587</v>
      </c>
      <c r="BT209" s="288" t="str">
        <f>_xlfn.IFNA(VLOOKUP(C209,'INFORM Severity - hidden'!$C$5:$G$300,5,FALSE),"-")</f>
        <v>x</v>
      </c>
    </row>
    <row r="210" spans="1:72" x14ac:dyDescent="0.35">
      <c r="A210" t="s">
        <v>109</v>
      </c>
      <c r="B210" t="s">
        <v>883</v>
      </c>
      <c r="C210" t="s">
        <v>884</v>
      </c>
      <c r="D210" s="288" t="str">
        <f t="shared" si="3"/>
        <v>Decreasing</v>
      </c>
      <c r="E210" s="288" t="s">
        <v>10587</v>
      </c>
      <c r="F210" s="288" t="s">
        <v>10587</v>
      </c>
      <c r="G210" s="288" t="s">
        <v>10587</v>
      </c>
      <c r="H210" s="288" t="s">
        <v>10587</v>
      </c>
      <c r="I210" s="288" t="s">
        <v>10587</v>
      </c>
      <c r="J210" s="288" t="s">
        <v>10587</v>
      </c>
      <c r="K210" s="288" t="s">
        <v>10587</v>
      </c>
      <c r="L210" s="288" t="s">
        <v>10587</v>
      </c>
      <c r="M210" s="288" t="s">
        <v>10587</v>
      </c>
      <c r="N210" s="288" t="s">
        <v>10587</v>
      </c>
      <c r="O210" s="288" t="s">
        <v>10587</v>
      </c>
      <c r="P210" s="288" t="s">
        <v>10587</v>
      </c>
      <c r="Q210" s="288" t="s">
        <v>10587</v>
      </c>
      <c r="R210" s="288" t="s">
        <v>10587</v>
      </c>
      <c r="S210" s="288" t="s">
        <v>10587</v>
      </c>
      <c r="T210" s="288" t="s">
        <v>10587</v>
      </c>
      <c r="U210" s="288" t="s">
        <v>10587</v>
      </c>
      <c r="V210" s="288" t="s">
        <v>10587</v>
      </c>
      <c r="W210" s="288" t="s">
        <v>10587</v>
      </c>
      <c r="X210" s="288" t="s">
        <v>10587</v>
      </c>
      <c r="Y210" s="288" t="s">
        <v>10587</v>
      </c>
      <c r="Z210" s="288" t="s">
        <v>10587</v>
      </c>
      <c r="AA210" s="288" t="s">
        <v>10587</v>
      </c>
      <c r="AB210" s="288" t="s">
        <v>10587</v>
      </c>
      <c r="AC210" s="288" t="s">
        <v>10587</v>
      </c>
      <c r="AD210" s="288" t="s">
        <v>10587</v>
      </c>
      <c r="AE210" s="288" t="s">
        <v>10587</v>
      </c>
      <c r="AF210" s="288" t="s">
        <v>10587</v>
      </c>
      <c r="AG210" s="288" t="s">
        <v>10587</v>
      </c>
      <c r="AH210" s="288" t="s">
        <v>10587</v>
      </c>
      <c r="AI210" s="288" t="s">
        <v>10587</v>
      </c>
      <c r="AJ210" s="288" t="s">
        <v>10587</v>
      </c>
      <c r="AK210" s="288" t="s">
        <v>10587</v>
      </c>
      <c r="AL210" s="288" t="s">
        <v>10587</v>
      </c>
      <c r="AM210" s="288" t="s">
        <v>10587</v>
      </c>
      <c r="AN210" s="288" t="s">
        <v>10587</v>
      </c>
      <c r="AO210" s="288" t="s">
        <v>10587</v>
      </c>
      <c r="AP210" s="288" t="s">
        <v>10587</v>
      </c>
      <c r="AQ210" s="288" t="s">
        <v>10587</v>
      </c>
      <c r="AR210" s="288" t="s">
        <v>10587</v>
      </c>
      <c r="AS210" s="288" t="s">
        <v>10587</v>
      </c>
      <c r="AT210" s="288" t="s">
        <v>10587</v>
      </c>
      <c r="AU210" s="288">
        <v>2.1</v>
      </c>
      <c r="AV210" s="288">
        <v>3.6</v>
      </c>
      <c r="AW210" s="288">
        <v>3.6</v>
      </c>
      <c r="AX210" s="288">
        <v>3.7</v>
      </c>
      <c r="AY210" s="288">
        <v>3.7</v>
      </c>
      <c r="AZ210" s="288">
        <v>3.6</v>
      </c>
      <c r="BA210" s="288">
        <v>3.6</v>
      </c>
      <c r="BB210" s="288">
        <v>3.6</v>
      </c>
      <c r="BC210" s="288">
        <v>3.6</v>
      </c>
      <c r="BD210" s="288">
        <v>3.6</v>
      </c>
      <c r="BE210" s="288">
        <v>3.6</v>
      </c>
      <c r="BF210" s="288">
        <v>3.6</v>
      </c>
      <c r="BG210" s="288">
        <v>3.6</v>
      </c>
      <c r="BH210" s="288">
        <v>3.6</v>
      </c>
      <c r="BI210" s="288">
        <v>3.6</v>
      </c>
      <c r="BJ210" s="288">
        <v>3.6</v>
      </c>
      <c r="BK210" s="288">
        <v>3.7</v>
      </c>
      <c r="BL210" s="288">
        <v>3.7</v>
      </c>
      <c r="BM210" s="288">
        <v>3.7</v>
      </c>
      <c r="BN210" s="288">
        <v>3.7</v>
      </c>
      <c r="BO210" s="288">
        <v>3.7</v>
      </c>
      <c r="BP210" s="288">
        <v>3.7</v>
      </c>
      <c r="BQ210" s="288">
        <v>3.7</v>
      </c>
      <c r="BR210" s="288">
        <v>3.5</v>
      </c>
      <c r="BS210" s="288">
        <v>3.6</v>
      </c>
      <c r="BT210" s="288">
        <f>_xlfn.IFNA(VLOOKUP(C210,'INFORM Severity - hidden'!$C$5:$G$300,5,FALSE),"-")</f>
        <v>3.6</v>
      </c>
    </row>
    <row r="211" spans="1:72" x14ac:dyDescent="0.35">
      <c r="A211" t="s">
        <v>1228</v>
      </c>
      <c r="B211" t="s">
        <v>1226</v>
      </c>
      <c r="C211" t="s">
        <v>1227</v>
      </c>
      <c r="D211" s="288" t="str">
        <f t="shared" si="3"/>
        <v>Stable</v>
      </c>
      <c r="E211" s="288" t="s">
        <v>10587</v>
      </c>
      <c r="F211" s="288">
        <v>1.1000000000000001</v>
      </c>
      <c r="G211" s="288" t="s">
        <v>10587</v>
      </c>
      <c r="H211" s="288" t="s">
        <v>10587</v>
      </c>
      <c r="I211" s="288" t="s">
        <v>10587</v>
      </c>
      <c r="J211" s="288" t="s">
        <v>10587</v>
      </c>
      <c r="K211" s="288" t="s">
        <v>10587</v>
      </c>
      <c r="L211" s="288" t="s">
        <v>10587</v>
      </c>
      <c r="M211" s="288" t="s">
        <v>10587</v>
      </c>
      <c r="N211" s="288" t="s">
        <v>10587</v>
      </c>
      <c r="O211" s="288" t="s">
        <v>10587</v>
      </c>
      <c r="P211" s="288" t="s">
        <v>10587</v>
      </c>
      <c r="Q211" s="288" t="s">
        <v>10587</v>
      </c>
      <c r="R211" s="288" t="s">
        <v>10587</v>
      </c>
      <c r="S211" s="288" t="s">
        <v>10587</v>
      </c>
      <c r="T211" s="288" t="s">
        <v>10587</v>
      </c>
      <c r="U211" s="288" t="s">
        <v>10587</v>
      </c>
      <c r="V211" s="288" t="s">
        <v>10587</v>
      </c>
      <c r="W211" s="288" t="s">
        <v>10587</v>
      </c>
      <c r="X211" s="288" t="s">
        <v>10587</v>
      </c>
      <c r="Y211" s="288" t="s">
        <v>10587</v>
      </c>
      <c r="Z211" s="288" t="s">
        <v>10587</v>
      </c>
      <c r="AA211" s="288" t="s">
        <v>10587</v>
      </c>
      <c r="AB211" s="288" t="s">
        <v>10587</v>
      </c>
      <c r="AC211" s="288" t="s">
        <v>10587</v>
      </c>
      <c r="AD211" s="288" t="s">
        <v>10587</v>
      </c>
      <c r="AE211" s="288" t="s">
        <v>10587</v>
      </c>
      <c r="AF211" s="288" t="s">
        <v>10587</v>
      </c>
      <c r="AG211" s="288" t="s">
        <v>10587</v>
      </c>
      <c r="AH211" s="288" t="s">
        <v>10587</v>
      </c>
      <c r="AI211" s="288" t="s">
        <v>10587</v>
      </c>
      <c r="AJ211" s="288" t="s">
        <v>10587</v>
      </c>
      <c r="AK211" s="288" t="s">
        <v>10587</v>
      </c>
      <c r="AL211" s="288" t="s">
        <v>10587</v>
      </c>
      <c r="AM211" s="288" t="s">
        <v>10587</v>
      </c>
      <c r="AN211" s="288" t="s">
        <v>10587</v>
      </c>
      <c r="AO211" s="288" t="s">
        <v>10587</v>
      </c>
      <c r="AP211" s="288">
        <v>2.1</v>
      </c>
      <c r="AQ211" s="288">
        <v>2.1</v>
      </c>
      <c r="AR211" s="288">
        <v>2.1</v>
      </c>
      <c r="AS211" s="288">
        <v>2.1</v>
      </c>
      <c r="AT211" s="288">
        <v>2.2000000000000002</v>
      </c>
      <c r="AU211" s="288">
        <v>2.2000000000000002</v>
      </c>
      <c r="AV211" s="288">
        <v>2.2000000000000002</v>
      </c>
      <c r="AW211" s="288">
        <v>2.2000000000000002</v>
      </c>
      <c r="AX211" s="288">
        <v>2.2999999999999998</v>
      </c>
      <c r="AY211" s="288">
        <v>2.2999999999999998</v>
      </c>
      <c r="AZ211" s="288">
        <v>2.4</v>
      </c>
      <c r="BA211" s="288">
        <v>2.2999999999999998</v>
      </c>
      <c r="BB211" s="288">
        <v>2.2999999999999998</v>
      </c>
      <c r="BC211" s="288">
        <v>2.2999999999999998</v>
      </c>
      <c r="BD211" s="288">
        <v>2.2999999999999998</v>
      </c>
      <c r="BE211" s="288">
        <v>2.2999999999999998</v>
      </c>
      <c r="BF211" s="288">
        <v>2.2999999999999998</v>
      </c>
      <c r="BG211" s="288">
        <v>2.2999999999999998</v>
      </c>
      <c r="BH211" s="288">
        <v>2.2999999999999998</v>
      </c>
      <c r="BI211" s="288">
        <v>2</v>
      </c>
      <c r="BJ211" s="288">
        <v>2</v>
      </c>
      <c r="BK211" s="288">
        <v>2</v>
      </c>
      <c r="BL211" s="288">
        <v>2</v>
      </c>
      <c r="BM211" s="288">
        <v>2</v>
      </c>
      <c r="BN211" s="288">
        <v>2.1</v>
      </c>
      <c r="BO211" s="288">
        <v>2.1</v>
      </c>
      <c r="BP211" s="288">
        <v>2.1</v>
      </c>
      <c r="BQ211" s="288">
        <v>2</v>
      </c>
      <c r="BR211" s="288">
        <v>2</v>
      </c>
      <c r="BS211" s="288">
        <v>2</v>
      </c>
      <c r="BT211" s="288">
        <f>_xlfn.IFNA(VLOOKUP(C211,'INFORM Severity - hidden'!$C$5:$G$300,5,FALSE),"-")</f>
        <v>2.2000000000000002</v>
      </c>
    </row>
    <row r="212" spans="1:72" x14ac:dyDescent="0.35">
      <c r="A212" t="s">
        <v>1446</v>
      </c>
      <c r="B212" t="s">
        <v>1444</v>
      </c>
      <c r="C212" t="s">
        <v>1445</v>
      </c>
      <c r="D212" s="288" t="str">
        <f t="shared" si="3"/>
        <v>Stable</v>
      </c>
      <c r="E212" s="288" t="s">
        <v>10587</v>
      </c>
      <c r="F212" s="288">
        <v>1.5</v>
      </c>
      <c r="G212" s="288">
        <v>1.5</v>
      </c>
      <c r="H212" s="288">
        <v>2.6</v>
      </c>
      <c r="I212" s="288">
        <v>2.6</v>
      </c>
      <c r="J212" s="288">
        <v>2.6</v>
      </c>
      <c r="K212" s="288">
        <v>2.6</v>
      </c>
      <c r="L212" s="288">
        <v>2.6</v>
      </c>
      <c r="M212" s="288">
        <v>2.6</v>
      </c>
      <c r="N212" s="288">
        <v>2.6</v>
      </c>
      <c r="O212" s="288">
        <v>2.2999999999999998</v>
      </c>
      <c r="P212" s="288">
        <v>2.2999999999999998</v>
      </c>
      <c r="Q212" s="288">
        <v>2.2999999999999998</v>
      </c>
      <c r="R212" s="288">
        <v>2.6</v>
      </c>
      <c r="S212" s="288">
        <v>2.6</v>
      </c>
      <c r="T212" s="288">
        <v>2.6</v>
      </c>
      <c r="U212" s="288">
        <v>2.6</v>
      </c>
      <c r="V212" s="288">
        <v>2.6</v>
      </c>
      <c r="W212" s="288">
        <v>2.6</v>
      </c>
      <c r="X212" s="288">
        <v>2.6</v>
      </c>
      <c r="Y212" s="288">
        <v>2.6</v>
      </c>
      <c r="Z212" s="288">
        <v>2.6</v>
      </c>
      <c r="AA212" s="288">
        <v>2.7</v>
      </c>
      <c r="AB212" s="288">
        <v>2.7</v>
      </c>
      <c r="AC212" s="288">
        <v>2.8</v>
      </c>
      <c r="AD212" s="288">
        <v>2.8</v>
      </c>
      <c r="AE212" s="288">
        <v>2.8</v>
      </c>
      <c r="AF212" s="288">
        <v>2.8</v>
      </c>
      <c r="AG212" s="288">
        <v>2.8</v>
      </c>
      <c r="AH212" s="288">
        <v>2.8</v>
      </c>
      <c r="AI212" s="288">
        <v>2.8</v>
      </c>
      <c r="AJ212" s="288">
        <v>2.8</v>
      </c>
      <c r="AK212" s="288">
        <v>2.8</v>
      </c>
      <c r="AL212" s="288">
        <v>2.7</v>
      </c>
      <c r="AM212" s="288">
        <v>2.8</v>
      </c>
      <c r="AN212" s="288">
        <v>2.8</v>
      </c>
      <c r="AO212" s="288">
        <v>2.8</v>
      </c>
      <c r="AP212" s="288">
        <v>3</v>
      </c>
      <c r="AQ212" s="288">
        <v>3</v>
      </c>
      <c r="AR212" s="288">
        <v>3</v>
      </c>
      <c r="AS212" s="288">
        <v>2.9</v>
      </c>
      <c r="AT212" s="288">
        <v>2.9</v>
      </c>
      <c r="AU212" s="288">
        <v>3.1</v>
      </c>
      <c r="AV212" s="288">
        <v>3.1</v>
      </c>
      <c r="AW212" s="288">
        <v>3.1</v>
      </c>
      <c r="AX212" s="288">
        <v>3.1</v>
      </c>
      <c r="AY212" s="288">
        <v>3.2</v>
      </c>
      <c r="AZ212" s="288">
        <v>3.2</v>
      </c>
      <c r="BA212" s="288">
        <v>3.2</v>
      </c>
      <c r="BB212" s="288">
        <v>3.2</v>
      </c>
      <c r="BC212" s="288">
        <v>3.2</v>
      </c>
      <c r="BD212" s="288">
        <v>3.2</v>
      </c>
      <c r="BE212" s="288">
        <v>3.1</v>
      </c>
      <c r="BF212" s="288">
        <v>3.1</v>
      </c>
      <c r="BG212" s="288">
        <v>3</v>
      </c>
      <c r="BH212" s="288">
        <v>3</v>
      </c>
      <c r="BI212" s="288">
        <v>2.8</v>
      </c>
      <c r="BJ212" s="288">
        <v>2.9</v>
      </c>
      <c r="BK212" s="288">
        <v>2.9</v>
      </c>
      <c r="BL212" s="288">
        <v>2.9</v>
      </c>
      <c r="BM212" s="288">
        <v>2.9</v>
      </c>
      <c r="BN212" s="288">
        <v>2.9</v>
      </c>
      <c r="BO212" s="288">
        <v>2.9</v>
      </c>
      <c r="BP212" s="288">
        <v>3.2</v>
      </c>
      <c r="BQ212" s="288">
        <v>3.2</v>
      </c>
      <c r="BR212" s="288">
        <v>3.2</v>
      </c>
      <c r="BS212" s="288">
        <v>3.2</v>
      </c>
      <c r="BT212" s="288">
        <f>_xlfn.IFNA(VLOOKUP(C212,'INFORM Severity - hidden'!$C$5:$G$300,5,FALSE),"-")</f>
        <v>2.8</v>
      </c>
    </row>
    <row r="213" spans="1:72" x14ac:dyDescent="0.35">
      <c r="A213" t="s">
        <v>2932</v>
      </c>
      <c r="B213" t="s">
        <v>4823</v>
      </c>
      <c r="C213" t="s">
        <v>4824</v>
      </c>
      <c r="D213" s="288" t="str">
        <f t="shared" si="3"/>
        <v>-</v>
      </c>
      <c r="E213" s="288" t="s">
        <v>10587</v>
      </c>
      <c r="F213" s="288" t="s">
        <v>10587</v>
      </c>
      <c r="G213" s="288" t="s">
        <v>10587</v>
      </c>
      <c r="H213" s="288" t="s">
        <v>10587</v>
      </c>
      <c r="I213" s="288" t="s">
        <v>10587</v>
      </c>
      <c r="J213" s="288" t="s">
        <v>10587</v>
      </c>
      <c r="K213" s="288" t="s">
        <v>10587</v>
      </c>
      <c r="L213" s="288" t="s">
        <v>10587</v>
      </c>
      <c r="M213" s="288" t="s">
        <v>10587</v>
      </c>
      <c r="N213" s="288" t="s">
        <v>10587</v>
      </c>
      <c r="O213" s="288" t="s">
        <v>10587</v>
      </c>
      <c r="P213" s="288">
        <v>2.7</v>
      </c>
      <c r="Q213" s="288">
        <v>2.7</v>
      </c>
      <c r="R213" s="288">
        <v>3.4</v>
      </c>
      <c r="S213" s="288">
        <v>2.7</v>
      </c>
      <c r="T213" s="288">
        <v>2.4</v>
      </c>
      <c r="U213" s="288">
        <v>2.4</v>
      </c>
      <c r="V213" s="288">
        <v>2.5</v>
      </c>
      <c r="W213" s="288">
        <v>2.5</v>
      </c>
      <c r="X213" s="288">
        <v>2.5</v>
      </c>
      <c r="Y213" s="288">
        <v>2.5</v>
      </c>
      <c r="Z213" s="288">
        <v>2.4</v>
      </c>
      <c r="AA213" s="288">
        <v>3</v>
      </c>
      <c r="AB213" s="288">
        <v>3</v>
      </c>
      <c r="AC213" s="288">
        <v>3</v>
      </c>
      <c r="AD213" s="288">
        <v>3</v>
      </c>
      <c r="AE213" s="288">
        <v>3</v>
      </c>
      <c r="AF213" s="288">
        <v>3</v>
      </c>
      <c r="AG213" s="288" t="s">
        <v>10587</v>
      </c>
      <c r="AH213" s="288" t="s">
        <v>10587</v>
      </c>
      <c r="AI213" s="288" t="s">
        <v>10587</v>
      </c>
      <c r="AJ213" s="288" t="s">
        <v>10587</v>
      </c>
      <c r="AK213" s="288" t="s">
        <v>10587</v>
      </c>
      <c r="AL213" s="288" t="s">
        <v>10587</v>
      </c>
      <c r="AM213" s="288" t="s">
        <v>10587</v>
      </c>
      <c r="AN213" s="288">
        <v>3.3</v>
      </c>
      <c r="AO213" s="288">
        <v>3.2</v>
      </c>
      <c r="AP213" s="288">
        <v>3.3</v>
      </c>
      <c r="AQ213" s="288">
        <v>3.3</v>
      </c>
      <c r="AR213" s="288">
        <v>3.3</v>
      </c>
      <c r="AS213" s="288">
        <v>3.1</v>
      </c>
      <c r="AT213" s="288">
        <v>3.2</v>
      </c>
      <c r="AU213" s="288">
        <v>3.1</v>
      </c>
      <c r="AV213" s="288">
        <v>3.1</v>
      </c>
      <c r="AW213" s="288">
        <v>2.9</v>
      </c>
      <c r="AX213" s="288">
        <v>2.9</v>
      </c>
      <c r="AY213" s="288">
        <v>3</v>
      </c>
      <c r="AZ213" s="288">
        <v>3.1</v>
      </c>
      <c r="BA213" s="288">
        <v>2.7</v>
      </c>
      <c r="BB213" s="288">
        <v>2.6</v>
      </c>
      <c r="BC213" s="288">
        <v>2.6</v>
      </c>
      <c r="BD213" s="288">
        <v>2.6</v>
      </c>
      <c r="BE213" s="288">
        <v>2.6</v>
      </c>
      <c r="BF213" s="288">
        <v>2.5</v>
      </c>
      <c r="BG213" s="288">
        <v>2.5</v>
      </c>
      <c r="BH213" s="288">
        <v>2.6</v>
      </c>
      <c r="BI213" s="288">
        <v>2.6</v>
      </c>
      <c r="BJ213" s="288">
        <v>2.5</v>
      </c>
      <c r="BK213" s="288" t="s">
        <v>10587</v>
      </c>
      <c r="BL213" s="288" t="s">
        <v>10587</v>
      </c>
      <c r="BM213" s="288" t="s">
        <v>10587</v>
      </c>
      <c r="BN213" s="288" t="s">
        <v>10587</v>
      </c>
      <c r="BO213" s="288" t="s">
        <v>10587</v>
      </c>
      <c r="BP213" s="288" t="s">
        <v>10587</v>
      </c>
      <c r="BQ213" s="288" t="s">
        <v>10587</v>
      </c>
      <c r="BR213" s="288" t="s">
        <v>10587</v>
      </c>
      <c r="BS213" s="288" t="s">
        <v>10587</v>
      </c>
      <c r="BT213" s="288">
        <f>_xlfn.IFNA(VLOOKUP(C213,'INFORM Severity - hidden'!$C$5:$G$300,5,FALSE),"-")</f>
        <v>2.6</v>
      </c>
    </row>
    <row r="214" spans="1:72" x14ac:dyDescent="0.35">
      <c r="A214" t="s">
        <v>2932</v>
      </c>
      <c r="B214" t="s">
        <v>2930</v>
      </c>
      <c r="C214" t="s">
        <v>2931</v>
      </c>
      <c r="D214" s="288" t="str">
        <f t="shared" si="3"/>
        <v>Stable</v>
      </c>
      <c r="E214" s="288" t="s">
        <v>10587</v>
      </c>
      <c r="F214" s="288" t="s">
        <v>10587</v>
      </c>
      <c r="G214" s="288">
        <v>1.1000000000000001</v>
      </c>
      <c r="H214" s="288">
        <v>1.8</v>
      </c>
      <c r="I214" s="288">
        <v>2</v>
      </c>
      <c r="J214" s="288">
        <v>1.8</v>
      </c>
      <c r="K214" s="288">
        <v>2.2000000000000002</v>
      </c>
      <c r="L214" s="288">
        <v>2.2000000000000002</v>
      </c>
      <c r="M214" s="288">
        <v>2.2000000000000002</v>
      </c>
      <c r="N214" s="288">
        <v>2.1</v>
      </c>
      <c r="O214" s="288">
        <v>2.2000000000000002</v>
      </c>
      <c r="P214" s="288">
        <v>2.2000000000000002</v>
      </c>
      <c r="Q214" s="288">
        <v>2.2000000000000002</v>
      </c>
      <c r="R214" s="288">
        <v>2.4</v>
      </c>
      <c r="S214" s="288">
        <v>2.4</v>
      </c>
      <c r="T214" s="288">
        <v>2.2000000000000002</v>
      </c>
      <c r="U214" s="288">
        <v>2.2000000000000002</v>
      </c>
      <c r="V214" s="288">
        <v>2.2999999999999998</v>
      </c>
      <c r="W214" s="288">
        <v>2.2999999999999998</v>
      </c>
      <c r="X214" s="288">
        <v>2.2999999999999998</v>
      </c>
      <c r="Y214" s="288">
        <v>2.2999999999999998</v>
      </c>
      <c r="Z214" s="288">
        <v>2.2999999999999998</v>
      </c>
      <c r="AA214" s="288">
        <v>2.2999999999999998</v>
      </c>
      <c r="AB214" s="288">
        <v>2.2999999999999998</v>
      </c>
      <c r="AC214" s="288">
        <v>2.2999999999999998</v>
      </c>
      <c r="AD214" s="288">
        <v>2.2999999999999998</v>
      </c>
      <c r="AE214" s="288">
        <v>2.4</v>
      </c>
      <c r="AF214" s="288">
        <v>2.4</v>
      </c>
      <c r="AG214" s="288">
        <v>2.4</v>
      </c>
      <c r="AH214" s="288">
        <v>2.4</v>
      </c>
      <c r="AI214" s="288">
        <v>2.4</v>
      </c>
      <c r="AJ214" s="288">
        <v>2.4</v>
      </c>
      <c r="AK214" s="288">
        <v>2.2999999999999998</v>
      </c>
      <c r="AL214" s="288">
        <v>2.2000000000000002</v>
      </c>
      <c r="AM214" s="288">
        <v>2.2000000000000002</v>
      </c>
      <c r="AN214" s="288">
        <v>2.1</v>
      </c>
      <c r="AO214" s="288">
        <v>2.1</v>
      </c>
      <c r="AP214" s="288">
        <v>2.4</v>
      </c>
      <c r="AQ214" s="288">
        <v>2.2999999999999998</v>
      </c>
      <c r="AR214" s="288">
        <v>2.2999999999999998</v>
      </c>
      <c r="AS214" s="288">
        <v>2.2000000000000002</v>
      </c>
      <c r="AT214" s="288">
        <v>2.1</v>
      </c>
      <c r="AU214" s="288">
        <v>2.1</v>
      </c>
      <c r="AV214" s="288">
        <v>2.1</v>
      </c>
      <c r="AW214" s="288">
        <v>2.1</v>
      </c>
      <c r="AX214" s="288">
        <v>2.2000000000000002</v>
      </c>
      <c r="AY214" s="288">
        <v>2.2000000000000002</v>
      </c>
      <c r="AZ214" s="288">
        <v>2.2000000000000002</v>
      </c>
      <c r="BA214" s="288">
        <v>2.2000000000000002</v>
      </c>
      <c r="BB214" s="288">
        <v>2.2000000000000002</v>
      </c>
      <c r="BC214" s="288">
        <v>2.2000000000000002</v>
      </c>
      <c r="BD214" s="288">
        <v>2.2000000000000002</v>
      </c>
      <c r="BE214" s="288">
        <v>2.2000000000000002</v>
      </c>
      <c r="BF214" s="288">
        <v>2.1</v>
      </c>
      <c r="BG214" s="288">
        <v>2.1</v>
      </c>
      <c r="BH214" s="288">
        <v>2.1</v>
      </c>
      <c r="BI214" s="288">
        <v>2.1</v>
      </c>
      <c r="BJ214" s="288">
        <v>2.1</v>
      </c>
      <c r="BK214" s="288">
        <v>2.2000000000000002</v>
      </c>
      <c r="BL214" s="288">
        <v>2.2000000000000002</v>
      </c>
      <c r="BM214" s="288">
        <v>2.2000000000000002</v>
      </c>
      <c r="BN214" s="288">
        <v>2.2000000000000002</v>
      </c>
      <c r="BO214" s="288">
        <v>2.2000000000000002</v>
      </c>
      <c r="BP214" s="288">
        <v>2.2000000000000002</v>
      </c>
      <c r="BQ214" s="288">
        <v>2.2000000000000002</v>
      </c>
      <c r="BR214" s="288">
        <v>2.2000000000000002</v>
      </c>
      <c r="BS214" s="288">
        <v>2.2999999999999998</v>
      </c>
      <c r="BT214" s="288">
        <f>_xlfn.IFNA(VLOOKUP(C214,'INFORM Severity - hidden'!$C$5:$G$300,5,FALSE),"-")</f>
        <v>2.2000000000000002</v>
      </c>
    </row>
    <row r="215" spans="1:72" x14ac:dyDescent="0.35">
      <c r="C215" t="s">
        <v>10685</v>
      </c>
      <c r="D215" s="288" t="str">
        <f t="shared" si="3"/>
        <v>-</v>
      </c>
      <c r="E215" s="288" t="s">
        <v>10587</v>
      </c>
      <c r="F215" s="288" t="s">
        <v>10587</v>
      </c>
      <c r="G215" s="288" t="s">
        <v>10587</v>
      </c>
      <c r="H215" s="288" t="s">
        <v>10587</v>
      </c>
      <c r="I215" s="288" t="s">
        <v>10587</v>
      </c>
      <c r="J215" s="288" t="s">
        <v>10587</v>
      </c>
      <c r="K215" s="288" t="s">
        <v>10587</v>
      </c>
      <c r="L215" s="288" t="s">
        <v>10587</v>
      </c>
      <c r="M215" s="288" t="s">
        <v>10587</v>
      </c>
      <c r="N215" s="288" t="s">
        <v>10587</v>
      </c>
      <c r="O215" s="288" t="s">
        <v>10587</v>
      </c>
      <c r="P215" s="288">
        <v>2.1</v>
      </c>
      <c r="Q215" s="288">
        <v>2.1</v>
      </c>
      <c r="R215" s="288">
        <v>2.1</v>
      </c>
      <c r="S215" s="288">
        <v>2.1</v>
      </c>
      <c r="T215" s="288">
        <v>2.1</v>
      </c>
      <c r="U215" s="288">
        <v>2.1</v>
      </c>
      <c r="V215" s="288">
        <v>2.1</v>
      </c>
      <c r="W215" s="288">
        <v>2.1</v>
      </c>
      <c r="X215" s="288">
        <v>2</v>
      </c>
      <c r="Y215" s="288">
        <v>2</v>
      </c>
      <c r="Z215" s="288">
        <v>1.8</v>
      </c>
      <c r="AA215" s="288">
        <v>1.8</v>
      </c>
      <c r="AB215" s="288">
        <v>1.8</v>
      </c>
      <c r="AC215" s="288">
        <v>1.8</v>
      </c>
      <c r="AD215" s="288">
        <v>1.8</v>
      </c>
      <c r="AE215" s="288">
        <v>1.8</v>
      </c>
      <c r="AF215" s="288">
        <v>1.8</v>
      </c>
      <c r="AG215" s="288" t="s">
        <v>10587</v>
      </c>
      <c r="AH215" s="288" t="s">
        <v>10587</v>
      </c>
      <c r="AI215" s="288" t="s">
        <v>10587</v>
      </c>
      <c r="AJ215" s="288" t="s">
        <v>10587</v>
      </c>
      <c r="AK215" s="288" t="s">
        <v>10587</v>
      </c>
      <c r="AL215" s="288" t="s">
        <v>10587</v>
      </c>
      <c r="AM215" s="288" t="s">
        <v>10587</v>
      </c>
      <c r="AN215" s="288" t="s">
        <v>10587</v>
      </c>
      <c r="AO215" s="288" t="s">
        <v>10587</v>
      </c>
      <c r="AP215" s="288" t="s">
        <v>10587</v>
      </c>
      <c r="AQ215" s="288" t="s">
        <v>10587</v>
      </c>
      <c r="AR215" s="288" t="s">
        <v>10587</v>
      </c>
      <c r="AS215" s="288" t="s">
        <v>10587</v>
      </c>
      <c r="AT215" s="288" t="s">
        <v>10587</v>
      </c>
      <c r="AU215" s="288" t="s">
        <v>10587</v>
      </c>
      <c r="AV215" s="288" t="s">
        <v>10587</v>
      </c>
      <c r="AW215" s="288" t="s">
        <v>10587</v>
      </c>
      <c r="AX215" s="288" t="s">
        <v>10587</v>
      </c>
      <c r="AY215" s="288" t="s">
        <v>10587</v>
      </c>
      <c r="AZ215" s="288" t="s">
        <v>10587</v>
      </c>
      <c r="BA215" s="288" t="s">
        <v>10587</v>
      </c>
      <c r="BB215" s="288" t="s">
        <v>10587</v>
      </c>
      <c r="BC215" s="288" t="s">
        <v>10587</v>
      </c>
      <c r="BD215" s="288" t="s">
        <v>10587</v>
      </c>
      <c r="BE215" s="288" t="s">
        <v>10587</v>
      </c>
      <c r="BF215" s="288" t="s">
        <v>10587</v>
      </c>
      <c r="BG215" s="288" t="s">
        <v>10587</v>
      </c>
      <c r="BH215" s="288" t="s">
        <v>10587</v>
      </c>
      <c r="BI215" s="288" t="s">
        <v>10587</v>
      </c>
      <c r="BJ215" s="288" t="s">
        <v>10587</v>
      </c>
      <c r="BK215" s="288" t="s">
        <v>10587</v>
      </c>
      <c r="BL215" s="288" t="s">
        <v>10587</v>
      </c>
      <c r="BM215" s="288" t="s">
        <v>10587</v>
      </c>
      <c r="BN215" s="288" t="s">
        <v>10587</v>
      </c>
      <c r="BO215" s="288" t="s">
        <v>10587</v>
      </c>
      <c r="BP215" s="288" t="s">
        <v>10587</v>
      </c>
      <c r="BQ215" s="288" t="s">
        <v>10587</v>
      </c>
      <c r="BR215" s="288" t="s">
        <v>10587</v>
      </c>
      <c r="BS215" s="288" t="s">
        <v>10587</v>
      </c>
      <c r="BT215" s="288" t="str">
        <f>_xlfn.IFNA(VLOOKUP(C215,'INFORM Severity - hidden'!$C$5:$G$300,5,FALSE),"-")</f>
        <v>-</v>
      </c>
    </row>
    <row r="216" spans="1:72" x14ac:dyDescent="0.35">
      <c r="C216" t="s">
        <v>10686</v>
      </c>
      <c r="D216" s="288" t="str">
        <f t="shared" si="3"/>
        <v>-</v>
      </c>
      <c r="E216" s="288" t="s">
        <v>10587</v>
      </c>
      <c r="F216" s="288" t="s">
        <v>10587</v>
      </c>
      <c r="G216" s="288" t="s">
        <v>10587</v>
      </c>
      <c r="H216" s="288" t="s">
        <v>10587</v>
      </c>
      <c r="I216" s="288" t="s">
        <v>10587</v>
      </c>
      <c r="J216" s="288" t="s">
        <v>10587</v>
      </c>
      <c r="K216" s="288" t="s">
        <v>10587</v>
      </c>
      <c r="L216" s="288" t="s">
        <v>10587</v>
      </c>
      <c r="M216" s="288" t="s">
        <v>10587</v>
      </c>
      <c r="N216" s="288" t="s">
        <v>10587</v>
      </c>
      <c r="O216" s="288" t="s">
        <v>10587</v>
      </c>
      <c r="P216" s="288">
        <v>1.8</v>
      </c>
      <c r="Q216" s="288">
        <v>1.8</v>
      </c>
      <c r="R216" s="288" t="s">
        <v>10587</v>
      </c>
      <c r="S216" s="288" t="s">
        <v>10587</v>
      </c>
      <c r="T216" s="288" t="s">
        <v>10587</v>
      </c>
      <c r="U216" s="288" t="s">
        <v>10587</v>
      </c>
      <c r="V216" s="288" t="s">
        <v>10587</v>
      </c>
      <c r="W216" s="288" t="s">
        <v>10587</v>
      </c>
      <c r="X216" s="288" t="s">
        <v>10587</v>
      </c>
      <c r="Y216" s="288" t="s">
        <v>10587</v>
      </c>
      <c r="Z216" s="288" t="s">
        <v>10587</v>
      </c>
      <c r="AA216" s="288" t="s">
        <v>10587</v>
      </c>
      <c r="AB216" s="288" t="s">
        <v>10587</v>
      </c>
      <c r="AC216" s="288" t="s">
        <v>10587</v>
      </c>
      <c r="AD216" s="288" t="s">
        <v>10587</v>
      </c>
      <c r="AE216" s="288" t="s">
        <v>10587</v>
      </c>
      <c r="AF216" s="288" t="s">
        <v>10587</v>
      </c>
      <c r="AG216" s="288" t="s">
        <v>10587</v>
      </c>
      <c r="AH216" s="288" t="s">
        <v>10587</v>
      </c>
      <c r="AI216" s="288" t="s">
        <v>10587</v>
      </c>
      <c r="AJ216" s="288" t="s">
        <v>10587</v>
      </c>
      <c r="AK216" s="288" t="s">
        <v>10587</v>
      </c>
      <c r="AL216" s="288" t="s">
        <v>10587</v>
      </c>
      <c r="AM216" s="288" t="s">
        <v>10587</v>
      </c>
      <c r="AN216" s="288" t="s">
        <v>10587</v>
      </c>
      <c r="AO216" s="288" t="s">
        <v>10587</v>
      </c>
      <c r="AP216" s="288" t="s">
        <v>10587</v>
      </c>
      <c r="AQ216" s="288" t="s">
        <v>10587</v>
      </c>
      <c r="AR216" s="288" t="s">
        <v>10587</v>
      </c>
      <c r="AS216" s="288" t="s">
        <v>10587</v>
      </c>
      <c r="AT216" s="288" t="s">
        <v>10587</v>
      </c>
      <c r="AU216" s="288" t="s">
        <v>10587</v>
      </c>
      <c r="AV216" s="288" t="s">
        <v>10587</v>
      </c>
      <c r="AW216" s="288" t="s">
        <v>10587</v>
      </c>
      <c r="AX216" s="288" t="s">
        <v>10587</v>
      </c>
      <c r="AY216" s="288" t="s">
        <v>10587</v>
      </c>
      <c r="AZ216" s="288" t="s">
        <v>10587</v>
      </c>
      <c r="BA216" s="288" t="s">
        <v>10587</v>
      </c>
      <c r="BB216" s="288" t="s">
        <v>10587</v>
      </c>
      <c r="BC216" s="288" t="s">
        <v>10587</v>
      </c>
      <c r="BD216" s="288" t="s">
        <v>10587</v>
      </c>
      <c r="BE216" s="288" t="s">
        <v>10587</v>
      </c>
      <c r="BF216" s="288" t="s">
        <v>10587</v>
      </c>
      <c r="BG216" s="288" t="s">
        <v>10587</v>
      </c>
      <c r="BH216" s="288" t="s">
        <v>10587</v>
      </c>
      <c r="BI216" s="288" t="s">
        <v>10587</v>
      </c>
      <c r="BJ216" s="288" t="s">
        <v>10587</v>
      </c>
      <c r="BK216" s="288" t="s">
        <v>10587</v>
      </c>
      <c r="BL216" s="288" t="s">
        <v>10587</v>
      </c>
      <c r="BM216" s="288" t="s">
        <v>10587</v>
      </c>
      <c r="BN216" s="288" t="s">
        <v>10587</v>
      </c>
      <c r="BO216" s="288" t="s">
        <v>10587</v>
      </c>
      <c r="BP216" s="288" t="s">
        <v>10587</v>
      </c>
      <c r="BQ216" s="288" t="s">
        <v>10587</v>
      </c>
      <c r="BR216" s="288" t="s">
        <v>10587</v>
      </c>
      <c r="BS216" s="288" t="s">
        <v>10587</v>
      </c>
      <c r="BT216" s="288" t="str">
        <f>_xlfn.IFNA(VLOOKUP(C216,'INFORM Severity - hidden'!$C$5:$G$300,5,FALSE),"-")</f>
        <v>-</v>
      </c>
    </row>
    <row r="217" spans="1:72" x14ac:dyDescent="0.35">
      <c r="C217" t="s">
        <v>10687</v>
      </c>
      <c r="D217" s="288" t="str">
        <f t="shared" si="3"/>
        <v>-</v>
      </c>
      <c r="E217" s="288" t="s">
        <v>10587</v>
      </c>
      <c r="F217" s="288" t="s">
        <v>10587</v>
      </c>
      <c r="G217" s="288" t="s">
        <v>10587</v>
      </c>
      <c r="H217" s="288" t="s">
        <v>10587</v>
      </c>
      <c r="I217" s="288" t="s">
        <v>10587</v>
      </c>
      <c r="J217" s="288" t="s">
        <v>10587</v>
      </c>
      <c r="K217" s="288" t="s">
        <v>10587</v>
      </c>
      <c r="L217" s="288" t="s">
        <v>10587</v>
      </c>
      <c r="M217" s="288" t="s">
        <v>10587</v>
      </c>
      <c r="N217" s="288" t="s">
        <v>10587</v>
      </c>
      <c r="O217" s="288" t="s">
        <v>10587</v>
      </c>
      <c r="P217" s="288" t="s">
        <v>10587</v>
      </c>
      <c r="Q217" s="288">
        <v>3</v>
      </c>
      <c r="R217" s="288">
        <v>3.1</v>
      </c>
      <c r="S217" s="288" t="s">
        <v>10587</v>
      </c>
      <c r="T217" s="288" t="s">
        <v>10587</v>
      </c>
      <c r="U217" s="288" t="s">
        <v>10587</v>
      </c>
      <c r="V217" s="288" t="s">
        <v>10587</v>
      </c>
      <c r="W217" s="288" t="s">
        <v>10587</v>
      </c>
      <c r="X217" s="288" t="s">
        <v>10587</v>
      </c>
      <c r="Y217" s="288" t="s">
        <v>10587</v>
      </c>
      <c r="Z217" s="288" t="s">
        <v>10587</v>
      </c>
      <c r="AA217" s="288" t="s">
        <v>10587</v>
      </c>
      <c r="AB217" s="288" t="s">
        <v>10587</v>
      </c>
      <c r="AC217" s="288" t="s">
        <v>10587</v>
      </c>
      <c r="AD217" s="288" t="s">
        <v>10587</v>
      </c>
      <c r="AE217" s="288" t="s">
        <v>10587</v>
      </c>
      <c r="AF217" s="288" t="s">
        <v>10587</v>
      </c>
      <c r="AG217" s="288" t="s">
        <v>10587</v>
      </c>
      <c r="AH217" s="288" t="s">
        <v>10587</v>
      </c>
      <c r="AI217" s="288" t="s">
        <v>10587</v>
      </c>
      <c r="AJ217" s="288" t="s">
        <v>10587</v>
      </c>
      <c r="AK217" s="288" t="s">
        <v>10587</v>
      </c>
      <c r="AL217" s="288" t="s">
        <v>10587</v>
      </c>
      <c r="AM217" s="288" t="s">
        <v>10587</v>
      </c>
      <c r="AN217" s="288" t="s">
        <v>10587</v>
      </c>
      <c r="AO217" s="288" t="s">
        <v>10587</v>
      </c>
      <c r="AP217" s="288" t="s">
        <v>10587</v>
      </c>
      <c r="AQ217" s="288" t="s">
        <v>10587</v>
      </c>
      <c r="AR217" s="288" t="s">
        <v>10587</v>
      </c>
      <c r="AS217" s="288" t="s">
        <v>10587</v>
      </c>
      <c r="AT217" s="288" t="s">
        <v>10587</v>
      </c>
      <c r="AU217" s="288" t="s">
        <v>10587</v>
      </c>
      <c r="AV217" s="288" t="s">
        <v>10587</v>
      </c>
      <c r="AW217" s="288" t="s">
        <v>10587</v>
      </c>
      <c r="AX217" s="288" t="s">
        <v>10587</v>
      </c>
      <c r="AY217" s="288" t="s">
        <v>10587</v>
      </c>
      <c r="AZ217" s="288" t="s">
        <v>10587</v>
      </c>
      <c r="BA217" s="288" t="s">
        <v>10587</v>
      </c>
      <c r="BB217" s="288" t="s">
        <v>10587</v>
      </c>
      <c r="BC217" s="288" t="s">
        <v>10587</v>
      </c>
      <c r="BD217" s="288" t="s">
        <v>10587</v>
      </c>
      <c r="BE217" s="288" t="s">
        <v>10587</v>
      </c>
      <c r="BF217" s="288" t="s">
        <v>10587</v>
      </c>
      <c r="BG217" s="288" t="s">
        <v>10587</v>
      </c>
      <c r="BH217" s="288" t="s">
        <v>10587</v>
      </c>
      <c r="BI217" s="288" t="s">
        <v>10587</v>
      </c>
      <c r="BJ217" s="288" t="s">
        <v>10587</v>
      </c>
      <c r="BK217" s="288" t="s">
        <v>10587</v>
      </c>
      <c r="BL217" s="288" t="s">
        <v>10587</v>
      </c>
      <c r="BM217" s="288" t="s">
        <v>10587</v>
      </c>
      <c r="BN217" s="288" t="s">
        <v>10587</v>
      </c>
      <c r="BO217" s="288" t="s">
        <v>10587</v>
      </c>
      <c r="BP217" s="288" t="s">
        <v>10587</v>
      </c>
      <c r="BQ217" s="288" t="s">
        <v>10587</v>
      </c>
      <c r="BR217" s="288" t="s">
        <v>10587</v>
      </c>
      <c r="BS217" s="288" t="s">
        <v>10587</v>
      </c>
      <c r="BT217" s="288" t="str">
        <f>_xlfn.IFNA(VLOOKUP(C217,'INFORM Severity - hidden'!$C$5:$G$300,5,FALSE),"-")</f>
        <v>-</v>
      </c>
    </row>
    <row r="218" spans="1:72" x14ac:dyDescent="0.35">
      <c r="C218" t="s">
        <v>10688</v>
      </c>
      <c r="D218" s="288" t="str">
        <f t="shared" si="3"/>
        <v>-</v>
      </c>
      <c r="E218" s="288" t="s">
        <v>10587</v>
      </c>
      <c r="F218" s="288" t="s">
        <v>10587</v>
      </c>
      <c r="G218" s="288" t="s">
        <v>10587</v>
      </c>
      <c r="H218" s="288" t="s">
        <v>10587</v>
      </c>
      <c r="I218" s="288" t="s">
        <v>10587</v>
      </c>
      <c r="J218" s="288" t="s">
        <v>10587</v>
      </c>
      <c r="K218" s="288" t="s">
        <v>10587</v>
      </c>
      <c r="L218" s="288" t="s">
        <v>10587</v>
      </c>
      <c r="M218" s="288" t="s">
        <v>10587</v>
      </c>
      <c r="N218" s="288" t="s">
        <v>10587</v>
      </c>
      <c r="O218" s="288" t="s">
        <v>10587</v>
      </c>
      <c r="P218" s="288" t="s">
        <v>10587</v>
      </c>
      <c r="Q218" s="288" t="s">
        <v>10587</v>
      </c>
      <c r="R218" s="288">
        <v>2</v>
      </c>
      <c r="S218" s="288" t="s">
        <v>10587</v>
      </c>
      <c r="T218" s="288" t="s">
        <v>10587</v>
      </c>
      <c r="U218" s="288" t="s">
        <v>10587</v>
      </c>
      <c r="V218" s="288" t="s">
        <v>10587</v>
      </c>
      <c r="W218" s="288" t="s">
        <v>10587</v>
      </c>
      <c r="X218" s="288" t="s">
        <v>10587</v>
      </c>
      <c r="Y218" s="288" t="s">
        <v>10587</v>
      </c>
      <c r="Z218" s="288" t="s">
        <v>10587</v>
      </c>
      <c r="AA218" s="288" t="s">
        <v>10587</v>
      </c>
      <c r="AB218" s="288" t="s">
        <v>10587</v>
      </c>
      <c r="AC218" s="288" t="s">
        <v>10587</v>
      </c>
      <c r="AD218" s="288" t="s">
        <v>10587</v>
      </c>
      <c r="AE218" s="288" t="s">
        <v>10587</v>
      </c>
      <c r="AF218" s="288" t="s">
        <v>10587</v>
      </c>
      <c r="AG218" s="288" t="s">
        <v>10587</v>
      </c>
      <c r="AH218" s="288" t="s">
        <v>10587</v>
      </c>
      <c r="AI218" s="288" t="s">
        <v>10587</v>
      </c>
      <c r="AJ218" s="288" t="s">
        <v>10587</v>
      </c>
      <c r="AK218" s="288" t="s">
        <v>10587</v>
      </c>
      <c r="AL218" s="288" t="s">
        <v>10587</v>
      </c>
      <c r="AM218" s="288" t="s">
        <v>10587</v>
      </c>
      <c r="AN218" s="288" t="s">
        <v>10587</v>
      </c>
      <c r="AO218" s="288" t="s">
        <v>10587</v>
      </c>
      <c r="AP218" s="288" t="s">
        <v>10587</v>
      </c>
      <c r="AQ218" s="288" t="s">
        <v>10587</v>
      </c>
      <c r="AR218" s="288" t="s">
        <v>10587</v>
      </c>
      <c r="AS218" s="288" t="s">
        <v>10587</v>
      </c>
      <c r="AT218" s="288" t="s">
        <v>10587</v>
      </c>
      <c r="AU218" s="288" t="s">
        <v>10587</v>
      </c>
      <c r="AV218" s="288" t="s">
        <v>10587</v>
      </c>
      <c r="AW218" s="288" t="s">
        <v>10587</v>
      </c>
      <c r="AX218" s="288" t="s">
        <v>10587</v>
      </c>
      <c r="AY218" s="288" t="s">
        <v>10587</v>
      </c>
      <c r="AZ218" s="288" t="s">
        <v>10587</v>
      </c>
      <c r="BA218" s="288" t="s">
        <v>10587</v>
      </c>
      <c r="BB218" s="288" t="s">
        <v>10587</v>
      </c>
      <c r="BC218" s="288" t="s">
        <v>10587</v>
      </c>
      <c r="BD218" s="288" t="s">
        <v>10587</v>
      </c>
      <c r="BE218" s="288" t="s">
        <v>10587</v>
      </c>
      <c r="BF218" s="288" t="s">
        <v>10587</v>
      </c>
      <c r="BG218" s="288" t="s">
        <v>10587</v>
      </c>
      <c r="BH218" s="288" t="s">
        <v>10587</v>
      </c>
      <c r="BI218" s="288" t="s">
        <v>10587</v>
      </c>
      <c r="BJ218" s="288" t="s">
        <v>10587</v>
      </c>
      <c r="BK218" s="288" t="s">
        <v>10587</v>
      </c>
      <c r="BL218" s="288" t="s">
        <v>10587</v>
      </c>
      <c r="BM218" s="288" t="s">
        <v>10587</v>
      </c>
      <c r="BN218" s="288" t="s">
        <v>10587</v>
      </c>
      <c r="BO218" s="288" t="s">
        <v>10587</v>
      </c>
      <c r="BP218" s="288" t="s">
        <v>10587</v>
      </c>
      <c r="BQ218" s="288" t="s">
        <v>10587</v>
      </c>
      <c r="BR218" s="288" t="s">
        <v>10587</v>
      </c>
      <c r="BS218" s="288" t="s">
        <v>10587</v>
      </c>
      <c r="BT218" s="288" t="str">
        <f>_xlfn.IFNA(VLOOKUP(C218,'INFORM Severity - hidden'!$C$5:$G$300,5,FALSE),"-")</f>
        <v>-</v>
      </c>
    </row>
    <row r="219" spans="1:72" x14ac:dyDescent="0.35">
      <c r="C219" t="s">
        <v>10689</v>
      </c>
      <c r="D219" s="288" t="str">
        <f t="shared" si="3"/>
        <v>-</v>
      </c>
      <c r="E219" s="288" t="s">
        <v>10587</v>
      </c>
      <c r="F219" s="288" t="s">
        <v>10587</v>
      </c>
      <c r="G219" s="288" t="s">
        <v>10587</v>
      </c>
      <c r="H219" s="288" t="s">
        <v>10587</v>
      </c>
      <c r="I219" s="288" t="s">
        <v>10587</v>
      </c>
      <c r="J219" s="288" t="s">
        <v>10587</v>
      </c>
      <c r="K219" s="288" t="s">
        <v>10587</v>
      </c>
      <c r="L219" s="288" t="s">
        <v>10587</v>
      </c>
      <c r="M219" s="288" t="s">
        <v>10587</v>
      </c>
      <c r="N219" s="288" t="s">
        <v>10587</v>
      </c>
      <c r="O219" s="288" t="s">
        <v>10587</v>
      </c>
      <c r="P219" s="288" t="s">
        <v>10587</v>
      </c>
      <c r="Q219" s="288" t="s">
        <v>10587</v>
      </c>
      <c r="R219" s="288" t="s">
        <v>10587</v>
      </c>
      <c r="S219" s="288" t="s">
        <v>10587</v>
      </c>
      <c r="T219" s="288" t="s">
        <v>10587</v>
      </c>
      <c r="U219" s="288" t="s">
        <v>10587</v>
      </c>
      <c r="V219" s="288" t="s">
        <v>10587</v>
      </c>
      <c r="W219" s="288" t="s">
        <v>10587</v>
      </c>
      <c r="X219" s="288" t="s">
        <v>10587</v>
      </c>
      <c r="Y219" s="288" t="s">
        <v>10587</v>
      </c>
      <c r="Z219" s="288" t="s">
        <v>10587</v>
      </c>
      <c r="AA219" s="288" t="s">
        <v>10587</v>
      </c>
      <c r="AB219" s="288" t="s">
        <v>10587</v>
      </c>
      <c r="AC219" s="288" t="s">
        <v>10587</v>
      </c>
      <c r="AD219" s="288" t="s">
        <v>10587</v>
      </c>
      <c r="AE219" s="288" t="s">
        <v>10587</v>
      </c>
      <c r="AF219" s="288" t="s">
        <v>10587</v>
      </c>
      <c r="AG219" s="288" t="s">
        <v>10587</v>
      </c>
      <c r="AH219" s="288" t="s">
        <v>10587</v>
      </c>
      <c r="AI219" s="288" t="s">
        <v>10587</v>
      </c>
      <c r="AJ219" s="288" t="s">
        <v>10587</v>
      </c>
      <c r="AK219" s="288" t="s">
        <v>10587</v>
      </c>
      <c r="AL219" s="288" t="s">
        <v>10587</v>
      </c>
      <c r="AM219" s="288" t="s">
        <v>10587</v>
      </c>
      <c r="AN219" s="288" t="s">
        <v>10587</v>
      </c>
      <c r="AO219" s="288" t="s">
        <v>10587</v>
      </c>
      <c r="AP219" s="288" t="s">
        <v>10587</v>
      </c>
      <c r="AQ219" s="288" t="s">
        <v>10587</v>
      </c>
      <c r="AR219" s="288" t="s">
        <v>10587</v>
      </c>
      <c r="AS219" s="288" t="s">
        <v>10587</v>
      </c>
      <c r="AT219" s="288" t="s">
        <v>10587</v>
      </c>
      <c r="AU219" s="288" t="s">
        <v>10587</v>
      </c>
      <c r="AV219" s="288" t="s">
        <v>10587</v>
      </c>
      <c r="AW219" s="288" t="s">
        <v>10587</v>
      </c>
      <c r="AX219" s="288" t="s">
        <v>10587</v>
      </c>
      <c r="AY219" s="288" t="s">
        <v>10587</v>
      </c>
      <c r="AZ219" s="288" t="s">
        <v>10587</v>
      </c>
      <c r="BA219" s="288" t="s">
        <v>10587</v>
      </c>
      <c r="BB219" s="288" t="s">
        <v>10587</v>
      </c>
      <c r="BC219" s="288" t="s">
        <v>10587</v>
      </c>
      <c r="BD219" s="288" t="s">
        <v>10587</v>
      </c>
      <c r="BE219" s="288" t="s">
        <v>10587</v>
      </c>
      <c r="BF219" s="288" t="s">
        <v>10587</v>
      </c>
      <c r="BG219" s="288" t="s">
        <v>10587</v>
      </c>
      <c r="BH219" s="288" t="s">
        <v>10587</v>
      </c>
      <c r="BI219" s="288" t="s">
        <v>10587</v>
      </c>
      <c r="BJ219" s="288" t="s">
        <v>10587</v>
      </c>
      <c r="BK219" s="288" t="s">
        <v>10587</v>
      </c>
      <c r="BL219" s="288" t="s">
        <v>10587</v>
      </c>
      <c r="BM219" s="288" t="s">
        <v>10587</v>
      </c>
      <c r="BN219" s="288" t="s">
        <v>10587</v>
      </c>
      <c r="BO219" s="288" t="s">
        <v>10587</v>
      </c>
      <c r="BP219" s="288" t="s">
        <v>10587</v>
      </c>
      <c r="BQ219" s="288" t="s">
        <v>10587</v>
      </c>
      <c r="BR219" s="288" t="s">
        <v>10587</v>
      </c>
      <c r="BS219" s="288" t="s">
        <v>10587</v>
      </c>
      <c r="BT219" s="288" t="str">
        <f>_xlfn.IFNA(VLOOKUP(C219,'INFORM Severity - hidden'!$C$5:$G$300,5,FALSE),"-")</f>
        <v>-</v>
      </c>
    </row>
    <row r="220" spans="1:72" x14ac:dyDescent="0.35">
      <c r="C220" t="s">
        <v>10690</v>
      </c>
      <c r="D220" s="288" t="str">
        <f t="shared" si="3"/>
        <v>-</v>
      </c>
      <c r="E220" s="288" t="s">
        <v>10587</v>
      </c>
      <c r="F220" s="288" t="s">
        <v>10587</v>
      </c>
      <c r="G220" s="288" t="s">
        <v>10587</v>
      </c>
      <c r="H220" s="288" t="s">
        <v>10587</v>
      </c>
      <c r="I220" s="288" t="s">
        <v>10587</v>
      </c>
      <c r="J220" s="288" t="s">
        <v>10587</v>
      </c>
      <c r="K220" s="288" t="s">
        <v>10587</v>
      </c>
      <c r="L220" s="288" t="s">
        <v>10587</v>
      </c>
      <c r="M220" s="288" t="s">
        <v>10587</v>
      </c>
      <c r="N220" s="288" t="s">
        <v>10587</v>
      </c>
      <c r="O220" s="288" t="s">
        <v>10587</v>
      </c>
      <c r="P220" s="288" t="s">
        <v>10587</v>
      </c>
      <c r="Q220" s="288" t="s">
        <v>10587</v>
      </c>
      <c r="R220" s="288" t="s">
        <v>10587</v>
      </c>
      <c r="S220" s="288" t="s">
        <v>10587</v>
      </c>
      <c r="T220" s="288" t="s">
        <v>10587</v>
      </c>
      <c r="U220" s="288" t="s">
        <v>10587</v>
      </c>
      <c r="V220" s="288" t="s">
        <v>10587</v>
      </c>
      <c r="W220" s="288" t="s">
        <v>10587</v>
      </c>
      <c r="X220" s="288" t="s">
        <v>10587</v>
      </c>
      <c r="Y220" s="288" t="s">
        <v>10587</v>
      </c>
      <c r="Z220" s="288" t="s">
        <v>10587</v>
      </c>
      <c r="AA220" s="288" t="s">
        <v>10587</v>
      </c>
      <c r="AB220" s="288">
        <v>2.5</v>
      </c>
      <c r="AC220" s="288">
        <v>2.5</v>
      </c>
      <c r="AD220" s="288">
        <v>2.5</v>
      </c>
      <c r="AE220" s="288">
        <v>2.5</v>
      </c>
      <c r="AF220" s="288">
        <v>2.5</v>
      </c>
      <c r="AG220" s="288" t="s">
        <v>10587</v>
      </c>
      <c r="AH220" s="288" t="s">
        <v>10587</v>
      </c>
      <c r="AI220" s="288" t="s">
        <v>10587</v>
      </c>
      <c r="AJ220" s="288" t="s">
        <v>10587</v>
      </c>
      <c r="AK220" s="288" t="s">
        <v>10587</v>
      </c>
      <c r="AL220" s="288" t="s">
        <v>10587</v>
      </c>
      <c r="AM220" s="288" t="s">
        <v>10587</v>
      </c>
      <c r="AN220" s="288" t="s">
        <v>10587</v>
      </c>
      <c r="AO220" s="288" t="s">
        <v>10587</v>
      </c>
      <c r="AP220" s="288" t="s">
        <v>10587</v>
      </c>
      <c r="AQ220" s="288" t="s">
        <v>10587</v>
      </c>
      <c r="AR220" s="288" t="s">
        <v>10587</v>
      </c>
      <c r="AS220" s="288" t="s">
        <v>10587</v>
      </c>
      <c r="AT220" s="288" t="s">
        <v>10587</v>
      </c>
      <c r="AU220" s="288" t="s">
        <v>10587</v>
      </c>
      <c r="AV220" s="288" t="s">
        <v>10587</v>
      </c>
      <c r="AW220" s="288" t="s">
        <v>10587</v>
      </c>
      <c r="AX220" s="288" t="s">
        <v>10587</v>
      </c>
      <c r="AY220" s="288" t="s">
        <v>10587</v>
      </c>
      <c r="AZ220" s="288" t="s">
        <v>10587</v>
      </c>
      <c r="BA220" s="288" t="s">
        <v>10587</v>
      </c>
      <c r="BB220" s="288" t="s">
        <v>10587</v>
      </c>
      <c r="BC220" s="288" t="s">
        <v>10587</v>
      </c>
      <c r="BD220" s="288" t="s">
        <v>10587</v>
      </c>
      <c r="BE220" s="288" t="s">
        <v>10587</v>
      </c>
      <c r="BF220" s="288" t="s">
        <v>10587</v>
      </c>
      <c r="BG220" s="288" t="s">
        <v>10587</v>
      </c>
      <c r="BH220" s="288" t="s">
        <v>10587</v>
      </c>
      <c r="BI220" s="288" t="s">
        <v>10587</v>
      </c>
      <c r="BJ220" s="288" t="s">
        <v>10587</v>
      </c>
      <c r="BK220" s="288" t="s">
        <v>10587</v>
      </c>
      <c r="BL220" s="288" t="s">
        <v>10587</v>
      </c>
      <c r="BM220" s="288" t="s">
        <v>10587</v>
      </c>
      <c r="BN220" s="288" t="s">
        <v>10587</v>
      </c>
      <c r="BO220" s="288" t="s">
        <v>10587</v>
      </c>
      <c r="BP220" s="288" t="s">
        <v>10587</v>
      </c>
      <c r="BQ220" s="288" t="s">
        <v>10587</v>
      </c>
      <c r="BR220" s="288" t="s">
        <v>10587</v>
      </c>
      <c r="BS220" s="288" t="s">
        <v>10587</v>
      </c>
      <c r="BT220" s="288" t="str">
        <f>_xlfn.IFNA(VLOOKUP(C220,'INFORM Severity - hidden'!$C$5:$G$300,5,FALSE),"-")</f>
        <v>-</v>
      </c>
    </row>
    <row r="221" spans="1:72" x14ac:dyDescent="0.35">
      <c r="C221" t="s">
        <v>10691</v>
      </c>
      <c r="D221" s="288" t="str">
        <f t="shared" si="3"/>
        <v>-</v>
      </c>
      <c r="E221" s="288" t="s">
        <v>10587</v>
      </c>
      <c r="F221" s="288" t="s">
        <v>10587</v>
      </c>
      <c r="G221" s="288" t="s">
        <v>10587</v>
      </c>
      <c r="H221" s="288" t="s">
        <v>10587</v>
      </c>
      <c r="I221" s="288" t="s">
        <v>10587</v>
      </c>
      <c r="J221" s="288" t="s">
        <v>10587</v>
      </c>
      <c r="K221" s="288" t="s">
        <v>10587</v>
      </c>
      <c r="L221" s="288" t="s">
        <v>10587</v>
      </c>
      <c r="M221" s="288" t="s">
        <v>10587</v>
      </c>
      <c r="N221" s="288" t="s">
        <v>10587</v>
      </c>
      <c r="O221" s="288" t="s">
        <v>10587</v>
      </c>
      <c r="P221" s="288" t="s">
        <v>10587</v>
      </c>
      <c r="Q221" s="288" t="s">
        <v>10587</v>
      </c>
      <c r="R221" s="288" t="s">
        <v>10587</v>
      </c>
      <c r="S221" s="288" t="s">
        <v>10587</v>
      </c>
      <c r="T221" s="288" t="s">
        <v>10587</v>
      </c>
      <c r="U221" s="288" t="s">
        <v>10587</v>
      </c>
      <c r="V221" s="288" t="s">
        <v>10587</v>
      </c>
      <c r="W221" s="288" t="s">
        <v>10587</v>
      </c>
      <c r="X221" s="288" t="s">
        <v>10587</v>
      </c>
      <c r="Y221" s="288" t="s">
        <v>10587</v>
      </c>
      <c r="Z221" s="288" t="s">
        <v>10587</v>
      </c>
      <c r="AA221" s="288" t="s">
        <v>10587</v>
      </c>
      <c r="AB221" s="288" t="s">
        <v>10587</v>
      </c>
      <c r="AC221" s="288" t="s">
        <v>10587</v>
      </c>
      <c r="AD221" s="288" t="s">
        <v>10587</v>
      </c>
      <c r="AE221" s="288" t="s">
        <v>10587</v>
      </c>
      <c r="AF221" s="288" t="s">
        <v>10587</v>
      </c>
      <c r="AG221" s="288" t="s">
        <v>10587</v>
      </c>
      <c r="AH221" s="288" t="s">
        <v>10587</v>
      </c>
      <c r="AI221" s="288" t="s">
        <v>10587</v>
      </c>
      <c r="AJ221" s="288" t="s">
        <v>10587</v>
      </c>
      <c r="AK221" s="288" t="s">
        <v>10587</v>
      </c>
      <c r="AL221" s="288" t="s">
        <v>10587</v>
      </c>
      <c r="AM221" s="288" t="s">
        <v>10587</v>
      </c>
      <c r="AN221" s="288">
        <v>3.1</v>
      </c>
      <c r="AO221" s="288">
        <v>3.1</v>
      </c>
      <c r="AP221" s="288">
        <v>3.1</v>
      </c>
      <c r="AQ221" s="288">
        <v>3.1</v>
      </c>
      <c r="AR221" s="288">
        <v>3.1</v>
      </c>
      <c r="AS221" s="288">
        <v>3.1</v>
      </c>
      <c r="AT221" s="288">
        <v>3.1</v>
      </c>
      <c r="AU221" s="288">
        <v>3.1</v>
      </c>
      <c r="AV221" s="288">
        <v>3.1</v>
      </c>
      <c r="AW221" s="288">
        <v>3.1</v>
      </c>
      <c r="AX221" s="288">
        <v>3</v>
      </c>
      <c r="AY221" s="288">
        <v>3</v>
      </c>
      <c r="AZ221" s="288">
        <v>3</v>
      </c>
      <c r="BA221" s="288" t="s">
        <v>10587</v>
      </c>
      <c r="BB221" s="288" t="s">
        <v>10587</v>
      </c>
      <c r="BC221" s="288" t="s">
        <v>10587</v>
      </c>
      <c r="BD221" s="288" t="s">
        <v>10587</v>
      </c>
      <c r="BE221" s="288" t="s">
        <v>10587</v>
      </c>
      <c r="BF221" s="288" t="s">
        <v>10587</v>
      </c>
      <c r="BG221" s="288" t="s">
        <v>10587</v>
      </c>
      <c r="BH221" s="288" t="s">
        <v>10587</v>
      </c>
      <c r="BI221" s="288" t="s">
        <v>10587</v>
      </c>
      <c r="BJ221" s="288" t="s">
        <v>10587</v>
      </c>
      <c r="BK221" s="288" t="s">
        <v>10587</v>
      </c>
      <c r="BL221" s="288" t="s">
        <v>10587</v>
      </c>
      <c r="BM221" s="288" t="s">
        <v>10587</v>
      </c>
      <c r="BN221" s="288" t="s">
        <v>10587</v>
      </c>
      <c r="BO221" s="288" t="s">
        <v>10587</v>
      </c>
      <c r="BP221" s="288" t="s">
        <v>10587</v>
      </c>
      <c r="BQ221" s="288" t="s">
        <v>10587</v>
      </c>
      <c r="BR221" s="288" t="s">
        <v>10587</v>
      </c>
      <c r="BS221" s="288" t="s">
        <v>10587</v>
      </c>
      <c r="BT221" s="288" t="str">
        <f>_xlfn.IFNA(VLOOKUP(C221,'INFORM Severity - hidden'!$C$5:$G$300,5,FALSE),"-")</f>
        <v>-</v>
      </c>
    </row>
    <row r="222" spans="1:72" x14ac:dyDescent="0.35">
      <c r="C222" t="s">
        <v>10692</v>
      </c>
      <c r="D222" s="288" t="str">
        <f t="shared" si="3"/>
        <v>-</v>
      </c>
      <c r="E222" s="288" t="s">
        <v>10587</v>
      </c>
      <c r="F222" s="288" t="s">
        <v>10587</v>
      </c>
      <c r="G222" s="288" t="s">
        <v>10587</v>
      </c>
      <c r="H222" s="288" t="s">
        <v>10587</v>
      </c>
      <c r="I222" s="288" t="s">
        <v>10587</v>
      </c>
      <c r="J222" s="288" t="s">
        <v>10587</v>
      </c>
      <c r="K222" s="288" t="s">
        <v>10587</v>
      </c>
      <c r="L222" s="288" t="s">
        <v>10587</v>
      </c>
      <c r="M222" s="288" t="s">
        <v>10587</v>
      </c>
      <c r="N222" s="288" t="s">
        <v>10587</v>
      </c>
      <c r="O222" s="288" t="s">
        <v>10587</v>
      </c>
      <c r="P222" s="288" t="s">
        <v>10587</v>
      </c>
      <c r="Q222" s="288" t="s">
        <v>10587</v>
      </c>
      <c r="R222" s="288" t="s">
        <v>10587</v>
      </c>
      <c r="S222" s="288" t="s">
        <v>10587</v>
      </c>
      <c r="T222" s="288" t="s">
        <v>10587</v>
      </c>
      <c r="U222" s="288" t="s">
        <v>10587</v>
      </c>
      <c r="V222" s="288" t="s">
        <v>10587</v>
      </c>
      <c r="W222" s="288" t="s">
        <v>10587</v>
      </c>
      <c r="X222" s="288" t="s">
        <v>10587</v>
      </c>
      <c r="Y222" s="288" t="s">
        <v>10587</v>
      </c>
      <c r="Z222" s="288" t="s">
        <v>10587</v>
      </c>
      <c r="AA222" s="288" t="s">
        <v>10587</v>
      </c>
      <c r="AB222" s="288" t="s">
        <v>10587</v>
      </c>
      <c r="AC222" s="288" t="s">
        <v>10587</v>
      </c>
      <c r="AD222" s="288" t="s">
        <v>10587</v>
      </c>
      <c r="AE222" s="288" t="s">
        <v>10587</v>
      </c>
      <c r="AF222" s="288" t="s">
        <v>10587</v>
      </c>
      <c r="AG222" s="288" t="s">
        <v>10587</v>
      </c>
      <c r="AH222" s="288" t="s">
        <v>10587</v>
      </c>
      <c r="AI222" s="288" t="s">
        <v>10587</v>
      </c>
      <c r="AJ222" s="288" t="s">
        <v>10587</v>
      </c>
      <c r="AK222" s="288" t="s">
        <v>10587</v>
      </c>
      <c r="AL222" s="288" t="s">
        <v>10587</v>
      </c>
      <c r="AM222" s="288" t="s">
        <v>10587</v>
      </c>
      <c r="AN222" s="288" t="s">
        <v>10587</v>
      </c>
      <c r="AO222" s="288" t="s">
        <v>10587</v>
      </c>
      <c r="AP222" s="288" t="s">
        <v>10587</v>
      </c>
      <c r="AQ222" s="288" t="s">
        <v>10587</v>
      </c>
      <c r="AR222" s="288" t="s">
        <v>10587</v>
      </c>
      <c r="AS222" s="288" t="s">
        <v>10587</v>
      </c>
      <c r="AT222" s="288" t="s">
        <v>10587</v>
      </c>
      <c r="AU222" s="288" t="s">
        <v>10587</v>
      </c>
      <c r="AV222" s="288" t="s">
        <v>10587</v>
      </c>
      <c r="AW222" s="288">
        <v>1.9</v>
      </c>
      <c r="AX222" s="288">
        <v>1.9</v>
      </c>
      <c r="AY222" s="288">
        <v>1.9</v>
      </c>
      <c r="AZ222" s="288">
        <v>1.9</v>
      </c>
      <c r="BA222" s="288" t="s">
        <v>10587</v>
      </c>
      <c r="BB222" s="288" t="s">
        <v>10587</v>
      </c>
      <c r="BC222" s="288" t="s">
        <v>10587</v>
      </c>
      <c r="BD222" s="288" t="s">
        <v>10587</v>
      </c>
      <c r="BE222" s="288" t="s">
        <v>10587</v>
      </c>
      <c r="BF222" s="288" t="s">
        <v>10587</v>
      </c>
      <c r="BG222" s="288" t="s">
        <v>10587</v>
      </c>
      <c r="BH222" s="288" t="s">
        <v>10587</v>
      </c>
      <c r="BI222" s="288" t="s">
        <v>10587</v>
      </c>
      <c r="BJ222" s="288" t="s">
        <v>10587</v>
      </c>
      <c r="BK222" s="288" t="s">
        <v>10587</v>
      </c>
      <c r="BL222" s="288" t="s">
        <v>10587</v>
      </c>
      <c r="BM222" s="288" t="s">
        <v>10587</v>
      </c>
      <c r="BN222" s="288" t="s">
        <v>10587</v>
      </c>
      <c r="BO222" s="288" t="s">
        <v>10587</v>
      </c>
      <c r="BP222" s="288" t="s">
        <v>10587</v>
      </c>
      <c r="BQ222" s="288" t="s">
        <v>10587</v>
      </c>
      <c r="BR222" s="288" t="s">
        <v>10587</v>
      </c>
      <c r="BS222" s="288" t="s">
        <v>10587</v>
      </c>
      <c r="BT222" s="288" t="str">
        <f>_xlfn.IFNA(VLOOKUP(C222,'INFORM Severity - hidden'!$C$5:$G$300,5,FALSE),"-")</f>
        <v>-</v>
      </c>
    </row>
    <row r="223" spans="1:72" x14ac:dyDescent="0.35">
      <c r="C223" t="s">
        <v>10693</v>
      </c>
      <c r="D223" s="288" t="str">
        <f t="shared" si="3"/>
        <v>-</v>
      </c>
      <c r="E223" s="288" t="s">
        <v>10587</v>
      </c>
      <c r="F223" s="288" t="s">
        <v>10587</v>
      </c>
      <c r="G223" s="288" t="s">
        <v>10587</v>
      </c>
      <c r="H223" s="288" t="s">
        <v>10587</v>
      </c>
      <c r="I223" s="288" t="s">
        <v>10587</v>
      </c>
      <c r="J223" s="288" t="s">
        <v>10587</v>
      </c>
      <c r="K223" s="288" t="s">
        <v>10587</v>
      </c>
      <c r="L223" s="288" t="s">
        <v>10587</v>
      </c>
      <c r="M223" s="288" t="s">
        <v>10587</v>
      </c>
      <c r="N223" s="288" t="s">
        <v>10587</v>
      </c>
      <c r="O223" s="288" t="s">
        <v>10587</v>
      </c>
      <c r="P223" s="288" t="s">
        <v>10587</v>
      </c>
      <c r="Q223" s="288" t="s">
        <v>10587</v>
      </c>
      <c r="R223" s="288" t="s">
        <v>10587</v>
      </c>
      <c r="S223" s="288" t="s">
        <v>10587</v>
      </c>
      <c r="T223" s="288" t="s">
        <v>10587</v>
      </c>
      <c r="U223" s="288" t="s">
        <v>10587</v>
      </c>
      <c r="V223" s="288" t="s">
        <v>10587</v>
      </c>
      <c r="W223" s="288" t="s">
        <v>10587</v>
      </c>
      <c r="X223" s="288" t="s">
        <v>10587</v>
      </c>
      <c r="Y223" s="288" t="s">
        <v>10587</v>
      </c>
      <c r="Z223" s="288" t="s">
        <v>10587</v>
      </c>
      <c r="AA223" s="288" t="s">
        <v>10587</v>
      </c>
      <c r="AB223" s="288" t="s">
        <v>10587</v>
      </c>
      <c r="AC223" s="288" t="s">
        <v>10587</v>
      </c>
      <c r="AD223" s="288" t="s">
        <v>10587</v>
      </c>
      <c r="AE223" s="288" t="s">
        <v>10587</v>
      </c>
      <c r="AF223" s="288" t="s">
        <v>10587</v>
      </c>
      <c r="AG223" s="288" t="s">
        <v>10587</v>
      </c>
      <c r="AH223" s="288" t="s">
        <v>10587</v>
      </c>
      <c r="AI223" s="288" t="s">
        <v>10587</v>
      </c>
      <c r="AJ223" s="288" t="s">
        <v>10587</v>
      </c>
      <c r="AK223" s="288" t="s">
        <v>10587</v>
      </c>
      <c r="AL223" s="288" t="s">
        <v>10587</v>
      </c>
      <c r="AM223" s="288" t="s">
        <v>10587</v>
      </c>
      <c r="AN223" s="288" t="s">
        <v>10587</v>
      </c>
      <c r="AO223" s="288" t="s">
        <v>10587</v>
      </c>
      <c r="AP223" s="288" t="s">
        <v>10587</v>
      </c>
      <c r="AQ223" s="288" t="s">
        <v>10587</v>
      </c>
      <c r="AR223" s="288" t="s">
        <v>10587</v>
      </c>
      <c r="AS223" s="288" t="s">
        <v>10587</v>
      </c>
      <c r="AT223" s="288" t="s">
        <v>10587</v>
      </c>
      <c r="AU223" s="288" t="s">
        <v>10587</v>
      </c>
      <c r="AV223" s="288" t="s">
        <v>10587</v>
      </c>
      <c r="AW223" s="288" t="s">
        <v>10587</v>
      </c>
      <c r="AX223" s="288" t="s">
        <v>10587</v>
      </c>
      <c r="AY223" s="288">
        <v>2.2999999999999998</v>
      </c>
      <c r="AZ223" s="288">
        <v>2.2999999999999998</v>
      </c>
      <c r="BA223" s="288">
        <v>2.2999999999999998</v>
      </c>
      <c r="BB223" s="288">
        <v>2.2999999999999998</v>
      </c>
      <c r="BC223" s="288">
        <v>2.2999999999999998</v>
      </c>
      <c r="BD223" s="288">
        <v>2</v>
      </c>
      <c r="BE223" s="288">
        <v>2</v>
      </c>
      <c r="BF223" s="288">
        <v>1.9</v>
      </c>
      <c r="BG223" s="288">
        <v>1.9</v>
      </c>
      <c r="BH223" s="288">
        <v>1.7</v>
      </c>
      <c r="BI223" s="288">
        <v>1.7</v>
      </c>
      <c r="BJ223" s="288">
        <v>1.7</v>
      </c>
      <c r="BK223" s="288" t="s">
        <v>10587</v>
      </c>
      <c r="BL223" s="288" t="s">
        <v>10587</v>
      </c>
      <c r="BM223" s="288" t="s">
        <v>10587</v>
      </c>
      <c r="BN223" s="288" t="s">
        <v>10587</v>
      </c>
      <c r="BO223" s="288" t="s">
        <v>10587</v>
      </c>
      <c r="BP223" s="288" t="s">
        <v>10587</v>
      </c>
      <c r="BQ223" s="288" t="s">
        <v>10587</v>
      </c>
      <c r="BR223" s="288" t="s">
        <v>10587</v>
      </c>
      <c r="BS223" s="288" t="s">
        <v>10587</v>
      </c>
      <c r="BT223" s="288" t="str">
        <f>_xlfn.IFNA(VLOOKUP(C223,'INFORM Severity - hidden'!$C$5:$G$300,5,FALSE),"-")</f>
        <v>-</v>
      </c>
    </row>
    <row r="224" spans="1:72" x14ac:dyDescent="0.35">
      <c r="C224" t="s">
        <v>10694</v>
      </c>
      <c r="D224" s="288" t="str">
        <f t="shared" si="3"/>
        <v>-</v>
      </c>
      <c r="E224" s="288" t="s">
        <v>10587</v>
      </c>
      <c r="F224" s="288" t="s">
        <v>10587</v>
      </c>
      <c r="G224" s="288" t="s">
        <v>10587</v>
      </c>
      <c r="H224" s="288" t="s">
        <v>10587</v>
      </c>
      <c r="I224" s="288" t="s">
        <v>10587</v>
      </c>
      <c r="J224" s="288" t="s">
        <v>10587</v>
      </c>
      <c r="K224" s="288" t="s">
        <v>10587</v>
      </c>
      <c r="L224" s="288" t="s">
        <v>10587</v>
      </c>
      <c r="M224" s="288" t="s">
        <v>10587</v>
      </c>
      <c r="N224" s="288" t="s">
        <v>10587</v>
      </c>
      <c r="O224" s="288" t="s">
        <v>10587</v>
      </c>
      <c r="P224" s="288" t="s">
        <v>10587</v>
      </c>
      <c r="Q224" s="288" t="s">
        <v>10587</v>
      </c>
      <c r="R224" s="288" t="s">
        <v>10587</v>
      </c>
      <c r="S224" s="288" t="s">
        <v>10587</v>
      </c>
      <c r="T224" s="288" t="s">
        <v>10587</v>
      </c>
      <c r="U224" s="288" t="s">
        <v>10587</v>
      </c>
      <c r="V224" s="288" t="s">
        <v>10587</v>
      </c>
      <c r="W224" s="288" t="s">
        <v>10587</v>
      </c>
      <c r="X224" s="288" t="s">
        <v>10587</v>
      </c>
      <c r="Y224" s="288" t="s">
        <v>10587</v>
      </c>
      <c r="Z224" s="288" t="s">
        <v>10587</v>
      </c>
      <c r="AA224" s="288" t="s">
        <v>10587</v>
      </c>
      <c r="AB224" s="288" t="s">
        <v>10587</v>
      </c>
      <c r="AC224" s="288" t="s">
        <v>10587</v>
      </c>
      <c r="AD224" s="288" t="s">
        <v>10587</v>
      </c>
      <c r="AE224" s="288" t="s">
        <v>10587</v>
      </c>
      <c r="AF224" s="288" t="s">
        <v>10587</v>
      </c>
      <c r="AG224" s="288" t="s">
        <v>10587</v>
      </c>
      <c r="AH224" s="288" t="s">
        <v>10587</v>
      </c>
      <c r="AI224" s="288" t="s">
        <v>10587</v>
      </c>
      <c r="AJ224" s="288" t="s">
        <v>10587</v>
      </c>
      <c r="AK224" s="288" t="s">
        <v>10587</v>
      </c>
      <c r="AL224" s="288" t="s">
        <v>10587</v>
      </c>
      <c r="AM224" s="288" t="s">
        <v>10587</v>
      </c>
      <c r="AN224" s="288" t="s">
        <v>10587</v>
      </c>
      <c r="AO224" s="288" t="s">
        <v>10587</v>
      </c>
      <c r="AP224" s="288" t="s">
        <v>10587</v>
      </c>
      <c r="AQ224" s="288" t="s">
        <v>10587</v>
      </c>
      <c r="AR224" s="288" t="s">
        <v>10587</v>
      </c>
      <c r="AS224" s="288" t="s">
        <v>10587</v>
      </c>
      <c r="AT224" s="288" t="s">
        <v>10587</v>
      </c>
      <c r="AU224" s="288" t="s">
        <v>10587</v>
      </c>
      <c r="AV224" s="288" t="s">
        <v>10587</v>
      </c>
      <c r="AW224" s="288" t="s">
        <v>10587</v>
      </c>
      <c r="AX224" s="288" t="s">
        <v>10587</v>
      </c>
      <c r="AY224" s="288" t="s">
        <v>10587</v>
      </c>
      <c r="AZ224" s="288" t="s">
        <v>10587</v>
      </c>
      <c r="BA224" s="288">
        <v>2</v>
      </c>
      <c r="BB224" s="288">
        <v>1.6</v>
      </c>
      <c r="BC224" s="288">
        <v>1.6</v>
      </c>
      <c r="BD224" s="288">
        <v>1.6</v>
      </c>
      <c r="BE224" s="288" t="s">
        <v>10587</v>
      </c>
      <c r="BF224" s="288" t="s">
        <v>10587</v>
      </c>
      <c r="BG224" s="288" t="s">
        <v>10587</v>
      </c>
      <c r="BH224" s="288" t="s">
        <v>10587</v>
      </c>
      <c r="BI224" s="288" t="s">
        <v>10587</v>
      </c>
      <c r="BJ224" s="288" t="s">
        <v>10587</v>
      </c>
      <c r="BK224" s="288" t="s">
        <v>10587</v>
      </c>
      <c r="BL224" s="288" t="s">
        <v>10587</v>
      </c>
      <c r="BM224" s="288" t="s">
        <v>10587</v>
      </c>
      <c r="BN224" s="288" t="s">
        <v>10587</v>
      </c>
      <c r="BO224" s="288" t="s">
        <v>10587</v>
      </c>
      <c r="BP224" s="288" t="s">
        <v>10587</v>
      </c>
      <c r="BQ224" s="288" t="s">
        <v>10587</v>
      </c>
      <c r="BR224" s="288" t="s">
        <v>10587</v>
      </c>
      <c r="BS224" s="288" t="s">
        <v>10587</v>
      </c>
      <c r="BT224" s="288" t="str">
        <f>_xlfn.IFNA(VLOOKUP(C224,'INFORM Severity - hidden'!$C$5:$G$300,5,FALSE),"-")</f>
        <v>-</v>
      </c>
    </row>
    <row r="225" spans="1:72" x14ac:dyDescent="0.35">
      <c r="C225" t="s">
        <v>10695</v>
      </c>
      <c r="D225" s="288" t="str">
        <f t="shared" si="3"/>
        <v>-</v>
      </c>
      <c r="E225" s="288" t="s">
        <v>10587</v>
      </c>
      <c r="F225" s="288" t="s">
        <v>10587</v>
      </c>
      <c r="G225" s="288" t="s">
        <v>10587</v>
      </c>
      <c r="H225" s="288" t="s">
        <v>10587</v>
      </c>
      <c r="I225" s="288" t="s">
        <v>10587</v>
      </c>
      <c r="J225" s="288" t="s">
        <v>10587</v>
      </c>
      <c r="K225" s="288" t="s">
        <v>10587</v>
      </c>
      <c r="L225" s="288" t="s">
        <v>10587</v>
      </c>
      <c r="M225" s="288" t="s">
        <v>10587</v>
      </c>
      <c r="N225" s="288" t="s">
        <v>10587</v>
      </c>
      <c r="O225" s="288" t="s">
        <v>10587</v>
      </c>
      <c r="P225" s="288" t="s">
        <v>10587</v>
      </c>
      <c r="Q225" s="288" t="s">
        <v>10587</v>
      </c>
      <c r="R225" s="288" t="s">
        <v>10587</v>
      </c>
      <c r="S225" s="288" t="s">
        <v>10587</v>
      </c>
      <c r="T225" s="288" t="s">
        <v>10587</v>
      </c>
      <c r="U225" s="288" t="s">
        <v>10587</v>
      </c>
      <c r="V225" s="288" t="s">
        <v>10587</v>
      </c>
      <c r="W225" s="288" t="s">
        <v>10587</v>
      </c>
      <c r="X225" s="288" t="s">
        <v>10587</v>
      </c>
      <c r="Y225" s="288" t="s">
        <v>10587</v>
      </c>
      <c r="Z225" s="288" t="s">
        <v>10587</v>
      </c>
      <c r="AA225" s="288" t="s">
        <v>10587</v>
      </c>
      <c r="AB225" s="288" t="s">
        <v>10587</v>
      </c>
      <c r="AC225" s="288" t="s">
        <v>10587</v>
      </c>
      <c r="AD225" s="288" t="s">
        <v>10587</v>
      </c>
      <c r="AE225" s="288" t="s">
        <v>10587</v>
      </c>
      <c r="AF225" s="288" t="s">
        <v>10587</v>
      </c>
      <c r="AG225" s="288" t="s">
        <v>10587</v>
      </c>
      <c r="AH225" s="288" t="s">
        <v>10587</v>
      </c>
      <c r="AI225" s="288" t="s">
        <v>10587</v>
      </c>
      <c r="AJ225" s="288" t="s">
        <v>10587</v>
      </c>
      <c r="AK225" s="288" t="s">
        <v>10587</v>
      </c>
      <c r="AL225" s="288" t="s">
        <v>10587</v>
      </c>
      <c r="AM225" s="288" t="s">
        <v>10587</v>
      </c>
      <c r="AN225" s="288" t="s">
        <v>10587</v>
      </c>
      <c r="AO225" s="288" t="s">
        <v>10587</v>
      </c>
      <c r="AP225" s="288" t="s">
        <v>10587</v>
      </c>
      <c r="AQ225" s="288" t="s">
        <v>10587</v>
      </c>
      <c r="AR225" s="288" t="s">
        <v>10587</v>
      </c>
      <c r="AS225" s="288" t="s">
        <v>10587</v>
      </c>
      <c r="AT225" s="288" t="s">
        <v>10587</v>
      </c>
      <c r="AU225" s="288" t="s">
        <v>10587</v>
      </c>
      <c r="AV225" s="288" t="s">
        <v>10587</v>
      </c>
      <c r="AW225" s="288" t="s">
        <v>10587</v>
      </c>
      <c r="AX225" s="288" t="s">
        <v>10587</v>
      </c>
      <c r="AY225" s="288" t="s">
        <v>10587</v>
      </c>
      <c r="AZ225" s="288" t="s">
        <v>10587</v>
      </c>
      <c r="BA225" s="288" t="s">
        <v>10587</v>
      </c>
      <c r="BB225" s="288" t="s">
        <v>10587</v>
      </c>
      <c r="BC225" s="288" t="s">
        <v>10587</v>
      </c>
      <c r="BD225" s="288" t="s">
        <v>10587</v>
      </c>
      <c r="BE225" s="288" t="s">
        <v>10587</v>
      </c>
      <c r="BF225" s="288" t="s">
        <v>10587</v>
      </c>
      <c r="BG225" s="288" t="s">
        <v>10587</v>
      </c>
      <c r="BH225" s="288">
        <v>2.2999999999999998</v>
      </c>
      <c r="BI225" s="288">
        <v>2.2999999999999998</v>
      </c>
      <c r="BJ225" s="288">
        <v>1.8</v>
      </c>
      <c r="BK225" s="288" t="s">
        <v>10587</v>
      </c>
      <c r="BL225" s="288" t="s">
        <v>10587</v>
      </c>
      <c r="BM225" s="288" t="s">
        <v>10587</v>
      </c>
      <c r="BN225" s="288" t="s">
        <v>10587</v>
      </c>
      <c r="BO225" s="288" t="s">
        <v>10587</v>
      </c>
      <c r="BP225" s="288" t="s">
        <v>10587</v>
      </c>
      <c r="BQ225" s="288" t="s">
        <v>10587</v>
      </c>
      <c r="BR225" s="288" t="s">
        <v>10587</v>
      </c>
      <c r="BS225" s="288" t="s">
        <v>10587</v>
      </c>
      <c r="BT225" s="288" t="str">
        <f>_xlfn.IFNA(VLOOKUP(C225,'INFORM Severity - hidden'!$C$5:$G$300,5,FALSE),"-")</f>
        <v>-</v>
      </c>
    </row>
    <row r="226" spans="1:72" x14ac:dyDescent="0.35">
      <c r="A226" t="s">
        <v>2932</v>
      </c>
      <c r="B226" t="s">
        <v>4933</v>
      </c>
      <c r="C226" t="s">
        <v>4934</v>
      </c>
      <c r="D226" s="288" t="str">
        <f t="shared" si="3"/>
        <v>-</v>
      </c>
      <c r="E226" s="288" t="s">
        <v>10587</v>
      </c>
      <c r="F226" s="288" t="s">
        <v>10587</v>
      </c>
      <c r="G226" s="288" t="s">
        <v>10587</v>
      </c>
      <c r="H226" s="288" t="s">
        <v>10587</v>
      </c>
      <c r="I226" s="288" t="s">
        <v>10587</v>
      </c>
      <c r="J226" s="288" t="s">
        <v>10587</v>
      </c>
      <c r="K226" s="288" t="s">
        <v>10587</v>
      </c>
      <c r="L226" s="288" t="s">
        <v>10587</v>
      </c>
      <c r="M226" s="288" t="s">
        <v>10587</v>
      </c>
      <c r="N226" s="288" t="s">
        <v>10587</v>
      </c>
      <c r="O226" s="288" t="s">
        <v>10587</v>
      </c>
      <c r="P226" s="288" t="s">
        <v>10587</v>
      </c>
      <c r="Q226" s="288" t="s">
        <v>10587</v>
      </c>
      <c r="R226" s="288" t="s">
        <v>10587</v>
      </c>
      <c r="S226" s="288" t="s">
        <v>10587</v>
      </c>
      <c r="T226" s="288" t="s">
        <v>10587</v>
      </c>
      <c r="U226" s="288" t="s">
        <v>10587</v>
      </c>
      <c r="V226" s="288" t="s">
        <v>10587</v>
      </c>
      <c r="W226" s="288" t="s">
        <v>10587</v>
      </c>
      <c r="X226" s="288" t="s">
        <v>10587</v>
      </c>
      <c r="Y226" s="288" t="s">
        <v>10587</v>
      </c>
      <c r="Z226" s="288" t="s">
        <v>10587</v>
      </c>
      <c r="AA226" s="288" t="s">
        <v>10587</v>
      </c>
      <c r="AB226" s="288" t="s">
        <v>10587</v>
      </c>
      <c r="AC226" s="288" t="s">
        <v>10587</v>
      </c>
      <c r="AD226" s="288" t="s">
        <v>10587</v>
      </c>
      <c r="AE226" s="288" t="s">
        <v>10587</v>
      </c>
      <c r="AF226" s="288" t="s">
        <v>10587</v>
      </c>
      <c r="AG226" s="288" t="s">
        <v>10587</v>
      </c>
      <c r="AH226" s="288" t="s">
        <v>10587</v>
      </c>
      <c r="AI226" s="288" t="s">
        <v>10587</v>
      </c>
      <c r="AJ226" s="288" t="s">
        <v>10587</v>
      </c>
      <c r="AK226" s="288" t="s">
        <v>10587</v>
      </c>
      <c r="AL226" s="288" t="s">
        <v>10587</v>
      </c>
      <c r="AM226" s="288" t="s">
        <v>10587</v>
      </c>
      <c r="AN226" s="288" t="s">
        <v>10587</v>
      </c>
      <c r="AO226" s="288" t="s">
        <v>10587</v>
      </c>
      <c r="AP226" s="288" t="s">
        <v>10587</v>
      </c>
      <c r="AQ226" s="288" t="s">
        <v>10587</v>
      </c>
      <c r="AR226" s="288" t="s">
        <v>10587</v>
      </c>
      <c r="AS226" s="288" t="s">
        <v>10587</v>
      </c>
      <c r="AT226" s="288" t="s">
        <v>10587</v>
      </c>
      <c r="AU226" s="288" t="s">
        <v>10587</v>
      </c>
      <c r="AV226" s="288" t="s">
        <v>10587</v>
      </c>
      <c r="AW226" s="288" t="s">
        <v>10587</v>
      </c>
      <c r="AX226" s="288" t="s">
        <v>10587</v>
      </c>
      <c r="AY226" s="288" t="s">
        <v>10587</v>
      </c>
      <c r="AZ226" s="288" t="s">
        <v>10587</v>
      </c>
      <c r="BA226" s="288" t="s">
        <v>10587</v>
      </c>
      <c r="BB226" s="288" t="s">
        <v>10587</v>
      </c>
      <c r="BC226" s="288" t="s">
        <v>10587</v>
      </c>
      <c r="BD226" s="288" t="s">
        <v>10587</v>
      </c>
      <c r="BE226" s="288" t="s">
        <v>10587</v>
      </c>
      <c r="BF226" s="288" t="s">
        <v>10587</v>
      </c>
      <c r="BG226" s="288" t="s">
        <v>10587</v>
      </c>
      <c r="BH226" s="288" t="s">
        <v>10587</v>
      </c>
      <c r="BI226" s="288" t="s">
        <v>10587</v>
      </c>
      <c r="BJ226" s="288" t="s">
        <v>10587</v>
      </c>
      <c r="BK226" s="288" t="s">
        <v>10587</v>
      </c>
      <c r="BL226" s="288" t="s">
        <v>10587</v>
      </c>
      <c r="BM226" s="288" t="s">
        <v>10587</v>
      </c>
      <c r="BN226" s="288" t="s">
        <v>10587</v>
      </c>
      <c r="BO226" s="288" t="s">
        <v>10587</v>
      </c>
      <c r="BP226" s="288" t="s">
        <v>10587</v>
      </c>
      <c r="BQ226" s="288" t="s">
        <v>10587</v>
      </c>
      <c r="BR226" s="288" t="s">
        <v>10587</v>
      </c>
      <c r="BS226" s="288" t="s">
        <v>10587</v>
      </c>
      <c r="BT226" s="288">
        <f>_xlfn.IFNA(VLOOKUP(C226,'INFORM Severity - hidden'!$C$5:$G$300,5,FALSE),"-")</f>
        <v>2.1</v>
      </c>
    </row>
    <row r="227" spans="1:72" x14ac:dyDescent="0.35">
      <c r="A227" t="s">
        <v>2944</v>
      </c>
      <c r="B227" t="s">
        <v>4977</v>
      </c>
      <c r="C227" t="s">
        <v>4978</v>
      </c>
      <c r="D227" s="288" t="str">
        <f t="shared" si="3"/>
        <v>-</v>
      </c>
      <c r="E227" s="288" t="s">
        <v>10587</v>
      </c>
      <c r="F227" s="288" t="s">
        <v>10587</v>
      </c>
      <c r="G227" s="288" t="s">
        <v>10587</v>
      </c>
      <c r="H227" s="288" t="s">
        <v>10587</v>
      </c>
      <c r="I227" s="288" t="s">
        <v>10587</v>
      </c>
      <c r="J227" s="288" t="s">
        <v>10587</v>
      </c>
      <c r="K227" s="288" t="s">
        <v>10587</v>
      </c>
      <c r="L227" s="288" t="s">
        <v>10587</v>
      </c>
      <c r="M227" s="288" t="s">
        <v>10587</v>
      </c>
      <c r="N227" s="288" t="s">
        <v>10587</v>
      </c>
      <c r="O227" s="288" t="s">
        <v>10587</v>
      </c>
      <c r="P227" s="288" t="s">
        <v>10587</v>
      </c>
      <c r="Q227" s="288" t="s">
        <v>10587</v>
      </c>
      <c r="R227" s="288" t="s">
        <v>10587</v>
      </c>
      <c r="S227" s="288" t="s">
        <v>10587</v>
      </c>
      <c r="T227" s="288" t="s">
        <v>10587</v>
      </c>
      <c r="U227" s="288" t="s">
        <v>10587</v>
      </c>
      <c r="V227" s="288" t="s">
        <v>10587</v>
      </c>
      <c r="W227" s="288" t="s">
        <v>10587</v>
      </c>
      <c r="X227" s="288" t="s">
        <v>10587</v>
      </c>
      <c r="Y227" s="288" t="s">
        <v>10587</v>
      </c>
      <c r="Z227" s="288" t="s">
        <v>10587</v>
      </c>
      <c r="AA227" s="288" t="s">
        <v>10587</v>
      </c>
      <c r="AB227" s="288" t="s">
        <v>10587</v>
      </c>
      <c r="AC227" s="288" t="s">
        <v>10587</v>
      </c>
      <c r="AD227" s="288" t="s">
        <v>10587</v>
      </c>
      <c r="AE227" s="288" t="s">
        <v>10587</v>
      </c>
      <c r="AF227" s="288" t="s">
        <v>10587</v>
      </c>
      <c r="AG227" s="288" t="s">
        <v>10587</v>
      </c>
      <c r="AH227" s="288" t="s">
        <v>10587</v>
      </c>
      <c r="AI227" s="288" t="s">
        <v>10587</v>
      </c>
      <c r="AJ227" s="288" t="s">
        <v>10587</v>
      </c>
      <c r="AK227" s="288" t="s">
        <v>10587</v>
      </c>
      <c r="AL227" s="288" t="s">
        <v>10587</v>
      </c>
      <c r="AM227" s="288" t="s">
        <v>10587</v>
      </c>
      <c r="AN227" s="288" t="s">
        <v>10587</v>
      </c>
      <c r="AO227" s="288" t="s">
        <v>10587</v>
      </c>
      <c r="AP227" s="288" t="s">
        <v>10587</v>
      </c>
      <c r="AQ227" s="288" t="s">
        <v>10587</v>
      </c>
      <c r="AR227" s="288" t="s">
        <v>10587</v>
      </c>
      <c r="AS227" s="288" t="s">
        <v>10587</v>
      </c>
      <c r="AT227" s="288" t="s">
        <v>10587</v>
      </c>
      <c r="AU227" s="288" t="s">
        <v>10587</v>
      </c>
      <c r="AV227" s="288" t="s">
        <v>10587</v>
      </c>
      <c r="AW227" s="288" t="s">
        <v>10587</v>
      </c>
      <c r="AX227" s="288" t="s">
        <v>10587</v>
      </c>
      <c r="AY227" s="288" t="s">
        <v>10587</v>
      </c>
      <c r="AZ227" s="288" t="s">
        <v>10587</v>
      </c>
      <c r="BA227" s="288" t="s">
        <v>10587</v>
      </c>
      <c r="BB227" s="288" t="s">
        <v>10587</v>
      </c>
      <c r="BC227" s="288" t="s">
        <v>10587</v>
      </c>
      <c r="BD227" s="288" t="s">
        <v>10587</v>
      </c>
      <c r="BE227" s="288" t="s">
        <v>10587</v>
      </c>
      <c r="BF227" s="288" t="s">
        <v>10587</v>
      </c>
      <c r="BG227" s="288" t="s">
        <v>10587</v>
      </c>
      <c r="BH227" s="288" t="s">
        <v>10587</v>
      </c>
      <c r="BI227" s="288" t="s">
        <v>10587</v>
      </c>
      <c r="BJ227" s="288" t="s">
        <v>10587</v>
      </c>
      <c r="BK227" s="288" t="s">
        <v>10587</v>
      </c>
      <c r="BL227" s="288">
        <v>2.2999999999999998</v>
      </c>
      <c r="BM227" s="288">
        <v>2.1</v>
      </c>
      <c r="BN227" s="288">
        <v>2.1</v>
      </c>
      <c r="BO227" s="288" t="s">
        <v>10587</v>
      </c>
      <c r="BP227" s="288" t="s">
        <v>10587</v>
      </c>
      <c r="BQ227" s="288" t="s">
        <v>10587</v>
      </c>
      <c r="BR227" s="288" t="s">
        <v>10587</v>
      </c>
      <c r="BS227" s="288" t="s">
        <v>10587</v>
      </c>
      <c r="BT227" s="288">
        <f>_xlfn.IFNA(VLOOKUP(C227,'INFORM Severity - hidden'!$C$5:$G$300,5,FALSE),"-")</f>
        <v>2.2000000000000002</v>
      </c>
    </row>
    <row r="228" spans="1:72" x14ac:dyDescent="0.35">
      <c r="C228" t="s">
        <v>10696</v>
      </c>
      <c r="D228" s="288" t="str">
        <f t="shared" si="3"/>
        <v>-</v>
      </c>
      <c r="E228" s="288" t="s">
        <v>10587</v>
      </c>
      <c r="F228" s="288" t="s">
        <v>10587</v>
      </c>
      <c r="G228" s="288" t="s">
        <v>10587</v>
      </c>
      <c r="H228" s="288" t="s">
        <v>10587</v>
      </c>
      <c r="I228" s="288" t="s">
        <v>10587</v>
      </c>
      <c r="J228" s="288" t="s">
        <v>10587</v>
      </c>
      <c r="K228" s="288" t="s">
        <v>10587</v>
      </c>
      <c r="L228" s="288" t="s">
        <v>10587</v>
      </c>
      <c r="M228" s="288" t="s">
        <v>10587</v>
      </c>
      <c r="N228" s="288" t="s">
        <v>10587</v>
      </c>
      <c r="O228" s="288" t="s">
        <v>10587</v>
      </c>
      <c r="P228" s="288" t="s">
        <v>10587</v>
      </c>
      <c r="Q228" s="288" t="s">
        <v>10587</v>
      </c>
      <c r="R228" s="288" t="s">
        <v>10587</v>
      </c>
      <c r="S228" s="288" t="s">
        <v>10587</v>
      </c>
      <c r="T228" s="288" t="s">
        <v>10587</v>
      </c>
      <c r="U228" s="288" t="s">
        <v>10587</v>
      </c>
      <c r="V228" s="288" t="s">
        <v>10587</v>
      </c>
      <c r="W228" s="288" t="s">
        <v>10587</v>
      </c>
      <c r="X228" s="288" t="s">
        <v>10587</v>
      </c>
      <c r="Y228" s="288" t="s">
        <v>10587</v>
      </c>
      <c r="Z228" s="288" t="s">
        <v>10587</v>
      </c>
      <c r="AA228" s="288" t="s">
        <v>10587</v>
      </c>
      <c r="AB228" s="288" t="s">
        <v>10587</v>
      </c>
      <c r="AC228" s="288" t="s">
        <v>10587</v>
      </c>
      <c r="AD228" s="288" t="s">
        <v>10587</v>
      </c>
      <c r="AE228" s="288" t="s">
        <v>10587</v>
      </c>
      <c r="AF228" s="288" t="s">
        <v>10587</v>
      </c>
      <c r="AG228" s="288" t="s">
        <v>10587</v>
      </c>
      <c r="AH228" s="288" t="s">
        <v>10587</v>
      </c>
      <c r="AI228" s="288" t="s">
        <v>10587</v>
      </c>
      <c r="AJ228" s="288" t="s">
        <v>10587</v>
      </c>
      <c r="AK228" s="288" t="s">
        <v>10587</v>
      </c>
      <c r="AL228" s="288" t="s">
        <v>10587</v>
      </c>
      <c r="AM228" s="288" t="s">
        <v>10587</v>
      </c>
      <c r="AN228" s="288" t="s">
        <v>10587</v>
      </c>
      <c r="AO228" s="288" t="s">
        <v>10587</v>
      </c>
      <c r="AP228" s="288" t="s">
        <v>10587</v>
      </c>
      <c r="AQ228" s="288" t="s">
        <v>10587</v>
      </c>
      <c r="AR228" s="288" t="s">
        <v>10587</v>
      </c>
      <c r="AS228" s="288" t="s">
        <v>10587</v>
      </c>
      <c r="AT228" s="288" t="s">
        <v>10587</v>
      </c>
      <c r="AU228" s="288" t="s">
        <v>10587</v>
      </c>
      <c r="AV228" s="288" t="s">
        <v>10587</v>
      </c>
      <c r="AW228" s="288" t="s">
        <v>10587</v>
      </c>
      <c r="AX228" s="288" t="s">
        <v>10587</v>
      </c>
      <c r="AY228" s="288" t="s">
        <v>10587</v>
      </c>
      <c r="AZ228" s="288" t="s">
        <v>10587</v>
      </c>
      <c r="BA228" s="288" t="s">
        <v>10587</v>
      </c>
      <c r="BB228" s="288" t="s">
        <v>10587</v>
      </c>
      <c r="BC228" s="288" t="s">
        <v>10587</v>
      </c>
      <c r="BD228" s="288" t="s">
        <v>10587</v>
      </c>
      <c r="BE228" s="288" t="s">
        <v>10587</v>
      </c>
      <c r="BF228" s="288" t="s">
        <v>10587</v>
      </c>
      <c r="BG228" s="288" t="s">
        <v>10587</v>
      </c>
      <c r="BH228" s="288" t="s">
        <v>10587</v>
      </c>
      <c r="BI228" s="288" t="s">
        <v>10587</v>
      </c>
      <c r="BJ228" s="288" t="s">
        <v>10587</v>
      </c>
      <c r="BK228" s="288" t="s">
        <v>10587</v>
      </c>
      <c r="BL228" s="288" t="s">
        <v>10587</v>
      </c>
      <c r="BM228" s="288" t="s">
        <v>10587</v>
      </c>
      <c r="BN228" s="288" t="s">
        <v>10587</v>
      </c>
      <c r="BO228" s="288" t="s">
        <v>10587</v>
      </c>
      <c r="BP228" s="288" t="s">
        <v>10587</v>
      </c>
      <c r="BQ228" s="288" t="s">
        <v>10587</v>
      </c>
      <c r="BR228" s="288" t="s">
        <v>10587</v>
      </c>
      <c r="BS228" s="288" t="s">
        <v>10587</v>
      </c>
      <c r="BT228" s="288" t="str">
        <f>_xlfn.IFNA(VLOOKUP(C228,'INFORM Severity - hidden'!$C$5:$G$300,5,FALSE),"-")</f>
        <v>-</v>
      </c>
    </row>
    <row r="229" spans="1:72" x14ac:dyDescent="0.35">
      <c r="A229" t="s">
        <v>2944</v>
      </c>
      <c r="B229" t="s">
        <v>2942</v>
      </c>
      <c r="C229" t="s">
        <v>2943</v>
      </c>
      <c r="D229" s="288" t="str">
        <f t="shared" si="3"/>
        <v>Stable</v>
      </c>
      <c r="E229" s="288" t="s">
        <v>10587</v>
      </c>
      <c r="F229" s="288" t="s">
        <v>10587</v>
      </c>
      <c r="G229" s="288" t="s">
        <v>10587</v>
      </c>
      <c r="H229" s="288" t="s">
        <v>10587</v>
      </c>
      <c r="I229" s="288" t="s">
        <v>10587</v>
      </c>
      <c r="J229" s="288" t="s">
        <v>10587</v>
      </c>
      <c r="K229" s="288" t="s">
        <v>10587</v>
      </c>
      <c r="L229" s="288" t="s">
        <v>10587</v>
      </c>
      <c r="M229" s="288" t="s">
        <v>10587</v>
      </c>
      <c r="N229" s="288" t="s">
        <v>10587</v>
      </c>
      <c r="O229" s="288" t="s">
        <v>10587</v>
      </c>
      <c r="P229" s="288" t="s">
        <v>10587</v>
      </c>
      <c r="Q229" s="288" t="s">
        <v>10587</v>
      </c>
      <c r="R229" s="288" t="s">
        <v>10587</v>
      </c>
      <c r="S229" s="288" t="s">
        <v>10587</v>
      </c>
      <c r="T229" s="288" t="s">
        <v>10587</v>
      </c>
      <c r="U229" s="288" t="s">
        <v>10587</v>
      </c>
      <c r="V229" s="288" t="s">
        <v>10587</v>
      </c>
      <c r="W229" s="288" t="s">
        <v>10587</v>
      </c>
      <c r="X229" s="288" t="s">
        <v>10587</v>
      </c>
      <c r="Y229" s="288" t="s">
        <v>10587</v>
      </c>
      <c r="Z229" s="288" t="s">
        <v>10587</v>
      </c>
      <c r="AA229" s="288" t="s">
        <v>10587</v>
      </c>
      <c r="AB229" s="288" t="s">
        <v>10587</v>
      </c>
      <c r="AC229" s="288" t="s">
        <v>10587</v>
      </c>
      <c r="AD229" s="288" t="s">
        <v>10587</v>
      </c>
      <c r="AE229" s="288" t="s">
        <v>10587</v>
      </c>
      <c r="AF229" s="288" t="s">
        <v>10587</v>
      </c>
      <c r="AG229" s="288" t="s">
        <v>10587</v>
      </c>
      <c r="AH229" s="288" t="s">
        <v>10587</v>
      </c>
      <c r="AI229" s="288" t="s">
        <v>10587</v>
      </c>
      <c r="AJ229" s="288" t="s">
        <v>10587</v>
      </c>
      <c r="AK229" s="288" t="s">
        <v>10587</v>
      </c>
      <c r="AL229" s="288" t="s">
        <v>10587</v>
      </c>
      <c r="AM229" s="288" t="s">
        <v>10587</v>
      </c>
      <c r="AN229" s="288" t="s">
        <v>10587</v>
      </c>
      <c r="AO229" s="288" t="s">
        <v>10587</v>
      </c>
      <c r="AP229" s="288" t="s">
        <v>10587</v>
      </c>
      <c r="AQ229" s="288" t="s">
        <v>10587</v>
      </c>
      <c r="AR229" s="288" t="s">
        <v>10587</v>
      </c>
      <c r="AS229" s="288" t="s">
        <v>10587</v>
      </c>
      <c r="AT229" s="288" t="s">
        <v>10587</v>
      </c>
      <c r="AU229" s="288" t="s">
        <v>10587</v>
      </c>
      <c r="AV229" s="288" t="s">
        <v>10587</v>
      </c>
      <c r="AW229" s="288">
        <v>2.6</v>
      </c>
      <c r="AX229" s="288">
        <v>2.7</v>
      </c>
      <c r="AY229" s="288">
        <v>2.7</v>
      </c>
      <c r="AZ229" s="288">
        <v>2.6</v>
      </c>
      <c r="BA229" s="288">
        <v>2.6</v>
      </c>
      <c r="BB229" s="288">
        <v>2.6</v>
      </c>
      <c r="BC229" s="288">
        <v>2.6</v>
      </c>
      <c r="BD229" s="288">
        <v>2.6</v>
      </c>
      <c r="BE229" s="288">
        <v>2.5</v>
      </c>
      <c r="BF229" s="288">
        <v>2.5</v>
      </c>
      <c r="BG229" s="288">
        <v>2.5</v>
      </c>
      <c r="BH229" s="288">
        <v>2.5</v>
      </c>
      <c r="BI229" s="288">
        <v>2.6</v>
      </c>
      <c r="BJ229" s="288">
        <v>2.6</v>
      </c>
      <c r="BK229" s="288">
        <v>2.6</v>
      </c>
      <c r="BL229" s="288">
        <v>2.6</v>
      </c>
      <c r="BM229" s="288">
        <v>2</v>
      </c>
      <c r="BN229" s="288">
        <v>2</v>
      </c>
      <c r="BO229" s="288">
        <v>2</v>
      </c>
      <c r="BP229" s="288">
        <v>2</v>
      </c>
      <c r="BQ229" s="288">
        <v>2</v>
      </c>
      <c r="BR229" s="288">
        <v>2.1</v>
      </c>
      <c r="BS229" s="288">
        <v>2</v>
      </c>
      <c r="BT229" s="288">
        <f>_xlfn.IFNA(VLOOKUP(C229,'INFORM Severity - hidden'!$C$5:$G$300,5,FALSE),"-")</f>
        <v>2</v>
      </c>
    </row>
    <row r="230" spans="1:72" x14ac:dyDescent="0.35">
      <c r="C230" t="s">
        <v>10697</v>
      </c>
      <c r="D230" s="288" t="str">
        <f t="shared" si="3"/>
        <v>-</v>
      </c>
      <c r="E230" s="288" t="s">
        <v>10587</v>
      </c>
      <c r="F230" s="288" t="s">
        <v>10587</v>
      </c>
      <c r="G230" s="288" t="s">
        <v>10587</v>
      </c>
      <c r="H230" s="288" t="s">
        <v>10587</v>
      </c>
      <c r="I230" s="288" t="s">
        <v>10587</v>
      </c>
      <c r="J230" s="288" t="s">
        <v>10587</v>
      </c>
      <c r="K230" s="288" t="s">
        <v>10587</v>
      </c>
      <c r="L230" s="288" t="s">
        <v>10587</v>
      </c>
      <c r="M230" s="288" t="s">
        <v>10587</v>
      </c>
      <c r="N230" s="288" t="s">
        <v>10587</v>
      </c>
      <c r="O230" s="288" t="s">
        <v>10587</v>
      </c>
      <c r="P230" s="288" t="s">
        <v>10587</v>
      </c>
      <c r="Q230" s="288" t="s">
        <v>10587</v>
      </c>
      <c r="R230" s="288" t="s">
        <v>10587</v>
      </c>
      <c r="S230" s="288" t="s">
        <v>10587</v>
      </c>
      <c r="T230" s="288" t="s">
        <v>10587</v>
      </c>
      <c r="U230" s="288" t="s">
        <v>10587</v>
      </c>
      <c r="V230" s="288" t="s">
        <v>10587</v>
      </c>
      <c r="W230" s="288" t="s">
        <v>10587</v>
      </c>
      <c r="X230" s="288" t="s">
        <v>10587</v>
      </c>
      <c r="Y230" s="288" t="s">
        <v>10587</v>
      </c>
      <c r="Z230" s="288" t="s">
        <v>10587</v>
      </c>
      <c r="AA230" s="288" t="s">
        <v>10587</v>
      </c>
      <c r="AB230" s="288" t="s">
        <v>10587</v>
      </c>
      <c r="AC230" s="288" t="s">
        <v>10587</v>
      </c>
      <c r="AD230" s="288" t="s">
        <v>10587</v>
      </c>
      <c r="AE230" s="288" t="s">
        <v>10587</v>
      </c>
      <c r="AF230" s="288" t="s">
        <v>10587</v>
      </c>
      <c r="AG230" s="288" t="s">
        <v>10587</v>
      </c>
      <c r="AH230" s="288" t="s">
        <v>10587</v>
      </c>
      <c r="AI230" s="288" t="s">
        <v>10587</v>
      </c>
      <c r="AJ230" s="288" t="s">
        <v>10587</v>
      </c>
      <c r="AK230" s="288" t="s">
        <v>10587</v>
      </c>
      <c r="AL230" s="288" t="s">
        <v>10587</v>
      </c>
      <c r="AM230" s="288" t="s">
        <v>10587</v>
      </c>
      <c r="AN230" s="288" t="s">
        <v>10587</v>
      </c>
      <c r="AO230" s="288" t="s">
        <v>10587</v>
      </c>
      <c r="AP230" s="288" t="s">
        <v>10587</v>
      </c>
      <c r="AQ230" s="288" t="s">
        <v>10587</v>
      </c>
      <c r="AR230" s="288" t="s">
        <v>10587</v>
      </c>
      <c r="AS230" s="288" t="s">
        <v>10587</v>
      </c>
      <c r="AT230" s="288" t="s">
        <v>10587</v>
      </c>
      <c r="AU230" s="288" t="s">
        <v>10587</v>
      </c>
      <c r="AV230" s="288" t="s">
        <v>10587</v>
      </c>
      <c r="AW230" s="288" t="s">
        <v>10587</v>
      </c>
      <c r="AX230" s="288" t="s">
        <v>10587</v>
      </c>
      <c r="AY230" s="288" t="s">
        <v>10587</v>
      </c>
      <c r="AZ230" s="288" t="s">
        <v>10587</v>
      </c>
      <c r="BA230" s="288" t="s">
        <v>10587</v>
      </c>
      <c r="BB230" s="288" t="s">
        <v>10587</v>
      </c>
      <c r="BC230" s="288" t="s">
        <v>10587</v>
      </c>
      <c r="BD230" s="288" t="s">
        <v>10587</v>
      </c>
      <c r="BE230" s="288" t="s">
        <v>10587</v>
      </c>
      <c r="BF230" s="288" t="s">
        <v>10587</v>
      </c>
      <c r="BG230" s="288" t="s">
        <v>10587</v>
      </c>
      <c r="BH230" s="288" t="s">
        <v>10587</v>
      </c>
      <c r="BI230" s="288" t="s">
        <v>10587</v>
      </c>
      <c r="BJ230" s="288" t="s">
        <v>10587</v>
      </c>
      <c r="BK230" s="288" t="s">
        <v>10587</v>
      </c>
      <c r="BL230" s="288">
        <v>1.4</v>
      </c>
      <c r="BM230" s="288">
        <v>1.4</v>
      </c>
      <c r="BN230" s="288">
        <v>1.4</v>
      </c>
      <c r="BO230" s="288" t="s">
        <v>10587</v>
      </c>
      <c r="BP230" s="288" t="s">
        <v>10587</v>
      </c>
      <c r="BQ230" s="288" t="s">
        <v>10587</v>
      </c>
      <c r="BR230" s="288" t="s">
        <v>10587</v>
      </c>
      <c r="BS230" s="288" t="s">
        <v>10587</v>
      </c>
      <c r="BT230" s="288" t="str">
        <f>_xlfn.IFNA(VLOOKUP(C230,'INFORM Severity - hidden'!$C$5:$G$300,5,FALSE),"-")</f>
        <v>-</v>
      </c>
    </row>
    <row r="231" spans="1:72" x14ac:dyDescent="0.35">
      <c r="A231" t="s">
        <v>2944</v>
      </c>
      <c r="B231" t="s">
        <v>5086</v>
      </c>
      <c r="C231" t="s">
        <v>5087</v>
      </c>
      <c r="D231" s="288" t="str">
        <f t="shared" si="3"/>
        <v>-</v>
      </c>
      <c r="E231" s="288" t="s">
        <v>10587</v>
      </c>
      <c r="F231" s="288" t="s">
        <v>10587</v>
      </c>
      <c r="G231" s="288" t="s">
        <v>10587</v>
      </c>
      <c r="H231" s="288" t="s">
        <v>10587</v>
      </c>
      <c r="I231" s="288" t="s">
        <v>10587</v>
      </c>
      <c r="J231" s="288" t="s">
        <v>10587</v>
      </c>
      <c r="K231" s="288" t="s">
        <v>10587</v>
      </c>
      <c r="L231" s="288" t="s">
        <v>10587</v>
      </c>
      <c r="M231" s="288" t="s">
        <v>10587</v>
      </c>
      <c r="N231" s="288" t="s">
        <v>10587</v>
      </c>
      <c r="O231" s="288" t="s">
        <v>10587</v>
      </c>
      <c r="P231" s="288" t="s">
        <v>10587</v>
      </c>
      <c r="Q231" s="288" t="s">
        <v>10587</v>
      </c>
      <c r="R231" s="288" t="s">
        <v>10587</v>
      </c>
      <c r="S231" s="288" t="s">
        <v>10587</v>
      </c>
      <c r="T231" s="288" t="s">
        <v>10587</v>
      </c>
      <c r="U231" s="288" t="s">
        <v>10587</v>
      </c>
      <c r="V231" s="288" t="s">
        <v>10587</v>
      </c>
      <c r="W231" s="288" t="s">
        <v>10587</v>
      </c>
      <c r="X231" s="288" t="s">
        <v>10587</v>
      </c>
      <c r="Y231" s="288" t="s">
        <v>10587</v>
      </c>
      <c r="Z231" s="288" t="s">
        <v>10587</v>
      </c>
      <c r="AA231" s="288" t="s">
        <v>10587</v>
      </c>
      <c r="AB231" s="288" t="s">
        <v>10587</v>
      </c>
      <c r="AC231" s="288" t="s">
        <v>10587</v>
      </c>
      <c r="AD231" s="288" t="s">
        <v>10587</v>
      </c>
      <c r="AE231" s="288" t="s">
        <v>10587</v>
      </c>
      <c r="AF231" s="288" t="s">
        <v>10587</v>
      </c>
      <c r="AG231" s="288" t="s">
        <v>10587</v>
      </c>
      <c r="AH231" s="288" t="s">
        <v>10587</v>
      </c>
      <c r="AI231" s="288" t="s">
        <v>10587</v>
      </c>
      <c r="AJ231" s="288" t="s">
        <v>10587</v>
      </c>
      <c r="AK231" s="288" t="s">
        <v>10587</v>
      </c>
      <c r="AL231" s="288" t="s">
        <v>10587</v>
      </c>
      <c r="AM231" s="288" t="s">
        <v>10587</v>
      </c>
      <c r="AN231" s="288" t="s">
        <v>10587</v>
      </c>
      <c r="AO231" s="288" t="s">
        <v>10587</v>
      </c>
      <c r="AP231" s="288" t="s">
        <v>10587</v>
      </c>
      <c r="AQ231" s="288" t="s">
        <v>10587</v>
      </c>
      <c r="AR231" s="288" t="s">
        <v>10587</v>
      </c>
      <c r="AS231" s="288" t="s">
        <v>10587</v>
      </c>
      <c r="AT231" s="288" t="s">
        <v>10587</v>
      </c>
      <c r="AU231" s="288" t="s">
        <v>10587</v>
      </c>
      <c r="AV231" s="288" t="s">
        <v>10587</v>
      </c>
      <c r="AW231" s="288" t="s">
        <v>10587</v>
      </c>
      <c r="AX231" s="288" t="s">
        <v>10587</v>
      </c>
      <c r="AY231" s="288" t="s">
        <v>10587</v>
      </c>
      <c r="AZ231" s="288" t="s">
        <v>10587</v>
      </c>
      <c r="BA231" s="288" t="s">
        <v>10587</v>
      </c>
      <c r="BB231" s="288" t="s">
        <v>10587</v>
      </c>
      <c r="BC231" s="288" t="s">
        <v>10587</v>
      </c>
      <c r="BD231" s="288" t="s">
        <v>10587</v>
      </c>
      <c r="BE231" s="288" t="s">
        <v>10587</v>
      </c>
      <c r="BF231" s="288" t="s">
        <v>10587</v>
      </c>
      <c r="BG231" s="288" t="s">
        <v>10587</v>
      </c>
      <c r="BH231" s="288" t="s">
        <v>10587</v>
      </c>
      <c r="BI231" s="288" t="s">
        <v>10587</v>
      </c>
      <c r="BJ231" s="288" t="s">
        <v>10587</v>
      </c>
      <c r="BK231" s="288" t="s">
        <v>10587</v>
      </c>
      <c r="BL231" s="288" t="s">
        <v>10587</v>
      </c>
      <c r="BM231" s="288" t="s">
        <v>10587</v>
      </c>
      <c r="BN231" s="288" t="s">
        <v>10587</v>
      </c>
      <c r="BO231" s="288" t="s">
        <v>10587</v>
      </c>
      <c r="BP231" s="288" t="s">
        <v>10587</v>
      </c>
      <c r="BQ231" s="288" t="s">
        <v>10587</v>
      </c>
      <c r="BR231" s="288" t="s">
        <v>10587</v>
      </c>
      <c r="BS231" s="288" t="s">
        <v>10587</v>
      </c>
      <c r="BT231" s="288">
        <f>_xlfn.IFNA(VLOOKUP(C231,'INFORM Severity - hidden'!$C$5:$G$300,5,FALSE),"-")</f>
        <v>1.9</v>
      </c>
    </row>
    <row r="232" spans="1:72" x14ac:dyDescent="0.35">
      <c r="A232" t="s">
        <v>3286</v>
      </c>
      <c r="B232" t="s">
        <v>3284</v>
      </c>
      <c r="C232" t="s">
        <v>3285</v>
      </c>
      <c r="D232" s="288" t="str">
        <f t="shared" si="3"/>
        <v>Stable</v>
      </c>
      <c r="E232" s="288" t="s">
        <v>10587</v>
      </c>
      <c r="F232" s="288" t="s">
        <v>10587</v>
      </c>
      <c r="G232" s="288" t="s">
        <v>10587</v>
      </c>
      <c r="H232" s="288" t="s">
        <v>10587</v>
      </c>
      <c r="I232" s="288" t="s">
        <v>10587</v>
      </c>
      <c r="J232" s="288" t="s">
        <v>10587</v>
      </c>
      <c r="K232" s="288" t="s">
        <v>10587</v>
      </c>
      <c r="L232" s="288" t="s">
        <v>10587</v>
      </c>
      <c r="M232" s="288" t="s">
        <v>10587</v>
      </c>
      <c r="N232" s="288" t="s">
        <v>10587</v>
      </c>
      <c r="O232" s="288" t="s">
        <v>10587</v>
      </c>
      <c r="P232" s="288" t="s">
        <v>10587</v>
      </c>
      <c r="Q232" s="288" t="s">
        <v>10587</v>
      </c>
      <c r="R232" s="288" t="s">
        <v>10587</v>
      </c>
      <c r="S232" s="288" t="s">
        <v>10587</v>
      </c>
      <c r="T232" s="288" t="s">
        <v>10587</v>
      </c>
      <c r="U232" s="288" t="s">
        <v>10587</v>
      </c>
      <c r="V232" s="288" t="s">
        <v>10587</v>
      </c>
      <c r="W232" s="288" t="s">
        <v>10587</v>
      </c>
      <c r="X232" s="288" t="s">
        <v>10587</v>
      </c>
      <c r="Y232" s="288" t="s">
        <v>10587</v>
      </c>
      <c r="Z232" s="288" t="s">
        <v>10587</v>
      </c>
      <c r="AA232" s="288" t="s">
        <v>10587</v>
      </c>
      <c r="AB232" s="288" t="s">
        <v>10587</v>
      </c>
      <c r="AC232" s="288" t="s">
        <v>10587</v>
      </c>
      <c r="AD232" s="288" t="s">
        <v>10587</v>
      </c>
      <c r="AE232" s="288" t="s">
        <v>10587</v>
      </c>
      <c r="AF232" s="288" t="s">
        <v>10587</v>
      </c>
      <c r="AG232" s="288" t="s">
        <v>10587</v>
      </c>
      <c r="AH232" s="288" t="s">
        <v>10587</v>
      </c>
      <c r="AI232" s="288" t="s">
        <v>10587</v>
      </c>
      <c r="AJ232" s="288" t="s">
        <v>10587</v>
      </c>
      <c r="AK232" s="288" t="s">
        <v>10587</v>
      </c>
      <c r="AL232" s="288" t="s">
        <v>10587</v>
      </c>
      <c r="AM232" s="288" t="s">
        <v>10587</v>
      </c>
      <c r="AN232" s="288" t="s">
        <v>10587</v>
      </c>
      <c r="AO232" s="288" t="s">
        <v>10587</v>
      </c>
      <c r="AP232" s="288">
        <v>1.2</v>
      </c>
      <c r="AQ232" s="288">
        <v>1.6</v>
      </c>
      <c r="AR232" s="288">
        <v>1.6</v>
      </c>
      <c r="AS232" s="288">
        <v>1.7</v>
      </c>
      <c r="AT232" s="288">
        <v>1.7</v>
      </c>
      <c r="AU232" s="288">
        <v>2.9</v>
      </c>
      <c r="AV232" s="288">
        <v>2.9</v>
      </c>
      <c r="AW232" s="288">
        <v>2.9</v>
      </c>
      <c r="AX232" s="288">
        <v>2.9</v>
      </c>
      <c r="AY232" s="288">
        <v>2.9</v>
      </c>
      <c r="AZ232" s="288">
        <v>2.5</v>
      </c>
      <c r="BA232" s="288">
        <v>2.5</v>
      </c>
      <c r="BB232" s="288">
        <v>2.5</v>
      </c>
      <c r="BC232" s="288">
        <v>2.5</v>
      </c>
      <c r="BD232" s="288">
        <v>2.5</v>
      </c>
      <c r="BE232" s="288">
        <v>2.6</v>
      </c>
      <c r="BF232" s="288">
        <v>2.4</v>
      </c>
      <c r="BG232" s="288">
        <v>2.4</v>
      </c>
      <c r="BH232" s="288">
        <v>2.4</v>
      </c>
      <c r="BI232" s="288">
        <v>2.4</v>
      </c>
      <c r="BJ232" s="288">
        <v>2.2000000000000002</v>
      </c>
      <c r="BK232" s="288">
        <v>2.1</v>
      </c>
      <c r="BL232" s="288">
        <v>2.1</v>
      </c>
      <c r="BM232" s="288">
        <v>2.1</v>
      </c>
      <c r="BN232" s="288">
        <v>2.1</v>
      </c>
      <c r="BO232" s="288">
        <v>2.1</v>
      </c>
      <c r="BP232" s="288">
        <v>2.1</v>
      </c>
      <c r="BQ232" s="288">
        <v>2.1</v>
      </c>
      <c r="BR232" s="288">
        <v>2.1</v>
      </c>
      <c r="BS232" s="288">
        <v>2.1</v>
      </c>
      <c r="BT232" s="288">
        <f>_xlfn.IFNA(VLOOKUP(C232,'INFORM Severity - hidden'!$C$5:$G$300,5,FALSE),"-")</f>
        <v>2.1</v>
      </c>
    </row>
    <row r="233" spans="1:72" x14ac:dyDescent="0.35">
      <c r="A233" t="s">
        <v>44</v>
      </c>
      <c r="B233" t="s">
        <v>42</v>
      </c>
      <c r="C233" t="s">
        <v>43</v>
      </c>
      <c r="D233" s="288" t="str">
        <f t="shared" si="3"/>
        <v>Stable</v>
      </c>
      <c r="E233" s="288">
        <v>3.6</v>
      </c>
      <c r="F233" s="288">
        <v>3.6</v>
      </c>
      <c r="G233" s="288">
        <v>3.6</v>
      </c>
      <c r="H233" s="288">
        <v>3.9</v>
      </c>
      <c r="I233" s="288">
        <v>3.9</v>
      </c>
      <c r="J233" s="288">
        <v>3.9</v>
      </c>
      <c r="K233" s="288">
        <v>3.9</v>
      </c>
      <c r="L233" s="288">
        <v>3.9</v>
      </c>
      <c r="M233" s="288">
        <v>3.9</v>
      </c>
      <c r="N233" s="288">
        <v>3.9</v>
      </c>
      <c r="O233" s="288">
        <v>4.0999999999999996</v>
      </c>
      <c r="P233" s="288">
        <v>4.0999999999999996</v>
      </c>
      <c r="Q233" s="288">
        <v>4.0999999999999996</v>
      </c>
      <c r="R233" s="288">
        <v>4.0999999999999996</v>
      </c>
      <c r="S233" s="288">
        <v>4.0999999999999996</v>
      </c>
      <c r="T233" s="288">
        <v>4.0999999999999996</v>
      </c>
      <c r="U233" s="288">
        <v>4</v>
      </c>
      <c r="V233" s="288">
        <v>4</v>
      </c>
      <c r="W233" s="288">
        <v>4</v>
      </c>
      <c r="X233" s="288">
        <v>4</v>
      </c>
      <c r="Y233" s="288">
        <v>4</v>
      </c>
      <c r="Z233" s="288">
        <v>4</v>
      </c>
      <c r="AA233" s="288">
        <v>3.7</v>
      </c>
      <c r="AB233" s="288">
        <v>3.7</v>
      </c>
      <c r="AC233" s="288">
        <v>3.7</v>
      </c>
      <c r="AD233" s="288">
        <v>3.7</v>
      </c>
      <c r="AE233" s="288">
        <v>3.8</v>
      </c>
      <c r="AF233" s="288">
        <v>3.7</v>
      </c>
      <c r="AG233" s="288">
        <v>3.7</v>
      </c>
      <c r="AH233" s="288">
        <v>3.8</v>
      </c>
      <c r="AI233" s="288">
        <v>3.8</v>
      </c>
      <c r="AJ233" s="288">
        <v>3.8</v>
      </c>
      <c r="AK233" s="288">
        <v>3.8</v>
      </c>
      <c r="AL233" s="288">
        <v>3.8</v>
      </c>
      <c r="AM233" s="288">
        <v>3.8</v>
      </c>
      <c r="AN233" s="288">
        <v>3.8</v>
      </c>
      <c r="AO233" s="288">
        <v>3.8</v>
      </c>
      <c r="AP233" s="288">
        <v>3.8</v>
      </c>
      <c r="AQ233" s="288">
        <v>3.8</v>
      </c>
      <c r="AR233" s="288">
        <v>3.8</v>
      </c>
      <c r="AS233" s="288">
        <v>3.8</v>
      </c>
      <c r="AT233" s="288">
        <v>3.8</v>
      </c>
      <c r="AU233" s="288">
        <v>3.8</v>
      </c>
      <c r="AV233" s="288">
        <v>3.8</v>
      </c>
      <c r="AW233" s="288">
        <v>3.8</v>
      </c>
      <c r="AX233" s="288">
        <v>3.7</v>
      </c>
      <c r="AY233" s="288">
        <v>3.7</v>
      </c>
      <c r="AZ233" s="288">
        <v>3.7</v>
      </c>
      <c r="BA233" s="288">
        <v>3.7</v>
      </c>
      <c r="BB233" s="288">
        <v>3.7</v>
      </c>
      <c r="BC233" s="288">
        <v>3.7</v>
      </c>
      <c r="BD233" s="288">
        <v>3.7</v>
      </c>
      <c r="BE233" s="288">
        <v>3.7</v>
      </c>
      <c r="BF233" s="288">
        <v>3.7</v>
      </c>
      <c r="BG233" s="288">
        <v>3.7</v>
      </c>
      <c r="BH233" s="288">
        <v>3.8</v>
      </c>
      <c r="BI233" s="288">
        <v>3.8</v>
      </c>
      <c r="BJ233" s="288">
        <v>3.8</v>
      </c>
      <c r="BK233" s="288">
        <v>3.8</v>
      </c>
      <c r="BL233" s="288">
        <v>3.7</v>
      </c>
      <c r="BM233" s="288">
        <v>3.7</v>
      </c>
      <c r="BN233" s="288">
        <v>3.7</v>
      </c>
      <c r="BO233" s="288">
        <v>3.7</v>
      </c>
      <c r="BP233" s="288">
        <v>3.7</v>
      </c>
      <c r="BQ233" s="288">
        <v>3.7</v>
      </c>
      <c r="BR233" s="288">
        <v>3.7</v>
      </c>
      <c r="BS233" s="288">
        <v>3.7</v>
      </c>
      <c r="BT233" s="288">
        <f>_xlfn.IFNA(VLOOKUP(C233,'INFORM Severity - hidden'!$C$5:$G$300,5,FALSE),"-")</f>
        <v>3.8</v>
      </c>
    </row>
    <row r="234" spans="1:72" x14ac:dyDescent="0.35">
      <c r="A234" t="s">
        <v>1775</v>
      </c>
      <c r="B234" t="s">
        <v>1773</v>
      </c>
      <c r="C234" t="s">
        <v>1774</v>
      </c>
      <c r="D234" s="288" t="str">
        <f t="shared" si="3"/>
        <v>Stable</v>
      </c>
      <c r="E234" s="288" t="s">
        <v>10587</v>
      </c>
      <c r="F234" s="288">
        <v>3.6</v>
      </c>
      <c r="G234" s="288">
        <v>3.6</v>
      </c>
      <c r="H234" s="288">
        <v>3.8</v>
      </c>
      <c r="I234" s="288">
        <v>3.8</v>
      </c>
      <c r="J234" s="288">
        <v>3.8</v>
      </c>
      <c r="K234" s="288">
        <v>3.8</v>
      </c>
      <c r="L234" s="288">
        <v>3.8</v>
      </c>
      <c r="M234" s="288">
        <v>3.8</v>
      </c>
      <c r="N234" s="288">
        <v>3.8</v>
      </c>
      <c r="O234" s="288">
        <v>3.8</v>
      </c>
      <c r="P234" s="288">
        <v>3.8</v>
      </c>
      <c r="Q234" s="288">
        <v>3.8</v>
      </c>
      <c r="R234" s="288">
        <v>3.8</v>
      </c>
      <c r="S234" s="288">
        <v>3.8</v>
      </c>
      <c r="T234" s="288">
        <v>3.8</v>
      </c>
      <c r="U234" s="288">
        <v>3.9</v>
      </c>
      <c r="V234" s="288">
        <v>3.9</v>
      </c>
      <c r="W234" s="288">
        <v>3.9</v>
      </c>
      <c r="X234" s="288">
        <v>3.9</v>
      </c>
      <c r="Y234" s="288">
        <v>3.9</v>
      </c>
      <c r="Z234" s="288">
        <v>3.9</v>
      </c>
      <c r="AA234" s="288">
        <v>3.9</v>
      </c>
      <c r="AB234" s="288">
        <v>3.9</v>
      </c>
      <c r="AC234" s="288">
        <v>3.9</v>
      </c>
      <c r="AD234" s="288">
        <v>4</v>
      </c>
      <c r="AE234" s="288">
        <v>4</v>
      </c>
      <c r="AF234" s="288">
        <v>4</v>
      </c>
      <c r="AG234" s="288">
        <v>4</v>
      </c>
      <c r="AH234" s="288">
        <v>4.2</v>
      </c>
      <c r="AI234" s="288">
        <v>4.2</v>
      </c>
      <c r="AJ234" s="288">
        <v>4.2</v>
      </c>
      <c r="AK234" s="288">
        <v>4.2</v>
      </c>
      <c r="AL234" s="288">
        <v>4.2</v>
      </c>
      <c r="AM234" s="288">
        <v>3.9</v>
      </c>
      <c r="AN234" s="288">
        <v>3.8</v>
      </c>
      <c r="AO234" s="288">
        <v>3.8</v>
      </c>
      <c r="AP234" s="288">
        <v>3.8</v>
      </c>
      <c r="AQ234" s="288">
        <v>3.8</v>
      </c>
      <c r="AR234" s="288">
        <v>3.8</v>
      </c>
      <c r="AS234" s="288">
        <v>3.7</v>
      </c>
      <c r="AT234" s="288">
        <v>3.7</v>
      </c>
      <c r="AU234" s="288">
        <v>3.7</v>
      </c>
      <c r="AV234" s="288">
        <v>3.7</v>
      </c>
      <c r="AW234" s="288">
        <v>3.7</v>
      </c>
      <c r="AX234" s="288">
        <v>3.5</v>
      </c>
      <c r="AY234" s="288">
        <v>3.5</v>
      </c>
      <c r="AZ234" s="288">
        <v>3.5</v>
      </c>
      <c r="BA234" s="288">
        <v>3.5</v>
      </c>
      <c r="BB234" s="288">
        <v>3.5</v>
      </c>
      <c r="BC234" s="288">
        <v>3.5</v>
      </c>
      <c r="BD234" s="288">
        <v>3.8</v>
      </c>
      <c r="BE234" s="288">
        <v>3.8</v>
      </c>
      <c r="BF234" s="288">
        <v>3.7</v>
      </c>
      <c r="BG234" s="288">
        <v>3.7</v>
      </c>
      <c r="BH234" s="288">
        <v>3.7</v>
      </c>
      <c r="BI234" s="288">
        <v>3.7</v>
      </c>
      <c r="BJ234" s="288">
        <v>4.0999999999999996</v>
      </c>
      <c r="BK234" s="288">
        <v>4.0999999999999996</v>
      </c>
      <c r="BL234" s="288">
        <v>4.4000000000000004</v>
      </c>
      <c r="BM234" s="288">
        <v>4.4000000000000004</v>
      </c>
      <c r="BN234" s="288">
        <v>4.4000000000000004</v>
      </c>
      <c r="BO234" s="288">
        <v>4.4000000000000004</v>
      </c>
      <c r="BP234" s="288">
        <v>4.4000000000000004</v>
      </c>
      <c r="BQ234" s="288">
        <v>4.4000000000000004</v>
      </c>
      <c r="BR234" s="288">
        <v>4.4000000000000004</v>
      </c>
      <c r="BS234" s="288">
        <v>4.4000000000000004</v>
      </c>
      <c r="BT234" s="288">
        <f>_xlfn.IFNA(VLOOKUP(C234,'INFORM Severity - hidden'!$C$5:$G$300,5,FALSE),"-")</f>
        <v>4.4000000000000004</v>
      </c>
    </row>
    <row r="235" spans="1:72" x14ac:dyDescent="0.35">
      <c r="A235" t="s">
        <v>1775</v>
      </c>
      <c r="B235" t="s">
        <v>1782</v>
      </c>
      <c r="C235" t="s">
        <v>1783</v>
      </c>
      <c r="D235" s="288" t="str">
        <f t="shared" si="3"/>
        <v>Decreasing</v>
      </c>
      <c r="E235" s="288" t="s">
        <v>10587</v>
      </c>
      <c r="F235" s="288" t="s">
        <v>10587</v>
      </c>
      <c r="G235" s="288" t="s">
        <v>10587</v>
      </c>
      <c r="H235" s="288" t="s">
        <v>10587</v>
      </c>
      <c r="I235" s="288" t="s">
        <v>10587</v>
      </c>
      <c r="J235" s="288" t="s">
        <v>10587</v>
      </c>
      <c r="K235" s="288" t="s">
        <v>10587</v>
      </c>
      <c r="L235" s="288" t="s">
        <v>10587</v>
      </c>
      <c r="M235" s="288" t="s">
        <v>10587</v>
      </c>
      <c r="N235" s="288" t="s">
        <v>10587</v>
      </c>
      <c r="O235" s="288" t="s">
        <v>10587</v>
      </c>
      <c r="P235" s="288" t="s">
        <v>10587</v>
      </c>
      <c r="Q235" s="288" t="s">
        <v>10587</v>
      </c>
      <c r="R235" s="288" t="s">
        <v>10587</v>
      </c>
      <c r="S235" s="288" t="s">
        <v>10587</v>
      </c>
      <c r="T235" s="288" t="s">
        <v>10587</v>
      </c>
      <c r="U235" s="288" t="s">
        <v>10587</v>
      </c>
      <c r="V235" s="288" t="s">
        <v>10587</v>
      </c>
      <c r="W235" s="288" t="s">
        <v>10587</v>
      </c>
      <c r="X235" s="288" t="s">
        <v>10587</v>
      </c>
      <c r="Y235" s="288" t="s">
        <v>10587</v>
      </c>
      <c r="Z235" s="288" t="s">
        <v>10587</v>
      </c>
      <c r="AA235" s="288" t="s">
        <v>10587</v>
      </c>
      <c r="AB235" s="288" t="s">
        <v>10587</v>
      </c>
      <c r="AC235" s="288" t="s">
        <v>10587</v>
      </c>
      <c r="AD235" s="288" t="s">
        <v>10587</v>
      </c>
      <c r="AE235" s="288" t="s">
        <v>10587</v>
      </c>
      <c r="AF235" s="288" t="s">
        <v>10587</v>
      </c>
      <c r="AG235" s="288" t="s">
        <v>10587</v>
      </c>
      <c r="AH235" s="288" t="s">
        <v>10587</v>
      </c>
      <c r="AI235" s="288" t="s">
        <v>10587</v>
      </c>
      <c r="AJ235" s="288" t="s">
        <v>10587</v>
      </c>
      <c r="AK235" s="288" t="s">
        <v>10587</v>
      </c>
      <c r="AL235" s="288" t="s">
        <v>10587</v>
      </c>
      <c r="AM235" s="288" t="s">
        <v>10587</v>
      </c>
      <c r="AN235" s="288" t="s">
        <v>10587</v>
      </c>
      <c r="AO235" s="288" t="s">
        <v>10587</v>
      </c>
      <c r="AP235" s="288" t="s">
        <v>10587</v>
      </c>
      <c r="AQ235" s="288" t="s">
        <v>10587</v>
      </c>
      <c r="AR235" s="288" t="s">
        <v>10587</v>
      </c>
      <c r="AS235" s="288" t="s">
        <v>10587</v>
      </c>
      <c r="AT235" s="288" t="s">
        <v>10587</v>
      </c>
      <c r="AU235" s="288" t="s">
        <v>10587</v>
      </c>
      <c r="AV235" s="288" t="s">
        <v>10587</v>
      </c>
      <c r="AW235" s="288" t="s">
        <v>10587</v>
      </c>
      <c r="AX235" s="288" t="s">
        <v>10587</v>
      </c>
      <c r="AY235" s="288" t="s">
        <v>10587</v>
      </c>
      <c r="AZ235" s="288" t="s">
        <v>10587</v>
      </c>
      <c r="BA235" s="288" t="s">
        <v>10587</v>
      </c>
      <c r="BB235" s="288" t="s">
        <v>10587</v>
      </c>
      <c r="BC235" s="288" t="s">
        <v>10587</v>
      </c>
      <c r="BD235" s="288" t="s">
        <v>10587</v>
      </c>
      <c r="BE235" s="288" t="s">
        <v>10587</v>
      </c>
      <c r="BF235" s="288" t="s">
        <v>10587</v>
      </c>
      <c r="BG235" s="288" t="s">
        <v>10587</v>
      </c>
      <c r="BH235" s="288" t="s">
        <v>10587</v>
      </c>
      <c r="BI235" s="288" t="s">
        <v>10587</v>
      </c>
      <c r="BJ235" s="288">
        <v>3.4</v>
      </c>
      <c r="BK235" s="288">
        <v>3.5</v>
      </c>
      <c r="BL235" s="288">
        <v>3.5</v>
      </c>
      <c r="BM235" s="288">
        <v>3.5</v>
      </c>
      <c r="BN235" s="288">
        <v>3.5</v>
      </c>
      <c r="BO235" s="288">
        <v>3.5</v>
      </c>
      <c r="BP235" s="288">
        <v>3.5</v>
      </c>
      <c r="BQ235" s="288">
        <v>3.7</v>
      </c>
      <c r="BR235" s="288">
        <v>3.5</v>
      </c>
      <c r="BS235" s="288">
        <v>3.5</v>
      </c>
      <c r="BT235" s="288">
        <f>_xlfn.IFNA(VLOOKUP(C235,'INFORM Severity - hidden'!$C$5:$G$300,5,FALSE),"-")</f>
        <v>3.4</v>
      </c>
    </row>
    <row r="236" spans="1:72" x14ac:dyDescent="0.35">
      <c r="A236" t="s">
        <v>1775</v>
      </c>
      <c r="B236" t="s">
        <v>1789</v>
      </c>
      <c r="C236" t="s">
        <v>1790</v>
      </c>
      <c r="D236" s="288" t="str">
        <f t="shared" si="3"/>
        <v>Stable</v>
      </c>
      <c r="E236" s="288" t="s">
        <v>10587</v>
      </c>
      <c r="F236" s="288" t="s">
        <v>10587</v>
      </c>
      <c r="G236" s="288" t="s">
        <v>10587</v>
      </c>
      <c r="H236" s="288" t="s">
        <v>10587</v>
      </c>
      <c r="I236" s="288" t="s">
        <v>10587</v>
      </c>
      <c r="J236" s="288" t="s">
        <v>10587</v>
      </c>
      <c r="K236" s="288" t="s">
        <v>10587</v>
      </c>
      <c r="L236" s="288" t="s">
        <v>10587</v>
      </c>
      <c r="M236" s="288" t="s">
        <v>10587</v>
      </c>
      <c r="N236" s="288" t="s">
        <v>10587</v>
      </c>
      <c r="O236" s="288" t="s">
        <v>10587</v>
      </c>
      <c r="P236" s="288" t="s">
        <v>10587</v>
      </c>
      <c r="Q236" s="288" t="s">
        <v>10587</v>
      </c>
      <c r="R236" s="288" t="s">
        <v>10587</v>
      </c>
      <c r="S236" s="288" t="s">
        <v>10587</v>
      </c>
      <c r="T236" s="288" t="s">
        <v>10587</v>
      </c>
      <c r="U236" s="288" t="s">
        <v>10587</v>
      </c>
      <c r="V236" s="288" t="s">
        <v>10587</v>
      </c>
      <c r="W236" s="288" t="s">
        <v>10587</v>
      </c>
      <c r="X236" s="288" t="s">
        <v>10587</v>
      </c>
      <c r="Y236" s="288" t="s">
        <v>10587</v>
      </c>
      <c r="Z236" s="288" t="s">
        <v>10587</v>
      </c>
      <c r="AA236" s="288" t="s">
        <v>10587</v>
      </c>
      <c r="AB236" s="288" t="s">
        <v>10587</v>
      </c>
      <c r="AC236" s="288" t="s">
        <v>10587</v>
      </c>
      <c r="AD236" s="288" t="s">
        <v>10587</v>
      </c>
      <c r="AE236" s="288" t="s">
        <v>10587</v>
      </c>
      <c r="AF236" s="288" t="s">
        <v>10587</v>
      </c>
      <c r="AG236" s="288" t="s">
        <v>10587</v>
      </c>
      <c r="AH236" s="288" t="s">
        <v>10587</v>
      </c>
      <c r="AI236" s="288" t="s">
        <v>10587</v>
      </c>
      <c r="AJ236" s="288" t="s">
        <v>10587</v>
      </c>
      <c r="AK236" s="288" t="s">
        <v>10587</v>
      </c>
      <c r="AL236" s="288" t="s">
        <v>10587</v>
      </c>
      <c r="AM236" s="288" t="s">
        <v>10587</v>
      </c>
      <c r="AN236" s="288" t="s">
        <v>10587</v>
      </c>
      <c r="AO236" s="288" t="s">
        <v>10587</v>
      </c>
      <c r="AP236" s="288" t="s">
        <v>10587</v>
      </c>
      <c r="AQ236" s="288" t="s">
        <v>10587</v>
      </c>
      <c r="AR236" s="288" t="s">
        <v>10587</v>
      </c>
      <c r="AS236" s="288" t="s">
        <v>10587</v>
      </c>
      <c r="AT236" s="288" t="s">
        <v>10587</v>
      </c>
      <c r="AU236" s="288" t="s">
        <v>10587</v>
      </c>
      <c r="AV236" s="288" t="s">
        <v>10587</v>
      </c>
      <c r="AW236" s="288" t="s">
        <v>10587</v>
      </c>
      <c r="AX236" s="288" t="s">
        <v>10587</v>
      </c>
      <c r="AY236" s="288" t="s">
        <v>10587</v>
      </c>
      <c r="AZ236" s="288" t="s">
        <v>10587</v>
      </c>
      <c r="BA236" s="288" t="s">
        <v>10587</v>
      </c>
      <c r="BB236" s="288" t="s">
        <v>10587</v>
      </c>
      <c r="BC236" s="288" t="s">
        <v>10587</v>
      </c>
      <c r="BD236" s="288" t="s">
        <v>10587</v>
      </c>
      <c r="BE236" s="288" t="s">
        <v>10587</v>
      </c>
      <c r="BF236" s="288" t="s">
        <v>10587</v>
      </c>
      <c r="BG236" s="288" t="s">
        <v>10587</v>
      </c>
      <c r="BH236" s="288" t="s">
        <v>10587</v>
      </c>
      <c r="BI236" s="288" t="s">
        <v>10587</v>
      </c>
      <c r="BJ236" s="288">
        <v>3.9</v>
      </c>
      <c r="BK236" s="288">
        <v>4.2</v>
      </c>
      <c r="BL236" s="288">
        <v>4.2</v>
      </c>
      <c r="BM236" s="288">
        <v>4.2</v>
      </c>
      <c r="BN236" s="288">
        <v>4.2</v>
      </c>
      <c r="BO236" s="288">
        <v>4.2</v>
      </c>
      <c r="BP236" s="288">
        <v>4.2</v>
      </c>
      <c r="BQ236" s="288">
        <v>4.2</v>
      </c>
      <c r="BR236" s="288">
        <v>4.2</v>
      </c>
      <c r="BS236" s="288">
        <v>4.2</v>
      </c>
      <c r="BT236" s="288">
        <f>_xlfn.IFNA(VLOOKUP(C236,'INFORM Severity - hidden'!$C$5:$G$300,5,FALSE),"-")</f>
        <v>4.2</v>
      </c>
    </row>
    <row r="237" spans="1:72" x14ac:dyDescent="0.35">
      <c r="A237" t="s">
        <v>424</v>
      </c>
      <c r="B237" t="s">
        <v>422</v>
      </c>
      <c r="C237" t="s">
        <v>423</v>
      </c>
      <c r="D237" s="288" t="str">
        <f t="shared" si="3"/>
        <v>Increasing</v>
      </c>
      <c r="E237" s="288" t="s">
        <v>10587</v>
      </c>
      <c r="F237" s="288" t="s">
        <v>10587</v>
      </c>
      <c r="G237" s="288">
        <v>4.2</v>
      </c>
      <c r="H237" s="288">
        <v>4.2</v>
      </c>
      <c r="I237" s="288">
        <v>4.2</v>
      </c>
      <c r="J237" s="288">
        <v>4.2</v>
      </c>
      <c r="K237" s="288">
        <v>4.2</v>
      </c>
      <c r="L237" s="288">
        <v>4.2</v>
      </c>
      <c r="M237" s="288">
        <v>4.2</v>
      </c>
      <c r="N237" s="288">
        <v>4.3</v>
      </c>
      <c r="O237" s="288">
        <v>4.3</v>
      </c>
      <c r="P237" s="288">
        <v>4.3</v>
      </c>
      <c r="Q237" s="288">
        <v>4.3</v>
      </c>
      <c r="R237" s="288">
        <v>4.3</v>
      </c>
      <c r="S237" s="288">
        <v>4.3</v>
      </c>
      <c r="T237" s="288">
        <v>4.3</v>
      </c>
      <c r="U237" s="288">
        <v>4.0999999999999996</v>
      </c>
      <c r="V237" s="288">
        <v>4</v>
      </c>
      <c r="W237" s="288">
        <v>4</v>
      </c>
      <c r="X237" s="288">
        <v>4</v>
      </c>
      <c r="Y237" s="288">
        <v>4</v>
      </c>
      <c r="Z237" s="288">
        <v>4</v>
      </c>
      <c r="AA237" s="288">
        <v>4.0999999999999996</v>
      </c>
      <c r="AB237" s="288">
        <v>4.0999999999999996</v>
      </c>
      <c r="AC237" s="288">
        <v>4.0999999999999996</v>
      </c>
      <c r="AD237" s="288">
        <v>4.0999999999999996</v>
      </c>
      <c r="AE237" s="288">
        <v>4.2</v>
      </c>
      <c r="AF237" s="288">
        <v>4.2</v>
      </c>
      <c r="AG237" s="288">
        <v>4.2</v>
      </c>
      <c r="AH237" s="288">
        <v>4.3</v>
      </c>
      <c r="AI237" s="288">
        <v>4.3</v>
      </c>
      <c r="AJ237" s="288">
        <v>4.3</v>
      </c>
      <c r="AK237" s="288">
        <v>4.3</v>
      </c>
      <c r="AL237" s="288">
        <v>4.2</v>
      </c>
      <c r="AM237" s="288">
        <v>4.2</v>
      </c>
      <c r="AN237" s="288">
        <v>4.2</v>
      </c>
      <c r="AO237" s="288">
        <v>4.2</v>
      </c>
      <c r="AP237" s="288">
        <v>4.2</v>
      </c>
      <c r="AQ237" s="288">
        <v>4.2</v>
      </c>
      <c r="AR237" s="288">
        <v>4.3</v>
      </c>
      <c r="AS237" s="288">
        <v>4.3</v>
      </c>
      <c r="AT237" s="288">
        <v>4.3</v>
      </c>
      <c r="AU237" s="288">
        <v>4.3</v>
      </c>
      <c r="AV237" s="288">
        <v>4.4000000000000004</v>
      </c>
      <c r="AW237" s="288">
        <v>4.4000000000000004</v>
      </c>
      <c r="AX237" s="288">
        <v>4.4000000000000004</v>
      </c>
      <c r="AY237" s="288">
        <v>4.4000000000000004</v>
      </c>
      <c r="AZ237" s="288">
        <v>4.4000000000000004</v>
      </c>
      <c r="BA237" s="288">
        <v>4.4000000000000004</v>
      </c>
      <c r="BB237" s="288">
        <v>4.4000000000000004</v>
      </c>
      <c r="BC237" s="288">
        <v>4.4000000000000004</v>
      </c>
      <c r="BD237" s="288">
        <v>4.4000000000000004</v>
      </c>
      <c r="BE237" s="288">
        <v>4.4000000000000004</v>
      </c>
      <c r="BF237" s="288">
        <v>4.4000000000000004</v>
      </c>
      <c r="BG237" s="288">
        <v>4.4000000000000004</v>
      </c>
      <c r="BH237" s="288">
        <v>4.4000000000000004</v>
      </c>
      <c r="BI237" s="288">
        <v>4.4000000000000004</v>
      </c>
      <c r="BJ237" s="288">
        <v>4.4000000000000004</v>
      </c>
      <c r="BK237" s="288">
        <v>4.2</v>
      </c>
      <c r="BL237" s="288">
        <v>4.2</v>
      </c>
      <c r="BM237" s="288">
        <v>4.2</v>
      </c>
      <c r="BN237" s="288">
        <v>4.2</v>
      </c>
      <c r="BO237" s="288">
        <v>4.2</v>
      </c>
      <c r="BP237" s="288">
        <v>4.2</v>
      </c>
      <c r="BQ237" s="288">
        <v>4.2</v>
      </c>
      <c r="BR237" s="288">
        <v>4.3</v>
      </c>
      <c r="BS237" s="288">
        <v>4.3</v>
      </c>
      <c r="BT237" s="288">
        <f>_xlfn.IFNA(VLOOKUP(C237,'INFORM Severity - hidden'!$C$5:$G$300,5,FALSE),"-")</f>
        <v>4.3</v>
      </c>
    </row>
    <row r="238" spans="1:72" x14ac:dyDescent="0.35">
      <c r="A238" t="s">
        <v>454</v>
      </c>
      <c r="B238" t="s">
        <v>452</v>
      </c>
      <c r="C238" t="s">
        <v>453</v>
      </c>
      <c r="D238" s="288" t="str">
        <f t="shared" si="3"/>
        <v>Decreasing</v>
      </c>
      <c r="E238" s="288" t="s">
        <v>10587</v>
      </c>
      <c r="F238" s="288" t="s">
        <v>10587</v>
      </c>
      <c r="G238" s="288" t="s">
        <v>10587</v>
      </c>
      <c r="H238" s="288">
        <v>3.6</v>
      </c>
      <c r="I238" s="288">
        <v>3.6</v>
      </c>
      <c r="J238" s="288">
        <v>3.6</v>
      </c>
      <c r="K238" s="288">
        <v>3.6</v>
      </c>
      <c r="L238" s="288">
        <v>3.6</v>
      </c>
      <c r="M238" s="288">
        <v>3.6</v>
      </c>
      <c r="N238" s="288">
        <v>3.6</v>
      </c>
      <c r="O238" s="288">
        <v>3.5</v>
      </c>
      <c r="P238" s="288">
        <v>3.6</v>
      </c>
      <c r="Q238" s="288">
        <v>3.6</v>
      </c>
      <c r="R238" s="288">
        <v>3.5</v>
      </c>
      <c r="S238" s="288">
        <v>3.6</v>
      </c>
      <c r="T238" s="288">
        <v>3.6</v>
      </c>
      <c r="U238" s="288">
        <v>3.6</v>
      </c>
      <c r="V238" s="288">
        <v>3.6</v>
      </c>
      <c r="W238" s="288">
        <v>3.6</v>
      </c>
      <c r="X238" s="288">
        <v>3.6</v>
      </c>
      <c r="Y238" s="288">
        <v>3.6</v>
      </c>
      <c r="Z238" s="288">
        <v>3.6</v>
      </c>
      <c r="AA238" s="288">
        <v>3.8</v>
      </c>
      <c r="AB238" s="288">
        <v>3.8</v>
      </c>
      <c r="AC238" s="288">
        <v>3.8</v>
      </c>
      <c r="AD238" s="288">
        <v>3.8</v>
      </c>
      <c r="AE238" s="288">
        <v>3.8</v>
      </c>
      <c r="AF238" s="288">
        <v>3.8</v>
      </c>
      <c r="AG238" s="288">
        <v>3.8</v>
      </c>
      <c r="AH238" s="288">
        <v>3.7</v>
      </c>
      <c r="AI238" s="288">
        <v>3.7</v>
      </c>
      <c r="AJ238" s="288">
        <v>3.7</v>
      </c>
      <c r="AK238" s="288">
        <v>3.7</v>
      </c>
      <c r="AL238" s="288">
        <v>3.9</v>
      </c>
      <c r="AM238" s="288">
        <v>3.9</v>
      </c>
      <c r="AN238" s="288">
        <v>3.9</v>
      </c>
      <c r="AO238" s="288">
        <v>3.9</v>
      </c>
      <c r="AP238" s="288">
        <v>3.9</v>
      </c>
      <c r="AQ238" s="288">
        <v>3.9</v>
      </c>
      <c r="AR238" s="288">
        <v>3.9</v>
      </c>
      <c r="AS238" s="288">
        <v>3.8</v>
      </c>
      <c r="AT238" s="288">
        <v>3.8</v>
      </c>
      <c r="AU238" s="288">
        <v>3.8</v>
      </c>
      <c r="AV238" s="288">
        <v>3.9</v>
      </c>
      <c r="AW238" s="288">
        <v>3.9</v>
      </c>
      <c r="AX238" s="288">
        <v>3.9</v>
      </c>
      <c r="AY238" s="288">
        <v>3.9</v>
      </c>
      <c r="AZ238" s="288">
        <v>3.9</v>
      </c>
      <c r="BA238" s="288">
        <v>3.9</v>
      </c>
      <c r="BB238" s="288">
        <v>3.9</v>
      </c>
      <c r="BC238" s="288">
        <v>3.9</v>
      </c>
      <c r="BD238" s="288">
        <v>3.9</v>
      </c>
      <c r="BE238" s="288">
        <v>3.9</v>
      </c>
      <c r="BF238" s="288">
        <v>3.9</v>
      </c>
      <c r="BG238" s="288">
        <v>3.9</v>
      </c>
      <c r="BH238" s="288">
        <v>3.9</v>
      </c>
      <c r="BI238" s="288">
        <v>3.9</v>
      </c>
      <c r="BJ238" s="288">
        <v>3.9</v>
      </c>
      <c r="BK238" s="288">
        <v>3.9</v>
      </c>
      <c r="BL238" s="288">
        <v>3.9</v>
      </c>
      <c r="BM238" s="288">
        <v>3.9</v>
      </c>
      <c r="BN238" s="288">
        <v>3.9</v>
      </c>
      <c r="BO238" s="288">
        <v>3.9</v>
      </c>
      <c r="BP238" s="288">
        <v>3.9</v>
      </c>
      <c r="BQ238" s="288">
        <v>3.9</v>
      </c>
      <c r="BR238" s="288">
        <v>3.7</v>
      </c>
      <c r="BS238" s="288">
        <v>3.7</v>
      </c>
      <c r="BT238" s="288">
        <f>_xlfn.IFNA(VLOOKUP(C238,'INFORM Severity - hidden'!$C$5:$G$300,5,FALSE),"-")</f>
        <v>3.7</v>
      </c>
    </row>
    <row r="239" spans="1:72" x14ac:dyDescent="0.35">
      <c r="C239" t="s">
        <v>10698</v>
      </c>
      <c r="D239" s="288" t="str">
        <f t="shared" si="3"/>
        <v>-</v>
      </c>
      <c r="E239" s="288" t="s">
        <v>10587</v>
      </c>
      <c r="F239" s="288" t="s">
        <v>10587</v>
      </c>
      <c r="G239" s="288" t="s">
        <v>10587</v>
      </c>
      <c r="H239" s="288" t="s">
        <v>10587</v>
      </c>
      <c r="I239" s="288" t="s">
        <v>10587</v>
      </c>
      <c r="J239" s="288" t="s">
        <v>10587</v>
      </c>
      <c r="K239" s="288" t="s">
        <v>10587</v>
      </c>
      <c r="L239" s="288" t="s">
        <v>10587</v>
      </c>
      <c r="M239" s="288" t="s">
        <v>10587</v>
      </c>
      <c r="N239" s="288" t="s">
        <v>10587</v>
      </c>
      <c r="O239" s="288" t="s">
        <v>10587</v>
      </c>
      <c r="P239" s="288" t="s">
        <v>10587</v>
      </c>
      <c r="Q239" s="288" t="s">
        <v>10587</v>
      </c>
      <c r="R239" s="288" t="s">
        <v>10587</v>
      </c>
      <c r="S239" s="288" t="s">
        <v>10587</v>
      </c>
      <c r="T239" s="288" t="s">
        <v>10587</v>
      </c>
      <c r="U239" s="288" t="s">
        <v>10587</v>
      </c>
      <c r="V239" s="288" t="s">
        <v>10587</v>
      </c>
      <c r="W239" s="288" t="s">
        <v>10587</v>
      </c>
      <c r="X239" s="288" t="s">
        <v>10587</v>
      </c>
      <c r="Y239" s="288" t="s">
        <v>10587</v>
      </c>
      <c r="Z239" s="288" t="s">
        <v>10587</v>
      </c>
      <c r="AA239" s="288" t="s">
        <v>10587</v>
      </c>
      <c r="AB239" s="288" t="s">
        <v>10587</v>
      </c>
      <c r="AC239" s="288" t="s">
        <v>10587</v>
      </c>
      <c r="AD239" s="288" t="s">
        <v>10587</v>
      </c>
      <c r="AE239" s="288" t="s">
        <v>10587</v>
      </c>
      <c r="AF239" s="288" t="s">
        <v>10587</v>
      </c>
      <c r="AG239" s="288" t="s">
        <v>10587</v>
      </c>
      <c r="AH239" s="288" t="s">
        <v>10587</v>
      </c>
      <c r="AI239" s="288" t="s">
        <v>10587</v>
      </c>
      <c r="AJ239" s="288" t="s">
        <v>10587</v>
      </c>
      <c r="AK239" s="288" t="s">
        <v>10587</v>
      </c>
      <c r="AL239" s="288" t="s">
        <v>10587</v>
      </c>
      <c r="AM239" s="288" t="s">
        <v>10587</v>
      </c>
      <c r="AN239" s="288" t="s">
        <v>10587</v>
      </c>
      <c r="AO239" s="288" t="s">
        <v>10587</v>
      </c>
      <c r="AP239" s="288" t="s">
        <v>10587</v>
      </c>
      <c r="AQ239" s="288" t="s">
        <v>10587</v>
      </c>
      <c r="AR239" s="288" t="s">
        <v>10587</v>
      </c>
      <c r="AS239" s="288" t="s">
        <v>10587</v>
      </c>
      <c r="AT239" s="288" t="s">
        <v>10587</v>
      </c>
      <c r="AU239" s="288" t="s">
        <v>10587</v>
      </c>
      <c r="AV239" s="288" t="s">
        <v>10587</v>
      </c>
      <c r="AW239" s="288" t="s">
        <v>10587</v>
      </c>
      <c r="AX239" s="288" t="s">
        <v>10587</v>
      </c>
      <c r="AY239" s="288" t="s">
        <v>10587</v>
      </c>
      <c r="AZ239" s="288" t="s">
        <v>10587</v>
      </c>
      <c r="BA239" s="288" t="s">
        <v>10587</v>
      </c>
      <c r="BB239" s="288" t="s">
        <v>10587</v>
      </c>
      <c r="BC239" s="288" t="s">
        <v>10587</v>
      </c>
      <c r="BD239" s="288" t="s">
        <v>10587</v>
      </c>
      <c r="BE239" s="288" t="s">
        <v>10587</v>
      </c>
      <c r="BF239" s="288" t="s">
        <v>10587</v>
      </c>
      <c r="BG239" s="288" t="s">
        <v>10587</v>
      </c>
      <c r="BH239" s="288" t="s">
        <v>10587</v>
      </c>
      <c r="BI239" s="288" t="s">
        <v>10587</v>
      </c>
      <c r="BJ239" s="288" t="s">
        <v>10587</v>
      </c>
      <c r="BK239" s="288" t="s">
        <v>10587</v>
      </c>
      <c r="BL239" s="288" t="s">
        <v>10587</v>
      </c>
      <c r="BM239" s="288" t="s">
        <v>10587</v>
      </c>
      <c r="BN239" s="288" t="s">
        <v>10587</v>
      </c>
      <c r="BO239" s="288" t="s">
        <v>10587</v>
      </c>
      <c r="BP239" s="288" t="s">
        <v>10587</v>
      </c>
      <c r="BQ239" s="288" t="s">
        <v>10587</v>
      </c>
      <c r="BR239" s="288" t="s">
        <v>10587</v>
      </c>
      <c r="BS239" s="288" t="s">
        <v>10587</v>
      </c>
      <c r="BT239" s="288" t="str">
        <f>_xlfn.IFNA(VLOOKUP(C239,'INFORM Severity - hidden'!$C$5:$G$300,5,FALSE),"-")</f>
        <v>-</v>
      </c>
    </row>
    <row r="240" spans="1:72" x14ac:dyDescent="0.35">
      <c r="A240" t="s">
        <v>475</v>
      </c>
      <c r="B240" t="s">
        <v>473</v>
      </c>
      <c r="C240" t="s">
        <v>474</v>
      </c>
      <c r="D240" s="288" t="str">
        <f t="shared" si="3"/>
        <v>Decreasing</v>
      </c>
      <c r="E240" s="288" t="s">
        <v>10587</v>
      </c>
      <c r="F240" s="288" t="s">
        <v>10587</v>
      </c>
      <c r="G240" s="288" t="s">
        <v>10587</v>
      </c>
      <c r="H240" s="288" t="s">
        <v>10587</v>
      </c>
      <c r="I240" s="288">
        <v>4.0999999999999996</v>
      </c>
      <c r="J240" s="288">
        <v>4.2</v>
      </c>
      <c r="K240" s="288">
        <v>4.2</v>
      </c>
      <c r="L240" s="288">
        <v>4.2</v>
      </c>
      <c r="M240" s="288">
        <v>4.2</v>
      </c>
      <c r="N240" s="288">
        <v>4.2</v>
      </c>
      <c r="O240" s="288">
        <v>4.2</v>
      </c>
      <c r="P240" s="288">
        <v>4.2</v>
      </c>
      <c r="Q240" s="288">
        <v>4.2</v>
      </c>
      <c r="R240" s="288">
        <v>4.2</v>
      </c>
      <c r="S240" s="288">
        <v>4.2</v>
      </c>
      <c r="T240" s="288">
        <v>4.2</v>
      </c>
      <c r="U240" s="288">
        <v>4.2</v>
      </c>
      <c r="V240" s="288">
        <v>4</v>
      </c>
      <c r="W240" s="288">
        <v>4</v>
      </c>
      <c r="X240" s="288">
        <v>4</v>
      </c>
      <c r="Y240" s="288">
        <v>4</v>
      </c>
      <c r="Z240" s="288">
        <v>4</v>
      </c>
      <c r="AA240" s="288">
        <v>4.3</v>
      </c>
      <c r="AB240" s="288">
        <v>4.3</v>
      </c>
      <c r="AC240" s="288">
        <v>4.3</v>
      </c>
      <c r="AD240" s="288">
        <v>4.5</v>
      </c>
      <c r="AE240" s="288">
        <v>4.5</v>
      </c>
      <c r="AF240" s="288">
        <v>4.5</v>
      </c>
      <c r="AG240" s="288">
        <v>4.5</v>
      </c>
      <c r="AH240" s="288">
        <v>4.5999999999999996</v>
      </c>
      <c r="AI240" s="288">
        <v>4.5999999999999996</v>
      </c>
      <c r="AJ240" s="288">
        <v>4.5999999999999996</v>
      </c>
      <c r="AK240" s="288">
        <v>4.5999999999999996</v>
      </c>
      <c r="AL240" s="288">
        <v>4.5999999999999996</v>
      </c>
      <c r="AM240" s="288">
        <v>4.5999999999999996</v>
      </c>
      <c r="AN240" s="288">
        <v>4.3</v>
      </c>
      <c r="AO240" s="288">
        <v>4.3</v>
      </c>
      <c r="AP240" s="288">
        <v>4.3</v>
      </c>
      <c r="AQ240" s="288">
        <v>4.3</v>
      </c>
      <c r="AR240" s="288">
        <v>4.3</v>
      </c>
      <c r="AS240" s="288">
        <v>4.2</v>
      </c>
      <c r="AT240" s="288">
        <v>4.2</v>
      </c>
      <c r="AU240" s="288">
        <v>4.2</v>
      </c>
      <c r="AV240" s="288">
        <v>4.2</v>
      </c>
      <c r="AW240" s="288">
        <v>4</v>
      </c>
      <c r="AX240" s="288">
        <v>4</v>
      </c>
      <c r="AY240" s="288">
        <v>4.2</v>
      </c>
      <c r="AZ240" s="288">
        <v>4.3</v>
      </c>
      <c r="BA240" s="288">
        <v>4.3</v>
      </c>
      <c r="BB240" s="288">
        <v>4.3</v>
      </c>
      <c r="BC240" s="288">
        <v>4.3</v>
      </c>
      <c r="BD240" s="288">
        <v>4.3</v>
      </c>
      <c r="BE240" s="288">
        <v>4.3</v>
      </c>
      <c r="BF240" s="288">
        <v>4.2</v>
      </c>
      <c r="BG240" s="288">
        <v>4.2</v>
      </c>
      <c r="BH240" s="288">
        <v>4.2</v>
      </c>
      <c r="BI240" s="288">
        <v>4.2</v>
      </c>
      <c r="BJ240" s="288">
        <v>4.2</v>
      </c>
      <c r="BK240" s="288">
        <v>4.2</v>
      </c>
      <c r="BL240" s="288">
        <v>4.2</v>
      </c>
      <c r="BM240" s="288">
        <v>4.2</v>
      </c>
      <c r="BN240" s="288">
        <v>4.2</v>
      </c>
      <c r="BO240" s="288">
        <v>4.2</v>
      </c>
      <c r="BP240" s="288">
        <v>4.2</v>
      </c>
      <c r="BQ240" s="288">
        <v>4</v>
      </c>
      <c r="BR240" s="288">
        <v>4</v>
      </c>
      <c r="BS240" s="288">
        <v>4</v>
      </c>
      <c r="BT240" s="288">
        <f>_xlfn.IFNA(VLOOKUP(C240,'INFORM Severity - hidden'!$C$5:$G$300,5,FALSE),"-")</f>
        <v>4</v>
      </c>
    </row>
    <row r="241" spans="1:72" x14ac:dyDescent="0.35">
      <c r="A241" t="s">
        <v>465</v>
      </c>
      <c r="B241" t="s">
        <v>463</v>
      </c>
      <c r="C241" t="s">
        <v>464</v>
      </c>
      <c r="D241" s="288" t="str">
        <f t="shared" si="3"/>
        <v>Increasing</v>
      </c>
      <c r="E241" s="288" t="s">
        <v>10587</v>
      </c>
      <c r="F241" s="288" t="s">
        <v>10587</v>
      </c>
      <c r="G241" s="288" t="s">
        <v>10587</v>
      </c>
      <c r="H241" s="288" t="s">
        <v>10587</v>
      </c>
      <c r="I241" s="288" t="s">
        <v>10587</v>
      </c>
      <c r="J241" s="288" t="s">
        <v>10587</v>
      </c>
      <c r="K241" s="288" t="s">
        <v>10587</v>
      </c>
      <c r="L241" s="288" t="s">
        <v>10587</v>
      </c>
      <c r="M241" s="288" t="s">
        <v>10587</v>
      </c>
      <c r="N241" s="288" t="s">
        <v>10587</v>
      </c>
      <c r="O241" s="288" t="s">
        <v>10587</v>
      </c>
      <c r="P241" s="288" t="s">
        <v>10587</v>
      </c>
      <c r="Q241" s="288" t="s">
        <v>10587</v>
      </c>
      <c r="R241" s="288" t="s">
        <v>10587</v>
      </c>
      <c r="S241" s="288" t="s">
        <v>10587</v>
      </c>
      <c r="T241" s="288" t="s">
        <v>10587</v>
      </c>
      <c r="U241" s="288" t="s">
        <v>10587</v>
      </c>
      <c r="V241" s="288" t="s">
        <v>10587</v>
      </c>
      <c r="W241" s="288" t="s">
        <v>10587</v>
      </c>
      <c r="X241" s="288" t="s">
        <v>10587</v>
      </c>
      <c r="Y241" s="288" t="s">
        <v>10587</v>
      </c>
      <c r="Z241" s="288" t="s">
        <v>10587</v>
      </c>
      <c r="AA241" s="288" t="s">
        <v>10587</v>
      </c>
      <c r="AB241" s="288" t="s">
        <v>10587</v>
      </c>
      <c r="AC241" s="288" t="s">
        <v>10587</v>
      </c>
      <c r="AD241" s="288" t="s">
        <v>10587</v>
      </c>
      <c r="AE241" s="288" t="s">
        <v>10587</v>
      </c>
      <c r="AF241" s="288" t="s">
        <v>10587</v>
      </c>
      <c r="AG241" s="288" t="s">
        <v>10587</v>
      </c>
      <c r="AH241" s="288" t="s">
        <v>10587</v>
      </c>
      <c r="AI241" s="288" t="s">
        <v>10587</v>
      </c>
      <c r="AJ241" s="288" t="s">
        <v>10587</v>
      </c>
      <c r="AK241" s="288">
        <v>3.1</v>
      </c>
      <c r="AL241" s="288">
        <v>3.2</v>
      </c>
      <c r="AM241" s="288">
        <v>3.2</v>
      </c>
      <c r="AN241" s="288">
        <v>3.3</v>
      </c>
      <c r="AO241" s="288">
        <v>3.3</v>
      </c>
      <c r="AP241" s="288">
        <v>3.3</v>
      </c>
      <c r="AQ241" s="288">
        <v>3.2</v>
      </c>
      <c r="AR241" s="288">
        <v>3.2</v>
      </c>
      <c r="AS241" s="288">
        <v>3.2</v>
      </c>
      <c r="AT241" s="288">
        <v>3.2</v>
      </c>
      <c r="AU241" s="288">
        <v>3.2</v>
      </c>
      <c r="AV241" s="288">
        <v>3.2</v>
      </c>
      <c r="AW241" s="288">
        <v>3.2</v>
      </c>
      <c r="AX241" s="288">
        <v>3.1</v>
      </c>
      <c r="AY241" s="288">
        <v>2.2999999999999998</v>
      </c>
      <c r="AZ241" s="288">
        <v>2.2999999999999998</v>
      </c>
      <c r="BA241" s="288">
        <v>2.2999999999999998</v>
      </c>
      <c r="BB241" s="288">
        <v>2.4</v>
      </c>
      <c r="BC241" s="288">
        <v>2.4</v>
      </c>
      <c r="BD241" s="288">
        <v>2.4</v>
      </c>
      <c r="BE241" s="288">
        <v>2.4</v>
      </c>
      <c r="BF241" s="288">
        <v>2.5</v>
      </c>
      <c r="BG241" s="288">
        <v>2.2999999999999998</v>
      </c>
      <c r="BH241" s="288">
        <v>2.2000000000000002</v>
      </c>
      <c r="BI241" s="288">
        <v>2.2000000000000002</v>
      </c>
      <c r="BJ241" s="288">
        <v>2.2000000000000002</v>
      </c>
      <c r="BK241" s="288">
        <v>2.2999999999999998</v>
      </c>
      <c r="BL241" s="288">
        <v>2.2999999999999998</v>
      </c>
      <c r="BM241" s="288">
        <v>2.1</v>
      </c>
      <c r="BN241" s="288">
        <v>2.2000000000000002</v>
      </c>
      <c r="BO241" s="288">
        <v>2.4</v>
      </c>
      <c r="BP241" s="288">
        <v>2.4</v>
      </c>
      <c r="BQ241" s="288">
        <v>2.5</v>
      </c>
      <c r="BR241" s="288">
        <v>2.5</v>
      </c>
      <c r="BS241" s="288">
        <v>2.5</v>
      </c>
      <c r="BT241" s="288">
        <f>_xlfn.IFNA(VLOOKUP(C241,'INFORM Severity - hidden'!$C$5:$G$300,5,FALSE),"-")</f>
        <v>2.5</v>
      </c>
    </row>
    <row r="242" spans="1:72" x14ac:dyDescent="0.35">
      <c r="A242" t="s">
        <v>926</v>
      </c>
      <c r="B242" t="s">
        <v>924</v>
      </c>
      <c r="C242" t="s">
        <v>925</v>
      </c>
      <c r="D242" s="288" t="str">
        <f t="shared" si="3"/>
        <v>Decreasing</v>
      </c>
      <c r="E242" s="288" t="s">
        <v>10587</v>
      </c>
      <c r="F242" s="288" t="s">
        <v>10587</v>
      </c>
      <c r="G242" s="288" t="s">
        <v>10587</v>
      </c>
      <c r="H242" s="288" t="s">
        <v>10587</v>
      </c>
      <c r="I242" s="288" t="s">
        <v>10587</v>
      </c>
      <c r="J242" s="288" t="s">
        <v>10587</v>
      </c>
      <c r="K242" s="288" t="s">
        <v>10587</v>
      </c>
      <c r="L242" s="288" t="s">
        <v>10587</v>
      </c>
      <c r="M242" s="288" t="s">
        <v>10587</v>
      </c>
      <c r="N242" s="288" t="s">
        <v>10587</v>
      </c>
      <c r="O242" s="288" t="s">
        <v>10587</v>
      </c>
      <c r="P242" s="288" t="s">
        <v>10587</v>
      </c>
      <c r="Q242" s="288" t="s">
        <v>10587</v>
      </c>
      <c r="R242" s="288" t="s">
        <v>10587</v>
      </c>
      <c r="S242" s="288" t="s">
        <v>10587</v>
      </c>
      <c r="T242" s="288" t="s">
        <v>10587</v>
      </c>
      <c r="U242" s="288" t="s">
        <v>10587</v>
      </c>
      <c r="V242" s="288" t="s">
        <v>10587</v>
      </c>
      <c r="W242" s="288" t="s">
        <v>10587</v>
      </c>
      <c r="X242" s="288" t="s">
        <v>10587</v>
      </c>
      <c r="Y242" s="288" t="s">
        <v>10587</v>
      </c>
      <c r="Z242" s="288" t="s">
        <v>10587</v>
      </c>
      <c r="AA242" s="288" t="s">
        <v>10587</v>
      </c>
      <c r="AB242" s="288" t="s">
        <v>10587</v>
      </c>
      <c r="AC242" s="288" t="s">
        <v>10587</v>
      </c>
      <c r="AD242" s="288" t="s">
        <v>10587</v>
      </c>
      <c r="AE242" s="288" t="s">
        <v>10587</v>
      </c>
      <c r="AF242" s="288" t="s">
        <v>10587</v>
      </c>
      <c r="AG242" s="288" t="s">
        <v>10587</v>
      </c>
      <c r="AH242" s="288" t="s">
        <v>10587</v>
      </c>
      <c r="AI242" s="288" t="s">
        <v>10587</v>
      </c>
      <c r="AJ242" s="288" t="s">
        <v>10587</v>
      </c>
      <c r="AK242" s="288" t="s">
        <v>10587</v>
      </c>
      <c r="AL242" s="288" t="s">
        <v>10587</v>
      </c>
      <c r="AM242" s="288" t="s">
        <v>10587</v>
      </c>
      <c r="AN242" s="288" t="s">
        <v>10587</v>
      </c>
      <c r="AO242" s="288" t="s">
        <v>10587</v>
      </c>
      <c r="AP242" s="288" t="s">
        <v>10587</v>
      </c>
      <c r="AQ242" s="288" t="s">
        <v>10587</v>
      </c>
      <c r="AR242" s="288" t="s">
        <v>10587</v>
      </c>
      <c r="AS242" s="288" t="s">
        <v>10587</v>
      </c>
      <c r="AT242" s="288" t="s">
        <v>10587</v>
      </c>
      <c r="AU242" s="288" t="s">
        <v>10587</v>
      </c>
      <c r="AV242" s="288">
        <v>3</v>
      </c>
      <c r="AW242" s="288">
        <v>3</v>
      </c>
      <c r="AX242" s="288">
        <v>3</v>
      </c>
      <c r="AY242" s="288">
        <v>3</v>
      </c>
      <c r="AZ242" s="288">
        <v>3</v>
      </c>
      <c r="BA242" s="288">
        <v>3</v>
      </c>
      <c r="BB242" s="288">
        <v>3</v>
      </c>
      <c r="BC242" s="288">
        <v>3</v>
      </c>
      <c r="BD242" s="288">
        <v>3</v>
      </c>
      <c r="BE242" s="288">
        <v>2.9</v>
      </c>
      <c r="BF242" s="288">
        <v>2.9</v>
      </c>
      <c r="BG242" s="288">
        <v>2.9</v>
      </c>
      <c r="BH242" s="288">
        <v>2.8</v>
      </c>
      <c r="BI242" s="288">
        <v>2.8</v>
      </c>
      <c r="BJ242" s="288">
        <v>2.8</v>
      </c>
      <c r="BK242" s="288">
        <v>2.9</v>
      </c>
      <c r="BL242" s="288">
        <v>2.9</v>
      </c>
      <c r="BM242" s="288">
        <v>3.2</v>
      </c>
      <c r="BN242" s="288">
        <v>3</v>
      </c>
      <c r="BO242" s="288">
        <v>3</v>
      </c>
      <c r="BP242" s="288">
        <v>3.3</v>
      </c>
      <c r="BQ242" s="288">
        <v>3</v>
      </c>
      <c r="BR242" s="288">
        <v>3</v>
      </c>
      <c r="BS242" s="288">
        <v>3</v>
      </c>
      <c r="BT242" s="288">
        <f>_xlfn.IFNA(VLOOKUP(C242,'INFORM Severity - hidden'!$C$5:$G$300,5,FALSE),"-")</f>
        <v>3</v>
      </c>
    </row>
    <row r="243" spans="1:72" x14ac:dyDescent="0.35">
      <c r="A243" t="s">
        <v>941</v>
      </c>
      <c r="B243" t="s">
        <v>939</v>
      </c>
      <c r="C243" t="s">
        <v>940</v>
      </c>
      <c r="D243" s="288" t="str">
        <f t="shared" si="3"/>
        <v>Stable</v>
      </c>
      <c r="E243" s="288" t="s">
        <v>10587</v>
      </c>
      <c r="F243" s="288" t="s">
        <v>10587</v>
      </c>
      <c r="G243" s="288" t="s">
        <v>10587</v>
      </c>
      <c r="H243" s="288" t="s">
        <v>10587</v>
      </c>
      <c r="I243" s="288" t="s">
        <v>10587</v>
      </c>
      <c r="J243" s="288" t="s">
        <v>10587</v>
      </c>
      <c r="K243" s="288" t="s">
        <v>10587</v>
      </c>
      <c r="L243" s="288" t="s">
        <v>10587</v>
      </c>
      <c r="M243" s="288" t="s">
        <v>10587</v>
      </c>
      <c r="N243" s="288" t="s">
        <v>10587</v>
      </c>
      <c r="O243" s="288" t="s">
        <v>10587</v>
      </c>
      <c r="P243" s="288" t="s">
        <v>10587</v>
      </c>
      <c r="Q243" s="288" t="s">
        <v>10587</v>
      </c>
      <c r="R243" s="288" t="s">
        <v>10587</v>
      </c>
      <c r="S243" s="288" t="s">
        <v>10587</v>
      </c>
      <c r="T243" s="288" t="s">
        <v>10587</v>
      </c>
      <c r="U243" s="288" t="s">
        <v>10587</v>
      </c>
      <c r="V243" s="288" t="s">
        <v>10587</v>
      </c>
      <c r="W243" s="288" t="s">
        <v>10587</v>
      </c>
      <c r="X243" s="288" t="s">
        <v>10587</v>
      </c>
      <c r="Y243" s="288" t="s">
        <v>10587</v>
      </c>
      <c r="Z243" s="288" t="s">
        <v>10587</v>
      </c>
      <c r="AA243" s="288" t="s">
        <v>10587</v>
      </c>
      <c r="AB243" s="288" t="s">
        <v>10587</v>
      </c>
      <c r="AC243" s="288" t="s">
        <v>10587</v>
      </c>
      <c r="AD243" s="288" t="s">
        <v>10587</v>
      </c>
      <c r="AE243" s="288" t="s">
        <v>10587</v>
      </c>
      <c r="AF243" s="288" t="s">
        <v>10587</v>
      </c>
      <c r="AG243" s="288" t="s">
        <v>10587</v>
      </c>
      <c r="AH243" s="288" t="s">
        <v>10587</v>
      </c>
      <c r="AI243" s="288" t="s">
        <v>10587</v>
      </c>
      <c r="AJ243" s="288" t="s">
        <v>10587</v>
      </c>
      <c r="AK243" s="288" t="s">
        <v>10587</v>
      </c>
      <c r="AL243" s="288" t="s">
        <v>10587</v>
      </c>
      <c r="AM243" s="288" t="s">
        <v>10587</v>
      </c>
      <c r="AN243" s="288" t="s">
        <v>10587</v>
      </c>
      <c r="AO243" s="288" t="s">
        <v>10587</v>
      </c>
      <c r="AP243" s="288" t="s">
        <v>10587</v>
      </c>
      <c r="AQ243" s="288" t="s">
        <v>10587</v>
      </c>
      <c r="AR243" s="288" t="s">
        <v>10587</v>
      </c>
      <c r="AS243" s="288" t="s">
        <v>10587</v>
      </c>
      <c r="AT243" s="288" t="s">
        <v>10587</v>
      </c>
      <c r="AU243" s="288" t="s">
        <v>10587</v>
      </c>
      <c r="AV243" s="288">
        <v>2.6</v>
      </c>
      <c r="AW243" s="288">
        <v>2.6</v>
      </c>
      <c r="AX243" s="288">
        <v>2.7</v>
      </c>
      <c r="AY243" s="288">
        <v>2.7</v>
      </c>
      <c r="AZ243" s="288">
        <v>2.7</v>
      </c>
      <c r="BA243" s="288">
        <v>2.7</v>
      </c>
      <c r="BB243" s="288">
        <v>2.8</v>
      </c>
      <c r="BC243" s="288">
        <v>2.8</v>
      </c>
      <c r="BD243" s="288">
        <v>2.7</v>
      </c>
      <c r="BE243" s="288">
        <v>2.5</v>
      </c>
      <c r="BF243" s="288">
        <v>2.5</v>
      </c>
      <c r="BG243" s="288">
        <v>2.5</v>
      </c>
      <c r="BH243" s="288">
        <v>2.5</v>
      </c>
      <c r="BI243" s="288">
        <v>2.5</v>
      </c>
      <c r="BJ243" s="288">
        <v>2.5</v>
      </c>
      <c r="BK243" s="288">
        <v>2.6</v>
      </c>
      <c r="BL243" s="288">
        <v>2.6</v>
      </c>
      <c r="BM243" s="288">
        <v>2.7</v>
      </c>
      <c r="BN243" s="288">
        <v>2.6</v>
      </c>
      <c r="BO243" s="288">
        <v>2.6</v>
      </c>
      <c r="BP243" s="288">
        <v>2.6</v>
      </c>
      <c r="BQ243" s="288">
        <v>2.6</v>
      </c>
      <c r="BR243" s="288">
        <v>2.6</v>
      </c>
      <c r="BS243" s="288">
        <v>2.6</v>
      </c>
      <c r="BT243" s="288">
        <f>_xlfn.IFNA(VLOOKUP(C243,'INFORM Severity - hidden'!$C$5:$G$300,5,FALSE),"-")</f>
        <v>2.6</v>
      </c>
    </row>
    <row r="244" spans="1:72" x14ac:dyDescent="0.35">
      <c r="A244" t="s">
        <v>1566</v>
      </c>
      <c r="B244" t="s">
        <v>1564</v>
      </c>
      <c r="C244" t="s">
        <v>1565</v>
      </c>
      <c r="D244" s="288" t="str">
        <f t="shared" si="3"/>
        <v>Stable</v>
      </c>
      <c r="E244" s="288" t="s">
        <v>10587</v>
      </c>
      <c r="F244" s="288" t="s">
        <v>10587</v>
      </c>
      <c r="G244" s="288" t="s">
        <v>10587</v>
      </c>
      <c r="H244" s="288">
        <v>3.5</v>
      </c>
      <c r="I244" s="288">
        <v>3.5</v>
      </c>
      <c r="J244" s="288">
        <v>3.5</v>
      </c>
      <c r="K244" s="288">
        <v>3.5</v>
      </c>
      <c r="L244" s="288">
        <v>3.5</v>
      </c>
      <c r="M244" s="288">
        <v>3.5</v>
      </c>
      <c r="N244" s="288">
        <v>3.7</v>
      </c>
      <c r="O244" s="288">
        <v>3.7</v>
      </c>
      <c r="P244" s="288">
        <v>3.7</v>
      </c>
      <c r="Q244" s="288">
        <v>3.7</v>
      </c>
      <c r="R244" s="288">
        <v>3.7</v>
      </c>
      <c r="S244" s="288">
        <v>3.7</v>
      </c>
      <c r="T244" s="288">
        <v>3.7</v>
      </c>
      <c r="U244" s="288">
        <v>3.7</v>
      </c>
      <c r="V244" s="288">
        <v>3.4</v>
      </c>
      <c r="W244" s="288">
        <v>3.4</v>
      </c>
      <c r="X244" s="288">
        <v>3.4</v>
      </c>
      <c r="Y244" s="288">
        <v>3.4</v>
      </c>
      <c r="Z244" s="288">
        <v>3.3</v>
      </c>
      <c r="AA244" s="288">
        <v>3.6</v>
      </c>
      <c r="AB244" s="288">
        <v>3.6</v>
      </c>
      <c r="AC244" s="288">
        <v>3.6</v>
      </c>
      <c r="AD244" s="288">
        <v>3.6</v>
      </c>
      <c r="AE244" s="288">
        <v>3.6</v>
      </c>
      <c r="AF244" s="288">
        <v>3.6</v>
      </c>
      <c r="AG244" s="288">
        <v>3.6</v>
      </c>
      <c r="AH244" s="288">
        <v>3.7</v>
      </c>
      <c r="AI244" s="288">
        <v>3.7</v>
      </c>
      <c r="AJ244" s="288">
        <v>3.7</v>
      </c>
      <c r="AK244" s="288">
        <v>3.7</v>
      </c>
      <c r="AL244" s="288">
        <v>3.7</v>
      </c>
      <c r="AM244" s="288">
        <v>3.4</v>
      </c>
      <c r="AN244" s="288">
        <v>3.5</v>
      </c>
      <c r="AO244" s="288">
        <v>3.8</v>
      </c>
      <c r="AP244" s="288">
        <v>3.8</v>
      </c>
      <c r="AQ244" s="288">
        <v>3.9</v>
      </c>
      <c r="AR244" s="288">
        <v>3.9</v>
      </c>
      <c r="AS244" s="288">
        <v>3.9</v>
      </c>
      <c r="AT244" s="288">
        <v>3.8</v>
      </c>
      <c r="AU244" s="288">
        <v>3.8</v>
      </c>
      <c r="AV244" s="288">
        <v>3.8</v>
      </c>
      <c r="AW244" s="288">
        <v>3.8</v>
      </c>
      <c r="AX244" s="288">
        <v>3.8</v>
      </c>
      <c r="AY244" s="288">
        <v>3.8</v>
      </c>
      <c r="AZ244" s="288">
        <v>3.8</v>
      </c>
      <c r="BA244" s="288">
        <v>3.9</v>
      </c>
      <c r="BB244" s="288">
        <v>3.9</v>
      </c>
      <c r="BC244" s="288">
        <v>3.9</v>
      </c>
      <c r="BD244" s="288">
        <v>3.9</v>
      </c>
      <c r="BE244" s="288">
        <v>3.8</v>
      </c>
      <c r="BF244" s="288">
        <v>3.8</v>
      </c>
      <c r="BG244" s="288">
        <v>3.8</v>
      </c>
      <c r="BH244" s="288">
        <v>3.8</v>
      </c>
      <c r="BI244" s="288">
        <v>3.8</v>
      </c>
      <c r="BJ244" s="288">
        <v>3.8</v>
      </c>
      <c r="BK244" s="288">
        <v>3.9</v>
      </c>
      <c r="BL244" s="288">
        <v>4</v>
      </c>
      <c r="BM244" s="288">
        <v>4</v>
      </c>
      <c r="BN244" s="288">
        <v>4</v>
      </c>
      <c r="BO244" s="288">
        <v>4</v>
      </c>
      <c r="BP244" s="288">
        <v>4.0999999999999996</v>
      </c>
      <c r="BQ244" s="288">
        <v>4.0999999999999996</v>
      </c>
      <c r="BR244" s="288">
        <v>4.0999999999999996</v>
      </c>
      <c r="BS244" s="288">
        <v>4.0999999999999996</v>
      </c>
      <c r="BT244" s="288">
        <f>_xlfn.IFNA(VLOOKUP(C244,'INFORM Severity - hidden'!$C$5:$G$300,5,FALSE),"-")</f>
        <v>4.0999999999999996</v>
      </c>
    </row>
    <row r="245" spans="1:72" x14ac:dyDescent="0.35">
      <c r="A245" t="s">
        <v>1147</v>
      </c>
      <c r="B245" t="s">
        <v>1145</v>
      </c>
      <c r="C245" t="s">
        <v>1146</v>
      </c>
      <c r="D245" s="288" t="str">
        <f t="shared" si="3"/>
        <v>Decreasing</v>
      </c>
      <c r="E245" s="288" t="s">
        <v>10587</v>
      </c>
      <c r="F245" s="288" t="s">
        <v>10587</v>
      </c>
      <c r="G245" s="288" t="s">
        <v>10587</v>
      </c>
      <c r="H245" s="288" t="s">
        <v>10587</v>
      </c>
      <c r="I245" s="288" t="s">
        <v>10587</v>
      </c>
      <c r="J245" s="288" t="s">
        <v>10587</v>
      </c>
      <c r="K245" s="288" t="s">
        <v>10587</v>
      </c>
      <c r="L245" s="288" t="s">
        <v>10587</v>
      </c>
      <c r="M245" s="288" t="s">
        <v>10587</v>
      </c>
      <c r="N245" s="288" t="s">
        <v>10587</v>
      </c>
      <c r="O245" s="288" t="s">
        <v>10587</v>
      </c>
      <c r="P245" s="288" t="s">
        <v>10587</v>
      </c>
      <c r="Q245" s="288" t="s">
        <v>10587</v>
      </c>
      <c r="R245" s="288">
        <v>3.5</v>
      </c>
      <c r="S245" s="288">
        <v>3.5</v>
      </c>
      <c r="T245" s="288">
        <v>3.5</v>
      </c>
      <c r="U245" s="288">
        <v>3.5</v>
      </c>
      <c r="V245" s="288">
        <v>3.5</v>
      </c>
      <c r="W245" s="288">
        <v>3.5</v>
      </c>
      <c r="X245" s="288">
        <v>3.5</v>
      </c>
      <c r="Y245" s="288">
        <v>3.5</v>
      </c>
      <c r="Z245" s="288">
        <v>3.5</v>
      </c>
      <c r="AA245" s="288">
        <v>3.5</v>
      </c>
      <c r="AB245" s="288">
        <v>3.5</v>
      </c>
      <c r="AC245" s="288">
        <v>3.5</v>
      </c>
      <c r="AD245" s="288">
        <v>3.5</v>
      </c>
      <c r="AE245" s="288">
        <v>3.6</v>
      </c>
      <c r="AF245" s="288">
        <v>3.6</v>
      </c>
      <c r="AG245" s="288">
        <v>3.6</v>
      </c>
      <c r="AH245" s="288">
        <v>3.9</v>
      </c>
      <c r="AI245" s="288">
        <v>3.6</v>
      </c>
      <c r="AJ245" s="288">
        <v>3.6</v>
      </c>
      <c r="AK245" s="288">
        <v>3.6</v>
      </c>
      <c r="AL245" s="288">
        <v>3.5</v>
      </c>
      <c r="AM245" s="288">
        <v>3.6</v>
      </c>
      <c r="AN245" s="288">
        <v>3.6</v>
      </c>
      <c r="AO245" s="288">
        <v>3.6</v>
      </c>
      <c r="AP245" s="288">
        <v>3.6</v>
      </c>
      <c r="AQ245" s="288">
        <v>3.5</v>
      </c>
      <c r="AR245" s="288">
        <v>3.5</v>
      </c>
      <c r="AS245" s="288">
        <v>3.4</v>
      </c>
      <c r="AT245" s="288">
        <v>3.4</v>
      </c>
      <c r="AU245" s="288">
        <v>3.4</v>
      </c>
      <c r="AV245" s="288">
        <v>3.4</v>
      </c>
      <c r="AW245" s="288">
        <v>3.4</v>
      </c>
      <c r="AX245" s="288">
        <v>3.5</v>
      </c>
      <c r="AY245" s="288">
        <v>3.6</v>
      </c>
      <c r="AZ245" s="288">
        <v>3.6</v>
      </c>
      <c r="BA245" s="288">
        <v>3.6</v>
      </c>
      <c r="BB245" s="288">
        <v>3.7</v>
      </c>
      <c r="BC245" s="288">
        <v>3.6</v>
      </c>
      <c r="BD245" s="288">
        <v>3.6</v>
      </c>
      <c r="BE245" s="288">
        <v>3.6</v>
      </c>
      <c r="BF245" s="288">
        <v>3.7</v>
      </c>
      <c r="BG245" s="288">
        <v>3.7</v>
      </c>
      <c r="BH245" s="288">
        <v>3.7</v>
      </c>
      <c r="BI245" s="288">
        <v>3.7</v>
      </c>
      <c r="BJ245" s="288">
        <v>3.6</v>
      </c>
      <c r="BK245" s="288">
        <v>3.9</v>
      </c>
      <c r="BL245" s="288">
        <v>3.9</v>
      </c>
      <c r="BM245" s="288">
        <v>3.9</v>
      </c>
      <c r="BN245" s="288">
        <v>3.9</v>
      </c>
      <c r="BO245" s="288">
        <v>3.9</v>
      </c>
      <c r="BP245" s="288">
        <v>3.9</v>
      </c>
      <c r="BQ245" s="288">
        <v>3.9</v>
      </c>
      <c r="BR245" s="288">
        <v>3.8</v>
      </c>
      <c r="BS245" s="288">
        <v>3.8</v>
      </c>
      <c r="BT245" s="288">
        <f>_xlfn.IFNA(VLOOKUP(C245,'INFORM Severity - hidden'!$C$5:$G$300,5,FALSE),"-")</f>
        <v>3.8</v>
      </c>
    </row>
    <row r="246" spans="1:72" x14ac:dyDescent="0.35">
      <c r="A246" t="s">
        <v>721</v>
      </c>
      <c r="B246" t="s">
        <v>719</v>
      </c>
      <c r="C246" t="s">
        <v>720</v>
      </c>
      <c r="D246" s="288" t="str">
        <f t="shared" si="3"/>
        <v>Decreasing</v>
      </c>
      <c r="E246" s="288" t="s">
        <v>10587</v>
      </c>
      <c r="F246" s="288" t="s">
        <v>10587</v>
      </c>
      <c r="G246" s="288" t="s">
        <v>10587</v>
      </c>
      <c r="H246" s="288" t="s">
        <v>10587</v>
      </c>
      <c r="I246" s="288" t="s">
        <v>10587</v>
      </c>
      <c r="J246" s="288" t="s">
        <v>10587</v>
      </c>
      <c r="K246" s="288" t="s">
        <v>10587</v>
      </c>
      <c r="L246" s="288" t="s">
        <v>10587</v>
      </c>
      <c r="M246" s="288" t="s">
        <v>10587</v>
      </c>
      <c r="N246" s="288" t="s">
        <v>10587</v>
      </c>
      <c r="O246" s="288" t="s">
        <v>10587</v>
      </c>
      <c r="P246" s="288" t="s">
        <v>10587</v>
      </c>
      <c r="Q246" s="288" t="s">
        <v>10587</v>
      </c>
      <c r="R246" s="288" t="s">
        <v>10587</v>
      </c>
      <c r="S246" s="288" t="s">
        <v>10587</v>
      </c>
      <c r="T246" s="288" t="s">
        <v>10587</v>
      </c>
      <c r="U246" s="288" t="s">
        <v>10587</v>
      </c>
      <c r="V246" s="288" t="s">
        <v>10587</v>
      </c>
      <c r="W246" s="288" t="s">
        <v>10587</v>
      </c>
      <c r="X246" s="288" t="s">
        <v>10587</v>
      </c>
      <c r="Y246" s="288" t="s">
        <v>10587</v>
      </c>
      <c r="Z246" s="288" t="s">
        <v>10587</v>
      </c>
      <c r="AA246" s="288" t="s">
        <v>10587</v>
      </c>
      <c r="AB246" s="288" t="s">
        <v>10587</v>
      </c>
      <c r="AC246" s="288" t="s">
        <v>10587</v>
      </c>
      <c r="AD246" s="288" t="s">
        <v>10587</v>
      </c>
      <c r="AE246" s="288" t="s">
        <v>10587</v>
      </c>
      <c r="AF246" s="288" t="s">
        <v>10587</v>
      </c>
      <c r="AG246" s="288" t="s">
        <v>10587</v>
      </c>
      <c r="AH246" s="288" t="s">
        <v>10587</v>
      </c>
      <c r="AI246" s="288" t="s">
        <v>10587</v>
      </c>
      <c r="AJ246" s="288" t="s">
        <v>10587</v>
      </c>
      <c r="AK246" s="288" t="s">
        <v>10587</v>
      </c>
      <c r="AL246" s="288" t="s">
        <v>10587</v>
      </c>
      <c r="AM246" s="288" t="s">
        <v>10587</v>
      </c>
      <c r="AN246" s="288" t="s">
        <v>10587</v>
      </c>
      <c r="AO246" s="288" t="s">
        <v>10587</v>
      </c>
      <c r="AP246" s="288" t="s">
        <v>10587</v>
      </c>
      <c r="AQ246" s="288" t="s">
        <v>10587</v>
      </c>
      <c r="AR246" s="288" t="s">
        <v>10587</v>
      </c>
      <c r="AS246" s="288" t="s">
        <v>10587</v>
      </c>
      <c r="AT246" s="288">
        <v>1.8</v>
      </c>
      <c r="AU246" s="288">
        <v>1.8</v>
      </c>
      <c r="AV246" s="288">
        <v>1.8</v>
      </c>
      <c r="AW246" s="288">
        <v>1.8</v>
      </c>
      <c r="AX246" s="288">
        <v>1.8</v>
      </c>
      <c r="AY246" s="288">
        <v>1.8</v>
      </c>
      <c r="AZ246" s="288">
        <v>1.8</v>
      </c>
      <c r="BA246" s="288">
        <v>1.8</v>
      </c>
      <c r="BB246" s="288">
        <v>1.8</v>
      </c>
      <c r="BC246" s="288">
        <v>1.8</v>
      </c>
      <c r="BD246" s="288">
        <v>1.8</v>
      </c>
      <c r="BE246" s="288">
        <v>2</v>
      </c>
      <c r="BF246" s="288">
        <v>2</v>
      </c>
      <c r="BG246" s="288">
        <v>2.4</v>
      </c>
      <c r="BH246" s="288">
        <v>2.4</v>
      </c>
      <c r="BI246" s="288">
        <v>2.5</v>
      </c>
      <c r="BJ246" s="288">
        <v>2.6</v>
      </c>
      <c r="BK246" s="288">
        <v>2.6</v>
      </c>
      <c r="BL246" s="288">
        <v>2.7</v>
      </c>
      <c r="BM246" s="288">
        <v>2.7</v>
      </c>
      <c r="BN246" s="288">
        <v>2.7</v>
      </c>
      <c r="BO246" s="288">
        <v>2.7</v>
      </c>
      <c r="BP246" s="288">
        <v>2.7</v>
      </c>
      <c r="BQ246" s="288">
        <v>2.7</v>
      </c>
      <c r="BR246" s="288">
        <v>2.2999999999999998</v>
      </c>
      <c r="BS246" s="288">
        <v>2.2999999999999998</v>
      </c>
      <c r="BT246" s="288">
        <f>_xlfn.IFNA(VLOOKUP(C246,'INFORM Severity - hidden'!$C$5:$G$300,5,FALSE),"-")</f>
        <v>2.2999999999999998</v>
      </c>
    </row>
    <row r="247" spans="1:72" x14ac:dyDescent="0.35">
      <c r="A247" t="s">
        <v>815</v>
      </c>
      <c r="B247" t="s">
        <v>813</v>
      </c>
      <c r="C247" t="s">
        <v>814</v>
      </c>
      <c r="D247" s="288" t="str">
        <f t="shared" si="3"/>
        <v>Increasing</v>
      </c>
      <c r="E247" s="288" t="s">
        <v>10587</v>
      </c>
      <c r="F247" s="288" t="s">
        <v>10587</v>
      </c>
      <c r="G247" s="288" t="s">
        <v>10587</v>
      </c>
      <c r="H247" s="288" t="s">
        <v>10587</v>
      </c>
      <c r="I247" s="288" t="s">
        <v>10587</v>
      </c>
      <c r="J247" s="288" t="s">
        <v>10587</v>
      </c>
      <c r="K247" s="288" t="s">
        <v>10587</v>
      </c>
      <c r="L247" s="288" t="s">
        <v>10587</v>
      </c>
      <c r="M247" s="288" t="s">
        <v>10587</v>
      </c>
      <c r="N247" s="288" t="s">
        <v>10587</v>
      </c>
      <c r="O247" s="288" t="s">
        <v>10587</v>
      </c>
      <c r="P247" s="288" t="s">
        <v>10587</v>
      </c>
      <c r="Q247" s="288" t="s">
        <v>10587</v>
      </c>
      <c r="R247" s="288" t="s">
        <v>10587</v>
      </c>
      <c r="S247" s="288" t="s">
        <v>10587</v>
      </c>
      <c r="T247" s="288" t="s">
        <v>10587</v>
      </c>
      <c r="U247" s="288" t="s">
        <v>10587</v>
      </c>
      <c r="V247" s="288" t="s">
        <v>10587</v>
      </c>
      <c r="W247" s="288" t="s">
        <v>10587</v>
      </c>
      <c r="X247" s="288" t="s">
        <v>10587</v>
      </c>
      <c r="Y247" s="288" t="s">
        <v>10587</v>
      </c>
      <c r="Z247" s="288" t="s">
        <v>10587</v>
      </c>
      <c r="AA247" s="288" t="s">
        <v>10587</v>
      </c>
      <c r="AB247" s="288" t="s">
        <v>10587</v>
      </c>
      <c r="AC247" s="288" t="s">
        <v>10587</v>
      </c>
      <c r="AD247" s="288" t="s">
        <v>10587</v>
      </c>
      <c r="AE247" s="288" t="s">
        <v>10587</v>
      </c>
      <c r="AF247" s="288" t="s">
        <v>10587</v>
      </c>
      <c r="AG247" s="288" t="s">
        <v>10587</v>
      </c>
      <c r="AH247" s="288" t="s">
        <v>10587</v>
      </c>
      <c r="AI247" s="288" t="s">
        <v>10587</v>
      </c>
      <c r="AJ247" s="288" t="s">
        <v>10587</v>
      </c>
      <c r="AK247" s="288" t="s">
        <v>10587</v>
      </c>
      <c r="AL247" s="288" t="s">
        <v>10587</v>
      </c>
      <c r="AM247" s="288" t="s">
        <v>10587</v>
      </c>
      <c r="AN247" s="288" t="s">
        <v>10587</v>
      </c>
      <c r="AO247" s="288" t="s">
        <v>10587</v>
      </c>
      <c r="AP247" s="288" t="s">
        <v>10587</v>
      </c>
      <c r="AQ247" s="288">
        <v>3.9</v>
      </c>
      <c r="AR247" s="288">
        <v>3.9</v>
      </c>
      <c r="AS247" s="288">
        <v>3.8</v>
      </c>
      <c r="AT247" s="288">
        <v>3.8</v>
      </c>
      <c r="AU247" s="288">
        <v>3.8</v>
      </c>
      <c r="AV247" s="288">
        <v>3.8</v>
      </c>
      <c r="AW247" s="288">
        <v>4.0999999999999996</v>
      </c>
      <c r="AX247" s="288">
        <v>4.0999999999999996</v>
      </c>
      <c r="AY247" s="288">
        <v>4.2</v>
      </c>
      <c r="AZ247" s="288">
        <v>4.4000000000000004</v>
      </c>
      <c r="BA247" s="288">
        <v>4.4000000000000004</v>
      </c>
      <c r="BB247" s="288">
        <v>4.4000000000000004</v>
      </c>
      <c r="BC247" s="288">
        <v>4.4000000000000004</v>
      </c>
      <c r="BD247" s="288">
        <v>4.4000000000000004</v>
      </c>
      <c r="BE247" s="288">
        <v>4.4000000000000004</v>
      </c>
      <c r="BF247" s="288">
        <v>4.2</v>
      </c>
      <c r="BG247" s="288">
        <v>4.2</v>
      </c>
      <c r="BH247" s="288">
        <v>4.2</v>
      </c>
      <c r="BI247" s="288">
        <v>4.2</v>
      </c>
      <c r="BJ247" s="288">
        <v>4.2</v>
      </c>
      <c r="BK247" s="288">
        <v>4.2</v>
      </c>
      <c r="BL247" s="288">
        <v>4.2</v>
      </c>
      <c r="BM247" s="288">
        <v>4.0999999999999996</v>
      </c>
      <c r="BN247" s="288">
        <v>4.0999999999999996</v>
      </c>
      <c r="BO247" s="288">
        <v>4.0999999999999996</v>
      </c>
      <c r="BP247" s="288">
        <v>4.4000000000000004</v>
      </c>
      <c r="BQ247" s="288">
        <v>4.4000000000000004</v>
      </c>
      <c r="BR247" s="288">
        <v>4.4000000000000004</v>
      </c>
      <c r="BS247" s="288">
        <v>4.4000000000000004</v>
      </c>
      <c r="BT247" s="288">
        <f>_xlfn.IFNA(VLOOKUP(C247,'INFORM Severity - hidden'!$C$5:$G$300,5,FALSE),"-")</f>
        <v>4.4000000000000004</v>
      </c>
    </row>
    <row r="248" spans="1:72" x14ac:dyDescent="0.35">
      <c r="A248" t="s">
        <v>1243</v>
      </c>
      <c r="B248" t="s">
        <v>1241</v>
      </c>
      <c r="C248" t="s">
        <v>1242</v>
      </c>
      <c r="D248" s="288" t="str">
        <f t="shared" si="3"/>
        <v>Stable</v>
      </c>
      <c r="E248" s="288" t="s">
        <v>10587</v>
      </c>
      <c r="F248" s="288" t="s">
        <v>10587</v>
      </c>
      <c r="G248" s="288" t="s">
        <v>10587</v>
      </c>
      <c r="H248" s="288" t="s">
        <v>10587</v>
      </c>
      <c r="I248" s="288" t="s">
        <v>10587</v>
      </c>
      <c r="J248" s="288" t="s">
        <v>10587</v>
      </c>
      <c r="K248" s="288" t="s">
        <v>10587</v>
      </c>
      <c r="L248" s="288" t="s">
        <v>10587</v>
      </c>
      <c r="M248" s="288" t="s">
        <v>10587</v>
      </c>
      <c r="N248" s="288" t="s">
        <v>10587</v>
      </c>
      <c r="O248" s="288" t="s">
        <v>10587</v>
      </c>
      <c r="P248" s="288" t="s">
        <v>10587</v>
      </c>
      <c r="Q248" s="288" t="s">
        <v>10587</v>
      </c>
      <c r="R248" s="288" t="s">
        <v>10587</v>
      </c>
      <c r="S248" s="288" t="s">
        <v>10587</v>
      </c>
      <c r="T248" s="288" t="s">
        <v>10587</v>
      </c>
      <c r="U248" s="288" t="s">
        <v>10587</v>
      </c>
      <c r="V248" s="288" t="s">
        <v>10587</v>
      </c>
      <c r="W248" s="288" t="s">
        <v>10587</v>
      </c>
      <c r="X248" s="288" t="s">
        <v>10587</v>
      </c>
      <c r="Y248" s="288" t="s">
        <v>10587</v>
      </c>
      <c r="Z248" s="288" t="s">
        <v>10587</v>
      </c>
      <c r="AA248" s="288" t="s">
        <v>10587</v>
      </c>
      <c r="AB248" s="288" t="s">
        <v>10587</v>
      </c>
      <c r="AC248" s="288" t="s">
        <v>10587</v>
      </c>
      <c r="AD248" s="288" t="s">
        <v>10587</v>
      </c>
      <c r="AE248" s="288" t="s">
        <v>10587</v>
      </c>
      <c r="AF248" s="288" t="s">
        <v>10587</v>
      </c>
      <c r="AG248" s="288" t="s">
        <v>10587</v>
      </c>
      <c r="AH248" s="288" t="s">
        <v>10587</v>
      </c>
      <c r="AI248" s="288" t="s">
        <v>10587</v>
      </c>
      <c r="AJ248" s="288" t="s">
        <v>10587</v>
      </c>
      <c r="AK248" s="288" t="s">
        <v>10587</v>
      </c>
      <c r="AL248" s="288" t="s">
        <v>10587</v>
      </c>
      <c r="AM248" s="288" t="s">
        <v>10587</v>
      </c>
      <c r="AN248" s="288" t="s">
        <v>10587</v>
      </c>
      <c r="AO248" s="288" t="s">
        <v>10587</v>
      </c>
      <c r="AP248" s="288" t="s">
        <v>10587</v>
      </c>
      <c r="AQ248" s="288" t="s">
        <v>10587</v>
      </c>
      <c r="AR248" s="288" t="s">
        <v>10587</v>
      </c>
      <c r="AS248" s="288" t="s">
        <v>10587</v>
      </c>
      <c r="AT248" s="288" t="s">
        <v>10587</v>
      </c>
      <c r="AU248" s="288" t="s">
        <v>10587</v>
      </c>
      <c r="AV248" s="288" t="s">
        <v>10587</v>
      </c>
      <c r="AW248" s="288" t="s">
        <v>10587</v>
      </c>
      <c r="AX248" s="288" t="s">
        <v>10587</v>
      </c>
      <c r="AY248" s="288" t="s">
        <v>10587</v>
      </c>
      <c r="AZ248" s="288" t="s">
        <v>10587</v>
      </c>
      <c r="BA248" s="288" t="s">
        <v>10587</v>
      </c>
      <c r="BB248" s="288" t="s">
        <v>10587</v>
      </c>
      <c r="BC248" s="288">
        <v>3.7</v>
      </c>
      <c r="BD248" s="288">
        <v>3.7</v>
      </c>
      <c r="BE248" s="288">
        <v>3.8</v>
      </c>
      <c r="BF248" s="288">
        <v>4</v>
      </c>
      <c r="BG248" s="288">
        <v>4</v>
      </c>
      <c r="BH248" s="288">
        <v>4</v>
      </c>
      <c r="BI248" s="288">
        <v>4</v>
      </c>
      <c r="BJ248" s="288">
        <v>4</v>
      </c>
      <c r="BK248" s="288">
        <v>3.6</v>
      </c>
      <c r="BL248" s="288">
        <v>3.6</v>
      </c>
      <c r="BM248" s="288">
        <v>3.6</v>
      </c>
      <c r="BN248" s="288">
        <v>3.6</v>
      </c>
      <c r="BO248" s="288">
        <v>3.6</v>
      </c>
      <c r="BP248" s="288">
        <v>3.6</v>
      </c>
      <c r="BQ248" s="288">
        <v>3.6</v>
      </c>
      <c r="BR248" s="288">
        <v>3.6</v>
      </c>
      <c r="BS248" s="288">
        <v>3.6</v>
      </c>
      <c r="BT248" s="288">
        <f>_xlfn.IFNA(VLOOKUP(C248,'INFORM Severity - hidden'!$C$5:$G$300,5,FALSE),"-")</f>
        <v>3.6</v>
      </c>
    </row>
    <row r="249" spans="1:72" x14ac:dyDescent="0.35">
      <c r="A249" t="s">
        <v>3325</v>
      </c>
      <c r="B249" t="s">
        <v>3323</v>
      </c>
      <c r="C249" t="s">
        <v>3324</v>
      </c>
      <c r="D249" s="288" t="str">
        <f t="shared" si="3"/>
        <v>Stable</v>
      </c>
      <c r="E249" s="288" t="s">
        <v>10587</v>
      </c>
      <c r="F249" s="288" t="s">
        <v>10587</v>
      </c>
      <c r="G249" s="288" t="s">
        <v>10587</v>
      </c>
      <c r="H249" s="288" t="s">
        <v>10587</v>
      </c>
      <c r="I249" s="288" t="s">
        <v>10587</v>
      </c>
      <c r="J249" s="288" t="s">
        <v>10587</v>
      </c>
      <c r="K249" s="288" t="s">
        <v>10587</v>
      </c>
      <c r="L249" s="288" t="s">
        <v>10587</v>
      </c>
      <c r="M249" s="288" t="s">
        <v>10587</v>
      </c>
      <c r="N249" s="288" t="s">
        <v>10587</v>
      </c>
      <c r="O249" s="288" t="s">
        <v>10587</v>
      </c>
      <c r="P249" s="288" t="s">
        <v>10587</v>
      </c>
      <c r="Q249" s="288" t="s">
        <v>10587</v>
      </c>
      <c r="R249" s="288" t="s">
        <v>10587</v>
      </c>
      <c r="S249" s="288" t="s">
        <v>10587</v>
      </c>
      <c r="T249" s="288" t="s">
        <v>10587</v>
      </c>
      <c r="U249" s="288" t="s">
        <v>10587</v>
      </c>
      <c r="V249" s="288" t="s">
        <v>10587</v>
      </c>
      <c r="W249" s="288" t="s">
        <v>10587</v>
      </c>
      <c r="X249" s="288" t="s">
        <v>10587</v>
      </c>
      <c r="Y249" s="288" t="s">
        <v>10587</v>
      </c>
      <c r="Z249" s="288" t="s">
        <v>10587</v>
      </c>
      <c r="AA249" s="288" t="s">
        <v>10587</v>
      </c>
      <c r="AB249" s="288" t="s">
        <v>10587</v>
      </c>
      <c r="AC249" s="288" t="s">
        <v>10587</v>
      </c>
      <c r="AD249" s="288" t="s">
        <v>10587</v>
      </c>
      <c r="AE249" s="288" t="s">
        <v>10587</v>
      </c>
      <c r="AF249" s="288" t="s">
        <v>10587</v>
      </c>
      <c r="AG249" s="288" t="s">
        <v>10587</v>
      </c>
      <c r="AH249" s="288" t="s">
        <v>10587</v>
      </c>
      <c r="AI249" s="288" t="s">
        <v>10587</v>
      </c>
      <c r="AJ249" s="288" t="s">
        <v>10587</v>
      </c>
      <c r="AK249" s="288" t="s">
        <v>10587</v>
      </c>
      <c r="AL249" s="288" t="s">
        <v>10587</v>
      </c>
      <c r="AM249" s="288" t="s">
        <v>10587</v>
      </c>
      <c r="AN249" s="288" t="s">
        <v>10587</v>
      </c>
      <c r="AO249" s="288" t="s">
        <v>10587</v>
      </c>
      <c r="AP249" s="288" t="s">
        <v>10587</v>
      </c>
      <c r="AQ249" s="288">
        <v>1</v>
      </c>
      <c r="AR249" s="288">
        <v>1</v>
      </c>
      <c r="AS249" s="288">
        <v>1</v>
      </c>
      <c r="AT249" s="288">
        <v>1</v>
      </c>
      <c r="AU249" s="288">
        <v>2.2999999999999998</v>
      </c>
      <c r="AV249" s="288">
        <v>2.4</v>
      </c>
      <c r="AW249" s="288">
        <v>2.5</v>
      </c>
      <c r="AX249" s="288">
        <v>2.5</v>
      </c>
      <c r="AY249" s="288">
        <v>2.5</v>
      </c>
      <c r="AZ249" s="288">
        <v>1.4</v>
      </c>
      <c r="BA249" s="288">
        <v>1.4</v>
      </c>
      <c r="BB249" s="288">
        <v>1.4</v>
      </c>
      <c r="BC249" s="288">
        <v>1.4</v>
      </c>
      <c r="BD249" s="288">
        <v>1.4</v>
      </c>
      <c r="BE249" s="288">
        <v>1.4</v>
      </c>
      <c r="BF249" s="288">
        <v>1.4</v>
      </c>
      <c r="BG249" s="288">
        <v>1.5</v>
      </c>
      <c r="BH249" s="288">
        <v>1.4</v>
      </c>
      <c r="BI249" s="288">
        <v>1.3</v>
      </c>
      <c r="BJ249" s="288">
        <v>1.7</v>
      </c>
      <c r="BK249" s="288">
        <v>1.7</v>
      </c>
      <c r="BL249" s="288">
        <v>1.7</v>
      </c>
      <c r="BM249" s="288">
        <v>1.8</v>
      </c>
      <c r="BN249" s="288">
        <v>1.7</v>
      </c>
      <c r="BO249" s="288">
        <v>1.7</v>
      </c>
      <c r="BP249" s="288">
        <v>1.7</v>
      </c>
      <c r="BQ249" s="288">
        <v>1.7</v>
      </c>
      <c r="BR249" s="288">
        <v>1.7</v>
      </c>
      <c r="BS249" s="288">
        <v>1.7</v>
      </c>
      <c r="BT249" s="288">
        <f>_xlfn.IFNA(VLOOKUP(C249,'INFORM Severity - hidden'!$C$5:$G$300,5,FALSE),"-")</f>
        <v>1.6</v>
      </c>
    </row>
    <row r="250" spans="1:72" x14ac:dyDescent="0.35">
      <c r="A250" t="s">
        <v>3337</v>
      </c>
      <c r="B250" t="s">
        <v>3335</v>
      </c>
      <c r="C250" t="s">
        <v>3336</v>
      </c>
      <c r="D250" s="288" t="str">
        <f t="shared" si="3"/>
        <v>Stable</v>
      </c>
      <c r="E250" s="288" t="s">
        <v>10587</v>
      </c>
      <c r="F250" s="288" t="s">
        <v>10587</v>
      </c>
      <c r="G250" s="288" t="s">
        <v>10587</v>
      </c>
      <c r="H250" s="288" t="s">
        <v>10587</v>
      </c>
      <c r="I250" s="288" t="s">
        <v>10587</v>
      </c>
      <c r="J250" s="288" t="s">
        <v>10587</v>
      </c>
      <c r="K250" s="288" t="s">
        <v>10587</v>
      </c>
      <c r="L250" s="288" t="s">
        <v>10587</v>
      </c>
      <c r="M250" s="288" t="s">
        <v>10587</v>
      </c>
      <c r="N250" s="288" t="s">
        <v>10587</v>
      </c>
      <c r="O250" s="288" t="s">
        <v>10587</v>
      </c>
      <c r="P250" s="288" t="s">
        <v>10587</v>
      </c>
      <c r="Q250" s="288" t="s">
        <v>10587</v>
      </c>
      <c r="R250" s="288" t="s">
        <v>10587</v>
      </c>
      <c r="S250" s="288" t="s">
        <v>10587</v>
      </c>
      <c r="T250" s="288" t="s">
        <v>10587</v>
      </c>
      <c r="U250" s="288" t="s">
        <v>10587</v>
      </c>
      <c r="V250" s="288" t="s">
        <v>10587</v>
      </c>
      <c r="W250" s="288" t="s">
        <v>10587</v>
      </c>
      <c r="X250" s="288" t="s">
        <v>10587</v>
      </c>
      <c r="Y250" s="288" t="s">
        <v>10587</v>
      </c>
      <c r="Z250" s="288" t="s">
        <v>10587</v>
      </c>
      <c r="AA250" s="288" t="s">
        <v>10587</v>
      </c>
      <c r="AB250" s="288" t="s">
        <v>10587</v>
      </c>
      <c r="AC250" s="288" t="s">
        <v>10587</v>
      </c>
      <c r="AD250" s="288" t="s">
        <v>10587</v>
      </c>
      <c r="AE250" s="288" t="s">
        <v>10587</v>
      </c>
      <c r="AF250" s="288" t="s">
        <v>10587</v>
      </c>
      <c r="AG250" s="288" t="s">
        <v>10587</v>
      </c>
      <c r="AH250" s="288" t="s">
        <v>10587</v>
      </c>
      <c r="AI250" s="288" t="s">
        <v>10587</v>
      </c>
      <c r="AJ250" s="288" t="s">
        <v>10587</v>
      </c>
      <c r="AK250" s="288" t="s">
        <v>10587</v>
      </c>
      <c r="AL250" s="288" t="s">
        <v>10587</v>
      </c>
      <c r="AM250" s="288" t="s">
        <v>10587</v>
      </c>
      <c r="AN250" s="288" t="s">
        <v>10587</v>
      </c>
      <c r="AO250" s="288" t="s">
        <v>10587</v>
      </c>
      <c r="AP250" s="288" t="s">
        <v>10587</v>
      </c>
      <c r="AQ250" s="288" t="s">
        <v>10587</v>
      </c>
      <c r="AR250" s="288" t="s">
        <v>10587</v>
      </c>
      <c r="AS250" s="288" t="s">
        <v>10587</v>
      </c>
      <c r="AT250" s="288" t="s">
        <v>10587</v>
      </c>
      <c r="AU250" s="288" t="s">
        <v>10587</v>
      </c>
      <c r="AV250" s="288" t="s">
        <v>10587</v>
      </c>
      <c r="AW250" s="288" t="s">
        <v>10587</v>
      </c>
      <c r="AX250" s="288" t="s">
        <v>10587</v>
      </c>
      <c r="AY250" s="288" t="s">
        <v>10587</v>
      </c>
      <c r="AZ250" s="288" t="s">
        <v>10587</v>
      </c>
      <c r="BA250" s="288" t="s">
        <v>10587</v>
      </c>
      <c r="BB250" s="288" t="s">
        <v>10587</v>
      </c>
      <c r="BC250" s="288" t="s">
        <v>10587</v>
      </c>
      <c r="BD250" s="288" t="s">
        <v>10587</v>
      </c>
      <c r="BE250" s="288" t="s">
        <v>10587</v>
      </c>
      <c r="BF250" s="288" t="s">
        <v>10587</v>
      </c>
      <c r="BG250" s="288" t="s">
        <v>10587</v>
      </c>
      <c r="BH250" s="288">
        <v>2.7</v>
      </c>
      <c r="BI250" s="288">
        <v>2.7</v>
      </c>
      <c r="BJ250" s="288">
        <v>2.7</v>
      </c>
      <c r="BK250" s="288">
        <v>2.7</v>
      </c>
      <c r="BL250" s="288">
        <v>2.7</v>
      </c>
      <c r="BM250" s="288">
        <v>2.7</v>
      </c>
      <c r="BN250" s="288">
        <v>2.7</v>
      </c>
      <c r="BO250" s="288">
        <v>2.8</v>
      </c>
      <c r="BP250" s="288">
        <v>2.8</v>
      </c>
      <c r="BQ250" s="288">
        <v>2.8</v>
      </c>
      <c r="BR250" s="288">
        <v>2.8</v>
      </c>
      <c r="BS250" s="288">
        <v>2.8</v>
      </c>
      <c r="BT250" s="288">
        <f>_xlfn.IFNA(VLOOKUP(C250,'INFORM Severity - hidden'!$C$5:$G$300,5,FALSE),"-")</f>
        <v>2.8</v>
      </c>
    </row>
    <row r="251" spans="1:72" x14ac:dyDescent="0.35">
      <c r="A251" t="s">
        <v>276</v>
      </c>
      <c r="B251" t="s">
        <v>274</v>
      </c>
      <c r="C251" t="s">
        <v>275</v>
      </c>
      <c r="D251" s="288" t="str">
        <f t="shared" si="3"/>
        <v>Stable</v>
      </c>
      <c r="E251" s="288" t="s">
        <v>10587</v>
      </c>
      <c r="F251" s="288">
        <v>1.4</v>
      </c>
      <c r="G251" s="288">
        <v>1.4</v>
      </c>
      <c r="H251" s="288">
        <v>1.6</v>
      </c>
      <c r="I251" s="288">
        <v>1.6</v>
      </c>
      <c r="J251" s="288">
        <v>1.6</v>
      </c>
      <c r="K251" s="288">
        <v>1.6</v>
      </c>
      <c r="L251" s="288">
        <v>1.6</v>
      </c>
      <c r="M251" s="288">
        <v>1.6</v>
      </c>
      <c r="N251" s="288">
        <v>2.2999999999999998</v>
      </c>
      <c r="O251" s="288">
        <v>2.2999999999999998</v>
      </c>
      <c r="P251" s="288">
        <v>2.2999999999999998</v>
      </c>
      <c r="Q251" s="288">
        <v>2.2999999999999998</v>
      </c>
      <c r="R251" s="288">
        <v>2.2999999999999998</v>
      </c>
      <c r="S251" s="288">
        <v>2</v>
      </c>
      <c r="T251" s="288">
        <v>2</v>
      </c>
      <c r="U251" s="288">
        <v>1.8</v>
      </c>
      <c r="V251" s="288">
        <v>1.9</v>
      </c>
      <c r="W251" s="288">
        <v>1.9</v>
      </c>
      <c r="X251" s="288">
        <v>1.9</v>
      </c>
      <c r="Y251" s="288">
        <v>1.8</v>
      </c>
      <c r="Z251" s="288">
        <v>1.9</v>
      </c>
      <c r="AA251" s="288">
        <v>2</v>
      </c>
      <c r="AB251" s="288">
        <v>2</v>
      </c>
      <c r="AC251" s="288">
        <v>1.9</v>
      </c>
      <c r="AD251" s="288">
        <v>1.9</v>
      </c>
      <c r="AE251" s="288">
        <v>1.9</v>
      </c>
      <c r="AF251" s="288">
        <v>2</v>
      </c>
      <c r="AG251" s="288">
        <v>2</v>
      </c>
      <c r="AH251" s="288">
        <v>2</v>
      </c>
      <c r="AI251" s="288">
        <v>2</v>
      </c>
      <c r="AJ251" s="288">
        <v>2</v>
      </c>
      <c r="AK251" s="288">
        <v>2</v>
      </c>
      <c r="AL251" s="288">
        <v>2</v>
      </c>
      <c r="AM251" s="288">
        <v>2</v>
      </c>
      <c r="AN251" s="288">
        <v>2</v>
      </c>
      <c r="AO251" s="288">
        <v>2</v>
      </c>
      <c r="AP251" s="288">
        <v>2</v>
      </c>
      <c r="AQ251" s="288">
        <v>2.4</v>
      </c>
      <c r="AR251" s="288">
        <v>2.4</v>
      </c>
      <c r="AS251" s="288">
        <v>2.4</v>
      </c>
      <c r="AT251" s="288">
        <v>2.4</v>
      </c>
      <c r="AU251" s="288">
        <v>2.4</v>
      </c>
      <c r="AV251" s="288">
        <v>2.4</v>
      </c>
      <c r="AW251" s="288">
        <v>2.4</v>
      </c>
      <c r="AX251" s="288">
        <v>2.4</v>
      </c>
      <c r="AY251" s="288">
        <v>2.4</v>
      </c>
      <c r="AZ251" s="288">
        <v>2.4</v>
      </c>
      <c r="BA251" s="288">
        <v>2.4</v>
      </c>
      <c r="BB251" s="288">
        <v>2.4</v>
      </c>
      <c r="BC251" s="288">
        <v>2.4</v>
      </c>
      <c r="BD251" s="288">
        <v>2.4</v>
      </c>
      <c r="BE251" s="288">
        <v>2.4</v>
      </c>
      <c r="BF251" s="288">
        <v>2.4</v>
      </c>
      <c r="BG251" s="288">
        <v>2.4</v>
      </c>
      <c r="BH251" s="288">
        <v>2.4</v>
      </c>
      <c r="BI251" s="288">
        <v>2.4</v>
      </c>
      <c r="BJ251" s="288">
        <v>2.4</v>
      </c>
      <c r="BK251" s="288">
        <v>2.4</v>
      </c>
      <c r="BL251" s="288">
        <v>2.2000000000000002</v>
      </c>
      <c r="BM251" s="288">
        <v>2.2000000000000002</v>
      </c>
      <c r="BN251" s="288">
        <v>2.4</v>
      </c>
      <c r="BO251" s="288">
        <v>2.4</v>
      </c>
      <c r="BP251" s="288">
        <v>2.4</v>
      </c>
      <c r="BQ251" s="288">
        <v>2.4</v>
      </c>
      <c r="BR251" s="288">
        <v>2.4</v>
      </c>
      <c r="BS251" s="288">
        <v>2.4</v>
      </c>
      <c r="BT251" s="288">
        <f>_xlfn.IFNA(VLOOKUP(C251,'INFORM Severity - hidden'!$C$5:$G$300,5,FALSE),"-")</f>
        <v>2.4</v>
      </c>
    </row>
    <row r="252" spans="1:72" x14ac:dyDescent="0.35">
      <c r="A252" t="s">
        <v>291</v>
      </c>
      <c r="B252" t="s">
        <v>289</v>
      </c>
      <c r="C252" t="s">
        <v>290</v>
      </c>
      <c r="D252" s="288" t="str">
        <f t="shared" si="3"/>
        <v>Stable</v>
      </c>
      <c r="E252" s="288" t="s">
        <v>10587</v>
      </c>
      <c r="F252" s="288">
        <v>3.9</v>
      </c>
      <c r="G252" s="288">
        <v>3.9</v>
      </c>
      <c r="H252" s="288">
        <v>4</v>
      </c>
      <c r="I252" s="288">
        <v>3.9</v>
      </c>
      <c r="J252" s="288">
        <v>4</v>
      </c>
      <c r="K252" s="288">
        <v>4</v>
      </c>
      <c r="L252" s="288">
        <v>4</v>
      </c>
      <c r="M252" s="288">
        <v>4</v>
      </c>
      <c r="N252" s="288">
        <v>4.0999999999999996</v>
      </c>
      <c r="O252" s="288">
        <v>4.0999999999999996</v>
      </c>
      <c r="P252" s="288">
        <v>4.0999999999999996</v>
      </c>
      <c r="Q252" s="288">
        <v>4.0999999999999996</v>
      </c>
      <c r="R252" s="288">
        <v>4.5999999999999996</v>
      </c>
      <c r="S252" s="288">
        <v>4.5999999999999996</v>
      </c>
      <c r="T252" s="288">
        <v>4.5999999999999996</v>
      </c>
      <c r="U252" s="288">
        <v>4.5999999999999996</v>
      </c>
      <c r="V252" s="288">
        <v>4.5</v>
      </c>
      <c r="W252" s="288">
        <v>4.5</v>
      </c>
      <c r="X252" s="288">
        <v>4.5</v>
      </c>
      <c r="Y252" s="288">
        <v>4.5</v>
      </c>
      <c r="Z252" s="288">
        <v>4.5</v>
      </c>
      <c r="AA252" s="288">
        <v>4.5</v>
      </c>
      <c r="AB252" s="288">
        <v>4.5</v>
      </c>
      <c r="AC252" s="288">
        <v>4.5</v>
      </c>
      <c r="AD252" s="288">
        <v>4.3</v>
      </c>
      <c r="AE252" s="288">
        <v>4.3</v>
      </c>
      <c r="AF252" s="288">
        <v>4.2</v>
      </c>
      <c r="AG252" s="288">
        <v>4.2</v>
      </c>
      <c r="AH252" s="288">
        <v>4.4000000000000004</v>
      </c>
      <c r="AI252" s="288">
        <v>4.4000000000000004</v>
      </c>
      <c r="AJ252" s="288">
        <v>4.4000000000000004</v>
      </c>
      <c r="AK252" s="288">
        <v>4.4000000000000004</v>
      </c>
      <c r="AL252" s="288">
        <v>4.4000000000000004</v>
      </c>
      <c r="AM252" s="288">
        <v>4.3</v>
      </c>
      <c r="AN252" s="288">
        <v>4.4000000000000004</v>
      </c>
      <c r="AO252" s="288">
        <v>4.3</v>
      </c>
      <c r="AP252" s="288">
        <v>4.3</v>
      </c>
      <c r="AQ252" s="288">
        <v>4.4000000000000004</v>
      </c>
      <c r="AR252" s="288">
        <v>4.4000000000000004</v>
      </c>
      <c r="AS252" s="288">
        <v>4.4000000000000004</v>
      </c>
      <c r="AT252" s="288">
        <v>4.4000000000000004</v>
      </c>
      <c r="AU252" s="288">
        <v>4.4000000000000004</v>
      </c>
      <c r="AV252" s="288">
        <v>4.4000000000000004</v>
      </c>
      <c r="AW252" s="288">
        <v>4.4000000000000004</v>
      </c>
      <c r="AX252" s="288">
        <v>4.4000000000000004</v>
      </c>
      <c r="AY252" s="288">
        <v>4.4000000000000004</v>
      </c>
      <c r="AZ252" s="288">
        <v>4.4000000000000004</v>
      </c>
      <c r="BA252" s="288">
        <v>4.4000000000000004</v>
      </c>
      <c r="BB252" s="288">
        <v>4.4000000000000004</v>
      </c>
      <c r="BC252" s="288">
        <v>4.4000000000000004</v>
      </c>
      <c r="BD252" s="288">
        <v>4.4000000000000004</v>
      </c>
      <c r="BE252" s="288">
        <v>4.5</v>
      </c>
      <c r="BF252" s="288">
        <v>4.7</v>
      </c>
      <c r="BG252" s="288">
        <v>4.5999999999999996</v>
      </c>
      <c r="BH252" s="288">
        <v>4.9000000000000004</v>
      </c>
      <c r="BI252" s="288">
        <v>4.9000000000000004</v>
      </c>
      <c r="BJ252" s="288">
        <v>4.8</v>
      </c>
      <c r="BK252" s="288">
        <v>4.8</v>
      </c>
      <c r="BL252" s="288">
        <v>4.9000000000000004</v>
      </c>
      <c r="BM252" s="288">
        <v>4.9000000000000004</v>
      </c>
      <c r="BN252" s="288">
        <v>4.9000000000000004</v>
      </c>
      <c r="BO252" s="288">
        <v>4.9000000000000004</v>
      </c>
      <c r="BP252" s="288">
        <v>4.9000000000000004</v>
      </c>
      <c r="BQ252" s="288">
        <v>4.9000000000000004</v>
      </c>
      <c r="BR252" s="288">
        <v>4.9000000000000004</v>
      </c>
      <c r="BS252" s="288">
        <v>4.8</v>
      </c>
      <c r="BT252" s="288">
        <f>_xlfn.IFNA(VLOOKUP(C252,'INFORM Severity - hidden'!$C$5:$G$300,5,FALSE),"-")</f>
        <v>4.9000000000000004</v>
      </c>
    </row>
    <row r="253" spans="1:72" x14ac:dyDescent="0.35">
      <c r="C253" t="s">
        <v>10699</v>
      </c>
      <c r="D253" s="288" t="str">
        <f t="shared" si="3"/>
        <v>-</v>
      </c>
      <c r="E253" s="288" t="s">
        <v>10587</v>
      </c>
      <c r="F253" s="288">
        <v>3.9</v>
      </c>
      <c r="G253" s="288">
        <v>3.9</v>
      </c>
      <c r="H253" s="288" t="s">
        <v>10587</v>
      </c>
      <c r="I253" s="288" t="s">
        <v>10587</v>
      </c>
      <c r="J253" s="288" t="s">
        <v>10587</v>
      </c>
      <c r="K253" s="288" t="s">
        <v>10587</v>
      </c>
      <c r="L253" s="288" t="s">
        <v>10587</v>
      </c>
      <c r="M253" s="288" t="s">
        <v>10587</v>
      </c>
      <c r="N253" s="288" t="s">
        <v>10587</v>
      </c>
      <c r="O253" s="288" t="s">
        <v>10587</v>
      </c>
      <c r="P253" s="288" t="s">
        <v>10587</v>
      </c>
      <c r="Q253" s="288" t="s">
        <v>10587</v>
      </c>
      <c r="R253" s="288" t="s">
        <v>10587</v>
      </c>
      <c r="S253" s="288" t="s">
        <v>10587</v>
      </c>
      <c r="T253" s="288" t="s">
        <v>10587</v>
      </c>
      <c r="U253" s="288" t="s">
        <v>10587</v>
      </c>
      <c r="V253" s="288" t="s">
        <v>10587</v>
      </c>
      <c r="W253" s="288" t="s">
        <v>10587</v>
      </c>
      <c r="X253" s="288" t="s">
        <v>10587</v>
      </c>
      <c r="Y253" s="288" t="s">
        <v>10587</v>
      </c>
      <c r="Z253" s="288" t="s">
        <v>10587</v>
      </c>
      <c r="AA253" s="288" t="s">
        <v>10587</v>
      </c>
      <c r="AB253" s="288" t="s">
        <v>10587</v>
      </c>
      <c r="AC253" s="288" t="s">
        <v>10587</v>
      </c>
      <c r="AD253" s="288" t="s">
        <v>10587</v>
      </c>
      <c r="AE253" s="288" t="s">
        <v>10587</v>
      </c>
      <c r="AF253" s="288" t="s">
        <v>10587</v>
      </c>
      <c r="AG253" s="288" t="s">
        <v>10587</v>
      </c>
      <c r="AH253" s="288" t="s">
        <v>10587</v>
      </c>
      <c r="AI253" s="288" t="s">
        <v>10587</v>
      </c>
      <c r="AJ253" s="288" t="s">
        <v>10587</v>
      </c>
      <c r="AK253" s="288" t="s">
        <v>10587</v>
      </c>
      <c r="AL253" s="288" t="s">
        <v>10587</v>
      </c>
      <c r="AM253" s="288" t="s">
        <v>10587</v>
      </c>
      <c r="AN253" s="288" t="s">
        <v>10587</v>
      </c>
      <c r="AO253" s="288" t="s">
        <v>10587</v>
      </c>
      <c r="AP253" s="288" t="s">
        <v>10587</v>
      </c>
      <c r="AQ253" s="288" t="s">
        <v>10587</v>
      </c>
      <c r="AR253" s="288" t="s">
        <v>10587</v>
      </c>
      <c r="AS253" s="288" t="s">
        <v>10587</v>
      </c>
      <c r="AT253" s="288" t="s">
        <v>10587</v>
      </c>
      <c r="AU253" s="288" t="s">
        <v>10587</v>
      </c>
      <c r="AV253" s="288" t="s">
        <v>10587</v>
      </c>
      <c r="AW253" s="288" t="s">
        <v>10587</v>
      </c>
      <c r="AX253" s="288" t="s">
        <v>10587</v>
      </c>
      <c r="AY253" s="288" t="s">
        <v>10587</v>
      </c>
      <c r="AZ253" s="288" t="s">
        <v>10587</v>
      </c>
      <c r="BA253" s="288" t="s">
        <v>10587</v>
      </c>
      <c r="BB253" s="288" t="s">
        <v>10587</v>
      </c>
      <c r="BC253" s="288" t="s">
        <v>10587</v>
      </c>
      <c r="BD253" s="288" t="s">
        <v>10587</v>
      </c>
      <c r="BE253" s="288" t="s">
        <v>10587</v>
      </c>
      <c r="BF253" s="288" t="s">
        <v>10587</v>
      </c>
      <c r="BG253" s="288" t="s">
        <v>10587</v>
      </c>
      <c r="BH253" s="288" t="s">
        <v>10587</v>
      </c>
      <c r="BI253" s="288" t="s">
        <v>10587</v>
      </c>
      <c r="BJ253" s="288" t="s">
        <v>10587</v>
      </c>
      <c r="BK253" s="288" t="s">
        <v>10587</v>
      </c>
      <c r="BL253" s="288" t="s">
        <v>10587</v>
      </c>
      <c r="BM253" s="288" t="s">
        <v>10587</v>
      </c>
      <c r="BN253" s="288" t="s">
        <v>10587</v>
      </c>
      <c r="BO253" s="288" t="s">
        <v>10587</v>
      </c>
      <c r="BP253" s="288" t="s">
        <v>10587</v>
      </c>
      <c r="BQ253" s="288" t="s">
        <v>10587</v>
      </c>
      <c r="BR253" s="288" t="s">
        <v>10587</v>
      </c>
      <c r="BS253" s="288" t="s">
        <v>10587</v>
      </c>
      <c r="BT253" s="288" t="str">
        <f>_xlfn.IFNA(VLOOKUP(C253,'INFORM Severity - hidden'!$C$5:$G$300,5,FALSE),"-")</f>
        <v>-</v>
      </c>
    </row>
    <row r="254" spans="1:72" x14ac:dyDescent="0.35">
      <c r="C254" t="s">
        <v>10700</v>
      </c>
      <c r="D254" s="288" t="str">
        <f t="shared" si="3"/>
        <v>-</v>
      </c>
      <c r="E254" s="288" t="s">
        <v>10587</v>
      </c>
      <c r="F254" s="288">
        <v>2.1</v>
      </c>
      <c r="G254" s="288">
        <v>2.1</v>
      </c>
      <c r="H254" s="288">
        <v>2.7</v>
      </c>
      <c r="I254" s="288">
        <v>2.7</v>
      </c>
      <c r="J254" s="288">
        <v>2.7</v>
      </c>
      <c r="K254" s="288">
        <v>2.8</v>
      </c>
      <c r="L254" s="288">
        <v>2.7</v>
      </c>
      <c r="M254" s="288">
        <v>2.7</v>
      </c>
      <c r="N254" s="288">
        <v>2.7</v>
      </c>
      <c r="O254" s="288">
        <v>2.7</v>
      </c>
      <c r="P254" s="288" t="s">
        <v>10587</v>
      </c>
      <c r="Q254" s="288" t="s">
        <v>10587</v>
      </c>
      <c r="R254" s="288" t="s">
        <v>10587</v>
      </c>
      <c r="S254" s="288" t="s">
        <v>10587</v>
      </c>
      <c r="T254" s="288" t="s">
        <v>10587</v>
      </c>
      <c r="U254" s="288" t="s">
        <v>10587</v>
      </c>
      <c r="V254" s="288" t="s">
        <v>10587</v>
      </c>
      <c r="W254" s="288" t="s">
        <v>10587</v>
      </c>
      <c r="X254" s="288" t="s">
        <v>10587</v>
      </c>
      <c r="Y254" s="288" t="s">
        <v>10587</v>
      </c>
      <c r="Z254" s="288" t="s">
        <v>10587</v>
      </c>
      <c r="AA254" s="288" t="s">
        <v>10587</v>
      </c>
      <c r="AB254" s="288" t="s">
        <v>10587</v>
      </c>
      <c r="AC254" s="288" t="s">
        <v>10587</v>
      </c>
      <c r="AD254" s="288" t="s">
        <v>10587</v>
      </c>
      <c r="AE254" s="288" t="s">
        <v>10587</v>
      </c>
      <c r="AF254" s="288" t="s">
        <v>10587</v>
      </c>
      <c r="AG254" s="288" t="s">
        <v>10587</v>
      </c>
      <c r="AH254" s="288" t="s">
        <v>10587</v>
      </c>
      <c r="AI254" s="288" t="s">
        <v>10587</v>
      </c>
      <c r="AJ254" s="288" t="s">
        <v>10587</v>
      </c>
      <c r="AK254" s="288" t="s">
        <v>10587</v>
      </c>
      <c r="AL254" s="288" t="s">
        <v>10587</v>
      </c>
      <c r="AM254" s="288" t="s">
        <v>10587</v>
      </c>
      <c r="AN254" s="288" t="s">
        <v>10587</v>
      </c>
      <c r="AO254" s="288" t="s">
        <v>10587</v>
      </c>
      <c r="AP254" s="288" t="s">
        <v>10587</v>
      </c>
      <c r="AQ254" s="288" t="s">
        <v>10587</v>
      </c>
      <c r="AR254" s="288" t="s">
        <v>10587</v>
      </c>
      <c r="AS254" s="288" t="s">
        <v>10587</v>
      </c>
      <c r="AT254" s="288" t="s">
        <v>10587</v>
      </c>
      <c r="AU254" s="288" t="s">
        <v>10587</v>
      </c>
      <c r="AV254" s="288" t="s">
        <v>10587</v>
      </c>
      <c r="AW254" s="288" t="s">
        <v>10587</v>
      </c>
      <c r="AX254" s="288" t="s">
        <v>10587</v>
      </c>
      <c r="AY254" s="288" t="s">
        <v>10587</v>
      </c>
      <c r="AZ254" s="288" t="s">
        <v>10587</v>
      </c>
      <c r="BA254" s="288" t="s">
        <v>10587</v>
      </c>
      <c r="BB254" s="288" t="s">
        <v>10587</v>
      </c>
      <c r="BC254" s="288" t="s">
        <v>10587</v>
      </c>
      <c r="BD254" s="288" t="s">
        <v>10587</v>
      </c>
      <c r="BE254" s="288" t="s">
        <v>10587</v>
      </c>
      <c r="BF254" s="288" t="s">
        <v>10587</v>
      </c>
      <c r="BG254" s="288" t="s">
        <v>10587</v>
      </c>
      <c r="BH254" s="288" t="s">
        <v>10587</v>
      </c>
      <c r="BI254" s="288" t="s">
        <v>10587</v>
      </c>
      <c r="BJ254" s="288" t="s">
        <v>10587</v>
      </c>
      <c r="BK254" s="288" t="s">
        <v>10587</v>
      </c>
      <c r="BL254" s="288" t="s">
        <v>10587</v>
      </c>
      <c r="BM254" s="288" t="s">
        <v>10587</v>
      </c>
      <c r="BN254" s="288" t="s">
        <v>10587</v>
      </c>
      <c r="BO254" s="288" t="s">
        <v>10587</v>
      </c>
      <c r="BP254" s="288" t="s">
        <v>10587</v>
      </c>
      <c r="BQ254" s="288" t="s">
        <v>10587</v>
      </c>
      <c r="BR254" s="288" t="s">
        <v>10587</v>
      </c>
      <c r="BS254" s="288" t="s">
        <v>10587</v>
      </c>
      <c r="BT254" s="288" t="str">
        <f>_xlfn.IFNA(VLOOKUP(C254,'INFORM Severity - hidden'!$C$5:$G$300,5,FALSE),"-")</f>
        <v>-</v>
      </c>
    </row>
    <row r="255" spans="1:72" x14ac:dyDescent="0.35">
      <c r="C255" t="s">
        <v>10701</v>
      </c>
      <c r="D255" s="288" t="str">
        <f t="shared" si="3"/>
        <v>-</v>
      </c>
      <c r="E255" s="288" t="s">
        <v>10587</v>
      </c>
      <c r="F255" s="288">
        <v>2.6</v>
      </c>
      <c r="G255" s="288">
        <v>2.6</v>
      </c>
      <c r="H255" s="288">
        <v>3.5</v>
      </c>
      <c r="I255" s="288">
        <v>3.5</v>
      </c>
      <c r="J255" s="288">
        <v>3.5</v>
      </c>
      <c r="K255" s="288">
        <v>3.5</v>
      </c>
      <c r="L255" s="288">
        <v>3.4</v>
      </c>
      <c r="M255" s="288">
        <v>3.4</v>
      </c>
      <c r="N255" s="288">
        <v>3.4</v>
      </c>
      <c r="O255" s="288">
        <v>3.4</v>
      </c>
      <c r="P255" s="288" t="s">
        <v>10587</v>
      </c>
      <c r="Q255" s="288" t="s">
        <v>10587</v>
      </c>
      <c r="R255" s="288" t="s">
        <v>10587</v>
      </c>
      <c r="S255" s="288" t="s">
        <v>10587</v>
      </c>
      <c r="T255" s="288" t="s">
        <v>10587</v>
      </c>
      <c r="U255" s="288" t="s">
        <v>10587</v>
      </c>
      <c r="V255" s="288" t="s">
        <v>10587</v>
      </c>
      <c r="W255" s="288" t="s">
        <v>10587</v>
      </c>
      <c r="X255" s="288" t="s">
        <v>10587</v>
      </c>
      <c r="Y255" s="288" t="s">
        <v>10587</v>
      </c>
      <c r="Z255" s="288" t="s">
        <v>10587</v>
      </c>
      <c r="AA255" s="288" t="s">
        <v>10587</v>
      </c>
      <c r="AB255" s="288" t="s">
        <v>10587</v>
      </c>
      <c r="AC255" s="288" t="s">
        <v>10587</v>
      </c>
      <c r="AD255" s="288" t="s">
        <v>10587</v>
      </c>
      <c r="AE255" s="288" t="s">
        <v>10587</v>
      </c>
      <c r="AF255" s="288" t="s">
        <v>10587</v>
      </c>
      <c r="AG255" s="288" t="s">
        <v>10587</v>
      </c>
      <c r="AH255" s="288" t="s">
        <v>10587</v>
      </c>
      <c r="AI255" s="288" t="s">
        <v>10587</v>
      </c>
      <c r="AJ255" s="288" t="s">
        <v>10587</v>
      </c>
      <c r="AK255" s="288" t="s">
        <v>10587</v>
      </c>
      <c r="AL255" s="288" t="s">
        <v>10587</v>
      </c>
      <c r="AM255" s="288" t="s">
        <v>10587</v>
      </c>
      <c r="AN255" s="288" t="s">
        <v>10587</v>
      </c>
      <c r="AO255" s="288" t="s">
        <v>10587</v>
      </c>
      <c r="AP255" s="288" t="s">
        <v>10587</v>
      </c>
      <c r="AQ255" s="288" t="s">
        <v>10587</v>
      </c>
      <c r="AR255" s="288" t="s">
        <v>10587</v>
      </c>
      <c r="AS255" s="288" t="s">
        <v>10587</v>
      </c>
      <c r="AT255" s="288" t="s">
        <v>10587</v>
      </c>
      <c r="AU255" s="288" t="s">
        <v>10587</v>
      </c>
      <c r="AV255" s="288" t="s">
        <v>10587</v>
      </c>
      <c r="AW255" s="288" t="s">
        <v>10587</v>
      </c>
      <c r="AX255" s="288" t="s">
        <v>10587</v>
      </c>
      <c r="AY255" s="288" t="s">
        <v>10587</v>
      </c>
      <c r="AZ255" s="288" t="s">
        <v>10587</v>
      </c>
      <c r="BA255" s="288" t="s">
        <v>10587</v>
      </c>
      <c r="BB255" s="288" t="s">
        <v>10587</v>
      </c>
      <c r="BC255" s="288" t="s">
        <v>10587</v>
      </c>
      <c r="BD255" s="288" t="s">
        <v>10587</v>
      </c>
      <c r="BE255" s="288" t="s">
        <v>10587</v>
      </c>
      <c r="BF255" s="288" t="s">
        <v>10587</v>
      </c>
      <c r="BG255" s="288" t="s">
        <v>10587</v>
      </c>
      <c r="BH255" s="288" t="s">
        <v>10587</v>
      </c>
      <c r="BI255" s="288" t="s">
        <v>10587</v>
      </c>
      <c r="BJ255" s="288" t="s">
        <v>10587</v>
      </c>
      <c r="BK255" s="288" t="s">
        <v>10587</v>
      </c>
      <c r="BL255" s="288" t="s">
        <v>10587</v>
      </c>
      <c r="BM255" s="288" t="s">
        <v>10587</v>
      </c>
      <c r="BN255" s="288" t="s">
        <v>10587</v>
      </c>
      <c r="BO255" s="288" t="s">
        <v>10587</v>
      </c>
      <c r="BP255" s="288" t="s">
        <v>10587</v>
      </c>
      <c r="BQ255" s="288" t="s">
        <v>10587</v>
      </c>
      <c r="BR255" s="288" t="s">
        <v>10587</v>
      </c>
      <c r="BS255" s="288" t="s">
        <v>10587</v>
      </c>
      <c r="BT255" s="288" t="str">
        <f>_xlfn.IFNA(VLOOKUP(C255,'INFORM Severity - hidden'!$C$5:$G$300,5,FALSE),"-")</f>
        <v>-</v>
      </c>
    </row>
    <row r="256" spans="1:72" x14ac:dyDescent="0.35">
      <c r="A256" t="s">
        <v>291</v>
      </c>
      <c r="B256" t="s">
        <v>571</v>
      </c>
      <c r="C256" t="s">
        <v>572</v>
      </c>
      <c r="D256" s="288" t="str">
        <f t="shared" si="3"/>
        <v>Decreasing</v>
      </c>
      <c r="E256" s="288" t="s">
        <v>10587</v>
      </c>
      <c r="F256" s="288" t="s">
        <v>10587</v>
      </c>
      <c r="G256" s="288" t="s">
        <v>10587</v>
      </c>
      <c r="H256" s="288" t="s">
        <v>10587</v>
      </c>
      <c r="I256" s="288" t="s">
        <v>10587</v>
      </c>
      <c r="J256" s="288" t="s">
        <v>10587</v>
      </c>
      <c r="K256" s="288" t="s">
        <v>10587</v>
      </c>
      <c r="L256" s="288" t="s">
        <v>10587</v>
      </c>
      <c r="M256" s="288" t="s">
        <v>10587</v>
      </c>
      <c r="N256" s="288" t="s">
        <v>10587</v>
      </c>
      <c r="O256" s="288" t="s">
        <v>10587</v>
      </c>
      <c r="P256" s="288" t="s">
        <v>10587</v>
      </c>
      <c r="Q256" s="288" t="s">
        <v>10587</v>
      </c>
      <c r="R256" s="288">
        <v>3.7</v>
      </c>
      <c r="S256" s="288">
        <v>3.8</v>
      </c>
      <c r="T256" s="288">
        <v>3.8</v>
      </c>
      <c r="U256" s="288">
        <v>3.8</v>
      </c>
      <c r="V256" s="288">
        <v>3.8</v>
      </c>
      <c r="W256" s="288">
        <v>3.8</v>
      </c>
      <c r="X256" s="288">
        <v>3.8</v>
      </c>
      <c r="Y256" s="288">
        <v>3.8</v>
      </c>
      <c r="Z256" s="288">
        <v>3.8</v>
      </c>
      <c r="AA256" s="288">
        <v>4.0999999999999996</v>
      </c>
      <c r="AB256" s="288">
        <v>4.0999999999999996</v>
      </c>
      <c r="AC256" s="288">
        <v>4</v>
      </c>
      <c r="AD256" s="288">
        <v>3.9</v>
      </c>
      <c r="AE256" s="288">
        <v>3.9</v>
      </c>
      <c r="AF256" s="288">
        <v>3.8</v>
      </c>
      <c r="AG256" s="288">
        <v>3.8</v>
      </c>
      <c r="AH256" s="288">
        <v>3.5</v>
      </c>
      <c r="AI256" s="288">
        <v>3.2</v>
      </c>
      <c r="AJ256" s="288">
        <v>3.2</v>
      </c>
      <c r="AK256" s="288">
        <v>3.2</v>
      </c>
      <c r="AL256" s="288">
        <v>3.2</v>
      </c>
      <c r="AM256" s="288">
        <v>3.2</v>
      </c>
      <c r="AN256" s="288">
        <v>3.2</v>
      </c>
      <c r="AO256" s="288">
        <v>3.2</v>
      </c>
      <c r="AP256" s="288">
        <v>3.2</v>
      </c>
      <c r="AQ256" s="288">
        <v>3.3</v>
      </c>
      <c r="AR256" s="288">
        <v>3.3</v>
      </c>
      <c r="AS256" s="288">
        <v>3.3</v>
      </c>
      <c r="AT256" s="288">
        <v>3.3</v>
      </c>
      <c r="AU256" s="288">
        <v>3.3</v>
      </c>
      <c r="AV256" s="288">
        <v>3.3</v>
      </c>
      <c r="AW256" s="288">
        <v>3.3</v>
      </c>
      <c r="AX256" s="288">
        <v>3.3</v>
      </c>
      <c r="AY256" s="288">
        <v>3.3</v>
      </c>
      <c r="AZ256" s="288">
        <v>3.3</v>
      </c>
      <c r="BA256" s="288">
        <v>3.3</v>
      </c>
      <c r="BB256" s="288">
        <v>3.3</v>
      </c>
      <c r="BC256" s="288">
        <v>3.3</v>
      </c>
      <c r="BD256" s="288">
        <v>3.3</v>
      </c>
      <c r="BE256" s="288">
        <v>3.4</v>
      </c>
      <c r="BF256" s="288">
        <v>3.4</v>
      </c>
      <c r="BG256" s="288">
        <v>3.4</v>
      </c>
      <c r="BH256" s="288">
        <v>3.4</v>
      </c>
      <c r="BI256" s="288">
        <v>3.4</v>
      </c>
      <c r="BJ256" s="288">
        <v>3.3</v>
      </c>
      <c r="BK256" s="288">
        <v>3.3</v>
      </c>
      <c r="BL256" s="288">
        <v>3.4</v>
      </c>
      <c r="BM256" s="288">
        <v>3.4</v>
      </c>
      <c r="BN256" s="288">
        <v>3.4</v>
      </c>
      <c r="BO256" s="288">
        <v>3.4</v>
      </c>
      <c r="BP256" s="288">
        <v>3.2</v>
      </c>
      <c r="BQ256" s="288">
        <v>3.2</v>
      </c>
      <c r="BR256" s="288">
        <v>3.2</v>
      </c>
      <c r="BS256" s="288">
        <v>3.2</v>
      </c>
      <c r="BT256" s="288">
        <f>_xlfn.IFNA(VLOOKUP(C256,'INFORM Severity - hidden'!$C$5:$G$300,5,FALSE),"-")</f>
        <v>3.2</v>
      </c>
    </row>
    <row r="257" spans="1:72" x14ac:dyDescent="0.35">
      <c r="C257" t="s">
        <v>10702</v>
      </c>
      <c r="D257" s="288" t="str">
        <f t="shared" si="3"/>
        <v>-</v>
      </c>
      <c r="E257" s="288" t="s">
        <v>10587</v>
      </c>
      <c r="F257" s="288" t="s">
        <v>10587</v>
      </c>
      <c r="G257" s="288" t="s">
        <v>10587</v>
      </c>
      <c r="H257" s="288" t="s">
        <v>10587</v>
      </c>
      <c r="I257" s="288" t="s">
        <v>10587</v>
      </c>
      <c r="J257" s="288" t="s">
        <v>10587</v>
      </c>
      <c r="K257" s="288" t="s">
        <v>10587</v>
      </c>
      <c r="L257" s="288" t="s">
        <v>10587</v>
      </c>
      <c r="M257" s="288" t="s">
        <v>10587</v>
      </c>
      <c r="N257" s="288" t="s">
        <v>10587</v>
      </c>
      <c r="O257" s="288" t="s">
        <v>10587</v>
      </c>
      <c r="P257" s="288" t="s">
        <v>10587</v>
      </c>
      <c r="Q257" s="288" t="s">
        <v>10587</v>
      </c>
      <c r="R257" s="288" t="s">
        <v>10587</v>
      </c>
      <c r="S257" s="288" t="s">
        <v>10587</v>
      </c>
      <c r="T257" s="288" t="s">
        <v>10587</v>
      </c>
      <c r="U257" s="288" t="s">
        <v>10587</v>
      </c>
      <c r="V257" s="288" t="s">
        <v>10587</v>
      </c>
      <c r="W257" s="288" t="s">
        <v>10587</v>
      </c>
      <c r="X257" s="288">
        <v>2.5</v>
      </c>
      <c r="Y257" s="288">
        <v>2.5</v>
      </c>
      <c r="Z257" s="288">
        <v>2.6</v>
      </c>
      <c r="AA257" s="288">
        <v>2.6</v>
      </c>
      <c r="AB257" s="288">
        <v>2.6</v>
      </c>
      <c r="AC257" s="288">
        <v>2.6</v>
      </c>
      <c r="AD257" s="288">
        <v>2.6</v>
      </c>
      <c r="AE257" s="288">
        <v>2.6</v>
      </c>
      <c r="AF257" s="288">
        <v>2.5</v>
      </c>
      <c r="AG257" s="288">
        <v>2.5</v>
      </c>
      <c r="AH257" s="288">
        <v>2.5</v>
      </c>
      <c r="AI257" s="288">
        <v>2.5</v>
      </c>
      <c r="AJ257" s="288">
        <v>2.5</v>
      </c>
      <c r="AK257" s="288">
        <v>2.2999999999999998</v>
      </c>
      <c r="AL257" s="288">
        <v>2.4</v>
      </c>
      <c r="AM257" s="288">
        <v>2.6</v>
      </c>
      <c r="AN257" s="288">
        <v>2.6</v>
      </c>
      <c r="AO257" s="288" t="s">
        <v>10587</v>
      </c>
      <c r="AP257" s="288" t="s">
        <v>10587</v>
      </c>
      <c r="AQ257" s="288" t="s">
        <v>10587</v>
      </c>
      <c r="AR257" s="288" t="s">
        <v>10587</v>
      </c>
      <c r="AS257" s="288" t="s">
        <v>10587</v>
      </c>
      <c r="AT257" s="288" t="s">
        <v>10587</v>
      </c>
      <c r="AU257" s="288" t="s">
        <v>10587</v>
      </c>
      <c r="AV257" s="288">
        <v>2.9</v>
      </c>
      <c r="AW257" s="288">
        <v>2.9</v>
      </c>
      <c r="AX257" s="288">
        <v>2.8</v>
      </c>
      <c r="AY257" s="288">
        <v>2.8</v>
      </c>
      <c r="AZ257" s="288">
        <v>2.8</v>
      </c>
      <c r="BA257" s="288">
        <v>2.8</v>
      </c>
      <c r="BB257" s="288">
        <v>2.8</v>
      </c>
      <c r="BC257" s="288">
        <v>2.8</v>
      </c>
      <c r="BD257" s="288" t="s">
        <v>10587</v>
      </c>
      <c r="BE257" s="288" t="s">
        <v>10587</v>
      </c>
      <c r="BF257" s="288" t="s">
        <v>10587</v>
      </c>
      <c r="BG257" s="288" t="s">
        <v>10587</v>
      </c>
      <c r="BH257" s="288" t="s">
        <v>10587</v>
      </c>
      <c r="BI257" s="288" t="s">
        <v>10587</v>
      </c>
      <c r="BJ257" s="288" t="s">
        <v>10587</v>
      </c>
      <c r="BK257" s="288" t="s">
        <v>10587</v>
      </c>
      <c r="BL257" s="288" t="s">
        <v>10587</v>
      </c>
      <c r="BM257" s="288" t="s">
        <v>10587</v>
      </c>
      <c r="BN257" s="288" t="s">
        <v>10587</v>
      </c>
      <c r="BO257" s="288" t="s">
        <v>10587</v>
      </c>
      <c r="BP257" s="288" t="s">
        <v>10587</v>
      </c>
      <c r="BQ257" s="288" t="s">
        <v>10587</v>
      </c>
      <c r="BR257" s="288" t="s">
        <v>10587</v>
      </c>
      <c r="BS257" s="288" t="s">
        <v>10587</v>
      </c>
      <c r="BT257" s="288" t="str">
        <f>_xlfn.IFNA(VLOOKUP(C257,'INFORM Severity - hidden'!$C$5:$G$300,5,FALSE),"-")</f>
        <v>-</v>
      </c>
    </row>
    <row r="258" spans="1:72" x14ac:dyDescent="0.35">
      <c r="C258" t="s">
        <v>10703</v>
      </c>
      <c r="D258" s="288" t="str">
        <f t="shared" si="3"/>
        <v>-</v>
      </c>
      <c r="E258" s="288" t="s">
        <v>10587</v>
      </c>
      <c r="F258" s="288" t="s">
        <v>10587</v>
      </c>
      <c r="G258" s="288" t="s">
        <v>10587</v>
      </c>
      <c r="H258" s="288" t="s">
        <v>10587</v>
      </c>
      <c r="I258" s="288" t="s">
        <v>10587</v>
      </c>
      <c r="J258" s="288" t="s">
        <v>10587</v>
      </c>
      <c r="K258" s="288" t="s">
        <v>10587</v>
      </c>
      <c r="L258" s="288" t="s">
        <v>10587</v>
      </c>
      <c r="M258" s="288" t="s">
        <v>10587</v>
      </c>
      <c r="N258" s="288" t="s">
        <v>10587</v>
      </c>
      <c r="O258" s="288" t="s">
        <v>10587</v>
      </c>
      <c r="P258" s="288" t="s">
        <v>10587</v>
      </c>
      <c r="Q258" s="288" t="s">
        <v>10587</v>
      </c>
      <c r="R258" s="288" t="s">
        <v>10587</v>
      </c>
      <c r="S258" s="288" t="s">
        <v>10587</v>
      </c>
      <c r="T258" s="288" t="s">
        <v>10587</v>
      </c>
      <c r="U258" s="288" t="s">
        <v>10587</v>
      </c>
      <c r="V258" s="288" t="s">
        <v>10587</v>
      </c>
      <c r="W258" s="288" t="s">
        <v>10587</v>
      </c>
      <c r="X258" s="288" t="s">
        <v>10587</v>
      </c>
      <c r="Y258" s="288" t="s">
        <v>10587</v>
      </c>
      <c r="Z258" s="288" t="s">
        <v>10587</v>
      </c>
      <c r="AA258" s="288" t="s">
        <v>10587</v>
      </c>
      <c r="AB258" s="288" t="s">
        <v>10587</v>
      </c>
      <c r="AC258" s="288">
        <v>2.9</v>
      </c>
      <c r="AD258" s="288">
        <v>2.1</v>
      </c>
      <c r="AE258" s="288">
        <v>2.1</v>
      </c>
      <c r="AF258" s="288">
        <v>2.4</v>
      </c>
      <c r="AG258" s="288">
        <v>2.4</v>
      </c>
      <c r="AH258" s="288">
        <v>2.5</v>
      </c>
      <c r="AI258" s="288">
        <v>2.5</v>
      </c>
      <c r="AJ258" s="288">
        <v>2.5</v>
      </c>
      <c r="AK258" s="288">
        <v>2.5</v>
      </c>
      <c r="AL258" s="288">
        <v>2.5</v>
      </c>
      <c r="AM258" s="288">
        <v>2.5</v>
      </c>
      <c r="AN258" s="288">
        <v>2.5</v>
      </c>
      <c r="AO258" s="288">
        <v>2.5</v>
      </c>
      <c r="AP258" s="288">
        <v>2.5</v>
      </c>
      <c r="AQ258" s="288">
        <v>2.5</v>
      </c>
      <c r="AR258" s="288">
        <v>2.5</v>
      </c>
      <c r="AS258" s="288">
        <v>2.5</v>
      </c>
      <c r="AT258" s="288" t="s">
        <v>10587</v>
      </c>
      <c r="AU258" s="288" t="s">
        <v>10587</v>
      </c>
      <c r="AV258" s="288" t="s">
        <v>10587</v>
      </c>
      <c r="AW258" s="288" t="s">
        <v>10587</v>
      </c>
      <c r="AX258" s="288" t="s">
        <v>10587</v>
      </c>
      <c r="AY258" s="288" t="s">
        <v>10587</v>
      </c>
      <c r="AZ258" s="288" t="s">
        <v>10587</v>
      </c>
      <c r="BA258" s="288" t="s">
        <v>10587</v>
      </c>
      <c r="BB258" s="288" t="s">
        <v>10587</v>
      </c>
      <c r="BC258" s="288" t="s">
        <v>10587</v>
      </c>
      <c r="BD258" s="288" t="s">
        <v>10587</v>
      </c>
      <c r="BE258" s="288" t="s">
        <v>10587</v>
      </c>
      <c r="BF258" s="288" t="s">
        <v>10587</v>
      </c>
      <c r="BG258" s="288" t="s">
        <v>10587</v>
      </c>
      <c r="BH258" s="288" t="s">
        <v>10587</v>
      </c>
      <c r="BI258" s="288" t="s">
        <v>10587</v>
      </c>
      <c r="BJ258" s="288" t="s">
        <v>10587</v>
      </c>
      <c r="BK258" s="288" t="s">
        <v>10587</v>
      </c>
      <c r="BL258" s="288" t="s">
        <v>10587</v>
      </c>
      <c r="BM258" s="288" t="s">
        <v>10587</v>
      </c>
      <c r="BN258" s="288" t="s">
        <v>10587</v>
      </c>
      <c r="BO258" s="288" t="s">
        <v>10587</v>
      </c>
      <c r="BP258" s="288" t="s">
        <v>10587</v>
      </c>
      <c r="BQ258" s="288" t="s">
        <v>10587</v>
      </c>
      <c r="BR258" s="288" t="s">
        <v>10587</v>
      </c>
      <c r="BS258" s="288" t="s">
        <v>10587</v>
      </c>
      <c r="BT258" s="288" t="str">
        <f>_xlfn.IFNA(VLOOKUP(C258,'INFORM Severity - hidden'!$C$5:$G$300,5,FALSE),"-")</f>
        <v>-</v>
      </c>
    </row>
    <row r="259" spans="1:72" x14ac:dyDescent="0.35">
      <c r="C259" t="s">
        <v>10704</v>
      </c>
      <c r="D259" s="288" t="str">
        <f t="shared" ref="D259:D316" si="4">IF(BT259="-","-",IFERROR(IF(ROUND(AVERAGE(BR259:BT259),1)=ROUND(AVERAGE(BO259:BQ259),1),"Stable",IF(ROUND(AVERAGE(BR259:BT259),1)&lt;ROUND(AVERAGE(BO259:BQ259),1),"Decreasing",IF(ROUND(AVERAGE(BR259:BT259),1)&gt;ROUND(AVERAGE(BO259:BQ259),1),"Increasing"))),"-"))</f>
        <v>-</v>
      </c>
      <c r="E259" s="288" t="s">
        <v>10587</v>
      </c>
      <c r="F259" s="288" t="s">
        <v>10587</v>
      </c>
      <c r="G259" s="288" t="s">
        <v>10587</v>
      </c>
      <c r="H259" s="288" t="s">
        <v>10587</v>
      </c>
      <c r="I259" s="288" t="s">
        <v>10587</v>
      </c>
      <c r="J259" s="288" t="s">
        <v>10587</v>
      </c>
      <c r="K259" s="288" t="s">
        <v>10587</v>
      </c>
      <c r="L259" s="288" t="s">
        <v>10587</v>
      </c>
      <c r="M259" s="288" t="s">
        <v>10587</v>
      </c>
      <c r="N259" s="288" t="s">
        <v>10587</v>
      </c>
      <c r="O259" s="288" t="s">
        <v>10587</v>
      </c>
      <c r="P259" s="288" t="s">
        <v>10587</v>
      </c>
      <c r="Q259" s="288" t="s">
        <v>10587</v>
      </c>
      <c r="R259" s="288" t="s">
        <v>10587</v>
      </c>
      <c r="S259" s="288" t="s">
        <v>10587</v>
      </c>
      <c r="T259" s="288" t="s">
        <v>10587</v>
      </c>
      <c r="U259" s="288" t="s">
        <v>10587</v>
      </c>
      <c r="V259" s="288" t="s">
        <v>10587</v>
      </c>
      <c r="W259" s="288" t="s">
        <v>10587</v>
      </c>
      <c r="X259" s="288" t="s">
        <v>10587</v>
      </c>
      <c r="Y259" s="288" t="s">
        <v>10587</v>
      </c>
      <c r="Z259" s="288" t="s">
        <v>10587</v>
      </c>
      <c r="AA259" s="288" t="s">
        <v>10587</v>
      </c>
      <c r="AB259" s="288" t="s">
        <v>10587</v>
      </c>
      <c r="AC259" s="288" t="s">
        <v>10587</v>
      </c>
      <c r="AD259" s="288" t="s">
        <v>10587</v>
      </c>
      <c r="AE259" s="288" t="s">
        <v>10587</v>
      </c>
      <c r="AF259" s="288">
        <v>2.8</v>
      </c>
      <c r="AG259" s="288">
        <v>2.8</v>
      </c>
      <c r="AH259" s="288">
        <v>2.9</v>
      </c>
      <c r="AI259" s="288">
        <v>3.2</v>
      </c>
      <c r="AJ259" s="288">
        <v>3.2</v>
      </c>
      <c r="AK259" s="288">
        <v>3.2</v>
      </c>
      <c r="AL259" s="288">
        <v>3.2</v>
      </c>
      <c r="AM259" s="288">
        <v>3.1</v>
      </c>
      <c r="AN259" s="288">
        <v>3.4</v>
      </c>
      <c r="AO259" s="288">
        <v>3.5</v>
      </c>
      <c r="AP259" s="288">
        <v>3.5</v>
      </c>
      <c r="AQ259" s="288">
        <v>3.6</v>
      </c>
      <c r="AR259" s="288">
        <v>3.6</v>
      </c>
      <c r="AS259" s="288">
        <v>3.6</v>
      </c>
      <c r="AT259" s="288">
        <v>4.2</v>
      </c>
      <c r="AU259" s="288">
        <v>4.2</v>
      </c>
      <c r="AV259" s="288">
        <v>4.3</v>
      </c>
      <c r="AW259" s="288">
        <v>4.3</v>
      </c>
      <c r="AX259" s="288">
        <v>4.2</v>
      </c>
      <c r="AY259" s="288">
        <v>4</v>
      </c>
      <c r="AZ259" s="288">
        <v>4</v>
      </c>
      <c r="BA259" s="288">
        <v>4</v>
      </c>
      <c r="BB259" s="288">
        <v>4</v>
      </c>
      <c r="BC259" s="288">
        <v>4</v>
      </c>
      <c r="BD259" s="288">
        <v>4</v>
      </c>
      <c r="BE259" s="288">
        <v>4.0999999999999996</v>
      </c>
      <c r="BF259" s="288">
        <v>4</v>
      </c>
      <c r="BG259" s="288">
        <v>4</v>
      </c>
      <c r="BH259" s="288">
        <v>4.5</v>
      </c>
      <c r="BI259" s="288">
        <v>4.5</v>
      </c>
      <c r="BJ259" s="288">
        <v>4.4000000000000004</v>
      </c>
      <c r="BK259" s="288" t="s">
        <v>10587</v>
      </c>
      <c r="BL259" s="288" t="s">
        <v>10587</v>
      </c>
      <c r="BM259" s="288" t="s">
        <v>10587</v>
      </c>
      <c r="BN259" s="288" t="s">
        <v>10587</v>
      </c>
      <c r="BO259" s="288" t="s">
        <v>10587</v>
      </c>
      <c r="BP259" s="288" t="s">
        <v>10587</v>
      </c>
      <c r="BQ259" s="288" t="s">
        <v>10587</v>
      </c>
      <c r="BR259" s="288" t="s">
        <v>10587</v>
      </c>
      <c r="BS259" s="288" t="s">
        <v>10587</v>
      </c>
      <c r="BT259" s="288" t="str">
        <f>_xlfn.IFNA(VLOOKUP(C259,'INFORM Severity - hidden'!$C$5:$G$300,5,FALSE),"-")</f>
        <v>-</v>
      </c>
    </row>
    <row r="260" spans="1:72" x14ac:dyDescent="0.35">
      <c r="A260" t="s">
        <v>32</v>
      </c>
      <c r="B260" t="s">
        <v>30</v>
      </c>
      <c r="C260" t="s">
        <v>31</v>
      </c>
      <c r="D260" s="288" t="str">
        <f t="shared" si="4"/>
        <v>Increasing</v>
      </c>
      <c r="E260" s="288">
        <v>2.5</v>
      </c>
      <c r="F260" s="288">
        <v>2.5</v>
      </c>
      <c r="G260" s="288">
        <v>2.5</v>
      </c>
      <c r="H260" s="288">
        <v>2.5</v>
      </c>
      <c r="I260" s="288">
        <v>2.5</v>
      </c>
      <c r="J260" s="288">
        <v>2.5</v>
      </c>
      <c r="K260" s="288">
        <v>2.5</v>
      </c>
      <c r="L260" s="288">
        <v>2.5</v>
      </c>
      <c r="M260" s="288">
        <v>2.5</v>
      </c>
      <c r="N260" s="288">
        <v>2.6</v>
      </c>
      <c r="O260" s="288">
        <v>2.6</v>
      </c>
      <c r="P260" s="288">
        <v>2.6</v>
      </c>
      <c r="Q260" s="288">
        <v>2.6</v>
      </c>
      <c r="R260" s="288">
        <v>2.6</v>
      </c>
      <c r="S260" s="288">
        <v>2.6</v>
      </c>
      <c r="T260" s="288">
        <v>2.6</v>
      </c>
      <c r="U260" s="288">
        <v>2.5</v>
      </c>
      <c r="V260" s="288">
        <v>2.7</v>
      </c>
      <c r="W260" s="288">
        <v>2.5</v>
      </c>
      <c r="X260" s="288">
        <v>2.5</v>
      </c>
      <c r="Y260" s="288">
        <v>2.4</v>
      </c>
      <c r="Z260" s="288">
        <v>2.4</v>
      </c>
      <c r="AA260" s="288">
        <v>2.4</v>
      </c>
      <c r="AB260" s="288">
        <v>2.4</v>
      </c>
      <c r="AC260" s="288">
        <v>2.4</v>
      </c>
      <c r="AD260" s="288">
        <v>2.4</v>
      </c>
      <c r="AE260" s="288">
        <v>2.4</v>
      </c>
      <c r="AF260" s="288">
        <v>2.4</v>
      </c>
      <c r="AG260" s="288">
        <v>2.4</v>
      </c>
      <c r="AH260" s="288">
        <v>2.4</v>
      </c>
      <c r="AI260" s="288">
        <v>2.4</v>
      </c>
      <c r="AJ260" s="288">
        <v>2.4</v>
      </c>
      <c r="AK260" s="288">
        <v>2.4</v>
      </c>
      <c r="AL260" s="288">
        <v>2.4</v>
      </c>
      <c r="AM260" s="288">
        <v>2.4</v>
      </c>
      <c r="AN260" s="288">
        <v>2.4</v>
      </c>
      <c r="AO260" s="288">
        <v>2.4</v>
      </c>
      <c r="AP260" s="288">
        <v>2.4</v>
      </c>
      <c r="AQ260" s="288">
        <v>2.4</v>
      </c>
      <c r="AR260" s="288">
        <v>2.4</v>
      </c>
      <c r="AS260" s="288">
        <v>2.4</v>
      </c>
      <c r="AT260" s="288">
        <v>2.4</v>
      </c>
      <c r="AU260" s="288">
        <v>2.4</v>
      </c>
      <c r="AV260" s="288">
        <v>2.4</v>
      </c>
      <c r="AW260" s="288">
        <v>2.4</v>
      </c>
      <c r="AX260" s="288">
        <v>2.4</v>
      </c>
      <c r="AY260" s="288">
        <v>2.2999999999999998</v>
      </c>
      <c r="AZ260" s="288">
        <v>2.4</v>
      </c>
      <c r="BA260" s="288">
        <v>2.4</v>
      </c>
      <c r="BB260" s="288">
        <v>2.4</v>
      </c>
      <c r="BC260" s="288">
        <v>2.4</v>
      </c>
      <c r="BD260" s="288">
        <v>2.2999999999999998</v>
      </c>
      <c r="BE260" s="288">
        <v>2.2999999999999998</v>
      </c>
      <c r="BF260" s="288">
        <v>2.7</v>
      </c>
      <c r="BG260" s="288">
        <v>2.7</v>
      </c>
      <c r="BH260" s="288">
        <v>2.7</v>
      </c>
      <c r="BI260" s="288">
        <v>2.7</v>
      </c>
      <c r="BJ260" s="288">
        <v>2.7</v>
      </c>
      <c r="BK260" s="288">
        <v>2.6</v>
      </c>
      <c r="BL260" s="288">
        <v>2.6</v>
      </c>
      <c r="BM260" s="288">
        <v>2.1</v>
      </c>
      <c r="BN260" s="288">
        <v>2.1</v>
      </c>
      <c r="BO260" s="288">
        <v>2.1</v>
      </c>
      <c r="BP260" s="288">
        <v>2.1</v>
      </c>
      <c r="BQ260" s="288">
        <v>2.1</v>
      </c>
      <c r="BR260" s="288">
        <v>2.2000000000000002</v>
      </c>
      <c r="BS260" s="288">
        <v>2.2999999999999998</v>
      </c>
      <c r="BT260" s="288">
        <f>_xlfn.IFNA(VLOOKUP(C260,'INFORM Severity - hidden'!$C$5:$G$300,5,FALSE),"-")</f>
        <v>2.2999999999999998</v>
      </c>
    </row>
    <row r="261" spans="1:72" x14ac:dyDescent="0.35">
      <c r="A261" t="s">
        <v>1223</v>
      </c>
      <c r="B261" t="s">
        <v>1221</v>
      </c>
      <c r="C261" t="s">
        <v>1222</v>
      </c>
      <c r="D261" s="288" t="str">
        <f t="shared" si="4"/>
        <v>Decreasing</v>
      </c>
      <c r="E261" s="288" t="s">
        <v>10587</v>
      </c>
      <c r="F261" s="288">
        <v>2.8</v>
      </c>
      <c r="G261" s="288">
        <v>2.8</v>
      </c>
      <c r="H261" s="288">
        <v>3</v>
      </c>
      <c r="I261" s="288">
        <v>3</v>
      </c>
      <c r="J261" s="288">
        <v>3</v>
      </c>
      <c r="K261" s="288">
        <v>3</v>
      </c>
      <c r="L261" s="288">
        <v>3</v>
      </c>
      <c r="M261" s="288">
        <v>2.6</v>
      </c>
      <c r="N261" s="288">
        <v>2.6</v>
      </c>
      <c r="O261" s="288">
        <v>2.7</v>
      </c>
      <c r="P261" s="288">
        <v>2.7</v>
      </c>
      <c r="Q261" s="288">
        <v>2.7</v>
      </c>
      <c r="R261" s="288">
        <v>2.7</v>
      </c>
      <c r="S261" s="288">
        <v>2.7</v>
      </c>
      <c r="T261" s="288">
        <v>2.7</v>
      </c>
      <c r="U261" s="288">
        <v>2.7</v>
      </c>
      <c r="V261" s="288">
        <v>2.7</v>
      </c>
      <c r="W261" s="288">
        <v>2.7</v>
      </c>
      <c r="X261" s="288">
        <v>2.7</v>
      </c>
      <c r="Y261" s="288">
        <v>2.7</v>
      </c>
      <c r="Z261" s="288">
        <v>3</v>
      </c>
      <c r="AA261" s="288">
        <v>3</v>
      </c>
      <c r="AB261" s="288">
        <v>3</v>
      </c>
      <c r="AC261" s="288">
        <v>3</v>
      </c>
      <c r="AD261" s="288">
        <v>3</v>
      </c>
      <c r="AE261" s="288">
        <v>3</v>
      </c>
      <c r="AF261" s="288">
        <v>3</v>
      </c>
      <c r="AG261" s="288">
        <v>3</v>
      </c>
      <c r="AH261" s="288">
        <v>3</v>
      </c>
      <c r="AI261" s="288">
        <v>3</v>
      </c>
      <c r="AJ261" s="288">
        <v>3</v>
      </c>
      <c r="AK261" s="288">
        <v>3</v>
      </c>
      <c r="AL261" s="288">
        <v>3</v>
      </c>
      <c r="AM261" s="288">
        <v>3.1</v>
      </c>
      <c r="AN261" s="288">
        <v>3.1</v>
      </c>
      <c r="AO261" s="288">
        <v>3.1</v>
      </c>
      <c r="AP261" s="288">
        <v>3.1</v>
      </c>
      <c r="AQ261" s="288">
        <v>3.1</v>
      </c>
      <c r="AR261" s="288">
        <v>3.1</v>
      </c>
      <c r="AS261" s="288">
        <v>3.2</v>
      </c>
      <c r="AT261" s="288">
        <v>3.2</v>
      </c>
      <c r="AU261" s="288">
        <v>3.2</v>
      </c>
      <c r="AV261" s="288">
        <v>3.2</v>
      </c>
      <c r="AW261" s="288">
        <v>3.2</v>
      </c>
      <c r="AX261" s="288">
        <v>3.2</v>
      </c>
      <c r="AY261" s="288">
        <v>3.2</v>
      </c>
      <c r="AZ261" s="288">
        <v>3.2</v>
      </c>
      <c r="BA261" s="288">
        <v>3.1</v>
      </c>
      <c r="BB261" s="288">
        <v>3.1</v>
      </c>
      <c r="BC261" s="288">
        <v>3.1</v>
      </c>
      <c r="BD261" s="288">
        <v>3.1</v>
      </c>
      <c r="BE261" s="288">
        <v>3.1</v>
      </c>
      <c r="BF261" s="288">
        <v>3.1</v>
      </c>
      <c r="BG261" s="288">
        <v>3.2</v>
      </c>
      <c r="BH261" s="288">
        <v>3.2</v>
      </c>
      <c r="BI261" s="288">
        <v>3.2</v>
      </c>
      <c r="BJ261" s="288">
        <v>3.2</v>
      </c>
      <c r="BK261" s="288">
        <v>3.1</v>
      </c>
      <c r="BL261" s="288">
        <v>3.1</v>
      </c>
      <c r="BM261" s="288">
        <v>3.1</v>
      </c>
      <c r="BN261" s="288">
        <v>3.1</v>
      </c>
      <c r="BO261" s="288">
        <v>3.1</v>
      </c>
      <c r="BP261" s="288">
        <v>3.2</v>
      </c>
      <c r="BQ261" s="288">
        <v>3.2</v>
      </c>
      <c r="BR261" s="288">
        <v>3.1</v>
      </c>
      <c r="BS261" s="288">
        <v>3.1</v>
      </c>
      <c r="BT261" s="288">
        <f>_xlfn.IFNA(VLOOKUP(C261,'INFORM Severity - hidden'!$C$5:$G$300,5,FALSE),"-")</f>
        <v>3.1</v>
      </c>
    </row>
    <row r="262" spans="1:72" x14ac:dyDescent="0.35">
      <c r="A262" t="s">
        <v>1707</v>
      </c>
      <c r="B262" t="s">
        <v>1705</v>
      </c>
      <c r="C262" t="s">
        <v>1706</v>
      </c>
      <c r="D262" s="288" t="str">
        <f t="shared" si="4"/>
        <v>Increasing</v>
      </c>
      <c r="E262" s="288">
        <v>3.6</v>
      </c>
      <c r="F262" s="288">
        <v>3.6</v>
      </c>
      <c r="G262" s="288">
        <v>3.6</v>
      </c>
      <c r="H262" s="288">
        <v>4.0999999999999996</v>
      </c>
      <c r="I262" s="288">
        <v>4.3</v>
      </c>
      <c r="J262" s="288">
        <v>4.3</v>
      </c>
      <c r="K262" s="288">
        <v>4.3</v>
      </c>
      <c r="L262" s="288">
        <v>4.3</v>
      </c>
      <c r="M262" s="288">
        <v>4.3</v>
      </c>
      <c r="N262" s="288">
        <v>4.2</v>
      </c>
      <c r="O262" s="288">
        <v>4.2</v>
      </c>
      <c r="P262" s="288">
        <v>4.2</v>
      </c>
      <c r="Q262" s="288">
        <v>4.2</v>
      </c>
      <c r="R262" s="288">
        <v>4.7</v>
      </c>
      <c r="S262" s="288">
        <v>4.7</v>
      </c>
      <c r="T262" s="288">
        <v>4.7</v>
      </c>
      <c r="U262" s="288">
        <v>4.7</v>
      </c>
      <c r="V262" s="288">
        <v>4.7</v>
      </c>
      <c r="W262" s="288">
        <v>4.7</v>
      </c>
      <c r="X262" s="288">
        <v>4.7</v>
      </c>
      <c r="Y262" s="288">
        <v>4.5999999999999996</v>
      </c>
      <c r="Z262" s="288">
        <v>4.5999999999999996</v>
      </c>
      <c r="AA262" s="288">
        <v>4</v>
      </c>
      <c r="AB262" s="288">
        <v>4</v>
      </c>
      <c r="AC262" s="288">
        <v>4</v>
      </c>
      <c r="AD262" s="288">
        <v>4</v>
      </c>
      <c r="AE262" s="288">
        <v>4.4000000000000004</v>
      </c>
      <c r="AF262" s="288">
        <v>4.4000000000000004</v>
      </c>
      <c r="AG262" s="288">
        <v>4.4000000000000004</v>
      </c>
      <c r="AH262" s="288">
        <v>4.5</v>
      </c>
      <c r="AI262" s="288">
        <v>4.5</v>
      </c>
      <c r="AJ262" s="288">
        <v>4.5</v>
      </c>
      <c r="AK262" s="288">
        <v>4.5</v>
      </c>
      <c r="AL262" s="288">
        <v>4.4000000000000004</v>
      </c>
      <c r="AM262" s="288">
        <v>4.2</v>
      </c>
      <c r="AN262" s="288">
        <v>4.2</v>
      </c>
      <c r="AO262" s="288">
        <v>4.2</v>
      </c>
      <c r="AP262" s="288">
        <v>4.2</v>
      </c>
      <c r="AQ262" s="288">
        <v>4.2</v>
      </c>
      <c r="AR262" s="288">
        <v>4.2</v>
      </c>
      <c r="AS262" s="288">
        <v>4.4000000000000004</v>
      </c>
      <c r="AT262" s="288">
        <v>4.4000000000000004</v>
      </c>
      <c r="AU262" s="288">
        <v>4.4000000000000004</v>
      </c>
      <c r="AV262" s="288">
        <v>4.4000000000000004</v>
      </c>
      <c r="AW262" s="288">
        <v>4.4000000000000004</v>
      </c>
      <c r="AX262" s="288">
        <v>4.4000000000000004</v>
      </c>
      <c r="AY262" s="288">
        <v>4.4000000000000004</v>
      </c>
      <c r="AZ262" s="288">
        <v>4.4000000000000004</v>
      </c>
      <c r="BA262" s="288">
        <v>4.4000000000000004</v>
      </c>
      <c r="BB262" s="288">
        <v>4.7</v>
      </c>
      <c r="BC262" s="288">
        <v>4.7</v>
      </c>
      <c r="BD262" s="288">
        <v>4.7</v>
      </c>
      <c r="BE262" s="288">
        <v>4.7</v>
      </c>
      <c r="BF262" s="288">
        <v>4.7</v>
      </c>
      <c r="BG262" s="288">
        <v>4.7</v>
      </c>
      <c r="BH262" s="288">
        <v>4.7</v>
      </c>
      <c r="BI262" s="288">
        <v>4.7</v>
      </c>
      <c r="BJ262" s="288">
        <v>4.7</v>
      </c>
      <c r="BK262" s="288">
        <v>4.7</v>
      </c>
      <c r="BL262" s="288">
        <v>4.7</v>
      </c>
      <c r="BM262" s="288">
        <v>4.5999999999999996</v>
      </c>
      <c r="BN262" s="288">
        <v>4.5999999999999996</v>
      </c>
      <c r="BO262" s="288">
        <v>4.5999999999999996</v>
      </c>
      <c r="BP262" s="288">
        <v>4.5999999999999996</v>
      </c>
      <c r="BQ262" s="288">
        <v>4.5999999999999996</v>
      </c>
      <c r="BR262" s="288">
        <v>4.7</v>
      </c>
      <c r="BS262" s="288">
        <v>4.7</v>
      </c>
      <c r="BT262" s="288">
        <f>_xlfn.IFNA(VLOOKUP(C262,'INFORM Severity - hidden'!$C$5:$G$300,5,FALSE),"-")</f>
        <v>4.7</v>
      </c>
    </row>
    <row r="263" spans="1:72" x14ac:dyDescent="0.35">
      <c r="A263" t="s">
        <v>1707</v>
      </c>
      <c r="B263" t="s">
        <v>1712</v>
      </c>
      <c r="C263" t="s">
        <v>1713</v>
      </c>
      <c r="D263" s="288" t="str">
        <f t="shared" si="4"/>
        <v>Increasing</v>
      </c>
      <c r="E263" s="288" t="s">
        <v>10587</v>
      </c>
      <c r="F263" s="288" t="s">
        <v>10587</v>
      </c>
      <c r="G263" s="288" t="s">
        <v>10587</v>
      </c>
      <c r="H263" s="288">
        <v>2.1</v>
      </c>
      <c r="I263" s="288">
        <v>2.1</v>
      </c>
      <c r="J263" s="288">
        <v>2.1</v>
      </c>
      <c r="K263" s="288">
        <v>2.1</v>
      </c>
      <c r="L263" s="288">
        <v>2.1</v>
      </c>
      <c r="M263" s="288">
        <v>2.1</v>
      </c>
      <c r="N263" s="288">
        <v>2</v>
      </c>
      <c r="O263" s="288">
        <v>2</v>
      </c>
      <c r="P263" s="288">
        <v>2</v>
      </c>
      <c r="Q263" s="288">
        <v>2</v>
      </c>
      <c r="R263" s="288">
        <v>2</v>
      </c>
      <c r="S263" s="288">
        <v>2</v>
      </c>
      <c r="T263" s="288">
        <v>2</v>
      </c>
      <c r="U263" s="288">
        <v>2</v>
      </c>
      <c r="V263" s="288">
        <v>2</v>
      </c>
      <c r="W263" s="288">
        <v>2</v>
      </c>
      <c r="X263" s="288">
        <v>2</v>
      </c>
      <c r="Y263" s="288">
        <v>1.9</v>
      </c>
      <c r="Z263" s="288">
        <v>1.9</v>
      </c>
      <c r="AA263" s="288">
        <v>1.9</v>
      </c>
      <c r="AB263" s="288">
        <v>1.9</v>
      </c>
      <c r="AC263" s="288">
        <v>1.9</v>
      </c>
      <c r="AD263" s="288">
        <v>1.9</v>
      </c>
      <c r="AE263" s="288">
        <v>1.9</v>
      </c>
      <c r="AF263" s="288">
        <v>1.9</v>
      </c>
      <c r="AG263" s="288">
        <v>1.8</v>
      </c>
      <c r="AH263" s="288">
        <v>1.9</v>
      </c>
      <c r="AI263" s="288">
        <v>1.9</v>
      </c>
      <c r="AJ263" s="288">
        <v>1.9</v>
      </c>
      <c r="AK263" s="288">
        <v>1.9</v>
      </c>
      <c r="AL263" s="288">
        <v>1.8</v>
      </c>
      <c r="AM263" s="288">
        <v>1.8</v>
      </c>
      <c r="AN263" s="288">
        <v>1.8</v>
      </c>
      <c r="AO263" s="288">
        <v>1.7</v>
      </c>
      <c r="AP263" s="288">
        <v>1.7</v>
      </c>
      <c r="AQ263" s="288">
        <v>1.7</v>
      </c>
      <c r="AR263" s="288">
        <v>1.7</v>
      </c>
      <c r="AS263" s="288">
        <v>1.7</v>
      </c>
      <c r="AT263" s="288">
        <v>1.7</v>
      </c>
      <c r="AU263" s="288">
        <v>1.7</v>
      </c>
      <c r="AV263" s="288">
        <v>1.8</v>
      </c>
      <c r="AW263" s="288">
        <v>1.8</v>
      </c>
      <c r="AX263" s="288">
        <v>1.9</v>
      </c>
      <c r="AY263" s="288">
        <v>1.9</v>
      </c>
      <c r="AZ263" s="288">
        <v>1.9</v>
      </c>
      <c r="BA263" s="288">
        <v>1.9</v>
      </c>
      <c r="BB263" s="288">
        <v>1.9</v>
      </c>
      <c r="BC263" s="288">
        <v>1.8</v>
      </c>
      <c r="BD263" s="288">
        <v>1.8</v>
      </c>
      <c r="BE263" s="288">
        <v>1.8</v>
      </c>
      <c r="BF263" s="288">
        <v>1.9</v>
      </c>
      <c r="BG263" s="288">
        <v>1.9</v>
      </c>
      <c r="BH263" s="288">
        <v>1.9</v>
      </c>
      <c r="BI263" s="288">
        <v>1.9</v>
      </c>
      <c r="BJ263" s="288">
        <v>1.9</v>
      </c>
      <c r="BK263" s="288">
        <v>2</v>
      </c>
      <c r="BL263" s="288">
        <v>2</v>
      </c>
      <c r="BM263" s="288">
        <v>1.9</v>
      </c>
      <c r="BN263" s="288">
        <v>1.9</v>
      </c>
      <c r="BO263" s="288">
        <v>1.9</v>
      </c>
      <c r="BP263" s="288">
        <v>2</v>
      </c>
      <c r="BQ263" s="288">
        <v>2</v>
      </c>
      <c r="BR263" s="288">
        <v>2.1</v>
      </c>
      <c r="BS263" s="288">
        <v>2.1</v>
      </c>
      <c r="BT263" s="288">
        <f>_xlfn.IFNA(VLOOKUP(C263,'INFORM Severity - hidden'!$C$5:$G$300,5,FALSE),"-")</f>
        <v>2.1</v>
      </c>
    </row>
    <row r="264" spans="1:72" x14ac:dyDescent="0.35">
      <c r="C264" t="s">
        <v>10705</v>
      </c>
      <c r="D264" s="288" t="str">
        <f t="shared" si="4"/>
        <v>-</v>
      </c>
      <c r="E264" s="288" t="s">
        <v>10587</v>
      </c>
      <c r="F264" s="288" t="s">
        <v>10587</v>
      </c>
      <c r="G264" s="288" t="s">
        <v>10587</v>
      </c>
      <c r="H264" s="288" t="s">
        <v>10587</v>
      </c>
      <c r="I264" s="288" t="s">
        <v>10587</v>
      </c>
      <c r="J264" s="288" t="s">
        <v>10587</v>
      </c>
      <c r="K264" s="288" t="s">
        <v>10587</v>
      </c>
      <c r="L264" s="288" t="s">
        <v>10587</v>
      </c>
      <c r="M264" s="288" t="s">
        <v>10587</v>
      </c>
      <c r="N264" s="288" t="s">
        <v>10587</v>
      </c>
      <c r="O264" s="288" t="s">
        <v>10587</v>
      </c>
      <c r="P264" s="288" t="s">
        <v>10587</v>
      </c>
      <c r="Q264" s="288" t="s">
        <v>10587</v>
      </c>
      <c r="R264" s="288" t="s">
        <v>10587</v>
      </c>
      <c r="S264" s="288" t="s">
        <v>10587</v>
      </c>
      <c r="T264" s="288">
        <v>2.4</v>
      </c>
      <c r="U264" s="288">
        <v>2.4</v>
      </c>
      <c r="V264" s="288">
        <v>2.4</v>
      </c>
      <c r="W264" s="288">
        <v>3.3</v>
      </c>
      <c r="X264" s="288">
        <v>3.3</v>
      </c>
      <c r="Y264" s="288">
        <v>3.2</v>
      </c>
      <c r="Z264" s="288">
        <v>3.2</v>
      </c>
      <c r="AA264" s="288">
        <v>3.2</v>
      </c>
      <c r="AB264" s="288">
        <v>3.2</v>
      </c>
      <c r="AC264" s="288">
        <v>3.2</v>
      </c>
      <c r="AD264" s="288">
        <v>3.2</v>
      </c>
      <c r="AE264" s="288">
        <v>3.2</v>
      </c>
      <c r="AF264" s="288">
        <v>3.2</v>
      </c>
      <c r="AG264" s="288">
        <v>2.8</v>
      </c>
      <c r="AH264" s="288">
        <v>3</v>
      </c>
      <c r="AI264" s="288">
        <v>2.9</v>
      </c>
      <c r="AJ264" s="288">
        <v>2.9</v>
      </c>
      <c r="AK264" s="288" t="s">
        <v>10587</v>
      </c>
      <c r="AL264" s="288" t="s">
        <v>10587</v>
      </c>
      <c r="AM264" s="288" t="s">
        <v>10587</v>
      </c>
      <c r="AN264" s="288" t="s">
        <v>10587</v>
      </c>
      <c r="AO264" s="288" t="s">
        <v>10587</v>
      </c>
      <c r="AP264" s="288" t="s">
        <v>10587</v>
      </c>
      <c r="AQ264" s="288" t="s">
        <v>10587</v>
      </c>
      <c r="AR264" s="288" t="s">
        <v>10587</v>
      </c>
      <c r="AS264" s="288" t="s">
        <v>10587</v>
      </c>
      <c r="AT264" s="288" t="s">
        <v>10587</v>
      </c>
      <c r="AU264" s="288" t="s">
        <v>10587</v>
      </c>
      <c r="AV264" s="288" t="s">
        <v>10587</v>
      </c>
      <c r="AW264" s="288" t="s">
        <v>10587</v>
      </c>
      <c r="AX264" s="288" t="s">
        <v>10587</v>
      </c>
      <c r="AY264" s="288" t="s">
        <v>10587</v>
      </c>
      <c r="AZ264" s="288" t="s">
        <v>10587</v>
      </c>
      <c r="BA264" s="288" t="s">
        <v>10587</v>
      </c>
      <c r="BB264" s="288" t="s">
        <v>10587</v>
      </c>
      <c r="BC264" s="288" t="s">
        <v>10587</v>
      </c>
      <c r="BD264" s="288" t="s">
        <v>10587</v>
      </c>
      <c r="BE264" s="288" t="s">
        <v>10587</v>
      </c>
      <c r="BF264" s="288" t="s">
        <v>10587</v>
      </c>
      <c r="BG264" s="288" t="s">
        <v>10587</v>
      </c>
      <c r="BH264" s="288" t="s">
        <v>10587</v>
      </c>
      <c r="BI264" s="288" t="s">
        <v>10587</v>
      </c>
      <c r="BJ264" s="288" t="s">
        <v>10587</v>
      </c>
      <c r="BK264" s="288" t="s">
        <v>10587</v>
      </c>
      <c r="BL264" s="288" t="s">
        <v>10587</v>
      </c>
      <c r="BM264" s="288" t="s">
        <v>10587</v>
      </c>
      <c r="BN264" s="288" t="s">
        <v>10587</v>
      </c>
      <c r="BO264" s="288" t="s">
        <v>10587</v>
      </c>
      <c r="BP264" s="288" t="s">
        <v>10587</v>
      </c>
      <c r="BQ264" s="288" t="s">
        <v>10587</v>
      </c>
      <c r="BR264" s="288" t="s">
        <v>10587</v>
      </c>
      <c r="BS264" s="288" t="s">
        <v>10587</v>
      </c>
      <c r="BT264" s="288" t="str">
        <f>_xlfn.IFNA(VLOOKUP(C264,'INFORM Severity - hidden'!$C$5:$G$300,5,FALSE),"-")</f>
        <v>-</v>
      </c>
    </row>
    <row r="265" spans="1:72" x14ac:dyDescent="0.35">
      <c r="A265" t="s">
        <v>2520</v>
      </c>
      <c r="B265" t="s">
        <v>2518</v>
      </c>
      <c r="C265" t="s">
        <v>2519</v>
      </c>
      <c r="D265" s="288" t="str">
        <f t="shared" si="4"/>
        <v>Increasing</v>
      </c>
      <c r="E265" s="288" t="s">
        <v>10587</v>
      </c>
      <c r="F265" s="288">
        <v>4.3</v>
      </c>
      <c r="G265" s="288">
        <v>4.3</v>
      </c>
      <c r="H265" s="288">
        <v>4.3</v>
      </c>
      <c r="I265" s="288">
        <v>4.3</v>
      </c>
      <c r="J265" s="288">
        <v>4.2</v>
      </c>
      <c r="K265" s="288">
        <v>4.3</v>
      </c>
      <c r="L265" s="288">
        <v>4.3</v>
      </c>
      <c r="M265" s="288">
        <v>4.3</v>
      </c>
      <c r="N265" s="288">
        <v>4.3</v>
      </c>
      <c r="O265" s="288">
        <v>4.3</v>
      </c>
      <c r="P265" s="288">
        <v>4.3</v>
      </c>
      <c r="Q265" s="288">
        <v>4.3</v>
      </c>
      <c r="R265" s="288">
        <v>4.3</v>
      </c>
      <c r="S265" s="288">
        <v>4.3</v>
      </c>
      <c r="T265" s="288">
        <v>4.3</v>
      </c>
      <c r="U265" s="288">
        <v>4.3</v>
      </c>
      <c r="V265" s="288">
        <v>4.3</v>
      </c>
      <c r="W265" s="288">
        <v>4.4000000000000004</v>
      </c>
      <c r="X265" s="288">
        <v>4.4000000000000004</v>
      </c>
      <c r="Y265" s="288">
        <v>4.4000000000000004</v>
      </c>
      <c r="Z265" s="288">
        <v>4.4000000000000004</v>
      </c>
      <c r="AA265" s="288">
        <v>4.2</v>
      </c>
      <c r="AB265" s="288">
        <v>4.3</v>
      </c>
      <c r="AC265" s="288">
        <v>4.3</v>
      </c>
      <c r="AD265" s="288">
        <v>4.3</v>
      </c>
      <c r="AE265" s="288">
        <v>4.3</v>
      </c>
      <c r="AF265" s="288">
        <v>4.4000000000000004</v>
      </c>
      <c r="AG265" s="288">
        <v>4.4000000000000004</v>
      </c>
      <c r="AH265" s="288">
        <v>4.4000000000000004</v>
      </c>
      <c r="AI265" s="288">
        <v>4.4000000000000004</v>
      </c>
      <c r="AJ265" s="288">
        <v>4.4000000000000004</v>
      </c>
      <c r="AK265" s="288">
        <v>4.4000000000000004</v>
      </c>
      <c r="AL265" s="288">
        <v>4.4000000000000004</v>
      </c>
      <c r="AM265" s="288">
        <v>4.4000000000000004</v>
      </c>
      <c r="AN265" s="288">
        <v>4.4000000000000004</v>
      </c>
      <c r="AO265" s="288">
        <v>4.4000000000000004</v>
      </c>
      <c r="AP265" s="288">
        <v>4.4000000000000004</v>
      </c>
      <c r="AQ265" s="288">
        <v>4.5999999999999996</v>
      </c>
      <c r="AR265" s="288">
        <v>4.5999999999999996</v>
      </c>
      <c r="AS265" s="288">
        <v>4.5999999999999996</v>
      </c>
      <c r="AT265" s="288">
        <v>4.5999999999999996</v>
      </c>
      <c r="AU265" s="288">
        <v>4.5999999999999996</v>
      </c>
      <c r="AV265" s="288">
        <v>4.5999999999999996</v>
      </c>
      <c r="AW265" s="288">
        <v>4.4000000000000004</v>
      </c>
      <c r="AX265" s="288">
        <v>4.4000000000000004</v>
      </c>
      <c r="AY265" s="288">
        <v>4.4000000000000004</v>
      </c>
      <c r="AZ265" s="288">
        <v>4.4000000000000004</v>
      </c>
      <c r="BA265" s="288">
        <v>4.4000000000000004</v>
      </c>
      <c r="BB265" s="288">
        <v>4.4000000000000004</v>
      </c>
      <c r="BC265" s="288">
        <v>4.4000000000000004</v>
      </c>
      <c r="BD265" s="288">
        <v>4.4000000000000004</v>
      </c>
      <c r="BE265" s="288">
        <v>4.4000000000000004</v>
      </c>
      <c r="BF265" s="288">
        <v>4.4000000000000004</v>
      </c>
      <c r="BG265" s="288">
        <v>4.4000000000000004</v>
      </c>
      <c r="BH265" s="288">
        <v>4.4000000000000004</v>
      </c>
      <c r="BI265" s="288">
        <v>4.4000000000000004</v>
      </c>
      <c r="BJ265" s="288">
        <v>4.4000000000000004</v>
      </c>
      <c r="BK265" s="288">
        <v>4.4000000000000004</v>
      </c>
      <c r="BL265" s="288">
        <v>4.0999999999999996</v>
      </c>
      <c r="BM265" s="288">
        <v>4.0999999999999996</v>
      </c>
      <c r="BN265" s="288">
        <v>4.0999999999999996</v>
      </c>
      <c r="BO265" s="288">
        <v>4.0999999999999996</v>
      </c>
      <c r="BP265" s="288">
        <v>4.4000000000000004</v>
      </c>
      <c r="BQ265" s="288">
        <v>4.4000000000000004</v>
      </c>
      <c r="BR265" s="288">
        <v>4.4000000000000004</v>
      </c>
      <c r="BS265" s="288">
        <v>4.4000000000000004</v>
      </c>
      <c r="BT265" s="288">
        <f>_xlfn.IFNA(VLOOKUP(C265,'INFORM Severity - hidden'!$C$5:$G$300,5,FALSE),"-")</f>
        <v>4.4000000000000004</v>
      </c>
    </row>
    <row r="266" spans="1:72" x14ac:dyDescent="0.35">
      <c r="C266" t="s">
        <v>10706</v>
      </c>
      <c r="D266" s="288" t="str">
        <f t="shared" si="4"/>
        <v>-</v>
      </c>
      <c r="E266" s="288" t="s">
        <v>10587</v>
      </c>
      <c r="F266" s="288" t="s">
        <v>10587</v>
      </c>
      <c r="G266" s="288" t="s">
        <v>10587</v>
      </c>
      <c r="H266" s="288" t="s">
        <v>10587</v>
      </c>
      <c r="I266" s="288" t="s">
        <v>10587</v>
      </c>
      <c r="J266" s="288" t="s">
        <v>10587</v>
      </c>
      <c r="K266" s="288" t="s">
        <v>10587</v>
      </c>
      <c r="L266" s="288" t="s">
        <v>10587</v>
      </c>
      <c r="M266" s="288" t="s">
        <v>10587</v>
      </c>
      <c r="N266" s="288" t="s">
        <v>10587</v>
      </c>
      <c r="O266" s="288">
        <v>3.1</v>
      </c>
      <c r="P266" s="288">
        <v>3.1</v>
      </c>
      <c r="Q266" s="288">
        <v>3.1</v>
      </c>
      <c r="R266" s="288">
        <v>3.1</v>
      </c>
      <c r="S266" s="288" t="s">
        <v>10587</v>
      </c>
      <c r="T266" s="288" t="s">
        <v>10587</v>
      </c>
      <c r="U266" s="288" t="s">
        <v>10587</v>
      </c>
      <c r="V266" s="288" t="s">
        <v>10587</v>
      </c>
      <c r="W266" s="288" t="s">
        <v>10587</v>
      </c>
      <c r="X266" s="288" t="s">
        <v>10587</v>
      </c>
      <c r="Y266" s="288" t="s">
        <v>10587</v>
      </c>
      <c r="Z266" s="288" t="s">
        <v>10587</v>
      </c>
      <c r="AA266" s="288" t="s">
        <v>10587</v>
      </c>
      <c r="AB266" s="288" t="s">
        <v>10587</v>
      </c>
      <c r="AC266" s="288" t="s">
        <v>10587</v>
      </c>
      <c r="AD266" s="288" t="s">
        <v>10587</v>
      </c>
      <c r="AE266" s="288" t="s">
        <v>10587</v>
      </c>
      <c r="AF266" s="288" t="s">
        <v>10587</v>
      </c>
      <c r="AG266" s="288" t="s">
        <v>10587</v>
      </c>
      <c r="AH266" s="288" t="s">
        <v>10587</v>
      </c>
      <c r="AI266" s="288" t="s">
        <v>10587</v>
      </c>
      <c r="AJ266" s="288" t="s">
        <v>10587</v>
      </c>
      <c r="AK266" s="288" t="s">
        <v>10587</v>
      </c>
      <c r="AL266" s="288" t="s">
        <v>10587</v>
      </c>
      <c r="AM266" s="288" t="s">
        <v>10587</v>
      </c>
      <c r="AN266" s="288" t="s">
        <v>10587</v>
      </c>
      <c r="AO266" s="288" t="s">
        <v>10587</v>
      </c>
      <c r="AP266" s="288" t="s">
        <v>10587</v>
      </c>
      <c r="AQ266" s="288" t="s">
        <v>10587</v>
      </c>
      <c r="AR266" s="288" t="s">
        <v>10587</v>
      </c>
      <c r="AS266" s="288" t="s">
        <v>10587</v>
      </c>
      <c r="AT266" s="288" t="s">
        <v>10587</v>
      </c>
      <c r="AU266" s="288" t="s">
        <v>10587</v>
      </c>
      <c r="AV266" s="288" t="s">
        <v>10587</v>
      </c>
      <c r="AW266" s="288" t="s">
        <v>10587</v>
      </c>
      <c r="AX266" s="288" t="s">
        <v>10587</v>
      </c>
      <c r="AY266" s="288" t="s">
        <v>10587</v>
      </c>
      <c r="AZ266" s="288" t="s">
        <v>10587</v>
      </c>
      <c r="BA266" s="288" t="s">
        <v>10587</v>
      </c>
      <c r="BB266" s="288" t="s">
        <v>10587</v>
      </c>
      <c r="BC266" s="288" t="s">
        <v>10587</v>
      </c>
      <c r="BD266" s="288" t="s">
        <v>10587</v>
      </c>
      <c r="BE266" s="288" t="s">
        <v>10587</v>
      </c>
      <c r="BF266" s="288" t="s">
        <v>10587</v>
      </c>
      <c r="BG266" s="288" t="s">
        <v>10587</v>
      </c>
      <c r="BH266" s="288" t="s">
        <v>10587</v>
      </c>
      <c r="BI266" s="288" t="s">
        <v>10587</v>
      </c>
      <c r="BJ266" s="288" t="s">
        <v>10587</v>
      </c>
      <c r="BK266" s="288" t="s">
        <v>10587</v>
      </c>
      <c r="BL266" s="288" t="s">
        <v>10587</v>
      </c>
      <c r="BM266" s="288" t="s">
        <v>10587</v>
      </c>
      <c r="BN266" s="288" t="s">
        <v>10587</v>
      </c>
      <c r="BO266" s="288" t="s">
        <v>10587</v>
      </c>
      <c r="BP266" s="288" t="s">
        <v>10587</v>
      </c>
      <c r="BQ266" s="288" t="s">
        <v>10587</v>
      </c>
      <c r="BR266" s="288" t="s">
        <v>10587</v>
      </c>
      <c r="BS266" s="288" t="s">
        <v>10587</v>
      </c>
      <c r="BT266" s="288" t="str">
        <f>_xlfn.IFNA(VLOOKUP(C266,'INFORM Severity - hidden'!$C$5:$G$300,5,FALSE),"-")</f>
        <v>-</v>
      </c>
    </row>
    <row r="267" spans="1:72" x14ac:dyDescent="0.35">
      <c r="C267" t="s">
        <v>10707</v>
      </c>
      <c r="D267" s="288" t="str">
        <f t="shared" si="4"/>
        <v>-</v>
      </c>
      <c r="E267" s="288" t="s">
        <v>10587</v>
      </c>
      <c r="F267" s="288" t="s">
        <v>10587</v>
      </c>
      <c r="G267" s="288" t="s">
        <v>10587</v>
      </c>
      <c r="H267" s="288" t="s">
        <v>10587</v>
      </c>
      <c r="I267" s="288" t="s">
        <v>10587</v>
      </c>
      <c r="J267" s="288" t="s">
        <v>10587</v>
      </c>
      <c r="K267" s="288" t="s">
        <v>10587</v>
      </c>
      <c r="L267" s="288" t="s">
        <v>10587</v>
      </c>
      <c r="M267" s="288" t="s">
        <v>10587</v>
      </c>
      <c r="N267" s="288" t="s">
        <v>10587</v>
      </c>
      <c r="O267" s="288" t="s">
        <v>10587</v>
      </c>
      <c r="P267" s="288" t="s">
        <v>10587</v>
      </c>
      <c r="Q267" s="288" t="s">
        <v>10587</v>
      </c>
      <c r="R267" s="288" t="s">
        <v>10587</v>
      </c>
      <c r="S267" s="288" t="s">
        <v>10587</v>
      </c>
      <c r="T267" s="288" t="s">
        <v>10587</v>
      </c>
      <c r="U267" s="288" t="s">
        <v>10587</v>
      </c>
      <c r="V267" s="288" t="s">
        <v>10587</v>
      </c>
      <c r="W267" s="288" t="s">
        <v>10587</v>
      </c>
      <c r="X267" s="288" t="s">
        <v>10587</v>
      </c>
      <c r="Y267" s="288" t="s">
        <v>10587</v>
      </c>
      <c r="Z267" s="288" t="s">
        <v>10587</v>
      </c>
      <c r="AA267" s="288" t="s">
        <v>10587</v>
      </c>
      <c r="AB267" s="288" t="s">
        <v>10587</v>
      </c>
      <c r="AC267" s="288" t="s">
        <v>10587</v>
      </c>
      <c r="AD267" s="288" t="s">
        <v>10587</v>
      </c>
      <c r="AE267" s="288" t="s">
        <v>10587</v>
      </c>
      <c r="AF267" s="288" t="s">
        <v>10587</v>
      </c>
      <c r="AG267" s="288" t="s">
        <v>10587</v>
      </c>
      <c r="AH267" s="288" t="s">
        <v>10587</v>
      </c>
      <c r="AI267" s="288" t="s">
        <v>10587</v>
      </c>
      <c r="AJ267" s="288" t="s">
        <v>10587</v>
      </c>
      <c r="AK267" s="288" t="s">
        <v>10587</v>
      </c>
      <c r="AL267" s="288" t="s">
        <v>10587</v>
      </c>
      <c r="AM267" s="288" t="s">
        <v>10587</v>
      </c>
      <c r="AN267" s="288" t="s">
        <v>10587</v>
      </c>
      <c r="AO267" s="288" t="s">
        <v>10587</v>
      </c>
      <c r="AP267" s="288" t="s">
        <v>10587</v>
      </c>
      <c r="AQ267" s="288" t="s">
        <v>10587</v>
      </c>
      <c r="AR267" s="288" t="s">
        <v>10587</v>
      </c>
      <c r="AS267" s="288" t="s">
        <v>10587</v>
      </c>
      <c r="AT267" s="288" t="s">
        <v>10587</v>
      </c>
      <c r="AU267" s="288" t="s">
        <v>10587</v>
      </c>
      <c r="AV267" s="288" t="s">
        <v>10587</v>
      </c>
      <c r="AW267" s="288" t="s">
        <v>10587</v>
      </c>
      <c r="AX267" s="288">
        <v>3.4</v>
      </c>
      <c r="AY267" s="288">
        <v>3.5</v>
      </c>
      <c r="AZ267" s="288">
        <v>3.5</v>
      </c>
      <c r="BA267" s="288">
        <v>3.5</v>
      </c>
      <c r="BB267" s="288">
        <v>3.5</v>
      </c>
      <c r="BC267" s="288" t="s">
        <v>10587</v>
      </c>
      <c r="BD267" s="288" t="s">
        <v>10587</v>
      </c>
      <c r="BE267" s="288" t="s">
        <v>10587</v>
      </c>
      <c r="BF267" s="288" t="s">
        <v>10587</v>
      </c>
      <c r="BG267" s="288" t="s">
        <v>10587</v>
      </c>
      <c r="BH267" s="288" t="s">
        <v>10587</v>
      </c>
      <c r="BI267" s="288" t="s">
        <v>10587</v>
      </c>
      <c r="BJ267" s="288" t="s">
        <v>10587</v>
      </c>
      <c r="BK267" s="288" t="s">
        <v>10587</v>
      </c>
      <c r="BL267" s="288" t="s">
        <v>10587</v>
      </c>
      <c r="BM267" s="288" t="s">
        <v>10587</v>
      </c>
      <c r="BN267" s="288" t="s">
        <v>10587</v>
      </c>
      <c r="BO267" s="288" t="s">
        <v>10587</v>
      </c>
      <c r="BP267" s="288" t="s">
        <v>10587</v>
      </c>
      <c r="BQ267" s="288" t="s">
        <v>10587</v>
      </c>
      <c r="BR267" s="288" t="s">
        <v>10587</v>
      </c>
      <c r="BS267" s="288" t="s">
        <v>10587</v>
      </c>
      <c r="BT267" s="288" t="str">
        <f>_xlfn.IFNA(VLOOKUP(C267,'INFORM Severity - hidden'!$C$5:$G$300,5,FALSE),"-")</f>
        <v>-</v>
      </c>
    </row>
    <row r="268" spans="1:72" x14ac:dyDescent="0.35">
      <c r="A268" t="s">
        <v>3358</v>
      </c>
      <c r="B268" t="s">
        <v>3356</v>
      </c>
      <c r="C268" t="s">
        <v>3357</v>
      </c>
      <c r="D268" s="288" t="str">
        <f t="shared" si="4"/>
        <v>Stable</v>
      </c>
      <c r="E268" s="288" t="s">
        <v>10587</v>
      </c>
      <c r="F268" s="288" t="s">
        <v>10587</v>
      </c>
      <c r="G268" s="288" t="s">
        <v>10587</v>
      </c>
      <c r="H268" s="288" t="s">
        <v>10587</v>
      </c>
      <c r="I268" s="288" t="s">
        <v>10587</v>
      </c>
      <c r="J268" s="288" t="s">
        <v>10587</v>
      </c>
      <c r="K268" s="288" t="s">
        <v>10587</v>
      </c>
      <c r="L268" s="288" t="s">
        <v>10587</v>
      </c>
      <c r="M268" s="288" t="s">
        <v>10587</v>
      </c>
      <c r="N268" s="288" t="s">
        <v>10587</v>
      </c>
      <c r="O268" s="288" t="s">
        <v>10587</v>
      </c>
      <c r="P268" s="288" t="s">
        <v>10587</v>
      </c>
      <c r="Q268" s="288" t="s">
        <v>10587</v>
      </c>
      <c r="R268" s="288" t="s">
        <v>10587</v>
      </c>
      <c r="S268" s="288" t="s">
        <v>10587</v>
      </c>
      <c r="T268" s="288" t="s">
        <v>10587</v>
      </c>
      <c r="U268" s="288" t="s">
        <v>10587</v>
      </c>
      <c r="V268" s="288" t="s">
        <v>10587</v>
      </c>
      <c r="W268" s="288" t="s">
        <v>10587</v>
      </c>
      <c r="X268" s="288" t="s">
        <v>10587</v>
      </c>
      <c r="Y268" s="288" t="s">
        <v>10587</v>
      </c>
      <c r="Z268" s="288" t="s">
        <v>10587</v>
      </c>
      <c r="AA268" s="288" t="s">
        <v>10587</v>
      </c>
      <c r="AB268" s="288" t="s">
        <v>10587</v>
      </c>
      <c r="AC268" s="288" t="s">
        <v>10587</v>
      </c>
      <c r="AD268" s="288" t="s">
        <v>10587</v>
      </c>
      <c r="AE268" s="288" t="s">
        <v>10587</v>
      </c>
      <c r="AF268" s="288" t="s">
        <v>10587</v>
      </c>
      <c r="AG268" s="288" t="s">
        <v>10587</v>
      </c>
      <c r="AH268" s="288" t="s">
        <v>10587</v>
      </c>
      <c r="AI268" s="288" t="s">
        <v>10587</v>
      </c>
      <c r="AJ268" s="288" t="s">
        <v>10587</v>
      </c>
      <c r="AK268" s="288" t="s">
        <v>10587</v>
      </c>
      <c r="AL268" s="288" t="s">
        <v>10587</v>
      </c>
      <c r="AM268" s="288" t="s">
        <v>10587</v>
      </c>
      <c r="AN268" s="288" t="s">
        <v>10587</v>
      </c>
      <c r="AO268" s="288" t="s">
        <v>10587</v>
      </c>
      <c r="AP268" s="288" t="s">
        <v>10587</v>
      </c>
      <c r="AQ268" s="288">
        <v>1.2</v>
      </c>
      <c r="AR268" s="288">
        <v>1.2</v>
      </c>
      <c r="AS268" s="288">
        <v>1.2</v>
      </c>
      <c r="AT268" s="288">
        <v>1.2</v>
      </c>
      <c r="AU268" s="288">
        <v>2.2999999999999998</v>
      </c>
      <c r="AV268" s="288">
        <v>2.2999999999999998</v>
      </c>
      <c r="AW268" s="288">
        <v>2.2999999999999998</v>
      </c>
      <c r="AX268" s="288">
        <v>2.2999999999999998</v>
      </c>
      <c r="AY268" s="288">
        <v>2.4</v>
      </c>
      <c r="AZ268" s="288">
        <v>1.8</v>
      </c>
      <c r="BA268" s="288">
        <v>1.8</v>
      </c>
      <c r="BB268" s="288">
        <v>1.8</v>
      </c>
      <c r="BC268" s="288">
        <v>1.8</v>
      </c>
      <c r="BD268" s="288">
        <v>1.8</v>
      </c>
      <c r="BE268" s="288">
        <v>1.8</v>
      </c>
      <c r="BF268" s="288">
        <v>1.8</v>
      </c>
      <c r="BG268" s="288">
        <v>1.8</v>
      </c>
      <c r="BH268" s="288">
        <v>1.8</v>
      </c>
      <c r="BI268" s="288">
        <v>1.8</v>
      </c>
      <c r="BJ268" s="288">
        <v>1.6</v>
      </c>
      <c r="BK268" s="288">
        <v>1.6</v>
      </c>
      <c r="BL268" s="288">
        <v>1.6</v>
      </c>
      <c r="BM268" s="288">
        <v>1.6</v>
      </c>
      <c r="BN268" s="288">
        <v>1.6</v>
      </c>
      <c r="BO268" s="288">
        <v>1.6</v>
      </c>
      <c r="BP268" s="288">
        <v>1.6</v>
      </c>
      <c r="BQ268" s="288">
        <v>1.6</v>
      </c>
      <c r="BR268" s="288">
        <v>1.6</v>
      </c>
      <c r="BS268" s="288">
        <v>1.6</v>
      </c>
      <c r="BT268" s="288">
        <f>_xlfn.IFNA(VLOOKUP(C268,'INFORM Severity - hidden'!$C$5:$G$300,5,FALSE),"-")</f>
        <v>1.6</v>
      </c>
    </row>
    <row r="269" spans="1:72" x14ac:dyDescent="0.35">
      <c r="A269" t="s">
        <v>582</v>
      </c>
      <c r="B269" t="s">
        <v>580</v>
      </c>
      <c r="C269" t="s">
        <v>581</v>
      </c>
      <c r="D269" s="288" t="str">
        <f t="shared" si="4"/>
        <v>Stable</v>
      </c>
      <c r="E269" s="288" t="s">
        <v>10587</v>
      </c>
      <c r="F269" s="288" t="s">
        <v>10587</v>
      </c>
      <c r="G269" s="288" t="s">
        <v>10587</v>
      </c>
      <c r="H269" s="288" t="s">
        <v>10587</v>
      </c>
      <c r="I269" s="288" t="s">
        <v>10587</v>
      </c>
      <c r="J269" s="288" t="s">
        <v>10587</v>
      </c>
      <c r="K269" s="288" t="s">
        <v>10587</v>
      </c>
      <c r="L269" s="288" t="s">
        <v>10587</v>
      </c>
      <c r="M269" s="288" t="s">
        <v>10587</v>
      </c>
      <c r="N269" s="288" t="s">
        <v>10587</v>
      </c>
      <c r="O269" s="288" t="s">
        <v>10587</v>
      </c>
      <c r="P269" s="288" t="s">
        <v>10587</v>
      </c>
      <c r="Q269" s="288" t="s">
        <v>10587</v>
      </c>
      <c r="R269" s="288" t="s">
        <v>10587</v>
      </c>
      <c r="S269" s="288" t="s">
        <v>10587</v>
      </c>
      <c r="T269" s="288" t="s">
        <v>10587</v>
      </c>
      <c r="U269" s="288" t="s">
        <v>10587</v>
      </c>
      <c r="V269" s="288" t="s">
        <v>10587</v>
      </c>
      <c r="W269" s="288" t="s">
        <v>10587</v>
      </c>
      <c r="X269" s="288" t="s">
        <v>10587</v>
      </c>
      <c r="Y269" s="288" t="s">
        <v>10587</v>
      </c>
      <c r="Z269" s="288" t="s">
        <v>10587</v>
      </c>
      <c r="AA269" s="288">
        <v>2.7</v>
      </c>
      <c r="AB269" s="288">
        <v>2.7</v>
      </c>
      <c r="AC269" s="288">
        <v>2.7</v>
      </c>
      <c r="AD269" s="288">
        <v>2.7</v>
      </c>
      <c r="AE269" s="288">
        <v>2.7</v>
      </c>
      <c r="AF269" s="288">
        <v>2.7</v>
      </c>
      <c r="AG269" s="288">
        <v>2.7</v>
      </c>
      <c r="AH269" s="288">
        <v>2.7</v>
      </c>
      <c r="AI269" s="288">
        <v>2.2999999999999998</v>
      </c>
      <c r="AJ269" s="288">
        <v>2.2999999999999998</v>
      </c>
      <c r="AK269" s="288">
        <v>2.2999999999999998</v>
      </c>
      <c r="AL269" s="288">
        <v>2.2999999999999998</v>
      </c>
      <c r="AM269" s="288">
        <v>2.5</v>
      </c>
      <c r="AN269" s="288">
        <v>2.5</v>
      </c>
      <c r="AO269" s="288">
        <v>2.4</v>
      </c>
      <c r="AP269" s="288">
        <v>2.4</v>
      </c>
      <c r="AQ269" s="288">
        <v>2.4</v>
      </c>
      <c r="AR269" s="288">
        <v>2.4</v>
      </c>
      <c r="AS269" s="288">
        <v>2.2999999999999998</v>
      </c>
      <c r="AT269" s="288">
        <v>2.2999999999999998</v>
      </c>
      <c r="AU269" s="288">
        <v>2.2000000000000002</v>
      </c>
      <c r="AV269" s="288">
        <v>2.1</v>
      </c>
      <c r="AW269" s="288">
        <v>2.1</v>
      </c>
      <c r="AX269" s="288">
        <v>2.2999999999999998</v>
      </c>
      <c r="AY269" s="288">
        <v>2.2999999999999998</v>
      </c>
      <c r="AZ269" s="288">
        <v>2.2999999999999998</v>
      </c>
      <c r="BA269" s="288">
        <v>2.2999999999999998</v>
      </c>
      <c r="BB269" s="288">
        <v>2.2999999999999998</v>
      </c>
      <c r="BC269" s="288">
        <v>2.2999999999999998</v>
      </c>
      <c r="BD269" s="288">
        <v>2.2999999999999998</v>
      </c>
      <c r="BE269" s="288">
        <v>2.2999999999999998</v>
      </c>
      <c r="BF269" s="288">
        <v>2.2999999999999998</v>
      </c>
      <c r="BG269" s="288">
        <v>2.2999999999999998</v>
      </c>
      <c r="BH269" s="288">
        <v>2.6</v>
      </c>
      <c r="BI269" s="288">
        <v>2.2999999999999998</v>
      </c>
      <c r="BJ269" s="288">
        <v>2.2999999999999998</v>
      </c>
      <c r="BK269" s="288">
        <v>2.4</v>
      </c>
      <c r="BL269" s="288">
        <v>2.4</v>
      </c>
      <c r="BM269" s="288">
        <v>2.4</v>
      </c>
      <c r="BN269" s="288">
        <v>2.4</v>
      </c>
      <c r="BO269" s="288">
        <v>2.4</v>
      </c>
      <c r="BP269" s="288">
        <v>2.4</v>
      </c>
      <c r="BQ269" s="288">
        <v>2.4</v>
      </c>
      <c r="BR269" s="288">
        <v>2.2999999999999998</v>
      </c>
      <c r="BS269" s="288">
        <v>2.5</v>
      </c>
      <c r="BT269" s="288">
        <f>_xlfn.IFNA(VLOOKUP(C269,'INFORM Severity - hidden'!$C$5:$G$300,5,FALSE),"-")</f>
        <v>2.2999999999999998</v>
      </c>
    </row>
    <row r="270" spans="1:72" x14ac:dyDescent="0.35">
      <c r="A270" t="s">
        <v>61</v>
      </c>
      <c r="B270" t="s">
        <v>59</v>
      </c>
      <c r="C270" t="s">
        <v>60</v>
      </c>
      <c r="D270" s="288" t="str">
        <f t="shared" si="4"/>
        <v>Stable</v>
      </c>
      <c r="E270" s="288">
        <v>4.9000000000000004</v>
      </c>
      <c r="F270" s="288">
        <v>4.9000000000000004</v>
      </c>
      <c r="G270" s="288">
        <v>4.8</v>
      </c>
      <c r="H270" s="288">
        <v>4.8</v>
      </c>
      <c r="I270" s="288">
        <v>4.8</v>
      </c>
      <c r="J270" s="288">
        <v>4.9000000000000004</v>
      </c>
      <c r="K270" s="288">
        <v>4.9000000000000004</v>
      </c>
      <c r="L270" s="288">
        <v>4.9000000000000004</v>
      </c>
      <c r="M270" s="288">
        <v>4.9000000000000004</v>
      </c>
      <c r="N270" s="288">
        <v>4.8</v>
      </c>
      <c r="O270" s="288">
        <v>4.9000000000000004</v>
      </c>
      <c r="P270" s="288">
        <v>4.9000000000000004</v>
      </c>
      <c r="Q270" s="288">
        <v>4.9000000000000004</v>
      </c>
      <c r="R270" s="288">
        <v>4.9000000000000004</v>
      </c>
      <c r="S270" s="288">
        <v>4.9000000000000004</v>
      </c>
      <c r="T270" s="288">
        <v>4.9000000000000004</v>
      </c>
      <c r="U270" s="288">
        <v>4.9000000000000004</v>
      </c>
      <c r="V270" s="288">
        <v>4.9000000000000004</v>
      </c>
      <c r="W270" s="288">
        <v>4.9000000000000004</v>
      </c>
      <c r="X270" s="288">
        <v>4.9000000000000004</v>
      </c>
      <c r="Y270" s="288">
        <v>4.9000000000000004</v>
      </c>
      <c r="Z270" s="288">
        <v>4.9000000000000004</v>
      </c>
      <c r="AA270" s="288">
        <v>4.9000000000000004</v>
      </c>
      <c r="AB270" s="288">
        <v>4.9000000000000004</v>
      </c>
      <c r="AC270" s="288">
        <v>4.7</v>
      </c>
      <c r="AD270" s="288">
        <v>4.9000000000000004</v>
      </c>
      <c r="AE270" s="288">
        <v>4.9000000000000004</v>
      </c>
      <c r="AF270" s="288">
        <v>4.9000000000000004</v>
      </c>
      <c r="AG270" s="288">
        <v>4.9000000000000004</v>
      </c>
      <c r="AH270" s="288">
        <v>4.9000000000000004</v>
      </c>
      <c r="AI270" s="288">
        <v>4.9000000000000004</v>
      </c>
      <c r="AJ270" s="288">
        <v>4.9000000000000004</v>
      </c>
      <c r="AK270" s="288">
        <v>4.9000000000000004</v>
      </c>
      <c r="AL270" s="288">
        <v>4.9000000000000004</v>
      </c>
      <c r="AM270" s="288">
        <v>4.9000000000000004</v>
      </c>
      <c r="AN270" s="288">
        <v>4.9000000000000004</v>
      </c>
      <c r="AO270" s="288">
        <v>4.9000000000000004</v>
      </c>
      <c r="AP270" s="288">
        <v>4.5999999999999996</v>
      </c>
      <c r="AQ270" s="288">
        <v>4.5999999999999996</v>
      </c>
      <c r="AR270" s="288">
        <v>4.5999999999999996</v>
      </c>
      <c r="AS270" s="288">
        <v>4.5999999999999996</v>
      </c>
      <c r="AT270" s="288">
        <v>4.5999999999999996</v>
      </c>
      <c r="AU270" s="288">
        <v>4.5999999999999996</v>
      </c>
      <c r="AV270" s="288">
        <v>4.5999999999999996</v>
      </c>
      <c r="AW270" s="288">
        <v>4.5999999999999996</v>
      </c>
      <c r="AX270" s="288">
        <v>4.5999999999999996</v>
      </c>
      <c r="AY270" s="288">
        <v>4.5</v>
      </c>
      <c r="AZ270" s="288">
        <v>4.5999999999999996</v>
      </c>
      <c r="BA270" s="288">
        <v>4.5999999999999996</v>
      </c>
      <c r="BB270" s="288">
        <v>4.5999999999999996</v>
      </c>
      <c r="BC270" s="288">
        <v>4.5999999999999996</v>
      </c>
      <c r="BD270" s="288">
        <v>4.5999999999999996</v>
      </c>
      <c r="BE270" s="288">
        <v>4.5999999999999996</v>
      </c>
      <c r="BF270" s="288">
        <v>4.5999999999999996</v>
      </c>
      <c r="BG270" s="288">
        <v>4.5999999999999996</v>
      </c>
      <c r="BH270" s="288">
        <v>4.5999999999999996</v>
      </c>
      <c r="BI270" s="288">
        <v>4.5999999999999996</v>
      </c>
      <c r="BJ270" s="288">
        <v>4.5999999999999996</v>
      </c>
      <c r="BK270" s="288">
        <v>4.5</v>
      </c>
      <c r="BL270" s="288">
        <v>4.5</v>
      </c>
      <c r="BM270" s="288">
        <v>4.5</v>
      </c>
      <c r="BN270" s="288">
        <v>4.5</v>
      </c>
      <c r="BO270" s="288">
        <v>4.5</v>
      </c>
      <c r="BP270" s="288">
        <v>4.5999999999999996</v>
      </c>
      <c r="BQ270" s="288">
        <v>4.5999999999999996</v>
      </c>
      <c r="BR270" s="288">
        <v>4.5999999999999996</v>
      </c>
      <c r="BS270" s="288">
        <v>4.5999999999999996</v>
      </c>
      <c r="BT270" s="288">
        <f>_xlfn.IFNA(VLOOKUP(C270,'INFORM Severity - hidden'!$C$5:$G$300,5,FALSE),"-")</f>
        <v>4.5999999999999996</v>
      </c>
    </row>
    <row r="271" spans="1:72" x14ac:dyDescent="0.35">
      <c r="A271" t="s">
        <v>61</v>
      </c>
      <c r="B271" t="s">
        <v>1800</v>
      </c>
      <c r="C271" t="s">
        <v>1801</v>
      </c>
      <c r="D271" s="288" t="str">
        <f t="shared" si="4"/>
        <v>Decreasing</v>
      </c>
      <c r="E271" s="288" t="s">
        <v>10587</v>
      </c>
      <c r="F271" s="288" t="s">
        <v>10587</v>
      </c>
      <c r="G271" s="288" t="s">
        <v>10587</v>
      </c>
      <c r="H271" s="288" t="s">
        <v>10587</v>
      </c>
      <c r="I271" s="288" t="s">
        <v>10587</v>
      </c>
      <c r="J271" s="288" t="s">
        <v>10587</v>
      </c>
      <c r="K271" s="288" t="s">
        <v>10587</v>
      </c>
      <c r="L271" s="288" t="s">
        <v>10587</v>
      </c>
      <c r="M271" s="288" t="s">
        <v>10587</v>
      </c>
      <c r="N271" s="288" t="s">
        <v>10587</v>
      </c>
      <c r="O271" s="288" t="s">
        <v>10587</v>
      </c>
      <c r="P271" s="288" t="s">
        <v>10587</v>
      </c>
      <c r="Q271" s="288" t="s">
        <v>10587</v>
      </c>
      <c r="R271" s="288" t="s">
        <v>10587</v>
      </c>
      <c r="S271" s="288" t="s">
        <v>10587</v>
      </c>
      <c r="T271" s="288" t="s">
        <v>10587</v>
      </c>
      <c r="U271" s="288" t="s">
        <v>10587</v>
      </c>
      <c r="V271" s="288" t="s">
        <v>10587</v>
      </c>
      <c r="W271" s="288" t="s">
        <v>10587</v>
      </c>
      <c r="X271" s="288" t="s">
        <v>10587</v>
      </c>
      <c r="Y271" s="288" t="s">
        <v>10587</v>
      </c>
      <c r="Z271" s="288" t="s">
        <v>10587</v>
      </c>
      <c r="AA271" s="288" t="s">
        <v>10587</v>
      </c>
      <c r="AB271" s="288" t="s">
        <v>10587</v>
      </c>
      <c r="AC271" s="288" t="s">
        <v>10587</v>
      </c>
      <c r="AD271" s="288" t="s">
        <v>10587</v>
      </c>
      <c r="AE271" s="288" t="s">
        <v>10587</v>
      </c>
      <c r="AF271" s="288" t="s">
        <v>10587</v>
      </c>
      <c r="AG271" s="288" t="s">
        <v>10587</v>
      </c>
      <c r="AH271" s="288" t="s">
        <v>10587</v>
      </c>
      <c r="AI271" s="288" t="s">
        <v>10587</v>
      </c>
      <c r="AJ271" s="288" t="s">
        <v>10587</v>
      </c>
      <c r="AK271" s="288" t="s">
        <v>10587</v>
      </c>
      <c r="AL271" s="288" t="s">
        <v>10587</v>
      </c>
      <c r="AM271" s="288" t="s">
        <v>10587</v>
      </c>
      <c r="AN271" s="288" t="s">
        <v>10587</v>
      </c>
      <c r="AO271" s="288" t="s">
        <v>10587</v>
      </c>
      <c r="AP271" s="288" t="s">
        <v>10587</v>
      </c>
      <c r="AQ271" s="288" t="s">
        <v>10587</v>
      </c>
      <c r="AR271" s="288" t="s">
        <v>10587</v>
      </c>
      <c r="AS271" s="288" t="s">
        <v>10587</v>
      </c>
      <c r="AT271" s="288" t="s">
        <v>10587</v>
      </c>
      <c r="AU271" s="288" t="s">
        <v>10587</v>
      </c>
      <c r="AV271" s="288" t="s">
        <v>10587</v>
      </c>
      <c r="AW271" s="288" t="s">
        <v>10587</v>
      </c>
      <c r="AX271" s="288" t="s">
        <v>10587</v>
      </c>
      <c r="AY271" s="288" t="s">
        <v>10587</v>
      </c>
      <c r="AZ271" s="288" t="s">
        <v>10587</v>
      </c>
      <c r="BA271" s="288" t="s">
        <v>10587</v>
      </c>
      <c r="BB271" s="288" t="s">
        <v>10587</v>
      </c>
      <c r="BC271" s="288">
        <v>3.4</v>
      </c>
      <c r="BD271" s="288">
        <v>3.4</v>
      </c>
      <c r="BE271" s="288">
        <v>3.4</v>
      </c>
      <c r="BF271" s="288">
        <v>3.4</v>
      </c>
      <c r="BG271" s="288">
        <v>3.4</v>
      </c>
      <c r="BH271" s="288">
        <v>3.4</v>
      </c>
      <c r="BI271" s="288">
        <v>4.2</v>
      </c>
      <c r="BJ271" s="288">
        <v>4.2</v>
      </c>
      <c r="BK271" s="288">
        <v>4.0999999999999996</v>
      </c>
      <c r="BL271" s="288">
        <v>4.0999999999999996</v>
      </c>
      <c r="BM271" s="288">
        <v>4.0999999999999996</v>
      </c>
      <c r="BN271" s="288">
        <v>4.0999999999999996</v>
      </c>
      <c r="BO271" s="288">
        <v>3.3</v>
      </c>
      <c r="BP271" s="288">
        <v>3.1</v>
      </c>
      <c r="BQ271" s="288">
        <v>3.1</v>
      </c>
      <c r="BR271" s="288">
        <v>3.1</v>
      </c>
      <c r="BS271" s="288">
        <v>3.1</v>
      </c>
      <c r="BT271" s="288">
        <f>_xlfn.IFNA(VLOOKUP(C271,'INFORM Severity - hidden'!$C$5:$G$300,5,FALSE),"-")</f>
        <v>3.1</v>
      </c>
    </row>
    <row r="272" spans="1:72" x14ac:dyDescent="0.35">
      <c r="A272" t="s">
        <v>296</v>
      </c>
      <c r="B272" t="s">
        <v>728</v>
      </c>
      <c r="C272" t="s">
        <v>729</v>
      </c>
      <c r="D272" s="288" t="str">
        <f t="shared" si="4"/>
        <v>Decreasing</v>
      </c>
      <c r="E272" s="288" t="s">
        <v>10587</v>
      </c>
      <c r="F272" s="288" t="s">
        <v>10587</v>
      </c>
      <c r="G272" s="288" t="s">
        <v>10587</v>
      </c>
      <c r="H272" s="288">
        <v>4</v>
      </c>
      <c r="I272" s="288">
        <v>4</v>
      </c>
      <c r="J272" s="288">
        <v>4</v>
      </c>
      <c r="K272" s="288">
        <v>4</v>
      </c>
      <c r="L272" s="288">
        <v>4</v>
      </c>
      <c r="M272" s="288">
        <v>4</v>
      </c>
      <c r="N272" s="288">
        <v>4.0999999999999996</v>
      </c>
      <c r="O272" s="288">
        <v>4.0999999999999996</v>
      </c>
      <c r="P272" s="288">
        <v>4.0999999999999996</v>
      </c>
      <c r="Q272" s="288">
        <v>4.0999999999999996</v>
      </c>
      <c r="R272" s="288">
        <v>4.0999999999999996</v>
      </c>
      <c r="S272" s="288">
        <v>4.0999999999999996</v>
      </c>
      <c r="T272" s="288">
        <v>4.0999999999999996</v>
      </c>
      <c r="U272" s="288">
        <v>4.0999999999999996</v>
      </c>
      <c r="V272" s="288">
        <v>4.0999999999999996</v>
      </c>
      <c r="W272" s="288">
        <v>4.0999999999999996</v>
      </c>
      <c r="X272" s="288">
        <v>4.0999999999999996</v>
      </c>
      <c r="Y272" s="288">
        <v>4.0999999999999996</v>
      </c>
      <c r="Z272" s="288">
        <v>4.2</v>
      </c>
      <c r="AA272" s="288">
        <v>4.0999999999999996</v>
      </c>
      <c r="AB272" s="288">
        <v>4.0999999999999996</v>
      </c>
      <c r="AC272" s="288">
        <v>4.0999999999999996</v>
      </c>
      <c r="AD272" s="288">
        <v>4.0999999999999996</v>
      </c>
      <c r="AE272" s="288">
        <v>4.0999999999999996</v>
      </c>
      <c r="AF272" s="288">
        <v>4.0999999999999996</v>
      </c>
      <c r="AG272" s="288">
        <v>4.0999999999999996</v>
      </c>
      <c r="AH272" s="288">
        <v>4.0999999999999996</v>
      </c>
      <c r="AI272" s="288">
        <v>4.0999999999999996</v>
      </c>
      <c r="AJ272" s="288">
        <v>4.0999999999999996</v>
      </c>
      <c r="AK272" s="288">
        <v>4.0999999999999996</v>
      </c>
      <c r="AL272" s="288">
        <v>4.0999999999999996</v>
      </c>
      <c r="AM272" s="288">
        <v>4.0999999999999996</v>
      </c>
      <c r="AN272" s="288">
        <v>4.0999999999999996</v>
      </c>
      <c r="AO272" s="288">
        <v>4.0999999999999996</v>
      </c>
      <c r="AP272" s="288">
        <v>4.0999999999999996</v>
      </c>
      <c r="AQ272" s="288">
        <v>4.0999999999999996</v>
      </c>
      <c r="AR272" s="288">
        <v>4.0999999999999996</v>
      </c>
      <c r="AS272" s="288">
        <v>4.2</v>
      </c>
      <c r="AT272" s="288">
        <v>4.2</v>
      </c>
      <c r="AU272" s="288">
        <v>4.4000000000000004</v>
      </c>
      <c r="AV272" s="288">
        <v>4.4000000000000004</v>
      </c>
      <c r="AW272" s="288">
        <v>4.4000000000000004</v>
      </c>
      <c r="AX272" s="288">
        <v>4.4000000000000004</v>
      </c>
      <c r="AY272" s="288">
        <v>4.4000000000000004</v>
      </c>
      <c r="AZ272" s="288">
        <v>4.4000000000000004</v>
      </c>
      <c r="BA272" s="288">
        <v>4.4000000000000004</v>
      </c>
      <c r="BB272" s="288">
        <v>4.4000000000000004</v>
      </c>
      <c r="BC272" s="288">
        <v>4.4000000000000004</v>
      </c>
      <c r="BD272" s="288">
        <v>4.5</v>
      </c>
      <c r="BE272" s="288">
        <v>4.4000000000000004</v>
      </c>
      <c r="BF272" s="288">
        <v>4.4000000000000004</v>
      </c>
      <c r="BG272" s="288">
        <v>4.4000000000000004</v>
      </c>
      <c r="BH272" s="288">
        <v>4.3</v>
      </c>
      <c r="BI272" s="288">
        <v>4.3</v>
      </c>
      <c r="BJ272" s="288">
        <v>4.3</v>
      </c>
      <c r="BK272" s="288">
        <v>4.2</v>
      </c>
      <c r="BL272" s="288">
        <v>4.2</v>
      </c>
      <c r="BM272" s="288">
        <v>4.3</v>
      </c>
      <c r="BN272" s="288">
        <v>4.2</v>
      </c>
      <c r="BO272" s="288">
        <v>4.2</v>
      </c>
      <c r="BP272" s="288">
        <v>4</v>
      </c>
      <c r="BQ272" s="288">
        <v>3.8</v>
      </c>
      <c r="BR272" s="288">
        <v>3.8</v>
      </c>
      <c r="BS272" s="288">
        <v>3.8</v>
      </c>
      <c r="BT272" s="288">
        <f>_xlfn.IFNA(VLOOKUP(C272,'INFORM Severity - hidden'!$C$5:$G$300,5,FALSE),"-")</f>
        <v>3.8</v>
      </c>
    </row>
    <row r="273" spans="1:72" x14ac:dyDescent="0.35">
      <c r="C273" t="s">
        <v>10708</v>
      </c>
      <c r="D273" s="288" t="str">
        <f t="shared" si="4"/>
        <v>-</v>
      </c>
      <c r="E273" s="288" t="s">
        <v>10587</v>
      </c>
      <c r="F273" s="288" t="s">
        <v>10587</v>
      </c>
      <c r="G273" s="288" t="s">
        <v>10587</v>
      </c>
      <c r="H273" s="288">
        <v>3</v>
      </c>
      <c r="I273" s="288" t="s">
        <v>10587</v>
      </c>
      <c r="J273" s="288" t="s">
        <v>10587</v>
      </c>
      <c r="K273" s="288" t="s">
        <v>10587</v>
      </c>
      <c r="L273" s="288" t="s">
        <v>10587</v>
      </c>
      <c r="M273" s="288" t="s">
        <v>10587</v>
      </c>
      <c r="N273" s="288" t="s">
        <v>10587</v>
      </c>
      <c r="O273" s="288" t="s">
        <v>10587</v>
      </c>
      <c r="P273" s="288" t="s">
        <v>10587</v>
      </c>
      <c r="Q273" s="288" t="s">
        <v>10587</v>
      </c>
      <c r="R273" s="288" t="s">
        <v>10587</v>
      </c>
      <c r="S273" s="288" t="s">
        <v>10587</v>
      </c>
      <c r="T273" s="288" t="s">
        <v>10587</v>
      </c>
      <c r="U273" s="288" t="s">
        <v>10587</v>
      </c>
      <c r="V273" s="288" t="s">
        <v>10587</v>
      </c>
      <c r="W273" s="288" t="s">
        <v>10587</v>
      </c>
      <c r="X273" s="288" t="s">
        <v>10587</v>
      </c>
      <c r="Y273" s="288" t="s">
        <v>10587</v>
      </c>
      <c r="Z273" s="288" t="s">
        <v>10587</v>
      </c>
      <c r="AA273" s="288" t="s">
        <v>10587</v>
      </c>
      <c r="AB273" s="288" t="s">
        <v>10587</v>
      </c>
      <c r="AC273" s="288" t="s">
        <v>10587</v>
      </c>
      <c r="AD273" s="288" t="s">
        <v>10587</v>
      </c>
      <c r="AE273" s="288" t="s">
        <v>10587</v>
      </c>
      <c r="AF273" s="288" t="s">
        <v>10587</v>
      </c>
      <c r="AG273" s="288" t="s">
        <v>10587</v>
      </c>
      <c r="AH273" s="288" t="s">
        <v>10587</v>
      </c>
      <c r="AI273" s="288" t="s">
        <v>10587</v>
      </c>
      <c r="AJ273" s="288" t="s">
        <v>10587</v>
      </c>
      <c r="AK273" s="288" t="s">
        <v>10587</v>
      </c>
      <c r="AL273" s="288" t="s">
        <v>10587</v>
      </c>
      <c r="AM273" s="288" t="s">
        <v>10587</v>
      </c>
      <c r="AN273" s="288" t="s">
        <v>10587</v>
      </c>
      <c r="AO273" s="288" t="s">
        <v>10587</v>
      </c>
      <c r="AP273" s="288" t="s">
        <v>10587</v>
      </c>
      <c r="AQ273" s="288" t="s">
        <v>10587</v>
      </c>
      <c r="AR273" s="288" t="s">
        <v>10587</v>
      </c>
      <c r="AS273" s="288" t="s">
        <v>10587</v>
      </c>
      <c r="AT273" s="288" t="s">
        <v>10587</v>
      </c>
      <c r="AU273" s="288" t="s">
        <v>10587</v>
      </c>
      <c r="AV273" s="288" t="s">
        <v>10587</v>
      </c>
      <c r="AW273" s="288" t="s">
        <v>10587</v>
      </c>
      <c r="AX273" s="288" t="s">
        <v>10587</v>
      </c>
      <c r="AY273" s="288" t="s">
        <v>10587</v>
      </c>
      <c r="AZ273" s="288" t="s">
        <v>10587</v>
      </c>
      <c r="BA273" s="288" t="s">
        <v>10587</v>
      </c>
      <c r="BB273" s="288" t="s">
        <v>10587</v>
      </c>
      <c r="BC273" s="288" t="s">
        <v>10587</v>
      </c>
      <c r="BD273" s="288" t="s">
        <v>10587</v>
      </c>
      <c r="BE273" s="288" t="s">
        <v>10587</v>
      </c>
      <c r="BF273" s="288" t="s">
        <v>10587</v>
      </c>
      <c r="BG273" s="288" t="s">
        <v>10587</v>
      </c>
      <c r="BH273" s="288" t="s">
        <v>10587</v>
      </c>
      <c r="BI273" s="288" t="s">
        <v>10587</v>
      </c>
      <c r="BJ273" s="288" t="s">
        <v>10587</v>
      </c>
      <c r="BK273" s="288" t="s">
        <v>10587</v>
      </c>
      <c r="BL273" s="288" t="s">
        <v>10587</v>
      </c>
      <c r="BM273" s="288" t="s">
        <v>10587</v>
      </c>
      <c r="BN273" s="288" t="s">
        <v>10587</v>
      </c>
      <c r="BO273" s="288" t="s">
        <v>10587</v>
      </c>
      <c r="BP273" s="288" t="s">
        <v>10587</v>
      </c>
      <c r="BQ273" s="288" t="s">
        <v>10587</v>
      </c>
      <c r="BR273" s="288" t="s">
        <v>10587</v>
      </c>
      <c r="BS273" s="288" t="s">
        <v>10587</v>
      </c>
      <c r="BT273" s="288" t="str">
        <f>_xlfn.IFNA(VLOOKUP(C273,'INFORM Severity - hidden'!$C$5:$G$300,5,FALSE),"-")</f>
        <v>-</v>
      </c>
    </row>
    <row r="274" spans="1:72" x14ac:dyDescent="0.35">
      <c r="A274" t="s">
        <v>296</v>
      </c>
      <c r="B274" t="s">
        <v>294</v>
      </c>
      <c r="C274" t="s">
        <v>295</v>
      </c>
      <c r="D274" s="288" t="str">
        <f t="shared" si="4"/>
        <v>Decreasing</v>
      </c>
      <c r="E274" s="288" t="s">
        <v>10587</v>
      </c>
      <c r="F274" s="288" t="s">
        <v>10587</v>
      </c>
      <c r="G274" s="288" t="s">
        <v>10587</v>
      </c>
      <c r="H274" s="288">
        <v>3.4</v>
      </c>
      <c r="I274" s="288">
        <v>3.4</v>
      </c>
      <c r="J274" s="288">
        <v>3.4</v>
      </c>
      <c r="K274" s="288">
        <v>3.4</v>
      </c>
      <c r="L274" s="288">
        <v>3.4</v>
      </c>
      <c r="M274" s="288">
        <v>3.4</v>
      </c>
      <c r="N274" s="288">
        <v>3.5</v>
      </c>
      <c r="O274" s="288">
        <v>3.5</v>
      </c>
      <c r="P274" s="288">
        <v>3.5</v>
      </c>
      <c r="Q274" s="288">
        <v>3.5</v>
      </c>
      <c r="R274" s="288">
        <v>3.5</v>
      </c>
      <c r="S274" s="288">
        <v>3.7</v>
      </c>
      <c r="T274" s="288">
        <v>3.7</v>
      </c>
      <c r="U274" s="288">
        <v>3.7</v>
      </c>
      <c r="V274" s="288">
        <v>3.7</v>
      </c>
      <c r="W274" s="288">
        <v>3.7</v>
      </c>
      <c r="X274" s="288">
        <v>3.7</v>
      </c>
      <c r="Y274" s="288">
        <v>3.7</v>
      </c>
      <c r="Z274" s="288">
        <v>3.7</v>
      </c>
      <c r="AA274" s="288">
        <v>3.6</v>
      </c>
      <c r="AB274" s="288">
        <v>3.6</v>
      </c>
      <c r="AC274" s="288">
        <v>3.6</v>
      </c>
      <c r="AD274" s="288">
        <v>3.6</v>
      </c>
      <c r="AE274" s="288">
        <v>3.6</v>
      </c>
      <c r="AF274" s="288">
        <v>3.7</v>
      </c>
      <c r="AG274" s="288">
        <v>3.7</v>
      </c>
      <c r="AH274" s="288">
        <v>3.7</v>
      </c>
      <c r="AI274" s="288">
        <v>3.7</v>
      </c>
      <c r="AJ274" s="288">
        <v>3.7</v>
      </c>
      <c r="AK274" s="288">
        <v>3.7</v>
      </c>
      <c r="AL274" s="288">
        <v>3.7</v>
      </c>
      <c r="AM274" s="288">
        <v>3.7</v>
      </c>
      <c r="AN274" s="288">
        <v>3.7</v>
      </c>
      <c r="AO274" s="288">
        <v>3.7</v>
      </c>
      <c r="AP274" s="288">
        <v>3.7</v>
      </c>
      <c r="AQ274" s="288">
        <v>3.7</v>
      </c>
      <c r="AR274" s="288">
        <v>3.7</v>
      </c>
      <c r="AS274" s="288">
        <v>3.7</v>
      </c>
      <c r="AT274" s="288">
        <v>3.7</v>
      </c>
      <c r="AU274" s="288">
        <v>3.8</v>
      </c>
      <c r="AV274" s="288">
        <v>3.8</v>
      </c>
      <c r="AW274" s="288">
        <v>3.8</v>
      </c>
      <c r="AX274" s="288">
        <v>3.9</v>
      </c>
      <c r="AY274" s="288">
        <v>3.9</v>
      </c>
      <c r="AZ274" s="288">
        <v>3.9</v>
      </c>
      <c r="BA274" s="288">
        <v>3.9</v>
      </c>
      <c r="BB274" s="288">
        <v>3.9</v>
      </c>
      <c r="BC274" s="288">
        <v>3.9</v>
      </c>
      <c r="BD274" s="288">
        <v>3.9</v>
      </c>
      <c r="BE274" s="288">
        <v>3.8</v>
      </c>
      <c r="BF274" s="288">
        <v>3.8</v>
      </c>
      <c r="BG274" s="288">
        <v>3.6</v>
      </c>
      <c r="BH274" s="288">
        <v>3.6</v>
      </c>
      <c r="BI274" s="288">
        <v>3.6</v>
      </c>
      <c r="BJ274" s="288">
        <v>3.6</v>
      </c>
      <c r="BK274" s="288">
        <v>3.6</v>
      </c>
      <c r="BL274" s="288">
        <v>3.6</v>
      </c>
      <c r="BM274" s="288">
        <v>3.6</v>
      </c>
      <c r="BN274" s="288">
        <v>3.5</v>
      </c>
      <c r="BO274" s="288">
        <v>3.6</v>
      </c>
      <c r="BP274" s="288">
        <v>3.6</v>
      </c>
      <c r="BQ274" s="288">
        <v>3.2</v>
      </c>
      <c r="BR274" s="288">
        <v>3.2</v>
      </c>
      <c r="BS274" s="288">
        <v>3.3</v>
      </c>
      <c r="BT274" s="288">
        <f>_xlfn.IFNA(VLOOKUP(C274,'INFORM Severity - hidden'!$C$5:$G$300,5,FALSE),"-")</f>
        <v>3.4</v>
      </c>
    </row>
    <row r="275" spans="1:72" x14ac:dyDescent="0.35">
      <c r="A275" t="s">
        <v>296</v>
      </c>
      <c r="B275" t="s">
        <v>304</v>
      </c>
      <c r="C275" t="s">
        <v>305</v>
      </c>
      <c r="D275" s="288" t="str">
        <f t="shared" si="4"/>
        <v>Decreasing</v>
      </c>
      <c r="E275" s="288" t="s">
        <v>10587</v>
      </c>
      <c r="F275" s="288" t="s">
        <v>10587</v>
      </c>
      <c r="G275" s="288" t="s">
        <v>10587</v>
      </c>
      <c r="H275" s="288">
        <v>3.1</v>
      </c>
      <c r="I275" s="288">
        <v>3.1</v>
      </c>
      <c r="J275" s="288">
        <v>3.1</v>
      </c>
      <c r="K275" s="288">
        <v>3.1</v>
      </c>
      <c r="L275" s="288">
        <v>3.1</v>
      </c>
      <c r="M275" s="288">
        <v>3.1</v>
      </c>
      <c r="N275" s="288">
        <v>3.1</v>
      </c>
      <c r="O275" s="288">
        <v>3.1</v>
      </c>
      <c r="P275" s="288">
        <v>3.1</v>
      </c>
      <c r="Q275" s="288">
        <v>3.1</v>
      </c>
      <c r="R275" s="288">
        <v>3.1</v>
      </c>
      <c r="S275" s="288">
        <v>3.3</v>
      </c>
      <c r="T275" s="288">
        <v>3.3</v>
      </c>
      <c r="U275" s="288">
        <v>3.4</v>
      </c>
      <c r="V275" s="288">
        <v>3.4</v>
      </c>
      <c r="W275" s="288">
        <v>3.4</v>
      </c>
      <c r="X275" s="288">
        <v>3.4</v>
      </c>
      <c r="Y275" s="288">
        <v>3.4</v>
      </c>
      <c r="Z275" s="288">
        <v>3.4</v>
      </c>
      <c r="AA275" s="288">
        <v>3.3</v>
      </c>
      <c r="AB275" s="288">
        <v>3.3</v>
      </c>
      <c r="AC275" s="288">
        <v>3.3</v>
      </c>
      <c r="AD275" s="288">
        <v>3.3</v>
      </c>
      <c r="AE275" s="288">
        <v>3.3</v>
      </c>
      <c r="AF275" s="288">
        <v>3.4</v>
      </c>
      <c r="AG275" s="288">
        <v>3.4</v>
      </c>
      <c r="AH275" s="288">
        <v>3.4</v>
      </c>
      <c r="AI275" s="288">
        <v>3.4</v>
      </c>
      <c r="AJ275" s="288">
        <v>3.4</v>
      </c>
      <c r="AK275" s="288">
        <v>3.4</v>
      </c>
      <c r="AL275" s="288">
        <v>3.3</v>
      </c>
      <c r="AM275" s="288">
        <v>3.3</v>
      </c>
      <c r="AN275" s="288">
        <v>3.3</v>
      </c>
      <c r="AO275" s="288">
        <v>3.3</v>
      </c>
      <c r="AP275" s="288">
        <v>3.3</v>
      </c>
      <c r="AQ275" s="288">
        <v>3.3</v>
      </c>
      <c r="AR275" s="288">
        <v>3.3</v>
      </c>
      <c r="AS275" s="288">
        <v>3.4</v>
      </c>
      <c r="AT275" s="288">
        <v>3.4</v>
      </c>
      <c r="AU275" s="288">
        <v>3.4</v>
      </c>
      <c r="AV275" s="288">
        <v>3.7</v>
      </c>
      <c r="AW275" s="288">
        <v>3.7</v>
      </c>
      <c r="AX275" s="288">
        <v>3.8</v>
      </c>
      <c r="AY275" s="288">
        <v>3.8</v>
      </c>
      <c r="AZ275" s="288">
        <v>3.7</v>
      </c>
      <c r="BA275" s="288">
        <v>3.7</v>
      </c>
      <c r="BB275" s="288">
        <v>3.7</v>
      </c>
      <c r="BC275" s="288">
        <v>3.7</v>
      </c>
      <c r="BD275" s="288">
        <v>3.7</v>
      </c>
      <c r="BE275" s="288">
        <v>3.6</v>
      </c>
      <c r="BF275" s="288">
        <v>3.6</v>
      </c>
      <c r="BG275" s="288">
        <v>3.7</v>
      </c>
      <c r="BH275" s="288">
        <v>3.7</v>
      </c>
      <c r="BI275" s="288">
        <v>3.6</v>
      </c>
      <c r="BJ275" s="288">
        <v>3.5</v>
      </c>
      <c r="BK275" s="288">
        <v>3.5</v>
      </c>
      <c r="BL275" s="288">
        <v>3.5</v>
      </c>
      <c r="BM275" s="288">
        <v>3.5</v>
      </c>
      <c r="BN275" s="288">
        <v>3.5</v>
      </c>
      <c r="BO275" s="288">
        <v>3.5</v>
      </c>
      <c r="BP275" s="288">
        <v>3.5</v>
      </c>
      <c r="BQ275" s="288">
        <v>3</v>
      </c>
      <c r="BR275" s="288">
        <v>3</v>
      </c>
      <c r="BS275" s="288">
        <v>3</v>
      </c>
      <c r="BT275" s="288">
        <f>_xlfn.IFNA(VLOOKUP(C275,'INFORM Severity - hidden'!$C$5:$G$300,5,FALSE),"-")</f>
        <v>3</v>
      </c>
    </row>
    <row r="276" spans="1:72" x14ac:dyDescent="0.35">
      <c r="A276" t="s">
        <v>296</v>
      </c>
      <c r="B276" t="s">
        <v>316</v>
      </c>
      <c r="C276" t="s">
        <v>317</v>
      </c>
      <c r="D276" s="288" t="str">
        <f t="shared" si="4"/>
        <v>Decreasing</v>
      </c>
      <c r="E276" s="288" t="s">
        <v>10587</v>
      </c>
      <c r="F276" s="288" t="s">
        <v>10587</v>
      </c>
      <c r="G276" s="288" t="s">
        <v>10587</v>
      </c>
      <c r="H276" s="288">
        <v>3.3</v>
      </c>
      <c r="I276" s="288">
        <v>3.3</v>
      </c>
      <c r="J276" s="288">
        <v>3.3</v>
      </c>
      <c r="K276" s="288">
        <v>3.3</v>
      </c>
      <c r="L276" s="288">
        <v>3.3</v>
      </c>
      <c r="M276" s="288">
        <v>3.3</v>
      </c>
      <c r="N276" s="288">
        <v>3.3</v>
      </c>
      <c r="O276" s="288">
        <v>3.3</v>
      </c>
      <c r="P276" s="288">
        <v>3.3</v>
      </c>
      <c r="Q276" s="288">
        <v>3.3</v>
      </c>
      <c r="R276" s="288">
        <v>3.3</v>
      </c>
      <c r="S276" s="288">
        <v>3.3</v>
      </c>
      <c r="T276" s="288">
        <v>3.4</v>
      </c>
      <c r="U276" s="288">
        <v>3.4</v>
      </c>
      <c r="V276" s="288">
        <v>3.4</v>
      </c>
      <c r="W276" s="288">
        <v>3.3</v>
      </c>
      <c r="X276" s="288">
        <v>3.3</v>
      </c>
      <c r="Y276" s="288">
        <v>3.2</v>
      </c>
      <c r="Z276" s="288">
        <v>3.2</v>
      </c>
      <c r="AA276" s="288">
        <v>3.2</v>
      </c>
      <c r="AB276" s="288">
        <v>3.2</v>
      </c>
      <c r="AC276" s="288">
        <v>3.2</v>
      </c>
      <c r="AD276" s="288">
        <v>3.2</v>
      </c>
      <c r="AE276" s="288">
        <v>3.2</v>
      </c>
      <c r="AF276" s="288">
        <v>3.3</v>
      </c>
      <c r="AG276" s="288">
        <v>3.3</v>
      </c>
      <c r="AH276" s="288">
        <v>3.3</v>
      </c>
      <c r="AI276" s="288">
        <v>3.3</v>
      </c>
      <c r="AJ276" s="288">
        <v>3.3</v>
      </c>
      <c r="AK276" s="288">
        <v>3.3</v>
      </c>
      <c r="AL276" s="288">
        <v>3.2</v>
      </c>
      <c r="AM276" s="288">
        <v>3.2</v>
      </c>
      <c r="AN276" s="288">
        <v>3.2</v>
      </c>
      <c r="AO276" s="288">
        <v>3.2</v>
      </c>
      <c r="AP276" s="288">
        <v>3.2</v>
      </c>
      <c r="AQ276" s="288">
        <v>3.2</v>
      </c>
      <c r="AR276" s="288">
        <v>3.2</v>
      </c>
      <c r="AS276" s="288">
        <v>3.2</v>
      </c>
      <c r="AT276" s="288">
        <v>3.2</v>
      </c>
      <c r="AU276" s="288">
        <v>3.7</v>
      </c>
      <c r="AV276" s="288">
        <v>3.7</v>
      </c>
      <c r="AW276" s="288">
        <v>3.7</v>
      </c>
      <c r="AX276" s="288">
        <v>3.9</v>
      </c>
      <c r="AY276" s="288">
        <v>3.9</v>
      </c>
      <c r="AZ276" s="288">
        <v>3.8</v>
      </c>
      <c r="BA276" s="288">
        <v>3.8</v>
      </c>
      <c r="BB276" s="288">
        <v>3.8</v>
      </c>
      <c r="BC276" s="288">
        <v>3.8</v>
      </c>
      <c r="BD276" s="288">
        <v>3.8</v>
      </c>
      <c r="BE276" s="288">
        <v>3.7</v>
      </c>
      <c r="BF276" s="288">
        <v>3.7</v>
      </c>
      <c r="BG276" s="288">
        <v>3.7</v>
      </c>
      <c r="BH276" s="288">
        <v>3.7</v>
      </c>
      <c r="BI276" s="288">
        <v>3.7</v>
      </c>
      <c r="BJ276" s="288">
        <v>3.7</v>
      </c>
      <c r="BK276" s="288">
        <v>3.6</v>
      </c>
      <c r="BL276" s="288">
        <v>3.5</v>
      </c>
      <c r="BM276" s="288">
        <v>3.6</v>
      </c>
      <c r="BN276" s="288">
        <v>3.6</v>
      </c>
      <c r="BO276" s="288">
        <v>3.6</v>
      </c>
      <c r="BP276" s="288">
        <v>3.6</v>
      </c>
      <c r="BQ276" s="288">
        <v>3.2</v>
      </c>
      <c r="BR276" s="288">
        <v>3.2</v>
      </c>
      <c r="BS276" s="288">
        <v>3.2</v>
      </c>
      <c r="BT276" s="288">
        <f>_xlfn.IFNA(VLOOKUP(C276,'INFORM Severity - hidden'!$C$5:$G$300,5,FALSE),"-")</f>
        <v>3.2</v>
      </c>
    </row>
    <row r="277" spans="1:72" x14ac:dyDescent="0.35">
      <c r="C277" t="s">
        <v>10709</v>
      </c>
      <c r="D277" s="288" t="str">
        <f t="shared" si="4"/>
        <v>-</v>
      </c>
      <c r="E277" s="288" t="s">
        <v>10587</v>
      </c>
      <c r="F277" s="288" t="s">
        <v>10587</v>
      </c>
      <c r="G277" s="288" t="s">
        <v>10587</v>
      </c>
      <c r="H277" s="288" t="s">
        <v>10587</v>
      </c>
      <c r="I277" s="288" t="s">
        <v>10587</v>
      </c>
      <c r="J277" s="288" t="s">
        <v>10587</v>
      </c>
      <c r="K277" s="288" t="s">
        <v>10587</v>
      </c>
      <c r="L277" s="288" t="s">
        <v>10587</v>
      </c>
      <c r="M277" s="288" t="s">
        <v>10587</v>
      </c>
      <c r="N277" s="288" t="s">
        <v>10587</v>
      </c>
      <c r="O277" s="288" t="s">
        <v>10587</v>
      </c>
      <c r="P277" s="288" t="s">
        <v>10587</v>
      </c>
      <c r="Q277" s="288" t="s">
        <v>10587</v>
      </c>
      <c r="R277" s="288" t="s">
        <v>10587</v>
      </c>
      <c r="S277" s="288" t="s">
        <v>10587</v>
      </c>
      <c r="T277" s="288" t="s">
        <v>10587</v>
      </c>
      <c r="U277" s="288" t="s">
        <v>10587</v>
      </c>
      <c r="V277" s="288" t="s">
        <v>10587</v>
      </c>
      <c r="W277" s="288">
        <v>2.6</v>
      </c>
      <c r="X277" s="288">
        <v>2.6</v>
      </c>
      <c r="Y277" s="288">
        <v>2.6</v>
      </c>
      <c r="Z277" s="288">
        <v>2.5</v>
      </c>
      <c r="AA277" s="288">
        <v>2.5</v>
      </c>
      <c r="AB277" s="288">
        <v>2.5</v>
      </c>
      <c r="AC277" s="288">
        <v>2.5</v>
      </c>
      <c r="AD277" s="288">
        <v>2.5</v>
      </c>
      <c r="AE277" s="288">
        <v>2.5</v>
      </c>
      <c r="AF277" s="288">
        <v>2.5</v>
      </c>
      <c r="AG277" s="288">
        <v>2.5</v>
      </c>
      <c r="AH277" s="288">
        <v>2.6</v>
      </c>
      <c r="AI277" s="288">
        <v>2.6</v>
      </c>
      <c r="AJ277" s="288">
        <v>2.6</v>
      </c>
      <c r="AK277" s="288">
        <v>2.6</v>
      </c>
      <c r="AL277" s="288">
        <v>2.5</v>
      </c>
      <c r="AM277" s="288">
        <v>2.5</v>
      </c>
      <c r="AN277" s="288">
        <v>2.5</v>
      </c>
      <c r="AO277" s="288">
        <v>2.5</v>
      </c>
      <c r="AP277" s="288">
        <v>2.5</v>
      </c>
      <c r="AQ277" s="288">
        <v>2.5</v>
      </c>
      <c r="AR277" s="288">
        <v>2.5</v>
      </c>
      <c r="AS277" s="288">
        <v>2.5</v>
      </c>
      <c r="AT277" s="288">
        <v>2.5</v>
      </c>
      <c r="AU277" s="288">
        <v>2.7</v>
      </c>
      <c r="AV277" s="288">
        <v>2.7</v>
      </c>
      <c r="AW277" s="288">
        <v>2.7</v>
      </c>
      <c r="AX277" s="288">
        <v>2.7</v>
      </c>
      <c r="AY277" s="288">
        <v>2.7</v>
      </c>
      <c r="AZ277" s="288">
        <v>2.6</v>
      </c>
      <c r="BA277" s="288">
        <v>2.6</v>
      </c>
      <c r="BB277" s="288">
        <v>2.5</v>
      </c>
      <c r="BC277" s="288">
        <v>2.5</v>
      </c>
      <c r="BD277" s="288" t="s">
        <v>10587</v>
      </c>
      <c r="BE277" s="288" t="s">
        <v>10587</v>
      </c>
      <c r="BF277" s="288" t="s">
        <v>10587</v>
      </c>
      <c r="BG277" s="288" t="s">
        <v>10587</v>
      </c>
      <c r="BH277" s="288" t="s">
        <v>10587</v>
      </c>
      <c r="BI277" s="288" t="s">
        <v>10587</v>
      </c>
      <c r="BJ277" s="288" t="s">
        <v>10587</v>
      </c>
      <c r="BK277" s="288" t="s">
        <v>10587</v>
      </c>
      <c r="BL277" s="288" t="s">
        <v>10587</v>
      </c>
      <c r="BM277" s="288" t="s">
        <v>10587</v>
      </c>
      <c r="BN277" s="288" t="s">
        <v>10587</v>
      </c>
      <c r="BO277" s="288" t="s">
        <v>10587</v>
      </c>
      <c r="BP277" s="288" t="s">
        <v>10587</v>
      </c>
      <c r="BQ277" s="288" t="s">
        <v>10587</v>
      </c>
      <c r="BR277" s="288" t="s">
        <v>10587</v>
      </c>
      <c r="BS277" s="288" t="s">
        <v>10587</v>
      </c>
      <c r="BT277" s="288" t="str">
        <f>_xlfn.IFNA(VLOOKUP(C277,'INFORM Severity - hidden'!$C$5:$G$300,5,FALSE),"-")</f>
        <v>-</v>
      </c>
    </row>
    <row r="278" spans="1:72" x14ac:dyDescent="0.35">
      <c r="C278" t="s">
        <v>10710</v>
      </c>
      <c r="D278" s="288" t="str">
        <f t="shared" si="4"/>
        <v>-</v>
      </c>
      <c r="E278" s="288" t="s">
        <v>10587</v>
      </c>
      <c r="F278" s="288" t="s">
        <v>10587</v>
      </c>
      <c r="G278" s="288" t="s">
        <v>10587</v>
      </c>
      <c r="H278" s="288" t="s">
        <v>10587</v>
      </c>
      <c r="I278" s="288" t="s">
        <v>10587</v>
      </c>
      <c r="J278" s="288" t="s">
        <v>10587</v>
      </c>
      <c r="K278" s="288" t="s">
        <v>10587</v>
      </c>
      <c r="L278" s="288" t="s">
        <v>10587</v>
      </c>
      <c r="M278" s="288" t="s">
        <v>10587</v>
      </c>
      <c r="N278" s="288" t="s">
        <v>10587</v>
      </c>
      <c r="O278" s="288" t="s">
        <v>10587</v>
      </c>
      <c r="P278" s="288" t="s">
        <v>10587</v>
      </c>
      <c r="Q278" s="288" t="s">
        <v>10587</v>
      </c>
      <c r="R278" s="288" t="s">
        <v>10587</v>
      </c>
      <c r="S278" s="288" t="s">
        <v>10587</v>
      </c>
      <c r="T278" s="288" t="s">
        <v>10587</v>
      </c>
      <c r="U278" s="288" t="s">
        <v>10587</v>
      </c>
      <c r="V278" s="288" t="s">
        <v>10587</v>
      </c>
      <c r="W278" s="288" t="s">
        <v>10587</v>
      </c>
      <c r="X278" s="288" t="s">
        <v>10587</v>
      </c>
      <c r="Y278" s="288">
        <v>2.1</v>
      </c>
      <c r="Z278" s="288">
        <v>2.6</v>
      </c>
      <c r="AA278" s="288">
        <v>2.6</v>
      </c>
      <c r="AB278" s="288">
        <v>2.6</v>
      </c>
      <c r="AC278" s="288">
        <v>2.6</v>
      </c>
      <c r="AD278" s="288" t="s">
        <v>10587</v>
      </c>
      <c r="AE278" s="288" t="s">
        <v>10587</v>
      </c>
      <c r="AF278" s="288" t="s">
        <v>10587</v>
      </c>
      <c r="AG278" s="288" t="s">
        <v>10587</v>
      </c>
      <c r="AH278" s="288" t="s">
        <v>10587</v>
      </c>
      <c r="AI278" s="288" t="s">
        <v>10587</v>
      </c>
      <c r="AJ278" s="288" t="s">
        <v>10587</v>
      </c>
      <c r="AK278" s="288" t="s">
        <v>10587</v>
      </c>
      <c r="AL278" s="288" t="s">
        <v>10587</v>
      </c>
      <c r="AM278" s="288" t="s">
        <v>10587</v>
      </c>
      <c r="AN278" s="288" t="s">
        <v>10587</v>
      </c>
      <c r="AO278" s="288" t="s">
        <v>10587</v>
      </c>
      <c r="AP278" s="288" t="s">
        <v>10587</v>
      </c>
      <c r="AQ278" s="288" t="s">
        <v>10587</v>
      </c>
      <c r="AR278" s="288" t="s">
        <v>10587</v>
      </c>
      <c r="AS278" s="288" t="s">
        <v>10587</v>
      </c>
      <c r="AT278" s="288" t="s">
        <v>10587</v>
      </c>
      <c r="AU278" s="288" t="s">
        <v>10587</v>
      </c>
      <c r="AV278" s="288" t="s">
        <v>10587</v>
      </c>
      <c r="AW278" s="288" t="s">
        <v>10587</v>
      </c>
      <c r="AX278" s="288" t="s">
        <v>10587</v>
      </c>
      <c r="AY278" s="288" t="s">
        <v>10587</v>
      </c>
      <c r="AZ278" s="288" t="s">
        <v>10587</v>
      </c>
      <c r="BA278" s="288" t="s">
        <v>10587</v>
      </c>
      <c r="BB278" s="288" t="s">
        <v>10587</v>
      </c>
      <c r="BC278" s="288" t="s">
        <v>10587</v>
      </c>
      <c r="BD278" s="288" t="s">
        <v>10587</v>
      </c>
      <c r="BE278" s="288" t="s">
        <v>10587</v>
      </c>
      <c r="BF278" s="288" t="s">
        <v>10587</v>
      </c>
      <c r="BG278" s="288" t="s">
        <v>10587</v>
      </c>
      <c r="BH278" s="288" t="s">
        <v>10587</v>
      </c>
      <c r="BI278" s="288" t="s">
        <v>10587</v>
      </c>
      <c r="BJ278" s="288" t="s">
        <v>10587</v>
      </c>
      <c r="BK278" s="288" t="s">
        <v>10587</v>
      </c>
      <c r="BL278" s="288" t="s">
        <v>10587</v>
      </c>
      <c r="BM278" s="288" t="s">
        <v>10587</v>
      </c>
      <c r="BN278" s="288" t="s">
        <v>10587</v>
      </c>
      <c r="BO278" s="288" t="s">
        <v>10587</v>
      </c>
      <c r="BP278" s="288" t="s">
        <v>10587</v>
      </c>
      <c r="BQ278" s="288" t="s">
        <v>10587</v>
      </c>
      <c r="BR278" s="288" t="s">
        <v>10587</v>
      </c>
      <c r="BS278" s="288" t="s">
        <v>10587</v>
      </c>
      <c r="BT278" s="288" t="str">
        <f>_xlfn.IFNA(VLOOKUP(C278,'INFORM Severity - hidden'!$C$5:$G$300,5,FALSE),"-")</f>
        <v>-</v>
      </c>
    </row>
    <row r="279" spans="1:72" x14ac:dyDescent="0.35">
      <c r="A279" t="s">
        <v>1577</v>
      </c>
      <c r="B279" t="s">
        <v>1575</v>
      </c>
      <c r="C279" t="s">
        <v>1576</v>
      </c>
      <c r="D279" s="288" t="str">
        <f t="shared" si="4"/>
        <v>Increasing</v>
      </c>
      <c r="E279" s="288" t="s">
        <v>10587</v>
      </c>
      <c r="F279" s="288" t="s">
        <v>10587</v>
      </c>
      <c r="G279" s="288" t="s">
        <v>10587</v>
      </c>
      <c r="H279" s="288" t="s">
        <v>10587</v>
      </c>
      <c r="I279" s="288" t="s">
        <v>10587</v>
      </c>
      <c r="J279" s="288" t="s">
        <v>10587</v>
      </c>
      <c r="K279" s="288" t="s">
        <v>10587</v>
      </c>
      <c r="L279" s="288" t="s">
        <v>10587</v>
      </c>
      <c r="M279" s="288" t="s">
        <v>10587</v>
      </c>
      <c r="N279" s="288" t="s">
        <v>10587</v>
      </c>
      <c r="O279" s="288" t="s">
        <v>10587</v>
      </c>
      <c r="P279" s="288" t="s">
        <v>10587</v>
      </c>
      <c r="Q279" s="288" t="s">
        <v>10587</v>
      </c>
      <c r="R279" s="288" t="s">
        <v>10587</v>
      </c>
      <c r="S279" s="288" t="s">
        <v>10587</v>
      </c>
      <c r="T279" s="288" t="s">
        <v>10587</v>
      </c>
      <c r="U279" s="288" t="s">
        <v>10587</v>
      </c>
      <c r="V279" s="288" t="s">
        <v>10587</v>
      </c>
      <c r="W279" s="288" t="s">
        <v>10587</v>
      </c>
      <c r="X279" s="288" t="s">
        <v>10587</v>
      </c>
      <c r="Y279" s="288" t="s">
        <v>10587</v>
      </c>
      <c r="Z279" s="288" t="s">
        <v>10587</v>
      </c>
      <c r="AA279" s="288" t="s">
        <v>10587</v>
      </c>
      <c r="AB279" s="288" t="s">
        <v>10587</v>
      </c>
      <c r="AC279" s="288" t="s">
        <v>10587</v>
      </c>
      <c r="AD279" s="288" t="s">
        <v>10587</v>
      </c>
      <c r="AE279" s="288" t="s">
        <v>10587</v>
      </c>
      <c r="AF279" s="288" t="s">
        <v>10587</v>
      </c>
      <c r="AG279" s="288" t="s">
        <v>10587</v>
      </c>
      <c r="AH279" s="288" t="s">
        <v>10587</v>
      </c>
      <c r="AI279" s="288" t="s">
        <v>10587</v>
      </c>
      <c r="AJ279" s="288" t="s">
        <v>10587</v>
      </c>
      <c r="AK279" s="288" t="s">
        <v>10587</v>
      </c>
      <c r="AL279" s="288" t="s">
        <v>10587</v>
      </c>
      <c r="AM279" s="288" t="s">
        <v>10587</v>
      </c>
      <c r="AN279" s="288" t="s">
        <v>10587</v>
      </c>
      <c r="AO279" s="288" t="s">
        <v>10587</v>
      </c>
      <c r="AP279" s="288" t="s">
        <v>10587</v>
      </c>
      <c r="AQ279" s="288" t="s">
        <v>10587</v>
      </c>
      <c r="AR279" s="288" t="s">
        <v>10587</v>
      </c>
      <c r="AS279" s="288" t="s">
        <v>10587</v>
      </c>
      <c r="AT279" s="288" t="s">
        <v>10587</v>
      </c>
      <c r="AU279" s="288" t="s">
        <v>10587</v>
      </c>
      <c r="AV279" s="288" t="s">
        <v>10587</v>
      </c>
      <c r="AW279" s="288" t="s">
        <v>10587</v>
      </c>
      <c r="AX279" s="288" t="s">
        <v>10587</v>
      </c>
      <c r="AY279" s="288" t="s">
        <v>10587</v>
      </c>
      <c r="AZ279" s="288" t="s">
        <v>10587</v>
      </c>
      <c r="BA279" s="288" t="s">
        <v>10587</v>
      </c>
      <c r="BB279" s="288" t="s">
        <v>10587</v>
      </c>
      <c r="BC279" s="288" t="s">
        <v>10587</v>
      </c>
      <c r="BD279" s="288" t="s">
        <v>10587</v>
      </c>
      <c r="BE279" s="288" t="s">
        <v>10587</v>
      </c>
      <c r="BF279" s="288" t="s">
        <v>10587</v>
      </c>
      <c r="BG279" s="288" t="s">
        <v>10587</v>
      </c>
      <c r="BH279" s="288" t="s">
        <v>10587</v>
      </c>
      <c r="BI279" s="288" t="s">
        <v>10587</v>
      </c>
      <c r="BJ279" s="288" t="s">
        <v>10587</v>
      </c>
      <c r="BK279" s="288" t="s">
        <v>10587</v>
      </c>
      <c r="BL279" s="288" t="s">
        <v>10587</v>
      </c>
      <c r="BM279" s="288" t="s">
        <v>10587</v>
      </c>
      <c r="BN279" s="288" t="s">
        <v>10587</v>
      </c>
      <c r="BO279" s="288" t="s">
        <v>10587</v>
      </c>
      <c r="BP279" s="288" t="s">
        <v>10587</v>
      </c>
      <c r="BQ279" s="288">
        <v>2.2000000000000002</v>
      </c>
      <c r="BR279" s="288">
        <v>2.2999999999999998</v>
      </c>
      <c r="BS279" s="288">
        <v>2.4</v>
      </c>
      <c r="BT279" s="288">
        <f>_xlfn.IFNA(VLOOKUP(C279,'INFORM Severity - hidden'!$C$5:$G$300,5,FALSE),"-")</f>
        <v>2.4</v>
      </c>
    </row>
    <row r="280" spans="1:72" x14ac:dyDescent="0.35">
      <c r="C280" t="s">
        <v>10711</v>
      </c>
      <c r="D280" s="288" t="str">
        <f t="shared" si="4"/>
        <v>-</v>
      </c>
      <c r="E280" s="288" t="s">
        <v>10587</v>
      </c>
      <c r="F280" s="288" t="s">
        <v>10587</v>
      </c>
      <c r="G280" s="288" t="s">
        <v>10587</v>
      </c>
      <c r="H280" s="288" t="s">
        <v>10587</v>
      </c>
      <c r="I280" s="288" t="s">
        <v>10587</v>
      </c>
      <c r="J280" s="288" t="s">
        <v>10587</v>
      </c>
      <c r="K280" s="288" t="s">
        <v>10587</v>
      </c>
      <c r="L280" s="288" t="s">
        <v>10587</v>
      </c>
      <c r="M280" s="288" t="s">
        <v>10587</v>
      </c>
      <c r="N280" s="288" t="s">
        <v>10587</v>
      </c>
      <c r="O280" s="288" t="s">
        <v>10587</v>
      </c>
      <c r="P280" s="288" t="s">
        <v>10587</v>
      </c>
      <c r="Q280" s="288">
        <v>1.7</v>
      </c>
      <c r="R280" s="288">
        <v>1.7</v>
      </c>
      <c r="S280" s="288">
        <v>2.1</v>
      </c>
      <c r="T280" s="288">
        <v>2.1</v>
      </c>
      <c r="U280" s="288">
        <v>2.2000000000000002</v>
      </c>
      <c r="V280" s="288">
        <v>2.2000000000000002</v>
      </c>
      <c r="W280" s="288">
        <v>2.1</v>
      </c>
      <c r="X280" s="288">
        <v>2.1</v>
      </c>
      <c r="Y280" s="288">
        <v>2.1</v>
      </c>
      <c r="Z280" s="288">
        <v>2.1</v>
      </c>
      <c r="AA280" s="288">
        <v>2.1</v>
      </c>
      <c r="AB280" s="288">
        <v>2.1</v>
      </c>
      <c r="AC280" s="288">
        <v>1.9</v>
      </c>
      <c r="AD280" s="288">
        <v>2</v>
      </c>
      <c r="AE280" s="288">
        <v>2</v>
      </c>
      <c r="AF280" s="288">
        <v>2</v>
      </c>
      <c r="AG280" s="288">
        <v>2.1</v>
      </c>
      <c r="AH280" s="288">
        <v>2.1</v>
      </c>
      <c r="AI280" s="288">
        <v>2.1</v>
      </c>
      <c r="AJ280" s="288">
        <v>2</v>
      </c>
      <c r="AK280" s="288">
        <v>2</v>
      </c>
      <c r="AL280" s="288">
        <v>1.9</v>
      </c>
      <c r="AM280" s="288">
        <v>1.9</v>
      </c>
      <c r="AN280" s="288">
        <v>1.9</v>
      </c>
      <c r="AO280" s="288">
        <v>1.8</v>
      </c>
      <c r="AP280" s="288">
        <v>1.9</v>
      </c>
      <c r="AQ280" s="288">
        <v>1.8</v>
      </c>
      <c r="AR280" s="288">
        <v>1.8</v>
      </c>
      <c r="AS280" s="288">
        <v>1.8</v>
      </c>
      <c r="AT280" s="288">
        <v>1.8</v>
      </c>
      <c r="AU280" s="288">
        <v>1.8</v>
      </c>
      <c r="AV280" s="288">
        <v>1.8</v>
      </c>
      <c r="AW280" s="288">
        <v>1.8</v>
      </c>
      <c r="AX280" s="288">
        <v>1.8</v>
      </c>
      <c r="AY280" s="288">
        <v>1.8</v>
      </c>
      <c r="AZ280" s="288">
        <v>1.8</v>
      </c>
      <c r="BA280" s="288">
        <v>1.8</v>
      </c>
      <c r="BB280" s="288">
        <v>1.8</v>
      </c>
      <c r="BC280" s="288">
        <v>1.8</v>
      </c>
      <c r="BD280" s="288">
        <v>1.8</v>
      </c>
      <c r="BE280" s="288">
        <v>1.8</v>
      </c>
      <c r="BF280" s="288">
        <v>1.8</v>
      </c>
      <c r="BG280" s="288">
        <v>1.8</v>
      </c>
      <c r="BH280" s="288">
        <v>1.8</v>
      </c>
      <c r="BI280" s="288">
        <v>1.8</v>
      </c>
      <c r="BJ280" s="288">
        <v>1.8</v>
      </c>
      <c r="BK280" s="288">
        <v>1.8</v>
      </c>
      <c r="BL280" s="288">
        <v>1.8</v>
      </c>
      <c r="BM280" s="288">
        <v>1.8</v>
      </c>
      <c r="BN280" s="288">
        <v>1.8</v>
      </c>
      <c r="BO280" s="288" t="s">
        <v>10587</v>
      </c>
      <c r="BP280" s="288" t="s">
        <v>10587</v>
      </c>
      <c r="BQ280" s="288" t="s">
        <v>10587</v>
      </c>
      <c r="BR280" s="288" t="s">
        <v>10587</v>
      </c>
      <c r="BS280" s="288" t="s">
        <v>10587</v>
      </c>
      <c r="BT280" s="288" t="str">
        <f>_xlfn.IFNA(VLOOKUP(C280,'INFORM Severity - hidden'!$C$5:$G$300,5,FALSE),"-")</f>
        <v>-</v>
      </c>
    </row>
    <row r="281" spans="1:72" x14ac:dyDescent="0.35">
      <c r="C281" t="s">
        <v>10712</v>
      </c>
      <c r="D281" s="288" t="str">
        <f t="shared" si="4"/>
        <v>-</v>
      </c>
      <c r="E281" s="288" t="s">
        <v>10587</v>
      </c>
      <c r="F281" s="288" t="s">
        <v>10587</v>
      </c>
      <c r="G281" s="288" t="s">
        <v>10587</v>
      </c>
      <c r="H281" s="288" t="s">
        <v>10587</v>
      </c>
      <c r="I281" s="288" t="s">
        <v>10587</v>
      </c>
      <c r="J281" s="288" t="s">
        <v>10587</v>
      </c>
      <c r="K281" s="288" t="s">
        <v>10587</v>
      </c>
      <c r="L281" s="288" t="s">
        <v>10587</v>
      </c>
      <c r="M281" s="288" t="s">
        <v>10587</v>
      </c>
      <c r="N281" s="288" t="s">
        <v>10587</v>
      </c>
      <c r="O281" s="288" t="s">
        <v>10587</v>
      </c>
      <c r="P281" s="288" t="s">
        <v>10587</v>
      </c>
      <c r="Q281" s="288" t="s">
        <v>10587</v>
      </c>
      <c r="R281" s="288" t="s">
        <v>10587</v>
      </c>
      <c r="S281" s="288" t="s">
        <v>10587</v>
      </c>
      <c r="T281" s="288" t="s">
        <v>10587</v>
      </c>
      <c r="U281" s="288" t="s">
        <v>10587</v>
      </c>
      <c r="V281" s="288" t="s">
        <v>10587</v>
      </c>
      <c r="W281" s="288" t="s">
        <v>10587</v>
      </c>
      <c r="X281" s="288" t="s">
        <v>10587</v>
      </c>
      <c r="Y281" s="288" t="s">
        <v>10587</v>
      </c>
      <c r="Z281" s="288" t="s">
        <v>10587</v>
      </c>
      <c r="AA281" s="288" t="s">
        <v>10587</v>
      </c>
      <c r="AB281" s="288" t="s">
        <v>10587</v>
      </c>
      <c r="AC281" s="288" t="s">
        <v>10587</v>
      </c>
      <c r="AD281" s="288" t="s">
        <v>10587</v>
      </c>
      <c r="AE281" s="288" t="s">
        <v>10587</v>
      </c>
      <c r="AF281" s="288" t="s">
        <v>10587</v>
      </c>
      <c r="AG281" s="288" t="s">
        <v>10587</v>
      </c>
      <c r="AH281" s="288" t="s">
        <v>10587</v>
      </c>
      <c r="AI281" s="288" t="s">
        <v>10587</v>
      </c>
      <c r="AJ281" s="288" t="s">
        <v>10587</v>
      </c>
      <c r="AK281" s="288" t="s">
        <v>10587</v>
      </c>
      <c r="AL281" s="288" t="s">
        <v>10587</v>
      </c>
      <c r="AM281" s="288" t="s">
        <v>10587</v>
      </c>
      <c r="AN281" s="288" t="s">
        <v>10587</v>
      </c>
      <c r="AO281" s="288" t="s">
        <v>10587</v>
      </c>
      <c r="AP281" s="288" t="s">
        <v>10587</v>
      </c>
      <c r="AQ281" s="288" t="s">
        <v>10587</v>
      </c>
      <c r="AR281" s="288" t="s">
        <v>10587</v>
      </c>
      <c r="AS281" s="288" t="s">
        <v>10587</v>
      </c>
      <c r="AT281" s="288" t="s">
        <v>10587</v>
      </c>
      <c r="AU281" s="288" t="s">
        <v>10587</v>
      </c>
      <c r="AV281" s="288" t="s">
        <v>10587</v>
      </c>
      <c r="AW281" s="288" t="s">
        <v>10587</v>
      </c>
      <c r="AX281" s="288" t="s">
        <v>10587</v>
      </c>
      <c r="AY281" s="288" t="s">
        <v>10587</v>
      </c>
      <c r="AZ281" s="288" t="s">
        <v>10587</v>
      </c>
      <c r="BA281" s="288" t="s">
        <v>10587</v>
      </c>
      <c r="BB281" s="288" t="s">
        <v>10587</v>
      </c>
      <c r="BC281" s="288" t="s">
        <v>10587</v>
      </c>
      <c r="BD281" s="288" t="s">
        <v>10587</v>
      </c>
      <c r="BE281" s="288" t="s">
        <v>10587</v>
      </c>
      <c r="BF281" s="288" t="s">
        <v>10587</v>
      </c>
      <c r="BG281" s="288" t="s">
        <v>10587</v>
      </c>
      <c r="BH281" s="288" t="s">
        <v>10587</v>
      </c>
      <c r="BI281" s="288" t="s">
        <v>10587</v>
      </c>
      <c r="BJ281" s="288" t="s">
        <v>10587</v>
      </c>
      <c r="BK281" s="288" t="s">
        <v>10587</v>
      </c>
      <c r="BL281" s="288" t="s">
        <v>10587</v>
      </c>
      <c r="BM281" s="288" t="s">
        <v>10587</v>
      </c>
      <c r="BN281" s="288" t="s">
        <v>10587</v>
      </c>
      <c r="BO281" s="288" t="s">
        <v>10587</v>
      </c>
      <c r="BP281" s="288" t="s">
        <v>10587</v>
      </c>
      <c r="BQ281" s="288" t="s">
        <v>10587</v>
      </c>
      <c r="BR281" s="288" t="s">
        <v>10587</v>
      </c>
      <c r="BS281" s="288" t="s">
        <v>10587</v>
      </c>
      <c r="BT281" s="288" t="str">
        <f>_xlfn.IFNA(VLOOKUP(C281,'INFORM Severity - hidden'!$C$5:$G$300,5,FALSE),"-")</f>
        <v>-</v>
      </c>
    </row>
    <row r="282" spans="1:72" x14ac:dyDescent="0.35">
      <c r="A282" t="s">
        <v>187</v>
      </c>
      <c r="B282" t="s">
        <v>185</v>
      </c>
      <c r="C282" t="s">
        <v>186</v>
      </c>
      <c r="D282" s="288" t="str">
        <f t="shared" si="4"/>
        <v>Increasing</v>
      </c>
      <c r="E282" s="288" t="s">
        <v>10587</v>
      </c>
      <c r="F282" s="288">
        <v>1.2</v>
      </c>
      <c r="G282" s="288">
        <v>1.2</v>
      </c>
      <c r="H282" s="288">
        <v>1.4</v>
      </c>
      <c r="I282" s="288">
        <v>1.4</v>
      </c>
      <c r="J282" s="288">
        <v>1.4</v>
      </c>
      <c r="K282" s="288">
        <v>1.4</v>
      </c>
      <c r="L282" s="288">
        <v>1.4</v>
      </c>
      <c r="M282" s="288">
        <v>1.4</v>
      </c>
      <c r="N282" s="288">
        <v>1.4</v>
      </c>
      <c r="O282" s="288">
        <v>2.1</v>
      </c>
      <c r="P282" s="288">
        <v>2.1</v>
      </c>
      <c r="Q282" s="288">
        <v>2.1</v>
      </c>
      <c r="R282" s="288">
        <v>2.1</v>
      </c>
      <c r="S282" s="288">
        <v>2.1</v>
      </c>
      <c r="T282" s="288">
        <v>2.1</v>
      </c>
      <c r="U282" s="288">
        <v>2.1</v>
      </c>
      <c r="V282" s="288">
        <v>2.1</v>
      </c>
      <c r="W282" s="288">
        <v>2.1</v>
      </c>
      <c r="X282" s="288">
        <v>2.1</v>
      </c>
      <c r="Y282" s="288">
        <v>2.1</v>
      </c>
      <c r="Z282" s="288">
        <v>2.2000000000000002</v>
      </c>
      <c r="AA282" s="288">
        <v>2.2999999999999998</v>
      </c>
      <c r="AB282" s="288">
        <v>2.2999999999999998</v>
      </c>
      <c r="AC282" s="288">
        <v>2.2999999999999998</v>
      </c>
      <c r="AD282" s="288">
        <v>2.2999999999999998</v>
      </c>
      <c r="AE282" s="288">
        <v>2.2999999999999998</v>
      </c>
      <c r="AF282" s="288">
        <v>2.2999999999999998</v>
      </c>
      <c r="AG282" s="288">
        <v>2.2999999999999998</v>
      </c>
      <c r="AH282" s="288">
        <v>2.2999999999999998</v>
      </c>
      <c r="AI282" s="288">
        <v>2.2999999999999998</v>
      </c>
      <c r="AJ282" s="288">
        <v>2.2999999999999998</v>
      </c>
      <c r="AK282" s="288">
        <v>2.2999999999999998</v>
      </c>
      <c r="AL282" s="288">
        <v>2.2999999999999998</v>
      </c>
      <c r="AM282" s="288">
        <v>2.2999999999999998</v>
      </c>
      <c r="AN282" s="288">
        <v>2.2999999999999998</v>
      </c>
      <c r="AO282" s="288">
        <v>2.2999999999999998</v>
      </c>
      <c r="AP282" s="288">
        <v>2.2999999999999998</v>
      </c>
      <c r="AQ282" s="288">
        <v>2.2999999999999998</v>
      </c>
      <c r="AR282" s="288">
        <v>2.2999999999999998</v>
      </c>
      <c r="AS282" s="288">
        <v>2.2000000000000002</v>
      </c>
      <c r="AT282" s="288">
        <v>2.2000000000000002</v>
      </c>
      <c r="AU282" s="288">
        <v>2.2000000000000002</v>
      </c>
      <c r="AV282" s="288">
        <v>2.2000000000000002</v>
      </c>
      <c r="AW282" s="288">
        <v>2.2000000000000002</v>
      </c>
      <c r="AX282" s="288">
        <v>2.2999999999999998</v>
      </c>
      <c r="AY282" s="288">
        <v>2.2999999999999998</v>
      </c>
      <c r="AZ282" s="288">
        <v>2.2999999999999998</v>
      </c>
      <c r="BA282" s="288">
        <v>2.2999999999999998</v>
      </c>
      <c r="BB282" s="288">
        <v>2.2999999999999998</v>
      </c>
      <c r="BC282" s="288">
        <v>2.1</v>
      </c>
      <c r="BD282" s="288">
        <v>2.1</v>
      </c>
      <c r="BE282" s="288">
        <v>2</v>
      </c>
      <c r="BF282" s="288">
        <v>2</v>
      </c>
      <c r="BG282" s="288">
        <v>2</v>
      </c>
      <c r="BH282" s="288">
        <v>2</v>
      </c>
      <c r="BI282" s="288">
        <v>2</v>
      </c>
      <c r="BJ282" s="288">
        <v>2</v>
      </c>
      <c r="BK282" s="288">
        <v>2</v>
      </c>
      <c r="BL282" s="288">
        <v>2</v>
      </c>
      <c r="BM282" s="288">
        <v>2</v>
      </c>
      <c r="BN282" s="288">
        <v>2</v>
      </c>
      <c r="BO282" s="288">
        <v>2</v>
      </c>
      <c r="BP282" s="288">
        <v>2</v>
      </c>
      <c r="BQ282" s="288">
        <v>2</v>
      </c>
      <c r="BR282" s="288">
        <v>2.1</v>
      </c>
      <c r="BS282" s="288">
        <v>2.1</v>
      </c>
      <c r="BT282" s="288">
        <f>_xlfn.IFNA(VLOOKUP(C282,'INFORM Severity - hidden'!$C$5:$G$300,5,FALSE),"-")</f>
        <v>2.1</v>
      </c>
    </row>
    <row r="283" spans="1:72" x14ac:dyDescent="0.35">
      <c r="C283" t="s">
        <v>10713</v>
      </c>
      <c r="D283" s="288" t="str">
        <f t="shared" si="4"/>
        <v>-</v>
      </c>
      <c r="E283" s="288" t="s">
        <v>10587</v>
      </c>
      <c r="F283" s="288" t="s">
        <v>10587</v>
      </c>
      <c r="G283" s="288" t="s">
        <v>10587</v>
      </c>
      <c r="H283" s="288" t="s">
        <v>10587</v>
      </c>
      <c r="I283" s="288" t="s">
        <v>10587</v>
      </c>
      <c r="J283" s="288" t="s">
        <v>10587</v>
      </c>
      <c r="K283" s="288" t="s">
        <v>10587</v>
      </c>
      <c r="L283" s="288" t="s">
        <v>10587</v>
      </c>
      <c r="M283" s="288" t="s">
        <v>10587</v>
      </c>
      <c r="N283" s="288" t="s">
        <v>10587</v>
      </c>
      <c r="O283" s="288" t="s">
        <v>10587</v>
      </c>
      <c r="P283" s="288" t="s">
        <v>10587</v>
      </c>
      <c r="Q283" s="288" t="s">
        <v>10587</v>
      </c>
      <c r="R283" s="288" t="s">
        <v>10587</v>
      </c>
      <c r="S283" s="288" t="s">
        <v>10587</v>
      </c>
      <c r="T283" s="288" t="s">
        <v>10587</v>
      </c>
      <c r="U283" s="288" t="s">
        <v>10587</v>
      </c>
      <c r="V283" s="288" t="s">
        <v>10587</v>
      </c>
      <c r="W283" s="288" t="s">
        <v>10587</v>
      </c>
      <c r="X283" s="288" t="s">
        <v>10587</v>
      </c>
      <c r="Y283" s="288" t="s">
        <v>10587</v>
      </c>
      <c r="Z283" s="288" t="s">
        <v>10587</v>
      </c>
      <c r="AA283" s="288" t="s">
        <v>10587</v>
      </c>
      <c r="AB283" s="288" t="s">
        <v>10587</v>
      </c>
      <c r="AC283" s="288" t="s">
        <v>10587</v>
      </c>
      <c r="AD283" s="288" t="s">
        <v>10587</v>
      </c>
      <c r="AE283" s="288" t="s">
        <v>10587</v>
      </c>
      <c r="AF283" s="288">
        <v>1.4</v>
      </c>
      <c r="AG283" s="288">
        <v>1.3</v>
      </c>
      <c r="AH283" s="288">
        <v>1.3</v>
      </c>
      <c r="AI283" s="288">
        <v>1.3</v>
      </c>
      <c r="AJ283" s="288">
        <v>1.3</v>
      </c>
      <c r="AK283" s="288" t="s">
        <v>10587</v>
      </c>
      <c r="AL283" s="288" t="s">
        <v>10587</v>
      </c>
      <c r="AM283" s="288" t="s">
        <v>10587</v>
      </c>
      <c r="AN283" s="288" t="s">
        <v>10587</v>
      </c>
      <c r="AO283" s="288" t="s">
        <v>10587</v>
      </c>
      <c r="AP283" s="288" t="s">
        <v>10587</v>
      </c>
      <c r="AQ283" s="288" t="s">
        <v>10587</v>
      </c>
      <c r="AR283" s="288" t="s">
        <v>10587</v>
      </c>
      <c r="AS283" s="288" t="s">
        <v>10587</v>
      </c>
      <c r="AT283" s="288" t="s">
        <v>10587</v>
      </c>
      <c r="AU283" s="288" t="s">
        <v>10587</v>
      </c>
      <c r="AV283" s="288" t="s">
        <v>10587</v>
      </c>
      <c r="AW283" s="288" t="s">
        <v>10587</v>
      </c>
      <c r="AX283" s="288" t="s">
        <v>10587</v>
      </c>
      <c r="AY283" s="288" t="s">
        <v>10587</v>
      </c>
      <c r="AZ283" s="288" t="s">
        <v>10587</v>
      </c>
      <c r="BA283" s="288" t="s">
        <v>10587</v>
      </c>
      <c r="BB283" s="288" t="s">
        <v>10587</v>
      </c>
      <c r="BC283" s="288" t="s">
        <v>10587</v>
      </c>
      <c r="BD283" s="288" t="s">
        <v>10587</v>
      </c>
      <c r="BE283" s="288" t="s">
        <v>10587</v>
      </c>
      <c r="BF283" s="288" t="s">
        <v>10587</v>
      </c>
      <c r="BG283" s="288" t="s">
        <v>10587</v>
      </c>
      <c r="BH283" s="288" t="s">
        <v>10587</v>
      </c>
      <c r="BI283" s="288" t="s">
        <v>10587</v>
      </c>
      <c r="BJ283" s="288" t="s">
        <v>10587</v>
      </c>
      <c r="BK283" s="288" t="s">
        <v>10587</v>
      </c>
      <c r="BL283" s="288" t="s">
        <v>10587</v>
      </c>
      <c r="BM283" s="288" t="s">
        <v>10587</v>
      </c>
      <c r="BN283" s="288" t="s">
        <v>10587</v>
      </c>
      <c r="BO283" s="288" t="s">
        <v>10587</v>
      </c>
      <c r="BP283" s="288" t="s">
        <v>10587</v>
      </c>
      <c r="BQ283" s="288" t="s">
        <v>10587</v>
      </c>
      <c r="BR283" s="288" t="s">
        <v>10587</v>
      </c>
      <c r="BS283" s="288" t="s">
        <v>10587</v>
      </c>
      <c r="BT283" s="288" t="str">
        <f>_xlfn.IFNA(VLOOKUP(C283,'INFORM Severity - hidden'!$C$5:$G$300,5,FALSE),"-")</f>
        <v>-</v>
      </c>
    </row>
    <row r="284" spans="1:72" x14ac:dyDescent="0.35">
      <c r="A284" t="s">
        <v>1474</v>
      </c>
      <c r="B284" t="s">
        <v>1472</v>
      </c>
      <c r="C284" t="s">
        <v>1473</v>
      </c>
      <c r="D284" s="288" t="str">
        <f t="shared" si="4"/>
        <v>Stable</v>
      </c>
      <c r="E284" s="288" t="s">
        <v>10587</v>
      </c>
      <c r="F284" s="288" t="s">
        <v>10587</v>
      </c>
      <c r="G284" s="288" t="s">
        <v>10587</v>
      </c>
      <c r="H284" s="288" t="s">
        <v>10587</v>
      </c>
      <c r="I284" s="288" t="s">
        <v>10587</v>
      </c>
      <c r="J284" s="288" t="s">
        <v>10587</v>
      </c>
      <c r="K284" s="288" t="s">
        <v>10587</v>
      </c>
      <c r="L284" s="288" t="s">
        <v>10587</v>
      </c>
      <c r="M284" s="288" t="s">
        <v>10587</v>
      </c>
      <c r="N284" s="288" t="s">
        <v>10587</v>
      </c>
      <c r="O284" s="288" t="s">
        <v>10587</v>
      </c>
      <c r="P284" s="288" t="s">
        <v>10587</v>
      </c>
      <c r="Q284" s="288" t="s">
        <v>10587</v>
      </c>
      <c r="R284" s="288" t="s">
        <v>10587</v>
      </c>
      <c r="S284" s="288" t="s">
        <v>10587</v>
      </c>
      <c r="T284" s="288" t="s">
        <v>10587</v>
      </c>
      <c r="U284" s="288" t="s">
        <v>10587</v>
      </c>
      <c r="V284" s="288" t="s">
        <v>10587</v>
      </c>
      <c r="W284" s="288" t="s">
        <v>10587</v>
      </c>
      <c r="X284" s="288" t="s">
        <v>10587</v>
      </c>
      <c r="Y284" s="288" t="s">
        <v>10587</v>
      </c>
      <c r="Z284" s="288" t="s">
        <v>10587</v>
      </c>
      <c r="AA284" s="288" t="s">
        <v>10587</v>
      </c>
      <c r="AB284" s="288" t="s">
        <v>10587</v>
      </c>
      <c r="AC284" s="288" t="s">
        <v>10587</v>
      </c>
      <c r="AD284" s="288" t="s">
        <v>10587</v>
      </c>
      <c r="AE284" s="288" t="s">
        <v>10587</v>
      </c>
      <c r="AF284" s="288" t="s">
        <v>10587</v>
      </c>
      <c r="AG284" s="288" t="s">
        <v>10587</v>
      </c>
      <c r="AH284" s="288" t="s">
        <v>10587</v>
      </c>
      <c r="AI284" s="288" t="s">
        <v>10587</v>
      </c>
      <c r="AJ284" s="288" t="s">
        <v>10587</v>
      </c>
      <c r="AK284" s="288" t="s">
        <v>10587</v>
      </c>
      <c r="AL284" s="288" t="s">
        <v>10587</v>
      </c>
      <c r="AM284" s="288" t="s">
        <v>10587</v>
      </c>
      <c r="AN284" s="288" t="s">
        <v>10587</v>
      </c>
      <c r="AO284" s="288" t="s">
        <v>10587</v>
      </c>
      <c r="AP284" s="288" t="s">
        <v>10587</v>
      </c>
      <c r="AQ284" s="288" t="s">
        <v>10587</v>
      </c>
      <c r="AR284" s="288" t="s">
        <v>10587</v>
      </c>
      <c r="AS284" s="288" t="s">
        <v>10587</v>
      </c>
      <c r="AT284" s="288" t="s">
        <v>10587</v>
      </c>
      <c r="AU284" s="288" t="s">
        <v>10587</v>
      </c>
      <c r="AV284" s="288" t="s">
        <v>10587</v>
      </c>
      <c r="AW284" s="288" t="s">
        <v>10587</v>
      </c>
      <c r="AX284" s="288" t="s">
        <v>10587</v>
      </c>
      <c r="AY284" s="288" t="s">
        <v>10587</v>
      </c>
      <c r="AZ284" s="288" t="s">
        <v>10587</v>
      </c>
      <c r="BA284" s="288" t="s">
        <v>10587</v>
      </c>
      <c r="BB284" s="288" t="s">
        <v>10587</v>
      </c>
      <c r="BC284" s="288" t="s">
        <v>10587</v>
      </c>
      <c r="BD284" s="288" t="s">
        <v>10587</v>
      </c>
      <c r="BE284" s="288" t="s">
        <v>10587</v>
      </c>
      <c r="BF284" s="288" t="s">
        <v>10587</v>
      </c>
      <c r="BG284" s="288" t="s">
        <v>10587</v>
      </c>
      <c r="BH284" s="288" t="s">
        <v>10587</v>
      </c>
      <c r="BI284" s="288" t="s">
        <v>10587</v>
      </c>
      <c r="BJ284" s="288">
        <v>2</v>
      </c>
      <c r="BK284" s="288">
        <v>2</v>
      </c>
      <c r="BL284" s="288">
        <v>2</v>
      </c>
      <c r="BM284" s="288">
        <v>2</v>
      </c>
      <c r="BN284" s="288">
        <v>2</v>
      </c>
      <c r="BO284" s="288">
        <v>2</v>
      </c>
      <c r="BP284" s="288">
        <v>2</v>
      </c>
      <c r="BQ284" s="288">
        <v>2</v>
      </c>
      <c r="BR284" s="288">
        <v>2</v>
      </c>
      <c r="BS284" s="288">
        <v>2</v>
      </c>
      <c r="BT284" s="288">
        <f>_xlfn.IFNA(VLOOKUP(C284,'INFORM Severity - hidden'!$C$5:$G$300,5,FALSE),"-")</f>
        <v>2</v>
      </c>
    </row>
    <row r="285" spans="1:72" x14ac:dyDescent="0.35">
      <c r="C285" t="s">
        <v>10714</v>
      </c>
      <c r="D285" s="288" t="str">
        <f t="shared" si="4"/>
        <v>-</v>
      </c>
      <c r="E285" s="288" t="s">
        <v>10587</v>
      </c>
      <c r="F285" s="288" t="s">
        <v>10587</v>
      </c>
      <c r="G285" s="288" t="s">
        <v>10587</v>
      </c>
      <c r="H285" s="288" t="s">
        <v>10587</v>
      </c>
      <c r="I285" s="288" t="s">
        <v>10587</v>
      </c>
      <c r="J285" s="288" t="s">
        <v>10587</v>
      </c>
      <c r="K285" s="288" t="s">
        <v>10587</v>
      </c>
      <c r="L285" s="288" t="s">
        <v>10587</v>
      </c>
      <c r="M285" s="288" t="s">
        <v>10587</v>
      </c>
      <c r="N285" s="288" t="s">
        <v>10587</v>
      </c>
      <c r="O285" s="288" t="s">
        <v>10587</v>
      </c>
      <c r="P285" s="288" t="s">
        <v>10587</v>
      </c>
      <c r="Q285" s="288" t="s">
        <v>10587</v>
      </c>
      <c r="R285" s="288" t="s">
        <v>10587</v>
      </c>
      <c r="S285" s="288" t="s">
        <v>10587</v>
      </c>
      <c r="T285" s="288" t="s">
        <v>10587</v>
      </c>
      <c r="U285" s="288" t="s">
        <v>10587</v>
      </c>
      <c r="V285" s="288" t="s">
        <v>10587</v>
      </c>
      <c r="W285" s="288" t="s">
        <v>10587</v>
      </c>
      <c r="X285" s="288" t="s">
        <v>10587</v>
      </c>
      <c r="Y285" s="288" t="s">
        <v>10587</v>
      </c>
      <c r="Z285" s="288" t="s">
        <v>10587</v>
      </c>
      <c r="AA285" s="288" t="s">
        <v>10587</v>
      </c>
      <c r="AB285" s="288" t="s">
        <v>10587</v>
      </c>
      <c r="AC285" s="288" t="s">
        <v>10587</v>
      </c>
      <c r="AD285" s="288" t="s">
        <v>10587</v>
      </c>
      <c r="AE285" s="288" t="s">
        <v>10587</v>
      </c>
      <c r="AF285" s="288" t="s">
        <v>10587</v>
      </c>
      <c r="AG285" s="288" t="s">
        <v>10587</v>
      </c>
      <c r="AH285" s="288" t="s">
        <v>10587</v>
      </c>
      <c r="AI285" s="288" t="s">
        <v>10587</v>
      </c>
      <c r="AJ285" s="288" t="s">
        <v>10587</v>
      </c>
      <c r="AK285" s="288" t="s">
        <v>10587</v>
      </c>
      <c r="AL285" s="288" t="s">
        <v>10587</v>
      </c>
      <c r="AM285" s="288" t="s">
        <v>10587</v>
      </c>
      <c r="AN285" s="288" t="s">
        <v>10587</v>
      </c>
      <c r="AO285" s="288">
        <v>1.3</v>
      </c>
      <c r="AP285" s="288">
        <v>1.3</v>
      </c>
      <c r="AQ285" s="288">
        <v>1.3</v>
      </c>
      <c r="AR285" s="288">
        <v>1.3</v>
      </c>
      <c r="AS285" s="288">
        <v>1.3</v>
      </c>
      <c r="AT285" s="288">
        <v>1.3</v>
      </c>
      <c r="AU285" s="288">
        <v>1.3</v>
      </c>
      <c r="AV285" s="288">
        <v>1.3</v>
      </c>
      <c r="AW285" s="288">
        <v>1.2</v>
      </c>
      <c r="AX285" s="288">
        <v>1.2</v>
      </c>
      <c r="AY285" s="288">
        <v>1.2</v>
      </c>
      <c r="AZ285" s="288">
        <v>1.2</v>
      </c>
      <c r="BA285" s="288" t="s">
        <v>10587</v>
      </c>
      <c r="BB285" s="288" t="s">
        <v>10587</v>
      </c>
      <c r="BC285" s="288" t="s">
        <v>10587</v>
      </c>
      <c r="BD285" s="288" t="s">
        <v>10587</v>
      </c>
      <c r="BE285" s="288" t="s">
        <v>10587</v>
      </c>
      <c r="BF285" s="288" t="s">
        <v>10587</v>
      </c>
      <c r="BG285" s="288" t="s">
        <v>10587</v>
      </c>
      <c r="BH285" s="288" t="s">
        <v>10587</v>
      </c>
      <c r="BI285" s="288" t="s">
        <v>10587</v>
      </c>
      <c r="BJ285" s="288" t="s">
        <v>10587</v>
      </c>
      <c r="BK285" s="288" t="s">
        <v>10587</v>
      </c>
      <c r="BL285" s="288" t="s">
        <v>10587</v>
      </c>
      <c r="BM285" s="288" t="s">
        <v>10587</v>
      </c>
      <c r="BN285" s="288" t="s">
        <v>10587</v>
      </c>
      <c r="BO285" s="288" t="s">
        <v>10587</v>
      </c>
      <c r="BP285" s="288" t="s">
        <v>10587</v>
      </c>
      <c r="BQ285" s="288" t="s">
        <v>10587</v>
      </c>
      <c r="BR285" s="288" t="s">
        <v>10587</v>
      </c>
      <c r="BS285" s="288" t="s">
        <v>10587</v>
      </c>
      <c r="BT285" s="288" t="str">
        <f>_xlfn.IFNA(VLOOKUP(C285,'INFORM Severity - hidden'!$C$5:$G$300,5,FALSE),"-")</f>
        <v>-</v>
      </c>
    </row>
    <row r="286" spans="1:72" x14ac:dyDescent="0.35">
      <c r="A286" t="s">
        <v>1451</v>
      </c>
      <c r="B286" t="s">
        <v>1449</v>
      </c>
      <c r="C286" t="s">
        <v>1450</v>
      </c>
      <c r="D286" s="288" t="str">
        <f t="shared" si="4"/>
        <v>Decreasing</v>
      </c>
      <c r="E286" s="288" t="s">
        <v>10587</v>
      </c>
      <c r="F286" s="288">
        <v>0.9</v>
      </c>
      <c r="G286" s="288">
        <v>0.9</v>
      </c>
      <c r="H286" s="288">
        <v>1.4</v>
      </c>
      <c r="I286" s="288">
        <v>1.4</v>
      </c>
      <c r="J286" s="288">
        <v>1.4</v>
      </c>
      <c r="K286" s="288">
        <v>1.4</v>
      </c>
      <c r="L286" s="288">
        <v>1.4</v>
      </c>
      <c r="M286" s="288">
        <v>1.4</v>
      </c>
      <c r="N286" s="288">
        <v>1.4</v>
      </c>
      <c r="O286" s="288">
        <v>1.7</v>
      </c>
      <c r="P286" s="288">
        <v>1.5</v>
      </c>
      <c r="Q286" s="288">
        <v>1.5</v>
      </c>
      <c r="R286" s="288">
        <v>1.5</v>
      </c>
      <c r="S286" s="288">
        <v>1.5</v>
      </c>
      <c r="T286" s="288">
        <v>1.5</v>
      </c>
      <c r="U286" s="288">
        <v>1.6</v>
      </c>
      <c r="V286" s="288">
        <v>1.5</v>
      </c>
      <c r="W286" s="288">
        <v>1.5</v>
      </c>
      <c r="X286" s="288">
        <v>1.5</v>
      </c>
      <c r="Y286" s="288">
        <v>1.5</v>
      </c>
      <c r="Z286" s="288">
        <v>1.5</v>
      </c>
      <c r="AA286" s="288">
        <v>1.8</v>
      </c>
      <c r="AB286" s="288">
        <v>1.7</v>
      </c>
      <c r="AC286" s="288">
        <v>1.7</v>
      </c>
      <c r="AD286" s="288">
        <v>1.7</v>
      </c>
      <c r="AE286" s="288">
        <v>1.7</v>
      </c>
      <c r="AF286" s="288">
        <v>1.7</v>
      </c>
      <c r="AG286" s="288">
        <v>1.7</v>
      </c>
      <c r="AH286" s="288">
        <v>1.7</v>
      </c>
      <c r="AI286" s="288">
        <v>1.7</v>
      </c>
      <c r="AJ286" s="288">
        <v>1.7</v>
      </c>
      <c r="AK286" s="288">
        <v>1.7</v>
      </c>
      <c r="AL286" s="288">
        <v>1.8</v>
      </c>
      <c r="AM286" s="288">
        <v>1.8</v>
      </c>
      <c r="AN286" s="288">
        <v>1.8</v>
      </c>
      <c r="AO286" s="288">
        <v>1.8</v>
      </c>
      <c r="AP286" s="288">
        <v>1.6</v>
      </c>
      <c r="AQ286" s="288">
        <v>1.6</v>
      </c>
      <c r="AR286" s="288">
        <v>1.6</v>
      </c>
      <c r="AS286" s="288">
        <v>1.6</v>
      </c>
      <c r="AT286" s="288">
        <v>1.6</v>
      </c>
      <c r="AU286" s="288">
        <v>1.9</v>
      </c>
      <c r="AV286" s="288">
        <v>1.9</v>
      </c>
      <c r="AW286" s="288">
        <v>1.9</v>
      </c>
      <c r="AX286" s="288">
        <v>1.9</v>
      </c>
      <c r="AY286" s="288">
        <v>2</v>
      </c>
      <c r="AZ286" s="288">
        <v>2</v>
      </c>
      <c r="BA286" s="288">
        <v>2</v>
      </c>
      <c r="BB286" s="288">
        <v>2</v>
      </c>
      <c r="BC286" s="288">
        <v>2</v>
      </c>
      <c r="BD286" s="288">
        <v>2</v>
      </c>
      <c r="BE286" s="288">
        <v>2.1</v>
      </c>
      <c r="BF286" s="288">
        <v>2.1</v>
      </c>
      <c r="BG286" s="288">
        <v>2.1</v>
      </c>
      <c r="BH286" s="288">
        <v>2.1</v>
      </c>
      <c r="BI286" s="288">
        <v>1.8</v>
      </c>
      <c r="BJ286" s="288">
        <v>1.8</v>
      </c>
      <c r="BK286" s="288">
        <v>1.8</v>
      </c>
      <c r="BL286" s="288">
        <v>1.8</v>
      </c>
      <c r="BM286" s="288">
        <v>1.8</v>
      </c>
      <c r="BN286" s="288">
        <v>1.7</v>
      </c>
      <c r="BO286" s="288">
        <v>1.7</v>
      </c>
      <c r="BP286" s="288">
        <v>1.7</v>
      </c>
      <c r="BQ286" s="288">
        <v>1.7</v>
      </c>
      <c r="BR286" s="288">
        <v>1.7</v>
      </c>
      <c r="BS286" s="288">
        <v>1.6</v>
      </c>
      <c r="BT286" s="288">
        <f>_xlfn.IFNA(VLOOKUP(C286,'INFORM Severity - hidden'!$C$5:$G$300,5,FALSE),"-")</f>
        <v>1.6</v>
      </c>
    </row>
    <row r="287" spans="1:72" x14ac:dyDescent="0.35">
      <c r="A287" t="s">
        <v>328</v>
      </c>
      <c r="B287" t="s">
        <v>326</v>
      </c>
      <c r="C287" t="s">
        <v>327</v>
      </c>
      <c r="D287" s="288" t="str">
        <f t="shared" si="4"/>
        <v>Increasing</v>
      </c>
      <c r="E287" s="288" t="s">
        <v>10587</v>
      </c>
      <c r="F287" s="288" t="s">
        <v>10587</v>
      </c>
      <c r="G287" s="288" t="s">
        <v>10587</v>
      </c>
      <c r="H287" s="288" t="s">
        <v>10587</v>
      </c>
      <c r="I287" s="288" t="s">
        <v>10587</v>
      </c>
      <c r="J287" s="288" t="s">
        <v>10587</v>
      </c>
      <c r="K287" s="288" t="s">
        <v>10587</v>
      </c>
      <c r="L287" s="288" t="s">
        <v>10587</v>
      </c>
      <c r="M287" s="288" t="s">
        <v>10587</v>
      </c>
      <c r="N287" s="288" t="s">
        <v>10587</v>
      </c>
      <c r="O287" s="288" t="s">
        <v>10587</v>
      </c>
      <c r="P287" s="288" t="s">
        <v>10587</v>
      </c>
      <c r="Q287" s="288" t="s">
        <v>10587</v>
      </c>
      <c r="R287" s="288" t="s">
        <v>10587</v>
      </c>
      <c r="S287" s="288" t="s">
        <v>10587</v>
      </c>
      <c r="T287" s="288" t="s">
        <v>10587</v>
      </c>
      <c r="U287" s="288" t="s">
        <v>10587</v>
      </c>
      <c r="V287" s="288" t="s">
        <v>10587</v>
      </c>
      <c r="W287" s="288" t="s">
        <v>10587</v>
      </c>
      <c r="X287" s="288" t="s">
        <v>10587</v>
      </c>
      <c r="Y287" s="288" t="s">
        <v>10587</v>
      </c>
      <c r="Z287" s="288" t="s">
        <v>10587</v>
      </c>
      <c r="AA287" s="288" t="s">
        <v>10587</v>
      </c>
      <c r="AB287" s="288" t="s">
        <v>10587</v>
      </c>
      <c r="AC287" s="288" t="s">
        <v>10587</v>
      </c>
      <c r="AD287" s="288" t="s">
        <v>10587</v>
      </c>
      <c r="AE287" s="288" t="s">
        <v>10587</v>
      </c>
      <c r="AF287" s="288" t="s">
        <v>10587</v>
      </c>
      <c r="AG287" s="288" t="s">
        <v>10587</v>
      </c>
      <c r="AH287" s="288" t="s">
        <v>10587</v>
      </c>
      <c r="AI287" s="288" t="s">
        <v>10587</v>
      </c>
      <c r="AJ287" s="288" t="s">
        <v>10587</v>
      </c>
      <c r="AK287" s="288" t="s">
        <v>10587</v>
      </c>
      <c r="AL287" s="288" t="s">
        <v>10587</v>
      </c>
      <c r="AM287" s="288" t="s">
        <v>10587</v>
      </c>
      <c r="AN287" s="288" t="s">
        <v>10587</v>
      </c>
      <c r="AO287" s="288" t="s">
        <v>10587</v>
      </c>
      <c r="AP287" s="288" t="s">
        <v>10587</v>
      </c>
      <c r="AQ287" s="288" t="s">
        <v>10587</v>
      </c>
      <c r="AR287" s="288" t="s">
        <v>10587</v>
      </c>
      <c r="AS287" s="288" t="s">
        <v>10587</v>
      </c>
      <c r="AT287" s="288" t="s">
        <v>10587</v>
      </c>
      <c r="AU287" s="288">
        <v>1.8</v>
      </c>
      <c r="AV287" s="288">
        <v>1.8</v>
      </c>
      <c r="AW287" s="288">
        <v>1.8</v>
      </c>
      <c r="AX287" s="288">
        <v>1.8</v>
      </c>
      <c r="AY287" s="288">
        <v>1.8</v>
      </c>
      <c r="AZ287" s="288">
        <v>1.8</v>
      </c>
      <c r="BA287" s="288">
        <v>1.8</v>
      </c>
      <c r="BB287" s="288">
        <v>1.8</v>
      </c>
      <c r="BC287" s="288">
        <v>1.8</v>
      </c>
      <c r="BD287" s="288">
        <v>1.8</v>
      </c>
      <c r="BE287" s="288">
        <v>1.9</v>
      </c>
      <c r="BF287" s="288">
        <v>1.9</v>
      </c>
      <c r="BG287" s="288">
        <v>2</v>
      </c>
      <c r="BH287" s="288">
        <v>2</v>
      </c>
      <c r="BI287" s="288">
        <v>2</v>
      </c>
      <c r="BJ287" s="288">
        <v>2</v>
      </c>
      <c r="BK287" s="288">
        <v>2</v>
      </c>
      <c r="BL287" s="288">
        <v>2</v>
      </c>
      <c r="BM287" s="288">
        <v>2.2999999999999998</v>
      </c>
      <c r="BN287" s="288">
        <v>2.2999999999999998</v>
      </c>
      <c r="BO287" s="288">
        <v>2.2999999999999998</v>
      </c>
      <c r="BP287" s="288">
        <v>2.2999999999999998</v>
      </c>
      <c r="BQ287" s="288">
        <v>2.4</v>
      </c>
      <c r="BR287" s="288">
        <v>2.4</v>
      </c>
      <c r="BS287" s="288">
        <v>2.2999999999999998</v>
      </c>
      <c r="BT287" s="288">
        <f>_xlfn.IFNA(VLOOKUP(C287,'INFORM Severity - hidden'!$C$5:$G$300,5,FALSE),"-")</f>
        <v>2.4</v>
      </c>
    </row>
    <row r="288" spans="1:72" x14ac:dyDescent="0.35">
      <c r="A288" t="s">
        <v>338</v>
      </c>
      <c r="B288" t="s">
        <v>336</v>
      </c>
      <c r="C288" t="s">
        <v>337</v>
      </c>
      <c r="D288" s="288" t="str">
        <f t="shared" si="4"/>
        <v>Decreasing</v>
      </c>
      <c r="E288" s="288" t="s">
        <v>10587</v>
      </c>
      <c r="F288" s="288" t="s">
        <v>10587</v>
      </c>
      <c r="G288" s="288" t="s">
        <v>10587</v>
      </c>
      <c r="H288" s="288">
        <v>3.6</v>
      </c>
      <c r="I288" s="288">
        <v>3.6</v>
      </c>
      <c r="J288" s="288">
        <v>3.6</v>
      </c>
      <c r="K288" s="288">
        <v>3.5</v>
      </c>
      <c r="L288" s="288">
        <v>3.5</v>
      </c>
      <c r="M288" s="288">
        <v>3.5</v>
      </c>
      <c r="N288" s="288">
        <v>3.5</v>
      </c>
      <c r="O288" s="288">
        <v>3.5</v>
      </c>
      <c r="P288" s="288">
        <v>3.5</v>
      </c>
      <c r="Q288" s="288">
        <v>3.2</v>
      </c>
      <c r="R288" s="288">
        <v>3.2</v>
      </c>
      <c r="S288" s="288">
        <v>3.2</v>
      </c>
      <c r="T288" s="288">
        <v>3.2</v>
      </c>
      <c r="U288" s="288">
        <v>3.3</v>
      </c>
      <c r="V288" s="288">
        <v>3.2</v>
      </c>
      <c r="W288" s="288">
        <v>3.2</v>
      </c>
      <c r="X288" s="288">
        <v>3.2</v>
      </c>
      <c r="Y288" s="288">
        <v>3.2</v>
      </c>
      <c r="Z288" s="288">
        <v>3.3</v>
      </c>
      <c r="AA288" s="288">
        <v>3.3</v>
      </c>
      <c r="AB288" s="288">
        <v>3.3</v>
      </c>
      <c r="AC288" s="288">
        <v>3.2</v>
      </c>
      <c r="AD288" s="288">
        <v>3.2</v>
      </c>
      <c r="AE288" s="288">
        <v>3.2</v>
      </c>
      <c r="AF288" s="288">
        <v>3.2</v>
      </c>
      <c r="AG288" s="288">
        <v>3.2</v>
      </c>
      <c r="AH288" s="288">
        <v>3.2</v>
      </c>
      <c r="AI288" s="288">
        <v>3.2</v>
      </c>
      <c r="AJ288" s="288">
        <v>3.2</v>
      </c>
      <c r="AK288" s="288">
        <v>3.2</v>
      </c>
      <c r="AL288" s="288">
        <v>3.2</v>
      </c>
      <c r="AM288" s="288">
        <v>3.2</v>
      </c>
      <c r="AN288" s="288">
        <v>3.2</v>
      </c>
      <c r="AO288" s="288">
        <v>3.2</v>
      </c>
      <c r="AP288" s="288">
        <v>3.2</v>
      </c>
      <c r="AQ288" s="288">
        <v>3.2</v>
      </c>
      <c r="AR288" s="288">
        <v>3.2</v>
      </c>
      <c r="AS288" s="288">
        <v>3.2</v>
      </c>
      <c r="AT288" s="288">
        <v>3.2</v>
      </c>
      <c r="AU288" s="288">
        <v>3.2</v>
      </c>
      <c r="AV288" s="288">
        <v>3.2</v>
      </c>
      <c r="AW288" s="288">
        <v>3.1</v>
      </c>
      <c r="AX288" s="288">
        <v>3</v>
      </c>
      <c r="AY288" s="288">
        <v>3</v>
      </c>
      <c r="AZ288" s="288">
        <v>3.2</v>
      </c>
      <c r="BA288" s="288">
        <v>3.2</v>
      </c>
      <c r="BB288" s="288">
        <v>3.4</v>
      </c>
      <c r="BC288" s="288">
        <v>3.4</v>
      </c>
      <c r="BD288" s="288">
        <v>3.4</v>
      </c>
      <c r="BE288" s="288">
        <v>3.5</v>
      </c>
      <c r="BF288" s="288">
        <v>3.6</v>
      </c>
      <c r="BG288" s="288">
        <v>3.6</v>
      </c>
      <c r="BH288" s="288">
        <v>3.8</v>
      </c>
      <c r="BI288" s="288">
        <v>3.6</v>
      </c>
      <c r="BJ288" s="288">
        <v>3.5</v>
      </c>
      <c r="BK288" s="288">
        <v>3.6</v>
      </c>
      <c r="BL288" s="288">
        <v>3.6</v>
      </c>
      <c r="BM288" s="288">
        <v>3.6</v>
      </c>
      <c r="BN288" s="288">
        <v>3.5</v>
      </c>
      <c r="BO288" s="288">
        <v>3.6</v>
      </c>
      <c r="BP288" s="288">
        <v>3.6</v>
      </c>
      <c r="BQ288" s="288">
        <v>3.6</v>
      </c>
      <c r="BR288" s="288">
        <v>3.5</v>
      </c>
      <c r="BS288" s="288">
        <v>3.5</v>
      </c>
      <c r="BT288" s="288">
        <f>_xlfn.IFNA(VLOOKUP(C288,'INFORM Severity - hidden'!$C$5:$G$300,5,FALSE),"-")</f>
        <v>3.5</v>
      </c>
    </row>
    <row r="289" spans="1:72" x14ac:dyDescent="0.35">
      <c r="A289" t="s">
        <v>338</v>
      </c>
      <c r="B289" t="s">
        <v>348</v>
      </c>
      <c r="C289" t="s">
        <v>349</v>
      </c>
      <c r="D289" s="288" t="str">
        <f t="shared" si="4"/>
        <v>Increasing</v>
      </c>
      <c r="E289" s="288" t="s">
        <v>10587</v>
      </c>
      <c r="F289" s="288" t="s">
        <v>10587</v>
      </c>
      <c r="G289" s="288" t="s">
        <v>10587</v>
      </c>
      <c r="H289" s="288">
        <v>3.3</v>
      </c>
      <c r="I289" s="288">
        <v>3.3</v>
      </c>
      <c r="J289" s="288">
        <v>3.3</v>
      </c>
      <c r="K289" s="288">
        <v>3.3</v>
      </c>
      <c r="L289" s="288">
        <v>3.3</v>
      </c>
      <c r="M289" s="288">
        <v>3.3</v>
      </c>
      <c r="N289" s="288">
        <v>3.3</v>
      </c>
      <c r="O289" s="288">
        <v>3.3</v>
      </c>
      <c r="P289" s="288">
        <v>3.3</v>
      </c>
      <c r="Q289" s="288">
        <v>3.3</v>
      </c>
      <c r="R289" s="288">
        <v>3.3</v>
      </c>
      <c r="S289" s="288">
        <v>3.3</v>
      </c>
      <c r="T289" s="288">
        <v>3.3</v>
      </c>
      <c r="U289" s="288">
        <v>3.3</v>
      </c>
      <c r="V289" s="288">
        <v>3.3</v>
      </c>
      <c r="W289" s="288">
        <v>3.3</v>
      </c>
      <c r="X289" s="288">
        <v>3.3</v>
      </c>
      <c r="Y289" s="288">
        <v>3.3</v>
      </c>
      <c r="Z289" s="288">
        <v>3.3</v>
      </c>
      <c r="AA289" s="288">
        <v>3.3</v>
      </c>
      <c r="AB289" s="288">
        <v>3.3</v>
      </c>
      <c r="AC289" s="288">
        <v>3.3</v>
      </c>
      <c r="AD289" s="288">
        <v>3.3</v>
      </c>
      <c r="AE289" s="288">
        <v>3.3</v>
      </c>
      <c r="AF289" s="288">
        <v>3.3</v>
      </c>
      <c r="AG289" s="288">
        <v>3.3</v>
      </c>
      <c r="AH289" s="288">
        <v>3.3</v>
      </c>
      <c r="AI289" s="288">
        <v>3.3</v>
      </c>
      <c r="AJ289" s="288">
        <v>3.3</v>
      </c>
      <c r="AK289" s="288">
        <v>3.3</v>
      </c>
      <c r="AL289" s="288">
        <v>3.3</v>
      </c>
      <c r="AM289" s="288">
        <v>3.3</v>
      </c>
      <c r="AN289" s="288">
        <v>3.2</v>
      </c>
      <c r="AO289" s="288">
        <v>3.2</v>
      </c>
      <c r="AP289" s="288">
        <v>3.2</v>
      </c>
      <c r="AQ289" s="288">
        <v>3.2</v>
      </c>
      <c r="AR289" s="288">
        <v>3.3</v>
      </c>
      <c r="AS289" s="288">
        <v>3.3</v>
      </c>
      <c r="AT289" s="288">
        <v>3.3</v>
      </c>
      <c r="AU289" s="288">
        <v>3.3</v>
      </c>
      <c r="AV289" s="288">
        <v>3.3</v>
      </c>
      <c r="AW289" s="288">
        <v>3.4</v>
      </c>
      <c r="AX289" s="288">
        <v>3.3</v>
      </c>
      <c r="AY289" s="288">
        <v>3.3</v>
      </c>
      <c r="AZ289" s="288">
        <v>3.3</v>
      </c>
      <c r="BA289" s="288">
        <v>3.3</v>
      </c>
      <c r="BB289" s="288">
        <v>3.3</v>
      </c>
      <c r="BC289" s="288">
        <v>3.3</v>
      </c>
      <c r="BD289" s="288">
        <v>3.1</v>
      </c>
      <c r="BE289" s="288">
        <v>3.1</v>
      </c>
      <c r="BF289" s="288">
        <v>3.2</v>
      </c>
      <c r="BG289" s="288">
        <v>3.3</v>
      </c>
      <c r="BH289" s="288">
        <v>3.3</v>
      </c>
      <c r="BI289" s="288">
        <v>3.1</v>
      </c>
      <c r="BJ289" s="288">
        <v>3.1</v>
      </c>
      <c r="BK289" s="288">
        <v>3.1</v>
      </c>
      <c r="BL289" s="288">
        <v>3.1</v>
      </c>
      <c r="BM289" s="288">
        <v>3.1</v>
      </c>
      <c r="BN289" s="288">
        <v>3.1</v>
      </c>
      <c r="BO289" s="288">
        <v>3.1</v>
      </c>
      <c r="BP289" s="288">
        <v>3.1</v>
      </c>
      <c r="BQ289" s="288">
        <v>3.2</v>
      </c>
      <c r="BR289" s="288">
        <v>3.2</v>
      </c>
      <c r="BS289" s="288">
        <v>3.2</v>
      </c>
      <c r="BT289" s="288">
        <f>_xlfn.IFNA(VLOOKUP(C289,'INFORM Severity - hidden'!$C$5:$G$300,5,FALSE),"-")</f>
        <v>3.2</v>
      </c>
    </row>
    <row r="290" spans="1:72" x14ac:dyDescent="0.35">
      <c r="A290" t="s">
        <v>338</v>
      </c>
      <c r="B290" t="s">
        <v>363</v>
      </c>
      <c r="C290" t="s">
        <v>364</v>
      </c>
      <c r="D290" s="288" t="str">
        <f t="shared" si="4"/>
        <v>Stable</v>
      </c>
      <c r="E290" s="288" t="s">
        <v>10587</v>
      </c>
      <c r="F290" s="288" t="s">
        <v>10587</v>
      </c>
      <c r="G290" s="288" t="s">
        <v>10587</v>
      </c>
      <c r="H290" s="288">
        <v>3.3</v>
      </c>
      <c r="I290" s="288">
        <v>3.3</v>
      </c>
      <c r="J290" s="288">
        <v>3.3</v>
      </c>
      <c r="K290" s="288">
        <v>3.2</v>
      </c>
      <c r="L290" s="288">
        <v>3.3</v>
      </c>
      <c r="M290" s="288">
        <v>3.3</v>
      </c>
      <c r="N290" s="288">
        <v>3.2</v>
      </c>
      <c r="O290" s="288">
        <v>3.2</v>
      </c>
      <c r="P290" s="288">
        <v>3.2</v>
      </c>
      <c r="Q290" s="288">
        <v>3.1</v>
      </c>
      <c r="R290" s="288">
        <v>3.1</v>
      </c>
      <c r="S290" s="288">
        <v>3.1</v>
      </c>
      <c r="T290" s="288">
        <v>3.1</v>
      </c>
      <c r="U290" s="288">
        <v>3.2</v>
      </c>
      <c r="V290" s="288">
        <v>3.2</v>
      </c>
      <c r="W290" s="288">
        <v>3.2</v>
      </c>
      <c r="X290" s="288">
        <v>3.2</v>
      </c>
      <c r="Y290" s="288">
        <v>3.2</v>
      </c>
      <c r="Z290" s="288">
        <v>3.2</v>
      </c>
      <c r="AA290" s="288">
        <v>3.2</v>
      </c>
      <c r="AB290" s="288">
        <v>3.2</v>
      </c>
      <c r="AC290" s="288">
        <v>3.2</v>
      </c>
      <c r="AD290" s="288">
        <v>3.2</v>
      </c>
      <c r="AE290" s="288">
        <v>3.2</v>
      </c>
      <c r="AF290" s="288">
        <v>3.2</v>
      </c>
      <c r="AG290" s="288">
        <v>3.2</v>
      </c>
      <c r="AH290" s="288">
        <v>3.2</v>
      </c>
      <c r="AI290" s="288">
        <v>3.2</v>
      </c>
      <c r="AJ290" s="288">
        <v>3.2</v>
      </c>
      <c r="AK290" s="288">
        <v>3.2</v>
      </c>
      <c r="AL290" s="288">
        <v>3.2</v>
      </c>
      <c r="AM290" s="288">
        <v>3.2</v>
      </c>
      <c r="AN290" s="288">
        <v>3.3</v>
      </c>
      <c r="AO290" s="288">
        <v>3.3</v>
      </c>
      <c r="AP290" s="288">
        <v>3.3</v>
      </c>
      <c r="AQ290" s="288">
        <v>3.2</v>
      </c>
      <c r="AR290" s="288">
        <v>3.2</v>
      </c>
      <c r="AS290" s="288">
        <v>3.2</v>
      </c>
      <c r="AT290" s="288">
        <v>3.2</v>
      </c>
      <c r="AU290" s="288">
        <v>3.2</v>
      </c>
      <c r="AV290" s="288">
        <v>3.2</v>
      </c>
      <c r="AW290" s="288">
        <v>3.3</v>
      </c>
      <c r="AX290" s="288">
        <v>2.2999999999999998</v>
      </c>
      <c r="AY290" s="288">
        <v>2.4</v>
      </c>
      <c r="AZ290" s="288">
        <v>2.4</v>
      </c>
      <c r="BA290" s="288">
        <v>2.4</v>
      </c>
      <c r="BB290" s="288">
        <v>2.4</v>
      </c>
      <c r="BC290" s="288">
        <v>2.4</v>
      </c>
      <c r="BD290" s="288">
        <v>2.4</v>
      </c>
      <c r="BE290" s="288">
        <v>2.4</v>
      </c>
      <c r="BF290" s="288">
        <v>2.2000000000000002</v>
      </c>
      <c r="BG290" s="288">
        <v>2.2999999999999998</v>
      </c>
      <c r="BH290" s="288">
        <v>2.2999999999999998</v>
      </c>
      <c r="BI290" s="288">
        <v>2.1</v>
      </c>
      <c r="BJ290" s="288">
        <v>2.1</v>
      </c>
      <c r="BK290" s="288">
        <v>2.1</v>
      </c>
      <c r="BL290" s="288">
        <v>2.1</v>
      </c>
      <c r="BM290" s="288">
        <v>2.1</v>
      </c>
      <c r="BN290" s="288">
        <v>2.1</v>
      </c>
      <c r="BO290" s="288">
        <v>2.1</v>
      </c>
      <c r="BP290" s="288">
        <v>2.1</v>
      </c>
      <c r="BQ290" s="288">
        <v>2.1</v>
      </c>
      <c r="BR290" s="288">
        <v>2.1</v>
      </c>
      <c r="BS290" s="288">
        <v>2.1</v>
      </c>
      <c r="BT290" s="288">
        <f>_xlfn.IFNA(VLOOKUP(C290,'INFORM Severity - hidden'!$C$5:$G$300,5,FALSE),"-")</f>
        <v>2.1</v>
      </c>
    </row>
    <row r="291" spans="1:72" x14ac:dyDescent="0.35">
      <c r="A291" t="s">
        <v>338</v>
      </c>
      <c r="B291" t="s">
        <v>374</v>
      </c>
      <c r="C291" t="s">
        <v>375</v>
      </c>
      <c r="D291" s="288" t="str">
        <f t="shared" si="4"/>
        <v>-</v>
      </c>
      <c r="E291" s="288" t="s">
        <v>10587</v>
      </c>
      <c r="F291" s="288" t="s">
        <v>10587</v>
      </c>
      <c r="G291" s="288" t="s">
        <v>10587</v>
      </c>
      <c r="H291" s="288" t="s">
        <v>10587</v>
      </c>
      <c r="I291" s="288" t="s">
        <v>10587</v>
      </c>
      <c r="J291" s="288" t="s">
        <v>10587</v>
      </c>
      <c r="K291" s="288" t="s">
        <v>10587</v>
      </c>
      <c r="L291" s="288" t="s">
        <v>10587</v>
      </c>
      <c r="M291" s="288" t="s">
        <v>10587</v>
      </c>
      <c r="N291" s="288" t="s">
        <v>10587</v>
      </c>
      <c r="O291" s="288" t="s">
        <v>10587</v>
      </c>
      <c r="P291" s="288" t="s">
        <v>10587</v>
      </c>
      <c r="Q291" s="288" t="s">
        <v>10587</v>
      </c>
      <c r="R291" s="288" t="s">
        <v>10587</v>
      </c>
      <c r="S291" s="288" t="s">
        <v>10587</v>
      </c>
      <c r="T291" s="288" t="s">
        <v>10587</v>
      </c>
      <c r="U291" s="288" t="s">
        <v>10587</v>
      </c>
      <c r="V291" s="288" t="s">
        <v>10587</v>
      </c>
      <c r="W291" s="288" t="s">
        <v>10587</v>
      </c>
      <c r="X291" s="288" t="s">
        <v>10587</v>
      </c>
      <c r="Y291" s="288" t="s">
        <v>10587</v>
      </c>
      <c r="Z291" s="288" t="s">
        <v>10587</v>
      </c>
      <c r="AA291" s="288" t="s">
        <v>10587</v>
      </c>
      <c r="AB291" s="288" t="s">
        <v>10587</v>
      </c>
      <c r="AC291" s="288" t="s">
        <v>10587</v>
      </c>
      <c r="AD291" s="288" t="s">
        <v>10587</v>
      </c>
      <c r="AE291" s="288" t="s">
        <v>10587</v>
      </c>
      <c r="AF291" s="288" t="s">
        <v>10587</v>
      </c>
      <c r="AG291" s="288" t="s">
        <v>10587</v>
      </c>
      <c r="AH291" s="288" t="s">
        <v>10587</v>
      </c>
      <c r="AI291" s="288" t="s">
        <v>10587</v>
      </c>
      <c r="AJ291" s="288" t="s">
        <v>10587</v>
      </c>
      <c r="AK291" s="288" t="s">
        <v>10587</v>
      </c>
      <c r="AL291" s="288" t="s">
        <v>10587</v>
      </c>
      <c r="AM291" s="288" t="s">
        <v>10587</v>
      </c>
      <c r="AN291" s="288" t="s">
        <v>10587</v>
      </c>
      <c r="AO291" s="288" t="s">
        <v>10587</v>
      </c>
      <c r="AP291" s="288" t="s">
        <v>10587</v>
      </c>
      <c r="AQ291" s="288" t="s">
        <v>10587</v>
      </c>
      <c r="AR291" s="288" t="s">
        <v>10587</v>
      </c>
      <c r="AS291" s="288" t="s">
        <v>10587</v>
      </c>
      <c r="AT291" s="288" t="s">
        <v>10587</v>
      </c>
      <c r="AU291" s="288" t="s">
        <v>10587</v>
      </c>
      <c r="AV291" s="288" t="s">
        <v>10587</v>
      </c>
      <c r="AW291" s="288" t="s">
        <v>10587</v>
      </c>
      <c r="AX291" s="288" t="s">
        <v>10587</v>
      </c>
      <c r="AY291" s="288" t="s">
        <v>10587</v>
      </c>
      <c r="AZ291" s="288" t="s">
        <v>10587</v>
      </c>
      <c r="BA291" s="288" t="s">
        <v>10587</v>
      </c>
      <c r="BB291" s="288" t="s">
        <v>10587</v>
      </c>
      <c r="BC291" s="288" t="s">
        <v>10587</v>
      </c>
      <c r="BD291" s="288" t="s">
        <v>10587</v>
      </c>
      <c r="BE291" s="288" t="s">
        <v>10587</v>
      </c>
      <c r="BF291" s="288" t="s">
        <v>10587</v>
      </c>
      <c r="BG291" s="288" t="s">
        <v>10587</v>
      </c>
      <c r="BH291" s="288" t="s">
        <v>10587</v>
      </c>
      <c r="BI291" s="288" t="s">
        <v>10587</v>
      </c>
      <c r="BJ291" s="288" t="s">
        <v>10587</v>
      </c>
      <c r="BK291" s="288" t="s">
        <v>10587</v>
      </c>
      <c r="BL291" s="288" t="s">
        <v>10587</v>
      </c>
      <c r="BM291" s="288" t="s">
        <v>10587</v>
      </c>
      <c r="BN291" s="288" t="s">
        <v>10587</v>
      </c>
      <c r="BO291" s="288" t="s">
        <v>10587</v>
      </c>
      <c r="BP291" s="288" t="s">
        <v>10587</v>
      </c>
      <c r="BQ291" s="288" t="s">
        <v>10587</v>
      </c>
      <c r="BR291" s="288" t="s">
        <v>10587</v>
      </c>
      <c r="BS291" s="288" t="s">
        <v>10587</v>
      </c>
      <c r="BT291" s="288" t="str">
        <f>_xlfn.IFNA(VLOOKUP(C291,'INFORM Severity - hidden'!$C$5:$G$300,5,FALSE),"-")</f>
        <v>x</v>
      </c>
    </row>
    <row r="292" spans="1:72" x14ac:dyDescent="0.35">
      <c r="A292" t="s">
        <v>338</v>
      </c>
      <c r="B292" t="s">
        <v>3524</v>
      </c>
      <c r="C292" t="s">
        <v>3525</v>
      </c>
      <c r="D292" s="288" t="str">
        <f t="shared" si="4"/>
        <v>Decreasing</v>
      </c>
      <c r="E292" s="288" t="s">
        <v>10587</v>
      </c>
      <c r="F292" s="288" t="s">
        <v>10587</v>
      </c>
      <c r="G292" s="288" t="s">
        <v>10587</v>
      </c>
      <c r="H292" s="288" t="s">
        <v>10587</v>
      </c>
      <c r="I292" s="288" t="s">
        <v>10587</v>
      </c>
      <c r="J292" s="288" t="s">
        <v>10587</v>
      </c>
      <c r="K292" s="288" t="s">
        <v>10587</v>
      </c>
      <c r="L292" s="288" t="s">
        <v>10587</v>
      </c>
      <c r="M292" s="288" t="s">
        <v>10587</v>
      </c>
      <c r="N292" s="288" t="s">
        <v>10587</v>
      </c>
      <c r="O292" s="288" t="s">
        <v>10587</v>
      </c>
      <c r="P292" s="288" t="s">
        <v>10587</v>
      </c>
      <c r="Q292" s="288" t="s">
        <v>10587</v>
      </c>
      <c r="R292" s="288" t="s">
        <v>10587</v>
      </c>
      <c r="S292" s="288" t="s">
        <v>10587</v>
      </c>
      <c r="T292" s="288" t="s">
        <v>10587</v>
      </c>
      <c r="U292" s="288" t="s">
        <v>10587</v>
      </c>
      <c r="V292" s="288" t="s">
        <v>10587</v>
      </c>
      <c r="W292" s="288" t="s">
        <v>10587</v>
      </c>
      <c r="X292" s="288" t="s">
        <v>10587</v>
      </c>
      <c r="Y292" s="288" t="s">
        <v>10587</v>
      </c>
      <c r="Z292" s="288" t="s">
        <v>10587</v>
      </c>
      <c r="AA292" s="288" t="s">
        <v>10587</v>
      </c>
      <c r="AB292" s="288" t="s">
        <v>10587</v>
      </c>
      <c r="AC292" s="288" t="s">
        <v>10587</v>
      </c>
      <c r="AD292" s="288" t="s">
        <v>10587</v>
      </c>
      <c r="AE292" s="288" t="s">
        <v>10587</v>
      </c>
      <c r="AF292" s="288" t="s">
        <v>10587</v>
      </c>
      <c r="AG292" s="288" t="s">
        <v>10587</v>
      </c>
      <c r="AH292" s="288" t="s">
        <v>10587</v>
      </c>
      <c r="AI292" s="288" t="s">
        <v>10587</v>
      </c>
      <c r="AJ292" s="288" t="s">
        <v>10587</v>
      </c>
      <c r="AK292" s="288" t="s">
        <v>10587</v>
      </c>
      <c r="AL292" s="288" t="s">
        <v>10587</v>
      </c>
      <c r="AM292" s="288" t="s">
        <v>10587</v>
      </c>
      <c r="AN292" s="288" t="s">
        <v>10587</v>
      </c>
      <c r="AO292" s="288" t="s">
        <v>10587</v>
      </c>
      <c r="AP292" s="288" t="s">
        <v>10587</v>
      </c>
      <c r="AQ292" s="288" t="s">
        <v>10587</v>
      </c>
      <c r="AR292" s="288" t="s">
        <v>10587</v>
      </c>
      <c r="AS292" s="288" t="s">
        <v>10587</v>
      </c>
      <c r="AT292" s="288" t="s">
        <v>10587</v>
      </c>
      <c r="AU292" s="288" t="s">
        <v>10587</v>
      </c>
      <c r="AV292" s="288" t="s">
        <v>10587</v>
      </c>
      <c r="AW292" s="288" t="s">
        <v>10587</v>
      </c>
      <c r="AX292" s="288" t="s">
        <v>10587</v>
      </c>
      <c r="AY292" s="288" t="s">
        <v>10587</v>
      </c>
      <c r="AZ292" s="288" t="s">
        <v>10587</v>
      </c>
      <c r="BA292" s="288" t="s">
        <v>10587</v>
      </c>
      <c r="BB292" s="288" t="s">
        <v>10587</v>
      </c>
      <c r="BC292" s="288">
        <v>3.3</v>
      </c>
      <c r="BD292" s="288">
        <v>3.3</v>
      </c>
      <c r="BE292" s="288">
        <v>3.3</v>
      </c>
      <c r="BF292" s="288">
        <v>3.5</v>
      </c>
      <c r="BG292" s="288">
        <v>3.5</v>
      </c>
      <c r="BH292" s="288">
        <v>3.5</v>
      </c>
      <c r="BI292" s="288">
        <v>3.3</v>
      </c>
      <c r="BJ292" s="288">
        <v>3.3</v>
      </c>
      <c r="BK292" s="288">
        <v>3.2</v>
      </c>
      <c r="BL292" s="288">
        <v>3.2</v>
      </c>
      <c r="BM292" s="288">
        <v>3.2</v>
      </c>
      <c r="BN292" s="288">
        <v>3.2</v>
      </c>
      <c r="BO292" s="288">
        <v>3.2</v>
      </c>
      <c r="BP292" s="288">
        <v>3.2</v>
      </c>
      <c r="BQ292" s="288">
        <v>3.2</v>
      </c>
      <c r="BR292" s="288">
        <v>3.1</v>
      </c>
      <c r="BS292" s="288">
        <v>3</v>
      </c>
      <c r="BT292" s="288">
        <f>_xlfn.IFNA(VLOOKUP(C292,'INFORM Severity - hidden'!$C$5:$G$300,5,FALSE),"-")</f>
        <v>3</v>
      </c>
    </row>
    <row r="293" spans="1:72" x14ac:dyDescent="0.35">
      <c r="A293" t="s">
        <v>72</v>
      </c>
      <c r="B293" t="s">
        <v>827</v>
      </c>
      <c r="C293" t="s">
        <v>828</v>
      </c>
      <c r="D293" s="288" t="str">
        <f t="shared" si="4"/>
        <v>Decreasing</v>
      </c>
      <c r="E293" s="288" t="s">
        <v>10587</v>
      </c>
      <c r="F293" s="288" t="s">
        <v>10587</v>
      </c>
      <c r="G293" s="288" t="s">
        <v>10587</v>
      </c>
      <c r="H293" s="288" t="s">
        <v>10587</v>
      </c>
      <c r="I293" s="288" t="s">
        <v>10587</v>
      </c>
      <c r="J293" s="288" t="s">
        <v>10587</v>
      </c>
      <c r="K293" s="288" t="s">
        <v>10587</v>
      </c>
      <c r="L293" s="288" t="s">
        <v>10587</v>
      </c>
      <c r="M293" s="288" t="s">
        <v>10587</v>
      </c>
      <c r="N293" s="288" t="s">
        <v>10587</v>
      </c>
      <c r="O293" s="288" t="s">
        <v>10587</v>
      </c>
      <c r="P293" s="288" t="s">
        <v>10587</v>
      </c>
      <c r="Q293" s="288" t="s">
        <v>10587</v>
      </c>
      <c r="R293" s="288" t="s">
        <v>10587</v>
      </c>
      <c r="S293" s="288" t="s">
        <v>10587</v>
      </c>
      <c r="T293" s="288" t="s">
        <v>10587</v>
      </c>
      <c r="U293" s="288" t="s">
        <v>10587</v>
      </c>
      <c r="V293" s="288" t="s">
        <v>10587</v>
      </c>
      <c r="W293" s="288" t="s">
        <v>10587</v>
      </c>
      <c r="X293" s="288" t="s">
        <v>10587</v>
      </c>
      <c r="Y293" s="288" t="s">
        <v>10587</v>
      </c>
      <c r="Z293" s="288" t="s">
        <v>10587</v>
      </c>
      <c r="AA293" s="288" t="s">
        <v>10587</v>
      </c>
      <c r="AB293" s="288" t="s">
        <v>10587</v>
      </c>
      <c r="AC293" s="288" t="s">
        <v>10587</v>
      </c>
      <c r="AD293" s="288" t="s">
        <v>10587</v>
      </c>
      <c r="AE293" s="288" t="s">
        <v>10587</v>
      </c>
      <c r="AF293" s="288" t="s">
        <v>10587</v>
      </c>
      <c r="AG293" s="288" t="s">
        <v>10587</v>
      </c>
      <c r="AH293" s="288" t="s">
        <v>10587</v>
      </c>
      <c r="AI293" s="288" t="s">
        <v>10587</v>
      </c>
      <c r="AJ293" s="288" t="s">
        <v>10587</v>
      </c>
      <c r="AK293" s="288" t="s">
        <v>10587</v>
      </c>
      <c r="AL293" s="288" t="s">
        <v>10587</v>
      </c>
      <c r="AM293" s="288" t="s">
        <v>10587</v>
      </c>
      <c r="AN293" s="288" t="s">
        <v>10587</v>
      </c>
      <c r="AO293" s="288" t="s">
        <v>10587</v>
      </c>
      <c r="AP293" s="288" t="s">
        <v>10587</v>
      </c>
      <c r="AQ293" s="288">
        <v>2.4</v>
      </c>
      <c r="AR293" s="288">
        <v>2.2999999999999998</v>
      </c>
      <c r="AS293" s="288">
        <v>2.6</v>
      </c>
      <c r="AT293" s="288">
        <v>2.6</v>
      </c>
      <c r="AU293" s="288">
        <v>2.6</v>
      </c>
      <c r="AV293" s="288">
        <v>2.7</v>
      </c>
      <c r="AW293" s="288">
        <v>2.7</v>
      </c>
      <c r="AX293" s="288">
        <v>2.7</v>
      </c>
      <c r="AY293" s="288">
        <v>2.7</v>
      </c>
      <c r="AZ293" s="288">
        <v>2.7</v>
      </c>
      <c r="BA293" s="288">
        <v>2.8</v>
      </c>
      <c r="BB293" s="288">
        <v>2.8</v>
      </c>
      <c r="BC293" s="288">
        <v>2.6</v>
      </c>
      <c r="BD293" s="288">
        <v>2.6</v>
      </c>
      <c r="BE293" s="288">
        <v>2.6</v>
      </c>
      <c r="BF293" s="288">
        <v>2.7</v>
      </c>
      <c r="BG293" s="288">
        <v>2.7</v>
      </c>
      <c r="BH293" s="288">
        <v>2.6</v>
      </c>
      <c r="BI293" s="288">
        <v>2.6</v>
      </c>
      <c r="BJ293" s="288">
        <v>2.6</v>
      </c>
      <c r="BK293" s="288">
        <v>2.7</v>
      </c>
      <c r="BL293" s="288">
        <v>2.7</v>
      </c>
      <c r="BM293" s="288">
        <v>2.9</v>
      </c>
      <c r="BN293" s="288">
        <v>2.8</v>
      </c>
      <c r="BO293" s="288">
        <v>2.8</v>
      </c>
      <c r="BP293" s="288">
        <v>2.8</v>
      </c>
      <c r="BQ293" s="288">
        <v>2.5</v>
      </c>
      <c r="BR293" s="288">
        <v>2.5</v>
      </c>
      <c r="BS293" s="288">
        <v>2.5</v>
      </c>
      <c r="BT293" s="288">
        <f>_xlfn.IFNA(VLOOKUP(C293,'INFORM Severity - hidden'!$C$5:$G$300,5,FALSE),"-")</f>
        <v>2.5</v>
      </c>
    </row>
    <row r="294" spans="1:72" x14ac:dyDescent="0.35">
      <c r="A294" t="s">
        <v>72</v>
      </c>
      <c r="B294" t="s">
        <v>70</v>
      </c>
      <c r="C294" t="s">
        <v>71</v>
      </c>
      <c r="D294" s="288" t="str">
        <f t="shared" si="4"/>
        <v>Stable</v>
      </c>
      <c r="E294" s="288">
        <v>1.5</v>
      </c>
      <c r="F294" s="288">
        <v>1.5</v>
      </c>
      <c r="G294" s="288">
        <v>1.5</v>
      </c>
      <c r="H294" s="288">
        <v>2.2000000000000002</v>
      </c>
      <c r="I294" s="288">
        <v>2.2000000000000002</v>
      </c>
      <c r="J294" s="288">
        <v>2.1</v>
      </c>
      <c r="K294" s="288">
        <v>1.8</v>
      </c>
      <c r="L294" s="288">
        <v>1.8</v>
      </c>
      <c r="M294" s="288">
        <v>1.9</v>
      </c>
      <c r="N294" s="288">
        <v>1.8</v>
      </c>
      <c r="O294" s="288">
        <v>1.8</v>
      </c>
      <c r="P294" s="288">
        <v>1.8</v>
      </c>
      <c r="Q294" s="288">
        <v>1.8</v>
      </c>
      <c r="R294" s="288">
        <v>1.8</v>
      </c>
      <c r="S294" s="288">
        <v>1.8</v>
      </c>
      <c r="T294" s="288">
        <v>1.8</v>
      </c>
      <c r="U294" s="288">
        <v>1.8</v>
      </c>
      <c r="V294" s="288">
        <v>1.8</v>
      </c>
      <c r="W294" s="288">
        <v>1.8</v>
      </c>
      <c r="X294" s="288">
        <v>2.5</v>
      </c>
      <c r="Y294" s="288">
        <v>2.4</v>
      </c>
      <c r="Z294" s="288">
        <v>1.7</v>
      </c>
      <c r="AA294" s="288">
        <v>1.7</v>
      </c>
      <c r="AB294" s="288">
        <v>1.7</v>
      </c>
      <c r="AC294" s="288">
        <v>1.7</v>
      </c>
      <c r="AD294" s="288">
        <v>1.7</v>
      </c>
      <c r="AE294" s="288">
        <v>1.7</v>
      </c>
      <c r="AF294" s="288">
        <v>1.8</v>
      </c>
      <c r="AG294" s="288">
        <v>1.8</v>
      </c>
      <c r="AH294" s="288">
        <v>1.8</v>
      </c>
      <c r="AI294" s="288">
        <v>2.4</v>
      </c>
      <c r="AJ294" s="288">
        <v>2.4</v>
      </c>
      <c r="AK294" s="288">
        <v>2.4</v>
      </c>
      <c r="AL294" s="288">
        <v>2.4</v>
      </c>
      <c r="AM294" s="288">
        <v>2.2999999999999998</v>
      </c>
      <c r="AN294" s="288">
        <v>2.4</v>
      </c>
      <c r="AO294" s="288">
        <v>2.4</v>
      </c>
      <c r="AP294" s="288">
        <v>2.4</v>
      </c>
      <c r="AQ294" s="288">
        <v>2.2999999999999998</v>
      </c>
      <c r="AR294" s="288">
        <v>2.2999999999999998</v>
      </c>
      <c r="AS294" s="288">
        <v>2.2999999999999998</v>
      </c>
      <c r="AT294" s="288">
        <v>2.2999999999999998</v>
      </c>
      <c r="AU294" s="288">
        <v>2.2999999999999998</v>
      </c>
      <c r="AV294" s="288">
        <v>2.2999999999999998</v>
      </c>
      <c r="AW294" s="288">
        <v>2.2999999999999998</v>
      </c>
      <c r="AX294" s="288">
        <v>2.2999999999999998</v>
      </c>
      <c r="AY294" s="288">
        <v>2.2999999999999998</v>
      </c>
      <c r="AZ294" s="288">
        <v>2.2999999999999998</v>
      </c>
      <c r="BA294" s="288">
        <v>2.2999999999999998</v>
      </c>
      <c r="BB294" s="288">
        <v>2.2999999999999998</v>
      </c>
      <c r="BC294" s="288">
        <v>2.2999999999999998</v>
      </c>
      <c r="BD294" s="288">
        <v>2.2999999999999998</v>
      </c>
      <c r="BE294" s="288">
        <v>2.4</v>
      </c>
      <c r="BF294" s="288">
        <v>2.4</v>
      </c>
      <c r="BG294" s="288">
        <v>2.4</v>
      </c>
      <c r="BH294" s="288">
        <v>2.4</v>
      </c>
      <c r="BI294" s="288">
        <v>2.4</v>
      </c>
      <c r="BJ294" s="288">
        <v>2.4</v>
      </c>
      <c r="BK294" s="288">
        <v>2.5</v>
      </c>
      <c r="BL294" s="288">
        <v>2.4</v>
      </c>
      <c r="BM294" s="288">
        <v>2.4</v>
      </c>
      <c r="BN294" s="288">
        <v>2.4</v>
      </c>
      <c r="BO294" s="288">
        <v>2.4</v>
      </c>
      <c r="BP294" s="288">
        <v>2.4</v>
      </c>
      <c r="BQ294" s="288">
        <v>2.4</v>
      </c>
      <c r="BR294" s="288">
        <v>2.4</v>
      </c>
      <c r="BS294" s="288">
        <v>2.4</v>
      </c>
      <c r="BT294" s="288">
        <f>_xlfn.IFNA(VLOOKUP(C294,'INFORM Severity - hidden'!$C$5:$G$300,5,FALSE),"-")</f>
        <v>2.4</v>
      </c>
    </row>
    <row r="295" spans="1:72" x14ac:dyDescent="0.35">
      <c r="A295" t="s">
        <v>72</v>
      </c>
      <c r="B295" t="s">
        <v>837</v>
      </c>
      <c r="C295" t="s">
        <v>838</v>
      </c>
      <c r="D295" s="288" t="str">
        <f t="shared" si="4"/>
        <v>Decreasing</v>
      </c>
      <c r="E295" s="288" t="s">
        <v>10587</v>
      </c>
      <c r="F295" s="288" t="s">
        <v>10587</v>
      </c>
      <c r="G295" s="288" t="s">
        <v>10587</v>
      </c>
      <c r="H295" s="288" t="s">
        <v>10587</v>
      </c>
      <c r="I295" s="288" t="s">
        <v>10587</v>
      </c>
      <c r="J295" s="288" t="s">
        <v>10587</v>
      </c>
      <c r="K295" s="288" t="s">
        <v>10587</v>
      </c>
      <c r="L295" s="288" t="s">
        <v>10587</v>
      </c>
      <c r="M295" s="288" t="s">
        <v>10587</v>
      </c>
      <c r="N295" s="288" t="s">
        <v>10587</v>
      </c>
      <c r="O295" s="288" t="s">
        <v>10587</v>
      </c>
      <c r="P295" s="288" t="s">
        <v>10587</v>
      </c>
      <c r="Q295" s="288" t="s">
        <v>10587</v>
      </c>
      <c r="R295" s="288" t="s">
        <v>10587</v>
      </c>
      <c r="S295" s="288" t="s">
        <v>10587</v>
      </c>
      <c r="T295" s="288" t="s">
        <v>10587</v>
      </c>
      <c r="U295" s="288" t="s">
        <v>10587</v>
      </c>
      <c r="V295" s="288" t="s">
        <v>10587</v>
      </c>
      <c r="W295" s="288" t="s">
        <v>10587</v>
      </c>
      <c r="X295" s="288" t="s">
        <v>10587</v>
      </c>
      <c r="Y295" s="288" t="s">
        <v>10587</v>
      </c>
      <c r="Z295" s="288" t="s">
        <v>10587</v>
      </c>
      <c r="AA295" s="288" t="s">
        <v>10587</v>
      </c>
      <c r="AB295" s="288" t="s">
        <v>10587</v>
      </c>
      <c r="AC295" s="288" t="s">
        <v>10587</v>
      </c>
      <c r="AD295" s="288" t="s">
        <v>10587</v>
      </c>
      <c r="AE295" s="288" t="s">
        <v>10587</v>
      </c>
      <c r="AF295" s="288" t="s">
        <v>10587</v>
      </c>
      <c r="AG295" s="288" t="s">
        <v>10587</v>
      </c>
      <c r="AH295" s="288" t="s">
        <v>10587</v>
      </c>
      <c r="AI295" s="288" t="s">
        <v>10587</v>
      </c>
      <c r="AJ295" s="288" t="s">
        <v>10587</v>
      </c>
      <c r="AK295" s="288" t="s">
        <v>10587</v>
      </c>
      <c r="AL295" s="288" t="s">
        <v>10587</v>
      </c>
      <c r="AM295" s="288" t="s">
        <v>10587</v>
      </c>
      <c r="AN295" s="288" t="s">
        <v>10587</v>
      </c>
      <c r="AO295" s="288" t="s">
        <v>10587</v>
      </c>
      <c r="AP295" s="288" t="s">
        <v>10587</v>
      </c>
      <c r="AQ295" s="288">
        <v>2.2000000000000002</v>
      </c>
      <c r="AR295" s="288">
        <v>2.2000000000000002</v>
      </c>
      <c r="AS295" s="288">
        <v>2.2999999999999998</v>
      </c>
      <c r="AT295" s="288">
        <v>2.2999999999999998</v>
      </c>
      <c r="AU295" s="288">
        <v>2.2999999999999998</v>
      </c>
      <c r="AV295" s="288">
        <v>2.2999999999999998</v>
      </c>
      <c r="AW295" s="288">
        <v>2.2999999999999998</v>
      </c>
      <c r="AX295" s="288">
        <v>2.2999999999999998</v>
      </c>
      <c r="AY295" s="288">
        <v>2.2999999999999998</v>
      </c>
      <c r="AZ295" s="288">
        <v>2.2999999999999998</v>
      </c>
      <c r="BA295" s="288">
        <v>2.5</v>
      </c>
      <c r="BB295" s="288">
        <v>2.5</v>
      </c>
      <c r="BC295" s="288">
        <v>2.4</v>
      </c>
      <c r="BD295" s="288">
        <v>2.4</v>
      </c>
      <c r="BE295" s="288">
        <v>2.6</v>
      </c>
      <c r="BF295" s="288">
        <v>2.6</v>
      </c>
      <c r="BG295" s="288">
        <v>2.6</v>
      </c>
      <c r="BH295" s="288">
        <v>2.6</v>
      </c>
      <c r="BI295" s="288">
        <v>2.6</v>
      </c>
      <c r="BJ295" s="288">
        <v>2.6</v>
      </c>
      <c r="BK295" s="288">
        <v>2.6</v>
      </c>
      <c r="BL295" s="288">
        <v>2.6</v>
      </c>
      <c r="BM295" s="288">
        <v>2.6</v>
      </c>
      <c r="BN295" s="288">
        <v>2.5</v>
      </c>
      <c r="BO295" s="288">
        <v>2.5</v>
      </c>
      <c r="BP295" s="288">
        <v>2.5</v>
      </c>
      <c r="BQ295" s="288">
        <v>2.2999999999999998</v>
      </c>
      <c r="BR295" s="288">
        <v>2.2999999999999998</v>
      </c>
      <c r="BS295" s="288">
        <v>2.2999999999999998</v>
      </c>
      <c r="BT295" s="288">
        <f>_xlfn.IFNA(VLOOKUP(C295,'INFORM Severity - hidden'!$C$5:$G$300,5,FALSE),"-")</f>
        <v>2.2999999999999998</v>
      </c>
    </row>
    <row r="296" spans="1:72" x14ac:dyDescent="0.35">
      <c r="C296" t="s">
        <v>10715</v>
      </c>
      <c r="D296" s="288" t="str">
        <f t="shared" si="4"/>
        <v>-</v>
      </c>
      <c r="E296" s="288" t="s">
        <v>10587</v>
      </c>
      <c r="F296" s="288">
        <v>2.9</v>
      </c>
      <c r="G296" s="288">
        <v>3</v>
      </c>
      <c r="H296" s="288">
        <v>3.1</v>
      </c>
      <c r="I296" s="288">
        <v>3.1</v>
      </c>
      <c r="J296" s="288">
        <v>3</v>
      </c>
      <c r="K296" s="288">
        <v>2.9</v>
      </c>
      <c r="L296" s="288">
        <v>2.9</v>
      </c>
      <c r="M296" s="288">
        <v>2.9</v>
      </c>
      <c r="N296" s="288">
        <v>2.9</v>
      </c>
      <c r="O296" s="288" t="s">
        <v>10587</v>
      </c>
      <c r="P296" s="288" t="s">
        <v>10587</v>
      </c>
      <c r="Q296" s="288" t="s">
        <v>10587</v>
      </c>
      <c r="R296" s="288" t="s">
        <v>10587</v>
      </c>
      <c r="S296" s="288" t="s">
        <v>10587</v>
      </c>
      <c r="T296" s="288" t="s">
        <v>10587</v>
      </c>
      <c r="U296" s="288">
        <v>2.9</v>
      </c>
      <c r="V296" s="288">
        <v>2.9</v>
      </c>
      <c r="W296" s="288">
        <v>2.9</v>
      </c>
      <c r="X296" s="288">
        <v>2.9</v>
      </c>
      <c r="Y296" s="288">
        <v>2.9</v>
      </c>
      <c r="Z296" s="288">
        <v>2.9</v>
      </c>
      <c r="AA296" s="288">
        <v>3.1</v>
      </c>
      <c r="AB296" s="288">
        <v>3.1</v>
      </c>
      <c r="AC296" s="288">
        <v>3.1</v>
      </c>
      <c r="AD296" s="288">
        <v>3.1</v>
      </c>
      <c r="AE296" s="288">
        <v>3.1</v>
      </c>
      <c r="AF296" s="288">
        <v>3.1</v>
      </c>
      <c r="AG296" s="288">
        <v>3.1</v>
      </c>
      <c r="AH296" s="288" t="s">
        <v>10587</v>
      </c>
      <c r="AI296" s="288" t="s">
        <v>10587</v>
      </c>
      <c r="AJ296" s="288" t="s">
        <v>10587</v>
      </c>
      <c r="AK296" s="288" t="s">
        <v>10587</v>
      </c>
      <c r="AL296" s="288" t="s">
        <v>10587</v>
      </c>
      <c r="AM296" s="288" t="s">
        <v>10587</v>
      </c>
      <c r="AN296" s="288" t="s">
        <v>10587</v>
      </c>
      <c r="AO296" s="288" t="s">
        <v>10587</v>
      </c>
      <c r="AP296" s="288" t="s">
        <v>10587</v>
      </c>
      <c r="AQ296" s="288" t="s">
        <v>10587</v>
      </c>
      <c r="AR296" s="288" t="s">
        <v>10587</v>
      </c>
      <c r="AS296" s="288" t="s">
        <v>10587</v>
      </c>
      <c r="AT296" s="288" t="s">
        <v>10587</v>
      </c>
      <c r="AU296" s="288">
        <v>3.3</v>
      </c>
      <c r="AV296" s="288">
        <v>3.3</v>
      </c>
      <c r="AW296" s="288">
        <v>3.3</v>
      </c>
      <c r="AX296" s="288">
        <v>3.3</v>
      </c>
      <c r="AY296" s="288">
        <v>3.2</v>
      </c>
      <c r="AZ296" s="288">
        <v>3.3</v>
      </c>
      <c r="BA296" s="288">
        <v>3.3</v>
      </c>
      <c r="BB296" s="288">
        <v>3.3</v>
      </c>
      <c r="BC296" s="288" t="s">
        <v>10587</v>
      </c>
      <c r="BD296" s="288" t="s">
        <v>10587</v>
      </c>
      <c r="BE296" s="288" t="s">
        <v>10587</v>
      </c>
      <c r="BF296" s="288" t="s">
        <v>10587</v>
      </c>
      <c r="BG296" s="288" t="s">
        <v>10587</v>
      </c>
      <c r="BH296" s="288" t="s">
        <v>10587</v>
      </c>
      <c r="BI296" s="288" t="s">
        <v>10587</v>
      </c>
      <c r="BJ296" s="288" t="s">
        <v>10587</v>
      </c>
      <c r="BK296" s="288" t="s">
        <v>10587</v>
      </c>
      <c r="BL296" s="288" t="s">
        <v>10587</v>
      </c>
      <c r="BM296" s="288" t="s">
        <v>10587</v>
      </c>
      <c r="BN296" s="288" t="s">
        <v>10587</v>
      </c>
      <c r="BO296" s="288" t="s">
        <v>10587</v>
      </c>
      <c r="BP296" s="288" t="s">
        <v>10587</v>
      </c>
      <c r="BQ296" s="288" t="s">
        <v>10587</v>
      </c>
      <c r="BR296" s="288" t="s">
        <v>10587</v>
      </c>
      <c r="BS296" s="288" t="s">
        <v>10587</v>
      </c>
      <c r="BT296" s="288" t="str">
        <f>_xlfn.IFNA(VLOOKUP(C296,'INFORM Severity - hidden'!$C$5:$G$300,5,FALSE),"-")</f>
        <v>-</v>
      </c>
    </row>
    <row r="297" spans="1:72" x14ac:dyDescent="0.35">
      <c r="C297" t="s">
        <v>10716</v>
      </c>
      <c r="D297" s="288" t="str">
        <f t="shared" si="4"/>
        <v>-</v>
      </c>
      <c r="E297" s="288" t="s">
        <v>10587</v>
      </c>
      <c r="F297" s="288">
        <v>2.8</v>
      </c>
      <c r="G297" s="288">
        <v>2.8</v>
      </c>
      <c r="H297" s="288">
        <v>2.6</v>
      </c>
      <c r="I297" s="288">
        <v>2.6</v>
      </c>
      <c r="J297" s="288">
        <v>2.5</v>
      </c>
      <c r="K297" s="288">
        <v>2.5</v>
      </c>
      <c r="L297" s="288">
        <v>2.5</v>
      </c>
      <c r="M297" s="288">
        <v>2.5</v>
      </c>
      <c r="N297" s="288" t="s">
        <v>10587</v>
      </c>
      <c r="O297" s="288" t="s">
        <v>10587</v>
      </c>
      <c r="P297" s="288" t="s">
        <v>10587</v>
      </c>
      <c r="Q297" s="288" t="s">
        <v>10587</v>
      </c>
      <c r="R297" s="288" t="s">
        <v>10587</v>
      </c>
      <c r="S297" s="288" t="s">
        <v>10587</v>
      </c>
      <c r="T297" s="288" t="s">
        <v>10587</v>
      </c>
      <c r="U297" s="288" t="s">
        <v>10587</v>
      </c>
      <c r="V297" s="288" t="s">
        <v>10587</v>
      </c>
      <c r="W297" s="288" t="s">
        <v>10587</v>
      </c>
      <c r="X297" s="288" t="s">
        <v>10587</v>
      </c>
      <c r="Y297" s="288" t="s">
        <v>10587</v>
      </c>
      <c r="Z297" s="288" t="s">
        <v>10587</v>
      </c>
      <c r="AA297" s="288" t="s">
        <v>10587</v>
      </c>
      <c r="AB297" s="288" t="s">
        <v>10587</v>
      </c>
      <c r="AC297" s="288" t="s">
        <v>10587</v>
      </c>
      <c r="AD297" s="288" t="s">
        <v>10587</v>
      </c>
      <c r="AE297" s="288" t="s">
        <v>10587</v>
      </c>
      <c r="AF297" s="288" t="s">
        <v>10587</v>
      </c>
      <c r="AG297" s="288" t="s">
        <v>10587</v>
      </c>
      <c r="AH297" s="288" t="s">
        <v>10587</v>
      </c>
      <c r="AI297" s="288" t="s">
        <v>10587</v>
      </c>
      <c r="AJ297" s="288" t="s">
        <v>10587</v>
      </c>
      <c r="AK297" s="288" t="s">
        <v>10587</v>
      </c>
      <c r="AL297" s="288" t="s">
        <v>10587</v>
      </c>
      <c r="AM297" s="288" t="s">
        <v>10587</v>
      </c>
      <c r="AN297" s="288" t="s">
        <v>10587</v>
      </c>
      <c r="AO297" s="288" t="s">
        <v>10587</v>
      </c>
      <c r="AP297" s="288" t="s">
        <v>10587</v>
      </c>
      <c r="AQ297" s="288" t="s">
        <v>10587</v>
      </c>
      <c r="AR297" s="288" t="s">
        <v>10587</v>
      </c>
      <c r="AS297" s="288" t="s">
        <v>10587</v>
      </c>
      <c r="AT297" s="288" t="s">
        <v>10587</v>
      </c>
      <c r="AU297" s="288" t="s">
        <v>10587</v>
      </c>
      <c r="AV297" s="288" t="s">
        <v>10587</v>
      </c>
      <c r="AW297" s="288" t="s">
        <v>10587</v>
      </c>
      <c r="AX297" s="288" t="s">
        <v>10587</v>
      </c>
      <c r="AY297" s="288" t="s">
        <v>10587</v>
      </c>
      <c r="AZ297" s="288" t="s">
        <v>10587</v>
      </c>
      <c r="BA297" s="288" t="s">
        <v>10587</v>
      </c>
      <c r="BB297" s="288" t="s">
        <v>10587</v>
      </c>
      <c r="BC297" s="288" t="s">
        <v>10587</v>
      </c>
      <c r="BD297" s="288" t="s">
        <v>10587</v>
      </c>
      <c r="BE297" s="288" t="s">
        <v>10587</v>
      </c>
      <c r="BF297" s="288" t="s">
        <v>10587</v>
      </c>
      <c r="BG297" s="288" t="s">
        <v>10587</v>
      </c>
      <c r="BH297" s="288" t="s">
        <v>10587</v>
      </c>
      <c r="BI297" s="288" t="s">
        <v>10587</v>
      </c>
      <c r="BJ297" s="288" t="s">
        <v>10587</v>
      </c>
      <c r="BK297" s="288" t="s">
        <v>10587</v>
      </c>
      <c r="BL297" s="288" t="s">
        <v>10587</v>
      </c>
      <c r="BM297" s="288" t="s">
        <v>10587</v>
      </c>
      <c r="BN297" s="288" t="s">
        <v>10587</v>
      </c>
      <c r="BO297" s="288" t="s">
        <v>10587</v>
      </c>
      <c r="BP297" s="288" t="s">
        <v>10587</v>
      </c>
      <c r="BQ297" s="288" t="s">
        <v>10587</v>
      </c>
      <c r="BR297" s="288" t="s">
        <v>10587</v>
      </c>
      <c r="BS297" s="288" t="s">
        <v>10587</v>
      </c>
      <c r="BT297" s="288" t="str">
        <f>_xlfn.IFNA(VLOOKUP(C297,'INFORM Severity - hidden'!$C$5:$G$300,5,FALSE),"-")</f>
        <v>-</v>
      </c>
    </row>
    <row r="298" spans="1:72" x14ac:dyDescent="0.35">
      <c r="C298" t="s">
        <v>10717</v>
      </c>
      <c r="D298" s="288" t="str">
        <f t="shared" si="4"/>
        <v>-</v>
      </c>
      <c r="E298" s="288" t="s">
        <v>10587</v>
      </c>
      <c r="F298" s="288">
        <v>1.9</v>
      </c>
      <c r="G298" s="288">
        <v>1.9</v>
      </c>
      <c r="H298" s="288">
        <v>2.4</v>
      </c>
      <c r="I298" s="288">
        <v>2.4</v>
      </c>
      <c r="J298" s="288">
        <v>2.2999999999999998</v>
      </c>
      <c r="K298" s="288">
        <v>2.2999999999999998</v>
      </c>
      <c r="L298" s="288">
        <v>2.2999999999999998</v>
      </c>
      <c r="M298" s="288">
        <v>1.6</v>
      </c>
      <c r="N298" s="288" t="s">
        <v>10587</v>
      </c>
      <c r="O298" s="288" t="s">
        <v>10587</v>
      </c>
      <c r="P298" s="288" t="s">
        <v>10587</v>
      </c>
      <c r="Q298" s="288" t="s">
        <v>10587</v>
      </c>
      <c r="R298" s="288" t="s">
        <v>10587</v>
      </c>
      <c r="S298" s="288" t="s">
        <v>10587</v>
      </c>
      <c r="T298" s="288" t="s">
        <v>10587</v>
      </c>
      <c r="U298" s="288" t="s">
        <v>10587</v>
      </c>
      <c r="V298" s="288" t="s">
        <v>10587</v>
      </c>
      <c r="W298" s="288" t="s">
        <v>10587</v>
      </c>
      <c r="X298" s="288" t="s">
        <v>10587</v>
      </c>
      <c r="Y298" s="288" t="s">
        <v>10587</v>
      </c>
      <c r="Z298" s="288" t="s">
        <v>10587</v>
      </c>
      <c r="AA298" s="288" t="s">
        <v>10587</v>
      </c>
      <c r="AB298" s="288" t="s">
        <v>10587</v>
      </c>
      <c r="AC298" s="288" t="s">
        <v>10587</v>
      </c>
      <c r="AD298" s="288" t="s">
        <v>10587</v>
      </c>
      <c r="AE298" s="288" t="s">
        <v>10587</v>
      </c>
      <c r="AF298" s="288" t="s">
        <v>10587</v>
      </c>
      <c r="AG298" s="288" t="s">
        <v>10587</v>
      </c>
      <c r="AH298" s="288" t="s">
        <v>10587</v>
      </c>
      <c r="AI298" s="288" t="s">
        <v>10587</v>
      </c>
      <c r="AJ298" s="288" t="s">
        <v>10587</v>
      </c>
      <c r="AK298" s="288" t="s">
        <v>10587</v>
      </c>
      <c r="AL298" s="288" t="s">
        <v>10587</v>
      </c>
      <c r="AM298" s="288" t="s">
        <v>10587</v>
      </c>
      <c r="AN298" s="288" t="s">
        <v>10587</v>
      </c>
      <c r="AO298" s="288" t="s">
        <v>10587</v>
      </c>
      <c r="AP298" s="288" t="s">
        <v>10587</v>
      </c>
      <c r="AQ298" s="288" t="s">
        <v>10587</v>
      </c>
      <c r="AR298" s="288" t="s">
        <v>10587</v>
      </c>
      <c r="AS298" s="288" t="s">
        <v>10587</v>
      </c>
      <c r="AT298" s="288" t="s">
        <v>10587</v>
      </c>
      <c r="AU298" s="288" t="s">
        <v>10587</v>
      </c>
      <c r="AV298" s="288" t="s">
        <v>10587</v>
      </c>
      <c r="AW298" s="288" t="s">
        <v>10587</v>
      </c>
      <c r="AX298" s="288" t="s">
        <v>10587</v>
      </c>
      <c r="AY298" s="288" t="s">
        <v>10587</v>
      </c>
      <c r="AZ298" s="288" t="s">
        <v>10587</v>
      </c>
      <c r="BA298" s="288" t="s">
        <v>10587</v>
      </c>
      <c r="BB298" s="288" t="s">
        <v>10587</v>
      </c>
      <c r="BC298" s="288" t="s">
        <v>10587</v>
      </c>
      <c r="BD298" s="288" t="s">
        <v>10587</v>
      </c>
      <c r="BE298" s="288" t="s">
        <v>10587</v>
      </c>
      <c r="BF298" s="288" t="s">
        <v>10587</v>
      </c>
      <c r="BG298" s="288" t="s">
        <v>10587</v>
      </c>
      <c r="BH298" s="288" t="s">
        <v>10587</v>
      </c>
      <c r="BI298" s="288" t="s">
        <v>10587</v>
      </c>
      <c r="BJ298" s="288" t="s">
        <v>10587</v>
      </c>
      <c r="BK298" s="288" t="s">
        <v>10587</v>
      </c>
      <c r="BL298" s="288" t="s">
        <v>10587</v>
      </c>
      <c r="BM298" s="288" t="s">
        <v>10587</v>
      </c>
      <c r="BN298" s="288" t="s">
        <v>10587</v>
      </c>
      <c r="BO298" s="288" t="s">
        <v>10587</v>
      </c>
      <c r="BP298" s="288" t="s">
        <v>10587</v>
      </c>
      <c r="BQ298" s="288" t="s">
        <v>10587</v>
      </c>
      <c r="BR298" s="288" t="s">
        <v>10587</v>
      </c>
      <c r="BS298" s="288" t="s">
        <v>10587</v>
      </c>
      <c r="BT298" s="288" t="str">
        <f>_xlfn.IFNA(VLOOKUP(C298,'INFORM Severity - hidden'!$C$5:$G$300,5,FALSE),"-")</f>
        <v>-</v>
      </c>
    </row>
    <row r="299" spans="1:72" x14ac:dyDescent="0.35">
      <c r="C299" t="s">
        <v>10718</v>
      </c>
      <c r="D299" s="288" t="str">
        <f t="shared" si="4"/>
        <v>-</v>
      </c>
      <c r="E299" s="288" t="s">
        <v>10587</v>
      </c>
      <c r="F299" s="288">
        <v>2</v>
      </c>
      <c r="G299" s="288">
        <v>2.2000000000000002</v>
      </c>
      <c r="H299" s="288">
        <v>2.4</v>
      </c>
      <c r="I299" s="288">
        <v>2.4</v>
      </c>
      <c r="J299" s="288">
        <v>2.2999999999999998</v>
      </c>
      <c r="K299" s="288">
        <v>2.2999999999999998</v>
      </c>
      <c r="L299" s="288">
        <v>2.2999999999999998</v>
      </c>
      <c r="M299" s="288">
        <v>2.2999999999999998</v>
      </c>
      <c r="N299" s="288" t="s">
        <v>10587</v>
      </c>
      <c r="O299" s="288" t="s">
        <v>10587</v>
      </c>
      <c r="P299" s="288" t="s">
        <v>10587</v>
      </c>
      <c r="Q299" s="288" t="s">
        <v>10587</v>
      </c>
      <c r="R299" s="288" t="s">
        <v>10587</v>
      </c>
      <c r="S299" s="288" t="s">
        <v>10587</v>
      </c>
      <c r="T299" s="288" t="s">
        <v>10587</v>
      </c>
      <c r="U299" s="288" t="s">
        <v>10587</v>
      </c>
      <c r="V299" s="288" t="s">
        <v>10587</v>
      </c>
      <c r="W299" s="288" t="s">
        <v>10587</v>
      </c>
      <c r="X299" s="288" t="s">
        <v>10587</v>
      </c>
      <c r="Y299" s="288" t="s">
        <v>10587</v>
      </c>
      <c r="Z299" s="288" t="s">
        <v>10587</v>
      </c>
      <c r="AA299" s="288" t="s">
        <v>10587</v>
      </c>
      <c r="AB299" s="288" t="s">
        <v>10587</v>
      </c>
      <c r="AC299" s="288" t="s">
        <v>10587</v>
      </c>
      <c r="AD299" s="288" t="s">
        <v>10587</v>
      </c>
      <c r="AE299" s="288" t="s">
        <v>10587</v>
      </c>
      <c r="AF299" s="288" t="s">
        <v>10587</v>
      </c>
      <c r="AG299" s="288" t="s">
        <v>10587</v>
      </c>
      <c r="AH299" s="288" t="s">
        <v>10587</v>
      </c>
      <c r="AI299" s="288" t="s">
        <v>10587</v>
      </c>
      <c r="AJ299" s="288" t="s">
        <v>10587</v>
      </c>
      <c r="AK299" s="288" t="s">
        <v>10587</v>
      </c>
      <c r="AL299" s="288" t="s">
        <v>10587</v>
      </c>
      <c r="AM299" s="288" t="s">
        <v>10587</v>
      </c>
      <c r="AN299" s="288" t="s">
        <v>10587</v>
      </c>
      <c r="AO299" s="288" t="s">
        <v>10587</v>
      </c>
      <c r="AP299" s="288" t="s">
        <v>10587</v>
      </c>
      <c r="AQ299" s="288" t="s">
        <v>10587</v>
      </c>
      <c r="AR299" s="288" t="s">
        <v>10587</v>
      </c>
      <c r="AS299" s="288" t="s">
        <v>10587</v>
      </c>
      <c r="AT299" s="288" t="s">
        <v>10587</v>
      </c>
      <c r="AU299" s="288" t="s">
        <v>10587</v>
      </c>
      <c r="AV299" s="288" t="s">
        <v>10587</v>
      </c>
      <c r="AW299" s="288" t="s">
        <v>10587</v>
      </c>
      <c r="AX299" s="288" t="s">
        <v>10587</v>
      </c>
      <c r="AY299" s="288" t="s">
        <v>10587</v>
      </c>
      <c r="AZ299" s="288" t="s">
        <v>10587</v>
      </c>
      <c r="BA299" s="288" t="s">
        <v>10587</v>
      </c>
      <c r="BB299" s="288" t="s">
        <v>10587</v>
      </c>
      <c r="BC299" s="288" t="s">
        <v>10587</v>
      </c>
      <c r="BD299" s="288" t="s">
        <v>10587</v>
      </c>
      <c r="BE299" s="288" t="s">
        <v>10587</v>
      </c>
      <c r="BF299" s="288" t="s">
        <v>10587</v>
      </c>
      <c r="BG299" s="288" t="s">
        <v>10587</v>
      </c>
      <c r="BH299" s="288" t="s">
        <v>10587</v>
      </c>
      <c r="BI299" s="288" t="s">
        <v>10587</v>
      </c>
      <c r="BJ299" s="288" t="s">
        <v>10587</v>
      </c>
      <c r="BK299" s="288" t="s">
        <v>10587</v>
      </c>
      <c r="BL299" s="288" t="s">
        <v>10587</v>
      </c>
      <c r="BM299" s="288" t="s">
        <v>10587</v>
      </c>
      <c r="BN299" s="288" t="s">
        <v>10587</v>
      </c>
      <c r="BO299" s="288" t="s">
        <v>10587</v>
      </c>
      <c r="BP299" s="288" t="s">
        <v>10587</v>
      </c>
      <c r="BQ299" s="288" t="s">
        <v>10587</v>
      </c>
      <c r="BR299" s="288" t="s">
        <v>10587</v>
      </c>
      <c r="BS299" s="288" t="s">
        <v>10587</v>
      </c>
      <c r="BT299" s="288" t="str">
        <f>_xlfn.IFNA(VLOOKUP(C299,'INFORM Severity - hidden'!$C$5:$G$300,5,FALSE),"-")</f>
        <v>-</v>
      </c>
    </row>
    <row r="300" spans="1:72" x14ac:dyDescent="0.35">
      <c r="A300" t="s">
        <v>544</v>
      </c>
      <c r="B300" t="s">
        <v>542</v>
      </c>
      <c r="C300" t="s">
        <v>543</v>
      </c>
      <c r="D300" s="288" t="str">
        <f t="shared" si="4"/>
        <v>Stable</v>
      </c>
      <c r="E300" s="288" t="s">
        <v>10587</v>
      </c>
      <c r="F300" s="288" t="s">
        <v>10587</v>
      </c>
      <c r="G300" s="288" t="s">
        <v>10587</v>
      </c>
      <c r="H300" s="288" t="s">
        <v>10587</v>
      </c>
      <c r="I300" s="288" t="s">
        <v>10587</v>
      </c>
      <c r="J300" s="288" t="s">
        <v>10587</v>
      </c>
      <c r="K300" s="288" t="s">
        <v>10587</v>
      </c>
      <c r="L300" s="288" t="s">
        <v>10587</v>
      </c>
      <c r="M300" s="288" t="s">
        <v>10587</v>
      </c>
      <c r="N300" s="288" t="s">
        <v>10587</v>
      </c>
      <c r="O300" s="288">
        <v>3</v>
      </c>
      <c r="P300" s="288">
        <v>2.8</v>
      </c>
      <c r="Q300" s="288">
        <v>2.8</v>
      </c>
      <c r="R300" s="288">
        <v>3</v>
      </c>
      <c r="S300" s="288">
        <v>3</v>
      </c>
      <c r="T300" s="288">
        <v>3</v>
      </c>
      <c r="U300" s="288">
        <v>3</v>
      </c>
      <c r="V300" s="288">
        <v>3.1</v>
      </c>
      <c r="W300" s="288">
        <v>3.1</v>
      </c>
      <c r="X300" s="288">
        <v>3.1</v>
      </c>
      <c r="Y300" s="288">
        <v>3.1</v>
      </c>
      <c r="Z300" s="288">
        <v>3.1</v>
      </c>
      <c r="AA300" s="288">
        <v>3.2</v>
      </c>
      <c r="AB300" s="288">
        <v>3.1</v>
      </c>
      <c r="AC300" s="288">
        <v>3.1</v>
      </c>
      <c r="AD300" s="288">
        <v>3.1</v>
      </c>
      <c r="AE300" s="288">
        <v>3.1</v>
      </c>
      <c r="AF300" s="288">
        <v>3.1</v>
      </c>
      <c r="AG300" s="288">
        <v>3.1</v>
      </c>
      <c r="AH300" s="288">
        <v>3.1</v>
      </c>
      <c r="AI300" s="288">
        <v>3.1</v>
      </c>
      <c r="AJ300" s="288">
        <v>3.1</v>
      </c>
      <c r="AK300" s="288">
        <v>3.1</v>
      </c>
      <c r="AL300" s="288">
        <v>3.1</v>
      </c>
      <c r="AM300" s="288">
        <v>3.1</v>
      </c>
      <c r="AN300" s="288">
        <v>3.1</v>
      </c>
      <c r="AO300" s="288">
        <v>3.1</v>
      </c>
      <c r="AP300" s="288">
        <v>3.1</v>
      </c>
      <c r="AQ300" s="288">
        <v>3.1</v>
      </c>
      <c r="AR300" s="288">
        <v>3.1</v>
      </c>
      <c r="AS300" s="288">
        <v>3.1</v>
      </c>
      <c r="AT300" s="288">
        <v>3.1</v>
      </c>
      <c r="AU300" s="288">
        <v>3.2</v>
      </c>
      <c r="AV300" s="288">
        <v>3.2</v>
      </c>
      <c r="AW300" s="288">
        <v>3.2</v>
      </c>
      <c r="AX300" s="288">
        <v>3.2</v>
      </c>
      <c r="AY300" s="288">
        <v>3.2</v>
      </c>
      <c r="AZ300" s="288">
        <v>3.2</v>
      </c>
      <c r="BA300" s="288">
        <v>3.2</v>
      </c>
      <c r="BB300" s="288">
        <v>3.3</v>
      </c>
      <c r="BC300" s="288">
        <v>3.2</v>
      </c>
      <c r="BD300" s="288">
        <v>3.2</v>
      </c>
      <c r="BE300" s="288">
        <v>3.2</v>
      </c>
      <c r="BF300" s="288">
        <v>3.2</v>
      </c>
      <c r="BG300" s="288">
        <v>3.2</v>
      </c>
      <c r="BH300" s="288">
        <v>3.2</v>
      </c>
      <c r="BI300" s="288">
        <v>3.2</v>
      </c>
      <c r="BJ300" s="288">
        <v>3.2</v>
      </c>
      <c r="BK300" s="288">
        <v>3.2</v>
      </c>
      <c r="BL300" s="288">
        <v>3.2</v>
      </c>
      <c r="BM300" s="288">
        <v>3.2</v>
      </c>
      <c r="BN300" s="288">
        <v>3.2</v>
      </c>
      <c r="BO300" s="288">
        <v>3.2</v>
      </c>
      <c r="BP300" s="288">
        <v>3.2</v>
      </c>
      <c r="BQ300" s="288">
        <v>3.2</v>
      </c>
      <c r="BR300" s="288">
        <v>3.2</v>
      </c>
      <c r="BS300" s="288">
        <v>3.2</v>
      </c>
      <c r="BT300" s="288">
        <f>_xlfn.IFNA(VLOOKUP(C300,'INFORM Severity - hidden'!$C$5:$G$300,5,FALSE),"-")</f>
        <v>3.3</v>
      </c>
    </row>
    <row r="301" spans="1:72" x14ac:dyDescent="0.35">
      <c r="C301" t="s">
        <v>10719</v>
      </c>
      <c r="D301" s="288" t="str">
        <f t="shared" si="4"/>
        <v>-</v>
      </c>
      <c r="E301" s="288" t="s">
        <v>10587</v>
      </c>
      <c r="F301" s="288" t="s">
        <v>10587</v>
      </c>
      <c r="G301" s="288" t="s">
        <v>10587</v>
      </c>
      <c r="H301" s="288" t="s">
        <v>10587</v>
      </c>
      <c r="I301" s="288" t="s">
        <v>10587</v>
      </c>
      <c r="J301" s="288" t="s">
        <v>10587</v>
      </c>
      <c r="K301" s="288" t="s">
        <v>10587</v>
      </c>
      <c r="L301" s="288" t="s">
        <v>10587</v>
      </c>
      <c r="M301" s="288" t="s">
        <v>10587</v>
      </c>
      <c r="N301" s="288" t="s">
        <v>10587</v>
      </c>
      <c r="O301" s="288" t="s">
        <v>10587</v>
      </c>
      <c r="P301" s="288" t="s">
        <v>10587</v>
      </c>
      <c r="Q301" s="288" t="s">
        <v>10587</v>
      </c>
      <c r="R301" s="288" t="s">
        <v>10587</v>
      </c>
      <c r="S301" s="288" t="s">
        <v>10587</v>
      </c>
      <c r="T301" s="288" t="s">
        <v>10587</v>
      </c>
      <c r="U301" s="288" t="s">
        <v>10587</v>
      </c>
      <c r="V301" s="288" t="s">
        <v>10587</v>
      </c>
      <c r="W301" s="288" t="s">
        <v>10587</v>
      </c>
      <c r="X301" s="288" t="s">
        <v>10587</v>
      </c>
      <c r="Y301" s="288" t="s">
        <v>10587</v>
      </c>
      <c r="Z301" s="288" t="s">
        <v>10587</v>
      </c>
      <c r="AA301" s="288" t="s">
        <v>10587</v>
      </c>
      <c r="AB301" s="288" t="s">
        <v>10587</v>
      </c>
      <c r="AC301" s="288" t="s">
        <v>10587</v>
      </c>
      <c r="AD301" s="288" t="s">
        <v>10587</v>
      </c>
      <c r="AE301" s="288" t="s">
        <v>10587</v>
      </c>
      <c r="AF301" s="288" t="s">
        <v>10587</v>
      </c>
      <c r="AG301" s="288" t="s">
        <v>10587</v>
      </c>
      <c r="AH301" s="288" t="s">
        <v>10587</v>
      </c>
      <c r="AI301" s="288" t="s">
        <v>10587</v>
      </c>
      <c r="AJ301" s="288" t="s">
        <v>10587</v>
      </c>
      <c r="AK301" s="288" t="s">
        <v>10587</v>
      </c>
      <c r="AL301" s="288" t="s">
        <v>10587</v>
      </c>
      <c r="AM301" s="288" t="s">
        <v>10587</v>
      </c>
      <c r="AN301" s="288" t="s">
        <v>10587</v>
      </c>
      <c r="AO301" s="288" t="s">
        <v>10587</v>
      </c>
      <c r="AP301" s="288" t="s">
        <v>10587</v>
      </c>
      <c r="AQ301" s="288" t="s">
        <v>10587</v>
      </c>
      <c r="AR301" s="288" t="s">
        <v>10587</v>
      </c>
      <c r="AS301" s="288" t="s">
        <v>10587</v>
      </c>
      <c r="AT301" s="288" t="s">
        <v>10587</v>
      </c>
      <c r="AU301" s="288" t="s">
        <v>10587</v>
      </c>
      <c r="AV301" s="288" t="s">
        <v>10587</v>
      </c>
      <c r="AW301" s="288" t="s">
        <v>10587</v>
      </c>
      <c r="AX301" s="288" t="s">
        <v>10587</v>
      </c>
      <c r="AY301" s="288" t="s">
        <v>10587</v>
      </c>
      <c r="AZ301" s="288" t="s">
        <v>10587</v>
      </c>
      <c r="BA301" s="288" t="s">
        <v>10587</v>
      </c>
      <c r="BB301" s="288" t="s">
        <v>10587</v>
      </c>
      <c r="BC301" s="288" t="s">
        <v>10587</v>
      </c>
      <c r="BD301" s="288" t="s">
        <v>10587</v>
      </c>
      <c r="BE301" s="288" t="s">
        <v>10587</v>
      </c>
      <c r="BF301" s="288" t="s">
        <v>10587</v>
      </c>
      <c r="BG301" s="288" t="s">
        <v>10587</v>
      </c>
      <c r="BH301" s="288" t="s">
        <v>10587</v>
      </c>
      <c r="BI301" s="288" t="s">
        <v>10587</v>
      </c>
      <c r="BJ301" s="288" t="s">
        <v>10587</v>
      </c>
      <c r="BK301" s="288" t="s">
        <v>10587</v>
      </c>
      <c r="BL301" s="288" t="s">
        <v>10587</v>
      </c>
      <c r="BM301" s="288" t="s">
        <v>10587</v>
      </c>
      <c r="BN301" s="288" t="s">
        <v>10587</v>
      </c>
      <c r="BO301" s="288" t="s">
        <v>10587</v>
      </c>
      <c r="BP301" s="288" t="s">
        <v>10587</v>
      </c>
      <c r="BQ301" s="288" t="s">
        <v>10587</v>
      </c>
      <c r="BR301" s="288" t="s">
        <v>10587</v>
      </c>
      <c r="BS301" s="288" t="s">
        <v>10587</v>
      </c>
      <c r="BT301" s="288" t="str">
        <f>_xlfn.IFNA(VLOOKUP(C301,'INFORM Severity - hidden'!$C$5:$G$300,5,FALSE),"-")</f>
        <v>-</v>
      </c>
    </row>
    <row r="302" spans="1:72" x14ac:dyDescent="0.35">
      <c r="C302" t="s">
        <v>10720</v>
      </c>
      <c r="D302" s="288" t="str">
        <f t="shared" si="4"/>
        <v>-</v>
      </c>
      <c r="E302" s="288" t="s">
        <v>10587</v>
      </c>
      <c r="F302" s="288" t="s">
        <v>10587</v>
      </c>
      <c r="G302" s="288" t="s">
        <v>10587</v>
      </c>
      <c r="H302" s="288" t="s">
        <v>10587</v>
      </c>
      <c r="I302" s="288" t="s">
        <v>10587</v>
      </c>
      <c r="J302" s="288" t="s">
        <v>10587</v>
      </c>
      <c r="K302" s="288" t="s">
        <v>10587</v>
      </c>
      <c r="L302" s="288" t="s">
        <v>10587</v>
      </c>
      <c r="M302" s="288" t="s">
        <v>10587</v>
      </c>
      <c r="N302" s="288" t="s">
        <v>10587</v>
      </c>
      <c r="O302" s="288" t="s">
        <v>10587</v>
      </c>
      <c r="P302" s="288" t="s">
        <v>10587</v>
      </c>
      <c r="Q302" s="288" t="s">
        <v>10587</v>
      </c>
      <c r="R302" s="288" t="s">
        <v>10587</v>
      </c>
      <c r="S302" s="288" t="s">
        <v>10587</v>
      </c>
      <c r="T302" s="288" t="s">
        <v>10587</v>
      </c>
      <c r="U302" s="288" t="s">
        <v>10587</v>
      </c>
      <c r="V302" s="288" t="s">
        <v>10587</v>
      </c>
      <c r="W302" s="288" t="s">
        <v>10587</v>
      </c>
      <c r="X302" s="288" t="s">
        <v>10587</v>
      </c>
      <c r="Y302" s="288" t="s">
        <v>10587</v>
      </c>
      <c r="Z302" s="288" t="s">
        <v>10587</v>
      </c>
      <c r="AA302" s="288" t="s">
        <v>10587</v>
      </c>
      <c r="AB302" s="288" t="s">
        <v>10587</v>
      </c>
      <c r="AC302" s="288" t="s">
        <v>10587</v>
      </c>
      <c r="AD302" s="288" t="s">
        <v>10587</v>
      </c>
      <c r="AE302" s="288" t="s">
        <v>10587</v>
      </c>
      <c r="AF302" s="288" t="s">
        <v>10587</v>
      </c>
      <c r="AG302" s="288" t="s">
        <v>10587</v>
      </c>
      <c r="AH302" s="288" t="s">
        <v>10587</v>
      </c>
      <c r="AI302" s="288" t="s">
        <v>10587</v>
      </c>
      <c r="AJ302" s="288" t="s">
        <v>10587</v>
      </c>
      <c r="AK302" s="288" t="s">
        <v>10587</v>
      </c>
      <c r="AL302" s="288" t="s">
        <v>10587</v>
      </c>
      <c r="AM302" s="288" t="s">
        <v>10587</v>
      </c>
      <c r="AN302" s="288" t="s">
        <v>10587</v>
      </c>
      <c r="AO302" s="288" t="s">
        <v>10587</v>
      </c>
      <c r="AP302" s="288" t="s">
        <v>10587</v>
      </c>
      <c r="AQ302" s="288" t="s">
        <v>10587</v>
      </c>
      <c r="AR302" s="288" t="s">
        <v>10587</v>
      </c>
      <c r="AS302" s="288" t="s">
        <v>10587</v>
      </c>
      <c r="AT302" s="288" t="s">
        <v>10587</v>
      </c>
      <c r="AU302" s="288">
        <v>3.3</v>
      </c>
      <c r="AV302" s="288">
        <v>3</v>
      </c>
      <c r="AW302" s="288">
        <v>2.9</v>
      </c>
      <c r="AX302" s="288">
        <v>2.9</v>
      </c>
      <c r="AY302" s="288">
        <v>2.9</v>
      </c>
      <c r="AZ302" s="288">
        <v>2.9</v>
      </c>
      <c r="BA302" s="288">
        <v>2.9</v>
      </c>
      <c r="BB302" s="288">
        <v>2.9</v>
      </c>
      <c r="BC302" s="288" t="s">
        <v>10587</v>
      </c>
      <c r="BD302" s="288" t="s">
        <v>10587</v>
      </c>
      <c r="BE302" s="288" t="s">
        <v>10587</v>
      </c>
      <c r="BF302" s="288" t="s">
        <v>10587</v>
      </c>
      <c r="BG302" s="288" t="s">
        <v>10587</v>
      </c>
      <c r="BH302" s="288" t="s">
        <v>10587</v>
      </c>
      <c r="BI302" s="288" t="s">
        <v>10587</v>
      </c>
      <c r="BJ302" s="288" t="s">
        <v>10587</v>
      </c>
      <c r="BK302" s="288" t="s">
        <v>10587</v>
      </c>
      <c r="BL302" s="288" t="s">
        <v>10587</v>
      </c>
      <c r="BM302" s="288" t="s">
        <v>10587</v>
      </c>
      <c r="BN302" s="288" t="s">
        <v>10587</v>
      </c>
      <c r="BO302" s="288" t="s">
        <v>10587</v>
      </c>
      <c r="BP302" s="288" t="s">
        <v>10587</v>
      </c>
      <c r="BQ302" s="288" t="s">
        <v>10587</v>
      </c>
      <c r="BR302" s="288" t="s">
        <v>10587</v>
      </c>
      <c r="BS302" s="288" t="s">
        <v>10587</v>
      </c>
      <c r="BT302" s="288" t="str">
        <f>_xlfn.IFNA(VLOOKUP(C302,'INFORM Severity - hidden'!$C$5:$G$300,5,FALSE),"-")</f>
        <v>-</v>
      </c>
    </row>
    <row r="303" spans="1:72" x14ac:dyDescent="0.35">
      <c r="A303" t="s">
        <v>3379</v>
      </c>
      <c r="B303" t="s">
        <v>3377</v>
      </c>
      <c r="C303" t="s">
        <v>3378</v>
      </c>
      <c r="D303" s="288" t="str">
        <f t="shared" si="4"/>
        <v>Increasing</v>
      </c>
      <c r="E303" s="288" t="s">
        <v>10587</v>
      </c>
      <c r="F303" s="288">
        <v>3.3</v>
      </c>
      <c r="G303" s="288">
        <v>3.3</v>
      </c>
      <c r="H303" s="288">
        <v>3.6</v>
      </c>
      <c r="I303" s="288">
        <v>3.6</v>
      </c>
      <c r="J303" s="288">
        <v>3.6</v>
      </c>
      <c r="K303" s="288">
        <v>3.6</v>
      </c>
      <c r="L303" s="288">
        <v>3.6</v>
      </c>
      <c r="M303" s="288">
        <v>3.6</v>
      </c>
      <c r="N303" s="288">
        <v>3.5</v>
      </c>
      <c r="O303" s="288">
        <v>3.5</v>
      </c>
      <c r="P303" s="288">
        <v>3.5</v>
      </c>
      <c r="Q303" s="288">
        <v>3.5</v>
      </c>
      <c r="R303" s="288">
        <v>3.5</v>
      </c>
      <c r="S303" s="288">
        <v>3.5</v>
      </c>
      <c r="T303" s="288">
        <v>3.5</v>
      </c>
      <c r="U303" s="288">
        <v>3.5</v>
      </c>
      <c r="V303" s="288">
        <v>3.5</v>
      </c>
      <c r="W303" s="288">
        <v>3.5</v>
      </c>
      <c r="X303" s="288">
        <v>3.5</v>
      </c>
      <c r="Y303" s="288">
        <v>3.5</v>
      </c>
      <c r="Z303" s="288">
        <v>3.5</v>
      </c>
      <c r="AA303" s="288">
        <v>3.5</v>
      </c>
      <c r="AB303" s="288">
        <v>3.5</v>
      </c>
      <c r="AC303" s="288">
        <v>3.5</v>
      </c>
      <c r="AD303" s="288">
        <v>3.5</v>
      </c>
      <c r="AE303" s="288">
        <v>3.5</v>
      </c>
      <c r="AF303" s="288">
        <v>3.5</v>
      </c>
      <c r="AG303" s="288">
        <v>3.5</v>
      </c>
      <c r="AH303" s="288">
        <v>3.5</v>
      </c>
      <c r="AI303" s="288">
        <v>3.5</v>
      </c>
      <c r="AJ303" s="288">
        <v>3.5</v>
      </c>
      <c r="AK303" s="288">
        <v>3.5</v>
      </c>
      <c r="AL303" s="288">
        <v>3.6</v>
      </c>
      <c r="AM303" s="288">
        <v>3.6</v>
      </c>
      <c r="AN303" s="288">
        <v>3.6</v>
      </c>
      <c r="AO303" s="288">
        <v>3.6</v>
      </c>
      <c r="AP303" s="288">
        <v>3.9</v>
      </c>
      <c r="AQ303" s="288">
        <v>4.0999999999999996</v>
      </c>
      <c r="AR303" s="288">
        <v>4.3</v>
      </c>
      <c r="AS303" s="288">
        <v>4.4000000000000004</v>
      </c>
      <c r="AT303" s="288">
        <v>4.4000000000000004</v>
      </c>
      <c r="AU303" s="288">
        <v>4.2</v>
      </c>
      <c r="AV303" s="288">
        <v>4.2</v>
      </c>
      <c r="AW303" s="288">
        <v>4.2</v>
      </c>
      <c r="AX303" s="288">
        <v>4.0999999999999996</v>
      </c>
      <c r="AY303" s="288">
        <v>4.0999999999999996</v>
      </c>
      <c r="AZ303" s="288">
        <v>4.3</v>
      </c>
      <c r="BA303" s="288">
        <v>4.3</v>
      </c>
      <c r="BB303" s="288">
        <v>4.3</v>
      </c>
      <c r="BC303" s="288">
        <v>4.3</v>
      </c>
      <c r="BD303" s="288">
        <v>4.3</v>
      </c>
      <c r="BE303" s="288">
        <v>4.3</v>
      </c>
      <c r="BF303" s="288">
        <v>4.3</v>
      </c>
      <c r="BG303" s="288">
        <v>4.3</v>
      </c>
      <c r="BH303" s="288">
        <v>4.3</v>
      </c>
      <c r="BI303" s="288">
        <v>4.3</v>
      </c>
      <c r="BJ303" s="288">
        <v>4.3</v>
      </c>
      <c r="BK303" s="288">
        <v>4.3</v>
      </c>
      <c r="BL303" s="288">
        <v>4.3</v>
      </c>
      <c r="BM303" s="288">
        <v>4.3</v>
      </c>
      <c r="BN303" s="288">
        <v>4.3</v>
      </c>
      <c r="BO303" s="288">
        <v>4.3</v>
      </c>
      <c r="BP303" s="288">
        <v>4.5</v>
      </c>
      <c r="BQ303" s="288">
        <v>4.5</v>
      </c>
      <c r="BR303" s="288">
        <v>4.5</v>
      </c>
      <c r="BS303" s="288">
        <v>4.5</v>
      </c>
      <c r="BT303" s="288">
        <f>_xlfn.IFNA(VLOOKUP(C303,'INFORM Severity - hidden'!$C$5:$G$300,5,FALSE),"-")</f>
        <v>4.5</v>
      </c>
    </row>
    <row r="304" spans="1:72" x14ac:dyDescent="0.35">
      <c r="C304" t="s">
        <v>10721</v>
      </c>
      <c r="D304" s="288" t="str">
        <f t="shared" si="4"/>
        <v>-</v>
      </c>
      <c r="E304" s="288" t="s">
        <v>10587</v>
      </c>
      <c r="F304" s="288" t="s">
        <v>10587</v>
      </c>
      <c r="G304" s="288" t="s">
        <v>10587</v>
      </c>
      <c r="H304" s="288" t="s">
        <v>10587</v>
      </c>
      <c r="I304" s="288" t="s">
        <v>10587</v>
      </c>
      <c r="J304" s="288" t="s">
        <v>10587</v>
      </c>
      <c r="K304" s="288" t="s">
        <v>10587</v>
      </c>
      <c r="L304" s="288" t="s">
        <v>10587</v>
      </c>
      <c r="M304" s="288" t="s">
        <v>10587</v>
      </c>
      <c r="N304" s="288" t="s">
        <v>10587</v>
      </c>
      <c r="O304" s="288" t="s">
        <v>10587</v>
      </c>
      <c r="P304" s="288" t="s">
        <v>10587</v>
      </c>
      <c r="Q304" s="288" t="s">
        <v>10587</v>
      </c>
      <c r="R304" s="288" t="s">
        <v>10587</v>
      </c>
      <c r="S304" s="288" t="s">
        <v>10587</v>
      </c>
      <c r="T304" s="288" t="s">
        <v>10587</v>
      </c>
      <c r="U304" s="288" t="s">
        <v>10587</v>
      </c>
      <c r="V304" s="288" t="s">
        <v>10587</v>
      </c>
      <c r="W304" s="288" t="s">
        <v>10587</v>
      </c>
      <c r="X304" s="288" t="s">
        <v>10587</v>
      </c>
      <c r="Y304" s="288" t="s">
        <v>10587</v>
      </c>
      <c r="Z304" s="288" t="s">
        <v>10587</v>
      </c>
      <c r="AA304" s="288" t="s">
        <v>10587</v>
      </c>
      <c r="AB304" s="288" t="s">
        <v>10587</v>
      </c>
      <c r="AC304" s="288" t="s">
        <v>10587</v>
      </c>
      <c r="AD304" s="288" t="s">
        <v>10587</v>
      </c>
      <c r="AE304" s="288" t="s">
        <v>10587</v>
      </c>
      <c r="AF304" s="288">
        <v>1.5</v>
      </c>
      <c r="AG304" s="288">
        <v>1.5</v>
      </c>
      <c r="AH304" s="288">
        <v>1.6</v>
      </c>
      <c r="AI304" s="288">
        <v>1.6</v>
      </c>
      <c r="AJ304" s="288">
        <v>1.6</v>
      </c>
      <c r="AK304" s="288" t="s">
        <v>10587</v>
      </c>
      <c r="AL304" s="288" t="s">
        <v>10587</v>
      </c>
      <c r="AM304" s="288" t="s">
        <v>10587</v>
      </c>
      <c r="AN304" s="288" t="s">
        <v>10587</v>
      </c>
      <c r="AO304" s="288" t="s">
        <v>10587</v>
      </c>
      <c r="AP304" s="288" t="s">
        <v>10587</v>
      </c>
      <c r="AQ304" s="288" t="s">
        <v>10587</v>
      </c>
      <c r="AR304" s="288" t="s">
        <v>10587</v>
      </c>
      <c r="AS304" s="288" t="s">
        <v>10587</v>
      </c>
      <c r="AT304" s="288" t="s">
        <v>10587</v>
      </c>
      <c r="AU304" s="288" t="s">
        <v>10587</v>
      </c>
      <c r="AV304" s="288" t="s">
        <v>10587</v>
      </c>
      <c r="AW304" s="288" t="s">
        <v>10587</v>
      </c>
      <c r="AX304" s="288" t="s">
        <v>10587</v>
      </c>
      <c r="AY304" s="288" t="s">
        <v>10587</v>
      </c>
      <c r="AZ304" s="288" t="s">
        <v>10587</v>
      </c>
      <c r="BA304" s="288" t="s">
        <v>10587</v>
      </c>
      <c r="BB304" s="288" t="s">
        <v>10587</v>
      </c>
      <c r="BC304" s="288" t="s">
        <v>10587</v>
      </c>
      <c r="BD304" s="288" t="s">
        <v>10587</v>
      </c>
      <c r="BE304" s="288" t="s">
        <v>10587</v>
      </c>
      <c r="BF304" s="288" t="s">
        <v>10587</v>
      </c>
      <c r="BG304" s="288" t="s">
        <v>10587</v>
      </c>
      <c r="BH304" s="288" t="s">
        <v>10587</v>
      </c>
      <c r="BI304" s="288" t="s">
        <v>10587</v>
      </c>
      <c r="BJ304" s="288" t="s">
        <v>10587</v>
      </c>
      <c r="BK304" s="288" t="s">
        <v>10587</v>
      </c>
      <c r="BL304" s="288" t="s">
        <v>10587</v>
      </c>
      <c r="BM304" s="288" t="s">
        <v>10587</v>
      </c>
      <c r="BN304" s="288" t="s">
        <v>10587</v>
      </c>
      <c r="BO304" s="288" t="s">
        <v>10587</v>
      </c>
      <c r="BP304" s="288" t="s">
        <v>10587</v>
      </c>
      <c r="BQ304" s="288" t="s">
        <v>10587</v>
      </c>
      <c r="BR304" s="288" t="s">
        <v>10587</v>
      </c>
      <c r="BS304" s="288" t="s">
        <v>10587</v>
      </c>
      <c r="BT304" s="288" t="str">
        <f>_xlfn.IFNA(VLOOKUP(C304,'INFORM Severity - hidden'!$C$5:$G$300,5,FALSE),"-")</f>
        <v>-</v>
      </c>
    </row>
    <row r="305" spans="1:72" x14ac:dyDescent="0.35">
      <c r="A305" t="s">
        <v>1502</v>
      </c>
      <c r="B305" t="s">
        <v>1500</v>
      </c>
      <c r="C305" t="s">
        <v>1501</v>
      </c>
      <c r="D305" s="288" t="str">
        <f t="shared" si="4"/>
        <v>Decreasing</v>
      </c>
      <c r="E305" s="288">
        <v>4.2</v>
      </c>
      <c r="F305" s="288">
        <v>4.2</v>
      </c>
      <c r="G305" s="288">
        <v>4.2</v>
      </c>
      <c r="H305" s="288">
        <v>3.9</v>
      </c>
      <c r="I305" s="288">
        <v>3.9</v>
      </c>
      <c r="J305" s="288">
        <v>4</v>
      </c>
      <c r="K305" s="288">
        <v>4</v>
      </c>
      <c r="L305" s="288">
        <v>4</v>
      </c>
      <c r="M305" s="288">
        <v>4</v>
      </c>
      <c r="N305" s="288">
        <v>4</v>
      </c>
      <c r="O305" s="288">
        <v>4</v>
      </c>
      <c r="P305" s="288">
        <v>4</v>
      </c>
      <c r="Q305" s="288">
        <v>4</v>
      </c>
      <c r="R305" s="288">
        <v>4.0999999999999996</v>
      </c>
      <c r="S305" s="288">
        <v>4.0999999999999996</v>
      </c>
      <c r="T305" s="288">
        <v>4.0999999999999996</v>
      </c>
      <c r="U305" s="288">
        <v>4.0999999999999996</v>
      </c>
      <c r="V305" s="288">
        <v>4.0999999999999996</v>
      </c>
      <c r="W305" s="288">
        <v>4.0999999999999996</v>
      </c>
      <c r="X305" s="288">
        <v>4.0999999999999996</v>
      </c>
      <c r="Y305" s="288">
        <v>4.0999999999999996</v>
      </c>
      <c r="Z305" s="288">
        <v>4.0999999999999996</v>
      </c>
      <c r="AA305" s="288">
        <v>4</v>
      </c>
      <c r="AB305" s="288">
        <v>4</v>
      </c>
      <c r="AC305" s="288">
        <v>4</v>
      </c>
      <c r="AD305" s="288">
        <v>4</v>
      </c>
      <c r="AE305" s="288">
        <v>4</v>
      </c>
      <c r="AF305" s="288">
        <v>4</v>
      </c>
      <c r="AG305" s="288">
        <v>4</v>
      </c>
      <c r="AH305" s="288">
        <v>4.0999999999999996</v>
      </c>
      <c r="AI305" s="288">
        <v>4.0999999999999996</v>
      </c>
      <c r="AJ305" s="288">
        <v>4.0999999999999996</v>
      </c>
      <c r="AK305" s="288">
        <v>4.0999999999999996</v>
      </c>
      <c r="AL305" s="288">
        <v>4.2</v>
      </c>
      <c r="AM305" s="288">
        <v>4.2</v>
      </c>
      <c r="AN305" s="288">
        <v>4.2</v>
      </c>
      <c r="AO305" s="288">
        <v>4.2</v>
      </c>
      <c r="AP305" s="288">
        <v>4.2</v>
      </c>
      <c r="AQ305" s="288">
        <v>4.2</v>
      </c>
      <c r="AR305" s="288">
        <v>4.0999999999999996</v>
      </c>
      <c r="AS305" s="288">
        <v>4.0999999999999996</v>
      </c>
      <c r="AT305" s="288">
        <v>4.0999999999999996</v>
      </c>
      <c r="AU305" s="288">
        <v>4</v>
      </c>
      <c r="AV305" s="288">
        <v>4</v>
      </c>
      <c r="AW305" s="288">
        <v>4</v>
      </c>
      <c r="AX305" s="288">
        <v>3.9</v>
      </c>
      <c r="AY305" s="288">
        <v>4</v>
      </c>
      <c r="AZ305" s="288">
        <v>4</v>
      </c>
      <c r="BA305" s="288">
        <v>4</v>
      </c>
      <c r="BB305" s="288">
        <v>4</v>
      </c>
      <c r="BC305" s="288">
        <v>4</v>
      </c>
      <c r="BD305" s="288">
        <v>4</v>
      </c>
      <c r="BE305" s="288">
        <v>3.8</v>
      </c>
      <c r="BF305" s="288">
        <v>4.0999999999999996</v>
      </c>
      <c r="BG305" s="288">
        <v>4.0999999999999996</v>
      </c>
      <c r="BH305" s="288">
        <v>4.0999999999999996</v>
      </c>
      <c r="BI305" s="288">
        <v>4</v>
      </c>
      <c r="BJ305" s="288">
        <v>4.3</v>
      </c>
      <c r="BK305" s="288">
        <v>4.3</v>
      </c>
      <c r="BL305" s="288">
        <v>4.3</v>
      </c>
      <c r="BM305" s="288">
        <v>4.3</v>
      </c>
      <c r="BN305" s="288">
        <v>4.2</v>
      </c>
      <c r="BO305" s="288">
        <v>4.2</v>
      </c>
      <c r="BP305" s="288">
        <v>4</v>
      </c>
      <c r="BQ305" s="288">
        <v>4</v>
      </c>
      <c r="BR305" s="288">
        <v>4</v>
      </c>
      <c r="BS305" s="288">
        <v>4</v>
      </c>
      <c r="BT305" s="288">
        <f>_xlfn.IFNA(VLOOKUP(C305,'INFORM Severity - hidden'!$C$5:$G$300,5,FALSE),"-")</f>
        <v>4</v>
      </c>
    </row>
    <row r="306" spans="1:72" x14ac:dyDescent="0.35">
      <c r="C306" t="s">
        <v>10722</v>
      </c>
      <c r="D306" s="288" t="str">
        <f t="shared" si="4"/>
        <v>-</v>
      </c>
      <c r="E306" s="288" t="s">
        <v>10587</v>
      </c>
      <c r="F306" s="288" t="s">
        <v>10587</v>
      </c>
      <c r="G306" s="288" t="s">
        <v>10587</v>
      </c>
      <c r="H306" s="288" t="s">
        <v>10587</v>
      </c>
      <c r="I306" s="288" t="s">
        <v>10587</v>
      </c>
      <c r="J306" s="288" t="s">
        <v>10587</v>
      </c>
      <c r="K306" s="288" t="s">
        <v>10587</v>
      </c>
      <c r="L306" s="288" t="s">
        <v>10587</v>
      </c>
      <c r="M306" s="288" t="s">
        <v>10587</v>
      </c>
      <c r="N306" s="288" t="s">
        <v>10587</v>
      </c>
      <c r="O306" s="288" t="s">
        <v>10587</v>
      </c>
      <c r="P306" s="288" t="s">
        <v>10587</v>
      </c>
      <c r="Q306" s="288" t="s">
        <v>10587</v>
      </c>
      <c r="R306" s="288" t="s">
        <v>10587</v>
      </c>
      <c r="S306" s="288" t="s">
        <v>10587</v>
      </c>
      <c r="T306" s="288" t="s">
        <v>10587</v>
      </c>
      <c r="U306" s="288" t="s">
        <v>10587</v>
      </c>
      <c r="V306" s="288" t="s">
        <v>10587</v>
      </c>
      <c r="W306" s="288" t="s">
        <v>10587</v>
      </c>
      <c r="X306" s="288" t="s">
        <v>10587</v>
      </c>
      <c r="Y306" s="288" t="s">
        <v>10587</v>
      </c>
      <c r="Z306" s="288" t="s">
        <v>10587</v>
      </c>
      <c r="AA306" s="288">
        <v>2.4</v>
      </c>
      <c r="AB306" s="288">
        <v>2.4</v>
      </c>
      <c r="AC306" s="288">
        <v>2.4</v>
      </c>
      <c r="AD306" s="288">
        <v>2.9</v>
      </c>
      <c r="AE306" s="288">
        <v>2.9</v>
      </c>
      <c r="AF306" s="288">
        <v>2.8</v>
      </c>
      <c r="AG306" s="288" t="s">
        <v>10587</v>
      </c>
      <c r="AH306" s="288" t="s">
        <v>10587</v>
      </c>
      <c r="AI306" s="288" t="s">
        <v>10587</v>
      </c>
      <c r="AJ306" s="288" t="s">
        <v>10587</v>
      </c>
      <c r="AK306" s="288" t="s">
        <v>10587</v>
      </c>
      <c r="AL306" s="288" t="s">
        <v>10587</v>
      </c>
      <c r="AM306" s="288" t="s">
        <v>10587</v>
      </c>
      <c r="AN306" s="288" t="s">
        <v>10587</v>
      </c>
      <c r="AO306" s="288" t="s">
        <v>10587</v>
      </c>
      <c r="AP306" s="288" t="s">
        <v>10587</v>
      </c>
      <c r="AQ306" s="288" t="s">
        <v>10587</v>
      </c>
      <c r="AR306" s="288" t="s">
        <v>10587</v>
      </c>
      <c r="AS306" s="288" t="s">
        <v>10587</v>
      </c>
      <c r="AT306" s="288" t="s">
        <v>10587</v>
      </c>
      <c r="AU306" s="288" t="s">
        <v>10587</v>
      </c>
      <c r="AV306" s="288" t="s">
        <v>10587</v>
      </c>
      <c r="AW306" s="288" t="s">
        <v>10587</v>
      </c>
      <c r="AX306" s="288" t="s">
        <v>10587</v>
      </c>
      <c r="AY306" s="288" t="s">
        <v>10587</v>
      </c>
      <c r="AZ306" s="288" t="s">
        <v>10587</v>
      </c>
      <c r="BA306" s="288" t="s">
        <v>10587</v>
      </c>
      <c r="BB306" s="288" t="s">
        <v>10587</v>
      </c>
      <c r="BC306" s="288" t="s">
        <v>10587</v>
      </c>
      <c r="BD306" s="288" t="s">
        <v>10587</v>
      </c>
      <c r="BE306" s="288" t="s">
        <v>10587</v>
      </c>
      <c r="BF306" s="288" t="s">
        <v>10587</v>
      </c>
      <c r="BG306" s="288" t="s">
        <v>10587</v>
      </c>
      <c r="BH306" s="288" t="s">
        <v>10587</v>
      </c>
      <c r="BI306" s="288" t="s">
        <v>10587</v>
      </c>
      <c r="BJ306" s="288" t="s">
        <v>10587</v>
      </c>
      <c r="BK306" s="288" t="s">
        <v>10587</v>
      </c>
      <c r="BL306" s="288" t="s">
        <v>10587</v>
      </c>
      <c r="BM306" s="288" t="s">
        <v>10587</v>
      </c>
      <c r="BN306" s="288" t="s">
        <v>10587</v>
      </c>
      <c r="BO306" s="288" t="s">
        <v>10587</v>
      </c>
      <c r="BP306" s="288" t="s">
        <v>10587</v>
      </c>
      <c r="BQ306" s="288" t="s">
        <v>10587</v>
      </c>
      <c r="BR306" s="288" t="s">
        <v>10587</v>
      </c>
      <c r="BS306" s="288" t="s">
        <v>10587</v>
      </c>
      <c r="BT306" s="288" t="str">
        <f>_xlfn.IFNA(VLOOKUP(C306,'INFORM Severity - hidden'!$C$5:$G$300,5,FALSE),"-")</f>
        <v>-</v>
      </c>
    </row>
    <row r="307" spans="1:72" x14ac:dyDescent="0.35">
      <c r="C307" t="s">
        <v>10723</v>
      </c>
      <c r="D307" s="288" t="str">
        <f t="shared" si="4"/>
        <v>-</v>
      </c>
      <c r="E307" s="288" t="s">
        <v>10587</v>
      </c>
      <c r="F307" s="288" t="s">
        <v>10587</v>
      </c>
      <c r="G307" s="288" t="s">
        <v>10587</v>
      </c>
      <c r="H307" s="288" t="s">
        <v>10587</v>
      </c>
      <c r="I307" s="288" t="s">
        <v>10587</v>
      </c>
      <c r="J307" s="288" t="s">
        <v>10587</v>
      </c>
      <c r="K307" s="288" t="s">
        <v>10587</v>
      </c>
      <c r="L307" s="288" t="s">
        <v>10587</v>
      </c>
      <c r="M307" s="288" t="s">
        <v>10587</v>
      </c>
      <c r="N307" s="288" t="s">
        <v>10587</v>
      </c>
      <c r="O307" s="288" t="s">
        <v>10587</v>
      </c>
      <c r="P307" s="288" t="s">
        <v>10587</v>
      </c>
      <c r="Q307" s="288" t="s">
        <v>10587</v>
      </c>
      <c r="R307" s="288" t="s">
        <v>10587</v>
      </c>
      <c r="S307" s="288" t="s">
        <v>10587</v>
      </c>
      <c r="T307" s="288">
        <v>1.9</v>
      </c>
      <c r="U307" s="288">
        <v>1.9</v>
      </c>
      <c r="V307" s="288">
        <v>2</v>
      </c>
      <c r="W307" s="288">
        <v>2</v>
      </c>
      <c r="X307" s="288">
        <v>2</v>
      </c>
      <c r="Y307" s="288">
        <v>2</v>
      </c>
      <c r="Z307" s="288">
        <v>2</v>
      </c>
      <c r="AA307" s="288">
        <v>2</v>
      </c>
      <c r="AB307" s="288">
        <v>2</v>
      </c>
      <c r="AC307" s="288">
        <v>2</v>
      </c>
      <c r="AD307" s="288">
        <v>2</v>
      </c>
      <c r="AE307" s="288">
        <v>2</v>
      </c>
      <c r="AF307" s="288">
        <v>2</v>
      </c>
      <c r="AG307" s="288" t="s">
        <v>10587</v>
      </c>
      <c r="AH307" s="288" t="s">
        <v>10587</v>
      </c>
      <c r="AI307" s="288" t="s">
        <v>10587</v>
      </c>
      <c r="AJ307" s="288" t="s">
        <v>10587</v>
      </c>
      <c r="AK307" s="288" t="s">
        <v>10587</v>
      </c>
      <c r="AL307" s="288" t="s">
        <v>10587</v>
      </c>
      <c r="AM307" s="288" t="s">
        <v>10587</v>
      </c>
      <c r="AN307" s="288" t="s">
        <v>10587</v>
      </c>
      <c r="AO307" s="288" t="s">
        <v>10587</v>
      </c>
      <c r="AP307" s="288" t="s">
        <v>10587</v>
      </c>
      <c r="AQ307" s="288" t="s">
        <v>10587</v>
      </c>
      <c r="AR307" s="288" t="s">
        <v>10587</v>
      </c>
      <c r="AS307" s="288" t="s">
        <v>10587</v>
      </c>
      <c r="AT307" s="288" t="s">
        <v>10587</v>
      </c>
      <c r="AU307" s="288" t="s">
        <v>10587</v>
      </c>
      <c r="AV307" s="288" t="s">
        <v>10587</v>
      </c>
      <c r="AW307" s="288" t="s">
        <v>10587</v>
      </c>
      <c r="AX307" s="288" t="s">
        <v>10587</v>
      </c>
      <c r="AY307" s="288" t="s">
        <v>10587</v>
      </c>
      <c r="AZ307" s="288" t="s">
        <v>10587</v>
      </c>
      <c r="BA307" s="288" t="s">
        <v>10587</v>
      </c>
      <c r="BB307" s="288" t="s">
        <v>10587</v>
      </c>
      <c r="BC307" s="288" t="s">
        <v>10587</v>
      </c>
      <c r="BD307" s="288" t="s">
        <v>10587</v>
      </c>
      <c r="BE307" s="288" t="s">
        <v>10587</v>
      </c>
      <c r="BF307" s="288" t="s">
        <v>10587</v>
      </c>
      <c r="BG307" s="288" t="s">
        <v>10587</v>
      </c>
      <c r="BH307" s="288" t="s">
        <v>10587</v>
      </c>
      <c r="BI307" s="288" t="s">
        <v>10587</v>
      </c>
      <c r="BJ307" s="288" t="s">
        <v>10587</v>
      </c>
      <c r="BK307" s="288" t="s">
        <v>10587</v>
      </c>
      <c r="BL307" s="288" t="s">
        <v>10587</v>
      </c>
      <c r="BM307" s="288" t="s">
        <v>10587</v>
      </c>
      <c r="BN307" s="288" t="s">
        <v>10587</v>
      </c>
      <c r="BO307" s="288" t="s">
        <v>10587</v>
      </c>
      <c r="BP307" s="288" t="s">
        <v>10587</v>
      </c>
      <c r="BQ307" s="288" t="s">
        <v>10587</v>
      </c>
      <c r="BR307" s="288" t="s">
        <v>10587</v>
      </c>
      <c r="BS307" s="288" t="s">
        <v>10587</v>
      </c>
      <c r="BT307" s="288" t="str">
        <f>_xlfn.IFNA(VLOOKUP(C307,'INFORM Severity - hidden'!$C$5:$G$300,5,FALSE),"-")</f>
        <v>-</v>
      </c>
    </row>
    <row r="308" spans="1:72" x14ac:dyDescent="0.35">
      <c r="C308" t="s">
        <v>10724</v>
      </c>
      <c r="D308" s="288" t="str">
        <f t="shared" si="4"/>
        <v>-</v>
      </c>
      <c r="E308" s="288" t="s">
        <v>10587</v>
      </c>
      <c r="F308" s="288" t="s">
        <v>10587</v>
      </c>
      <c r="G308" s="288" t="s">
        <v>10587</v>
      </c>
      <c r="H308" s="288" t="s">
        <v>10587</v>
      </c>
      <c r="I308" s="288" t="s">
        <v>10587</v>
      </c>
      <c r="J308" s="288" t="s">
        <v>10587</v>
      </c>
      <c r="K308" s="288" t="s">
        <v>10587</v>
      </c>
      <c r="L308" s="288" t="s">
        <v>10587</v>
      </c>
      <c r="M308" s="288" t="s">
        <v>10587</v>
      </c>
      <c r="N308" s="288" t="s">
        <v>10587</v>
      </c>
      <c r="O308" s="288" t="s">
        <v>10587</v>
      </c>
      <c r="P308" s="288" t="s">
        <v>10587</v>
      </c>
      <c r="Q308" s="288" t="s">
        <v>10587</v>
      </c>
      <c r="R308" s="288" t="s">
        <v>10587</v>
      </c>
      <c r="S308" s="288" t="s">
        <v>10587</v>
      </c>
      <c r="T308" s="288" t="s">
        <v>10587</v>
      </c>
      <c r="U308" s="288" t="s">
        <v>10587</v>
      </c>
      <c r="V308" s="288" t="s">
        <v>10587</v>
      </c>
      <c r="W308" s="288" t="s">
        <v>10587</v>
      </c>
      <c r="X308" s="288" t="s">
        <v>10587</v>
      </c>
      <c r="Y308" s="288" t="s">
        <v>10587</v>
      </c>
      <c r="Z308" s="288" t="s">
        <v>10587</v>
      </c>
      <c r="AA308" s="288" t="s">
        <v>10587</v>
      </c>
      <c r="AB308" s="288" t="s">
        <v>10587</v>
      </c>
      <c r="AC308" s="288" t="s">
        <v>10587</v>
      </c>
      <c r="AD308" s="288" t="s">
        <v>10587</v>
      </c>
      <c r="AE308" s="288" t="s">
        <v>10587</v>
      </c>
      <c r="AF308" s="288" t="s">
        <v>10587</v>
      </c>
      <c r="AG308" s="288" t="s">
        <v>10587</v>
      </c>
      <c r="AH308" s="288" t="s">
        <v>10587</v>
      </c>
      <c r="AI308" s="288" t="s">
        <v>10587</v>
      </c>
      <c r="AJ308" s="288" t="s">
        <v>10587</v>
      </c>
      <c r="AK308" s="288" t="s">
        <v>10587</v>
      </c>
      <c r="AL308" s="288" t="s">
        <v>10587</v>
      </c>
      <c r="AM308" s="288" t="s">
        <v>10587</v>
      </c>
      <c r="AN308" s="288" t="s">
        <v>10587</v>
      </c>
      <c r="AO308" s="288" t="s">
        <v>10587</v>
      </c>
      <c r="AP308" s="288" t="s">
        <v>10587</v>
      </c>
      <c r="AQ308" s="288" t="s">
        <v>10587</v>
      </c>
      <c r="AR308" s="288" t="s">
        <v>10587</v>
      </c>
      <c r="AS308" s="288" t="s">
        <v>10587</v>
      </c>
      <c r="AT308" s="288" t="s">
        <v>10587</v>
      </c>
      <c r="AU308" s="288" t="s">
        <v>10587</v>
      </c>
      <c r="AV308" s="288" t="s">
        <v>10587</v>
      </c>
      <c r="AW308" s="288" t="s">
        <v>10587</v>
      </c>
      <c r="AX308" s="288" t="s">
        <v>10587</v>
      </c>
      <c r="AY308" s="288" t="s">
        <v>10587</v>
      </c>
      <c r="AZ308" s="288" t="s">
        <v>10587</v>
      </c>
      <c r="BA308" s="288" t="s">
        <v>10587</v>
      </c>
      <c r="BB308" s="288" t="s">
        <v>10587</v>
      </c>
      <c r="BC308" s="288">
        <v>2.2000000000000002</v>
      </c>
      <c r="BD308" s="288">
        <v>2.2000000000000002</v>
      </c>
      <c r="BE308" s="288">
        <v>2.2999999999999998</v>
      </c>
      <c r="BF308" s="288">
        <v>2.2999999999999998</v>
      </c>
      <c r="BG308" s="288">
        <v>2.2999999999999998</v>
      </c>
      <c r="BH308" s="288">
        <v>2.2999999999999998</v>
      </c>
      <c r="BI308" s="288">
        <v>2.2999999999999998</v>
      </c>
      <c r="BJ308" s="288">
        <v>2.2999999999999998</v>
      </c>
      <c r="BK308" s="288" t="s">
        <v>10587</v>
      </c>
      <c r="BL308" s="288" t="s">
        <v>10587</v>
      </c>
      <c r="BM308" s="288" t="s">
        <v>10587</v>
      </c>
      <c r="BN308" s="288" t="s">
        <v>10587</v>
      </c>
      <c r="BO308" s="288" t="s">
        <v>10587</v>
      </c>
      <c r="BP308" s="288" t="s">
        <v>10587</v>
      </c>
      <c r="BQ308" s="288" t="s">
        <v>10587</v>
      </c>
      <c r="BR308" s="288" t="s">
        <v>10587</v>
      </c>
      <c r="BS308" s="288" t="s">
        <v>10587</v>
      </c>
      <c r="BT308" s="288" t="str">
        <f>_xlfn.IFNA(VLOOKUP(C308,'INFORM Severity - hidden'!$C$5:$G$300,5,FALSE),"-")</f>
        <v>-</v>
      </c>
    </row>
    <row r="309" spans="1:72" x14ac:dyDescent="0.35">
      <c r="C309" t="s">
        <v>10725</v>
      </c>
      <c r="D309" s="288" t="str">
        <f t="shared" si="4"/>
        <v>-</v>
      </c>
      <c r="E309" s="288" t="s">
        <v>10587</v>
      </c>
      <c r="F309" s="288">
        <v>1.5</v>
      </c>
      <c r="G309" s="288" t="s">
        <v>10587</v>
      </c>
      <c r="H309" s="288" t="s">
        <v>10587</v>
      </c>
      <c r="I309" s="288" t="s">
        <v>10587</v>
      </c>
      <c r="J309" s="288" t="s">
        <v>10587</v>
      </c>
      <c r="K309" s="288" t="s">
        <v>10587</v>
      </c>
      <c r="L309" s="288" t="s">
        <v>10587</v>
      </c>
      <c r="M309" s="288" t="s">
        <v>10587</v>
      </c>
      <c r="N309" s="288" t="s">
        <v>10587</v>
      </c>
      <c r="O309" s="288" t="s">
        <v>10587</v>
      </c>
      <c r="P309" s="288" t="s">
        <v>10587</v>
      </c>
      <c r="Q309" s="288" t="s">
        <v>10587</v>
      </c>
      <c r="R309" s="288" t="s">
        <v>10587</v>
      </c>
      <c r="S309" s="288" t="s">
        <v>10587</v>
      </c>
      <c r="T309" s="288" t="s">
        <v>10587</v>
      </c>
      <c r="U309" s="288" t="s">
        <v>10587</v>
      </c>
      <c r="V309" s="288" t="s">
        <v>10587</v>
      </c>
      <c r="W309" s="288" t="s">
        <v>10587</v>
      </c>
      <c r="X309" s="288" t="s">
        <v>10587</v>
      </c>
      <c r="Y309" s="288" t="s">
        <v>10587</v>
      </c>
      <c r="Z309" s="288" t="s">
        <v>10587</v>
      </c>
      <c r="AA309" s="288" t="s">
        <v>10587</v>
      </c>
      <c r="AB309" s="288" t="s">
        <v>10587</v>
      </c>
      <c r="AC309" s="288" t="s">
        <v>10587</v>
      </c>
      <c r="AD309" s="288" t="s">
        <v>10587</v>
      </c>
      <c r="AE309" s="288" t="s">
        <v>10587</v>
      </c>
      <c r="AF309" s="288" t="s">
        <v>10587</v>
      </c>
      <c r="AG309" s="288" t="s">
        <v>10587</v>
      </c>
      <c r="AH309" s="288" t="s">
        <v>10587</v>
      </c>
      <c r="AI309" s="288" t="s">
        <v>10587</v>
      </c>
      <c r="AJ309" s="288" t="s">
        <v>10587</v>
      </c>
      <c r="AK309" s="288" t="s">
        <v>10587</v>
      </c>
      <c r="AL309" s="288" t="s">
        <v>10587</v>
      </c>
      <c r="AM309" s="288" t="s">
        <v>10587</v>
      </c>
      <c r="AN309" s="288" t="s">
        <v>10587</v>
      </c>
      <c r="AO309" s="288" t="s">
        <v>10587</v>
      </c>
      <c r="AP309" s="288" t="s">
        <v>10587</v>
      </c>
      <c r="AQ309" s="288" t="s">
        <v>10587</v>
      </c>
      <c r="AR309" s="288" t="s">
        <v>10587</v>
      </c>
      <c r="AS309" s="288" t="s">
        <v>10587</v>
      </c>
      <c r="AT309" s="288" t="s">
        <v>10587</v>
      </c>
      <c r="AU309" s="288" t="s">
        <v>10587</v>
      </c>
      <c r="AV309" s="288" t="s">
        <v>10587</v>
      </c>
      <c r="AW309" s="288" t="s">
        <v>10587</v>
      </c>
      <c r="AX309" s="288" t="s">
        <v>10587</v>
      </c>
      <c r="AY309" s="288" t="s">
        <v>10587</v>
      </c>
      <c r="AZ309" s="288" t="s">
        <v>10587</v>
      </c>
      <c r="BA309" s="288" t="s">
        <v>10587</v>
      </c>
      <c r="BB309" s="288" t="s">
        <v>10587</v>
      </c>
      <c r="BC309" s="288" t="s">
        <v>10587</v>
      </c>
      <c r="BD309" s="288" t="s">
        <v>10587</v>
      </c>
      <c r="BE309" s="288" t="s">
        <v>10587</v>
      </c>
      <c r="BF309" s="288" t="s">
        <v>10587</v>
      </c>
      <c r="BG309" s="288" t="s">
        <v>10587</v>
      </c>
      <c r="BH309" s="288" t="s">
        <v>10587</v>
      </c>
      <c r="BI309" s="288" t="s">
        <v>10587</v>
      </c>
      <c r="BJ309" s="288" t="s">
        <v>10587</v>
      </c>
      <c r="BK309" s="288" t="s">
        <v>10587</v>
      </c>
      <c r="BL309" s="288" t="s">
        <v>10587</v>
      </c>
      <c r="BM309" s="288" t="s">
        <v>10587</v>
      </c>
      <c r="BN309" s="288" t="s">
        <v>10587</v>
      </c>
      <c r="BO309" s="288" t="s">
        <v>10587</v>
      </c>
      <c r="BP309" s="288" t="s">
        <v>10587</v>
      </c>
      <c r="BQ309" s="288" t="s">
        <v>10587</v>
      </c>
      <c r="BR309" s="288" t="s">
        <v>10587</v>
      </c>
      <c r="BS309" s="288" t="s">
        <v>10587</v>
      </c>
      <c r="BT309" s="288" t="str">
        <f>_xlfn.IFNA(VLOOKUP(C309,'INFORM Severity - hidden'!$C$5:$G$300,5,FALSE),"-")</f>
        <v>-</v>
      </c>
    </row>
    <row r="310" spans="1:72" x14ac:dyDescent="0.35">
      <c r="C310" t="s">
        <v>10726</v>
      </c>
      <c r="D310" s="288" t="str">
        <f t="shared" si="4"/>
        <v>-</v>
      </c>
      <c r="E310" s="288" t="s">
        <v>10587</v>
      </c>
      <c r="F310" s="288">
        <v>1.3</v>
      </c>
      <c r="G310" s="288" t="s">
        <v>10587</v>
      </c>
      <c r="H310" s="288" t="s">
        <v>10587</v>
      </c>
      <c r="I310" s="288" t="s">
        <v>10587</v>
      </c>
      <c r="J310" s="288" t="s">
        <v>10587</v>
      </c>
      <c r="K310" s="288" t="s">
        <v>10587</v>
      </c>
      <c r="L310" s="288" t="s">
        <v>10587</v>
      </c>
      <c r="M310" s="288" t="s">
        <v>10587</v>
      </c>
      <c r="N310" s="288" t="s">
        <v>10587</v>
      </c>
      <c r="O310" s="288" t="s">
        <v>10587</v>
      </c>
      <c r="P310" s="288" t="s">
        <v>10587</v>
      </c>
      <c r="Q310" s="288" t="s">
        <v>10587</v>
      </c>
      <c r="R310" s="288" t="s">
        <v>10587</v>
      </c>
      <c r="S310" s="288" t="s">
        <v>10587</v>
      </c>
      <c r="T310" s="288" t="s">
        <v>10587</v>
      </c>
      <c r="U310" s="288" t="s">
        <v>10587</v>
      </c>
      <c r="V310" s="288" t="s">
        <v>10587</v>
      </c>
      <c r="W310" s="288" t="s">
        <v>10587</v>
      </c>
      <c r="X310" s="288" t="s">
        <v>10587</v>
      </c>
      <c r="Y310" s="288" t="s">
        <v>10587</v>
      </c>
      <c r="Z310" s="288" t="s">
        <v>10587</v>
      </c>
      <c r="AA310" s="288" t="s">
        <v>10587</v>
      </c>
      <c r="AB310" s="288" t="s">
        <v>10587</v>
      </c>
      <c r="AC310" s="288" t="s">
        <v>10587</v>
      </c>
      <c r="AD310" s="288" t="s">
        <v>10587</v>
      </c>
      <c r="AE310" s="288" t="s">
        <v>10587</v>
      </c>
      <c r="AF310" s="288" t="s">
        <v>10587</v>
      </c>
      <c r="AG310" s="288" t="s">
        <v>10587</v>
      </c>
      <c r="AH310" s="288" t="s">
        <v>10587</v>
      </c>
      <c r="AI310" s="288" t="s">
        <v>10587</v>
      </c>
      <c r="AJ310" s="288" t="s">
        <v>10587</v>
      </c>
      <c r="AK310" s="288" t="s">
        <v>10587</v>
      </c>
      <c r="AL310" s="288" t="s">
        <v>10587</v>
      </c>
      <c r="AM310" s="288" t="s">
        <v>10587</v>
      </c>
      <c r="AN310" s="288" t="s">
        <v>10587</v>
      </c>
      <c r="AO310" s="288" t="s">
        <v>10587</v>
      </c>
      <c r="AP310" s="288" t="s">
        <v>10587</v>
      </c>
      <c r="AQ310" s="288" t="s">
        <v>10587</v>
      </c>
      <c r="AR310" s="288" t="s">
        <v>10587</v>
      </c>
      <c r="AS310" s="288" t="s">
        <v>10587</v>
      </c>
      <c r="AT310" s="288" t="s">
        <v>10587</v>
      </c>
      <c r="AU310" s="288" t="s">
        <v>10587</v>
      </c>
      <c r="AV310" s="288" t="s">
        <v>10587</v>
      </c>
      <c r="AW310" s="288" t="s">
        <v>10587</v>
      </c>
      <c r="AX310" s="288" t="s">
        <v>10587</v>
      </c>
      <c r="AY310" s="288" t="s">
        <v>10587</v>
      </c>
      <c r="AZ310" s="288" t="s">
        <v>10587</v>
      </c>
      <c r="BA310" s="288" t="s">
        <v>10587</v>
      </c>
      <c r="BB310" s="288" t="s">
        <v>10587</v>
      </c>
      <c r="BC310" s="288" t="s">
        <v>10587</v>
      </c>
      <c r="BD310" s="288" t="s">
        <v>10587</v>
      </c>
      <c r="BE310" s="288" t="s">
        <v>10587</v>
      </c>
      <c r="BF310" s="288" t="s">
        <v>10587</v>
      </c>
      <c r="BG310" s="288" t="s">
        <v>10587</v>
      </c>
      <c r="BH310" s="288" t="s">
        <v>10587</v>
      </c>
      <c r="BI310" s="288" t="s">
        <v>10587</v>
      </c>
      <c r="BJ310" s="288" t="s">
        <v>10587</v>
      </c>
      <c r="BK310" s="288" t="s">
        <v>10587</v>
      </c>
      <c r="BL310" s="288" t="s">
        <v>10587</v>
      </c>
      <c r="BM310" s="288" t="s">
        <v>10587</v>
      </c>
      <c r="BN310" s="288" t="s">
        <v>10587</v>
      </c>
      <c r="BO310" s="288" t="s">
        <v>10587</v>
      </c>
      <c r="BP310" s="288" t="s">
        <v>10587</v>
      </c>
      <c r="BQ310" s="288" t="s">
        <v>10587</v>
      </c>
      <c r="BR310" s="288" t="s">
        <v>10587</v>
      </c>
      <c r="BS310" s="288" t="s">
        <v>10587</v>
      </c>
      <c r="BT310" s="288" t="str">
        <f>_xlfn.IFNA(VLOOKUP(C310,'INFORM Severity - hidden'!$C$5:$G$300,5,FALSE),"-")</f>
        <v>-</v>
      </c>
    </row>
    <row r="311" spans="1:72" x14ac:dyDescent="0.35">
      <c r="A311" t="s">
        <v>53</v>
      </c>
      <c r="B311" t="s">
        <v>51</v>
      </c>
      <c r="C311" t="s">
        <v>52</v>
      </c>
      <c r="D311" s="288" t="str">
        <f t="shared" si="4"/>
        <v>Stable</v>
      </c>
      <c r="E311" s="288">
        <v>4.2</v>
      </c>
      <c r="F311" s="288">
        <v>4.3</v>
      </c>
      <c r="G311" s="288">
        <v>4.3</v>
      </c>
      <c r="H311" s="288">
        <v>4.7</v>
      </c>
      <c r="I311" s="288">
        <v>4.7</v>
      </c>
      <c r="J311" s="288">
        <v>4.7</v>
      </c>
      <c r="K311" s="288">
        <v>4.7</v>
      </c>
      <c r="L311" s="288">
        <v>4.7</v>
      </c>
      <c r="M311" s="288">
        <v>4.7</v>
      </c>
      <c r="N311" s="288">
        <v>4.7</v>
      </c>
      <c r="O311" s="288">
        <v>4.7</v>
      </c>
      <c r="P311" s="288">
        <v>4.7</v>
      </c>
      <c r="Q311" s="288">
        <v>4.7</v>
      </c>
      <c r="R311" s="288">
        <v>4.7</v>
      </c>
      <c r="S311" s="288">
        <v>4.7</v>
      </c>
      <c r="T311" s="288">
        <v>4.7</v>
      </c>
      <c r="U311" s="288">
        <v>4.7</v>
      </c>
      <c r="V311" s="288">
        <v>4.7</v>
      </c>
      <c r="W311" s="288">
        <v>4.7</v>
      </c>
      <c r="X311" s="288">
        <v>4.7</v>
      </c>
      <c r="Y311" s="288">
        <v>4.5999999999999996</v>
      </c>
      <c r="Z311" s="288">
        <v>4.5999999999999996</v>
      </c>
      <c r="AA311" s="288">
        <v>4.5999999999999996</v>
      </c>
      <c r="AB311" s="288">
        <v>4.5999999999999996</v>
      </c>
      <c r="AC311" s="288">
        <v>4.5999999999999996</v>
      </c>
      <c r="AD311" s="288">
        <v>4.5999999999999996</v>
      </c>
      <c r="AE311" s="288">
        <v>4.5999999999999996</v>
      </c>
      <c r="AF311" s="288">
        <v>4.5999999999999996</v>
      </c>
      <c r="AG311" s="288">
        <v>4.9000000000000004</v>
      </c>
      <c r="AH311" s="288">
        <v>4.9000000000000004</v>
      </c>
      <c r="AI311" s="288">
        <v>4.9000000000000004</v>
      </c>
      <c r="AJ311" s="288">
        <v>4.9000000000000004</v>
      </c>
      <c r="AK311" s="288">
        <v>4.8</v>
      </c>
      <c r="AL311" s="288">
        <v>4.7</v>
      </c>
      <c r="AM311" s="288">
        <v>4.7</v>
      </c>
      <c r="AN311" s="288">
        <v>4.7</v>
      </c>
      <c r="AO311" s="288">
        <v>4.7</v>
      </c>
      <c r="AP311" s="288">
        <v>4.7</v>
      </c>
      <c r="AQ311" s="288">
        <v>4.7</v>
      </c>
      <c r="AR311" s="288">
        <v>4.7</v>
      </c>
      <c r="AS311" s="288">
        <v>4.8</v>
      </c>
      <c r="AT311" s="288">
        <v>4.8</v>
      </c>
      <c r="AU311" s="288">
        <v>4.7</v>
      </c>
      <c r="AV311" s="288">
        <v>4.7</v>
      </c>
      <c r="AW311" s="288">
        <v>4.7</v>
      </c>
      <c r="AX311" s="288">
        <v>4.7</v>
      </c>
      <c r="AY311" s="288">
        <v>4.7</v>
      </c>
      <c r="AZ311" s="288">
        <v>4.5999999999999996</v>
      </c>
      <c r="BA311" s="288">
        <v>4.5999999999999996</v>
      </c>
      <c r="BB311" s="288">
        <v>4.7</v>
      </c>
      <c r="BC311" s="288">
        <v>4.7</v>
      </c>
      <c r="BD311" s="288">
        <v>4.7</v>
      </c>
      <c r="BE311" s="288">
        <v>4.7</v>
      </c>
      <c r="BF311" s="288">
        <v>4.7</v>
      </c>
      <c r="BG311" s="288">
        <v>4.7</v>
      </c>
      <c r="BH311" s="288">
        <v>4.7</v>
      </c>
      <c r="BI311" s="288">
        <v>4.7</v>
      </c>
      <c r="BJ311" s="288">
        <v>4.7</v>
      </c>
      <c r="BK311" s="288">
        <v>4.5999999999999996</v>
      </c>
      <c r="BL311" s="288">
        <v>4.5999999999999996</v>
      </c>
      <c r="BM311" s="288">
        <v>4.5999999999999996</v>
      </c>
      <c r="BN311" s="288">
        <v>4.5999999999999996</v>
      </c>
      <c r="BO311" s="288">
        <v>4.7</v>
      </c>
      <c r="BP311" s="288">
        <v>4.7</v>
      </c>
      <c r="BQ311" s="288">
        <v>4.7</v>
      </c>
      <c r="BR311" s="288">
        <v>4.7</v>
      </c>
      <c r="BS311" s="288">
        <v>4.7</v>
      </c>
      <c r="BT311" s="288">
        <f>_xlfn.IFNA(VLOOKUP(C311,'INFORM Severity - hidden'!$C$5:$G$300,5,FALSE),"-")</f>
        <v>4.7</v>
      </c>
    </row>
    <row r="312" spans="1:72" x14ac:dyDescent="0.35">
      <c r="A312" t="s">
        <v>53</v>
      </c>
      <c r="B312" t="s">
        <v>413</v>
      </c>
      <c r="C312" t="s">
        <v>414</v>
      </c>
      <c r="D312" s="288" t="str">
        <f t="shared" si="4"/>
        <v>Increasing</v>
      </c>
      <c r="E312" s="288" t="s">
        <v>10587</v>
      </c>
      <c r="F312" s="288">
        <v>2.8</v>
      </c>
      <c r="G312" s="288">
        <v>2.8</v>
      </c>
      <c r="H312" s="288">
        <v>3</v>
      </c>
      <c r="I312" s="288">
        <v>3</v>
      </c>
      <c r="J312" s="288">
        <v>3</v>
      </c>
      <c r="K312" s="288">
        <v>3</v>
      </c>
      <c r="L312" s="288">
        <v>3</v>
      </c>
      <c r="M312" s="288">
        <v>2.9</v>
      </c>
      <c r="N312" s="288">
        <v>2.9</v>
      </c>
      <c r="O312" s="288">
        <v>3</v>
      </c>
      <c r="P312" s="288">
        <v>3</v>
      </c>
      <c r="Q312" s="288">
        <v>3</v>
      </c>
      <c r="R312" s="288">
        <v>2.9</v>
      </c>
      <c r="S312" s="288">
        <v>2.9</v>
      </c>
      <c r="T312" s="288">
        <v>2.9</v>
      </c>
      <c r="U312" s="288">
        <v>2.9</v>
      </c>
      <c r="V312" s="288">
        <v>2.6</v>
      </c>
      <c r="W312" s="288">
        <v>2.6</v>
      </c>
      <c r="X312" s="288">
        <v>2.6</v>
      </c>
      <c r="Y312" s="288">
        <v>2.6</v>
      </c>
      <c r="Z312" s="288">
        <v>2.6</v>
      </c>
      <c r="AA312" s="288">
        <v>2.9</v>
      </c>
      <c r="AB312" s="288">
        <v>2.9</v>
      </c>
      <c r="AC312" s="288">
        <v>2.9</v>
      </c>
      <c r="AD312" s="288">
        <v>2.9</v>
      </c>
      <c r="AE312" s="288">
        <v>2.9</v>
      </c>
      <c r="AF312" s="288">
        <v>3</v>
      </c>
      <c r="AG312" s="288">
        <v>2.6</v>
      </c>
      <c r="AH312" s="288">
        <v>2.5</v>
      </c>
      <c r="AI312" s="288">
        <v>2.5</v>
      </c>
      <c r="AJ312" s="288">
        <v>2.5</v>
      </c>
      <c r="AK312" s="288">
        <v>4.5</v>
      </c>
      <c r="AL312" s="288">
        <v>4.5</v>
      </c>
      <c r="AM312" s="288">
        <v>4.5</v>
      </c>
      <c r="AN312" s="288">
        <v>4.5</v>
      </c>
      <c r="AO312" s="288">
        <v>4.5</v>
      </c>
      <c r="AP312" s="288">
        <v>4.5</v>
      </c>
      <c r="AQ312" s="288">
        <v>4.5</v>
      </c>
      <c r="AR312" s="288">
        <v>4.5</v>
      </c>
      <c r="AS312" s="288">
        <v>4.5</v>
      </c>
      <c r="AT312" s="288">
        <v>4.5</v>
      </c>
      <c r="AU312" s="288">
        <v>3.1</v>
      </c>
      <c r="AV312" s="288">
        <v>3.1</v>
      </c>
      <c r="AW312" s="288">
        <v>2.8</v>
      </c>
      <c r="AX312" s="288">
        <v>2.8</v>
      </c>
      <c r="AY312" s="288">
        <v>2.8</v>
      </c>
      <c r="AZ312" s="288">
        <v>2.2999999999999998</v>
      </c>
      <c r="BA312" s="288">
        <v>2.2999999999999998</v>
      </c>
      <c r="BB312" s="288">
        <v>2.2999999999999998</v>
      </c>
      <c r="BC312" s="288">
        <v>2.2999999999999998</v>
      </c>
      <c r="BD312" s="288">
        <v>2.2999999999999998</v>
      </c>
      <c r="BE312" s="288">
        <v>3</v>
      </c>
      <c r="BF312" s="288">
        <v>3</v>
      </c>
      <c r="BG312" s="288">
        <v>2.5</v>
      </c>
      <c r="BH312" s="288">
        <v>2.5</v>
      </c>
      <c r="BI312" s="288">
        <v>2.5</v>
      </c>
      <c r="BJ312" s="288">
        <v>2.5</v>
      </c>
      <c r="BK312" s="288">
        <v>2.4</v>
      </c>
      <c r="BL312" s="288">
        <v>2.4</v>
      </c>
      <c r="BM312" s="288">
        <v>2.4</v>
      </c>
      <c r="BN312" s="288">
        <v>2.4</v>
      </c>
      <c r="BO312" s="288">
        <v>2.7</v>
      </c>
      <c r="BP312" s="288">
        <v>3.2</v>
      </c>
      <c r="BQ312" s="288">
        <v>3.3</v>
      </c>
      <c r="BR312" s="288">
        <v>3.2</v>
      </c>
      <c r="BS312" s="288">
        <v>3.2</v>
      </c>
      <c r="BT312" s="288">
        <f>_xlfn.IFNA(VLOOKUP(C312,'INFORM Severity - hidden'!$C$5:$G$300,5,FALSE),"-")</f>
        <v>3.2</v>
      </c>
    </row>
    <row r="313" spans="1:72" x14ac:dyDescent="0.35">
      <c r="A313" t="s">
        <v>196</v>
      </c>
      <c r="B313" t="s">
        <v>194</v>
      </c>
      <c r="C313" t="s">
        <v>195</v>
      </c>
      <c r="D313" s="288" t="str">
        <f t="shared" si="4"/>
        <v>Increasing</v>
      </c>
      <c r="E313" s="288" t="s">
        <v>10587</v>
      </c>
      <c r="F313" s="288">
        <v>2.7</v>
      </c>
      <c r="G313" s="288">
        <v>2.7</v>
      </c>
      <c r="H313" s="288">
        <v>2.7</v>
      </c>
      <c r="I313" s="288">
        <v>2.7</v>
      </c>
      <c r="J313" s="288">
        <v>2.7</v>
      </c>
      <c r="K313" s="288">
        <v>2.7</v>
      </c>
      <c r="L313" s="288">
        <v>2.7</v>
      </c>
      <c r="M313" s="288">
        <v>2.7</v>
      </c>
      <c r="N313" s="288">
        <v>2.7</v>
      </c>
      <c r="O313" s="288">
        <v>2.7</v>
      </c>
      <c r="P313" s="288">
        <v>2.7</v>
      </c>
      <c r="Q313" s="288">
        <v>2.7</v>
      </c>
      <c r="R313" s="288">
        <v>2.7</v>
      </c>
      <c r="S313" s="288">
        <v>2.7</v>
      </c>
      <c r="T313" s="288">
        <v>2.7</v>
      </c>
      <c r="U313" s="288">
        <v>2.7</v>
      </c>
      <c r="V313" s="288">
        <v>2.8</v>
      </c>
      <c r="W313" s="288">
        <v>2.8</v>
      </c>
      <c r="X313" s="288">
        <v>2.8</v>
      </c>
      <c r="Y313" s="288">
        <v>2.8</v>
      </c>
      <c r="Z313" s="288">
        <v>2.7</v>
      </c>
      <c r="AA313" s="288">
        <v>2.7</v>
      </c>
      <c r="AB313" s="288">
        <v>2.7</v>
      </c>
      <c r="AC313" s="288">
        <v>2.7</v>
      </c>
      <c r="AD313" s="288">
        <v>2.7</v>
      </c>
      <c r="AE313" s="288">
        <v>2.7</v>
      </c>
      <c r="AF313" s="288">
        <v>2.7</v>
      </c>
      <c r="AG313" s="288">
        <v>2.7</v>
      </c>
      <c r="AH313" s="288">
        <v>2.8</v>
      </c>
      <c r="AI313" s="288">
        <v>2.9</v>
      </c>
      <c r="AJ313" s="288">
        <v>2.9</v>
      </c>
      <c r="AK313" s="288">
        <v>2.9</v>
      </c>
      <c r="AL313" s="288">
        <v>2.8</v>
      </c>
      <c r="AM313" s="288">
        <v>2.9</v>
      </c>
      <c r="AN313" s="288">
        <v>2.9</v>
      </c>
      <c r="AO313" s="288">
        <v>2.9</v>
      </c>
      <c r="AP313" s="288">
        <v>2.9</v>
      </c>
      <c r="AQ313" s="288">
        <v>2.9</v>
      </c>
      <c r="AR313" s="288">
        <v>2.9</v>
      </c>
      <c r="AS313" s="288">
        <v>2.9</v>
      </c>
      <c r="AT313" s="288">
        <v>2.8</v>
      </c>
      <c r="AU313" s="288">
        <v>2.8</v>
      </c>
      <c r="AV313" s="288">
        <v>2.8</v>
      </c>
      <c r="AW313" s="288">
        <v>2.8</v>
      </c>
      <c r="AX313" s="288">
        <v>2.9</v>
      </c>
      <c r="AY313" s="288">
        <v>2.9</v>
      </c>
      <c r="AZ313" s="288">
        <v>2.9</v>
      </c>
      <c r="BA313" s="288">
        <v>2.9</v>
      </c>
      <c r="BB313" s="288">
        <v>2.9</v>
      </c>
      <c r="BC313" s="288">
        <v>2.9</v>
      </c>
      <c r="BD313" s="288">
        <v>2.9</v>
      </c>
      <c r="BE313" s="288">
        <v>3</v>
      </c>
      <c r="BF313" s="288">
        <v>3</v>
      </c>
      <c r="BG313" s="288">
        <v>3</v>
      </c>
      <c r="BH313" s="288">
        <v>3</v>
      </c>
      <c r="BI313" s="288">
        <v>3</v>
      </c>
      <c r="BJ313" s="288">
        <v>3</v>
      </c>
      <c r="BK313" s="288">
        <v>3</v>
      </c>
      <c r="BL313" s="288">
        <v>2.9</v>
      </c>
      <c r="BM313" s="288">
        <v>3.2</v>
      </c>
      <c r="BN313" s="288">
        <v>3.3</v>
      </c>
      <c r="BO313" s="288">
        <v>3.3</v>
      </c>
      <c r="BP313" s="288">
        <v>3.3</v>
      </c>
      <c r="BQ313" s="288">
        <v>3.4</v>
      </c>
      <c r="BR313" s="288">
        <v>3.5</v>
      </c>
      <c r="BS313" s="288">
        <v>3.5</v>
      </c>
      <c r="BT313" s="288">
        <f>_xlfn.IFNA(VLOOKUP(C313,'INFORM Severity - hidden'!$C$5:$G$300,5,FALSE),"-")</f>
        <v>3.6</v>
      </c>
    </row>
    <row r="314" spans="1:72" x14ac:dyDescent="0.35">
      <c r="A314" t="s">
        <v>89</v>
      </c>
      <c r="B314" t="s">
        <v>87</v>
      </c>
      <c r="C314" t="s">
        <v>88</v>
      </c>
      <c r="D314" s="288" t="str">
        <f t="shared" si="4"/>
        <v>Increasing</v>
      </c>
      <c r="E314" s="288" t="s">
        <v>10587</v>
      </c>
      <c r="F314" s="288">
        <v>3.6</v>
      </c>
      <c r="G314" s="288">
        <v>3.8</v>
      </c>
      <c r="H314" s="288">
        <v>3.9</v>
      </c>
      <c r="I314" s="288">
        <v>3.9</v>
      </c>
      <c r="J314" s="288">
        <v>3.9</v>
      </c>
      <c r="K314" s="288">
        <v>3.9</v>
      </c>
      <c r="L314" s="288">
        <v>3.9</v>
      </c>
      <c r="M314" s="288">
        <v>3.9</v>
      </c>
      <c r="N314" s="288">
        <v>3.7</v>
      </c>
      <c r="O314" s="288">
        <v>3.7</v>
      </c>
      <c r="P314" s="288">
        <v>3.7</v>
      </c>
      <c r="Q314" s="288">
        <v>3.8</v>
      </c>
      <c r="R314" s="288">
        <v>3.8</v>
      </c>
      <c r="S314" s="288">
        <v>3.8</v>
      </c>
      <c r="T314" s="288">
        <v>3.7</v>
      </c>
      <c r="U314" s="288">
        <v>3.7</v>
      </c>
      <c r="V314" s="288">
        <v>3.7</v>
      </c>
      <c r="W314" s="288">
        <v>3.7</v>
      </c>
      <c r="X314" s="288">
        <v>3.7</v>
      </c>
      <c r="Y314" s="288">
        <v>3.7</v>
      </c>
      <c r="Z314" s="288">
        <v>3.5</v>
      </c>
      <c r="AA314" s="288">
        <v>3.5</v>
      </c>
      <c r="AB314" s="288">
        <v>3.5</v>
      </c>
      <c r="AC314" s="288">
        <v>3.5</v>
      </c>
      <c r="AD314" s="288">
        <v>3.5</v>
      </c>
      <c r="AE314" s="288">
        <v>3.5</v>
      </c>
      <c r="AF314" s="288">
        <v>3.5</v>
      </c>
      <c r="AG314" s="288">
        <v>3.5</v>
      </c>
      <c r="AH314" s="288">
        <v>3.5</v>
      </c>
      <c r="AI314" s="288">
        <v>3.4</v>
      </c>
      <c r="AJ314" s="288">
        <v>3.4</v>
      </c>
      <c r="AK314" s="288">
        <v>3.4</v>
      </c>
      <c r="AL314" s="288">
        <v>3.4</v>
      </c>
      <c r="AM314" s="288">
        <v>3.4</v>
      </c>
      <c r="AN314" s="288">
        <v>3.7</v>
      </c>
      <c r="AO314" s="288">
        <v>3.8</v>
      </c>
      <c r="AP314" s="288">
        <v>3.8</v>
      </c>
      <c r="AQ314" s="288">
        <v>3.8</v>
      </c>
      <c r="AR314" s="288">
        <v>3.8</v>
      </c>
      <c r="AS314" s="288">
        <v>3.8</v>
      </c>
      <c r="AT314" s="288">
        <v>3.8</v>
      </c>
      <c r="AU314" s="288">
        <v>3.8</v>
      </c>
      <c r="AV314" s="288">
        <v>3.8</v>
      </c>
      <c r="AW314" s="288">
        <v>3.8</v>
      </c>
      <c r="AX314" s="288">
        <v>3.8</v>
      </c>
      <c r="AY314" s="288">
        <v>3.9</v>
      </c>
      <c r="AZ314" s="288">
        <v>3.9</v>
      </c>
      <c r="BA314" s="288">
        <v>3.9</v>
      </c>
      <c r="BB314" s="288">
        <v>3.6</v>
      </c>
      <c r="BC314" s="288">
        <v>3.5</v>
      </c>
      <c r="BD314" s="288">
        <v>3.5</v>
      </c>
      <c r="BE314" s="288">
        <v>3.5</v>
      </c>
      <c r="BF314" s="288">
        <v>3.5</v>
      </c>
      <c r="BG314" s="288">
        <v>3.5</v>
      </c>
      <c r="BH314" s="288">
        <v>3.5</v>
      </c>
      <c r="BI314" s="288">
        <v>3.5</v>
      </c>
      <c r="BJ314" s="288">
        <v>3.5</v>
      </c>
      <c r="BK314" s="288">
        <v>3.5</v>
      </c>
      <c r="BL314" s="288">
        <v>3.5</v>
      </c>
      <c r="BM314" s="288">
        <v>3.5</v>
      </c>
      <c r="BN314" s="288">
        <v>3.5</v>
      </c>
      <c r="BO314" s="288">
        <v>3.6</v>
      </c>
      <c r="BP314" s="288">
        <v>3.6</v>
      </c>
      <c r="BQ314" s="288">
        <v>3.7</v>
      </c>
      <c r="BR314" s="288">
        <v>3.8</v>
      </c>
      <c r="BS314" s="288">
        <v>3.8</v>
      </c>
      <c r="BT314" s="288">
        <f>_xlfn.IFNA(VLOOKUP(C314,'INFORM Severity - hidden'!$C$5:$G$300,5,FALSE),"-")</f>
        <v>3.8</v>
      </c>
    </row>
    <row r="315" spans="1:72" x14ac:dyDescent="0.35">
      <c r="C315" t="s">
        <v>10727</v>
      </c>
      <c r="D315" s="288" t="str">
        <f t="shared" si="4"/>
        <v>-</v>
      </c>
      <c r="E315" s="288" t="s">
        <v>10587</v>
      </c>
      <c r="F315" s="288" t="s">
        <v>10587</v>
      </c>
      <c r="G315" s="288">
        <v>2.2999999999999998</v>
      </c>
      <c r="H315" s="288">
        <v>3.2</v>
      </c>
      <c r="I315" s="288">
        <v>3.2</v>
      </c>
      <c r="J315" s="288" t="s">
        <v>10587</v>
      </c>
      <c r="K315" s="288" t="s">
        <v>10587</v>
      </c>
      <c r="L315" s="288" t="s">
        <v>10587</v>
      </c>
      <c r="M315" s="288" t="s">
        <v>10587</v>
      </c>
      <c r="N315" s="288" t="s">
        <v>10587</v>
      </c>
      <c r="O315" s="288" t="s">
        <v>10587</v>
      </c>
      <c r="P315" s="288" t="s">
        <v>10587</v>
      </c>
      <c r="Q315" s="288" t="s">
        <v>10587</v>
      </c>
      <c r="R315" s="288" t="s">
        <v>10587</v>
      </c>
      <c r="S315" s="288" t="s">
        <v>10587</v>
      </c>
      <c r="T315" s="288" t="s">
        <v>10587</v>
      </c>
      <c r="U315" s="288" t="s">
        <v>10587</v>
      </c>
      <c r="V315" s="288" t="s">
        <v>10587</v>
      </c>
      <c r="W315" s="288" t="s">
        <v>10587</v>
      </c>
      <c r="X315" s="288" t="s">
        <v>10587</v>
      </c>
      <c r="Y315" s="288" t="s">
        <v>10587</v>
      </c>
      <c r="Z315" s="288" t="s">
        <v>10587</v>
      </c>
      <c r="AA315" s="288" t="s">
        <v>10587</v>
      </c>
      <c r="AB315" s="288" t="s">
        <v>10587</v>
      </c>
      <c r="AC315" s="288" t="s">
        <v>10587</v>
      </c>
      <c r="AD315" s="288" t="s">
        <v>10587</v>
      </c>
      <c r="AE315" s="288" t="s">
        <v>10587</v>
      </c>
      <c r="AF315" s="288" t="s">
        <v>10587</v>
      </c>
      <c r="AG315" s="288" t="s">
        <v>10587</v>
      </c>
      <c r="AH315" s="288" t="s">
        <v>10587</v>
      </c>
      <c r="AI315" s="288" t="s">
        <v>10587</v>
      </c>
      <c r="AJ315" s="288" t="s">
        <v>10587</v>
      </c>
      <c r="AK315" s="288" t="s">
        <v>10587</v>
      </c>
      <c r="AL315" s="288" t="s">
        <v>10587</v>
      </c>
      <c r="AM315" s="288" t="s">
        <v>10587</v>
      </c>
      <c r="AN315" s="288" t="s">
        <v>10587</v>
      </c>
      <c r="AO315" s="288" t="s">
        <v>10587</v>
      </c>
      <c r="AP315" s="288" t="s">
        <v>10587</v>
      </c>
      <c r="AQ315" s="288" t="s">
        <v>10587</v>
      </c>
      <c r="AR315" s="288" t="s">
        <v>10587</v>
      </c>
      <c r="AS315" s="288" t="s">
        <v>10587</v>
      </c>
      <c r="AT315" s="288" t="s">
        <v>10587</v>
      </c>
      <c r="AU315" s="288" t="s">
        <v>10587</v>
      </c>
      <c r="AV315" s="288" t="s">
        <v>10587</v>
      </c>
      <c r="AW315" s="288" t="s">
        <v>10587</v>
      </c>
      <c r="AX315" s="288" t="s">
        <v>10587</v>
      </c>
      <c r="AY315" s="288" t="s">
        <v>10587</v>
      </c>
      <c r="AZ315" s="288" t="s">
        <v>10587</v>
      </c>
      <c r="BA315" s="288" t="s">
        <v>10587</v>
      </c>
      <c r="BB315" s="288" t="s">
        <v>10587</v>
      </c>
      <c r="BC315" s="288" t="s">
        <v>10587</v>
      </c>
      <c r="BD315" s="288" t="s">
        <v>10587</v>
      </c>
      <c r="BE315" s="288" t="s">
        <v>10587</v>
      </c>
      <c r="BF315" s="288" t="s">
        <v>10587</v>
      </c>
      <c r="BG315" s="288" t="s">
        <v>10587</v>
      </c>
      <c r="BH315" s="288" t="s">
        <v>10587</v>
      </c>
      <c r="BI315" s="288" t="s">
        <v>10587</v>
      </c>
      <c r="BJ315" s="288" t="s">
        <v>10587</v>
      </c>
      <c r="BK315" s="288" t="s">
        <v>10587</v>
      </c>
      <c r="BL315" s="288" t="s">
        <v>10587</v>
      </c>
      <c r="BM315" s="288" t="s">
        <v>10587</v>
      </c>
      <c r="BN315" s="288" t="s">
        <v>10587</v>
      </c>
      <c r="BO315" s="288" t="s">
        <v>10587</v>
      </c>
      <c r="BP315" s="288" t="s">
        <v>10587</v>
      </c>
      <c r="BQ315" s="288" t="s">
        <v>10587</v>
      </c>
      <c r="BR315" s="288" t="s">
        <v>10587</v>
      </c>
      <c r="BS315" s="288" t="s">
        <v>10587</v>
      </c>
      <c r="BT315" s="288" t="str">
        <f>_xlfn.IFNA(VLOOKUP(C315,'INFORM Severity - hidden'!$C$5:$G$300,5,FALSE),"-")</f>
        <v>-</v>
      </c>
    </row>
    <row r="316" spans="1:72" x14ac:dyDescent="0.35">
      <c r="C316" t="s">
        <v>10728</v>
      </c>
      <c r="D316" s="288" t="str">
        <f t="shared" si="4"/>
        <v>-</v>
      </c>
      <c r="E316" s="288" t="s">
        <v>10587</v>
      </c>
      <c r="F316" s="288" t="s">
        <v>10587</v>
      </c>
      <c r="G316" s="288" t="s">
        <v>10587</v>
      </c>
      <c r="H316" s="288" t="s">
        <v>10587</v>
      </c>
      <c r="I316" s="288" t="s">
        <v>10587</v>
      </c>
      <c r="J316" s="288" t="s">
        <v>10587</v>
      </c>
      <c r="K316" s="288" t="s">
        <v>10587</v>
      </c>
      <c r="L316" s="288" t="s">
        <v>10587</v>
      </c>
      <c r="M316" s="288" t="s">
        <v>10587</v>
      </c>
      <c r="N316" s="288" t="s">
        <v>10587</v>
      </c>
      <c r="O316" s="288" t="s">
        <v>10587</v>
      </c>
      <c r="P316" s="288" t="s">
        <v>10587</v>
      </c>
      <c r="Q316" s="288" t="s">
        <v>10587</v>
      </c>
      <c r="R316" s="288" t="s">
        <v>10587</v>
      </c>
      <c r="S316" s="288" t="s">
        <v>10587</v>
      </c>
      <c r="T316" s="288" t="s">
        <v>10587</v>
      </c>
      <c r="U316" s="288" t="s">
        <v>10587</v>
      </c>
      <c r="V316" s="288">
        <v>2.6</v>
      </c>
      <c r="W316" s="288">
        <v>2.6</v>
      </c>
      <c r="X316" s="288">
        <v>2.6</v>
      </c>
      <c r="Y316" s="288">
        <v>2.6</v>
      </c>
      <c r="Z316" s="288">
        <v>2.6</v>
      </c>
      <c r="AA316" s="288">
        <v>2.6</v>
      </c>
      <c r="AB316" s="288" t="s">
        <v>10587</v>
      </c>
      <c r="AC316" s="288" t="s">
        <v>10587</v>
      </c>
      <c r="AD316" s="288" t="s">
        <v>10587</v>
      </c>
      <c r="AE316" s="288" t="s">
        <v>10587</v>
      </c>
      <c r="AF316" s="288" t="s">
        <v>10587</v>
      </c>
      <c r="AG316" s="288" t="s">
        <v>10587</v>
      </c>
      <c r="AH316" s="288" t="s">
        <v>10587</v>
      </c>
      <c r="AI316" s="288" t="s">
        <v>10587</v>
      </c>
      <c r="AJ316" s="288" t="s">
        <v>10587</v>
      </c>
      <c r="AK316" s="288" t="s">
        <v>10587</v>
      </c>
      <c r="AL316" s="288" t="s">
        <v>10587</v>
      </c>
      <c r="AM316" s="288" t="s">
        <v>10587</v>
      </c>
      <c r="AN316" s="288" t="s">
        <v>10587</v>
      </c>
      <c r="AO316" s="288" t="s">
        <v>10587</v>
      </c>
      <c r="AP316" s="288" t="s">
        <v>10587</v>
      </c>
      <c r="AQ316" s="288" t="s">
        <v>10587</v>
      </c>
      <c r="AR316" s="288" t="s">
        <v>10587</v>
      </c>
      <c r="AS316" s="288" t="s">
        <v>10587</v>
      </c>
      <c r="AT316" s="288" t="s">
        <v>10587</v>
      </c>
      <c r="AU316" s="288" t="s">
        <v>10587</v>
      </c>
      <c r="AV316" s="288" t="s">
        <v>10587</v>
      </c>
      <c r="AW316" s="288" t="s">
        <v>10587</v>
      </c>
      <c r="AX316" s="288" t="s">
        <v>10587</v>
      </c>
      <c r="AY316" s="288" t="s">
        <v>10587</v>
      </c>
      <c r="AZ316" s="288" t="s">
        <v>10587</v>
      </c>
      <c r="BA316" s="288" t="s">
        <v>10587</v>
      </c>
      <c r="BB316" s="288" t="s">
        <v>10587</v>
      </c>
      <c r="BC316" s="288" t="s">
        <v>10587</v>
      </c>
      <c r="BD316" s="288" t="s">
        <v>10587</v>
      </c>
      <c r="BE316" s="288" t="s">
        <v>10587</v>
      </c>
      <c r="BF316" s="288" t="s">
        <v>10587</v>
      </c>
      <c r="BG316" s="288" t="s">
        <v>10587</v>
      </c>
      <c r="BH316" s="288" t="s">
        <v>10587</v>
      </c>
      <c r="BI316" s="288" t="s">
        <v>10587</v>
      </c>
      <c r="BJ316" s="288" t="s">
        <v>10587</v>
      </c>
      <c r="BK316" s="288" t="s">
        <v>10587</v>
      </c>
      <c r="BL316" s="288" t="s">
        <v>10587</v>
      </c>
      <c r="BM316" s="288" t="s">
        <v>10587</v>
      </c>
      <c r="BN316" s="288" t="s">
        <v>10587</v>
      </c>
      <c r="BO316" s="288" t="s">
        <v>10587</v>
      </c>
      <c r="BP316" s="288" t="s">
        <v>10587</v>
      </c>
      <c r="BQ316" s="288" t="s">
        <v>10587</v>
      </c>
      <c r="BR316" s="288" t="s">
        <v>10587</v>
      </c>
      <c r="BS316" s="288" t="s">
        <v>10587</v>
      </c>
      <c r="BT316" s="288" t="str">
        <f>_xlfn.IFNA(VLOOKUP(C316,'INFORM Severity - hidden'!$C$5:$G$300,5,FALSE),"-")</f>
        <v>-</v>
      </c>
    </row>
  </sheetData>
  <conditionalFormatting sqref="D3:D316">
    <cfRule type="cellIs" dxfId="8" priority="1" stopIfTrue="1" operator="equal">
      <formula>"Increasing"</formula>
    </cfRule>
    <cfRule type="cellIs" dxfId="7" priority="2" stopIfTrue="1" operator="equal">
      <formula>"Stable"</formula>
    </cfRule>
    <cfRule type="cellIs" dxfId="6" priority="3" stopIfTrue="1" operator="equal">
      <formula>"Decreasing"</formula>
    </cfRule>
  </conditionalFormatting>
  <conditionalFormatting sqref="E3:BT316">
    <cfRule type="cellIs" dxfId="5" priority="4" stopIfTrue="1" operator="equal">
      <formula>"-"</formula>
    </cfRule>
    <cfRule type="cellIs" dxfId="4" priority="5" stopIfTrue="1" operator="greaterThanOrEqual">
      <formula>4</formula>
    </cfRule>
    <cfRule type="cellIs" dxfId="3" priority="6" stopIfTrue="1" operator="between">
      <formula>3</formula>
      <formula>4</formula>
    </cfRule>
    <cfRule type="cellIs" dxfId="2" priority="7" stopIfTrue="1" operator="between">
      <formula>2</formula>
      <formula>3</formula>
    </cfRule>
    <cfRule type="cellIs" dxfId="1" priority="8" stopIfTrue="1" operator="between">
      <formula>1</formula>
      <formula>2</formula>
    </cfRule>
    <cfRule type="cellIs" dxfId="0" priority="9" stopIfTrue="1" operator="between">
      <formula>0.1</formula>
      <formula>1</formula>
    </cfRule>
  </conditionalFormatting>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73"/>
  <sheetViews>
    <sheetView workbookViewId="0"/>
  </sheetViews>
  <sheetFormatPr defaultRowHeight="14.5" x14ac:dyDescent="0.35"/>
  <cols>
    <col min="1" max="1" width="10" customWidth="1"/>
    <col min="2" max="3" width="20" hidden="1" customWidth="1"/>
    <col min="4" max="4" width="25" customWidth="1"/>
    <col min="5" max="5" width="40" customWidth="1"/>
    <col min="6" max="7" width="15" customWidth="1"/>
    <col min="8" max="9" width="25" customWidth="1"/>
    <col min="10" max="10" width="20" customWidth="1"/>
    <col min="11" max="11" width="60" customWidth="1"/>
    <col min="12" max="12" width="20" customWidth="1"/>
    <col min="13" max="14" width="15" customWidth="1"/>
    <col min="15" max="15" width="20" customWidth="1"/>
    <col min="16" max="17" width="25" customWidth="1"/>
  </cols>
  <sheetData>
    <row r="1" spans="1:17" x14ac:dyDescent="0.35">
      <c r="A1" s="289" t="s">
        <v>1</v>
      </c>
      <c r="B1" s="289" t="s">
        <v>10729</v>
      </c>
      <c r="C1" s="289" t="s">
        <v>10730</v>
      </c>
      <c r="D1" s="289" t="s">
        <v>2</v>
      </c>
      <c r="E1" s="289" t="s">
        <v>0</v>
      </c>
      <c r="F1" s="289" t="s">
        <v>10731</v>
      </c>
      <c r="G1" s="289" t="s">
        <v>10732</v>
      </c>
      <c r="H1" s="289" t="s">
        <v>10050</v>
      </c>
      <c r="I1" s="289" t="s">
        <v>10733</v>
      </c>
      <c r="J1" s="289" t="s">
        <v>9968</v>
      </c>
      <c r="K1" s="289" t="s">
        <v>10734</v>
      </c>
      <c r="L1" s="289" t="s">
        <v>10735</v>
      </c>
      <c r="M1" s="289" t="s">
        <v>10736</v>
      </c>
      <c r="N1" s="289" t="s">
        <v>10737</v>
      </c>
      <c r="O1" s="289" t="s">
        <v>10738</v>
      </c>
      <c r="P1" s="289" t="s">
        <v>10739</v>
      </c>
      <c r="Q1" s="289" t="s">
        <v>10740</v>
      </c>
    </row>
    <row r="2" spans="1:17" x14ac:dyDescent="0.35">
      <c r="A2" t="s">
        <v>1462</v>
      </c>
      <c r="D2" t="s">
        <v>1456</v>
      </c>
      <c r="E2" t="s">
        <v>1461</v>
      </c>
      <c r="F2" t="s">
        <v>10134</v>
      </c>
      <c r="G2" t="s">
        <v>10741</v>
      </c>
      <c r="H2" t="s">
        <v>10742</v>
      </c>
      <c r="I2" t="s">
        <v>1456</v>
      </c>
      <c r="J2" t="s">
        <v>10743</v>
      </c>
      <c r="K2" t="s">
        <v>10744</v>
      </c>
      <c r="L2" t="s">
        <v>10590</v>
      </c>
      <c r="M2" t="s">
        <v>10745</v>
      </c>
      <c r="N2" t="s">
        <v>10746</v>
      </c>
      <c r="O2" t="s">
        <v>10747</v>
      </c>
    </row>
    <row r="3" spans="1:17" x14ac:dyDescent="0.35">
      <c r="A3" t="s">
        <v>1455</v>
      </c>
      <c r="D3" t="s">
        <v>1456</v>
      </c>
      <c r="E3" t="s">
        <v>1454</v>
      </c>
      <c r="F3" t="s">
        <v>10134</v>
      </c>
      <c r="G3" t="s">
        <v>10741</v>
      </c>
      <c r="H3" t="s">
        <v>10748</v>
      </c>
      <c r="I3" t="s">
        <v>1456</v>
      </c>
      <c r="J3" t="s">
        <v>1454</v>
      </c>
      <c r="K3" t="s">
        <v>10749</v>
      </c>
      <c r="L3" t="s">
        <v>1462</v>
      </c>
      <c r="M3" t="s">
        <v>10750</v>
      </c>
      <c r="N3">
        <v>306</v>
      </c>
      <c r="O3" t="s">
        <v>10751</v>
      </c>
      <c r="P3" t="s">
        <v>10752</v>
      </c>
      <c r="Q3" t="s">
        <v>10753</v>
      </c>
    </row>
    <row r="4" spans="1:17" x14ac:dyDescent="0.35">
      <c r="A4" t="s">
        <v>787</v>
      </c>
      <c r="D4" t="s">
        <v>788</v>
      </c>
      <c r="E4" t="s">
        <v>786</v>
      </c>
      <c r="F4" t="s">
        <v>10135</v>
      </c>
      <c r="G4" t="s">
        <v>10754</v>
      </c>
      <c r="H4" t="s">
        <v>10755</v>
      </c>
      <c r="I4" t="s">
        <v>788</v>
      </c>
      <c r="J4" t="s">
        <v>10756</v>
      </c>
      <c r="K4" t="s">
        <v>10757</v>
      </c>
      <c r="M4" t="s">
        <v>10758</v>
      </c>
      <c r="N4">
        <v>991</v>
      </c>
      <c r="O4" t="s">
        <v>10751</v>
      </c>
      <c r="P4" t="s">
        <v>10759</v>
      </c>
      <c r="Q4" t="s">
        <v>10760</v>
      </c>
    </row>
    <row r="5" spans="1:17" x14ac:dyDescent="0.35">
      <c r="A5" t="s">
        <v>700</v>
      </c>
      <c r="D5" t="s">
        <v>701</v>
      </c>
      <c r="E5" t="s">
        <v>699</v>
      </c>
      <c r="F5" t="s">
        <v>10144</v>
      </c>
      <c r="G5" t="s">
        <v>10761</v>
      </c>
      <c r="H5" t="s">
        <v>10762</v>
      </c>
      <c r="I5" t="s">
        <v>701</v>
      </c>
      <c r="J5" t="s">
        <v>699</v>
      </c>
      <c r="K5" t="s">
        <v>10763</v>
      </c>
      <c r="L5" t="s">
        <v>709</v>
      </c>
      <c r="M5" t="s">
        <v>10764</v>
      </c>
      <c r="N5">
        <v>1396</v>
      </c>
      <c r="O5" t="s">
        <v>10751</v>
      </c>
      <c r="P5" t="s">
        <v>10765</v>
      </c>
      <c r="Q5" t="s">
        <v>10766</v>
      </c>
    </row>
    <row r="6" spans="1:17" x14ac:dyDescent="0.35">
      <c r="A6" t="s">
        <v>709</v>
      </c>
      <c r="D6" t="s">
        <v>710</v>
      </c>
      <c r="E6" t="s">
        <v>708</v>
      </c>
      <c r="F6" t="s">
        <v>10151</v>
      </c>
      <c r="G6" t="s">
        <v>10761</v>
      </c>
      <c r="H6" t="s">
        <v>10762</v>
      </c>
      <c r="I6" t="s">
        <v>710</v>
      </c>
      <c r="J6" t="s">
        <v>708</v>
      </c>
      <c r="K6" t="s">
        <v>10767</v>
      </c>
      <c r="L6" t="s">
        <v>700</v>
      </c>
      <c r="M6" t="s">
        <v>10764</v>
      </c>
      <c r="N6">
        <v>1396</v>
      </c>
      <c r="O6" t="s">
        <v>10751</v>
      </c>
      <c r="P6" t="s">
        <v>10768</v>
      </c>
      <c r="Q6" t="s">
        <v>10769</v>
      </c>
    </row>
    <row r="7" spans="1:17" x14ac:dyDescent="0.35">
      <c r="A7" t="s">
        <v>387</v>
      </c>
      <c r="D7" t="s">
        <v>388</v>
      </c>
      <c r="E7" t="s">
        <v>386</v>
      </c>
      <c r="F7" t="s">
        <v>10152</v>
      </c>
      <c r="G7" t="s">
        <v>10754</v>
      </c>
      <c r="H7" t="s">
        <v>10770</v>
      </c>
      <c r="I7" t="s">
        <v>388</v>
      </c>
      <c r="J7" t="s">
        <v>10771</v>
      </c>
      <c r="K7" t="s">
        <v>10772</v>
      </c>
      <c r="L7" t="s">
        <v>10773</v>
      </c>
      <c r="M7" t="s">
        <v>10745</v>
      </c>
      <c r="N7" t="s">
        <v>10746</v>
      </c>
      <c r="O7" t="s">
        <v>10747</v>
      </c>
    </row>
    <row r="8" spans="1:17" x14ac:dyDescent="0.35">
      <c r="A8" t="s">
        <v>1621</v>
      </c>
      <c r="D8" t="s">
        <v>1622</v>
      </c>
      <c r="E8" t="s">
        <v>1575</v>
      </c>
      <c r="F8" t="s">
        <v>10155</v>
      </c>
      <c r="G8" t="s">
        <v>10754</v>
      </c>
      <c r="H8" t="s">
        <v>10774</v>
      </c>
      <c r="I8" t="s">
        <v>1622</v>
      </c>
      <c r="J8" t="s">
        <v>10775</v>
      </c>
      <c r="K8" t="s">
        <v>10776</v>
      </c>
      <c r="M8" t="s">
        <v>10777</v>
      </c>
      <c r="N8">
        <v>92</v>
      </c>
      <c r="O8" t="s">
        <v>10751</v>
      </c>
      <c r="P8" t="s">
        <v>10778</v>
      </c>
      <c r="Q8" t="s">
        <v>10779</v>
      </c>
    </row>
    <row r="9" spans="1:17" x14ac:dyDescent="0.35">
      <c r="A9" t="s">
        <v>217</v>
      </c>
      <c r="D9" t="s">
        <v>218</v>
      </c>
      <c r="E9" t="s">
        <v>216</v>
      </c>
      <c r="F9" t="s">
        <v>10156</v>
      </c>
      <c r="G9" t="s">
        <v>10754</v>
      </c>
      <c r="H9" t="s">
        <v>10774</v>
      </c>
      <c r="I9" t="s">
        <v>218</v>
      </c>
      <c r="J9" t="s">
        <v>10780</v>
      </c>
      <c r="K9" t="s">
        <v>10781</v>
      </c>
      <c r="M9" t="s">
        <v>10745</v>
      </c>
      <c r="N9" t="s">
        <v>10746</v>
      </c>
      <c r="O9" t="s">
        <v>10747</v>
      </c>
    </row>
    <row r="10" spans="1:17" x14ac:dyDescent="0.35">
      <c r="A10" t="s">
        <v>3956</v>
      </c>
      <c r="D10" t="s">
        <v>2550</v>
      </c>
      <c r="E10" t="s">
        <v>3955</v>
      </c>
      <c r="F10" t="s">
        <v>10157</v>
      </c>
      <c r="G10" t="s">
        <v>10741</v>
      </c>
      <c r="H10" t="s">
        <v>10782</v>
      </c>
      <c r="I10" t="s">
        <v>2550</v>
      </c>
      <c r="J10" t="s">
        <v>10783</v>
      </c>
      <c r="K10" t="s">
        <v>10784</v>
      </c>
      <c r="L10" t="s">
        <v>10785</v>
      </c>
      <c r="M10" t="s">
        <v>10786</v>
      </c>
      <c r="N10">
        <v>1583</v>
      </c>
      <c r="O10" t="s">
        <v>10751</v>
      </c>
      <c r="P10" t="s">
        <v>10787</v>
      </c>
      <c r="Q10" t="s">
        <v>10788</v>
      </c>
    </row>
    <row r="11" spans="1:17" x14ac:dyDescent="0.35">
      <c r="A11" t="s">
        <v>2549</v>
      </c>
      <c r="D11" t="s">
        <v>2550</v>
      </c>
      <c r="E11" t="s">
        <v>2548</v>
      </c>
      <c r="F11" t="s">
        <v>10157</v>
      </c>
      <c r="G11" t="s">
        <v>10741</v>
      </c>
      <c r="H11" t="s">
        <v>10789</v>
      </c>
      <c r="I11" t="s">
        <v>2550</v>
      </c>
      <c r="J11" t="s">
        <v>10790</v>
      </c>
      <c r="K11" t="s">
        <v>10791</v>
      </c>
      <c r="L11" t="s">
        <v>10792</v>
      </c>
      <c r="M11" t="s">
        <v>10745</v>
      </c>
      <c r="N11" t="s">
        <v>10746</v>
      </c>
      <c r="O11" t="s">
        <v>10751</v>
      </c>
      <c r="P11" t="s">
        <v>10793</v>
      </c>
      <c r="Q11" t="s">
        <v>10794</v>
      </c>
    </row>
    <row r="12" spans="1:17" x14ac:dyDescent="0.35">
      <c r="A12" t="s">
        <v>4550</v>
      </c>
      <c r="D12" t="s">
        <v>2550</v>
      </c>
      <c r="E12" t="s">
        <v>4549</v>
      </c>
      <c r="F12" t="s">
        <v>10157</v>
      </c>
      <c r="G12" t="s">
        <v>10741</v>
      </c>
      <c r="H12" t="s">
        <v>10795</v>
      </c>
      <c r="I12" t="s">
        <v>2550</v>
      </c>
      <c r="J12" t="s">
        <v>4549</v>
      </c>
      <c r="K12" t="s">
        <v>10796</v>
      </c>
      <c r="M12" t="s">
        <v>10797</v>
      </c>
      <c r="N12">
        <v>129</v>
      </c>
      <c r="O12" t="s">
        <v>10747</v>
      </c>
    </row>
    <row r="13" spans="1:17" x14ac:dyDescent="0.35">
      <c r="A13" t="s">
        <v>2561</v>
      </c>
      <c r="D13" t="s">
        <v>2550</v>
      </c>
      <c r="E13" t="s">
        <v>2560</v>
      </c>
      <c r="F13" t="s">
        <v>10157</v>
      </c>
      <c r="G13" t="s">
        <v>10741</v>
      </c>
      <c r="H13" t="s">
        <v>10798</v>
      </c>
      <c r="I13" t="s">
        <v>2550</v>
      </c>
      <c r="J13" t="s">
        <v>10799</v>
      </c>
      <c r="K13" t="s">
        <v>10800</v>
      </c>
      <c r="M13" t="s">
        <v>10801</v>
      </c>
      <c r="N13">
        <v>72</v>
      </c>
      <c r="O13" t="s">
        <v>10751</v>
      </c>
      <c r="P13" t="s">
        <v>10802</v>
      </c>
      <c r="Q13" t="s">
        <v>10803</v>
      </c>
    </row>
    <row r="14" spans="1:17" x14ac:dyDescent="0.35">
      <c r="A14" t="s">
        <v>3967</v>
      </c>
      <c r="D14" t="s">
        <v>2550</v>
      </c>
      <c r="E14" t="s">
        <v>3966</v>
      </c>
      <c r="F14" t="s">
        <v>10157</v>
      </c>
      <c r="G14" t="s">
        <v>10741</v>
      </c>
      <c r="H14" t="s">
        <v>10804</v>
      </c>
      <c r="I14" t="s">
        <v>2550</v>
      </c>
      <c r="J14" t="s">
        <v>4773</v>
      </c>
      <c r="K14" t="s">
        <v>10805</v>
      </c>
      <c r="M14" t="s">
        <v>10806</v>
      </c>
      <c r="N14">
        <v>31</v>
      </c>
      <c r="O14" t="s">
        <v>10751</v>
      </c>
      <c r="P14" t="s">
        <v>10807</v>
      </c>
      <c r="Q14" t="s">
        <v>10808</v>
      </c>
    </row>
    <row r="15" spans="1:17" x14ac:dyDescent="0.35">
      <c r="A15" t="s">
        <v>3018</v>
      </c>
      <c r="D15" t="s">
        <v>3019</v>
      </c>
      <c r="E15" t="s">
        <v>3017</v>
      </c>
      <c r="F15" t="s">
        <v>10158</v>
      </c>
      <c r="G15" t="s">
        <v>10809</v>
      </c>
      <c r="H15" t="s">
        <v>10762</v>
      </c>
      <c r="I15" t="s">
        <v>3019</v>
      </c>
      <c r="J15" t="s">
        <v>10810</v>
      </c>
      <c r="K15" t="s">
        <v>10811</v>
      </c>
      <c r="L15" t="s">
        <v>10812</v>
      </c>
      <c r="M15" t="s">
        <v>10813</v>
      </c>
      <c r="N15">
        <v>281</v>
      </c>
      <c r="O15" t="s">
        <v>10751</v>
      </c>
      <c r="P15" t="s">
        <v>10814</v>
      </c>
      <c r="Q15" t="s">
        <v>10815</v>
      </c>
    </row>
    <row r="16" spans="1:17" x14ac:dyDescent="0.35">
      <c r="A16" t="s">
        <v>3030</v>
      </c>
      <c r="D16" t="s">
        <v>3031</v>
      </c>
      <c r="E16" t="s">
        <v>3029</v>
      </c>
      <c r="F16" t="s">
        <v>10165</v>
      </c>
      <c r="G16" t="s">
        <v>10809</v>
      </c>
      <c r="H16" t="s">
        <v>10816</v>
      </c>
      <c r="I16" t="s">
        <v>3031</v>
      </c>
      <c r="J16" t="s">
        <v>10810</v>
      </c>
      <c r="K16" t="s">
        <v>10817</v>
      </c>
      <c r="L16" t="s">
        <v>10818</v>
      </c>
      <c r="M16" t="s">
        <v>10813</v>
      </c>
      <c r="N16">
        <v>281</v>
      </c>
      <c r="O16" t="s">
        <v>10747</v>
      </c>
    </row>
    <row r="17" spans="1:17" x14ac:dyDescent="0.35">
      <c r="A17" t="s">
        <v>1497</v>
      </c>
      <c r="D17" t="s">
        <v>877</v>
      </c>
      <c r="E17" t="s">
        <v>1496</v>
      </c>
      <c r="F17" t="s">
        <v>10170</v>
      </c>
      <c r="G17" t="s">
        <v>10819</v>
      </c>
      <c r="H17" t="s">
        <v>10820</v>
      </c>
      <c r="I17" t="s">
        <v>877</v>
      </c>
      <c r="J17" t="s">
        <v>10821</v>
      </c>
      <c r="K17" t="s">
        <v>10822</v>
      </c>
      <c r="L17" t="s">
        <v>10823</v>
      </c>
      <c r="M17" t="s">
        <v>10824</v>
      </c>
      <c r="N17">
        <v>970</v>
      </c>
      <c r="O17" t="s">
        <v>10747</v>
      </c>
    </row>
    <row r="18" spans="1:17" x14ac:dyDescent="0.35">
      <c r="A18" t="s">
        <v>876</v>
      </c>
      <c r="D18" t="s">
        <v>877</v>
      </c>
      <c r="E18" t="s">
        <v>875</v>
      </c>
      <c r="F18" t="s">
        <v>10170</v>
      </c>
      <c r="G18" t="s">
        <v>10819</v>
      </c>
      <c r="H18" t="s">
        <v>10825</v>
      </c>
      <c r="I18" t="s">
        <v>877</v>
      </c>
      <c r="J18" t="s">
        <v>10826</v>
      </c>
      <c r="K18" t="s">
        <v>10827</v>
      </c>
      <c r="L18" t="s">
        <v>1501</v>
      </c>
      <c r="M18" t="s">
        <v>10745</v>
      </c>
      <c r="N18" t="s">
        <v>10746</v>
      </c>
      <c r="O18" t="s">
        <v>10751</v>
      </c>
      <c r="P18" t="s">
        <v>10828</v>
      </c>
      <c r="Q18" t="s">
        <v>10829</v>
      </c>
    </row>
    <row r="19" spans="1:17" x14ac:dyDescent="0.35">
      <c r="A19" t="s">
        <v>1493</v>
      </c>
      <c r="D19" t="s">
        <v>877</v>
      </c>
      <c r="E19" t="s">
        <v>1492</v>
      </c>
      <c r="F19" t="s">
        <v>10170</v>
      </c>
      <c r="G19" t="s">
        <v>10819</v>
      </c>
      <c r="H19" t="s">
        <v>10755</v>
      </c>
      <c r="I19" t="s">
        <v>877</v>
      </c>
      <c r="J19" t="s">
        <v>1492</v>
      </c>
      <c r="K19" t="s">
        <v>10830</v>
      </c>
      <c r="M19" t="s">
        <v>10831</v>
      </c>
      <c r="N19">
        <v>277</v>
      </c>
      <c r="O19" t="s">
        <v>10751</v>
      </c>
      <c r="P19" t="s">
        <v>10832</v>
      </c>
      <c r="Q19" t="s">
        <v>10833</v>
      </c>
    </row>
    <row r="20" spans="1:17" x14ac:dyDescent="0.35">
      <c r="A20" t="s">
        <v>115</v>
      </c>
      <c r="D20" t="s">
        <v>116</v>
      </c>
      <c r="E20" t="s">
        <v>114</v>
      </c>
      <c r="F20" t="s">
        <v>10179</v>
      </c>
      <c r="G20" t="s">
        <v>10754</v>
      </c>
      <c r="H20" t="s">
        <v>10762</v>
      </c>
      <c r="I20" t="s">
        <v>116</v>
      </c>
      <c r="J20" t="s">
        <v>10743</v>
      </c>
      <c r="K20" t="s">
        <v>10834</v>
      </c>
      <c r="M20" t="s">
        <v>10745</v>
      </c>
      <c r="N20" t="s">
        <v>10746</v>
      </c>
      <c r="O20" t="s">
        <v>10747</v>
      </c>
    </row>
    <row r="21" spans="1:17" x14ac:dyDescent="0.35">
      <c r="A21" t="s">
        <v>1435</v>
      </c>
      <c r="D21" t="s">
        <v>1436</v>
      </c>
      <c r="E21" t="s">
        <v>1434</v>
      </c>
      <c r="F21" t="s">
        <v>10184</v>
      </c>
      <c r="G21" t="s">
        <v>10819</v>
      </c>
      <c r="H21" t="s">
        <v>10825</v>
      </c>
      <c r="I21" t="s">
        <v>1436</v>
      </c>
      <c r="J21" t="s">
        <v>10826</v>
      </c>
      <c r="K21" t="s">
        <v>10835</v>
      </c>
      <c r="L21" t="s">
        <v>1501</v>
      </c>
      <c r="M21" t="s">
        <v>10836</v>
      </c>
      <c r="N21">
        <v>932</v>
      </c>
      <c r="O21" t="s">
        <v>10747</v>
      </c>
    </row>
    <row r="22" spans="1:17" x14ac:dyDescent="0.35">
      <c r="A22" t="s">
        <v>140</v>
      </c>
      <c r="D22" t="s">
        <v>141</v>
      </c>
      <c r="E22" t="s">
        <v>139</v>
      </c>
      <c r="F22" t="s">
        <v>10189</v>
      </c>
      <c r="G22" t="s">
        <v>10754</v>
      </c>
      <c r="H22" t="s">
        <v>10762</v>
      </c>
      <c r="I22" t="s">
        <v>141</v>
      </c>
      <c r="J22" t="s">
        <v>10821</v>
      </c>
      <c r="K22" t="s">
        <v>10837</v>
      </c>
      <c r="M22" t="s">
        <v>10745</v>
      </c>
      <c r="N22" t="s">
        <v>10746</v>
      </c>
      <c r="O22" t="s">
        <v>10747</v>
      </c>
    </row>
    <row r="23" spans="1:17" x14ac:dyDescent="0.35">
      <c r="A23" t="s">
        <v>144</v>
      </c>
      <c r="D23" t="s">
        <v>141</v>
      </c>
      <c r="E23" t="s">
        <v>143</v>
      </c>
      <c r="F23" t="s">
        <v>10189</v>
      </c>
      <c r="G23" t="s">
        <v>10754</v>
      </c>
      <c r="H23" t="s">
        <v>10780</v>
      </c>
      <c r="I23" t="s">
        <v>141</v>
      </c>
      <c r="J23" t="s">
        <v>294</v>
      </c>
      <c r="K23" t="s">
        <v>10838</v>
      </c>
      <c r="M23" t="s">
        <v>10745</v>
      </c>
      <c r="N23" t="s">
        <v>10746</v>
      </c>
      <c r="O23" t="s">
        <v>10751</v>
      </c>
      <c r="P23" t="s">
        <v>10839</v>
      </c>
      <c r="Q23" t="s">
        <v>10840</v>
      </c>
    </row>
    <row r="24" spans="1:17" x14ac:dyDescent="0.35">
      <c r="A24" t="s">
        <v>154</v>
      </c>
      <c r="D24" t="s">
        <v>141</v>
      </c>
      <c r="E24" t="s">
        <v>153</v>
      </c>
      <c r="F24" t="s">
        <v>10189</v>
      </c>
      <c r="G24" t="s">
        <v>10754</v>
      </c>
      <c r="H24" t="s">
        <v>10780</v>
      </c>
      <c r="I24" t="s">
        <v>141</v>
      </c>
      <c r="J24" t="s">
        <v>10841</v>
      </c>
      <c r="K24" t="s">
        <v>10842</v>
      </c>
      <c r="M24" t="s">
        <v>10745</v>
      </c>
      <c r="N24" t="s">
        <v>10746</v>
      </c>
      <c r="O24" t="s">
        <v>10751</v>
      </c>
      <c r="P24" t="s">
        <v>10843</v>
      </c>
      <c r="Q24" t="s">
        <v>10844</v>
      </c>
    </row>
    <row r="25" spans="1:17" x14ac:dyDescent="0.35">
      <c r="A25" t="s">
        <v>161</v>
      </c>
      <c r="D25" t="s">
        <v>141</v>
      </c>
      <c r="E25" t="s">
        <v>160</v>
      </c>
      <c r="F25" t="s">
        <v>10189</v>
      </c>
      <c r="G25" t="s">
        <v>10754</v>
      </c>
      <c r="H25" t="s">
        <v>10762</v>
      </c>
      <c r="I25" t="s">
        <v>141</v>
      </c>
      <c r="J25" t="s">
        <v>10845</v>
      </c>
      <c r="K25" t="s">
        <v>10846</v>
      </c>
      <c r="M25" t="s">
        <v>10745</v>
      </c>
      <c r="N25" t="s">
        <v>10746</v>
      </c>
      <c r="O25" t="s">
        <v>10751</v>
      </c>
      <c r="P25" t="s">
        <v>10847</v>
      </c>
      <c r="Q25" t="s">
        <v>10848</v>
      </c>
    </row>
    <row r="26" spans="1:17" x14ac:dyDescent="0.35">
      <c r="A26" t="s">
        <v>169</v>
      </c>
      <c r="D26" t="s">
        <v>170</v>
      </c>
      <c r="E26" t="s">
        <v>168</v>
      </c>
      <c r="F26" t="s">
        <v>10190</v>
      </c>
      <c r="G26" t="s">
        <v>10754</v>
      </c>
      <c r="H26" t="s">
        <v>10849</v>
      </c>
      <c r="I26" t="s">
        <v>170</v>
      </c>
      <c r="J26" t="s">
        <v>10743</v>
      </c>
      <c r="K26" t="s">
        <v>10850</v>
      </c>
      <c r="M26" t="s">
        <v>10745</v>
      </c>
      <c r="N26" t="s">
        <v>10746</v>
      </c>
      <c r="O26" t="s">
        <v>10747</v>
      </c>
    </row>
    <row r="27" spans="1:17" x14ac:dyDescent="0.35">
      <c r="A27" t="s">
        <v>738</v>
      </c>
      <c r="D27" t="s">
        <v>739</v>
      </c>
      <c r="E27" t="s">
        <v>737</v>
      </c>
      <c r="F27" t="s">
        <v>10191</v>
      </c>
      <c r="G27" t="s">
        <v>10754</v>
      </c>
      <c r="H27" t="s">
        <v>10780</v>
      </c>
      <c r="I27" t="s">
        <v>739</v>
      </c>
      <c r="J27" t="s">
        <v>10743</v>
      </c>
      <c r="K27" t="s">
        <v>10851</v>
      </c>
      <c r="M27" t="s">
        <v>10852</v>
      </c>
      <c r="N27">
        <v>1735</v>
      </c>
      <c r="O27" t="s">
        <v>10747</v>
      </c>
    </row>
    <row r="28" spans="1:17" x14ac:dyDescent="0.35">
      <c r="A28" t="s">
        <v>1430</v>
      </c>
      <c r="D28" t="s">
        <v>1092</v>
      </c>
      <c r="E28" t="s">
        <v>1429</v>
      </c>
      <c r="F28" t="s">
        <v>10192</v>
      </c>
      <c r="G28" t="s">
        <v>10819</v>
      </c>
      <c r="H28" t="s">
        <v>10853</v>
      </c>
      <c r="I28" t="s">
        <v>1092</v>
      </c>
      <c r="J28" t="s">
        <v>10743</v>
      </c>
      <c r="K28" t="s">
        <v>10854</v>
      </c>
      <c r="M28" t="s">
        <v>10745</v>
      </c>
      <c r="N28" t="s">
        <v>10746</v>
      </c>
      <c r="O28" t="s">
        <v>10747</v>
      </c>
    </row>
    <row r="29" spans="1:17" x14ac:dyDescent="0.35">
      <c r="A29" t="s">
        <v>1091</v>
      </c>
      <c r="D29" t="s">
        <v>1092</v>
      </c>
      <c r="E29" t="s">
        <v>1090</v>
      </c>
      <c r="F29" t="s">
        <v>10192</v>
      </c>
      <c r="G29" t="s">
        <v>10819</v>
      </c>
      <c r="H29" t="s">
        <v>10825</v>
      </c>
      <c r="I29" t="s">
        <v>1092</v>
      </c>
      <c r="J29" t="s">
        <v>10855</v>
      </c>
      <c r="K29" t="s">
        <v>10856</v>
      </c>
      <c r="L29" t="s">
        <v>1501</v>
      </c>
      <c r="M29" t="s">
        <v>10745</v>
      </c>
      <c r="N29" t="s">
        <v>10746</v>
      </c>
      <c r="O29" t="s">
        <v>10747</v>
      </c>
    </row>
    <row r="30" spans="1:17" x14ac:dyDescent="0.35">
      <c r="A30" t="s">
        <v>1110</v>
      </c>
      <c r="D30" t="s">
        <v>1111</v>
      </c>
      <c r="E30" t="s">
        <v>1109</v>
      </c>
      <c r="F30" t="s">
        <v>10197</v>
      </c>
      <c r="G30" t="s">
        <v>10819</v>
      </c>
      <c r="H30" t="s">
        <v>10825</v>
      </c>
      <c r="I30" t="s">
        <v>1111</v>
      </c>
      <c r="J30" t="s">
        <v>10857</v>
      </c>
      <c r="K30" t="s">
        <v>10858</v>
      </c>
      <c r="L30" t="s">
        <v>1117</v>
      </c>
      <c r="M30" t="s">
        <v>10859</v>
      </c>
      <c r="N30">
        <v>1979</v>
      </c>
      <c r="O30" t="s">
        <v>10747</v>
      </c>
    </row>
    <row r="31" spans="1:17" x14ac:dyDescent="0.35">
      <c r="A31" t="s">
        <v>3078</v>
      </c>
      <c r="D31" t="s">
        <v>3079</v>
      </c>
      <c r="E31" t="s">
        <v>3077</v>
      </c>
      <c r="F31" t="s">
        <v>10202</v>
      </c>
      <c r="G31" t="s">
        <v>10809</v>
      </c>
      <c r="H31" t="s">
        <v>10762</v>
      </c>
      <c r="I31" t="s">
        <v>3079</v>
      </c>
      <c r="J31" t="s">
        <v>10810</v>
      </c>
      <c r="K31" t="s">
        <v>10860</v>
      </c>
      <c r="L31" t="s">
        <v>10861</v>
      </c>
      <c r="M31" t="s">
        <v>10813</v>
      </c>
      <c r="N31">
        <v>281</v>
      </c>
      <c r="O31" t="s">
        <v>10747</v>
      </c>
    </row>
    <row r="32" spans="1:17" x14ac:dyDescent="0.35">
      <c r="A32" t="s">
        <v>1080</v>
      </c>
      <c r="D32" t="s">
        <v>1052</v>
      </c>
      <c r="E32" t="s">
        <v>1079</v>
      </c>
      <c r="F32" t="s">
        <v>10205</v>
      </c>
      <c r="G32" t="s">
        <v>10754</v>
      </c>
      <c r="H32" t="s">
        <v>10862</v>
      </c>
      <c r="I32" t="s">
        <v>1052</v>
      </c>
      <c r="J32" t="s">
        <v>10821</v>
      </c>
      <c r="K32" t="s">
        <v>10863</v>
      </c>
      <c r="M32" t="s">
        <v>10745</v>
      </c>
      <c r="N32" t="s">
        <v>10746</v>
      </c>
      <c r="O32" t="s">
        <v>10747</v>
      </c>
    </row>
    <row r="33" spans="1:17" x14ac:dyDescent="0.35">
      <c r="A33" t="s">
        <v>1065</v>
      </c>
      <c r="D33" t="s">
        <v>1052</v>
      </c>
      <c r="E33" t="s">
        <v>1064</v>
      </c>
      <c r="F33" t="s">
        <v>10205</v>
      </c>
      <c r="G33" t="s">
        <v>10754</v>
      </c>
      <c r="H33" t="s">
        <v>10825</v>
      </c>
      <c r="I33" t="s">
        <v>1052</v>
      </c>
      <c r="J33" t="s">
        <v>10864</v>
      </c>
      <c r="K33" t="s">
        <v>10865</v>
      </c>
      <c r="M33" t="s">
        <v>10745</v>
      </c>
      <c r="N33" t="s">
        <v>10746</v>
      </c>
      <c r="O33" t="s">
        <v>10747</v>
      </c>
    </row>
    <row r="34" spans="1:17" x14ac:dyDescent="0.35">
      <c r="A34" t="s">
        <v>1051</v>
      </c>
      <c r="D34" t="s">
        <v>1052</v>
      </c>
      <c r="E34" t="s">
        <v>1050</v>
      </c>
      <c r="F34" t="s">
        <v>10205</v>
      </c>
      <c r="G34" t="s">
        <v>10754</v>
      </c>
      <c r="H34" t="s">
        <v>10755</v>
      </c>
      <c r="I34" t="s">
        <v>1052</v>
      </c>
      <c r="J34" t="s">
        <v>10755</v>
      </c>
      <c r="K34" t="s">
        <v>10866</v>
      </c>
      <c r="M34" t="s">
        <v>10745</v>
      </c>
      <c r="N34" t="s">
        <v>10746</v>
      </c>
      <c r="O34" t="s">
        <v>10747</v>
      </c>
    </row>
    <row r="35" spans="1:17" x14ac:dyDescent="0.35">
      <c r="A35" t="s">
        <v>1124</v>
      </c>
      <c r="D35" t="s">
        <v>1125</v>
      </c>
      <c r="E35" t="s">
        <v>1123</v>
      </c>
      <c r="F35" t="s">
        <v>10210</v>
      </c>
      <c r="G35" t="s">
        <v>10819</v>
      </c>
      <c r="H35" t="s">
        <v>10825</v>
      </c>
      <c r="I35" t="s">
        <v>1125</v>
      </c>
      <c r="J35" t="s">
        <v>10855</v>
      </c>
      <c r="K35" t="s">
        <v>10867</v>
      </c>
      <c r="L35" t="s">
        <v>1501</v>
      </c>
      <c r="M35" t="s">
        <v>10836</v>
      </c>
      <c r="N35">
        <v>932</v>
      </c>
      <c r="O35" t="s">
        <v>10747</v>
      </c>
    </row>
    <row r="36" spans="1:17" x14ac:dyDescent="0.35">
      <c r="A36" t="s">
        <v>224</v>
      </c>
      <c r="D36" t="s">
        <v>225</v>
      </c>
      <c r="E36" t="s">
        <v>223</v>
      </c>
      <c r="F36" t="s">
        <v>10211</v>
      </c>
      <c r="G36" t="s">
        <v>10754</v>
      </c>
      <c r="H36" t="s">
        <v>10825</v>
      </c>
      <c r="I36" t="s">
        <v>225</v>
      </c>
      <c r="J36" t="s">
        <v>10864</v>
      </c>
      <c r="K36" t="s">
        <v>10868</v>
      </c>
      <c r="M36" t="s">
        <v>10745</v>
      </c>
      <c r="N36" t="s">
        <v>10746</v>
      </c>
      <c r="O36" t="s">
        <v>10747</v>
      </c>
    </row>
    <row r="37" spans="1:17" x14ac:dyDescent="0.35">
      <c r="A37" t="s">
        <v>230</v>
      </c>
      <c r="D37" t="s">
        <v>225</v>
      </c>
      <c r="E37" t="s">
        <v>229</v>
      </c>
      <c r="F37" t="s">
        <v>10211</v>
      </c>
      <c r="G37" t="s">
        <v>10754</v>
      </c>
      <c r="H37" t="s">
        <v>10825</v>
      </c>
      <c r="I37" t="s">
        <v>225</v>
      </c>
      <c r="J37" t="s">
        <v>10869</v>
      </c>
      <c r="K37" t="s">
        <v>10870</v>
      </c>
      <c r="M37" t="s">
        <v>10745</v>
      </c>
      <c r="N37" t="s">
        <v>10746</v>
      </c>
      <c r="O37" t="s">
        <v>10751</v>
      </c>
      <c r="P37" t="s">
        <v>10871</v>
      </c>
      <c r="Q37" t="s">
        <v>10872</v>
      </c>
    </row>
    <row r="38" spans="1:17" x14ac:dyDescent="0.35">
      <c r="A38" t="s">
        <v>642</v>
      </c>
      <c r="D38" t="s">
        <v>225</v>
      </c>
      <c r="E38" t="s">
        <v>641</v>
      </c>
      <c r="F38" t="s">
        <v>10211</v>
      </c>
      <c r="G38" t="s">
        <v>10754</v>
      </c>
      <c r="H38" t="s">
        <v>10825</v>
      </c>
      <c r="I38" t="s">
        <v>225</v>
      </c>
      <c r="J38" t="s">
        <v>10821</v>
      </c>
      <c r="K38" t="s">
        <v>10873</v>
      </c>
      <c r="M38" t="s">
        <v>10874</v>
      </c>
      <c r="N38">
        <v>1530</v>
      </c>
      <c r="O38" t="s">
        <v>10747</v>
      </c>
    </row>
    <row r="39" spans="1:17" x14ac:dyDescent="0.35">
      <c r="A39" t="s">
        <v>1440</v>
      </c>
      <c r="D39" t="s">
        <v>1441</v>
      </c>
      <c r="E39" t="s">
        <v>1439</v>
      </c>
      <c r="F39" t="s">
        <v>10212</v>
      </c>
      <c r="G39" t="s">
        <v>10819</v>
      </c>
      <c r="H39" t="s">
        <v>10825</v>
      </c>
      <c r="I39" t="s">
        <v>1441</v>
      </c>
      <c r="J39" t="s">
        <v>10855</v>
      </c>
      <c r="K39" t="s">
        <v>10875</v>
      </c>
      <c r="L39" t="s">
        <v>1501</v>
      </c>
      <c r="M39" t="s">
        <v>10745</v>
      </c>
      <c r="N39" t="s">
        <v>10746</v>
      </c>
      <c r="O39" t="s">
        <v>10747</v>
      </c>
    </row>
    <row r="40" spans="1:17" x14ac:dyDescent="0.35">
      <c r="A40" t="s">
        <v>1346</v>
      </c>
      <c r="D40" t="s">
        <v>1347</v>
      </c>
      <c r="E40" t="s">
        <v>1345</v>
      </c>
      <c r="F40" t="s">
        <v>10213</v>
      </c>
      <c r="G40" t="s">
        <v>10754</v>
      </c>
      <c r="H40" t="s">
        <v>10816</v>
      </c>
      <c r="I40" t="s">
        <v>1347</v>
      </c>
      <c r="J40" t="s">
        <v>10876</v>
      </c>
      <c r="K40" t="s">
        <v>10877</v>
      </c>
      <c r="M40" t="s">
        <v>10878</v>
      </c>
      <c r="N40">
        <v>404</v>
      </c>
      <c r="O40" t="s">
        <v>10747</v>
      </c>
    </row>
    <row r="41" spans="1:17" x14ac:dyDescent="0.35">
      <c r="A41" t="s">
        <v>178</v>
      </c>
      <c r="D41" t="s">
        <v>179</v>
      </c>
      <c r="E41" t="s">
        <v>177</v>
      </c>
      <c r="F41" t="s">
        <v>10214</v>
      </c>
      <c r="G41" t="s">
        <v>10754</v>
      </c>
      <c r="H41" t="s">
        <v>10879</v>
      </c>
      <c r="I41" t="s">
        <v>179</v>
      </c>
      <c r="J41" t="s">
        <v>10743</v>
      </c>
      <c r="K41" t="s">
        <v>10880</v>
      </c>
      <c r="L41" t="s">
        <v>10881</v>
      </c>
      <c r="M41" t="s">
        <v>10745</v>
      </c>
      <c r="N41" t="s">
        <v>10746</v>
      </c>
      <c r="O41" t="s">
        <v>10747</v>
      </c>
    </row>
    <row r="42" spans="1:17" x14ac:dyDescent="0.35">
      <c r="A42" t="s">
        <v>201</v>
      </c>
      <c r="D42" t="s">
        <v>202</v>
      </c>
      <c r="E42" t="s">
        <v>200</v>
      </c>
      <c r="F42" t="s">
        <v>10217</v>
      </c>
      <c r="G42" t="s">
        <v>10809</v>
      </c>
      <c r="H42" t="s">
        <v>10825</v>
      </c>
      <c r="I42" t="s">
        <v>202</v>
      </c>
      <c r="J42" t="s">
        <v>10864</v>
      </c>
      <c r="K42" t="s">
        <v>10882</v>
      </c>
      <c r="M42" t="s">
        <v>10745</v>
      </c>
      <c r="N42" t="s">
        <v>10746</v>
      </c>
      <c r="O42" t="s">
        <v>10747</v>
      </c>
      <c r="P42" t="s">
        <v>10883</v>
      </c>
      <c r="Q42" t="s">
        <v>10884</v>
      </c>
    </row>
    <row r="43" spans="1:17" x14ac:dyDescent="0.35">
      <c r="A43" t="s">
        <v>3108</v>
      </c>
      <c r="D43" t="s">
        <v>3109</v>
      </c>
      <c r="E43" t="s">
        <v>3107</v>
      </c>
      <c r="F43" t="s">
        <v>10218</v>
      </c>
      <c r="G43" t="s">
        <v>10809</v>
      </c>
      <c r="H43" t="s">
        <v>10762</v>
      </c>
      <c r="I43" t="s">
        <v>3109</v>
      </c>
      <c r="J43" t="s">
        <v>10810</v>
      </c>
      <c r="K43" t="s">
        <v>10885</v>
      </c>
      <c r="L43" t="s">
        <v>10886</v>
      </c>
      <c r="M43" t="s">
        <v>10813</v>
      </c>
      <c r="N43">
        <v>281</v>
      </c>
      <c r="O43" t="s">
        <v>10747</v>
      </c>
    </row>
    <row r="44" spans="1:17" x14ac:dyDescent="0.35">
      <c r="A44" t="s">
        <v>869</v>
      </c>
      <c r="D44" t="s">
        <v>749</v>
      </c>
      <c r="E44" t="s">
        <v>868</v>
      </c>
      <c r="F44" t="s">
        <v>10219</v>
      </c>
      <c r="G44" t="s">
        <v>10754</v>
      </c>
      <c r="H44" t="s">
        <v>10887</v>
      </c>
      <c r="I44" t="s">
        <v>749</v>
      </c>
      <c r="J44" t="s">
        <v>10743</v>
      </c>
      <c r="K44" t="s">
        <v>10888</v>
      </c>
      <c r="L44" t="s">
        <v>178</v>
      </c>
      <c r="M44" t="s">
        <v>10745</v>
      </c>
      <c r="N44" t="s">
        <v>10746</v>
      </c>
      <c r="O44" t="s">
        <v>10747</v>
      </c>
    </row>
    <row r="45" spans="1:17" x14ac:dyDescent="0.35">
      <c r="A45" t="s">
        <v>748</v>
      </c>
      <c r="D45" t="s">
        <v>749</v>
      </c>
      <c r="E45" t="s">
        <v>747</v>
      </c>
      <c r="F45" t="s">
        <v>10219</v>
      </c>
      <c r="G45" t="s">
        <v>10754</v>
      </c>
      <c r="H45" t="s">
        <v>10825</v>
      </c>
      <c r="I45" t="s">
        <v>749</v>
      </c>
      <c r="J45" t="s">
        <v>747</v>
      </c>
      <c r="K45" t="s">
        <v>10889</v>
      </c>
      <c r="M45" t="s">
        <v>10890</v>
      </c>
      <c r="N45">
        <v>1552</v>
      </c>
      <c r="O45" t="s">
        <v>10747</v>
      </c>
    </row>
    <row r="46" spans="1:17" x14ac:dyDescent="0.35">
      <c r="A46" t="s">
        <v>754</v>
      </c>
      <c r="D46" t="s">
        <v>749</v>
      </c>
      <c r="E46" t="s">
        <v>753</v>
      </c>
      <c r="F46" t="s">
        <v>10219</v>
      </c>
      <c r="G46" t="s">
        <v>10754</v>
      </c>
      <c r="H46" t="s">
        <v>10762</v>
      </c>
      <c r="I46" t="s">
        <v>749</v>
      </c>
      <c r="J46" t="s">
        <v>753</v>
      </c>
      <c r="K46" t="s">
        <v>10891</v>
      </c>
      <c r="L46" t="s">
        <v>178</v>
      </c>
      <c r="M46" t="s">
        <v>10892</v>
      </c>
      <c r="N46">
        <v>1366</v>
      </c>
      <c r="O46" t="s">
        <v>10751</v>
      </c>
      <c r="P46" t="s">
        <v>10893</v>
      </c>
      <c r="Q46" t="s">
        <v>10894</v>
      </c>
    </row>
    <row r="47" spans="1:17" x14ac:dyDescent="0.35">
      <c r="A47" t="s">
        <v>807</v>
      </c>
      <c r="D47" t="s">
        <v>749</v>
      </c>
      <c r="E47" t="s">
        <v>806</v>
      </c>
      <c r="F47" t="s">
        <v>10219</v>
      </c>
      <c r="G47" t="s">
        <v>10754</v>
      </c>
      <c r="H47" t="s">
        <v>10755</v>
      </c>
      <c r="I47" t="s">
        <v>749</v>
      </c>
      <c r="J47" t="s">
        <v>10755</v>
      </c>
      <c r="K47" t="s">
        <v>10895</v>
      </c>
      <c r="L47" t="s">
        <v>869</v>
      </c>
      <c r="M47" t="s">
        <v>10896</v>
      </c>
      <c r="N47">
        <v>935</v>
      </c>
      <c r="O47" t="s">
        <v>10751</v>
      </c>
      <c r="P47" t="s">
        <v>10897</v>
      </c>
      <c r="Q47" t="s">
        <v>10898</v>
      </c>
    </row>
    <row r="48" spans="1:17" x14ac:dyDescent="0.35">
      <c r="A48" t="s">
        <v>79</v>
      </c>
      <c r="D48" t="s">
        <v>80</v>
      </c>
      <c r="E48" t="s">
        <v>78</v>
      </c>
      <c r="F48" t="s">
        <v>10244</v>
      </c>
      <c r="G48" t="s">
        <v>10809</v>
      </c>
      <c r="H48" t="s">
        <v>10825</v>
      </c>
      <c r="I48" t="s">
        <v>80</v>
      </c>
      <c r="J48" t="s">
        <v>10864</v>
      </c>
      <c r="K48" t="s">
        <v>10899</v>
      </c>
      <c r="M48" t="s">
        <v>10745</v>
      </c>
      <c r="N48" t="s">
        <v>10746</v>
      </c>
      <c r="O48" t="s">
        <v>10751</v>
      </c>
      <c r="P48" t="s">
        <v>10900</v>
      </c>
      <c r="Q48" t="s">
        <v>10901</v>
      </c>
    </row>
    <row r="49" spans="1:17" x14ac:dyDescent="0.35">
      <c r="A49" t="s">
        <v>1232</v>
      </c>
      <c r="D49" t="s">
        <v>1233</v>
      </c>
      <c r="E49" t="s">
        <v>1231</v>
      </c>
      <c r="F49" t="s">
        <v>10247</v>
      </c>
      <c r="G49" t="s">
        <v>10819</v>
      </c>
      <c r="H49" t="s">
        <v>10902</v>
      </c>
      <c r="I49" t="s">
        <v>1233</v>
      </c>
      <c r="J49" t="s">
        <v>10743</v>
      </c>
      <c r="K49" t="s">
        <v>10903</v>
      </c>
      <c r="M49" t="s">
        <v>10745</v>
      </c>
      <c r="N49" t="s">
        <v>10746</v>
      </c>
      <c r="O49" t="s">
        <v>10747</v>
      </c>
    </row>
    <row r="50" spans="1:17" x14ac:dyDescent="0.35">
      <c r="A50" t="s">
        <v>1237</v>
      </c>
      <c r="D50" t="s">
        <v>1238</v>
      </c>
      <c r="E50" t="s">
        <v>1236</v>
      </c>
      <c r="F50" t="s">
        <v>10252</v>
      </c>
      <c r="G50" t="s">
        <v>10819</v>
      </c>
      <c r="H50" t="s">
        <v>10902</v>
      </c>
      <c r="I50" t="s">
        <v>1238</v>
      </c>
      <c r="J50" t="s">
        <v>10743</v>
      </c>
      <c r="K50" t="s">
        <v>10904</v>
      </c>
      <c r="M50" t="s">
        <v>10745</v>
      </c>
      <c r="N50" t="s">
        <v>10746</v>
      </c>
      <c r="O50" t="s">
        <v>10747</v>
      </c>
    </row>
    <row r="51" spans="1:17" x14ac:dyDescent="0.35">
      <c r="A51" t="s">
        <v>1217</v>
      </c>
      <c r="D51" t="s">
        <v>1218</v>
      </c>
      <c r="E51" t="s">
        <v>1216</v>
      </c>
      <c r="F51" t="s">
        <v>10255</v>
      </c>
      <c r="G51" t="s">
        <v>10819</v>
      </c>
      <c r="H51" t="s">
        <v>10905</v>
      </c>
      <c r="I51" t="s">
        <v>1218</v>
      </c>
      <c r="J51" t="s">
        <v>10743</v>
      </c>
      <c r="K51" t="s">
        <v>10906</v>
      </c>
      <c r="M51" t="s">
        <v>10745</v>
      </c>
      <c r="N51" t="s">
        <v>10746</v>
      </c>
      <c r="O51" t="s">
        <v>10747</v>
      </c>
    </row>
    <row r="52" spans="1:17" x14ac:dyDescent="0.35">
      <c r="A52" t="s">
        <v>3183</v>
      </c>
      <c r="D52" t="s">
        <v>3184</v>
      </c>
      <c r="E52" t="s">
        <v>3182</v>
      </c>
      <c r="F52" t="s">
        <v>10256</v>
      </c>
      <c r="G52" t="s">
        <v>10809</v>
      </c>
      <c r="H52" t="s">
        <v>10762</v>
      </c>
      <c r="I52" t="s">
        <v>3184</v>
      </c>
      <c r="J52" t="s">
        <v>10810</v>
      </c>
      <c r="K52" t="s">
        <v>10907</v>
      </c>
      <c r="L52" t="s">
        <v>10908</v>
      </c>
      <c r="M52" t="s">
        <v>10909</v>
      </c>
      <c r="N52">
        <v>915</v>
      </c>
      <c r="O52" t="s">
        <v>10751</v>
      </c>
      <c r="P52" t="s">
        <v>10910</v>
      </c>
      <c r="Q52" t="s">
        <v>10911</v>
      </c>
    </row>
    <row r="53" spans="1:17" x14ac:dyDescent="0.35">
      <c r="A53" t="s">
        <v>498</v>
      </c>
      <c r="D53" t="s">
        <v>499</v>
      </c>
      <c r="E53" t="s">
        <v>497</v>
      </c>
      <c r="F53" t="s">
        <v>10257</v>
      </c>
      <c r="G53" t="s">
        <v>10741</v>
      </c>
      <c r="H53" t="s">
        <v>10912</v>
      </c>
      <c r="I53" t="s">
        <v>499</v>
      </c>
      <c r="J53" t="s">
        <v>497</v>
      </c>
      <c r="K53" t="s">
        <v>10913</v>
      </c>
      <c r="M53" t="s">
        <v>10914</v>
      </c>
      <c r="N53">
        <v>1888</v>
      </c>
      <c r="O53" t="s">
        <v>10751</v>
      </c>
      <c r="P53" t="s">
        <v>10915</v>
      </c>
      <c r="Q53" t="s">
        <v>10916</v>
      </c>
    </row>
    <row r="54" spans="1:17" x14ac:dyDescent="0.35">
      <c r="A54" t="s">
        <v>586</v>
      </c>
      <c r="D54" t="s">
        <v>587</v>
      </c>
      <c r="E54" t="s">
        <v>585</v>
      </c>
      <c r="F54" t="s">
        <v>10262</v>
      </c>
      <c r="G54" t="s">
        <v>10761</v>
      </c>
      <c r="H54" t="s">
        <v>10825</v>
      </c>
      <c r="I54" t="s">
        <v>587</v>
      </c>
      <c r="J54" t="s">
        <v>10917</v>
      </c>
      <c r="K54" t="s">
        <v>10918</v>
      </c>
      <c r="M54" t="s">
        <v>10919</v>
      </c>
      <c r="N54">
        <v>1644</v>
      </c>
      <c r="O54" t="s">
        <v>10751</v>
      </c>
      <c r="P54" t="s">
        <v>10920</v>
      </c>
      <c r="Q54" t="s">
        <v>10921</v>
      </c>
    </row>
    <row r="55" spans="1:17" x14ac:dyDescent="0.35">
      <c r="A55" t="s">
        <v>596</v>
      </c>
      <c r="D55" t="s">
        <v>236</v>
      </c>
      <c r="E55" t="s">
        <v>595</v>
      </c>
      <c r="F55" t="s">
        <v>10263</v>
      </c>
      <c r="G55" t="s">
        <v>10761</v>
      </c>
      <c r="H55" t="s">
        <v>10922</v>
      </c>
      <c r="I55" t="s">
        <v>236</v>
      </c>
      <c r="J55" t="s">
        <v>10821</v>
      </c>
      <c r="K55" t="s">
        <v>10923</v>
      </c>
      <c r="M55" t="s">
        <v>10745</v>
      </c>
      <c r="N55" t="s">
        <v>10746</v>
      </c>
      <c r="O55" t="s">
        <v>10747</v>
      </c>
      <c r="P55" t="s">
        <v>10924</v>
      </c>
      <c r="Q55" t="s">
        <v>10925</v>
      </c>
    </row>
    <row r="56" spans="1:17" x14ac:dyDescent="0.35">
      <c r="A56" t="s">
        <v>235</v>
      </c>
      <c r="D56" t="s">
        <v>236</v>
      </c>
      <c r="E56" t="s">
        <v>234</v>
      </c>
      <c r="F56" t="s">
        <v>10263</v>
      </c>
      <c r="G56" t="s">
        <v>10761</v>
      </c>
      <c r="H56" t="s">
        <v>10926</v>
      </c>
      <c r="I56" t="s">
        <v>236</v>
      </c>
      <c r="J56" t="s">
        <v>10780</v>
      </c>
      <c r="K56" t="s">
        <v>10927</v>
      </c>
      <c r="M56" t="s">
        <v>10745</v>
      </c>
      <c r="N56" t="s">
        <v>10746</v>
      </c>
      <c r="O56" t="s">
        <v>10747</v>
      </c>
      <c r="P56" t="s">
        <v>10924</v>
      </c>
      <c r="Q56" t="s">
        <v>10925</v>
      </c>
    </row>
    <row r="57" spans="1:17" x14ac:dyDescent="0.35">
      <c r="A57" t="s">
        <v>241</v>
      </c>
      <c r="D57" t="s">
        <v>236</v>
      </c>
      <c r="E57" t="s">
        <v>240</v>
      </c>
      <c r="F57" t="s">
        <v>10263</v>
      </c>
      <c r="G57" t="s">
        <v>10761</v>
      </c>
      <c r="H57" t="s">
        <v>10825</v>
      </c>
      <c r="I57" t="s">
        <v>236</v>
      </c>
      <c r="J57" t="s">
        <v>10928</v>
      </c>
      <c r="K57" t="s">
        <v>10929</v>
      </c>
      <c r="M57" t="s">
        <v>10745</v>
      </c>
      <c r="N57" t="s">
        <v>10746</v>
      </c>
      <c r="O57" t="s">
        <v>10751</v>
      </c>
      <c r="P57" t="s">
        <v>10930</v>
      </c>
      <c r="Q57" t="s">
        <v>10931</v>
      </c>
    </row>
    <row r="58" spans="1:17" x14ac:dyDescent="0.35">
      <c r="A58" t="s">
        <v>249</v>
      </c>
      <c r="D58" t="s">
        <v>250</v>
      </c>
      <c r="E58" t="s">
        <v>248</v>
      </c>
      <c r="F58" t="s">
        <v>10268</v>
      </c>
      <c r="G58" t="s">
        <v>10809</v>
      </c>
      <c r="H58" t="s">
        <v>10825</v>
      </c>
      <c r="I58" t="s">
        <v>250</v>
      </c>
      <c r="J58" t="s">
        <v>10864</v>
      </c>
      <c r="K58" t="s">
        <v>10932</v>
      </c>
      <c r="M58" t="s">
        <v>10745</v>
      </c>
      <c r="N58" t="s">
        <v>10746</v>
      </c>
      <c r="O58" t="s">
        <v>10747</v>
      </c>
      <c r="P58" t="s">
        <v>10933</v>
      </c>
      <c r="Q58" t="s">
        <v>10934</v>
      </c>
    </row>
    <row r="59" spans="1:17" x14ac:dyDescent="0.35">
      <c r="A59" t="s">
        <v>94</v>
      </c>
      <c r="D59" t="s">
        <v>95</v>
      </c>
      <c r="E59" t="s">
        <v>93</v>
      </c>
      <c r="F59" t="s">
        <v>10271</v>
      </c>
      <c r="G59" t="s">
        <v>10761</v>
      </c>
      <c r="H59" t="s">
        <v>10825</v>
      </c>
      <c r="I59" t="s">
        <v>95</v>
      </c>
      <c r="J59" t="s">
        <v>10935</v>
      </c>
      <c r="K59" t="s">
        <v>10936</v>
      </c>
      <c r="M59" t="s">
        <v>10745</v>
      </c>
      <c r="N59" t="s">
        <v>10746</v>
      </c>
      <c r="O59" t="s">
        <v>10751</v>
      </c>
      <c r="P59" t="s">
        <v>10937</v>
      </c>
      <c r="Q59" t="s">
        <v>10938</v>
      </c>
    </row>
    <row r="60" spans="1:17" x14ac:dyDescent="0.35">
      <c r="A60" t="s">
        <v>764</v>
      </c>
      <c r="D60" t="s">
        <v>261</v>
      </c>
      <c r="E60" t="s">
        <v>763</v>
      </c>
      <c r="F60" t="s">
        <v>10276</v>
      </c>
      <c r="G60" t="s">
        <v>10754</v>
      </c>
      <c r="H60" t="s">
        <v>10939</v>
      </c>
      <c r="I60" t="s">
        <v>261</v>
      </c>
      <c r="J60" t="s">
        <v>10940</v>
      </c>
      <c r="K60" t="s">
        <v>10941</v>
      </c>
      <c r="M60" t="s">
        <v>10942</v>
      </c>
      <c r="N60">
        <v>1918</v>
      </c>
      <c r="O60" t="s">
        <v>10747</v>
      </c>
    </row>
    <row r="61" spans="1:17" x14ac:dyDescent="0.35">
      <c r="A61" t="s">
        <v>260</v>
      </c>
      <c r="D61" t="s">
        <v>261</v>
      </c>
      <c r="E61" t="s">
        <v>259</v>
      </c>
      <c r="F61" t="s">
        <v>10276</v>
      </c>
      <c r="G61" t="s">
        <v>10754</v>
      </c>
      <c r="H61" t="s">
        <v>10825</v>
      </c>
      <c r="I61" t="s">
        <v>261</v>
      </c>
      <c r="J61" t="s">
        <v>10943</v>
      </c>
      <c r="K61" t="s">
        <v>10944</v>
      </c>
      <c r="L61" t="s">
        <v>10945</v>
      </c>
      <c r="M61" t="s">
        <v>10745</v>
      </c>
      <c r="N61" t="s">
        <v>10746</v>
      </c>
      <c r="O61" t="s">
        <v>10751</v>
      </c>
      <c r="P61" t="s">
        <v>10946</v>
      </c>
      <c r="Q61" t="s">
        <v>10947</v>
      </c>
    </row>
    <row r="62" spans="1:17" x14ac:dyDescent="0.35">
      <c r="A62" t="s">
        <v>778</v>
      </c>
      <c r="D62" t="s">
        <v>261</v>
      </c>
      <c r="E62" t="s">
        <v>777</v>
      </c>
      <c r="F62" t="s">
        <v>10276</v>
      </c>
      <c r="G62" t="s">
        <v>10754</v>
      </c>
      <c r="H62" t="s">
        <v>10755</v>
      </c>
      <c r="I62" t="s">
        <v>261</v>
      </c>
      <c r="J62" t="s">
        <v>10755</v>
      </c>
      <c r="K62" t="s">
        <v>10948</v>
      </c>
      <c r="M62" t="s">
        <v>10942</v>
      </c>
      <c r="N62">
        <v>1918</v>
      </c>
      <c r="O62" t="s">
        <v>10751</v>
      </c>
      <c r="P62" t="s">
        <v>10949</v>
      </c>
      <c r="Q62" t="s">
        <v>10950</v>
      </c>
    </row>
    <row r="63" spans="1:17" x14ac:dyDescent="0.35">
      <c r="A63" t="s">
        <v>620</v>
      </c>
      <c r="D63" t="s">
        <v>621</v>
      </c>
      <c r="E63" t="s">
        <v>619</v>
      </c>
      <c r="F63" t="s">
        <v>10291</v>
      </c>
      <c r="G63" t="s">
        <v>10761</v>
      </c>
      <c r="H63" t="s">
        <v>10825</v>
      </c>
      <c r="I63" t="s">
        <v>621</v>
      </c>
      <c r="J63" t="s">
        <v>10935</v>
      </c>
      <c r="K63" t="s">
        <v>10951</v>
      </c>
      <c r="M63" t="s">
        <v>10745</v>
      </c>
      <c r="N63" t="s">
        <v>10746</v>
      </c>
      <c r="O63" t="s">
        <v>10747</v>
      </c>
    </row>
    <row r="64" spans="1:17" x14ac:dyDescent="0.35">
      <c r="A64" t="s">
        <v>2083</v>
      </c>
      <c r="D64" t="s">
        <v>621</v>
      </c>
      <c r="E64" t="s">
        <v>2082</v>
      </c>
      <c r="F64" t="s">
        <v>10291</v>
      </c>
      <c r="G64" t="s">
        <v>10761</v>
      </c>
      <c r="H64" t="s">
        <v>10952</v>
      </c>
      <c r="I64" t="s">
        <v>621</v>
      </c>
      <c r="J64" t="s">
        <v>10743</v>
      </c>
      <c r="K64" t="s">
        <v>10953</v>
      </c>
      <c r="M64" t="s">
        <v>10777</v>
      </c>
      <c r="N64">
        <v>92</v>
      </c>
      <c r="O64" t="s">
        <v>10747</v>
      </c>
    </row>
    <row r="65" spans="1:17" x14ac:dyDescent="0.35">
      <c r="A65" t="s">
        <v>4572</v>
      </c>
      <c r="D65" t="s">
        <v>101</v>
      </c>
      <c r="E65" t="s">
        <v>4571</v>
      </c>
      <c r="F65" t="s">
        <v>10294</v>
      </c>
      <c r="G65" t="s">
        <v>10754</v>
      </c>
      <c r="H65" t="s">
        <v>10849</v>
      </c>
      <c r="I65" t="s">
        <v>101</v>
      </c>
      <c r="J65" t="s">
        <v>10743</v>
      </c>
      <c r="K65" t="s">
        <v>10954</v>
      </c>
      <c r="M65" t="s">
        <v>10745</v>
      </c>
      <c r="N65" t="s">
        <v>10746</v>
      </c>
      <c r="O65" t="s">
        <v>10747</v>
      </c>
    </row>
    <row r="66" spans="1:17" x14ac:dyDescent="0.35">
      <c r="A66" t="s">
        <v>100</v>
      </c>
      <c r="D66" t="s">
        <v>101</v>
      </c>
      <c r="E66" t="s">
        <v>99</v>
      </c>
      <c r="F66" t="s">
        <v>10294</v>
      </c>
      <c r="G66" t="s">
        <v>10754</v>
      </c>
      <c r="H66" t="s">
        <v>10825</v>
      </c>
      <c r="I66" t="s">
        <v>101</v>
      </c>
      <c r="J66" t="s">
        <v>10864</v>
      </c>
      <c r="K66" t="s">
        <v>10955</v>
      </c>
      <c r="M66" t="s">
        <v>10745</v>
      </c>
      <c r="N66" t="s">
        <v>10746</v>
      </c>
      <c r="O66" t="s">
        <v>10747</v>
      </c>
    </row>
    <row r="67" spans="1:17" x14ac:dyDescent="0.35">
      <c r="A67" t="s">
        <v>1381</v>
      </c>
      <c r="D67" t="s">
        <v>101</v>
      </c>
      <c r="E67" t="s">
        <v>1380</v>
      </c>
      <c r="F67" t="s">
        <v>10294</v>
      </c>
      <c r="G67" t="s">
        <v>10754</v>
      </c>
      <c r="H67" t="s">
        <v>10956</v>
      </c>
      <c r="I67" t="s">
        <v>101</v>
      </c>
      <c r="J67" t="s">
        <v>10957</v>
      </c>
      <c r="K67" t="s">
        <v>10958</v>
      </c>
      <c r="M67" t="s">
        <v>10959</v>
      </c>
      <c r="N67">
        <v>341</v>
      </c>
      <c r="O67" t="s">
        <v>10751</v>
      </c>
      <c r="P67" t="s">
        <v>10960</v>
      </c>
      <c r="Q67" t="s">
        <v>10961</v>
      </c>
    </row>
    <row r="68" spans="1:17" x14ac:dyDescent="0.35">
      <c r="A68" t="s">
        <v>4561</v>
      </c>
      <c r="D68" t="s">
        <v>101</v>
      </c>
      <c r="E68" t="s">
        <v>4560</v>
      </c>
      <c r="F68" t="s">
        <v>10294</v>
      </c>
      <c r="G68" t="s">
        <v>10754</v>
      </c>
      <c r="H68" t="s">
        <v>10780</v>
      </c>
      <c r="I68" t="s">
        <v>101</v>
      </c>
      <c r="J68" t="s">
        <v>10962</v>
      </c>
      <c r="K68" t="s">
        <v>10963</v>
      </c>
      <c r="M68" t="s">
        <v>10806</v>
      </c>
      <c r="N68">
        <v>31</v>
      </c>
      <c r="O68" t="s">
        <v>10751</v>
      </c>
      <c r="P68" t="s">
        <v>10964</v>
      </c>
      <c r="Q68" t="s">
        <v>10965</v>
      </c>
    </row>
    <row r="69" spans="1:17" x14ac:dyDescent="0.35">
      <c r="A69" t="s">
        <v>2895</v>
      </c>
      <c r="D69" t="s">
        <v>2896</v>
      </c>
      <c r="E69" t="s">
        <v>2894</v>
      </c>
      <c r="F69" t="s">
        <v>10299</v>
      </c>
      <c r="G69" t="s">
        <v>10741</v>
      </c>
      <c r="H69" t="s">
        <v>10804</v>
      </c>
      <c r="I69" t="s">
        <v>2896</v>
      </c>
      <c r="J69" t="s">
        <v>2894</v>
      </c>
      <c r="K69" t="s">
        <v>10966</v>
      </c>
      <c r="M69" t="s">
        <v>10967</v>
      </c>
      <c r="N69">
        <v>53</v>
      </c>
      <c r="O69" t="s">
        <v>10751</v>
      </c>
      <c r="P69" t="s">
        <v>10968</v>
      </c>
      <c r="Q69" t="s">
        <v>10969</v>
      </c>
    </row>
    <row r="70" spans="1:17" x14ac:dyDescent="0.35">
      <c r="A70" t="s">
        <v>7579</v>
      </c>
      <c r="D70" t="s">
        <v>7580</v>
      </c>
      <c r="E70" t="s">
        <v>7578</v>
      </c>
      <c r="F70" t="s">
        <v>10300</v>
      </c>
      <c r="G70" t="s">
        <v>10754</v>
      </c>
      <c r="H70" t="s">
        <v>10755</v>
      </c>
      <c r="I70" t="s">
        <v>7580</v>
      </c>
      <c r="J70" t="s">
        <v>10970</v>
      </c>
      <c r="K70" t="s">
        <v>10971</v>
      </c>
      <c r="M70" t="s">
        <v>10972</v>
      </c>
      <c r="N70">
        <v>4</v>
      </c>
      <c r="O70" t="s">
        <v>10747</v>
      </c>
      <c r="P70" t="s">
        <v>10973</v>
      </c>
      <c r="Q70" t="s">
        <v>10974</v>
      </c>
    </row>
    <row r="71" spans="1:17" x14ac:dyDescent="0.35">
      <c r="A71" t="s">
        <v>3195</v>
      </c>
      <c r="D71" t="s">
        <v>3196</v>
      </c>
      <c r="E71" t="s">
        <v>3194</v>
      </c>
      <c r="F71" t="s">
        <v>10301</v>
      </c>
      <c r="G71" t="s">
        <v>10809</v>
      </c>
      <c r="H71" t="s">
        <v>10762</v>
      </c>
      <c r="I71" t="s">
        <v>3196</v>
      </c>
      <c r="J71" t="s">
        <v>10810</v>
      </c>
      <c r="K71" t="s">
        <v>10975</v>
      </c>
      <c r="L71" t="s">
        <v>10976</v>
      </c>
      <c r="M71" t="s">
        <v>10813</v>
      </c>
      <c r="N71">
        <v>281</v>
      </c>
      <c r="O71" t="s">
        <v>10747</v>
      </c>
    </row>
    <row r="72" spans="1:17" x14ac:dyDescent="0.35">
      <c r="A72" t="s">
        <v>3207</v>
      </c>
      <c r="D72" t="s">
        <v>3208</v>
      </c>
      <c r="E72" t="s">
        <v>3206</v>
      </c>
      <c r="F72" t="s">
        <v>10304</v>
      </c>
      <c r="G72" t="s">
        <v>10809</v>
      </c>
      <c r="H72" t="s">
        <v>10762</v>
      </c>
      <c r="I72" t="s">
        <v>3208</v>
      </c>
      <c r="J72" t="s">
        <v>10810</v>
      </c>
      <c r="K72" t="s">
        <v>10977</v>
      </c>
      <c r="L72" t="s">
        <v>10978</v>
      </c>
      <c r="M72" t="s">
        <v>10813</v>
      </c>
      <c r="N72">
        <v>281</v>
      </c>
      <c r="O72" t="s">
        <v>10747</v>
      </c>
    </row>
    <row r="73" spans="1:17" x14ac:dyDescent="0.35">
      <c r="A73" t="s">
        <v>1397</v>
      </c>
      <c r="D73" t="s">
        <v>265</v>
      </c>
      <c r="E73" t="s">
        <v>1396</v>
      </c>
      <c r="F73" t="s">
        <v>10305</v>
      </c>
      <c r="G73" t="s">
        <v>10754</v>
      </c>
      <c r="H73" t="s">
        <v>10979</v>
      </c>
      <c r="I73" t="s">
        <v>265</v>
      </c>
      <c r="J73" t="s">
        <v>10980</v>
      </c>
      <c r="K73" t="s">
        <v>10981</v>
      </c>
      <c r="M73" t="s">
        <v>10982</v>
      </c>
      <c r="N73">
        <v>340</v>
      </c>
      <c r="O73" t="s">
        <v>10747</v>
      </c>
    </row>
    <row r="74" spans="1:17" x14ac:dyDescent="0.35">
      <c r="A74" t="s">
        <v>264</v>
      </c>
      <c r="D74" t="s">
        <v>265</v>
      </c>
      <c r="E74" t="s">
        <v>263</v>
      </c>
      <c r="F74" t="s">
        <v>10305</v>
      </c>
      <c r="G74" t="s">
        <v>10754</v>
      </c>
      <c r="H74" t="s">
        <v>10825</v>
      </c>
      <c r="I74" t="s">
        <v>265</v>
      </c>
      <c r="J74" t="s">
        <v>10864</v>
      </c>
      <c r="K74" t="s">
        <v>10983</v>
      </c>
      <c r="M74" t="s">
        <v>10745</v>
      </c>
      <c r="N74" t="s">
        <v>10746</v>
      </c>
      <c r="O74" t="s">
        <v>10747</v>
      </c>
    </row>
    <row r="75" spans="1:17" x14ac:dyDescent="0.35">
      <c r="A75" t="s">
        <v>1414</v>
      </c>
      <c r="D75" t="s">
        <v>265</v>
      </c>
      <c r="E75" t="s">
        <v>1413</v>
      </c>
      <c r="F75" t="s">
        <v>10305</v>
      </c>
      <c r="G75" t="s">
        <v>10754</v>
      </c>
      <c r="H75" t="s">
        <v>10748</v>
      </c>
      <c r="I75" t="s">
        <v>265</v>
      </c>
      <c r="J75" t="s">
        <v>10984</v>
      </c>
      <c r="K75" t="s">
        <v>10985</v>
      </c>
      <c r="M75" t="s">
        <v>10982</v>
      </c>
      <c r="N75">
        <v>340</v>
      </c>
      <c r="O75" t="s">
        <v>10751</v>
      </c>
      <c r="P75" t="s">
        <v>10986</v>
      </c>
      <c r="Q75" t="s">
        <v>10987</v>
      </c>
    </row>
    <row r="76" spans="1:17" x14ac:dyDescent="0.35">
      <c r="A76" t="s">
        <v>3219</v>
      </c>
      <c r="D76" t="s">
        <v>3220</v>
      </c>
      <c r="E76" t="s">
        <v>3218</v>
      </c>
      <c r="F76" t="s">
        <v>10308</v>
      </c>
      <c r="G76" t="s">
        <v>10809</v>
      </c>
      <c r="H76" t="s">
        <v>10816</v>
      </c>
      <c r="I76" t="s">
        <v>3220</v>
      </c>
      <c r="J76" t="s">
        <v>10810</v>
      </c>
      <c r="K76" t="s">
        <v>10988</v>
      </c>
      <c r="L76" t="s">
        <v>10989</v>
      </c>
      <c r="M76" t="s">
        <v>10990</v>
      </c>
      <c r="N76">
        <v>912</v>
      </c>
      <c r="O76" t="s">
        <v>10751</v>
      </c>
      <c r="P76" t="s">
        <v>10991</v>
      </c>
      <c r="Q76" t="s">
        <v>10992</v>
      </c>
    </row>
    <row r="77" spans="1:17" x14ac:dyDescent="0.35">
      <c r="A77" t="s">
        <v>2126</v>
      </c>
      <c r="D77" t="s">
        <v>2094</v>
      </c>
      <c r="E77" t="s">
        <v>2125</v>
      </c>
      <c r="F77" t="s">
        <v>10309</v>
      </c>
      <c r="G77" t="s">
        <v>10754</v>
      </c>
      <c r="H77" t="s">
        <v>10993</v>
      </c>
      <c r="I77" t="s">
        <v>2094</v>
      </c>
      <c r="J77" t="s">
        <v>10821</v>
      </c>
      <c r="K77" t="s">
        <v>10994</v>
      </c>
      <c r="L77" t="s">
        <v>10995</v>
      </c>
      <c r="M77" t="s">
        <v>10745</v>
      </c>
      <c r="N77" t="s">
        <v>10746</v>
      </c>
      <c r="O77" t="s">
        <v>10747</v>
      </c>
    </row>
    <row r="78" spans="1:17" x14ac:dyDescent="0.35">
      <c r="A78" t="s">
        <v>2098</v>
      </c>
      <c r="D78" t="s">
        <v>2094</v>
      </c>
      <c r="E78" t="s">
        <v>2097</v>
      </c>
      <c r="F78" t="s">
        <v>10309</v>
      </c>
      <c r="G78" t="s">
        <v>10754</v>
      </c>
      <c r="H78" t="s">
        <v>10755</v>
      </c>
      <c r="I78" t="s">
        <v>2094</v>
      </c>
      <c r="J78" t="s">
        <v>10755</v>
      </c>
      <c r="K78" t="s">
        <v>10996</v>
      </c>
      <c r="L78" t="s">
        <v>2126</v>
      </c>
      <c r="M78" t="s">
        <v>10745</v>
      </c>
      <c r="N78" t="s">
        <v>10746</v>
      </c>
      <c r="O78" t="s">
        <v>10751</v>
      </c>
      <c r="P78" t="s">
        <v>10997</v>
      </c>
      <c r="Q78" t="s">
        <v>10998</v>
      </c>
    </row>
    <row r="79" spans="1:17" x14ac:dyDescent="0.35">
      <c r="A79" t="s">
        <v>2093</v>
      </c>
      <c r="D79" t="s">
        <v>2094</v>
      </c>
      <c r="E79" t="s">
        <v>2092</v>
      </c>
      <c r="F79" t="s">
        <v>10309</v>
      </c>
      <c r="G79" t="s">
        <v>10754</v>
      </c>
      <c r="H79" t="s">
        <v>10798</v>
      </c>
      <c r="I79" t="s">
        <v>2094</v>
      </c>
      <c r="J79" t="s">
        <v>10999</v>
      </c>
      <c r="K79" t="s">
        <v>11000</v>
      </c>
      <c r="M79" t="s">
        <v>10777</v>
      </c>
      <c r="N79">
        <v>92</v>
      </c>
      <c r="O79" t="s">
        <v>10751</v>
      </c>
      <c r="P79" t="s">
        <v>11001</v>
      </c>
      <c r="Q79" t="s">
        <v>11002</v>
      </c>
    </row>
    <row r="80" spans="1:17" x14ac:dyDescent="0.35">
      <c r="A80" t="s">
        <v>1166</v>
      </c>
      <c r="D80" t="s">
        <v>1167</v>
      </c>
      <c r="E80" t="s">
        <v>1165</v>
      </c>
      <c r="F80" t="s">
        <v>10312</v>
      </c>
      <c r="G80" t="s">
        <v>10819</v>
      </c>
      <c r="H80" t="s">
        <v>11003</v>
      </c>
      <c r="I80" t="s">
        <v>1167</v>
      </c>
      <c r="J80" t="s">
        <v>10783</v>
      </c>
      <c r="K80" t="s">
        <v>11004</v>
      </c>
      <c r="M80" t="s">
        <v>11005</v>
      </c>
      <c r="N80">
        <v>1765</v>
      </c>
      <c r="O80" t="s">
        <v>10747</v>
      </c>
    </row>
    <row r="81" spans="1:17" x14ac:dyDescent="0.35">
      <c r="A81" t="s">
        <v>1171</v>
      </c>
      <c r="D81" t="s">
        <v>1167</v>
      </c>
      <c r="E81" t="s">
        <v>1170</v>
      </c>
      <c r="F81" t="s">
        <v>10312</v>
      </c>
      <c r="G81" t="s">
        <v>10819</v>
      </c>
      <c r="H81" t="s">
        <v>11003</v>
      </c>
      <c r="I81" t="s">
        <v>1167</v>
      </c>
      <c r="J81" t="s">
        <v>11006</v>
      </c>
      <c r="K81" t="s">
        <v>11007</v>
      </c>
      <c r="M81" t="s">
        <v>11005</v>
      </c>
      <c r="N81">
        <v>1765</v>
      </c>
      <c r="O81" t="s">
        <v>10747</v>
      </c>
    </row>
    <row r="82" spans="1:17" x14ac:dyDescent="0.35">
      <c r="A82" t="s">
        <v>1175</v>
      </c>
      <c r="D82" t="s">
        <v>1167</v>
      </c>
      <c r="E82" t="s">
        <v>1174</v>
      </c>
      <c r="F82" t="s">
        <v>10312</v>
      </c>
      <c r="G82" t="s">
        <v>10819</v>
      </c>
      <c r="H82" t="s">
        <v>10825</v>
      </c>
      <c r="I82" t="s">
        <v>1167</v>
      </c>
      <c r="J82" t="s">
        <v>10864</v>
      </c>
      <c r="K82" t="s">
        <v>11008</v>
      </c>
      <c r="L82" t="s">
        <v>11009</v>
      </c>
      <c r="M82" t="s">
        <v>11005</v>
      </c>
      <c r="N82">
        <v>1765</v>
      </c>
      <c r="O82" t="s">
        <v>10747</v>
      </c>
    </row>
    <row r="83" spans="1:17" x14ac:dyDescent="0.35">
      <c r="A83" t="s">
        <v>14</v>
      </c>
      <c r="D83" t="s">
        <v>15</v>
      </c>
      <c r="E83" t="s">
        <v>13</v>
      </c>
      <c r="F83" t="s">
        <v>10317</v>
      </c>
      <c r="G83" t="s">
        <v>10754</v>
      </c>
      <c r="H83" t="s">
        <v>10780</v>
      </c>
      <c r="I83" t="s">
        <v>15</v>
      </c>
      <c r="J83" t="s">
        <v>10743</v>
      </c>
      <c r="K83" t="s">
        <v>11010</v>
      </c>
      <c r="M83" t="s">
        <v>10745</v>
      </c>
      <c r="N83" t="s">
        <v>10746</v>
      </c>
      <c r="O83" t="s">
        <v>10747</v>
      </c>
    </row>
    <row r="84" spans="1:17" x14ac:dyDescent="0.35">
      <c r="A84" t="s">
        <v>4610</v>
      </c>
      <c r="D84" t="s">
        <v>2609</v>
      </c>
      <c r="E84" t="s">
        <v>4609</v>
      </c>
      <c r="F84" t="s">
        <v>10320</v>
      </c>
      <c r="G84" t="s">
        <v>10741</v>
      </c>
      <c r="H84" t="s">
        <v>11011</v>
      </c>
      <c r="I84" t="s">
        <v>2609</v>
      </c>
      <c r="J84" t="s">
        <v>10821</v>
      </c>
      <c r="K84" t="s">
        <v>11012</v>
      </c>
      <c r="M84" t="s">
        <v>10745</v>
      </c>
      <c r="N84" t="s">
        <v>10746</v>
      </c>
      <c r="O84" t="s">
        <v>10747</v>
      </c>
    </row>
    <row r="85" spans="1:17" x14ac:dyDescent="0.35">
      <c r="A85" t="s">
        <v>2608</v>
      </c>
      <c r="D85" t="s">
        <v>2609</v>
      </c>
      <c r="E85" t="s">
        <v>2607</v>
      </c>
      <c r="F85" t="s">
        <v>10320</v>
      </c>
      <c r="G85" t="s">
        <v>10741</v>
      </c>
      <c r="H85" t="s">
        <v>10780</v>
      </c>
      <c r="I85" t="s">
        <v>2609</v>
      </c>
      <c r="J85" t="s">
        <v>11013</v>
      </c>
      <c r="K85" t="s">
        <v>11014</v>
      </c>
      <c r="M85" t="s">
        <v>10745</v>
      </c>
      <c r="N85" t="s">
        <v>10746</v>
      </c>
      <c r="O85" t="s">
        <v>10751</v>
      </c>
      <c r="P85" t="s">
        <v>11015</v>
      </c>
      <c r="Q85" t="s">
        <v>11016</v>
      </c>
    </row>
    <row r="86" spans="1:17" x14ac:dyDescent="0.35">
      <c r="A86" t="s">
        <v>2620</v>
      </c>
      <c r="D86" t="s">
        <v>2609</v>
      </c>
      <c r="E86" t="s">
        <v>2619</v>
      </c>
      <c r="F86" t="s">
        <v>10320</v>
      </c>
      <c r="G86" t="s">
        <v>10741</v>
      </c>
      <c r="H86" t="s">
        <v>10780</v>
      </c>
      <c r="I86" t="s">
        <v>2609</v>
      </c>
      <c r="J86" t="s">
        <v>11017</v>
      </c>
      <c r="K86" t="s">
        <v>11018</v>
      </c>
      <c r="M86" t="s">
        <v>10745</v>
      </c>
      <c r="N86" t="s">
        <v>10746</v>
      </c>
      <c r="O86" t="s">
        <v>10751</v>
      </c>
      <c r="P86" t="s">
        <v>11019</v>
      </c>
      <c r="Q86" t="s">
        <v>11020</v>
      </c>
    </row>
    <row r="87" spans="1:17" x14ac:dyDescent="0.35">
      <c r="A87" t="s">
        <v>2631</v>
      </c>
      <c r="D87" t="s">
        <v>2609</v>
      </c>
      <c r="E87" t="s">
        <v>2630</v>
      </c>
      <c r="F87" t="s">
        <v>10320</v>
      </c>
      <c r="G87" t="s">
        <v>10741</v>
      </c>
      <c r="H87" t="s">
        <v>11021</v>
      </c>
      <c r="I87" t="s">
        <v>2609</v>
      </c>
      <c r="J87" t="s">
        <v>11022</v>
      </c>
      <c r="K87" t="s">
        <v>11023</v>
      </c>
      <c r="M87" t="s">
        <v>11024</v>
      </c>
      <c r="N87">
        <v>1171</v>
      </c>
      <c r="O87" t="s">
        <v>10751</v>
      </c>
      <c r="P87" t="s">
        <v>11025</v>
      </c>
      <c r="Q87" t="s">
        <v>11026</v>
      </c>
    </row>
    <row r="88" spans="1:17" x14ac:dyDescent="0.35">
      <c r="A88" t="s">
        <v>4774</v>
      </c>
      <c r="D88" t="s">
        <v>2609</v>
      </c>
      <c r="E88" t="s">
        <v>4773</v>
      </c>
      <c r="F88" t="s">
        <v>10320</v>
      </c>
      <c r="G88" t="s">
        <v>10741</v>
      </c>
      <c r="H88" t="s">
        <v>10804</v>
      </c>
      <c r="I88" t="s">
        <v>2609</v>
      </c>
      <c r="J88" t="s">
        <v>4773</v>
      </c>
      <c r="K88" t="s">
        <v>11027</v>
      </c>
      <c r="M88" t="s">
        <v>11028</v>
      </c>
      <c r="N88">
        <v>9</v>
      </c>
      <c r="O88" t="s">
        <v>10751</v>
      </c>
      <c r="P88" t="s">
        <v>11029</v>
      </c>
      <c r="Q88" t="s">
        <v>11030</v>
      </c>
    </row>
    <row r="89" spans="1:17" x14ac:dyDescent="0.35">
      <c r="A89" t="s">
        <v>4472</v>
      </c>
      <c r="D89" t="s">
        <v>1665</v>
      </c>
      <c r="E89" t="s">
        <v>4471</v>
      </c>
      <c r="F89" t="s">
        <v>10325</v>
      </c>
      <c r="G89" t="s">
        <v>10754</v>
      </c>
      <c r="H89" t="s">
        <v>11031</v>
      </c>
      <c r="I89" t="s">
        <v>1665</v>
      </c>
      <c r="J89" t="s">
        <v>11032</v>
      </c>
      <c r="K89" t="s">
        <v>11033</v>
      </c>
      <c r="L89" t="s">
        <v>11034</v>
      </c>
      <c r="M89" t="s">
        <v>10859</v>
      </c>
      <c r="N89">
        <v>1979</v>
      </c>
      <c r="P89" t="s">
        <v>11035</v>
      </c>
      <c r="Q89" t="s">
        <v>11036</v>
      </c>
    </row>
    <row r="90" spans="1:17" x14ac:dyDescent="0.35">
      <c r="A90" t="s">
        <v>1690</v>
      </c>
      <c r="D90" t="s">
        <v>1665</v>
      </c>
      <c r="E90" t="s">
        <v>1689</v>
      </c>
      <c r="F90" t="s">
        <v>10325</v>
      </c>
      <c r="G90" t="s">
        <v>10754</v>
      </c>
      <c r="H90" t="s">
        <v>10762</v>
      </c>
      <c r="I90" t="s">
        <v>1665</v>
      </c>
      <c r="J90" t="s">
        <v>11037</v>
      </c>
      <c r="K90" t="s">
        <v>11038</v>
      </c>
      <c r="M90" t="s">
        <v>11039</v>
      </c>
      <c r="N90">
        <v>2010</v>
      </c>
      <c r="O90" t="s">
        <v>10751</v>
      </c>
      <c r="P90" t="s">
        <v>11040</v>
      </c>
      <c r="Q90" t="s">
        <v>11041</v>
      </c>
    </row>
    <row r="91" spans="1:17" x14ac:dyDescent="0.35">
      <c r="A91" t="s">
        <v>1664</v>
      </c>
      <c r="D91" t="s">
        <v>1665</v>
      </c>
      <c r="E91" t="s">
        <v>1663</v>
      </c>
      <c r="F91" t="s">
        <v>10325</v>
      </c>
      <c r="G91" t="s">
        <v>10754</v>
      </c>
      <c r="H91" t="s">
        <v>11042</v>
      </c>
      <c r="I91" t="s">
        <v>1665</v>
      </c>
      <c r="J91" t="s">
        <v>1663</v>
      </c>
      <c r="K91" t="s">
        <v>11043</v>
      </c>
      <c r="M91" t="s">
        <v>11044</v>
      </c>
      <c r="N91">
        <v>121</v>
      </c>
      <c r="O91" t="s">
        <v>10747</v>
      </c>
    </row>
    <row r="92" spans="1:17" x14ac:dyDescent="0.35">
      <c r="A92" t="s">
        <v>4410</v>
      </c>
      <c r="D92" t="s">
        <v>1665</v>
      </c>
      <c r="E92" t="s">
        <v>4409</v>
      </c>
      <c r="F92" t="s">
        <v>10325</v>
      </c>
      <c r="G92" t="s">
        <v>10754</v>
      </c>
      <c r="H92" t="s">
        <v>10755</v>
      </c>
      <c r="I92" t="s">
        <v>1665</v>
      </c>
      <c r="J92" t="s">
        <v>10755</v>
      </c>
      <c r="K92" t="s">
        <v>11045</v>
      </c>
      <c r="M92" t="s">
        <v>10806</v>
      </c>
      <c r="N92">
        <v>31</v>
      </c>
      <c r="O92" t="s">
        <v>10751</v>
      </c>
      <c r="P92" t="s">
        <v>11046</v>
      </c>
      <c r="Q92" t="s">
        <v>11047</v>
      </c>
    </row>
    <row r="93" spans="1:17" x14ac:dyDescent="0.35">
      <c r="A93" t="s">
        <v>211</v>
      </c>
      <c r="D93" t="s">
        <v>212</v>
      </c>
      <c r="E93" t="s">
        <v>210</v>
      </c>
      <c r="F93" t="s">
        <v>10326</v>
      </c>
      <c r="G93" t="s">
        <v>10754</v>
      </c>
      <c r="H93" t="s">
        <v>10825</v>
      </c>
      <c r="I93" t="s">
        <v>212</v>
      </c>
      <c r="J93" t="s">
        <v>11048</v>
      </c>
      <c r="K93" t="s">
        <v>11049</v>
      </c>
      <c r="M93" t="s">
        <v>10745</v>
      </c>
      <c r="N93" t="s">
        <v>10746</v>
      </c>
      <c r="O93" t="s">
        <v>10751</v>
      </c>
      <c r="P93" t="s">
        <v>11050</v>
      </c>
      <c r="Q93" t="s">
        <v>11051</v>
      </c>
    </row>
    <row r="94" spans="1:17" x14ac:dyDescent="0.35">
      <c r="A94" t="s">
        <v>683</v>
      </c>
      <c r="D94" t="s">
        <v>212</v>
      </c>
      <c r="E94" t="s">
        <v>682</v>
      </c>
      <c r="F94" t="s">
        <v>10326</v>
      </c>
      <c r="G94" t="s">
        <v>10754</v>
      </c>
      <c r="H94" t="s">
        <v>11052</v>
      </c>
      <c r="I94" t="s">
        <v>212</v>
      </c>
      <c r="J94" t="s">
        <v>11053</v>
      </c>
      <c r="K94" t="s">
        <v>11054</v>
      </c>
      <c r="M94" t="s">
        <v>10745</v>
      </c>
      <c r="N94" t="s">
        <v>10746</v>
      </c>
      <c r="O94" t="s">
        <v>10747</v>
      </c>
    </row>
    <row r="95" spans="1:17" x14ac:dyDescent="0.35">
      <c r="A95" t="s">
        <v>1192</v>
      </c>
      <c r="D95" t="s">
        <v>1193</v>
      </c>
      <c r="E95" t="s">
        <v>1191</v>
      </c>
      <c r="F95" t="s">
        <v>10329</v>
      </c>
      <c r="G95" t="s">
        <v>10754</v>
      </c>
      <c r="H95" t="s">
        <v>11055</v>
      </c>
      <c r="I95" t="s">
        <v>1193</v>
      </c>
      <c r="J95" t="s">
        <v>11056</v>
      </c>
      <c r="K95" t="s">
        <v>11057</v>
      </c>
      <c r="L95" t="s">
        <v>10676</v>
      </c>
      <c r="M95" t="s">
        <v>10745</v>
      </c>
      <c r="N95" t="s">
        <v>10746</v>
      </c>
      <c r="O95" t="s">
        <v>10747</v>
      </c>
    </row>
    <row r="96" spans="1:17" x14ac:dyDescent="0.35">
      <c r="A96" t="s">
        <v>2907</v>
      </c>
      <c r="D96" t="s">
        <v>2908</v>
      </c>
      <c r="E96" t="s">
        <v>2906</v>
      </c>
      <c r="F96" t="s">
        <v>10330</v>
      </c>
      <c r="G96" t="s">
        <v>10741</v>
      </c>
      <c r="H96" t="s">
        <v>10825</v>
      </c>
      <c r="I96" t="s">
        <v>2908</v>
      </c>
      <c r="J96" t="s">
        <v>11058</v>
      </c>
      <c r="K96" t="s">
        <v>11059</v>
      </c>
      <c r="L96" t="s">
        <v>2608</v>
      </c>
      <c r="M96" t="s">
        <v>11060</v>
      </c>
      <c r="N96">
        <v>1254</v>
      </c>
      <c r="O96" t="s">
        <v>10747</v>
      </c>
    </row>
    <row r="97" spans="1:17" x14ac:dyDescent="0.35">
      <c r="A97" t="s">
        <v>566</v>
      </c>
      <c r="D97" t="s">
        <v>567</v>
      </c>
      <c r="E97" t="s">
        <v>565</v>
      </c>
      <c r="F97" t="s">
        <v>10331</v>
      </c>
      <c r="G97" t="s">
        <v>10754</v>
      </c>
      <c r="H97" t="s">
        <v>10755</v>
      </c>
      <c r="I97" t="s">
        <v>567</v>
      </c>
      <c r="J97" t="s">
        <v>11061</v>
      </c>
      <c r="K97" t="s">
        <v>11062</v>
      </c>
      <c r="M97" t="s">
        <v>11063</v>
      </c>
      <c r="N97">
        <v>1704</v>
      </c>
      <c r="O97" t="s">
        <v>10747</v>
      </c>
    </row>
    <row r="98" spans="1:17" x14ac:dyDescent="0.35">
      <c r="A98" t="s">
        <v>124</v>
      </c>
      <c r="D98" t="s">
        <v>125</v>
      </c>
      <c r="E98" t="s">
        <v>123</v>
      </c>
      <c r="F98" t="s">
        <v>10332</v>
      </c>
      <c r="G98" t="s">
        <v>10754</v>
      </c>
      <c r="H98" t="s">
        <v>10780</v>
      </c>
      <c r="I98" t="s">
        <v>125</v>
      </c>
      <c r="J98" t="s">
        <v>294</v>
      </c>
      <c r="K98" t="s">
        <v>11064</v>
      </c>
      <c r="M98" t="s">
        <v>10745</v>
      </c>
      <c r="N98" t="s">
        <v>10746</v>
      </c>
      <c r="O98" t="s">
        <v>10751</v>
      </c>
      <c r="P98" t="s">
        <v>11065</v>
      </c>
      <c r="Q98" t="s">
        <v>11066</v>
      </c>
    </row>
    <row r="99" spans="1:17" x14ac:dyDescent="0.35">
      <c r="A99" t="s">
        <v>131</v>
      </c>
      <c r="D99" t="s">
        <v>125</v>
      </c>
      <c r="E99" t="s">
        <v>130</v>
      </c>
      <c r="F99" t="s">
        <v>10332</v>
      </c>
      <c r="G99" t="s">
        <v>10754</v>
      </c>
      <c r="H99" t="s">
        <v>10780</v>
      </c>
      <c r="I99" t="s">
        <v>125</v>
      </c>
      <c r="J99" t="s">
        <v>11067</v>
      </c>
      <c r="K99" t="s">
        <v>11068</v>
      </c>
      <c r="M99" t="s">
        <v>10745</v>
      </c>
      <c r="N99" t="s">
        <v>10746</v>
      </c>
      <c r="O99" t="s">
        <v>10751</v>
      </c>
      <c r="P99" t="s">
        <v>11069</v>
      </c>
      <c r="Q99" t="s">
        <v>11070</v>
      </c>
    </row>
    <row r="100" spans="1:17" x14ac:dyDescent="0.35">
      <c r="A100" t="s">
        <v>550</v>
      </c>
      <c r="D100" t="s">
        <v>125</v>
      </c>
      <c r="E100" t="s">
        <v>549</v>
      </c>
      <c r="F100" t="s">
        <v>10332</v>
      </c>
      <c r="G100" t="s">
        <v>10754</v>
      </c>
      <c r="H100" t="s">
        <v>10825</v>
      </c>
      <c r="I100" t="s">
        <v>125</v>
      </c>
      <c r="J100" t="s">
        <v>549</v>
      </c>
      <c r="K100" t="s">
        <v>11071</v>
      </c>
      <c r="M100" t="s">
        <v>10852</v>
      </c>
      <c r="N100">
        <v>1735</v>
      </c>
      <c r="O100" t="s">
        <v>10751</v>
      </c>
      <c r="P100" t="s">
        <v>11072</v>
      </c>
      <c r="Q100" t="s">
        <v>11073</v>
      </c>
    </row>
    <row r="101" spans="1:17" x14ac:dyDescent="0.35">
      <c r="A101" t="s">
        <v>4358</v>
      </c>
      <c r="D101" t="s">
        <v>125</v>
      </c>
      <c r="E101" t="s">
        <v>4357</v>
      </c>
      <c r="F101" t="s">
        <v>10332</v>
      </c>
      <c r="G101" t="s">
        <v>10754</v>
      </c>
      <c r="H101" t="s">
        <v>11074</v>
      </c>
      <c r="I101" t="s">
        <v>125</v>
      </c>
      <c r="J101" t="s">
        <v>10743</v>
      </c>
      <c r="K101" t="s">
        <v>11075</v>
      </c>
      <c r="M101" t="s">
        <v>10806</v>
      </c>
      <c r="N101">
        <v>31</v>
      </c>
      <c r="O101" t="s">
        <v>10747</v>
      </c>
      <c r="P101" t="s">
        <v>11076</v>
      </c>
      <c r="Q101" t="s">
        <v>11077</v>
      </c>
    </row>
    <row r="102" spans="1:17" x14ac:dyDescent="0.35">
      <c r="A102" t="s">
        <v>1815</v>
      </c>
      <c r="D102" t="s">
        <v>1816</v>
      </c>
      <c r="E102" t="s">
        <v>1814</v>
      </c>
      <c r="F102" t="s">
        <v>10333</v>
      </c>
      <c r="G102" t="s">
        <v>10754</v>
      </c>
      <c r="H102" t="s">
        <v>10774</v>
      </c>
      <c r="I102" t="s">
        <v>1816</v>
      </c>
      <c r="J102" t="s">
        <v>10743</v>
      </c>
      <c r="K102" t="s">
        <v>11078</v>
      </c>
      <c r="L102" t="s">
        <v>11079</v>
      </c>
      <c r="M102" t="s">
        <v>10745</v>
      </c>
      <c r="N102" t="s">
        <v>10746</v>
      </c>
      <c r="O102" t="s">
        <v>10747</v>
      </c>
    </row>
    <row r="103" spans="1:17" x14ac:dyDescent="0.35">
      <c r="A103" t="s">
        <v>2431</v>
      </c>
      <c r="D103" t="s">
        <v>1816</v>
      </c>
      <c r="E103" t="s">
        <v>2430</v>
      </c>
      <c r="F103" t="s">
        <v>10333</v>
      </c>
      <c r="G103" t="s">
        <v>10754</v>
      </c>
      <c r="H103" t="s">
        <v>11080</v>
      </c>
      <c r="I103" t="s">
        <v>1816</v>
      </c>
      <c r="J103" t="s">
        <v>11081</v>
      </c>
      <c r="K103" t="s">
        <v>11082</v>
      </c>
      <c r="M103" t="s">
        <v>10745</v>
      </c>
      <c r="N103" t="s">
        <v>10746</v>
      </c>
      <c r="O103" t="s">
        <v>10751</v>
      </c>
      <c r="P103" t="s">
        <v>11083</v>
      </c>
      <c r="Q103" t="s">
        <v>11084</v>
      </c>
    </row>
    <row r="104" spans="1:17" x14ac:dyDescent="0.35">
      <c r="A104" t="s">
        <v>2442</v>
      </c>
      <c r="D104" t="s">
        <v>1816</v>
      </c>
      <c r="E104" t="s">
        <v>2441</v>
      </c>
      <c r="F104" t="s">
        <v>10333</v>
      </c>
      <c r="G104" t="s">
        <v>10754</v>
      </c>
      <c r="H104" t="s">
        <v>10762</v>
      </c>
      <c r="I104" t="s">
        <v>1816</v>
      </c>
      <c r="J104" t="s">
        <v>294</v>
      </c>
      <c r="K104" t="s">
        <v>11085</v>
      </c>
      <c r="L104" t="s">
        <v>550</v>
      </c>
      <c r="M104" t="s">
        <v>10745</v>
      </c>
      <c r="N104" t="s">
        <v>10746</v>
      </c>
      <c r="O104" t="s">
        <v>10751</v>
      </c>
      <c r="P104" t="s">
        <v>11086</v>
      </c>
      <c r="Q104" t="s">
        <v>11087</v>
      </c>
    </row>
    <row r="105" spans="1:17" x14ac:dyDescent="0.35">
      <c r="A105" t="s">
        <v>2453</v>
      </c>
      <c r="D105" t="s">
        <v>1816</v>
      </c>
      <c r="E105" t="s">
        <v>2452</v>
      </c>
      <c r="F105" t="s">
        <v>10333</v>
      </c>
      <c r="G105" t="s">
        <v>10754</v>
      </c>
      <c r="H105" t="s">
        <v>11003</v>
      </c>
      <c r="I105" t="s">
        <v>1816</v>
      </c>
      <c r="J105" t="s">
        <v>2452</v>
      </c>
      <c r="K105" t="s">
        <v>11088</v>
      </c>
      <c r="L105" t="s">
        <v>550</v>
      </c>
      <c r="M105" t="s">
        <v>10852</v>
      </c>
      <c r="N105">
        <v>1735</v>
      </c>
      <c r="O105" t="s">
        <v>10751</v>
      </c>
      <c r="P105" t="s">
        <v>11089</v>
      </c>
      <c r="Q105" t="s">
        <v>11090</v>
      </c>
    </row>
    <row r="106" spans="1:17" x14ac:dyDescent="0.35">
      <c r="A106" t="s">
        <v>2464</v>
      </c>
      <c r="D106" t="s">
        <v>1816</v>
      </c>
      <c r="E106" t="s">
        <v>2463</v>
      </c>
      <c r="F106" t="s">
        <v>10333</v>
      </c>
      <c r="G106" t="s">
        <v>10754</v>
      </c>
      <c r="H106" t="s">
        <v>10825</v>
      </c>
      <c r="I106" t="s">
        <v>1816</v>
      </c>
      <c r="J106" t="s">
        <v>11091</v>
      </c>
      <c r="K106" t="s">
        <v>11092</v>
      </c>
      <c r="L106" t="s">
        <v>154</v>
      </c>
      <c r="M106" t="s">
        <v>11063</v>
      </c>
      <c r="N106">
        <v>1704</v>
      </c>
      <c r="O106" t="s">
        <v>10751</v>
      </c>
      <c r="P106" t="s">
        <v>11093</v>
      </c>
      <c r="Q106" t="s">
        <v>11094</v>
      </c>
    </row>
    <row r="107" spans="1:17" x14ac:dyDescent="0.35">
      <c r="A107" t="s">
        <v>1117</v>
      </c>
      <c r="D107" t="s">
        <v>1118</v>
      </c>
      <c r="E107" t="s">
        <v>1116</v>
      </c>
      <c r="F107" t="s">
        <v>10334</v>
      </c>
      <c r="G107" t="s">
        <v>10819</v>
      </c>
      <c r="H107" t="s">
        <v>11095</v>
      </c>
      <c r="I107" t="s">
        <v>1118</v>
      </c>
      <c r="J107" t="s">
        <v>11096</v>
      </c>
      <c r="K107" t="s">
        <v>11097</v>
      </c>
      <c r="M107" t="s">
        <v>10745</v>
      </c>
      <c r="N107" t="s">
        <v>10746</v>
      </c>
      <c r="O107" t="s">
        <v>10747</v>
      </c>
    </row>
    <row r="108" spans="1:17" x14ac:dyDescent="0.35">
      <c r="A108" t="s">
        <v>2919</v>
      </c>
      <c r="D108" t="s">
        <v>2920</v>
      </c>
      <c r="E108" t="s">
        <v>2918</v>
      </c>
      <c r="F108" t="s">
        <v>10339</v>
      </c>
      <c r="G108" t="s">
        <v>10741</v>
      </c>
      <c r="H108" t="s">
        <v>10748</v>
      </c>
      <c r="I108" t="s">
        <v>2920</v>
      </c>
      <c r="J108" t="s">
        <v>2918</v>
      </c>
      <c r="K108" t="s">
        <v>11098</v>
      </c>
      <c r="M108" t="s">
        <v>11099</v>
      </c>
      <c r="N108">
        <v>296</v>
      </c>
      <c r="O108" t="s">
        <v>10751</v>
      </c>
      <c r="P108" t="s">
        <v>11100</v>
      </c>
      <c r="Q108" t="s">
        <v>11101</v>
      </c>
    </row>
    <row r="109" spans="1:17" x14ac:dyDescent="0.35">
      <c r="A109" t="s">
        <v>108</v>
      </c>
      <c r="D109" t="s">
        <v>109</v>
      </c>
      <c r="E109" t="s">
        <v>107</v>
      </c>
      <c r="F109" t="s">
        <v>10346</v>
      </c>
      <c r="G109" t="s">
        <v>10741</v>
      </c>
      <c r="H109" t="s">
        <v>10816</v>
      </c>
      <c r="I109" t="s">
        <v>109</v>
      </c>
      <c r="J109" t="s">
        <v>10743</v>
      </c>
      <c r="K109" t="s">
        <v>11102</v>
      </c>
      <c r="M109" t="s">
        <v>10745</v>
      </c>
      <c r="N109" t="s">
        <v>10746</v>
      </c>
      <c r="O109" t="s">
        <v>10747</v>
      </c>
    </row>
    <row r="110" spans="1:17" x14ac:dyDescent="0.35">
      <c r="A110" t="s">
        <v>399</v>
      </c>
      <c r="D110" t="s">
        <v>109</v>
      </c>
      <c r="E110" t="s">
        <v>398</v>
      </c>
      <c r="F110" t="s">
        <v>10346</v>
      </c>
      <c r="G110" t="s">
        <v>10741</v>
      </c>
      <c r="H110" t="s">
        <v>10780</v>
      </c>
      <c r="I110" t="s">
        <v>109</v>
      </c>
      <c r="J110" t="s">
        <v>11103</v>
      </c>
      <c r="K110" t="s">
        <v>11104</v>
      </c>
      <c r="M110" t="s">
        <v>11105</v>
      </c>
      <c r="N110">
        <v>2038</v>
      </c>
      <c r="O110" t="s">
        <v>10751</v>
      </c>
      <c r="P110" t="s">
        <v>11106</v>
      </c>
      <c r="Q110" t="s">
        <v>11107</v>
      </c>
    </row>
    <row r="111" spans="1:17" x14ac:dyDescent="0.35">
      <c r="A111" t="s">
        <v>884</v>
      </c>
      <c r="D111" t="s">
        <v>109</v>
      </c>
      <c r="E111" t="s">
        <v>883</v>
      </c>
      <c r="F111" t="s">
        <v>10346</v>
      </c>
      <c r="G111" t="s">
        <v>10741</v>
      </c>
      <c r="H111" t="s">
        <v>11108</v>
      </c>
      <c r="I111" t="s">
        <v>109</v>
      </c>
      <c r="J111" t="s">
        <v>11109</v>
      </c>
      <c r="K111" t="s">
        <v>11110</v>
      </c>
      <c r="L111" t="s">
        <v>108</v>
      </c>
      <c r="M111" t="s">
        <v>11111</v>
      </c>
      <c r="N111">
        <v>765</v>
      </c>
      <c r="O111" t="s">
        <v>10751</v>
      </c>
      <c r="P111" t="s">
        <v>11112</v>
      </c>
      <c r="Q111" t="s">
        <v>11113</v>
      </c>
    </row>
    <row r="112" spans="1:17" x14ac:dyDescent="0.35">
      <c r="A112" t="s">
        <v>1227</v>
      </c>
      <c r="D112" t="s">
        <v>1228</v>
      </c>
      <c r="E112" t="s">
        <v>1226</v>
      </c>
      <c r="F112" t="s">
        <v>10347</v>
      </c>
      <c r="G112" t="s">
        <v>10819</v>
      </c>
      <c r="H112" t="s">
        <v>10825</v>
      </c>
      <c r="I112" t="s">
        <v>1228</v>
      </c>
      <c r="J112" t="s">
        <v>10826</v>
      </c>
      <c r="K112" t="s">
        <v>11114</v>
      </c>
      <c r="L112" t="s">
        <v>1501</v>
      </c>
      <c r="M112" t="s">
        <v>10745</v>
      </c>
      <c r="N112" t="s">
        <v>10746</v>
      </c>
      <c r="O112" t="s">
        <v>10747</v>
      </c>
    </row>
    <row r="113" spans="1:17" x14ac:dyDescent="0.35">
      <c r="A113" t="s">
        <v>1445</v>
      </c>
      <c r="D113" t="s">
        <v>1446</v>
      </c>
      <c r="E113" t="s">
        <v>1444</v>
      </c>
      <c r="F113" t="s">
        <v>10348</v>
      </c>
      <c r="G113" t="s">
        <v>10819</v>
      </c>
      <c r="H113" t="s">
        <v>10825</v>
      </c>
      <c r="I113" t="s">
        <v>1446</v>
      </c>
      <c r="J113" t="s">
        <v>10826</v>
      </c>
      <c r="K113" t="s">
        <v>11115</v>
      </c>
      <c r="L113" t="s">
        <v>1501</v>
      </c>
      <c r="M113" t="s">
        <v>10745</v>
      </c>
      <c r="N113" t="s">
        <v>10746</v>
      </c>
      <c r="O113" t="s">
        <v>10747</v>
      </c>
    </row>
    <row r="114" spans="1:17" x14ac:dyDescent="0.35">
      <c r="A114" t="s">
        <v>4824</v>
      </c>
      <c r="D114" t="s">
        <v>2932</v>
      </c>
      <c r="E114" t="s">
        <v>4823</v>
      </c>
      <c r="F114" t="s">
        <v>10349</v>
      </c>
      <c r="G114" t="s">
        <v>10741</v>
      </c>
      <c r="H114" t="s">
        <v>11116</v>
      </c>
      <c r="I114" t="s">
        <v>2932</v>
      </c>
      <c r="J114" t="s">
        <v>10821</v>
      </c>
      <c r="K114" t="s">
        <v>11117</v>
      </c>
      <c r="M114" t="s">
        <v>10745</v>
      </c>
      <c r="N114" t="s">
        <v>10746</v>
      </c>
      <c r="O114" t="s">
        <v>10747</v>
      </c>
    </row>
    <row r="115" spans="1:17" x14ac:dyDescent="0.35">
      <c r="A115" t="s">
        <v>2931</v>
      </c>
      <c r="D115" t="s">
        <v>2932</v>
      </c>
      <c r="E115" t="s">
        <v>2930</v>
      </c>
      <c r="F115" t="s">
        <v>10349</v>
      </c>
      <c r="G115" t="s">
        <v>10741</v>
      </c>
      <c r="H115" t="s">
        <v>11118</v>
      </c>
      <c r="I115" t="s">
        <v>2932</v>
      </c>
      <c r="J115" t="s">
        <v>11119</v>
      </c>
      <c r="K115" t="s">
        <v>11120</v>
      </c>
      <c r="M115" t="s">
        <v>10745</v>
      </c>
      <c r="N115" t="s">
        <v>10746</v>
      </c>
      <c r="O115" t="s">
        <v>10751</v>
      </c>
      <c r="P115" t="s">
        <v>11121</v>
      </c>
      <c r="Q115" t="s">
        <v>11122</v>
      </c>
    </row>
    <row r="116" spans="1:17" x14ac:dyDescent="0.35">
      <c r="A116" t="s">
        <v>4934</v>
      </c>
      <c r="D116" t="s">
        <v>2932</v>
      </c>
      <c r="E116" t="s">
        <v>4933</v>
      </c>
      <c r="F116" t="s">
        <v>10349</v>
      </c>
      <c r="G116" t="s">
        <v>10741</v>
      </c>
      <c r="H116" t="s">
        <v>10798</v>
      </c>
      <c r="I116" t="s">
        <v>2932</v>
      </c>
      <c r="J116" t="s">
        <v>4933</v>
      </c>
      <c r="K116" t="s">
        <v>11123</v>
      </c>
      <c r="M116" t="s">
        <v>11028</v>
      </c>
      <c r="N116">
        <v>9</v>
      </c>
      <c r="O116" t="s">
        <v>10751</v>
      </c>
      <c r="P116" t="s">
        <v>11124</v>
      </c>
      <c r="Q116" t="s">
        <v>11125</v>
      </c>
    </row>
    <row r="117" spans="1:17" x14ac:dyDescent="0.35">
      <c r="A117" t="s">
        <v>4978</v>
      </c>
      <c r="D117" t="s">
        <v>2944</v>
      </c>
      <c r="E117" t="s">
        <v>4977</v>
      </c>
      <c r="F117" t="s">
        <v>10352</v>
      </c>
      <c r="G117" t="s">
        <v>11126</v>
      </c>
      <c r="I117" t="s">
        <v>2944</v>
      </c>
      <c r="J117" t="s">
        <v>10821</v>
      </c>
      <c r="K117" t="s">
        <v>11127</v>
      </c>
      <c r="M117" t="s">
        <v>11128</v>
      </c>
      <c r="N117">
        <v>256</v>
      </c>
    </row>
    <row r="118" spans="1:17" x14ac:dyDescent="0.35">
      <c r="A118" t="s">
        <v>2943</v>
      </c>
      <c r="D118" t="s">
        <v>2944</v>
      </c>
      <c r="E118" t="s">
        <v>2942</v>
      </c>
      <c r="F118" t="s">
        <v>10352</v>
      </c>
      <c r="G118" t="s">
        <v>11126</v>
      </c>
      <c r="H118" t="s">
        <v>11129</v>
      </c>
      <c r="I118" t="s">
        <v>2944</v>
      </c>
      <c r="J118" t="s">
        <v>2942</v>
      </c>
      <c r="K118" t="s">
        <v>11130</v>
      </c>
      <c r="M118" t="s">
        <v>11131</v>
      </c>
      <c r="N118">
        <v>719</v>
      </c>
      <c r="O118" t="s">
        <v>10751</v>
      </c>
      <c r="P118" t="s">
        <v>11132</v>
      </c>
      <c r="Q118" t="s">
        <v>11133</v>
      </c>
    </row>
    <row r="119" spans="1:17" x14ac:dyDescent="0.35">
      <c r="A119" t="s">
        <v>5087</v>
      </c>
      <c r="D119" t="s">
        <v>2944</v>
      </c>
      <c r="E119" t="s">
        <v>5086</v>
      </c>
      <c r="F119" t="s">
        <v>10352</v>
      </c>
      <c r="G119" t="s">
        <v>11126</v>
      </c>
      <c r="H119" t="s">
        <v>10804</v>
      </c>
      <c r="I119" t="s">
        <v>2944</v>
      </c>
      <c r="J119" t="s">
        <v>5086</v>
      </c>
      <c r="K119" t="s">
        <v>11134</v>
      </c>
      <c r="M119" t="s">
        <v>11028</v>
      </c>
      <c r="N119">
        <v>9</v>
      </c>
      <c r="O119" t="s">
        <v>10751</v>
      </c>
      <c r="P119" t="s">
        <v>11135</v>
      </c>
      <c r="Q119" t="s">
        <v>11136</v>
      </c>
    </row>
    <row r="120" spans="1:17" x14ac:dyDescent="0.35">
      <c r="A120" t="s">
        <v>3285</v>
      </c>
      <c r="D120" t="s">
        <v>3286</v>
      </c>
      <c r="E120" t="s">
        <v>3284</v>
      </c>
      <c r="F120" t="s">
        <v>10353</v>
      </c>
      <c r="G120" t="s">
        <v>10809</v>
      </c>
      <c r="H120" t="s">
        <v>10816</v>
      </c>
      <c r="I120" t="s">
        <v>3286</v>
      </c>
      <c r="J120" t="s">
        <v>10810</v>
      </c>
      <c r="K120" t="s">
        <v>11137</v>
      </c>
      <c r="L120" t="s">
        <v>11138</v>
      </c>
      <c r="M120" t="s">
        <v>10909</v>
      </c>
      <c r="N120">
        <v>915</v>
      </c>
      <c r="O120" t="s">
        <v>10751</v>
      </c>
      <c r="P120" t="s">
        <v>11139</v>
      </c>
      <c r="Q120" t="s">
        <v>11140</v>
      </c>
    </row>
    <row r="121" spans="1:17" x14ac:dyDescent="0.35">
      <c r="A121" t="s">
        <v>43</v>
      </c>
      <c r="D121" t="s">
        <v>44</v>
      </c>
      <c r="E121" t="s">
        <v>42</v>
      </c>
      <c r="F121" t="s">
        <v>10354</v>
      </c>
      <c r="G121" t="s">
        <v>10741</v>
      </c>
      <c r="H121" t="s">
        <v>11141</v>
      </c>
      <c r="I121" t="s">
        <v>44</v>
      </c>
      <c r="J121" t="s">
        <v>10743</v>
      </c>
      <c r="K121" t="s">
        <v>11142</v>
      </c>
      <c r="M121" t="s">
        <v>10745</v>
      </c>
      <c r="N121" t="s">
        <v>10746</v>
      </c>
      <c r="O121" t="s">
        <v>10747</v>
      </c>
    </row>
    <row r="122" spans="1:17" x14ac:dyDescent="0.35">
      <c r="A122" t="s">
        <v>1774</v>
      </c>
      <c r="D122" t="s">
        <v>1775</v>
      </c>
      <c r="E122" t="s">
        <v>1773</v>
      </c>
      <c r="F122" t="s">
        <v>10359</v>
      </c>
      <c r="G122" t="s">
        <v>10761</v>
      </c>
      <c r="H122" t="s">
        <v>10926</v>
      </c>
      <c r="I122" t="s">
        <v>1775</v>
      </c>
      <c r="J122" t="s">
        <v>10780</v>
      </c>
      <c r="K122" t="s">
        <v>11143</v>
      </c>
      <c r="L122" t="s">
        <v>11144</v>
      </c>
      <c r="M122" t="s">
        <v>10745</v>
      </c>
      <c r="N122" t="s">
        <v>10746</v>
      </c>
      <c r="O122" t="s">
        <v>10747</v>
      </c>
    </row>
    <row r="123" spans="1:17" x14ac:dyDescent="0.35">
      <c r="A123" t="s">
        <v>1783</v>
      </c>
      <c r="D123" t="s">
        <v>1775</v>
      </c>
      <c r="E123" t="s">
        <v>1782</v>
      </c>
      <c r="F123" t="s">
        <v>10359</v>
      </c>
      <c r="G123" t="s">
        <v>10761</v>
      </c>
      <c r="H123" t="s">
        <v>11145</v>
      </c>
      <c r="I123" t="s">
        <v>1775</v>
      </c>
      <c r="J123" t="s">
        <v>1782</v>
      </c>
      <c r="K123" t="s">
        <v>11146</v>
      </c>
      <c r="L123" t="s">
        <v>1774</v>
      </c>
      <c r="M123" t="s">
        <v>11147</v>
      </c>
      <c r="N123">
        <v>311</v>
      </c>
      <c r="O123" t="s">
        <v>10751</v>
      </c>
      <c r="P123" t="s">
        <v>11148</v>
      </c>
      <c r="Q123" t="s">
        <v>11149</v>
      </c>
    </row>
    <row r="124" spans="1:17" x14ac:dyDescent="0.35">
      <c r="A124" t="s">
        <v>1790</v>
      </c>
      <c r="D124" t="s">
        <v>1775</v>
      </c>
      <c r="E124" t="s">
        <v>1789</v>
      </c>
      <c r="F124" t="s">
        <v>10359</v>
      </c>
      <c r="G124" t="s">
        <v>10761</v>
      </c>
      <c r="H124" t="s">
        <v>11145</v>
      </c>
      <c r="I124" t="s">
        <v>1775</v>
      </c>
      <c r="J124" t="s">
        <v>1789</v>
      </c>
      <c r="K124" t="s">
        <v>11150</v>
      </c>
      <c r="L124" t="s">
        <v>1774</v>
      </c>
      <c r="M124" t="s">
        <v>11147</v>
      </c>
      <c r="N124">
        <v>311</v>
      </c>
      <c r="O124" t="s">
        <v>10751</v>
      </c>
      <c r="P124" t="s">
        <v>11151</v>
      </c>
      <c r="Q124" t="s">
        <v>11152</v>
      </c>
    </row>
    <row r="125" spans="1:17" x14ac:dyDescent="0.35">
      <c r="A125" t="s">
        <v>423</v>
      </c>
      <c r="D125" t="s">
        <v>424</v>
      </c>
      <c r="E125" t="s">
        <v>422</v>
      </c>
      <c r="F125" t="s">
        <v>11153</v>
      </c>
      <c r="G125" t="s">
        <v>11154</v>
      </c>
      <c r="I125" t="s">
        <v>1816</v>
      </c>
      <c r="J125" t="s">
        <v>422</v>
      </c>
      <c r="K125" t="s">
        <v>11155</v>
      </c>
      <c r="M125" t="s">
        <v>11039</v>
      </c>
      <c r="N125">
        <v>2010</v>
      </c>
      <c r="P125" t="s">
        <v>11156</v>
      </c>
      <c r="Q125" t="s">
        <v>11157</v>
      </c>
    </row>
    <row r="126" spans="1:17" x14ac:dyDescent="0.35">
      <c r="A126" t="s">
        <v>453</v>
      </c>
      <c r="D126" t="s">
        <v>454</v>
      </c>
      <c r="E126" t="s">
        <v>452</v>
      </c>
      <c r="F126" t="s">
        <v>11158</v>
      </c>
      <c r="G126" t="s">
        <v>11159</v>
      </c>
      <c r="I126" t="s">
        <v>1502</v>
      </c>
      <c r="J126" t="s">
        <v>452</v>
      </c>
      <c r="K126" t="s">
        <v>11160</v>
      </c>
      <c r="M126" t="s">
        <v>10859</v>
      </c>
      <c r="N126">
        <v>1979</v>
      </c>
      <c r="P126" t="s">
        <v>11161</v>
      </c>
      <c r="Q126" t="s">
        <v>11162</v>
      </c>
    </row>
    <row r="127" spans="1:17" x14ac:dyDescent="0.35">
      <c r="A127" t="s">
        <v>474</v>
      </c>
      <c r="D127" t="s">
        <v>475</v>
      </c>
      <c r="E127" t="s">
        <v>473</v>
      </c>
      <c r="F127" t="s">
        <v>11163</v>
      </c>
      <c r="G127" t="s">
        <v>11164</v>
      </c>
      <c r="I127" t="s">
        <v>61</v>
      </c>
      <c r="J127" t="s">
        <v>473</v>
      </c>
      <c r="K127" t="s">
        <v>11165</v>
      </c>
      <c r="M127" t="s">
        <v>11166</v>
      </c>
      <c r="N127">
        <v>1949</v>
      </c>
      <c r="P127" t="s">
        <v>11167</v>
      </c>
      <c r="Q127" t="s">
        <v>11168</v>
      </c>
    </row>
    <row r="128" spans="1:17" x14ac:dyDescent="0.35">
      <c r="A128" t="s">
        <v>464</v>
      </c>
      <c r="D128" t="s">
        <v>465</v>
      </c>
      <c r="E128" t="s">
        <v>463</v>
      </c>
      <c r="F128" t="s">
        <v>11169</v>
      </c>
      <c r="G128" t="s">
        <v>11170</v>
      </c>
      <c r="I128" t="s">
        <v>338</v>
      </c>
      <c r="J128" t="s">
        <v>463</v>
      </c>
      <c r="K128" t="s">
        <v>11171</v>
      </c>
      <c r="M128" t="s">
        <v>11166</v>
      </c>
      <c r="N128">
        <v>1949</v>
      </c>
      <c r="P128" t="s">
        <v>11172</v>
      </c>
      <c r="Q128" t="s">
        <v>11173</v>
      </c>
    </row>
    <row r="129" spans="1:17" x14ac:dyDescent="0.35">
      <c r="A129" t="s">
        <v>925</v>
      </c>
      <c r="D129" t="s">
        <v>926</v>
      </c>
      <c r="E129" t="s">
        <v>924</v>
      </c>
      <c r="F129" t="s">
        <v>11174</v>
      </c>
      <c r="G129" t="s">
        <v>11175</v>
      </c>
      <c r="I129" t="s">
        <v>225</v>
      </c>
      <c r="J129" t="s">
        <v>924</v>
      </c>
      <c r="K129" t="s">
        <v>11176</v>
      </c>
      <c r="M129" t="s">
        <v>10859</v>
      </c>
      <c r="N129">
        <v>1979</v>
      </c>
    </row>
    <row r="130" spans="1:17" x14ac:dyDescent="0.35">
      <c r="A130" t="s">
        <v>940</v>
      </c>
      <c r="D130" t="s">
        <v>941</v>
      </c>
      <c r="E130" t="s">
        <v>939</v>
      </c>
      <c r="F130" t="s">
        <v>11177</v>
      </c>
      <c r="G130" t="s">
        <v>11178</v>
      </c>
      <c r="I130" t="s">
        <v>225</v>
      </c>
      <c r="J130" t="s">
        <v>939</v>
      </c>
      <c r="K130" t="s">
        <v>11179</v>
      </c>
      <c r="M130" t="s">
        <v>10859</v>
      </c>
      <c r="N130">
        <v>1979</v>
      </c>
    </row>
    <row r="131" spans="1:17" x14ac:dyDescent="0.35">
      <c r="A131" t="s">
        <v>1565</v>
      </c>
      <c r="D131" t="s">
        <v>1566</v>
      </c>
      <c r="E131" t="s">
        <v>1564</v>
      </c>
      <c r="F131" t="s">
        <v>11180</v>
      </c>
      <c r="G131" t="s">
        <v>11181</v>
      </c>
      <c r="I131" t="s">
        <v>2550</v>
      </c>
      <c r="J131" t="s">
        <v>1564</v>
      </c>
      <c r="K131" t="s">
        <v>11182</v>
      </c>
      <c r="M131" t="s">
        <v>10859</v>
      </c>
      <c r="N131">
        <v>1979</v>
      </c>
    </row>
    <row r="132" spans="1:17" x14ac:dyDescent="0.35">
      <c r="A132" t="s">
        <v>1146</v>
      </c>
      <c r="D132" t="s">
        <v>1147</v>
      </c>
      <c r="E132" t="s">
        <v>1145</v>
      </c>
      <c r="F132" t="s">
        <v>11183</v>
      </c>
      <c r="G132" t="s">
        <v>11184</v>
      </c>
      <c r="I132" t="s">
        <v>2094</v>
      </c>
      <c r="J132" t="s">
        <v>1145</v>
      </c>
      <c r="K132" t="s">
        <v>11185</v>
      </c>
      <c r="M132" t="s">
        <v>11186</v>
      </c>
      <c r="N132">
        <v>1673</v>
      </c>
      <c r="P132" t="s">
        <v>11187</v>
      </c>
      <c r="Q132" t="s">
        <v>11188</v>
      </c>
    </row>
    <row r="133" spans="1:17" x14ac:dyDescent="0.35">
      <c r="A133" t="s">
        <v>720</v>
      </c>
      <c r="D133" t="s">
        <v>721</v>
      </c>
      <c r="E133" t="s">
        <v>719</v>
      </c>
      <c r="F133" t="s">
        <v>11189</v>
      </c>
      <c r="G133" t="s">
        <v>11190</v>
      </c>
      <c r="I133" t="s">
        <v>701</v>
      </c>
      <c r="J133" t="s">
        <v>11191</v>
      </c>
      <c r="K133" t="s">
        <v>11192</v>
      </c>
      <c r="M133" t="s">
        <v>11193</v>
      </c>
      <c r="N133">
        <v>1402</v>
      </c>
    </row>
    <row r="134" spans="1:17" x14ac:dyDescent="0.35">
      <c r="A134" t="s">
        <v>814</v>
      </c>
      <c r="D134" t="s">
        <v>815</v>
      </c>
      <c r="E134" t="s">
        <v>813</v>
      </c>
      <c r="F134" t="s">
        <v>11194</v>
      </c>
      <c r="G134" t="s">
        <v>11195</v>
      </c>
      <c r="H134" t="s">
        <v>10755</v>
      </c>
      <c r="I134" t="s">
        <v>749</v>
      </c>
      <c r="J134" t="s">
        <v>813</v>
      </c>
      <c r="K134" t="s">
        <v>11196</v>
      </c>
      <c r="L134" t="s">
        <v>11197</v>
      </c>
      <c r="M134" t="s">
        <v>11198</v>
      </c>
      <c r="N134">
        <v>913</v>
      </c>
      <c r="P134" t="s">
        <v>11199</v>
      </c>
      <c r="Q134" t="s">
        <v>11200</v>
      </c>
    </row>
    <row r="135" spans="1:17" x14ac:dyDescent="0.35">
      <c r="A135" t="s">
        <v>1242</v>
      </c>
      <c r="D135" t="s">
        <v>1243</v>
      </c>
      <c r="E135" t="s">
        <v>1241</v>
      </c>
      <c r="F135" t="s">
        <v>11201</v>
      </c>
      <c r="G135" t="s">
        <v>11190</v>
      </c>
      <c r="H135" t="s">
        <v>10748</v>
      </c>
      <c r="I135" t="s">
        <v>338</v>
      </c>
      <c r="J135" t="s">
        <v>11202</v>
      </c>
      <c r="K135" t="s">
        <v>11203</v>
      </c>
      <c r="L135" t="s">
        <v>11204</v>
      </c>
      <c r="M135" t="s">
        <v>11205</v>
      </c>
      <c r="N135">
        <v>571</v>
      </c>
      <c r="O135" t="s">
        <v>10751</v>
      </c>
      <c r="P135" t="s">
        <v>11206</v>
      </c>
      <c r="Q135" t="s">
        <v>11207</v>
      </c>
    </row>
    <row r="136" spans="1:17" x14ac:dyDescent="0.35">
      <c r="A136" t="s">
        <v>3324</v>
      </c>
      <c r="D136" t="s">
        <v>3325</v>
      </c>
      <c r="E136" t="s">
        <v>3323</v>
      </c>
      <c r="F136" t="s">
        <v>10364</v>
      </c>
      <c r="G136" t="s">
        <v>10809</v>
      </c>
      <c r="H136" t="s">
        <v>10762</v>
      </c>
      <c r="I136" t="s">
        <v>3325</v>
      </c>
      <c r="J136" t="s">
        <v>10810</v>
      </c>
      <c r="K136" t="s">
        <v>11208</v>
      </c>
      <c r="L136" t="s">
        <v>11209</v>
      </c>
      <c r="M136" t="s">
        <v>11210</v>
      </c>
      <c r="N136">
        <v>906</v>
      </c>
      <c r="O136" t="s">
        <v>10751</v>
      </c>
      <c r="P136" t="s">
        <v>11211</v>
      </c>
      <c r="Q136" t="s">
        <v>11212</v>
      </c>
    </row>
    <row r="137" spans="1:17" x14ac:dyDescent="0.35">
      <c r="A137" t="s">
        <v>3336</v>
      </c>
      <c r="D137" t="s">
        <v>3337</v>
      </c>
      <c r="E137" t="s">
        <v>3335</v>
      </c>
      <c r="F137" t="s">
        <v>10365</v>
      </c>
      <c r="G137" t="s">
        <v>10809</v>
      </c>
      <c r="H137" t="s">
        <v>10762</v>
      </c>
      <c r="I137" t="s">
        <v>3337</v>
      </c>
      <c r="J137" t="s">
        <v>10810</v>
      </c>
      <c r="K137" t="s">
        <v>11213</v>
      </c>
      <c r="L137" t="s">
        <v>11214</v>
      </c>
      <c r="M137" t="s">
        <v>11215</v>
      </c>
      <c r="N137">
        <v>376</v>
      </c>
      <c r="O137" t="s">
        <v>10747</v>
      </c>
    </row>
    <row r="138" spans="1:17" x14ac:dyDescent="0.35">
      <c r="A138" t="s">
        <v>275</v>
      </c>
      <c r="D138" t="s">
        <v>276</v>
      </c>
      <c r="E138" t="s">
        <v>274</v>
      </c>
      <c r="F138" t="s">
        <v>10366</v>
      </c>
      <c r="G138" t="s">
        <v>10754</v>
      </c>
      <c r="H138" t="s">
        <v>10825</v>
      </c>
      <c r="I138" t="s">
        <v>276</v>
      </c>
      <c r="J138" t="s">
        <v>11216</v>
      </c>
      <c r="K138" t="s">
        <v>11217</v>
      </c>
      <c r="L138" t="s">
        <v>11218</v>
      </c>
      <c r="M138" t="s">
        <v>10745</v>
      </c>
      <c r="N138" t="s">
        <v>10746</v>
      </c>
      <c r="O138" t="s">
        <v>10747</v>
      </c>
    </row>
    <row r="139" spans="1:17" x14ac:dyDescent="0.35">
      <c r="A139" t="s">
        <v>290</v>
      </c>
      <c r="D139" t="s">
        <v>291</v>
      </c>
      <c r="E139" t="s">
        <v>289</v>
      </c>
      <c r="F139" t="s">
        <v>10369</v>
      </c>
      <c r="G139" t="s">
        <v>10754</v>
      </c>
      <c r="H139" t="s">
        <v>11219</v>
      </c>
      <c r="I139" t="s">
        <v>291</v>
      </c>
      <c r="J139" t="s">
        <v>10743</v>
      </c>
      <c r="K139" t="s">
        <v>11220</v>
      </c>
      <c r="M139" t="s">
        <v>10745</v>
      </c>
      <c r="N139" t="s">
        <v>10746</v>
      </c>
      <c r="O139" t="s">
        <v>10747</v>
      </c>
    </row>
    <row r="140" spans="1:17" x14ac:dyDescent="0.35">
      <c r="A140" t="s">
        <v>572</v>
      </c>
      <c r="D140" t="s">
        <v>291</v>
      </c>
      <c r="E140" t="s">
        <v>571</v>
      </c>
      <c r="F140" t="s">
        <v>10369</v>
      </c>
      <c r="G140" t="s">
        <v>10754</v>
      </c>
      <c r="H140" t="s">
        <v>10825</v>
      </c>
      <c r="I140" t="s">
        <v>291</v>
      </c>
      <c r="J140" t="s">
        <v>11216</v>
      </c>
      <c r="K140" t="s">
        <v>11221</v>
      </c>
      <c r="L140" t="s">
        <v>11222</v>
      </c>
      <c r="M140" t="s">
        <v>11063</v>
      </c>
      <c r="N140">
        <v>1704</v>
      </c>
      <c r="O140" t="s">
        <v>10751</v>
      </c>
      <c r="P140" t="s">
        <v>11223</v>
      </c>
      <c r="Q140" t="s">
        <v>11224</v>
      </c>
    </row>
    <row r="141" spans="1:17" x14ac:dyDescent="0.35">
      <c r="A141" t="s">
        <v>31</v>
      </c>
      <c r="D141" t="s">
        <v>32</v>
      </c>
      <c r="E141" t="s">
        <v>30</v>
      </c>
      <c r="F141" t="s">
        <v>10370</v>
      </c>
      <c r="G141" t="s">
        <v>10754</v>
      </c>
      <c r="H141" t="s">
        <v>10755</v>
      </c>
      <c r="I141" t="s">
        <v>32</v>
      </c>
      <c r="J141" t="s">
        <v>10755</v>
      </c>
      <c r="K141" t="s">
        <v>11225</v>
      </c>
      <c r="M141" t="s">
        <v>10745</v>
      </c>
      <c r="N141" t="s">
        <v>10746</v>
      </c>
      <c r="O141" t="s">
        <v>10747</v>
      </c>
    </row>
    <row r="142" spans="1:17" x14ac:dyDescent="0.35">
      <c r="A142" t="s">
        <v>1222</v>
      </c>
      <c r="D142" t="s">
        <v>1223</v>
      </c>
      <c r="E142" t="s">
        <v>1221</v>
      </c>
      <c r="F142" t="s">
        <v>10377</v>
      </c>
      <c r="G142" t="s">
        <v>10819</v>
      </c>
      <c r="H142" t="s">
        <v>11226</v>
      </c>
      <c r="I142" t="s">
        <v>1223</v>
      </c>
      <c r="J142" t="s">
        <v>10743</v>
      </c>
      <c r="K142" t="s">
        <v>11227</v>
      </c>
      <c r="M142" t="s">
        <v>10745</v>
      </c>
      <c r="N142" t="s">
        <v>10746</v>
      </c>
      <c r="O142" t="s">
        <v>10747</v>
      </c>
    </row>
    <row r="143" spans="1:17" x14ac:dyDescent="0.35">
      <c r="A143" t="s">
        <v>1706</v>
      </c>
      <c r="D143" t="s">
        <v>1707</v>
      </c>
      <c r="E143" t="s">
        <v>1705</v>
      </c>
      <c r="F143" t="s">
        <v>10380</v>
      </c>
      <c r="G143" t="s">
        <v>10754</v>
      </c>
      <c r="H143" t="s">
        <v>11228</v>
      </c>
      <c r="I143" t="s">
        <v>1707</v>
      </c>
      <c r="J143" t="s">
        <v>10743</v>
      </c>
      <c r="K143" t="s">
        <v>11229</v>
      </c>
      <c r="L143" t="s">
        <v>11230</v>
      </c>
      <c r="M143" t="s">
        <v>10745</v>
      </c>
      <c r="N143" t="s">
        <v>10746</v>
      </c>
      <c r="O143" t="s">
        <v>10747</v>
      </c>
    </row>
    <row r="144" spans="1:17" x14ac:dyDescent="0.35">
      <c r="A144" t="s">
        <v>1713</v>
      </c>
      <c r="D144" t="s">
        <v>1707</v>
      </c>
      <c r="E144" t="s">
        <v>1712</v>
      </c>
      <c r="F144" t="s">
        <v>10380</v>
      </c>
      <c r="G144" t="s">
        <v>10754</v>
      </c>
      <c r="H144" t="s">
        <v>10825</v>
      </c>
      <c r="I144" t="s">
        <v>1707</v>
      </c>
      <c r="J144" t="s">
        <v>10864</v>
      </c>
      <c r="K144" t="s">
        <v>11231</v>
      </c>
      <c r="L144" t="s">
        <v>11232</v>
      </c>
      <c r="M144" t="s">
        <v>10859</v>
      </c>
      <c r="N144">
        <v>1979</v>
      </c>
      <c r="O144" t="s">
        <v>10751</v>
      </c>
      <c r="P144" t="s">
        <v>11233</v>
      </c>
      <c r="Q144" t="s">
        <v>11234</v>
      </c>
    </row>
    <row r="145" spans="1:17" x14ac:dyDescent="0.35">
      <c r="A145" t="s">
        <v>2519</v>
      </c>
      <c r="D145" t="s">
        <v>2520</v>
      </c>
      <c r="E145" t="s">
        <v>2518</v>
      </c>
      <c r="F145" t="s">
        <v>10383</v>
      </c>
      <c r="G145" t="s">
        <v>10754</v>
      </c>
      <c r="H145" t="s">
        <v>11235</v>
      </c>
      <c r="I145" t="s">
        <v>2520</v>
      </c>
      <c r="J145" t="s">
        <v>10743</v>
      </c>
      <c r="K145" t="s">
        <v>11236</v>
      </c>
      <c r="L145" t="s">
        <v>11237</v>
      </c>
      <c r="M145" t="s">
        <v>10745</v>
      </c>
      <c r="N145" t="s">
        <v>10746</v>
      </c>
      <c r="O145" t="s">
        <v>10747</v>
      </c>
    </row>
    <row r="146" spans="1:17" x14ac:dyDescent="0.35">
      <c r="A146" t="s">
        <v>3357</v>
      </c>
      <c r="D146" t="s">
        <v>3358</v>
      </c>
      <c r="E146" t="s">
        <v>3356</v>
      </c>
      <c r="F146" t="s">
        <v>10388</v>
      </c>
      <c r="G146" t="s">
        <v>10809</v>
      </c>
      <c r="H146" t="s">
        <v>10816</v>
      </c>
      <c r="I146" t="s">
        <v>3358</v>
      </c>
      <c r="J146" t="s">
        <v>10810</v>
      </c>
      <c r="K146" t="s">
        <v>11238</v>
      </c>
      <c r="L146" t="s">
        <v>11239</v>
      </c>
      <c r="M146" t="s">
        <v>11240</v>
      </c>
      <c r="N146">
        <v>908</v>
      </c>
      <c r="O146" t="s">
        <v>10751</v>
      </c>
      <c r="P146" t="s">
        <v>11241</v>
      </c>
      <c r="Q146" t="s">
        <v>11242</v>
      </c>
    </row>
    <row r="147" spans="1:17" x14ac:dyDescent="0.35">
      <c r="A147" t="s">
        <v>581</v>
      </c>
      <c r="D147" t="s">
        <v>582</v>
      </c>
      <c r="E147" t="s">
        <v>580</v>
      </c>
      <c r="F147" t="s">
        <v>10393</v>
      </c>
      <c r="G147" t="s">
        <v>10754</v>
      </c>
      <c r="H147" t="s">
        <v>10755</v>
      </c>
      <c r="I147" t="s">
        <v>582</v>
      </c>
      <c r="J147" t="s">
        <v>11061</v>
      </c>
      <c r="K147" t="s">
        <v>11243</v>
      </c>
      <c r="M147" t="s">
        <v>11244</v>
      </c>
      <c r="N147">
        <v>1389</v>
      </c>
      <c r="O147" t="s">
        <v>10747</v>
      </c>
    </row>
    <row r="148" spans="1:17" x14ac:dyDescent="0.35">
      <c r="A148" t="s">
        <v>60</v>
      </c>
      <c r="D148" t="s">
        <v>61</v>
      </c>
      <c r="E148" t="s">
        <v>59</v>
      </c>
      <c r="F148" t="s">
        <v>10396</v>
      </c>
      <c r="G148" t="s">
        <v>10761</v>
      </c>
      <c r="H148" t="s">
        <v>10774</v>
      </c>
      <c r="I148" t="s">
        <v>61</v>
      </c>
      <c r="J148" t="s">
        <v>10780</v>
      </c>
      <c r="K148" t="s">
        <v>11245</v>
      </c>
      <c r="M148" t="s">
        <v>10745</v>
      </c>
      <c r="N148" t="s">
        <v>10746</v>
      </c>
      <c r="O148" t="s">
        <v>10747</v>
      </c>
    </row>
    <row r="149" spans="1:17" x14ac:dyDescent="0.35">
      <c r="A149" t="s">
        <v>1801</v>
      </c>
      <c r="D149" t="s">
        <v>61</v>
      </c>
      <c r="E149" t="s">
        <v>1800</v>
      </c>
      <c r="F149" t="s">
        <v>10396</v>
      </c>
      <c r="G149" t="s">
        <v>10761</v>
      </c>
      <c r="H149" t="s">
        <v>10748</v>
      </c>
      <c r="I149" t="s">
        <v>61</v>
      </c>
      <c r="J149" t="s">
        <v>11246</v>
      </c>
      <c r="K149" t="s">
        <v>11247</v>
      </c>
      <c r="L149" t="s">
        <v>3525</v>
      </c>
      <c r="M149" t="s">
        <v>11205</v>
      </c>
      <c r="N149">
        <v>571</v>
      </c>
      <c r="O149" t="s">
        <v>10751</v>
      </c>
      <c r="P149" t="s">
        <v>11248</v>
      </c>
      <c r="Q149" t="s">
        <v>11249</v>
      </c>
    </row>
    <row r="150" spans="1:17" x14ac:dyDescent="0.35">
      <c r="A150" t="s">
        <v>729</v>
      </c>
      <c r="D150" t="s">
        <v>296</v>
      </c>
      <c r="E150" t="s">
        <v>728</v>
      </c>
      <c r="F150" t="s">
        <v>10397</v>
      </c>
      <c r="G150" t="s">
        <v>10754</v>
      </c>
      <c r="H150" t="s">
        <v>10762</v>
      </c>
      <c r="I150" t="s">
        <v>296</v>
      </c>
      <c r="J150" t="s">
        <v>10743</v>
      </c>
      <c r="K150" t="s">
        <v>11250</v>
      </c>
      <c r="M150" t="s">
        <v>10745</v>
      </c>
      <c r="N150" t="s">
        <v>10746</v>
      </c>
      <c r="O150" t="s">
        <v>10747</v>
      </c>
    </row>
    <row r="151" spans="1:17" x14ac:dyDescent="0.35">
      <c r="A151" t="s">
        <v>295</v>
      </c>
      <c r="D151" t="s">
        <v>296</v>
      </c>
      <c r="E151" t="s">
        <v>294</v>
      </c>
      <c r="F151" t="s">
        <v>10397</v>
      </c>
      <c r="G151" t="s">
        <v>10754</v>
      </c>
      <c r="H151" t="s">
        <v>10780</v>
      </c>
      <c r="I151" t="s">
        <v>296</v>
      </c>
      <c r="J151" t="s">
        <v>294</v>
      </c>
      <c r="K151" t="s">
        <v>11251</v>
      </c>
      <c r="L151" t="s">
        <v>11252</v>
      </c>
      <c r="M151" t="s">
        <v>10745</v>
      </c>
      <c r="N151" t="s">
        <v>10746</v>
      </c>
      <c r="O151" t="s">
        <v>10751</v>
      </c>
      <c r="P151" t="s">
        <v>11253</v>
      </c>
      <c r="Q151" t="s">
        <v>11254</v>
      </c>
    </row>
    <row r="152" spans="1:17" x14ac:dyDescent="0.35">
      <c r="A152" t="s">
        <v>305</v>
      </c>
      <c r="D152" t="s">
        <v>296</v>
      </c>
      <c r="E152" t="s">
        <v>304</v>
      </c>
      <c r="F152" t="s">
        <v>10397</v>
      </c>
      <c r="G152" t="s">
        <v>10754</v>
      </c>
      <c r="H152" t="s">
        <v>10825</v>
      </c>
      <c r="I152" t="s">
        <v>296</v>
      </c>
      <c r="J152" t="s">
        <v>10845</v>
      </c>
      <c r="K152" t="s">
        <v>11255</v>
      </c>
      <c r="M152" t="s">
        <v>10745</v>
      </c>
      <c r="N152" t="s">
        <v>10746</v>
      </c>
      <c r="O152" t="s">
        <v>10751</v>
      </c>
      <c r="P152" t="s">
        <v>11256</v>
      </c>
      <c r="Q152" t="s">
        <v>11257</v>
      </c>
    </row>
    <row r="153" spans="1:17" x14ac:dyDescent="0.35">
      <c r="A153" t="s">
        <v>317</v>
      </c>
      <c r="D153" t="s">
        <v>296</v>
      </c>
      <c r="E153" t="s">
        <v>316</v>
      </c>
      <c r="F153" t="s">
        <v>10397</v>
      </c>
      <c r="G153" t="s">
        <v>10754</v>
      </c>
      <c r="H153" t="s">
        <v>10825</v>
      </c>
      <c r="I153" t="s">
        <v>296</v>
      </c>
      <c r="J153" t="s">
        <v>11258</v>
      </c>
      <c r="K153" t="s">
        <v>11259</v>
      </c>
      <c r="M153" t="s">
        <v>10745</v>
      </c>
      <c r="N153" t="s">
        <v>10746</v>
      </c>
      <c r="O153" t="s">
        <v>10751</v>
      </c>
      <c r="P153" t="s">
        <v>11260</v>
      </c>
      <c r="Q153" t="s">
        <v>11261</v>
      </c>
    </row>
    <row r="154" spans="1:17" x14ac:dyDescent="0.35">
      <c r="A154" t="s">
        <v>1576</v>
      </c>
      <c r="D154" t="s">
        <v>1577</v>
      </c>
      <c r="E154" t="s">
        <v>1575</v>
      </c>
      <c r="F154" t="s">
        <v>10398</v>
      </c>
      <c r="G154" t="s">
        <v>10754</v>
      </c>
      <c r="H154" t="s">
        <v>10774</v>
      </c>
      <c r="I154" t="s">
        <v>1577</v>
      </c>
      <c r="J154" t="s">
        <v>11262</v>
      </c>
      <c r="K154" t="s">
        <v>11263</v>
      </c>
      <c r="M154" t="s">
        <v>10777</v>
      </c>
      <c r="N154">
        <v>92</v>
      </c>
      <c r="O154" t="s">
        <v>10751</v>
      </c>
      <c r="P154" t="s">
        <v>11264</v>
      </c>
      <c r="Q154" t="s">
        <v>11265</v>
      </c>
    </row>
    <row r="155" spans="1:17" x14ac:dyDescent="0.35">
      <c r="A155" t="s">
        <v>186</v>
      </c>
      <c r="D155" t="s">
        <v>187</v>
      </c>
      <c r="E155" t="s">
        <v>185</v>
      </c>
      <c r="F155" t="s">
        <v>10399</v>
      </c>
      <c r="G155" t="s">
        <v>10741</v>
      </c>
      <c r="H155" t="s">
        <v>10780</v>
      </c>
      <c r="I155" t="s">
        <v>187</v>
      </c>
      <c r="J155" t="s">
        <v>11216</v>
      </c>
      <c r="K155" t="s">
        <v>11266</v>
      </c>
      <c r="L155" t="s">
        <v>2608</v>
      </c>
      <c r="M155" t="s">
        <v>10745</v>
      </c>
      <c r="N155" t="s">
        <v>10746</v>
      </c>
      <c r="O155" t="s">
        <v>10751</v>
      </c>
      <c r="P155" t="s">
        <v>11267</v>
      </c>
      <c r="Q155" t="s">
        <v>11268</v>
      </c>
    </row>
    <row r="156" spans="1:17" x14ac:dyDescent="0.35">
      <c r="A156" t="s">
        <v>1473</v>
      </c>
      <c r="D156" t="s">
        <v>1474</v>
      </c>
      <c r="E156" t="s">
        <v>1472</v>
      </c>
      <c r="F156" t="s">
        <v>10404</v>
      </c>
      <c r="G156" t="s">
        <v>10741</v>
      </c>
      <c r="H156" t="s">
        <v>11269</v>
      </c>
      <c r="I156" t="s">
        <v>1474</v>
      </c>
      <c r="J156" t="s">
        <v>11061</v>
      </c>
      <c r="K156" t="s">
        <v>11270</v>
      </c>
      <c r="M156" t="s">
        <v>11271</v>
      </c>
      <c r="N156">
        <v>305</v>
      </c>
      <c r="O156" t="s">
        <v>10747</v>
      </c>
    </row>
    <row r="157" spans="1:17" x14ac:dyDescent="0.35">
      <c r="A157" t="s">
        <v>1450</v>
      </c>
      <c r="D157" t="s">
        <v>1451</v>
      </c>
      <c r="E157" t="s">
        <v>1449</v>
      </c>
      <c r="F157" t="s">
        <v>10407</v>
      </c>
      <c r="G157" t="s">
        <v>10819</v>
      </c>
      <c r="H157" t="s">
        <v>10825</v>
      </c>
      <c r="I157" t="s">
        <v>1451</v>
      </c>
      <c r="J157" t="s">
        <v>10826</v>
      </c>
      <c r="K157" t="s">
        <v>11272</v>
      </c>
      <c r="L157" t="s">
        <v>1501</v>
      </c>
      <c r="M157" t="s">
        <v>11105</v>
      </c>
      <c r="N157">
        <v>2038</v>
      </c>
      <c r="O157" t="s">
        <v>10747</v>
      </c>
    </row>
    <row r="158" spans="1:17" x14ac:dyDescent="0.35">
      <c r="A158" t="s">
        <v>327</v>
      </c>
      <c r="D158" t="s">
        <v>328</v>
      </c>
      <c r="E158" t="s">
        <v>326</v>
      </c>
      <c r="F158" t="s">
        <v>10408</v>
      </c>
      <c r="G158" t="s">
        <v>10754</v>
      </c>
      <c r="H158" t="s">
        <v>10825</v>
      </c>
      <c r="I158" t="s">
        <v>328</v>
      </c>
      <c r="J158" t="s">
        <v>10864</v>
      </c>
      <c r="K158" t="s">
        <v>11273</v>
      </c>
      <c r="M158" t="s">
        <v>10745</v>
      </c>
      <c r="N158" t="s">
        <v>10746</v>
      </c>
      <c r="O158" t="s">
        <v>10747</v>
      </c>
    </row>
    <row r="159" spans="1:17" x14ac:dyDescent="0.35">
      <c r="A159" t="s">
        <v>337</v>
      </c>
      <c r="D159" t="s">
        <v>338</v>
      </c>
      <c r="E159" t="s">
        <v>336</v>
      </c>
      <c r="F159" t="s">
        <v>10409</v>
      </c>
      <c r="G159" t="s">
        <v>10761</v>
      </c>
      <c r="H159" t="s">
        <v>10816</v>
      </c>
      <c r="I159" t="s">
        <v>338</v>
      </c>
      <c r="J159" t="s">
        <v>10821</v>
      </c>
      <c r="K159" t="s">
        <v>11274</v>
      </c>
      <c r="M159" t="s">
        <v>10745</v>
      </c>
      <c r="N159" t="s">
        <v>10746</v>
      </c>
      <c r="O159" t="s">
        <v>10747</v>
      </c>
    </row>
    <row r="160" spans="1:17" x14ac:dyDescent="0.35">
      <c r="A160" t="s">
        <v>349</v>
      </c>
      <c r="D160" t="s">
        <v>338</v>
      </c>
      <c r="E160" t="s">
        <v>348</v>
      </c>
      <c r="F160" t="s">
        <v>10409</v>
      </c>
      <c r="G160" t="s">
        <v>10761</v>
      </c>
      <c r="H160" t="s">
        <v>10825</v>
      </c>
      <c r="I160" t="s">
        <v>338</v>
      </c>
      <c r="J160" t="s">
        <v>10935</v>
      </c>
      <c r="K160" t="s">
        <v>11275</v>
      </c>
      <c r="M160" t="s">
        <v>10745</v>
      </c>
      <c r="N160" t="s">
        <v>10746</v>
      </c>
      <c r="O160" t="s">
        <v>10751</v>
      </c>
      <c r="P160" t="s">
        <v>11276</v>
      </c>
      <c r="Q160" t="s">
        <v>11277</v>
      </c>
    </row>
    <row r="161" spans="1:17" x14ac:dyDescent="0.35">
      <c r="A161" t="s">
        <v>364</v>
      </c>
      <c r="D161" t="s">
        <v>338</v>
      </c>
      <c r="E161" t="s">
        <v>363</v>
      </c>
      <c r="F161" t="s">
        <v>10409</v>
      </c>
      <c r="G161" t="s">
        <v>10761</v>
      </c>
      <c r="H161" t="s">
        <v>10825</v>
      </c>
      <c r="I161" t="s">
        <v>338</v>
      </c>
      <c r="J161" t="s">
        <v>10864</v>
      </c>
      <c r="K161" t="s">
        <v>11278</v>
      </c>
      <c r="M161" t="s">
        <v>10745</v>
      </c>
      <c r="N161" t="s">
        <v>10746</v>
      </c>
      <c r="O161" t="s">
        <v>10751</v>
      </c>
      <c r="P161" t="s">
        <v>11279</v>
      </c>
      <c r="Q161" t="s">
        <v>11280</v>
      </c>
    </row>
    <row r="162" spans="1:17" x14ac:dyDescent="0.35">
      <c r="A162" t="s">
        <v>375</v>
      </c>
      <c r="D162" t="s">
        <v>338</v>
      </c>
      <c r="E162" t="s">
        <v>374</v>
      </c>
      <c r="F162" t="s">
        <v>10409</v>
      </c>
      <c r="G162" t="s">
        <v>10761</v>
      </c>
      <c r="H162" t="s">
        <v>10780</v>
      </c>
      <c r="I162" t="s">
        <v>338</v>
      </c>
      <c r="J162" t="s">
        <v>11281</v>
      </c>
      <c r="K162" t="s">
        <v>11282</v>
      </c>
      <c r="M162" t="s">
        <v>10745</v>
      </c>
      <c r="N162" t="s">
        <v>10746</v>
      </c>
      <c r="O162" t="s">
        <v>10751</v>
      </c>
      <c r="P162" t="s">
        <v>11283</v>
      </c>
      <c r="Q162" t="s">
        <v>11284</v>
      </c>
    </row>
    <row r="163" spans="1:17" x14ac:dyDescent="0.35">
      <c r="A163" t="s">
        <v>3525</v>
      </c>
      <c r="D163" t="s">
        <v>338</v>
      </c>
      <c r="E163" t="s">
        <v>3524</v>
      </c>
      <c r="F163" t="s">
        <v>10409</v>
      </c>
      <c r="G163" t="s">
        <v>10761</v>
      </c>
      <c r="H163" t="s">
        <v>10748</v>
      </c>
      <c r="I163" t="s">
        <v>338</v>
      </c>
      <c r="J163" t="s">
        <v>11246</v>
      </c>
      <c r="K163" t="s">
        <v>11285</v>
      </c>
      <c r="L163" t="s">
        <v>1801</v>
      </c>
      <c r="M163" t="s">
        <v>11205</v>
      </c>
      <c r="N163">
        <v>571</v>
      </c>
      <c r="O163" t="s">
        <v>10751</v>
      </c>
      <c r="P163" t="s">
        <v>11286</v>
      </c>
      <c r="Q163" t="s">
        <v>11287</v>
      </c>
    </row>
    <row r="164" spans="1:17" x14ac:dyDescent="0.35">
      <c r="A164" t="s">
        <v>828</v>
      </c>
      <c r="D164" t="s">
        <v>72</v>
      </c>
      <c r="E164" t="s">
        <v>827</v>
      </c>
      <c r="F164" t="s">
        <v>10414</v>
      </c>
      <c r="G164" t="s">
        <v>10754</v>
      </c>
      <c r="H164" t="s">
        <v>10862</v>
      </c>
      <c r="I164" t="s">
        <v>72</v>
      </c>
      <c r="J164" t="s">
        <v>10821</v>
      </c>
      <c r="K164" t="s">
        <v>11288</v>
      </c>
      <c r="M164" t="s">
        <v>11289</v>
      </c>
      <c r="N164">
        <v>900</v>
      </c>
      <c r="O164" t="s">
        <v>10751</v>
      </c>
      <c r="P164" t="s">
        <v>11290</v>
      </c>
      <c r="Q164" t="s">
        <v>11291</v>
      </c>
    </row>
    <row r="165" spans="1:17" x14ac:dyDescent="0.35">
      <c r="A165" t="s">
        <v>71</v>
      </c>
      <c r="D165" t="s">
        <v>72</v>
      </c>
      <c r="E165" t="s">
        <v>70</v>
      </c>
      <c r="F165" t="s">
        <v>10414</v>
      </c>
      <c r="G165" t="s">
        <v>10754</v>
      </c>
      <c r="H165" t="s">
        <v>10825</v>
      </c>
      <c r="I165" t="s">
        <v>72</v>
      </c>
      <c r="J165" t="s">
        <v>11216</v>
      </c>
      <c r="K165" t="s">
        <v>11292</v>
      </c>
      <c r="L165" t="s">
        <v>11218</v>
      </c>
      <c r="M165" t="s">
        <v>10745</v>
      </c>
      <c r="N165" t="s">
        <v>10746</v>
      </c>
      <c r="O165" t="s">
        <v>10751</v>
      </c>
      <c r="P165" t="s">
        <v>11293</v>
      </c>
      <c r="Q165" t="s">
        <v>11294</v>
      </c>
    </row>
    <row r="166" spans="1:17" x14ac:dyDescent="0.35">
      <c r="A166" t="s">
        <v>838</v>
      </c>
      <c r="D166" t="s">
        <v>72</v>
      </c>
      <c r="E166" t="s">
        <v>837</v>
      </c>
      <c r="F166" t="s">
        <v>10414</v>
      </c>
      <c r="G166" t="s">
        <v>10754</v>
      </c>
      <c r="H166" t="s">
        <v>10755</v>
      </c>
      <c r="I166" t="s">
        <v>72</v>
      </c>
      <c r="J166" t="s">
        <v>11295</v>
      </c>
      <c r="K166" t="s">
        <v>11296</v>
      </c>
      <c r="M166" t="s">
        <v>11289</v>
      </c>
      <c r="N166">
        <v>900</v>
      </c>
      <c r="O166" t="s">
        <v>10751</v>
      </c>
      <c r="P166" t="s">
        <v>11297</v>
      </c>
      <c r="Q166" t="s">
        <v>11298</v>
      </c>
    </row>
    <row r="167" spans="1:17" x14ac:dyDescent="0.35">
      <c r="A167" t="s">
        <v>543</v>
      </c>
      <c r="D167" t="s">
        <v>544</v>
      </c>
      <c r="E167" t="s">
        <v>542</v>
      </c>
      <c r="F167" t="s">
        <v>10415</v>
      </c>
      <c r="G167" t="s">
        <v>10754</v>
      </c>
      <c r="H167" t="s">
        <v>10825</v>
      </c>
      <c r="I167" t="s">
        <v>544</v>
      </c>
      <c r="J167" t="s">
        <v>11216</v>
      </c>
      <c r="K167" t="s">
        <v>11299</v>
      </c>
      <c r="L167" t="s">
        <v>11300</v>
      </c>
      <c r="M167" t="s">
        <v>11005</v>
      </c>
      <c r="N167">
        <v>1765</v>
      </c>
      <c r="O167" t="s">
        <v>10751</v>
      </c>
      <c r="P167" t="s">
        <v>11301</v>
      </c>
      <c r="Q167" t="s">
        <v>11302</v>
      </c>
    </row>
    <row r="168" spans="1:17" x14ac:dyDescent="0.35">
      <c r="A168" t="s">
        <v>3378</v>
      </c>
      <c r="D168" t="s">
        <v>3379</v>
      </c>
      <c r="E168" t="s">
        <v>3377</v>
      </c>
      <c r="F168" t="s">
        <v>10416</v>
      </c>
      <c r="G168" t="s">
        <v>10809</v>
      </c>
      <c r="H168" t="s">
        <v>10762</v>
      </c>
      <c r="I168" t="s">
        <v>3379</v>
      </c>
      <c r="J168" t="s">
        <v>3377</v>
      </c>
      <c r="K168" t="s">
        <v>11303</v>
      </c>
      <c r="L168" t="s">
        <v>11304</v>
      </c>
      <c r="M168" t="s">
        <v>10745</v>
      </c>
      <c r="N168" t="s">
        <v>10746</v>
      </c>
      <c r="O168" t="s">
        <v>10747</v>
      </c>
    </row>
    <row r="169" spans="1:17" x14ac:dyDescent="0.35">
      <c r="A169" t="s">
        <v>1501</v>
      </c>
      <c r="D169" t="s">
        <v>1502</v>
      </c>
      <c r="E169" t="s">
        <v>1500</v>
      </c>
      <c r="F169" t="s">
        <v>10425</v>
      </c>
      <c r="G169" t="s">
        <v>10819</v>
      </c>
      <c r="H169" t="s">
        <v>11305</v>
      </c>
      <c r="I169" t="s">
        <v>1502</v>
      </c>
      <c r="J169" t="s">
        <v>10743</v>
      </c>
      <c r="K169" t="s">
        <v>11306</v>
      </c>
      <c r="L169" t="s">
        <v>11307</v>
      </c>
      <c r="M169" t="s">
        <v>10745</v>
      </c>
      <c r="N169" t="s">
        <v>10746</v>
      </c>
      <c r="O169" t="s">
        <v>10747</v>
      </c>
    </row>
    <row r="170" spans="1:17" x14ac:dyDescent="0.35">
      <c r="A170" t="s">
        <v>52</v>
      </c>
      <c r="D170" t="s">
        <v>53</v>
      </c>
      <c r="E170" t="s">
        <v>51</v>
      </c>
      <c r="F170" t="s">
        <v>10432</v>
      </c>
      <c r="G170" t="s">
        <v>10761</v>
      </c>
      <c r="H170" t="s">
        <v>10780</v>
      </c>
      <c r="I170" t="s">
        <v>53</v>
      </c>
      <c r="J170" t="s">
        <v>10743</v>
      </c>
      <c r="K170" t="s">
        <v>11308</v>
      </c>
      <c r="M170" t="s">
        <v>10745</v>
      </c>
      <c r="N170" t="s">
        <v>10746</v>
      </c>
      <c r="O170" t="s">
        <v>10747</v>
      </c>
    </row>
    <row r="171" spans="1:17" x14ac:dyDescent="0.35">
      <c r="A171" t="s">
        <v>414</v>
      </c>
      <c r="D171" t="s">
        <v>53</v>
      </c>
      <c r="E171" t="s">
        <v>413</v>
      </c>
      <c r="F171" t="s">
        <v>10432</v>
      </c>
      <c r="G171" t="s">
        <v>10761</v>
      </c>
      <c r="H171" t="s">
        <v>10825</v>
      </c>
      <c r="I171" t="s">
        <v>53</v>
      </c>
      <c r="J171" t="s">
        <v>10864</v>
      </c>
      <c r="K171" t="s">
        <v>11309</v>
      </c>
      <c r="M171" t="s">
        <v>11105</v>
      </c>
      <c r="N171">
        <v>2038</v>
      </c>
      <c r="O171" t="s">
        <v>10747</v>
      </c>
    </row>
    <row r="172" spans="1:17" x14ac:dyDescent="0.35">
      <c r="A172" t="s">
        <v>195</v>
      </c>
      <c r="D172" t="s">
        <v>196</v>
      </c>
      <c r="E172" t="s">
        <v>194</v>
      </c>
      <c r="F172" t="s">
        <v>10435</v>
      </c>
      <c r="G172" t="s">
        <v>10754</v>
      </c>
      <c r="H172" t="s">
        <v>11310</v>
      </c>
      <c r="I172" t="s">
        <v>196</v>
      </c>
      <c r="J172" t="s">
        <v>10755</v>
      </c>
      <c r="K172" t="s">
        <v>11311</v>
      </c>
      <c r="M172" t="s">
        <v>10745</v>
      </c>
      <c r="N172" t="s">
        <v>10746</v>
      </c>
      <c r="O172" t="s">
        <v>10747</v>
      </c>
    </row>
    <row r="173" spans="1:17" x14ac:dyDescent="0.35">
      <c r="A173" t="s">
        <v>88</v>
      </c>
      <c r="D173" t="s">
        <v>89</v>
      </c>
      <c r="E173" t="s">
        <v>87</v>
      </c>
      <c r="F173" t="s">
        <v>10436</v>
      </c>
      <c r="G173" t="s">
        <v>10754</v>
      </c>
      <c r="H173" t="s">
        <v>11312</v>
      </c>
      <c r="I173" t="s">
        <v>89</v>
      </c>
      <c r="J173" t="s">
        <v>10743</v>
      </c>
      <c r="K173" t="s">
        <v>11313</v>
      </c>
      <c r="M173" t="s">
        <v>10745</v>
      </c>
      <c r="N173" t="s">
        <v>10746</v>
      </c>
      <c r="O173" t="s">
        <v>10747</v>
      </c>
    </row>
  </sheetData>
  <autoFilter ref="A1:Q173" xr:uid="{00000000-0009-0000-0000-000011000000}"/>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74"/>
  <sheetViews>
    <sheetView workbookViewId="0"/>
  </sheetViews>
  <sheetFormatPr defaultRowHeight="14.5" x14ac:dyDescent="0.35"/>
  <cols>
    <col min="1" max="1" width="25" customWidth="1"/>
    <col min="2" max="2" width="40" customWidth="1"/>
    <col min="3" max="4" width="10" customWidth="1"/>
    <col min="5" max="5" width="15" customWidth="1"/>
    <col min="6" max="6" width="25" customWidth="1"/>
    <col min="7" max="7" width="20" customWidth="1"/>
    <col min="8" max="8" width="15" customWidth="1"/>
    <col min="9" max="9" width="25" customWidth="1"/>
    <col min="10" max="10" width="80" customWidth="1"/>
    <col min="11" max="11" width="10" customWidth="1"/>
    <col min="12" max="12" width="25" customWidth="1"/>
  </cols>
  <sheetData>
    <row r="1" spans="1:12" x14ac:dyDescent="0.35">
      <c r="A1" s="290" t="s">
        <v>2</v>
      </c>
      <c r="B1" s="290" t="s">
        <v>0</v>
      </c>
      <c r="C1" s="290" t="s">
        <v>1</v>
      </c>
      <c r="D1" s="290" t="s">
        <v>10731</v>
      </c>
      <c r="E1" s="290" t="s">
        <v>10732</v>
      </c>
      <c r="F1" s="290" t="s">
        <v>10050</v>
      </c>
      <c r="G1" s="290" t="s">
        <v>9968</v>
      </c>
      <c r="H1" s="290" t="s">
        <v>10821</v>
      </c>
      <c r="I1" s="290" t="s">
        <v>11314</v>
      </c>
      <c r="J1" s="290" t="s">
        <v>3</v>
      </c>
      <c r="K1" s="290" t="s">
        <v>6</v>
      </c>
      <c r="L1" s="290" t="s">
        <v>12</v>
      </c>
    </row>
    <row r="2" spans="1:12" x14ac:dyDescent="0.35">
      <c r="A2" s="291"/>
      <c r="B2" s="291"/>
      <c r="C2" s="291"/>
      <c r="D2" s="291"/>
      <c r="E2" s="291"/>
      <c r="F2" s="291"/>
      <c r="G2" s="291"/>
      <c r="H2" s="291"/>
      <c r="I2" s="291"/>
      <c r="J2" s="291"/>
      <c r="K2" s="291"/>
      <c r="L2" s="291"/>
    </row>
    <row r="3" spans="1:12" x14ac:dyDescent="0.35">
      <c r="A3" s="292" t="s">
        <v>1456</v>
      </c>
      <c r="B3" s="292" t="s">
        <v>1461</v>
      </c>
      <c r="C3" s="292" t="s">
        <v>1462</v>
      </c>
      <c r="D3" s="292" t="s">
        <v>10134</v>
      </c>
      <c r="E3" s="292" t="s">
        <v>10741</v>
      </c>
      <c r="F3" s="292" t="s">
        <v>10742</v>
      </c>
      <c r="G3" s="292" t="s">
        <v>10743</v>
      </c>
      <c r="H3" s="292" t="s">
        <v>11315</v>
      </c>
      <c r="I3" s="292" t="s">
        <v>11316</v>
      </c>
      <c r="J3" s="292" t="s">
        <v>953</v>
      </c>
      <c r="K3" s="292" t="s">
        <v>17</v>
      </c>
      <c r="L3" s="292" t="s">
        <v>20</v>
      </c>
    </row>
    <row r="4" spans="1:12" x14ac:dyDescent="0.35">
      <c r="A4" s="292" t="s">
        <v>1456</v>
      </c>
      <c r="B4" s="292" t="s">
        <v>1454</v>
      </c>
      <c r="C4" s="292" t="s">
        <v>1455</v>
      </c>
      <c r="D4" s="292" t="s">
        <v>10134</v>
      </c>
      <c r="E4" s="292" t="s">
        <v>10741</v>
      </c>
      <c r="F4" s="292" t="s">
        <v>10748</v>
      </c>
      <c r="G4" s="292" t="s">
        <v>1454</v>
      </c>
      <c r="H4" s="292" t="s">
        <v>11317</v>
      </c>
      <c r="I4" s="292" t="s">
        <v>11316</v>
      </c>
      <c r="J4" s="292" t="s">
        <v>694</v>
      </c>
      <c r="K4" s="292" t="s">
        <v>22</v>
      </c>
      <c r="L4" s="292" t="s">
        <v>439</v>
      </c>
    </row>
    <row r="5" spans="1:12" x14ac:dyDescent="0.35">
      <c r="A5" s="292" t="s">
        <v>788</v>
      </c>
      <c r="B5" s="292" t="s">
        <v>786</v>
      </c>
      <c r="C5" s="292" t="s">
        <v>787</v>
      </c>
      <c r="D5" s="292" t="s">
        <v>10135</v>
      </c>
      <c r="E5" s="292" t="s">
        <v>10754</v>
      </c>
      <c r="F5" s="292" t="s">
        <v>10755</v>
      </c>
      <c r="G5" s="292" t="s">
        <v>10756</v>
      </c>
      <c r="H5" s="292" t="s">
        <v>11315</v>
      </c>
      <c r="I5" s="292" t="s">
        <v>11316</v>
      </c>
      <c r="J5" s="292" t="s">
        <v>962</v>
      </c>
      <c r="K5" s="292" t="s">
        <v>33</v>
      </c>
      <c r="L5" s="292"/>
    </row>
    <row r="6" spans="1:12" x14ac:dyDescent="0.35">
      <c r="A6" s="292" t="s">
        <v>701</v>
      </c>
      <c r="B6" s="292" t="s">
        <v>699</v>
      </c>
      <c r="C6" s="292" t="s">
        <v>700</v>
      </c>
      <c r="D6" s="292" t="s">
        <v>10144</v>
      </c>
      <c r="E6" s="292" t="s">
        <v>10761</v>
      </c>
      <c r="F6" s="292" t="s">
        <v>10762</v>
      </c>
      <c r="G6" s="292" t="s">
        <v>699</v>
      </c>
      <c r="H6" s="292" t="s">
        <v>11315</v>
      </c>
      <c r="I6" s="292" t="s">
        <v>11316</v>
      </c>
      <c r="J6" s="292" t="s">
        <v>967</v>
      </c>
      <c r="K6" s="292" t="s">
        <v>492</v>
      </c>
      <c r="L6" s="292"/>
    </row>
    <row r="7" spans="1:12" x14ac:dyDescent="0.35">
      <c r="A7" s="292" t="s">
        <v>710</v>
      </c>
      <c r="B7" s="292" t="s">
        <v>708</v>
      </c>
      <c r="C7" s="292" t="s">
        <v>709</v>
      </c>
      <c r="D7" s="292" t="s">
        <v>10151</v>
      </c>
      <c r="E7" s="292" t="s">
        <v>10761</v>
      </c>
      <c r="F7" s="292" t="s">
        <v>10762</v>
      </c>
      <c r="G7" s="292" t="s">
        <v>708</v>
      </c>
      <c r="H7" s="292" t="s">
        <v>11315</v>
      </c>
      <c r="I7" s="292" t="s">
        <v>11316</v>
      </c>
      <c r="J7" s="292" t="s">
        <v>568</v>
      </c>
      <c r="K7" s="292"/>
      <c r="L7" s="292"/>
    </row>
    <row r="8" spans="1:12" x14ac:dyDescent="0.35">
      <c r="A8" s="292" t="s">
        <v>388</v>
      </c>
      <c r="B8" s="292" t="s">
        <v>386</v>
      </c>
      <c r="C8" s="292" t="s">
        <v>387</v>
      </c>
      <c r="D8" s="292" t="s">
        <v>10152</v>
      </c>
      <c r="E8" s="292" t="s">
        <v>10754</v>
      </c>
      <c r="F8" s="292" t="s">
        <v>10770</v>
      </c>
      <c r="G8" s="292" t="s">
        <v>10771</v>
      </c>
      <c r="H8" s="292" t="s">
        <v>11315</v>
      </c>
      <c r="I8" s="292" t="s">
        <v>11316</v>
      </c>
      <c r="J8" s="292" t="s">
        <v>40</v>
      </c>
      <c r="K8" s="292"/>
      <c r="L8" s="292"/>
    </row>
    <row r="9" spans="1:12" x14ac:dyDescent="0.35">
      <c r="A9" s="292" t="s">
        <v>1622</v>
      </c>
      <c r="B9" s="292" t="s">
        <v>1575</v>
      </c>
      <c r="C9" s="292" t="s">
        <v>1621</v>
      </c>
      <c r="D9" s="292" t="s">
        <v>10155</v>
      </c>
      <c r="E9" s="292" t="s">
        <v>10754</v>
      </c>
      <c r="F9" s="292" t="s">
        <v>10774</v>
      </c>
      <c r="G9" s="292" t="s">
        <v>10775</v>
      </c>
      <c r="H9" s="292" t="s">
        <v>11315</v>
      </c>
      <c r="I9" s="292" t="s">
        <v>11316</v>
      </c>
      <c r="J9" s="292" t="s">
        <v>38</v>
      </c>
      <c r="K9" s="292"/>
      <c r="L9" s="292"/>
    </row>
    <row r="10" spans="1:12" x14ac:dyDescent="0.35">
      <c r="A10" s="292" t="s">
        <v>218</v>
      </c>
      <c r="B10" s="292" t="s">
        <v>216</v>
      </c>
      <c r="C10" s="292" t="s">
        <v>217</v>
      </c>
      <c r="D10" s="292" t="s">
        <v>10156</v>
      </c>
      <c r="E10" s="292" t="s">
        <v>10754</v>
      </c>
      <c r="F10" s="292" t="s">
        <v>10774</v>
      </c>
      <c r="G10" s="292" t="s">
        <v>10780</v>
      </c>
      <c r="H10" s="292" t="s">
        <v>11315</v>
      </c>
      <c r="I10" s="292" t="s">
        <v>11316</v>
      </c>
      <c r="J10" s="292" t="s">
        <v>635</v>
      </c>
      <c r="K10" s="292"/>
      <c r="L10" s="292"/>
    </row>
    <row r="11" spans="1:12" x14ac:dyDescent="0.35">
      <c r="A11" s="292" t="s">
        <v>2550</v>
      </c>
      <c r="B11" s="292" t="s">
        <v>3955</v>
      </c>
      <c r="C11" s="292" t="s">
        <v>3956</v>
      </c>
      <c r="D11" s="292" t="s">
        <v>10157</v>
      </c>
      <c r="E11" s="292" t="s">
        <v>10741</v>
      </c>
      <c r="F11" s="292" t="s">
        <v>10782</v>
      </c>
      <c r="G11" s="292" t="s">
        <v>10783</v>
      </c>
      <c r="H11" s="292" t="s">
        <v>11315</v>
      </c>
      <c r="I11" s="292" t="s">
        <v>11318</v>
      </c>
      <c r="J11" s="292" t="s">
        <v>16</v>
      </c>
      <c r="K11" s="292"/>
      <c r="L11" s="292"/>
    </row>
    <row r="12" spans="1:12" x14ac:dyDescent="0.35">
      <c r="A12" s="292" t="s">
        <v>2550</v>
      </c>
      <c r="B12" s="292" t="s">
        <v>2548</v>
      </c>
      <c r="C12" s="292" t="s">
        <v>2549</v>
      </c>
      <c r="D12" s="292" t="s">
        <v>10157</v>
      </c>
      <c r="E12" s="292" t="s">
        <v>10741</v>
      </c>
      <c r="F12" s="292" t="s">
        <v>10789</v>
      </c>
      <c r="G12" s="292" t="s">
        <v>10790</v>
      </c>
      <c r="H12" s="292" t="s">
        <v>11317</v>
      </c>
      <c r="I12" s="292" t="s">
        <v>11316</v>
      </c>
      <c r="J12" s="292" t="s">
        <v>21</v>
      </c>
      <c r="K12" s="292"/>
      <c r="L12" s="292"/>
    </row>
    <row r="13" spans="1:12" x14ac:dyDescent="0.35">
      <c r="A13" s="292" t="s">
        <v>2550</v>
      </c>
      <c r="B13" s="292" t="s">
        <v>4549</v>
      </c>
      <c r="C13" s="292" t="s">
        <v>4550</v>
      </c>
      <c r="D13" s="292" t="s">
        <v>10157</v>
      </c>
      <c r="E13" s="292" t="s">
        <v>10741</v>
      </c>
      <c r="F13" s="292" t="s">
        <v>10795</v>
      </c>
      <c r="G13" s="292" t="s">
        <v>4549</v>
      </c>
      <c r="H13" s="292" t="s">
        <v>11317</v>
      </c>
      <c r="I13" s="292" t="s">
        <v>11316</v>
      </c>
      <c r="J13" s="292" t="s">
        <v>24</v>
      </c>
      <c r="K13" s="292"/>
      <c r="L13" s="292"/>
    </row>
    <row r="14" spans="1:12" x14ac:dyDescent="0.35">
      <c r="A14" s="292" t="s">
        <v>2550</v>
      </c>
      <c r="B14" s="292" t="s">
        <v>2560</v>
      </c>
      <c r="C14" s="292" t="s">
        <v>2561</v>
      </c>
      <c r="D14" s="292" t="s">
        <v>10157</v>
      </c>
      <c r="E14" s="292" t="s">
        <v>10741</v>
      </c>
      <c r="F14" s="292" t="s">
        <v>10798</v>
      </c>
      <c r="G14" s="292" t="s">
        <v>10799</v>
      </c>
      <c r="H14" s="292" t="s">
        <v>11317</v>
      </c>
      <c r="I14" s="292" t="s">
        <v>11316</v>
      </c>
      <c r="J14" s="292" t="s">
        <v>990</v>
      </c>
      <c r="K14" s="292"/>
      <c r="L14" s="292"/>
    </row>
    <row r="15" spans="1:12" x14ac:dyDescent="0.35">
      <c r="A15" s="292" t="s">
        <v>2550</v>
      </c>
      <c r="B15" s="292" t="s">
        <v>3966</v>
      </c>
      <c r="C15" s="292" t="s">
        <v>3967</v>
      </c>
      <c r="D15" s="292" t="s">
        <v>10157</v>
      </c>
      <c r="E15" s="292" t="s">
        <v>10741</v>
      </c>
      <c r="F15" s="292" t="s">
        <v>10804</v>
      </c>
      <c r="G15" s="292" t="s">
        <v>4773</v>
      </c>
      <c r="H15" s="292" t="s">
        <v>11317</v>
      </c>
      <c r="I15" s="292" t="s">
        <v>11316</v>
      </c>
      <c r="J15" s="292" t="s">
        <v>995</v>
      </c>
      <c r="K15" s="292"/>
      <c r="L15" s="292"/>
    </row>
    <row r="16" spans="1:12" x14ac:dyDescent="0.35">
      <c r="A16" s="292" t="s">
        <v>3019</v>
      </c>
      <c r="B16" s="292" t="s">
        <v>3017</v>
      </c>
      <c r="C16" s="292" t="s">
        <v>3018</v>
      </c>
      <c r="D16" s="292" t="s">
        <v>10158</v>
      </c>
      <c r="E16" s="292" t="s">
        <v>10809</v>
      </c>
      <c r="F16" s="292" t="s">
        <v>10762</v>
      </c>
      <c r="G16" s="292" t="s">
        <v>10810</v>
      </c>
      <c r="H16" s="292" t="s">
        <v>11315</v>
      </c>
      <c r="I16" s="292" t="s">
        <v>11316</v>
      </c>
      <c r="J16" s="292" t="s">
        <v>1000</v>
      </c>
      <c r="K16" s="292"/>
      <c r="L16" s="292"/>
    </row>
    <row r="17" spans="1:12" x14ac:dyDescent="0.35">
      <c r="A17" s="292" t="s">
        <v>3031</v>
      </c>
      <c r="B17" s="292" t="s">
        <v>3029</v>
      </c>
      <c r="C17" s="292" t="s">
        <v>3030</v>
      </c>
      <c r="D17" s="292" t="s">
        <v>10165</v>
      </c>
      <c r="E17" s="292" t="s">
        <v>10809</v>
      </c>
      <c r="F17" s="292" t="s">
        <v>10816</v>
      </c>
      <c r="G17" s="292" t="s">
        <v>10810</v>
      </c>
      <c r="H17" s="292" t="s">
        <v>11315</v>
      </c>
      <c r="I17" s="292" t="s">
        <v>11316</v>
      </c>
      <c r="J17" s="292" t="s">
        <v>1003</v>
      </c>
      <c r="K17" s="292"/>
      <c r="L17" s="292"/>
    </row>
    <row r="18" spans="1:12" x14ac:dyDescent="0.35">
      <c r="A18" s="292" t="s">
        <v>877</v>
      </c>
      <c r="B18" s="292" t="s">
        <v>1496</v>
      </c>
      <c r="C18" s="292" t="s">
        <v>1497</v>
      </c>
      <c r="D18" s="292" t="s">
        <v>10170</v>
      </c>
      <c r="E18" s="292" t="s">
        <v>10819</v>
      </c>
      <c r="F18" s="292" t="s">
        <v>10820</v>
      </c>
      <c r="G18" s="292" t="s">
        <v>10821</v>
      </c>
      <c r="H18" s="292" t="s">
        <v>11315</v>
      </c>
      <c r="I18" s="292" t="s">
        <v>11318</v>
      </c>
      <c r="J18" s="292" t="s">
        <v>1006</v>
      </c>
      <c r="K18" s="292"/>
      <c r="L18" s="292"/>
    </row>
    <row r="19" spans="1:12" x14ac:dyDescent="0.35">
      <c r="A19" s="292" t="s">
        <v>877</v>
      </c>
      <c r="B19" s="292" t="s">
        <v>875</v>
      </c>
      <c r="C19" s="292" t="s">
        <v>876</v>
      </c>
      <c r="D19" s="292" t="s">
        <v>10170</v>
      </c>
      <c r="E19" s="292" t="s">
        <v>10819</v>
      </c>
      <c r="F19" s="292" t="s">
        <v>10825</v>
      </c>
      <c r="G19" s="292" t="s">
        <v>10826</v>
      </c>
      <c r="H19" s="292" t="s">
        <v>11317</v>
      </c>
      <c r="I19" s="292" t="s">
        <v>11316</v>
      </c>
      <c r="J19" s="292" t="s">
        <v>823</v>
      </c>
      <c r="K19" s="292"/>
      <c r="L19" s="292"/>
    </row>
    <row r="20" spans="1:12" x14ac:dyDescent="0.35">
      <c r="A20" s="292" t="s">
        <v>877</v>
      </c>
      <c r="B20" s="292" t="s">
        <v>1492</v>
      </c>
      <c r="C20" s="292" t="s">
        <v>1493</v>
      </c>
      <c r="D20" s="292" t="s">
        <v>10170</v>
      </c>
      <c r="E20" s="292" t="s">
        <v>10819</v>
      </c>
      <c r="F20" s="292" t="s">
        <v>10755</v>
      </c>
      <c r="G20" s="292" t="s">
        <v>1492</v>
      </c>
      <c r="H20" s="292" t="s">
        <v>11317</v>
      </c>
      <c r="I20" s="292" t="s">
        <v>11316</v>
      </c>
      <c r="J20" s="292" t="s">
        <v>793</v>
      </c>
      <c r="K20" s="292"/>
      <c r="L20" s="292"/>
    </row>
    <row r="21" spans="1:12" x14ac:dyDescent="0.35">
      <c r="A21" s="292" t="s">
        <v>116</v>
      </c>
      <c r="B21" s="292" t="s">
        <v>114</v>
      </c>
      <c r="C21" s="292" t="s">
        <v>115</v>
      </c>
      <c r="D21" s="292" t="s">
        <v>10179</v>
      </c>
      <c r="E21" s="292" t="s">
        <v>10754</v>
      </c>
      <c r="F21" s="292" t="s">
        <v>10762</v>
      </c>
      <c r="G21" s="292" t="s">
        <v>10743</v>
      </c>
      <c r="H21" s="292" t="s">
        <v>11315</v>
      </c>
      <c r="I21" s="292" t="s">
        <v>11316</v>
      </c>
      <c r="J21" s="292" t="s">
        <v>404</v>
      </c>
      <c r="K21" s="292"/>
      <c r="L21" s="292"/>
    </row>
    <row r="22" spans="1:12" x14ac:dyDescent="0.35">
      <c r="A22" s="292" t="s">
        <v>1436</v>
      </c>
      <c r="B22" s="292" t="s">
        <v>1434</v>
      </c>
      <c r="C22" s="292" t="s">
        <v>1435</v>
      </c>
      <c r="D22" s="292" t="s">
        <v>10184</v>
      </c>
      <c r="E22" s="292" t="s">
        <v>10819</v>
      </c>
      <c r="F22" s="292" t="s">
        <v>10825</v>
      </c>
      <c r="G22" s="292" t="s">
        <v>10826</v>
      </c>
      <c r="H22" s="292" t="s">
        <v>11315</v>
      </c>
      <c r="I22" s="292" t="s">
        <v>11316</v>
      </c>
      <c r="J22" s="292" t="s">
        <v>26</v>
      </c>
      <c r="K22" s="292"/>
      <c r="L22" s="292"/>
    </row>
    <row r="23" spans="1:12" x14ac:dyDescent="0.35">
      <c r="A23" s="292" t="s">
        <v>141</v>
      </c>
      <c r="B23" s="292" t="s">
        <v>139</v>
      </c>
      <c r="C23" s="292" t="s">
        <v>140</v>
      </c>
      <c r="D23" s="292" t="s">
        <v>10189</v>
      </c>
      <c r="E23" s="292" t="s">
        <v>10754</v>
      </c>
      <c r="F23" s="292" t="s">
        <v>10762</v>
      </c>
      <c r="G23" s="292" t="s">
        <v>10821</v>
      </c>
      <c r="H23" s="292" t="s">
        <v>11315</v>
      </c>
      <c r="I23" s="292" t="s">
        <v>11318</v>
      </c>
      <c r="J23" s="292" t="s">
        <v>28</v>
      </c>
      <c r="K23" s="292"/>
      <c r="L23" s="292"/>
    </row>
    <row r="24" spans="1:12" x14ac:dyDescent="0.35">
      <c r="A24" s="292" t="s">
        <v>141</v>
      </c>
      <c r="B24" s="292" t="s">
        <v>143</v>
      </c>
      <c r="C24" s="292" t="s">
        <v>144</v>
      </c>
      <c r="D24" s="292" t="s">
        <v>10189</v>
      </c>
      <c r="E24" s="292" t="s">
        <v>10754</v>
      </c>
      <c r="F24" s="292" t="s">
        <v>10780</v>
      </c>
      <c r="G24" s="292" t="s">
        <v>294</v>
      </c>
      <c r="H24" s="292" t="s">
        <v>11317</v>
      </c>
      <c r="I24" s="292" t="s">
        <v>11316</v>
      </c>
      <c r="J24" s="292" t="s">
        <v>2234</v>
      </c>
      <c r="K24" s="292"/>
      <c r="L24" s="292"/>
    </row>
    <row r="25" spans="1:12" x14ac:dyDescent="0.35">
      <c r="A25" s="292" t="s">
        <v>141</v>
      </c>
      <c r="B25" s="292" t="s">
        <v>153</v>
      </c>
      <c r="C25" s="292" t="s">
        <v>154</v>
      </c>
      <c r="D25" s="292" t="s">
        <v>10189</v>
      </c>
      <c r="E25" s="292" t="s">
        <v>10754</v>
      </c>
      <c r="F25" s="292" t="s">
        <v>10780</v>
      </c>
      <c r="G25" s="292" t="s">
        <v>10841</v>
      </c>
      <c r="H25" s="292" t="s">
        <v>11317</v>
      </c>
      <c r="I25" s="292" t="s">
        <v>11316</v>
      </c>
      <c r="J25" s="292" t="s">
        <v>2246</v>
      </c>
      <c r="K25" s="292"/>
      <c r="L25" s="292"/>
    </row>
    <row r="26" spans="1:12" x14ac:dyDescent="0.35">
      <c r="A26" s="292" t="s">
        <v>141</v>
      </c>
      <c r="B26" s="292" t="s">
        <v>160</v>
      </c>
      <c r="C26" s="292" t="s">
        <v>161</v>
      </c>
      <c r="D26" s="292" t="s">
        <v>10189</v>
      </c>
      <c r="E26" s="292" t="s">
        <v>10754</v>
      </c>
      <c r="F26" s="292" t="s">
        <v>10762</v>
      </c>
      <c r="G26" s="292" t="s">
        <v>10845</v>
      </c>
      <c r="H26" s="292" t="s">
        <v>11317</v>
      </c>
      <c r="I26" s="292" t="s">
        <v>11316</v>
      </c>
      <c r="J26" s="292" t="s">
        <v>2236</v>
      </c>
      <c r="K26" s="292"/>
      <c r="L26" s="292"/>
    </row>
    <row r="27" spans="1:12" x14ac:dyDescent="0.35">
      <c r="A27" s="292" t="s">
        <v>170</v>
      </c>
      <c r="B27" s="292" t="s">
        <v>168</v>
      </c>
      <c r="C27" s="292" t="s">
        <v>169</v>
      </c>
      <c r="D27" s="292" t="s">
        <v>10190</v>
      </c>
      <c r="E27" s="292" t="s">
        <v>10754</v>
      </c>
      <c r="F27" s="292" t="s">
        <v>10849</v>
      </c>
      <c r="G27" s="292" t="s">
        <v>10743</v>
      </c>
      <c r="H27" s="292" t="s">
        <v>11315</v>
      </c>
      <c r="I27" s="292" t="s">
        <v>11316</v>
      </c>
      <c r="J27" s="292" t="s">
        <v>2248</v>
      </c>
      <c r="K27" s="292"/>
      <c r="L27" s="292"/>
    </row>
    <row r="28" spans="1:12" x14ac:dyDescent="0.35">
      <c r="A28" s="292" t="s">
        <v>739</v>
      </c>
      <c r="B28" s="292" t="s">
        <v>737</v>
      </c>
      <c r="C28" s="292" t="s">
        <v>738</v>
      </c>
      <c r="D28" s="292" t="s">
        <v>10191</v>
      </c>
      <c r="E28" s="292" t="s">
        <v>10754</v>
      </c>
      <c r="F28" s="292" t="s">
        <v>10780</v>
      </c>
      <c r="G28" s="292" t="s">
        <v>10743</v>
      </c>
      <c r="H28" s="292" t="s">
        <v>11315</v>
      </c>
      <c r="I28" s="292" t="s">
        <v>11316</v>
      </c>
      <c r="J28" s="292" t="s">
        <v>2231</v>
      </c>
      <c r="K28" s="292"/>
      <c r="L28" s="292"/>
    </row>
    <row r="29" spans="1:12" x14ac:dyDescent="0.35">
      <c r="A29" s="292" t="s">
        <v>1092</v>
      </c>
      <c r="B29" s="292" t="s">
        <v>1429</v>
      </c>
      <c r="C29" s="292" t="s">
        <v>1430</v>
      </c>
      <c r="D29" s="292" t="s">
        <v>10192</v>
      </c>
      <c r="E29" s="292" t="s">
        <v>10819</v>
      </c>
      <c r="F29" s="292" t="s">
        <v>10853</v>
      </c>
      <c r="G29" s="292" t="s">
        <v>10743</v>
      </c>
      <c r="H29" s="292" t="s">
        <v>11315</v>
      </c>
      <c r="I29" s="292" t="s">
        <v>11316</v>
      </c>
      <c r="J29" s="292" t="s">
        <v>2244</v>
      </c>
      <c r="K29" s="292"/>
      <c r="L29" s="292"/>
    </row>
    <row r="30" spans="1:12" x14ac:dyDescent="0.35">
      <c r="A30" s="292" t="s">
        <v>1092</v>
      </c>
      <c r="B30" s="292" t="s">
        <v>1090</v>
      </c>
      <c r="C30" s="292" t="s">
        <v>1091</v>
      </c>
      <c r="D30" s="292" t="s">
        <v>10192</v>
      </c>
      <c r="E30" s="292" t="s">
        <v>10819</v>
      </c>
      <c r="F30" s="292" t="s">
        <v>10825</v>
      </c>
      <c r="G30" s="292" t="s">
        <v>10855</v>
      </c>
      <c r="H30" s="292" t="s">
        <v>11317</v>
      </c>
      <c r="I30" s="292" t="s">
        <v>11316</v>
      </c>
      <c r="J30" s="292" t="s">
        <v>2238</v>
      </c>
      <c r="K30" s="292"/>
      <c r="L30" s="292"/>
    </row>
    <row r="31" spans="1:12" x14ac:dyDescent="0.35">
      <c r="A31" s="292" t="s">
        <v>1111</v>
      </c>
      <c r="B31" s="292" t="s">
        <v>1109</v>
      </c>
      <c r="C31" s="292" t="s">
        <v>1110</v>
      </c>
      <c r="D31" s="292" t="s">
        <v>10197</v>
      </c>
      <c r="E31" s="292" t="s">
        <v>10819</v>
      </c>
      <c r="F31" s="292" t="s">
        <v>10825</v>
      </c>
      <c r="G31" s="292" t="s">
        <v>10857</v>
      </c>
      <c r="H31" s="292" t="s">
        <v>11315</v>
      </c>
      <c r="I31" s="292" t="s">
        <v>11316</v>
      </c>
      <c r="J31" s="292" t="s">
        <v>2242</v>
      </c>
      <c r="K31" s="292"/>
      <c r="L31" s="292"/>
    </row>
    <row r="32" spans="1:12" x14ac:dyDescent="0.35">
      <c r="A32" s="292" t="s">
        <v>3079</v>
      </c>
      <c r="B32" s="292" t="s">
        <v>3077</v>
      </c>
      <c r="C32" s="292" t="s">
        <v>3078</v>
      </c>
      <c r="D32" s="292" t="s">
        <v>10202</v>
      </c>
      <c r="E32" s="292" t="s">
        <v>10809</v>
      </c>
      <c r="F32" s="292" t="s">
        <v>10762</v>
      </c>
      <c r="G32" s="292" t="s">
        <v>10810</v>
      </c>
      <c r="H32" s="292" t="s">
        <v>11315</v>
      </c>
      <c r="I32" s="292" t="s">
        <v>11316</v>
      </c>
      <c r="J32" s="292" t="s">
        <v>2240</v>
      </c>
      <c r="K32" s="292"/>
      <c r="L32" s="292"/>
    </row>
    <row r="33" spans="1:12" x14ac:dyDescent="0.35">
      <c r="A33" s="292" t="s">
        <v>1052</v>
      </c>
      <c r="B33" s="292" t="s">
        <v>1079</v>
      </c>
      <c r="C33" s="292" t="s">
        <v>1080</v>
      </c>
      <c r="D33" s="292" t="s">
        <v>10205</v>
      </c>
      <c r="E33" s="292" t="s">
        <v>10754</v>
      </c>
      <c r="F33" s="292" t="s">
        <v>10862</v>
      </c>
      <c r="G33" s="292" t="s">
        <v>10821</v>
      </c>
      <c r="H33" s="292" t="s">
        <v>11315</v>
      </c>
      <c r="I33" s="292" t="s">
        <v>11318</v>
      </c>
      <c r="J33" s="292"/>
      <c r="K33" s="292"/>
      <c r="L33" s="292"/>
    </row>
    <row r="34" spans="1:12" x14ac:dyDescent="0.35">
      <c r="A34" s="292" t="s">
        <v>1052</v>
      </c>
      <c r="B34" s="292" t="s">
        <v>1064</v>
      </c>
      <c r="C34" s="292" t="s">
        <v>1065</v>
      </c>
      <c r="D34" s="292" t="s">
        <v>10205</v>
      </c>
      <c r="E34" s="292" t="s">
        <v>10754</v>
      </c>
      <c r="F34" s="292" t="s">
        <v>10825</v>
      </c>
      <c r="G34" s="292" t="s">
        <v>10864</v>
      </c>
      <c r="H34" s="292" t="s">
        <v>11317</v>
      </c>
      <c r="I34" s="292" t="s">
        <v>11316</v>
      </c>
      <c r="J34" s="292"/>
      <c r="K34" s="292"/>
      <c r="L34" s="292"/>
    </row>
    <row r="35" spans="1:12" x14ac:dyDescent="0.35">
      <c r="A35" s="292" t="s">
        <v>1052</v>
      </c>
      <c r="B35" s="292" t="s">
        <v>1050</v>
      </c>
      <c r="C35" s="292" t="s">
        <v>1051</v>
      </c>
      <c r="D35" s="292" t="s">
        <v>10205</v>
      </c>
      <c r="E35" s="292" t="s">
        <v>10754</v>
      </c>
      <c r="F35" s="292" t="s">
        <v>10755</v>
      </c>
      <c r="G35" s="292" t="s">
        <v>10755</v>
      </c>
      <c r="H35" s="292" t="s">
        <v>11317</v>
      </c>
      <c r="I35" s="292" t="s">
        <v>11316</v>
      </c>
      <c r="J35" s="292"/>
      <c r="K35" s="292"/>
      <c r="L35" s="292"/>
    </row>
    <row r="36" spans="1:12" x14ac:dyDescent="0.35">
      <c r="A36" s="292" t="s">
        <v>1125</v>
      </c>
      <c r="B36" s="292" t="s">
        <v>1123</v>
      </c>
      <c r="C36" s="292" t="s">
        <v>1124</v>
      </c>
      <c r="D36" s="292" t="s">
        <v>10210</v>
      </c>
      <c r="E36" s="292" t="s">
        <v>10819</v>
      </c>
      <c r="F36" s="292" t="s">
        <v>10825</v>
      </c>
      <c r="G36" s="292" t="s">
        <v>10855</v>
      </c>
      <c r="H36" s="292" t="s">
        <v>11315</v>
      </c>
      <c r="I36" s="292" t="s">
        <v>11316</v>
      </c>
      <c r="J36" s="292"/>
      <c r="K36" s="292"/>
      <c r="L36" s="292"/>
    </row>
    <row r="37" spans="1:12" x14ac:dyDescent="0.35">
      <c r="A37" s="292" t="s">
        <v>225</v>
      </c>
      <c r="B37" s="292" t="s">
        <v>223</v>
      </c>
      <c r="C37" s="292" t="s">
        <v>224</v>
      </c>
      <c r="D37" s="292" t="s">
        <v>10211</v>
      </c>
      <c r="E37" s="292" t="s">
        <v>10754</v>
      </c>
      <c r="F37" s="292" t="s">
        <v>10825</v>
      </c>
      <c r="G37" s="292" t="s">
        <v>10864</v>
      </c>
      <c r="H37" s="292" t="s">
        <v>11317</v>
      </c>
      <c r="I37" s="292" t="s">
        <v>11316</v>
      </c>
      <c r="J37" s="292"/>
      <c r="K37" s="292"/>
      <c r="L37" s="292"/>
    </row>
    <row r="38" spans="1:12" x14ac:dyDescent="0.35">
      <c r="A38" s="292" t="s">
        <v>225</v>
      </c>
      <c r="B38" s="292" t="s">
        <v>229</v>
      </c>
      <c r="C38" s="292" t="s">
        <v>230</v>
      </c>
      <c r="D38" s="292" t="s">
        <v>10211</v>
      </c>
      <c r="E38" s="292" t="s">
        <v>10754</v>
      </c>
      <c r="F38" s="292" t="s">
        <v>10825</v>
      </c>
      <c r="G38" s="292" t="s">
        <v>10869</v>
      </c>
      <c r="H38" s="292" t="s">
        <v>11317</v>
      </c>
      <c r="I38" s="292" t="s">
        <v>11316</v>
      </c>
      <c r="J38" s="292"/>
      <c r="K38" s="292"/>
      <c r="L38" s="292"/>
    </row>
    <row r="39" spans="1:12" x14ac:dyDescent="0.35">
      <c r="A39" s="292" t="s">
        <v>225</v>
      </c>
      <c r="B39" s="292" t="s">
        <v>641</v>
      </c>
      <c r="C39" s="292" t="s">
        <v>642</v>
      </c>
      <c r="D39" s="292" t="s">
        <v>10211</v>
      </c>
      <c r="E39" s="292" t="s">
        <v>10754</v>
      </c>
      <c r="F39" s="292" t="s">
        <v>10825</v>
      </c>
      <c r="G39" s="292" t="s">
        <v>10821</v>
      </c>
      <c r="H39" s="292" t="s">
        <v>11315</v>
      </c>
      <c r="I39" s="292" t="s">
        <v>11318</v>
      </c>
      <c r="J39" s="292"/>
      <c r="K39" s="292"/>
      <c r="L39" s="292"/>
    </row>
    <row r="40" spans="1:12" x14ac:dyDescent="0.35">
      <c r="A40" s="292" t="s">
        <v>1441</v>
      </c>
      <c r="B40" s="292" t="s">
        <v>1439</v>
      </c>
      <c r="C40" s="292" t="s">
        <v>1440</v>
      </c>
      <c r="D40" s="292" t="s">
        <v>10212</v>
      </c>
      <c r="E40" s="292" t="s">
        <v>10819</v>
      </c>
      <c r="F40" s="292" t="s">
        <v>10825</v>
      </c>
      <c r="G40" s="292" t="s">
        <v>10855</v>
      </c>
      <c r="H40" s="292" t="s">
        <v>11315</v>
      </c>
      <c r="I40" s="292" t="s">
        <v>11316</v>
      </c>
      <c r="J40" s="292"/>
      <c r="K40" s="292"/>
      <c r="L40" s="292"/>
    </row>
    <row r="41" spans="1:12" x14ac:dyDescent="0.35">
      <c r="A41" s="292" t="s">
        <v>1347</v>
      </c>
      <c r="B41" s="292" t="s">
        <v>1345</v>
      </c>
      <c r="C41" s="292" t="s">
        <v>1346</v>
      </c>
      <c r="D41" s="292" t="s">
        <v>10213</v>
      </c>
      <c r="E41" s="292" t="s">
        <v>10754</v>
      </c>
      <c r="F41" s="292" t="s">
        <v>10816</v>
      </c>
      <c r="G41" s="292" t="s">
        <v>10876</v>
      </c>
      <c r="H41" s="292" t="s">
        <v>11315</v>
      </c>
      <c r="I41" s="292" t="s">
        <v>11316</v>
      </c>
      <c r="J41" s="292"/>
      <c r="K41" s="292"/>
      <c r="L41" s="292"/>
    </row>
    <row r="42" spans="1:12" x14ac:dyDescent="0.35">
      <c r="A42" s="292" t="s">
        <v>179</v>
      </c>
      <c r="B42" s="292" t="s">
        <v>177</v>
      </c>
      <c r="C42" s="292" t="s">
        <v>178</v>
      </c>
      <c r="D42" s="292" t="s">
        <v>10214</v>
      </c>
      <c r="E42" s="292" t="s">
        <v>10754</v>
      </c>
      <c r="F42" s="292" t="s">
        <v>10879</v>
      </c>
      <c r="G42" s="292" t="s">
        <v>10743</v>
      </c>
      <c r="H42" s="292" t="s">
        <v>11315</v>
      </c>
      <c r="I42" s="292" t="s">
        <v>11316</v>
      </c>
      <c r="J42" s="292"/>
      <c r="K42" s="292"/>
      <c r="L42" s="292"/>
    </row>
    <row r="43" spans="1:12" x14ac:dyDescent="0.35">
      <c r="A43" s="292" t="s">
        <v>202</v>
      </c>
      <c r="B43" s="292" t="s">
        <v>200</v>
      </c>
      <c r="C43" s="292" t="s">
        <v>201</v>
      </c>
      <c r="D43" s="292" t="s">
        <v>10217</v>
      </c>
      <c r="E43" s="292" t="s">
        <v>10809</v>
      </c>
      <c r="F43" s="292" t="s">
        <v>10825</v>
      </c>
      <c r="G43" s="292" t="s">
        <v>10864</v>
      </c>
      <c r="H43" s="292" t="s">
        <v>11315</v>
      </c>
      <c r="I43" s="292" t="s">
        <v>11316</v>
      </c>
      <c r="J43" s="292"/>
      <c r="K43" s="292"/>
      <c r="L43" s="292"/>
    </row>
    <row r="44" spans="1:12" x14ac:dyDescent="0.35">
      <c r="A44" s="292" t="s">
        <v>3109</v>
      </c>
      <c r="B44" s="292" t="s">
        <v>3107</v>
      </c>
      <c r="C44" s="292" t="s">
        <v>3108</v>
      </c>
      <c r="D44" s="292" t="s">
        <v>10218</v>
      </c>
      <c r="E44" s="292" t="s">
        <v>10809</v>
      </c>
      <c r="F44" s="292" t="s">
        <v>10762</v>
      </c>
      <c r="G44" s="292" t="s">
        <v>10810</v>
      </c>
      <c r="H44" s="292" t="s">
        <v>11315</v>
      </c>
      <c r="I44" s="292" t="s">
        <v>11316</v>
      </c>
      <c r="J44" s="292"/>
      <c r="K44" s="292"/>
      <c r="L44" s="292"/>
    </row>
    <row r="45" spans="1:12" x14ac:dyDescent="0.35">
      <c r="A45" s="292" t="s">
        <v>749</v>
      </c>
      <c r="B45" s="292" t="s">
        <v>868</v>
      </c>
      <c r="C45" s="292" t="s">
        <v>869</v>
      </c>
      <c r="D45" s="292" t="s">
        <v>10219</v>
      </c>
      <c r="E45" s="292" t="s">
        <v>10754</v>
      </c>
      <c r="F45" s="292" t="s">
        <v>10887</v>
      </c>
      <c r="G45" s="292" t="s">
        <v>10743</v>
      </c>
      <c r="H45" s="292" t="s">
        <v>11315</v>
      </c>
      <c r="I45" s="292" t="s">
        <v>11316</v>
      </c>
      <c r="J45" s="292"/>
      <c r="K45" s="292"/>
      <c r="L45" s="292"/>
    </row>
    <row r="46" spans="1:12" x14ac:dyDescent="0.35">
      <c r="A46" s="292" t="s">
        <v>749</v>
      </c>
      <c r="B46" s="292" t="s">
        <v>747</v>
      </c>
      <c r="C46" s="292" t="s">
        <v>748</v>
      </c>
      <c r="D46" s="292" t="s">
        <v>10219</v>
      </c>
      <c r="E46" s="292" t="s">
        <v>10754</v>
      </c>
      <c r="F46" s="292" t="s">
        <v>10825</v>
      </c>
      <c r="G46" s="292" t="s">
        <v>747</v>
      </c>
      <c r="H46" s="292" t="s">
        <v>11317</v>
      </c>
      <c r="I46" s="292" t="s">
        <v>11316</v>
      </c>
      <c r="J46" s="292"/>
      <c r="K46" s="292"/>
      <c r="L46" s="292"/>
    </row>
    <row r="47" spans="1:12" x14ac:dyDescent="0.35">
      <c r="A47" s="292" t="s">
        <v>749</v>
      </c>
      <c r="B47" s="292" t="s">
        <v>753</v>
      </c>
      <c r="C47" s="292" t="s">
        <v>754</v>
      </c>
      <c r="D47" s="292" t="s">
        <v>10219</v>
      </c>
      <c r="E47" s="292" t="s">
        <v>10754</v>
      </c>
      <c r="F47" s="292" t="s">
        <v>10762</v>
      </c>
      <c r="G47" s="292" t="s">
        <v>753</v>
      </c>
      <c r="H47" s="292" t="s">
        <v>11317</v>
      </c>
      <c r="I47" s="292" t="s">
        <v>11316</v>
      </c>
      <c r="J47" s="292"/>
      <c r="K47" s="292"/>
      <c r="L47" s="292"/>
    </row>
    <row r="48" spans="1:12" x14ac:dyDescent="0.35">
      <c r="A48" s="292" t="s">
        <v>749</v>
      </c>
      <c r="B48" s="292" t="s">
        <v>806</v>
      </c>
      <c r="C48" s="292" t="s">
        <v>807</v>
      </c>
      <c r="D48" s="292" t="s">
        <v>10219</v>
      </c>
      <c r="E48" s="292" t="s">
        <v>10754</v>
      </c>
      <c r="F48" s="292" t="s">
        <v>10755</v>
      </c>
      <c r="G48" s="292" t="s">
        <v>10755</v>
      </c>
      <c r="H48" s="292" t="s">
        <v>11317</v>
      </c>
      <c r="I48" s="292" t="s">
        <v>11316</v>
      </c>
      <c r="J48" s="292"/>
      <c r="K48" s="292"/>
      <c r="L48" s="292"/>
    </row>
    <row r="49" spans="1:12" x14ac:dyDescent="0.35">
      <c r="A49" s="292" t="s">
        <v>80</v>
      </c>
      <c r="B49" s="292" t="s">
        <v>78</v>
      </c>
      <c r="C49" s="292" t="s">
        <v>79</v>
      </c>
      <c r="D49" s="292" t="s">
        <v>10244</v>
      </c>
      <c r="E49" s="292" t="s">
        <v>10809</v>
      </c>
      <c r="F49" s="292" t="s">
        <v>10825</v>
      </c>
      <c r="G49" s="292" t="s">
        <v>10864</v>
      </c>
      <c r="H49" s="292" t="s">
        <v>11315</v>
      </c>
      <c r="I49" s="292" t="s">
        <v>11316</v>
      </c>
      <c r="J49" s="292"/>
      <c r="K49" s="292"/>
      <c r="L49" s="292"/>
    </row>
    <row r="50" spans="1:12" x14ac:dyDescent="0.35">
      <c r="A50" s="292" t="s">
        <v>1233</v>
      </c>
      <c r="B50" s="292" t="s">
        <v>1231</v>
      </c>
      <c r="C50" s="292" t="s">
        <v>1232</v>
      </c>
      <c r="D50" s="292" t="s">
        <v>10247</v>
      </c>
      <c r="E50" s="292" t="s">
        <v>10819</v>
      </c>
      <c r="F50" s="292" t="s">
        <v>10902</v>
      </c>
      <c r="G50" s="292" t="s">
        <v>10743</v>
      </c>
      <c r="H50" s="292" t="s">
        <v>11315</v>
      </c>
      <c r="I50" s="292" t="s">
        <v>11316</v>
      </c>
      <c r="J50" s="292"/>
      <c r="K50" s="292"/>
      <c r="L50" s="292"/>
    </row>
    <row r="51" spans="1:12" x14ac:dyDescent="0.35">
      <c r="A51" s="292" t="s">
        <v>1238</v>
      </c>
      <c r="B51" s="292" t="s">
        <v>1236</v>
      </c>
      <c r="C51" s="292" t="s">
        <v>1237</v>
      </c>
      <c r="D51" s="292" t="s">
        <v>10252</v>
      </c>
      <c r="E51" s="292" t="s">
        <v>10819</v>
      </c>
      <c r="F51" s="292" t="s">
        <v>10902</v>
      </c>
      <c r="G51" s="292" t="s">
        <v>10743</v>
      </c>
      <c r="H51" s="292" t="s">
        <v>11315</v>
      </c>
      <c r="I51" s="292" t="s">
        <v>11316</v>
      </c>
      <c r="J51" s="292"/>
      <c r="K51" s="292"/>
      <c r="L51" s="292"/>
    </row>
    <row r="52" spans="1:12" x14ac:dyDescent="0.35">
      <c r="A52" s="292" t="s">
        <v>1218</v>
      </c>
      <c r="B52" s="292" t="s">
        <v>1216</v>
      </c>
      <c r="C52" s="292" t="s">
        <v>1217</v>
      </c>
      <c r="D52" s="292" t="s">
        <v>10255</v>
      </c>
      <c r="E52" s="292" t="s">
        <v>10819</v>
      </c>
      <c r="F52" s="292" t="s">
        <v>10905</v>
      </c>
      <c r="G52" s="292" t="s">
        <v>10743</v>
      </c>
      <c r="H52" s="292" t="s">
        <v>11315</v>
      </c>
      <c r="I52" s="292" t="s">
        <v>11316</v>
      </c>
      <c r="J52" s="292"/>
      <c r="K52" s="292"/>
      <c r="L52" s="292"/>
    </row>
    <row r="53" spans="1:12" x14ac:dyDescent="0.35">
      <c r="A53" s="292" t="s">
        <v>3184</v>
      </c>
      <c r="B53" s="292" t="s">
        <v>3182</v>
      </c>
      <c r="C53" s="292" t="s">
        <v>3183</v>
      </c>
      <c r="D53" s="292" t="s">
        <v>10256</v>
      </c>
      <c r="E53" s="292" t="s">
        <v>10809</v>
      </c>
      <c r="F53" s="292" t="s">
        <v>10762</v>
      </c>
      <c r="G53" s="292" t="s">
        <v>10810</v>
      </c>
      <c r="H53" s="292" t="s">
        <v>11315</v>
      </c>
      <c r="I53" s="292" t="s">
        <v>11316</v>
      </c>
      <c r="J53" s="292"/>
      <c r="K53" s="292"/>
      <c r="L53" s="292"/>
    </row>
    <row r="54" spans="1:12" x14ac:dyDescent="0.35">
      <c r="A54" s="292" t="s">
        <v>499</v>
      </c>
      <c r="B54" s="292" t="s">
        <v>497</v>
      </c>
      <c r="C54" s="292" t="s">
        <v>498</v>
      </c>
      <c r="D54" s="292" t="s">
        <v>10257</v>
      </c>
      <c r="E54" s="292" t="s">
        <v>10741</v>
      </c>
      <c r="F54" s="292" t="s">
        <v>10912</v>
      </c>
      <c r="G54" s="292" t="s">
        <v>497</v>
      </c>
      <c r="H54" s="292" t="s">
        <v>11315</v>
      </c>
      <c r="I54" s="292" t="s">
        <v>11316</v>
      </c>
      <c r="J54" s="292"/>
      <c r="K54" s="292"/>
      <c r="L54" s="292"/>
    </row>
    <row r="55" spans="1:12" x14ac:dyDescent="0.35">
      <c r="A55" s="292" t="s">
        <v>587</v>
      </c>
      <c r="B55" s="292" t="s">
        <v>585</v>
      </c>
      <c r="C55" s="292" t="s">
        <v>586</v>
      </c>
      <c r="D55" s="292" t="s">
        <v>10262</v>
      </c>
      <c r="E55" s="292" t="s">
        <v>10761</v>
      </c>
      <c r="F55" s="292" t="s">
        <v>10825</v>
      </c>
      <c r="G55" s="292" t="s">
        <v>10917</v>
      </c>
      <c r="H55" s="292" t="s">
        <v>11315</v>
      </c>
      <c r="I55" s="292" t="s">
        <v>11316</v>
      </c>
      <c r="J55" s="292"/>
      <c r="K55" s="292"/>
      <c r="L55" s="292"/>
    </row>
    <row r="56" spans="1:12" x14ac:dyDescent="0.35">
      <c r="A56" s="292" t="s">
        <v>236</v>
      </c>
      <c r="B56" s="292" t="s">
        <v>595</v>
      </c>
      <c r="C56" s="292" t="s">
        <v>596</v>
      </c>
      <c r="D56" s="292" t="s">
        <v>10263</v>
      </c>
      <c r="E56" s="292" t="s">
        <v>10761</v>
      </c>
      <c r="F56" s="292" t="s">
        <v>10922</v>
      </c>
      <c r="G56" s="292" t="s">
        <v>10821</v>
      </c>
      <c r="H56" s="292" t="s">
        <v>11315</v>
      </c>
      <c r="I56" s="292" t="s">
        <v>11318</v>
      </c>
      <c r="J56" s="292"/>
      <c r="K56" s="292"/>
      <c r="L56" s="292"/>
    </row>
    <row r="57" spans="1:12" x14ac:dyDescent="0.35">
      <c r="A57" s="292" t="s">
        <v>236</v>
      </c>
      <c r="B57" s="292" t="s">
        <v>234</v>
      </c>
      <c r="C57" s="292" t="s">
        <v>235</v>
      </c>
      <c r="D57" s="292" t="s">
        <v>10263</v>
      </c>
      <c r="E57" s="292" t="s">
        <v>10761</v>
      </c>
      <c r="F57" s="292" t="s">
        <v>10926</v>
      </c>
      <c r="G57" s="292" t="s">
        <v>10780</v>
      </c>
      <c r="H57" s="292" t="s">
        <v>11317</v>
      </c>
      <c r="I57" s="292" t="s">
        <v>11316</v>
      </c>
      <c r="J57" s="292"/>
      <c r="K57" s="292"/>
      <c r="L57" s="292"/>
    </row>
    <row r="58" spans="1:12" x14ac:dyDescent="0.35">
      <c r="A58" s="292" t="s">
        <v>236</v>
      </c>
      <c r="B58" s="292" t="s">
        <v>240</v>
      </c>
      <c r="C58" s="292" t="s">
        <v>241</v>
      </c>
      <c r="D58" s="292" t="s">
        <v>10263</v>
      </c>
      <c r="E58" s="292" t="s">
        <v>10761</v>
      </c>
      <c r="F58" s="292" t="s">
        <v>10825</v>
      </c>
      <c r="G58" s="292" t="s">
        <v>10928</v>
      </c>
      <c r="H58" s="292" t="s">
        <v>11317</v>
      </c>
      <c r="I58" s="292" t="s">
        <v>11316</v>
      </c>
      <c r="J58" s="292"/>
      <c r="K58" s="292"/>
      <c r="L58" s="292"/>
    </row>
    <row r="59" spans="1:12" x14ac:dyDescent="0.35">
      <c r="A59" s="292" t="s">
        <v>250</v>
      </c>
      <c r="B59" s="292" t="s">
        <v>248</v>
      </c>
      <c r="C59" s="292" t="s">
        <v>249</v>
      </c>
      <c r="D59" s="292" t="s">
        <v>10268</v>
      </c>
      <c r="E59" s="292" t="s">
        <v>10809</v>
      </c>
      <c r="F59" s="292" t="s">
        <v>10825</v>
      </c>
      <c r="G59" s="292" t="s">
        <v>10864</v>
      </c>
      <c r="H59" s="292" t="s">
        <v>11315</v>
      </c>
      <c r="I59" s="292" t="s">
        <v>11316</v>
      </c>
      <c r="J59" s="292"/>
      <c r="K59" s="292"/>
      <c r="L59" s="292"/>
    </row>
    <row r="60" spans="1:12" x14ac:dyDescent="0.35">
      <c r="A60" s="292" t="s">
        <v>95</v>
      </c>
      <c r="B60" s="292" t="s">
        <v>93</v>
      </c>
      <c r="C60" s="292" t="s">
        <v>94</v>
      </c>
      <c r="D60" s="292" t="s">
        <v>10271</v>
      </c>
      <c r="E60" s="292" t="s">
        <v>10761</v>
      </c>
      <c r="F60" s="292" t="s">
        <v>10825</v>
      </c>
      <c r="G60" s="292" t="s">
        <v>10935</v>
      </c>
      <c r="H60" s="292" t="s">
        <v>11315</v>
      </c>
      <c r="I60" s="292" t="s">
        <v>11316</v>
      </c>
      <c r="J60" s="292"/>
      <c r="K60" s="292"/>
      <c r="L60" s="292"/>
    </row>
    <row r="61" spans="1:12" x14ac:dyDescent="0.35">
      <c r="A61" s="292" t="s">
        <v>261</v>
      </c>
      <c r="B61" s="292" t="s">
        <v>763</v>
      </c>
      <c r="C61" s="292" t="s">
        <v>764</v>
      </c>
      <c r="D61" s="292" t="s">
        <v>10276</v>
      </c>
      <c r="E61" s="292" t="s">
        <v>10754</v>
      </c>
      <c r="F61" s="292" t="s">
        <v>10939</v>
      </c>
      <c r="G61" s="292" t="s">
        <v>10940</v>
      </c>
      <c r="H61" s="292" t="s">
        <v>11315</v>
      </c>
      <c r="I61" s="292" t="s">
        <v>11318</v>
      </c>
      <c r="J61" s="292"/>
      <c r="K61" s="292"/>
      <c r="L61" s="292"/>
    </row>
    <row r="62" spans="1:12" x14ac:dyDescent="0.35">
      <c r="A62" s="292" t="s">
        <v>261</v>
      </c>
      <c r="B62" s="292" t="s">
        <v>259</v>
      </c>
      <c r="C62" s="292" t="s">
        <v>260</v>
      </c>
      <c r="D62" s="292" t="s">
        <v>10276</v>
      </c>
      <c r="E62" s="292" t="s">
        <v>10754</v>
      </c>
      <c r="F62" s="292" t="s">
        <v>10825</v>
      </c>
      <c r="G62" s="292" t="s">
        <v>10943</v>
      </c>
      <c r="H62" s="292" t="s">
        <v>11317</v>
      </c>
      <c r="I62" s="292" t="s">
        <v>11316</v>
      </c>
      <c r="J62" s="292"/>
      <c r="K62" s="292"/>
      <c r="L62" s="292"/>
    </row>
    <row r="63" spans="1:12" x14ac:dyDescent="0.35">
      <c r="A63" s="292" t="s">
        <v>261</v>
      </c>
      <c r="B63" s="292" t="s">
        <v>777</v>
      </c>
      <c r="C63" s="292" t="s">
        <v>778</v>
      </c>
      <c r="D63" s="292" t="s">
        <v>10276</v>
      </c>
      <c r="E63" s="292" t="s">
        <v>10754</v>
      </c>
      <c r="F63" s="292" t="s">
        <v>10755</v>
      </c>
      <c r="G63" s="292" t="s">
        <v>10755</v>
      </c>
      <c r="H63" s="292" t="s">
        <v>11317</v>
      </c>
      <c r="I63" s="292" t="s">
        <v>11316</v>
      </c>
      <c r="J63" s="292"/>
      <c r="K63" s="292"/>
      <c r="L63" s="292"/>
    </row>
    <row r="64" spans="1:12" x14ac:dyDescent="0.35">
      <c r="A64" s="292" t="s">
        <v>621</v>
      </c>
      <c r="B64" s="292" t="s">
        <v>619</v>
      </c>
      <c r="C64" s="292" t="s">
        <v>620</v>
      </c>
      <c r="D64" s="292" t="s">
        <v>10291</v>
      </c>
      <c r="E64" s="292" t="s">
        <v>10761</v>
      </c>
      <c r="F64" s="292" t="s">
        <v>10825</v>
      </c>
      <c r="G64" s="292" t="s">
        <v>10935</v>
      </c>
      <c r="H64" s="292" t="s">
        <v>11317</v>
      </c>
      <c r="I64" s="292" t="s">
        <v>11316</v>
      </c>
      <c r="J64" s="292"/>
      <c r="K64" s="292"/>
      <c r="L64" s="292"/>
    </row>
    <row r="65" spans="1:12" x14ac:dyDescent="0.35">
      <c r="A65" s="292" t="s">
        <v>621</v>
      </c>
      <c r="B65" s="292" t="s">
        <v>2082</v>
      </c>
      <c r="C65" s="292" t="s">
        <v>2083</v>
      </c>
      <c r="D65" s="292" t="s">
        <v>10291</v>
      </c>
      <c r="E65" s="292" t="s">
        <v>10761</v>
      </c>
      <c r="F65" s="292" t="s">
        <v>10952</v>
      </c>
      <c r="G65" s="292" t="s">
        <v>10743</v>
      </c>
      <c r="H65" s="292" t="s">
        <v>11315</v>
      </c>
      <c r="I65" s="292" t="s">
        <v>11316</v>
      </c>
      <c r="J65" s="292"/>
      <c r="K65" s="292"/>
      <c r="L65" s="292"/>
    </row>
    <row r="66" spans="1:12" x14ac:dyDescent="0.35">
      <c r="A66" s="292" t="s">
        <v>101</v>
      </c>
      <c r="B66" s="292" t="s">
        <v>4571</v>
      </c>
      <c r="C66" s="292" t="s">
        <v>4572</v>
      </c>
      <c r="D66" s="292" t="s">
        <v>10294</v>
      </c>
      <c r="E66" s="292" t="s">
        <v>10754</v>
      </c>
      <c r="F66" s="292" t="s">
        <v>10849</v>
      </c>
      <c r="G66" s="292" t="s">
        <v>10743</v>
      </c>
      <c r="H66" s="292" t="s">
        <v>11315</v>
      </c>
      <c r="I66" s="292" t="s">
        <v>11316</v>
      </c>
      <c r="J66" s="292"/>
      <c r="K66" s="292"/>
      <c r="L66" s="292"/>
    </row>
    <row r="67" spans="1:12" x14ac:dyDescent="0.35">
      <c r="A67" s="292" t="s">
        <v>101</v>
      </c>
      <c r="B67" s="292" t="s">
        <v>99</v>
      </c>
      <c r="C67" s="292" t="s">
        <v>100</v>
      </c>
      <c r="D67" s="292" t="s">
        <v>10294</v>
      </c>
      <c r="E67" s="292" t="s">
        <v>10754</v>
      </c>
      <c r="F67" s="292" t="s">
        <v>10825</v>
      </c>
      <c r="G67" s="292" t="s">
        <v>10864</v>
      </c>
      <c r="H67" s="292" t="s">
        <v>11317</v>
      </c>
      <c r="I67" s="292" t="s">
        <v>11316</v>
      </c>
      <c r="J67" s="292"/>
      <c r="K67" s="292"/>
      <c r="L67" s="292"/>
    </row>
    <row r="68" spans="1:12" x14ac:dyDescent="0.35">
      <c r="A68" s="292" t="s">
        <v>101</v>
      </c>
      <c r="B68" s="292" t="s">
        <v>1380</v>
      </c>
      <c r="C68" s="292" t="s">
        <v>1381</v>
      </c>
      <c r="D68" s="292" t="s">
        <v>10294</v>
      </c>
      <c r="E68" s="292" t="s">
        <v>10754</v>
      </c>
      <c r="F68" s="292" t="s">
        <v>10956</v>
      </c>
      <c r="G68" s="292" t="s">
        <v>10957</v>
      </c>
      <c r="H68" s="292" t="s">
        <v>11317</v>
      </c>
      <c r="I68" s="292" t="s">
        <v>11316</v>
      </c>
      <c r="J68" s="292"/>
      <c r="K68" s="292"/>
      <c r="L68" s="292"/>
    </row>
    <row r="69" spans="1:12" x14ac:dyDescent="0.35">
      <c r="A69" s="292" t="s">
        <v>101</v>
      </c>
      <c r="B69" s="292" t="s">
        <v>4560</v>
      </c>
      <c r="C69" s="292" t="s">
        <v>4561</v>
      </c>
      <c r="D69" s="292" t="s">
        <v>10294</v>
      </c>
      <c r="E69" s="292" t="s">
        <v>10754</v>
      </c>
      <c r="F69" s="292" t="s">
        <v>10780</v>
      </c>
      <c r="G69" s="292" t="s">
        <v>10962</v>
      </c>
      <c r="H69" s="292" t="s">
        <v>11317</v>
      </c>
      <c r="I69" s="292" t="s">
        <v>11316</v>
      </c>
      <c r="J69" s="292"/>
      <c r="K69" s="292"/>
      <c r="L69" s="292"/>
    </row>
    <row r="70" spans="1:12" x14ac:dyDescent="0.35">
      <c r="A70" s="292" t="s">
        <v>2896</v>
      </c>
      <c r="B70" s="292" t="s">
        <v>2894</v>
      </c>
      <c r="C70" s="292" t="s">
        <v>2895</v>
      </c>
      <c r="D70" s="292" t="s">
        <v>10299</v>
      </c>
      <c r="E70" s="292" t="s">
        <v>10741</v>
      </c>
      <c r="F70" s="292" t="s">
        <v>10804</v>
      </c>
      <c r="G70" s="292" t="s">
        <v>2894</v>
      </c>
      <c r="H70" s="292" t="s">
        <v>11315</v>
      </c>
      <c r="I70" s="292" t="s">
        <v>11316</v>
      </c>
      <c r="J70" s="292"/>
      <c r="K70" s="292"/>
      <c r="L70" s="292"/>
    </row>
    <row r="71" spans="1:12" x14ac:dyDescent="0.35">
      <c r="A71" s="292" t="s">
        <v>7580</v>
      </c>
      <c r="B71" s="292" t="s">
        <v>7578</v>
      </c>
      <c r="C71" s="292" t="s">
        <v>7579</v>
      </c>
      <c r="D71" s="292" t="s">
        <v>10300</v>
      </c>
      <c r="E71" s="292" t="s">
        <v>10754</v>
      </c>
      <c r="F71" s="292" t="s">
        <v>10755</v>
      </c>
      <c r="G71" s="292" t="s">
        <v>10970</v>
      </c>
      <c r="H71" s="292" t="s">
        <v>11315</v>
      </c>
      <c r="I71" s="292" t="s">
        <v>11316</v>
      </c>
      <c r="J71" s="292"/>
      <c r="K71" s="292"/>
      <c r="L71" s="292"/>
    </row>
    <row r="72" spans="1:12" x14ac:dyDescent="0.35">
      <c r="A72" s="292" t="s">
        <v>3196</v>
      </c>
      <c r="B72" s="292" t="s">
        <v>3194</v>
      </c>
      <c r="C72" s="292" t="s">
        <v>3195</v>
      </c>
      <c r="D72" s="292" t="s">
        <v>10301</v>
      </c>
      <c r="E72" s="292" t="s">
        <v>10809</v>
      </c>
      <c r="F72" s="292" t="s">
        <v>10762</v>
      </c>
      <c r="G72" s="292" t="s">
        <v>10810</v>
      </c>
      <c r="H72" s="292" t="s">
        <v>11315</v>
      </c>
      <c r="I72" s="292" t="s">
        <v>11316</v>
      </c>
      <c r="J72" s="292"/>
      <c r="K72" s="292"/>
      <c r="L72" s="292"/>
    </row>
    <row r="73" spans="1:12" x14ac:dyDescent="0.35">
      <c r="A73" s="292" t="s">
        <v>3208</v>
      </c>
      <c r="B73" s="292" t="s">
        <v>3206</v>
      </c>
      <c r="C73" s="292" t="s">
        <v>3207</v>
      </c>
      <c r="D73" s="292" t="s">
        <v>10304</v>
      </c>
      <c r="E73" s="292" t="s">
        <v>10809</v>
      </c>
      <c r="F73" s="292" t="s">
        <v>10762</v>
      </c>
      <c r="G73" s="292" t="s">
        <v>10810</v>
      </c>
      <c r="H73" s="292" t="s">
        <v>11315</v>
      </c>
      <c r="I73" s="292" t="s">
        <v>11316</v>
      </c>
      <c r="J73" s="292"/>
      <c r="K73" s="292"/>
      <c r="L73" s="292"/>
    </row>
    <row r="74" spans="1:12" x14ac:dyDescent="0.35">
      <c r="A74" s="292" t="s">
        <v>265</v>
      </c>
      <c r="B74" s="292" t="s">
        <v>1396</v>
      </c>
      <c r="C74" s="292" t="s">
        <v>1397</v>
      </c>
      <c r="D74" s="292" t="s">
        <v>10305</v>
      </c>
      <c r="E74" s="292" t="s">
        <v>10754</v>
      </c>
      <c r="F74" s="292" t="s">
        <v>10979</v>
      </c>
      <c r="G74" s="292" t="s">
        <v>10980</v>
      </c>
      <c r="H74" s="292" t="s">
        <v>11315</v>
      </c>
      <c r="I74" s="292" t="s">
        <v>11318</v>
      </c>
      <c r="J74" s="292"/>
      <c r="K74" s="292"/>
      <c r="L74" s="292"/>
    </row>
    <row r="75" spans="1:12" x14ac:dyDescent="0.35">
      <c r="A75" s="292" t="s">
        <v>265</v>
      </c>
      <c r="B75" s="292" t="s">
        <v>263</v>
      </c>
      <c r="C75" s="292" t="s">
        <v>264</v>
      </c>
      <c r="D75" s="292" t="s">
        <v>10305</v>
      </c>
      <c r="E75" s="292" t="s">
        <v>10754</v>
      </c>
      <c r="F75" s="292" t="s">
        <v>10825</v>
      </c>
      <c r="G75" s="292" t="s">
        <v>10864</v>
      </c>
      <c r="H75" s="292" t="s">
        <v>11317</v>
      </c>
      <c r="I75" s="292" t="s">
        <v>11316</v>
      </c>
      <c r="J75" s="292"/>
      <c r="K75" s="292"/>
      <c r="L75" s="292"/>
    </row>
    <row r="76" spans="1:12" x14ac:dyDescent="0.35">
      <c r="A76" s="292" t="s">
        <v>265</v>
      </c>
      <c r="B76" s="292" t="s">
        <v>1413</v>
      </c>
      <c r="C76" s="292" t="s">
        <v>1414</v>
      </c>
      <c r="D76" s="292" t="s">
        <v>10305</v>
      </c>
      <c r="E76" s="292" t="s">
        <v>10754</v>
      </c>
      <c r="F76" s="292" t="s">
        <v>10748</v>
      </c>
      <c r="G76" s="292" t="s">
        <v>10984</v>
      </c>
      <c r="H76" s="292" t="s">
        <v>11317</v>
      </c>
      <c r="I76" s="292" t="s">
        <v>11316</v>
      </c>
      <c r="J76" s="292"/>
      <c r="K76" s="292"/>
      <c r="L76" s="292"/>
    </row>
    <row r="77" spans="1:12" x14ac:dyDescent="0.35">
      <c r="A77" s="292" t="s">
        <v>3220</v>
      </c>
      <c r="B77" s="292" t="s">
        <v>3218</v>
      </c>
      <c r="C77" s="292" t="s">
        <v>3219</v>
      </c>
      <c r="D77" s="292" t="s">
        <v>10308</v>
      </c>
      <c r="E77" s="292" t="s">
        <v>10809</v>
      </c>
      <c r="F77" s="292" t="s">
        <v>10816</v>
      </c>
      <c r="G77" s="292" t="s">
        <v>10810</v>
      </c>
      <c r="H77" s="292" t="s">
        <v>11315</v>
      </c>
      <c r="I77" s="292" t="s">
        <v>11316</v>
      </c>
      <c r="J77" s="292"/>
      <c r="K77" s="292"/>
      <c r="L77" s="292"/>
    </row>
    <row r="78" spans="1:12" x14ac:dyDescent="0.35">
      <c r="A78" s="292" t="s">
        <v>2094</v>
      </c>
      <c r="B78" s="292" t="s">
        <v>2125</v>
      </c>
      <c r="C78" s="292" t="s">
        <v>2126</v>
      </c>
      <c r="D78" s="292" t="s">
        <v>10309</v>
      </c>
      <c r="E78" s="292" t="s">
        <v>10754</v>
      </c>
      <c r="F78" s="292" t="s">
        <v>10993</v>
      </c>
      <c r="G78" s="292" t="s">
        <v>10821</v>
      </c>
      <c r="H78" s="292" t="s">
        <v>11315</v>
      </c>
      <c r="I78" s="292" t="s">
        <v>11318</v>
      </c>
      <c r="J78" s="292"/>
      <c r="K78" s="292"/>
      <c r="L78" s="292"/>
    </row>
    <row r="79" spans="1:12" x14ac:dyDescent="0.35">
      <c r="A79" s="292" t="s">
        <v>2094</v>
      </c>
      <c r="B79" s="292" t="s">
        <v>2097</v>
      </c>
      <c r="C79" s="292" t="s">
        <v>2098</v>
      </c>
      <c r="D79" s="292" t="s">
        <v>10309</v>
      </c>
      <c r="E79" s="292" t="s">
        <v>10754</v>
      </c>
      <c r="F79" s="292" t="s">
        <v>10755</v>
      </c>
      <c r="G79" s="292" t="s">
        <v>10755</v>
      </c>
      <c r="H79" s="292" t="s">
        <v>11317</v>
      </c>
      <c r="I79" s="292" t="s">
        <v>11316</v>
      </c>
      <c r="J79" s="292"/>
      <c r="K79" s="292"/>
      <c r="L79" s="292"/>
    </row>
    <row r="80" spans="1:12" x14ac:dyDescent="0.35">
      <c r="A80" s="292" t="s">
        <v>2094</v>
      </c>
      <c r="B80" s="292" t="s">
        <v>2092</v>
      </c>
      <c r="C80" s="292" t="s">
        <v>2093</v>
      </c>
      <c r="D80" s="292" t="s">
        <v>10309</v>
      </c>
      <c r="E80" s="292" t="s">
        <v>10754</v>
      </c>
      <c r="F80" s="292" t="s">
        <v>10798</v>
      </c>
      <c r="G80" s="292" t="s">
        <v>10999</v>
      </c>
      <c r="H80" s="292" t="s">
        <v>11317</v>
      </c>
      <c r="I80" s="292" t="s">
        <v>11316</v>
      </c>
      <c r="J80" s="292"/>
      <c r="K80" s="292"/>
      <c r="L80" s="292"/>
    </row>
    <row r="81" spans="1:12" x14ac:dyDescent="0.35">
      <c r="A81" s="292" t="s">
        <v>1167</v>
      </c>
      <c r="B81" s="292" t="s">
        <v>1165</v>
      </c>
      <c r="C81" s="292" t="s">
        <v>1166</v>
      </c>
      <c r="D81" s="292" t="s">
        <v>10312</v>
      </c>
      <c r="E81" s="292" t="s">
        <v>10819</v>
      </c>
      <c r="F81" s="292" t="s">
        <v>11003</v>
      </c>
      <c r="G81" s="292" t="s">
        <v>10783</v>
      </c>
      <c r="H81" s="292" t="s">
        <v>11315</v>
      </c>
      <c r="I81" s="292" t="s">
        <v>11318</v>
      </c>
      <c r="J81" s="292"/>
      <c r="K81" s="292"/>
      <c r="L81" s="292"/>
    </row>
    <row r="82" spans="1:12" x14ac:dyDescent="0.35">
      <c r="A82" s="292" t="s">
        <v>1167</v>
      </c>
      <c r="B82" s="292" t="s">
        <v>1170</v>
      </c>
      <c r="C82" s="292" t="s">
        <v>1171</v>
      </c>
      <c r="D82" s="292" t="s">
        <v>10312</v>
      </c>
      <c r="E82" s="292" t="s">
        <v>10819</v>
      </c>
      <c r="F82" s="292" t="s">
        <v>11003</v>
      </c>
      <c r="G82" s="292" t="s">
        <v>11006</v>
      </c>
      <c r="H82" s="292" t="s">
        <v>11317</v>
      </c>
      <c r="I82" s="292" t="s">
        <v>11316</v>
      </c>
      <c r="J82" s="292"/>
      <c r="K82" s="292"/>
      <c r="L82" s="292"/>
    </row>
    <row r="83" spans="1:12" x14ac:dyDescent="0.35">
      <c r="A83" s="292" t="s">
        <v>1167</v>
      </c>
      <c r="B83" s="292" t="s">
        <v>1174</v>
      </c>
      <c r="C83" s="292" t="s">
        <v>1175</v>
      </c>
      <c r="D83" s="292" t="s">
        <v>10312</v>
      </c>
      <c r="E83" s="292" t="s">
        <v>10819</v>
      </c>
      <c r="F83" s="292" t="s">
        <v>10825</v>
      </c>
      <c r="G83" s="292" t="s">
        <v>10864</v>
      </c>
      <c r="H83" s="292" t="s">
        <v>11317</v>
      </c>
      <c r="I83" s="292" t="s">
        <v>11316</v>
      </c>
      <c r="J83" s="292"/>
      <c r="K83" s="292"/>
      <c r="L83" s="292"/>
    </row>
    <row r="84" spans="1:12" x14ac:dyDescent="0.35">
      <c r="A84" s="292" t="s">
        <v>15</v>
      </c>
      <c r="B84" s="292" t="s">
        <v>13</v>
      </c>
      <c r="C84" s="292" t="s">
        <v>14</v>
      </c>
      <c r="D84" s="292" t="s">
        <v>10317</v>
      </c>
      <c r="E84" s="292" t="s">
        <v>10754</v>
      </c>
      <c r="F84" s="292" t="s">
        <v>10780</v>
      </c>
      <c r="G84" s="292" t="s">
        <v>10743</v>
      </c>
      <c r="H84" s="292" t="s">
        <v>11315</v>
      </c>
      <c r="I84" s="292" t="s">
        <v>11316</v>
      </c>
      <c r="J84" s="292"/>
      <c r="K84" s="292"/>
      <c r="L84" s="292"/>
    </row>
    <row r="85" spans="1:12" x14ac:dyDescent="0.35">
      <c r="A85" s="292" t="s">
        <v>2609</v>
      </c>
      <c r="B85" s="292" t="s">
        <v>4609</v>
      </c>
      <c r="C85" s="292" t="s">
        <v>4610</v>
      </c>
      <c r="D85" s="292" t="s">
        <v>10320</v>
      </c>
      <c r="E85" s="292" t="s">
        <v>10741</v>
      </c>
      <c r="F85" s="292" t="s">
        <v>11011</v>
      </c>
      <c r="G85" s="292" t="s">
        <v>10821</v>
      </c>
      <c r="H85" s="292" t="s">
        <v>11315</v>
      </c>
      <c r="I85" s="292" t="s">
        <v>11318</v>
      </c>
      <c r="J85" s="292"/>
      <c r="K85" s="292"/>
      <c r="L85" s="292"/>
    </row>
    <row r="86" spans="1:12" x14ac:dyDescent="0.35">
      <c r="A86" s="292" t="s">
        <v>2609</v>
      </c>
      <c r="B86" s="292" t="s">
        <v>2607</v>
      </c>
      <c r="C86" s="292" t="s">
        <v>2608</v>
      </c>
      <c r="D86" s="292" t="s">
        <v>10320</v>
      </c>
      <c r="E86" s="292" t="s">
        <v>10741</v>
      </c>
      <c r="F86" s="292" t="s">
        <v>10780</v>
      </c>
      <c r="G86" s="292" t="s">
        <v>11013</v>
      </c>
      <c r="H86" s="292" t="s">
        <v>11317</v>
      </c>
      <c r="I86" s="292" t="s">
        <v>11316</v>
      </c>
      <c r="J86" s="292"/>
      <c r="K86" s="292"/>
      <c r="L86" s="292"/>
    </row>
    <row r="87" spans="1:12" x14ac:dyDescent="0.35">
      <c r="A87" s="292" t="s">
        <v>2609</v>
      </c>
      <c r="B87" s="292" t="s">
        <v>2619</v>
      </c>
      <c r="C87" s="292" t="s">
        <v>2620</v>
      </c>
      <c r="D87" s="292" t="s">
        <v>10320</v>
      </c>
      <c r="E87" s="292" t="s">
        <v>10741</v>
      </c>
      <c r="F87" s="292" t="s">
        <v>10780</v>
      </c>
      <c r="G87" s="292" t="s">
        <v>11017</v>
      </c>
      <c r="H87" s="292" t="s">
        <v>11317</v>
      </c>
      <c r="I87" s="292" t="s">
        <v>11316</v>
      </c>
      <c r="J87" s="292"/>
      <c r="K87" s="292"/>
      <c r="L87" s="292"/>
    </row>
    <row r="88" spans="1:12" x14ac:dyDescent="0.35">
      <c r="A88" s="292" t="s">
        <v>2609</v>
      </c>
      <c r="B88" s="292" t="s">
        <v>2630</v>
      </c>
      <c r="C88" s="292" t="s">
        <v>2631</v>
      </c>
      <c r="D88" s="292" t="s">
        <v>10320</v>
      </c>
      <c r="E88" s="292" t="s">
        <v>10741</v>
      </c>
      <c r="F88" s="292" t="s">
        <v>11021</v>
      </c>
      <c r="G88" s="292" t="s">
        <v>11022</v>
      </c>
      <c r="H88" s="292" t="s">
        <v>11317</v>
      </c>
      <c r="I88" s="292" t="s">
        <v>11316</v>
      </c>
      <c r="J88" s="292"/>
      <c r="K88" s="292"/>
      <c r="L88" s="292"/>
    </row>
    <row r="89" spans="1:12" x14ac:dyDescent="0.35">
      <c r="A89" s="292" t="s">
        <v>2609</v>
      </c>
      <c r="B89" s="292" t="s">
        <v>4773</v>
      </c>
      <c r="C89" s="292" t="s">
        <v>4774</v>
      </c>
      <c r="D89" s="292" t="s">
        <v>10320</v>
      </c>
      <c r="E89" s="292" t="s">
        <v>10741</v>
      </c>
      <c r="F89" s="292" t="s">
        <v>10804</v>
      </c>
      <c r="G89" s="292" t="s">
        <v>4773</v>
      </c>
      <c r="H89" s="292" t="s">
        <v>11317</v>
      </c>
      <c r="I89" s="292" t="s">
        <v>11316</v>
      </c>
      <c r="J89" s="292"/>
      <c r="K89" s="292"/>
      <c r="L89" s="292"/>
    </row>
    <row r="90" spans="1:12" x14ac:dyDescent="0.35">
      <c r="A90" s="292" t="s">
        <v>1665</v>
      </c>
      <c r="B90" s="292" t="s">
        <v>4471</v>
      </c>
      <c r="C90" s="292" t="s">
        <v>4472</v>
      </c>
      <c r="D90" s="292" t="s">
        <v>10325</v>
      </c>
      <c r="E90" s="292" t="s">
        <v>10754</v>
      </c>
      <c r="F90" s="292" t="s">
        <v>11031</v>
      </c>
      <c r="G90" s="292" t="s">
        <v>11032</v>
      </c>
      <c r="H90" s="292" t="s">
        <v>11315</v>
      </c>
      <c r="I90" s="292" t="s">
        <v>11318</v>
      </c>
      <c r="J90" s="292"/>
      <c r="K90" s="292"/>
      <c r="L90" s="292"/>
    </row>
    <row r="91" spans="1:12" x14ac:dyDescent="0.35">
      <c r="A91" s="292" t="s">
        <v>1665</v>
      </c>
      <c r="B91" s="292" t="s">
        <v>1689</v>
      </c>
      <c r="C91" s="292" t="s">
        <v>1690</v>
      </c>
      <c r="D91" s="292" t="s">
        <v>10325</v>
      </c>
      <c r="E91" s="292" t="s">
        <v>10754</v>
      </c>
      <c r="F91" s="292" t="s">
        <v>10762</v>
      </c>
      <c r="G91" s="292" t="s">
        <v>11037</v>
      </c>
      <c r="H91" s="292" t="s">
        <v>11317</v>
      </c>
      <c r="I91" s="292" t="s">
        <v>11316</v>
      </c>
      <c r="J91" s="292"/>
      <c r="K91" s="292"/>
      <c r="L91" s="292"/>
    </row>
    <row r="92" spans="1:12" x14ac:dyDescent="0.35">
      <c r="A92" s="292" t="s">
        <v>1665</v>
      </c>
      <c r="B92" s="292" t="s">
        <v>1663</v>
      </c>
      <c r="C92" s="292" t="s">
        <v>1664</v>
      </c>
      <c r="D92" s="292" t="s">
        <v>10325</v>
      </c>
      <c r="E92" s="292" t="s">
        <v>10754</v>
      </c>
      <c r="F92" s="292" t="s">
        <v>11042</v>
      </c>
      <c r="G92" s="292" t="s">
        <v>1663</v>
      </c>
      <c r="H92" s="292" t="s">
        <v>11317</v>
      </c>
      <c r="I92" s="292" t="s">
        <v>11316</v>
      </c>
      <c r="J92" s="292"/>
      <c r="K92" s="292"/>
      <c r="L92" s="292"/>
    </row>
    <row r="93" spans="1:12" x14ac:dyDescent="0.35">
      <c r="A93" s="292" t="s">
        <v>1665</v>
      </c>
      <c r="B93" s="292" t="s">
        <v>4409</v>
      </c>
      <c r="C93" s="292" t="s">
        <v>4410</v>
      </c>
      <c r="D93" s="292" t="s">
        <v>10325</v>
      </c>
      <c r="E93" s="292" t="s">
        <v>10754</v>
      </c>
      <c r="F93" s="292" t="s">
        <v>10755</v>
      </c>
      <c r="G93" s="292" t="s">
        <v>10755</v>
      </c>
      <c r="H93" s="292" t="s">
        <v>11317</v>
      </c>
      <c r="I93" s="292" t="s">
        <v>11316</v>
      </c>
      <c r="J93" s="292"/>
      <c r="K93" s="292"/>
      <c r="L93" s="292"/>
    </row>
    <row r="94" spans="1:12" x14ac:dyDescent="0.35">
      <c r="A94" s="292" t="s">
        <v>212</v>
      </c>
      <c r="B94" s="292" t="s">
        <v>210</v>
      </c>
      <c r="C94" s="292" t="s">
        <v>211</v>
      </c>
      <c r="D94" s="292" t="s">
        <v>10326</v>
      </c>
      <c r="E94" s="292" t="s">
        <v>10754</v>
      </c>
      <c r="F94" s="292" t="s">
        <v>10825</v>
      </c>
      <c r="G94" s="292" t="s">
        <v>11048</v>
      </c>
      <c r="H94" s="292" t="s">
        <v>11317</v>
      </c>
      <c r="I94" s="292" t="s">
        <v>11316</v>
      </c>
      <c r="J94" s="292"/>
      <c r="K94" s="292"/>
      <c r="L94" s="292"/>
    </row>
    <row r="95" spans="1:12" x14ac:dyDescent="0.35">
      <c r="A95" s="292" t="s">
        <v>212</v>
      </c>
      <c r="B95" s="292" t="s">
        <v>682</v>
      </c>
      <c r="C95" s="292" t="s">
        <v>683</v>
      </c>
      <c r="D95" s="292" t="s">
        <v>10326</v>
      </c>
      <c r="E95" s="292" t="s">
        <v>10754</v>
      </c>
      <c r="F95" s="292" t="s">
        <v>11052</v>
      </c>
      <c r="G95" s="292" t="s">
        <v>11053</v>
      </c>
      <c r="H95" s="292" t="s">
        <v>11315</v>
      </c>
      <c r="I95" s="292" t="s">
        <v>11316</v>
      </c>
      <c r="J95" s="292"/>
      <c r="K95" s="292"/>
      <c r="L95" s="292"/>
    </row>
    <row r="96" spans="1:12" x14ac:dyDescent="0.35">
      <c r="A96" s="292" t="s">
        <v>1193</v>
      </c>
      <c r="B96" s="292" t="s">
        <v>1191</v>
      </c>
      <c r="C96" s="292" t="s">
        <v>1192</v>
      </c>
      <c r="D96" s="292" t="s">
        <v>10329</v>
      </c>
      <c r="E96" s="292" t="s">
        <v>10754</v>
      </c>
      <c r="F96" s="292" t="s">
        <v>11055</v>
      </c>
      <c r="G96" s="292" t="s">
        <v>11056</v>
      </c>
      <c r="H96" s="292" t="s">
        <v>11315</v>
      </c>
      <c r="I96" s="292" t="s">
        <v>11316</v>
      </c>
      <c r="J96" s="292"/>
      <c r="K96" s="292"/>
      <c r="L96" s="292"/>
    </row>
    <row r="97" spans="1:12" x14ac:dyDescent="0.35">
      <c r="A97" s="292" t="s">
        <v>2908</v>
      </c>
      <c r="B97" s="292" t="s">
        <v>2906</v>
      </c>
      <c r="C97" s="292" t="s">
        <v>2907</v>
      </c>
      <c r="D97" s="292" t="s">
        <v>10330</v>
      </c>
      <c r="E97" s="292" t="s">
        <v>10741</v>
      </c>
      <c r="F97" s="292" t="s">
        <v>10825</v>
      </c>
      <c r="G97" s="292" t="s">
        <v>11058</v>
      </c>
      <c r="H97" s="292" t="s">
        <v>11315</v>
      </c>
      <c r="I97" s="292" t="s">
        <v>11316</v>
      </c>
      <c r="J97" s="292"/>
      <c r="K97" s="292"/>
      <c r="L97" s="292"/>
    </row>
    <row r="98" spans="1:12" x14ac:dyDescent="0.35">
      <c r="A98" s="292" t="s">
        <v>567</v>
      </c>
      <c r="B98" s="292" t="s">
        <v>565</v>
      </c>
      <c r="C98" s="292" t="s">
        <v>566</v>
      </c>
      <c r="D98" s="292" t="s">
        <v>10331</v>
      </c>
      <c r="E98" s="292" t="s">
        <v>10754</v>
      </c>
      <c r="F98" s="292" t="s">
        <v>10755</v>
      </c>
      <c r="G98" s="292" t="s">
        <v>11061</v>
      </c>
      <c r="H98" s="292" t="s">
        <v>11315</v>
      </c>
      <c r="I98" s="292" t="s">
        <v>11316</v>
      </c>
      <c r="J98" s="292"/>
      <c r="K98" s="292"/>
      <c r="L98" s="292"/>
    </row>
    <row r="99" spans="1:12" x14ac:dyDescent="0.35">
      <c r="A99" s="292" t="s">
        <v>125</v>
      </c>
      <c r="B99" s="292" t="s">
        <v>123</v>
      </c>
      <c r="C99" s="292" t="s">
        <v>124</v>
      </c>
      <c r="D99" s="292" t="s">
        <v>10332</v>
      </c>
      <c r="E99" s="292" t="s">
        <v>10754</v>
      </c>
      <c r="F99" s="292" t="s">
        <v>10780</v>
      </c>
      <c r="G99" s="292" t="s">
        <v>294</v>
      </c>
      <c r="H99" s="292" t="s">
        <v>11317</v>
      </c>
      <c r="I99" s="292" t="s">
        <v>11316</v>
      </c>
      <c r="J99" s="292"/>
      <c r="K99" s="292"/>
      <c r="L99" s="292"/>
    </row>
    <row r="100" spans="1:12" x14ac:dyDescent="0.35">
      <c r="A100" s="292" t="s">
        <v>125</v>
      </c>
      <c r="B100" s="292" t="s">
        <v>130</v>
      </c>
      <c r="C100" s="292" t="s">
        <v>131</v>
      </c>
      <c r="D100" s="292" t="s">
        <v>10332</v>
      </c>
      <c r="E100" s="292" t="s">
        <v>10754</v>
      </c>
      <c r="F100" s="292" t="s">
        <v>10780</v>
      </c>
      <c r="G100" s="292" t="s">
        <v>11067</v>
      </c>
      <c r="H100" s="292" t="s">
        <v>11317</v>
      </c>
      <c r="I100" s="292" t="s">
        <v>11316</v>
      </c>
      <c r="J100" s="292"/>
      <c r="K100" s="292"/>
      <c r="L100" s="292"/>
    </row>
    <row r="101" spans="1:12" x14ac:dyDescent="0.35">
      <c r="A101" s="292" t="s">
        <v>125</v>
      </c>
      <c r="B101" s="292" t="s">
        <v>549</v>
      </c>
      <c r="C101" s="292" t="s">
        <v>550</v>
      </c>
      <c r="D101" s="292" t="s">
        <v>10332</v>
      </c>
      <c r="E101" s="292" t="s">
        <v>10754</v>
      </c>
      <c r="F101" s="292" t="s">
        <v>10825</v>
      </c>
      <c r="G101" s="292" t="s">
        <v>549</v>
      </c>
      <c r="H101" s="292" t="s">
        <v>11317</v>
      </c>
      <c r="I101" s="292" t="s">
        <v>11316</v>
      </c>
      <c r="J101" s="292"/>
      <c r="K101" s="292"/>
      <c r="L101" s="292"/>
    </row>
    <row r="102" spans="1:12" x14ac:dyDescent="0.35">
      <c r="A102" s="292" t="s">
        <v>125</v>
      </c>
      <c r="B102" s="292" t="s">
        <v>4357</v>
      </c>
      <c r="C102" s="292" t="s">
        <v>4358</v>
      </c>
      <c r="D102" s="292" t="s">
        <v>10332</v>
      </c>
      <c r="E102" s="292" t="s">
        <v>10754</v>
      </c>
      <c r="F102" s="292" t="s">
        <v>11074</v>
      </c>
      <c r="G102" s="292" t="s">
        <v>10743</v>
      </c>
      <c r="H102" s="292" t="s">
        <v>11315</v>
      </c>
      <c r="I102" s="292" t="s">
        <v>11316</v>
      </c>
      <c r="J102" s="292"/>
      <c r="K102" s="292"/>
      <c r="L102" s="292"/>
    </row>
    <row r="103" spans="1:12" x14ac:dyDescent="0.35">
      <c r="A103" s="292" t="s">
        <v>1816</v>
      </c>
      <c r="B103" s="292" t="s">
        <v>1814</v>
      </c>
      <c r="C103" s="292" t="s">
        <v>1815</v>
      </c>
      <c r="D103" s="292" t="s">
        <v>10333</v>
      </c>
      <c r="E103" s="292" t="s">
        <v>10754</v>
      </c>
      <c r="F103" s="292" t="s">
        <v>10774</v>
      </c>
      <c r="G103" s="292" t="s">
        <v>10743</v>
      </c>
      <c r="H103" s="292" t="s">
        <v>11315</v>
      </c>
      <c r="I103" s="292" t="s">
        <v>11316</v>
      </c>
      <c r="J103" s="292"/>
      <c r="K103" s="292"/>
      <c r="L103" s="292"/>
    </row>
    <row r="104" spans="1:12" x14ac:dyDescent="0.35">
      <c r="A104" s="292" t="s">
        <v>1816</v>
      </c>
      <c r="B104" s="292" t="s">
        <v>2430</v>
      </c>
      <c r="C104" s="292" t="s">
        <v>2431</v>
      </c>
      <c r="D104" s="292" t="s">
        <v>10333</v>
      </c>
      <c r="E104" s="292" t="s">
        <v>10754</v>
      </c>
      <c r="F104" s="292" t="s">
        <v>11080</v>
      </c>
      <c r="G104" s="292" t="s">
        <v>11081</v>
      </c>
      <c r="H104" s="292" t="s">
        <v>11317</v>
      </c>
      <c r="I104" s="292" t="s">
        <v>11316</v>
      </c>
      <c r="J104" s="292"/>
      <c r="K104" s="292"/>
      <c r="L104" s="292"/>
    </row>
    <row r="105" spans="1:12" x14ac:dyDescent="0.35">
      <c r="A105" s="292" t="s">
        <v>1816</v>
      </c>
      <c r="B105" s="292" t="s">
        <v>2441</v>
      </c>
      <c r="C105" s="292" t="s">
        <v>2442</v>
      </c>
      <c r="D105" s="292" t="s">
        <v>10333</v>
      </c>
      <c r="E105" s="292" t="s">
        <v>10754</v>
      </c>
      <c r="F105" s="292" t="s">
        <v>10762</v>
      </c>
      <c r="G105" s="292" t="s">
        <v>294</v>
      </c>
      <c r="H105" s="292" t="s">
        <v>11317</v>
      </c>
      <c r="I105" s="292" t="s">
        <v>11316</v>
      </c>
      <c r="J105" s="292"/>
      <c r="K105" s="292"/>
      <c r="L105" s="292"/>
    </row>
    <row r="106" spans="1:12" x14ac:dyDescent="0.35">
      <c r="A106" s="292" t="s">
        <v>1816</v>
      </c>
      <c r="B106" s="292" t="s">
        <v>2452</v>
      </c>
      <c r="C106" s="292" t="s">
        <v>2453</v>
      </c>
      <c r="D106" s="292" t="s">
        <v>10333</v>
      </c>
      <c r="E106" s="292" t="s">
        <v>10754</v>
      </c>
      <c r="F106" s="292" t="s">
        <v>11003</v>
      </c>
      <c r="G106" s="292" t="s">
        <v>2452</v>
      </c>
      <c r="H106" s="292" t="s">
        <v>11317</v>
      </c>
      <c r="I106" s="292" t="s">
        <v>11316</v>
      </c>
      <c r="J106" s="292"/>
      <c r="K106" s="292"/>
      <c r="L106" s="292"/>
    </row>
    <row r="107" spans="1:12" x14ac:dyDescent="0.35">
      <c r="A107" s="292" t="s">
        <v>1816</v>
      </c>
      <c r="B107" s="292" t="s">
        <v>2463</v>
      </c>
      <c r="C107" s="292" t="s">
        <v>2464</v>
      </c>
      <c r="D107" s="292" t="s">
        <v>10333</v>
      </c>
      <c r="E107" s="292" t="s">
        <v>10754</v>
      </c>
      <c r="F107" s="292" t="s">
        <v>10825</v>
      </c>
      <c r="G107" s="292" t="s">
        <v>11091</v>
      </c>
      <c r="H107" s="292" t="s">
        <v>11317</v>
      </c>
      <c r="I107" s="292" t="s">
        <v>11316</v>
      </c>
      <c r="J107" s="292"/>
      <c r="K107" s="292"/>
      <c r="L107" s="292"/>
    </row>
    <row r="108" spans="1:12" x14ac:dyDescent="0.35">
      <c r="A108" s="292" t="s">
        <v>1118</v>
      </c>
      <c r="B108" s="292" t="s">
        <v>1116</v>
      </c>
      <c r="C108" s="292" t="s">
        <v>1117</v>
      </c>
      <c r="D108" s="292" t="s">
        <v>10334</v>
      </c>
      <c r="E108" s="292" t="s">
        <v>10819</v>
      </c>
      <c r="F108" s="292" t="s">
        <v>11095</v>
      </c>
      <c r="G108" s="292" t="s">
        <v>11096</v>
      </c>
      <c r="H108" s="292" t="s">
        <v>11315</v>
      </c>
      <c r="I108" s="292" t="s">
        <v>11316</v>
      </c>
      <c r="J108" s="292"/>
      <c r="K108" s="292"/>
      <c r="L108" s="292"/>
    </row>
    <row r="109" spans="1:12" x14ac:dyDescent="0.35">
      <c r="A109" s="292" t="s">
        <v>2920</v>
      </c>
      <c r="B109" s="292" t="s">
        <v>2918</v>
      </c>
      <c r="C109" s="292" t="s">
        <v>2919</v>
      </c>
      <c r="D109" s="292" t="s">
        <v>10339</v>
      </c>
      <c r="E109" s="292" t="s">
        <v>10741</v>
      </c>
      <c r="F109" s="292" t="s">
        <v>10748</v>
      </c>
      <c r="G109" s="292" t="s">
        <v>2918</v>
      </c>
      <c r="H109" s="292" t="s">
        <v>11315</v>
      </c>
      <c r="I109" s="292" t="s">
        <v>11316</v>
      </c>
      <c r="J109" s="292"/>
      <c r="K109" s="292"/>
      <c r="L109" s="292"/>
    </row>
    <row r="110" spans="1:12" x14ac:dyDescent="0.35">
      <c r="A110" s="292" t="s">
        <v>109</v>
      </c>
      <c r="B110" s="292" t="s">
        <v>107</v>
      </c>
      <c r="C110" s="292" t="s">
        <v>108</v>
      </c>
      <c r="D110" s="292" t="s">
        <v>10346</v>
      </c>
      <c r="E110" s="292" t="s">
        <v>10741</v>
      </c>
      <c r="F110" s="292" t="s">
        <v>10816</v>
      </c>
      <c r="G110" s="292" t="s">
        <v>10743</v>
      </c>
      <c r="H110" s="292" t="s">
        <v>11315</v>
      </c>
      <c r="I110" s="292" t="s">
        <v>11316</v>
      </c>
      <c r="J110" s="292"/>
      <c r="K110" s="292"/>
      <c r="L110" s="292"/>
    </row>
    <row r="111" spans="1:12" x14ac:dyDescent="0.35">
      <c r="A111" s="292" t="s">
        <v>109</v>
      </c>
      <c r="B111" s="292" t="s">
        <v>398</v>
      </c>
      <c r="C111" s="292" t="s">
        <v>399</v>
      </c>
      <c r="D111" s="292" t="s">
        <v>10346</v>
      </c>
      <c r="E111" s="292" t="s">
        <v>10741</v>
      </c>
      <c r="F111" s="292" t="s">
        <v>10780</v>
      </c>
      <c r="G111" s="292" t="s">
        <v>11103</v>
      </c>
      <c r="H111" s="292" t="s">
        <v>11317</v>
      </c>
      <c r="I111" s="292" t="s">
        <v>11316</v>
      </c>
      <c r="J111" s="292"/>
      <c r="K111" s="292"/>
      <c r="L111" s="292"/>
    </row>
    <row r="112" spans="1:12" x14ac:dyDescent="0.35">
      <c r="A112" s="292" t="s">
        <v>109</v>
      </c>
      <c r="B112" s="292" t="s">
        <v>883</v>
      </c>
      <c r="C112" s="292" t="s">
        <v>884</v>
      </c>
      <c r="D112" s="292" t="s">
        <v>10346</v>
      </c>
      <c r="E112" s="292" t="s">
        <v>10741</v>
      </c>
      <c r="F112" s="292" t="s">
        <v>11108</v>
      </c>
      <c r="G112" s="292" t="s">
        <v>11109</v>
      </c>
      <c r="H112" s="292" t="s">
        <v>11317</v>
      </c>
      <c r="I112" s="292" t="s">
        <v>11316</v>
      </c>
      <c r="J112" s="292"/>
      <c r="K112" s="292"/>
      <c r="L112" s="292"/>
    </row>
    <row r="113" spans="1:12" x14ac:dyDescent="0.35">
      <c r="A113" s="292" t="s">
        <v>1228</v>
      </c>
      <c r="B113" s="292" t="s">
        <v>1226</v>
      </c>
      <c r="C113" s="292" t="s">
        <v>1227</v>
      </c>
      <c r="D113" s="292" t="s">
        <v>10347</v>
      </c>
      <c r="E113" s="292" t="s">
        <v>10819</v>
      </c>
      <c r="F113" s="292" t="s">
        <v>10825</v>
      </c>
      <c r="G113" s="292" t="s">
        <v>10826</v>
      </c>
      <c r="H113" s="292" t="s">
        <v>11315</v>
      </c>
      <c r="I113" s="292" t="s">
        <v>11316</v>
      </c>
      <c r="J113" s="292"/>
      <c r="K113" s="292"/>
      <c r="L113" s="292"/>
    </row>
    <row r="114" spans="1:12" x14ac:dyDescent="0.35">
      <c r="A114" s="292" t="s">
        <v>1446</v>
      </c>
      <c r="B114" s="292" t="s">
        <v>1444</v>
      </c>
      <c r="C114" s="292" t="s">
        <v>1445</v>
      </c>
      <c r="D114" s="292" t="s">
        <v>10348</v>
      </c>
      <c r="E114" s="292" t="s">
        <v>10819</v>
      </c>
      <c r="F114" s="292" t="s">
        <v>10825</v>
      </c>
      <c r="G114" s="292" t="s">
        <v>10826</v>
      </c>
      <c r="H114" s="292" t="s">
        <v>11315</v>
      </c>
      <c r="I114" s="292" t="s">
        <v>11316</v>
      </c>
      <c r="J114" s="292"/>
      <c r="K114" s="292"/>
      <c r="L114" s="292"/>
    </row>
    <row r="115" spans="1:12" x14ac:dyDescent="0.35">
      <c r="A115" s="292" t="s">
        <v>2932</v>
      </c>
      <c r="B115" s="292" t="s">
        <v>4823</v>
      </c>
      <c r="C115" s="292" t="s">
        <v>4824</v>
      </c>
      <c r="D115" s="292" t="s">
        <v>10349</v>
      </c>
      <c r="E115" s="292" t="s">
        <v>10741</v>
      </c>
      <c r="F115" s="292" t="s">
        <v>11116</v>
      </c>
      <c r="G115" s="292" t="s">
        <v>10821</v>
      </c>
      <c r="H115" s="292" t="s">
        <v>11317</v>
      </c>
      <c r="I115" s="292" t="s">
        <v>11318</v>
      </c>
      <c r="J115" s="292"/>
      <c r="K115" s="292"/>
      <c r="L115" s="292"/>
    </row>
    <row r="116" spans="1:12" x14ac:dyDescent="0.35">
      <c r="A116" s="292" t="s">
        <v>2932</v>
      </c>
      <c r="B116" s="292" t="s">
        <v>2930</v>
      </c>
      <c r="C116" s="292" t="s">
        <v>2931</v>
      </c>
      <c r="D116" s="292" t="s">
        <v>10349</v>
      </c>
      <c r="E116" s="292" t="s">
        <v>10741</v>
      </c>
      <c r="F116" s="292" t="s">
        <v>11118</v>
      </c>
      <c r="G116" s="292" t="s">
        <v>11119</v>
      </c>
      <c r="H116" s="292" t="s">
        <v>11315</v>
      </c>
      <c r="I116" s="292" t="s">
        <v>11316</v>
      </c>
      <c r="J116" s="292"/>
      <c r="K116" s="292"/>
      <c r="L116" s="292"/>
    </row>
    <row r="117" spans="1:12" x14ac:dyDescent="0.35">
      <c r="A117" s="292" t="s">
        <v>2932</v>
      </c>
      <c r="B117" s="292" t="s">
        <v>4933</v>
      </c>
      <c r="C117" s="292" t="s">
        <v>4934</v>
      </c>
      <c r="D117" s="292" t="s">
        <v>10349</v>
      </c>
      <c r="E117" s="292" t="s">
        <v>10741</v>
      </c>
      <c r="F117" s="292" t="s">
        <v>10798</v>
      </c>
      <c r="G117" s="292" t="s">
        <v>4933</v>
      </c>
      <c r="H117" s="292" t="s">
        <v>11317</v>
      </c>
      <c r="I117" s="292" t="s">
        <v>11316</v>
      </c>
      <c r="J117" s="292"/>
      <c r="K117" s="292"/>
      <c r="L117" s="292"/>
    </row>
    <row r="118" spans="1:12" x14ac:dyDescent="0.35">
      <c r="A118" s="292" t="s">
        <v>2944</v>
      </c>
      <c r="B118" s="292" t="s">
        <v>4977</v>
      </c>
      <c r="C118" s="292" t="s">
        <v>4978</v>
      </c>
      <c r="D118" s="292" t="s">
        <v>10352</v>
      </c>
      <c r="E118" s="292" t="s">
        <v>11126</v>
      </c>
      <c r="F118" s="292"/>
      <c r="G118" s="292" t="s">
        <v>10821</v>
      </c>
      <c r="H118" s="292" t="s">
        <v>11317</v>
      </c>
      <c r="I118" s="292" t="s">
        <v>11318</v>
      </c>
      <c r="J118" s="292"/>
      <c r="K118" s="292"/>
      <c r="L118" s="292"/>
    </row>
    <row r="119" spans="1:12" x14ac:dyDescent="0.35">
      <c r="A119" s="292" t="s">
        <v>2944</v>
      </c>
      <c r="B119" s="292" t="s">
        <v>2942</v>
      </c>
      <c r="C119" s="292" t="s">
        <v>2943</v>
      </c>
      <c r="D119" s="292" t="s">
        <v>10352</v>
      </c>
      <c r="E119" s="292" t="s">
        <v>11126</v>
      </c>
      <c r="F119" s="292" t="s">
        <v>11129</v>
      </c>
      <c r="G119" s="292" t="s">
        <v>2942</v>
      </c>
      <c r="H119" s="292" t="s">
        <v>11315</v>
      </c>
      <c r="I119" s="292" t="s">
        <v>11316</v>
      </c>
      <c r="J119" s="292"/>
      <c r="K119" s="292"/>
      <c r="L119" s="292"/>
    </row>
    <row r="120" spans="1:12" x14ac:dyDescent="0.35">
      <c r="A120" s="292" t="s">
        <v>2944</v>
      </c>
      <c r="B120" s="292" t="s">
        <v>5086</v>
      </c>
      <c r="C120" s="292" t="s">
        <v>5087</v>
      </c>
      <c r="D120" s="292" t="s">
        <v>10352</v>
      </c>
      <c r="E120" s="292" t="s">
        <v>11126</v>
      </c>
      <c r="F120" s="292" t="s">
        <v>10804</v>
      </c>
      <c r="G120" s="292" t="s">
        <v>5086</v>
      </c>
      <c r="H120" s="292" t="s">
        <v>11317</v>
      </c>
      <c r="I120" s="292" t="s">
        <v>11316</v>
      </c>
      <c r="J120" s="292"/>
      <c r="K120" s="292"/>
      <c r="L120" s="292"/>
    </row>
    <row r="121" spans="1:12" x14ac:dyDescent="0.35">
      <c r="A121" s="292" t="s">
        <v>3286</v>
      </c>
      <c r="B121" s="292" t="s">
        <v>3284</v>
      </c>
      <c r="C121" s="292" t="s">
        <v>3285</v>
      </c>
      <c r="D121" s="292" t="s">
        <v>10353</v>
      </c>
      <c r="E121" s="292" t="s">
        <v>10809</v>
      </c>
      <c r="F121" s="292" t="s">
        <v>10816</v>
      </c>
      <c r="G121" s="292" t="s">
        <v>10810</v>
      </c>
      <c r="H121" s="292" t="s">
        <v>11315</v>
      </c>
      <c r="I121" s="292" t="s">
        <v>11316</v>
      </c>
      <c r="J121" s="292"/>
      <c r="K121" s="292"/>
      <c r="L121" s="292"/>
    </row>
    <row r="122" spans="1:12" x14ac:dyDescent="0.35">
      <c r="A122" s="292" t="s">
        <v>44</v>
      </c>
      <c r="B122" s="292" t="s">
        <v>42</v>
      </c>
      <c r="C122" s="292" t="s">
        <v>43</v>
      </c>
      <c r="D122" s="292" t="s">
        <v>10354</v>
      </c>
      <c r="E122" s="292" t="s">
        <v>10741</v>
      </c>
      <c r="F122" s="292" t="s">
        <v>11141</v>
      </c>
      <c r="G122" s="292" t="s">
        <v>10743</v>
      </c>
      <c r="H122" s="292" t="s">
        <v>11315</v>
      </c>
      <c r="I122" s="292" t="s">
        <v>11316</v>
      </c>
      <c r="J122" s="292"/>
      <c r="K122" s="292"/>
      <c r="L122" s="292"/>
    </row>
    <row r="123" spans="1:12" x14ac:dyDescent="0.35">
      <c r="A123" s="292" t="s">
        <v>1775</v>
      </c>
      <c r="B123" s="292" t="s">
        <v>1773</v>
      </c>
      <c r="C123" s="292" t="s">
        <v>1774</v>
      </c>
      <c r="D123" s="292" t="s">
        <v>10359</v>
      </c>
      <c r="E123" s="292" t="s">
        <v>10761</v>
      </c>
      <c r="F123" s="292" t="s">
        <v>10926</v>
      </c>
      <c r="G123" s="292" t="s">
        <v>10780</v>
      </c>
      <c r="H123" s="292" t="s">
        <v>11315</v>
      </c>
      <c r="I123" s="292" t="s">
        <v>11318</v>
      </c>
      <c r="J123" s="292"/>
      <c r="K123" s="292"/>
      <c r="L123" s="292"/>
    </row>
    <row r="124" spans="1:12" x14ac:dyDescent="0.35">
      <c r="A124" s="292" t="s">
        <v>1775</v>
      </c>
      <c r="B124" s="292" t="s">
        <v>1782</v>
      </c>
      <c r="C124" s="292" t="s">
        <v>1783</v>
      </c>
      <c r="D124" s="292" t="s">
        <v>10359</v>
      </c>
      <c r="E124" s="292" t="s">
        <v>10761</v>
      </c>
      <c r="F124" s="292" t="s">
        <v>11145</v>
      </c>
      <c r="G124" s="292" t="s">
        <v>1782</v>
      </c>
      <c r="H124" s="292" t="s">
        <v>11317</v>
      </c>
      <c r="I124" s="292" t="s">
        <v>11316</v>
      </c>
      <c r="J124" s="292"/>
      <c r="K124" s="292"/>
      <c r="L124" s="292"/>
    </row>
    <row r="125" spans="1:12" x14ac:dyDescent="0.35">
      <c r="A125" s="292" t="s">
        <v>1775</v>
      </c>
      <c r="B125" s="292" t="s">
        <v>1789</v>
      </c>
      <c r="C125" s="292" t="s">
        <v>1790</v>
      </c>
      <c r="D125" s="292" t="s">
        <v>10359</v>
      </c>
      <c r="E125" s="292" t="s">
        <v>10761</v>
      </c>
      <c r="F125" s="292" t="s">
        <v>11145</v>
      </c>
      <c r="G125" s="292" t="s">
        <v>1789</v>
      </c>
      <c r="H125" s="292" t="s">
        <v>11317</v>
      </c>
      <c r="I125" s="292" t="s">
        <v>11316</v>
      </c>
      <c r="J125" s="292"/>
      <c r="K125" s="292"/>
      <c r="L125" s="292"/>
    </row>
    <row r="126" spans="1:12" x14ac:dyDescent="0.35">
      <c r="A126" s="292" t="s">
        <v>424</v>
      </c>
      <c r="B126" s="292" t="s">
        <v>422</v>
      </c>
      <c r="C126" s="292" t="s">
        <v>423</v>
      </c>
      <c r="D126" s="292" t="s">
        <v>11153</v>
      </c>
      <c r="E126" s="292" t="s">
        <v>11154</v>
      </c>
      <c r="F126" s="292"/>
      <c r="G126" s="292" t="s">
        <v>422</v>
      </c>
      <c r="H126" s="292" t="s">
        <v>11317</v>
      </c>
      <c r="I126" s="292" t="s">
        <v>11316</v>
      </c>
      <c r="J126" s="292"/>
      <c r="K126" s="292"/>
      <c r="L126" s="292"/>
    </row>
    <row r="127" spans="1:12" x14ac:dyDescent="0.35">
      <c r="A127" s="292" t="s">
        <v>454</v>
      </c>
      <c r="B127" s="292" t="s">
        <v>452</v>
      </c>
      <c r="C127" s="292" t="s">
        <v>453</v>
      </c>
      <c r="D127" s="292" t="s">
        <v>11158</v>
      </c>
      <c r="E127" s="292" t="s">
        <v>11159</v>
      </c>
      <c r="F127" s="292"/>
      <c r="G127" s="292" t="s">
        <v>452</v>
      </c>
      <c r="H127" s="292" t="s">
        <v>11317</v>
      </c>
      <c r="I127" s="292" t="s">
        <v>11316</v>
      </c>
      <c r="J127" s="292"/>
      <c r="K127" s="292"/>
      <c r="L127" s="292"/>
    </row>
    <row r="128" spans="1:12" x14ac:dyDescent="0.35">
      <c r="A128" s="292" t="s">
        <v>475</v>
      </c>
      <c r="B128" s="292" t="s">
        <v>473</v>
      </c>
      <c r="C128" s="292" t="s">
        <v>474</v>
      </c>
      <c r="D128" s="292" t="s">
        <v>11163</v>
      </c>
      <c r="E128" s="292" t="s">
        <v>11164</v>
      </c>
      <c r="F128" s="292"/>
      <c r="G128" s="292" t="s">
        <v>473</v>
      </c>
      <c r="H128" s="292" t="s">
        <v>11317</v>
      </c>
      <c r="I128" s="292" t="s">
        <v>11316</v>
      </c>
      <c r="J128" s="292"/>
      <c r="K128" s="292"/>
      <c r="L128" s="292"/>
    </row>
    <row r="129" spans="1:12" x14ac:dyDescent="0.35">
      <c r="A129" s="292" t="s">
        <v>465</v>
      </c>
      <c r="B129" s="292" t="s">
        <v>463</v>
      </c>
      <c r="C129" s="292" t="s">
        <v>464</v>
      </c>
      <c r="D129" s="292" t="s">
        <v>11169</v>
      </c>
      <c r="E129" s="292" t="s">
        <v>11170</v>
      </c>
      <c r="F129" s="292"/>
      <c r="G129" s="292" t="s">
        <v>463</v>
      </c>
      <c r="H129" s="292" t="s">
        <v>11317</v>
      </c>
      <c r="I129" s="292" t="s">
        <v>11316</v>
      </c>
      <c r="J129" s="292"/>
      <c r="K129" s="292"/>
      <c r="L129" s="292"/>
    </row>
    <row r="130" spans="1:12" x14ac:dyDescent="0.35">
      <c r="A130" s="292" t="s">
        <v>926</v>
      </c>
      <c r="B130" s="292" t="s">
        <v>924</v>
      </c>
      <c r="C130" s="292" t="s">
        <v>925</v>
      </c>
      <c r="D130" s="292" t="s">
        <v>11174</v>
      </c>
      <c r="E130" s="292" t="s">
        <v>11175</v>
      </c>
      <c r="F130" s="292"/>
      <c r="G130" s="292" t="s">
        <v>924</v>
      </c>
      <c r="H130" s="292" t="s">
        <v>11317</v>
      </c>
      <c r="I130" s="292" t="s">
        <v>11316</v>
      </c>
      <c r="J130" s="292"/>
      <c r="K130" s="292"/>
      <c r="L130" s="292"/>
    </row>
    <row r="131" spans="1:12" x14ac:dyDescent="0.35">
      <c r="A131" s="292" t="s">
        <v>941</v>
      </c>
      <c r="B131" s="292" t="s">
        <v>939</v>
      </c>
      <c r="C131" s="292" t="s">
        <v>940</v>
      </c>
      <c r="D131" s="292" t="s">
        <v>11177</v>
      </c>
      <c r="E131" s="292" t="s">
        <v>11178</v>
      </c>
      <c r="F131" s="292"/>
      <c r="G131" s="292" t="s">
        <v>939</v>
      </c>
      <c r="H131" s="292" t="s">
        <v>11317</v>
      </c>
      <c r="I131" s="292" t="s">
        <v>11316</v>
      </c>
      <c r="J131" s="292"/>
      <c r="K131" s="292"/>
      <c r="L131" s="292"/>
    </row>
    <row r="132" spans="1:12" x14ac:dyDescent="0.35">
      <c r="A132" s="292" t="s">
        <v>1566</v>
      </c>
      <c r="B132" s="292" t="s">
        <v>1564</v>
      </c>
      <c r="C132" s="292" t="s">
        <v>1565</v>
      </c>
      <c r="D132" s="292" t="s">
        <v>11180</v>
      </c>
      <c r="E132" s="292" t="s">
        <v>11181</v>
      </c>
      <c r="F132" s="292"/>
      <c r="G132" s="292" t="s">
        <v>1564</v>
      </c>
      <c r="H132" s="292" t="s">
        <v>11317</v>
      </c>
      <c r="I132" s="292" t="s">
        <v>11316</v>
      </c>
      <c r="J132" s="292"/>
      <c r="K132" s="292"/>
      <c r="L132" s="292"/>
    </row>
    <row r="133" spans="1:12" x14ac:dyDescent="0.35">
      <c r="A133" s="292" t="s">
        <v>1147</v>
      </c>
      <c r="B133" s="292" t="s">
        <v>1145</v>
      </c>
      <c r="C133" s="292" t="s">
        <v>1146</v>
      </c>
      <c r="D133" s="292" t="s">
        <v>11183</v>
      </c>
      <c r="E133" s="292" t="s">
        <v>11184</v>
      </c>
      <c r="F133" s="292"/>
      <c r="G133" s="292" t="s">
        <v>1145</v>
      </c>
      <c r="H133" s="292" t="s">
        <v>11317</v>
      </c>
      <c r="I133" s="292" t="s">
        <v>11316</v>
      </c>
      <c r="J133" s="292"/>
      <c r="K133" s="292"/>
      <c r="L133" s="292"/>
    </row>
    <row r="134" spans="1:12" x14ac:dyDescent="0.35">
      <c r="A134" s="292" t="s">
        <v>721</v>
      </c>
      <c r="B134" s="292" t="s">
        <v>719</v>
      </c>
      <c r="C134" s="292" t="s">
        <v>720</v>
      </c>
      <c r="D134" s="292" t="s">
        <v>11189</v>
      </c>
      <c r="E134" s="292" t="s">
        <v>11190</v>
      </c>
      <c r="F134" s="292"/>
      <c r="G134" s="292" t="s">
        <v>11191</v>
      </c>
      <c r="H134" s="292" t="s">
        <v>11317</v>
      </c>
      <c r="I134" s="292" t="s">
        <v>11316</v>
      </c>
      <c r="J134" s="292"/>
      <c r="K134" s="292"/>
      <c r="L134" s="292"/>
    </row>
    <row r="135" spans="1:12" x14ac:dyDescent="0.35">
      <c r="A135" s="292" t="s">
        <v>815</v>
      </c>
      <c r="B135" s="292" t="s">
        <v>813</v>
      </c>
      <c r="C135" s="292" t="s">
        <v>814</v>
      </c>
      <c r="D135" s="292" t="s">
        <v>11194</v>
      </c>
      <c r="E135" s="292" t="s">
        <v>11195</v>
      </c>
      <c r="F135" s="292" t="s">
        <v>10755</v>
      </c>
      <c r="G135" s="292" t="s">
        <v>813</v>
      </c>
      <c r="H135" s="292" t="s">
        <v>11317</v>
      </c>
      <c r="I135" s="292" t="s">
        <v>11316</v>
      </c>
      <c r="J135" s="292"/>
      <c r="K135" s="292"/>
      <c r="L135" s="292"/>
    </row>
    <row r="136" spans="1:12" x14ac:dyDescent="0.35">
      <c r="A136" s="292" t="s">
        <v>1243</v>
      </c>
      <c r="B136" s="292" t="s">
        <v>1241</v>
      </c>
      <c r="C136" s="292" t="s">
        <v>1242</v>
      </c>
      <c r="D136" s="292" t="s">
        <v>11201</v>
      </c>
      <c r="E136" s="292" t="s">
        <v>11190</v>
      </c>
      <c r="F136" s="292" t="s">
        <v>10748</v>
      </c>
      <c r="G136" s="292" t="s">
        <v>11202</v>
      </c>
      <c r="H136" s="292" t="s">
        <v>11317</v>
      </c>
      <c r="I136" s="292" t="s">
        <v>11316</v>
      </c>
      <c r="J136" s="292"/>
      <c r="K136" s="292"/>
      <c r="L136" s="292"/>
    </row>
    <row r="137" spans="1:12" x14ac:dyDescent="0.35">
      <c r="A137" s="292" t="s">
        <v>3325</v>
      </c>
      <c r="B137" s="292" t="s">
        <v>3323</v>
      </c>
      <c r="C137" s="292" t="s">
        <v>3324</v>
      </c>
      <c r="D137" s="292" t="s">
        <v>10364</v>
      </c>
      <c r="E137" s="292" t="s">
        <v>10809</v>
      </c>
      <c r="F137" s="292" t="s">
        <v>10762</v>
      </c>
      <c r="G137" s="292" t="s">
        <v>10810</v>
      </c>
      <c r="H137" s="292" t="s">
        <v>11315</v>
      </c>
      <c r="I137" s="292" t="s">
        <v>11316</v>
      </c>
      <c r="J137" s="292"/>
      <c r="K137" s="292"/>
      <c r="L137" s="292"/>
    </row>
    <row r="138" spans="1:12" x14ac:dyDescent="0.35">
      <c r="A138" s="292" t="s">
        <v>3337</v>
      </c>
      <c r="B138" s="292" t="s">
        <v>3335</v>
      </c>
      <c r="C138" s="292" t="s">
        <v>3336</v>
      </c>
      <c r="D138" s="292" t="s">
        <v>10365</v>
      </c>
      <c r="E138" s="292" t="s">
        <v>10809</v>
      </c>
      <c r="F138" s="292" t="s">
        <v>10762</v>
      </c>
      <c r="G138" s="292" t="s">
        <v>10810</v>
      </c>
      <c r="H138" s="292" t="s">
        <v>11315</v>
      </c>
      <c r="I138" s="292" t="s">
        <v>11316</v>
      </c>
      <c r="J138" s="292"/>
      <c r="K138" s="292"/>
      <c r="L138" s="292"/>
    </row>
    <row r="139" spans="1:12" x14ac:dyDescent="0.35">
      <c r="A139" s="292" t="s">
        <v>276</v>
      </c>
      <c r="B139" s="292" t="s">
        <v>274</v>
      </c>
      <c r="C139" s="292" t="s">
        <v>275</v>
      </c>
      <c r="D139" s="292" t="s">
        <v>10366</v>
      </c>
      <c r="E139" s="292" t="s">
        <v>10754</v>
      </c>
      <c r="F139" s="292" t="s">
        <v>10825</v>
      </c>
      <c r="G139" s="292" t="s">
        <v>11216</v>
      </c>
      <c r="H139" s="292" t="s">
        <v>11315</v>
      </c>
      <c r="I139" s="292" t="s">
        <v>11316</v>
      </c>
      <c r="J139" s="292"/>
      <c r="K139" s="292"/>
      <c r="L139" s="292"/>
    </row>
    <row r="140" spans="1:12" x14ac:dyDescent="0.35">
      <c r="A140" s="292" t="s">
        <v>291</v>
      </c>
      <c r="B140" s="292" t="s">
        <v>289</v>
      </c>
      <c r="C140" s="292" t="s">
        <v>290</v>
      </c>
      <c r="D140" s="292" t="s">
        <v>10369</v>
      </c>
      <c r="E140" s="292" t="s">
        <v>10754</v>
      </c>
      <c r="F140" s="292" t="s">
        <v>11219</v>
      </c>
      <c r="G140" s="292" t="s">
        <v>10743</v>
      </c>
      <c r="H140" s="292" t="s">
        <v>11315</v>
      </c>
      <c r="I140" s="292" t="s">
        <v>11316</v>
      </c>
      <c r="J140" s="292"/>
      <c r="K140" s="292"/>
      <c r="L140" s="292"/>
    </row>
    <row r="141" spans="1:12" x14ac:dyDescent="0.35">
      <c r="A141" s="292" t="s">
        <v>291</v>
      </c>
      <c r="B141" s="292" t="s">
        <v>571</v>
      </c>
      <c r="C141" s="292" t="s">
        <v>572</v>
      </c>
      <c r="D141" s="292" t="s">
        <v>10369</v>
      </c>
      <c r="E141" s="292" t="s">
        <v>10754</v>
      </c>
      <c r="F141" s="292" t="s">
        <v>10825</v>
      </c>
      <c r="G141" s="292" t="s">
        <v>11216</v>
      </c>
      <c r="H141" s="292" t="s">
        <v>11317</v>
      </c>
      <c r="I141" s="292" t="s">
        <v>11316</v>
      </c>
      <c r="J141" s="292"/>
      <c r="K141" s="292"/>
      <c r="L141" s="292"/>
    </row>
    <row r="142" spans="1:12" x14ac:dyDescent="0.35">
      <c r="A142" s="292" t="s">
        <v>32</v>
      </c>
      <c r="B142" s="292" t="s">
        <v>30</v>
      </c>
      <c r="C142" s="292" t="s">
        <v>31</v>
      </c>
      <c r="D142" s="292" t="s">
        <v>10370</v>
      </c>
      <c r="E142" s="292" t="s">
        <v>10754</v>
      </c>
      <c r="F142" s="292" t="s">
        <v>10755</v>
      </c>
      <c r="G142" s="292" t="s">
        <v>10755</v>
      </c>
      <c r="H142" s="292" t="s">
        <v>11315</v>
      </c>
      <c r="I142" s="292" t="s">
        <v>11316</v>
      </c>
      <c r="J142" s="292"/>
      <c r="K142" s="292"/>
      <c r="L142" s="292"/>
    </row>
    <row r="143" spans="1:12" x14ac:dyDescent="0.35">
      <c r="A143" s="292" t="s">
        <v>1223</v>
      </c>
      <c r="B143" s="292" t="s">
        <v>1221</v>
      </c>
      <c r="C143" s="292" t="s">
        <v>1222</v>
      </c>
      <c r="D143" s="292" t="s">
        <v>10377</v>
      </c>
      <c r="E143" s="292" t="s">
        <v>10819</v>
      </c>
      <c r="F143" s="292" t="s">
        <v>11226</v>
      </c>
      <c r="G143" s="292" t="s">
        <v>10743</v>
      </c>
      <c r="H143" s="292" t="s">
        <v>11315</v>
      </c>
      <c r="I143" s="292" t="s">
        <v>11316</v>
      </c>
      <c r="J143" s="292"/>
      <c r="K143" s="292"/>
      <c r="L143" s="292"/>
    </row>
    <row r="144" spans="1:12" x14ac:dyDescent="0.35">
      <c r="A144" s="292" t="s">
        <v>1707</v>
      </c>
      <c r="B144" s="292" t="s">
        <v>1705</v>
      </c>
      <c r="C144" s="292" t="s">
        <v>1706</v>
      </c>
      <c r="D144" s="292" t="s">
        <v>10380</v>
      </c>
      <c r="E144" s="292" t="s">
        <v>10754</v>
      </c>
      <c r="F144" s="292" t="s">
        <v>11228</v>
      </c>
      <c r="G144" s="292" t="s">
        <v>10743</v>
      </c>
      <c r="H144" s="292" t="s">
        <v>11315</v>
      </c>
      <c r="I144" s="292" t="s">
        <v>11316</v>
      </c>
      <c r="J144" s="292"/>
      <c r="K144" s="292"/>
      <c r="L144" s="292"/>
    </row>
    <row r="145" spans="1:12" x14ac:dyDescent="0.35">
      <c r="A145" s="292" t="s">
        <v>1707</v>
      </c>
      <c r="B145" s="292" t="s">
        <v>1712</v>
      </c>
      <c r="C145" s="292" t="s">
        <v>1713</v>
      </c>
      <c r="D145" s="292" t="s">
        <v>10380</v>
      </c>
      <c r="E145" s="292" t="s">
        <v>10754</v>
      </c>
      <c r="F145" s="292" t="s">
        <v>10825</v>
      </c>
      <c r="G145" s="292" t="s">
        <v>10864</v>
      </c>
      <c r="H145" s="292" t="s">
        <v>11317</v>
      </c>
      <c r="I145" s="292" t="s">
        <v>11316</v>
      </c>
      <c r="J145" s="292"/>
      <c r="K145" s="292"/>
      <c r="L145" s="292"/>
    </row>
    <row r="146" spans="1:12" x14ac:dyDescent="0.35">
      <c r="A146" s="292" t="s">
        <v>2520</v>
      </c>
      <c r="B146" s="292" t="s">
        <v>2518</v>
      </c>
      <c r="C146" s="292" t="s">
        <v>2519</v>
      </c>
      <c r="D146" s="292" t="s">
        <v>10383</v>
      </c>
      <c r="E146" s="292" t="s">
        <v>10754</v>
      </c>
      <c r="F146" s="292" t="s">
        <v>11235</v>
      </c>
      <c r="G146" s="292" t="s">
        <v>10743</v>
      </c>
      <c r="H146" s="292" t="s">
        <v>11315</v>
      </c>
      <c r="I146" s="292" t="s">
        <v>11316</v>
      </c>
      <c r="J146" s="292"/>
      <c r="K146" s="292"/>
      <c r="L146" s="292"/>
    </row>
    <row r="147" spans="1:12" x14ac:dyDescent="0.35">
      <c r="A147" s="292" t="s">
        <v>3358</v>
      </c>
      <c r="B147" s="292" t="s">
        <v>3356</v>
      </c>
      <c r="C147" s="292" t="s">
        <v>3357</v>
      </c>
      <c r="D147" s="292" t="s">
        <v>10388</v>
      </c>
      <c r="E147" s="292" t="s">
        <v>10809</v>
      </c>
      <c r="F147" s="292" t="s">
        <v>10816</v>
      </c>
      <c r="G147" s="292" t="s">
        <v>10810</v>
      </c>
      <c r="H147" s="292" t="s">
        <v>11315</v>
      </c>
      <c r="I147" s="292" t="s">
        <v>11316</v>
      </c>
      <c r="J147" s="292"/>
      <c r="K147" s="292"/>
      <c r="L147" s="292"/>
    </row>
    <row r="148" spans="1:12" x14ac:dyDescent="0.35">
      <c r="A148" s="292" t="s">
        <v>582</v>
      </c>
      <c r="B148" s="292" t="s">
        <v>580</v>
      </c>
      <c r="C148" s="292" t="s">
        <v>581</v>
      </c>
      <c r="D148" s="292" t="s">
        <v>10393</v>
      </c>
      <c r="E148" s="292" t="s">
        <v>10754</v>
      </c>
      <c r="F148" s="292" t="s">
        <v>10755</v>
      </c>
      <c r="G148" s="292" t="s">
        <v>11061</v>
      </c>
      <c r="H148" s="292" t="s">
        <v>11315</v>
      </c>
      <c r="I148" s="292" t="s">
        <v>11316</v>
      </c>
      <c r="J148" s="292"/>
      <c r="K148" s="292"/>
      <c r="L148" s="292"/>
    </row>
    <row r="149" spans="1:12" x14ac:dyDescent="0.35">
      <c r="A149" s="292" t="s">
        <v>61</v>
      </c>
      <c r="B149" s="292" t="s">
        <v>59</v>
      </c>
      <c r="C149" s="292" t="s">
        <v>60</v>
      </c>
      <c r="D149" s="292" t="s">
        <v>10396</v>
      </c>
      <c r="E149" s="292" t="s">
        <v>10761</v>
      </c>
      <c r="F149" s="292" t="s">
        <v>10774</v>
      </c>
      <c r="G149" s="292" t="s">
        <v>10780</v>
      </c>
      <c r="H149" s="292" t="s">
        <v>11315</v>
      </c>
      <c r="I149" s="292" t="s">
        <v>11316</v>
      </c>
      <c r="J149" s="292"/>
      <c r="K149" s="292"/>
      <c r="L149" s="292"/>
    </row>
    <row r="150" spans="1:12" x14ac:dyDescent="0.35">
      <c r="A150" s="292" t="s">
        <v>61</v>
      </c>
      <c r="B150" s="292" t="s">
        <v>1800</v>
      </c>
      <c r="C150" s="292" t="s">
        <v>1801</v>
      </c>
      <c r="D150" s="292" t="s">
        <v>10396</v>
      </c>
      <c r="E150" s="292" t="s">
        <v>10761</v>
      </c>
      <c r="F150" s="292" t="s">
        <v>10748</v>
      </c>
      <c r="G150" s="292" t="s">
        <v>11246</v>
      </c>
      <c r="H150" s="292" t="s">
        <v>11317</v>
      </c>
      <c r="I150" s="292" t="s">
        <v>11316</v>
      </c>
      <c r="J150" s="292"/>
      <c r="K150" s="292"/>
      <c r="L150" s="292"/>
    </row>
    <row r="151" spans="1:12" x14ac:dyDescent="0.35">
      <c r="A151" s="292" t="s">
        <v>296</v>
      </c>
      <c r="B151" s="292" t="s">
        <v>728</v>
      </c>
      <c r="C151" s="292" t="s">
        <v>729</v>
      </c>
      <c r="D151" s="292" t="s">
        <v>10397</v>
      </c>
      <c r="E151" s="292" t="s">
        <v>10754</v>
      </c>
      <c r="F151" s="292" t="s">
        <v>10762</v>
      </c>
      <c r="G151" s="292" t="s">
        <v>10743</v>
      </c>
      <c r="H151" s="292" t="s">
        <v>11315</v>
      </c>
      <c r="I151" s="292" t="s">
        <v>11316</v>
      </c>
      <c r="J151" s="292"/>
      <c r="K151" s="292"/>
      <c r="L151" s="292"/>
    </row>
    <row r="152" spans="1:12" x14ac:dyDescent="0.35">
      <c r="A152" s="292" t="s">
        <v>296</v>
      </c>
      <c r="B152" s="292" t="s">
        <v>294</v>
      </c>
      <c r="C152" s="292" t="s">
        <v>295</v>
      </c>
      <c r="D152" s="292" t="s">
        <v>10397</v>
      </c>
      <c r="E152" s="292" t="s">
        <v>10754</v>
      </c>
      <c r="F152" s="292" t="s">
        <v>10780</v>
      </c>
      <c r="G152" s="292" t="s">
        <v>294</v>
      </c>
      <c r="H152" s="292" t="s">
        <v>11317</v>
      </c>
      <c r="I152" s="292" t="s">
        <v>11316</v>
      </c>
      <c r="J152" s="292"/>
      <c r="K152" s="292"/>
      <c r="L152" s="292"/>
    </row>
    <row r="153" spans="1:12" x14ac:dyDescent="0.35">
      <c r="A153" s="292" t="s">
        <v>296</v>
      </c>
      <c r="B153" s="292" t="s">
        <v>304</v>
      </c>
      <c r="C153" s="292" t="s">
        <v>305</v>
      </c>
      <c r="D153" s="292" t="s">
        <v>10397</v>
      </c>
      <c r="E153" s="292" t="s">
        <v>10754</v>
      </c>
      <c r="F153" s="292" t="s">
        <v>10825</v>
      </c>
      <c r="G153" s="292" t="s">
        <v>10845</v>
      </c>
      <c r="H153" s="292" t="s">
        <v>11317</v>
      </c>
      <c r="I153" s="292" t="s">
        <v>11316</v>
      </c>
      <c r="J153" s="292"/>
      <c r="K153" s="292"/>
      <c r="L153" s="292"/>
    </row>
    <row r="154" spans="1:12" x14ac:dyDescent="0.35">
      <c r="A154" s="292" t="s">
        <v>296</v>
      </c>
      <c r="B154" s="292" t="s">
        <v>316</v>
      </c>
      <c r="C154" s="292" t="s">
        <v>317</v>
      </c>
      <c r="D154" s="292" t="s">
        <v>10397</v>
      </c>
      <c r="E154" s="292" t="s">
        <v>10754</v>
      </c>
      <c r="F154" s="292" t="s">
        <v>10825</v>
      </c>
      <c r="G154" s="292" t="s">
        <v>11258</v>
      </c>
      <c r="H154" s="292" t="s">
        <v>11317</v>
      </c>
      <c r="I154" s="292" t="s">
        <v>11316</v>
      </c>
      <c r="J154" s="292"/>
      <c r="K154" s="292"/>
      <c r="L154" s="292"/>
    </row>
    <row r="155" spans="1:12" x14ac:dyDescent="0.35">
      <c r="A155" s="292" t="s">
        <v>1577</v>
      </c>
      <c r="B155" s="292" t="s">
        <v>1575</v>
      </c>
      <c r="C155" s="292" t="s">
        <v>1576</v>
      </c>
      <c r="D155" s="292" t="s">
        <v>10398</v>
      </c>
      <c r="E155" s="292" t="s">
        <v>10754</v>
      </c>
      <c r="F155" s="292" t="s">
        <v>10774</v>
      </c>
      <c r="G155" s="292" t="s">
        <v>11262</v>
      </c>
      <c r="H155" s="292" t="s">
        <v>11315</v>
      </c>
      <c r="I155" s="292" t="s">
        <v>11316</v>
      </c>
      <c r="J155" s="292"/>
      <c r="K155" s="292"/>
      <c r="L155" s="292"/>
    </row>
    <row r="156" spans="1:12" x14ac:dyDescent="0.35">
      <c r="A156" s="292" t="s">
        <v>187</v>
      </c>
      <c r="B156" s="292" t="s">
        <v>185</v>
      </c>
      <c r="C156" s="292" t="s">
        <v>186</v>
      </c>
      <c r="D156" s="292" t="s">
        <v>10399</v>
      </c>
      <c r="E156" s="292" t="s">
        <v>10741</v>
      </c>
      <c r="F156" s="292" t="s">
        <v>10780</v>
      </c>
      <c r="G156" s="292" t="s">
        <v>11216</v>
      </c>
      <c r="H156" s="292" t="s">
        <v>11315</v>
      </c>
      <c r="I156" s="292" t="s">
        <v>11316</v>
      </c>
      <c r="J156" s="292"/>
      <c r="K156" s="292"/>
      <c r="L156" s="292"/>
    </row>
    <row r="157" spans="1:12" x14ac:dyDescent="0.35">
      <c r="A157" s="292" t="s">
        <v>1474</v>
      </c>
      <c r="B157" s="292" t="s">
        <v>1472</v>
      </c>
      <c r="C157" s="292" t="s">
        <v>1473</v>
      </c>
      <c r="D157" s="292" t="s">
        <v>10404</v>
      </c>
      <c r="E157" s="292" t="s">
        <v>10741</v>
      </c>
      <c r="F157" s="292" t="s">
        <v>11269</v>
      </c>
      <c r="G157" s="292" t="s">
        <v>11061</v>
      </c>
      <c r="H157" s="292" t="s">
        <v>11315</v>
      </c>
      <c r="I157" s="292" t="s">
        <v>11316</v>
      </c>
      <c r="J157" s="292"/>
      <c r="K157" s="292"/>
      <c r="L157" s="292"/>
    </row>
    <row r="158" spans="1:12" x14ac:dyDescent="0.35">
      <c r="A158" s="292" t="s">
        <v>1451</v>
      </c>
      <c r="B158" s="292" t="s">
        <v>1449</v>
      </c>
      <c r="C158" s="292" t="s">
        <v>1450</v>
      </c>
      <c r="D158" s="292" t="s">
        <v>10407</v>
      </c>
      <c r="E158" s="292" t="s">
        <v>10819</v>
      </c>
      <c r="F158" s="292" t="s">
        <v>10825</v>
      </c>
      <c r="G158" s="292" t="s">
        <v>10826</v>
      </c>
      <c r="H158" s="292" t="s">
        <v>11315</v>
      </c>
      <c r="I158" s="292" t="s">
        <v>11316</v>
      </c>
      <c r="J158" s="292"/>
      <c r="K158" s="292"/>
      <c r="L158" s="292"/>
    </row>
    <row r="159" spans="1:12" x14ac:dyDescent="0.35">
      <c r="A159" s="292" t="s">
        <v>328</v>
      </c>
      <c r="B159" s="292" t="s">
        <v>326</v>
      </c>
      <c r="C159" s="292" t="s">
        <v>327</v>
      </c>
      <c r="D159" s="292" t="s">
        <v>10408</v>
      </c>
      <c r="E159" s="292" t="s">
        <v>10754</v>
      </c>
      <c r="F159" s="292" t="s">
        <v>10825</v>
      </c>
      <c r="G159" s="292" t="s">
        <v>10864</v>
      </c>
      <c r="H159" s="292" t="s">
        <v>11315</v>
      </c>
      <c r="I159" s="292" t="s">
        <v>11316</v>
      </c>
      <c r="J159" s="292"/>
      <c r="K159" s="292"/>
      <c r="L159" s="292"/>
    </row>
    <row r="160" spans="1:12" x14ac:dyDescent="0.35">
      <c r="A160" s="292" t="s">
        <v>338</v>
      </c>
      <c r="B160" s="292" t="s">
        <v>336</v>
      </c>
      <c r="C160" s="292" t="s">
        <v>337</v>
      </c>
      <c r="D160" s="292" t="s">
        <v>10409</v>
      </c>
      <c r="E160" s="292" t="s">
        <v>10761</v>
      </c>
      <c r="F160" s="292" t="s">
        <v>10816</v>
      </c>
      <c r="G160" s="292" t="s">
        <v>10821</v>
      </c>
      <c r="H160" s="292" t="s">
        <v>11315</v>
      </c>
      <c r="I160" s="292" t="s">
        <v>11318</v>
      </c>
      <c r="J160" s="292"/>
      <c r="K160" s="292"/>
      <c r="L160" s="292"/>
    </row>
    <row r="161" spans="1:12" x14ac:dyDescent="0.35">
      <c r="A161" s="292" t="s">
        <v>338</v>
      </c>
      <c r="B161" s="292" t="s">
        <v>348</v>
      </c>
      <c r="C161" s="292" t="s">
        <v>349</v>
      </c>
      <c r="D161" s="292" t="s">
        <v>10409</v>
      </c>
      <c r="E161" s="292" t="s">
        <v>10761</v>
      </c>
      <c r="F161" s="292" t="s">
        <v>10825</v>
      </c>
      <c r="G161" s="292" t="s">
        <v>10935</v>
      </c>
      <c r="H161" s="292" t="s">
        <v>11317</v>
      </c>
      <c r="I161" s="292" t="s">
        <v>11316</v>
      </c>
      <c r="J161" s="292"/>
      <c r="K161" s="292"/>
      <c r="L161" s="292"/>
    </row>
    <row r="162" spans="1:12" x14ac:dyDescent="0.35">
      <c r="A162" s="292" t="s">
        <v>338</v>
      </c>
      <c r="B162" s="292" t="s">
        <v>363</v>
      </c>
      <c r="C162" s="292" t="s">
        <v>364</v>
      </c>
      <c r="D162" s="292" t="s">
        <v>10409</v>
      </c>
      <c r="E162" s="292" t="s">
        <v>10761</v>
      </c>
      <c r="F162" s="292" t="s">
        <v>10825</v>
      </c>
      <c r="G162" s="292" t="s">
        <v>10864</v>
      </c>
      <c r="H162" s="292" t="s">
        <v>11317</v>
      </c>
      <c r="I162" s="292" t="s">
        <v>11316</v>
      </c>
      <c r="J162" s="292"/>
      <c r="K162" s="292"/>
      <c r="L162" s="292"/>
    </row>
    <row r="163" spans="1:12" x14ac:dyDescent="0.35">
      <c r="A163" s="292" t="s">
        <v>338</v>
      </c>
      <c r="B163" s="292" t="s">
        <v>374</v>
      </c>
      <c r="C163" s="292" t="s">
        <v>375</v>
      </c>
      <c r="D163" s="292" t="s">
        <v>10409</v>
      </c>
      <c r="E163" s="292" t="s">
        <v>10761</v>
      </c>
      <c r="F163" s="292" t="s">
        <v>10780</v>
      </c>
      <c r="G163" s="292" t="s">
        <v>11281</v>
      </c>
      <c r="H163" s="292" t="s">
        <v>11317</v>
      </c>
      <c r="I163" s="292" t="s">
        <v>11316</v>
      </c>
      <c r="J163" s="292"/>
      <c r="K163" s="292"/>
      <c r="L163" s="292"/>
    </row>
    <row r="164" spans="1:12" x14ac:dyDescent="0.35">
      <c r="A164" s="292" t="s">
        <v>338</v>
      </c>
      <c r="B164" s="292" t="s">
        <v>3524</v>
      </c>
      <c r="C164" s="292" t="s">
        <v>3525</v>
      </c>
      <c r="D164" s="292" t="s">
        <v>10409</v>
      </c>
      <c r="E164" s="292" t="s">
        <v>10761</v>
      </c>
      <c r="F164" s="292" t="s">
        <v>10748</v>
      </c>
      <c r="G164" s="292" t="s">
        <v>11246</v>
      </c>
      <c r="H164" s="292" t="s">
        <v>11317</v>
      </c>
      <c r="I164" s="292" t="s">
        <v>11316</v>
      </c>
      <c r="J164" s="292"/>
      <c r="K164" s="292"/>
      <c r="L164" s="292"/>
    </row>
    <row r="165" spans="1:12" x14ac:dyDescent="0.35">
      <c r="A165" s="292" t="s">
        <v>72</v>
      </c>
      <c r="B165" s="292" t="s">
        <v>827</v>
      </c>
      <c r="C165" s="292" t="s">
        <v>828</v>
      </c>
      <c r="D165" s="292" t="s">
        <v>10414</v>
      </c>
      <c r="E165" s="292" t="s">
        <v>10754</v>
      </c>
      <c r="F165" s="292" t="s">
        <v>10862</v>
      </c>
      <c r="G165" s="292" t="s">
        <v>10821</v>
      </c>
      <c r="H165" s="292" t="s">
        <v>11315</v>
      </c>
      <c r="I165" s="292" t="s">
        <v>11318</v>
      </c>
      <c r="J165" s="292"/>
      <c r="K165" s="292"/>
      <c r="L165" s="292"/>
    </row>
    <row r="166" spans="1:12" x14ac:dyDescent="0.35">
      <c r="A166" s="292" t="s">
        <v>72</v>
      </c>
      <c r="B166" s="292" t="s">
        <v>70</v>
      </c>
      <c r="C166" s="292" t="s">
        <v>71</v>
      </c>
      <c r="D166" s="292" t="s">
        <v>10414</v>
      </c>
      <c r="E166" s="292" t="s">
        <v>10754</v>
      </c>
      <c r="F166" s="292" t="s">
        <v>10825</v>
      </c>
      <c r="G166" s="292" t="s">
        <v>11216</v>
      </c>
      <c r="H166" s="292" t="s">
        <v>11317</v>
      </c>
      <c r="I166" s="292" t="s">
        <v>11316</v>
      </c>
      <c r="J166" s="292"/>
      <c r="K166" s="292"/>
      <c r="L166" s="292"/>
    </row>
    <row r="167" spans="1:12" x14ac:dyDescent="0.35">
      <c r="A167" s="292" t="s">
        <v>72</v>
      </c>
      <c r="B167" s="292" t="s">
        <v>837</v>
      </c>
      <c r="C167" s="292" t="s">
        <v>838</v>
      </c>
      <c r="D167" s="292" t="s">
        <v>10414</v>
      </c>
      <c r="E167" s="292" t="s">
        <v>10754</v>
      </c>
      <c r="F167" s="292" t="s">
        <v>10755</v>
      </c>
      <c r="G167" s="292" t="s">
        <v>11295</v>
      </c>
      <c r="H167" s="292" t="s">
        <v>11317</v>
      </c>
      <c r="I167" s="292" t="s">
        <v>11316</v>
      </c>
      <c r="J167" s="292"/>
      <c r="K167" s="292"/>
      <c r="L167" s="292"/>
    </row>
    <row r="168" spans="1:12" x14ac:dyDescent="0.35">
      <c r="A168" s="292" t="s">
        <v>544</v>
      </c>
      <c r="B168" s="292" t="s">
        <v>542</v>
      </c>
      <c r="C168" s="292" t="s">
        <v>543</v>
      </c>
      <c r="D168" s="292" t="s">
        <v>10415</v>
      </c>
      <c r="E168" s="292" t="s">
        <v>10754</v>
      </c>
      <c r="F168" s="292" t="s">
        <v>10825</v>
      </c>
      <c r="G168" s="292" t="s">
        <v>11216</v>
      </c>
      <c r="H168" s="292" t="s">
        <v>11315</v>
      </c>
      <c r="I168" s="292" t="s">
        <v>11316</v>
      </c>
      <c r="J168" s="292"/>
      <c r="K168" s="292"/>
      <c r="L168" s="292"/>
    </row>
    <row r="169" spans="1:12" x14ac:dyDescent="0.35">
      <c r="A169" s="292" t="s">
        <v>3379</v>
      </c>
      <c r="B169" s="292" t="s">
        <v>3377</v>
      </c>
      <c r="C169" s="292" t="s">
        <v>3378</v>
      </c>
      <c r="D169" s="292" t="s">
        <v>10416</v>
      </c>
      <c r="E169" s="292" t="s">
        <v>10809</v>
      </c>
      <c r="F169" s="292" t="s">
        <v>10762</v>
      </c>
      <c r="G169" s="292" t="s">
        <v>3377</v>
      </c>
      <c r="H169" s="292" t="s">
        <v>11315</v>
      </c>
      <c r="I169" s="292" t="s">
        <v>11316</v>
      </c>
      <c r="J169" s="292"/>
      <c r="K169" s="292"/>
      <c r="L169" s="292"/>
    </row>
    <row r="170" spans="1:12" x14ac:dyDescent="0.35">
      <c r="A170" s="292" t="s">
        <v>1502</v>
      </c>
      <c r="B170" s="292" t="s">
        <v>1500</v>
      </c>
      <c r="C170" s="292" t="s">
        <v>1501</v>
      </c>
      <c r="D170" s="292" t="s">
        <v>10425</v>
      </c>
      <c r="E170" s="292" t="s">
        <v>10819</v>
      </c>
      <c r="F170" s="292" t="s">
        <v>11305</v>
      </c>
      <c r="G170" s="292" t="s">
        <v>10743</v>
      </c>
      <c r="H170" s="292" t="s">
        <v>11315</v>
      </c>
      <c r="I170" s="292" t="s">
        <v>11316</v>
      </c>
      <c r="J170" s="292"/>
      <c r="K170" s="292"/>
      <c r="L170" s="292"/>
    </row>
    <row r="171" spans="1:12" x14ac:dyDescent="0.35">
      <c r="A171" s="292" t="s">
        <v>53</v>
      </c>
      <c r="B171" s="292" t="s">
        <v>51</v>
      </c>
      <c r="C171" s="292" t="s">
        <v>52</v>
      </c>
      <c r="D171" s="292" t="s">
        <v>10432</v>
      </c>
      <c r="E171" s="292" t="s">
        <v>10761</v>
      </c>
      <c r="F171" s="292" t="s">
        <v>10780</v>
      </c>
      <c r="G171" s="292" t="s">
        <v>10743</v>
      </c>
      <c r="H171" s="292" t="s">
        <v>11315</v>
      </c>
      <c r="I171" s="292" t="s">
        <v>11316</v>
      </c>
      <c r="J171" s="292"/>
      <c r="K171" s="292"/>
      <c r="L171" s="292"/>
    </row>
    <row r="172" spans="1:12" x14ac:dyDescent="0.35">
      <c r="A172" s="292" t="s">
        <v>53</v>
      </c>
      <c r="B172" s="292" t="s">
        <v>413</v>
      </c>
      <c r="C172" s="292" t="s">
        <v>414</v>
      </c>
      <c r="D172" s="292" t="s">
        <v>10432</v>
      </c>
      <c r="E172" s="292" t="s">
        <v>10761</v>
      </c>
      <c r="F172" s="292" t="s">
        <v>10825</v>
      </c>
      <c r="G172" s="292" t="s">
        <v>10864</v>
      </c>
      <c r="H172" s="292" t="s">
        <v>11317</v>
      </c>
      <c r="I172" s="292" t="s">
        <v>11316</v>
      </c>
      <c r="J172" s="292"/>
      <c r="K172" s="292"/>
      <c r="L172" s="292"/>
    </row>
    <row r="173" spans="1:12" x14ac:dyDescent="0.35">
      <c r="A173" s="292" t="s">
        <v>196</v>
      </c>
      <c r="B173" s="292" t="s">
        <v>194</v>
      </c>
      <c r="C173" s="292" t="s">
        <v>195</v>
      </c>
      <c r="D173" s="292" t="s">
        <v>10435</v>
      </c>
      <c r="E173" s="292" t="s">
        <v>10754</v>
      </c>
      <c r="F173" s="292" t="s">
        <v>11310</v>
      </c>
      <c r="G173" s="292" t="s">
        <v>10755</v>
      </c>
      <c r="H173" s="292" t="s">
        <v>11315</v>
      </c>
      <c r="I173" s="292" t="s">
        <v>11316</v>
      </c>
      <c r="J173" s="292"/>
      <c r="K173" s="292"/>
      <c r="L173" s="292"/>
    </row>
    <row r="174" spans="1:12" x14ac:dyDescent="0.35">
      <c r="A174" s="292" t="s">
        <v>89</v>
      </c>
      <c r="B174" s="292" t="s">
        <v>87</v>
      </c>
      <c r="C174" s="292" t="s">
        <v>88</v>
      </c>
      <c r="D174" s="292" t="s">
        <v>10436</v>
      </c>
      <c r="E174" s="292" t="s">
        <v>10754</v>
      </c>
      <c r="F174" s="292" t="s">
        <v>11312</v>
      </c>
      <c r="G174" s="292" t="s">
        <v>10743</v>
      </c>
      <c r="H174" s="292" t="s">
        <v>11315</v>
      </c>
      <c r="I174" s="292" t="s">
        <v>11316</v>
      </c>
      <c r="J174" s="292"/>
      <c r="K174" s="292"/>
      <c r="L174" s="292"/>
    </row>
  </sheetData>
  <autoFilter ref="A1:L174" xr:uid="{00000000-0009-0000-0000-000012000000}"/>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31"/>
  <sheetViews>
    <sheetView workbookViewId="0"/>
  </sheetViews>
  <sheetFormatPr defaultRowHeight="14.5" x14ac:dyDescent="0.35"/>
  <cols>
    <col min="1" max="1" width="40" customWidth="1"/>
    <col min="2" max="2" width="10" customWidth="1"/>
    <col min="3" max="3" width="25" customWidth="1"/>
    <col min="4" max="4" width="50" customWidth="1"/>
    <col min="5" max="6" width="25" customWidth="1"/>
    <col min="7" max="7" width="20" customWidth="1"/>
    <col min="8" max="8" width="15" hidden="1" customWidth="1"/>
    <col min="9" max="9" width="40" customWidth="1"/>
    <col min="10" max="10" width="80" customWidth="1"/>
    <col min="11" max="11" width="30" hidden="1" customWidth="1"/>
    <col min="12" max="12" width="20" customWidth="1"/>
    <col min="13" max="13" width="30" customWidth="1"/>
  </cols>
  <sheetData>
    <row r="1" spans="1:13" x14ac:dyDescent="0.35">
      <c r="A1" s="258" t="s">
        <v>0</v>
      </c>
      <c r="B1" s="258" t="s">
        <v>1</v>
      </c>
      <c r="C1" s="258" t="s">
        <v>2</v>
      </c>
      <c r="D1" s="258" t="s">
        <v>3</v>
      </c>
      <c r="E1" s="258" t="s">
        <v>4</v>
      </c>
      <c r="F1" s="258" t="s">
        <v>5</v>
      </c>
      <c r="G1" s="258" t="s">
        <v>6</v>
      </c>
      <c r="H1" s="258" t="s">
        <v>7</v>
      </c>
      <c r="I1" s="258" t="s">
        <v>8</v>
      </c>
      <c r="J1" s="258" t="s">
        <v>9</v>
      </c>
      <c r="K1" s="258" t="s">
        <v>10</v>
      </c>
      <c r="L1" s="258" t="s">
        <v>11</v>
      </c>
      <c r="M1" s="258" t="s">
        <v>12</v>
      </c>
    </row>
    <row r="2" spans="1:13" x14ac:dyDescent="0.35">
      <c r="A2" s="259" t="s">
        <v>13</v>
      </c>
      <c r="B2" s="259" t="s">
        <v>14</v>
      </c>
      <c r="C2" s="259" t="s">
        <v>15</v>
      </c>
      <c r="D2" s="259" t="s">
        <v>16</v>
      </c>
      <c r="E2" s="259" t="s">
        <v>17</v>
      </c>
      <c r="F2" s="259"/>
      <c r="G2" s="259" t="s">
        <v>17</v>
      </c>
      <c r="H2" s="259" t="s">
        <v>17</v>
      </c>
      <c r="I2" s="259"/>
      <c r="J2" s="259" t="s">
        <v>18</v>
      </c>
      <c r="K2" s="259" t="s">
        <v>19</v>
      </c>
      <c r="L2" s="260">
        <v>43489</v>
      </c>
      <c r="M2" s="259" t="s">
        <v>20</v>
      </c>
    </row>
    <row r="3" spans="1:13" x14ac:dyDescent="0.35">
      <c r="A3" s="261" t="s">
        <v>13</v>
      </c>
      <c r="B3" s="261" t="s">
        <v>14</v>
      </c>
      <c r="C3" s="261" t="s">
        <v>15</v>
      </c>
      <c r="D3" s="261" t="s">
        <v>21</v>
      </c>
      <c r="E3" s="261">
        <v>1</v>
      </c>
      <c r="F3" s="261" t="s">
        <v>13</v>
      </c>
      <c r="G3" s="261" t="s">
        <v>22</v>
      </c>
      <c r="H3" s="261">
        <v>3</v>
      </c>
      <c r="I3" s="261" t="s">
        <v>14</v>
      </c>
      <c r="J3" s="261" t="s">
        <v>13</v>
      </c>
      <c r="K3" s="261" t="s">
        <v>23</v>
      </c>
      <c r="L3" s="262">
        <v>43489</v>
      </c>
      <c r="M3" s="261" t="s">
        <v>20</v>
      </c>
    </row>
    <row r="4" spans="1:13" x14ac:dyDescent="0.35">
      <c r="A4" s="259" t="s">
        <v>13</v>
      </c>
      <c r="B4" s="259" t="s">
        <v>14</v>
      </c>
      <c r="C4" s="259" t="s">
        <v>15</v>
      </c>
      <c r="D4" s="259" t="s">
        <v>24</v>
      </c>
      <c r="E4" s="259" t="s">
        <v>17</v>
      </c>
      <c r="F4" s="259"/>
      <c r="G4" s="259" t="s">
        <v>17</v>
      </c>
      <c r="H4" s="259" t="s">
        <v>17</v>
      </c>
      <c r="I4" s="259"/>
      <c r="J4" s="259" t="s">
        <v>18</v>
      </c>
      <c r="K4" s="259" t="s">
        <v>25</v>
      </c>
      <c r="L4" s="260">
        <v>43489</v>
      </c>
      <c r="M4" s="259" t="s">
        <v>20</v>
      </c>
    </row>
    <row r="5" spans="1:13" x14ac:dyDescent="0.35">
      <c r="A5" s="261" t="s">
        <v>13</v>
      </c>
      <c r="B5" s="261" t="s">
        <v>14</v>
      </c>
      <c r="C5" s="261" t="s">
        <v>15</v>
      </c>
      <c r="D5" s="261" t="s">
        <v>26</v>
      </c>
      <c r="E5" s="261" t="s">
        <v>17</v>
      </c>
      <c r="F5" s="261"/>
      <c r="G5" s="261" t="s">
        <v>17</v>
      </c>
      <c r="H5" s="261" t="s">
        <v>17</v>
      </c>
      <c r="I5" s="261"/>
      <c r="J5" s="261" t="s">
        <v>18</v>
      </c>
      <c r="K5" s="261" t="s">
        <v>27</v>
      </c>
      <c r="L5" s="262">
        <v>43489</v>
      </c>
      <c r="M5" s="261" t="s">
        <v>20</v>
      </c>
    </row>
    <row r="6" spans="1:13" x14ac:dyDescent="0.35">
      <c r="A6" s="259" t="s">
        <v>13</v>
      </c>
      <c r="B6" s="259" t="s">
        <v>14</v>
      </c>
      <c r="C6" s="259" t="s">
        <v>15</v>
      </c>
      <c r="D6" s="259" t="s">
        <v>28</v>
      </c>
      <c r="E6" s="259" t="s">
        <v>17</v>
      </c>
      <c r="F6" s="259"/>
      <c r="G6" s="259" t="s">
        <v>17</v>
      </c>
      <c r="H6" s="259" t="s">
        <v>17</v>
      </c>
      <c r="I6" s="259"/>
      <c r="J6" s="259" t="s">
        <v>18</v>
      </c>
      <c r="K6" s="259" t="s">
        <v>29</v>
      </c>
      <c r="L6" s="260">
        <v>43489</v>
      </c>
      <c r="M6" s="259" t="s">
        <v>20</v>
      </c>
    </row>
    <row r="7" spans="1:13" x14ac:dyDescent="0.35">
      <c r="A7" s="261" t="s">
        <v>30</v>
      </c>
      <c r="B7" s="261" t="s">
        <v>31</v>
      </c>
      <c r="C7" s="261" t="s">
        <v>32</v>
      </c>
      <c r="D7" s="261" t="s">
        <v>16</v>
      </c>
      <c r="E7" s="261">
        <v>0</v>
      </c>
      <c r="F7" s="261"/>
      <c r="G7" s="261" t="s">
        <v>33</v>
      </c>
      <c r="H7" s="261">
        <v>2</v>
      </c>
      <c r="I7" s="261"/>
      <c r="J7" s="261"/>
      <c r="K7" s="261" t="s">
        <v>34</v>
      </c>
      <c r="L7" s="262">
        <v>43489</v>
      </c>
      <c r="M7" s="261" t="s">
        <v>20</v>
      </c>
    </row>
    <row r="8" spans="1:13" x14ac:dyDescent="0.35">
      <c r="A8" s="259" t="s">
        <v>30</v>
      </c>
      <c r="B8" s="259" t="s">
        <v>31</v>
      </c>
      <c r="C8" s="259" t="s">
        <v>32</v>
      </c>
      <c r="D8" s="259" t="s">
        <v>21</v>
      </c>
      <c r="E8" s="259">
        <v>0</v>
      </c>
      <c r="F8" s="259"/>
      <c r="G8" s="259" t="s">
        <v>33</v>
      </c>
      <c r="H8" s="259">
        <v>2</v>
      </c>
      <c r="I8" s="259"/>
      <c r="J8" s="259"/>
      <c r="K8" s="259" t="s">
        <v>35</v>
      </c>
      <c r="L8" s="260">
        <v>43489</v>
      </c>
      <c r="M8" s="259" t="s">
        <v>20</v>
      </c>
    </row>
    <row r="9" spans="1:13" x14ac:dyDescent="0.35">
      <c r="A9" s="261" t="s">
        <v>30</v>
      </c>
      <c r="B9" s="261" t="s">
        <v>31</v>
      </c>
      <c r="C9" s="261" t="s">
        <v>32</v>
      </c>
      <c r="D9" s="261" t="s">
        <v>24</v>
      </c>
      <c r="E9" s="261" t="s">
        <v>17</v>
      </c>
      <c r="F9" s="261"/>
      <c r="G9" s="261" t="s">
        <v>22</v>
      </c>
      <c r="H9" s="261">
        <v>3</v>
      </c>
      <c r="I9" s="261"/>
      <c r="J9" s="261" t="s">
        <v>36</v>
      </c>
      <c r="K9" s="261" t="s">
        <v>37</v>
      </c>
      <c r="L9" s="262">
        <v>43489</v>
      </c>
      <c r="M9" s="261" t="s">
        <v>20</v>
      </c>
    </row>
    <row r="10" spans="1:13" x14ac:dyDescent="0.35">
      <c r="A10" s="259" t="s">
        <v>30</v>
      </c>
      <c r="B10" s="259" t="s">
        <v>31</v>
      </c>
      <c r="C10" s="259" t="s">
        <v>32</v>
      </c>
      <c r="D10" s="259" t="s">
        <v>38</v>
      </c>
      <c r="E10" s="259">
        <v>0</v>
      </c>
      <c r="F10" s="259"/>
      <c r="G10" s="259" t="s">
        <v>33</v>
      </c>
      <c r="H10" s="259">
        <v>2</v>
      </c>
      <c r="I10" s="259"/>
      <c r="J10" s="259"/>
      <c r="K10" s="259" t="s">
        <v>39</v>
      </c>
      <c r="L10" s="260">
        <v>43489</v>
      </c>
      <c r="M10" s="259" t="s">
        <v>20</v>
      </c>
    </row>
    <row r="11" spans="1:13" x14ac:dyDescent="0.35">
      <c r="A11" s="261" t="s">
        <v>30</v>
      </c>
      <c r="B11" s="261" t="s">
        <v>31</v>
      </c>
      <c r="C11" s="261" t="s">
        <v>32</v>
      </c>
      <c r="D11" s="261" t="s">
        <v>40</v>
      </c>
      <c r="E11" s="261">
        <v>0</v>
      </c>
      <c r="F11" s="261"/>
      <c r="G11" s="261" t="s">
        <v>33</v>
      </c>
      <c r="H11" s="261">
        <v>2</v>
      </c>
      <c r="I11" s="261"/>
      <c r="J11" s="261"/>
      <c r="K11" s="261" t="s">
        <v>41</v>
      </c>
      <c r="L11" s="262">
        <v>43489</v>
      </c>
      <c r="M11" s="261" t="s">
        <v>20</v>
      </c>
    </row>
    <row r="12" spans="1:13" x14ac:dyDescent="0.35">
      <c r="A12" s="259" t="s">
        <v>42</v>
      </c>
      <c r="B12" s="259" t="s">
        <v>43</v>
      </c>
      <c r="C12" s="259" t="s">
        <v>44</v>
      </c>
      <c r="D12" s="259" t="s">
        <v>16</v>
      </c>
      <c r="E12" s="259" t="s">
        <v>17</v>
      </c>
      <c r="F12" s="259"/>
      <c r="G12" s="259" t="s">
        <v>17</v>
      </c>
      <c r="H12" s="259" t="s">
        <v>17</v>
      </c>
      <c r="I12" s="259"/>
      <c r="J12" s="259"/>
      <c r="K12" s="259" t="s">
        <v>45</v>
      </c>
      <c r="L12" s="260">
        <v>43493</v>
      </c>
      <c r="M12" s="259" t="s">
        <v>20</v>
      </c>
    </row>
    <row r="13" spans="1:13" x14ac:dyDescent="0.35">
      <c r="A13" s="261" t="s">
        <v>42</v>
      </c>
      <c r="B13" s="261" t="s">
        <v>43</v>
      </c>
      <c r="C13" s="261" t="s">
        <v>44</v>
      </c>
      <c r="D13" s="261" t="s">
        <v>21</v>
      </c>
      <c r="E13" s="261" t="s">
        <v>17</v>
      </c>
      <c r="F13" s="261"/>
      <c r="G13" s="261" t="s">
        <v>17</v>
      </c>
      <c r="H13" s="261" t="s">
        <v>17</v>
      </c>
      <c r="I13" s="261"/>
      <c r="J13" s="261"/>
      <c r="K13" s="261" t="s">
        <v>46</v>
      </c>
      <c r="L13" s="262">
        <v>43493</v>
      </c>
      <c r="M13" s="261" t="s">
        <v>20</v>
      </c>
    </row>
    <row r="14" spans="1:13" x14ac:dyDescent="0.35">
      <c r="A14" s="259" t="s">
        <v>42</v>
      </c>
      <c r="B14" s="259" t="s">
        <v>43</v>
      </c>
      <c r="C14" s="259" t="s">
        <v>44</v>
      </c>
      <c r="D14" s="259" t="s">
        <v>24</v>
      </c>
      <c r="E14" s="259" t="s">
        <v>17</v>
      </c>
      <c r="F14" s="259"/>
      <c r="G14" s="259" t="s">
        <v>17</v>
      </c>
      <c r="H14" s="259" t="s">
        <v>17</v>
      </c>
      <c r="I14" s="259"/>
      <c r="J14" s="259"/>
      <c r="K14" s="259" t="s">
        <v>47</v>
      </c>
      <c r="L14" s="260">
        <v>43493</v>
      </c>
      <c r="M14" s="259" t="s">
        <v>20</v>
      </c>
    </row>
    <row r="15" spans="1:13" x14ac:dyDescent="0.35">
      <c r="A15" s="261" t="s">
        <v>42</v>
      </c>
      <c r="B15" s="261" t="s">
        <v>43</v>
      </c>
      <c r="C15" s="261" t="s">
        <v>44</v>
      </c>
      <c r="D15" s="261" t="s">
        <v>38</v>
      </c>
      <c r="E15" s="261" t="s">
        <v>17</v>
      </c>
      <c r="F15" s="261"/>
      <c r="G15" s="261" t="s">
        <v>17</v>
      </c>
      <c r="H15" s="261" t="s">
        <v>17</v>
      </c>
      <c r="I15" s="261"/>
      <c r="J15" s="261"/>
      <c r="K15" s="261" t="s">
        <v>48</v>
      </c>
      <c r="L15" s="262">
        <v>43493</v>
      </c>
      <c r="M15" s="261" t="s">
        <v>20</v>
      </c>
    </row>
    <row r="16" spans="1:13" x14ac:dyDescent="0.35">
      <c r="A16" s="259" t="s">
        <v>42</v>
      </c>
      <c r="B16" s="259" t="s">
        <v>43</v>
      </c>
      <c r="C16" s="259" t="s">
        <v>44</v>
      </c>
      <c r="D16" s="259" t="s">
        <v>26</v>
      </c>
      <c r="E16" s="259" t="s">
        <v>17</v>
      </c>
      <c r="F16" s="259"/>
      <c r="G16" s="259" t="s">
        <v>17</v>
      </c>
      <c r="H16" s="259" t="s">
        <v>17</v>
      </c>
      <c r="I16" s="259"/>
      <c r="J16" s="259"/>
      <c r="K16" s="259" t="s">
        <v>49</v>
      </c>
      <c r="L16" s="260">
        <v>43493</v>
      </c>
      <c r="M16" s="259" t="s">
        <v>20</v>
      </c>
    </row>
    <row r="17" spans="1:13" x14ac:dyDescent="0.35">
      <c r="A17" s="261" t="s">
        <v>42</v>
      </c>
      <c r="B17" s="261" t="s">
        <v>43</v>
      </c>
      <c r="C17" s="261" t="s">
        <v>44</v>
      </c>
      <c r="D17" s="261" t="s">
        <v>28</v>
      </c>
      <c r="E17" s="261" t="s">
        <v>17</v>
      </c>
      <c r="F17" s="261"/>
      <c r="G17" s="261" t="s">
        <v>17</v>
      </c>
      <c r="H17" s="261" t="s">
        <v>17</v>
      </c>
      <c r="I17" s="261"/>
      <c r="J17" s="261"/>
      <c r="K17" s="261" t="s">
        <v>50</v>
      </c>
      <c r="L17" s="262">
        <v>43493</v>
      </c>
      <c r="M17" s="261" t="s">
        <v>20</v>
      </c>
    </row>
    <row r="18" spans="1:13" x14ac:dyDescent="0.35">
      <c r="A18" s="259" t="s">
        <v>51</v>
      </c>
      <c r="B18" s="259" t="s">
        <v>52</v>
      </c>
      <c r="C18" s="259" t="s">
        <v>53</v>
      </c>
      <c r="D18" s="259" t="s">
        <v>16</v>
      </c>
      <c r="E18" s="259" t="s">
        <v>17</v>
      </c>
      <c r="F18" s="259"/>
      <c r="G18" s="259" t="s">
        <v>17</v>
      </c>
      <c r="H18" s="259" t="s">
        <v>17</v>
      </c>
      <c r="I18" s="259"/>
      <c r="J18" s="259"/>
      <c r="K18" s="259" t="s">
        <v>54</v>
      </c>
      <c r="L18" s="260">
        <v>43493</v>
      </c>
      <c r="M18" s="259" t="s">
        <v>20</v>
      </c>
    </row>
    <row r="19" spans="1:13" x14ac:dyDescent="0.35">
      <c r="A19" s="261" t="s">
        <v>51</v>
      </c>
      <c r="B19" s="261" t="s">
        <v>52</v>
      </c>
      <c r="C19" s="261" t="s">
        <v>53</v>
      </c>
      <c r="D19" s="261" t="s">
        <v>21</v>
      </c>
      <c r="E19" s="261" t="s">
        <v>17</v>
      </c>
      <c r="F19" s="261"/>
      <c r="G19" s="261" t="s">
        <v>17</v>
      </c>
      <c r="H19" s="261" t="s">
        <v>17</v>
      </c>
      <c r="I19" s="261"/>
      <c r="J19" s="261"/>
      <c r="K19" s="261" t="s">
        <v>55</v>
      </c>
      <c r="L19" s="262">
        <v>43493</v>
      </c>
      <c r="M19" s="261" t="s">
        <v>20</v>
      </c>
    </row>
    <row r="20" spans="1:13" x14ac:dyDescent="0.35">
      <c r="A20" s="259" t="s">
        <v>51</v>
      </c>
      <c r="B20" s="259" t="s">
        <v>52</v>
      </c>
      <c r="C20" s="259" t="s">
        <v>53</v>
      </c>
      <c r="D20" s="259" t="s">
        <v>24</v>
      </c>
      <c r="E20" s="259" t="s">
        <v>17</v>
      </c>
      <c r="F20" s="259"/>
      <c r="G20" s="259" t="s">
        <v>17</v>
      </c>
      <c r="H20" s="259" t="s">
        <v>17</v>
      </c>
      <c r="I20" s="259"/>
      <c r="J20" s="259"/>
      <c r="K20" s="259" t="s">
        <v>56</v>
      </c>
      <c r="L20" s="260">
        <v>43493</v>
      </c>
      <c r="M20" s="259" t="s">
        <v>20</v>
      </c>
    </row>
    <row r="21" spans="1:13" x14ac:dyDescent="0.35">
      <c r="A21" s="261" t="s">
        <v>51</v>
      </c>
      <c r="B21" s="261" t="s">
        <v>52</v>
      </c>
      <c r="C21" s="261" t="s">
        <v>53</v>
      </c>
      <c r="D21" s="261" t="s">
        <v>26</v>
      </c>
      <c r="E21" s="261" t="s">
        <v>17</v>
      </c>
      <c r="F21" s="261"/>
      <c r="G21" s="261" t="s">
        <v>17</v>
      </c>
      <c r="H21" s="261" t="s">
        <v>17</v>
      </c>
      <c r="I21" s="261"/>
      <c r="J21" s="261"/>
      <c r="K21" s="261" t="s">
        <v>57</v>
      </c>
      <c r="L21" s="262">
        <v>43493</v>
      </c>
      <c r="M21" s="261" t="s">
        <v>20</v>
      </c>
    </row>
    <row r="22" spans="1:13" x14ac:dyDescent="0.35">
      <c r="A22" s="259" t="s">
        <v>51</v>
      </c>
      <c r="B22" s="259" t="s">
        <v>52</v>
      </c>
      <c r="C22" s="259" t="s">
        <v>53</v>
      </c>
      <c r="D22" s="259" t="s">
        <v>28</v>
      </c>
      <c r="E22" s="259" t="s">
        <v>17</v>
      </c>
      <c r="F22" s="259"/>
      <c r="G22" s="259" t="s">
        <v>17</v>
      </c>
      <c r="H22" s="259" t="s">
        <v>17</v>
      </c>
      <c r="I22" s="259"/>
      <c r="J22" s="259"/>
      <c r="K22" s="259" t="s">
        <v>58</v>
      </c>
      <c r="L22" s="260">
        <v>43493</v>
      </c>
      <c r="M22" s="259" t="s">
        <v>20</v>
      </c>
    </row>
    <row r="23" spans="1:13" x14ac:dyDescent="0.35">
      <c r="A23" s="261" t="s">
        <v>59</v>
      </c>
      <c r="B23" s="261" t="s">
        <v>60</v>
      </c>
      <c r="C23" s="261" t="s">
        <v>61</v>
      </c>
      <c r="D23" s="261" t="s">
        <v>38</v>
      </c>
      <c r="E23" s="261" t="s">
        <v>17</v>
      </c>
      <c r="F23" s="261" t="s">
        <v>17</v>
      </c>
      <c r="G23" s="261" t="s">
        <v>17</v>
      </c>
      <c r="H23" s="261" t="s">
        <v>17</v>
      </c>
      <c r="I23" s="261"/>
      <c r="J23" s="261" t="s">
        <v>62</v>
      </c>
      <c r="K23" s="261" t="s">
        <v>63</v>
      </c>
      <c r="L23" s="262">
        <v>43495</v>
      </c>
      <c r="M23" s="261" t="s">
        <v>20</v>
      </c>
    </row>
    <row r="24" spans="1:13" x14ac:dyDescent="0.35">
      <c r="A24" s="259" t="s">
        <v>59</v>
      </c>
      <c r="B24" s="259" t="s">
        <v>60</v>
      </c>
      <c r="C24" s="259" t="s">
        <v>61</v>
      </c>
      <c r="D24" s="259" t="s">
        <v>26</v>
      </c>
      <c r="E24" s="259" t="s">
        <v>17</v>
      </c>
      <c r="F24" s="259"/>
      <c r="G24" s="259" t="s">
        <v>17</v>
      </c>
      <c r="H24" s="259" t="s">
        <v>17</v>
      </c>
      <c r="I24" s="259"/>
      <c r="J24" s="259" t="s">
        <v>64</v>
      </c>
      <c r="K24" s="259" t="s">
        <v>65</v>
      </c>
      <c r="L24" s="260">
        <v>43495</v>
      </c>
      <c r="M24" s="259" t="s">
        <v>20</v>
      </c>
    </row>
    <row r="25" spans="1:13" x14ac:dyDescent="0.35">
      <c r="A25" s="261" t="s">
        <v>59</v>
      </c>
      <c r="B25" s="261" t="s">
        <v>60</v>
      </c>
      <c r="C25" s="261" t="s">
        <v>61</v>
      </c>
      <c r="D25" s="261" t="s">
        <v>28</v>
      </c>
      <c r="E25" s="261">
        <v>1160000</v>
      </c>
      <c r="F25" s="261" t="s">
        <v>66</v>
      </c>
      <c r="G25" s="261" t="s">
        <v>33</v>
      </c>
      <c r="H25" s="261">
        <v>2</v>
      </c>
      <c r="I25" s="261" t="s">
        <v>67</v>
      </c>
      <c r="J25" s="261" t="s">
        <v>68</v>
      </c>
      <c r="K25" s="261" t="s">
        <v>69</v>
      </c>
      <c r="L25" s="262">
        <v>43495</v>
      </c>
      <c r="M25" s="261" t="s">
        <v>20</v>
      </c>
    </row>
    <row r="26" spans="1:13" x14ac:dyDescent="0.35">
      <c r="A26" s="259" t="s">
        <v>70</v>
      </c>
      <c r="B26" s="259" t="s">
        <v>71</v>
      </c>
      <c r="C26" s="259" t="s">
        <v>72</v>
      </c>
      <c r="D26" s="259" t="s">
        <v>16</v>
      </c>
      <c r="E26" s="259" t="s">
        <v>17</v>
      </c>
      <c r="F26" s="259"/>
      <c r="G26" s="259" t="s">
        <v>17</v>
      </c>
      <c r="H26" s="259" t="s">
        <v>17</v>
      </c>
      <c r="I26" s="259"/>
      <c r="J26" s="259"/>
      <c r="K26" s="259" t="s">
        <v>73</v>
      </c>
      <c r="L26" s="260">
        <v>43495</v>
      </c>
      <c r="M26" s="259" t="s">
        <v>20</v>
      </c>
    </row>
    <row r="27" spans="1:13" x14ac:dyDescent="0.35">
      <c r="A27" s="261" t="s">
        <v>70</v>
      </c>
      <c r="B27" s="261" t="s">
        <v>71</v>
      </c>
      <c r="C27" s="261" t="s">
        <v>72</v>
      </c>
      <c r="D27" s="261" t="s">
        <v>24</v>
      </c>
      <c r="E27" s="261" t="s">
        <v>17</v>
      </c>
      <c r="F27" s="261"/>
      <c r="G27" s="261" t="s">
        <v>17</v>
      </c>
      <c r="H27" s="261" t="s">
        <v>17</v>
      </c>
      <c r="I27" s="261"/>
      <c r="J27" s="261"/>
      <c r="K27" s="261" t="s">
        <v>74</v>
      </c>
      <c r="L27" s="262">
        <v>43495</v>
      </c>
      <c r="M27" s="261" t="s">
        <v>20</v>
      </c>
    </row>
    <row r="28" spans="1:13" x14ac:dyDescent="0.35">
      <c r="A28" s="259" t="s">
        <v>70</v>
      </c>
      <c r="B28" s="259" t="s">
        <v>71</v>
      </c>
      <c r="C28" s="259" t="s">
        <v>72</v>
      </c>
      <c r="D28" s="259" t="s">
        <v>38</v>
      </c>
      <c r="E28" s="259" t="s">
        <v>17</v>
      </c>
      <c r="F28" s="259"/>
      <c r="G28" s="259" t="s">
        <v>17</v>
      </c>
      <c r="H28" s="259" t="s">
        <v>17</v>
      </c>
      <c r="I28" s="259"/>
      <c r="J28" s="259"/>
      <c r="K28" s="259" t="s">
        <v>75</v>
      </c>
      <c r="L28" s="260">
        <v>43495</v>
      </c>
      <c r="M28" s="259" t="s">
        <v>20</v>
      </c>
    </row>
    <row r="29" spans="1:13" x14ac:dyDescent="0.35">
      <c r="A29" s="261" t="s">
        <v>70</v>
      </c>
      <c r="B29" s="261" t="s">
        <v>71</v>
      </c>
      <c r="C29" s="261" t="s">
        <v>72</v>
      </c>
      <c r="D29" s="261" t="s">
        <v>26</v>
      </c>
      <c r="E29" s="261" t="s">
        <v>17</v>
      </c>
      <c r="F29" s="261"/>
      <c r="G29" s="261" t="s">
        <v>17</v>
      </c>
      <c r="H29" s="261" t="s">
        <v>17</v>
      </c>
      <c r="I29" s="261"/>
      <c r="J29" s="261"/>
      <c r="K29" s="261" t="s">
        <v>76</v>
      </c>
      <c r="L29" s="262">
        <v>43495</v>
      </c>
      <c r="M29" s="261" t="s">
        <v>20</v>
      </c>
    </row>
    <row r="30" spans="1:13" x14ac:dyDescent="0.35">
      <c r="A30" s="259" t="s">
        <v>70</v>
      </c>
      <c r="B30" s="259" t="s">
        <v>71</v>
      </c>
      <c r="C30" s="259" t="s">
        <v>72</v>
      </c>
      <c r="D30" s="259" t="s">
        <v>28</v>
      </c>
      <c r="E30" s="259" t="s">
        <v>17</v>
      </c>
      <c r="F30" s="259"/>
      <c r="G30" s="259" t="s">
        <v>17</v>
      </c>
      <c r="H30" s="259" t="s">
        <v>17</v>
      </c>
      <c r="I30" s="259"/>
      <c r="J30" s="259"/>
      <c r="K30" s="259" t="s">
        <v>77</v>
      </c>
      <c r="L30" s="260">
        <v>43495</v>
      </c>
      <c r="M30" s="259" t="s">
        <v>20</v>
      </c>
    </row>
    <row r="31" spans="1:13" x14ac:dyDescent="0.35">
      <c r="A31" s="261" t="s">
        <v>78</v>
      </c>
      <c r="B31" s="261" t="s">
        <v>79</v>
      </c>
      <c r="C31" s="261" t="s">
        <v>80</v>
      </c>
      <c r="D31" s="261" t="s">
        <v>16</v>
      </c>
      <c r="E31" s="261" t="s">
        <v>17</v>
      </c>
      <c r="F31" s="261"/>
      <c r="G31" s="261" t="s">
        <v>17</v>
      </c>
      <c r="H31" s="261" t="s">
        <v>17</v>
      </c>
      <c r="I31" s="261"/>
      <c r="J31" s="261"/>
      <c r="K31" s="261" t="s">
        <v>81</v>
      </c>
      <c r="L31" s="262">
        <v>43501</v>
      </c>
      <c r="M31" s="261" t="s">
        <v>20</v>
      </c>
    </row>
    <row r="32" spans="1:13" x14ac:dyDescent="0.35">
      <c r="A32" s="259" t="s">
        <v>78</v>
      </c>
      <c r="B32" s="259" t="s">
        <v>79</v>
      </c>
      <c r="C32" s="259" t="s">
        <v>80</v>
      </c>
      <c r="D32" s="259" t="s">
        <v>21</v>
      </c>
      <c r="E32" s="259" t="s">
        <v>17</v>
      </c>
      <c r="F32" s="259"/>
      <c r="G32" s="259" t="s">
        <v>17</v>
      </c>
      <c r="H32" s="259" t="s">
        <v>17</v>
      </c>
      <c r="I32" s="259"/>
      <c r="J32" s="259"/>
      <c r="K32" s="259" t="s">
        <v>82</v>
      </c>
      <c r="L32" s="260">
        <v>43501</v>
      </c>
      <c r="M32" s="259" t="s">
        <v>20</v>
      </c>
    </row>
    <row r="33" spans="1:13" x14ac:dyDescent="0.35">
      <c r="A33" s="261" t="s">
        <v>78</v>
      </c>
      <c r="B33" s="261" t="s">
        <v>79</v>
      </c>
      <c r="C33" s="261" t="s">
        <v>80</v>
      </c>
      <c r="D33" s="261" t="s">
        <v>24</v>
      </c>
      <c r="E33" s="261" t="s">
        <v>17</v>
      </c>
      <c r="F33" s="261"/>
      <c r="G33" s="261" t="s">
        <v>17</v>
      </c>
      <c r="H33" s="261" t="s">
        <v>17</v>
      </c>
      <c r="I33" s="261"/>
      <c r="J33" s="261"/>
      <c r="K33" s="261" t="s">
        <v>83</v>
      </c>
      <c r="L33" s="262">
        <v>43501</v>
      </c>
      <c r="M33" s="261" t="s">
        <v>20</v>
      </c>
    </row>
    <row r="34" spans="1:13" x14ac:dyDescent="0.35">
      <c r="A34" s="259" t="s">
        <v>78</v>
      </c>
      <c r="B34" s="259" t="s">
        <v>79</v>
      </c>
      <c r="C34" s="259" t="s">
        <v>80</v>
      </c>
      <c r="D34" s="259" t="s">
        <v>38</v>
      </c>
      <c r="E34" s="259" t="s">
        <v>17</v>
      </c>
      <c r="F34" s="259"/>
      <c r="G34" s="259" t="s">
        <v>17</v>
      </c>
      <c r="H34" s="259" t="s">
        <v>17</v>
      </c>
      <c r="I34" s="259"/>
      <c r="J34" s="259"/>
      <c r="K34" s="259" t="s">
        <v>84</v>
      </c>
      <c r="L34" s="260">
        <v>43501</v>
      </c>
      <c r="M34" s="259" t="s">
        <v>20</v>
      </c>
    </row>
    <row r="35" spans="1:13" x14ac:dyDescent="0.35">
      <c r="A35" s="261" t="s">
        <v>78</v>
      </c>
      <c r="B35" s="261" t="s">
        <v>79</v>
      </c>
      <c r="C35" s="261" t="s">
        <v>80</v>
      </c>
      <c r="D35" s="261" t="s">
        <v>26</v>
      </c>
      <c r="E35" s="261" t="s">
        <v>17</v>
      </c>
      <c r="F35" s="261"/>
      <c r="G35" s="261" t="s">
        <v>17</v>
      </c>
      <c r="H35" s="261" t="s">
        <v>17</v>
      </c>
      <c r="I35" s="261"/>
      <c r="J35" s="261"/>
      <c r="K35" s="261" t="s">
        <v>85</v>
      </c>
      <c r="L35" s="262">
        <v>43501</v>
      </c>
      <c r="M35" s="261" t="s">
        <v>20</v>
      </c>
    </row>
    <row r="36" spans="1:13" x14ac:dyDescent="0.35">
      <c r="A36" s="259" t="s">
        <v>78</v>
      </c>
      <c r="B36" s="259" t="s">
        <v>79</v>
      </c>
      <c r="C36" s="259" t="s">
        <v>80</v>
      </c>
      <c r="D36" s="259" t="s">
        <v>28</v>
      </c>
      <c r="E36" s="259" t="s">
        <v>17</v>
      </c>
      <c r="F36" s="259"/>
      <c r="G36" s="259" t="s">
        <v>17</v>
      </c>
      <c r="H36" s="259" t="s">
        <v>17</v>
      </c>
      <c r="I36" s="259"/>
      <c r="J36" s="259"/>
      <c r="K36" s="259" t="s">
        <v>86</v>
      </c>
      <c r="L36" s="260">
        <v>43501</v>
      </c>
      <c r="M36" s="259" t="s">
        <v>20</v>
      </c>
    </row>
    <row r="37" spans="1:13" x14ac:dyDescent="0.35">
      <c r="A37" s="261" t="s">
        <v>87</v>
      </c>
      <c r="B37" s="261" t="s">
        <v>88</v>
      </c>
      <c r="C37" s="261" t="s">
        <v>89</v>
      </c>
      <c r="D37" s="261" t="s">
        <v>24</v>
      </c>
      <c r="E37" s="261" t="s">
        <v>17</v>
      </c>
      <c r="F37" s="261"/>
      <c r="G37" s="261" t="s">
        <v>17</v>
      </c>
      <c r="H37" s="261" t="s">
        <v>17</v>
      </c>
      <c r="I37" s="261"/>
      <c r="J37" s="261"/>
      <c r="K37" s="261" t="s">
        <v>90</v>
      </c>
      <c r="L37" s="262">
        <v>43502</v>
      </c>
      <c r="M37" s="261" t="s">
        <v>20</v>
      </c>
    </row>
    <row r="38" spans="1:13" x14ac:dyDescent="0.35">
      <c r="A38" s="259" t="s">
        <v>87</v>
      </c>
      <c r="B38" s="259" t="s">
        <v>88</v>
      </c>
      <c r="C38" s="259" t="s">
        <v>89</v>
      </c>
      <c r="D38" s="259" t="s">
        <v>26</v>
      </c>
      <c r="E38" s="259" t="s">
        <v>17</v>
      </c>
      <c r="F38" s="259"/>
      <c r="G38" s="259" t="s">
        <v>17</v>
      </c>
      <c r="H38" s="259" t="s">
        <v>17</v>
      </c>
      <c r="I38" s="259"/>
      <c r="J38" s="259"/>
      <c r="K38" s="259" t="s">
        <v>91</v>
      </c>
      <c r="L38" s="260">
        <v>43502</v>
      </c>
      <c r="M38" s="259" t="s">
        <v>20</v>
      </c>
    </row>
    <row r="39" spans="1:13" x14ac:dyDescent="0.35">
      <c r="A39" s="261" t="s">
        <v>87</v>
      </c>
      <c r="B39" s="261" t="s">
        <v>88</v>
      </c>
      <c r="C39" s="261" t="s">
        <v>89</v>
      </c>
      <c r="D39" s="261" t="s">
        <v>28</v>
      </c>
      <c r="E39" s="261" t="s">
        <v>17</v>
      </c>
      <c r="F39" s="261"/>
      <c r="G39" s="261" t="s">
        <v>17</v>
      </c>
      <c r="H39" s="261" t="s">
        <v>17</v>
      </c>
      <c r="I39" s="261"/>
      <c r="J39" s="261"/>
      <c r="K39" s="261" t="s">
        <v>92</v>
      </c>
      <c r="L39" s="262">
        <v>43502</v>
      </c>
      <c r="M39" s="261" t="s">
        <v>20</v>
      </c>
    </row>
    <row r="40" spans="1:13" x14ac:dyDescent="0.35">
      <c r="A40" s="259" t="s">
        <v>93</v>
      </c>
      <c r="B40" s="259" t="s">
        <v>94</v>
      </c>
      <c r="C40" s="259" t="s">
        <v>95</v>
      </c>
      <c r="D40" s="259" t="s">
        <v>26</v>
      </c>
      <c r="E40" s="259" t="s">
        <v>17</v>
      </c>
      <c r="F40" s="259"/>
      <c r="G40" s="259" t="s">
        <v>17</v>
      </c>
      <c r="H40" s="259" t="s">
        <v>17</v>
      </c>
      <c r="I40" s="259"/>
      <c r="J40" s="259" t="s">
        <v>96</v>
      </c>
      <c r="K40" s="259" t="s">
        <v>97</v>
      </c>
      <c r="L40" s="260">
        <v>43503</v>
      </c>
      <c r="M40" s="259" t="s">
        <v>20</v>
      </c>
    </row>
    <row r="41" spans="1:13" x14ac:dyDescent="0.35">
      <c r="A41" s="261" t="s">
        <v>93</v>
      </c>
      <c r="B41" s="261" t="s">
        <v>94</v>
      </c>
      <c r="C41" s="261" t="s">
        <v>95</v>
      </c>
      <c r="D41" s="261" t="s">
        <v>28</v>
      </c>
      <c r="E41" s="261" t="s">
        <v>17</v>
      </c>
      <c r="F41" s="261"/>
      <c r="G41" s="261" t="s">
        <v>17</v>
      </c>
      <c r="H41" s="261" t="s">
        <v>17</v>
      </c>
      <c r="I41" s="261"/>
      <c r="J41" s="261" t="s">
        <v>96</v>
      </c>
      <c r="K41" s="261" t="s">
        <v>98</v>
      </c>
      <c r="L41" s="262">
        <v>43503</v>
      </c>
      <c r="M41" s="261" t="s">
        <v>20</v>
      </c>
    </row>
    <row r="42" spans="1:13" x14ac:dyDescent="0.35">
      <c r="A42" s="259" t="s">
        <v>99</v>
      </c>
      <c r="B42" s="259" t="s">
        <v>100</v>
      </c>
      <c r="C42" s="259" t="s">
        <v>101</v>
      </c>
      <c r="D42" s="259" t="s">
        <v>16</v>
      </c>
      <c r="E42" s="259" t="s">
        <v>17</v>
      </c>
      <c r="F42" s="259"/>
      <c r="G42" s="259" t="s">
        <v>17</v>
      </c>
      <c r="H42" s="259" t="s">
        <v>17</v>
      </c>
      <c r="I42" s="259"/>
      <c r="J42" s="259" t="s">
        <v>18</v>
      </c>
      <c r="K42" s="259" t="s">
        <v>102</v>
      </c>
      <c r="L42" s="260">
        <v>43503</v>
      </c>
      <c r="M42" s="259" t="s">
        <v>20</v>
      </c>
    </row>
    <row r="43" spans="1:13" x14ac:dyDescent="0.35">
      <c r="A43" s="261" t="s">
        <v>99</v>
      </c>
      <c r="B43" s="261" t="s">
        <v>100</v>
      </c>
      <c r="C43" s="261" t="s">
        <v>101</v>
      </c>
      <c r="D43" s="261" t="s">
        <v>21</v>
      </c>
      <c r="E43" s="261" t="s">
        <v>17</v>
      </c>
      <c r="F43" s="261"/>
      <c r="G43" s="261" t="s">
        <v>17</v>
      </c>
      <c r="H43" s="261" t="s">
        <v>17</v>
      </c>
      <c r="I43" s="261"/>
      <c r="J43" s="261" t="s">
        <v>18</v>
      </c>
      <c r="K43" s="261" t="s">
        <v>103</v>
      </c>
      <c r="L43" s="262">
        <v>43503</v>
      </c>
      <c r="M43" s="261" t="s">
        <v>20</v>
      </c>
    </row>
    <row r="44" spans="1:13" x14ac:dyDescent="0.35">
      <c r="A44" s="259" t="s">
        <v>99</v>
      </c>
      <c r="B44" s="259" t="s">
        <v>100</v>
      </c>
      <c r="C44" s="259" t="s">
        <v>101</v>
      </c>
      <c r="D44" s="259" t="s">
        <v>24</v>
      </c>
      <c r="E44" s="259" t="s">
        <v>17</v>
      </c>
      <c r="F44" s="259"/>
      <c r="G44" s="259" t="s">
        <v>17</v>
      </c>
      <c r="H44" s="259" t="s">
        <v>17</v>
      </c>
      <c r="I44" s="259"/>
      <c r="J44" s="259" t="s">
        <v>18</v>
      </c>
      <c r="K44" s="259" t="s">
        <v>104</v>
      </c>
      <c r="L44" s="260">
        <v>43503</v>
      </c>
      <c r="M44" s="259" t="s">
        <v>20</v>
      </c>
    </row>
    <row r="45" spans="1:13" x14ac:dyDescent="0.35">
      <c r="A45" s="261" t="s">
        <v>99</v>
      </c>
      <c r="B45" s="261" t="s">
        <v>100</v>
      </c>
      <c r="C45" s="261" t="s">
        <v>101</v>
      </c>
      <c r="D45" s="261" t="s">
        <v>38</v>
      </c>
      <c r="E45" s="261" t="s">
        <v>17</v>
      </c>
      <c r="F45" s="261"/>
      <c r="G45" s="261" t="s">
        <v>17</v>
      </c>
      <c r="H45" s="261" t="s">
        <v>17</v>
      </c>
      <c r="I45" s="261"/>
      <c r="J45" s="261" t="s">
        <v>18</v>
      </c>
      <c r="K45" s="261" t="s">
        <v>105</v>
      </c>
      <c r="L45" s="262">
        <v>43503</v>
      </c>
      <c r="M45" s="261" t="s">
        <v>20</v>
      </c>
    </row>
    <row r="46" spans="1:13" x14ac:dyDescent="0.35">
      <c r="A46" s="259" t="s">
        <v>99</v>
      </c>
      <c r="B46" s="259" t="s">
        <v>100</v>
      </c>
      <c r="C46" s="259" t="s">
        <v>101</v>
      </c>
      <c r="D46" s="259" t="s">
        <v>40</v>
      </c>
      <c r="E46" s="259" t="s">
        <v>17</v>
      </c>
      <c r="F46" s="259"/>
      <c r="G46" s="259" t="s">
        <v>17</v>
      </c>
      <c r="H46" s="259" t="s">
        <v>17</v>
      </c>
      <c r="I46" s="259"/>
      <c r="J46" s="259" t="s">
        <v>18</v>
      </c>
      <c r="K46" s="259" t="s">
        <v>106</v>
      </c>
      <c r="L46" s="260">
        <v>43503</v>
      </c>
      <c r="M46" s="259" t="s">
        <v>20</v>
      </c>
    </row>
    <row r="47" spans="1:13" x14ac:dyDescent="0.35">
      <c r="A47" s="261" t="s">
        <v>107</v>
      </c>
      <c r="B47" s="261" t="s">
        <v>108</v>
      </c>
      <c r="C47" s="261" t="s">
        <v>109</v>
      </c>
      <c r="D47" s="261" t="s">
        <v>24</v>
      </c>
      <c r="E47" s="261" t="s">
        <v>17</v>
      </c>
      <c r="F47" s="261" t="s">
        <v>110</v>
      </c>
      <c r="G47" s="261" t="s">
        <v>17</v>
      </c>
      <c r="H47" s="261" t="s">
        <v>17</v>
      </c>
      <c r="I47" s="261" t="s">
        <v>111</v>
      </c>
      <c r="J47" s="261" t="s">
        <v>112</v>
      </c>
      <c r="K47" s="261" t="s">
        <v>113</v>
      </c>
      <c r="L47" s="262">
        <v>43503</v>
      </c>
      <c r="M47" s="261" t="s">
        <v>20</v>
      </c>
    </row>
    <row r="48" spans="1:13" x14ac:dyDescent="0.35">
      <c r="A48" s="259" t="s">
        <v>114</v>
      </c>
      <c r="B48" s="259" t="s">
        <v>115</v>
      </c>
      <c r="C48" s="259" t="s">
        <v>116</v>
      </c>
      <c r="D48" s="259" t="s">
        <v>16</v>
      </c>
      <c r="E48" s="259" t="s">
        <v>17</v>
      </c>
      <c r="F48" s="259"/>
      <c r="G48" s="259" t="s">
        <v>17</v>
      </c>
      <c r="H48" s="259" t="s">
        <v>17</v>
      </c>
      <c r="I48" s="259"/>
      <c r="J48" s="259" t="s">
        <v>117</v>
      </c>
      <c r="K48" s="259" t="s">
        <v>118</v>
      </c>
      <c r="L48" s="260">
        <v>43508</v>
      </c>
      <c r="M48" s="259" t="s">
        <v>20</v>
      </c>
    </row>
    <row r="49" spans="1:13" x14ac:dyDescent="0.35">
      <c r="A49" s="261" t="s">
        <v>114</v>
      </c>
      <c r="B49" s="261" t="s">
        <v>115</v>
      </c>
      <c r="C49" s="261" t="s">
        <v>116</v>
      </c>
      <c r="D49" s="261" t="s">
        <v>21</v>
      </c>
      <c r="E49" s="261" t="s">
        <v>17</v>
      </c>
      <c r="F49" s="261"/>
      <c r="G49" s="261" t="s">
        <v>17</v>
      </c>
      <c r="H49" s="261" t="s">
        <v>17</v>
      </c>
      <c r="I49" s="261"/>
      <c r="J49" s="261" t="s">
        <v>117</v>
      </c>
      <c r="K49" s="261" t="s">
        <v>119</v>
      </c>
      <c r="L49" s="262">
        <v>43508</v>
      </c>
      <c r="M49" s="261" t="s">
        <v>20</v>
      </c>
    </row>
    <row r="50" spans="1:13" x14ac:dyDescent="0.35">
      <c r="A50" s="259" t="s">
        <v>114</v>
      </c>
      <c r="B50" s="259" t="s">
        <v>115</v>
      </c>
      <c r="C50" s="259" t="s">
        <v>116</v>
      </c>
      <c r="D50" s="259" t="s">
        <v>24</v>
      </c>
      <c r="E50" s="259" t="s">
        <v>17</v>
      </c>
      <c r="F50" s="259"/>
      <c r="G50" s="259" t="s">
        <v>17</v>
      </c>
      <c r="H50" s="259" t="s">
        <v>17</v>
      </c>
      <c r="I50" s="259"/>
      <c r="J50" s="259" t="s">
        <v>117</v>
      </c>
      <c r="K50" s="259" t="s">
        <v>120</v>
      </c>
      <c r="L50" s="260">
        <v>43508</v>
      </c>
      <c r="M50" s="259" t="s">
        <v>20</v>
      </c>
    </row>
    <row r="51" spans="1:13" x14ac:dyDescent="0.35">
      <c r="A51" s="261" t="s">
        <v>114</v>
      </c>
      <c r="B51" s="261" t="s">
        <v>115</v>
      </c>
      <c r="C51" s="261" t="s">
        <v>116</v>
      </c>
      <c r="D51" s="261" t="s">
        <v>26</v>
      </c>
      <c r="E51" s="261" t="s">
        <v>17</v>
      </c>
      <c r="F51" s="261"/>
      <c r="G51" s="261" t="s">
        <v>17</v>
      </c>
      <c r="H51" s="261" t="s">
        <v>17</v>
      </c>
      <c r="I51" s="261"/>
      <c r="J51" s="261" t="s">
        <v>117</v>
      </c>
      <c r="K51" s="261" t="s">
        <v>121</v>
      </c>
      <c r="L51" s="262">
        <v>43508</v>
      </c>
      <c r="M51" s="261" t="s">
        <v>20</v>
      </c>
    </row>
    <row r="52" spans="1:13" x14ac:dyDescent="0.35">
      <c r="A52" s="259" t="s">
        <v>114</v>
      </c>
      <c r="B52" s="259" t="s">
        <v>115</v>
      </c>
      <c r="C52" s="259" t="s">
        <v>116</v>
      </c>
      <c r="D52" s="259" t="s">
        <v>28</v>
      </c>
      <c r="E52" s="259" t="s">
        <v>17</v>
      </c>
      <c r="F52" s="259"/>
      <c r="G52" s="259" t="s">
        <v>17</v>
      </c>
      <c r="H52" s="259" t="s">
        <v>17</v>
      </c>
      <c r="I52" s="259"/>
      <c r="J52" s="259" t="s">
        <v>117</v>
      </c>
      <c r="K52" s="259" t="s">
        <v>122</v>
      </c>
      <c r="L52" s="260">
        <v>43508</v>
      </c>
      <c r="M52" s="259" t="s">
        <v>20</v>
      </c>
    </row>
    <row r="53" spans="1:13" x14ac:dyDescent="0.35">
      <c r="A53" s="261" t="s">
        <v>123</v>
      </c>
      <c r="B53" s="261" t="s">
        <v>124</v>
      </c>
      <c r="C53" s="261" t="s">
        <v>125</v>
      </c>
      <c r="D53" s="261" t="s">
        <v>24</v>
      </c>
      <c r="E53" s="261" t="s">
        <v>17</v>
      </c>
      <c r="F53" s="261"/>
      <c r="G53" s="261" t="s">
        <v>17</v>
      </c>
      <c r="H53" s="261" t="s">
        <v>17</v>
      </c>
      <c r="I53" s="261"/>
      <c r="J53" s="261" t="s">
        <v>117</v>
      </c>
      <c r="K53" s="261" t="s">
        <v>126</v>
      </c>
      <c r="L53" s="262">
        <v>43508</v>
      </c>
      <c r="M53" s="261" t="s">
        <v>20</v>
      </c>
    </row>
    <row r="54" spans="1:13" x14ac:dyDescent="0.35">
      <c r="A54" s="259" t="s">
        <v>123</v>
      </c>
      <c r="B54" s="259" t="s">
        <v>124</v>
      </c>
      <c r="C54" s="259" t="s">
        <v>125</v>
      </c>
      <c r="D54" s="259" t="s">
        <v>38</v>
      </c>
      <c r="E54" s="259" t="s">
        <v>17</v>
      </c>
      <c r="F54" s="259"/>
      <c r="G54" s="259" t="s">
        <v>17</v>
      </c>
      <c r="H54" s="259" t="s">
        <v>17</v>
      </c>
      <c r="I54" s="259"/>
      <c r="J54" s="259" t="s">
        <v>117</v>
      </c>
      <c r="K54" s="259" t="s">
        <v>127</v>
      </c>
      <c r="L54" s="260">
        <v>43508</v>
      </c>
      <c r="M54" s="259" t="s">
        <v>20</v>
      </c>
    </row>
    <row r="55" spans="1:13" x14ac:dyDescent="0.35">
      <c r="A55" s="261" t="s">
        <v>123</v>
      </c>
      <c r="B55" s="261" t="s">
        <v>124</v>
      </c>
      <c r="C55" s="261" t="s">
        <v>125</v>
      </c>
      <c r="D55" s="261" t="s">
        <v>26</v>
      </c>
      <c r="E55" s="261" t="s">
        <v>17</v>
      </c>
      <c r="F55" s="261"/>
      <c r="G55" s="261" t="s">
        <v>17</v>
      </c>
      <c r="H55" s="261" t="s">
        <v>17</v>
      </c>
      <c r="I55" s="261"/>
      <c r="J55" s="261" t="s">
        <v>117</v>
      </c>
      <c r="K55" s="261" t="s">
        <v>128</v>
      </c>
      <c r="L55" s="262">
        <v>43508</v>
      </c>
      <c r="M55" s="261" t="s">
        <v>20</v>
      </c>
    </row>
    <row r="56" spans="1:13" x14ac:dyDescent="0.35">
      <c r="A56" s="259" t="s">
        <v>123</v>
      </c>
      <c r="B56" s="259" t="s">
        <v>124</v>
      </c>
      <c r="C56" s="259" t="s">
        <v>125</v>
      </c>
      <c r="D56" s="259" t="s">
        <v>28</v>
      </c>
      <c r="E56" s="259" t="s">
        <v>17</v>
      </c>
      <c r="F56" s="259"/>
      <c r="G56" s="259" t="s">
        <v>17</v>
      </c>
      <c r="H56" s="259" t="s">
        <v>17</v>
      </c>
      <c r="I56" s="259"/>
      <c r="J56" s="259" t="s">
        <v>117</v>
      </c>
      <c r="K56" s="259" t="s">
        <v>129</v>
      </c>
      <c r="L56" s="260">
        <v>43508</v>
      </c>
      <c r="M56" s="259" t="s">
        <v>20</v>
      </c>
    </row>
    <row r="57" spans="1:13" x14ac:dyDescent="0.35">
      <c r="A57" s="261" t="s">
        <v>130</v>
      </c>
      <c r="B57" s="261" t="s">
        <v>131</v>
      </c>
      <c r="C57" s="261" t="s">
        <v>125</v>
      </c>
      <c r="D57" s="261" t="s">
        <v>16</v>
      </c>
      <c r="E57" s="261" t="s">
        <v>17</v>
      </c>
      <c r="F57" s="261"/>
      <c r="G57" s="261" t="s">
        <v>33</v>
      </c>
      <c r="H57" s="261">
        <v>2</v>
      </c>
      <c r="I57" s="261"/>
      <c r="J57" s="261" t="s">
        <v>117</v>
      </c>
      <c r="K57" s="261" t="s">
        <v>132</v>
      </c>
      <c r="L57" s="262">
        <v>43508</v>
      </c>
      <c r="M57" s="261" t="s">
        <v>20</v>
      </c>
    </row>
    <row r="58" spans="1:13" x14ac:dyDescent="0.35">
      <c r="A58" s="259" t="s">
        <v>130</v>
      </c>
      <c r="B58" s="259" t="s">
        <v>131</v>
      </c>
      <c r="C58" s="259" t="s">
        <v>125</v>
      </c>
      <c r="D58" s="259" t="s">
        <v>21</v>
      </c>
      <c r="E58" s="259" t="s">
        <v>17</v>
      </c>
      <c r="F58" s="259"/>
      <c r="G58" s="259" t="s">
        <v>17</v>
      </c>
      <c r="H58" s="259" t="s">
        <v>17</v>
      </c>
      <c r="I58" s="259"/>
      <c r="J58" s="259" t="s">
        <v>117</v>
      </c>
      <c r="K58" s="259" t="s">
        <v>133</v>
      </c>
      <c r="L58" s="260">
        <v>43508</v>
      </c>
      <c r="M58" s="259" t="s">
        <v>20</v>
      </c>
    </row>
    <row r="59" spans="1:13" x14ac:dyDescent="0.35">
      <c r="A59" s="261" t="s">
        <v>130</v>
      </c>
      <c r="B59" s="261" t="s">
        <v>131</v>
      </c>
      <c r="C59" s="261" t="s">
        <v>125</v>
      </c>
      <c r="D59" s="261" t="s">
        <v>24</v>
      </c>
      <c r="E59" s="261" t="s">
        <v>17</v>
      </c>
      <c r="F59" s="261"/>
      <c r="G59" s="261" t="s">
        <v>33</v>
      </c>
      <c r="H59" s="261">
        <v>2</v>
      </c>
      <c r="I59" s="261"/>
      <c r="J59" s="261" t="s">
        <v>117</v>
      </c>
      <c r="K59" s="261" t="s">
        <v>134</v>
      </c>
      <c r="L59" s="262">
        <v>43508</v>
      </c>
      <c r="M59" s="261" t="s">
        <v>20</v>
      </c>
    </row>
    <row r="60" spans="1:13" x14ac:dyDescent="0.35">
      <c r="A60" s="259" t="s">
        <v>130</v>
      </c>
      <c r="B60" s="259" t="s">
        <v>131</v>
      </c>
      <c r="C60" s="259" t="s">
        <v>125</v>
      </c>
      <c r="D60" s="259" t="s">
        <v>38</v>
      </c>
      <c r="E60" s="259" t="s">
        <v>17</v>
      </c>
      <c r="F60" s="259"/>
      <c r="G60" s="259" t="s">
        <v>33</v>
      </c>
      <c r="H60" s="259">
        <v>2</v>
      </c>
      <c r="I60" s="259"/>
      <c r="J60" s="259" t="s">
        <v>117</v>
      </c>
      <c r="K60" s="259" t="s">
        <v>135</v>
      </c>
      <c r="L60" s="260">
        <v>43508</v>
      </c>
      <c r="M60" s="259" t="s">
        <v>20</v>
      </c>
    </row>
    <row r="61" spans="1:13" x14ac:dyDescent="0.35">
      <c r="A61" s="261" t="s">
        <v>130</v>
      </c>
      <c r="B61" s="261" t="s">
        <v>131</v>
      </c>
      <c r="C61" s="261" t="s">
        <v>125</v>
      </c>
      <c r="D61" s="261" t="s">
        <v>40</v>
      </c>
      <c r="E61" s="261" t="s">
        <v>17</v>
      </c>
      <c r="F61" s="261"/>
      <c r="G61" s="261" t="s">
        <v>33</v>
      </c>
      <c r="H61" s="261">
        <v>2</v>
      </c>
      <c r="I61" s="261"/>
      <c r="J61" s="261" t="s">
        <v>117</v>
      </c>
      <c r="K61" s="261" t="s">
        <v>136</v>
      </c>
      <c r="L61" s="262">
        <v>43508</v>
      </c>
      <c r="M61" s="261" t="s">
        <v>20</v>
      </c>
    </row>
    <row r="62" spans="1:13" x14ac:dyDescent="0.35">
      <c r="A62" s="259" t="s">
        <v>130</v>
      </c>
      <c r="B62" s="259" t="s">
        <v>131</v>
      </c>
      <c r="C62" s="259" t="s">
        <v>125</v>
      </c>
      <c r="D62" s="259" t="s">
        <v>26</v>
      </c>
      <c r="E62" s="259" t="s">
        <v>17</v>
      </c>
      <c r="F62" s="259"/>
      <c r="G62" s="259" t="s">
        <v>33</v>
      </c>
      <c r="H62" s="259">
        <v>2</v>
      </c>
      <c r="I62" s="259"/>
      <c r="J62" s="259" t="s">
        <v>117</v>
      </c>
      <c r="K62" s="259" t="s">
        <v>137</v>
      </c>
      <c r="L62" s="260">
        <v>43508</v>
      </c>
      <c r="M62" s="259" t="s">
        <v>20</v>
      </c>
    </row>
    <row r="63" spans="1:13" x14ac:dyDescent="0.35">
      <c r="A63" s="261" t="s">
        <v>130</v>
      </c>
      <c r="B63" s="261" t="s">
        <v>131</v>
      </c>
      <c r="C63" s="261" t="s">
        <v>125</v>
      </c>
      <c r="D63" s="261" t="s">
        <v>28</v>
      </c>
      <c r="E63" s="261" t="s">
        <v>17</v>
      </c>
      <c r="F63" s="261"/>
      <c r="G63" s="261" t="s">
        <v>33</v>
      </c>
      <c r="H63" s="261">
        <v>2</v>
      </c>
      <c r="I63" s="261"/>
      <c r="J63" s="261" t="s">
        <v>117</v>
      </c>
      <c r="K63" s="261" t="s">
        <v>138</v>
      </c>
      <c r="L63" s="262">
        <v>43508</v>
      </c>
      <c r="M63" s="261" t="s">
        <v>20</v>
      </c>
    </row>
    <row r="64" spans="1:13" x14ac:dyDescent="0.35">
      <c r="A64" s="259" t="s">
        <v>139</v>
      </c>
      <c r="B64" s="259" t="s">
        <v>140</v>
      </c>
      <c r="C64" s="259" t="s">
        <v>141</v>
      </c>
      <c r="D64" s="259" t="s">
        <v>26</v>
      </c>
      <c r="E64" s="259" t="s">
        <v>17</v>
      </c>
      <c r="F64" s="259"/>
      <c r="G64" s="259" t="s">
        <v>33</v>
      </c>
      <c r="H64" s="259">
        <v>2</v>
      </c>
      <c r="I64" s="259"/>
      <c r="J64" s="259"/>
      <c r="K64" s="259" t="s">
        <v>142</v>
      </c>
      <c r="L64" s="260">
        <v>43509</v>
      </c>
      <c r="M64" s="259" t="s">
        <v>20</v>
      </c>
    </row>
    <row r="65" spans="1:13" x14ac:dyDescent="0.35">
      <c r="A65" s="261" t="s">
        <v>143</v>
      </c>
      <c r="B65" s="261" t="s">
        <v>144</v>
      </c>
      <c r="C65" s="261" t="s">
        <v>141</v>
      </c>
      <c r="D65" s="261" t="s">
        <v>16</v>
      </c>
      <c r="E65" s="261" t="s">
        <v>17</v>
      </c>
      <c r="F65" s="261"/>
      <c r="G65" s="261" t="s">
        <v>33</v>
      </c>
      <c r="H65" s="261">
        <v>2</v>
      </c>
      <c r="I65" s="261"/>
      <c r="J65" s="261"/>
      <c r="K65" s="261" t="s">
        <v>145</v>
      </c>
      <c r="L65" s="262">
        <v>43509</v>
      </c>
      <c r="M65" s="261" t="s">
        <v>20</v>
      </c>
    </row>
    <row r="66" spans="1:13" x14ac:dyDescent="0.35">
      <c r="A66" s="259" t="s">
        <v>143</v>
      </c>
      <c r="B66" s="259" t="s">
        <v>144</v>
      </c>
      <c r="C66" s="259" t="s">
        <v>141</v>
      </c>
      <c r="D66" s="259" t="s">
        <v>21</v>
      </c>
      <c r="E66" s="259" t="s">
        <v>17</v>
      </c>
      <c r="F66" s="259"/>
      <c r="G66" s="259" t="s">
        <v>17</v>
      </c>
      <c r="H66" s="259" t="s">
        <v>17</v>
      </c>
      <c r="I66" s="259"/>
      <c r="J66" s="259"/>
      <c r="K66" s="259" t="s">
        <v>146</v>
      </c>
      <c r="L66" s="260">
        <v>43509</v>
      </c>
      <c r="M66" s="259" t="s">
        <v>20</v>
      </c>
    </row>
    <row r="67" spans="1:13" x14ac:dyDescent="0.35">
      <c r="A67" s="261" t="s">
        <v>143</v>
      </c>
      <c r="B67" s="261" t="s">
        <v>144</v>
      </c>
      <c r="C67" s="261" t="s">
        <v>141</v>
      </c>
      <c r="D67" s="261" t="s">
        <v>24</v>
      </c>
      <c r="E67" s="261">
        <v>5.2</v>
      </c>
      <c r="F67" s="261" t="s">
        <v>147</v>
      </c>
      <c r="G67" s="261" t="s">
        <v>33</v>
      </c>
      <c r="H67" s="261">
        <v>2</v>
      </c>
      <c r="I67" s="261" t="s">
        <v>148</v>
      </c>
      <c r="J67" s="261" t="s">
        <v>149</v>
      </c>
      <c r="K67" s="261" t="s">
        <v>150</v>
      </c>
      <c r="L67" s="262">
        <v>43509</v>
      </c>
      <c r="M67" s="261" t="s">
        <v>20</v>
      </c>
    </row>
    <row r="68" spans="1:13" x14ac:dyDescent="0.35">
      <c r="A68" s="259" t="s">
        <v>143</v>
      </c>
      <c r="B68" s="259" t="s">
        <v>144</v>
      </c>
      <c r="C68" s="259" t="s">
        <v>141</v>
      </c>
      <c r="D68" s="259" t="s">
        <v>26</v>
      </c>
      <c r="E68" s="259" t="s">
        <v>17</v>
      </c>
      <c r="F68" s="259"/>
      <c r="G68" s="259" t="s">
        <v>33</v>
      </c>
      <c r="H68" s="259">
        <v>2</v>
      </c>
      <c r="I68" s="259"/>
      <c r="J68" s="259"/>
      <c r="K68" s="259" t="s">
        <v>151</v>
      </c>
      <c r="L68" s="260">
        <v>43509</v>
      </c>
      <c r="M68" s="259" t="s">
        <v>20</v>
      </c>
    </row>
    <row r="69" spans="1:13" x14ac:dyDescent="0.35">
      <c r="A69" s="261" t="s">
        <v>143</v>
      </c>
      <c r="B69" s="261" t="s">
        <v>144</v>
      </c>
      <c r="C69" s="261" t="s">
        <v>141</v>
      </c>
      <c r="D69" s="261" t="s">
        <v>28</v>
      </c>
      <c r="E69" s="261" t="s">
        <v>17</v>
      </c>
      <c r="F69" s="261"/>
      <c r="G69" s="261" t="s">
        <v>33</v>
      </c>
      <c r="H69" s="261">
        <v>2</v>
      </c>
      <c r="I69" s="261"/>
      <c r="J69" s="261"/>
      <c r="K69" s="261" t="s">
        <v>152</v>
      </c>
      <c r="L69" s="262">
        <v>43509</v>
      </c>
      <c r="M69" s="261" t="s">
        <v>20</v>
      </c>
    </row>
    <row r="70" spans="1:13" x14ac:dyDescent="0.35">
      <c r="A70" s="259" t="s">
        <v>153</v>
      </c>
      <c r="B70" s="259" t="s">
        <v>154</v>
      </c>
      <c r="C70" s="259" t="s">
        <v>141</v>
      </c>
      <c r="D70" s="259" t="s">
        <v>26</v>
      </c>
      <c r="E70" s="259" t="s">
        <v>17</v>
      </c>
      <c r="F70" s="259"/>
      <c r="G70" s="259" t="s">
        <v>33</v>
      </c>
      <c r="H70" s="259">
        <v>2</v>
      </c>
      <c r="I70" s="259"/>
      <c r="J70" s="259"/>
      <c r="K70" s="259" t="s">
        <v>155</v>
      </c>
      <c r="L70" s="260">
        <v>43509</v>
      </c>
      <c r="M70" s="259" t="s">
        <v>20</v>
      </c>
    </row>
    <row r="71" spans="1:13" x14ac:dyDescent="0.35">
      <c r="A71" s="261" t="s">
        <v>153</v>
      </c>
      <c r="B71" s="261" t="s">
        <v>154</v>
      </c>
      <c r="C71" s="261" t="s">
        <v>141</v>
      </c>
      <c r="D71" s="261" t="s">
        <v>28</v>
      </c>
      <c r="E71" s="261">
        <v>377500</v>
      </c>
      <c r="F71" s="261" t="s">
        <v>156</v>
      </c>
      <c r="G71" s="261" t="s">
        <v>33</v>
      </c>
      <c r="H71" s="261">
        <v>2</v>
      </c>
      <c r="I71" s="261" t="s">
        <v>157</v>
      </c>
      <c r="J71" s="261" t="s">
        <v>158</v>
      </c>
      <c r="K71" s="261" t="s">
        <v>159</v>
      </c>
      <c r="L71" s="262">
        <v>43509</v>
      </c>
      <c r="M71" s="261" t="s">
        <v>20</v>
      </c>
    </row>
    <row r="72" spans="1:13" x14ac:dyDescent="0.35">
      <c r="A72" s="259" t="s">
        <v>160</v>
      </c>
      <c r="B72" s="259" t="s">
        <v>161</v>
      </c>
      <c r="C72" s="259" t="s">
        <v>141</v>
      </c>
      <c r="D72" s="259" t="s">
        <v>16</v>
      </c>
      <c r="E72" s="259">
        <v>0</v>
      </c>
      <c r="F72" s="259"/>
      <c r="G72" s="259" t="s">
        <v>33</v>
      </c>
      <c r="H72" s="259">
        <v>2</v>
      </c>
      <c r="I72" s="259"/>
      <c r="J72" s="259"/>
      <c r="K72" s="259" t="s">
        <v>162</v>
      </c>
      <c r="L72" s="260">
        <v>43509</v>
      </c>
      <c r="M72" s="259" t="s">
        <v>20</v>
      </c>
    </row>
    <row r="73" spans="1:13" x14ac:dyDescent="0.35">
      <c r="A73" s="261" t="s">
        <v>160</v>
      </c>
      <c r="B73" s="261" t="s">
        <v>161</v>
      </c>
      <c r="C73" s="261" t="s">
        <v>141</v>
      </c>
      <c r="D73" s="261" t="s">
        <v>21</v>
      </c>
      <c r="E73" s="261">
        <v>0</v>
      </c>
      <c r="F73" s="261"/>
      <c r="G73" s="261" t="s">
        <v>33</v>
      </c>
      <c r="H73" s="261">
        <v>2</v>
      </c>
      <c r="I73" s="261"/>
      <c r="J73" s="261"/>
      <c r="K73" s="261" t="s">
        <v>163</v>
      </c>
      <c r="L73" s="262">
        <v>43509</v>
      </c>
      <c r="M73" s="261" t="s">
        <v>20</v>
      </c>
    </row>
    <row r="74" spans="1:13" x14ac:dyDescent="0.35">
      <c r="A74" s="259" t="s">
        <v>160</v>
      </c>
      <c r="B74" s="259" t="s">
        <v>161</v>
      </c>
      <c r="C74" s="259" t="s">
        <v>141</v>
      </c>
      <c r="D74" s="259" t="s">
        <v>24</v>
      </c>
      <c r="E74" s="259" t="s">
        <v>17</v>
      </c>
      <c r="F74" s="259"/>
      <c r="G74" s="259" t="s">
        <v>33</v>
      </c>
      <c r="H74" s="259">
        <v>2</v>
      </c>
      <c r="I74" s="259"/>
      <c r="J74" s="259"/>
      <c r="K74" s="259" t="s">
        <v>164</v>
      </c>
      <c r="L74" s="260">
        <v>43509</v>
      </c>
      <c r="M74" s="259" t="s">
        <v>20</v>
      </c>
    </row>
    <row r="75" spans="1:13" x14ac:dyDescent="0.35">
      <c r="A75" s="261" t="s">
        <v>160</v>
      </c>
      <c r="B75" s="261" t="s">
        <v>161</v>
      </c>
      <c r="C75" s="261" t="s">
        <v>141</v>
      </c>
      <c r="D75" s="261" t="s">
        <v>40</v>
      </c>
      <c r="E75" s="261">
        <v>0</v>
      </c>
      <c r="F75" s="261"/>
      <c r="G75" s="261" t="s">
        <v>33</v>
      </c>
      <c r="H75" s="261">
        <v>2</v>
      </c>
      <c r="I75" s="261"/>
      <c r="J75" s="261"/>
      <c r="K75" s="261" t="s">
        <v>165</v>
      </c>
      <c r="L75" s="262">
        <v>43509</v>
      </c>
      <c r="M75" s="261" t="s">
        <v>20</v>
      </c>
    </row>
    <row r="76" spans="1:13" x14ac:dyDescent="0.35">
      <c r="A76" s="259" t="s">
        <v>160</v>
      </c>
      <c r="B76" s="259" t="s">
        <v>161</v>
      </c>
      <c r="C76" s="259" t="s">
        <v>141</v>
      </c>
      <c r="D76" s="259" t="s">
        <v>26</v>
      </c>
      <c r="E76" s="259" t="s">
        <v>17</v>
      </c>
      <c r="F76" s="259"/>
      <c r="G76" s="259" t="s">
        <v>33</v>
      </c>
      <c r="H76" s="259">
        <v>2</v>
      </c>
      <c r="I76" s="259"/>
      <c r="J76" s="259"/>
      <c r="K76" s="259" t="s">
        <v>166</v>
      </c>
      <c r="L76" s="260">
        <v>43509</v>
      </c>
      <c r="M76" s="259" t="s">
        <v>20</v>
      </c>
    </row>
    <row r="77" spans="1:13" x14ac:dyDescent="0.35">
      <c r="A77" s="261" t="s">
        <v>160</v>
      </c>
      <c r="B77" s="261" t="s">
        <v>161</v>
      </c>
      <c r="C77" s="261" t="s">
        <v>141</v>
      </c>
      <c r="D77" s="261" t="s">
        <v>28</v>
      </c>
      <c r="E77" s="261" t="s">
        <v>17</v>
      </c>
      <c r="F77" s="261"/>
      <c r="G77" s="261" t="s">
        <v>33</v>
      </c>
      <c r="H77" s="261">
        <v>2</v>
      </c>
      <c r="I77" s="261"/>
      <c r="J77" s="261"/>
      <c r="K77" s="261" t="s">
        <v>167</v>
      </c>
      <c r="L77" s="262">
        <v>43509</v>
      </c>
      <c r="M77" s="261" t="s">
        <v>20</v>
      </c>
    </row>
    <row r="78" spans="1:13" x14ac:dyDescent="0.35">
      <c r="A78" s="259" t="s">
        <v>168</v>
      </c>
      <c r="B78" s="259" t="s">
        <v>169</v>
      </c>
      <c r="C78" s="259" t="s">
        <v>170</v>
      </c>
      <c r="D78" s="259" t="s">
        <v>16</v>
      </c>
      <c r="E78" s="259" t="s">
        <v>17</v>
      </c>
      <c r="F78" s="259"/>
      <c r="G78" s="259" t="s">
        <v>33</v>
      </c>
      <c r="H78" s="259">
        <v>2</v>
      </c>
      <c r="I78" s="259"/>
      <c r="J78" s="259"/>
      <c r="K78" s="259" t="s">
        <v>171</v>
      </c>
      <c r="L78" s="260">
        <v>43509</v>
      </c>
      <c r="M78" s="259" t="s">
        <v>20</v>
      </c>
    </row>
    <row r="79" spans="1:13" x14ac:dyDescent="0.35">
      <c r="A79" s="261" t="s">
        <v>168</v>
      </c>
      <c r="B79" s="261" t="s">
        <v>169</v>
      </c>
      <c r="C79" s="261" t="s">
        <v>170</v>
      </c>
      <c r="D79" s="261" t="s">
        <v>21</v>
      </c>
      <c r="E79" s="261" t="s">
        <v>17</v>
      </c>
      <c r="F79" s="261"/>
      <c r="G79" s="261" t="s">
        <v>17</v>
      </c>
      <c r="H79" s="261" t="s">
        <v>17</v>
      </c>
      <c r="I79" s="261"/>
      <c r="J79" s="261"/>
      <c r="K79" s="261" t="s">
        <v>172</v>
      </c>
      <c r="L79" s="262">
        <v>43509</v>
      </c>
      <c r="M79" s="261" t="s">
        <v>20</v>
      </c>
    </row>
    <row r="80" spans="1:13" x14ac:dyDescent="0.35">
      <c r="A80" s="259" t="s">
        <v>168</v>
      </c>
      <c r="B80" s="259" t="s">
        <v>169</v>
      </c>
      <c r="C80" s="259" t="s">
        <v>170</v>
      </c>
      <c r="D80" s="259" t="s">
        <v>24</v>
      </c>
      <c r="E80" s="259">
        <v>1700</v>
      </c>
      <c r="F80" s="259" t="s">
        <v>173</v>
      </c>
      <c r="G80" s="259" t="s">
        <v>33</v>
      </c>
      <c r="H80" s="259">
        <v>2</v>
      </c>
      <c r="I80" s="259" t="s">
        <v>174</v>
      </c>
      <c r="J80" s="259" t="s">
        <v>175</v>
      </c>
      <c r="K80" s="259" t="s">
        <v>176</v>
      </c>
      <c r="L80" s="260">
        <v>43509</v>
      </c>
      <c r="M80" s="259" t="s">
        <v>20</v>
      </c>
    </row>
    <row r="81" spans="1:13" x14ac:dyDescent="0.35">
      <c r="A81" s="261" t="s">
        <v>177</v>
      </c>
      <c r="B81" s="261" t="s">
        <v>178</v>
      </c>
      <c r="C81" s="261" t="s">
        <v>179</v>
      </c>
      <c r="D81" s="261" t="s">
        <v>16</v>
      </c>
      <c r="E81" s="261" t="s">
        <v>17</v>
      </c>
      <c r="F81" s="261"/>
      <c r="G81" s="261" t="s">
        <v>33</v>
      </c>
      <c r="H81" s="261">
        <v>2</v>
      </c>
      <c r="I81" s="261"/>
      <c r="J81" s="261" t="s">
        <v>180</v>
      </c>
      <c r="K81" s="261" t="s">
        <v>181</v>
      </c>
      <c r="L81" s="262">
        <v>43509</v>
      </c>
      <c r="M81" s="261" t="s">
        <v>20</v>
      </c>
    </row>
    <row r="82" spans="1:13" x14ac:dyDescent="0.35">
      <c r="A82" s="259" t="s">
        <v>177</v>
      </c>
      <c r="B82" s="259" t="s">
        <v>178</v>
      </c>
      <c r="C82" s="259" t="s">
        <v>179</v>
      </c>
      <c r="D82" s="259" t="s">
        <v>21</v>
      </c>
      <c r="E82" s="259" t="s">
        <v>17</v>
      </c>
      <c r="F82" s="259"/>
      <c r="G82" s="259" t="s">
        <v>17</v>
      </c>
      <c r="H82" s="259" t="s">
        <v>17</v>
      </c>
      <c r="I82" s="259"/>
      <c r="J82" s="259" t="s">
        <v>180</v>
      </c>
      <c r="K82" s="259" t="s">
        <v>182</v>
      </c>
      <c r="L82" s="260">
        <v>43509</v>
      </c>
      <c r="M82" s="259" t="s">
        <v>20</v>
      </c>
    </row>
    <row r="83" spans="1:13" x14ac:dyDescent="0.35">
      <c r="A83" s="261" t="s">
        <v>177</v>
      </c>
      <c r="B83" s="261" t="s">
        <v>178</v>
      </c>
      <c r="C83" s="261" t="s">
        <v>179</v>
      </c>
      <c r="D83" s="261" t="s">
        <v>26</v>
      </c>
      <c r="E83" s="261" t="s">
        <v>17</v>
      </c>
      <c r="F83" s="261"/>
      <c r="G83" s="261" t="s">
        <v>33</v>
      </c>
      <c r="H83" s="261">
        <v>2</v>
      </c>
      <c r="I83" s="261"/>
      <c r="J83" s="261" t="s">
        <v>180</v>
      </c>
      <c r="K83" s="261" t="s">
        <v>183</v>
      </c>
      <c r="L83" s="262">
        <v>43509</v>
      </c>
      <c r="M83" s="261" t="s">
        <v>20</v>
      </c>
    </row>
    <row r="84" spans="1:13" x14ac:dyDescent="0.35">
      <c r="A84" s="259" t="s">
        <v>177</v>
      </c>
      <c r="B84" s="259" t="s">
        <v>178</v>
      </c>
      <c r="C84" s="259" t="s">
        <v>179</v>
      </c>
      <c r="D84" s="259" t="s">
        <v>28</v>
      </c>
      <c r="E84" s="259" t="s">
        <v>17</v>
      </c>
      <c r="F84" s="259"/>
      <c r="G84" s="259" t="s">
        <v>33</v>
      </c>
      <c r="H84" s="259">
        <v>2</v>
      </c>
      <c r="I84" s="259"/>
      <c r="J84" s="259" t="s">
        <v>180</v>
      </c>
      <c r="K84" s="259" t="s">
        <v>184</v>
      </c>
      <c r="L84" s="260">
        <v>43509</v>
      </c>
      <c r="M84" s="259" t="s">
        <v>20</v>
      </c>
    </row>
    <row r="85" spans="1:13" x14ac:dyDescent="0.35">
      <c r="A85" s="261" t="s">
        <v>185</v>
      </c>
      <c r="B85" s="261" t="s">
        <v>186</v>
      </c>
      <c r="C85" s="261" t="s">
        <v>187</v>
      </c>
      <c r="D85" s="261" t="s">
        <v>16</v>
      </c>
      <c r="E85" s="261" t="s">
        <v>17</v>
      </c>
      <c r="F85" s="261"/>
      <c r="G85" s="261" t="s">
        <v>33</v>
      </c>
      <c r="H85" s="261">
        <v>2</v>
      </c>
      <c r="I85" s="261"/>
      <c r="J85" s="261" t="s">
        <v>18</v>
      </c>
      <c r="K85" s="261" t="s">
        <v>188</v>
      </c>
      <c r="L85" s="262">
        <v>43509</v>
      </c>
      <c r="M85" s="261" t="s">
        <v>20</v>
      </c>
    </row>
    <row r="86" spans="1:13" x14ac:dyDescent="0.35">
      <c r="A86" s="259" t="s">
        <v>185</v>
      </c>
      <c r="B86" s="259" t="s">
        <v>186</v>
      </c>
      <c r="C86" s="259" t="s">
        <v>187</v>
      </c>
      <c r="D86" s="259" t="s">
        <v>21</v>
      </c>
      <c r="E86" s="259" t="s">
        <v>17</v>
      </c>
      <c r="F86" s="259"/>
      <c r="G86" s="259" t="s">
        <v>17</v>
      </c>
      <c r="H86" s="259" t="s">
        <v>17</v>
      </c>
      <c r="I86" s="259"/>
      <c r="J86" s="259" t="s">
        <v>18</v>
      </c>
      <c r="K86" s="259" t="s">
        <v>189</v>
      </c>
      <c r="L86" s="260">
        <v>43509</v>
      </c>
      <c r="M86" s="259" t="s">
        <v>20</v>
      </c>
    </row>
    <row r="87" spans="1:13" x14ac:dyDescent="0.35">
      <c r="A87" s="261" t="s">
        <v>185</v>
      </c>
      <c r="B87" s="261" t="s">
        <v>186</v>
      </c>
      <c r="C87" s="261" t="s">
        <v>187</v>
      </c>
      <c r="D87" s="261" t="s">
        <v>24</v>
      </c>
      <c r="E87" s="261" t="s">
        <v>17</v>
      </c>
      <c r="F87" s="261"/>
      <c r="G87" s="261" t="s">
        <v>33</v>
      </c>
      <c r="H87" s="261">
        <v>2</v>
      </c>
      <c r="I87" s="261"/>
      <c r="J87" s="261" t="s">
        <v>18</v>
      </c>
      <c r="K87" s="261" t="s">
        <v>190</v>
      </c>
      <c r="L87" s="262">
        <v>43509</v>
      </c>
      <c r="M87" s="261" t="s">
        <v>20</v>
      </c>
    </row>
    <row r="88" spans="1:13" x14ac:dyDescent="0.35">
      <c r="A88" s="259" t="s">
        <v>185</v>
      </c>
      <c r="B88" s="259" t="s">
        <v>186</v>
      </c>
      <c r="C88" s="259" t="s">
        <v>187</v>
      </c>
      <c r="D88" s="259" t="s">
        <v>38</v>
      </c>
      <c r="E88" s="259" t="s">
        <v>17</v>
      </c>
      <c r="F88" s="259"/>
      <c r="G88" s="259" t="s">
        <v>33</v>
      </c>
      <c r="H88" s="259">
        <v>2</v>
      </c>
      <c r="I88" s="259"/>
      <c r="J88" s="259" t="s">
        <v>18</v>
      </c>
      <c r="K88" s="259" t="s">
        <v>191</v>
      </c>
      <c r="L88" s="260">
        <v>43509</v>
      </c>
      <c r="M88" s="259" t="s">
        <v>20</v>
      </c>
    </row>
    <row r="89" spans="1:13" x14ac:dyDescent="0.35">
      <c r="A89" s="261" t="s">
        <v>185</v>
      </c>
      <c r="B89" s="261" t="s">
        <v>186</v>
      </c>
      <c r="C89" s="261" t="s">
        <v>187</v>
      </c>
      <c r="D89" s="261" t="s">
        <v>26</v>
      </c>
      <c r="E89" s="261" t="s">
        <v>17</v>
      </c>
      <c r="F89" s="261"/>
      <c r="G89" s="261" t="s">
        <v>33</v>
      </c>
      <c r="H89" s="261">
        <v>2</v>
      </c>
      <c r="I89" s="261"/>
      <c r="J89" s="261" t="s">
        <v>18</v>
      </c>
      <c r="K89" s="261" t="s">
        <v>192</v>
      </c>
      <c r="L89" s="262">
        <v>43509</v>
      </c>
      <c r="M89" s="261" t="s">
        <v>20</v>
      </c>
    </row>
    <row r="90" spans="1:13" x14ac:dyDescent="0.35">
      <c r="A90" s="259" t="s">
        <v>185</v>
      </c>
      <c r="B90" s="259" t="s">
        <v>186</v>
      </c>
      <c r="C90" s="259" t="s">
        <v>187</v>
      </c>
      <c r="D90" s="259" t="s">
        <v>28</v>
      </c>
      <c r="E90" s="259" t="s">
        <v>17</v>
      </c>
      <c r="F90" s="259"/>
      <c r="G90" s="259" t="s">
        <v>33</v>
      </c>
      <c r="H90" s="259">
        <v>2</v>
      </c>
      <c r="I90" s="259"/>
      <c r="J90" s="259" t="s">
        <v>18</v>
      </c>
      <c r="K90" s="259" t="s">
        <v>193</v>
      </c>
      <c r="L90" s="260">
        <v>43509</v>
      </c>
      <c r="M90" s="259" t="s">
        <v>20</v>
      </c>
    </row>
    <row r="91" spans="1:13" x14ac:dyDescent="0.35">
      <c r="A91" s="261" t="s">
        <v>194</v>
      </c>
      <c r="B91" s="261" t="s">
        <v>195</v>
      </c>
      <c r="C91" s="261" t="s">
        <v>196</v>
      </c>
      <c r="D91" s="261" t="s">
        <v>16</v>
      </c>
      <c r="E91" s="261">
        <v>0</v>
      </c>
      <c r="F91" s="261"/>
      <c r="G91" s="261" t="s">
        <v>33</v>
      </c>
      <c r="H91" s="261">
        <v>2</v>
      </c>
      <c r="I91" s="261"/>
      <c r="J91" s="261" t="s">
        <v>197</v>
      </c>
      <c r="K91" s="261" t="s">
        <v>198</v>
      </c>
      <c r="L91" s="262">
        <v>43509</v>
      </c>
      <c r="M91" s="261" t="s">
        <v>20</v>
      </c>
    </row>
    <row r="92" spans="1:13" x14ac:dyDescent="0.35">
      <c r="A92" s="259" t="s">
        <v>194</v>
      </c>
      <c r="B92" s="259" t="s">
        <v>195</v>
      </c>
      <c r="C92" s="259" t="s">
        <v>196</v>
      </c>
      <c r="D92" s="259" t="s">
        <v>21</v>
      </c>
      <c r="E92" s="259">
        <v>0</v>
      </c>
      <c r="F92" s="259"/>
      <c r="G92" s="259" t="s">
        <v>33</v>
      </c>
      <c r="H92" s="259">
        <v>2</v>
      </c>
      <c r="I92" s="259"/>
      <c r="J92" s="259" t="s">
        <v>197</v>
      </c>
      <c r="K92" s="259" t="s">
        <v>199</v>
      </c>
      <c r="L92" s="260">
        <v>43509</v>
      </c>
      <c r="M92" s="259" t="s">
        <v>20</v>
      </c>
    </row>
    <row r="93" spans="1:13" x14ac:dyDescent="0.35">
      <c r="A93" s="261" t="s">
        <v>200</v>
      </c>
      <c r="B93" s="261" t="s">
        <v>201</v>
      </c>
      <c r="C93" s="261" t="s">
        <v>202</v>
      </c>
      <c r="D93" s="261" t="s">
        <v>16</v>
      </c>
      <c r="E93" s="261" t="s">
        <v>17</v>
      </c>
      <c r="F93" s="261"/>
      <c r="G93" s="261" t="s">
        <v>33</v>
      </c>
      <c r="H93" s="261">
        <v>2</v>
      </c>
      <c r="I93" s="261"/>
      <c r="J93" s="261"/>
      <c r="K93" s="261" t="s">
        <v>203</v>
      </c>
      <c r="L93" s="262">
        <v>43510</v>
      </c>
      <c r="M93" s="261" t="s">
        <v>20</v>
      </c>
    </row>
    <row r="94" spans="1:13" x14ac:dyDescent="0.35">
      <c r="A94" s="259" t="s">
        <v>200</v>
      </c>
      <c r="B94" s="259" t="s">
        <v>201</v>
      </c>
      <c r="C94" s="259" t="s">
        <v>202</v>
      </c>
      <c r="D94" s="259" t="s">
        <v>21</v>
      </c>
      <c r="E94" s="259" t="s">
        <v>17</v>
      </c>
      <c r="F94" s="259"/>
      <c r="G94" s="259" t="s">
        <v>17</v>
      </c>
      <c r="H94" s="259" t="s">
        <v>17</v>
      </c>
      <c r="I94" s="259"/>
      <c r="J94" s="259"/>
      <c r="K94" s="259" t="s">
        <v>204</v>
      </c>
      <c r="L94" s="260">
        <v>43510</v>
      </c>
      <c r="M94" s="259" t="s">
        <v>20</v>
      </c>
    </row>
    <row r="95" spans="1:13" x14ac:dyDescent="0.35">
      <c r="A95" s="261" t="s">
        <v>200</v>
      </c>
      <c r="B95" s="261" t="s">
        <v>201</v>
      </c>
      <c r="C95" s="261" t="s">
        <v>202</v>
      </c>
      <c r="D95" s="261" t="s">
        <v>24</v>
      </c>
      <c r="E95" s="261" t="s">
        <v>17</v>
      </c>
      <c r="F95" s="261"/>
      <c r="G95" s="261" t="s">
        <v>33</v>
      </c>
      <c r="H95" s="261">
        <v>2</v>
      </c>
      <c r="I95" s="261"/>
      <c r="J95" s="261"/>
      <c r="K95" s="261" t="s">
        <v>205</v>
      </c>
      <c r="L95" s="262">
        <v>43510</v>
      </c>
      <c r="M95" s="261" t="s">
        <v>20</v>
      </c>
    </row>
    <row r="96" spans="1:13" x14ac:dyDescent="0.35">
      <c r="A96" s="259" t="s">
        <v>200</v>
      </c>
      <c r="B96" s="259" t="s">
        <v>201</v>
      </c>
      <c r="C96" s="259" t="s">
        <v>202</v>
      </c>
      <c r="D96" s="259" t="s">
        <v>38</v>
      </c>
      <c r="E96" s="259" t="s">
        <v>17</v>
      </c>
      <c r="F96" s="259"/>
      <c r="G96" s="259" t="s">
        <v>33</v>
      </c>
      <c r="H96" s="259">
        <v>2</v>
      </c>
      <c r="I96" s="259"/>
      <c r="J96" s="259"/>
      <c r="K96" s="259" t="s">
        <v>206</v>
      </c>
      <c r="L96" s="260">
        <v>43510</v>
      </c>
      <c r="M96" s="259" t="s">
        <v>20</v>
      </c>
    </row>
    <row r="97" spans="1:13" x14ac:dyDescent="0.35">
      <c r="A97" s="261" t="s">
        <v>200</v>
      </c>
      <c r="B97" s="261" t="s">
        <v>201</v>
      </c>
      <c r="C97" s="261" t="s">
        <v>202</v>
      </c>
      <c r="D97" s="261" t="s">
        <v>40</v>
      </c>
      <c r="E97" s="261" t="s">
        <v>17</v>
      </c>
      <c r="F97" s="261"/>
      <c r="G97" s="261" t="s">
        <v>33</v>
      </c>
      <c r="H97" s="261">
        <v>2</v>
      </c>
      <c r="I97" s="261"/>
      <c r="J97" s="261"/>
      <c r="K97" s="261" t="s">
        <v>207</v>
      </c>
      <c r="L97" s="262">
        <v>43510</v>
      </c>
      <c r="M97" s="261" t="s">
        <v>20</v>
      </c>
    </row>
    <row r="98" spans="1:13" x14ac:dyDescent="0.35">
      <c r="A98" s="259" t="s">
        <v>200</v>
      </c>
      <c r="B98" s="259" t="s">
        <v>201</v>
      </c>
      <c r="C98" s="259" t="s">
        <v>202</v>
      </c>
      <c r="D98" s="259" t="s">
        <v>26</v>
      </c>
      <c r="E98" s="259" t="s">
        <v>17</v>
      </c>
      <c r="F98" s="259"/>
      <c r="G98" s="259" t="s">
        <v>33</v>
      </c>
      <c r="H98" s="259">
        <v>2</v>
      </c>
      <c r="I98" s="259"/>
      <c r="J98" s="259"/>
      <c r="K98" s="259" t="s">
        <v>208</v>
      </c>
      <c r="L98" s="260">
        <v>43510</v>
      </c>
      <c r="M98" s="259" t="s">
        <v>20</v>
      </c>
    </row>
    <row r="99" spans="1:13" x14ac:dyDescent="0.35">
      <c r="A99" s="261" t="s">
        <v>200</v>
      </c>
      <c r="B99" s="261" t="s">
        <v>201</v>
      </c>
      <c r="C99" s="261" t="s">
        <v>202</v>
      </c>
      <c r="D99" s="261" t="s">
        <v>28</v>
      </c>
      <c r="E99" s="261" t="s">
        <v>17</v>
      </c>
      <c r="F99" s="261"/>
      <c r="G99" s="261" t="s">
        <v>33</v>
      </c>
      <c r="H99" s="261">
        <v>2</v>
      </c>
      <c r="I99" s="261"/>
      <c r="J99" s="261"/>
      <c r="K99" s="261" t="s">
        <v>209</v>
      </c>
      <c r="L99" s="262">
        <v>43510</v>
      </c>
      <c r="M99" s="261" t="s">
        <v>20</v>
      </c>
    </row>
    <row r="100" spans="1:13" x14ac:dyDescent="0.35">
      <c r="A100" s="259" t="s">
        <v>210</v>
      </c>
      <c r="B100" s="259" t="s">
        <v>211</v>
      </c>
      <c r="C100" s="259" t="s">
        <v>212</v>
      </c>
      <c r="D100" s="259" t="s">
        <v>24</v>
      </c>
      <c r="E100" s="259" t="s">
        <v>17</v>
      </c>
      <c r="F100" s="259"/>
      <c r="G100" s="259" t="s">
        <v>33</v>
      </c>
      <c r="H100" s="259">
        <v>2</v>
      </c>
      <c r="I100" s="259"/>
      <c r="J100" s="259"/>
      <c r="K100" s="259" t="s">
        <v>213</v>
      </c>
      <c r="L100" s="260">
        <v>43510</v>
      </c>
      <c r="M100" s="259" t="s">
        <v>20</v>
      </c>
    </row>
    <row r="101" spans="1:13" x14ac:dyDescent="0.35">
      <c r="A101" s="261" t="s">
        <v>210</v>
      </c>
      <c r="B101" s="261" t="s">
        <v>211</v>
      </c>
      <c r="C101" s="261" t="s">
        <v>212</v>
      </c>
      <c r="D101" s="261" t="s">
        <v>26</v>
      </c>
      <c r="E101" s="261" t="s">
        <v>17</v>
      </c>
      <c r="F101" s="261"/>
      <c r="G101" s="261" t="s">
        <v>33</v>
      </c>
      <c r="H101" s="261">
        <v>2</v>
      </c>
      <c r="I101" s="261"/>
      <c r="J101" s="261"/>
      <c r="K101" s="261" t="s">
        <v>214</v>
      </c>
      <c r="L101" s="262">
        <v>43510</v>
      </c>
      <c r="M101" s="261" t="s">
        <v>20</v>
      </c>
    </row>
    <row r="102" spans="1:13" x14ac:dyDescent="0.35">
      <c r="A102" s="259" t="s">
        <v>210</v>
      </c>
      <c r="B102" s="259" t="s">
        <v>211</v>
      </c>
      <c r="C102" s="259" t="s">
        <v>212</v>
      </c>
      <c r="D102" s="259" t="s">
        <v>28</v>
      </c>
      <c r="E102" s="259" t="s">
        <v>17</v>
      </c>
      <c r="F102" s="259"/>
      <c r="G102" s="259" t="s">
        <v>33</v>
      </c>
      <c r="H102" s="259">
        <v>2</v>
      </c>
      <c r="I102" s="259"/>
      <c r="J102" s="259"/>
      <c r="K102" s="259" t="s">
        <v>215</v>
      </c>
      <c r="L102" s="260">
        <v>43510</v>
      </c>
      <c r="M102" s="259" t="s">
        <v>20</v>
      </c>
    </row>
    <row r="103" spans="1:13" x14ac:dyDescent="0.35">
      <c r="A103" s="261" t="s">
        <v>216</v>
      </c>
      <c r="B103" s="261" t="s">
        <v>217</v>
      </c>
      <c r="C103" s="261" t="s">
        <v>218</v>
      </c>
      <c r="D103" s="261" t="s">
        <v>16</v>
      </c>
      <c r="E103" s="261" t="s">
        <v>17</v>
      </c>
      <c r="F103" s="261"/>
      <c r="G103" s="261" t="s">
        <v>17</v>
      </c>
      <c r="H103" s="261" t="s">
        <v>17</v>
      </c>
      <c r="I103" s="261"/>
      <c r="J103" s="261"/>
      <c r="K103" s="261" t="s">
        <v>219</v>
      </c>
      <c r="L103" s="262">
        <v>43511</v>
      </c>
      <c r="M103" s="261" t="s">
        <v>20</v>
      </c>
    </row>
    <row r="104" spans="1:13" x14ac:dyDescent="0.35">
      <c r="A104" s="259" t="s">
        <v>216</v>
      </c>
      <c r="B104" s="259" t="s">
        <v>217</v>
      </c>
      <c r="C104" s="259" t="s">
        <v>218</v>
      </c>
      <c r="D104" s="259" t="s">
        <v>21</v>
      </c>
      <c r="E104" s="259" t="s">
        <v>17</v>
      </c>
      <c r="F104" s="259"/>
      <c r="G104" s="259" t="s">
        <v>17</v>
      </c>
      <c r="H104" s="259" t="s">
        <v>17</v>
      </c>
      <c r="I104" s="259"/>
      <c r="J104" s="259"/>
      <c r="K104" s="259" t="s">
        <v>220</v>
      </c>
      <c r="L104" s="260">
        <v>43511</v>
      </c>
      <c r="M104" s="259" t="s">
        <v>20</v>
      </c>
    </row>
    <row r="105" spans="1:13" x14ac:dyDescent="0.35">
      <c r="A105" s="261" t="s">
        <v>216</v>
      </c>
      <c r="B105" s="261" t="s">
        <v>217</v>
      </c>
      <c r="C105" s="261" t="s">
        <v>218</v>
      </c>
      <c r="D105" s="261" t="s">
        <v>24</v>
      </c>
      <c r="E105" s="261" t="s">
        <v>17</v>
      </c>
      <c r="F105" s="261"/>
      <c r="G105" s="261" t="s">
        <v>33</v>
      </c>
      <c r="H105" s="261">
        <v>2</v>
      </c>
      <c r="I105" s="261"/>
      <c r="J105" s="261"/>
      <c r="K105" s="261" t="s">
        <v>221</v>
      </c>
      <c r="L105" s="262">
        <v>43511</v>
      </c>
      <c r="M105" s="261" t="s">
        <v>20</v>
      </c>
    </row>
    <row r="106" spans="1:13" x14ac:dyDescent="0.35">
      <c r="A106" s="259" t="s">
        <v>216</v>
      </c>
      <c r="B106" s="259" t="s">
        <v>217</v>
      </c>
      <c r="C106" s="259" t="s">
        <v>218</v>
      </c>
      <c r="D106" s="259" t="s">
        <v>38</v>
      </c>
      <c r="E106" s="259" t="s">
        <v>17</v>
      </c>
      <c r="F106" s="259"/>
      <c r="G106" s="259" t="s">
        <v>17</v>
      </c>
      <c r="H106" s="259" t="s">
        <v>17</v>
      </c>
      <c r="I106" s="259"/>
      <c r="J106" s="259"/>
      <c r="K106" s="259" t="s">
        <v>222</v>
      </c>
      <c r="L106" s="260">
        <v>43511</v>
      </c>
      <c r="M106" s="259" t="s">
        <v>20</v>
      </c>
    </row>
    <row r="107" spans="1:13" x14ac:dyDescent="0.35">
      <c r="A107" s="261" t="s">
        <v>223</v>
      </c>
      <c r="B107" s="261" t="s">
        <v>224</v>
      </c>
      <c r="C107" s="261" t="s">
        <v>225</v>
      </c>
      <c r="D107" s="261" t="s">
        <v>26</v>
      </c>
      <c r="E107" s="261" t="s">
        <v>17</v>
      </c>
      <c r="F107" s="261"/>
      <c r="G107" s="261" t="s">
        <v>33</v>
      </c>
      <c r="H107" s="261">
        <v>2</v>
      </c>
      <c r="I107" s="261"/>
      <c r="J107" s="261" t="s">
        <v>226</v>
      </c>
      <c r="K107" s="261" t="s">
        <v>227</v>
      </c>
      <c r="L107" s="262">
        <v>43511</v>
      </c>
      <c r="M107" s="261" t="s">
        <v>20</v>
      </c>
    </row>
    <row r="108" spans="1:13" x14ac:dyDescent="0.35">
      <c r="A108" s="259" t="s">
        <v>223</v>
      </c>
      <c r="B108" s="259" t="s">
        <v>224</v>
      </c>
      <c r="C108" s="259" t="s">
        <v>225</v>
      </c>
      <c r="D108" s="259" t="s">
        <v>28</v>
      </c>
      <c r="E108" s="259" t="s">
        <v>17</v>
      </c>
      <c r="F108" s="259"/>
      <c r="G108" s="259" t="s">
        <v>33</v>
      </c>
      <c r="H108" s="259">
        <v>2</v>
      </c>
      <c r="I108" s="259"/>
      <c r="J108" s="259" t="s">
        <v>226</v>
      </c>
      <c r="K108" s="259" t="s">
        <v>228</v>
      </c>
      <c r="L108" s="260">
        <v>43511</v>
      </c>
      <c r="M108" s="259" t="s">
        <v>20</v>
      </c>
    </row>
    <row r="109" spans="1:13" x14ac:dyDescent="0.35">
      <c r="A109" s="261" t="s">
        <v>229</v>
      </c>
      <c r="B109" s="261" t="s">
        <v>230</v>
      </c>
      <c r="C109" s="261" t="s">
        <v>225</v>
      </c>
      <c r="D109" s="261" t="s">
        <v>26</v>
      </c>
      <c r="E109" s="261">
        <v>0</v>
      </c>
      <c r="F109" s="261"/>
      <c r="G109" s="261" t="s">
        <v>33</v>
      </c>
      <c r="H109" s="261">
        <v>2</v>
      </c>
      <c r="I109" s="261"/>
      <c r="J109" s="261" t="s">
        <v>231</v>
      </c>
      <c r="K109" s="261" t="s">
        <v>232</v>
      </c>
      <c r="L109" s="262">
        <v>43511</v>
      </c>
      <c r="M109" s="261" t="s">
        <v>20</v>
      </c>
    </row>
    <row r="110" spans="1:13" x14ac:dyDescent="0.35">
      <c r="A110" s="259" t="s">
        <v>229</v>
      </c>
      <c r="B110" s="259" t="s">
        <v>230</v>
      </c>
      <c r="C110" s="259" t="s">
        <v>225</v>
      </c>
      <c r="D110" s="259" t="s">
        <v>28</v>
      </c>
      <c r="E110" s="259">
        <v>0</v>
      </c>
      <c r="F110" s="259"/>
      <c r="G110" s="259" t="s">
        <v>33</v>
      </c>
      <c r="H110" s="259">
        <v>2</v>
      </c>
      <c r="I110" s="259"/>
      <c r="J110" s="259" t="s">
        <v>231</v>
      </c>
      <c r="K110" s="259" t="s">
        <v>233</v>
      </c>
      <c r="L110" s="260">
        <v>43511</v>
      </c>
      <c r="M110" s="259" t="s">
        <v>20</v>
      </c>
    </row>
    <row r="111" spans="1:13" x14ac:dyDescent="0.35">
      <c r="A111" s="261" t="s">
        <v>234</v>
      </c>
      <c r="B111" s="261" t="s">
        <v>235</v>
      </c>
      <c r="C111" s="261" t="s">
        <v>236</v>
      </c>
      <c r="D111" s="261" t="s">
        <v>16</v>
      </c>
      <c r="E111" s="261" t="s">
        <v>17</v>
      </c>
      <c r="F111" s="261"/>
      <c r="G111" s="261" t="s">
        <v>33</v>
      </c>
      <c r="H111" s="261">
        <v>2</v>
      </c>
      <c r="I111" s="261"/>
      <c r="J111" s="261"/>
      <c r="K111" s="261" t="s">
        <v>237</v>
      </c>
      <c r="L111" s="262">
        <v>43511</v>
      </c>
      <c r="M111" s="261" t="s">
        <v>20</v>
      </c>
    </row>
    <row r="112" spans="1:13" x14ac:dyDescent="0.35">
      <c r="A112" s="259" t="s">
        <v>234</v>
      </c>
      <c r="B112" s="259" t="s">
        <v>235</v>
      </c>
      <c r="C112" s="259" t="s">
        <v>236</v>
      </c>
      <c r="D112" s="259" t="s">
        <v>21</v>
      </c>
      <c r="E112" s="259" t="s">
        <v>17</v>
      </c>
      <c r="F112" s="259" t="s">
        <v>17</v>
      </c>
      <c r="G112" s="259" t="s">
        <v>17</v>
      </c>
      <c r="H112" s="259" t="s">
        <v>17</v>
      </c>
      <c r="I112" s="259" t="s">
        <v>17</v>
      </c>
      <c r="J112" s="259" t="s">
        <v>17</v>
      </c>
      <c r="K112" s="259" t="s">
        <v>238</v>
      </c>
      <c r="L112" s="260">
        <v>43511</v>
      </c>
      <c r="M112" s="259" t="s">
        <v>20</v>
      </c>
    </row>
    <row r="113" spans="1:13" x14ac:dyDescent="0.35">
      <c r="A113" s="261" t="s">
        <v>234</v>
      </c>
      <c r="B113" s="261" t="s">
        <v>235</v>
      </c>
      <c r="C113" s="261" t="s">
        <v>236</v>
      </c>
      <c r="D113" s="261" t="s">
        <v>38</v>
      </c>
      <c r="E113" s="261" t="s">
        <v>17</v>
      </c>
      <c r="F113" s="261"/>
      <c r="G113" s="261" t="s">
        <v>33</v>
      </c>
      <c r="H113" s="261">
        <v>2</v>
      </c>
      <c r="I113" s="261"/>
      <c r="J113" s="261"/>
      <c r="K113" s="261" t="s">
        <v>239</v>
      </c>
      <c r="L113" s="262">
        <v>43511</v>
      </c>
      <c r="M113" s="261" t="s">
        <v>20</v>
      </c>
    </row>
    <row r="114" spans="1:13" x14ac:dyDescent="0.35">
      <c r="A114" s="259" t="s">
        <v>240</v>
      </c>
      <c r="B114" s="259" t="s">
        <v>241</v>
      </c>
      <c r="C114" s="259" t="s">
        <v>236</v>
      </c>
      <c r="D114" s="259" t="s">
        <v>16</v>
      </c>
      <c r="E114" s="259" t="s">
        <v>17</v>
      </c>
      <c r="F114" s="259"/>
      <c r="G114" s="259" t="s">
        <v>33</v>
      </c>
      <c r="H114" s="259">
        <v>2</v>
      </c>
      <c r="I114" s="259"/>
      <c r="J114" s="259" t="s">
        <v>242</v>
      </c>
      <c r="K114" s="259" t="s">
        <v>243</v>
      </c>
      <c r="L114" s="260">
        <v>43511</v>
      </c>
      <c r="M114" s="259" t="s">
        <v>20</v>
      </c>
    </row>
    <row r="115" spans="1:13" x14ac:dyDescent="0.35">
      <c r="A115" s="261" t="s">
        <v>240</v>
      </c>
      <c r="B115" s="261" t="s">
        <v>241</v>
      </c>
      <c r="C115" s="261" t="s">
        <v>236</v>
      </c>
      <c r="D115" s="261" t="s">
        <v>21</v>
      </c>
      <c r="E115" s="261">
        <v>0</v>
      </c>
      <c r="F115" s="261" t="s">
        <v>17</v>
      </c>
      <c r="G115" s="261" t="s">
        <v>33</v>
      </c>
      <c r="H115" s="261">
        <v>2</v>
      </c>
      <c r="I115" s="261" t="s">
        <v>17</v>
      </c>
      <c r="J115" s="261" t="s">
        <v>17</v>
      </c>
      <c r="K115" s="261" t="s">
        <v>244</v>
      </c>
      <c r="L115" s="262">
        <v>43511</v>
      </c>
      <c r="M115" s="261" t="s">
        <v>20</v>
      </c>
    </row>
    <row r="116" spans="1:13" x14ac:dyDescent="0.35">
      <c r="A116" s="259" t="s">
        <v>240</v>
      </c>
      <c r="B116" s="259" t="s">
        <v>241</v>
      </c>
      <c r="C116" s="259" t="s">
        <v>236</v>
      </c>
      <c r="D116" s="259" t="s">
        <v>24</v>
      </c>
      <c r="E116" s="259" t="s">
        <v>17</v>
      </c>
      <c r="F116" s="259"/>
      <c r="G116" s="259" t="s">
        <v>33</v>
      </c>
      <c r="H116" s="259">
        <v>2</v>
      </c>
      <c r="I116" s="259"/>
      <c r="J116" s="259" t="s">
        <v>242</v>
      </c>
      <c r="K116" s="259" t="s">
        <v>245</v>
      </c>
      <c r="L116" s="260">
        <v>43511</v>
      </c>
      <c r="M116" s="259" t="s">
        <v>20</v>
      </c>
    </row>
    <row r="117" spans="1:13" x14ac:dyDescent="0.35">
      <c r="A117" s="261" t="s">
        <v>240</v>
      </c>
      <c r="B117" s="261" t="s">
        <v>241</v>
      </c>
      <c r="C117" s="261" t="s">
        <v>236</v>
      </c>
      <c r="D117" s="261" t="s">
        <v>38</v>
      </c>
      <c r="E117" s="261" t="s">
        <v>17</v>
      </c>
      <c r="F117" s="261"/>
      <c r="G117" s="261" t="s">
        <v>33</v>
      </c>
      <c r="H117" s="261">
        <v>2</v>
      </c>
      <c r="I117" s="261"/>
      <c r="J117" s="261"/>
      <c r="K117" s="261" t="s">
        <v>246</v>
      </c>
      <c r="L117" s="262">
        <v>43511</v>
      </c>
      <c r="M117" s="261" t="s">
        <v>20</v>
      </c>
    </row>
    <row r="118" spans="1:13" x14ac:dyDescent="0.35">
      <c r="A118" s="259" t="s">
        <v>240</v>
      </c>
      <c r="B118" s="259" t="s">
        <v>241</v>
      </c>
      <c r="C118" s="259" t="s">
        <v>236</v>
      </c>
      <c r="D118" s="259" t="s">
        <v>40</v>
      </c>
      <c r="E118" s="259" t="s">
        <v>17</v>
      </c>
      <c r="F118" s="259"/>
      <c r="G118" s="259" t="s">
        <v>33</v>
      </c>
      <c r="H118" s="259">
        <v>2</v>
      </c>
      <c r="I118" s="259"/>
      <c r="J118" s="259"/>
      <c r="K118" s="259" t="s">
        <v>247</v>
      </c>
      <c r="L118" s="260">
        <v>43511</v>
      </c>
      <c r="M118" s="259" t="s">
        <v>20</v>
      </c>
    </row>
    <row r="119" spans="1:13" x14ac:dyDescent="0.35">
      <c r="A119" s="261" t="s">
        <v>248</v>
      </c>
      <c r="B119" s="261" t="s">
        <v>249</v>
      </c>
      <c r="C119" s="261" t="s">
        <v>250</v>
      </c>
      <c r="D119" s="261" t="s">
        <v>16</v>
      </c>
      <c r="E119" s="261" t="s">
        <v>17</v>
      </c>
      <c r="F119" s="261"/>
      <c r="G119" s="261" t="s">
        <v>33</v>
      </c>
      <c r="H119" s="261">
        <v>2</v>
      </c>
      <c r="I119" s="261"/>
      <c r="J119" s="261" t="s">
        <v>18</v>
      </c>
      <c r="K119" s="261" t="s">
        <v>251</v>
      </c>
      <c r="L119" s="262">
        <v>43511</v>
      </c>
      <c r="M119" s="261" t="s">
        <v>20</v>
      </c>
    </row>
    <row r="120" spans="1:13" x14ac:dyDescent="0.35">
      <c r="A120" s="259" t="s">
        <v>248</v>
      </c>
      <c r="B120" s="259" t="s">
        <v>249</v>
      </c>
      <c r="C120" s="259" t="s">
        <v>250</v>
      </c>
      <c r="D120" s="259" t="s">
        <v>21</v>
      </c>
      <c r="E120" s="259">
        <v>0</v>
      </c>
      <c r="F120" s="259" t="s">
        <v>17</v>
      </c>
      <c r="G120" s="259" t="s">
        <v>33</v>
      </c>
      <c r="H120" s="259">
        <v>2</v>
      </c>
      <c r="I120" s="259" t="s">
        <v>17</v>
      </c>
      <c r="J120" s="259" t="s">
        <v>252</v>
      </c>
      <c r="K120" s="259" t="s">
        <v>253</v>
      </c>
      <c r="L120" s="260">
        <v>43511</v>
      </c>
      <c r="M120" s="259" t="s">
        <v>20</v>
      </c>
    </row>
    <row r="121" spans="1:13" x14ac:dyDescent="0.35">
      <c r="A121" s="261" t="s">
        <v>248</v>
      </c>
      <c r="B121" s="261" t="s">
        <v>249</v>
      </c>
      <c r="C121" s="261" t="s">
        <v>250</v>
      </c>
      <c r="D121" s="261" t="s">
        <v>24</v>
      </c>
      <c r="E121" s="261" t="s">
        <v>17</v>
      </c>
      <c r="F121" s="261"/>
      <c r="G121" s="261" t="s">
        <v>33</v>
      </c>
      <c r="H121" s="261">
        <v>2</v>
      </c>
      <c r="I121" s="261"/>
      <c r="J121" s="261" t="s">
        <v>18</v>
      </c>
      <c r="K121" s="261" t="s">
        <v>254</v>
      </c>
      <c r="L121" s="262">
        <v>43511</v>
      </c>
      <c r="M121" s="261" t="s">
        <v>20</v>
      </c>
    </row>
    <row r="122" spans="1:13" x14ac:dyDescent="0.35">
      <c r="A122" s="259" t="s">
        <v>248</v>
      </c>
      <c r="B122" s="259" t="s">
        <v>249</v>
      </c>
      <c r="C122" s="259" t="s">
        <v>250</v>
      </c>
      <c r="D122" s="259" t="s">
        <v>38</v>
      </c>
      <c r="E122" s="259" t="s">
        <v>17</v>
      </c>
      <c r="F122" s="259"/>
      <c r="G122" s="259" t="s">
        <v>33</v>
      </c>
      <c r="H122" s="259">
        <v>2</v>
      </c>
      <c r="I122" s="259"/>
      <c r="J122" s="259" t="s">
        <v>18</v>
      </c>
      <c r="K122" s="259" t="s">
        <v>255</v>
      </c>
      <c r="L122" s="260">
        <v>43511</v>
      </c>
      <c r="M122" s="259" t="s">
        <v>20</v>
      </c>
    </row>
    <row r="123" spans="1:13" x14ac:dyDescent="0.35">
      <c r="A123" s="261" t="s">
        <v>248</v>
      </c>
      <c r="B123" s="261" t="s">
        <v>249</v>
      </c>
      <c r="C123" s="261" t="s">
        <v>250</v>
      </c>
      <c r="D123" s="261" t="s">
        <v>40</v>
      </c>
      <c r="E123" s="261" t="s">
        <v>17</v>
      </c>
      <c r="F123" s="261"/>
      <c r="G123" s="261" t="s">
        <v>33</v>
      </c>
      <c r="H123" s="261">
        <v>2</v>
      </c>
      <c r="I123" s="261"/>
      <c r="J123" s="261" t="s">
        <v>18</v>
      </c>
      <c r="K123" s="261" t="s">
        <v>256</v>
      </c>
      <c r="L123" s="262">
        <v>43511</v>
      </c>
      <c r="M123" s="261" t="s">
        <v>20</v>
      </c>
    </row>
    <row r="124" spans="1:13" x14ac:dyDescent="0.35">
      <c r="A124" s="259" t="s">
        <v>248</v>
      </c>
      <c r="B124" s="259" t="s">
        <v>249</v>
      </c>
      <c r="C124" s="259" t="s">
        <v>250</v>
      </c>
      <c r="D124" s="259" t="s">
        <v>26</v>
      </c>
      <c r="E124" s="259" t="s">
        <v>17</v>
      </c>
      <c r="F124" s="259"/>
      <c r="G124" s="259" t="s">
        <v>33</v>
      </c>
      <c r="H124" s="259">
        <v>2</v>
      </c>
      <c r="I124" s="259"/>
      <c r="J124" s="259" t="s">
        <v>242</v>
      </c>
      <c r="K124" s="259" t="s">
        <v>257</v>
      </c>
      <c r="L124" s="260">
        <v>43511</v>
      </c>
      <c r="M124" s="259" t="s">
        <v>20</v>
      </c>
    </row>
    <row r="125" spans="1:13" x14ac:dyDescent="0.35">
      <c r="A125" s="261" t="s">
        <v>248</v>
      </c>
      <c r="B125" s="261" t="s">
        <v>249</v>
      </c>
      <c r="C125" s="261" t="s">
        <v>250</v>
      </c>
      <c r="D125" s="261" t="s">
        <v>28</v>
      </c>
      <c r="E125" s="261" t="s">
        <v>17</v>
      </c>
      <c r="F125" s="261"/>
      <c r="G125" s="261" t="s">
        <v>33</v>
      </c>
      <c r="H125" s="261">
        <v>2</v>
      </c>
      <c r="I125" s="261"/>
      <c r="J125" s="261" t="s">
        <v>242</v>
      </c>
      <c r="K125" s="261" t="s">
        <v>258</v>
      </c>
      <c r="L125" s="262">
        <v>43511</v>
      </c>
      <c r="M125" s="261" t="s">
        <v>20</v>
      </c>
    </row>
    <row r="126" spans="1:13" x14ac:dyDescent="0.35">
      <c r="A126" s="259" t="s">
        <v>259</v>
      </c>
      <c r="B126" s="259" t="s">
        <v>260</v>
      </c>
      <c r="C126" s="259" t="s">
        <v>261</v>
      </c>
      <c r="D126" s="259" t="s">
        <v>28</v>
      </c>
      <c r="E126" s="259" t="s">
        <v>17</v>
      </c>
      <c r="F126" s="259"/>
      <c r="G126" s="259" t="s">
        <v>17</v>
      </c>
      <c r="H126" s="259" t="s">
        <v>17</v>
      </c>
      <c r="I126" s="259"/>
      <c r="J126" s="259" t="s">
        <v>18</v>
      </c>
      <c r="K126" s="259" t="s">
        <v>262</v>
      </c>
      <c r="L126" s="260">
        <v>43511</v>
      </c>
      <c r="M126" s="259" t="s">
        <v>20</v>
      </c>
    </row>
    <row r="127" spans="1:13" x14ac:dyDescent="0.35">
      <c r="A127" s="261" t="s">
        <v>263</v>
      </c>
      <c r="B127" s="261" t="s">
        <v>264</v>
      </c>
      <c r="C127" s="261" t="s">
        <v>265</v>
      </c>
      <c r="D127" s="261" t="s">
        <v>16</v>
      </c>
      <c r="E127" s="261">
        <v>0</v>
      </c>
      <c r="F127" s="261"/>
      <c r="G127" s="261" t="s">
        <v>33</v>
      </c>
      <c r="H127" s="261">
        <v>2</v>
      </c>
      <c r="I127" s="261"/>
      <c r="J127" s="261" t="s">
        <v>266</v>
      </c>
      <c r="K127" s="261" t="s">
        <v>267</v>
      </c>
      <c r="L127" s="262">
        <v>43511</v>
      </c>
      <c r="M127" s="261" t="s">
        <v>20</v>
      </c>
    </row>
    <row r="128" spans="1:13" x14ac:dyDescent="0.35">
      <c r="A128" s="259" t="s">
        <v>263</v>
      </c>
      <c r="B128" s="259" t="s">
        <v>264</v>
      </c>
      <c r="C128" s="259" t="s">
        <v>265</v>
      </c>
      <c r="D128" s="259" t="s">
        <v>21</v>
      </c>
      <c r="E128" s="259">
        <v>0</v>
      </c>
      <c r="F128" s="259"/>
      <c r="G128" s="259" t="s">
        <v>33</v>
      </c>
      <c r="H128" s="259">
        <v>2</v>
      </c>
      <c r="I128" s="259"/>
      <c r="J128" s="259" t="s">
        <v>266</v>
      </c>
      <c r="K128" s="259" t="s">
        <v>268</v>
      </c>
      <c r="L128" s="260">
        <v>43511</v>
      </c>
      <c r="M128" s="259" t="s">
        <v>20</v>
      </c>
    </row>
    <row r="129" spans="1:13" x14ac:dyDescent="0.35">
      <c r="A129" s="261" t="s">
        <v>263</v>
      </c>
      <c r="B129" s="261" t="s">
        <v>264</v>
      </c>
      <c r="C129" s="261" t="s">
        <v>265</v>
      </c>
      <c r="D129" s="261" t="s">
        <v>24</v>
      </c>
      <c r="E129" s="261">
        <v>0</v>
      </c>
      <c r="F129" s="261"/>
      <c r="G129" s="261" t="s">
        <v>33</v>
      </c>
      <c r="H129" s="261">
        <v>2</v>
      </c>
      <c r="I129" s="261"/>
      <c r="J129" s="261" t="s">
        <v>269</v>
      </c>
      <c r="K129" s="261" t="s">
        <v>270</v>
      </c>
      <c r="L129" s="262">
        <v>43511</v>
      </c>
      <c r="M129" s="261" t="s">
        <v>20</v>
      </c>
    </row>
    <row r="130" spans="1:13" x14ac:dyDescent="0.35">
      <c r="A130" s="259" t="s">
        <v>263</v>
      </c>
      <c r="B130" s="259" t="s">
        <v>264</v>
      </c>
      <c r="C130" s="259" t="s">
        <v>265</v>
      </c>
      <c r="D130" s="259" t="s">
        <v>26</v>
      </c>
      <c r="E130" s="259">
        <v>0</v>
      </c>
      <c r="F130" s="259"/>
      <c r="G130" s="259" t="s">
        <v>33</v>
      </c>
      <c r="H130" s="259">
        <v>2</v>
      </c>
      <c r="I130" s="259"/>
      <c r="J130" s="259" t="s">
        <v>271</v>
      </c>
      <c r="K130" s="259" t="s">
        <v>272</v>
      </c>
      <c r="L130" s="260">
        <v>43511</v>
      </c>
      <c r="M130" s="259" t="s">
        <v>20</v>
      </c>
    </row>
    <row r="131" spans="1:13" x14ac:dyDescent="0.35">
      <c r="A131" s="261" t="s">
        <v>263</v>
      </c>
      <c r="B131" s="261" t="s">
        <v>264</v>
      </c>
      <c r="C131" s="261" t="s">
        <v>265</v>
      </c>
      <c r="D131" s="261" t="s">
        <v>28</v>
      </c>
      <c r="E131" s="261">
        <v>0</v>
      </c>
      <c r="F131" s="261"/>
      <c r="G131" s="261" t="s">
        <v>33</v>
      </c>
      <c r="H131" s="261">
        <v>2</v>
      </c>
      <c r="I131" s="261"/>
      <c r="J131" s="261" t="s">
        <v>271</v>
      </c>
      <c r="K131" s="261" t="s">
        <v>273</v>
      </c>
      <c r="L131" s="262">
        <v>43511</v>
      </c>
      <c r="M131" s="261" t="s">
        <v>20</v>
      </c>
    </row>
    <row r="132" spans="1:13" x14ac:dyDescent="0.35">
      <c r="A132" s="259" t="s">
        <v>274</v>
      </c>
      <c r="B132" s="259" t="s">
        <v>275</v>
      </c>
      <c r="C132" s="259" t="s">
        <v>276</v>
      </c>
      <c r="D132" s="259" t="s">
        <v>16</v>
      </c>
      <c r="E132" s="259">
        <v>0</v>
      </c>
      <c r="F132" s="259"/>
      <c r="G132" s="259" t="s">
        <v>33</v>
      </c>
      <c r="H132" s="259">
        <v>2</v>
      </c>
      <c r="I132" s="259"/>
      <c r="J132" s="259" t="s">
        <v>277</v>
      </c>
      <c r="K132" s="259" t="s">
        <v>278</v>
      </c>
      <c r="L132" s="260">
        <v>43511</v>
      </c>
      <c r="M132" s="259" t="s">
        <v>20</v>
      </c>
    </row>
    <row r="133" spans="1:13" x14ac:dyDescent="0.35">
      <c r="A133" s="261" t="s">
        <v>274</v>
      </c>
      <c r="B133" s="261" t="s">
        <v>275</v>
      </c>
      <c r="C133" s="261" t="s">
        <v>276</v>
      </c>
      <c r="D133" s="261" t="s">
        <v>21</v>
      </c>
      <c r="E133" s="261">
        <v>0</v>
      </c>
      <c r="F133" s="261"/>
      <c r="G133" s="261" t="s">
        <v>33</v>
      </c>
      <c r="H133" s="261">
        <v>2</v>
      </c>
      <c r="I133" s="261"/>
      <c r="J133" s="261" t="s">
        <v>277</v>
      </c>
      <c r="K133" s="261" t="s">
        <v>279</v>
      </c>
      <c r="L133" s="262">
        <v>43511</v>
      </c>
      <c r="M133" s="261" t="s">
        <v>20</v>
      </c>
    </row>
    <row r="134" spans="1:13" x14ac:dyDescent="0.35">
      <c r="A134" s="259" t="s">
        <v>274</v>
      </c>
      <c r="B134" s="259" t="s">
        <v>275</v>
      </c>
      <c r="C134" s="259" t="s">
        <v>276</v>
      </c>
      <c r="D134" s="259" t="s">
        <v>24</v>
      </c>
      <c r="E134" s="259">
        <v>0</v>
      </c>
      <c r="F134" s="259"/>
      <c r="G134" s="259" t="s">
        <v>33</v>
      </c>
      <c r="H134" s="259">
        <v>2</v>
      </c>
      <c r="I134" s="259"/>
      <c r="J134" s="259" t="s">
        <v>280</v>
      </c>
      <c r="K134" s="259" t="s">
        <v>281</v>
      </c>
      <c r="L134" s="260">
        <v>43511</v>
      </c>
      <c r="M134" s="259" t="s">
        <v>20</v>
      </c>
    </row>
    <row r="135" spans="1:13" x14ac:dyDescent="0.35">
      <c r="A135" s="261" t="s">
        <v>274</v>
      </c>
      <c r="B135" s="261" t="s">
        <v>275</v>
      </c>
      <c r="C135" s="261" t="s">
        <v>276</v>
      </c>
      <c r="D135" s="261" t="s">
        <v>40</v>
      </c>
      <c r="E135" s="261" t="s">
        <v>17</v>
      </c>
      <c r="F135" s="261" t="s">
        <v>282</v>
      </c>
      <c r="G135" s="261" t="s">
        <v>33</v>
      </c>
      <c r="H135" s="261">
        <v>2</v>
      </c>
      <c r="I135" s="261" t="s">
        <v>283</v>
      </c>
      <c r="J135" s="261" t="s">
        <v>284</v>
      </c>
      <c r="K135" s="261" t="s">
        <v>285</v>
      </c>
      <c r="L135" s="262">
        <v>43511</v>
      </c>
      <c r="M135" s="261" t="s">
        <v>20</v>
      </c>
    </row>
    <row r="136" spans="1:13" x14ac:dyDescent="0.35">
      <c r="A136" s="259" t="s">
        <v>274</v>
      </c>
      <c r="B136" s="259" t="s">
        <v>275</v>
      </c>
      <c r="C136" s="259" t="s">
        <v>276</v>
      </c>
      <c r="D136" s="259" t="s">
        <v>26</v>
      </c>
      <c r="E136" s="259">
        <v>0</v>
      </c>
      <c r="F136" s="259"/>
      <c r="G136" s="259" t="s">
        <v>33</v>
      </c>
      <c r="H136" s="259">
        <v>2</v>
      </c>
      <c r="I136" s="259"/>
      <c r="J136" s="259" t="s">
        <v>286</v>
      </c>
      <c r="K136" s="259" t="s">
        <v>287</v>
      </c>
      <c r="L136" s="260">
        <v>43511</v>
      </c>
      <c r="M136" s="259" t="s">
        <v>20</v>
      </c>
    </row>
    <row r="137" spans="1:13" x14ac:dyDescent="0.35">
      <c r="A137" s="261" t="s">
        <v>274</v>
      </c>
      <c r="B137" s="261" t="s">
        <v>275</v>
      </c>
      <c r="C137" s="261" t="s">
        <v>276</v>
      </c>
      <c r="D137" s="261" t="s">
        <v>28</v>
      </c>
      <c r="E137" s="261">
        <v>0</v>
      </c>
      <c r="F137" s="261"/>
      <c r="G137" s="261" t="s">
        <v>33</v>
      </c>
      <c r="H137" s="261">
        <v>2</v>
      </c>
      <c r="I137" s="261"/>
      <c r="J137" s="261"/>
      <c r="K137" s="261" t="s">
        <v>288</v>
      </c>
      <c r="L137" s="262">
        <v>43511</v>
      </c>
      <c r="M137" s="261" t="s">
        <v>20</v>
      </c>
    </row>
    <row r="138" spans="1:13" x14ac:dyDescent="0.35">
      <c r="A138" s="259" t="s">
        <v>289</v>
      </c>
      <c r="B138" s="259" t="s">
        <v>290</v>
      </c>
      <c r="C138" s="259" t="s">
        <v>291</v>
      </c>
      <c r="D138" s="259" t="s">
        <v>26</v>
      </c>
      <c r="E138" s="259" t="s">
        <v>17</v>
      </c>
      <c r="F138" s="259"/>
      <c r="G138" s="259" t="s">
        <v>33</v>
      </c>
      <c r="H138" s="259">
        <v>2</v>
      </c>
      <c r="I138" s="259"/>
      <c r="J138" s="259" t="s">
        <v>18</v>
      </c>
      <c r="K138" s="259" t="s">
        <v>292</v>
      </c>
      <c r="L138" s="260">
        <v>43511</v>
      </c>
      <c r="M138" s="259" t="s">
        <v>20</v>
      </c>
    </row>
    <row r="139" spans="1:13" x14ac:dyDescent="0.35">
      <c r="A139" s="261" t="s">
        <v>289</v>
      </c>
      <c r="B139" s="261" t="s">
        <v>290</v>
      </c>
      <c r="C139" s="261" t="s">
        <v>291</v>
      </c>
      <c r="D139" s="261" t="s">
        <v>28</v>
      </c>
      <c r="E139" s="261" t="s">
        <v>17</v>
      </c>
      <c r="F139" s="261"/>
      <c r="G139" s="261" t="s">
        <v>33</v>
      </c>
      <c r="H139" s="261">
        <v>2</v>
      </c>
      <c r="I139" s="261"/>
      <c r="J139" s="261" t="s">
        <v>18</v>
      </c>
      <c r="K139" s="261" t="s">
        <v>293</v>
      </c>
      <c r="L139" s="262">
        <v>43511</v>
      </c>
      <c r="M139" s="261" t="s">
        <v>20</v>
      </c>
    </row>
    <row r="140" spans="1:13" x14ac:dyDescent="0.35">
      <c r="A140" s="259" t="s">
        <v>294</v>
      </c>
      <c r="B140" s="259" t="s">
        <v>295</v>
      </c>
      <c r="C140" s="259" t="s">
        <v>296</v>
      </c>
      <c r="D140" s="259" t="s">
        <v>16</v>
      </c>
      <c r="E140" s="259" t="s">
        <v>17</v>
      </c>
      <c r="F140" s="259"/>
      <c r="G140" s="259" t="s">
        <v>33</v>
      </c>
      <c r="H140" s="259">
        <v>2</v>
      </c>
      <c r="I140" s="259"/>
      <c r="J140" s="259" t="s">
        <v>18</v>
      </c>
      <c r="K140" s="259" t="s">
        <v>297</v>
      </c>
      <c r="L140" s="260">
        <v>43511</v>
      </c>
      <c r="M140" s="259" t="s">
        <v>20</v>
      </c>
    </row>
    <row r="141" spans="1:13" x14ac:dyDescent="0.35">
      <c r="A141" s="261" t="s">
        <v>294</v>
      </c>
      <c r="B141" s="261" t="s">
        <v>295</v>
      </c>
      <c r="C141" s="261" t="s">
        <v>296</v>
      </c>
      <c r="D141" s="261" t="s">
        <v>21</v>
      </c>
      <c r="E141" s="261" t="s">
        <v>17</v>
      </c>
      <c r="F141" s="261"/>
      <c r="G141" s="261" t="s">
        <v>17</v>
      </c>
      <c r="H141" s="261" t="s">
        <v>17</v>
      </c>
      <c r="I141" s="261"/>
      <c r="J141" s="261" t="s">
        <v>18</v>
      </c>
      <c r="K141" s="261" t="s">
        <v>298</v>
      </c>
      <c r="L141" s="262">
        <v>43511</v>
      </c>
      <c r="M141" s="261" t="s">
        <v>20</v>
      </c>
    </row>
    <row r="142" spans="1:13" x14ac:dyDescent="0.35">
      <c r="A142" s="259" t="s">
        <v>294</v>
      </c>
      <c r="B142" s="259" t="s">
        <v>295</v>
      </c>
      <c r="C142" s="259" t="s">
        <v>296</v>
      </c>
      <c r="D142" s="259" t="s">
        <v>24</v>
      </c>
      <c r="E142" s="259" t="s">
        <v>17</v>
      </c>
      <c r="F142" s="259"/>
      <c r="G142" s="259" t="s">
        <v>33</v>
      </c>
      <c r="H142" s="259">
        <v>2</v>
      </c>
      <c r="I142" s="259"/>
      <c r="J142" s="259" t="s">
        <v>18</v>
      </c>
      <c r="K142" s="259" t="s">
        <v>299</v>
      </c>
      <c r="L142" s="260">
        <v>43511</v>
      </c>
      <c r="M142" s="259" t="s">
        <v>20</v>
      </c>
    </row>
    <row r="143" spans="1:13" x14ac:dyDescent="0.35">
      <c r="A143" s="261" t="s">
        <v>294</v>
      </c>
      <c r="B143" s="261" t="s">
        <v>295</v>
      </c>
      <c r="C143" s="261" t="s">
        <v>296</v>
      </c>
      <c r="D143" s="261" t="s">
        <v>38</v>
      </c>
      <c r="E143" s="261" t="s">
        <v>17</v>
      </c>
      <c r="F143" s="261"/>
      <c r="G143" s="261" t="s">
        <v>33</v>
      </c>
      <c r="H143" s="261">
        <v>2</v>
      </c>
      <c r="I143" s="261"/>
      <c r="J143" s="261" t="s">
        <v>18</v>
      </c>
      <c r="K143" s="261" t="s">
        <v>300</v>
      </c>
      <c r="L143" s="262">
        <v>43511</v>
      </c>
      <c r="M143" s="261" t="s">
        <v>20</v>
      </c>
    </row>
    <row r="144" spans="1:13" x14ac:dyDescent="0.35">
      <c r="A144" s="259" t="s">
        <v>294</v>
      </c>
      <c r="B144" s="259" t="s">
        <v>295</v>
      </c>
      <c r="C144" s="259" t="s">
        <v>296</v>
      </c>
      <c r="D144" s="259" t="s">
        <v>40</v>
      </c>
      <c r="E144" s="259" t="s">
        <v>17</v>
      </c>
      <c r="F144" s="259"/>
      <c r="G144" s="259" t="s">
        <v>33</v>
      </c>
      <c r="H144" s="259">
        <v>2</v>
      </c>
      <c r="I144" s="259"/>
      <c r="J144" s="259" t="s">
        <v>18</v>
      </c>
      <c r="K144" s="259" t="s">
        <v>301</v>
      </c>
      <c r="L144" s="260">
        <v>43511</v>
      </c>
      <c r="M144" s="259" t="s">
        <v>20</v>
      </c>
    </row>
    <row r="145" spans="1:13" x14ac:dyDescent="0.35">
      <c r="A145" s="261" t="s">
        <v>294</v>
      </c>
      <c r="B145" s="261" t="s">
        <v>295</v>
      </c>
      <c r="C145" s="261" t="s">
        <v>296</v>
      </c>
      <c r="D145" s="261" t="s">
        <v>26</v>
      </c>
      <c r="E145" s="261" t="s">
        <v>17</v>
      </c>
      <c r="F145" s="261"/>
      <c r="G145" s="261" t="s">
        <v>33</v>
      </c>
      <c r="H145" s="261">
        <v>2</v>
      </c>
      <c r="I145" s="261"/>
      <c r="J145" s="261"/>
      <c r="K145" s="261" t="s">
        <v>302</v>
      </c>
      <c r="L145" s="262">
        <v>43511</v>
      </c>
      <c r="M145" s="261" t="s">
        <v>20</v>
      </c>
    </row>
    <row r="146" spans="1:13" x14ac:dyDescent="0.35">
      <c r="A146" s="259" t="s">
        <v>294</v>
      </c>
      <c r="B146" s="259" t="s">
        <v>295</v>
      </c>
      <c r="C146" s="259" t="s">
        <v>296</v>
      </c>
      <c r="D146" s="259" t="s">
        <v>28</v>
      </c>
      <c r="E146" s="259" t="s">
        <v>17</v>
      </c>
      <c r="F146" s="259"/>
      <c r="G146" s="259" t="s">
        <v>33</v>
      </c>
      <c r="H146" s="259">
        <v>2</v>
      </c>
      <c r="I146" s="259"/>
      <c r="J146" s="259"/>
      <c r="K146" s="259" t="s">
        <v>303</v>
      </c>
      <c r="L146" s="260">
        <v>43511</v>
      </c>
      <c r="M146" s="259" t="s">
        <v>20</v>
      </c>
    </row>
    <row r="147" spans="1:13" x14ac:dyDescent="0.35">
      <c r="A147" s="261" t="s">
        <v>304</v>
      </c>
      <c r="B147" s="261" t="s">
        <v>305</v>
      </c>
      <c r="C147" s="261" t="s">
        <v>296</v>
      </c>
      <c r="D147" s="261" t="s">
        <v>16</v>
      </c>
      <c r="E147" s="261" t="s">
        <v>17</v>
      </c>
      <c r="F147" s="261"/>
      <c r="G147" s="261" t="s">
        <v>33</v>
      </c>
      <c r="H147" s="261">
        <v>2</v>
      </c>
      <c r="I147" s="261"/>
      <c r="J147" s="261" t="s">
        <v>180</v>
      </c>
      <c r="K147" s="261" t="s">
        <v>306</v>
      </c>
      <c r="L147" s="262">
        <v>43511</v>
      </c>
      <c r="M147" s="261" t="s">
        <v>20</v>
      </c>
    </row>
    <row r="148" spans="1:13" x14ac:dyDescent="0.35">
      <c r="A148" s="259" t="s">
        <v>304</v>
      </c>
      <c r="B148" s="259" t="s">
        <v>305</v>
      </c>
      <c r="C148" s="259" t="s">
        <v>296</v>
      </c>
      <c r="D148" s="259" t="s">
        <v>21</v>
      </c>
      <c r="E148" s="259">
        <v>0</v>
      </c>
      <c r="F148" s="259" t="s">
        <v>17</v>
      </c>
      <c r="G148" s="259" t="s">
        <v>33</v>
      </c>
      <c r="H148" s="259">
        <v>2</v>
      </c>
      <c r="I148" s="259" t="s">
        <v>307</v>
      </c>
      <c r="J148" s="259" t="s">
        <v>308</v>
      </c>
      <c r="K148" s="259" t="s">
        <v>309</v>
      </c>
      <c r="L148" s="260">
        <v>43511</v>
      </c>
      <c r="M148" s="259" t="s">
        <v>20</v>
      </c>
    </row>
    <row r="149" spans="1:13" x14ac:dyDescent="0.35">
      <c r="A149" s="261" t="s">
        <v>304</v>
      </c>
      <c r="B149" s="261" t="s">
        <v>305</v>
      </c>
      <c r="C149" s="261" t="s">
        <v>296</v>
      </c>
      <c r="D149" s="261" t="s">
        <v>24</v>
      </c>
      <c r="E149" s="261" t="s">
        <v>17</v>
      </c>
      <c r="F149" s="261"/>
      <c r="G149" s="261" t="s">
        <v>33</v>
      </c>
      <c r="H149" s="261">
        <v>2</v>
      </c>
      <c r="I149" s="261"/>
      <c r="J149" s="261" t="s">
        <v>180</v>
      </c>
      <c r="K149" s="261" t="s">
        <v>310</v>
      </c>
      <c r="L149" s="262">
        <v>43511</v>
      </c>
      <c r="M149" s="261" t="s">
        <v>20</v>
      </c>
    </row>
    <row r="150" spans="1:13" x14ac:dyDescent="0.35">
      <c r="A150" s="259" t="s">
        <v>304</v>
      </c>
      <c r="B150" s="259" t="s">
        <v>305</v>
      </c>
      <c r="C150" s="259" t="s">
        <v>296</v>
      </c>
      <c r="D150" s="259" t="s">
        <v>38</v>
      </c>
      <c r="E150" s="259" t="s">
        <v>17</v>
      </c>
      <c r="F150" s="259"/>
      <c r="G150" s="259" t="s">
        <v>33</v>
      </c>
      <c r="H150" s="259">
        <v>2</v>
      </c>
      <c r="I150" s="259" t="s">
        <v>311</v>
      </c>
      <c r="J150" s="259" t="s">
        <v>180</v>
      </c>
      <c r="K150" s="259" t="s">
        <v>312</v>
      </c>
      <c r="L150" s="260">
        <v>43511</v>
      </c>
      <c r="M150" s="259" t="s">
        <v>20</v>
      </c>
    </row>
    <row r="151" spans="1:13" x14ac:dyDescent="0.35">
      <c r="A151" s="261" t="s">
        <v>304</v>
      </c>
      <c r="B151" s="261" t="s">
        <v>305</v>
      </c>
      <c r="C151" s="261" t="s">
        <v>296</v>
      </c>
      <c r="D151" s="261" t="s">
        <v>40</v>
      </c>
      <c r="E151" s="261" t="s">
        <v>17</v>
      </c>
      <c r="F151" s="261"/>
      <c r="G151" s="261" t="s">
        <v>33</v>
      </c>
      <c r="H151" s="261">
        <v>2</v>
      </c>
      <c r="I151" s="261" t="s">
        <v>311</v>
      </c>
      <c r="J151" s="261" t="s">
        <v>180</v>
      </c>
      <c r="K151" s="261" t="s">
        <v>313</v>
      </c>
      <c r="L151" s="262">
        <v>43511</v>
      </c>
      <c r="M151" s="261" t="s">
        <v>20</v>
      </c>
    </row>
    <row r="152" spans="1:13" x14ac:dyDescent="0.35">
      <c r="A152" s="259" t="s">
        <v>304</v>
      </c>
      <c r="B152" s="259" t="s">
        <v>305</v>
      </c>
      <c r="C152" s="259" t="s">
        <v>296</v>
      </c>
      <c r="D152" s="259" t="s">
        <v>26</v>
      </c>
      <c r="E152" s="259" t="s">
        <v>17</v>
      </c>
      <c r="F152" s="259"/>
      <c r="G152" s="259" t="s">
        <v>33</v>
      </c>
      <c r="H152" s="259">
        <v>2</v>
      </c>
      <c r="I152" s="259" t="s">
        <v>311</v>
      </c>
      <c r="J152" s="259" t="s">
        <v>180</v>
      </c>
      <c r="K152" s="259" t="s">
        <v>314</v>
      </c>
      <c r="L152" s="260">
        <v>43511</v>
      </c>
      <c r="M152" s="259" t="s">
        <v>20</v>
      </c>
    </row>
    <row r="153" spans="1:13" x14ac:dyDescent="0.35">
      <c r="A153" s="261" t="s">
        <v>304</v>
      </c>
      <c r="B153" s="261" t="s">
        <v>305</v>
      </c>
      <c r="C153" s="261" t="s">
        <v>296</v>
      </c>
      <c r="D153" s="261" t="s">
        <v>28</v>
      </c>
      <c r="E153" s="261" t="s">
        <v>17</v>
      </c>
      <c r="F153" s="261"/>
      <c r="G153" s="261" t="s">
        <v>33</v>
      </c>
      <c r="H153" s="261">
        <v>2</v>
      </c>
      <c r="I153" s="261"/>
      <c r="J153" s="261" t="s">
        <v>180</v>
      </c>
      <c r="K153" s="261" t="s">
        <v>315</v>
      </c>
      <c r="L153" s="262">
        <v>43511</v>
      </c>
      <c r="M153" s="261" t="s">
        <v>20</v>
      </c>
    </row>
    <row r="154" spans="1:13" x14ac:dyDescent="0.35">
      <c r="A154" s="259" t="s">
        <v>316</v>
      </c>
      <c r="B154" s="259" t="s">
        <v>317</v>
      </c>
      <c r="C154" s="259" t="s">
        <v>296</v>
      </c>
      <c r="D154" s="259" t="s">
        <v>16</v>
      </c>
      <c r="E154" s="259" t="s">
        <v>17</v>
      </c>
      <c r="F154" s="259"/>
      <c r="G154" s="259" t="s">
        <v>33</v>
      </c>
      <c r="H154" s="259">
        <v>2</v>
      </c>
      <c r="I154" s="259"/>
      <c r="J154" s="259" t="s">
        <v>180</v>
      </c>
      <c r="K154" s="259" t="s">
        <v>318</v>
      </c>
      <c r="L154" s="260">
        <v>43511</v>
      </c>
      <c r="M154" s="259" t="s">
        <v>20</v>
      </c>
    </row>
    <row r="155" spans="1:13" x14ac:dyDescent="0.35">
      <c r="A155" s="261" t="s">
        <v>316</v>
      </c>
      <c r="B155" s="261" t="s">
        <v>317</v>
      </c>
      <c r="C155" s="261" t="s">
        <v>296</v>
      </c>
      <c r="D155" s="261" t="s">
        <v>21</v>
      </c>
      <c r="E155" s="261">
        <v>0</v>
      </c>
      <c r="F155" s="261" t="s">
        <v>17</v>
      </c>
      <c r="G155" s="261" t="s">
        <v>33</v>
      </c>
      <c r="H155" s="261">
        <v>2</v>
      </c>
      <c r="I155" s="261" t="s">
        <v>17</v>
      </c>
      <c r="J155" s="261" t="s">
        <v>319</v>
      </c>
      <c r="K155" s="261" t="s">
        <v>320</v>
      </c>
      <c r="L155" s="262">
        <v>43511</v>
      </c>
      <c r="M155" s="261" t="s">
        <v>20</v>
      </c>
    </row>
    <row r="156" spans="1:13" x14ac:dyDescent="0.35">
      <c r="A156" s="259" t="s">
        <v>316</v>
      </c>
      <c r="B156" s="259" t="s">
        <v>317</v>
      </c>
      <c r="C156" s="259" t="s">
        <v>296</v>
      </c>
      <c r="D156" s="259" t="s">
        <v>24</v>
      </c>
      <c r="E156" s="259" t="s">
        <v>17</v>
      </c>
      <c r="F156" s="259"/>
      <c r="G156" s="259" t="s">
        <v>33</v>
      </c>
      <c r="H156" s="259">
        <v>2</v>
      </c>
      <c r="I156" s="259"/>
      <c r="J156" s="259" t="s">
        <v>180</v>
      </c>
      <c r="K156" s="259" t="s">
        <v>321</v>
      </c>
      <c r="L156" s="260">
        <v>43511</v>
      </c>
      <c r="M156" s="259" t="s">
        <v>20</v>
      </c>
    </row>
    <row r="157" spans="1:13" x14ac:dyDescent="0.35">
      <c r="A157" s="261" t="s">
        <v>316</v>
      </c>
      <c r="B157" s="261" t="s">
        <v>317</v>
      </c>
      <c r="C157" s="261" t="s">
        <v>296</v>
      </c>
      <c r="D157" s="261" t="s">
        <v>38</v>
      </c>
      <c r="E157" s="261" t="s">
        <v>17</v>
      </c>
      <c r="F157" s="261"/>
      <c r="G157" s="261" t="s">
        <v>33</v>
      </c>
      <c r="H157" s="261">
        <v>2</v>
      </c>
      <c r="I157" s="261"/>
      <c r="J157" s="261" t="s">
        <v>180</v>
      </c>
      <c r="K157" s="261" t="s">
        <v>322</v>
      </c>
      <c r="L157" s="262">
        <v>43511</v>
      </c>
      <c r="M157" s="261" t="s">
        <v>20</v>
      </c>
    </row>
    <row r="158" spans="1:13" x14ac:dyDescent="0.35">
      <c r="A158" s="259" t="s">
        <v>316</v>
      </c>
      <c r="B158" s="259" t="s">
        <v>317</v>
      </c>
      <c r="C158" s="259" t="s">
        <v>296</v>
      </c>
      <c r="D158" s="259" t="s">
        <v>40</v>
      </c>
      <c r="E158" s="259" t="s">
        <v>17</v>
      </c>
      <c r="F158" s="259"/>
      <c r="G158" s="259" t="s">
        <v>33</v>
      </c>
      <c r="H158" s="259">
        <v>2</v>
      </c>
      <c r="I158" s="259"/>
      <c r="J158" s="259" t="s">
        <v>180</v>
      </c>
      <c r="K158" s="259" t="s">
        <v>323</v>
      </c>
      <c r="L158" s="260">
        <v>43511</v>
      </c>
      <c r="M158" s="259" t="s">
        <v>20</v>
      </c>
    </row>
    <row r="159" spans="1:13" x14ac:dyDescent="0.35">
      <c r="A159" s="261" t="s">
        <v>316</v>
      </c>
      <c r="B159" s="261" t="s">
        <v>317</v>
      </c>
      <c r="C159" s="261" t="s">
        <v>296</v>
      </c>
      <c r="D159" s="261" t="s">
        <v>26</v>
      </c>
      <c r="E159" s="261" t="s">
        <v>17</v>
      </c>
      <c r="F159" s="261"/>
      <c r="G159" s="261" t="s">
        <v>33</v>
      </c>
      <c r="H159" s="261">
        <v>2</v>
      </c>
      <c r="I159" s="261"/>
      <c r="J159" s="261" t="s">
        <v>180</v>
      </c>
      <c r="K159" s="261" t="s">
        <v>324</v>
      </c>
      <c r="L159" s="262">
        <v>43511</v>
      </c>
      <c r="M159" s="261" t="s">
        <v>20</v>
      </c>
    </row>
    <row r="160" spans="1:13" x14ac:dyDescent="0.35">
      <c r="A160" s="259" t="s">
        <v>316</v>
      </c>
      <c r="B160" s="259" t="s">
        <v>317</v>
      </c>
      <c r="C160" s="259" t="s">
        <v>296</v>
      </c>
      <c r="D160" s="259" t="s">
        <v>28</v>
      </c>
      <c r="E160" s="259" t="s">
        <v>17</v>
      </c>
      <c r="F160" s="259"/>
      <c r="G160" s="259" t="s">
        <v>33</v>
      </c>
      <c r="H160" s="259">
        <v>2</v>
      </c>
      <c r="I160" s="259"/>
      <c r="J160" s="259" t="s">
        <v>180</v>
      </c>
      <c r="K160" s="259" t="s">
        <v>325</v>
      </c>
      <c r="L160" s="260">
        <v>43511</v>
      </c>
      <c r="M160" s="259" t="s">
        <v>20</v>
      </c>
    </row>
    <row r="161" spans="1:13" x14ac:dyDescent="0.35">
      <c r="A161" s="261" t="s">
        <v>326</v>
      </c>
      <c r="B161" s="261" t="s">
        <v>327</v>
      </c>
      <c r="C161" s="261" t="s">
        <v>328</v>
      </c>
      <c r="D161" s="261" t="s">
        <v>16</v>
      </c>
      <c r="E161" s="261">
        <v>0</v>
      </c>
      <c r="F161" s="261"/>
      <c r="G161" s="261" t="s">
        <v>33</v>
      </c>
      <c r="H161" s="261">
        <v>2</v>
      </c>
      <c r="I161" s="261"/>
      <c r="J161" s="261"/>
      <c r="K161" s="261" t="s">
        <v>329</v>
      </c>
      <c r="L161" s="262">
        <v>43511</v>
      </c>
      <c r="M161" s="261" t="s">
        <v>20</v>
      </c>
    </row>
    <row r="162" spans="1:13" x14ac:dyDescent="0.35">
      <c r="A162" s="259" t="s">
        <v>326</v>
      </c>
      <c r="B162" s="259" t="s">
        <v>327</v>
      </c>
      <c r="C162" s="259" t="s">
        <v>328</v>
      </c>
      <c r="D162" s="259" t="s">
        <v>21</v>
      </c>
      <c r="E162" s="259">
        <v>0</v>
      </c>
      <c r="F162" s="259" t="s">
        <v>17</v>
      </c>
      <c r="G162" s="259" t="s">
        <v>33</v>
      </c>
      <c r="H162" s="259">
        <v>2</v>
      </c>
      <c r="I162" s="259" t="s">
        <v>17</v>
      </c>
      <c r="J162" s="259" t="s">
        <v>17</v>
      </c>
      <c r="K162" s="259" t="s">
        <v>330</v>
      </c>
      <c r="L162" s="260">
        <v>43511</v>
      </c>
      <c r="M162" s="259" t="s">
        <v>20</v>
      </c>
    </row>
    <row r="163" spans="1:13" x14ac:dyDescent="0.35">
      <c r="A163" s="261" t="s">
        <v>326</v>
      </c>
      <c r="B163" s="261" t="s">
        <v>327</v>
      </c>
      <c r="C163" s="261" t="s">
        <v>328</v>
      </c>
      <c r="D163" s="261" t="s">
        <v>24</v>
      </c>
      <c r="E163" s="261" t="s">
        <v>17</v>
      </c>
      <c r="F163" s="261"/>
      <c r="G163" s="261" t="s">
        <v>33</v>
      </c>
      <c r="H163" s="261">
        <v>2</v>
      </c>
      <c r="I163" s="261"/>
      <c r="J163" s="261"/>
      <c r="K163" s="261" t="s">
        <v>331</v>
      </c>
      <c r="L163" s="262">
        <v>43511</v>
      </c>
      <c r="M163" s="261" t="s">
        <v>20</v>
      </c>
    </row>
    <row r="164" spans="1:13" x14ac:dyDescent="0.35">
      <c r="A164" s="259" t="s">
        <v>326</v>
      </c>
      <c r="B164" s="259" t="s">
        <v>327</v>
      </c>
      <c r="C164" s="259" t="s">
        <v>328</v>
      </c>
      <c r="D164" s="259" t="s">
        <v>38</v>
      </c>
      <c r="E164" s="259" t="s">
        <v>17</v>
      </c>
      <c r="F164" s="259"/>
      <c r="G164" s="259" t="s">
        <v>33</v>
      </c>
      <c r="H164" s="259">
        <v>2</v>
      </c>
      <c r="I164" s="259"/>
      <c r="J164" s="259"/>
      <c r="K164" s="259" t="s">
        <v>332</v>
      </c>
      <c r="L164" s="260">
        <v>43511</v>
      </c>
      <c r="M164" s="259" t="s">
        <v>20</v>
      </c>
    </row>
    <row r="165" spans="1:13" x14ac:dyDescent="0.35">
      <c r="A165" s="261" t="s">
        <v>326</v>
      </c>
      <c r="B165" s="261" t="s">
        <v>327</v>
      </c>
      <c r="C165" s="261" t="s">
        <v>328</v>
      </c>
      <c r="D165" s="261" t="s">
        <v>40</v>
      </c>
      <c r="E165" s="261" t="s">
        <v>17</v>
      </c>
      <c r="F165" s="261"/>
      <c r="G165" s="261" t="s">
        <v>33</v>
      </c>
      <c r="H165" s="261">
        <v>2</v>
      </c>
      <c r="I165" s="261"/>
      <c r="J165" s="261"/>
      <c r="K165" s="261" t="s">
        <v>333</v>
      </c>
      <c r="L165" s="262">
        <v>43511</v>
      </c>
      <c r="M165" s="261" t="s">
        <v>20</v>
      </c>
    </row>
    <row r="166" spans="1:13" x14ac:dyDescent="0.35">
      <c r="A166" s="259" t="s">
        <v>326</v>
      </c>
      <c r="B166" s="259" t="s">
        <v>327</v>
      </c>
      <c r="C166" s="259" t="s">
        <v>328</v>
      </c>
      <c r="D166" s="259" t="s">
        <v>26</v>
      </c>
      <c r="E166" s="259" t="s">
        <v>17</v>
      </c>
      <c r="F166" s="259"/>
      <c r="G166" s="259" t="s">
        <v>33</v>
      </c>
      <c r="H166" s="259">
        <v>2</v>
      </c>
      <c r="I166" s="259"/>
      <c r="J166" s="259"/>
      <c r="K166" s="259" t="s">
        <v>334</v>
      </c>
      <c r="L166" s="260">
        <v>43511</v>
      </c>
      <c r="M166" s="259" t="s">
        <v>20</v>
      </c>
    </row>
    <row r="167" spans="1:13" x14ac:dyDescent="0.35">
      <c r="A167" s="261" t="s">
        <v>326</v>
      </c>
      <c r="B167" s="261" t="s">
        <v>327</v>
      </c>
      <c r="C167" s="261" t="s">
        <v>328</v>
      </c>
      <c r="D167" s="261" t="s">
        <v>28</v>
      </c>
      <c r="E167" s="261" t="s">
        <v>17</v>
      </c>
      <c r="F167" s="261"/>
      <c r="G167" s="261" t="s">
        <v>33</v>
      </c>
      <c r="H167" s="261">
        <v>2</v>
      </c>
      <c r="I167" s="261"/>
      <c r="J167" s="261"/>
      <c r="K167" s="261" t="s">
        <v>335</v>
      </c>
      <c r="L167" s="262">
        <v>43511</v>
      </c>
      <c r="M167" s="261" t="s">
        <v>20</v>
      </c>
    </row>
    <row r="168" spans="1:13" x14ac:dyDescent="0.35">
      <c r="A168" s="259" t="s">
        <v>336</v>
      </c>
      <c r="B168" s="259" t="s">
        <v>337</v>
      </c>
      <c r="C168" s="259" t="s">
        <v>338</v>
      </c>
      <c r="D168" s="259" t="s">
        <v>16</v>
      </c>
      <c r="E168" s="259" t="s">
        <v>17</v>
      </c>
      <c r="F168" s="259"/>
      <c r="G168" s="259" t="s">
        <v>33</v>
      </c>
      <c r="H168" s="259">
        <v>2</v>
      </c>
      <c r="I168" s="259"/>
      <c r="J168" s="259" t="s">
        <v>339</v>
      </c>
      <c r="K168" s="259" t="s">
        <v>340</v>
      </c>
      <c r="L168" s="260">
        <v>43511</v>
      </c>
      <c r="M168" s="259" t="s">
        <v>20</v>
      </c>
    </row>
    <row r="169" spans="1:13" x14ac:dyDescent="0.35">
      <c r="A169" s="261" t="s">
        <v>336</v>
      </c>
      <c r="B169" s="261" t="s">
        <v>337</v>
      </c>
      <c r="C169" s="261" t="s">
        <v>338</v>
      </c>
      <c r="D169" s="261" t="s">
        <v>21</v>
      </c>
      <c r="E169" s="261" t="s">
        <v>17</v>
      </c>
      <c r="F169" s="261"/>
      <c r="G169" s="261" t="s">
        <v>17</v>
      </c>
      <c r="H169" s="261" t="s">
        <v>17</v>
      </c>
      <c r="I169" s="261"/>
      <c r="J169" s="261" t="s">
        <v>341</v>
      </c>
      <c r="K169" s="261" t="s">
        <v>342</v>
      </c>
      <c r="L169" s="262">
        <v>43511</v>
      </c>
      <c r="M169" s="261" t="s">
        <v>20</v>
      </c>
    </row>
    <row r="170" spans="1:13" x14ac:dyDescent="0.35">
      <c r="A170" s="259" t="s">
        <v>336</v>
      </c>
      <c r="B170" s="259" t="s">
        <v>337</v>
      </c>
      <c r="C170" s="259" t="s">
        <v>338</v>
      </c>
      <c r="D170" s="259" t="s">
        <v>24</v>
      </c>
      <c r="E170" s="259" t="s">
        <v>17</v>
      </c>
      <c r="F170" s="259"/>
      <c r="G170" s="259" t="s">
        <v>33</v>
      </c>
      <c r="H170" s="259">
        <v>2</v>
      </c>
      <c r="I170" s="259"/>
      <c r="J170" s="259" t="s">
        <v>341</v>
      </c>
      <c r="K170" s="259" t="s">
        <v>343</v>
      </c>
      <c r="L170" s="260">
        <v>43511</v>
      </c>
      <c r="M170" s="259" t="s">
        <v>20</v>
      </c>
    </row>
    <row r="171" spans="1:13" x14ac:dyDescent="0.35">
      <c r="A171" s="261" t="s">
        <v>336</v>
      </c>
      <c r="B171" s="261" t="s">
        <v>337</v>
      </c>
      <c r="C171" s="261" t="s">
        <v>338</v>
      </c>
      <c r="D171" s="261" t="s">
        <v>38</v>
      </c>
      <c r="E171" s="261" t="s">
        <v>17</v>
      </c>
      <c r="F171" s="261"/>
      <c r="G171" s="261" t="s">
        <v>33</v>
      </c>
      <c r="H171" s="261">
        <v>2</v>
      </c>
      <c r="I171" s="261"/>
      <c r="J171" s="261" t="s">
        <v>341</v>
      </c>
      <c r="K171" s="261" t="s">
        <v>344</v>
      </c>
      <c r="L171" s="262">
        <v>43511</v>
      </c>
      <c r="M171" s="261" t="s">
        <v>20</v>
      </c>
    </row>
    <row r="172" spans="1:13" x14ac:dyDescent="0.35">
      <c r="A172" s="259" t="s">
        <v>336</v>
      </c>
      <c r="B172" s="259" t="s">
        <v>337</v>
      </c>
      <c r="C172" s="259" t="s">
        <v>338</v>
      </c>
      <c r="D172" s="259" t="s">
        <v>40</v>
      </c>
      <c r="E172" s="259" t="s">
        <v>17</v>
      </c>
      <c r="F172" s="259"/>
      <c r="G172" s="259" t="s">
        <v>33</v>
      </c>
      <c r="H172" s="259">
        <v>2</v>
      </c>
      <c r="I172" s="259"/>
      <c r="J172" s="259" t="s">
        <v>341</v>
      </c>
      <c r="K172" s="259" t="s">
        <v>345</v>
      </c>
      <c r="L172" s="260">
        <v>43511</v>
      </c>
      <c r="M172" s="259" t="s">
        <v>20</v>
      </c>
    </row>
    <row r="173" spans="1:13" x14ac:dyDescent="0.35">
      <c r="A173" s="261" t="s">
        <v>336</v>
      </c>
      <c r="B173" s="261" t="s">
        <v>337</v>
      </c>
      <c r="C173" s="261" t="s">
        <v>338</v>
      </c>
      <c r="D173" s="261" t="s">
        <v>26</v>
      </c>
      <c r="E173" s="261" t="s">
        <v>17</v>
      </c>
      <c r="F173" s="261"/>
      <c r="G173" s="261" t="s">
        <v>33</v>
      </c>
      <c r="H173" s="261">
        <v>2</v>
      </c>
      <c r="I173" s="261"/>
      <c r="J173" s="261" t="s">
        <v>341</v>
      </c>
      <c r="K173" s="261" t="s">
        <v>346</v>
      </c>
      <c r="L173" s="262">
        <v>43511</v>
      </c>
      <c r="M173" s="261" t="s">
        <v>20</v>
      </c>
    </row>
    <row r="174" spans="1:13" x14ac:dyDescent="0.35">
      <c r="A174" s="259" t="s">
        <v>336</v>
      </c>
      <c r="B174" s="259" t="s">
        <v>337</v>
      </c>
      <c r="C174" s="259" t="s">
        <v>338</v>
      </c>
      <c r="D174" s="259" t="s">
        <v>28</v>
      </c>
      <c r="E174" s="259" t="s">
        <v>17</v>
      </c>
      <c r="F174" s="259"/>
      <c r="G174" s="259" t="s">
        <v>33</v>
      </c>
      <c r="H174" s="259">
        <v>2</v>
      </c>
      <c r="I174" s="259"/>
      <c r="J174" s="259" t="s">
        <v>341</v>
      </c>
      <c r="K174" s="259" t="s">
        <v>347</v>
      </c>
      <c r="L174" s="260">
        <v>43511</v>
      </c>
      <c r="M174" s="259" t="s">
        <v>20</v>
      </c>
    </row>
    <row r="175" spans="1:13" x14ac:dyDescent="0.35">
      <c r="A175" s="261" t="s">
        <v>348</v>
      </c>
      <c r="B175" s="261" t="s">
        <v>349</v>
      </c>
      <c r="C175" s="261" t="s">
        <v>338</v>
      </c>
      <c r="D175" s="261" t="s">
        <v>16</v>
      </c>
      <c r="E175" s="261">
        <v>0</v>
      </c>
      <c r="F175" s="261"/>
      <c r="G175" s="261" t="s">
        <v>33</v>
      </c>
      <c r="H175" s="261">
        <v>2</v>
      </c>
      <c r="I175" s="261"/>
      <c r="J175" s="261" t="s">
        <v>350</v>
      </c>
      <c r="K175" s="261" t="s">
        <v>351</v>
      </c>
      <c r="L175" s="262">
        <v>43511</v>
      </c>
      <c r="M175" s="261" t="s">
        <v>20</v>
      </c>
    </row>
    <row r="176" spans="1:13" x14ac:dyDescent="0.35">
      <c r="A176" s="259" t="s">
        <v>348</v>
      </c>
      <c r="B176" s="259" t="s">
        <v>349</v>
      </c>
      <c r="C176" s="259" t="s">
        <v>338</v>
      </c>
      <c r="D176" s="259" t="s">
        <v>21</v>
      </c>
      <c r="E176" s="259">
        <v>0</v>
      </c>
      <c r="F176" s="259"/>
      <c r="G176" s="259" t="s">
        <v>33</v>
      </c>
      <c r="H176" s="259">
        <v>2</v>
      </c>
      <c r="I176" s="259"/>
      <c r="J176" s="259" t="s">
        <v>352</v>
      </c>
      <c r="K176" s="259" t="s">
        <v>353</v>
      </c>
      <c r="L176" s="260">
        <v>43511</v>
      </c>
      <c r="M176" s="259" t="s">
        <v>20</v>
      </c>
    </row>
    <row r="177" spans="1:13" x14ac:dyDescent="0.35">
      <c r="A177" s="261" t="s">
        <v>348</v>
      </c>
      <c r="B177" s="261" t="s">
        <v>349</v>
      </c>
      <c r="C177" s="261" t="s">
        <v>338</v>
      </c>
      <c r="D177" s="261" t="s">
        <v>24</v>
      </c>
      <c r="E177" s="261" t="s">
        <v>17</v>
      </c>
      <c r="F177" s="261"/>
      <c r="G177" s="261" t="s">
        <v>33</v>
      </c>
      <c r="H177" s="261">
        <v>2</v>
      </c>
      <c r="I177" s="261"/>
      <c r="J177" s="261" t="s">
        <v>354</v>
      </c>
      <c r="K177" s="261" t="s">
        <v>355</v>
      </c>
      <c r="L177" s="262">
        <v>43511</v>
      </c>
      <c r="M177" s="261" t="s">
        <v>20</v>
      </c>
    </row>
    <row r="178" spans="1:13" x14ac:dyDescent="0.35">
      <c r="A178" s="259" t="s">
        <v>348</v>
      </c>
      <c r="B178" s="259" t="s">
        <v>349</v>
      </c>
      <c r="C178" s="259" t="s">
        <v>338</v>
      </c>
      <c r="D178" s="259" t="s">
        <v>38</v>
      </c>
      <c r="E178" s="259" t="s">
        <v>17</v>
      </c>
      <c r="F178" s="259"/>
      <c r="G178" s="259" t="s">
        <v>33</v>
      </c>
      <c r="H178" s="259">
        <v>2</v>
      </c>
      <c r="I178" s="259"/>
      <c r="J178" s="259" t="s">
        <v>356</v>
      </c>
      <c r="K178" s="259" t="s">
        <v>357</v>
      </c>
      <c r="L178" s="260">
        <v>43511</v>
      </c>
      <c r="M178" s="259" t="s">
        <v>20</v>
      </c>
    </row>
    <row r="179" spans="1:13" x14ac:dyDescent="0.35">
      <c r="A179" s="261" t="s">
        <v>348</v>
      </c>
      <c r="B179" s="261" t="s">
        <v>349</v>
      </c>
      <c r="C179" s="261" t="s">
        <v>338</v>
      </c>
      <c r="D179" s="261" t="s">
        <v>40</v>
      </c>
      <c r="E179" s="261" t="s">
        <v>17</v>
      </c>
      <c r="F179" s="261"/>
      <c r="G179" s="261" t="s">
        <v>33</v>
      </c>
      <c r="H179" s="261">
        <v>2</v>
      </c>
      <c r="I179" s="261"/>
      <c r="J179" s="261" t="s">
        <v>358</v>
      </c>
      <c r="K179" s="261" t="s">
        <v>359</v>
      </c>
      <c r="L179" s="262">
        <v>43511</v>
      </c>
      <c r="M179" s="261" t="s">
        <v>20</v>
      </c>
    </row>
    <row r="180" spans="1:13" x14ac:dyDescent="0.35">
      <c r="A180" s="259" t="s">
        <v>348</v>
      </c>
      <c r="B180" s="259" t="s">
        <v>349</v>
      </c>
      <c r="C180" s="259" t="s">
        <v>338</v>
      </c>
      <c r="D180" s="259" t="s">
        <v>26</v>
      </c>
      <c r="E180" s="259" t="s">
        <v>17</v>
      </c>
      <c r="F180" s="259"/>
      <c r="G180" s="259" t="s">
        <v>33</v>
      </c>
      <c r="H180" s="259">
        <v>2</v>
      </c>
      <c r="I180" s="259"/>
      <c r="J180" s="259" t="s">
        <v>360</v>
      </c>
      <c r="K180" s="259" t="s">
        <v>361</v>
      </c>
      <c r="L180" s="260">
        <v>43511</v>
      </c>
      <c r="M180" s="259" t="s">
        <v>20</v>
      </c>
    </row>
    <row r="181" spans="1:13" x14ac:dyDescent="0.35">
      <c r="A181" s="261" t="s">
        <v>348</v>
      </c>
      <c r="B181" s="261" t="s">
        <v>349</v>
      </c>
      <c r="C181" s="261" t="s">
        <v>338</v>
      </c>
      <c r="D181" s="261" t="s">
        <v>28</v>
      </c>
      <c r="E181" s="261" t="s">
        <v>17</v>
      </c>
      <c r="F181" s="261"/>
      <c r="G181" s="261" t="s">
        <v>33</v>
      </c>
      <c r="H181" s="261">
        <v>2</v>
      </c>
      <c r="I181" s="261"/>
      <c r="J181" s="261" t="s">
        <v>360</v>
      </c>
      <c r="K181" s="261" t="s">
        <v>362</v>
      </c>
      <c r="L181" s="262">
        <v>43511</v>
      </c>
      <c r="M181" s="261" t="s">
        <v>20</v>
      </c>
    </row>
    <row r="182" spans="1:13" x14ac:dyDescent="0.35">
      <c r="A182" s="259" t="s">
        <v>363</v>
      </c>
      <c r="B182" s="259" t="s">
        <v>364</v>
      </c>
      <c r="C182" s="259" t="s">
        <v>338</v>
      </c>
      <c r="D182" s="259" t="s">
        <v>16</v>
      </c>
      <c r="E182" s="259">
        <v>0</v>
      </c>
      <c r="F182" s="259"/>
      <c r="G182" s="259" t="s">
        <v>33</v>
      </c>
      <c r="H182" s="259">
        <v>2</v>
      </c>
      <c r="I182" s="259"/>
      <c r="J182" s="259"/>
      <c r="K182" s="259" t="s">
        <v>365</v>
      </c>
      <c r="L182" s="260">
        <v>43511</v>
      </c>
      <c r="M182" s="259" t="s">
        <v>20</v>
      </c>
    </row>
    <row r="183" spans="1:13" x14ac:dyDescent="0.35">
      <c r="A183" s="261" t="s">
        <v>363</v>
      </c>
      <c r="B183" s="261" t="s">
        <v>364</v>
      </c>
      <c r="C183" s="261" t="s">
        <v>338</v>
      </c>
      <c r="D183" s="261" t="s">
        <v>21</v>
      </c>
      <c r="E183" s="261">
        <v>0</v>
      </c>
      <c r="F183" s="261"/>
      <c r="G183" s="261" t="s">
        <v>33</v>
      </c>
      <c r="H183" s="261">
        <v>2</v>
      </c>
      <c r="I183" s="261"/>
      <c r="J183" s="261"/>
      <c r="K183" s="261" t="s">
        <v>366</v>
      </c>
      <c r="L183" s="262">
        <v>43511</v>
      </c>
      <c r="M183" s="261" t="s">
        <v>20</v>
      </c>
    </row>
    <row r="184" spans="1:13" x14ac:dyDescent="0.35">
      <c r="A184" s="259" t="s">
        <v>363</v>
      </c>
      <c r="B184" s="259" t="s">
        <v>364</v>
      </c>
      <c r="C184" s="259" t="s">
        <v>338</v>
      </c>
      <c r="D184" s="259" t="s">
        <v>24</v>
      </c>
      <c r="E184" s="259" t="s">
        <v>17</v>
      </c>
      <c r="F184" s="259"/>
      <c r="G184" s="259" t="s">
        <v>33</v>
      </c>
      <c r="H184" s="259">
        <v>2</v>
      </c>
      <c r="I184" s="259"/>
      <c r="J184" s="259"/>
      <c r="K184" s="259" t="s">
        <v>367</v>
      </c>
      <c r="L184" s="260">
        <v>43511</v>
      </c>
      <c r="M184" s="259" t="s">
        <v>20</v>
      </c>
    </row>
    <row r="185" spans="1:13" x14ac:dyDescent="0.35">
      <c r="A185" s="261" t="s">
        <v>363</v>
      </c>
      <c r="B185" s="261" t="s">
        <v>364</v>
      </c>
      <c r="C185" s="261" t="s">
        <v>338</v>
      </c>
      <c r="D185" s="261" t="s">
        <v>38</v>
      </c>
      <c r="E185" s="261" t="s">
        <v>17</v>
      </c>
      <c r="F185" s="261"/>
      <c r="G185" s="261" t="s">
        <v>33</v>
      </c>
      <c r="H185" s="261">
        <v>2</v>
      </c>
      <c r="I185" s="261"/>
      <c r="J185" s="261"/>
      <c r="K185" s="261" t="s">
        <v>368</v>
      </c>
      <c r="L185" s="262">
        <v>43511</v>
      </c>
      <c r="M185" s="261" t="s">
        <v>20</v>
      </c>
    </row>
    <row r="186" spans="1:13" x14ac:dyDescent="0.35">
      <c r="A186" s="259" t="s">
        <v>363</v>
      </c>
      <c r="B186" s="259" t="s">
        <v>364</v>
      </c>
      <c r="C186" s="259" t="s">
        <v>338</v>
      </c>
      <c r="D186" s="259" t="s">
        <v>40</v>
      </c>
      <c r="E186" s="259" t="s">
        <v>17</v>
      </c>
      <c r="F186" s="259"/>
      <c r="G186" s="259" t="s">
        <v>33</v>
      </c>
      <c r="H186" s="259">
        <v>2</v>
      </c>
      <c r="I186" s="259"/>
      <c r="J186" s="259"/>
      <c r="K186" s="259" t="s">
        <v>369</v>
      </c>
      <c r="L186" s="260">
        <v>43511</v>
      </c>
      <c r="M186" s="259" t="s">
        <v>20</v>
      </c>
    </row>
    <row r="187" spans="1:13" x14ac:dyDescent="0.35">
      <c r="A187" s="261" t="s">
        <v>363</v>
      </c>
      <c r="B187" s="261" t="s">
        <v>364</v>
      </c>
      <c r="C187" s="261" t="s">
        <v>338</v>
      </c>
      <c r="D187" s="261" t="s">
        <v>26</v>
      </c>
      <c r="E187" s="261" t="s">
        <v>17</v>
      </c>
      <c r="F187" s="261"/>
      <c r="G187" s="261" t="s">
        <v>33</v>
      </c>
      <c r="H187" s="261">
        <v>2</v>
      </c>
      <c r="I187" s="261"/>
      <c r="J187" s="261" t="s">
        <v>370</v>
      </c>
      <c r="K187" s="261" t="s">
        <v>371</v>
      </c>
      <c r="L187" s="262">
        <v>43511</v>
      </c>
      <c r="M187" s="261" t="s">
        <v>20</v>
      </c>
    </row>
    <row r="188" spans="1:13" x14ac:dyDescent="0.35">
      <c r="A188" s="259" t="s">
        <v>363</v>
      </c>
      <c r="B188" s="259" t="s">
        <v>364</v>
      </c>
      <c r="C188" s="259" t="s">
        <v>338</v>
      </c>
      <c r="D188" s="259" t="s">
        <v>28</v>
      </c>
      <c r="E188" s="259" t="s">
        <v>17</v>
      </c>
      <c r="F188" s="259"/>
      <c r="G188" s="259" t="s">
        <v>33</v>
      </c>
      <c r="H188" s="259">
        <v>2</v>
      </c>
      <c r="I188" s="259"/>
      <c r="J188" s="259" t="s">
        <v>372</v>
      </c>
      <c r="K188" s="259" t="s">
        <v>373</v>
      </c>
      <c r="L188" s="260">
        <v>43511</v>
      </c>
      <c r="M188" s="259" t="s">
        <v>20</v>
      </c>
    </row>
    <row r="189" spans="1:13" x14ac:dyDescent="0.35">
      <c r="A189" s="261" t="s">
        <v>374</v>
      </c>
      <c r="B189" s="261" t="s">
        <v>375</v>
      </c>
      <c r="C189" s="261" t="s">
        <v>338</v>
      </c>
      <c r="D189" s="261" t="s">
        <v>16</v>
      </c>
      <c r="E189" s="261" t="s">
        <v>17</v>
      </c>
      <c r="F189" s="261"/>
      <c r="G189" s="261" t="s">
        <v>33</v>
      </c>
      <c r="H189" s="261">
        <v>2</v>
      </c>
      <c r="I189" s="261"/>
      <c r="J189" s="261"/>
      <c r="K189" s="261" t="s">
        <v>376</v>
      </c>
      <c r="L189" s="262">
        <v>43511</v>
      </c>
      <c r="M189" s="261" t="s">
        <v>20</v>
      </c>
    </row>
    <row r="190" spans="1:13" x14ac:dyDescent="0.35">
      <c r="A190" s="259" t="s">
        <v>374</v>
      </c>
      <c r="B190" s="259" t="s">
        <v>375</v>
      </c>
      <c r="C190" s="259" t="s">
        <v>338</v>
      </c>
      <c r="D190" s="259" t="s">
        <v>21</v>
      </c>
      <c r="E190" s="259" t="s">
        <v>17</v>
      </c>
      <c r="F190" s="259" t="s">
        <v>17</v>
      </c>
      <c r="G190" s="259" t="s">
        <v>17</v>
      </c>
      <c r="H190" s="259" t="s">
        <v>17</v>
      </c>
      <c r="I190" s="259"/>
      <c r="J190" s="259"/>
      <c r="K190" s="259" t="s">
        <v>377</v>
      </c>
      <c r="L190" s="260">
        <v>43511</v>
      </c>
      <c r="M190" s="259" t="s">
        <v>20</v>
      </c>
    </row>
    <row r="191" spans="1:13" x14ac:dyDescent="0.35">
      <c r="A191" s="261" t="s">
        <v>374</v>
      </c>
      <c r="B191" s="261" t="s">
        <v>375</v>
      </c>
      <c r="C191" s="261" t="s">
        <v>338</v>
      </c>
      <c r="D191" s="261" t="s">
        <v>24</v>
      </c>
      <c r="E191" s="261" t="s">
        <v>17</v>
      </c>
      <c r="F191" s="261"/>
      <c r="G191" s="261" t="s">
        <v>33</v>
      </c>
      <c r="H191" s="261">
        <v>2</v>
      </c>
      <c r="I191" s="261"/>
      <c r="J191" s="261"/>
      <c r="K191" s="261" t="s">
        <v>378</v>
      </c>
      <c r="L191" s="262">
        <v>43511</v>
      </c>
      <c r="M191" s="261" t="s">
        <v>20</v>
      </c>
    </row>
    <row r="192" spans="1:13" x14ac:dyDescent="0.35">
      <c r="A192" s="259" t="s">
        <v>374</v>
      </c>
      <c r="B192" s="259" t="s">
        <v>375</v>
      </c>
      <c r="C192" s="259" t="s">
        <v>338</v>
      </c>
      <c r="D192" s="259" t="s">
        <v>38</v>
      </c>
      <c r="E192" s="259" t="s">
        <v>17</v>
      </c>
      <c r="F192" s="259"/>
      <c r="G192" s="259" t="s">
        <v>33</v>
      </c>
      <c r="H192" s="259">
        <v>2</v>
      </c>
      <c r="I192" s="259"/>
      <c r="J192" s="259"/>
      <c r="K192" s="259" t="s">
        <v>379</v>
      </c>
      <c r="L192" s="260">
        <v>43511</v>
      </c>
      <c r="M192" s="259" t="s">
        <v>20</v>
      </c>
    </row>
    <row r="193" spans="1:13" x14ac:dyDescent="0.35">
      <c r="A193" s="261" t="s">
        <v>374</v>
      </c>
      <c r="B193" s="261" t="s">
        <v>375</v>
      </c>
      <c r="C193" s="261" t="s">
        <v>338</v>
      </c>
      <c r="D193" s="261" t="s">
        <v>40</v>
      </c>
      <c r="E193" s="261" t="s">
        <v>17</v>
      </c>
      <c r="F193" s="261"/>
      <c r="G193" s="261" t="s">
        <v>33</v>
      </c>
      <c r="H193" s="261">
        <v>2</v>
      </c>
      <c r="I193" s="261"/>
      <c r="J193" s="261"/>
      <c r="K193" s="261" t="s">
        <v>380</v>
      </c>
      <c r="L193" s="262">
        <v>43511</v>
      </c>
      <c r="M193" s="261" t="s">
        <v>20</v>
      </c>
    </row>
    <row r="194" spans="1:13" x14ac:dyDescent="0.35">
      <c r="A194" s="259" t="s">
        <v>374</v>
      </c>
      <c r="B194" s="259" t="s">
        <v>375</v>
      </c>
      <c r="C194" s="259" t="s">
        <v>338</v>
      </c>
      <c r="D194" s="259" t="s">
        <v>26</v>
      </c>
      <c r="E194" s="259" t="s">
        <v>17</v>
      </c>
      <c r="F194" s="259"/>
      <c r="G194" s="259" t="s">
        <v>33</v>
      </c>
      <c r="H194" s="259">
        <v>2</v>
      </c>
      <c r="I194" s="259"/>
      <c r="J194" s="259" t="s">
        <v>381</v>
      </c>
      <c r="K194" s="259" t="s">
        <v>382</v>
      </c>
      <c r="L194" s="260">
        <v>43511</v>
      </c>
      <c r="M194" s="259" t="s">
        <v>20</v>
      </c>
    </row>
    <row r="195" spans="1:13" x14ac:dyDescent="0.35">
      <c r="A195" s="261" t="s">
        <v>374</v>
      </c>
      <c r="B195" s="261" t="s">
        <v>375</v>
      </c>
      <c r="C195" s="261" t="s">
        <v>338</v>
      </c>
      <c r="D195" s="261" t="s">
        <v>28</v>
      </c>
      <c r="E195" s="261" t="s">
        <v>17</v>
      </c>
      <c r="F195" s="261"/>
      <c r="G195" s="261" t="s">
        <v>33</v>
      </c>
      <c r="H195" s="261">
        <v>2</v>
      </c>
      <c r="I195" s="261"/>
      <c r="J195" s="261" t="s">
        <v>381</v>
      </c>
      <c r="K195" s="261" t="s">
        <v>383</v>
      </c>
      <c r="L195" s="262">
        <v>43511</v>
      </c>
      <c r="M195" s="261" t="s">
        <v>20</v>
      </c>
    </row>
    <row r="196" spans="1:13" x14ac:dyDescent="0.35">
      <c r="A196" s="259" t="s">
        <v>114</v>
      </c>
      <c r="B196" s="259" t="s">
        <v>115</v>
      </c>
      <c r="C196" s="259" t="s">
        <v>116</v>
      </c>
      <c r="D196" s="259" t="s">
        <v>38</v>
      </c>
      <c r="E196" s="259" t="s">
        <v>17</v>
      </c>
      <c r="F196" s="259"/>
      <c r="G196" s="259" t="s">
        <v>33</v>
      </c>
      <c r="H196" s="259">
        <v>2</v>
      </c>
      <c r="I196" s="259"/>
      <c r="J196" s="259" t="s">
        <v>384</v>
      </c>
      <c r="K196" s="259" t="s">
        <v>385</v>
      </c>
      <c r="L196" s="260">
        <v>43522</v>
      </c>
      <c r="M196" s="259" t="s">
        <v>20</v>
      </c>
    </row>
    <row r="197" spans="1:13" x14ac:dyDescent="0.35">
      <c r="A197" s="261" t="s">
        <v>386</v>
      </c>
      <c r="B197" s="261" t="s">
        <v>387</v>
      </c>
      <c r="C197" s="261" t="s">
        <v>388</v>
      </c>
      <c r="D197" s="261" t="s">
        <v>16</v>
      </c>
      <c r="E197" s="261" t="s">
        <v>17</v>
      </c>
      <c r="F197" s="261"/>
      <c r="G197" s="261" t="s">
        <v>33</v>
      </c>
      <c r="H197" s="261">
        <v>2</v>
      </c>
      <c r="I197" s="261"/>
      <c r="J197" s="261" t="s">
        <v>389</v>
      </c>
      <c r="K197" s="261" t="s">
        <v>390</v>
      </c>
      <c r="L197" s="262">
        <v>43523</v>
      </c>
      <c r="M197" s="261" t="s">
        <v>20</v>
      </c>
    </row>
    <row r="198" spans="1:13" x14ac:dyDescent="0.35">
      <c r="A198" s="259" t="s">
        <v>386</v>
      </c>
      <c r="B198" s="259" t="s">
        <v>387</v>
      </c>
      <c r="C198" s="259" t="s">
        <v>388</v>
      </c>
      <c r="D198" s="259" t="s">
        <v>21</v>
      </c>
      <c r="E198" s="259" t="s">
        <v>17</v>
      </c>
      <c r="F198" s="259" t="s">
        <v>17</v>
      </c>
      <c r="G198" s="259" t="s">
        <v>17</v>
      </c>
      <c r="H198" s="259" t="s">
        <v>17</v>
      </c>
      <c r="I198" s="259" t="s">
        <v>17</v>
      </c>
      <c r="J198" s="259" t="s">
        <v>389</v>
      </c>
      <c r="K198" s="259" t="s">
        <v>391</v>
      </c>
      <c r="L198" s="260">
        <v>43523</v>
      </c>
      <c r="M198" s="259" t="s">
        <v>20</v>
      </c>
    </row>
    <row r="199" spans="1:13" x14ac:dyDescent="0.35">
      <c r="A199" s="261" t="s">
        <v>386</v>
      </c>
      <c r="B199" s="261" t="s">
        <v>387</v>
      </c>
      <c r="C199" s="261" t="s">
        <v>388</v>
      </c>
      <c r="D199" s="261" t="s">
        <v>24</v>
      </c>
      <c r="E199" s="261">
        <v>444</v>
      </c>
      <c r="F199" s="261" t="s">
        <v>392</v>
      </c>
      <c r="G199" s="261" t="s">
        <v>33</v>
      </c>
      <c r="H199" s="261">
        <v>2</v>
      </c>
      <c r="I199" s="261" t="s">
        <v>393</v>
      </c>
      <c r="J199" s="261" t="s">
        <v>394</v>
      </c>
      <c r="K199" s="261" t="s">
        <v>395</v>
      </c>
      <c r="L199" s="262">
        <v>43523</v>
      </c>
      <c r="M199" s="261" t="s">
        <v>20</v>
      </c>
    </row>
    <row r="200" spans="1:13" x14ac:dyDescent="0.35">
      <c r="A200" s="259" t="s">
        <v>386</v>
      </c>
      <c r="B200" s="259" t="s">
        <v>387</v>
      </c>
      <c r="C200" s="259" t="s">
        <v>388</v>
      </c>
      <c r="D200" s="259" t="s">
        <v>26</v>
      </c>
      <c r="E200" s="259" t="s">
        <v>17</v>
      </c>
      <c r="F200" s="259"/>
      <c r="G200" s="259" t="s">
        <v>33</v>
      </c>
      <c r="H200" s="259">
        <v>2</v>
      </c>
      <c r="I200" s="259"/>
      <c r="J200" s="259"/>
      <c r="K200" s="259" t="s">
        <v>396</v>
      </c>
      <c r="L200" s="260">
        <v>43523</v>
      </c>
      <c r="M200" s="259" t="s">
        <v>20</v>
      </c>
    </row>
    <row r="201" spans="1:13" x14ac:dyDescent="0.35">
      <c r="A201" s="261" t="s">
        <v>386</v>
      </c>
      <c r="B201" s="261" t="s">
        <v>387</v>
      </c>
      <c r="C201" s="261" t="s">
        <v>388</v>
      </c>
      <c r="D201" s="261" t="s">
        <v>28</v>
      </c>
      <c r="E201" s="261" t="s">
        <v>17</v>
      </c>
      <c r="F201" s="261"/>
      <c r="G201" s="261" t="s">
        <v>33</v>
      </c>
      <c r="H201" s="261">
        <v>2</v>
      </c>
      <c r="I201" s="261"/>
      <c r="J201" s="261"/>
      <c r="K201" s="261" t="s">
        <v>397</v>
      </c>
      <c r="L201" s="262">
        <v>43523</v>
      </c>
      <c r="M201" s="261" t="s">
        <v>20</v>
      </c>
    </row>
    <row r="202" spans="1:13" x14ac:dyDescent="0.35">
      <c r="A202" s="259" t="s">
        <v>398</v>
      </c>
      <c r="B202" s="259" t="s">
        <v>399</v>
      </c>
      <c r="C202" s="259" t="s">
        <v>109</v>
      </c>
      <c r="D202" s="259" t="s">
        <v>16</v>
      </c>
      <c r="E202" s="259" t="s">
        <v>17</v>
      </c>
      <c r="F202" s="259" t="s">
        <v>17</v>
      </c>
      <c r="G202" s="259" t="s">
        <v>33</v>
      </c>
      <c r="H202" s="259">
        <v>2</v>
      </c>
      <c r="I202" s="259" t="s">
        <v>17</v>
      </c>
      <c r="J202" s="259" t="s">
        <v>400</v>
      </c>
      <c r="K202" s="259" t="s">
        <v>401</v>
      </c>
      <c r="L202" s="260">
        <v>43523</v>
      </c>
      <c r="M202" s="259" t="s">
        <v>20</v>
      </c>
    </row>
    <row r="203" spans="1:13" x14ac:dyDescent="0.35">
      <c r="A203" s="261" t="s">
        <v>398</v>
      </c>
      <c r="B203" s="261" t="s">
        <v>399</v>
      </c>
      <c r="C203" s="261" t="s">
        <v>109</v>
      </c>
      <c r="D203" s="261" t="s">
        <v>21</v>
      </c>
      <c r="E203" s="261" t="s">
        <v>17</v>
      </c>
      <c r="F203" s="261" t="s">
        <v>17</v>
      </c>
      <c r="G203" s="261" t="s">
        <v>17</v>
      </c>
      <c r="H203" s="261" t="s">
        <v>17</v>
      </c>
      <c r="I203" s="261" t="s">
        <v>17</v>
      </c>
      <c r="J203" s="261" t="s">
        <v>402</v>
      </c>
      <c r="K203" s="261" t="s">
        <v>403</v>
      </c>
      <c r="L203" s="262">
        <v>43523</v>
      </c>
      <c r="M203" s="261" t="s">
        <v>20</v>
      </c>
    </row>
    <row r="204" spans="1:13" x14ac:dyDescent="0.35">
      <c r="A204" s="259" t="s">
        <v>398</v>
      </c>
      <c r="B204" s="259" t="s">
        <v>399</v>
      </c>
      <c r="C204" s="259" t="s">
        <v>109</v>
      </c>
      <c r="D204" s="259" t="s">
        <v>404</v>
      </c>
      <c r="E204" s="259">
        <v>3</v>
      </c>
      <c r="F204" s="259" t="s">
        <v>405</v>
      </c>
      <c r="G204" s="259" t="s">
        <v>33</v>
      </c>
      <c r="H204" s="259">
        <v>2</v>
      </c>
      <c r="I204" s="259" t="s">
        <v>406</v>
      </c>
      <c r="J204" s="259" t="s">
        <v>407</v>
      </c>
      <c r="K204" s="259" t="s">
        <v>408</v>
      </c>
      <c r="L204" s="260">
        <v>43523</v>
      </c>
      <c r="M204" s="259" t="s">
        <v>20</v>
      </c>
    </row>
    <row r="205" spans="1:13" x14ac:dyDescent="0.35">
      <c r="A205" s="261" t="s">
        <v>398</v>
      </c>
      <c r="B205" s="261" t="s">
        <v>399</v>
      </c>
      <c r="C205" s="261" t="s">
        <v>109</v>
      </c>
      <c r="D205" s="261" t="s">
        <v>24</v>
      </c>
      <c r="E205" s="261" t="s">
        <v>17</v>
      </c>
      <c r="F205" s="261" t="s">
        <v>17</v>
      </c>
      <c r="G205" s="261" t="s">
        <v>33</v>
      </c>
      <c r="H205" s="261">
        <v>2</v>
      </c>
      <c r="I205" s="261" t="s">
        <v>17</v>
      </c>
      <c r="J205" s="261" t="s">
        <v>409</v>
      </c>
      <c r="K205" s="261" t="s">
        <v>410</v>
      </c>
      <c r="L205" s="262">
        <v>43523</v>
      </c>
      <c r="M205" s="261" t="s">
        <v>20</v>
      </c>
    </row>
    <row r="206" spans="1:13" x14ac:dyDescent="0.35">
      <c r="A206" s="259" t="s">
        <v>398</v>
      </c>
      <c r="B206" s="259" t="s">
        <v>399</v>
      </c>
      <c r="C206" s="259" t="s">
        <v>109</v>
      </c>
      <c r="D206" s="259" t="s">
        <v>38</v>
      </c>
      <c r="E206" s="259" t="s">
        <v>17</v>
      </c>
      <c r="F206" s="259" t="s">
        <v>17</v>
      </c>
      <c r="G206" s="259" t="s">
        <v>33</v>
      </c>
      <c r="H206" s="259">
        <v>2</v>
      </c>
      <c r="I206" s="259" t="s">
        <v>17</v>
      </c>
      <c r="J206" s="259" t="s">
        <v>411</v>
      </c>
      <c r="K206" s="259" t="s">
        <v>412</v>
      </c>
      <c r="L206" s="260">
        <v>43523</v>
      </c>
      <c r="M206" s="259" t="s">
        <v>20</v>
      </c>
    </row>
    <row r="207" spans="1:13" x14ac:dyDescent="0.35">
      <c r="A207" s="261" t="s">
        <v>413</v>
      </c>
      <c r="B207" s="261" t="s">
        <v>414</v>
      </c>
      <c r="C207" s="261" t="s">
        <v>53</v>
      </c>
      <c r="D207" s="261" t="s">
        <v>26</v>
      </c>
      <c r="E207" s="261" t="s">
        <v>17</v>
      </c>
      <c r="F207" s="261"/>
      <c r="G207" s="261" t="s">
        <v>17</v>
      </c>
      <c r="H207" s="261" t="s">
        <v>17</v>
      </c>
      <c r="I207" s="261"/>
      <c r="J207" s="261"/>
      <c r="K207" s="261" t="s">
        <v>415</v>
      </c>
      <c r="L207" s="262">
        <v>43523</v>
      </c>
      <c r="M207" s="261" t="s">
        <v>20</v>
      </c>
    </row>
    <row r="208" spans="1:13" x14ac:dyDescent="0.35">
      <c r="A208" s="259" t="s">
        <v>413</v>
      </c>
      <c r="B208" s="259" t="s">
        <v>414</v>
      </c>
      <c r="C208" s="259" t="s">
        <v>53</v>
      </c>
      <c r="D208" s="259" t="s">
        <v>28</v>
      </c>
      <c r="E208" s="259" t="s">
        <v>17</v>
      </c>
      <c r="F208" s="259"/>
      <c r="G208" s="259" t="s">
        <v>17</v>
      </c>
      <c r="H208" s="259" t="s">
        <v>17</v>
      </c>
      <c r="I208" s="259"/>
      <c r="J208" s="259"/>
      <c r="K208" s="259" t="s">
        <v>416</v>
      </c>
      <c r="L208" s="260">
        <v>43523</v>
      </c>
      <c r="M208" s="259" t="s">
        <v>20</v>
      </c>
    </row>
    <row r="209" spans="1:13" x14ac:dyDescent="0.35">
      <c r="A209" s="261" t="s">
        <v>234</v>
      </c>
      <c r="B209" s="261" t="s">
        <v>235</v>
      </c>
      <c r="C209" s="261" t="s">
        <v>236</v>
      </c>
      <c r="D209" s="261" t="s">
        <v>40</v>
      </c>
      <c r="E209" s="261" t="s">
        <v>17</v>
      </c>
      <c r="F209" s="261" t="s">
        <v>17</v>
      </c>
      <c r="G209" s="261" t="s">
        <v>33</v>
      </c>
      <c r="H209" s="261">
        <v>2</v>
      </c>
      <c r="I209" s="261" t="s">
        <v>17</v>
      </c>
      <c r="J209" s="261" t="s">
        <v>417</v>
      </c>
      <c r="K209" s="261" t="s">
        <v>418</v>
      </c>
      <c r="L209" s="262">
        <v>43524</v>
      </c>
      <c r="M209" s="261" t="s">
        <v>20</v>
      </c>
    </row>
    <row r="210" spans="1:13" x14ac:dyDescent="0.35">
      <c r="A210" s="259" t="s">
        <v>413</v>
      </c>
      <c r="B210" s="259" t="s">
        <v>414</v>
      </c>
      <c r="C210" s="259" t="s">
        <v>53</v>
      </c>
      <c r="D210" s="259" t="s">
        <v>16</v>
      </c>
      <c r="E210" s="259" t="s">
        <v>17</v>
      </c>
      <c r="F210" s="259" t="s">
        <v>17</v>
      </c>
      <c r="G210" s="259" t="s">
        <v>17</v>
      </c>
      <c r="H210" s="259" t="s">
        <v>17</v>
      </c>
      <c r="I210" s="259" t="s">
        <v>17</v>
      </c>
      <c r="J210" s="259" t="s">
        <v>17</v>
      </c>
      <c r="K210" s="259" t="s">
        <v>419</v>
      </c>
      <c r="L210" s="260">
        <v>43532</v>
      </c>
      <c r="M210" s="259" t="s">
        <v>20</v>
      </c>
    </row>
    <row r="211" spans="1:13" x14ac:dyDescent="0.35">
      <c r="A211" s="261" t="s">
        <v>413</v>
      </c>
      <c r="B211" s="261" t="s">
        <v>414</v>
      </c>
      <c r="C211" s="261" t="s">
        <v>53</v>
      </c>
      <c r="D211" s="261" t="s">
        <v>21</v>
      </c>
      <c r="E211" s="261" t="s">
        <v>17</v>
      </c>
      <c r="F211" s="261" t="s">
        <v>17</v>
      </c>
      <c r="G211" s="261" t="s">
        <v>17</v>
      </c>
      <c r="H211" s="261" t="s">
        <v>17</v>
      </c>
      <c r="I211" s="261" t="s">
        <v>17</v>
      </c>
      <c r="J211" s="261" t="s">
        <v>17</v>
      </c>
      <c r="K211" s="261" t="s">
        <v>420</v>
      </c>
      <c r="L211" s="262">
        <v>43532</v>
      </c>
      <c r="M211" s="261" t="s">
        <v>20</v>
      </c>
    </row>
    <row r="212" spans="1:13" x14ac:dyDescent="0.35">
      <c r="A212" s="259" t="s">
        <v>413</v>
      </c>
      <c r="B212" s="259" t="s">
        <v>414</v>
      </c>
      <c r="C212" s="259" t="s">
        <v>53</v>
      </c>
      <c r="D212" s="259" t="s">
        <v>24</v>
      </c>
      <c r="E212" s="259" t="s">
        <v>17</v>
      </c>
      <c r="F212" s="259" t="s">
        <v>17</v>
      </c>
      <c r="G212" s="259" t="s">
        <v>17</v>
      </c>
      <c r="H212" s="259" t="s">
        <v>17</v>
      </c>
      <c r="I212" s="259" t="s">
        <v>17</v>
      </c>
      <c r="J212" s="259" t="s">
        <v>17</v>
      </c>
      <c r="K212" s="259" t="s">
        <v>421</v>
      </c>
      <c r="L212" s="260">
        <v>43532</v>
      </c>
      <c r="M212" s="259" t="s">
        <v>20</v>
      </c>
    </row>
    <row r="213" spans="1:13" x14ac:dyDescent="0.35">
      <c r="A213" s="261" t="s">
        <v>422</v>
      </c>
      <c r="B213" s="261" t="s">
        <v>423</v>
      </c>
      <c r="C213" s="261" t="s">
        <v>424</v>
      </c>
      <c r="D213" s="261" t="s">
        <v>16</v>
      </c>
      <c r="E213" s="261">
        <v>0</v>
      </c>
      <c r="F213" s="261"/>
      <c r="G213" s="261" t="s">
        <v>33</v>
      </c>
      <c r="H213" s="261">
        <v>2</v>
      </c>
      <c r="I213" s="261"/>
      <c r="J213" s="261"/>
      <c r="K213" s="261" t="s">
        <v>425</v>
      </c>
      <c r="L213" s="262">
        <v>43545</v>
      </c>
      <c r="M213" s="261" t="s">
        <v>20</v>
      </c>
    </row>
    <row r="214" spans="1:13" x14ac:dyDescent="0.35">
      <c r="A214" s="259" t="s">
        <v>422</v>
      </c>
      <c r="B214" s="259" t="s">
        <v>423</v>
      </c>
      <c r="C214" s="259" t="s">
        <v>424</v>
      </c>
      <c r="D214" s="259" t="s">
        <v>21</v>
      </c>
      <c r="E214" s="259">
        <v>4300</v>
      </c>
      <c r="F214" s="259" t="s">
        <v>426</v>
      </c>
      <c r="G214" s="259" t="s">
        <v>33</v>
      </c>
      <c r="H214" s="259">
        <v>2</v>
      </c>
      <c r="I214" s="259"/>
      <c r="J214" s="259" t="s">
        <v>427</v>
      </c>
      <c r="K214" s="259" t="s">
        <v>428</v>
      </c>
      <c r="L214" s="260">
        <v>43545</v>
      </c>
      <c r="M214" s="259" t="s">
        <v>20</v>
      </c>
    </row>
    <row r="215" spans="1:13" x14ac:dyDescent="0.35">
      <c r="A215" s="261" t="s">
        <v>422</v>
      </c>
      <c r="B215" s="261" t="s">
        <v>423</v>
      </c>
      <c r="C215" s="261" t="s">
        <v>424</v>
      </c>
      <c r="D215" s="261" t="s">
        <v>24</v>
      </c>
      <c r="E215" s="261">
        <v>5200000</v>
      </c>
      <c r="F215" s="261" t="s">
        <v>429</v>
      </c>
      <c r="G215" s="261" t="s">
        <v>33</v>
      </c>
      <c r="H215" s="261">
        <v>2</v>
      </c>
      <c r="I215" s="261"/>
      <c r="J215" s="261" t="s">
        <v>430</v>
      </c>
      <c r="K215" s="261" t="s">
        <v>431</v>
      </c>
      <c r="L215" s="262">
        <v>43545</v>
      </c>
      <c r="M215" s="261" t="s">
        <v>20</v>
      </c>
    </row>
    <row r="216" spans="1:13" x14ac:dyDescent="0.35">
      <c r="A216" s="259" t="s">
        <v>123</v>
      </c>
      <c r="B216" s="259" t="s">
        <v>124</v>
      </c>
      <c r="C216" s="259" t="s">
        <v>125</v>
      </c>
      <c r="D216" s="259" t="s">
        <v>16</v>
      </c>
      <c r="E216" s="259" t="s">
        <v>17</v>
      </c>
      <c r="F216" s="259"/>
      <c r="G216" s="259" t="s">
        <v>33</v>
      </c>
      <c r="H216" s="259">
        <v>2</v>
      </c>
      <c r="I216" s="259" t="s">
        <v>307</v>
      </c>
      <c r="J216" s="259" t="s">
        <v>432</v>
      </c>
      <c r="K216" s="259" t="s">
        <v>433</v>
      </c>
      <c r="L216" s="260">
        <v>43552</v>
      </c>
      <c r="M216" s="259" t="s">
        <v>20</v>
      </c>
    </row>
    <row r="217" spans="1:13" x14ac:dyDescent="0.35">
      <c r="A217" s="261" t="s">
        <v>123</v>
      </c>
      <c r="B217" s="261" t="s">
        <v>124</v>
      </c>
      <c r="C217" s="261" t="s">
        <v>125</v>
      </c>
      <c r="D217" s="261" t="s">
        <v>21</v>
      </c>
      <c r="E217" s="261" t="s">
        <v>17</v>
      </c>
      <c r="F217" s="261"/>
      <c r="G217" s="261" t="s">
        <v>33</v>
      </c>
      <c r="H217" s="261">
        <v>2</v>
      </c>
      <c r="I217" s="261" t="s">
        <v>307</v>
      </c>
      <c r="J217" s="261" t="s">
        <v>432</v>
      </c>
      <c r="K217" s="261" t="s">
        <v>434</v>
      </c>
      <c r="L217" s="262">
        <v>43552</v>
      </c>
      <c r="M217" s="261" t="s">
        <v>20</v>
      </c>
    </row>
    <row r="218" spans="1:13" x14ac:dyDescent="0.35">
      <c r="A218" s="259" t="s">
        <v>107</v>
      </c>
      <c r="B218" s="259" t="s">
        <v>108</v>
      </c>
      <c r="C218" s="259" t="s">
        <v>109</v>
      </c>
      <c r="D218" s="259" t="s">
        <v>26</v>
      </c>
      <c r="E218" s="259" t="s">
        <v>17</v>
      </c>
      <c r="F218" s="259" t="s">
        <v>435</v>
      </c>
      <c r="G218" s="259" t="s">
        <v>17</v>
      </c>
      <c r="H218" s="259" t="s">
        <v>17</v>
      </c>
      <c r="I218" s="259" t="s">
        <v>436</v>
      </c>
      <c r="J218" s="259" t="s">
        <v>437</v>
      </c>
      <c r="K218" s="259" t="s">
        <v>438</v>
      </c>
      <c r="L218" s="260">
        <v>43578</v>
      </c>
      <c r="M218" s="259" t="s">
        <v>439</v>
      </c>
    </row>
    <row r="219" spans="1:13" x14ac:dyDescent="0.35">
      <c r="A219" s="261" t="s">
        <v>107</v>
      </c>
      <c r="B219" s="261" t="s">
        <v>108</v>
      </c>
      <c r="C219" s="261" t="s">
        <v>109</v>
      </c>
      <c r="D219" s="261" t="s">
        <v>28</v>
      </c>
      <c r="E219" s="261" t="s">
        <v>17</v>
      </c>
      <c r="F219" s="261" t="s">
        <v>435</v>
      </c>
      <c r="G219" s="261" t="s">
        <v>17</v>
      </c>
      <c r="H219" s="261" t="s">
        <v>17</v>
      </c>
      <c r="I219" s="261" t="s">
        <v>436</v>
      </c>
      <c r="J219" s="261" t="s">
        <v>437</v>
      </c>
      <c r="K219" s="261" t="s">
        <v>440</v>
      </c>
      <c r="L219" s="262">
        <v>43578</v>
      </c>
      <c r="M219" s="261" t="s">
        <v>439</v>
      </c>
    </row>
    <row r="220" spans="1:13" x14ac:dyDescent="0.35">
      <c r="A220" s="259" t="s">
        <v>398</v>
      </c>
      <c r="B220" s="259" t="s">
        <v>399</v>
      </c>
      <c r="C220" s="259" t="s">
        <v>109</v>
      </c>
      <c r="D220" s="259" t="s">
        <v>26</v>
      </c>
      <c r="E220" s="259" t="s">
        <v>17</v>
      </c>
      <c r="F220" s="259" t="s">
        <v>435</v>
      </c>
      <c r="G220" s="259" t="s">
        <v>17</v>
      </c>
      <c r="H220" s="259" t="s">
        <v>17</v>
      </c>
      <c r="I220" s="259" t="s">
        <v>436</v>
      </c>
      <c r="J220" s="259" t="s">
        <v>437</v>
      </c>
      <c r="K220" s="259" t="s">
        <v>441</v>
      </c>
      <c r="L220" s="260">
        <v>43578</v>
      </c>
      <c r="M220" s="259" t="s">
        <v>439</v>
      </c>
    </row>
    <row r="221" spans="1:13" x14ac:dyDescent="0.35">
      <c r="A221" s="261" t="s">
        <v>398</v>
      </c>
      <c r="B221" s="261" t="s">
        <v>399</v>
      </c>
      <c r="C221" s="261" t="s">
        <v>109</v>
      </c>
      <c r="D221" s="261" t="s">
        <v>28</v>
      </c>
      <c r="E221" s="261" t="s">
        <v>17</v>
      </c>
      <c r="F221" s="261" t="s">
        <v>435</v>
      </c>
      <c r="G221" s="261" t="s">
        <v>17</v>
      </c>
      <c r="H221" s="261" t="s">
        <v>17</v>
      </c>
      <c r="I221" s="261" t="s">
        <v>436</v>
      </c>
      <c r="J221" s="261" t="s">
        <v>437</v>
      </c>
      <c r="K221" s="261" t="s">
        <v>442</v>
      </c>
      <c r="L221" s="262">
        <v>43578</v>
      </c>
      <c r="M221" s="261" t="s">
        <v>439</v>
      </c>
    </row>
    <row r="222" spans="1:13" x14ac:dyDescent="0.35">
      <c r="A222" s="259" t="s">
        <v>194</v>
      </c>
      <c r="B222" s="259" t="s">
        <v>195</v>
      </c>
      <c r="C222" s="259" t="s">
        <v>196</v>
      </c>
      <c r="D222" s="259" t="s">
        <v>26</v>
      </c>
      <c r="E222" s="259" t="s">
        <v>17</v>
      </c>
      <c r="F222" s="259" t="s">
        <v>435</v>
      </c>
      <c r="G222" s="259" t="s">
        <v>17</v>
      </c>
      <c r="H222" s="259" t="s">
        <v>17</v>
      </c>
      <c r="I222" s="259" t="s">
        <v>443</v>
      </c>
      <c r="J222" s="259" t="s">
        <v>437</v>
      </c>
      <c r="K222" s="259" t="s">
        <v>444</v>
      </c>
      <c r="L222" s="260">
        <v>43578</v>
      </c>
      <c r="M222" s="259" t="s">
        <v>439</v>
      </c>
    </row>
    <row r="223" spans="1:13" x14ac:dyDescent="0.35">
      <c r="A223" s="261" t="s">
        <v>194</v>
      </c>
      <c r="B223" s="261" t="s">
        <v>195</v>
      </c>
      <c r="C223" s="261" t="s">
        <v>196</v>
      </c>
      <c r="D223" s="261" t="s">
        <v>28</v>
      </c>
      <c r="E223" s="261" t="s">
        <v>17</v>
      </c>
      <c r="F223" s="261" t="s">
        <v>435</v>
      </c>
      <c r="G223" s="261" t="s">
        <v>17</v>
      </c>
      <c r="H223" s="261" t="s">
        <v>17</v>
      </c>
      <c r="I223" s="261" t="s">
        <v>443</v>
      </c>
      <c r="J223" s="261" t="s">
        <v>437</v>
      </c>
      <c r="K223" s="261" t="s">
        <v>445</v>
      </c>
      <c r="L223" s="262">
        <v>43578</v>
      </c>
      <c r="M223" s="261" t="s">
        <v>439</v>
      </c>
    </row>
    <row r="224" spans="1:13" x14ac:dyDescent="0.35">
      <c r="A224" s="259" t="s">
        <v>30</v>
      </c>
      <c r="B224" s="259" t="s">
        <v>31</v>
      </c>
      <c r="C224" s="259" t="s">
        <v>32</v>
      </c>
      <c r="D224" s="259" t="s">
        <v>26</v>
      </c>
      <c r="E224" s="259">
        <v>0</v>
      </c>
      <c r="F224" s="259"/>
      <c r="G224" s="259" t="s">
        <v>33</v>
      </c>
      <c r="H224" s="259">
        <v>2</v>
      </c>
      <c r="I224" s="259"/>
      <c r="J224" s="259"/>
      <c r="K224" s="259" t="s">
        <v>446</v>
      </c>
      <c r="L224" s="260">
        <v>43580</v>
      </c>
      <c r="M224" s="259" t="s">
        <v>20</v>
      </c>
    </row>
    <row r="225" spans="1:13" x14ac:dyDescent="0.35">
      <c r="A225" s="261" t="s">
        <v>30</v>
      </c>
      <c r="B225" s="261" t="s">
        <v>31</v>
      </c>
      <c r="C225" s="261" t="s">
        <v>32</v>
      </c>
      <c r="D225" s="261" t="s">
        <v>28</v>
      </c>
      <c r="E225" s="261">
        <v>0</v>
      </c>
      <c r="F225" s="261"/>
      <c r="G225" s="261" t="s">
        <v>33</v>
      </c>
      <c r="H225" s="261">
        <v>2</v>
      </c>
      <c r="I225" s="261"/>
      <c r="J225" s="261"/>
      <c r="K225" s="261" t="s">
        <v>447</v>
      </c>
      <c r="L225" s="262">
        <v>43580</v>
      </c>
      <c r="M225" s="261" t="s">
        <v>20</v>
      </c>
    </row>
    <row r="226" spans="1:13" x14ac:dyDescent="0.35">
      <c r="A226" s="259" t="s">
        <v>139</v>
      </c>
      <c r="B226" s="259" t="s">
        <v>140</v>
      </c>
      <c r="C226" s="259" t="s">
        <v>141</v>
      </c>
      <c r="D226" s="259" t="s">
        <v>40</v>
      </c>
      <c r="E226" s="259">
        <v>150</v>
      </c>
      <c r="F226" s="259" t="s">
        <v>448</v>
      </c>
      <c r="G226" s="259" t="s">
        <v>33</v>
      </c>
      <c r="H226" s="259">
        <v>2</v>
      </c>
      <c r="I226" s="259" t="s">
        <v>111</v>
      </c>
      <c r="J226" s="259" t="s">
        <v>449</v>
      </c>
      <c r="K226" s="259" t="s">
        <v>450</v>
      </c>
      <c r="L226" s="260">
        <v>43584</v>
      </c>
      <c r="M226" s="259" t="s">
        <v>439</v>
      </c>
    </row>
    <row r="227" spans="1:13" x14ac:dyDescent="0.35">
      <c r="A227" s="261" t="s">
        <v>78</v>
      </c>
      <c r="B227" s="261" t="s">
        <v>79</v>
      </c>
      <c r="C227" s="261" t="s">
        <v>80</v>
      </c>
      <c r="D227" s="261" t="s">
        <v>40</v>
      </c>
      <c r="E227" s="261">
        <v>0</v>
      </c>
      <c r="F227" s="261" t="s">
        <v>17</v>
      </c>
      <c r="G227" s="261" t="s">
        <v>17</v>
      </c>
      <c r="H227" s="261" t="s">
        <v>17</v>
      </c>
      <c r="I227" s="261" t="s">
        <v>17</v>
      </c>
      <c r="J227" s="261" t="s">
        <v>17</v>
      </c>
      <c r="K227" s="261" t="s">
        <v>451</v>
      </c>
      <c r="L227" s="262">
        <v>43585</v>
      </c>
      <c r="M227" s="261" t="s">
        <v>439</v>
      </c>
    </row>
    <row r="228" spans="1:13" x14ac:dyDescent="0.35">
      <c r="A228" s="259" t="s">
        <v>452</v>
      </c>
      <c r="B228" s="259" t="s">
        <v>453</v>
      </c>
      <c r="C228" s="259" t="s">
        <v>454</v>
      </c>
      <c r="D228" s="259" t="s">
        <v>26</v>
      </c>
      <c r="E228" s="259" t="s">
        <v>17</v>
      </c>
      <c r="F228" s="259"/>
      <c r="G228" s="259" t="s">
        <v>17</v>
      </c>
      <c r="H228" s="259" t="s">
        <v>17</v>
      </c>
      <c r="I228" s="259"/>
      <c r="J228" s="259" t="s">
        <v>455</v>
      </c>
      <c r="K228" s="259" t="s">
        <v>456</v>
      </c>
      <c r="L228" s="260">
        <v>43585</v>
      </c>
      <c r="M228" s="259" t="s">
        <v>439</v>
      </c>
    </row>
    <row r="229" spans="1:13" x14ac:dyDescent="0.35">
      <c r="A229" s="261" t="s">
        <v>452</v>
      </c>
      <c r="B229" s="261" t="s">
        <v>453</v>
      </c>
      <c r="C229" s="261" t="s">
        <v>454</v>
      </c>
      <c r="D229" s="261" t="s">
        <v>28</v>
      </c>
      <c r="E229" s="261" t="s">
        <v>17</v>
      </c>
      <c r="F229" s="261"/>
      <c r="G229" s="261" t="s">
        <v>17</v>
      </c>
      <c r="H229" s="261" t="s">
        <v>17</v>
      </c>
      <c r="I229" s="261"/>
      <c r="J229" s="261"/>
      <c r="K229" s="261" t="s">
        <v>457</v>
      </c>
      <c r="L229" s="262">
        <v>43585</v>
      </c>
      <c r="M229" s="261" t="s">
        <v>439</v>
      </c>
    </row>
    <row r="230" spans="1:13" x14ac:dyDescent="0.35">
      <c r="A230" s="259" t="s">
        <v>422</v>
      </c>
      <c r="B230" s="259" t="s">
        <v>423</v>
      </c>
      <c r="C230" s="259" t="s">
        <v>424</v>
      </c>
      <c r="D230" s="259" t="s">
        <v>26</v>
      </c>
      <c r="E230" s="259" t="s">
        <v>17</v>
      </c>
      <c r="F230" s="259" t="s">
        <v>458</v>
      </c>
      <c r="G230" s="259" t="s">
        <v>33</v>
      </c>
      <c r="H230" s="259">
        <v>2</v>
      </c>
      <c r="I230" s="259" t="s">
        <v>17</v>
      </c>
      <c r="J230" s="259" t="s">
        <v>17</v>
      </c>
      <c r="K230" s="259" t="s">
        <v>459</v>
      </c>
      <c r="L230" s="260">
        <v>43586</v>
      </c>
      <c r="M230" s="259" t="s">
        <v>439</v>
      </c>
    </row>
    <row r="231" spans="1:13" x14ac:dyDescent="0.35">
      <c r="A231" s="261" t="s">
        <v>422</v>
      </c>
      <c r="B231" s="261" t="s">
        <v>423</v>
      </c>
      <c r="C231" s="261" t="s">
        <v>424</v>
      </c>
      <c r="D231" s="261" t="s">
        <v>28</v>
      </c>
      <c r="E231" s="261">
        <v>800000</v>
      </c>
      <c r="F231" s="261" t="s">
        <v>458</v>
      </c>
      <c r="G231" s="261" t="s">
        <v>33</v>
      </c>
      <c r="H231" s="261">
        <v>2</v>
      </c>
      <c r="I231" s="261" t="s">
        <v>460</v>
      </c>
      <c r="J231" s="261" t="s">
        <v>461</v>
      </c>
      <c r="K231" s="261" t="s">
        <v>462</v>
      </c>
      <c r="L231" s="262">
        <v>43586</v>
      </c>
      <c r="M231" s="261" t="s">
        <v>439</v>
      </c>
    </row>
    <row r="232" spans="1:13" x14ac:dyDescent="0.35">
      <c r="A232" s="259" t="s">
        <v>463</v>
      </c>
      <c r="B232" s="259" t="s">
        <v>464</v>
      </c>
      <c r="C232" s="259" t="s">
        <v>465</v>
      </c>
      <c r="D232" s="259" t="s">
        <v>16</v>
      </c>
      <c r="E232" s="259" t="s">
        <v>17</v>
      </c>
      <c r="F232" s="259" t="s">
        <v>17</v>
      </c>
      <c r="G232" s="259" t="s">
        <v>17</v>
      </c>
      <c r="H232" s="259" t="s">
        <v>17</v>
      </c>
      <c r="I232" s="259" t="s">
        <v>17</v>
      </c>
      <c r="J232" s="259" t="s">
        <v>17</v>
      </c>
      <c r="K232" s="259" t="s">
        <v>466</v>
      </c>
      <c r="L232" s="260">
        <v>43603</v>
      </c>
      <c r="M232" s="259" t="s">
        <v>439</v>
      </c>
    </row>
    <row r="233" spans="1:13" x14ac:dyDescent="0.35">
      <c r="A233" s="261" t="s">
        <v>463</v>
      </c>
      <c r="B233" s="261" t="s">
        <v>464</v>
      </c>
      <c r="C233" s="261" t="s">
        <v>465</v>
      </c>
      <c r="D233" s="261" t="s">
        <v>21</v>
      </c>
      <c r="E233" s="261" t="s">
        <v>17</v>
      </c>
      <c r="F233" s="261" t="s">
        <v>17</v>
      </c>
      <c r="G233" s="261" t="s">
        <v>17</v>
      </c>
      <c r="H233" s="261" t="s">
        <v>17</v>
      </c>
      <c r="I233" s="261" t="s">
        <v>17</v>
      </c>
      <c r="J233" s="261" t="s">
        <v>17</v>
      </c>
      <c r="K233" s="261" t="s">
        <v>467</v>
      </c>
      <c r="L233" s="262">
        <v>43603</v>
      </c>
      <c r="M233" s="261" t="s">
        <v>439</v>
      </c>
    </row>
    <row r="234" spans="1:13" x14ac:dyDescent="0.35">
      <c r="A234" s="259" t="s">
        <v>463</v>
      </c>
      <c r="B234" s="259" t="s">
        <v>464</v>
      </c>
      <c r="C234" s="259" t="s">
        <v>465</v>
      </c>
      <c r="D234" s="259" t="s">
        <v>24</v>
      </c>
      <c r="E234" s="259" t="s">
        <v>17</v>
      </c>
      <c r="F234" s="259" t="s">
        <v>17</v>
      </c>
      <c r="G234" s="259" t="s">
        <v>17</v>
      </c>
      <c r="H234" s="259" t="s">
        <v>17</v>
      </c>
      <c r="I234" s="259" t="s">
        <v>17</v>
      </c>
      <c r="J234" s="259" t="s">
        <v>17</v>
      </c>
      <c r="K234" s="259" t="s">
        <v>468</v>
      </c>
      <c r="L234" s="260">
        <v>43603</v>
      </c>
      <c r="M234" s="259" t="s">
        <v>439</v>
      </c>
    </row>
    <row r="235" spans="1:13" x14ac:dyDescent="0.35">
      <c r="A235" s="261" t="s">
        <v>463</v>
      </c>
      <c r="B235" s="261" t="s">
        <v>464</v>
      </c>
      <c r="C235" s="261" t="s">
        <v>465</v>
      </c>
      <c r="D235" s="261" t="s">
        <v>38</v>
      </c>
      <c r="E235" s="261" t="s">
        <v>17</v>
      </c>
      <c r="F235" s="261" t="s">
        <v>17</v>
      </c>
      <c r="G235" s="261" t="s">
        <v>17</v>
      </c>
      <c r="H235" s="261" t="s">
        <v>17</v>
      </c>
      <c r="I235" s="261" t="s">
        <v>17</v>
      </c>
      <c r="J235" s="261" t="s">
        <v>17</v>
      </c>
      <c r="K235" s="261" t="s">
        <v>469</v>
      </c>
      <c r="L235" s="262">
        <v>43603</v>
      </c>
      <c r="M235" s="261" t="s">
        <v>439</v>
      </c>
    </row>
    <row r="236" spans="1:13" x14ac:dyDescent="0.35">
      <c r="A236" s="259" t="s">
        <v>463</v>
      </c>
      <c r="B236" s="259" t="s">
        <v>464</v>
      </c>
      <c r="C236" s="259" t="s">
        <v>465</v>
      </c>
      <c r="D236" s="259" t="s">
        <v>40</v>
      </c>
      <c r="E236" s="259" t="s">
        <v>17</v>
      </c>
      <c r="F236" s="259" t="s">
        <v>17</v>
      </c>
      <c r="G236" s="259" t="s">
        <v>17</v>
      </c>
      <c r="H236" s="259" t="s">
        <v>17</v>
      </c>
      <c r="I236" s="259" t="s">
        <v>17</v>
      </c>
      <c r="J236" s="259" t="s">
        <v>17</v>
      </c>
      <c r="K236" s="259" t="s">
        <v>470</v>
      </c>
      <c r="L236" s="260">
        <v>43603</v>
      </c>
      <c r="M236" s="259" t="s">
        <v>439</v>
      </c>
    </row>
    <row r="237" spans="1:13" x14ac:dyDescent="0.35">
      <c r="A237" s="261" t="s">
        <v>463</v>
      </c>
      <c r="B237" s="261" t="s">
        <v>464</v>
      </c>
      <c r="C237" s="261" t="s">
        <v>465</v>
      </c>
      <c r="D237" s="261" t="s">
        <v>26</v>
      </c>
      <c r="E237" s="261" t="s">
        <v>17</v>
      </c>
      <c r="F237" s="261" t="s">
        <v>17</v>
      </c>
      <c r="G237" s="261" t="s">
        <v>17</v>
      </c>
      <c r="H237" s="261" t="s">
        <v>17</v>
      </c>
      <c r="I237" s="261" t="s">
        <v>17</v>
      </c>
      <c r="J237" s="261" t="s">
        <v>17</v>
      </c>
      <c r="K237" s="261" t="s">
        <v>471</v>
      </c>
      <c r="L237" s="262">
        <v>43603</v>
      </c>
      <c r="M237" s="261" t="s">
        <v>439</v>
      </c>
    </row>
    <row r="238" spans="1:13" x14ac:dyDescent="0.35">
      <c r="A238" s="259" t="s">
        <v>463</v>
      </c>
      <c r="B238" s="259" t="s">
        <v>464</v>
      </c>
      <c r="C238" s="259" t="s">
        <v>465</v>
      </c>
      <c r="D238" s="259" t="s">
        <v>28</v>
      </c>
      <c r="E238" s="259" t="s">
        <v>17</v>
      </c>
      <c r="F238" s="259" t="s">
        <v>17</v>
      </c>
      <c r="G238" s="259" t="s">
        <v>17</v>
      </c>
      <c r="H238" s="259" t="s">
        <v>17</v>
      </c>
      <c r="I238" s="259" t="s">
        <v>17</v>
      </c>
      <c r="J238" s="259" t="s">
        <v>17</v>
      </c>
      <c r="K238" s="259" t="s">
        <v>472</v>
      </c>
      <c r="L238" s="260">
        <v>43603</v>
      </c>
      <c r="M238" s="259" t="s">
        <v>439</v>
      </c>
    </row>
    <row r="239" spans="1:13" x14ac:dyDescent="0.35">
      <c r="A239" s="261" t="s">
        <v>473</v>
      </c>
      <c r="B239" s="261" t="s">
        <v>474</v>
      </c>
      <c r="C239" s="261" t="s">
        <v>475</v>
      </c>
      <c r="D239" s="261" t="s">
        <v>16</v>
      </c>
      <c r="E239" s="261" t="s">
        <v>17</v>
      </c>
      <c r="F239" s="261" t="s">
        <v>476</v>
      </c>
      <c r="G239" s="261" t="s">
        <v>33</v>
      </c>
      <c r="H239" s="261">
        <v>2</v>
      </c>
      <c r="I239" s="261" t="s">
        <v>476</v>
      </c>
      <c r="J239" s="261" t="s">
        <v>477</v>
      </c>
      <c r="K239" s="261" t="s">
        <v>478</v>
      </c>
      <c r="L239" s="262">
        <v>43606</v>
      </c>
      <c r="M239" s="261" t="s">
        <v>20</v>
      </c>
    </row>
    <row r="240" spans="1:13" x14ac:dyDescent="0.35">
      <c r="A240" s="259" t="s">
        <v>473</v>
      </c>
      <c r="B240" s="259" t="s">
        <v>474</v>
      </c>
      <c r="C240" s="259" t="s">
        <v>475</v>
      </c>
      <c r="D240" s="259" t="s">
        <v>21</v>
      </c>
      <c r="E240" s="259" t="s">
        <v>17</v>
      </c>
      <c r="F240" s="259" t="s">
        <v>476</v>
      </c>
      <c r="G240" s="259" t="s">
        <v>33</v>
      </c>
      <c r="H240" s="259">
        <v>2</v>
      </c>
      <c r="I240" s="259" t="s">
        <v>476</v>
      </c>
      <c r="J240" s="259" t="s">
        <v>477</v>
      </c>
      <c r="K240" s="259" t="s">
        <v>479</v>
      </c>
      <c r="L240" s="260">
        <v>43606</v>
      </c>
      <c r="M240" s="259" t="s">
        <v>20</v>
      </c>
    </row>
    <row r="241" spans="1:13" x14ac:dyDescent="0.35">
      <c r="A241" s="261" t="s">
        <v>473</v>
      </c>
      <c r="B241" s="261" t="s">
        <v>474</v>
      </c>
      <c r="C241" s="261" t="s">
        <v>475</v>
      </c>
      <c r="D241" s="261" t="s">
        <v>404</v>
      </c>
      <c r="E241" s="261">
        <v>5</v>
      </c>
      <c r="F241" s="261" t="s">
        <v>476</v>
      </c>
      <c r="G241" s="261" t="s">
        <v>33</v>
      </c>
      <c r="H241" s="261">
        <v>2</v>
      </c>
      <c r="I241" s="261" t="s">
        <v>476</v>
      </c>
      <c r="J241" s="261" t="s">
        <v>480</v>
      </c>
      <c r="K241" s="261" t="s">
        <v>481</v>
      </c>
      <c r="L241" s="262">
        <v>43606</v>
      </c>
      <c r="M241" s="261" t="s">
        <v>20</v>
      </c>
    </row>
    <row r="242" spans="1:13" x14ac:dyDescent="0.35">
      <c r="A242" s="259" t="s">
        <v>473</v>
      </c>
      <c r="B242" s="259" t="s">
        <v>474</v>
      </c>
      <c r="C242" s="259" t="s">
        <v>475</v>
      </c>
      <c r="D242" s="259" t="s">
        <v>24</v>
      </c>
      <c r="E242" s="259" t="s">
        <v>17</v>
      </c>
      <c r="F242" s="259" t="s">
        <v>476</v>
      </c>
      <c r="G242" s="259" t="s">
        <v>33</v>
      </c>
      <c r="H242" s="259">
        <v>2</v>
      </c>
      <c r="I242" s="259" t="s">
        <v>476</v>
      </c>
      <c r="J242" s="259" t="s">
        <v>477</v>
      </c>
      <c r="K242" s="259" t="s">
        <v>482</v>
      </c>
      <c r="L242" s="260">
        <v>43606</v>
      </c>
      <c r="M242" s="259" t="s">
        <v>20</v>
      </c>
    </row>
    <row r="243" spans="1:13" x14ac:dyDescent="0.35">
      <c r="A243" s="261" t="s">
        <v>139</v>
      </c>
      <c r="B243" s="261" t="s">
        <v>140</v>
      </c>
      <c r="C243" s="261" t="s">
        <v>141</v>
      </c>
      <c r="D243" s="261" t="s">
        <v>38</v>
      </c>
      <c r="E243" s="261" t="s">
        <v>17</v>
      </c>
      <c r="F243" s="261" t="s">
        <v>483</v>
      </c>
      <c r="G243" s="261" t="s">
        <v>17</v>
      </c>
      <c r="H243" s="261" t="s">
        <v>17</v>
      </c>
      <c r="I243" s="261" t="s">
        <v>484</v>
      </c>
      <c r="J243" s="261" t="s">
        <v>485</v>
      </c>
      <c r="K243" s="261" t="s">
        <v>486</v>
      </c>
      <c r="L243" s="262">
        <v>43642</v>
      </c>
      <c r="M243" s="261" t="s">
        <v>439</v>
      </c>
    </row>
    <row r="244" spans="1:13" x14ac:dyDescent="0.35">
      <c r="A244" s="259" t="s">
        <v>153</v>
      </c>
      <c r="B244" s="259" t="s">
        <v>154</v>
      </c>
      <c r="C244" s="259" t="s">
        <v>141</v>
      </c>
      <c r="D244" s="259" t="s">
        <v>38</v>
      </c>
      <c r="E244" s="259" t="s">
        <v>17</v>
      </c>
      <c r="F244" s="259" t="s">
        <v>483</v>
      </c>
      <c r="G244" s="259" t="s">
        <v>17</v>
      </c>
      <c r="H244" s="259" t="s">
        <v>17</v>
      </c>
      <c r="I244" s="259" t="s">
        <v>484</v>
      </c>
      <c r="J244" s="259" t="s">
        <v>485</v>
      </c>
      <c r="K244" s="259" t="s">
        <v>487</v>
      </c>
      <c r="L244" s="260">
        <v>43642</v>
      </c>
      <c r="M244" s="259" t="s">
        <v>439</v>
      </c>
    </row>
    <row r="245" spans="1:13" x14ac:dyDescent="0.35">
      <c r="A245" s="261" t="s">
        <v>160</v>
      </c>
      <c r="B245" s="261" t="s">
        <v>161</v>
      </c>
      <c r="C245" s="261" t="s">
        <v>141</v>
      </c>
      <c r="D245" s="261" t="s">
        <v>38</v>
      </c>
      <c r="E245" s="261" t="s">
        <v>17</v>
      </c>
      <c r="F245" s="261" t="s">
        <v>483</v>
      </c>
      <c r="G245" s="261" t="s">
        <v>17</v>
      </c>
      <c r="H245" s="261" t="s">
        <v>17</v>
      </c>
      <c r="I245" s="261" t="s">
        <v>484</v>
      </c>
      <c r="J245" s="261" t="s">
        <v>485</v>
      </c>
      <c r="K245" s="261" t="s">
        <v>488</v>
      </c>
      <c r="L245" s="262">
        <v>43642</v>
      </c>
      <c r="M245" s="261" t="s">
        <v>439</v>
      </c>
    </row>
    <row r="246" spans="1:13" x14ac:dyDescent="0.35">
      <c r="A246" s="259" t="s">
        <v>13</v>
      </c>
      <c r="B246" s="259" t="s">
        <v>14</v>
      </c>
      <c r="C246" s="259" t="s">
        <v>15</v>
      </c>
      <c r="D246" s="259" t="s">
        <v>38</v>
      </c>
      <c r="E246" s="259">
        <v>44056</v>
      </c>
      <c r="F246" s="259" t="s">
        <v>489</v>
      </c>
      <c r="G246" s="259" t="s">
        <v>22</v>
      </c>
      <c r="H246" s="259">
        <v>3</v>
      </c>
      <c r="I246" s="259" t="s">
        <v>490</v>
      </c>
      <c r="J246" s="259"/>
      <c r="K246" s="259" t="s">
        <v>491</v>
      </c>
      <c r="L246" s="260">
        <v>43642</v>
      </c>
      <c r="M246" s="259" t="s">
        <v>439</v>
      </c>
    </row>
    <row r="247" spans="1:13" x14ac:dyDescent="0.35">
      <c r="A247" s="261" t="s">
        <v>210</v>
      </c>
      <c r="B247" s="261" t="s">
        <v>211</v>
      </c>
      <c r="C247" s="261" t="s">
        <v>212</v>
      </c>
      <c r="D247" s="261" t="s">
        <v>16</v>
      </c>
      <c r="E247" s="261">
        <v>0</v>
      </c>
      <c r="F247" s="261" t="s">
        <v>17</v>
      </c>
      <c r="G247" s="261" t="s">
        <v>492</v>
      </c>
      <c r="H247" s="261">
        <v>1</v>
      </c>
      <c r="I247" s="261" t="s">
        <v>17</v>
      </c>
      <c r="J247" s="261"/>
      <c r="K247" s="261" t="s">
        <v>493</v>
      </c>
      <c r="L247" s="262">
        <v>43644</v>
      </c>
      <c r="M247" s="261" t="s">
        <v>439</v>
      </c>
    </row>
    <row r="248" spans="1:13" x14ac:dyDescent="0.35">
      <c r="A248" s="259" t="s">
        <v>210</v>
      </c>
      <c r="B248" s="259" t="s">
        <v>211</v>
      </c>
      <c r="C248" s="259" t="s">
        <v>212</v>
      </c>
      <c r="D248" s="259" t="s">
        <v>21</v>
      </c>
      <c r="E248" s="259">
        <v>0</v>
      </c>
      <c r="F248" s="259" t="s">
        <v>17</v>
      </c>
      <c r="G248" s="259" t="s">
        <v>492</v>
      </c>
      <c r="H248" s="259">
        <v>1</v>
      </c>
      <c r="I248" s="259" t="s">
        <v>17</v>
      </c>
      <c r="J248" s="259"/>
      <c r="K248" s="259" t="s">
        <v>494</v>
      </c>
      <c r="L248" s="260">
        <v>43644</v>
      </c>
      <c r="M248" s="259" t="s">
        <v>439</v>
      </c>
    </row>
    <row r="249" spans="1:13" x14ac:dyDescent="0.35">
      <c r="A249" s="261" t="s">
        <v>210</v>
      </c>
      <c r="B249" s="261" t="s">
        <v>211</v>
      </c>
      <c r="C249" s="261" t="s">
        <v>212</v>
      </c>
      <c r="D249" s="261" t="s">
        <v>40</v>
      </c>
      <c r="E249" s="261">
        <v>0</v>
      </c>
      <c r="F249" s="261"/>
      <c r="G249" s="261" t="s">
        <v>492</v>
      </c>
      <c r="H249" s="261">
        <v>1</v>
      </c>
      <c r="I249" s="261" t="s">
        <v>17</v>
      </c>
      <c r="J249" s="261"/>
      <c r="K249" s="261" t="s">
        <v>495</v>
      </c>
      <c r="L249" s="262">
        <v>43644</v>
      </c>
      <c r="M249" s="261" t="s">
        <v>439</v>
      </c>
    </row>
    <row r="250" spans="1:13" x14ac:dyDescent="0.35">
      <c r="A250" s="259" t="s">
        <v>70</v>
      </c>
      <c r="B250" s="259" t="s">
        <v>71</v>
      </c>
      <c r="C250" s="259" t="s">
        <v>72</v>
      </c>
      <c r="D250" s="259" t="s">
        <v>40</v>
      </c>
      <c r="E250" s="259">
        <v>0</v>
      </c>
      <c r="F250" s="259" t="s">
        <v>17</v>
      </c>
      <c r="G250" s="259" t="s">
        <v>17</v>
      </c>
      <c r="H250" s="259" t="s">
        <v>17</v>
      </c>
      <c r="I250" s="259" t="s">
        <v>17</v>
      </c>
      <c r="J250" s="259" t="s">
        <v>17</v>
      </c>
      <c r="K250" s="259" t="s">
        <v>496</v>
      </c>
      <c r="L250" s="260">
        <v>43670</v>
      </c>
      <c r="M250" s="259" t="s">
        <v>20</v>
      </c>
    </row>
    <row r="251" spans="1:13" x14ac:dyDescent="0.35">
      <c r="A251" s="261" t="s">
        <v>497</v>
      </c>
      <c r="B251" s="261" t="s">
        <v>498</v>
      </c>
      <c r="C251" s="261" t="s">
        <v>499</v>
      </c>
      <c r="D251" s="261" t="s">
        <v>16</v>
      </c>
      <c r="E251" s="261" t="s">
        <v>17</v>
      </c>
      <c r="F251" s="261" t="s">
        <v>17</v>
      </c>
      <c r="G251" s="261" t="s">
        <v>17</v>
      </c>
      <c r="H251" s="261" t="s">
        <v>17</v>
      </c>
      <c r="I251" s="261" t="s">
        <v>17</v>
      </c>
      <c r="J251" s="261" t="s">
        <v>500</v>
      </c>
      <c r="K251" s="261" t="s">
        <v>501</v>
      </c>
      <c r="L251" s="262">
        <v>43676</v>
      </c>
      <c r="M251" s="261" t="s">
        <v>20</v>
      </c>
    </row>
    <row r="252" spans="1:13" x14ac:dyDescent="0.35">
      <c r="A252" s="259" t="s">
        <v>497</v>
      </c>
      <c r="B252" s="259" t="s">
        <v>498</v>
      </c>
      <c r="C252" s="259" t="s">
        <v>499</v>
      </c>
      <c r="D252" s="259" t="s">
        <v>21</v>
      </c>
      <c r="E252" s="259" t="s">
        <v>17</v>
      </c>
      <c r="F252" s="259" t="s">
        <v>17</v>
      </c>
      <c r="G252" s="259" t="s">
        <v>17</v>
      </c>
      <c r="H252" s="259" t="s">
        <v>17</v>
      </c>
      <c r="I252" s="259" t="s">
        <v>17</v>
      </c>
      <c r="J252" s="259" t="s">
        <v>500</v>
      </c>
      <c r="K252" s="259" t="s">
        <v>502</v>
      </c>
      <c r="L252" s="260">
        <v>43676</v>
      </c>
      <c r="M252" s="259" t="s">
        <v>20</v>
      </c>
    </row>
    <row r="253" spans="1:13" x14ac:dyDescent="0.35">
      <c r="A253" s="261" t="s">
        <v>497</v>
      </c>
      <c r="B253" s="261" t="s">
        <v>498</v>
      </c>
      <c r="C253" s="261" t="s">
        <v>499</v>
      </c>
      <c r="D253" s="261" t="s">
        <v>24</v>
      </c>
      <c r="E253" s="261" t="s">
        <v>17</v>
      </c>
      <c r="F253" s="261" t="s">
        <v>17</v>
      </c>
      <c r="G253" s="261" t="s">
        <v>17</v>
      </c>
      <c r="H253" s="261" t="s">
        <v>17</v>
      </c>
      <c r="I253" s="261" t="s">
        <v>17</v>
      </c>
      <c r="J253" s="261" t="s">
        <v>500</v>
      </c>
      <c r="K253" s="261" t="s">
        <v>503</v>
      </c>
      <c r="L253" s="262">
        <v>43676</v>
      </c>
      <c r="M253" s="261" t="s">
        <v>20</v>
      </c>
    </row>
    <row r="254" spans="1:13" x14ac:dyDescent="0.35">
      <c r="A254" s="259" t="s">
        <v>497</v>
      </c>
      <c r="B254" s="259" t="s">
        <v>498</v>
      </c>
      <c r="C254" s="259" t="s">
        <v>499</v>
      </c>
      <c r="D254" s="259" t="s">
        <v>38</v>
      </c>
      <c r="E254" s="259" t="s">
        <v>17</v>
      </c>
      <c r="F254" s="259" t="s">
        <v>17</v>
      </c>
      <c r="G254" s="259" t="s">
        <v>17</v>
      </c>
      <c r="H254" s="259" t="s">
        <v>17</v>
      </c>
      <c r="I254" s="259" t="s">
        <v>17</v>
      </c>
      <c r="J254" s="259" t="s">
        <v>500</v>
      </c>
      <c r="K254" s="259" t="s">
        <v>504</v>
      </c>
      <c r="L254" s="260">
        <v>43676</v>
      </c>
      <c r="M254" s="259" t="s">
        <v>20</v>
      </c>
    </row>
    <row r="255" spans="1:13" x14ac:dyDescent="0.35">
      <c r="A255" s="261" t="s">
        <v>497</v>
      </c>
      <c r="B255" s="261" t="s">
        <v>498</v>
      </c>
      <c r="C255" s="261" t="s">
        <v>499</v>
      </c>
      <c r="D255" s="261" t="s">
        <v>26</v>
      </c>
      <c r="E255" s="261" t="s">
        <v>17</v>
      </c>
      <c r="F255" s="261" t="s">
        <v>17</v>
      </c>
      <c r="G255" s="261" t="s">
        <v>17</v>
      </c>
      <c r="H255" s="261" t="s">
        <v>17</v>
      </c>
      <c r="I255" s="261" t="s">
        <v>17</v>
      </c>
      <c r="J255" s="261" t="s">
        <v>500</v>
      </c>
      <c r="K255" s="261" t="s">
        <v>505</v>
      </c>
      <c r="L255" s="262">
        <v>43676</v>
      </c>
      <c r="M255" s="261" t="s">
        <v>20</v>
      </c>
    </row>
    <row r="256" spans="1:13" x14ac:dyDescent="0.35">
      <c r="A256" s="259" t="s">
        <v>497</v>
      </c>
      <c r="B256" s="259" t="s">
        <v>498</v>
      </c>
      <c r="C256" s="259" t="s">
        <v>499</v>
      </c>
      <c r="D256" s="259" t="s">
        <v>28</v>
      </c>
      <c r="E256" s="259" t="s">
        <v>17</v>
      </c>
      <c r="F256" s="259" t="s">
        <v>17</v>
      </c>
      <c r="G256" s="259" t="s">
        <v>17</v>
      </c>
      <c r="H256" s="259" t="s">
        <v>17</v>
      </c>
      <c r="I256" s="259" t="s">
        <v>17</v>
      </c>
      <c r="J256" s="259" t="s">
        <v>500</v>
      </c>
      <c r="K256" s="259" t="s">
        <v>506</v>
      </c>
      <c r="L256" s="260">
        <v>43676</v>
      </c>
      <c r="M256" s="259" t="s">
        <v>20</v>
      </c>
    </row>
    <row r="257" spans="1:13" x14ac:dyDescent="0.35">
      <c r="A257" s="261" t="s">
        <v>139</v>
      </c>
      <c r="B257" s="261" t="s">
        <v>140</v>
      </c>
      <c r="C257" s="261" t="s">
        <v>141</v>
      </c>
      <c r="D257" s="261" t="s">
        <v>16</v>
      </c>
      <c r="E257" s="261" t="s">
        <v>17</v>
      </c>
      <c r="F257" s="261" t="s">
        <v>17</v>
      </c>
      <c r="G257" s="261" t="s">
        <v>17</v>
      </c>
      <c r="H257" s="261" t="s">
        <v>17</v>
      </c>
      <c r="I257" s="261" t="s">
        <v>17</v>
      </c>
      <c r="J257" s="261" t="s">
        <v>507</v>
      </c>
      <c r="K257" s="261" t="s">
        <v>508</v>
      </c>
      <c r="L257" s="262">
        <v>43697</v>
      </c>
      <c r="M257" s="261" t="s">
        <v>439</v>
      </c>
    </row>
    <row r="258" spans="1:13" x14ac:dyDescent="0.35">
      <c r="A258" s="259" t="s">
        <v>139</v>
      </c>
      <c r="B258" s="259" t="s">
        <v>140</v>
      </c>
      <c r="C258" s="259" t="s">
        <v>141</v>
      </c>
      <c r="D258" s="259" t="s">
        <v>21</v>
      </c>
      <c r="E258" s="259" t="s">
        <v>17</v>
      </c>
      <c r="F258" s="259" t="s">
        <v>17</v>
      </c>
      <c r="G258" s="259" t="s">
        <v>17</v>
      </c>
      <c r="H258" s="259" t="s">
        <v>17</v>
      </c>
      <c r="I258" s="259" t="s">
        <v>17</v>
      </c>
      <c r="J258" s="259" t="s">
        <v>507</v>
      </c>
      <c r="K258" s="259" t="s">
        <v>509</v>
      </c>
      <c r="L258" s="260">
        <v>43697</v>
      </c>
      <c r="M258" s="259" t="s">
        <v>439</v>
      </c>
    </row>
    <row r="259" spans="1:13" x14ac:dyDescent="0.35">
      <c r="A259" s="261" t="s">
        <v>139</v>
      </c>
      <c r="B259" s="261" t="s">
        <v>140</v>
      </c>
      <c r="C259" s="261" t="s">
        <v>141</v>
      </c>
      <c r="D259" s="261" t="s">
        <v>24</v>
      </c>
      <c r="E259" s="261" t="s">
        <v>17</v>
      </c>
      <c r="F259" s="261" t="s">
        <v>17</v>
      </c>
      <c r="G259" s="261" t="s">
        <v>17</v>
      </c>
      <c r="H259" s="261" t="s">
        <v>17</v>
      </c>
      <c r="I259" s="261" t="s">
        <v>17</v>
      </c>
      <c r="J259" s="261" t="s">
        <v>507</v>
      </c>
      <c r="K259" s="261" t="s">
        <v>510</v>
      </c>
      <c r="L259" s="262">
        <v>43697</v>
      </c>
      <c r="M259" s="261" t="s">
        <v>439</v>
      </c>
    </row>
    <row r="260" spans="1:13" x14ac:dyDescent="0.35">
      <c r="A260" s="259" t="s">
        <v>139</v>
      </c>
      <c r="B260" s="259" t="s">
        <v>140</v>
      </c>
      <c r="C260" s="259" t="s">
        <v>141</v>
      </c>
      <c r="D260" s="259" t="s">
        <v>28</v>
      </c>
      <c r="E260" s="259" t="s">
        <v>17</v>
      </c>
      <c r="F260" s="259" t="s">
        <v>17</v>
      </c>
      <c r="G260" s="259" t="s">
        <v>17</v>
      </c>
      <c r="H260" s="259" t="s">
        <v>17</v>
      </c>
      <c r="I260" s="259" t="s">
        <v>17</v>
      </c>
      <c r="J260" s="259" t="s">
        <v>507</v>
      </c>
      <c r="K260" s="259" t="s">
        <v>511</v>
      </c>
      <c r="L260" s="260">
        <v>43697</v>
      </c>
      <c r="M260" s="259" t="s">
        <v>439</v>
      </c>
    </row>
    <row r="261" spans="1:13" x14ac:dyDescent="0.35">
      <c r="A261" s="261" t="s">
        <v>143</v>
      </c>
      <c r="B261" s="261" t="s">
        <v>144</v>
      </c>
      <c r="C261" s="261" t="s">
        <v>141</v>
      </c>
      <c r="D261" s="261" t="s">
        <v>38</v>
      </c>
      <c r="E261" s="261" t="s">
        <v>17</v>
      </c>
      <c r="F261" s="261" t="s">
        <v>512</v>
      </c>
      <c r="G261" s="261" t="s">
        <v>17</v>
      </c>
      <c r="H261" s="261" t="s">
        <v>17</v>
      </c>
      <c r="I261" s="261" t="s">
        <v>512</v>
      </c>
      <c r="J261" s="261" t="s">
        <v>513</v>
      </c>
      <c r="K261" s="261" t="s">
        <v>514</v>
      </c>
      <c r="L261" s="262">
        <v>43697</v>
      </c>
      <c r="M261" s="261" t="s">
        <v>439</v>
      </c>
    </row>
    <row r="262" spans="1:13" x14ac:dyDescent="0.35">
      <c r="A262" s="259" t="s">
        <v>143</v>
      </c>
      <c r="B262" s="259" t="s">
        <v>144</v>
      </c>
      <c r="C262" s="259" t="s">
        <v>141</v>
      </c>
      <c r="D262" s="259" t="s">
        <v>40</v>
      </c>
      <c r="E262" s="259" t="s">
        <v>17</v>
      </c>
      <c r="F262" s="259" t="s">
        <v>512</v>
      </c>
      <c r="G262" s="259" t="s">
        <v>17</v>
      </c>
      <c r="H262" s="259" t="s">
        <v>17</v>
      </c>
      <c r="I262" s="259" t="s">
        <v>512</v>
      </c>
      <c r="J262" s="259" t="s">
        <v>515</v>
      </c>
      <c r="K262" s="259" t="s">
        <v>516</v>
      </c>
      <c r="L262" s="260">
        <v>43697</v>
      </c>
      <c r="M262" s="259" t="s">
        <v>439</v>
      </c>
    </row>
    <row r="263" spans="1:13" x14ac:dyDescent="0.35">
      <c r="A263" s="261" t="s">
        <v>153</v>
      </c>
      <c r="B263" s="261" t="s">
        <v>154</v>
      </c>
      <c r="C263" s="261" t="s">
        <v>141</v>
      </c>
      <c r="D263" s="261" t="s">
        <v>16</v>
      </c>
      <c r="E263" s="261" t="s">
        <v>17</v>
      </c>
      <c r="F263" s="261" t="s">
        <v>512</v>
      </c>
      <c r="G263" s="261" t="s">
        <v>17</v>
      </c>
      <c r="H263" s="261" t="s">
        <v>17</v>
      </c>
      <c r="I263" s="261" t="s">
        <v>512</v>
      </c>
      <c r="J263" s="261" t="s">
        <v>517</v>
      </c>
      <c r="K263" s="261" t="s">
        <v>518</v>
      </c>
      <c r="L263" s="262">
        <v>43697</v>
      </c>
      <c r="M263" s="261" t="s">
        <v>439</v>
      </c>
    </row>
    <row r="264" spans="1:13" x14ac:dyDescent="0.35">
      <c r="A264" s="259" t="s">
        <v>153</v>
      </c>
      <c r="B264" s="259" t="s">
        <v>154</v>
      </c>
      <c r="C264" s="259" t="s">
        <v>141</v>
      </c>
      <c r="D264" s="259" t="s">
        <v>21</v>
      </c>
      <c r="E264" s="259" t="s">
        <v>17</v>
      </c>
      <c r="F264" s="259" t="s">
        <v>512</v>
      </c>
      <c r="G264" s="259" t="s">
        <v>17</v>
      </c>
      <c r="H264" s="259" t="s">
        <v>17</v>
      </c>
      <c r="I264" s="259" t="s">
        <v>512</v>
      </c>
      <c r="J264" s="259" t="s">
        <v>517</v>
      </c>
      <c r="K264" s="259" t="s">
        <v>519</v>
      </c>
      <c r="L264" s="260">
        <v>43697</v>
      </c>
      <c r="M264" s="259" t="s">
        <v>439</v>
      </c>
    </row>
    <row r="265" spans="1:13" x14ac:dyDescent="0.35">
      <c r="A265" s="261" t="s">
        <v>153</v>
      </c>
      <c r="B265" s="261" t="s">
        <v>154</v>
      </c>
      <c r="C265" s="261" t="s">
        <v>141</v>
      </c>
      <c r="D265" s="261" t="s">
        <v>24</v>
      </c>
      <c r="E265" s="261" t="s">
        <v>17</v>
      </c>
      <c r="F265" s="261" t="s">
        <v>512</v>
      </c>
      <c r="G265" s="261" t="s">
        <v>17</v>
      </c>
      <c r="H265" s="261" t="s">
        <v>17</v>
      </c>
      <c r="I265" s="261" t="s">
        <v>512</v>
      </c>
      <c r="J265" s="261" t="s">
        <v>517</v>
      </c>
      <c r="K265" s="261" t="s">
        <v>520</v>
      </c>
      <c r="L265" s="262">
        <v>43697</v>
      </c>
      <c r="M265" s="261" t="s">
        <v>439</v>
      </c>
    </row>
    <row r="266" spans="1:13" x14ac:dyDescent="0.35">
      <c r="A266" s="259" t="s">
        <v>153</v>
      </c>
      <c r="B266" s="259" t="s">
        <v>154</v>
      </c>
      <c r="C266" s="259" t="s">
        <v>141</v>
      </c>
      <c r="D266" s="259" t="s">
        <v>40</v>
      </c>
      <c r="E266" s="259" t="s">
        <v>17</v>
      </c>
      <c r="F266" s="259" t="s">
        <v>512</v>
      </c>
      <c r="G266" s="259" t="s">
        <v>17</v>
      </c>
      <c r="H266" s="259" t="s">
        <v>17</v>
      </c>
      <c r="I266" s="259" t="s">
        <v>512</v>
      </c>
      <c r="J266" s="259" t="s">
        <v>515</v>
      </c>
      <c r="K266" s="259" t="s">
        <v>521</v>
      </c>
      <c r="L266" s="260">
        <v>43697</v>
      </c>
      <c r="M266" s="259" t="s">
        <v>439</v>
      </c>
    </row>
    <row r="267" spans="1:13" x14ac:dyDescent="0.35">
      <c r="A267" s="261" t="s">
        <v>168</v>
      </c>
      <c r="B267" s="261" t="s">
        <v>169</v>
      </c>
      <c r="C267" s="261" t="s">
        <v>170</v>
      </c>
      <c r="D267" s="261" t="s">
        <v>26</v>
      </c>
      <c r="E267" s="261" t="s">
        <v>17</v>
      </c>
      <c r="F267" s="261" t="s">
        <v>17</v>
      </c>
      <c r="G267" s="261" t="s">
        <v>17</v>
      </c>
      <c r="H267" s="261" t="s">
        <v>17</v>
      </c>
      <c r="I267" s="261" t="s">
        <v>17</v>
      </c>
      <c r="J267" s="261" t="s">
        <v>522</v>
      </c>
      <c r="K267" s="261" t="s">
        <v>523</v>
      </c>
      <c r="L267" s="262">
        <v>43698</v>
      </c>
      <c r="M267" s="261" t="s">
        <v>439</v>
      </c>
    </row>
    <row r="268" spans="1:13" x14ac:dyDescent="0.35">
      <c r="A268" s="259" t="s">
        <v>168</v>
      </c>
      <c r="B268" s="259" t="s">
        <v>169</v>
      </c>
      <c r="C268" s="259" t="s">
        <v>170</v>
      </c>
      <c r="D268" s="259" t="s">
        <v>28</v>
      </c>
      <c r="E268" s="259" t="s">
        <v>17</v>
      </c>
      <c r="F268" s="259" t="s">
        <v>17</v>
      </c>
      <c r="G268" s="259" t="s">
        <v>17</v>
      </c>
      <c r="H268" s="259" t="s">
        <v>17</v>
      </c>
      <c r="I268" s="259" t="s">
        <v>17</v>
      </c>
      <c r="J268" s="259" t="s">
        <v>522</v>
      </c>
      <c r="K268" s="259" t="s">
        <v>524</v>
      </c>
      <c r="L268" s="260">
        <v>43698</v>
      </c>
      <c r="M268" s="259" t="s">
        <v>439</v>
      </c>
    </row>
    <row r="269" spans="1:13" x14ac:dyDescent="0.35">
      <c r="A269" s="261" t="s">
        <v>107</v>
      </c>
      <c r="B269" s="261" t="s">
        <v>108</v>
      </c>
      <c r="C269" s="261" t="s">
        <v>109</v>
      </c>
      <c r="D269" s="261" t="s">
        <v>38</v>
      </c>
      <c r="E269" s="261" t="s">
        <v>17</v>
      </c>
      <c r="F269" s="261" t="s">
        <v>17</v>
      </c>
      <c r="G269" s="261" t="s">
        <v>17</v>
      </c>
      <c r="H269" s="261" t="s">
        <v>17</v>
      </c>
      <c r="I269" s="261" t="s">
        <v>17</v>
      </c>
      <c r="J269" s="261" t="s">
        <v>525</v>
      </c>
      <c r="K269" s="261" t="s">
        <v>526</v>
      </c>
      <c r="L269" s="262">
        <v>43742</v>
      </c>
      <c r="M269" s="261" t="s">
        <v>439</v>
      </c>
    </row>
    <row r="270" spans="1:13" x14ac:dyDescent="0.35">
      <c r="A270" s="259" t="s">
        <v>87</v>
      </c>
      <c r="B270" s="259" t="s">
        <v>88</v>
      </c>
      <c r="C270" s="259" t="s">
        <v>89</v>
      </c>
      <c r="D270" s="259" t="s">
        <v>40</v>
      </c>
      <c r="E270" s="259">
        <v>0</v>
      </c>
      <c r="F270" s="259" t="s">
        <v>17</v>
      </c>
      <c r="G270" s="259" t="s">
        <v>17</v>
      </c>
      <c r="H270" s="259" t="s">
        <v>17</v>
      </c>
      <c r="I270" s="259" t="s">
        <v>17</v>
      </c>
      <c r="J270" s="259" t="s">
        <v>527</v>
      </c>
      <c r="K270" s="259" t="s">
        <v>528</v>
      </c>
      <c r="L270" s="260">
        <v>43742</v>
      </c>
      <c r="M270" s="259" t="s">
        <v>20</v>
      </c>
    </row>
    <row r="271" spans="1:13" x14ac:dyDescent="0.35">
      <c r="A271" s="261" t="s">
        <v>59</v>
      </c>
      <c r="B271" s="261" t="s">
        <v>60</v>
      </c>
      <c r="C271" s="261" t="s">
        <v>61</v>
      </c>
      <c r="D271" s="261" t="s">
        <v>16</v>
      </c>
      <c r="E271" s="261" t="s">
        <v>17</v>
      </c>
      <c r="F271" s="261" t="s">
        <v>17</v>
      </c>
      <c r="G271" s="261" t="s">
        <v>17</v>
      </c>
      <c r="H271" s="261" t="s">
        <v>17</v>
      </c>
      <c r="I271" s="261" t="s">
        <v>17</v>
      </c>
      <c r="J271" s="261" t="s">
        <v>17</v>
      </c>
      <c r="K271" s="261" t="s">
        <v>529</v>
      </c>
      <c r="L271" s="262">
        <v>43767</v>
      </c>
      <c r="M271" s="261" t="s">
        <v>20</v>
      </c>
    </row>
    <row r="272" spans="1:13" x14ac:dyDescent="0.35">
      <c r="A272" s="259" t="s">
        <v>59</v>
      </c>
      <c r="B272" s="259" t="s">
        <v>60</v>
      </c>
      <c r="C272" s="259" t="s">
        <v>61</v>
      </c>
      <c r="D272" s="259" t="s">
        <v>21</v>
      </c>
      <c r="E272" s="259" t="s">
        <v>17</v>
      </c>
      <c r="F272" s="259" t="s">
        <v>17</v>
      </c>
      <c r="G272" s="259" t="s">
        <v>17</v>
      </c>
      <c r="H272" s="259" t="s">
        <v>17</v>
      </c>
      <c r="I272" s="259" t="s">
        <v>17</v>
      </c>
      <c r="J272" s="259" t="s">
        <v>17</v>
      </c>
      <c r="K272" s="259" t="s">
        <v>530</v>
      </c>
      <c r="L272" s="260">
        <v>43767</v>
      </c>
      <c r="M272" s="259" t="s">
        <v>20</v>
      </c>
    </row>
    <row r="273" spans="1:13" x14ac:dyDescent="0.35">
      <c r="A273" s="261" t="s">
        <v>59</v>
      </c>
      <c r="B273" s="261" t="s">
        <v>60</v>
      </c>
      <c r="C273" s="261" t="s">
        <v>61</v>
      </c>
      <c r="D273" s="261" t="s">
        <v>40</v>
      </c>
      <c r="E273" s="261" t="s">
        <v>17</v>
      </c>
      <c r="F273" s="261" t="s">
        <v>531</v>
      </c>
      <c r="G273" s="261" t="s">
        <v>17</v>
      </c>
      <c r="H273" s="261" t="s">
        <v>17</v>
      </c>
      <c r="I273" s="261" t="s">
        <v>532</v>
      </c>
      <c r="J273" s="261" t="s">
        <v>533</v>
      </c>
      <c r="K273" s="261" t="s">
        <v>534</v>
      </c>
      <c r="L273" s="262">
        <v>43767</v>
      </c>
      <c r="M273" s="261" t="s">
        <v>20</v>
      </c>
    </row>
    <row r="274" spans="1:13" x14ac:dyDescent="0.35">
      <c r="A274" s="259" t="s">
        <v>422</v>
      </c>
      <c r="B274" s="259" t="s">
        <v>423</v>
      </c>
      <c r="C274" s="259" t="s">
        <v>424</v>
      </c>
      <c r="D274" s="259" t="s">
        <v>38</v>
      </c>
      <c r="E274" s="259" t="s">
        <v>17</v>
      </c>
      <c r="F274" s="259"/>
      <c r="G274" s="259" t="s">
        <v>17</v>
      </c>
      <c r="H274" s="259" t="s">
        <v>17</v>
      </c>
      <c r="I274" s="259"/>
      <c r="J274" s="259"/>
      <c r="K274" s="259" t="s">
        <v>535</v>
      </c>
      <c r="L274" s="260">
        <v>43769</v>
      </c>
      <c r="M274" s="259" t="s">
        <v>20</v>
      </c>
    </row>
    <row r="275" spans="1:13" x14ac:dyDescent="0.35">
      <c r="A275" s="261" t="s">
        <v>194</v>
      </c>
      <c r="B275" s="261" t="s">
        <v>195</v>
      </c>
      <c r="C275" s="261" t="s">
        <v>196</v>
      </c>
      <c r="D275" s="261" t="s">
        <v>24</v>
      </c>
      <c r="E275" s="261" t="s">
        <v>17</v>
      </c>
      <c r="F275" s="261" t="s">
        <v>17</v>
      </c>
      <c r="G275" s="261" t="s">
        <v>17</v>
      </c>
      <c r="H275" s="261" t="s">
        <v>17</v>
      </c>
      <c r="I275" s="261" t="s">
        <v>17</v>
      </c>
      <c r="J275" s="261" t="s">
        <v>17</v>
      </c>
      <c r="K275" s="261" t="s">
        <v>536</v>
      </c>
      <c r="L275" s="262">
        <v>43784</v>
      </c>
      <c r="M275" s="261" t="s">
        <v>439</v>
      </c>
    </row>
    <row r="276" spans="1:13" x14ac:dyDescent="0.35">
      <c r="A276" s="259" t="s">
        <v>194</v>
      </c>
      <c r="B276" s="259" t="s">
        <v>195</v>
      </c>
      <c r="C276" s="259" t="s">
        <v>196</v>
      </c>
      <c r="D276" s="259" t="s">
        <v>40</v>
      </c>
      <c r="E276" s="259">
        <v>0</v>
      </c>
      <c r="F276" s="259" t="s">
        <v>17</v>
      </c>
      <c r="G276" s="259" t="s">
        <v>492</v>
      </c>
      <c r="H276" s="259">
        <v>1</v>
      </c>
      <c r="I276" s="259" t="s">
        <v>17</v>
      </c>
      <c r="J276" s="259" t="s">
        <v>17</v>
      </c>
      <c r="K276" s="259" t="s">
        <v>537</v>
      </c>
      <c r="L276" s="260">
        <v>43784</v>
      </c>
      <c r="M276" s="259" t="s">
        <v>439</v>
      </c>
    </row>
    <row r="277" spans="1:13" x14ac:dyDescent="0.35">
      <c r="A277" s="261" t="s">
        <v>87</v>
      </c>
      <c r="B277" s="261" t="s">
        <v>88</v>
      </c>
      <c r="C277" s="261" t="s">
        <v>89</v>
      </c>
      <c r="D277" s="261" t="s">
        <v>16</v>
      </c>
      <c r="E277" s="261" t="s">
        <v>17</v>
      </c>
      <c r="F277" s="261" t="s">
        <v>17</v>
      </c>
      <c r="G277" s="261" t="s">
        <v>17</v>
      </c>
      <c r="H277" s="261" t="s">
        <v>17</v>
      </c>
      <c r="I277" s="261" t="s">
        <v>17</v>
      </c>
      <c r="J277" s="261" t="s">
        <v>17</v>
      </c>
      <c r="K277" s="261" t="s">
        <v>538</v>
      </c>
      <c r="L277" s="262">
        <v>43787</v>
      </c>
      <c r="M277" s="261" t="s">
        <v>439</v>
      </c>
    </row>
    <row r="278" spans="1:13" x14ac:dyDescent="0.35">
      <c r="A278" s="259" t="s">
        <v>87</v>
      </c>
      <c r="B278" s="259" t="s">
        <v>88</v>
      </c>
      <c r="C278" s="259" t="s">
        <v>89</v>
      </c>
      <c r="D278" s="259" t="s">
        <v>21</v>
      </c>
      <c r="E278" s="259" t="s">
        <v>17</v>
      </c>
      <c r="F278" s="259" t="s">
        <v>17</v>
      </c>
      <c r="G278" s="259" t="s">
        <v>17</v>
      </c>
      <c r="H278" s="259" t="s">
        <v>17</v>
      </c>
      <c r="I278" s="259" t="s">
        <v>17</v>
      </c>
      <c r="J278" s="259" t="s">
        <v>17</v>
      </c>
      <c r="K278" s="259" t="s">
        <v>539</v>
      </c>
      <c r="L278" s="260">
        <v>43787</v>
      </c>
      <c r="M278" s="259" t="s">
        <v>439</v>
      </c>
    </row>
    <row r="279" spans="1:13" x14ac:dyDescent="0.35">
      <c r="A279" s="261" t="s">
        <v>263</v>
      </c>
      <c r="B279" s="261" t="s">
        <v>264</v>
      </c>
      <c r="C279" s="261" t="s">
        <v>265</v>
      </c>
      <c r="D279" s="261" t="s">
        <v>38</v>
      </c>
      <c r="E279" s="261" t="s">
        <v>17</v>
      </c>
      <c r="F279" s="261" t="s">
        <v>17</v>
      </c>
      <c r="G279" s="261" t="s">
        <v>17</v>
      </c>
      <c r="H279" s="261" t="s">
        <v>17</v>
      </c>
      <c r="I279" s="261" t="s">
        <v>17</v>
      </c>
      <c r="J279" s="261" t="s">
        <v>17</v>
      </c>
      <c r="K279" s="261" t="s">
        <v>540</v>
      </c>
      <c r="L279" s="262">
        <v>43798</v>
      </c>
      <c r="M279" s="261" t="s">
        <v>20</v>
      </c>
    </row>
    <row r="280" spans="1:13" x14ac:dyDescent="0.35">
      <c r="A280" s="259" t="s">
        <v>263</v>
      </c>
      <c r="B280" s="259" t="s">
        <v>264</v>
      </c>
      <c r="C280" s="259" t="s">
        <v>265</v>
      </c>
      <c r="D280" s="259" t="s">
        <v>40</v>
      </c>
      <c r="E280" s="259" t="s">
        <v>17</v>
      </c>
      <c r="F280" s="259" t="s">
        <v>17</v>
      </c>
      <c r="G280" s="259" t="s">
        <v>17</v>
      </c>
      <c r="H280" s="259" t="s">
        <v>17</v>
      </c>
      <c r="I280" s="259" t="s">
        <v>17</v>
      </c>
      <c r="J280" s="259" t="s">
        <v>17</v>
      </c>
      <c r="K280" s="259" t="s">
        <v>541</v>
      </c>
      <c r="L280" s="260">
        <v>43798</v>
      </c>
      <c r="M280" s="259" t="s">
        <v>20</v>
      </c>
    </row>
    <row r="281" spans="1:13" x14ac:dyDescent="0.35">
      <c r="A281" s="261" t="s">
        <v>542</v>
      </c>
      <c r="B281" s="261" t="s">
        <v>543</v>
      </c>
      <c r="C281" s="261" t="s">
        <v>544</v>
      </c>
      <c r="D281" s="261" t="s">
        <v>16</v>
      </c>
      <c r="E281" s="261" t="s">
        <v>17</v>
      </c>
      <c r="F281" s="261" t="s">
        <v>17</v>
      </c>
      <c r="G281" s="261" t="s">
        <v>17</v>
      </c>
      <c r="H281" s="261" t="s">
        <v>17</v>
      </c>
      <c r="I281" s="261" t="s">
        <v>17</v>
      </c>
      <c r="J281" s="261" t="s">
        <v>500</v>
      </c>
      <c r="K281" s="261" t="s">
        <v>545</v>
      </c>
      <c r="L281" s="262">
        <v>43798</v>
      </c>
      <c r="M281" s="261" t="s">
        <v>20</v>
      </c>
    </row>
    <row r="282" spans="1:13" x14ac:dyDescent="0.35">
      <c r="A282" s="259" t="s">
        <v>542</v>
      </c>
      <c r="B282" s="259" t="s">
        <v>543</v>
      </c>
      <c r="C282" s="259" t="s">
        <v>544</v>
      </c>
      <c r="D282" s="259" t="s">
        <v>21</v>
      </c>
      <c r="E282" s="259" t="s">
        <v>17</v>
      </c>
      <c r="F282" s="259" t="s">
        <v>17</v>
      </c>
      <c r="G282" s="259" t="s">
        <v>17</v>
      </c>
      <c r="H282" s="259" t="s">
        <v>17</v>
      </c>
      <c r="I282" s="259" t="s">
        <v>17</v>
      </c>
      <c r="J282" s="259" t="s">
        <v>500</v>
      </c>
      <c r="K282" s="259" t="s">
        <v>546</v>
      </c>
      <c r="L282" s="260">
        <v>43798</v>
      </c>
      <c r="M282" s="259" t="s">
        <v>20</v>
      </c>
    </row>
    <row r="283" spans="1:13" x14ac:dyDescent="0.35">
      <c r="A283" s="261" t="s">
        <v>542</v>
      </c>
      <c r="B283" s="261" t="s">
        <v>543</v>
      </c>
      <c r="C283" s="261" t="s">
        <v>544</v>
      </c>
      <c r="D283" s="261" t="s">
        <v>24</v>
      </c>
      <c r="E283" s="261" t="s">
        <v>17</v>
      </c>
      <c r="F283" s="261" t="s">
        <v>17</v>
      </c>
      <c r="G283" s="261" t="s">
        <v>17</v>
      </c>
      <c r="H283" s="261" t="s">
        <v>17</v>
      </c>
      <c r="I283" s="261" t="s">
        <v>17</v>
      </c>
      <c r="J283" s="261" t="s">
        <v>500</v>
      </c>
      <c r="K283" s="261" t="s">
        <v>547</v>
      </c>
      <c r="L283" s="262">
        <v>43798</v>
      </c>
      <c r="M283" s="261" t="s">
        <v>20</v>
      </c>
    </row>
    <row r="284" spans="1:13" x14ac:dyDescent="0.35">
      <c r="A284" s="259" t="s">
        <v>542</v>
      </c>
      <c r="B284" s="259" t="s">
        <v>543</v>
      </c>
      <c r="C284" s="259" t="s">
        <v>544</v>
      </c>
      <c r="D284" s="259" t="s">
        <v>40</v>
      </c>
      <c r="E284" s="259" t="s">
        <v>17</v>
      </c>
      <c r="F284" s="259" t="s">
        <v>17</v>
      </c>
      <c r="G284" s="259" t="s">
        <v>17</v>
      </c>
      <c r="H284" s="259" t="s">
        <v>17</v>
      </c>
      <c r="I284" s="259" t="s">
        <v>17</v>
      </c>
      <c r="J284" s="259" t="s">
        <v>500</v>
      </c>
      <c r="K284" s="259" t="s">
        <v>548</v>
      </c>
      <c r="L284" s="260">
        <v>43798</v>
      </c>
      <c r="M284" s="259" t="s">
        <v>20</v>
      </c>
    </row>
    <row r="285" spans="1:13" x14ac:dyDescent="0.35">
      <c r="A285" s="261" t="s">
        <v>549</v>
      </c>
      <c r="B285" s="261" t="s">
        <v>550</v>
      </c>
      <c r="C285" s="261" t="s">
        <v>125</v>
      </c>
      <c r="D285" s="261" t="s">
        <v>16</v>
      </c>
      <c r="E285" s="261">
        <v>0</v>
      </c>
      <c r="F285" s="261" t="s">
        <v>17</v>
      </c>
      <c r="G285" s="261" t="s">
        <v>492</v>
      </c>
      <c r="H285" s="261">
        <v>1</v>
      </c>
      <c r="I285" s="261" t="s">
        <v>17</v>
      </c>
      <c r="J285" s="261" t="s">
        <v>551</v>
      </c>
      <c r="K285" s="261" t="s">
        <v>552</v>
      </c>
      <c r="L285" s="262">
        <v>43815</v>
      </c>
      <c r="M285" s="261" t="s">
        <v>20</v>
      </c>
    </row>
    <row r="286" spans="1:13" x14ac:dyDescent="0.35">
      <c r="A286" s="259" t="s">
        <v>549</v>
      </c>
      <c r="B286" s="259" t="s">
        <v>550</v>
      </c>
      <c r="C286" s="259" t="s">
        <v>125</v>
      </c>
      <c r="D286" s="259" t="s">
        <v>21</v>
      </c>
      <c r="E286" s="259">
        <v>0</v>
      </c>
      <c r="F286" s="259" t="s">
        <v>17</v>
      </c>
      <c r="G286" s="259" t="s">
        <v>492</v>
      </c>
      <c r="H286" s="259">
        <v>1</v>
      </c>
      <c r="I286" s="259" t="s">
        <v>17</v>
      </c>
      <c r="J286" s="259" t="s">
        <v>551</v>
      </c>
      <c r="K286" s="259" t="s">
        <v>553</v>
      </c>
      <c r="L286" s="260">
        <v>43815</v>
      </c>
      <c r="M286" s="259" t="s">
        <v>20</v>
      </c>
    </row>
    <row r="287" spans="1:13" x14ac:dyDescent="0.35">
      <c r="A287" s="261" t="s">
        <v>549</v>
      </c>
      <c r="B287" s="261" t="s">
        <v>550</v>
      </c>
      <c r="C287" s="261" t="s">
        <v>125</v>
      </c>
      <c r="D287" s="261" t="s">
        <v>24</v>
      </c>
      <c r="E287" s="261">
        <v>0</v>
      </c>
      <c r="F287" s="261" t="s">
        <v>17</v>
      </c>
      <c r="G287" s="261" t="s">
        <v>492</v>
      </c>
      <c r="H287" s="261">
        <v>1</v>
      </c>
      <c r="I287" s="261" t="s">
        <v>17</v>
      </c>
      <c r="J287" s="261" t="s">
        <v>551</v>
      </c>
      <c r="K287" s="261" t="s">
        <v>554</v>
      </c>
      <c r="L287" s="262">
        <v>43815</v>
      </c>
      <c r="M287" s="261" t="s">
        <v>20</v>
      </c>
    </row>
    <row r="288" spans="1:13" x14ac:dyDescent="0.35">
      <c r="A288" s="259" t="s">
        <v>549</v>
      </c>
      <c r="B288" s="259" t="s">
        <v>550</v>
      </c>
      <c r="C288" s="259" t="s">
        <v>125</v>
      </c>
      <c r="D288" s="259" t="s">
        <v>38</v>
      </c>
      <c r="E288" s="259" t="s">
        <v>17</v>
      </c>
      <c r="F288" s="259" t="s">
        <v>17</v>
      </c>
      <c r="G288" s="259" t="s">
        <v>17</v>
      </c>
      <c r="H288" s="259" t="s">
        <v>17</v>
      </c>
      <c r="I288" s="259" t="s">
        <v>17</v>
      </c>
      <c r="J288" s="259" t="s">
        <v>18</v>
      </c>
      <c r="K288" s="259" t="s">
        <v>555</v>
      </c>
      <c r="L288" s="260">
        <v>43815</v>
      </c>
      <c r="M288" s="259" t="s">
        <v>20</v>
      </c>
    </row>
    <row r="289" spans="1:13" x14ac:dyDescent="0.35">
      <c r="A289" s="261" t="s">
        <v>549</v>
      </c>
      <c r="B289" s="261" t="s">
        <v>550</v>
      </c>
      <c r="C289" s="261" t="s">
        <v>125</v>
      </c>
      <c r="D289" s="261" t="s">
        <v>40</v>
      </c>
      <c r="E289" s="261" t="s">
        <v>17</v>
      </c>
      <c r="F289" s="261" t="s">
        <v>17</v>
      </c>
      <c r="G289" s="261" t="s">
        <v>17</v>
      </c>
      <c r="H289" s="261" t="s">
        <v>17</v>
      </c>
      <c r="I289" s="261" t="s">
        <v>17</v>
      </c>
      <c r="J289" s="261" t="s">
        <v>18</v>
      </c>
      <c r="K289" s="261" t="s">
        <v>556</v>
      </c>
      <c r="L289" s="262">
        <v>43815</v>
      </c>
      <c r="M289" s="261" t="s">
        <v>20</v>
      </c>
    </row>
    <row r="290" spans="1:13" x14ac:dyDescent="0.35">
      <c r="A290" s="259" t="s">
        <v>549</v>
      </c>
      <c r="B290" s="259" t="s">
        <v>550</v>
      </c>
      <c r="C290" s="259" t="s">
        <v>125</v>
      </c>
      <c r="D290" s="259" t="s">
        <v>26</v>
      </c>
      <c r="E290" s="259" t="s">
        <v>17</v>
      </c>
      <c r="F290" s="259" t="s">
        <v>17</v>
      </c>
      <c r="G290" s="259" t="s">
        <v>17</v>
      </c>
      <c r="H290" s="259" t="s">
        <v>17</v>
      </c>
      <c r="I290" s="259" t="s">
        <v>17</v>
      </c>
      <c r="J290" s="259" t="s">
        <v>18</v>
      </c>
      <c r="K290" s="259" t="s">
        <v>557</v>
      </c>
      <c r="L290" s="260">
        <v>43815</v>
      </c>
      <c r="M290" s="259" t="s">
        <v>20</v>
      </c>
    </row>
    <row r="291" spans="1:13" x14ac:dyDescent="0.35">
      <c r="A291" s="261" t="s">
        <v>549</v>
      </c>
      <c r="B291" s="261" t="s">
        <v>550</v>
      </c>
      <c r="C291" s="261" t="s">
        <v>125</v>
      </c>
      <c r="D291" s="261" t="s">
        <v>28</v>
      </c>
      <c r="E291" s="261" t="s">
        <v>17</v>
      </c>
      <c r="F291" s="261" t="s">
        <v>17</v>
      </c>
      <c r="G291" s="261" t="s">
        <v>17</v>
      </c>
      <c r="H291" s="261" t="s">
        <v>17</v>
      </c>
      <c r="I291" s="261" t="s">
        <v>17</v>
      </c>
      <c r="J291" s="261" t="s">
        <v>18</v>
      </c>
      <c r="K291" s="261" t="s">
        <v>558</v>
      </c>
      <c r="L291" s="262">
        <v>43815</v>
      </c>
      <c r="M291" s="261" t="s">
        <v>20</v>
      </c>
    </row>
    <row r="292" spans="1:13" x14ac:dyDescent="0.35">
      <c r="A292" s="259" t="s">
        <v>473</v>
      </c>
      <c r="B292" s="259" t="s">
        <v>474</v>
      </c>
      <c r="C292" s="259" t="s">
        <v>475</v>
      </c>
      <c r="D292" s="259" t="s">
        <v>38</v>
      </c>
      <c r="E292" s="259" t="s">
        <v>17</v>
      </c>
      <c r="F292" s="259" t="s">
        <v>476</v>
      </c>
      <c r="G292" s="259" t="s">
        <v>33</v>
      </c>
      <c r="H292" s="259">
        <v>2</v>
      </c>
      <c r="I292" s="259" t="s">
        <v>476</v>
      </c>
      <c r="J292" s="259" t="s">
        <v>559</v>
      </c>
      <c r="K292" s="259" t="s">
        <v>560</v>
      </c>
      <c r="L292" s="260">
        <v>43815</v>
      </c>
      <c r="M292" s="259" t="s">
        <v>20</v>
      </c>
    </row>
    <row r="293" spans="1:13" x14ac:dyDescent="0.35">
      <c r="A293" s="261" t="s">
        <v>473</v>
      </c>
      <c r="B293" s="261" t="s">
        <v>474</v>
      </c>
      <c r="C293" s="261" t="s">
        <v>475</v>
      </c>
      <c r="D293" s="261" t="s">
        <v>40</v>
      </c>
      <c r="E293" s="261" t="s">
        <v>17</v>
      </c>
      <c r="F293" s="261" t="s">
        <v>476</v>
      </c>
      <c r="G293" s="261" t="s">
        <v>33</v>
      </c>
      <c r="H293" s="261">
        <v>2</v>
      </c>
      <c r="I293" s="261" t="s">
        <v>476</v>
      </c>
      <c r="J293" s="261" t="s">
        <v>561</v>
      </c>
      <c r="K293" s="261" t="s">
        <v>562</v>
      </c>
      <c r="L293" s="262">
        <v>43815</v>
      </c>
      <c r="M293" s="261" t="s">
        <v>20</v>
      </c>
    </row>
    <row r="294" spans="1:13" x14ac:dyDescent="0.35">
      <c r="A294" s="259" t="s">
        <v>168</v>
      </c>
      <c r="B294" s="259" t="s">
        <v>169</v>
      </c>
      <c r="C294" s="259" t="s">
        <v>170</v>
      </c>
      <c r="D294" s="259" t="s">
        <v>38</v>
      </c>
      <c r="E294" s="259" t="s">
        <v>17</v>
      </c>
      <c r="F294" s="259" t="s">
        <v>17</v>
      </c>
      <c r="G294" s="259" t="s">
        <v>17</v>
      </c>
      <c r="H294" s="259" t="s">
        <v>17</v>
      </c>
      <c r="I294" s="259" t="s">
        <v>17</v>
      </c>
      <c r="J294" s="259" t="s">
        <v>563</v>
      </c>
      <c r="K294" s="259" t="s">
        <v>564</v>
      </c>
      <c r="L294" s="260">
        <v>43819</v>
      </c>
      <c r="M294" s="259" t="s">
        <v>20</v>
      </c>
    </row>
    <row r="295" spans="1:13" x14ac:dyDescent="0.35">
      <c r="A295" s="261" t="s">
        <v>565</v>
      </c>
      <c r="B295" s="261" t="s">
        <v>566</v>
      </c>
      <c r="C295" s="261" t="s">
        <v>567</v>
      </c>
      <c r="D295" s="261" t="s">
        <v>568</v>
      </c>
      <c r="E295" s="261">
        <v>0</v>
      </c>
      <c r="F295" s="261" t="s">
        <v>17</v>
      </c>
      <c r="G295" s="261" t="s">
        <v>17</v>
      </c>
      <c r="H295" s="261" t="s">
        <v>17</v>
      </c>
      <c r="I295" s="261" t="s">
        <v>17</v>
      </c>
      <c r="J295" s="261" t="s">
        <v>17</v>
      </c>
      <c r="K295" s="261" t="s">
        <v>569</v>
      </c>
      <c r="L295" s="262">
        <v>43868</v>
      </c>
      <c r="M295" s="261" t="s">
        <v>20</v>
      </c>
    </row>
    <row r="296" spans="1:13" x14ac:dyDescent="0.35">
      <c r="A296" s="259" t="s">
        <v>289</v>
      </c>
      <c r="B296" s="259" t="s">
        <v>290</v>
      </c>
      <c r="C296" s="259" t="s">
        <v>291</v>
      </c>
      <c r="D296" s="259" t="s">
        <v>38</v>
      </c>
      <c r="E296" s="259" t="s">
        <v>17</v>
      </c>
      <c r="F296" s="259" t="s">
        <v>17</v>
      </c>
      <c r="G296" s="259" t="s">
        <v>17</v>
      </c>
      <c r="H296" s="259" t="s">
        <v>17</v>
      </c>
      <c r="I296" s="259" t="s">
        <v>17</v>
      </c>
      <c r="J296" s="259" t="s">
        <v>500</v>
      </c>
      <c r="K296" s="259" t="s">
        <v>570</v>
      </c>
      <c r="L296" s="260">
        <v>43868</v>
      </c>
      <c r="M296" s="259" t="s">
        <v>20</v>
      </c>
    </row>
    <row r="297" spans="1:13" x14ac:dyDescent="0.35">
      <c r="A297" s="261" t="s">
        <v>571</v>
      </c>
      <c r="B297" s="261" t="s">
        <v>572</v>
      </c>
      <c r="C297" s="261" t="s">
        <v>291</v>
      </c>
      <c r="D297" s="261" t="s">
        <v>16</v>
      </c>
      <c r="E297" s="261" t="s">
        <v>17</v>
      </c>
      <c r="F297" s="261" t="s">
        <v>17</v>
      </c>
      <c r="G297" s="261" t="s">
        <v>17</v>
      </c>
      <c r="H297" s="261" t="s">
        <v>17</v>
      </c>
      <c r="I297" s="261" t="s">
        <v>17</v>
      </c>
      <c r="J297" s="261" t="s">
        <v>17</v>
      </c>
      <c r="K297" s="261" t="s">
        <v>573</v>
      </c>
      <c r="L297" s="262">
        <v>43868</v>
      </c>
      <c r="M297" s="261" t="s">
        <v>20</v>
      </c>
    </row>
    <row r="298" spans="1:13" x14ac:dyDescent="0.35">
      <c r="A298" s="259" t="s">
        <v>571</v>
      </c>
      <c r="B298" s="259" t="s">
        <v>572</v>
      </c>
      <c r="C298" s="259" t="s">
        <v>291</v>
      </c>
      <c r="D298" s="259" t="s">
        <v>21</v>
      </c>
      <c r="E298" s="259" t="s">
        <v>17</v>
      </c>
      <c r="F298" s="259" t="s">
        <v>17</v>
      </c>
      <c r="G298" s="259" t="s">
        <v>17</v>
      </c>
      <c r="H298" s="259" t="s">
        <v>17</v>
      </c>
      <c r="I298" s="259" t="s">
        <v>17</v>
      </c>
      <c r="J298" s="259" t="s">
        <v>17</v>
      </c>
      <c r="K298" s="259" t="s">
        <v>574</v>
      </c>
      <c r="L298" s="260">
        <v>43868</v>
      </c>
      <c r="M298" s="259" t="s">
        <v>20</v>
      </c>
    </row>
    <row r="299" spans="1:13" x14ac:dyDescent="0.35">
      <c r="A299" s="261" t="s">
        <v>571</v>
      </c>
      <c r="B299" s="261" t="s">
        <v>572</v>
      </c>
      <c r="C299" s="261" t="s">
        <v>291</v>
      </c>
      <c r="D299" s="261" t="s">
        <v>24</v>
      </c>
      <c r="E299" s="261" t="s">
        <v>17</v>
      </c>
      <c r="F299" s="261" t="s">
        <v>17</v>
      </c>
      <c r="G299" s="261" t="s">
        <v>17</v>
      </c>
      <c r="H299" s="261" t="s">
        <v>17</v>
      </c>
      <c r="I299" s="261" t="s">
        <v>17</v>
      </c>
      <c r="J299" s="261" t="s">
        <v>17</v>
      </c>
      <c r="K299" s="261" t="s">
        <v>575</v>
      </c>
      <c r="L299" s="262">
        <v>43868</v>
      </c>
      <c r="M299" s="261" t="s">
        <v>20</v>
      </c>
    </row>
    <row r="300" spans="1:13" x14ac:dyDescent="0.35">
      <c r="A300" s="259" t="s">
        <v>571</v>
      </c>
      <c r="B300" s="259" t="s">
        <v>572</v>
      </c>
      <c r="C300" s="259" t="s">
        <v>291</v>
      </c>
      <c r="D300" s="259" t="s">
        <v>38</v>
      </c>
      <c r="E300" s="259" t="s">
        <v>17</v>
      </c>
      <c r="F300" s="259" t="s">
        <v>17</v>
      </c>
      <c r="G300" s="259" t="s">
        <v>17</v>
      </c>
      <c r="H300" s="259" t="s">
        <v>17</v>
      </c>
      <c r="I300" s="259" t="s">
        <v>17</v>
      </c>
      <c r="J300" s="259" t="s">
        <v>17</v>
      </c>
      <c r="K300" s="259" t="s">
        <v>576</v>
      </c>
      <c r="L300" s="260">
        <v>43868</v>
      </c>
      <c r="M300" s="259" t="s">
        <v>20</v>
      </c>
    </row>
    <row r="301" spans="1:13" x14ac:dyDescent="0.35">
      <c r="A301" s="261" t="s">
        <v>571</v>
      </c>
      <c r="B301" s="261" t="s">
        <v>572</v>
      </c>
      <c r="C301" s="261" t="s">
        <v>291</v>
      </c>
      <c r="D301" s="261" t="s">
        <v>40</v>
      </c>
      <c r="E301" s="261" t="s">
        <v>17</v>
      </c>
      <c r="F301" s="261" t="s">
        <v>17</v>
      </c>
      <c r="G301" s="261" t="s">
        <v>17</v>
      </c>
      <c r="H301" s="261" t="s">
        <v>17</v>
      </c>
      <c r="I301" s="261" t="s">
        <v>17</v>
      </c>
      <c r="J301" s="261" t="s">
        <v>17</v>
      </c>
      <c r="K301" s="261" t="s">
        <v>577</v>
      </c>
      <c r="L301" s="262">
        <v>43868</v>
      </c>
      <c r="M301" s="261" t="s">
        <v>20</v>
      </c>
    </row>
    <row r="302" spans="1:13" x14ac:dyDescent="0.35">
      <c r="A302" s="259" t="s">
        <v>565</v>
      </c>
      <c r="B302" s="259" t="s">
        <v>566</v>
      </c>
      <c r="C302" s="259" t="s">
        <v>567</v>
      </c>
      <c r="D302" s="259" t="s">
        <v>38</v>
      </c>
      <c r="E302" s="259">
        <v>0</v>
      </c>
      <c r="F302" s="259" t="s">
        <v>17</v>
      </c>
      <c r="G302" s="259" t="s">
        <v>17</v>
      </c>
      <c r="H302" s="259" t="s">
        <v>17</v>
      </c>
      <c r="I302" s="259" t="s">
        <v>17</v>
      </c>
      <c r="J302" s="259" t="s">
        <v>17</v>
      </c>
      <c r="K302" s="259" t="s">
        <v>578</v>
      </c>
      <c r="L302" s="260">
        <v>43874</v>
      </c>
      <c r="M302" s="259" t="s">
        <v>20</v>
      </c>
    </row>
    <row r="303" spans="1:13" x14ac:dyDescent="0.35">
      <c r="A303" s="261" t="s">
        <v>565</v>
      </c>
      <c r="B303" s="261" t="s">
        <v>566</v>
      </c>
      <c r="C303" s="261" t="s">
        <v>567</v>
      </c>
      <c r="D303" s="261" t="s">
        <v>40</v>
      </c>
      <c r="E303" s="261">
        <v>0</v>
      </c>
      <c r="F303" s="261" t="s">
        <v>17</v>
      </c>
      <c r="G303" s="261" t="s">
        <v>17</v>
      </c>
      <c r="H303" s="261" t="s">
        <v>17</v>
      </c>
      <c r="I303" s="261" t="s">
        <v>17</v>
      </c>
      <c r="J303" s="261" t="s">
        <v>17</v>
      </c>
      <c r="K303" s="261" t="s">
        <v>579</v>
      </c>
      <c r="L303" s="262">
        <v>43874</v>
      </c>
      <c r="M303" s="261" t="s">
        <v>20</v>
      </c>
    </row>
    <row r="304" spans="1:13" x14ac:dyDescent="0.35">
      <c r="A304" s="259" t="s">
        <v>580</v>
      </c>
      <c r="B304" s="259" t="s">
        <v>581</v>
      </c>
      <c r="C304" s="259" t="s">
        <v>582</v>
      </c>
      <c r="D304" s="259" t="s">
        <v>38</v>
      </c>
      <c r="E304" s="259">
        <v>0</v>
      </c>
      <c r="F304" s="259" t="s">
        <v>17</v>
      </c>
      <c r="G304" s="259" t="s">
        <v>17</v>
      </c>
      <c r="H304" s="259" t="s">
        <v>17</v>
      </c>
      <c r="I304" s="259" t="s">
        <v>17</v>
      </c>
      <c r="J304" s="259" t="s">
        <v>17</v>
      </c>
      <c r="K304" s="259" t="s">
        <v>583</v>
      </c>
      <c r="L304" s="260">
        <v>43874</v>
      </c>
      <c r="M304" s="259" t="s">
        <v>20</v>
      </c>
    </row>
    <row r="305" spans="1:13" x14ac:dyDescent="0.35">
      <c r="A305" s="261" t="s">
        <v>580</v>
      </c>
      <c r="B305" s="261" t="s">
        <v>581</v>
      </c>
      <c r="C305" s="261" t="s">
        <v>582</v>
      </c>
      <c r="D305" s="261" t="s">
        <v>40</v>
      </c>
      <c r="E305" s="261">
        <v>0</v>
      </c>
      <c r="F305" s="261" t="s">
        <v>17</v>
      </c>
      <c r="G305" s="261" t="s">
        <v>17</v>
      </c>
      <c r="H305" s="261" t="s">
        <v>17</v>
      </c>
      <c r="I305" s="261" t="s">
        <v>17</v>
      </c>
      <c r="J305" s="261" t="s">
        <v>17</v>
      </c>
      <c r="K305" s="261" t="s">
        <v>584</v>
      </c>
      <c r="L305" s="262">
        <v>43874</v>
      </c>
      <c r="M305" s="261" t="s">
        <v>20</v>
      </c>
    </row>
    <row r="306" spans="1:13" x14ac:dyDescent="0.35">
      <c r="A306" s="259" t="s">
        <v>585</v>
      </c>
      <c r="B306" s="259" t="s">
        <v>586</v>
      </c>
      <c r="C306" s="259" t="s">
        <v>587</v>
      </c>
      <c r="D306" s="259" t="s">
        <v>16</v>
      </c>
      <c r="E306" s="259" t="s">
        <v>17</v>
      </c>
      <c r="F306" s="259" t="s">
        <v>17</v>
      </c>
      <c r="G306" s="259" t="s">
        <v>17</v>
      </c>
      <c r="H306" s="259" t="s">
        <v>17</v>
      </c>
      <c r="I306" s="259" t="s">
        <v>17</v>
      </c>
      <c r="J306" s="259" t="s">
        <v>17</v>
      </c>
      <c r="K306" s="259" t="s">
        <v>588</v>
      </c>
      <c r="L306" s="260">
        <v>43920</v>
      </c>
      <c r="M306" s="259" t="s">
        <v>20</v>
      </c>
    </row>
    <row r="307" spans="1:13" x14ac:dyDescent="0.35">
      <c r="A307" s="261" t="s">
        <v>585</v>
      </c>
      <c r="B307" s="261" t="s">
        <v>586</v>
      </c>
      <c r="C307" s="261" t="s">
        <v>587</v>
      </c>
      <c r="D307" s="261" t="s">
        <v>21</v>
      </c>
      <c r="E307" s="261" t="s">
        <v>17</v>
      </c>
      <c r="F307" s="261" t="s">
        <v>17</v>
      </c>
      <c r="G307" s="261" t="s">
        <v>17</v>
      </c>
      <c r="H307" s="261" t="s">
        <v>17</v>
      </c>
      <c r="I307" s="261" t="s">
        <v>17</v>
      </c>
      <c r="J307" s="261" t="s">
        <v>17</v>
      </c>
      <c r="K307" s="261" t="s">
        <v>589</v>
      </c>
      <c r="L307" s="262">
        <v>43920</v>
      </c>
      <c r="M307" s="261" t="s">
        <v>20</v>
      </c>
    </row>
    <row r="308" spans="1:13" x14ac:dyDescent="0.35">
      <c r="A308" s="259" t="s">
        <v>585</v>
      </c>
      <c r="B308" s="259" t="s">
        <v>586</v>
      </c>
      <c r="C308" s="259" t="s">
        <v>587</v>
      </c>
      <c r="D308" s="259" t="s">
        <v>24</v>
      </c>
      <c r="E308" s="259" t="s">
        <v>17</v>
      </c>
      <c r="F308" s="259" t="s">
        <v>17</v>
      </c>
      <c r="G308" s="259" t="s">
        <v>17</v>
      </c>
      <c r="H308" s="259" t="s">
        <v>17</v>
      </c>
      <c r="I308" s="259" t="s">
        <v>17</v>
      </c>
      <c r="J308" s="259" t="s">
        <v>17</v>
      </c>
      <c r="K308" s="259" t="s">
        <v>590</v>
      </c>
      <c r="L308" s="260">
        <v>43920</v>
      </c>
      <c r="M308" s="259" t="s">
        <v>20</v>
      </c>
    </row>
    <row r="309" spans="1:13" x14ac:dyDescent="0.35">
      <c r="A309" s="261" t="s">
        <v>585</v>
      </c>
      <c r="B309" s="261" t="s">
        <v>586</v>
      </c>
      <c r="C309" s="261" t="s">
        <v>587</v>
      </c>
      <c r="D309" s="261" t="s">
        <v>38</v>
      </c>
      <c r="E309" s="261" t="s">
        <v>17</v>
      </c>
      <c r="F309" s="261" t="s">
        <v>17</v>
      </c>
      <c r="G309" s="261" t="s">
        <v>17</v>
      </c>
      <c r="H309" s="261" t="s">
        <v>17</v>
      </c>
      <c r="I309" s="261" t="s">
        <v>17</v>
      </c>
      <c r="J309" s="261" t="s">
        <v>17</v>
      </c>
      <c r="K309" s="261" t="s">
        <v>591</v>
      </c>
      <c r="L309" s="262">
        <v>43920</v>
      </c>
      <c r="M309" s="261" t="s">
        <v>20</v>
      </c>
    </row>
    <row r="310" spans="1:13" x14ac:dyDescent="0.35">
      <c r="A310" s="259" t="s">
        <v>585</v>
      </c>
      <c r="B310" s="259" t="s">
        <v>586</v>
      </c>
      <c r="C310" s="259" t="s">
        <v>587</v>
      </c>
      <c r="D310" s="259" t="s">
        <v>40</v>
      </c>
      <c r="E310" s="259" t="s">
        <v>17</v>
      </c>
      <c r="F310" s="259" t="s">
        <v>17</v>
      </c>
      <c r="G310" s="259" t="s">
        <v>17</v>
      </c>
      <c r="H310" s="259" t="s">
        <v>17</v>
      </c>
      <c r="I310" s="259" t="s">
        <v>17</v>
      </c>
      <c r="J310" s="259" t="s">
        <v>17</v>
      </c>
      <c r="K310" s="259" t="s">
        <v>592</v>
      </c>
      <c r="L310" s="260">
        <v>43920</v>
      </c>
      <c r="M310" s="259" t="s">
        <v>20</v>
      </c>
    </row>
    <row r="311" spans="1:13" x14ac:dyDescent="0.35">
      <c r="A311" s="261" t="s">
        <v>585</v>
      </c>
      <c r="B311" s="261" t="s">
        <v>586</v>
      </c>
      <c r="C311" s="261" t="s">
        <v>587</v>
      </c>
      <c r="D311" s="261" t="s">
        <v>26</v>
      </c>
      <c r="E311" s="261" t="s">
        <v>17</v>
      </c>
      <c r="F311" s="261" t="s">
        <v>17</v>
      </c>
      <c r="G311" s="261" t="s">
        <v>17</v>
      </c>
      <c r="H311" s="261" t="s">
        <v>17</v>
      </c>
      <c r="I311" s="261" t="s">
        <v>17</v>
      </c>
      <c r="J311" s="261" t="s">
        <v>17</v>
      </c>
      <c r="K311" s="261" t="s">
        <v>593</v>
      </c>
      <c r="L311" s="262">
        <v>43920</v>
      </c>
      <c r="M311" s="261" t="s">
        <v>20</v>
      </c>
    </row>
    <row r="312" spans="1:13" x14ac:dyDescent="0.35">
      <c r="A312" s="259" t="s">
        <v>585</v>
      </c>
      <c r="B312" s="259" t="s">
        <v>586</v>
      </c>
      <c r="C312" s="259" t="s">
        <v>587</v>
      </c>
      <c r="D312" s="259" t="s">
        <v>28</v>
      </c>
      <c r="E312" s="259" t="s">
        <v>17</v>
      </c>
      <c r="F312" s="259" t="s">
        <v>17</v>
      </c>
      <c r="G312" s="259" t="s">
        <v>17</v>
      </c>
      <c r="H312" s="259" t="s">
        <v>17</v>
      </c>
      <c r="I312" s="259" t="s">
        <v>17</v>
      </c>
      <c r="J312" s="259" t="s">
        <v>17</v>
      </c>
      <c r="K312" s="259" t="s">
        <v>594</v>
      </c>
      <c r="L312" s="260">
        <v>43920</v>
      </c>
      <c r="M312" s="259" t="s">
        <v>20</v>
      </c>
    </row>
    <row r="313" spans="1:13" x14ac:dyDescent="0.35">
      <c r="A313" s="261" t="s">
        <v>595</v>
      </c>
      <c r="B313" s="261" t="s">
        <v>596</v>
      </c>
      <c r="C313" s="261" t="s">
        <v>236</v>
      </c>
      <c r="D313" s="261" t="s">
        <v>16</v>
      </c>
      <c r="E313" s="261" t="s">
        <v>17</v>
      </c>
      <c r="F313" s="261" t="s">
        <v>17</v>
      </c>
      <c r="G313" s="261" t="s">
        <v>17</v>
      </c>
      <c r="H313" s="261" t="s">
        <v>17</v>
      </c>
      <c r="I313" s="261" t="s">
        <v>17</v>
      </c>
      <c r="J313" s="261" t="s">
        <v>597</v>
      </c>
      <c r="K313" s="261" t="s">
        <v>598</v>
      </c>
      <c r="L313" s="262">
        <v>43950</v>
      </c>
      <c r="M313" s="261" t="s">
        <v>20</v>
      </c>
    </row>
    <row r="314" spans="1:13" x14ac:dyDescent="0.35">
      <c r="A314" s="259" t="s">
        <v>595</v>
      </c>
      <c r="B314" s="259" t="s">
        <v>596</v>
      </c>
      <c r="C314" s="259" t="s">
        <v>236</v>
      </c>
      <c r="D314" s="259" t="s">
        <v>21</v>
      </c>
      <c r="E314" s="259" t="s">
        <v>17</v>
      </c>
      <c r="F314" s="259" t="s">
        <v>17</v>
      </c>
      <c r="G314" s="259" t="s">
        <v>17</v>
      </c>
      <c r="H314" s="259" t="s">
        <v>17</v>
      </c>
      <c r="I314" s="259" t="s">
        <v>17</v>
      </c>
      <c r="J314" s="259" t="s">
        <v>597</v>
      </c>
      <c r="K314" s="259" t="s">
        <v>599</v>
      </c>
      <c r="L314" s="260">
        <v>43950</v>
      </c>
      <c r="M314" s="259" t="s">
        <v>20</v>
      </c>
    </row>
    <row r="315" spans="1:13" x14ac:dyDescent="0.35">
      <c r="A315" s="261" t="s">
        <v>595</v>
      </c>
      <c r="B315" s="261" t="s">
        <v>596</v>
      </c>
      <c r="C315" s="261" t="s">
        <v>236</v>
      </c>
      <c r="D315" s="261" t="s">
        <v>24</v>
      </c>
      <c r="E315" s="261">
        <v>133900</v>
      </c>
      <c r="F315" s="261" t="s">
        <v>600</v>
      </c>
      <c r="G315" s="261" t="s">
        <v>22</v>
      </c>
      <c r="H315" s="261">
        <v>3</v>
      </c>
      <c r="I315" s="261" t="s">
        <v>601</v>
      </c>
      <c r="J315" s="261" t="s">
        <v>602</v>
      </c>
      <c r="K315" s="261" t="s">
        <v>603</v>
      </c>
      <c r="L315" s="262">
        <v>43950</v>
      </c>
      <c r="M315" s="261" t="s">
        <v>20</v>
      </c>
    </row>
    <row r="316" spans="1:13" x14ac:dyDescent="0.35">
      <c r="A316" s="259" t="s">
        <v>595</v>
      </c>
      <c r="B316" s="259" t="s">
        <v>596</v>
      </c>
      <c r="C316" s="259" t="s">
        <v>236</v>
      </c>
      <c r="D316" s="259" t="s">
        <v>38</v>
      </c>
      <c r="E316" s="259" t="s">
        <v>17</v>
      </c>
      <c r="F316" s="259" t="s">
        <v>17</v>
      </c>
      <c r="G316" s="259" t="s">
        <v>17</v>
      </c>
      <c r="H316" s="259" t="s">
        <v>17</v>
      </c>
      <c r="I316" s="259" t="s">
        <v>17</v>
      </c>
      <c r="J316" s="259" t="s">
        <v>17</v>
      </c>
      <c r="K316" s="259" t="s">
        <v>604</v>
      </c>
      <c r="L316" s="260">
        <v>43950</v>
      </c>
      <c r="M316" s="259" t="s">
        <v>20</v>
      </c>
    </row>
    <row r="317" spans="1:13" x14ac:dyDescent="0.35">
      <c r="A317" s="261" t="s">
        <v>595</v>
      </c>
      <c r="B317" s="261" t="s">
        <v>596</v>
      </c>
      <c r="C317" s="261" t="s">
        <v>236</v>
      </c>
      <c r="D317" s="261" t="s">
        <v>40</v>
      </c>
      <c r="E317" s="261" t="s">
        <v>17</v>
      </c>
      <c r="F317" s="261" t="s">
        <v>17</v>
      </c>
      <c r="G317" s="261" t="s">
        <v>17</v>
      </c>
      <c r="H317" s="261" t="s">
        <v>17</v>
      </c>
      <c r="I317" s="261" t="s">
        <v>17</v>
      </c>
      <c r="J317" s="261" t="s">
        <v>605</v>
      </c>
      <c r="K317" s="261" t="s">
        <v>606</v>
      </c>
      <c r="L317" s="262">
        <v>43950</v>
      </c>
      <c r="M317" s="261" t="s">
        <v>20</v>
      </c>
    </row>
    <row r="318" spans="1:13" x14ac:dyDescent="0.35">
      <c r="A318" s="259" t="s">
        <v>234</v>
      </c>
      <c r="B318" s="259" t="s">
        <v>235</v>
      </c>
      <c r="C318" s="259" t="s">
        <v>236</v>
      </c>
      <c r="D318" s="259" t="s">
        <v>24</v>
      </c>
      <c r="E318" s="259">
        <v>133900</v>
      </c>
      <c r="F318" s="259" t="s">
        <v>607</v>
      </c>
      <c r="G318" s="259" t="s">
        <v>22</v>
      </c>
      <c r="H318" s="259">
        <v>3</v>
      </c>
      <c r="I318" s="259" t="s">
        <v>608</v>
      </c>
      <c r="J318" s="259" t="s">
        <v>602</v>
      </c>
      <c r="K318" s="259" t="s">
        <v>609</v>
      </c>
      <c r="L318" s="260">
        <v>43950</v>
      </c>
      <c r="M318" s="259" t="s">
        <v>20</v>
      </c>
    </row>
    <row r="319" spans="1:13" x14ac:dyDescent="0.35">
      <c r="A319" s="261" t="s">
        <v>93</v>
      </c>
      <c r="B319" s="261" t="s">
        <v>94</v>
      </c>
      <c r="C319" s="261" t="s">
        <v>95</v>
      </c>
      <c r="D319" s="261" t="s">
        <v>16</v>
      </c>
      <c r="E319" s="261" t="s">
        <v>17</v>
      </c>
      <c r="F319" s="261" t="s">
        <v>17</v>
      </c>
      <c r="G319" s="261" t="s">
        <v>17</v>
      </c>
      <c r="H319" s="261" t="s">
        <v>17</v>
      </c>
      <c r="I319" s="261" t="s">
        <v>17</v>
      </c>
      <c r="J319" s="261" t="s">
        <v>610</v>
      </c>
      <c r="K319" s="261" t="s">
        <v>611</v>
      </c>
      <c r="L319" s="262">
        <v>43950</v>
      </c>
      <c r="M319" s="261" t="s">
        <v>20</v>
      </c>
    </row>
    <row r="320" spans="1:13" x14ac:dyDescent="0.35">
      <c r="A320" s="259" t="s">
        <v>93</v>
      </c>
      <c r="B320" s="259" t="s">
        <v>94</v>
      </c>
      <c r="C320" s="259" t="s">
        <v>95</v>
      </c>
      <c r="D320" s="259" t="s">
        <v>21</v>
      </c>
      <c r="E320" s="259" t="s">
        <v>17</v>
      </c>
      <c r="F320" s="259" t="s">
        <v>17</v>
      </c>
      <c r="G320" s="259" t="s">
        <v>17</v>
      </c>
      <c r="H320" s="259" t="s">
        <v>17</v>
      </c>
      <c r="I320" s="259" t="s">
        <v>17</v>
      </c>
      <c r="J320" s="259" t="s">
        <v>612</v>
      </c>
      <c r="K320" s="259" t="s">
        <v>613</v>
      </c>
      <c r="L320" s="260">
        <v>43950</v>
      </c>
      <c r="M320" s="259" t="s">
        <v>20</v>
      </c>
    </row>
    <row r="321" spans="1:13" x14ac:dyDescent="0.35">
      <c r="A321" s="261" t="s">
        <v>93</v>
      </c>
      <c r="B321" s="261" t="s">
        <v>94</v>
      </c>
      <c r="C321" s="261" t="s">
        <v>95</v>
      </c>
      <c r="D321" s="261" t="s">
        <v>38</v>
      </c>
      <c r="E321" s="261" t="s">
        <v>17</v>
      </c>
      <c r="F321" s="261" t="s">
        <v>17</v>
      </c>
      <c r="G321" s="261" t="s">
        <v>17</v>
      </c>
      <c r="H321" s="261" t="s">
        <v>17</v>
      </c>
      <c r="I321" s="261" t="s">
        <v>17</v>
      </c>
      <c r="J321" s="261" t="s">
        <v>96</v>
      </c>
      <c r="K321" s="261" t="s">
        <v>614</v>
      </c>
      <c r="L321" s="262">
        <v>43950</v>
      </c>
      <c r="M321" s="261" t="s">
        <v>20</v>
      </c>
    </row>
    <row r="322" spans="1:13" x14ac:dyDescent="0.35">
      <c r="A322" s="259" t="s">
        <v>123</v>
      </c>
      <c r="B322" s="259" t="s">
        <v>124</v>
      </c>
      <c r="C322" s="259" t="s">
        <v>125</v>
      </c>
      <c r="D322" s="259" t="s">
        <v>40</v>
      </c>
      <c r="E322" s="259">
        <v>141012</v>
      </c>
      <c r="F322" s="259" t="s">
        <v>615</v>
      </c>
      <c r="G322" s="259" t="s">
        <v>33</v>
      </c>
      <c r="H322" s="259">
        <v>2</v>
      </c>
      <c r="I322" s="259" t="s">
        <v>616</v>
      </c>
      <c r="J322" s="259" t="s">
        <v>617</v>
      </c>
      <c r="K322" s="259" t="s">
        <v>618</v>
      </c>
      <c r="L322" s="260">
        <v>43951</v>
      </c>
      <c r="M322" s="259" t="s">
        <v>20</v>
      </c>
    </row>
    <row r="323" spans="1:13" x14ac:dyDescent="0.35">
      <c r="A323" s="261" t="s">
        <v>619</v>
      </c>
      <c r="B323" s="261" t="s">
        <v>620</v>
      </c>
      <c r="C323" s="261" t="s">
        <v>621</v>
      </c>
      <c r="D323" s="261" t="s">
        <v>16</v>
      </c>
      <c r="E323" s="261" t="s">
        <v>17</v>
      </c>
      <c r="F323" s="261" t="s">
        <v>622</v>
      </c>
      <c r="G323" s="261" t="s">
        <v>17</v>
      </c>
      <c r="H323" s="261" t="s">
        <v>17</v>
      </c>
      <c r="I323" s="261" t="s">
        <v>307</v>
      </c>
      <c r="J323" s="261" t="s">
        <v>623</v>
      </c>
      <c r="K323" s="261" t="s">
        <v>624</v>
      </c>
      <c r="L323" s="262">
        <v>43987</v>
      </c>
      <c r="M323" s="261" t="s">
        <v>20</v>
      </c>
    </row>
    <row r="324" spans="1:13" x14ac:dyDescent="0.35">
      <c r="A324" s="259" t="s">
        <v>619</v>
      </c>
      <c r="B324" s="259" t="s">
        <v>620</v>
      </c>
      <c r="C324" s="259" t="s">
        <v>621</v>
      </c>
      <c r="D324" s="259" t="s">
        <v>21</v>
      </c>
      <c r="E324" s="259" t="s">
        <v>17</v>
      </c>
      <c r="F324" s="259" t="s">
        <v>622</v>
      </c>
      <c r="G324" s="259" t="s">
        <v>17</v>
      </c>
      <c r="H324" s="259" t="s">
        <v>17</v>
      </c>
      <c r="I324" s="259" t="s">
        <v>307</v>
      </c>
      <c r="J324" s="259" t="s">
        <v>623</v>
      </c>
      <c r="K324" s="259" t="s">
        <v>625</v>
      </c>
      <c r="L324" s="260">
        <v>43987</v>
      </c>
      <c r="M324" s="259" t="s">
        <v>20</v>
      </c>
    </row>
    <row r="325" spans="1:13" x14ac:dyDescent="0.35">
      <c r="A325" s="261" t="s">
        <v>619</v>
      </c>
      <c r="B325" s="261" t="s">
        <v>620</v>
      </c>
      <c r="C325" s="261" t="s">
        <v>621</v>
      </c>
      <c r="D325" s="261" t="s">
        <v>24</v>
      </c>
      <c r="E325" s="261" t="s">
        <v>17</v>
      </c>
      <c r="F325" s="261" t="s">
        <v>626</v>
      </c>
      <c r="G325" s="261" t="s">
        <v>17</v>
      </c>
      <c r="H325" s="261" t="s">
        <v>17</v>
      </c>
      <c r="I325" s="261" t="s">
        <v>627</v>
      </c>
      <c r="J325" s="261" t="s">
        <v>628</v>
      </c>
      <c r="K325" s="261" t="s">
        <v>629</v>
      </c>
      <c r="L325" s="262">
        <v>43987</v>
      </c>
      <c r="M325" s="261" t="s">
        <v>20</v>
      </c>
    </row>
    <row r="326" spans="1:13" x14ac:dyDescent="0.35">
      <c r="A326" s="259" t="s">
        <v>619</v>
      </c>
      <c r="B326" s="259" t="s">
        <v>620</v>
      </c>
      <c r="C326" s="259" t="s">
        <v>621</v>
      </c>
      <c r="D326" s="259" t="s">
        <v>38</v>
      </c>
      <c r="E326" s="259">
        <v>0</v>
      </c>
      <c r="F326" s="259" t="s">
        <v>622</v>
      </c>
      <c r="G326" s="259" t="s">
        <v>22</v>
      </c>
      <c r="H326" s="259">
        <v>3</v>
      </c>
      <c r="I326" s="259" t="s">
        <v>307</v>
      </c>
      <c r="J326" s="259" t="s">
        <v>630</v>
      </c>
      <c r="K326" s="259" t="s">
        <v>631</v>
      </c>
      <c r="L326" s="260">
        <v>43987</v>
      </c>
      <c r="M326" s="259" t="s">
        <v>20</v>
      </c>
    </row>
    <row r="327" spans="1:13" x14ac:dyDescent="0.35">
      <c r="A327" s="261" t="s">
        <v>619</v>
      </c>
      <c r="B327" s="261" t="s">
        <v>620</v>
      </c>
      <c r="C327" s="261" t="s">
        <v>621</v>
      </c>
      <c r="D327" s="261" t="s">
        <v>26</v>
      </c>
      <c r="E327" s="261" t="s">
        <v>17</v>
      </c>
      <c r="F327" s="261" t="s">
        <v>17</v>
      </c>
      <c r="G327" s="261" t="s">
        <v>17</v>
      </c>
      <c r="H327" s="261" t="s">
        <v>17</v>
      </c>
      <c r="I327" s="261" t="s">
        <v>17</v>
      </c>
      <c r="J327" s="261" t="s">
        <v>632</v>
      </c>
      <c r="K327" s="261" t="s">
        <v>633</v>
      </c>
      <c r="L327" s="262">
        <v>43987</v>
      </c>
      <c r="M327" s="261" t="s">
        <v>20</v>
      </c>
    </row>
    <row r="328" spans="1:13" x14ac:dyDescent="0.35">
      <c r="A328" s="259" t="s">
        <v>619</v>
      </c>
      <c r="B328" s="259" t="s">
        <v>620</v>
      </c>
      <c r="C328" s="259" t="s">
        <v>621</v>
      </c>
      <c r="D328" s="259" t="s">
        <v>28</v>
      </c>
      <c r="E328" s="259" t="s">
        <v>17</v>
      </c>
      <c r="F328" s="259" t="s">
        <v>17</v>
      </c>
      <c r="G328" s="259" t="s">
        <v>17</v>
      </c>
      <c r="H328" s="259" t="s">
        <v>17</v>
      </c>
      <c r="I328" s="259" t="s">
        <v>17</v>
      </c>
      <c r="J328" s="259" t="s">
        <v>632</v>
      </c>
      <c r="K328" s="259" t="s">
        <v>634</v>
      </c>
      <c r="L328" s="260">
        <v>43987</v>
      </c>
      <c r="M328" s="259" t="s">
        <v>20</v>
      </c>
    </row>
    <row r="329" spans="1:13" x14ac:dyDescent="0.35">
      <c r="A329" s="261" t="s">
        <v>542</v>
      </c>
      <c r="B329" s="261" t="s">
        <v>543</v>
      </c>
      <c r="C329" s="261" t="s">
        <v>544</v>
      </c>
      <c r="D329" s="261" t="s">
        <v>635</v>
      </c>
      <c r="E329" s="261" t="s">
        <v>17</v>
      </c>
      <c r="F329" s="261" t="s">
        <v>17</v>
      </c>
      <c r="G329" s="261" t="s">
        <v>17</v>
      </c>
      <c r="H329" s="261" t="s">
        <v>17</v>
      </c>
      <c r="I329" s="261" t="s">
        <v>17</v>
      </c>
      <c r="J329" s="261" t="s">
        <v>636</v>
      </c>
      <c r="K329" s="261" t="s">
        <v>637</v>
      </c>
      <c r="L329" s="262">
        <v>43987</v>
      </c>
      <c r="M329" s="261" t="s">
        <v>20</v>
      </c>
    </row>
    <row r="330" spans="1:13" x14ac:dyDescent="0.35">
      <c r="A330" s="259" t="s">
        <v>216</v>
      </c>
      <c r="B330" s="259" t="s">
        <v>217</v>
      </c>
      <c r="C330" s="259" t="s">
        <v>218</v>
      </c>
      <c r="D330" s="259" t="s">
        <v>26</v>
      </c>
      <c r="E330" s="259" t="s">
        <v>17</v>
      </c>
      <c r="F330" s="259" t="s">
        <v>17</v>
      </c>
      <c r="G330" s="259" t="s">
        <v>17</v>
      </c>
      <c r="H330" s="259" t="s">
        <v>17</v>
      </c>
      <c r="I330" s="259" t="s">
        <v>17</v>
      </c>
      <c r="J330" s="259" t="s">
        <v>638</v>
      </c>
      <c r="K330" s="259" t="s">
        <v>639</v>
      </c>
      <c r="L330" s="260">
        <v>44001</v>
      </c>
      <c r="M330" s="259" t="s">
        <v>439</v>
      </c>
    </row>
    <row r="331" spans="1:13" x14ac:dyDescent="0.35">
      <c r="A331" s="261" t="s">
        <v>216</v>
      </c>
      <c r="B331" s="261" t="s">
        <v>217</v>
      </c>
      <c r="C331" s="261" t="s">
        <v>218</v>
      </c>
      <c r="D331" s="261" t="s">
        <v>28</v>
      </c>
      <c r="E331" s="261" t="s">
        <v>17</v>
      </c>
      <c r="F331" s="261" t="s">
        <v>17</v>
      </c>
      <c r="G331" s="261" t="s">
        <v>17</v>
      </c>
      <c r="H331" s="261" t="s">
        <v>17</v>
      </c>
      <c r="I331" s="261" t="s">
        <v>17</v>
      </c>
      <c r="J331" s="261" t="s">
        <v>638</v>
      </c>
      <c r="K331" s="261" t="s">
        <v>640</v>
      </c>
      <c r="L331" s="262">
        <v>44001</v>
      </c>
      <c r="M331" s="261" t="s">
        <v>439</v>
      </c>
    </row>
    <row r="332" spans="1:13" x14ac:dyDescent="0.35">
      <c r="A332" s="259" t="s">
        <v>641</v>
      </c>
      <c r="B332" s="259" t="s">
        <v>642</v>
      </c>
      <c r="C332" s="259" t="s">
        <v>225</v>
      </c>
      <c r="D332" s="259" t="s">
        <v>16</v>
      </c>
      <c r="E332" s="259" t="s">
        <v>17</v>
      </c>
      <c r="F332" s="259" t="s">
        <v>17</v>
      </c>
      <c r="G332" s="259" t="s">
        <v>17</v>
      </c>
      <c r="H332" s="259" t="s">
        <v>17</v>
      </c>
      <c r="I332" s="259" t="s">
        <v>17</v>
      </c>
      <c r="J332" s="259" t="s">
        <v>643</v>
      </c>
      <c r="K332" s="259" t="s">
        <v>644</v>
      </c>
      <c r="L332" s="260">
        <v>44005</v>
      </c>
      <c r="M332" s="259" t="s">
        <v>20</v>
      </c>
    </row>
    <row r="333" spans="1:13" x14ac:dyDescent="0.35">
      <c r="A333" s="261" t="s">
        <v>641</v>
      </c>
      <c r="B333" s="261" t="s">
        <v>642</v>
      </c>
      <c r="C333" s="261" t="s">
        <v>225</v>
      </c>
      <c r="D333" s="261" t="s">
        <v>21</v>
      </c>
      <c r="E333" s="261" t="s">
        <v>17</v>
      </c>
      <c r="F333" s="261" t="s">
        <v>17</v>
      </c>
      <c r="G333" s="261" t="s">
        <v>17</v>
      </c>
      <c r="H333" s="261" t="s">
        <v>17</v>
      </c>
      <c r="I333" s="261" t="s">
        <v>17</v>
      </c>
      <c r="J333" s="261" t="s">
        <v>643</v>
      </c>
      <c r="K333" s="261" t="s">
        <v>645</v>
      </c>
      <c r="L333" s="262">
        <v>44005</v>
      </c>
      <c r="M333" s="261" t="s">
        <v>20</v>
      </c>
    </row>
    <row r="334" spans="1:13" x14ac:dyDescent="0.35">
      <c r="A334" s="259" t="s">
        <v>641</v>
      </c>
      <c r="B334" s="259" t="s">
        <v>642</v>
      </c>
      <c r="C334" s="259" t="s">
        <v>225</v>
      </c>
      <c r="D334" s="259" t="s">
        <v>24</v>
      </c>
      <c r="E334" s="259" t="s">
        <v>17</v>
      </c>
      <c r="F334" s="259" t="s">
        <v>17</v>
      </c>
      <c r="G334" s="259" t="s">
        <v>17</v>
      </c>
      <c r="H334" s="259" t="s">
        <v>17</v>
      </c>
      <c r="I334" s="259" t="s">
        <v>17</v>
      </c>
      <c r="J334" s="259" t="s">
        <v>18</v>
      </c>
      <c r="K334" s="259" t="s">
        <v>646</v>
      </c>
      <c r="L334" s="260">
        <v>44005</v>
      </c>
      <c r="M334" s="259" t="s">
        <v>20</v>
      </c>
    </row>
    <row r="335" spans="1:13" x14ac:dyDescent="0.35">
      <c r="A335" s="261" t="s">
        <v>641</v>
      </c>
      <c r="B335" s="261" t="s">
        <v>642</v>
      </c>
      <c r="C335" s="261" t="s">
        <v>225</v>
      </c>
      <c r="D335" s="261" t="s">
        <v>38</v>
      </c>
      <c r="E335" s="261" t="s">
        <v>17</v>
      </c>
      <c r="F335" s="261" t="s">
        <v>17</v>
      </c>
      <c r="G335" s="261" t="s">
        <v>17</v>
      </c>
      <c r="H335" s="261" t="s">
        <v>17</v>
      </c>
      <c r="I335" s="261" t="s">
        <v>17</v>
      </c>
      <c r="J335" s="261" t="s">
        <v>18</v>
      </c>
      <c r="K335" s="261" t="s">
        <v>647</v>
      </c>
      <c r="L335" s="262">
        <v>44005</v>
      </c>
      <c r="M335" s="261" t="s">
        <v>20</v>
      </c>
    </row>
    <row r="336" spans="1:13" x14ac:dyDescent="0.35">
      <c r="A336" s="259" t="s">
        <v>641</v>
      </c>
      <c r="B336" s="259" t="s">
        <v>642</v>
      </c>
      <c r="C336" s="259" t="s">
        <v>225</v>
      </c>
      <c r="D336" s="259" t="s">
        <v>40</v>
      </c>
      <c r="E336" s="259" t="s">
        <v>17</v>
      </c>
      <c r="F336" s="259" t="s">
        <v>17</v>
      </c>
      <c r="G336" s="259" t="s">
        <v>17</v>
      </c>
      <c r="H336" s="259" t="s">
        <v>17</v>
      </c>
      <c r="I336" s="259" t="s">
        <v>17</v>
      </c>
      <c r="J336" s="259" t="s">
        <v>648</v>
      </c>
      <c r="K336" s="259" t="s">
        <v>649</v>
      </c>
      <c r="L336" s="260">
        <v>44005</v>
      </c>
      <c r="M336" s="259" t="s">
        <v>20</v>
      </c>
    </row>
    <row r="337" spans="1:13" x14ac:dyDescent="0.35">
      <c r="A337" s="261" t="s">
        <v>641</v>
      </c>
      <c r="B337" s="261" t="s">
        <v>642</v>
      </c>
      <c r="C337" s="261" t="s">
        <v>225</v>
      </c>
      <c r="D337" s="261" t="s">
        <v>26</v>
      </c>
      <c r="E337" s="261" t="s">
        <v>17</v>
      </c>
      <c r="F337" s="261" t="s">
        <v>17</v>
      </c>
      <c r="G337" s="261" t="s">
        <v>17</v>
      </c>
      <c r="H337" s="261" t="s">
        <v>17</v>
      </c>
      <c r="I337" s="261" t="s">
        <v>17</v>
      </c>
      <c r="J337" s="261" t="s">
        <v>18</v>
      </c>
      <c r="K337" s="261" t="s">
        <v>650</v>
      </c>
      <c r="L337" s="262">
        <v>44005</v>
      </c>
      <c r="M337" s="261" t="s">
        <v>20</v>
      </c>
    </row>
    <row r="338" spans="1:13" x14ac:dyDescent="0.35">
      <c r="A338" s="259" t="s">
        <v>641</v>
      </c>
      <c r="B338" s="259" t="s">
        <v>642</v>
      </c>
      <c r="C338" s="259" t="s">
        <v>225</v>
      </c>
      <c r="D338" s="259" t="s">
        <v>28</v>
      </c>
      <c r="E338" s="259" t="s">
        <v>17</v>
      </c>
      <c r="F338" s="259" t="s">
        <v>17</v>
      </c>
      <c r="G338" s="259" t="s">
        <v>17</v>
      </c>
      <c r="H338" s="259" t="s">
        <v>17</v>
      </c>
      <c r="I338" s="259" t="s">
        <v>17</v>
      </c>
      <c r="J338" s="259" t="s">
        <v>18</v>
      </c>
      <c r="K338" s="259" t="s">
        <v>651</v>
      </c>
      <c r="L338" s="260">
        <v>44005</v>
      </c>
      <c r="M338" s="259" t="s">
        <v>20</v>
      </c>
    </row>
    <row r="339" spans="1:13" x14ac:dyDescent="0.35">
      <c r="A339" s="261" t="s">
        <v>595</v>
      </c>
      <c r="B339" s="261" t="s">
        <v>596</v>
      </c>
      <c r="C339" s="261" t="s">
        <v>236</v>
      </c>
      <c r="D339" s="261" t="s">
        <v>26</v>
      </c>
      <c r="E339" s="261">
        <v>1500000</v>
      </c>
      <c r="F339" s="261" t="s">
        <v>652</v>
      </c>
      <c r="G339" s="261" t="s">
        <v>22</v>
      </c>
      <c r="H339" s="261">
        <v>3</v>
      </c>
      <c r="I339" s="261" t="s">
        <v>653</v>
      </c>
      <c r="J339" s="261" t="s">
        <v>654</v>
      </c>
      <c r="K339" s="261" t="s">
        <v>655</v>
      </c>
      <c r="L339" s="262">
        <v>44015</v>
      </c>
      <c r="M339" s="261" t="s">
        <v>20</v>
      </c>
    </row>
    <row r="340" spans="1:13" x14ac:dyDescent="0.35">
      <c r="A340" s="259" t="s">
        <v>595</v>
      </c>
      <c r="B340" s="259" t="s">
        <v>596</v>
      </c>
      <c r="C340" s="259" t="s">
        <v>236</v>
      </c>
      <c r="D340" s="259" t="s">
        <v>28</v>
      </c>
      <c r="E340" s="259">
        <v>300000</v>
      </c>
      <c r="F340" s="259" t="s">
        <v>652</v>
      </c>
      <c r="G340" s="259" t="s">
        <v>22</v>
      </c>
      <c r="H340" s="259">
        <v>3</v>
      </c>
      <c r="I340" s="259" t="s">
        <v>653</v>
      </c>
      <c r="J340" s="259" t="s">
        <v>656</v>
      </c>
      <c r="K340" s="259" t="s">
        <v>657</v>
      </c>
      <c r="L340" s="260">
        <v>44015</v>
      </c>
      <c r="M340" s="259" t="s">
        <v>20</v>
      </c>
    </row>
    <row r="341" spans="1:13" x14ac:dyDescent="0.35">
      <c r="A341" s="261" t="s">
        <v>234</v>
      </c>
      <c r="B341" s="261" t="s">
        <v>235</v>
      </c>
      <c r="C341" s="261" t="s">
        <v>236</v>
      </c>
      <c r="D341" s="261" t="s">
        <v>26</v>
      </c>
      <c r="E341" s="261">
        <v>1500000</v>
      </c>
      <c r="F341" s="261" t="s">
        <v>652</v>
      </c>
      <c r="G341" s="261" t="s">
        <v>22</v>
      </c>
      <c r="H341" s="261">
        <v>3</v>
      </c>
      <c r="I341" s="261" t="s">
        <v>653</v>
      </c>
      <c r="J341" s="261" t="s">
        <v>658</v>
      </c>
      <c r="K341" s="261" t="s">
        <v>659</v>
      </c>
      <c r="L341" s="262">
        <v>44015</v>
      </c>
      <c r="M341" s="261" t="s">
        <v>20</v>
      </c>
    </row>
    <row r="342" spans="1:13" x14ac:dyDescent="0.35">
      <c r="A342" s="259" t="s">
        <v>234</v>
      </c>
      <c r="B342" s="259" t="s">
        <v>235</v>
      </c>
      <c r="C342" s="259" t="s">
        <v>236</v>
      </c>
      <c r="D342" s="259" t="s">
        <v>28</v>
      </c>
      <c r="E342" s="259">
        <v>300000</v>
      </c>
      <c r="F342" s="259" t="s">
        <v>652</v>
      </c>
      <c r="G342" s="259" t="s">
        <v>22</v>
      </c>
      <c r="H342" s="259">
        <v>3</v>
      </c>
      <c r="I342" s="259" t="s">
        <v>653</v>
      </c>
      <c r="J342" s="259" t="s">
        <v>660</v>
      </c>
      <c r="K342" s="259" t="s">
        <v>661</v>
      </c>
      <c r="L342" s="260">
        <v>44015</v>
      </c>
      <c r="M342" s="259" t="s">
        <v>20</v>
      </c>
    </row>
    <row r="343" spans="1:13" x14ac:dyDescent="0.35">
      <c r="A343" s="261" t="s">
        <v>240</v>
      </c>
      <c r="B343" s="261" t="s">
        <v>241</v>
      </c>
      <c r="C343" s="261" t="s">
        <v>236</v>
      </c>
      <c r="D343" s="261" t="s">
        <v>26</v>
      </c>
      <c r="E343" s="261" t="s">
        <v>17</v>
      </c>
      <c r="F343" s="261" t="s">
        <v>662</v>
      </c>
      <c r="G343" s="261" t="s">
        <v>17</v>
      </c>
      <c r="H343" s="261" t="s">
        <v>17</v>
      </c>
      <c r="I343" s="261" t="s">
        <v>663</v>
      </c>
      <c r="J343" s="261" t="s">
        <v>664</v>
      </c>
      <c r="K343" s="261" t="s">
        <v>665</v>
      </c>
      <c r="L343" s="262">
        <v>44015</v>
      </c>
      <c r="M343" s="261" t="s">
        <v>439</v>
      </c>
    </row>
    <row r="344" spans="1:13" x14ac:dyDescent="0.35">
      <c r="A344" s="259" t="s">
        <v>240</v>
      </c>
      <c r="B344" s="259" t="s">
        <v>241</v>
      </c>
      <c r="C344" s="259" t="s">
        <v>236</v>
      </c>
      <c r="D344" s="259" t="s">
        <v>28</v>
      </c>
      <c r="E344" s="259">
        <v>0</v>
      </c>
      <c r="F344" s="259" t="s">
        <v>662</v>
      </c>
      <c r="G344" s="259" t="s">
        <v>33</v>
      </c>
      <c r="H344" s="259">
        <v>2</v>
      </c>
      <c r="I344" s="259" t="s">
        <v>663</v>
      </c>
      <c r="J344" s="259" t="s">
        <v>666</v>
      </c>
      <c r="K344" s="259" t="s">
        <v>667</v>
      </c>
      <c r="L344" s="260">
        <v>44015</v>
      </c>
      <c r="M344" s="259" t="s">
        <v>20</v>
      </c>
    </row>
    <row r="345" spans="1:13" x14ac:dyDescent="0.35">
      <c r="A345" s="261" t="s">
        <v>93</v>
      </c>
      <c r="B345" s="261" t="s">
        <v>94</v>
      </c>
      <c r="C345" s="261" t="s">
        <v>95</v>
      </c>
      <c r="D345" s="261" t="s">
        <v>24</v>
      </c>
      <c r="E345" s="261" t="s">
        <v>17</v>
      </c>
      <c r="F345" s="261" t="s">
        <v>668</v>
      </c>
      <c r="G345" s="261" t="s">
        <v>17</v>
      </c>
      <c r="H345" s="261" t="s">
        <v>17</v>
      </c>
      <c r="I345" s="261" t="s">
        <v>669</v>
      </c>
      <c r="J345" s="261" t="s">
        <v>670</v>
      </c>
      <c r="K345" s="261" t="s">
        <v>671</v>
      </c>
      <c r="L345" s="262">
        <v>44015</v>
      </c>
      <c r="M345" s="261" t="s">
        <v>20</v>
      </c>
    </row>
    <row r="346" spans="1:13" x14ac:dyDescent="0.35">
      <c r="A346" s="259" t="s">
        <v>99</v>
      </c>
      <c r="B346" s="259" t="s">
        <v>100</v>
      </c>
      <c r="C346" s="259" t="s">
        <v>101</v>
      </c>
      <c r="D346" s="259" t="s">
        <v>26</v>
      </c>
      <c r="E346" s="259">
        <v>79000</v>
      </c>
      <c r="F346" s="259" t="s">
        <v>672</v>
      </c>
      <c r="G346" s="259" t="s">
        <v>22</v>
      </c>
      <c r="H346" s="259">
        <v>3</v>
      </c>
      <c r="I346" s="259" t="s">
        <v>673</v>
      </c>
      <c r="J346" s="259" t="s">
        <v>674</v>
      </c>
      <c r="K346" s="259" t="s">
        <v>675</v>
      </c>
      <c r="L346" s="260">
        <v>44015</v>
      </c>
      <c r="M346" s="259" t="s">
        <v>20</v>
      </c>
    </row>
    <row r="347" spans="1:13" x14ac:dyDescent="0.35">
      <c r="A347" s="261" t="s">
        <v>99</v>
      </c>
      <c r="B347" s="261" t="s">
        <v>100</v>
      </c>
      <c r="C347" s="261" t="s">
        <v>101</v>
      </c>
      <c r="D347" s="261" t="s">
        <v>28</v>
      </c>
      <c r="E347" s="261">
        <v>229000</v>
      </c>
      <c r="F347" s="261" t="s">
        <v>672</v>
      </c>
      <c r="G347" s="261" t="s">
        <v>22</v>
      </c>
      <c r="H347" s="261">
        <v>3</v>
      </c>
      <c r="I347" s="261" t="s">
        <v>673</v>
      </c>
      <c r="J347" s="261" t="s">
        <v>674</v>
      </c>
      <c r="K347" s="261" t="s">
        <v>676</v>
      </c>
      <c r="L347" s="262">
        <v>44015</v>
      </c>
      <c r="M347" s="261" t="s">
        <v>20</v>
      </c>
    </row>
    <row r="348" spans="1:13" x14ac:dyDescent="0.35">
      <c r="A348" s="259" t="s">
        <v>473</v>
      </c>
      <c r="B348" s="259" t="s">
        <v>474</v>
      </c>
      <c r="C348" s="259" t="s">
        <v>475</v>
      </c>
      <c r="D348" s="259" t="s">
        <v>28</v>
      </c>
      <c r="E348" s="259" t="s">
        <v>17</v>
      </c>
      <c r="F348" s="259" t="s">
        <v>17</v>
      </c>
      <c r="G348" s="259" t="s">
        <v>17</v>
      </c>
      <c r="H348" s="259" t="s">
        <v>17</v>
      </c>
      <c r="I348" s="259" t="s">
        <v>17</v>
      </c>
      <c r="J348" s="259" t="s">
        <v>17</v>
      </c>
      <c r="K348" s="259" t="s">
        <v>677</v>
      </c>
      <c r="L348" s="260">
        <v>44015</v>
      </c>
      <c r="M348" s="259" t="s">
        <v>439</v>
      </c>
    </row>
    <row r="349" spans="1:13" x14ac:dyDescent="0.35">
      <c r="A349" s="261" t="s">
        <v>59</v>
      </c>
      <c r="B349" s="261" t="s">
        <v>60</v>
      </c>
      <c r="C349" s="261" t="s">
        <v>61</v>
      </c>
      <c r="D349" s="261" t="s">
        <v>24</v>
      </c>
      <c r="E349" s="261" t="s">
        <v>17</v>
      </c>
      <c r="F349" s="261" t="s">
        <v>678</v>
      </c>
      <c r="G349" s="261" t="s">
        <v>17</v>
      </c>
      <c r="H349" s="261" t="s">
        <v>17</v>
      </c>
      <c r="I349" s="261" t="s">
        <v>679</v>
      </c>
      <c r="J349" s="261" t="s">
        <v>680</v>
      </c>
      <c r="K349" s="261" t="s">
        <v>681</v>
      </c>
      <c r="L349" s="262">
        <v>44064</v>
      </c>
      <c r="M349" s="261" t="s">
        <v>439</v>
      </c>
    </row>
    <row r="350" spans="1:13" x14ac:dyDescent="0.35">
      <c r="A350" s="259" t="s">
        <v>682</v>
      </c>
      <c r="B350" s="259" t="s">
        <v>683</v>
      </c>
      <c r="C350" s="259" t="s">
        <v>212</v>
      </c>
      <c r="D350" s="259" t="s">
        <v>16</v>
      </c>
      <c r="E350" s="259" t="s">
        <v>17</v>
      </c>
      <c r="F350" s="259" t="s">
        <v>17</v>
      </c>
      <c r="G350" s="259" t="s">
        <v>17</v>
      </c>
      <c r="H350" s="259" t="s">
        <v>17</v>
      </c>
      <c r="I350" s="259" t="s">
        <v>17</v>
      </c>
      <c r="J350" s="259" t="s">
        <v>17</v>
      </c>
      <c r="K350" s="259" t="s">
        <v>684</v>
      </c>
      <c r="L350" s="260">
        <v>44069</v>
      </c>
      <c r="M350" s="259" t="s">
        <v>20</v>
      </c>
    </row>
    <row r="351" spans="1:13" x14ac:dyDescent="0.35">
      <c r="A351" s="261" t="s">
        <v>682</v>
      </c>
      <c r="B351" s="261" t="s">
        <v>683</v>
      </c>
      <c r="C351" s="261" t="s">
        <v>212</v>
      </c>
      <c r="D351" s="261" t="s">
        <v>21</v>
      </c>
      <c r="E351" s="261" t="s">
        <v>17</v>
      </c>
      <c r="F351" s="261" t="s">
        <v>17</v>
      </c>
      <c r="G351" s="261" t="s">
        <v>17</v>
      </c>
      <c r="H351" s="261" t="s">
        <v>17</v>
      </c>
      <c r="I351" s="261" t="s">
        <v>17</v>
      </c>
      <c r="J351" s="261" t="s">
        <v>17</v>
      </c>
      <c r="K351" s="261" t="s">
        <v>685</v>
      </c>
      <c r="L351" s="262">
        <v>44069</v>
      </c>
      <c r="M351" s="261" t="s">
        <v>20</v>
      </c>
    </row>
    <row r="352" spans="1:13" x14ac:dyDescent="0.35">
      <c r="A352" s="259" t="s">
        <v>682</v>
      </c>
      <c r="B352" s="259" t="s">
        <v>683</v>
      </c>
      <c r="C352" s="259" t="s">
        <v>212</v>
      </c>
      <c r="D352" s="259" t="s">
        <v>24</v>
      </c>
      <c r="E352" s="259" t="s">
        <v>17</v>
      </c>
      <c r="F352" s="259" t="s">
        <v>17</v>
      </c>
      <c r="G352" s="259" t="s">
        <v>17</v>
      </c>
      <c r="H352" s="259" t="s">
        <v>17</v>
      </c>
      <c r="I352" s="259" t="s">
        <v>17</v>
      </c>
      <c r="J352" s="259" t="s">
        <v>17</v>
      </c>
      <c r="K352" s="259" t="s">
        <v>686</v>
      </c>
      <c r="L352" s="260">
        <v>44069</v>
      </c>
      <c r="M352" s="259" t="s">
        <v>20</v>
      </c>
    </row>
    <row r="353" spans="1:13" x14ac:dyDescent="0.35">
      <c r="A353" s="261" t="s">
        <v>682</v>
      </c>
      <c r="B353" s="261" t="s">
        <v>683</v>
      </c>
      <c r="C353" s="261" t="s">
        <v>212</v>
      </c>
      <c r="D353" s="261" t="s">
        <v>40</v>
      </c>
      <c r="E353" s="261" t="s">
        <v>17</v>
      </c>
      <c r="F353" s="261" t="s">
        <v>17</v>
      </c>
      <c r="G353" s="261" t="s">
        <v>17</v>
      </c>
      <c r="H353" s="261" t="s">
        <v>17</v>
      </c>
      <c r="I353" s="261" t="s">
        <v>17</v>
      </c>
      <c r="J353" s="261" t="s">
        <v>17</v>
      </c>
      <c r="K353" s="261" t="s">
        <v>687</v>
      </c>
      <c r="L353" s="262">
        <v>44069</v>
      </c>
      <c r="M353" s="261" t="s">
        <v>20</v>
      </c>
    </row>
    <row r="354" spans="1:13" x14ac:dyDescent="0.35">
      <c r="A354" s="259" t="s">
        <v>682</v>
      </c>
      <c r="B354" s="259" t="s">
        <v>683</v>
      </c>
      <c r="C354" s="259" t="s">
        <v>212</v>
      </c>
      <c r="D354" s="259" t="s">
        <v>26</v>
      </c>
      <c r="E354" s="259" t="s">
        <v>17</v>
      </c>
      <c r="F354" s="259" t="s">
        <v>17</v>
      </c>
      <c r="G354" s="259" t="s">
        <v>17</v>
      </c>
      <c r="H354" s="259" t="s">
        <v>17</v>
      </c>
      <c r="I354" s="259" t="s">
        <v>17</v>
      </c>
      <c r="J354" s="259" t="s">
        <v>17</v>
      </c>
      <c r="K354" s="259" t="s">
        <v>688</v>
      </c>
      <c r="L354" s="260">
        <v>44069</v>
      </c>
      <c r="M354" s="259" t="s">
        <v>20</v>
      </c>
    </row>
    <row r="355" spans="1:13" x14ac:dyDescent="0.35">
      <c r="A355" s="261" t="s">
        <v>682</v>
      </c>
      <c r="B355" s="261" t="s">
        <v>683</v>
      </c>
      <c r="C355" s="261" t="s">
        <v>212</v>
      </c>
      <c r="D355" s="261" t="s">
        <v>28</v>
      </c>
      <c r="E355" s="261" t="s">
        <v>17</v>
      </c>
      <c r="F355" s="261" t="s">
        <v>17</v>
      </c>
      <c r="G355" s="261" t="s">
        <v>17</v>
      </c>
      <c r="H355" s="261" t="s">
        <v>17</v>
      </c>
      <c r="I355" s="261" t="s">
        <v>17</v>
      </c>
      <c r="J355" s="261" t="s">
        <v>17</v>
      </c>
      <c r="K355" s="261" t="s">
        <v>689</v>
      </c>
      <c r="L355" s="262">
        <v>44069</v>
      </c>
      <c r="M355" s="261" t="s">
        <v>20</v>
      </c>
    </row>
    <row r="356" spans="1:13" x14ac:dyDescent="0.35">
      <c r="A356" s="259" t="s">
        <v>93</v>
      </c>
      <c r="B356" s="259" t="s">
        <v>94</v>
      </c>
      <c r="C356" s="259" t="s">
        <v>95</v>
      </c>
      <c r="D356" s="259" t="s">
        <v>40</v>
      </c>
      <c r="E356" s="259" t="s">
        <v>17</v>
      </c>
      <c r="F356" s="259" t="s">
        <v>690</v>
      </c>
      <c r="G356" s="259" t="s">
        <v>17</v>
      </c>
      <c r="H356" s="259" t="s">
        <v>17</v>
      </c>
      <c r="I356" s="259" t="s">
        <v>691</v>
      </c>
      <c r="J356" s="259" t="s">
        <v>692</v>
      </c>
      <c r="K356" s="259" t="s">
        <v>693</v>
      </c>
      <c r="L356" s="260">
        <v>44102</v>
      </c>
      <c r="M356" s="259" t="s">
        <v>20</v>
      </c>
    </row>
    <row r="357" spans="1:13" x14ac:dyDescent="0.35">
      <c r="A357" s="261" t="s">
        <v>682</v>
      </c>
      <c r="B357" s="261" t="s">
        <v>683</v>
      </c>
      <c r="C357" s="261" t="s">
        <v>212</v>
      </c>
      <c r="D357" s="261" t="s">
        <v>694</v>
      </c>
      <c r="E357" s="261">
        <v>1030700</v>
      </c>
      <c r="F357" s="261" t="s">
        <v>695</v>
      </c>
      <c r="G357" s="261" t="s">
        <v>33</v>
      </c>
      <c r="H357" s="261">
        <v>2</v>
      </c>
      <c r="I357" s="261" t="s">
        <v>696</v>
      </c>
      <c r="J357" s="261" t="s">
        <v>697</v>
      </c>
      <c r="K357" s="261" t="s">
        <v>698</v>
      </c>
      <c r="L357" s="262">
        <v>44102</v>
      </c>
      <c r="M357" s="261" t="s">
        <v>20</v>
      </c>
    </row>
    <row r="358" spans="1:13" x14ac:dyDescent="0.35">
      <c r="A358" s="259" t="s">
        <v>699</v>
      </c>
      <c r="B358" s="259" t="s">
        <v>700</v>
      </c>
      <c r="C358" s="259" t="s">
        <v>701</v>
      </c>
      <c r="D358" s="259" t="s">
        <v>16</v>
      </c>
      <c r="E358" s="259" t="s">
        <v>17</v>
      </c>
      <c r="F358" s="259" t="s">
        <v>17</v>
      </c>
      <c r="G358" s="259" t="s">
        <v>17</v>
      </c>
      <c r="H358" s="259" t="s">
        <v>17</v>
      </c>
      <c r="I358" s="259" t="s">
        <v>17</v>
      </c>
      <c r="J358" s="259" t="s">
        <v>17</v>
      </c>
      <c r="K358" s="259" t="s">
        <v>702</v>
      </c>
      <c r="L358" s="260">
        <v>44139</v>
      </c>
      <c r="M358" s="259" t="s">
        <v>20</v>
      </c>
    </row>
    <row r="359" spans="1:13" x14ac:dyDescent="0.35">
      <c r="A359" s="261" t="s">
        <v>699</v>
      </c>
      <c r="B359" s="261" t="s">
        <v>700</v>
      </c>
      <c r="C359" s="261" t="s">
        <v>701</v>
      </c>
      <c r="D359" s="261" t="s">
        <v>21</v>
      </c>
      <c r="E359" s="261" t="s">
        <v>17</v>
      </c>
      <c r="F359" s="261" t="s">
        <v>17</v>
      </c>
      <c r="G359" s="261" t="s">
        <v>17</v>
      </c>
      <c r="H359" s="261" t="s">
        <v>17</v>
      </c>
      <c r="I359" s="261" t="s">
        <v>17</v>
      </c>
      <c r="J359" s="261" t="s">
        <v>17</v>
      </c>
      <c r="K359" s="261" t="s">
        <v>703</v>
      </c>
      <c r="L359" s="262">
        <v>44139</v>
      </c>
      <c r="M359" s="261" t="s">
        <v>20</v>
      </c>
    </row>
    <row r="360" spans="1:13" x14ac:dyDescent="0.35">
      <c r="A360" s="259" t="s">
        <v>699</v>
      </c>
      <c r="B360" s="259" t="s">
        <v>700</v>
      </c>
      <c r="C360" s="259" t="s">
        <v>701</v>
      </c>
      <c r="D360" s="259" t="s">
        <v>24</v>
      </c>
      <c r="E360" s="259" t="s">
        <v>17</v>
      </c>
      <c r="F360" s="259" t="s">
        <v>17</v>
      </c>
      <c r="G360" s="259" t="s">
        <v>17</v>
      </c>
      <c r="H360" s="259" t="s">
        <v>17</v>
      </c>
      <c r="I360" s="259" t="s">
        <v>17</v>
      </c>
      <c r="J360" s="259" t="s">
        <v>17</v>
      </c>
      <c r="K360" s="259" t="s">
        <v>704</v>
      </c>
      <c r="L360" s="260">
        <v>44139</v>
      </c>
      <c r="M360" s="259" t="s">
        <v>20</v>
      </c>
    </row>
    <row r="361" spans="1:13" x14ac:dyDescent="0.35">
      <c r="A361" s="261" t="s">
        <v>699</v>
      </c>
      <c r="B361" s="261" t="s">
        <v>700</v>
      </c>
      <c r="C361" s="261" t="s">
        <v>701</v>
      </c>
      <c r="D361" s="261" t="s">
        <v>38</v>
      </c>
      <c r="E361" s="261" t="s">
        <v>17</v>
      </c>
      <c r="F361" s="261" t="s">
        <v>17</v>
      </c>
      <c r="G361" s="261" t="s">
        <v>17</v>
      </c>
      <c r="H361" s="261" t="s">
        <v>17</v>
      </c>
      <c r="I361" s="261" t="s">
        <v>17</v>
      </c>
      <c r="J361" s="261" t="s">
        <v>17</v>
      </c>
      <c r="K361" s="261" t="s">
        <v>705</v>
      </c>
      <c r="L361" s="262">
        <v>44139</v>
      </c>
      <c r="M361" s="261" t="s">
        <v>20</v>
      </c>
    </row>
    <row r="362" spans="1:13" x14ac:dyDescent="0.35">
      <c r="A362" s="259" t="s">
        <v>699</v>
      </c>
      <c r="B362" s="259" t="s">
        <v>700</v>
      </c>
      <c r="C362" s="259" t="s">
        <v>701</v>
      </c>
      <c r="D362" s="259" t="s">
        <v>26</v>
      </c>
      <c r="E362" s="259" t="s">
        <v>17</v>
      </c>
      <c r="F362" s="259" t="s">
        <v>17</v>
      </c>
      <c r="G362" s="259" t="s">
        <v>17</v>
      </c>
      <c r="H362" s="259" t="s">
        <v>17</v>
      </c>
      <c r="I362" s="259" t="s">
        <v>17</v>
      </c>
      <c r="J362" s="259" t="s">
        <v>17</v>
      </c>
      <c r="K362" s="259" t="s">
        <v>706</v>
      </c>
      <c r="L362" s="260">
        <v>44139</v>
      </c>
      <c r="M362" s="259" t="s">
        <v>20</v>
      </c>
    </row>
    <row r="363" spans="1:13" x14ac:dyDescent="0.35">
      <c r="A363" s="261" t="s">
        <v>699</v>
      </c>
      <c r="B363" s="261" t="s">
        <v>700</v>
      </c>
      <c r="C363" s="261" t="s">
        <v>701</v>
      </c>
      <c r="D363" s="261" t="s">
        <v>28</v>
      </c>
      <c r="E363" s="261" t="s">
        <v>17</v>
      </c>
      <c r="F363" s="261" t="s">
        <v>17</v>
      </c>
      <c r="G363" s="261" t="s">
        <v>17</v>
      </c>
      <c r="H363" s="261" t="s">
        <v>17</v>
      </c>
      <c r="I363" s="261" t="s">
        <v>17</v>
      </c>
      <c r="J363" s="261" t="s">
        <v>17</v>
      </c>
      <c r="K363" s="261" t="s">
        <v>707</v>
      </c>
      <c r="L363" s="262">
        <v>44139</v>
      </c>
      <c r="M363" s="261" t="s">
        <v>20</v>
      </c>
    </row>
    <row r="364" spans="1:13" x14ac:dyDescent="0.35">
      <c r="A364" s="259" t="s">
        <v>708</v>
      </c>
      <c r="B364" s="259" t="s">
        <v>709</v>
      </c>
      <c r="C364" s="259" t="s">
        <v>710</v>
      </c>
      <c r="D364" s="259" t="s">
        <v>16</v>
      </c>
      <c r="E364" s="259" t="s">
        <v>17</v>
      </c>
      <c r="F364" s="259" t="s">
        <v>17</v>
      </c>
      <c r="G364" s="259" t="s">
        <v>17</v>
      </c>
      <c r="H364" s="259" t="s">
        <v>17</v>
      </c>
      <c r="I364" s="259" t="s">
        <v>17</v>
      </c>
      <c r="J364" s="259" t="s">
        <v>17</v>
      </c>
      <c r="K364" s="259" t="s">
        <v>711</v>
      </c>
      <c r="L364" s="260">
        <v>44139</v>
      </c>
      <c r="M364" s="259" t="s">
        <v>20</v>
      </c>
    </row>
    <row r="365" spans="1:13" x14ac:dyDescent="0.35">
      <c r="A365" s="261" t="s">
        <v>708</v>
      </c>
      <c r="B365" s="261" t="s">
        <v>709</v>
      </c>
      <c r="C365" s="261" t="s">
        <v>710</v>
      </c>
      <c r="D365" s="261" t="s">
        <v>21</v>
      </c>
      <c r="E365" s="261" t="s">
        <v>17</v>
      </c>
      <c r="F365" s="261" t="s">
        <v>17</v>
      </c>
      <c r="G365" s="261" t="s">
        <v>17</v>
      </c>
      <c r="H365" s="261" t="s">
        <v>17</v>
      </c>
      <c r="I365" s="261" t="s">
        <v>17</v>
      </c>
      <c r="J365" s="261" t="s">
        <v>17</v>
      </c>
      <c r="K365" s="261" t="s">
        <v>712</v>
      </c>
      <c r="L365" s="262">
        <v>44139</v>
      </c>
      <c r="M365" s="261" t="s">
        <v>20</v>
      </c>
    </row>
    <row r="366" spans="1:13" x14ac:dyDescent="0.35">
      <c r="A366" s="259" t="s">
        <v>708</v>
      </c>
      <c r="B366" s="259" t="s">
        <v>709</v>
      </c>
      <c r="C366" s="259" t="s">
        <v>710</v>
      </c>
      <c r="D366" s="259" t="s">
        <v>404</v>
      </c>
      <c r="E366" s="259">
        <v>3</v>
      </c>
      <c r="F366" s="259" t="s">
        <v>17</v>
      </c>
      <c r="G366" s="259" t="s">
        <v>17</v>
      </c>
      <c r="H366" s="259" t="s">
        <v>17</v>
      </c>
      <c r="I366" s="259" t="s">
        <v>17</v>
      </c>
      <c r="J366" s="259" t="s">
        <v>713</v>
      </c>
      <c r="K366" s="259" t="s">
        <v>714</v>
      </c>
      <c r="L366" s="260">
        <v>44139</v>
      </c>
      <c r="M366" s="259" t="s">
        <v>20</v>
      </c>
    </row>
    <row r="367" spans="1:13" x14ac:dyDescent="0.35">
      <c r="A367" s="261" t="s">
        <v>708</v>
      </c>
      <c r="B367" s="261" t="s">
        <v>709</v>
      </c>
      <c r="C367" s="261" t="s">
        <v>710</v>
      </c>
      <c r="D367" s="261" t="s">
        <v>24</v>
      </c>
      <c r="E367" s="261" t="s">
        <v>17</v>
      </c>
      <c r="F367" s="261" t="s">
        <v>17</v>
      </c>
      <c r="G367" s="261" t="s">
        <v>17</v>
      </c>
      <c r="H367" s="261" t="s">
        <v>17</v>
      </c>
      <c r="I367" s="261" t="s">
        <v>17</v>
      </c>
      <c r="J367" s="261" t="s">
        <v>17</v>
      </c>
      <c r="K367" s="261" t="s">
        <v>715</v>
      </c>
      <c r="L367" s="262">
        <v>44139</v>
      </c>
      <c r="M367" s="261" t="s">
        <v>20</v>
      </c>
    </row>
    <row r="368" spans="1:13" x14ac:dyDescent="0.35">
      <c r="A368" s="259" t="s">
        <v>708</v>
      </c>
      <c r="B368" s="259" t="s">
        <v>709</v>
      </c>
      <c r="C368" s="259" t="s">
        <v>710</v>
      </c>
      <c r="D368" s="259" t="s">
        <v>38</v>
      </c>
      <c r="E368" s="259" t="s">
        <v>17</v>
      </c>
      <c r="F368" s="259" t="s">
        <v>17</v>
      </c>
      <c r="G368" s="259" t="s">
        <v>17</v>
      </c>
      <c r="H368" s="259" t="s">
        <v>17</v>
      </c>
      <c r="I368" s="259" t="s">
        <v>17</v>
      </c>
      <c r="J368" s="259" t="s">
        <v>17</v>
      </c>
      <c r="K368" s="259" t="s">
        <v>716</v>
      </c>
      <c r="L368" s="260">
        <v>44139</v>
      </c>
      <c r="M368" s="259" t="s">
        <v>20</v>
      </c>
    </row>
    <row r="369" spans="1:13" x14ac:dyDescent="0.35">
      <c r="A369" s="261" t="s">
        <v>708</v>
      </c>
      <c r="B369" s="261" t="s">
        <v>709</v>
      </c>
      <c r="C369" s="261" t="s">
        <v>710</v>
      </c>
      <c r="D369" s="261" t="s">
        <v>26</v>
      </c>
      <c r="E369" s="261" t="s">
        <v>17</v>
      </c>
      <c r="F369" s="261" t="s">
        <v>17</v>
      </c>
      <c r="G369" s="261" t="s">
        <v>17</v>
      </c>
      <c r="H369" s="261" t="s">
        <v>17</v>
      </c>
      <c r="I369" s="261" t="s">
        <v>17</v>
      </c>
      <c r="J369" s="261" t="s">
        <v>17</v>
      </c>
      <c r="K369" s="261" t="s">
        <v>717</v>
      </c>
      <c r="L369" s="262">
        <v>44139</v>
      </c>
      <c r="M369" s="261" t="s">
        <v>20</v>
      </c>
    </row>
    <row r="370" spans="1:13" x14ac:dyDescent="0.35">
      <c r="A370" s="259" t="s">
        <v>708</v>
      </c>
      <c r="B370" s="259" t="s">
        <v>709</v>
      </c>
      <c r="C370" s="259" t="s">
        <v>710</v>
      </c>
      <c r="D370" s="259" t="s">
        <v>28</v>
      </c>
      <c r="E370" s="259" t="s">
        <v>17</v>
      </c>
      <c r="F370" s="259" t="s">
        <v>17</v>
      </c>
      <c r="G370" s="259" t="s">
        <v>17</v>
      </c>
      <c r="H370" s="259" t="s">
        <v>17</v>
      </c>
      <c r="I370" s="259" t="s">
        <v>17</v>
      </c>
      <c r="J370" s="259" t="s">
        <v>17</v>
      </c>
      <c r="K370" s="259" t="s">
        <v>718</v>
      </c>
      <c r="L370" s="260">
        <v>44139</v>
      </c>
      <c r="M370" s="259" t="s">
        <v>20</v>
      </c>
    </row>
    <row r="371" spans="1:13" x14ac:dyDescent="0.35">
      <c r="A371" s="261" t="s">
        <v>719</v>
      </c>
      <c r="B371" s="261" t="s">
        <v>720</v>
      </c>
      <c r="C371" s="261" t="s">
        <v>721</v>
      </c>
      <c r="D371" s="261" t="s">
        <v>16</v>
      </c>
      <c r="E371" s="261" t="s">
        <v>17</v>
      </c>
      <c r="F371" s="261" t="s">
        <v>17</v>
      </c>
      <c r="G371" s="261" t="s">
        <v>17</v>
      </c>
      <c r="H371" s="261" t="s">
        <v>17</v>
      </c>
      <c r="I371" s="261" t="s">
        <v>17</v>
      </c>
      <c r="J371" s="261" t="s">
        <v>17</v>
      </c>
      <c r="K371" s="261" t="s">
        <v>722</v>
      </c>
      <c r="L371" s="262">
        <v>44139</v>
      </c>
      <c r="M371" s="261" t="s">
        <v>20</v>
      </c>
    </row>
    <row r="372" spans="1:13" x14ac:dyDescent="0.35">
      <c r="A372" s="259" t="s">
        <v>719</v>
      </c>
      <c r="B372" s="259" t="s">
        <v>720</v>
      </c>
      <c r="C372" s="259" t="s">
        <v>721</v>
      </c>
      <c r="D372" s="259" t="s">
        <v>21</v>
      </c>
      <c r="E372" s="259" t="s">
        <v>17</v>
      </c>
      <c r="F372" s="259" t="s">
        <v>17</v>
      </c>
      <c r="G372" s="259" t="s">
        <v>17</v>
      </c>
      <c r="H372" s="259" t="s">
        <v>17</v>
      </c>
      <c r="I372" s="259" t="s">
        <v>17</v>
      </c>
      <c r="J372" s="259" t="s">
        <v>17</v>
      </c>
      <c r="K372" s="259" t="s">
        <v>723</v>
      </c>
      <c r="L372" s="260">
        <v>44139</v>
      </c>
      <c r="M372" s="259" t="s">
        <v>20</v>
      </c>
    </row>
    <row r="373" spans="1:13" x14ac:dyDescent="0.35">
      <c r="A373" s="261" t="s">
        <v>719</v>
      </c>
      <c r="B373" s="261" t="s">
        <v>720</v>
      </c>
      <c r="C373" s="261" t="s">
        <v>721</v>
      </c>
      <c r="D373" s="261" t="s">
        <v>24</v>
      </c>
      <c r="E373" s="261" t="s">
        <v>17</v>
      </c>
      <c r="F373" s="261" t="s">
        <v>17</v>
      </c>
      <c r="G373" s="261" t="s">
        <v>17</v>
      </c>
      <c r="H373" s="261" t="s">
        <v>17</v>
      </c>
      <c r="I373" s="261" t="s">
        <v>17</v>
      </c>
      <c r="J373" s="261" t="s">
        <v>17</v>
      </c>
      <c r="K373" s="261" t="s">
        <v>724</v>
      </c>
      <c r="L373" s="262">
        <v>44139</v>
      </c>
      <c r="M373" s="261" t="s">
        <v>20</v>
      </c>
    </row>
    <row r="374" spans="1:13" x14ac:dyDescent="0.35">
      <c r="A374" s="259" t="s">
        <v>719</v>
      </c>
      <c r="B374" s="259" t="s">
        <v>720</v>
      </c>
      <c r="C374" s="259" t="s">
        <v>721</v>
      </c>
      <c r="D374" s="259" t="s">
        <v>38</v>
      </c>
      <c r="E374" s="259" t="s">
        <v>17</v>
      </c>
      <c r="F374" s="259" t="s">
        <v>17</v>
      </c>
      <c r="G374" s="259" t="s">
        <v>17</v>
      </c>
      <c r="H374" s="259" t="s">
        <v>17</v>
      </c>
      <c r="I374" s="259" t="s">
        <v>17</v>
      </c>
      <c r="J374" s="259" t="s">
        <v>17</v>
      </c>
      <c r="K374" s="259" t="s">
        <v>725</v>
      </c>
      <c r="L374" s="260">
        <v>44139</v>
      </c>
      <c r="M374" s="259" t="s">
        <v>20</v>
      </c>
    </row>
    <row r="375" spans="1:13" x14ac:dyDescent="0.35">
      <c r="A375" s="261" t="s">
        <v>719</v>
      </c>
      <c r="B375" s="261" t="s">
        <v>720</v>
      </c>
      <c r="C375" s="261" t="s">
        <v>721</v>
      </c>
      <c r="D375" s="261" t="s">
        <v>26</v>
      </c>
      <c r="E375" s="261" t="s">
        <v>17</v>
      </c>
      <c r="F375" s="261" t="s">
        <v>17</v>
      </c>
      <c r="G375" s="261" t="s">
        <v>17</v>
      </c>
      <c r="H375" s="261" t="s">
        <v>17</v>
      </c>
      <c r="I375" s="261" t="s">
        <v>17</v>
      </c>
      <c r="J375" s="261" t="s">
        <v>17</v>
      </c>
      <c r="K375" s="261" t="s">
        <v>726</v>
      </c>
      <c r="L375" s="262">
        <v>44139</v>
      </c>
      <c r="M375" s="261" t="s">
        <v>20</v>
      </c>
    </row>
    <row r="376" spans="1:13" x14ac:dyDescent="0.35">
      <c r="A376" s="259" t="s">
        <v>719</v>
      </c>
      <c r="B376" s="259" t="s">
        <v>720</v>
      </c>
      <c r="C376" s="259" t="s">
        <v>721</v>
      </c>
      <c r="D376" s="259" t="s">
        <v>28</v>
      </c>
      <c r="E376" s="259" t="s">
        <v>17</v>
      </c>
      <c r="F376" s="259" t="s">
        <v>17</v>
      </c>
      <c r="G376" s="259" t="s">
        <v>17</v>
      </c>
      <c r="H376" s="259" t="s">
        <v>17</v>
      </c>
      <c r="I376" s="259" t="s">
        <v>17</v>
      </c>
      <c r="J376" s="259" t="s">
        <v>17</v>
      </c>
      <c r="K376" s="259" t="s">
        <v>727</v>
      </c>
      <c r="L376" s="260">
        <v>44139</v>
      </c>
      <c r="M376" s="259" t="s">
        <v>20</v>
      </c>
    </row>
    <row r="377" spans="1:13" x14ac:dyDescent="0.35">
      <c r="A377" s="261" t="s">
        <v>728</v>
      </c>
      <c r="B377" s="261" t="s">
        <v>729</v>
      </c>
      <c r="C377" s="261" t="s">
        <v>296</v>
      </c>
      <c r="D377" s="261" t="s">
        <v>16</v>
      </c>
      <c r="E377" s="261" t="s">
        <v>17</v>
      </c>
      <c r="F377" s="261" t="s">
        <v>17</v>
      </c>
      <c r="G377" s="261" t="s">
        <v>22</v>
      </c>
      <c r="H377" s="261">
        <v>3</v>
      </c>
      <c r="I377" s="261" t="s">
        <v>17</v>
      </c>
      <c r="J377" s="261" t="s">
        <v>17</v>
      </c>
      <c r="K377" s="261" t="s">
        <v>730</v>
      </c>
      <c r="L377" s="262">
        <v>44187</v>
      </c>
      <c r="M377" s="261" t="s">
        <v>439</v>
      </c>
    </row>
    <row r="378" spans="1:13" x14ac:dyDescent="0.35">
      <c r="A378" s="259" t="s">
        <v>728</v>
      </c>
      <c r="B378" s="259" t="s">
        <v>729</v>
      </c>
      <c r="C378" s="259" t="s">
        <v>296</v>
      </c>
      <c r="D378" s="259" t="s">
        <v>21</v>
      </c>
      <c r="E378" s="259" t="s">
        <v>17</v>
      </c>
      <c r="F378" s="259" t="s">
        <v>17</v>
      </c>
      <c r="G378" s="259" t="s">
        <v>22</v>
      </c>
      <c r="H378" s="259">
        <v>3</v>
      </c>
      <c r="I378" s="259" t="s">
        <v>17</v>
      </c>
      <c r="J378" s="259" t="s">
        <v>17</v>
      </c>
      <c r="K378" s="259" t="s">
        <v>731</v>
      </c>
      <c r="L378" s="260">
        <v>44187</v>
      </c>
      <c r="M378" s="259" t="s">
        <v>439</v>
      </c>
    </row>
    <row r="379" spans="1:13" x14ac:dyDescent="0.35">
      <c r="A379" s="261" t="s">
        <v>728</v>
      </c>
      <c r="B379" s="261" t="s">
        <v>729</v>
      </c>
      <c r="C379" s="261" t="s">
        <v>296</v>
      </c>
      <c r="D379" s="261" t="s">
        <v>24</v>
      </c>
      <c r="E379" s="261" t="s">
        <v>17</v>
      </c>
      <c r="F379" s="261" t="s">
        <v>17</v>
      </c>
      <c r="G379" s="261" t="s">
        <v>22</v>
      </c>
      <c r="H379" s="261">
        <v>3</v>
      </c>
      <c r="I379" s="261" t="s">
        <v>17</v>
      </c>
      <c r="J379" s="261" t="s">
        <v>17</v>
      </c>
      <c r="K379" s="261" t="s">
        <v>732</v>
      </c>
      <c r="L379" s="262">
        <v>44187</v>
      </c>
      <c r="M379" s="261" t="s">
        <v>439</v>
      </c>
    </row>
    <row r="380" spans="1:13" x14ac:dyDescent="0.35">
      <c r="A380" s="259" t="s">
        <v>728</v>
      </c>
      <c r="B380" s="259" t="s">
        <v>729</v>
      </c>
      <c r="C380" s="259" t="s">
        <v>296</v>
      </c>
      <c r="D380" s="259" t="s">
        <v>38</v>
      </c>
      <c r="E380" s="259" t="s">
        <v>17</v>
      </c>
      <c r="F380" s="259" t="s">
        <v>17</v>
      </c>
      <c r="G380" s="259" t="s">
        <v>22</v>
      </c>
      <c r="H380" s="259">
        <v>3</v>
      </c>
      <c r="I380" s="259" t="s">
        <v>17</v>
      </c>
      <c r="J380" s="259" t="s">
        <v>17</v>
      </c>
      <c r="K380" s="259" t="s">
        <v>733</v>
      </c>
      <c r="L380" s="260">
        <v>44187</v>
      </c>
      <c r="M380" s="259" t="s">
        <v>439</v>
      </c>
    </row>
    <row r="381" spans="1:13" x14ac:dyDescent="0.35">
      <c r="A381" s="261" t="s">
        <v>728</v>
      </c>
      <c r="B381" s="261" t="s">
        <v>729</v>
      </c>
      <c r="C381" s="261" t="s">
        <v>296</v>
      </c>
      <c r="D381" s="261" t="s">
        <v>40</v>
      </c>
      <c r="E381" s="261" t="s">
        <v>17</v>
      </c>
      <c r="F381" s="261" t="s">
        <v>17</v>
      </c>
      <c r="G381" s="261" t="s">
        <v>22</v>
      </c>
      <c r="H381" s="261">
        <v>3</v>
      </c>
      <c r="I381" s="261" t="s">
        <v>17</v>
      </c>
      <c r="J381" s="261" t="s">
        <v>17</v>
      </c>
      <c r="K381" s="261" t="s">
        <v>734</v>
      </c>
      <c r="L381" s="262">
        <v>44187</v>
      </c>
      <c r="M381" s="261" t="s">
        <v>439</v>
      </c>
    </row>
    <row r="382" spans="1:13" x14ac:dyDescent="0.35">
      <c r="A382" s="259" t="s">
        <v>728</v>
      </c>
      <c r="B382" s="259" t="s">
        <v>729</v>
      </c>
      <c r="C382" s="259" t="s">
        <v>296</v>
      </c>
      <c r="D382" s="259" t="s">
        <v>26</v>
      </c>
      <c r="E382" s="259" t="s">
        <v>17</v>
      </c>
      <c r="F382" s="259" t="s">
        <v>17</v>
      </c>
      <c r="G382" s="259" t="s">
        <v>22</v>
      </c>
      <c r="H382" s="259">
        <v>3</v>
      </c>
      <c r="I382" s="259" t="s">
        <v>17</v>
      </c>
      <c r="J382" s="259" t="s">
        <v>17</v>
      </c>
      <c r="K382" s="259" t="s">
        <v>735</v>
      </c>
      <c r="L382" s="260">
        <v>44187</v>
      </c>
      <c r="M382" s="259" t="s">
        <v>439</v>
      </c>
    </row>
    <row r="383" spans="1:13" x14ac:dyDescent="0.35">
      <c r="A383" s="261" t="s">
        <v>728</v>
      </c>
      <c r="B383" s="261" t="s">
        <v>729</v>
      </c>
      <c r="C383" s="261" t="s">
        <v>296</v>
      </c>
      <c r="D383" s="261" t="s">
        <v>28</v>
      </c>
      <c r="E383" s="261" t="s">
        <v>17</v>
      </c>
      <c r="F383" s="261" t="s">
        <v>17</v>
      </c>
      <c r="G383" s="261" t="s">
        <v>22</v>
      </c>
      <c r="H383" s="261">
        <v>3</v>
      </c>
      <c r="I383" s="261" t="s">
        <v>17</v>
      </c>
      <c r="J383" s="261" t="s">
        <v>17</v>
      </c>
      <c r="K383" s="261" t="s">
        <v>736</v>
      </c>
      <c r="L383" s="262">
        <v>44187</v>
      </c>
      <c r="M383" s="261" t="s">
        <v>439</v>
      </c>
    </row>
    <row r="384" spans="1:13" x14ac:dyDescent="0.35">
      <c r="A384" s="259" t="s">
        <v>737</v>
      </c>
      <c r="B384" s="259" t="s">
        <v>738</v>
      </c>
      <c r="C384" s="259" t="s">
        <v>739</v>
      </c>
      <c r="D384" s="259" t="s">
        <v>40</v>
      </c>
      <c r="E384" s="259" t="s">
        <v>17</v>
      </c>
      <c r="F384" s="259" t="s">
        <v>17</v>
      </c>
      <c r="G384" s="259" t="s">
        <v>17</v>
      </c>
      <c r="H384" s="259" t="s">
        <v>17</v>
      </c>
      <c r="I384" s="259" t="s">
        <v>17</v>
      </c>
      <c r="J384" s="259" t="s">
        <v>17</v>
      </c>
      <c r="K384" s="259" t="s">
        <v>740</v>
      </c>
      <c r="L384" s="260">
        <v>44203</v>
      </c>
      <c r="M384" s="259" t="s">
        <v>20</v>
      </c>
    </row>
    <row r="385" spans="1:13" x14ac:dyDescent="0.35">
      <c r="A385" s="261" t="s">
        <v>737</v>
      </c>
      <c r="B385" s="261" t="s">
        <v>738</v>
      </c>
      <c r="C385" s="261" t="s">
        <v>739</v>
      </c>
      <c r="D385" s="261" t="s">
        <v>38</v>
      </c>
      <c r="E385" s="261" t="s">
        <v>17</v>
      </c>
      <c r="F385" s="261" t="s">
        <v>17</v>
      </c>
      <c r="G385" s="261" t="s">
        <v>17</v>
      </c>
      <c r="H385" s="261" t="s">
        <v>17</v>
      </c>
      <c r="I385" s="261" t="s">
        <v>17</v>
      </c>
      <c r="J385" s="261" t="s">
        <v>17</v>
      </c>
      <c r="K385" s="261" t="s">
        <v>741</v>
      </c>
      <c r="L385" s="262">
        <v>44203</v>
      </c>
      <c r="M385" s="261" t="s">
        <v>20</v>
      </c>
    </row>
    <row r="386" spans="1:13" x14ac:dyDescent="0.35">
      <c r="A386" s="259" t="s">
        <v>737</v>
      </c>
      <c r="B386" s="259" t="s">
        <v>738</v>
      </c>
      <c r="C386" s="259" t="s">
        <v>739</v>
      </c>
      <c r="D386" s="259" t="s">
        <v>16</v>
      </c>
      <c r="E386" s="259" t="s">
        <v>17</v>
      </c>
      <c r="F386" s="259" t="s">
        <v>17</v>
      </c>
      <c r="G386" s="259" t="s">
        <v>17</v>
      </c>
      <c r="H386" s="259" t="s">
        <v>17</v>
      </c>
      <c r="I386" s="259" t="s">
        <v>17</v>
      </c>
      <c r="J386" s="259" t="s">
        <v>17</v>
      </c>
      <c r="K386" s="259" t="s">
        <v>742</v>
      </c>
      <c r="L386" s="260">
        <v>44203</v>
      </c>
      <c r="M386" s="259" t="s">
        <v>20</v>
      </c>
    </row>
    <row r="387" spans="1:13" x14ac:dyDescent="0.35">
      <c r="A387" s="261" t="s">
        <v>737</v>
      </c>
      <c r="B387" s="261" t="s">
        <v>738</v>
      </c>
      <c r="C387" s="261" t="s">
        <v>739</v>
      </c>
      <c r="D387" s="261" t="s">
        <v>21</v>
      </c>
      <c r="E387" s="261" t="s">
        <v>17</v>
      </c>
      <c r="F387" s="261" t="s">
        <v>17</v>
      </c>
      <c r="G387" s="261" t="s">
        <v>17</v>
      </c>
      <c r="H387" s="261" t="s">
        <v>17</v>
      </c>
      <c r="I387" s="261" t="s">
        <v>17</v>
      </c>
      <c r="J387" s="261" t="s">
        <v>17</v>
      </c>
      <c r="K387" s="261" t="s">
        <v>743</v>
      </c>
      <c r="L387" s="262">
        <v>44203</v>
      </c>
      <c r="M387" s="261" t="s">
        <v>20</v>
      </c>
    </row>
    <row r="388" spans="1:13" x14ac:dyDescent="0.35">
      <c r="A388" s="259" t="s">
        <v>737</v>
      </c>
      <c r="B388" s="259" t="s">
        <v>738</v>
      </c>
      <c r="C388" s="259" t="s">
        <v>739</v>
      </c>
      <c r="D388" s="259" t="s">
        <v>24</v>
      </c>
      <c r="E388" s="259" t="s">
        <v>17</v>
      </c>
      <c r="F388" s="259" t="s">
        <v>17</v>
      </c>
      <c r="G388" s="259" t="s">
        <v>17</v>
      </c>
      <c r="H388" s="259" t="s">
        <v>17</v>
      </c>
      <c r="I388" s="259" t="s">
        <v>17</v>
      </c>
      <c r="J388" s="259" t="s">
        <v>17</v>
      </c>
      <c r="K388" s="259" t="s">
        <v>744</v>
      </c>
      <c r="L388" s="260">
        <v>44203</v>
      </c>
      <c r="M388" s="259" t="s">
        <v>20</v>
      </c>
    </row>
    <row r="389" spans="1:13" x14ac:dyDescent="0.35">
      <c r="A389" s="261" t="s">
        <v>737</v>
      </c>
      <c r="B389" s="261" t="s">
        <v>738</v>
      </c>
      <c r="C389" s="261" t="s">
        <v>739</v>
      </c>
      <c r="D389" s="261" t="s">
        <v>26</v>
      </c>
      <c r="E389" s="261" t="s">
        <v>17</v>
      </c>
      <c r="F389" s="261" t="s">
        <v>17</v>
      </c>
      <c r="G389" s="261" t="s">
        <v>17</v>
      </c>
      <c r="H389" s="261" t="s">
        <v>17</v>
      </c>
      <c r="I389" s="261" t="s">
        <v>17</v>
      </c>
      <c r="J389" s="261" t="s">
        <v>17</v>
      </c>
      <c r="K389" s="261" t="s">
        <v>745</v>
      </c>
      <c r="L389" s="262">
        <v>44203</v>
      </c>
      <c r="M389" s="261" t="s">
        <v>20</v>
      </c>
    </row>
    <row r="390" spans="1:13" x14ac:dyDescent="0.35">
      <c r="A390" s="259" t="s">
        <v>737</v>
      </c>
      <c r="B390" s="259" t="s">
        <v>738</v>
      </c>
      <c r="C390" s="259" t="s">
        <v>739</v>
      </c>
      <c r="D390" s="259" t="s">
        <v>28</v>
      </c>
      <c r="E390" s="259" t="s">
        <v>17</v>
      </c>
      <c r="F390" s="259" t="s">
        <v>17</v>
      </c>
      <c r="G390" s="259" t="s">
        <v>17</v>
      </c>
      <c r="H390" s="259" t="s">
        <v>17</v>
      </c>
      <c r="I390" s="259" t="s">
        <v>17</v>
      </c>
      <c r="J390" s="259" t="s">
        <v>17</v>
      </c>
      <c r="K390" s="259" t="s">
        <v>746</v>
      </c>
      <c r="L390" s="260">
        <v>44203</v>
      </c>
      <c r="M390" s="259" t="s">
        <v>20</v>
      </c>
    </row>
    <row r="391" spans="1:13" x14ac:dyDescent="0.35">
      <c r="A391" s="261" t="s">
        <v>747</v>
      </c>
      <c r="B391" s="261" t="s">
        <v>748</v>
      </c>
      <c r="C391" s="261" t="s">
        <v>749</v>
      </c>
      <c r="D391" s="261" t="s">
        <v>26</v>
      </c>
      <c r="E391" s="261">
        <v>0</v>
      </c>
      <c r="F391" s="261" t="s">
        <v>17</v>
      </c>
      <c r="G391" s="261" t="s">
        <v>17</v>
      </c>
      <c r="H391" s="261" t="s">
        <v>17</v>
      </c>
      <c r="I391" s="261" t="s">
        <v>17</v>
      </c>
      <c r="J391" s="261" t="s">
        <v>750</v>
      </c>
      <c r="K391" s="261" t="s">
        <v>751</v>
      </c>
      <c r="L391" s="262">
        <v>44363</v>
      </c>
      <c r="M391" s="261" t="s">
        <v>20</v>
      </c>
    </row>
    <row r="392" spans="1:13" x14ac:dyDescent="0.35">
      <c r="A392" s="259" t="s">
        <v>747</v>
      </c>
      <c r="B392" s="259" t="s">
        <v>748</v>
      </c>
      <c r="C392" s="259" t="s">
        <v>749</v>
      </c>
      <c r="D392" s="259" t="s">
        <v>28</v>
      </c>
      <c r="E392" s="259">
        <v>0</v>
      </c>
      <c r="F392" s="259" t="s">
        <v>17</v>
      </c>
      <c r="G392" s="259" t="s">
        <v>17</v>
      </c>
      <c r="H392" s="259" t="s">
        <v>17</v>
      </c>
      <c r="I392" s="259" t="s">
        <v>17</v>
      </c>
      <c r="J392" s="259" t="s">
        <v>750</v>
      </c>
      <c r="K392" s="259" t="s">
        <v>752</v>
      </c>
      <c r="L392" s="260">
        <v>44363</v>
      </c>
      <c r="M392" s="259" t="s">
        <v>20</v>
      </c>
    </row>
    <row r="393" spans="1:13" x14ac:dyDescent="0.35">
      <c r="A393" s="261" t="s">
        <v>753</v>
      </c>
      <c r="B393" s="261" t="s">
        <v>754</v>
      </c>
      <c r="C393" s="261" t="s">
        <v>749</v>
      </c>
      <c r="D393" s="261" t="s">
        <v>26</v>
      </c>
      <c r="E393" s="261">
        <v>0</v>
      </c>
      <c r="F393" s="261" t="s">
        <v>17</v>
      </c>
      <c r="G393" s="261" t="s">
        <v>17</v>
      </c>
      <c r="H393" s="261" t="s">
        <v>17</v>
      </c>
      <c r="I393" s="261" t="s">
        <v>17</v>
      </c>
      <c r="J393" s="261" t="s">
        <v>755</v>
      </c>
      <c r="K393" s="261" t="s">
        <v>756</v>
      </c>
      <c r="L393" s="262">
        <v>44363</v>
      </c>
      <c r="M393" s="261" t="s">
        <v>20</v>
      </c>
    </row>
    <row r="394" spans="1:13" x14ac:dyDescent="0.35">
      <c r="A394" s="259" t="s">
        <v>565</v>
      </c>
      <c r="B394" s="259" t="s">
        <v>566</v>
      </c>
      <c r="C394" s="259" t="s">
        <v>567</v>
      </c>
      <c r="D394" s="259" t="s">
        <v>404</v>
      </c>
      <c r="E394" s="259">
        <v>1</v>
      </c>
      <c r="F394" s="259" t="s">
        <v>17</v>
      </c>
      <c r="G394" s="259" t="s">
        <v>492</v>
      </c>
      <c r="H394" s="259">
        <v>1</v>
      </c>
      <c r="I394" s="259" t="s">
        <v>17</v>
      </c>
      <c r="J394" s="259" t="s">
        <v>757</v>
      </c>
      <c r="K394" s="259" t="s">
        <v>758</v>
      </c>
      <c r="L394" s="260">
        <v>44388</v>
      </c>
      <c r="M394" s="259" t="s">
        <v>20</v>
      </c>
    </row>
    <row r="395" spans="1:13" x14ac:dyDescent="0.35">
      <c r="A395" s="261" t="s">
        <v>194</v>
      </c>
      <c r="B395" s="261" t="s">
        <v>195</v>
      </c>
      <c r="C395" s="261" t="s">
        <v>196</v>
      </c>
      <c r="D395" s="261" t="s">
        <v>404</v>
      </c>
      <c r="E395" s="261">
        <v>3</v>
      </c>
      <c r="F395" s="261" t="s">
        <v>759</v>
      </c>
      <c r="G395" s="261" t="s">
        <v>492</v>
      </c>
      <c r="H395" s="261">
        <v>1</v>
      </c>
      <c r="I395" s="261" t="s">
        <v>760</v>
      </c>
      <c r="J395" s="261" t="s">
        <v>761</v>
      </c>
      <c r="K395" s="261" t="s">
        <v>762</v>
      </c>
      <c r="L395" s="262">
        <v>44451</v>
      </c>
      <c r="M395" s="261" t="s">
        <v>20</v>
      </c>
    </row>
    <row r="396" spans="1:13" x14ac:dyDescent="0.35">
      <c r="A396" s="259" t="s">
        <v>763</v>
      </c>
      <c r="B396" s="259" t="s">
        <v>764</v>
      </c>
      <c r="C396" s="259" t="s">
        <v>261</v>
      </c>
      <c r="D396" s="259" t="s">
        <v>16</v>
      </c>
      <c r="E396" s="259">
        <v>0</v>
      </c>
      <c r="F396" s="259" t="s">
        <v>17</v>
      </c>
      <c r="G396" s="259" t="s">
        <v>17</v>
      </c>
      <c r="H396" s="259" t="s">
        <v>17</v>
      </c>
      <c r="I396" s="259" t="s">
        <v>17</v>
      </c>
      <c r="J396" s="259" t="s">
        <v>765</v>
      </c>
      <c r="K396" s="259" t="s">
        <v>766</v>
      </c>
      <c r="L396" s="260">
        <v>44456</v>
      </c>
      <c r="M396" s="259" t="s">
        <v>439</v>
      </c>
    </row>
    <row r="397" spans="1:13" x14ac:dyDescent="0.35">
      <c r="A397" s="261" t="s">
        <v>763</v>
      </c>
      <c r="B397" s="261" t="s">
        <v>764</v>
      </c>
      <c r="C397" s="261" t="s">
        <v>261</v>
      </c>
      <c r="D397" s="261" t="s">
        <v>21</v>
      </c>
      <c r="E397" s="261">
        <v>0</v>
      </c>
      <c r="F397" s="261" t="s">
        <v>17</v>
      </c>
      <c r="G397" s="261" t="s">
        <v>17</v>
      </c>
      <c r="H397" s="261" t="s">
        <v>17</v>
      </c>
      <c r="I397" s="261" t="s">
        <v>17</v>
      </c>
      <c r="J397" s="261" t="s">
        <v>765</v>
      </c>
      <c r="K397" s="261" t="s">
        <v>767</v>
      </c>
      <c r="L397" s="262">
        <v>44456</v>
      </c>
      <c r="M397" s="261" t="s">
        <v>439</v>
      </c>
    </row>
    <row r="398" spans="1:13" x14ac:dyDescent="0.35">
      <c r="A398" s="259" t="s">
        <v>763</v>
      </c>
      <c r="B398" s="259" t="s">
        <v>764</v>
      </c>
      <c r="C398" s="259" t="s">
        <v>261</v>
      </c>
      <c r="D398" s="259" t="s">
        <v>768</v>
      </c>
      <c r="E398" s="259">
        <v>0</v>
      </c>
      <c r="F398" s="259" t="s">
        <v>17</v>
      </c>
      <c r="G398" s="259" t="s">
        <v>17</v>
      </c>
      <c r="H398" s="259" t="s">
        <v>17</v>
      </c>
      <c r="I398" s="259" t="s">
        <v>17</v>
      </c>
      <c r="J398" s="259" t="s">
        <v>765</v>
      </c>
      <c r="K398" s="259" t="s">
        <v>769</v>
      </c>
      <c r="L398" s="260">
        <v>44456</v>
      </c>
      <c r="M398" s="259" t="s">
        <v>439</v>
      </c>
    </row>
    <row r="399" spans="1:13" x14ac:dyDescent="0.35">
      <c r="A399" s="261" t="s">
        <v>763</v>
      </c>
      <c r="B399" s="261" t="s">
        <v>764</v>
      </c>
      <c r="C399" s="261" t="s">
        <v>261</v>
      </c>
      <c r="D399" s="261" t="s">
        <v>24</v>
      </c>
      <c r="E399" s="261">
        <v>0</v>
      </c>
      <c r="F399" s="261" t="s">
        <v>17</v>
      </c>
      <c r="G399" s="261" t="s">
        <v>17</v>
      </c>
      <c r="H399" s="261" t="s">
        <v>17</v>
      </c>
      <c r="I399" s="261" t="s">
        <v>17</v>
      </c>
      <c r="J399" s="261" t="s">
        <v>765</v>
      </c>
      <c r="K399" s="261" t="s">
        <v>770</v>
      </c>
      <c r="L399" s="262">
        <v>44456</v>
      </c>
      <c r="M399" s="261" t="s">
        <v>439</v>
      </c>
    </row>
    <row r="400" spans="1:13" x14ac:dyDescent="0.35">
      <c r="A400" s="259" t="s">
        <v>763</v>
      </c>
      <c r="B400" s="259" t="s">
        <v>764</v>
      </c>
      <c r="C400" s="259" t="s">
        <v>261</v>
      </c>
      <c r="D400" s="259" t="s">
        <v>26</v>
      </c>
      <c r="E400" s="259">
        <v>0</v>
      </c>
      <c r="F400" s="259" t="s">
        <v>17</v>
      </c>
      <c r="G400" s="259" t="s">
        <v>17</v>
      </c>
      <c r="H400" s="259" t="s">
        <v>17</v>
      </c>
      <c r="I400" s="259" t="s">
        <v>17</v>
      </c>
      <c r="J400" s="259" t="s">
        <v>765</v>
      </c>
      <c r="K400" s="259" t="s">
        <v>771</v>
      </c>
      <c r="L400" s="260">
        <v>44456</v>
      </c>
      <c r="M400" s="259" t="s">
        <v>439</v>
      </c>
    </row>
    <row r="401" spans="1:13" x14ac:dyDescent="0.35">
      <c r="A401" s="261" t="s">
        <v>763</v>
      </c>
      <c r="B401" s="261" t="s">
        <v>764</v>
      </c>
      <c r="C401" s="261" t="s">
        <v>261</v>
      </c>
      <c r="D401" s="261" t="s">
        <v>28</v>
      </c>
      <c r="E401" s="261">
        <v>0</v>
      </c>
      <c r="F401" s="261" t="s">
        <v>17</v>
      </c>
      <c r="G401" s="261" t="s">
        <v>17</v>
      </c>
      <c r="H401" s="261" t="s">
        <v>17</v>
      </c>
      <c r="I401" s="261" t="s">
        <v>17</v>
      </c>
      <c r="J401" s="261" t="s">
        <v>765</v>
      </c>
      <c r="K401" s="261" t="s">
        <v>772</v>
      </c>
      <c r="L401" s="262">
        <v>44456</v>
      </c>
      <c r="M401" s="261" t="s">
        <v>439</v>
      </c>
    </row>
    <row r="402" spans="1:13" x14ac:dyDescent="0.35">
      <c r="A402" s="259" t="s">
        <v>259</v>
      </c>
      <c r="B402" s="259" t="s">
        <v>260</v>
      </c>
      <c r="C402" s="259" t="s">
        <v>261</v>
      </c>
      <c r="D402" s="259" t="s">
        <v>16</v>
      </c>
      <c r="E402" s="259">
        <v>0</v>
      </c>
      <c r="F402" s="259" t="s">
        <v>17</v>
      </c>
      <c r="G402" s="259" t="s">
        <v>17</v>
      </c>
      <c r="H402" s="259" t="s">
        <v>17</v>
      </c>
      <c r="I402" s="259" t="s">
        <v>17</v>
      </c>
      <c r="J402" s="259" t="s">
        <v>765</v>
      </c>
      <c r="K402" s="259" t="s">
        <v>773</v>
      </c>
      <c r="L402" s="260">
        <v>44456</v>
      </c>
      <c r="M402" s="259" t="s">
        <v>439</v>
      </c>
    </row>
    <row r="403" spans="1:13" x14ac:dyDescent="0.35">
      <c r="A403" s="261" t="s">
        <v>259</v>
      </c>
      <c r="B403" s="261" t="s">
        <v>260</v>
      </c>
      <c r="C403" s="261" t="s">
        <v>261</v>
      </c>
      <c r="D403" s="261" t="s">
        <v>21</v>
      </c>
      <c r="E403" s="261">
        <v>0</v>
      </c>
      <c r="F403" s="261" t="s">
        <v>17</v>
      </c>
      <c r="G403" s="261" t="s">
        <v>17</v>
      </c>
      <c r="H403" s="261" t="s">
        <v>17</v>
      </c>
      <c r="I403" s="261" t="s">
        <v>17</v>
      </c>
      <c r="J403" s="261" t="s">
        <v>765</v>
      </c>
      <c r="K403" s="261" t="s">
        <v>774</v>
      </c>
      <c r="L403" s="262">
        <v>44456</v>
      </c>
      <c r="M403" s="261" t="s">
        <v>439</v>
      </c>
    </row>
    <row r="404" spans="1:13" x14ac:dyDescent="0.35">
      <c r="A404" s="259" t="s">
        <v>259</v>
      </c>
      <c r="B404" s="259" t="s">
        <v>260</v>
      </c>
      <c r="C404" s="259" t="s">
        <v>261</v>
      </c>
      <c r="D404" s="259" t="s">
        <v>768</v>
      </c>
      <c r="E404" s="259">
        <v>0</v>
      </c>
      <c r="F404" s="259" t="s">
        <v>17</v>
      </c>
      <c r="G404" s="259" t="s">
        <v>17</v>
      </c>
      <c r="H404" s="259" t="s">
        <v>17</v>
      </c>
      <c r="I404" s="259" t="s">
        <v>17</v>
      </c>
      <c r="J404" s="259" t="s">
        <v>765</v>
      </c>
      <c r="K404" s="259" t="s">
        <v>775</v>
      </c>
      <c r="L404" s="260">
        <v>44456</v>
      </c>
      <c r="M404" s="259" t="s">
        <v>439</v>
      </c>
    </row>
    <row r="405" spans="1:13" x14ac:dyDescent="0.35">
      <c r="A405" s="261" t="s">
        <v>259</v>
      </c>
      <c r="B405" s="261" t="s">
        <v>260</v>
      </c>
      <c r="C405" s="261" t="s">
        <v>261</v>
      </c>
      <c r="D405" s="261" t="s">
        <v>24</v>
      </c>
      <c r="E405" s="261">
        <v>0</v>
      </c>
      <c r="F405" s="261" t="s">
        <v>17</v>
      </c>
      <c r="G405" s="261" t="s">
        <v>17</v>
      </c>
      <c r="H405" s="261" t="s">
        <v>17</v>
      </c>
      <c r="I405" s="261" t="s">
        <v>17</v>
      </c>
      <c r="J405" s="261" t="s">
        <v>765</v>
      </c>
      <c r="K405" s="261" t="s">
        <v>776</v>
      </c>
      <c r="L405" s="262">
        <v>44456</v>
      </c>
      <c r="M405" s="261" t="s">
        <v>439</v>
      </c>
    </row>
    <row r="406" spans="1:13" x14ac:dyDescent="0.35">
      <c r="A406" s="259" t="s">
        <v>777</v>
      </c>
      <c r="B406" s="259" t="s">
        <v>778</v>
      </c>
      <c r="C406" s="259" t="s">
        <v>261</v>
      </c>
      <c r="D406" s="259" t="s">
        <v>16</v>
      </c>
      <c r="E406" s="259">
        <v>0</v>
      </c>
      <c r="F406" s="259" t="s">
        <v>17</v>
      </c>
      <c r="G406" s="259" t="s">
        <v>17</v>
      </c>
      <c r="H406" s="259" t="s">
        <v>17</v>
      </c>
      <c r="I406" s="259" t="s">
        <v>17</v>
      </c>
      <c r="J406" s="259" t="s">
        <v>765</v>
      </c>
      <c r="K406" s="259" t="s">
        <v>779</v>
      </c>
      <c r="L406" s="260">
        <v>44456</v>
      </c>
      <c r="M406" s="259" t="s">
        <v>439</v>
      </c>
    </row>
    <row r="407" spans="1:13" x14ac:dyDescent="0.35">
      <c r="A407" s="261" t="s">
        <v>777</v>
      </c>
      <c r="B407" s="261" t="s">
        <v>778</v>
      </c>
      <c r="C407" s="261" t="s">
        <v>261</v>
      </c>
      <c r="D407" s="261" t="s">
        <v>21</v>
      </c>
      <c r="E407" s="261">
        <v>0</v>
      </c>
      <c r="F407" s="261" t="s">
        <v>17</v>
      </c>
      <c r="G407" s="261" t="s">
        <v>17</v>
      </c>
      <c r="H407" s="261" t="s">
        <v>17</v>
      </c>
      <c r="I407" s="261" t="s">
        <v>17</v>
      </c>
      <c r="J407" s="261" t="s">
        <v>765</v>
      </c>
      <c r="K407" s="261" t="s">
        <v>780</v>
      </c>
      <c r="L407" s="262">
        <v>44456</v>
      </c>
      <c r="M407" s="261" t="s">
        <v>439</v>
      </c>
    </row>
    <row r="408" spans="1:13" x14ac:dyDescent="0.35">
      <c r="A408" s="259" t="s">
        <v>777</v>
      </c>
      <c r="B408" s="259" t="s">
        <v>778</v>
      </c>
      <c r="C408" s="259" t="s">
        <v>261</v>
      </c>
      <c r="D408" s="259" t="s">
        <v>768</v>
      </c>
      <c r="E408" s="259">
        <v>0</v>
      </c>
      <c r="F408" s="259" t="s">
        <v>17</v>
      </c>
      <c r="G408" s="259" t="s">
        <v>17</v>
      </c>
      <c r="H408" s="259" t="s">
        <v>17</v>
      </c>
      <c r="I408" s="259" t="s">
        <v>17</v>
      </c>
      <c r="J408" s="259" t="s">
        <v>765</v>
      </c>
      <c r="K408" s="259" t="s">
        <v>781</v>
      </c>
      <c r="L408" s="260">
        <v>44456</v>
      </c>
      <c r="M408" s="259" t="s">
        <v>439</v>
      </c>
    </row>
    <row r="409" spans="1:13" x14ac:dyDescent="0.35">
      <c r="A409" s="261" t="s">
        <v>777</v>
      </c>
      <c r="B409" s="261" t="s">
        <v>778</v>
      </c>
      <c r="C409" s="261" t="s">
        <v>261</v>
      </c>
      <c r="D409" s="261" t="s">
        <v>24</v>
      </c>
      <c r="E409" s="261">
        <v>0</v>
      </c>
      <c r="F409" s="261" t="s">
        <v>17</v>
      </c>
      <c r="G409" s="261" t="s">
        <v>17</v>
      </c>
      <c r="H409" s="261" t="s">
        <v>17</v>
      </c>
      <c r="I409" s="261" t="s">
        <v>17</v>
      </c>
      <c r="J409" s="261" t="s">
        <v>765</v>
      </c>
      <c r="K409" s="261" t="s">
        <v>782</v>
      </c>
      <c r="L409" s="262">
        <v>44456</v>
      </c>
      <c r="M409" s="261" t="s">
        <v>439</v>
      </c>
    </row>
    <row r="410" spans="1:13" x14ac:dyDescent="0.35">
      <c r="A410" s="259" t="s">
        <v>259</v>
      </c>
      <c r="B410" s="259" t="s">
        <v>260</v>
      </c>
      <c r="C410" s="259" t="s">
        <v>261</v>
      </c>
      <c r="D410" s="259" t="s">
        <v>26</v>
      </c>
      <c r="E410" s="259">
        <v>0</v>
      </c>
      <c r="F410" s="259" t="s">
        <v>17</v>
      </c>
      <c r="G410" s="259" t="s">
        <v>17</v>
      </c>
      <c r="H410" s="259" t="s">
        <v>17</v>
      </c>
      <c r="I410" s="259" t="s">
        <v>17</v>
      </c>
      <c r="J410" s="259" t="s">
        <v>765</v>
      </c>
      <c r="K410" s="259" t="s">
        <v>783</v>
      </c>
      <c r="L410" s="260">
        <v>44456</v>
      </c>
      <c r="M410" s="259" t="s">
        <v>439</v>
      </c>
    </row>
    <row r="411" spans="1:13" x14ac:dyDescent="0.35">
      <c r="A411" s="261" t="s">
        <v>777</v>
      </c>
      <c r="B411" s="261" t="s">
        <v>778</v>
      </c>
      <c r="C411" s="261" t="s">
        <v>261</v>
      </c>
      <c r="D411" s="261" t="s">
        <v>26</v>
      </c>
      <c r="E411" s="261">
        <v>0</v>
      </c>
      <c r="F411" s="261" t="s">
        <v>17</v>
      </c>
      <c r="G411" s="261" t="s">
        <v>17</v>
      </c>
      <c r="H411" s="261" t="s">
        <v>17</v>
      </c>
      <c r="I411" s="261" t="s">
        <v>17</v>
      </c>
      <c r="J411" s="261" t="s">
        <v>765</v>
      </c>
      <c r="K411" s="261" t="s">
        <v>784</v>
      </c>
      <c r="L411" s="262">
        <v>44456</v>
      </c>
      <c r="M411" s="261" t="s">
        <v>439</v>
      </c>
    </row>
    <row r="412" spans="1:13" x14ac:dyDescent="0.35">
      <c r="A412" s="259" t="s">
        <v>777</v>
      </c>
      <c r="B412" s="259" t="s">
        <v>778</v>
      </c>
      <c r="C412" s="259" t="s">
        <v>261</v>
      </c>
      <c r="D412" s="259" t="s">
        <v>28</v>
      </c>
      <c r="E412" s="259">
        <v>0</v>
      </c>
      <c r="F412" s="259" t="s">
        <v>17</v>
      </c>
      <c r="G412" s="259" t="s">
        <v>17</v>
      </c>
      <c r="H412" s="259" t="s">
        <v>17</v>
      </c>
      <c r="I412" s="259" t="s">
        <v>17</v>
      </c>
      <c r="J412" s="259" t="s">
        <v>765</v>
      </c>
      <c r="K412" s="259" t="s">
        <v>785</v>
      </c>
      <c r="L412" s="260">
        <v>44456</v>
      </c>
      <c r="M412" s="259" t="s">
        <v>439</v>
      </c>
    </row>
    <row r="413" spans="1:13" x14ac:dyDescent="0.35">
      <c r="A413" s="261" t="s">
        <v>786</v>
      </c>
      <c r="B413" s="261" t="s">
        <v>787</v>
      </c>
      <c r="C413" s="261" t="s">
        <v>788</v>
      </c>
      <c r="D413" s="261" t="s">
        <v>635</v>
      </c>
      <c r="E413" s="261">
        <v>0</v>
      </c>
      <c r="F413" s="261" t="s">
        <v>789</v>
      </c>
      <c r="G413" s="261" t="s">
        <v>492</v>
      </c>
      <c r="H413" s="261">
        <v>1</v>
      </c>
      <c r="I413" s="261" t="s">
        <v>790</v>
      </c>
      <c r="J413" s="261" t="s">
        <v>791</v>
      </c>
      <c r="K413" s="261" t="s">
        <v>792</v>
      </c>
      <c r="L413" s="262">
        <v>44546</v>
      </c>
      <c r="M413" s="261" t="s">
        <v>439</v>
      </c>
    </row>
    <row r="414" spans="1:13" x14ac:dyDescent="0.35">
      <c r="A414" s="259" t="s">
        <v>786</v>
      </c>
      <c r="B414" s="259" t="s">
        <v>787</v>
      </c>
      <c r="C414" s="259" t="s">
        <v>788</v>
      </c>
      <c r="D414" s="259" t="s">
        <v>793</v>
      </c>
      <c r="E414" s="259">
        <v>4</v>
      </c>
      <c r="F414" s="259" t="s">
        <v>794</v>
      </c>
      <c r="G414" s="259" t="s">
        <v>492</v>
      </c>
      <c r="H414" s="259">
        <v>1</v>
      </c>
      <c r="I414" s="259" t="s">
        <v>790</v>
      </c>
      <c r="J414" s="259" t="s">
        <v>795</v>
      </c>
      <c r="K414" s="259" t="s">
        <v>796</v>
      </c>
      <c r="L414" s="260">
        <v>44550</v>
      </c>
      <c r="M414" s="259" t="s">
        <v>439</v>
      </c>
    </row>
    <row r="415" spans="1:13" x14ac:dyDescent="0.35">
      <c r="A415" s="261" t="s">
        <v>413</v>
      </c>
      <c r="B415" s="261" t="s">
        <v>414</v>
      </c>
      <c r="C415" s="261" t="s">
        <v>53</v>
      </c>
      <c r="D415" s="261" t="s">
        <v>38</v>
      </c>
      <c r="E415" s="261">
        <v>35674</v>
      </c>
      <c r="F415" s="261" t="s">
        <v>797</v>
      </c>
      <c r="G415" s="261" t="s">
        <v>33</v>
      </c>
      <c r="H415" s="261">
        <v>2</v>
      </c>
      <c r="I415" s="261" t="s">
        <v>798</v>
      </c>
      <c r="J415" s="261" t="s">
        <v>799</v>
      </c>
      <c r="K415" s="261" t="s">
        <v>800</v>
      </c>
      <c r="L415" s="262">
        <v>44585</v>
      </c>
      <c r="M415" s="261" t="s">
        <v>20</v>
      </c>
    </row>
    <row r="416" spans="1:13" x14ac:dyDescent="0.35">
      <c r="A416" s="259" t="s">
        <v>51</v>
      </c>
      <c r="B416" s="259" t="s">
        <v>52</v>
      </c>
      <c r="C416" s="259" t="s">
        <v>53</v>
      </c>
      <c r="D416" s="259" t="s">
        <v>38</v>
      </c>
      <c r="E416" s="259">
        <v>35674</v>
      </c>
      <c r="F416" s="259" t="s">
        <v>797</v>
      </c>
      <c r="G416" s="259" t="s">
        <v>33</v>
      </c>
      <c r="H416" s="259">
        <v>2</v>
      </c>
      <c r="I416" s="259" t="s">
        <v>798</v>
      </c>
      <c r="J416" s="259" t="s">
        <v>799</v>
      </c>
      <c r="K416" s="259" t="s">
        <v>801</v>
      </c>
      <c r="L416" s="260">
        <v>44585</v>
      </c>
      <c r="M416" s="259" t="s">
        <v>20</v>
      </c>
    </row>
    <row r="417" spans="1:13" x14ac:dyDescent="0.35">
      <c r="A417" s="261" t="s">
        <v>51</v>
      </c>
      <c r="B417" s="261" t="s">
        <v>52</v>
      </c>
      <c r="C417" s="261" t="s">
        <v>53</v>
      </c>
      <c r="D417" s="261" t="s">
        <v>40</v>
      </c>
      <c r="E417" s="261">
        <v>1037</v>
      </c>
      <c r="F417" s="261" t="s">
        <v>802</v>
      </c>
      <c r="G417" s="261" t="s">
        <v>33</v>
      </c>
      <c r="H417" s="261">
        <v>2</v>
      </c>
      <c r="I417" s="261" t="s">
        <v>803</v>
      </c>
      <c r="J417" s="261" t="s">
        <v>804</v>
      </c>
      <c r="K417" s="261" t="s">
        <v>805</v>
      </c>
      <c r="L417" s="262">
        <v>44585</v>
      </c>
      <c r="M417" s="261" t="s">
        <v>20</v>
      </c>
    </row>
    <row r="418" spans="1:13" x14ac:dyDescent="0.35">
      <c r="A418" s="259" t="s">
        <v>806</v>
      </c>
      <c r="B418" s="259" t="s">
        <v>807</v>
      </c>
      <c r="C418" s="259" t="s">
        <v>749</v>
      </c>
      <c r="D418" s="259" t="s">
        <v>16</v>
      </c>
      <c r="E418" s="259" t="s">
        <v>17</v>
      </c>
      <c r="F418" s="259" t="s">
        <v>17</v>
      </c>
      <c r="G418" s="259"/>
      <c r="H418" s="259">
        <v>0</v>
      </c>
      <c r="I418" s="259" t="s">
        <v>17</v>
      </c>
      <c r="J418" s="259" t="s">
        <v>17</v>
      </c>
      <c r="K418" s="259" t="s">
        <v>808</v>
      </c>
      <c r="L418" s="260">
        <v>44600</v>
      </c>
      <c r="M418" s="259" t="s">
        <v>20</v>
      </c>
    </row>
    <row r="419" spans="1:13" x14ac:dyDescent="0.35">
      <c r="A419" s="261" t="s">
        <v>806</v>
      </c>
      <c r="B419" s="261" t="s">
        <v>807</v>
      </c>
      <c r="C419" s="261" t="s">
        <v>749</v>
      </c>
      <c r="D419" s="261" t="s">
        <v>21</v>
      </c>
      <c r="E419" s="261" t="s">
        <v>17</v>
      </c>
      <c r="F419" s="261" t="s">
        <v>17</v>
      </c>
      <c r="G419" s="261"/>
      <c r="H419" s="261">
        <v>0</v>
      </c>
      <c r="I419" s="261" t="s">
        <v>17</v>
      </c>
      <c r="J419" s="261" t="s">
        <v>17</v>
      </c>
      <c r="K419" s="261" t="s">
        <v>809</v>
      </c>
      <c r="L419" s="262">
        <v>44600</v>
      </c>
      <c r="M419" s="261" t="s">
        <v>20</v>
      </c>
    </row>
    <row r="420" spans="1:13" x14ac:dyDescent="0.35">
      <c r="A420" s="259" t="s">
        <v>806</v>
      </c>
      <c r="B420" s="259" t="s">
        <v>807</v>
      </c>
      <c r="C420" s="259" t="s">
        <v>749</v>
      </c>
      <c r="D420" s="259" t="s">
        <v>768</v>
      </c>
      <c r="E420" s="259" t="s">
        <v>17</v>
      </c>
      <c r="F420" s="259" t="s">
        <v>17</v>
      </c>
      <c r="G420" s="259"/>
      <c r="H420" s="259">
        <v>0</v>
      </c>
      <c r="I420" s="259" t="s">
        <v>17</v>
      </c>
      <c r="J420" s="259" t="s">
        <v>17</v>
      </c>
      <c r="K420" s="259" t="s">
        <v>810</v>
      </c>
      <c r="L420" s="260">
        <v>44600</v>
      </c>
      <c r="M420" s="259" t="s">
        <v>20</v>
      </c>
    </row>
    <row r="421" spans="1:13" x14ac:dyDescent="0.35">
      <c r="A421" s="261" t="s">
        <v>806</v>
      </c>
      <c r="B421" s="261" t="s">
        <v>807</v>
      </c>
      <c r="C421" s="261" t="s">
        <v>749</v>
      </c>
      <c r="D421" s="261" t="s">
        <v>26</v>
      </c>
      <c r="E421" s="261" t="s">
        <v>17</v>
      </c>
      <c r="F421" s="261" t="s">
        <v>17</v>
      </c>
      <c r="G421" s="261"/>
      <c r="H421" s="261">
        <v>0</v>
      </c>
      <c r="I421" s="261" t="s">
        <v>17</v>
      </c>
      <c r="J421" s="261" t="s">
        <v>17</v>
      </c>
      <c r="K421" s="261" t="s">
        <v>811</v>
      </c>
      <c r="L421" s="262">
        <v>44600</v>
      </c>
      <c r="M421" s="261" t="s">
        <v>20</v>
      </c>
    </row>
    <row r="422" spans="1:13" x14ac:dyDescent="0.35">
      <c r="A422" s="259" t="s">
        <v>806</v>
      </c>
      <c r="B422" s="259" t="s">
        <v>807</v>
      </c>
      <c r="C422" s="259" t="s">
        <v>749</v>
      </c>
      <c r="D422" s="259" t="s">
        <v>28</v>
      </c>
      <c r="E422" s="259" t="s">
        <v>17</v>
      </c>
      <c r="F422" s="259" t="s">
        <v>17</v>
      </c>
      <c r="G422" s="259"/>
      <c r="H422" s="259">
        <v>0</v>
      </c>
      <c r="I422" s="259" t="s">
        <v>17</v>
      </c>
      <c r="J422" s="259" t="s">
        <v>17</v>
      </c>
      <c r="K422" s="259" t="s">
        <v>812</v>
      </c>
      <c r="L422" s="260">
        <v>44600</v>
      </c>
      <c r="M422" s="259" t="s">
        <v>20</v>
      </c>
    </row>
    <row r="423" spans="1:13" x14ac:dyDescent="0.35">
      <c r="A423" s="261" t="s">
        <v>813</v>
      </c>
      <c r="B423" s="261" t="s">
        <v>814</v>
      </c>
      <c r="C423" s="261" t="s">
        <v>815</v>
      </c>
      <c r="D423" s="261" t="s">
        <v>16</v>
      </c>
      <c r="E423" s="261" t="s">
        <v>17</v>
      </c>
      <c r="F423" s="261" t="s">
        <v>17</v>
      </c>
      <c r="G423" s="261" t="s">
        <v>22</v>
      </c>
      <c r="H423" s="261">
        <v>3</v>
      </c>
      <c r="I423" s="261" t="s">
        <v>17</v>
      </c>
      <c r="J423" s="261" t="s">
        <v>17</v>
      </c>
      <c r="K423" s="261" t="s">
        <v>816</v>
      </c>
      <c r="L423" s="262">
        <v>44622</v>
      </c>
      <c r="M423" s="261" t="s">
        <v>20</v>
      </c>
    </row>
    <row r="424" spans="1:13" x14ac:dyDescent="0.35">
      <c r="A424" s="259" t="s">
        <v>813</v>
      </c>
      <c r="B424" s="259" t="s">
        <v>814</v>
      </c>
      <c r="C424" s="259" t="s">
        <v>815</v>
      </c>
      <c r="D424" s="259" t="s">
        <v>21</v>
      </c>
      <c r="E424" s="259" t="s">
        <v>17</v>
      </c>
      <c r="F424" s="259" t="s">
        <v>17</v>
      </c>
      <c r="G424" s="259" t="s">
        <v>22</v>
      </c>
      <c r="H424" s="259">
        <v>3</v>
      </c>
      <c r="I424" s="259" t="s">
        <v>17</v>
      </c>
      <c r="J424" s="259" t="s">
        <v>17</v>
      </c>
      <c r="K424" s="259" t="s">
        <v>817</v>
      </c>
      <c r="L424" s="260">
        <v>44622</v>
      </c>
      <c r="M424" s="259" t="s">
        <v>20</v>
      </c>
    </row>
    <row r="425" spans="1:13" x14ac:dyDescent="0.35">
      <c r="A425" s="261" t="s">
        <v>813</v>
      </c>
      <c r="B425" s="261" t="s">
        <v>814</v>
      </c>
      <c r="C425" s="261" t="s">
        <v>815</v>
      </c>
      <c r="D425" s="261" t="s">
        <v>768</v>
      </c>
      <c r="E425" s="261" t="s">
        <v>17</v>
      </c>
      <c r="F425" s="261" t="s">
        <v>17</v>
      </c>
      <c r="G425" s="261" t="s">
        <v>22</v>
      </c>
      <c r="H425" s="261">
        <v>3</v>
      </c>
      <c r="I425" s="261" t="s">
        <v>17</v>
      </c>
      <c r="J425" s="261" t="s">
        <v>17</v>
      </c>
      <c r="K425" s="261" t="s">
        <v>818</v>
      </c>
      <c r="L425" s="262">
        <v>44622</v>
      </c>
      <c r="M425" s="261" t="s">
        <v>20</v>
      </c>
    </row>
    <row r="426" spans="1:13" x14ac:dyDescent="0.35">
      <c r="A426" s="259" t="s">
        <v>813</v>
      </c>
      <c r="B426" s="259" t="s">
        <v>814</v>
      </c>
      <c r="C426" s="259" t="s">
        <v>815</v>
      </c>
      <c r="D426" s="259" t="s">
        <v>404</v>
      </c>
      <c r="E426" s="259">
        <v>5</v>
      </c>
      <c r="F426" s="259" t="s">
        <v>17</v>
      </c>
      <c r="G426" s="259" t="s">
        <v>33</v>
      </c>
      <c r="H426" s="259">
        <v>2</v>
      </c>
      <c r="I426" s="259" t="s">
        <v>17</v>
      </c>
      <c r="J426" s="259" t="s">
        <v>819</v>
      </c>
      <c r="K426" s="259" t="s">
        <v>820</v>
      </c>
      <c r="L426" s="260">
        <v>44622</v>
      </c>
      <c r="M426" s="259" t="s">
        <v>20</v>
      </c>
    </row>
    <row r="427" spans="1:13" x14ac:dyDescent="0.35">
      <c r="A427" s="261" t="s">
        <v>813</v>
      </c>
      <c r="B427" s="261" t="s">
        <v>814</v>
      </c>
      <c r="C427" s="261" t="s">
        <v>815</v>
      </c>
      <c r="D427" s="261" t="s">
        <v>26</v>
      </c>
      <c r="E427" s="261" t="s">
        <v>17</v>
      </c>
      <c r="F427" s="261" t="s">
        <v>17</v>
      </c>
      <c r="G427" s="261" t="s">
        <v>22</v>
      </c>
      <c r="H427" s="261">
        <v>3</v>
      </c>
      <c r="I427" s="261" t="s">
        <v>17</v>
      </c>
      <c r="J427" s="261" t="s">
        <v>17</v>
      </c>
      <c r="K427" s="261" t="s">
        <v>821</v>
      </c>
      <c r="L427" s="262">
        <v>44622</v>
      </c>
      <c r="M427" s="261" t="s">
        <v>20</v>
      </c>
    </row>
    <row r="428" spans="1:13" x14ac:dyDescent="0.35">
      <c r="A428" s="259" t="s">
        <v>813</v>
      </c>
      <c r="B428" s="259" t="s">
        <v>814</v>
      </c>
      <c r="C428" s="259" t="s">
        <v>815</v>
      </c>
      <c r="D428" s="259" t="s">
        <v>28</v>
      </c>
      <c r="E428" s="259" t="s">
        <v>17</v>
      </c>
      <c r="F428" s="259" t="s">
        <v>17</v>
      </c>
      <c r="G428" s="259" t="s">
        <v>22</v>
      </c>
      <c r="H428" s="259">
        <v>3</v>
      </c>
      <c r="I428" s="259" t="s">
        <v>17</v>
      </c>
      <c r="J428" s="259" t="s">
        <v>17</v>
      </c>
      <c r="K428" s="259" t="s">
        <v>822</v>
      </c>
      <c r="L428" s="260">
        <v>44622</v>
      </c>
      <c r="M428" s="259" t="s">
        <v>20</v>
      </c>
    </row>
    <row r="429" spans="1:13" x14ac:dyDescent="0.35">
      <c r="A429" s="261" t="s">
        <v>452</v>
      </c>
      <c r="B429" s="261" t="s">
        <v>453</v>
      </c>
      <c r="C429" s="261" t="s">
        <v>454</v>
      </c>
      <c r="D429" s="261" t="s">
        <v>823</v>
      </c>
      <c r="E429" s="261">
        <v>0</v>
      </c>
      <c r="F429" s="261" t="s">
        <v>824</v>
      </c>
      <c r="G429" s="261" t="s">
        <v>22</v>
      </c>
      <c r="H429" s="261">
        <v>3</v>
      </c>
      <c r="I429" s="261" t="s">
        <v>17</v>
      </c>
      <c r="J429" s="261" t="s">
        <v>825</v>
      </c>
      <c r="K429" s="261" t="s">
        <v>826</v>
      </c>
      <c r="L429" s="262">
        <v>44634</v>
      </c>
      <c r="M429" s="261" t="s">
        <v>20</v>
      </c>
    </row>
    <row r="430" spans="1:13" x14ac:dyDescent="0.35">
      <c r="A430" s="259" t="s">
        <v>827</v>
      </c>
      <c r="B430" s="259" t="s">
        <v>828</v>
      </c>
      <c r="C430" s="259" t="s">
        <v>72</v>
      </c>
      <c r="D430" s="259" t="s">
        <v>38</v>
      </c>
      <c r="E430" s="259" t="s">
        <v>17</v>
      </c>
      <c r="F430" s="259" t="s">
        <v>17</v>
      </c>
      <c r="G430" s="259" t="s">
        <v>22</v>
      </c>
      <c r="H430" s="259">
        <v>3</v>
      </c>
      <c r="I430" s="259" t="s">
        <v>17</v>
      </c>
      <c r="J430" s="259" t="s">
        <v>17</v>
      </c>
      <c r="K430" s="259" t="s">
        <v>829</v>
      </c>
      <c r="L430" s="260">
        <v>44635</v>
      </c>
      <c r="M430" s="259" t="s">
        <v>20</v>
      </c>
    </row>
    <row r="431" spans="1:13" x14ac:dyDescent="0.35">
      <c r="A431" s="261" t="s">
        <v>827</v>
      </c>
      <c r="B431" s="261" t="s">
        <v>828</v>
      </c>
      <c r="C431" s="261" t="s">
        <v>72</v>
      </c>
      <c r="D431" s="261" t="s">
        <v>40</v>
      </c>
      <c r="E431" s="261" t="s">
        <v>17</v>
      </c>
      <c r="F431" s="261" t="s">
        <v>17</v>
      </c>
      <c r="G431" s="261" t="s">
        <v>22</v>
      </c>
      <c r="H431" s="261">
        <v>3</v>
      </c>
      <c r="I431" s="261" t="s">
        <v>17</v>
      </c>
      <c r="J431" s="261" t="s">
        <v>17</v>
      </c>
      <c r="K431" s="261" t="s">
        <v>830</v>
      </c>
      <c r="L431" s="262">
        <v>44635</v>
      </c>
      <c r="M431" s="261" t="s">
        <v>20</v>
      </c>
    </row>
    <row r="432" spans="1:13" x14ac:dyDescent="0.35">
      <c r="A432" s="259" t="s">
        <v>827</v>
      </c>
      <c r="B432" s="259" t="s">
        <v>828</v>
      </c>
      <c r="C432" s="259" t="s">
        <v>72</v>
      </c>
      <c r="D432" s="259" t="s">
        <v>16</v>
      </c>
      <c r="E432" s="259" t="s">
        <v>17</v>
      </c>
      <c r="F432" s="259" t="s">
        <v>17</v>
      </c>
      <c r="G432" s="259" t="s">
        <v>22</v>
      </c>
      <c r="H432" s="259">
        <v>3</v>
      </c>
      <c r="I432" s="259" t="s">
        <v>17</v>
      </c>
      <c r="J432" s="259" t="s">
        <v>17</v>
      </c>
      <c r="K432" s="259" t="s">
        <v>831</v>
      </c>
      <c r="L432" s="260">
        <v>44635</v>
      </c>
      <c r="M432" s="259" t="s">
        <v>20</v>
      </c>
    </row>
    <row r="433" spans="1:13" x14ac:dyDescent="0.35">
      <c r="A433" s="261" t="s">
        <v>827</v>
      </c>
      <c r="B433" s="261" t="s">
        <v>828</v>
      </c>
      <c r="C433" s="261" t="s">
        <v>72</v>
      </c>
      <c r="D433" s="261" t="s">
        <v>21</v>
      </c>
      <c r="E433" s="261" t="s">
        <v>17</v>
      </c>
      <c r="F433" s="261" t="s">
        <v>17</v>
      </c>
      <c r="G433" s="261" t="s">
        <v>22</v>
      </c>
      <c r="H433" s="261">
        <v>3</v>
      </c>
      <c r="I433" s="261" t="s">
        <v>17</v>
      </c>
      <c r="J433" s="261" t="s">
        <v>17</v>
      </c>
      <c r="K433" s="261" t="s">
        <v>832</v>
      </c>
      <c r="L433" s="262">
        <v>44635</v>
      </c>
      <c r="M433" s="261" t="s">
        <v>20</v>
      </c>
    </row>
    <row r="434" spans="1:13" x14ac:dyDescent="0.35">
      <c r="A434" s="259" t="s">
        <v>827</v>
      </c>
      <c r="B434" s="259" t="s">
        <v>828</v>
      </c>
      <c r="C434" s="259" t="s">
        <v>72</v>
      </c>
      <c r="D434" s="259" t="s">
        <v>768</v>
      </c>
      <c r="E434" s="259" t="s">
        <v>17</v>
      </c>
      <c r="F434" s="259" t="s">
        <v>17</v>
      </c>
      <c r="G434" s="259" t="s">
        <v>22</v>
      </c>
      <c r="H434" s="259">
        <v>3</v>
      </c>
      <c r="I434" s="259" t="s">
        <v>17</v>
      </c>
      <c r="J434" s="259" t="s">
        <v>17</v>
      </c>
      <c r="K434" s="259" t="s">
        <v>833</v>
      </c>
      <c r="L434" s="260">
        <v>44635</v>
      </c>
      <c r="M434" s="259" t="s">
        <v>20</v>
      </c>
    </row>
    <row r="435" spans="1:13" x14ac:dyDescent="0.35">
      <c r="A435" s="261" t="s">
        <v>827</v>
      </c>
      <c r="B435" s="261" t="s">
        <v>828</v>
      </c>
      <c r="C435" s="261" t="s">
        <v>72</v>
      </c>
      <c r="D435" s="261" t="s">
        <v>24</v>
      </c>
      <c r="E435" s="261" t="s">
        <v>17</v>
      </c>
      <c r="F435" s="261" t="s">
        <v>17</v>
      </c>
      <c r="G435" s="261" t="s">
        <v>22</v>
      </c>
      <c r="H435" s="261">
        <v>3</v>
      </c>
      <c r="I435" s="261" t="s">
        <v>17</v>
      </c>
      <c r="J435" s="261" t="s">
        <v>17</v>
      </c>
      <c r="K435" s="261" t="s">
        <v>834</v>
      </c>
      <c r="L435" s="262">
        <v>44635</v>
      </c>
      <c r="M435" s="261" t="s">
        <v>20</v>
      </c>
    </row>
    <row r="436" spans="1:13" x14ac:dyDescent="0.35">
      <c r="A436" s="259" t="s">
        <v>827</v>
      </c>
      <c r="B436" s="259" t="s">
        <v>828</v>
      </c>
      <c r="C436" s="259" t="s">
        <v>72</v>
      </c>
      <c r="D436" s="259" t="s">
        <v>26</v>
      </c>
      <c r="E436" s="259" t="s">
        <v>17</v>
      </c>
      <c r="F436" s="259" t="s">
        <v>17</v>
      </c>
      <c r="G436" s="259" t="s">
        <v>22</v>
      </c>
      <c r="H436" s="259">
        <v>3</v>
      </c>
      <c r="I436" s="259" t="s">
        <v>17</v>
      </c>
      <c r="J436" s="259" t="s">
        <v>17</v>
      </c>
      <c r="K436" s="259" t="s">
        <v>835</v>
      </c>
      <c r="L436" s="260">
        <v>44635</v>
      </c>
      <c r="M436" s="259" t="s">
        <v>20</v>
      </c>
    </row>
    <row r="437" spans="1:13" x14ac:dyDescent="0.35">
      <c r="A437" s="261" t="s">
        <v>827</v>
      </c>
      <c r="B437" s="261" t="s">
        <v>828</v>
      </c>
      <c r="C437" s="261" t="s">
        <v>72</v>
      </c>
      <c r="D437" s="261" t="s">
        <v>28</v>
      </c>
      <c r="E437" s="261" t="s">
        <v>17</v>
      </c>
      <c r="F437" s="261" t="s">
        <v>17</v>
      </c>
      <c r="G437" s="261" t="s">
        <v>22</v>
      </c>
      <c r="H437" s="261">
        <v>3</v>
      </c>
      <c r="I437" s="261" t="s">
        <v>17</v>
      </c>
      <c r="J437" s="261" t="s">
        <v>17</v>
      </c>
      <c r="K437" s="261" t="s">
        <v>836</v>
      </c>
      <c r="L437" s="262">
        <v>44635</v>
      </c>
      <c r="M437" s="261" t="s">
        <v>20</v>
      </c>
    </row>
    <row r="438" spans="1:13" x14ac:dyDescent="0.35">
      <c r="A438" s="259" t="s">
        <v>837</v>
      </c>
      <c r="B438" s="259" t="s">
        <v>838</v>
      </c>
      <c r="C438" s="259" t="s">
        <v>72</v>
      </c>
      <c r="D438" s="259" t="s">
        <v>568</v>
      </c>
      <c r="E438" s="259" t="s">
        <v>17</v>
      </c>
      <c r="F438" s="259" t="s">
        <v>17</v>
      </c>
      <c r="G438" s="259" t="s">
        <v>22</v>
      </c>
      <c r="H438" s="259">
        <v>3</v>
      </c>
      <c r="I438" s="259" t="s">
        <v>17</v>
      </c>
      <c r="J438" s="259" t="s">
        <v>17</v>
      </c>
      <c r="K438" s="259" t="s">
        <v>839</v>
      </c>
      <c r="L438" s="260">
        <v>44635</v>
      </c>
      <c r="M438" s="259" t="s">
        <v>20</v>
      </c>
    </row>
    <row r="439" spans="1:13" x14ac:dyDescent="0.35">
      <c r="A439" s="261" t="s">
        <v>837</v>
      </c>
      <c r="B439" s="261" t="s">
        <v>838</v>
      </c>
      <c r="C439" s="261" t="s">
        <v>72</v>
      </c>
      <c r="D439" s="261" t="s">
        <v>38</v>
      </c>
      <c r="E439" s="261" t="s">
        <v>17</v>
      </c>
      <c r="F439" s="261" t="s">
        <v>17</v>
      </c>
      <c r="G439" s="261" t="s">
        <v>22</v>
      </c>
      <c r="H439" s="261">
        <v>3</v>
      </c>
      <c r="I439" s="261" t="s">
        <v>17</v>
      </c>
      <c r="J439" s="261" t="s">
        <v>17</v>
      </c>
      <c r="K439" s="261" t="s">
        <v>840</v>
      </c>
      <c r="L439" s="262">
        <v>44635</v>
      </c>
      <c r="M439" s="261" t="s">
        <v>20</v>
      </c>
    </row>
    <row r="440" spans="1:13" x14ac:dyDescent="0.35">
      <c r="A440" s="259" t="s">
        <v>837</v>
      </c>
      <c r="B440" s="259" t="s">
        <v>838</v>
      </c>
      <c r="C440" s="259" t="s">
        <v>72</v>
      </c>
      <c r="D440" s="259" t="s">
        <v>40</v>
      </c>
      <c r="E440" s="259" t="s">
        <v>17</v>
      </c>
      <c r="F440" s="259" t="s">
        <v>17</v>
      </c>
      <c r="G440" s="259" t="s">
        <v>22</v>
      </c>
      <c r="H440" s="259">
        <v>3</v>
      </c>
      <c r="I440" s="259" t="s">
        <v>17</v>
      </c>
      <c r="J440" s="259" t="s">
        <v>17</v>
      </c>
      <c r="K440" s="259" t="s">
        <v>841</v>
      </c>
      <c r="L440" s="260">
        <v>44635</v>
      </c>
      <c r="M440" s="259" t="s">
        <v>20</v>
      </c>
    </row>
    <row r="441" spans="1:13" x14ac:dyDescent="0.35">
      <c r="A441" s="261" t="s">
        <v>837</v>
      </c>
      <c r="B441" s="261" t="s">
        <v>838</v>
      </c>
      <c r="C441" s="261" t="s">
        <v>72</v>
      </c>
      <c r="D441" s="261" t="s">
        <v>16</v>
      </c>
      <c r="E441" s="261" t="s">
        <v>17</v>
      </c>
      <c r="F441" s="261" t="s">
        <v>17</v>
      </c>
      <c r="G441" s="261" t="s">
        <v>22</v>
      </c>
      <c r="H441" s="261">
        <v>3</v>
      </c>
      <c r="I441" s="261" t="s">
        <v>17</v>
      </c>
      <c r="J441" s="261" t="s">
        <v>17</v>
      </c>
      <c r="K441" s="261" t="s">
        <v>842</v>
      </c>
      <c r="L441" s="262">
        <v>44635</v>
      </c>
      <c r="M441" s="261" t="s">
        <v>20</v>
      </c>
    </row>
    <row r="442" spans="1:13" x14ac:dyDescent="0.35">
      <c r="A442" s="259" t="s">
        <v>837</v>
      </c>
      <c r="B442" s="259" t="s">
        <v>838</v>
      </c>
      <c r="C442" s="259" t="s">
        <v>72</v>
      </c>
      <c r="D442" s="259" t="s">
        <v>21</v>
      </c>
      <c r="E442" s="259" t="s">
        <v>17</v>
      </c>
      <c r="F442" s="259" t="s">
        <v>17</v>
      </c>
      <c r="G442" s="259" t="s">
        <v>22</v>
      </c>
      <c r="H442" s="259">
        <v>3</v>
      </c>
      <c r="I442" s="259" t="s">
        <v>17</v>
      </c>
      <c r="J442" s="259" t="s">
        <v>17</v>
      </c>
      <c r="K442" s="259" t="s">
        <v>843</v>
      </c>
      <c r="L442" s="260">
        <v>44635</v>
      </c>
      <c r="M442" s="259" t="s">
        <v>20</v>
      </c>
    </row>
    <row r="443" spans="1:13" x14ac:dyDescent="0.35">
      <c r="A443" s="261" t="s">
        <v>837</v>
      </c>
      <c r="B443" s="261" t="s">
        <v>838</v>
      </c>
      <c r="C443" s="261" t="s">
        <v>72</v>
      </c>
      <c r="D443" s="261" t="s">
        <v>768</v>
      </c>
      <c r="E443" s="261" t="s">
        <v>17</v>
      </c>
      <c r="F443" s="261" t="s">
        <v>17</v>
      </c>
      <c r="G443" s="261" t="s">
        <v>22</v>
      </c>
      <c r="H443" s="261">
        <v>3</v>
      </c>
      <c r="I443" s="261" t="s">
        <v>17</v>
      </c>
      <c r="J443" s="261" t="s">
        <v>17</v>
      </c>
      <c r="K443" s="261" t="s">
        <v>844</v>
      </c>
      <c r="L443" s="262">
        <v>44635</v>
      </c>
      <c r="M443" s="261" t="s">
        <v>20</v>
      </c>
    </row>
    <row r="444" spans="1:13" x14ac:dyDescent="0.35">
      <c r="A444" s="259" t="s">
        <v>837</v>
      </c>
      <c r="B444" s="259" t="s">
        <v>838</v>
      </c>
      <c r="C444" s="259" t="s">
        <v>72</v>
      </c>
      <c r="D444" s="259" t="s">
        <v>24</v>
      </c>
      <c r="E444" s="259" t="s">
        <v>17</v>
      </c>
      <c r="F444" s="259" t="s">
        <v>17</v>
      </c>
      <c r="G444" s="259" t="s">
        <v>22</v>
      </c>
      <c r="H444" s="259">
        <v>3</v>
      </c>
      <c r="I444" s="259" t="s">
        <v>17</v>
      </c>
      <c r="J444" s="259" t="s">
        <v>17</v>
      </c>
      <c r="K444" s="259" t="s">
        <v>845</v>
      </c>
      <c r="L444" s="260">
        <v>44635</v>
      </c>
      <c r="M444" s="259" t="s">
        <v>20</v>
      </c>
    </row>
    <row r="445" spans="1:13" x14ac:dyDescent="0.35">
      <c r="A445" s="261" t="s">
        <v>837</v>
      </c>
      <c r="B445" s="261" t="s">
        <v>838</v>
      </c>
      <c r="C445" s="261" t="s">
        <v>72</v>
      </c>
      <c r="D445" s="261" t="s">
        <v>404</v>
      </c>
      <c r="E445" s="261">
        <v>2</v>
      </c>
      <c r="F445" s="261" t="s">
        <v>17</v>
      </c>
      <c r="G445" s="261" t="s">
        <v>22</v>
      </c>
      <c r="H445" s="261">
        <v>3</v>
      </c>
      <c r="I445" s="261" t="s">
        <v>17</v>
      </c>
      <c r="J445" s="261" t="s">
        <v>846</v>
      </c>
      <c r="K445" s="261" t="s">
        <v>847</v>
      </c>
      <c r="L445" s="262">
        <v>44635</v>
      </c>
      <c r="M445" s="261" t="s">
        <v>20</v>
      </c>
    </row>
    <row r="446" spans="1:13" x14ac:dyDescent="0.35">
      <c r="A446" s="259" t="s">
        <v>837</v>
      </c>
      <c r="B446" s="259" t="s">
        <v>838</v>
      </c>
      <c r="C446" s="259" t="s">
        <v>72</v>
      </c>
      <c r="D446" s="259" t="s">
        <v>26</v>
      </c>
      <c r="E446" s="259" t="s">
        <v>17</v>
      </c>
      <c r="F446" s="259" t="s">
        <v>17</v>
      </c>
      <c r="G446" s="259" t="s">
        <v>22</v>
      </c>
      <c r="H446" s="259">
        <v>3</v>
      </c>
      <c r="I446" s="259" t="s">
        <v>17</v>
      </c>
      <c r="J446" s="259" t="s">
        <v>17</v>
      </c>
      <c r="K446" s="259" t="s">
        <v>848</v>
      </c>
      <c r="L446" s="260">
        <v>44635</v>
      </c>
      <c r="M446" s="259" t="s">
        <v>20</v>
      </c>
    </row>
    <row r="447" spans="1:13" x14ac:dyDescent="0.35">
      <c r="A447" s="261" t="s">
        <v>837</v>
      </c>
      <c r="B447" s="261" t="s">
        <v>838</v>
      </c>
      <c r="C447" s="261" t="s">
        <v>72</v>
      </c>
      <c r="D447" s="261" t="s">
        <v>28</v>
      </c>
      <c r="E447" s="261" t="s">
        <v>17</v>
      </c>
      <c r="F447" s="261" t="s">
        <v>17</v>
      </c>
      <c r="G447" s="261" t="s">
        <v>22</v>
      </c>
      <c r="H447" s="261">
        <v>3</v>
      </c>
      <c r="I447" s="261" t="s">
        <v>17</v>
      </c>
      <c r="J447" s="261" t="s">
        <v>17</v>
      </c>
      <c r="K447" s="261" t="s">
        <v>849</v>
      </c>
      <c r="L447" s="262">
        <v>44635</v>
      </c>
      <c r="M447" s="261" t="s">
        <v>20</v>
      </c>
    </row>
    <row r="448" spans="1:13" x14ac:dyDescent="0.35">
      <c r="A448" s="259" t="s">
        <v>753</v>
      </c>
      <c r="B448" s="259" t="s">
        <v>754</v>
      </c>
      <c r="C448" s="259" t="s">
        <v>749</v>
      </c>
      <c r="D448" s="259" t="s">
        <v>28</v>
      </c>
      <c r="E448" s="259">
        <v>210000</v>
      </c>
      <c r="F448" s="259" t="s">
        <v>850</v>
      </c>
      <c r="G448" s="259" t="s">
        <v>22</v>
      </c>
      <c r="H448" s="259">
        <v>3</v>
      </c>
      <c r="I448" s="259" t="s">
        <v>851</v>
      </c>
      <c r="J448" s="259" t="s">
        <v>852</v>
      </c>
      <c r="K448" s="259" t="s">
        <v>853</v>
      </c>
      <c r="L448" s="260">
        <v>44648</v>
      </c>
      <c r="M448" s="259" t="s">
        <v>20</v>
      </c>
    </row>
    <row r="449" spans="1:13" x14ac:dyDescent="0.35">
      <c r="A449" s="261" t="s">
        <v>87</v>
      </c>
      <c r="B449" s="261" t="s">
        <v>88</v>
      </c>
      <c r="C449" s="261" t="s">
        <v>89</v>
      </c>
      <c r="D449" s="261" t="s">
        <v>404</v>
      </c>
      <c r="E449" s="261">
        <v>4</v>
      </c>
      <c r="F449" s="261" t="s">
        <v>17</v>
      </c>
      <c r="G449" s="261" t="s">
        <v>33</v>
      </c>
      <c r="H449" s="261">
        <v>2</v>
      </c>
      <c r="I449" s="261" t="s">
        <v>17</v>
      </c>
      <c r="J449" s="261" t="s">
        <v>854</v>
      </c>
      <c r="K449" s="261" t="s">
        <v>855</v>
      </c>
      <c r="L449" s="262">
        <v>44660</v>
      </c>
      <c r="M449" s="261" t="s">
        <v>20</v>
      </c>
    </row>
    <row r="450" spans="1:13" x14ac:dyDescent="0.35">
      <c r="A450" s="259" t="s">
        <v>641</v>
      </c>
      <c r="B450" s="259" t="s">
        <v>642</v>
      </c>
      <c r="C450" s="259" t="s">
        <v>225</v>
      </c>
      <c r="D450" s="259" t="s">
        <v>404</v>
      </c>
      <c r="E450" s="259">
        <v>3</v>
      </c>
      <c r="F450" s="259" t="s">
        <v>856</v>
      </c>
      <c r="G450" s="259" t="s">
        <v>492</v>
      </c>
      <c r="H450" s="259">
        <v>1</v>
      </c>
      <c r="I450" s="259" t="s">
        <v>857</v>
      </c>
      <c r="J450" s="259" t="s">
        <v>858</v>
      </c>
      <c r="K450" s="259" t="s">
        <v>859</v>
      </c>
      <c r="L450" s="260">
        <v>44696</v>
      </c>
      <c r="M450" s="259" t="s">
        <v>439</v>
      </c>
    </row>
    <row r="451" spans="1:13" x14ac:dyDescent="0.35">
      <c r="A451" s="261" t="s">
        <v>177</v>
      </c>
      <c r="B451" s="261" t="s">
        <v>178</v>
      </c>
      <c r="C451" s="261" t="s">
        <v>179</v>
      </c>
      <c r="D451" s="261" t="s">
        <v>404</v>
      </c>
      <c r="E451" s="261">
        <v>5</v>
      </c>
      <c r="F451" s="261" t="s">
        <v>512</v>
      </c>
      <c r="G451" s="261" t="s">
        <v>33</v>
      </c>
      <c r="H451" s="261">
        <v>2</v>
      </c>
      <c r="I451" s="261" t="s">
        <v>512</v>
      </c>
      <c r="J451" s="261" t="s">
        <v>860</v>
      </c>
      <c r="K451" s="261" t="s">
        <v>861</v>
      </c>
      <c r="L451" s="262">
        <v>44699</v>
      </c>
      <c r="M451" s="261" t="s">
        <v>20</v>
      </c>
    </row>
    <row r="452" spans="1:13" x14ac:dyDescent="0.35">
      <c r="A452" s="259" t="s">
        <v>177</v>
      </c>
      <c r="B452" s="259" t="s">
        <v>178</v>
      </c>
      <c r="C452" s="259" t="s">
        <v>179</v>
      </c>
      <c r="D452" s="259" t="s">
        <v>38</v>
      </c>
      <c r="E452" s="259" t="s">
        <v>17</v>
      </c>
      <c r="F452" s="259" t="s">
        <v>512</v>
      </c>
      <c r="G452" s="259" t="s">
        <v>17</v>
      </c>
      <c r="H452" s="259" t="s">
        <v>17</v>
      </c>
      <c r="I452" s="259" t="s">
        <v>512</v>
      </c>
      <c r="J452" s="259" t="s">
        <v>862</v>
      </c>
      <c r="K452" s="259" t="s">
        <v>863</v>
      </c>
      <c r="L452" s="260">
        <v>44699</v>
      </c>
      <c r="M452" s="259" t="s">
        <v>20</v>
      </c>
    </row>
    <row r="453" spans="1:13" x14ac:dyDescent="0.35">
      <c r="A453" s="261" t="s">
        <v>177</v>
      </c>
      <c r="B453" s="261" t="s">
        <v>178</v>
      </c>
      <c r="C453" s="261" t="s">
        <v>179</v>
      </c>
      <c r="D453" s="261" t="s">
        <v>768</v>
      </c>
      <c r="E453" s="261" t="s">
        <v>17</v>
      </c>
      <c r="F453" s="261" t="s">
        <v>512</v>
      </c>
      <c r="G453" s="261" t="s">
        <v>17</v>
      </c>
      <c r="H453" s="261" t="s">
        <v>17</v>
      </c>
      <c r="I453" s="261" t="s">
        <v>512</v>
      </c>
      <c r="J453" s="261" t="s">
        <v>862</v>
      </c>
      <c r="K453" s="261" t="s">
        <v>864</v>
      </c>
      <c r="L453" s="262">
        <v>44699</v>
      </c>
      <c r="M453" s="261" t="s">
        <v>20</v>
      </c>
    </row>
    <row r="454" spans="1:13" x14ac:dyDescent="0.35">
      <c r="A454" s="259" t="s">
        <v>177</v>
      </c>
      <c r="B454" s="259" t="s">
        <v>178</v>
      </c>
      <c r="C454" s="259" t="s">
        <v>179</v>
      </c>
      <c r="D454" s="259" t="s">
        <v>24</v>
      </c>
      <c r="E454" s="259" t="s">
        <v>17</v>
      </c>
      <c r="F454" s="259" t="s">
        <v>512</v>
      </c>
      <c r="G454" s="259" t="s">
        <v>17</v>
      </c>
      <c r="H454" s="259" t="s">
        <v>17</v>
      </c>
      <c r="I454" s="259" t="s">
        <v>512</v>
      </c>
      <c r="J454" s="259" t="s">
        <v>862</v>
      </c>
      <c r="K454" s="259" t="s">
        <v>865</v>
      </c>
      <c r="L454" s="260">
        <v>44699</v>
      </c>
      <c r="M454" s="259" t="s">
        <v>20</v>
      </c>
    </row>
    <row r="455" spans="1:13" x14ac:dyDescent="0.35">
      <c r="A455" s="261" t="s">
        <v>777</v>
      </c>
      <c r="B455" s="261" t="s">
        <v>778</v>
      </c>
      <c r="C455" s="261" t="s">
        <v>261</v>
      </c>
      <c r="D455" s="261" t="s">
        <v>40</v>
      </c>
      <c r="E455" s="261" t="s">
        <v>17</v>
      </c>
      <c r="F455" s="261" t="s">
        <v>512</v>
      </c>
      <c r="G455" s="261" t="s">
        <v>17</v>
      </c>
      <c r="H455" s="261" t="s">
        <v>17</v>
      </c>
      <c r="I455" s="261" t="s">
        <v>512</v>
      </c>
      <c r="J455" s="261" t="s">
        <v>866</v>
      </c>
      <c r="K455" s="261" t="s">
        <v>867</v>
      </c>
      <c r="L455" s="262">
        <v>44736</v>
      </c>
      <c r="M455" s="261" t="s">
        <v>20</v>
      </c>
    </row>
    <row r="456" spans="1:13" x14ac:dyDescent="0.35">
      <c r="A456" s="259" t="s">
        <v>868</v>
      </c>
      <c r="B456" s="259" t="s">
        <v>869</v>
      </c>
      <c r="C456" s="259" t="s">
        <v>749</v>
      </c>
      <c r="D456" s="259" t="s">
        <v>26</v>
      </c>
      <c r="E456" s="259" t="s">
        <v>17</v>
      </c>
      <c r="F456" s="259" t="s">
        <v>17</v>
      </c>
      <c r="G456" s="259" t="s">
        <v>17</v>
      </c>
      <c r="H456" s="259" t="s">
        <v>17</v>
      </c>
      <c r="I456" s="259" t="s">
        <v>17</v>
      </c>
      <c r="J456" s="259" t="s">
        <v>17</v>
      </c>
      <c r="K456" s="259" t="s">
        <v>870</v>
      </c>
      <c r="L456" s="260">
        <v>44736</v>
      </c>
      <c r="M456" s="259" t="s">
        <v>20</v>
      </c>
    </row>
    <row r="457" spans="1:13" x14ac:dyDescent="0.35">
      <c r="A457" s="261" t="s">
        <v>868</v>
      </c>
      <c r="B457" s="261" t="s">
        <v>869</v>
      </c>
      <c r="C457" s="261" t="s">
        <v>749</v>
      </c>
      <c r="D457" s="261" t="s">
        <v>28</v>
      </c>
      <c r="E457" s="261">
        <v>10000</v>
      </c>
      <c r="F457" s="261" t="s">
        <v>871</v>
      </c>
      <c r="G457" s="261" t="s">
        <v>22</v>
      </c>
      <c r="H457" s="261">
        <v>3</v>
      </c>
      <c r="I457" s="261" t="s">
        <v>872</v>
      </c>
      <c r="J457" s="261" t="s">
        <v>873</v>
      </c>
      <c r="K457" s="261" t="s">
        <v>874</v>
      </c>
      <c r="L457" s="262">
        <v>44736</v>
      </c>
      <c r="M457" s="261" t="s">
        <v>20</v>
      </c>
    </row>
    <row r="458" spans="1:13" x14ac:dyDescent="0.35">
      <c r="A458" s="259" t="s">
        <v>875</v>
      </c>
      <c r="B458" s="259" t="s">
        <v>876</v>
      </c>
      <c r="C458" s="259" t="s">
        <v>877</v>
      </c>
      <c r="D458" s="259" t="s">
        <v>28</v>
      </c>
      <c r="E458" s="259" t="s">
        <v>17</v>
      </c>
      <c r="F458" s="259" t="s">
        <v>17</v>
      </c>
      <c r="G458" s="259" t="s">
        <v>17</v>
      </c>
      <c r="H458" s="259" t="s">
        <v>17</v>
      </c>
      <c r="I458" s="259" t="s">
        <v>17</v>
      </c>
      <c r="J458" s="259" t="s">
        <v>17</v>
      </c>
      <c r="K458" s="259" t="s">
        <v>878</v>
      </c>
      <c r="L458" s="260">
        <v>44742</v>
      </c>
      <c r="M458" s="259" t="s">
        <v>20</v>
      </c>
    </row>
    <row r="459" spans="1:13" x14ac:dyDescent="0.35">
      <c r="A459" s="261" t="s">
        <v>682</v>
      </c>
      <c r="B459" s="261" t="s">
        <v>683</v>
      </c>
      <c r="C459" s="261" t="s">
        <v>212</v>
      </c>
      <c r="D459" s="261" t="s">
        <v>38</v>
      </c>
      <c r="E459" s="261">
        <v>136000</v>
      </c>
      <c r="F459" s="261" t="s">
        <v>879</v>
      </c>
      <c r="G459" s="261" t="s">
        <v>33</v>
      </c>
      <c r="H459" s="261">
        <v>2</v>
      </c>
      <c r="I459" s="261" t="s">
        <v>880</v>
      </c>
      <c r="J459" s="261" t="s">
        <v>881</v>
      </c>
      <c r="K459" s="261" t="s">
        <v>882</v>
      </c>
      <c r="L459" s="262">
        <v>44768</v>
      </c>
      <c r="M459" s="261" t="s">
        <v>20</v>
      </c>
    </row>
    <row r="460" spans="1:13" x14ac:dyDescent="0.35">
      <c r="A460" s="259" t="s">
        <v>883</v>
      </c>
      <c r="B460" s="259" t="s">
        <v>884</v>
      </c>
      <c r="C460" s="259" t="s">
        <v>109</v>
      </c>
      <c r="D460" s="259" t="s">
        <v>38</v>
      </c>
      <c r="E460" s="259">
        <v>0</v>
      </c>
      <c r="F460" s="259" t="s">
        <v>17</v>
      </c>
      <c r="G460" s="259" t="s">
        <v>17</v>
      </c>
      <c r="H460" s="259" t="s">
        <v>17</v>
      </c>
      <c r="I460" s="259" t="s">
        <v>17</v>
      </c>
      <c r="J460" s="259" t="s">
        <v>17</v>
      </c>
      <c r="K460" s="259" t="s">
        <v>885</v>
      </c>
      <c r="L460" s="260">
        <v>44770</v>
      </c>
      <c r="M460" s="259" t="s">
        <v>20</v>
      </c>
    </row>
    <row r="461" spans="1:13" x14ac:dyDescent="0.35">
      <c r="A461" s="261" t="s">
        <v>883</v>
      </c>
      <c r="B461" s="261" t="s">
        <v>884</v>
      </c>
      <c r="C461" s="261" t="s">
        <v>109</v>
      </c>
      <c r="D461" s="261" t="s">
        <v>768</v>
      </c>
      <c r="E461" s="261">
        <v>0</v>
      </c>
      <c r="F461" s="261" t="s">
        <v>17</v>
      </c>
      <c r="G461" s="261" t="s">
        <v>17</v>
      </c>
      <c r="H461" s="261" t="s">
        <v>17</v>
      </c>
      <c r="I461" s="261" t="s">
        <v>17</v>
      </c>
      <c r="J461" s="261" t="s">
        <v>17</v>
      </c>
      <c r="K461" s="261" t="s">
        <v>886</v>
      </c>
      <c r="L461" s="262">
        <v>44770</v>
      </c>
      <c r="M461" s="261" t="s">
        <v>20</v>
      </c>
    </row>
    <row r="462" spans="1:13" x14ac:dyDescent="0.35">
      <c r="A462" s="259" t="s">
        <v>883</v>
      </c>
      <c r="B462" s="259" t="s">
        <v>884</v>
      </c>
      <c r="C462" s="259" t="s">
        <v>109</v>
      </c>
      <c r="D462" s="259" t="s">
        <v>24</v>
      </c>
      <c r="E462" s="259">
        <v>0</v>
      </c>
      <c r="F462" s="259" t="s">
        <v>17</v>
      </c>
      <c r="G462" s="259" t="s">
        <v>17</v>
      </c>
      <c r="H462" s="259" t="s">
        <v>17</v>
      </c>
      <c r="I462" s="259" t="s">
        <v>17</v>
      </c>
      <c r="J462" s="259" t="s">
        <v>17</v>
      </c>
      <c r="K462" s="259" t="s">
        <v>887</v>
      </c>
      <c r="L462" s="260">
        <v>44770</v>
      </c>
      <c r="M462" s="259" t="s">
        <v>20</v>
      </c>
    </row>
    <row r="463" spans="1:13" x14ac:dyDescent="0.35">
      <c r="A463" s="261" t="s">
        <v>223</v>
      </c>
      <c r="B463" s="261" t="s">
        <v>224</v>
      </c>
      <c r="C463" s="261" t="s">
        <v>225</v>
      </c>
      <c r="D463" s="261" t="s">
        <v>404</v>
      </c>
      <c r="E463" s="261">
        <v>4</v>
      </c>
      <c r="F463" s="261" t="s">
        <v>17</v>
      </c>
      <c r="G463" s="261" t="s">
        <v>888</v>
      </c>
      <c r="H463" s="261">
        <v>2</v>
      </c>
      <c r="I463" s="261" t="s">
        <v>17</v>
      </c>
      <c r="J463" s="261" t="s">
        <v>889</v>
      </c>
      <c r="K463" s="261" t="s">
        <v>890</v>
      </c>
      <c r="L463" s="262">
        <v>44773</v>
      </c>
      <c r="M463" s="261" t="s">
        <v>439</v>
      </c>
    </row>
    <row r="464" spans="1:13" x14ac:dyDescent="0.35">
      <c r="A464" s="259" t="s">
        <v>229</v>
      </c>
      <c r="B464" s="259" t="s">
        <v>230</v>
      </c>
      <c r="C464" s="259" t="s">
        <v>225</v>
      </c>
      <c r="D464" s="259" t="s">
        <v>404</v>
      </c>
      <c r="E464" s="259">
        <v>2</v>
      </c>
      <c r="F464" s="259" t="s">
        <v>17</v>
      </c>
      <c r="G464" s="259" t="s">
        <v>22</v>
      </c>
      <c r="H464" s="259">
        <v>3</v>
      </c>
      <c r="I464" s="259" t="s">
        <v>17</v>
      </c>
      <c r="J464" s="259" t="s">
        <v>891</v>
      </c>
      <c r="K464" s="259" t="s">
        <v>892</v>
      </c>
      <c r="L464" s="260">
        <v>44773</v>
      </c>
      <c r="M464" s="259" t="s">
        <v>439</v>
      </c>
    </row>
    <row r="465" spans="1:13" x14ac:dyDescent="0.35">
      <c r="A465" s="261" t="s">
        <v>248</v>
      </c>
      <c r="B465" s="261" t="s">
        <v>249</v>
      </c>
      <c r="C465" s="261" t="s">
        <v>250</v>
      </c>
      <c r="D465" s="261" t="s">
        <v>694</v>
      </c>
      <c r="E465" s="261">
        <v>41055</v>
      </c>
      <c r="F465" s="261" t="s">
        <v>893</v>
      </c>
      <c r="G465" s="261" t="s">
        <v>33</v>
      </c>
      <c r="H465" s="261">
        <v>2</v>
      </c>
      <c r="I465" s="261" t="s">
        <v>894</v>
      </c>
      <c r="J465" s="261" t="s">
        <v>895</v>
      </c>
      <c r="K465" s="261" t="s">
        <v>896</v>
      </c>
      <c r="L465" s="262">
        <v>44773</v>
      </c>
      <c r="M465" s="261" t="s">
        <v>439</v>
      </c>
    </row>
    <row r="466" spans="1:13" x14ac:dyDescent="0.35">
      <c r="A466" s="259" t="s">
        <v>248</v>
      </c>
      <c r="B466" s="259" t="s">
        <v>249</v>
      </c>
      <c r="C466" s="259" t="s">
        <v>250</v>
      </c>
      <c r="D466" s="259" t="s">
        <v>404</v>
      </c>
      <c r="E466" s="259">
        <v>3</v>
      </c>
      <c r="F466" s="259" t="s">
        <v>897</v>
      </c>
      <c r="G466" s="259" t="s">
        <v>33</v>
      </c>
      <c r="H466" s="259">
        <v>2</v>
      </c>
      <c r="I466" s="259" t="s">
        <v>898</v>
      </c>
      <c r="J466" s="259" t="s">
        <v>899</v>
      </c>
      <c r="K466" s="259" t="s">
        <v>900</v>
      </c>
      <c r="L466" s="260">
        <v>44773</v>
      </c>
      <c r="M466" s="259" t="s">
        <v>439</v>
      </c>
    </row>
    <row r="467" spans="1:13" x14ac:dyDescent="0.35">
      <c r="A467" s="261" t="s">
        <v>99</v>
      </c>
      <c r="B467" s="261" t="s">
        <v>100</v>
      </c>
      <c r="C467" s="261" t="s">
        <v>101</v>
      </c>
      <c r="D467" s="261" t="s">
        <v>404</v>
      </c>
      <c r="E467" s="261">
        <v>4</v>
      </c>
      <c r="F467" s="261" t="s">
        <v>17</v>
      </c>
      <c r="G467" s="261" t="s">
        <v>492</v>
      </c>
      <c r="H467" s="261">
        <v>1</v>
      </c>
      <c r="I467" s="261" t="s">
        <v>17</v>
      </c>
      <c r="J467" s="261" t="s">
        <v>901</v>
      </c>
      <c r="K467" s="261" t="s">
        <v>902</v>
      </c>
      <c r="L467" s="262">
        <v>44773</v>
      </c>
      <c r="M467" s="261" t="s">
        <v>439</v>
      </c>
    </row>
    <row r="468" spans="1:13" x14ac:dyDescent="0.35">
      <c r="A468" s="259" t="s">
        <v>263</v>
      </c>
      <c r="B468" s="259" t="s">
        <v>264</v>
      </c>
      <c r="C468" s="259" t="s">
        <v>265</v>
      </c>
      <c r="D468" s="259" t="s">
        <v>694</v>
      </c>
      <c r="E468" s="259">
        <v>446300</v>
      </c>
      <c r="F468" s="259" t="s">
        <v>903</v>
      </c>
      <c r="G468" s="259" t="s">
        <v>33</v>
      </c>
      <c r="H468" s="259">
        <v>2</v>
      </c>
      <c r="I468" s="259" t="s">
        <v>904</v>
      </c>
      <c r="J468" s="259" t="s">
        <v>905</v>
      </c>
      <c r="K468" s="259" t="s">
        <v>906</v>
      </c>
      <c r="L468" s="260">
        <v>44773</v>
      </c>
      <c r="M468" s="259" t="s">
        <v>439</v>
      </c>
    </row>
    <row r="469" spans="1:13" x14ac:dyDescent="0.35">
      <c r="A469" s="261" t="s">
        <v>263</v>
      </c>
      <c r="B469" s="261" t="s">
        <v>264</v>
      </c>
      <c r="C469" s="261" t="s">
        <v>265</v>
      </c>
      <c r="D469" s="261" t="s">
        <v>404</v>
      </c>
      <c r="E469" s="261">
        <v>4</v>
      </c>
      <c r="F469" s="261" t="s">
        <v>17</v>
      </c>
      <c r="G469" s="261" t="s">
        <v>22</v>
      </c>
      <c r="H469" s="261">
        <v>3</v>
      </c>
      <c r="I469" s="261" t="s">
        <v>17</v>
      </c>
      <c r="J469" s="261" t="s">
        <v>907</v>
      </c>
      <c r="K469" s="261" t="s">
        <v>908</v>
      </c>
      <c r="L469" s="262">
        <v>44773</v>
      </c>
      <c r="M469" s="261" t="s">
        <v>439</v>
      </c>
    </row>
    <row r="470" spans="1:13" x14ac:dyDescent="0.35">
      <c r="A470" s="259" t="s">
        <v>200</v>
      </c>
      <c r="B470" s="259" t="s">
        <v>201</v>
      </c>
      <c r="C470" s="259" t="s">
        <v>202</v>
      </c>
      <c r="D470" s="259" t="s">
        <v>694</v>
      </c>
      <c r="E470" s="259">
        <v>100000</v>
      </c>
      <c r="F470" s="259" t="s">
        <v>909</v>
      </c>
      <c r="G470" s="259" t="s">
        <v>33</v>
      </c>
      <c r="H470" s="259">
        <v>2</v>
      </c>
      <c r="I470" s="259" t="s">
        <v>910</v>
      </c>
      <c r="J470" s="259" t="s">
        <v>911</v>
      </c>
      <c r="K470" s="259" t="s">
        <v>912</v>
      </c>
      <c r="L470" s="260">
        <v>44773</v>
      </c>
      <c r="M470" s="259" t="s">
        <v>439</v>
      </c>
    </row>
    <row r="471" spans="1:13" x14ac:dyDescent="0.35">
      <c r="A471" s="261" t="s">
        <v>200</v>
      </c>
      <c r="B471" s="261" t="s">
        <v>201</v>
      </c>
      <c r="C471" s="261" t="s">
        <v>202</v>
      </c>
      <c r="D471" s="261" t="s">
        <v>404</v>
      </c>
      <c r="E471" s="261">
        <v>3</v>
      </c>
      <c r="F471" s="261" t="s">
        <v>17</v>
      </c>
      <c r="G471" s="261" t="s">
        <v>22</v>
      </c>
      <c r="H471" s="261">
        <v>3</v>
      </c>
      <c r="I471" s="261" t="s">
        <v>17</v>
      </c>
      <c r="J471" s="261" t="s">
        <v>913</v>
      </c>
      <c r="K471" s="261" t="s">
        <v>914</v>
      </c>
      <c r="L471" s="262">
        <v>44773</v>
      </c>
      <c r="M471" s="261" t="s">
        <v>439</v>
      </c>
    </row>
    <row r="472" spans="1:13" x14ac:dyDescent="0.35">
      <c r="A472" s="259" t="s">
        <v>326</v>
      </c>
      <c r="B472" s="259" t="s">
        <v>327</v>
      </c>
      <c r="C472" s="259" t="s">
        <v>328</v>
      </c>
      <c r="D472" s="259" t="s">
        <v>694</v>
      </c>
      <c r="E472" s="259">
        <v>163610</v>
      </c>
      <c r="F472" s="259" t="s">
        <v>915</v>
      </c>
      <c r="G472" s="259" t="s">
        <v>33</v>
      </c>
      <c r="H472" s="259">
        <v>2</v>
      </c>
      <c r="I472" s="259" t="s">
        <v>916</v>
      </c>
      <c r="J472" s="259" t="s">
        <v>917</v>
      </c>
      <c r="K472" s="259" t="s">
        <v>918</v>
      </c>
      <c r="L472" s="260">
        <v>44773</v>
      </c>
      <c r="M472" s="259" t="s">
        <v>439</v>
      </c>
    </row>
    <row r="473" spans="1:13" x14ac:dyDescent="0.35">
      <c r="A473" s="261" t="s">
        <v>326</v>
      </c>
      <c r="B473" s="261" t="s">
        <v>327</v>
      </c>
      <c r="C473" s="261" t="s">
        <v>328</v>
      </c>
      <c r="D473" s="261" t="s">
        <v>404</v>
      </c>
      <c r="E473" s="261">
        <v>4</v>
      </c>
      <c r="F473" s="261" t="s">
        <v>919</v>
      </c>
      <c r="G473" s="261" t="s">
        <v>22</v>
      </c>
      <c r="H473" s="261">
        <v>3</v>
      </c>
      <c r="I473" s="261" t="s">
        <v>920</v>
      </c>
      <c r="J473" s="261" t="s">
        <v>889</v>
      </c>
      <c r="K473" s="261" t="s">
        <v>921</v>
      </c>
      <c r="L473" s="262">
        <v>44773</v>
      </c>
      <c r="M473" s="261" t="s">
        <v>20</v>
      </c>
    </row>
    <row r="474" spans="1:13" x14ac:dyDescent="0.35">
      <c r="A474" s="259" t="s">
        <v>210</v>
      </c>
      <c r="B474" s="259" t="s">
        <v>211</v>
      </c>
      <c r="C474" s="259" t="s">
        <v>212</v>
      </c>
      <c r="D474" s="259" t="s">
        <v>38</v>
      </c>
      <c r="E474" s="259" t="s">
        <v>17</v>
      </c>
      <c r="F474" s="259" t="s">
        <v>17</v>
      </c>
      <c r="G474" s="259" t="s">
        <v>17</v>
      </c>
      <c r="H474" s="259" t="s">
        <v>17</v>
      </c>
      <c r="I474" s="259" t="s">
        <v>17</v>
      </c>
      <c r="J474" s="259" t="s">
        <v>512</v>
      </c>
      <c r="K474" s="259" t="s">
        <v>922</v>
      </c>
      <c r="L474" s="260">
        <v>44801</v>
      </c>
      <c r="M474" s="259" t="s">
        <v>20</v>
      </c>
    </row>
    <row r="475" spans="1:13" x14ac:dyDescent="0.35">
      <c r="A475" s="261" t="s">
        <v>70</v>
      </c>
      <c r="B475" s="261" t="s">
        <v>71</v>
      </c>
      <c r="C475" s="261" t="s">
        <v>72</v>
      </c>
      <c r="D475" s="261" t="s">
        <v>21</v>
      </c>
      <c r="E475" s="261" t="s">
        <v>17</v>
      </c>
      <c r="F475" s="261" t="s">
        <v>17</v>
      </c>
      <c r="G475" s="261" t="s">
        <v>17</v>
      </c>
      <c r="H475" s="261" t="s">
        <v>17</v>
      </c>
      <c r="I475" s="261" t="s">
        <v>17</v>
      </c>
      <c r="J475" s="261" t="s">
        <v>17</v>
      </c>
      <c r="K475" s="261" t="s">
        <v>923</v>
      </c>
      <c r="L475" s="262">
        <v>44801</v>
      </c>
      <c r="M475" s="261" t="s">
        <v>20</v>
      </c>
    </row>
    <row r="476" spans="1:13" x14ac:dyDescent="0.35">
      <c r="A476" s="259" t="s">
        <v>924</v>
      </c>
      <c r="B476" s="259" t="s">
        <v>925</v>
      </c>
      <c r="C476" s="259" t="s">
        <v>926</v>
      </c>
      <c r="D476" s="259" t="s">
        <v>38</v>
      </c>
      <c r="E476" s="259" t="s">
        <v>17</v>
      </c>
      <c r="F476" s="259" t="s">
        <v>927</v>
      </c>
      <c r="G476" s="259" t="s">
        <v>17</v>
      </c>
      <c r="H476" s="259" t="s">
        <v>17</v>
      </c>
      <c r="I476" s="259" t="s">
        <v>17</v>
      </c>
      <c r="J476" s="259" t="s">
        <v>17</v>
      </c>
      <c r="K476" s="259" t="s">
        <v>928</v>
      </c>
      <c r="L476" s="260">
        <v>44801</v>
      </c>
      <c r="M476" s="259" t="s">
        <v>439</v>
      </c>
    </row>
    <row r="477" spans="1:13" x14ac:dyDescent="0.35">
      <c r="A477" s="261" t="s">
        <v>924</v>
      </c>
      <c r="B477" s="261" t="s">
        <v>925</v>
      </c>
      <c r="C477" s="261" t="s">
        <v>926</v>
      </c>
      <c r="D477" s="261" t="s">
        <v>40</v>
      </c>
      <c r="E477" s="261" t="s">
        <v>17</v>
      </c>
      <c r="F477" s="261" t="s">
        <v>927</v>
      </c>
      <c r="G477" s="261" t="s">
        <v>17</v>
      </c>
      <c r="H477" s="261" t="s">
        <v>17</v>
      </c>
      <c r="I477" s="261" t="s">
        <v>17</v>
      </c>
      <c r="J477" s="261" t="s">
        <v>17</v>
      </c>
      <c r="K477" s="261" t="s">
        <v>929</v>
      </c>
      <c r="L477" s="262">
        <v>44801</v>
      </c>
      <c r="M477" s="261" t="s">
        <v>439</v>
      </c>
    </row>
    <row r="478" spans="1:13" x14ac:dyDescent="0.35">
      <c r="A478" s="259" t="s">
        <v>924</v>
      </c>
      <c r="B478" s="259" t="s">
        <v>925</v>
      </c>
      <c r="C478" s="259" t="s">
        <v>926</v>
      </c>
      <c r="D478" s="259" t="s">
        <v>16</v>
      </c>
      <c r="E478" s="259" t="s">
        <v>17</v>
      </c>
      <c r="F478" s="259" t="s">
        <v>17</v>
      </c>
      <c r="G478" s="259" t="s">
        <v>17</v>
      </c>
      <c r="H478" s="259" t="s">
        <v>17</v>
      </c>
      <c r="I478" s="259" t="s">
        <v>17</v>
      </c>
      <c r="J478" s="259" t="s">
        <v>17</v>
      </c>
      <c r="K478" s="259" t="s">
        <v>930</v>
      </c>
      <c r="L478" s="260">
        <v>44801</v>
      </c>
      <c r="M478" s="259" t="s">
        <v>439</v>
      </c>
    </row>
    <row r="479" spans="1:13" x14ac:dyDescent="0.35">
      <c r="A479" s="261" t="s">
        <v>924</v>
      </c>
      <c r="B479" s="261" t="s">
        <v>925</v>
      </c>
      <c r="C479" s="261" t="s">
        <v>926</v>
      </c>
      <c r="D479" s="261" t="s">
        <v>21</v>
      </c>
      <c r="E479" s="261" t="s">
        <v>17</v>
      </c>
      <c r="F479" s="261" t="s">
        <v>17</v>
      </c>
      <c r="G479" s="261" t="s">
        <v>17</v>
      </c>
      <c r="H479" s="261" t="s">
        <v>17</v>
      </c>
      <c r="I479" s="261" t="s">
        <v>17</v>
      </c>
      <c r="J479" s="261" t="s">
        <v>17</v>
      </c>
      <c r="K479" s="261" t="s">
        <v>931</v>
      </c>
      <c r="L479" s="262">
        <v>44801</v>
      </c>
      <c r="M479" s="261" t="s">
        <v>439</v>
      </c>
    </row>
    <row r="480" spans="1:13" x14ac:dyDescent="0.35">
      <c r="A480" s="259" t="s">
        <v>924</v>
      </c>
      <c r="B480" s="259" t="s">
        <v>925</v>
      </c>
      <c r="C480" s="259" t="s">
        <v>926</v>
      </c>
      <c r="D480" s="259" t="s">
        <v>768</v>
      </c>
      <c r="E480" s="259" t="s">
        <v>17</v>
      </c>
      <c r="F480" s="259" t="s">
        <v>17</v>
      </c>
      <c r="G480" s="259" t="s">
        <v>17</v>
      </c>
      <c r="H480" s="259" t="s">
        <v>17</v>
      </c>
      <c r="I480" s="259" t="s">
        <v>17</v>
      </c>
      <c r="J480" s="259" t="s">
        <v>17</v>
      </c>
      <c r="K480" s="259" t="s">
        <v>932</v>
      </c>
      <c r="L480" s="260">
        <v>44801</v>
      </c>
      <c r="M480" s="259" t="s">
        <v>439</v>
      </c>
    </row>
    <row r="481" spans="1:13" x14ac:dyDescent="0.35">
      <c r="A481" s="261" t="s">
        <v>924</v>
      </c>
      <c r="B481" s="261" t="s">
        <v>925</v>
      </c>
      <c r="C481" s="261" t="s">
        <v>926</v>
      </c>
      <c r="D481" s="261" t="s">
        <v>24</v>
      </c>
      <c r="E481" s="261" t="s">
        <v>17</v>
      </c>
      <c r="F481" s="261" t="s">
        <v>17</v>
      </c>
      <c r="G481" s="261" t="s">
        <v>17</v>
      </c>
      <c r="H481" s="261" t="s">
        <v>17</v>
      </c>
      <c r="I481" s="261" t="s">
        <v>17</v>
      </c>
      <c r="J481" s="261" t="s">
        <v>17</v>
      </c>
      <c r="K481" s="261" t="s">
        <v>933</v>
      </c>
      <c r="L481" s="262">
        <v>44801</v>
      </c>
      <c r="M481" s="261" t="s">
        <v>439</v>
      </c>
    </row>
    <row r="482" spans="1:13" x14ac:dyDescent="0.35">
      <c r="A482" s="259" t="s">
        <v>924</v>
      </c>
      <c r="B482" s="259" t="s">
        <v>925</v>
      </c>
      <c r="C482" s="259" t="s">
        <v>926</v>
      </c>
      <c r="D482" s="259" t="s">
        <v>404</v>
      </c>
      <c r="E482" s="259">
        <v>4</v>
      </c>
      <c r="F482" s="259" t="s">
        <v>934</v>
      </c>
      <c r="G482" s="259" t="s">
        <v>492</v>
      </c>
      <c r="H482" s="259">
        <v>1</v>
      </c>
      <c r="I482" s="259" t="s">
        <v>935</v>
      </c>
      <c r="J482" s="259" t="s">
        <v>889</v>
      </c>
      <c r="K482" s="259" t="s">
        <v>936</v>
      </c>
      <c r="L482" s="260">
        <v>44801</v>
      </c>
      <c r="M482" s="259" t="s">
        <v>439</v>
      </c>
    </row>
    <row r="483" spans="1:13" x14ac:dyDescent="0.35">
      <c r="A483" s="261" t="s">
        <v>924</v>
      </c>
      <c r="B483" s="261" t="s">
        <v>925</v>
      </c>
      <c r="C483" s="261" t="s">
        <v>926</v>
      </c>
      <c r="D483" s="261" t="s">
        <v>26</v>
      </c>
      <c r="E483" s="261" t="s">
        <v>17</v>
      </c>
      <c r="F483" s="261" t="s">
        <v>17</v>
      </c>
      <c r="G483" s="261" t="s">
        <v>17</v>
      </c>
      <c r="H483" s="261" t="s">
        <v>17</v>
      </c>
      <c r="I483" s="261" t="s">
        <v>17</v>
      </c>
      <c r="J483" s="261" t="s">
        <v>17</v>
      </c>
      <c r="K483" s="261" t="s">
        <v>937</v>
      </c>
      <c r="L483" s="262">
        <v>44801</v>
      </c>
      <c r="M483" s="261" t="s">
        <v>439</v>
      </c>
    </row>
    <row r="484" spans="1:13" x14ac:dyDescent="0.35">
      <c r="A484" s="259" t="s">
        <v>924</v>
      </c>
      <c r="B484" s="259" t="s">
        <v>925</v>
      </c>
      <c r="C484" s="259" t="s">
        <v>926</v>
      </c>
      <c r="D484" s="259" t="s">
        <v>28</v>
      </c>
      <c r="E484" s="259" t="s">
        <v>17</v>
      </c>
      <c r="F484" s="259" t="s">
        <v>17</v>
      </c>
      <c r="G484" s="259" t="s">
        <v>17</v>
      </c>
      <c r="H484" s="259" t="s">
        <v>17</v>
      </c>
      <c r="I484" s="259" t="s">
        <v>17</v>
      </c>
      <c r="J484" s="259" t="s">
        <v>17</v>
      </c>
      <c r="K484" s="259" t="s">
        <v>938</v>
      </c>
      <c r="L484" s="260">
        <v>44801</v>
      </c>
      <c r="M484" s="259" t="s">
        <v>439</v>
      </c>
    </row>
    <row r="485" spans="1:13" x14ac:dyDescent="0.35">
      <c r="A485" s="261" t="s">
        <v>939</v>
      </c>
      <c r="B485" s="261" t="s">
        <v>940</v>
      </c>
      <c r="C485" s="261" t="s">
        <v>941</v>
      </c>
      <c r="D485" s="261" t="s">
        <v>38</v>
      </c>
      <c r="E485" s="261" t="s">
        <v>17</v>
      </c>
      <c r="F485" s="261" t="s">
        <v>17</v>
      </c>
      <c r="G485" s="261" t="s">
        <v>17</v>
      </c>
      <c r="H485" s="261" t="s">
        <v>17</v>
      </c>
      <c r="I485" s="261" t="s">
        <v>17</v>
      </c>
      <c r="J485" s="261" t="s">
        <v>17</v>
      </c>
      <c r="K485" s="261" t="s">
        <v>942</v>
      </c>
      <c r="L485" s="262">
        <v>44801</v>
      </c>
      <c r="M485" s="261" t="s">
        <v>439</v>
      </c>
    </row>
    <row r="486" spans="1:13" x14ac:dyDescent="0.35">
      <c r="A486" s="259" t="s">
        <v>939</v>
      </c>
      <c r="B486" s="259" t="s">
        <v>940</v>
      </c>
      <c r="C486" s="259" t="s">
        <v>941</v>
      </c>
      <c r="D486" s="259" t="s">
        <v>40</v>
      </c>
      <c r="E486" s="259" t="s">
        <v>17</v>
      </c>
      <c r="F486" s="259" t="s">
        <v>17</v>
      </c>
      <c r="G486" s="259" t="s">
        <v>17</v>
      </c>
      <c r="H486" s="259" t="s">
        <v>17</v>
      </c>
      <c r="I486" s="259" t="s">
        <v>17</v>
      </c>
      <c r="J486" s="259" t="s">
        <v>17</v>
      </c>
      <c r="K486" s="259" t="s">
        <v>943</v>
      </c>
      <c r="L486" s="260">
        <v>44801</v>
      </c>
      <c r="M486" s="259" t="s">
        <v>439</v>
      </c>
    </row>
    <row r="487" spans="1:13" x14ac:dyDescent="0.35">
      <c r="A487" s="261" t="s">
        <v>939</v>
      </c>
      <c r="B487" s="261" t="s">
        <v>940</v>
      </c>
      <c r="C487" s="261" t="s">
        <v>941</v>
      </c>
      <c r="D487" s="261" t="s">
        <v>16</v>
      </c>
      <c r="E487" s="261" t="s">
        <v>17</v>
      </c>
      <c r="F487" s="261" t="s">
        <v>17</v>
      </c>
      <c r="G487" s="261" t="s">
        <v>17</v>
      </c>
      <c r="H487" s="261" t="s">
        <v>17</v>
      </c>
      <c r="I487" s="261" t="s">
        <v>17</v>
      </c>
      <c r="J487" s="261" t="s">
        <v>17</v>
      </c>
      <c r="K487" s="261" t="s">
        <v>944</v>
      </c>
      <c r="L487" s="262">
        <v>44801</v>
      </c>
      <c r="M487" s="261" t="s">
        <v>439</v>
      </c>
    </row>
    <row r="488" spans="1:13" x14ac:dyDescent="0.35">
      <c r="A488" s="259" t="s">
        <v>939</v>
      </c>
      <c r="B488" s="259" t="s">
        <v>940</v>
      </c>
      <c r="C488" s="259" t="s">
        <v>941</v>
      </c>
      <c r="D488" s="259" t="s">
        <v>21</v>
      </c>
      <c r="E488" s="259" t="s">
        <v>17</v>
      </c>
      <c r="F488" s="259" t="s">
        <v>17</v>
      </c>
      <c r="G488" s="259" t="s">
        <v>17</v>
      </c>
      <c r="H488" s="259" t="s">
        <v>17</v>
      </c>
      <c r="I488" s="259" t="s">
        <v>17</v>
      </c>
      <c r="J488" s="259" t="s">
        <v>17</v>
      </c>
      <c r="K488" s="259" t="s">
        <v>945</v>
      </c>
      <c r="L488" s="260">
        <v>44801</v>
      </c>
      <c r="M488" s="259" t="s">
        <v>439</v>
      </c>
    </row>
    <row r="489" spans="1:13" x14ac:dyDescent="0.35">
      <c r="A489" s="261" t="s">
        <v>939</v>
      </c>
      <c r="B489" s="261" t="s">
        <v>940</v>
      </c>
      <c r="C489" s="261" t="s">
        <v>941</v>
      </c>
      <c r="D489" s="261" t="s">
        <v>768</v>
      </c>
      <c r="E489" s="261" t="s">
        <v>17</v>
      </c>
      <c r="F489" s="261" t="s">
        <v>17</v>
      </c>
      <c r="G489" s="261" t="s">
        <v>17</v>
      </c>
      <c r="H489" s="261" t="s">
        <v>17</v>
      </c>
      <c r="I489" s="261" t="s">
        <v>17</v>
      </c>
      <c r="J489" s="261" t="s">
        <v>17</v>
      </c>
      <c r="K489" s="261" t="s">
        <v>946</v>
      </c>
      <c r="L489" s="262">
        <v>44801</v>
      </c>
      <c r="M489" s="261" t="s">
        <v>439</v>
      </c>
    </row>
    <row r="490" spans="1:13" x14ac:dyDescent="0.35">
      <c r="A490" s="259" t="s">
        <v>939</v>
      </c>
      <c r="B490" s="259" t="s">
        <v>940</v>
      </c>
      <c r="C490" s="259" t="s">
        <v>941</v>
      </c>
      <c r="D490" s="259" t="s">
        <v>24</v>
      </c>
      <c r="E490" s="259" t="s">
        <v>17</v>
      </c>
      <c r="F490" s="259" t="s">
        <v>17</v>
      </c>
      <c r="G490" s="259" t="s">
        <v>17</v>
      </c>
      <c r="H490" s="259" t="s">
        <v>17</v>
      </c>
      <c r="I490" s="259" t="s">
        <v>17</v>
      </c>
      <c r="J490" s="259" t="s">
        <v>17</v>
      </c>
      <c r="K490" s="259" t="s">
        <v>947</v>
      </c>
      <c r="L490" s="260">
        <v>44801</v>
      </c>
      <c r="M490" s="259" t="s">
        <v>439</v>
      </c>
    </row>
    <row r="491" spans="1:13" x14ac:dyDescent="0.35">
      <c r="A491" s="261" t="s">
        <v>939</v>
      </c>
      <c r="B491" s="261" t="s">
        <v>940</v>
      </c>
      <c r="C491" s="261" t="s">
        <v>941</v>
      </c>
      <c r="D491" s="261" t="s">
        <v>404</v>
      </c>
      <c r="E491" s="261">
        <v>4</v>
      </c>
      <c r="F491" s="261" t="s">
        <v>948</v>
      </c>
      <c r="G491" s="261" t="s">
        <v>492</v>
      </c>
      <c r="H491" s="261">
        <v>1</v>
      </c>
      <c r="I491" s="261" t="s">
        <v>949</v>
      </c>
      <c r="J491" s="261" t="s">
        <v>889</v>
      </c>
      <c r="K491" s="261" t="s">
        <v>950</v>
      </c>
      <c r="L491" s="262">
        <v>44801</v>
      </c>
      <c r="M491" s="261" t="s">
        <v>439</v>
      </c>
    </row>
    <row r="492" spans="1:13" x14ac:dyDescent="0.35">
      <c r="A492" s="259" t="s">
        <v>939</v>
      </c>
      <c r="B492" s="259" t="s">
        <v>940</v>
      </c>
      <c r="C492" s="259" t="s">
        <v>941</v>
      </c>
      <c r="D492" s="259" t="s">
        <v>26</v>
      </c>
      <c r="E492" s="259" t="s">
        <v>17</v>
      </c>
      <c r="F492" s="259" t="s">
        <v>17</v>
      </c>
      <c r="G492" s="259" t="s">
        <v>17</v>
      </c>
      <c r="H492" s="259" t="s">
        <v>17</v>
      </c>
      <c r="I492" s="259" t="s">
        <v>17</v>
      </c>
      <c r="J492" s="259" t="s">
        <v>17</v>
      </c>
      <c r="K492" s="259" t="s">
        <v>951</v>
      </c>
      <c r="L492" s="260">
        <v>44801</v>
      </c>
      <c r="M492" s="259" t="s">
        <v>439</v>
      </c>
    </row>
    <row r="493" spans="1:13" x14ac:dyDescent="0.35">
      <c r="A493" s="261" t="s">
        <v>939</v>
      </c>
      <c r="B493" s="261" t="s">
        <v>940</v>
      </c>
      <c r="C493" s="261" t="s">
        <v>941</v>
      </c>
      <c r="D493" s="261" t="s">
        <v>28</v>
      </c>
      <c r="E493" s="261" t="s">
        <v>17</v>
      </c>
      <c r="F493" s="261" t="s">
        <v>17</v>
      </c>
      <c r="G493" s="261" t="s">
        <v>17</v>
      </c>
      <c r="H493" s="261" t="s">
        <v>17</v>
      </c>
      <c r="I493" s="261" t="s">
        <v>17</v>
      </c>
      <c r="J493" s="261" t="s">
        <v>17</v>
      </c>
      <c r="K493" s="261" t="s">
        <v>952</v>
      </c>
      <c r="L493" s="262">
        <v>44801</v>
      </c>
      <c r="M493" s="261" t="s">
        <v>439</v>
      </c>
    </row>
    <row r="494" spans="1:13" x14ac:dyDescent="0.35">
      <c r="A494" s="259" t="s">
        <v>452</v>
      </c>
      <c r="B494" s="259" t="s">
        <v>453</v>
      </c>
      <c r="C494" s="259" t="s">
        <v>454</v>
      </c>
      <c r="D494" s="259" t="s">
        <v>953</v>
      </c>
      <c r="E494" s="259">
        <v>837127015</v>
      </c>
      <c r="F494" s="259" t="s">
        <v>954</v>
      </c>
      <c r="G494" s="259" t="s">
        <v>492</v>
      </c>
      <c r="H494" s="259">
        <v>1</v>
      </c>
      <c r="I494" s="259" t="s">
        <v>955</v>
      </c>
      <c r="J494" s="259" t="s">
        <v>956</v>
      </c>
      <c r="K494" s="259" t="s">
        <v>957</v>
      </c>
      <c r="L494" s="260">
        <v>44802</v>
      </c>
      <c r="M494" s="259" t="s">
        <v>20</v>
      </c>
    </row>
    <row r="495" spans="1:13" x14ac:dyDescent="0.35">
      <c r="A495" s="261" t="s">
        <v>452</v>
      </c>
      <c r="B495" s="261" t="s">
        <v>453</v>
      </c>
      <c r="C495" s="261" t="s">
        <v>454</v>
      </c>
      <c r="D495" s="261" t="s">
        <v>694</v>
      </c>
      <c r="E495" s="261">
        <v>5811256</v>
      </c>
      <c r="F495" s="261" t="s">
        <v>958</v>
      </c>
      <c r="G495" s="261" t="s">
        <v>33</v>
      </c>
      <c r="H495" s="261">
        <v>2</v>
      </c>
      <c r="I495" s="261" t="s">
        <v>959</v>
      </c>
      <c r="J495" s="261" t="s">
        <v>960</v>
      </c>
      <c r="K495" s="261" t="s">
        <v>961</v>
      </c>
      <c r="L495" s="262">
        <v>44802</v>
      </c>
      <c r="M495" s="261" t="s">
        <v>20</v>
      </c>
    </row>
    <row r="496" spans="1:13" x14ac:dyDescent="0.35">
      <c r="A496" s="259" t="s">
        <v>452</v>
      </c>
      <c r="B496" s="259" t="s">
        <v>453</v>
      </c>
      <c r="C496" s="259" t="s">
        <v>454</v>
      </c>
      <c r="D496" s="259" t="s">
        <v>962</v>
      </c>
      <c r="E496" s="259">
        <v>214402247</v>
      </c>
      <c r="F496" s="259" t="s">
        <v>963</v>
      </c>
      <c r="G496" s="259" t="s">
        <v>33</v>
      </c>
      <c r="H496" s="259">
        <v>2</v>
      </c>
      <c r="I496" s="259" t="s">
        <v>964</v>
      </c>
      <c r="J496" s="259" t="s">
        <v>965</v>
      </c>
      <c r="K496" s="259" t="s">
        <v>966</v>
      </c>
      <c r="L496" s="260">
        <v>44802</v>
      </c>
      <c r="M496" s="259" t="s">
        <v>20</v>
      </c>
    </row>
    <row r="497" spans="1:13" x14ac:dyDescent="0.35">
      <c r="A497" s="261" t="s">
        <v>452</v>
      </c>
      <c r="B497" s="261" t="s">
        <v>453</v>
      </c>
      <c r="C497" s="261" t="s">
        <v>454</v>
      </c>
      <c r="D497" s="261" t="s">
        <v>967</v>
      </c>
      <c r="E497" s="261">
        <v>64593140</v>
      </c>
      <c r="F497" s="261" t="s">
        <v>968</v>
      </c>
      <c r="G497" s="261" t="s">
        <v>33</v>
      </c>
      <c r="H497" s="261">
        <v>2</v>
      </c>
      <c r="I497" s="261" t="s">
        <v>969</v>
      </c>
      <c r="J497" s="261" t="s">
        <v>970</v>
      </c>
      <c r="K497" s="261" t="s">
        <v>971</v>
      </c>
      <c r="L497" s="262">
        <v>44802</v>
      </c>
      <c r="M497" s="261" t="s">
        <v>20</v>
      </c>
    </row>
    <row r="498" spans="1:13" x14ac:dyDescent="0.35">
      <c r="A498" s="259" t="s">
        <v>452</v>
      </c>
      <c r="B498" s="259" t="s">
        <v>453</v>
      </c>
      <c r="C498" s="259" t="s">
        <v>454</v>
      </c>
      <c r="D498" s="259" t="s">
        <v>568</v>
      </c>
      <c r="E498" s="259">
        <v>11995659</v>
      </c>
      <c r="F498" s="259" t="s">
        <v>972</v>
      </c>
      <c r="G498" s="259" t="s">
        <v>33</v>
      </c>
      <c r="H498" s="259">
        <v>2</v>
      </c>
      <c r="I498" s="259" t="s">
        <v>973</v>
      </c>
      <c r="J498" s="259" t="s">
        <v>974</v>
      </c>
      <c r="K498" s="259" t="s">
        <v>975</v>
      </c>
      <c r="L498" s="260">
        <v>44802</v>
      </c>
      <c r="M498" s="259" t="s">
        <v>20</v>
      </c>
    </row>
    <row r="499" spans="1:13" x14ac:dyDescent="0.35">
      <c r="A499" s="261" t="s">
        <v>452</v>
      </c>
      <c r="B499" s="261" t="s">
        <v>453</v>
      </c>
      <c r="C499" s="261" t="s">
        <v>454</v>
      </c>
      <c r="D499" s="261" t="s">
        <v>38</v>
      </c>
      <c r="E499" s="261" t="s">
        <v>17</v>
      </c>
      <c r="F499" s="261" t="s">
        <v>824</v>
      </c>
      <c r="G499" s="261" t="s">
        <v>17</v>
      </c>
      <c r="H499" s="261" t="s">
        <v>17</v>
      </c>
      <c r="I499" s="261" t="s">
        <v>17</v>
      </c>
      <c r="J499" s="261" t="s">
        <v>976</v>
      </c>
      <c r="K499" s="261" t="s">
        <v>977</v>
      </c>
      <c r="L499" s="262">
        <v>44802</v>
      </c>
      <c r="M499" s="261" t="s">
        <v>439</v>
      </c>
    </row>
    <row r="500" spans="1:13" x14ac:dyDescent="0.35">
      <c r="A500" s="259" t="s">
        <v>452</v>
      </c>
      <c r="B500" s="259" t="s">
        <v>453</v>
      </c>
      <c r="C500" s="259" t="s">
        <v>454</v>
      </c>
      <c r="D500" s="259" t="s">
        <v>40</v>
      </c>
      <c r="E500" s="259" t="s">
        <v>17</v>
      </c>
      <c r="F500" s="259" t="s">
        <v>824</v>
      </c>
      <c r="G500" s="259" t="s">
        <v>17</v>
      </c>
      <c r="H500" s="259" t="s">
        <v>17</v>
      </c>
      <c r="I500" s="259" t="s">
        <v>17</v>
      </c>
      <c r="J500" s="259" t="s">
        <v>976</v>
      </c>
      <c r="K500" s="259" t="s">
        <v>978</v>
      </c>
      <c r="L500" s="260">
        <v>44802</v>
      </c>
      <c r="M500" s="259" t="s">
        <v>439</v>
      </c>
    </row>
    <row r="501" spans="1:13" x14ac:dyDescent="0.35">
      <c r="A501" s="261" t="s">
        <v>452</v>
      </c>
      <c r="B501" s="261" t="s">
        <v>453</v>
      </c>
      <c r="C501" s="261" t="s">
        <v>454</v>
      </c>
      <c r="D501" s="261" t="s">
        <v>635</v>
      </c>
      <c r="E501" s="261">
        <v>512</v>
      </c>
      <c r="F501" s="261" t="s">
        <v>979</v>
      </c>
      <c r="G501" s="261" t="s">
        <v>33</v>
      </c>
      <c r="H501" s="261">
        <v>2</v>
      </c>
      <c r="I501" s="261" t="s">
        <v>980</v>
      </c>
      <c r="J501" s="261" t="s">
        <v>981</v>
      </c>
      <c r="K501" s="261" t="s">
        <v>982</v>
      </c>
      <c r="L501" s="262">
        <v>44802</v>
      </c>
      <c r="M501" s="261" t="s">
        <v>20</v>
      </c>
    </row>
    <row r="502" spans="1:13" x14ac:dyDescent="0.35">
      <c r="A502" s="259" t="s">
        <v>452</v>
      </c>
      <c r="B502" s="259" t="s">
        <v>453</v>
      </c>
      <c r="C502" s="259" t="s">
        <v>454</v>
      </c>
      <c r="D502" s="259" t="s">
        <v>793</v>
      </c>
      <c r="E502" s="259">
        <v>4004</v>
      </c>
      <c r="F502" s="259" t="s">
        <v>983</v>
      </c>
      <c r="G502" s="259" t="s">
        <v>33</v>
      </c>
      <c r="H502" s="259">
        <v>2</v>
      </c>
      <c r="I502" s="259" t="s">
        <v>984</v>
      </c>
      <c r="J502" s="259" t="s">
        <v>985</v>
      </c>
      <c r="K502" s="259" t="s">
        <v>986</v>
      </c>
      <c r="L502" s="260">
        <v>44802</v>
      </c>
      <c r="M502" s="259" t="s">
        <v>20</v>
      </c>
    </row>
    <row r="503" spans="1:13" x14ac:dyDescent="0.35">
      <c r="A503" s="261" t="s">
        <v>452</v>
      </c>
      <c r="B503" s="261" t="s">
        <v>453</v>
      </c>
      <c r="C503" s="261" t="s">
        <v>454</v>
      </c>
      <c r="D503" s="261" t="s">
        <v>16</v>
      </c>
      <c r="E503" s="261" t="s">
        <v>17</v>
      </c>
      <c r="F503" s="261" t="s">
        <v>824</v>
      </c>
      <c r="G503" s="261" t="s">
        <v>17</v>
      </c>
      <c r="H503" s="261" t="s">
        <v>17</v>
      </c>
      <c r="I503" s="261" t="s">
        <v>17</v>
      </c>
      <c r="J503" s="261" t="s">
        <v>18</v>
      </c>
      <c r="K503" s="261" t="s">
        <v>987</v>
      </c>
      <c r="L503" s="262">
        <v>44802</v>
      </c>
      <c r="M503" s="261" t="s">
        <v>439</v>
      </c>
    </row>
    <row r="504" spans="1:13" x14ac:dyDescent="0.35">
      <c r="A504" s="259" t="s">
        <v>452</v>
      </c>
      <c r="B504" s="259" t="s">
        <v>453</v>
      </c>
      <c r="C504" s="259" t="s">
        <v>454</v>
      </c>
      <c r="D504" s="259" t="s">
        <v>21</v>
      </c>
      <c r="E504" s="259" t="s">
        <v>17</v>
      </c>
      <c r="F504" s="259" t="s">
        <v>824</v>
      </c>
      <c r="G504" s="259" t="s">
        <v>17</v>
      </c>
      <c r="H504" s="259" t="s">
        <v>17</v>
      </c>
      <c r="I504" s="259" t="s">
        <v>17</v>
      </c>
      <c r="J504" s="259" t="s">
        <v>18</v>
      </c>
      <c r="K504" s="259" t="s">
        <v>988</v>
      </c>
      <c r="L504" s="260">
        <v>44802</v>
      </c>
      <c r="M504" s="259" t="s">
        <v>439</v>
      </c>
    </row>
    <row r="505" spans="1:13" x14ac:dyDescent="0.35">
      <c r="A505" s="261" t="s">
        <v>452</v>
      </c>
      <c r="B505" s="261" t="s">
        <v>453</v>
      </c>
      <c r="C505" s="261" t="s">
        <v>454</v>
      </c>
      <c r="D505" s="261" t="s">
        <v>24</v>
      </c>
      <c r="E505" s="261" t="s">
        <v>17</v>
      </c>
      <c r="F505" s="261" t="s">
        <v>824</v>
      </c>
      <c r="G505" s="261" t="s">
        <v>17</v>
      </c>
      <c r="H505" s="261" t="s">
        <v>17</v>
      </c>
      <c r="I505" s="261" t="s">
        <v>17</v>
      </c>
      <c r="J505" s="261" t="s">
        <v>18</v>
      </c>
      <c r="K505" s="261" t="s">
        <v>989</v>
      </c>
      <c r="L505" s="262">
        <v>44802</v>
      </c>
      <c r="M505" s="261" t="s">
        <v>439</v>
      </c>
    </row>
    <row r="506" spans="1:13" x14ac:dyDescent="0.35">
      <c r="A506" s="259" t="s">
        <v>452</v>
      </c>
      <c r="B506" s="259" t="s">
        <v>453</v>
      </c>
      <c r="C506" s="259" t="s">
        <v>454</v>
      </c>
      <c r="D506" s="259" t="s">
        <v>990</v>
      </c>
      <c r="E506" s="259">
        <v>26942629</v>
      </c>
      <c r="F506" s="259" t="s">
        <v>991</v>
      </c>
      <c r="G506" s="259" t="s">
        <v>33</v>
      </c>
      <c r="H506" s="259">
        <v>2</v>
      </c>
      <c r="I506" s="259" t="s">
        <v>992</v>
      </c>
      <c r="J506" s="259" t="s">
        <v>993</v>
      </c>
      <c r="K506" s="259" t="s">
        <v>994</v>
      </c>
      <c r="L506" s="260">
        <v>44802</v>
      </c>
      <c r="M506" s="259" t="s">
        <v>20</v>
      </c>
    </row>
    <row r="507" spans="1:13" x14ac:dyDescent="0.35">
      <c r="A507" s="261" t="s">
        <v>452</v>
      </c>
      <c r="B507" s="261" t="s">
        <v>453</v>
      </c>
      <c r="C507" s="261" t="s">
        <v>454</v>
      </c>
      <c r="D507" s="261" t="s">
        <v>995</v>
      </c>
      <c r="E507" s="261">
        <v>149809107</v>
      </c>
      <c r="F507" s="261" t="s">
        <v>996</v>
      </c>
      <c r="G507" s="261" t="s">
        <v>33</v>
      </c>
      <c r="H507" s="261">
        <v>2</v>
      </c>
      <c r="I507" s="261" t="s">
        <v>997</v>
      </c>
      <c r="J507" s="261" t="s">
        <v>998</v>
      </c>
      <c r="K507" s="261" t="s">
        <v>999</v>
      </c>
      <c r="L507" s="262">
        <v>44802</v>
      </c>
      <c r="M507" s="261" t="s">
        <v>20</v>
      </c>
    </row>
    <row r="508" spans="1:13" x14ac:dyDescent="0.35">
      <c r="A508" s="259" t="s">
        <v>452</v>
      </c>
      <c r="B508" s="259" t="s">
        <v>453</v>
      </c>
      <c r="C508" s="259" t="s">
        <v>454</v>
      </c>
      <c r="D508" s="259" t="s">
        <v>1000</v>
      </c>
      <c r="E508" s="259">
        <v>37650511</v>
      </c>
      <c r="F508" s="259" t="s">
        <v>996</v>
      </c>
      <c r="G508" s="259" t="s">
        <v>33</v>
      </c>
      <c r="H508" s="259">
        <v>2</v>
      </c>
      <c r="I508" s="259" t="s">
        <v>997</v>
      </c>
      <c r="J508" s="259" t="s">
        <v>1001</v>
      </c>
      <c r="K508" s="259" t="s">
        <v>1002</v>
      </c>
      <c r="L508" s="260">
        <v>44802</v>
      </c>
      <c r="M508" s="259" t="s">
        <v>20</v>
      </c>
    </row>
    <row r="509" spans="1:13" x14ac:dyDescent="0.35">
      <c r="A509" s="261" t="s">
        <v>452</v>
      </c>
      <c r="B509" s="261" t="s">
        <v>453</v>
      </c>
      <c r="C509" s="261" t="s">
        <v>454</v>
      </c>
      <c r="D509" s="261" t="s">
        <v>1003</v>
      </c>
      <c r="E509" s="261">
        <v>26942629</v>
      </c>
      <c r="F509" s="261" t="s">
        <v>991</v>
      </c>
      <c r="G509" s="261" t="s">
        <v>33</v>
      </c>
      <c r="H509" s="261">
        <v>2</v>
      </c>
      <c r="I509" s="261" t="s">
        <v>992</v>
      </c>
      <c r="J509" s="261" t="s">
        <v>1004</v>
      </c>
      <c r="K509" s="261" t="s">
        <v>1005</v>
      </c>
      <c r="L509" s="262">
        <v>44802</v>
      </c>
      <c r="M509" s="261" t="s">
        <v>20</v>
      </c>
    </row>
    <row r="510" spans="1:13" x14ac:dyDescent="0.35">
      <c r="A510" s="259" t="s">
        <v>452</v>
      </c>
      <c r="B510" s="259" t="s">
        <v>453</v>
      </c>
      <c r="C510" s="259" t="s">
        <v>454</v>
      </c>
      <c r="D510" s="259" t="s">
        <v>1006</v>
      </c>
      <c r="E510" s="259">
        <v>0</v>
      </c>
      <c r="F510" s="259" t="s">
        <v>991</v>
      </c>
      <c r="G510" s="259" t="s">
        <v>22</v>
      </c>
      <c r="H510" s="259">
        <v>3</v>
      </c>
      <c r="I510" s="259" t="s">
        <v>992</v>
      </c>
      <c r="J510" s="259" t="s">
        <v>1007</v>
      </c>
      <c r="K510" s="259" t="s">
        <v>1008</v>
      </c>
      <c r="L510" s="260">
        <v>44802</v>
      </c>
      <c r="M510" s="259" t="s">
        <v>20</v>
      </c>
    </row>
    <row r="511" spans="1:13" x14ac:dyDescent="0.35">
      <c r="A511" s="261" t="s">
        <v>452</v>
      </c>
      <c r="B511" s="261" t="s">
        <v>453</v>
      </c>
      <c r="C511" s="261" t="s">
        <v>454</v>
      </c>
      <c r="D511" s="261" t="s">
        <v>404</v>
      </c>
      <c r="E511" s="261">
        <v>5</v>
      </c>
      <c r="F511" s="261" t="s">
        <v>1009</v>
      </c>
      <c r="G511" s="261" t="s">
        <v>33</v>
      </c>
      <c r="H511" s="261">
        <v>2</v>
      </c>
      <c r="I511" s="261" t="s">
        <v>1010</v>
      </c>
      <c r="J511" s="261" t="s">
        <v>1011</v>
      </c>
      <c r="K511" s="261" t="s">
        <v>1012</v>
      </c>
      <c r="L511" s="262">
        <v>44802</v>
      </c>
      <c r="M511" s="261" t="s">
        <v>20</v>
      </c>
    </row>
    <row r="512" spans="1:13" x14ac:dyDescent="0.35">
      <c r="A512" s="259" t="s">
        <v>223</v>
      </c>
      <c r="B512" s="259" t="s">
        <v>224</v>
      </c>
      <c r="C512" s="259" t="s">
        <v>225</v>
      </c>
      <c r="D512" s="259" t="s">
        <v>40</v>
      </c>
      <c r="E512" s="259" t="s">
        <v>17</v>
      </c>
      <c r="F512" s="259" t="s">
        <v>17</v>
      </c>
      <c r="G512" s="259" t="s">
        <v>17</v>
      </c>
      <c r="H512" s="259" t="s">
        <v>17</v>
      </c>
      <c r="I512" s="259" t="s">
        <v>17</v>
      </c>
      <c r="J512" s="259" t="s">
        <v>17</v>
      </c>
      <c r="K512" s="259" t="s">
        <v>1013</v>
      </c>
      <c r="L512" s="260">
        <v>44803</v>
      </c>
      <c r="M512" s="259" t="s">
        <v>20</v>
      </c>
    </row>
    <row r="513" spans="1:13" x14ac:dyDescent="0.35">
      <c r="A513" s="261" t="s">
        <v>223</v>
      </c>
      <c r="B513" s="261" t="s">
        <v>224</v>
      </c>
      <c r="C513" s="261" t="s">
        <v>225</v>
      </c>
      <c r="D513" s="261" t="s">
        <v>16</v>
      </c>
      <c r="E513" s="261" t="s">
        <v>17</v>
      </c>
      <c r="F513" s="261" t="s">
        <v>17</v>
      </c>
      <c r="G513" s="261" t="s">
        <v>17</v>
      </c>
      <c r="H513" s="261" t="s">
        <v>17</v>
      </c>
      <c r="I513" s="261" t="s">
        <v>17</v>
      </c>
      <c r="J513" s="261" t="s">
        <v>17</v>
      </c>
      <c r="K513" s="261" t="s">
        <v>1014</v>
      </c>
      <c r="L513" s="262">
        <v>44803</v>
      </c>
      <c r="M513" s="261" t="s">
        <v>20</v>
      </c>
    </row>
    <row r="514" spans="1:13" x14ac:dyDescent="0.35">
      <c r="A514" s="259" t="s">
        <v>223</v>
      </c>
      <c r="B514" s="259" t="s">
        <v>224</v>
      </c>
      <c r="C514" s="259" t="s">
        <v>225</v>
      </c>
      <c r="D514" s="259" t="s">
        <v>24</v>
      </c>
      <c r="E514" s="259" t="s">
        <v>17</v>
      </c>
      <c r="F514" s="259" t="s">
        <v>17</v>
      </c>
      <c r="G514" s="259" t="s">
        <v>17</v>
      </c>
      <c r="H514" s="259" t="s">
        <v>17</v>
      </c>
      <c r="I514" s="259" t="s">
        <v>17</v>
      </c>
      <c r="J514" s="259" t="s">
        <v>17</v>
      </c>
      <c r="K514" s="259" t="s">
        <v>1015</v>
      </c>
      <c r="L514" s="260">
        <v>44803</v>
      </c>
      <c r="M514" s="259" t="s">
        <v>20</v>
      </c>
    </row>
    <row r="515" spans="1:13" x14ac:dyDescent="0.35">
      <c r="A515" s="261" t="s">
        <v>223</v>
      </c>
      <c r="B515" s="261" t="s">
        <v>224</v>
      </c>
      <c r="C515" s="261" t="s">
        <v>225</v>
      </c>
      <c r="D515" s="261" t="s">
        <v>21</v>
      </c>
      <c r="E515" s="261" t="s">
        <v>17</v>
      </c>
      <c r="F515" s="261" t="s">
        <v>17</v>
      </c>
      <c r="G515" s="261" t="s">
        <v>17</v>
      </c>
      <c r="H515" s="261" t="s">
        <v>17</v>
      </c>
      <c r="I515" s="261" t="s">
        <v>17</v>
      </c>
      <c r="J515" s="261" t="s">
        <v>17</v>
      </c>
      <c r="K515" s="261" t="s">
        <v>1016</v>
      </c>
      <c r="L515" s="262">
        <v>44803</v>
      </c>
      <c r="M515" s="261" t="s">
        <v>20</v>
      </c>
    </row>
    <row r="516" spans="1:13" x14ac:dyDescent="0.35">
      <c r="A516" s="259" t="s">
        <v>223</v>
      </c>
      <c r="B516" s="259" t="s">
        <v>224</v>
      </c>
      <c r="C516" s="259" t="s">
        <v>225</v>
      </c>
      <c r="D516" s="259" t="s">
        <v>38</v>
      </c>
      <c r="E516" s="259" t="s">
        <v>17</v>
      </c>
      <c r="F516" s="259" t="s">
        <v>17</v>
      </c>
      <c r="G516" s="259" t="s">
        <v>17</v>
      </c>
      <c r="H516" s="259" t="s">
        <v>17</v>
      </c>
      <c r="I516" s="259" t="s">
        <v>17</v>
      </c>
      <c r="J516" s="259" t="s">
        <v>17</v>
      </c>
      <c r="K516" s="259" t="s">
        <v>1017</v>
      </c>
      <c r="L516" s="260">
        <v>44803</v>
      </c>
      <c r="M516" s="259" t="s">
        <v>20</v>
      </c>
    </row>
    <row r="517" spans="1:13" x14ac:dyDescent="0.35">
      <c r="A517" s="261" t="s">
        <v>229</v>
      </c>
      <c r="B517" s="261" t="s">
        <v>230</v>
      </c>
      <c r="C517" s="261" t="s">
        <v>225</v>
      </c>
      <c r="D517" s="261" t="s">
        <v>40</v>
      </c>
      <c r="E517" s="261" t="s">
        <v>17</v>
      </c>
      <c r="F517" s="261" t="s">
        <v>17</v>
      </c>
      <c r="G517" s="261" t="s">
        <v>17</v>
      </c>
      <c r="H517" s="261" t="s">
        <v>17</v>
      </c>
      <c r="I517" s="261" t="s">
        <v>17</v>
      </c>
      <c r="J517" s="261" t="s">
        <v>17</v>
      </c>
      <c r="K517" s="261" t="s">
        <v>1018</v>
      </c>
      <c r="L517" s="262">
        <v>44803</v>
      </c>
      <c r="M517" s="261" t="s">
        <v>20</v>
      </c>
    </row>
    <row r="518" spans="1:13" x14ac:dyDescent="0.35">
      <c r="A518" s="259" t="s">
        <v>229</v>
      </c>
      <c r="B518" s="259" t="s">
        <v>230</v>
      </c>
      <c r="C518" s="259" t="s">
        <v>225</v>
      </c>
      <c r="D518" s="259" t="s">
        <v>21</v>
      </c>
      <c r="E518" s="259" t="s">
        <v>17</v>
      </c>
      <c r="F518" s="259" t="s">
        <v>17</v>
      </c>
      <c r="G518" s="259" t="s">
        <v>17</v>
      </c>
      <c r="H518" s="259" t="s">
        <v>17</v>
      </c>
      <c r="I518" s="259" t="s">
        <v>17</v>
      </c>
      <c r="J518" s="259" t="s">
        <v>17</v>
      </c>
      <c r="K518" s="259" t="s">
        <v>1019</v>
      </c>
      <c r="L518" s="260">
        <v>44803</v>
      </c>
      <c r="M518" s="259" t="s">
        <v>20</v>
      </c>
    </row>
    <row r="519" spans="1:13" x14ac:dyDescent="0.35">
      <c r="A519" s="261" t="s">
        <v>229</v>
      </c>
      <c r="B519" s="261" t="s">
        <v>230</v>
      </c>
      <c r="C519" s="261" t="s">
        <v>225</v>
      </c>
      <c r="D519" s="261" t="s">
        <v>16</v>
      </c>
      <c r="E519" s="261" t="s">
        <v>17</v>
      </c>
      <c r="F519" s="261" t="s">
        <v>17</v>
      </c>
      <c r="G519" s="261" t="s">
        <v>17</v>
      </c>
      <c r="H519" s="261" t="s">
        <v>17</v>
      </c>
      <c r="I519" s="261" t="s">
        <v>17</v>
      </c>
      <c r="J519" s="261" t="s">
        <v>17</v>
      </c>
      <c r="K519" s="261" t="s">
        <v>1020</v>
      </c>
      <c r="L519" s="262">
        <v>44803</v>
      </c>
      <c r="M519" s="261" t="s">
        <v>20</v>
      </c>
    </row>
    <row r="520" spans="1:13" x14ac:dyDescent="0.35">
      <c r="A520" s="259" t="s">
        <v>229</v>
      </c>
      <c r="B520" s="259" t="s">
        <v>230</v>
      </c>
      <c r="C520" s="259" t="s">
        <v>225</v>
      </c>
      <c r="D520" s="259" t="s">
        <v>24</v>
      </c>
      <c r="E520" s="259" t="s">
        <v>17</v>
      </c>
      <c r="F520" s="259" t="s">
        <v>17</v>
      </c>
      <c r="G520" s="259" t="s">
        <v>17</v>
      </c>
      <c r="H520" s="259" t="s">
        <v>17</v>
      </c>
      <c r="I520" s="259" t="s">
        <v>17</v>
      </c>
      <c r="J520" s="259" t="s">
        <v>17</v>
      </c>
      <c r="K520" s="259" t="s">
        <v>1021</v>
      </c>
      <c r="L520" s="260">
        <v>44803</v>
      </c>
      <c r="M520" s="259" t="s">
        <v>20</v>
      </c>
    </row>
    <row r="521" spans="1:13" x14ac:dyDescent="0.35">
      <c r="A521" s="261" t="s">
        <v>229</v>
      </c>
      <c r="B521" s="261" t="s">
        <v>230</v>
      </c>
      <c r="C521" s="261" t="s">
        <v>225</v>
      </c>
      <c r="D521" s="261" t="s">
        <v>38</v>
      </c>
      <c r="E521" s="261" t="s">
        <v>17</v>
      </c>
      <c r="F521" s="261" t="s">
        <v>17</v>
      </c>
      <c r="G521" s="261" t="s">
        <v>17</v>
      </c>
      <c r="H521" s="261" t="s">
        <v>17</v>
      </c>
      <c r="I521" s="261" t="s">
        <v>17</v>
      </c>
      <c r="J521" s="261" t="s">
        <v>17</v>
      </c>
      <c r="K521" s="261" t="s">
        <v>1022</v>
      </c>
      <c r="L521" s="262">
        <v>44803</v>
      </c>
      <c r="M521" s="261" t="s">
        <v>20</v>
      </c>
    </row>
    <row r="522" spans="1:13" x14ac:dyDescent="0.35">
      <c r="A522" s="259" t="s">
        <v>30</v>
      </c>
      <c r="B522" s="259" t="s">
        <v>31</v>
      </c>
      <c r="C522" s="259" t="s">
        <v>32</v>
      </c>
      <c r="D522" s="259" t="s">
        <v>635</v>
      </c>
      <c r="E522" s="259">
        <v>15</v>
      </c>
      <c r="F522" s="259" t="s">
        <v>1023</v>
      </c>
      <c r="G522" s="259" t="s">
        <v>492</v>
      </c>
      <c r="H522" s="259">
        <v>1</v>
      </c>
      <c r="I522" s="259" t="s">
        <v>790</v>
      </c>
      <c r="J522" s="259" t="s">
        <v>1024</v>
      </c>
      <c r="K522" s="259" t="s">
        <v>1025</v>
      </c>
      <c r="L522" s="260">
        <v>44804</v>
      </c>
      <c r="M522" s="259" t="s">
        <v>20</v>
      </c>
    </row>
    <row r="523" spans="1:13" x14ac:dyDescent="0.35">
      <c r="A523" s="261" t="s">
        <v>30</v>
      </c>
      <c r="B523" s="261" t="s">
        <v>31</v>
      </c>
      <c r="C523" s="261" t="s">
        <v>32</v>
      </c>
      <c r="D523" s="261" t="s">
        <v>793</v>
      </c>
      <c r="E523" s="261">
        <v>15</v>
      </c>
      <c r="F523" s="261" t="s">
        <v>1023</v>
      </c>
      <c r="G523" s="261" t="s">
        <v>492</v>
      </c>
      <c r="H523" s="261">
        <v>1</v>
      </c>
      <c r="I523" s="261" t="s">
        <v>790</v>
      </c>
      <c r="J523" s="261" t="s">
        <v>1026</v>
      </c>
      <c r="K523" s="261" t="s">
        <v>1027</v>
      </c>
      <c r="L523" s="262">
        <v>44804</v>
      </c>
      <c r="M523" s="261" t="s">
        <v>20</v>
      </c>
    </row>
    <row r="524" spans="1:13" x14ac:dyDescent="0.35">
      <c r="A524" s="259" t="s">
        <v>806</v>
      </c>
      <c r="B524" s="259" t="s">
        <v>807</v>
      </c>
      <c r="C524" s="259" t="s">
        <v>749</v>
      </c>
      <c r="D524" s="259" t="s">
        <v>40</v>
      </c>
      <c r="E524" s="259" t="s">
        <v>17</v>
      </c>
      <c r="F524" s="259" t="s">
        <v>17</v>
      </c>
      <c r="G524" s="259" t="s">
        <v>17</v>
      </c>
      <c r="H524" s="259" t="s">
        <v>17</v>
      </c>
      <c r="I524" s="259" t="s">
        <v>17</v>
      </c>
      <c r="J524" s="259" t="s">
        <v>1028</v>
      </c>
      <c r="K524" s="259" t="s">
        <v>1029</v>
      </c>
      <c r="L524" s="260">
        <v>44805</v>
      </c>
      <c r="M524" s="259" t="s">
        <v>20</v>
      </c>
    </row>
    <row r="525" spans="1:13" x14ac:dyDescent="0.35">
      <c r="A525" s="261" t="s">
        <v>107</v>
      </c>
      <c r="B525" s="261" t="s">
        <v>108</v>
      </c>
      <c r="C525" s="261" t="s">
        <v>109</v>
      </c>
      <c r="D525" s="261" t="s">
        <v>16</v>
      </c>
      <c r="E525" s="261">
        <v>1200000</v>
      </c>
      <c r="F525" s="261" t="s">
        <v>1030</v>
      </c>
      <c r="G525" s="261" t="s">
        <v>492</v>
      </c>
      <c r="H525" s="261">
        <v>1</v>
      </c>
      <c r="I525" s="261" t="s">
        <v>1031</v>
      </c>
      <c r="J525" s="261" t="s">
        <v>1032</v>
      </c>
      <c r="K525" s="261" t="s">
        <v>1033</v>
      </c>
      <c r="L525" s="262">
        <v>44830</v>
      </c>
      <c r="M525" s="261" t="s">
        <v>439</v>
      </c>
    </row>
    <row r="526" spans="1:13" x14ac:dyDescent="0.35">
      <c r="A526" s="259" t="s">
        <v>107</v>
      </c>
      <c r="B526" s="259" t="s">
        <v>108</v>
      </c>
      <c r="C526" s="259" t="s">
        <v>109</v>
      </c>
      <c r="D526" s="259" t="s">
        <v>21</v>
      </c>
      <c r="E526" s="259">
        <v>805000</v>
      </c>
      <c r="F526" s="259" t="s">
        <v>1030</v>
      </c>
      <c r="G526" s="259" t="s">
        <v>492</v>
      </c>
      <c r="H526" s="259">
        <v>1</v>
      </c>
      <c r="I526" s="259" t="s">
        <v>1031</v>
      </c>
      <c r="J526" s="259" t="s">
        <v>1034</v>
      </c>
      <c r="K526" s="259" t="s">
        <v>1035</v>
      </c>
      <c r="L526" s="260">
        <v>44830</v>
      </c>
      <c r="M526" s="259" t="s">
        <v>439</v>
      </c>
    </row>
    <row r="527" spans="1:13" x14ac:dyDescent="0.35">
      <c r="A527" s="261" t="s">
        <v>542</v>
      </c>
      <c r="B527" s="261" t="s">
        <v>543</v>
      </c>
      <c r="C527" s="261" t="s">
        <v>544</v>
      </c>
      <c r="D527" s="261" t="s">
        <v>793</v>
      </c>
      <c r="E527" s="261">
        <v>2465</v>
      </c>
      <c r="F527" s="261" t="s">
        <v>1036</v>
      </c>
      <c r="G527" s="261" t="s">
        <v>888</v>
      </c>
      <c r="H527" s="261">
        <v>2</v>
      </c>
      <c r="I527" s="261" t="s">
        <v>1037</v>
      </c>
      <c r="J527" s="261" t="s">
        <v>1038</v>
      </c>
      <c r="K527" s="261" t="s">
        <v>1039</v>
      </c>
      <c r="L527" s="262">
        <v>44831</v>
      </c>
      <c r="M527" s="261" t="s">
        <v>20</v>
      </c>
    </row>
    <row r="528" spans="1:13" x14ac:dyDescent="0.35">
      <c r="A528" s="259" t="s">
        <v>289</v>
      </c>
      <c r="B528" s="259" t="s">
        <v>290</v>
      </c>
      <c r="C528" s="259" t="s">
        <v>291</v>
      </c>
      <c r="D528" s="259" t="s">
        <v>24</v>
      </c>
      <c r="E528" s="259">
        <v>14851</v>
      </c>
      <c r="F528" s="259" t="s">
        <v>1040</v>
      </c>
      <c r="G528" s="259" t="s">
        <v>888</v>
      </c>
      <c r="H528" s="259">
        <v>2</v>
      </c>
      <c r="I528" s="259" t="s">
        <v>1041</v>
      </c>
      <c r="J528" s="259" t="s">
        <v>1042</v>
      </c>
      <c r="K528" s="259" t="s">
        <v>1043</v>
      </c>
      <c r="L528" s="260">
        <v>44851</v>
      </c>
      <c r="M528" s="259" t="s">
        <v>439</v>
      </c>
    </row>
    <row r="529" spans="1:13" x14ac:dyDescent="0.35">
      <c r="A529" s="261" t="s">
        <v>30</v>
      </c>
      <c r="B529" s="261" t="s">
        <v>31</v>
      </c>
      <c r="C529" s="261" t="s">
        <v>32</v>
      </c>
      <c r="D529" s="261" t="s">
        <v>568</v>
      </c>
      <c r="E529" s="261">
        <v>4363</v>
      </c>
      <c r="F529" s="261" t="s">
        <v>1044</v>
      </c>
      <c r="G529" s="261" t="s">
        <v>492</v>
      </c>
      <c r="H529" s="261">
        <v>1</v>
      </c>
      <c r="I529" s="261" t="s">
        <v>1045</v>
      </c>
      <c r="J529" s="261" t="s">
        <v>1046</v>
      </c>
      <c r="K529" s="261" t="s">
        <v>1047</v>
      </c>
      <c r="L529" s="262">
        <v>44869</v>
      </c>
      <c r="M529" s="261" t="s">
        <v>20</v>
      </c>
    </row>
    <row r="530" spans="1:13" x14ac:dyDescent="0.35">
      <c r="A530" s="259" t="s">
        <v>30</v>
      </c>
      <c r="B530" s="259" t="s">
        <v>31</v>
      </c>
      <c r="C530" s="259" t="s">
        <v>32</v>
      </c>
      <c r="D530" s="259" t="s">
        <v>404</v>
      </c>
      <c r="E530" s="259">
        <v>1</v>
      </c>
      <c r="F530" s="259" t="s">
        <v>1044</v>
      </c>
      <c r="G530" s="259" t="s">
        <v>492</v>
      </c>
      <c r="H530" s="259">
        <v>1</v>
      </c>
      <c r="I530" s="259" t="s">
        <v>1045</v>
      </c>
      <c r="J530" s="259" t="s">
        <v>1048</v>
      </c>
      <c r="K530" s="259" t="s">
        <v>1049</v>
      </c>
      <c r="L530" s="260">
        <v>44869</v>
      </c>
      <c r="M530" s="259" t="s">
        <v>20</v>
      </c>
    </row>
    <row r="531" spans="1:13" x14ac:dyDescent="0.35">
      <c r="A531" s="261" t="s">
        <v>1050</v>
      </c>
      <c r="B531" s="261" t="s">
        <v>1051</v>
      </c>
      <c r="C531" s="261" t="s">
        <v>1052</v>
      </c>
      <c r="D531" s="261" t="s">
        <v>38</v>
      </c>
      <c r="E531" s="261" t="s">
        <v>17</v>
      </c>
      <c r="F531" s="261" t="s">
        <v>17</v>
      </c>
      <c r="G531" s="261" t="s">
        <v>17</v>
      </c>
      <c r="H531" s="261" t="s">
        <v>17</v>
      </c>
      <c r="I531" s="261" t="s">
        <v>17</v>
      </c>
      <c r="J531" s="261" t="s">
        <v>1053</v>
      </c>
      <c r="K531" s="261" t="s">
        <v>1054</v>
      </c>
      <c r="L531" s="262">
        <v>44893</v>
      </c>
      <c r="M531" s="261" t="s">
        <v>20</v>
      </c>
    </row>
    <row r="532" spans="1:13" x14ac:dyDescent="0.35">
      <c r="A532" s="259" t="s">
        <v>1050</v>
      </c>
      <c r="B532" s="259" t="s">
        <v>1051</v>
      </c>
      <c r="C532" s="259" t="s">
        <v>1052</v>
      </c>
      <c r="D532" s="259" t="s">
        <v>40</v>
      </c>
      <c r="E532" s="259" t="s">
        <v>17</v>
      </c>
      <c r="F532" s="259" t="s">
        <v>17</v>
      </c>
      <c r="G532" s="259" t="s">
        <v>17</v>
      </c>
      <c r="H532" s="259" t="s">
        <v>17</v>
      </c>
      <c r="I532" s="259" t="s">
        <v>17</v>
      </c>
      <c r="J532" s="259" t="s">
        <v>1053</v>
      </c>
      <c r="K532" s="259" t="s">
        <v>1055</v>
      </c>
      <c r="L532" s="260">
        <v>44893</v>
      </c>
      <c r="M532" s="259" t="s">
        <v>20</v>
      </c>
    </row>
    <row r="533" spans="1:13" x14ac:dyDescent="0.35">
      <c r="A533" s="261" t="s">
        <v>1050</v>
      </c>
      <c r="B533" s="261" t="s">
        <v>1051</v>
      </c>
      <c r="C533" s="261" t="s">
        <v>1052</v>
      </c>
      <c r="D533" s="261" t="s">
        <v>16</v>
      </c>
      <c r="E533" s="261" t="s">
        <v>17</v>
      </c>
      <c r="F533" s="261" t="s">
        <v>17</v>
      </c>
      <c r="G533" s="261" t="s">
        <v>17</v>
      </c>
      <c r="H533" s="261" t="s">
        <v>17</v>
      </c>
      <c r="I533" s="261" t="s">
        <v>17</v>
      </c>
      <c r="J533" s="261" t="s">
        <v>1053</v>
      </c>
      <c r="K533" s="261" t="s">
        <v>1056</v>
      </c>
      <c r="L533" s="262">
        <v>44893</v>
      </c>
      <c r="M533" s="261" t="s">
        <v>20</v>
      </c>
    </row>
    <row r="534" spans="1:13" x14ac:dyDescent="0.35">
      <c r="A534" s="259" t="s">
        <v>1050</v>
      </c>
      <c r="B534" s="259" t="s">
        <v>1051</v>
      </c>
      <c r="C534" s="259" t="s">
        <v>1052</v>
      </c>
      <c r="D534" s="259" t="s">
        <v>21</v>
      </c>
      <c r="E534" s="259" t="s">
        <v>17</v>
      </c>
      <c r="F534" s="259" t="s">
        <v>17</v>
      </c>
      <c r="G534" s="259" t="s">
        <v>17</v>
      </c>
      <c r="H534" s="259" t="s">
        <v>17</v>
      </c>
      <c r="I534" s="259" t="s">
        <v>17</v>
      </c>
      <c r="J534" s="259" t="s">
        <v>1053</v>
      </c>
      <c r="K534" s="259" t="s">
        <v>1057</v>
      </c>
      <c r="L534" s="260">
        <v>44893</v>
      </c>
      <c r="M534" s="259" t="s">
        <v>20</v>
      </c>
    </row>
    <row r="535" spans="1:13" x14ac:dyDescent="0.35">
      <c r="A535" s="261" t="s">
        <v>1050</v>
      </c>
      <c r="B535" s="261" t="s">
        <v>1051</v>
      </c>
      <c r="C535" s="261" t="s">
        <v>1052</v>
      </c>
      <c r="D535" s="261" t="s">
        <v>768</v>
      </c>
      <c r="E535" s="261" t="s">
        <v>17</v>
      </c>
      <c r="F535" s="261" t="s">
        <v>17</v>
      </c>
      <c r="G535" s="261" t="s">
        <v>17</v>
      </c>
      <c r="H535" s="261" t="s">
        <v>17</v>
      </c>
      <c r="I535" s="261" t="s">
        <v>17</v>
      </c>
      <c r="J535" s="261" t="s">
        <v>1053</v>
      </c>
      <c r="K535" s="261" t="s">
        <v>1058</v>
      </c>
      <c r="L535" s="262">
        <v>44893</v>
      </c>
      <c r="M535" s="261" t="s">
        <v>20</v>
      </c>
    </row>
    <row r="536" spans="1:13" x14ac:dyDescent="0.35">
      <c r="A536" s="259" t="s">
        <v>1050</v>
      </c>
      <c r="B536" s="259" t="s">
        <v>1051</v>
      </c>
      <c r="C536" s="259" t="s">
        <v>1052</v>
      </c>
      <c r="D536" s="259" t="s">
        <v>24</v>
      </c>
      <c r="E536" s="259" t="s">
        <v>17</v>
      </c>
      <c r="F536" s="259" t="s">
        <v>17</v>
      </c>
      <c r="G536" s="259" t="s">
        <v>17</v>
      </c>
      <c r="H536" s="259" t="s">
        <v>17</v>
      </c>
      <c r="I536" s="259" t="s">
        <v>17</v>
      </c>
      <c r="J536" s="259" t="s">
        <v>1053</v>
      </c>
      <c r="K536" s="259" t="s">
        <v>1059</v>
      </c>
      <c r="L536" s="260">
        <v>44893</v>
      </c>
      <c r="M536" s="259" t="s">
        <v>20</v>
      </c>
    </row>
    <row r="537" spans="1:13" x14ac:dyDescent="0.35">
      <c r="A537" s="261" t="s">
        <v>1050</v>
      </c>
      <c r="B537" s="261" t="s">
        <v>1051</v>
      </c>
      <c r="C537" s="261" t="s">
        <v>1052</v>
      </c>
      <c r="D537" s="261" t="s">
        <v>404</v>
      </c>
      <c r="E537" s="261">
        <v>5</v>
      </c>
      <c r="F537" s="261" t="s">
        <v>17</v>
      </c>
      <c r="G537" s="261" t="s">
        <v>888</v>
      </c>
      <c r="H537" s="261">
        <v>2</v>
      </c>
      <c r="I537" s="261" t="s">
        <v>17</v>
      </c>
      <c r="J537" s="261" t="s">
        <v>1060</v>
      </c>
      <c r="K537" s="261" t="s">
        <v>1061</v>
      </c>
      <c r="L537" s="262">
        <v>44893</v>
      </c>
      <c r="M537" s="261" t="s">
        <v>20</v>
      </c>
    </row>
    <row r="538" spans="1:13" x14ac:dyDescent="0.35">
      <c r="A538" s="259" t="s">
        <v>1050</v>
      </c>
      <c r="B538" s="259" t="s">
        <v>1051</v>
      </c>
      <c r="C538" s="259" t="s">
        <v>1052</v>
      </c>
      <c r="D538" s="259" t="s">
        <v>26</v>
      </c>
      <c r="E538" s="259" t="s">
        <v>17</v>
      </c>
      <c r="F538" s="259" t="s">
        <v>17</v>
      </c>
      <c r="G538" s="259" t="s">
        <v>17</v>
      </c>
      <c r="H538" s="259" t="s">
        <v>17</v>
      </c>
      <c r="I538" s="259" t="s">
        <v>17</v>
      </c>
      <c r="J538" s="259" t="s">
        <v>1053</v>
      </c>
      <c r="K538" s="259" t="s">
        <v>1062</v>
      </c>
      <c r="L538" s="260">
        <v>44893</v>
      </c>
      <c r="M538" s="259" t="s">
        <v>20</v>
      </c>
    </row>
    <row r="539" spans="1:13" x14ac:dyDescent="0.35">
      <c r="A539" s="261" t="s">
        <v>1050</v>
      </c>
      <c r="B539" s="261" t="s">
        <v>1051</v>
      </c>
      <c r="C539" s="261" t="s">
        <v>1052</v>
      </c>
      <c r="D539" s="261" t="s">
        <v>28</v>
      </c>
      <c r="E539" s="261" t="s">
        <v>17</v>
      </c>
      <c r="F539" s="261" t="s">
        <v>17</v>
      </c>
      <c r="G539" s="261" t="s">
        <v>17</v>
      </c>
      <c r="H539" s="261" t="s">
        <v>17</v>
      </c>
      <c r="I539" s="261" t="s">
        <v>17</v>
      </c>
      <c r="J539" s="261" t="s">
        <v>1053</v>
      </c>
      <c r="K539" s="261" t="s">
        <v>1063</v>
      </c>
      <c r="L539" s="262">
        <v>44893</v>
      </c>
      <c r="M539" s="261" t="s">
        <v>20</v>
      </c>
    </row>
    <row r="540" spans="1:13" x14ac:dyDescent="0.35">
      <c r="A540" s="259" t="s">
        <v>1064</v>
      </c>
      <c r="B540" s="259" t="s">
        <v>1065</v>
      </c>
      <c r="C540" s="259" t="s">
        <v>1052</v>
      </c>
      <c r="D540" s="259" t="s">
        <v>38</v>
      </c>
      <c r="E540" s="259" t="s">
        <v>17</v>
      </c>
      <c r="F540" s="259" t="s">
        <v>512</v>
      </c>
      <c r="G540" s="259" t="s">
        <v>17</v>
      </c>
      <c r="H540" s="259" t="s">
        <v>17</v>
      </c>
      <c r="I540" s="259" t="s">
        <v>512</v>
      </c>
      <c r="J540" s="259" t="s">
        <v>1066</v>
      </c>
      <c r="K540" s="259" t="s">
        <v>1067</v>
      </c>
      <c r="L540" s="260">
        <v>44893</v>
      </c>
      <c r="M540" s="259" t="s">
        <v>20</v>
      </c>
    </row>
    <row r="541" spans="1:13" x14ac:dyDescent="0.35">
      <c r="A541" s="261" t="s">
        <v>1064</v>
      </c>
      <c r="B541" s="261" t="s">
        <v>1065</v>
      </c>
      <c r="C541" s="261" t="s">
        <v>1052</v>
      </c>
      <c r="D541" s="261" t="s">
        <v>40</v>
      </c>
      <c r="E541" s="261" t="s">
        <v>17</v>
      </c>
      <c r="F541" s="261" t="s">
        <v>512</v>
      </c>
      <c r="G541" s="261" t="s">
        <v>17</v>
      </c>
      <c r="H541" s="261" t="s">
        <v>17</v>
      </c>
      <c r="I541" s="261" t="s">
        <v>512</v>
      </c>
      <c r="J541" s="261" t="s">
        <v>1066</v>
      </c>
      <c r="K541" s="261" t="s">
        <v>1068</v>
      </c>
      <c r="L541" s="262">
        <v>44893</v>
      </c>
      <c r="M541" s="261" t="s">
        <v>20</v>
      </c>
    </row>
    <row r="542" spans="1:13" x14ac:dyDescent="0.35">
      <c r="A542" s="259" t="s">
        <v>1064</v>
      </c>
      <c r="B542" s="259" t="s">
        <v>1065</v>
      </c>
      <c r="C542" s="259" t="s">
        <v>1052</v>
      </c>
      <c r="D542" s="259" t="s">
        <v>16</v>
      </c>
      <c r="E542" s="259" t="s">
        <v>17</v>
      </c>
      <c r="F542" s="259" t="s">
        <v>512</v>
      </c>
      <c r="G542" s="259" t="s">
        <v>17</v>
      </c>
      <c r="H542" s="259" t="s">
        <v>17</v>
      </c>
      <c r="I542" s="259" t="s">
        <v>512</v>
      </c>
      <c r="J542" s="259" t="s">
        <v>1066</v>
      </c>
      <c r="K542" s="259" t="s">
        <v>1069</v>
      </c>
      <c r="L542" s="260">
        <v>44893</v>
      </c>
      <c r="M542" s="259" t="s">
        <v>20</v>
      </c>
    </row>
    <row r="543" spans="1:13" x14ac:dyDescent="0.35">
      <c r="A543" s="261" t="s">
        <v>1064</v>
      </c>
      <c r="B543" s="261" t="s">
        <v>1065</v>
      </c>
      <c r="C543" s="261" t="s">
        <v>1052</v>
      </c>
      <c r="D543" s="261" t="s">
        <v>21</v>
      </c>
      <c r="E543" s="261" t="s">
        <v>17</v>
      </c>
      <c r="F543" s="261" t="s">
        <v>512</v>
      </c>
      <c r="G543" s="261" t="s">
        <v>17</v>
      </c>
      <c r="H543" s="261" t="s">
        <v>17</v>
      </c>
      <c r="I543" s="261" t="s">
        <v>512</v>
      </c>
      <c r="J543" s="261" t="s">
        <v>1066</v>
      </c>
      <c r="K543" s="261" t="s">
        <v>1070</v>
      </c>
      <c r="L543" s="262">
        <v>44893</v>
      </c>
      <c r="M543" s="261" t="s">
        <v>20</v>
      </c>
    </row>
    <row r="544" spans="1:13" x14ac:dyDescent="0.35">
      <c r="A544" s="259" t="s">
        <v>1064</v>
      </c>
      <c r="B544" s="259" t="s">
        <v>1065</v>
      </c>
      <c r="C544" s="259" t="s">
        <v>1052</v>
      </c>
      <c r="D544" s="259" t="s">
        <v>768</v>
      </c>
      <c r="E544" s="259" t="s">
        <v>17</v>
      </c>
      <c r="F544" s="259" t="s">
        <v>512</v>
      </c>
      <c r="G544" s="259" t="s">
        <v>17</v>
      </c>
      <c r="H544" s="259" t="s">
        <v>17</v>
      </c>
      <c r="I544" s="259" t="s">
        <v>512</v>
      </c>
      <c r="J544" s="259" t="s">
        <v>1066</v>
      </c>
      <c r="K544" s="259" t="s">
        <v>1071</v>
      </c>
      <c r="L544" s="260">
        <v>44893</v>
      </c>
      <c r="M544" s="259" t="s">
        <v>20</v>
      </c>
    </row>
    <row r="545" spans="1:13" x14ac:dyDescent="0.35">
      <c r="A545" s="261" t="s">
        <v>1064</v>
      </c>
      <c r="B545" s="261" t="s">
        <v>1065</v>
      </c>
      <c r="C545" s="261" t="s">
        <v>1052</v>
      </c>
      <c r="D545" s="261" t="s">
        <v>24</v>
      </c>
      <c r="E545" s="261" t="s">
        <v>17</v>
      </c>
      <c r="F545" s="261" t="s">
        <v>512</v>
      </c>
      <c r="G545" s="261" t="s">
        <v>17</v>
      </c>
      <c r="H545" s="261" t="s">
        <v>17</v>
      </c>
      <c r="I545" s="261" t="s">
        <v>512</v>
      </c>
      <c r="J545" s="261" t="s">
        <v>1066</v>
      </c>
      <c r="K545" s="261" t="s">
        <v>1072</v>
      </c>
      <c r="L545" s="262">
        <v>44893</v>
      </c>
      <c r="M545" s="261" t="s">
        <v>20</v>
      </c>
    </row>
    <row r="546" spans="1:13" x14ac:dyDescent="0.35">
      <c r="A546" s="259" t="s">
        <v>1064</v>
      </c>
      <c r="B546" s="259" t="s">
        <v>1065</v>
      </c>
      <c r="C546" s="259" t="s">
        <v>1052</v>
      </c>
      <c r="D546" s="259" t="s">
        <v>404</v>
      </c>
      <c r="E546" s="259">
        <v>1</v>
      </c>
      <c r="F546" s="259" t="s">
        <v>1073</v>
      </c>
      <c r="G546" s="259" t="s">
        <v>888</v>
      </c>
      <c r="H546" s="259">
        <v>2</v>
      </c>
      <c r="I546" s="259" t="s">
        <v>1074</v>
      </c>
      <c r="J546" s="259" t="s">
        <v>1075</v>
      </c>
      <c r="K546" s="259" t="s">
        <v>1076</v>
      </c>
      <c r="L546" s="260">
        <v>44893</v>
      </c>
      <c r="M546" s="259" t="s">
        <v>20</v>
      </c>
    </row>
    <row r="547" spans="1:13" x14ac:dyDescent="0.35">
      <c r="A547" s="261" t="s">
        <v>1064</v>
      </c>
      <c r="B547" s="261" t="s">
        <v>1065</v>
      </c>
      <c r="C547" s="261" t="s">
        <v>1052</v>
      </c>
      <c r="D547" s="261" t="s">
        <v>26</v>
      </c>
      <c r="E547" s="261" t="s">
        <v>17</v>
      </c>
      <c r="F547" s="261" t="s">
        <v>512</v>
      </c>
      <c r="G547" s="261" t="s">
        <v>17</v>
      </c>
      <c r="H547" s="261" t="s">
        <v>17</v>
      </c>
      <c r="I547" s="261" t="s">
        <v>512</v>
      </c>
      <c r="J547" s="261" t="s">
        <v>1066</v>
      </c>
      <c r="K547" s="261" t="s">
        <v>1077</v>
      </c>
      <c r="L547" s="262">
        <v>44893</v>
      </c>
      <c r="M547" s="261" t="s">
        <v>20</v>
      </c>
    </row>
    <row r="548" spans="1:13" x14ac:dyDescent="0.35">
      <c r="A548" s="259" t="s">
        <v>1064</v>
      </c>
      <c r="B548" s="259" t="s">
        <v>1065</v>
      </c>
      <c r="C548" s="259" t="s">
        <v>1052</v>
      </c>
      <c r="D548" s="259" t="s">
        <v>28</v>
      </c>
      <c r="E548" s="259" t="s">
        <v>17</v>
      </c>
      <c r="F548" s="259" t="s">
        <v>512</v>
      </c>
      <c r="G548" s="259" t="s">
        <v>17</v>
      </c>
      <c r="H548" s="259" t="s">
        <v>17</v>
      </c>
      <c r="I548" s="259" t="s">
        <v>512</v>
      </c>
      <c r="J548" s="259" t="s">
        <v>1066</v>
      </c>
      <c r="K548" s="259" t="s">
        <v>1078</v>
      </c>
      <c r="L548" s="260">
        <v>44893</v>
      </c>
      <c r="M548" s="259" t="s">
        <v>20</v>
      </c>
    </row>
    <row r="549" spans="1:13" x14ac:dyDescent="0.35">
      <c r="A549" s="261" t="s">
        <v>1079</v>
      </c>
      <c r="B549" s="261" t="s">
        <v>1080</v>
      </c>
      <c r="C549" s="261" t="s">
        <v>1052</v>
      </c>
      <c r="D549" s="261" t="s">
        <v>38</v>
      </c>
      <c r="E549" s="261" t="s">
        <v>17</v>
      </c>
      <c r="F549" s="261" t="s">
        <v>17</v>
      </c>
      <c r="G549" s="261" t="s">
        <v>17</v>
      </c>
      <c r="H549" s="261" t="s">
        <v>17</v>
      </c>
      <c r="I549" s="261" t="s">
        <v>17</v>
      </c>
      <c r="J549" s="261" t="s">
        <v>1053</v>
      </c>
      <c r="K549" s="261" t="s">
        <v>1081</v>
      </c>
      <c r="L549" s="262">
        <v>44893</v>
      </c>
      <c r="M549" s="261" t="s">
        <v>20</v>
      </c>
    </row>
    <row r="550" spans="1:13" x14ac:dyDescent="0.35">
      <c r="A550" s="259" t="s">
        <v>1079</v>
      </c>
      <c r="B550" s="259" t="s">
        <v>1080</v>
      </c>
      <c r="C550" s="259" t="s">
        <v>1052</v>
      </c>
      <c r="D550" s="259" t="s">
        <v>40</v>
      </c>
      <c r="E550" s="259" t="s">
        <v>17</v>
      </c>
      <c r="F550" s="259" t="s">
        <v>17</v>
      </c>
      <c r="G550" s="259" t="s">
        <v>17</v>
      </c>
      <c r="H550" s="259" t="s">
        <v>17</v>
      </c>
      <c r="I550" s="259" t="s">
        <v>17</v>
      </c>
      <c r="J550" s="259" t="s">
        <v>1053</v>
      </c>
      <c r="K550" s="259" t="s">
        <v>1082</v>
      </c>
      <c r="L550" s="260">
        <v>44893</v>
      </c>
      <c r="M550" s="259" t="s">
        <v>20</v>
      </c>
    </row>
    <row r="551" spans="1:13" x14ac:dyDescent="0.35">
      <c r="A551" s="261" t="s">
        <v>1079</v>
      </c>
      <c r="B551" s="261" t="s">
        <v>1080</v>
      </c>
      <c r="C551" s="261" t="s">
        <v>1052</v>
      </c>
      <c r="D551" s="261" t="s">
        <v>16</v>
      </c>
      <c r="E551" s="261" t="s">
        <v>17</v>
      </c>
      <c r="F551" s="261" t="s">
        <v>17</v>
      </c>
      <c r="G551" s="261" t="s">
        <v>17</v>
      </c>
      <c r="H551" s="261" t="s">
        <v>17</v>
      </c>
      <c r="I551" s="261" t="s">
        <v>17</v>
      </c>
      <c r="J551" s="261" t="s">
        <v>1053</v>
      </c>
      <c r="K551" s="261" t="s">
        <v>1083</v>
      </c>
      <c r="L551" s="262">
        <v>44893</v>
      </c>
      <c r="M551" s="261" t="s">
        <v>20</v>
      </c>
    </row>
    <row r="552" spans="1:13" x14ac:dyDescent="0.35">
      <c r="A552" s="259" t="s">
        <v>1079</v>
      </c>
      <c r="B552" s="259" t="s">
        <v>1080</v>
      </c>
      <c r="C552" s="259" t="s">
        <v>1052</v>
      </c>
      <c r="D552" s="259" t="s">
        <v>21</v>
      </c>
      <c r="E552" s="259" t="s">
        <v>17</v>
      </c>
      <c r="F552" s="259" t="s">
        <v>17</v>
      </c>
      <c r="G552" s="259" t="s">
        <v>17</v>
      </c>
      <c r="H552" s="259" t="s">
        <v>17</v>
      </c>
      <c r="I552" s="259" t="s">
        <v>17</v>
      </c>
      <c r="J552" s="259" t="s">
        <v>1053</v>
      </c>
      <c r="K552" s="259" t="s">
        <v>1084</v>
      </c>
      <c r="L552" s="260">
        <v>44893</v>
      </c>
      <c r="M552" s="259" t="s">
        <v>20</v>
      </c>
    </row>
    <row r="553" spans="1:13" x14ac:dyDescent="0.35">
      <c r="A553" s="261" t="s">
        <v>1079</v>
      </c>
      <c r="B553" s="261" t="s">
        <v>1080</v>
      </c>
      <c r="C553" s="261" t="s">
        <v>1052</v>
      </c>
      <c r="D553" s="261" t="s">
        <v>768</v>
      </c>
      <c r="E553" s="261" t="s">
        <v>17</v>
      </c>
      <c r="F553" s="261" t="s">
        <v>17</v>
      </c>
      <c r="G553" s="261" t="s">
        <v>17</v>
      </c>
      <c r="H553" s="261" t="s">
        <v>17</v>
      </c>
      <c r="I553" s="261" t="s">
        <v>17</v>
      </c>
      <c r="J553" s="261" t="s">
        <v>1053</v>
      </c>
      <c r="K553" s="261" t="s">
        <v>1085</v>
      </c>
      <c r="L553" s="262">
        <v>44893</v>
      </c>
      <c r="M553" s="261" t="s">
        <v>20</v>
      </c>
    </row>
    <row r="554" spans="1:13" x14ac:dyDescent="0.35">
      <c r="A554" s="259" t="s">
        <v>1079</v>
      </c>
      <c r="B554" s="259" t="s">
        <v>1080</v>
      </c>
      <c r="C554" s="259" t="s">
        <v>1052</v>
      </c>
      <c r="D554" s="259" t="s">
        <v>24</v>
      </c>
      <c r="E554" s="259" t="s">
        <v>17</v>
      </c>
      <c r="F554" s="259" t="s">
        <v>17</v>
      </c>
      <c r="G554" s="259" t="s">
        <v>17</v>
      </c>
      <c r="H554" s="259" t="s">
        <v>17</v>
      </c>
      <c r="I554" s="259" t="s">
        <v>17</v>
      </c>
      <c r="J554" s="259" t="s">
        <v>1053</v>
      </c>
      <c r="K554" s="259" t="s">
        <v>1086</v>
      </c>
      <c r="L554" s="260">
        <v>44893</v>
      </c>
      <c r="M554" s="259" t="s">
        <v>20</v>
      </c>
    </row>
    <row r="555" spans="1:13" x14ac:dyDescent="0.35">
      <c r="A555" s="261" t="s">
        <v>1079</v>
      </c>
      <c r="B555" s="261" t="s">
        <v>1080</v>
      </c>
      <c r="C555" s="261" t="s">
        <v>1052</v>
      </c>
      <c r="D555" s="261" t="s">
        <v>404</v>
      </c>
      <c r="E555" s="261">
        <v>5</v>
      </c>
      <c r="F555" s="261" t="s">
        <v>17</v>
      </c>
      <c r="G555" s="261" t="s">
        <v>888</v>
      </c>
      <c r="H555" s="261">
        <v>2</v>
      </c>
      <c r="I555" s="261" t="s">
        <v>17</v>
      </c>
      <c r="J555" s="261" t="s">
        <v>1060</v>
      </c>
      <c r="K555" s="261" t="s">
        <v>1087</v>
      </c>
      <c r="L555" s="262">
        <v>44893</v>
      </c>
      <c r="M555" s="261" t="s">
        <v>20</v>
      </c>
    </row>
    <row r="556" spans="1:13" x14ac:dyDescent="0.35">
      <c r="A556" s="259" t="s">
        <v>1079</v>
      </c>
      <c r="B556" s="259" t="s">
        <v>1080</v>
      </c>
      <c r="C556" s="259" t="s">
        <v>1052</v>
      </c>
      <c r="D556" s="259" t="s">
        <v>26</v>
      </c>
      <c r="E556" s="259" t="s">
        <v>17</v>
      </c>
      <c r="F556" s="259" t="s">
        <v>17</v>
      </c>
      <c r="G556" s="259" t="s">
        <v>17</v>
      </c>
      <c r="H556" s="259" t="s">
        <v>17</v>
      </c>
      <c r="I556" s="259" t="s">
        <v>17</v>
      </c>
      <c r="J556" s="259" t="s">
        <v>1053</v>
      </c>
      <c r="K556" s="259" t="s">
        <v>1088</v>
      </c>
      <c r="L556" s="260">
        <v>44893</v>
      </c>
      <c r="M556" s="259" t="s">
        <v>20</v>
      </c>
    </row>
    <row r="557" spans="1:13" x14ac:dyDescent="0.35">
      <c r="A557" s="261" t="s">
        <v>1079</v>
      </c>
      <c r="B557" s="261" t="s">
        <v>1080</v>
      </c>
      <c r="C557" s="261" t="s">
        <v>1052</v>
      </c>
      <c r="D557" s="261" t="s">
        <v>28</v>
      </c>
      <c r="E557" s="261" t="s">
        <v>17</v>
      </c>
      <c r="F557" s="261" t="s">
        <v>17</v>
      </c>
      <c r="G557" s="261" t="s">
        <v>17</v>
      </c>
      <c r="H557" s="261" t="s">
        <v>17</v>
      </c>
      <c r="I557" s="261" t="s">
        <v>17</v>
      </c>
      <c r="J557" s="261"/>
      <c r="K557" s="261" t="s">
        <v>1089</v>
      </c>
      <c r="L557" s="262">
        <v>44893</v>
      </c>
      <c r="M557" s="261" t="s">
        <v>20</v>
      </c>
    </row>
    <row r="558" spans="1:13" x14ac:dyDescent="0.35">
      <c r="A558" s="259" t="s">
        <v>1090</v>
      </c>
      <c r="B558" s="259" t="s">
        <v>1091</v>
      </c>
      <c r="C558" s="259" t="s">
        <v>1092</v>
      </c>
      <c r="D558" s="259" t="s">
        <v>26</v>
      </c>
      <c r="E558" s="259" t="s">
        <v>17</v>
      </c>
      <c r="F558" s="259" t="s">
        <v>824</v>
      </c>
      <c r="G558" s="259" t="s">
        <v>17</v>
      </c>
      <c r="H558" s="259" t="s">
        <v>17</v>
      </c>
      <c r="I558" s="259" t="s">
        <v>17</v>
      </c>
      <c r="J558" s="259" t="s">
        <v>242</v>
      </c>
      <c r="K558" s="259" t="s">
        <v>1093</v>
      </c>
      <c r="L558" s="260">
        <v>44915</v>
      </c>
      <c r="M558" s="259" t="s">
        <v>20</v>
      </c>
    </row>
    <row r="559" spans="1:13" x14ac:dyDescent="0.35">
      <c r="A559" s="261" t="s">
        <v>1090</v>
      </c>
      <c r="B559" s="261" t="s">
        <v>1091</v>
      </c>
      <c r="C559" s="261" t="s">
        <v>1092</v>
      </c>
      <c r="D559" s="261" t="s">
        <v>28</v>
      </c>
      <c r="E559" s="261" t="s">
        <v>17</v>
      </c>
      <c r="F559" s="261" t="s">
        <v>824</v>
      </c>
      <c r="G559" s="261" t="s">
        <v>17</v>
      </c>
      <c r="H559" s="261" t="s">
        <v>17</v>
      </c>
      <c r="I559" s="261" t="s">
        <v>17</v>
      </c>
      <c r="J559" s="261" t="s">
        <v>242</v>
      </c>
      <c r="K559" s="261" t="s">
        <v>1094</v>
      </c>
      <c r="L559" s="262">
        <v>44915</v>
      </c>
      <c r="M559" s="261" t="s">
        <v>20</v>
      </c>
    </row>
    <row r="560" spans="1:13" x14ac:dyDescent="0.35">
      <c r="A560" s="259" t="s">
        <v>806</v>
      </c>
      <c r="B560" s="259" t="s">
        <v>807</v>
      </c>
      <c r="C560" s="259" t="s">
        <v>749</v>
      </c>
      <c r="D560" s="259" t="s">
        <v>635</v>
      </c>
      <c r="E560" s="259">
        <v>24</v>
      </c>
      <c r="F560" s="259" t="s">
        <v>1095</v>
      </c>
      <c r="G560" s="259" t="s">
        <v>888</v>
      </c>
      <c r="H560" s="259">
        <v>2</v>
      </c>
      <c r="I560" s="259" t="s">
        <v>1096</v>
      </c>
      <c r="J560" s="259" t="s">
        <v>1097</v>
      </c>
      <c r="K560" s="259" t="s">
        <v>1098</v>
      </c>
      <c r="L560" s="260">
        <v>44915</v>
      </c>
      <c r="M560" s="259" t="s">
        <v>20</v>
      </c>
    </row>
    <row r="561" spans="1:13" x14ac:dyDescent="0.35">
      <c r="A561" s="261" t="s">
        <v>747</v>
      </c>
      <c r="B561" s="261" t="s">
        <v>748</v>
      </c>
      <c r="C561" s="261" t="s">
        <v>749</v>
      </c>
      <c r="D561" s="261" t="s">
        <v>38</v>
      </c>
      <c r="E561" s="261" t="s">
        <v>17</v>
      </c>
      <c r="F561" s="261" t="s">
        <v>17</v>
      </c>
      <c r="G561" s="261" t="s">
        <v>17</v>
      </c>
      <c r="H561" s="261" t="s">
        <v>17</v>
      </c>
      <c r="I561" s="261" t="s">
        <v>17</v>
      </c>
      <c r="J561" s="261"/>
      <c r="K561" s="261" t="s">
        <v>1099</v>
      </c>
      <c r="L561" s="262">
        <v>44915</v>
      </c>
      <c r="M561" s="261" t="s">
        <v>20</v>
      </c>
    </row>
    <row r="562" spans="1:13" x14ac:dyDescent="0.35">
      <c r="A562" s="259" t="s">
        <v>747</v>
      </c>
      <c r="B562" s="259" t="s">
        <v>748</v>
      </c>
      <c r="C562" s="259" t="s">
        <v>749</v>
      </c>
      <c r="D562" s="259" t="s">
        <v>40</v>
      </c>
      <c r="E562" s="259" t="s">
        <v>17</v>
      </c>
      <c r="F562" s="259" t="s">
        <v>17</v>
      </c>
      <c r="G562" s="259" t="s">
        <v>17</v>
      </c>
      <c r="H562" s="259" t="s">
        <v>17</v>
      </c>
      <c r="I562" s="259" t="s">
        <v>17</v>
      </c>
      <c r="J562" s="259" t="s">
        <v>1100</v>
      </c>
      <c r="K562" s="259" t="s">
        <v>1101</v>
      </c>
      <c r="L562" s="260">
        <v>44915</v>
      </c>
      <c r="M562" s="259" t="s">
        <v>20</v>
      </c>
    </row>
    <row r="563" spans="1:13" x14ac:dyDescent="0.35">
      <c r="A563" s="261" t="s">
        <v>747</v>
      </c>
      <c r="B563" s="261" t="s">
        <v>748</v>
      </c>
      <c r="C563" s="261" t="s">
        <v>749</v>
      </c>
      <c r="D563" s="261" t="s">
        <v>635</v>
      </c>
      <c r="E563" s="261" t="s">
        <v>17</v>
      </c>
      <c r="F563" s="261" t="s">
        <v>17</v>
      </c>
      <c r="G563" s="261" t="s">
        <v>17</v>
      </c>
      <c r="H563" s="261" t="s">
        <v>17</v>
      </c>
      <c r="I563" s="261" t="s">
        <v>17</v>
      </c>
      <c r="J563" s="261" t="s">
        <v>1102</v>
      </c>
      <c r="K563" s="261" t="s">
        <v>1103</v>
      </c>
      <c r="L563" s="262">
        <v>44915</v>
      </c>
      <c r="M563" s="261" t="s">
        <v>20</v>
      </c>
    </row>
    <row r="564" spans="1:13" x14ac:dyDescent="0.35">
      <c r="A564" s="259" t="s">
        <v>747</v>
      </c>
      <c r="B564" s="259" t="s">
        <v>748</v>
      </c>
      <c r="C564" s="259" t="s">
        <v>749</v>
      </c>
      <c r="D564" s="259" t="s">
        <v>16</v>
      </c>
      <c r="E564" s="259" t="s">
        <v>17</v>
      </c>
      <c r="F564" s="259" t="s">
        <v>17</v>
      </c>
      <c r="G564" s="259" t="s">
        <v>17</v>
      </c>
      <c r="H564" s="259" t="s">
        <v>17</v>
      </c>
      <c r="I564" s="259" t="s">
        <v>17</v>
      </c>
      <c r="J564" s="259" t="s">
        <v>1100</v>
      </c>
      <c r="K564" s="259" t="s">
        <v>1104</v>
      </c>
      <c r="L564" s="260">
        <v>44915</v>
      </c>
      <c r="M564" s="259" t="s">
        <v>20</v>
      </c>
    </row>
    <row r="565" spans="1:13" x14ac:dyDescent="0.35">
      <c r="A565" s="261" t="s">
        <v>747</v>
      </c>
      <c r="B565" s="261" t="s">
        <v>748</v>
      </c>
      <c r="C565" s="261" t="s">
        <v>749</v>
      </c>
      <c r="D565" s="261" t="s">
        <v>21</v>
      </c>
      <c r="E565" s="261" t="s">
        <v>17</v>
      </c>
      <c r="F565" s="261" t="s">
        <v>17</v>
      </c>
      <c r="G565" s="261" t="s">
        <v>17</v>
      </c>
      <c r="H565" s="261" t="s">
        <v>17</v>
      </c>
      <c r="I565" s="261" t="s">
        <v>17</v>
      </c>
      <c r="J565" s="261" t="s">
        <v>1100</v>
      </c>
      <c r="K565" s="261" t="s">
        <v>1105</v>
      </c>
      <c r="L565" s="262">
        <v>44915</v>
      </c>
      <c r="M565" s="261" t="s">
        <v>20</v>
      </c>
    </row>
    <row r="566" spans="1:13" x14ac:dyDescent="0.35">
      <c r="A566" s="259" t="s">
        <v>747</v>
      </c>
      <c r="B566" s="259" t="s">
        <v>748</v>
      </c>
      <c r="C566" s="259" t="s">
        <v>749</v>
      </c>
      <c r="D566" s="259" t="s">
        <v>768</v>
      </c>
      <c r="E566" s="259" t="s">
        <v>17</v>
      </c>
      <c r="F566" s="259" t="s">
        <v>17</v>
      </c>
      <c r="G566" s="259" t="s">
        <v>17</v>
      </c>
      <c r="H566" s="259" t="s">
        <v>17</v>
      </c>
      <c r="I566" s="259" t="s">
        <v>17</v>
      </c>
      <c r="J566" s="259" t="s">
        <v>1100</v>
      </c>
      <c r="K566" s="259" t="s">
        <v>1106</v>
      </c>
      <c r="L566" s="260">
        <v>44915</v>
      </c>
      <c r="M566" s="259" t="s">
        <v>20</v>
      </c>
    </row>
    <row r="567" spans="1:13" x14ac:dyDescent="0.35">
      <c r="A567" s="261" t="s">
        <v>747</v>
      </c>
      <c r="B567" s="261" t="s">
        <v>748</v>
      </c>
      <c r="C567" s="261" t="s">
        <v>749</v>
      </c>
      <c r="D567" s="261" t="s">
        <v>24</v>
      </c>
      <c r="E567" s="261" t="s">
        <v>17</v>
      </c>
      <c r="F567" s="261" t="s">
        <v>17</v>
      </c>
      <c r="G567" s="261" t="s">
        <v>17</v>
      </c>
      <c r="H567" s="261" t="s">
        <v>17</v>
      </c>
      <c r="I567" s="261" t="s">
        <v>17</v>
      </c>
      <c r="J567" s="261" t="s">
        <v>1100</v>
      </c>
      <c r="K567" s="261" t="s">
        <v>1107</v>
      </c>
      <c r="L567" s="262">
        <v>44915</v>
      </c>
      <c r="M567" s="261" t="s">
        <v>20</v>
      </c>
    </row>
    <row r="568" spans="1:13" x14ac:dyDescent="0.35">
      <c r="A568" s="259" t="s">
        <v>875</v>
      </c>
      <c r="B568" s="259" t="s">
        <v>876</v>
      </c>
      <c r="C568" s="259" t="s">
        <v>877</v>
      </c>
      <c r="D568" s="259" t="s">
        <v>26</v>
      </c>
      <c r="E568" s="259" t="s">
        <v>17</v>
      </c>
      <c r="F568" s="259" t="s">
        <v>17</v>
      </c>
      <c r="G568" s="259" t="s">
        <v>17</v>
      </c>
      <c r="H568" s="259" t="s">
        <v>17</v>
      </c>
      <c r="I568" s="259" t="s">
        <v>17</v>
      </c>
      <c r="J568" s="259" t="s">
        <v>18</v>
      </c>
      <c r="K568" s="259" t="s">
        <v>1108</v>
      </c>
      <c r="L568" s="260">
        <v>44918</v>
      </c>
      <c r="M568" s="259" t="s">
        <v>439</v>
      </c>
    </row>
    <row r="569" spans="1:13" x14ac:dyDescent="0.35">
      <c r="A569" s="261" t="s">
        <v>1109</v>
      </c>
      <c r="B569" s="261" t="s">
        <v>1110</v>
      </c>
      <c r="C569" s="261" t="s">
        <v>1111</v>
      </c>
      <c r="D569" s="261" t="s">
        <v>26</v>
      </c>
      <c r="E569" s="261" t="s">
        <v>17</v>
      </c>
      <c r="F569" s="261" t="s">
        <v>17</v>
      </c>
      <c r="G569" s="261" t="s">
        <v>17</v>
      </c>
      <c r="H569" s="261" t="s">
        <v>17</v>
      </c>
      <c r="I569" s="261" t="s">
        <v>17</v>
      </c>
      <c r="J569" s="261" t="s">
        <v>1112</v>
      </c>
      <c r="K569" s="261" t="s">
        <v>1113</v>
      </c>
      <c r="L569" s="262">
        <v>44921</v>
      </c>
      <c r="M569" s="261" t="s">
        <v>20</v>
      </c>
    </row>
    <row r="570" spans="1:13" x14ac:dyDescent="0.35">
      <c r="A570" s="259" t="s">
        <v>1109</v>
      </c>
      <c r="B570" s="259" t="s">
        <v>1110</v>
      </c>
      <c r="C570" s="259" t="s">
        <v>1111</v>
      </c>
      <c r="D570" s="259" t="s">
        <v>28</v>
      </c>
      <c r="E570" s="259" t="s">
        <v>17</v>
      </c>
      <c r="F570" s="259" t="s">
        <v>17</v>
      </c>
      <c r="G570" s="259" t="s">
        <v>17</v>
      </c>
      <c r="H570" s="259" t="s">
        <v>17</v>
      </c>
      <c r="I570" s="259" t="s">
        <v>17</v>
      </c>
      <c r="J570" s="259" t="s">
        <v>1114</v>
      </c>
      <c r="K570" s="259" t="s">
        <v>1115</v>
      </c>
      <c r="L570" s="260">
        <v>44921</v>
      </c>
      <c r="M570" s="259" t="s">
        <v>20</v>
      </c>
    </row>
    <row r="571" spans="1:13" x14ac:dyDescent="0.35">
      <c r="A571" s="261" t="s">
        <v>1116</v>
      </c>
      <c r="B571" s="261" t="s">
        <v>1117</v>
      </c>
      <c r="C571" s="261" t="s">
        <v>1118</v>
      </c>
      <c r="D571" s="261" t="s">
        <v>26</v>
      </c>
      <c r="E571" s="261" t="s">
        <v>17</v>
      </c>
      <c r="F571" s="261" t="s">
        <v>17</v>
      </c>
      <c r="G571" s="261" t="s">
        <v>17</v>
      </c>
      <c r="H571" s="261" t="s">
        <v>17</v>
      </c>
      <c r="I571" s="261" t="s">
        <v>17</v>
      </c>
      <c r="J571" s="261" t="s">
        <v>1119</v>
      </c>
      <c r="K571" s="261" t="s">
        <v>1120</v>
      </c>
      <c r="L571" s="262">
        <v>44921</v>
      </c>
      <c r="M571" s="261" t="s">
        <v>20</v>
      </c>
    </row>
    <row r="572" spans="1:13" x14ac:dyDescent="0.35">
      <c r="A572" s="259" t="s">
        <v>1116</v>
      </c>
      <c r="B572" s="259" t="s">
        <v>1117</v>
      </c>
      <c r="C572" s="259" t="s">
        <v>1118</v>
      </c>
      <c r="D572" s="259" t="s">
        <v>28</v>
      </c>
      <c r="E572" s="259" t="s">
        <v>17</v>
      </c>
      <c r="F572" s="259" t="s">
        <v>17</v>
      </c>
      <c r="G572" s="259" t="s">
        <v>17</v>
      </c>
      <c r="H572" s="259" t="s">
        <v>17</v>
      </c>
      <c r="I572" s="259" t="s">
        <v>17</v>
      </c>
      <c r="J572" s="259" t="s">
        <v>1121</v>
      </c>
      <c r="K572" s="259" t="s">
        <v>1122</v>
      </c>
      <c r="L572" s="260">
        <v>44921</v>
      </c>
      <c r="M572" s="259" t="s">
        <v>20</v>
      </c>
    </row>
    <row r="573" spans="1:13" x14ac:dyDescent="0.35">
      <c r="A573" s="261" t="s">
        <v>1123</v>
      </c>
      <c r="B573" s="261" t="s">
        <v>1124</v>
      </c>
      <c r="C573" s="261" t="s">
        <v>1125</v>
      </c>
      <c r="D573" s="261" t="s">
        <v>26</v>
      </c>
      <c r="E573" s="261" t="s">
        <v>17</v>
      </c>
      <c r="F573" s="261" t="s">
        <v>17</v>
      </c>
      <c r="G573" s="261" t="s">
        <v>17</v>
      </c>
      <c r="H573" s="261" t="s">
        <v>17</v>
      </c>
      <c r="I573" s="261" t="s">
        <v>17</v>
      </c>
      <c r="J573" s="261" t="s">
        <v>1119</v>
      </c>
      <c r="K573" s="261" t="s">
        <v>1126</v>
      </c>
      <c r="L573" s="262">
        <v>44921</v>
      </c>
      <c r="M573" s="261" t="s">
        <v>20</v>
      </c>
    </row>
    <row r="574" spans="1:13" x14ac:dyDescent="0.35">
      <c r="A574" s="259" t="s">
        <v>1123</v>
      </c>
      <c r="B574" s="259" t="s">
        <v>1124</v>
      </c>
      <c r="C574" s="259" t="s">
        <v>1125</v>
      </c>
      <c r="D574" s="259" t="s">
        <v>28</v>
      </c>
      <c r="E574" s="259" t="s">
        <v>17</v>
      </c>
      <c r="F574" s="259" t="s">
        <v>17</v>
      </c>
      <c r="G574" s="259" t="s">
        <v>17</v>
      </c>
      <c r="H574" s="259" t="s">
        <v>17</v>
      </c>
      <c r="I574" s="259" t="s">
        <v>17</v>
      </c>
      <c r="J574" s="259" t="s">
        <v>1121</v>
      </c>
      <c r="K574" s="259" t="s">
        <v>1127</v>
      </c>
      <c r="L574" s="260">
        <v>44921</v>
      </c>
      <c r="M574" s="259" t="s">
        <v>20</v>
      </c>
    </row>
    <row r="575" spans="1:13" x14ac:dyDescent="0.35">
      <c r="A575" s="261" t="s">
        <v>868</v>
      </c>
      <c r="B575" s="261" t="s">
        <v>869</v>
      </c>
      <c r="C575" s="261" t="s">
        <v>749</v>
      </c>
      <c r="D575" s="261" t="s">
        <v>40</v>
      </c>
      <c r="E575" s="261" t="s">
        <v>17</v>
      </c>
      <c r="F575" s="261" t="s">
        <v>512</v>
      </c>
      <c r="G575" s="261" t="s">
        <v>17</v>
      </c>
      <c r="H575" s="261" t="s">
        <v>17</v>
      </c>
      <c r="I575" s="261" t="s">
        <v>512</v>
      </c>
      <c r="J575" s="261" t="s">
        <v>1128</v>
      </c>
      <c r="K575" s="261" t="s">
        <v>1129</v>
      </c>
      <c r="L575" s="262">
        <v>44922</v>
      </c>
      <c r="M575" s="261" t="s">
        <v>20</v>
      </c>
    </row>
    <row r="576" spans="1:13" x14ac:dyDescent="0.35">
      <c r="A576" s="259" t="s">
        <v>868</v>
      </c>
      <c r="B576" s="259" t="s">
        <v>869</v>
      </c>
      <c r="C576" s="259" t="s">
        <v>749</v>
      </c>
      <c r="D576" s="259" t="s">
        <v>16</v>
      </c>
      <c r="E576" s="259" t="s">
        <v>17</v>
      </c>
      <c r="F576" s="259" t="s">
        <v>512</v>
      </c>
      <c r="G576" s="259" t="s">
        <v>17</v>
      </c>
      <c r="H576" s="259" t="s">
        <v>17</v>
      </c>
      <c r="I576" s="259" t="s">
        <v>512</v>
      </c>
      <c r="J576" s="259" t="s">
        <v>1128</v>
      </c>
      <c r="K576" s="259" t="s">
        <v>1130</v>
      </c>
      <c r="L576" s="260">
        <v>44922</v>
      </c>
      <c r="M576" s="259" t="s">
        <v>20</v>
      </c>
    </row>
    <row r="577" spans="1:13" x14ac:dyDescent="0.35">
      <c r="A577" s="261" t="s">
        <v>868</v>
      </c>
      <c r="B577" s="261" t="s">
        <v>869</v>
      </c>
      <c r="C577" s="261" t="s">
        <v>749</v>
      </c>
      <c r="D577" s="261" t="s">
        <v>21</v>
      </c>
      <c r="E577" s="261" t="s">
        <v>17</v>
      </c>
      <c r="F577" s="261" t="s">
        <v>512</v>
      </c>
      <c r="G577" s="261" t="s">
        <v>17</v>
      </c>
      <c r="H577" s="261" t="s">
        <v>17</v>
      </c>
      <c r="I577" s="261" t="s">
        <v>512</v>
      </c>
      <c r="J577" s="261" t="s">
        <v>1128</v>
      </c>
      <c r="K577" s="261" t="s">
        <v>1131</v>
      </c>
      <c r="L577" s="262">
        <v>44922</v>
      </c>
      <c r="M577" s="261" t="s">
        <v>20</v>
      </c>
    </row>
    <row r="578" spans="1:13" x14ac:dyDescent="0.35">
      <c r="A578" s="259" t="s">
        <v>868</v>
      </c>
      <c r="B578" s="259" t="s">
        <v>869</v>
      </c>
      <c r="C578" s="259" t="s">
        <v>749</v>
      </c>
      <c r="D578" s="259" t="s">
        <v>768</v>
      </c>
      <c r="E578" s="259" t="s">
        <v>17</v>
      </c>
      <c r="F578" s="259" t="s">
        <v>512</v>
      </c>
      <c r="G578" s="259" t="s">
        <v>17</v>
      </c>
      <c r="H578" s="259" t="s">
        <v>17</v>
      </c>
      <c r="I578" s="259" t="s">
        <v>512</v>
      </c>
      <c r="J578" s="259" t="s">
        <v>1128</v>
      </c>
      <c r="K578" s="259" t="s">
        <v>1132</v>
      </c>
      <c r="L578" s="260">
        <v>44922</v>
      </c>
      <c r="M578" s="259" t="s">
        <v>20</v>
      </c>
    </row>
    <row r="579" spans="1:13" x14ac:dyDescent="0.35">
      <c r="A579" s="261" t="s">
        <v>786</v>
      </c>
      <c r="B579" s="261" t="s">
        <v>787</v>
      </c>
      <c r="C579" s="261" t="s">
        <v>788</v>
      </c>
      <c r="D579" s="261" t="s">
        <v>953</v>
      </c>
      <c r="E579" s="261">
        <v>34500000</v>
      </c>
      <c r="F579" s="261" t="s">
        <v>1133</v>
      </c>
      <c r="G579" s="261" t="s">
        <v>492</v>
      </c>
      <c r="H579" s="261">
        <v>1</v>
      </c>
      <c r="I579" s="261" t="s">
        <v>1134</v>
      </c>
      <c r="J579" s="261" t="s">
        <v>1135</v>
      </c>
      <c r="K579" s="261" t="s">
        <v>1136</v>
      </c>
      <c r="L579" s="262">
        <v>44924</v>
      </c>
      <c r="M579" s="261" t="s">
        <v>20</v>
      </c>
    </row>
    <row r="580" spans="1:13" x14ac:dyDescent="0.35">
      <c r="A580" s="259" t="s">
        <v>682</v>
      </c>
      <c r="B580" s="259" t="s">
        <v>683</v>
      </c>
      <c r="C580" s="259" t="s">
        <v>212</v>
      </c>
      <c r="D580" s="259" t="s">
        <v>404</v>
      </c>
      <c r="E580" s="259">
        <v>3</v>
      </c>
      <c r="F580" s="259" t="s">
        <v>1137</v>
      </c>
      <c r="G580" s="259" t="s">
        <v>888</v>
      </c>
      <c r="H580" s="259">
        <v>2</v>
      </c>
      <c r="I580" s="259" t="s">
        <v>1138</v>
      </c>
      <c r="J580" s="259" t="s">
        <v>1139</v>
      </c>
      <c r="K580" s="259" t="s">
        <v>1140</v>
      </c>
      <c r="L580" s="260">
        <v>44938</v>
      </c>
      <c r="M580" s="259" t="s">
        <v>439</v>
      </c>
    </row>
    <row r="581" spans="1:13" x14ac:dyDescent="0.35">
      <c r="A581" s="261" t="s">
        <v>868</v>
      </c>
      <c r="B581" s="261" t="s">
        <v>869</v>
      </c>
      <c r="C581" s="261" t="s">
        <v>749</v>
      </c>
      <c r="D581" s="261" t="s">
        <v>24</v>
      </c>
      <c r="E581" s="261">
        <v>4500000</v>
      </c>
      <c r="F581" s="261" t="s">
        <v>1141</v>
      </c>
      <c r="G581" s="261" t="s">
        <v>888</v>
      </c>
      <c r="H581" s="261">
        <v>2</v>
      </c>
      <c r="I581" s="261" t="s">
        <v>1142</v>
      </c>
      <c r="J581" s="261" t="s">
        <v>1143</v>
      </c>
      <c r="K581" s="261" t="s">
        <v>1144</v>
      </c>
      <c r="L581" s="262">
        <v>44953</v>
      </c>
      <c r="M581" s="261" t="s">
        <v>20</v>
      </c>
    </row>
    <row r="582" spans="1:13" x14ac:dyDescent="0.35">
      <c r="A582" s="259" t="s">
        <v>1145</v>
      </c>
      <c r="B582" s="259" t="s">
        <v>1146</v>
      </c>
      <c r="C582" s="259" t="s">
        <v>1147</v>
      </c>
      <c r="D582" s="259" t="s">
        <v>24</v>
      </c>
      <c r="E582" s="259">
        <v>228</v>
      </c>
      <c r="F582" s="259" t="s">
        <v>1148</v>
      </c>
      <c r="G582" s="259" t="s">
        <v>888</v>
      </c>
      <c r="H582" s="259">
        <v>2</v>
      </c>
      <c r="I582" s="259" t="s">
        <v>1149</v>
      </c>
      <c r="J582" s="259" t="s">
        <v>1150</v>
      </c>
      <c r="K582" s="259" t="s">
        <v>1151</v>
      </c>
      <c r="L582" s="260">
        <v>44957</v>
      </c>
      <c r="M582" s="259" t="s">
        <v>20</v>
      </c>
    </row>
    <row r="583" spans="1:13" x14ac:dyDescent="0.35">
      <c r="A583" s="261" t="s">
        <v>813</v>
      </c>
      <c r="B583" s="261" t="s">
        <v>814</v>
      </c>
      <c r="C583" s="261" t="s">
        <v>815</v>
      </c>
      <c r="D583" s="261" t="s">
        <v>40</v>
      </c>
      <c r="E583" s="261">
        <v>4893</v>
      </c>
      <c r="F583" s="261" t="s">
        <v>1152</v>
      </c>
      <c r="G583" s="261" t="s">
        <v>888</v>
      </c>
      <c r="H583" s="261">
        <v>2</v>
      </c>
      <c r="I583" s="261" t="s">
        <v>1153</v>
      </c>
      <c r="J583" s="261" t="s">
        <v>1154</v>
      </c>
      <c r="K583" s="261" t="s">
        <v>1155</v>
      </c>
      <c r="L583" s="262">
        <v>44985</v>
      </c>
      <c r="M583" s="261" t="s">
        <v>20</v>
      </c>
    </row>
    <row r="584" spans="1:13" x14ac:dyDescent="0.35">
      <c r="A584" s="259" t="s">
        <v>813</v>
      </c>
      <c r="B584" s="259" t="s">
        <v>814</v>
      </c>
      <c r="C584" s="259" t="s">
        <v>815</v>
      </c>
      <c r="D584" s="259" t="s">
        <v>24</v>
      </c>
      <c r="E584" s="259">
        <v>7852053</v>
      </c>
      <c r="F584" s="259" t="s">
        <v>1156</v>
      </c>
      <c r="G584" s="259" t="s">
        <v>492</v>
      </c>
      <c r="H584" s="259">
        <v>1</v>
      </c>
      <c r="I584" s="259" t="s">
        <v>1157</v>
      </c>
      <c r="J584" s="259" t="s">
        <v>1143</v>
      </c>
      <c r="K584" s="259" t="s">
        <v>1158</v>
      </c>
      <c r="L584" s="260">
        <v>44985</v>
      </c>
      <c r="M584" s="259"/>
    </row>
    <row r="585" spans="1:13" x14ac:dyDescent="0.35">
      <c r="A585" s="261" t="s">
        <v>289</v>
      </c>
      <c r="B585" s="261" t="s">
        <v>290</v>
      </c>
      <c r="C585" s="261" t="s">
        <v>291</v>
      </c>
      <c r="D585" s="261" t="s">
        <v>16</v>
      </c>
      <c r="E585" s="261">
        <v>48200</v>
      </c>
      <c r="F585" s="261" t="s">
        <v>1159</v>
      </c>
      <c r="G585" s="261" t="s">
        <v>888</v>
      </c>
      <c r="H585" s="261">
        <v>2</v>
      </c>
      <c r="I585" s="261" t="s">
        <v>1160</v>
      </c>
      <c r="J585" s="261" t="s">
        <v>1161</v>
      </c>
      <c r="K585" s="261" t="s">
        <v>1162</v>
      </c>
      <c r="L585" s="262">
        <v>44999</v>
      </c>
      <c r="M585" s="261" t="s">
        <v>20</v>
      </c>
    </row>
    <row r="586" spans="1:13" x14ac:dyDescent="0.35">
      <c r="A586" s="259" t="s">
        <v>289</v>
      </c>
      <c r="B586" s="259" t="s">
        <v>290</v>
      </c>
      <c r="C586" s="259" t="s">
        <v>291</v>
      </c>
      <c r="D586" s="259" t="s">
        <v>21</v>
      </c>
      <c r="E586" s="259">
        <v>24800</v>
      </c>
      <c r="F586" s="259" t="s">
        <v>1159</v>
      </c>
      <c r="G586" s="259" t="s">
        <v>888</v>
      </c>
      <c r="H586" s="259">
        <v>2</v>
      </c>
      <c r="I586" s="259" t="s">
        <v>1160</v>
      </c>
      <c r="J586" s="259" t="s">
        <v>1163</v>
      </c>
      <c r="K586" s="259" t="s">
        <v>1164</v>
      </c>
      <c r="L586" s="260">
        <v>44999</v>
      </c>
      <c r="M586" s="259" t="s">
        <v>20</v>
      </c>
    </row>
    <row r="587" spans="1:13" x14ac:dyDescent="0.35">
      <c r="A587" s="261" t="s">
        <v>1165</v>
      </c>
      <c r="B587" s="261" t="s">
        <v>1166</v>
      </c>
      <c r="C587" s="261" t="s">
        <v>1167</v>
      </c>
      <c r="D587" s="261" t="s">
        <v>26</v>
      </c>
      <c r="E587" s="261" t="s">
        <v>17</v>
      </c>
      <c r="F587" s="261" t="s">
        <v>17</v>
      </c>
      <c r="G587" s="261" t="s">
        <v>17</v>
      </c>
      <c r="H587" s="261" t="s">
        <v>17</v>
      </c>
      <c r="I587" s="261" t="s">
        <v>17</v>
      </c>
      <c r="J587" s="261" t="s">
        <v>1112</v>
      </c>
      <c r="K587" s="261" t="s">
        <v>1168</v>
      </c>
      <c r="L587" s="262">
        <v>45013</v>
      </c>
      <c r="M587" s="261" t="s">
        <v>20</v>
      </c>
    </row>
    <row r="588" spans="1:13" x14ac:dyDescent="0.35">
      <c r="A588" s="259" t="s">
        <v>1165</v>
      </c>
      <c r="B588" s="259" t="s">
        <v>1166</v>
      </c>
      <c r="C588" s="259" t="s">
        <v>1167</v>
      </c>
      <c r="D588" s="259" t="s">
        <v>28</v>
      </c>
      <c r="E588" s="259" t="s">
        <v>17</v>
      </c>
      <c r="F588" s="259" t="s">
        <v>17</v>
      </c>
      <c r="G588" s="259" t="s">
        <v>17</v>
      </c>
      <c r="H588" s="259" t="s">
        <v>17</v>
      </c>
      <c r="I588" s="259" t="s">
        <v>17</v>
      </c>
      <c r="J588" s="259" t="s">
        <v>1114</v>
      </c>
      <c r="K588" s="259" t="s">
        <v>1169</v>
      </c>
      <c r="L588" s="260">
        <v>45013</v>
      </c>
      <c r="M588" s="259" t="s">
        <v>20</v>
      </c>
    </row>
    <row r="589" spans="1:13" x14ac:dyDescent="0.35">
      <c r="A589" s="261" t="s">
        <v>1170</v>
      </c>
      <c r="B589" s="261" t="s">
        <v>1171</v>
      </c>
      <c r="C589" s="261" t="s">
        <v>1167</v>
      </c>
      <c r="D589" s="261" t="s">
        <v>26</v>
      </c>
      <c r="E589" s="261" t="s">
        <v>17</v>
      </c>
      <c r="F589" s="261" t="s">
        <v>17</v>
      </c>
      <c r="G589" s="261" t="s">
        <v>17</v>
      </c>
      <c r="H589" s="261" t="s">
        <v>17</v>
      </c>
      <c r="I589" s="261" t="s">
        <v>17</v>
      </c>
      <c r="J589" s="261" t="s">
        <v>1119</v>
      </c>
      <c r="K589" s="261" t="s">
        <v>1172</v>
      </c>
      <c r="L589" s="262">
        <v>45013</v>
      </c>
      <c r="M589" s="261" t="s">
        <v>20</v>
      </c>
    </row>
    <row r="590" spans="1:13" x14ac:dyDescent="0.35">
      <c r="A590" s="259" t="s">
        <v>1170</v>
      </c>
      <c r="B590" s="259" t="s">
        <v>1171</v>
      </c>
      <c r="C590" s="259" t="s">
        <v>1167</v>
      </c>
      <c r="D590" s="259" t="s">
        <v>28</v>
      </c>
      <c r="E590" s="259" t="s">
        <v>17</v>
      </c>
      <c r="F590" s="259" t="s">
        <v>17</v>
      </c>
      <c r="G590" s="259" t="s">
        <v>17</v>
      </c>
      <c r="H590" s="259" t="s">
        <v>17</v>
      </c>
      <c r="I590" s="259" t="s">
        <v>17</v>
      </c>
      <c r="J590" s="259" t="s">
        <v>1121</v>
      </c>
      <c r="K590" s="259" t="s">
        <v>1173</v>
      </c>
      <c r="L590" s="260">
        <v>45013</v>
      </c>
      <c r="M590" s="259" t="s">
        <v>20</v>
      </c>
    </row>
    <row r="591" spans="1:13" x14ac:dyDescent="0.35">
      <c r="A591" s="261" t="s">
        <v>1174</v>
      </c>
      <c r="B591" s="261" t="s">
        <v>1175</v>
      </c>
      <c r="C591" s="261" t="s">
        <v>1167</v>
      </c>
      <c r="D591" s="261" t="s">
        <v>26</v>
      </c>
      <c r="E591" s="261" t="s">
        <v>17</v>
      </c>
      <c r="F591" s="261" t="s">
        <v>824</v>
      </c>
      <c r="G591" s="261" t="s">
        <v>17</v>
      </c>
      <c r="H591" s="261" t="s">
        <v>17</v>
      </c>
      <c r="I591" s="261" t="s">
        <v>17</v>
      </c>
      <c r="J591" s="261" t="s">
        <v>1112</v>
      </c>
      <c r="K591" s="261" t="s">
        <v>1176</v>
      </c>
      <c r="L591" s="262">
        <v>45013</v>
      </c>
      <c r="M591" s="261" t="s">
        <v>20</v>
      </c>
    </row>
    <row r="592" spans="1:13" x14ac:dyDescent="0.35">
      <c r="A592" s="259" t="s">
        <v>1174</v>
      </c>
      <c r="B592" s="259" t="s">
        <v>1175</v>
      </c>
      <c r="C592" s="259" t="s">
        <v>1167</v>
      </c>
      <c r="D592" s="259" t="s">
        <v>28</v>
      </c>
      <c r="E592" s="259" t="s">
        <v>17</v>
      </c>
      <c r="F592" s="259" t="s">
        <v>824</v>
      </c>
      <c r="G592" s="259" t="s">
        <v>17</v>
      </c>
      <c r="H592" s="259" t="s">
        <v>17</v>
      </c>
      <c r="I592" s="259" t="s">
        <v>17</v>
      </c>
      <c r="J592" s="259" t="s">
        <v>1114</v>
      </c>
      <c r="K592" s="259" t="s">
        <v>1177</v>
      </c>
      <c r="L592" s="260">
        <v>45013</v>
      </c>
      <c r="M592" s="259" t="s">
        <v>20</v>
      </c>
    </row>
    <row r="593" spans="1:13" x14ac:dyDescent="0.35">
      <c r="A593" s="261" t="s">
        <v>1145</v>
      </c>
      <c r="B593" s="261" t="s">
        <v>1146</v>
      </c>
      <c r="C593" s="261" t="s">
        <v>1147</v>
      </c>
      <c r="D593" s="261" t="s">
        <v>16</v>
      </c>
      <c r="E593" s="261">
        <v>437</v>
      </c>
      <c r="F593" s="261" t="s">
        <v>1178</v>
      </c>
      <c r="G593" s="261" t="s">
        <v>888</v>
      </c>
      <c r="H593" s="261">
        <v>2</v>
      </c>
      <c r="I593" s="261" t="s">
        <v>1179</v>
      </c>
      <c r="J593" s="261" t="s">
        <v>1180</v>
      </c>
      <c r="K593" s="261" t="s">
        <v>1181</v>
      </c>
      <c r="L593" s="262">
        <v>45014</v>
      </c>
      <c r="M593" s="261" t="s">
        <v>20</v>
      </c>
    </row>
    <row r="594" spans="1:13" x14ac:dyDescent="0.35">
      <c r="A594" s="259" t="s">
        <v>1145</v>
      </c>
      <c r="B594" s="259" t="s">
        <v>1146</v>
      </c>
      <c r="C594" s="259" t="s">
        <v>1147</v>
      </c>
      <c r="D594" s="259" t="s">
        <v>21</v>
      </c>
      <c r="E594" s="259">
        <v>437</v>
      </c>
      <c r="F594" s="259" t="s">
        <v>1182</v>
      </c>
      <c r="G594" s="259" t="s">
        <v>888</v>
      </c>
      <c r="H594" s="259">
        <v>2</v>
      </c>
      <c r="I594" s="259" t="s">
        <v>1179</v>
      </c>
      <c r="J594" s="259" t="s">
        <v>1183</v>
      </c>
      <c r="K594" s="259" t="s">
        <v>1184</v>
      </c>
      <c r="L594" s="260">
        <v>45014</v>
      </c>
      <c r="M594" s="259" t="s">
        <v>20</v>
      </c>
    </row>
    <row r="595" spans="1:13" x14ac:dyDescent="0.35">
      <c r="A595" s="261" t="s">
        <v>806</v>
      </c>
      <c r="B595" s="261" t="s">
        <v>807</v>
      </c>
      <c r="C595" s="261" t="s">
        <v>749</v>
      </c>
      <c r="D595" s="261" t="s">
        <v>24</v>
      </c>
      <c r="E595" s="261">
        <v>6850000</v>
      </c>
      <c r="F595" s="261" t="s">
        <v>1185</v>
      </c>
      <c r="G595" s="261" t="s">
        <v>492</v>
      </c>
      <c r="H595" s="261">
        <v>1</v>
      </c>
      <c r="I595" s="261" t="s">
        <v>1186</v>
      </c>
      <c r="J595" s="261" t="s">
        <v>1187</v>
      </c>
      <c r="K595" s="261" t="s">
        <v>1188</v>
      </c>
      <c r="L595" s="262">
        <v>45015</v>
      </c>
      <c r="M595" s="261" t="s">
        <v>20</v>
      </c>
    </row>
    <row r="596" spans="1:13" x14ac:dyDescent="0.35">
      <c r="A596" s="259" t="s">
        <v>753</v>
      </c>
      <c r="B596" s="259" t="s">
        <v>754</v>
      </c>
      <c r="C596" s="259" t="s">
        <v>749</v>
      </c>
      <c r="D596" s="259" t="s">
        <v>40</v>
      </c>
      <c r="E596" s="259" t="s">
        <v>17</v>
      </c>
      <c r="F596" s="259" t="s">
        <v>17</v>
      </c>
      <c r="G596" s="259"/>
      <c r="H596" s="259">
        <v>0</v>
      </c>
      <c r="I596" s="259" t="s">
        <v>17</v>
      </c>
      <c r="J596" s="259" t="s">
        <v>1189</v>
      </c>
      <c r="K596" s="259" t="s">
        <v>1190</v>
      </c>
      <c r="L596" s="260">
        <v>45015</v>
      </c>
      <c r="M596" s="259" t="s">
        <v>20</v>
      </c>
    </row>
    <row r="597" spans="1:13" x14ac:dyDescent="0.35">
      <c r="A597" s="261" t="s">
        <v>1191</v>
      </c>
      <c r="B597" s="261" t="s">
        <v>1192</v>
      </c>
      <c r="C597" s="261" t="s">
        <v>1193</v>
      </c>
      <c r="D597" s="261" t="s">
        <v>768</v>
      </c>
      <c r="E597" s="261">
        <v>0</v>
      </c>
      <c r="F597" s="261" t="s">
        <v>17</v>
      </c>
      <c r="G597" s="261" t="s">
        <v>17</v>
      </c>
      <c r="H597" s="261" t="s">
        <v>17</v>
      </c>
      <c r="I597" s="261" t="s">
        <v>17</v>
      </c>
      <c r="J597" s="261" t="s">
        <v>1194</v>
      </c>
      <c r="K597" s="261" t="s">
        <v>1195</v>
      </c>
      <c r="L597" s="262">
        <v>45016</v>
      </c>
      <c r="M597" s="261" t="s">
        <v>20</v>
      </c>
    </row>
    <row r="598" spans="1:13" x14ac:dyDescent="0.35">
      <c r="A598" s="259" t="s">
        <v>1191</v>
      </c>
      <c r="B598" s="259" t="s">
        <v>1192</v>
      </c>
      <c r="C598" s="259" t="s">
        <v>1193</v>
      </c>
      <c r="D598" s="259" t="s">
        <v>26</v>
      </c>
      <c r="E598" s="259">
        <v>0</v>
      </c>
      <c r="F598" s="259" t="s">
        <v>17</v>
      </c>
      <c r="G598" s="259" t="s">
        <v>22</v>
      </c>
      <c r="H598" s="259">
        <v>3</v>
      </c>
      <c r="I598" s="259" t="s">
        <v>17</v>
      </c>
      <c r="J598" s="259" t="s">
        <v>1194</v>
      </c>
      <c r="K598" s="259" t="s">
        <v>1196</v>
      </c>
      <c r="L598" s="260">
        <v>45016</v>
      </c>
      <c r="M598" s="259" t="s">
        <v>20</v>
      </c>
    </row>
    <row r="599" spans="1:13" x14ac:dyDescent="0.35">
      <c r="A599" s="261" t="s">
        <v>1191</v>
      </c>
      <c r="B599" s="261" t="s">
        <v>1192</v>
      </c>
      <c r="C599" s="261" t="s">
        <v>1193</v>
      </c>
      <c r="D599" s="261" t="s">
        <v>28</v>
      </c>
      <c r="E599" s="261">
        <v>0</v>
      </c>
      <c r="F599" s="261" t="s">
        <v>17</v>
      </c>
      <c r="G599" s="261" t="s">
        <v>22</v>
      </c>
      <c r="H599" s="261">
        <v>3</v>
      </c>
      <c r="I599" s="261" t="s">
        <v>17</v>
      </c>
      <c r="J599" s="261" t="s">
        <v>1194</v>
      </c>
      <c r="K599" s="261" t="s">
        <v>1197</v>
      </c>
      <c r="L599" s="262">
        <v>45016</v>
      </c>
      <c r="M599" s="261" t="s">
        <v>20</v>
      </c>
    </row>
    <row r="600" spans="1:13" x14ac:dyDescent="0.35">
      <c r="A600" s="259" t="s">
        <v>1191</v>
      </c>
      <c r="B600" s="259" t="s">
        <v>1192</v>
      </c>
      <c r="C600" s="259" t="s">
        <v>1193</v>
      </c>
      <c r="D600" s="259" t="s">
        <v>404</v>
      </c>
      <c r="E600" s="259">
        <v>3</v>
      </c>
      <c r="F600" s="259" t="s">
        <v>1198</v>
      </c>
      <c r="G600" s="259" t="s">
        <v>888</v>
      </c>
      <c r="H600" s="259">
        <v>2</v>
      </c>
      <c r="I600" s="259" t="s">
        <v>1199</v>
      </c>
      <c r="J600" s="259" t="s">
        <v>1200</v>
      </c>
      <c r="K600" s="259" t="s">
        <v>1201</v>
      </c>
      <c r="L600" s="260">
        <v>45044</v>
      </c>
      <c r="M600" s="259" t="s">
        <v>439</v>
      </c>
    </row>
    <row r="601" spans="1:13" x14ac:dyDescent="0.35">
      <c r="A601" s="261" t="s">
        <v>827</v>
      </c>
      <c r="B601" s="261" t="s">
        <v>828</v>
      </c>
      <c r="C601" s="261" t="s">
        <v>72</v>
      </c>
      <c r="D601" s="261" t="s">
        <v>404</v>
      </c>
      <c r="E601" s="261">
        <v>2</v>
      </c>
      <c r="F601" s="261" t="s">
        <v>1202</v>
      </c>
      <c r="G601" s="261" t="s">
        <v>888</v>
      </c>
      <c r="H601" s="261">
        <v>2</v>
      </c>
      <c r="I601" s="261" t="s">
        <v>1203</v>
      </c>
      <c r="J601" s="261" t="s">
        <v>1204</v>
      </c>
      <c r="K601" s="261" t="s">
        <v>1205</v>
      </c>
      <c r="L601" s="262">
        <v>45046</v>
      </c>
      <c r="M601" s="261" t="s">
        <v>20</v>
      </c>
    </row>
    <row r="602" spans="1:13" x14ac:dyDescent="0.35">
      <c r="A602" s="259" t="s">
        <v>70</v>
      </c>
      <c r="B602" s="259" t="s">
        <v>71</v>
      </c>
      <c r="C602" s="259" t="s">
        <v>72</v>
      </c>
      <c r="D602" s="259" t="s">
        <v>404</v>
      </c>
      <c r="E602" s="259">
        <v>2</v>
      </c>
      <c r="F602" s="259" t="s">
        <v>1206</v>
      </c>
      <c r="G602" s="259" t="s">
        <v>888</v>
      </c>
      <c r="H602" s="259">
        <v>2</v>
      </c>
      <c r="I602" s="259" t="s">
        <v>1207</v>
      </c>
      <c r="J602" s="259" t="s">
        <v>1204</v>
      </c>
      <c r="K602" s="259" t="s">
        <v>1208</v>
      </c>
      <c r="L602" s="260">
        <v>45046</v>
      </c>
      <c r="M602" s="259" t="s">
        <v>20</v>
      </c>
    </row>
    <row r="603" spans="1:13" x14ac:dyDescent="0.35">
      <c r="A603" s="261" t="s">
        <v>210</v>
      </c>
      <c r="B603" s="261" t="s">
        <v>211</v>
      </c>
      <c r="C603" s="261" t="s">
        <v>212</v>
      </c>
      <c r="D603" s="261" t="s">
        <v>694</v>
      </c>
      <c r="E603" s="261">
        <v>206000</v>
      </c>
      <c r="F603" s="261" t="s">
        <v>1209</v>
      </c>
      <c r="G603" s="261" t="s">
        <v>888</v>
      </c>
      <c r="H603" s="261">
        <v>2</v>
      </c>
      <c r="I603" s="261" t="s">
        <v>1210</v>
      </c>
      <c r="J603" s="261" t="s">
        <v>1211</v>
      </c>
      <c r="K603" s="261" t="s">
        <v>1212</v>
      </c>
      <c r="L603" s="262">
        <v>45046</v>
      </c>
      <c r="M603" s="261" t="s">
        <v>20</v>
      </c>
    </row>
    <row r="604" spans="1:13" x14ac:dyDescent="0.35">
      <c r="A604" s="259" t="s">
        <v>210</v>
      </c>
      <c r="B604" s="259" t="s">
        <v>211</v>
      </c>
      <c r="C604" s="259" t="s">
        <v>212</v>
      </c>
      <c r="D604" s="259" t="s">
        <v>404</v>
      </c>
      <c r="E604" s="259">
        <v>2</v>
      </c>
      <c r="F604" s="259" t="s">
        <v>1213</v>
      </c>
      <c r="G604" s="259" t="s">
        <v>888</v>
      </c>
      <c r="H604" s="259">
        <v>2</v>
      </c>
      <c r="I604" s="259" t="s">
        <v>1214</v>
      </c>
      <c r="J604" s="259" t="s">
        <v>846</v>
      </c>
      <c r="K604" s="259" t="s">
        <v>1215</v>
      </c>
      <c r="L604" s="260">
        <v>45046</v>
      </c>
      <c r="M604" s="259" t="s">
        <v>20</v>
      </c>
    </row>
    <row r="605" spans="1:13" x14ac:dyDescent="0.35">
      <c r="A605" s="261" t="s">
        <v>1216</v>
      </c>
      <c r="B605" s="261" t="s">
        <v>1217</v>
      </c>
      <c r="C605" s="261" t="s">
        <v>1218</v>
      </c>
      <c r="D605" s="261" t="s">
        <v>26</v>
      </c>
      <c r="E605" s="261" t="s">
        <v>17</v>
      </c>
      <c r="F605" s="261" t="s">
        <v>512</v>
      </c>
      <c r="G605" s="261" t="s">
        <v>17</v>
      </c>
      <c r="H605" s="261" t="s">
        <v>17</v>
      </c>
      <c r="I605" s="261" t="s">
        <v>512</v>
      </c>
      <c r="J605" s="261" t="s">
        <v>18</v>
      </c>
      <c r="K605" s="261" t="s">
        <v>1219</v>
      </c>
      <c r="L605" s="262">
        <v>45049</v>
      </c>
      <c r="M605" s="261" t="s">
        <v>439</v>
      </c>
    </row>
    <row r="606" spans="1:13" x14ac:dyDescent="0.35">
      <c r="A606" s="259" t="s">
        <v>1216</v>
      </c>
      <c r="B606" s="259" t="s">
        <v>1217</v>
      </c>
      <c r="C606" s="259" t="s">
        <v>1218</v>
      </c>
      <c r="D606" s="259" t="s">
        <v>28</v>
      </c>
      <c r="E606" s="259" t="s">
        <v>17</v>
      </c>
      <c r="F606" s="259" t="s">
        <v>512</v>
      </c>
      <c r="G606" s="259" t="s">
        <v>17</v>
      </c>
      <c r="H606" s="259" t="s">
        <v>17</v>
      </c>
      <c r="I606" s="259" t="s">
        <v>512</v>
      </c>
      <c r="J606" s="259" t="s">
        <v>18</v>
      </c>
      <c r="K606" s="259" t="s">
        <v>1220</v>
      </c>
      <c r="L606" s="260">
        <v>45049</v>
      </c>
      <c r="M606" s="259" t="s">
        <v>439</v>
      </c>
    </row>
    <row r="607" spans="1:13" x14ac:dyDescent="0.35">
      <c r="A607" s="261" t="s">
        <v>1221</v>
      </c>
      <c r="B607" s="261" t="s">
        <v>1222</v>
      </c>
      <c r="C607" s="261" t="s">
        <v>1223</v>
      </c>
      <c r="D607" s="261" t="s">
        <v>26</v>
      </c>
      <c r="E607" s="261" t="s">
        <v>17</v>
      </c>
      <c r="F607" s="261" t="s">
        <v>17</v>
      </c>
      <c r="G607" s="261" t="s">
        <v>17</v>
      </c>
      <c r="H607" s="261" t="s">
        <v>17</v>
      </c>
      <c r="I607" s="261" t="s">
        <v>17</v>
      </c>
      <c r="J607" s="261" t="s">
        <v>18</v>
      </c>
      <c r="K607" s="261" t="s">
        <v>1224</v>
      </c>
      <c r="L607" s="262">
        <v>45076</v>
      </c>
      <c r="M607" s="261" t="s">
        <v>20</v>
      </c>
    </row>
    <row r="608" spans="1:13" x14ac:dyDescent="0.35">
      <c r="A608" s="259" t="s">
        <v>1221</v>
      </c>
      <c r="B608" s="259" t="s">
        <v>1222</v>
      </c>
      <c r="C608" s="259" t="s">
        <v>1223</v>
      </c>
      <c r="D608" s="259" t="s">
        <v>28</v>
      </c>
      <c r="E608" s="259" t="s">
        <v>17</v>
      </c>
      <c r="F608" s="259" t="s">
        <v>17</v>
      </c>
      <c r="G608" s="259" t="s">
        <v>17</v>
      </c>
      <c r="H608" s="259" t="s">
        <v>17</v>
      </c>
      <c r="I608" s="259" t="s">
        <v>17</v>
      </c>
      <c r="J608" s="259" t="s">
        <v>18</v>
      </c>
      <c r="K608" s="259" t="s">
        <v>1225</v>
      </c>
      <c r="L608" s="260">
        <v>45076</v>
      </c>
      <c r="M608" s="259" t="s">
        <v>20</v>
      </c>
    </row>
    <row r="609" spans="1:13" x14ac:dyDescent="0.35">
      <c r="A609" s="261" t="s">
        <v>1226</v>
      </c>
      <c r="B609" s="261" t="s">
        <v>1227</v>
      </c>
      <c r="C609" s="261" t="s">
        <v>1228</v>
      </c>
      <c r="D609" s="261" t="s">
        <v>26</v>
      </c>
      <c r="E609" s="261" t="s">
        <v>17</v>
      </c>
      <c r="F609" s="261" t="s">
        <v>512</v>
      </c>
      <c r="G609" s="261" t="s">
        <v>17</v>
      </c>
      <c r="H609" s="261" t="s">
        <v>17</v>
      </c>
      <c r="I609" s="261" t="s">
        <v>512</v>
      </c>
      <c r="J609" s="261" t="s">
        <v>18</v>
      </c>
      <c r="K609" s="261" t="s">
        <v>1229</v>
      </c>
      <c r="L609" s="262">
        <v>45076</v>
      </c>
      <c r="M609" s="261" t="s">
        <v>20</v>
      </c>
    </row>
    <row r="610" spans="1:13" x14ac:dyDescent="0.35">
      <c r="A610" s="259" t="s">
        <v>1226</v>
      </c>
      <c r="B610" s="259" t="s">
        <v>1227</v>
      </c>
      <c r="C610" s="259" t="s">
        <v>1228</v>
      </c>
      <c r="D610" s="259" t="s">
        <v>28</v>
      </c>
      <c r="E610" s="259" t="s">
        <v>17</v>
      </c>
      <c r="F610" s="259" t="s">
        <v>512</v>
      </c>
      <c r="G610" s="259" t="s">
        <v>17</v>
      </c>
      <c r="H610" s="259" t="s">
        <v>17</v>
      </c>
      <c r="I610" s="259" t="s">
        <v>512</v>
      </c>
      <c r="J610" s="259" t="s">
        <v>18</v>
      </c>
      <c r="K610" s="259" t="s">
        <v>1230</v>
      </c>
      <c r="L610" s="260">
        <v>45076</v>
      </c>
      <c r="M610" s="259" t="s">
        <v>20</v>
      </c>
    </row>
    <row r="611" spans="1:13" x14ac:dyDescent="0.35">
      <c r="A611" s="261" t="s">
        <v>1231</v>
      </c>
      <c r="B611" s="261" t="s">
        <v>1232</v>
      </c>
      <c r="C611" s="261" t="s">
        <v>1233</v>
      </c>
      <c r="D611" s="261" t="s">
        <v>26</v>
      </c>
      <c r="E611" s="261" t="s">
        <v>17</v>
      </c>
      <c r="F611" s="261" t="s">
        <v>824</v>
      </c>
      <c r="G611" s="261" t="s">
        <v>17</v>
      </c>
      <c r="H611" s="261" t="s">
        <v>17</v>
      </c>
      <c r="I611" s="261" t="s">
        <v>17</v>
      </c>
      <c r="J611" s="261" t="s">
        <v>1112</v>
      </c>
      <c r="K611" s="261" t="s">
        <v>1234</v>
      </c>
      <c r="L611" s="262">
        <v>45077</v>
      </c>
      <c r="M611" s="261" t="s">
        <v>20</v>
      </c>
    </row>
    <row r="612" spans="1:13" x14ac:dyDescent="0.35">
      <c r="A612" s="259" t="s">
        <v>1231</v>
      </c>
      <c r="B612" s="259" t="s">
        <v>1232</v>
      </c>
      <c r="C612" s="259" t="s">
        <v>1233</v>
      </c>
      <c r="D612" s="259" t="s">
        <v>28</v>
      </c>
      <c r="E612" s="259" t="s">
        <v>17</v>
      </c>
      <c r="F612" s="259" t="s">
        <v>824</v>
      </c>
      <c r="G612" s="259" t="s">
        <v>17</v>
      </c>
      <c r="H612" s="259" t="s">
        <v>17</v>
      </c>
      <c r="I612" s="259" t="s">
        <v>17</v>
      </c>
      <c r="J612" s="259" t="s">
        <v>1114</v>
      </c>
      <c r="K612" s="259" t="s">
        <v>1235</v>
      </c>
      <c r="L612" s="260">
        <v>45077</v>
      </c>
      <c r="M612" s="259" t="s">
        <v>20</v>
      </c>
    </row>
    <row r="613" spans="1:13" x14ac:dyDescent="0.35">
      <c r="A613" s="261" t="s">
        <v>1236</v>
      </c>
      <c r="B613" s="261" t="s">
        <v>1237</v>
      </c>
      <c r="C613" s="261" t="s">
        <v>1238</v>
      </c>
      <c r="D613" s="261" t="s">
        <v>26</v>
      </c>
      <c r="E613" s="261" t="s">
        <v>17</v>
      </c>
      <c r="F613" s="261" t="s">
        <v>17</v>
      </c>
      <c r="G613" s="261" t="s">
        <v>17</v>
      </c>
      <c r="H613" s="261" t="s">
        <v>17</v>
      </c>
      <c r="I613" s="261" t="s">
        <v>17</v>
      </c>
      <c r="J613" s="261" t="s">
        <v>18</v>
      </c>
      <c r="K613" s="261" t="s">
        <v>1239</v>
      </c>
      <c r="L613" s="262">
        <v>45077</v>
      </c>
      <c r="M613" s="261" t="s">
        <v>20</v>
      </c>
    </row>
    <row r="614" spans="1:13" x14ac:dyDescent="0.35">
      <c r="A614" s="259" t="s">
        <v>1236</v>
      </c>
      <c r="B614" s="259" t="s">
        <v>1237</v>
      </c>
      <c r="C614" s="259" t="s">
        <v>1238</v>
      </c>
      <c r="D614" s="259" t="s">
        <v>28</v>
      </c>
      <c r="E614" s="259" t="s">
        <v>17</v>
      </c>
      <c r="F614" s="259" t="s">
        <v>17</v>
      </c>
      <c r="G614" s="259" t="s">
        <v>17</v>
      </c>
      <c r="H614" s="259" t="s">
        <v>17</v>
      </c>
      <c r="I614" s="259" t="s">
        <v>17</v>
      </c>
      <c r="J614" s="259" t="s">
        <v>18</v>
      </c>
      <c r="K614" s="259" t="s">
        <v>1240</v>
      </c>
      <c r="L614" s="260">
        <v>45077</v>
      </c>
      <c r="M614" s="259" t="s">
        <v>20</v>
      </c>
    </row>
    <row r="615" spans="1:13" x14ac:dyDescent="0.35">
      <c r="A615" s="261" t="s">
        <v>1241</v>
      </c>
      <c r="B615" s="261" t="s">
        <v>1242</v>
      </c>
      <c r="C615" s="261" t="s">
        <v>1243</v>
      </c>
      <c r="D615" s="261" t="s">
        <v>953</v>
      </c>
      <c r="E615" s="261">
        <v>107142736</v>
      </c>
      <c r="F615" s="261" t="s">
        <v>1244</v>
      </c>
      <c r="G615" s="261" t="s">
        <v>492</v>
      </c>
      <c r="H615" s="261">
        <v>1</v>
      </c>
      <c r="I615" s="261" t="s">
        <v>1245</v>
      </c>
      <c r="J615" s="261" t="s">
        <v>1246</v>
      </c>
      <c r="K615" s="261" t="s">
        <v>1247</v>
      </c>
      <c r="L615" s="262">
        <v>45105</v>
      </c>
      <c r="M615" s="261" t="s">
        <v>20</v>
      </c>
    </row>
    <row r="616" spans="1:13" x14ac:dyDescent="0.35">
      <c r="A616" s="259" t="s">
        <v>1241</v>
      </c>
      <c r="B616" s="259" t="s">
        <v>1242</v>
      </c>
      <c r="C616" s="259" t="s">
        <v>1243</v>
      </c>
      <c r="D616" s="259" t="s">
        <v>694</v>
      </c>
      <c r="E616" s="259">
        <v>155377</v>
      </c>
      <c r="F616" s="259" t="s">
        <v>1248</v>
      </c>
      <c r="G616" s="259" t="s">
        <v>492</v>
      </c>
      <c r="H616" s="259">
        <v>1</v>
      </c>
      <c r="I616" s="259" t="s">
        <v>1249</v>
      </c>
      <c r="J616" s="259" t="s">
        <v>1250</v>
      </c>
      <c r="K616" s="259" t="s">
        <v>1251</v>
      </c>
      <c r="L616" s="260">
        <v>45105</v>
      </c>
      <c r="M616" s="259" t="s">
        <v>20</v>
      </c>
    </row>
    <row r="617" spans="1:13" x14ac:dyDescent="0.35">
      <c r="A617" s="261" t="s">
        <v>1241</v>
      </c>
      <c r="B617" s="261" t="s">
        <v>1242</v>
      </c>
      <c r="C617" s="261" t="s">
        <v>1243</v>
      </c>
      <c r="D617" s="261" t="s">
        <v>962</v>
      </c>
      <c r="E617" s="261">
        <v>27000077</v>
      </c>
      <c r="F617" s="261" t="s">
        <v>1252</v>
      </c>
      <c r="G617" s="261" t="s">
        <v>888</v>
      </c>
      <c r="H617" s="261">
        <v>2</v>
      </c>
      <c r="I617" s="261" t="s">
        <v>1253</v>
      </c>
      <c r="J617" s="261" t="s">
        <v>1254</v>
      </c>
      <c r="K617" s="261" t="s">
        <v>1255</v>
      </c>
      <c r="L617" s="262">
        <v>45105</v>
      </c>
      <c r="M617" s="261" t="s">
        <v>20</v>
      </c>
    </row>
    <row r="618" spans="1:13" x14ac:dyDescent="0.35">
      <c r="A618" s="259" t="s">
        <v>1241</v>
      </c>
      <c r="B618" s="259" t="s">
        <v>1242</v>
      </c>
      <c r="C618" s="259" t="s">
        <v>1243</v>
      </c>
      <c r="D618" s="259" t="s">
        <v>967</v>
      </c>
      <c r="E618" s="259">
        <v>17900000</v>
      </c>
      <c r="F618" s="259" t="s">
        <v>1256</v>
      </c>
      <c r="G618" s="259" t="s">
        <v>22</v>
      </c>
      <c r="H618" s="259">
        <v>3</v>
      </c>
      <c r="I618" s="259" t="s">
        <v>1257</v>
      </c>
      <c r="J618" s="259" t="s">
        <v>1258</v>
      </c>
      <c r="K618" s="259" t="s">
        <v>1259</v>
      </c>
      <c r="L618" s="260">
        <v>45105</v>
      </c>
      <c r="M618" s="259" t="s">
        <v>20</v>
      </c>
    </row>
    <row r="619" spans="1:13" x14ac:dyDescent="0.35">
      <c r="A619" s="261" t="s">
        <v>1241</v>
      </c>
      <c r="B619" s="261" t="s">
        <v>1242</v>
      </c>
      <c r="C619" s="261" t="s">
        <v>1243</v>
      </c>
      <c r="D619" s="261" t="s">
        <v>404</v>
      </c>
      <c r="E619" s="261">
        <v>5</v>
      </c>
      <c r="F619" s="261" t="s">
        <v>1260</v>
      </c>
      <c r="G619" s="261" t="s">
        <v>22</v>
      </c>
      <c r="H619" s="261">
        <v>3</v>
      </c>
      <c r="I619" s="261" t="s">
        <v>1261</v>
      </c>
      <c r="J619" s="261" t="s">
        <v>1262</v>
      </c>
      <c r="K619" s="261" t="s">
        <v>1263</v>
      </c>
      <c r="L619" s="262">
        <v>45105</v>
      </c>
      <c r="M619" s="261" t="s">
        <v>20</v>
      </c>
    </row>
    <row r="620" spans="1:13" x14ac:dyDescent="0.35">
      <c r="A620" s="259" t="s">
        <v>1241</v>
      </c>
      <c r="B620" s="259" t="s">
        <v>1242</v>
      </c>
      <c r="C620" s="259" t="s">
        <v>1243</v>
      </c>
      <c r="D620" s="259" t="s">
        <v>26</v>
      </c>
      <c r="E620" s="259" t="s">
        <v>17</v>
      </c>
      <c r="F620" s="259" t="s">
        <v>512</v>
      </c>
      <c r="G620" s="259" t="s">
        <v>22</v>
      </c>
      <c r="H620" s="259">
        <v>3</v>
      </c>
      <c r="I620" s="259" t="s">
        <v>512</v>
      </c>
      <c r="J620" s="259" t="s">
        <v>1264</v>
      </c>
      <c r="K620" s="259" t="s">
        <v>1265</v>
      </c>
      <c r="L620" s="260">
        <v>45105</v>
      </c>
      <c r="M620" s="259" t="s">
        <v>20</v>
      </c>
    </row>
    <row r="621" spans="1:13" x14ac:dyDescent="0.35">
      <c r="A621" s="261" t="s">
        <v>1241</v>
      </c>
      <c r="B621" s="261" t="s">
        <v>1242</v>
      </c>
      <c r="C621" s="261" t="s">
        <v>1243</v>
      </c>
      <c r="D621" s="261" t="s">
        <v>28</v>
      </c>
      <c r="E621" s="261" t="s">
        <v>17</v>
      </c>
      <c r="F621" s="261" t="s">
        <v>512</v>
      </c>
      <c r="G621" s="261" t="s">
        <v>22</v>
      </c>
      <c r="H621" s="261">
        <v>3</v>
      </c>
      <c r="I621" s="261" t="s">
        <v>512</v>
      </c>
      <c r="J621" s="261" t="s">
        <v>1264</v>
      </c>
      <c r="K621" s="261" t="s">
        <v>1266</v>
      </c>
      <c r="L621" s="262">
        <v>45105</v>
      </c>
      <c r="M621" s="261" t="s">
        <v>20</v>
      </c>
    </row>
    <row r="622" spans="1:13" x14ac:dyDescent="0.35">
      <c r="A622" s="259" t="s">
        <v>1241</v>
      </c>
      <c r="B622" s="259" t="s">
        <v>1242</v>
      </c>
      <c r="C622" s="259" t="s">
        <v>1243</v>
      </c>
      <c r="D622" s="259" t="s">
        <v>38</v>
      </c>
      <c r="E622" s="259" t="s">
        <v>17</v>
      </c>
      <c r="F622" s="259" t="s">
        <v>512</v>
      </c>
      <c r="G622" s="259" t="s">
        <v>22</v>
      </c>
      <c r="H622" s="259">
        <v>3</v>
      </c>
      <c r="I622" s="259" t="s">
        <v>512</v>
      </c>
      <c r="J622" s="259" t="s">
        <v>1264</v>
      </c>
      <c r="K622" s="259" t="s">
        <v>1267</v>
      </c>
      <c r="L622" s="260">
        <v>45105</v>
      </c>
      <c r="M622" s="259" t="s">
        <v>20</v>
      </c>
    </row>
    <row r="623" spans="1:13" x14ac:dyDescent="0.35">
      <c r="A623" s="261" t="s">
        <v>1241</v>
      </c>
      <c r="B623" s="261" t="s">
        <v>1242</v>
      </c>
      <c r="C623" s="261" t="s">
        <v>1243</v>
      </c>
      <c r="D623" s="261" t="s">
        <v>16</v>
      </c>
      <c r="E623" s="261">
        <v>308000</v>
      </c>
      <c r="F623" s="261" t="s">
        <v>1268</v>
      </c>
      <c r="G623" s="261" t="s">
        <v>22</v>
      </c>
      <c r="H623" s="261">
        <v>3</v>
      </c>
      <c r="I623" s="261" t="s">
        <v>1269</v>
      </c>
      <c r="J623" s="261" t="s">
        <v>1270</v>
      </c>
      <c r="K623" s="261" t="s">
        <v>1271</v>
      </c>
      <c r="L623" s="262">
        <v>45105</v>
      </c>
      <c r="M623" s="261" t="s">
        <v>20</v>
      </c>
    </row>
    <row r="624" spans="1:13" x14ac:dyDescent="0.35">
      <c r="A624" s="259" t="s">
        <v>1241</v>
      </c>
      <c r="B624" s="259" t="s">
        <v>1242</v>
      </c>
      <c r="C624" s="259" t="s">
        <v>1243</v>
      </c>
      <c r="D624" s="259" t="s">
        <v>21</v>
      </c>
      <c r="E624" s="259">
        <v>10600</v>
      </c>
      <c r="F624" s="259" t="s">
        <v>1272</v>
      </c>
      <c r="G624" s="259" t="s">
        <v>22</v>
      </c>
      <c r="H624" s="259">
        <v>3</v>
      </c>
      <c r="I624" s="259" t="s">
        <v>1273</v>
      </c>
      <c r="J624" s="259" t="s">
        <v>1264</v>
      </c>
      <c r="K624" s="259" t="s">
        <v>1274</v>
      </c>
      <c r="L624" s="260">
        <v>45105</v>
      </c>
      <c r="M624" s="259" t="s">
        <v>20</v>
      </c>
    </row>
    <row r="625" spans="1:13" x14ac:dyDescent="0.35">
      <c r="A625" s="261" t="s">
        <v>1241</v>
      </c>
      <c r="B625" s="261" t="s">
        <v>1242</v>
      </c>
      <c r="C625" s="261" t="s">
        <v>1243</v>
      </c>
      <c r="D625" s="261" t="s">
        <v>768</v>
      </c>
      <c r="E625" s="261" t="s">
        <v>17</v>
      </c>
      <c r="F625" s="261" t="s">
        <v>512</v>
      </c>
      <c r="G625" s="261" t="s">
        <v>22</v>
      </c>
      <c r="H625" s="261">
        <v>3</v>
      </c>
      <c r="I625" s="261" t="s">
        <v>512</v>
      </c>
      <c r="J625" s="261" t="s">
        <v>1264</v>
      </c>
      <c r="K625" s="261" t="s">
        <v>1275</v>
      </c>
      <c r="L625" s="262">
        <v>45105</v>
      </c>
      <c r="M625" s="261" t="s">
        <v>20</v>
      </c>
    </row>
    <row r="626" spans="1:13" x14ac:dyDescent="0.35">
      <c r="A626" s="259" t="s">
        <v>1241</v>
      </c>
      <c r="B626" s="259" t="s">
        <v>1242</v>
      </c>
      <c r="C626" s="259" t="s">
        <v>1243</v>
      </c>
      <c r="D626" s="259" t="s">
        <v>24</v>
      </c>
      <c r="E626" s="259" t="s">
        <v>17</v>
      </c>
      <c r="F626" s="259" t="s">
        <v>512</v>
      </c>
      <c r="G626" s="259" t="s">
        <v>22</v>
      </c>
      <c r="H626" s="259">
        <v>3</v>
      </c>
      <c r="I626" s="259" t="s">
        <v>512</v>
      </c>
      <c r="J626" s="259" t="s">
        <v>1264</v>
      </c>
      <c r="K626" s="259" t="s">
        <v>1276</v>
      </c>
      <c r="L626" s="260">
        <v>45105</v>
      </c>
      <c r="M626" s="259" t="s">
        <v>20</v>
      </c>
    </row>
    <row r="627" spans="1:13" x14ac:dyDescent="0.35">
      <c r="A627" s="261" t="s">
        <v>641</v>
      </c>
      <c r="B627" s="261" t="s">
        <v>642</v>
      </c>
      <c r="C627" s="261" t="s">
        <v>225</v>
      </c>
      <c r="D627" s="261" t="s">
        <v>694</v>
      </c>
      <c r="E627" s="261">
        <v>2381741</v>
      </c>
      <c r="F627" s="261" t="s">
        <v>1277</v>
      </c>
      <c r="G627" s="261" t="s">
        <v>888</v>
      </c>
      <c r="H627" s="261">
        <v>2</v>
      </c>
      <c r="I627" s="261" t="s">
        <v>1278</v>
      </c>
      <c r="J627" s="261" t="s">
        <v>1279</v>
      </c>
      <c r="K627" s="261" t="s">
        <v>1280</v>
      </c>
      <c r="L627" s="262">
        <v>45107</v>
      </c>
      <c r="M627" s="261" t="s">
        <v>20</v>
      </c>
    </row>
    <row r="628" spans="1:13" x14ac:dyDescent="0.35">
      <c r="A628" s="259" t="s">
        <v>223</v>
      </c>
      <c r="B628" s="259" t="s">
        <v>224</v>
      </c>
      <c r="C628" s="259" t="s">
        <v>225</v>
      </c>
      <c r="D628" s="259" t="s">
        <v>694</v>
      </c>
      <c r="E628" s="259">
        <v>2381741</v>
      </c>
      <c r="F628" s="259" t="s">
        <v>1277</v>
      </c>
      <c r="G628" s="259" t="s">
        <v>888</v>
      </c>
      <c r="H628" s="259">
        <v>2</v>
      </c>
      <c r="I628" s="259" t="s">
        <v>1278</v>
      </c>
      <c r="J628" s="259" t="s">
        <v>1281</v>
      </c>
      <c r="K628" s="259" t="s">
        <v>1282</v>
      </c>
      <c r="L628" s="260">
        <v>45107</v>
      </c>
      <c r="M628" s="259" t="s">
        <v>20</v>
      </c>
    </row>
    <row r="629" spans="1:13" x14ac:dyDescent="0.35">
      <c r="A629" s="261" t="s">
        <v>229</v>
      </c>
      <c r="B629" s="261" t="s">
        <v>230</v>
      </c>
      <c r="C629" s="261" t="s">
        <v>225</v>
      </c>
      <c r="D629" s="261" t="s">
        <v>694</v>
      </c>
      <c r="E629" s="261">
        <v>159000</v>
      </c>
      <c r="F629" s="261" t="s">
        <v>1283</v>
      </c>
      <c r="G629" s="261" t="s">
        <v>22</v>
      </c>
      <c r="H629" s="261">
        <v>3</v>
      </c>
      <c r="I629" s="261" t="s">
        <v>1284</v>
      </c>
      <c r="J629" s="261" t="s">
        <v>1285</v>
      </c>
      <c r="K629" s="261" t="s">
        <v>1286</v>
      </c>
      <c r="L629" s="262">
        <v>45107</v>
      </c>
      <c r="M629" s="261" t="s">
        <v>20</v>
      </c>
    </row>
    <row r="630" spans="1:13" x14ac:dyDescent="0.35">
      <c r="A630" s="259" t="s">
        <v>143</v>
      </c>
      <c r="B630" s="259" t="s">
        <v>144</v>
      </c>
      <c r="C630" s="259" t="s">
        <v>141</v>
      </c>
      <c r="D630" s="259" t="s">
        <v>694</v>
      </c>
      <c r="E630" s="259">
        <v>34513</v>
      </c>
      <c r="F630" s="259" t="s">
        <v>1287</v>
      </c>
      <c r="G630" s="259" t="s">
        <v>492</v>
      </c>
      <c r="H630" s="259">
        <v>1</v>
      </c>
      <c r="I630" s="259" t="s">
        <v>1288</v>
      </c>
      <c r="J630" s="259" t="s">
        <v>1289</v>
      </c>
      <c r="K630" s="259" t="s">
        <v>1290</v>
      </c>
      <c r="L630" s="260">
        <v>45112</v>
      </c>
      <c r="M630" s="259" t="s">
        <v>439</v>
      </c>
    </row>
    <row r="631" spans="1:13" x14ac:dyDescent="0.35">
      <c r="A631" s="261" t="s">
        <v>153</v>
      </c>
      <c r="B631" s="261" t="s">
        <v>154</v>
      </c>
      <c r="C631" s="261" t="s">
        <v>141</v>
      </c>
      <c r="D631" s="261" t="s">
        <v>694</v>
      </c>
      <c r="E631" s="261">
        <v>88019</v>
      </c>
      <c r="F631" s="261" t="s">
        <v>1287</v>
      </c>
      <c r="G631" s="261" t="s">
        <v>33</v>
      </c>
      <c r="H631" s="261">
        <v>2</v>
      </c>
      <c r="I631" s="261" t="s">
        <v>1291</v>
      </c>
      <c r="J631" s="261" t="s">
        <v>1292</v>
      </c>
      <c r="K631" s="261" t="s">
        <v>1293</v>
      </c>
      <c r="L631" s="262">
        <v>45112</v>
      </c>
      <c r="M631" s="261" t="s">
        <v>439</v>
      </c>
    </row>
    <row r="632" spans="1:13" x14ac:dyDescent="0.35">
      <c r="A632" s="259" t="s">
        <v>160</v>
      </c>
      <c r="B632" s="259" t="s">
        <v>161</v>
      </c>
      <c r="C632" s="259" t="s">
        <v>141</v>
      </c>
      <c r="D632" s="259" t="s">
        <v>694</v>
      </c>
      <c r="E632" s="259">
        <v>231318</v>
      </c>
      <c r="F632" s="259" t="s">
        <v>1294</v>
      </c>
      <c r="G632" s="259" t="s">
        <v>492</v>
      </c>
      <c r="H632" s="259">
        <v>1</v>
      </c>
      <c r="I632" s="259" t="s">
        <v>1295</v>
      </c>
      <c r="J632" s="259" t="s">
        <v>1296</v>
      </c>
      <c r="K632" s="259" t="s">
        <v>1297</v>
      </c>
      <c r="L632" s="260">
        <v>45112</v>
      </c>
      <c r="M632" s="259" t="s">
        <v>439</v>
      </c>
    </row>
    <row r="633" spans="1:13" x14ac:dyDescent="0.35">
      <c r="A633" s="261" t="s">
        <v>294</v>
      </c>
      <c r="B633" s="261" t="s">
        <v>295</v>
      </c>
      <c r="C633" s="261" t="s">
        <v>296</v>
      </c>
      <c r="D633" s="261" t="s">
        <v>953</v>
      </c>
      <c r="E633" s="261">
        <v>907691</v>
      </c>
      <c r="F633" s="261" t="s">
        <v>1298</v>
      </c>
      <c r="G633" s="261" t="s">
        <v>492</v>
      </c>
      <c r="H633" s="261">
        <v>1</v>
      </c>
      <c r="I633" s="261" t="s">
        <v>1299</v>
      </c>
      <c r="J633" s="261" t="s">
        <v>1300</v>
      </c>
      <c r="K633" s="261" t="s">
        <v>1301</v>
      </c>
      <c r="L633" s="262">
        <v>45112</v>
      </c>
      <c r="M633" s="261" t="s">
        <v>439</v>
      </c>
    </row>
    <row r="634" spans="1:13" x14ac:dyDescent="0.35">
      <c r="A634" s="259" t="s">
        <v>294</v>
      </c>
      <c r="B634" s="259" t="s">
        <v>295</v>
      </c>
      <c r="C634" s="259" t="s">
        <v>296</v>
      </c>
      <c r="D634" s="259" t="s">
        <v>694</v>
      </c>
      <c r="E634" s="259">
        <v>22320</v>
      </c>
      <c r="F634" s="259" t="s">
        <v>1302</v>
      </c>
      <c r="G634" s="259" t="s">
        <v>33</v>
      </c>
      <c r="H634" s="259">
        <v>2</v>
      </c>
      <c r="I634" s="259" t="s">
        <v>1303</v>
      </c>
      <c r="J634" s="259" t="s">
        <v>1304</v>
      </c>
      <c r="K634" s="259" t="s">
        <v>1305</v>
      </c>
      <c r="L634" s="260">
        <v>45112</v>
      </c>
      <c r="M634" s="259" t="s">
        <v>439</v>
      </c>
    </row>
    <row r="635" spans="1:13" x14ac:dyDescent="0.35">
      <c r="A635" s="261" t="s">
        <v>304</v>
      </c>
      <c r="B635" s="261" t="s">
        <v>305</v>
      </c>
      <c r="C635" s="261" t="s">
        <v>296</v>
      </c>
      <c r="D635" s="261" t="s">
        <v>953</v>
      </c>
      <c r="E635" s="261">
        <v>3449050</v>
      </c>
      <c r="F635" s="261" t="s">
        <v>1298</v>
      </c>
      <c r="G635" s="261" t="s">
        <v>492</v>
      </c>
      <c r="H635" s="261">
        <v>1</v>
      </c>
      <c r="I635" s="261" t="s">
        <v>1299</v>
      </c>
      <c r="J635" s="261" t="s">
        <v>1306</v>
      </c>
      <c r="K635" s="261" t="s">
        <v>1307</v>
      </c>
      <c r="L635" s="262">
        <v>45112</v>
      </c>
      <c r="M635" s="261" t="s">
        <v>20</v>
      </c>
    </row>
    <row r="636" spans="1:13" x14ac:dyDescent="0.35">
      <c r="A636" s="259" t="s">
        <v>304</v>
      </c>
      <c r="B636" s="259" t="s">
        <v>305</v>
      </c>
      <c r="C636" s="259" t="s">
        <v>296</v>
      </c>
      <c r="D636" s="259" t="s">
        <v>694</v>
      </c>
      <c r="E636" s="259">
        <v>148765</v>
      </c>
      <c r="F636" s="259" t="s">
        <v>1308</v>
      </c>
      <c r="G636" s="259" t="s">
        <v>492</v>
      </c>
      <c r="H636" s="259">
        <v>1</v>
      </c>
      <c r="I636" s="259" t="s">
        <v>1309</v>
      </c>
      <c r="J636" s="259" t="s">
        <v>1310</v>
      </c>
      <c r="K636" s="259" t="s">
        <v>1311</v>
      </c>
      <c r="L636" s="260">
        <v>45112</v>
      </c>
      <c r="M636" s="259" t="s">
        <v>20</v>
      </c>
    </row>
    <row r="637" spans="1:13" x14ac:dyDescent="0.35">
      <c r="A637" s="261" t="s">
        <v>316</v>
      </c>
      <c r="B637" s="261" t="s">
        <v>317</v>
      </c>
      <c r="C637" s="261" t="s">
        <v>296</v>
      </c>
      <c r="D637" s="261" t="s">
        <v>953</v>
      </c>
      <c r="E637" s="261">
        <v>2509340</v>
      </c>
      <c r="F637" s="261" t="s">
        <v>1298</v>
      </c>
      <c r="G637" s="261" t="s">
        <v>492</v>
      </c>
      <c r="H637" s="261">
        <v>1</v>
      </c>
      <c r="I637" s="261" t="s">
        <v>1312</v>
      </c>
      <c r="J637" s="261" t="s">
        <v>1313</v>
      </c>
      <c r="K637" s="261" t="s">
        <v>1314</v>
      </c>
      <c r="L637" s="262">
        <v>45112</v>
      </c>
      <c r="M637" s="261" t="s">
        <v>439</v>
      </c>
    </row>
    <row r="638" spans="1:13" x14ac:dyDescent="0.35">
      <c r="A638" s="259" t="s">
        <v>316</v>
      </c>
      <c r="B638" s="259" t="s">
        <v>317</v>
      </c>
      <c r="C638" s="259" t="s">
        <v>296</v>
      </c>
      <c r="D638" s="259" t="s">
        <v>694</v>
      </c>
      <c r="E638" s="259">
        <v>374096</v>
      </c>
      <c r="F638" s="259" t="s">
        <v>1315</v>
      </c>
      <c r="G638" s="259" t="s">
        <v>492</v>
      </c>
      <c r="H638" s="259">
        <v>1</v>
      </c>
      <c r="I638" s="259" t="s">
        <v>1316</v>
      </c>
      <c r="J638" s="259" t="s">
        <v>1317</v>
      </c>
      <c r="K638" s="259" t="s">
        <v>1318</v>
      </c>
      <c r="L638" s="260">
        <v>45112</v>
      </c>
      <c r="M638" s="259" t="s">
        <v>439</v>
      </c>
    </row>
    <row r="639" spans="1:13" x14ac:dyDescent="0.35">
      <c r="A639" s="261" t="s">
        <v>422</v>
      </c>
      <c r="B639" s="261" t="s">
        <v>423</v>
      </c>
      <c r="C639" s="261" t="s">
        <v>424</v>
      </c>
      <c r="D639" s="261" t="s">
        <v>953</v>
      </c>
      <c r="E639" s="261">
        <v>21538175</v>
      </c>
      <c r="F639" s="261" t="s">
        <v>1319</v>
      </c>
      <c r="G639" s="261" t="s">
        <v>888</v>
      </c>
      <c r="H639" s="261">
        <v>2</v>
      </c>
      <c r="I639" s="261" t="s">
        <v>1320</v>
      </c>
      <c r="J639" s="261" t="s">
        <v>1321</v>
      </c>
      <c r="K639" s="261" t="s">
        <v>1322</v>
      </c>
      <c r="L639" s="262">
        <v>45113</v>
      </c>
      <c r="M639" s="261" t="s">
        <v>439</v>
      </c>
    </row>
    <row r="640" spans="1:13" x14ac:dyDescent="0.35">
      <c r="A640" s="259" t="s">
        <v>422</v>
      </c>
      <c r="B640" s="259" t="s">
        <v>423</v>
      </c>
      <c r="C640" s="259" t="s">
        <v>424</v>
      </c>
      <c r="D640" s="259" t="s">
        <v>694</v>
      </c>
      <c r="E640" s="259">
        <v>368971</v>
      </c>
      <c r="F640" s="259" t="s">
        <v>1323</v>
      </c>
      <c r="G640" s="259" t="s">
        <v>888</v>
      </c>
      <c r="H640" s="259">
        <v>2</v>
      </c>
      <c r="I640" s="259" t="s">
        <v>1324</v>
      </c>
      <c r="J640" s="259" t="s">
        <v>1325</v>
      </c>
      <c r="K640" s="259" t="s">
        <v>1326</v>
      </c>
      <c r="L640" s="260">
        <v>45113</v>
      </c>
      <c r="M640" s="259" t="s">
        <v>439</v>
      </c>
    </row>
    <row r="641" spans="1:13" x14ac:dyDescent="0.35">
      <c r="A641" s="261" t="s">
        <v>422</v>
      </c>
      <c r="B641" s="261" t="s">
        <v>423</v>
      </c>
      <c r="C641" s="261" t="s">
        <v>424</v>
      </c>
      <c r="D641" s="261" t="s">
        <v>962</v>
      </c>
      <c r="E641" s="261">
        <v>21538175</v>
      </c>
      <c r="F641" s="261" t="s">
        <v>1327</v>
      </c>
      <c r="G641" s="261" t="s">
        <v>492</v>
      </c>
      <c r="H641" s="261">
        <v>1</v>
      </c>
      <c r="I641" s="261" t="s">
        <v>1328</v>
      </c>
      <c r="J641" s="261" t="s">
        <v>1329</v>
      </c>
      <c r="K641" s="261" t="s">
        <v>1330</v>
      </c>
      <c r="L641" s="262">
        <v>45113</v>
      </c>
      <c r="M641" s="261" t="s">
        <v>20</v>
      </c>
    </row>
    <row r="642" spans="1:13" x14ac:dyDescent="0.35">
      <c r="A642" s="259" t="s">
        <v>422</v>
      </c>
      <c r="B642" s="259" t="s">
        <v>423</v>
      </c>
      <c r="C642" s="259" t="s">
        <v>424</v>
      </c>
      <c r="D642" s="259" t="s">
        <v>967</v>
      </c>
      <c r="E642" s="259">
        <v>11099151</v>
      </c>
      <c r="F642" s="259" t="s">
        <v>1327</v>
      </c>
      <c r="G642" s="259" t="s">
        <v>492</v>
      </c>
      <c r="H642" s="259">
        <v>1</v>
      </c>
      <c r="I642" s="259" t="s">
        <v>1328</v>
      </c>
      <c r="J642" s="259" t="s">
        <v>1331</v>
      </c>
      <c r="K642" s="259" t="s">
        <v>1332</v>
      </c>
      <c r="L642" s="260">
        <v>45113</v>
      </c>
      <c r="M642" s="259" t="s">
        <v>20</v>
      </c>
    </row>
    <row r="643" spans="1:13" x14ac:dyDescent="0.35">
      <c r="A643" s="261" t="s">
        <v>422</v>
      </c>
      <c r="B643" s="261" t="s">
        <v>423</v>
      </c>
      <c r="C643" s="261" t="s">
        <v>424</v>
      </c>
      <c r="D643" s="261" t="s">
        <v>990</v>
      </c>
      <c r="E643" s="261">
        <v>11099151</v>
      </c>
      <c r="F643" s="261" t="s">
        <v>1327</v>
      </c>
      <c r="G643" s="261" t="s">
        <v>492</v>
      </c>
      <c r="H643" s="261">
        <v>1</v>
      </c>
      <c r="I643" s="261" t="s">
        <v>1328</v>
      </c>
      <c r="J643" s="261" t="s">
        <v>1333</v>
      </c>
      <c r="K643" s="261" t="s">
        <v>1334</v>
      </c>
      <c r="L643" s="262">
        <v>45113</v>
      </c>
      <c r="M643" s="261" t="s">
        <v>20</v>
      </c>
    </row>
    <row r="644" spans="1:13" x14ac:dyDescent="0.35">
      <c r="A644" s="259" t="s">
        <v>422</v>
      </c>
      <c r="B644" s="259" t="s">
        <v>423</v>
      </c>
      <c r="C644" s="259" t="s">
        <v>424</v>
      </c>
      <c r="D644" s="259" t="s">
        <v>995</v>
      </c>
      <c r="E644" s="259">
        <v>10439024</v>
      </c>
      <c r="F644" s="259" t="s">
        <v>1327</v>
      </c>
      <c r="G644" s="259" t="s">
        <v>492</v>
      </c>
      <c r="H644" s="259">
        <v>1</v>
      </c>
      <c r="I644" s="259" t="s">
        <v>1328</v>
      </c>
      <c r="J644" s="259" t="s">
        <v>1335</v>
      </c>
      <c r="K644" s="259" t="s">
        <v>1336</v>
      </c>
      <c r="L644" s="260">
        <v>45113</v>
      </c>
      <c r="M644" s="259" t="s">
        <v>20</v>
      </c>
    </row>
    <row r="645" spans="1:13" x14ac:dyDescent="0.35">
      <c r="A645" s="261" t="s">
        <v>422</v>
      </c>
      <c r="B645" s="261" t="s">
        <v>423</v>
      </c>
      <c r="C645" s="261" t="s">
        <v>424</v>
      </c>
      <c r="D645" s="261" t="s">
        <v>1000</v>
      </c>
      <c r="E645" s="261">
        <v>0</v>
      </c>
      <c r="F645" s="261" t="s">
        <v>1327</v>
      </c>
      <c r="G645" s="261" t="s">
        <v>492</v>
      </c>
      <c r="H645" s="261">
        <v>1</v>
      </c>
      <c r="I645" s="261" t="s">
        <v>1328</v>
      </c>
      <c r="J645" s="261" t="s">
        <v>1337</v>
      </c>
      <c r="K645" s="261" t="s">
        <v>1338</v>
      </c>
      <c r="L645" s="262">
        <v>45113</v>
      </c>
      <c r="M645" s="261" t="s">
        <v>20</v>
      </c>
    </row>
    <row r="646" spans="1:13" x14ac:dyDescent="0.35">
      <c r="A646" s="259" t="s">
        <v>422</v>
      </c>
      <c r="B646" s="259" t="s">
        <v>423</v>
      </c>
      <c r="C646" s="259" t="s">
        <v>424</v>
      </c>
      <c r="D646" s="259" t="s">
        <v>1003</v>
      </c>
      <c r="E646" s="259">
        <v>5819235</v>
      </c>
      <c r="F646" s="259" t="s">
        <v>1327</v>
      </c>
      <c r="G646" s="259" t="s">
        <v>492</v>
      </c>
      <c r="H646" s="259">
        <v>1</v>
      </c>
      <c r="I646" s="259" t="s">
        <v>1328</v>
      </c>
      <c r="J646" s="259" t="s">
        <v>1339</v>
      </c>
      <c r="K646" s="259" t="s">
        <v>1340</v>
      </c>
      <c r="L646" s="260">
        <v>45113</v>
      </c>
      <c r="M646" s="259" t="s">
        <v>20</v>
      </c>
    </row>
    <row r="647" spans="1:13" x14ac:dyDescent="0.35">
      <c r="A647" s="261" t="s">
        <v>422</v>
      </c>
      <c r="B647" s="261" t="s">
        <v>423</v>
      </c>
      <c r="C647" s="261" t="s">
        <v>424</v>
      </c>
      <c r="D647" s="261" t="s">
        <v>1006</v>
      </c>
      <c r="E647" s="261">
        <v>4405817</v>
      </c>
      <c r="F647" s="261" t="s">
        <v>1327</v>
      </c>
      <c r="G647" s="261" t="s">
        <v>492</v>
      </c>
      <c r="H647" s="261">
        <v>1</v>
      </c>
      <c r="I647" s="261" t="s">
        <v>1328</v>
      </c>
      <c r="J647" s="261" t="s">
        <v>1341</v>
      </c>
      <c r="K647" s="261" t="s">
        <v>1342</v>
      </c>
      <c r="L647" s="262">
        <v>45113</v>
      </c>
      <c r="M647" s="261" t="s">
        <v>20</v>
      </c>
    </row>
    <row r="648" spans="1:13" x14ac:dyDescent="0.35">
      <c r="A648" s="259" t="s">
        <v>422</v>
      </c>
      <c r="B648" s="259" t="s">
        <v>423</v>
      </c>
      <c r="C648" s="259" t="s">
        <v>424</v>
      </c>
      <c r="D648" s="259" t="s">
        <v>823</v>
      </c>
      <c r="E648" s="259">
        <v>874099</v>
      </c>
      <c r="F648" s="259" t="s">
        <v>1327</v>
      </c>
      <c r="G648" s="259" t="s">
        <v>492</v>
      </c>
      <c r="H648" s="259">
        <v>1</v>
      </c>
      <c r="I648" s="259" t="s">
        <v>1328</v>
      </c>
      <c r="J648" s="259" t="s">
        <v>1343</v>
      </c>
      <c r="K648" s="259" t="s">
        <v>1344</v>
      </c>
      <c r="L648" s="260">
        <v>45113</v>
      </c>
      <c r="M648" s="259" t="s">
        <v>20</v>
      </c>
    </row>
    <row r="649" spans="1:13" x14ac:dyDescent="0.35">
      <c r="A649" s="261" t="s">
        <v>1345</v>
      </c>
      <c r="B649" s="261" t="s">
        <v>1346</v>
      </c>
      <c r="C649" s="261" t="s">
        <v>1347</v>
      </c>
      <c r="D649" s="261" t="s">
        <v>694</v>
      </c>
      <c r="E649" s="261">
        <v>91071.77</v>
      </c>
      <c r="F649" s="261" t="s">
        <v>1348</v>
      </c>
      <c r="G649" s="261" t="s">
        <v>888</v>
      </c>
      <c r="H649" s="261">
        <v>2</v>
      </c>
      <c r="I649" s="261" t="s">
        <v>1349</v>
      </c>
      <c r="J649" s="261" t="s">
        <v>1350</v>
      </c>
      <c r="K649" s="261" t="s">
        <v>1351</v>
      </c>
      <c r="L649" s="262">
        <v>45133</v>
      </c>
      <c r="M649" s="261" t="s">
        <v>20</v>
      </c>
    </row>
    <row r="650" spans="1:13" x14ac:dyDescent="0.35">
      <c r="A650" s="259" t="s">
        <v>1345</v>
      </c>
      <c r="B650" s="259" t="s">
        <v>1346</v>
      </c>
      <c r="C650" s="259" t="s">
        <v>1347</v>
      </c>
      <c r="D650" s="259" t="s">
        <v>38</v>
      </c>
      <c r="E650" s="259" t="s">
        <v>17</v>
      </c>
      <c r="F650" s="259" t="s">
        <v>17</v>
      </c>
      <c r="G650" s="259" t="s">
        <v>17</v>
      </c>
      <c r="H650" s="259" t="s">
        <v>17</v>
      </c>
      <c r="I650" s="259" t="s">
        <v>17</v>
      </c>
      <c r="J650" s="259" t="s">
        <v>17</v>
      </c>
      <c r="K650" s="259" t="s">
        <v>1352</v>
      </c>
      <c r="L650" s="260">
        <v>45133</v>
      </c>
      <c r="M650" s="259" t="s">
        <v>20</v>
      </c>
    </row>
    <row r="651" spans="1:13" x14ac:dyDescent="0.35">
      <c r="A651" s="261" t="s">
        <v>1345</v>
      </c>
      <c r="B651" s="261" t="s">
        <v>1346</v>
      </c>
      <c r="C651" s="261" t="s">
        <v>1347</v>
      </c>
      <c r="D651" s="261" t="s">
        <v>40</v>
      </c>
      <c r="E651" s="261" t="s">
        <v>17</v>
      </c>
      <c r="F651" s="261" t="s">
        <v>17</v>
      </c>
      <c r="G651" s="261" t="s">
        <v>17</v>
      </c>
      <c r="H651" s="261" t="s">
        <v>17</v>
      </c>
      <c r="I651" s="261" t="s">
        <v>17</v>
      </c>
      <c r="J651" s="261" t="s">
        <v>17</v>
      </c>
      <c r="K651" s="261" t="s">
        <v>1353</v>
      </c>
      <c r="L651" s="262">
        <v>45133</v>
      </c>
      <c r="M651" s="261" t="s">
        <v>20</v>
      </c>
    </row>
    <row r="652" spans="1:13" x14ac:dyDescent="0.35">
      <c r="A652" s="259" t="s">
        <v>1345</v>
      </c>
      <c r="B652" s="259" t="s">
        <v>1346</v>
      </c>
      <c r="C652" s="259" t="s">
        <v>1347</v>
      </c>
      <c r="D652" s="259" t="s">
        <v>16</v>
      </c>
      <c r="E652" s="259" t="s">
        <v>17</v>
      </c>
      <c r="F652" s="259" t="s">
        <v>17</v>
      </c>
      <c r="G652" s="259" t="s">
        <v>17</v>
      </c>
      <c r="H652" s="259" t="s">
        <v>17</v>
      </c>
      <c r="I652" s="259" t="s">
        <v>17</v>
      </c>
      <c r="J652" s="259" t="s">
        <v>17</v>
      </c>
      <c r="K652" s="259" t="s">
        <v>1354</v>
      </c>
      <c r="L652" s="260">
        <v>45133</v>
      </c>
      <c r="M652" s="259" t="s">
        <v>20</v>
      </c>
    </row>
    <row r="653" spans="1:13" x14ac:dyDescent="0.35">
      <c r="A653" s="261" t="s">
        <v>1345</v>
      </c>
      <c r="B653" s="261" t="s">
        <v>1346</v>
      </c>
      <c r="C653" s="261" t="s">
        <v>1347</v>
      </c>
      <c r="D653" s="261" t="s">
        <v>21</v>
      </c>
      <c r="E653" s="261" t="s">
        <v>17</v>
      </c>
      <c r="F653" s="261" t="s">
        <v>17</v>
      </c>
      <c r="G653" s="261" t="s">
        <v>17</v>
      </c>
      <c r="H653" s="261" t="s">
        <v>17</v>
      </c>
      <c r="I653" s="261" t="s">
        <v>17</v>
      </c>
      <c r="J653" s="261" t="s">
        <v>17</v>
      </c>
      <c r="K653" s="261" t="s">
        <v>1355</v>
      </c>
      <c r="L653" s="262">
        <v>45133</v>
      </c>
      <c r="M653" s="261" t="s">
        <v>20</v>
      </c>
    </row>
    <row r="654" spans="1:13" x14ac:dyDescent="0.35">
      <c r="A654" s="259" t="s">
        <v>1345</v>
      </c>
      <c r="B654" s="259" t="s">
        <v>1346</v>
      </c>
      <c r="C654" s="259" t="s">
        <v>1347</v>
      </c>
      <c r="D654" s="259" t="s">
        <v>768</v>
      </c>
      <c r="E654" s="259" t="s">
        <v>17</v>
      </c>
      <c r="F654" s="259" t="s">
        <v>17</v>
      </c>
      <c r="G654" s="259" t="s">
        <v>17</v>
      </c>
      <c r="H654" s="259" t="s">
        <v>17</v>
      </c>
      <c r="I654" s="259" t="s">
        <v>17</v>
      </c>
      <c r="J654" s="259" t="s">
        <v>17</v>
      </c>
      <c r="K654" s="259" t="s">
        <v>1356</v>
      </c>
      <c r="L654" s="260">
        <v>45133</v>
      </c>
      <c r="M654" s="259" t="s">
        <v>20</v>
      </c>
    </row>
    <row r="655" spans="1:13" x14ac:dyDescent="0.35">
      <c r="A655" s="261" t="s">
        <v>1345</v>
      </c>
      <c r="B655" s="261" t="s">
        <v>1346</v>
      </c>
      <c r="C655" s="261" t="s">
        <v>1347</v>
      </c>
      <c r="D655" s="261" t="s">
        <v>24</v>
      </c>
      <c r="E655" s="261" t="s">
        <v>17</v>
      </c>
      <c r="F655" s="261" t="s">
        <v>17</v>
      </c>
      <c r="G655" s="261" t="s">
        <v>17</v>
      </c>
      <c r="H655" s="261" t="s">
        <v>17</v>
      </c>
      <c r="I655" s="261" t="s">
        <v>17</v>
      </c>
      <c r="J655" s="261" t="s">
        <v>17</v>
      </c>
      <c r="K655" s="261" t="s">
        <v>1357</v>
      </c>
      <c r="L655" s="262">
        <v>45133</v>
      </c>
      <c r="M655" s="261" t="s">
        <v>20</v>
      </c>
    </row>
    <row r="656" spans="1:13" x14ac:dyDescent="0.35">
      <c r="A656" s="259" t="s">
        <v>1345</v>
      </c>
      <c r="B656" s="259" t="s">
        <v>1346</v>
      </c>
      <c r="C656" s="259" t="s">
        <v>1347</v>
      </c>
      <c r="D656" s="259" t="s">
        <v>404</v>
      </c>
      <c r="E656" s="259">
        <v>2</v>
      </c>
      <c r="F656" s="259" t="s">
        <v>1358</v>
      </c>
      <c r="G656" s="259" t="s">
        <v>888</v>
      </c>
      <c r="H656" s="259">
        <v>2</v>
      </c>
      <c r="I656" s="259" t="s">
        <v>1359</v>
      </c>
      <c r="J656" s="259" t="s">
        <v>1360</v>
      </c>
      <c r="K656" s="259" t="s">
        <v>1361</v>
      </c>
      <c r="L656" s="260">
        <v>45133</v>
      </c>
      <c r="M656" s="259" t="s">
        <v>20</v>
      </c>
    </row>
    <row r="657" spans="1:13" x14ac:dyDescent="0.35">
      <c r="A657" s="261" t="s">
        <v>1345</v>
      </c>
      <c r="B657" s="261" t="s">
        <v>1346</v>
      </c>
      <c r="C657" s="261" t="s">
        <v>1347</v>
      </c>
      <c r="D657" s="261" t="s">
        <v>26</v>
      </c>
      <c r="E657" s="261" t="s">
        <v>17</v>
      </c>
      <c r="F657" s="261" t="s">
        <v>17</v>
      </c>
      <c r="G657" s="261" t="s">
        <v>17</v>
      </c>
      <c r="H657" s="261" t="s">
        <v>17</v>
      </c>
      <c r="I657" s="261" t="s">
        <v>17</v>
      </c>
      <c r="J657" s="261" t="s">
        <v>17</v>
      </c>
      <c r="K657" s="261" t="s">
        <v>1362</v>
      </c>
      <c r="L657" s="262">
        <v>45133</v>
      </c>
      <c r="M657" s="261" t="s">
        <v>20</v>
      </c>
    </row>
    <row r="658" spans="1:13" x14ac:dyDescent="0.35">
      <c r="A658" s="259" t="s">
        <v>1345</v>
      </c>
      <c r="B658" s="259" t="s">
        <v>1346</v>
      </c>
      <c r="C658" s="259" t="s">
        <v>1347</v>
      </c>
      <c r="D658" s="259" t="s">
        <v>28</v>
      </c>
      <c r="E658" s="259" t="s">
        <v>17</v>
      </c>
      <c r="F658" s="259" t="s">
        <v>17</v>
      </c>
      <c r="G658" s="259" t="s">
        <v>17</v>
      </c>
      <c r="H658" s="259" t="s">
        <v>17</v>
      </c>
      <c r="I658" s="259" t="s">
        <v>17</v>
      </c>
      <c r="J658" s="259" t="s">
        <v>17</v>
      </c>
      <c r="K658" s="259" t="s">
        <v>1363</v>
      </c>
      <c r="L658" s="260">
        <v>45133</v>
      </c>
      <c r="M658" s="259" t="s">
        <v>20</v>
      </c>
    </row>
    <row r="659" spans="1:13" x14ac:dyDescent="0.35">
      <c r="A659" s="261" t="s">
        <v>422</v>
      </c>
      <c r="B659" s="261" t="s">
        <v>423</v>
      </c>
      <c r="C659" s="261" t="s">
        <v>424</v>
      </c>
      <c r="D659" s="261" t="s">
        <v>40</v>
      </c>
      <c r="E659" s="261">
        <v>1</v>
      </c>
      <c r="F659" s="261" t="s">
        <v>1364</v>
      </c>
      <c r="G659" s="261" t="s">
        <v>492</v>
      </c>
      <c r="H659" s="261">
        <v>1</v>
      </c>
      <c r="I659" s="261" t="s">
        <v>1365</v>
      </c>
      <c r="J659" s="261" t="s">
        <v>1366</v>
      </c>
      <c r="K659" s="261" t="s">
        <v>1367</v>
      </c>
      <c r="L659" s="262">
        <v>45133</v>
      </c>
      <c r="M659" s="261" t="s">
        <v>20</v>
      </c>
    </row>
    <row r="660" spans="1:13" x14ac:dyDescent="0.35">
      <c r="A660" s="259" t="s">
        <v>114</v>
      </c>
      <c r="B660" s="259" t="s">
        <v>115</v>
      </c>
      <c r="C660" s="259" t="s">
        <v>116</v>
      </c>
      <c r="D660" s="259" t="s">
        <v>40</v>
      </c>
      <c r="E660" s="259">
        <v>1</v>
      </c>
      <c r="F660" s="259" t="s">
        <v>1368</v>
      </c>
      <c r="G660" s="259" t="s">
        <v>492</v>
      </c>
      <c r="H660" s="259">
        <v>1</v>
      </c>
      <c r="I660" s="259" t="s">
        <v>1369</v>
      </c>
      <c r="J660" s="259" t="s">
        <v>1370</v>
      </c>
      <c r="K660" s="259" t="s">
        <v>1371</v>
      </c>
      <c r="L660" s="260">
        <v>45169</v>
      </c>
      <c r="M660" s="259" t="s">
        <v>20</v>
      </c>
    </row>
    <row r="661" spans="1:13" x14ac:dyDescent="0.35">
      <c r="A661" s="261" t="s">
        <v>143</v>
      </c>
      <c r="B661" s="261" t="s">
        <v>144</v>
      </c>
      <c r="C661" s="261" t="s">
        <v>141</v>
      </c>
      <c r="D661" s="261" t="s">
        <v>953</v>
      </c>
      <c r="E661" s="261">
        <v>5178810</v>
      </c>
      <c r="F661" s="261" t="s">
        <v>1372</v>
      </c>
      <c r="G661" s="261" t="s">
        <v>492</v>
      </c>
      <c r="H661" s="261">
        <v>1</v>
      </c>
      <c r="I661" s="261" t="s">
        <v>1373</v>
      </c>
      <c r="J661" s="261" t="s">
        <v>1374</v>
      </c>
      <c r="K661" s="261" t="s">
        <v>1375</v>
      </c>
      <c r="L661" s="262">
        <v>45169</v>
      </c>
      <c r="M661" s="261" t="s">
        <v>20</v>
      </c>
    </row>
    <row r="662" spans="1:13" x14ac:dyDescent="0.35">
      <c r="A662" s="259" t="s">
        <v>153</v>
      </c>
      <c r="B662" s="259" t="s">
        <v>154</v>
      </c>
      <c r="C662" s="259" t="s">
        <v>141</v>
      </c>
      <c r="D662" s="259" t="s">
        <v>953</v>
      </c>
      <c r="E662" s="259">
        <v>14851007</v>
      </c>
      <c r="F662" s="259" t="s">
        <v>1372</v>
      </c>
      <c r="G662" s="259" t="s">
        <v>492</v>
      </c>
      <c r="H662" s="259">
        <v>1</v>
      </c>
      <c r="I662" s="259" t="s">
        <v>1373</v>
      </c>
      <c r="J662" s="259" t="s">
        <v>1376</v>
      </c>
      <c r="K662" s="259" t="s">
        <v>1377</v>
      </c>
      <c r="L662" s="260">
        <v>45169</v>
      </c>
      <c r="M662" s="259" t="s">
        <v>20</v>
      </c>
    </row>
    <row r="663" spans="1:13" x14ac:dyDescent="0.35">
      <c r="A663" s="261" t="s">
        <v>160</v>
      </c>
      <c r="B663" s="261" t="s">
        <v>161</v>
      </c>
      <c r="C663" s="261" t="s">
        <v>141</v>
      </c>
      <c r="D663" s="261" t="s">
        <v>953</v>
      </c>
      <c r="E663" s="261">
        <v>5650375</v>
      </c>
      <c r="F663" s="261" t="s">
        <v>1372</v>
      </c>
      <c r="G663" s="261" t="s">
        <v>492</v>
      </c>
      <c r="H663" s="261">
        <v>1</v>
      </c>
      <c r="I663" s="261" t="s">
        <v>1373</v>
      </c>
      <c r="J663" s="261" t="s">
        <v>1378</v>
      </c>
      <c r="K663" s="261" t="s">
        <v>1379</v>
      </c>
      <c r="L663" s="262">
        <v>45169</v>
      </c>
      <c r="M663" s="261" t="s">
        <v>20</v>
      </c>
    </row>
    <row r="664" spans="1:13" x14ac:dyDescent="0.35">
      <c r="A664" s="259" t="s">
        <v>1380</v>
      </c>
      <c r="B664" s="259" t="s">
        <v>1381</v>
      </c>
      <c r="C664" s="259" t="s">
        <v>101</v>
      </c>
      <c r="D664" s="259" t="s">
        <v>38</v>
      </c>
      <c r="E664" s="259" t="s">
        <v>17</v>
      </c>
      <c r="F664" s="259" t="s">
        <v>17</v>
      </c>
      <c r="G664" s="259" t="s">
        <v>17</v>
      </c>
      <c r="H664" s="259" t="s">
        <v>17</v>
      </c>
      <c r="I664" s="259" t="s">
        <v>17</v>
      </c>
      <c r="J664" s="259" t="s">
        <v>17</v>
      </c>
      <c r="K664" s="259" t="s">
        <v>1382</v>
      </c>
      <c r="L664" s="260">
        <v>45194</v>
      </c>
      <c r="M664" s="259" t="s">
        <v>20</v>
      </c>
    </row>
    <row r="665" spans="1:13" x14ac:dyDescent="0.35">
      <c r="A665" s="261" t="s">
        <v>1380</v>
      </c>
      <c r="B665" s="261" t="s">
        <v>1381</v>
      </c>
      <c r="C665" s="261" t="s">
        <v>101</v>
      </c>
      <c r="D665" s="261" t="s">
        <v>40</v>
      </c>
      <c r="E665" s="261" t="s">
        <v>17</v>
      </c>
      <c r="F665" s="261" t="s">
        <v>17</v>
      </c>
      <c r="G665" s="261" t="s">
        <v>17</v>
      </c>
      <c r="H665" s="261" t="s">
        <v>17</v>
      </c>
      <c r="I665" s="261" t="s">
        <v>17</v>
      </c>
      <c r="J665" s="261" t="s">
        <v>17</v>
      </c>
      <c r="K665" s="261" t="s">
        <v>1383</v>
      </c>
      <c r="L665" s="262">
        <v>45194</v>
      </c>
      <c r="M665" s="261" t="s">
        <v>20</v>
      </c>
    </row>
    <row r="666" spans="1:13" x14ac:dyDescent="0.35">
      <c r="A666" s="259" t="s">
        <v>1380</v>
      </c>
      <c r="B666" s="259" t="s">
        <v>1381</v>
      </c>
      <c r="C666" s="259" t="s">
        <v>101</v>
      </c>
      <c r="D666" s="259" t="s">
        <v>16</v>
      </c>
      <c r="E666" s="259">
        <v>2217</v>
      </c>
      <c r="F666" s="259" t="s">
        <v>1384</v>
      </c>
      <c r="G666" s="259" t="s">
        <v>888</v>
      </c>
      <c r="H666" s="259">
        <v>2</v>
      </c>
      <c r="I666" s="259" t="s">
        <v>1385</v>
      </c>
      <c r="J666" s="259" t="s">
        <v>1386</v>
      </c>
      <c r="K666" s="259" t="s">
        <v>1387</v>
      </c>
      <c r="L666" s="260">
        <v>45194</v>
      </c>
      <c r="M666" s="259" t="s">
        <v>20</v>
      </c>
    </row>
    <row r="667" spans="1:13" x14ac:dyDescent="0.35">
      <c r="A667" s="261" t="s">
        <v>1380</v>
      </c>
      <c r="B667" s="261" t="s">
        <v>1381</v>
      </c>
      <c r="C667" s="261" t="s">
        <v>101</v>
      </c>
      <c r="D667" s="261" t="s">
        <v>21</v>
      </c>
      <c r="E667" s="261">
        <v>1127</v>
      </c>
      <c r="F667" s="261" t="s">
        <v>1384</v>
      </c>
      <c r="G667" s="261" t="s">
        <v>888</v>
      </c>
      <c r="H667" s="261">
        <v>2</v>
      </c>
      <c r="I667" s="261" t="s">
        <v>1385</v>
      </c>
      <c r="J667" s="261" t="s">
        <v>1388</v>
      </c>
      <c r="K667" s="261" t="s">
        <v>1389</v>
      </c>
      <c r="L667" s="262">
        <v>45194</v>
      </c>
      <c r="M667" s="261" t="s">
        <v>20</v>
      </c>
    </row>
    <row r="668" spans="1:13" x14ac:dyDescent="0.35">
      <c r="A668" s="259" t="s">
        <v>1380</v>
      </c>
      <c r="B668" s="259" t="s">
        <v>1381</v>
      </c>
      <c r="C668" s="259" t="s">
        <v>101</v>
      </c>
      <c r="D668" s="259" t="s">
        <v>768</v>
      </c>
      <c r="E668" s="259" t="s">
        <v>17</v>
      </c>
      <c r="F668" s="259" t="s">
        <v>17</v>
      </c>
      <c r="G668" s="259" t="s">
        <v>17</v>
      </c>
      <c r="H668" s="259" t="s">
        <v>17</v>
      </c>
      <c r="I668" s="259" t="s">
        <v>17</v>
      </c>
      <c r="J668" s="259" t="s">
        <v>17</v>
      </c>
      <c r="K668" s="259" t="s">
        <v>1390</v>
      </c>
      <c r="L668" s="260">
        <v>45194</v>
      </c>
      <c r="M668" s="259" t="s">
        <v>20</v>
      </c>
    </row>
    <row r="669" spans="1:13" x14ac:dyDescent="0.35">
      <c r="A669" s="261" t="s">
        <v>1380</v>
      </c>
      <c r="B669" s="261" t="s">
        <v>1381</v>
      </c>
      <c r="C669" s="261" t="s">
        <v>101</v>
      </c>
      <c r="D669" s="261" t="s">
        <v>24</v>
      </c>
      <c r="E669" s="261" t="s">
        <v>17</v>
      </c>
      <c r="F669" s="261" t="s">
        <v>17</v>
      </c>
      <c r="G669" s="261" t="s">
        <v>17</v>
      </c>
      <c r="H669" s="261" t="s">
        <v>17</v>
      </c>
      <c r="I669" s="261" t="s">
        <v>17</v>
      </c>
      <c r="J669" s="261" t="s">
        <v>17</v>
      </c>
      <c r="K669" s="261" t="s">
        <v>1391</v>
      </c>
      <c r="L669" s="262">
        <v>45194</v>
      </c>
      <c r="M669" s="261" t="s">
        <v>20</v>
      </c>
    </row>
    <row r="670" spans="1:13" x14ac:dyDescent="0.35">
      <c r="A670" s="259" t="s">
        <v>1380</v>
      </c>
      <c r="B670" s="259" t="s">
        <v>1381</v>
      </c>
      <c r="C670" s="259" t="s">
        <v>101</v>
      </c>
      <c r="D670" s="259" t="s">
        <v>404</v>
      </c>
      <c r="E670" s="259">
        <v>5</v>
      </c>
      <c r="F670" s="259" t="s">
        <v>1384</v>
      </c>
      <c r="G670" s="259" t="s">
        <v>22</v>
      </c>
      <c r="H670" s="259">
        <v>3</v>
      </c>
      <c r="I670" s="259" t="s">
        <v>1385</v>
      </c>
      <c r="J670" s="259" t="s">
        <v>1392</v>
      </c>
      <c r="K670" s="259" t="s">
        <v>1393</v>
      </c>
      <c r="L670" s="260">
        <v>45194</v>
      </c>
      <c r="M670" s="259" t="s">
        <v>20</v>
      </c>
    </row>
    <row r="671" spans="1:13" x14ac:dyDescent="0.35">
      <c r="A671" s="261" t="s">
        <v>1380</v>
      </c>
      <c r="B671" s="261" t="s">
        <v>1381</v>
      </c>
      <c r="C671" s="261" t="s">
        <v>101</v>
      </c>
      <c r="D671" s="261" t="s">
        <v>26</v>
      </c>
      <c r="E671" s="261" t="s">
        <v>17</v>
      </c>
      <c r="F671" s="261" t="s">
        <v>17</v>
      </c>
      <c r="G671" s="261" t="s">
        <v>17</v>
      </c>
      <c r="H671" s="261" t="s">
        <v>17</v>
      </c>
      <c r="I671" s="261" t="s">
        <v>17</v>
      </c>
      <c r="J671" s="261" t="s">
        <v>17</v>
      </c>
      <c r="K671" s="261" t="s">
        <v>1394</v>
      </c>
      <c r="L671" s="262">
        <v>45194</v>
      </c>
      <c r="M671" s="261" t="s">
        <v>20</v>
      </c>
    </row>
    <row r="672" spans="1:13" x14ac:dyDescent="0.35">
      <c r="A672" s="259" t="s">
        <v>1380</v>
      </c>
      <c r="B672" s="259" t="s">
        <v>1381</v>
      </c>
      <c r="C672" s="259" t="s">
        <v>101</v>
      </c>
      <c r="D672" s="259" t="s">
        <v>28</v>
      </c>
      <c r="E672" s="259" t="s">
        <v>17</v>
      </c>
      <c r="F672" s="259" t="s">
        <v>17</v>
      </c>
      <c r="G672" s="259" t="s">
        <v>17</v>
      </c>
      <c r="H672" s="259" t="s">
        <v>17</v>
      </c>
      <c r="I672" s="259" t="s">
        <v>17</v>
      </c>
      <c r="J672" s="259" t="s">
        <v>17</v>
      </c>
      <c r="K672" s="259" t="s">
        <v>1395</v>
      </c>
      <c r="L672" s="260">
        <v>45194</v>
      </c>
      <c r="M672" s="259" t="s">
        <v>20</v>
      </c>
    </row>
    <row r="673" spans="1:13" x14ac:dyDescent="0.35">
      <c r="A673" s="261" t="s">
        <v>1396</v>
      </c>
      <c r="B673" s="261" t="s">
        <v>1397</v>
      </c>
      <c r="C673" s="261" t="s">
        <v>265</v>
      </c>
      <c r="D673" s="261" t="s">
        <v>694</v>
      </c>
      <c r="E673" s="261">
        <v>446300</v>
      </c>
      <c r="F673" s="261" t="s">
        <v>903</v>
      </c>
      <c r="G673" s="261" t="s">
        <v>888</v>
      </c>
      <c r="H673" s="261">
        <v>2</v>
      </c>
      <c r="I673" s="261" t="s">
        <v>904</v>
      </c>
      <c r="J673" s="261" t="s">
        <v>1398</v>
      </c>
      <c r="K673" s="261" t="s">
        <v>1399</v>
      </c>
      <c r="L673" s="262">
        <v>45195</v>
      </c>
      <c r="M673" s="261" t="s">
        <v>20</v>
      </c>
    </row>
    <row r="674" spans="1:13" x14ac:dyDescent="0.35">
      <c r="A674" s="259" t="s">
        <v>1396</v>
      </c>
      <c r="B674" s="259" t="s">
        <v>1397</v>
      </c>
      <c r="C674" s="259" t="s">
        <v>265</v>
      </c>
      <c r="D674" s="259" t="s">
        <v>38</v>
      </c>
      <c r="E674" s="259" t="s">
        <v>17</v>
      </c>
      <c r="F674" s="259" t="s">
        <v>17</v>
      </c>
      <c r="G674" s="259" t="s">
        <v>17</v>
      </c>
      <c r="H674" s="259" t="s">
        <v>17</v>
      </c>
      <c r="I674" s="259" t="s">
        <v>17</v>
      </c>
      <c r="J674" s="259" t="s">
        <v>1400</v>
      </c>
      <c r="K674" s="259" t="s">
        <v>1401</v>
      </c>
      <c r="L674" s="260">
        <v>45195</v>
      </c>
      <c r="M674" s="259" t="s">
        <v>20</v>
      </c>
    </row>
    <row r="675" spans="1:13" x14ac:dyDescent="0.35">
      <c r="A675" s="261" t="s">
        <v>1396</v>
      </c>
      <c r="B675" s="261" t="s">
        <v>1397</v>
      </c>
      <c r="C675" s="261" t="s">
        <v>265</v>
      </c>
      <c r="D675" s="261" t="s">
        <v>16</v>
      </c>
      <c r="E675" s="261">
        <v>40579</v>
      </c>
      <c r="F675" s="261" t="s">
        <v>1402</v>
      </c>
      <c r="G675" s="261" t="s">
        <v>492</v>
      </c>
      <c r="H675" s="261">
        <v>1</v>
      </c>
      <c r="I675" s="261" t="s">
        <v>1403</v>
      </c>
      <c r="J675" s="261" t="s">
        <v>1404</v>
      </c>
      <c r="K675" s="261" t="s">
        <v>1405</v>
      </c>
      <c r="L675" s="262">
        <v>45195</v>
      </c>
      <c r="M675" s="261" t="s">
        <v>20</v>
      </c>
    </row>
    <row r="676" spans="1:13" x14ac:dyDescent="0.35">
      <c r="A676" s="259" t="s">
        <v>1396</v>
      </c>
      <c r="B676" s="259" t="s">
        <v>1397</v>
      </c>
      <c r="C676" s="259" t="s">
        <v>265</v>
      </c>
      <c r="D676" s="259" t="s">
        <v>21</v>
      </c>
      <c r="E676" s="259">
        <v>19095</v>
      </c>
      <c r="F676" s="259" t="s">
        <v>1402</v>
      </c>
      <c r="G676" s="259" t="s">
        <v>492</v>
      </c>
      <c r="H676" s="259">
        <v>1</v>
      </c>
      <c r="I676" s="259" t="s">
        <v>1403</v>
      </c>
      <c r="J676" s="259" t="s">
        <v>1404</v>
      </c>
      <c r="K676" s="259" t="s">
        <v>1406</v>
      </c>
      <c r="L676" s="260">
        <v>45195</v>
      </c>
      <c r="M676" s="259" t="s">
        <v>20</v>
      </c>
    </row>
    <row r="677" spans="1:13" x14ac:dyDescent="0.35">
      <c r="A677" s="261" t="s">
        <v>1396</v>
      </c>
      <c r="B677" s="261" t="s">
        <v>1397</v>
      </c>
      <c r="C677" s="261" t="s">
        <v>265</v>
      </c>
      <c r="D677" s="261" t="s">
        <v>768</v>
      </c>
      <c r="E677" s="261" t="s">
        <v>17</v>
      </c>
      <c r="F677" s="261" t="s">
        <v>17</v>
      </c>
      <c r="G677" s="261" t="s">
        <v>17</v>
      </c>
      <c r="H677" s="261" t="s">
        <v>17</v>
      </c>
      <c r="I677" s="261" t="s">
        <v>17</v>
      </c>
      <c r="J677" s="261" t="s">
        <v>1400</v>
      </c>
      <c r="K677" s="261" t="s">
        <v>1407</v>
      </c>
      <c r="L677" s="262">
        <v>45195</v>
      </c>
      <c r="M677" s="261" t="s">
        <v>20</v>
      </c>
    </row>
    <row r="678" spans="1:13" x14ac:dyDescent="0.35">
      <c r="A678" s="259" t="s">
        <v>1396</v>
      </c>
      <c r="B678" s="259" t="s">
        <v>1397</v>
      </c>
      <c r="C678" s="259" t="s">
        <v>265</v>
      </c>
      <c r="D678" s="259" t="s">
        <v>24</v>
      </c>
      <c r="E678" s="259" t="s">
        <v>17</v>
      </c>
      <c r="F678" s="259" t="s">
        <v>17</v>
      </c>
      <c r="G678" s="259" t="s">
        <v>17</v>
      </c>
      <c r="H678" s="259" t="s">
        <v>17</v>
      </c>
      <c r="I678" s="259" t="s">
        <v>17</v>
      </c>
      <c r="J678" s="259" t="s">
        <v>1400</v>
      </c>
      <c r="K678" s="259" t="s">
        <v>1408</v>
      </c>
      <c r="L678" s="260">
        <v>45195</v>
      </c>
      <c r="M678" s="259" t="s">
        <v>20</v>
      </c>
    </row>
    <row r="679" spans="1:13" x14ac:dyDescent="0.35">
      <c r="A679" s="261" t="s">
        <v>1396</v>
      </c>
      <c r="B679" s="261" t="s">
        <v>1397</v>
      </c>
      <c r="C679" s="261" t="s">
        <v>265</v>
      </c>
      <c r="D679" s="261" t="s">
        <v>404</v>
      </c>
      <c r="E679" s="261">
        <v>2</v>
      </c>
      <c r="F679" s="261" t="s">
        <v>1402</v>
      </c>
      <c r="G679" s="261" t="s">
        <v>492</v>
      </c>
      <c r="H679" s="261">
        <v>1</v>
      </c>
      <c r="I679" s="261" t="s">
        <v>1403</v>
      </c>
      <c r="J679" s="261" t="s">
        <v>1409</v>
      </c>
      <c r="K679" s="261" t="s">
        <v>1410</v>
      </c>
      <c r="L679" s="262">
        <v>45195</v>
      </c>
      <c r="M679" s="261" t="s">
        <v>20</v>
      </c>
    </row>
    <row r="680" spans="1:13" x14ac:dyDescent="0.35">
      <c r="A680" s="259" t="s">
        <v>1396</v>
      </c>
      <c r="B680" s="259" t="s">
        <v>1397</v>
      </c>
      <c r="C680" s="259" t="s">
        <v>265</v>
      </c>
      <c r="D680" s="259" t="s">
        <v>26</v>
      </c>
      <c r="E680" s="259" t="s">
        <v>17</v>
      </c>
      <c r="F680" s="259" t="s">
        <v>17</v>
      </c>
      <c r="G680" s="259" t="s">
        <v>17</v>
      </c>
      <c r="H680" s="259" t="s">
        <v>17</v>
      </c>
      <c r="I680" s="259" t="s">
        <v>17</v>
      </c>
      <c r="J680" s="259" t="s">
        <v>1400</v>
      </c>
      <c r="K680" s="259" t="s">
        <v>1411</v>
      </c>
      <c r="L680" s="260">
        <v>45195</v>
      </c>
      <c r="M680" s="259" t="s">
        <v>20</v>
      </c>
    </row>
    <row r="681" spans="1:13" x14ac:dyDescent="0.35">
      <c r="A681" s="261" t="s">
        <v>1396</v>
      </c>
      <c r="B681" s="261" t="s">
        <v>1397</v>
      </c>
      <c r="C681" s="261" t="s">
        <v>265</v>
      </c>
      <c r="D681" s="261" t="s">
        <v>28</v>
      </c>
      <c r="E681" s="261" t="s">
        <v>17</v>
      </c>
      <c r="F681" s="261" t="s">
        <v>17</v>
      </c>
      <c r="G681" s="261" t="s">
        <v>17</v>
      </c>
      <c r="H681" s="261" t="s">
        <v>17</v>
      </c>
      <c r="I681" s="261" t="s">
        <v>17</v>
      </c>
      <c r="J681" s="261" t="s">
        <v>1400</v>
      </c>
      <c r="K681" s="261" t="s">
        <v>1412</v>
      </c>
      <c r="L681" s="262">
        <v>45195</v>
      </c>
      <c r="M681" s="261" t="s">
        <v>20</v>
      </c>
    </row>
    <row r="682" spans="1:13" x14ac:dyDescent="0.35">
      <c r="A682" s="259" t="s">
        <v>1413</v>
      </c>
      <c r="B682" s="259" t="s">
        <v>1414</v>
      </c>
      <c r="C682" s="259" t="s">
        <v>265</v>
      </c>
      <c r="D682" s="259" t="s">
        <v>38</v>
      </c>
      <c r="E682" s="259" t="s">
        <v>17</v>
      </c>
      <c r="F682" s="259" t="s">
        <v>17</v>
      </c>
      <c r="G682" s="259" t="s">
        <v>17</v>
      </c>
      <c r="H682" s="259" t="s">
        <v>17</v>
      </c>
      <c r="I682" s="259" t="s">
        <v>17</v>
      </c>
      <c r="J682" s="259" t="s">
        <v>1400</v>
      </c>
      <c r="K682" s="259" t="s">
        <v>1415</v>
      </c>
      <c r="L682" s="260">
        <v>45195</v>
      </c>
      <c r="M682" s="259" t="s">
        <v>20</v>
      </c>
    </row>
    <row r="683" spans="1:13" x14ac:dyDescent="0.35">
      <c r="A683" s="261" t="s">
        <v>1413</v>
      </c>
      <c r="B683" s="261" t="s">
        <v>1414</v>
      </c>
      <c r="C683" s="261" t="s">
        <v>265</v>
      </c>
      <c r="D683" s="261" t="s">
        <v>16</v>
      </c>
      <c r="E683" s="261">
        <v>40579</v>
      </c>
      <c r="F683" s="261" t="s">
        <v>1416</v>
      </c>
      <c r="G683" s="261" t="s">
        <v>492</v>
      </c>
      <c r="H683" s="261">
        <v>1</v>
      </c>
      <c r="I683" s="261" t="s">
        <v>1417</v>
      </c>
      <c r="J683" s="261" t="s">
        <v>1404</v>
      </c>
      <c r="K683" s="261" t="s">
        <v>1418</v>
      </c>
      <c r="L683" s="262">
        <v>45195</v>
      </c>
      <c r="M683" s="261" t="s">
        <v>20</v>
      </c>
    </row>
    <row r="684" spans="1:13" x14ac:dyDescent="0.35">
      <c r="A684" s="259" t="s">
        <v>1413</v>
      </c>
      <c r="B684" s="259" t="s">
        <v>1414</v>
      </c>
      <c r="C684" s="259" t="s">
        <v>265</v>
      </c>
      <c r="D684" s="259" t="s">
        <v>21</v>
      </c>
      <c r="E684" s="259">
        <v>19095</v>
      </c>
      <c r="F684" s="259" t="s">
        <v>1416</v>
      </c>
      <c r="G684" s="259" t="s">
        <v>492</v>
      </c>
      <c r="H684" s="259">
        <v>1</v>
      </c>
      <c r="I684" s="259" t="s">
        <v>1417</v>
      </c>
      <c r="J684" s="259" t="s">
        <v>1404</v>
      </c>
      <c r="K684" s="259" t="s">
        <v>1419</v>
      </c>
      <c r="L684" s="260">
        <v>45195</v>
      </c>
      <c r="M684" s="259" t="s">
        <v>20</v>
      </c>
    </row>
    <row r="685" spans="1:13" x14ac:dyDescent="0.35">
      <c r="A685" s="261" t="s">
        <v>1413</v>
      </c>
      <c r="B685" s="261" t="s">
        <v>1414</v>
      </c>
      <c r="C685" s="261" t="s">
        <v>265</v>
      </c>
      <c r="D685" s="261" t="s">
        <v>768</v>
      </c>
      <c r="E685" s="261" t="s">
        <v>17</v>
      </c>
      <c r="F685" s="261" t="s">
        <v>17</v>
      </c>
      <c r="G685" s="261" t="s">
        <v>17</v>
      </c>
      <c r="H685" s="261" t="s">
        <v>17</v>
      </c>
      <c r="I685" s="261" t="s">
        <v>17</v>
      </c>
      <c r="J685" s="261" t="s">
        <v>1400</v>
      </c>
      <c r="K685" s="261" t="s">
        <v>1420</v>
      </c>
      <c r="L685" s="262">
        <v>45195</v>
      </c>
      <c r="M685" s="261" t="s">
        <v>20</v>
      </c>
    </row>
    <row r="686" spans="1:13" x14ac:dyDescent="0.35">
      <c r="A686" s="259" t="s">
        <v>1413</v>
      </c>
      <c r="B686" s="259" t="s">
        <v>1414</v>
      </c>
      <c r="C686" s="259" t="s">
        <v>265</v>
      </c>
      <c r="D686" s="259" t="s">
        <v>24</v>
      </c>
      <c r="E686" s="259" t="s">
        <v>17</v>
      </c>
      <c r="F686" s="259" t="s">
        <v>17</v>
      </c>
      <c r="G686" s="259" t="s">
        <v>17</v>
      </c>
      <c r="H686" s="259" t="s">
        <v>17</v>
      </c>
      <c r="I686" s="259" t="s">
        <v>17</v>
      </c>
      <c r="J686" s="259" t="s">
        <v>1400</v>
      </c>
      <c r="K686" s="259" t="s">
        <v>1421</v>
      </c>
      <c r="L686" s="260">
        <v>45195</v>
      </c>
      <c r="M686" s="259" t="s">
        <v>20</v>
      </c>
    </row>
    <row r="687" spans="1:13" x14ac:dyDescent="0.35">
      <c r="A687" s="261" t="s">
        <v>1413</v>
      </c>
      <c r="B687" s="261" t="s">
        <v>1414</v>
      </c>
      <c r="C687" s="261" t="s">
        <v>265</v>
      </c>
      <c r="D687" s="261" t="s">
        <v>404</v>
      </c>
      <c r="E687" s="261">
        <v>2</v>
      </c>
      <c r="F687" s="261" t="s">
        <v>1416</v>
      </c>
      <c r="G687" s="261" t="s">
        <v>492</v>
      </c>
      <c r="H687" s="261">
        <v>1</v>
      </c>
      <c r="I687" s="261" t="s">
        <v>1417</v>
      </c>
      <c r="J687" s="261" t="s">
        <v>1409</v>
      </c>
      <c r="K687" s="261" t="s">
        <v>1422</v>
      </c>
      <c r="L687" s="262">
        <v>45195</v>
      </c>
      <c r="M687" s="261" t="s">
        <v>20</v>
      </c>
    </row>
    <row r="688" spans="1:13" x14ac:dyDescent="0.35">
      <c r="A688" s="259" t="s">
        <v>1413</v>
      </c>
      <c r="B688" s="259" t="s">
        <v>1414</v>
      </c>
      <c r="C688" s="259" t="s">
        <v>265</v>
      </c>
      <c r="D688" s="259" t="s">
        <v>26</v>
      </c>
      <c r="E688" s="259" t="s">
        <v>17</v>
      </c>
      <c r="F688" s="259" t="s">
        <v>17</v>
      </c>
      <c r="G688" s="259" t="s">
        <v>17</v>
      </c>
      <c r="H688" s="259" t="s">
        <v>17</v>
      </c>
      <c r="I688" s="259" t="s">
        <v>17</v>
      </c>
      <c r="J688" s="259" t="s">
        <v>1400</v>
      </c>
      <c r="K688" s="259" t="s">
        <v>1423</v>
      </c>
      <c r="L688" s="260">
        <v>45195</v>
      </c>
      <c r="M688" s="259" t="s">
        <v>20</v>
      </c>
    </row>
    <row r="689" spans="1:13" x14ac:dyDescent="0.35">
      <c r="A689" s="261" t="s">
        <v>1413</v>
      </c>
      <c r="B689" s="261" t="s">
        <v>1414</v>
      </c>
      <c r="C689" s="261" t="s">
        <v>265</v>
      </c>
      <c r="D689" s="261" t="s">
        <v>28</v>
      </c>
      <c r="E689" s="261" t="s">
        <v>17</v>
      </c>
      <c r="F689" s="261" t="s">
        <v>17</v>
      </c>
      <c r="G689" s="261" t="s">
        <v>17</v>
      </c>
      <c r="H689" s="261" t="s">
        <v>17</v>
      </c>
      <c r="I689" s="261" t="s">
        <v>17</v>
      </c>
      <c r="J689" s="261" t="s">
        <v>1400</v>
      </c>
      <c r="K689" s="261" t="s">
        <v>1424</v>
      </c>
      <c r="L689" s="262">
        <v>45195</v>
      </c>
      <c r="M689" s="261" t="s">
        <v>20</v>
      </c>
    </row>
    <row r="690" spans="1:13" x14ac:dyDescent="0.35">
      <c r="A690" s="259" t="s">
        <v>259</v>
      </c>
      <c r="B690" s="259" t="s">
        <v>260</v>
      </c>
      <c r="C690" s="259" t="s">
        <v>261</v>
      </c>
      <c r="D690" s="259" t="s">
        <v>38</v>
      </c>
      <c r="E690" s="259">
        <v>940000</v>
      </c>
      <c r="F690" s="259" t="s">
        <v>1425</v>
      </c>
      <c r="G690" s="259" t="s">
        <v>888</v>
      </c>
      <c r="H690" s="259">
        <v>2</v>
      </c>
      <c r="I690" s="259" t="s">
        <v>1426</v>
      </c>
      <c r="J690" s="259" t="s">
        <v>1427</v>
      </c>
      <c r="K690" s="259" t="s">
        <v>1428</v>
      </c>
      <c r="L690" s="260">
        <v>45196</v>
      </c>
      <c r="M690" s="259" t="s">
        <v>20</v>
      </c>
    </row>
    <row r="691" spans="1:13" x14ac:dyDescent="0.35">
      <c r="A691" s="261" t="s">
        <v>1429</v>
      </c>
      <c r="B691" s="261" t="s">
        <v>1430</v>
      </c>
      <c r="C691" s="261" t="s">
        <v>1092</v>
      </c>
      <c r="D691" s="261" t="s">
        <v>26</v>
      </c>
      <c r="E691" s="261" t="s">
        <v>17</v>
      </c>
      <c r="F691" s="261" t="s">
        <v>512</v>
      </c>
      <c r="G691" s="261" t="s">
        <v>17</v>
      </c>
      <c r="H691" s="261" t="s">
        <v>17</v>
      </c>
      <c r="I691" s="261" t="s">
        <v>512</v>
      </c>
      <c r="J691" s="261" t="s">
        <v>1431</v>
      </c>
      <c r="K691" s="261" t="s">
        <v>1432</v>
      </c>
      <c r="L691" s="262">
        <v>45199</v>
      </c>
      <c r="M691" s="261" t="s">
        <v>20</v>
      </c>
    </row>
    <row r="692" spans="1:13" x14ac:dyDescent="0.35">
      <c r="A692" s="259" t="s">
        <v>1429</v>
      </c>
      <c r="B692" s="259" t="s">
        <v>1430</v>
      </c>
      <c r="C692" s="259" t="s">
        <v>1092</v>
      </c>
      <c r="D692" s="259" t="s">
        <v>28</v>
      </c>
      <c r="E692" s="259" t="s">
        <v>17</v>
      </c>
      <c r="F692" s="259" t="s">
        <v>512</v>
      </c>
      <c r="G692" s="259" t="s">
        <v>17</v>
      </c>
      <c r="H692" s="259" t="s">
        <v>17</v>
      </c>
      <c r="I692" s="259" t="s">
        <v>512</v>
      </c>
      <c r="J692" s="259" t="s">
        <v>1431</v>
      </c>
      <c r="K692" s="259" t="s">
        <v>1433</v>
      </c>
      <c r="L692" s="260">
        <v>45199</v>
      </c>
      <c r="M692" s="259" t="s">
        <v>20</v>
      </c>
    </row>
    <row r="693" spans="1:13" x14ac:dyDescent="0.35">
      <c r="A693" s="261" t="s">
        <v>1434</v>
      </c>
      <c r="B693" s="261" t="s">
        <v>1435</v>
      </c>
      <c r="C693" s="261" t="s">
        <v>1436</v>
      </c>
      <c r="D693" s="261" t="s">
        <v>26</v>
      </c>
      <c r="E693" s="261" t="s">
        <v>17</v>
      </c>
      <c r="F693" s="261" t="s">
        <v>17</v>
      </c>
      <c r="G693" s="261" t="s">
        <v>17</v>
      </c>
      <c r="H693" s="261" t="s">
        <v>17</v>
      </c>
      <c r="I693" s="261" t="s">
        <v>17</v>
      </c>
      <c r="J693" s="261" t="s">
        <v>1431</v>
      </c>
      <c r="K693" s="261" t="s">
        <v>1437</v>
      </c>
      <c r="L693" s="262">
        <v>45199</v>
      </c>
      <c r="M693" s="261" t="s">
        <v>20</v>
      </c>
    </row>
    <row r="694" spans="1:13" x14ac:dyDescent="0.35">
      <c r="A694" s="259" t="s">
        <v>1434</v>
      </c>
      <c r="B694" s="259" t="s">
        <v>1435</v>
      </c>
      <c r="C694" s="259" t="s">
        <v>1436</v>
      </c>
      <c r="D694" s="259" t="s">
        <v>28</v>
      </c>
      <c r="E694" s="259" t="s">
        <v>17</v>
      </c>
      <c r="F694" s="259" t="s">
        <v>17</v>
      </c>
      <c r="G694" s="259" t="s">
        <v>17</v>
      </c>
      <c r="H694" s="259" t="s">
        <v>17</v>
      </c>
      <c r="I694" s="259" t="s">
        <v>17</v>
      </c>
      <c r="J694" s="259" t="s">
        <v>1431</v>
      </c>
      <c r="K694" s="259" t="s">
        <v>1438</v>
      </c>
      <c r="L694" s="260">
        <v>45199</v>
      </c>
      <c r="M694" s="259" t="s">
        <v>20</v>
      </c>
    </row>
    <row r="695" spans="1:13" x14ac:dyDescent="0.35">
      <c r="A695" s="261" t="s">
        <v>1439</v>
      </c>
      <c r="B695" s="261" t="s">
        <v>1440</v>
      </c>
      <c r="C695" s="261" t="s">
        <v>1441</v>
      </c>
      <c r="D695" s="261" t="s">
        <v>26</v>
      </c>
      <c r="E695" s="261" t="s">
        <v>17</v>
      </c>
      <c r="F695" s="261" t="s">
        <v>17</v>
      </c>
      <c r="G695" s="261" t="s">
        <v>17</v>
      </c>
      <c r="H695" s="261" t="s">
        <v>17</v>
      </c>
      <c r="I695" s="261" t="s">
        <v>17</v>
      </c>
      <c r="J695" s="261" t="s">
        <v>1431</v>
      </c>
      <c r="K695" s="261" t="s">
        <v>1442</v>
      </c>
      <c r="L695" s="262">
        <v>45199</v>
      </c>
      <c r="M695" s="261" t="s">
        <v>20</v>
      </c>
    </row>
    <row r="696" spans="1:13" x14ac:dyDescent="0.35">
      <c r="A696" s="259" t="s">
        <v>1439</v>
      </c>
      <c r="B696" s="259" t="s">
        <v>1440</v>
      </c>
      <c r="C696" s="259" t="s">
        <v>1441</v>
      </c>
      <c r="D696" s="259" t="s">
        <v>28</v>
      </c>
      <c r="E696" s="259" t="s">
        <v>17</v>
      </c>
      <c r="F696" s="259" t="s">
        <v>17</v>
      </c>
      <c r="G696" s="259" t="s">
        <v>17</v>
      </c>
      <c r="H696" s="259" t="s">
        <v>17</v>
      </c>
      <c r="I696" s="259" t="s">
        <v>17</v>
      </c>
      <c r="J696" s="259" t="s">
        <v>1431</v>
      </c>
      <c r="K696" s="259" t="s">
        <v>1443</v>
      </c>
      <c r="L696" s="260">
        <v>45199</v>
      </c>
      <c r="M696" s="259" t="s">
        <v>20</v>
      </c>
    </row>
    <row r="697" spans="1:13" x14ac:dyDescent="0.35">
      <c r="A697" s="261" t="s">
        <v>1444</v>
      </c>
      <c r="B697" s="261" t="s">
        <v>1445</v>
      </c>
      <c r="C697" s="261" t="s">
        <v>1446</v>
      </c>
      <c r="D697" s="261" t="s">
        <v>26</v>
      </c>
      <c r="E697" s="261" t="s">
        <v>17</v>
      </c>
      <c r="F697" s="261" t="s">
        <v>17</v>
      </c>
      <c r="G697" s="261" t="s">
        <v>17</v>
      </c>
      <c r="H697" s="261" t="s">
        <v>17</v>
      </c>
      <c r="I697" s="261" t="s">
        <v>17</v>
      </c>
      <c r="J697" s="261" t="s">
        <v>1431</v>
      </c>
      <c r="K697" s="261" t="s">
        <v>1447</v>
      </c>
      <c r="L697" s="262">
        <v>45199</v>
      </c>
      <c r="M697" s="261" t="s">
        <v>20</v>
      </c>
    </row>
    <row r="698" spans="1:13" x14ac:dyDescent="0.35">
      <c r="A698" s="259" t="s">
        <v>1444</v>
      </c>
      <c r="B698" s="259" t="s">
        <v>1445</v>
      </c>
      <c r="C698" s="259" t="s">
        <v>1446</v>
      </c>
      <c r="D698" s="259" t="s">
        <v>28</v>
      </c>
      <c r="E698" s="259" t="s">
        <v>17</v>
      </c>
      <c r="F698" s="259" t="s">
        <v>17</v>
      </c>
      <c r="G698" s="259" t="s">
        <v>17</v>
      </c>
      <c r="H698" s="259" t="s">
        <v>17</v>
      </c>
      <c r="I698" s="259" t="s">
        <v>17</v>
      </c>
      <c r="J698" s="259" t="s">
        <v>1431</v>
      </c>
      <c r="K698" s="259" t="s">
        <v>1448</v>
      </c>
      <c r="L698" s="260">
        <v>45199</v>
      </c>
      <c r="M698" s="259" t="s">
        <v>20</v>
      </c>
    </row>
    <row r="699" spans="1:13" x14ac:dyDescent="0.35">
      <c r="A699" s="261" t="s">
        <v>1449</v>
      </c>
      <c r="B699" s="261" t="s">
        <v>1450</v>
      </c>
      <c r="C699" s="261" t="s">
        <v>1451</v>
      </c>
      <c r="D699" s="261" t="s">
        <v>26</v>
      </c>
      <c r="E699" s="261" t="s">
        <v>17</v>
      </c>
      <c r="F699" s="261" t="s">
        <v>17</v>
      </c>
      <c r="G699" s="261" t="s">
        <v>17</v>
      </c>
      <c r="H699" s="261" t="s">
        <v>17</v>
      </c>
      <c r="I699" s="261" t="s">
        <v>17</v>
      </c>
      <c r="J699" s="261" t="s">
        <v>1431</v>
      </c>
      <c r="K699" s="261" t="s">
        <v>1452</v>
      </c>
      <c r="L699" s="262">
        <v>45199</v>
      </c>
      <c r="M699" s="261" t="s">
        <v>20</v>
      </c>
    </row>
    <row r="700" spans="1:13" x14ac:dyDescent="0.35">
      <c r="A700" s="259" t="s">
        <v>1449</v>
      </c>
      <c r="B700" s="259" t="s">
        <v>1450</v>
      </c>
      <c r="C700" s="259" t="s">
        <v>1451</v>
      </c>
      <c r="D700" s="259" t="s">
        <v>28</v>
      </c>
      <c r="E700" s="259" t="s">
        <v>17</v>
      </c>
      <c r="F700" s="259" t="s">
        <v>17</v>
      </c>
      <c r="G700" s="259" t="s">
        <v>17</v>
      </c>
      <c r="H700" s="259" t="s">
        <v>17</v>
      </c>
      <c r="I700" s="259" t="s">
        <v>17</v>
      </c>
      <c r="J700" s="259" t="s">
        <v>1431</v>
      </c>
      <c r="K700" s="259" t="s">
        <v>1453</v>
      </c>
      <c r="L700" s="260">
        <v>45199</v>
      </c>
      <c r="M700" s="259" t="s">
        <v>20</v>
      </c>
    </row>
    <row r="701" spans="1:13" x14ac:dyDescent="0.35">
      <c r="A701" s="261" t="s">
        <v>1454</v>
      </c>
      <c r="B701" s="261" t="s">
        <v>1455</v>
      </c>
      <c r="C701" s="261" t="s">
        <v>1456</v>
      </c>
      <c r="D701" s="261" t="s">
        <v>21</v>
      </c>
      <c r="E701" s="261">
        <v>3330</v>
      </c>
      <c r="F701" s="261" t="s">
        <v>1457</v>
      </c>
      <c r="G701" s="261" t="s">
        <v>888</v>
      </c>
      <c r="H701" s="261">
        <v>2</v>
      </c>
      <c r="I701" s="261" t="s">
        <v>1458</v>
      </c>
      <c r="J701" s="261" t="s">
        <v>1459</v>
      </c>
      <c r="K701" s="261" t="s">
        <v>1460</v>
      </c>
      <c r="L701" s="262">
        <v>45223</v>
      </c>
      <c r="M701" s="261" t="s">
        <v>20</v>
      </c>
    </row>
    <row r="702" spans="1:13" x14ac:dyDescent="0.35">
      <c r="A702" s="259" t="s">
        <v>1461</v>
      </c>
      <c r="B702" s="259" t="s">
        <v>1462</v>
      </c>
      <c r="C702" s="259" t="s">
        <v>1456</v>
      </c>
      <c r="D702" s="259" t="s">
        <v>768</v>
      </c>
      <c r="E702" s="259" t="s">
        <v>17</v>
      </c>
      <c r="F702" s="259" t="s">
        <v>17</v>
      </c>
      <c r="G702" s="259" t="s">
        <v>17</v>
      </c>
      <c r="H702" s="259" t="s">
        <v>17</v>
      </c>
      <c r="I702" s="259" t="s">
        <v>17</v>
      </c>
      <c r="J702" s="259" t="s">
        <v>1463</v>
      </c>
      <c r="K702" s="259" t="s">
        <v>1464</v>
      </c>
      <c r="L702" s="260">
        <v>45228</v>
      </c>
      <c r="M702" s="259" t="s">
        <v>439</v>
      </c>
    </row>
    <row r="703" spans="1:13" x14ac:dyDescent="0.35">
      <c r="A703" s="261" t="s">
        <v>1461</v>
      </c>
      <c r="B703" s="261" t="s">
        <v>1462</v>
      </c>
      <c r="C703" s="261" t="s">
        <v>1456</v>
      </c>
      <c r="D703" s="261" t="s">
        <v>24</v>
      </c>
      <c r="E703" s="261" t="s">
        <v>17</v>
      </c>
      <c r="F703" s="261" t="s">
        <v>17</v>
      </c>
      <c r="G703" s="261" t="s">
        <v>17</v>
      </c>
      <c r="H703" s="261" t="s">
        <v>17</v>
      </c>
      <c r="I703" s="261" t="s">
        <v>17</v>
      </c>
      <c r="J703" s="261" t="s">
        <v>1463</v>
      </c>
      <c r="K703" s="261" t="s">
        <v>1465</v>
      </c>
      <c r="L703" s="262">
        <v>45228</v>
      </c>
      <c r="M703" s="261" t="s">
        <v>439</v>
      </c>
    </row>
    <row r="704" spans="1:13" x14ac:dyDescent="0.35">
      <c r="A704" s="259" t="s">
        <v>1454</v>
      </c>
      <c r="B704" s="259" t="s">
        <v>1455</v>
      </c>
      <c r="C704" s="259" t="s">
        <v>1456</v>
      </c>
      <c r="D704" s="259" t="s">
        <v>26</v>
      </c>
      <c r="E704" s="259" t="s">
        <v>17</v>
      </c>
      <c r="F704" s="259" t="s">
        <v>17</v>
      </c>
      <c r="G704" s="259" t="s">
        <v>17</v>
      </c>
      <c r="H704" s="259" t="s">
        <v>17</v>
      </c>
      <c r="I704" s="259" t="s">
        <v>17</v>
      </c>
      <c r="J704" s="259" t="s">
        <v>1466</v>
      </c>
      <c r="K704" s="259" t="s">
        <v>1467</v>
      </c>
      <c r="L704" s="260">
        <v>45228</v>
      </c>
      <c r="M704" s="259" t="s">
        <v>20</v>
      </c>
    </row>
    <row r="705" spans="1:13" x14ac:dyDescent="0.35">
      <c r="A705" s="261" t="s">
        <v>1454</v>
      </c>
      <c r="B705" s="261" t="s">
        <v>1455</v>
      </c>
      <c r="C705" s="261" t="s">
        <v>1456</v>
      </c>
      <c r="D705" s="261" t="s">
        <v>28</v>
      </c>
      <c r="E705" s="261" t="s">
        <v>17</v>
      </c>
      <c r="F705" s="261" t="s">
        <v>17</v>
      </c>
      <c r="G705" s="261" t="s">
        <v>17</v>
      </c>
      <c r="H705" s="261" t="s">
        <v>17</v>
      </c>
      <c r="I705" s="261" t="s">
        <v>17</v>
      </c>
      <c r="J705" s="261" t="s">
        <v>1466</v>
      </c>
      <c r="K705" s="261" t="s">
        <v>1468</v>
      </c>
      <c r="L705" s="262">
        <v>45228</v>
      </c>
      <c r="M705" s="261" t="s">
        <v>20</v>
      </c>
    </row>
    <row r="706" spans="1:13" x14ac:dyDescent="0.35">
      <c r="A706" s="259" t="s">
        <v>1454</v>
      </c>
      <c r="B706" s="259" t="s">
        <v>1455</v>
      </c>
      <c r="C706" s="259" t="s">
        <v>1456</v>
      </c>
      <c r="D706" s="259" t="s">
        <v>38</v>
      </c>
      <c r="E706" s="259" t="s">
        <v>17</v>
      </c>
      <c r="F706" s="259" t="s">
        <v>17</v>
      </c>
      <c r="G706" s="259" t="s">
        <v>17</v>
      </c>
      <c r="H706" s="259" t="s">
        <v>17</v>
      </c>
      <c r="I706" s="259" t="s">
        <v>17</v>
      </c>
      <c r="J706" s="259" t="s">
        <v>1466</v>
      </c>
      <c r="K706" s="259" t="s">
        <v>1469</v>
      </c>
      <c r="L706" s="260">
        <v>45228</v>
      </c>
      <c r="M706" s="259" t="s">
        <v>20</v>
      </c>
    </row>
    <row r="707" spans="1:13" x14ac:dyDescent="0.35">
      <c r="A707" s="261" t="s">
        <v>1454</v>
      </c>
      <c r="B707" s="261" t="s">
        <v>1455</v>
      </c>
      <c r="C707" s="261" t="s">
        <v>1456</v>
      </c>
      <c r="D707" s="261" t="s">
        <v>768</v>
      </c>
      <c r="E707" s="261" t="s">
        <v>17</v>
      </c>
      <c r="F707" s="261" t="s">
        <v>17</v>
      </c>
      <c r="G707" s="261" t="s">
        <v>17</v>
      </c>
      <c r="H707" s="261" t="s">
        <v>17</v>
      </c>
      <c r="I707" s="261" t="s">
        <v>17</v>
      </c>
      <c r="J707" s="261" t="s">
        <v>1466</v>
      </c>
      <c r="K707" s="261" t="s">
        <v>1470</v>
      </c>
      <c r="L707" s="262">
        <v>45228</v>
      </c>
      <c r="M707" s="261" t="s">
        <v>20</v>
      </c>
    </row>
    <row r="708" spans="1:13" x14ac:dyDescent="0.35">
      <c r="A708" s="259" t="s">
        <v>1454</v>
      </c>
      <c r="B708" s="259" t="s">
        <v>1455</v>
      </c>
      <c r="C708" s="259" t="s">
        <v>1456</v>
      </c>
      <c r="D708" s="259" t="s">
        <v>24</v>
      </c>
      <c r="E708" s="259" t="s">
        <v>17</v>
      </c>
      <c r="F708" s="259" t="s">
        <v>17</v>
      </c>
      <c r="G708" s="259" t="s">
        <v>17</v>
      </c>
      <c r="H708" s="259" t="s">
        <v>17</v>
      </c>
      <c r="I708" s="259" t="s">
        <v>17</v>
      </c>
      <c r="J708" s="259" t="s">
        <v>1466</v>
      </c>
      <c r="K708" s="259" t="s">
        <v>1471</v>
      </c>
      <c r="L708" s="260">
        <v>45228</v>
      </c>
      <c r="M708" s="259" t="s">
        <v>20</v>
      </c>
    </row>
    <row r="709" spans="1:13" x14ac:dyDescent="0.35">
      <c r="A709" s="261" t="s">
        <v>1472</v>
      </c>
      <c r="B709" s="261" t="s">
        <v>1473</v>
      </c>
      <c r="C709" s="261" t="s">
        <v>1474</v>
      </c>
      <c r="D709" s="261" t="s">
        <v>26</v>
      </c>
      <c r="E709" s="261" t="s">
        <v>17</v>
      </c>
      <c r="F709" s="261" t="s">
        <v>17</v>
      </c>
      <c r="G709" s="261" t="s">
        <v>17</v>
      </c>
      <c r="H709" s="261" t="s">
        <v>17</v>
      </c>
      <c r="I709" s="261" t="s">
        <v>17</v>
      </c>
      <c r="J709" s="261" t="s">
        <v>1475</v>
      </c>
      <c r="K709" s="261" t="s">
        <v>1476</v>
      </c>
      <c r="L709" s="262">
        <v>45230</v>
      </c>
      <c r="M709" s="261" t="s">
        <v>20</v>
      </c>
    </row>
    <row r="710" spans="1:13" x14ac:dyDescent="0.35">
      <c r="A710" s="259" t="s">
        <v>1472</v>
      </c>
      <c r="B710" s="259" t="s">
        <v>1473</v>
      </c>
      <c r="C710" s="259" t="s">
        <v>1474</v>
      </c>
      <c r="D710" s="259" t="s">
        <v>28</v>
      </c>
      <c r="E710" s="259" t="s">
        <v>17</v>
      </c>
      <c r="F710" s="259" t="s">
        <v>17</v>
      </c>
      <c r="G710" s="259" t="s">
        <v>17</v>
      </c>
      <c r="H710" s="259" t="s">
        <v>17</v>
      </c>
      <c r="I710" s="259" t="s">
        <v>17</v>
      </c>
      <c r="J710" s="259" t="s">
        <v>1475</v>
      </c>
      <c r="K710" s="259" t="s">
        <v>1477</v>
      </c>
      <c r="L710" s="260">
        <v>45230</v>
      </c>
      <c r="M710" s="259" t="s">
        <v>20</v>
      </c>
    </row>
    <row r="711" spans="1:13" x14ac:dyDescent="0.35">
      <c r="A711" s="261" t="s">
        <v>1472</v>
      </c>
      <c r="B711" s="261" t="s">
        <v>1473</v>
      </c>
      <c r="C711" s="261" t="s">
        <v>1474</v>
      </c>
      <c r="D711" s="261" t="s">
        <v>38</v>
      </c>
      <c r="E711" s="261" t="s">
        <v>17</v>
      </c>
      <c r="F711" s="261" t="s">
        <v>17</v>
      </c>
      <c r="G711" s="261" t="s">
        <v>17</v>
      </c>
      <c r="H711" s="261" t="s">
        <v>17</v>
      </c>
      <c r="I711" s="261" t="s">
        <v>17</v>
      </c>
      <c r="J711" s="261" t="s">
        <v>1475</v>
      </c>
      <c r="K711" s="261" t="s">
        <v>1478</v>
      </c>
      <c r="L711" s="262">
        <v>45230</v>
      </c>
      <c r="M711" s="261" t="s">
        <v>20</v>
      </c>
    </row>
    <row r="712" spans="1:13" x14ac:dyDescent="0.35">
      <c r="A712" s="259" t="s">
        <v>1472</v>
      </c>
      <c r="B712" s="259" t="s">
        <v>1473</v>
      </c>
      <c r="C712" s="259" t="s">
        <v>1474</v>
      </c>
      <c r="D712" s="259" t="s">
        <v>16</v>
      </c>
      <c r="E712" s="259" t="s">
        <v>17</v>
      </c>
      <c r="F712" s="259" t="s">
        <v>17</v>
      </c>
      <c r="G712" s="259" t="s">
        <v>17</v>
      </c>
      <c r="H712" s="259" t="s">
        <v>17</v>
      </c>
      <c r="I712" s="259" t="s">
        <v>17</v>
      </c>
      <c r="J712" s="259" t="s">
        <v>1479</v>
      </c>
      <c r="K712" s="259" t="s">
        <v>1480</v>
      </c>
      <c r="L712" s="260">
        <v>45230</v>
      </c>
      <c r="M712" s="259" t="s">
        <v>20</v>
      </c>
    </row>
    <row r="713" spans="1:13" x14ac:dyDescent="0.35">
      <c r="A713" s="261" t="s">
        <v>1472</v>
      </c>
      <c r="B713" s="261" t="s">
        <v>1473</v>
      </c>
      <c r="C713" s="261" t="s">
        <v>1474</v>
      </c>
      <c r="D713" s="261" t="s">
        <v>21</v>
      </c>
      <c r="E713" s="261" t="s">
        <v>17</v>
      </c>
      <c r="F713" s="261" t="s">
        <v>17</v>
      </c>
      <c r="G713" s="261" t="s">
        <v>17</v>
      </c>
      <c r="H713" s="261" t="s">
        <v>17</v>
      </c>
      <c r="I713" s="261" t="s">
        <v>17</v>
      </c>
      <c r="J713" s="261" t="s">
        <v>1479</v>
      </c>
      <c r="K713" s="261" t="s">
        <v>1481</v>
      </c>
      <c r="L713" s="262">
        <v>45230</v>
      </c>
      <c r="M713" s="261" t="s">
        <v>20</v>
      </c>
    </row>
    <row r="714" spans="1:13" x14ac:dyDescent="0.35">
      <c r="A714" s="259" t="s">
        <v>1472</v>
      </c>
      <c r="B714" s="259" t="s">
        <v>1473</v>
      </c>
      <c r="C714" s="259" t="s">
        <v>1474</v>
      </c>
      <c r="D714" s="259" t="s">
        <v>768</v>
      </c>
      <c r="E714" s="259" t="s">
        <v>17</v>
      </c>
      <c r="F714" s="259" t="s">
        <v>17</v>
      </c>
      <c r="G714" s="259" t="s">
        <v>17</v>
      </c>
      <c r="H714" s="259" t="s">
        <v>17</v>
      </c>
      <c r="I714" s="259" t="s">
        <v>17</v>
      </c>
      <c r="J714" s="259" t="s">
        <v>1479</v>
      </c>
      <c r="K714" s="259" t="s">
        <v>1482</v>
      </c>
      <c r="L714" s="260">
        <v>45230</v>
      </c>
      <c r="M714" s="259" t="s">
        <v>20</v>
      </c>
    </row>
    <row r="715" spans="1:13" x14ac:dyDescent="0.35">
      <c r="A715" s="261" t="s">
        <v>1472</v>
      </c>
      <c r="B715" s="261" t="s">
        <v>1473</v>
      </c>
      <c r="C715" s="261" t="s">
        <v>1474</v>
      </c>
      <c r="D715" s="261" t="s">
        <v>24</v>
      </c>
      <c r="E715" s="261" t="s">
        <v>17</v>
      </c>
      <c r="F715" s="261" t="s">
        <v>17</v>
      </c>
      <c r="G715" s="261" t="s">
        <v>17</v>
      </c>
      <c r="H715" s="261" t="s">
        <v>17</v>
      </c>
      <c r="I715" s="261" t="s">
        <v>17</v>
      </c>
      <c r="J715" s="261" t="s">
        <v>1479</v>
      </c>
      <c r="K715" s="261" t="s">
        <v>1483</v>
      </c>
      <c r="L715" s="262">
        <v>45230</v>
      </c>
      <c r="M715" s="261" t="s">
        <v>20</v>
      </c>
    </row>
    <row r="716" spans="1:13" x14ac:dyDescent="0.35">
      <c r="A716" s="259" t="s">
        <v>413</v>
      </c>
      <c r="B716" s="259" t="s">
        <v>414</v>
      </c>
      <c r="C716" s="259" t="s">
        <v>53</v>
      </c>
      <c r="D716" s="259" t="s">
        <v>40</v>
      </c>
      <c r="E716" s="259">
        <v>234</v>
      </c>
      <c r="F716" s="259" t="s">
        <v>1484</v>
      </c>
      <c r="G716" s="259" t="s">
        <v>888</v>
      </c>
      <c r="H716" s="259">
        <v>2</v>
      </c>
      <c r="I716" s="259" t="s">
        <v>1485</v>
      </c>
      <c r="J716" s="259" t="s">
        <v>1486</v>
      </c>
      <c r="K716" s="259" t="s">
        <v>1487</v>
      </c>
      <c r="L716" s="260">
        <v>45230</v>
      </c>
      <c r="M716" s="259" t="s">
        <v>20</v>
      </c>
    </row>
    <row r="717" spans="1:13" x14ac:dyDescent="0.35">
      <c r="A717" s="261" t="s">
        <v>216</v>
      </c>
      <c r="B717" s="261" t="s">
        <v>217</v>
      </c>
      <c r="C717" s="261" t="s">
        <v>218</v>
      </c>
      <c r="D717" s="261" t="s">
        <v>40</v>
      </c>
      <c r="E717" s="261">
        <v>1</v>
      </c>
      <c r="F717" s="261" t="s">
        <v>1488</v>
      </c>
      <c r="G717" s="261" t="s">
        <v>492</v>
      </c>
      <c r="H717" s="261">
        <v>1</v>
      </c>
      <c r="I717" s="261" t="s">
        <v>1489</v>
      </c>
      <c r="J717" s="261" t="s">
        <v>1490</v>
      </c>
      <c r="K717" s="261" t="s">
        <v>1491</v>
      </c>
      <c r="L717" s="262">
        <v>45230</v>
      </c>
      <c r="M717" s="261" t="s">
        <v>20</v>
      </c>
    </row>
    <row r="718" spans="1:13" x14ac:dyDescent="0.35">
      <c r="A718" s="259" t="s">
        <v>1492</v>
      </c>
      <c r="B718" s="259" t="s">
        <v>1493</v>
      </c>
      <c r="C718" s="259" t="s">
        <v>877</v>
      </c>
      <c r="D718" s="259" t="s">
        <v>26</v>
      </c>
      <c r="E718" s="259" t="s">
        <v>17</v>
      </c>
      <c r="F718" s="259" t="s">
        <v>17</v>
      </c>
      <c r="G718" s="259" t="s">
        <v>17</v>
      </c>
      <c r="H718" s="259" t="s">
        <v>17</v>
      </c>
      <c r="I718" s="259" t="s">
        <v>17</v>
      </c>
      <c r="J718" s="259" t="s">
        <v>17</v>
      </c>
      <c r="K718" s="259" t="s">
        <v>1494</v>
      </c>
      <c r="L718" s="260">
        <v>45242</v>
      </c>
      <c r="M718" s="259" t="s">
        <v>20</v>
      </c>
    </row>
    <row r="719" spans="1:13" x14ac:dyDescent="0.35">
      <c r="A719" s="261" t="s">
        <v>1492</v>
      </c>
      <c r="B719" s="261" t="s">
        <v>1493</v>
      </c>
      <c r="C719" s="261" t="s">
        <v>877</v>
      </c>
      <c r="D719" s="261" t="s">
        <v>28</v>
      </c>
      <c r="E719" s="261" t="s">
        <v>17</v>
      </c>
      <c r="F719" s="261" t="s">
        <v>17</v>
      </c>
      <c r="G719" s="261" t="s">
        <v>17</v>
      </c>
      <c r="H719" s="261" t="s">
        <v>17</v>
      </c>
      <c r="I719" s="261" t="s">
        <v>17</v>
      </c>
      <c r="J719" s="261" t="s">
        <v>17</v>
      </c>
      <c r="K719" s="261" t="s">
        <v>1495</v>
      </c>
      <c r="L719" s="262">
        <v>45242</v>
      </c>
      <c r="M719" s="261" t="s">
        <v>20</v>
      </c>
    </row>
    <row r="720" spans="1:13" x14ac:dyDescent="0.35">
      <c r="A720" s="259" t="s">
        <v>1496</v>
      </c>
      <c r="B720" s="259" t="s">
        <v>1497</v>
      </c>
      <c r="C720" s="259" t="s">
        <v>877</v>
      </c>
      <c r="D720" s="259" t="s">
        <v>26</v>
      </c>
      <c r="E720" s="259" t="s">
        <v>17</v>
      </c>
      <c r="F720" s="259" t="s">
        <v>17</v>
      </c>
      <c r="G720" s="259" t="s">
        <v>17</v>
      </c>
      <c r="H720" s="259" t="s">
        <v>17</v>
      </c>
      <c r="I720" s="259" t="s">
        <v>17</v>
      </c>
      <c r="J720" s="259" t="s">
        <v>17</v>
      </c>
      <c r="K720" s="259" t="s">
        <v>1498</v>
      </c>
      <c r="L720" s="260">
        <v>45242</v>
      </c>
      <c r="M720" s="259" t="s">
        <v>20</v>
      </c>
    </row>
    <row r="721" spans="1:13" x14ac:dyDescent="0.35">
      <c r="A721" s="261" t="s">
        <v>1496</v>
      </c>
      <c r="B721" s="261" t="s">
        <v>1497</v>
      </c>
      <c r="C721" s="261" t="s">
        <v>877</v>
      </c>
      <c r="D721" s="261" t="s">
        <v>28</v>
      </c>
      <c r="E721" s="261" t="s">
        <v>17</v>
      </c>
      <c r="F721" s="261" t="s">
        <v>17</v>
      </c>
      <c r="G721" s="261" t="s">
        <v>17</v>
      </c>
      <c r="H721" s="261" t="s">
        <v>17</v>
      </c>
      <c r="I721" s="261" t="s">
        <v>17</v>
      </c>
      <c r="J721" s="261" t="s">
        <v>17</v>
      </c>
      <c r="K721" s="261" t="s">
        <v>1499</v>
      </c>
      <c r="L721" s="262">
        <v>45242</v>
      </c>
      <c r="M721" s="261" t="s">
        <v>20</v>
      </c>
    </row>
    <row r="722" spans="1:13" x14ac:dyDescent="0.35">
      <c r="A722" s="259" t="s">
        <v>1500</v>
      </c>
      <c r="B722" s="259" t="s">
        <v>1501</v>
      </c>
      <c r="C722" s="259" t="s">
        <v>1502</v>
      </c>
      <c r="D722" s="259" t="s">
        <v>26</v>
      </c>
      <c r="E722" s="259" t="s">
        <v>17</v>
      </c>
      <c r="F722" s="259" t="s">
        <v>17</v>
      </c>
      <c r="G722" s="259" t="s">
        <v>17</v>
      </c>
      <c r="H722" s="259" t="s">
        <v>17</v>
      </c>
      <c r="I722" s="259" t="s">
        <v>17</v>
      </c>
      <c r="J722" s="259" t="s">
        <v>1431</v>
      </c>
      <c r="K722" s="259" t="s">
        <v>1503</v>
      </c>
      <c r="L722" s="260">
        <v>45259</v>
      </c>
      <c r="M722" s="259" t="s">
        <v>20</v>
      </c>
    </row>
    <row r="723" spans="1:13" x14ac:dyDescent="0.35">
      <c r="A723" s="261" t="s">
        <v>1500</v>
      </c>
      <c r="B723" s="261" t="s">
        <v>1501</v>
      </c>
      <c r="C723" s="261" t="s">
        <v>1502</v>
      </c>
      <c r="D723" s="261" t="s">
        <v>28</v>
      </c>
      <c r="E723" s="261" t="s">
        <v>17</v>
      </c>
      <c r="F723" s="261" t="s">
        <v>17</v>
      </c>
      <c r="G723" s="261" t="s">
        <v>17</v>
      </c>
      <c r="H723" s="261" t="s">
        <v>17</v>
      </c>
      <c r="I723" s="261" t="s">
        <v>17</v>
      </c>
      <c r="J723" s="261" t="s">
        <v>1431</v>
      </c>
      <c r="K723" s="261" t="s">
        <v>1504</v>
      </c>
      <c r="L723" s="262">
        <v>45259</v>
      </c>
      <c r="M723" s="261" t="s">
        <v>20</v>
      </c>
    </row>
    <row r="724" spans="1:13" x14ac:dyDescent="0.35">
      <c r="A724" s="259" t="s">
        <v>240</v>
      </c>
      <c r="B724" s="259" t="s">
        <v>241</v>
      </c>
      <c r="C724" s="259" t="s">
        <v>236</v>
      </c>
      <c r="D724" s="259" t="s">
        <v>635</v>
      </c>
      <c r="E724" s="259">
        <v>0</v>
      </c>
      <c r="F724" s="259" t="s">
        <v>1505</v>
      </c>
      <c r="G724" s="259" t="s">
        <v>888</v>
      </c>
      <c r="H724" s="259">
        <v>2</v>
      </c>
      <c r="I724" s="259" t="s">
        <v>691</v>
      </c>
      <c r="J724" s="259" t="s">
        <v>1506</v>
      </c>
      <c r="K724" s="259" t="s">
        <v>1507</v>
      </c>
      <c r="L724" s="260">
        <v>45260</v>
      </c>
      <c r="M724" s="259" t="s">
        <v>20</v>
      </c>
    </row>
    <row r="725" spans="1:13" x14ac:dyDescent="0.35">
      <c r="A725" s="261" t="s">
        <v>168</v>
      </c>
      <c r="B725" s="261" t="s">
        <v>169</v>
      </c>
      <c r="C725" s="261" t="s">
        <v>170</v>
      </c>
      <c r="D725" s="261" t="s">
        <v>40</v>
      </c>
      <c r="E725" s="261">
        <v>1</v>
      </c>
      <c r="F725" s="261" t="s">
        <v>1508</v>
      </c>
      <c r="G725" s="261" t="s">
        <v>492</v>
      </c>
      <c r="H725" s="261">
        <v>1</v>
      </c>
      <c r="I725" s="261" t="s">
        <v>1509</v>
      </c>
      <c r="J725" s="261" t="s">
        <v>1510</v>
      </c>
      <c r="K725" s="261" t="s">
        <v>1511</v>
      </c>
      <c r="L725" s="262">
        <v>45260</v>
      </c>
      <c r="M725" s="261" t="s">
        <v>20</v>
      </c>
    </row>
    <row r="726" spans="1:13" x14ac:dyDescent="0.35">
      <c r="A726" s="259" t="s">
        <v>1241</v>
      </c>
      <c r="B726" s="259" t="s">
        <v>1242</v>
      </c>
      <c r="C726" s="259" t="s">
        <v>1243</v>
      </c>
      <c r="D726" s="259" t="s">
        <v>568</v>
      </c>
      <c r="E726" s="259">
        <v>3123000</v>
      </c>
      <c r="F726" s="259" t="s">
        <v>1512</v>
      </c>
      <c r="G726" s="259" t="s">
        <v>22</v>
      </c>
      <c r="H726" s="259">
        <v>3</v>
      </c>
      <c r="I726" s="259" t="s">
        <v>1513</v>
      </c>
      <c r="J726" s="259" t="s">
        <v>1514</v>
      </c>
      <c r="K726" s="259" t="s">
        <v>1515</v>
      </c>
      <c r="L726" s="260">
        <v>45260</v>
      </c>
      <c r="M726" s="259" t="s">
        <v>439</v>
      </c>
    </row>
    <row r="727" spans="1:13" x14ac:dyDescent="0.35">
      <c r="A727" s="261" t="s">
        <v>1241</v>
      </c>
      <c r="B727" s="261" t="s">
        <v>1242</v>
      </c>
      <c r="C727" s="261" t="s">
        <v>1243</v>
      </c>
      <c r="D727" s="261" t="s">
        <v>40</v>
      </c>
      <c r="E727" s="261">
        <v>0</v>
      </c>
      <c r="F727" s="261" t="s">
        <v>17</v>
      </c>
      <c r="G727" s="261" t="s">
        <v>22</v>
      </c>
      <c r="H727" s="261">
        <v>3</v>
      </c>
      <c r="I727" s="261" t="s">
        <v>17</v>
      </c>
      <c r="J727" s="261" t="s">
        <v>1516</v>
      </c>
      <c r="K727" s="261" t="s">
        <v>1517</v>
      </c>
      <c r="L727" s="262">
        <v>45260</v>
      </c>
      <c r="M727" s="261" t="s">
        <v>439</v>
      </c>
    </row>
    <row r="728" spans="1:13" x14ac:dyDescent="0.35">
      <c r="A728" s="259" t="s">
        <v>1241</v>
      </c>
      <c r="B728" s="259" t="s">
        <v>1242</v>
      </c>
      <c r="C728" s="259" t="s">
        <v>1243</v>
      </c>
      <c r="D728" s="259" t="s">
        <v>635</v>
      </c>
      <c r="E728" s="259">
        <v>0</v>
      </c>
      <c r="F728" s="259" t="s">
        <v>17</v>
      </c>
      <c r="G728" s="259" t="s">
        <v>22</v>
      </c>
      <c r="H728" s="259">
        <v>3</v>
      </c>
      <c r="I728" s="259" t="s">
        <v>17</v>
      </c>
      <c r="J728" s="259" t="s">
        <v>1516</v>
      </c>
      <c r="K728" s="259" t="s">
        <v>1518</v>
      </c>
      <c r="L728" s="260">
        <v>45260</v>
      </c>
      <c r="M728" s="259" t="s">
        <v>439</v>
      </c>
    </row>
    <row r="729" spans="1:13" x14ac:dyDescent="0.35">
      <c r="A729" s="261" t="s">
        <v>1241</v>
      </c>
      <c r="B729" s="261" t="s">
        <v>1242</v>
      </c>
      <c r="C729" s="261" t="s">
        <v>1243</v>
      </c>
      <c r="D729" s="261" t="s">
        <v>793</v>
      </c>
      <c r="E729" s="261">
        <v>0</v>
      </c>
      <c r="F729" s="261" t="s">
        <v>17</v>
      </c>
      <c r="G729" s="261" t="s">
        <v>22</v>
      </c>
      <c r="H729" s="261">
        <v>3</v>
      </c>
      <c r="I729" s="261" t="s">
        <v>17</v>
      </c>
      <c r="J729" s="261" t="s">
        <v>1516</v>
      </c>
      <c r="K729" s="261" t="s">
        <v>1519</v>
      </c>
      <c r="L729" s="262">
        <v>45260</v>
      </c>
      <c r="M729" s="261" t="s">
        <v>439</v>
      </c>
    </row>
    <row r="730" spans="1:13" x14ac:dyDescent="0.35">
      <c r="A730" s="259" t="s">
        <v>1241</v>
      </c>
      <c r="B730" s="259" t="s">
        <v>1242</v>
      </c>
      <c r="C730" s="259" t="s">
        <v>1243</v>
      </c>
      <c r="D730" s="259" t="s">
        <v>990</v>
      </c>
      <c r="E730" s="259">
        <v>3177004</v>
      </c>
      <c r="F730" s="259" t="s">
        <v>1520</v>
      </c>
      <c r="G730" s="259" t="s">
        <v>22</v>
      </c>
      <c r="H730" s="259">
        <v>3</v>
      </c>
      <c r="I730" s="259" t="s">
        <v>1521</v>
      </c>
      <c r="J730" s="259" t="s">
        <v>1522</v>
      </c>
      <c r="K730" s="259" t="s">
        <v>1523</v>
      </c>
      <c r="L730" s="260">
        <v>45260</v>
      </c>
      <c r="M730" s="259" t="s">
        <v>439</v>
      </c>
    </row>
    <row r="731" spans="1:13" x14ac:dyDescent="0.35">
      <c r="A731" s="261" t="s">
        <v>1241</v>
      </c>
      <c r="B731" s="261" t="s">
        <v>1242</v>
      </c>
      <c r="C731" s="261" t="s">
        <v>1243</v>
      </c>
      <c r="D731" s="261" t="s">
        <v>995</v>
      </c>
      <c r="E731" s="261">
        <v>9100077</v>
      </c>
      <c r="F731" s="261" t="s">
        <v>1524</v>
      </c>
      <c r="G731" s="261" t="s">
        <v>22</v>
      </c>
      <c r="H731" s="261">
        <v>3</v>
      </c>
      <c r="I731" s="261" t="s">
        <v>1525</v>
      </c>
      <c r="J731" s="261" t="s">
        <v>1526</v>
      </c>
      <c r="K731" s="261" t="s">
        <v>1527</v>
      </c>
      <c r="L731" s="262">
        <v>45260</v>
      </c>
      <c r="M731" s="261" t="s">
        <v>439</v>
      </c>
    </row>
    <row r="732" spans="1:13" x14ac:dyDescent="0.35">
      <c r="A732" s="259" t="s">
        <v>1241</v>
      </c>
      <c r="B732" s="259" t="s">
        <v>1242</v>
      </c>
      <c r="C732" s="259" t="s">
        <v>1243</v>
      </c>
      <c r="D732" s="259" t="s">
        <v>1000</v>
      </c>
      <c r="E732" s="259">
        <v>14722996</v>
      </c>
      <c r="F732" s="259" t="s">
        <v>1528</v>
      </c>
      <c r="G732" s="259" t="s">
        <v>22</v>
      </c>
      <c r="H732" s="259">
        <v>3</v>
      </c>
      <c r="I732" s="259" t="s">
        <v>1529</v>
      </c>
      <c r="J732" s="259" t="s">
        <v>1530</v>
      </c>
      <c r="K732" s="259" t="s">
        <v>1531</v>
      </c>
      <c r="L732" s="260">
        <v>45260</v>
      </c>
      <c r="M732" s="259" t="s">
        <v>439</v>
      </c>
    </row>
    <row r="733" spans="1:13" x14ac:dyDescent="0.35">
      <c r="A733" s="261" t="s">
        <v>1241</v>
      </c>
      <c r="B733" s="261" t="s">
        <v>1242</v>
      </c>
      <c r="C733" s="261" t="s">
        <v>1243</v>
      </c>
      <c r="D733" s="261" t="s">
        <v>1003</v>
      </c>
      <c r="E733" s="261">
        <v>3021213</v>
      </c>
      <c r="F733" s="261" t="s">
        <v>1532</v>
      </c>
      <c r="G733" s="261" t="s">
        <v>22</v>
      </c>
      <c r="H733" s="261">
        <v>3</v>
      </c>
      <c r="I733" s="261" t="s">
        <v>1533</v>
      </c>
      <c r="J733" s="261" t="s">
        <v>1534</v>
      </c>
      <c r="K733" s="261" t="s">
        <v>1535</v>
      </c>
      <c r="L733" s="262">
        <v>45260</v>
      </c>
      <c r="M733" s="261" t="s">
        <v>439</v>
      </c>
    </row>
    <row r="734" spans="1:13" x14ac:dyDescent="0.35">
      <c r="A734" s="259" t="s">
        <v>1241</v>
      </c>
      <c r="B734" s="259" t="s">
        <v>1242</v>
      </c>
      <c r="C734" s="259" t="s">
        <v>1243</v>
      </c>
      <c r="D734" s="259" t="s">
        <v>1006</v>
      </c>
      <c r="E734" s="259">
        <v>150021</v>
      </c>
      <c r="F734" s="259" t="s">
        <v>1536</v>
      </c>
      <c r="G734" s="259" t="s">
        <v>22</v>
      </c>
      <c r="H734" s="259">
        <v>3</v>
      </c>
      <c r="I734" s="259" t="s">
        <v>1537</v>
      </c>
      <c r="J734" s="259" t="s">
        <v>1538</v>
      </c>
      <c r="K734" s="259" t="s">
        <v>1539</v>
      </c>
      <c r="L734" s="260">
        <v>45260</v>
      </c>
      <c r="M734" s="259" t="s">
        <v>439</v>
      </c>
    </row>
    <row r="735" spans="1:13" x14ac:dyDescent="0.35">
      <c r="A735" s="261" t="s">
        <v>1241</v>
      </c>
      <c r="B735" s="261" t="s">
        <v>1242</v>
      </c>
      <c r="C735" s="261" t="s">
        <v>1243</v>
      </c>
      <c r="D735" s="261" t="s">
        <v>823</v>
      </c>
      <c r="E735" s="261">
        <v>5770</v>
      </c>
      <c r="F735" s="261" t="s">
        <v>1540</v>
      </c>
      <c r="G735" s="261" t="s">
        <v>22</v>
      </c>
      <c r="H735" s="261">
        <v>3</v>
      </c>
      <c r="I735" s="261" t="s">
        <v>1537</v>
      </c>
      <c r="J735" s="261" t="s">
        <v>1538</v>
      </c>
      <c r="K735" s="261" t="s">
        <v>1541</v>
      </c>
      <c r="L735" s="262">
        <v>45260</v>
      </c>
      <c r="M735" s="261" t="s">
        <v>439</v>
      </c>
    </row>
    <row r="736" spans="1:13" x14ac:dyDescent="0.35">
      <c r="A736" s="259" t="s">
        <v>13</v>
      </c>
      <c r="B736" s="259" t="s">
        <v>14</v>
      </c>
      <c r="C736" s="259" t="s">
        <v>15</v>
      </c>
      <c r="D736" s="259" t="s">
        <v>40</v>
      </c>
      <c r="E736" s="259">
        <v>2</v>
      </c>
      <c r="F736" s="259" t="s">
        <v>1542</v>
      </c>
      <c r="G736" s="259" t="s">
        <v>492</v>
      </c>
      <c r="H736" s="259">
        <v>1</v>
      </c>
      <c r="I736" s="259" t="s">
        <v>1543</v>
      </c>
      <c r="J736" s="259" t="s">
        <v>1544</v>
      </c>
      <c r="K736" s="259" t="s">
        <v>1545</v>
      </c>
      <c r="L736" s="260">
        <v>45286</v>
      </c>
      <c r="M736" s="259" t="s">
        <v>20</v>
      </c>
    </row>
    <row r="737" spans="1:13" x14ac:dyDescent="0.35">
      <c r="A737" s="261" t="s">
        <v>763</v>
      </c>
      <c r="B737" s="261" t="s">
        <v>764</v>
      </c>
      <c r="C737" s="261" t="s">
        <v>261</v>
      </c>
      <c r="D737" s="261" t="s">
        <v>635</v>
      </c>
      <c r="E737" s="261">
        <v>664</v>
      </c>
      <c r="F737" s="261" t="s">
        <v>1546</v>
      </c>
      <c r="G737" s="261" t="s">
        <v>22</v>
      </c>
      <c r="H737" s="261">
        <v>3</v>
      </c>
      <c r="I737" s="261" t="s">
        <v>1547</v>
      </c>
      <c r="J737" s="261" t="s">
        <v>1548</v>
      </c>
      <c r="K737" s="261" t="s">
        <v>1549</v>
      </c>
      <c r="L737" s="262">
        <v>45321</v>
      </c>
      <c r="M737" s="261" t="s">
        <v>20</v>
      </c>
    </row>
    <row r="738" spans="1:13" x14ac:dyDescent="0.35">
      <c r="A738" s="259" t="s">
        <v>1429</v>
      </c>
      <c r="B738" s="259" t="s">
        <v>1430</v>
      </c>
      <c r="C738" s="259" t="s">
        <v>1092</v>
      </c>
      <c r="D738" s="259" t="s">
        <v>24</v>
      </c>
      <c r="E738" s="259" t="s">
        <v>17</v>
      </c>
      <c r="F738" s="259" t="s">
        <v>17</v>
      </c>
      <c r="G738" s="259" t="s">
        <v>17</v>
      </c>
      <c r="H738" s="259" t="s">
        <v>17</v>
      </c>
      <c r="I738" s="259" t="s">
        <v>17</v>
      </c>
      <c r="J738" s="259" t="s">
        <v>1550</v>
      </c>
      <c r="K738" s="259" t="s">
        <v>1551</v>
      </c>
      <c r="L738" s="260">
        <v>45322</v>
      </c>
      <c r="M738" s="259" t="s">
        <v>20</v>
      </c>
    </row>
    <row r="739" spans="1:13" x14ac:dyDescent="0.35">
      <c r="A739" s="261" t="s">
        <v>1413</v>
      </c>
      <c r="B739" s="261" t="s">
        <v>1414</v>
      </c>
      <c r="C739" s="261" t="s">
        <v>265</v>
      </c>
      <c r="D739" s="261" t="s">
        <v>694</v>
      </c>
      <c r="E739" s="261">
        <v>53316</v>
      </c>
      <c r="F739" s="261" t="s">
        <v>1552</v>
      </c>
      <c r="G739" s="261" t="s">
        <v>888</v>
      </c>
      <c r="H739" s="261">
        <v>2</v>
      </c>
      <c r="I739" s="261" t="s">
        <v>1553</v>
      </c>
      <c r="J739" s="261" t="s">
        <v>1554</v>
      </c>
      <c r="K739" s="261" t="s">
        <v>1555</v>
      </c>
      <c r="L739" s="262">
        <v>45351</v>
      </c>
      <c r="M739" s="261" t="s">
        <v>20</v>
      </c>
    </row>
    <row r="740" spans="1:13" x14ac:dyDescent="0.35">
      <c r="A740" s="259" t="s">
        <v>1413</v>
      </c>
      <c r="B740" s="259" t="s">
        <v>1414</v>
      </c>
      <c r="C740" s="259" t="s">
        <v>265</v>
      </c>
      <c r="D740" s="259" t="s">
        <v>40</v>
      </c>
      <c r="E740" s="259">
        <v>5500</v>
      </c>
      <c r="F740" s="259" t="s">
        <v>1556</v>
      </c>
      <c r="G740" s="259" t="s">
        <v>492</v>
      </c>
      <c r="H740" s="259">
        <v>1</v>
      </c>
      <c r="I740" s="259" t="s">
        <v>1557</v>
      </c>
      <c r="J740" s="259" t="s">
        <v>1558</v>
      </c>
      <c r="K740" s="259" t="s">
        <v>1559</v>
      </c>
      <c r="L740" s="260">
        <v>45351</v>
      </c>
      <c r="M740" s="259" t="s">
        <v>20</v>
      </c>
    </row>
    <row r="741" spans="1:13" x14ac:dyDescent="0.35">
      <c r="A741" s="261" t="s">
        <v>1396</v>
      </c>
      <c r="B741" s="261" t="s">
        <v>1397</v>
      </c>
      <c r="C741" s="261" t="s">
        <v>265</v>
      </c>
      <c r="D741" s="261" t="s">
        <v>40</v>
      </c>
      <c r="E741" s="261">
        <v>5500</v>
      </c>
      <c r="F741" s="261" t="s">
        <v>1556</v>
      </c>
      <c r="G741" s="261" t="s">
        <v>492</v>
      </c>
      <c r="H741" s="261">
        <v>1</v>
      </c>
      <c r="I741" s="261" t="s">
        <v>1557</v>
      </c>
      <c r="J741" s="261" t="s">
        <v>1558</v>
      </c>
      <c r="K741" s="261" t="s">
        <v>1560</v>
      </c>
      <c r="L741" s="262">
        <v>45351</v>
      </c>
      <c r="M741" s="261" t="s">
        <v>20</v>
      </c>
    </row>
    <row r="742" spans="1:13" x14ac:dyDescent="0.35">
      <c r="A742" s="259" t="s">
        <v>777</v>
      </c>
      <c r="B742" s="259" t="s">
        <v>778</v>
      </c>
      <c r="C742" s="259" t="s">
        <v>261</v>
      </c>
      <c r="D742" s="259" t="s">
        <v>793</v>
      </c>
      <c r="E742" s="259">
        <v>552</v>
      </c>
      <c r="F742" s="259" t="s">
        <v>1561</v>
      </c>
      <c r="G742" s="259" t="s">
        <v>22</v>
      </c>
      <c r="H742" s="259">
        <v>3</v>
      </c>
      <c r="I742" s="259" t="s">
        <v>1547</v>
      </c>
      <c r="J742" s="259" t="s">
        <v>1562</v>
      </c>
      <c r="K742" s="259" t="s">
        <v>1563</v>
      </c>
      <c r="L742" s="260">
        <v>45379</v>
      </c>
      <c r="M742" s="259" t="s">
        <v>20</v>
      </c>
    </row>
    <row r="743" spans="1:13" x14ac:dyDescent="0.35">
      <c r="A743" s="261" t="s">
        <v>1564</v>
      </c>
      <c r="B743" s="261" t="s">
        <v>1565</v>
      </c>
      <c r="C743" s="261" t="s">
        <v>1566</v>
      </c>
      <c r="D743" s="261" t="s">
        <v>26</v>
      </c>
      <c r="E743" s="261" t="s">
        <v>17</v>
      </c>
      <c r="F743" s="261" t="s">
        <v>17</v>
      </c>
      <c r="G743" s="261" t="s">
        <v>17</v>
      </c>
      <c r="H743" s="261" t="s">
        <v>17</v>
      </c>
      <c r="I743" s="261" t="s">
        <v>17</v>
      </c>
      <c r="J743" s="261" t="s">
        <v>1567</v>
      </c>
      <c r="K743" s="261" t="s">
        <v>1568</v>
      </c>
      <c r="L743" s="262">
        <v>45381</v>
      </c>
      <c r="M743" s="261" t="s">
        <v>20</v>
      </c>
    </row>
    <row r="744" spans="1:13" x14ac:dyDescent="0.35">
      <c r="A744" s="259" t="s">
        <v>1564</v>
      </c>
      <c r="B744" s="259" t="s">
        <v>1565</v>
      </c>
      <c r="C744" s="259" t="s">
        <v>1566</v>
      </c>
      <c r="D744" s="259" t="s">
        <v>28</v>
      </c>
      <c r="E744" s="259" t="s">
        <v>17</v>
      </c>
      <c r="F744" s="259" t="s">
        <v>17</v>
      </c>
      <c r="G744" s="259" t="s">
        <v>17</v>
      </c>
      <c r="H744" s="259" t="s">
        <v>17</v>
      </c>
      <c r="I744" s="259" t="s">
        <v>17</v>
      </c>
      <c r="J744" s="259" t="s">
        <v>1567</v>
      </c>
      <c r="K744" s="259" t="s">
        <v>1569</v>
      </c>
      <c r="L744" s="260">
        <v>45381</v>
      </c>
      <c r="M744" s="259" t="s">
        <v>20</v>
      </c>
    </row>
    <row r="745" spans="1:13" x14ac:dyDescent="0.35">
      <c r="A745" s="261" t="s">
        <v>1564</v>
      </c>
      <c r="B745" s="261" t="s">
        <v>1565</v>
      </c>
      <c r="C745" s="261" t="s">
        <v>1566</v>
      </c>
      <c r="D745" s="261" t="s">
        <v>38</v>
      </c>
      <c r="E745" s="261" t="s">
        <v>17</v>
      </c>
      <c r="F745" s="261" t="s">
        <v>17</v>
      </c>
      <c r="G745" s="261" t="s">
        <v>17</v>
      </c>
      <c r="H745" s="261" t="s">
        <v>17</v>
      </c>
      <c r="I745" s="261" t="s">
        <v>17</v>
      </c>
      <c r="J745" s="261" t="s">
        <v>1567</v>
      </c>
      <c r="K745" s="261" t="s">
        <v>1570</v>
      </c>
      <c r="L745" s="262">
        <v>45381</v>
      </c>
      <c r="M745" s="261" t="s">
        <v>20</v>
      </c>
    </row>
    <row r="746" spans="1:13" x14ac:dyDescent="0.35">
      <c r="A746" s="259" t="s">
        <v>1564</v>
      </c>
      <c r="B746" s="259" t="s">
        <v>1565</v>
      </c>
      <c r="C746" s="259" t="s">
        <v>1566</v>
      </c>
      <c r="D746" s="259" t="s">
        <v>16</v>
      </c>
      <c r="E746" s="259" t="s">
        <v>17</v>
      </c>
      <c r="F746" s="259" t="s">
        <v>17</v>
      </c>
      <c r="G746" s="259" t="s">
        <v>17</v>
      </c>
      <c r="H746" s="259" t="s">
        <v>17</v>
      </c>
      <c r="I746" s="259" t="s">
        <v>17</v>
      </c>
      <c r="J746" s="259" t="s">
        <v>1567</v>
      </c>
      <c r="K746" s="259" t="s">
        <v>1571</v>
      </c>
      <c r="L746" s="260">
        <v>45381</v>
      </c>
      <c r="M746" s="259" t="s">
        <v>20</v>
      </c>
    </row>
    <row r="747" spans="1:13" x14ac:dyDescent="0.35">
      <c r="A747" s="261" t="s">
        <v>1564</v>
      </c>
      <c r="B747" s="261" t="s">
        <v>1565</v>
      </c>
      <c r="C747" s="261" t="s">
        <v>1566</v>
      </c>
      <c r="D747" s="261" t="s">
        <v>21</v>
      </c>
      <c r="E747" s="261" t="s">
        <v>17</v>
      </c>
      <c r="F747" s="261" t="s">
        <v>17</v>
      </c>
      <c r="G747" s="261" t="s">
        <v>17</v>
      </c>
      <c r="H747" s="261" t="s">
        <v>17</v>
      </c>
      <c r="I747" s="261" t="s">
        <v>17</v>
      </c>
      <c r="J747" s="261" t="s">
        <v>1567</v>
      </c>
      <c r="K747" s="261" t="s">
        <v>1572</v>
      </c>
      <c r="L747" s="262">
        <v>45381</v>
      </c>
      <c r="M747" s="261" t="s">
        <v>20</v>
      </c>
    </row>
    <row r="748" spans="1:13" x14ac:dyDescent="0.35">
      <c r="A748" s="259" t="s">
        <v>1564</v>
      </c>
      <c r="B748" s="259" t="s">
        <v>1565</v>
      </c>
      <c r="C748" s="259" t="s">
        <v>1566</v>
      </c>
      <c r="D748" s="259" t="s">
        <v>768</v>
      </c>
      <c r="E748" s="259" t="s">
        <v>17</v>
      </c>
      <c r="F748" s="259" t="s">
        <v>17</v>
      </c>
      <c r="G748" s="259" t="s">
        <v>17</v>
      </c>
      <c r="H748" s="259" t="s">
        <v>17</v>
      </c>
      <c r="I748" s="259" t="s">
        <v>17</v>
      </c>
      <c r="J748" s="259" t="s">
        <v>1567</v>
      </c>
      <c r="K748" s="259" t="s">
        <v>1573</v>
      </c>
      <c r="L748" s="260">
        <v>45381</v>
      </c>
      <c r="M748" s="259" t="s">
        <v>20</v>
      </c>
    </row>
    <row r="749" spans="1:13" x14ac:dyDescent="0.35">
      <c r="A749" s="261" t="s">
        <v>1564</v>
      </c>
      <c r="B749" s="261" t="s">
        <v>1565</v>
      </c>
      <c r="C749" s="261" t="s">
        <v>1566</v>
      </c>
      <c r="D749" s="261" t="s">
        <v>24</v>
      </c>
      <c r="E749" s="261" t="s">
        <v>17</v>
      </c>
      <c r="F749" s="261" t="s">
        <v>17</v>
      </c>
      <c r="G749" s="261" t="s">
        <v>17</v>
      </c>
      <c r="H749" s="261" t="s">
        <v>17</v>
      </c>
      <c r="I749" s="261" t="s">
        <v>17</v>
      </c>
      <c r="J749" s="261" t="s">
        <v>1567</v>
      </c>
      <c r="K749" s="261" t="s">
        <v>1574</v>
      </c>
      <c r="L749" s="262">
        <v>45381</v>
      </c>
      <c r="M749" s="261" t="s">
        <v>20</v>
      </c>
    </row>
    <row r="750" spans="1:13" x14ac:dyDescent="0.35">
      <c r="A750" s="259" t="s">
        <v>1575</v>
      </c>
      <c r="B750" s="259" t="s">
        <v>1576</v>
      </c>
      <c r="C750" s="259" t="s">
        <v>1577</v>
      </c>
      <c r="D750" s="259" t="s">
        <v>953</v>
      </c>
      <c r="E750" s="259">
        <v>8095498</v>
      </c>
      <c r="F750" s="259" t="s">
        <v>1578</v>
      </c>
      <c r="G750" s="259" t="s">
        <v>492</v>
      </c>
      <c r="H750" s="259">
        <v>1</v>
      </c>
      <c r="I750" s="259" t="s">
        <v>1579</v>
      </c>
      <c r="J750" s="259" t="s">
        <v>1580</v>
      </c>
      <c r="K750" s="259" t="s">
        <v>1581</v>
      </c>
      <c r="L750" s="260">
        <v>45390</v>
      </c>
      <c r="M750" s="259" t="s">
        <v>20</v>
      </c>
    </row>
    <row r="751" spans="1:13" x14ac:dyDescent="0.35">
      <c r="A751" s="261" t="s">
        <v>1575</v>
      </c>
      <c r="B751" s="261" t="s">
        <v>1576</v>
      </c>
      <c r="C751" s="261" t="s">
        <v>1577</v>
      </c>
      <c r="D751" s="261" t="s">
        <v>694</v>
      </c>
      <c r="E751" s="261">
        <v>8560</v>
      </c>
      <c r="F751" s="261" t="s">
        <v>1582</v>
      </c>
      <c r="G751" s="261" t="s">
        <v>33</v>
      </c>
      <c r="H751" s="261">
        <v>2</v>
      </c>
      <c r="I751" s="261" t="s">
        <v>1583</v>
      </c>
      <c r="J751" s="261" t="s">
        <v>1584</v>
      </c>
      <c r="K751" s="261" t="s">
        <v>1585</v>
      </c>
      <c r="L751" s="262">
        <v>45393</v>
      </c>
      <c r="M751" s="261" t="s">
        <v>20</v>
      </c>
    </row>
    <row r="752" spans="1:13" x14ac:dyDescent="0.35">
      <c r="A752" s="259" t="s">
        <v>1575</v>
      </c>
      <c r="B752" s="259" t="s">
        <v>1576</v>
      </c>
      <c r="C752" s="259" t="s">
        <v>1577</v>
      </c>
      <c r="D752" s="259" t="s">
        <v>962</v>
      </c>
      <c r="E752" s="259">
        <v>1195000</v>
      </c>
      <c r="F752" s="259" t="s">
        <v>1586</v>
      </c>
      <c r="G752" s="259" t="s">
        <v>492</v>
      </c>
      <c r="H752" s="259">
        <v>1</v>
      </c>
      <c r="I752" s="259" t="s">
        <v>1587</v>
      </c>
      <c r="J752" s="259" t="s">
        <v>1588</v>
      </c>
      <c r="K752" s="259" t="s">
        <v>1589</v>
      </c>
      <c r="L752" s="260">
        <v>45393</v>
      </c>
      <c r="M752" s="259" t="s">
        <v>20</v>
      </c>
    </row>
    <row r="753" spans="1:13" x14ac:dyDescent="0.35">
      <c r="A753" s="261" t="s">
        <v>1575</v>
      </c>
      <c r="B753" s="261" t="s">
        <v>1576</v>
      </c>
      <c r="C753" s="261" t="s">
        <v>1577</v>
      </c>
      <c r="D753" s="261" t="s">
        <v>967</v>
      </c>
      <c r="E753" s="261">
        <v>359000</v>
      </c>
      <c r="F753" s="261" t="s">
        <v>1586</v>
      </c>
      <c r="G753" s="261" t="s">
        <v>492</v>
      </c>
      <c r="H753" s="261">
        <v>1</v>
      </c>
      <c r="I753" s="261" t="s">
        <v>1587</v>
      </c>
      <c r="J753" s="261" t="s">
        <v>1590</v>
      </c>
      <c r="K753" s="261" t="s">
        <v>1591</v>
      </c>
      <c r="L753" s="262">
        <v>45393</v>
      </c>
      <c r="M753" s="261" t="s">
        <v>20</v>
      </c>
    </row>
    <row r="754" spans="1:13" x14ac:dyDescent="0.35">
      <c r="A754" s="259" t="s">
        <v>1575</v>
      </c>
      <c r="B754" s="259" t="s">
        <v>1576</v>
      </c>
      <c r="C754" s="259" t="s">
        <v>1577</v>
      </c>
      <c r="D754" s="259" t="s">
        <v>40</v>
      </c>
      <c r="E754" s="259" t="s">
        <v>17</v>
      </c>
      <c r="F754" s="259" t="s">
        <v>17</v>
      </c>
      <c r="G754" s="259" t="s">
        <v>17</v>
      </c>
      <c r="H754" s="259" t="s">
        <v>17</v>
      </c>
      <c r="I754" s="259" t="s">
        <v>17</v>
      </c>
      <c r="J754" s="259" t="s">
        <v>1592</v>
      </c>
      <c r="K754" s="259" t="s">
        <v>1593</v>
      </c>
      <c r="L754" s="260">
        <v>45394</v>
      </c>
      <c r="M754" s="259" t="s">
        <v>20</v>
      </c>
    </row>
    <row r="755" spans="1:13" x14ac:dyDescent="0.35">
      <c r="A755" s="261" t="s">
        <v>1575</v>
      </c>
      <c r="B755" s="261" t="s">
        <v>1576</v>
      </c>
      <c r="C755" s="261" t="s">
        <v>1577</v>
      </c>
      <c r="D755" s="261" t="s">
        <v>38</v>
      </c>
      <c r="E755" s="261" t="s">
        <v>17</v>
      </c>
      <c r="F755" s="261" t="s">
        <v>17</v>
      </c>
      <c r="G755" s="261" t="s">
        <v>17</v>
      </c>
      <c r="H755" s="261" t="s">
        <v>17</v>
      </c>
      <c r="I755" s="261" t="s">
        <v>17</v>
      </c>
      <c r="J755" s="261" t="s">
        <v>1594</v>
      </c>
      <c r="K755" s="261" t="s">
        <v>1595</v>
      </c>
      <c r="L755" s="262">
        <v>45394</v>
      </c>
      <c r="M755" s="261" t="s">
        <v>20</v>
      </c>
    </row>
    <row r="756" spans="1:13" x14ac:dyDescent="0.35">
      <c r="A756" s="259" t="s">
        <v>1575</v>
      </c>
      <c r="B756" s="259" t="s">
        <v>1576</v>
      </c>
      <c r="C756" s="259" t="s">
        <v>1577</v>
      </c>
      <c r="D756" s="259" t="s">
        <v>16</v>
      </c>
      <c r="E756" s="259" t="s">
        <v>17</v>
      </c>
      <c r="F756" s="259" t="s">
        <v>17</v>
      </c>
      <c r="G756" s="259" t="s">
        <v>17</v>
      </c>
      <c r="H756" s="259" t="s">
        <v>17</v>
      </c>
      <c r="I756" s="259" t="s">
        <v>17</v>
      </c>
      <c r="J756" s="259" t="s">
        <v>1596</v>
      </c>
      <c r="K756" s="259" t="s">
        <v>1597</v>
      </c>
      <c r="L756" s="260">
        <v>45394</v>
      </c>
      <c r="M756" s="259" t="s">
        <v>20</v>
      </c>
    </row>
    <row r="757" spans="1:13" x14ac:dyDescent="0.35">
      <c r="A757" s="261" t="s">
        <v>1575</v>
      </c>
      <c r="B757" s="261" t="s">
        <v>1576</v>
      </c>
      <c r="C757" s="261" t="s">
        <v>1577</v>
      </c>
      <c r="D757" s="261" t="s">
        <v>21</v>
      </c>
      <c r="E757" s="261" t="s">
        <v>17</v>
      </c>
      <c r="F757" s="261" t="s">
        <v>17</v>
      </c>
      <c r="G757" s="261" t="s">
        <v>17</v>
      </c>
      <c r="H757" s="261" t="s">
        <v>17</v>
      </c>
      <c r="I757" s="261" t="s">
        <v>17</v>
      </c>
      <c r="J757" s="261" t="s">
        <v>1598</v>
      </c>
      <c r="K757" s="261" t="s">
        <v>1599</v>
      </c>
      <c r="L757" s="262">
        <v>45394</v>
      </c>
      <c r="M757" s="261" t="s">
        <v>20</v>
      </c>
    </row>
    <row r="758" spans="1:13" x14ac:dyDescent="0.35">
      <c r="A758" s="259" t="s">
        <v>1575</v>
      </c>
      <c r="B758" s="259" t="s">
        <v>1576</v>
      </c>
      <c r="C758" s="259" t="s">
        <v>1577</v>
      </c>
      <c r="D758" s="259" t="s">
        <v>768</v>
      </c>
      <c r="E758" s="259" t="s">
        <v>17</v>
      </c>
      <c r="F758" s="259" t="s">
        <v>17</v>
      </c>
      <c r="G758" s="259" t="s">
        <v>17</v>
      </c>
      <c r="H758" s="259" t="s">
        <v>17</v>
      </c>
      <c r="I758" s="259" t="s">
        <v>17</v>
      </c>
      <c r="J758" s="259" t="s">
        <v>1600</v>
      </c>
      <c r="K758" s="259" t="s">
        <v>1601</v>
      </c>
      <c r="L758" s="260">
        <v>45394</v>
      </c>
      <c r="M758" s="259" t="s">
        <v>20</v>
      </c>
    </row>
    <row r="759" spans="1:13" x14ac:dyDescent="0.35">
      <c r="A759" s="261" t="s">
        <v>1575</v>
      </c>
      <c r="B759" s="261" t="s">
        <v>1576</v>
      </c>
      <c r="C759" s="261" t="s">
        <v>1577</v>
      </c>
      <c r="D759" s="261" t="s">
        <v>24</v>
      </c>
      <c r="E759" s="261" t="s">
        <v>17</v>
      </c>
      <c r="F759" s="261" t="s">
        <v>17</v>
      </c>
      <c r="G759" s="261" t="s">
        <v>17</v>
      </c>
      <c r="H759" s="261" t="s">
        <v>17</v>
      </c>
      <c r="I759" s="261" t="s">
        <v>17</v>
      </c>
      <c r="J759" s="261" t="s">
        <v>1602</v>
      </c>
      <c r="K759" s="261" t="s">
        <v>1603</v>
      </c>
      <c r="L759" s="262">
        <v>45394</v>
      </c>
      <c r="M759" s="261" t="s">
        <v>20</v>
      </c>
    </row>
    <row r="760" spans="1:13" x14ac:dyDescent="0.35">
      <c r="A760" s="259" t="s">
        <v>1575</v>
      </c>
      <c r="B760" s="259" t="s">
        <v>1576</v>
      </c>
      <c r="C760" s="259" t="s">
        <v>1577</v>
      </c>
      <c r="D760" s="259" t="s">
        <v>990</v>
      </c>
      <c r="E760" s="259">
        <v>120000</v>
      </c>
      <c r="F760" s="259" t="s">
        <v>1604</v>
      </c>
      <c r="G760" s="259" t="s">
        <v>492</v>
      </c>
      <c r="H760" s="259">
        <v>1</v>
      </c>
      <c r="I760" s="259" t="s">
        <v>1587</v>
      </c>
      <c r="J760" s="259" t="s">
        <v>1605</v>
      </c>
      <c r="K760" s="259" t="s">
        <v>1606</v>
      </c>
      <c r="L760" s="260">
        <v>45394</v>
      </c>
      <c r="M760" s="259" t="s">
        <v>20</v>
      </c>
    </row>
    <row r="761" spans="1:13" x14ac:dyDescent="0.35">
      <c r="A761" s="261" t="s">
        <v>1575</v>
      </c>
      <c r="B761" s="261" t="s">
        <v>1576</v>
      </c>
      <c r="C761" s="261" t="s">
        <v>1577</v>
      </c>
      <c r="D761" s="261" t="s">
        <v>995</v>
      </c>
      <c r="E761" s="261">
        <v>836000</v>
      </c>
      <c r="F761" s="261" t="s">
        <v>1604</v>
      </c>
      <c r="G761" s="261" t="s">
        <v>492</v>
      </c>
      <c r="H761" s="261">
        <v>1</v>
      </c>
      <c r="I761" s="261" t="s">
        <v>1587</v>
      </c>
      <c r="J761" s="261" t="s">
        <v>1607</v>
      </c>
      <c r="K761" s="261" t="s">
        <v>1608</v>
      </c>
      <c r="L761" s="262">
        <v>45394</v>
      </c>
      <c r="M761" s="261" t="s">
        <v>20</v>
      </c>
    </row>
    <row r="762" spans="1:13" x14ac:dyDescent="0.35">
      <c r="A762" s="259" t="s">
        <v>1575</v>
      </c>
      <c r="B762" s="259" t="s">
        <v>1576</v>
      </c>
      <c r="C762" s="259" t="s">
        <v>1577</v>
      </c>
      <c r="D762" s="259" t="s">
        <v>1000</v>
      </c>
      <c r="E762" s="259">
        <v>239000</v>
      </c>
      <c r="F762" s="259" t="s">
        <v>1604</v>
      </c>
      <c r="G762" s="259" t="s">
        <v>492</v>
      </c>
      <c r="H762" s="259">
        <v>1</v>
      </c>
      <c r="I762" s="259" t="s">
        <v>1587</v>
      </c>
      <c r="J762" s="259" t="s">
        <v>1609</v>
      </c>
      <c r="K762" s="259" t="s">
        <v>1610</v>
      </c>
      <c r="L762" s="260">
        <v>45394</v>
      </c>
      <c r="M762" s="259" t="s">
        <v>20</v>
      </c>
    </row>
    <row r="763" spans="1:13" x14ac:dyDescent="0.35">
      <c r="A763" s="261" t="s">
        <v>1575</v>
      </c>
      <c r="B763" s="261" t="s">
        <v>1576</v>
      </c>
      <c r="C763" s="261" t="s">
        <v>1577</v>
      </c>
      <c r="D763" s="261" t="s">
        <v>1003</v>
      </c>
      <c r="E763" s="261">
        <v>120000</v>
      </c>
      <c r="F763" s="261" t="s">
        <v>1604</v>
      </c>
      <c r="G763" s="261" t="s">
        <v>492</v>
      </c>
      <c r="H763" s="261">
        <v>1</v>
      </c>
      <c r="I763" s="261" t="s">
        <v>1587</v>
      </c>
      <c r="J763" s="261" t="s">
        <v>1611</v>
      </c>
      <c r="K763" s="261" t="s">
        <v>1612</v>
      </c>
      <c r="L763" s="262">
        <v>45394</v>
      </c>
      <c r="M763" s="261" t="s">
        <v>20</v>
      </c>
    </row>
    <row r="764" spans="1:13" x14ac:dyDescent="0.35">
      <c r="A764" s="259" t="s">
        <v>1575</v>
      </c>
      <c r="B764" s="259" t="s">
        <v>1576</v>
      </c>
      <c r="C764" s="259" t="s">
        <v>1577</v>
      </c>
      <c r="D764" s="259" t="s">
        <v>1006</v>
      </c>
      <c r="E764" s="259">
        <v>0</v>
      </c>
      <c r="F764" s="259" t="s">
        <v>1604</v>
      </c>
      <c r="G764" s="259" t="s">
        <v>492</v>
      </c>
      <c r="H764" s="259">
        <v>1</v>
      </c>
      <c r="I764" s="259" t="s">
        <v>1587</v>
      </c>
      <c r="J764" s="259" t="s">
        <v>1613</v>
      </c>
      <c r="K764" s="259" t="s">
        <v>1614</v>
      </c>
      <c r="L764" s="260">
        <v>45394</v>
      </c>
      <c r="M764" s="259" t="s">
        <v>20</v>
      </c>
    </row>
    <row r="765" spans="1:13" x14ac:dyDescent="0.35">
      <c r="A765" s="261" t="s">
        <v>1575</v>
      </c>
      <c r="B765" s="261" t="s">
        <v>1576</v>
      </c>
      <c r="C765" s="261" t="s">
        <v>1577</v>
      </c>
      <c r="D765" s="261" t="s">
        <v>823</v>
      </c>
      <c r="E765" s="261">
        <v>0</v>
      </c>
      <c r="F765" s="261" t="s">
        <v>1604</v>
      </c>
      <c r="G765" s="261" t="s">
        <v>492</v>
      </c>
      <c r="H765" s="261">
        <v>1</v>
      </c>
      <c r="I765" s="261" t="s">
        <v>1587</v>
      </c>
      <c r="J765" s="261" t="s">
        <v>1615</v>
      </c>
      <c r="K765" s="261" t="s">
        <v>1616</v>
      </c>
      <c r="L765" s="262">
        <v>45394</v>
      </c>
      <c r="M765" s="261" t="s">
        <v>20</v>
      </c>
    </row>
    <row r="766" spans="1:13" x14ac:dyDescent="0.35">
      <c r="A766" s="259" t="s">
        <v>1575</v>
      </c>
      <c r="B766" s="259" t="s">
        <v>1576</v>
      </c>
      <c r="C766" s="259" t="s">
        <v>1577</v>
      </c>
      <c r="D766" s="259" t="s">
        <v>26</v>
      </c>
      <c r="E766" s="259" t="s">
        <v>17</v>
      </c>
      <c r="F766" s="259" t="s">
        <v>17</v>
      </c>
      <c r="G766" s="259" t="s">
        <v>17</v>
      </c>
      <c r="H766" s="259" t="s">
        <v>17</v>
      </c>
      <c r="I766" s="259" t="s">
        <v>17</v>
      </c>
      <c r="J766" s="259" t="s">
        <v>1617</v>
      </c>
      <c r="K766" s="259" t="s">
        <v>1618</v>
      </c>
      <c r="L766" s="260">
        <v>45394</v>
      </c>
      <c r="M766" s="259" t="s">
        <v>20</v>
      </c>
    </row>
    <row r="767" spans="1:13" x14ac:dyDescent="0.35">
      <c r="A767" s="261" t="s">
        <v>1575</v>
      </c>
      <c r="B767" s="261" t="s">
        <v>1576</v>
      </c>
      <c r="C767" s="261" t="s">
        <v>1577</v>
      </c>
      <c r="D767" s="261" t="s">
        <v>28</v>
      </c>
      <c r="E767" s="261" t="s">
        <v>17</v>
      </c>
      <c r="F767" s="261" t="s">
        <v>17</v>
      </c>
      <c r="G767" s="261" t="s">
        <v>17</v>
      </c>
      <c r="H767" s="261" t="s">
        <v>17</v>
      </c>
      <c r="I767" s="261" t="s">
        <v>17</v>
      </c>
      <c r="J767" s="261" t="s">
        <v>1619</v>
      </c>
      <c r="K767" s="261" t="s">
        <v>1620</v>
      </c>
      <c r="L767" s="262">
        <v>45394</v>
      </c>
      <c r="M767" s="261" t="s">
        <v>20</v>
      </c>
    </row>
    <row r="768" spans="1:13" x14ac:dyDescent="0.35">
      <c r="A768" s="259" t="s">
        <v>1575</v>
      </c>
      <c r="B768" s="259" t="s">
        <v>1621</v>
      </c>
      <c r="C768" s="259" t="s">
        <v>1622</v>
      </c>
      <c r="D768" s="259" t="s">
        <v>953</v>
      </c>
      <c r="E768" s="259">
        <v>13700000</v>
      </c>
      <c r="F768" s="259" t="s">
        <v>1623</v>
      </c>
      <c r="G768" s="259" t="s">
        <v>33</v>
      </c>
      <c r="H768" s="259">
        <v>2</v>
      </c>
      <c r="I768" s="259" t="s">
        <v>1624</v>
      </c>
      <c r="J768" s="259" t="s">
        <v>1625</v>
      </c>
      <c r="K768" s="259" t="s">
        <v>1626</v>
      </c>
      <c r="L768" s="260">
        <v>45394</v>
      </c>
      <c r="M768" s="259" t="s">
        <v>20</v>
      </c>
    </row>
    <row r="769" spans="1:13" x14ac:dyDescent="0.35">
      <c r="A769" s="261" t="s">
        <v>1575</v>
      </c>
      <c r="B769" s="261" t="s">
        <v>1621</v>
      </c>
      <c r="C769" s="261" t="s">
        <v>1622</v>
      </c>
      <c r="D769" s="261" t="s">
        <v>694</v>
      </c>
      <c r="E769" s="261">
        <v>47633</v>
      </c>
      <c r="F769" s="261" t="s">
        <v>1627</v>
      </c>
      <c r="G769" s="261" t="s">
        <v>33</v>
      </c>
      <c r="H769" s="261">
        <v>2</v>
      </c>
      <c r="I769" s="261" t="s">
        <v>1628</v>
      </c>
      <c r="J769" s="261" t="s">
        <v>1629</v>
      </c>
      <c r="K769" s="261" t="s">
        <v>1630</v>
      </c>
      <c r="L769" s="262">
        <v>45394</v>
      </c>
      <c r="M769" s="261" t="s">
        <v>20</v>
      </c>
    </row>
    <row r="770" spans="1:13" x14ac:dyDescent="0.35">
      <c r="A770" s="259" t="s">
        <v>1575</v>
      </c>
      <c r="B770" s="259" t="s">
        <v>1621</v>
      </c>
      <c r="C770" s="259" t="s">
        <v>1622</v>
      </c>
      <c r="D770" s="259" t="s">
        <v>962</v>
      </c>
      <c r="E770" s="259">
        <v>2114900</v>
      </c>
      <c r="F770" s="259" t="s">
        <v>1604</v>
      </c>
      <c r="G770" s="259" t="s">
        <v>492</v>
      </c>
      <c r="H770" s="259">
        <v>1</v>
      </c>
      <c r="I770" s="259" t="s">
        <v>1587</v>
      </c>
      <c r="J770" s="259" t="s">
        <v>1631</v>
      </c>
      <c r="K770" s="259" t="s">
        <v>1632</v>
      </c>
      <c r="L770" s="260">
        <v>45394</v>
      </c>
      <c r="M770" s="259" t="s">
        <v>20</v>
      </c>
    </row>
    <row r="771" spans="1:13" x14ac:dyDescent="0.35">
      <c r="A771" s="261" t="s">
        <v>1575</v>
      </c>
      <c r="B771" s="261" t="s">
        <v>1621</v>
      </c>
      <c r="C771" s="261" t="s">
        <v>1622</v>
      </c>
      <c r="D771" s="261" t="s">
        <v>967</v>
      </c>
      <c r="E771" s="261">
        <v>307900</v>
      </c>
      <c r="F771" s="261" t="s">
        <v>1604</v>
      </c>
      <c r="G771" s="261" t="s">
        <v>492</v>
      </c>
      <c r="H771" s="261">
        <v>1</v>
      </c>
      <c r="I771" s="261" t="s">
        <v>1587</v>
      </c>
      <c r="J771" s="261" t="s">
        <v>1633</v>
      </c>
      <c r="K771" s="261" t="s">
        <v>1634</v>
      </c>
      <c r="L771" s="262">
        <v>45394</v>
      </c>
      <c r="M771" s="261" t="s">
        <v>20</v>
      </c>
    </row>
    <row r="772" spans="1:13" x14ac:dyDescent="0.35">
      <c r="A772" s="259" t="s">
        <v>1575</v>
      </c>
      <c r="B772" s="259" t="s">
        <v>1621</v>
      </c>
      <c r="C772" s="259" t="s">
        <v>1622</v>
      </c>
      <c r="D772" s="259" t="s">
        <v>40</v>
      </c>
      <c r="E772" s="259" t="s">
        <v>17</v>
      </c>
      <c r="F772" s="259" t="s">
        <v>17</v>
      </c>
      <c r="G772" s="259" t="s">
        <v>17</v>
      </c>
      <c r="H772" s="259" t="s">
        <v>17</v>
      </c>
      <c r="I772" s="259" t="s">
        <v>17</v>
      </c>
      <c r="J772" s="259" t="s">
        <v>1635</v>
      </c>
      <c r="K772" s="259" t="s">
        <v>1636</v>
      </c>
      <c r="L772" s="260">
        <v>45394</v>
      </c>
      <c r="M772" s="259" t="s">
        <v>20</v>
      </c>
    </row>
    <row r="773" spans="1:13" x14ac:dyDescent="0.35">
      <c r="A773" s="261" t="s">
        <v>1575</v>
      </c>
      <c r="B773" s="261" t="s">
        <v>1621</v>
      </c>
      <c r="C773" s="261" t="s">
        <v>1622</v>
      </c>
      <c r="D773" s="261" t="s">
        <v>38</v>
      </c>
      <c r="E773" s="261" t="s">
        <v>17</v>
      </c>
      <c r="F773" s="261" t="s">
        <v>17</v>
      </c>
      <c r="G773" s="261" t="s">
        <v>17</v>
      </c>
      <c r="H773" s="261" t="s">
        <v>17</v>
      </c>
      <c r="I773" s="261" t="s">
        <v>17</v>
      </c>
      <c r="J773" s="261" t="s">
        <v>1637</v>
      </c>
      <c r="K773" s="261" t="s">
        <v>1638</v>
      </c>
      <c r="L773" s="262">
        <v>45394</v>
      </c>
      <c r="M773" s="261" t="s">
        <v>20</v>
      </c>
    </row>
    <row r="774" spans="1:13" x14ac:dyDescent="0.35">
      <c r="A774" s="259" t="s">
        <v>1575</v>
      </c>
      <c r="B774" s="259" t="s">
        <v>1621</v>
      </c>
      <c r="C774" s="259" t="s">
        <v>1622</v>
      </c>
      <c r="D774" s="259" t="s">
        <v>16</v>
      </c>
      <c r="E774" s="259" t="s">
        <v>17</v>
      </c>
      <c r="F774" s="259" t="s">
        <v>17</v>
      </c>
      <c r="G774" s="259" t="s">
        <v>17</v>
      </c>
      <c r="H774" s="259" t="s">
        <v>17</v>
      </c>
      <c r="I774" s="259" t="s">
        <v>17</v>
      </c>
      <c r="J774" s="259" t="s">
        <v>1639</v>
      </c>
      <c r="K774" s="259" t="s">
        <v>1640</v>
      </c>
      <c r="L774" s="260">
        <v>45394</v>
      </c>
      <c r="M774" s="259" t="s">
        <v>20</v>
      </c>
    </row>
    <row r="775" spans="1:13" x14ac:dyDescent="0.35">
      <c r="A775" s="261" t="s">
        <v>1575</v>
      </c>
      <c r="B775" s="261" t="s">
        <v>1621</v>
      </c>
      <c r="C775" s="261" t="s">
        <v>1622</v>
      </c>
      <c r="D775" s="261" t="s">
        <v>21</v>
      </c>
      <c r="E775" s="261" t="s">
        <v>17</v>
      </c>
      <c r="F775" s="261" t="s">
        <v>17</v>
      </c>
      <c r="G775" s="261" t="s">
        <v>17</v>
      </c>
      <c r="H775" s="261" t="s">
        <v>17</v>
      </c>
      <c r="I775" s="261" t="s">
        <v>17</v>
      </c>
      <c r="J775" s="261" t="s">
        <v>1641</v>
      </c>
      <c r="K775" s="261" t="s">
        <v>1642</v>
      </c>
      <c r="L775" s="262">
        <v>45394</v>
      </c>
      <c r="M775" s="261" t="s">
        <v>20</v>
      </c>
    </row>
    <row r="776" spans="1:13" x14ac:dyDescent="0.35">
      <c r="A776" s="259" t="s">
        <v>1575</v>
      </c>
      <c r="B776" s="259" t="s">
        <v>1621</v>
      </c>
      <c r="C776" s="259" t="s">
        <v>1622</v>
      </c>
      <c r="D776" s="259" t="s">
        <v>768</v>
      </c>
      <c r="E776" s="259" t="s">
        <v>17</v>
      </c>
      <c r="F776" s="259" t="s">
        <v>17</v>
      </c>
      <c r="G776" s="259" t="s">
        <v>17</v>
      </c>
      <c r="H776" s="259" t="s">
        <v>17</v>
      </c>
      <c r="I776" s="259" t="s">
        <v>17</v>
      </c>
      <c r="J776" s="259" t="s">
        <v>1643</v>
      </c>
      <c r="K776" s="259" t="s">
        <v>1644</v>
      </c>
      <c r="L776" s="260">
        <v>45394</v>
      </c>
      <c r="M776" s="259" t="s">
        <v>20</v>
      </c>
    </row>
    <row r="777" spans="1:13" x14ac:dyDescent="0.35">
      <c r="A777" s="261" t="s">
        <v>1575</v>
      </c>
      <c r="B777" s="261" t="s">
        <v>1621</v>
      </c>
      <c r="C777" s="261" t="s">
        <v>1622</v>
      </c>
      <c r="D777" s="261" t="s">
        <v>24</v>
      </c>
      <c r="E777" s="261" t="s">
        <v>17</v>
      </c>
      <c r="F777" s="261" t="s">
        <v>17</v>
      </c>
      <c r="G777" s="261" t="s">
        <v>17</v>
      </c>
      <c r="H777" s="261" t="s">
        <v>17</v>
      </c>
      <c r="I777" s="261" t="s">
        <v>17</v>
      </c>
      <c r="J777" s="261" t="s">
        <v>1645</v>
      </c>
      <c r="K777" s="261" t="s">
        <v>1646</v>
      </c>
      <c r="L777" s="262">
        <v>45394</v>
      </c>
      <c r="M777" s="261" t="s">
        <v>20</v>
      </c>
    </row>
    <row r="778" spans="1:13" x14ac:dyDescent="0.35">
      <c r="A778" s="259" t="s">
        <v>1575</v>
      </c>
      <c r="B778" s="259" t="s">
        <v>1621</v>
      </c>
      <c r="C778" s="259" t="s">
        <v>1622</v>
      </c>
      <c r="D778" s="259" t="s">
        <v>990</v>
      </c>
      <c r="E778" s="259">
        <v>59000</v>
      </c>
      <c r="F778" s="259" t="s">
        <v>1604</v>
      </c>
      <c r="G778" s="259" t="s">
        <v>492</v>
      </c>
      <c r="H778" s="259">
        <v>1</v>
      </c>
      <c r="I778" s="259" t="s">
        <v>1587</v>
      </c>
      <c r="J778" s="259" t="s">
        <v>1647</v>
      </c>
      <c r="K778" s="259" t="s">
        <v>1648</v>
      </c>
      <c r="L778" s="260">
        <v>45394</v>
      </c>
      <c r="M778" s="259" t="s">
        <v>20</v>
      </c>
    </row>
    <row r="779" spans="1:13" x14ac:dyDescent="0.35">
      <c r="A779" s="261" t="s">
        <v>1575</v>
      </c>
      <c r="B779" s="261" t="s">
        <v>1621</v>
      </c>
      <c r="C779" s="261" t="s">
        <v>1622</v>
      </c>
      <c r="D779" s="261" t="s">
        <v>995</v>
      </c>
      <c r="E779" s="261">
        <v>1807000</v>
      </c>
      <c r="F779" s="261" t="s">
        <v>1604</v>
      </c>
      <c r="G779" s="261" t="s">
        <v>492</v>
      </c>
      <c r="H779" s="261">
        <v>1</v>
      </c>
      <c r="I779" s="261" t="s">
        <v>1587</v>
      </c>
      <c r="J779" s="261" t="s">
        <v>1649</v>
      </c>
      <c r="K779" s="261" t="s">
        <v>1650</v>
      </c>
      <c r="L779" s="262">
        <v>45394</v>
      </c>
      <c r="M779" s="261" t="s">
        <v>20</v>
      </c>
    </row>
    <row r="780" spans="1:13" x14ac:dyDescent="0.35">
      <c r="A780" s="259" t="s">
        <v>1575</v>
      </c>
      <c r="B780" s="259" t="s">
        <v>1621</v>
      </c>
      <c r="C780" s="259" t="s">
        <v>1622</v>
      </c>
      <c r="D780" s="259" t="s">
        <v>1000</v>
      </c>
      <c r="E780" s="259">
        <v>248900</v>
      </c>
      <c r="F780" s="259" t="s">
        <v>1604</v>
      </c>
      <c r="G780" s="259" t="s">
        <v>492</v>
      </c>
      <c r="H780" s="259">
        <v>1</v>
      </c>
      <c r="I780" s="259" t="s">
        <v>1587</v>
      </c>
      <c r="J780" s="259" t="s">
        <v>1651</v>
      </c>
      <c r="K780" s="259" t="s">
        <v>1652</v>
      </c>
      <c r="L780" s="260">
        <v>45394</v>
      </c>
      <c r="M780" s="259" t="s">
        <v>20</v>
      </c>
    </row>
    <row r="781" spans="1:13" x14ac:dyDescent="0.35">
      <c r="A781" s="261" t="s">
        <v>1575</v>
      </c>
      <c r="B781" s="261" t="s">
        <v>1621</v>
      </c>
      <c r="C781" s="261" t="s">
        <v>1622</v>
      </c>
      <c r="D781" s="261" t="s">
        <v>1003</v>
      </c>
      <c r="E781" s="261">
        <v>59000</v>
      </c>
      <c r="F781" s="261" t="s">
        <v>1604</v>
      </c>
      <c r="G781" s="261" t="s">
        <v>492</v>
      </c>
      <c r="H781" s="261">
        <v>1</v>
      </c>
      <c r="I781" s="261" t="s">
        <v>1587</v>
      </c>
      <c r="J781" s="261" t="s">
        <v>1653</v>
      </c>
      <c r="K781" s="261" t="s">
        <v>1654</v>
      </c>
      <c r="L781" s="262">
        <v>45394</v>
      </c>
      <c r="M781" s="261" t="s">
        <v>20</v>
      </c>
    </row>
    <row r="782" spans="1:13" x14ac:dyDescent="0.35">
      <c r="A782" s="259" t="s">
        <v>1575</v>
      </c>
      <c r="B782" s="259" t="s">
        <v>1621</v>
      </c>
      <c r="C782" s="259" t="s">
        <v>1622</v>
      </c>
      <c r="D782" s="259" t="s">
        <v>1006</v>
      </c>
      <c r="E782" s="259">
        <v>0</v>
      </c>
      <c r="F782" s="259" t="s">
        <v>1604</v>
      </c>
      <c r="G782" s="259" t="s">
        <v>492</v>
      </c>
      <c r="H782" s="259">
        <v>1</v>
      </c>
      <c r="I782" s="259" t="s">
        <v>1587</v>
      </c>
      <c r="J782" s="259" t="s">
        <v>1655</v>
      </c>
      <c r="K782" s="259" t="s">
        <v>1656</v>
      </c>
      <c r="L782" s="260">
        <v>45394</v>
      </c>
      <c r="M782" s="259" t="s">
        <v>20</v>
      </c>
    </row>
    <row r="783" spans="1:13" x14ac:dyDescent="0.35">
      <c r="A783" s="261" t="s">
        <v>1575</v>
      </c>
      <c r="B783" s="261" t="s">
        <v>1621</v>
      </c>
      <c r="C783" s="261" t="s">
        <v>1622</v>
      </c>
      <c r="D783" s="261" t="s">
        <v>823</v>
      </c>
      <c r="E783" s="261">
        <v>0</v>
      </c>
      <c r="F783" s="261" t="s">
        <v>1604</v>
      </c>
      <c r="G783" s="261" t="s">
        <v>492</v>
      </c>
      <c r="H783" s="261">
        <v>1</v>
      </c>
      <c r="I783" s="261" t="s">
        <v>1587</v>
      </c>
      <c r="J783" s="261" t="s">
        <v>1657</v>
      </c>
      <c r="K783" s="261" t="s">
        <v>1658</v>
      </c>
      <c r="L783" s="262">
        <v>45394</v>
      </c>
      <c r="M783" s="261" t="s">
        <v>20</v>
      </c>
    </row>
    <row r="784" spans="1:13" x14ac:dyDescent="0.35">
      <c r="A784" s="259" t="s">
        <v>1575</v>
      </c>
      <c r="B784" s="259" t="s">
        <v>1621</v>
      </c>
      <c r="C784" s="259" t="s">
        <v>1622</v>
      </c>
      <c r="D784" s="259" t="s">
        <v>26</v>
      </c>
      <c r="E784" s="259" t="s">
        <v>17</v>
      </c>
      <c r="F784" s="259" t="s">
        <v>17</v>
      </c>
      <c r="G784" s="259" t="s">
        <v>17</v>
      </c>
      <c r="H784" s="259" t="s">
        <v>17</v>
      </c>
      <c r="I784" s="259" t="s">
        <v>17</v>
      </c>
      <c r="J784" s="259" t="s">
        <v>1659</v>
      </c>
      <c r="K784" s="259" t="s">
        <v>1660</v>
      </c>
      <c r="L784" s="260">
        <v>45394</v>
      </c>
      <c r="M784" s="259" t="s">
        <v>20</v>
      </c>
    </row>
    <row r="785" spans="1:13" x14ac:dyDescent="0.35">
      <c r="A785" s="261" t="s">
        <v>1575</v>
      </c>
      <c r="B785" s="261" t="s">
        <v>1621</v>
      </c>
      <c r="C785" s="261" t="s">
        <v>1622</v>
      </c>
      <c r="D785" s="261" t="s">
        <v>28</v>
      </c>
      <c r="E785" s="261" t="s">
        <v>17</v>
      </c>
      <c r="F785" s="261" t="s">
        <v>17</v>
      </c>
      <c r="G785" s="261" t="s">
        <v>17</v>
      </c>
      <c r="H785" s="261" t="s">
        <v>17</v>
      </c>
      <c r="I785" s="261" t="s">
        <v>17</v>
      </c>
      <c r="J785" s="261" t="s">
        <v>1661</v>
      </c>
      <c r="K785" s="261" t="s">
        <v>1662</v>
      </c>
      <c r="L785" s="262">
        <v>45394</v>
      </c>
      <c r="M785" s="261" t="s">
        <v>20</v>
      </c>
    </row>
    <row r="786" spans="1:13" x14ac:dyDescent="0.35">
      <c r="A786" s="259" t="s">
        <v>1663</v>
      </c>
      <c r="B786" s="259" t="s">
        <v>1664</v>
      </c>
      <c r="C786" s="259" t="s">
        <v>1665</v>
      </c>
      <c r="D786" s="259" t="s">
        <v>694</v>
      </c>
      <c r="E786" s="259">
        <v>786380</v>
      </c>
      <c r="F786" s="259" t="s">
        <v>1666</v>
      </c>
      <c r="G786" s="259" t="s">
        <v>888</v>
      </c>
      <c r="H786" s="259">
        <v>2</v>
      </c>
      <c r="I786" s="259" t="s">
        <v>1667</v>
      </c>
      <c r="J786" s="259" t="s">
        <v>1668</v>
      </c>
      <c r="K786" s="259" t="s">
        <v>1669</v>
      </c>
      <c r="L786" s="260">
        <v>45399</v>
      </c>
      <c r="M786" s="259" t="s">
        <v>20</v>
      </c>
    </row>
    <row r="787" spans="1:13" x14ac:dyDescent="0.35">
      <c r="A787" s="261" t="s">
        <v>1663</v>
      </c>
      <c r="B787" s="261" t="s">
        <v>1664</v>
      </c>
      <c r="C787" s="261" t="s">
        <v>1665</v>
      </c>
      <c r="D787" s="261" t="s">
        <v>40</v>
      </c>
      <c r="E787" s="261">
        <v>202</v>
      </c>
      <c r="F787" s="261" t="s">
        <v>1582</v>
      </c>
      <c r="G787" s="261" t="s">
        <v>888</v>
      </c>
      <c r="H787" s="261">
        <v>2</v>
      </c>
      <c r="I787" s="261" t="s">
        <v>1670</v>
      </c>
      <c r="J787" s="261" t="s">
        <v>1671</v>
      </c>
      <c r="K787" s="261" t="s">
        <v>1672</v>
      </c>
      <c r="L787" s="262">
        <v>45399</v>
      </c>
      <c r="M787" s="261" t="s">
        <v>20</v>
      </c>
    </row>
    <row r="788" spans="1:13" x14ac:dyDescent="0.35">
      <c r="A788" s="259" t="s">
        <v>1663</v>
      </c>
      <c r="B788" s="259" t="s">
        <v>1664</v>
      </c>
      <c r="C788" s="259" t="s">
        <v>1665</v>
      </c>
      <c r="D788" s="259" t="s">
        <v>404</v>
      </c>
      <c r="E788" s="259">
        <v>3</v>
      </c>
      <c r="F788" s="259" t="s">
        <v>1673</v>
      </c>
      <c r="G788" s="259" t="s">
        <v>888</v>
      </c>
      <c r="H788" s="259">
        <v>2</v>
      </c>
      <c r="I788" s="259" t="s">
        <v>1674</v>
      </c>
      <c r="J788" s="259" t="s">
        <v>1675</v>
      </c>
      <c r="K788" s="259" t="s">
        <v>1676</v>
      </c>
      <c r="L788" s="260">
        <v>45399</v>
      </c>
      <c r="M788" s="259" t="s">
        <v>20</v>
      </c>
    </row>
    <row r="789" spans="1:13" x14ac:dyDescent="0.35">
      <c r="A789" s="261" t="s">
        <v>1663</v>
      </c>
      <c r="B789" s="261" t="s">
        <v>1664</v>
      </c>
      <c r="C789" s="261" t="s">
        <v>1665</v>
      </c>
      <c r="D789" s="261" t="s">
        <v>26</v>
      </c>
      <c r="E789" s="261" t="s">
        <v>17</v>
      </c>
      <c r="F789" s="261" t="s">
        <v>512</v>
      </c>
      <c r="G789" s="261" t="s">
        <v>17</v>
      </c>
      <c r="H789" s="261" t="s">
        <v>17</v>
      </c>
      <c r="I789" s="261" t="s">
        <v>512</v>
      </c>
      <c r="J789" s="261" t="s">
        <v>512</v>
      </c>
      <c r="K789" s="261" t="s">
        <v>1677</v>
      </c>
      <c r="L789" s="262">
        <v>45399</v>
      </c>
      <c r="M789" s="261" t="s">
        <v>20</v>
      </c>
    </row>
    <row r="790" spans="1:13" x14ac:dyDescent="0.35">
      <c r="A790" s="259" t="s">
        <v>1663</v>
      </c>
      <c r="B790" s="259" t="s">
        <v>1664</v>
      </c>
      <c r="C790" s="259" t="s">
        <v>1665</v>
      </c>
      <c r="D790" s="259" t="s">
        <v>28</v>
      </c>
      <c r="E790" s="259" t="s">
        <v>17</v>
      </c>
      <c r="F790" s="259" t="s">
        <v>512</v>
      </c>
      <c r="G790" s="259" t="s">
        <v>17</v>
      </c>
      <c r="H790" s="259" t="s">
        <v>17</v>
      </c>
      <c r="I790" s="259" t="s">
        <v>512</v>
      </c>
      <c r="J790" s="259" t="s">
        <v>512</v>
      </c>
      <c r="K790" s="259" t="s">
        <v>1678</v>
      </c>
      <c r="L790" s="260">
        <v>45399</v>
      </c>
      <c r="M790" s="259" t="s">
        <v>20</v>
      </c>
    </row>
    <row r="791" spans="1:13" x14ac:dyDescent="0.35">
      <c r="A791" s="261" t="s">
        <v>1663</v>
      </c>
      <c r="B791" s="261" t="s">
        <v>1664</v>
      </c>
      <c r="C791" s="261" t="s">
        <v>1665</v>
      </c>
      <c r="D791" s="261" t="s">
        <v>38</v>
      </c>
      <c r="E791" s="261" t="s">
        <v>17</v>
      </c>
      <c r="F791" s="261" t="s">
        <v>17</v>
      </c>
      <c r="G791" s="261" t="s">
        <v>888</v>
      </c>
      <c r="H791" s="261">
        <v>2</v>
      </c>
      <c r="I791" s="261" t="s">
        <v>17</v>
      </c>
      <c r="J791" s="261" t="s">
        <v>1679</v>
      </c>
      <c r="K791" s="261" t="s">
        <v>1680</v>
      </c>
      <c r="L791" s="262">
        <v>45399</v>
      </c>
      <c r="M791" s="261" t="s">
        <v>20</v>
      </c>
    </row>
    <row r="792" spans="1:13" x14ac:dyDescent="0.35">
      <c r="A792" s="259" t="s">
        <v>1663</v>
      </c>
      <c r="B792" s="259" t="s">
        <v>1664</v>
      </c>
      <c r="C792" s="259" t="s">
        <v>1665</v>
      </c>
      <c r="D792" s="259" t="s">
        <v>16</v>
      </c>
      <c r="E792" s="259">
        <v>6661</v>
      </c>
      <c r="F792" s="259" t="s">
        <v>1582</v>
      </c>
      <c r="G792" s="259" t="s">
        <v>888</v>
      </c>
      <c r="H792" s="259">
        <v>2</v>
      </c>
      <c r="I792" s="259" t="s">
        <v>1670</v>
      </c>
      <c r="J792" s="259" t="s">
        <v>1681</v>
      </c>
      <c r="K792" s="259" t="s">
        <v>1682</v>
      </c>
      <c r="L792" s="260">
        <v>45399</v>
      </c>
      <c r="M792" s="259" t="s">
        <v>20</v>
      </c>
    </row>
    <row r="793" spans="1:13" x14ac:dyDescent="0.35">
      <c r="A793" s="261" t="s">
        <v>1663</v>
      </c>
      <c r="B793" s="261" t="s">
        <v>1664</v>
      </c>
      <c r="C793" s="261" t="s">
        <v>1665</v>
      </c>
      <c r="D793" s="261" t="s">
        <v>21</v>
      </c>
      <c r="E793" s="261">
        <v>1773</v>
      </c>
      <c r="F793" s="261" t="s">
        <v>1683</v>
      </c>
      <c r="G793" s="261" t="s">
        <v>888</v>
      </c>
      <c r="H793" s="261">
        <v>2</v>
      </c>
      <c r="I793" s="261" t="s">
        <v>1684</v>
      </c>
      <c r="J793" s="261" t="s">
        <v>1685</v>
      </c>
      <c r="K793" s="261" t="s">
        <v>1686</v>
      </c>
      <c r="L793" s="262">
        <v>45399</v>
      </c>
      <c r="M793" s="261" t="s">
        <v>20</v>
      </c>
    </row>
    <row r="794" spans="1:13" x14ac:dyDescent="0.35">
      <c r="A794" s="259" t="s">
        <v>1663</v>
      </c>
      <c r="B794" s="259" t="s">
        <v>1664</v>
      </c>
      <c r="C794" s="259" t="s">
        <v>1665</v>
      </c>
      <c r="D794" s="259" t="s">
        <v>768</v>
      </c>
      <c r="E794" s="259" t="s">
        <v>17</v>
      </c>
      <c r="F794" s="259" t="s">
        <v>512</v>
      </c>
      <c r="G794" s="259" t="s">
        <v>17</v>
      </c>
      <c r="H794" s="259" t="s">
        <v>17</v>
      </c>
      <c r="I794" s="259" t="s">
        <v>512</v>
      </c>
      <c r="J794" s="259" t="s">
        <v>512</v>
      </c>
      <c r="K794" s="259" t="s">
        <v>1687</v>
      </c>
      <c r="L794" s="260">
        <v>45399</v>
      </c>
      <c r="M794" s="259" t="s">
        <v>20</v>
      </c>
    </row>
    <row r="795" spans="1:13" x14ac:dyDescent="0.35">
      <c r="A795" s="261" t="s">
        <v>1663</v>
      </c>
      <c r="B795" s="261" t="s">
        <v>1664</v>
      </c>
      <c r="C795" s="261" t="s">
        <v>1665</v>
      </c>
      <c r="D795" s="261" t="s">
        <v>24</v>
      </c>
      <c r="E795" s="261" t="s">
        <v>17</v>
      </c>
      <c r="F795" s="261" t="s">
        <v>512</v>
      </c>
      <c r="G795" s="261" t="s">
        <v>17</v>
      </c>
      <c r="H795" s="261" t="s">
        <v>17</v>
      </c>
      <c r="I795" s="261" t="s">
        <v>512</v>
      </c>
      <c r="J795" s="261" t="s">
        <v>512</v>
      </c>
      <c r="K795" s="261" t="s">
        <v>1688</v>
      </c>
      <c r="L795" s="262">
        <v>45399</v>
      </c>
      <c r="M795" s="261" t="s">
        <v>20</v>
      </c>
    </row>
    <row r="796" spans="1:13" x14ac:dyDescent="0.35">
      <c r="A796" s="259" t="s">
        <v>1689</v>
      </c>
      <c r="B796" s="259" t="s">
        <v>1690</v>
      </c>
      <c r="C796" s="259" t="s">
        <v>1665</v>
      </c>
      <c r="D796" s="259" t="s">
        <v>694</v>
      </c>
      <c r="E796" s="259">
        <v>280615</v>
      </c>
      <c r="F796" s="259" t="s">
        <v>1691</v>
      </c>
      <c r="G796" s="259" t="s">
        <v>888</v>
      </c>
      <c r="H796" s="259">
        <v>2</v>
      </c>
      <c r="I796" s="259" t="s">
        <v>1692</v>
      </c>
      <c r="J796" s="259" t="s">
        <v>1693</v>
      </c>
      <c r="K796" s="259" t="s">
        <v>1694</v>
      </c>
      <c r="L796" s="260">
        <v>45399</v>
      </c>
      <c r="M796" s="259" t="s">
        <v>20</v>
      </c>
    </row>
    <row r="797" spans="1:13" x14ac:dyDescent="0.35">
      <c r="A797" s="261" t="s">
        <v>1689</v>
      </c>
      <c r="B797" s="261" t="s">
        <v>1690</v>
      </c>
      <c r="C797" s="261" t="s">
        <v>1665</v>
      </c>
      <c r="D797" s="261" t="s">
        <v>40</v>
      </c>
      <c r="E797" s="261" t="s">
        <v>17</v>
      </c>
      <c r="F797" s="261" t="s">
        <v>512</v>
      </c>
      <c r="G797" s="261" t="s">
        <v>22</v>
      </c>
      <c r="H797" s="261">
        <v>3</v>
      </c>
      <c r="I797" s="261" t="s">
        <v>512</v>
      </c>
      <c r="J797" s="261" t="s">
        <v>1695</v>
      </c>
      <c r="K797" s="261" t="s">
        <v>1696</v>
      </c>
      <c r="L797" s="262">
        <v>45399</v>
      </c>
      <c r="M797" s="261" t="s">
        <v>20</v>
      </c>
    </row>
    <row r="798" spans="1:13" x14ac:dyDescent="0.35">
      <c r="A798" s="259" t="s">
        <v>1689</v>
      </c>
      <c r="B798" s="259" t="s">
        <v>1690</v>
      </c>
      <c r="C798" s="259" t="s">
        <v>1665</v>
      </c>
      <c r="D798" s="259" t="s">
        <v>404</v>
      </c>
      <c r="E798" s="259">
        <v>3</v>
      </c>
      <c r="F798" s="259" t="s">
        <v>1673</v>
      </c>
      <c r="G798" s="259" t="s">
        <v>888</v>
      </c>
      <c r="H798" s="259">
        <v>2</v>
      </c>
      <c r="I798" s="259" t="s">
        <v>1674</v>
      </c>
      <c r="J798" s="259" t="s">
        <v>1675</v>
      </c>
      <c r="K798" s="259" t="s">
        <v>1697</v>
      </c>
      <c r="L798" s="260">
        <v>45399</v>
      </c>
      <c r="M798" s="259" t="s">
        <v>20</v>
      </c>
    </row>
    <row r="799" spans="1:13" x14ac:dyDescent="0.35">
      <c r="A799" s="261" t="s">
        <v>1689</v>
      </c>
      <c r="B799" s="261" t="s">
        <v>1690</v>
      </c>
      <c r="C799" s="261" t="s">
        <v>1665</v>
      </c>
      <c r="D799" s="261" t="s">
        <v>26</v>
      </c>
      <c r="E799" s="261" t="s">
        <v>17</v>
      </c>
      <c r="F799" s="261" t="s">
        <v>512</v>
      </c>
      <c r="G799" s="261"/>
      <c r="H799" s="261">
        <v>0</v>
      </c>
      <c r="I799" s="261" t="s">
        <v>512</v>
      </c>
      <c r="J799" s="261" t="s">
        <v>512</v>
      </c>
      <c r="K799" s="261" t="s">
        <v>1698</v>
      </c>
      <c r="L799" s="262">
        <v>45399</v>
      </c>
      <c r="M799" s="261" t="s">
        <v>20</v>
      </c>
    </row>
    <row r="800" spans="1:13" x14ac:dyDescent="0.35">
      <c r="A800" s="259" t="s">
        <v>1689</v>
      </c>
      <c r="B800" s="259" t="s">
        <v>1690</v>
      </c>
      <c r="C800" s="259" t="s">
        <v>1665</v>
      </c>
      <c r="D800" s="259" t="s">
        <v>28</v>
      </c>
      <c r="E800" s="259" t="s">
        <v>17</v>
      </c>
      <c r="F800" s="259" t="s">
        <v>512</v>
      </c>
      <c r="G800" s="259"/>
      <c r="H800" s="259">
        <v>0</v>
      </c>
      <c r="I800" s="259" t="s">
        <v>512</v>
      </c>
      <c r="J800" s="259" t="s">
        <v>512</v>
      </c>
      <c r="K800" s="259" t="s">
        <v>1699</v>
      </c>
      <c r="L800" s="260">
        <v>45399</v>
      </c>
      <c r="M800" s="259" t="s">
        <v>20</v>
      </c>
    </row>
    <row r="801" spans="1:13" x14ac:dyDescent="0.35">
      <c r="A801" s="261" t="s">
        <v>1689</v>
      </c>
      <c r="B801" s="261" t="s">
        <v>1690</v>
      </c>
      <c r="C801" s="261" t="s">
        <v>1665</v>
      </c>
      <c r="D801" s="261" t="s">
        <v>38</v>
      </c>
      <c r="E801" s="261" t="s">
        <v>17</v>
      </c>
      <c r="F801" s="261" t="s">
        <v>512</v>
      </c>
      <c r="G801" s="261"/>
      <c r="H801" s="261">
        <v>0</v>
      </c>
      <c r="I801" s="261" t="s">
        <v>512</v>
      </c>
      <c r="J801" s="261" t="s">
        <v>512</v>
      </c>
      <c r="K801" s="261" t="s">
        <v>1700</v>
      </c>
      <c r="L801" s="262">
        <v>45399</v>
      </c>
      <c r="M801" s="261" t="s">
        <v>20</v>
      </c>
    </row>
    <row r="802" spans="1:13" x14ac:dyDescent="0.35">
      <c r="A802" s="259" t="s">
        <v>1689</v>
      </c>
      <c r="B802" s="259" t="s">
        <v>1690</v>
      </c>
      <c r="C802" s="259" t="s">
        <v>1665</v>
      </c>
      <c r="D802" s="259" t="s">
        <v>16</v>
      </c>
      <c r="E802" s="259" t="s">
        <v>17</v>
      </c>
      <c r="F802" s="259" t="s">
        <v>512</v>
      </c>
      <c r="G802" s="259"/>
      <c r="H802" s="259">
        <v>0</v>
      </c>
      <c r="I802" s="259" t="s">
        <v>512</v>
      </c>
      <c r="J802" s="259" t="s">
        <v>512</v>
      </c>
      <c r="K802" s="259" t="s">
        <v>1701</v>
      </c>
      <c r="L802" s="260">
        <v>45399</v>
      </c>
      <c r="M802" s="259" t="s">
        <v>20</v>
      </c>
    </row>
    <row r="803" spans="1:13" x14ac:dyDescent="0.35">
      <c r="A803" s="261" t="s">
        <v>1689</v>
      </c>
      <c r="B803" s="261" t="s">
        <v>1690</v>
      </c>
      <c r="C803" s="261" t="s">
        <v>1665</v>
      </c>
      <c r="D803" s="261" t="s">
        <v>21</v>
      </c>
      <c r="E803" s="261" t="s">
        <v>17</v>
      </c>
      <c r="F803" s="261" t="s">
        <v>512</v>
      </c>
      <c r="G803" s="261"/>
      <c r="H803" s="261">
        <v>0</v>
      </c>
      <c r="I803" s="261" t="s">
        <v>512</v>
      </c>
      <c r="J803" s="261" t="s">
        <v>512</v>
      </c>
      <c r="K803" s="261" t="s">
        <v>1702</v>
      </c>
      <c r="L803" s="262">
        <v>45399</v>
      </c>
      <c r="M803" s="261" t="s">
        <v>20</v>
      </c>
    </row>
    <row r="804" spans="1:13" x14ac:dyDescent="0.35">
      <c r="A804" s="259" t="s">
        <v>1689</v>
      </c>
      <c r="B804" s="259" t="s">
        <v>1690</v>
      </c>
      <c r="C804" s="259" t="s">
        <v>1665</v>
      </c>
      <c r="D804" s="259" t="s">
        <v>768</v>
      </c>
      <c r="E804" s="259" t="s">
        <v>17</v>
      </c>
      <c r="F804" s="259" t="s">
        <v>512</v>
      </c>
      <c r="G804" s="259"/>
      <c r="H804" s="259">
        <v>0</v>
      </c>
      <c r="I804" s="259" t="s">
        <v>512</v>
      </c>
      <c r="J804" s="259" t="s">
        <v>512</v>
      </c>
      <c r="K804" s="259" t="s">
        <v>1703</v>
      </c>
      <c r="L804" s="260">
        <v>45399</v>
      </c>
      <c r="M804" s="259" t="s">
        <v>20</v>
      </c>
    </row>
    <row r="805" spans="1:13" x14ac:dyDescent="0.35">
      <c r="A805" s="261" t="s">
        <v>1689</v>
      </c>
      <c r="B805" s="261" t="s">
        <v>1690</v>
      </c>
      <c r="C805" s="261" t="s">
        <v>1665</v>
      </c>
      <c r="D805" s="261" t="s">
        <v>24</v>
      </c>
      <c r="E805" s="261" t="s">
        <v>17</v>
      </c>
      <c r="F805" s="261" t="s">
        <v>512</v>
      </c>
      <c r="G805" s="261"/>
      <c r="H805" s="261">
        <v>0</v>
      </c>
      <c r="I805" s="261" t="s">
        <v>512</v>
      </c>
      <c r="J805" s="261" t="s">
        <v>512</v>
      </c>
      <c r="K805" s="261" t="s">
        <v>1704</v>
      </c>
      <c r="L805" s="262">
        <v>45399</v>
      </c>
      <c r="M805" s="261" t="s">
        <v>20</v>
      </c>
    </row>
    <row r="806" spans="1:13" x14ac:dyDescent="0.35">
      <c r="A806" s="259" t="s">
        <v>1705</v>
      </c>
      <c r="B806" s="259" t="s">
        <v>1706</v>
      </c>
      <c r="C806" s="259" t="s">
        <v>1707</v>
      </c>
      <c r="D806" s="259" t="s">
        <v>635</v>
      </c>
      <c r="E806" s="259">
        <v>2494</v>
      </c>
      <c r="F806" s="259" t="s">
        <v>1708</v>
      </c>
      <c r="G806" s="259" t="s">
        <v>888</v>
      </c>
      <c r="H806" s="259">
        <v>2</v>
      </c>
      <c r="I806" s="259" t="s">
        <v>1709</v>
      </c>
      <c r="J806" s="259" t="s">
        <v>1710</v>
      </c>
      <c r="K806" s="259" t="s">
        <v>1711</v>
      </c>
      <c r="L806" s="260">
        <v>45400</v>
      </c>
      <c r="M806" s="259" t="s">
        <v>439</v>
      </c>
    </row>
    <row r="807" spans="1:13" x14ac:dyDescent="0.35">
      <c r="A807" s="261" t="s">
        <v>1712</v>
      </c>
      <c r="B807" s="261" t="s">
        <v>1713</v>
      </c>
      <c r="C807" s="261" t="s">
        <v>1707</v>
      </c>
      <c r="D807" s="261" t="s">
        <v>26</v>
      </c>
      <c r="E807" s="261" t="s">
        <v>17</v>
      </c>
      <c r="F807" s="261" t="s">
        <v>17</v>
      </c>
      <c r="G807" s="261" t="s">
        <v>17</v>
      </c>
      <c r="H807" s="261" t="s">
        <v>17</v>
      </c>
      <c r="I807" s="261" t="s">
        <v>17</v>
      </c>
      <c r="J807" s="261" t="s">
        <v>1714</v>
      </c>
      <c r="K807" s="261" t="s">
        <v>1715</v>
      </c>
      <c r="L807" s="262">
        <v>45400</v>
      </c>
      <c r="M807" s="261" t="s">
        <v>20</v>
      </c>
    </row>
    <row r="808" spans="1:13" x14ac:dyDescent="0.35">
      <c r="A808" s="259" t="s">
        <v>1712</v>
      </c>
      <c r="B808" s="259" t="s">
        <v>1713</v>
      </c>
      <c r="C808" s="259" t="s">
        <v>1707</v>
      </c>
      <c r="D808" s="259" t="s">
        <v>28</v>
      </c>
      <c r="E808" s="259" t="s">
        <v>17</v>
      </c>
      <c r="F808" s="259" t="s">
        <v>17</v>
      </c>
      <c r="G808" s="259" t="s">
        <v>17</v>
      </c>
      <c r="H808" s="259" t="s">
        <v>17</v>
      </c>
      <c r="I808" s="259" t="s">
        <v>17</v>
      </c>
      <c r="J808" s="259" t="s">
        <v>1714</v>
      </c>
      <c r="K808" s="259" t="s">
        <v>1716</v>
      </c>
      <c r="L808" s="260">
        <v>45400</v>
      </c>
      <c r="M808" s="259" t="s">
        <v>20</v>
      </c>
    </row>
    <row r="809" spans="1:13" x14ac:dyDescent="0.35">
      <c r="A809" s="261" t="s">
        <v>1712</v>
      </c>
      <c r="B809" s="261" t="s">
        <v>1713</v>
      </c>
      <c r="C809" s="261" t="s">
        <v>1707</v>
      </c>
      <c r="D809" s="261" t="s">
        <v>38</v>
      </c>
      <c r="E809" s="261" t="s">
        <v>17</v>
      </c>
      <c r="F809" s="261" t="s">
        <v>17</v>
      </c>
      <c r="G809" s="261" t="s">
        <v>17</v>
      </c>
      <c r="H809" s="261" t="s">
        <v>17</v>
      </c>
      <c r="I809" s="261" t="s">
        <v>17</v>
      </c>
      <c r="J809" s="261" t="s">
        <v>1714</v>
      </c>
      <c r="K809" s="261" t="s">
        <v>1717</v>
      </c>
      <c r="L809" s="262">
        <v>45400</v>
      </c>
      <c r="M809" s="261" t="s">
        <v>20</v>
      </c>
    </row>
    <row r="810" spans="1:13" x14ac:dyDescent="0.35">
      <c r="A810" s="259" t="s">
        <v>1712</v>
      </c>
      <c r="B810" s="259" t="s">
        <v>1713</v>
      </c>
      <c r="C810" s="259" t="s">
        <v>1707</v>
      </c>
      <c r="D810" s="259" t="s">
        <v>16</v>
      </c>
      <c r="E810" s="259" t="s">
        <v>17</v>
      </c>
      <c r="F810" s="259" t="s">
        <v>17</v>
      </c>
      <c r="G810" s="259" t="s">
        <v>17</v>
      </c>
      <c r="H810" s="259" t="s">
        <v>17</v>
      </c>
      <c r="I810" s="259" t="s">
        <v>17</v>
      </c>
      <c r="J810" s="259" t="s">
        <v>1714</v>
      </c>
      <c r="K810" s="259" t="s">
        <v>1718</v>
      </c>
      <c r="L810" s="260">
        <v>45400</v>
      </c>
      <c r="M810" s="259" t="s">
        <v>20</v>
      </c>
    </row>
    <row r="811" spans="1:13" x14ac:dyDescent="0.35">
      <c r="A811" s="261" t="s">
        <v>1712</v>
      </c>
      <c r="B811" s="261" t="s">
        <v>1713</v>
      </c>
      <c r="C811" s="261" t="s">
        <v>1707</v>
      </c>
      <c r="D811" s="261" t="s">
        <v>21</v>
      </c>
      <c r="E811" s="261" t="s">
        <v>17</v>
      </c>
      <c r="F811" s="261" t="s">
        <v>17</v>
      </c>
      <c r="G811" s="261" t="s">
        <v>17</v>
      </c>
      <c r="H811" s="261" t="s">
        <v>17</v>
      </c>
      <c r="I811" s="261" t="s">
        <v>17</v>
      </c>
      <c r="J811" s="261" t="s">
        <v>1714</v>
      </c>
      <c r="K811" s="261" t="s">
        <v>1719</v>
      </c>
      <c r="L811" s="262">
        <v>45400</v>
      </c>
      <c r="M811" s="261" t="s">
        <v>20</v>
      </c>
    </row>
    <row r="812" spans="1:13" x14ac:dyDescent="0.35">
      <c r="A812" s="259" t="s">
        <v>1712</v>
      </c>
      <c r="B812" s="259" t="s">
        <v>1713</v>
      </c>
      <c r="C812" s="259" t="s">
        <v>1707</v>
      </c>
      <c r="D812" s="259" t="s">
        <v>768</v>
      </c>
      <c r="E812" s="259" t="s">
        <v>17</v>
      </c>
      <c r="F812" s="259" t="s">
        <v>17</v>
      </c>
      <c r="G812" s="259" t="s">
        <v>17</v>
      </c>
      <c r="H812" s="259" t="s">
        <v>17</v>
      </c>
      <c r="I812" s="259" t="s">
        <v>17</v>
      </c>
      <c r="J812" s="259" t="s">
        <v>1714</v>
      </c>
      <c r="K812" s="259" t="s">
        <v>1720</v>
      </c>
      <c r="L812" s="260">
        <v>45400</v>
      </c>
      <c r="M812" s="259" t="s">
        <v>20</v>
      </c>
    </row>
    <row r="813" spans="1:13" x14ac:dyDescent="0.35">
      <c r="A813" s="261" t="s">
        <v>1712</v>
      </c>
      <c r="B813" s="261" t="s">
        <v>1713</v>
      </c>
      <c r="C813" s="261" t="s">
        <v>1707</v>
      </c>
      <c r="D813" s="261" t="s">
        <v>24</v>
      </c>
      <c r="E813" s="261" t="s">
        <v>17</v>
      </c>
      <c r="F813" s="261" t="s">
        <v>17</v>
      </c>
      <c r="G813" s="261" t="s">
        <v>17</v>
      </c>
      <c r="H813" s="261" t="s">
        <v>17</v>
      </c>
      <c r="I813" s="261" t="s">
        <v>17</v>
      </c>
      <c r="J813" s="261" t="s">
        <v>1714</v>
      </c>
      <c r="K813" s="261" t="s">
        <v>1721</v>
      </c>
      <c r="L813" s="262">
        <v>45400</v>
      </c>
      <c r="M813" s="261" t="s">
        <v>20</v>
      </c>
    </row>
    <row r="814" spans="1:13" x14ac:dyDescent="0.35">
      <c r="A814" s="259" t="s">
        <v>216</v>
      </c>
      <c r="B814" s="259" t="s">
        <v>217</v>
      </c>
      <c r="C814" s="259" t="s">
        <v>218</v>
      </c>
      <c r="D814" s="259" t="s">
        <v>953</v>
      </c>
      <c r="E814" s="259">
        <v>23300000</v>
      </c>
      <c r="F814" s="259" t="s">
        <v>1722</v>
      </c>
      <c r="G814" s="259" t="s">
        <v>492</v>
      </c>
      <c r="H814" s="259">
        <v>1</v>
      </c>
      <c r="I814" s="259" t="s">
        <v>1723</v>
      </c>
      <c r="J814" s="259" t="s">
        <v>1724</v>
      </c>
      <c r="K814" s="259" t="s">
        <v>1725</v>
      </c>
      <c r="L814" s="260">
        <v>45400</v>
      </c>
      <c r="M814" s="259" t="s">
        <v>20</v>
      </c>
    </row>
    <row r="815" spans="1:13" x14ac:dyDescent="0.35">
      <c r="A815" s="261" t="s">
        <v>216</v>
      </c>
      <c r="B815" s="261" t="s">
        <v>217</v>
      </c>
      <c r="C815" s="261" t="s">
        <v>218</v>
      </c>
      <c r="D815" s="261" t="s">
        <v>694</v>
      </c>
      <c r="E815" s="261">
        <v>274220</v>
      </c>
      <c r="F815" s="261" t="s">
        <v>1726</v>
      </c>
      <c r="G815" s="261" t="s">
        <v>492</v>
      </c>
      <c r="H815" s="261">
        <v>1</v>
      </c>
      <c r="I815" s="261" t="s">
        <v>1727</v>
      </c>
      <c r="J815" s="261" t="s">
        <v>1728</v>
      </c>
      <c r="K815" s="261" t="s">
        <v>1729</v>
      </c>
      <c r="L815" s="262">
        <v>45400</v>
      </c>
      <c r="M815" s="261" t="s">
        <v>20</v>
      </c>
    </row>
    <row r="816" spans="1:13" x14ac:dyDescent="0.35">
      <c r="A816" s="259" t="s">
        <v>216</v>
      </c>
      <c r="B816" s="259" t="s">
        <v>217</v>
      </c>
      <c r="C816" s="259" t="s">
        <v>218</v>
      </c>
      <c r="D816" s="259" t="s">
        <v>962</v>
      </c>
      <c r="E816" s="259">
        <v>23300000</v>
      </c>
      <c r="F816" s="259" t="s">
        <v>1722</v>
      </c>
      <c r="G816" s="259" t="s">
        <v>492</v>
      </c>
      <c r="H816" s="259">
        <v>1</v>
      </c>
      <c r="I816" s="259" t="s">
        <v>1730</v>
      </c>
      <c r="J816" s="259" t="s">
        <v>1731</v>
      </c>
      <c r="K816" s="259" t="s">
        <v>1732</v>
      </c>
      <c r="L816" s="260">
        <v>45400</v>
      </c>
      <c r="M816" s="259" t="s">
        <v>20</v>
      </c>
    </row>
    <row r="817" spans="1:13" x14ac:dyDescent="0.35">
      <c r="A817" s="261" t="s">
        <v>216</v>
      </c>
      <c r="B817" s="261" t="s">
        <v>217</v>
      </c>
      <c r="C817" s="261" t="s">
        <v>218</v>
      </c>
      <c r="D817" s="261" t="s">
        <v>967</v>
      </c>
      <c r="E817" s="261">
        <v>6300000</v>
      </c>
      <c r="F817" s="261" t="s">
        <v>1733</v>
      </c>
      <c r="G817" s="261" t="s">
        <v>492</v>
      </c>
      <c r="H817" s="261">
        <v>1</v>
      </c>
      <c r="I817" s="261" t="s">
        <v>1734</v>
      </c>
      <c r="J817" s="261" t="s">
        <v>1735</v>
      </c>
      <c r="K817" s="261" t="s">
        <v>1736</v>
      </c>
      <c r="L817" s="262">
        <v>45400</v>
      </c>
      <c r="M817" s="261" t="s">
        <v>20</v>
      </c>
    </row>
    <row r="818" spans="1:13" x14ac:dyDescent="0.35">
      <c r="A818" s="259" t="s">
        <v>216</v>
      </c>
      <c r="B818" s="259" t="s">
        <v>217</v>
      </c>
      <c r="C818" s="259" t="s">
        <v>218</v>
      </c>
      <c r="D818" s="259" t="s">
        <v>990</v>
      </c>
      <c r="E818" s="259">
        <v>6300000</v>
      </c>
      <c r="F818" s="259" t="s">
        <v>1733</v>
      </c>
      <c r="G818" s="259" t="s">
        <v>492</v>
      </c>
      <c r="H818" s="259">
        <v>1</v>
      </c>
      <c r="I818" s="259" t="s">
        <v>1734</v>
      </c>
      <c r="J818" s="259" t="s">
        <v>1737</v>
      </c>
      <c r="K818" s="259" t="s">
        <v>1738</v>
      </c>
      <c r="L818" s="260">
        <v>45400</v>
      </c>
      <c r="M818" s="259" t="s">
        <v>20</v>
      </c>
    </row>
    <row r="819" spans="1:13" x14ac:dyDescent="0.35">
      <c r="A819" s="261" t="s">
        <v>216</v>
      </c>
      <c r="B819" s="261" t="s">
        <v>217</v>
      </c>
      <c r="C819" s="261" t="s">
        <v>218</v>
      </c>
      <c r="D819" s="261" t="s">
        <v>995</v>
      </c>
      <c r="E819" s="261">
        <v>17000000</v>
      </c>
      <c r="F819" s="261" t="s">
        <v>1733</v>
      </c>
      <c r="G819" s="261" t="s">
        <v>492</v>
      </c>
      <c r="H819" s="261">
        <v>1</v>
      </c>
      <c r="I819" s="261" t="s">
        <v>1734</v>
      </c>
      <c r="J819" s="261" t="s">
        <v>1739</v>
      </c>
      <c r="K819" s="261" t="s">
        <v>1740</v>
      </c>
      <c r="L819" s="262">
        <v>45400</v>
      </c>
      <c r="M819" s="261" t="s">
        <v>20</v>
      </c>
    </row>
    <row r="820" spans="1:13" x14ac:dyDescent="0.35">
      <c r="A820" s="259" t="s">
        <v>216</v>
      </c>
      <c r="B820" s="259" t="s">
        <v>217</v>
      </c>
      <c r="C820" s="259" t="s">
        <v>218</v>
      </c>
      <c r="D820" s="259" t="s">
        <v>1000</v>
      </c>
      <c r="E820" s="259">
        <v>0</v>
      </c>
      <c r="F820" s="259" t="s">
        <v>1733</v>
      </c>
      <c r="G820" s="259" t="s">
        <v>492</v>
      </c>
      <c r="H820" s="259">
        <v>1</v>
      </c>
      <c r="I820" s="259" t="s">
        <v>1734</v>
      </c>
      <c r="J820" s="259" t="s">
        <v>1741</v>
      </c>
      <c r="K820" s="259" t="s">
        <v>1742</v>
      </c>
      <c r="L820" s="260">
        <v>45400</v>
      </c>
      <c r="M820" s="259" t="s">
        <v>20</v>
      </c>
    </row>
    <row r="821" spans="1:13" x14ac:dyDescent="0.35">
      <c r="A821" s="261" t="s">
        <v>216</v>
      </c>
      <c r="B821" s="261" t="s">
        <v>217</v>
      </c>
      <c r="C821" s="261" t="s">
        <v>218</v>
      </c>
      <c r="D821" s="261" t="s">
        <v>1003</v>
      </c>
      <c r="E821" s="261">
        <v>3528000</v>
      </c>
      <c r="F821" s="261" t="s">
        <v>1733</v>
      </c>
      <c r="G821" s="261" t="s">
        <v>888</v>
      </c>
      <c r="H821" s="261">
        <v>2</v>
      </c>
      <c r="I821" s="261" t="s">
        <v>1734</v>
      </c>
      <c r="J821" s="261" t="s">
        <v>1743</v>
      </c>
      <c r="K821" s="261" t="s">
        <v>1744</v>
      </c>
      <c r="L821" s="262">
        <v>45400</v>
      </c>
      <c r="M821" s="261" t="s">
        <v>20</v>
      </c>
    </row>
    <row r="822" spans="1:13" x14ac:dyDescent="0.35">
      <c r="A822" s="259" t="s">
        <v>216</v>
      </c>
      <c r="B822" s="259" t="s">
        <v>217</v>
      </c>
      <c r="C822" s="259" t="s">
        <v>218</v>
      </c>
      <c r="D822" s="259" t="s">
        <v>1006</v>
      </c>
      <c r="E822" s="259">
        <v>2646000</v>
      </c>
      <c r="F822" s="259" t="s">
        <v>1733</v>
      </c>
      <c r="G822" s="259" t="s">
        <v>888</v>
      </c>
      <c r="H822" s="259">
        <v>2</v>
      </c>
      <c r="I822" s="259" t="s">
        <v>1734</v>
      </c>
      <c r="J822" s="259" t="s">
        <v>1745</v>
      </c>
      <c r="K822" s="259" t="s">
        <v>1746</v>
      </c>
      <c r="L822" s="260">
        <v>45400</v>
      </c>
      <c r="M822" s="259" t="s">
        <v>20</v>
      </c>
    </row>
    <row r="823" spans="1:13" x14ac:dyDescent="0.35">
      <c r="A823" s="261" t="s">
        <v>216</v>
      </c>
      <c r="B823" s="261" t="s">
        <v>217</v>
      </c>
      <c r="C823" s="261" t="s">
        <v>218</v>
      </c>
      <c r="D823" s="261" t="s">
        <v>823</v>
      </c>
      <c r="E823" s="261">
        <v>126000</v>
      </c>
      <c r="F823" s="261" t="s">
        <v>1733</v>
      </c>
      <c r="G823" s="261" t="s">
        <v>888</v>
      </c>
      <c r="H823" s="261">
        <v>2</v>
      </c>
      <c r="I823" s="261" t="s">
        <v>1734</v>
      </c>
      <c r="J823" s="261" t="s">
        <v>1747</v>
      </c>
      <c r="K823" s="261" t="s">
        <v>1748</v>
      </c>
      <c r="L823" s="262">
        <v>45400</v>
      </c>
      <c r="M823" s="261" t="s">
        <v>20</v>
      </c>
    </row>
    <row r="824" spans="1:13" x14ac:dyDescent="0.35">
      <c r="A824" s="259" t="s">
        <v>168</v>
      </c>
      <c r="B824" s="259" t="s">
        <v>169</v>
      </c>
      <c r="C824" s="259" t="s">
        <v>170</v>
      </c>
      <c r="D824" s="259" t="s">
        <v>953</v>
      </c>
      <c r="E824" s="259">
        <v>113600000</v>
      </c>
      <c r="F824" s="259" t="s">
        <v>1749</v>
      </c>
      <c r="G824" s="259" t="s">
        <v>492</v>
      </c>
      <c r="H824" s="259">
        <v>1</v>
      </c>
      <c r="I824" s="259" t="s">
        <v>1750</v>
      </c>
      <c r="J824" s="259" t="s">
        <v>1751</v>
      </c>
      <c r="K824" s="259" t="s">
        <v>1752</v>
      </c>
      <c r="L824" s="260">
        <v>45400</v>
      </c>
      <c r="M824" s="259" t="s">
        <v>20</v>
      </c>
    </row>
    <row r="825" spans="1:13" x14ac:dyDescent="0.35">
      <c r="A825" s="261" t="s">
        <v>168</v>
      </c>
      <c r="B825" s="261" t="s">
        <v>169</v>
      </c>
      <c r="C825" s="261" t="s">
        <v>170</v>
      </c>
      <c r="D825" s="261" t="s">
        <v>694</v>
      </c>
      <c r="E825" s="261">
        <v>2344860</v>
      </c>
      <c r="F825" s="261" t="s">
        <v>1726</v>
      </c>
      <c r="G825" s="261" t="s">
        <v>492</v>
      </c>
      <c r="H825" s="261">
        <v>1</v>
      </c>
      <c r="I825" s="261" t="s">
        <v>1753</v>
      </c>
      <c r="J825" s="261" t="s">
        <v>1754</v>
      </c>
      <c r="K825" s="261" t="s">
        <v>1755</v>
      </c>
      <c r="L825" s="262">
        <v>45400</v>
      </c>
      <c r="M825" s="261" t="s">
        <v>20</v>
      </c>
    </row>
    <row r="826" spans="1:13" x14ac:dyDescent="0.35">
      <c r="A826" s="259" t="s">
        <v>728</v>
      </c>
      <c r="B826" s="259" t="s">
        <v>729</v>
      </c>
      <c r="C826" s="259" t="s">
        <v>296</v>
      </c>
      <c r="D826" s="259" t="s">
        <v>694</v>
      </c>
      <c r="E826" s="259">
        <v>1284000</v>
      </c>
      <c r="F826" s="259" t="s">
        <v>1726</v>
      </c>
      <c r="G826" s="259" t="s">
        <v>22</v>
      </c>
      <c r="H826" s="259">
        <v>3</v>
      </c>
      <c r="I826" s="259" t="s">
        <v>1756</v>
      </c>
      <c r="J826" s="259" t="s">
        <v>1757</v>
      </c>
      <c r="K826" s="259" t="s">
        <v>1758</v>
      </c>
      <c r="L826" s="260">
        <v>45400</v>
      </c>
      <c r="M826" s="259" t="s">
        <v>20</v>
      </c>
    </row>
    <row r="827" spans="1:13" x14ac:dyDescent="0.35">
      <c r="A827" s="261" t="s">
        <v>13</v>
      </c>
      <c r="B827" s="261" t="s">
        <v>14</v>
      </c>
      <c r="C827" s="261" t="s">
        <v>15</v>
      </c>
      <c r="D827" s="261" t="s">
        <v>953</v>
      </c>
      <c r="E827" s="261">
        <v>22593590</v>
      </c>
      <c r="F827" s="261" t="s">
        <v>1759</v>
      </c>
      <c r="G827" s="261" t="s">
        <v>492</v>
      </c>
      <c r="H827" s="261">
        <v>1</v>
      </c>
      <c r="I827" s="261" t="s">
        <v>1760</v>
      </c>
      <c r="J827" s="261" t="s">
        <v>1761</v>
      </c>
      <c r="K827" s="261" t="s">
        <v>1762</v>
      </c>
      <c r="L827" s="262">
        <v>45400</v>
      </c>
      <c r="M827" s="261" t="s">
        <v>20</v>
      </c>
    </row>
    <row r="828" spans="1:13" x14ac:dyDescent="0.35">
      <c r="A828" s="259" t="s">
        <v>13</v>
      </c>
      <c r="B828" s="259" t="s">
        <v>14</v>
      </c>
      <c r="C828" s="259" t="s">
        <v>15</v>
      </c>
      <c r="D828" s="259" t="s">
        <v>694</v>
      </c>
      <c r="E828" s="259">
        <v>1240190</v>
      </c>
      <c r="F828" s="259" t="s">
        <v>1726</v>
      </c>
      <c r="G828" s="259" t="s">
        <v>492</v>
      </c>
      <c r="H828" s="259">
        <v>1</v>
      </c>
      <c r="I828" s="259" t="s">
        <v>1763</v>
      </c>
      <c r="J828" s="259" t="s">
        <v>1764</v>
      </c>
      <c r="K828" s="259" t="s">
        <v>1765</v>
      </c>
      <c r="L828" s="260">
        <v>45400</v>
      </c>
      <c r="M828" s="259" t="s">
        <v>20</v>
      </c>
    </row>
    <row r="829" spans="1:13" x14ac:dyDescent="0.35">
      <c r="A829" s="261" t="s">
        <v>139</v>
      </c>
      <c r="B829" s="261" t="s">
        <v>140</v>
      </c>
      <c r="C829" s="261" t="s">
        <v>141</v>
      </c>
      <c r="D829" s="261" t="s">
        <v>953</v>
      </c>
      <c r="E829" s="261">
        <v>28600000</v>
      </c>
      <c r="F829" s="261" t="s">
        <v>1766</v>
      </c>
      <c r="G829" s="261" t="s">
        <v>492</v>
      </c>
      <c r="H829" s="261">
        <v>1</v>
      </c>
      <c r="I829" s="261" t="s">
        <v>1767</v>
      </c>
      <c r="J829" s="261" t="s">
        <v>1768</v>
      </c>
      <c r="K829" s="261" t="s">
        <v>1769</v>
      </c>
      <c r="L829" s="262">
        <v>45400</v>
      </c>
      <c r="M829" s="261" t="s">
        <v>20</v>
      </c>
    </row>
    <row r="830" spans="1:13" x14ac:dyDescent="0.35">
      <c r="A830" s="259" t="s">
        <v>139</v>
      </c>
      <c r="B830" s="259" t="s">
        <v>140</v>
      </c>
      <c r="C830" s="259" t="s">
        <v>141</v>
      </c>
      <c r="D830" s="259" t="s">
        <v>694</v>
      </c>
      <c r="E830" s="259">
        <v>475440</v>
      </c>
      <c r="F830" s="259" t="s">
        <v>1726</v>
      </c>
      <c r="G830" s="259" t="s">
        <v>492</v>
      </c>
      <c r="H830" s="259">
        <v>1</v>
      </c>
      <c r="I830" s="259" t="s">
        <v>1770</v>
      </c>
      <c r="J830" s="259" t="s">
        <v>1771</v>
      </c>
      <c r="K830" s="259" t="s">
        <v>1772</v>
      </c>
      <c r="L830" s="260">
        <v>45400</v>
      </c>
      <c r="M830" s="259" t="s">
        <v>20</v>
      </c>
    </row>
    <row r="831" spans="1:13" x14ac:dyDescent="0.35">
      <c r="A831" s="261" t="s">
        <v>1773</v>
      </c>
      <c r="B831" s="261" t="s">
        <v>1774</v>
      </c>
      <c r="C831" s="261" t="s">
        <v>1775</v>
      </c>
      <c r="D831" s="261" t="s">
        <v>26</v>
      </c>
      <c r="E831" s="261" t="s">
        <v>17</v>
      </c>
      <c r="F831" s="261" t="s">
        <v>512</v>
      </c>
      <c r="G831" s="261" t="s">
        <v>17</v>
      </c>
      <c r="H831" s="261" t="s">
        <v>17</v>
      </c>
      <c r="I831" s="261" t="s">
        <v>512</v>
      </c>
      <c r="J831" s="261" t="s">
        <v>1776</v>
      </c>
      <c r="K831" s="261" t="s">
        <v>1777</v>
      </c>
      <c r="L831" s="262">
        <v>45401</v>
      </c>
      <c r="M831" s="261" t="s">
        <v>20</v>
      </c>
    </row>
    <row r="832" spans="1:13" x14ac:dyDescent="0.35">
      <c r="A832" s="259" t="s">
        <v>1773</v>
      </c>
      <c r="B832" s="259" t="s">
        <v>1774</v>
      </c>
      <c r="C832" s="259" t="s">
        <v>1775</v>
      </c>
      <c r="D832" s="259" t="s">
        <v>28</v>
      </c>
      <c r="E832" s="259" t="s">
        <v>17</v>
      </c>
      <c r="F832" s="259" t="s">
        <v>512</v>
      </c>
      <c r="G832" s="259" t="s">
        <v>17</v>
      </c>
      <c r="H832" s="259" t="s">
        <v>17</v>
      </c>
      <c r="I832" s="259" t="s">
        <v>512</v>
      </c>
      <c r="J832" s="259" t="s">
        <v>1776</v>
      </c>
      <c r="K832" s="259" t="s">
        <v>1778</v>
      </c>
      <c r="L832" s="260">
        <v>45401</v>
      </c>
      <c r="M832" s="259" t="s">
        <v>20</v>
      </c>
    </row>
    <row r="833" spans="1:13" x14ac:dyDescent="0.35">
      <c r="A833" s="261" t="s">
        <v>1773</v>
      </c>
      <c r="B833" s="261" t="s">
        <v>1774</v>
      </c>
      <c r="C833" s="261" t="s">
        <v>1775</v>
      </c>
      <c r="D833" s="261" t="s">
        <v>38</v>
      </c>
      <c r="E833" s="261" t="s">
        <v>17</v>
      </c>
      <c r="F833" s="261" t="s">
        <v>512</v>
      </c>
      <c r="G833" s="261" t="s">
        <v>17</v>
      </c>
      <c r="H833" s="261" t="s">
        <v>17</v>
      </c>
      <c r="I833" s="261" t="s">
        <v>512</v>
      </c>
      <c r="J833" s="261" t="s">
        <v>1776</v>
      </c>
      <c r="K833" s="261" t="s">
        <v>1779</v>
      </c>
      <c r="L833" s="262">
        <v>45401</v>
      </c>
      <c r="M833" s="261" t="s">
        <v>20</v>
      </c>
    </row>
    <row r="834" spans="1:13" x14ac:dyDescent="0.35">
      <c r="A834" s="259" t="s">
        <v>1773</v>
      </c>
      <c r="B834" s="259" t="s">
        <v>1774</v>
      </c>
      <c r="C834" s="259" t="s">
        <v>1775</v>
      </c>
      <c r="D834" s="259" t="s">
        <v>768</v>
      </c>
      <c r="E834" s="259" t="s">
        <v>17</v>
      </c>
      <c r="F834" s="259" t="s">
        <v>512</v>
      </c>
      <c r="G834" s="259" t="s">
        <v>17</v>
      </c>
      <c r="H834" s="259" t="s">
        <v>17</v>
      </c>
      <c r="I834" s="259" t="s">
        <v>512</v>
      </c>
      <c r="J834" s="259" t="s">
        <v>1776</v>
      </c>
      <c r="K834" s="259" t="s">
        <v>1780</v>
      </c>
      <c r="L834" s="260">
        <v>45401</v>
      </c>
      <c r="M834" s="259" t="s">
        <v>20</v>
      </c>
    </row>
    <row r="835" spans="1:13" x14ac:dyDescent="0.35">
      <c r="A835" s="261" t="s">
        <v>1773</v>
      </c>
      <c r="B835" s="261" t="s">
        <v>1774</v>
      </c>
      <c r="C835" s="261" t="s">
        <v>1775</v>
      </c>
      <c r="D835" s="261" t="s">
        <v>24</v>
      </c>
      <c r="E835" s="261" t="s">
        <v>17</v>
      </c>
      <c r="F835" s="261" t="s">
        <v>512</v>
      </c>
      <c r="G835" s="261" t="s">
        <v>17</v>
      </c>
      <c r="H835" s="261" t="s">
        <v>17</v>
      </c>
      <c r="I835" s="261" t="s">
        <v>512</v>
      </c>
      <c r="J835" s="261" t="s">
        <v>1776</v>
      </c>
      <c r="K835" s="261" t="s">
        <v>1781</v>
      </c>
      <c r="L835" s="262">
        <v>45401</v>
      </c>
      <c r="M835" s="261" t="s">
        <v>20</v>
      </c>
    </row>
    <row r="836" spans="1:13" x14ac:dyDescent="0.35">
      <c r="A836" s="259" t="s">
        <v>1782</v>
      </c>
      <c r="B836" s="259" t="s">
        <v>1783</v>
      </c>
      <c r="C836" s="259" t="s">
        <v>1775</v>
      </c>
      <c r="D836" s="259" t="s">
        <v>26</v>
      </c>
      <c r="E836" s="259" t="s">
        <v>17</v>
      </c>
      <c r="F836" s="259" t="s">
        <v>512</v>
      </c>
      <c r="G836" s="259" t="s">
        <v>17</v>
      </c>
      <c r="H836" s="259" t="s">
        <v>17</v>
      </c>
      <c r="I836" s="259" t="s">
        <v>512</v>
      </c>
      <c r="J836" s="259" t="s">
        <v>1776</v>
      </c>
      <c r="K836" s="259" t="s">
        <v>1784</v>
      </c>
      <c r="L836" s="260">
        <v>45401</v>
      </c>
      <c r="M836" s="259" t="s">
        <v>439</v>
      </c>
    </row>
    <row r="837" spans="1:13" x14ac:dyDescent="0.35">
      <c r="A837" s="261" t="s">
        <v>1782</v>
      </c>
      <c r="B837" s="261" t="s">
        <v>1783</v>
      </c>
      <c r="C837" s="261" t="s">
        <v>1775</v>
      </c>
      <c r="D837" s="261" t="s">
        <v>28</v>
      </c>
      <c r="E837" s="261" t="s">
        <v>17</v>
      </c>
      <c r="F837" s="261" t="s">
        <v>512</v>
      </c>
      <c r="G837" s="261" t="s">
        <v>17</v>
      </c>
      <c r="H837" s="261" t="s">
        <v>17</v>
      </c>
      <c r="I837" s="261" t="s">
        <v>512</v>
      </c>
      <c r="J837" s="261" t="s">
        <v>1776</v>
      </c>
      <c r="K837" s="261" t="s">
        <v>1785</v>
      </c>
      <c r="L837" s="262">
        <v>45401</v>
      </c>
      <c r="M837" s="261" t="s">
        <v>439</v>
      </c>
    </row>
    <row r="838" spans="1:13" x14ac:dyDescent="0.35">
      <c r="A838" s="259" t="s">
        <v>1782</v>
      </c>
      <c r="B838" s="259" t="s">
        <v>1783</v>
      </c>
      <c r="C838" s="259" t="s">
        <v>1775</v>
      </c>
      <c r="D838" s="259" t="s">
        <v>38</v>
      </c>
      <c r="E838" s="259" t="s">
        <v>17</v>
      </c>
      <c r="F838" s="259" t="s">
        <v>512</v>
      </c>
      <c r="G838" s="259" t="s">
        <v>17</v>
      </c>
      <c r="H838" s="259" t="s">
        <v>17</v>
      </c>
      <c r="I838" s="259" t="s">
        <v>512</v>
      </c>
      <c r="J838" s="259" t="s">
        <v>1776</v>
      </c>
      <c r="K838" s="259" t="s">
        <v>1786</v>
      </c>
      <c r="L838" s="260">
        <v>45401</v>
      </c>
      <c r="M838" s="259" t="s">
        <v>439</v>
      </c>
    </row>
    <row r="839" spans="1:13" x14ac:dyDescent="0.35">
      <c r="A839" s="261" t="s">
        <v>1782</v>
      </c>
      <c r="B839" s="261" t="s">
        <v>1783</v>
      </c>
      <c r="C839" s="261" t="s">
        <v>1775</v>
      </c>
      <c r="D839" s="261" t="s">
        <v>768</v>
      </c>
      <c r="E839" s="261" t="s">
        <v>17</v>
      </c>
      <c r="F839" s="261" t="s">
        <v>512</v>
      </c>
      <c r="G839" s="261" t="s">
        <v>17</v>
      </c>
      <c r="H839" s="261" t="s">
        <v>17</v>
      </c>
      <c r="I839" s="261" t="s">
        <v>512</v>
      </c>
      <c r="J839" s="261" t="s">
        <v>1776</v>
      </c>
      <c r="K839" s="261" t="s">
        <v>1787</v>
      </c>
      <c r="L839" s="262">
        <v>45401</v>
      </c>
      <c r="M839" s="261" t="s">
        <v>439</v>
      </c>
    </row>
    <row r="840" spans="1:13" x14ac:dyDescent="0.35">
      <c r="A840" s="259" t="s">
        <v>1782</v>
      </c>
      <c r="B840" s="259" t="s">
        <v>1783</v>
      </c>
      <c r="C840" s="259" t="s">
        <v>1775</v>
      </c>
      <c r="D840" s="259" t="s">
        <v>24</v>
      </c>
      <c r="E840" s="259" t="s">
        <v>17</v>
      </c>
      <c r="F840" s="259" t="s">
        <v>512</v>
      </c>
      <c r="G840" s="259" t="s">
        <v>17</v>
      </c>
      <c r="H840" s="259" t="s">
        <v>17</v>
      </c>
      <c r="I840" s="259" t="s">
        <v>512</v>
      </c>
      <c r="J840" s="259" t="s">
        <v>1776</v>
      </c>
      <c r="K840" s="259" t="s">
        <v>1788</v>
      </c>
      <c r="L840" s="260">
        <v>45401</v>
      </c>
      <c r="M840" s="259" t="s">
        <v>439</v>
      </c>
    </row>
    <row r="841" spans="1:13" x14ac:dyDescent="0.35">
      <c r="A841" s="261" t="s">
        <v>1789</v>
      </c>
      <c r="B841" s="261" t="s">
        <v>1790</v>
      </c>
      <c r="C841" s="261" t="s">
        <v>1775</v>
      </c>
      <c r="D841" s="261" t="s">
        <v>26</v>
      </c>
      <c r="E841" s="261" t="s">
        <v>17</v>
      </c>
      <c r="F841" s="261" t="s">
        <v>512</v>
      </c>
      <c r="G841" s="261" t="s">
        <v>17</v>
      </c>
      <c r="H841" s="261" t="s">
        <v>17</v>
      </c>
      <c r="I841" s="261" t="s">
        <v>512</v>
      </c>
      <c r="J841" s="261" t="s">
        <v>1776</v>
      </c>
      <c r="K841" s="261" t="s">
        <v>1791</v>
      </c>
      <c r="L841" s="262">
        <v>45401</v>
      </c>
      <c r="M841" s="261" t="s">
        <v>20</v>
      </c>
    </row>
    <row r="842" spans="1:13" x14ac:dyDescent="0.35">
      <c r="A842" s="259" t="s">
        <v>1789</v>
      </c>
      <c r="B842" s="259" t="s">
        <v>1790</v>
      </c>
      <c r="C842" s="259" t="s">
        <v>1775</v>
      </c>
      <c r="D842" s="259" t="s">
        <v>28</v>
      </c>
      <c r="E842" s="259" t="s">
        <v>17</v>
      </c>
      <c r="F842" s="259" t="s">
        <v>512</v>
      </c>
      <c r="G842" s="259" t="s">
        <v>17</v>
      </c>
      <c r="H842" s="259" t="s">
        <v>17</v>
      </c>
      <c r="I842" s="259" t="s">
        <v>512</v>
      </c>
      <c r="J842" s="259" t="s">
        <v>1776</v>
      </c>
      <c r="K842" s="259" t="s">
        <v>1792</v>
      </c>
      <c r="L842" s="260">
        <v>45401</v>
      </c>
      <c r="M842" s="259" t="s">
        <v>20</v>
      </c>
    </row>
    <row r="843" spans="1:13" x14ac:dyDescent="0.35">
      <c r="A843" s="261" t="s">
        <v>1789</v>
      </c>
      <c r="B843" s="261" t="s">
        <v>1790</v>
      </c>
      <c r="C843" s="261" t="s">
        <v>1775</v>
      </c>
      <c r="D843" s="261" t="s">
        <v>38</v>
      </c>
      <c r="E843" s="261" t="s">
        <v>17</v>
      </c>
      <c r="F843" s="261" t="s">
        <v>512</v>
      </c>
      <c r="G843" s="261" t="s">
        <v>17</v>
      </c>
      <c r="H843" s="261" t="s">
        <v>17</v>
      </c>
      <c r="I843" s="261" t="s">
        <v>512</v>
      </c>
      <c r="J843" s="261" t="s">
        <v>1776</v>
      </c>
      <c r="K843" s="261" t="s">
        <v>1793</v>
      </c>
      <c r="L843" s="262">
        <v>45401</v>
      </c>
      <c r="M843" s="261" t="s">
        <v>20</v>
      </c>
    </row>
    <row r="844" spans="1:13" x14ac:dyDescent="0.35">
      <c r="A844" s="259" t="s">
        <v>1789</v>
      </c>
      <c r="B844" s="259" t="s">
        <v>1790</v>
      </c>
      <c r="C844" s="259" t="s">
        <v>1775</v>
      </c>
      <c r="D844" s="259" t="s">
        <v>768</v>
      </c>
      <c r="E844" s="259" t="s">
        <v>17</v>
      </c>
      <c r="F844" s="259" t="s">
        <v>512</v>
      </c>
      <c r="G844" s="259" t="s">
        <v>17</v>
      </c>
      <c r="H844" s="259" t="s">
        <v>17</v>
      </c>
      <c r="I844" s="259" t="s">
        <v>512</v>
      </c>
      <c r="J844" s="259" t="s">
        <v>1776</v>
      </c>
      <c r="K844" s="259" t="s">
        <v>1794</v>
      </c>
      <c r="L844" s="260">
        <v>45401</v>
      </c>
      <c r="M844" s="259" t="s">
        <v>20</v>
      </c>
    </row>
    <row r="845" spans="1:13" x14ac:dyDescent="0.35">
      <c r="A845" s="261" t="s">
        <v>1789</v>
      </c>
      <c r="B845" s="261" t="s">
        <v>1790</v>
      </c>
      <c r="C845" s="261" t="s">
        <v>1775</v>
      </c>
      <c r="D845" s="261" t="s">
        <v>24</v>
      </c>
      <c r="E845" s="261" t="s">
        <v>17</v>
      </c>
      <c r="F845" s="261" t="s">
        <v>512</v>
      </c>
      <c r="G845" s="261" t="s">
        <v>17</v>
      </c>
      <c r="H845" s="261" t="s">
        <v>17</v>
      </c>
      <c r="I845" s="261" t="s">
        <v>512</v>
      </c>
      <c r="J845" s="261" t="s">
        <v>1776</v>
      </c>
      <c r="K845" s="261" t="s">
        <v>1795</v>
      </c>
      <c r="L845" s="262">
        <v>45401</v>
      </c>
      <c r="M845" s="261" t="s">
        <v>20</v>
      </c>
    </row>
    <row r="846" spans="1:13" x14ac:dyDescent="0.35">
      <c r="A846" s="259" t="s">
        <v>59</v>
      </c>
      <c r="B846" s="259" t="s">
        <v>60</v>
      </c>
      <c r="C846" s="259" t="s">
        <v>61</v>
      </c>
      <c r="D846" s="259" t="s">
        <v>404</v>
      </c>
      <c r="E846" s="259">
        <v>5</v>
      </c>
      <c r="F846" s="259" t="s">
        <v>1796</v>
      </c>
      <c r="G846" s="259" t="s">
        <v>492</v>
      </c>
      <c r="H846" s="259">
        <v>1</v>
      </c>
      <c r="I846" s="259" t="s">
        <v>1797</v>
      </c>
      <c r="J846" s="259" t="s">
        <v>1798</v>
      </c>
      <c r="K846" s="259" t="s">
        <v>1799</v>
      </c>
      <c r="L846" s="260">
        <v>45401</v>
      </c>
      <c r="M846" s="259" t="s">
        <v>439</v>
      </c>
    </row>
    <row r="847" spans="1:13" x14ac:dyDescent="0.35">
      <c r="A847" s="261" t="s">
        <v>1800</v>
      </c>
      <c r="B847" s="261" t="s">
        <v>1801</v>
      </c>
      <c r="C847" s="261" t="s">
        <v>61</v>
      </c>
      <c r="D847" s="261" t="s">
        <v>26</v>
      </c>
      <c r="E847" s="261" t="s">
        <v>17</v>
      </c>
      <c r="F847" s="261" t="s">
        <v>512</v>
      </c>
      <c r="G847" s="261" t="s">
        <v>22</v>
      </c>
      <c r="H847" s="261">
        <v>3</v>
      </c>
      <c r="I847" s="261" t="s">
        <v>17</v>
      </c>
      <c r="J847" s="261" t="s">
        <v>1466</v>
      </c>
      <c r="K847" s="261" t="s">
        <v>1802</v>
      </c>
      <c r="L847" s="262">
        <v>45401</v>
      </c>
      <c r="M847" s="261" t="s">
        <v>20</v>
      </c>
    </row>
    <row r="848" spans="1:13" x14ac:dyDescent="0.35">
      <c r="A848" s="259" t="s">
        <v>1800</v>
      </c>
      <c r="B848" s="259" t="s">
        <v>1801</v>
      </c>
      <c r="C848" s="259" t="s">
        <v>61</v>
      </c>
      <c r="D848" s="259" t="s">
        <v>28</v>
      </c>
      <c r="E848" s="259" t="s">
        <v>17</v>
      </c>
      <c r="F848" s="259" t="s">
        <v>512</v>
      </c>
      <c r="G848" s="259" t="s">
        <v>22</v>
      </c>
      <c r="H848" s="259">
        <v>3</v>
      </c>
      <c r="I848" s="259" t="s">
        <v>17</v>
      </c>
      <c r="J848" s="259" t="s">
        <v>1466</v>
      </c>
      <c r="K848" s="259" t="s">
        <v>1803</v>
      </c>
      <c r="L848" s="260">
        <v>45401</v>
      </c>
      <c r="M848" s="259" t="s">
        <v>20</v>
      </c>
    </row>
    <row r="849" spans="1:13" x14ac:dyDescent="0.35">
      <c r="A849" s="261" t="s">
        <v>1800</v>
      </c>
      <c r="B849" s="261" t="s">
        <v>1801</v>
      </c>
      <c r="C849" s="261" t="s">
        <v>61</v>
      </c>
      <c r="D849" s="261" t="s">
        <v>38</v>
      </c>
      <c r="E849" s="261" t="s">
        <v>17</v>
      </c>
      <c r="F849" s="261" t="s">
        <v>512</v>
      </c>
      <c r="G849" s="261" t="s">
        <v>22</v>
      </c>
      <c r="H849" s="261">
        <v>3</v>
      </c>
      <c r="I849" s="261" t="s">
        <v>17</v>
      </c>
      <c r="J849" s="261" t="s">
        <v>1466</v>
      </c>
      <c r="K849" s="261" t="s">
        <v>1804</v>
      </c>
      <c r="L849" s="262">
        <v>45401</v>
      </c>
      <c r="M849" s="261" t="s">
        <v>20</v>
      </c>
    </row>
    <row r="850" spans="1:13" x14ac:dyDescent="0.35">
      <c r="A850" s="259" t="s">
        <v>1800</v>
      </c>
      <c r="B850" s="259" t="s">
        <v>1801</v>
      </c>
      <c r="C850" s="259" t="s">
        <v>61</v>
      </c>
      <c r="D850" s="259" t="s">
        <v>16</v>
      </c>
      <c r="E850" s="259">
        <v>10000</v>
      </c>
      <c r="F850" s="259" t="s">
        <v>1805</v>
      </c>
      <c r="G850" s="259" t="s">
        <v>22</v>
      </c>
      <c r="H850" s="259">
        <v>3</v>
      </c>
      <c r="I850" s="259" t="s">
        <v>1806</v>
      </c>
      <c r="J850" s="259" t="s">
        <v>1807</v>
      </c>
      <c r="K850" s="259" t="s">
        <v>1808</v>
      </c>
      <c r="L850" s="260">
        <v>45401</v>
      </c>
      <c r="M850" s="259" t="s">
        <v>20</v>
      </c>
    </row>
    <row r="851" spans="1:13" x14ac:dyDescent="0.35">
      <c r="A851" s="261" t="s">
        <v>1800</v>
      </c>
      <c r="B851" s="261" t="s">
        <v>1801</v>
      </c>
      <c r="C851" s="261" t="s">
        <v>61</v>
      </c>
      <c r="D851" s="261" t="s">
        <v>21</v>
      </c>
      <c r="E851" s="261">
        <v>10600</v>
      </c>
      <c r="F851" s="261" t="s">
        <v>1809</v>
      </c>
      <c r="G851" s="261" t="s">
        <v>22</v>
      </c>
      <c r="H851" s="261">
        <v>3</v>
      </c>
      <c r="I851" s="261" t="s">
        <v>1806</v>
      </c>
      <c r="J851" s="261" t="s">
        <v>1810</v>
      </c>
      <c r="K851" s="261" t="s">
        <v>1811</v>
      </c>
      <c r="L851" s="262">
        <v>45401</v>
      </c>
      <c r="M851" s="261" t="s">
        <v>20</v>
      </c>
    </row>
    <row r="852" spans="1:13" x14ac:dyDescent="0.35">
      <c r="A852" s="259" t="s">
        <v>1800</v>
      </c>
      <c r="B852" s="259" t="s">
        <v>1801</v>
      </c>
      <c r="C852" s="259" t="s">
        <v>61</v>
      </c>
      <c r="D852" s="259" t="s">
        <v>768</v>
      </c>
      <c r="E852" s="259" t="s">
        <v>17</v>
      </c>
      <c r="F852" s="259" t="s">
        <v>512</v>
      </c>
      <c r="G852" s="259" t="s">
        <v>17</v>
      </c>
      <c r="H852" s="259" t="s">
        <v>17</v>
      </c>
      <c r="I852" s="259" t="s">
        <v>17</v>
      </c>
      <c r="J852" s="259" t="s">
        <v>1466</v>
      </c>
      <c r="K852" s="259" t="s">
        <v>1812</v>
      </c>
      <c r="L852" s="260">
        <v>45401</v>
      </c>
      <c r="M852" s="259" t="s">
        <v>20</v>
      </c>
    </row>
    <row r="853" spans="1:13" x14ac:dyDescent="0.35">
      <c r="A853" s="261" t="s">
        <v>1800</v>
      </c>
      <c r="B853" s="261" t="s">
        <v>1801</v>
      </c>
      <c r="C853" s="261" t="s">
        <v>61</v>
      </c>
      <c r="D853" s="261" t="s">
        <v>24</v>
      </c>
      <c r="E853" s="261" t="s">
        <v>17</v>
      </c>
      <c r="F853" s="261" t="s">
        <v>17</v>
      </c>
      <c r="G853" s="261" t="s">
        <v>17</v>
      </c>
      <c r="H853" s="261" t="s">
        <v>17</v>
      </c>
      <c r="I853" s="261" t="s">
        <v>17</v>
      </c>
      <c r="J853" s="261" t="s">
        <v>1466</v>
      </c>
      <c r="K853" s="261" t="s">
        <v>1813</v>
      </c>
      <c r="L853" s="262">
        <v>45401</v>
      </c>
      <c r="M853" s="261" t="s">
        <v>20</v>
      </c>
    </row>
    <row r="854" spans="1:13" x14ac:dyDescent="0.35">
      <c r="A854" s="259" t="s">
        <v>1814</v>
      </c>
      <c r="B854" s="259" t="s">
        <v>1815</v>
      </c>
      <c r="C854" s="259" t="s">
        <v>1816</v>
      </c>
      <c r="D854" s="259" t="s">
        <v>635</v>
      </c>
      <c r="E854" s="259">
        <v>4693</v>
      </c>
      <c r="F854" s="259" t="s">
        <v>1817</v>
      </c>
      <c r="G854" s="259" t="s">
        <v>888</v>
      </c>
      <c r="H854" s="259">
        <v>2</v>
      </c>
      <c r="I854" s="259" t="s">
        <v>790</v>
      </c>
      <c r="J854" s="259" t="s">
        <v>1818</v>
      </c>
      <c r="K854" s="259" t="s">
        <v>1819</v>
      </c>
      <c r="L854" s="260">
        <v>45401</v>
      </c>
      <c r="M854" s="259" t="s">
        <v>439</v>
      </c>
    </row>
    <row r="855" spans="1:13" x14ac:dyDescent="0.35">
      <c r="A855" s="261" t="s">
        <v>806</v>
      </c>
      <c r="B855" s="261" t="s">
        <v>807</v>
      </c>
      <c r="C855" s="261" t="s">
        <v>749</v>
      </c>
      <c r="D855" s="261" t="s">
        <v>404</v>
      </c>
      <c r="E855" s="261">
        <v>4</v>
      </c>
      <c r="F855" s="261" t="s">
        <v>1820</v>
      </c>
      <c r="G855" s="261" t="s">
        <v>888</v>
      </c>
      <c r="H855" s="261">
        <v>2</v>
      </c>
      <c r="I855" s="261" t="s">
        <v>1821</v>
      </c>
      <c r="J855" s="261" t="s">
        <v>1822</v>
      </c>
      <c r="K855" s="261" t="s">
        <v>1823</v>
      </c>
      <c r="L855" s="262">
        <v>45401</v>
      </c>
      <c r="M855" s="261" t="s">
        <v>20</v>
      </c>
    </row>
    <row r="856" spans="1:13" x14ac:dyDescent="0.35">
      <c r="A856" s="259" t="s">
        <v>753</v>
      </c>
      <c r="B856" s="259" t="s">
        <v>754</v>
      </c>
      <c r="C856" s="259" t="s">
        <v>749</v>
      </c>
      <c r="D856" s="259" t="s">
        <v>404</v>
      </c>
      <c r="E856" s="259">
        <v>4</v>
      </c>
      <c r="F856" s="259" t="s">
        <v>1820</v>
      </c>
      <c r="G856" s="259" t="s">
        <v>888</v>
      </c>
      <c r="H856" s="259">
        <v>2</v>
      </c>
      <c r="I856" s="259" t="s">
        <v>1821</v>
      </c>
      <c r="J856" s="259" t="s">
        <v>1824</v>
      </c>
      <c r="K856" s="259" t="s">
        <v>1825</v>
      </c>
      <c r="L856" s="260">
        <v>45401</v>
      </c>
      <c r="M856" s="259" t="s">
        <v>20</v>
      </c>
    </row>
    <row r="857" spans="1:13" x14ac:dyDescent="0.35">
      <c r="A857" s="261" t="s">
        <v>747</v>
      </c>
      <c r="B857" s="261" t="s">
        <v>748</v>
      </c>
      <c r="C857" s="261" t="s">
        <v>749</v>
      </c>
      <c r="D857" s="261" t="s">
        <v>404</v>
      </c>
      <c r="E857" s="261">
        <v>2</v>
      </c>
      <c r="F857" s="261" t="s">
        <v>1826</v>
      </c>
      <c r="G857" s="261" t="s">
        <v>888</v>
      </c>
      <c r="H857" s="261">
        <v>2</v>
      </c>
      <c r="I857" s="261" t="s">
        <v>1827</v>
      </c>
      <c r="J857" s="261" t="s">
        <v>1828</v>
      </c>
      <c r="K857" s="261" t="s">
        <v>1829</v>
      </c>
      <c r="L857" s="262">
        <v>45401</v>
      </c>
      <c r="M857" s="261" t="s">
        <v>20</v>
      </c>
    </row>
    <row r="858" spans="1:13" x14ac:dyDescent="0.35">
      <c r="A858" s="259" t="s">
        <v>868</v>
      </c>
      <c r="B858" s="259" t="s">
        <v>869</v>
      </c>
      <c r="C858" s="259" t="s">
        <v>749</v>
      </c>
      <c r="D858" s="259" t="s">
        <v>404</v>
      </c>
      <c r="E858" s="259">
        <v>4</v>
      </c>
      <c r="F858" s="259" t="s">
        <v>1830</v>
      </c>
      <c r="G858" s="259" t="s">
        <v>888</v>
      </c>
      <c r="H858" s="259">
        <v>2</v>
      </c>
      <c r="I858" s="259" t="s">
        <v>1831</v>
      </c>
      <c r="J858" s="259" t="s">
        <v>1832</v>
      </c>
      <c r="K858" s="259" t="s">
        <v>1833</v>
      </c>
      <c r="L858" s="260">
        <v>45401</v>
      </c>
      <c r="M858" s="259" t="s">
        <v>20</v>
      </c>
    </row>
    <row r="859" spans="1:13" x14ac:dyDescent="0.35">
      <c r="A859" s="261" t="s">
        <v>1090</v>
      </c>
      <c r="B859" s="261" t="s">
        <v>1091</v>
      </c>
      <c r="C859" s="261" t="s">
        <v>1092</v>
      </c>
      <c r="D859" s="261" t="s">
        <v>24</v>
      </c>
      <c r="E859" s="261" t="s">
        <v>17</v>
      </c>
      <c r="F859" s="261" t="s">
        <v>17</v>
      </c>
      <c r="G859" s="261" t="s">
        <v>17</v>
      </c>
      <c r="H859" s="261" t="s">
        <v>17</v>
      </c>
      <c r="I859" s="261" t="s">
        <v>17</v>
      </c>
      <c r="J859" s="261" t="s">
        <v>1834</v>
      </c>
      <c r="K859" s="261" t="s">
        <v>1835</v>
      </c>
      <c r="L859" s="262">
        <v>45401</v>
      </c>
      <c r="M859" s="261" t="s">
        <v>20</v>
      </c>
    </row>
    <row r="860" spans="1:13" x14ac:dyDescent="0.35">
      <c r="A860" s="259" t="s">
        <v>1191</v>
      </c>
      <c r="B860" s="259" t="s">
        <v>1192</v>
      </c>
      <c r="C860" s="259" t="s">
        <v>1193</v>
      </c>
      <c r="D860" s="259" t="s">
        <v>16</v>
      </c>
      <c r="E860" s="259">
        <v>260681</v>
      </c>
      <c r="F860" s="259" t="s">
        <v>1836</v>
      </c>
      <c r="G860" s="259" t="s">
        <v>888</v>
      </c>
      <c r="H860" s="259">
        <v>2</v>
      </c>
      <c r="I860" s="259" t="s">
        <v>1837</v>
      </c>
      <c r="J860" s="259" t="s">
        <v>1838</v>
      </c>
      <c r="K860" s="259" t="s">
        <v>1839</v>
      </c>
      <c r="L860" s="260">
        <v>45412</v>
      </c>
      <c r="M860" s="259" t="s">
        <v>20</v>
      </c>
    </row>
    <row r="861" spans="1:13" x14ac:dyDescent="0.35">
      <c r="A861" s="261" t="s">
        <v>1191</v>
      </c>
      <c r="B861" s="261" t="s">
        <v>1192</v>
      </c>
      <c r="C861" s="261" t="s">
        <v>1193</v>
      </c>
      <c r="D861" s="261" t="s">
        <v>21</v>
      </c>
      <c r="E861" s="261">
        <v>120394</v>
      </c>
      <c r="F861" s="261" t="s">
        <v>1836</v>
      </c>
      <c r="G861" s="261" t="s">
        <v>888</v>
      </c>
      <c r="H861" s="261">
        <v>2</v>
      </c>
      <c r="I861" s="261" t="s">
        <v>1837</v>
      </c>
      <c r="J861" s="261" t="s">
        <v>1838</v>
      </c>
      <c r="K861" s="261" t="s">
        <v>1840</v>
      </c>
      <c r="L861" s="262">
        <v>45412</v>
      </c>
      <c r="M861" s="261" t="s">
        <v>20</v>
      </c>
    </row>
    <row r="862" spans="1:13" x14ac:dyDescent="0.35">
      <c r="A862" s="259" t="s">
        <v>1191</v>
      </c>
      <c r="B862" s="259" t="s">
        <v>1192</v>
      </c>
      <c r="C862" s="259" t="s">
        <v>1193</v>
      </c>
      <c r="D862" s="259" t="s">
        <v>24</v>
      </c>
      <c r="E862" s="259">
        <v>507</v>
      </c>
      <c r="F862" s="259" t="s">
        <v>1841</v>
      </c>
      <c r="G862" s="259" t="s">
        <v>888</v>
      </c>
      <c r="H862" s="259">
        <v>2</v>
      </c>
      <c r="I862" s="259" t="s">
        <v>1842</v>
      </c>
      <c r="J862" s="259" t="s">
        <v>1843</v>
      </c>
      <c r="K862" s="259" t="s">
        <v>1844</v>
      </c>
      <c r="L862" s="260">
        <v>45412</v>
      </c>
      <c r="M862" s="259" t="s">
        <v>20</v>
      </c>
    </row>
    <row r="863" spans="1:13" x14ac:dyDescent="0.35">
      <c r="A863" s="261" t="s">
        <v>737</v>
      </c>
      <c r="B863" s="261" t="s">
        <v>738</v>
      </c>
      <c r="C863" s="261" t="s">
        <v>739</v>
      </c>
      <c r="D863" s="261" t="s">
        <v>953</v>
      </c>
      <c r="E863" s="261">
        <v>5970424</v>
      </c>
      <c r="F863" s="261" t="s">
        <v>1759</v>
      </c>
      <c r="G863" s="261" t="s">
        <v>888</v>
      </c>
      <c r="H863" s="261">
        <v>2</v>
      </c>
      <c r="I863" s="261" t="s">
        <v>1845</v>
      </c>
      <c r="J863" s="261" t="s">
        <v>1846</v>
      </c>
      <c r="K863" s="261" t="s">
        <v>1847</v>
      </c>
      <c r="L863" s="262">
        <v>45412</v>
      </c>
      <c r="M863" s="261" t="s">
        <v>20</v>
      </c>
    </row>
    <row r="864" spans="1:13" x14ac:dyDescent="0.35">
      <c r="A864" s="259" t="s">
        <v>737</v>
      </c>
      <c r="B864" s="259" t="s">
        <v>738</v>
      </c>
      <c r="C864" s="259" t="s">
        <v>739</v>
      </c>
      <c r="D864" s="259" t="s">
        <v>694</v>
      </c>
      <c r="E864" s="259">
        <v>342000</v>
      </c>
      <c r="F864" s="259" t="s">
        <v>1759</v>
      </c>
      <c r="G864" s="259" t="s">
        <v>888</v>
      </c>
      <c r="H864" s="259">
        <v>2</v>
      </c>
      <c r="I864" s="259" t="s">
        <v>1848</v>
      </c>
      <c r="J864" s="259" t="s">
        <v>1849</v>
      </c>
      <c r="K864" s="259" t="s">
        <v>1850</v>
      </c>
      <c r="L864" s="260">
        <v>45412</v>
      </c>
      <c r="M864" s="259" t="s">
        <v>20</v>
      </c>
    </row>
    <row r="865" spans="1:13" x14ac:dyDescent="0.35">
      <c r="A865" s="261" t="s">
        <v>737</v>
      </c>
      <c r="B865" s="261" t="s">
        <v>738</v>
      </c>
      <c r="C865" s="261" t="s">
        <v>739</v>
      </c>
      <c r="D865" s="261" t="s">
        <v>962</v>
      </c>
      <c r="E865" s="261">
        <v>5970424</v>
      </c>
      <c r="F865" s="261" t="s">
        <v>1851</v>
      </c>
      <c r="G865" s="261" t="s">
        <v>888</v>
      </c>
      <c r="H865" s="261">
        <v>2</v>
      </c>
      <c r="I865" s="261" t="s">
        <v>1852</v>
      </c>
      <c r="J865" s="261" t="s">
        <v>1853</v>
      </c>
      <c r="K865" s="261" t="s">
        <v>1854</v>
      </c>
      <c r="L865" s="262">
        <v>45412</v>
      </c>
      <c r="M865" s="261" t="s">
        <v>20</v>
      </c>
    </row>
    <row r="866" spans="1:13" x14ac:dyDescent="0.35">
      <c r="A866" s="259" t="s">
        <v>737</v>
      </c>
      <c r="B866" s="259" t="s">
        <v>738</v>
      </c>
      <c r="C866" s="259" t="s">
        <v>739</v>
      </c>
      <c r="D866" s="259" t="s">
        <v>967</v>
      </c>
      <c r="E866" s="259">
        <v>525456</v>
      </c>
      <c r="F866" s="259" t="s">
        <v>1851</v>
      </c>
      <c r="G866" s="259" t="s">
        <v>888</v>
      </c>
      <c r="H866" s="259">
        <v>2</v>
      </c>
      <c r="I866" s="259" t="s">
        <v>1852</v>
      </c>
      <c r="J866" s="259" t="s">
        <v>1855</v>
      </c>
      <c r="K866" s="259" t="s">
        <v>1856</v>
      </c>
      <c r="L866" s="260">
        <v>45412</v>
      </c>
      <c r="M866" s="259" t="s">
        <v>20</v>
      </c>
    </row>
    <row r="867" spans="1:13" x14ac:dyDescent="0.35">
      <c r="A867" s="261" t="s">
        <v>737</v>
      </c>
      <c r="B867" s="261" t="s">
        <v>738</v>
      </c>
      <c r="C867" s="261" t="s">
        <v>739</v>
      </c>
      <c r="D867" s="261" t="s">
        <v>990</v>
      </c>
      <c r="E867" s="261">
        <v>525456</v>
      </c>
      <c r="F867" s="261" t="s">
        <v>1851</v>
      </c>
      <c r="G867" s="261" t="s">
        <v>888</v>
      </c>
      <c r="H867" s="261">
        <v>2</v>
      </c>
      <c r="I867" s="261" t="s">
        <v>1852</v>
      </c>
      <c r="J867" s="261" t="s">
        <v>1857</v>
      </c>
      <c r="K867" s="261" t="s">
        <v>1858</v>
      </c>
      <c r="L867" s="262">
        <v>45412</v>
      </c>
      <c r="M867" s="261" t="s">
        <v>20</v>
      </c>
    </row>
    <row r="868" spans="1:13" x14ac:dyDescent="0.35">
      <c r="A868" s="259" t="s">
        <v>737</v>
      </c>
      <c r="B868" s="259" t="s">
        <v>738</v>
      </c>
      <c r="C868" s="259" t="s">
        <v>739</v>
      </c>
      <c r="D868" s="259" t="s">
        <v>995</v>
      </c>
      <c r="E868" s="259">
        <v>5444968</v>
      </c>
      <c r="F868" s="259" t="s">
        <v>1851</v>
      </c>
      <c r="G868" s="259" t="s">
        <v>888</v>
      </c>
      <c r="H868" s="259">
        <v>2</v>
      </c>
      <c r="I868" s="259" t="s">
        <v>1852</v>
      </c>
      <c r="J868" s="259" t="s">
        <v>1859</v>
      </c>
      <c r="K868" s="259" t="s">
        <v>1860</v>
      </c>
      <c r="L868" s="260">
        <v>45412</v>
      </c>
      <c r="M868" s="259" t="s">
        <v>20</v>
      </c>
    </row>
    <row r="869" spans="1:13" x14ac:dyDescent="0.35">
      <c r="A869" s="261" t="s">
        <v>737</v>
      </c>
      <c r="B869" s="261" t="s">
        <v>738</v>
      </c>
      <c r="C869" s="261" t="s">
        <v>739</v>
      </c>
      <c r="D869" s="261" t="s">
        <v>1000</v>
      </c>
      <c r="E869" s="261">
        <v>0</v>
      </c>
      <c r="F869" s="261" t="s">
        <v>1851</v>
      </c>
      <c r="G869" s="261" t="s">
        <v>888</v>
      </c>
      <c r="H869" s="261">
        <v>2</v>
      </c>
      <c r="I869" s="261" t="s">
        <v>1852</v>
      </c>
      <c r="J869" s="261" t="s">
        <v>1861</v>
      </c>
      <c r="K869" s="261" t="s">
        <v>1862</v>
      </c>
      <c r="L869" s="262">
        <v>45412</v>
      </c>
      <c r="M869" s="261" t="s">
        <v>20</v>
      </c>
    </row>
    <row r="870" spans="1:13" x14ac:dyDescent="0.35">
      <c r="A870" s="259" t="s">
        <v>737</v>
      </c>
      <c r="B870" s="259" t="s">
        <v>738</v>
      </c>
      <c r="C870" s="259" t="s">
        <v>739</v>
      </c>
      <c r="D870" s="259" t="s">
        <v>1003</v>
      </c>
      <c r="E870" s="259">
        <v>525456</v>
      </c>
      <c r="F870" s="259" t="s">
        <v>1851</v>
      </c>
      <c r="G870" s="259" t="s">
        <v>888</v>
      </c>
      <c r="H870" s="259">
        <v>2</v>
      </c>
      <c r="I870" s="259" t="s">
        <v>1852</v>
      </c>
      <c r="J870" s="259" t="s">
        <v>1857</v>
      </c>
      <c r="K870" s="259" t="s">
        <v>1863</v>
      </c>
      <c r="L870" s="260">
        <v>45412</v>
      </c>
      <c r="M870" s="259" t="s">
        <v>20</v>
      </c>
    </row>
    <row r="871" spans="1:13" x14ac:dyDescent="0.35">
      <c r="A871" s="261" t="s">
        <v>737</v>
      </c>
      <c r="B871" s="261" t="s">
        <v>738</v>
      </c>
      <c r="C871" s="261" t="s">
        <v>739</v>
      </c>
      <c r="D871" s="261" t="s">
        <v>1006</v>
      </c>
      <c r="E871" s="261">
        <v>0</v>
      </c>
      <c r="F871" s="261" t="s">
        <v>1851</v>
      </c>
      <c r="G871" s="261" t="s">
        <v>888</v>
      </c>
      <c r="H871" s="261">
        <v>2</v>
      </c>
      <c r="I871" s="261" t="s">
        <v>1852</v>
      </c>
      <c r="J871" s="261" t="s">
        <v>1864</v>
      </c>
      <c r="K871" s="261" t="s">
        <v>1865</v>
      </c>
      <c r="L871" s="262">
        <v>45412</v>
      </c>
      <c r="M871" s="261" t="s">
        <v>20</v>
      </c>
    </row>
    <row r="872" spans="1:13" x14ac:dyDescent="0.35">
      <c r="A872" s="259" t="s">
        <v>737</v>
      </c>
      <c r="B872" s="259" t="s">
        <v>738</v>
      </c>
      <c r="C872" s="259" t="s">
        <v>739</v>
      </c>
      <c r="D872" s="259" t="s">
        <v>823</v>
      </c>
      <c r="E872" s="259">
        <v>0</v>
      </c>
      <c r="F872" s="259" t="s">
        <v>1851</v>
      </c>
      <c r="G872" s="259" t="s">
        <v>888</v>
      </c>
      <c r="H872" s="259">
        <v>2</v>
      </c>
      <c r="I872" s="259" t="s">
        <v>1852</v>
      </c>
      <c r="J872" s="259" t="s">
        <v>1864</v>
      </c>
      <c r="K872" s="259" t="s">
        <v>1866</v>
      </c>
      <c r="L872" s="260">
        <v>45412</v>
      </c>
      <c r="M872" s="259" t="s">
        <v>20</v>
      </c>
    </row>
    <row r="873" spans="1:13" x14ac:dyDescent="0.35">
      <c r="A873" s="261" t="s">
        <v>114</v>
      </c>
      <c r="B873" s="261" t="s">
        <v>115</v>
      </c>
      <c r="C873" s="261" t="s">
        <v>116</v>
      </c>
      <c r="D873" s="261" t="s">
        <v>953</v>
      </c>
      <c r="E873" s="261">
        <v>6100000</v>
      </c>
      <c r="F873" s="261" t="s">
        <v>1867</v>
      </c>
      <c r="G873" s="261" t="s">
        <v>888</v>
      </c>
      <c r="H873" s="261">
        <v>2</v>
      </c>
      <c r="I873" s="261" t="s">
        <v>1868</v>
      </c>
      <c r="J873" s="261" t="s">
        <v>1869</v>
      </c>
      <c r="K873" s="261" t="s">
        <v>1870</v>
      </c>
      <c r="L873" s="262">
        <v>45428</v>
      </c>
      <c r="M873" s="261" t="s">
        <v>20</v>
      </c>
    </row>
    <row r="874" spans="1:13" x14ac:dyDescent="0.35">
      <c r="A874" s="259" t="s">
        <v>114</v>
      </c>
      <c r="B874" s="259" t="s">
        <v>115</v>
      </c>
      <c r="C874" s="259" t="s">
        <v>116</v>
      </c>
      <c r="D874" s="259" t="s">
        <v>694</v>
      </c>
      <c r="E874" s="259">
        <v>622980</v>
      </c>
      <c r="F874" s="259" t="s">
        <v>1726</v>
      </c>
      <c r="G874" s="259" t="s">
        <v>888</v>
      </c>
      <c r="H874" s="259">
        <v>2</v>
      </c>
      <c r="I874" s="259" t="s">
        <v>1871</v>
      </c>
      <c r="J874" s="259" t="s">
        <v>1872</v>
      </c>
      <c r="K874" s="259" t="s">
        <v>1873</v>
      </c>
      <c r="L874" s="260">
        <v>45428</v>
      </c>
      <c r="M874" s="259" t="s">
        <v>20</v>
      </c>
    </row>
    <row r="875" spans="1:13" x14ac:dyDescent="0.35">
      <c r="A875" s="261" t="s">
        <v>114</v>
      </c>
      <c r="B875" s="261" t="s">
        <v>115</v>
      </c>
      <c r="C875" s="261" t="s">
        <v>116</v>
      </c>
      <c r="D875" s="261" t="s">
        <v>962</v>
      </c>
      <c r="E875" s="261">
        <v>6100000</v>
      </c>
      <c r="F875" s="261" t="s">
        <v>1874</v>
      </c>
      <c r="G875" s="261" t="s">
        <v>888</v>
      </c>
      <c r="H875" s="261">
        <v>2</v>
      </c>
      <c r="I875" s="261" t="s">
        <v>1875</v>
      </c>
      <c r="J875" s="261" t="s">
        <v>1876</v>
      </c>
      <c r="K875" s="261" t="s">
        <v>1877</v>
      </c>
      <c r="L875" s="262">
        <v>45428</v>
      </c>
      <c r="M875" s="261" t="s">
        <v>20</v>
      </c>
    </row>
    <row r="876" spans="1:13" x14ac:dyDescent="0.35">
      <c r="A876" s="259" t="s">
        <v>114</v>
      </c>
      <c r="B876" s="259" t="s">
        <v>115</v>
      </c>
      <c r="C876" s="259" t="s">
        <v>116</v>
      </c>
      <c r="D876" s="259" t="s">
        <v>967</v>
      </c>
      <c r="E876" s="259">
        <v>5118000</v>
      </c>
      <c r="F876" s="259" t="s">
        <v>1874</v>
      </c>
      <c r="G876" s="259" t="s">
        <v>888</v>
      </c>
      <c r="H876" s="259">
        <v>2</v>
      </c>
      <c r="I876" s="259" t="s">
        <v>1875</v>
      </c>
      <c r="J876" s="259" t="s">
        <v>1878</v>
      </c>
      <c r="K876" s="259" t="s">
        <v>1879</v>
      </c>
      <c r="L876" s="260">
        <v>45428</v>
      </c>
      <c r="M876" s="259" t="s">
        <v>439</v>
      </c>
    </row>
    <row r="877" spans="1:13" x14ac:dyDescent="0.35">
      <c r="A877" s="261" t="s">
        <v>114</v>
      </c>
      <c r="B877" s="261" t="s">
        <v>115</v>
      </c>
      <c r="C877" s="261" t="s">
        <v>116</v>
      </c>
      <c r="D877" s="261" t="s">
        <v>990</v>
      </c>
      <c r="E877" s="261">
        <v>2800000</v>
      </c>
      <c r="F877" s="261" t="s">
        <v>1874</v>
      </c>
      <c r="G877" s="261" t="s">
        <v>888</v>
      </c>
      <c r="H877" s="261">
        <v>2</v>
      </c>
      <c r="I877" s="261" t="s">
        <v>1875</v>
      </c>
      <c r="J877" s="261" t="s">
        <v>1880</v>
      </c>
      <c r="K877" s="261" t="s">
        <v>1881</v>
      </c>
      <c r="L877" s="262">
        <v>45428</v>
      </c>
      <c r="M877" s="261" t="s">
        <v>439</v>
      </c>
    </row>
    <row r="878" spans="1:13" x14ac:dyDescent="0.35">
      <c r="A878" s="259" t="s">
        <v>114</v>
      </c>
      <c r="B878" s="259" t="s">
        <v>115</v>
      </c>
      <c r="C878" s="259" t="s">
        <v>116</v>
      </c>
      <c r="D878" s="259" t="s">
        <v>995</v>
      </c>
      <c r="E878" s="259">
        <v>982000</v>
      </c>
      <c r="F878" s="259" t="s">
        <v>1874</v>
      </c>
      <c r="G878" s="259" t="s">
        <v>888</v>
      </c>
      <c r="H878" s="259">
        <v>2</v>
      </c>
      <c r="I878" s="259" t="s">
        <v>1875</v>
      </c>
      <c r="J878" s="259" t="s">
        <v>1882</v>
      </c>
      <c r="K878" s="259" t="s">
        <v>1883</v>
      </c>
      <c r="L878" s="260">
        <v>45428</v>
      </c>
      <c r="M878" s="259" t="s">
        <v>439</v>
      </c>
    </row>
    <row r="879" spans="1:13" x14ac:dyDescent="0.35">
      <c r="A879" s="261" t="s">
        <v>114</v>
      </c>
      <c r="B879" s="261" t="s">
        <v>115</v>
      </c>
      <c r="C879" s="261" t="s">
        <v>116</v>
      </c>
      <c r="D879" s="261" t="s">
        <v>1000</v>
      </c>
      <c r="E879" s="261">
        <v>2318000</v>
      </c>
      <c r="F879" s="261" t="s">
        <v>1874</v>
      </c>
      <c r="G879" s="261" t="s">
        <v>888</v>
      </c>
      <c r="H879" s="261">
        <v>2</v>
      </c>
      <c r="I879" s="261" t="s">
        <v>1875</v>
      </c>
      <c r="J879" s="261" t="s">
        <v>1884</v>
      </c>
      <c r="K879" s="261" t="s">
        <v>1885</v>
      </c>
      <c r="L879" s="262">
        <v>45428</v>
      </c>
      <c r="M879" s="261" t="s">
        <v>439</v>
      </c>
    </row>
    <row r="880" spans="1:13" x14ac:dyDescent="0.35">
      <c r="A880" s="259" t="s">
        <v>114</v>
      </c>
      <c r="B880" s="259" t="s">
        <v>115</v>
      </c>
      <c r="C880" s="259" t="s">
        <v>116</v>
      </c>
      <c r="D880" s="259" t="s">
        <v>1003</v>
      </c>
      <c r="E880" s="259">
        <v>2279332</v>
      </c>
      <c r="F880" s="259" t="s">
        <v>1874</v>
      </c>
      <c r="G880" s="259" t="s">
        <v>888</v>
      </c>
      <c r="H880" s="259">
        <v>2</v>
      </c>
      <c r="I880" s="259" t="s">
        <v>1875</v>
      </c>
      <c r="J880" s="259" t="s">
        <v>1886</v>
      </c>
      <c r="K880" s="259" t="s">
        <v>1887</v>
      </c>
      <c r="L880" s="260">
        <v>45428</v>
      </c>
      <c r="M880" s="259" t="s">
        <v>439</v>
      </c>
    </row>
    <row r="881" spans="1:13" x14ac:dyDescent="0.35">
      <c r="A881" s="261" t="s">
        <v>114</v>
      </c>
      <c r="B881" s="261" t="s">
        <v>115</v>
      </c>
      <c r="C881" s="261" t="s">
        <v>116</v>
      </c>
      <c r="D881" s="261" t="s">
        <v>1006</v>
      </c>
      <c r="E881" s="261">
        <v>520668</v>
      </c>
      <c r="F881" s="261" t="s">
        <v>1874</v>
      </c>
      <c r="G881" s="261" t="s">
        <v>888</v>
      </c>
      <c r="H881" s="261">
        <v>2</v>
      </c>
      <c r="I881" s="261" t="s">
        <v>1875</v>
      </c>
      <c r="J881" s="261" t="s">
        <v>1886</v>
      </c>
      <c r="K881" s="261" t="s">
        <v>1888</v>
      </c>
      <c r="L881" s="262">
        <v>45428</v>
      </c>
      <c r="M881" s="261" t="s">
        <v>439</v>
      </c>
    </row>
    <row r="882" spans="1:13" x14ac:dyDescent="0.35">
      <c r="A882" s="259" t="s">
        <v>114</v>
      </c>
      <c r="B882" s="259" t="s">
        <v>115</v>
      </c>
      <c r="C882" s="259" t="s">
        <v>116</v>
      </c>
      <c r="D882" s="259" t="s">
        <v>823</v>
      </c>
      <c r="E882" s="259">
        <v>0</v>
      </c>
      <c r="F882" s="259" t="s">
        <v>1874</v>
      </c>
      <c r="G882" s="259" t="s">
        <v>888</v>
      </c>
      <c r="H882" s="259">
        <v>2</v>
      </c>
      <c r="I882" s="259" t="s">
        <v>1875</v>
      </c>
      <c r="J882" s="259" t="s">
        <v>1889</v>
      </c>
      <c r="K882" s="259" t="s">
        <v>1890</v>
      </c>
      <c r="L882" s="260">
        <v>45428</v>
      </c>
      <c r="M882" s="259" t="s">
        <v>439</v>
      </c>
    </row>
    <row r="883" spans="1:13" x14ac:dyDescent="0.35">
      <c r="A883" s="261" t="s">
        <v>168</v>
      </c>
      <c r="B883" s="261" t="s">
        <v>169</v>
      </c>
      <c r="C883" s="261" t="s">
        <v>170</v>
      </c>
      <c r="D883" s="261" t="s">
        <v>962</v>
      </c>
      <c r="E883" s="261">
        <v>113600000</v>
      </c>
      <c r="F883" s="261" t="s">
        <v>1891</v>
      </c>
      <c r="G883" s="261" t="s">
        <v>888</v>
      </c>
      <c r="H883" s="261">
        <v>2</v>
      </c>
      <c r="I883" s="261" t="s">
        <v>1892</v>
      </c>
      <c r="J883" s="261" t="s">
        <v>1893</v>
      </c>
      <c r="K883" s="261" t="s">
        <v>1894</v>
      </c>
      <c r="L883" s="262">
        <v>45428</v>
      </c>
      <c r="M883" s="261" t="s">
        <v>20</v>
      </c>
    </row>
    <row r="884" spans="1:13" x14ac:dyDescent="0.35">
      <c r="A884" s="259" t="s">
        <v>168</v>
      </c>
      <c r="B884" s="259" t="s">
        <v>169</v>
      </c>
      <c r="C884" s="259" t="s">
        <v>170</v>
      </c>
      <c r="D884" s="259" t="s">
        <v>967</v>
      </c>
      <c r="E884" s="259">
        <v>25400000</v>
      </c>
      <c r="F884" s="259" t="s">
        <v>1891</v>
      </c>
      <c r="G884" s="259" t="s">
        <v>888</v>
      </c>
      <c r="H884" s="259">
        <v>2</v>
      </c>
      <c r="I884" s="259" t="s">
        <v>1892</v>
      </c>
      <c r="J884" s="259" t="s">
        <v>1895</v>
      </c>
      <c r="K884" s="259" t="s">
        <v>1896</v>
      </c>
      <c r="L884" s="260">
        <v>45428</v>
      </c>
      <c r="M884" s="259" t="s">
        <v>439</v>
      </c>
    </row>
    <row r="885" spans="1:13" x14ac:dyDescent="0.35">
      <c r="A885" s="261" t="s">
        <v>168</v>
      </c>
      <c r="B885" s="261" t="s">
        <v>169</v>
      </c>
      <c r="C885" s="261" t="s">
        <v>170</v>
      </c>
      <c r="D885" s="261" t="s">
        <v>990</v>
      </c>
      <c r="E885" s="261">
        <v>25400000</v>
      </c>
      <c r="F885" s="261" t="s">
        <v>1897</v>
      </c>
      <c r="G885" s="261" t="s">
        <v>888</v>
      </c>
      <c r="H885" s="261">
        <v>2</v>
      </c>
      <c r="I885" s="261" t="s">
        <v>1892</v>
      </c>
      <c r="J885" s="261" t="s">
        <v>1898</v>
      </c>
      <c r="K885" s="261" t="s">
        <v>1899</v>
      </c>
      <c r="L885" s="262">
        <v>45428</v>
      </c>
      <c r="M885" s="261" t="s">
        <v>439</v>
      </c>
    </row>
    <row r="886" spans="1:13" x14ac:dyDescent="0.35">
      <c r="A886" s="259" t="s">
        <v>168</v>
      </c>
      <c r="B886" s="259" t="s">
        <v>169</v>
      </c>
      <c r="C886" s="259" t="s">
        <v>170</v>
      </c>
      <c r="D886" s="259" t="s">
        <v>995</v>
      </c>
      <c r="E886" s="259">
        <v>88200000</v>
      </c>
      <c r="F886" s="259" t="s">
        <v>1897</v>
      </c>
      <c r="G886" s="259" t="s">
        <v>888</v>
      </c>
      <c r="H886" s="259">
        <v>2</v>
      </c>
      <c r="I886" s="259" t="s">
        <v>1892</v>
      </c>
      <c r="J886" s="259" t="s">
        <v>1900</v>
      </c>
      <c r="K886" s="259" t="s">
        <v>1901</v>
      </c>
      <c r="L886" s="260">
        <v>45428</v>
      </c>
      <c r="M886" s="259" t="s">
        <v>439</v>
      </c>
    </row>
    <row r="887" spans="1:13" x14ac:dyDescent="0.35">
      <c r="A887" s="261" t="s">
        <v>168</v>
      </c>
      <c r="B887" s="261" t="s">
        <v>169</v>
      </c>
      <c r="C887" s="261" t="s">
        <v>170</v>
      </c>
      <c r="D887" s="261" t="s">
        <v>1000</v>
      </c>
      <c r="E887" s="261">
        <v>0</v>
      </c>
      <c r="F887" s="261" t="s">
        <v>1897</v>
      </c>
      <c r="G887" s="261" t="s">
        <v>888</v>
      </c>
      <c r="H887" s="261">
        <v>2</v>
      </c>
      <c r="I887" s="261" t="s">
        <v>1892</v>
      </c>
      <c r="J887" s="261" t="s">
        <v>1861</v>
      </c>
      <c r="K887" s="261" t="s">
        <v>1902</v>
      </c>
      <c r="L887" s="262">
        <v>45428</v>
      </c>
      <c r="M887" s="261" t="s">
        <v>439</v>
      </c>
    </row>
    <row r="888" spans="1:13" x14ac:dyDescent="0.35">
      <c r="A888" s="259" t="s">
        <v>168</v>
      </c>
      <c r="B888" s="259" t="s">
        <v>169</v>
      </c>
      <c r="C888" s="259" t="s">
        <v>170</v>
      </c>
      <c r="D888" s="259" t="s">
        <v>1003</v>
      </c>
      <c r="E888" s="259">
        <v>10414000</v>
      </c>
      <c r="F888" s="259" t="s">
        <v>1897</v>
      </c>
      <c r="G888" s="259" t="s">
        <v>888</v>
      </c>
      <c r="H888" s="259">
        <v>2</v>
      </c>
      <c r="I888" s="259" t="s">
        <v>1892</v>
      </c>
      <c r="J888" s="259" t="s">
        <v>1903</v>
      </c>
      <c r="K888" s="259" t="s">
        <v>1904</v>
      </c>
      <c r="L888" s="260">
        <v>45428</v>
      </c>
      <c r="M888" s="259" t="s">
        <v>439</v>
      </c>
    </row>
    <row r="889" spans="1:13" x14ac:dyDescent="0.35">
      <c r="A889" s="261" t="s">
        <v>168</v>
      </c>
      <c r="B889" s="261" t="s">
        <v>169</v>
      </c>
      <c r="C889" s="261" t="s">
        <v>170</v>
      </c>
      <c r="D889" s="261" t="s">
        <v>1006</v>
      </c>
      <c r="E889" s="261">
        <v>10414000</v>
      </c>
      <c r="F889" s="261" t="s">
        <v>1897</v>
      </c>
      <c r="G889" s="261" t="s">
        <v>888</v>
      </c>
      <c r="H889" s="261">
        <v>2</v>
      </c>
      <c r="I889" s="261" t="s">
        <v>1892</v>
      </c>
      <c r="J889" s="261" t="s">
        <v>1905</v>
      </c>
      <c r="K889" s="261" t="s">
        <v>1906</v>
      </c>
      <c r="L889" s="262">
        <v>45428</v>
      </c>
      <c r="M889" s="261" t="s">
        <v>439</v>
      </c>
    </row>
    <row r="890" spans="1:13" x14ac:dyDescent="0.35">
      <c r="A890" s="259" t="s">
        <v>168</v>
      </c>
      <c r="B890" s="259" t="s">
        <v>169</v>
      </c>
      <c r="C890" s="259" t="s">
        <v>170</v>
      </c>
      <c r="D890" s="259" t="s">
        <v>823</v>
      </c>
      <c r="E890" s="259">
        <v>4572000</v>
      </c>
      <c r="F890" s="259" t="s">
        <v>1897</v>
      </c>
      <c r="G890" s="259" t="s">
        <v>888</v>
      </c>
      <c r="H890" s="259">
        <v>2</v>
      </c>
      <c r="I890" s="259" t="s">
        <v>1892</v>
      </c>
      <c r="J890" s="259" t="s">
        <v>1907</v>
      </c>
      <c r="K890" s="259" t="s">
        <v>1908</v>
      </c>
      <c r="L890" s="260">
        <v>45428</v>
      </c>
      <c r="M890" s="259" t="s">
        <v>439</v>
      </c>
    </row>
    <row r="891" spans="1:13" x14ac:dyDescent="0.35">
      <c r="A891" s="261" t="s">
        <v>728</v>
      </c>
      <c r="B891" s="261" t="s">
        <v>729</v>
      </c>
      <c r="C891" s="261" t="s">
        <v>296</v>
      </c>
      <c r="D891" s="261" t="s">
        <v>962</v>
      </c>
      <c r="E891" s="261">
        <v>18893631.7620157</v>
      </c>
      <c r="F891" s="261" t="s">
        <v>1909</v>
      </c>
      <c r="G891" s="261" t="s">
        <v>888</v>
      </c>
      <c r="H891" s="261">
        <v>2</v>
      </c>
      <c r="I891" s="261" t="s">
        <v>1910</v>
      </c>
      <c r="J891" s="261" t="s">
        <v>1911</v>
      </c>
      <c r="K891" s="261" t="s">
        <v>1912</v>
      </c>
      <c r="L891" s="262">
        <v>45429</v>
      </c>
      <c r="M891" s="261" t="s">
        <v>20</v>
      </c>
    </row>
    <row r="892" spans="1:13" x14ac:dyDescent="0.35">
      <c r="A892" s="259" t="s">
        <v>728</v>
      </c>
      <c r="B892" s="259" t="s">
        <v>729</v>
      </c>
      <c r="C892" s="259" t="s">
        <v>296</v>
      </c>
      <c r="D892" s="259" t="s">
        <v>967</v>
      </c>
      <c r="E892" s="259">
        <v>6009715.4871078404</v>
      </c>
      <c r="F892" s="259" t="s">
        <v>1913</v>
      </c>
      <c r="G892" s="259" t="s">
        <v>888</v>
      </c>
      <c r="H892" s="259">
        <v>2</v>
      </c>
      <c r="I892" s="259" t="s">
        <v>1914</v>
      </c>
      <c r="J892" s="259" t="s">
        <v>1915</v>
      </c>
      <c r="K892" s="259" t="s">
        <v>1916</v>
      </c>
      <c r="L892" s="260">
        <v>45429</v>
      </c>
      <c r="M892" s="259" t="s">
        <v>439</v>
      </c>
    </row>
    <row r="893" spans="1:13" x14ac:dyDescent="0.35">
      <c r="A893" s="261" t="s">
        <v>728</v>
      </c>
      <c r="B893" s="261" t="s">
        <v>729</v>
      </c>
      <c r="C893" s="261" t="s">
        <v>296</v>
      </c>
      <c r="D893" s="261" t="s">
        <v>990</v>
      </c>
      <c r="E893" s="261">
        <v>6009715</v>
      </c>
      <c r="F893" s="261" t="s">
        <v>1913</v>
      </c>
      <c r="G893" s="261" t="s">
        <v>888</v>
      </c>
      <c r="H893" s="261">
        <v>2</v>
      </c>
      <c r="I893" s="261" t="s">
        <v>1917</v>
      </c>
      <c r="J893" s="261" t="s">
        <v>1918</v>
      </c>
      <c r="K893" s="261" t="s">
        <v>1919</v>
      </c>
      <c r="L893" s="262">
        <v>45429</v>
      </c>
      <c r="M893" s="261" t="s">
        <v>439</v>
      </c>
    </row>
    <row r="894" spans="1:13" x14ac:dyDescent="0.35">
      <c r="A894" s="259" t="s">
        <v>728</v>
      </c>
      <c r="B894" s="259" t="s">
        <v>729</v>
      </c>
      <c r="C894" s="259" t="s">
        <v>296</v>
      </c>
      <c r="D894" s="259" t="s">
        <v>995</v>
      </c>
      <c r="E894" s="259">
        <v>12883917</v>
      </c>
      <c r="F894" s="259" t="s">
        <v>1909</v>
      </c>
      <c r="G894" s="259" t="s">
        <v>888</v>
      </c>
      <c r="H894" s="259">
        <v>2</v>
      </c>
      <c r="I894" s="259" t="s">
        <v>1920</v>
      </c>
      <c r="J894" s="259" t="s">
        <v>1921</v>
      </c>
      <c r="K894" s="259" t="s">
        <v>1922</v>
      </c>
      <c r="L894" s="260">
        <v>45429</v>
      </c>
      <c r="M894" s="259" t="s">
        <v>439</v>
      </c>
    </row>
    <row r="895" spans="1:13" x14ac:dyDescent="0.35">
      <c r="A895" s="261" t="s">
        <v>728</v>
      </c>
      <c r="B895" s="261" t="s">
        <v>729</v>
      </c>
      <c r="C895" s="261" t="s">
        <v>296</v>
      </c>
      <c r="D895" s="261" t="s">
        <v>1000</v>
      </c>
      <c r="E895" s="261">
        <v>0</v>
      </c>
      <c r="F895" s="261" t="s">
        <v>1909</v>
      </c>
      <c r="G895" s="261" t="s">
        <v>888</v>
      </c>
      <c r="H895" s="261">
        <v>2</v>
      </c>
      <c r="I895" s="261" t="s">
        <v>1920</v>
      </c>
      <c r="J895" s="261" t="s">
        <v>1923</v>
      </c>
      <c r="K895" s="261" t="s">
        <v>1924</v>
      </c>
      <c r="L895" s="262">
        <v>45429</v>
      </c>
      <c r="M895" s="261" t="s">
        <v>439</v>
      </c>
    </row>
    <row r="896" spans="1:13" x14ac:dyDescent="0.35">
      <c r="A896" s="259" t="s">
        <v>728</v>
      </c>
      <c r="B896" s="259" t="s">
        <v>729</v>
      </c>
      <c r="C896" s="259" t="s">
        <v>296</v>
      </c>
      <c r="D896" s="259" t="s">
        <v>1003</v>
      </c>
      <c r="E896" s="259">
        <v>5475275</v>
      </c>
      <c r="F896" s="259" t="s">
        <v>1913</v>
      </c>
      <c r="G896" s="259" t="s">
        <v>888</v>
      </c>
      <c r="H896" s="259">
        <v>2</v>
      </c>
      <c r="I896" s="259" t="s">
        <v>1920</v>
      </c>
      <c r="J896" s="259" t="s">
        <v>1925</v>
      </c>
      <c r="K896" s="259" t="s">
        <v>1926</v>
      </c>
      <c r="L896" s="260">
        <v>45429</v>
      </c>
      <c r="M896" s="259" t="s">
        <v>439</v>
      </c>
    </row>
    <row r="897" spans="1:13" x14ac:dyDescent="0.35">
      <c r="A897" s="261" t="s">
        <v>728</v>
      </c>
      <c r="B897" s="261" t="s">
        <v>729</v>
      </c>
      <c r="C897" s="261" t="s">
        <v>296</v>
      </c>
      <c r="D897" s="261" t="s">
        <v>1006</v>
      </c>
      <c r="E897" s="261">
        <v>534440</v>
      </c>
      <c r="F897" s="261" t="s">
        <v>1913</v>
      </c>
      <c r="G897" s="261" t="s">
        <v>888</v>
      </c>
      <c r="H897" s="261">
        <v>2</v>
      </c>
      <c r="I897" s="261" t="s">
        <v>1920</v>
      </c>
      <c r="J897" s="261" t="s">
        <v>1927</v>
      </c>
      <c r="K897" s="261" t="s">
        <v>1928</v>
      </c>
      <c r="L897" s="262">
        <v>45429</v>
      </c>
      <c r="M897" s="261" t="s">
        <v>439</v>
      </c>
    </row>
    <row r="898" spans="1:13" x14ac:dyDescent="0.35">
      <c r="A898" s="259" t="s">
        <v>728</v>
      </c>
      <c r="B898" s="259" t="s">
        <v>729</v>
      </c>
      <c r="C898" s="259" t="s">
        <v>296</v>
      </c>
      <c r="D898" s="259" t="s">
        <v>823</v>
      </c>
      <c r="E898" s="259">
        <v>0</v>
      </c>
      <c r="F898" s="259" t="s">
        <v>1913</v>
      </c>
      <c r="G898" s="259" t="s">
        <v>888</v>
      </c>
      <c r="H898" s="259">
        <v>2</v>
      </c>
      <c r="I898" s="259" t="s">
        <v>1920</v>
      </c>
      <c r="J898" s="259" t="s">
        <v>1929</v>
      </c>
      <c r="K898" s="259" t="s">
        <v>1930</v>
      </c>
      <c r="L898" s="260">
        <v>45429</v>
      </c>
      <c r="M898" s="259" t="s">
        <v>439</v>
      </c>
    </row>
    <row r="899" spans="1:13" x14ac:dyDescent="0.35">
      <c r="A899" s="261" t="s">
        <v>294</v>
      </c>
      <c r="B899" s="261" t="s">
        <v>295</v>
      </c>
      <c r="C899" s="261" t="s">
        <v>296</v>
      </c>
      <c r="D899" s="261" t="s">
        <v>962</v>
      </c>
      <c r="E899" s="261">
        <v>729738</v>
      </c>
      <c r="F899" s="261" t="s">
        <v>1909</v>
      </c>
      <c r="G899" s="261" t="s">
        <v>888</v>
      </c>
      <c r="H899" s="261">
        <v>2</v>
      </c>
      <c r="I899" s="261" t="s">
        <v>1910</v>
      </c>
      <c r="J899" s="261" t="s">
        <v>1931</v>
      </c>
      <c r="K899" s="261" t="s">
        <v>1932</v>
      </c>
      <c r="L899" s="262">
        <v>45429</v>
      </c>
      <c r="M899" s="261" t="s">
        <v>20</v>
      </c>
    </row>
    <row r="900" spans="1:13" x14ac:dyDescent="0.35">
      <c r="A900" s="259" t="s">
        <v>294</v>
      </c>
      <c r="B900" s="259" t="s">
        <v>295</v>
      </c>
      <c r="C900" s="259" t="s">
        <v>296</v>
      </c>
      <c r="D900" s="259" t="s">
        <v>967</v>
      </c>
      <c r="E900" s="259">
        <v>511787</v>
      </c>
      <c r="F900" s="259" t="s">
        <v>1913</v>
      </c>
      <c r="G900" s="259" t="s">
        <v>888</v>
      </c>
      <c r="H900" s="259">
        <v>2</v>
      </c>
      <c r="I900" s="259" t="s">
        <v>1933</v>
      </c>
      <c r="J900" s="259" t="s">
        <v>1934</v>
      </c>
      <c r="K900" s="259" t="s">
        <v>1935</v>
      </c>
      <c r="L900" s="260">
        <v>45429</v>
      </c>
      <c r="M900" s="259" t="s">
        <v>439</v>
      </c>
    </row>
    <row r="901" spans="1:13" x14ac:dyDescent="0.35">
      <c r="A901" s="261" t="s">
        <v>294</v>
      </c>
      <c r="B901" s="261" t="s">
        <v>295</v>
      </c>
      <c r="C901" s="261" t="s">
        <v>296</v>
      </c>
      <c r="D901" s="261" t="s">
        <v>990</v>
      </c>
      <c r="E901" s="261">
        <v>511787</v>
      </c>
      <c r="F901" s="261" t="s">
        <v>1913</v>
      </c>
      <c r="G901" s="261" t="s">
        <v>888</v>
      </c>
      <c r="H901" s="261">
        <v>2</v>
      </c>
      <c r="I901" s="261" t="s">
        <v>1933</v>
      </c>
      <c r="J901" s="261" t="s">
        <v>1936</v>
      </c>
      <c r="K901" s="261" t="s">
        <v>1937</v>
      </c>
      <c r="L901" s="262">
        <v>45429</v>
      </c>
      <c r="M901" s="261" t="s">
        <v>439</v>
      </c>
    </row>
    <row r="902" spans="1:13" x14ac:dyDescent="0.35">
      <c r="A902" s="259" t="s">
        <v>294</v>
      </c>
      <c r="B902" s="259" t="s">
        <v>295</v>
      </c>
      <c r="C902" s="259" t="s">
        <v>296</v>
      </c>
      <c r="D902" s="259" t="s">
        <v>995</v>
      </c>
      <c r="E902" s="259">
        <v>217951</v>
      </c>
      <c r="F902" s="259" t="s">
        <v>1909</v>
      </c>
      <c r="G902" s="259" t="s">
        <v>888</v>
      </c>
      <c r="H902" s="259">
        <v>2</v>
      </c>
      <c r="I902" s="259" t="s">
        <v>1938</v>
      </c>
      <c r="J902" s="259" t="s">
        <v>1939</v>
      </c>
      <c r="K902" s="259" t="s">
        <v>1940</v>
      </c>
      <c r="L902" s="260">
        <v>45429</v>
      </c>
      <c r="M902" s="259" t="s">
        <v>439</v>
      </c>
    </row>
    <row r="903" spans="1:13" x14ac:dyDescent="0.35">
      <c r="A903" s="261" t="s">
        <v>294</v>
      </c>
      <c r="B903" s="261" t="s">
        <v>295</v>
      </c>
      <c r="C903" s="261" t="s">
        <v>296</v>
      </c>
      <c r="D903" s="261" t="s">
        <v>1000</v>
      </c>
      <c r="E903" s="261">
        <v>0</v>
      </c>
      <c r="F903" s="261" t="s">
        <v>1941</v>
      </c>
      <c r="G903" s="261" t="s">
        <v>888</v>
      </c>
      <c r="H903" s="261">
        <v>2</v>
      </c>
      <c r="I903" s="261" t="s">
        <v>1942</v>
      </c>
      <c r="J903" s="261" t="s">
        <v>1943</v>
      </c>
      <c r="K903" s="261" t="s">
        <v>1944</v>
      </c>
      <c r="L903" s="262">
        <v>45429</v>
      </c>
      <c r="M903" s="261" t="s">
        <v>439</v>
      </c>
    </row>
    <row r="904" spans="1:13" x14ac:dyDescent="0.35">
      <c r="A904" s="259" t="s">
        <v>294</v>
      </c>
      <c r="B904" s="259" t="s">
        <v>295</v>
      </c>
      <c r="C904" s="259" t="s">
        <v>296</v>
      </c>
      <c r="D904" s="259" t="s">
        <v>1003</v>
      </c>
      <c r="E904" s="259">
        <v>449825</v>
      </c>
      <c r="F904" s="259" t="s">
        <v>1913</v>
      </c>
      <c r="G904" s="259" t="s">
        <v>888</v>
      </c>
      <c r="H904" s="259">
        <v>2</v>
      </c>
      <c r="I904" s="259" t="s">
        <v>1914</v>
      </c>
      <c r="J904" s="259" t="s">
        <v>1945</v>
      </c>
      <c r="K904" s="259" t="s">
        <v>1946</v>
      </c>
      <c r="L904" s="260">
        <v>45429</v>
      </c>
      <c r="M904" s="259" t="s">
        <v>439</v>
      </c>
    </row>
    <row r="905" spans="1:13" x14ac:dyDescent="0.35">
      <c r="A905" s="261" t="s">
        <v>294</v>
      </c>
      <c r="B905" s="261" t="s">
        <v>295</v>
      </c>
      <c r="C905" s="261" t="s">
        <v>296</v>
      </c>
      <c r="D905" s="261" t="s">
        <v>1006</v>
      </c>
      <c r="E905" s="261">
        <v>61962</v>
      </c>
      <c r="F905" s="261" t="s">
        <v>1913</v>
      </c>
      <c r="G905" s="261" t="s">
        <v>888</v>
      </c>
      <c r="H905" s="261">
        <v>2</v>
      </c>
      <c r="I905" s="261" t="s">
        <v>1914</v>
      </c>
      <c r="J905" s="261" t="s">
        <v>1947</v>
      </c>
      <c r="K905" s="261" t="s">
        <v>1948</v>
      </c>
      <c r="L905" s="262">
        <v>45429</v>
      </c>
      <c r="M905" s="261" t="s">
        <v>439</v>
      </c>
    </row>
    <row r="906" spans="1:13" x14ac:dyDescent="0.35">
      <c r="A906" s="259" t="s">
        <v>294</v>
      </c>
      <c r="B906" s="259" t="s">
        <v>295</v>
      </c>
      <c r="C906" s="259" t="s">
        <v>296</v>
      </c>
      <c r="D906" s="259" t="s">
        <v>823</v>
      </c>
      <c r="E906" s="259">
        <v>0</v>
      </c>
      <c r="F906" s="259" t="s">
        <v>1913</v>
      </c>
      <c r="G906" s="259" t="s">
        <v>888</v>
      </c>
      <c r="H906" s="259">
        <v>2</v>
      </c>
      <c r="I906" s="259" t="s">
        <v>1914</v>
      </c>
      <c r="J906" s="259" t="s">
        <v>1949</v>
      </c>
      <c r="K906" s="259" t="s">
        <v>1950</v>
      </c>
      <c r="L906" s="260">
        <v>45429</v>
      </c>
      <c r="M906" s="259" t="s">
        <v>439</v>
      </c>
    </row>
    <row r="907" spans="1:13" x14ac:dyDescent="0.35">
      <c r="A907" s="261" t="s">
        <v>304</v>
      </c>
      <c r="B907" s="261" t="s">
        <v>305</v>
      </c>
      <c r="C907" s="261" t="s">
        <v>296</v>
      </c>
      <c r="D907" s="261" t="s">
        <v>962</v>
      </c>
      <c r="E907" s="261">
        <v>3905020</v>
      </c>
      <c r="F907" s="261" t="s">
        <v>1941</v>
      </c>
      <c r="G907" s="261" t="s">
        <v>888</v>
      </c>
      <c r="H907" s="261">
        <v>2</v>
      </c>
      <c r="I907" s="261" t="s">
        <v>1938</v>
      </c>
      <c r="J907" s="261" t="s">
        <v>1951</v>
      </c>
      <c r="K907" s="261" t="s">
        <v>1952</v>
      </c>
      <c r="L907" s="262">
        <v>45429</v>
      </c>
      <c r="M907" s="261" t="s">
        <v>20</v>
      </c>
    </row>
    <row r="908" spans="1:13" x14ac:dyDescent="0.35">
      <c r="A908" s="259" t="s">
        <v>304</v>
      </c>
      <c r="B908" s="259" t="s">
        <v>305</v>
      </c>
      <c r="C908" s="259" t="s">
        <v>296</v>
      </c>
      <c r="D908" s="259" t="s">
        <v>967</v>
      </c>
      <c r="E908" s="259">
        <v>1096573</v>
      </c>
      <c r="F908" s="259" t="s">
        <v>1953</v>
      </c>
      <c r="G908" s="259" t="s">
        <v>888</v>
      </c>
      <c r="H908" s="259">
        <v>2</v>
      </c>
      <c r="I908" s="259" t="s">
        <v>1954</v>
      </c>
      <c r="J908" s="259" t="s">
        <v>1955</v>
      </c>
      <c r="K908" s="259" t="s">
        <v>1956</v>
      </c>
      <c r="L908" s="260">
        <v>45429</v>
      </c>
      <c r="M908" s="259" t="s">
        <v>439</v>
      </c>
    </row>
    <row r="909" spans="1:13" x14ac:dyDescent="0.35">
      <c r="A909" s="261" t="s">
        <v>304</v>
      </c>
      <c r="B909" s="261" t="s">
        <v>305</v>
      </c>
      <c r="C909" s="261" t="s">
        <v>296</v>
      </c>
      <c r="D909" s="261" t="s">
        <v>990</v>
      </c>
      <c r="E909" s="261">
        <v>1096573</v>
      </c>
      <c r="F909" s="261" t="s">
        <v>1913</v>
      </c>
      <c r="G909" s="261" t="s">
        <v>888</v>
      </c>
      <c r="H909" s="261">
        <v>2</v>
      </c>
      <c r="I909" s="261" t="s">
        <v>1914</v>
      </c>
      <c r="J909" s="261" t="s">
        <v>1957</v>
      </c>
      <c r="K909" s="261" t="s">
        <v>1958</v>
      </c>
      <c r="L909" s="262">
        <v>45429</v>
      </c>
      <c r="M909" s="261" t="s">
        <v>439</v>
      </c>
    </row>
    <row r="910" spans="1:13" x14ac:dyDescent="0.35">
      <c r="A910" s="259" t="s">
        <v>304</v>
      </c>
      <c r="B910" s="259" t="s">
        <v>305</v>
      </c>
      <c r="C910" s="259" t="s">
        <v>296</v>
      </c>
      <c r="D910" s="259" t="s">
        <v>995</v>
      </c>
      <c r="E910" s="259">
        <v>2808447</v>
      </c>
      <c r="F910" s="259" t="s">
        <v>1941</v>
      </c>
      <c r="G910" s="259" t="s">
        <v>888</v>
      </c>
      <c r="H910" s="259">
        <v>2</v>
      </c>
      <c r="I910" s="259" t="s">
        <v>1938</v>
      </c>
      <c r="J910" s="259" t="s">
        <v>1959</v>
      </c>
      <c r="K910" s="259" t="s">
        <v>1960</v>
      </c>
      <c r="L910" s="260">
        <v>45429</v>
      </c>
      <c r="M910" s="259" t="s">
        <v>439</v>
      </c>
    </row>
    <row r="911" spans="1:13" x14ac:dyDescent="0.35">
      <c r="A911" s="261" t="s">
        <v>304</v>
      </c>
      <c r="B911" s="261" t="s">
        <v>305</v>
      </c>
      <c r="C911" s="261" t="s">
        <v>296</v>
      </c>
      <c r="D911" s="261" t="s">
        <v>1000</v>
      </c>
      <c r="E911" s="261">
        <v>0</v>
      </c>
      <c r="F911" s="261" t="s">
        <v>1941</v>
      </c>
      <c r="G911" s="261" t="s">
        <v>888</v>
      </c>
      <c r="H911" s="261">
        <v>2</v>
      </c>
      <c r="I911" s="261" t="s">
        <v>1938</v>
      </c>
      <c r="J911" s="261" t="s">
        <v>1961</v>
      </c>
      <c r="K911" s="261" t="s">
        <v>1962</v>
      </c>
      <c r="L911" s="262">
        <v>45429</v>
      </c>
      <c r="M911" s="261" t="s">
        <v>439</v>
      </c>
    </row>
    <row r="912" spans="1:13" x14ac:dyDescent="0.35">
      <c r="A912" s="259" t="s">
        <v>304</v>
      </c>
      <c r="B912" s="259" t="s">
        <v>305</v>
      </c>
      <c r="C912" s="259" t="s">
        <v>296</v>
      </c>
      <c r="D912" s="259" t="s">
        <v>1003</v>
      </c>
      <c r="E912" s="259">
        <v>1094385</v>
      </c>
      <c r="F912" s="259" t="s">
        <v>1913</v>
      </c>
      <c r="G912" s="259" t="s">
        <v>888</v>
      </c>
      <c r="H912" s="259">
        <v>2</v>
      </c>
      <c r="I912" s="259" t="s">
        <v>1914</v>
      </c>
      <c r="J912" s="259" t="s">
        <v>1963</v>
      </c>
      <c r="K912" s="259" t="s">
        <v>1964</v>
      </c>
      <c r="L912" s="260">
        <v>45429</v>
      </c>
      <c r="M912" s="259" t="s">
        <v>439</v>
      </c>
    </row>
    <row r="913" spans="1:13" x14ac:dyDescent="0.35">
      <c r="A913" s="261" t="s">
        <v>304</v>
      </c>
      <c r="B913" s="261" t="s">
        <v>305</v>
      </c>
      <c r="C913" s="261" t="s">
        <v>296</v>
      </c>
      <c r="D913" s="261" t="s">
        <v>1006</v>
      </c>
      <c r="E913" s="261">
        <v>2188</v>
      </c>
      <c r="F913" s="261" t="s">
        <v>1913</v>
      </c>
      <c r="G913" s="261" t="s">
        <v>888</v>
      </c>
      <c r="H913" s="261">
        <v>2</v>
      </c>
      <c r="I913" s="261" t="s">
        <v>1914</v>
      </c>
      <c r="J913" s="261" t="s">
        <v>1965</v>
      </c>
      <c r="K913" s="261" t="s">
        <v>1966</v>
      </c>
      <c r="L913" s="262">
        <v>45429</v>
      </c>
      <c r="M913" s="261" t="s">
        <v>439</v>
      </c>
    </row>
    <row r="914" spans="1:13" x14ac:dyDescent="0.35">
      <c r="A914" s="259" t="s">
        <v>304</v>
      </c>
      <c r="B914" s="259" t="s">
        <v>305</v>
      </c>
      <c r="C914" s="259" t="s">
        <v>296</v>
      </c>
      <c r="D914" s="259" t="s">
        <v>823</v>
      </c>
      <c r="E914" s="259">
        <v>0</v>
      </c>
      <c r="F914" s="259" t="s">
        <v>1953</v>
      </c>
      <c r="G914" s="259" t="s">
        <v>888</v>
      </c>
      <c r="H914" s="259">
        <v>2</v>
      </c>
      <c r="I914" s="259" t="s">
        <v>1954</v>
      </c>
      <c r="J914" s="259" t="s">
        <v>1967</v>
      </c>
      <c r="K914" s="259" t="s">
        <v>1968</v>
      </c>
      <c r="L914" s="260">
        <v>45429</v>
      </c>
      <c r="M914" s="259" t="s">
        <v>439</v>
      </c>
    </row>
    <row r="915" spans="1:13" x14ac:dyDescent="0.35">
      <c r="A915" s="261" t="s">
        <v>316</v>
      </c>
      <c r="B915" s="261" t="s">
        <v>317</v>
      </c>
      <c r="C915" s="261" t="s">
        <v>296</v>
      </c>
      <c r="D915" s="261" t="s">
        <v>962</v>
      </c>
      <c r="E915" s="261">
        <v>3126688</v>
      </c>
      <c r="F915" s="261" t="s">
        <v>1941</v>
      </c>
      <c r="G915" s="261" t="s">
        <v>888</v>
      </c>
      <c r="H915" s="261">
        <v>2</v>
      </c>
      <c r="I915" s="261" t="s">
        <v>1938</v>
      </c>
      <c r="J915" s="261" t="s">
        <v>1969</v>
      </c>
      <c r="K915" s="261" t="s">
        <v>1970</v>
      </c>
      <c r="L915" s="262">
        <v>45429</v>
      </c>
      <c r="M915" s="261" t="s">
        <v>20</v>
      </c>
    </row>
    <row r="916" spans="1:13" x14ac:dyDescent="0.35">
      <c r="A916" s="259" t="s">
        <v>316</v>
      </c>
      <c r="B916" s="259" t="s">
        <v>317</v>
      </c>
      <c r="C916" s="259" t="s">
        <v>296</v>
      </c>
      <c r="D916" s="259" t="s">
        <v>967</v>
      </c>
      <c r="E916" s="259">
        <v>2113655</v>
      </c>
      <c r="F916" s="259" t="s">
        <v>1913</v>
      </c>
      <c r="G916" s="259" t="s">
        <v>888</v>
      </c>
      <c r="H916" s="259">
        <v>2</v>
      </c>
      <c r="I916" s="259" t="s">
        <v>1914</v>
      </c>
      <c r="J916" s="259" t="s">
        <v>1971</v>
      </c>
      <c r="K916" s="259" t="s">
        <v>1972</v>
      </c>
      <c r="L916" s="260">
        <v>45429</v>
      </c>
      <c r="M916" s="259" t="s">
        <v>439</v>
      </c>
    </row>
    <row r="917" spans="1:13" x14ac:dyDescent="0.35">
      <c r="A917" s="261" t="s">
        <v>316</v>
      </c>
      <c r="B917" s="261" t="s">
        <v>317</v>
      </c>
      <c r="C917" s="261" t="s">
        <v>296</v>
      </c>
      <c r="D917" s="261" t="s">
        <v>990</v>
      </c>
      <c r="E917" s="261">
        <v>2113655</v>
      </c>
      <c r="F917" s="261" t="s">
        <v>1913</v>
      </c>
      <c r="G917" s="261" t="s">
        <v>888</v>
      </c>
      <c r="H917" s="261">
        <v>2</v>
      </c>
      <c r="I917" s="261" t="s">
        <v>1914</v>
      </c>
      <c r="J917" s="261" t="s">
        <v>1973</v>
      </c>
      <c r="K917" s="261" t="s">
        <v>1974</v>
      </c>
      <c r="L917" s="262">
        <v>45429</v>
      </c>
      <c r="M917" s="261" t="s">
        <v>439</v>
      </c>
    </row>
    <row r="918" spans="1:13" x14ac:dyDescent="0.35">
      <c r="A918" s="259" t="s">
        <v>316</v>
      </c>
      <c r="B918" s="259" t="s">
        <v>317</v>
      </c>
      <c r="C918" s="259" t="s">
        <v>296</v>
      </c>
      <c r="D918" s="259" t="s">
        <v>995</v>
      </c>
      <c r="E918" s="259">
        <v>1013033</v>
      </c>
      <c r="F918" s="259" t="s">
        <v>1941</v>
      </c>
      <c r="G918" s="259" t="s">
        <v>888</v>
      </c>
      <c r="H918" s="259">
        <v>2</v>
      </c>
      <c r="I918" s="259" t="s">
        <v>1938</v>
      </c>
      <c r="J918" s="259" t="s">
        <v>1975</v>
      </c>
      <c r="K918" s="259" t="s">
        <v>1976</v>
      </c>
      <c r="L918" s="260">
        <v>45429</v>
      </c>
      <c r="M918" s="259" t="s">
        <v>439</v>
      </c>
    </row>
    <row r="919" spans="1:13" x14ac:dyDescent="0.35">
      <c r="A919" s="261" t="s">
        <v>316</v>
      </c>
      <c r="B919" s="261" t="s">
        <v>317</v>
      </c>
      <c r="C919" s="261" t="s">
        <v>296</v>
      </c>
      <c r="D919" s="261" t="s">
        <v>1000</v>
      </c>
      <c r="E919" s="261">
        <v>0</v>
      </c>
      <c r="F919" s="261" t="s">
        <v>1941</v>
      </c>
      <c r="G919" s="261" t="s">
        <v>888</v>
      </c>
      <c r="H919" s="261">
        <v>2</v>
      </c>
      <c r="I919" s="261" t="s">
        <v>1938</v>
      </c>
      <c r="J919" s="261" t="s">
        <v>1977</v>
      </c>
      <c r="K919" s="261" t="s">
        <v>1978</v>
      </c>
      <c r="L919" s="262">
        <v>45429</v>
      </c>
      <c r="M919" s="261" t="s">
        <v>439</v>
      </c>
    </row>
    <row r="920" spans="1:13" x14ac:dyDescent="0.35">
      <c r="A920" s="259" t="s">
        <v>316</v>
      </c>
      <c r="B920" s="259" t="s">
        <v>317</v>
      </c>
      <c r="C920" s="259" t="s">
        <v>296</v>
      </c>
      <c r="D920" s="259" t="s">
        <v>1003</v>
      </c>
      <c r="E920" s="259">
        <v>2004884</v>
      </c>
      <c r="F920" s="259" t="s">
        <v>1913</v>
      </c>
      <c r="G920" s="259" t="s">
        <v>888</v>
      </c>
      <c r="H920" s="259">
        <v>2</v>
      </c>
      <c r="I920" s="259" t="s">
        <v>1914</v>
      </c>
      <c r="J920" s="259" t="s">
        <v>1979</v>
      </c>
      <c r="K920" s="259" t="s">
        <v>1980</v>
      </c>
      <c r="L920" s="260">
        <v>45429</v>
      </c>
      <c r="M920" s="259" t="s">
        <v>439</v>
      </c>
    </row>
    <row r="921" spans="1:13" x14ac:dyDescent="0.35">
      <c r="A921" s="261" t="s">
        <v>316</v>
      </c>
      <c r="B921" s="261" t="s">
        <v>317</v>
      </c>
      <c r="C921" s="261" t="s">
        <v>296</v>
      </c>
      <c r="D921" s="261" t="s">
        <v>1006</v>
      </c>
      <c r="E921" s="261">
        <v>108771</v>
      </c>
      <c r="F921" s="261" t="s">
        <v>1913</v>
      </c>
      <c r="G921" s="261" t="s">
        <v>888</v>
      </c>
      <c r="H921" s="261">
        <v>2</v>
      </c>
      <c r="I921" s="261" t="s">
        <v>1914</v>
      </c>
      <c r="J921" s="261" t="s">
        <v>1981</v>
      </c>
      <c r="K921" s="261" t="s">
        <v>1982</v>
      </c>
      <c r="L921" s="262">
        <v>45429</v>
      </c>
      <c r="M921" s="261" t="s">
        <v>439</v>
      </c>
    </row>
    <row r="922" spans="1:13" x14ac:dyDescent="0.35">
      <c r="A922" s="259" t="s">
        <v>316</v>
      </c>
      <c r="B922" s="259" t="s">
        <v>317</v>
      </c>
      <c r="C922" s="259" t="s">
        <v>296</v>
      </c>
      <c r="D922" s="259" t="s">
        <v>823</v>
      </c>
      <c r="E922" s="259">
        <v>0</v>
      </c>
      <c r="F922" s="259" t="s">
        <v>1913</v>
      </c>
      <c r="G922" s="259" t="s">
        <v>888</v>
      </c>
      <c r="H922" s="259">
        <v>2</v>
      </c>
      <c r="I922" s="259" t="s">
        <v>1914</v>
      </c>
      <c r="J922" s="259" t="s">
        <v>1983</v>
      </c>
      <c r="K922" s="259" t="s">
        <v>1984</v>
      </c>
      <c r="L922" s="260">
        <v>45429</v>
      </c>
      <c r="M922" s="259" t="s">
        <v>439</v>
      </c>
    </row>
    <row r="923" spans="1:13" x14ac:dyDescent="0.35">
      <c r="A923" s="261" t="s">
        <v>123</v>
      </c>
      <c r="B923" s="261" t="s">
        <v>124</v>
      </c>
      <c r="C923" s="261" t="s">
        <v>125</v>
      </c>
      <c r="D923" s="261" t="s">
        <v>953</v>
      </c>
      <c r="E923" s="261">
        <v>26000000</v>
      </c>
      <c r="F923" s="261" t="s">
        <v>1985</v>
      </c>
      <c r="G923" s="261" t="s">
        <v>888</v>
      </c>
      <c r="H923" s="261">
        <v>2</v>
      </c>
      <c r="I923" s="261" t="s">
        <v>1986</v>
      </c>
      <c r="J923" s="261" t="s">
        <v>1987</v>
      </c>
      <c r="K923" s="261" t="s">
        <v>1988</v>
      </c>
      <c r="L923" s="262">
        <v>45436</v>
      </c>
      <c r="M923" s="261" t="s">
        <v>20</v>
      </c>
    </row>
    <row r="924" spans="1:13" x14ac:dyDescent="0.35">
      <c r="A924" s="259" t="s">
        <v>123</v>
      </c>
      <c r="B924" s="259" t="s">
        <v>124</v>
      </c>
      <c r="C924" s="259" t="s">
        <v>125</v>
      </c>
      <c r="D924" s="259" t="s">
        <v>694</v>
      </c>
      <c r="E924" s="259">
        <v>156906</v>
      </c>
      <c r="F924" s="259" t="s">
        <v>1989</v>
      </c>
      <c r="G924" s="259" t="s">
        <v>492</v>
      </c>
      <c r="H924" s="259">
        <v>1</v>
      </c>
      <c r="I924" s="259" t="s">
        <v>1990</v>
      </c>
      <c r="J924" s="259" t="s">
        <v>1991</v>
      </c>
      <c r="K924" s="259" t="s">
        <v>1992</v>
      </c>
      <c r="L924" s="260">
        <v>45436</v>
      </c>
      <c r="M924" s="259" t="s">
        <v>20</v>
      </c>
    </row>
    <row r="925" spans="1:13" x14ac:dyDescent="0.35">
      <c r="A925" s="261" t="s">
        <v>123</v>
      </c>
      <c r="B925" s="261" t="s">
        <v>124</v>
      </c>
      <c r="C925" s="261" t="s">
        <v>125</v>
      </c>
      <c r="D925" s="261" t="s">
        <v>962</v>
      </c>
      <c r="E925" s="261">
        <v>840370</v>
      </c>
      <c r="F925" s="261" t="s">
        <v>1989</v>
      </c>
      <c r="G925" s="261" t="s">
        <v>492</v>
      </c>
      <c r="H925" s="261">
        <v>1</v>
      </c>
      <c r="I925" s="261" t="s">
        <v>1990</v>
      </c>
      <c r="J925" s="261" t="s">
        <v>1993</v>
      </c>
      <c r="K925" s="261" t="s">
        <v>1994</v>
      </c>
      <c r="L925" s="262">
        <v>45436</v>
      </c>
      <c r="M925" s="261" t="s">
        <v>20</v>
      </c>
    </row>
    <row r="926" spans="1:13" x14ac:dyDescent="0.35">
      <c r="A926" s="259" t="s">
        <v>123</v>
      </c>
      <c r="B926" s="259" t="s">
        <v>124</v>
      </c>
      <c r="C926" s="259" t="s">
        <v>125</v>
      </c>
      <c r="D926" s="259" t="s">
        <v>967</v>
      </c>
      <c r="E926" s="259">
        <v>819948</v>
      </c>
      <c r="F926" s="259" t="s">
        <v>1995</v>
      </c>
      <c r="G926" s="259" t="s">
        <v>888</v>
      </c>
      <c r="H926" s="259">
        <v>2</v>
      </c>
      <c r="I926" s="259" t="s">
        <v>1996</v>
      </c>
      <c r="J926" s="259" t="s">
        <v>1997</v>
      </c>
      <c r="K926" s="259" t="s">
        <v>1998</v>
      </c>
      <c r="L926" s="260">
        <v>45436</v>
      </c>
      <c r="M926" s="259" t="s">
        <v>20</v>
      </c>
    </row>
    <row r="927" spans="1:13" x14ac:dyDescent="0.35">
      <c r="A927" s="261" t="s">
        <v>123</v>
      </c>
      <c r="B927" s="261" t="s">
        <v>124</v>
      </c>
      <c r="C927" s="261" t="s">
        <v>125</v>
      </c>
      <c r="D927" s="261" t="s">
        <v>990</v>
      </c>
      <c r="E927" s="261">
        <v>819948</v>
      </c>
      <c r="F927" s="261" t="s">
        <v>1995</v>
      </c>
      <c r="G927" s="261" t="s">
        <v>888</v>
      </c>
      <c r="H927" s="261">
        <v>2</v>
      </c>
      <c r="I927" s="261" t="s">
        <v>1996</v>
      </c>
      <c r="J927" s="261" t="s">
        <v>1997</v>
      </c>
      <c r="K927" s="261" t="s">
        <v>1999</v>
      </c>
      <c r="L927" s="262">
        <v>45436</v>
      </c>
      <c r="M927" s="261" t="s">
        <v>20</v>
      </c>
    </row>
    <row r="928" spans="1:13" x14ac:dyDescent="0.35">
      <c r="A928" s="259" t="s">
        <v>123</v>
      </c>
      <c r="B928" s="259" t="s">
        <v>124</v>
      </c>
      <c r="C928" s="259" t="s">
        <v>125</v>
      </c>
      <c r="D928" s="259" t="s">
        <v>995</v>
      </c>
      <c r="E928" s="259">
        <v>20422</v>
      </c>
      <c r="F928" s="259" t="s">
        <v>1995</v>
      </c>
      <c r="G928" s="259" t="s">
        <v>888</v>
      </c>
      <c r="H928" s="259">
        <v>2</v>
      </c>
      <c r="I928" s="259" t="s">
        <v>1996</v>
      </c>
      <c r="J928" s="259" t="s">
        <v>2000</v>
      </c>
      <c r="K928" s="259" t="s">
        <v>2001</v>
      </c>
      <c r="L928" s="260">
        <v>45436</v>
      </c>
      <c r="M928" s="259" t="s">
        <v>20</v>
      </c>
    </row>
    <row r="929" spans="1:13" x14ac:dyDescent="0.35">
      <c r="A929" s="261" t="s">
        <v>123</v>
      </c>
      <c r="B929" s="261" t="s">
        <v>124</v>
      </c>
      <c r="C929" s="261" t="s">
        <v>125</v>
      </c>
      <c r="D929" s="261" t="s">
        <v>1000</v>
      </c>
      <c r="E929" s="261">
        <v>0</v>
      </c>
      <c r="F929" s="261" t="s">
        <v>1995</v>
      </c>
      <c r="G929" s="261" t="s">
        <v>888</v>
      </c>
      <c r="H929" s="261">
        <v>2</v>
      </c>
      <c r="I929" s="261" t="s">
        <v>1996</v>
      </c>
      <c r="J929" s="261" t="s">
        <v>2002</v>
      </c>
      <c r="K929" s="261" t="s">
        <v>2003</v>
      </c>
      <c r="L929" s="262">
        <v>45436</v>
      </c>
      <c r="M929" s="261" t="s">
        <v>20</v>
      </c>
    </row>
    <row r="930" spans="1:13" x14ac:dyDescent="0.35">
      <c r="A930" s="259" t="s">
        <v>123</v>
      </c>
      <c r="B930" s="259" t="s">
        <v>124</v>
      </c>
      <c r="C930" s="259" t="s">
        <v>125</v>
      </c>
      <c r="D930" s="259" t="s">
        <v>1003</v>
      </c>
      <c r="E930" s="259">
        <v>531670</v>
      </c>
      <c r="F930" s="259" t="s">
        <v>1995</v>
      </c>
      <c r="G930" s="259" t="s">
        <v>888</v>
      </c>
      <c r="H930" s="259">
        <v>2</v>
      </c>
      <c r="I930" s="259" t="s">
        <v>1996</v>
      </c>
      <c r="J930" s="259" t="s">
        <v>2004</v>
      </c>
      <c r="K930" s="259" t="s">
        <v>2005</v>
      </c>
      <c r="L930" s="260">
        <v>45436</v>
      </c>
      <c r="M930" s="259" t="s">
        <v>20</v>
      </c>
    </row>
    <row r="931" spans="1:13" x14ac:dyDescent="0.35">
      <c r="A931" s="261" t="s">
        <v>123</v>
      </c>
      <c r="B931" s="261" t="s">
        <v>124</v>
      </c>
      <c r="C931" s="261" t="s">
        <v>125</v>
      </c>
      <c r="D931" s="261" t="s">
        <v>1006</v>
      </c>
      <c r="E931" s="261">
        <v>288278</v>
      </c>
      <c r="F931" s="261" t="s">
        <v>1995</v>
      </c>
      <c r="G931" s="261" t="s">
        <v>888</v>
      </c>
      <c r="H931" s="261">
        <v>2</v>
      </c>
      <c r="I931" s="261" t="s">
        <v>1996</v>
      </c>
      <c r="J931" s="261" t="s">
        <v>2006</v>
      </c>
      <c r="K931" s="261" t="s">
        <v>2007</v>
      </c>
      <c r="L931" s="262">
        <v>45436</v>
      </c>
      <c r="M931" s="261" t="s">
        <v>20</v>
      </c>
    </row>
    <row r="932" spans="1:13" x14ac:dyDescent="0.35">
      <c r="A932" s="259" t="s">
        <v>123</v>
      </c>
      <c r="B932" s="259" t="s">
        <v>124</v>
      </c>
      <c r="C932" s="259" t="s">
        <v>125</v>
      </c>
      <c r="D932" s="259" t="s">
        <v>823</v>
      </c>
      <c r="E932" s="259">
        <v>0</v>
      </c>
      <c r="F932" s="259" t="s">
        <v>1995</v>
      </c>
      <c r="G932" s="259" t="s">
        <v>888</v>
      </c>
      <c r="H932" s="259">
        <v>2</v>
      </c>
      <c r="I932" s="259" t="s">
        <v>1996</v>
      </c>
      <c r="J932" s="259" t="s">
        <v>2008</v>
      </c>
      <c r="K932" s="259" t="s">
        <v>2009</v>
      </c>
      <c r="L932" s="260">
        <v>45436</v>
      </c>
      <c r="M932" s="259" t="s">
        <v>20</v>
      </c>
    </row>
    <row r="933" spans="1:13" x14ac:dyDescent="0.35">
      <c r="A933" s="261" t="s">
        <v>130</v>
      </c>
      <c r="B933" s="261" t="s">
        <v>131</v>
      </c>
      <c r="C933" s="261" t="s">
        <v>125</v>
      </c>
      <c r="D933" s="261" t="s">
        <v>953</v>
      </c>
      <c r="E933" s="261">
        <v>26000000</v>
      </c>
      <c r="F933" s="261" t="s">
        <v>1985</v>
      </c>
      <c r="G933" s="261" t="s">
        <v>888</v>
      </c>
      <c r="H933" s="261">
        <v>2</v>
      </c>
      <c r="I933" s="261" t="s">
        <v>1986</v>
      </c>
      <c r="J933" s="261" t="s">
        <v>1987</v>
      </c>
      <c r="K933" s="261" t="s">
        <v>2010</v>
      </c>
      <c r="L933" s="262">
        <v>45436</v>
      </c>
      <c r="M933" s="261" t="s">
        <v>20</v>
      </c>
    </row>
    <row r="934" spans="1:13" x14ac:dyDescent="0.35">
      <c r="A934" s="259" t="s">
        <v>130</v>
      </c>
      <c r="B934" s="259" t="s">
        <v>131</v>
      </c>
      <c r="C934" s="259" t="s">
        <v>125</v>
      </c>
      <c r="D934" s="259" t="s">
        <v>694</v>
      </c>
      <c r="E934" s="259">
        <v>210622</v>
      </c>
      <c r="F934" s="259" t="s">
        <v>1989</v>
      </c>
      <c r="G934" s="259" t="s">
        <v>492</v>
      </c>
      <c r="H934" s="259">
        <v>1</v>
      </c>
      <c r="I934" s="259" t="s">
        <v>2011</v>
      </c>
      <c r="J934" s="259" t="s">
        <v>2012</v>
      </c>
      <c r="K934" s="259" t="s">
        <v>2013</v>
      </c>
      <c r="L934" s="260">
        <v>45436</v>
      </c>
      <c r="M934" s="259" t="s">
        <v>20</v>
      </c>
    </row>
    <row r="935" spans="1:13" x14ac:dyDescent="0.35">
      <c r="A935" s="261" t="s">
        <v>130</v>
      </c>
      <c r="B935" s="261" t="s">
        <v>131</v>
      </c>
      <c r="C935" s="261" t="s">
        <v>125</v>
      </c>
      <c r="D935" s="261" t="s">
        <v>962</v>
      </c>
      <c r="E935" s="261">
        <v>9014182</v>
      </c>
      <c r="F935" s="261" t="s">
        <v>1989</v>
      </c>
      <c r="G935" s="261" t="s">
        <v>492</v>
      </c>
      <c r="H935" s="261">
        <v>1</v>
      </c>
      <c r="I935" s="261" t="s">
        <v>2011</v>
      </c>
      <c r="J935" s="261" t="s">
        <v>2014</v>
      </c>
      <c r="K935" s="261" t="s">
        <v>2015</v>
      </c>
      <c r="L935" s="262">
        <v>45436</v>
      </c>
      <c r="M935" s="261" t="s">
        <v>20</v>
      </c>
    </row>
    <row r="936" spans="1:13" x14ac:dyDescent="0.35">
      <c r="A936" s="259" t="s">
        <v>130</v>
      </c>
      <c r="B936" s="259" t="s">
        <v>131</v>
      </c>
      <c r="C936" s="259" t="s">
        <v>125</v>
      </c>
      <c r="D936" s="259" t="s">
        <v>967</v>
      </c>
      <c r="E936" s="259">
        <v>1902559</v>
      </c>
      <c r="F936" s="259" t="s">
        <v>1995</v>
      </c>
      <c r="G936" s="259" t="s">
        <v>888</v>
      </c>
      <c r="H936" s="259">
        <v>2</v>
      </c>
      <c r="I936" s="259" t="s">
        <v>2016</v>
      </c>
      <c r="J936" s="259" t="s">
        <v>2017</v>
      </c>
      <c r="K936" s="259" t="s">
        <v>2018</v>
      </c>
      <c r="L936" s="260">
        <v>45436</v>
      </c>
      <c r="M936" s="259" t="s">
        <v>20</v>
      </c>
    </row>
    <row r="937" spans="1:13" x14ac:dyDescent="0.35">
      <c r="A937" s="261" t="s">
        <v>130</v>
      </c>
      <c r="B937" s="261" t="s">
        <v>131</v>
      </c>
      <c r="C937" s="261" t="s">
        <v>125</v>
      </c>
      <c r="D937" s="261" t="s">
        <v>990</v>
      </c>
      <c r="E937" s="261">
        <v>1902559</v>
      </c>
      <c r="F937" s="261" t="s">
        <v>1995</v>
      </c>
      <c r="G937" s="261" t="s">
        <v>888</v>
      </c>
      <c r="H937" s="261">
        <v>2</v>
      </c>
      <c r="I937" s="261" t="s">
        <v>2016</v>
      </c>
      <c r="J937" s="261" t="s">
        <v>2019</v>
      </c>
      <c r="K937" s="261" t="s">
        <v>2020</v>
      </c>
      <c r="L937" s="262">
        <v>45436</v>
      </c>
      <c r="M937" s="261" t="s">
        <v>20</v>
      </c>
    </row>
    <row r="938" spans="1:13" x14ac:dyDescent="0.35">
      <c r="A938" s="259" t="s">
        <v>130</v>
      </c>
      <c r="B938" s="259" t="s">
        <v>131</v>
      </c>
      <c r="C938" s="259" t="s">
        <v>125</v>
      </c>
      <c r="D938" s="259" t="s">
        <v>995</v>
      </c>
      <c r="E938" s="259">
        <v>7111622</v>
      </c>
      <c r="F938" s="259" t="s">
        <v>1995</v>
      </c>
      <c r="G938" s="259" t="s">
        <v>888</v>
      </c>
      <c r="H938" s="259">
        <v>2</v>
      </c>
      <c r="I938" s="259" t="s">
        <v>2016</v>
      </c>
      <c r="J938" s="259" t="s">
        <v>2021</v>
      </c>
      <c r="K938" s="259" t="s">
        <v>2022</v>
      </c>
      <c r="L938" s="260">
        <v>45436</v>
      </c>
      <c r="M938" s="259" t="s">
        <v>20</v>
      </c>
    </row>
    <row r="939" spans="1:13" x14ac:dyDescent="0.35">
      <c r="A939" s="261" t="s">
        <v>130</v>
      </c>
      <c r="B939" s="261" t="s">
        <v>131</v>
      </c>
      <c r="C939" s="261" t="s">
        <v>125</v>
      </c>
      <c r="D939" s="261" t="s">
        <v>1000</v>
      </c>
      <c r="E939" s="261">
        <v>0</v>
      </c>
      <c r="F939" s="261" t="s">
        <v>1995</v>
      </c>
      <c r="G939" s="261" t="s">
        <v>888</v>
      </c>
      <c r="H939" s="261">
        <v>2</v>
      </c>
      <c r="I939" s="261" t="s">
        <v>2016</v>
      </c>
      <c r="J939" s="261" t="s">
        <v>2002</v>
      </c>
      <c r="K939" s="261" t="s">
        <v>2023</v>
      </c>
      <c r="L939" s="262">
        <v>45436</v>
      </c>
      <c r="M939" s="261" t="s">
        <v>20</v>
      </c>
    </row>
    <row r="940" spans="1:13" x14ac:dyDescent="0.35">
      <c r="A940" s="259" t="s">
        <v>130</v>
      </c>
      <c r="B940" s="259" t="s">
        <v>131</v>
      </c>
      <c r="C940" s="259" t="s">
        <v>125</v>
      </c>
      <c r="D940" s="259" t="s">
        <v>1003</v>
      </c>
      <c r="E940" s="259">
        <v>1177962</v>
      </c>
      <c r="F940" s="259" t="s">
        <v>1995</v>
      </c>
      <c r="G940" s="259" t="s">
        <v>888</v>
      </c>
      <c r="H940" s="259">
        <v>2</v>
      </c>
      <c r="I940" s="259" t="s">
        <v>2016</v>
      </c>
      <c r="J940" s="259" t="s">
        <v>2024</v>
      </c>
      <c r="K940" s="259" t="s">
        <v>2025</v>
      </c>
      <c r="L940" s="260">
        <v>45436</v>
      </c>
      <c r="M940" s="259" t="s">
        <v>20</v>
      </c>
    </row>
    <row r="941" spans="1:13" x14ac:dyDescent="0.35">
      <c r="A941" s="261" t="s">
        <v>130</v>
      </c>
      <c r="B941" s="261" t="s">
        <v>131</v>
      </c>
      <c r="C941" s="261" t="s">
        <v>125</v>
      </c>
      <c r="D941" s="261" t="s">
        <v>1006</v>
      </c>
      <c r="E941" s="261">
        <v>724597</v>
      </c>
      <c r="F941" s="261" t="s">
        <v>1995</v>
      </c>
      <c r="G941" s="261" t="s">
        <v>888</v>
      </c>
      <c r="H941" s="261">
        <v>2</v>
      </c>
      <c r="I941" s="261" t="s">
        <v>2016</v>
      </c>
      <c r="J941" s="261" t="s">
        <v>2026</v>
      </c>
      <c r="K941" s="261" t="s">
        <v>2027</v>
      </c>
      <c r="L941" s="262">
        <v>45436</v>
      </c>
      <c r="M941" s="261" t="s">
        <v>20</v>
      </c>
    </row>
    <row r="942" spans="1:13" x14ac:dyDescent="0.35">
      <c r="A942" s="259" t="s">
        <v>130</v>
      </c>
      <c r="B942" s="259" t="s">
        <v>131</v>
      </c>
      <c r="C942" s="259" t="s">
        <v>125</v>
      </c>
      <c r="D942" s="259" t="s">
        <v>823</v>
      </c>
      <c r="E942" s="259">
        <v>0</v>
      </c>
      <c r="F942" s="259" t="s">
        <v>1995</v>
      </c>
      <c r="G942" s="259" t="s">
        <v>888</v>
      </c>
      <c r="H942" s="259">
        <v>2</v>
      </c>
      <c r="I942" s="259" t="s">
        <v>2016</v>
      </c>
      <c r="J942" s="259" t="s">
        <v>2008</v>
      </c>
      <c r="K942" s="259" t="s">
        <v>2028</v>
      </c>
      <c r="L942" s="260">
        <v>45436</v>
      </c>
      <c r="M942" s="259" t="s">
        <v>20</v>
      </c>
    </row>
    <row r="943" spans="1:13" x14ac:dyDescent="0.35">
      <c r="A943" s="261" t="s">
        <v>549</v>
      </c>
      <c r="B943" s="261" t="s">
        <v>550</v>
      </c>
      <c r="C943" s="261" t="s">
        <v>125</v>
      </c>
      <c r="D943" s="261" t="s">
        <v>953</v>
      </c>
      <c r="E943" s="261">
        <v>26000000</v>
      </c>
      <c r="F943" s="261" t="s">
        <v>1985</v>
      </c>
      <c r="G943" s="261" t="s">
        <v>888</v>
      </c>
      <c r="H943" s="261">
        <v>2</v>
      </c>
      <c r="I943" s="261" t="s">
        <v>1986</v>
      </c>
      <c r="J943" s="261" t="s">
        <v>2029</v>
      </c>
      <c r="K943" s="261" t="s">
        <v>2030</v>
      </c>
      <c r="L943" s="262">
        <v>45436</v>
      </c>
      <c r="M943" s="261" t="s">
        <v>20</v>
      </c>
    </row>
    <row r="944" spans="1:13" x14ac:dyDescent="0.35">
      <c r="A944" s="259" t="s">
        <v>549</v>
      </c>
      <c r="B944" s="259" t="s">
        <v>550</v>
      </c>
      <c r="C944" s="259" t="s">
        <v>125</v>
      </c>
      <c r="D944" s="259" t="s">
        <v>694</v>
      </c>
      <c r="E944" s="259">
        <v>41796</v>
      </c>
      <c r="F944" s="259" t="s">
        <v>1989</v>
      </c>
      <c r="G944" s="259" t="s">
        <v>492</v>
      </c>
      <c r="H944" s="259">
        <v>1</v>
      </c>
      <c r="I944" s="259" t="s">
        <v>2031</v>
      </c>
      <c r="J944" s="259" t="s">
        <v>2032</v>
      </c>
      <c r="K944" s="259" t="s">
        <v>2033</v>
      </c>
      <c r="L944" s="260">
        <v>45436</v>
      </c>
      <c r="M944" s="259" t="s">
        <v>20</v>
      </c>
    </row>
    <row r="945" spans="1:13" x14ac:dyDescent="0.35">
      <c r="A945" s="261" t="s">
        <v>549</v>
      </c>
      <c r="B945" s="261" t="s">
        <v>550</v>
      </c>
      <c r="C945" s="261" t="s">
        <v>125</v>
      </c>
      <c r="D945" s="261" t="s">
        <v>962</v>
      </c>
      <c r="E945" s="261">
        <v>5056538</v>
      </c>
      <c r="F945" s="261" t="s">
        <v>1989</v>
      </c>
      <c r="G945" s="261" t="s">
        <v>492</v>
      </c>
      <c r="H945" s="261">
        <v>1</v>
      </c>
      <c r="I945" s="261" t="s">
        <v>2031</v>
      </c>
      <c r="J945" s="261" t="s">
        <v>2034</v>
      </c>
      <c r="K945" s="261" t="s">
        <v>2035</v>
      </c>
      <c r="L945" s="262">
        <v>45436</v>
      </c>
      <c r="M945" s="261" t="s">
        <v>20</v>
      </c>
    </row>
    <row r="946" spans="1:13" x14ac:dyDescent="0.35">
      <c r="A946" s="259" t="s">
        <v>549</v>
      </c>
      <c r="B946" s="259" t="s">
        <v>550</v>
      </c>
      <c r="C946" s="259" t="s">
        <v>125</v>
      </c>
      <c r="D946" s="259" t="s">
        <v>967</v>
      </c>
      <c r="E946" s="259">
        <v>795731</v>
      </c>
      <c r="F946" s="259" t="s">
        <v>1995</v>
      </c>
      <c r="G946" s="259" t="s">
        <v>888</v>
      </c>
      <c r="H946" s="259">
        <v>2</v>
      </c>
      <c r="I946" s="259" t="s">
        <v>2036</v>
      </c>
      <c r="J946" s="259" t="s">
        <v>2037</v>
      </c>
      <c r="K946" s="259" t="s">
        <v>2038</v>
      </c>
      <c r="L946" s="260">
        <v>45436</v>
      </c>
      <c r="M946" s="259" t="s">
        <v>20</v>
      </c>
    </row>
    <row r="947" spans="1:13" x14ac:dyDescent="0.35">
      <c r="A947" s="261" t="s">
        <v>549</v>
      </c>
      <c r="B947" s="261" t="s">
        <v>550</v>
      </c>
      <c r="C947" s="261" t="s">
        <v>125</v>
      </c>
      <c r="D947" s="261" t="s">
        <v>990</v>
      </c>
      <c r="E947" s="261">
        <v>795731</v>
      </c>
      <c r="F947" s="261" t="s">
        <v>1995</v>
      </c>
      <c r="G947" s="261" t="s">
        <v>888</v>
      </c>
      <c r="H947" s="261">
        <v>2</v>
      </c>
      <c r="I947" s="261" t="s">
        <v>2036</v>
      </c>
      <c r="J947" s="261" t="s">
        <v>2039</v>
      </c>
      <c r="K947" s="261" t="s">
        <v>2040</v>
      </c>
      <c r="L947" s="262">
        <v>45436</v>
      </c>
      <c r="M947" s="261" t="s">
        <v>20</v>
      </c>
    </row>
    <row r="948" spans="1:13" x14ac:dyDescent="0.35">
      <c r="A948" s="259" t="s">
        <v>549</v>
      </c>
      <c r="B948" s="259" t="s">
        <v>550</v>
      </c>
      <c r="C948" s="259" t="s">
        <v>125</v>
      </c>
      <c r="D948" s="259" t="s">
        <v>995</v>
      </c>
      <c r="E948" s="259">
        <v>4260807</v>
      </c>
      <c r="F948" s="259" t="s">
        <v>2041</v>
      </c>
      <c r="G948" s="259" t="s">
        <v>888</v>
      </c>
      <c r="H948" s="259">
        <v>2</v>
      </c>
      <c r="I948" s="259" t="s">
        <v>2042</v>
      </c>
      <c r="J948" s="259" t="s">
        <v>2043</v>
      </c>
      <c r="K948" s="259" t="s">
        <v>2044</v>
      </c>
      <c r="L948" s="260">
        <v>45436</v>
      </c>
      <c r="M948" s="259" t="s">
        <v>20</v>
      </c>
    </row>
    <row r="949" spans="1:13" x14ac:dyDescent="0.35">
      <c r="A949" s="261" t="s">
        <v>549</v>
      </c>
      <c r="B949" s="261" t="s">
        <v>550</v>
      </c>
      <c r="C949" s="261" t="s">
        <v>125</v>
      </c>
      <c r="D949" s="261" t="s">
        <v>1000</v>
      </c>
      <c r="E949" s="261">
        <v>0</v>
      </c>
      <c r="F949" s="261" t="s">
        <v>1995</v>
      </c>
      <c r="G949" s="261" t="s">
        <v>888</v>
      </c>
      <c r="H949" s="261">
        <v>2</v>
      </c>
      <c r="I949" s="261" t="s">
        <v>2036</v>
      </c>
      <c r="J949" s="261" t="s">
        <v>2002</v>
      </c>
      <c r="K949" s="261" t="s">
        <v>2045</v>
      </c>
      <c r="L949" s="262">
        <v>45436</v>
      </c>
      <c r="M949" s="261" t="s">
        <v>20</v>
      </c>
    </row>
    <row r="950" spans="1:13" x14ac:dyDescent="0.35">
      <c r="A950" s="259" t="s">
        <v>549</v>
      </c>
      <c r="B950" s="259" t="s">
        <v>550</v>
      </c>
      <c r="C950" s="259" t="s">
        <v>125</v>
      </c>
      <c r="D950" s="259" t="s">
        <v>1003</v>
      </c>
      <c r="E950" s="259">
        <v>531670</v>
      </c>
      <c r="F950" s="259" t="s">
        <v>1995</v>
      </c>
      <c r="G950" s="259" t="s">
        <v>888</v>
      </c>
      <c r="H950" s="259">
        <v>2</v>
      </c>
      <c r="I950" s="259" t="s">
        <v>2036</v>
      </c>
      <c r="J950" s="259" t="s">
        <v>2046</v>
      </c>
      <c r="K950" s="259" t="s">
        <v>2047</v>
      </c>
      <c r="L950" s="260">
        <v>45436</v>
      </c>
      <c r="M950" s="259" t="s">
        <v>20</v>
      </c>
    </row>
    <row r="951" spans="1:13" x14ac:dyDescent="0.35">
      <c r="A951" s="261" t="s">
        <v>549</v>
      </c>
      <c r="B951" s="261" t="s">
        <v>550</v>
      </c>
      <c r="C951" s="261" t="s">
        <v>125</v>
      </c>
      <c r="D951" s="261" t="s">
        <v>1006</v>
      </c>
      <c r="E951" s="261">
        <v>264061</v>
      </c>
      <c r="F951" s="261" t="s">
        <v>1995</v>
      </c>
      <c r="G951" s="261" t="s">
        <v>888</v>
      </c>
      <c r="H951" s="261">
        <v>2</v>
      </c>
      <c r="I951" s="261" t="s">
        <v>2036</v>
      </c>
      <c r="J951" s="261" t="s">
        <v>2048</v>
      </c>
      <c r="K951" s="261" t="s">
        <v>2049</v>
      </c>
      <c r="L951" s="262">
        <v>45436</v>
      </c>
      <c r="M951" s="261" t="s">
        <v>20</v>
      </c>
    </row>
    <row r="952" spans="1:13" x14ac:dyDescent="0.35">
      <c r="A952" s="259" t="s">
        <v>549</v>
      </c>
      <c r="B952" s="259" t="s">
        <v>550</v>
      </c>
      <c r="C952" s="259" t="s">
        <v>125</v>
      </c>
      <c r="D952" s="259" t="s">
        <v>823</v>
      </c>
      <c r="E952" s="259">
        <v>0</v>
      </c>
      <c r="F952" s="259" t="s">
        <v>1995</v>
      </c>
      <c r="G952" s="259" t="s">
        <v>888</v>
      </c>
      <c r="H952" s="259">
        <v>2</v>
      </c>
      <c r="I952" s="259" t="s">
        <v>2036</v>
      </c>
      <c r="J952" s="259" t="s">
        <v>2008</v>
      </c>
      <c r="K952" s="259" t="s">
        <v>2050</v>
      </c>
      <c r="L952" s="260">
        <v>45436</v>
      </c>
      <c r="M952" s="259" t="s">
        <v>20</v>
      </c>
    </row>
    <row r="953" spans="1:13" x14ac:dyDescent="0.35">
      <c r="A953" s="261" t="s">
        <v>185</v>
      </c>
      <c r="B953" s="261" t="s">
        <v>186</v>
      </c>
      <c r="C953" s="261" t="s">
        <v>187</v>
      </c>
      <c r="D953" s="261" t="s">
        <v>953</v>
      </c>
      <c r="E953" s="261">
        <v>69394762</v>
      </c>
      <c r="F953" s="261" t="s">
        <v>2051</v>
      </c>
      <c r="G953" s="261" t="s">
        <v>888</v>
      </c>
      <c r="H953" s="261">
        <v>2</v>
      </c>
      <c r="I953" s="261" t="s">
        <v>2052</v>
      </c>
      <c r="J953" s="261" t="s">
        <v>2053</v>
      </c>
      <c r="K953" s="261" t="s">
        <v>2054</v>
      </c>
      <c r="L953" s="262">
        <v>45439</v>
      </c>
      <c r="M953" s="261" t="s">
        <v>439</v>
      </c>
    </row>
    <row r="954" spans="1:13" x14ac:dyDescent="0.35">
      <c r="A954" s="259" t="s">
        <v>185</v>
      </c>
      <c r="B954" s="259" t="s">
        <v>186</v>
      </c>
      <c r="C954" s="259" t="s">
        <v>187</v>
      </c>
      <c r="D954" s="259" t="s">
        <v>694</v>
      </c>
      <c r="E954" s="259">
        <v>12012</v>
      </c>
      <c r="F954" s="259" t="s">
        <v>2055</v>
      </c>
      <c r="G954" s="259" t="s">
        <v>888</v>
      </c>
      <c r="H954" s="259">
        <v>2</v>
      </c>
      <c r="I954" s="259" t="s">
        <v>2056</v>
      </c>
      <c r="J954" s="259" t="s">
        <v>2057</v>
      </c>
      <c r="K954" s="259" t="s">
        <v>2058</v>
      </c>
      <c r="L954" s="260">
        <v>45439</v>
      </c>
      <c r="M954" s="259" t="s">
        <v>20</v>
      </c>
    </row>
    <row r="955" spans="1:13" x14ac:dyDescent="0.35">
      <c r="A955" s="261" t="s">
        <v>185</v>
      </c>
      <c r="B955" s="261" t="s">
        <v>186</v>
      </c>
      <c r="C955" s="261" t="s">
        <v>187</v>
      </c>
      <c r="D955" s="261" t="s">
        <v>40</v>
      </c>
      <c r="E955" s="261" t="s">
        <v>17</v>
      </c>
      <c r="F955" s="261" t="s">
        <v>17</v>
      </c>
      <c r="G955" s="261" t="s">
        <v>17</v>
      </c>
      <c r="H955" s="261" t="s">
        <v>17</v>
      </c>
      <c r="I955" s="261" t="s">
        <v>17</v>
      </c>
      <c r="J955" s="261" t="s">
        <v>18</v>
      </c>
      <c r="K955" s="261" t="s">
        <v>2059</v>
      </c>
      <c r="L955" s="262">
        <v>45439</v>
      </c>
      <c r="M955" s="261" t="s">
        <v>439</v>
      </c>
    </row>
    <row r="956" spans="1:13" x14ac:dyDescent="0.35">
      <c r="A956" s="259" t="s">
        <v>13</v>
      </c>
      <c r="B956" s="259" t="s">
        <v>14</v>
      </c>
      <c r="C956" s="259" t="s">
        <v>15</v>
      </c>
      <c r="D956" s="259" t="s">
        <v>962</v>
      </c>
      <c r="E956" s="259">
        <v>22395485</v>
      </c>
      <c r="F956" s="259" t="s">
        <v>2060</v>
      </c>
      <c r="G956" s="259" t="s">
        <v>492</v>
      </c>
      <c r="H956" s="259">
        <v>1</v>
      </c>
      <c r="I956" s="259" t="s">
        <v>2061</v>
      </c>
      <c r="J956" s="259" t="s">
        <v>2062</v>
      </c>
      <c r="K956" s="259" t="s">
        <v>2063</v>
      </c>
      <c r="L956" s="260">
        <v>45439</v>
      </c>
      <c r="M956" s="259" t="s">
        <v>20</v>
      </c>
    </row>
    <row r="957" spans="1:13" x14ac:dyDescent="0.35">
      <c r="A957" s="261" t="s">
        <v>13</v>
      </c>
      <c r="B957" s="261" t="s">
        <v>14</v>
      </c>
      <c r="C957" s="261" t="s">
        <v>15</v>
      </c>
      <c r="D957" s="261" t="s">
        <v>967</v>
      </c>
      <c r="E957" s="261">
        <v>7100000</v>
      </c>
      <c r="F957" s="261" t="s">
        <v>2064</v>
      </c>
      <c r="G957" s="261" t="s">
        <v>492</v>
      </c>
      <c r="H957" s="261">
        <v>1</v>
      </c>
      <c r="I957" s="261" t="s">
        <v>2065</v>
      </c>
      <c r="J957" s="261" t="s">
        <v>2066</v>
      </c>
      <c r="K957" s="261" t="s">
        <v>2067</v>
      </c>
      <c r="L957" s="262">
        <v>45439</v>
      </c>
      <c r="M957" s="261" t="s">
        <v>20</v>
      </c>
    </row>
    <row r="958" spans="1:13" x14ac:dyDescent="0.35">
      <c r="A958" s="259" t="s">
        <v>13</v>
      </c>
      <c r="B958" s="259" t="s">
        <v>14</v>
      </c>
      <c r="C958" s="259" t="s">
        <v>15</v>
      </c>
      <c r="D958" s="259" t="s">
        <v>990</v>
      </c>
      <c r="E958" s="259">
        <v>7100000</v>
      </c>
      <c r="F958" s="259" t="s">
        <v>2064</v>
      </c>
      <c r="G958" s="259" t="s">
        <v>492</v>
      </c>
      <c r="H958" s="259">
        <v>1</v>
      </c>
      <c r="I958" s="259" t="s">
        <v>2068</v>
      </c>
      <c r="J958" s="259" t="s">
        <v>2069</v>
      </c>
      <c r="K958" s="259" t="s">
        <v>2070</v>
      </c>
      <c r="L958" s="260">
        <v>45439</v>
      </c>
      <c r="M958" s="259" t="s">
        <v>20</v>
      </c>
    </row>
    <row r="959" spans="1:13" x14ac:dyDescent="0.35">
      <c r="A959" s="261" t="s">
        <v>13</v>
      </c>
      <c r="B959" s="261" t="s">
        <v>14</v>
      </c>
      <c r="C959" s="261" t="s">
        <v>15</v>
      </c>
      <c r="D959" s="261" t="s">
        <v>995</v>
      </c>
      <c r="E959" s="261">
        <v>15295485</v>
      </c>
      <c r="F959" s="261" t="s">
        <v>2071</v>
      </c>
      <c r="G959" s="261" t="s">
        <v>492</v>
      </c>
      <c r="H959" s="261">
        <v>1</v>
      </c>
      <c r="I959" s="261" t="s">
        <v>2072</v>
      </c>
      <c r="J959" s="261" t="s">
        <v>2073</v>
      </c>
      <c r="K959" s="261" t="s">
        <v>2074</v>
      </c>
      <c r="L959" s="262">
        <v>45439</v>
      </c>
      <c r="M959" s="261" t="s">
        <v>20</v>
      </c>
    </row>
    <row r="960" spans="1:13" x14ac:dyDescent="0.35">
      <c r="A960" s="259" t="s">
        <v>13</v>
      </c>
      <c r="B960" s="259" t="s">
        <v>14</v>
      </c>
      <c r="C960" s="259" t="s">
        <v>15</v>
      </c>
      <c r="D960" s="259" t="s">
        <v>1000</v>
      </c>
      <c r="E960" s="259">
        <v>0</v>
      </c>
      <c r="F960" s="259" t="s">
        <v>2071</v>
      </c>
      <c r="G960" s="259" t="s">
        <v>492</v>
      </c>
      <c r="H960" s="259">
        <v>1</v>
      </c>
      <c r="I960" s="259" t="s">
        <v>2072</v>
      </c>
      <c r="J960" s="259" t="s">
        <v>1861</v>
      </c>
      <c r="K960" s="259" t="s">
        <v>2075</v>
      </c>
      <c r="L960" s="260">
        <v>45439</v>
      </c>
      <c r="M960" s="259" t="s">
        <v>20</v>
      </c>
    </row>
    <row r="961" spans="1:13" x14ac:dyDescent="0.35">
      <c r="A961" s="261" t="s">
        <v>13</v>
      </c>
      <c r="B961" s="261" t="s">
        <v>14</v>
      </c>
      <c r="C961" s="261" t="s">
        <v>15</v>
      </c>
      <c r="D961" s="261" t="s">
        <v>1003</v>
      </c>
      <c r="E961" s="261">
        <v>5467000</v>
      </c>
      <c r="F961" s="261" t="s">
        <v>2064</v>
      </c>
      <c r="G961" s="261" t="s">
        <v>492</v>
      </c>
      <c r="H961" s="261">
        <v>1</v>
      </c>
      <c r="I961" s="261" t="s">
        <v>2068</v>
      </c>
      <c r="J961" s="261" t="s">
        <v>2076</v>
      </c>
      <c r="K961" s="261" t="s">
        <v>2077</v>
      </c>
      <c r="L961" s="262">
        <v>45439</v>
      </c>
      <c r="M961" s="261" t="s">
        <v>20</v>
      </c>
    </row>
    <row r="962" spans="1:13" x14ac:dyDescent="0.35">
      <c r="A962" s="259" t="s">
        <v>13</v>
      </c>
      <c r="B962" s="259" t="s">
        <v>14</v>
      </c>
      <c r="C962" s="259" t="s">
        <v>15</v>
      </c>
      <c r="D962" s="259" t="s">
        <v>1006</v>
      </c>
      <c r="E962" s="259">
        <v>1491000</v>
      </c>
      <c r="F962" s="259" t="s">
        <v>2064</v>
      </c>
      <c r="G962" s="259" t="s">
        <v>492</v>
      </c>
      <c r="H962" s="259">
        <v>1</v>
      </c>
      <c r="I962" s="259" t="s">
        <v>2068</v>
      </c>
      <c r="J962" s="259" t="s">
        <v>2078</v>
      </c>
      <c r="K962" s="259" t="s">
        <v>2079</v>
      </c>
      <c r="L962" s="260">
        <v>45439</v>
      </c>
      <c r="M962" s="259" t="s">
        <v>20</v>
      </c>
    </row>
    <row r="963" spans="1:13" x14ac:dyDescent="0.35">
      <c r="A963" s="261" t="s">
        <v>13</v>
      </c>
      <c r="B963" s="261" t="s">
        <v>14</v>
      </c>
      <c r="C963" s="261" t="s">
        <v>15</v>
      </c>
      <c r="D963" s="261" t="s">
        <v>823</v>
      </c>
      <c r="E963" s="261">
        <v>142000</v>
      </c>
      <c r="F963" s="261" t="s">
        <v>2064</v>
      </c>
      <c r="G963" s="261" t="s">
        <v>492</v>
      </c>
      <c r="H963" s="261">
        <v>1</v>
      </c>
      <c r="I963" s="261" t="s">
        <v>2068</v>
      </c>
      <c r="J963" s="261" t="s">
        <v>2080</v>
      </c>
      <c r="K963" s="261" t="s">
        <v>2081</v>
      </c>
      <c r="L963" s="262">
        <v>45439</v>
      </c>
      <c r="M963" s="261" t="s">
        <v>20</v>
      </c>
    </row>
    <row r="964" spans="1:13" x14ac:dyDescent="0.35">
      <c r="A964" s="259" t="s">
        <v>2082</v>
      </c>
      <c r="B964" s="259" t="s">
        <v>2083</v>
      </c>
      <c r="C964" s="259" t="s">
        <v>621</v>
      </c>
      <c r="D964" s="259" t="s">
        <v>38</v>
      </c>
      <c r="E964" s="259" t="s">
        <v>17</v>
      </c>
      <c r="F964" s="259" t="s">
        <v>17</v>
      </c>
      <c r="G964" s="259" t="s">
        <v>17</v>
      </c>
      <c r="H964" s="259" t="s">
        <v>17</v>
      </c>
      <c r="I964" s="259" t="s">
        <v>17</v>
      </c>
      <c r="J964" s="259" t="s">
        <v>17</v>
      </c>
      <c r="K964" s="259" t="s">
        <v>2084</v>
      </c>
      <c r="L964" s="260">
        <v>45442</v>
      </c>
      <c r="M964" s="259" t="s">
        <v>20</v>
      </c>
    </row>
    <row r="965" spans="1:13" x14ac:dyDescent="0.35">
      <c r="A965" s="261" t="s">
        <v>2082</v>
      </c>
      <c r="B965" s="261" t="s">
        <v>2083</v>
      </c>
      <c r="C965" s="261" t="s">
        <v>621</v>
      </c>
      <c r="D965" s="261" t="s">
        <v>16</v>
      </c>
      <c r="E965" s="261">
        <v>14000</v>
      </c>
      <c r="F965" s="261" t="s">
        <v>2085</v>
      </c>
      <c r="G965" s="261" t="s">
        <v>492</v>
      </c>
      <c r="H965" s="261">
        <v>1</v>
      </c>
      <c r="I965" s="261" t="s">
        <v>2086</v>
      </c>
      <c r="J965" s="261" t="s">
        <v>2087</v>
      </c>
      <c r="K965" s="261" t="s">
        <v>2088</v>
      </c>
      <c r="L965" s="262">
        <v>45442</v>
      </c>
      <c r="M965" s="261" t="s">
        <v>20</v>
      </c>
    </row>
    <row r="966" spans="1:13" x14ac:dyDescent="0.35">
      <c r="A966" s="259" t="s">
        <v>2082</v>
      </c>
      <c r="B966" s="259" t="s">
        <v>2083</v>
      </c>
      <c r="C966" s="259" t="s">
        <v>621</v>
      </c>
      <c r="D966" s="259" t="s">
        <v>768</v>
      </c>
      <c r="E966" s="259" t="s">
        <v>17</v>
      </c>
      <c r="F966" s="259" t="s">
        <v>17</v>
      </c>
      <c r="G966" s="259" t="s">
        <v>17</v>
      </c>
      <c r="H966" s="259" t="s">
        <v>17</v>
      </c>
      <c r="I966" s="259" t="s">
        <v>17</v>
      </c>
      <c r="J966" s="259" t="s">
        <v>17</v>
      </c>
      <c r="K966" s="259" t="s">
        <v>2089</v>
      </c>
      <c r="L966" s="260">
        <v>45442</v>
      </c>
      <c r="M966" s="259" t="s">
        <v>20</v>
      </c>
    </row>
    <row r="967" spans="1:13" x14ac:dyDescent="0.35">
      <c r="A967" s="261" t="s">
        <v>2082</v>
      </c>
      <c r="B967" s="261" t="s">
        <v>2083</v>
      </c>
      <c r="C967" s="261" t="s">
        <v>621</v>
      </c>
      <c r="D967" s="261" t="s">
        <v>28</v>
      </c>
      <c r="E967" s="261" t="s">
        <v>17</v>
      </c>
      <c r="F967" s="261" t="s">
        <v>17</v>
      </c>
      <c r="G967" s="261" t="s">
        <v>17</v>
      </c>
      <c r="H967" s="261" t="s">
        <v>17</v>
      </c>
      <c r="I967" s="261" t="s">
        <v>17</v>
      </c>
      <c r="J967" s="261" t="s">
        <v>17</v>
      </c>
      <c r="K967" s="261" t="s">
        <v>2090</v>
      </c>
      <c r="L967" s="262">
        <v>45442</v>
      </c>
      <c r="M967" s="261" t="s">
        <v>20</v>
      </c>
    </row>
    <row r="968" spans="1:13" x14ac:dyDescent="0.35">
      <c r="A968" s="259" t="s">
        <v>619</v>
      </c>
      <c r="B968" s="259" t="s">
        <v>620</v>
      </c>
      <c r="C968" s="259" t="s">
        <v>621</v>
      </c>
      <c r="D968" s="259" t="s">
        <v>40</v>
      </c>
      <c r="E968" s="259" t="s">
        <v>17</v>
      </c>
      <c r="F968" s="259" t="s">
        <v>17</v>
      </c>
      <c r="G968" s="259" t="s">
        <v>17</v>
      </c>
      <c r="H968" s="259" t="s">
        <v>17</v>
      </c>
      <c r="I968" s="259" t="s">
        <v>17</v>
      </c>
      <c r="J968" s="259" t="s">
        <v>17</v>
      </c>
      <c r="K968" s="259" t="s">
        <v>2091</v>
      </c>
      <c r="L968" s="260">
        <v>45442</v>
      </c>
      <c r="M968" s="259" t="s">
        <v>20</v>
      </c>
    </row>
    <row r="969" spans="1:13" x14ac:dyDescent="0.35">
      <c r="A969" s="261" t="s">
        <v>2092</v>
      </c>
      <c r="B969" s="261" t="s">
        <v>2093</v>
      </c>
      <c r="C969" s="261" t="s">
        <v>2094</v>
      </c>
      <c r="D969" s="261" t="s">
        <v>21</v>
      </c>
      <c r="E969" s="261" t="s">
        <v>17</v>
      </c>
      <c r="F969" s="261" t="s">
        <v>17</v>
      </c>
      <c r="G969" s="261" t="s">
        <v>888</v>
      </c>
      <c r="H969" s="261">
        <v>2</v>
      </c>
      <c r="I969" s="261" t="s">
        <v>17</v>
      </c>
      <c r="J969" s="261" t="s">
        <v>2095</v>
      </c>
      <c r="K969" s="261" t="s">
        <v>2096</v>
      </c>
      <c r="L969" s="262">
        <v>45443</v>
      </c>
      <c r="M969" s="261" t="s">
        <v>20</v>
      </c>
    </row>
    <row r="970" spans="1:13" x14ac:dyDescent="0.35">
      <c r="A970" s="259" t="s">
        <v>2097</v>
      </c>
      <c r="B970" s="259" t="s">
        <v>2098</v>
      </c>
      <c r="C970" s="259" t="s">
        <v>2094</v>
      </c>
      <c r="D970" s="259" t="s">
        <v>635</v>
      </c>
      <c r="E970" s="259" t="s">
        <v>17</v>
      </c>
      <c r="F970" s="259" t="s">
        <v>17</v>
      </c>
      <c r="G970" s="259" t="s">
        <v>888</v>
      </c>
      <c r="H970" s="259">
        <v>2</v>
      </c>
      <c r="I970" s="259" t="s">
        <v>17</v>
      </c>
      <c r="J970" s="259" t="s">
        <v>2099</v>
      </c>
      <c r="K970" s="259" t="s">
        <v>2100</v>
      </c>
      <c r="L970" s="260">
        <v>45443</v>
      </c>
      <c r="M970" s="259" t="s">
        <v>20</v>
      </c>
    </row>
    <row r="971" spans="1:13" x14ac:dyDescent="0.35">
      <c r="A971" s="261" t="s">
        <v>580</v>
      </c>
      <c r="B971" s="261" t="s">
        <v>581</v>
      </c>
      <c r="C971" s="261" t="s">
        <v>582</v>
      </c>
      <c r="D971" s="261" t="s">
        <v>404</v>
      </c>
      <c r="E971" s="261">
        <v>1</v>
      </c>
      <c r="F971" s="261" t="s">
        <v>2101</v>
      </c>
      <c r="G971" s="261" t="s">
        <v>888</v>
      </c>
      <c r="H971" s="261">
        <v>2</v>
      </c>
      <c r="I971" s="261" t="s">
        <v>2102</v>
      </c>
      <c r="J971" s="261" t="s">
        <v>2103</v>
      </c>
      <c r="K971" s="261" t="s">
        <v>2104</v>
      </c>
      <c r="L971" s="262">
        <v>45443</v>
      </c>
      <c r="M971" s="261" t="s">
        <v>20</v>
      </c>
    </row>
    <row r="972" spans="1:13" x14ac:dyDescent="0.35">
      <c r="A972" s="259" t="s">
        <v>1191</v>
      </c>
      <c r="B972" s="259" t="s">
        <v>1192</v>
      </c>
      <c r="C972" s="259" t="s">
        <v>1193</v>
      </c>
      <c r="D972" s="259" t="s">
        <v>40</v>
      </c>
      <c r="E972" s="259" t="s">
        <v>17</v>
      </c>
      <c r="F972" s="259" t="s">
        <v>17</v>
      </c>
      <c r="G972" s="259" t="s">
        <v>888</v>
      </c>
      <c r="H972" s="259">
        <v>2</v>
      </c>
      <c r="I972" s="259" t="s">
        <v>17</v>
      </c>
      <c r="J972" s="259" t="s">
        <v>17</v>
      </c>
      <c r="K972" s="259" t="s">
        <v>2105</v>
      </c>
      <c r="L972" s="260">
        <v>45443</v>
      </c>
      <c r="M972" s="259" t="s">
        <v>20</v>
      </c>
    </row>
    <row r="973" spans="1:13" x14ac:dyDescent="0.35">
      <c r="A973" s="261" t="s">
        <v>2092</v>
      </c>
      <c r="B973" s="261" t="s">
        <v>2093</v>
      </c>
      <c r="C973" s="261" t="s">
        <v>2094</v>
      </c>
      <c r="D973" s="261" t="s">
        <v>404</v>
      </c>
      <c r="E973" s="261">
        <v>5</v>
      </c>
      <c r="F973" s="261" t="s">
        <v>2106</v>
      </c>
      <c r="G973" s="261" t="s">
        <v>33</v>
      </c>
      <c r="H973" s="261">
        <v>2</v>
      </c>
      <c r="I973" s="261" t="s">
        <v>2107</v>
      </c>
      <c r="J973" s="261" t="s">
        <v>2108</v>
      </c>
      <c r="K973" s="261" t="s">
        <v>2109</v>
      </c>
      <c r="L973" s="262">
        <v>45443</v>
      </c>
      <c r="M973" s="261" t="s">
        <v>20</v>
      </c>
    </row>
    <row r="974" spans="1:13" x14ac:dyDescent="0.35">
      <c r="A974" s="259" t="s">
        <v>2092</v>
      </c>
      <c r="B974" s="259" t="s">
        <v>2093</v>
      </c>
      <c r="C974" s="259" t="s">
        <v>2094</v>
      </c>
      <c r="D974" s="259" t="s">
        <v>26</v>
      </c>
      <c r="E974" s="259" t="s">
        <v>17</v>
      </c>
      <c r="F974" s="259" t="s">
        <v>17</v>
      </c>
      <c r="G974" s="259" t="s">
        <v>22</v>
      </c>
      <c r="H974" s="259">
        <v>3</v>
      </c>
      <c r="I974" s="259" t="s">
        <v>17</v>
      </c>
      <c r="J974" s="259" t="s">
        <v>2095</v>
      </c>
      <c r="K974" s="259" t="s">
        <v>2110</v>
      </c>
      <c r="L974" s="260">
        <v>45443</v>
      </c>
      <c r="M974" s="259" t="s">
        <v>20</v>
      </c>
    </row>
    <row r="975" spans="1:13" x14ac:dyDescent="0.35">
      <c r="A975" s="261" t="s">
        <v>2092</v>
      </c>
      <c r="B975" s="261" t="s">
        <v>2093</v>
      </c>
      <c r="C975" s="261" t="s">
        <v>2094</v>
      </c>
      <c r="D975" s="261" t="s">
        <v>28</v>
      </c>
      <c r="E975" s="261" t="s">
        <v>17</v>
      </c>
      <c r="F975" s="261" t="s">
        <v>17</v>
      </c>
      <c r="G975" s="261" t="s">
        <v>22</v>
      </c>
      <c r="H975" s="261">
        <v>3</v>
      </c>
      <c r="I975" s="261" t="s">
        <v>17</v>
      </c>
      <c r="J975" s="261" t="s">
        <v>2095</v>
      </c>
      <c r="K975" s="261" t="s">
        <v>2111</v>
      </c>
      <c r="L975" s="262">
        <v>45443</v>
      </c>
      <c r="M975" s="261" t="s">
        <v>20</v>
      </c>
    </row>
    <row r="976" spans="1:13" x14ac:dyDescent="0.35">
      <c r="A976" s="259" t="s">
        <v>2092</v>
      </c>
      <c r="B976" s="259" t="s">
        <v>2093</v>
      </c>
      <c r="C976" s="259" t="s">
        <v>2094</v>
      </c>
      <c r="D976" s="259" t="s">
        <v>38</v>
      </c>
      <c r="E976" s="259" t="s">
        <v>17</v>
      </c>
      <c r="F976" s="259" t="s">
        <v>17</v>
      </c>
      <c r="G976" s="259" t="s">
        <v>22</v>
      </c>
      <c r="H976" s="259">
        <v>3</v>
      </c>
      <c r="I976" s="259" t="s">
        <v>17</v>
      </c>
      <c r="J976" s="259" t="s">
        <v>2095</v>
      </c>
      <c r="K976" s="259" t="s">
        <v>2112</v>
      </c>
      <c r="L976" s="260">
        <v>45443</v>
      </c>
      <c r="M976" s="259" t="s">
        <v>20</v>
      </c>
    </row>
    <row r="977" spans="1:13" x14ac:dyDescent="0.35">
      <c r="A977" s="261" t="s">
        <v>2092</v>
      </c>
      <c r="B977" s="261" t="s">
        <v>2093</v>
      </c>
      <c r="C977" s="261" t="s">
        <v>2094</v>
      </c>
      <c r="D977" s="261" t="s">
        <v>768</v>
      </c>
      <c r="E977" s="261" t="s">
        <v>17</v>
      </c>
      <c r="F977" s="261" t="s">
        <v>17</v>
      </c>
      <c r="G977" s="261" t="s">
        <v>22</v>
      </c>
      <c r="H977" s="261">
        <v>3</v>
      </c>
      <c r="I977" s="261" t="s">
        <v>17</v>
      </c>
      <c r="J977" s="261" t="s">
        <v>2095</v>
      </c>
      <c r="K977" s="261" t="s">
        <v>2113</v>
      </c>
      <c r="L977" s="262">
        <v>45443</v>
      </c>
      <c r="M977" s="261" t="s">
        <v>20</v>
      </c>
    </row>
    <row r="978" spans="1:13" x14ac:dyDescent="0.35">
      <c r="A978" s="259" t="s">
        <v>2097</v>
      </c>
      <c r="B978" s="259" t="s">
        <v>2098</v>
      </c>
      <c r="C978" s="259" t="s">
        <v>2094</v>
      </c>
      <c r="D978" s="259" t="s">
        <v>404</v>
      </c>
      <c r="E978" s="259">
        <v>1</v>
      </c>
      <c r="F978" s="259" t="s">
        <v>2114</v>
      </c>
      <c r="G978" s="259" t="s">
        <v>33</v>
      </c>
      <c r="H978" s="259">
        <v>2</v>
      </c>
      <c r="I978" s="259" t="s">
        <v>2115</v>
      </c>
      <c r="J978" s="259" t="s">
        <v>2116</v>
      </c>
      <c r="K978" s="259" t="s">
        <v>2117</v>
      </c>
      <c r="L978" s="260">
        <v>45443</v>
      </c>
      <c r="M978" s="259" t="s">
        <v>20</v>
      </c>
    </row>
    <row r="979" spans="1:13" x14ac:dyDescent="0.35">
      <c r="A979" s="261" t="s">
        <v>2097</v>
      </c>
      <c r="B979" s="261" t="s">
        <v>2098</v>
      </c>
      <c r="C979" s="261" t="s">
        <v>2094</v>
      </c>
      <c r="D979" s="261" t="s">
        <v>26</v>
      </c>
      <c r="E979" s="261" t="s">
        <v>17</v>
      </c>
      <c r="F979" s="261" t="s">
        <v>17</v>
      </c>
      <c r="G979" s="261" t="s">
        <v>22</v>
      </c>
      <c r="H979" s="261">
        <v>3</v>
      </c>
      <c r="I979" s="261" t="s">
        <v>17</v>
      </c>
      <c r="J979" s="261" t="s">
        <v>2095</v>
      </c>
      <c r="K979" s="261" t="s">
        <v>2118</v>
      </c>
      <c r="L979" s="262">
        <v>45443</v>
      </c>
      <c r="M979" s="261" t="s">
        <v>20</v>
      </c>
    </row>
    <row r="980" spans="1:13" x14ac:dyDescent="0.35">
      <c r="A980" s="259" t="s">
        <v>2097</v>
      </c>
      <c r="B980" s="259" t="s">
        <v>2098</v>
      </c>
      <c r="C980" s="259" t="s">
        <v>2094</v>
      </c>
      <c r="D980" s="259" t="s">
        <v>28</v>
      </c>
      <c r="E980" s="259" t="s">
        <v>17</v>
      </c>
      <c r="F980" s="259" t="s">
        <v>17</v>
      </c>
      <c r="G980" s="259" t="s">
        <v>22</v>
      </c>
      <c r="H980" s="259">
        <v>3</v>
      </c>
      <c r="I980" s="259" t="s">
        <v>17</v>
      </c>
      <c r="J980" s="259" t="s">
        <v>2095</v>
      </c>
      <c r="K980" s="259" t="s">
        <v>2119</v>
      </c>
      <c r="L980" s="260">
        <v>45443</v>
      </c>
      <c r="M980" s="259" t="s">
        <v>20</v>
      </c>
    </row>
    <row r="981" spans="1:13" x14ac:dyDescent="0.35">
      <c r="A981" s="261" t="s">
        <v>2097</v>
      </c>
      <c r="B981" s="261" t="s">
        <v>2098</v>
      </c>
      <c r="C981" s="261" t="s">
        <v>2094</v>
      </c>
      <c r="D981" s="261" t="s">
        <v>40</v>
      </c>
      <c r="E981" s="261" t="s">
        <v>17</v>
      </c>
      <c r="F981" s="261" t="s">
        <v>17</v>
      </c>
      <c r="G981" s="261" t="s">
        <v>22</v>
      </c>
      <c r="H981" s="261">
        <v>3</v>
      </c>
      <c r="I981" s="261" t="s">
        <v>17</v>
      </c>
      <c r="J981" s="261" t="s">
        <v>2095</v>
      </c>
      <c r="K981" s="261" t="s">
        <v>2120</v>
      </c>
      <c r="L981" s="262">
        <v>45443</v>
      </c>
      <c r="M981" s="261" t="s">
        <v>20</v>
      </c>
    </row>
    <row r="982" spans="1:13" x14ac:dyDescent="0.35">
      <c r="A982" s="259" t="s">
        <v>2097</v>
      </c>
      <c r="B982" s="259" t="s">
        <v>2098</v>
      </c>
      <c r="C982" s="259" t="s">
        <v>2094</v>
      </c>
      <c r="D982" s="259" t="s">
        <v>16</v>
      </c>
      <c r="E982" s="259" t="s">
        <v>17</v>
      </c>
      <c r="F982" s="259" t="s">
        <v>17</v>
      </c>
      <c r="G982" s="259" t="s">
        <v>22</v>
      </c>
      <c r="H982" s="259">
        <v>3</v>
      </c>
      <c r="I982" s="259" t="s">
        <v>17</v>
      </c>
      <c r="J982" s="259" t="s">
        <v>2095</v>
      </c>
      <c r="K982" s="259" t="s">
        <v>2121</v>
      </c>
      <c r="L982" s="260">
        <v>45443</v>
      </c>
      <c r="M982" s="259" t="s">
        <v>20</v>
      </c>
    </row>
    <row r="983" spans="1:13" x14ac:dyDescent="0.35">
      <c r="A983" s="261" t="s">
        <v>2097</v>
      </c>
      <c r="B983" s="261" t="s">
        <v>2098</v>
      </c>
      <c r="C983" s="261" t="s">
        <v>2094</v>
      </c>
      <c r="D983" s="261" t="s">
        <v>768</v>
      </c>
      <c r="E983" s="261" t="s">
        <v>17</v>
      </c>
      <c r="F983" s="261" t="s">
        <v>17</v>
      </c>
      <c r="G983" s="261" t="s">
        <v>22</v>
      </c>
      <c r="H983" s="261">
        <v>3</v>
      </c>
      <c r="I983" s="261" t="s">
        <v>17</v>
      </c>
      <c r="J983" s="261" t="s">
        <v>2095</v>
      </c>
      <c r="K983" s="261" t="s">
        <v>2122</v>
      </c>
      <c r="L983" s="262">
        <v>45443</v>
      </c>
      <c r="M983" s="261" t="s">
        <v>20</v>
      </c>
    </row>
    <row r="984" spans="1:13" x14ac:dyDescent="0.35">
      <c r="A984" s="259" t="s">
        <v>2097</v>
      </c>
      <c r="B984" s="259" t="s">
        <v>2098</v>
      </c>
      <c r="C984" s="259" t="s">
        <v>2094</v>
      </c>
      <c r="D984" s="259" t="s">
        <v>21</v>
      </c>
      <c r="E984" s="259" t="s">
        <v>17</v>
      </c>
      <c r="F984" s="259" t="s">
        <v>17</v>
      </c>
      <c r="G984" s="259" t="s">
        <v>22</v>
      </c>
      <c r="H984" s="259">
        <v>3</v>
      </c>
      <c r="I984" s="259" t="s">
        <v>17</v>
      </c>
      <c r="J984" s="259" t="s">
        <v>2095</v>
      </c>
      <c r="K984" s="259" t="s">
        <v>2123</v>
      </c>
      <c r="L984" s="260">
        <v>45443</v>
      </c>
      <c r="M984" s="259" t="s">
        <v>20</v>
      </c>
    </row>
    <row r="985" spans="1:13" x14ac:dyDescent="0.35">
      <c r="A985" s="261" t="s">
        <v>2097</v>
      </c>
      <c r="B985" s="261" t="s">
        <v>2098</v>
      </c>
      <c r="C985" s="261" t="s">
        <v>2094</v>
      </c>
      <c r="D985" s="261" t="s">
        <v>24</v>
      </c>
      <c r="E985" s="261" t="s">
        <v>17</v>
      </c>
      <c r="F985" s="261" t="s">
        <v>17</v>
      </c>
      <c r="G985" s="261" t="s">
        <v>22</v>
      </c>
      <c r="H985" s="261">
        <v>3</v>
      </c>
      <c r="I985" s="261" t="s">
        <v>17</v>
      </c>
      <c r="J985" s="261" t="s">
        <v>2095</v>
      </c>
      <c r="K985" s="261" t="s">
        <v>2124</v>
      </c>
      <c r="L985" s="262">
        <v>45443</v>
      </c>
      <c r="M985" s="261" t="s">
        <v>20</v>
      </c>
    </row>
    <row r="986" spans="1:13" x14ac:dyDescent="0.35">
      <c r="A986" s="259" t="s">
        <v>2125</v>
      </c>
      <c r="B986" s="259" t="s">
        <v>2126</v>
      </c>
      <c r="C986" s="259" t="s">
        <v>2094</v>
      </c>
      <c r="D986" s="259" t="s">
        <v>404</v>
      </c>
      <c r="E986" s="259">
        <v>5</v>
      </c>
      <c r="F986" s="259" t="s">
        <v>2127</v>
      </c>
      <c r="G986" s="259" t="s">
        <v>888</v>
      </c>
      <c r="H986" s="259">
        <v>2</v>
      </c>
      <c r="I986" s="259" t="s">
        <v>2128</v>
      </c>
      <c r="J986" s="259" t="s">
        <v>2129</v>
      </c>
      <c r="K986" s="259" t="s">
        <v>2130</v>
      </c>
      <c r="L986" s="260">
        <v>45443</v>
      </c>
      <c r="M986" s="259" t="s">
        <v>20</v>
      </c>
    </row>
    <row r="987" spans="1:13" x14ac:dyDescent="0.35">
      <c r="A987" s="261" t="s">
        <v>2125</v>
      </c>
      <c r="B987" s="261" t="s">
        <v>2126</v>
      </c>
      <c r="C987" s="261" t="s">
        <v>2094</v>
      </c>
      <c r="D987" s="261" t="s">
        <v>26</v>
      </c>
      <c r="E987" s="261" t="s">
        <v>17</v>
      </c>
      <c r="F987" s="261" t="s">
        <v>17</v>
      </c>
      <c r="G987" s="261" t="s">
        <v>22</v>
      </c>
      <c r="H987" s="261">
        <v>3</v>
      </c>
      <c r="I987" s="261" t="s">
        <v>17</v>
      </c>
      <c r="J987" s="261" t="s">
        <v>17</v>
      </c>
      <c r="K987" s="261" t="s">
        <v>2131</v>
      </c>
      <c r="L987" s="262">
        <v>45443</v>
      </c>
      <c r="M987" s="261" t="s">
        <v>20</v>
      </c>
    </row>
    <row r="988" spans="1:13" x14ac:dyDescent="0.35">
      <c r="A988" s="259" t="s">
        <v>2125</v>
      </c>
      <c r="B988" s="259" t="s">
        <v>2126</v>
      </c>
      <c r="C988" s="259" t="s">
        <v>2094</v>
      </c>
      <c r="D988" s="259" t="s">
        <v>28</v>
      </c>
      <c r="E988" s="259" t="s">
        <v>17</v>
      </c>
      <c r="F988" s="259" t="s">
        <v>17</v>
      </c>
      <c r="G988" s="259" t="s">
        <v>22</v>
      </c>
      <c r="H988" s="259">
        <v>3</v>
      </c>
      <c r="I988" s="259" t="s">
        <v>17</v>
      </c>
      <c r="J988" s="259" t="s">
        <v>17</v>
      </c>
      <c r="K988" s="259" t="s">
        <v>2132</v>
      </c>
      <c r="L988" s="260">
        <v>45443</v>
      </c>
      <c r="M988" s="259" t="s">
        <v>20</v>
      </c>
    </row>
    <row r="989" spans="1:13" x14ac:dyDescent="0.35">
      <c r="A989" s="261" t="s">
        <v>2125</v>
      </c>
      <c r="B989" s="261" t="s">
        <v>2126</v>
      </c>
      <c r="C989" s="261" t="s">
        <v>2094</v>
      </c>
      <c r="D989" s="261" t="s">
        <v>16</v>
      </c>
      <c r="E989" s="261">
        <v>27548</v>
      </c>
      <c r="F989" s="261" t="s">
        <v>2133</v>
      </c>
      <c r="G989" s="261" t="s">
        <v>33</v>
      </c>
      <c r="H989" s="261">
        <v>2</v>
      </c>
      <c r="I989" s="261" t="s">
        <v>2134</v>
      </c>
      <c r="J989" s="261" t="s">
        <v>2135</v>
      </c>
      <c r="K989" s="261" t="s">
        <v>2136</v>
      </c>
      <c r="L989" s="262">
        <v>45443</v>
      </c>
      <c r="M989" s="261" t="s">
        <v>20</v>
      </c>
    </row>
    <row r="990" spans="1:13" x14ac:dyDescent="0.35">
      <c r="A990" s="259" t="s">
        <v>2125</v>
      </c>
      <c r="B990" s="259" t="s">
        <v>2126</v>
      </c>
      <c r="C990" s="259" t="s">
        <v>2094</v>
      </c>
      <c r="D990" s="259" t="s">
        <v>768</v>
      </c>
      <c r="E990" s="259">
        <v>0</v>
      </c>
      <c r="F990" s="259" t="s">
        <v>17</v>
      </c>
      <c r="G990" s="259" t="s">
        <v>22</v>
      </c>
      <c r="H990" s="259">
        <v>3</v>
      </c>
      <c r="I990" s="259" t="s">
        <v>17</v>
      </c>
      <c r="J990" s="259" t="s">
        <v>2137</v>
      </c>
      <c r="K990" s="259" t="s">
        <v>2138</v>
      </c>
      <c r="L990" s="260">
        <v>45443</v>
      </c>
      <c r="M990" s="259" t="s">
        <v>20</v>
      </c>
    </row>
    <row r="991" spans="1:13" x14ac:dyDescent="0.35">
      <c r="A991" s="261" t="s">
        <v>1663</v>
      </c>
      <c r="B991" s="261" t="s">
        <v>1664</v>
      </c>
      <c r="C991" s="261" t="s">
        <v>1665</v>
      </c>
      <c r="D991" s="261" t="s">
        <v>568</v>
      </c>
      <c r="E991" s="261">
        <v>126305</v>
      </c>
      <c r="F991" s="261" t="s">
        <v>2139</v>
      </c>
      <c r="G991" s="261" t="s">
        <v>888</v>
      </c>
      <c r="H991" s="261">
        <v>2</v>
      </c>
      <c r="I991" s="261" t="s">
        <v>2140</v>
      </c>
      <c r="J991" s="261" t="s">
        <v>2141</v>
      </c>
      <c r="K991" s="261" t="s">
        <v>2142</v>
      </c>
      <c r="L991" s="262">
        <v>45443</v>
      </c>
      <c r="M991" s="261" t="s">
        <v>439</v>
      </c>
    </row>
    <row r="992" spans="1:13" x14ac:dyDescent="0.35">
      <c r="A992" s="259" t="s">
        <v>1689</v>
      </c>
      <c r="B992" s="259" t="s">
        <v>1690</v>
      </c>
      <c r="C992" s="259" t="s">
        <v>1665</v>
      </c>
      <c r="D992" s="259" t="s">
        <v>962</v>
      </c>
      <c r="E992" s="259">
        <v>11583617</v>
      </c>
      <c r="F992" s="259" t="s">
        <v>2143</v>
      </c>
      <c r="G992" s="259" t="s">
        <v>22</v>
      </c>
      <c r="H992" s="259">
        <v>3</v>
      </c>
      <c r="I992" s="259" t="s">
        <v>2144</v>
      </c>
      <c r="J992" s="259" t="s">
        <v>2145</v>
      </c>
      <c r="K992" s="259" t="s">
        <v>2146</v>
      </c>
      <c r="L992" s="260">
        <v>45443</v>
      </c>
      <c r="M992" s="259" t="s">
        <v>20</v>
      </c>
    </row>
    <row r="993" spans="1:13" x14ac:dyDescent="0.35">
      <c r="A993" s="261" t="s">
        <v>1689</v>
      </c>
      <c r="B993" s="261" t="s">
        <v>1690</v>
      </c>
      <c r="C993" s="261" t="s">
        <v>1665</v>
      </c>
      <c r="D993" s="261" t="s">
        <v>967</v>
      </c>
      <c r="E993" s="261">
        <v>11583617</v>
      </c>
      <c r="F993" s="261" t="s">
        <v>2143</v>
      </c>
      <c r="G993" s="261" t="s">
        <v>22</v>
      </c>
      <c r="H993" s="261">
        <v>3</v>
      </c>
      <c r="I993" s="261" t="s">
        <v>2144</v>
      </c>
      <c r="J993" s="261" t="s">
        <v>2147</v>
      </c>
      <c r="K993" s="261" t="s">
        <v>2148</v>
      </c>
      <c r="L993" s="262">
        <v>45443</v>
      </c>
      <c r="M993" s="261" t="s">
        <v>20</v>
      </c>
    </row>
    <row r="994" spans="1:13" x14ac:dyDescent="0.35">
      <c r="A994" s="259" t="s">
        <v>1689</v>
      </c>
      <c r="B994" s="259" t="s">
        <v>1690</v>
      </c>
      <c r="C994" s="259" t="s">
        <v>1665</v>
      </c>
      <c r="D994" s="259" t="s">
        <v>568</v>
      </c>
      <c r="E994" s="259">
        <v>582764</v>
      </c>
      <c r="F994" s="259" t="s">
        <v>2139</v>
      </c>
      <c r="G994" s="259" t="s">
        <v>888</v>
      </c>
      <c r="H994" s="259">
        <v>2</v>
      </c>
      <c r="I994" s="259" t="s">
        <v>2140</v>
      </c>
      <c r="J994" s="259" t="s">
        <v>2149</v>
      </c>
      <c r="K994" s="259" t="s">
        <v>2150</v>
      </c>
      <c r="L994" s="260">
        <v>45443</v>
      </c>
      <c r="M994" s="259" t="s">
        <v>20</v>
      </c>
    </row>
    <row r="995" spans="1:13" x14ac:dyDescent="0.35">
      <c r="A995" s="261" t="s">
        <v>1689</v>
      </c>
      <c r="B995" s="261" t="s">
        <v>1690</v>
      </c>
      <c r="C995" s="261" t="s">
        <v>1665</v>
      </c>
      <c r="D995" s="261" t="s">
        <v>990</v>
      </c>
      <c r="E995" s="261">
        <v>1700000</v>
      </c>
      <c r="F995" s="261" t="s">
        <v>2151</v>
      </c>
      <c r="G995" s="261" t="s">
        <v>888</v>
      </c>
      <c r="H995" s="261">
        <v>2</v>
      </c>
      <c r="I995" s="261" t="s">
        <v>2152</v>
      </c>
      <c r="J995" s="261" t="s">
        <v>2153</v>
      </c>
      <c r="K995" s="261" t="s">
        <v>2154</v>
      </c>
      <c r="L995" s="262">
        <v>45443</v>
      </c>
      <c r="M995" s="261" t="s">
        <v>20</v>
      </c>
    </row>
    <row r="996" spans="1:13" x14ac:dyDescent="0.35">
      <c r="A996" s="259" t="s">
        <v>1689</v>
      </c>
      <c r="B996" s="259" t="s">
        <v>1690</v>
      </c>
      <c r="C996" s="259" t="s">
        <v>1665</v>
      </c>
      <c r="D996" s="259" t="s">
        <v>995</v>
      </c>
      <c r="E996" s="259">
        <v>0</v>
      </c>
      <c r="F996" s="259" t="s">
        <v>2155</v>
      </c>
      <c r="G996" s="259" t="s">
        <v>888</v>
      </c>
      <c r="H996" s="259">
        <v>2</v>
      </c>
      <c r="I996" s="259" t="s">
        <v>2156</v>
      </c>
      <c r="J996" s="259" t="s">
        <v>2157</v>
      </c>
      <c r="K996" s="259" t="s">
        <v>2158</v>
      </c>
      <c r="L996" s="260">
        <v>45443</v>
      </c>
      <c r="M996" s="259" t="s">
        <v>20</v>
      </c>
    </row>
    <row r="997" spans="1:13" x14ac:dyDescent="0.35">
      <c r="A997" s="261" t="s">
        <v>1689</v>
      </c>
      <c r="B997" s="261" t="s">
        <v>1690</v>
      </c>
      <c r="C997" s="261" t="s">
        <v>1665</v>
      </c>
      <c r="D997" s="261" t="s">
        <v>1000</v>
      </c>
      <c r="E997" s="261">
        <v>9883617</v>
      </c>
      <c r="F997" s="261" t="s">
        <v>2159</v>
      </c>
      <c r="G997" s="261" t="s">
        <v>888</v>
      </c>
      <c r="H997" s="261">
        <v>2</v>
      </c>
      <c r="I997" s="261" t="s">
        <v>2160</v>
      </c>
      <c r="J997" s="261" t="s">
        <v>2161</v>
      </c>
      <c r="K997" s="261" t="s">
        <v>2162</v>
      </c>
      <c r="L997" s="262">
        <v>45443</v>
      </c>
      <c r="M997" s="261" t="s">
        <v>20</v>
      </c>
    </row>
    <row r="998" spans="1:13" x14ac:dyDescent="0.35">
      <c r="A998" s="259" t="s">
        <v>1689</v>
      </c>
      <c r="B998" s="259" t="s">
        <v>1690</v>
      </c>
      <c r="C998" s="259" t="s">
        <v>1665</v>
      </c>
      <c r="D998" s="259" t="s">
        <v>1003</v>
      </c>
      <c r="E998" s="259">
        <v>540000</v>
      </c>
      <c r="F998" s="259" t="s">
        <v>2151</v>
      </c>
      <c r="G998" s="259" t="s">
        <v>888</v>
      </c>
      <c r="H998" s="259">
        <v>2</v>
      </c>
      <c r="I998" s="259" t="s">
        <v>2152</v>
      </c>
      <c r="J998" s="259" t="s">
        <v>2163</v>
      </c>
      <c r="K998" s="259" t="s">
        <v>2164</v>
      </c>
      <c r="L998" s="260">
        <v>45443</v>
      </c>
      <c r="M998" s="259" t="s">
        <v>20</v>
      </c>
    </row>
    <row r="999" spans="1:13" x14ac:dyDescent="0.35">
      <c r="A999" s="261" t="s">
        <v>1689</v>
      </c>
      <c r="B999" s="261" t="s">
        <v>1690</v>
      </c>
      <c r="C999" s="261" t="s">
        <v>1665</v>
      </c>
      <c r="D999" s="261" t="s">
        <v>1006</v>
      </c>
      <c r="E999" s="261">
        <v>1160000</v>
      </c>
      <c r="F999" s="261" t="s">
        <v>2151</v>
      </c>
      <c r="G999" s="261" t="s">
        <v>22</v>
      </c>
      <c r="H999" s="261">
        <v>3</v>
      </c>
      <c r="I999" s="261" t="s">
        <v>2152</v>
      </c>
      <c r="J999" s="261" t="s">
        <v>2165</v>
      </c>
      <c r="K999" s="261" t="s">
        <v>2166</v>
      </c>
      <c r="L999" s="262">
        <v>45443</v>
      </c>
      <c r="M999" s="261" t="s">
        <v>20</v>
      </c>
    </row>
    <row r="1000" spans="1:13" x14ac:dyDescent="0.35">
      <c r="A1000" s="259" t="s">
        <v>1689</v>
      </c>
      <c r="B1000" s="259" t="s">
        <v>1690</v>
      </c>
      <c r="C1000" s="259" t="s">
        <v>1665</v>
      </c>
      <c r="D1000" s="259" t="s">
        <v>823</v>
      </c>
      <c r="E1000" s="259" t="s">
        <v>17</v>
      </c>
      <c r="F1000" s="259" t="s">
        <v>17</v>
      </c>
      <c r="G1000" s="259" t="s">
        <v>22</v>
      </c>
      <c r="H1000" s="259">
        <v>3</v>
      </c>
      <c r="I1000" s="259" t="s">
        <v>2152</v>
      </c>
      <c r="J1000" s="259" t="s">
        <v>2167</v>
      </c>
      <c r="K1000" s="259" t="s">
        <v>2168</v>
      </c>
      <c r="L1000" s="260">
        <v>45443</v>
      </c>
      <c r="M1000" s="259" t="s">
        <v>20</v>
      </c>
    </row>
    <row r="1001" spans="1:13" x14ac:dyDescent="0.35">
      <c r="A1001" s="261" t="s">
        <v>728</v>
      </c>
      <c r="B1001" s="261" t="s">
        <v>729</v>
      </c>
      <c r="C1001" s="261" t="s">
        <v>296</v>
      </c>
      <c r="D1001" s="261" t="s">
        <v>953</v>
      </c>
      <c r="E1001" s="261">
        <v>18893632</v>
      </c>
      <c r="F1001" s="261" t="s">
        <v>1941</v>
      </c>
      <c r="G1001" s="261" t="s">
        <v>492</v>
      </c>
      <c r="H1001" s="261">
        <v>1</v>
      </c>
      <c r="I1001" s="261" t="s">
        <v>2169</v>
      </c>
      <c r="J1001" s="261" t="s">
        <v>2170</v>
      </c>
      <c r="K1001" s="261" t="s">
        <v>2171</v>
      </c>
      <c r="L1001" s="262">
        <v>45443</v>
      </c>
      <c r="M1001" s="261" t="s">
        <v>20</v>
      </c>
    </row>
    <row r="1002" spans="1:13" x14ac:dyDescent="0.35">
      <c r="A1002" s="259" t="s">
        <v>160</v>
      </c>
      <c r="B1002" s="259" t="s">
        <v>161</v>
      </c>
      <c r="C1002" s="259" t="s">
        <v>141</v>
      </c>
      <c r="D1002" s="259" t="s">
        <v>962</v>
      </c>
      <c r="E1002" s="259">
        <v>5282117</v>
      </c>
      <c r="F1002" s="259" t="s">
        <v>2172</v>
      </c>
      <c r="G1002" s="259" t="s">
        <v>888</v>
      </c>
      <c r="H1002" s="259">
        <v>2</v>
      </c>
      <c r="I1002" s="259" t="s">
        <v>2173</v>
      </c>
      <c r="J1002" s="259" t="s">
        <v>2174</v>
      </c>
      <c r="K1002" s="259" t="s">
        <v>2175</v>
      </c>
      <c r="L1002" s="260">
        <v>45449</v>
      </c>
      <c r="M1002" s="259" t="s">
        <v>439</v>
      </c>
    </row>
    <row r="1003" spans="1:13" x14ac:dyDescent="0.35">
      <c r="A1003" s="261" t="s">
        <v>160</v>
      </c>
      <c r="B1003" s="261" t="s">
        <v>161</v>
      </c>
      <c r="C1003" s="261" t="s">
        <v>141</v>
      </c>
      <c r="D1003" s="261" t="s">
        <v>967</v>
      </c>
      <c r="E1003" s="261">
        <v>375883</v>
      </c>
      <c r="F1003" s="261" t="s">
        <v>2172</v>
      </c>
      <c r="G1003" s="261" t="s">
        <v>888</v>
      </c>
      <c r="H1003" s="261">
        <v>2</v>
      </c>
      <c r="I1003" s="261" t="s">
        <v>2173</v>
      </c>
      <c r="J1003" s="261" t="s">
        <v>2176</v>
      </c>
      <c r="K1003" s="261" t="s">
        <v>2177</v>
      </c>
      <c r="L1003" s="262">
        <v>45449</v>
      </c>
      <c r="M1003" s="261" t="s">
        <v>439</v>
      </c>
    </row>
    <row r="1004" spans="1:13" x14ac:dyDescent="0.35">
      <c r="A1004" s="259" t="s">
        <v>160</v>
      </c>
      <c r="B1004" s="259" t="s">
        <v>161</v>
      </c>
      <c r="C1004" s="259" t="s">
        <v>141</v>
      </c>
      <c r="D1004" s="259" t="s">
        <v>995</v>
      </c>
      <c r="E1004" s="259">
        <v>4906234</v>
      </c>
      <c r="F1004" s="259" t="s">
        <v>2172</v>
      </c>
      <c r="G1004" s="259" t="s">
        <v>888</v>
      </c>
      <c r="H1004" s="259">
        <v>2</v>
      </c>
      <c r="I1004" s="259" t="s">
        <v>2173</v>
      </c>
      <c r="J1004" s="259" t="s">
        <v>2178</v>
      </c>
      <c r="K1004" s="259" t="s">
        <v>2179</v>
      </c>
      <c r="L1004" s="260">
        <v>45449</v>
      </c>
      <c r="M1004" s="259" t="s">
        <v>439</v>
      </c>
    </row>
    <row r="1005" spans="1:13" x14ac:dyDescent="0.35">
      <c r="A1005" s="261" t="s">
        <v>160</v>
      </c>
      <c r="B1005" s="261" t="s">
        <v>161</v>
      </c>
      <c r="C1005" s="261" t="s">
        <v>141</v>
      </c>
      <c r="D1005" s="261" t="s">
        <v>1000</v>
      </c>
      <c r="E1005" s="261">
        <v>0</v>
      </c>
      <c r="F1005" s="261" t="s">
        <v>2172</v>
      </c>
      <c r="G1005" s="261" t="s">
        <v>888</v>
      </c>
      <c r="H1005" s="261">
        <v>2</v>
      </c>
      <c r="I1005" s="261" t="s">
        <v>2173</v>
      </c>
      <c r="J1005" s="261" t="s">
        <v>1861</v>
      </c>
      <c r="K1005" s="261" t="s">
        <v>2180</v>
      </c>
      <c r="L1005" s="262">
        <v>45449</v>
      </c>
      <c r="M1005" s="261" t="s">
        <v>439</v>
      </c>
    </row>
    <row r="1006" spans="1:13" x14ac:dyDescent="0.35">
      <c r="A1006" s="259" t="s">
        <v>160</v>
      </c>
      <c r="B1006" s="259" t="s">
        <v>161</v>
      </c>
      <c r="C1006" s="259" t="s">
        <v>141</v>
      </c>
      <c r="D1006" s="259" t="s">
        <v>1003</v>
      </c>
      <c r="E1006" s="259">
        <v>375883</v>
      </c>
      <c r="F1006" s="259" t="s">
        <v>2172</v>
      </c>
      <c r="G1006" s="259" t="s">
        <v>888</v>
      </c>
      <c r="H1006" s="259">
        <v>2</v>
      </c>
      <c r="I1006" s="259" t="s">
        <v>2173</v>
      </c>
      <c r="J1006" s="259" t="s">
        <v>2181</v>
      </c>
      <c r="K1006" s="259" t="s">
        <v>2182</v>
      </c>
      <c r="L1006" s="260">
        <v>45449</v>
      </c>
      <c r="M1006" s="259" t="s">
        <v>439</v>
      </c>
    </row>
    <row r="1007" spans="1:13" x14ac:dyDescent="0.35">
      <c r="A1007" s="261" t="s">
        <v>160</v>
      </c>
      <c r="B1007" s="261" t="s">
        <v>161</v>
      </c>
      <c r="C1007" s="261" t="s">
        <v>141</v>
      </c>
      <c r="D1007" s="261" t="s">
        <v>1006</v>
      </c>
      <c r="E1007" s="261">
        <v>0</v>
      </c>
      <c r="F1007" s="261" t="s">
        <v>2172</v>
      </c>
      <c r="G1007" s="261" t="s">
        <v>888</v>
      </c>
      <c r="H1007" s="261">
        <v>2</v>
      </c>
      <c r="I1007" s="261" t="s">
        <v>2173</v>
      </c>
      <c r="J1007" s="261" t="s">
        <v>2183</v>
      </c>
      <c r="K1007" s="261" t="s">
        <v>2184</v>
      </c>
      <c r="L1007" s="262">
        <v>45449</v>
      </c>
      <c r="M1007" s="261" t="s">
        <v>439</v>
      </c>
    </row>
    <row r="1008" spans="1:13" x14ac:dyDescent="0.35">
      <c r="A1008" s="259" t="s">
        <v>160</v>
      </c>
      <c r="B1008" s="259" t="s">
        <v>161</v>
      </c>
      <c r="C1008" s="259" t="s">
        <v>141</v>
      </c>
      <c r="D1008" s="259" t="s">
        <v>823</v>
      </c>
      <c r="E1008" s="259">
        <v>0</v>
      </c>
      <c r="F1008" s="259" t="s">
        <v>2172</v>
      </c>
      <c r="G1008" s="259" t="s">
        <v>888</v>
      </c>
      <c r="H1008" s="259">
        <v>2</v>
      </c>
      <c r="I1008" s="259" t="s">
        <v>2173</v>
      </c>
      <c r="J1008" s="259" t="s">
        <v>2183</v>
      </c>
      <c r="K1008" s="259" t="s">
        <v>2185</v>
      </c>
      <c r="L1008" s="260">
        <v>45449</v>
      </c>
      <c r="M1008" s="259" t="s">
        <v>439</v>
      </c>
    </row>
    <row r="1009" spans="1:13" x14ac:dyDescent="0.35">
      <c r="A1009" s="261" t="s">
        <v>160</v>
      </c>
      <c r="B1009" s="261" t="s">
        <v>161</v>
      </c>
      <c r="C1009" s="261" t="s">
        <v>141</v>
      </c>
      <c r="D1009" s="261" t="s">
        <v>990</v>
      </c>
      <c r="E1009" s="261">
        <v>375883</v>
      </c>
      <c r="F1009" s="261" t="s">
        <v>2172</v>
      </c>
      <c r="G1009" s="261" t="s">
        <v>888</v>
      </c>
      <c r="H1009" s="261">
        <v>2</v>
      </c>
      <c r="I1009" s="261" t="s">
        <v>2173</v>
      </c>
      <c r="J1009" s="261" t="s">
        <v>2186</v>
      </c>
      <c r="K1009" s="261" t="s">
        <v>2187</v>
      </c>
      <c r="L1009" s="262">
        <v>45449</v>
      </c>
      <c r="M1009" s="261" t="s">
        <v>439</v>
      </c>
    </row>
    <row r="1010" spans="1:13" x14ac:dyDescent="0.35">
      <c r="A1010" s="259" t="s">
        <v>153</v>
      </c>
      <c r="B1010" s="259" t="s">
        <v>154</v>
      </c>
      <c r="C1010" s="259" t="s">
        <v>141</v>
      </c>
      <c r="D1010" s="259" t="s">
        <v>962</v>
      </c>
      <c r="E1010" s="259">
        <v>12661863</v>
      </c>
      <c r="F1010" s="259" t="s">
        <v>2172</v>
      </c>
      <c r="G1010" s="259" t="s">
        <v>888</v>
      </c>
      <c r="H1010" s="259">
        <v>2</v>
      </c>
      <c r="I1010" s="259" t="s">
        <v>2173</v>
      </c>
      <c r="J1010" s="259" t="s">
        <v>2188</v>
      </c>
      <c r="K1010" s="259" t="s">
        <v>2189</v>
      </c>
      <c r="L1010" s="260">
        <v>45449</v>
      </c>
      <c r="M1010" s="259" t="s">
        <v>439</v>
      </c>
    </row>
    <row r="1011" spans="1:13" x14ac:dyDescent="0.35">
      <c r="A1011" s="261" t="s">
        <v>153</v>
      </c>
      <c r="B1011" s="261" t="s">
        <v>154</v>
      </c>
      <c r="C1011" s="261" t="s">
        <v>141</v>
      </c>
      <c r="D1011" s="261" t="s">
        <v>967</v>
      </c>
      <c r="E1011" s="261">
        <v>1819854</v>
      </c>
      <c r="F1011" s="261" t="s">
        <v>2172</v>
      </c>
      <c r="G1011" s="261" t="s">
        <v>888</v>
      </c>
      <c r="H1011" s="261">
        <v>2</v>
      </c>
      <c r="I1011" s="261" t="s">
        <v>2173</v>
      </c>
      <c r="J1011" s="261" t="s">
        <v>2190</v>
      </c>
      <c r="K1011" s="261" t="s">
        <v>2191</v>
      </c>
      <c r="L1011" s="262">
        <v>45449</v>
      </c>
      <c r="M1011" s="261" t="s">
        <v>439</v>
      </c>
    </row>
    <row r="1012" spans="1:13" x14ac:dyDescent="0.35">
      <c r="A1012" s="259" t="s">
        <v>153</v>
      </c>
      <c r="B1012" s="259" t="s">
        <v>154</v>
      </c>
      <c r="C1012" s="259" t="s">
        <v>141</v>
      </c>
      <c r="D1012" s="259" t="s">
        <v>990</v>
      </c>
      <c r="E1012" s="259">
        <v>1819854</v>
      </c>
      <c r="F1012" s="259" t="s">
        <v>2172</v>
      </c>
      <c r="G1012" s="259" t="s">
        <v>888</v>
      </c>
      <c r="H1012" s="259">
        <v>2</v>
      </c>
      <c r="I1012" s="259" t="s">
        <v>2173</v>
      </c>
      <c r="J1012" s="259" t="s">
        <v>2192</v>
      </c>
      <c r="K1012" s="259" t="s">
        <v>2193</v>
      </c>
      <c r="L1012" s="260">
        <v>45449</v>
      </c>
      <c r="M1012" s="259" t="s">
        <v>439</v>
      </c>
    </row>
    <row r="1013" spans="1:13" x14ac:dyDescent="0.35">
      <c r="A1013" s="261" t="s">
        <v>153</v>
      </c>
      <c r="B1013" s="261" t="s">
        <v>154</v>
      </c>
      <c r="C1013" s="261" t="s">
        <v>141</v>
      </c>
      <c r="D1013" s="261" t="s">
        <v>995</v>
      </c>
      <c r="E1013" s="261">
        <v>10842009</v>
      </c>
      <c r="F1013" s="261" t="s">
        <v>2172</v>
      </c>
      <c r="G1013" s="261" t="s">
        <v>888</v>
      </c>
      <c r="H1013" s="261">
        <v>2</v>
      </c>
      <c r="I1013" s="261" t="s">
        <v>2173</v>
      </c>
      <c r="J1013" s="261" t="s">
        <v>2194</v>
      </c>
      <c r="K1013" s="261" t="s">
        <v>2195</v>
      </c>
      <c r="L1013" s="262">
        <v>45449</v>
      </c>
      <c r="M1013" s="261" t="s">
        <v>439</v>
      </c>
    </row>
    <row r="1014" spans="1:13" x14ac:dyDescent="0.35">
      <c r="A1014" s="259" t="s">
        <v>153</v>
      </c>
      <c r="B1014" s="259" t="s">
        <v>154</v>
      </c>
      <c r="C1014" s="259" t="s">
        <v>141</v>
      </c>
      <c r="D1014" s="259" t="s">
        <v>1000</v>
      </c>
      <c r="E1014" s="259">
        <v>0</v>
      </c>
      <c r="F1014" s="259" t="s">
        <v>2172</v>
      </c>
      <c r="G1014" s="259" t="s">
        <v>888</v>
      </c>
      <c r="H1014" s="259">
        <v>2</v>
      </c>
      <c r="I1014" s="259" t="s">
        <v>2173</v>
      </c>
      <c r="J1014" s="259" t="s">
        <v>1861</v>
      </c>
      <c r="K1014" s="259" t="s">
        <v>2196</v>
      </c>
      <c r="L1014" s="260">
        <v>45449</v>
      </c>
      <c r="M1014" s="259" t="s">
        <v>439</v>
      </c>
    </row>
    <row r="1015" spans="1:13" x14ac:dyDescent="0.35">
      <c r="A1015" s="261" t="s">
        <v>153</v>
      </c>
      <c r="B1015" s="261" t="s">
        <v>154</v>
      </c>
      <c r="C1015" s="261" t="s">
        <v>141</v>
      </c>
      <c r="D1015" s="261" t="s">
        <v>1003</v>
      </c>
      <c r="E1015" s="261">
        <v>1492280</v>
      </c>
      <c r="F1015" s="261" t="s">
        <v>2172</v>
      </c>
      <c r="G1015" s="261" t="s">
        <v>888</v>
      </c>
      <c r="H1015" s="261">
        <v>2</v>
      </c>
      <c r="I1015" s="261" t="s">
        <v>2173</v>
      </c>
      <c r="J1015" s="261" t="s">
        <v>2197</v>
      </c>
      <c r="K1015" s="261" t="s">
        <v>2198</v>
      </c>
      <c r="L1015" s="262">
        <v>45449</v>
      </c>
      <c r="M1015" s="261" t="s">
        <v>439</v>
      </c>
    </row>
    <row r="1016" spans="1:13" x14ac:dyDescent="0.35">
      <c r="A1016" s="259" t="s">
        <v>153</v>
      </c>
      <c r="B1016" s="259" t="s">
        <v>154</v>
      </c>
      <c r="C1016" s="259" t="s">
        <v>141</v>
      </c>
      <c r="D1016" s="259" t="s">
        <v>1006</v>
      </c>
      <c r="E1016" s="259">
        <v>327574</v>
      </c>
      <c r="F1016" s="259" t="s">
        <v>2172</v>
      </c>
      <c r="G1016" s="259" t="s">
        <v>888</v>
      </c>
      <c r="H1016" s="259">
        <v>2</v>
      </c>
      <c r="I1016" s="259" t="s">
        <v>2173</v>
      </c>
      <c r="J1016" s="259" t="s">
        <v>2199</v>
      </c>
      <c r="K1016" s="259" t="s">
        <v>2200</v>
      </c>
      <c r="L1016" s="260">
        <v>45449</v>
      </c>
      <c r="M1016" s="259" t="s">
        <v>439</v>
      </c>
    </row>
    <row r="1017" spans="1:13" x14ac:dyDescent="0.35">
      <c r="A1017" s="261" t="s">
        <v>153</v>
      </c>
      <c r="B1017" s="261" t="s">
        <v>154</v>
      </c>
      <c r="C1017" s="261" t="s">
        <v>141</v>
      </c>
      <c r="D1017" s="261" t="s">
        <v>823</v>
      </c>
      <c r="E1017" s="261">
        <v>0</v>
      </c>
      <c r="F1017" s="261" t="s">
        <v>2172</v>
      </c>
      <c r="G1017" s="261" t="s">
        <v>888</v>
      </c>
      <c r="H1017" s="261">
        <v>2</v>
      </c>
      <c r="I1017" s="261" t="s">
        <v>2173</v>
      </c>
      <c r="J1017" s="261" t="s">
        <v>2201</v>
      </c>
      <c r="K1017" s="261" t="s">
        <v>2202</v>
      </c>
      <c r="L1017" s="262">
        <v>45449</v>
      </c>
      <c r="M1017" s="261" t="s">
        <v>439</v>
      </c>
    </row>
    <row r="1018" spans="1:13" x14ac:dyDescent="0.35">
      <c r="A1018" s="259" t="s">
        <v>143</v>
      </c>
      <c r="B1018" s="259" t="s">
        <v>144</v>
      </c>
      <c r="C1018" s="259" t="s">
        <v>141</v>
      </c>
      <c r="D1018" s="259" t="s">
        <v>962</v>
      </c>
      <c r="E1018" s="259">
        <v>5178810</v>
      </c>
      <c r="F1018" s="259" t="s">
        <v>2172</v>
      </c>
      <c r="G1018" s="259" t="s">
        <v>33</v>
      </c>
      <c r="H1018" s="259">
        <v>2</v>
      </c>
      <c r="I1018" s="259" t="s">
        <v>2173</v>
      </c>
      <c r="J1018" s="259" t="s">
        <v>2203</v>
      </c>
      <c r="K1018" s="259" t="s">
        <v>2204</v>
      </c>
      <c r="L1018" s="260">
        <v>45449</v>
      </c>
      <c r="M1018" s="259" t="s">
        <v>439</v>
      </c>
    </row>
    <row r="1019" spans="1:13" x14ac:dyDescent="0.35">
      <c r="A1019" s="261" t="s">
        <v>143</v>
      </c>
      <c r="B1019" s="261" t="s">
        <v>144</v>
      </c>
      <c r="C1019" s="261" t="s">
        <v>141</v>
      </c>
      <c r="D1019" s="261" t="s">
        <v>967</v>
      </c>
      <c r="E1019" s="261">
        <v>1184516</v>
      </c>
      <c r="F1019" s="261" t="s">
        <v>2172</v>
      </c>
      <c r="G1019" s="261" t="s">
        <v>33</v>
      </c>
      <c r="H1019" s="261">
        <v>2</v>
      </c>
      <c r="I1019" s="261" t="s">
        <v>2173</v>
      </c>
      <c r="J1019" s="261" t="s">
        <v>2205</v>
      </c>
      <c r="K1019" s="261" t="s">
        <v>2206</v>
      </c>
      <c r="L1019" s="262">
        <v>45449</v>
      </c>
      <c r="M1019" s="261" t="s">
        <v>439</v>
      </c>
    </row>
    <row r="1020" spans="1:13" x14ac:dyDescent="0.35">
      <c r="A1020" s="259" t="s">
        <v>143</v>
      </c>
      <c r="B1020" s="259" t="s">
        <v>144</v>
      </c>
      <c r="C1020" s="259" t="s">
        <v>141</v>
      </c>
      <c r="D1020" s="259" t="s">
        <v>990</v>
      </c>
      <c r="E1020" s="259">
        <v>1184516</v>
      </c>
      <c r="F1020" s="259" t="s">
        <v>2172</v>
      </c>
      <c r="G1020" s="259" t="s">
        <v>33</v>
      </c>
      <c r="H1020" s="259">
        <v>2</v>
      </c>
      <c r="I1020" s="259" t="s">
        <v>2173</v>
      </c>
      <c r="J1020" s="259" t="s">
        <v>2207</v>
      </c>
      <c r="K1020" s="259" t="s">
        <v>2208</v>
      </c>
      <c r="L1020" s="260">
        <v>45449</v>
      </c>
      <c r="M1020" s="259" t="s">
        <v>439</v>
      </c>
    </row>
    <row r="1021" spans="1:13" x14ac:dyDescent="0.35">
      <c r="A1021" s="261" t="s">
        <v>143</v>
      </c>
      <c r="B1021" s="261" t="s">
        <v>144</v>
      </c>
      <c r="C1021" s="261" t="s">
        <v>141</v>
      </c>
      <c r="D1021" s="261" t="s">
        <v>995</v>
      </c>
      <c r="E1021" s="261">
        <v>3994294</v>
      </c>
      <c r="F1021" s="261" t="s">
        <v>2172</v>
      </c>
      <c r="G1021" s="261" t="s">
        <v>33</v>
      </c>
      <c r="H1021" s="261">
        <v>2</v>
      </c>
      <c r="I1021" s="261" t="s">
        <v>2173</v>
      </c>
      <c r="J1021" s="261" t="s">
        <v>2209</v>
      </c>
      <c r="K1021" s="261" t="s">
        <v>2210</v>
      </c>
      <c r="L1021" s="262">
        <v>45449</v>
      </c>
      <c r="M1021" s="261" t="s">
        <v>439</v>
      </c>
    </row>
    <row r="1022" spans="1:13" x14ac:dyDescent="0.35">
      <c r="A1022" s="259" t="s">
        <v>143</v>
      </c>
      <c r="B1022" s="259" t="s">
        <v>144</v>
      </c>
      <c r="C1022" s="259" t="s">
        <v>141</v>
      </c>
      <c r="D1022" s="259" t="s">
        <v>1000</v>
      </c>
      <c r="E1022" s="259">
        <v>0</v>
      </c>
      <c r="F1022" s="259" t="s">
        <v>2172</v>
      </c>
      <c r="G1022" s="259" t="s">
        <v>33</v>
      </c>
      <c r="H1022" s="259">
        <v>2</v>
      </c>
      <c r="I1022" s="259" t="s">
        <v>2173</v>
      </c>
      <c r="J1022" s="259" t="s">
        <v>1861</v>
      </c>
      <c r="K1022" s="259" t="s">
        <v>2211</v>
      </c>
      <c r="L1022" s="260">
        <v>45449</v>
      </c>
      <c r="M1022" s="259" t="s">
        <v>439</v>
      </c>
    </row>
    <row r="1023" spans="1:13" x14ac:dyDescent="0.35">
      <c r="A1023" s="261" t="s">
        <v>143</v>
      </c>
      <c r="B1023" s="261" t="s">
        <v>144</v>
      </c>
      <c r="C1023" s="261" t="s">
        <v>141</v>
      </c>
      <c r="D1023" s="261" t="s">
        <v>1003</v>
      </c>
      <c r="E1023" s="261">
        <v>379045</v>
      </c>
      <c r="F1023" s="261" t="s">
        <v>2172</v>
      </c>
      <c r="G1023" s="261" t="s">
        <v>33</v>
      </c>
      <c r="H1023" s="261">
        <v>2</v>
      </c>
      <c r="I1023" s="261" t="s">
        <v>2173</v>
      </c>
      <c r="J1023" s="261" t="s">
        <v>2212</v>
      </c>
      <c r="K1023" s="261" t="s">
        <v>2213</v>
      </c>
      <c r="L1023" s="262">
        <v>45449</v>
      </c>
      <c r="M1023" s="261" t="s">
        <v>439</v>
      </c>
    </row>
    <row r="1024" spans="1:13" x14ac:dyDescent="0.35">
      <c r="A1024" s="259" t="s">
        <v>143</v>
      </c>
      <c r="B1024" s="259" t="s">
        <v>144</v>
      </c>
      <c r="C1024" s="259" t="s">
        <v>141</v>
      </c>
      <c r="D1024" s="259" t="s">
        <v>1006</v>
      </c>
      <c r="E1024" s="259">
        <v>805471</v>
      </c>
      <c r="F1024" s="259" t="s">
        <v>2172</v>
      </c>
      <c r="G1024" s="259" t="s">
        <v>33</v>
      </c>
      <c r="H1024" s="259">
        <v>2</v>
      </c>
      <c r="I1024" s="259" t="s">
        <v>2173</v>
      </c>
      <c r="J1024" s="259" t="s">
        <v>2214</v>
      </c>
      <c r="K1024" s="259" t="s">
        <v>2215</v>
      </c>
      <c r="L1024" s="260">
        <v>45449</v>
      </c>
      <c r="M1024" s="259" t="s">
        <v>439</v>
      </c>
    </row>
    <row r="1025" spans="1:13" x14ac:dyDescent="0.35">
      <c r="A1025" s="261" t="s">
        <v>143</v>
      </c>
      <c r="B1025" s="261" t="s">
        <v>144</v>
      </c>
      <c r="C1025" s="261" t="s">
        <v>141</v>
      </c>
      <c r="D1025" s="261" t="s">
        <v>823</v>
      </c>
      <c r="E1025" s="261">
        <v>0</v>
      </c>
      <c r="F1025" s="261" t="s">
        <v>2172</v>
      </c>
      <c r="G1025" s="261" t="s">
        <v>33</v>
      </c>
      <c r="H1025" s="261">
        <v>2</v>
      </c>
      <c r="I1025" s="261" t="s">
        <v>2173</v>
      </c>
      <c r="J1025" s="261" t="s">
        <v>2201</v>
      </c>
      <c r="K1025" s="261" t="s">
        <v>2216</v>
      </c>
      <c r="L1025" s="262">
        <v>45449</v>
      </c>
      <c r="M1025" s="261" t="s">
        <v>439</v>
      </c>
    </row>
    <row r="1026" spans="1:13" x14ac:dyDescent="0.35">
      <c r="A1026" s="259" t="s">
        <v>139</v>
      </c>
      <c r="B1026" s="259" t="s">
        <v>140</v>
      </c>
      <c r="C1026" s="259" t="s">
        <v>141</v>
      </c>
      <c r="D1026" s="259" t="s">
        <v>962</v>
      </c>
      <c r="E1026" s="259">
        <v>23122790</v>
      </c>
      <c r="F1026" s="259" t="s">
        <v>2172</v>
      </c>
      <c r="G1026" s="259" t="s">
        <v>33</v>
      </c>
      <c r="H1026" s="259">
        <v>2</v>
      </c>
      <c r="I1026" s="259" t="s">
        <v>2173</v>
      </c>
      <c r="J1026" s="259" t="s">
        <v>2062</v>
      </c>
      <c r="K1026" s="259" t="s">
        <v>2217</v>
      </c>
      <c r="L1026" s="260">
        <v>45449</v>
      </c>
      <c r="M1026" s="259" t="s">
        <v>439</v>
      </c>
    </row>
    <row r="1027" spans="1:13" x14ac:dyDescent="0.35">
      <c r="A1027" s="261" t="s">
        <v>139</v>
      </c>
      <c r="B1027" s="261" t="s">
        <v>140</v>
      </c>
      <c r="C1027" s="261" t="s">
        <v>141</v>
      </c>
      <c r="D1027" s="261" t="s">
        <v>967</v>
      </c>
      <c r="E1027" s="261">
        <v>3380253</v>
      </c>
      <c r="F1027" s="261" t="s">
        <v>2172</v>
      </c>
      <c r="G1027" s="261" t="s">
        <v>33</v>
      </c>
      <c r="H1027" s="261">
        <v>2</v>
      </c>
      <c r="I1027" s="261" t="s">
        <v>2173</v>
      </c>
      <c r="J1027" s="261" t="s">
        <v>2218</v>
      </c>
      <c r="K1027" s="261" t="s">
        <v>2219</v>
      </c>
      <c r="L1027" s="262">
        <v>45449</v>
      </c>
      <c r="M1027" s="261" t="s">
        <v>439</v>
      </c>
    </row>
    <row r="1028" spans="1:13" x14ac:dyDescent="0.35">
      <c r="A1028" s="259" t="s">
        <v>139</v>
      </c>
      <c r="B1028" s="259" t="s">
        <v>140</v>
      </c>
      <c r="C1028" s="259" t="s">
        <v>141</v>
      </c>
      <c r="D1028" s="259" t="s">
        <v>990</v>
      </c>
      <c r="E1028" s="259">
        <v>3380253</v>
      </c>
      <c r="F1028" s="259" t="s">
        <v>2172</v>
      </c>
      <c r="G1028" s="259" t="s">
        <v>33</v>
      </c>
      <c r="H1028" s="259">
        <v>2</v>
      </c>
      <c r="I1028" s="259" t="s">
        <v>2173</v>
      </c>
      <c r="J1028" s="259" t="s">
        <v>2220</v>
      </c>
      <c r="K1028" s="259" t="s">
        <v>2221</v>
      </c>
      <c r="L1028" s="260">
        <v>45449</v>
      </c>
      <c r="M1028" s="259" t="s">
        <v>439</v>
      </c>
    </row>
    <row r="1029" spans="1:13" x14ac:dyDescent="0.35">
      <c r="A1029" s="261" t="s">
        <v>139</v>
      </c>
      <c r="B1029" s="261" t="s">
        <v>140</v>
      </c>
      <c r="C1029" s="261" t="s">
        <v>141</v>
      </c>
      <c r="D1029" s="261" t="s">
        <v>995</v>
      </c>
      <c r="E1029" s="261">
        <v>19742537</v>
      </c>
      <c r="F1029" s="261" t="s">
        <v>2172</v>
      </c>
      <c r="G1029" s="261" t="s">
        <v>33</v>
      </c>
      <c r="H1029" s="261">
        <v>2</v>
      </c>
      <c r="I1029" s="261" t="s">
        <v>2173</v>
      </c>
      <c r="J1029" s="261" t="s">
        <v>2222</v>
      </c>
      <c r="K1029" s="261" t="s">
        <v>2223</v>
      </c>
      <c r="L1029" s="262">
        <v>45449</v>
      </c>
      <c r="M1029" s="261" t="s">
        <v>439</v>
      </c>
    </row>
    <row r="1030" spans="1:13" x14ac:dyDescent="0.35">
      <c r="A1030" s="259" t="s">
        <v>139</v>
      </c>
      <c r="B1030" s="259" t="s">
        <v>140</v>
      </c>
      <c r="C1030" s="259" t="s">
        <v>141</v>
      </c>
      <c r="D1030" s="259" t="s">
        <v>1000</v>
      </c>
      <c r="E1030" s="259">
        <v>0</v>
      </c>
      <c r="F1030" s="259" t="s">
        <v>2172</v>
      </c>
      <c r="G1030" s="259" t="s">
        <v>33</v>
      </c>
      <c r="H1030" s="259">
        <v>2</v>
      </c>
      <c r="I1030" s="259" t="s">
        <v>2173</v>
      </c>
      <c r="J1030" s="259" t="s">
        <v>2224</v>
      </c>
      <c r="K1030" s="259" t="s">
        <v>2225</v>
      </c>
      <c r="L1030" s="260">
        <v>45449</v>
      </c>
      <c r="M1030" s="259" t="s">
        <v>439</v>
      </c>
    </row>
    <row r="1031" spans="1:13" x14ac:dyDescent="0.35">
      <c r="A1031" s="261" t="s">
        <v>139</v>
      </c>
      <c r="B1031" s="261" t="s">
        <v>140</v>
      </c>
      <c r="C1031" s="261" t="s">
        <v>141</v>
      </c>
      <c r="D1031" s="261" t="s">
        <v>1003</v>
      </c>
      <c r="E1031" s="261">
        <v>2247208</v>
      </c>
      <c r="F1031" s="261" t="s">
        <v>2172</v>
      </c>
      <c r="G1031" s="261" t="s">
        <v>33</v>
      </c>
      <c r="H1031" s="261">
        <v>2</v>
      </c>
      <c r="I1031" s="261" t="s">
        <v>2173</v>
      </c>
      <c r="J1031" s="261" t="s">
        <v>2226</v>
      </c>
      <c r="K1031" s="261" t="s">
        <v>2227</v>
      </c>
      <c r="L1031" s="262">
        <v>45449</v>
      </c>
      <c r="M1031" s="261" t="s">
        <v>439</v>
      </c>
    </row>
    <row r="1032" spans="1:13" x14ac:dyDescent="0.35">
      <c r="A1032" s="259" t="s">
        <v>139</v>
      </c>
      <c r="B1032" s="259" t="s">
        <v>140</v>
      </c>
      <c r="C1032" s="259" t="s">
        <v>141</v>
      </c>
      <c r="D1032" s="259" t="s">
        <v>1006</v>
      </c>
      <c r="E1032" s="259">
        <v>1133045</v>
      </c>
      <c r="F1032" s="259" t="s">
        <v>2172</v>
      </c>
      <c r="G1032" s="259" t="s">
        <v>33</v>
      </c>
      <c r="H1032" s="259">
        <v>2</v>
      </c>
      <c r="I1032" s="259" t="s">
        <v>2173</v>
      </c>
      <c r="J1032" s="259" t="s">
        <v>2228</v>
      </c>
      <c r="K1032" s="259" t="s">
        <v>2229</v>
      </c>
      <c r="L1032" s="260">
        <v>45449</v>
      </c>
      <c r="M1032" s="259" t="s">
        <v>439</v>
      </c>
    </row>
    <row r="1033" spans="1:13" x14ac:dyDescent="0.35">
      <c r="A1033" s="261" t="s">
        <v>139</v>
      </c>
      <c r="B1033" s="261" t="s">
        <v>140</v>
      </c>
      <c r="C1033" s="261" t="s">
        <v>141</v>
      </c>
      <c r="D1033" s="261" t="s">
        <v>823</v>
      </c>
      <c r="E1033" s="261">
        <v>0</v>
      </c>
      <c r="F1033" s="261" t="s">
        <v>2172</v>
      </c>
      <c r="G1033" s="261" t="s">
        <v>33</v>
      </c>
      <c r="H1033" s="261">
        <v>2</v>
      </c>
      <c r="I1033" s="261" t="s">
        <v>2173</v>
      </c>
      <c r="J1033" s="261" t="s">
        <v>2201</v>
      </c>
      <c r="K1033" s="261" t="s">
        <v>2230</v>
      </c>
      <c r="L1033" s="262">
        <v>45449</v>
      </c>
      <c r="M1033" s="261" t="s">
        <v>439</v>
      </c>
    </row>
    <row r="1034" spans="1:13" x14ac:dyDescent="0.35">
      <c r="A1034" s="259" t="s">
        <v>223</v>
      </c>
      <c r="B1034" s="259" t="s">
        <v>224</v>
      </c>
      <c r="C1034" s="259" t="s">
        <v>225</v>
      </c>
      <c r="D1034" s="259" t="s">
        <v>2231</v>
      </c>
      <c r="E1034" s="259">
        <v>0</v>
      </c>
      <c r="F1034" s="259" t="s">
        <v>2232</v>
      </c>
      <c r="G1034" s="259" t="s">
        <v>33</v>
      </c>
      <c r="H1034" s="259">
        <v>2</v>
      </c>
      <c r="I1034" s="259" t="s">
        <v>17</v>
      </c>
      <c r="J1034" s="259" t="s">
        <v>17</v>
      </c>
      <c r="K1034" s="259" t="s">
        <v>2233</v>
      </c>
      <c r="L1034" s="260">
        <v>45453</v>
      </c>
      <c r="M1034" s="259" t="s">
        <v>20</v>
      </c>
    </row>
    <row r="1035" spans="1:13" x14ac:dyDescent="0.35">
      <c r="A1035" s="261" t="s">
        <v>223</v>
      </c>
      <c r="B1035" s="261" t="s">
        <v>224</v>
      </c>
      <c r="C1035" s="261" t="s">
        <v>225</v>
      </c>
      <c r="D1035" s="261" t="s">
        <v>2234</v>
      </c>
      <c r="E1035" s="261">
        <v>2</v>
      </c>
      <c r="F1035" s="261" t="s">
        <v>2232</v>
      </c>
      <c r="G1035" s="261" t="s">
        <v>33</v>
      </c>
      <c r="H1035" s="261">
        <v>2</v>
      </c>
      <c r="I1035" s="261" t="s">
        <v>17</v>
      </c>
      <c r="J1035" s="261" t="s">
        <v>17</v>
      </c>
      <c r="K1035" s="261" t="s">
        <v>2235</v>
      </c>
      <c r="L1035" s="262">
        <v>45453</v>
      </c>
      <c r="M1035" s="261" t="s">
        <v>20</v>
      </c>
    </row>
    <row r="1036" spans="1:13" x14ac:dyDescent="0.35">
      <c r="A1036" s="259" t="s">
        <v>223</v>
      </c>
      <c r="B1036" s="259" t="s">
        <v>224</v>
      </c>
      <c r="C1036" s="259" t="s">
        <v>225</v>
      </c>
      <c r="D1036" s="259" t="s">
        <v>2236</v>
      </c>
      <c r="E1036" s="259">
        <v>0</v>
      </c>
      <c r="F1036" s="259" t="s">
        <v>2232</v>
      </c>
      <c r="G1036" s="259" t="s">
        <v>33</v>
      </c>
      <c r="H1036" s="259">
        <v>2</v>
      </c>
      <c r="I1036" s="259" t="s">
        <v>17</v>
      </c>
      <c r="J1036" s="259" t="s">
        <v>17</v>
      </c>
      <c r="K1036" s="259" t="s">
        <v>2237</v>
      </c>
      <c r="L1036" s="260">
        <v>45453</v>
      </c>
      <c r="M1036" s="259" t="s">
        <v>20</v>
      </c>
    </row>
    <row r="1037" spans="1:13" x14ac:dyDescent="0.35">
      <c r="A1037" s="261" t="s">
        <v>223</v>
      </c>
      <c r="B1037" s="261" t="s">
        <v>224</v>
      </c>
      <c r="C1037" s="261" t="s">
        <v>225</v>
      </c>
      <c r="D1037" s="261" t="s">
        <v>2238</v>
      </c>
      <c r="E1037" s="261">
        <v>0</v>
      </c>
      <c r="F1037" s="261" t="s">
        <v>2232</v>
      </c>
      <c r="G1037" s="261" t="s">
        <v>33</v>
      </c>
      <c r="H1037" s="261">
        <v>2</v>
      </c>
      <c r="I1037" s="261" t="s">
        <v>17</v>
      </c>
      <c r="J1037" s="261" t="s">
        <v>17</v>
      </c>
      <c r="K1037" s="261" t="s">
        <v>2239</v>
      </c>
      <c r="L1037" s="262">
        <v>45453</v>
      </c>
      <c r="M1037" s="261" t="s">
        <v>20</v>
      </c>
    </row>
    <row r="1038" spans="1:13" x14ac:dyDescent="0.35">
      <c r="A1038" s="259" t="s">
        <v>223</v>
      </c>
      <c r="B1038" s="259" t="s">
        <v>224</v>
      </c>
      <c r="C1038" s="259" t="s">
        <v>225</v>
      </c>
      <c r="D1038" s="259" t="s">
        <v>2240</v>
      </c>
      <c r="E1038" s="259">
        <v>0</v>
      </c>
      <c r="F1038" s="259" t="s">
        <v>2232</v>
      </c>
      <c r="G1038" s="259" t="s">
        <v>33</v>
      </c>
      <c r="H1038" s="259">
        <v>2</v>
      </c>
      <c r="I1038" s="259" t="s">
        <v>17</v>
      </c>
      <c r="J1038" s="259" t="s">
        <v>17</v>
      </c>
      <c r="K1038" s="259" t="s">
        <v>2241</v>
      </c>
      <c r="L1038" s="260">
        <v>45453</v>
      </c>
      <c r="M1038" s="259" t="s">
        <v>20</v>
      </c>
    </row>
    <row r="1039" spans="1:13" x14ac:dyDescent="0.35">
      <c r="A1039" s="261" t="s">
        <v>223</v>
      </c>
      <c r="B1039" s="261" t="s">
        <v>224</v>
      </c>
      <c r="C1039" s="261" t="s">
        <v>225</v>
      </c>
      <c r="D1039" s="261" t="s">
        <v>2242</v>
      </c>
      <c r="E1039" s="261">
        <v>1</v>
      </c>
      <c r="F1039" s="261" t="s">
        <v>2232</v>
      </c>
      <c r="G1039" s="261" t="s">
        <v>33</v>
      </c>
      <c r="H1039" s="261">
        <v>2</v>
      </c>
      <c r="I1039" s="261" t="s">
        <v>17</v>
      </c>
      <c r="J1039" s="261" t="s">
        <v>17</v>
      </c>
      <c r="K1039" s="261" t="s">
        <v>2243</v>
      </c>
      <c r="L1039" s="262">
        <v>45453</v>
      </c>
      <c r="M1039" s="261" t="s">
        <v>20</v>
      </c>
    </row>
    <row r="1040" spans="1:13" x14ac:dyDescent="0.35">
      <c r="A1040" s="259" t="s">
        <v>223</v>
      </c>
      <c r="B1040" s="259" t="s">
        <v>224</v>
      </c>
      <c r="C1040" s="259" t="s">
        <v>225</v>
      </c>
      <c r="D1040" s="259" t="s">
        <v>2244</v>
      </c>
      <c r="E1040" s="259">
        <v>1</v>
      </c>
      <c r="F1040" s="259" t="s">
        <v>2232</v>
      </c>
      <c r="G1040" s="259" t="s">
        <v>33</v>
      </c>
      <c r="H1040" s="259">
        <v>2</v>
      </c>
      <c r="I1040" s="259" t="s">
        <v>17</v>
      </c>
      <c r="J1040" s="259" t="s">
        <v>17</v>
      </c>
      <c r="K1040" s="259" t="s">
        <v>2245</v>
      </c>
      <c r="L1040" s="260">
        <v>45453</v>
      </c>
      <c r="M1040" s="259" t="s">
        <v>20</v>
      </c>
    </row>
    <row r="1041" spans="1:13" x14ac:dyDescent="0.35">
      <c r="A1041" s="261" t="s">
        <v>223</v>
      </c>
      <c r="B1041" s="261" t="s">
        <v>224</v>
      </c>
      <c r="C1041" s="261" t="s">
        <v>225</v>
      </c>
      <c r="D1041" s="261" t="s">
        <v>2246</v>
      </c>
      <c r="E1041" s="261">
        <v>0</v>
      </c>
      <c r="F1041" s="261" t="s">
        <v>2232</v>
      </c>
      <c r="G1041" s="261" t="s">
        <v>33</v>
      </c>
      <c r="H1041" s="261">
        <v>2</v>
      </c>
      <c r="I1041" s="261" t="s">
        <v>17</v>
      </c>
      <c r="J1041" s="261" t="s">
        <v>17</v>
      </c>
      <c r="K1041" s="261" t="s">
        <v>2247</v>
      </c>
      <c r="L1041" s="262">
        <v>45453</v>
      </c>
      <c r="M1041" s="261" t="s">
        <v>20</v>
      </c>
    </row>
    <row r="1042" spans="1:13" x14ac:dyDescent="0.35">
      <c r="A1042" s="259" t="s">
        <v>223</v>
      </c>
      <c r="B1042" s="259" t="s">
        <v>224</v>
      </c>
      <c r="C1042" s="259" t="s">
        <v>225</v>
      </c>
      <c r="D1042" s="259" t="s">
        <v>2248</v>
      </c>
      <c r="E1042" s="259">
        <v>0</v>
      </c>
      <c r="F1042" s="259" t="s">
        <v>2232</v>
      </c>
      <c r="G1042" s="259" t="s">
        <v>33</v>
      </c>
      <c r="H1042" s="259">
        <v>2</v>
      </c>
      <c r="I1042" s="259" t="s">
        <v>17</v>
      </c>
      <c r="J1042" s="259" t="s">
        <v>17</v>
      </c>
      <c r="K1042" s="259" t="s">
        <v>2249</v>
      </c>
      <c r="L1042" s="260">
        <v>45453</v>
      </c>
      <c r="M1042" s="259" t="s">
        <v>20</v>
      </c>
    </row>
    <row r="1043" spans="1:13" x14ac:dyDescent="0.35">
      <c r="A1043" s="261" t="s">
        <v>229</v>
      </c>
      <c r="B1043" s="261" t="s">
        <v>230</v>
      </c>
      <c r="C1043" s="261" t="s">
        <v>225</v>
      </c>
      <c r="D1043" s="261" t="s">
        <v>2231</v>
      </c>
      <c r="E1043" s="261">
        <v>0</v>
      </c>
      <c r="F1043" s="261" t="s">
        <v>2232</v>
      </c>
      <c r="G1043" s="261" t="s">
        <v>33</v>
      </c>
      <c r="H1043" s="261">
        <v>2</v>
      </c>
      <c r="I1043" s="261" t="s">
        <v>17</v>
      </c>
      <c r="J1043" s="261" t="s">
        <v>17</v>
      </c>
      <c r="K1043" s="261" t="s">
        <v>2250</v>
      </c>
      <c r="L1043" s="262">
        <v>45453</v>
      </c>
      <c r="M1043" s="261" t="s">
        <v>20</v>
      </c>
    </row>
    <row r="1044" spans="1:13" x14ac:dyDescent="0.35">
      <c r="A1044" s="259" t="s">
        <v>229</v>
      </c>
      <c r="B1044" s="259" t="s">
        <v>230</v>
      </c>
      <c r="C1044" s="259" t="s">
        <v>225</v>
      </c>
      <c r="D1044" s="259" t="s">
        <v>2234</v>
      </c>
      <c r="E1044" s="259">
        <v>2</v>
      </c>
      <c r="F1044" s="259" t="s">
        <v>2232</v>
      </c>
      <c r="G1044" s="259" t="s">
        <v>33</v>
      </c>
      <c r="H1044" s="259">
        <v>2</v>
      </c>
      <c r="I1044" s="259" t="s">
        <v>17</v>
      </c>
      <c r="J1044" s="259" t="s">
        <v>17</v>
      </c>
      <c r="K1044" s="259" t="s">
        <v>2251</v>
      </c>
      <c r="L1044" s="260">
        <v>45453</v>
      </c>
      <c r="M1044" s="259" t="s">
        <v>20</v>
      </c>
    </row>
    <row r="1045" spans="1:13" x14ac:dyDescent="0.35">
      <c r="A1045" s="261" t="s">
        <v>229</v>
      </c>
      <c r="B1045" s="261" t="s">
        <v>230</v>
      </c>
      <c r="C1045" s="261" t="s">
        <v>225</v>
      </c>
      <c r="D1045" s="261" t="s">
        <v>2236</v>
      </c>
      <c r="E1045" s="261">
        <v>2</v>
      </c>
      <c r="F1045" s="261" t="s">
        <v>2232</v>
      </c>
      <c r="G1045" s="261" t="s">
        <v>33</v>
      </c>
      <c r="H1045" s="261">
        <v>2</v>
      </c>
      <c r="I1045" s="261" t="s">
        <v>17</v>
      </c>
      <c r="J1045" s="261" t="s">
        <v>17</v>
      </c>
      <c r="K1045" s="261" t="s">
        <v>2252</v>
      </c>
      <c r="L1045" s="262">
        <v>45453</v>
      </c>
      <c r="M1045" s="261" t="s">
        <v>20</v>
      </c>
    </row>
    <row r="1046" spans="1:13" x14ac:dyDescent="0.35">
      <c r="A1046" s="259" t="s">
        <v>229</v>
      </c>
      <c r="B1046" s="259" t="s">
        <v>230</v>
      </c>
      <c r="C1046" s="259" t="s">
        <v>225</v>
      </c>
      <c r="D1046" s="259" t="s">
        <v>2238</v>
      </c>
      <c r="E1046" s="259">
        <v>0</v>
      </c>
      <c r="F1046" s="259" t="s">
        <v>2232</v>
      </c>
      <c r="G1046" s="259" t="s">
        <v>33</v>
      </c>
      <c r="H1046" s="259">
        <v>2</v>
      </c>
      <c r="I1046" s="259" t="s">
        <v>17</v>
      </c>
      <c r="J1046" s="259" t="s">
        <v>17</v>
      </c>
      <c r="K1046" s="259" t="s">
        <v>2253</v>
      </c>
      <c r="L1046" s="260">
        <v>45453</v>
      </c>
      <c r="M1046" s="259" t="s">
        <v>20</v>
      </c>
    </row>
    <row r="1047" spans="1:13" x14ac:dyDescent="0.35">
      <c r="A1047" s="261" t="s">
        <v>229</v>
      </c>
      <c r="B1047" s="261" t="s">
        <v>230</v>
      </c>
      <c r="C1047" s="261" t="s">
        <v>225</v>
      </c>
      <c r="D1047" s="261" t="s">
        <v>2240</v>
      </c>
      <c r="E1047" s="261">
        <v>1</v>
      </c>
      <c r="F1047" s="261" t="s">
        <v>2232</v>
      </c>
      <c r="G1047" s="261" t="s">
        <v>33</v>
      </c>
      <c r="H1047" s="261">
        <v>2</v>
      </c>
      <c r="I1047" s="261" t="s">
        <v>17</v>
      </c>
      <c r="J1047" s="261" t="s">
        <v>17</v>
      </c>
      <c r="K1047" s="261" t="s">
        <v>2254</v>
      </c>
      <c r="L1047" s="262">
        <v>45453</v>
      </c>
      <c r="M1047" s="261" t="s">
        <v>20</v>
      </c>
    </row>
    <row r="1048" spans="1:13" x14ac:dyDescent="0.35">
      <c r="A1048" s="259" t="s">
        <v>229</v>
      </c>
      <c r="B1048" s="259" t="s">
        <v>230</v>
      </c>
      <c r="C1048" s="259" t="s">
        <v>225</v>
      </c>
      <c r="D1048" s="259" t="s">
        <v>2242</v>
      </c>
      <c r="E1048" s="259">
        <v>1</v>
      </c>
      <c r="F1048" s="259" t="s">
        <v>2232</v>
      </c>
      <c r="G1048" s="259" t="s">
        <v>33</v>
      </c>
      <c r="H1048" s="259">
        <v>2</v>
      </c>
      <c r="I1048" s="259" t="s">
        <v>17</v>
      </c>
      <c r="J1048" s="259" t="s">
        <v>17</v>
      </c>
      <c r="K1048" s="259" t="s">
        <v>2255</v>
      </c>
      <c r="L1048" s="260">
        <v>45453</v>
      </c>
      <c r="M1048" s="259" t="s">
        <v>20</v>
      </c>
    </row>
    <row r="1049" spans="1:13" x14ac:dyDescent="0.35">
      <c r="A1049" s="261" t="s">
        <v>229</v>
      </c>
      <c r="B1049" s="261" t="s">
        <v>230</v>
      </c>
      <c r="C1049" s="261" t="s">
        <v>225</v>
      </c>
      <c r="D1049" s="261" t="s">
        <v>2244</v>
      </c>
      <c r="E1049" s="261">
        <v>0</v>
      </c>
      <c r="F1049" s="261" t="s">
        <v>2232</v>
      </c>
      <c r="G1049" s="261" t="s">
        <v>33</v>
      </c>
      <c r="H1049" s="261">
        <v>2</v>
      </c>
      <c r="I1049" s="261" t="s">
        <v>17</v>
      </c>
      <c r="J1049" s="261" t="s">
        <v>17</v>
      </c>
      <c r="K1049" s="261" t="s">
        <v>2256</v>
      </c>
      <c r="L1049" s="262">
        <v>45453</v>
      </c>
      <c r="M1049" s="261" t="s">
        <v>20</v>
      </c>
    </row>
    <row r="1050" spans="1:13" x14ac:dyDescent="0.35">
      <c r="A1050" s="259" t="s">
        <v>229</v>
      </c>
      <c r="B1050" s="259" t="s">
        <v>230</v>
      </c>
      <c r="C1050" s="259" t="s">
        <v>225</v>
      </c>
      <c r="D1050" s="259" t="s">
        <v>2246</v>
      </c>
      <c r="E1050" s="259">
        <v>1</v>
      </c>
      <c r="F1050" s="259" t="s">
        <v>2232</v>
      </c>
      <c r="G1050" s="259" t="s">
        <v>33</v>
      </c>
      <c r="H1050" s="259">
        <v>2</v>
      </c>
      <c r="I1050" s="259" t="s">
        <v>17</v>
      </c>
      <c r="J1050" s="259" t="s">
        <v>17</v>
      </c>
      <c r="K1050" s="259" t="s">
        <v>2257</v>
      </c>
      <c r="L1050" s="260">
        <v>45453</v>
      </c>
      <c r="M1050" s="259" t="s">
        <v>20</v>
      </c>
    </row>
    <row r="1051" spans="1:13" x14ac:dyDescent="0.35">
      <c r="A1051" s="261" t="s">
        <v>229</v>
      </c>
      <c r="B1051" s="261" t="s">
        <v>230</v>
      </c>
      <c r="C1051" s="261" t="s">
        <v>225</v>
      </c>
      <c r="D1051" s="261" t="s">
        <v>2248</v>
      </c>
      <c r="E1051" s="261">
        <v>0</v>
      </c>
      <c r="F1051" s="261" t="s">
        <v>2232</v>
      </c>
      <c r="G1051" s="261" t="s">
        <v>33</v>
      </c>
      <c r="H1051" s="261">
        <v>2</v>
      </c>
      <c r="I1051" s="261" t="s">
        <v>17</v>
      </c>
      <c r="J1051" s="261" t="s">
        <v>17</v>
      </c>
      <c r="K1051" s="261" t="s">
        <v>2258</v>
      </c>
      <c r="L1051" s="262">
        <v>45453</v>
      </c>
      <c r="M1051" s="261" t="s">
        <v>20</v>
      </c>
    </row>
    <row r="1052" spans="1:13" x14ac:dyDescent="0.35">
      <c r="A1052" s="259" t="s">
        <v>641</v>
      </c>
      <c r="B1052" s="259" t="s">
        <v>642</v>
      </c>
      <c r="C1052" s="259" t="s">
        <v>225</v>
      </c>
      <c r="D1052" s="259" t="s">
        <v>2231</v>
      </c>
      <c r="E1052" s="259">
        <v>0</v>
      </c>
      <c r="F1052" s="259" t="s">
        <v>2232</v>
      </c>
      <c r="G1052" s="259" t="s">
        <v>33</v>
      </c>
      <c r="H1052" s="259">
        <v>2</v>
      </c>
      <c r="I1052" s="259" t="s">
        <v>17</v>
      </c>
      <c r="J1052" s="259" t="s">
        <v>17</v>
      </c>
      <c r="K1052" s="259" t="s">
        <v>2259</v>
      </c>
      <c r="L1052" s="260">
        <v>45453</v>
      </c>
      <c r="M1052" s="259" t="s">
        <v>20</v>
      </c>
    </row>
    <row r="1053" spans="1:13" x14ac:dyDescent="0.35">
      <c r="A1053" s="261" t="s">
        <v>641</v>
      </c>
      <c r="B1053" s="261" t="s">
        <v>642</v>
      </c>
      <c r="C1053" s="261" t="s">
        <v>225</v>
      </c>
      <c r="D1053" s="261" t="s">
        <v>2234</v>
      </c>
      <c r="E1053" s="261">
        <v>2</v>
      </c>
      <c r="F1053" s="261" t="s">
        <v>2232</v>
      </c>
      <c r="G1053" s="261" t="s">
        <v>33</v>
      </c>
      <c r="H1053" s="261">
        <v>2</v>
      </c>
      <c r="I1053" s="261" t="s">
        <v>17</v>
      </c>
      <c r="J1053" s="261" t="s">
        <v>17</v>
      </c>
      <c r="K1053" s="261" t="s">
        <v>2260</v>
      </c>
      <c r="L1053" s="262">
        <v>45453</v>
      </c>
      <c r="M1053" s="261" t="s">
        <v>20</v>
      </c>
    </row>
    <row r="1054" spans="1:13" x14ac:dyDescent="0.35">
      <c r="A1054" s="259" t="s">
        <v>641</v>
      </c>
      <c r="B1054" s="259" t="s">
        <v>642</v>
      </c>
      <c r="C1054" s="259" t="s">
        <v>225</v>
      </c>
      <c r="D1054" s="259" t="s">
        <v>2236</v>
      </c>
      <c r="E1054" s="259">
        <v>2</v>
      </c>
      <c r="F1054" s="259" t="s">
        <v>2232</v>
      </c>
      <c r="G1054" s="259" t="s">
        <v>33</v>
      </c>
      <c r="H1054" s="259">
        <v>2</v>
      </c>
      <c r="I1054" s="259" t="s">
        <v>17</v>
      </c>
      <c r="J1054" s="259" t="s">
        <v>17</v>
      </c>
      <c r="K1054" s="259" t="s">
        <v>2261</v>
      </c>
      <c r="L1054" s="260">
        <v>45453</v>
      </c>
      <c r="M1054" s="259" t="s">
        <v>20</v>
      </c>
    </row>
    <row r="1055" spans="1:13" x14ac:dyDescent="0.35">
      <c r="A1055" s="261" t="s">
        <v>641</v>
      </c>
      <c r="B1055" s="261" t="s">
        <v>642</v>
      </c>
      <c r="C1055" s="261" t="s">
        <v>225</v>
      </c>
      <c r="D1055" s="261" t="s">
        <v>2238</v>
      </c>
      <c r="E1055" s="261">
        <v>0</v>
      </c>
      <c r="F1055" s="261" t="s">
        <v>2232</v>
      </c>
      <c r="G1055" s="261" t="s">
        <v>33</v>
      </c>
      <c r="H1055" s="261">
        <v>2</v>
      </c>
      <c r="I1055" s="261" t="s">
        <v>17</v>
      </c>
      <c r="J1055" s="261" t="s">
        <v>17</v>
      </c>
      <c r="K1055" s="261" t="s">
        <v>2262</v>
      </c>
      <c r="L1055" s="262">
        <v>45453</v>
      </c>
      <c r="M1055" s="261" t="s">
        <v>20</v>
      </c>
    </row>
    <row r="1056" spans="1:13" x14ac:dyDescent="0.35">
      <c r="A1056" s="259" t="s">
        <v>641</v>
      </c>
      <c r="B1056" s="259" t="s">
        <v>642</v>
      </c>
      <c r="C1056" s="259" t="s">
        <v>225</v>
      </c>
      <c r="D1056" s="259" t="s">
        <v>2240</v>
      </c>
      <c r="E1056" s="259">
        <v>1</v>
      </c>
      <c r="F1056" s="259" t="s">
        <v>2232</v>
      </c>
      <c r="G1056" s="259" t="s">
        <v>33</v>
      </c>
      <c r="H1056" s="259">
        <v>2</v>
      </c>
      <c r="I1056" s="259" t="s">
        <v>17</v>
      </c>
      <c r="J1056" s="259" t="s">
        <v>17</v>
      </c>
      <c r="K1056" s="259" t="s">
        <v>2263</v>
      </c>
      <c r="L1056" s="260">
        <v>45453</v>
      </c>
      <c r="M1056" s="259" t="s">
        <v>20</v>
      </c>
    </row>
    <row r="1057" spans="1:13" x14ac:dyDescent="0.35">
      <c r="A1057" s="261" t="s">
        <v>641</v>
      </c>
      <c r="B1057" s="261" t="s">
        <v>642</v>
      </c>
      <c r="C1057" s="261" t="s">
        <v>225</v>
      </c>
      <c r="D1057" s="261" t="s">
        <v>2242</v>
      </c>
      <c r="E1057" s="261">
        <v>1</v>
      </c>
      <c r="F1057" s="261" t="s">
        <v>2232</v>
      </c>
      <c r="G1057" s="261" t="s">
        <v>33</v>
      </c>
      <c r="H1057" s="261">
        <v>2</v>
      </c>
      <c r="I1057" s="261" t="s">
        <v>17</v>
      </c>
      <c r="J1057" s="261" t="s">
        <v>17</v>
      </c>
      <c r="K1057" s="261" t="s">
        <v>2264</v>
      </c>
      <c r="L1057" s="262">
        <v>45453</v>
      </c>
      <c r="M1057" s="261" t="s">
        <v>20</v>
      </c>
    </row>
    <row r="1058" spans="1:13" x14ac:dyDescent="0.35">
      <c r="A1058" s="259" t="s">
        <v>641</v>
      </c>
      <c r="B1058" s="259" t="s">
        <v>642</v>
      </c>
      <c r="C1058" s="259" t="s">
        <v>225</v>
      </c>
      <c r="D1058" s="259" t="s">
        <v>2244</v>
      </c>
      <c r="E1058" s="259">
        <v>1</v>
      </c>
      <c r="F1058" s="259" t="s">
        <v>2232</v>
      </c>
      <c r="G1058" s="259" t="s">
        <v>33</v>
      </c>
      <c r="H1058" s="259">
        <v>2</v>
      </c>
      <c r="I1058" s="259" t="s">
        <v>17</v>
      </c>
      <c r="J1058" s="259" t="s">
        <v>17</v>
      </c>
      <c r="K1058" s="259" t="s">
        <v>2265</v>
      </c>
      <c r="L1058" s="260">
        <v>45453</v>
      </c>
      <c r="M1058" s="259" t="s">
        <v>20</v>
      </c>
    </row>
    <row r="1059" spans="1:13" x14ac:dyDescent="0.35">
      <c r="A1059" s="261" t="s">
        <v>641</v>
      </c>
      <c r="B1059" s="261" t="s">
        <v>642</v>
      </c>
      <c r="C1059" s="261" t="s">
        <v>225</v>
      </c>
      <c r="D1059" s="261" t="s">
        <v>2246</v>
      </c>
      <c r="E1059" s="261">
        <v>1</v>
      </c>
      <c r="F1059" s="261" t="s">
        <v>2232</v>
      </c>
      <c r="G1059" s="261" t="s">
        <v>33</v>
      </c>
      <c r="H1059" s="261">
        <v>2</v>
      </c>
      <c r="I1059" s="261" t="s">
        <v>17</v>
      </c>
      <c r="J1059" s="261" t="s">
        <v>17</v>
      </c>
      <c r="K1059" s="261" t="s">
        <v>2266</v>
      </c>
      <c r="L1059" s="262">
        <v>45453</v>
      </c>
      <c r="M1059" s="261" t="s">
        <v>20</v>
      </c>
    </row>
    <row r="1060" spans="1:13" x14ac:dyDescent="0.35">
      <c r="A1060" s="259" t="s">
        <v>641</v>
      </c>
      <c r="B1060" s="259" t="s">
        <v>642</v>
      </c>
      <c r="C1060" s="259" t="s">
        <v>225</v>
      </c>
      <c r="D1060" s="259" t="s">
        <v>2248</v>
      </c>
      <c r="E1060" s="259">
        <v>0</v>
      </c>
      <c r="F1060" s="259" t="s">
        <v>2232</v>
      </c>
      <c r="G1060" s="259" t="s">
        <v>33</v>
      </c>
      <c r="H1060" s="259">
        <v>2</v>
      </c>
      <c r="I1060" s="259" t="s">
        <v>17</v>
      </c>
      <c r="J1060" s="259" t="s">
        <v>17</v>
      </c>
      <c r="K1060" s="259" t="s">
        <v>2267</v>
      </c>
      <c r="L1060" s="260">
        <v>45453</v>
      </c>
      <c r="M1060" s="259" t="s">
        <v>20</v>
      </c>
    </row>
    <row r="1061" spans="1:13" x14ac:dyDescent="0.35">
      <c r="A1061" s="261" t="s">
        <v>1345</v>
      </c>
      <c r="B1061" s="261" t="s">
        <v>1346</v>
      </c>
      <c r="C1061" s="261" t="s">
        <v>1347</v>
      </c>
      <c r="D1061" s="261" t="s">
        <v>2231</v>
      </c>
      <c r="E1061" s="261">
        <v>0</v>
      </c>
      <c r="F1061" s="261" t="s">
        <v>2232</v>
      </c>
      <c r="G1061" s="261" t="s">
        <v>33</v>
      </c>
      <c r="H1061" s="261">
        <v>2</v>
      </c>
      <c r="I1061" s="261" t="s">
        <v>17</v>
      </c>
      <c r="J1061" s="261" t="s">
        <v>17</v>
      </c>
      <c r="K1061" s="261" t="s">
        <v>2268</v>
      </c>
      <c r="L1061" s="262">
        <v>45453</v>
      </c>
      <c r="M1061" s="261" t="s">
        <v>20</v>
      </c>
    </row>
    <row r="1062" spans="1:13" x14ac:dyDescent="0.35">
      <c r="A1062" s="259" t="s">
        <v>1345</v>
      </c>
      <c r="B1062" s="259" t="s">
        <v>1346</v>
      </c>
      <c r="C1062" s="259" t="s">
        <v>1347</v>
      </c>
      <c r="D1062" s="259" t="s">
        <v>2234</v>
      </c>
      <c r="E1062" s="259">
        <v>1</v>
      </c>
      <c r="F1062" s="259" t="s">
        <v>2232</v>
      </c>
      <c r="G1062" s="259" t="s">
        <v>33</v>
      </c>
      <c r="H1062" s="259">
        <v>2</v>
      </c>
      <c r="I1062" s="259" t="s">
        <v>17</v>
      </c>
      <c r="J1062" s="259" t="s">
        <v>17</v>
      </c>
      <c r="K1062" s="259" t="s">
        <v>2269</v>
      </c>
      <c r="L1062" s="260">
        <v>45453</v>
      </c>
      <c r="M1062" s="259" t="s">
        <v>20</v>
      </c>
    </row>
    <row r="1063" spans="1:13" x14ac:dyDescent="0.35">
      <c r="A1063" s="261" t="s">
        <v>1345</v>
      </c>
      <c r="B1063" s="261" t="s">
        <v>1346</v>
      </c>
      <c r="C1063" s="261" t="s">
        <v>1347</v>
      </c>
      <c r="D1063" s="261" t="s">
        <v>2236</v>
      </c>
      <c r="E1063" s="261">
        <v>0</v>
      </c>
      <c r="F1063" s="261" t="s">
        <v>2232</v>
      </c>
      <c r="G1063" s="261" t="s">
        <v>33</v>
      </c>
      <c r="H1063" s="261">
        <v>2</v>
      </c>
      <c r="I1063" s="261" t="s">
        <v>17</v>
      </c>
      <c r="J1063" s="261" t="s">
        <v>17</v>
      </c>
      <c r="K1063" s="261" t="s">
        <v>2270</v>
      </c>
      <c r="L1063" s="262">
        <v>45453</v>
      </c>
      <c r="M1063" s="261" t="s">
        <v>20</v>
      </c>
    </row>
    <row r="1064" spans="1:13" x14ac:dyDescent="0.35">
      <c r="A1064" s="259" t="s">
        <v>1345</v>
      </c>
      <c r="B1064" s="259" t="s">
        <v>1346</v>
      </c>
      <c r="C1064" s="259" t="s">
        <v>1347</v>
      </c>
      <c r="D1064" s="259" t="s">
        <v>2238</v>
      </c>
      <c r="E1064" s="259">
        <v>0</v>
      </c>
      <c r="F1064" s="259" t="s">
        <v>2232</v>
      </c>
      <c r="G1064" s="259" t="s">
        <v>33</v>
      </c>
      <c r="H1064" s="259">
        <v>2</v>
      </c>
      <c r="I1064" s="259" t="s">
        <v>17</v>
      </c>
      <c r="J1064" s="259" t="s">
        <v>17</v>
      </c>
      <c r="K1064" s="259" t="s">
        <v>2271</v>
      </c>
      <c r="L1064" s="260">
        <v>45453</v>
      </c>
      <c r="M1064" s="259" t="s">
        <v>20</v>
      </c>
    </row>
    <row r="1065" spans="1:13" x14ac:dyDescent="0.35">
      <c r="A1065" s="261" t="s">
        <v>1345</v>
      </c>
      <c r="B1065" s="261" t="s">
        <v>1346</v>
      </c>
      <c r="C1065" s="261" t="s">
        <v>1347</v>
      </c>
      <c r="D1065" s="261" t="s">
        <v>2240</v>
      </c>
      <c r="E1065" s="261">
        <v>0</v>
      </c>
      <c r="F1065" s="261" t="s">
        <v>2232</v>
      </c>
      <c r="G1065" s="261" t="s">
        <v>33</v>
      </c>
      <c r="H1065" s="261">
        <v>2</v>
      </c>
      <c r="I1065" s="261" t="s">
        <v>17</v>
      </c>
      <c r="J1065" s="261" t="s">
        <v>17</v>
      </c>
      <c r="K1065" s="261" t="s">
        <v>2272</v>
      </c>
      <c r="L1065" s="262">
        <v>45453</v>
      </c>
      <c r="M1065" s="261" t="s">
        <v>20</v>
      </c>
    </row>
    <row r="1066" spans="1:13" x14ac:dyDescent="0.35">
      <c r="A1066" s="259" t="s">
        <v>1345</v>
      </c>
      <c r="B1066" s="259" t="s">
        <v>1346</v>
      </c>
      <c r="C1066" s="259" t="s">
        <v>1347</v>
      </c>
      <c r="D1066" s="259" t="s">
        <v>2242</v>
      </c>
      <c r="E1066" s="259">
        <v>3</v>
      </c>
      <c r="F1066" s="259" t="s">
        <v>2232</v>
      </c>
      <c r="G1066" s="259" t="s">
        <v>33</v>
      </c>
      <c r="H1066" s="259">
        <v>2</v>
      </c>
      <c r="I1066" s="259" t="s">
        <v>17</v>
      </c>
      <c r="J1066" s="259" t="s">
        <v>17</v>
      </c>
      <c r="K1066" s="259" t="s">
        <v>2273</v>
      </c>
      <c r="L1066" s="260">
        <v>45453</v>
      </c>
      <c r="M1066" s="259" t="s">
        <v>20</v>
      </c>
    </row>
    <row r="1067" spans="1:13" x14ac:dyDescent="0.35">
      <c r="A1067" s="261" t="s">
        <v>1345</v>
      </c>
      <c r="B1067" s="261" t="s">
        <v>1346</v>
      </c>
      <c r="C1067" s="261" t="s">
        <v>1347</v>
      </c>
      <c r="D1067" s="261" t="s">
        <v>2244</v>
      </c>
      <c r="E1067" s="261">
        <v>3</v>
      </c>
      <c r="F1067" s="261" t="s">
        <v>2232</v>
      </c>
      <c r="G1067" s="261" t="s">
        <v>33</v>
      </c>
      <c r="H1067" s="261">
        <v>2</v>
      </c>
      <c r="I1067" s="261" t="s">
        <v>17</v>
      </c>
      <c r="J1067" s="261" t="s">
        <v>17</v>
      </c>
      <c r="K1067" s="261" t="s">
        <v>2274</v>
      </c>
      <c r="L1067" s="262">
        <v>45453</v>
      </c>
      <c r="M1067" s="261" t="s">
        <v>20</v>
      </c>
    </row>
    <row r="1068" spans="1:13" x14ac:dyDescent="0.35">
      <c r="A1068" s="259" t="s">
        <v>1345</v>
      </c>
      <c r="B1068" s="259" t="s">
        <v>1346</v>
      </c>
      <c r="C1068" s="259" t="s">
        <v>1347</v>
      </c>
      <c r="D1068" s="259" t="s">
        <v>2246</v>
      </c>
      <c r="E1068" s="259">
        <v>0</v>
      </c>
      <c r="F1068" s="259" t="s">
        <v>2232</v>
      </c>
      <c r="G1068" s="259" t="s">
        <v>33</v>
      </c>
      <c r="H1068" s="259">
        <v>2</v>
      </c>
      <c r="I1068" s="259" t="s">
        <v>17</v>
      </c>
      <c r="J1068" s="259" t="s">
        <v>17</v>
      </c>
      <c r="K1068" s="259" t="s">
        <v>2275</v>
      </c>
      <c r="L1068" s="260">
        <v>45453</v>
      </c>
      <c r="M1068" s="259" t="s">
        <v>20</v>
      </c>
    </row>
    <row r="1069" spans="1:13" x14ac:dyDescent="0.35">
      <c r="A1069" s="261" t="s">
        <v>1345</v>
      </c>
      <c r="B1069" s="261" t="s">
        <v>1346</v>
      </c>
      <c r="C1069" s="261" t="s">
        <v>1347</v>
      </c>
      <c r="D1069" s="261" t="s">
        <v>2248</v>
      </c>
      <c r="E1069" s="261">
        <v>0</v>
      </c>
      <c r="F1069" s="261" t="s">
        <v>2232</v>
      </c>
      <c r="G1069" s="261" t="s">
        <v>33</v>
      </c>
      <c r="H1069" s="261">
        <v>2</v>
      </c>
      <c r="I1069" s="261" t="s">
        <v>17</v>
      </c>
      <c r="J1069" s="261" t="s">
        <v>17</v>
      </c>
      <c r="K1069" s="261" t="s">
        <v>2276</v>
      </c>
      <c r="L1069" s="262">
        <v>45453</v>
      </c>
      <c r="M1069" s="261" t="s">
        <v>20</v>
      </c>
    </row>
    <row r="1070" spans="1:13" x14ac:dyDescent="0.35">
      <c r="A1070" s="259" t="s">
        <v>1396</v>
      </c>
      <c r="B1070" s="259" t="s">
        <v>1397</v>
      </c>
      <c r="C1070" s="259" t="s">
        <v>265</v>
      </c>
      <c r="D1070" s="259" t="s">
        <v>2231</v>
      </c>
      <c r="E1070" s="259">
        <v>0</v>
      </c>
      <c r="F1070" s="259" t="s">
        <v>2232</v>
      </c>
      <c r="G1070" s="259" t="s">
        <v>33</v>
      </c>
      <c r="H1070" s="259">
        <v>2</v>
      </c>
      <c r="I1070" s="259" t="s">
        <v>17</v>
      </c>
      <c r="J1070" s="259" t="s">
        <v>17</v>
      </c>
      <c r="K1070" s="259" t="s">
        <v>2277</v>
      </c>
      <c r="L1070" s="260">
        <v>45453</v>
      </c>
      <c r="M1070" s="259" t="s">
        <v>20</v>
      </c>
    </row>
    <row r="1071" spans="1:13" x14ac:dyDescent="0.35">
      <c r="A1071" s="261" t="s">
        <v>1396</v>
      </c>
      <c r="B1071" s="261" t="s">
        <v>1397</v>
      </c>
      <c r="C1071" s="261" t="s">
        <v>265</v>
      </c>
      <c r="D1071" s="261" t="s">
        <v>2234</v>
      </c>
      <c r="E1071" s="261">
        <v>0</v>
      </c>
      <c r="F1071" s="261" t="s">
        <v>2232</v>
      </c>
      <c r="G1071" s="261" t="s">
        <v>33</v>
      </c>
      <c r="H1071" s="261">
        <v>2</v>
      </c>
      <c r="I1071" s="261" t="s">
        <v>17</v>
      </c>
      <c r="J1071" s="261" t="s">
        <v>17</v>
      </c>
      <c r="K1071" s="261" t="s">
        <v>2278</v>
      </c>
      <c r="L1071" s="262">
        <v>45453</v>
      </c>
      <c r="M1071" s="261" t="s">
        <v>20</v>
      </c>
    </row>
    <row r="1072" spans="1:13" x14ac:dyDescent="0.35">
      <c r="A1072" s="259" t="s">
        <v>1396</v>
      </c>
      <c r="B1072" s="259" t="s">
        <v>1397</v>
      </c>
      <c r="C1072" s="259" t="s">
        <v>265</v>
      </c>
      <c r="D1072" s="259" t="s">
        <v>2236</v>
      </c>
      <c r="E1072" s="259">
        <v>1</v>
      </c>
      <c r="F1072" s="259" t="s">
        <v>2232</v>
      </c>
      <c r="G1072" s="259" t="s">
        <v>33</v>
      </c>
      <c r="H1072" s="259">
        <v>2</v>
      </c>
      <c r="I1072" s="259" t="s">
        <v>17</v>
      </c>
      <c r="J1072" s="259" t="s">
        <v>17</v>
      </c>
      <c r="K1072" s="259" t="s">
        <v>2279</v>
      </c>
      <c r="L1072" s="260">
        <v>45453</v>
      </c>
      <c r="M1072" s="259" t="s">
        <v>20</v>
      </c>
    </row>
    <row r="1073" spans="1:13" x14ac:dyDescent="0.35">
      <c r="A1073" s="261" t="s">
        <v>1396</v>
      </c>
      <c r="B1073" s="261" t="s">
        <v>1397</v>
      </c>
      <c r="C1073" s="261" t="s">
        <v>265</v>
      </c>
      <c r="D1073" s="261" t="s">
        <v>2238</v>
      </c>
      <c r="E1073" s="261">
        <v>0</v>
      </c>
      <c r="F1073" s="261" t="s">
        <v>2232</v>
      </c>
      <c r="G1073" s="261" t="s">
        <v>33</v>
      </c>
      <c r="H1073" s="261">
        <v>2</v>
      </c>
      <c r="I1073" s="261" t="s">
        <v>17</v>
      </c>
      <c r="J1073" s="261" t="s">
        <v>17</v>
      </c>
      <c r="K1073" s="261" t="s">
        <v>2280</v>
      </c>
      <c r="L1073" s="262">
        <v>45453</v>
      </c>
      <c r="M1073" s="261" t="s">
        <v>20</v>
      </c>
    </row>
    <row r="1074" spans="1:13" x14ac:dyDescent="0.35">
      <c r="A1074" s="259" t="s">
        <v>1396</v>
      </c>
      <c r="B1074" s="259" t="s">
        <v>1397</v>
      </c>
      <c r="C1074" s="259" t="s">
        <v>265</v>
      </c>
      <c r="D1074" s="259" t="s">
        <v>2240</v>
      </c>
      <c r="E1074" s="259">
        <v>3</v>
      </c>
      <c r="F1074" s="259" t="s">
        <v>2232</v>
      </c>
      <c r="G1074" s="259" t="s">
        <v>33</v>
      </c>
      <c r="H1074" s="259">
        <v>2</v>
      </c>
      <c r="I1074" s="259" t="s">
        <v>17</v>
      </c>
      <c r="J1074" s="259" t="s">
        <v>17</v>
      </c>
      <c r="K1074" s="259" t="s">
        <v>2281</v>
      </c>
      <c r="L1074" s="260">
        <v>45453</v>
      </c>
      <c r="M1074" s="259" t="s">
        <v>20</v>
      </c>
    </row>
    <row r="1075" spans="1:13" x14ac:dyDescent="0.35">
      <c r="A1075" s="261" t="s">
        <v>1396</v>
      </c>
      <c r="B1075" s="261" t="s">
        <v>1397</v>
      </c>
      <c r="C1075" s="261" t="s">
        <v>265</v>
      </c>
      <c r="D1075" s="261" t="s">
        <v>2242</v>
      </c>
      <c r="E1075" s="261">
        <v>0</v>
      </c>
      <c r="F1075" s="261" t="s">
        <v>2232</v>
      </c>
      <c r="G1075" s="261" t="s">
        <v>33</v>
      </c>
      <c r="H1075" s="261">
        <v>2</v>
      </c>
      <c r="I1075" s="261" t="s">
        <v>17</v>
      </c>
      <c r="J1075" s="261" t="s">
        <v>17</v>
      </c>
      <c r="K1075" s="261" t="s">
        <v>2282</v>
      </c>
      <c r="L1075" s="262">
        <v>45453</v>
      </c>
      <c r="M1075" s="261" t="s">
        <v>20</v>
      </c>
    </row>
    <row r="1076" spans="1:13" x14ac:dyDescent="0.35">
      <c r="A1076" s="259" t="s">
        <v>1396</v>
      </c>
      <c r="B1076" s="259" t="s">
        <v>1397</v>
      </c>
      <c r="C1076" s="259" t="s">
        <v>265</v>
      </c>
      <c r="D1076" s="259" t="s">
        <v>2244</v>
      </c>
      <c r="E1076" s="259">
        <v>1</v>
      </c>
      <c r="F1076" s="259" t="s">
        <v>2232</v>
      </c>
      <c r="G1076" s="259" t="s">
        <v>33</v>
      </c>
      <c r="H1076" s="259">
        <v>2</v>
      </c>
      <c r="I1076" s="259" t="s">
        <v>17</v>
      </c>
      <c r="J1076" s="259" t="s">
        <v>17</v>
      </c>
      <c r="K1076" s="259" t="s">
        <v>2283</v>
      </c>
      <c r="L1076" s="260">
        <v>45453</v>
      </c>
      <c r="M1076" s="259" t="s">
        <v>20</v>
      </c>
    </row>
    <row r="1077" spans="1:13" x14ac:dyDescent="0.35">
      <c r="A1077" s="261" t="s">
        <v>1396</v>
      </c>
      <c r="B1077" s="261" t="s">
        <v>1397</v>
      </c>
      <c r="C1077" s="261" t="s">
        <v>265</v>
      </c>
      <c r="D1077" s="261" t="s">
        <v>2246</v>
      </c>
      <c r="E1077" s="261">
        <v>0</v>
      </c>
      <c r="F1077" s="261" t="s">
        <v>2232</v>
      </c>
      <c r="G1077" s="261" t="s">
        <v>33</v>
      </c>
      <c r="H1077" s="261">
        <v>2</v>
      </c>
      <c r="I1077" s="261" t="s">
        <v>17</v>
      </c>
      <c r="J1077" s="261" t="s">
        <v>17</v>
      </c>
      <c r="K1077" s="261" t="s">
        <v>2284</v>
      </c>
      <c r="L1077" s="262">
        <v>45453</v>
      </c>
      <c r="M1077" s="261" t="s">
        <v>20</v>
      </c>
    </row>
    <row r="1078" spans="1:13" x14ac:dyDescent="0.35">
      <c r="A1078" s="259" t="s">
        <v>1396</v>
      </c>
      <c r="B1078" s="259" t="s">
        <v>1397</v>
      </c>
      <c r="C1078" s="259" t="s">
        <v>265</v>
      </c>
      <c r="D1078" s="259" t="s">
        <v>2248</v>
      </c>
      <c r="E1078" s="259">
        <v>0</v>
      </c>
      <c r="F1078" s="259" t="s">
        <v>2232</v>
      </c>
      <c r="G1078" s="259" t="s">
        <v>33</v>
      </c>
      <c r="H1078" s="259">
        <v>2</v>
      </c>
      <c r="I1078" s="259" t="s">
        <v>17</v>
      </c>
      <c r="J1078" s="259" t="s">
        <v>17</v>
      </c>
      <c r="K1078" s="259" t="s">
        <v>2285</v>
      </c>
      <c r="L1078" s="260">
        <v>45453</v>
      </c>
      <c r="M1078" s="259" t="s">
        <v>20</v>
      </c>
    </row>
    <row r="1079" spans="1:13" x14ac:dyDescent="0.35">
      <c r="A1079" s="261" t="s">
        <v>263</v>
      </c>
      <c r="B1079" s="261" t="s">
        <v>264</v>
      </c>
      <c r="C1079" s="261" t="s">
        <v>265</v>
      </c>
      <c r="D1079" s="261" t="s">
        <v>2231</v>
      </c>
      <c r="E1079" s="261">
        <v>0</v>
      </c>
      <c r="F1079" s="261" t="s">
        <v>2232</v>
      </c>
      <c r="G1079" s="261" t="s">
        <v>33</v>
      </c>
      <c r="H1079" s="261">
        <v>2</v>
      </c>
      <c r="I1079" s="261" t="s">
        <v>17</v>
      </c>
      <c r="J1079" s="261" t="s">
        <v>17</v>
      </c>
      <c r="K1079" s="261" t="s">
        <v>2286</v>
      </c>
      <c r="L1079" s="262">
        <v>45453</v>
      </c>
      <c r="M1079" s="261" t="s">
        <v>20</v>
      </c>
    </row>
    <row r="1080" spans="1:13" x14ac:dyDescent="0.35">
      <c r="A1080" s="259" t="s">
        <v>263</v>
      </c>
      <c r="B1080" s="259" t="s">
        <v>264</v>
      </c>
      <c r="C1080" s="259" t="s">
        <v>265</v>
      </c>
      <c r="D1080" s="259" t="s">
        <v>2234</v>
      </c>
      <c r="E1080" s="259">
        <v>0</v>
      </c>
      <c r="F1080" s="259" t="s">
        <v>2232</v>
      </c>
      <c r="G1080" s="259" t="s">
        <v>33</v>
      </c>
      <c r="H1080" s="259">
        <v>2</v>
      </c>
      <c r="I1080" s="259" t="s">
        <v>17</v>
      </c>
      <c r="J1080" s="259" t="s">
        <v>17</v>
      </c>
      <c r="K1080" s="259" t="s">
        <v>2287</v>
      </c>
      <c r="L1080" s="260">
        <v>45453</v>
      </c>
      <c r="M1080" s="259" t="s">
        <v>20</v>
      </c>
    </row>
    <row r="1081" spans="1:13" x14ac:dyDescent="0.35">
      <c r="A1081" s="261" t="s">
        <v>263</v>
      </c>
      <c r="B1081" s="261" t="s">
        <v>264</v>
      </c>
      <c r="C1081" s="261" t="s">
        <v>265</v>
      </c>
      <c r="D1081" s="261" t="s">
        <v>2236</v>
      </c>
      <c r="E1081" s="261">
        <v>0</v>
      </c>
      <c r="F1081" s="261" t="s">
        <v>2232</v>
      </c>
      <c r="G1081" s="261" t="s">
        <v>33</v>
      </c>
      <c r="H1081" s="261">
        <v>2</v>
      </c>
      <c r="I1081" s="261" t="s">
        <v>17</v>
      </c>
      <c r="J1081" s="261" t="s">
        <v>17</v>
      </c>
      <c r="K1081" s="261" t="s">
        <v>2288</v>
      </c>
      <c r="L1081" s="262">
        <v>45453</v>
      </c>
      <c r="M1081" s="261" t="s">
        <v>20</v>
      </c>
    </row>
    <row r="1082" spans="1:13" x14ac:dyDescent="0.35">
      <c r="A1082" s="259" t="s">
        <v>263</v>
      </c>
      <c r="B1082" s="259" t="s">
        <v>264</v>
      </c>
      <c r="C1082" s="259" t="s">
        <v>265</v>
      </c>
      <c r="D1082" s="259" t="s">
        <v>2238</v>
      </c>
      <c r="E1082" s="259">
        <v>0</v>
      </c>
      <c r="F1082" s="259" t="s">
        <v>2232</v>
      </c>
      <c r="G1082" s="259" t="s">
        <v>33</v>
      </c>
      <c r="H1082" s="259">
        <v>2</v>
      </c>
      <c r="I1082" s="259" t="s">
        <v>17</v>
      </c>
      <c r="J1082" s="259" t="s">
        <v>17</v>
      </c>
      <c r="K1082" s="259" t="s">
        <v>2289</v>
      </c>
      <c r="L1082" s="260">
        <v>45453</v>
      </c>
      <c r="M1082" s="259" t="s">
        <v>20</v>
      </c>
    </row>
    <row r="1083" spans="1:13" x14ac:dyDescent="0.35">
      <c r="A1083" s="261" t="s">
        <v>263</v>
      </c>
      <c r="B1083" s="261" t="s">
        <v>264</v>
      </c>
      <c r="C1083" s="261" t="s">
        <v>265</v>
      </c>
      <c r="D1083" s="261" t="s">
        <v>2240</v>
      </c>
      <c r="E1083" s="261">
        <v>2</v>
      </c>
      <c r="F1083" s="261" t="s">
        <v>2232</v>
      </c>
      <c r="G1083" s="261" t="s">
        <v>33</v>
      </c>
      <c r="H1083" s="261">
        <v>2</v>
      </c>
      <c r="I1083" s="261" t="s">
        <v>17</v>
      </c>
      <c r="J1083" s="261" t="s">
        <v>17</v>
      </c>
      <c r="K1083" s="261" t="s">
        <v>2290</v>
      </c>
      <c r="L1083" s="262">
        <v>45453</v>
      </c>
      <c r="M1083" s="261" t="s">
        <v>20</v>
      </c>
    </row>
    <row r="1084" spans="1:13" x14ac:dyDescent="0.35">
      <c r="A1084" s="259" t="s">
        <v>263</v>
      </c>
      <c r="B1084" s="259" t="s">
        <v>264</v>
      </c>
      <c r="C1084" s="259" t="s">
        <v>265</v>
      </c>
      <c r="D1084" s="259" t="s">
        <v>2242</v>
      </c>
      <c r="E1084" s="259">
        <v>0</v>
      </c>
      <c r="F1084" s="259" t="s">
        <v>2232</v>
      </c>
      <c r="G1084" s="259" t="s">
        <v>33</v>
      </c>
      <c r="H1084" s="259">
        <v>2</v>
      </c>
      <c r="I1084" s="259" t="s">
        <v>17</v>
      </c>
      <c r="J1084" s="259" t="s">
        <v>17</v>
      </c>
      <c r="K1084" s="259" t="s">
        <v>2291</v>
      </c>
      <c r="L1084" s="260">
        <v>45453</v>
      </c>
      <c r="M1084" s="259" t="s">
        <v>20</v>
      </c>
    </row>
    <row r="1085" spans="1:13" x14ac:dyDescent="0.35">
      <c r="A1085" s="261" t="s">
        <v>263</v>
      </c>
      <c r="B1085" s="261" t="s">
        <v>264</v>
      </c>
      <c r="C1085" s="261" t="s">
        <v>265</v>
      </c>
      <c r="D1085" s="261" t="s">
        <v>2244</v>
      </c>
      <c r="E1085" s="261">
        <v>1</v>
      </c>
      <c r="F1085" s="261" t="s">
        <v>2232</v>
      </c>
      <c r="G1085" s="261" t="s">
        <v>33</v>
      </c>
      <c r="H1085" s="261">
        <v>2</v>
      </c>
      <c r="I1085" s="261" t="s">
        <v>17</v>
      </c>
      <c r="J1085" s="261" t="s">
        <v>17</v>
      </c>
      <c r="K1085" s="261" t="s">
        <v>2292</v>
      </c>
      <c r="L1085" s="262">
        <v>45453</v>
      </c>
      <c r="M1085" s="261" t="s">
        <v>20</v>
      </c>
    </row>
    <row r="1086" spans="1:13" x14ac:dyDescent="0.35">
      <c r="A1086" s="259" t="s">
        <v>263</v>
      </c>
      <c r="B1086" s="259" t="s">
        <v>264</v>
      </c>
      <c r="C1086" s="259" t="s">
        <v>265</v>
      </c>
      <c r="D1086" s="259" t="s">
        <v>2246</v>
      </c>
      <c r="E1086" s="259">
        <v>0</v>
      </c>
      <c r="F1086" s="259" t="s">
        <v>2232</v>
      </c>
      <c r="G1086" s="259" t="s">
        <v>33</v>
      </c>
      <c r="H1086" s="259">
        <v>2</v>
      </c>
      <c r="I1086" s="259" t="s">
        <v>17</v>
      </c>
      <c r="J1086" s="259" t="s">
        <v>17</v>
      </c>
      <c r="K1086" s="259" t="s">
        <v>2293</v>
      </c>
      <c r="L1086" s="260">
        <v>45453</v>
      </c>
      <c r="M1086" s="259" t="s">
        <v>20</v>
      </c>
    </row>
    <row r="1087" spans="1:13" x14ac:dyDescent="0.35">
      <c r="A1087" s="261" t="s">
        <v>263</v>
      </c>
      <c r="B1087" s="261" t="s">
        <v>264</v>
      </c>
      <c r="C1087" s="261" t="s">
        <v>265</v>
      </c>
      <c r="D1087" s="261" t="s">
        <v>2248</v>
      </c>
      <c r="E1087" s="261">
        <v>0</v>
      </c>
      <c r="F1087" s="261" t="s">
        <v>2232</v>
      </c>
      <c r="G1087" s="261" t="s">
        <v>33</v>
      </c>
      <c r="H1087" s="261">
        <v>2</v>
      </c>
      <c r="I1087" s="261" t="s">
        <v>17</v>
      </c>
      <c r="J1087" s="261" t="s">
        <v>17</v>
      </c>
      <c r="K1087" s="261" t="s">
        <v>2294</v>
      </c>
      <c r="L1087" s="262">
        <v>45453</v>
      </c>
      <c r="M1087" s="261" t="s">
        <v>20</v>
      </c>
    </row>
    <row r="1088" spans="1:13" x14ac:dyDescent="0.35">
      <c r="A1088" s="259" t="s">
        <v>1413</v>
      </c>
      <c r="B1088" s="259" t="s">
        <v>1414</v>
      </c>
      <c r="C1088" s="259" t="s">
        <v>265</v>
      </c>
      <c r="D1088" s="259" t="s">
        <v>2231</v>
      </c>
      <c r="E1088" s="259">
        <v>0</v>
      </c>
      <c r="F1088" s="259" t="s">
        <v>2232</v>
      </c>
      <c r="G1088" s="259" t="s">
        <v>33</v>
      </c>
      <c r="H1088" s="259">
        <v>2</v>
      </c>
      <c r="I1088" s="259" t="s">
        <v>17</v>
      </c>
      <c r="J1088" s="259" t="s">
        <v>17</v>
      </c>
      <c r="K1088" s="259" t="s">
        <v>2295</v>
      </c>
      <c r="L1088" s="260">
        <v>45453</v>
      </c>
      <c r="M1088" s="259" t="s">
        <v>20</v>
      </c>
    </row>
    <row r="1089" spans="1:13" x14ac:dyDescent="0.35">
      <c r="A1089" s="261" t="s">
        <v>1413</v>
      </c>
      <c r="B1089" s="261" t="s">
        <v>1414</v>
      </c>
      <c r="C1089" s="261" t="s">
        <v>265</v>
      </c>
      <c r="D1089" s="261" t="s">
        <v>2234</v>
      </c>
      <c r="E1089" s="261">
        <v>0</v>
      </c>
      <c r="F1089" s="261" t="s">
        <v>2232</v>
      </c>
      <c r="G1089" s="261" t="s">
        <v>33</v>
      </c>
      <c r="H1089" s="261">
        <v>2</v>
      </c>
      <c r="I1089" s="261" t="s">
        <v>17</v>
      </c>
      <c r="J1089" s="261" t="s">
        <v>17</v>
      </c>
      <c r="K1089" s="261" t="s">
        <v>2296</v>
      </c>
      <c r="L1089" s="262">
        <v>45453</v>
      </c>
      <c r="M1089" s="261" t="s">
        <v>20</v>
      </c>
    </row>
    <row r="1090" spans="1:13" x14ac:dyDescent="0.35">
      <c r="A1090" s="259" t="s">
        <v>1413</v>
      </c>
      <c r="B1090" s="259" t="s">
        <v>1414</v>
      </c>
      <c r="C1090" s="259" t="s">
        <v>265</v>
      </c>
      <c r="D1090" s="259" t="s">
        <v>2236</v>
      </c>
      <c r="E1090" s="259">
        <v>1</v>
      </c>
      <c r="F1090" s="259" t="s">
        <v>2232</v>
      </c>
      <c r="G1090" s="259" t="s">
        <v>33</v>
      </c>
      <c r="H1090" s="259">
        <v>2</v>
      </c>
      <c r="I1090" s="259" t="s">
        <v>17</v>
      </c>
      <c r="J1090" s="259" t="s">
        <v>17</v>
      </c>
      <c r="K1090" s="259" t="s">
        <v>2297</v>
      </c>
      <c r="L1090" s="260">
        <v>45453</v>
      </c>
      <c r="M1090" s="259" t="s">
        <v>20</v>
      </c>
    </row>
    <row r="1091" spans="1:13" x14ac:dyDescent="0.35">
      <c r="A1091" s="261" t="s">
        <v>1413</v>
      </c>
      <c r="B1091" s="261" t="s">
        <v>1414</v>
      </c>
      <c r="C1091" s="261" t="s">
        <v>265</v>
      </c>
      <c r="D1091" s="261" t="s">
        <v>2238</v>
      </c>
      <c r="E1091" s="261">
        <v>0</v>
      </c>
      <c r="F1091" s="261" t="s">
        <v>2232</v>
      </c>
      <c r="G1091" s="261" t="s">
        <v>33</v>
      </c>
      <c r="H1091" s="261">
        <v>2</v>
      </c>
      <c r="I1091" s="261" t="s">
        <v>17</v>
      </c>
      <c r="J1091" s="261" t="s">
        <v>17</v>
      </c>
      <c r="K1091" s="261" t="s">
        <v>2298</v>
      </c>
      <c r="L1091" s="262">
        <v>45453</v>
      </c>
      <c r="M1091" s="261" t="s">
        <v>20</v>
      </c>
    </row>
    <row r="1092" spans="1:13" x14ac:dyDescent="0.35">
      <c r="A1092" s="259" t="s">
        <v>1413</v>
      </c>
      <c r="B1092" s="259" t="s">
        <v>1414</v>
      </c>
      <c r="C1092" s="259" t="s">
        <v>265</v>
      </c>
      <c r="D1092" s="259" t="s">
        <v>2240</v>
      </c>
      <c r="E1092" s="259">
        <v>3</v>
      </c>
      <c r="F1092" s="259" t="s">
        <v>2232</v>
      </c>
      <c r="G1092" s="259" t="s">
        <v>33</v>
      </c>
      <c r="H1092" s="259">
        <v>2</v>
      </c>
      <c r="I1092" s="259" t="s">
        <v>17</v>
      </c>
      <c r="J1092" s="259" t="s">
        <v>17</v>
      </c>
      <c r="K1092" s="259" t="s">
        <v>2299</v>
      </c>
      <c r="L1092" s="260">
        <v>45453</v>
      </c>
      <c r="M1092" s="259" t="s">
        <v>20</v>
      </c>
    </row>
    <row r="1093" spans="1:13" x14ac:dyDescent="0.35">
      <c r="A1093" s="261" t="s">
        <v>1413</v>
      </c>
      <c r="B1093" s="261" t="s">
        <v>1414</v>
      </c>
      <c r="C1093" s="261" t="s">
        <v>265</v>
      </c>
      <c r="D1093" s="261" t="s">
        <v>2242</v>
      </c>
      <c r="E1093" s="261">
        <v>0</v>
      </c>
      <c r="F1093" s="261" t="s">
        <v>2232</v>
      </c>
      <c r="G1093" s="261" t="s">
        <v>33</v>
      </c>
      <c r="H1093" s="261">
        <v>2</v>
      </c>
      <c r="I1093" s="261" t="s">
        <v>17</v>
      </c>
      <c r="J1093" s="261" t="s">
        <v>17</v>
      </c>
      <c r="K1093" s="261" t="s">
        <v>2300</v>
      </c>
      <c r="L1093" s="262">
        <v>45453</v>
      </c>
      <c r="M1093" s="261" t="s">
        <v>20</v>
      </c>
    </row>
    <row r="1094" spans="1:13" x14ac:dyDescent="0.35">
      <c r="A1094" s="259" t="s">
        <v>1413</v>
      </c>
      <c r="B1094" s="259" t="s">
        <v>1414</v>
      </c>
      <c r="C1094" s="259" t="s">
        <v>265</v>
      </c>
      <c r="D1094" s="259" t="s">
        <v>2244</v>
      </c>
      <c r="E1094" s="259">
        <v>0</v>
      </c>
      <c r="F1094" s="259" t="s">
        <v>2232</v>
      </c>
      <c r="G1094" s="259" t="s">
        <v>33</v>
      </c>
      <c r="H1094" s="259">
        <v>2</v>
      </c>
      <c r="I1094" s="259" t="s">
        <v>17</v>
      </c>
      <c r="J1094" s="259" t="s">
        <v>17</v>
      </c>
      <c r="K1094" s="259" t="s">
        <v>2301</v>
      </c>
      <c r="L1094" s="260">
        <v>45453</v>
      </c>
      <c r="M1094" s="259" t="s">
        <v>20</v>
      </c>
    </row>
    <row r="1095" spans="1:13" x14ac:dyDescent="0.35">
      <c r="A1095" s="261" t="s">
        <v>1413</v>
      </c>
      <c r="B1095" s="261" t="s">
        <v>1414</v>
      </c>
      <c r="C1095" s="261" t="s">
        <v>265</v>
      </c>
      <c r="D1095" s="261" t="s">
        <v>2246</v>
      </c>
      <c r="E1095" s="261">
        <v>0</v>
      </c>
      <c r="F1095" s="261" t="s">
        <v>2232</v>
      </c>
      <c r="G1095" s="261" t="s">
        <v>33</v>
      </c>
      <c r="H1095" s="261">
        <v>2</v>
      </c>
      <c r="I1095" s="261" t="s">
        <v>17</v>
      </c>
      <c r="J1095" s="261" t="s">
        <v>17</v>
      </c>
      <c r="K1095" s="261" t="s">
        <v>2302</v>
      </c>
      <c r="L1095" s="262">
        <v>45453</v>
      </c>
      <c r="M1095" s="261" t="s">
        <v>20</v>
      </c>
    </row>
    <row r="1096" spans="1:13" x14ac:dyDescent="0.35">
      <c r="A1096" s="259" t="s">
        <v>1413</v>
      </c>
      <c r="B1096" s="259" t="s">
        <v>1414</v>
      </c>
      <c r="C1096" s="259" t="s">
        <v>265</v>
      </c>
      <c r="D1096" s="259" t="s">
        <v>2248</v>
      </c>
      <c r="E1096" s="259">
        <v>0</v>
      </c>
      <c r="F1096" s="259" t="s">
        <v>2232</v>
      </c>
      <c r="G1096" s="259" t="s">
        <v>33</v>
      </c>
      <c r="H1096" s="259">
        <v>2</v>
      </c>
      <c r="I1096" s="259" t="s">
        <v>17</v>
      </c>
      <c r="J1096" s="259" t="s">
        <v>17</v>
      </c>
      <c r="K1096" s="259" t="s">
        <v>2303</v>
      </c>
      <c r="L1096" s="260">
        <v>45453</v>
      </c>
      <c r="M1096" s="259" t="s">
        <v>20</v>
      </c>
    </row>
    <row r="1097" spans="1:13" x14ac:dyDescent="0.35">
      <c r="A1097" s="261" t="s">
        <v>326</v>
      </c>
      <c r="B1097" s="261" t="s">
        <v>327</v>
      </c>
      <c r="C1097" s="261" t="s">
        <v>328</v>
      </c>
      <c r="D1097" s="261" t="s">
        <v>2231</v>
      </c>
      <c r="E1097" s="261">
        <v>2</v>
      </c>
      <c r="F1097" s="261" t="s">
        <v>2232</v>
      </c>
      <c r="G1097" s="261" t="s">
        <v>33</v>
      </c>
      <c r="H1097" s="261">
        <v>2</v>
      </c>
      <c r="I1097" s="261" t="s">
        <v>17</v>
      </c>
      <c r="J1097" s="261" t="s">
        <v>17</v>
      </c>
      <c r="K1097" s="261" t="s">
        <v>2304</v>
      </c>
      <c r="L1097" s="262">
        <v>45453</v>
      </c>
      <c r="M1097" s="261" t="s">
        <v>20</v>
      </c>
    </row>
    <row r="1098" spans="1:13" x14ac:dyDescent="0.35">
      <c r="A1098" s="259" t="s">
        <v>326</v>
      </c>
      <c r="B1098" s="259" t="s">
        <v>327</v>
      </c>
      <c r="C1098" s="259" t="s">
        <v>328</v>
      </c>
      <c r="D1098" s="259" t="s">
        <v>2234</v>
      </c>
      <c r="E1098" s="259">
        <v>0</v>
      </c>
      <c r="F1098" s="259" t="s">
        <v>2232</v>
      </c>
      <c r="G1098" s="259" t="s">
        <v>33</v>
      </c>
      <c r="H1098" s="259">
        <v>2</v>
      </c>
      <c r="I1098" s="259" t="s">
        <v>17</v>
      </c>
      <c r="J1098" s="259" t="s">
        <v>17</v>
      </c>
      <c r="K1098" s="259" t="s">
        <v>2305</v>
      </c>
      <c r="L1098" s="260">
        <v>45453</v>
      </c>
      <c r="M1098" s="259" t="s">
        <v>20</v>
      </c>
    </row>
    <row r="1099" spans="1:13" x14ac:dyDescent="0.35">
      <c r="A1099" s="261" t="s">
        <v>326</v>
      </c>
      <c r="B1099" s="261" t="s">
        <v>327</v>
      </c>
      <c r="C1099" s="261" t="s">
        <v>328</v>
      </c>
      <c r="D1099" s="261" t="s">
        <v>2236</v>
      </c>
      <c r="E1099" s="261">
        <v>1</v>
      </c>
      <c r="F1099" s="261" t="s">
        <v>2232</v>
      </c>
      <c r="G1099" s="261" t="s">
        <v>33</v>
      </c>
      <c r="H1099" s="261">
        <v>2</v>
      </c>
      <c r="I1099" s="261" t="s">
        <v>17</v>
      </c>
      <c r="J1099" s="261" t="s">
        <v>17</v>
      </c>
      <c r="K1099" s="261" t="s">
        <v>2306</v>
      </c>
      <c r="L1099" s="262">
        <v>45453</v>
      </c>
      <c r="M1099" s="261" t="s">
        <v>20</v>
      </c>
    </row>
    <row r="1100" spans="1:13" x14ac:dyDescent="0.35">
      <c r="A1100" s="259" t="s">
        <v>326</v>
      </c>
      <c r="B1100" s="259" t="s">
        <v>327</v>
      </c>
      <c r="C1100" s="259" t="s">
        <v>328</v>
      </c>
      <c r="D1100" s="259" t="s">
        <v>2238</v>
      </c>
      <c r="E1100" s="259">
        <v>0</v>
      </c>
      <c r="F1100" s="259" t="s">
        <v>2232</v>
      </c>
      <c r="G1100" s="259" t="s">
        <v>33</v>
      </c>
      <c r="H1100" s="259">
        <v>2</v>
      </c>
      <c r="I1100" s="259" t="s">
        <v>17</v>
      </c>
      <c r="J1100" s="259" t="s">
        <v>17</v>
      </c>
      <c r="K1100" s="259" t="s">
        <v>2307</v>
      </c>
      <c r="L1100" s="260">
        <v>45453</v>
      </c>
      <c r="M1100" s="259" t="s">
        <v>20</v>
      </c>
    </row>
    <row r="1101" spans="1:13" x14ac:dyDescent="0.35">
      <c r="A1101" s="261" t="s">
        <v>326</v>
      </c>
      <c r="B1101" s="261" t="s">
        <v>327</v>
      </c>
      <c r="C1101" s="261" t="s">
        <v>328</v>
      </c>
      <c r="D1101" s="261" t="s">
        <v>2240</v>
      </c>
      <c r="E1101" s="261">
        <v>1</v>
      </c>
      <c r="F1101" s="261" t="s">
        <v>2232</v>
      </c>
      <c r="G1101" s="261" t="s">
        <v>33</v>
      </c>
      <c r="H1101" s="261">
        <v>2</v>
      </c>
      <c r="I1101" s="261" t="s">
        <v>17</v>
      </c>
      <c r="J1101" s="261" t="s">
        <v>17</v>
      </c>
      <c r="K1101" s="261" t="s">
        <v>2308</v>
      </c>
      <c r="L1101" s="262">
        <v>45453</v>
      </c>
      <c r="M1101" s="261" t="s">
        <v>20</v>
      </c>
    </row>
    <row r="1102" spans="1:13" x14ac:dyDescent="0.35">
      <c r="A1102" s="259" t="s">
        <v>326</v>
      </c>
      <c r="B1102" s="259" t="s">
        <v>327</v>
      </c>
      <c r="C1102" s="259" t="s">
        <v>328</v>
      </c>
      <c r="D1102" s="259" t="s">
        <v>2242</v>
      </c>
      <c r="E1102" s="259">
        <v>0</v>
      </c>
      <c r="F1102" s="259" t="s">
        <v>2232</v>
      </c>
      <c r="G1102" s="259" t="s">
        <v>33</v>
      </c>
      <c r="H1102" s="259">
        <v>2</v>
      </c>
      <c r="I1102" s="259" t="s">
        <v>17</v>
      </c>
      <c r="J1102" s="259" t="s">
        <v>17</v>
      </c>
      <c r="K1102" s="259" t="s">
        <v>2309</v>
      </c>
      <c r="L1102" s="260">
        <v>45453</v>
      </c>
      <c r="M1102" s="259" t="s">
        <v>20</v>
      </c>
    </row>
    <row r="1103" spans="1:13" x14ac:dyDescent="0.35">
      <c r="A1103" s="261" t="s">
        <v>326</v>
      </c>
      <c r="B1103" s="261" t="s">
        <v>327</v>
      </c>
      <c r="C1103" s="261" t="s">
        <v>328</v>
      </c>
      <c r="D1103" s="261" t="s">
        <v>2244</v>
      </c>
      <c r="E1103" s="261">
        <v>2</v>
      </c>
      <c r="F1103" s="261" t="s">
        <v>2232</v>
      </c>
      <c r="G1103" s="261" t="s">
        <v>33</v>
      </c>
      <c r="H1103" s="261">
        <v>2</v>
      </c>
      <c r="I1103" s="261" t="s">
        <v>17</v>
      </c>
      <c r="J1103" s="261" t="s">
        <v>17</v>
      </c>
      <c r="K1103" s="261" t="s">
        <v>2310</v>
      </c>
      <c r="L1103" s="262">
        <v>45453</v>
      </c>
      <c r="M1103" s="261" t="s">
        <v>20</v>
      </c>
    </row>
    <row r="1104" spans="1:13" x14ac:dyDescent="0.35">
      <c r="A1104" s="259" t="s">
        <v>326</v>
      </c>
      <c r="B1104" s="259" t="s">
        <v>327</v>
      </c>
      <c r="C1104" s="259" t="s">
        <v>328</v>
      </c>
      <c r="D1104" s="259" t="s">
        <v>2246</v>
      </c>
      <c r="E1104" s="259">
        <v>0</v>
      </c>
      <c r="F1104" s="259" t="s">
        <v>2232</v>
      </c>
      <c r="G1104" s="259" t="s">
        <v>33</v>
      </c>
      <c r="H1104" s="259">
        <v>2</v>
      </c>
      <c r="I1104" s="259" t="s">
        <v>17</v>
      </c>
      <c r="J1104" s="259" t="s">
        <v>17</v>
      </c>
      <c r="K1104" s="259" t="s">
        <v>2311</v>
      </c>
      <c r="L1104" s="260">
        <v>45453</v>
      </c>
      <c r="M1104" s="259" t="s">
        <v>20</v>
      </c>
    </row>
    <row r="1105" spans="1:13" x14ac:dyDescent="0.35">
      <c r="A1105" s="261" t="s">
        <v>326</v>
      </c>
      <c r="B1105" s="261" t="s">
        <v>327</v>
      </c>
      <c r="C1105" s="261" t="s">
        <v>328</v>
      </c>
      <c r="D1105" s="261" t="s">
        <v>2248</v>
      </c>
      <c r="E1105" s="261">
        <v>2</v>
      </c>
      <c r="F1105" s="261" t="s">
        <v>2232</v>
      </c>
      <c r="G1105" s="261" t="s">
        <v>33</v>
      </c>
      <c r="H1105" s="261">
        <v>2</v>
      </c>
      <c r="I1105" s="261" t="s">
        <v>17</v>
      </c>
      <c r="J1105" s="261" t="s">
        <v>17</v>
      </c>
      <c r="K1105" s="261" t="s">
        <v>2312</v>
      </c>
      <c r="L1105" s="262">
        <v>45453</v>
      </c>
      <c r="M1105" s="261" t="s">
        <v>20</v>
      </c>
    </row>
    <row r="1106" spans="1:13" x14ac:dyDescent="0.35">
      <c r="A1106" s="259" t="s">
        <v>51</v>
      </c>
      <c r="B1106" s="259" t="s">
        <v>52</v>
      </c>
      <c r="C1106" s="259" t="s">
        <v>53</v>
      </c>
      <c r="D1106" s="259" t="s">
        <v>2231</v>
      </c>
      <c r="E1106" s="259">
        <v>2</v>
      </c>
      <c r="F1106" s="259" t="s">
        <v>2232</v>
      </c>
      <c r="G1106" s="259" t="s">
        <v>33</v>
      </c>
      <c r="H1106" s="259">
        <v>2</v>
      </c>
      <c r="I1106" s="259" t="s">
        <v>17</v>
      </c>
      <c r="J1106" s="259" t="s">
        <v>17</v>
      </c>
      <c r="K1106" s="259" t="s">
        <v>2313</v>
      </c>
      <c r="L1106" s="260">
        <v>45453</v>
      </c>
      <c r="M1106" s="259" t="s">
        <v>20</v>
      </c>
    </row>
    <row r="1107" spans="1:13" x14ac:dyDescent="0.35">
      <c r="A1107" s="261" t="s">
        <v>51</v>
      </c>
      <c r="B1107" s="261" t="s">
        <v>52</v>
      </c>
      <c r="C1107" s="261" t="s">
        <v>53</v>
      </c>
      <c r="D1107" s="261" t="s">
        <v>2234</v>
      </c>
      <c r="E1107" s="261">
        <v>1</v>
      </c>
      <c r="F1107" s="261" t="s">
        <v>2232</v>
      </c>
      <c r="G1107" s="261" t="s">
        <v>33</v>
      </c>
      <c r="H1107" s="261">
        <v>2</v>
      </c>
      <c r="I1107" s="261" t="s">
        <v>17</v>
      </c>
      <c r="J1107" s="261" t="s">
        <v>17</v>
      </c>
      <c r="K1107" s="261" t="s">
        <v>2314</v>
      </c>
      <c r="L1107" s="262">
        <v>45453</v>
      </c>
      <c r="M1107" s="261" t="s">
        <v>20</v>
      </c>
    </row>
    <row r="1108" spans="1:13" x14ac:dyDescent="0.35">
      <c r="A1108" s="259" t="s">
        <v>51</v>
      </c>
      <c r="B1108" s="259" t="s">
        <v>52</v>
      </c>
      <c r="C1108" s="259" t="s">
        <v>53</v>
      </c>
      <c r="D1108" s="259" t="s">
        <v>2236</v>
      </c>
      <c r="E1108" s="259">
        <v>2</v>
      </c>
      <c r="F1108" s="259" t="s">
        <v>2232</v>
      </c>
      <c r="G1108" s="259" t="s">
        <v>33</v>
      </c>
      <c r="H1108" s="259">
        <v>2</v>
      </c>
      <c r="I1108" s="259" t="s">
        <v>17</v>
      </c>
      <c r="J1108" s="259" t="s">
        <v>17</v>
      </c>
      <c r="K1108" s="259" t="s">
        <v>2315</v>
      </c>
      <c r="L1108" s="260">
        <v>45453</v>
      </c>
      <c r="M1108" s="259" t="s">
        <v>20</v>
      </c>
    </row>
    <row r="1109" spans="1:13" x14ac:dyDescent="0.35">
      <c r="A1109" s="261" t="s">
        <v>51</v>
      </c>
      <c r="B1109" s="261" t="s">
        <v>52</v>
      </c>
      <c r="C1109" s="261" t="s">
        <v>53</v>
      </c>
      <c r="D1109" s="261" t="s">
        <v>2238</v>
      </c>
      <c r="E1109" s="261">
        <v>2</v>
      </c>
      <c r="F1109" s="261" t="s">
        <v>2232</v>
      </c>
      <c r="G1109" s="261" t="s">
        <v>33</v>
      </c>
      <c r="H1109" s="261">
        <v>2</v>
      </c>
      <c r="I1109" s="261" t="s">
        <v>17</v>
      </c>
      <c r="J1109" s="261" t="s">
        <v>17</v>
      </c>
      <c r="K1109" s="261" t="s">
        <v>2316</v>
      </c>
      <c r="L1109" s="262">
        <v>45453</v>
      </c>
      <c r="M1109" s="261" t="s">
        <v>20</v>
      </c>
    </row>
    <row r="1110" spans="1:13" x14ac:dyDescent="0.35">
      <c r="A1110" s="259" t="s">
        <v>51</v>
      </c>
      <c r="B1110" s="259" t="s">
        <v>52</v>
      </c>
      <c r="C1110" s="259" t="s">
        <v>53</v>
      </c>
      <c r="D1110" s="259" t="s">
        <v>2240</v>
      </c>
      <c r="E1110" s="259">
        <v>2</v>
      </c>
      <c r="F1110" s="259" t="s">
        <v>2232</v>
      </c>
      <c r="G1110" s="259" t="s">
        <v>33</v>
      </c>
      <c r="H1110" s="259">
        <v>2</v>
      </c>
      <c r="I1110" s="259" t="s">
        <v>17</v>
      </c>
      <c r="J1110" s="259" t="s">
        <v>17</v>
      </c>
      <c r="K1110" s="259" t="s">
        <v>2317</v>
      </c>
      <c r="L1110" s="260">
        <v>45453</v>
      </c>
      <c r="M1110" s="259" t="s">
        <v>20</v>
      </c>
    </row>
    <row r="1111" spans="1:13" x14ac:dyDescent="0.35">
      <c r="A1111" s="261" t="s">
        <v>51</v>
      </c>
      <c r="B1111" s="261" t="s">
        <v>52</v>
      </c>
      <c r="C1111" s="261" t="s">
        <v>53</v>
      </c>
      <c r="D1111" s="261" t="s">
        <v>2242</v>
      </c>
      <c r="E1111" s="261">
        <v>2</v>
      </c>
      <c r="F1111" s="261" t="s">
        <v>2232</v>
      </c>
      <c r="G1111" s="261" t="s">
        <v>33</v>
      </c>
      <c r="H1111" s="261">
        <v>2</v>
      </c>
      <c r="I1111" s="261" t="s">
        <v>17</v>
      </c>
      <c r="J1111" s="261" t="s">
        <v>17</v>
      </c>
      <c r="K1111" s="261" t="s">
        <v>2318</v>
      </c>
      <c r="L1111" s="262">
        <v>45453</v>
      </c>
      <c r="M1111" s="261" t="s">
        <v>20</v>
      </c>
    </row>
    <row r="1112" spans="1:13" x14ac:dyDescent="0.35">
      <c r="A1112" s="259" t="s">
        <v>51</v>
      </c>
      <c r="B1112" s="259" t="s">
        <v>52</v>
      </c>
      <c r="C1112" s="259" t="s">
        <v>53</v>
      </c>
      <c r="D1112" s="259" t="s">
        <v>2244</v>
      </c>
      <c r="E1112" s="259">
        <v>3</v>
      </c>
      <c r="F1112" s="259" t="s">
        <v>2232</v>
      </c>
      <c r="G1112" s="259" t="s">
        <v>33</v>
      </c>
      <c r="H1112" s="259">
        <v>2</v>
      </c>
      <c r="I1112" s="259" t="s">
        <v>17</v>
      </c>
      <c r="J1112" s="259" t="s">
        <v>17</v>
      </c>
      <c r="K1112" s="259" t="s">
        <v>2319</v>
      </c>
      <c r="L1112" s="260">
        <v>45453</v>
      </c>
      <c r="M1112" s="259" t="s">
        <v>20</v>
      </c>
    </row>
    <row r="1113" spans="1:13" x14ac:dyDescent="0.35">
      <c r="A1113" s="261" t="s">
        <v>51</v>
      </c>
      <c r="B1113" s="261" t="s">
        <v>52</v>
      </c>
      <c r="C1113" s="261" t="s">
        <v>53</v>
      </c>
      <c r="D1113" s="261" t="s">
        <v>2246</v>
      </c>
      <c r="E1113" s="261">
        <v>3</v>
      </c>
      <c r="F1113" s="261" t="s">
        <v>2232</v>
      </c>
      <c r="G1113" s="261" t="s">
        <v>33</v>
      </c>
      <c r="H1113" s="261">
        <v>2</v>
      </c>
      <c r="I1113" s="261" t="s">
        <v>17</v>
      </c>
      <c r="J1113" s="261" t="s">
        <v>17</v>
      </c>
      <c r="K1113" s="261" t="s">
        <v>2320</v>
      </c>
      <c r="L1113" s="262">
        <v>45453</v>
      </c>
      <c r="M1113" s="261" t="s">
        <v>20</v>
      </c>
    </row>
    <row r="1114" spans="1:13" x14ac:dyDescent="0.35">
      <c r="A1114" s="259" t="s">
        <v>51</v>
      </c>
      <c r="B1114" s="259" t="s">
        <v>52</v>
      </c>
      <c r="C1114" s="259" t="s">
        <v>53</v>
      </c>
      <c r="D1114" s="259" t="s">
        <v>2248</v>
      </c>
      <c r="E1114" s="259">
        <v>0</v>
      </c>
      <c r="F1114" s="259" t="s">
        <v>2232</v>
      </c>
      <c r="G1114" s="259" t="s">
        <v>33</v>
      </c>
      <c r="H1114" s="259">
        <v>2</v>
      </c>
      <c r="I1114" s="259" t="s">
        <v>17</v>
      </c>
      <c r="J1114" s="259" t="s">
        <v>17</v>
      </c>
      <c r="K1114" s="259" t="s">
        <v>2321</v>
      </c>
      <c r="L1114" s="260">
        <v>45453</v>
      </c>
      <c r="M1114" s="259" t="s">
        <v>20</v>
      </c>
    </row>
    <row r="1115" spans="1:13" x14ac:dyDescent="0.35">
      <c r="A1115" s="261" t="s">
        <v>413</v>
      </c>
      <c r="B1115" s="261" t="s">
        <v>414</v>
      </c>
      <c r="C1115" s="261" t="s">
        <v>53</v>
      </c>
      <c r="D1115" s="261" t="s">
        <v>2231</v>
      </c>
      <c r="E1115" s="261">
        <v>0</v>
      </c>
      <c r="F1115" s="261" t="s">
        <v>2232</v>
      </c>
      <c r="G1115" s="261" t="s">
        <v>33</v>
      </c>
      <c r="H1115" s="261">
        <v>2</v>
      </c>
      <c r="I1115" s="261" t="s">
        <v>17</v>
      </c>
      <c r="J1115" s="261" t="s">
        <v>17</v>
      </c>
      <c r="K1115" s="261" t="s">
        <v>2322</v>
      </c>
      <c r="L1115" s="262">
        <v>45453</v>
      </c>
      <c r="M1115" s="261" t="s">
        <v>20</v>
      </c>
    </row>
    <row r="1116" spans="1:13" x14ac:dyDescent="0.35">
      <c r="A1116" s="259" t="s">
        <v>413</v>
      </c>
      <c r="B1116" s="259" t="s">
        <v>414</v>
      </c>
      <c r="C1116" s="259" t="s">
        <v>53</v>
      </c>
      <c r="D1116" s="259" t="s">
        <v>2234</v>
      </c>
      <c r="E1116" s="259">
        <v>1</v>
      </c>
      <c r="F1116" s="259" t="s">
        <v>2232</v>
      </c>
      <c r="G1116" s="259" t="s">
        <v>33</v>
      </c>
      <c r="H1116" s="259">
        <v>2</v>
      </c>
      <c r="I1116" s="259" t="s">
        <v>17</v>
      </c>
      <c r="J1116" s="259" t="s">
        <v>17</v>
      </c>
      <c r="K1116" s="259" t="s">
        <v>2323</v>
      </c>
      <c r="L1116" s="260">
        <v>45453</v>
      </c>
      <c r="M1116" s="259" t="s">
        <v>20</v>
      </c>
    </row>
    <row r="1117" spans="1:13" x14ac:dyDescent="0.35">
      <c r="A1117" s="261" t="s">
        <v>413</v>
      </c>
      <c r="B1117" s="261" t="s">
        <v>414</v>
      </c>
      <c r="C1117" s="261" t="s">
        <v>53</v>
      </c>
      <c r="D1117" s="261" t="s">
        <v>2236</v>
      </c>
      <c r="E1117" s="261">
        <v>2</v>
      </c>
      <c r="F1117" s="261" t="s">
        <v>2232</v>
      </c>
      <c r="G1117" s="261" t="s">
        <v>33</v>
      </c>
      <c r="H1117" s="261">
        <v>2</v>
      </c>
      <c r="I1117" s="261" t="s">
        <v>17</v>
      </c>
      <c r="J1117" s="261" t="s">
        <v>17</v>
      </c>
      <c r="K1117" s="261" t="s">
        <v>2324</v>
      </c>
      <c r="L1117" s="262">
        <v>45453</v>
      </c>
      <c r="M1117" s="261" t="s">
        <v>20</v>
      </c>
    </row>
    <row r="1118" spans="1:13" x14ac:dyDescent="0.35">
      <c r="A1118" s="259" t="s">
        <v>413</v>
      </c>
      <c r="B1118" s="259" t="s">
        <v>414</v>
      </c>
      <c r="C1118" s="259" t="s">
        <v>53</v>
      </c>
      <c r="D1118" s="259" t="s">
        <v>2238</v>
      </c>
      <c r="E1118" s="259">
        <v>2</v>
      </c>
      <c r="F1118" s="259" t="s">
        <v>2232</v>
      </c>
      <c r="G1118" s="259" t="s">
        <v>33</v>
      </c>
      <c r="H1118" s="259">
        <v>2</v>
      </c>
      <c r="I1118" s="259" t="s">
        <v>17</v>
      </c>
      <c r="J1118" s="259" t="s">
        <v>17</v>
      </c>
      <c r="K1118" s="259" t="s">
        <v>2325</v>
      </c>
      <c r="L1118" s="260">
        <v>45453</v>
      </c>
      <c r="M1118" s="259" t="s">
        <v>20</v>
      </c>
    </row>
    <row r="1119" spans="1:13" x14ac:dyDescent="0.35">
      <c r="A1119" s="261" t="s">
        <v>413</v>
      </c>
      <c r="B1119" s="261" t="s">
        <v>414</v>
      </c>
      <c r="C1119" s="261" t="s">
        <v>53</v>
      </c>
      <c r="D1119" s="261" t="s">
        <v>2240</v>
      </c>
      <c r="E1119" s="261">
        <v>0</v>
      </c>
      <c r="F1119" s="261" t="s">
        <v>2232</v>
      </c>
      <c r="G1119" s="261" t="s">
        <v>33</v>
      </c>
      <c r="H1119" s="261">
        <v>2</v>
      </c>
      <c r="I1119" s="261" t="s">
        <v>17</v>
      </c>
      <c r="J1119" s="261" t="s">
        <v>17</v>
      </c>
      <c r="K1119" s="261" t="s">
        <v>2326</v>
      </c>
      <c r="L1119" s="262">
        <v>45453</v>
      </c>
      <c r="M1119" s="261" t="s">
        <v>20</v>
      </c>
    </row>
    <row r="1120" spans="1:13" x14ac:dyDescent="0.35">
      <c r="A1120" s="259" t="s">
        <v>413</v>
      </c>
      <c r="B1120" s="259" t="s">
        <v>414</v>
      </c>
      <c r="C1120" s="259" t="s">
        <v>53</v>
      </c>
      <c r="D1120" s="259" t="s">
        <v>2242</v>
      </c>
      <c r="E1120" s="259">
        <v>3</v>
      </c>
      <c r="F1120" s="259" t="s">
        <v>2232</v>
      </c>
      <c r="G1120" s="259" t="s">
        <v>33</v>
      </c>
      <c r="H1120" s="259">
        <v>2</v>
      </c>
      <c r="I1120" s="259" t="s">
        <v>17</v>
      </c>
      <c r="J1120" s="259" t="s">
        <v>17</v>
      </c>
      <c r="K1120" s="259" t="s">
        <v>2327</v>
      </c>
      <c r="L1120" s="260">
        <v>45453</v>
      </c>
      <c r="M1120" s="259" t="s">
        <v>20</v>
      </c>
    </row>
    <row r="1121" spans="1:13" x14ac:dyDescent="0.35">
      <c r="A1121" s="261" t="s">
        <v>413</v>
      </c>
      <c r="B1121" s="261" t="s">
        <v>414</v>
      </c>
      <c r="C1121" s="261" t="s">
        <v>53</v>
      </c>
      <c r="D1121" s="261" t="s">
        <v>2244</v>
      </c>
      <c r="E1121" s="261">
        <v>2</v>
      </c>
      <c r="F1121" s="261" t="s">
        <v>2232</v>
      </c>
      <c r="G1121" s="261" t="s">
        <v>33</v>
      </c>
      <c r="H1121" s="261">
        <v>2</v>
      </c>
      <c r="I1121" s="261" t="s">
        <v>17</v>
      </c>
      <c r="J1121" s="261" t="s">
        <v>17</v>
      </c>
      <c r="K1121" s="261" t="s">
        <v>2328</v>
      </c>
      <c r="L1121" s="262">
        <v>45453</v>
      </c>
      <c r="M1121" s="261" t="s">
        <v>20</v>
      </c>
    </row>
    <row r="1122" spans="1:13" x14ac:dyDescent="0.35">
      <c r="A1122" s="259" t="s">
        <v>413</v>
      </c>
      <c r="B1122" s="259" t="s">
        <v>414</v>
      </c>
      <c r="C1122" s="259" t="s">
        <v>53</v>
      </c>
      <c r="D1122" s="259" t="s">
        <v>2246</v>
      </c>
      <c r="E1122" s="259">
        <v>3</v>
      </c>
      <c r="F1122" s="259" t="s">
        <v>2232</v>
      </c>
      <c r="G1122" s="259" t="s">
        <v>33</v>
      </c>
      <c r="H1122" s="259">
        <v>2</v>
      </c>
      <c r="I1122" s="259" t="s">
        <v>17</v>
      </c>
      <c r="J1122" s="259" t="s">
        <v>17</v>
      </c>
      <c r="K1122" s="259" t="s">
        <v>2329</v>
      </c>
      <c r="L1122" s="260">
        <v>45453</v>
      </c>
      <c r="M1122" s="259" t="s">
        <v>20</v>
      </c>
    </row>
    <row r="1123" spans="1:13" x14ac:dyDescent="0.35">
      <c r="A1123" s="261" t="s">
        <v>413</v>
      </c>
      <c r="B1123" s="261" t="s">
        <v>414</v>
      </c>
      <c r="C1123" s="261" t="s">
        <v>53</v>
      </c>
      <c r="D1123" s="261" t="s">
        <v>2248</v>
      </c>
      <c r="E1123" s="261">
        <v>0</v>
      </c>
      <c r="F1123" s="261" t="s">
        <v>2232</v>
      </c>
      <c r="G1123" s="261" t="s">
        <v>33</v>
      </c>
      <c r="H1123" s="261">
        <v>2</v>
      </c>
      <c r="I1123" s="261" t="s">
        <v>17</v>
      </c>
      <c r="J1123" s="261" t="s">
        <v>17</v>
      </c>
      <c r="K1123" s="261" t="s">
        <v>2330</v>
      </c>
      <c r="L1123" s="262">
        <v>45453</v>
      </c>
      <c r="M1123" s="261" t="s">
        <v>20</v>
      </c>
    </row>
    <row r="1124" spans="1:13" x14ac:dyDescent="0.35">
      <c r="A1124" s="259" t="s">
        <v>210</v>
      </c>
      <c r="B1124" s="259" t="s">
        <v>211</v>
      </c>
      <c r="C1124" s="259" t="s">
        <v>212</v>
      </c>
      <c r="D1124" s="259" t="s">
        <v>2231</v>
      </c>
      <c r="E1124" s="259">
        <v>0</v>
      </c>
      <c r="F1124" s="259" t="s">
        <v>2232</v>
      </c>
      <c r="G1124" s="259" t="s">
        <v>33</v>
      </c>
      <c r="H1124" s="259">
        <v>2</v>
      </c>
      <c r="I1124" s="259" t="s">
        <v>17</v>
      </c>
      <c r="J1124" s="259" t="s">
        <v>17</v>
      </c>
      <c r="K1124" s="259" t="s">
        <v>2331</v>
      </c>
      <c r="L1124" s="260">
        <v>45454</v>
      </c>
      <c r="M1124" s="259" t="s">
        <v>20</v>
      </c>
    </row>
    <row r="1125" spans="1:13" x14ac:dyDescent="0.35">
      <c r="A1125" s="261" t="s">
        <v>210</v>
      </c>
      <c r="B1125" s="261" t="s">
        <v>211</v>
      </c>
      <c r="C1125" s="261" t="s">
        <v>212</v>
      </c>
      <c r="D1125" s="261" t="s">
        <v>2234</v>
      </c>
      <c r="E1125" s="261">
        <v>0</v>
      </c>
      <c r="F1125" s="261" t="s">
        <v>2232</v>
      </c>
      <c r="G1125" s="261" t="s">
        <v>33</v>
      </c>
      <c r="H1125" s="261">
        <v>2</v>
      </c>
      <c r="I1125" s="261" t="s">
        <v>17</v>
      </c>
      <c r="J1125" s="261" t="s">
        <v>17</v>
      </c>
      <c r="K1125" s="261" t="s">
        <v>2332</v>
      </c>
      <c r="L1125" s="262">
        <v>45454</v>
      </c>
      <c r="M1125" s="261" t="s">
        <v>20</v>
      </c>
    </row>
    <row r="1126" spans="1:13" x14ac:dyDescent="0.35">
      <c r="A1126" s="259" t="s">
        <v>210</v>
      </c>
      <c r="B1126" s="259" t="s">
        <v>211</v>
      </c>
      <c r="C1126" s="259" t="s">
        <v>212</v>
      </c>
      <c r="D1126" s="259" t="s">
        <v>2236</v>
      </c>
      <c r="E1126" s="259">
        <v>0</v>
      </c>
      <c r="F1126" s="259" t="s">
        <v>2232</v>
      </c>
      <c r="G1126" s="259" t="s">
        <v>33</v>
      </c>
      <c r="H1126" s="259">
        <v>2</v>
      </c>
      <c r="I1126" s="259" t="s">
        <v>17</v>
      </c>
      <c r="J1126" s="259" t="s">
        <v>17</v>
      </c>
      <c r="K1126" s="259" t="s">
        <v>2333</v>
      </c>
      <c r="L1126" s="260">
        <v>45454</v>
      </c>
      <c r="M1126" s="259" t="s">
        <v>20</v>
      </c>
    </row>
    <row r="1127" spans="1:13" x14ac:dyDescent="0.35">
      <c r="A1127" s="261" t="s">
        <v>210</v>
      </c>
      <c r="B1127" s="261" t="s">
        <v>211</v>
      </c>
      <c r="C1127" s="261" t="s">
        <v>212</v>
      </c>
      <c r="D1127" s="261" t="s">
        <v>2238</v>
      </c>
      <c r="E1127" s="261">
        <v>0</v>
      </c>
      <c r="F1127" s="261" t="s">
        <v>2232</v>
      </c>
      <c r="G1127" s="261" t="s">
        <v>33</v>
      </c>
      <c r="H1127" s="261">
        <v>2</v>
      </c>
      <c r="I1127" s="261" t="s">
        <v>17</v>
      </c>
      <c r="J1127" s="261" t="s">
        <v>17</v>
      </c>
      <c r="K1127" s="261" t="s">
        <v>2334</v>
      </c>
      <c r="L1127" s="262">
        <v>45454</v>
      </c>
      <c r="M1127" s="261" t="s">
        <v>20</v>
      </c>
    </row>
    <row r="1128" spans="1:13" x14ac:dyDescent="0.35">
      <c r="A1128" s="259" t="s">
        <v>210</v>
      </c>
      <c r="B1128" s="259" t="s">
        <v>211</v>
      </c>
      <c r="C1128" s="259" t="s">
        <v>212</v>
      </c>
      <c r="D1128" s="259" t="s">
        <v>2240</v>
      </c>
      <c r="E1128" s="259">
        <v>0</v>
      </c>
      <c r="F1128" s="259" t="s">
        <v>2232</v>
      </c>
      <c r="G1128" s="259" t="s">
        <v>33</v>
      </c>
      <c r="H1128" s="259">
        <v>2</v>
      </c>
      <c r="I1128" s="259" t="s">
        <v>17</v>
      </c>
      <c r="J1128" s="259" t="s">
        <v>17</v>
      </c>
      <c r="K1128" s="259" t="s">
        <v>2335</v>
      </c>
      <c r="L1128" s="260">
        <v>45454</v>
      </c>
      <c r="M1128" s="259" t="s">
        <v>20</v>
      </c>
    </row>
    <row r="1129" spans="1:13" x14ac:dyDescent="0.35">
      <c r="A1129" s="261" t="s">
        <v>210</v>
      </c>
      <c r="B1129" s="261" t="s">
        <v>211</v>
      </c>
      <c r="C1129" s="261" t="s">
        <v>212</v>
      </c>
      <c r="D1129" s="261" t="s">
        <v>2242</v>
      </c>
      <c r="E1129" s="261">
        <v>2</v>
      </c>
      <c r="F1129" s="261" t="s">
        <v>2232</v>
      </c>
      <c r="G1129" s="261" t="s">
        <v>33</v>
      </c>
      <c r="H1129" s="261">
        <v>2</v>
      </c>
      <c r="I1129" s="261" t="s">
        <v>17</v>
      </c>
      <c r="J1129" s="261" t="s">
        <v>17</v>
      </c>
      <c r="K1129" s="261" t="s">
        <v>2336</v>
      </c>
      <c r="L1129" s="262">
        <v>45454</v>
      </c>
      <c r="M1129" s="261" t="s">
        <v>20</v>
      </c>
    </row>
    <row r="1130" spans="1:13" x14ac:dyDescent="0.35">
      <c r="A1130" s="259" t="s">
        <v>210</v>
      </c>
      <c r="B1130" s="259" t="s">
        <v>211</v>
      </c>
      <c r="C1130" s="259" t="s">
        <v>212</v>
      </c>
      <c r="D1130" s="259" t="s">
        <v>2244</v>
      </c>
      <c r="E1130" s="259">
        <v>0</v>
      </c>
      <c r="F1130" s="259" t="s">
        <v>2232</v>
      </c>
      <c r="G1130" s="259" t="s">
        <v>33</v>
      </c>
      <c r="H1130" s="259">
        <v>2</v>
      </c>
      <c r="I1130" s="259" t="s">
        <v>17</v>
      </c>
      <c r="J1130" s="259" t="s">
        <v>17</v>
      </c>
      <c r="K1130" s="259" t="s">
        <v>2337</v>
      </c>
      <c r="L1130" s="260">
        <v>45454</v>
      </c>
      <c r="M1130" s="259" t="s">
        <v>20</v>
      </c>
    </row>
    <row r="1131" spans="1:13" x14ac:dyDescent="0.35">
      <c r="A1131" s="261" t="s">
        <v>210</v>
      </c>
      <c r="B1131" s="261" t="s">
        <v>211</v>
      </c>
      <c r="C1131" s="261" t="s">
        <v>212</v>
      </c>
      <c r="D1131" s="261" t="s">
        <v>2246</v>
      </c>
      <c r="E1131" s="261">
        <v>0</v>
      </c>
      <c r="F1131" s="261" t="s">
        <v>2232</v>
      </c>
      <c r="G1131" s="261" t="s">
        <v>33</v>
      </c>
      <c r="H1131" s="261">
        <v>2</v>
      </c>
      <c r="I1131" s="261" t="s">
        <v>17</v>
      </c>
      <c r="J1131" s="261" t="s">
        <v>17</v>
      </c>
      <c r="K1131" s="261" t="s">
        <v>2338</v>
      </c>
      <c r="L1131" s="262">
        <v>45454</v>
      </c>
      <c r="M1131" s="261" t="s">
        <v>20</v>
      </c>
    </row>
    <row r="1132" spans="1:13" x14ac:dyDescent="0.35">
      <c r="A1132" s="259" t="s">
        <v>210</v>
      </c>
      <c r="B1132" s="259" t="s">
        <v>211</v>
      </c>
      <c r="C1132" s="259" t="s">
        <v>212</v>
      </c>
      <c r="D1132" s="259" t="s">
        <v>2248</v>
      </c>
      <c r="E1132" s="259">
        <v>0</v>
      </c>
      <c r="F1132" s="259" t="s">
        <v>2232</v>
      </c>
      <c r="G1132" s="259" t="s">
        <v>33</v>
      </c>
      <c r="H1132" s="259">
        <v>2</v>
      </c>
      <c r="I1132" s="259" t="s">
        <v>17</v>
      </c>
      <c r="J1132" s="259" t="s">
        <v>17</v>
      </c>
      <c r="K1132" s="259" t="s">
        <v>2339</v>
      </c>
      <c r="L1132" s="260">
        <v>45454</v>
      </c>
      <c r="M1132" s="259" t="s">
        <v>20</v>
      </c>
    </row>
    <row r="1133" spans="1:13" x14ac:dyDescent="0.35">
      <c r="A1133" s="261" t="s">
        <v>682</v>
      </c>
      <c r="B1133" s="261" t="s">
        <v>683</v>
      </c>
      <c r="C1133" s="261" t="s">
        <v>212</v>
      </c>
      <c r="D1133" s="261" t="s">
        <v>2231</v>
      </c>
      <c r="E1133" s="261">
        <v>0</v>
      </c>
      <c r="F1133" s="261" t="s">
        <v>2232</v>
      </c>
      <c r="G1133" s="261" t="s">
        <v>33</v>
      </c>
      <c r="H1133" s="261">
        <v>2</v>
      </c>
      <c r="I1133" s="261" t="s">
        <v>17</v>
      </c>
      <c r="J1133" s="261" t="s">
        <v>17</v>
      </c>
      <c r="K1133" s="261" t="s">
        <v>2340</v>
      </c>
      <c r="L1133" s="262">
        <v>45454</v>
      </c>
      <c r="M1133" s="261" t="s">
        <v>20</v>
      </c>
    </row>
    <row r="1134" spans="1:13" x14ac:dyDescent="0.35">
      <c r="A1134" s="259" t="s">
        <v>682</v>
      </c>
      <c r="B1134" s="259" t="s">
        <v>683</v>
      </c>
      <c r="C1134" s="259" t="s">
        <v>212</v>
      </c>
      <c r="D1134" s="259" t="s">
        <v>2234</v>
      </c>
      <c r="E1134" s="259">
        <v>0</v>
      </c>
      <c r="F1134" s="259" t="s">
        <v>2232</v>
      </c>
      <c r="G1134" s="259" t="s">
        <v>33</v>
      </c>
      <c r="H1134" s="259">
        <v>2</v>
      </c>
      <c r="I1134" s="259" t="s">
        <v>17</v>
      </c>
      <c r="J1134" s="259" t="s">
        <v>17</v>
      </c>
      <c r="K1134" s="259" t="s">
        <v>2341</v>
      </c>
      <c r="L1134" s="260">
        <v>45454</v>
      </c>
      <c r="M1134" s="259" t="s">
        <v>20</v>
      </c>
    </row>
    <row r="1135" spans="1:13" x14ac:dyDescent="0.35">
      <c r="A1135" s="261" t="s">
        <v>682</v>
      </c>
      <c r="B1135" s="261" t="s">
        <v>683</v>
      </c>
      <c r="C1135" s="261" t="s">
        <v>212</v>
      </c>
      <c r="D1135" s="261" t="s">
        <v>2236</v>
      </c>
      <c r="E1135" s="261">
        <v>0</v>
      </c>
      <c r="F1135" s="261" t="s">
        <v>2232</v>
      </c>
      <c r="G1135" s="261" t="s">
        <v>33</v>
      </c>
      <c r="H1135" s="261">
        <v>2</v>
      </c>
      <c r="I1135" s="261" t="s">
        <v>17</v>
      </c>
      <c r="J1135" s="261" t="s">
        <v>17</v>
      </c>
      <c r="K1135" s="261" t="s">
        <v>2342</v>
      </c>
      <c r="L1135" s="262">
        <v>45454</v>
      </c>
      <c r="M1135" s="261" t="s">
        <v>20</v>
      </c>
    </row>
    <row r="1136" spans="1:13" x14ac:dyDescent="0.35">
      <c r="A1136" s="259" t="s">
        <v>682</v>
      </c>
      <c r="B1136" s="259" t="s">
        <v>683</v>
      </c>
      <c r="C1136" s="259" t="s">
        <v>212</v>
      </c>
      <c r="D1136" s="259" t="s">
        <v>2238</v>
      </c>
      <c r="E1136" s="259">
        <v>0</v>
      </c>
      <c r="F1136" s="259" t="s">
        <v>2232</v>
      </c>
      <c r="G1136" s="259" t="s">
        <v>33</v>
      </c>
      <c r="H1136" s="259">
        <v>2</v>
      </c>
      <c r="I1136" s="259" t="s">
        <v>17</v>
      </c>
      <c r="J1136" s="259" t="s">
        <v>17</v>
      </c>
      <c r="K1136" s="259" t="s">
        <v>2343</v>
      </c>
      <c r="L1136" s="260">
        <v>45454</v>
      </c>
      <c r="M1136" s="259" t="s">
        <v>20</v>
      </c>
    </row>
    <row r="1137" spans="1:13" x14ac:dyDescent="0.35">
      <c r="A1137" s="261" t="s">
        <v>682</v>
      </c>
      <c r="B1137" s="261" t="s">
        <v>683</v>
      </c>
      <c r="C1137" s="261" t="s">
        <v>212</v>
      </c>
      <c r="D1137" s="261" t="s">
        <v>2240</v>
      </c>
      <c r="E1137" s="261">
        <v>0</v>
      </c>
      <c r="F1137" s="261" t="s">
        <v>2232</v>
      </c>
      <c r="G1137" s="261" t="s">
        <v>33</v>
      </c>
      <c r="H1137" s="261">
        <v>2</v>
      </c>
      <c r="I1137" s="261" t="s">
        <v>17</v>
      </c>
      <c r="J1137" s="261" t="s">
        <v>17</v>
      </c>
      <c r="K1137" s="261" t="s">
        <v>2344</v>
      </c>
      <c r="L1137" s="262">
        <v>45454</v>
      </c>
      <c r="M1137" s="261" t="s">
        <v>20</v>
      </c>
    </row>
    <row r="1138" spans="1:13" x14ac:dyDescent="0.35">
      <c r="A1138" s="259" t="s">
        <v>682</v>
      </c>
      <c r="B1138" s="259" t="s">
        <v>683</v>
      </c>
      <c r="C1138" s="259" t="s">
        <v>212</v>
      </c>
      <c r="D1138" s="259" t="s">
        <v>2242</v>
      </c>
      <c r="E1138" s="259">
        <v>2</v>
      </c>
      <c r="F1138" s="259" t="s">
        <v>2232</v>
      </c>
      <c r="G1138" s="259" t="s">
        <v>33</v>
      </c>
      <c r="H1138" s="259">
        <v>2</v>
      </c>
      <c r="I1138" s="259" t="s">
        <v>17</v>
      </c>
      <c r="J1138" s="259" t="s">
        <v>17</v>
      </c>
      <c r="K1138" s="259" t="s">
        <v>2345</v>
      </c>
      <c r="L1138" s="260">
        <v>45454</v>
      </c>
      <c r="M1138" s="259" t="s">
        <v>20</v>
      </c>
    </row>
    <row r="1139" spans="1:13" x14ac:dyDescent="0.35">
      <c r="A1139" s="261" t="s">
        <v>682</v>
      </c>
      <c r="B1139" s="261" t="s">
        <v>683</v>
      </c>
      <c r="C1139" s="261" t="s">
        <v>212</v>
      </c>
      <c r="D1139" s="261" t="s">
        <v>2244</v>
      </c>
      <c r="E1139" s="261">
        <v>0</v>
      </c>
      <c r="F1139" s="261" t="s">
        <v>2232</v>
      </c>
      <c r="G1139" s="261" t="s">
        <v>33</v>
      </c>
      <c r="H1139" s="261">
        <v>2</v>
      </c>
      <c r="I1139" s="261" t="s">
        <v>17</v>
      </c>
      <c r="J1139" s="261" t="s">
        <v>17</v>
      </c>
      <c r="K1139" s="261" t="s">
        <v>2346</v>
      </c>
      <c r="L1139" s="262">
        <v>45454</v>
      </c>
      <c r="M1139" s="261" t="s">
        <v>20</v>
      </c>
    </row>
    <row r="1140" spans="1:13" x14ac:dyDescent="0.35">
      <c r="A1140" s="259" t="s">
        <v>682</v>
      </c>
      <c r="B1140" s="259" t="s">
        <v>683</v>
      </c>
      <c r="C1140" s="259" t="s">
        <v>212</v>
      </c>
      <c r="D1140" s="259" t="s">
        <v>2246</v>
      </c>
      <c r="E1140" s="259">
        <v>0</v>
      </c>
      <c r="F1140" s="259" t="s">
        <v>2232</v>
      </c>
      <c r="G1140" s="259" t="s">
        <v>33</v>
      </c>
      <c r="H1140" s="259">
        <v>2</v>
      </c>
      <c r="I1140" s="259" t="s">
        <v>17</v>
      </c>
      <c r="J1140" s="259" t="s">
        <v>17</v>
      </c>
      <c r="K1140" s="259" t="s">
        <v>2347</v>
      </c>
      <c r="L1140" s="260">
        <v>45454</v>
      </c>
      <c r="M1140" s="259" t="s">
        <v>20</v>
      </c>
    </row>
    <row r="1141" spans="1:13" x14ac:dyDescent="0.35">
      <c r="A1141" s="261" t="s">
        <v>682</v>
      </c>
      <c r="B1141" s="261" t="s">
        <v>683</v>
      </c>
      <c r="C1141" s="261" t="s">
        <v>212</v>
      </c>
      <c r="D1141" s="261" t="s">
        <v>2248</v>
      </c>
      <c r="E1141" s="261">
        <v>0</v>
      </c>
      <c r="F1141" s="261" t="s">
        <v>2232</v>
      </c>
      <c r="G1141" s="261" t="s">
        <v>33</v>
      </c>
      <c r="H1141" s="261">
        <v>2</v>
      </c>
      <c r="I1141" s="261" t="s">
        <v>17</v>
      </c>
      <c r="J1141" s="261" t="s">
        <v>17</v>
      </c>
      <c r="K1141" s="261" t="s">
        <v>2348</v>
      </c>
      <c r="L1141" s="262">
        <v>45454</v>
      </c>
      <c r="M1141" s="261" t="s">
        <v>20</v>
      </c>
    </row>
    <row r="1142" spans="1:13" x14ac:dyDescent="0.35">
      <c r="A1142" s="259" t="s">
        <v>699</v>
      </c>
      <c r="B1142" s="259" t="s">
        <v>700</v>
      </c>
      <c r="C1142" s="259" t="s">
        <v>701</v>
      </c>
      <c r="D1142" s="259" t="s">
        <v>2231</v>
      </c>
      <c r="E1142" s="259">
        <v>0</v>
      </c>
      <c r="F1142" s="259" t="s">
        <v>2232</v>
      </c>
      <c r="G1142" s="259" t="s">
        <v>33</v>
      </c>
      <c r="H1142" s="259">
        <v>2</v>
      </c>
      <c r="I1142" s="259" t="s">
        <v>17</v>
      </c>
      <c r="J1142" s="259" t="s">
        <v>17</v>
      </c>
      <c r="K1142" s="259" t="s">
        <v>2349</v>
      </c>
      <c r="L1142" s="260">
        <v>45455</v>
      </c>
      <c r="M1142" s="259" t="s">
        <v>20</v>
      </c>
    </row>
    <row r="1143" spans="1:13" x14ac:dyDescent="0.35">
      <c r="A1143" s="261" t="s">
        <v>699</v>
      </c>
      <c r="B1143" s="261" t="s">
        <v>700</v>
      </c>
      <c r="C1143" s="261" t="s">
        <v>701</v>
      </c>
      <c r="D1143" s="261" t="s">
        <v>2234</v>
      </c>
      <c r="E1143" s="261">
        <v>0</v>
      </c>
      <c r="F1143" s="261" t="s">
        <v>2232</v>
      </c>
      <c r="G1143" s="261" t="s">
        <v>33</v>
      </c>
      <c r="H1143" s="261">
        <v>2</v>
      </c>
      <c r="I1143" s="261" t="s">
        <v>17</v>
      </c>
      <c r="J1143" s="261" t="s">
        <v>17</v>
      </c>
      <c r="K1143" s="261" t="s">
        <v>2350</v>
      </c>
      <c r="L1143" s="262">
        <v>45455</v>
      </c>
      <c r="M1143" s="261" t="s">
        <v>20</v>
      </c>
    </row>
    <row r="1144" spans="1:13" x14ac:dyDescent="0.35">
      <c r="A1144" s="259" t="s">
        <v>699</v>
      </c>
      <c r="B1144" s="259" t="s">
        <v>700</v>
      </c>
      <c r="C1144" s="259" t="s">
        <v>701</v>
      </c>
      <c r="D1144" s="259" t="s">
        <v>2236</v>
      </c>
      <c r="E1144" s="259">
        <v>1</v>
      </c>
      <c r="F1144" s="259" t="s">
        <v>2232</v>
      </c>
      <c r="G1144" s="259" t="s">
        <v>33</v>
      </c>
      <c r="H1144" s="259">
        <v>2</v>
      </c>
      <c r="I1144" s="259" t="s">
        <v>17</v>
      </c>
      <c r="J1144" s="259" t="s">
        <v>17</v>
      </c>
      <c r="K1144" s="259" t="s">
        <v>2351</v>
      </c>
      <c r="L1144" s="260">
        <v>45455</v>
      </c>
      <c r="M1144" s="259" t="s">
        <v>20</v>
      </c>
    </row>
    <row r="1145" spans="1:13" x14ac:dyDescent="0.35">
      <c r="A1145" s="261" t="s">
        <v>699</v>
      </c>
      <c r="B1145" s="261" t="s">
        <v>700</v>
      </c>
      <c r="C1145" s="261" t="s">
        <v>701</v>
      </c>
      <c r="D1145" s="261" t="s">
        <v>2238</v>
      </c>
      <c r="E1145" s="261">
        <v>0</v>
      </c>
      <c r="F1145" s="261" t="s">
        <v>2232</v>
      </c>
      <c r="G1145" s="261" t="s">
        <v>33</v>
      </c>
      <c r="H1145" s="261">
        <v>2</v>
      </c>
      <c r="I1145" s="261" t="s">
        <v>17</v>
      </c>
      <c r="J1145" s="261" t="s">
        <v>17</v>
      </c>
      <c r="K1145" s="261" t="s">
        <v>2352</v>
      </c>
      <c r="L1145" s="262">
        <v>45455</v>
      </c>
      <c r="M1145" s="261" t="s">
        <v>20</v>
      </c>
    </row>
    <row r="1146" spans="1:13" x14ac:dyDescent="0.35">
      <c r="A1146" s="259" t="s">
        <v>699</v>
      </c>
      <c r="B1146" s="259" t="s">
        <v>700</v>
      </c>
      <c r="C1146" s="259" t="s">
        <v>701</v>
      </c>
      <c r="D1146" s="259" t="s">
        <v>2240</v>
      </c>
      <c r="E1146" s="259">
        <v>0</v>
      </c>
      <c r="F1146" s="259" t="s">
        <v>2232</v>
      </c>
      <c r="G1146" s="259" t="s">
        <v>33</v>
      </c>
      <c r="H1146" s="259">
        <v>2</v>
      </c>
      <c r="I1146" s="259" t="s">
        <v>17</v>
      </c>
      <c r="J1146" s="259" t="s">
        <v>17</v>
      </c>
      <c r="K1146" s="259" t="s">
        <v>2353</v>
      </c>
      <c r="L1146" s="260">
        <v>45455</v>
      </c>
      <c r="M1146" s="259" t="s">
        <v>20</v>
      </c>
    </row>
    <row r="1147" spans="1:13" x14ac:dyDescent="0.35">
      <c r="A1147" s="261" t="s">
        <v>699</v>
      </c>
      <c r="B1147" s="261" t="s">
        <v>700</v>
      </c>
      <c r="C1147" s="261" t="s">
        <v>701</v>
      </c>
      <c r="D1147" s="261" t="s">
        <v>2242</v>
      </c>
      <c r="E1147" s="261">
        <v>1</v>
      </c>
      <c r="F1147" s="261" t="s">
        <v>2232</v>
      </c>
      <c r="G1147" s="261" t="s">
        <v>33</v>
      </c>
      <c r="H1147" s="261">
        <v>2</v>
      </c>
      <c r="I1147" s="261" t="s">
        <v>17</v>
      </c>
      <c r="J1147" s="261" t="s">
        <v>17</v>
      </c>
      <c r="K1147" s="261" t="s">
        <v>2354</v>
      </c>
      <c r="L1147" s="262">
        <v>45455</v>
      </c>
      <c r="M1147" s="261" t="s">
        <v>20</v>
      </c>
    </row>
    <row r="1148" spans="1:13" x14ac:dyDescent="0.35">
      <c r="A1148" s="259" t="s">
        <v>699</v>
      </c>
      <c r="B1148" s="259" t="s">
        <v>700</v>
      </c>
      <c r="C1148" s="259" t="s">
        <v>701</v>
      </c>
      <c r="D1148" s="259" t="s">
        <v>2244</v>
      </c>
      <c r="E1148" s="259">
        <v>0</v>
      </c>
      <c r="F1148" s="259" t="s">
        <v>2232</v>
      </c>
      <c r="G1148" s="259" t="s">
        <v>33</v>
      </c>
      <c r="H1148" s="259">
        <v>2</v>
      </c>
      <c r="I1148" s="259" t="s">
        <v>17</v>
      </c>
      <c r="J1148" s="259" t="s">
        <v>17</v>
      </c>
      <c r="K1148" s="259" t="s">
        <v>2355</v>
      </c>
      <c r="L1148" s="260">
        <v>45455</v>
      </c>
      <c r="M1148" s="259" t="s">
        <v>20</v>
      </c>
    </row>
    <row r="1149" spans="1:13" x14ac:dyDescent="0.35">
      <c r="A1149" s="261" t="s">
        <v>699</v>
      </c>
      <c r="B1149" s="261" t="s">
        <v>700</v>
      </c>
      <c r="C1149" s="261" t="s">
        <v>701</v>
      </c>
      <c r="D1149" s="261" t="s">
        <v>2246</v>
      </c>
      <c r="E1149" s="261">
        <v>0</v>
      </c>
      <c r="F1149" s="261" t="s">
        <v>2232</v>
      </c>
      <c r="G1149" s="261" t="s">
        <v>33</v>
      </c>
      <c r="H1149" s="261">
        <v>2</v>
      </c>
      <c r="I1149" s="261" t="s">
        <v>17</v>
      </c>
      <c r="J1149" s="261" t="s">
        <v>17</v>
      </c>
      <c r="K1149" s="261" t="s">
        <v>2356</v>
      </c>
      <c r="L1149" s="262">
        <v>45455</v>
      </c>
      <c r="M1149" s="261" t="s">
        <v>20</v>
      </c>
    </row>
    <row r="1150" spans="1:13" x14ac:dyDescent="0.35">
      <c r="A1150" s="259" t="s">
        <v>699</v>
      </c>
      <c r="B1150" s="259" t="s">
        <v>700</v>
      </c>
      <c r="C1150" s="259" t="s">
        <v>701</v>
      </c>
      <c r="D1150" s="259" t="s">
        <v>2248</v>
      </c>
      <c r="E1150" s="259">
        <v>0</v>
      </c>
      <c r="F1150" s="259" t="s">
        <v>2232</v>
      </c>
      <c r="G1150" s="259" t="s">
        <v>33</v>
      </c>
      <c r="H1150" s="259">
        <v>2</v>
      </c>
      <c r="I1150" s="259" t="s">
        <v>17</v>
      </c>
      <c r="J1150" s="259" t="s">
        <v>17</v>
      </c>
      <c r="K1150" s="259" t="s">
        <v>2357</v>
      </c>
      <c r="L1150" s="260">
        <v>45455</v>
      </c>
      <c r="M1150" s="259" t="s">
        <v>20</v>
      </c>
    </row>
    <row r="1151" spans="1:13" x14ac:dyDescent="0.35">
      <c r="A1151" s="261" t="s">
        <v>78</v>
      </c>
      <c r="B1151" s="261" t="s">
        <v>79</v>
      </c>
      <c r="C1151" s="261" t="s">
        <v>80</v>
      </c>
      <c r="D1151" s="261" t="s">
        <v>2231</v>
      </c>
      <c r="E1151" s="261">
        <v>2</v>
      </c>
      <c r="F1151" s="261" t="s">
        <v>2232</v>
      </c>
      <c r="G1151" s="261" t="s">
        <v>33</v>
      </c>
      <c r="H1151" s="261">
        <v>2</v>
      </c>
      <c r="I1151" s="261" t="s">
        <v>17</v>
      </c>
      <c r="J1151" s="261" t="s">
        <v>17</v>
      </c>
      <c r="K1151" s="261" t="s">
        <v>2358</v>
      </c>
      <c r="L1151" s="262">
        <v>45455</v>
      </c>
      <c r="M1151" s="261" t="s">
        <v>20</v>
      </c>
    </row>
    <row r="1152" spans="1:13" x14ac:dyDescent="0.35">
      <c r="A1152" s="259" t="s">
        <v>78</v>
      </c>
      <c r="B1152" s="259" t="s">
        <v>79</v>
      </c>
      <c r="C1152" s="259" t="s">
        <v>80</v>
      </c>
      <c r="D1152" s="259" t="s">
        <v>2234</v>
      </c>
      <c r="E1152" s="259">
        <v>1</v>
      </c>
      <c r="F1152" s="259" t="s">
        <v>2232</v>
      </c>
      <c r="G1152" s="259" t="s">
        <v>33</v>
      </c>
      <c r="H1152" s="259">
        <v>2</v>
      </c>
      <c r="I1152" s="259" t="s">
        <v>17</v>
      </c>
      <c r="J1152" s="259" t="s">
        <v>17</v>
      </c>
      <c r="K1152" s="259" t="s">
        <v>2359</v>
      </c>
      <c r="L1152" s="260">
        <v>45455</v>
      </c>
      <c r="M1152" s="259" t="s">
        <v>20</v>
      </c>
    </row>
    <row r="1153" spans="1:13" x14ac:dyDescent="0.35">
      <c r="A1153" s="261" t="s">
        <v>78</v>
      </c>
      <c r="B1153" s="261" t="s">
        <v>79</v>
      </c>
      <c r="C1153" s="261" t="s">
        <v>80</v>
      </c>
      <c r="D1153" s="261" t="s">
        <v>2236</v>
      </c>
      <c r="E1153" s="261">
        <v>1</v>
      </c>
      <c r="F1153" s="261" t="s">
        <v>2232</v>
      </c>
      <c r="G1153" s="261" t="s">
        <v>33</v>
      </c>
      <c r="H1153" s="261">
        <v>2</v>
      </c>
      <c r="I1153" s="261" t="s">
        <v>17</v>
      </c>
      <c r="J1153" s="261" t="s">
        <v>17</v>
      </c>
      <c r="K1153" s="261" t="s">
        <v>2360</v>
      </c>
      <c r="L1153" s="262">
        <v>45455</v>
      </c>
      <c r="M1153" s="261" t="s">
        <v>20</v>
      </c>
    </row>
    <row r="1154" spans="1:13" x14ac:dyDescent="0.35">
      <c r="A1154" s="259" t="s">
        <v>78</v>
      </c>
      <c r="B1154" s="259" t="s">
        <v>79</v>
      </c>
      <c r="C1154" s="259" t="s">
        <v>80</v>
      </c>
      <c r="D1154" s="259" t="s">
        <v>2238</v>
      </c>
      <c r="E1154" s="259">
        <v>0</v>
      </c>
      <c r="F1154" s="259" t="s">
        <v>2232</v>
      </c>
      <c r="G1154" s="259" t="s">
        <v>33</v>
      </c>
      <c r="H1154" s="259">
        <v>2</v>
      </c>
      <c r="I1154" s="259" t="s">
        <v>17</v>
      </c>
      <c r="J1154" s="259" t="s">
        <v>17</v>
      </c>
      <c r="K1154" s="259" t="s">
        <v>2361</v>
      </c>
      <c r="L1154" s="260">
        <v>45455</v>
      </c>
      <c r="M1154" s="259" t="s">
        <v>20</v>
      </c>
    </row>
    <row r="1155" spans="1:13" x14ac:dyDescent="0.35">
      <c r="A1155" s="261" t="s">
        <v>78</v>
      </c>
      <c r="B1155" s="261" t="s">
        <v>79</v>
      </c>
      <c r="C1155" s="261" t="s">
        <v>80</v>
      </c>
      <c r="D1155" s="261" t="s">
        <v>2240</v>
      </c>
      <c r="E1155" s="261">
        <v>0</v>
      </c>
      <c r="F1155" s="261" t="s">
        <v>2232</v>
      </c>
      <c r="G1155" s="261" t="s">
        <v>33</v>
      </c>
      <c r="H1155" s="261">
        <v>2</v>
      </c>
      <c r="I1155" s="261" t="s">
        <v>17</v>
      </c>
      <c r="J1155" s="261" t="s">
        <v>17</v>
      </c>
      <c r="K1155" s="261" t="s">
        <v>2362</v>
      </c>
      <c r="L1155" s="262">
        <v>45455</v>
      </c>
      <c r="M1155" s="261" t="s">
        <v>20</v>
      </c>
    </row>
    <row r="1156" spans="1:13" x14ac:dyDescent="0.35">
      <c r="A1156" s="259" t="s">
        <v>78</v>
      </c>
      <c r="B1156" s="259" t="s">
        <v>79</v>
      </c>
      <c r="C1156" s="259" t="s">
        <v>80</v>
      </c>
      <c r="D1156" s="259" t="s">
        <v>2242</v>
      </c>
      <c r="E1156" s="259">
        <v>0</v>
      </c>
      <c r="F1156" s="259" t="s">
        <v>2232</v>
      </c>
      <c r="G1156" s="259" t="s">
        <v>33</v>
      </c>
      <c r="H1156" s="259">
        <v>2</v>
      </c>
      <c r="I1156" s="259" t="s">
        <v>17</v>
      </c>
      <c r="J1156" s="259" t="s">
        <v>17</v>
      </c>
      <c r="K1156" s="259" t="s">
        <v>2363</v>
      </c>
      <c r="L1156" s="260">
        <v>45455</v>
      </c>
      <c r="M1156" s="259" t="s">
        <v>20</v>
      </c>
    </row>
    <row r="1157" spans="1:13" x14ac:dyDescent="0.35">
      <c r="A1157" s="261" t="s">
        <v>78</v>
      </c>
      <c r="B1157" s="261" t="s">
        <v>79</v>
      </c>
      <c r="C1157" s="261" t="s">
        <v>80</v>
      </c>
      <c r="D1157" s="261" t="s">
        <v>2244</v>
      </c>
      <c r="E1157" s="261">
        <v>2</v>
      </c>
      <c r="F1157" s="261" t="s">
        <v>2232</v>
      </c>
      <c r="G1157" s="261" t="s">
        <v>33</v>
      </c>
      <c r="H1157" s="261">
        <v>2</v>
      </c>
      <c r="I1157" s="261" t="s">
        <v>17</v>
      </c>
      <c r="J1157" s="261" t="s">
        <v>17</v>
      </c>
      <c r="K1157" s="261" t="s">
        <v>2364</v>
      </c>
      <c r="L1157" s="262">
        <v>45455</v>
      </c>
      <c r="M1157" s="261" t="s">
        <v>20</v>
      </c>
    </row>
    <row r="1158" spans="1:13" x14ac:dyDescent="0.35">
      <c r="A1158" s="259" t="s">
        <v>78</v>
      </c>
      <c r="B1158" s="259" t="s">
        <v>79</v>
      </c>
      <c r="C1158" s="259" t="s">
        <v>80</v>
      </c>
      <c r="D1158" s="259" t="s">
        <v>2246</v>
      </c>
      <c r="E1158" s="259">
        <v>1</v>
      </c>
      <c r="F1158" s="259" t="s">
        <v>2232</v>
      </c>
      <c r="G1158" s="259" t="s">
        <v>33</v>
      </c>
      <c r="H1158" s="259">
        <v>2</v>
      </c>
      <c r="I1158" s="259" t="s">
        <v>17</v>
      </c>
      <c r="J1158" s="259" t="s">
        <v>17</v>
      </c>
      <c r="K1158" s="259" t="s">
        <v>2365</v>
      </c>
      <c r="L1158" s="260">
        <v>45455</v>
      </c>
      <c r="M1158" s="259" t="s">
        <v>20</v>
      </c>
    </row>
    <row r="1159" spans="1:13" x14ac:dyDescent="0.35">
      <c r="A1159" s="261" t="s">
        <v>78</v>
      </c>
      <c r="B1159" s="261" t="s">
        <v>79</v>
      </c>
      <c r="C1159" s="261" t="s">
        <v>80</v>
      </c>
      <c r="D1159" s="261" t="s">
        <v>2248</v>
      </c>
      <c r="E1159" s="261">
        <v>0</v>
      </c>
      <c r="F1159" s="261" t="s">
        <v>2232</v>
      </c>
      <c r="G1159" s="261" t="s">
        <v>33</v>
      </c>
      <c r="H1159" s="261">
        <v>2</v>
      </c>
      <c r="I1159" s="261" t="s">
        <v>17</v>
      </c>
      <c r="J1159" s="261" t="s">
        <v>17</v>
      </c>
      <c r="K1159" s="261" t="s">
        <v>2366</v>
      </c>
      <c r="L1159" s="262">
        <v>45455</v>
      </c>
      <c r="M1159" s="261" t="s">
        <v>20</v>
      </c>
    </row>
    <row r="1160" spans="1:13" x14ac:dyDescent="0.35">
      <c r="A1160" s="259" t="s">
        <v>763</v>
      </c>
      <c r="B1160" s="259" t="s">
        <v>764</v>
      </c>
      <c r="C1160" s="259" t="s">
        <v>261</v>
      </c>
      <c r="D1160" s="259" t="s">
        <v>2231</v>
      </c>
      <c r="E1160" s="259">
        <v>2</v>
      </c>
      <c r="F1160" s="259" t="s">
        <v>2232</v>
      </c>
      <c r="G1160" s="259" t="s">
        <v>33</v>
      </c>
      <c r="H1160" s="259">
        <v>2</v>
      </c>
      <c r="I1160" s="259" t="s">
        <v>17</v>
      </c>
      <c r="J1160" s="259" t="s">
        <v>17</v>
      </c>
      <c r="K1160" s="259" t="s">
        <v>2367</v>
      </c>
      <c r="L1160" s="260">
        <v>45455</v>
      </c>
      <c r="M1160" s="259" t="s">
        <v>20</v>
      </c>
    </row>
    <row r="1161" spans="1:13" x14ac:dyDescent="0.35">
      <c r="A1161" s="261" t="s">
        <v>763</v>
      </c>
      <c r="B1161" s="261" t="s">
        <v>764</v>
      </c>
      <c r="C1161" s="261" t="s">
        <v>261</v>
      </c>
      <c r="D1161" s="261" t="s">
        <v>2234</v>
      </c>
      <c r="E1161" s="261">
        <v>0</v>
      </c>
      <c r="F1161" s="261" t="s">
        <v>2232</v>
      </c>
      <c r="G1161" s="261" t="s">
        <v>33</v>
      </c>
      <c r="H1161" s="261">
        <v>2</v>
      </c>
      <c r="I1161" s="261" t="s">
        <v>17</v>
      </c>
      <c r="J1161" s="261" t="s">
        <v>17</v>
      </c>
      <c r="K1161" s="261" t="s">
        <v>2368</v>
      </c>
      <c r="L1161" s="262">
        <v>45455</v>
      </c>
      <c r="M1161" s="261" t="s">
        <v>20</v>
      </c>
    </row>
    <row r="1162" spans="1:13" x14ac:dyDescent="0.35">
      <c r="A1162" s="259" t="s">
        <v>763</v>
      </c>
      <c r="B1162" s="259" t="s">
        <v>764</v>
      </c>
      <c r="C1162" s="259" t="s">
        <v>261</v>
      </c>
      <c r="D1162" s="259" t="s">
        <v>2236</v>
      </c>
      <c r="E1162" s="259">
        <v>0</v>
      </c>
      <c r="F1162" s="259" t="s">
        <v>2232</v>
      </c>
      <c r="G1162" s="259" t="s">
        <v>33</v>
      </c>
      <c r="H1162" s="259">
        <v>2</v>
      </c>
      <c r="I1162" s="259" t="s">
        <v>17</v>
      </c>
      <c r="J1162" s="259" t="s">
        <v>17</v>
      </c>
      <c r="K1162" s="259" t="s">
        <v>2369</v>
      </c>
      <c r="L1162" s="260">
        <v>45455</v>
      </c>
      <c r="M1162" s="259" t="s">
        <v>20</v>
      </c>
    </row>
    <row r="1163" spans="1:13" x14ac:dyDescent="0.35">
      <c r="A1163" s="261" t="s">
        <v>763</v>
      </c>
      <c r="B1163" s="261" t="s">
        <v>764</v>
      </c>
      <c r="C1163" s="261" t="s">
        <v>261</v>
      </c>
      <c r="D1163" s="261" t="s">
        <v>2238</v>
      </c>
      <c r="E1163" s="261">
        <v>3</v>
      </c>
      <c r="F1163" s="261" t="s">
        <v>2232</v>
      </c>
      <c r="G1163" s="261" t="s">
        <v>33</v>
      </c>
      <c r="H1163" s="261">
        <v>2</v>
      </c>
      <c r="I1163" s="261" t="s">
        <v>17</v>
      </c>
      <c r="J1163" s="261" t="s">
        <v>17</v>
      </c>
      <c r="K1163" s="261" t="s">
        <v>2370</v>
      </c>
      <c r="L1163" s="262">
        <v>45455</v>
      </c>
      <c r="M1163" s="261" t="s">
        <v>20</v>
      </c>
    </row>
    <row r="1164" spans="1:13" x14ac:dyDescent="0.35">
      <c r="A1164" s="259" t="s">
        <v>763</v>
      </c>
      <c r="B1164" s="259" t="s">
        <v>764</v>
      </c>
      <c r="C1164" s="259" t="s">
        <v>261</v>
      </c>
      <c r="D1164" s="259" t="s">
        <v>2240</v>
      </c>
      <c r="E1164" s="259">
        <v>3</v>
      </c>
      <c r="F1164" s="259" t="s">
        <v>2232</v>
      </c>
      <c r="G1164" s="259" t="s">
        <v>33</v>
      </c>
      <c r="H1164" s="259">
        <v>2</v>
      </c>
      <c r="I1164" s="259" t="s">
        <v>17</v>
      </c>
      <c r="J1164" s="259" t="s">
        <v>17</v>
      </c>
      <c r="K1164" s="259" t="s">
        <v>2371</v>
      </c>
      <c r="L1164" s="260">
        <v>45455</v>
      </c>
      <c r="M1164" s="259" t="s">
        <v>20</v>
      </c>
    </row>
    <row r="1165" spans="1:13" x14ac:dyDescent="0.35">
      <c r="A1165" s="261" t="s">
        <v>763</v>
      </c>
      <c r="B1165" s="261" t="s">
        <v>764</v>
      </c>
      <c r="C1165" s="261" t="s">
        <v>261</v>
      </c>
      <c r="D1165" s="261" t="s">
        <v>2242</v>
      </c>
      <c r="E1165" s="261">
        <v>0</v>
      </c>
      <c r="F1165" s="261" t="s">
        <v>2232</v>
      </c>
      <c r="G1165" s="261" t="s">
        <v>33</v>
      </c>
      <c r="H1165" s="261">
        <v>2</v>
      </c>
      <c r="I1165" s="261" t="s">
        <v>17</v>
      </c>
      <c r="J1165" s="261" t="s">
        <v>17</v>
      </c>
      <c r="K1165" s="261" t="s">
        <v>2372</v>
      </c>
      <c r="L1165" s="262">
        <v>45455</v>
      </c>
      <c r="M1165" s="261" t="s">
        <v>20</v>
      </c>
    </row>
    <row r="1166" spans="1:13" x14ac:dyDescent="0.35">
      <c r="A1166" s="259" t="s">
        <v>763</v>
      </c>
      <c r="B1166" s="259" t="s">
        <v>764</v>
      </c>
      <c r="C1166" s="259" t="s">
        <v>261</v>
      </c>
      <c r="D1166" s="259" t="s">
        <v>2244</v>
      </c>
      <c r="E1166" s="259">
        <v>2</v>
      </c>
      <c r="F1166" s="259" t="s">
        <v>2232</v>
      </c>
      <c r="G1166" s="259" t="s">
        <v>33</v>
      </c>
      <c r="H1166" s="259">
        <v>2</v>
      </c>
      <c r="I1166" s="259" t="s">
        <v>17</v>
      </c>
      <c r="J1166" s="259" t="s">
        <v>17</v>
      </c>
      <c r="K1166" s="259" t="s">
        <v>2373</v>
      </c>
      <c r="L1166" s="260">
        <v>45455</v>
      </c>
      <c r="M1166" s="259" t="s">
        <v>20</v>
      </c>
    </row>
    <row r="1167" spans="1:13" x14ac:dyDescent="0.35">
      <c r="A1167" s="261" t="s">
        <v>763</v>
      </c>
      <c r="B1167" s="261" t="s">
        <v>764</v>
      </c>
      <c r="C1167" s="261" t="s">
        <v>261</v>
      </c>
      <c r="D1167" s="261" t="s">
        <v>2246</v>
      </c>
      <c r="E1167" s="261">
        <v>1</v>
      </c>
      <c r="F1167" s="261" t="s">
        <v>2232</v>
      </c>
      <c r="G1167" s="261" t="s">
        <v>33</v>
      </c>
      <c r="H1167" s="261">
        <v>2</v>
      </c>
      <c r="I1167" s="261" t="s">
        <v>17</v>
      </c>
      <c r="J1167" s="261" t="s">
        <v>17</v>
      </c>
      <c r="K1167" s="261" t="s">
        <v>2374</v>
      </c>
      <c r="L1167" s="262">
        <v>45455</v>
      </c>
      <c r="M1167" s="261" t="s">
        <v>20</v>
      </c>
    </row>
    <row r="1168" spans="1:13" x14ac:dyDescent="0.35">
      <c r="A1168" s="259" t="s">
        <v>763</v>
      </c>
      <c r="B1168" s="259" t="s">
        <v>764</v>
      </c>
      <c r="C1168" s="259" t="s">
        <v>261</v>
      </c>
      <c r="D1168" s="259" t="s">
        <v>2248</v>
      </c>
      <c r="E1168" s="259">
        <v>0</v>
      </c>
      <c r="F1168" s="259" t="s">
        <v>2232</v>
      </c>
      <c r="G1168" s="259" t="s">
        <v>33</v>
      </c>
      <c r="H1168" s="259">
        <v>2</v>
      </c>
      <c r="I1168" s="259" t="s">
        <v>17</v>
      </c>
      <c r="J1168" s="259" t="s">
        <v>17</v>
      </c>
      <c r="K1168" s="259" t="s">
        <v>2375</v>
      </c>
      <c r="L1168" s="260">
        <v>45455</v>
      </c>
      <c r="M1168" s="259" t="s">
        <v>20</v>
      </c>
    </row>
    <row r="1169" spans="1:13" x14ac:dyDescent="0.35">
      <c r="A1169" s="261" t="s">
        <v>259</v>
      </c>
      <c r="B1169" s="261" t="s">
        <v>260</v>
      </c>
      <c r="C1169" s="261" t="s">
        <v>261</v>
      </c>
      <c r="D1169" s="261" t="s">
        <v>2231</v>
      </c>
      <c r="E1169" s="261">
        <v>2</v>
      </c>
      <c r="F1169" s="261" t="s">
        <v>2232</v>
      </c>
      <c r="G1169" s="261" t="s">
        <v>33</v>
      </c>
      <c r="H1169" s="261">
        <v>2</v>
      </c>
      <c r="I1169" s="261" t="s">
        <v>17</v>
      </c>
      <c r="J1169" s="261" t="s">
        <v>17</v>
      </c>
      <c r="K1169" s="261" t="s">
        <v>2376</v>
      </c>
      <c r="L1169" s="262">
        <v>45455</v>
      </c>
      <c r="M1169" s="261" t="s">
        <v>20</v>
      </c>
    </row>
    <row r="1170" spans="1:13" x14ac:dyDescent="0.35">
      <c r="A1170" s="259" t="s">
        <v>259</v>
      </c>
      <c r="B1170" s="259" t="s">
        <v>260</v>
      </c>
      <c r="C1170" s="259" t="s">
        <v>261</v>
      </c>
      <c r="D1170" s="259" t="s">
        <v>2234</v>
      </c>
      <c r="E1170" s="259">
        <v>0</v>
      </c>
      <c r="F1170" s="259" t="s">
        <v>2232</v>
      </c>
      <c r="G1170" s="259" t="s">
        <v>33</v>
      </c>
      <c r="H1170" s="259">
        <v>2</v>
      </c>
      <c r="I1170" s="259" t="s">
        <v>17</v>
      </c>
      <c r="J1170" s="259" t="s">
        <v>17</v>
      </c>
      <c r="K1170" s="259" t="s">
        <v>2377</v>
      </c>
      <c r="L1170" s="260">
        <v>45455</v>
      </c>
      <c r="M1170" s="259" t="s">
        <v>20</v>
      </c>
    </row>
    <row r="1171" spans="1:13" x14ac:dyDescent="0.35">
      <c r="A1171" s="261" t="s">
        <v>259</v>
      </c>
      <c r="B1171" s="261" t="s">
        <v>260</v>
      </c>
      <c r="C1171" s="261" t="s">
        <v>261</v>
      </c>
      <c r="D1171" s="261" t="s">
        <v>2236</v>
      </c>
      <c r="E1171" s="261">
        <v>0</v>
      </c>
      <c r="F1171" s="261" t="s">
        <v>2232</v>
      </c>
      <c r="G1171" s="261" t="s">
        <v>33</v>
      </c>
      <c r="H1171" s="261">
        <v>2</v>
      </c>
      <c r="I1171" s="261" t="s">
        <v>17</v>
      </c>
      <c r="J1171" s="261" t="s">
        <v>17</v>
      </c>
      <c r="K1171" s="261" t="s">
        <v>2378</v>
      </c>
      <c r="L1171" s="262">
        <v>45455</v>
      </c>
      <c r="M1171" s="261" t="s">
        <v>20</v>
      </c>
    </row>
    <row r="1172" spans="1:13" x14ac:dyDescent="0.35">
      <c r="A1172" s="259" t="s">
        <v>259</v>
      </c>
      <c r="B1172" s="259" t="s">
        <v>260</v>
      </c>
      <c r="C1172" s="259" t="s">
        <v>261</v>
      </c>
      <c r="D1172" s="259" t="s">
        <v>2238</v>
      </c>
      <c r="E1172" s="259">
        <v>3</v>
      </c>
      <c r="F1172" s="259" t="s">
        <v>2232</v>
      </c>
      <c r="G1172" s="259" t="s">
        <v>33</v>
      </c>
      <c r="H1172" s="259">
        <v>2</v>
      </c>
      <c r="I1172" s="259" t="s">
        <v>17</v>
      </c>
      <c r="J1172" s="259" t="s">
        <v>17</v>
      </c>
      <c r="K1172" s="259" t="s">
        <v>2379</v>
      </c>
      <c r="L1172" s="260">
        <v>45455</v>
      </c>
      <c r="M1172" s="259" t="s">
        <v>20</v>
      </c>
    </row>
    <row r="1173" spans="1:13" x14ac:dyDescent="0.35">
      <c r="A1173" s="261" t="s">
        <v>259</v>
      </c>
      <c r="B1173" s="261" t="s">
        <v>260</v>
      </c>
      <c r="C1173" s="261" t="s">
        <v>261</v>
      </c>
      <c r="D1173" s="261" t="s">
        <v>2240</v>
      </c>
      <c r="E1173" s="261">
        <v>3</v>
      </c>
      <c r="F1173" s="261" t="s">
        <v>2232</v>
      </c>
      <c r="G1173" s="261" t="s">
        <v>33</v>
      </c>
      <c r="H1173" s="261">
        <v>2</v>
      </c>
      <c r="I1173" s="261" t="s">
        <v>17</v>
      </c>
      <c r="J1173" s="261" t="s">
        <v>17</v>
      </c>
      <c r="K1173" s="261" t="s">
        <v>2380</v>
      </c>
      <c r="L1173" s="262">
        <v>45455</v>
      </c>
      <c r="M1173" s="261" t="s">
        <v>20</v>
      </c>
    </row>
    <row r="1174" spans="1:13" x14ac:dyDescent="0.35">
      <c r="A1174" s="259" t="s">
        <v>259</v>
      </c>
      <c r="B1174" s="259" t="s">
        <v>260</v>
      </c>
      <c r="C1174" s="259" t="s">
        <v>261</v>
      </c>
      <c r="D1174" s="259" t="s">
        <v>2242</v>
      </c>
      <c r="E1174" s="259">
        <v>0</v>
      </c>
      <c r="F1174" s="259" t="s">
        <v>2232</v>
      </c>
      <c r="G1174" s="259" t="s">
        <v>33</v>
      </c>
      <c r="H1174" s="259">
        <v>2</v>
      </c>
      <c r="I1174" s="259" t="s">
        <v>17</v>
      </c>
      <c r="J1174" s="259" t="s">
        <v>17</v>
      </c>
      <c r="K1174" s="259" t="s">
        <v>2381</v>
      </c>
      <c r="L1174" s="260">
        <v>45455</v>
      </c>
      <c r="M1174" s="259" t="s">
        <v>20</v>
      </c>
    </row>
    <row r="1175" spans="1:13" x14ac:dyDescent="0.35">
      <c r="A1175" s="261" t="s">
        <v>259</v>
      </c>
      <c r="B1175" s="261" t="s">
        <v>260</v>
      </c>
      <c r="C1175" s="261" t="s">
        <v>261</v>
      </c>
      <c r="D1175" s="261" t="s">
        <v>2244</v>
      </c>
      <c r="E1175" s="261">
        <v>2</v>
      </c>
      <c r="F1175" s="261" t="s">
        <v>2232</v>
      </c>
      <c r="G1175" s="261" t="s">
        <v>33</v>
      </c>
      <c r="H1175" s="261">
        <v>2</v>
      </c>
      <c r="I1175" s="261" t="s">
        <v>17</v>
      </c>
      <c r="J1175" s="261" t="s">
        <v>17</v>
      </c>
      <c r="K1175" s="261" t="s">
        <v>2382</v>
      </c>
      <c r="L1175" s="262">
        <v>45455</v>
      </c>
      <c r="M1175" s="261" t="s">
        <v>20</v>
      </c>
    </row>
    <row r="1176" spans="1:13" x14ac:dyDescent="0.35">
      <c r="A1176" s="259" t="s">
        <v>259</v>
      </c>
      <c r="B1176" s="259" t="s">
        <v>260</v>
      </c>
      <c r="C1176" s="259" t="s">
        <v>261</v>
      </c>
      <c r="D1176" s="259" t="s">
        <v>2246</v>
      </c>
      <c r="E1176" s="259">
        <v>1</v>
      </c>
      <c r="F1176" s="259" t="s">
        <v>2232</v>
      </c>
      <c r="G1176" s="259" t="s">
        <v>33</v>
      </c>
      <c r="H1176" s="259">
        <v>2</v>
      </c>
      <c r="I1176" s="259" t="s">
        <v>17</v>
      </c>
      <c r="J1176" s="259" t="s">
        <v>17</v>
      </c>
      <c r="K1176" s="259" t="s">
        <v>2383</v>
      </c>
      <c r="L1176" s="260">
        <v>45455</v>
      </c>
      <c r="M1176" s="259" t="s">
        <v>20</v>
      </c>
    </row>
    <row r="1177" spans="1:13" x14ac:dyDescent="0.35">
      <c r="A1177" s="261" t="s">
        <v>259</v>
      </c>
      <c r="B1177" s="261" t="s">
        <v>260</v>
      </c>
      <c r="C1177" s="261" t="s">
        <v>261</v>
      </c>
      <c r="D1177" s="261" t="s">
        <v>2248</v>
      </c>
      <c r="E1177" s="261">
        <v>0</v>
      </c>
      <c r="F1177" s="261" t="s">
        <v>2232</v>
      </c>
      <c r="G1177" s="261" t="s">
        <v>33</v>
      </c>
      <c r="H1177" s="261">
        <v>2</v>
      </c>
      <c r="I1177" s="261" t="s">
        <v>17</v>
      </c>
      <c r="J1177" s="261" t="s">
        <v>17</v>
      </c>
      <c r="K1177" s="261" t="s">
        <v>2384</v>
      </c>
      <c r="L1177" s="262">
        <v>45455</v>
      </c>
      <c r="M1177" s="261" t="s">
        <v>20</v>
      </c>
    </row>
    <row r="1178" spans="1:13" x14ac:dyDescent="0.35">
      <c r="A1178" s="259" t="s">
        <v>777</v>
      </c>
      <c r="B1178" s="259" t="s">
        <v>778</v>
      </c>
      <c r="C1178" s="259" t="s">
        <v>261</v>
      </c>
      <c r="D1178" s="259" t="s">
        <v>2231</v>
      </c>
      <c r="E1178" s="259">
        <v>0</v>
      </c>
      <c r="F1178" s="259" t="s">
        <v>2232</v>
      </c>
      <c r="G1178" s="259" t="s">
        <v>33</v>
      </c>
      <c r="H1178" s="259">
        <v>2</v>
      </c>
      <c r="I1178" s="259" t="s">
        <v>17</v>
      </c>
      <c r="J1178" s="259" t="s">
        <v>17</v>
      </c>
      <c r="K1178" s="259" t="s">
        <v>2385</v>
      </c>
      <c r="L1178" s="260">
        <v>45455</v>
      </c>
      <c r="M1178" s="259" t="s">
        <v>20</v>
      </c>
    </row>
    <row r="1179" spans="1:13" x14ac:dyDescent="0.35">
      <c r="A1179" s="261" t="s">
        <v>777</v>
      </c>
      <c r="B1179" s="261" t="s">
        <v>778</v>
      </c>
      <c r="C1179" s="261" t="s">
        <v>261</v>
      </c>
      <c r="D1179" s="261" t="s">
        <v>2234</v>
      </c>
      <c r="E1179" s="261">
        <v>0</v>
      </c>
      <c r="F1179" s="261" t="s">
        <v>2232</v>
      </c>
      <c r="G1179" s="261" t="s">
        <v>33</v>
      </c>
      <c r="H1179" s="261">
        <v>2</v>
      </c>
      <c r="I1179" s="261" t="s">
        <v>17</v>
      </c>
      <c r="J1179" s="261" t="s">
        <v>17</v>
      </c>
      <c r="K1179" s="261" t="s">
        <v>2386</v>
      </c>
      <c r="L1179" s="262">
        <v>45455</v>
      </c>
      <c r="M1179" s="261" t="s">
        <v>20</v>
      </c>
    </row>
    <row r="1180" spans="1:13" x14ac:dyDescent="0.35">
      <c r="A1180" s="259" t="s">
        <v>777</v>
      </c>
      <c r="B1180" s="259" t="s">
        <v>778</v>
      </c>
      <c r="C1180" s="259" t="s">
        <v>261</v>
      </c>
      <c r="D1180" s="259" t="s">
        <v>2236</v>
      </c>
      <c r="E1180" s="259">
        <v>0</v>
      </c>
      <c r="F1180" s="259" t="s">
        <v>2232</v>
      </c>
      <c r="G1180" s="259" t="s">
        <v>33</v>
      </c>
      <c r="H1180" s="259">
        <v>2</v>
      </c>
      <c r="I1180" s="259" t="s">
        <v>17</v>
      </c>
      <c r="J1180" s="259" t="s">
        <v>17</v>
      </c>
      <c r="K1180" s="259" t="s">
        <v>2387</v>
      </c>
      <c r="L1180" s="260">
        <v>45455</v>
      </c>
      <c r="M1180" s="259" t="s">
        <v>20</v>
      </c>
    </row>
    <row r="1181" spans="1:13" x14ac:dyDescent="0.35">
      <c r="A1181" s="261" t="s">
        <v>777</v>
      </c>
      <c r="B1181" s="261" t="s">
        <v>778</v>
      </c>
      <c r="C1181" s="261" t="s">
        <v>261</v>
      </c>
      <c r="D1181" s="261" t="s">
        <v>2238</v>
      </c>
      <c r="E1181" s="261">
        <v>3</v>
      </c>
      <c r="F1181" s="261" t="s">
        <v>2232</v>
      </c>
      <c r="G1181" s="261" t="s">
        <v>33</v>
      </c>
      <c r="H1181" s="261">
        <v>2</v>
      </c>
      <c r="I1181" s="261" t="s">
        <v>17</v>
      </c>
      <c r="J1181" s="261" t="s">
        <v>17</v>
      </c>
      <c r="K1181" s="261" t="s">
        <v>2388</v>
      </c>
      <c r="L1181" s="262">
        <v>45455</v>
      </c>
      <c r="M1181" s="261" t="s">
        <v>20</v>
      </c>
    </row>
    <row r="1182" spans="1:13" x14ac:dyDescent="0.35">
      <c r="A1182" s="259" t="s">
        <v>777</v>
      </c>
      <c r="B1182" s="259" t="s">
        <v>778</v>
      </c>
      <c r="C1182" s="259" t="s">
        <v>261</v>
      </c>
      <c r="D1182" s="259" t="s">
        <v>2240</v>
      </c>
      <c r="E1182" s="259">
        <v>3</v>
      </c>
      <c r="F1182" s="259" t="s">
        <v>2232</v>
      </c>
      <c r="G1182" s="259" t="s">
        <v>33</v>
      </c>
      <c r="H1182" s="259">
        <v>2</v>
      </c>
      <c r="I1182" s="259" t="s">
        <v>17</v>
      </c>
      <c r="J1182" s="259" t="s">
        <v>17</v>
      </c>
      <c r="K1182" s="259" t="s">
        <v>2389</v>
      </c>
      <c r="L1182" s="260">
        <v>45455</v>
      </c>
      <c r="M1182" s="259" t="s">
        <v>20</v>
      </c>
    </row>
    <row r="1183" spans="1:13" x14ac:dyDescent="0.35">
      <c r="A1183" s="261" t="s">
        <v>777</v>
      </c>
      <c r="B1183" s="261" t="s">
        <v>778</v>
      </c>
      <c r="C1183" s="261" t="s">
        <v>261</v>
      </c>
      <c r="D1183" s="261" t="s">
        <v>2242</v>
      </c>
      <c r="E1183" s="261">
        <v>0</v>
      </c>
      <c r="F1183" s="261" t="s">
        <v>2232</v>
      </c>
      <c r="G1183" s="261" t="s">
        <v>33</v>
      </c>
      <c r="H1183" s="261">
        <v>2</v>
      </c>
      <c r="I1183" s="261" t="s">
        <v>17</v>
      </c>
      <c r="J1183" s="261" t="s">
        <v>17</v>
      </c>
      <c r="K1183" s="261" t="s">
        <v>2390</v>
      </c>
      <c r="L1183" s="262">
        <v>45455</v>
      </c>
      <c r="M1183" s="261" t="s">
        <v>20</v>
      </c>
    </row>
    <row r="1184" spans="1:13" x14ac:dyDescent="0.35">
      <c r="A1184" s="259" t="s">
        <v>777</v>
      </c>
      <c r="B1184" s="259" t="s">
        <v>778</v>
      </c>
      <c r="C1184" s="259" t="s">
        <v>261</v>
      </c>
      <c r="D1184" s="259" t="s">
        <v>2244</v>
      </c>
      <c r="E1184" s="259">
        <v>2</v>
      </c>
      <c r="F1184" s="259" t="s">
        <v>2232</v>
      </c>
      <c r="G1184" s="259" t="s">
        <v>33</v>
      </c>
      <c r="H1184" s="259">
        <v>2</v>
      </c>
      <c r="I1184" s="259" t="s">
        <v>17</v>
      </c>
      <c r="J1184" s="259" t="s">
        <v>17</v>
      </c>
      <c r="K1184" s="259" t="s">
        <v>2391</v>
      </c>
      <c r="L1184" s="260">
        <v>45455</v>
      </c>
      <c r="M1184" s="259" t="s">
        <v>20</v>
      </c>
    </row>
    <row r="1185" spans="1:13" x14ac:dyDescent="0.35">
      <c r="A1185" s="261" t="s">
        <v>777</v>
      </c>
      <c r="B1185" s="261" t="s">
        <v>778</v>
      </c>
      <c r="C1185" s="261" t="s">
        <v>261</v>
      </c>
      <c r="D1185" s="261" t="s">
        <v>2246</v>
      </c>
      <c r="E1185" s="261">
        <v>1</v>
      </c>
      <c r="F1185" s="261" t="s">
        <v>2232</v>
      </c>
      <c r="G1185" s="261" t="s">
        <v>33</v>
      </c>
      <c r="H1185" s="261">
        <v>2</v>
      </c>
      <c r="I1185" s="261" t="s">
        <v>17</v>
      </c>
      <c r="J1185" s="261" t="s">
        <v>17</v>
      </c>
      <c r="K1185" s="261" t="s">
        <v>2392</v>
      </c>
      <c r="L1185" s="262">
        <v>45455</v>
      </c>
      <c r="M1185" s="261" t="s">
        <v>20</v>
      </c>
    </row>
    <row r="1186" spans="1:13" x14ac:dyDescent="0.35">
      <c r="A1186" s="259" t="s">
        <v>777</v>
      </c>
      <c r="B1186" s="259" t="s">
        <v>778</v>
      </c>
      <c r="C1186" s="259" t="s">
        <v>261</v>
      </c>
      <c r="D1186" s="259" t="s">
        <v>2248</v>
      </c>
      <c r="E1186" s="259">
        <v>0</v>
      </c>
      <c r="F1186" s="259" t="s">
        <v>2232</v>
      </c>
      <c r="G1186" s="259" t="s">
        <v>33</v>
      </c>
      <c r="H1186" s="259">
        <v>2</v>
      </c>
      <c r="I1186" s="259" t="s">
        <v>17</v>
      </c>
      <c r="J1186" s="259" t="s">
        <v>17</v>
      </c>
      <c r="K1186" s="259" t="s">
        <v>2393</v>
      </c>
      <c r="L1186" s="260">
        <v>45455</v>
      </c>
      <c r="M1186" s="259" t="s">
        <v>20</v>
      </c>
    </row>
    <row r="1187" spans="1:13" x14ac:dyDescent="0.35">
      <c r="A1187" s="261" t="s">
        <v>2125</v>
      </c>
      <c r="B1187" s="261" t="s">
        <v>2126</v>
      </c>
      <c r="C1187" s="261" t="s">
        <v>2094</v>
      </c>
      <c r="D1187" s="261" t="s">
        <v>2231</v>
      </c>
      <c r="E1187" s="261">
        <v>0</v>
      </c>
      <c r="F1187" s="261" t="s">
        <v>2232</v>
      </c>
      <c r="G1187" s="261" t="s">
        <v>33</v>
      </c>
      <c r="H1187" s="261">
        <v>2</v>
      </c>
      <c r="I1187" s="261" t="s">
        <v>17</v>
      </c>
      <c r="J1187" s="261" t="s">
        <v>17</v>
      </c>
      <c r="K1187" s="261" t="s">
        <v>2394</v>
      </c>
      <c r="L1187" s="262">
        <v>45455</v>
      </c>
      <c r="M1187" s="261" t="s">
        <v>20</v>
      </c>
    </row>
    <row r="1188" spans="1:13" x14ac:dyDescent="0.35">
      <c r="A1188" s="259" t="s">
        <v>2125</v>
      </c>
      <c r="B1188" s="259" t="s">
        <v>2126</v>
      </c>
      <c r="C1188" s="259" t="s">
        <v>2094</v>
      </c>
      <c r="D1188" s="259" t="s">
        <v>2234</v>
      </c>
      <c r="E1188" s="259">
        <v>1</v>
      </c>
      <c r="F1188" s="259" t="s">
        <v>2232</v>
      </c>
      <c r="G1188" s="259" t="s">
        <v>33</v>
      </c>
      <c r="H1188" s="259">
        <v>2</v>
      </c>
      <c r="I1188" s="259" t="s">
        <v>17</v>
      </c>
      <c r="J1188" s="259" t="s">
        <v>17</v>
      </c>
      <c r="K1188" s="259" t="s">
        <v>2395</v>
      </c>
      <c r="L1188" s="260">
        <v>45455</v>
      </c>
      <c r="M1188" s="259" t="s">
        <v>20</v>
      </c>
    </row>
    <row r="1189" spans="1:13" x14ac:dyDescent="0.35">
      <c r="A1189" s="261" t="s">
        <v>2125</v>
      </c>
      <c r="B1189" s="261" t="s">
        <v>2126</v>
      </c>
      <c r="C1189" s="261" t="s">
        <v>2094</v>
      </c>
      <c r="D1189" s="261" t="s">
        <v>2236</v>
      </c>
      <c r="E1189" s="261">
        <v>1</v>
      </c>
      <c r="F1189" s="261" t="s">
        <v>2232</v>
      </c>
      <c r="G1189" s="261" t="s">
        <v>33</v>
      </c>
      <c r="H1189" s="261">
        <v>2</v>
      </c>
      <c r="I1189" s="261" t="s">
        <v>17</v>
      </c>
      <c r="J1189" s="261" t="s">
        <v>17</v>
      </c>
      <c r="K1189" s="261" t="s">
        <v>2396</v>
      </c>
      <c r="L1189" s="262">
        <v>45455</v>
      </c>
      <c r="M1189" s="261" t="s">
        <v>20</v>
      </c>
    </row>
    <row r="1190" spans="1:13" x14ac:dyDescent="0.35">
      <c r="A1190" s="259" t="s">
        <v>2125</v>
      </c>
      <c r="B1190" s="259" t="s">
        <v>2126</v>
      </c>
      <c r="C1190" s="259" t="s">
        <v>2094</v>
      </c>
      <c r="D1190" s="259" t="s">
        <v>2238</v>
      </c>
      <c r="E1190" s="259">
        <v>0</v>
      </c>
      <c r="F1190" s="259" t="s">
        <v>2232</v>
      </c>
      <c r="G1190" s="259" t="s">
        <v>33</v>
      </c>
      <c r="H1190" s="259">
        <v>2</v>
      </c>
      <c r="I1190" s="259" t="s">
        <v>17</v>
      </c>
      <c r="J1190" s="259" t="s">
        <v>17</v>
      </c>
      <c r="K1190" s="259" t="s">
        <v>2397</v>
      </c>
      <c r="L1190" s="260">
        <v>45455</v>
      </c>
      <c r="M1190" s="259" t="s">
        <v>20</v>
      </c>
    </row>
    <row r="1191" spans="1:13" x14ac:dyDescent="0.35">
      <c r="A1191" s="261" t="s">
        <v>2125</v>
      </c>
      <c r="B1191" s="261" t="s">
        <v>2126</v>
      </c>
      <c r="C1191" s="261" t="s">
        <v>2094</v>
      </c>
      <c r="D1191" s="261" t="s">
        <v>2240</v>
      </c>
      <c r="E1191" s="261">
        <v>3</v>
      </c>
      <c r="F1191" s="261" t="s">
        <v>2232</v>
      </c>
      <c r="G1191" s="261" t="s">
        <v>33</v>
      </c>
      <c r="H1191" s="261">
        <v>2</v>
      </c>
      <c r="I1191" s="261" t="s">
        <v>17</v>
      </c>
      <c r="J1191" s="261" t="s">
        <v>17</v>
      </c>
      <c r="K1191" s="261" t="s">
        <v>2398</v>
      </c>
      <c r="L1191" s="262">
        <v>45455</v>
      </c>
      <c r="M1191" s="261" t="s">
        <v>20</v>
      </c>
    </row>
    <row r="1192" spans="1:13" x14ac:dyDescent="0.35">
      <c r="A1192" s="259" t="s">
        <v>2125</v>
      </c>
      <c r="B1192" s="259" t="s">
        <v>2126</v>
      </c>
      <c r="C1192" s="259" t="s">
        <v>2094</v>
      </c>
      <c r="D1192" s="259" t="s">
        <v>2242</v>
      </c>
      <c r="E1192" s="259">
        <v>0</v>
      </c>
      <c r="F1192" s="259" t="s">
        <v>2232</v>
      </c>
      <c r="G1192" s="259" t="s">
        <v>33</v>
      </c>
      <c r="H1192" s="259">
        <v>2</v>
      </c>
      <c r="I1192" s="259" t="s">
        <v>17</v>
      </c>
      <c r="J1192" s="259" t="s">
        <v>17</v>
      </c>
      <c r="K1192" s="259" t="s">
        <v>2399</v>
      </c>
      <c r="L1192" s="260">
        <v>45455</v>
      </c>
      <c r="M1192" s="259" t="s">
        <v>20</v>
      </c>
    </row>
    <row r="1193" spans="1:13" x14ac:dyDescent="0.35">
      <c r="A1193" s="261" t="s">
        <v>2125</v>
      </c>
      <c r="B1193" s="261" t="s">
        <v>2126</v>
      </c>
      <c r="C1193" s="261" t="s">
        <v>2094</v>
      </c>
      <c r="D1193" s="261" t="s">
        <v>2244</v>
      </c>
      <c r="E1193" s="261">
        <v>0</v>
      </c>
      <c r="F1193" s="261" t="s">
        <v>2232</v>
      </c>
      <c r="G1193" s="261" t="s">
        <v>33</v>
      </c>
      <c r="H1193" s="261">
        <v>2</v>
      </c>
      <c r="I1193" s="261" t="s">
        <v>17</v>
      </c>
      <c r="J1193" s="261" t="s">
        <v>17</v>
      </c>
      <c r="K1193" s="261" t="s">
        <v>2400</v>
      </c>
      <c r="L1193" s="262">
        <v>45455</v>
      </c>
      <c r="M1193" s="261" t="s">
        <v>20</v>
      </c>
    </row>
    <row r="1194" spans="1:13" x14ac:dyDescent="0.35">
      <c r="A1194" s="259" t="s">
        <v>2125</v>
      </c>
      <c r="B1194" s="259" t="s">
        <v>2126</v>
      </c>
      <c r="C1194" s="259" t="s">
        <v>2094</v>
      </c>
      <c r="D1194" s="259" t="s">
        <v>2246</v>
      </c>
      <c r="E1194" s="259">
        <v>0</v>
      </c>
      <c r="F1194" s="259" t="s">
        <v>2232</v>
      </c>
      <c r="G1194" s="259" t="s">
        <v>33</v>
      </c>
      <c r="H1194" s="259">
        <v>2</v>
      </c>
      <c r="I1194" s="259" t="s">
        <v>17</v>
      </c>
      <c r="J1194" s="259" t="s">
        <v>17</v>
      </c>
      <c r="K1194" s="259" t="s">
        <v>2401</v>
      </c>
      <c r="L1194" s="260">
        <v>45455</v>
      </c>
      <c r="M1194" s="259" t="s">
        <v>20</v>
      </c>
    </row>
    <row r="1195" spans="1:13" x14ac:dyDescent="0.35">
      <c r="A1195" s="261" t="s">
        <v>2125</v>
      </c>
      <c r="B1195" s="261" t="s">
        <v>2126</v>
      </c>
      <c r="C1195" s="261" t="s">
        <v>2094</v>
      </c>
      <c r="D1195" s="261" t="s">
        <v>2248</v>
      </c>
      <c r="E1195" s="261">
        <v>0</v>
      </c>
      <c r="F1195" s="261" t="s">
        <v>2232</v>
      </c>
      <c r="G1195" s="261" t="s">
        <v>33</v>
      </c>
      <c r="H1195" s="261">
        <v>2</v>
      </c>
      <c r="I1195" s="261" t="s">
        <v>17</v>
      </c>
      <c r="J1195" s="261" t="s">
        <v>17</v>
      </c>
      <c r="K1195" s="261" t="s">
        <v>2402</v>
      </c>
      <c r="L1195" s="262">
        <v>45455</v>
      </c>
      <c r="M1195" s="261" t="s">
        <v>20</v>
      </c>
    </row>
    <row r="1196" spans="1:13" x14ac:dyDescent="0.35">
      <c r="A1196" s="259" t="s">
        <v>2097</v>
      </c>
      <c r="B1196" s="259" t="s">
        <v>2098</v>
      </c>
      <c r="C1196" s="259" t="s">
        <v>2094</v>
      </c>
      <c r="D1196" s="259" t="s">
        <v>2231</v>
      </c>
      <c r="E1196" s="259">
        <v>0</v>
      </c>
      <c r="F1196" s="259" t="s">
        <v>2232</v>
      </c>
      <c r="G1196" s="259" t="s">
        <v>33</v>
      </c>
      <c r="H1196" s="259">
        <v>2</v>
      </c>
      <c r="I1196" s="259" t="s">
        <v>17</v>
      </c>
      <c r="J1196" s="259" t="s">
        <v>17</v>
      </c>
      <c r="K1196" s="259" t="s">
        <v>2403</v>
      </c>
      <c r="L1196" s="260">
        <v>45455</v>
      </c>
      <c r="M1196" s="259" t="s">
        <v>20</v>
      </c>
    </row>
    <row r="1197" spans="1:13" x14ac:dyDescent="0.35">
      <c r="A1197" s="261" t="s">
        <v>2097</v>
      </c>
      <c r="B1197" s="261" t="s">
        <v>2098</v>
      </c>
      <c r="C1197" s="261" t="s">
        <v>2094</v>
      </c>
      <c r="D1197" s="261" t="s">
        <v>2234</v>
      </c>
      <c r="E1197" s="261">
        <v>1</v>
      </c>
      <c r="F1197" s="261" t="s">
        <v>2232</v>
      </c>
      <c r="G1197" s="261" t="s">
        <v>33</v>
      </c>
      <c r="H1197" s="261">
        <v>2</v>
      </c>
      <c r="I1197" s="261" t="s">
        <v>17</v>
      </c>
      <c r="J1197" s="261" t="s">
        <v>17</v>
      </c>
      <c r="K1197" s="261" t="s">
        <v>2404</v>
      </c>
      <c r="L1197" s="262">
        <v>45455</v>
      </c>
      <c r="M1197" s="261" t="s">
        <v>20</v>
      </c>
    </row>
    <row r="1198" spans="1:13" x14ac:dyDescent="0.35">
      <c r="A1198" s="259" t="s">
        <v>2097</v>
      </c>
      <c r="B1198" s="259" t="s">
        <v>2098</v>
      </c>
      <c r="C1198" s="259" t="s">
        <v>2094</v>
      </c>
      <c r="D1198" s="259" t="s">
        <v>2236</v>
      </c>
      <c r="E1198" s="259">
        <v>0</v>
      </c>
      <c r="F1198" s="259" t="s">
        <v>2232</v>
      </c>
      <c r="G1198" s="259" t="s">
        <v>33</v>
      </c>
      <c r="H1198" s="259">
        <v>2</v>
      </c>
      <c r="I1198" s="259" t="s">
        <v>17</v>
      </c>
      <c r="J1198" s="259" t="s">
        <v>17</v>
      </c>
      <c r="K1198" s="259" t="s">
        <v>2405</v>
      </c>
      <c r="L1198" s="260">
        <v>45455</v>
      </c>
      <c r="M1198" s="259" t="s">
        <v>20</v>
      </c>
    </row>
    <row r="1199" spans="1:13" x14ac:dyDescent="0.35">
      <c r="A1199" s="261" t="s">
        <v>2097</v>
      </c>
      <c r="B1199" s="261" t="s">
        <v>2098</v>
      </c>
      <c r="C1199" s="261" t="s">
        <v>2094</v>
      </c>
      <c r="D1199" s="261" t="s">
        <v>2238</v>
      </c>
      <c r="E1199" s="261">
        <v>0</v>
      </c>
      <c r="F1199" s="261" t="s">
        <v>2232</v>
      </c>
      <c r="G1199" s="261" t="s">
        <v>33</v>
      </c>
      <c r="H1199" s="261">
        <v>2</v>
      </c>
      <c r="I1199" s="261" t="s">
        <v>17</v>
      </c>
      <c r="J1199" s="261" t="s">
        <v>17</v>
      </c>
      <c r="K1199" s="261" t="s">
        <v>2406</v>
      </c>
      <c r="L1199" s="262">
        <v>45455</v>
      </c>
      <c r="M1199" s="261" t="s">
        <v>20</v>
      </c>
    </row>
    <row r="1200" spans="1:13" x14ac:dyDescent="0.35">
      <c r="A1200" s="259" t="s">
        <v>2097</v>
      </c>
      <c r="B1200" s="259" t="s">
        <v>2098</v>
      </c>
      <c r="C1200" s="259" t="s">
        <v>2094</v>
      </c>
      <c r="D1200" s="259" t="s">
        <v>2240</v>
      </c>
      <c r="E1200" s="259">
        <v>2</v>
      </c>
      <c r="F1200" s="259" t="s">
        <v>2232</v>
      </c>
      <c r="G1200" s="259" t="s">
        <v>33</v>
      </c>
      <c r="H1200" s="259">
        <v>2</v>
      </c>
      <c r="I1200" s="259" t="s">
        <v>17</v>
      </c>
      <c r="J1200" s="259" t="s">
        <v>17</v>
      </c>
      <c r="K1200" s="259" t="s">
        <v>2407</v>
      </c>
      <c r="L1200" s="260">
        <v>45455</v>
      </c>
      <c r="M1200" s="259" t="s">
        <v>20</v>
      </c>
    </row>
    <row r="1201" spans="1:13" x14ac:dyDescent="0.35">
      <c r="A1201" s="261" t="s">
        <v>2097</v>
      </c>
      <c r="B1201" s="261" t="s">
        <v>2098</v>
      </c>
      <c r="C1201" s="261" t="s">
        <v>2094</v>
      </c>
      <c r="D1201" s="261" t="s">
        <v>2242</v>
      </c>
      <c r="E1201" s="261">
        <v>0</v>
      </c>
      <c r="F1201" s="261" t="s">
        <v>2232</v>
      </c>
      <c r="G1201" s="261" t="s">
        <v>33</v>
      </c>
      <c r="H1201" s="261">
        <v>2</v>
      </c>
      <c r="I1201" s="261" t="s">
        <v>17</v>
      </c>
      <c r="J1201" s="261" t="s">
        <v>17</v>
      </c>
      <c r="K1201" s="261" t="s">
        <v>2408</v>
      </c>
      <c r="L1201" s="262">
        <v>45455</v>
      </c>
      <c r="M1201" s="261" t="s">
        <v>20</v>
      </c>
    </row>
    <row r="1202" spans="1:13" x14ac:dyDescent="0.35">
      <c r="A1202" s="259" t="s">
        <v>2097</v>
      </c>
      <c r="B1202" s="259" t="s">
        <v>2098</v>
      </c>
      <c r="C1202" s="259" t="s">
        <v>2094</v>
      </c>
      <c r="D1202" s="259" t="s">
        <v>2244</v>
      </c>
      <c r="E1202" s="259">
        <v>0</v>
      </c>
      <c r="F1202" s="259" t="s">
        <v>2232</v>
      </c>
      <c r="G1202" s="259" t="s">
        <v>33</v>
      </c>
      <c r="H1202" s="259">
        <v>2</v>
      </c>
      <c r="I1202" s="259" t="s">
        <v>17</v>
      </c>
      <c r="J1202" s="259" t="s">
        <v>17</v>
      </c>
      <c r="K1202" s="259" t="s">
        <v>2409</v>
      </c>
      <c r="L1202" s="260">
        <v>45455</v>
      </c>
      <c r="M1202" s="259" t="s">
        <v>20</v>
      </c>
    </row>
    <row r="1203" spans="1:13" x14ac:dyDescent="0.35">
      <c r="A1203" s="261" t="s">
        <v>2097</v>
      </c>
      <c r="B1203" s="261" t="s">
        <v>2098</v>
      </c>
      <c r="C1203" s="261" t="s">
        <v>2094</v>
      </c>
      <c r="D1203" s="261" t="s">
        <v>2246</v>
      </c>
      <c r="E1203" s="261">
        <v>0</v>
      </c>
      <c r="F1203" s="261" t="s">
        <v>2232</v>
      </c>
      <c r="G1203" s="261" t="s">
        <v>33</v>
      </c>
      <c r="H1203" s="261">
        <v>2</v>
      </c>
      <c r="I1203" s="261" t="s">
        <v>17</v>
      </c>
      <c r="J1203" s="261" t="s">
        <v>17</v>
      </c>
      <c r="K1203" s="261" t="s">
        <v>2410</v>
      </c>
      <c r="L1203" s="262">
        <v>45455</v>
      </c>
      <c r="M1203" s="261" t="s">
        <v>20</v>
      </c>
    </row>
    <row r="1204" spans="1:13" x14ac:dyDescent="0.35">
      <c r="A1204" s="259" t="s">
        <v>2097</v>
      </c>
      <c r="B1204" s="259" t="s">
        <v>2098</v>
      </c>
      <c r="C1204" s="259" t="s">
        <v>2094</v>
      </c>
      <c r="D1204" s="259" t="s">
        <v>2248</v>
      </c>
      <c r="E1204" s="259">
        <v>0</v>
      </c>
      <c r="F1204" s="259" t="s">
        <v>2232</v>
      </c>
      <c r="G1204" s="259" t="s">
        <v>33</v>
      </c>
      <c r="H1204" s="259">
        <v>2</v>
      </c>
      <c r="I1204" s="259" t="s">
        <v>17</v>
      </c>
      <c r="J1204" s="259" t="s">
        <v>17</v>
      </c>
      <c r="K1204" s="259" t="s">
        <v>2411</v>
      </c>
      <c r="L1204" s="260">
        <v>45455</v>
      </c>
      <c r="M1204" s="259" t="s">
        <v>20</v>
      </c>
    </row>
    <row r="1205" spans="1:13" x14ac:dyDescent="0.35">
      <c r="A1205" s="261" t="s">
        <v>2092</v>
      </c>
      <c r="B1205" s="261" t="s">
        <v>2093</v>
      </c>
      <c r="C1205" s="261" t="s">
        <v>2094</v>
      </c>
      <c r="D1205" s="261" t="s">
        <v>2231</v>
      </c>
      <c r="E1205" s="261">
        <v>0</v>
      </c>
      <c r="F1205" s="261" t="s">
        <v>2232</v>
      </c>
      <c r="G1205" s="261" t="s">
        <v>33</v>
      </c>
      <c r="H1205" s="261">
        <v>2</v>
      </c>
      <c r="I1205" s="261" t="s">
        <v>17</v>
      </c>
      <c r="J1205" s="261" t="s">
        <v>17</v>
      </c>
      <c r="K1205" s="261" t="s">
        <v>2412</v>
      </c>
      <c r="L1205" s="262">
        <v>45455</v>
      </c>
      <c r="M1205" s="261" t="s">
        <v>20</v>
      </c>
    </row>
    <row r="1206" spans="1:13" x14ac:dyDescent="0.35">
      <c r="A1206" s="259" t="s">
        <v>2092</v>
      </c>
      <c r="B1206" s="259" t="s">
        <v>2093</v>
      </c>
      <c r="C1206" s="259" t="s">
        <v>2094</v>
      </c>
      <c r="D1206" s="259" t="s">
        <v>2234</v>
      </c>
      <c r="E1206" s="259">
        <v>1</v>
      </c>
      <c r="F1206" s="259" t="s">
        <v>2232</v>
      </c>
      <c r="G1206" s="259" t="s">
        <v>33</v>
      </c>
      <c r="H1206" s="259">
        <v>2</v>
      </c>
      <c r="I1206" s="259" t="s">
        <v>17</v>
      </c>
      <c r="J1206" s="259" t="s">
        <v>17</v>
      </c>
      <c r="K1206" s="259" t="s">
        <v>2413</v>
      </c>
      <c r="L1206" s="260">
        <v>45455</v>
      </c>
      <c r="M1206" s="259" t="s">
        <v>20</v>
      </c>
    </row>
    <row r="1207" spans="1:13" x14ac:dyDescent="0.35">
      <c r="A1207" s="261" t="s">
        <v>2092</v>
      </c>
      <c r="B1207" s="261" t="s">
        <v>2093</v>
      </c>
      <c r="C1207" s="261" t="s">
        <v>2094</v>
      </c>
      <c r="D1207" s="261" t="s">
        <v>2236</v>
      </c>
      <c r="E1207" s="261">
        <v>0</v>
      </c>
      <c r="F1207" s="261" t="s">
        <v>2232</v>
      </c>
      <c r="G1207" s="261" t="s">
        <v>33</v>
      </c>
      <c r="H1207" s="261">
        <v>2</v>
      </c>
      <c r="I1207" s="261" t="s">
        <v>17</v>
      </c>
      <c r="J1207" s="261" t="s">
        <v>17</v>
      </c>
      <c r="K1207" s="261" t="s">
        <v>2414</v>
      </c>
      <c r="L1207" s="262">
        <v>45455</v>
      </c>
      <c r="M1207" s="261" t="s">
        <v>20</v>
      </c>
    </row>
    <row r="1208" spans="1:13" x14ac:dyDescent="0.35">
      <c r="A1208" s="259" t="s">
        <v>2092</v>
      </c>
      <c r="B1208" s="259" t="s">
        <v>2093</v>
      </c>
      <c r="C1208" s="259" t="s">
        <v>2094</v>
      </c>
      <c r="D1208" s="259" t="s">
        <v>2238</v>
      </c>
      <c r="E1208" s="259">
        <v>0</v>
      </c>
      <c r="F1208" s="259" t="s">
        <v>2232</v>
      </c>
      <c r="G1208" s="259" t="s">
        <v>33</v>
      </c>
      <c r="H1208" s="259">
        <v>2</v>
      </c>
      <c r="I1208" s="259" t="s">
        <v>17</v>
      </c>
      <c r="J1208" s="259" t="s">
        <v>17</v>
      </c>
      <c r="K1208" s="259" t="s">
        <v>2415</v>
      </c>
      <c r="L1208" s="260">
        <v>45455</v>
      </c>
      <c r="M1208" s="259" t="s">
        <v>20</v>
      </c>
    </row>
    <row r="1209" spans="1:13" x14ac:dyDescent="0.35">
      <c r="A1209" s="261" t="s">
        <v>2092</v>
      </c>
      <c r="B1209" s="261" t="s">
        <v>2093</v>
      </c>
      <c r="C1209" s="261" t="s">
        <v>2094</v>
      </c>
      <c r="D1209" s="261" t="s">
        <v>2240</v>
      </c>
      <c r="E1209" s="261">
        <v>3</v>
      </c>
      <c r="F1209" s="261" t="s">
        <v>2232</v>
      </c>
      <c r="G1209" s="261" t="s">
        <v>33</v>
      </c>
      <c r="H1209" s="261">
        <v>2</v>
      </c>
      <c r="I1209" s="261" t="s">
        <v>17</v>
      </c>
      <c r="J1209" s="261" t="s">
        <v>17</v>
      </c>
      <c r="K1209" s="261" t="s">
        <v>2416</v>
      </c>
      <c r="L1209" s="262">
        <v>45455</v>
      </c>
      <c r="M1209" s="261" t="s">
        <v>20</v>
      </c>
    </row>
    <row r="1210" spans="1:13" x14ac:dyDescent="0.35">
      <c r="A1210" s="259" t="s">
        <v>2092</v>
      </c>
      <c r="B1210" s="259" t="s">
        <v>2093</v>
      </c>
      <c r="C1210" s="259" t="s">
        <v>2094</v>
      </c>
      <c r="D1210" s="259" t="s">
        <v>2242</v>
      </c>
      <c r="E1210" s="259">
        <v>0</v>
      </c>
      <c r="F1210" s="259" t="s">
        <v>2232</v>
      </c>
      <c r="G1210" s="259" t="s">
        <v>33</v>
      </c>
      <c r="H1210" s="259">
        <v>2</v>
      </c>
      <c r="I1210" s="259" t="s">
        <v>17</v>
      </c>
      <c r="J1210" s="259" t="s">
        <v>17</v>
      </c>
      <c r="K1210" s="259" t="s">
        <v>2417</v>
      </c>
      <c r="L1210" s="260">
        <v>45455</v>
      </c>
      <c r="M1210" s="259" t="s">
        <v>20</v>
      </c>
    </row>
    <row r="1211" spans="1:13" x14ac:dyDescent="0.35">
      <c r="A1211" s="261" t="s">
        <v>2092</v>
      </c>
      <c r="B1211" s="261" t="s">
        <v>2093</v>
      </c>
      <c r="C1211" s="261" t="s">
        <v>2094</v>
      </c>
      <c r="D1211" s="261" t="s">
        <v>2244</v>
      </c>
      <c r="E1211" s="261">
        <v>0</v>
      </c>
      <c r="F1211" s="261" t="s">
        <v>2232</v>
      </c>
      <c r="G1211" s="261" t="s">
        <v>33</v>
      </c>
      <c r="H1211" s="261">
        <v>2</v>
      </c>
      <c r="I1211" s="261" t="s">
        <v>17</v>
      </c>
      <c r="J1211" s="261" t="s">
        <v>17</v>
      </c>
      <c r="K1211" s="261" t="s">
        <v>2418</v>
      </c>
      <c r="L1211" s="262">
        <v>45455</v>
      </c>
      <c r="M1211" s="261" t="s">
        <v>20</v>
      </c>
    </row>
    <row r="1212" spans="1:13" x14ac:dyDescent="0.35">
      <c r="A1212" s="259" t="s">
        <v>2092</v>
      </c>
      <c r="B1212" s="259" t="s">
        <v>2093</v>
      </c>
      <c r="C1212" s="259" t="s">
        <v>2094</v>
      </c>
      <c r="D1212" s="259" t="s">
        <v>2246</v>
      </c>
      <c r="E1212" s="259">
        <v>0</v>
      </c>
      <c r="F1212" s="259" t="s">
        <v>2232</v>
      </c>
      <c r="G1212" s="259" t="s">
        <v>33</v>
      </c>
      <c r="H1212" s="259">
        <v>2</v>
      </c>
      <c r="I1212" s="259" t="s">
        <v>17</v>
      </c>
      <c r="J1212" s="259" t="s">
        <v>17</v>
      </c>
      <c r="K1212" s="259" t="s">
        <v>2419</v>
      </c>
      <c r="L1212" s="260">
        <v>45455</v>
      </c>
      <c r="M1212" s="259" t="s">
        <v>20</v>
      </c>
    </row>
    <row r="1213" spans="1:13" x14ac:dyDescent="0.35">
      <c r="A1213" s="261" t="s">
        <v>2092</v>
      </c>
      <c r="B1213" s="261" t="s">
        <v>2093</v>
      </c>
      <c r="C1213" s="261" t="s">
        <v>2094</v>
      </c>
      <c r="D1213" s="261" t="s">
        <v>2248</v>
      </c>
      <c r="E1213" s="261">
        <v>0</v>
      </c>
      <c r="F1213" s="261" t="s">
        <v>2232</v>
      </c>
      <c r="G1213" s="261" t="s">
        <v>33</v>
      </c>
      <c r="H1213" s="261">
        <v>2</v>
      </c>
      <c r="I1213" s="261" t="s">
        <v>17</v>
      </c>
      <c r="J1213" s="261" t="s">
        <v>17</v>
      </c>
      <c r="K1213" s="261" t="s">
        <v>2420</v>
      </c>
      <c r="L1213" s="262">
        <v>45455</v>
      </c>
      <c r="M1213" s="261" t="s">
        <v>20</v>
      </c>
    </row>
    <row r="1214" spans="1:13" x14ac:dyDescent="0.35">
      <c r="A1214" s="259" t="s">
        <v>1814</v>
      </c>
      <c r="B1214" s="259" t="s">
        <v>1815</v>
      </c>
      <c r="C1214" s="259" t="s">
        <v>1816</v>
      </c>
      <c r="D1214" s="259" t="s">
        <v>2231</v>
      </c>
      <c r="E1214" s="259">
        <v>2</v>
      </c>
      <c r="F1214" s="259" t="s">
        <v>2232</v>
      </c>
      <c r="G1214" s="259" t="s">
        <v>33</v>
      </c>
      <c r="H1214" s="259">
        <v>2</v>
      </c>
      <c r="I1214" s="259" t="s">
        <v>17</v>
      </c>
      <c r="J1214" s="259" t="s">
        <v>17</v>
      </c>
      <c r="K1214" s="259" t="s">
        <v>2421</v>
      </c>
      <c r="L1214" s="260">
        <v>45455</v>
      </c>
      <c r="M1214" s="259" t="s">
        <v>20</v>
      </c>
    </row>
    <row r="1215" spans="1:13" x14ac:dyDescent="0.35">
      <c r="A1215" s="261" t="s">
        <v>1814</v>
      </c>
      <c r="B1215" s="261" t="s">
        <v>1815</v>
      </c>
      <c r="C1215" s="261" t="s">
        <v>1816</v>
      </c>
      <c r="D1215" s="261" t="s">
        <v>2234</v>
      </c>
      <c r="E1215" s="261">
        <v>1</v>
      </c>
      <c r="F1215" s="261" t="s">
        <v>2232</v>
      </c>
      <c r="G1215" s="261" t="s">
        <v>33</v>
      </c>
      <c r="H1215" s="261">
        <v>2</v>
      </c>
      <c r="I1215" s="261" t="s">
        <v>17</v>
      </c>
      <c r="J1215" s="261" t="s">
        <v>17</v>
      </c>
      <c r="K1215" s="261" t="s">
        <v>2422</v>
      </c>
      <c r="L1215" s="262">
        <v>45455</v>
      </c>
      <c r="M1215" s="261" t="s">
        <v>20</v>
      </c>
    </row>
    <row r="1216" spans="1:13" x14ac:dyDescent="0.35">
      <c r="A1216" s="259" t="s">
        <v>1814</v>
      </c>
      <c r="B1216" s="259" t="s">
        <v>1815</v>
      </c>
      <c r="C1216" s="259" t="s">
        <v>1816</v>
      </c>
      <c r="D1216" s="259" t="s">
        <v>2236</v>
      </c>
      <c r="E1216" s="259">
        <v>3</v>
      </c>
      <c r="F1216" s="259" t="s">
        <v>2232</v>
      </c>
      <c r="G1216" s="259" t="s">
        <v>33</v>
      </c>
      <c r="H1216" s="259">
        <v>2</v>
      </c>
      <c r="I1216" s="259" t="s">
        <v>17</v>
      </c>
      <c r="J1216" s="259" t="s">
        <v>17</v>
      </c>
      <c r="K1216" s="259" t="s">
        <v>2423</v>
      </c>
      <c r="L1216" s="260">
        <v>45455</v>
      </c>
      <c r="M1216" s="259" t="s">
        <v>20</v>
      </c>
    </row>
    <row r="1217" spans="1:13" x14ac:dyDescent="0.35">
      <c r="A1217" s="261" t="s">
        <v>1814</v>
      </c>
      <c r="B1217" s="261" t="s">
        <v>1815</v>
      </c>
      <c r="C1217" s="261" t="s">
        <v>1816</v>
      </c>
      <c r="D1217" s="261" t="s">
        <v>2238</v>
      </c>
      <c r="E1217" s="261">
        <v>3</v>
      </c>
      <c r="F1217" s="261" t="s">
        <v>2232</v>
      </c>
      <c r="G1217" s="261" t="s">
        <v>33</v>
      </c>
      <c r="H1217" s="261">
        <v>2</v>
      </c>
      <c r="I1217" s="261" t="s">
        <v>17</v>
      </c>
      <c r="J1217" s="261" t="s">
        <v>17</v>
      </c>
      <c r="K1217" s="261" t="s">
        <v>2424</v>
      </c>
      <c r="L1217" s="262">
        <v>45455</v>
      </c>
      <c r="M1217" s="261" t="s">
        <v>20</v>
      </c>
    </row>
    <row r="1218" spans="1:13" x14ac:dyDescent="0.35">
      <c r="A1218" s="259" t="s">
        <v>1814</v>
      </c>
      <c r="B1218" s="259" t="s">
        <v>1815</v>
      </c>
      <c r="C1218" s="259" t="s">
        <v>1816</v>
      </c>
      <c r="D1218" s="259" t="s">
        <v>2240</v>
      </c>
      <c r="E1218" s="259">
        <v>2</v>
      </c>
      <c r="F1218" s="259" t="s">
        <v>2232</v>
      </c>
      <c r="G1218" s="259" t="s">
        <v>33</v>
      </c>
      <c r="H1218" s="259">
        <v>2</v>
      </c>
      <c r="I1218" s="259" t="s">
        <v>17</v>
      </c>
      <c r="J1218" s="259" t="s">
        <v>17</v>
      </c>
      <c r="K1218" s="259" t="s">
        <v>2425</v>
      </c>
      <c r="L1218" s="260">
        <v>45455</v>
      </c>
      <c r="M1218" s="259" t="s">
        <v>20</v>
      </c>
    </row>
    <row r="1219" spans="1:13" x14ac:dyDescent="0.35">
      <c r="A1219" s="261" t="s">
        <v>1814</v>
      </c>
      <c r="B1219" s="261" t="s">
        <v>1815</v>
      </c>
      <c r="C1219" s="261" t="s">
        <v>1816</v>
      </c>
      <c r="D1219" s="261" t="s">
        <v>2242</v>
      </c>
      <c r="E1219" s="261">
        <v>1</v>
      </c>
      <c r="F1219" s="261" t="s">
        <v>2232</v>
      </c>
      <c r="G1219" s="261" t="s">
        <v>33</v>
      </c>
      <c r="H1219" s="261">
        <v>2</v>
      </c>
      <c r="I1219" s="261" t="s">
        <v>17</v>
      </c>
      <c r="J1219" s="261" t="s">
        <v>17</v>
      </c>
      <c r="K1219" s="261" t="s">
        <v>2426</v>
      </c>
      <c r="L1219" s="262">
        <v>45455</v>
      </c>
      <c r="M1219" s="261" t="s">
        <v>20</v>
      </c>
    </row>
    <row r="1220" spans="1:13" x14ac:dyDescent="0.35">
      <c r="A1220" s="259" t="s">
        <v>1814</v>
      </c>
      <c r="B1220" s="259" t="s">
        <v>1815</v>
      </c>
      <c r="C1220" s="259" t="s">
        <v>1816</v>
      </c>
      <c r="D1220" s="259" t="s">
        <v>2244</v>
      </c>
      <c r="E1220" s="259">
        <v>3</v>
      </c>
      <c r="F1220" s="259" t="s">
        <v>2232</v>
      </c>
      <c r="G1220" s="259" t="s">
        <v>33</v>
      </c>
      <c r="H1220" s="259">
        <v>2</v>
      </c>
      <c r="I1220" s="259" t="s">
        <v>17</v>
      </c>
      <c r="J1220" s="259" t="s">
        <v>17</v>
      </c>
      <c r="K1220" s="259" t="s">
        <v>2427</v>
      </c>
      <c r="L1220" s="260">
        <v>45455</v>
      </c>
      <c r="M1220" s="259" t="s">
        <v>20</v>
      </c>
    </row>
    <row r="1221" spans="1:13" x14ac:dyDescent="0.35">
      <c r="A1221" s="261" t="s">
        <v>1814</v>
      </c>
      <c r="B1221" s="261" t="s">
        <v>1815</v>
      </c>
      <c r="C1221" s="261" t="s">
        <v>1816</v>
      </c>
      <c r="D1221" s="261" t="s">
        <v>2246</v>
      </c>
      <c r="E1221" s="261">
        <v>3</v>
      </c>
      <c r="F1221" s="261" t="s">
        <v>2232</v>
      </c>
      <c r="G1221" s="261" t="s">
        <v>33</v>
      </c>
      <c r="H1221" s="261">
        <v>2</v>
      </c>
      <c r="I1221" s="261" t="s">
        <v>17</v>
      </c>
      <c r="J1221" s="261" t="s">
        <v>17</v>
      </c>
      <c r="K1221" s="261" t="s">
        <v>2428</v>
      </c>
      <c r="L1221" s="262">
        <v>45455</v>
      </c>
      <c r="M1221" s="261" t="s">
        <v>20</v>
      </c>
    </row>
    <row r="1222" spans="1:13" x14ac:dyDescent="0.35">
      <c r="A1222" s="259" t="s">
        <v>1814</v>
      </c>
      <c r="B1222" s="259" t="s">
        <v>1815</v>
      </c>
      <c r="C1222" s="259" t="s">
        <v>1816</v>
      </c>
      <c r="D1222" s="259" t="s">
        <v>2248</v>
      </c>
      <c r="E1222" s="259">
        <v>3</v>
      </c>
      <c r="F1222" s="259" t="s">
        <v>2232</v>
      </c>
      <c r="G1222" s="259" t="s">
        <v>33</v>
      </c>
      <c r="H1222" s="259">
        <v>2</v>
      </c>
      <c r="I1222" s="259" t="s">
        <v>17</v>
      </c>
      <c r="J1222" s="259" t="s">
        <v>17</v>
      </c>
      <c r="K1222" s="259" t="s">
        <v>2429</v>
      </c>
      <c r="L1222" s="260">
        <v>45455</v>
      </c>
      <c r="M1222" s="259" t="s">
        <v>20</v>
      </c>
    </row>
    <row r="1223" spans="1:13" x14ac:dyDescent="0.35">
      <c r="A1223" s="261" t="s">
        <v>2430</v>
      </c>
      <c r="B1223" s="261" t="s">
        <v>2431</v>
      </c>
      <c r="C1223" s="261" t="s">
        <v>1816</v>
      </c>
      <c r="D1223" s="261" t="s">
        <v>2231</v>
      </c>
      <c r="E1223" s="261">
        <v>0</v>
      </c>
      <c r="F1223" s="261" t="s">
        <v>2232</v>
      </c>
      <c r="G1223" s="261" t="s">
        <v>33</v>
      </c>
      <c r="H1223" s="261">
        <v>2</v>
      </c>
      <c r="I1223" s="261" t="s">
        <v>17</v>
      </c>
      <c r="J1223" s="261" t="s">
        <v>17</v>
      </c>
      <c r="K1223" s="261" t="s">
        <v>2432</v>
      </c>
      <c r="L1223" s="262">
        <v>45455</v>
      </c>
      <c r="M1223" s="261" t="s">
        <v>20</v>
      </c>
    </row>
    <row r="1224" spans="1:13" x14ac:dyDescent="0.35">
      <c r="A1224" s="259" t="s">
        <v>2430</v>
      </c>
      <c r="B1224" s="259" t="s">
        <v>2431</v>
      </c>
      <c r="C1224" s="259" t="s">
        <v>1816</v>
      </c>
      <c r="D1224" s="259" t="s">
        <v>2234</v>
      </c>
      <c r="E1224" s="259">
        <v>1</v>
      </c>
      <c r="F1224" s="259" t="s">
        <v>2232</v>
      </c>
      <c r="G1224" s="259" t="s">
        <v>33</v>
      </c>
      <c r="H1224" s="259">
        <v>2</v>
      </c>
      <c r="I1224" s="259" t="s">
        <v>17</v>
      </c>
      <c r="J1224" s="259" t="s">
        <v>17</v>
      </c>
      <c r="K1224" s="259" t="s">
        <v>2433</v>
      </c>
      <c r="L1224" s="260">
        <v>45455</v>
      </c>
      <c r="M1224" s="259" t="s">
        <v>20</v>
      </c>
    </row>
    <row r="1225" spans="1:13" x14ac:dyDescent="0.35">
      <c r="A1225" s="261" t="s">
        <v>2430</v>
      </c>
      <c r="B1225" s="261" t="s">
        <v>2431</v>
      </c>
      <c r="C1225" s="261" t="s">
        <v>1816</v>
      </c>
      <c r="D1225" s="261" t="s">
        <v>2236</v>
      </c>
      <c r="E1225" s="261">
        <v>0</v>
      </c>
      <c r="F1225" s="261" t="s">
        <v>2232</v>
      </c>
      <c r="G1225" s="261" t="s">
        <v>33</v>
      </c>
      <c r="H1225" s="261">
        <v>2</v>
      </c>
      <c r="I1225" s="261" t="s">
        <v>17</v>
      </c>
      <c r="J1225" s="261" t="s">
        <v>17</v>
      </c>
      <c r="K1225" s="261" t="s">
        <v>2434</v>
      </c>
      <c r="L1225" s="262">
        <v>45455</v>
      </c>
      <c r="M1225" s="261" t="s">
        <v>20</v>
      </c>
    </row>
    <row r="1226" spans="1:13" x14ac:dyDescent="0.35">
      <c r="A1226" s="259" t="s">
        <v>2430</v>
      </c>
      <c r="B1226" s="259" t="s">
        <v>2431</v>
      </c>
      <c r="C1226" s="259" t="s">
        <v>1816</v>
      </c>
      <c r="D1226" s="259" t="s">
        <v>2238</v>
      </c>
      <c r="E1226" s="259">
        <v>2</v>
      </c>
      <c r="F1226" s="259" t="s">
        <v>2232</v>
      </c>
      <c r="G1226" s="259" t="s">
        <v>33</v>
      </c>
      <c r="H1226" s="259">
        <v>2</v>
      </c>
      <c r="I1226" s="259" t="s">
        <v>17</v>
      </c>
      <c r="J1226" s="259" t="s">
        <v>17</v>
      </c>
      <c r="K1226" s="259" t="s">
        <v>2435</v>
      </c>
      <c r="L1226" s="260">
        <v>45455</v>
      </c>
      <c r="M1226" s="259" t="s">
        <v>20</v>
      </c>
    </row>
    <row r="1227" spans="1:13" x14ac:dyDescent="0.35">
      <c r="A1227" s="261" t="s">
        <v>2430</v>
      </c>
      <c r="B1227" s="261" t="s">
        <v>2431</v>
      </c>
      <c r="C1227" s="261" t="s">
        <v>1816</v>
      </c>
      <c r="D1227" s="261" t="s">
        <v>2240</v>
      </c>
      <c r="E1227" s="261">
        <v>1</v>
      </c>
      <c r="F1227" s="261" t="s">
        <v>2232</v>
      </c>
      <c r="G1227" s="261" t="s">
        <v>33</v>
      </c>
      <c r="H1227" s="261">
        <v>2</v>
      </c>
      <c r="I1227" s="261" t="s">
        <v>17</v>
      </c>
      <c r="J1227" s="261" t="s">
        <v>17</v>
      </c>
      <c r="K1227" s="261" t="s">
        <v>2436</v>
      </c>
      <c r="L1227" s="262">
        <v>45455</v>
      </c>
      <c r="M1227" s="261" t="s">
        <v>20</v>
      </c>
    </row>
    <row r="1228" spans="1:13" x14ac:dyDescent="0.35">
      <c r="A1228" s="259" t="s">
        <v>2430</v>
      </c>
      <c r="B1228" s="259" t="s">
        <v>2431</v>
      </c>
      <c r="C1228" s="259" t="s">
        <v>1816</v>
      </c>
      <c r="D1228" s="259" t="s">
        <v>2242</v>
      </c>
      <c r="E1228" s="259">
        <v>1</v>
      </c>
      <c r="F1228" s="259" t="s">
        <v>2232</v>
      </c>
      <c r="G1228" s="259" t="s">
        <v>33</v>
      </c>
      <c r="H1228" s="259">
        <v>2</v>
      </c>
      <c r="I1228" s="259" t="s">
        <v>17</v>
      </c>
      <c r="J1228" s="259" t="s">
        <v>17</v>
      </c>
      <c r="K1228" s="259" t="s">
        <v>2437</v>
      </c>
      <c r="L1228" s="260">
        <v>45455</v>
      </c>
      <c r="M1228" s="259" t="s">
        <v>20</v>
      </c>
    </row>
    <row r="1229" spans="1:13" x14ac:dyDescent="0.35">
      <c r="A1229" s="261" t="s">
        <v>2430</v>
      </c>
      <c r="B1229" s="261" t="s">
        <v>2431</v>
      </c>
      <c r="C1229" s="261" t="s">
        <v>1816</v>
      </c>
      <c r="D1229" s="261" t="s">
        <v>2244</v>
      </c>
      <c r="E1229" s="261">
        <v>2</v>
      </c>
      <c r="F1229" s="261" t="s">
        <v>2232</v>
      </c>
      <c r="G1229" s="261" t="s">
        <v>33</v>
      </c>
      <c r="H1229" s="261">
        <v>2</v>
      </c>
      <c r="I1229" s="261" t="s">
        <v>17</v>
      </c>
      <c r="J1229" s="261" t="s">
        <v>17</v>
      </c>
      <c r="K1229" s="261" t="s">
        <v>2438</v>
      </c>
      <c r="L1229" s="262">
        <v>45455</v>
      </c>
      <c r="M1229" s="261" t="s">
        <v>20</v>
      </c>
    </row>
    <row r="1230" spans="1:13" x14ac:dyDescent="0.35">
      <c r="A1230" s="259" t="s">
        <v>2430</v>
      </c>
      <c r="B1230" s="259" t="s">
        <v>2431</v>
      </c>
      <c r="C1230" s="259" t="s">
        <v>1816</v>
      </c>
      <c r="D1230" s="259" t="s">
        <v>2246</v>
      </c>
      <c r="E1230" s="259">
        <v>2</v>
      </c>
      <c r="F1230" s="259" t="s">
        <v>2232</v>
      </c>
      <c r="G1230" s="259" t="s">
        <v>33</v>
      </c>
      <c r="H1230" s="259">
        <v>2</v>
      </c>
      <c r="I1230" s="259" t="s">
        <v>17</v>
      </c>
      <c r="J1230" s="259" t="s">
        <v>17</v>
      </c>
      <c r="K1230" s="259" t="s">
        <v>2439</v>
      </c>
      <c r="L1230" s="260">
        <v>45455</v>
      </c>
      <c r="M1230" s="259" t="s">
        <v>20</v>
      </c>
    </row>
    <row r="1231" spans="1:13" x14ac:dyDescent="0.35">
      <c r="A1231" s="261" t="s">
        <v>2430</v>
      </c>
      <c r="B1231" s="261" t="s">
        <v>2431</v>
      </c>
      <c r="C1231" s="261" t="s">
        <v>1816</v>
      </c>
      <c r="D1231" s="261" t="s">
        <v>2248</v>
      </c>
      <c r="E1231" s="261">
        <v>0</v>
      </c>
      <c r="F1231" s="261" t="s">
        <v>2232</v>
      </c>
      <c r="G1231" s="261" t="s">
        <v>33</v>
      </c>
      <c r="H1231" s="261">
        <v>2</v>
      </c>
      <c r="I1231" s="261" t="s">
        <v>17</v>
      </c>
      <c r="J1231" s="261" t="s">
        <v>17</v>
      </c>
      <c r="K1231" s="261" t="s">
        <v>2440</v>
      </c>
      <c r="L1231" s="262">
        <v>45455</v>
      </c>
      <c r="M1231" s="261" t="s">
        <v>20</v>
      </c>
    </row>
    <row r="1232" spans="1:13" x14ac:dyDescent="0.35">
      <c r="A1232" s="259" t="s">
        <v>2441</v>
      </c>
      <c r="B1232" s="259" t="s">
        <v>2442</v>
      </c>
      <c r="C1232" s="259" t="s">
        <v>1816</v>
      </c>
      <c r="D1232" s="259" t="s">
        <v>2231</v>
      </c>
      <c r="E1232" s="259">
        <v>2</v>
      </c>
      <c r="F1232" s="259" t="s">
        <v>2232</v>
      </c>
      <c r="G1232" s="259" t="s">
        <v>33</v>
      </c>
      <c r="H1232" s="259">
        <v>2</v>
      </c>
      <c r="I1232" s="259" t="s">
        <v>17</v>
      </c>
      <c r="J1232" s="259" t="s">
        <v>17</v>
      </c>
      <c r="K1232" s="259" t="s">
        <v>2443</v>
      </c>
      <c r="L1232" s="260">
        <v>45455</v>
      </c>
      <c r="M1232" s="259" t="s">
        <v>20</v>
      </c>
    </row>
    <row r="1233" spans="1:13" x14ac:dyDescent="0.35">
      <c r="A1233" s="261" t="s">
        <v>2441</v>
      </c>
      <c r="B1233" s="261" t="s">
        <v>2442</v>
      </c>
      <c r="C1233" s="261" t="s">
        <v>1816</v>
      </c>
      <c r="D1233" s="261" t="s">
        <v>2234</v>
      </c>
      <c r="E1233" s="261">
        <v>1</v>
      </c>
      <c r="F1233" s="261" t="s">
        <v>2232</v>
      </c>
      <c r="G1233" s="261" t="s">
        <v>33</v>
      </c>
      <c r="H1233" s="261">
        <v>2</v>
      </c>
      <c r="I1233" s="261" t="s">
        <v>17</v>
      </c>
      <c r="J1233" s="261" t="s">
        <v>17</v>
      </c>
      <c r="K1233" s="261" t="s">
        <v>2444</v>
      </c>
      <c r="L1233" s="262">
        <v>45455</v>
      </c>
      <c r="M1233" s="261" t="s">
        <v>20</v>
      </c>
    </row>
    <row r="1234" spans="1:13" x14ac:dyDescent="0.35">
      <c r="A1234" s="259" t="s">
        <v>2441</v>
      </c>
      <c r="B1234" s="259" t="s">
        <v>2442</v>
      </c>
      <c r="C1234" s="259" t="s">
        <v>1816</v>
      </c>
      <c r="D1234" s="259" t="s">
        <v>2236</v>
      </c>
      <c r="E1234" s="259">
        <v>3</v>
      </c>
      <c r="F1234" s="259" t="s">
        <v>2232</v>
      </c>
      <c r="G1234" s="259" t="s">
        <v>33</v>
      </c>
      <c r="H1234" s="259">
        <v>2</v>
      </c>
      <c r="I1234" s="259" t="s">
        <v>17</v>
      </c>
      <c r="J1234" s="259" t="s">
        <v>17</v>
      </c>
      <c r="K1234" s="259" t="s">
        <v>2445</v>
      </c>
      <c r="L1234" s="260">
        <v>45455</v>
      </c>
      <c r="M1234" s="259" t="s">
        <v>20</v>
      </c>
    </row>
    <row r="1235" spans="1:13" x14ac:dyDescent="0.35">
      <c r="A1235" s="261" t="s">
        <v>2441</v>
      </c>
      <c r="B1235" s="261" t="s">
        <v>2442</v>
      </c>
      <c r="C1235" s="261" t="s">
        <v>1816</v>
      </c>
      <c r="D1235" s="261" t="s">
        <v>2238</v>
      </c>
      <c r="E1235" s="261">
        <v>3</v>
      </c>
      <c r="F1235" s="261" t="s">
        <v>2232</v>
      </c>
      <c r="G1235" s="261" t="s">
        <v>33</v>
      </c>
      <c r="H1235" s="261">
        <v>2</v>
      </c>
      <c r="I1235" s="261" t="s">
        <v>17</v>
      </c>
      <c r="J1235" s="261" t="s">
        <v>17</v>
      </c>
      <c r="K1235" s="261" t="s">
        <v>2446</v>
      </c>
      <c r="L1235" s="262">
        <v>45455</v>
      </c>
      <c r="M1235" s="261" t="s">
        <v>20</v>
      </c>
    </row>
    <row r="1236" spans="1:13" x14ac:dyDescent="0.35">
      <c r="A1236" s="259" t="s">
        <v>2441</v>
      </c>
      <c r="B1236" s="259" t="s">
        <v>2442</v>
      </c>
      <c r="C1236" s="259" t="s">
        <v>1816</v>
      </c>
      <c r="D1236" s="259" t="s">
        <v>2240</v>
      </c>
      <c r="E1236" s="259">
        <v>3</v>
      </c>
      <c r="F1236" s="259" t="s">
        <v>2232</v>
      </c>
      <c r="G1236" s="259" t="s">
        <v>33</v>
      </c>
      <c r="H1236" s="259">
        <v>2</v>
      </c>
      <c r="I1236" s="259" t="s">
        <v>17</v>
      </c>
      <c r="J1236" s="259" t="s">
        <v>17</v>
      </c>
      <c r="K1236" s="259" t="s">
        <v>2447</v>
      </c>
      <c r="L1236" s="260">
        <v>45455</v>
      </c>
      <c r="M1236" s="259" t="s">
        <v>20</v>
      </c>
    </row>
    <row r="1237" spans="1:13" x14ac:dyDescent="0.35">
      <c r="A1237" s="261" t="s">
        <v>2441</v>
      </c>
      <c r="B1237" s="261" t="s">
        <v>2442</v>
      </c>
      <c r="C1237" s="261" t="s">
        <v>1816</v>
      </c>
      <c r="D1237" s="261" t="s">
        <v>2242</v>
      </c>
      <c r="E1237" s="261">
        <v>1</v>
      </c>
      <c r="F1237" s="261" t="s">
        <v>2232</v>
      </c>
      <c r="G1237" s="261" t="s">
        <v>33</v>
      </c>
      <c r="H1237" s="261">
        <v>2</v>
      </c>
      <c r="I1237" s="261" t="s">
        <v>17</v>
      </c>
      <c r="J1237" s="261" t="s">
        <v>17</v>
      </c>
      <c r="K1237" s="261" t="s">
        <v>2448</v>
      </c>
      <c r="L1237" s="262">
        <v>45455</v>
      </c>
      <c r="M1237" s="261" t="s">
        <v>20</v>
      </c>
    </row>
    <row r="1238" spans="1:13" x14ac:dyDescent="0.35">
      <c r="A1238" s="259" t="s">
        <v>2441</v>
      </c>
      <c r="B1238" s="259" t="s">
        <v>2442</v>
      </c>
      <c r="C1238" s="259" t="s">
        <v>1816</v>
      </c>
      <c r="D1238" s="259" t="s">
        <v>2244</v>
      </c>
      <c r="E1238" s="259">
        <v>3</v>
      </c>
      <c r="F1238" s="259" t="s">
        <v>2232</v>
      </c>
      <c r="G1238" s="259" t="s">
        <v>33</v>
      </c>
      <c r="H1238" s="259">
        <v>2</v>
      </c>
      <c r="I1238" s="259" t="s">
        <v>17</v>
      </c>
      <c r="J1238" s="259" t="s">
        <v>17</v>
      </c>
      <c r="K1238" s="259" t="s">
        <v>2449</v>
      </c>
      <c r="L1238" s="260">
        <v>45455</v>
      </c>
      <c r="M1238" s="259" t="s">
        <v>20</v>
      </c>
    </row>
    <row r="1239" spans="1:13" x14ac:dyDescent="0.35">
      <c r="A1239" s="261" t="s">
        <v>2441</v>
      </c>
      <c r="B1239" s="261" t="s">
        <v>2442</v>
      </c>
      <c r="C1239" s="261" t="s">
        <v>1816</v>
      </c>
      <c r="D1239" s="261" t="s">
        <v>2246</v>
      </c>
      <c r="E1239" s="261">
        <v>3</v>
      </c>
      <c r="F1239" s="261" t="s">
        <v>2232</v>
      </c>
      <c r="G1239" s="261" t="s">
        <v>33</v>
      </c>
      <c r="H1239" s="261">
        <v>2</v>
      </c>
      <c r="I1239" s="261" t="s">
        <v>17</v>
      </c>
      <c r="J1239" s="261" t="s">
        <v>17</v>
      </c>
      <c r="K1239" s="261" t="s">
        <v>2450</v>
      </c>
      <c r="L1239" s="262">
        <v>45455</v>
      </c>
      <c r="M1239" s="261" t="s">
        <v>20</v>
      </c>
    </row>
    <row r="1240" spans="1:13" x14ac:dyDescent="0.35">
      <c r="A1240" s="259" t="s">
        <v>2441</v>
      </c>
      <c r="B1240" s="259" t="s">
        <v>2442</v>
      </c>
      <c r="C1240" s="259" t="s">
        <v>1816</v>
      </c>
      <c r="D1240" s="259" t="s">
        <v>2248</v>
      </c>
      <c r="E1240" s="259">
        <v>3</v>
      </c>
      <c r="F1240" s="259" t="s">
        <v>2232</v>
      </c>
      <c r="G1240" s="259" t="s">
        <v>33</v>
      </c>
      <c r="H1240" s="259">
        <v>2</v>
      </c>
      <c r="I1240" s="259" t="s">
        <v>17</v>
      </c>
      <c r="J1240" s="259" t="s">
        <v>17</v>
      </c>
      <c r="K1240" s="259" t="s">
        <v>2451</v>
      </c>
      <c r="L1240" s="260">
        <v>45455</v>
      </c>
      <c r="M1240" s="259" t="s">
        <v>20</v>
      </c>
    </row>
    <row r="1241" spans="1:13" x14ac:dyDescent="0.35">
      <c r="A1241" s="261" t="s">
        <v>2452</v>
      </c>
      <c r="B1241" s="261" t="s">
        <v>2453</v>
      </c>
      <c r="C1241" s="261" t="s">
        <v>1816</v>
      </c>
      <c r="D1241" s="261" t="s">
        <v>2231</v>
      </c>
      <c r="E1241" s="261">
        <v>2</v>
      </c>
      <c r="F1241" s="261" t="s">
        <v>2232</v>
      </c>
      <c r="G1241" s="261" t="s">
        <v>33</v>
      </c>
      <c r="H1241" s="261">
        <v>2</v>
      </c>
      <c r="I1241" s="261" t="s">
        <v>17</v>
      </c>
      <c r="J1241" s="261" t="s">
        <v>17</v>
      </c>
      <c r="K1241" s="261" t="s">
        <v>2454</v>
      </c>
      <c r="L1241" s="262">
        <v>45455</v>
      </c>
      <c r="M1241" s="261" t="s">
        <v>20</v>
      </c>
    </row>
    <row r="1242" spans="1:13" x14ac:dyDescent="0.35">
      <c r="A1242" s="259" t="s">
        <v>2452</v>
      </c>
      <c r="B1242" s="259" t="s">
        <v>2453</v>
      </c>
      <c r="C1242" s="259" t="s">
        <v>1816</v>
      </c>
      <c r="D1242" s="259" t="s">
        <v>2234</v>
      </c>
      <c r="E1242" s="259">
        <v>1</v>
      </c>
      <c r="F1242" s="259" t="s">
        <v>2232</v>
      </c>
      <c r="G1242" s="259" t="s">
        <v>33</v>
      </c>
      <c r="H1242" s="259">
        <v>2</v>
      </c>
      <c r="I1242" s="259" t="s">
        <v>17</v>
      </c>
      <c r="J1242" s="259" t="s">
        <v>17</v>
      </c>
      <c r="K1242" s="259" t="s">
        <v>2455</v>
      </c>
      <c r="L1242" s="260">
        <v>45455</v>
      </c>
      <c r="M1242" s="259" t="s">
        <v>20</v>
      </c>
    </row>
    <row r="1243" spans="1:13" x14ac:dyDescent="0.35">
      <c r="A1243" s="261" t="s">
        <v>2452</v>
      </c>
      <c r="B1243" s="261" t="s">
        <v>2453</v>
      </c>
      <c r="C1243" s="261" t="s">
        <v>1816</v>
      </c>
      <c r="D1243" s="261" t="s">
        <v>2236</v>
      </c>
      <c r="E1243" s="261">
        <v>1</v>
      </c>
      <c r="F1243" s="261" t="s">
        <v>2232</v>
      </c>
      <c r="G1243" s="261" t="s">
        <v>33</v>
      </c>
      <c r="H1243" s="261">
        <v>2</v>
      </c>
      <c r="I1243" s="261" t="s">
        <v>17</v>
      </c>
      <c r="J1243" s="261" t="s">
        <v>17</v>
      </c>
      <c r="K1243" s="261" t="s">
        <v>2456</v>
      </c>
      <c r="L1243" s="262">
        <v>45455</v>
      </c>
      <c r="M1243" s="261" t="s">
        <v>20</v>
      </c>
    </row>
    <row r="1244" spans="1:13" x14ac:dyDescent="0.35">
      <c r="A1244" s="259" t="s">
        <v>2452</v>
      </c>
      <c r="B1244" s="259" t="s">
        <v>2453</v>
      </c>
      <c r="C1244" s="259" t="s">
        <v>1816</v>
      </c>
      <c r="D1244" s="259" t="s">
        <v>2238</v>
      </c>
      <c r="E1244" s="259">
        <v>3</v>
      </c>
      <c r="F1244" s="259" t="s">
        <v>2232</v>
      </c>
      <c r="G1244" s="259" t="s">
        <v>33</v>
      </c>
      <c r="H1244" s="259">
        <v>2</v>
      </c>
      <c r="I1244" s="259" t="s">
        <v>17</v>
      </c>
      <c r="J1244" s="259" t="s">
        <v>17</v>
      </c>
      <c r="K1244" s="259" t="s">
        <v>2457</v>
      </c>
      <c r="L1244" s="260">
        <v>45455</v>
      </c>
      <c r="M1244" s="259" t="s">
        <v>20</v>
      </c>
    </row>
    <row r="1245" spans="1:13" x14ac:dyDescent="0.35">
      <c r="A1245" s="261" t="s">
        <v>2452</v>
      </c>
      <c r="B1245" s="261" t="s">
        <v>2453</v>
      </c>
      <c r="C1245" s="261" t="s">
        <v>1816</v>
      </c>
      <c r="D1245" s="261" t="s">
        <v>2240</v>
      </c>
      <c r="E1245" s="261">
        <v>1</v>
      </c>
      <c r="F1245" s="261" t="s">
        <v>2232</v>
      </c>
      <c r="G1245" s="261" t="s">
        <v>33</v>
      </c>
      <c r="H1245" s="261">
        <v>2</v>
      </c>
      <c r="I1245" s="261" t="s">
        <v>17</v>
      </c>
      <c r="J1245" s="261" t="s">
        <v>17</v>
      </c>
      <c r="K1245" s="261" t="s">
        <v>2458</v>
      </c>
      <c r="L1245" s="262">
        <v>45455</v>
      </c>
      <c r="M1245" s="261" t="s">
        <v>20</v>
      </c>
    </row>
    <row r="1246" spans="1:13" x14ac:dyDescent="0.35">
      <c r="A1246" s="259" t="s">
        <v>2452</v>
      </c>
      <c r="B1246" s="259" t="s">
        <v>2453</v>
      </c>
      <c r="C1246" s="259" t="s">
        <v>1816</v>
      </c>
      <c r="D1246" s="259" t="s">
        <v>2242</v>
      </c>
      <c r="E1246" s="259">
        <v>1</v>
      </c>
      <c r="F1246" s="259" t="s">
        <v>2232</v>
      </c>
      <c r="G1246" s="259" t="s">
        <v>33</v>
      </c>
      <c r="H1246" s="259">
        <v>2</v>
      </c>
      <c r="I1246" s="259" t="s">
        <v>17</v>
      </c>
      <c r="J1246" s="259" t="s">
        <v>17</v>
      </c>
      <c r="K1246" s="259" t="s">
        <v>2459</v>
      </c>
      <c r="L1246" s="260">
        <v>45455</v>
      </c>
      <c r="M1246" s="259" t="s">
        <v>20</v>
      </c>
    </row>
    <row r="1247" spans="1:13" x14ac:dyDescent="0.35">
      <c r="A1247" s="261" t="s">
        <v>2452</v>
      </c>
      <c r="B1247" s="261" t="s">
        <v>2453</v>
      </c>
      <c r="C1247" s="261" t="s">
        <v>1816</v>
      </c>
      <c r="D1247" s="261" t="s">
        <v>2244</v>
      </c>
      <c r="E1247" s="261">
        <v>2</v>
      </c>
      <c r="F1247" s="261" t="s">
        <v>2232</v>
      </c>
      <c r="G1247" s="261" t="s">
        <v>33</v>
      </c>
      <c r="H1247" s="261">
        <v>2</v>
      </c>
      <c r="I1247" s="261" t="s">
        <v>17</v>
      </c>
      <c r="J1247" s="261" t="s">
        <v>17</v>
      </c>
      <c r="K1247" s="261" t="s">
        <v>2460</v>
      </c>
      <c r="L1247" s="262">
        <v>45455</v>
      </c>
      <c r="M1247" s="261" t="s">
        <v>20</v>
      </c>
    </row>
    <row r="1248" spans="1:13" x14ac:dyDescent="0.35">
      <c r="A1248" s="259" t="s">
        <v>2452</v>
      </c>
      <c r="B1248" s="259" t="s">
        <v>2453</v>
      </c>
      <c r="C1248" s="259" t="s">
        <v>1816</v>
      </c>
      <c r="D1248" s="259" t="s">
        <v>2246</v>
      </c>
      <c r="E1248" s="259">
        <v>2</v>
      </c>
      <c r="F1248" s="259" t="s">
        <v>2232</v>
      </c>
      <c r="G1248" s="259" t="s">
        <v>33</v>
      </c>
      <c r="H1248" s="259">
        <v>2</v>
      </c>
      <c r="I1248" s="259" t="s">
        <v>17</v>
      </c>
      <c r="J1248" s="259" t="s">
        <v>17</v>
      </c>
      <c r="K1248" s="259" t="s">
        <v>2461</v>
      </c>
      <c r="L1248" s="260">
        <v>45455</v>
      </c>
      <c r="M1248" s="259" t="s">
        <v>20</v>
      </c>
    </row>
    <row r="1249" spans="1:13" x14ac:dyDescent="0.35">
      <c r="A1249" s="261" t="s">
        <v>2452</v>
      </c>
      <c r="B1249" s="261" t="s">
        <v>2453</v>
      </c>
      <c r="C1249" s="261" t="s">
        <v>1816</v>
      </c>
      <c r="D1249" s="261" t="s">
        <v>2248</v>
      </c>
      <c r="E1249" s="261">
        <v>1</v>
      </c>
      <c r="F1249" s="261" t="s">
        <v>2232</v>
      </c>
      <c r="G1249" s="261" t="s">
        <v>33</v>
      </c>
      <c r="H1249" s="261">
        <v>2</v>
      </c>
      <c r="I1249" s="261" t="s">
        <v>17</v>
      </c>
      <c r="J1249" s="261" t="s">
        <v>17</v>
      </c>
      <c r="K1249" s="261" t="s">
        <v>2462</v>
      </c>
      <c r="L1249" s="262">
        <v>45455</v>
      </c>
      <c r="M1249" s="261" t="s">
        <v>20</v>
      </c>
    </row>
    <row r="1250" spans="1:13" x14ac:dyDescent="0.35">
      <c r="A1250" s="259" t="s">
        <v>2463</v>
      </c>
      <c r="B1250" s="259" t="s">
        <v>2464</v>
      </c>
      <c r="C1250" s="259" t="s">
        <v>1816</v>
      </c>
      <c r="D1250" s="259" t="s">
        <v>2231</v>
      </c>
      <c r="E1250" s="259">
        <v>0</v>
      </c>
      <c r="F1250" s="259" t="s">
        <v>2232</v>
      </c>
      <c r="G1250" s="259" t="s">
        <v>33</v>
      </c>
      <c r="H1250" s="259">
        <v>2</v>
      </c>
      <c r="I1250" s="259" t="s">
        <v>17</v>
      </c>
      <c r="J1250" s="259" t="s">
        <v>17</v>
      </c>
      <c r="K1250" s="259" t="s">
        <v>2465</v>
      </c>
      <c r="L1250" s="260">
        <v>45455</v>
      </c>
      <c r="M1250" s="259" t="s">
        <v>20</v>
      </c>
    </row>
    <row r="1251" spans="1:13" x14ac:dyDescent="0.35">
      <c r="A1251" s="261" t="s">
        <v>2463</v>
      </c>
      <c r="B1251" s="261" t="s">
        <v>2464</v>
      </c>
      <c r="C1251" s="261" t="s">
        <v>1816</v>
      </c>
      <c r="D1251" s="261" t="s">
        <v>2234</v>
      </c>
      <c r="E1251" s="261">
        <v>1</v>
      </c>
      <c r="F1251" s="261" t="s">
        <v>2232</v>
      </c>
      <c r="G1251" s="261" t="s">
        <v>33</v>
      </c>
      <c r="H1251" s="261">
        <v>2</v>
      </c>
      <c r="I1251" s="261" t="s">
        <v>17</v>
      </c>
      <c r="J1251" s="261" t="s">
        <v>17</v>
      </c>
      <c r="K1251" s="261" t="s">
        <v>2466</v>
      </c>
      <c r="L1251" s="262">
        <v>45455</v>
      </c>
      <c r="M1251" s="261" t="s">
        <v>20</v>
      </c>
    </row>
    <row r="1252" spans="1:13" x14ac:dyDescent="0.35">
      <c r="A1252" s="259" t="s">
        <v>2463</v>
      </c>
      <c r="B1252" s="259" t="s">
        <v>2464</v>
      </c>
      <c r="C1252" s="259" t="s">
        <v>1816</v>
      </c>
      <c r="D1252" s="259" t="s">
        <v>2236</v>
      </c>
      <c r="E1252" s="259">
        <v>0</v>
      </c>
      <c r="F1252" s="259" t="s">
        <v>2232</v>
      </c>
      <c r="G1252" s="259" t="s">
        <v>33</v>
      </c>
      <c r="H1252" s="259">
        <v>2</v>
      </c>
      <c r="I1252" s="259" t="s">
        <v>17</v>
      </c>
      <c r="J1252" s="259" t="s">
        <v>17</v>
      </c>
      <c r="K1252" s="259" t="s">
        <v>2467</v>
      </c>
      <c r="L1252" s="260">
        <v>45455</v>
      </c>
      <c r="M1252" s="259" t="s">
        <v>20</v>
      </c>
    </row>
    <row r="1253" spans="1:13" x14ac:dyDescent="0.35">
      <c r="A1253" s="261" t="s">
        <v>2463</v>
      </c>
      <c r="B1253" s="261" t="s">
        <v>2464</v>
      </c>
      <c r="C1253" s="261" t="s">
        <v>1816</v>
      </c>
      <c r="D1253" s="261" t="s">
        <v>2238</v>
      </c>
      <c r="E1253" s="261">
        <v>0</v>
      </c>
      <c r="F1253" s="261" t="s">
        <v>2232</v>
      </c>
      <c r="G1253" s="261" t="s">
        <v>33</v>
      </c>
      <c r="H1253" s="261">
        <v>2</v>
      </c>
      <c r="I1253" s="261" t="s">
        <v>17</v>
      </c>
      <c r="J1253" s="261" t="s">
        <v>17</v>
      </c>
      <c r="K1253" s="261" t="s">
        <v>2468</v>
      </c>
      <c r="L1253" s="262">
        <v>45455</v>
      </c>
      <c r="M1253" s="261" t="s">
        <v>20</v>
      </c>
    </row>
    <row r="1254" spans="1:13" x14ac:dyDescent="0.35">
      <c r="A1254" s="259" t="s">
        <v>2463</v>
      </c>
      <c r="B1254" s="259" t="s">
        <v>2464</v>
      </c>
      <c r="C1254" s="259" t="s">
        <v>1816</v>
      </c>
      <c r="D1254" s="259" t="s">
        <v>2240</v>
      </c>
      <c r="E1254" s="259">
        <v>1</v>
      </c>
      <c r="F1254" s="259" t="s">
        <v>2232</v>
      </c>
      <c r="G1254" s="259" t="s">
        <v>33</v>
      </c>
      <c r="H1254" s="259">
        <v>2</v>
      </c>
      <c r="I1254" s="259" t="s">
        <v>17</v>
      </c>
      <c r="J1254" s="259" t="s">
        <v>17</v>
      </c>
      <c r="K1254" s="259" t="s">
        <v>2469</v>
      </c>
      <c r="L1254" s="260">
        <v>45455</v>
      </c>
      <c r="M1254" s="259" t="s">
        <v>20</v>
      </c>
    </row>
    <row r="1255" spans="1:13" x14ac:dyDescent="0.35">
      <c r="A1255" s="261" t="s">
        <v>2463</v>
      </c>
      <c r="B1255" s="261" t="s">
        <v>2464</v>
      </c>
      <c r="C1255" s="261" t="s">
        <v>1816</v>
      </c>
      <c r="D1255" s="261" t="s">
        <v>2242</v>
      </c>
      <c r="E1255" s="261">
        <v>1</v>
      </c>
      <c r="F1255" s="261" t="s">
        <v>2232</v>
      </c>
      <c r="G1255" s="261" t="s">
        <v>33</v>
      </c>
      <c r="H1255" s="261">
        <v>2</v>
      </c>
      <c r="I1255" s="261" t="s">
        <v>17</v>
      </c>
      <c r="J1255" s="261" t="s">
        <v>17</v>
      </c>
      <c r="K1255" s="261" t="s">
        <v>2470</v>
      </c>
      <c r="L1255" s="262">
        <v>45455</v>
      </c>
      <c r="M1255" s="261" t="s">
        <v>20</v>
      </c>
    </row>
    <row r="1256" spans="1:13" x14ac:dyDescent="0.35">
      <c r="A1256" s="259" t="s">
        <v>2463</v>
      </c>
      <c r="B1256" s="259" t="s">
        <v>2464</v>
      </c>
      <c r="C1256" s="259" t="s">
        <v>1816</v>
      </c>
      <c r="D1256" s="259" t="s">
        <v>2244</v>
      </c>
      <c r="E1256" s="259">
        <v>1</v>
      </c>
      <c r="F1256" s="259" t="s">
        <v>2232</v>
      </c>
      <c r="G1256" s="259" t="s">
        <v>33</v>
      </c>
      <c r="H1256" s="259">
        <v>2</v>
      </c>
      <c r="I1256" s="259" t="s">
        <v>17</v>
      </c>
      <c r="J1256" s="259" t="s">
        <v>17</v>
      </c>
      <c r="K1256" s="259" t="s">
        <v>2471</v>
      </c>
      <c r="L1256" s="260">
        <v>45455</v>
      </c>
      <c r="M1256" s="259" t="s">
        <v>20</v>
      </c>
    </row>
    <row r="1257" spans="1:13" x14ac:dyDescent="0.35">
      <c r="A1257" s="261" t="s">
        <v>2463</v>
      </c>
      <c r="B1257" s="261" t="s">
        <v>2464</v>
      </c>
      <c r="C1257" s="261" t="s">
        <v>1816</v>
      </c>
      <c r="D1257" s="261" t="s">
        <v>2246</v>
      </c>
      <c r="E1257" s="261">
        <v>2</v>
      </c>
      <c r="F1257" s="261" t="s">
        <v>2232</v>
      </c>
      <c r="G1257" s="261" t="s">
        <v>33</v>
      </c>
      <c r="H1257" s="261">
        <v>2</v>
      </c>
      <c r="I1257" s="261" t="s">
        <v>17</v>
      </c>
      <c r="J1257" s="261" t="s">
        <v>17</v>
      </c>
      <c r="K1257" s="261" t="s">
        <v>2472</v>
      </c>
      <c r="L1257" s="262">
        <v>45455</v>
      </c>
      <c r="M1257" s="261" t="s">
        <v>20</v>
      </c>
    </row>
    <row r="1258" spans="1:13" x14ac:dyDescent="0.35">
      <c r="A1258" s="259" t="s">
        <v>2463</v>
      </c>
      <c r="B1258" s="259" t="s">
        <v>2464</v>
      </c>
      <c r="C1258" s="259" t="s">
        <v>1816</v>
      </c>
      <c r="D1258" s="259" t="s">
        <v>2248</v>
      </c>
      <c r="E1258" s="259">
        <v>3</v>
      </c>
      <c r="F1258" s="259" t="s">
        <v>2232</v>
      </c>
      <c r="G1258" s="259" t="s">
        <v>33</v>
      </c>
      <c r="H1258" s="259">
        <v>2</v>
      </c>
      <c r="I1258" s="259" t="s">
        <v>17</v>
      </c>
      <c r="J1258" s="259" t="s">
        <v>17</v>
      </c>
      <c r="K1258" s="259" t="s">
        <v>2473</v>
      </c>
      <c r="L1258" s="260">
        <v>45455</v>
      </c>
      <c r="M1258" s="259" t="s">
        <v>20</v>
      </c>
    </row>
    <row r="1259" spans="1:13" x14ac:dyDescent="0.35">
      <c r="A1259" s="261" t="s">
        <v>1773</v>
      </c>
      <c r="B1259" s="261" t="s">
        <v>1774</v>
      </c>
      <c r="C1259" s="261" t="s">
        <v>1775</v>
      </c>
      <c r="D1259" s="261" t="s">
        <v>2231</v>
      </c>
      <c r="E1259" s="261">
        <v>3</v>
      </c>
      <c r="F1259" s="261" t="s">
        <v>2232</v>
      </c>
      <c r="G1259" s="261" t="s">
        <v>33</v>
      </c>
      <c r="H1259" s="261">
        <v>2</v>
      </c>
      <c r="I1259" s="261" t="s">
        <v>17</v>
      </c>
      <c r="J1259" s="261" t="s">
        <v>17</v>
      </c>
      <c r="K1259" s="261" t="s">
        <v>2474</v>
      </c>
      <c r="L1259" s="262">
        <v>45455</v>
      </c>
      <c r="M1259" s="261" t="s">
        <v>20</v>
      </c>
    </row>
    <row r="1260" spans="1:13" x14ac:dyDescent="0.35">
      <c r="A1260" s="259" t="s">
        <v>1773</v>
      </c>
      <c r="B1260" s="259" t="s">
        <v>1774</v>
      </c>
      <c r="C1260" s="259" t="s">
        <v>1775</v>
      </c>
      <c r="D1260" s="259" t="s">
        <v>2234</v>
      </c>
      <c r="E1260" s="259">
        <v>1</v>
      </c>
      <c r="F1260" s="259" t="s">
        <v>2232</v>
      </c>
      <c r="G1260" s="259" t="s">
        <v>33</v>
      </c>
      <c r="H1260" s="259">
        <v>2</v>
      </c>
      <c r="I1260" s="259" t="s">
        <v>17</v>
      </c>
      <c r="J1260" s="259" t="s">
        <v>17</v>
      </c>
      <c r="K1260" s="259" t="s">
        <v>2475</v>
      </c>
      <c r="L1260" s="260">
        <v>45455</v>
      </c>
      <c r="M1260" s="259" t="s">
        <v>20</v>
      </c>
    </row>
    <row r="1261" spans="1:13" x14ac:dyDescent="0.35">
      <c r="A1261" s="261" t="s">
        <v>1773</v>
      </c>
      <c r="B1261" s="261" t="s">
        <v>1774</v>
      </c>
      <c r="C1261" s="261" t="s">
        <v>1775</v>
      </c>
      <c r="D1261" s="261" t="s">
        <v>2236</v>
      </c>
      <c r="E1261" s="261">
        <v>2</v>
      </c>
      <c r="F1261" s="261" t="s">
        <v>2232</v>
      </c>
      <c r="G1261" s="261" t="s">
        <v>33</v>
      </c>
      <c r="H1261" s="261">
        <v>2</v>
      </c>
      <c r="I1261" s="261" t="s">
        <v>17</v>
      </c>
      <c r="J1261" s="261" t="s">
        <v>17</v>
      </c>
      <c r="K1261" s="261" t="s">
        <v>2476</v>
      </c>
      <c r="L1261" s="262">
        <v>45455</v>
      </c>
      <c r="M1261" s="261" t="s">
        <v>20</v>
      </c>
    </row>
    <row r="1262" spans="1:13" x14ac:dyDescent="0.35">
      <c r="A1262" s="259" t="s">
        <v>1773</v>
      </c>
      <c r="B1262" s="259" t="s">
        <v>1774</v>
      </c>
      <c r="C1262" s="259" t="s">
        <v>1775</v>
      </c>
      <c r="D1262" s="259" t="s">
        <v>2238</v>
      </c>
      <c r="E1262" s="259">
        <v>3</v>
      </c>
      <c r="F1262" s="259" t="s">
        <v>2232</v>
      </c>
      <c r="G1262" s="259" t="s">
        <v>33</v>
      </c>
      <c r="H1262" s="259">
        <v>2</v>
      </c>
      <c r="I1262" s="259" t="s">
        <v>17</v>
      </c>
      <c r="J1262" s="259" t="s">
        <v>17</v>
      </c>
      <c r="K1262" s="259" t="s">
        <v>2477</v>
      </c>
      <c r="L1262" s="260">
        <v>45455</v>
      </c>
      <c r="M1262" s="259" t="s">
        <v>20</v>
      </c>
    </row>
    <row r="1263" spans="1:13" x14ac:dyDescent="0.35">
      <c r="A1263" s="261" t="s">
        <v>1773</v>
      </c>
      <c r="B1263" s="261" t="s">
        <v>1774</v>
      </c>
      <c r="C1263" s="261" t="s">
        <v>1775</v>
      </c>
      <c r="D1263" s="261" t="s">
        <v>2240</v>
      </c>
      <c r="E1263" s="261">
        <v>3</v>
      </c>
      <c r="F1263" s="261" t="s">
        <v>2232</v>
      </c>
      <c r="G1263" s="261" t="s">
        <v>33</v>
      </c>
      <c r="H1263" s="261">
        <v>2</v>
      </c>
      <c r="I1263" s="261" t="s">
        <v>17</v>
      </c>
      <c r="J1263" s="261" t="s">
        <v>17</v>
      </c>
      <c r="K1263" s="261" t="s">
        <v>2478</v>
      </c>
      <c r="L1263" s="262">
        <v>45455</v>
      </c>
      <c r="M1263" s="261" t="s">
        <v>20</v>
      </c>
    </row>
    <row r="1264" spans="1:13" x14ac:dyDescent="0.35">
      <c r="A1264" s="259" t="s">
        <v>1773</v>
      </c>
      <c r="B1264" s="259" t="s">
        <v>1774</v>
      </c>
      <c r="C1264" s="259" t="s">
        <v>1775</v>
      </c>
      <c r="D1264" s="259" t="s">
        <v>2242</v>
      </c>
      <c r="E1264" s="259">
        <v>2</v>
      </c>
      <c r="F1264" s="259" t="s">
        <v>2232</v>
      </c>
      <c r="G1264" s="259" t="s">
        <v>33</v>
      </c>
      <c r="H1264" s="259">
        <v>2</v>
      </c>
      <c r="I1264" s="259" t="s">
        <v>17</v>
      </c>
      <c r="J1264" s="259" t="s">
        <v>17</v>
      </c>
      <c r="K1264" s="259" t="s">
        <v>2479</v>
      </c>
      <c r="L1264" s="260">
        <v>45455</v>
      </c>
      <c r="M1264" s="259" t="s">
        <v>20</v>
      </c>
    </row>
    <row r="1265" spans="1:13" x14ac:dyDescent="0.35">
      <c r="A1265" s="261" t="s">
        <v>1773</v>
      </c>
      <c r="B1265" s="261" t="s">
        <v>1774</v>
      </c>
      <c r="C1265" s="261" t="s">
        <v>1775</v>
      </c>
      <c r="D1265" s="261" t="s">
        <v>2244</v>
      </c>
      <c r="E1265" s="261">
        <v>3</v>
      </c>
      <c r="F1265" s="261" t="s">
        <v>2232</v>
      </c>
      <c r="G1265" s="261" t="s">
        <v>33</v>
      </c>
      <c r="H1265" s="261">
        <v>2</v>
      </c>
      <c r="I1265" s="261" t="s">
        <v>17</v>
      </c>
      <c r="J1265" s="261" t="s">
        <v>17</v>
      </c>
      <c r="K1265" s="261" t="s">
        <v>2480</v>
      </c>
      <c r="L1265" s="262">
        <v>45455</v>
      </c>
      <c r="M1265" s="261" t="s">
        <v>20</v>
      </c>
    </row>
    <row r="1266" spans="1:13" x14ac:dyDescent="0.35">
      <c r="A1266" s="259" t="s">
        <v>1773</v>
      </c>
      <c r="B1266" s="259" t="s">
        <v>1774</v>
      </c>
      <c r="C1266" s="259" t="s">
        <v>1775</v>
      </c>
      <c r="D1266" s="259" t="s">
        <v>2246</v>
      </c>
      <c r="E1266" s="259">
        <v>3</v>
      </c>
      <c r="F1266" s="259" t="s">
        <v>2232</v>
      </c>
      <c r="G1266" s="259" t="s">
        <v>33</v>
      </c>
      <c r="H1266" s="259">
        <v>2</v>
      </c>
      <c r="I1266" s="259" t="s">
        <v>17</v>
      </c>
      <c r="J1266" s="259" t="s">
        <v>17</v>
      </c>
      <c r="K1266" s="259" t="s">
        <v>2481</v>
      </c>
      <c r="L1266" s="260">
        <v>45455</v>
      </c>
      <c r="M1266" s="259" t="s">
        <v>20</v>
      </c>
    </row>
    <row r="1267" spans="1:13" x14ac:dyDescent="0.35">
      <c r="A1267" s="261" t="s">
        <v>1773</v>
      </c>
      <c r="B1267" s="261" t="s">
        <v>1774</v>
      </c>
      <c r="C1267" s="261" t="s">
        <v>1775</v>
      </c>
      <c r="D1267" s="261" t="s">
        <v>2248</v>
      </c>
      <c r="E1267" s="261">
        <v>3</v>
      </c>
      <c r="F1267" s="261" t="s">
        <v>2232</v>
      </c>
      <c r="G1267" s="261" t="s">
        <v>33</v>
      </c>
      <c r="H1267" s="261">
        <v>2</v>
      </c>
      <c r="I1267" s="261" t="s">
        <v>17</v>
      </c>
      <c r="J1267" s="261" t="s">
        <v>17</v>
      </c>
      <c r="K1267" s="261" t="s">
        <v>2482</v>
      </c>
      <c r="L1267" s="262">
        <v>45455</v>
      </c>
      <c r="M1267" s="261" t="s">
        <v>20</v>
      </c>
    </row>
    <row r="1268" spans="1:13" x14ac:dyDescent="0.35">
      <c r="A1268" s="259" t="s">
        <v>1782</v>
      </c>
      <c r="B1268" s="259" t="s">
        <v>1783</v>
      </c>
      <c r="C1268" s="259" t="s">
        <v>1775</v>
      </c>
      <c r="D1268" s="259" t="s">
        <v>2231</v>
      </c>
      <c r="E1268" s="259">
        <v>2</v>
      </c>
      <c r="F1268" s="259" t="s">
        <v>2232</v>
      </c>
      <c r="G1268" s="259" t="s">
        <v>33</v>
      </c>
      <c r="H1268" s="259">
        <v>2</v>
      </c>
      <c r="I1268" s="259" t="s">
        <v>17</v>
      </c>
      <c r="J1268" s="259" t="s">
        <v>17</v>
      </c>
      <c r="K1268" s="259" t="s">
        <v>2483</v>
      </c>
      <c r="L1268" s="260">
        <v>45455</v>
      </c>
      <c r="M1268" s="259" t="s">
        <v>20</v>
      </c>
    </row>
    <row r="1269" spans="1:13" x14ac:dyDescent="0.35">
      <c r="A1269" s="261" t="s">
        <v>1782</v>
      </c>
      <c r="B1269" s="261" t="s">
        <v>1783</v>
      </c>
      <c r="C1269" s="261" t="s">
        <v>1775</v>
      </c>
      <c r="D1269" s="261" t="s">
        <v>2234</v>
      </c>
      <c r="E1269" s="261">
        <v>1</v>
      </c>
      <c r="F1269" s="261" t="s">
        <v>2232</v>
      </c>
      <c r="G1269" s="261" t="s">
        <v>33</v>
      </c>
      <c r="H1269" s="261">
        <v>2</v>
      </c>
      <c r="I1269" s="261" t="s">
        <v>17</v>
      </c>
      <c r="J1269" s="261" t="s">
        <v>17</v>
      </c>
      <c r="K1269" s="261" t="s">
        <v>2484</v>
      </c>
      <c r="L1269" s="262">
        <v>45455</v>
      </c>
      <c r="M1269" s="261" t="s">
        <v>20</v>
      </c>
    </row>
    <row r="1270" spans="1:13" x14ac:dyDescent="0.35">
      <c r="A1270" s="259" t="s">
        <v>1782</v>
      </c>
      <c r="B1270" s="259" t="s">
        <v>1783</v>
      </c>
      <c r="C1270" s="259" t="s">
        <v>1775</v>
      </c>
      <c r="D1270" s="259" t="s">
        <v>2236</v>
      </c>
      <c r="E1270" s="259">
        <v>2</v>
      </c>
      <c r="F1270" s="259" t="s">
        <v>2232</v>
      </c>
      <c r="G1270" s="259" t="s">
        <v>33</v>
      </c>
      <c r="H1270" s="259">
        <v>2</v>
      </c>
      <c r="I1270" s="259" t="s">
        <v>17</v>
      </c>
      <c r="J1270" s="259" t="s">
        <v>17</v>
      </c>
      <c r="K1270" s="259" t="s">
        <v>2485</v>
      </c>
      <c r="L1270" s="260">
        <v>45455</v>
      </c>
      <c r="M1270" s="259" t="s">
        <v>20</v>
      </c>
    </row>
    <row r="1271" spans="1:13" x14ac:dyDescent="0.35">
      <c r="A1271" s="261" t="s">
        <v>1782</v>
      </c>
      <c r="B1271" s="261" t="s">
        <v>1783</v>
      </c>
      <c r="C1271" s="261" t="s">
        <v>1775</v>
      </c>
      <c r="D1271" s="261" t="s">
        <v>2238</v>
      </c>
      <c r="E1271" s="261">
        <v>2</v>
      </c>
      <c r="F1271" s="261" t="s">
        <v>2232</v>
      </c>
      <c r="G1271" s="261" t="s">
        <v>33</v>
      </c>
      <c r="H1271" s="261">
        <v>2</v>
      </c>
      <c r="I1271" s="261" t="s">
        <v>17</v>
      </c>
      <c r="J1271" s="261" t="s">
        <v>17</v>
      </c>
      <c r="K1271" s="261" t="s">
        <v>2486</v>
      </c>
      <c r="L1271" s="262">
        <v>45455</v>
      </c>
      <c r="M1271" s="261" t="s">
        <v>20</v>
      </c>
    </row>
    <row r="1272" spans="1:13" x14ac:dyDescent="0.35">
      <c r="A1272" s="259" t="s">
        <v>1782</v>
      </c>
      <c r="B1272" s="259" t="s">
        <v>1783</v>
      </c>
      <c r="C1272" s="259" t="s">
        <v>1775</v>
      </c>
      <c r="D1272" s="259" t="s">
        <v>2240</v>
      </c>
      <c r="E1272" s="259">
        <v>0</v>
      </c>
      <c r="F1272" s="259" t="s">
        <v>2232</v>
      </c>
      <c r="G1272" s="259" t="s">
        <v>33</v>
      </c>
      <c r="H1272" s="259">
        <v>2</v>
      </c>
      <c r="I1272" s="259" t="s">
        <v>17</v>
      </c>
      <c r="J1272" s="259" t="s">
        <v>17</v>
      </c>
      <c r="K1272" s="259" t="s">
        <v>2487</v>
      </c>
      <c r="L1272" s="260">
        <v>45455</v>
      </c>
      <c r="M1272" s="259" t="s">
        <v>20</v>
      </c>
    </row>
    <row r="1273" spans="1:13" x14ac:dyDescent="0.35">
      <c r="A1273" s="261" t="s">
        <v>1782</v>
      </c>
      <c r="B1273" s="261" t="s">
        <v>1783</v>
      </c>
      <c r="C1273" s="261" t="s">
        <v>1775</v>
      </c>
      <c r="D1273" s="261" t="s">
        <v>2242</v>
      </c>
      <c r="E1273" s="261">
        <v>2</v>
      </c>
      <c r="F1273" s="261" t="s">
        <v>2232</v>
      </c>
      <c r="G1273" s="261" t="s">
        <v>33</v>
      </c>
      <c r="H1273" s="261">
        <v>2</v>
      </c>
      <c r="I1273" s="261" t="s">
        <v>17</v>
      </c>
      <c r="J1273" s="261" t="s">
        <v>17</v>
      </c>
      <c r="K1273" s="261" t="s">
        <v>2488</v>
      </c>
      <c r="L1273" s="262">
        <v>45455</v>
      </c>
      <c r="M1273" s="261" t="s">
        <v>20</v>
      </c>
    </row>
    <row r="1274" spans="1:13" x14ac:dyDescent="0.35">
      <c r="A1274" s="259" t="s">
        <v>1782</v>
      </c>
      <c r="B1274" s="259" t="s">
        <v>1783</v>
      </c>
      <c r="C1274" s="259" t="s">
        <v>1775</v>
      </c>
      <c r="D1274" s="259" t="s">
        <v>2244</v>
      </c>
      <c r="E1274" s="259">
        <v>3</v>
      </c>
      <c r="F1274" s="259" t="s">
        <v>2232</v>
      </c>
      <c r="G1274" s="259" t="s">
        <v>33</v>
      </c>
      <c r="H1274" s="259">
        <v>2</v>
      </c>
      <c r="I1274" s="259" t="s">
        <v>17</v>
      </c>
      <c r="J1274" s="259" t="s">
        <v>17</v>
      </c>
      <c r="K1274" s="259" t="s">
        <v>2489</v>
      </c>
      <c r="L1274" s="260">
        <v>45455</v>
      </c>
      <c r="M1274" s="259" t="s">
        <v>20</v>
      </c>
    </row>
    <row r="1275" spans="1:13" x14ac:dyDescent="0.35">
      <c r="A1275" s="261" t="s">
        <v>1782</v>
      </c>
      <c r="B1275" s="261" t="s">
        <v>1783</v>
      </c>
      <c r="C1275" s="261" t="s">
        <v>1775</v>
      </c>
      <c r="D1275" s="261" t="s">
        <v>2246</v>
      </c>
      <c r="E1275" s="261">
        <v>3</v>
      </c>
      <c r="F1275" s="261" t="s">
        <v>2232</v>
      </c>
      <c r="G1275" s="261" t="s">
        <v>33</v>
      </c>
      <c r="H1275" s="261">
        <v>2</v>
      </c>
      <c r="I1275" s="261" t="s">
        <v>17</v>
      </c>
      <c r="J1275" s="261" t="s">
        <v>17</v>
      </c>
      <c r="K1275" s="261" t="s">
        <v>2490</v>
      </c>
      <c r="L1275" s="262">
        <v>45455</v>
      </c>
      <c r="M1275" s="261" t="s">
        <v>20</v>
      </c>
    </row>
    <row r="1276" spans="1:13" x14ac:dyDescent="0.35">
      <c r="A1276" s="259" t="s">
        <v>1782</v>
      </c>
      <c r="B1276" s="259" t="s">
        <v>1783</v>
      </c>
      <c r="C1276" s="259" t="s">
        <v>1775</v>
      </c>
      <c r="D1276" s="259" t="s">
        <v>2248</v>
      </c>
      <c r="E1276" s="259">
        <v>0</v>
      </c>
      <c r="F1276" s="259" t="s">
        <v>2232</v>
      </c>
      <c r="G1276" s="259" t="s">
        <v>33</v>
      </c>
      <c r="H1276" s="259">
        <v>2</v>
      </c>
      <c r="I1276" s="259" t="s">
        <v>17</v>
      </c>
      <c r="J1276" s="259" t="s">
        <v>17</v>
      </c>
      <c r="K1276" s="259" t="s">
        <v>2491</v>
      </c>
      <c r="L1276" s="260">
        <v>45455</v>
      </c>
      <c r="M1276" s="259" t="s">
        <v>20</v>
      </c>
    </row>
    <row r="1277" spans="1:13" x14ac:dyDescent="0.35">
      <c r="A1277" s="261" t="s">
        <v>1789</v>
      </c>
      <c r="B1277" s="261" t="s">
        <v>1790</v>
      </c>
      <c r="C1277" s="261" t="s">
        <v>1775</v>
      </c>
      <c r="D1277" s="261" t="s">
        <v>2231</v>
      </c>
      <c r="E1277" s="261">
        <v>3</v>
      </c>
      <c r="F1277" s="261" t="s">
        <v>2232</v>
      </c>
      <c r="G1277" s="261" t="s">
        <v>33</v>
      </c>
      <c r="H1277" s="261">
        <v>2</v>
      </c>
      <c r="I1277" s="261" t="s">
        <v>17</v>
      </c>
      <c r="J1277" s="261" t="s">
        <v>17</v>
      </c>
      <c r="K1277" s="261" t="s">
        <v>2492</v>
      </c>
      <c r="L1277" s="262">
        <v>45455</v>
      </c>
      <c r="M1277" s="261" t="s">
        <v>20</v>
      </c>
    </row>
    <row r="1278" spans="1:13" x14ac:dyDescent="0.35">
      <c r="A1278" s="259" t="s">
        <v>1789</v>
      </c>
      <c r="B1278" s="259" t="s">
        <v>1790</v>
      </c>
      <c r="C1278" s="259" t="s">
        <v>1775</v>
      </c>
      <c r="D1278" s="259" t="s">
        <v>2234</v>
      </c>
      <c r="E1278" s="259">
        <v>1</v>
      </c>
      <c r="F1278" s="259" t="s">
        <v>2232</v>
      </c>
      <c r="G1278" s="259" t="s">
        <v>33</v>
      </c>
      <c r="H1278" s="259">
        <v>2</v>
      </c>
      <c r="I1278" s="259" t="s">
        <v>17</v>
      </c>
      <c r="J1278" s="259" t="s">
        <v>17</v>
      </c>
      <c r="K1278" s="259" t="s">
        <v>2493</v>
      </c>
      <c r="L1278" s="260">
        <v>45455</v>
      </c>
      <c r="M1278" s="259" t="s">
        <v>20</v>
      </c>
    </row>
    <row r="1279" spans="1:13" x14ac:dyDescent="0.35">
      <c r="A1279" s="261" t="s">
        <v>1789</v>
      </c>
      <c r="B1279" s="261" t="s">
        <v>1790</v>
      </c>
      <c r="C1279" s="261" t="s">
        <v>1775</v>
      </c>
      <c r="D1279" s="261" t="s">
        <v>2236</v>
      </c>
      <c r="E1279" s="261">
        <v>2</v>
      </c>
      <c r="F1279" s="261" t="s">
        <v>2232</v>
      </c>
      <c r="G1279" s="261" t="s">
        <v>33</v>
      </c>
      <c r="H1279" s="261">
        <v>2</v>
      </c>
      <c r="I1279" s="261" t="s">
        <v>17</v>
      </c>
      <c r="J1279" s="261" t="s">
        <v>17</v>
      </c>
      <c r="K1279" s="261" t="s">
        <v>2494</v>
      </c>
      <c r="L1279" s="262">
        <v>45455</v>
      </c>
      <c r="M1279" s="261" t="s">
        <v>20</v>
      </c>
    </row>
    <row r="1280" spans="1:13" x14ac:dyDescent="0.35">
      <c r="A1280" s="259" t="s">
        <v>1789</v>
      </c>
      <c r="B1280" s="259" t="s">
        <v>1790</v>
      </c>
      <c r="C1280" s="259" t="s">
        <v>1775</v>
      </c>
      <c r="D1280" s="259" t="s">
        <v>2238</v>
      </c>
      <c r="E1280" s="259">
        <v>3</v>
      </c>
      <c r="F1280" s="259" t="s">
        <v>2232</v>
      </c>
      <c r="G1280" s="259" t="s">
        <v>33</v>
      </c>
      <c r="H1280" s="259">
        <v>2</v>
      </c>
      <c r="I1280" s="259" t="s">
        <v>17</v>
      </c>
      <c r="J1280" s="259" t="s">
        <v>17</v>
      </c>
      <c r="K1280" s="259" t="s">
        <v>2495</v>
      </c>
      <c r="L1280" s="260">
        <v>45455</v>
      </c>
      <c r="M1280" s="259" t="s">
        <v>20</v>
      </c>
    </row>
    <row r="1281" spans="1:13" x14ac:dyDescent="0.35">
      <c r="A1281" s="261" t="s">
        <v>1789</v>
      </c>
      <c r="B1281" s="261" t="s">
        <v>1790</v>
      </c>
      <c r="C1281" s="261" t="s">
        <v>1775</v>
      </c>
      <c r="D1281" s="261" t="s">
        <v>2240</v>
      </c>
      <c r="E1281" s="261">
        <v>3</v>
      </c>
      <c r="F1281" s="261" t="s">
        <v>2232</v>
      </c>
      <c r="G1281" s="261" t="s">
        <v>33</v>
      </c>
      <c r="H1281" s="261">
        <v>2</v>
      </c>
      <c r="I1281" s="261" t="s">
        <v>17</v>
      </c>
      <c r="J1281" s="261" t="s">
        <v>17</v>
      </c>
      <c r="K1281" s="261" t="s">
        <v>2496</v>
      </c>
      <c r="L1281" s="262">
        <v>45455</v>
      </c>
      <c r="M1281" s="261" t="s">
        <v>20</v>
      </c>
    </row>
    <row r="1282" spans="1:13" x14ac:dyDescent="0.35">
      <c r="A1282" s="259" t="s">
        <v>1789</v>
      </c>
      <c r="B1282" s="259" t="s">
        <v>1790</v>
      </c>
      <c r="C1282" s="259" t="s">
        <v>1775</v>
      </c>
      <c r="D1282" s="259" t="s">
        <v>2242</v>
      </c>
      <c r="E1282" s="259">
        <v>2</v>
      </c>
      <c r="F1282" s="259" t="s">
        <v>2232</v>
      </c>
      <c r="G1282" s="259" t="s">
        <v>33</v>
      </c>
      <c r="H1282" s="259">
        <v>2</v>
      </c>
      <c r="I1282" s="259" t="s">
        <v>17</v>
      </c>
      <c r="J1282" s="259" t="s">
        <v>17</v>
      </c>
      <c r="K1282" s="259" t="s">
        <v>2497</v>
      </c>
      <c r="L1282" s="260">
        <v>45455</v>
      </c>
      <c r="M1282" s="259" t="s">
        <v>20</v>
      </c>
    </row>
    <row r="1283" spans="1:13" x14ac:dyDescent="0.35">
      <c r="A1283" s="261" t="s">
        <v>1789</v>
      </c>
      <c r="B1283" s="261" t="s">
        <v>1790</v>
      </c>
      <c r="C1283" s="261" t="s">
        <v>1775</v>
      </c>
      <c r="D1283" s="261" t="s">
        <v>2244</v>
      </c>
      <c r="E1283" s="261">
        <v>3</v>
      </c>
      <c r="F1283" s="261" t="s">
        <v>2232</v>
      </c>
      <c r="G1283" s="261" t="s">
        <v>33</v>
      </c>
      <c r="H1283" s="261">
        <v>2</v>
      </c>
      <c r="I1283" s="261" t="s">
        <v>17</v>
      </c>
      <c r="J1283" s="261" t="s">
        <v>17</v>
      </c>
      <c r="K1283" s="261" t="s">
        <v>2498</v>
      </c>
      <c r="L1283" s="262">
        <v>45455</v>
      </c>
      <c r="M1283" s="261" t="s">
        <v>20</v>
      </c>
    </row>
    <row r="1284" spans="1:13" x14ac:dyDescent="0.35">
      <c r="A1284" s="259" t="s">
        <v>1789</v>
      </c>
      <c r="B1284" s="259" t="s">
        <v>1790</v>
      </c>
      <c r="C1284" s="259" t="s">
        <v>1775</v>
      </c>
      <c r="D1284" s="259" t="s">
        <v>2246</v>
      </c>
      <c r="E1284" s="259">
        <v>3</v>
      </c>
      <c r="F1284" s="259" t="s">
        <v>2232</v>
      </c>
      <c r="G1284" s="259" t="s">
        <v>33</v>
      </c>
      <c r="H1284" s="259">
        <v>2</v>
      </c>
      <c r="I1284" s="259" t="s">
        <v>17</v>
      </c>
      <c r="J1284" s="259" t="s">
        <v>17</v>
      </c>
      <c r="K1284" s="259" t="s">
        <v>2499</v>
      </c>
      <c r="L1284" s="260">
        <v>45455</v>
      </c>
      <c r="M1284" s="259" t="s">
        <v>20</v>
      </c>
    </row>
    <row r="1285" spans="1:13" x14ac:dyDescent="0.35">
      <c r="A1285" s="261" t="s">
        <v>1789</v>
      </c>
      <c r="B1285" s="261" t="s">
        <v>1790</v>
      </c>
      <c r="C1285" s="261" t="s">
        <v>1775</v>
      </c>
      <c r="D1285" s="261" t="s">
        <v>2248</v>
      </c>
      <c r="E1285" s="261">
        <v>3</v>
      </c>
      <c r="F1285" s="261" t="s">
        <v>2232</v>
      </c>
      <c r="G1285" s="261" t="s">
        <v>33</v>
      </c>
      <c r="H1285" s="261">
        <v>2</v>
      </c>
      <c r="I1285" s="261" t="s">
        <v>17</v>
      </c>
      <c r="J1285" s="261" t="s">
        <v>17</v>
      </c>
      <c r="K1285" s="261" t="s">
        <v>2500</v>
      </c>
      <c r="L1285" s="262">
        <v>45455</v>
      </c>
      <c r="M1285" s="261" t="s">
        <v>20</v>
      </c>
    </row>
    <row r="1286" spans="1:13" x14ac:dyDescent="0.35">
      <c r="A1286" s="259" t="s">
        <v>1705</v>
      </c>
      <c r="B1286" s="259" t="s">
        <v>1706</v>
      </c>
      <c r="C1286" s="259" t="s">
        <v>1707</v>
      </c>
      <c r="D1286" s="259" t="s">
        <v>2234</v>
      </c>
      <c r="E1286" s="259">
        <v>3</v>
      </c>
      <c r="F1286" s="259" t="s">
        <v>2232</v>
      </c>
      <c r="G1286" s="259" t="s">
        <v>33</v>
      </c>
      <c r="H1286" s="259">
        <v>2</v>
      </c>
      <c r="I1286" s="259" t="s">
        <v>17</v>
      </c>
      <c r="J1286" s="259" t="s">
        <v>17</v>
      </c>
      <c r="K1286" s="259" t="s">
        <v>2501</v>
      </c>
      <c r="L1286" s="260">
        <v>45455</v>
      </c>
      <c r="M1286" s="259" t="s">
        <v>20</v>
      </c>
    </row>
    <row r="1287" spans="1:13" x14ac:dyDescent="0.35">
      <c r="A1287" s="261" t="s">
        <v>1705</v>
      </c>
      <c r="B1287" s="261" t="s">
        <v>1706</v>
      </c>
      <c r="C1287" s="261" t="s">
        <v>1707</v>
      </c>
      <c r="D1287" s="261" t="s">
        <v>2236</v>
      </c>
      <c r="E1287" s="261">
        <v>3</v>
      </c>
      <c r="F1287" s="261" t="s">
        <v>2232</v>
      </c>
      <c r="G1287" s="261" t="s">
        <v>33</v>
      </c>
      <c r="H1287" s="261">
        <v>2</v>
      </c>
      <c r="I1287" s="261" t="s">
        <v>17</v>
      </c>
      <c r="J1287" s="261" t="s">
        <v>17</v>
      </c>
      <c r="K1287" s="261" t="s">
        <v>2502</v>
      </c>
      <c r="L1287" s="262">
        <v>45455</v>
      </c>
      <c r="M1287" s="261" t="s">
        <v>20</v>
      </c>
    </row>
    <row r="1288" spans="1:13" x14ac:dyDescent="0.35">
      <c r="A1288" s="259" t="s">
        <v>1705</v>
      </c>
      <c r="B1288" s="259" t="s">
        <v>1706</v>
      </c>
      <c r="C1288" s="259" t="s">
        <v>1707</v>
      </c>
      <c r="D1288" s="259" t="s">
        <v>2238</v>
      </c>
      <c r="E1288" s="259">
        <v>3</v>
      </c>
      <c r="F1288" s="259" t="s">
        <v>2232</v>
      </c>
      <c r="G1288" s="259" t="s">
        <v>33</v>
      </c>
      <c r="H1288" s="259">
        <v>2</v>
      </c>
      <c r="I1288" s="259" t="s">
        <v>17</v>
      </c>
      <c r="J1288" s="259" t="s">
        <v>17</v>
      </c>
      <c r="K1288" s="259" t="s">
        <v>2503</v>
      </c>
      <c r="L1288" s="260">
        <v>45455</v>
      </c>
      <c r="M1288" s="259" t="s">
        <v>20</v>
      </c>
    </row>
    <row r="1289" spans="1:13" x14ac:dyDescent="0.35">
      <c r="A1289" s="261" t="s">
        <v>1705</v>
      </c>
      <c r="B1289" s="261" t="s">
        <v>1706</v>
      </c>
      <c r="C1289" s="261" t="s">
        <v>1707</v>
      </c>
      <c r="D1289" s="261" t="s">
        <v>2240</v>
      </c>
      <c r="E1289" s="261">
        <v>3</v>
      </c>
      <c r="F1289" s="261" t="s">
        <v>2232</v>
      </c>
      <c r="G1289" s="261" t="s">
        <v>33</v>
      </c>
      <c r="H1289" s="261">
        <v>2</v>
      </c>
      <c r="I1289" s="261" t="s">
        <v>17</v>
      </c>
      <c r="J1289" s="261" t="s">
        <v>17</v>
      </c>
      <c r="K1289" s="261" t="s">
        <v>2504</v>
      </c>
      <c r="L1289" s="262">
        <v>45455</v>
      </c>
      <c r="M1289" s="261" t="s">
        <v>20</v>
      </c>
    </row>
    <row r="1290" spans="1:13" x14ac:dyDescent="0.35">
      <c r="A1290" s="259" t="s">
        <v>1705</v>
      </c>
      <c r="B1290" s="259" t="s">
        <v>1706</v>
      </c>
      <c r="C1290" s="259" t="s">
        <v>1707</v>
      </c>
      <c r="D1290" s="259" t="s">
        <v>2242</v>
      </c>
      <c r="E1290" s="259">
        <v>3</v>
      </c>
      <c r="F1290" s="259" t="s">
        <v>2232</v>
      </c>
      <c r="G1290" s="259" t="s">
        <v>33</v>
      </c>
      <c r="H1290" s="259">
        <v>2</v>
      </c>
      <c r="I1290" s="259" t="s">
        <v>17</v>
      </c>
      <c r="J1290" s="259" t="s">
        <v>17</v>
      </c>
      <c r="K1290" s="259" t="s">
        <v>2505</v>
      </c>
      <c r="L1290" s="260">
        <v>45455</v>
      </c>
      <c r="M1290" s="259" t="s">
        <v>20</v>
      </c>
    </row>
    <row r="1291" spans="1:13" x14ac:dyDescent="0.35">
      <c r="A1291" s="261" t="s">
        <v>1705</v>
      </c>
      <c r="B1291" s="261" t="s">
        <v>1706</v>
      </c>
      <c r="C1291" s="261" t="s">
        <v>1707</v>
      </c>
      <c r="D1291" s="261" t="s">
        <v>2244</v>
      </c>
      <c r="E1291" s="261">
        <v>3</v>
      </c>
      <c r="F1291" s="261" t="s">
        <v>2232</v>
      </c>
      <c r="G1291" s="261" t="s">
        <v>33</v>
      </c>
      <c r="H1291" s="261">
        <v>2</v>
      </c>
      <c r="I1291" s="261" t="s">
        <v>17</v>
      </c>
      <c r="J1291" s="261" t="s">
        <v>17</v>
      </c>
      <c r="K1291" s="261" t="s">
        <v>2506</v>
      </c>
      <c r="L1291" s="262">
        <v>45455</v>
      </c>
      <c r="M1291" s="261" t="s">
        <v>20</v>
      </c>
    </row>
    <row r="1292" spans="1:13" x14ac:dyDescent="0.35">
      <c r="A1292" s="259" t="s">
        <v>1705</v>
      </c>
      <c r="B1292" s="259" t="s">
        <v>1706</v>
      </c>
      <c r="C1292" s="259" t="s">
        <v>1707</v>
      </c>
      <c r="D1292" s="259" t="s">
        <v>2246</v>
      </c>
      <c r="E1292" s="259">
        <v>2</v>
      </c>
      <c r="F1292" s="259" t="s">
        <v>2232</v>
      </c>
      <c r="G1292" s="259" t="s">
        <v>33</v>
      </c>
      <c r="H1292" s="259">
        <v>2</v>
      </c>
      <c r="I1292" s="259" t="s">
        <v>17</v>
      </c>
      <c r="J1292" s="259" t="s">
        <v>17</v>
      </c>
      <c r="K1292" s="259" t="s">
        <v>2507</v>
      </c>
      <c r="L1292" s="260">
        <v>45455</v>
      </c>
      <c r="M1292" s="259" t="s">
        <v>20</v>
      </c>
    </row>
    <row r="1293" spans="1:13" x14ac:dyDescent="0.35">
      <c r="A1293" s="261" t="s">
        <v>1705</v>
      </c>
      <c r="B1293" s="261" t="s">
        <v>1706</v>
      </c>
      <c r="C1293" s="261" t="s">
        <v>1707</v>
      </c>
      <c r="D1293" s="261" t="s">
        <v>2248</v>
      </c>
      <c r="E1293" s="261">
        <v>3</v>
      </c>
      <c r="F1293" s="261" t="s">
        <v>2232</v>
      </c>
      <c r="G1293" s="261" t="s">
        <v>33</v>
      </c>
      <c r="H1293" s="261">
        <v>2</v>
      </c>
      <c r="I1293" s="261" t="s">
        <v>17</v>
      </c>
      <c r="J1293" s="261" t="s">
        <v>17</v>
      </c>
      <c r="K1293" s="261" t="s">
        <v>2508</v>
      </c>
      <c r="L1293" s="262">
        <v>45455</v>
      </c>
      <c r="M1293" s="261" t="s">
        <v>20</v>
      </c>
    </row>
    <row r="1294" spans="1:13" x14ac:dyDescent="0.35">
      <c r="A1294" s="259" t="s">
        <v>1712</v>
      </c>
      <c r="B1294" s="259" t="s">
        <v>1713</v>
      </c>
      <c r="C1294" s="259" t="s">
        <v>1707</v>
      </c>
      <c r="D1294" s="259" t="s">
        <v>2231</v>
      </c>
      <c r="E1294" s="259">
        <v>2</v>
      </c>
      <c r="F1294" s="259" t="s">
        <v>2232</v>
      </c>
      <c r="G1294" s="259" t="s">
        <v>33</v>
      </c>
      <c r="H1294" s="259">
        <v>2</v>
      </c>
      <c r="I1294" s="259" t="s">
        <v>17</v>
      </c>
      <c r="J1294" s="259" t="s">
        <v>17</v>
      </c>
      <c r="K1294" s="259" t="s">
        <v>2509</v>
      </c>
      <c r="L1294" s="260">
        <v>45455</v>
      </c>
      <c r="M1294" s="259" t="s">
        <v>20</v>
      </c>
    </row>
    <row r="1295" spans="1:13" x14ac:dyDescent="0.35">
      <c r="A1295" s="261" t="s">
        <v>1712</v>
      </c>
      <c r="B1295" s="261" t="s">
        <v>1713</v>
      </c>
      <c r="C1295" s="261" t="s">
        <v>1707</v>
      </c>
      <c r="D1295" s="261" t="s">
        <v>2234</v>
      </c>
      <c r="E1295" s="261">
        <v>1</v>
      </c>
      <c r="F1295" s="261" t="s">
        <v>2232</v>
      </c>
      <c r="G1295" s="261" t="s">
        <v>33</v>
      </c>
      <c r="H1295" s="261">
        <v>2</v>
      </c>
      <c r="I1295" s="261" t="s">
        <v>17</v>
      </c>
      <c r="J1295" s="261" t="s">
        <v>17</v>
      </c>
      <c r="K1295" s="261" t="s">
        <v>2510</v>
      </c>
      <c r="L1295" s="262">
        <v>45455</v>
      </c>
      <c r="M1295" s="261" t="s">
        <v>20</v>
      </c>
    </row>
    <row r="1296" spans="1:13" x14ac:dyDescent="0.35">
      <c r="A1296" s="259" t="s">
        <v>1712</v>
      </c>
      <c r="B1296" s="259" t="s">
        <v>1713</v>
      </c>
      <c r="C1296" s="259" t="s">
        <v>1707</v>
      </c>
      <c r="D1296" s="259" t="s">
        <v>2236</v>
      </c>
      <c r="E1296" s="259">
        <v>3</v>
      </c>
      <c r="F1296" s="259" t="s">
        <v>2232</v>
      </c>
      <c r="G1296" s="259" t="s">
        <v>33</v>
      </c>
      <c r="H1296" s="259">
        <v>2</v>
      </c>
      <c r="I1296" s="259" t="s">
        <v>17</v>
      </c>
      <c r="J1296" s="259" t="s">
        <v>17</v>
      </c>
      <c r="K1296" s="259" t="s">
        <v>2511</v>
      </c>
      <c r="L1296" s="260">
        <v>45455</v>
      </c>
      <c r="M1296" s="259" t="s">
        <v>20</v>
      </c>
    </row>
    <row r="1297" spans="1:13" x14ac:dyDescent="0.35">
      <c r="A1297" s="261" t="s">
        <v>1712</v>
      </c>
      <c r="B1297" s="261" t="s">
        <v>1713</v>
      </c>
      <c r="C1297" s="261" t="s">
        <v>1707</v>
      </c>
      <c r="D1297" s="261" t="s">
        <v>2238</v>
      </c>
      <c r="E1297" s="261">
        <v>3</v>
      </c>
      <c r="F1297" s="261" t="s">
        <v>2232</v>
      </c>
      <c r="G1297" s="261" t="s">
        <v>33</v>
      </c>
      <c r="H1297" s="261">
        <v>2</v>
      </c>
      <c r="I1297" s="261" t="s">
        <v>17</v>
      </c>
      <c r="J1297" s="261" t="s">
        <v>17</v>
      </c>
      <c r="K1297" s="261" t="s">
        <v>2512</v>
      </c>
      <c r="L1297" s="262">
        <v>45455</v>
      </c>
      <c r="M1297" s="261" t="s">
        <v>20</v>
      </c>
    </row>
    <row r="1298" spans="1:13" x14ac:dyDescent="0.35">
      <c r="A1298" s="259" t="s">
        <v>1712</v>
      </c>
      <c r="B1298" s="259" t="s">
        <v>1713</v>
      </c>
      <c r="C1298" s="259" t="s">
        <v>1707</v>
      </c>
      <c r="D1298" s="259" t="s">
        <v>2240</v>
      </c>
      <c r="E1298" s="259">
        <v>3</v>
      </c>
      <c r="F1298" s="259" t="s">
        <v>2232</v>
      </c>
      <c r="G1298" s="259" t="s">
        <v>33</v>
      </c>
      <c r="H1298" s="259">
        <v>2</v>
      </c>
      <c r="I1298" s="259" t="s">
        <v>17</v>
      </c>
      <c r="J1298" s="259" t="s">
        <v>17</v>
      </c>
      <c r="K1298" s="259" t="s">
        <v>2513</v>
      </c>
      <c r="L1298" s="260">
        <v>45455</v>
      </c>
      <c r="M1298" s="259" t="s">
        <v>20</v>
      </c>
    </row>
    <row r="1299" spans="1:13" x14ac:dyDescent="0.35">
      <c r="A1299" s="261" t="s">
        <v>1712</v>
      </c>
      <c r="B1299" s="261" t="s">
        <v>1713</v>
      </c>
      <c r="C1299" s="261" t="s">
        <v>1707</v>
      </c>
      <c r="D1299" s="261" t="s">
        <v>2242</v>
      </c>
      <c r="E1299" s="261">
        <v>3</v>
      </c>
      <c r="F1299" s="261" t="s">
        <v>2232</v>
      </c>
      <c r="G1299" s="261" t="s">
        <v>33</v>
      </c>
      <c r="H1299" s="261">
        <v>2</v>
      </c>
      <c r="I1299" s="261" t="s">
        <v>17</v>
      </c>
      <c r="J1299" s="261" t="s">
        <v>17</v>
      </c>
      <c r="K1299" s="261" t="s">
        <v>2514</v>
      </c>
      <c r="L1299" s="262">
        <v>45455</v>
      </c>
      <c r="M1299" s="261" t="s">
        <v>20</v>
      </c>
    </row>
    <row r="1300" spans="1:13" x14ac:dyDescent="0.35">
      <c r="A1300" s="259" t="s">
        <v>1712</v>
      </c>
      <c r="B1300" s="259" t="s">
        <v>1713</v>
      </c>
      <c r="C1300" s="259" t="s">
        <v>1707</v>
      </c>
      <c r="D1300" s="259" t="s">
        <v>2244</v>
      </c>
      <c r="E1300" s="259">
        <v>3</v>
      </c>
      <c r="F1300" s="259" t="s">
        <v>2232</v>
      </c>
      <c r="G1300" s="259" t="s">
        <v>33</v>
      </c>
      <c r="H1300" s="259">
        <v>2</v>
      </c>
      <c r="I1300" s="259" t="s">
        <v>17</v>
      </c>
      <c r="J1300" s="259" t="s">
        <v>17</v>
      </c>
      <c r="K1300" s="259" t="s">
        <v>2515</v>
      </c>
      <c r="L1300" s="260">
        <v>45455</v>
      </c>
      <c r="M1300" s="259" t="s">
        <v>20</v>
      </c>
    </row>
    <row r="1301" spans="1:13" x14ac:dyDescent="0.35">
      <c r="A1301" s="261" t="s">
        <v>1712</v>
      </c>
      <c r="B1301" s="261" t="s">
        <v>1713</v>
      </c>
      <c r="C1301" s="261" t="s">
        <v>1707</v>
      </c>
      <c r="D1301" s="261" t="s">
        <v>2246</v>
      </c>
      <c r="E1301" s="261">
        <v>3</v>
      </c>
      <c r="F1301" s="261" t="s">
        <v>2232</v>
      </c>
      <c r="G1301" s="261" t="s">
        <v>33</v>
      </c>
      <c r="H1301" s="261">
        <v>2</v>
      </c>
      <c r="I1301" s="261" t="s">
        <v>17</v>
      </c>
      <c r="J1301" s="261" t="s">
        <v>17</v>
      </c>
      <c r="K1301" s="261" t="s">
        <v>2516</v>
      </c>
      <c r="L1301" s="262">
        <v>45455</v>
      </c>
      <c r="M1301" s="261" t="s">
        <v>20</v>
      </c>
    </row>
    <row r="1302" spans="1:13" x14ac:dyDescent="0.35">
      <c r="A1302" s="259" t="s">
        <v>1712</v>
      </c>
      <c r="B1302" s="259" t="s">
        <v>1713</v>
      </c>
      <c r="C1302" s="259" t="s">
        <v>1707</v>
      </c>
      <c r="D1302" s="259" t="s">
        <v>2248</v>
      </c>
      <c r="E1302" s="259">
        <v>3</v>
      </c>
      <c r="F1302" s="259" t="s">
        <v>2232</v>
      </c>
      <c r="G1302" s="259" t="s">
        <v>33</v>
      </c>
      <c r="H1302" s="259">
        <v>2</v>
      </c>
      <c r="I1302" s="259" t="s">
        <v>17</v>
      </c>
      <c r="J1302" s="259" t="s">
        <v>17</v>
      </c>
      <c r="K1302" s="259" t="s">
        <v>2517</v>
      </c>
      <c r="L1302" s="260">
        <v>45455</v>
      </c>
      <c r="M1302" s="259" t="s">
        <v>20</v>
      </c>
    </row>
    <row r="1303" spans="1:13" x14ac:dyDescent="0.35">
      <c r="A1303" s="261" t="s">
        <v>2518</v>
      </c>
      <c r="B1303" s="261" t="s">
        <v>2519</v>
      </c>
      <c r="C1303" s="261" t="s">
        <v>2520</v>
      </c>
      <c r="D1303" s="261" t="s">
        <v>2231</v>
      </c>
      <c r="E1303" s="261">
        <v>2</v>
      </c>
      <c r="F1303" s="261" t="s">
        <v>2232</v>
      </c>
      <c r="G1303" s="261" t="s">
        <v>33</v>
      </c>
      <c r="H1303" s="261">
        <v>2</v>
      </c>
      <c r="I1303" s="261" t="s">
        <v>17</v>
      </c>
      <c r="J1303" s="261" t="s">
        <v>17</v>
      </c>
      <c r="K1303" s="261" t="s">
        <v>2521</v>
      </c>
      <c r="L1303" s="262">
        <v>45455</v>
      </c>
      <c r="M1303" s="261" t="s">
        <v>20</v>
      </c>
    </row>
    <row r="1304" spans="1:13" x14ac:dyDescent="0.35">
      <c r="A1304" s="259" t="s">
        <v>2518</v>
      </c>
      <c r="B1304" s="259" t="s">
        <v>2519</v>
      </c>
      <c r="C1304" s="259" t="s">
        <v>2520</v>
      </c>
      <c r="D1304" s="259" t="s">
        <v>2234</v>
      </c>
      <c r="E1304" s="259">
        <v>1</v>
      </c>
      <c r="F1304" s="259" t="s">
        <v>2232</v>
      </c>
      <c r="G1304" s="259" t="s">
        <v>33</v>
      </c>
      <c r="H1304" s="259">
        <v>2</v>
      </c>
      <c r="I1304" s="259" t="s">
        <v>17</v>
      </c>
      <c r="J1304" s="259" t="s">
        <v>17</v>
      </c>
      <c r="K1304" s="259" t="s">
        <v>2522</v>
      </c>
      <c r="L1304" s="260">
        <v>45455</v>
      </c>
      <c r="M1304" s="259" t="s">
        <v>20</v>
      </c>
    </row>
    <row r="1305" spans="1:13" x14ac:dyDescent="0.35">
      <c r="A1305" s="261" t="s">
        <v>2518</v>
      </c>
      <c r="B1305" s="261" t="s">
        <v>2519</v>
      </c>
      <c r="C1305" s="261" t="s">
        <v>2520</v>
      </c>
      <c r="D1305" s="261" t="s">
        <v>2236</v>
      </c>
      <c r="E1305" s="261">
        <v>2</v>
      </c>
      <c r="F1305" s="261" t="s">
        <v>2232</v>
      </c>
      <c r="G1305" s="261" t="s">
        <v>33</v>
      </c>
      <c r="H1305" s="261">
        <v>2</v>
      </c>
      <c r="I1305" s="261" t="s">
        <v>17</v>
      </c>
      <c r="J1305" s="261" t="s">
        <v>17</v>
      </c>
      <c r="K1305" s="261" t="s">
        <v>2523</v>
      </c>
      <c r="L1305" s="262">
        <v>45455</v>
      </c>
      <c r="M1305" s="261" t="s">
        <v>20</v>
      </c>
    </row>
    <row r="1306" spans="1:13" x14ac:dyDescent="0.35">
      <c r="A1306" s="259" t="s">
        <v>2518</v>
      </c>
      <c r="B1306" s="259" t="s">
        <v>2519</v>
      </c>
      <c r="C1306" s="259" t="s">
        <v>2520</v>
      </c>
      <c r="D1306" s="259" t="s">
        <v>2238</v>
      </c>
      <c r="E1306" s="259">
        <v>3</v>
      </c>
      <c r="F1306" s="259" t="s">
        <v>2232</v>
      </c>
      <c r="G1306" s="259" t="s">
        <v>33</v>
      </c>
      <c r="H1306" s="259">
        <v>2</v>
      </c>
      <c r="I1306" s="259" t="s">
        <v>17</v>
      </c>
      <c r="J1306" s="259" t="s">
        <v>17</v>
      </c>
      <c r="K1306" s="259" t="s">
        <v>2524</v>
      </c>
      <c r="L1306" s="260">
        <v>45455</v>
      </c>
      <c r="M1306" s="259" t="s">
        <v>20</v>
      </c>
    </row>
    <row r="1307" spans="1:13" x14ac:dyDescent="0.35">
      <c r="A1307" s="261" t="s">
        <v>2518</v>
      </c>
      <c r="B1307" s="261" t="s">
        <v>2519</v>
      </c>
      <c r="C1307" s="261" t="s">
        <v>2520</v>
      </c>
      <c r="D1307" s="261" t="s">
        <v>2240</v>
      </c>
      <c r="E1307" s="261">
        <v>3</v>
      </c>
      <c r="F1307" s="261" t="s">
        <v>2232</v>
      </c>
      <c r="G1307" s="261" t="s">
        <v>33</v>
      </c>
      <c r="H1307" s="261">
        <v>2</v>
      </c>
      <c r="I1307" s="261" t="s">
        <v>17</v>
      </c>
      <c r="J1307" s="261" t="s">
        <v>17</v>
      </c>
      <c r="K1307" s="261" t="s">
        <v>2525</v>
      </c>
      <c r="L1307" s="262">
        <v>45455</v>
      </c>
      <c r="M1307" s="261" t="s">
        <v>20</v>
      </c>
    </row>
    <row r="1308" spans="1:13" x14ac:dyDescent="0.35">
      <c r="A1308" s="259" t="s">
        <v>2518</v>
      </c>
      <c r="B1308" s="259" t="s">
        <v>2519</v>
      </c>
      <c r="C1308" s="259" t="s">
        <v>2520</v>
      </c>
      <c r="D1308" s="259" t="s">
        <v>2242</v>
      </c>
      <c r="E1308" s="259">
        <v>3</v>
      </c>
      <c r="F1308" s="259" t="s">
        <v>2232</v>
      </c>
      <c r="G1308" s="259" t="s">
        <v>33</v>
      </c>
      <c r="H1308" s="259">
        <v>2</v>
      </c>
      <c r="I1308" s="259" t="s">
        <v>17</v>
      </c>
      <c r="J1308" s="259" t="s">
        <v>17</v>
      </c>
      <c r="K1308" s="259" t="s">
        <v>2526</v>
      </c>
      <c r="L1308" s="260">
        <v>45455</v>
      </c>
      <c r="M1308" s="259" t="s">
        <v>20</v>
      </c>
    </row>
    <row r="1309" spans="1:13" x14ac:dyDescent="0.35">
      <c r="A1309" s="261" t="s">
        <v>2518</v>
      </c>
      <c r="B1309" s="261" t="s">
        <v>2519</v>
      </c>
      <c r="C1309" s="261" t="s">
        <v>2520</v>
      </c>
      <c r="D1309" s="261" t="s">
        <v>2244</v>
      </c>
      <c r="E1309" s="261">
        <v>2</v>
      </c>
      <c r="F1309" s="261" t="s">
        <v>2232</v>
      </c>
      <c r="G1309" s="261" t="s">
        <v>33</v>
      </c>
      <c r="H1309" s="261">
        <v>2</v>
      </c>
      <c r="I1309" s="261" t="s">
        <v>17</v>
      </c>
      <c r="J1309" s="261" t="s">
        <v>17</v>
      </c>
      <c r="K1309" s="261" t="s">
        <v>2527</v>
      </c>
      <c r="L1309" s="262">
        <v>45455</v>
      </c>
      <c r="M1309" s="261" t="s">
        <v>20</v>
      </c>
    </row>
    <row r="1310" spans="1:13" x14ac:dyDescent="0.35">
      <c r="A1310" s="259" t="s">
        <v>2518</v>
      </c>
      <c r="B1310" s="259" t="s">
        <v>2519</v>
      </c>
      <c r="C1310" s="259" t="s">
        <v>2520</v>
      </c>
      <c r="D1310" s="259" t="s">
        <v>2246</v>
      </c>
      <c r="E1310" s="259">
        <v>2</v>
      </c>
      <c r="F1310" s="259" t="s">
        <v>2232</v>
      </c>
      <c r="G1310" s="259" t="s">
        <v>33</v>
      </c>
      <c r="H1310" s="259">
        <v>2</v>
      </c>
      <c r="I1310" s="259" t="s">
        <v>17</v>
      </c>
      <c r="J1310" s="259" t="s">
        <v>17</v>
      </c>
      <c r="K1310" s="259" t="s">
        <v>2528</v>
      </c>
      <c r="L1310" s="260">
        <v>45455</v>
      </c>
      <c r="M1310" s="259" t="s">
        <v>20</v>
      </c>
    </row>
    <row r="1311" spans="1:13" x14ac:dyDescent="0.35">
      <c r="A1311" s="261" t="s">
        <v>2518</v>
      </c>
      <c r="B1311" s="261" t="s">
        <v>2519</v>
      </c>
      <c r="C1311" s="261" t="s">
        <v>2520</v>
      </c>
      <c r="D1311" s="261" t="s">
        <v>2248</v>
      </c>
      <c r="E1311" s="261">
        <v>3</v>
      </c>
      <c r="F1311" s="261" t="s">
        <v>2232</v>
      </c>
      <c r="G1311" s="261" t="s">
        <v>33</v>
      </c>
      <c r="H1311" s="261">
        <v>2</v>
      </c>
      <c r="I1311" s="261" t="s">
        <v>17</v>
      </c>
      <c r="J1311" s="261" t="s">
        <v>17</v>
      </c>
      <c r="K1311" s="261" t="s">
        <v>2529</v>
      </c>
      <c r="L1311" s="262">
        <v>45455</v>
      </c>
      <c r="M1311" s="261" t="s">
        <v>20</v>
      </c>
    </row>
    <row r="1312" spans="1:13" x14ac:dyDescent="0.35">
      <c r="A1312" s="259" t="s">
        <v>194</v>
      </c>
      <c r="B1312" s="259" t="s">
        <v>195</v>
      </c>
      <c r="C1312" s="259" t="s">
        <v>196</v>
      </c>
      <c r="D1312" s="259" t="s">
        <v>2231</v>
      </c>
      <c r="E1312" s="259">
        <v>0</v>
      </c>
      <c r="F1312" s="259" t="s">
        <v>2232</v>
      </c>
      <c r="G1312" s="259" t="s">
        <v>33</v>
      </c>
      <c r="H1312" s="259">
        <v>2</v>
      </c>
      <c r="I1312" s="259" t="s">
        <v>17</v>
      </c>
      <c r="J1312" s="259" t="s">
        <v>17</v>
      </c>
      <c r="K1312" s="259" t="s">
        <v>2530</v>
      </c>
      <c r="L1312" s="260">
        <v>45455</v>
      </c>
      <c r="M1312" s="259" t="s">
        <v>20</v>
      </c>
    </row>
    <row r="1313" spans="1:13" x14ac:dyDescent="0.35">
      <c r="A1313" s="261" t="s">
        <v>194</v>
      </c>
      <c r="B1313" s="261" t="s">
        <v>195</v>
      </c>
      <c r="C1313" s="261" t="s">
        <v>196</v>
      </c>
      <c r="D1313" s="261" t="s">
        <v>2234</v>
      </c>
      <c r="E1313" s="261">
        <v>1</v>
      </c>
      <c r="F1313" s="261" t="s">
        <v>2232</v>
      </c>
      <c r="G1313" s="261" t="s">
        <v>33</v>
      </c>
      <c r="H1313" s="261">
        <v>2</v>
      </c>
      <c r="I1313" s="261" t="s">
        <v>17</v>
      </c>
      <c r="J1313" s="261" t="s">
        <v>17</v>
      </c>
      <c r="K1313" s="261" t="s">
        <v>2531</v>
      </c>
      <c r="L1313" s="262">
        <v>45455</v>
      </c>
      <c r="M1313" s="261" t="s">
        <v>20</v>
      </c>
    </row>
    <row r="1314" spans="1:13" x14ac:dyDescent="0.35">
      <c r="A1314" s="259" t="s">
        <v>194</v>
      </c>
      <c r="B1314" s="259" t="s">
        <v>195</v>
      </c>
      <c r="C1314" s="259" t="s">
        <v>196</v>
      </c>
      <c r="D1314" s="259" t="s">
        <v>2236</v>
      </c>
      <c r="E1314" s="259">
        <v>1</v>
      </c>
      <c r="F1314" s="259" t="s">
        <v>2232</v>
      </c>
      <c r="G1314" s="259" t="s">
        <v>33</v>
      </c>
      <c r="H1314" s="259">
        <v>2</v>
      </c>
      <c r="I1314" s="259" t="s">
        <v>17</v>
      </c>
      <c r="J1314" s="259" t="s">
        <v>17</v>
      </c>
      <c r="K1314" s="259" t="s">
        <v>2532</v>
      </c>
      <c r="L1314" s="260">
        <v>45455</v>
      </c>
      <c r="M1314" s="259" t="s">
        <v>20</v>
      </c>
    </row>
    <row r="1315" spans="1:13" x14ac:dyDescent="0.35">
      <c r="A1315" s="261" t="s">
        <v>194</v>
      </c>
      <c r="B1315" s="261" t="s">
        <v>195</v>
      </c>
      <c r="C1315" s="261" t="s">
        <v>196</v>
      </c>
      <c r="D1315" s="261" t="s">
        <v>2238</v>
      </c>
      <c r="E1315" s="261">
        <v>0</v>
      </c>
      <c r="F1315" s="261" t="s">
        <v>2232</v>
      </c>
      <c r="G1315" s="261" t="s">
        <v>33</v>
      </c>
      <c r="H1315" s="261">
        <v>2</v>
      </c>
      <c r="I1315" s="261" t="s">
        <v>17</v>
      </c>
      <c r="J1315" s="261" t="s">
        <v>17</v>
      </c>
      <c r="K1315" s="261" t="s">
        <v>2533</v>
      </c>
      <c r="L1315" s="262">
        <v>45455</v>
      </c>
      <c r="M1315" s="261" t="s">
        <v>20</v>
      </c>
    </row>
    <row r="1316" spans="1:13" x14ac:dyDescent="0.35">
      <c r="A1316" s="259" t="s">
        <v>194</v>
      </c>
      <c r="B1316" s="259" t="s">
        <v>195</v>
      </c>
      <c r="C1316" s="259" t="s">
        <v>196</v>
      </c>
      <c r="D1316" s="259" t="s">
        <v>2240</v>
      </c>
      <c r="E1316" s="259">
        <v>3</v>
      </c>
      <c r="F1316" s="259" t="s">
        <v>2232</v>
      </c>
      <c r="G1316" s="259" t="s">
        <v>33</v>
      </c>
      <c r="H1316" s="259">
        <v>2</v>
      </c>
      <c r="I1316" s="259" t="s">
        <v>17</v>
      </c>
      <c r="J1316" s="259" t="s">
        <v>17</v>
      </c>
      <c r="K1316" s="259" t="s">
        <v>2534</v>
      </c>
      <c r="L1316" s="260">
        <v>45455</v>
      </c>
      <c r="M1316" s="259" t="s">
        <v>20</v>
      </c>
    </row>
    <row r="1317" spans="1:13" x14ac:dyDescent="0.35">
      <c r="A1317" s="261" t="s">
        <v>194</v>
      </c>
      <c r="B1317" s="261" t="s">
        <v>195</v>
      </c>
      <c r="C1317" s="261" t="s">
        <v>196</v>
      </c>
      <c r="D1317" s="261" t="s">
        <v>2242</v>
      </c>
      <c r="E1317" s="261">
        <v>0</v>
      </c>
      <c r="F1317" s="261" t="s">
        <v>2232</v>
      </c>
      <c r="G1317" s="261" t="s">
        <v>33</v>
      </c>
      <c r="H1317" s="261">
        <v>2</v>
      </c>
      <c r="I1317" s="261" t="s">
        <v>17</v>
      </c>
      <c r="J1317" s="261" t="s">
        <v>17</v>
      </c>
      <c r="K1317" s="261" t="s">
        <v>2535</v>
      </c>
      <c r="L1317" s="262">
        <v>45455</v>
      </c>
      <c r="M1317" s="261" t="s">
        <v>20</v>
      </c>
    </row>
    <row r="1318" spans="1:13" x14ac:dyDescent="0.35">
      <c r="A1318" s="259" t="s">
        <v>194</v>
      </c>
      <c r="B1318" s="259" t="s">
        <v>195</v>
      </c>
      <c r="C1318" s="259" t="s">
        <v>196</v>
      </c>
      <c r="D1318" s="259" t="s">
        <v>2244</v>
      </c>
      <c r="E1318" s="259">
        <v>0</v>
      </c>
      <c r="F1318" s="259" t="s">
        <v>2232</v>
      </c>
      <c r="G1318" s="259" t="s">
        <v>33</v>
      </c>
      <c r="H1318" s="259">
        <v>2</v>
      </c>
      <c r="I1318" s="259" t="s">
        <v>17</v>
      </c>
      <c r="J1318" s="259" t="s">
        <v>17</v>
      </c>
      <c r="K1318" s="259" t="s">
        <v>2536</v>
      </c>
      <c r="L1318" s="260">
        <v>45455</v>
      </c>
      <c r="M1318" s="259" t="s">
        <v>20</v>
      </c>
    </row>
    <row r="1319" spans="1:13" x14ac:dyDescent="0.35">
      <c r="A1319" s="261" t="s">
        <v>194</v>
      </c>
      <c r="B1319" s="261" t="s">
        <v>195</v>
      </c>
      <c r="C1319" s="261" t="s">
        <v>196</v>
      </c>
      <c r="D1319" s="261" t="s">
        <v>2246</v>
      </c>
      <c r="E1319" s="261">
        <v>1</v>
      </c>
      <c r="F1319" s="261" t="s">
        <v>2232</v>
      </c>
      <c r="G1319" s="261" t="s">
        <v>33</v>
      </c>
      <c r="H1319" s="261">
        <v>2</v>
      </c>
      <c r="I1319" s="261" t="s">
        <v>17</v>
      </c>
      <c r="J1319" s="261" t="s">
        <v>17</v>
      </c>
      <c r="K1319" s="261" t="s">
        <v>2537</v>
      </c>
      <c r="L1319" s="262">
        <v>45455</v>
      </c>
      <c r="M1319" s="261" t="s">
        <v>20</v>
      </c>
    </row>
    <row r="1320" spans="1:13" x14ac:dyDescent="0.35">
      <c r="A1320" s="259" t="s">
        <v>194</v>
      </c>
      <c r="B1320" s="259" t="s">
        <v>195</v>
      </c>
      <c r="C1320" s="259" t="s">
        <v>196</v>
      </c>
      <c r="D1320" s="259" t="s">
        <v>2248</v>
      </c>
      <c r="E1320" s="259">
        <v>0</v>
      </c>
      <c r="F1320" s="259" t="s">
        <v>2232</v>
      </c>
      <c r="G1320" s="259" t="s">
        <v>33</v>
      </c>
      <c r="H1320" s="259">
        <v>2</v>
      </c>
      <c r="I1320" s="259" t="s">
        <v>17</v>
      </c>
      <c r="J1320" s="259" t="s">
        <v>17</v>
      </c>
      <c r="K1320" s="259" t="s">
        <v>2538</v>
      </c>
      <c r="L1320" s="260">
        <v>45455</v>
      </c>
      <c r="M1320" s="259" t="s">
        <v>20</v>
      </c>
    </row>
    <row r="1321" spans="1:13" x14ac:dyDescent="0.35">
      <c r="A1321" s="261" t="s">
        <v>708</v>
      </c>
      <c r="B1321" s="261" t="s">
        <v>709</v>
      </c>
      <c r="C1321" s="261" t="s">
        <v>710</v>
      </c>
      <c r="D1321" s="261" t="s">
        <v>2231</v>
      </c>
      <c r="E1321" s="261">
        <v>2</v>
      </c>
      <c r="F1321" s="261" t="s">
        <v>2232</v>
      </c>
      <c r="G1321" s="261" t="s">
        <v>33</v>
      </c>
      <c r="H1321" s="261">
        <v>2</v>
      </c>
      <c r="I1321" s="261" t="s">
        <v>17</v>
      </c>
      <c r="J1321" s="261" t="s">
        <v>17</v>
      </c>
      <c r="K1321" s="261" t="s">
        <v>2539</v>
      </c>
      <c r="L1321" s="262">
        <v>45456</v>
      </c>
      <c r="M1321" s="261" t="s">
        <v>20</v>
      </c>
    </row>
    <row r="1322" spans="1:13" x14ac:dyDescent="0.35">
      <c r="A1322" s="259" t="s">
        <v>708</v>
      </c>
      <c r="B1322" s="259" t="s">
        <v>709</v>
      </c>
      <c r="C1322" s="259" t="s">
        <v>710</v>
      </c>
      <c r="D1322" s="259" t="s">
        <v>2234</v>
      </c>
      <c r="E1322" s="259">
        <v>1</v>
      </c>
      <c r="F1322" s="259" t="s">
        <v>2232</v>
      </c>
      <c r="G1322" s="259" t="s">
        <v>33</v>
      </c>
      <c r="H1322" s="259">
        <v>2</v>
      </c>
      <c r="I1322" s="259" t="s">
        <v>17</v>
      </c>
      <c r="J1322" s="259" t="s">
        <v>17</v>
      </c>
      <c r="K1322" s="259" t="s">
        <v>2540</v>
      </c>
      <c r="L1322" s="260">
        <v>45456</v>
      </c>
      <c r="M1322" s="259" t="s">
        <v>20</v>
      </c>
    </row>
    <row r="1323" spans="1:13" x14ac:dyDescent="0.35">
      <c r="A1323" s="261" t="s">
        <v>708</v>
      </c>
      <c r="B1323" s="261" t="s">
        <v>709</v>
      </c>
      <c r="C1323" s="261" t="s">
        <v>710</v>
      </c>
      <c r="D1323" s="261" t="s">
        <v>2236</v>
      </c>
      <c r="E1323" s="261">
        <v>2</v>
      </c>
      <c r="F1323" s="261" t="s">
        <v>2232</v>
      </c>
      <c r="G1323" s="261" t="s">
        <v>33</v>
      </c>
      <c r="H1323" s="261">
        <v>2</v>
      </c>
      <c r="I1323" s="261" t="s">
        <v>17</v>
      </c>
      <c r="J1323" s="261" t="s">
        <v>17</v>
      </c>
      <c r="K1323" s="261" t="s">
        <v>2541</v>
      </c>
      <c r="L1323" s="262">
        <v>45456</v>
      </c>
      <c r="M1323" s="261" t="s">
        <v>20</v>
      </c>
    </row>
    <row r="1324" spans="1:13" x14ac:dyDescent="0.35">
      <c r="A1324" s="259" t="s">
        <v>708</v>
      </c>
      <c r="B1324" s="259" t="s">
        <v>709</v>
      </c>
      <c r="C1324" s="259" t="s">
        <v>710</v>
      </c>
      <c r="D1324" s="259" t="s">
        <v>2238</v>
      </c>
      <c r="E1324" s="259">
        <v>0</v>
      </c>
      <c r="F1324" s="259" t="s">
        <v>2232</v>
      </c>
      <c r="G1324" s="259" t="s">
        <v>33</v>
      </c>
      <c r="H1324" s="259">
        <v>2</v>
      </c>
      <c r="I1324" s="259" t="s">
        <v>17</v>
      </c>
      <c r="J1324" s="259" t="s">
        <v>17</v>
      </c>
      <c r="K1324" s="259" t="s">
        <v>2542</v>
      </c>
      <c r="L1324" s="260">
        <v>45456</v>
      </c>
      <c r="M1324" s="259" t="s">
        <v>20</v>
      </c>
    </row>
    <row r="1325" spans="1:13" x14ac:dyDescent="0.35">
      <c r="A1325" s="261" t="s">
        <v>708</v>
      </c>
      <c r="B1325" s="261" t="s">
        <v>709</v>
      </c>
      <c r="C1325" s="261" t="s">
        <v>710</v>
      </c>
      <c r="D1325" s="261" t="s">
        <v>2240</v>
      </c>
      <c r="E1325" s="261">
        <v>0</v>
      </c>
      <c r="F1325" s="261" t="s">
        <v>2232</v>
      </c>
      <c r="G1325" s="261" t="s">
        <v>33</v>
      </c>
      <c r="H1325" s="261">
        <v>2</v>
      </c>
      <c r="I1325" s="261" t="s">
        <v>17</v>
      </c>
      <c r="J1325" s="261" t="s">
        <v>17</v>
      </c>
      <c r="K1325" s="261" t="s">
        <v>2543</v>
      </c>
      <c r="L1325" s="262">
        <v>45456</v>
      </c>
      <c r="M1325" s="261" t="s">
        <v>20</v>
      </c>
    </row>
    <row r="1326" spans="1:13" x14ac:dyDescent="0.35">
      <c r="A1326" s="259" t="s">
        <v>708</v>
      </c>
      <c r="B1326" s="259" t="s">
        <v>709</v>
      </c>
      <c r="C1326" s="259" t="s">
        <v>710</v>
      </c>
      <c r="D1326" s="259" t="s">
        <v>2242</v>
      </c>
      <c r="E1326" s="259">
        <v>2</v>
      </c>
      <c r="F1326" s="259" t="s">
        <v>2232</v>
      </c>
      <c r="G1326" s="259" t="s">
        <v>33</v>
      </c>
      <c r="H1326" s="259">
        <v>2</v>
      </c>
      <c r="I1326" s="259" t="s">
        <v>17</v>
      </c>
      <c r="J1326" s="259" t="s">
        <v>17</v>
      </c>
      <c r="K1326" s="259" t="s">
        <v>2544</v>
      </c>
      <c r="L1326" s="260">
        <v>45456</v>
      </c>
      <c r="M1326" s="259" t="s">
        <v>20</v>
      </c>
    </row>
    <row r="1327" spans="1:13" x14ac:dyDescent="0.35">
      <c r="A1327" s="261" t="s">
        <v>708</v>
      </c>
      <c r="B1327" s="261" t="s">
        <v>709</v>
      </c>
      <c r="C1327" s="261" t="s">
        <v>710</v>
      </c>
      <c r="D1327" s="261" t="s">
        <v>2244</v>
      </c>
      <c r="E1327" s="261">
        <v>1</v>
      </c>
      <c r="F1327" s="261" t="s">
        <v>2232</v>
      </c>
      <c r="G1327" s="261" t="s">
        <v>33</v>
      </c>
      <c r="H1327" s="261">
        <v>2</v>
      </c>
      <c r="I1327" s="261" t="s">
        <v>17</v>
      </c>
      <c r="J1327" s="261" t="s">
        <v>17</v>
      </c>
      <c r="K1327" s="261" t="s">
        <v>2545</v>
      </c>
      <c r="L1327" s="262">
        <v>45456</v>
      </c>
      <c r="M1327" s="261" t="s">
        <v>20</v>
      </c>
    </row>
    <row r="1328" spans="1:13" x14ac:dyDescent="0.35">
      <c r="A1328" s="259" t="s">
        <v>708</v>
      </c>
      <c r="B1328" s="259" t="s">
        <v>709</v>
      </c>
      <c r="C1328" s="259" t="s">
        <v>710</v>
      </c>
      <c r="D1328" s="259" t="s">
        <v>2246</v>
      </c>
      <c r="E1328" s="259">
        <v>0</v>
      </c>
      <c r="F1328" s="259" t="s">
        <v>2232</v>
      </c>
      <c r="G1328" s="259" t="s">
        <v>33</v>
      </c>
      <c r="H1328" s="259">
        <v>2</v>
      </c>
      <c r="I1328" s="259" t="s">
        <v>17</v>
      </c>
      <c r="J1328" s="259" t="s">
        <v>17</v>
      </c>
      <c r="K1328" s="259" t="s">
        <v>2546</v>
      </c>
      <c r="L1328" s="260">
        <v>45456</v>
      </c>
      <c r="M1328" s="259" t="s">
        <v>20</v>
      </c>
    </row>
    <row r="1329" spans="1:13" x14ac:dyDescent="0.35">
      <c r="A1329" s="261" t="s">
        <v>708</v>
      </c>
      <c r="B1329" s="261" t="s">
        <v>709</v>
      </c>
      <c r="C1329" s="261" t="s">
        <v>710</v>
      </c>
      <c r="D1329" s="261" t="s">
        <v>2248</v>
      </c>
      <c r="E1329" s="261">
        <v>0</v>
      </c>
      <c r="F1329" s="261" t="s">
        <v>2232</v>
      </c>
      <c r="G1329" s="261" t="s">
        <v>33</v>
      </c>
      <c r="H1329" s="261">
        <v>2</v>
      </c>
      <c r="I1329" s="261" t="s">
        <v>17</v>
      </c>
      <c r="J1329" s="261" t="s">
        <v>17</v>
      </c>
      <c r="K1329" s="261" t="s">
        <v>2547</v>
      </c>
      <c r="L1329" s="262">
        <v>45456</v>
      </c>
      <c r="M1329" s="261" t="s">
        <v>20</v>
      </c>
    </row>
    <row r="1330" spans="1:13" x14ac:dyDescent="0.35">
      <c r="A1330" s="259" t="s">
        <v>2548</v>
      </c>
      <c r="B1330" s="259" t="s">
        <v>2549</v>
      </c>
      <c r="C1330" s="259" t="s">
        <v>2550</v>
      </c>
      <c r="D1330" s="259" t="s">
        <v>2231</v>
      </c>
      <c r="E1330" s="259">
        <v>1</v>
      </c>
      <c r="F1330" s="259" t="s">
        <v>2232</v>
      </c>
      <c r="G1330" s="259" t="s">
        <v>33</v>
      </c>
      <c r="H1330" s="259">
        <v>2</v>
      </c>
      <c r="I1330" s="259" t="s">
        <v>17</v>
      </c>
      <c r="J1330" s="259" t="s">
        <v>17</v>
      </c>
      <c r="K1330" s="259" t="s">
        <v>2551</v>
      </c>
      <c r="L1330" s="260">
        <v>45456</v>
      </c>
      <c r="M1330" s="259" t="s">
        <v>20</v>
      </c>
    </row>
    <row r="1331" spans="1:13" x14ac:dyDescent="0.35">
      <c r="A1331" s="261" t="s">
        <v>2548</v>
      </c>
      <c r="B1331" s="261" t="s">
        <v>2549</v>
      </c>
      <c r="C1331" s="261" t="s">
        <v>2550</v>
      </c>
      <c r="D1331" s="261" t="s">
        <v>2234</v>
      </c>
      <c r="E1331" s="261">
        <v>2</v>
      </c>
      <c r="F1331" s="261" t="s">
        <v>2232</v>
      </c>
      <c r="G1331" s="261" t="s">
        <v>33</v>
      </c>
      <c r="H1331" s="261">
        <v>2</v>
      </c>
      <c r="I1331" s="261" t="s">
        <v>17</v>
      </c>
      <c r="J1331" s="261" t="s">
        <v>17</v>
      </c>
      <c r="K1331" s="261" t="s">
        <v>2552</v>
      </c>
      <c r="L1331" s="262">
        <v>45456</v>
      </c>
      <c r="M1331" s="261" t="s">
        <v>20</v>
      </c>
    </row>
    <row r="1332" spans="1:13" x14ac:dyDescent="0.35">
      <c r="A1332" s="259" t="s">
        <v>2548</v>
      </c>
      <c r="B1332" s="259" t="s">
        <v>2549</v>
      </c>
      <c r="C1332" s="259" t="s">
        <v>2550</v>
      </c>
      <c r="D1332" s="259" t="s">
        <v>2236</v>
      </c>
      <c r="E1332" s="259">
        <v>1</v>
      </c>
      <c r="F1332" s="259" t="s">
        <v>2232</v>
      </c>
      <c r="G1332" s="259" t="s">
        <v>33</v>
      </c>
      <c r="H1332" s="259">
        <v>2</v>
      </c>
      <c r="I1332" s="259" t="s">
        <v>17</v>
      </c>
      <c r="J1332" s="259" t="s">
        <v>17</v>
      </c>
      <c r="K1332" s="259" t="s">
        <v>2553</v>
      </c>
      <c r="L1332" s="260">
        <v>45456</v>
      </c>
      <c r="M1332" s="259" t="s">
        <v>20</v>
      </c>
    </row>
    <row r="1333" spans="1:13" x14ac:dyDescent="0.35">
      <c r="A1333" s="261" t="s">
        <v>2548</v>
      </c>
      <c r="B1333" s="261" t="s">
        <v>2549</v>
      </c>
      <c r="C1333" s="261" t="s">
        <v>2550</v>
      </c>
      <c r="D1333" s="261" t="s">
        <v>2238</v>
      </c>
      <c r="E1333" s="261">
        <v>1</v>
      </c>
      <c r="F1333" s="261" t="s">
        <v>2232</v>
      </c>
      <c r="G1333" s="261" t="s">
        <v>33</v>
      </c>
      <c r="H1333" s="261">
        <v>2</v>
      </c>
      <c r="I1333" s="261" t="s">
        <v>17</v>
      </c>
      <c r="J1333" s="261" t="s">
        <v>17</v>
      </c>
      <c r="K1333" s="261" t="s">
        <v>2554</v>
      </c>
      <c r="L1333" s="262">
        <v>45456</v>
      </c>
      <c r="M1333" s="261" t="s">
        <v>20</v>
      </c>
    </row>
    <row r="1334" spans="1:13" x14ac:dyDescent="0.35">
      <c r="A1334" s="259" t="s">
        <v>2548</v>
      </c>
      <c r="B1334" s="259" t="s">
        <v>2549</v>
      </c>
      <c r="C1334" s="259" t="s">
        <v>2550</v>
      </c>
      <c r="D1334" s="259" t="s">
        <v>2240</v>
      </c>
      <c r="E1334" s="259">
        <v>1</v>
      </c>
      <c r="F1334" s="259" t="s">
        <v>2232</v>
      </c>
      <c r="G1334" s="259" t="s">
        <v>33</v>
      </c>
      <c r="H1334" s="259">
        <v>2</v>
      </c>
      <c r="I1334" s="259" t="s">
        <v>17</v>
      </c>
      <c r="J1334" s="259" t="s">
        <v>17</v>
      </c>
      <c r="K1334" s="259" t="s">
        <v>2555</v>
      </c>
      <c r="L1334" s="260">
        <v>45456</v>
      </c>
      <c r="M1334" s="259" t="s">
        <v>20</v>
      </c>
    </row>
    <row r="1335" spans="1:13" x14ac:dyDescent="0.35">
      <c r="A1335" s="261" t="s">
        <v>2548</v>
      </c>
      <c r="B1335" s="261" t="s">
        <v>2549</v>
      </c>
      <c r="C1335" s="261" t="s">
        <v>2550</v>
      </c>
      <c r="D1335" s="261" t="s">
        <v>2242</v>
      </c>
      <c r="E1335" s="261">
        <v>1</v>
      </c>
      <c r="F1335" s="261" t="s">
        <v>2232</v>
      </c>
      <c r="G1335" s="261" t="s">
        <v>33</v>
      </c>
      <c r="H1335" s="261">
        <v>2</v>
      </c>
      <c r="I1335" s="261" t="s">
        <v>17</v>
      </c>
      <c r="J1335" s="261" t="s">
        <v>17</v>
      </c>
      <c r="K1335" s="261" t="s">
        <v>2556</v>
      </c>
      <c r="L1335" s="262">
        <v>45456</v>
      </c>
      <c r="M1335" s="261" t="s">
        <v>20</v>
      </c>
    </row>
    <row r="1336" spans="1:13" x14ac:dyDescent="0.35">
      <c r="A1336" s="259" t="s">
        <v>2548</v>
      </c>
      <c r="B1336" s="259" t="s">
        <v>2549</v>
      </c>
      <c r="C1336" s="259" t="s">
        <v>2550</v>
      </c>
      <c r="D1336" s="259" t="s">
        <v>2244</v>
      </c>
      <c r="E1336" s="259">
        <v>2</v>
      </c>
      <c r="F1336" s="259" t="s">
        <v>2232</v>
      </c>
      <c r="G1336" s="259" t="s">
        <v>33</v>
      </c>
      <c r="H1336" s="259">
        <v>2</v>
      </c>
      <c r="I1336" s="259" t="s">
        <v>17</v>
      </c>
      <c r="J1336" s="259" t="s">
        <v>17</v>
      </c>
      <c r="K1336" s="259" t="s">
        <v>2557</v>
      </c>
      <c r="L1336" s="260">
        <v>45456</v>
      </c>
      <c r="M1336" s="259" t="s">
        <v>20</v>
      </c>
    </row>
    <row r="1337" spans="1:13" x14ac:dyDescent="0.35">
      <c r="A1337" s="261" t="s">
        <v>2548</v>
      </c>
      <c r="B1337" s="261" t="s">
        <v>2549</v>
      </c>
      <c r="C1337" s="261" t="s">
        <v>2550</v>
      </c>
      <c r="D1337" s="261" t="s">
        <v>2246</v>
      </c>
      <c r="E1337" s="261">
        <v>2</v>
      </c>
      <c r="F1337" s="261" t="s">
        <v>2232</v>
      </c>
      <c r="G1337" s="261" t="s">
        <v>33</v>
      </c>
      <c r="H1337" s="261">
        <v>2</v>
      </c>
      <c r="I1337" s="261" t="s">
        <v>17</v>
      </c>
      <c r="J1337" s="261" t="s">
        <v>17</v>
      </c>
      <c r="K1337" s="261" t="s">
        <v>2558</v>
      </c>
      <c r="L1337" s="262">
        <v>45456</v>
      </c>
      <c r="M1337" s="261" t="s">
        <v>20</v>
      </c>
    </row>
    <row r="1338" spans="1:13" x14ac:dyDescent="0.35">
      <c r="A1338" s="259" t="s">
        <v>2548</v>
      </c>
      <c r="B1338" s="259" t="s">
        <v>2549</v>
      </c>
      <c r="C1338" s="259" t="s">
        <v>2550</v>
      </c>
      <c r="D1338" s="259" t="s">
        <v>2248</v>
      </c>
      <c r="E1338" s="259">
        <v>0</v>
      </c>
      <c r="F1338" s="259" t="s">
        <v>2232</v>
      </c>
      <c r="G1338" s="259" t="s">
        <v>33</v>
      </c>
      <c r="H1338" s="259">
        <v>2</v>
      </c>
      <c r="I1338" s="259" t="s">
        <v>17</v>
      </c>
      <c r="J1338" s="259" t="s">
        <v>17</v>
      </c>
      <c r="K1338" s="259" t="s">
        <v>2559</v>
      </c>
      <c r="L1338" s="260">
        <v>45456</v>
      </c>
      <c r="M1338" s="259" t="s">
        <v>20</v>
      </c>
    </row>
    <row r="1339" spans="1:13" x14ac:dyDescent="0.35">
      <c r="A1339" s="261" t="s">
        <v>2560</v>
      </c>
      <c r="B1339" s="261" t="s">
        <v>2561</v>
      </c>
      <c r="C1339" s="261" t="s">
        <v>2550</v>
      </c>
      <c r="D1339" s="261" t="s">
        <v>2231</v>
      </c>
      <c r="E1339" s="261">
        <v>0</v>
      </c>
      <c r="F1339" s="261" t="s">
        <v>2232</v>
      </c>
      <c r="G1339" s="261" t="s">
        <v>33</v>
      </c>
      <c r="H1339" s="261">
        <v>2</v>
      </c>
      <c r="I1339" s="261" t="s">
        <v>17</v>
      </c>
      <c r="J1339" s="261" t="s">
        <v>17</v>
      </c>
      <c r="K1339" s="261" t="s">
        <v>2562</v>
      </c>
      <c r="L1339" s="262">
        <v>45456</v>
      </c>
      <c r="M1339" s="261" t="s">
        <v>20</v>
      </c>
    </row>
    <row r="1340" spans="1:13" x14ac:dyDescent="0.35">
      <c r="A1340" s="259" t="s">
        <v>2560</v>
      </c>
      <c r="B1340" s="259" t="s">
        <v>2561</v>
      </c>
      <c r="C1340" s="259" t="s">
        <v>2550</v>
      </c>
      <c r="D1340" s="259" t="s">
        <v>2234</v>
      </c>
      <c r="E1340" s="259">
        <v>2</v>
      </c>
      <c r="F1340" s="259" t="s">
        <v>2232</v>
      </c>
      <c r="G1340" s="259" t="s">
        <v>33</v>
      </c>
      <c r="H1340" s="259">
        <v>2</v>
      </c>
      <c r="I1340" s="259" t="s">
        <v>17</v>
      </c>
      <c r="J1340" s="259" t="s">
        <v>17</v>
      </c>
      <c r="K1340" s="259" t="s">
        <v>2563</v>
      </c>
      <c r="L1340" s="260">
        <v>45456</v>
      </c>
      <c r="M1340" s="259" t="s">
        <v>20</v>
      </c>
    </row>
    <row r="1341" spans="1:13" x14ac:dyDescent="0.35">
      <c r="A1341" s="261" t="s">
        <v>2560</v>
      </c>
      <c r="B1341" s="261" t="s">
        <v>2561</v>
      </c>
      <c r="C1341" s="261" t="s">
        <v>2550</v>
      </c>
      <c r="D1341" s="261" t="s">
        <v>2236</v>
      </c>
      <c r="E1341" s="261">
        <v>0</v>
      </c>
      <c r="F1341" s="261" t="s">
        <v>2232</v>
      </c>
      <c r="G1341" s="261" t="s">
        <v>33</v>
      </c>
      <c r="H1341" s="261">
        <v>2</v>
      </c>
      <c r="I1341" s="261" t="s">
        <v>17</v>
      </c>
      <c r="J1341" s="261" t="s">
        <v>17</v>
      </c>
      <c r="K1341" s="261" t="s">
        <v>2564</v>
      </c>
      <c r="L1341" s="262">
        <v>45456</v>
      </c>
      <c r="M1341" s="261" t="s">
        <v>20</v>
      </c>
    </row>
    <row r="1342" spans="1:13" x14ac:dyDescent="0.35">
      <c r="A1342" s="259" t="s">
        <v>2560</v>
      </c>
      <c r="B1342" s="259" t="s">
        <v>2561</v>
      </c>
      <c r="C1342" s="259" t="s">
        <v>2550</v>
      </c>
      <c r="D1342" s="259" t="s">
        <v>2238</v>
      </c>
      <c r="E1342" s="259">
        <v>0</v>
      </c>
      <c r="F1342" s="259" t="s">
        <v>2232</v>
      </c>
      <c r="G1342" s="259" t="s">
        <v>33</v>
      </c>
      <c r="H1342" s="259">
        <v>2</v>
      </c>
      <c r="I1342" s="259" t="s">
        <v>17</v>
      </c>
      <c r="J1342" s="259" t="s">
        <v>17</v>
      </c>
      <c r="K1342" s="259" t="s">
        <v>2565</v>
      </c>
      <c r="L1342" s="260">
        <v>45456</v>
      </c>
      <c r="M1342" s="259" t="s">
        <v>20</v>
      </c>
    </row>
    <row r="1343" spans="1:13" x14ac:dyDescent="0.35">
      <c r="A1343" s="261" t="s">
        <v>2560</v>
      </c>
      <c r="B1343" s="261" t="s">
        <v>2561</v>
      </c>
      <c r="C1343" s="261" t="s">
        <v>2550</v>
      </c>
      <c r="D1343" s="261" t="s">
        <v>2240</v>
      </c>
      <c r="E1343" s="261">
        <v>3</v>
      </c>
      <c r="F1343" s="261" t="s">
        <v>2232</v>
      </c>
      <c r="G1343" s="261" t="s">
        <v>33</v>
      </c>
      <c r="H1343" s="261">
        <v>2</v>
      </c>
      <c r="I1343" s="261" t="s">
        <v>17</v>
      </c>
      <c r="J1343" s="261" t="s">
        <v>17</v>
      </c>
      <c r="K1343" s="261" t="s">
        <v>2566</v>
      </c>
      <c r="L1343" s="262">
        <v>45456</v>
      </c>
      <c r="M1343" s="261" t="s">
        <v>20</v>
      </c>
    </row>
    <row r="1344" spans="1:13" x14ac:dyDescent="0.35">
      <c r="A1344" s="259" t="s">
        <v>2560</v>
      </c>
      <c r="B1344" s="259" t="s">
        <v>2561</v>
      </c>
      <c r="C1344" s="259" t="s">
        <v>2550</v>
      </c>
      <c r="D1344" s="259" t="s">
        <v>2242</v>
      </c>
      <c r="E1344" s="259">
        <v>1</v>
      </c>
      <c r="F1344" s="259" t="s">
        <v>2232</v>
      </c>
      <c r="G1344" s="259" t="s">
        <v>33</v>
      </c>
      <c r="H1344" s="259">
        <v>2</v>
      </c>
      <c r="I1344" s="259" t="s">
        <v>17</v>
      </c>
      <c r="J1344" s="259" t="s">
        <v>17</v>
      </c>
      <c r="K1344" s="259" t="s">
        <v>2567</v>
      </c>
      <c r="L1344" s="260">
        <v>45456</v>
      </c>
      <c r="M1344" s="259" t="s">
        <v>20</v>
      </c>
    </row>
    <row r="1345" spans="1:13" x14ac:dyDescent="0.35">
      <c r="A1345" s="261" t="s">
        <v>2560</v>
      </c>
      <c r="B1345" s="261" t="s">
        <v>2561</v>
      </c>
      <c r="C1345" s="261" t="s">
        <v>2550</v>
      </c>
      <c r="D1345" s="261" t="s">
        <v>2244</v>
      </c>
      <c r="E1345" s="261">
        <v>0</v>
      </c>
      <c r="F1345" s="261" t="s">
        <v>2232</v>
      </c>
      <c r="G1345" s="261" t="s">
        <v>33</v>
      </c>
      <c r="H1345" s="261">
        <v>2</v>
      </c>
      <c r="I1345" s="261" t="s">
        <v>17</v>
      </c>
      <c r="J1345" s="261" t="s">
        <v>17</v>
      </c>
      <c r="K1345" s="261" t="s">
        <v>2568</v>
      </c>
      <c r="L1345" s="262">
        <v>45456</v>
      </c>
      <c r="M1345" s="261" t="s">
        <v>20</v>
      </c>
    </row>
    <row r="1346" spans="1:13" x14ac:dyDescent="0.35">
      <c r="A1346" s="259" t="s">
        <v>2560</v>
      </c>
      <c r="B1346" s="259" t="s">
        <v>2561</v>
      </c>
      <c r="C1346" s="259" t="s">
        <v>2550</v>
      </c>
      <c r="D1346" s="259" t="s">
        <v>2246</v>
      </c>
      <c r="E1346" s="259">
        <v>0</v>
      </c>
      <c r="F1346" s="259" t="s">
        <v>2232</v>
      </c>
      <c r="G1346" s="259" t="s">
        <v>33</v>
      </c>
      <c r="H1346" s="259">
        <v>2</v>
      </c>
      <c r="I1346" s="259" t="s">
        <v>17</v>
      </c>
      <c r="J1346" s="259" t="s">
        <v>17</v>
      </c>
      <c r="K1346" s="259" t="s">
        <v>2569</v>
      </c>
      <c r="L1346" s="260">
        <v>45456</v>
      </c>
      <c r="M1346" s="259" t="s">
        <v>20</v>
      </c>
    </row>
    <row r="1347" spans="1:13" x14ac:dyDescent="0.35">
      <c r="A1347" s="261" t="s">
        <v>2560</v>
      </c>
      <c r="B1347" s="261" t="s">
        <v>2561</v>
      </c>
      <c r="C1347" s="261" t="s">
        <v>2550</v>
      </c>
      <c r="D1347" s="261" t="s">
        <v>2248</v>
      </c>
      <c r="E1347" s="261">
        <v>0</v>
      </c>
      <c r="F1347" s="261" t="s">
        <v>2232</v>
      </c>
      <c r="G1347" s="261" t="s">
        <v>33</v>
      </c>
      <c r="H1347" s="261">
        <v>2</v>
      </c>
      <c r="I1347" s="261" t="s">
        <v>17</v>
      </c>
      <c r="J1347" s="261" t="s">
        <v>17</v>
      </c>
      <c r="K1347" s="261" t="s">
        <v>2570</v>
      </c>
      <c r="L1347" s="262">
        <v>45456</v>
      </c>
      <c r="M1347" s="261" t="s">
        <v>20</v>
      </c>
    </row>
    <row r="1348" spans="1:13" x14ac:dyDescent="0.35">
      <c r="A1348" s="259" t="s">
        <v>177</v>
      </c>
      <c r="B1348" s="259" t="s">
        <v>178</v>
      </c>
      <c r="C1348" s="259" t="s">
        <v>179</v>
      </c>
      <c r="D1348" s="259" t="s">
        <v>2231</v>
      </c>
      <c r="E1348" s="259">
        <v>0</v>
      </c>
      <c r="F1348" s="259" t="s">
        <v>2232</v>
      </c>
      <c r="G1348" s="259" t="s">
        <v>33</v>
      </c>
      <c r="H1348" s="259">
        <v>2</v>
      </c>
      <c r="I1348" s="259" t="s">
        <v>17</v>
      </c>
      <c r="J1348" s="259" t="s">
        <v>17</v>
      </c>
      <c r="K1348" s="259" t="s">
        <v>2571</v>
      </c>
      <c r="L1348" s="260">
        <v>45456</v>
      </c>
      <c r="M1348" s="259" t="s">
        <v>20</v>
      </c>
    </row>
    <row r="1349" spans="1:13" x14ac:dyDescent="0.35">
      <c r="A1349" s="261" t="s">
        <v>177</v>
      </c>
      <c r="B1349" s="261" t="s">
        <v>178</v>
      </c>
      <c r="C1349" s="261" t="s">
        <v>179</v>
      </c>
      <c r="D1349" s="261" t="s">
        <v>2234</v>
      </c>
      <c r="E1349" s="261">
        <v>1</v>
      </c>
      <c r="F1349" s="261" t="s">
        <v>2232</v>
      </c>
      <c r="G1349" s="261" t="s">
        <v>33</v>
      </c>
      <c r="H1349" s="261">
        <v>2</v>
      </c>
      <c r="I1349" s="261" t="s">
        <v>17</v>
      </c>
      <c r="J1349" s="261" t="s">
        <v>17</v>
      </c>
      <c r="K1349" s="261" t="s">
        <v>2572</v>
      </c>
      <c r="L1349" s="262">
        <v>45456</v>
      </c>
      <c r="M1349" s="261" t="s">
        <v>20</v>
      </c>
    </row>
    <row r="1350" spans="1:13" x14ac:dyDescent="0.35">
      <c r="A1350" s="259" t="s">
        <v>177</v>
      </c>
      <c r="B1350" s="259" t="s">
        <v>178</v>
      </c>
      <c r="C1350" s="259" t="s">
        <v>179</v>
      </c>
      <c r="D1350" s="259" t="s">
        <v>2236</v>
      </c>
      <c r="E1350" s="259">
        <v>2</v>
      </c>
      <c r="F1350" s="259" t="s">
        <v>2232</v>
      </c>
      <c r="G1350" s="259" t="s">
        <v>33</v>
      </c>
      <c r="H1350" s="259">
        <v>2</v>
      </c>
      <c r="I1350" s="259" t="s">
        <v>17</v>
      </c>
      <c r="J1350" s="259" t="s">
        <v>17</v>
      </c>
      <c r="K1350" s="259" t="s">
        <v>2573</v>
      </c>
      <c r="L1350" s="260">
        <v>45456</v>
      </c>
      <c r="M1350" s="259" t="s">
        <v>20</v>
      </c>
    </row>
    <row r="1351" spans="1:13" x14ac:dyDescent="0.35">
      <c r="A1351" s="261" t="s">
        <v>177</v>
      </c>
      <c r="B1351" s="261" t="s">
        <v>178</v>
      </c>
      <c r="C1351" s="261" t="s">
        <v>179</v>
      </c>
      <c r="D1351" s="261" t="s">
        <v>2238</v>
      </c>
      <c r="E1351" s="261">
        <v>0</v>
      </c>
      <c r="F1351" s="261" t="s">
        <v>2232</v>
      </c>
      <c r="G1351" s="261" t="s">
        <v>33</v>
      </c>
      <c r="H1351" s="261">
        <v>2</v>
      </c>
      <c r="I1351" s="261" t="s">
        <v>17</v>
      </c>
      <c r="J1351" s="261" t="s">
        <v>17</v>
      </c>
      <c r="K1351" s="261" t="s">
        <v>2574</v>
      </c>
      <c r="L1351" s="262">
        <v>45456</v>
      </c>
      <c r="M1351" s="261" t="s">
        <v>20</v>
      </c>
    </row>
    <row r="1352" spans="1:13" x14ac:dyDescent="0.35">
      <c r="A1352" s="259" t="s">
        <v>177</v>
      </c>
      <c r="B1352" s="259" t="s">
        <v>178</v>
      </c>
      <c r="C1352" s="259" t="s">
        <v>179</v>
      </c>
      <c r="D1352" s="259" t="s">
        <v>2240</v>
      </c>
      <c r="E1352" s="259">
        <v>2</v>
      </c>
      <c r="F1352" s="259" t="s">
        <v>2232</v>
      </c>
      <c r="G1352" s="259" t="s">
        <v>33</v>
      </c>
      <c r="H1352" s="259">
        <v>2</v>
      </c>
      <c r="I1352" s="259" t="s">
        <v>17</v>
      </c>
      <c r="J1352" s="259" t="s">
        <v>17</v>
      </c>
      <c r="K1352" s="259" t="s">
        <v>2575</v>
      </c>
      <c r="L1352" s="260">
        <v>45456</v>
      </c>
      <c r="M1352" s="259" t="s">
        <v>20</v>
      </c>
    </row>
    <row r="1353" spans="1:13" x14ac:dyDescent="0.35">
      <c r="A1353" s="261" t="s">
        <v>177</v>
      </c>
      <c r="B1353" s="261" t="s">
        <v>178</v>
      </c>
      <c r="C1353" s="261" t="s">
        <v>179</v>
      </c>
      <c r="D1353" s="261" t="s">
        <v>2242</v>
      </c>
      <c r="E1353" s="261">
        <v>2</v>
      </c>
      <c r="F1353" s="261" t="s">
        <v>2232</v>
      </c>
      <c r="G1353" s="261" t="s">
        <v>33</v>
      </c>
      <c r="H1353" s="261">
        <v>2</v>
      </c>
      <c r="I1353" s="261" t="s">
        <v>17</v>
      </c>
      <c r="J1353" s="261" t="s">
        <v>17</v>
      </c>
      <c r="K1353" s="261" t="s">
        <v>2576</v>
      </c>
      <c r="L1353" s="262">
        <v>45456</v>
      </c>
      <c r="M1353" s="261" t="s">
        <v>20</v>
      </c>
    </row>
    <row r="1354" spans="1:13" x14ac:dyDescent="0.35">
      <c r="A1354" s="259" t="s">
        <v>177</v>
      </c>
      <c r="B1354" s="259" t="s">
        <v>178</v>
      </c>
      <c r="C1354" s="259" t="s">
        <v>179</v>
      </c>
      <c r="D1354" s="259" t="s">
        <v>2244</v>
      </c>
      <c r="E1354" s="259">
        <v>2</v>
      </c>
      <c r="F1354" s="259" t="s">
        <v>2232</v>
      </c>
      <c r="G1354" s="259" t="s">
        <v>33</v>
      </c>
      <c r="H1354" s="259">
        <v>2</v>
      </c>
      <c r="I1354" s="259" t="s">
        <v>17</v>
      </c>
      <c r="J1354" s="259" t="s">
        <v>17</v>
      </c>
      <c r="K1354" s="259" t="s">
        <v>2577</v>
      </c>
      <c r="L1354" s="260">
        <v>45456</v>
      </c>
      <c r="M1354" s="259" t="s">
        <v>20</v>
      </c>
    </row>
    <row r="1355" spans="1:13" x14ac:dyDescent="0.35">
      <c r="A1355" s="261" t="s">
        <v>177</v>
      </c>
      <c r="B1355" s="261" t="s">
        <v>178</v>
      </c>
      <c r="C1355" s="261" t="s">
        <v>179</v>
      </c>
      <c r="D1355" s="261" t="s">
        <v>2246</v>
      </c>
      <c r="E1355" s="261">
        <v>1</v>
      </c>
      <c r="F1355" s="261" t="s">
        <v>2232</v>
      </c>
      <c r="G1355" s="261" t="s">
        <v>33</v>
      </c>
      <c r="H1355" s="261">
        <v>2</v>
      </c>
      <c r="I1355" s="261" t="s">
        <v>17</v>
      </c>
      <c r="J1355" s="261" t="s">
        <v>17</v>
      </c>
      <c r="K1355" s="261" t="s">
        <v>2578</v>
      </c>
      <c r="L1355" s="262">
        <v>45456</v>
      </c>
      <c r="M1355" s="261" t="s">
        <v>20</v>
      </c>
    </row>
    <row r="1356" spans="1:13" x14ac:dyDescent="0.35">
      <c r="A1356" s="259" t="s">
        <v>177</v>
      </c>
      <c r="B1356" s="259" t="s">
        <v>178</v>
      </c>
      <c r="C1356" s="259" t="s">
        <v>179</v>
      </c>
      <c r="D1356" s="259" t="s">
        <v>2248</v>
      </c>
      <c r="E1356" s="259">
        <v>0</v>
      </c>
      <c r="F1356" s="259" t="s">
        <v>2232</v>
      </c>
      <c r="G1356" s="259" t="s">
        <v>33</v>
      </c>
      <c r="H1356" s="259">
        <v>2</v>
      </c>
      <c r="I1356" s="259" t="s">
        <v>17</v>
      </c>
      <c r="J1356" s="259" t="s">
        <v>17</v>
      </c>
      <c r="K1356" s="259" t="s">
        <v>2579</v>
      </c>
      <c r="L1356" s="260">
        <v>45456</v>
      </c>
      <c r="M1356" s="259" t="s">
        <v>20</v>
      </c>
    </row>
    <row r="1357" spans="1:13" x14ac:dyDescent="0.35">
      <c r="A1357" s="261" t="s">
        <v>595</v>
      </c>
      <c r="B1357" s="261" t="s">
        <v>596</v>
      </c>
      <c r="C1357" s="261" t="s">
        <v>236</v>
      </c>
      <c r="D1357" s="261" t="s">
        <v>2231</v>
      </c>
      <c r="E1357" s="261">
        <v>2</v>
      </c>
      <c r="F1357" s="261" t="s">
        <v>2232</v>
      </c>
      <c r="G1357" s="261" t="s">
        <v>33</v>
      </c>
      <c r="H1357" s="261">
        <v>2</v>
      </c>
      <c r="I1357" s="261" t="s">
        <v>17</v>
      </c>
      <c r="J1357" s="261" t="s">
        <v>17</v>
      </c>
      <c r="K1357" s="261" t="s">
        <v>2580</v>
      </c>
      <c r="L1357" s="262">
        <v>45456</v>
      </c>
      <c r="M1357" s="261" t="s">
        <v>20</v>
      </c>
    </row>
    <row r="1358" spans="1:13" x14ac:dyDescent="0.35">
      <c r="A1358" s="259" t="s">
        <v>595</v>
      </c>
      <c r="B1358" s="259" t="s">
        <v>596</v>
      </c>
      <c r="C1358" s="259" t="s">
        <v>236</v>
      </c>
      <c r="D1358" s="259" t="s">
        <v>2234</v>
      </c>
      <c r="E1358" s="259">
        <v>1</v>
      </c>
      <c r="F1358" s="259" t="s">
        <v>2232</v>
      </c>
      <c r="G1358" s="259" t="s">
        <v>33</v>
      </c>
      <c r="H1358" s="259">
        <v>2</v>
      </c>
      <c r="I1358" s="259" t="s">
        <v>17</v>
      </c>
      <c r="J1358" s="259" t="s">
        <v>17</v>
      </c>
      <c r="K1358" s="259" t="s">
        <v>2581</v>
      </c>
      <c r="L1358" s="260">
        <v>45456</v>
      </c>
      <c r="M1358" s="259" t="s">
        <v>20</v>
      </c>
    </row>
    <row r="1359" spans="1:13" x14ac:dyDescent="0.35">
      <c r="A1359" s="261" t="s">
        <v>595</v>
      </c>
      <c r="B1359" s="261" t="s">
        <v>596</v>
      </c>
      <c r="C1359" s="261" t="s">
        <v>236</v>
      </c>
      <c r="D1359" s="261" t="s">
        <v>2236</v>
      </c>
      <c r="E1359" s="261">
        <v>1</v>
      </c>
      <c r="F1359" s="261" t="s">
        <v>2232</v>
      </c>
      <c r="G1359" s="261" t="s">
        <v>33</v>
      </c>
      <c r="H1359" s="261">
        <v>2</v>
      </c>
      <c r="I1359" s="261" t="s">
        <v>17</v>
      </c>
      <c r="J1359" s="261" t="s">
        <v>17</v>
      </c>
      <c r="K1359" s="261" t="s">
        <v>2582</v>
      </c>
      <c r="L1359" s="262">
        <v>45456</v>
      </c>
      <c r="M1359" s="261" t="s">
        <v>20</v>
      </c>
    </row>
    <row r="1360" spans="1:13" x14ac:dyDescent="0.35">
      <c r="A1360" s="259" t="s">
        <v>595</v>
      </c>
      <c r="B1360" s="259" t="s">
        <v>596</v>
      </c>
      <c r="C1360" s="259" t="s">
        <v>236</v>
      </c>
      <c r="D1360" s="259" t="s">
        <v>2238</v>
      </c>
      <c r="E1360" s="259">
        <v>1</v>
      </c>
      <c r="F1360" s="259" t="s">
        <v>2232</v>
      </c>
      <c r="G1360" s="259" t="s">
        <v>33</v>
      </c>
      <c r="H1360" s="259">
        <v>2</v>
      </c>
      <c r="I1360" s="259" t="s">
        <v>17</v>
      </c>
      <c r="J1360" s="259" t="s">
        <v>17</v>
      </c>
      <c r="K1360" s="259" t="s">
        <v>2583</v>
      </c>
      <c r="L1360" s="260">
        <v>45456</v>
      </c>
      <c r="M1360" s="259" t="s">
        <v>20</v>
      </c>
    </row>
    <row r="1361" spans="1:13" x14ac:dyDescent="0.35">
      <c r="A1361" s="261" t="s">
        <v>595</v>
      </c>
      <c r="B1361" s="261" t="s">
        <v>596</v>
      </c>
      <c r="C1361" s="261" t="s">
        <v>236</v>
      </c>
      <c r="D1361" s="261" t="s">
        <v>2240</v>
      </c>
      <c r="E1361" s="261">
        <v>1</v>
      </c>
      <c r="F1361" s="261" t="s">
        <v>2232</v>
      </c>
      <c r="G1361" s="261" t="s">
        <v>33</v>
      </c>
      <c r="H1361" s="261">
        <v>2</v>
      </c>
      <c r="I1361" s="261" t="s">
        <v>17</v>
      </c>
      <c r="J1361" s="261" t="s">
        <v>17</v>
      </c>
      <c r="K1361" s="261" t="s">
        <v>2584</v>
      </c>
      <c r="L1361" s="262">
        <v>45456</v>
      </c>
      <c r="M1361" s="261" t="s">
        <v>20</v>
      </c>
    </row>
    <row r="1362" spans="1:13" x14ac:dyDescent="0.35">
      <c r="A1362" s="259" t="s">
        <v>595</v>
      </c>
      <c r="B1362" s="259" t="s">
        <v>596</v>
      </c>
      <c r="C1362" s="259" t="s">
        <v>236</v>
      </c>
      <c r="D1362" s="259" t="s">
        <v>2242</v>
      </c>
      <c r="E1362" s="259">
        <v>3</v>
      </c>
      <c r="F1362" s="259" t="s">
        <v>2232</v>
      </c>
      <c r="G1362" s="259" t="s">
        <v>33</v>
      </c>
      <c r="H1362" s="259">
        <v>2</v>
      </c>
      <c r="I1362" s="259" t="s">
        <v>17</v>
      </c>
      <c r="J1362" s="259" t="s">
        <v>17</v>
      </c>
      <c r="K1362" s="259" t="s">
        <v>2585</v>
      </c>
      <c r="L1362" s="260">
        <v>45456</v>
      </c>
      <c r="M1362" s="259" t="s">
        <v>20</v>
      </c>
    </row>
    <row r="1363" spans="1:13" x14ac:dyDescent="0.35">
      <c r="A1363" s="261" t="s">
        <v>595</v>
      </c>
      <c r="B1363" s="261" t="s">
        <v>596</v>
      </c>
      <c r="C1363" s="261" t="s">
        <v>236</v>
      </c>
      <c r="D1363" s="261" t="s">
        <v>2244</v>
      </c>
      <c r="E1363" s="261">
        <v>2</v>
      </c>
      <c r="F1363" s="261" t="s">
        <v>2232</v>
      </c>
      <c r="G1363" s="261" t="s">
        <v>33</v>
      </c>
      <c r="H1363" s="261">
        <v>2</v>
      </c>
      <c r="I1363" s="261" t="s">
        <v>17</v>
      </c>
      <c r="J1363" s="261" t="s">
        <v>17</v>
      </c>
      <c r="K1363" s="261" t="s">
        <v>2586</v>
      </c>
      <c r="L1363" s="262">
        <v>45456</v>
      </c>
      <c r="M1363" s="261" t="s">
        <v>20</v>
      </c>
    </row>
    <row r="1364" spans="1:13" x14ac:dyDescent="0.35">
      <c r="A1364" s="259" t="s">
        <v>595</v>
      </c>
      <c r="B1364" s="259" t="s">
        <v>596</v>
      </c>
      <c r="C1364" s="259" t="s">
        <v>236</v>
      </c>
      <c r="D1364" s="259" t="s">
        <v>2246</v>
      </c>
      <c r="E1364" s="259">
        <v>2</v>
      </c>
      <c r="F1364" s="259" t="s">
        <v>2232</v>
      </c>
      <c r="G1364" s="259" t="s">
        <v>33</v>
      </c>
      <c r="H1364" s="259">
        <v>2</v>
      </c>
      <c r="I1364" s="259" t="s">
        <v>17</v>
      </c>
      <c r="J1364" s="259" t="s">
        <v>17</v>
      </c>
      <c r="K1364" s="259" t="s">
        <v>2587</v>
      </c>
      <c r="L1364" s="260">
        <v>45456</v>
      </c>
      <c r="M1364" s="259" t="s">
        <v>20</v>
      </c>
    </row>
    <row r="1365" spans="1:13" x14ac:dyDescent="0.35">
      <c r="A1365" s="261" t="s">
        <v>595</v>
      </c>
      <c r="B1365" s="261" t="s">
        <v>596</v>
      </c>
      <c r="C1365" s="261" t="s">
        <v>236</v>
      </c>
      <c r="D1365" s="261" t="s">
        <v>2248</v>
      </c>
      <c r="E1365" s="261">
        <v>0</v>
      </c>
      <c r="F1365" s="261" t="s">
        <v>2232</v>
      </c>
      <c r="G1365" s="261" t="s">
        <v>33</v>
      </c>
      <c r="H1365" s="261">
        <v>2</v>
      </c>
      <c r="I1365" s="261" t="s">
        <v>17</v>
      </c>
      <c r="J1365" s="261" t="s">
        <v>17</v>
      </c>
      <c r="K1365" s="261" t="s">
        <v>2588</v>
      </c>
      <c r="L1365" s="262">
        <v>45456</v>
      </c>
      <c r="M1365" s="261" t="s">
        <v>20</v>
      </c>
    </row>
    <row r="1366" spans="1:13" x14ac:dyDescent="0.35">
      <c r="A1366" s="259" t="s">
        <v>240</v>
      </c>
      <c r="B1366" s="259" t="s">
        <v>241</v>
      </c>
      <c r="C1366" s="259" t="s">
        <v>236</v>
      </c>
      <c r="D1366" s="259" t="s">
        <v>2231</v>
      </c>
      <c r="E1366" s="259">
        <v>0</v>
      </c>
      <c r="F1366" s="259" t="s">
        <v>2232</v>
      </c>
      <c r="G1366" s="259" t="s">
        <v>33</v>
      </c>
      <c r="H1366" s="259">
        <v>2</v>
      </c>
      <c r="I1366" s="259" t="s">
        <v>17</v>
      </c>
      <c r="J1366" s="259" t="s">
        <v>17</v>
      </c>
      <c r="K1366" s="259" t="s">
        <v>2589</v>
      </c>
      <c r="L1366" s="260">
        <v>45456</v>
      </c>
      <c r="M1366" s="259" t="s">
        <v>20</v>
      </c>
    </row>
    <row r="1367" spans="1:13" x14ac:dyDescent="0.35">
      <c r="A1367" s="261" t="s">
        <v>240</v>
      </c>
      <c r="B1367" s="261" t="s">
        <v>241</v>
      </c>
      <c r="C1367" s="261" t="s">
        <v>236</v>
      </c>
      <c r="D1367" s="261" t="s">
        <v>2234</v>
      </c>
      <c r="E1367" s="261">
        <v>1</v>
      </c>
      <c r="F1367" s="261" t="s">
        <v>2232</v>
      </c>
      <c r="G1367" s="261" t="s">
        <v>33</v>
      </c>
      <c r="H1367" s="261">
        <v>2</v>
      </c>
      <c r="I1367" s="261" t="s">
        <v>17</v>
      </c>
      <c r="J1367" s="261" t="s">
        <v>17</v>
      </c>
      <c r="K1367" s="261" t="s">
        <v>2590</v>
      </c>
      <c r="L1367" s="262">
        <v>45456</v>
      </c>
      <c r="M1367" s="261" t="s">
        <v>20</v>
      </c>
    </row>
    <row r="1368" spans="1:13" x14ac:dyDescent="0.35">
      <c r="A1368" s="259" t="s">
        <v>240</v>
      </c>
      <c r="B1368" s="259" t="s">
        <v>241</v>
      </c>
      <c r="C1368" s="259" t="s">
        <v>236</v>
      </c>
      <c r="D1368" s="259" t="s">
        <v>2236</v>
      </c>
      <c r="E1368" s="259">
        <v>1</v>
      </c>
      <c r="F1368" s="259" t="s">
        <v>2232</v>
      </c>
      <c r="G1368" s="259" t="s">
        <v>33</v>
      </c>
      <c r="H1368" s="259">
        <v>2</v>
      </c>
      <c r="I1368" s="259" t="s">
        <v>17</v>
      </c>
      <c r="J1368" s="259" t="s">
        <v>17</v>
      </c>
      <c r="K1368" s="259" t="s">
        <v>2591</v>
      </c>
      <c r="L1368" s="260">
        <v>45456</v>
      </c>
      <c r="M1368" s="259" t="s">
        <v>20</v>
      </c>
    </row>
    <row r="1369" spans="1:13" x14ac:dyDescent="0.35">
      <c r="A1369" s="261" t="s">
        <v>240</v>
      </c>
      <c r="B1369" s="261" t="s">
        <v>241</v>
      </c>
      <c r="C1369" s="261" t="s">
        <v>236</v>
      </c>
      <c r="D1369" s="261" t="s">
        <v>2238</v>
      </c>
      <c r="E1369" s="261">
        <v>0</v>
      </c>
      <c r="F1369" s="261" t="s">
        <v>2232</v>
      </c>
      <c r="G1369" s="261" t="s">
        <v>33</v>
      </c>
      <c r="H1369" s="261">
        <v>2</v>
      </c>
      <c r="I1369" s="261" t="s">
        <v>17</v>
      </c>
      <c r="J1369" s="261" t="s">
        <v>17</v>
      </c>
      <c r="K1369" s="261" t="s">
        <v>2592</v>
      </c>
      <c r="L1369" s="262">
        <v>45456</v>
      </c>
      <c r="M1369" s="261" t="s">
        <v>20</v>
      </c>
    </row>
    <row r="1370" spans="1:13" x14ac:dyDescent="0.35">
      <c r="A1370" s="259" t="s">
        <v>240</v>
      </c>
      <c r="B1370" s="259" t="s">
        <v>241</v>
      </c>
      <c r="C1370" s="259" t="s">
        <v>236</v>
      </c>
      <c r="D1370" s="259" t="s">
        <v>2240</v>
      </c>
      <c r="E1370" s="259">
        <v>0</v>
      </c>
      <c r="F1370" s="259" t="s">
        <v>2232</v>
      </c>
      <c r="G1370" s="259" t="s">
        <v>33</v>
      </c>
      <c r="H1370" s="259">
        <v>2</v>
      </c>
      <c r="I1370" s="259" t="s">
        <v>17</v>
      </c>
      <c r="J1370" s="259" t="s">
        <v>17</v>
      </c>
      <c r="K1370" s="259" t="s">
        <v>2593</v>
      </c>
      <c r="L1370" s="260">
        <v>45456</v>
      </c>
      <c r="M1370" s="259" t="s">
        <v>20</v>
      </c>
    </row>
    <row r="1371" spans="1:13" x14ac:dyDescent="0.35">
      <c r="A1371" s="261" t="s">
        <v>240</v>
      </c>
      <c r="B1371" s="261" t="s">
        <v>241</v>
      </c>
      <c r="C1371" s="261" t="s">
        <v>236</v>
      </c>
      <c r="D1371" s="261" t="s">
        <v>2242</v>
      </c>
      <c r="E1371" s="261">
        <v>3</v>
      </c>
      <c r="F1371" s="261" t="s">
        <v>2232</v>
      </c>
      <c r="G1371" s="261" t="s">
        <v>33</v>
      </c>
      <c r="H1371" s="261">
        <v>2</v>
      </c>
      <c r="I1371" s="261" t="s">
        <v>17</v>
      </c>
      <c r="J1371" s="261" t="s">
        <v>17</v>
      </c>
      <c r="K1371" s="261" t="s">
        <v>2594</v>
      </c>
      <c r="L1371" s="262">
        <v>45456</v>
      </c>
      <c r="M1371" s="261" t="s">
        <v>20</v>
      </c>
    </row>
    <row r="1372" spans="1:13" x14ac:dyDescent="0.35">
      <c r="A1372" s="259" t="s">
        <v>240</v>
      </c>
      <c r="B1372" s="259" t="s">
        <v>241</v>
      </c>
      <c r="C1372" s="259" t="s">
        <v>236</v>
      </c>
      <c r="D1372" s="259" t="s">
        <v>2244</v>
      </c>
      <c r="E1372" s="259">
        <v>1</v>
      </c>
      <c r="F1372" s="259" t="s">
        <v>2232</v>
      </c>
      <c r="G1372" s="259" t="s">
        <v>33</v>
      </c>
      <c r="H1372" s="259">
        <v>2</v>
      </c>
      <c r="I1372" s="259" t="s">
        <v>17</v>
      </c>
      <c r="J1372" s="259" t="s">
        <v>17</v>
      </c>
      <c r="K1372" s="259" t="s">
        <v>2595</v>
      </c>
      <c r="L1372" s="260">
        <v>45456</v>
      </c>
      <c r="M1372" s="259" t="s">
        <v>20</v>
      </c>
    </row>
    <row r="1373" spans="1:13" x14ac:dyDescent="0.35">
      <c r="A1373" s="261" t="s">
        <v>240</v>
      </c>
      <c r="B1373" s="261" t="s">
        <v>241</v>
      </c>
      <c r="C1373" s="261" t="s">
        <v>236</v>
      </c>
      <c r="D1373" s="261" t="s">
        <v>2246</v>
      </c>
      <c r="E1373" s="261">
        <v>2</v>
      </c>
      <c r="F1373" s="261" t="s">
        <v>2232</v>
      </c>
      <c r="G1373" s="261" t="s">
        <v>33</v>
      </c>
      <c r="H1373" s="261">
        <v>2</v>
      </c>
      <c r="I1373" s="261" t="s">
        <v>17</v>
      </c>
      <c r="J1373" s="261" t="s">
        <v>17</v>
      </c>
      <c r="K1373" s="261" t="s">
        <v>2596</v>
      </c>
      <c r="L1373" s="262">
        <v>45456</v>
      </c>
      <c r="M1373" s="261" t="s">
        <v>20</v>
      </c>
    </row>
    <row r="1374" spans="1:13" x14ac:dyDescent="0.35">
      <c r="A1374" s="259" t="s">
        <v>240</v>
      </c>
      <c r="B1374" s="259" t="s">
        <v>241</v>
      </c>
      <c r="C1374" s="259" t="s">
        <v>236</v>
      </c>
      <c r="D1374" s="259" t="s">
        <v>2248</v>
      </c>
      <c r="E1374" s="259">
        <v>0</v>
      </c>
      <c r="F1374" s="259" t="s">
        <v>2232</v>
      </c>
      <c r="G1374" s="259" t="s">
        <v>33</v>
      </c>
      <c r="H1374" s="259">
        <v>2</v>
      </c>
      <c r="I1374" s="259" t="s">
        <v>17</v>
      </c>
      <c r="J1374" s="259" t="s">
        <v>17</v>
      </c>
      <c r="K1374" s="259" t="s">
        <v>2597</v>
      </c>
      <c r="L1374" s="260">
        <v>45456</v>
      </c>
      <c r="M1374" s="259" t="s">
        <v>20</v>
      </c>
    </row>
    <row r="1375" spans="1:13" x14ac:dyDescent="0.35">
      <c r="A1375" s="261" t="s">
        <v>93</v>
      </c>
      <c r="B1375" s="261" t="s">
        <v>94</v>
      </c>
      <c r="C1375" s="261" t="s">
        <v>95</v>
      </c>
      <c r="D1375" s="261" t="s">
        <v>2231</v>
      </c>
      <c r="E1375" s="261">
        <v>0</v>
      </c>
      <c r="F1375" s="261" t="s">
        <v>2232</v>
      </c>
      <c r="G1375" s="261" t="s">
        <v>33</v>
      </c>
      <c r="H1375" s="261">
        <v>2</v>
      </c>
      <c r="I1375" s="261" t="s">
        <v>17</v>
      </c>
      <c r="J1375" s="261" t="s">
        <v>17</v>
      </c>
      <c r="K1375" s="261" t="s">
        <v>2598</v>
      </c>
      <c r="L1375" s="262">
        <v>45456</v>
      </c>
      <c r="M1375" s="261" t="s">
        <v>20</v>
      </c>
    </row>
    <row r="1376" spans="1:13" x14ac:dyDescent="0.35">
      <c r="A1376" s="259" t="s">
        <v>93</v>
      </c>
      <c r="B1376" s="259" t="s">
        <v>94</v>
      </c>
      <c r="C1376" s="259" t="s">
        <v>95</v>
      </c>
      <c r="D1376" s="259" t="s">
        <v>2234</v>
      </c>
      <c r="E1376" s="259">
        <v>0</v>
      </c>
      <c r="F1376" s="259" t="s">
        <v>2232</v>
      </c>
      <c r="G1376" s="259" t="s">
        <v>33</v>
      </c>
      <c r="H1376" s="259">
        <v>2</v>
      </c>
      <c r="I1376" s="259" t="s">
        <v>17</v>
      </c>
      <c r="J1376" s="259" t="s">
        <v>17</v>
      </c>
      <c r="K1376" s="259" t="s">
        <v>2599</v>
      </c>
      <c r="L1376" s="260">
        <v>45456</v>
      </c>
      <c r="M1376" s="259" t="s">
        <v>20</v>
      </c>
    </row>
    <row r="1377" spans="1:13" x14ac:dyDescent="0.35">
      <c r="A1377" s="261" t="s">
        <v>93</v>
      </c>
      <c r="B1377" s="261" t="s">
        <v>94</v>
      </c>
      <c r="C1377" s="261" t="s">
        <v>95</v>
      </c>
      <c r="D1377" s="261" t="s">
        <v>2236</v>
      </c>
      <c r="E1377" s="261">
        <v>0</v>
      </c>
      <c r="F1377" s="261" t="s">
        <v>2232</v>
      </c>
      <c r="G1377" s="261" t="s">
        <v>33</v>
      </c>
      <c r="H1377" s="261">
        <v>2</v>
      </c>
      <c r="I1377" s="261" t="s">
        <v>17</v>
      </c>
      <c r="J1377" s="261" t="s">
        <v>17</v>
      </c>
      <c r="K1377" s="261" t="s">
        <v>2600</v>
      </c>
      <c r="L1377" s="262">
        <v>45456</v>
      </c>
      <c r="M1377" s="261" t="s">
        <v>20</v>
      </c>
    </row>
    <row r="1378" spans="1:13" x14ac:dyDescent="0.35">
      <c r="A1378" s="259" t="s">
        <v>93</v>
      </c>
      <c r="B1378" s="259" t="s">
        <v>94</v>
      </c>
      <c r="C1378" s="259" t="s">
        <v>95</v>
      </c>
      <c r="D1378" s="259" t="s">
        <v>2238</v>
      </c>
      <c r="E1378" s="259">
        <v>0</v>
      </c>
      <c r="F1378" s="259" t="s">
        <v>2232</v>
      </c>
      <c r="G1378" s="259" t="s">
        <v>33</v>
      </c>
      <c r="H1378" s="259">
        <v>2</v>
      </c>
      <c r="I1378" s="259" t="s">
        <v>17</v>
      </c>
      <c r="J1378" s="259" t="s">
        <v>17</v>
      </c>
      <c r="K1378" s="259" t="s">
        <v>2601</v>
      </c>
      <c r="L1378" s="260">
        <v>45456</v>
      </c>
      <c r="M1378" s="259" t="s">
        <v>20</v>
      </c>
    </row>
    <row r="1379" spans="1:13" x14ac:dyDescent="0.35">
      <c r="A1379" s="261" t="s">
        <v>93</v>
      </c>
      <c r="B1379" s="261" t="s">
        <v>94</v>
      </c>
      <c r="C1379" s="261" t="s">
        <v>95</v>
      </c>
      <c r="D1379" s="261" t="s">
        <v>2240</v>
      </c>
      <c r="E1379" s="261">
        <v>0</v>
      </c>
      <c r="F1379" s="261" t="s">
        <v>2232</v>
      </c>
      <c r="G1379" s="261" t="s">
        <v>33</v>
      </c>
      <c r="H1379" s="261">
        <v>2</v>
      </c>
      <c r="I1379" s="261" t="s">
        <v>17</v>
      </c>
      <c r="J1379" s="261" t="s">
        <v>17</v>
      </c>
      <c r="K1379" s="261" t="s">
        <v>2602</v>
      </c>
      <c r="L1379" s="262">
        <v>45456</v>
      </c>
      <c r="M1379" s="261" t="s">
        <v>20</v>
      </c>
    </row>
    <row r="1380" spans="1:13" x14ac:dyDescent="0.35">
      <c r="A1380" s="259" t="s">
        <v>93</v>
      </c>
      <c r="B1380" s="259" t="s">
        <v>94</v>
      </c>
      <c r="C1380" s="259" t="s">
        <v>95</v>
      </c>
      <c r="D1380" s="259" t="s">
        <v>2242</v>
      </c>
      <c r="E1380" s="259">
        <v>2</v>
      </c>
      <c r="F1380" s="259" t="s">
        <v>2232</v>
      </c>
      <c r="G1380" s="259" t="s">
        <v>33</v>
      </c>
      <c r="H1380" s="259">
        <v>2</v>
      </c>
      <c r="I1380" s="259" t="s">
        <v>17</v>
      </c>
      <c r="J1380" s="259" t="s">
        <v>17</v>
      </c>
      <c r="K1380" s="259" t="s">
        <v>2603</v>
      </c>
      <c r="L1380" s="260">
        <v>45456</v>
      </c>
      <c r="M1380" s="259" t="s">
        <v>20</v>
      </c>
    </row>
    <row r="1381" spans="1:13" x14ac:dyDescent="0.35">
      <c r="A1381" s="261" t="s">
        <v>93</v>
      </c>
      <c r="B1381" s="261" t="s">
        <v>94</v>
      </c>
      <c r="C1381" s="261" t="s">
        <v>95</v>
      </c>
      <c r="D1381" s="261" t="s">
        <v>2244</v>
      </c>
      <c r="E1381" s="261">
        <v>2</v>
      </c>
      <c r="F1381" s="261" t="s">
        <v>2232</v>
      </c>
      <c r="G1381" s="261" t="s">
        <v>33</v>
      </c>
      <c r="H1381" s="261">
        <v>2</v>
      </c>
      <c r="I1381" s="261" t="s">
        <v>17</v>
      </c>
      <c r="J1381" s="261" t="s">
        <v>17</v>
      </c>
      <c r="K1381" s="261" t="s">
        <v>2604</v>
      </c>
      <c r="L1381" s="262">
        <v>45456</v>
      </c>
      <c r="M1381" s="261" t="s">
        <v>20</v>
      </c>
    </row>
    <row r="1382" spans="1:13" x14ac:dyDescent="0.35">
      <c r="A1382" s="259" t="s">
        <v>93</v>
      </c>
      <c r="B1382" s="259" t="s">
        <v>94</v>
      </c>
      <c r="C1382" s="259" t="s">
        <v>95</v>
      </c>
      <c r="D1382" s="259" t="s">
        <v>2246</v>
      </c>
      <c r="E1382" s="259">
        <v>0</v>
      </c>
      <c r="F1382" s="259" t="s">
        <v>2232</v>
      </c>
      <c r="G1382" s="259" t="s">
        <v>33</v>
      </c>
      <c r="H1382" s="259">
        <v>2</v>
      </c>
      <c r="I1382" s="259" t="s">
        <v>17</v>
      </c>
      <c r="J1382" s="259" t="s">
        <v>17</v>
      </c>
      <c r="K1382" s="259" t="s">
        <v>2605</v>
      </c>
      <c r="L1382" s="260">
        <v>45456</v>
      </c>
      <c r="M1382" s="259" t="s">
        <v>20</v>
      </c>
    </row>
    <row r="1383" spans="1:13" x14ac:dyDescent="0.35">
      <c r="A1383" s="261" t="s">
        <v>93</v>
      </c>
      <c r="B1383" s="261" t="s">
        <v>94</v>
      </c>
      <c r="C1383" s="261" t="s">
        <v>95</v>
      </c>
      <c r="D1383" s="261" t="s">
        <v>2248</v>
      </c>
      <c r="E1383" s="261">
        <v>0</v>
      </c>
      <c r="F1383" s="261" t="s">
        <v>2232</v>
      </c>
      <c r="G1383" s="261" t="s">
        <v>33</v>
      </c>
      <c r="H1383" s="261">
        <v>2</v>
      </c>
      <c r="I1383" s="261" t="s">
        <v>17</v>
      </c>
      <c r="J1383" s="261" t="s">
        <v>17</v>
      </c>
      <c r="K1383" s="261" t="s">
        <v>2606</v>
      </c>
      <c r="L1383" s="262">
        <v>45456</v>
      </c>
      <c r="M1383" s="261" t="s">
        <v>20</v>
      </c>
    </row>
    <row r="1384" spans="1:13" x14ac:dyDescent="0.35">
      <c r="A1384" s="259" t="s">
        <v>2607</v>
      </c>
      <c r="B1384" s="259" t="s">
        <v>2608</v>
      </c>
      <c r="C1384" s="259" t="s">
        <v>2609</v>
      </c>
      <c r="D1384" s="259" t="s">
        <v>2231</v>
      </c>
      <c r="E1384" s="259">
        <v>3</v>
      </c>
      <c r="F1384" s="259" t="s">
        <v>2232</v>
      </c>
      <c r="G1384" s="259" t="s">
        <v>33</v>
      </c>
      <c r="H1384" s="259">
        <v>2</v>
      </c>
      <c r="I1384" s="259" t="s">
        <v>17</v>
      </c>
      <c r="J1384" s="259" t="s">
        <v>17</v>
      </c>
      <c r="K1384" s="259" t="s">
        <v>2610</v>
      </c>
      <c r="L1384" s="260">
        <v>45456</v>
      </c>
      <c r="M1384" s="259" t="s">
        <v>20</v>
      </c>
    </row>
    <row r="1385" spans="1:13" x14ac:dyDescent="0.35">
      <c r="A1385" s="261" t="s">
        <v>2607</v>
      </c>
      <c r="B1385" s="261" t="s">
        <v>2608</v>
      </c>
      <c r="C1385" s="261" t="s">
        <v>2609</v>
      </c>
      <c r="D1385" s="261" t="s">
        <v>2234</v>
      </c>
      <c r="E1385" s="261">
        <v>2</v>
      </c>
      <c r="F1385" s="261" t="s">
        <v>2232</v>
      </c>
      <c r="G1385" s="261" t="s">
        <v>33</v>
      </c>
      <c r="H1385" s="261">
        <v>2</v>
      </c>
      <c r="I1385" s="261" t="s">
        <v>17</v>
      </c>
      <c r="J1385" s="261" t="s">
        <v>17</v>
      </c>
      <c r="K1385" s="261" t="s">
        <v>2611</v>
      </c>
      <c r="L1385" s="262">
        <v>45456</v>
      </c>
      <c r="M1385" s="261" t="s">
        <v>20</v>
      </c>
    </row>
    <row r="1386" spans="1:13" x14ac:dyDescent="0.35">
      <c r="A1386" s="259" t="s">
        <v>2607</v>
      </c>
      <c r="B1386" s="259" t="s">
        <v>2608</v>
      </c>
      <c r="C1386" s="259" t="s">
        <v>2609</v>
      </c>
      <c r="D1386" s="259" t="s">
        <v>2236</v>
      </c>
      <c r="E1386" s="259">
        <v>3</v>
      </c>
      <c r="F1386" s="259" t="s">
        <v>2232</v>
      </c>
      <c r="G1386" s="259" t="s">
        <v>33</v>
      </c>
      <c r="H1386" s="259">
        <v>2</v>
      </c>
      <c r="I1386" s="259" t="s">
        <v>17</v>
      </c>
      <c r="J1386" s="259" t="s">
        <v>17</v>
      </c>
      <c r="K1386" s="259" t="s">
        <v>2612</v>
      </c>
      <c r="L1386" s="260">
        <v>45456</v>
      </c>
      <c r="M1386" s="259" t="s">
        <v>20</v>
      </c>
    </row>
    <row r="1387" spans="1:13" x14ac:dyDescent="0.35">
      <c r="A1387" s="261" t="s">
        <v>2607</v>
      </c>
      <c r="B1387" s="261" t="s">
        <v>2608</v>
      </c>
      <c r="C1387" s="261" t="s">
        <v>2609</v>
      </c>
      <c r="D1387" s="261" t="s">
        <v>2238</v>
      </c>
      <c r="E1387" s="261">
        <v>3</v>
      </c>
      <c r="F1387" s="261" t="s">
        <v>2232</v>
      </c>
      <c r="G1387" s="261" t="s">
        <v>33</v>
      </c>
      <c r="H1387" s="261">
        <v>2</v>
      </c>
      <c r="I1387" s="261" t="s">
        <v>17</v>
      </c>
      <c r="J1387" s="261" t="s">
        <v>17</v>
      </c>
      <c r="K1387" s="261" t="s">
        <v>2613</v>
      </c>
      <c r="L1387" s="262">
        <v>45456</v>
      </c>
      <c r="M1387" s="261" t="s">
        <v>20</v>
      </c>
    </row>
    <row r="1388" spans="1:13" x14ac:dyDescent="0.35">
      <c r="A1388" s="259" t="s">
        <v>2607</v>
      </c>
      <c r="B1388" s="259" t="s">
        <v>2608</v>
      </c>
      <c r="C1388" s="259" t="s">
        <v>2609</v>
      </c>
      <c r="D1388" s="259" t="s">
        <v>2240</v>
      </c>
      <c r="E1388" s="259">
        <v>2</v>
      </c>
      <c r="F1388" s="259" t="s">
        <v>2232</v>
      </c>
      <c r="G1388" s="259" t="s">
        <v>33</v>
      </c>
      <c r="H1388" s="259">
        <v>2</v>
      </c>
      <c r="I1388" s="259" t="s">
        <v>17</v>
      </c>
      <c r="J1388" s="259" t="s">
        <v>17</v>
      </c>
      <c r="K1388" s="259" t="s">
        <v>2614</v>
      </c>
      <c r="L1388" s="260">
        <v>45456</v>
      </c>
      <c r="M1388" s="259" t="s">
        <v>20</v>
      </c>
    </row>
    <row r="1389" spans="1:13" x14ac:dyDescent="0.35">
      <c r="A1389" s="261" t="s">
        <v>2607</v>
      </c>
      <c r="B1389" s="261" t="s">
        <v>2608</v>
      </c>
      <c r="C1389" s="261" t="s">
        <v>2609</v>
      </c>
      <c r="D1389" s="261" t="s">
        <v>2242</v>
      </c>
      <c r="E1389" s="261">
        <v>2</v>
      </c>
      <c r="F1389" s="261" t="s">
        <v>2232</v>
      </c>
      <c r="G1389" s="261" t="s">
        <v>33</v>
      </c>
      <c r="H1389" s="261">
        <v>2</v>
      </c>
      <c r="I1389" s="261" t="s">
        <v>17</v>
      </c>
      <c r="J1389" s="261" t="s">
        <v>17</v>
      </c>
      <c r="K1389" s="261" t="s">
        <v>2615</v>
      </c>
      <c r="L1389" s="262">
        <v>45456</v>
      </c>
      <c r="M1389" s="261" t="s">
        <v>20</v>
      </c>
    </row>
    <row r="1390" spans="1:13" x14ac:dyDescent="0.35">
      <c r="A1390" s="259" t="s">
        <v>2607</v>
      </c>
      <c r="B1390" s="259" t="s">
        <v>2608</v>
      </c>
      <c r="C1390" s="259" t="s">
        <v>2609</v>
      </c>
      <c r="D1390" s="259" t="s">
        <v>2244</v>
      </c>
      <c r="E1390" s="259">
        <v>3</v>
      </c>
      <c r="F1390" s="259" t="s">
        <v>2232</v>
      </c>
      <c r="G1390" s="259" t="s">
        <v>33</v>
      </c>
      <c r="H1390" s="259">
        <v>2</v>
      </c>
      <c r="I1390" s="259" t="s">
        <v>17</v>
      </c>
      <c r="J1390" s="259" t="s">
        <v>17</v>
      </c>
      <c r="K1390" s="259" t="s">
        <v>2616</v>
      </c>
      <c r="L1390" s="260">
        <v>45456</v>
      </c>
      <c r="M1390" s="259" t="s">
        <v>20</v>
      </c>
    </row>
    <row r="1391" spans="1:13" x14ac:dyDescent="0.35">
      <c r="A1391" s="261" t="s">
        <v>2607</v>
      </c>
      <c r="B1391" s="261" t="s">
        <v>2608</v>
      </c>
      <c r="C1391" s="261" t="s">
        <v>2609</v>
      </c>
      <c r="D1391" s="261" t="s">
        <v>2246</v>
      </c>
      <c r="E1391" s="261">
        <v>3</v>
      </c>
      <c r="F1391" s="261" t="s">
        <v>2232</v>
      </c>
      <c r="G1391" s="261" t="s">
        <v>33</v>
      </c>
      <c r="H1391" s="261">
        <v>2</v>
      </c>
      <c r="I1391" s="261" t="s">
        <v>17</v>
      </c>
      <c r="J1391" s="261" t="s">
        <v>17</v>
      </c>
      <c r="K1391" s="261" t="s">
        <v>2617</v>
      </c>
      <c r="L1391" s="262">
        <v>45456</v>
      </c>
      <c r="M1391" s="261" t="s">
        <v>20</v>
      </c>
    </row>
    <row r="1392" spans="1:13" x14ac:dyDescent="0.35">
      <c r="A1392" s="259" t="s">
        <v>2607</v>
      </c>
      <c r="B1392" s="259" t="s">
        <v>2608</v>
      </c>
      <c r="C1392" s="259" t="s">
        <v>2609</v>
      </c>
      <c r="D1392" s="259" t="s">
        <v>2248</v>
      </c>
      <c r="E1392" s="259">
        <v>2</v>
      </c>
      <c r="F1392" s="259" t="s">
        <v>2232</v>
      </c>
      <c r="G1392" s="259" t="s">
        <v>33</v>
      </c>
      <c r="H1392" s="259">
        <v>2</v>
      </c>
      <c r="I1392" s="259" t="s">
        <v>17</v>
      </c>
      <c r="J1392" s="259" t="s">
        <v>17</v>
      </c>
      <c r="K1392" s="259" t="s">
        <v>2618</v>
      </c>
      <c r="L1392" s="260">
        <v>45456</v>
      </c>
      <c r="M1392" s="259" t="s">
        <v>20</v>
      </c>
    </row>
    <row r="1393" spans="1:13" x14ac:dyDescent="0.35">
      <c r="A1393" s="261" t="s">
        <v>2619</v>
      </c>
      <c r="B1393" s="261" t="s">
        <v>2620</v>
      </c>
      <c r="C1393" s="261" t="s">
        <v>2609</v>
      </c>
      <c r="D1393" s="261" t="s">
        <v>2231</v>
      </c>
      <c r="E1393" s="261">
        <v>2</v>
      </c>
      <c r="F1393" s="261" t="s">
        <v>2232</v>
      </c>
      <c r="G1393" s="261" t="s">
        <v>33</v>
      </c>
      <c r="H1393" s="261">
        <v>2</v>
      </c>
      <c r="I1393" s="261" t="s">
        <v>17</v>
      </c>
      <c r="J1393" s="261" t="s">
        <v>17</v>
      </c>
      <c r="K1393" s="261" t="s">
        <v>2621</v>
      </c>
      <c r="L1393" s="262">
        <v>45456</v>
      </c>
      <c r="M1393" s="261" t="s">
        <v>20</v>
      </c>
    </row>
    <row r="1394" spans="1:13" x14ac:dyDescent="0.35">
      <c r="A1394" s="259" t="s">
        <v>2619</v>
      </c>
      <c r="B1394" s="259" t="s">
        <v>2620</v>
      </c>
      <c r="C1394" s="259" t="s">
        <v>2609</v>
      </c>
      <c r="D1394" s="259" t="s">
        <v>2234</v>
      </c>
      <c r="E1394" s="259">
        <v>2</v>
      </c>
      <c r="F1394" s="259" t="s">
        <v>2232</v>
      </c>
      <c r="G1394" s="259" t="s">
        <v>33</v>
      </c>
      <c r="H1394" s="259">
        <v>2</v>
      </c>
      <c r="I1394" s="259" t="s">
        <v>17</v>
      </c>
      <c r="J1394" s="259" t="s">
        <v>17</v>
      </c>
      <c r="K1394" s="259" t="s">
        <v>2622</v>
      </c>
      <c r="L1394" s="260">
        <v>45456</v>
      </c>
      <c r="M1394" s="259" t="s">
        <v>20</v>
      </c>
    </row>
    <row r="1395" spans="1:13" x14ac:dyDescent="0.35">
      <c r="A1395" s="261" t="s">
        <v>2619</v>
      </c>
      <c r="B1395" s="261" t="s">
        <v>2620</v>
      </c>
      <c r="C1395" s="261" t="s">
        <v>2609</v>
      </c>
      <c r="D1395" s="261" t="s">
        <v>2236</v>
      </c>
      <c r="E1395" s="261">
        <v>2</v>
      </c>
      <c r="F1395" s="261" t="s">
        <v>2232</v>
      </c>
      <c r="G1395" s="261" t="s">
        <v>33</v>
      </c>
      <c r="H1395" s="261">
        <v>2</v>
      </c>
      <c r="I1395" s="261" t="s">
        <v>17</v>
      </c>
      <c r="J1395" s="261" t="s">
        <v>17</v>
      </c>
      <c r="K1395" s="261" t="s">
        <v>2623</v>
      </c>
      <c r="L1395" s="262">
        <v>45456</v>
      </c>
      <c r="M1395" s="261" t="s">
        <v>20</v>
      </c>
    </row>
    <row r="1396" spans="1:13" x14ac:dyDescent="0.35">
      <c r="A1396" s="259" t="s">
        <v>2619</v>
      </c>
      <c r="B1396" s="259" t="s">
        <v>2620</v>
      </c>
      <c r="C1396" s="259" t="s">
        <v>2609</v>
      </c>
      <c r="D1396" s="259" t="s">
        <v>2238</v>
      </c>
      <c r="E1396" s="259">
        <v>3</v>
      </c>
      <c r="F1396" s="259" t="s">
        <v>2232</v>
      </c>
      <c r="G1396" s="259" t="s">
        <v>33</v>
      </c>
      <c r="H1396" s="259">
        <v>2</v>
      </c>
      <c r="I1396" s="259" t="s">
        <v>17</v>
      </c>
      <c r="J1396" s="259" t="s">
        <v>17</v>
      </c>
      <c r="K1396" s="259" t="s">
        <v>2624</v>
      </c>
      <c r="L1396" s="260">
        <v>45456</v>
      </c>
      <c r="M1396" s="259" t="s">
        <v>20</v>
      </c>
    </row>
    <row r="1397" spans="1:13" x14ac:dyDescent="0.35">
      <c r="A1397" s="261" t="s">
        <v>2619</v>
      </c>
      <c r="B1397" s="261" t="s">
        <v>2620</v>
      </c>
      <c r="C1397" s="261" t="s">
        <v>2609</v>
      </c>
      <c r="D1397" s="261" t="s">
        <v>2240</v>
      </c>
      <c r="E1397" s="261">
        <v>2</v>
      </c>
      <c r="F1397" s="261" t="s">
        <v>2232</v>
      </c>
      <c r="G1397" s="261" t="s">
        <v>33</v>
      </c>
      <c r="H1397" s="261">
        <v>2</v>
      </c>
      <c r="I1397" s="261" t="s">
        <v>17</v>
      </c>
      <c r="J1397" s="261" t="s">
        <v>17</v>
      </c>
      <c r="K1397" s="261" t="s">
        <v>2625</v>
      </c>
      <c r="L1397" s="262">
        <v>45456</v>
      </c>
      <c r="M1397" s="261" t="s">
        <v>20</v>
      </c>
    </row>
    <row r="1398" spans="1:13" x14ac:dyDescent="0.35">
      <c r="A1398" s="259" t="s">
        <v>2619</v>
      </c>
      <c r="B1398" s="259" t="s">
        <v>2620</v>
      </c>
      <c r="C1398" s="259" t="s">
        <v>2609</v>
      </c>
      <c r="D1398" s="259" t="s">
        <v>2242</v>
      </c>
      <c r="E1398" s="259">
        <v>2</v>
      </c>
      <c r="F1398" s="259" t="s">
        <v>2232</v>
      </c>
      <c r="G1398" s="259" t="s">
        <v>33</v>
      </c>
      <c r="H1398" s="259">
        <v>2</v>
      </c>
      <c r="I1398" s="259" t="s">
        <v>17</v>
      </c>
      <c r="J1398" s="259" t="s">
        <v>17</v>
      </c>
      <c r="K1398" s="259" t="s">
        <v>2626</v>
      </c>
      <c r="L1398" s="260">
        <v>45456</v>
      </c>
      <c r="M1398" s="259" t="s">
        <v>20</v>
      </c>
    </row>
    <row r="1399" spans="1:13" x14ac:dyDescent="0.35">
      <c r="A1399" s="261" t="s">
        <v>2619</v>
      </c>
      <c r="B1399" s="261" t="s">
        <v>2620</v>
      </c>
      <c r="C1399" s="261" t="s">
        <v>2609</v>
      </c>
      <c r="D1399" s="261" t="s">
        <v>2244</v>
      </c>
      <c r="E1399" s="261">
        <v>3</v>
      </c>
      <c r="F1399" s="261" t="s">
        <v>2232</v>
      </c>
      <c r="G1399" s="261" t="s">
        <v>33</v>
      </c>
      <c r="H1399" s="261">
        <v>2</v>
      </c>
      <c r="I1399" s="261" t="s">
        <v>17</v>
      </c>
      <c r="J1399" s="261" t="s">
        <v>17</v>
      </c>
      <c r="K1399" s="261" t="s">
        <v>2627</v>
      </c>
      <c r="L1399" s="262">
        <v>45456</v>
      </c>
      <c r="M1399" s="261" t="s">
        <v>20</v>
      </c>
    </row>
    <row r="1400" spans="1:13" x14ac:dyDescent="0.35">
      <c r="A1400" s="259" t="s">
        <v>2619</v>
      </c>
      <c r="B1400" s="259" t="s">
        <v>2620</v>
      </c>
      <c r="C1400" s="259" t="s">
        <v>2609</v>
      </c>
      <c r="D1400" s="259" t="s">
        <v>2246</v>
      </c>
      <c r="E1400" s="259">
        <v>3</v>
      </c>
      <c r="F1400" s="259" t="s">
        <v>2232</v>
      </c>
      <c r="G1400" s="259" t="s">
        <v>33</v>
      </c>
      <c r="H1400" s="259">
        <v>2</v>
      </c>
      <c r="I1400" s="259" t="s">
        <v>17</v>
      </c>
      <c r="J1400" s="259" t="s">
        <v>17</v>
      </c>
      <c r="K1400" s="259" t="s">
        <v>2628</v>
      </c>
      <c r="L1400" s="260">
        <v>45456</v>
      </c>
      <c r="M1400" s="259" t="s">
        <v>20</v>
      </c>
    </row>
    <row r="1401" spans="1:13" x14ac:dyDescent="0.35">
      <c r="A1401" s="261" t="s">
        <v>2619</v>
      </c>
      <c r="B1401" s="261" t="s">
        <v>2620</v>
      </c>
      <c r="C1401" s="261" t="s">
        <v>2609</v>
      </c>
      <c r="D1401" s="261" t="s">
        <v>2248</v>
      </c>
      <c r="E1401" s="261">
        <v>0</v>
      </c>
      <c r="F1401" s="261" t="s">
        <v>2232</v>
      </c>
      <c r="G1401" s="261" t="s">
        <v>33</v>
      </c>
      <c r="H1401" s="261">
        <v>2</v>
      </c>
      <c r="I1401" s="261" t="s">
        <v>17</v>
      </c>
      <c r="J1401" s="261" t="s">
        <v>17</v>
      </c>
      <c r="K1401" s="261" t="s">
        <v>2629</v>
      </c>
      <c r="L1401" s="262">
        <v>45456</v>
      </c>
      <c r="M1401" s="261" t="s">
        <v>20</v>
      </c>
    </row>
    <row r="1402" spans="1:13" x14ac:dyDescent="0.35">
      <c r="A1402" s="259" t="s">
        <v>2630</v>
      </c>
      <c r="B1402" s="259" t="s">
        <v>2631</v>
      </c>
      <c r="C1402" s="259" t="s">
        <v>2609</v>
      </c>
      <c r="D1402" s="259" t="s">
        <v>2231</v>
      </c>
      <c r="E1402" s="259">
        <v>3</v>
      </c>
      <c r="F1402" s="259" t="s">
        <v>2232</v>
      </c>
      <c r="G1402" s="259" t="s">
        <v>33</v>
      </c>
      <c r="H1402" s="259">
        <v>2</v>
      </c>
      <c r="I1402" s="259" t="s">
        <v>17</v>
      </c>
      <c r="J1402" s="259" t="s">
        <v>17</v>
      </c>
      <c r="K1402" s="259" t="s">
        <v>2632</v>
      </c>
      <c r="L1402" s="260">
        <v>45456</v>
      </c>
      <c r="M1402" s="259" t="s">
        <v>20</v>
      </c>
    </row>
    <row r="1403" spans="1:13" x14ac:dyDescent="0.35">
      <c r="A1403" s="261" t="s">
        <v>2630</v>
      </c>
      <c r="B1403" s="261" t="s">
        <v>2631</v>
      </c>
      <c r="C1403" s="261" t="s">
        <v>2609</v>
      </c>
      <c r="D1403" s="261" t="s">
        <v>2234</v>
      </c>
      <c r="E1403" s="261">
        <v>2</v>
      </c>
      <c r="F1403" s="261" t="s">
        <v>2232</v>
      </c>
      <c r="G1403" s="261" t="s">
        <v>33</v>
      </c>
      <c r="H1403" s="261">
        <v>2</v>
      </c>
      <c r="I1403" s="261" t="s">
        <v>17</v>
      </c>
      <c r="J1403" s="261" t="s">
        <v>17</v>
      </c>
      <c r="K1403" s="261" t="s">
        <v>2633</v>
      </c>
      <c r="L1403" s="262">
        <v>45456</v>
      </c>
      <c r="M1403" s="261" t="s">
        <v>20</v>
      </c>
    </row>
    <row r="1404" spans="1:13" x14ac:dyDescent="0.35">
      <c r="A1404" s="259" t="s">
        <v>2630</v>
      </c>
      <c r="B1404" s="259" t="s">
        <v>2631</v>
      </c>
      <c r="C1404" s="259" t="s">
        <v>2609</v>
      </c>
      <c r="D1404" s="259" t="s">
        <v>2236</v>
      </c>
      <c r="E1404" s="259">
        <v>3</v>
      </c>
      <c r="F1404" s="259" t="s">
        <v>2232</v>
      </c>
      <c r="G1404" s="259" t="s">
        <v>33</v>
      </c>
      <c r="H1404" s="259">
        <v>2</v>
      </c>
      <c r="I1404" s="259" t="s">
        <v>17</v>
      </c>
      <c r="J1404" s="259" t="s">
        <v>17</v>
      </c>
      <c r="K1404" s="259" t="s">
        <v>2634</v>
      </c>
      <c r="L1404" s="260">
        <v>45456</v>
      </c>
      <c r="M1404" s="259" t="s">
        <v>20</v>
      </c>
    </row>
    <row r="1405" spans="1:13" x14ac:dyDescent="0.35">
      <c r="A1405" s="261" t="s">
        <v>2630</v>
      </c>
      <c r="B1405" s="261" t="s">
        <v>2631</v>
      </c>
      <c r="C1405" s="261" t="s">
        <v>2609</v>
      </c>
      <c r="D1405" s="261" t="s">
        <v>2238</v>
      </c>
      <c r="E1405" s="261">
        <v>3</v>
      </c>
      <c r="F1405" s="261" t="s">
        <v>2232</v>
      </c>
      <c r="G1405" s="261" t="s">
        <v>33</v>
      </c>
      <c r="H1405" s="261">
        <v>2</v>
      </c>
      <c r="I1405" s="261" t="s">
        <v>17</v>
      </c>
      <c r="J1405" s="261" t="s">
        <v>17</v>
      </c>
      <c r="K1405" s="261" t="s">
        <v>2635</v>
      </c>
      <c r="L1405" s="262">
        <v>45456</v>
      </c>
      <c r="M1405" s="261" t="s">
        <v>20</v>
      </c>
    </row>
    <row r="1406" spans="1:13" x14ac:dyDescent="0.35">
      <c r="A1406" s="259" t="s">
        <v>2630</v>
      </c>
      <c r="B1406" s="259" t="s">
        <v>2631</v>
      </c>
      <c r="C1406" s="259" t="s">
        <v>2609</v>
      </c>
      <c r="D1406" s="259" t="s">
        <v>2240</v>
      </c>
      <c r="E1406" s="259">
        <v>2</v>
      </c>
      <c r="F1406" s="259" t="s">
        <v>2232</v>
      </c>
      <c r="G1406" s="259" t="s">
        <v>33</v>
      </c>
      <c r="H1406" s="259">
        <v>2</v>
      </c>
      <c r="I1406" s="259" t="s">
        <v>17</v>
      </c>
      <c r="J1406" s="259" t="s">
        <v>17</v>
      </c>
      <c r="K1406" s="259" t="s">
        <v>2636</v>
      </c>
      <c r="L1406" s="260">
        <v>45456</v>
      </c>
      <c r="M1406" s="259" t="s">
        <v>20</v>
      </c>
    </row>
    <row r="1407" spans="1:13" x14ac:dyDescent="0.35">
      <c r="A1407" s="261" t="s">
        <v>2630</v>
      </c>
      <c r="B1407" s="261" t="s">
        <v>2631</v>
      </c>
      <c r="C1407" s="261" t="s">
        <v>2609</v>
      </c>
      <c r="D1407" s="261" t="s">
        <v>2242</v>
      </c>
      <c r="E1407" s="261">
        <v>2</v>
      </c>
      <c r="F1407" s="261" t="s">
        <v>2232</v>
      </c>
      <c r="G1407" s="261" t="s">
        <v>33</v>
      </c>
      <c r="H1407" s="261">
        <v>2</v>
      </c>
      <c r="I1407" s="261" t="s">
        <v>17</v>
      </c>
      <c r="J1407" s="261" t="s">
        <v>17</v>
      </c>
      <c r="K1407" s="261" t="s">
        <v>2637</v>
      </c>
      <c r="L1407" s="262">
        <v>45456</v>
      </c>
      <c r="M1407" s="261" t="s">
        <v>20</v>
      </c>
    </row>
    <row r="1408" spans="1:13" x14ac:dyDescent="0.35">
      <c r="A1408" s="259" t="s">
        <v>2630</v>
      </c>
      <c r="B1408" s="259" t="s">
        <v>2631</v>
      </c>
      <c r="C1408" s="259" t="s">
        <v>2609</v>
      </c>
      <c r="D1408" s="259" t="s">
        <v>2244</v>
      </c>
      <c r="E1408" s="259">
        <v>3</v>
      </c>
      <c r="F1408" s="259" t="s">
        <v>2232</v>
      </c>
      <c r="G1408" s="259" t="s">
        <v>33</v>
      </c>
      <c r="H1408" s="259">
        <v>2</v>
      </c>
      <c r="I1408" s="259" t="s">
        <v>17</v>
      </c>
      <c r="J1408" s="259" t="s">
        <v>17</v>
      </c>
      <c r="K1408" s="259" t="s">
        <v>2638</v>
      </c>
      <c r="L1408" s="260">
        <v>45456</v>
      </c>
      <c r="M1408" s="259" t="s">
        <v>20</v>
      </c>
    </row>
    <row r="1409" spans="1:13" x14ac:dyDescent="0.35">
      <c r="A1409" s="261" t="s">
        <v>2630</v>
      </c>
      <c r="B1409" s="261" t="s">
        <v>2631</v>
      </c>
      <c r="C1409" s="261" t="s">
        <v>2609</v>
      </c>
      <c r="D1409" s="261" t="s">
        <v>2246</v>
      </c>
      <c r="E1409" s="261">
        <v>3</v>
      </c>
      <c r="F1409" s="261" t="s">
        <v>2232</v>
      </c>
      <c r="G1409" s="261" t="s">
        <v>33</v>
      </c>
      <c r="H1409" s="261">
        <v>2</v>
      </c>
      <c r="I1409" s="261" t="s">
        <v>17</v>
      </c>
      <c r="J1409" s="261" t="s">
        <v>17</v>
      </c>
      <c r="K1409" s="261" t="s">
        <v>2639</v>
      </c>
      <c r="L1409" s="262">
        <v>45456</v>
      </c>
      <c r="M1409" s="261" t="s">
        <v>20</v>
      </c>
    </row>
    <row r="1410" spans="1:13" x14ac:dyDescent="0.35">
      <c r="A1410" s="259" t="s">
        <v>2630</v>
      </c>
      <c r="B1410" s="259" t="s">
        <v>2631</v>
      </c>
      <c r="C1410" s="259" t="s">
        <v>2609</v>
      </c>
      <c r="D1410" s="259" t="s">
        <v>2248</v>
      </c>
      <c r="E1410" s="259">
        <v>1</v>
      </c>
      <c r="F1410" s="259" t="s">
        <v>2232</v>
      </c>
      <c r="G1410" s="259" t="s">
        <v>33</v>
      </c>
      <c r="H1410" s="259">
        <v>2</v>
      </c>
      <c r="I1410" s="259" t="s">
        <v>17</v>
      </c>
      <c r="J1410" s="259" t="s">
        <v>17</v>
      </c>
      <c r="K1410" s="259" t="s">
        <v>2640</v>
      </c>
      <c r="L1410" s="260">
        <v>45456</v>
      </c>
      <c r="M1410" s="259" t="s">
        <v>20</v>
      </c>
    </row>
    <row r="1411" spans="1:13" x14ac:dyDescent="0.35">
      <c r="A1411" s="261" t="s">
        <v>1191</v>
      </c>
      <c r="B1411" s="261" t="s">
        <v>1192</v>
      </c>
      <c r="C1411" s="261" t="s">
        <v>1193</v>
      </c>
      <c r="D1411" s="261" t="s">
        <v>2231</v>
      </c>
      <c r="E1411" s="261">
        <v>0</v>
      </c>
      <c r="F1411" s="261" t="s">
        <v>2232</v>
      </c>
      <c r="G1411" s="261" t="s">
        <v>33</v>
      </c>
      <c r="H1411" s="261">
        <v>2</v>
      </c>
      <c r="I1411" s="261" t="s">
        <v>17</v>
      </c>
      <c r="J1411" s="261" t="s">
        <v>17</v>
      </c>
      <c r="K1411" s="261" t="s">
        <v>2641</v>
      </c>
      <c r="L1411" s="262">
        <v>45456</v>
      </c>
      <c r="M1411" s="261" t="s">
        <v>20</v>
      </c>
    </row>
    <row r="1412" spans="1:13" x14ac:dyDescent="0.35">
      <c r="A1412" s="259" t="s">
        <v>1191</v>
      </c>
      <c r="B1412" s="259" t="s">
        <v>1192</v>
      </c>
      <c r="C1412" s="259" t="s">
        <v>1193</v>
      </c>
      <c r="D1412" s="259" t="s">
        <v>2234</v>
      </c>
      <c r="E1412" s="259">
        <v>2</v>
      </c>
      <c r="F1412" s="259" t="s">
        <v>2232</v>
      </c>
      <c r="G1412" s="259" t="s">
        <v>33</v>
      </c>
      <c r="H1412" s="259">
        <v>2</v>
      </c>
      <c r="I1412" s="259" t="s">
        <v>17</v>
      </c>
      <c r="J1412" s="259" t="s">
        <v>17</v>
      </c>
      <c r="K1412" s="259" t="s">
        <v>2642</v>
      </c>
      <c r="L1412" s="260">
        <v>45456</v>
      </c>
      <c r="M1412" s="259" t="s">
        <v>20</v>
      </c>
    </row>
    <row r="1413" spans="1:13" x14ac:dyDescent="0.35">
      <c r="A1413" s="261" t="s">
        <v>1191</v>
      </c>
      <c r="B1413" s="261" t="s">
        <v>1192</v>
      </c>
      <c r="C1413" s="261" t="s">
        <v>1193</v>
      </c>
      <c r="D1413" s="261" t="s">
        <v>2236</v>
      </c>
      <c r="E1413" s="261">
        <v>0</v>
      </c>
      <c r="F1413" s="261" t="s">
        <v>2232</v>
      </c>
      <c r="G1413" s="261" t="s">
        <v>33</v>
      </c>
      <c r="H1413" s="261">
        <v>2</v>
      </c>
      <c r="I1413" s="261" t="s">
        <v>17</v>
      </c>
      <c r="J1413" s="261" t="s">
        <v>17</v>
      </c>
      <c r="K1413" s="261" t="s">
        <v>2643</v>
      </c>
      <c r="L1413" s="262">
        <v>45456</v>
      </c>
      <c r="M1413" s="261" t="s">
        <v>20</v>
      </c>
    </row>
    <row r="1414" spans="1:13" x14ac:dyDescent="0.35">
      <c r="A1414" s="259" t="s">
        <v>1191</v>
      </c>
      <c r="B1414" s="259" t="s">
        <v>1192</v>
      </c>
      <c r="C1414" s="259" t="s">
        <v>1193</v>
      </c>
      <c r="D1414" s="259" t="s">
        <v>2238</v>
      </c>
      <c r="E1414" s="259">
        <v>0</v>
      </c>
      <c r="F1414" s="259" t="s">
        <v>2232</v>
      </c>
      <c r="G1414" s="259" t="s">
        <v>33</v>
      </c>
      <c r="H1414" s="259">
        <v>2</v>
      </c>
      <c r="I1414" s="259" t="s">
        <v>17</v>
      </c>
      <c r="J1414" s="259" t="s">
        <v>17</v>
      </c>
      <c r="K1414" s="259" t="s">
        <v>2644</v>
      </c>
      <c r="L1414" s="260">
        <v>45456</v>
      </c>
      <c r="M1414" s="259" t="s">
        <v>20</v>
      </c>
    </row>
    <row r="1415" spans="1:13" x14ac:dyDescent="0.35">
      <c r="A1415" s="261" t="s">
        <v>1191</v>
      </c>
      <c r="B1415" s="261" t="s">
        <v>1192</v>
      </c>
      <c r="C1415" s="261" t="s">
        <v>1193</v>
      </c>
      <c r="D1415" s="261" t="s">
        <v>2240</v>
      </c>
      <c r="E1415" s="261">
        <v>3</v>
      </c>
      <c r="F1415" s="261" t="s">
        <v>2232</v>
      </c>
      <c r="G1415" s="261" t="s">
        <v>33</v>
      </c>
      <c r="H1415" s="261">
        <v>2</v>
      </c>
      <c r="I1415" s="261" t="s">
        <v>17</v>
      </c>
      <c r="J1415" s="261" t="s">
        <v>17</v>
      </c>
      <c r="K1415" s="261" t="s">
        <v>2645</v>
      </c>
      <c r="L1415" s="262">
        <v>45456</v>
      </c>
      <c r="M1415" s="261" t="s">
        <v>20</v>
      </c>
    </row>
    <row r="1416" spans="1:13" x14ac:dyDescent="0.35">
      <c r="A1416" s="259" t="s">
        <v>1191</v>
      </c>
      <c r="B1416" s="259" t="s">
        <v>1192</v>
      </c>
      <c r="C1416" s="259" t="s">
        <v>1193</v>
      </c>
      <c r="D1416" s="259" t="s">
        <v>2242</v>
      </c>
      <c r="E1416" s="259">
        <v>0</v>
      </c>
      <c r="F1416" s="259" t="s">
        <v>2232</v>
      </c>
      <c r="G1416" s="259" t="s">
        <v>33</v>
      </c>
      <c r="H1416" s="259">
        <v>2</v>
      </c>
      <c r="I1416" s="259" t="s">
        <v>17</v>
      </c>
      <c r="J1416" s="259" t="s">
        <v>17</v>
      </c>
      <c r="K1416" s="259" t="s">
        <v>2646</v>
      </c>
      <c r="L1416" s="260">
        <v>45456</v>
      </c>
      <c r="M1416" s="259" t="s">
        <v>20</v>
      </c>
    </row>
    <row r="1417" spans="1:13" x14ac:dyDescent="0.35">
      <c r="A1417" s="261" t="s">
        <v>1191</v>
      </c>
      <c r="B1417" s="261" t="s">
        <v>1192</v>
      </c>
      <c r="C1417" s="261" t="s">
        <v>1193</v>
      </c>
      <c r="D1417" s="261" t="s">
        <v>2244</v>
      </c>
      <c r="E1417" s="261">
        <v>0</v>
      </c>
      <c r="F1417" s="261" t="s">
        <v>2232</v>
      </c>
      <c r="G1417" s="261" t="s">
        <v>33</v>
      </c>
      <c r="H1417" s="261">
        <v>2</v>
      </c>
      <c r="I1417" s="261" t="s">
        <v>17</v>
      </c>
      <c r="J1417" s="261" t="s">
        <v>17</v>
      </c>
      <c r="K1417" s="261" t="s">
        <v>2647</v>
      </c>
      <c r="L1417" s="262">
        <v>45456</v>
      </c>
      <c r="M1417" s="261" t="s">
        <v>20</v>
      </c>
    </row>
    <row r="1418" spans="1:13" x14ac:dyDescent="0.35">
      <c r="A1418" s="259" t="s">
        <v>1191</v>
      </c>
      <c r="B1418" s="259" t="s">
        <v>1192</v>
      </c>
      <c r="C1418" s="259" t="s">
        <v>1193</v>
      </c>
      <c r="D1418" s="259" t="s">
        <v>2246</v>
      </c>
      <c r="E1418" s="259">
        <v>0</v>
      </c>
      <c r="F1418" s="259" t="s">
        <v>2232</v>
      </c>
      <c r="G1418" s="259" t="s">
        <v>33</v>
      </c>
      <c r="H1418" s="259">
        <v>2</v>
      </c>
      <c r="I1418" s="259" t="s">
        <v>17</v>
      </c>
      <c r="J1418" s="259" t="s">
        <v>17</v>
      </c>
      <c r="K1418" s="259" t="s">
        <v>2648</v>
      </c>
      <c r="L1418" s="260">
        <v>45456</v>
      </c>
      <c r="M1418" s="259" t="s">
        <v>20</v>
      </c>
    </row>
    <row r="1419" spans="1:13" x14ac:dyDescent="0.35">
      <c r="A1419" s="261" t="s">
        <v>1191</v>
      </c>
      <c r="B1419" s="261" t="s">
        <v>1192</v>
      </c>
      <c r="C1419" s="261" t="s">
        <v>1193</v>
      </c>
      <c r="D1419" s="261" t="s">
        <v>2248</v>
      </c>
      <c r="E1419" s="261">
        <v>0</v>
      </c>
      <c r="F1419" s="261" t="s">
        <v>2232</v>
      </c>
      <c r="G1419" s="261" t="s">
        <v>33</v>
      </c>
      <c r="H1419" s="261">
        <v>2</v>
      </c>
      <c r="I1419" s="261" t="s">
        <v>17</v>
      </c>
      <c r="J1419" s="261" t="s">
        <v>17</v>
      </c>
      <c r="K1419" s="261" t="s">
        <v>2649</v>
      </c>
      <c r="L1419" s="262">
        <v>45456</v>
      </c>
      <c r="M1419" s="261" t="s">
        <v>20</v>
      </c>
    </row>
    <row r="1420" spans="1:13" x14ac:dyDescent="0.35">
      <c r="A1420" s="259" t="s">
        <v>565</v>
      </c>
      <c r="B1420" s="259" t="s">
        <v>566</v>
      </c>
      <c r="C1420" s="259" t="s">
        <v>567</v>
      </c>
      <c r="D1420" s="259" t="s">
        <v>2231</v>
      </c>
      <c r="E1420" s="259">
        <v>0</v>
      </c>
      <c r="F1420" s="259" t="s">
        <v>2232</v>
      </c>
      <c r="G1420" s="259" t="s">
        <v>33</v>
      </c>
      <c r="H1420" s="259">
        <v>2</v>
      </c>
      <c r="I1420" s="259" t="s">
        <v>17</v>
      </c>
      <c r="J1420" s="259" t="s">
        <v>17</v>
      </c>
      <c r="K1420" s="259" t="s">
        <v>2650</v>
      </c>
      <c r="L1420" s="260">
        <v>45456</v>
      </c>
      <c r="M1420" s="259" t="s">
        <v>20</v>
      </c>
    </row>
    <row r="1421" spans="1:13" x14ac:dyDescent="0.35">
      <c r="A1421" s="261" t="s">
        <v>565</v>
      </c>
      <c r="B1421" s="261" t="s">
        <v>566</v>
      </c>
      <c r="C1421" s="261" t="s">
        <v>567</v>
      </c>
      <c r="D1421" s="261" t="s">
        <v>2234</v>
      </c>
      <c r="E1421" s="261">
        <v>1</v>
      </c>
      <c r="F1421" s="261" t="s">
        <v>2232</v>
      </c>
      <c r="G1421" s="261" t="s">
        <v>33</v>
      </c>
      <c r="H1421" s="261">
        <v>2</v>
      </c>
      <c r="I1421" s="261" t="s">
        <v>17</v>
      </c>
      <c r="J1421" s="261" t="s">
        <v>17</v>
      </c>
      <c r="K1421" s="261" t="s">
        <v>2651</v>
      </c>
      <c r="L1421" s="262">
        <v>45456</v>
      </c>
      <c r="M1421" s="261" t="s">
        <v>20</v>
      </c>
    </row>
    <row r="1422" spans="1:13" x14ac:dyDescent="0.35">
      <c r="A1422" s="259" t="s">
        <v>565</v>
      </c>
      <c r="B1422" s="259" t="s">
        <v>566</v>
      </c>
      <c r="C1422" s="259" t="s">
        <v>567</v>
      </c>
      <c r="D1422" s="259" t="s">
        <v>2236</v>
      </c>
      <c r="E1422" s="259">
        <v>0</v>
      </c>
      <c r="F1422" s="259" t="s">
        <v>2232</v>
      </c>
      <c r="G1422" s="259" t="s">
        <v>33</v>
      </c>
      <c r="H1422" s="259">
        <v>2</v>
      </c>
      <c r="I1422" s="259" t="s">
        <v>17</v>
      </c>
      <c r="J1422" s="259" t="s">
        <v>17</v>
      </c>
      <c r="K1422" s="259" t="s">
        <v>2652</v>
      </c>
      <c r="L1422" s="260">
        <v>45456</v>
      </c>
      <c r="M1422" s="259" t="s">
        <v>20</v>
      </c>
    </row>
    <row r="1423" spans="1:13" x14ac:dyDescent="0.35">
      <c r="A1423" s="261" t="s">
        <v>565</v>
      </c>
      <c r="B1423" s="261" t="s">
        <v>566</v>
      </c>
      <c r="C1423" s="261" t="s">
        <v>567</v>
      </c>
      <c r="D1423" s="261" t="s">
        <v>2238</v>
      </c>
      <c r="E1423" s="261">
        <v>0</v>
      </c>
      <c r="F1423" s="261" t="s">
        <v>2232</v>
      </c>
      <c r="G1423" s="261" t="s">
        <v>33</v>
      </c>
      <c r="H1423" s="261">
        <v>2</v>
      </c>
      <c r="I1423" s="261" t="s">
        <v>17</v>
      </c>
      <c r="J1423" s="261" t="s">
        <v>17</v>
      </c>
      <c r="K1423" s="261" t="s">
        <v>2653</v>
      </c>
      <c r="L1423" s="262">
        <v>45456</v>
      </c>
      <c r="M1423" s="261" t="s">
        <v>20</v>
      </c>
    </row>
    <row r="1424" spans="1:13" x14ac:dyDescent="0.35">
      <c r="A1424" s="259" t="s">
        <v>565</v>
      </c>
      <c r="B1424" s="259" t="s">
        <v>566</v>
      </c>
      <c r="C1424" s="259" t="s">
        <v>567</v>
      </c>
      <c r="D1424" s="259" t="s">
        <v>2240</v>
      </c>
      <c r="E1424" s="259">
        <v>2</v>
      </c>
      <c r="F1424" s="259" t="s">
        <v>2232</v>
      </c>
      <c r="G1424" s="259" t="s">
        <v>33</v>
      </c>
      <c r="H1424" s="259">
        <v>2</v>
      </c>
      <c r="I1424" s="259" t="s">
        <v>17</v>
      </c>
      <c r="J1424" s="259" t="s">
        <v>17</v>
      </c>
      <c r="K1424" s="259" t="s">
        <v>2654</v>
      </c>
      <c r="L1424" s="260">
        <v>45456</v>
      </c>
      <c r="M1424" s="259" t="s">
        <v>20</v>
      </c>
    </row>
    <row r="1425" spans="1:13" x14ac:dyDescent="0.35">
      <c r="A1425" s="261" t="s">
        <v>565</v>
      </c>
      <c r="B1425" s="261" t="s">
        <v>566</v>
      </c>
      <c r="C1425" s="261" t="s">
        <v>567</v>
      </c>
      <c r="D1425" s="261" t="s">
        <v>2242</v>
      </c>
      <c r="E1425" s="261">
        <v>0</v>
      </c>
      <c r="F1425" s="261" t="s">
        <v>2232</v>
      </c>
      <c r="G1425" s="261" t="s">
        <v>33</v>
      </c>
      <c r="H1425" s="261">
        <v>2</v>
      </c>
      <c r="I1425" s="261" t="s">
        <v>17</v>
      </c>
      <c r="J1425" s="261" t="s">
        <v>17</v>
      </c>
      <c r="K1425" s="261" t="s">
        <v>2655</v>
      </c>
      <c r="L1425" s="262">
        <v>45456</v>
      </c>
      <c r="M1425" s="261" t="s">
        <v>20</v>
      </c>
    </row>
    <row r="1426" spans="1:13" x14ac:dyDescent="0.35">
      <c r="A1426" s="259" t="s">
        <v>565</v>
      </c>
      <c r="B1426" s="259" t="s">
        <v>566</v>
      </c>
      <c r="C1426" s="259" t="s">
        <v>567</v>
      </c>
      <c r="D1426" s="259" t="s">
        <v>2244</v>
      </c>
      <c r="E1426" s="259">
        <v>0</v>
      </c>
      <c r="F1426" s="259" t="s">
        <v>2232</v>
      </c>
      <c r="G1426" s="259" t="s">
        <v>33</v>
      </c>
      <c r="H1426" s="259">
        <v>2</v>
      </c>
      <c r="I1426" s="259" t="s">
        <v>17</v>
      </c>
      <c r="J1426" s="259" t="s">
        <v>17</v>
      </c>
      <c r="K1426" s="259" t="s">
        <v>2656</v>
      </c>
      <c r="L1426" s="260">
        <v>45456</v>
      </c>
      <c r="M1426" s="259" t="s">
        <v>20</v>
      </c>
    </row>
    <row r="1427" spans="1:13" x14ac:dyDescent="0.35">
      <c r="A1427" s="261" t="s">
        <v>565</v>
      </c>
      <c r="B1427" s="261" t="s">
        <v>566</v>
      </c>
      <c r="C1427" s="261" t="s">
        <v>567</v>
      </c>
      <c r="D1427" s="261" t="s">
        <v>2246</v>
      </c>
      <c r="E1427" s="261">
        <v>1</v>
      </c>
      <c r="F1427" s="261" t="s">
        <v>2232</v>
      </c>
      <c r="G1427" s="261" t="s">
        <v>33</v>
      </c>
      <c r="H1427" s="261">
        <v>2</v>
      </c>
      <c r="I1427" s="261" t="s">
        <v>17</v>
      </c>
      <c r="J1427" s="261" t="s">
        <v>17</v>
      </c>
      <c r="K1427" s="261" t="s">
        <v>2657</v>
      </c>
      <c r="L1427" s="262">
        <v>45456</v>
      </c>
      <c r="M1427" s="261" t="s">
        <v>20</v>
      </c>
    </row>
    <row r="1428" spans="1:13" x14ac:dyDescent="0.35">
      <c r="A1428" s="259" t="s">
        <v>565</v>
      </c>
      <c r="B1428" s="259" t="s">
        <v>566</v>
      </c>
      <c r="C1428" s="259" t="s">
        <v>567</v>
      </c>
      <c r="D1428" s="259" t="s">
        <v>2248</v>
      </c>
      <c r="E1428" s="259">
        <v>0</v>
      </c>
      <c r="F1428" s="259" t="s">
        <v>2232</v>
      </c>
      <c r="G1428" s="259" t="s">
        <v>33</v>
      </c>
      <c r="H1428" s="259">
        <v>2</v>
      </c>
      <c r="I1428" s="259" t="s">
        <v>17</v>
      </c>
      <c r="J1428" s="259" t="s">
        <v>17</v>
      </c>
      <c r="K1428" s="259" t="s">
        <v>2658</v>
      </c>
      <c r="L1428" s="260">
        <v>45456</v>
      </c>
      <c r="M1428" s="259" t="s">
        <v>20</v>
      </c>
    </row>
    <row r="1429" spans="1:13" x14ac:dyDescent="0.35">
      <c r="A1429" s="261" t="s">
        <v>289</v>
      </c>
      <c r="B1429" s="261" t="s">
        <v>290</v>
      </c>
      <c r="C1429" s="261" t="s">
        <v>291</v>
      </c>
      <c r="D1429" s="261" t="s">
        <v>2231</v>
      </c>
      <c r="E1429" s="261">
        <v>2</v>
      </c>
      <c r="F1429" s="261" t="s">
        <v>2232</v>
      </c>
      <c r="G1429" s="261" t="s">
        <v>33</v>
      </c>
      <c r="H1429" s="261">
        <v>2</v>
      </c>
      <c r="I1429" s="261" t="s">
        <v>17</v>
      </c>
      <c r="J1429" s="261" t="s">
        <v>17</v>
      </c>
      <c r="K1429" s="261" t="s">
        <v>2659</v>
      </c>
      <c r="L1429" s="262">
        <v>45456</v>
      </c>
      <c r="M1429" s="261" t="s">
        <v>20</v>
      </c>
    </row>
    <row r="1430" spans="1:13" x14ac:dyDescent="0.35">
      <c r="A1430" s="259" t="s">
        <v>289</v>
      </c>
      <c r="B1430" s="259" t="s">
        <v>290</v>
      </c>
      <c r="C1430" s="259" t="s">
        <v>291</v>
      </c>
      <c r="D1430" s="259" t="s">
        <v>2234</v>
      </c>
      <c r="E1430" s="259">
        <v>2</v>
      </c>
      <c r="F1430" s="259" t="s">
        <v>2232</v>
      </c>
      <c r="G1430" s="259" t="s">
        <v>33</v>
      </c>
      <c r="H1430" s="259">
        <v>2</v>
      </c>
      <c r="I1430" s="259" t="s">
        <v>17</v>
      </c>
      <c r="J1430" s="259" t="s">
        <v>17</v>
      </c>
      <c r="K1430" s="259" t="s">
        <v>2660</v>
      </c>
      <c r="L1430" s="260">
        <v>45456</v>
      </c>
      <c r="M1430" s="259" t="s">
        <v>20</v>
      </c>
    </row>
    <row r="1431" spans="1:13" x14ac:dyDescent="0.35">
      <c r="A1431" s="261" t="s">
        <v>289</v>
      </c>
      <c r="B1431" s="261" t="s">
        <v>290</v>
      </c>
      <c r="C1431" s="261" t="s">
        <v>291</v>
      </c>
      <c r="D1431" s="261" t="s">
        <v>2236</v>
      </c>
      <c r="E1431" s="261">
        <v>3</v>
      </c>
      <c r="F1431" s="261" t="s">
        <v>2232</v>
      </c>
      <c r="G1431" s="261" t="s">
        <v>33</v>
      </c>
      <c r="H1431" s="261">
        <v>2</v>
      </c>
      <c r="I1431" s="261" t="s">
        <v>17</v>
      </c>
      <c r="J1431" s="261" t="s">
        <v>17</v>
      </c>
      <c r="K1431" s="261" t="s">
        <v>2661</v>
      </c>
      <c r="L1431" s="262">
        <v>45456</v>
      </c>
      <c r="M1431" s="261" t="s">
        <v>20</v>
      </c>
    </row>
    <row r="1432" spans="1:13" x14ac:dyDescent="0.35">
      <c r="A1432" s="259" t="s">
        <v>289</v>
      </c>
      <c r="B1432" s="259" t="s">
        <v>290</v>
      </c>
      <c r="C1432" s="259" t="s">
        <v>291</v>
      </c>
      <c r="D1432" s="259" t="s">
        <v>2238</v>
      </c>
      <c r="E1432" s="259">
        <v>3</v>
      </c>
      <c r="F1432" s="259" t="s">
        <v>2232</v>
      </c>
      <c r="G1432" s="259" t="s">
        <v>33</v>
      </c>
      <c r="H1432" s="259">
        <v>2</v>
      </c>
      <c r="I1432" s="259" t="s">
        <v>17</v>
      </c>
      <c r="J1432" s="259" t="s">
        <v>17</v>
      </c>
      <c r="K1432" s="259" t="s">
        <v>2662</v>
      </c>
      <c r="L1432" s="260">
        <v>45456</v>
      </c>
      <c r="M1432" s="259" t="s">
        <v>20</v>
      </c>
    </row>
    <row r="1433" spans="1:13" x14ac:dyDescent="0.35">
      <c r="A1433" s="261" t="s">
        <v>289</v>
      </c>
      <c r="B1433" s="261" t="s">
        <v>290</v>
      </c>
      <c r="C1433" s="261" t="s">
        <v>291</v>
      </c>
      <c r="D1433" s="261" t="s">
        <v>2240</v>
      </c>
      <c r="E1433" s="261">
        <v>3</v>
      </c>
      <c r="F1433" s="261" t="s">
        <v>2232</v>
      </c>
      <c r="G1433" s="261" t="s">
        <v>33</v>
      </c>
      <c r="H1433" s="261">
        <v>2</v>
      </c>
      <c r="I1433" s="261" t="s">
        <v>17</v>
      </c>
      <c r="J1433" s="261" t="s">
        <v>17</v>
      </c>
      <c r="K1433" s="261" t="s">
        <v>2663</v>
      </c>
      <c r="L1433" s="262">
        <v>45456</v>
      </c>
      <c r="M1433" s="261" t="s">
        <v>20</v>
      </c>
    </row>
    <row r="1434" spans="1:13" x14ac:dyDescent="0.35">
      <c r="A1434" s="259" t="s">
        <v>289</v>
      </c>
      <c r="B1434" s="259" t="s">
        <v>290</v>
      </c>
      <c r="C1434" s="259" t="s">
        <v>291</v>
      </c>
      <c r="D1434" s="259" t="s">
        <v>2242</v>
      </c>
      <c r="E1434" s="259">
        <v>1</v>
      </c>
      <c r="F1434" s="259" t="s">
        <v>2232</v>
      </c>
      <c r="G1434" s="259" t="s">
        <v>33</v>
      </c>
      <c r="H1434" s="259">
        <v>2</v>
      </c>
      <c r="I1434" s="259" t="s">
        <v>17</v>
      </c>
      <c r="J1434" s="259" t="s">
        <v>17</v>
      </c>
      <c r="K1434" s="259" t="s">
        <v>2664</v>
      </c>
      <c r="L1434" s="260">
        <v>45456</v>
      </c>
      <c r="M1434" s="259" t="s">
        <v>20</v>
      </c>
    </row>
    <row r="1435" spans="1:13" x14ac:dyDescent="0.35">
      <c r="A1435" s="261" t="s">
        <v>289</v>
      </c>
      <c r="B1435" s="261" t="s">
        <v>290</v>
      </c>
      <c r="C1435" s="261" t="s">
        <v>291</v>
      </c>
      <c r="D1435" s="261" t="s">
        <v>2244</v>
      </c>
      <c r="E1435" s="261">
        <v>2</v>
      </c>
      <c r="F1435" s="261" t="s">
        <v>2232</v>
      </c>
      <c r="G1435" s="261" t="s">
        <v>33</v>
      </c>
      <c r="H1435" s="261">
        <v>2</v>
      </c>
      <c r="I1435" s="261" t="s">
        <v>17</v>
      </c>
      <c r="J1435" s="261" t="s">
        <v>17</v>
      </c>
      <c r="K1435" s="261" t="s">
        <v>2665</v>
      </c>
      <c r="L1435" s="262">
        <v>45456</v>
      </c>
      <c r="M1435" s="261" t="s">
        <v>20</v>
      </c>
    </row>
    <row r="1436" spans="1:13" x14ac:dyDescent="0.35">
      <c r="A1436" s="259" t="s">
        <v>289</v>
      </c>
      <c r="B1436" s="259" t="s">
        <v>290</v>
      </c>
      <c r="C1436" s="259" t="s">
        <v>291</v>
      </c>
      <c r="D1436" s="259" t="s">
        <v>2246</v>
      </c>
      <c r="E1436" s="259">
        <v>3</v>
      </c>
      <c r="F1436" s="259" t="s">
        <v>2232</v>
      </c>
      <c r="G1436" s="259" t="s">
        <v>33</v>
      </c>
      <c r="H1436" s="259">
        <v>2</v>
      </c>
      <c r="I1436" s="259" t="s">
        <v>17</v>
      </c>
      <c r="J1436" s="259" t="s">
        <v>17</v>
      </c>
      <c r="K1436" s="259" t="s">
        <v>2666</v>
      </c>
      <c r="L1436" s="260">
        <v>45456</v>
      </c>
      <c r="M1436" s="259" t="s">
        <v>20</v>
      </c>
    </row>
    <row r="1437" spans="1:13" x14ac:dyDescent="0.35">
      <c r="A1437" s="261" t="s">
        <v>289</v>
      </c>
      <c r="B1437" s="261" t="s">
        <v>290</v>
      </c>
      <c r="C1437" s="261" t="s">
        <v>291</v>
      </c>
      <c r="D1437" s="261" t="s">
        <v>2248</v>
      </c>
      <c r="E1437" s="261">
        <v>3</v>
      </c>
      <c r="F1437" s="261" t="s">
        <v>2232</v>
      </c>
      <c r="G1437" s="261" t="s">
        <v>33</v>
      </c>
      <c r="H1437" s="261">
        <v>2</v>
      </c>
      <c r="I1437" s="261" t="s">
        <v>17</v>
      </c>
      <c r="J1437" s="261" t="s">
        <v>17</v>
      </c>
      <c r="K1437" s="261" t="s">
        <v>2667</v>
      </c>
      <c r="L1437" s="262">
        <v>45456</v>
      </c>
      <c r="M1437" s="261" t="s">
        <v>20</v>
      </c>
    </row>
    <row r="1438" spans="1:13" x14ac:dyDescent="0.35">
      <c r="A1438" s="259" t="s">
        <v>571</v>
      </c>
      <c r="B1438" s="259" t="s">
        <v>572</v>
      </c>
      <c r="C1438" s="259" t="s">
        <v>291</v>
      </c>
      <c r="D1438" s="259" t="s">
        <v>2231</v>
      </c>
      <c r="E1438" s="259">
        <v>1</v>
      </c>
      <c r="F1438" s="259" t="s">
        <v>2232</v>
      </c>
      <c r="G1438" s="259" t="s">
        <v>33</v>
      </c>
      <c r="H1438" s="259">
        <v>2</v>
      </c>
      <c r="I1438" s="259" t="s">
        <v>17</v>
      </c>
      <c r="J1438" s="259" t="s">
        <v>17</v>
      </c>
      <c r="K1438" s="259" t="s">
        <v>2668</v>
      </c>
      <c r="L1438" s="260">
        <v>45456</v>
      </c>
      <c r="M1438" s="259" t="s">
        <v>20</v>
      </c>
    </row>
    <row r="1439" spans="1:13" x14ac:dyDescent="0.35">
      <c r="A1439" s="261" t="s">
        <v>571</v>
      </c>
      <c r="B1439" s="261" t="s">
        <v>572</v>
      </c>
      <c r="C1439" s="261" t="s">
        <v>291</v>
      </c>
      <c r="D1439" s="261" t="s">
        <v>2234</v>
      </c>
      <c r="E1439" s="261">
        <v>2</v>
      </c>
      <c r="F1439" s="261" t="s">
        <v>2232</v>
      </c>
      <c r="G1439" s="261" t="s">
        <v>33</v>
      </c>
      <c r="H1439" s="261">
        <v>2</v>
      </c>
      <c r="I1439" s="261" t="s">
        <v>17</v>
      </c>
      <c r="J1439" s="261" t="s">
        <v>17</v>
      </c>
      <c r="K1439" s="261" t="s">
        <v>2669</v>
      </c>
      <c r="L1439" s="262">
        <v>45456</v>
      </c>
      <c r="M1439" s="261" t="s">
        <v>20</v>
      </c>
    </row>
    <row r="1440" spans="1:13" x14ac:dyDescent="0.35">
      <c r="A1440" s="259" t="s">
        <v>571</v>
      </c>
      <c r="B1440" s="259" t="s">
        <v>572</v>
      </c>
      <c r="C1440" s="259" t="s">
        <v>291</v>
      </c>
      <c r="D1440" s="259" t="s">
        <v>2236</v>
      </c>
      <c r="E1440" s="259">
        <v>3</v>
      </c>
      <c r="F1440" s="259" t="s">
        <v>2232</v>
      </c>
      <c r="G1440" s="259" t="s">
        <v>33</v>
      </c>
      <c r="H1440" s="259">
        <v>2</v>
      </c>
      <c r="I1440" s="259" t="s">
        <v>17</v>
      </c>
      <c r="J1440" s="259" t="s">
        <v>17</v>
      </c>
      <c r="K1440" s="259" t="s">
        <v>2670</v>
      </c>
      <c r="L1440" s="260">
        <v>45456</v>
      </c>
      <c r="M1440" s="259" t="s">
        <v>20</v>
      </c>
    </row>
    <row r="1441" spans="1:13" x14ac:dyDescent="0.35">
      <c r="A1441" s="261" t="s">
        <v>571</v>
      </c>
      <c r="B1441" s="261" t="s">
        <v>572</v>
      </c>
      <c r="C1441" s="261" t="s">
        <v>291</v>
      </c>
      <c r="D1441" s="261" t="s">
        <v>2238</v>
      </c>
      <c r="E1441" s="261">
        <v>3</v>
      </c>
      <c r="F1441" s="261" t="s">
        <v>2232</v>
      </c>
      <c r="G1441" s="261" t="s">
        <v>33</v>
      </c>
      <c r="H1441" s="261">
        <v>2</v>
      </c>
      <c r="I1441" s="261" t="s">
        <v>17</v>
      </c>
      <c r="J1441" s="261" t="s">
        <v>17</v>
      </c>
      <c r="K1441" s="261" t="s">
        <v>2671</v>
      </c>
      <c r="L1441" s="262">
        <v>45456</v>
      </c>
      <c r="M1441" s="261" t="s">
        <v>20</v>
      </c>
    </row>
    <row r="1442" spans="1:13" x14ac:dyDescent="0.35">
      <c r="A1442" s="259" t="s">
        <v>571</v>
      </c>
      <c r="B1442" s="259" t="s">
        <v>572</v>
      </c>
      <c r="C1442" s="259" t="s">
        <v>291</v>
      </c>
      <c r="D1442" s="259" t="s">
        <v>2240</v>
      </c>
      <c r="E1442" s="259">
        <v>3</v>
      </c>
      <c r="F1442" s="259" t="s">
        <v>2232</v>
      </c>
      <c r="G1442" s="259" t="s">
        <v>33</v>
      </c>
      <c r="H1442" s="259">
        <v>2</v>
      </c>
      <c r="I1442" s="259" t="s">
        <v>17</v>
      </c>
      <c r="J1442" s="259" t="s">
        <v>17</v>
      </c>
      <c r="K1442" s="259" t="s">
        <v>2672</v>
      </c>
      <c r="L1442" s="260">
        <v>45456</v>
      </c>
      <c r="M1442" s="259" t="s">
        <v>20</v>
      </c>
    </row>
    <row r="1443" spans="1:13" x14ac:dyDescent="0.35">
      <c r="A1443" s="261" t="s">
        <v>571</v>
      </c>
      <c r="B1443" s="261" t="s">
        <v>572</v>
      </c>
      <c r="C1443" s="261" t="s">
        <v>291</v>
      </c>
      <c r="D1443" s="261" t="s">
        <v>2242</v>
      </c>
      <c r="E1443" s="261">
        <v>1</v>
      </c>
      <c r="F1443" s="261" t="s">
        <v>2232</v>
      </c>
      <c r="G1443" s="261" t="s">
        <v>33</v>
      </c>
      <c r="H1443" s="261">
        <v>2</v>
      </c>
      <c r="I1443" s="261" t="s">
        <v>17</v>
      </c>
      <c r="J1443" s="261" t="s">
        <v>17</v>
      </c>
      <c r="K1443" s="261" t="s">
        <v>2673</v>
      </c>
      <c r="L1443" s="262">
        <v>45456</v>
      </c>
      <c r="M1443" s="261" t="s">
        <v>20</v>
      </c>
    </row>
    <row r="1444" spans="1:13" x14ac:dyDescent="0.35">
      <c r="A1444" s="259" t="s">
        <v>571</v>
      </c>
      <c r="B1444" s="259" t="s">
        <v>572</v>
      </c>
      <c r="C1444" s="259" t="s">
        <v>291</v>
      </c>
      <c r="D1444" s="259" t="s">
        <v>2244</v>
      </c>
      <c r="E1444" s="259">
        <v>2</v>
      </c>
      <c r="F1444" s="259" t="s">
        <v>2232</v>
      </c>
      <c r="G1444" s="259" t="s">
        <v>33</v>
      </c>
      <c r="H1444" s="259">
        <v>2</v>
      </c>
      <c r="I1444" s="259" t="s">
        <v>17</v>
      </c>
      <c r="J1444" s="259" t="s">
        <v>17</v>
      </c>
      <c r="K1444" s="259" t="s">
        <v>2674</v>
      </c>
      <c r="L1444" s="260">
        <v>45456</v>
      </c>
      <c r="M1444" s="259" t="s">
        <v>20</v>
      </c>
    </row>
    <row r="1445" spans="1:13" x14ac:dyDescent="0.35">
      <c r="A1445" s="261" t="s">
        <v>571</v>
      </c>
      <c r="B1445" s="261" t="s">
        <v>572</v>
      </c>
      <c r="C1445" s="261" t="s">
        <v>291</v>
      </c>
      <c r="D1445" s="261" t="s">
        <v>2246</v>
      </c>
      <c r="E1445" s="261">
        <v>3</v>
      </c>
      <c r="F1445" s="261" t="s">
        <v>2232</v>
      </c>
      <c r="G1445" s="261" t="s">
        <v>33</v>
      </c>
      <c r="H1445" s="261">
        <v>2</v>
      </c>
      <c r="I1445" s="261" t="s">
        <v>17</v>
      </c>
      <c r="J1445" s="261" t="s">
        <v>17</v>
      </c>
      <c r="K1445" s="261" t="s">
        <v>2675</v>
      </c>
      <c r="L1445" s="262">
        <v>45456</v>
      </c>
      <c r="M1445" s="261" t="s">
        <v>20</v>
      </c>
    </row>
    <row r="1446" spans="1:13" x14ac:dyDescent="0.35">
      <c r="A1446" s="259" t="s">
        <v>571</v>
      </c>
      <c r="B1446" s="259" t="s">
        <v>572</v>
      </c>
      <c r="C1446" s="259" t="s">
        <v>291</v>
      </c>
      <c r="D1446" s="259" t="s">
        <v>2248</v>
      </c>
      <c r="E1446" s="259">
        <v>3</v>
      </c>
      <c r="F1446" s="259" t="s">
        <v>2232</v>
      </c>
      <c r="G1446" s="259" t="s">
        <v>33</v>
      </c>
      <c r="H1446" s="259">
        <v>2</v>
      </c>
      <c r="I1446" s="259" t="s">
        <v>17</v>
      </c>
      <c r="J1446" s="259" t="s">
        <v>17</v>
      </c>
      <c r="K1446" s="259" t="s">
        <v>2676</v>
      </c>
      <c r="L1446" s="260">
        <v>45456</v>
      </c>
      <c r="M1446" s="259" t="s">
        <v>20</v>
      </c>
    </row>
    <row r="1447" spans="1:13" x14ac:dyDescent="0.35">
      <c r="A1447" s="261" t="s">
        <v>1705</v>
      </c>
      <c r="B1447" s="261" t="s">
        <v>1706</v>
      </c>
      <c r="C1447" s="261" t="s">
        <v>1707</v>
      </c>
      <c r="D1447" s="261" t="s">
        <v>2231</v>
      </c>
      <c r="E1447" s="261">
        <v>2</v>
      </c>
      <c r="F1447" s="261" t="s">
        <v>2232</v>
      </c>
      <c r="G1447" s="261" t="s">
        <v>33</v>
      </c>
      <c r="H1447" s="261">
        <v>2</v>
      </c>
      <c r="I1447" s="261" t="s">
        <v>17</v>
      </c>
      <c r="J1447" s="261" t="s">
        <v>17</v>
      </c>
      <c r="K1447" s="261" t="s">
        <v>2677</v>
      </c>
      <c r="L1447" s="262">
        <v>45456</v>
      </c>
      <c r="M1447" s="261" t="s">
        <v>20</v>
      </c>
    </row>
    <row r="1448" spans="1:13" x14ac:dyDescent="0.35">
      <c r="A1448" s="259" t="s">
        <v>580</v>
      </c>
      <c r="B1448" s="259" t="s">
        <v>581</v>
      </c>
      <c r="C1448" s="259" t="s">
        <v>582</v>
      </c>
      <c r="D1448" s="259" t="s">
        <v>2231</v>
      </c>
      <c r="E1448" s="259">
        <v>0</v>
      </c>
      <c r="F1448" s="259" t="s">
        <v>2232</v>
      </c>
      <c r="G1448" s="259" t="s">
        <v>33</v>
      </c>
      <c r="H1448" s="259">
        <v>2</v>
      </c>
      <c r="I1448" s="259" t="s">
        <v>17</v>
      </c>
      <c r="J1448" s="259" t="s">
        <v>17</v>
      </c>
      <c r="K1448" s="259" t="s">
        <v>2678</v>
      </c>
      <c r="L1448" s="260">
        <v>45456</v>
      </c>
      <c r="M1448" s="259" t="s">
        <v>20</v>
      </c>
    </row>
    <row r="1449" spans="1:13" x14ac:dyDescent="0.35">
      <c r="A1449" s="261" t="s">
        <v>580</v>
      </c>
      <c r="B1449" s="261" t="s">
        <v>581</v>
      </c>
      <c r="C1449" s="261" t="s">
        <v>582</v>
      </c>
      <c r="D1449" s="261" t="s">
        <v>2234</v>
      </c>
      <c r="E1449" s="261">
        <v>0</v>
      </c>
      <c r="F1449" s="261" t="s">
        <v>2232</v>
      </c>
      <c r="G1449" s="261" t="s">
        <v>33</v>
      </c>
      <c r="H1449" s="261">
        <v>2</v>
      </c>
      <c r="I1449" s="261" t="s">
        <v>17</v>
      </c>
      <c r="J1449" s="261" t="s">
        <v>17</v>
      </c>
      <c r="K1449" s="261" t="s">
        <v>2679</v>
      </c>
      <c r="L1449" s="262">
        <v>45456</v>
      </c>
      <c r="M1449" s="261" t="s">
        <v>20</v>
      </c>
    </row>
    <row r="1450" spans="1:13" x14ac:dyDescent="0.35">
      <c r="A1450" s="259" t="s">
        <v>580</v>
      </c>
      <c r="B1450" s="259" t="s">
        <v>581</v>
      </c>
      <c r="C1450" s="259" t="s">
        <v>582</v>
      </c>
      <c r="D1450" s="259" t="s">
        <v>2236</v>
      </c>
      <c r="E1450" s="259">
        <v>0</v>
      </c>
      <c r="F1450" s="259" t="s">
        <v>2232</v>
      </c>
      <c r="G1450" s="259" t="s">
        <v>33</v>
      </c>
      <c r="H1450" s="259">
        <v>2</v>
      </c>
      <c r="I1450" s="259" t="s">
        <v>17</v>
      </c>
      <c r="J1450" s="259" t="s">
        <v>17</v>
      </c>
      <c r="K1450" s="259" t="s">
        <v>2680</v>
      </c>
      <c r="L1450" s="260">
        <v>45456</v>
      </c>
      <c r="M1450" s="259" t="s">
        <v>20</v>
      </c>
    </row>
    <row r="1451" spans="1:13" x14ac:dyDescent="0.35">
      <c r="A1451" s="261" t="s">
        <v>580</v>
      </c>
      <c r="B1451" s="261" t="s">
        <v>581</v>
      </c>
      <c r="C1451" s="261" t="s">
        <v>582</v>
      </c>
      <c r="D1451" s="261" t="s">
        <v>2238</v>
      </c>
      <c r="E1451" s="261">
        <v>0</v>
      </c>
      <c r="F1451" s="261" t="s">
        <v>2232</v>
      </c>
      <c r="G1451" s="261" t="s">
        <v>33</v>
      </c>
      <c r="H1451" s="261">
        <v>2</v>
      </c>
      <c r="I1451" s="261" t="s">
        <v>17</v>
      </c>
      <c r="J1451" s="261" t="s">
        <v>17</v>
      </c>
      <c r="K1451" s="261" t="s">
        <v>2681</v>
      </c>
      <c r="L1451" s="262">
        <v>45456</v>
      </c>
      <c r="M1451" s="261" t="s">
        <v>20</v>
      </c>
    </row>
    <row r="1452" spans="1:13" x14ac:dyDescent="0.35">
      <c r="A1452" s="259" t="s">
        <v>580</v>
      </c>
      <c r="B1452" s="259" t="s">
        <v>581</v>
      </c>
      <c r="C1452" s="259" t="s">
        <v>582</v>
      </c>
      <c r="D1452" s="259" t="s">
        <v>2240</v>
      </c>
      <c r="E1452" s="259">
        <v>3</v>
      </c>
      <c r="F1452" s="259" t="s">
        <v>2232</v>
      </c>
      <c r="G1452" s="259" t="s">
        <v>33</v>
      </c>
      <c r="H1452" s="259">
        <v>2</v>
      </c>
      <c r="I1452" s="259" t="s">
        <v>17</v>
      </c>
      <c r="J1452" s="259" t="s">
        <v>17</v>
      </c>
      <c r="K1452" s="259" t="s">
        <v>2682</v>
      </c>
      <c r="L1452" s="260">
        <v>45456</v>
      </c>
      <c r="M1452" s="259" t="s">
        <v>20</v>
      </c>
    </row>
    <row r="1453" spans="1:13" x14ac:dyDescent="0.35">
      <c r="A1453" s="261" t="s">
        <v>580</v>
      </c>
      <c r="B1453" s="261" t="s">
        <v>581</v>
      </c>
      <c r="C1453" s="261" t="s">
        <v>582</v>
      </c>
      <c r="D1453" s="261" t="s">
        <v>2242</v>
      </c>
      <c r="E1453" s="261">
        <v>0</v>
      </c>
      <c r="F1453" s="261" t="s">
        <v>2232</v>
      </c>
      <c r="G1453" s="261" t="s">
        <v>33</v>
      </c>
      <c r="H1453" s="261">
        <v>2</v>
      </c>
      <c r="I1453" s="261" t="s">
        <v>17</v>
      </c>
      <c r="J1453" s="261" t="s">
        <v>17</v>
      </c>
      <c r="K1453" s="261" t="s">
        <v>2683</v>
      </c>
      <c r="L1453" s="262">
        <v>45456</v>
      </c>
      <c r="M1453" s="261" t="s">
        <v>20</v>
      </c>
    </row>
    <row r="1454" spans="1:13" x14ac:dyDescent="0.35">
      <c r="A1454" s="259" t="s">
        <v>580</v>
      </c>
      <c r="B1454" s="259" t="s">
        <v>581</v>
      </c>
      <c r="C1454" s="259" t="s">
        <v>582</v>
      </c>
      <c r="D1454" s="259" t="s">
        <v>2244</v>
      </c>
      <c r="E1454" s="259">
        <v>0</v>
      </c>
      <c r="F1454" s="259" t="s">
        <v>2232</v>
      </c>
      <c r="G1454" s="259" t="s">
        <v>33</v>
      </c>
      <c r="H1454" s="259">
        <v>2</v>
      </c>
      <c r="I1454" s="259" t="s">
        <v>17</v>
      </c>
      <c r="J1454" s="259" t="s">
        <v>17</v>
      </c>
      <c r="K1454" s="259" t="s">
        <v>2684</v>
      </c>
      <c r="L1454" s="260">
        <v>45456</v>
      </c>
      <c r="M1454" s="259" t="s">
        <v>20</v>
      </c>
    </row>
    <row r="1455" spans="1:13" x14ac:dyDescent="0.35">
      <c r="A1455" s="261" t="s">
        <v>580</v>
      </c>
      <c r="B1455" s="261" t="s">
        <v>581</v>
      </c>
      <c r="C1455" s="261" t="s">
        <v>582</v>
      </c>
      <c r="D1455" s="261" t="s">
        <v>2246</v>
      </c>
      <c r="E1455" s="261">
        <v>0</v>
      </c>
      <c r="F1455" s="261" t="s">
        <v>2232</v>
      </c>
      <c r="G1455" s="261" t="s">
        <v>33</v>
      </c>
      <c r="H1455" s="261">
        <v>2</v>
      </c>
      <c r="I1455" s="261" t="s">
        <v>17</v>
      </c>
      <c r="J1455" s="261" t="s">
        <v>17</v>
      </c>
      <c r="K1455" s="261" t="s">
        <v>2685</v>
      </c>
      <c r="L1455" s="262">
        <v>45456</v>
      </c>
      <c r="M1455" s="261" t="s">
        <v>20</v>
      </c>
    </row>
    <row r="1456" spans="1:13" x14ac:dyDescent="0.35">
      <c r="A1456" s="259" t="s">
        <v>580</v>
      </c>
      <c r="B1456" s="259" t="s">
        <v>581</v>
      </c>
      <c r="C1456" s="259" t="s">
        <v>582</v>
      </c>
      <c r="D1456" s="259" t="s">
        <v>2248</v>
      </c>
      <c r="E1456" s="259">
        <v>0</v>
      </c>
      <c r="F1456" s="259" t="s">
        <v>2232</v>
      </c>
      <c r="G1456" s="259" t="s">
        <v>33</v>
      </c>
      <c r="H1456" s="259">
        <v>2</v>
      </c>
      <c r="I1456" s="259" t="s">
        <v>17</v>
      </c>
      <c r="J1456" s="259" t="s">
        <v>17</v>
      </c>
      <c r="K1456" s="259" t="s">
        <v>2686</v>
      </c>
      <c r="L1456" s="260">
        <v>45456</v>
      </c>
      <c r="M1456" s="259" t="s">
        <v>20</v>
      </c>
    </row>
    <row r="1457" spans="1:13" x14ac:dyDescent="0.35">
      <c r="A1457" s="261" t="s">
        <v>87</v>
      </c>
      <c r="B1457" s="261" t="s">
        <v>88</v>
      </c>
      <c r="C1457" s="261" t="s">
        <v>89</v>
      </c>
      <c r="D1457" s="261" t="s">
        <v>2231</v>
      </c>
      <c r="E1457" s="261">
        <v>2</v>
      </c>
      <c r="F1457" s="261" t="s">
        <v>2232</v>
      </c>
      <c r="G1457" s="261" t="s">
        <v>33</v>
      </c>
      <c r="H1457" s="261">
        <v>2</v>
      </c>
      <c r="I1457" s="261" t="s">
        <v>17</v>
      </c>
      <c r="J1457" s="261" t="s">
        <v>17</v>
      </c>
      <c r="K1457" s="261" t="s">
        <v>2687</v>
      </c>
      <c r="L1457" s="262">
        <v>45456</v>
      </c>
      <c r="M1457" s="261" t="s">
        <v>20</v>
      </c>
    </row>
    <row r="1458" spans="1:13" x14ac:dyDescent="0.35">
      <c r="A1458" s="259" t="s">
        <v>87</v>
      </c>
      <c r="B1458" s="259" t="s">
        <v>88</v>
      </c>
      <c r="C1458" s="259" t="s">
        <v>89</v>
      </c>
      <c r="D1458" s="259" t="s">
        <v>2234</v>
      </c>
      <c r="E1458" s="259">
        <v>2</v>
      </c>
      <c r="F1458" s="259" t="s">
        <v>2232</v>
      </c>
      <c r="G1458" s="259" t="s">
        <v>33</v>
      </c>
      <c r="H1458" s="259">
        <v>2</v>
      </c>
      <c r="I1458" s="259" t="s">
        <v>17</v>
      </c>
      <c r="J1458" s="259" t="s">
        <v>17</v>
      </c>
      <c r="K1458" s="259" t="s">
        <v>2688</v>
      </c>
      <c r="L1458" s="260">
        <v>45456</v>
      </c>
      <c r="M1458" s="259" t="s">
        <v>20</v>
      </c>
    </row>
    <row r="1459" spans="1:13" x14ac:dyDescent="0.35">
      <c r="A1459" s="261" t="s">
        <v>87</v>
      </c>
      <c r="B1459" s="261" t="s">
        <v>88</v>
      </c>
      <c r="C1459" s="261" t="s">
        <v>89</v>
      </c>
      <c r="D1459" s="261" t="s">
        <v>2236</v>
      </c>
      <c r="E1459" s="261">
        <v>1</v>
      </c>
      <c r="F1459" s="261" t="s">
        <v>2232</v>
      </c>
      <c r="G1459" s="261" t="s">
        <v>33</v>
      </c>
      <c r="H1459" s="261">
        <v>2</v>
      </c>
      <c r="I1459" s="261" t="s">
        <v>17</v>
      </c>
      <c r="J1459" s="261" t="s">
        <v>17</v>
      </c>
      <c r="K1459" s="261" t="s">
        <v>2689</v>
      </c>
      <c r="L1459" s="262">
        <v>45456</v>
      </c>
      <c r="M1459" s="261" t="s">
        <v>20</v>
      </c>
    </row>
    <row r="1460" spans="1:13" x14ac:dyDescent="0.35">
      <c r="A1460" s="259" t="s">
        <v>87</v>
      </c>
      <c r="B1460" s="259" t="s">
        <v>88</v>
      </c>
      <c r="C1460" s="259" t="s">
        <v>89</v>
      </c>
      <c r="D1460" s="259" t="s">
        <v>2238</v>
      </c>
      <c r="E1460" s="259">
        <v>0</v>
      </c>
      <c r="F1460" s="259" t="s">
        <v>2232</v>
      </c>
      <c r="G1460" s="259" t="s">
        <v>33</v>
      </c>
      <c r="H1460" s="259">
        <v>2</v>
      </c>
      <c r="I1460" s="259" t="s">
        <v>17</v>
      </c>
      <c r="J1460" s="259" t="s">
        <v>17</v>
      </c>
      <c r="K1460" s="259" t="s">
        <v>2690</v>
      </c>
      <c r="L1460" s="260">
        <v>45456</v>
      </c>
      <c r="M1460" s="259" t="s">
        <v>20</v>
      </c>
    </row>
    <row r="1461" spans="1:13" x14ac:dyDescent="0.35">
      <c r="A1461" s="261" t="s">
        <v>87</v>
      </c>
      <c r="B1461" s="261" t="s">
        <v>88</v>
      </c>
      <c r="C1461" s="261" t="s">
        <v>89</v>
      </c>
      <c r="D1461" s="261" t="s">
        <v>2240</v>
      </c>
      <c r="E1461" s="261">
        <v>3</v>
      </c>
      <c r="F1461" s="261" t="s">
        <v>2232</v>
      </c>
      <c r="G1461" s="261" t="s">
        <v>33</v>
      </c>
      <c r="H1461" s="261">
        <v>2</v>
      </c>
      <c r="I1461" s="261" t="s">
        <v>17</v>
      </c>
      <c r="J1461" s="261" t="s">
        <v>17</v>
      </c>
      <c r="K1461" s="261" t="s">
        <v>2691</v>
      </c>
      <c r="L1461" s="262">
        <v>45456</v>
      </c>
      <c r="M1461" s="261" t="s">
        <v>20</v>
      </c>
    </row>
    <row r="1462" spans="1:13" x14ac:dyDescent="0.35">
      <c r="A1462" s="259" t="s">
        <v>87</v>
      </c>
      <c r="B1462" s="259" t="s">
        <v>88</v>
      </c>
      <c r="C1462" s="259" t="s">
        <v>89</v>
      </c>
      <c r="D1462" s="259" t="s">
        <v>2242</v>
      </c>
      <c r="E1462" s="259">
        <v>2</v>
      </c>
      <c r="F1462" s="259" t="s">
        <v>2232</v>
      </c>
      <c r="G1462" s="259" t="s">
        <v>33</v>
      </c>
      <c r="H1462" s="259">
        <v>2</v>
      </c>
      <c r="I1462" s="259" t="s">
        <v>17</v>
      </c>
      <c r="J1462" s="259" t="s">
        <v>17</v>
      </c>
      <c r="K1462" s="259" t="s">
        <v>2692</v>
      </c>
      <c r="L1462" s="260">
        <v>45456</v>
      </c>
      <c r="M1462" s="259" t="s">
        <v>20</v>
      </c>
    </row>
    <row r="1463" spans="1:13" x14ac:dyDescent="0.35">
      <c r="A1463" s="261" t="s">
        <v>87</v>
      </c>
      <c r="B1463" s="261" t="s">
        <v>88</v>
      </c>
      <c r="C1463" s="261" t="s">
        <v>89</v>
      </c>
      <c r="D1463" s="261" t="s">
        <v>2244</v>
      </c>
      <c r="E1463" s="261">
        <v>0</v>
      </c>
      <c r="F1463" s="261" t="s">
        <v>2232</v>
      </c>
      <c r="G1463" s="261" t="s">
        <v>33</v>
      </c>
      <c r="H1463" s="261">
        <v>2</v>
      </c>
      <c r="I1463" s="261" t="s">
        <v>17</v>
      </c>
      <c r="J1463" s="261" t="s">
        <v>17</v>
      </c>
      <c r="K1463" s="261" t="s">
        <v>2693</v>
      </c>
      <c r="L1463" s="262">
        <v>45456</v>
      </c>
      <c r="M1463" s="261" t="s">
        <v>20</v>
      </c>
    </row>
    <row r="1464" spans="1:13" x14ac:dyDescent="0.35">
      <c r="A1464" s="259" t="s">
        <v>87</v>
      </c>
      <c r="B1464" s="259" t="s">
        <v>88</v>
      </c>
      <c r="C1464" s="259" t="s">
        <v>89</v>
      </c>
      <c r="D1464" s="259" t="s">
        <v>2246</v>
      </c>
      <c r="E1464" s="259">
        <v>1</v>
      </c>
      <c r="F1464" s="259" t="s">
        <v>2232</v>
      </c>
      <c r="G1464" s="259" t="s">
        <v>33</v>
      </c>
      <c r="H1464" s="259">
        <v>2</v>
      </c>
      <c r="I1464" s="259" t="s">
        <v>17</v>
      </c>
      <c r="J1464" s="259" t="s">
        <v>17</v>
      </c>
      <c r="K1464" s="259" t="s">
        <v>2694</v>
      </c>
      <c r="L1464" s="260">
        <v>45456</v>
      </c>
      <c r="M1464" s="259" t="s">
        <v>20</v>
      </c>
    </row>
    <row r="1465" spans="1:13" x14ac:dyDescent="0.35">
      <c r="A1465" s="261" t="s">
        <v>87</v>
      </c>
      <c r="B1465" s="261" t="s">
        <v>88</v>
      </c>
      <c r="C1465" s="261" t="s">
        <v>89</v>
      </c>
      <c r="D1465" s="261" t="s">
        <v>2248</v>
      </c>
      <c r="E1465" s="261">
        <v>0</v>
      </c>
      <c r="F1465" s="261" t="s">
        <v>2232</v>
      </c>
      <c r="G1465" s="261" t="s">
        <v>33</v>
      </c>
      <c r="H1465" s="261">
        <v>2</v>
      </c>
      <c r="I1465" s="261" t="s">
        <v>17</v>
      </c>
      <c r="J1465" s="261" t="s">
        <v>17</v>
      </c>
      <c r="K1465" s="261" t="s">
        <v>2695</v>
      </c>
      <c r="L1465" s="262">
        <v>45456</v>
      </c>
      <c r="M1465" s="261" t="s">
        <v>20</v>
      </c>
    </row>
    <row r="1466" spans="1:13" x14ac:dyDescent="0.35">
      <c r="A1466" s="259" t="s">
        <v>386</v>
      </c>
      <c r="B1466" s="259" t="s">
        <v>387</v>
      </c>
      <c r="C1466" s="259" t="s">
        <v>388</v>
      </c>
      <c r="D1466" s="259" t="s">
        <v>2231</v>
      </c>
      <c r="E1466" s="259">
        <v>0</v>
      </c>
      <c r="F1466" s="259" t="s">
        <v>2232</v>
      </c>
      <c r="G1466" s="259" t="s">
        <v>33</v>
      </c>
      <c r="H1466" s="259">
        <v>2</v>
      </c>
      <c r="I1466" s="259" t="s">
        <v>17</v>
      </c>
      <c r="J1466" s="259" t="s">
        <v>17</v>
      </c>
      <c r="K1466" s="259" t="s">
        <v>2696</v>
      </c>
      <c r="L1466" s="260">
        <v>45457</v>
      </c>
      <c r="M1466" s="259" t="s">
        <v>20</v>
      </c>
    </row>
    <row r="1467" spans="1:13" x14ac:dyDescent="0.35">
      <c r="A1467" s="261" t="s">
        <v>386</v>
      </c>
      <c r="B1467" s="261" t="s">
        <v>387</v>
      </c>
      <c r="C1467" s="261" t="s">
        <v>388</v>
      </c>
      <c r="D1467" s="261" t="s">
        <v>2234</v>
      </c>
      <c r="E1467" s="261">
        <v>0</v>
      </c>
      <c r="F1467" s="261" t="s">
        <v>2232</v>
      </c>
      <c r="G1467" s="261" t="s">
        <v>33</v>
      </c>
      <c r="H1467" s="261">
        <v>2</v>
      </c>
      <c r="I1467" s="261" t="s">
        <v>17</v>
      </c>
      <c r="J1467" s="261" t="s">
        <v>17</v>
      </c>
      <c r="K1467" s="261" t="s">
        <v>2697</v>
      </c>
      <c r="L1467" s="262">
        <v>45457</v>
      </c>
      <c r="M1467" s="261" t="s">
        <v>20</v>
      </c>
    </row>
    <row r="1468" spans="1:13" x14ac:dyDescent="0.35">
      <c r="A1468" s="259" t="s">
        <v>386</v>
      </c>
      <c r="B1468" s="259" t="s">
        <v>387</v>
      </c>
      <c r="C1468" s="259" t="s">
        <v>388</v>
      </c>
      <c r="D1468" s="259" t="s">
        <v>2236</v>
      </c>
      <c r="E1468" s="259">
        <v>1</v>
      </c>
      <c r="F1468" s="259" t="s">
        <v>2232</v>
      </c>
      <c r="G1468" s="259" t="s">
        <v>33</v>
      </c>
      <c r="H1468" s="259">
        <v>2</v>
      </c>
      <c r="I1468" s="259" t="s">
        <v>17</v>
      </c>
      <c r="J1468" s="259" t="s">
        <v>17</v>
      </c>
      <c r="K1468" s="259" t="s">
        <v>2698</v>
      </c>
      <c r="L1468" s="260">
        <v>45457</v>
      </c>
      <c r="M1468" s="259" t="s">
        <v>20</v>
      </c>
    </row>
    <row r="1469" spans="1:13" x14ac:dyDescent="0.35">
      <c r="A1469" s="261" t="s">
        <v>386</v>
      </c>
      <c r="B1469" s="261" t="s">
        <v>387</v>
      </c>
      <c r="C1469" s="261" t="s">
        <v>388</v>
      </c>
      <c r="D1469" s="261" t="s">
        <v>2238</v>
      </c>
      <c r="E1469" s="261">
        <v>1</v>
      </c>
      <c r="F1469" s="261" t="s">
        <v>2232</v>
      </c>
      <c r="G1469" s="261" t="s">
        <v>33</v>
      </c>
      <c r="H1469" s="261">
        <v>2</v>
      </c>
      <c r="I1469" s="261" t="s">
        <v>17</v>
      </c>
      <c r="J1469" s="261" t="s">
        <v>17</v>
      </c>
      <c r="K1469" s="261" t="s">
        <v>2699</v>
      </c>
      <c r="L1469" s="262">
        <v>45457</v>
      </c>
      <c r="M1469" s="261" t="s">
        <v>20</v>
      </c>
    </row>
    <row r="1470" spans="1:13" x14ac:dyDescent="0.35">
      <c r="A1470" s="259" t="s">
        <v>386</v>
      </c>
      <c r="B1470" s="259" t="s">
        <v>387</v>
      </c>
      <c r="C1470" s="259" t="s">
        <v>388</v>
      </c>
      <c r="D1470" s="259" t="s">
        <v>2240</v>
      </c>
      <c r="E1470" s="259">
        <v>3</v>
      </c>
      <c r="F1470" s="259" t="s">
        <v>2232</v>
      </c>
      <c r="G1470" s="259" t="s">
        <v>33</v>
      </c>
      <c r="H1470" s="259">
        <v>2</v>
      </c>
      <c r="I1470" s="259" t="s">
        <v>17</v>
      </c>
      <c r="J1470" s="259" t="s">
        <v>17</v>
      </c>
      <c r="K1470" s="259" t="s">
        <v>2700</v>
      </c>
      <c r="L1470" s="260">
        <v>45457</v>
      </c>
      <c r="M1470" s="259" t="s">
        <v>20</v>
      </c>
    </row>
    <row r="1471" spans="1:13" x14ac:dyDescent="0.35">
      <c r="A1471" s="261" t="s">
        <v>386</v>
      </c>
      <c r="B1471" s="261" t="s">
        <v>387</v>
      </c>
      <c r="C1471" s="261" t="s">
        <v>388</v>
      </c>
      <c r="D1471" s="261" t="s">
        <v>2242</v>
      </c>
      <c r="E1471" s="261">
        <v>0</v>
      </c>
      <c r="F1471" s="261" t="s">
        <v>2232</v>
      </c>
      <c r="G1471" s="261" t="s">
        <v>33</v>
      </c>
      <c r="H1471" s="261">
        <v>2</v>
      </c>
      <c r="I1471" s="261" t="s">
        <v>17</v>
      </c>
      <c r="J1471" s="261" t="s">
        <v>17</v>
      </c>
      <c r="K1471" s="261" t="s">
        <v>2701</v>
      </c>
      <c r="L1471" s="262">
        <v>45457</v>
      </c>
      <c r="M1471" s="261" t="s">
        <v>20</v>
      </c>
    </row>
    <row r="1472" spans="1:13" x14ac:dyDescent="0.35">
      <c r="A1472" s="259" t="s">
        <v>386</v>
      </c>
      <c r="B1472" s="259" t="s">
        <v>387</v>
      </c>
      <c r="C1472" s="259" t="s">
        <v>388</v>
      </c>
      <c r="D1472" s="259" t="s">
        <v>2244</v>
      </c>
      <c r="E1472" s="259">
        <v>1</v>
      </c>
      <c r="F1472" s="259" t="s">
        <v>2232</v>
      </c>
      <c r="G1472" s="259" t="s">
        <v>33</v>
      </c>
      <c r="H1472" s="259">
        <v>2</v>
      </c>
      <c r="I1472" s="259" t="s">
        <v>17</v>
      </c>
      <c r="J1472" s="259" t="s">
        <v>17</v>
      </c>
      <c r="K1472" s="259" t="s">
        <v>2702</v>
      </c>
      <c r="L1472" s="260">
        <v>45457</v>
      </c>
      <c r="M1472" s="259" t="s">
        <v>20</v>
      </c>
    </row>
    <row r="1473" spans="1:13" x14ac:dyDescent="0.35">
      <c r="A1473" s="261" t="s">
        <v>386</v>
      </c>
      <c r="B1473" s="261" t="s">
        <v>387</v>
      </c>
      <c r="C1473" s="261" t="s">
        <v>388</v>
      </c>
      <c r="D1473" s="261" t="s">
        <v>2246</v>
      </c>
      <c r="E1473" s="261">
        <v>1</v>
      </c>
      <c r="F1473" s="261" t="s">
        <v>2232</v>
      </c>
      <c r="G1473" s="261" t="s">
        <v>33</v>
      </c>
      <c r="H1473" s="261">
        <v>2</v>
      </c>
      <c r="I1473" s="261" t="s">
        <v>17</v>
      </c>
      <c r="J1473" s="261" t="s">
        <v>17</v>
      </c>
      <c r="K1473" s="261" t="s">
        <v>2703</v>
      </c>
      <c r="L1473" s="262">
        <v>45457</v>
      </c>
      <c r="M1473" s="261" t="s">
        <v>20</v>
      </c>
    </row>
    <row r="1474" spans="1:13" x14ac:dyDescent="0.35">
      <c r="A1474" s="259" t="s">
        <v>386</v>
      </c>
      <c r="B1474" s="259" t="s">
        <v>387</v>
      </c>
      <c r="C1474" s="259" t="s">
        <v>388</v>
      </c>
      <c r="D1474" s="259" t="s">
        <v>2248</v>
      </c>
      <c r="E1474" s="259">
        <v>0</v>
      </c>
      <c r="F1474" s="259" t="s">
        <v>2232</v>
      </c>
      <c r="G1474" s="259" t="s">
        <v>33</v>
      </c>
      <c r="H1474" s="259">
        <v>2</v>
      </c>
      <c r="I1474" s="259" t="s">
        <v>17</v>
      </c>
      <c r="J1474" s="259" t="s">
        <v>17</v>
      </c>
      <c r="K1474" s="259" t="s">
        <v>2704</v>
      </c>
      <c r="L1474" s="260">
        <v>45457</v>
      </c>
      <c r="M1474" s="259" t="s">
        <v>20</v>
      </c>
    </row>
    <row r="1475" spans="1:13" x14ac:dyDescent="0.35">
      <c r="A1475" s="261" t="s">
        <v>1079</v>
      </c>
      <c r="B1475" s="261" t="s">
        <v>1080</v>
      </c>
      <c r="C1475" s="261" t="s">
        <v>1052</v>
      </c>
      <c r="D1475" s="261" t="s">
        <v>2231</v>
      </c>
      <c r="E1475" s="261">
        <v>0</v>
      </c>
      <c r="F1475" s="261" t="s">
        <v>2232</v>
      </c>
      <c r="G1475" s="261" t="s">
        <v>33</v>
      </c>
      <c r="H1475" s="261">
        <v>2</v>
      </c>
      <c r="I1475" s="261" t="s">
        <v>17</v>
      </c>
      <c r="J1475" s="261" t="s">
        <v>17</v>
      </c>
      <c r="K1475" s="261" t="s">
        <v>2705</v>
      </c>
      <c r="L1475" s="262">
        <v>45457</v>
      </c>
      <c r="M1475" s="261" t="s">
        <v>20</v>
      </c>
    </row>
    <row r="1476" spans="1:13" x14ac:dyDescent="0.35">
      <c r="A1476" s="259" t="s">
        <v>1079</v>
      </c>
      <c r="B1476" s="259" t="s">
        <v>1080</v>
      </c>
      <c r="C1476" s="259" t="s">
        <v>1052</v>
      </c>
      <c r="D1476" s="259" t="s">
        <v>2234</v>
      </c>
      <c r="E1476" s="259">
        <v>0</v>
      </c>
      <c r="F1476" s="259" t="s">
        <v>2232</v>
      </c>
      <c r="G1476" s="259" t="s">
        <v>33</v>
      </c>
      <c r="H1476" s="259">
        <v>2</v>
      </c>
      <c r="I1476" s="259" t="s">
        <v>17</v>
      </c>
      <c r="J1476" s="259" t="s">
        <v>17</v>
      </c>
      <c r="K1476" s="259" t="s">
        <v>2706</v>
      </c>
      <c r="L1476" s="260">
        <v>45457</v>
      </c>
      <c r="M1476" s="259" t="s">
        <v>20</v>
      </c>
    </row>
    <row r="1477" spans="1:13" x14ac:dyDescent="0.35">
      <c r="A1477" s="261" t="s">
        <v>1079</v>
      </c>
      <c r="B1477" s="261" t="s">
        <v>1080</v>
      </c>
      <c r="C1477" s="261" t="s">
        <v>1052</v>
      </c>
      <c r="D1477" s="261" t="s">
        <v>2236</v>
      </c>
      <c r="E1477" s="261">
        <v>0</v>
      </c>
      <c r="F1477" s="261" t="s">
        <v>2232</v>
      </c>
      <c r="G1477" s="261" t="s">
        <v>33</v>
      </c>
      <c r="H1477" s="261">
        <v>2</v>
      </c>
      <c r="I1477" s="261" t="s">
        <v>17</v>
      </c>
      <c r="J1477" s="261" t="s">
        <v>17</v>
      </c>
      <c r="K1477" s="261" t="s">
        <v>2707</v>
      </c>
      <c r="L1477" s="262">
        <v>45457</v>
      </c>
      <c r="M1477" s="261" t="s">
        <v>20</v>
      </c>
    </row>
    <row r="1478" spans="1:13" x14ac:dyDescent="0.35">
      <c r="A1478" s="259" t="s">
        <v>1079</v>
      </c>
      <c r="B1478" s="259" t="s">
        <v>1080</v>
      </c>
      <c r="C1478" s="259" t="s">
        <v>1052</v>
      </c>
      <c r="D1478" s="259" t="s">
        <v>2238</v>
      </c>
      <c r="E1478" s="259">
        <v>0</v>
      </c>
      <c r="F1478" s="259" t="s">
        <v>2232</v>
      </c>
      <c r="G1478" s="259" t="s">
        <v>33</v>
      </c>
      <c r="H1478" s="259">
        <v>2</v>
      </c>
      <c r="I1478" s="259" t="s">
        <v>17</v>
      </c>
      <c r="J1478" s="259" t="s">
        <v>17</v>
      </c>
      <c r="K1478" s="259" t="s">
        <v>2708</v>
      </c>
      <c r="L1478" s="260">
        <v>45457</v>
      </c>
      <c r="M1478" s="259" t="s">
        <v>20</v>
      </c>
    </row>
    <row r="1479" spans="1:13" x14ac:dyDescent="0.35">
      <c r="A1479" s="261" t="s">
        <v>1079</v>
      </c>
      <c r="B1479" s="261" t="s">
        <v>1080</v>
      </c>
      <c r="C1479" s="261" t="s">
        <v>1052</v>
      </c>
      <c r="D1479" s="261" t="s">
        <v>2240</v>
      </c>
      <c r="E1479" s="261">
        <v>2</v>
      </c>
      <c r="F1479" s="261" t="s">
        <v>2232</v>
      </c>
      <c r="G1479" s="261" t="s">
        <v>33</v>
      </c>
      <c r="H1479" s="261">
        <v>2</v>
      </c>
      <c r="I1479" s="261" t="s">
        <v>17</v>
      </c>
      <c r="J1479" s="261" t="s">
        <v>17</v>
      </c>
      <c r="K1479" s="261" t="s">
        <v>2709</v>
      </c>
      <c r="L1479" s="262">
        <v>45457</v>
      </c>
      <c r="M1479" s="261" t="s">
        <v>20</v>
      </c>
    </row>
    <row r="1480" spans="1:13" x14ac:dyDescent="0.35">
      <c r="A1480" s="259" t="s">
        <v>1079</v>
      </c>
      <c r="B1480" s="259" t="s">
        <v>1080</v>
      </c>
      <c r="C1480" s="259" t="s">
        <v>1052</v>
      </c>
      <c r="D1480" s="259" t="s">
        <v>2242</v>
      </c>
      <c r="E1480" s="259">
        <v>0</v>
      </c>
      <c r="F1480" s="259" t="s">
        <v>2232</v>
      </c>
      <c r="G1480" s="259" t="s">
        <v>33</v>
      </c>
      <c r="H1480" s="259">
        <v>2</v>
      </c>
      <c r="I1480" s="259" t="s">
        <v>17</v>
      </c>
      <c r="J1480" s="259" t="s">
        <v>17</v>
      </c>
      <c r="K1480" s="259" t="s">
        <v>2710</v>
      </c>
      <c r="L1480" s="260">
        <v>45457</v>
      </c>
      <c r="M1480" s="259" t="s">
        <v>20</v>
      </c>
    </row>
    <row r="1481" spans="1:13" x14ac:dyDescent="0.35">
      <c r="A1481" s="261" t="s">
        <v>1079</v>
      </c>
      <c r="B1481" s="261" t="s">
        <v>1080</v>
      </c>
      <c r="C1481" s="261" t="s">
        <v>1052</v>
      </c>
      <c r="D1481" s="261" t="s">
        <v>2244</v>
      </c>
      <c r="E1481" s="261">
        <v>1</v>
      </c>
      <c r="F1481" s="261" t="s">
        <v>2232</v>
      </c>
      <c r="G1481" s="261" t="s">
        <v>33</v>
      </c>
      <c r="H1481" s="261">
        <v>2</v>
      </c>
      <c r="I1481" s="261" t="s">
        <v>17</v>
      </c>
      <c r="J1481" s="261" t="s">
        <v>17</v>
      </c>
      <c r="K1481" s="261" t="s">
        <v>2711</v>
      </c>
      <c r="L1481" s="262">
        <v>45457</v>
      </c>
      <c r="M1481" s="261" t="s">
        <v>20</v>
      </c>
    </row>
    <row r="1482" spans="1:13" x14ac:dyDescent="0.35">
      <c r="A1482" s="259" t="s">
        <v>1079</v>
      </c>
      <c r="B1482" s="259" t="s">
        <v>1080</v>
      </c>
      <c r="C1482" s="259" t="s">
        <v>1052</v>
      </c>
      <c r="D1482" s="259" t="s">
        <v>2246</v>
      </c>
      <c r="E1482" s="259">
        <v>0</v>
      </c>
      <c r="F1482" s="259" t="s">
        <v>2232</v>
      </c>
      <c r="G1482" s="259" t="s">
        <v>33</v>
      </c>
      <c r="H1482" s="259">
        <v>2</v>
      </c>
      <c r="I1482" s="259" t="s">
        <v>17</v>
      </c>
      <c r="J1482" s="259" t="s">
        <v>17</v>
      </c>
      <c r="K1482" s="259" t="s">
        <v>2712</v>
      </c>
      <c r="L1482" s="260">
        <v>45457</v>
      </c>
      <c r="M1482" s="259" t="s">
        <v>20</v>
      </c>
    </row>
    <row r="1483" spans="1:13" x14ac:dyDescent="0.35">
      <c r="A1483" s="261" t="s">
        <v>1079</v>
      </c>
      <c r="B1483" s="261" t="s">
        <v>1080</v>
      </c>
      <c r="C1483" s="261" t="s">
        <v>1052</v>
      </c>
      <c r="D1483" s="261" t="s">
        <v>2248</v>
      </c>
      <c r="E1483" s="261">
        <v>0</v>
      </c>
      <c r="F1483" s="261" t="s">
        <v>2232</v>
      </c>
      <c r="G1483" s="261" t="s">
        <v>33</v>
      </c>
      <c r="H1483" s="261">
        <v>2</v>
      </c>
      <c r="I1483" s="261" t="s">
        <v>17</v>
      </c>
      <c r="J1483" s="261" t="s">
        <v>17</v>
      </c>
      <c r="K1483" s="261" t="s">
        <v>2713</v>
      </c>
      <c r="L1483" s="262">
        <v>45457</v>
      </c>
      <c r="M1483" s="261" t="s">
        <v>20</v>
      </c>
    </row>
    <row r="1484" spans="1:13" x14ac:dyDescent="0.35">
      <c r="A1484" s="259" t="s">
        <v>1064</v>
      </c>
      <c r="B1484" s="259" t="s">
        <v>1065</v>
      </c>
      <c r="C1484" s="259" t="s">
        <v>1052</v>
      </c>
      <c r="D1484" s="259" t="s">
        <v>2231</v>
      </c>
      <c r="E1484" s="259">
        <v>0</v>
      </c>
      <c r="F1484" s="259" t="s">
        <v>2232</v>
      </c>
      <c r="G1484" s="259" t="s">
        <v>33</v>
      </c>
      <c r="H1484" s="259">
        <v>2</v>
      </c>
      <c r="I1484" s="259" t="s">
        <v>17</v>
      </c>
      <c r="J1484" s="259" t="s">
        <v>17</v>
      </c>
      <c r="K1484" s="259" t="s">
        <v>2714</v>
      </c>
      <c r="L1484" s="260">
        <v>45457</v>
      </c>
      <c r="M1484" s="259" t="s">
        <v>20</v>
      </c>
    </row>
    <row r="1485" spans="1:13" x14ac:dyDescent="0.35">
      <c r="A1485" s="261" t="s">
        <v>1064</v>
      </c>
      <c r="B1485" s="261" t="s">
        <v>1065</v>
      </c>
      <c r="C1485" s="261" t="s">
        <v>1052</v>
      </c>
      <c r="D1485" s="261" t="s">
        <v>2234</v>
      </c>
      <c r="E1485" s="261">
        <v>0</v>
      </c>
      <c r="F1485" s="261" t="s">
        <v>2232</v>
      </c>
      <c r="G1485" s="261" t="s">
        <v>33</v>
      </c>
      <c r="H1485" s="261">
        <v>2</v>
      </c>
      <c r="I1485" s="261" t="s">
        <v>17</v>
      </c>
      <c r="J1485" s="261" t="s">
        <v>17</v>
      </c>
      <c r="K1485" s="261" t="s">
        <v>2715</v>
      </c>
      <c r="L1485" s="262">
        <v>45457</v>
      </c>
      <c r="M1485" s="261" t="s">
        <v>20</v>
      </c>
    </row>
    <row r="1486" spans="1:13" x14ac:dyDescent="0.35">
      <c r="A1486" s="259" t="s">
        <v>1064</v>
      </c>
      <c r="B1486" s="259" t="s">
        <v>1065</v>
      </c>
      <c r="C1486" s="259" t="s">
        <v>1052</v>
      </c>
      <c r="D1486" s="259" t="s">
        <v>2236</v>
      </c>
      <c r="E1486" s="259">
        <v>0</v>
      </c>
      <c r="F1486" s="259" t="s">
        <v>2232</v>
      </c>
      <c r="G1486" s="259" t="s">
        <v>33</v>
      </c>
      <c r="H1486" s="259">
        <v>2</v>
      </c>
      <c r="I1486" s="259" t="s">
        <v>17</v>
      </c>
      <c r="J1486" s="259" t="s">
        <v>17</v>
      </c>
      <c r="K1486" s="259" t="s">
        <v>2716</v>
      </c>
      <c r="L1486" s="260">
        <v>45457</v>
      </c>
      <c r="M1486" s="259" t="s">
        <v>20</v>
      </c>
    </row>
    <row r="1487" spans="1:13" x14ac:dyDescent="0.35">
      <c r="A1487" s="261" t="s">
        <v>1064</v>
      </c>
      <c r="B1487" s="261" t="s">
        <v>1065</v>
      </c>
      <c r="C1487" s="261" t="s">
        <v>1052</v>
      </c>
      <c r="D1487" s="261" t="s">
        <v>2238</v>
      </c>
      <c r="E1487" s="261">
        <v>0</v>
      </c>
      <c r="F1487" s="261" t="s">
        <v>2232</v>
      </c>
      <c r="G1487" s="261" t="s">
        <v>33</v>
      </c>
      <c r="H1487" s="261">
        <v>2</v>
      </c>
      <c r="I1487" s="261" t="s">
        <v>17</v>
      </c>
      <c r="J1487" s="261" t="s">
        <v>17</v>
      </c>
      <c r="K1487" s="261" t="s">
        <v>2717</v>
      </c>
      <c r="L1487" s="262">
        <v>45457</v>
      </c>
      <c r="M1487" s="261" t="s">
        <v>20</v>
      </c>
    </row>
    <row r="1488" spans="1:13" x14ac:dyDescent="0.35">
      <c r="A1488" s="259" t="s">
        <v>1064</v>
      </c>
      <c r="B1488" s="259" t="s">
        <v>1065</v>
      </c>
      <c r="C1488" s="259" t="s">
        <v>1052</v>
      </c>
      <c r="D1488" s="259" t="s">
        <v>2240</v>
      </c>
      <c r="E1488" s="259">
        <v>2</v>
      </c>
      <c r="F1488" s="259" t="s">
        <v>2232</v>
      </c>
      <c r="G1488" s="259" t="s">
        <v>33</v>
      </c>
      <c r="H1488" s="259">
        <v>2</v>
      </c>
      <c r="I1488" s="259" t="s">
        <v>17</v>
      </c>
      <c r="J1488" s="259" t="s">
        <v>17</v>
      </c>
      <c r="K1488" s="259" t="s">
        <v>2718</v>
      </c>
      <c r="L1488" s="260">
        <v>45457</v>
      </c>
      <c r="M1488" s="259" t="s">
        <v>20</v>
      </c>
    </row>
    <row r="1489" spans="1:13" x14ac:dyDescent="0.35">
      <c r="A1489" s="261" t="s">
        <v>1064</v>
      </c>
      <c r="B1489" s="261" t="s">
        <v>1065</v>
      </c>
      <c r="C1489" s="261" t="s">
        <v>1052</v>
      </c>
      <c r="D1489" s="261" t="s">
        <v>2242</v>
      </c>
      <c r="E1489" s="261">
        <v>0</v>
      </c>
      <c r="F1489" s="261" t="s">
        <v>2232</v>
      </c>
      <c r="G1489" s="261" t="s">
        <v>33</v>
      </c>
      <c r="H1489" s="261">
        <v>2</v>
      </c>
      <c r="I1489" s="261" t="s">
        <v>17</v>
      </c>
      <c r="J1489" s="261" t="s">
        <v>17</v>
      </c>
      <c r="K1489" s="261" t="s">
        <v>2719</v>
      </c>
      <c r="L1489" s="262">
        <v>45457</v>
      </c>
      <c r="M1489" s="261" t="s">
        <v>20</v>
      </c>
    </row>
    <row r="1490" spans="1:13" x14ac:dyDescent="0.35">
      <c r="A1490" s="259" t="s">
        <v>1064</v>
      </c>
      <c r="B1490" s="259" t="s">
        <v>1065</v>
      </c>
      <c r="C1490" s="259" t="s">
        <v>1052</v>
      </c>
      <c r="D1490" s="259" t="s">
        <v>2244</v>
      </c>
      <c r="E1490" s="259">
        <v>1</v>
      </c>
      <c r="F1490" s="259" t="s">
        <v>2232</v>
      </c>
      <c r="G1490" s="259" t="s">
        <v>33</v>
      </c>
      <c r="H1490" s="259">
        <v>2</v>
      </c>
      <c r="I1490" s="259" t="s">
        <v>17</v>
      </c>
      <c r="J1490" s="259" t="s">
        <v>17</v>
      </c>
      <c r="K1490" s="259" t="s">
        <v>2720</v>
      </c>
      <c r="L1490" s="260">
        <v>45457</v>
      </c>
      <c r="M1490" s="259" t="s">
        <v>20</v>
      </c>
    </row>
    <row r="1491" spans="1:13" x14ac:dyDescent="0.35">
      <c r="A1491" s="261" t="s">
        <v>1064</v>
      </c>
      <c r="B1491" s="261" t="s">
        <v>1065</v>
      </c>
      <c r="C1491" s="261" t="s">
        <v>1052</v>
      </c>
      <c r="D1491" s="261" t="s">
        <v>2246</v>
      </c>
      <c r="E1491" s="261">
        <v>0</v>
      </c>
      <c r="F1491" s="261" t="s">
        <v>2232</v>
      </c>
      <c r="G1491" s="261" t="s">
        <v>33</v>
      </c>
      <c r="H1491" s="261">
        <v>2</v>
      </c>
      <c r="I1491" s="261" t="s">
        <v>17</v>
      </c>
      <c r="J1491" s="261" t="s">
        <v>17</v>
      </c>
      <c r="K1491" s="261" t="s">
        <v>2721</v>
      </c>
      <c r="L1491" s="262">
        <v>45457</v>
      </c>
      <c r="M1491" s="261" t="s">
        <v>20</v>
      </c>
    </row>
    <row r="1492" spans="1:13" x14ac:dyDescent="0.35">
      <c r="A1492" s="259" t="s">
        <v>1064</v>
      </c>
      <c r="B1492" s="259" t="s">
        <v>1065</v>
      </c>
      <c r="C1492" s="259" t="s">
        <v>1052</v>
      </c>
      <c r="D1492" s="259" t="s">
        <v>2248</v>
      </c>
      <c r="E1492" s="259">
        <v>0</v>
      </c>
      <c r="F1492" s="259" t="s">
        <v>2232</v>
      </c>
      <c r="G1492" s="259" t="s">
        <v>33</v>
      </c>
      <c r="H1492" s="259">
        <v>2</v>
      </c>
      <c r="I1492" s="259" t="s">
        <v>17</v>
      </c>
      <c r="J1492" s="259" t="s">
        <v>17</v>
      </c>
      <c r="K1492" s="259" t="s">
        <v>2722</v>
      </c>
      <c r="L1492" s="260">
        <v>45457</v>
      </c>
      <c r="M1492" s="259" t="s">
        <v>20</v>
      </c>
    </row>
    <row r="1493" spans="1:13" x14ac:dyDescent="0.35">
      <c r="A1493" s="261" t="s">
        <v>1050</v>
      </c>
      <c r="B1493" s="261" t="s">
        <v>1051</v>
      </c>
      <c r="C1493" s="261" t="s">
        <v>1052</v>
      </c>
      <c r="D1493" s="261" t="s">
        <v>2231</v>
      </c>
      <c r="E1493" s="261">
        <v>0</v>
      </c>
      <c r="F1493" s="261" t="s">
        <v>2232</v>
      </c>
      <c r="G1493" s="261" t="s">
        <v>33</v>
      </c>
      <c r="H1493" s="261">
        <v>2</v>
      </c>
      <c r="I1493" s="261" t="s">
        <v>17</v>
      </c>
      <c r="J1493" s="261" t="s">
        <v>17</v>
      </c>
      <c r="K1493" s="261" t="s">
        <v>2723</v>
      </c>
      <c r="L1493" s="262">
        <v>45457</v>
      </c>
      <c r="M1493" s="261" t="s">
        <v>20</v>
      </c>
    </row>
    <row r="1494" spans="1:13" x14ac:dyDescent="0.35">
      <c r="A1494" s="259" t="s">
        <v>1050</v>
      </c>
      <c r="B1494" s="259" t="s">
        <v>1051</v>
      </c>
      <c r="C1494" s="259" t="s">
        <v>1052</v>
      </c>
      <c r="D1494" s="259" t="s">
        <v>2234</v>
      </c>
      <c r="E1494" s="259">
        <v>0</v>
      </c>
      <c r="F1494" s="259" t="s">
        <v>2232</v>
      </c>
      <c r="G1494" s="259" t="s">
        <v>33</v>
      </c>
      <c r="H1494" s="259">
        <v>2</v>
      </c>
      <c r="I1494" s="259" t="s">
        <v>17</v>
      </c>
      <c r="J1494" s="259" t="s">
        <v>17</v>
      </c>
      <c r="K1494" s="259" t="s">
        <v>2724</v>
      </c>
      <c r="L1494" s="260">
        <v>45457</v>
      </c>
      <c r="M1494" s="259" t="s">
        <v>20</v>
      </c>
    </row>
    <row r="1495" spans="1:13" x14ac:dyDescent="0.35">
      <c r="A1495" s="261" t="s">
        <v>1050</v>
      </c>
      <c r="B1495" s="261" t="s">
        <v>1051</v>
      </c>
      <c r="C1495" s="261" t="s">
        <v>1052</v>
      </c>
      <c r="D1495" s="261" t="s">
        <v>2236</v>
      </c>
      <c r="E1495" s="261">
        <v>0</v>
      </c>
      <c r="F1495" s="261" t="s">
        <v>2232</v>
      </c>
      <c r="G1495" s="261" t="s">
        <v>33</v>
      </c>
      <c r="H1495" s="261">
        <v>2</v>
      </c>
      <c r="I1495" s="261" t="s">
        <v>17</v>
      </c>
      <c r="J1495" s="261" t="s">
        <v>17</v>
      </c>
      <c r="K1495" s="261" t="s">
        <v>2725</v>
      </c>
      <c r="L1495" s="262">
        <v>45457</v>
      </c>
      <c r="M1495" s="261" t="s">
        <v>20</v>
      </c>
    </row>
    <row r="1496" spans="1:13" x14ac:dyDescent="0.35">
      <c r="A1496" s="259" t="s">
        <v>1050</v>
      </c>
      <c r="B1496" s="259" t="s">
        <v>1051</v>
      </c>
      <c r="C1496" s="259" t="s">
        <v>1052</v>
      </c>
      <c r="D1496" s="259" t="s">
        <v>2238</v>
      </c>
      <c r="E1496" s="259">
        <v>0</v>
      </c>
      <c r="F1496" s="259" t="s">
        <v>2232</v>
      </c>
      <c r="G1496" s="259" t="s">
        <v>33</v>
      </c>
      <c r="H1496" s="259">
        <v>2</v>
      </c>
      <c r="I1496" s="259" t="s">
        <v>17</v>
      </c>
      <c r="J1496" s="259" t="s">
        <v>17</v>
      </c>
      <c r="K1496" s="259" t="s">
        <v>2726</v>
      </c>
      <c r="L1496" s="260">
        <v>45457</v>
      </c>
      <c r="M1496" s="259" t="s">
        <v>20</v>
      </c>
    </row>
    <row r="1497" spans="1:13" x14ac:dyDescent="0.35">
      <c r="A1497" s="261" t="s">
        <v>1050</v>
      </c>
      <c r="B1497" s="261" t="s">
        <v>1051</v>
      </c>
      <c r="C1497" s="261" t="s">
        <v>1052</v>
      </c>
      <c r="D1497" s="261" t="s">
        <v>2240</v>
      </c>
      <c r="E1497" s="261">
        <v>2</v>
      </c>
      <c r="F1497" s="261" t="s">
        <v>2232</v>
      </c>
      <c r="G1497" s="261" t="s">
        <v>33</v>
      </c>
      <c r="H1497" s="261">
        <v>2</v>
      </c>
      <c r="I1497" s="261" t="s">
        <v>17</v>
      </c>
      <c r="J1497" s="261" t="s">
        <v>17</v>
      </c>
      <c r="K1497" s="261" t="s">
        <v>2727</v>
      </c>
      <c r="L1497" s="262">
        <v>45457</v>
      </c>
      <c r="M1497" s="261" t="s">
        <v>20</v>
      </c>
    </row>
    <row r="1498" spans="1:13" x14ac:dyDescent="0.35">
      <c r="A1498" s="259" t="s">
        <v>1050</v>
      </c>
      <c r="B1498" s="259" t="s">
        <v>1051</v>
      </c>
      <c r="C1498" s="259" t="s">
        <v>1052</v>
      </c>
      <c r="D1498" s="259" t="s">
        <v>2242</v>
      </c>
      <c r="E1498" s="259">
        <v>0</v>
      </c>
      <c r="F1498" s="259" t="s">
        <v>2232</v>
      </c>
      <c r="G1498" s="259" t="s">
        <v>33</v>
      </c>
      <c r="H1498" s="259">
        <v>2</v>
      </c>
      <c r="I1498" s="259" t="s">
        <v>17</v>
      </c>
      <c r="J1498" s="259" t="s">
        <v>17</v>
      </c>
      <c r="K1498" s="259" t="s">
        <v>2728</v>
      </c>
      <c r="L1498" s="260">
        <v>45457</v>
      </c>
      <c r="M1498" s="259" t="s">
        <v>20</v>
      </c>
    </row>
    <row r="1499" spans="1:13" x14ac:dyDescent="0.35">
      <c r="A1499" s="261" t="s">
        <v>1050</v>
      </c>
      <c r="B1499" s="261" t="s">
        <v>1051</v>
      </c>
      <c r="C1499" s="261" t="s">
        <v>1052</v>
      </c>
      <c r="D1499" s="261" t="s">
        <v>2244</v>
      </c>
      <c r="E1499" s="261">
        <v>1</v>
      </c>
      <c r="F1499" s="261" t="s">
        <v>2232</v>
      </c>
      <c r="G1499" s="261" t="s">
        <v>33</v>
      </c>
      <c r="H1499" s="261">
        <v>2</v>
      </c>
      <c r="I1499" s="261" t="s">
        <v>17</v>
      </c>
      <c r="J1499" s="261" t="s">
        <v>17</v>
      </c>
      <c r="K1499" s="261" t="s">
        <v>2729</v>
      </c>
      <c r="L1499" s="262">
        <v>45457</v>
      </c>
      <c r="M1499" s="261" t="s">
        <v>20</v>
      </c>
    </row>
    <row r="1500" spans="1:13" x14ac:dyDescent="0.35">
      <c r="A1500" s="259" t="s">
        <v>1050</v>
      </c>
      <c r="B1500" s="259" t="s">
        <v>1051</v>
      </c>
      <c r="C1500" s="259" t="s">
        <v>1052</v>
      </c>
      <c r="D1500" s="259" t="s">
        <v>2246</v>
      </c>
      <c r="E1500" s="259">
        <v>0</v>
      </c>
      <c r="F1500" s="259" t="s">
        <v>2232</v>
      </c>
      <c r="G1500" s="259" t="s">
        <v>33</v>
      </c>
      <c r="H1500" s="259">
        <v>2</v>
      </c>
      <c r="I1500" s="259" t="s">
        <v>17</v>
      </c>
      <c r="J1500" s="259" t="s">
        <v>17</v>
      </c>
      <c r="K1500" s="259" t="s">
        <v>2730</v>
      </c>
      <c r="L1500" s="260">
        <v>45457</v>
      </c>
      <c r="M1500" s="259" t="s">
        <v>20</v>
      </c>
    </row>
    <row r="1501" spans="1:13" x14ac:dyDescent="0.35">
      <c r="A1501" s="261" t="s">
        <v>1050</v>
      </c>
      <c r="B1501" s="261" t="s">
        <v>1051</v>
      </c>
      <c r="C1501" s="261" t="s">
        <v>1052</v>
      </c>
      <c r="D1501" s="261" t="s">
        <v>2248</v>
      </c>
      <c r="E1501" s="261">
        <v>0</v>
      </c>
      <c r="F1501" s="261" t="s">
        <v>2232</v>
      </c>
      <c r="G1501" s="261" t="s">
        <v>33</v>
      </c>
      <c r="H1501" s="261">
        <v>2</v>
      </c>
      <c r="I1501" s="261" t="s">
        <v>17</v>
      </c>
      <c r="J1501" s="261" t="s">
        <v>17</v>
      </c>
      <c r="K1501" s="261" t="s">
        <v>2731</v>
      </c>
      <c r="L1501" s="262">
        <v>45457</v>
      </c>
      <c r="M1501" s="261" t="s">
        <v>20</v>
      </c>
    </row>
    <row r="1502" spans="1:13" x14ac:dyDescent="0.35">
      <c r="A1502" s="259" t="s">
        <v>827</v>
      </c>
      <c r="B1502" s="259" t="s">
        <v>828</v>
      </c>
      <c r="C1502" s="259" t="s">
        <v>72</v>
      </c>
      <c r="D1502" s="259" t="s">
        <v>2231</v>
      </c>
      <c r="E1502" s="259">
        <v>0</v>
      </c>
      <c r="F1502" s="259" t="s">
        <v>2232</v>
      </c>
      <c r="G1502" s="259" t="s">
        <v>33</v>
      </c>
      <c r="H1502" s="259">
        <v>2</v>
      </c>
      <c r="I1502" s="259" t="s">
        <v>17</v>
      </c>
      <c r="J1502" s="259" t="s">
        <v>17</v>
      </c>
      <c r="K1502" s="259" t="s">
        <v>2732</v>
      </c>
      <c r="L1502" s="260">
        <v>45457</v>
      </c>
      <c r="M1502" s="259" t="s">
        <v>20</v>
      </c>
    </row>
    <row r="1503" spans="1:13" x14ac:dyDescent="0.35">
      <c r="A1503" s="261" t="s">
        <v>827</v>
      </c>
      <c r="B1503" s="261" t="s">
        <v>828</v>
      </c>
      <c r="C1503" s="261" t="s">
        <v>72</v>
      </c>
      <c r="D1503" s="261" t="s">
        <v>2234</v>
      </c>
      <c r="E1503" s="261">
        <v>2</v>
      </c>
      <c r="F1503" s="261" t="s">
        <v>2232</v>
      </c>
      <c r="G1503" s="261" t="s">
        <v>33</v>
      </c>
      <c r="H1503" s="261">
        <v>2</v>
      </c>
      <c r="I1503" s="261" t="s">
        <v>17</v>
      </c>
      <c r="J1503" s="261" t="s">
        <v>17</v>
      </c>
      <c r="K1503" s="261" t="s">
        <v>2733</v>
      </c>
      <c r="L1503" s="262">
        <v>45457</v>
      </c>
      <c r="M1503" s="261" t="s">
        <v>20</v>
      </c>
    </row>
    <row r="1504" spans="1:13" x14ac:dyDescent="0.35">
      <c r="A1504" s="259" t="s">
        <v>827</v>
      </c>
      <c r="B1504" s="259" t="s">
        <v>828</v>
      </c>
      <c r="C1504" s="259" t="s">
        <v>72</v>
      </c>
      <c r="D1504" s="259" t="s">
        <v>2236</v>
      </c>
      <c r="E1504" s="259">
        <v>1</v>
      </c>
      <c r="F1504" s="259" t="s">
        <v>2232</v>
      </c>
      <c r="G1504" s="259" t="s">
        <v>33</v>
      </c>
      <c r="H1504" s="259">
        <v>2</v>
      </c>
      <c r="I1504" s="259" t="s">
        <v>17</v>
      </c>
      <c r="J1504" s="259" t="s">
        <v>17</v>
      </c>
      <c r="K1504" s="259" t="s">
        <v>2734</v>
      </c>
      <c r="L1504" s="260">
        <v>45457</v>
      </c>
      <c r="M1504" s="259" t="s">
        <v>20</v>
      </c>
    </row>
    <row r="1505" spans="1:13" x14ac:dyDescent="0.35">
      <c r="A1505" s="261" t="s">
        <v>827</v>
      </c>
      <c r="B1505" s="261" t="s">
        <v>828</v>
      </c>
      <c r="C1505" s="261" t="s">
        <v>72</v>
      </c>
      <c r="D1505" s="261" t="s">
        <v>2238</v>
      </c>
      <c r="E1505" s="261">
        <v>0</v>
      </c>
      <c r="F1505" s="261" t="s">
        <v>2232</v>
      </c>
      <c r="G1505" s="261" t="s">
        <v>33</v>
      </c>
      <c r="H1505" s="261">
        <v>2</v>
      </c>
      <c r="I1505" s="261" t="s">
        <v>17</v>
      </c>
      <c r="J1505" s="261" t="s">
        <v>17</v>
      </c>
      <c r="K1505" s="261" t="s">
        <v>2735</v>
      </c>
      <c r="L1505" s="262">
        <v>45457</v>
      </c>
      <c r="M1505" s="261" t="s">
        <v>20</v>
      </c>
    </row>
    <row r="1506" spans="1:13" x14ac:dyDescent="0.35">
      <c r="A1506" s="259" t="s">
        <v>827</v>
      </c>
      <c r="B1506" s="259" t="s">
        <v>828</v>
      </c>
      <c r="C1506" s="259" t="s">
        <v>72</v>
      </c>
      <c r="D1506" s="259" t="s">
        <v>2240</v>
      </c>
      <c r="E1506" s="259">
        <v>3</v>
      </c>
      <c r="F1506" s="259" t="s">
        <v>2232</v>
      </c>
      <c r="G1506" s="259" t="s">
        <v>33</v>
      </c>
      <c r="H1506" s="259">
        <v>2</v>
      </c>
      <c r="I1506" s="259" t="s">
        <v>17</v>
      </c>
      <c r="J1506" s="259" t="s">
        <v>17</v>
      </c>
      <c r="K1506" s="259" t="s">
        <v>2736</v>
      </c>
      <c r="L1506" s="260">
        <v>45457</v>
      </c>
      <c r="M1506" s="259" t="s">
        <v>20</v>
      </c>
    </row>
    <row r="1507" spans="1:13" x14ac:dyDescent="0.35">
      <c r="A1507" s="261" t="s">
        <v>827</v>
      </c>
      <c r="B1507" s="261" t="s">
        <v>828</v>
      </c>
      <c r="C1507" s="261" t="s">
        <v>72</v>
      </c>
      <c r="D1507" s="261" t="s">
        <v>2242</v>
      </c>
      <c r="E1507" s="261">
        <v>0</v>
      </c>
      <c r="F1507" s="261" t="s">
        <v>2232</v>
      </c>
      <c r="G1507" s="261" t="s">
        <v>33</v>
      </c>
      <c r="H1507" s="261">
        <v>2</v>
      </c>
      <c r="I1507" s="261" t="s">
        <v>17</v>
      </c>
      <c r="J1507" s="261" t="s">
        <v>17</v>
      </c>
      <c r="K1507" s="261" t="s">
        <v>2737</v>
      </c>
      <c r="L1507" s="262">
        <v>45457</v>
      </c>
      <c r="M1507" s="261" t="s">
        <v>20</v>
      </c>
    </row>
    <row r="1508" spans="1:13" x14ac:dyDescent="0.35">
      <c r="A1508" s="259" t="s">
        <v>827</v>
      </c>
      <c r="B1508" s="259" t="s">
        <v>828</v>
      </c>
      <c r="C1508" s="259" t="s">
        <v>72</v>
      </c>
      <c r="D1508" s="259" t="s">
        <v>2244</v>
      </c>
      <c r="E1508" s="259">
        <v>2</v>
      </c>
      <c r="F1508" s="259" t="s">
        <v>2232</v>
      </c>
      <c r="G1508" s="259" t="s">
        <v>33</v>
      </c>
      <c r="H1508" s="259">
        <v>2</v>
      </c>
      <c r="I1508" s="259" t="s">
        <v>17</v>
      </c>
      <c r="J1508" s="259" t="s">
        <v>17</v>
      </c>
      <c r="K1508" s="259" t="s">
        <v>2738</v>
      </c>
      <c r="L1508" s="260">
        <v>45457</v>
      </c>
      <c r="M1508" s="259" t="s">
        <v>20</v>
      </c>
    </row>
    <row r="1509" spans="1:13" x14ac:dyDescent="0.35">
      <c r="A1509" s="261" t="s">
        <v>827</v>
      </c>
      <c r="B1509" s="261" t="s">
        <v>828</v>
      </c>
      <c r="C1509" s="261" t="s">
        <v>72</v>
      </c>
      <c r="D1509" s="261" t="s">
        <v>2246</v>
      </c>
      <c r="E1509" s="261">
        <v>0</v>
      </c>
      <c r="F1509" s="261" t="s">
        <v>2232</v>
      </c>
      <c r="G1509" s="261" t="s">
        <v>33</v>
      </c>
      <c r="H1509" s="261">
        <v>2</v>
      </c>
      <c r="I1509" s="261" t="s">
        <v>17</v>
      </c>
      <c r="J1509" s="261" t="s">
        <v>17</v>
      </c>
      <c r="K1509" s="261" t="s">
        <v>2739</v>
      </c>
      <c r="L1509" s="262">
        <v>45457</v>
      </c>
      <c r="M1509" s="261" t="s">
        <v>20</v>
      </c>
    </row>
    <row r="1510" spans="1:13" x14ac:dyDescent="0.35">
      <c r="A1510" s="259" t="s">
        <v>827</v>
      </c>
      <c r="B1510" s="259" t="s">
        <v>828</v>
      </c>
      <c r="C1510" s="259" t="s">
        <v>72</v>
      </c>
      <c r="D1510" s="259" t="s">
        <v>2248</v>
      </c>
      <c r="E1510" s="259">
        <v>0</v>
      </c>
      <c r="F1510" s="259" t="s">
        <v>2232</v>
      </c>
      <c r="G1510" s="259" t="s">
        <v>33</v>
      </c>
      <c r="H1510" s="259">
        <v>2</v>
      </c>
      <c r="I1510" s="259" t="s">
        <v>17</v>
      </c>
      <c r="J1510" s="259" t="s">
        <v>17</v>
      </c>
      <c r="K1510" s="259" t="s">
        <v>2740</v>
      </c>
      <c r="L1510" s="260">
        <v>45457</v>
      </c>
      <c r="M1510" s="259" t="s">
        <v>20</v>
      </c>
    </row>
    <row r="1511" spans="1:13" x14ac:dyDescent="0.35">
      <c r="A1511" s="261" t="s">
        <v>70</v>
      </c>
      <c r="B1511" s="261" t="s">
        <v>71</v>
      </c>
      <c r="C1511" s="261" t="s">
        <v>72</v>
      </c>
      <c r="D1511" s="261" t="s">
        <v>2231</v>
      </c>
      <c r="E1511" s="261">
        <v>0</v>
      </c>
      <c r="F1511" s="261" t="s">
        <v>2232</v>
      </c>
      <c r="G1511" s="261" t="s">
        <v>33</v>
      </c>
      <c r="H1511" s="261">
        <v>2</v>
      </c>
      <c r="I1511" s="261" t="s">
        <v>17</v>
      </c>
      <c r="J1511" s="261" t="s">
        <v>17</v>
      </c>
      <c r="K1511" s="261" t="s">
        <v>2741</v>
      </c>
      <c r="L1511" s="262">
        <v>45457</v>
      </c>
      <c r="M1511" s="261" t="s">
        <v>20</v>
      </c>
    </row>
    <row r="1512" spans="1:13" x14ac:dyDescent="0.35">
      <c r="A1512" s="259" t="s">
        <v>70</v>
      </c>
      <c r="B1512" s="259" t="s">
        <v>71</v>
      </c>
      <c r="C1512" s="259" t="s">
        <v>72</v>
      </c>
      <c r="D1512" s="259" t="s">
        <v>2234</v>
      </c>
      <c r="E1512" s="259">
        <v>2</v>
      </c>
      <c r="F1512" s="259" t="s">
        <v>2232</v>
      </c>
      <c r="G1512" s="259" t="s">
        <v>33</v>
      </c>
      <c r="H1512" s="259">
        <v>2</v>
      </c>
      <c r="I1512" s="259" t="s">
        <v>17</v>
      </c>
      <c r="J1512" s="259" t="s">
        <v>17</v>
      </c>
      <c r="K1512" s="259" t="s">
        <v>2742</v>
      </c>
      <c r="L1512" s="260">
        <v>45457</v>
      </c>
      <c r="M1512" s="259" t="s">
        <v>20</v>
      </c>
    </row>
    <row r="1513" spans="1:13" x14ac:dyDescent="0.35">
      <c r="A1513" s="261" t="s">
        <v>70</v>
      </c>
      <c r="B1513" s="261" t="s">
        <v>71</v>
      </c>
      <c r="C1513" s="261" t="s">
        <v>72</v>
      </c>
      <c r="D1513" s="261" t="s">
        <v>2236</v>
      </c>
      <c r="E1513" s="261">
        <v>1</v>
      </c>
      <c r="F1513" s="261" t="s">
        <v>2232</v>
      </c>
      <c r="G1513" s="261" t="s">
        <v>33</v>
      </c>
      <c r="H1513" s="261">
        <v>2</v>
      </c>
      <c r="I1513" s="261" t="s">
        <v>17</v>
      </c>
      <c r="J1513" s="261" t="s">
        <v>17</v>
      </c>
      <c r="K1513" s="261" t="s">
        <v>2743</v>
      </c>
      <c r="L1513" s="262">
        <v>45457</v>
      </c>
      <c r="M1513" s="261" t="s">
        <v>20</v>
      </c>
    </row>
    <row r="1514" spans="1:13" x14ac:dyDescent="0.35">
      <c r="A1514" s="259" t="s">
        <v>70</v>
      </c>
      <c r="B1514" s="259" t="s">
        <v>71</v>
      </c>
      <c r="C1514" s="259" t="s">
        <v>72</v>
      </c>
      <c r="D1514" s="259" t="s">
        <v>2238</v>
      </c>
      <c r="E1514" s="259">
        <v>0</v>
      </c>
      <c r="F1514" s="259" t="s">
        <v>2232</v>
      </c>
      <c r="G1514" s="259" t="s">
        <v>33</v>
      </c>
      <c r="H1514" s="259">
        <v>2</v>
      </c>
      <c r="I1514" s="259" t="s">
        <v>17</v>
      </c>
      <c r="J1514" s="259" t="s">
        <v>17</v>
      </c>
      <c r="K1514" s="259" t="s">
        <v>2744</v>
      </c>
      <c r="L1514" s="260">
        <v>45457</v>
      </c>
      <c r="M1514" s="259" t="s">
        <v>20</v>
      </c>
    </row>
    <row r="1515" spans="1:13" x14ac:dyDescent="0.35">
      <c r="A1515" s="261" t="s">
        <v>70</v>
      </c>
      <c r="B1515" s="261" t="s">
        <v>71</v>
      </c>
      <c r="C1515" s="261" t="s">
        <v>72</v>
      </c>
      <c r="D1515" s="261" t="s">
        <v>2240</v>
      </c>
      <c r="E1515" s="261">
        <v>3</v>
      </c>
      <c r="F1515" s="261" t="s">
        <v>2232</v>
      </c>
      <c r="G1515" s="261" t="s">
        <v>33</v>
      </c>
      <c r="H1515" s="261">
        <v>2</v>
      </c>
      <c r="I1515" s="261" t="s">
        <v>17</v>
      </c>
      <c r="J1515" s="261" t="s">
        <v>17</v>
      </c>
      <c r="K1515" s="261" t="s">
        <v>2745</v>
      </c>
      <c r="L1515" s="262">
        <v>45457</v>
      </c>
      <c r="M1515" s="261" t="s">
        <v>20</v>
      </c>
    </row>
    <row r="1516" spans="1:13" x14ac:dyDescent="0.35">
      <c r="A1516" s="259" t="s">
        <v>70</v>
      </c>
      <c r="B1516" s="259" t="s">
        <v>71</v>
      </c>
      <c r="C1516" s="259" t="s">
        <v>72</v>
      </c>
      <c r="D1516" s="259" t="s">
        <v>2242</v>
      </c>
      <c r="E1516" s="259">
        <v>0</v>
      </c>
      <c r="F1516" s="259" t="s">
        <v>2232</v>
      </c>
      <c r="G1516" s="259" t="s">
        <v>33</v>
      </c>
      <c r="H1516" s="259">
        <v>2</v>
      </c>
      <c r="I1516" s="259" t="s">
        <v>17</v>
      </c>
      <c r="J1516" s="259" t="s">
        <v>17</v>
      </c>
      <c r="K1516" s="259" t="s">
        <v>2746</v>
      </c>
      <c r="L1516" s="260">
        <v>45457</v>
      </c>
      <c r="M1516" s="259" t="s">
        <v>20</v>
      </c>
    </row>
    <row r="1517" spans="1:13" x14ac:dyDescent="0.35">
      <c r="A1517" s="261" t="s">
        <v>70</v>
      </c>
      <c r="B1517" s="261" t="s">
        <v>71</v>
      </c>
      <c r="C1517" s="261" t="s">
        <v>72</v>
      </c>
      <c r="D1517" s="261" t="s">
        <v>2244</v>
      </c>
      <c r="E1517" s="261">
        <v>2</v>
      </c>
      <c r="F1517" s="261" t="s">
        <v>2232</v>
      </c>
      <c r="G1517" s="261" t="s">
        <v>33</v>
      </c>
      <c r="H1517" s="261">
        <v>2</v>
      </c>
      <c r="I1517" s="261" t="s">
        <v>17</v>
      </c>
      <c r="J1517" s="261" t="s">
        <v>17</v>
      </c>
      <c r="K1517" s="261" t="s">
        <v>2747</v>
      </c>
      <c r="L1517" s="262">
        <v>45457</v>
      </c>
      <c r="M1517" s="261" t="s">
        <v>20</v>
      </c>
    </row>
    <row r="1518" spans="1:13" x14ac:dyDescent="0.35">
      <c r="A1518" s="259" t="s">
        <v>70</v>
      </c>
      <c r="B1518" s="259" t="s">
        <v>71</v>
      </c>
      <c r="C1518" s="259" t="s">
        <v>72</v>
      </c>
      <c r="D1518" s="259" t="s">
        <v>2246</v>
      </c>
      <c r="E1518" s="259">
        <v>0</v>
      </c>
      <c r="F1518" s="259" t="s">
        <v>2232</v>
      </c>
      <c r="G1518" s="259" t="s">
        <v>33</v>
      </c>
      <c r="H1518" s="259">
        <v>2</v>
      </c>
      <c r="I1518" s="259" t="s">
        <v>17</v>
      </c>
      <c r="J1518" s="259" t="s">
        <v>17</v>
      </c>
      <c r="K1518" s="259" t="s">
        <v>2748</v>
      </c>
      <c r="L1518" s="260">
        <v>45457</v>
      </c>
      <c r="M1518" s="259" t="s">
        <v>20</v>
      </c>
    </row>
    <row r="1519" spans="1:13" x14ac:dyDescent="0.35">
      <c r="A1519" s="261" t="s">
        <v>70</v>
      </c>
      <c r="B1519" s="261" t="s">
        <v>71</v>
      </c>
      <c r="C1519" s="261" t="s">
        <v>72</v>
      </c>
      <c r="D1519" s="261" t="s">
        <v>2248</v>
      </c>
      <c r="E1519" s="261">
        <v>0</v>
      </c>
      <c r="F1519" s="261" t="s">
        <v>2232</v>
      </c>
      <c r="G1519" s="261" t="s">
        <v>33</v>
      </c>
      <c r="H1519" s="261">
        <v>2</v>
      </c>
      <c r="I1519" s="261" t="s">
        <v>17</v>
      </c>
      <c r="J1519" s="261" t="s">
        <v>17</v>
      </c>
      <c r="K1519" s="261" t="s">
        <v>2749</v>
      </c>
      <c r="L1519" s="262">
        <v>45457</v>
      </c>
      <c r="M1519" s="261" t="s">
        <v>20</v>
      </c>
    </row>
    <row r="1520" spans="1:13" x14ac:dyDescent="0.35">
      <c r="A1520" s="259" t="s">
        <v>837</v>
      </c>
      <c r="B1520" s="259" t="s">
        <v>838</v>
      </c>
      <c r="C1520" s="259" t="s">
        <v>72</v>
      </c>
      <c r="D1520" s="259" t="s">
        <v>2231</v>
      </c>
      <c r="E1520" s="259">
        <v>0</v>
      </c>
      <c r="F1520" s="259" t="s">
        <v>2232</v>
      </c>
      <c r="G1520" s="259" t="s">
        <v>33</v>
      </c>
      <c r="H1520" s="259">
        <v>2</v>
      </c>
      <c r="I1520" s="259" t="s">
        <v>17</v>
      </c>
      <c r="J1520" s="259" t="s">
        <v>17</v>
      </c>
      <c r="K1520" s="259" t="s">
        <v>2750</v>
      </c>
      <c r="L1520" s="260">
        <v>45457</v>
      </c>
      <c r="M1520" s="259" t="s">
        <v>20</v>
      </c>
    </row>
    <row r="1521" spans="1:13" x14ac:dyDescent="0.35">
      <c r="A1521" s="261" t="s">
        <v>837</v>
      </c>
      <c r="B1521" s="261" t="s">
        <v>838</v>
      </c>
      <c r="C1521" s="261" t="s">
        <v>72</v>
      </c>
      <c r="D1521" s="261" t="s">
        <v>2234</v>
      </c>
      <c r="E1521" s="261">
        <v>2</v>
      </c>
      <c r="F1521" s="261" t="s">
        <v>2232</v>
      </c>
      <c r="G1521" s="261" t="s">
        <v>33</v>
      </c>
      <c r="H1521" s="261">
        <v>2</v>
      </c>
      <c r="I1521" s="261" t="s">
        <v>17</v>
      </c>
      <c r="J1521" s="261" t="s">
        <v>17</v>
      </c>
      <c r="K1521" s="261" t="s">
        <v>2751</v>
      </c>
      <c r="L1521" s="262">
        <v>45457</v>
      </c>
      <c r="M1521" s="261" t="s">
        <v>20</v>
      </c>
    </row>
    <row r="1522" spans="1:13" x14ac:dyDescent="0.35">
      <c r="A1522" s="259" t="s">
        <v>837</v>
      </c>
      <c r="B1522" s="259" t="s">
        <v>838</v>
      </c>
      <c r="C1522" s="259" t="s">
        <v>72</v>
      </c>
      <c r="D1522" s="259" t="s">
        <v>2236</v>
      </c>
      <c r="E1522" s="259">
        <v>1</v>
      </c>
      <c r="F1522" s="259" t="s">
        <v>2232</v>
      </c>
      <c r="G1522" s="259" t="s">
        <v>33</v>
      </c>
      <c r="H1522" s="259">
        <v>2</v>
      </c>
      <c r="I1522" s="259" t="s">
        <v>17</v>
      </c>
      <c r="J1522" s="259" t="s">
        <v>17</v>
      </c>
      <c r="K1522" s="259" t="s">
        <v>2752</v>
      </c>
      <c r="L1522" s="260">
        <v>45457</v>
      </c>
      <c r="M1522" s="259" t="s">
        <v>20</v>
      </c>
    </row>
    <row r="1523" spans="1:13" x14ac:dyDescent="0.35">
      <c r="A1523" s="261" t="s">
        <v>837</v>
      </c>
      <c r="B1523" s="261" t="s">
        <v>838</v>
      </c>
      <c r="C1523" s="261" t="s">
        <v>72</v>
      </c>
      <c r="D1523" s="261" t="s">
        <v>2238</v>
      </c>
      <c r="E1523" s="261">
        <v>0</v>
      </c>
      <c r="F1523" s="261" t="s">
        <v>2232</v>
      </c>
      <c r="G1523" s="261" t="s">
        <v>33</v>
      </c>
      <c r="H1523" s="261">
        <v>2</v>
      </c>
      <c r="I1523" s="261" t="s">
        <v>17</v>
      </c>
      <c r="J1523" s="261" t="s">
        <v>17</v>
      </c>
      <c r="K1523" s="261" t="s">
        <v>2753</v>
      </c>
      <c r="L1523" s="262">
        <v>45457</v>
      </c>
      <c r="M1523" s="261" t="s">
        <v>20</v>
      </c>
    </row>
    <row r="1524" spans="1:13" x14ac:dyDescent="0.35">
      <c r="A1524" s="259" t="s">
        <v>837</v>
      </c>
      <c r="B1524" s="259" t="s">
        <v>838</v>
      </c>
      <c r="C1524" s="259" t="s">
        <v>72</v>
      </c>
      <c r="D1524" s="259" t="s">
        <v>2240</v>
      </c>
      <c r="E1524" s="259">
        <v>3</v>
      </c>
      <c r="F1524" s="259" t="s">
        <v>2232</v>
      </c>
      <c r="G1524" s="259" t="s">
        <v>33</v>
      </c>
      <c r="H1524" s="259">
        <v>2</v>
      </c>
      <c r="I1524" s="259" t="s">
        <v>17</v>
      </c>
      <c r="J1524" s="259" t="s">
        <v>17</v>
      </c>
      <c r="K1524" s="259" t="s">
        <v>2754</v>
      </c>
      <c r="L1524" s="260">
        <v>45457</v>
      </c>
      <c r="M1524" s="259" t="s">
        <v>20</v>
      </c>
    </row>
    <row r="1525" spans="1:13" x14ac:dyDescent="0.35">
      <c r="A1525" s="261" t="s">
        <v>837</v>
      </c>
      <c r="B1525" s="261" t="s">
        <v>838</v>
      </c>
      <c r="C1525" s="261" t="s">
        <v>72</v>
      </c>
      <c r="D1525" s="261" t="s">
        <v>2242</v>
      </c>
      <c r="E1525" s="261">
        <v>0</v>
      </c>
      <c r="F1525" s="261" t="s">
        <v>2232</v>
      </c>
      <c r="G1525" s="261" t="s">
        <v>33</v>
      </c>
      <c r="H1525" s="261">
        <v>2</v>
      </c>
      <c r="I1525" s="261" t="s">
        <v>17</v>
      </c>
      <c r="J1525" s="261" t="s">
        <v>17</v>
      </c>
      <c r="K1525" s="261" t="s">
        <v>2755</v>
      </c>
      <c r="L1525" s="262">
        <v>45457</v>
      </c>
      <c r="M1525" s="261" t="s">
        <v>20</v>
      </c>
    </row>
    <row r="1526" spans="1:13" x14ac:dyDescent="0.35">
      <c r="A1526" s="259" t="s">
        <v>837</v>
      </c>
      <c r="B1526" s="259" t="s">
        <v>838</v>
      </c>
      <c r="C1526" s="259" t="s">
        <v>72</v>
      </c>
      <c r="D1526" s="259" t="s">
        <v>2244</v>
      </c>
      <c r="E1526" s="259">
        <v>2</v>
      </c>
      <c r="F1526" s="259" t="s">
        <v>2232</v>
      </c>
      <c r="G1526" s="259" t="s">
        <v>33</v>
      </c>
      <c r="H1526" s="259">
        <v>2</v>
      </c>
      <c r="I1526" s="259" t="s">
        <v>17</v>
      </c>
      <c r="J1526" s="259" t="s">
        <v>17</v>
      </c>
      <c r="K1526" s="259" t="s">
        <v>2756</v>
      </c>
      <c r="L1526" s="260">
        <v>45457</v>
      </c>
      <c r="M1526" s="259" t="s">
        <v>20</v>
      </c>
    </row>
    <row r="1527" spans="1:13" x14ac:dyDescent="0.35">
      <c r="A1527" s="261" t="s">
        <v>837</v>
      </c>
      <c r="B1527" s="261" t="s">
        <v>838</v>
      </c>
      <c r="C1527" s="261" t="s">
        <v>72</v>
      </c>
      <c r="D1527" s="261" t="s">
        <v>2246</v>
      </c>
      <c r="E1527" s="261">
        <v>0</v>
      </c>
      <c r="F1527" s="261" t="s">
        <v>2232</v>
      </c>
      <c r="G1527" s="261" t="s">
        <v>33</v>
      </c>
      <c r="H1527" s="261">
        <v>2</v>
      </c>
      <c r="I1527" s="261" t="s">
        <v>17</v>
      </c>
      <c r="J1527" s="261" t="s">
        <v>17</v>
      </c>
      <c r="K1527" s="261" t="s">
        <v>2757</v>
      </c>
      <c r="L1527" s="262">
        <v>45457</v>
      </c>
      <c r="M1527" s="261" t="s">
        <v>20</v>
      </c>
    </row>
    <row r="1528" spans="1:13" x14ac:dyDescent="0.35">
      <c r="A1528" s="259" t="s">
        <v>837</v>
      </c>
      <c r="B1528" s="259" t="s">
        <v>838</v>
      </c>
      <c r="C1528" s="259" t="s">
        <v>72</v>
      </c>
      <c r="D1528" s="259" t="s">
        <v>2248</v>
      </c>
      <c r="E1528" s="259">
        <v>0</v>
      </c>
      <c r="F1528" s="259" t="s">
        <v>2232</v>
      </c>
      <c r="G1528" s="259" t="s">
        <v>33</v>
      </c>
      <c r="H1528" s="259">
        <v>2</v>
      </c>
      <c r="I1528" s="259" t="s">
        <v>17</v>
      </c>
      <c r="J1528" s="259" t="s">
        <v>17</v>
      </c>
      <c r="K1528" s="259" t="s">
        <v>2758</v>
      </c>
      <c r="L1528" s="260">
        <v>45457</v>
      </c>
      <c r="M1528" s="259" t="s">
        <v>20</v>
      </c>
    </row>
    <row r="1529" spans="1:13" x14ac:dyDescent="0.35">
      <c r="A1529" s="261" t="s">
        <v>542</v>
      </c>
      <c r="B1529" s="261" t="s">
        <v>543</v>
      </c>
      <c r="C1529" s="261" t="s">
        <v>544</v>
      </c>
      <c r="D1529" s="261" t="s">
        <v>2231</v>
      </c>
      <c r="E1529" s="261">
        <v>2</v>
      </c>
      <c r="F1529" s="261" t="s">
        <v>2232</v>
      </c>
      <c r="G1529" s="261" t="s">
        <v>33</v>
      </c>
      <c r="H1529" s="261">
        <v>2</v>
      </c>
      <c r="I1529" s="261" t="s">
        <v>17</v>
      </c>
      <c r="J1529" s="261" t="s">
        <v>17</v>
      </c>
      <c r="K1529" s="261" t="s">
        <v>2759</v>
      </c>
      <c r="L1529" s="262">
        <v>45457</v>
      </c>
      <c r="M1529" s="261" t="s">
        <v>20</v>
      </c>
    </row>
    <row r="1530" spans="1:13" x14ac:dyDescent="0.35">
      <c r="A1530" s="259" t="s">
        <v>542</v>
      </c>
      <c r="B1530" s="259" t="s">
        <v>543</v>
      </c>
      <c r="C1530" s="259" t="s">
        <v>544</v>
      </c>
      <c r="D1530" s="259" t="s">
        <v>2234</v>
      </c>
      <c r="E1530" s="259">
        <v>2</v>
      </c>
      <c r="F1530" s="259" t="s">
        <v>2232</v>
      </c>
      <c r="G1530" s="259" t="s">
        <v>33</v>
      </c>
      <c r="H1530" s="259">
        <v>2</v>
      </c>
      <c r="I1530" s="259" t="s">
        <v>17</v>
      </c>
      <c r="J1530" s="259" t="s">
        <v>17</v>
      </c>
      <c r="K1530" s="259" t="s">
        <v>2760</v>
      </c>
      <c r="L1530" s="260">
        <v>45457</v>
      </c>
      <c r="M1530" s="259" t="s">
        <v>20</v>
      </c>
    </row>
    <row r="1531" spans="1:13" x14ac:dyDescent="0.35">
      <c r="A1531" s="261" t="s">
        <v>542</v>
      </c>
      <c r="B1531" s="261" t="s">
        <v>543</v>
      </c>
      <c r="C1531" s="261" t="s">
        <v>544</v>
      </c>
      <c r="D1531" s="261" t="s">
        <v>2236</v>
      </c>
      <c r="E1531" s="261">
        <v>0</v>
      </c>
      <c r="F1531" s="261" t="s">
        <v>2232</v>
      </c>
      <c r="G1531" s="261" t="s">
        <v>33</v>
      </c>
      <c r="H1531" s="261">
        <v>2</v>
      </c>
      <c r="I1531" s="261" t="s">
        <v>17</v>
      </c>
      <c r="J1531" s="261" t="s">
        <v>17</v>
      </c>
      <c r="K1531" s="261" t="s">
        <v>2761</v>
      </c>
      <c r="L1531" s="262">
        <v>45457</v>
      </c>
      <c r="M1531" s="261" t="s">
        <v>20</v>
      </c>
    </row>
    <row r="1532" spans="1:13" x14ac:dyDescent="0.35">
      <c r="A1532" s="259" t="s">
        <v>542</v>
      </c>
      <c r="B1532" s="259" t="s">
        <v>543</v>
      </c>
      <c r="C1532" s="259" t="s">
        <v>544</v>
      </c>
      <c r="D1532" s="259" t="s">
        <v>2238</v>
      </c>
      <c r="E1532" s="259">
        <v>0</v>
      </c>
      <c r="F1532" s="259" t="s">
        <v>2232</v>
      </c>
      <c r="G1532" s="259" t="s">
        <v>33</v>
      </c>
      <c r="H1532" s="259">
        <v>2</v>
      </c>
      <c r="I1532" s="259" t="s">
        <v>17</v>
      </c>
      <c r="J1532" s="259" t="s">
        <v>17</v>
      </c>
      <c r="K1532" s="259" t="s">
        <v>2762</v>
      </c>
      <c r="L1532" s="260">
        <v>45457</v>
      </c>
      <c r="M1532" s="259" t="s">
        <v>20</v>
      </c>
    </row>
    <row r="1533" spans="1:13" x14ac:dyDescent="0.35">
      <c r="A1533" s="261" t="s">
        <v>542</v>
      </c>
      <c r="B1533" s="261" t="s">
        <v>543</v>
      </c>
      <c r="C1533" s="261" t="s">
        <v>544</v>
      </c>
      <c r="D1533" s="261" t="s">
        <v>2240</v>
      </c>
      <c r="E1533" s="261">
        <v>2</v>
      </c>
      <c r="F1533" s="261" t="s">
        <v>2232</v>
      </c>
      <c r="G1533" s="261" t="s">
        <v>33</v>
      </c>
      <c r="H1533" s="261">
        <v>2</v>
      </c>
      <c r="I1533" s="261" t="s">
        <v>17</v>
      </c>
      <c r="J1533" s="261" t="s">
        <v>17</v>
      </c>
      <c r="K1533" s="261" t="s">
        <v>2763</v>
      </c>
      <c r="L1533" s="262">
        <v>45457</v>
      </c>
      <c r="M1533" s="261" t="s">
        <v>20</v>
      </c>
    </row>
    <row r="1534" spans="1:13" x14ac:dyDescent="0.35">
      <c r="A1534" s="259" t="s">
        <v>542</v>
      </c>
      <c r="B1534" s="259" t="s">
        <v>543</v>
      </c>
      <c r="C1534" s="259" t="s">
        <v>544</v>
      </c>
      <c r="D1534" s="259" t="s">
        <v>2242</v>
      </c>
      <c r="E1534" s="259">
        <v>1</v>
      </c>
      <c r="F1534" s="259" t="s">
        <v>2232</v>
      </c>
      <c r="G1534" s="259" t="s">
        <v>33</v>
      </c>
      <c r="H1534" s="259">
        <v>2</v>
      </c>
      <c r="I1534" s="259" t="s">
        <v>17</v>
      </c>
      <c r="J1534" s="259" t="s">
        <v>17</v>
      </c>
      <c r="K1534" s="259" t="s">
        <v>2764</v>
      </c>
      <c r="L1534" s="260">
        <v>45457</v>
      </c>
      <c r="M1534" s="259" t="s">
        <v>20</v>
      </c>
    </row>
    <row r="1535" spans="1:13" x14ac:dyDescent="0.35">
      <c r="A1535" s="261" t="s">
        <v>542</v>
      </c>
      <c r="B1535" s="261" t="s">
        <v>543</v>
      </c>
      <c r="C1535" s="261" t="s">
        <v>544</v>
      </c>
      <c r="D1535" s="261" t="s">
        <v>2244</v>
      </c>
      <c r="E1535" s="261">
        <v>1</v>
      </c>
      <c r="F1535" s="261" t="s">
        <v>2232</v>
      </c>
      <c r="G1535" s="261" t="s">
        <v>33</v>
      </c>
      <c r="H1535" s="261">
        <v>2</v>
      </c>
      <c r="I1535" s="261" t="s">
        <v>17</v>
      </c>
      <c r="J1535" s="261" t="s">
        <v>17</v>
      </c>
      <c r="K1535" s="261" t="s">
        <v>2765</v>
      </c>
      <c r="L1535" s="262">
        <v>45457</v>
      </c>
      <c r="M1535" s="261" t="s">
        <v>20</v>
      </c>
    </row>
    <row r="1536" spans="1:13" x14ac:dyDescent="0.35">
      <c r="A1536" s="259" t="s">
        <v>542</v>
      </c>
      <c r="B1536" s="259" t="s">
        <v>543</v>
      </c>
      <c r="C1536" s="259" t="s">
        <v>544</v>
      </c>
      <c r="D1536" s="259" t="s">
        <v>2246</v>
      </c>
      <c r="E1536" s="259">
        <v>1</v>
      </c>
      <c r="F1536" s="259" t="s">
        <v>2232</v>
      </c>
      <c r="G1536" s="259" t="s">
        <v>33</v>
      </c>
      <c r="H1536" s="259">
        <v>2</v>
      </c>
      <c r="I1536" s="259" t="s">
        <v>17</v>
      </c>
      <c r="J1536" s="259" t="s">
        <v>17</v>
      </c>
      <c r="K1536" s="259" t="s">
        <v>2766</v>
      </c>
      <c r="L1536" s="260">
        <v>45457</v>
      </c>
      <c r="M1536" s="259" t="s">
        <v>20</v>
      </c>
    </row>
    <row r="1537" spans="1:13" x14ac:dyDescent="0.35">
      <c r="A1537" s="261" t="s">
        <v>542</v>
      </c>
      <c r="B1537" s="261" t="s">
        <v>543</v>
      </c>
      <c r="C1537" s="261" t="s">
        <v>544</v>
      </c>
      <c r="D1537" s="261" t="s">
        <v>2248</v>
      </c>
      <c r="E1537" s="261">
        <v>0</v>
      </c>
      <c r="F1537" s="261" t="s">
        <v>2232</v>
      </c>
      <c r="G1537" s="261" t="s">
        <v>33</v>
      </c>
      <c r="H1537" s="261">
        <v>2</v>
      </c>
      <c r="I1537" s="261" t="s">
        <v>17</v>
      </c>
      <c r="J1537" s="261" t="s">
        <v>17</v>
      </c>
      <c r="K1537" s="261" t="s">
        <v>2767</v>
      </c>
      <c r="L1537" s="262">
        <v>45457</v>
      </c>
      <c r="M1537" s="261" t="s">
        <v>20</v>
      </c>
    </row>
    <row r="1538" spans="1:13" x14ac:dyDescent="0.35">
      <c r="A1538" s="259" t="s">
        <v>1461</v>
      </c>
      <c r="B1538" s="259" t="s">
        <v>1462</v>
      </c>
      <c r="C1538" s="259" t="s">
        <v>1456</v>
      </c>
      <c r="D1538" s="259" t="s">
        <v>2231</v>
      </c>
      <c r="E1538" s="259">
        <v>2</v>
      </c>
      <c r="F1538" s="259" t="s">
        <v>2232</v>
      </c>
      <c r="G1538" s="259" t="s">
        <v>33</v>
      </c>
      <c r="H1538" s="259">
        <v>2</v>
      </c>
      <c r="I1538" s="259" t="s">
        <v>17</v>
      </c>
      <c r="J1538" s="259" t="s">
        <v>17</v>
      </c>
      <c r="K1538" s="259" t="s">
        <v>2768</v>
      </c>
      <c r="L1538" s="260">
        <v>45459</v>
      </c>
      <c r="M1538" s="259" t="s">
        <v>20</v>
      </c>
    </row>
    <row r="1539" spans="1:13" x14ac:dyDescent="0.35">
      <c r="A1539" s="261" t="s">
        <v>1461</v>
      </c>
      <c r="B1539" s="261" t="s">
        <v>1462</v>
      </c>
      <c r="C1539" s="261" t="s">
        <v>1456</v>
      </c>
      <c r="D1539" s="261" t="s">
        <v>2234</v>
      </c>
      <c r="E1539" s="261">
        <v>1</v>
      </c>
      <c r="F1539" s="261" t="s">
        <v>2232</v>
      </c>
      <c r="G1539" s="261" t="s">
        <v>33</v>
      </c>
      <c r="H1539" s="261">
        <v>2</v>
      </c>
      <c r="I1539" s="261" t="s">
        <v>17</v>
      </c>
      <c r="J1539" s="261" t="s">
        <v>17</v>
      </c>
      <c r="K1539" s="261" t="s">
        <v>2769</v>
      </c>
      <c r="L1539" s="262">
        <v>45459</v>
      </c>
      <c r="M1539" s="261" t="s">
        <v>20</v>
      </c>
    </row>
    <row r="1540" spans="1:13" x14ac:dyDescent="0.35">
      <c r="A1540" s="259" t="s">
        <v>1461</v>
      </c>
      <c r="B1540" s="259" t="s">
        <v>1462</v>
      </c>
      <c r="C1540" s="259" t="s">
        <v>1456</v>
      </c>
      <c r="D1540" s="259" t="s">
        <v>2236</v>
      </c>
      <c r="E1540" s="259">
        <v>3</v>
      </c>
      <c r="F1540" s="259" t="s">
        <v>2232</v>
      </c>
      <c r="G1540" s="259" t="s">
        <v>33</v>
      </c>
      <c r="H1540" s="259">
        <v>2</v>
      </c>
      <c r="I1540" s="259" t="s">
        <v>17</v>
      </c>
      <c r="J1540" s="259" t="s">
        <v>17</v>
      </c>
      <c r="K1540" s="259" t="s">
        <v>2770</v>
      </c>
      <c r="L1540" s="260">
        <v>45459</v>
      </c>
      <c r="M1540" s="259" t="s">
        <v>20</v>
      </c>
    </row>
    <row r="1541" spans="1:13" x14ac:dyDescent="0.35">
      <c r="A1541" s="261" t="s">
        <v>1461</v>
      </c>
      <c r="B1541" s="261" t="s">
        <v>1462</v>
      </c>
      <c r="C1541" s="261" t="s">
        <v>1456</v>
      </c>
      <c r="D1541" s="261" t="s">
        <v>2238</v>
      </c>
      <c r="E1541" s="261">
        <v>0</v>
      </c>
      <c r="F1541" s="261" t="s">
        <v>2232</v>
      </c>
      <c r="G1541" s="261" t="s">
        <v>33</v>
      </c>
      <c r="H1541" s="261">
        <v>2</v>
      </c>
      <c r="I1541" s="261" t="s">
        <v>17</v>
      </c>
      <c r="J1541" s="261" t="s">
        <v>17</v>
      </c>
      <c r="K1541" s="261" t="s">
        <v>2771</v>
      </c>
      <c r="L1541" s="262">
        <v>45459</v>
      </c>
      <c r="M1541" s="261" t="s">
        <v>20</v>
      </c>
    </row>
    <row r="1542" spans="1:13" x14ac:dyDescent="0.35">
      <c r="A1542" s="259" t="s">
        <v>1461</v>
      </c>
      <c r="B1542" s="259" t="s">
        <v>1462</v>
      </c>
      <c r="C1542" s="259" t="s">
        <v>1456</v>
      </c>
      <c r="D1542" s="259" t="s">
        <v>2240</v>
      </c>
      <c r="E1542" s="259">
        <v>3</v>
      </c>
      <c r="F1542" s="259" t="s">
        <v>2232</v>
      </c>
      <c r="G1542" s="259" t="s">
        <v>33</v>
      </c>
      <c r="H1542" s="259">
        <v>2</v>
      </c>
      <c r="I1542" s="259" t="s">
        <v>17</v>
      </c>
      <c r="J1542" s="259" t="s">
        <v>17</v>
      </c>
      <c r="K1542" s="259" t="s">
        <v>2772</v>
      </c>
      <c r="L1542" s="260">
        <v>45459</v>
      </c>
      <c r="M1542" s="259" t="s">
        <v>20</v>
      </c>
    </row>
    <row r="1543" spans="1:13" x14ac:dyDescent="0.35">
      <c r="A1543" s="261" t="s">
        <v>1461</v>
      </c>
      <c r="B1543" s="261" t="s">
        <v>1462</v>
      </c>
      <c r="C1543" s="261" t="s">
        <v>1456</v>
      </c>
      <c r="D1543" s="261" t="s">
        <v>2242</v>
      </c>
      <c r="E1543" s="261">
        <v>3</v>
      </c>
      <c r="F1543" s="261" t="s">
        <v>2232</v>
      </c>
      <c r="G1543" s="261" t="s">
        <v>33</v>
      </c>
      <c r="H1543" s="261">
        <v>2</v>
      </c>
      <c r="I1543" s="261" t="s">
        <v>17</v>
      </c>
      <c r="J1543" s="261" t="s">
        <v>17</v>
      </c>
      <c r="K1543" s="261" t="s">
        <v>2773</v>
      </c>
      <c r="L1543" s="262">
        <v>45459</v>
      </c>
      <c r="M1543" s="261" t="s">
        <v>20</v>
      </c>
    </row>
    <row r="1544" spans="1:13" x14ac:dyDescent="0.35">
      <c r="A1544" s="259" t="s">
        <v>1461</v>
      </c>
      <c r="B1544" s="259" t="s">
        <v>1462</v>
      </c>
      <c r="C1544" s="259" t="s">
        <v>1456</v>
      </c>
      <c r="D1544" s="259" t="s">
        <v>2244</v>
      </c>
      <c r="E1544" s="259">
        <v>2</v>
      </c>
      <c r="F1544" s="259" t="s">
        <v>2232</v>
      </c>
      <c r="G1544" s="259" t="s">
        <v>33</v>
      </c>
      <c r="H1544" s="259">
        <v>2</v>
      </c>
      <c r="I1544" s="259" t="s">
        <v>17</v>
      </c>
      <c r="J1544" s="259" t="s">
        <v>17</v>
      </c>
      <c r="K1544" s="259" t="s">
        <v>2774</v>
      </c>
      <c r="L1544" s="260">
        <v>45459</v>
      </c>
      <c r="M1544" s="259" t="s">
        <v>20</v>
      </c>
    </row>
    <row r="1545" spans="1:13" x14ac:dyDescent="0.35">
      <c r="A1545" s="261" t="s">
        <v>1461</v>
      </c>
      <c r="B1545" s="261" t="s">
        <v>1462</v>
      </c>
      <c r="C1545" s="261" t="s">
        <v>1456</v>
      </c>
      <c r="D1545" s="261" t="s">
        <v>2246</v>
      </c>
      <c r="E1545" s="261">
        <v>2</v>
      </c>
      <c r="F1545" s="261" t="s">
        <v>2232</v>
      </c>
      <c r="G1545" s="261" t="s">
        <v>33</v>
      </c>
      <c r="H1545" s="261">
        <v>2</v>
      </c>
      <c r="I1545" s="261" t="s">
        <v>17</v>
      </c>
      <c r="J1545" s="261" t="s">
        <v>17</v>
      </c>
      <c r="K1545" s="261" t="s">
        <v>2775</v>
      </c>
      <c r="L1545" s="262">
        <v>45459</v>
      </c>
      <c r="M1545" s="261" t="s">
        <v>20</v>
      </c>
    </row>
    <row r="1546" spans="1:13" x14ac:dyDescent="0.35">
      <c r="A1546" s="259" t="s">
        <v>1461</v>
      </c>
      <c r="B1546" s="259" t="s">
        <v>1462</v>
      </c>
      <c r="C1546" s="259" t="s">
        <v>1456</v>
      </c>
      <c r="D1546" s="259" t="s">
        <v>2248</v>
      </c>
      <c r="E1546" s="259">
        <v>3</v>
      </c>
      <c r="F1546" s="259" t="s">
        <v>2232</v>
      </c>
      <c r="G1546" s="259" t="s">
        <v>33</v>
      </c>
      <c r="H1546" s="259">
        <v>2</v>
      </c>
      <c r="I1546" s="259" t="s">
        <v>17</v>
      </c>
      <c r="J1546" s="259" t="s">
        <v>17</v>
      </c>
      <c r="K1546" s="259" t="s">
        <v>2776</v>
      </c>
      <c r="L1546" s="260">
        <v>45459</v>
      </c>
      <c r="M1546" s="259" t="s">
        <v>20</v>
      </c>
    </row>
    <row r="1547" spans="1:13" x14ac:dyDescent="0.35">
      <c r="A1547" s="261" t="s">
        <v>1454</v>
      </c>
      <c r="B1547" s="261" t="s">
        <v>1455</v>
      </c>
      <c r="C1547" s="261" t="s">
        <v>1456</v>
      </c>
      <c r="D1547" s="261" t="s">
        <v>2231</v>
      </c>
      <c r="E1547" s="261">
        <v>0</v>
      </c>
      <c r="F1547" s="261" t="s">
        <v>2232</v>
      </c>
      <c r="G1547" s="261" t="s">
        <v>33</v>
      </c>
      <c r="H1547" s="261">
        <v>2</v>
      </c>
      <c r="I1547" s="261" t="s">
        <v>17</v>
      </c>
      <c r="J1547" s="261" t="s">
        <v>17</v>
      </c>
      <c r="K1547" s="261" t="s">
        <v>2777</v>
      </c>
      <c r="L1547" s="262">
        <v>45459</v>
      </c>
      <c r="M1547" s="261" t="s">
        <v>20</v>
      </c>
    </row>
    <row r="1548" spans="1:13" x14ac:dyDescent="0.35">
      <c r="A1548" s="259" t="s">
        <v>1454</v>
      </c>
      <c r="B1548" s="259" t="s">
        <v>1455</v>
      </c>
      <c r="C1548" s="259" t="s">
        <v>1456</v>
      </c>
      <c r="D1548" s="259" t="s">
        <v>2234</v>
      </c>
      <c r="E1548" s="259">
        <v>1</v>
      </c>
      <c r="F1548" s="259" t="s">
        <v>2232</v>
      </c>
      <c r="G1548" s="259" t="s">
        <v>33</v>
      </c>
      <c r="H1548" s="259">
        <v>2</v>
      </c>
      <c r="I1548" s="259" t="s">
        <v>17</v>
      </c>
      <c r="J1548" s="259" t="s">
        <v>17</v>
      </c>
      <c r="K1548" s="259" t="s">
        <v>2778</v>
      </c>
      <c r="L1548" s="260">
        <v>45459</v>
      </c>
      <c r="M1548" s="259" t="s">
        <v>20</v>
      </c>
    </row>
    <row r="1549" spans="1:13" x14ac:dyDescent="0.35">
      <c r="A1549" s="261" t="s">
        <v>1454</v>
      </c>
      <c r="B1549" s="261" t="s">
        <v>1455</v>
      </c>
      <c r="C1549" s="261" t="s">
        <v>1456</v>
      </c>
      <c r="D1549" s="261" t="s">
        <v>2236</v>
      </c>
      <c r="E1549" s="261">
        <v>1</v>
      </c>
      <c r="F1549" s="261" t="s">
        <v>2232</v>
      </c>
      <c r="G1549" s="261" t="s">
        <v>33</v>
      </c>
      <c r="H1549" s="261">
        <v>2</v>
      </c>
      <c r="I1549" s="261" t="s">
        <v>17</v>
      </c>
      <c r="J1549" s="261" t="s">
        <v>17</v>
      </c>
      <c r="K1549" s="261" t="s">
        <v>2779</v>
      </c>
      <c r="L1549" s="262">
        <v>45459</v>
      </c>
      <c r="M1549" s="261" t="s">
        <v>20</v>
      </c>
    </row>
    <row r="1550" spans="1:13" x14ac:dyDescent="0.35">
      <c r="A1550" s="259" t="s">
        <v>1454</v>
      </c>
      <c r="B1550" s="259" t="s">
        <v>1455</v>
      </c>
      <c r="C1550" s="259" t="s">
        <v>1456</v>
      </c>
      <c r="D1550" s="259" t="s">
        <v>2238</v>
      </c>
      <c r="E1550" s="259">
        <v>0</v>
      </c>
      <c r="F1550" s="259" t="s">
        <v>2232</v>
      </c>
      <c r="G1550" s="259" t="s">
        <v>33</v>
      </c>
      <c r="H1550" s="259">
        <v>2</v>
      </c>
      <c r="I1550" s="259" t="s">
        <v>17</v>
      </c>
      <c r="J1550" s="259" t="s">
        <v>17</v>
      </c>
      <c r="K1550" s="259" t="s">
        <v>2780</v>
      </c>
      <c r="L1550" s="260">
        <v>45459</v>
      </c>
      <c r="M1550" s="259" t="s">
        <v>20</v>
      </c>
    </row>
    <row r="1551" spans="1:13" x14ac:dyDescent="0.35">
      <c r="A1551" s="261" t="s">
        <v>1454</v>
      </c>
      <c r="B1551" s="261" t="s">
        <v>1455</v>
      </c>
      <c r="C1551" s="261" t="s">
        <v>1456</v>
      </c>
      <c r="D1551" s="261" t="s">
        <v>2240</v>
      </c>
      <c r="E1551" s="261">
        <v>3</v>
      </c>
      <c r="F1551" s="261" t="s">
        <v>2232</v>
      </c>
      <c r="G1551" s="261" t="s">
        <v>33</v>
      </c>
      <c r="H1551" s="261">
        <v>2</v>
      </c>
      <c r="I1551" s="261" t="s">
        <v>17</v>
      </c>
      <c r="J1551" s="261" t="s">
        <v>17</v>
      </c>
      <c r="K1551" s="261" t="s">
        <v>2781</v>
      </c>
      <c r="L1551" s="262">
        <v>45459</v>
      </c>
      <c r="M1551" s="261" t="s">
        <v>20</v>
      </c>
    </row>
    <row r="1552" spans="1:13" x14ac:dyDescent="0.35">
      <c r="A1552" s="259" t="s">
        <v>1454</v>
      </c>
      <c r="B1552" s="259" t="s">
        <v>1455</v>
      </c>
      <c r="C1552" s="259" t="s">
        <v>1456</v>
      </c>
      <c r="D1552" s="259" t="s">
        <v>2242</v>
      </c>
      <c r="E1552" s="259">
        <v>3</v>
      </c>
      <c r="F1552" s="259" t="s">
        <v>2232</v>
      </c>
      <c r="G1552" s="259" t="s">
        <v>33</v>
      </c>
      <c r="H1552" s="259">
        <v>2</v>
      </c>
      <c r="I1552" s="259" t="s">
        <v>17</v>
      </c>
      <c r="J1552" s="259" t="s">
        <v>17</v>
      </c>
      <c r="K1552" s="259" t="s">
        <v>2782</v>
      </c>
      <c r="L1552" s="260">
        <v>45459</v>
      </c>
      <c r="M1552" s="259" t="s">
        <v>20</v>
      </c>
    </row>
    <row r="1553" spans="1:13" x14ac:dyDescent="0.35">
      <c r="A1553" s="261" t="s">
        <v>1454</v>
      </c>
      <c r="B1553" s="261" t="s">
        <v>1455</v>
      </c>
      <c r="C1553" s="261" t="s">
        <v>1456</v>
      </c>
      <c r="D1553" s="261" t="s">
        <v>2244</v>
      </c>
      <c r="E1553" s="261">
        <v>2</v>
      </c>
      <c r="F1553" s="261" t="s">
        <v>2232</v>
      </c>
      <c r="G1553" s="261" t="s">
        <v>33</v>
      </c>
      <c r="H1553" s="261">
        <v>2</v>
      </c>
      <c r="I1553" s="261" t="s">
        <v>17</v>
      </c>
      <c r="J1553" s="261" t="s">
        <v>17</v>
      </c>
      <c r="K1553" s="261" t="s">
        <v>2783</v>
      </c>
      <c r="L1553" s="262">
        <v>45459</v>
      </c>
      <c r="M1553" s="261" t="s">
        <v>20</v>
      </c>
    </row>
    <row r="1554" spans="1:13" x14ac:dyDescent="0.35">
      <c r="A1554" s="259" t="s">
        <v>1454</v>
      </c>
      <c r="B1554" s="259" t="s">
        <v>1455</v>
      </c>
      <c r="C1554" s="259" t="s">
        <v>1456</v>
      </c>
      <c r="D1554" s="259" t="s">
        <v>2246</v>
      </c>
      <c r="E1554" s="259">
        <v>0</v>
      </c>
      <c r="F1554" s="259" t="s">
        <v>2232</v>
      </c>
      <c r="G1554" s="259" t="s">
        <v>33</v>
      </c>
      <c r="H1554" s="259">
        <v>2</v>
      </c>
      <c r="I1554" s="259" t="s">
        <v>17</v>
      </c>
      <c r="J1554" s="259" t="s">
        <v>17</v>
      </c>
      <c r="K1554" s="259" t="s">
        <v>2784</v>
      </c>
      <c r="L1554" s="260">
        <v>45459</v>
      </c>
      <c r="M1554" s="259" t="s">
        <v>20</v>
      </c>
    </row>
    <row r="1555" spans="1:13" x14ac:dyDescent="0.35">
      <c r="A1555" s="261" t="s">
        <v>1454</v>
      </c>
      <c r="B1555" s="261" t="s">
        <v>1455</v>
      </c>
      <c r="C1555" s="261" t="s">
        <v>1456</v>
      </c>
      <c r="D1555" s="261" t="s">
        <v>2248</v>
      </c>
      <c r="E1555" s="261">
        <v>3</v>
      </c>
      <c r="F1555" s="261" t="s">
        <v>2232</v>
      </c>
      <c r="G1555" s="261" t="s">
        <v>33</v>
      </c>
      <c r="H1555" s="261">
        <v>2</v>
      </c>
      <c r="I1555" s="261" t="s">
        <v>17</v>
      </c>
      <c r="J1555" s="261" t="s">
        <v>17</v>
      </c>
      <c r="K1555" s="261" t="s">
        <v>2785</v>
      </c>
      <c r="L1555" s="262">
        <v>45459</v>
      </c>
      <c r="M1555" s="261" t="s">
        <v>20</v>
      </c>
    </row>
    <row r="1556" spans="1:13" x14ac:dyDescent="0.35">
      <c r="A1556" s="259" t="s">
        <v>99</v>
      </c>
      <c r="B1556" s="259" t="s">
        <v>100</v>
      </c>
      <c r="C1556" s="259" t="s">
        <v>101</v>
      </c>
      <c r="D1556" s="259" t="s">
        <v>2231</v>
      </c>
      <c r="E1556" s="259">
        <v>2</v>
      </c>
      <c r="F1556" s="259" t="s">
        <v>2232</v>
      </c>
      <c r="G1556" s="259" t="s">
        <v>33</v>
      </c>
      <c r="H1556" s="259">
        <v>2</v>
      </c>
      <c r="I1556" s="259" t="s">
        <v>17</v>
      </c>
      <c r="J1556" s="259" t="s">
        <v>17</v>
      </c>
      <c r="K1556" s="259" t="s">
        <v>2786</v>
      </c>
      <c r="L1556" s="260">
        <v>45459</v>
      </c>
      <c r="M1556" s="259" t="s">
        <v>20</v>
      </c>
    </row>
    <row r="1557" spans="1:13" x14ac:dyDescent="0.35">
      <c r="A1557" s="261" t="s">
        <v>99</v>
      </c>
      <c r="B1557" s="261" t="s">
        <v>100</v>
      </c>
      <c r="C1557" s="261" t="s">
        <v>101</v>
      </c>
      <c r="D1557" s="261" t="s">
        <v>2234</v>
      </c>
      <c r="E1557" s="261">
        <v>2</v>
      </c>
      <c r="F1557" s="261" t="s">
        <v>2232</v>
      </c>
      <c r="G1557" s="261" t="s">
        <v>33</v>
      </c>
      <c r="H1557" s="261">
        <v>2</v>
      </c>
      <c r="I1557" s="261" t="s">
        <v>17</v>
      </c>
      <c r="J1557" s="261" t="s">
        <v>17</v>
      </c>
      <c r="K1557" s="261" t="s">
        <v>2787</v>
      </c>
      <c r="L1557" s="262">
        <v>45459</v>
      </c>
      <c r="M1557" s="261" t="s">
        <v>20</v>
      </c>
    </row>
    <row r="1558" spans="1:13" x14ac:dyDescent="0.35">
      <c r="A1558" s="259" t="s">
        <v>99</v>
      </c>
      <c r="B1558" s="259" t="s">
        <v>100</v>
      </c>
      <c r="C1558" s="259" t="s">
        <v>101</v>
      </c>
      <c r="D1558" s="259" t="s">
        <v>2236</v>
      </c>
      <c r="E1558" s="259">
        <v>2</v>
      </c>
      <c r="F1558" s="259" t="s">
        <v>2232</v>
      </c>
      <c r="G1558" s="259" t="s">
        <v>33</v>
      </c>
      <c r="H1558" s="259">
        <v>2</v>
      </c>
      <c r="I1558" s="259" t="s">
        <v>17</v>
      </c>
      <c r="J1558" s="259" t="s">
        <v>17</v>
      </c>
      <c r="K1558" s="259" t="s">
        <v>2788</v>
      </c>
      <c r="L1558" s="260">
        <v>45459</v>
      </c>
      <c r="M1558" s="259" t="s">
        <v>20</v>
      </c>
    </row>
    <row r="1559" spans="1:13" x14ac:dyDescent="0.35">
      <c r="A1559" s="261" t="s">
        <v>99</v>
      </c>
      <c r="B1559" s="261" t="s">
        <v>100</v>
      </c>
      <c r="C1559" s="261" t="s">
        <v>101</v>
      </c>
      <c r="D1559" s="261" t="s">
        <v>2238</v>
      </c>
      <c r="E1559" s="261">
        <v>0</v>
      </c>
      <c r="F1559" s="261" t="s">
        <v>2232</v>
      </c>
      <c r="G1559" s="261" t="s">
        <v>33</v>
      </c>
      <c r="H1559" s="261">
        <v>2</v>
      </c>
      <c r="I1559" s="261" t="s">
        <v>17</v>
      </c>
      <c r="J1559" s="261" t="s">
        <v>17</v>
      </c>
      <c r="K1559" s="261" t="s">
        <v>2789</v>
      </c>
      <c r="L1559" s="262">
        <v>45459</v>
      </c>
      <c r="M1559" s="261" t="s">
        <v>20</v>
      </c>
    </row>
    <row r="1560" spans="1:13" x14ac:dyDescent="0.35">
      <c r="A1560" s="259" t="s">
        <v>99</v>
      </c>
      <c r="B1560" s="259" t="s">
        <v>100</v>
      </c>
      <c r="C1560" s="259" t="s">
        <v>101</v>
      </c>
      <c r="D1560" s="259" t="s">
        <v>2240</v>
      </c>
      <c r="E1560" s="259">
        <v>2</v>
      </c>
      <c r="F1560" s="259" t="s">
        <v>2232</v>
      </c>
      <c r="G1560" s="259" t="s">
        <v>33</v>
      </c>
      <c r="H1560" s="259">
        <v>2</v>
      </c>
      <c r="I1560" s="259" t="s">
        <v>17</v>
      </c>
      <c r="J1560" s="259" t="s">
        <v>17</v>
      </c>
      <c r="K1560" s="259" t="s">
        <v>2790</v>
      </c>
      <c r="L1560" s="260">
        <v>45459</v>
      </c>
      <c r="M1560" s="259" t="s">
        <v>20</v>
      </c>
    </row>
    <row r="1561" spans="1:13" x14ac:dyDescent="0.35">
      <c r="A1561" s="261" t="s">
        <v>99</v>
      </c>
      <c r="B1561" s="261" t="s">
        <v>100</v>
      </c>
      <c r="C1561" s="261" t="s">
        <v>101</v>
      </c>
      <c r="D1561" s="261" t="s">
        <v>2242</v>
      </c>
      <c r="E1561" s="261">
        <v>1</v>
      </c>
      <c r="F1561" s="261" t="s">
        <v>2232</v>
      </c>
      <c r="G1561" s="261" t="s">
        <v>33</v>
      </c>
      <c r="H1561" s="261">
        <v>2</v>
      </c>
      <c r="I1561" s="261" t="s">
        <v>17</v>
      </c>
      <c r="J1561" s="261" t="s">
        <v>17</v>
      </c>
      <c r="K1561" s="261" t="s">
        <v>2791</v>
      </c>
      <c r="L1561" s="262">
        <v>45459</v>
      </c>
      <c r="M1561" s="261" t="s">
        <v>20</v>
      </c>
    </row>
    <row r="1562" spans="1:13" x14ac:dyDescent="0.35">
      <c r="A1562" s="259" t="s">
        <v>99</v>
      </c>
      <c r="B1562" s="259" t="s">
        <v>100</v>
      </c>
      <c r="C1562" s="259" t="s">
        <v>101</v>
      </c>
      <c r="D1562" s="259" t="s">
        <v>2244</v>
      </c>
      <c r="E1562" s="259">
        <v>3</v>
      </c>
      <c r="F1562" s="259" t="s">
        <v>2232</v>
      </c>
      <c r="G1562" s="259" t="s">
        <v>33</v>
      </c>
      <c r="H1562" s="259">
        <v>2</v>
      </c>
      <c r="I1562" s="259" t="s">
        <v>17</v>
      </c>
      <c r="J1562" s="259" t="s">
        <v>17</v>
      </c>
      <c r="K1562" s="259" t="s">
        <v>2792</v>
      </c>
      <c r="L1562" s="260">
        <v>45459</v>
      </c>
      <c r="M1562" s="259" t="s">
        <v>20</v>
      </c>
    </row>
    <row r="1563" spans="1:13" x14ac:dyDescent="0.35">
      <c r="A1563" s="261" t="s">
        <v>99</v>
      </c>
      <c r="B1563" s="261" t="s">
        <v>100</v>
      </c>
      <c r="C1563" s="261" t="s">
        <v>101</v>
      </c>
      <c r="D1563" s="261" t="s">
        <v>2246</v>
      </c>
      <c r="E1563" s="261">
        <v>3</v>
      </c>
      <c r="F1563" s="261" t="s">
        <v>2232</v>
      </c>
      <c r="G1563" s="261" t="s">
        <v>33</v>
      </c>
      <c r="H1563" s="261">
        <v>2</v>
      </c>
      <c r="I1563" s="261" t="s">
        <v>17</v>
      </c>
      <c r="J1563" s="261" t="s">
        <v>17</v>
      </c>
      <c r="K1563" s="261" t="s">
        <v>2793</v>
      </c>
      <c r="L1563" s="262">
        <v>45459</v>
      </c>
      <c r="M1563" s="261" t="s">
        <v>20</v>
      </c>
    </row>
    <row r="1564" spans="1:13" x14ac:dyDescent="0.35">
      <c r="A1564" s="259" t="s">
        <v>99</v>
      </c>
      <c r="B1564" s="259" t="s">
        <v>100</v>
      </c>
      <c r="C1564" s="259" t="s">
        <v>101</v>
      </c>
      <c r="D1564" s="259" t="s">
        <v>2248</v>
      </c>
      <c r="E1564" s="259">
        <v>0</v>
      </c>
      <c r="F1564" s="259" t="s">
        <v>2232</v>
      </c>
      <c r="G1564" s="259" t="s">
        <v>33</v>
      </c>
      <c r="H1564" s="259">
        <v>2</v>
      </c>
      <c r="I1564" s="259" t="s">
        <v>17</v>
      </c>
      <c r="J1564" s="259" t="s">
        <v>17</v>
      </c>
      <c r="K1564" s="259" t="s">
        <v>2794</v>
      </c>
      <c r="L1564" s="260">
        <v>45459</v>
      </c>
      <c r="M1564" s="259" t="s">
        <v>20</v>
      </c>
    </row>
    <row r="1565" spans="1:13" x14ac:dyDescent="0.35">
      <c r="A1565" s="261" t="s">
        <v>1380</v>
      </c>
      <c r="B1565" s="261" t="s">
        <v>1381</v>
      </c>
      <c r="C1565" s="261" t="s">
        <v>101</v>
      </c>
      <c r="D1565" s="261" t="s">
        <v>2231</v>
      </c>
      <c r="E1565" s="261">
        <v>0</v>
      </c>
      <c r="F1565" s="261" t="s">
        <v>2232</v>
      </c>
      <c r="G1565" s="261" t="s">
        <v>33</v>
      </c>
      <c r="H1565" s="261">
        <v>2</v>
      </c>
      <c r="I1565" s="261" t="s">
        <v>17</v>
      </c>
      <c r="J1565" s="261" t="s">
        <v>17</v>
      </c>
      <c r="K1565" s="261" t="s">
        <v>2795</v>
      </c>
      <c r="L1565" s="262">
        <v>45459</v>
      </c>
      <c r="M1565" s="261" t="s">
        <v>20</v>
      </c>
    </row>
    <row r="1566" spans="1:13" x14ac:dyDescent="0.35">
      <c r="A1566" s="259" t="s">
        <v>1380</v>
      </c>
      <c r="B1566" s="259" t="s">
        <v>1381</v>
      </c>
      <c r="C1566" s="259" t="s">
        <v>101</v>
      </c>
      <c r="D1566" s="259" t="s">
        <v>2234</v>
      </c>
      <c r="E1566" s="259">
        <v>2</v>
      </c>
      <c r="F1566" s="259" t="s">
        <v>2232</v>
      </c>
      <c r="G1566" s="259" t="s">
        <v>33</v>
      </c>
      <c r="H1566" s="259">
        <v>2</v>
      </c>
      <c r="I1566" s="259" t="s">
        <v>17</v>
      </c>
      <c r="J1566" s="259" t="s">
        <v>17</v>
      </c>
      <c r="K1566" s="259" t="s">
        <v>2796</v>
      </c>
      <c r="L1566" s="260">
        <v>45459</v>
      </c>
      <c r="M1566" s="259" t="s">
        <v>20</v>
      </c>
    </row>
    <row r="1567" spans="1:13" x14ac:dyDescent="0.35">
      <c r="A1567" s="261" t="s">
        <v>1380</v>
      </c>
      <c r="B1567" s="261" t="s">
        <v>1381</v>
      </c>
      <c r="C1567" s="261" t="s">
        <v>101</v>
      </c>
      <c r="D1567" s="261" t="s">
        <v>2236</v>
      </c>
      <c r="E1567" s="261">
        <v>2</v>
      </c>
      <c r="F1567" s="261" t="s">
        <v>2232</v>
      </c>
      <c r="G1567" s="261" t="s">
        <v>33</v>
      </c>
      <c r="H1567" s="261">
        <v>2</v>
      </c>
      <c r="I1567" s="261" t="s">
        <v>17</v>
      </c>
      <c r="J1567" s="261" t="s">
        <v>17</v>
      </c>
      <c r="K1567" s="261" t="s">
        <v>2797</v>
      </c>
      <c r="L1567" s="262">
        <v>45459</v>
      </c>
      <c r="M1567" s="261" t="s">
        <v>20</v>
      </c>
    </row>
    <row r="1568" spans="1:13" x14ac:dyDescent="0.35">
      <c r="A1568" s="259" t="s">
        <v>1380</v>
      </c>
      <c r="B1568" s="259" t="s">
        <v>1381</v>
      </c>
      <c r="C1568" s="259" t="s">
        <v>101</v>
      </c>
      <c r="D1568" s="259" t="s">
        <v>2238</v>
      </c>
      <c r="E1568" s="259">
        <v>0</v>
      </c>
      <c r="F1568" s="259" t="s">
        <v>2232</v>
      </c>
      <c r="G1568" s="259" t="s">
        <v>33</v>
      </c>
      <c r="H1568" s="259">
        <v>2</v>
      </c>
      <c r="I1568" s="259" t="s">
        <v>17</v>
      </c>
      <c r="J1568" s="259" t="s">
        <v>17</v>
      </c>
      <c r="K1568" s="259" t="s">
        <v>2798</v>
      </c>
      <c r="L1568" s="260">
        <v>45459</v>
      </c>
      <c r="M1568" s="259" t="s">
        <v>20</v>
      </c>
    </row>
    <row r="1569" spans="1:13" x14ac:dyDescent="0.35">
      <c r="A1569" s="261" t="s">
        <v>1380</v>
      </c>
      <c r="B1569" s="261" t="s">
        <v>1381</v>
      </c>
      <c r="C1569" s="261" t="s">
        <v>101</v>
      </c>
      <c r="D1569" s="261" t="s">
        <v>2240</v>
      </c>
      <c r="E1569" s="261">
        <v>3</v>
      </c>
      <c r="F1569" s="261" t="s">
        <v>2232</v>
      </c>
      <c r="G1569" s="261" t="s">
        <v>33</v>
      </c>
      <c r="H1569" s="261">
        <v>2</v>
      </c>
      <c r="I1569" s="261" t="s">
        <v>17</v>
      </c>
      <c r="J1569" s="261" t="s">
        <v>17</v>
      </c>
      <c r="K1569" s="261" t="s">
        <v>2799</v>
      </c>
      <c r="L1569" s="262">
        <v>45459</v>
      </c>
      <c r="M1569" s="261" t="s">
        <v>20</v>
      </c>
    </row>
    <row r="1570" spans="1:13" x14ac:dyDescent="0.35">
      <c r="A1570" s="259" t="s">
        <v>1380</v>
      </c>
      <c r="B1570" s="259" t="s">
        <v>1381</v>
      </c>
      <c r="C1570" s="259" t="s">
        <v>101</v>
      </c>
      <c r="D1570" s="259" t="s">
        <v>2242</v>
      </c>
      <c r="E1570" s="259">
        <v>1</v>
      </c>
      <c r="F1570" s="259" t="s">
        <v>2232</v>
      </c>
      <c r="G1570" s="259" t="s">
        <v>33</v>
      </c>
      <c r="H1570" s="259">
        <v>2</v>
      </c>
      <c r="I1570" s="259" t="s">
        <v>17</v>
      </c>
      <c r="J1570" s="259" t="s">
        <v>17</v>
      </c>
      <c r="K1570" s="259" t="s">
        <v>2800</v>
      </c>
      <c r="L1570" s="260">
        <v>45459</v>
      </c>
      <c r="M1570" s="259" t="s">
        <v>20</v>
      </c>
    </row>
    <row r="1571" spans="1:13" x14ac:dyDescent="0.35">
      <c r="A1571" s="261" t="s">
        <v>1380</v>
      </c>
      <c r="B1571" s="261" t="s">
        <v>1381</v>
      </c>
      <c r="C1571" s="261" t="s">
        <v>101</v>
      </c>
      <c r="D1571" s="261" t="s">
        <v>2244</v>
      </c>
      <c r="E1571" s="261">
        <v>2</v>
      </c>
      <c r="F1571" s="261" t="s">
        <v>2232</v>
      </c>
      <c r="G1571" s="261" t="s">
        <v>33</v>
      </c>
      <c r="H1571" s="261">
        <v>2</v>
      </c>
      <c r="I1571" s="261" t="s">
        <v>17</v>
      </c>
      <c r="J1571" s="261" t="s">
        <v>17</v>
      </c>
      <c r="K1571" s="261" t="s">
        <v>2801</v>
      </c>
      <c r="L1571" s="262">
        <v>45459</v>
      </c>
      <c r="M1571" s="261" t="s">
        <v>20</v>
      </c>
    </row>
    <row r="1572" spans="1:13" x14ac:dyDescent="0.35">
      <c r="A1572" s="259" t="s">
        <v>1380</v>
      </c>
      <c r="B1572" s="259" t="s">
        <v>1381</v>
      </c>
      <c r="C1572" s="259" t="s">
        <v>101</v>
      </c>
      <c r="D1572" s="259" t="s">
        <v>2246</v>
      </c>
      <c r="E1572" s="259">
        <v>2</v>
      </c>
      <c r="F1572" s="259" t="s">
        <v>2232</v>
      </c>
      <c r="G1572" s="259" t="s">
        <v>33</v>
      </c>
      <c r="H1572" s="259">
        <v>2</v>
      </c>
      <c r="I1572" s="259" t="s">
        <v>17</v>
      </c>
      <c r="J1572" s="259" t="s">
        <v>17</v>
      </c>
      <c r="K1572" s="259" t="s">
        <v>2802</v>
      </c>
      <c r="L1572" s="260">
        <v>45459</v>
      </c>
      <c r="M1572" s="259" t="s">
        <v>20</v>
      </c>
    </row>
    <row r="1573" spans="1:13" x14ac:dyDescent="0.35">
      <c r="A1573" s="261" t="s">
        <v>1380</v>
      </c>
      <c r="B1573" s="261" t="s">
        <v>1381</v>
      </c>
      <c r="C1573" s="261" t="s">
        <v>101</v>
      </c>
      <c r="D1573" s="261" t="s">
        <v>2248</v>
      </c>
      <c r="E1573" s="261">
        <v>0</v>
      </c>
      <c r="F1573" s="261" t="s">
        <v>2232</v>
      </c>
      <c r="G1573" s="261" t="s">
        <v>33</v>
      </c>
      <c r="H1573" s="261">
        <v>2</v>
      </c>
      <c r="I1573" s="261" t="s">
        <v>17</v>
      </c>
      <c r="J1573" s="261" t="s">
        <v>17</v>
      </c>
      <c r="K1573" s="261" t="s">
        <v>2803</v>
      </c>
      <c r="L1573" s="262">
        <v>45459</v>
      </c>
      <c r="M1573" s="261" t="s">
        <v>20</v>
      </c>
    </row>
    <row r="1574" spans="1:13" x14ac:dyDescent="0.35">
      <c r="A1574" s="259" t="s">
        <v>107</v>
      </c>
      <c r="B1574" s="259" t="s">
        <v>108</v>
      </c>
      <c r="C1574" s="259" t="s">
        <v>109</v>
      </c>
      <c r="D1574" s="259" t="s">
        <v>2231</v>
      </c>
      <c r="E1574" s="259">
        <v>2</v>
      </c>
      <c r="F1574" s="259" t="s">
        <v>2232</v>
      </c>
      <c r="G1574" s="259" t="s">
        <v>33</v>
      </c>
      <c r="H1574" s="259">
        <v>2</v>
      </c>
      <c r="I1574" s="259" t="s">
        <v>17</v>
      </c>
      <c r="J1574" s="259" t="s">
        <v>17</v>
      </c>
      <c r="K1574" s="259" t="s">
        <v>2804</v>
      </c>
      <c r="L1574" s="260">
        <v>45459</v>
      </c>
      <c r="M1574" s="259" t="s">
        <v>20</v>
      </c>
    </row>
    <row r="1575" spans="1:13" x14ac:dyDescent="0.35">
      <c r="A1575" s="261" t="s">
        <v>107</v>
      </c>
      <c r="B1575" s="261" t="s">
        <v>108</v>
      </c>
      <c r="C1575" s="261" t="s">
        <v>109</v>
      </c>
      <c r="D1575" s="261" t="s">
        <v>2234</v>
      </c>
      <c r="E1575" s="261">
        <v>2</v>
      </c>
      <c r="F1575" s="261" t="s">
        <v>2232</v>
      </c>
      <c r="G1575" s="261" t="s">
        <v>33</v>
      </c>
      <c r="H1575" s="261">
        <v>2</v>
      </c>
      <c r="I1575" s="261" t="s">
        <v>17</v>
      </c>
      <c r="J1575" s="261" t="s">
        <v>17</v>
      </c>
      <c r="K1575" s="261" t="s">
        <v>2805</v>
      </c>
      <c r="L1575" s="262">
        <v>45459</v>
      </c>
      <c r="M1575" s="261" t="s">
        <v>20</v>
      </c>
    </row>
    <row r="1576" spans="1:13" x14ac:dyDescent="0.35">
      <c r="A1576" s="259" t="s">
        <v>107</v>
      </c>
      <c r="B1576" s="259" t="s">
        <v>108</v>
      </c>
      <c r="C1576" s="259" t="s">
        <v>109</v>
      </c>
      <c r="D1576" s="259" t="s">
        <v>2236</v>
      </c>
      <c r="E1576" s="259">
        <v>2</v>
      </c>
      <c r="F1576" s="259" t="s">
        <v>2232</v>
      </c>
      <c r="G1576" s="259" t="s">
        <v>33</v>
      </c>
      <c r="H1576" s="259">
        <v>2</v>
      </c>
      <c r="I1576" s="259" t="s">
        <v>17</v>
      </c>
      <c r="J1576" s="259" t="s">
        <v>17</v>
      </c>
      <c r="K1576" s="259" t="s">
        <v>2806</v>
      </c>
      <c r="L1576" s="260">
        <v>45459</v>
      </c>
      <c r="M1576" s="259" t="s">
        <v>20</v>
      </c>
    </row>
    <row r="1577" spans="1:13" x14ac:dyDescent="0.35">
      <c r="A1577" s="261" t="s">
        <v>107</v>
      </c>
      <c r="B1577" s="261" t="s">
        <v>108</v>
      </c>
      <c r="C1577" s="261" t="s">
        <v>109</v>
      </c>
      <c r="D1577" s="261" t="s">
        <v>2238</v>
      </c>
      <c r="E1577" s="261">
        <v>1</v>
      </c>
      <c r="F1577" s="261" t="s">
        <v>2232</v>
      </c>
      <c r="G1577" s="261" t="s">
        <v>33</v>
      </c>
      <c r="H1577" s="261">
        <v>2</v>
      </c>
      <c r="I1577" s="261" t="s">
        <v>17</v>
      </c>
      <c r="J1577" s="261" t="s">
        <v>17</v>
      </c>
      <c r="K1577" s="261" t="s">
        <v>2807</v>
      </c>
      <c r="L1577" s="262">
        <v>45459</v>
      </c>
      <c r="M1577" s="261" t="s">
        <v>20</v>
      </c>
    </row>
    <row r="1578" spans="1:13" x14ac:dyDescent="0.35">
      <c r="A1578" s="259" t="s">
        <v>107</v>
      </c>
      <c r="B1578" s="259" t="s">
        <v>108</v>
      </c>
      <c r="C1578" s="259" t="s">
        <v>109</v>
      </c>
      <c r="D1578" s="259" t="s">
        <v>2240</v>
      </c>
      <c r="E1578" s="259">
        <v>3</v>
      </c>
      <c r="F1578" s="259" t="s">
        <v>2232</v>
      </c>
      <c r="G1578" s="259" t="s">
        <v>33</v>
      </c>
      <c r="H1578" s="259">
        <v>2</v>
      </c>
      <c r="I1578" s="259" t="s">
        <v>17</v>
      </c>
      <c r="J1578" s="259" t="s">
        <v>17</v>
      </c>
      <c r="K1578" s="259" t="s">
        <v>2808</v>
      </c>
      <c r="L1578" s="260">
        <v>45459</v>
      </c>
      <c r="M1578" s="259" t="s">
        <v>20</v>
      </c>
    </row>
    <row r="1579" spans="1:13" x14ac:dyDescent="0.35">
      <c r="A1579" s="261" t="s">
        <v>107</v>
      </c>
      <c r="B1579" s="261" t="s">
        <v>108</v>
      </c>
      <c r="C1579" s="261" t="s">
        <v>109</v>
      </c>
      <c r="D1579" s="261" t="s">
        <v>2242</v>
      </c>
      <c r="E1579" s="261">
        <v>1</v>
      </c>
      <c r="F1579" s="261" t="s">
        <v>2232</v>
      </c>
      <c r="G1579" s="261" t="s">
        <v>33</v>
      </c>
      <c r="H1579" s="261">
        <v>2</v>
      </c>
      <c r="I1579" s="261" t="s">
        <v>17</v>
      </c>
      <c r="J1579" s="261" t="s">
        <v>17</v>
      </c>
      <c r="K1579" s="261" t="s">
        <v>2809</v>
      </c>
      <c r="L1579" s="262">
        <v>45459</v>
      </c>
      <c r="M1579" s="261" t="s">
        <v>20</v>
      </c>
    </row>
    <row r="1580" spans="1:13" x14ac:dyDescent="0.35">
      <c r="A1580" s="259" t="s">
        <v>107</v>
      </c>
      <c r="B1580" s="259" t="s">
        <v>108</v>
      </c>
      <c r="C1580" s="259" t="s">
        <v>109</v>
      </c>
      <c r="D1580" s="259" t="s">
        <v>2244</v>
      </c>
      <c r="E1580" s="259">
        <v>3</v>
      </c>
      <c r="F1580" s="259" t="s">
        <v>2232</v>
      </c>
      <c r="G1580" s="259" t="s">
        <v>33</v>
      </c>
      <c r="H1580" s="259">
        <v>2</v>
      </c>
      <c r="I1580" s="259" t="s">
        <v>17</v>
      </c>
      <c r="J1580" s="259" t="s">
        <v>17</v>
      </c>
      <c r="K1580" s="259" t="s">
        <v>2810</v>
      </c>
      <c r="L1580" s="260">
        <v>45459</v>
      </c>
      <c r="M1580" s="259" t="s">
        <v>20</v>
      </c>
    </row>
    <row r="1581" spans="1:13" x14ac:dyDescent="0.35">
      <c r="A1581" s="261" t="s">
        <v>107</v>
      </c>
      <c r="B1581" s="261" t="s">
        <v>108</v>
      </c>
      <c r="C1581" s="261" t="s">
        <v>109</v>
      </c>
      <c r="D1581" s="261" t="s">
        <v>2246</v>
      </c>
      <c r="E1581" s="261">
        <v>2</v>
      </c>
      <c r="F1581" s="261" t="s">
        <v>2232</v>
      </c>
      <c r="G1581" s="261" t="s">
        <v>33</v>
      </c>
      <c r="H1581" s="261">
        <v>2</v>
      </c>
      <c r="I1581" s="261" t="s">
        <v>17</v>
      </c>
      <c r="J1581" s="261" t="s">
        <v>17</v>
      </c>
      <c r="K1581" s="261" t="s">
        <v>2811</v>
      </c>
      <c r="L1581" s="262">
        <v>45459</v>
      </c>
      <c r="M1581" s="261" t="s">
        <v>20</v>
      </c>
    </row>
    <row r="1582" spans="1:13" x14ac:dyDescent="0.35">
      <c r="A1582" s="259" t="s">
        <v>107</v>
      </c>
      <c r="B1582" s="259" t="s">
        <v>108</v>
      </c>
      <c r="C1582" s="259" t="s">
        <v>109</v>
      </c>
      <c r="D1582" s="259" t="s">
        <v>2248</v>
      </c>
      <c r="E1582" s="259">
        <v>0</v>
      </c>
      <c r="F1582" s="259" t="s">
        <v>2232</v>
      </c>
      <c r="G1582" s="259" t="s">
        <v>33</v>
      </c>
      <c r="H1582" s="259">
        <v>2</v>
      </c>
      <c r="I1582" s="259" t="s">
        <v>17</v>
      </c>
      <c r="J1582" s="259" t="s">
        <v>17</v>
      </c>
      <c r="K1582" s="259" t="s">
        <v>2812</v>
      </c>
      <c r="L1582" s="260">
        <v>45459</v>
      </c>
      <c r="M1582" s="259" t="s">
        <v>20</v>
      </c>
    </row>
    <row r="1583" spans="1:13" x14ac:dyDescent="0.35">
      <c r="A1583" s="261" t="s">
        <v>398</v>
      </c>
      <c r="B1583" s="261" t="s">
        <v>399</v>
      </c>
      <c r="C1583" s="261" t="s">
        <v>109</v>
      </c>
      <c r="D1583" s="261" t="s">
        <v>2231</v>
      </c>
      <c r="E1583" s="261">
        <v>2</v>
      </c>
      <c r="F1583" s="261" t="s">
        <v>2232</v>
      </c>
      <c r="G1583" s="261" t="s">
        <v>33</v>
      </c>
      <c r="H1583" s="261">
        <v>2</v>
      </c>
      <c r="I1583" s="261" t="s">
        <v>17</v>
      </c>
      <c r="J1583" s="261" t="s">
        <v>17</v>
      </c>
      <c r="K1583" s="261" t="s">
        <v>2813</v>
      </c>
      <c r="L1583" s="262">
        <v>45459</v>
      </c>
      <c r="M1583" s="261" t="s">
        <v>20</v>
      </c>
    </row>
    <row r="1584" spans="1:13" x14ac:dyDescent="0.35">
      <c r="A1584" s="259" t="s">
        <v>398</v>
      </c>
      <c r="B1584" s="259" t="s">
        <v>399</v>
      </c>
      <c r="C1584" s="259" t="s">
        <v>109</v>
      </c>
      <c r="D1584" s="259" t="s">
        <v>2234</v>
      </c>
      <c r="E1584" s="259">
        <v>2</v>
      </c>
      <c r="F1584" s="259" t="s">
        <v>2232</v>
      </c>
      <c r="G1584" s="259" t="s">
        <v>33</v>
      </c>
      <c r="H1584" s="259">
        <v>2</v>
      </c>
      <c r="I1584" s="259" t="s">
        <v>17</v>
      </c>
      <c r="J1584" s="259" t="s">
        <v>17</v>
      </c>
      <c r="K1584" s="259" t="s">
        <v>2814</v>
      </c>
      <c r="L1584" s="260">
        <v>45459</v>
      </c>
      <c r="M1584" s="259" t="s">
        <v>20</v>
      </c>
    </row>
    <row r="1585" spans="1:13" x14ac:dyDescent="0.35">
      <c r="A1585" s="261" t="s">
        <v>398</v>
      </c>
      <c r="B1585" s="261" t="s">
        <v>399</v>
      </c>
      <c r="C1585" s="261" t="s">
        <v>109</v>
      </c>
      <c r="D1585" s="261" t="s">
        <v>2236</v>
      </c>
      <c r="E1585" s="261">
        <v>2</v>
      </c>
      <c r="F1585" s="261" t="s">
        <v>2232</v>
      </c>
      <c r="G1585" s="261" t="s">
        <v>33</v>
      </c>
      <c r="H1585" s="261">
        <v>2</v>
      </c>
      <c r="I1585" s="261" t="s">
        <v>17</v>
      </c>
      <c r="J1585" s="261" t="s">
        <v>17</v>
      </c>
      <c r="K1585" s="261" t="s">
        <v>2815</v>
      </c>
      <c r="L1585" s="262">
        <v>45459</v>
      </c>
      <c r="M1585" s="261" t="s">
        <v>20</v>
      </c>
    </row>
    <row r="1586" spans="1:13" x14ac:dyDescent="0.35">
      <c r="A1586" s="259" t="s">
        <v>398</v>
      </c>
      <c r="B1586" s="259" t="s">
        <v>399</v>
      </c>
      <c r="C1586" s="259" t="s">
        <v>109</v>
      </c>
      <c r="D1586" s="259" t="s">
        <v>2238</v>
      </c>
      <c r="E1586" s="259">
        <v>1</v>
      </c>
      <c r="F1586" s="259" t="s">
        <v>2232</v>
      </c>
      <c r="G1586" s="259" t="s">
        <v>33</v>
      </c>
      <c r="H1586" s="259">
        <v>2</v>
      </c>
      <c r="I1586" s="259" t="s">
        <v>17</v>
      </c>
      <c r="J1586" s="259" t="s">
        <v>17</v>
      </c>
      <c r="K1586" s="259" t="s">
        <v>2816</v>
      </c>
      <c r="L1586" s="260">
        <v>45459</v>
      </c>
      <c r="M1586" s="259" t="s">
        <v>20</v>
      </c>
    </row>
    <row r="1587" spans="1:13" x14ac:dyDescent="0.35">
      <c r="A1587" s="261" t="s">
        <v>398</v>
      </c>
      <c r="B1587" s="261" t="s">
        <v>399</v>
      </c>
      <c r="C1587" s="261" t="s">
        <v>109</v>
      </c>
      <c r="D1587" s="261" t="s">
        <v>2240</v>
      </c>
      <c r="E1587" s="261">
        <v>3</v>
      </c>
      <c r="F1587" s="261" t="s">
        <v>2232</v>
      </c>
      <c r="G1587" s="261" t="s">
        <v>33</v>
      </c>
      <c r="H1587" s="261">
        <v>2</v>
      </c>
      <c r="I1587" s="261" t="s">
        <v>17</v>
      </c>
      <c r="J1587" s="261" t="s">
        <v>17</v>
      </c>
      <c r="K1587" s="261" t="s">
        <v>2817</v>
      </c>
      <c r="L1587" s="262">
        <v>45459</v>
      </c>
      <c r="M1587" s="261" t="s">
        <v>20</v>
      </c>
    </row>
    <row r="1588" spans="1:13" x14ac:dyDescent="0.35">
      <c r="A1588" s="259" t="s">
        <v>398</v>
      </c>
      <c r="B1588" s="259" t="s">
        <v>399</v>
      </c>
      <c r="C1588" s="259" t="s">
        <v>109</v>
      </c>
      <c r="D1588" s="259" t="s">
        <v>2242</v>
      </c>
      <c r="E1588" s="259">
        <v>1</v>
      </c>
      <c r="F1588" s="259" t="s">
        <v>2232</v>
      </c>
      <c r="G1588" s="259" t="s">
        <v>33</v>
      </c>
      <c r="H1588" s="259">
        <v>2</v>
      </c>
      <c r="I1588" s="259" t="s">
        <v>17</v>
      </c>
      <c r="J1588" s="259" t="s">
        <v>17</v>
      </c>
      <c r="K1588" s="259" t="s">
        <v>2818</v>
      </c>
      <c r="L1588" s="260">
        <v>45459</v>
      </c>
      <c r="M1588" s="259" t="s">
        <v>20</v>
      </c>
    </row>
    <row r="1589" spans="1:13" x14ac:dyDescent="0.35">
      <c r="A1589" s="261" t="s">
        <v>398</v>
      </c>
      <c r="B1589" s="261" t="s">
        <v>399</v>
      </c>
      <c r="C1589" s="261" t="s">
        <v>109</v>
      </c>
      <c r="D1589" s="261" t="s">
        <v>2244</v>
      </c>
      <c r="E1589" s="261">
        <v>3</v>
      </c>
      <c r="F1589" s="261" t="s">
        <v>2232</v>
      </c>
      <c r="G1589" s="261" t="s">
        <v>33</v>
      </c>
      <c r="H1589" s="261">
        <v>2</v>
      </c>
      <c r="I1589" s="261" t="s">
        <v>17</v>
      </c>
      <c r="J1589" s="261" t="s">
        <v>17</v>
      </c>
      <c r="K1589" s="261" t="s">
        <v>2819</v>
      </c>
      <c r="L1589" s="262">
        <v>45459</v>
      </c>
      <c r="M1589" s="261" t="s">
        <v>20</v>
      </c>
    </row>
    <row r="1590" spans="1:13" x14ac:dyDescent="0.35">
      <c r="A1590" s="259" t="s">
        <v>398</v>
      </c>
      <c r="B1590" s="259" t="s">
        <v>399</v>
      </c>
      <c r="C1590" s="259" t="s">
        <v>109</v>
      </c>
      <c r="D1590" s="259" t="s">
        <v>2246</v>
      </c>
      <c r="E1590" s="259">
        <v>1</v>
      </c>
      <c r="F1590" s="259" t="s">
        <v>2232</v>
      </c>
      <c r="G1590" s="259" t="s">
        <v>33</v>
      </c>
      <c r="H1590" s="259">
        <v>2</v>
      </c>
      <c r="I1590" s="259" t="s">
        <v>17</v>
      </c>
      <c r="J1590" s="259" t="s">
        <v>17</v>
      </c>
      <c r="K1590" s="259" t="s">
        <v>2820</v>
      </c>
      <c r="L1590" s="260">
        <v>45459</v>
      </c>
      <c r="M1590" s="259" t="s">
        <v>20</v>
      </c>
    </row>
    <row r="1591" spans="1:13" x14ac:dyDescent="0.35">
      <c r="A1591" s="261" t="s">
        <v>398</v>
      </c>
      <c r="B1591" s="261" t="s">
        <v>399</v>
      </c>
      <c r="C1591" s="261" t="s">
        <v>109</v>
      </c>
      <c r="D1591" s="261" t="s">
        <v>2248</v>
      </c>
      <c r="E1591" s="261">
        <v>0</v>
      </c>
      <c r="F1591" s="261" t="s">
        <v>2232</v>
      </c>
      <c r="G1591" s="261" t="s">
        <v>33</v>
      </c>
      <c r="H1591" s="261">
        <v>2</v>
      </c>
      <c r="I1591" s="261" t="s">
        <v>17</v>
      </c>
      <c r="J1591" s="261" t="s">
        <v>17</v>
      </c>
      <c r="K1591" s="261" t="s">
        <v>2821</v>
      </c>
      <c r="L1591" s="262">
        <v>45459</v>
      </c>
      <c r="M1591" s="261" t="s">
        <v>20</v>
      </c>
    </row>
    <row r="1592" spans="1:13" x14ac:dyDescent="0.35">
      <c r="A1592" s="259" t="s">
        <v>1496</v>
      </c>
      <c r="B1592" s="259" t="s">
        <v>1497</v>
      </c>
      <c r="C1592" s="259" t="s">
        <v>877</v>
      </c>
      <c r="D1592" s="259" t="s">
        <v>2231</v>
      </c>
      <c r="E1592" s="259">
        <v>0</v>
      </c>
      <c r="F1592" s="259" t="s">
        <v>2232</v>
      </c>
      <c r="G1592" s="259" t="s">
        <v>33</v>
      </c>
      <c r="H1592" s="259">
        <v>2</v>
      </c>
      <c r="I1592" s="259" t="s">
        <v>17</v>
      </c>
      <c r="J1592" s="259" t="s">
        <v>17</v>
      </c>
      <c r="K1592" s="259" t="s">
        <v>2822</v>
      </c>
      <c r="L1592" s="260">
        <v>45460</v>
      </c>
      <c r="M1592" s="259" t="s">
        <v>20</v>
      </c>
    </row>
    <row r="1593" spans="1:13" x14ac:dyDescent="0.35">
      <c r="A1593" s="261" t="s">
        <v>1496</v>
      </c>
      <c r="B1593" s="261" t="s">
        <v>1497</v>
      </c>
      <c r="C1593" s="261" t="s">
        <v>877</v>
      </c>
      <c r="D1593" s="261" t="s">
        <v>2234</v>
      </c>
      <c r="E1593" s="261">
        <v>0</v>
      </c>
      <c r="F1593" s="261" t="s">
        <v>2232</v>
      </c>
      <c r="G1593" s="261" t="s">
        <v>33</v>
      </c>
      <c r="H1593" s="261">
        <v>2</v>
      </c>
      <c r="I1593" s="261" t="s">
        <v>17</v>
      </c>
      <c r="J1593" s="261" t="s">
        <v>17</v>
      </c>
      <c r="K1593" s="261" t="s">
        <v>2823</v>
      </c>
      <c r="L1593" s="262">
        <v>45460</v>
      </c>
      <c r="M1593" s="261" t="s">
        <v>20</v>
      </c>
    </row>
    <row r="1594" spans="1:13" x14ac:dyDescent="0.35">
      <c r="A1594" s="259" t="s">
        <v>1496</v>
      </c>
      <c r="B1594" s="259" t="s">
        <v>1497</v>
      </c>
      <c r="C1594" s="259" t="s">
        <v>877</v>
      </c>
      <c r="D1594" s="259" t="s">
        <v>2236</v>
      </c>
      <c r="E1594" s="259">
        <v>0</v>
      </c>
      <c r="F1594" s="259" t="s">
        <v>2232</v>
      </c>
      <c r="G1594" s="259" t="s">
        <v>33</v>
      </c>
      <c r="H1594" s="259">
        <v>2</v>
      </c>
      <c r="I1594" s="259" t="s">
        <v>17</v>
      </c>
      <c r="J1594" s="259" t="s">
        <v>17</v>
      </c>
      <c r="K1594" s="259" t="s">
        <v>2824</v>
      </c>
      <c r="L1594" s="260">
        <v>45460</v>
      </c>
      <c r="M1594" s="259" t="s">
        <v>20</v>
      </c>
    </row>
    <row r="1595" spans="1:13" x14ac:dyDescent="0.35">
      <c r="A1595" s="261" t="s">
        <v>1496</v>
      </c>
      <c r="B1595" s="261" t="s">
        <v>1497</v>
      </c>
      <c r="C1595" s="261" t="s">
        <v>877</v>
      </c>
      <c r="D1595" s="261" t="s">
        <v>2238</v>
      </c>
      <c r="E1595" s="261">
        <v>0</v>
      </c>
      <c r="F1595" s="261" t="s">
        <v>2232</v>
      </c>
      <c r="G1595" s="261" t="s">
        <v>33</v>
      </c>
      <c r="H1595" s="261">
        <v>2</v>
      </c>
      <c r="I1595" s="261" t="s">
        <v>17</v>
      </c>
      <c r="J1595" s="261" t="s">
        <v>17</v>
      </c>
      <c r="K1595" s="261" t="s">
        <v>2825</v>
      </c>
      <c r="L1595" s="262">
        <v>45460</v>
      </c>
      <c r="M1595" s="261" t="s">
        <v>20</v>
      </c>
    </row>
    <row r="1596" spans="1:13" x14ac:dyDescent="0.35">
      <c r="A1596" s="259" t="s">
        <v>1496</v>
      </c>
      <c r="B1596" s="259" t="s">
        <v>1497</v>
      </c>
      <c r="C1596" s="259" t="s">
        <v>877</v>
      </c>
      <c r="D1596" s="259" t="s">
        <v>2240</v>
      </c>
      <c r="E1596" s="259">
        <v>3</v>
      </c>
      <c r="F1596" s="259" t="s">
        <v>2232</v>
      </c>
      <c r="G1596" s="259" t="s">
        <v>33</v>
      </c>
      <c r="H1596" s="259">
        <v>2</v>
      </c>
      <c r="I1596" s="259" t="s">
        <v>17</v>
      </c>
      <c r="J1596" s="259" t="s">
        <v>17</v>
      </c>
      <c r="K1596" s="259" t="s">
        <v>2826</v>
      </c>
      <c r="L1596" s="260">
        <v>45460</v>
      </c>
      <c r="M1596" s="259" t="s">
        <v>20</v>
      </c>
    </row>
    <row r="1597" spans="1:13" x14ac:dyDescent="0.35">
      <c r="A1597" s="261" t="s">
        <v>1496</v>
      </c>
      <c r="B1597" s="261" t="s">
        <v>1497</v>
      </c>
      <c r="C1597" s="261" t="s">
        <v>877</v>
      </c>
      <c r="D1597" s="261" t="s">
        <v>2242</v>
      </c>
      <c r="E1597" s="261">
        <v>0</v>
      </c>
      <c r="F1597" s="261" t="s">
        <v>2232</v>
      </c>
      <c r="G1597" s="261" t="s">
        <v>33</v>
      </c>
      <c r="H1597" s="261">
        <v>2</v>
      </c>
      <c r="I1597" s="261" t="s">
        <v>17</v>
      </c>
      <c r="J1597" s="261" t="s">
        <v>17</v>
      </c>
      <c r="K1597" s="261" t="s">
        <v>2827</v>
      </c>
      <c r="L1597" s="262">
        <v>45460</v>
      </c>
      <c r="M1597" s="261" t="s">
        <v>20</v>
      </c>
    </row>
    <row r="1598" spans="1:13" x14ac:dyDescent="0.35">
      <c r="A1598" s="259" t="s">
        <v>1496</v>
      </c>
      <c r="B1598" s="259" t="s">
        <v>1497</v>
      </c>
      <c r="C1598" s="259" t="s">
        <v>877</v>
      </c>
      <c r="D1598" s="259" t="s">
        <v>2244</v>
      </c>
      <c r="E1598" s="259">
        <v>0</v>
      </c>
      <c r="F1598" s="259" t="s">
        <v>2232</v>
      </c>
      <c r="G1598" s="259" t="s">
        <v>33</v>
      </c>
      <c r="H1598" s="259">
        <v>2</v>
      </c>
      <c r="I1598" s="259" t="s">
        <v>17</v>
      </c>
      <c r="J1598" s="259" t="s">
        <v>17</v>
      </c>
      <c r="K1598" s="259" t="s">
        <v>2828</v>
      </c>
      <c r="L1598" s="260">
        <v>45460</v>
      </c>
      <c r="M1598" s="259" t="s">
        <v>20</v>
      </c>
    </row>
    <row r="1599" spans="1:13" x14ac:dyDescent="0.35">
      <c r="A1599" s="261" t="s">
        <v>1496</v>
      </c>
      <c r="B1599" s="261" t="s">
        <v>1497</v>
      </c>
      <c r="C1599" s="261" t="s">
        <v>877</v>
      </c>
      <c r="D1599" s="261" t="s">
        <v>2246</v>
      </c>
      <c r="E1599" s="261">
        <v>0</v>
      </c>
      <c r="F1599" s="261" t="s">
        <v>2232</v>
      </c>
      <c r="G1599" s="261" t="s">
        <v>33</v>
      </c>
      <c r="H1599" s="261">
        <v>2</v>
      </c>
      <c r="I1599" s="261" t="s">
        <v>17</v>
      </c>
      <c r="J1599" s="261" t="s">
        <v>17</v>
      </c>
      <c r="K1599" s="261" t="s">
        <v>2829</v>
      </c>
      <c r="L1599" s="262">
        <v>45460</v>
      </c>
      <c r="M1599" s="261" t="s">
        <v>20</v>
      </c>
    </row>
    <row r="1600" spans="1:13" x14ac:dyDescent="0.35">
      <c r="A1600" s="259" t="s">
        <v>1496</v>
      </c>
      <c r="B1600" s="259" t="s">
        <v>1497</v>
      </c>
      <c r="C1600" s="259" t="s">
        <v>877</v>
      </c>
      <c r="D1600" s="259" t="s">
        <v>2248</v>
      </c>
      <c r="E1600" s="259">
        <v>0</v>
      </c>
      <c r="F1600" s="259" t="s">
        <v>2232</v>
      </c>
      <c r="G1600" s="259" t="s">
        <v>33</v>
      </c>
      <c r="H1600" s="259">
        <v>2</v>
      </c>
      <c r="I1600" s="259" t="s">
        <v>17</v>
      </c>
      <c r="J1600" s="259" t="s">
        <v>17</v>
      </c>
      <c r="K1600" s="259" t="s">
        <v>2830</v>
      </c>
      <c r="L1600" s="260">
        <v>45460</v>
      </c>
      <c r="M1600" s="259" t="s">
        <v>20</v>
      </c>
    </row>
    <row r="1601" spans="1:13" x14ac:dyDescent="0.35">
      <c r="A1601" s="261" t="s">
        <v>875</v>
      </c>
      <c r="B1601" s="261" t="s">
        <v>876</v>
      </c>
      <c r="C1601" s="261" t="s">
        <v>877</v>
      </c>
      <c r="D1601" s="261" t="s">
        <v>2231</v>
      </c>
      <c r="E1601" s="261">
        <v>0</v>
      </c>
      <c r="F1601" s="261" t="s">
        <v>2232</v>
      </c>
      <c r="G1601" s="261" t="s">
        <v>33</v>
      </c>
      <c r="H1601" s="261">
        <v>2</v>
      </c>
      <c r="I1601" s="261" t="s">
        <v>17</v>
      </c>
      <c r="J1601" s="261" t="s">
        <v>17</v>
      </c>
      <c r="K1601" s="261" t="s">
        <v>2831</v>
      </c>
      <c r="L1601" s="262">
        <v>45460</v>
      </c>
      <c r="M1601" s="261" t="s">
        <v>20</v>
      </c>
    </row>
    <row r="1602" spans="1:13" x14ac:dyDescent="0.35">
      <c r="A1602" s="259" t="s">
        <v>875</v>
      </c>
      <c r="B1602" s="259" t="s">
        <v>876</v>
      </c>
      <c r="C1602" s="259" t="s">
        <v>877</v>
      </c>
      <c r="D1602" s="259" t="s">
        <v>2234</v>
      </c>
      <c r="E1602" s="259">
        <v>0</v>
      </c>
      <c r="F1602" s="259" t="s">
        <v>2232</v>
      </c>
      <c r="G1602" s="259" t="s">
        <v>33</v>
      </c>
      <c r="H1602" s="259">
        <v>2</v>
      </c>
      <c r="I1602" s="259" t="s">
        <v>17</v>
      </c>
      <c r="J1602" s="259" t="s">
        <v>17</v>
      </c>
      <c r="K1602" s="259" t="s">
        <v>2832</v>
      </c>
      <c r="L1602" s="260">
        <v>45460</v>
      </c>
      <c r="M1602" s="259" t="s">
        <v>20</v>
      </c>
    </row>
    <row r="1603" spans="1:13" x14ac:dyDescent="0.35">
      <c r="A1603" s="261" t="s">
        <v>875</v>
      </c>
      <c r="B1603" s="261" t="s">
        <v>876</v>
      </c>
      <c r="C1603" s="261" t="s">
        <v>877</v>
      </c>
      <c r="D1603" s="261" t="s">
        <v>2236</v>
      </c>
      <c r="E1603" s="261">
        <v>0</v>
      </c>
      <c r="F1603" s="261" t="s">
        <v>2232</v>
      </c>
      <c r="G1603" s="261" t="s">
        <v>33</v>
      </c>
      <c r="H1603" s="261">
        <v>2</v>
      </c>
      <c r="I1603" s="261" t="s">
        <v>17</v>
      </c>
      <c r="J1603" s="261" t="s">
        <v>17</v>
      </c>
      <c r="K1603" s="261" t="s">
        <v>2833</v>
      </c>
      <c r="L1603" s="262">
        <v>45460</v>
      </c>
      <c r="M1603" s="261" t="s">
        <v>20</v>
      </c>
    </row>
    <row r="1604" spans="1:13" x14ac:dyDescent="0.35">
      <c r="A1604" s="259" t="s">
        <v>875</v>
      </c>
      <c r="B1604" s="259" t="s">
        <v>876</v>
      </c>
      <c r="C1604" s="259" t="s">
        <v>877</v>
      </c>
      <c r="D1604" s="259" t="s">
        <v>2238</v>
      </c>
      <c r="E1604" s="259">
        <v>0</v>
      </c>
      <c r="F1604" s="259" t="s">
        <v>2232</v>
      </c>
      <c r="G1604" s="259" t="s">
        <v>33</v>
      </c>
      <c r="H1604" s="259">
        <v>2</v>
      </c>
      <c r="I1604" s="259" t="s">
        <v>17</v>
      </c>
      <c r="J1604" s="259" t="s">
        <v>17</v>
      </c>
      <c r="K1604" s="259" t="s">
        <v>2834</v>
      </c>
      <c r="L1604" s="260">
        <v>45460</v>
      </c>
      <c r="M1604" s="259" t="s">
        <v>20</v>
      </c>
    </row>
    <row r="1605" spans="1:13" x14ac:dyDescent="0.35">
      <c r="A1605" s="261" t="s">
        <v>875</v>
      </c>
      <c r="B1605" s="261" t="s">
        <v>876</v>
      </c>
      <c r="C1605" s="261" t="s">
        <v>877</v>
      </c>
      <c r="D1605" s="261" t="s">
        <v>2240</v>
      </c>
      <c r="E1605" s="261">
        <v>2</v>
      </c>
      <c r="F1605" s="261" t="s">
        <v>2232</v>
      </c>
      <c r="G1605" s="261" t="s">
        <v>33</v>
      </c>
      <c r="H1605" s="261">
        <v>2</v>
      </c>
      <c r="I1605" s="261" t="s">
        <v>17</v>
      </c>
      <c r="J1605" s="261" t="s">
        <v>17</v>
      </c>
      <c r="K1605" s="261" t="s">
        <v>2835</v>
      </c>
      <c r="L1605" s="262">
        <v>45460</v>
      </c>
      <c r="M1605" s="261" t="s">
        <v>20</v>
      </c>
    </row>
    <row r="1606" spans="1:13" x14ac:dyDescent="0.35">
      <c r="A1606" s="259" t="s">
        <v>875</v>
      </c>
      <c r="B1606" s="259" t="s">
        <v>876</v>
      </c>
      <c r="C1606" s="259" t="s">
        <v>877</v>
      </c>
      <c r="D1606" s="259" t="s">
        <v>2242</v>
      </c>
      <c r="E1606" s="259">
        <v>0</v>
      </c>
      <c r="F1606" s="259" t="s">
        <v>2232</v>
      </c>
      <c r="G1606" s="259" t="s">
        <v>33</v>
      </c>
      <c r="H1606" s="259">
        <v>2</v>
      </c>
      <c r="I1606" s="259" t="s">
        <v>17</v>
      </c>
      <c r="J1606" s="259" t="s">
        <v>17</v>
      </c>
      <c r="K1606" s="259" t="s">
        <v>2836</v>
      </c>
      <c r="L1606" s="260">
        <v>45460</v>
      </c>
      <c r="M1606" s="259" t="s">
        <v>20</v>
      </c>
    </row>
    <row r="1607" spans="1:13" x14ac:dyDescent="0.35">
      <c r="A1607" s="261" t="s">
        <v>875</v>
      </c>
      <c r="B1607" s="261" t="s">
        <v>876</v>
      </c>
      <c r="C1607" s="261" t="s">
        <v>877</v>
      </c>
      <c r="D1607" s="261" t="s">
        <v>2244</v>
      </c>
      <c r="E1607" s="261">
        <v>0</v>
      </c>
      <c r="F1607" s="261" t="s">
        <v>2232</v>
      </c>
      <c r="G1607" s="261" t="s">
        <v>33</v>
      </c>
      <c r="H1607" s="261">
        <v>2</v>
      </c>
      <c r="I1607" s="261" t="s">
        <v>17</v>
      </c>
      <c r="J1607" s="261" t="s">
        <v>17</v>
      </c>
      <c r="K1607" s="261" t="s">
        <v>2837</v>
      </c>
      <c r="L1607" s="262">
        <v>45460</v>
      </c>
      <c r="M1607" s="261" t="s">
        <v>20</v>
      </c>
    </row>
    <row r="1608" spans="1:13" x14ac:dyDescent="0.35">
      <c r="A1608" s="259" t="s">
        <v>875</v>
      </c>
      <c r="B1608" s="259" t="s">
        <v>876</v>
      </c>
      <c r="C1608" s="259" t="s">
        <v>877</v>
      </c>
      <c r="D1608" s="259" t="s">
        <v>2246</v>
      </c>
      <c r="E1608" s="259">
        <v>0</v>
      </c>
      <c r="F1608" s="259" t="s">
        <v>2232</v>
      </c>
      <c r="G1608" s="259" t="s">
        <v>33</v>
      </c>
      <c r="H1608" s="259">
        <v>2</v>
      </c>
      <c r="I1608" s="259" t="s">
        <v>17</v>
      </c>
      <c r="J1608" s="259" t="s">
        <v>17</v>
      </c>
      <c r="K1608" s="259" t="s">
        <v>2838</v>
      </c>
      <c r="L1608" s="260">
        <v>45460</v>
      </c>
      <c r="M1608" s="259" t="s">
        <v>20</v>
      </c>
    </row>
    <row r="1609" spans="1:13" x14ac:dyDescent="0.35">
      <c r="A1609" s="261" t="s">
        <v>875</v>
      </c>
      <c r="B1609" s="261" t="s">
        <v>876</v>
      </c>
      <c r="C1609" s="261" t="s">
        <v>877</v>
      </c>
      <c r="D1609" s="261" t="s">
        <v>2248</v>
      </c>
      <c r="E1609" s="261">
        <v>0</v>
      </c>
      <c r="F1609" s="261" t="s">
        <v>2232</v>
      </c>
      <c r="G1609" s="261" t="s">
        <v>33</v>
      </c>
      <c r="H1609" s="261">
        <v>2</v>
      </c>
      <c r="I1609" s="261" t="s">
        <v>17</v>
      </c>
      <c r="J1609" s="261" t="s">
        <v>17</v>
      </c>
      <c r="K1609" s="261" t="s">
        <v>2839</v>
      </c>
      <c r="L1609" s="262">
        <v>45460</v>
      </c>
      <c r="M1609" s="261" t="s">
        <v>20</v>
      </c>
    </row>
    <row r="1610" spans="1:13" x14ac:dyDescent="0.35">
      <c r="A1610" s="259" t="s">
        <v>1492</v>
      </c>
      <c r="B1610" s="259" t="s">
        <v>1493</v>
      </c>
      <c r="C1610" s="259" t="s">
        <v>877</v>
      </c>
      <c r="D1610" s="259" t="s">
        <v>2231</v>
      </c>
      <c r="E1610" s="259">
        <v>0</v>
      </c>
      <c r="F1610" s="259" t="s">
        <v>2232</v>
      </c>
      <c r="G1610" s="259" t="s">
        <v>33</v>
      </c>
      <c r="H1610" s="259">
        <v>2</v>
      </c>
      <c r="I1610" s="259" t="s">
        <v>17</v>
      </c>
      <c r="J1610" s="259" t="s">
        <v>17</v>
      </c>
      <c r="K1610" s="259" t="s">
        <v>2840</v>
      </c>
      <c r="L1610" s="260">
        <v>45460</v>
      </c>
      <c r="M1610" s="259" t="s">
        <v>20</v>
      </c>
    </row>
    <row r="1611" spans="1:13" x14ac:dyDescent="0.35">
      <c r="A1611" s="261" t="s">
        <v>1492</v>
      </c>
      <c r="B1611" s="261" t="s">
        <v>1493</v>
      </c>
      <c r="C1611" s="261" t="s">
        <v>877</v>
      </c>
      <c r="D1611" s="261" t="s">
        <v>2234</v>
      </c>
      <c r="E1611" s="261">
        <v>0</v>
      </c>
      <c r="F1611" s="261" t="s">
        <v>2232</v>
      </c>
      <c r="G1611" s="261" t="s">
        <v>33</v>
      </c>
      <c r="H1611" s="261">
        <v>2</v>
      </c>
      <c r="I1611" s="261" t="s">
        <v>17</v>
      </c>
      <c r="J1611" s="261" t="s">
        <v>17</v>
      </c>
      <c r="K1611" s="261" t="s">
        <v>2841</v>
      </c>
      <c r="L1611" s="262">
        <v>45460</v>
      </c>
      <c r="M1611" s="261" t="s">
        <v>20</v>
      </c>
    </row>
    <row r="1612" spans="1:13" x14ac:dyDescent="0.35">
      <c r="A1612" s="259" t="s">
        <v>1492</v>
      </c>
      <c r="B1612" s="259" t="s">
        <v>1493</v>
      </c>
      <c r="C1612" s="259" t="s">
        <v>877</v>
      </c>
      <c r="D1612" s="259" t="s">
        <v>2236</v>
      </c>
      <c r="E1612" s="259">
        <v>0</v>
      </c>
      <c r="F1612" s="259" t="s">
        <v>2232</v>
      </c>
      <c r="G1612" s="259" t="s">
        <v>33</v>
      </c>
      <c r="H1612" s="259">
        <v>2</v>
      </c>
      <c r="I1612" s="259" t="s">
        <v>17</v>
      </c>
      <c r="J1612" s="259" t="s">
        <v>17</v>
      </c>
      <c r="K1612" s="259" t="s">
        <v>2842</v>
      </c>
      <c r="L1612" s="260">
        <v>45460</v>
      </c>
      <c r="M1612" s="259" t="s">
        <v>20</v>
      </c>
    </row>
    <row r="1613" spans="1:13" x14ac:dyDescent="0.35">
      <c r="A1613" s="261" t="s">
        <v>1492</v>
      </c>
      <c r="B1613" s="261" t="s">
        <v>1493</v>
      </c>
      <c r="C1613" s="261" t="s">
        <v>877</v>
      </c>
      <c r="D1613" s="261" t="s">
        <v>2238</v>
      </c>
      <c r="E1613" s="261">
        <v>0</v>
      </c>
      <c r="F1613" s="261" t="s">
        <v>2232</v>
      </c>
      <c r="G1613" s="261" t="s">
        <v>33</v>
      </c>
      <c r="H1613" s="261">
        <v>2</v>
      </c>
      <c r="I1613" s="261" t="s">
        <v>17</v>
      </c>
      <c r="J1613" s="261" t="s">
        <v>17</v>
      </c>
      <c r="K1613" s="261" t="s">
        <v>2843</v>
      </c>
      <c r="L1613" s="262">
        <v>45460</v>
      </c>
      <c r="M1613" s="261" t="s">
        <v>20</v>
      </c>
    </row>
    <row r="1614" spans="1:13" x14ac:dyDescent="0.35">
      <c r="A1614" s="259" t="s">
        <v>1492</v>
      </c>
      <c r="B1614" s="259" t="s">
        <v>1493</v>
      </c>
      <c r="C1614" s="259" t="s">
        <v>877</v>
      </c>
      <c r="D1614" s="259" t="s">
        <v>2240</v>
      </c>
      <c r="E1614" s="259">
        <v>1</v>
      </c>
      <c r="F1614" s="259" t="s">
        <v>2232</v>
      </c>
      <c r="G1614" s="259" t="s">
        <v>33</v>
      </c>
      <c r="H1614" s="259">
        <v>2</v>
      </c>
      <c r="I1614" s="259" t="s">
        <v>17</v>
      </c>
      <c r="J1614" s="259" t="s">
        <v>17</v>
      </c>
      <c r="K1614" s="259" t="s">
        <v>2844</v>
      </c>
      <c r="L1614" s="260">
        <v>45460</v>
      </c>
      <c r="M1614" s="259" t="s">
        <v>20</v>
      </c>
    </row>
    <row r="1615" spans="1:13" x14ac:dyDescent="0.35">
      <c r="A1615" s="261" t="s">
        <v>1492</v>
      </c>
      <c r="B1615" s="261" t="s">
        <v>1493</v>
      </c>
      <c r="C1615" s="261" t="s">
        <v>877</v>
      </c>
      <c r="D1615" s="261" t="s">
        <v>2242</v>
      </c>
      <c r="E1615" s="261">
        <v>0</v>
      </c>
      <c r="F1615" s="261" t="s">
        <v>2232</v>
      </c>
      <c r="G1615" s="261" t="s">
        <v>33</v>
      </c>
      <c r="H1615" s="261">
        <v>2</v>
      </c>
      <c r="I1615" s="261" t="s">
        <v>17</v>
      </c>
      <c r="J1615" s="261" t="s">
        <v>17</v>
      </c>
      <c r="K1615" s="261" t="s">
        <v>2845</v>
      </c>
      <c r="L1615" s="262">
        <v>45460</v>
      </c>
      <c r="M1615" s="261" t="s">
        <v>20</v>
      </c>
    </row>
    <row r="1616" spans="1:13" x14ac:dyDescent="0.35">
      <c r="A1616" s="259" t="s">
        <v>1492</v>
      </c>
      <c r="B1616" s="259" t="s">
        <v>1493</v>
      </c>
      <c r="C1616" s="259" t="s">
        <v>877</v>
      </c>
      <c r="D1616" s="259" t="s">
        <v>2244</v>
      </c>
      <c r="E1616" s="259">
        <v>0</v>
      </c>
      <c r="F1616" s="259" t="s">
        <v>2232</v>
      </c>
      <c r="G1616" s="259" t="s">
        <v>33</v>
      </c>
      <c r="H1616" s="259">
        <v>2</v>
      </c>
      <c r="I1616" s="259" t="s">
        <v>17</v>
      </c>
      <c r="J1616" s="259" t="s">
        <v>17</v>
      </c>
      <c r="K1616" s="259" t="s">
        <v>2846</v>
      </c>
      <c r="L1616" s="260">
        <v>45460</v>
      </c>
      <c r="M1616" s="259" t="s">
        <v>20</v>
      </c>
    </row>
    <row r="1617" spans="1:13" x14ac:dyDescent="0.35">
      <c r="A1617" s="261" t="s">
        <v>1492</v>
      </c>
      <c r="B1617" s="261" t="s">
        <v>1493</v>
      </c>
      <c r="C1617" s="261" t="s">
        <v>877</v>
      </c>
      <c r="D1617" s="261" t="s">
        <v>2246</v>
      </c>
      <c r="E1617" s="261">
        <v>0</v>
      </c>
      <c r="F1617" s="261" t="s">
        <v>2232</v>
      </c>
      <c r="G1617" s="261" t="s">
        <v>33</v>
      </c>
      <c r="H1617" s="261">
        <v>2</v>
      </c>
      <c r="I1617" s="261" t="s">
        <v>17</v>
      </c>
      <c r="J1617" s="261" t="s">
        <v>17</v>
      </c>
      <c r="K1617" s="261" t="s">
        <v>2847</v>
      </c>
      <c r="L1617" s="262">
        <v>45460</v>
      </c>
      <c r="M1617" s="261" t="s">
        <v>20</v>
      </c>
    </row>
    <row r="1618" spans="1:13" x14ac:dyDescent="0.35">
      <c r="A1618" s="259" t="s">
        <v>1492</v>
      </c>
      <c r="B1618" s="259" t="s">
        <v>1493</v>
      </c>
      <c r="C1618" s="259" t="s">
        <v>877</v>
      </c>
      <c r="D1618" s="259" t="s">
        <v>2248</v>
      </c>
      <c r="E1618" s="259">
        <v>0</v>
      </c>
      <c r="F1618" s="259" t="s">
        <v>2232</v>
      </c>
      <c r="G1618" s="259" t="s">
        <v>33</v>
      </c>
      <c r="H1618" s="259">
        <v>2</v>
      </c>
      <c r="I1618" s="259" t="s">
        <v>17</v>
      </c>
      <c r="J1618" s="259" t="s">
        <v>17</v>
      </c>
      <c r="K1618" s="259" t="s">
        <v>2848</v>
      </c>
      <c r="L1618" s="260">
        <v>45460</v>
      </c>
      <c r="M1618" s="259" t="s">
        <v>20</v>
      </c>
    </row>
    <row r="1619" spans="1:13" x14ac:dyDescent="0.35">
      <c r="A1619" s="261" t="s">
        <v>200</v>
      </c>
      <c r="B1619" s="261" t="s">
        <v>201</v>
      </c>
      <c r="C1619" s="261" t="s">
        <v>202</v>
      </c>
      <c r="D1619" s="261" t="s">
        <v>2231</v>
      </c>
      <c r="E1619" s="261">
        <v>0</v>
      </c>
      <c r="F1619" s="261" t="s">
        <v>2232</v>
      </c>
      <c r="G1619" s="261" t="s">
        <v>33</v>
      </c>
      <c r="H1619" s="261">
        <v>2</v>
      </c>
      <c r="I1619" s="261" t="s">
        <v>17</v>
      </c>
      <c r="J1619" s="261" t="s">
        <v>17</v>
      </c>
      <c r="K1619" s="261" t="s">
        <v>2849</v>
      </c>
      <c r="L1619" s="262">
        <v>45460</v>
      </c>
      <c r="M1619" s="261" t="s">
        <v>20</v>
      </c>
    </row>
    <row r="1620" spans="1:13" x14ac:dyDescent="0.35">
      <c r="A1620" s="259" t="s">
        <v>200</v>
      </c>
      <c r="B1620" s="259" t="s">
        <v>201</v>
      </c>
      <c r="C1620" s="259" t="s">
        <v>202</v>
      </c>
      <c r="D1620" s="259" t="s">
        <v>2234</v>
      </c>
      <c r="E1620" s="259">
        <v>0</v>
      </c>
      <c r="F1620" s="259" t="s">
        <v>2232</v>
      </c>
      <c r="G1620" s="259" t="s">
        <v>33</v>
      </c>
      <c r="H1620" s="259">
        <v>2</v>
      </c>
      <c r="I1620" s="259" t="s">
        <v>17</v>
      </c>
      <c r="J1620" s="259" t="s">
        <v>17</v>
      </c>
      <c r="K1620" s="259" t="s">
        <v>2850</v>
      </c>
      <c r="L1620" s="260">
        <v>45460</v>
      </c>
      <c r="M1620" s="259" t="s">
        <v>20</v>
      </c>
    </row>
    <row r="1621" spans="1:13" x14ac:dyDescent="0.35">
      <c r="A1621" s="261" t="s">
        <v>200</v>
      </c>
      <c r="B1621" s="261" t="s">
        <v>201</v>
      </c>
      <c r="C1621" s="261" t="s">
        <v>202</v>
      </c>
      <c r="D1621" s="261" t="s">
        <v>2236</v>
      </c>
      <c r="E1621" s="261">
        <v>0</v>
      </c>
      <c r="F1621" s="261" t="s">
        <v>2232</v>
      </c>
      <c r="G1621" s="261" t="s">
        <v>33</v>
      </c>
      <c r="H1621" s="261">
        <v>2</v>
      </c>
      <c r="I1621" s="261" t="s">
        <v>17</v>
      </c>
      <c r="J1621" s="261" t="s">
        <v>17</v>
      </c>
      <c r="K1621" s="261" t="s">
        <v>2851</v>
      </c>
      <c r="L1621" s="262">
        <v>45460</v>
      </c>
      <c r="M1621" s="261" t="s">
        <v>20</v>
      </c>
    </row>
    <row r="1622" spans="1:13" x14ac:dyDescent="0.35">
      <c r="A1622" s="259" t="s">
        <v>200</v>
      </c>
      <c r="B1622" s="259" t="s">
        <v>201</v>
      </c>
      <c r="C1622" s="259" t="s">
        <v>202</v>
      </c>
      <c r="D1622" s="259" t="s">
        <v>2238</v>
      </c>
      <c r="E1622" s="259">
        <v>0</v>
      </c>
      <c r="F1622" s="259" t="s">
        <v>2232</v>
      </c>
      <c r="G1622" s="259" t="s">
        <v>33</v>
      </c>
      <c r="H1622" s="259">
        <v>2</v>
      </c>
      <c r="I1622" s="259" t="s">
        <v>17</v>
      </c>
      <c r="J1622" s="259" t="s">
        <v>17</v>
      </c>
      <c r="K1622" s="259" t="s">
        <v>2852</v>
      </c>
      <c r="L1622" s="260">
        <v>45460</v>
      </c>
      <c r="M1622" s="259" t="s">
        <v>20</v>
      </c>
    </row>
    <row r="1623" spans="1:13" x14ac:dyDescent="0.35">
      <c r="A1623" s="261" t="s">
        <v>200</v>
      </c>
      <c r="B1623" s="261" t="s">
        <v>201</v>
      </c>
      <c r="C1623" s="261" t="s">
        <v>202</v>
      </c>
      <c r="D1623" s="261" t="s">
        <v>2240</v>
      </c>
      <c r="E1623" s="261">
        <v>1</v>
      </c>
      <c r="F1623" s="261" t="s">
        <v>2232</v>
      </c>
      <c r="G1623" s="261" t="s">
        <v>33</v>
      </c>
      <c r="H1623" s="261">
        <v>2</v>
      </c>
      <c r="I1623" s="261" t="s">
        <v>17</v>
      </c>
      <c r="J1623" s="261" t="s">
        <v>17</v>
      </c>
      <c r="K1623" s="261" t="s">
        <v>2853</v>
      </c>
      <c r="L1623" s="262">
        <v>45460</v>
      </c>
      <c r="M1623" s="261" t="s">
        <v>20</v>
      </c>
    </row>
    <row r="1624" spans="1:13" x14ac:dyDescent="0.35">
      <c r="A1624" s="259" t="s">
        <v>200</v>
      </c>
      <c r="B1624" s="259" t="s">
        <v>201</v>
      </c>
      <c r="C1624" s="259" t="s">
        <v>202</v>
      </c>
      <c r="D1624" s="259" t="s">
        <v>2242</v>
      </c>
      <c r="E1624" s="259">
        <v>0</v>
      </c>
      <c r="F1624" s="259" t="s">
        <v>2232</v>
      </c>
      <c r="G1624" s="259" t="s">
        <v>33</v>
      </c>
      <c r="H1624" s="259">
        <v>2</v>
      </c>
      <c r="I1624" s="259" t="s">
        <v>17</v>
      </c>
      <c r="J1624" s="259" t="s">
        <v>17</v>
      </c>
      <c r="K1624" s="259" t="s">
        <v>2854</v>
      </c>
      <c r="L1624" s="260">
        <v>45460</v>
      </c>
      <c r="M1624" s="259" t="s">
        <v>20</v>
      </c>
    </row>
    <row r="1625" spans="1:13" x14ac:dyDescent="0.35">
      <c r="A1625" s="261" t="s">
        <v>200</v>
      </c>
      <c r="B1625" s="261" t="s">
        <v>201</v>
      </c>
      <c r="C1625" s="261" t="s">
        <v>202</v>
      </c>
      <c r="D1625" s="261" t="s">
        <v>2244</v>
      </c>
      <c r="E1625" s="261">
        <v>0</v>
      </c>
      <c r="F1625" s="261" t="s">
        <v>2232</v>
      </c>
      <c r="G1625" s="261" t="s">
        <v>33</v>
      </c>
      <c r="H1625" s="261">
        <v>2</v>
      </c>
      <c r="I1625" s="261" t="s">
        <v>17</v>
      </c>
      <c r="J1625" s="261" t="s">
        <v>17</v>
      </c>
      <c r="K1625" s="261" t="s">
        <v>2855</v>
      </c>
      <c r="L1625" s="262">
        <v>45460</v>
      </c>
      <c r="M1625" s="261" t="s">
        <v>20</v>
      </c>
    </row>
    <row r="1626" spans="1:13" x14ac:dyDescent="0.35">
      <c r="A1626" s="259" t="s">
        <v>200</v>
      </c>
      <c r="B1626" s="259" t="s">
        <v>201</v>
      </c>
      <c r="C1626" s="259" t="s">
        <v>202</v>
      </c>
      <c r="D1626" s="259" t="s">
        <v>2246</v>
      </c>
      <c r="E1626" s="259">
        <v>0</v>
      </c>
      <c r="F1626" s="259" t="s">
        <v>2232</v>
      </c>
      <c r="G1626" s="259" t="s">
        <v>33</v>
      </c>
      <c r="H1626" s="259">
        <v>2</v>
      </c>
      <c r="I1626" s="259" t="s">
        <v>17</v>
      </c>
      <c r="J1626" s="259" t="s">
        <v>17</v>
      </c>
      <c r="K1626" s="259" t="s">
        <v>2856</v>
      </c>
      <c r="L1626" s="260">
        <v>45460</v>
      </c>
      <c r="M1626" s="259" t="s">
        <v>20</v>
      </c>
    </row>
    <row r="1627" spans="1:13" x14ac:dyDescent="0.35">
      <c r="A1627" s="261" t="s">
        <v>200</v>
      </c>
      <c r="B1627" s="261" t="s">
        <v>201</v>
      </c>
      <c r="C1627" s="261" t="s">
        <v>202</v>
      </c>
      <c r="D1627" s="261" t="s">
        <v>2248</v>
      </c>
      <c r="E1627" s="261">
        <v>0</v>
      </c>
      <c r="F1627" s="261" t="s">
        <v>2232</v>
      </c>
      <c r="G1627" s="261" t="s">
        <v>33</v>
      </c>
      <c r="H1627" s="261">
        <v>2</v>
      </c>
      <c r="I1627" s="261" t="s">
        <v>17</v>
      </c>
      <c r="J1627" s="261" t="s">
        <v>17</v>
      </c>
      <c r="K1627" s="261" t="s">
        <v>2857</v>
      </c>
      <c r="L1627" s="262">
        <v>45460</v>
      </c>
      <c r="M1627" s="261" t="s">
        <v>20</v>
      </c>
    </row>
    <row r="1628" spans="1:13" x14ac:dyDescent="0.35">
      <c r="A1628" s="259" t="s">
        <v>497</v>
      </c>
      <c r="B1628" s="259" t="s">
        <v>498</v>
      </c>
      <c r="C1628" s="259" t="s">
        <v>499</v>
      </c>
      <c r="D1628" s="259" t="s">
        <v>2231</v>
      </c>
      <c r="E1628" s="259">
        <v>2</v>
      </c>
      <c r="F1628" s="259" t="s">
        <v>2232</v>
      </c>
      <c r="G1628" s="259" t="s">
        <v>33</v>
      </c>
      <c r="H1628" s="259">
        <v>2</v>
      </c>
      <c r="I1628" s="259" t="s">
        <v>17</v>
      </c>
      <c r="J1628" s="259" t="s">
        <v>17</v>
      </c>
      <c r="K1628" s="259" t="s">
        <v>2858</v>
      </c>
      <c r="L1628" s="260">
        <v>45460</v>
      </c>
      <c r="M1628" s="259" t="s">
        <v>20</v>
      </c>
    </row>
    <row r="1629" spans="1:13" x14ac:dyDescent="0.35">
      <c r="A1629" s="261" t="s">
        <v>497</v>
      </c>
      <c r="B1629" s="261" t="s">
        <v>498</v>
      </c>
      <c r="C1629" s="261" t="s">
        <v>499</v>
      </c>
      <c r="D1629" s="261" t="s">
        <v>2234</v>
      </c>
      <c r="E1629" s="261">
        <v>1</v>
      </c>
      <c r="F1629" s="261" t="s">
        <v>2232</v>
      </c>
      <c r="G1629" s="261" t="s">
        <v>33</v>
      </c>
      <c r="H1629" s="261">
        <v>2</v>
      </c>
      <c r="I1629" s="261" t="s">
        <v>17</v>
      </c>
      <c r="J1629" s="261" t="s">
        <v>17</v>
      </c>
      <c r="K1629" s="261" t="s">
        <v>2859</v>
      </c>
      <c r="L1629" s="262">
        <v>45460</v>
      </c>
      <c r="M1629" s="261" t="s">
        <v>20</v>
      </c>
    </row>
    <row r="1630" spans="1:13" x14ac:dyDescent="0.35">
      <c r="A1630" s="259" t="s">
        <v>497</v>
      </c>
      <c r="B1630" s="259" t="s">
        <v>498</v>
      </c>
      <c r="C1630" s="259" t="s">
        <v>499</v>
      </c>
      <c r="D1630" s="259" t="s">
        <v>2236</v>
      </c>
      <c r="E1630" s="259">
        <v>1</v>
      </c>
      <c r="F1630" s="259" t="s">
        <v>2232</v>
      </c>
      <c r="G1630" s="259" t="s">
        <v>33</v>
      </c>
      <c r="H1630" s="259">
        <v>2</v>
      </c>
      <c r="I1630" s="259" t="s">
        <v>17</v>
      </c>
      <c r="J1630" s="259" t="s">
        <v>17</v>
      </c>
      <c r="K1630" s="259" t="s">
        <v>2860</v>
      </c>
      <c r="L1630" s="260">
        <v>45460</v>
      </c>
      <c r="M1630" s="259" t="s">
        <v>20</v>
      </c>
    </row>
    <row r="1631" spans="1:13" x14ac:dyDescent="0.35">
      <c r="A1631" s="261" t="s">
        <v>497</v>
      </c>
      <c r="B1631" s="261" t="s">
        <v>498</v>
      </c>
      <c r="C1631" s="261" t="s">
        <v>499</v>
      </c>
      <c r="D1631" s="261" t="s">
        <v>2238</v>
      </c>
      <c r="E1631" s="261">
        <v>2</v>
      </c>
      <c r="F1631" s="261" t="s">
        <v>2232</v>
      </c>
      <c r="G1631" s="261" t="s">
        <v>33</v>
      </c>
      <c r="H1631" s="261">
        <v>2</v>
      </c>
      <c r="I1631" s="261" t="s">
        <v>17</v>
      </c>
      <c r="J1631" s="261" t="s">
        <v>17</v>
      </c>
      <c r="K1631" s="261" t="s">
        <v>2861</v>
      </c>
      <c r="L1631" s="262">
        <v>45460</v>
      </c>
      <c r="M1631" s="261" t="s">
        <v>20</v>
      </c>
    </row>
    <row r="1632" spans="1:13" x14ac:dyDescent="0.35">
      <c r="A1632" s="259" t="s">
        <v>497</v>
      </c>
      <c r="B1632" s="259" t="s">
        <v>498</v>
      </c>
      <c r="C1632" s="259" t="s">
        <v>499</v>
      </c>
      <c r="D1632" s="259" t="s">
        <v>2240</v>
      </c>
      <c r="E1632" s="259">
        <v>2</v>
      </c>
      <c r="F1632" s="259" t="s">
        <v>2232</v>
      </c>
      <c r="G1632" s="259" t="s">
        <v>33</v>
      </c>
      <c r="H1632" s="259">
        <v>2</v>
      </c>
      <c r="I1632" s="259" t="s">
        <v>17</v>
      </c>
      <c r="J1632" s="259" t="s">
        <v>17</v>
      </c>
      <c r="K1632" s="259" t="s">
        <v>2862</v>
      </c>
      <c r="L1632" s="260">
        <v>45460</v>
      </c>
      <c r="M1632" s="259" t="s">
        <v>20</v>
      </c>
    </row>
    <row r="1633" spans="1:13" x14ac:dyDescent="0.35">
      <c r="A1633" s="261" t="s">
        <v>497</v>
      </c>
      <c r="B1633" s="261" t="s">
        <v>498</v>
      </c>
      <c r="C1633" s="261" t="s">
        <v>499</v>
      </c>
      <c r="D1633" s="261" t="s">
        <v>2242</v>
      </c>
      <c r="E1633" s="261">
        <v>0</v>
      </c>
      <c r="F1633" s="261" t="s">
        <v>2232</v>
      </c>
      <c r="G1633" s="261" t="s">
        <v>33</v>
      </c>
      <c r="H1633" s="261">
        <v>2</v>
      </c>
      <c r="I1633" s="261" t="s">
        <v>17</v>
      </c>
      <c r="J1633" s="261" t="s">
        <v>17</v>
      </c>
      <c r="K1633" s="261" t="s">
        <v>2863</v>
      </c>
      <c r="L1633" s="262">
        <v>45460</v>
      </c>
      <c r="M1633" s="261" t="s">
        <v>20</v>
      </c>
    </row>
    <row r="1634" spans="1:13" x14ac:dyDescent="0.35">
      <c r="A1634" s="259" t="s">
        <v>497</v>
      </c>
      <c r="B1634" s="259" t="s">
        <v>498</v>
      </c>
      <c r="C1634" s="259" t="s">
        <v>499</v>
      </c>
      <c r="D1634" s="259" t="s">
        <v>2244</v>
      </c>
      <c r="E1634" s="259">
        <v>2</v>
      </c>
      <c r="F1634" s="259" t="s">
        <v>2232</v>
      </c>
      <c r="G1634" s="259" t="s">
        <v>33</v>
      </c>
      <c r="H1634" s="259">
        <v>2</v>
      </c>
      <c r="I1634" s="259" t="s">
        <v>17</v>
      </c>
      <c r="J1634" s="259" t="s">
        <v>17</v>
      </c>
      <c r="K1634" s="259" t="s">
        <v>2864</v>
      </c>
      <c r="L1634" s="260">
        <v>45460</v>
      </c>
      <c r="M1634" s="259" t="s">
        <v>20</v>
      </c>
    </row>
    <row r="1635" spans="1:13" x14ac:dyDescent="0.35">
      <c r="A1635" s="261" t="s">
        <v>497</v>
      </c>
      <c r="B1635" s="261" t="s">
        <v>498</v>
      </c>
      <c r="C1635" s="261" t="s">
        <v>499</v>
      </c>
      <c r="D1635" s="261" t="s">
        <v>2246</v>
      </c>
      <c r="E1635" s="261">
        <v>2</v>
      </c>
      <c r="F1635" s="261" t="s">
        <v>2232</v>
      </c>
      <c r="G1635" s="261" t="s">
        <v>33</v>
      </c>
      <c r="H1635" s="261">
        <v>2</v>
      </c>
      <c r="I1635" s="261" t="s">
        <v>17</v>
      </c>
      <c r="J1635" s="261" t="s">
        <v>17</v>
      </c>
      <c r="K1635" s="261" t="s">
        <v>2865</v>
      </c>
      <c r="L1635" s="262">
        <v>45460</v>
      </c>
      <c r="M1635" s="261" t="s">
        <v>20</v>
      </c>
    </row>
    <row r="1636" spans="1:13" x14ac:dyDescent="0.35">
      <c r="A1636" s="259" t="s">
        <v>497</v>
      </c>
      <c r="B1636" s="259" t="s">
        <v>498</v>
      </c>
      <c r="C1636" s="259" t="s">
        <v>499</v>
      </c>
      <c r="D1636" s="259" t="s">
        <v>2248</v>
      </c>
      <c r="E1636" s="259">
        <v>0</v>
      </c>
      <c r="F1636" s="259" t="s">
        <v>2232</v>
      </c>
      <c r="G1636" s="259" t="s">
        <v>33</v>
      </c>
      <c r="H1636" s="259">
        <v>2</v>
      </c>
      <c r="I1636" s="259" t="s">
        <v>17</v>
      </c>
      <c r="J1636" s="259" t="s">
        <v>17</v>
      </c>
      <c r="K1636" s="259" t="s">
        <v>2866</v>
      </c>
      <c r="L1636" s="260">
        <v>45460</v>
      </c>
      <c r="M1636" s="259" t="s">
        <v>20</v>
      </c>
    </row>
    <row r="1637" spans="1:13" x14ac:dyDescent="0.35">
      <c r="A1637" s="261" t="s">
        <v>248</v>
      </c>
      <c r="B1637" s="261" t="s">
        <v>249</v>
      </c>
      <c r="C1637" s="261" t="s">
        <v>250</v>
      </c>
      <c r="D1637" s="261" t="s">
        <v>2231</v>
      </c>
      <c r="E1637" s="261">
        <v>0</v>
      </c>
      <c r="F1637" s="261" t="s">
        <v>2232</v>
      </c>
      <c r="G1637" s="261" t="s">
        <v>33</v>
      </c>
      <c r="H1637" s="261">
        <v>2</v>
      </c>
      <c r="I1637" s="261" t="s">
        <v>17</v>
      </c>
      <c r="J1637" s="261" t="s">
        <v>17</v>
      </c>
      <c r="K1637" s="261" t="s">
        <v>2867</v>
      </c>
      <c r="L1637" s="262">
        <v>45460</v>
      </c>
      <c r="M1637" s="261" t="s">
        <v>20</v>
      </c>
    </row>
    <row r="1638" spans="1:13" x14ac:dyDescent="0.35">
      <c r="A1638" s="259" t="s">
        <v>248</v>
      </c>
      <c r="B1638" s="259" t="s">
        <v>249</v>
      </c>
      <c r="C1638" s="259" t="s">
        <v>250</v>
      </c>
      <c r="D1638" s="259" t="s">
        <v>2234</v>
      </c>
      <c r="E1638" s="259">
        <v>0</v>
      </c>
      <c r="F1638" s="259" t="s">
        <v>2232</v>
      </c>
      <c r="G1638" s="259" t="s">
        <v>33</v>
      </c>
      <c r="H1638" s="259">
        <v>2</v>
      </c>
      <c r="I1638" s="259" t="s">
        <v>17</v>
      </c>
      <c r="J1638" s="259" t="s">
        <v>17</v>
      </c>
      <c r="K1638" s="259" t="s">
        <v>2868</v>
      </c>
      <c r="L1638" s="260">
        <v>45460</v>
      </c>
      <c r="M1638" s="259" t="s">
        <v>20</v>
      </c>
    </row>
    <row r="1639" spans="1:13" x14ac:dyDescent="0.35">
      <c r="A1639" s="261" t="s">
        <v>248</v>
      </c>
      <c r="B1639" s="261" t="s">
        <v>249</v>
      </c>
      <c r="C1639" s="261" t="s">
        <v>250</v>
      </c>
      <c r="D1639" s="261" t="s">
        <v>2236</v>
      </c>
      <c r="E1639" s="261">
        <v>1</v>
      </c>
      <c r="F1639" s="261" t="s">
        <v>2232</v>
      </c>
      <c r="G1639" s="261" t="s">
        <v>33</v>
      </c>
      <c r="H1639" s="261">
        <v>2</v>
      </c>
      <c r="I1639" s="261" t="s">
        <v>17</v>
      </c>
      <c r="J1639" s="261" t="s">
        <v>17</v>
      </c>
      <c r="K1639" s="261" t="s">
        <v>2869</v>
      </c>
      <c r="L1639" s="262">
        <v>45460</v>
      </c>
      <c r="M1639" s="261" t="s">
        <v>20</v>
      </c>
    </row>
    <row r="1640" spans="1:13" x14ac:dyDescent="0.35">
      <c r="A1640" s="259" t="s">
        <v>248</v>
      </c>
      <c r="B1640" s="259" t="s">
        <v>249</v>
      </c>
      <c r="C1640" s="259" t="s">
        <v>250</v>
      </c>
      <c r="D1640" s="259" t="s">
        <v>2238</v>
      </c>
      <c r="E1640" s="259">
        <v>0</v>
      </c>
      <c r="F1640" s="259" t="s">
        <v>2232</v>
      </c>
      <c r="G1640" s="259" t="s">
        <v>33</v>
      </c>
      <c r="H1640" s="259">
        <v>2</v>
      </c>
      <c r="I1640" s="259" t="s">
        <v>17</v>
      </c>
      <c r="J1640" s="259" t="s">
        <v>17</v>
      </c>
      <c r="K1640" s="259" t="s">
        <v>2870</v>
      </c>
      <c r="L1640" s="260">
        <v>45460</v>
      </c>
      <c r="M1640" s="259" t="s">
        <v>20</v>
      </c>
    </row>
    <row r="1641" spans="1:13" x14ac:dyDescent="0.35">
      <c r="A1641" s="261" t="s">
        <v>248</v>
      </c>
      <c r="B1641" s="261" t="s">
        <v>249</v>
      </c>
      <c r="C1641" s="261" t="s">
        <v>250</v>
      </c>
      <c r="D1641" s="261" t="s">
        <v>2240</v>
      </c>
      <c r="E1641" s="261">
        <v>1</v>
      </c>
      <c r="F1641" s="261" t="s">
        <v>2232</v>
      </c>
      <c r="G1641" s="261" t="s">
        <v>33</v>
      </c>
      <c r="H1641" s="261">
        <v>2</v>
      </c>
      <c r="I1641" s="261" t="s">
        <v>17</v>
      </c>
      <c r="J1641" s="261" t="s">
        <v>17</v>
      </c>
      <c r="K1641" s="261" t="s">
        <v>2871</v>
      </c>
      <c r="L1641" s="262">
        <v>45460</v>
      </c>
      <c r="M1641" s="261" t="s">
        <v>20</v>
      </c>
    </row>
    <row r="1642" spans="1:13" x14ac:dyDescent="0.35">
      <c r="A1642" s="259" t="s">
        <v>248</v>
      </c>
      <c r="B1642" s="259" t="s">
        <v>249</v>
      </c>
      <c r="C1642" s="259" t="s">
        <v>250</v>
      </c>
      <c r="D1642" s="259" t="s">
        <v>2242</v>
      </c>
      <c r="E1642" s="259">
        <v>0</v>
      </c>
      <c r="F1642" s="259" t="s">
        <v>2232</v>
      </c>
      <c r="G1642" s="259" t="s">
        <v>33</v>
      </c>
      <c r="H1642" s="259">
        <v>2</v>
      </c>
      <c r="I1642" s="259" t="s">
        <v>17</v>
      </c>
      <c r="J1642" s="259" t="s">
        <v>17</v>
      </c>
      <c r="K1642" s="259" t="s">
        <v>2872</v>
      </c>
      <c r="L1642" s="260">
        <v>45460</v>
      </c>
      <c r="M1642" s="259" t="s">
        <v>20</v>
      </c>
    </row>
    <row r="1643" spans="1:13" x14ac:dyDescent="0.35">
      <c r="A1643" s="261" t="s">
        <v>248</v>
      </c>
      <c r="B1643" s="261" t="s">
        <v>249</v>
      </c>
      <c r="C1643" s="261" t="s">
        <v>250</v>
      </c>
      <c r="D1643" s="261" t="s">
        <v>2244</v>
      </c>
      <c r="E1643" s="261">
        <v>2</v>
      </c>
      <c r="F1643" s="261" t="s">
        <v>2232</v>
      </c>
      <c r="G1643" s="261" t="s">
        <v>33</v>
      </c>
      <c r="H1643" s="261">
        <v>2</v>
      </c>
      <c r="I1643" s="261" t="s">
        <v>17</v>
      </c>
      <c r="J1643" s="261" t="s">
        <v>17</v>
      </c>
      <c r="K1643" s="261" t="s">
        <v>2873</v>
      </c>
      <c r="L1643" s="262">
        <v>45460</v>
      </c>
      <c r="M1643" s="261" t="s">
        <v>20</v>
      </c>
    </row>
    <row r="1644" spans="1:13" x14ac:dyDescent="0.35">
      <c r="A1644" s="259" t="s">
        <v>248</v>
      </c>
      <c r="B1644" s="259" t="s">
        <v>249</v>
      </c>
      <c r="C1644" s="259" t="s">
        <v>250</v>
      </c>
      <c r="D1644" s="259" t="s">
        <v>2246</v>
      </c>
      <c r="E1644" s="259">
        <v>1</v>
      </c>
      <c r="F1644" s="259" t="s">
        <v>2232</v>
      </c>
      <c r="G1644" s="259" t="s">
        <v>33</v>
      </c>
      <c r="H1644" s="259">
        <v>2</v>
      </c>
      <c r="I1644" s="259" t="s">
        <v>17</v>
      </c>
      <c r="J1644" s="259" t="s">
        <v>17</v>
      </c>
      <c r="K1644" s="259" t="s">
        <v>2874</v>
      </c>
      <c r="L1644" s="260">
        <v>45460</v>
      </c>
      <c r="M1644" s="259" t="s">
        <v>20</v>
      </c>
    </row>
    <row r="1645" spans="1:13" x14ac:dyDescent="0.35">
      <c r="A1645" s="261" t="s">
        <v>248</v>
      </c>
      <c r="B1645" s="261" t="s">
        <v>249</v>
      </c>
      <c r="C1645" s="261" t="s">
        <v>250</v>
      </c>
      <c r="D1645" s="261" t="s">
        <v>2248</v>
      </c>
      <c r="E1645" s="261">
        <v>0</v>
      </c>
      <c r="F1645" s="261" t="s">
        <v>2232</v>
      </c>
      <c r="G1645" s="261" t="s">
        <v>33</v>
      </c>
      <c r="H1645" s="261">
        <v>2</v>
      </c>
      <c r="I1645" s="261" t="s">
        <v>17</v>
      </c>
      <c r="J1645" s="261" t="s">
        <v>17</v>
      </c>
      <c r="K1645" s="261" t="s">
        <v>2875</v>
      </c>
      <c r="L1645" s="262">
        <v>45460</v>
      </c>
      <c r="M1645" s="261" t="s">
        <v>20</v>
      </c>
    </row>
    <row r="1646" spans="1:13" x14ac:dyDescent="0.35">
      <c r="A1646" s="259" t="s">
        <v>619</v>
      </c>
      <c r="B1646" s="259" t="s">
        <v>620</v>
      </c>
      <c r="C1646" s="259" t="s">
        <v>621</v>
      </c>
      <c r="D1646" s="259" t="s">
        <v>2231</v>
      </c>
      <c r="E1646" s="259">
        <v>1</v>
      </c>
      <c r="F1646" s="259" t="s">
        <v>2232</v>
      </c>
      <c r="G1646" s="259" t="s">
        <v>33</v>
      </c>
      <c r="H1646" s="259">
        <v>2</v>
      </c>
      <c r="I1646" s="259" t="s">
        <v>17</v>
      </c>
      <c r="J1646" s="259" t="s">
        <v>17</v>
      </c>
      <c r="K1646" s="259" t="s">
        <v>2876</v>
      </c>
      <c r="L1646" s="260">
        <v>45460</v>
      </c>
      <c r="M1646" s="259" t="s">
        <v>20</v>
      </c>
    </row>
    <row r="1647" spans="1:13" x14ac:dyDescent="0.35">
      <c r="A1647" s="261" t="s">
        <v>619</v>
      </c>
      <c r="B1647" s="261" t="s">
        <v>620</v>
      </c>
      <c r="C1647" s="261" t="s">
        <v>621</v>
      </c>
      <c r="D1647" s="261" t="s">
        <v>2234</v>
      </c>
      <c r="E1647" s="261">
        <v>0</v>
      </c>
      <c r="F1647" s="261" t="s">
        <v>2232</v>
      </c>
      <c r="G1647" s="261" t="s">
        <v>33</v>
      </c>
      <c r="H1647" s="261">
        <v>2</v>
      </c>
      <c r="I1647" s="261" t="s">
        <v>17</v>
      </c>
      <c r="J1647" s="261" t="s">
        <v>17</v>
      </c>
      <c r="K1647" s="261" t="s">
        <v>2877</v>
      </c>
      <c r="L1647" s="262">
        <v>45460</v>
      </c>
      <c r="M1647" s="261" t="s">
        <v>20</v>
      </c>
    </row>
    <row r="1648" spans="1:13" x14ac:dyDescent="0.35">
      <c r="A1648" s="259" t="s">
        <v>619</v>
      </c>
      <c r="B1648" s="259" t="s">
        <v>620</v>
      </c>
      <c r="C1648" s="259" t="s">
        <v>621</v>
      </c>
      <c r="D1648" s="259" t="s">
        <v>2236</v>
      </c>
      <c r="E1648" s="259">
        <v>1</v>
      </c>
      <c r="F1648" s="259" t="s">
        <v>2232</v>
      </c>
      <c r="G1648" s="259" t="s">
        <v>33</v>
      </c>
      <c r="H1648" s="259">
        <v>2</v>
      </c>
      <c r="I1648" s="259" t="s">
        <v>17</v>
      </c>
      <c r="J1648" s="259" t="s">
        <v>17</v>
      </c>
      <c r="K1648" s="259" t="s">
        <v>2878</v>
      </c>
      <c r="L1648" s="260">
        <v>45460</v>
      </c>
      <c r="M1648" s="259" t="s">
        <v>20</v>
      </c>
    </row>
    <row r="1649" spans="1:13" x14ac:dyDescent="0.35">
      <c r="A1649" s="261" t="s">
        <v>619</v>
      </c>
      <c r="B1649" s="261" t="s">
        <v>620</v>
      </c>
      <c r="C1649" s="261" t="s">
        <v>621</v>
      </c>
      <c r="D1649" s="261" t="s">
        <v>2238</v>
      </c>
      <c r="E1649" s="261">
        <v>2</v>
      </c>
      <c r="F1649" s="261" t="s">
        <v>2232</v>
      </c>
      <c r="G1649" s="261" t="s">
        <v>33</v>
      </c>
      <c r="H1649" s="261">
        <v>2</v>
      </c>
      <c r="I1649" s="261" t="s">
        <v>17</v>
      </c>
      <c r="J1649" s="261" t="s">
        <v>17</v>
      </c>
      <c r="K1649" s="261" t="s">
        <v>2879</v>
      </c>
      <c r="L1649" s="262">
        <v>45460</v>
      </c>
      <c r="M1649" s="261" t="s">
        <v>20</v>
      </c>
    </row>
    <row r="1650" spans="1:13" x14ac:dyDescent="0.35">
      <c r="A1650" s="259" t="s">
        <v>619</v>
      </c>
      <c r="B1650" s="259" t="s">
        <v>620</v>
      </c>
      <c r="C1650" s="259" t="s">
        <v>621</v>
      </c>
      <c r="D1650" s="259" t="s">
        <v>2240</v>
      </c>
      <c r="E1650" s="259">
        <v>0</v>
      </c>
      <c r="F1650" s="259" t="s">
        <v>2232</v>
      </c>
      <c r="G1650" s="259" t="s">
        <v>33</v>
      </c>
      <c r="H1650" s="259">
        <v>2</v>
      </c>
      <c r="I1650" s="259" t="s">
        <v>17</v>
      </c>
      <c r="J1650" s="259" t="s">
        <v>17</v>
      </c>
      <c r="K1650" s="259" t="s">
        <v>2880</v>
      </c>
      <c r="L1650" s="260">
        <v>45460</v>
      </c>
      <c r="M1650" s="259" t="s">
        <v>20</v>
      </c>
    </row>
    <row r="1651" spans="1:13" x14ac:dyDescent="0.35">
      <c r="A1651" s="261" t="s">
        <v>619</v>
      </c>
      <c r="B1651" s="261" t="s">
        <v>620</v>
      </c>
      <c r="C1651" s="261" t="s">
        <v>621</v>
      </c>
      <c r="D1651" s="261" t="s">
        <v>2242</v>
      </c>
      <c r="E1651" s="261">
        <v>3</v>
      </c>
      <c r="F1651" s="261" t="s">
        <v>2232</v>
      </c>
      <c r="G1651" s="261" t="s">
        <v>33</v>
      </c>
      <c r="H1651" s="261">
        <v>2</v>
      </c>
      <c r="I1651" s="261" t="s">
        <v>17</v>
      </c>
      <c r="J1651" s="261" t="s">
        <v>17</v>
      </c>
      <c r="K1651" s="261" t="s">
        <v>2881</v>
      </c>
      <c r="L1651" s="262">
        <v>45460</v>
      </c>
      <c r="M1651" s="261" t="s">
        <v>20</v>
      </c>
    </row>
    <row r="1652" spans="1:13" x14ac:dyDescent="0.35">
      <c r="A1652" s="259" t="s">
        <v>619</v>
      </c>
      <c r="B1652" s="259" t="s">
        <v>620</v>
      </c>
      <c r="C1652" s="259" t="s">
        <v>621</v>
      </c>
      <c r="D1652" s="259" t="s">
        <v>2244</v>
      </c>
      <c r="E1652" s="259">
        <v>3</v>
      </c>
      <c r="F1652" s="259" t="s">
        <v>2232</v>
      </c>
      <c r="G1652" s="259" t="s">
        <v>33</v>
      </c>
      <c r="H1652" s="259">
        <v>2</v>
      </c>
      <c r="I1652" s="259" t="s">
        <v>17</v>
      </c>
      <c r="J1652" s="259" t="s">
        <v>17</v>
      </c>
      <c r="K1652" s="259" t="s">
        <v>2882</v>
      </c>
      <c r="L1652" s="260">
        <v>45460</v>
      </c>
      <c r="M1652" s="259" t="s">
        <v>20</v>
      </c>
    </row>
    <row r="1653" spans="1:13" x14ac:dyDescent="0.35">
      <c r="A1653" s="261" t="s">
        <v>619</v>
      </c>
      <c r="B1653" s="261" t="s">
        <v>620</v>
      </c>
      <c r="C1653" s="261" t="s">
        <v>621</v>
      </c>
      <c r="D1653" s="261" t="s">
        <v>2246</v>
      </c>
      <c r="E1653" s="261">
        <v>1</v>
      </c>
      <c r="F1653" s="261" t="s">
        <v>2232</v>
      </c>
      <c r="G1653" s="261" t="s">
        <v>33</v>
      </c>
      <c r="H1653" s="261">
        <v>2</v>
      </c>
      <c r="I1653" s="261" t="s">
        <v>17</v>
      </c>
      <c r="J1653" s="261" t="s">
        <v>17</v>
      </c>
      <c r="K1653" s="261" t="s">
        <v>2883</v>
      </c>
      <c r="L1653" s="262">
        <v>45460</v>
      </c>
      <c r="M1653" s="261" t="s">
        <v>20</v>
      </c>
    </row>
    <row r="1654" spans="1:13" x14ac:dyDescent="0.35">
      <c r="A1654" s="259" t="s">
        <v>619</v>
      </c>
      <c r="B1654" s="259" t="s">
        <v>620</v>
      </c>
      <c r="C1654" s="259" t="s">
        <v>621</v>
      </c>
      <c r="D1654" s="259" t="s">
        <v>2248</v>
      </c>
      <c r="E1654" s="259">
        <v>0</v>
      </c>
      <c r="F1654" s="259" t="s">
        <v>2232</v>
      </c>
      <c r="G1654" s="259" t="s">
        <v>33</v>
      </c>
      <c r="H1654" s="259">
        <v>2</v>
      </c>
      <c r="I1654" s="259" t="s">
        <v>17</v>
      </c>
      <c r="J1654" s="259" t="s">
        <v>17</v>
      </c>
      <c r="K1654" s="259" t="s">
        <v>2884</v>
      </c>
      <c r="L1654" s="260">
        <v>45460</v>
      </c>
      <c r="M1654" s="259" t="s">
        <v>20</v>
      </c>
    </row>
    <row r="1655" spans="1:13" x14ac:dyDescent="0.35">
      <c r="A1655" s="261" t="s">
        <v>2082</v>
      </c>
      <c r="B1655" s="261" t="s">
        <v>2083</v>
      </c>
      <c r="C1655" s="261" t="s">
        <v>621</v>
      </c>
      <c r="D1655" s="261" t="s">
        <v>2231</v>
      </c>
      <c r="E1655" s="261">
        <v>1</v>
      </c>
      <c r="F1655" s="261" t="s">
        <v>2232</v>
      </c>
      <c r="G1655" s="261" t="s">
        <v>33</v>
      </c>
      <c r="H1655" s="261">
        <v>2</v>
      </c>
      <c r="I1655" s="261" t="s">
        <v>17</v>
      </c>
      <c r="J1655" s="261" t="s">
        <v>17</v>
      </c>
      <c r="K1655" s="261" t="s">
        <v>2885</v>
      </c>
      <c r="L1655" s="262">
        <v>45460</v>
      </c>
      <c r="M1655" s="261" t="s">
        <v>20</v>
      </c>
    </row>
    <row r="1656" spans="1:13" x14ac:dyDescent="0.35">
      <c r="A1656" s="259" t="s">
        <v>2082</v>
      </c>
      <c r="B1656" s="259" t="s">
        <v>2083</v>
      </c>
      <c r="C1656" s="259" t="s">
        <v>621</v>
      </c>
      <c r="D1656" s="259" t="s">
        <v>2234</v>
      </c>
      <c r="E1656" s="259">
        <v>0</v>
      </c>
      <c r="F1656" s="259" t="s">
        <v>2232</v>
      </c>
      <c r="G1656" s="259" t="s">
        <v>33</v>
      </c>
      <c r="H1656" s="259">
        <v>2</v>
      </c>
      <c r="I1656" s="259" t="s">
        <v>17</v>
      </c>
      <c r="J1656" s="259" t="s">
        <v>17</v>
      </c>
      <c r="K1656" s="259" t="s">
        <v>2886</v>
      </c>
      <c r="L1656" s="260">
        <v>45460</v>
      </c>
      <c r="M1656" s="259" t="s">
        <v>20</v>
      </c>
    </row>
    <row r="1657" spans="1:13" x14ac:dyDescent="0.35">
      <c r="A1657" s="261" t="s">
        <v>2082</v>
      </c>
      <c r="B1657" s="261" t="s">
        <v>2083</v>
      </c>
      <c r="C1657" s="261" t="s">
        <v>621</v>
      </c>
      <c r="D1657" s="261" t="s">
        <v>2236</v>
      </c>
      <c r="E1657" s="261">
        <v>1</v>
      </c>
      <c r="F1657" s="261" t="s">
        <v>2232</v>
      </c>
      <c r="G1657" s="261" t="s">
        <v>33</v>
      </c>
      <c r="H1657" s="261">
        <v>2</v>
      </c>
      <c r="I1657" s="261" t="s">
        <v>17</v>
      </c>
      <c r="J1657" s="261" t="s">
        <v>17</v>
      </c>
      <c r="K1657" s="261" t="s">
        <v>2887</v>
      </c>
      <c r="L1657" s="262">
        <v>45460</v>
      </c>
      <c r="M1657" s="261" t="s">
        <v>20</v>
      </c>
    </row>
    <row r="1658" spans="1:13" x14ac:dyDescent="0.35">
      <c r="A1658" s="259" t="s">
        <v>2082</v>
      </c>
      <c r="B1658" s="259" t="s">
        <v>2083</v>
      </c>
      <c r="C1658" s="259" t="s">
        <v>621</v>
      </c>
      <c r="D1658" s="259" t="s">
        <v>2238</v>
      </c>
      <c r="E1658" s="259">
        <v>2</v>
      </c>
      <c r="F1658" s="259" t="s">
        <v>2232</v>
      </c>
      <c r="G1658" s="259" t="s">
        <v>33</v>
      </c>
      <c r="H1658" s="259">
        <v>2</v>
      </c>
      <c r="I1658" s="259" t="s">
        <v>17</v>
      </c>
      <c r="J1658" s="259" t="s">
        <v>17</v>
      </c>
      <c r="K1658" s="259" t="s">
        <v>2888</v>
      </c>
      <c r="L1658" s="260">
        <v>45460</v>
      </c>
      <c r="M1658" s="259" t="s">
        <v>20</v>
      </c>
    </row>
    <row r="1659" spans="1:13" x14ac:dyDescent="0.35">
      <c r="A1659" s="261" t="s">
        <v>2082</v>
      </c>
      <c r="B1659" s="261" t="s">
        <v>2083</v>
      </c>
      <c r="C1659" s="261" t="s">
        <v>621</v>
      </c>
      <c r="D1659" s="261" t="s">
        <v>2240</v>
      </c>
      <c r="E1659" s="261">
        <v>0</v>
      </c>
      <c r="F1659" s="261" t="s">
        <v>2232</v>
      </c>
      <c r="G1659" s="261" t="s">
        <v>33</v>
      </c>
      <c r="H1659" s="261">
        <v>2</v>
      </c>
      <c r="I1659" s="261" t="s">
        <v>17</v>
      </c>
      <c r="J1659" s="261" t="s">
        <v>17</v>
      </c>
      <c r="K1659" s="261" t="s">
        <v>2889</v>
      </c>
      <c r="L1659" s="262">
        <v>45460</v>
      </c>
      <c r="M1659" s="261" t="s">
        <v>20</v>
      </c>
    </row>
    <row r="1660" spans="1:13" x14ac:dyDescent="0.35">
      <c r="A1660" s="259" t="s">
        <v>2082</v>
      </c>
      <c r="B1660" s="259" t="s">
        <v>2083</v>
      </c>
      <c r="C1660" s="259" t="s">
        <v>621</v>
      </c>
      <c r="D1660" s="259" t="s">
        <v>2242</v>
      </c>
      <c r="E1660" s="259">
        <v>3</v>
      </c>
      <c r="F1660" s="259" t="s">
        <v>2232</v>
      </c>
      <c r="G1660" s="259" t="s">
        <v>33</v>
      </c>
      <c r="H1660" s="259">
        <v>2</v>
      </c>
      <c r="I1660" s="259" t="s">
        <v>17</v>
      </c>
      <c r="J1660" s="259" t="s">
        <v>17</v>
      </c>
      <c r="K1660" s="259" t="s">
        <v>2890</v>
      </c>
      <c r="L1660" s="260">
        <v>45460</v>
      </c>
      <c r="M1660" s="259" t="s">
        <v>20</v>
      </c>
    </row>
    <row r="1661" spans="1:13" x14ac:dyDescent="0.35">
      <c r="A1661" s="261" t="s">
        <v>2082</v>
      </c>
      <c r="B1661" s="261" t="s">
        <v>2083</v>
      </c>
      <c r="C1661" s="261" t="s">
        <v>621</v>
      </c>
      <c r="D1661" s="261" t="s">
        <v>2244</v>
      </c>
      <c r="E1661" s="261">
        <v>3</v>
      </c>
      <c r="F1661" s="261" t="s">
        <v>2232</v>
      </c>
      <c r="G1661" s="261" t="s">
        <v>33</v>
      </c>
      <c r="H1661" s="261">
        <v>2</v>
      </c>
      <c r="I1661" s="261" t="s">
        <v>17</v>
      </c>
      <c r="J1661" s="261" t="s">
        <v>17</v>
      </c>
      <c r="K1661" s="261" t="s">
        <v>2891</v>
      </c>
      <c r="L1661" s="262">
        <v>45460</v>
      </c>
      <c r="M1661" s="261" t="s">
        <v>20</v>
      </c>
    </row>
    <row r="1662" spans="1:13" x14ac:dyDescent="0.35">
      <c r="A1662" s="259" t="s">
        <v>2082</v>
      </c>
      <c r="B1662" s="259" t="s">
        <v>2083</v>
      </c>
      <c r="C1662" s="259" t="s">
        <v>621</v>
      </c>
      <c r="D1662" s="259" t="s">
        <v>2246</v>
      </c>
      <c r="E1662" s="259">
        <v>1</v>
      </c>
      <c r="F1662" s="259" t="s">
        <v>2232</v>
      </c>
      <c r="G1662" s="259" t="s">
        <v>33</v>
      </c>
      <c r="H1662" s="259">
        <v>2</v>
      </c>
      <c r="I1662" s="259" t="s">
        <v>17</v>
      </c>
      <c r="J1662" s="259" t="s">
        <v>17</v>
      </c>
      <c r="K1662" s="259" t="s">
        <v>2892</v>
      </c>
      <c r="L1662" s="260">
        <v>45460</v>
      </c>
      <c r="M1662" s="259" t="s">
        <v>20</v>
      </c>
    </row>
    <row r="1663" spans="1:13" x14ac:dyDescent="0.35">
      <c r="A1663" s="261" t="s">
        <v>2082</v>
      </c>
      <c r="B1663" s="261" t="s">
        <v>2083</v>
      </c>
      <c r="C1663" s="261" t="s">
        <v>621</v>
      </c>
      <c r="D1663" s="261" t="s">
        <v>2248</v>
      </c>
      <c r="E1663" s="261">
        <v>0</v>
      </c>
      <c r="F1663" s="261" t="s">
        <v>2232</v>
      </c>
      <c r="G1663" s="261" t="s">
        <v>33</v>
      </c>
      <c r="H1663" s="261">
        <v>2</v>
      </c>
      <c r="I1663" s="261" t="s">
        <v>17</v>
      </c>
      <c r="J1663" s="261" t="s">
        <v>17</v>
      </c>
      <c r="K1663" s="261" t="s">
        <v>2893</v>
      </c>
      <c r="L1663" s="262">
        <v>45460</v>
      </c>
      <c r="M1663" s="261" t="s">
        <v>20</v>
      </c>
    </row>
    <row r="1664" spans="1:13" x14ac:dyDescent="0.35">
      <c r="A1664" s="259" t="s">
        <v>2894</v>
      </c>
      <c r="B1664" s="259" t="s">
        <v>2895</v>
      </c>
      <c r="C1664" s="259" t="s">
        <v>2896</v>
      </c>
      <c r="D1664" s="259" t="s">
        <v>2231</v>
      </c>
      <c r="E1664" s="259">
        <v>0</v>
      </c>
      <c r="F1664" s="259" t="s">
        <v>2232</v>
      </c>
      <c r="G1664" s="259" t="s">
        <v>33</v>
      </c>
      <c r="H1664" s="259">
        <v>2</v>
      </c>
      <c r="I1664" s="259" t="s">
        <v>17</v>
      </c>
      <c r="J1664" s="259" t="s">
        <v>17</v>
      </c>
      <c r="K1664" s="259" t="s">
        <v>2897</v>
      </c>
      <c r="L1664" s="260">
        <v>45460</v>
      </c>
      <c r="M1664" s="259" t="s">
        <v>20</v>
      </c>
    </row>
    <row r="1665" spans="1:13" x14ac:dyDescent="0.35">
      <c r="A1665" s="261" t="s">
        <v>2894</v>
      </c>
      <c r="B1665" s="261" t="s">
        <v>2895</v>
      </c>
      <c r="C1665" s="261" t="s">
        <v>2896</v>
      </c>
      <c r="D1665" s="261" t="s">
        <v>2234</v>
      </c>
      <c r="E1665" s="261">
        <v>0</v>
      </c>
      <c r="F1665" s="261" t="s">
        <v>2232</v>
      </c>
      <c r="G1665" s="261" t="s">
        <v>33</v>
      </c>
      <c r="H1665" s="261">
        <v>2</v>
      </c>
      <c r="I1665" s="261" t="s">
        <v>17</v>
      </c>
      <c r="J1665" s="261" t="s">
        <v>17</v>
      </c>
      <c r="K1665" s="261" t="s">
        <v>2898</v>
      </c>
      <c r="L1665" s="262">
        <v>45460</v>
      </c>
      <c r="M1665" s="261" t="s">
        <v>20</v>
      </c>
    </row>
    <row r="1666" spans="1:13" x14ac:dyDescent="0.35">
      <c r="A1666" s="259" t="s">
        <v>2894</v>
      </c>
      <c r="B1666" s="259" t="s">
        <v>2895</v>
      </c>
      <c r="C1666" s="259" t="s">
        <v>2896</v>
      </c>
      <c r="D1666" s="259" t="s">
        <v>2236</v>
      </c>
      <c r="E1666" s="259">
        <v>0</v>
      </c>
      <c r="F1666" s="259" t="s">
        <v>2232</v>
      </c>
      <c r="G1666" s="259" t="s">
        <v>33</v>
      </c>
      <c r="H1666" s="259">
        <v>2</v>
      </c>
      <c r="I1666" s="259" t="s">
        <v>17</v>
      </c>
      <c r="J1666" s="259" t="s">
        <v>17</v>
      </c>
      <c r="K1666" s="259" t="s">
        <v>2899</v>
      </c>
      <c r="L1666" s="260">
        <v>45460</v>
      </c>
      <c r="M1666" s="259" t="s">
        <v>20</v>
      </c>
    </row>
    <row r="1667" spans="1:13" x14ac:dyDescent="0.35">
      <c r="A1667" s="261" t="s">
        <v>2894</v>
      </c>
      <c r="B1667" s="261" t="s">
        <v>2895</v>
      </c>
      <c r="C1667" s="261" t="s">
        <v>2896</v>
      </c>
      <c r="D1667" s="261" t="s">
        <v>2238</v>
      </c>
      <c r="E1667" s="261">
        <v>0</v>
      </c>
      <c r="F1667" s="261" t="s">
        <v>2232</v>
      </c>
      <c r="G1667" s="261" t="s">
        <v>33</v>
      </c>
      <c r="H1667" s="261">
        <v>2</v>
      </c>
      <c r="I1667" s="261" t="s">
        <v>17</v>
      </c>
      <c r="J1667" s="261" t="s">
        <v>17</v>
      </c>
      <c r="K1667" s="261" t="s">
        <v>2900</v>
      </c>
      <c r="L1667" s="262">
        <v>45460</v>
      </c>
      <c r="M1667" s="261" t="s">
        <v>20</v>
      </c>
    </row>
    <row r="1668" spans="1:13" x14ac:dyDescent="0.35">
      <c r="A1668" s="259" t="s">
        <v>2894</v>
      </c>
      <c r="B1668" s="259" t="s">
        <v>2895</v>
      </c>
      <c r="C1668" s="259" t="s">
        <v>2896</v>
      </c>
      <c r="D1668" s="259" t="s">
        <v>2240</v>
      </c>
      <c r="E1668" s="259">
        <v>1</v>
      </c>
      <c r="F1668" s="259" t="s">
        <v>2232</v>
      </c>
      <c r="G1668" s="259" t="s">
        <v>33</v>
      </c>
      <c r="H1668" s="259">
        <v>2</v>
      </c>
      <c r="I1668" s="259" t="s">
        <v>17</v>
      </c>
      <c r="J1668" s="259" t="s">
        <v>17</v>
      </c>
      <c r="K1668" s="259" t="s">
        <v>2901</v>
      </c>
      <c r="L1668" s="260">
        <v>45460</v>
      </c>
      <c r="M1668" s="259" t="s">
        <v>20</v>
      </c>
    </row>
    <row r="1669" spans="1:13" x14ac:dyDescent="0.35">
      <c r="A1669" s="261" t="s">
        <v>2894</v>
      </c>
      <c r="B1669" s="261" t="s">
        <v>2895</v>
      </c>
      <c r="C1669" s="261" t="s">
        <v>2896</v>
      </c>
      <c r="D1669" s="261" t="s">
        <v>2242</v>
      </c>
      <c r="E1669" s="261">
        <v>2</v>
      </c>
      <c r="F1669" s="261" t="s">
        <v>2232</v>
      </c>
      <c r="G1669" s="261" t="s">
        <v>33</v>
      </c>
      <c r="H1669" s="261">
        <v>2</v>
      </c>
      <c r="I1669" s="261" t="s">
        <v>17</v>
      </c>
      <c r="J1669" s="261" t="s">
        <v>17</v>
      </c>
      <c r="K1669" s="261" t="s">
        <v>2902</v>
      </c>
      <c r="L1669" s="262">
        <v>45460</v>
      </c>
      <c r="M1669" s="261" t="s">
        <v>20</v>
      </c>
    </row>
    <row r="1670" spans="1:13" x14ac:dyDescent="0.35">
      <c r="A1670" s="259" t="s">
        <v>2894</v>
      </c>
      <c r="B1670" s="259" t="s">
        <v>2895</v>
      </c>
      <c r="C1670" s="259" t="s">
        <v>2896</v>
      </c>
      <c r="D1670" s="259" t="s">
        <v>2244</v>
      </c>
      <c r="E1670" s="259">
        <v>0</v>
      </c>
      <c r="F1670" s="259" t="s">
        <v>2232</v>
      </c>
      <c r="G1670" s="259" t="s">
        <v>33</v>
      </c>
      <c r="H1670" s="259">
        <v>2</v>
      </c>
      <c r="I1670" s="259" t="s">
        <v>17</v>
      </c>
      <c r="J1670" s="259" t="s">
        <v>17</v>
      </c>
      <c r="K1670" s="259" t="s">
        <v>2903</v>
      </c>
      <c r="L1670" s="260">
        <v>45460</v>
      </c>
      <c r="M1670" s="259" t="s">
        <v>20</v>
      </c>
    </row>
    <row r="1671" spans="1:13" x14ac:dyDescent="0.35">
      <c r="A1671" s="261" t="s">
        <v>2894</v>
      </c>
      <c r="B1671" s="261" t="s">
        <v>2895</v>
      </c>
      <c r="C1671" s="261" t="s">
        <v>2896</v>
      </c>
      <c r="D1671" s="261" t="s">
        <v>2246</v>
      </c>
      <c r="E1671" s="261">
        <v>0</v>
      </c>
      <c r="F1671" s="261" t="s">
        <v>2232</v>
      </c>
      <c r="G1671" s="261" t="s">
        <v>33</v>
      </c>
      <c r="H1671" s="261">
        <v>2</v>
      </c>
      <c r="I1671" s="261" t="s">
        <v>17</v>
      </c>
      <c r="J1671" s="261" t="s">
        <v>17</v>
      </c>
      <c r="K1671" s="261" t="s">
        <v>2904</v>
      </c>
      <c r="L1671" s="262">
        <v>45460</v>
      </c>
      <c r="M1671" s="261" t="s">
        <v>20</v>
      </c>
    </row>
    <row r="1672" spans="1:13" x14ac:dyDescent="0.35">
      <c r="A1672" s="259" t="s">
        <v>2894</v>
      </c>
      <c r="B1672" s="259" t="s">
        <v>2895</v>
      </c>
      <c r="C1672" s="259" t="s">
        <v>2896</v>
      </c>
      <c r="D1672" s="259" t="s">
        <v>2248</v>
      </c>
      <c r="E1672" s="259">
        <v>0</v>
      </c>
      <c r="F1672" s="259" t="s">
        <v>2232</v>
      </c>
      <c r="G1672" s="259" t="s">
        <v>33</v>
      </c>
      <c r="H1672" s="259">
        <v>2</v>
      </c>
      <c r="I1672" s="259" t="s">
        <v>17</v>
      </c>
      <c r="J1672" s="259" t="s">
        <v>17</v>
      </c>
      <c r="K1672" s="259" t="s">
        <v>2905</v>
      </c>
      <c r="L1672" s="260">
        <v>45460</v>
      </c>
      <c r="M1672" s="259" t="s">
        <v>20</v>
      </c>
    </row>
    <row r="1673" spans="1:13" x14ac:dyDescent="0.35">
      <c r="A1673" s="261" t="s">
        <v>2906</v>
      </c>
      <c r="B1673" s="261" t="s">
        <v>2907</v>
      </c>
      <c r="C1673" s="261" t="s">
        <v>2908</v>
      </c>
      <c r="D1673" s="261" t="s">
        <v>2231</v>
      </c>
      <c r="E1673" s="261">
        <v>2</v>
      </c>
      <c r="F1673" s="261" t="s">
        <v>2232</v>
      </c>
      <c r="G1673" s="261" t="s">
        <v>33</v>
      </c>
      <c r="H1673" s="261">
        <v>2</v>
      </c>
      <c r="I1673" s="261" t="s">
        <v>17</v>
      </c>
      <c r="J1673" s="261" t="s">
        <v>17</v>
      </c>
      <c r="K1673" s="261" t="s">
        <v>2909</v>
      </c>
      <c r="L1673" s="262">
        <v>45460</v>
      </c>
      <c r="M1673" s="261" t="s">
        <v>20</v>
      </c>
    </row>
    <row r="1674" spans="1:13" x14ac:dyDescent="0.35">
      <c r="A1674" s="259" t="s">
        <v>2906</v>
      </c>
      <c r="B1674" s="259" t="s">
        <v>2907</v>
      </c>
      <c r="C1674" s="259" t="s">
        <v>2908</v>
      </c>
      <c r="D1674" s="259" t="s">
        <v>2234</v>
      </c>
      <c r="E1674" s="259">
        <v>1</v>
      </c>
      <c r="F1674" s="259" t="s">
        <v>2232</v>
      </c>
      <c r="G1674" s="259" t="s">
        <v>33</v>
      </c>
      <c r="H1674" s="259">
        <v>2</v>
      </c>
      <c r="I1674" s="259" t="s">
        <v>17</v>
      </c>
      <c r="J1674" s="259" t="s">
        <v>17</v>
      </c>
      <c r="K1674" s="259" t="s">
        <v>2910</v>
      </c>
      <c r="L1674" s="260">
        <v>45460</v>
      </c>
      <c r="M1674" s="259" t="s">
        <v>20</v>
      </c>
    </row>
    <row r="1675" spans="1:13" x14ac:dyDescent="0.35">
      <c r="A1675" s="261" t="s">
        <v>2906</v>
      </c>
      <c r="B1675" s="261" t="s">
        <v>2907</v>
      </c>
      <c r="C1675" s="261" t="s">
        <v>2908</v>
      </c>
      <c r="D1675" s="261" t="s">
        <v>2236</v>
      </c>
      <c r="E1675" s="261">
        <v>0</v>
      </c>
      <c r="F1675" s="261" t="s">
        <v>2232</v>
      </c>
      <c r="G1675" s="261" t="s">
        <v>33</v>
      </c>
      <c r="H1675" s="261">
        <v>2</v>
      </c>
      <c r="I1675" s="261" t="s">
        <v>17</v>
      </c>
      <c r="J1675" s="261" t="s">
        <v>17</v>
      </c>
      <c r="K1675" s="261" t="s">
        <v>2911</v>
      </c>
      <c r="L1675" s="262">
        <v>45460</v>
      </c>
      <c r="M1675" s="261" t="s">
        <v>20</v>
      </c>
    </row>
    <row r="1676" spans="1:13" x14ac:dyDescent="0.35">
      <c r="A1676" s="259" t="s">
        <v>2906</v>
      </c>
      <c r="B1676" s="259" t="s">
        <v>2907</v>
      </c>
      <c r="C1676" s="259" t="s">
        <v>2908</v>
      </c>
      <c r="D1676" s="259" t="s">
        <v>2238</v>
      </c>
      <c r="E1676" s="259">
        <v>0</v>
      </c>
      <c r="F1676" s="259" t="s">
        <v>2232</v>
      </c>
      <c r="G1676" s="259" t="s">
        <v>33</v>
      </c>
      <c r="H1676" s="259">
        <v>2</v>
      </c>
      <c r="I1676" s="259" t="s">
        <v>17</v>
      </c>
      <c r="J1676" s="259" t="s">
        <v>17</v>
      </c>
      <c r="K1676" s="259" t="s">
        <v>2912</v>
      </c>
      <c r="L1676" s="260">
        <v>45460</v>
      </c>
      <c r="M1676" s="259" t="s">
        <v>20</v>
      </c>
    </row>
    <row r="1677" spans="1:13" x14ac:dyDescent="0.35">
      <c r="A1677" s="261" t="s">
        <v>2906</v>
      </c>
      <c r="B1677" s="261" t="s">
        <v>2907</v>
      </c>
      <c r="C1677" s="261" t="s">
        <v>2908</v>
      </c>
      <c r="D1677" s="261" t="s">
        <v>2240</v>
      </c>
      <c r="E1677" s="261">
        <v>0</v>
      </c>
      <c r="F1677" s="261" t="s">
        <v>2232</v>
      </c>
      <c r="G1677" s="261" t="s">
        <v>33</v>
      </c>
      <c r="H1677" s="261">
        <v>2</v>
      </c>
      <c r="I1677" s="261" t="s">
        <v>17</v>
      </c>
      <c r="J1677" s="261" t="s">
        <v>17</v>
      </c>
      <c r="K1677" s="261" t="s">
        <v>2913</v>
      </c>
      <c r="L1677" s="262">
        <v>45460</v>
      </c>
      <c r="M1677" s="261" t="s">
        <v>20</v>
      </c>
    </row>
    <row r="1678" spans="1:13" x14ac:dyDescent="0.35">
      <c r="A1678" s="259" t="s">
        <v>2906</v>
      </c>
      <c r="B1678" s="259" t="s">
        <v>2907</v>
      </c>
      <c r="C1678" s="259" t="s">
        <v>2908</v>
      </c>
      <c r="D1678" s="259" t="s">
        <v>2242</v>
      </c>
      <c r="E1678" s="259">
        <v>0</v>
      </c>
      <c r="F1678" s="259" t="s">
        <v>2232</v>
      </c>
      <c r="G1678" s="259" t="s">
        <v>33</v>
      </c>
      <c r="H1678" s="259">
        <v>2</v>
      </c>
      <c r="I1678" s="259" t="s">
        <v>17</v>
      </c>
      <c r="J1678" s="259" t="s">
        <v>17</v>
      </c>
      <c r="K1678" s="259" t="s">
        <v>2914</v>
      </c>
      <c r="L1678" s="260">
        <v>45460</v>
      </c>
      <c r="M1678" s="259" t="s">
        <v>20</v>
      </c>
    </row>
    <row r="1679" spans="1:13" x14ac:dyDescent="0.35">
      <c r="A1679" s="261" t="s">
        <v>2906</v>
      </c>
      <c r="B1679" s="261" t="s">
        <v>2907</v>
      </c>
      <c r="C1679" s="261" t="s">
        <v>2908</v>
      </c>
      <c r="D1679" s="261" t="s">
        <v>2244</v>
      </c>
      <c r="E1679" s="261">
        <v>2</v>
      </c>
      <c r="F1679" s="261" t="s">
        <v>2232</v>
      </c>
      <c r="G1679" s="261" t="s">
        <v>33</v>
      </c>
      <c r="H1679" s="261">
        <v>2</v>
      </c>
      <c r="I1679" s="261" t="s">
        <v>17</v>
      </c>
      <c r="J1679" s="261" t="s">
        <v>17</v>
      </c>
      <c r="K1679" s="261" t="s">
        <v>2915</v>
      </c>
      <c r="L1679" s="262">
        <v>45460</v>
      </c>
      <c r="M1679" s="261" t="s">
        <v>20</v>
      </c>
    </row>
    <row r="1680" spans="1:13" x14ac:dyDescent="0.35">
      <c r="A1680" s="259" t="s">
        <v>2906</v>
      </c>
      <c r="B1680" s="259" t="s">
        <v>2907</v>
      </c>
      <c r="C1680" s="259" t="s">
        <v>2908</v>
      </c>
      <c r="D1680" s="259" t="s">
        <v>2246</v>
      </c>
      <c r="E1680" s="259">
        <v>1</v>
      </c>
      <c r="F1680" s="259" t="s">
        <v>2232</v>
      </c>
      <c r="G1680" s="259" t="s">
        <v>33</v>
      </c>
      <c r="H1680" s="259">
        <v>2</v>
      </c>
      <c r="I1680" s="259" t="s">
        <v>17</v>
      </c>
      <c r="J1680" s="259" t="s">
        <v>17</v>
      </c>
      <c r="K1680" s="259" t="s">
        <v>2916</v>
      </c>
      <c r="L1680" s="260">
        <v>45460</v>
      </c>
      <c r="M1680" s="259" t="s">
        <v>20</v>
      </c>
    </row>
    <row r="1681" spans="1:13" x14ac:dyDescent="0.35">
      <c r="A1681" s="261" t="s">
        <v>2906</v>
      </c>
      <c r="B1681" s="261" t="s">
        <v>2907</v>
      </c>
      <c r="C1681" s="261" t="s">
        <v>2908</v>
      </c>
      <c r="D1681" s="261" t="s">
        <v>2248</v>
      </c>
      <c r="E1681" s="261">
        <v>0</v>
      </c>
      <c r="F1681" s="261" t="s">
        <v>2232</v>
      </c>
      <c r="G1681" s="261" t="s">
        <v>33</v>
      </c>
      <c r="H1681" s="261">
        <v>2</v>
      </c>
      <c r="I1681" s="261" t="s">
        <v>17</v>
      </c>
      <c r="J1681" s="261" t="s">
        <v>17</v>
      </c>
      <c r="K1681" s="261" t="s">
        <v>2917</v>
      </c>
      <c r="L1681" s="262">
        <v>45460</v>
      </c>
      <c r="M1681" s="261" t="s">
        <v>20</v>
      </c>
    </row>
    <row r="1682" spans="1:13" x14ac:dyDescent="0.35">
      <c r="A1682" s="259" t="s">
        <v>2918</v>
      </c>
      <c r="B1682" s="259" t="s">
        <v>2919</v>
      </c>
      <c r="C1682" s="259" t="s">
        <v>2920</v>
      </c>
      <c r="D1682" s="259" t="s">
        <v>2231</v>
      </c>
      <c r="E1682" s="259">
        <v>0</v>
      </c>
      <c r="F1682" s="259" t="s">
        <v>2232</v>
      </c>
      <c r="G1682" s="259" t="s">
        <v>33</v>
      </c>
      <c r="H1682" s="259">
        <v>2</v>
      </c>
      <c r="I1682" s="259" t="s">
        <v>17</v>
      </c>
      <c r="J1682" s="259" t="s">
        <v>17</v>
      </c>
      <c r="K1682" s="259" t="s">
        <v>2921</v>
      </c>
      <c r="L1682" s="260">
        <v>45460</v>
      </c>
      <c r="M1682" s="259" t="s">
        <v>20</v>
      </c>
    </row>
    <row r="1683" spans="1:13" x14ac:dyDescent="0.35">
      <c r="A1683" s="261" t="s">
        <v>2918</v>
      </c>
      <c r="B1683" s="261" t="s">
        <v>2919</v>
      </c>
      <c r="C1683" s="261" t="s">
        <v>2920</v>
      </c>
      <c r="D1683" s="261" t="s">
        <v>2234</v>
      </c>
      <c r="E1683" s="261">
        <v>1</v>
      </c>
      <c r="F1683" s="261" t="s">
        <v>2232</v>
      </c>
      <c r="G1683" s="261" t="s">
        <v>33</v>
      </c>
      <c r="H1683" s="261">
        <v>2</v>
      </c>
      <c r="I1683" s="261" t="s">
        <v>17</v>
      </c>
      <c r="J1683" s="261" t="s">
        <v>17</v>
      </c>
      <c r="K1683" s="261" t="s">
        <v>2922</v>
      </c>
      <c r="L1683" s="262">
        <v>45460</v>
      </c>
      <c r="M1683" s="261" t="s">
        <v>20</v>
      </c>
    </row>
    <row r="1684" spans="1:13" x14ac:dyDescent="0.35">
      <c r="A1684" s="259" t="s">
        <v>2918</v>
      </c>
      <c r="B1684" s="259" t="s">
        <v>2919</v>
      </c>
      <c r="C1684" s="259" t="s">
        <v>2920</v>
      </c>
      <c r="D1684" s="259" t="s">
        <v>2236</v>
      </c>
      <c r="E1684" s="259">
        <v>0</v>
      </c>
      <c r="F1684" s="259" t="s">
        <v>2232</v>
      </c>
      <c r="G1684" s="259" t="s">
        <v>33</v>
      </c>
      <c r="H1684" s="259">
        <v>2</v>
      </c>
      <c r="I1684" s="259" t="s">
        <v>17</v>
      </c>
      <c r="J1684" s="259" t="s">
        <v>17</v>
      </c>
      <c r="K1684" s="259" t="s">
        <v>2923</v>
      </c>
      <c r="L1684" s="260">
        <v>45460</v>
      </c>
      <c r="M1684" s="259" t="s">
        <v>20</v>
      </c>
    </row>
    <row r="1685" spans="1:13" x14ac:dyDescent="0.35">
      <c r="A1685" s="261" t="s">
        <v>2918</v>
      </c>
      <c r="B1685" s="261" t="s">
        <v>2919</v>
      </c>
      <c r="C1685" s="261" t="s">
        <v>2920</v>
      </c>
      <c r="D1685" s="261" t="s">
        <v>2238</v>
      </c>
      <c r="E1685" s="261">
        <v>0</v>
      </c>
      <c r="F1685" s="261" t="s">
        <v>2232</v>
      </c>
      <c r="G1685" s="261" t="s">
        <v>33</v>
      </c>
      <c r="H1685" s="261">
        <v>2</v>
      </c>
      <c r="I1685" s="261" t="s">
        <v>17</v>
      </c>
      <c r="J1685" s="261" t="s">
        <v>17</v>
      </c>
      <c r="K1685" s="261" t="s">
        <v>2924</v>
      </c>
      <c r="L1685" s="262">
        <v>45460</v>
      </c>
      <c r="M1685" s="261" t="s">
        <v>20</v>
      </c>
    </row>
    <row r="1686" spans="1:13" x14ac:dyDescent="0.35">
      <c r="A1686" s="259" t="s">
        <v>2918</v>
      </c>
      <c r="B1686" s="259" t="s">
        <v>2919</v>
      </c>
      <c r="C1686" s="259" t="s">
        <v>2920</v>
      </c>
      <c r="D1686" s="259" t="s">
        <v>2240</v>
      </c>
      <c r="E1686" s="259">
        <v>1</v>
      </c>
      <c r="F1686" s="259" t="s">
        <v>2232</v>
      </c>
      <c r="G1686" s="259" t="s">
        <v>33</v>
      </c>
      <c r="H1686" s="259">
        <v>2</v>
      </c>
      <c r="I1686" s="259" t="s">
        <v>17</v>
      </c>
      <c r="J1686" s="259" t="s">
        <v>17</v>
      </c>
      <c r="K1686" s="259" t="s">
        <v>2925</v>
      </c>
      <c r="L1686" s="260">
        <v>45460</v>
      </c>
      <c r="M1686" s="259" t="s">
        <v>20</v>
      </c>
    </row>
    <row r="1687" spans="1:13" x14ac:dyDescent="0.35">
      <c r="A1687" s="261" t="s">
        <v>2918</v>
      </c>
      <c r="B1687" s="261" t="s">
        <v>2919</v>
      </c>
      <c r="C1687" s="261" t="s">
        <v>2920</v>
      </c>
      <c r="D1687" s="261" t="s">
        <v>2242</v>
      </c>
      <c r="E1687" s="261">
        <v>1</v>
      </c>
      <c r="F1687" s="261" t="s">
        <v>2232</v>
      </c>
      <c r="G1687" s="261" t="s">
        <v>33</v>
      </c>
      <c r="H1687" s="261">
        <v>2</v>
      </c>
      <c r="I1687" s="261" t="s">
        <v>17</v>
      </c>
      <c r="J1687" s="261" t="s">
        <v>17</v>
      </c>
      <c r="K1687" s="261" t="s">
        <v>2926</v>
      </c>
      <c r="L1687" s="262">
        <v>45460</v>
      </c>
      <c r="M1687" s="261" t="s">
        <v>20</v>
      </c>
    </row>
    <row r="1688" spans="1:13" x14ac:dyDescent="0.35">
      <c r="A1688" s="259" t="s">
        <v>2918</v>
      </c>
      <c r="B1688" s="259" t="s">
        <v>2919</v>
      </c>
      <c r="C1688" s="259" t="s">
        <v>2920</v>
      </c>
      <c r="D1688" s="259" t="s">
        <v>2244</v>
      </c>
      <c r="E1688" s="259">
        <v>0</v>
      </c>
      <c r="F1688" s="259" t="s">
        <v>2232</v>
      </c>
      <c r="G1688" s="259" t="s">
        <v>33</v>
      </c>
      <c r="H1688" s="259">
        <v>2</v>
      </c>
      <c r="I1688" s="259" t="s">
        <v>17</v>
      </c>
      <c r="J1688" s="259" t="s">
        <v>17</v>
      </c>
      <c r="K1688" s="259" t="s">
        <v>2927</v>
      </c>
      <c r="L1688" s="260">
        <v>45460</v>
      </c>
      <c r="M1688" s="259" t="s">
        <v>20</v>
      </c>
    </row>
    <row r="1689" spans="1:13" x14ac:dyDescent="0.35">
      <c r="A1689" s="261" t="s">
        <v>2918</v>
      </c>
      <c r="B1689" s="261" t="s">
        <v>2919</v>
      </c>
      <c r="C1689" s="261" t="s">
        <v>2920</v>
      </c>
      <c r="D1689" s="261" t="s">
        <v>2246</v>
      </c>
      <c r="E1689" s="261">
        <v>0</v>
      </c>
      <c r="F1689" s="261" t="s">
        <v>2232</v>
      </c>
      <c r="G1689" s="261" t="s">
        <v>33</v>
      </c>
      <c r="H1689" s="261">
        <v>2</v>
      </c>
      <c r="I1689" s="261" t="s">
        <v>17</v>
      </c>
      <c r="J1689" s="261" t="s">
        <v>17</v>
      </c>
      <c r="K1689" s="261" t="s">
        <v>2928</v>
      </c>
      <c r="L1689" s="262">
        <v>45460</v>
      </c>
      <c r="M1689" s="261" t="s">
        <v>20</v>
      </c>
    </row>
    <row r="1690" spans="1:13" x14ac:dyDescent="0.35">
      <c r="A1690" s="259" t="s">
        <v>2918</v>
      </c>
      <c r="B1690" s="259" t="s">
        <v>2919</v>
      </c>
      <c r="C1690" s="259" t="s">
        <v>2920</v>
      </c>
      <c r="D1690" s="259" t="s">
        <v>2248</v>
      </c>
      <c r="E1690" s="259">
        <v>0</v>
      </c>
      <c r="F1690" s="259" t="s">
        <v>2232</v>
      </c>
      <c r="G1690" s="259" t="s">
        <v>33</v>
      </c>
      <c r="H1690" s="259">
        <v>2</v>
      </c>
      <c r="I1690" s="259" t="s">
        <v>17</v>
      </c>
      <c r="J1690" s="259" t="s">
        <v>17</v>
      </c>
      <c r="K1690" s="259" t="s">
        <v>2929</v>
      </c>
      <c r="L1690" s="260">
        <v>45460</v>
      </c>
      <c r="M1690" s="259" t="s">
        <v>20</v>
      </c>
    </row>
    <row r="1691" spans="1:13" x14ac:dyDescent="0.35">
      <c r="A1691" s="261" t="s">
        <v>2930</v>
      </c>
      <c r="B1691" s="261" t="s">
        <v>2931</v>
      </c>
      <c r="C1691" s="261" t="s">
        <v>2932</v>
      </c>
      <c r="D1691" s="261" t="s">
        <v>2231</v>
      </c>
      <c r="E1691" s="261">
        <v>0</v>
      </c>
      <c r="F1691" s="261" t="s">
        <v>2232</v>
      </c>
      <c r="G1691" s="261" t="s">
        <v>33</v>
      </c>
      <c r="H1691" s="261">
        <v>2</v>
      </c>
      <c r="I1691" s="261" t="s">
        <v>17</v>
      </c>
      <c r="J1691" s="261" t="s">
        <v>17</v>
      </c>
      <c r="K1691" s="261" t="s">
        <v>2933</v>
      </c>
      <c r="L1691" s="262">
        <v>45460</v>
      </c>
      <c r="M1691" s="261" t="s">
        <v>20</v>
      </c>
    </row>
    <row r="1692" spans="1:13" x14ac:dyDescent="0.35">
      <c r="A1692" s="259" t="s">
        <v>2930</v>
      </c>
      <c r="B1692" s="259" t="s">
        <v>2931</v>
      </c>
      <c r="C1692" s="259" t="s">
        <v>2932</v>
      </c>
      <c r="D1692" s="259" t="s">
        <v>2234</v>
      </c>
      <c r="E1692" s="259">
        <v>1</v>
      </c>
      <c r="F1692" s="259" t="s">
        <v>2232</v>
      </c>
      <c r="G1692" s="259" t="s">
        <v>33</v>
      </c>
      <c r="H1692" s="259">
        <v>2</v>
      </c>
      <c r="I1692" s="259" t="s">
        <v>17</v>
      </c>
      <c r="J1692" s="259" t="s">
        <v>17</v>
      </c>
      <c r="K1692" s="259" t="s">
        <v>2934</v>
      </c>
      <c r="L1692" s="260">
        <v>45460</v>
      </c>
      <c r="M1692" s="259" t="s">
        <v>20</v>
      </c>
    </row>
    <row r="1693" spans="1:13" x14ac:dyDescent="0.35">
      <c r="A1693" s="261" t="s">
        <v>2930</v>
      </c>
      <c r="B1693" s="261" t="s">
        <v>2931</v>
      </c>
      <c r="C1693" s="261" t="s">
        <v>2932</v>
      </c>
      <c r="D1693" s="261" t="s">
        <v>2236</v>
      </c>
      <c r="E1693" s="261">
        <v>0</v>
      </c>
      <c r="F1693" s="261" t="s">
        <v>2232</v>
      </c>
      <c r="G1693" s="261" t="s">
        <v>33</v>
      </c>
      <c r="H1693" s="261">
        <v>2</v>
      </c>
      <c r="I1693" s="261" t="s">
        <v>17</v>
      </c>
      <c r="J1693" s="261" t="s">
        <v>17</v>
      </c>
      <c r="K1693" s="261" t="s">
        <v>2935</v>
      </c>
      <c r="L1693" s="262">
        <v>45460</v>
      </c>
      <c r="M1693" s="261" t="s">
        <v>20</v>
      </c>
    </row>
    <row r="1694" spans="1:13" x14ac:dyDescent="0.35">
      <c r="A1694" s="259" t="s">
        <v>2930</v>
      </c>
      <c r="B1694" s="259" t="s">
        <v>2931</v>
      </c>
      <c r="C1694" s="259" t="s">
        <v>2932</v>
      </c>
      <c r="D1694" s="259" t="s">
        <v>2238</v>
      </c>
      <c r="E1694" s="259">
        <v>1</v>
      </c>
      <c r="F1694" s="259" t="s">
        <v>2232</v>
      </c>
      <c r="G1694" s="259" t="s">
        <v>33</v>
      </c>
      <c r="H1694" s="259">
        <v>2</v>
      </c>
      <c r="I1694" s="259" t="s">
        <v>17</v>
      </c>
      <c r="J1694" s="259" t="s">
        <v>17</v>
      </c>
      <c r="K1694" s="259" t="s">
        <v>2936</v>
      </c>
      <c r="L1694" s="260">
        <v>45460</v>
      </c>
      <c r="M1694" s="259" t="s">
        <v>20</v>
      </c>
    </row>
    <row r="1695" spans="1:13" x14ac:dyDescent="0.35">
      <c r="A1695" s="261" t="s">
        <v>2930</v>
      </c>
      <c r="B1695" s="261" t="s">
        <v>2931</v>
      </c>
      <c r="C1695" s="261" t="s">
        <v>2932</v>
      </c>
      <c r="D1695" s="261" t="s">
        <v>2240</v>
      </c>
      <c r="E1695" s="261">
        <v>3</v>
      </c>
      <c r="F1695" s="261" t="s">
        <v>2232</v>
      </c>
      <c r="G1695" s="261" t="s">
        <v>33</v>
      </c>
      <c r="H1695" s="261">
        <v>2</v>
      </c>
      <c r="I1695" s="261" t="s">
        <v>17</v>
      </c>
      <c r="J1695" s="261" t="s">
        <v>17</v>
      </c>
      <c r="K1695" s="261" t="s">
        <v>2937</v>
      </c>
      <c r="L1695" s="262">
        <v>45460</v>
      </c>
      <c r="M1695" s="261" t="s">
        <v>20</v>
      </c>
    </row>
    <row r="1696" spans="1:13" x14ac:dyDescent="0.35">
      <c r="A1696" s="259" t="s">
        <v>2930</v>
      </c>
      <c r="B1696" s="259" t="s">
        <v>2931</v>
      </c>
      <c r="C1696" s="259" t="s">
        <v>2932</v>
      </c>
      <c r="D1696" s="259" t="s">
        <v>2242</v>
      </c>
      <c r="E1696" s="259">
        <v>1</v>
      </c>
      <c r="F1696" s="259" t="s">
        <v>2232</v>
      </c>
      <c r="G1696" s="259" t="s">
        <v>33</v>
      </c>
      <c r="H1696" s="259">
        <v>2</v>
      </c>
      <c r="I1696" s="259" t="s">
        <v>17</v>
      </c>
      <c r="J1696" s="259" t="s">
        <v>17</v>
      </c>
      <c r="K1696" s="259" t="s">
        <v>2938</v>
      </c>
      <c r="L1696" s="260">
        <v>45460</v>
      </c>
      <c r="M1696" s="259" t="s">
        <v>20</v>
      </c>
    </row>
    <row r="1697" spans="1:13" x14ac:dyDescent="0.35">
      <c r="A1697" s="261" t="s">
        <v>2930</v>
      </c>
      <c r="B1697" s="261" t="s">
        <v>2931</v>
      </c>
      <c r="C1697" s="261" t="s">
        <v>2932</v>
      </c>
      <c r="D1697" s="261" t="s">
        <v>2244</v>
      </c>
      <c r="E1697" s="261">
        <v>0</v>
      </c>
      <c r="F1697" s="261" t="s">
        <v>2232</v>
      </c>
      <c r="G1697" s="261" t="s">
        <v>33</v>
      </c>
      <c r="H1697" s="261">
        <v>2</v>
      </c>
      <c r="I1697" s="261" t="s">
        <v>17</v>
      </c>
      <c r="J1697" s="261" t="s">
        <v>17</v>
      </c>
      <c r="K1697" s="261" t="s">
        <v>2939</v>
      </c>
      <c r="L1697" s="262">
        <v>45460</v>
      </c>
      <c r="M1697" s="261" t="s">
        <v>20</v>
      </c>
    </row>
    <row r="1698" spans="1:13" x14ac:dyDescent="0.35">
      <c r="A1698" s="259" t="s">
        <v>2930</v>
      </c>
      <c r="B1698" s="259" t="s">
        <v>2931</v>
      </c>
      <c r="C1698" s="259" t="s">
        <v>2932</v>
      </c>
      <c r="D1698" s="259" t="s">
        <v>2246</v>
      </c>
      <c r="E1698" s="259">
        <v>1</v>
      </c>
      <c r="F1698" s="259" t="s">
        <v>2232</v>
      </c>
      <c r="G1698" s="259" t="s">
        <v>33</v>
      </c>
      <c r="H1698" s="259">
        <v>2</v>
      </c>
      <c r="I1698" s="259" t="s">
        <v>17</v>
      </c>
      <c r="J1698" s="259" t="s">
        <v>17</v>
      </c>
      <c r="K1698" s="259" t="s">
        <v>2940</v>
      </c>
      <c r="L1698" s="260">
        <v>45460</v>
      </c>
      <c r="M1698" s="259" t="s">
        <v>20</v>
      </c>
    </row>
    <row r="1699" spans="1:13" x14ac:dyDescent="0.35">
      <c r="A1699" s="261" t="s">
        <v>2930</v>
      </c>
      <c r="B1699" s="261" t="s">
        <v>2931</v>
      </c>
      <c r="C1699" s="261" t="s">
        <v>2932</v>
      </c>
      <c r="D1699" s="261" t="s">
        <v>2248</v>
      </c>
      <c r="E1699" s="261">
        <v>0</v>
      </c>
      <c r="F1699" s="261" t="s">
        <v>2232</v>
      </c>
      <c r="G1699" s="261" t="s">
        <v>33</v>
      </c>
      <c r="H1699" s="261">
        <v>2</v>
      </c>
      <c r="I1699" s="261" t="s">
        <v>17</v>
      </c>
      <c r="J1699" s="261" t="s">
        <v>17</v>
      </c>
      <c r="K1699" s="261" t="s">
        <v>2941</v>
      </c>
      <c r="L1699" s="262">
        <v>45460</v>
      </c>
      <c r="M1699" s="261" t="s">
        <v>20</v>
      </c>
    </row>
    <row r="1700" spans="1:13" x14ac:dyDescent="0.35">
      <c r="A1700" s="259" t="s">
        <v>2942</v>
      </c>
      <c r="B1700" s="259" t="s">
        <v>2943</v>
      </c>
      <c r="C1700" s="259" t="s">
        <v>2944</v>
      </c>
      <c r="D1700" s="259" t="s">
        <v>2231</v>
      </c>
      <c r="E1700" s="259">
        <v>0</v>
      </c>
      <c r="F1700" s="259" t="s">
        <v>2232</v>
      </c>
      <c r="G1700" s="259" t="s">
        <v>33</v>
      </c>
      <c r="H1700" s="259">
        <v>2</v>
      </c>
      <c r="I1700" s="259" t="s">
        <v>17</v>
      </c>
      <c r="J1700" s="259" t="s">
        <v>17</v>
      </c>
      <c r="K1700" s="259" t="s">
        <v>2945</v>
      </c>
      <c r="L1700" s="260">
        <v>45460</v>
      </c>
      <c r="M1700" s="259" t="s">
        <v>20</v>
      </c>
    </row>
    <row r="1701" spans="1:13" x14ac:dyDescent="0.35">
      <c r="A1701" s="261" t="s">
        <v>2942</v>
      </c>
      <c r="B1701" s="261" t="s">
        <v>2943</v>
      </c>
      <c r="C1701" s="261" t="s">
        <v>2944</v>
      </c>
      <c r="D1701" s="261" t="s">
        <v>2234</v>
      </c>
      <c r="E1701" s="261">
        <v>0</v>
      </c>
      <c r="F1701" s="261" t="s">
        <v>2232</v>
      </c>
      <c r="G1701" s="261" t="s">
        <v>33</v>
      </c>
      <c r="H1701" s="261">
        <v>2</v>
      </c>
      <c r="I1701" s="261" t="s">
        <v>17</v>
      </c>
      <c r="J1701" s="261" t="s">
        <v>17</v>
      </c>
      <c r="K1701" s="261" t="s">
        <v>2946</v>
      </c>
      <c r="L1701" s="262">
        <v>45460</v>
      </c>
      <c r="M1701" s="261" t="s">
        <v>20</v>
      </c>
    </row>
    <row r="1702" spans="1:13" x14ac:dyDescent="0.35">
      <c r="A1702" s="259" t="s">
        <v>2942</v>
      </c>
      <c r="B1702" s="259" t="s">
        <v>2943</v>
      </c>
      <c r="C1702" s="259" t="s">
        <v>2944</v>
      </c>
      <c r="D1702" s="259" t="s">
        <v>2236</v>
      </c>
      <c r="E1702" s="259">
        <v>1</v>
      </c>
      <c r="F1702" s="259" t="s">
        <v>2232</v>
      </c>
      <c r="G1702" s="259" t="s">
        <v>33</v>
      </c>
      <c r="H1702" s="259">
        <v>2</v>
      </c>
      <c r="I1702" s="259" t="s">
        <v>17</v>
      </c>
      <c r="J1702" s="259" t="s">
        <v>17</v>
      </c>
      <c r="K1702" s="259" t="s">
        <v>2947</v>
      </c>
      <c r="L1702" s="260">
        <v>45460</v>
      </c>
      <c r="M1702" s="259" t="s">
        <v>20</v>
      </c>
    </row>
    <row r="1703" spans="1:13" x14ac:dyDescent="0.35">
      <c r="A1703" s="261" t="s">
        <v>2942</v>
      </c>
      <c r="B1703" s="261" t="s">
        <v>2943</v>
      </c>
      <c r="C1703" s="261" t="s">
        <v>2944</v>
      </c>
      <c r="D1703" s="261" t="s">
        <v>2238</v>
      </c>
      <c r="E1703" s="261">
        <v>2</v>
      </c>
      <c r="F1703" s="261" t="s">
        <v>2232</v>
      </c>
      <c r="G1703" s="261" t="s">
        <v>33</v>
      </c>
      <c r="H1703" s="261">
        <v>2</v>
      </c>
      <c r="I1703" s="261" t="s">
        <v>17</v>
      </c>
      <c r="J1703" s="261" t="s">
        <v>17</v>
      </c>
      <c r="K1703" s="261" t="s">
        <v>2948</v>
      </c>
      <c r="L1703" s="262">
        <v>45460</v>
      </c>
      <c r="M1703" s="261" t="s">
        <v>20</v>
      </c>
    </row>
    <row r="1704" spans="1:13" x14ac:dyDescent="0.35">
      <c r="A1704" s="259" t="s">
        <v>2942</v>
      </c>
      <c r="B1704" s="259" t="s">
        <v>2943</v>
      </c>
      <c r="C1704" s="259" t="s">
        <v>2944</v>
      </c>
      <c r="D1704" s="259" t="s">
        <v>2240</v>
      </c>
      <c r="E1704" s="259">
        <v>3</v>
      </c>
      <c r="F1704" s="259" t="s">
        <v>2232</v>
      </c>
      <c r="G1704" s="259" t="s">
        <v>33</v>
      </c>
      <c r="H1704" s="259">
        <v>2</v>
      </c>
      <c r="I1704" s="259" t="s">
        <v>17</v>
      </c>
      <c r="J1704" s="259" t="s">
        <v>17</v>
      </c>
      <c r="K1704" s="259" t="s">
        <v>2949</v>
      </c>
      <c r="L1704" s="260">
        <v>45460</v>
      </c>
      <c r="M1704" s="259" t="s">
        <v>20</v>
      </c>
    </row>
    <row r="1705" spans="1:13" x14ac:dyDescent="0.35">
      <c r="A1705" s="261" t="s">
        <v>2942</v>
      </c>
      <c r="B1705" s="261" t="s">
        <v>2943</v>
      </c>
      <c r="C1705" s="261" t="s">
        <v>2944</v>
      </c>
      <c r="D1705" s="261" t="s">
        <v>2242</v>
      </c>
      <c r="E1705" s="261">
        <v>0</v>
      </c>
      <c r="F1705" s="261" t="s">
        <v>2232</v>
      </c>
      <c r="G1705" s="261" t="s">
        <v>33</v>
      </c>
      <c r="H1705" s="261">
        <v>2</v>
      </c>
      <c r="I1705" s="261" t="s">
        <v>17</v>
      </c>
      <c r="J1705" s="261" t="s">
        <v>17</v>
      </c>
      <c r="K1705" s="261" t="s">
        <v>2950</v>
      </c>
      <c r="L1705" s="262">
        <v>45460</v>
      </c>
      <c r="M1705" s="261" t="s">
        <v>20</v>
      </c>
    </row>
    <row r="1706" spans="1:13" x14ac:dyDescent="0.35">
      <c r="A1706" s="259" t="s">
        <v>2942</v>
      </c>
      <c r="B1706" s="259" t="s">
        <v>2943</v>
      </c>
      <c r="C1706" s="259" t="s">
        <v>2944</v>
      </c>
      <c r="D1706" s="259" t="s">
        <v>2244</v>
      </c>
      <c r="E1706" s="259">
        <v>0</v>
      </c>
      <c r="F1706" s="259" t="s">
        <v>2232</v>
      </c>
      <c r="G1706" s="259" t="s">
        <v>33</v>
      </c>
      <c r="H1706" s="259">
        <v>2</v>
      </c>
      <c r="I1706" s="259" t="s">
        <v>17</v>
      </c>
      <c r="J1706" s="259" t="s">
        <v>17</v>
      </c>
      <c r="K1706" s="259" t="s">
        <v>2951</v>
      </c>
      <c r="L1706" s="260">
        <v>45460</v>
      </c>
      <c r="M1706" s="259" t="s">
        <v>20</v>
      </c>
    </row>
    <row r="1707" spans="1:13" x14ac:dyDescent="0.35">
      <c r="A1707" s="261" t="s">
        <v>2942</v>
      </c>
      <c r="B1707" s="261" t="s">
        <v>2943</v>
      </c>
      <c r="C1707" s="261" t="s">
        <v>2944</v>
      </c>
      <c r="D1707" s="261" t="s">
        <v>2246</v>
      </c>
      <c r="E1707" s="261">
        <v>1</v>
      </c>
      <c r="F1707" s="261" t="s">
        <v>2232</v>
      </c>
      <c r="G1707" s="261" t="s">
        <v>33</v>
      </c>
      <c r="H1707" s="261">
        <v>2</v>
      </c>
      <c r="I1707" s="261" t="s">
        <v>17</v>
      </c>
      <c r="J1707" s="261" t="s">
        <v>17</v>
      </c>
      <c r="K1707" s="261" t="s">
        <v>2952</v>
      </c>
      <c r="L1707" s="262">
        <v>45460</v>
      </c>
      <c r="M1707" s="261" t="s">
        <v>20</v>
      </c>
    </row>
    <row r="1708" spans="1:13" x14ac:dyDescent="0.35">
      <c r="A1708" s="259" t="s">
        <v>2942</v>
      </c>
      <c r="B1708" s="259" t="s">
        <v>2943</v>
      </c>
      <c r="C1708" s="259" t="s">
        <v>2944</v>
      </c>
      <c r="D1708" s="259" t="s">
        <v>2248</v>
      </c>
      <c r="E1708" s="259">
        <v>0</v>
      </c>
      <c r="F1708" s="259" t="s">
        <v>2232</v>
      </c>
      <c r="G1708" s="259" t="s">
        <v>33</v>
      </c>
      <c r="H1708" s="259">
        <v>2</v>
      </c>
      <c r="I1708" s="259" t="s">
        <v>17</v>
      </c>
      <c r="J1708" s="259" t="s">
        <v>17</v>
      </c>
      <c r="K1708" s="259" t="s">
        <v>2953</v>
      </c>
      <c r="L1708" s="260">
        <v>45460</v>
      </c>
      <c r="M1708" s="259" t="s">
        <v>20</v>
      </c>
    </row>
    <row r="1709" spans="1:13" x14ac:dyDescent="0.35">
      <c r="A1709" s="261" t="s">
        <v>924</v>
      </c>
      <c r="B1709" s="261" t="s">
        <v>925</v>
      </c>
      <c r="C1709" s="261" t="s">
        <v>926</v>
      </c>
      <c r="D1709" s="261" t="s">
        <v>2231</v>
      </c>
      <c r="E1709" s="261">
        <v>2</v>
      </c>
      <c r="F1709" s="261" t="s">
        <v>2232</v>
      </c>
      <c r="G1709" s="261" t="s">
        <v>33</v>
      </c>
      <c r="H1709" s="261">
        <v>2</v>
      </c>
      <c r="I1709" s="261" t="s">
        <v>17</v>
      </c>
      <c r="J1709" s="261" t="s">
        <v>17</v>
      </c>
      <c r="K1709" s="261" t="s">
        <v>2954</v>
      </c>
      <c r="L1709" s="262">
        <v>45460</v>
      </c>
      <c r="M1709" s="261" t="s">
        <v>20</v>
      </c>
    </row>
    <row r="1710" spans="1:13" x14ac:dyDescent="0.35">
      <c r="A1710" s="259" t="s">
        <v>924</v>
      </c>
      <c r="B1710" s="259" t="s">
        <v>925</v>
      </c>
      <c r="C1710" s="259" t="s">
        <v>926</v>
      </c>
      <c r="D1710" s="259" t="s">
        <v>2234</v>
      </c>
      <c r="E1710" s="259">
        <v>0</v>
      </c>
      <c r="F1710" s="259" t="s">
        <v>2232</v>
      </c>
      <c r="G1710" s="259" t="s">
        <v>33</v>
      </c>
      <c r="H1710" s="259">
        <v>2</v>
      </c>
      <c r="I1710" s="259" t="s">
        <v>17</v>
      </c>
      <c r="J1710" s="259" t="s">
        <v>17</v>
      </c>
      <c r="K1710" s="259" t="s">
        <v>2955</v>
      </c>
      <c r="L1710" s="260">
        <v>45460</v>
      </c>
      <c r="M1710" s="259" t="s">
        <v>20</v>
      </c>
    </row>
    <row r="1711" spans="1:13" x14ac:dyDescent="0.35">
      <c r="A1711" s="261" t="s">
        <v>924</v>
      </c>
      <c r="B1711" s="261" t="s">
        <v>925</v>
      </c>
      <c r="C1711" s="261" t="s">
        <v>926</v>
      </c>
      <c r="D1711" s="261" t="s">
        <v>2236</v>
      </c>
      <c r="E1711" s="261">
        <v>1</v>
      </c>
      <c r="F1711" s="261" t="s">
        <v>2232</v>
      </c>
      <c r="G1711" s="261" t="s">
        <v>33</v>
      </c>
      <c r="H1711" s="261">
        <v>2</v>
      </c>
      <c r="I1711" s="261" t="s">
        <v>17</v>
      </c>
      <c r="J1711" s="261" t="s">
        <v>17</v>
      </c>
      <c r="K1711" s="261" t="s">
        <v>2956</v>
      </c>
      <c r="L1711" s="262">
        <v>45460</v>
      </c>
      <c r="M1711" s="261" t="s">
        <v>20</v>
      </c>
    </row>
    <row r="1712" spans="1:13" x14ac:dyDescent="0.35">
      <c r="A1712" s="259" t="s">
        <v>924</v>
      </c>
      <c r="B1712" s="259" t="s">
        <v>925</v>
      </c>
      <c r="C1712" s="259" t="s">
        <v>926</v>
      </c>
      <c r="D1712" s="259" t="s">
        <v>2238</v>
      </c>
      <c r="E1712" s="259">
        <v>0</v>
      </c>
      <c r="F1712" s="259" t="s">
        <v>2232</v>
      </c>
      <c r="G1712" s="259" t="s">
        <v>33</v>
      </c>
      <c r="H1712" s="259">
        <v>2</v>
      </c>
      <c r="I1712" s="259" t="s">
        <v>17</v>
      </c>
      <c r="J1712" s="259" t="s">
        <v>17</v>
      </c>
      <c r="K1712" s="259" t="s">
        <v>2957</v>
      </c>
      <c r="L1712" s="260">
        <v>45460</v>
      </c>
      <c r="M1712" s="259" t="s">
        <v>20</v>
      </c>
    </row>
    <row r="1713" spans="1:13" x14ac:dyDescent="0.35">
      <c r="A1713" s="261" t="s">
        <v>924</v>
      </c>
      <c r="B1713" s="261" t="s">
        <v>925</v>
      </c>
      <c r="C1713" s="261" t="s">
        <v>926</v>
      </c>
      <c r="D1713" s="261" t="s">
        <v>2240</v>
      </c>
      <c r="E1713" s="261">
        <v>1</v>
      </c>
      <c r="F1713" s="261" t="s">
        <v>2232</v>
      </c>
      <c r="G1713" s="261" t="s">
        <v>33</v>
      </c>
      <c r="H1713" s="261">
        <v>2</v>
      </c>
      <c r="I1713" s="261" t="s">
        <v>17</v>
      </c>
      <c r="J1713" s="261" t="s">
        <v>17</v>
      </c>
      <c r="K1713" s="261" t="s">
        <v>2958</v>
      </c>
      <c r="L1713" s="262">
        <v>45460</v>
      </c>
      <c r="M1713" s="261" t="s">
        <v>20</v>
      </c>
    </row>
    <row r="1714" spans="1:13" x14ac:dyDescent="0.35">
      <c r="A1714" s="259" t="s">
        <v>924</v>
      </c>
      <c r="B1714" s="259" t="s">
        <v>925</v>
      </c>
      <c r="C1714" s="259" t="s">
        <v>926</v>
      </c>
      <c r="D1714" s="259" t="s">
        <v>2242</v>
      </c>
      <c r="E1714" s="259">
        <v>1</v>
      </c>
      <c r="F1714" s="259" t="s">
        <v>2232</v>
      </c>
      <c r="G1714" s="259" t="s">
        <v>33</v>
      </c>
      <c r="H1714" s="259">
        <v>2</v>
      </c>
      <c r="I1714" s="259" t="s">
        <v>17</v>
      </c>
      <c r="J1714" s="259" t="s">
        <v>17</v>
      </c>
      <c r="K1714" s="259" t="s">
        <v>2959</v>
      </c>
      <c r="L1714" s="260">
        <v>45460</v>
      </c>
      <c r="M1714" s="259" t="s">
        <v>20</v>
      </c>
    </row>
    <row r="1715" spans="1:13" x14ac:dyDescent="0.35">
      <c r="A1715" s="261" t="s">
        <v>924</v>
      </c>
      <c r="B1715" s="261" t="s">
        <v>925</v>
      </c>
      <c r="C1715" s="261" t="s">
        <v>926</v>
      </c>
      <c r="D1715" s="261" t="s">
        <v>2244</v>
      </c>
      <c r="E1715" s="261">
        <v>2</v>
      </c>
      <c r="F1715" s="261" t="s">
        <v>2232</v>
      </c>
      <c r="G1715" s="261" t="s">
        <v>33</v>
      </c>
      <c r="H1715" s="261">
        <v>2</v>
      </c>
      <c r="I1715" s="261" t="s">
        <v>17</v>
      </c>
      <c r="J1715" s="261" t="s">
        <v>17</v>
      </c>
      <c r="K1715" s="261" t="s">
        <v>2960</v>
      </c>
      <c r="L1715" s="262">
        <v>45460</v>
      </c>
      <c r="M1715" s="261" t="s">
        <v>20</v>
      </c>
    </row>
    <row r="1716" spans="1:13" x14ac:dyDescent="0.35">
      <c r="A1716" s="259" t="s">
        <v>924</v>
      </c>
      <c r="B1716" s="259" t="s">
        <v>925</v>
      </c>
      <c r="C1716" s="259" t="s">
        <v>926</v>
      </c>
      <c r="D1716" s="259" t="s">
        <v>2246</v>
      </c>
      <c r="E1716" s="259">
        <v>1</v>
      </c>
      <c r="F1716" s="259" t="s">
        <v>2232</v>
      </c>
      <c r="G1716" s="259" t="s">
        <v>33</v>
      </c>
      <c r="H1716" s="259">
        <v>2</v>
      </c>
      <c r="I1716" s="259" t="s">
        <v>17</v>
      </c>
      <c r="J1716" s="259" t="s">
        <v>17</v>
      </c>
      <c r="K1716" s="259" t="s">
        <v>2961</v>
      </c>
      <c r="L1716" s="260">
        <v>45460</v>
      </c>
      <c r="M1716" s="259" t="s">
        <v>20</v>
      </c>
    </row>
    <row r="1717" spans="1:13" x14ac:dyDescent="0.35">
      <c r="A1717" s="261" t="s">
        <v>924</v>
      </c>
      <c r="B1717" s="261" t="s">
        <v>925</v>
      </c>
      <c r="C1717" s="261" t="s">
        <v>926</v>
      </c>
      <c r="D1717" s="261" t="s">
        <v>2248</v>
      </c>
      <c r="E1717" s="261">
        <v>2</v>
      </c>
      <c r="F1717" s="261" t="s">
        <v>2232</v>
      </c>
      <c r="G1717" s="261" t="s">
        <v>33</v>
      </c>
      <c r="H1717" s="261">
        <v>2</v>
      </c>
      <c r="I1717" s="261" t="s">
        <v>17</v>
      </c>
      <c r="J1717" s="261" t="s">
        <v>17</v>
      </c>
      <c r="K1717" s="261" t="s">
        <v>2962</v>
      </c>
      <c r="L1717" s="262">
        <v>45460</v>
      </c>
      <c r="M1717" s="261" t="s">
        <v>20</v>
      </c>
    </row>
    <row r="1718" spans="1:13" x14ac:dyDescent="0.35">
      <c r="A1718" s="259" t="s">
        <v>939</v>
      </c>
      <c r="B1718" s="259" t="s">
        <v>940</v>
      </c>
      <c r="C1718" s="259" t="s">
        <v>941</v>
      </c>
      <c r="D1718" s="259" t="s">
        <v>2231</v>
      </c>
      <c r="E1718" s="259">
        <v>0</v>
      </c>
      <c r="F1718" s="259" t="s">
        <v>2232</v>
      </c>
      <c r="G1718" s="259" t="s">
        <v>33</v>
      </c>
      <c r="H1718" s="259">
        <v>2</v>
      </c>
      <c r="I1718" s="259" t="s">
        <v>17</v>
      </c>
      <c r="J1718" s="259" t="s">
        <v>17</v>
      </c>
      <c r="K1718" s="259" t="s">
        <v>2963</v>
      </c>
      <c r="L1718" s="260">
        <v>45460</v>
      </c>
      <c r="M1718" s="259" t="s">
        <v>20</v>
      </c>
    </row>
    <row r="1719" spans="1:13" x14ac:dyDescent="0.35">
      <c r="A1719" s="261" t="s">
        <v>939</v>
      </c>
      <c r="B1719" s="261" t="s">
        <v>940</v>
      </c>
      <c r="C1719" s="261" t="s">
        <v>941</v>
      </c>
      <c r="D1719" s="261" t="s">
        <v>2234</v>
      </c>
      <c r="E1719" s="261">
        <v>0</v>
      </c>
      <c r="F1719" s="261" t="s">
        <v>2232</v>
      </c>
      <c r="G1719" s="261" t="s">
        <v>33</v>
      </c>
      <c r="H1719" s="261">
        <v>2</v>
      </c>
      <c r="I1719" s="261" t="s">
        <v>17</v>
      </c>
      <c r="J1719" s="261" t="s">
        <v>17</v>
      </c>
      <c r="K1719" s="261" t="s">
        <v>2964</v>
      </c>
      <c r="L1719" s="262">
        <v>45460</v>
      </c>
      <c r="M1719" s="261" t="s">
        <v>20</v>
      </c>
    </row>
    <row r="1720" spans="1:13" x14ac:dyDescent="0.35">
      <c r="A1720" s="259" t="s">
        <v>939</v>
      </c>
      <c r="B1720" s="259" t="s">
        <v>940</v>
      </c>
      <c r="C1720" s="259" t="s">
        <v>941</v>
      </c>
      <c r="D1720" s="259" t="s">
        <v>2236</v>
      </c>
      <c r="E1720" s="259">
        <v>0</v>
      </c>
      <c r="F1720" s="259" t="s">
        <v>2232</v>
      </c>
      <c r="G1720" s="259" t="s">
        <v>33</v>
      </c>
      <c r="H1720" s="259">
        <v>2</v>
      </c>
      <c r="I1720" s="259" t="s">
        <v>17</v>
      </c>
      <c r="J1720" s="259" t="s">
        <v>17</v>
      </c>
      <c r="K1720" s="259" t="s">
        <v>2965</v>
      </c>
      <c r="L1720" s="260">
        <v>45460</v>
      </c>
      <c r="M1720" s="259" t="s">
        <v>20</v>
      </c>
    </row>
    <row r="1721" spans="1:13" x14ac:dyDescent="0.35">
      <c r="A1721" s="261" t="s">
        <v>939</v>
      </c>
      <c r="B1721" s="261" t="s">
        <v>940</v>
      </c>
      <c r="C1721" s="261" t="s">
        <v>941</v>
      </c>
      <c r="D1721" s="261" t="s">
        <v>2238</v>
      </c>
      <c r="E1721" s="261">
        <v>0</v>
      </c>
      <c r="F1721" s="261" t="s">
        <v>2232</v>
      </c>
      <c r="G1721" s="261" t="s">
        <v>33</v>
      </c>
      <c r="H1721" s="261">
        <v>2</v>
      </c>
      <c r="I1721" s="261" t="s">
        <v>17</v>
      </c>
      <c r="J1721" s="261" t="s">
        <v>17</v>
      </c>
      <c r="K1721" s="261" t="s">
        <v>2966</v>
      </c>
      <c r="L1721" s="262">
        <v>45460</v>
      </c>
      <c r="M1721" s="261" t="s">
        <v>20</v>
      </c>
    </row>
    <row r="1722" spans="1:13" x14ac:dyDescent="0.35">
      <c r="A1722" s="259" t="s">
        <v>939</v>
      </c>
      <c r="B1722" s="259" t="s">
        <v>940</v>
      </c>
      <c r="C1722" s="259" t="s">
        <v>941</v>
      </c>
      <c r="D1722" s="259" t="s">
        <v>2240</v>
      </c>
      <c r="E1722" s="259">
        <v>1</v>
      </c>
      <c r="F1722" s="259" t="s">
        <v>2232</v>
      </c>
      <c r="G1722" s="259" t="s">
        <v>33</v>
      </c>
      <c r="H1722" s="259">
        <v>2</v>
      </c>
      <c r="I1722" s="259" t="s">
        <v>17</v>
      </c>
      <c r="J1722" s="259" t="s">
        <v>17</v>
      </c>
      <c r="K1722" s="259" t="s">
        <v>2967</v>
      </c>
      <c r="L1722" s="260">
        <v>45460</v>
      </c>
      <c r="M1722" s="259" t="s">
        <v>20</v>
      </c>
    </row>
    <row r="1723" spans="1:13" x14ac:dyDescent="0.35">
      <c r="A1723" s="261" t="s">
        <v>939</v>
      </c>
      <c r="B1723" s="261" t="s">
        <v>940</v>
      </c>
      <c r="C1723" s="261" t="s">
        <v>941</v>
      </c>
      <c r="D1723" s="261" t="s">
        <v>2242</v>
      </c>
      <c r="E1723" s="261">
        <v>1</v>
      </c>
      <c r="F1723" s="261" t="s">
        <v>2232</v>
      </c>
      <c r="G1723" s="261" t="s">
        <v>33</v>
      </c>
      <c r="H1723" s="261">
        <v>2</v>
      </c>
      <c r="I1723" s="261" t="s">
        <v>17</v>
      </c>
      <c r="J1723" s="261" t="s">
        <v>17</v>
      </c>
      <c r="K1723" s="261" t="s">
        <v>2968</v>
      </c>
      <c r="L1723" s="262">
        <v>45460</v>
      </c>
      <c r="M1723" s="261" t="s">
        <v>20</v>
      </c>
    </row>
    <row r="1724" spans="1:13" x14ac:dyDescent="0.35">
      <c r="A1724" s="259" t="s">
        <v>939</v>
      </c>
      <c r="B1724" s="259" t="s">
        <v>940</v>
      </c>
      <c r="C1724" s="259" t="s">
        <v>941</v>
      </c>
      <c r="D1724" s="259" t="s">
        <v>2244</v>
      </c>
      <c r="E1724" s="259">
        <v>0</v>
      </c>
      <c r="F1724" s="259" t="s">
        <v>2232</v>
      </c>
      <c r="G1724" s="259" t="s">
        <v>33</v>
      </c>
      <c r="H1724" s="259">
        <v>2</v>
      </c>
      <c r="I1724" s="259" t="s">
        <v>17</v>
      </c>
      <c r="J1724" s="259" t="s">
        <v>17</v>
      </c>
      <c r="K1724" s="259" t="s">
        <v>2969</v>
      </c>
      <c r="L1724" s="260">
        <v>45460</v>
      </c>
      <c r="M1724" s="259" t="s">
        <v>20</v>
      </c>
    </row>
    <row r="1725" spans="1:13" x14ac:dyDescent="0.35">
      <c r="A1725" s="261" t="s">
        <v>939</v>
      </c>
      <c r="B1725" s="261" t="s">
        <v>940</v>
      </c>
      <c r="C1725" s="261" t="s">
        <v>941</v>
      </c>
      <c r="D1725" s="261" t="s">
        <v>2246</v>
      </c>
      <c r="E1725" s="261">
        <v>0</v>
      </c>
      <c r="F1725" s="261" t="s">
        <v>2232</v>
      </c>
      <c r="G1725" s="261" t="s">
        <v>33</v>
      </c>
      <c r="H1725" s="261">
        <v>2</v>
      </c>
      <c r="I1725" s="261" t="s">
        <v>17</v>
      </c>
      <c r="J1725" s="261" t="s">
        <v>17</v>
      </c>
      <c r="K1725" s="261" t="s">
        <v>2970</v>
      </c>
      <c r="L1725" s="262">
        <v>45460</v>
      </c>
      <c r="M1725" s="261" t="s">
        <v>20</v>
      </c>
    </row>
    <row r="1726" spans="1:13" x14ac:dyDescent="0.35">
      <c r="A1726" s="259" t="s">
        <v>939</v>
      </c>
      <c r="B1726" s="259" t="s">
        <v>940</v>
      </c>
      <c r="C1726" s="259" t="s">
        <v>941</v>
      </c>
      <c r="D1726" s="259" t="s">
        <v>2248</v>
      </c>
      <c r="E1726" s="259">
        <v>0</v>
      </c>
      <c r="F1726" s="259" t="s">
        <v>2232</v>
      </c>
      <c r="G1726" s="259" t="s">
        <v>33</v>
      </c>
      <c r="H1726" s="259">
        <v>2</v>
      </c>
      <c r="I1726" s="259" t="s">
        <v>17</v>
      </c>
      <c r="J1726" s="259" t="s">
        <v>17</v>
      </c>
      <c r="K1726" s="259" t="s">
        <v>2971</v>
      </c>
      <c r="L1726" s="260">
        <v>45460</v>
      </c>
      <c r="M1726" s="259" t="s">
        <v>20</v>
      </c>
    </row>
    <row r="1727" spans="1:13" x14ac:dyDescent="0.35">
      <c r="A1727" s="261" t="s">
        <v>1564</v>
      </c>
      <c r="B1727" s="261" t="s">
        <v>1565</v>
      </c>
      <c r="C1727" s="261" t="s">
        <v>1566</v>
      </c>
      <c r="D1727" s="261" t="s">
        <v>2231</v>
      </c>
      <c r="E1727" s="261">
        <v>3</v>
      </c>
      <c r="F1727" s="261" t="s">
        <v>2232</v>
      </c>
      <c r="G1727" s="261" t="s">
        <v>33</v>
      </c>
      <c r="H1727" s="261">
        <v>2</v>
      </c>
      <c r="I1727" s="261" t="s">
        <v>17</v>
      </c>
      <c r="J1727" s="261" t="s">
        <v>17</v>
      </c>
      <c r="K1727" s="261" t="s">
        <v>2972</v>
      </c>
      <c r="L1727" s="262">
        <v>45460</v>
      </c>
      <c r="M1727" s="261" t="s">
        <v>20</v>
      </c>
    </row>
    <row r="1728" spans="1:13" x14ac:dyDescent="0.35">
      <c r="A1728" s="259" t="s">
        <v>1564</v>
      </c>
      <c r="B1728" s="259" t="s">
        <v>1565</v>
      </c>
      <c r="C1728" s="259" t="s">
        <v>1566</v>
      </c>
      <c r="D1728" s="259" t="s">
        <v>2234</v>
      </c>
      <c r="E1728" s="259">
        <v>2</v>
      </c>
      <c r="F1728" s="259" t="s">
        <v>2232</v>
      </c>
      <c r="G1728" s="259" t="s">
        <v>33</v>
      </c>
      <c r="H1728" s="259">
        <v>2</v>
      </c>
      <c r="I1728" s="259" t="s">
        <v>17</v>
      </c>
      <c r="J1728" s="259" t="s">
        <v>17</v>
      </c>
      <c r="K1728" s="259" t="s">
        <v>2973</v>
      </c>
      <c r="L1728" s="260">
        <v>45460</v>
      </c>
      <c r="M1728" s="259" t="s">
        <v>20</v>
      </c>
    </row>
    <row r="1729" spans="1:13" x14ac:dyDescent="0.35">
      <c r="A1729" s="261" t="s">
        <v>1564</v>
      </c>
      <c r="B1729" s="261" t="s">
        <v>1565</v>
      </c>
      <c r="C1729" s="261" t="s">
        <v>1566</v>
      </c>
      <c r="D1729" s="261" t="s">
        <v>2236</v>
      </c>
      <c r="E1729" s="261">
        <v>2</v>
      </c>
      <c r="F1729" s="261" t="s">
        <v>2232</v>
      </c>
      <c r="G1729" s="261" t="s">
        <v>33</v>
      </c>
      <c r="H1729" s="261">
        <v>2</v>
      </c>
      <c r="I1729" s="261" t="s">
        <v>17</v>
      </c>
      <c r="J1729" s="261" t="s">
        <v>17</v>
      </c>
      <c r="K1729" s="261" t="s">
        <v>2974</v>
      </c>
      <c r="L1729" s="262">
        <v>45460</v>
      </c>
      <c r="M1729" s="261" t="s">
        <v>20</v>
      </c>
    </row>
    <row r="1730" spans="1:13" x14ac:dyDescent="0.35">
      <c r="A1730" s="259" t="s">
        <v>1564</v>
      </c>
      <c r="B1730" s="259" t="s">
        <v>1565</v>
      </c>
      <c r="C1730" s="259" t="s">
        <v>1566</v>
      </c>
      <c r="D1730" s="259" t="s">
        <v>2238</v>
      </c>
      <c r="E1730" s="259">
        <v>3</v>
      </c>
      <c r="F1730" s="259" t="s">
        <v>2232</v>
      </c>
      <c r="G1730" s="259" t="s">
        <v>33</v>
      </c>
      <c r="H1730" s="259">
        <v>2</v>
      </c>
      <c r="I1730" s="259" t="s">
        <v>17</v>
      </c>
      <c r="J1730" s="259" t="s">
        <v>17</v>
      </c>
      <c r="K1730" s="259" t="s">
        <v>2975</v>
      </c>
      <c r="L1730" s="260">
        <v>45460</v>
      </c>
      <c r="M1730" s="259" t="s">
        <v>20</v>
      </c>
    </row>
    <row r="1731" spans="1:13" x14ac:dyDescent="0.35">
      <c r="A1731" s="261" t="s">
        <v>1564</v>
      </c>
      <c r="B1731" s="261" t="s">
        <v>1565</v>
      </c>
      <c r="C1731" s="261" t="s">
        <v>1566</v>
      </c>
      <c r="D1731" s="261" t="s">
        <v>2240</v>
      </c>
      <c r="E1731" s="261">
        <v>2</v>
      </c>
      <c r="F1731" s="261" t="s">
        <v>2232</v>
      </c>
      <c r="G1731" s="261" t="s">
        <v>33</v>
      </c>
      <c r="H1731" s="261">
        <v>2</v>
      </c>
      <c r="I1731" s="261" t="s">
        <v>17</v>
      </c>
      <c r="J1731" s="261" t="s">
        <v>17</v>
      </c>
      <c r="K1731" s="261" t="s">
        <v>2976</v>
      </c>
      <c r="L1731" s="262">
        <v>45460</v>
      </c>
      <c r="M1731" s="261" t="s">
        <v>20</v>
      </c>
    </row>
    <row r="1732" spans="1:13" x14ac:dyDescent="0.35">
      <c r="A1732" s="259" t="s">
        <v>1564</v>
      </c>
      <c r="B1732" s="259" t="s">
        <v>1565</v>
      </c>
      <c r="C1732" s="259" t="s">
        <v>1566</v>
      </c>
      <c r="D1732" s="259" t="s">
        <v>2242</v>
      </c>
      <c r="E1732" s="259">
        <v>2</v>
      </c>
      <c r="F1732" s="259" t="s">
        <v>2232</v>
      </c>
      <c r="G1732" s="259" t="s">
        <v>33</v>
      </c>
      <c r="H1732" s="259">
        <v>2</v>
      </c>
      <c r="I1732" s="259" t="s">
        <v>17</v>
      </c>
      <c r="J1732" s="259" t="s">
        <v>17</v>
      </c>
      <c r="K1732" s="259" t="s">
        <v>2977</v>
      </c>
      <c r="L1732" s="260">
        <v>45460</v>
      </c>
      <c r="M1732" s="259" t="s">
        <v>20</v>
      </c>
    </row>
    <row r="1733" spans="1:13" x14ac:dyDescent="0.35">
      <c r="A1733" s="261" t="s">
        <v>1564</v>
      </c>
      <c r="B1733" s="261" t="s">
        <v>1565</v>
      </c>
      <c r="C1733" s="261" t="s">
        <v>1566</v>
      </c>
      <c r="D1733" s="261" t="s">
        <v>2244</v>
      </c>
      <c r="E1733" s="261">
        <v>3</v>
      </c>
      <c r="F1733" s="261" t="s">
        <v>2232</v>
      </c>
      <c r="G1733" s="261" t="s">
        <v>33</v>
      </c>
      <c r="H1733" s="261">
        <v>2</v>
      </c>
      <c r="I1733" s="261" t="s">
        <v>17</v>
      </c>
      <c r="J1733" s="261" t="s">
        <v>17</v>
      </c>
      <c r="K1733" s="261" t="s">
        <v>2978</v>
      </c>
      <c r="L1733" s="262">
        <v>45460</v>
      </c>
      <c r="M1733" s="261" t="s">
        <v>20</v>
      </c>
    </row>
    <row r="1734" spans="1:13" x14ac:dyDescent="0.35">
      <c r="A1734" s="259" t="s">
        <v>1564</v>
      </c>
      <c r="B1734" s="259" t="s">
        <v>1565</v>
      </c>
      <c r="C1734" s="259" t="s">
        <v>1566</v>
      </c>
      <c r="D1734" s="259" t="s">
        <v>2246</v>
      </c>
      <c r="E1734" s="259">
        <v>3</v>
      </c>
      <c r="F1734" s="259" t="s">
        <v>2232</v>
      </c>
      <c r="G1734" s="259" t="s">
        <v>33</v>
      </c>
      <c r="H1734" s="259">
        <v>2</v>
      </c>
      <c r="I1734" s="259" t="s">
        <v>17</v>
      </c>
      <c r="J1734" s="259" t="s">
        <v>17</v>
      </c>
      <c r="K1734" s="259" t="s">
        <v>2979</v>
      </c>
      <c r="L1734" s="260">
        <v>45460</v>
      </c>
      <c r="M1734" s="259" t="s">
        <v>20</v>
      </c>
    </row>
    <row r="1735" spans="1:13" x14ac:dyDescent="0.35">
      <c r="A1735" s="261" t="s">
        <v>1564</v>
      </c>
      <c r="B1735" s="261" t="s">
        <v>1565</v>
      </c>
      <c r="C1735" s="261" t="s">
        <v>1566</v>
      </c>
      <c r="D1735" s="261" t="s">
        <v>2248</v>
      </c>
      <c r="E1735" s="261">
        <v>2</v>
      </c>
      <c r="F1735" s="261" t="s">
        <v>2232</v>
      </c>
      <c r="G1735" s="261" t="s">
        <v>33</v>
      </c>
      <c r="H1735" s="261">
        <v>2</v>
      </c>
      <c r="I1735" s="261" t="s">
        <v>17</v>
      </c>
      <c r="J1735" s="261" t="s">
        <v>17</v>
      </c>
      <c r="K1735" s="261" t="s">
        <v>2980</v>
      </c>
      <c r="L1735" s="262">
        <v>45460</v>
      </c>
      <c r="M1735" s="261" t="s">
        <v>20</v>
      </c>
    </row>
    <row r="1736" spans="1:13" x14ac:dyDescent="0.35">
      <c r="A1736" s="259" t="s">
        <v>59</v>
      </c>
      <c r="B1736" s="259" t="s">
        <v>60</v>
      </c>
      <c r="C1736" s="259" t="s">
        <v>61</v>
      </c>
      <c r="D1736" s="259" t="s">
        <v>2231</v>
      </c>
      <c r="E1736" s="259">
        <v>2</v>
      </c>
      <c r="F1736" s="259" t="s">
        <v>2232</v>
      </c>
      <c r="G1736" s="259" t="s">
        <v>33</v>
      </c>
      <c r="H1736" s="259">
        <v>2</v>
      </c>
      <c r="I1736" s="259" t="s">
        <v>17</v>
      </c>
      <c r="J1736" s="259" t="s">
        <v>17</v>
      </c>
      <c r="K1736" s="259" t="s">
        <v>2981</v>
      </c>
      <c r="L1736" s="260">
        <v>45460</v>
      </c>
      <c r="M1736" s="259" t="s">
        <v>20</v>
      </c>
    </row>
    <row r="1737" spans="1:13" x14ac:dyDescent="0.35">
      <c r="A1737" s="261" t="s">
        <v>59</v>
      </c>
      <c r="B1737" s="261" t="s">
        <v>60</v>
      </c>
      <c r="C1737" s="261" t="s">
        <v>61</v>
      </c>
      <c r="D1737" s="261" t="s">
        <v>2234</v>
      </c>
      <c r="E1737" s="261">
        <v>1</v>
      </c>
      <c r="F1737" s="261" t="s">
        <v>2232</v>
      </c>
      <c r="G1737" s="261" t="s">
        <v>33</v>
      </c>
      <c r="H1737" s="261">
        <v>2</v>
      </c>
      <c r="I1737" s="261" t="s">
        <v>17</v>
      </c>
      <c r="J1737" s="261" t="s">
        <v>17</v>
      </c>
      <c r="K1737" s="261" t="s">
        <v>2982</v>
      </c>
      <c r="L1737" s="262">
        <v>45460</v>
      </c>
      <c r="M1737" s="261" t="s">
        <v>20</v>
      </c>
    </row>
    <row r="1738" spans="1:13" x14ac:dyDescent="0.35">
      <c r="A1738" s="259" t="s">
        <v>59</v>
      </c>
      <c r="B1738" s="259" t="s">
        <v>60</v>
      </c>
      <c r="C1738" s="259" t="s">
        <v>61</v>
      </c>
      <c r="D1738" s="259" t="s">
        <v>2236</v>
      </c>
      <c r="E1738" s="259">
        <v>3</v>
      </c>
      <c r="F1738" s="259" t="s">
        <v>2232</v>
      </c>
      <c r="G1738" s="259" t="s">
        <v>33</v>
      </c>
      <c r="H1738" s="259">
        <v>2</v>
      </c>
      <c r="I1738" s="259" t="s">
        <v>17</v>
      </c>
      <c r="J1738" s="259" t="s">
        <v>17</v>
      </c>
      <c r="K1738" s="259" t="s">
        <v>2983</v>
      </c>
      <c r="L1738" s="260">
        <v>45460</v>
      </c>
      <c r="M1738" s="259" t="s">
        <v>20</v>
      </c>
    </row>
    <row r="1739" spans="1:13" x14ac:dyDescent="0.35">
      <c r="A1739" s="261" t="s">
        <v>59</v>
      </c>
      <c r="B1739" s="261" t="s">
        <v>60</v>
      </c>
      <c r="C1739" s="261" t="s">
        <v>61</v>
      </c>
      <c r="D1739" s="261" t="s">
        <v>2238</v>
      </c>
      <c r="E1739" s="261">
        <v>3</v>
      </c>
      <c r="F1739" s="261" t="s">
        <v>2232</v>
      </c>
      <c r="G1739" s="261" t="s">
        <v>33</v>
      </c>
      <c r="H1739" s="261">
        <v>2</v>
      </c>
      <c r="I1739" s="261" t="s">
        <v>17</v>
      </c>
      <c r="J1739" s="261" t="s">
        <v>17</v>
      </c>
      <c r="K1739" s="261" t="s">
        <v>2984</v>
      </c>
      <c r="L1739" s="262">
        <v>45460</v>
      </c>
      <c r="M1739" s="261" t="s">
        <v>20</v>
      </c>
    </row>
    <row r="1740" spans="1:13" x14ac:dyDescent="0.35">
      <c r="A1740" s="259" t="s">
        <v>59</v>
      </c>
      <c r="B1740" s="259" t="s">
        <v>60</v>
      </c>
      <c r="C1740" s="259" t="s">
        <v>61</v>
      </c>
      <c r="D1740" s="259" t="s">
        <v>2240</v>
      </c>
      <c r="E1740" s="259">
        <v>1</v>
      </c>
      <c r="F1740" s="259" t="s">
        <v>2232</v>
      </c>
      <c r="G1740" s="259" t="s">
        <v>33</v>
      </c>
      <c r="H1740" s="259">
        <v>2</v>
      </c>
      <c r="I1740" s="259" t="s">
        <v>17</v>
      </c>
      <c r="J1740" s="259" t="s">
        <v>17</v>
      </c>
      <c r="K1740" s="259" t="s">
        <v>2985</v>
      </c>
      <c r="L1740" s="260">
        <v>45460</v>
      </c>
      <c r="M1740" s="259" t="s">
        <v>20</v>
      </c>
    </row>
    <row r="1741" spans="1:13" x14ac:dyDescent="0.35">
      <c r="A1741" s="261" t="s">
        <v>59</v>
      </c>
      <c r="B1741" s="261" t="s">
        <v>60</v>
      </c>
      <c r="C1741" s="261" t="s">
        <v>61</v>
      </c>
      <c r="D1741" s="261" t="s">
        <v>2242</v>
      </c>
      <c r="E1741" s="261">
        <v>2</v>
      </c>
      <c r="F1741" s="261" t="s">
        <v>2232</v>
      </c>
      <c r="G1741" s="261" t="s">
        <v>33</v>
      </c>
      <c r="H1741" s="261">
        <v>2</v>
      </c>
      <c r="I1741" s="261" t="s">
        <v>17</v>
      </c>
      <c r="J1741" s="261" t="s">
        <v>17</v>
      </c>
      <c r="K1741" s="261" t="s">
        <v>2986</v>
      </c>
      <c r="L1741" s="262">
        <v>45460</v>
      </c>
      <c r="M1741" s="261" t="s">
        <v>20</v>
      </c>
    </row>
    <row r="1742" spans="1:13" x14ac:dyDescent="0.35">
      <c r="A1742" s="259" t="s">
        <v>59</v>
      </c>
      <c r="B1742" s="259" t="s">
        <v>60</v>
      </c>
      <c r="C1742" s="259" t="s">
        <v>61</v>
      </c>
      <c r="D1742" s="259" t="s">
        <v>2244</v>
      </c>
      <c r="E1742" s="259">
        <v>3</v>
      </c>
      <c r="F1742" s="259" t="s">
        <v>2232</v>
      </c>
      <c r="G1742" s="259" t="s">
        <v>33</v>
      </c>
      <c r="H1742" s="259">
        <v>2</v>
      </c>
      <c r="I1742" s="259" t="s">
        <v>17</v>
      </c>
      <c r="J1742" s="259" t="s">
        <v>17</v>
      </c>
      <c r="K1742" s="259" t="s">
        <v>2987</v>
      </c>
      <c r="L1742" s="260">
        <v>45460</v>
      </c>
      <c r="M1742" s="259" t="s">
        <v>20</v>
      </c>
    </row>
    <row r="1743" spans="1:13" x14ac:dyDescent="0.35">
      <c r="A1743" s="261" t="s">
        <v>59</v>
      </c>
      <c r="B1743" s="261" t="s">
        <v>60</v>
      </c>
      <c r="C1743" s="261" t="s">
        <v>61</v>
      </c>
      <c r="D1743" s="261" t="s">
        <v>2246</v>
      </c>
      <c r="E1743" s="261">
        <v>3</v>
      </c>
      <c r="F1743" s="261" t="s">
        <v>2232</v>
      </c>
      <c r="G1743" s="261" t="s">
        <v>33</v>
      </c>
      <c r="H1743" s="261">
        <v>2</v>
      </c>
      <c r="I1743" s="261" t="s">
        <v>17</v>
      </c>
      <c r="J1743" s="261" t="s">
        <v>17</v>
      </c>
      <c r="K1743" s="261" t="s">
        <v>2988</v>
      </c>
      <c r="L1743" s="262">
        <v>45460</v>
      </c>
      <c r="M1743" s="261" t="s">
        <v>20</v>
      </c>
    </row>
    <row r="1744" spans="1:13" x14ac:dyDescent="0.35">
      <c r="A1744" s="259" t="s">
        <v>59</v>
      </c>
      <c r="B1744" s="259" t="s">
        <v>60</v>
      </c>
      <c r="C1744" s="259" t="s">
        <v>61</v>
      </c>
      <c r="D1744" s="259" t="s">
        <v>2248</v>
      </c>
      <c r="E1744" s="259">
        <v>2</v>
      </c>
      <c r="F1744" s="259" t="s">
        <v>2232</v>
      </c>
      <c r="G1744" s="259" t="s">
        <v>33</v>
      </c>
      <c r="H1744" s="259">
        <v>2</v>
      </c>
      <c r="I1744" s="259" t="s">
        <v>17</v>
      </c>
      <c r="J1744" s="259" t="s">
        <v>17</v>
      </c>
      <c r="K1744" s="259" t="s">
        <v>2989</v>
      </c>
      <c r="L1744" s="260">
        <v>45460</v>
      </c>
      <c r="M1744" s="259" t="s">
        <v>20</v>
      </c>
    </row>
    <row r="1745" spans="1:13" x14ac:dyDescent="0.35">
      <c r="A1745" s="261" t="s">
        <v>1800</v>
      </c>
      <c r="B1745" s="261" t="s">
        <v>1801</v>
      </c>
      <c r="C1745" s="261" t="s">
        <v>61</v>
      </c>
      <c r="D1745" s="261" t="s">
        <v>2231</v>
      </c>
      <c r="E1745" s="261">
        <v>2</v>
      </c>
      <c r="F1745" s="261" t="s">
        <v>2232</v>
      </c>
      <c r="G1745" s="261" t="s">
        <v>33</v>
      </c>
      <c r="H1745" s="261">
        <v>2</v>
      </c>
      <c r="I1745" s="261" t="s">
        <v>17</v>
      </c>
      <c r="J1745" s="261" t="s">
        <v>17</v>
      </c>
      <c r="K1745" s="261" t="s">
        <v>2990</v>
      </c>
      <c r="L1745" s="262">
        <v>45460</v>
      </c>
      <c r="M1745" s="261" t="s">
        <v>20</v>
      </c>
    </row>
    <row r="1746" spans="1:13" x14ac:dyDescent="0.35">
      <c r="A1746" s="259" t="s">
        <v>1800</v>
      </c>
      <c r="B1746" s="259" t="s">
        <v>1801</v>
      </c>
      <c r="C1746" s="259" t="s">
        <v>61</v>
      </c>
      <c r="D1746" s="259" t="s">
        <v>2234</v>
      </c>
      <c r="E1746" s="259">
        <v>1</v>
      </c>
      <c r="F1746" s="259" t="s">
        <v>2232</v>
      </c>
      <c r="G1746" s="259" t="s">
        <v>33</v>
      </c>
      <c r="H1746" s="259">
        <v>2</v>
      </c>
      <c r="I1746" s="259" t="s">
        <v>17</v>
      </c>
      <c r="J1746" s="259" t="s">
        <v>17</v>
      </c>
      <c r="K1746" s="259" t="s">
        <v>2991</v>
      </c>
      <c r="L1746" s="260">
        <v>45460</v>
      </c>
      <c r="M1746" s="259" t="s">
        <v>20</v>
      </c>
    </row>
    <row r="1747" spans="1:13" x14ac:dyDescent="0.35">
      <c r="A1747" s="261" t="s">
        <v>1800</v>
      </c>
      <c r="B1747" s="261" t="s">
        <v>1801</v>
      </c>
      <c r="C1747" s="261" t="s">
        <v>61</v>
      </c>
      <c r="D1747" s="261" t="s">
        <v>2236</v>
      </c>
      <c r="E1747" s="261">
        <v>3</v>
      </c>
      <c r="F1747" s="261" t="s">
        <v>2232</v>
      </c>
      <c r="G1747" s="261" t="s">
        <v>33</v>
      </c>
      <c r="H1747" s="261">
        <v>2</v>
      </c>
      <c r="I1747" s="261" t="s">
        <v>17</v>
      </c>
      <c r="J1747" s="261" t="s">
        <v>17</v>
      </c>
      <c r="K1747" s="261" t="s">
        <v>2992</v>
      </c>
      <c r="L1747" s="262">
        <v>45460</v>
      </c>
      <c r="M1747" s="261" t="s">
        <v>20</v>
      </c>
    </row>
    <row r="1748" spans="1:13" x14ac:dyDescent="0.35">
      <c r="A1748" s="259" t="s">
        <v>1800</v>
      </c>
      <c r="B1748" s="259" t="s">
        <v>1801</v>
      </c>
      <c r="C1748" s="259" t="s">
        <v>61</v>
      </c>
      <c r="D1748" s="259" t="s">
        <v>2238</v>
      </c>
      <c r="E1748" s="259">
        <v>3</v>
      </c>
      <c r="F1748" s="259" t="s">
        <v>2232</v>
      </c>
      <c r="G1748" s="259" t="s">
        <v>33</v>
      </c>
      <c r="H1748" s="259">
        <v>2</v>
      </c>
      <c r="I1748" s="259" t="s">
        <v>17</v>
      </c>
      <c r="J1748" s="259" t="s">
        <v>17</v>
      </c>
      <c r="K1748" s="259" t="s">
        <v>2993</v>
      </c>
      <c r="L1748" s="260">
        <v>45460</v>
      </c>
      <c r="M1748" s="259" t="s">
        <v>20</v>
      </c>
    </row>
    <row r="1749" spans="1:13" x14ac:dyDescent="0.35">
      <c r="A1749" s="261" t="s">
        <v>1800</v>
      </c>
      <c r="B1749" s="261" t="s">
        <v>1801</v>
      </c>
      <c r="C1749" s="261" t="s">
        <v>61</v>
      </c>
      <c r="D1749" s="261" t="s">
        <v>2240</v>
      </c>
      <c r="E1749" s="261">
        <v>1</v>
      </c>
      <c r="F1749" s="261" t="s">
        <v>2232</v>
      </c>
      <c r="G1749" s="261" t="s">
        <v>33</v>
      </c>
      <c r="H1749" s="261">
        <v>2</v>
      </c>
      <c r="I1749" s="261" t="s">
        <v>17</v>
      </c>
      <c r="J1749" s="261" t="s">
        <v>17</v>
      </c>
      <c r="K1749" s="261" t="s">
        <v>2994</v>
      </c>
      <c r="L1749" s="262">
        <v>45460</v>
      </c>
      <c r="M1749" s="261" t="s">
        <v>20</v>
      </c>
    </row>
    <row r="1750" spans="1:13" x14ac:dyDescent="0.35">
      <c r="A1750" s="259" t="s">
        <v>1800</v>
      </c>
      <c r="B1750" s="259" t="s">
        <v>1801</v>
      </c>
      <c r="C1750" s="259" t="s">
        <v>61</v>
      </c>
      <c r="D1750" s="259" t="s">
        <v>2242</v>
      </c>
      <c r="E1750" s="259">
        <v>2</v>
      </c>
      <c r="F1750" s="259" t="s">
        <v>2232</v>
      </c>
      <c r="G1750" s="259" t="s">
        <v>33</v>
      </c>
      <c r="H1750" s="259">
        <v>2</v>
      </c>
      <c r="I1750" s="259" t="s">
        <v>17</v>
      </c>
      <c r="J1750" s="259" t="s">
        <v>17</v>
      </c>
      <c r="K1750" s="259" t="s">
        <v>2995</v>
      </c>
      <c r="L1750" s="260">
        <v>45460</v>
      </c>
      <c r="M1750" s="259" t="s">
        <v>20</v>
      </c>
    </row>
    <row r="1751" spans="1:13" x14ac:dyDescent="0.35">
      <c r="A1751" s="261" t="s">
        <v>1800</v>
      </c>
      <c r="B1751" s="261" t="s">
        <v>1801</v>
      </c>
      <c r="C1751" s="261" t="s">
        <v>61</v>
      </c>
      <c r="D1751" s="261" t="s">
        <v>2244</v>
      </c>
      <c r="E1751" s="261">
        <v>3</v>
      </c>
      <c r="F1751" s="261" t="s">
        <v>2232</v>
      </c>
      <c r="G1751" s="261" t="s">
        <v>33</v>
      </c>
      <c r="H1751" s="261">
        <v>2</v>
      </c>
      <c r="I1751" s="261" t="s">
        <v>17</v>
      </c>
      <c r="J1751" s="261" t="s">
        <v>17</v>
      </c>
      <c r="K1751" s="261" t="s">
        <v>2996</v>
      </c>
      <c r="L1751" s="262">
        <v>45460</v>
      </c>
      <c r="M1751" s="261" t="s">
        <v>20</v>
      </c>
    </row>
    <row r="1752" spans="1:13" x14ac:dyDescent="0.35">
      <c r="A1752" s="259" t="s">
        <v>1800</v>
      </c>
      <c r="B1752" s="259" t="s">
        <v>1801</v>
      </c>
      <c r="C1752" s="259" t="s">
        <v>61</v>
      </c>
      <c r="D1752" s="259" t="s">
        <v>2246</v>
      </c>
      <c r="E1752" s="259">
        <v>3</v>
      </c>
      <c r="F1752" s="259" t="s">
        <v>2232</v>
      </c>
      <c r="G1752" s="259" t="s">
        <v>33</v>
      </c>
      <c r="H1752" s="259">
        <v>2</v>
      </c>
      <c r="I1752" s="259" t="s">
        <v>17</v>
      </c>
      <c r="J1752" s="259" t="s">
        <v>17</v>
      </c>
      <c r="K1752" s="259" t="s">
        <v>2997</v>
      </c>
      <c r="L1752" s="260">
        <v>45460</v>
      </c>
      <c r="M1752" s="259" t="s">
        <v>20</v>
      </c>
    </row>
    <row r="1753" spans="1:13" x14ac:dyDescent="0.35">
      <c r="A1753" s="261" t="s">
        <v>1800</v>
      </c>
      <c r="B1753" s="261" t="s">
        <v>1801</v>
      </c>
      <c r="C1753" s="261" t="s">
        <v>61</v>
      </c>
      <c r="D1753" s="261" t="s">
        <v>2248</v>
      </c>
      <c r="E1753" s="261">
        <v>2</v>
      </c>
      <c r="F1753" s="261" t="s">
        <v>2232</v>
      </c>
      <c r="G1753" s="261" t="s">
        <v>33</v>
      </c>
      <c r="H1753" s="261">
        <v>2</v>
      </c>
      <c r="I1753" s="261" t="s">
        <v>17</v>
      </c>
      <c r="J1753" s="261" t="s">
        <v>17</v>
      </c>
      <c r="K1753" s="261" t="s">
        <v>2998</v>
      </c>
      <c r="L1753" s="262">
        <v>45460</v>
      </c>
      <c r="M1753" s="261" t="s">
        <v>20</v>
      </c>
    </row>
    <row r="1754" spans="1:13" x14ac:dyDescent="0.35">
      <c r="A1754" s="259" t="s">
        <v>185</v>
      </c>
      <c r="B1754" s="259" t="s">
        <v>186</v>
      </c>
      <c r="C1754" s="259" t="s">
        <v>187</v>
      </c>
      <c r="D1754" s="259" t="s">
        <v>2231</v>
      </c>
      <c r="E1754" s="259">
        <v>0</v>
      </c>
      <c r="F1754" s="259" t="s">
        <v>2232</v>
      </c>
      <c r="G1754" s="259" t="s">
        <v>33</v>
      </c>
      <c r="H1754" s="259">
        <v>2</v>
      </c>
      <c r="I1754" s="259" t="s">
        <v>17</v>
      </c>
      <c r="J1754" s="259" t="s">
        <v>17</v>
      </c>
      <c r="K1754" s="259" t="s">
        <v>2999</v>
      </c>
      <c r="L1754" s="260">
        <v>45460</v>
      </c>
      <c r="M1754" s="259" t="s">
        <v>20</v>
      </c>
    </row>
    <row r="1755" spans="1:13" x14ac:dyDescent="0.35">
      <c r="A1755" s="261" t="s">
        <v>185</v>
      </c>
      <c r="B1755" s="261" t="s">
        <v>186</v>
      </c>
      <c r="C1755" s="261" t="s">
        <v>187</v>
      </c>
      <c r="D1755" s="261" t="s">
        <v>2234</v>
      </c>
      <c r="E1755" s="261">
        <v>1</v>
      </c>
      <c r="F1755" s="261" t="s">
        <v>2232</v>
      </c>
      <c r="G1755" s="261" t="s">
        <v>33</v>
      </c>
      <c r="H1755" s="261">
        <v>2</v>
      </c>
      <c r="I1755" s="261" t="s">
        <v>17</v>
      </c>
      <c r="J1755" s="261" t="s">
        <v>17</v>
      </c>
      <c r="K1755" s="261" t="s">
        <v>3000</v>
      </c>
      <c r="L1755" s="262">
        <v>45460</v>
      </c>
      <c r="M1755" s="261" t="s">
        <v>20</v>
      </c>
    </row>
    <row r="1756" spans="1:13" x14ac:dyDescent="0.35">
      <c r="A1756" s="259" t="s">
        <v>185</v>
      </c>
      <c r="B1756" s="259" t="s">
        <v>186</v>
      </c>
      <c r="C1756" s="259" t="s">
        <v>187</v>
      </c>
      <c r="D1756" s="259" t="s">
        <v>2236</v>
      </c>
      <c r="E1756" s="259">
        <v>1</v>
      </c>
      <c r="F1756" s="259" t="s">
        <v>2232</v>
      </c>
      <c r="G1756" s="259" t="s">
        <v>33</v>
      </c>
      <c r="H1756" s="259">
        <v>2</v>
      </c>
      <c r="I1756" s="259" t="s">
        <v>17</v>
      </c>
      <c r="J1756" s="259" t="s">
        <v>17</v>
      </c>
      <c r="K1756" s="259" t="s">
        <v>3001</v>
      </c>
      <c r="L1756" s="260">
        <v>45460</v>
      </c>
      <c r="M1756" s="259" t="s">
        <v>20</v>
      </c>
    </row>
    <row r="1757" spans="1:13" x14ac:dyDescent="0.35">
      <c r="A1757" s="261" t="s">
        <v>185</v>
      </c>
      <c r="B1757" s="261" t="s">
        <v>186</v>
      </c>
      <c r="C1757" s="261" t="s">
        <v>187</v>
      </c>
      <c r="D1757" s="261" t="s">
        <v>2238</v>
      </c>
      <c r="E1757" s="261">
        <v>0</v>
      </c>
      <c r="F1757" s="261" t="s">
        <v>2232</v>
      </c>
      <c r="G1757" s="261" t="s">
        <v>33</v>
      </c>
      <c r="H1757" s="261">
        <v>2</v>
      </c>
      <c r="I1757" s="261" t="s">
        <v>17</v>
      </c>
      <c r="J1757" s="261" t="s">
        <v>17</v>
      </c>
      <c r="K1757" s="261" t="s">
        <v>3002</v>
      </c>
      <c r="L1757" s="262">
        <v>45460</v>
      </c>
      <c r="M1757" s="261" t="s">
        <v>20</v>
      </c>
    </row>
    <row r="1758" spans="1:13" x14ac:dyDescent="0.35">
      <c r="A1758" s="259" t="s">
        <v>185</v>
      </c>
      <c r="B1758" s="259" t="s">
        <v>186</v>
      </c>
      <c r="C1758" s="259" t="s">
        <v>187</v>
      </c>
      <c r="D1758" s="259" t="s">
        <v>2240</v>
      </c>
      <c r="E1758" s="259">
        <v>1</v>
      </c>
      <c r="F1758" s="259" t="s">
        <v>2232</v>
      </c>
      <c r="G1758" s="259" t="s">
        <v>33</v>
      </c>
      <c r="H1758" s="259">
        <v>2</v>
      </c>
      <c r="I1758" s="259" t="s">
        <v>17</v>
      </c>
      <c r="J1758" s="259" t="s">
        <v>17</v>
      </c>
      <c r="K1758" s="259" t="s">
        <v>3003</v>
      </c>
      <c r="L1758" s="260">
        <v>45460</v>
      </c>
      <c r="M1758" s="259" t="s">
        <v>20</v>
      </c>
    </row>
    <row r="1759" spans="1:13" x14ac:dyDescent="0.35">
      <c r="A1759" s="261" t="s">
        <v>185</v>
      </c>
      <c r="B1759" s="261" t="s">
        <v>186</v>
      </c>
      <c r="C1759" s="261" t="s">
        <v>187</v>
      </c>
      <c r="D1759" s="261" t="s">
        <v>2242</v>
      </c>
      <c r="E1759" s="261">
        <v>3</v>
      </c>
      <c r="F1759" s="261" t="s">
        <v>2232</v>
      </c>
      <c r="G1759" s="261" t="s">
        <v>33</v>
      </c>
      <c r="H1759" s="261">
        <v>2</v>
      </c>
      <c r="I1759" s="261" t="s">
        <v>17</v>
      </c>
      <c r="J1759" s="261" t="s">
        <v>17</v>
      </c>
      <c r="K1759" s="261" t="s">
        <v>3004</v>
      </c>
      <c r="L1759" s="262">
        <v>45460</v>
      </c>
      <c r="M1759" s="261" t="s">
        <v>20</v>
      </c>
    </row>
    <row r="1760" spans="1:13" x14ac:dyDescent="0.35">
      <c r="A1760" s="259" t="s">
        <v>185</v>
      </c>
      <c r="B1760" s="259" t="s">
        <v>186</v>
      </c>
      <c r="C1760" s="259" t="s">
        <v>187</v>
      </c>
      <c r="D1760" s="259" t="s">
        <v>2244</v>
      </c>
      <c r="E1760" s="259">
        <v>2</v>
      </c>
      <c r="F1760" s="259" t="s">
        <v>2232</v>
      </c>
      <c r="G1760" s="259" t="s">
        <v>33</v>
      </c>
      <c r="H1760" s="259">
        <v>2</v>
      </c>
      <c r="I1760" s="259" t="s">
        <v>17</v>
      </c>
      <c r="J1760" s="259" t="s">
        <v>17</v>
      </c>
      <c r="K1760" s="259" t="s">
        <v>3005</v>
      </c>
      <c r="L1760" s="260">
        <v>45460</v>
      </c>
      <c r="M1760" s="259" t="s">
        <v>20</v>
      </c>
    </row>
    <row r="1761" spans="1:13" x14ac:dyDescent="0.35">
      <c r="A1761" s="261" t="s">
        <v>185</v>
      </c>
      <c r="B1761" s="261" t="s">
        <v>186</v>
      </c>
      <c r="C1761" s="261" t="s">
        <v>187</v>
      </c>
      <c r="D1761" s="261" t="s">
        <v>2246</v>
      </c>
      <c r="E1761" s="261">
        <v>0</v>
      </c>
      <c r="F1761" s="261" t="s">
        <v>2232</v>
      </c>
      <c r="G1761" s="261" t="s">
        <v>33</v>
      </c>
      <c r="H1761" s="261">
        <v>2</v>
      </c>
      <c r="I1761" s="261" t="s">
        <v>17</v>
      </c>
      <c r="J1761" s="261" t="s">
        <v>17</v>
      </c>
      <c r="K1761" s="261" t="s">
        <v>3006</v>
      </c>
      <c r="L1761" s="262">
        <v>45460</v>
      </c>
      <c r="M1761" s="261" t="s">
        <v>20</v>
      </c>
    </row>
    <row r="1762" spans="1:13" x14ac:dyDescent="0.35">
      <c r="A1762" s="259" t="s">
        <v>185</v>
      </c>
      <c r="B1762" s="259" t="s">
        <v>186</v>
      </c>
      <c r="C1762" s="259" t="s">
        <v>187</v>
      </c>
      <c r="D1762" s="259" t="s">
        <v>2248</v>
      </c>
      <c r="E1762" s="259">
        <v>0</v>
      </c>
      <c r="F1762" s="259" t="s">
        <v>2232</v>
      </c>
      <c r="G1762" s="259" t="s">
        <v>33</v>
      </c>
      <c r="H1762" s="259">
        <v>2</v>
      </c>
      <c r="I1762" s="259" t="s">
        <v>17</v>
      </c>
      <c r="J1762" s="259" t="s">
        <v>17</v>
      </c>
      <c r="K1762" s="259" t="s">
        <v>3007</v>
      </c>
      <c r="L1762" s="260">
        <v>45460</v>
      </c>
      <c r="M1762" s="259" t="s">
        <v>20</v>
      </c>
    </row>
    <row r="1763" spans="1:13" x14ac:dyDescent="0.35">
      <c r="A1763" s="261" t="s">
        <v>1472</v>
      </c>
      <c r="B1763" s="261" t="s">
        <v>1473</v>
      </c>
      <c r="C1763" s="261" t="s">
        <v>1474</v>
      </c>
      <c r="D1763" s="261" t="s">
        <v>2231</v>
      </c>
      <c r="E1763" s="261">
        <v>0</v>
      </c>
      <c r="F1763" s="261" t="s">
        <v>2232</v>
      </c>
      <c r="G1763" s="261" t="s">
        <v>33</v>
      </c>
      <c r="H1763" s="261">
        <v>2</v>
      </c>
      <c r="I1763" s="261" t="s">
        <v>17</v>
      </c>
      <c r="J1763" s="261" t="s">
        <v>17</v>
      </c>
      <c r="K1763" s="261" t="s">
        <v>3008</v>
      </c>
      <c r="L1763" s="262">
        <v>45460</v>
      </c>
      <c r="M1763" s="261" t="s">
        <v>20</v>
      </c>
    </row>
    <row r="1764" spans="1:13" x14ac:dyDescent="0.35">
      <c r="A1764" s="259" t="s">
        <v>1472</v>
      </c>
      <c r="B1764" s="259" t="s">
        <v>1473</v>
      </c>
      <c r="C1764" s="259" t="s">
        <v>1474</v>
      </c>
      <c r="D1764" s="259" t="s">
        <v>2234</v>
      </c>
      <c r="E1764" s="259">
        <v>0</v>
      </c>
      <c r="F1764" s="259" t="s">
        <v>2232</v>
      </c>
      <c r="G1764" s="259" t="s">
        <v>33</v>
      </c>
      <c r="H1764" s="259">
        <v>2</v>
      </c>
      <c r="I1764" s="259" t="s">
        <v>17</v>
      </c>
      <c r="J1764" s="259" t="s">
        <v>17</v>
      </c>
      <c r="K1764" s="259" t="s">
        <v>3009</v>
      </c>
      <c r="L1764" s="260">
        <v>45460</v>
      </c>
      <c r="M1764" s="259" t="s">
        <v>20</v>
      </c>
    </row>
    <row r="1765" spans="1:13" x14ac:dyDescent="0.35">
      <c r="A1765" s="261" t="s">
        <v>1472</v>
      </c>
      <c r="B1765" s="261" t="s">
        <v>1473</v>
      </c>
      <c r="C1765" s="261" t="s">
        <v>1474</v>
      </c>
      <c r="D1765" s="261" t="s">
        <v>2236</v>
      </c>
      <c r="E1765" s="261">
        <v>0</v>
      </c>
      <c r="F1765" s="261" t="s">
        <v>2232</v>
      </c>
      <c r="G1765" s="261" t="s">
        <v>33</v>
      </c>
      <c r="H1765" s="261">
        <v>2</v>
      </c>
      <c r="I1765" s="261" t="s">
        <v>17</v>
      </c>
      <c r="J1765" s="261" t="s">
        <v>17</v>
      </c>
      <c r="K1765" s="261" t="s">
        <v>3010</v>
      </c>
      <c r="L1765" s="262">
        <v>45460</v>
      </c>
      <c r="M1765" s="261" t="s">
        <v>20</v>
      </c>
    </row>
    <row r="1766" spans="1:13" x14ac:dyDescent="0.35">
      <c r="A1766" s="259" t="s">
        <v>1472</v>
      </c>
      <c r="B1766" s="259" t="s">
        <v>1473</v>
      </c>
      <c r="C1766" s="259" t="s">
        <v>1474</v>
      </c>
      <c r="D1766" s="259" t="s">
        <v>2238</v>
      </c>
      <c r="E1766" s="259">
        <v>0</v>
      </c>
      <c r="F1766" s="259" t="s">
        <v>2232</v>
      </c>
      <c r="G1766" s="259" t="s">
        <v>33</v>
      </c>
      <c r="H1766" s="259">
        <v>2</v>
      </c>
      <c r="I1766" s="259" t="s">
        <v>17</v>
      </c>
      <c r="J1766" s="259" t="s">
        <v>17</v>
      </c>
      <c r="K1766" s="259" t="s">
        <v>3011</v>
      </c>
      <c r="L1766" s="260">
        <v>45460</v>
      </c>
      <c r="M1766" s="259" t="s">
        <v>20</v>
      </c>
    </row>
    <row r="1767" spans="1:13" x14ac:dyDescent="0.35">
      <c r="A1767" s="261" t="s">
        <v>1472</v>
      </c>
      <c r="B1767" s="261" t="s">
        <v>1473</v>
      </c>
      <c r="C1767" s="261" t="s">
        <v>1474</v>
      </c>
      <c r="D1767" s="261" t="s">
        <v>2240</v>
      </c>
      <c r="E1767" s="261">
        <v>1</v>
      </c>
      <c r="F1767" s="261" t="s">
        <v>2232</v>
      </c>
      <c r="G1767" s="261" t="s">
        <v>33</v>
      </c>
      <c r="H1767" s="261">
        <v>2</v>
      </c>
      <c r="I1767" s="261" t="s">
        <v>17</v>
      </c>
      <c r="J1767" s="261" t="s">
        <v>17</v>
      </c>
      <c r="K1767" s="261" t="s">
        <v>3012</v>
      </c>
      <c r="L1767" s="262">
        <v>45460</v>
      </c>
      <c r="M1767" s="261" t="s">
        <v>20</v>
      </c>
    </row>
    <row r="1768" spans="1:13" x14ac:dyDescent="0.35">
      <c r="A1768" s="259" t="s">
        <v>1472</v>
      </c>
      <c r="B1768" s="259" t="s">
        <v>1473</v>
      </c>
      <c r="C1768" s="259" t="s">
        <v>1474</v>
      </c>
      <c r="D1768" s="259" t="s">
        <v>2242</v>
      </c>
      <c r="E1768" s="259">
        <v>0</v>
      </c>
      <c r="F1768" s="259" t="s">
        <v>2232</v>
      </c>
      <c r="G1768" s="259" t="s">
        <v>33</v>
      </c>
      <c r="H1768" s="259">
        <v>2</v>
      </c>
      <c r="I1768" s="259" t="s">
        <v>17</v>
      </c>
      <c r="J1768" s="259" t="s">
        <v>17</v>
      </c>
      <c r="K1768" s="259" t="s">
        <v>3013</v>
      </c>
      <c r="L1768" s="260">
        <v>45460</v>
      </c>
      <c r="M1768" s="259" t="s">
        <v>20</v>
      </c>
    </row>
    <row r="1769" spans="1:13" x14ac:dyDescent="0.35">
      <c r="A1769" s="261" t="s">
        <v>1472</v>
      </c>
      <c r="B1769" s="261" t="s">
        <v>1473</v>
      </c>
      <c r="C1769" s="261" t="s">
        <v>1474</v>
      </c>
      <c r="D1769" s="261" t="s">
        <v>2244</v>
      </c>
      <c r="E1769" s="261">
        <v>0</v>
      </c>
      <c r="F1769" s="261" t="s">
        <v>2232</v>
      </c>
      <c r="G1769" s="261" t="s">
        <v>33</v>
      </c>
      <c r="H1769" s="261">
        <v>2</v>
      </c>
      <c r="I1769" s="261" t="s">
        <v>17</v>
      </c>
      <c r="J1769" s="261" t="s">
        <v>17</v>
      </c>
      <c r="K1769" s="261" t="s">
        <v>3014</v>
      </c>
      <c r="L1769" s="262">
        <v>45460</v>
      </c>
      <c r="M1769" s="261" t="s">
        <v>20</v>
      </c>
    </row>
    <row r="1770" spans="1:13" x14ac:dyDescent="0.35">
      <c r="A1770" s="259" t="s">
        <v>1472</v>
      </c>
      <c r="B1770" s="259" t="s">
        <v>1473</v>
      </c>
      <c r="C1770" s="259" t="s">
        <v>1474</v>
      </c>
      <c r="D1770" s="259" t="s">
        <v>2246</v>
      </c>
      <c r="E1770" s="259">
        <v>0</v>
      </c>
      <c r="F1770" s="259" t="s">
        <v>2232</v>
      </c>
      <c r="G1770" s="259" t="s">
        <v>33</v>
      </c>
      <c r="H1770" s="259">
        <v>2</v>
      </c>
      <c r="I1770" s="259" t="s">
        <v>17</v>
      </c>
      <c r="J1770" s="259" t="s">
        <v>17</v>
      </c>
      <c r="K1770" s="259" t="s">
        <v>3015</v>
      </c>
      <c r="L1770" s="260">
        <v>45460</v>
      </c>
      <c r="M1770" s="259" t="s">
        <v>20</v>
      </c>
    </row>
    <row r="1771" spans="1:13" x14ac:dyDescent="0.35">
      <c r="A1771" s="261" t="s">
        <v>1472</v>
      </c>
      <c r="B1771" s="261" t="s">
        <v>1473</v>
      </c>
      <c r="C1771" s="261" t="s">
        <v>1474</v>
      </c>
      <c r="D1771" s="261" t="s">
        <v>2248</v>
      </c>
      <c r="E1771" s="261">
        <v>0</v>
      </c>
      <c r="F1771" s="261" t="s">
        <v>2232</v>
      </c>
      <c r="G1771" s="261" t="s">
        <v>33</v>
      </c>
      <c r="H1771" s="261">
        <v>2</v>
      </c>
      <c r="I1771" s="261" t="s">
        <v>17</v>
      </c>
      <c r="J1771" s="261" t="s">
        <v>17</v>
      </c>
      <c r="K1771" s="261" t="s">
        <v>3016</v>
      </c>
      <c r="L1771" s="262">
        <v>45460</v>
      </c>
      <c r="M1771" s="261" t="s">
        <v>20</v>
      </c>
    </row>
    <row r="1772" spans="1:13" x14ac:dyDescent="0.35">
      <c r="A1772" s="259" t="s">
        <v>3017</v>
      </c>
      <c r="B1772" s="259" t="s">
        <v>3018</v>
      </c>
      <c r="C1772" s="259" t="s">
        <v>3019</v>
      </c>
      <c r="D1772" s="259" t="s">
        <v>2231</v>
      </c>
      <c r="E1772" s="259">
        <v>0</v>
      </c>
      <c r="F1772" s="259" t="s">
        <v>2232</v>
      </c>
      <c r="G1772" s="259" t="s">
        <v>33</v>
      </c>
      <c r="H1772" s="259">
        <v>2</v>
      </c>
      <c r="I1772" s="259" t="s">
        <v>17</v>
      </c>
      <c r="J1772" s="259" t="s">
        <v>17</v>
      </c>
      <c r="K1772" s="259" t="s">
        <v>3020</v>
      </c>
      <c r="L1772" s="260">
        <v>45461</v>
      </c>
      <c r="M1772" s="259" t="s">
        <v>20</v>
      </c>
    </row>
    <row r="1773" spans="1:13" x14ac:dyDescent="0.35">
      <c r="A1773" s="261" t="s">
        <v>3017</v>
      </c>
      <c r="B1773" s="261" t="s">
        <v>3018</v>
      </c>
      <c r="C1773" s="261" t="s">
        <v>3019</v>
      </c>
      <c r="D1773" s="261" t="s">
        <v>2234</v>
      </c>
      <c r="E1773" s="261">
        <v>0</v>
      </c>
      <c r="F1773" s="261" t="s">
        <v>2232</v>
      </c>
      <c r="G1773" s="261" t="s">
        <v>33</v>
      </c>
      <c r="H1773" s="261">
        <v>2</v>
      </c>
      <c r="I1773" s="261" t="s">
        <v>17</v>
      </c>
      <c r="J1773" s="261" t="s">
        <v>17</v>
      </c>
      <c r="K1773" s="261" t="s">
        <v>3021</v>
      </c>
      <c r="L1773" s="262">
        <v>45461</v>
      </c>
      <c r="M1773" s="261" t="s">
        <v>20</v>
      </c>
    </row>
    <row r="1774" spans="1:13" x14ac:dyDescent="0.35">
      <c r="A1774" s="259" t="s">
        <v>3017</v>
      </c>
      <c r="B1774" s="259" t="s">
        <v>3018</v>
      </c>
      <c r="C1774" s="259" t="s">
        <v>3019</v>
      </c>
      <c r="D1774" s="259" t="s">
        <v>2236</v>
      </c>
      <c r="E1774" s="259">
        <v>0</v>
      </c>
      <c r="F1774" s="259" t="s">
        <v>2232</v>
      </c>
      <c r="G1774" s="259" t="s">
        <v>33</v>
      </c>
      <c r="H1774" s="259">
        <v>2</v>
      </c>
      <c r="I1774" s="259" t="s">
        <v>17</v>
      </c>
      <c r="J1774" s="259" t="s">
        <v>17</v>
      </c>
      <c r="K1774" s="259" t="s">
        <v>3022</v>
      </c>
      <c r="L1774" s="260">
        <v>45461</v>
      </c>
      <c r="M1774" s="259" t="s">
        <v>20</v>
      </c>
    </row>
    <row r="1775" spans="1:13" x14ac:dyDescent="0.35">
      <c r="A1775" s="261" t="s">
        <v>3017</v>
      </c>
      <c r="B1775" s="261" t="s">
        <v>3018</v>
      </c>
      <c r="C1775" s="261" t="s">
        <v>3019</v>
      </c>
      <c r="D1775" s="261" t="s">
        <v>2238</v>
      </c>
      <c r="E1775" s="261">
        <v>0</v>
      </c>
      <c r="F1775" s="261" t="s">
        <v>2232</v>
      </c>
      <c r="G1775" s="261" t="s">
        <v>33</v>
      </c>
      <c r="H1775" s="261">
        <v>2</v>
      </c>
      <c r="I1775" s="261" t="s">
        <v>17</v>
      </c>
      <c r="J1775" s="261" t="s">
        <v>17</v>
      </c>
      <c r="K1775" s="261" t="s">
        <v>3023</v>
      </c>
      <c r="L1775" s="262">
        <v>45461</v>
      </c>
      <c r="M1775" s="261" t="s">
        <v>20</v>
      </c>
    </row>
    <row r="1776" spans="1:13" x14ac:dyDescent="0.35">
      <c r="A1776" s="259" t="s">
        <v>3017</v>
      </c>
      <c r="B1776" s="259" t="s">
        <v>3018</v>
      </c>
      <c r="C1776" s="259" t="s">
        <v>3019</v>
      </c>
      <c r="D1776" s="259" t="s">
        <v>2240</v>
      </c>
      <c r="E1776" s="259">
        <v>0</v>
      </c>
      <c r="F1776" s="259" t="s">
        <v>2232</v>
      </c>
      <c r="G1776" s="259" t="s">
        <v>33</v>
      </c>
      <c r="H1776" s="259">
        <v>2</v>
      </c>
      <c r="I1776" s="259" t="s">
        <v>17</v>
      </c>
      <c r="J1776" s="259" t="s">
        <v>17</v>
      </c>
      <c r="K1776" s="259" t="s">
        <v>3024</v>
      </c>
      <c r="L1776" s="260">
        <v>45461</v>
      </c>
      <c r="M1776" s="259" t="s">
        <v>20</v>
      </c>
    </row>
    <row r="1777" spans="1:13" x14ac:dyDescent="0.35">
      <c r="A1777" s="261" t="s">
        <v>3017</v>
      </c>
      <c r="B1777" s="261" t="s">
        <v>3018</v>
      </c>
      <c r="C1777" s="261" t="s">
        <v>3019</v>
      </c>
      <c r="D1777" s="261" t="s">
        <v>2242</v>
      </c>
      <c r="E1777" s="261">
        <v>0</v>
      </c>
      <c r="F1777" s="261" t="s">
        <v>2232</v>
      </c>
      <c r="G1777" s="261" t="s">
        <v>33</v>
      </c>
      <c r="H1777" s="261">
        <v>2</v>
      </c>
      <c r="I1777" s="261" t="s">
        <v>17</v>
      </c>
      <c r="J1777" s="261" t="s">
        <v>17</v>
      </c>
      <c r="K1777" s="261" t="s">
        <v>3025</v>
      </c>
      <c r="L1777" s="262">
        <v>45461</v>
      </c>
      <c r="M1777" s="261" t="s">
        <v>20</v>
      </c>
    </row>
    <row r="1778" spans="1:13" x14ac:dyDescent="0.35">
      <c r="A1778" s="259" t="s">
        <v>3017</v>
      </c>
      <c r="B1778" s="259" t="s">
        <v>3018</v>
      </c>
      <c r="C1778" s="259" t="s">
        <v>3019</v>
      </c>
      <c r="D1778" s="259" t="s">
        <v>2244</v>
      </c>
      <c r="E1778" s="259">
        <v>0</v>
      </c>
      <c r="F1778" s="259" t="s">
        <v>2232</v>
      </c>
      <c r="G1778" s="259" t="s">
        <v>33</v>
      </c>
      <c r="H1778" s="259">
        <v>2</v>
      </c>
      <c r="I1778" s="259" t="s">
        <v>17</v>
      </c>
      <c r="J1778" s="259" t="s">
        <v>17</v>
      </c>
      <c r="K1778" s="259" t="s">
        <v>3026</v>
      </c>
      <c r="L1778" s="260">
        <v>45461</v>
      </c>
      <c r="M1778" s="259" t="s">
        <v>20</v>
      </c>
    </row>
    <row r="1779" spans="1:13" x14ac:dyDescent="0.35">
      <c r="A1779" s="261" t="s">
        <v>3017</v>
      </c>
      <c r="B1779" s="261" t="s">
        <v>3018</v>
      </c>
      <c r="C1779" s="261" t="s">
        <v>3019</v>
      </c>
      <c r="D1779" s="261" t="s">
        <v>2246</v>
      </c>
      <c r="E1779" s="261">
        <v>0</v>
      </c>
      <c r="F1779" s="261" t="s">
        <v>2232</v>
      </c>
      <c r="G1779" s="261" t="s">
        <v>33</v>
      </c>
      <c r="H1779" s="261">
        <v>2</v>
      </c>
      <c r="I1779" s="261" t="s">
        <v>17</v>
      </c>
      <c r="J1779" s="261" t="s">
        <v>17</v>
      </c>
      <c r="K1779" s="261" t="s">
        <v>3027</v>
      </c>
      <c r="L1779" s="262">
        <v>45461</v>
      </c>
      <c r="M1779" s="261" t="s">
        <v>20</v>
      </c>
    </row>
    <row r="1780" spans="1:13" x14ac:dyDescent="0.35">
      <c r="A1780" s="259" t="s">
        <v>3017</v>
      </c>
      <c r="B1780" s="259" t="s">
        <v>3018</v>
      </c>
      <c r="C1780" s="259" t="s">
        <v>3019</v>
      </c>
      <c r="D1780" s="259" t="s">
        <v>2248</v>
      </c>
      <c r="E1780" s="259">
        <v>0</v>
      </c>
      <c r="F1780" s="259" t="s">
        <v>2232</v>
      </c>
      <c r="G1780" s="259" t="s">
        <v>33</v>
      </c>
      <c r="H1780" s="259">
        <v>2</v>
      </c>
      <c r="I1780" s="259" t="s">
        <v>17</v>
      </c>
      <c r="J1780" s="259" t="s">
        <v>17</v>
      </c>
      <c r="K1780" s="259" t="s">
        <v>3028</v>
      </c>
      <c r="L1780" s="260">
        <v>45461</v>
      </c>
      <c r="M1780" s="259" t="s">
        <v>20</v>
      </c>
    </row>
    <row r="1781" spans="1:13" x14ac:dyDescent="0.35">
      <c r="A1781" s="261" t="s">
        <v>3029</v>
      </c>
      <c r="B1781" s="261" t="s">
        <v>3030</v>
      </c>
      <c r="C1781" s="261" t="s">
        <v>3031</v>
      </c>
      <c r="D1781" s="261" t="s">
        <v>2231</v>
      </c>
      <c r="E1781" s="261">
        <v>2</v>
      </c>
      <c r="F1781" s="261" t="s">
        <v>2232</v>
      </c>
      <c r="G1781" s="261" t="s">
        <v>33</v>
      </c>
      <c r="H1781" s="261">
        <v>2</v>
      </c>
      <c r="I1781" s="261" t="s">
        <v>17</v>
      </c>
      <c r="J1781" s="261" t="s">
        <v>17</v>
      </c>
      <c r="K1781" s="261" t="s">
        <v>3032</v>
      </c>
      <c r="L1781" s="262">
        <v>45461</v>
      </c>
      <c r="M1781" s="261" t="s">
        <v>20</v>
      </c>
    </row>
    <row r="1782" spans="1:13" x14ac:dyDescent="0.35">
      <c r="A1782" s="259" t="s">
        <v>3029</v>
      </c>
      <c r="B1782" s="259" t="s">
        <v>3030</v>
      </c>
      <c r="C1782" s="259" t="s">
        <v>3031</v>
      </c>
      <c r="D1782" s="259" t="s">
        <v>2234</v>
      </c>
      <c r="E1782" s="259">
        <v>0</v>
      </c>
      <c r="F1782" s="259" t="s">
        <v>2232</v>
      </c>
      <c r="G1782" s="259" t="s">
        <v>33</v>
      </c>
      <c r="H1782" s="259">
        <v>2</v>
      </c>
      <c r="I1782" s="259" t="s">
        <v>17</v>
      </c>
      <c r="J1782" s="259" t="s">
        <v>17</v>
      </c>
      <c r="K1782" s="259" t="s">
        <v>3033</v>
      </c>
      <c r="L1782" s="260">
        <v>45461</v>
      </c>
      <c r="M1782" s="259" t="s">
        <v>20</v>
      </c>
    </row>
    <row r="1783" spans="1:13" x14ac:dyDescent="0.35">
      <c r="A1783" s="261" t="s">
        <v>3029</v>
      </c>
      <c r="B1783" s="261" t="s">
        <v>3030</v>
      </c>
      <c r="C1783" s="261" t="s">
        <v>3031</v>
      </c>
      <c r="D1783" s="261" t="s">
        <v>2236</v>
      </c>
      <c r="E1783" s="261">
        <v>0</v>
      </c>
      <c r="F1783" s="261" t="s">
        <v>2232</v>
      </c>
      <c r="G1783" s="261" t="s">
        <v>33</v>
      </c>
      <c r="H1783" s="261">
        <v>2</v>
      </c>
      <c r="I1783" s="261" t="s">
        <v>17</v>
      </c>
      <c r="J1783" s="261" t="s">
        <v>17</v>
      </c>
      <c r="K1783" s="261" t="s">
        <v>3034</v>
      </c>
      <c r="L1783" s="262">
        <v>45461</v>
      </c>
      <c r="M1783" s="261" t="s">
        <v>20</v>
      </c>
    </row>
    <row r="1784" spans="1:13" x14ac:dyDescent="0.35">
      <c r="A1784" s="259" t="s">
        <v>3029</v>
      </c>
      <c r="B1784" s="259" t="s">
        <v>3030</v>
      </c>
      <c r="C1784" s="259" t="s">
        <v>3031</v>
      </c>
      <c r="D1784" s="259" t="s">
        <v>2238</v>
      </c>
      <c r="E1784" s="259">
        <v>0</v>
      </c>
      <c r="F1784" s="259" t="s">
        <v>2232</v>
      </c>
      <c r="G1784" s="259" t="s">
        <v>33</v>
      </c>
      <c r="H1784" s="259">
        <v>2</v>
      </c>
      <c r="I1784" s="259" t="s">
        <v>17</v>
      </c>
      <c r="J1784" s="259" t="s">
        <v>17</v>
      </c>
      <c r="K1784" s="259" t="s">
        <v>3035</v>
      </c>
      <c r="L1784" s="260">
        <v>45461</v>
      </c>
      <c r="M1784" s="259" t="s">
        <v>20</v>
      </c>
    </row>
    <row r="1785" spans="1:13" x14ac:dyDescent="0.35">
      <c r="A1785" s="261" t="s">
        <v>3029</v>
      </c>
      <c r="B1785" s="261" t="s">
        <v>3030</v>
      </c>
      <c r="C1785" s="261" t="s">
        <v>3031</v>
      </c>
      <c r="D1785" s="261" t="s">
        <v>2240</v>
      </c>
      <c r="E1785" s="261">
        <v>0</v>
      </c>
      <c r="F1785" s="261" t="s">
        <v>2232</v>
      </c>
      <c r="G1785" s="261" t="s">
        <v>33</v>
      </c>
      <c r="H1785" s="261">
        <v>2</v>
      </c>
      <c r="I1785" s="261" t="s">
        <v>17</v>
      </c>
      <c r="J1785" s="261" t="s">
        <v>17</v>
      </c>
      <c r="K1785" s="261" t="s">
        <v>3036</v>
      </c>
      <c r="L1785" s="262">
        <v>45461</v>
      </c>
      <c r="M1785" s="261" t="s">
        <v>20</v>
      </c>
    </row>
    <row r="1786" spans="1:13" x14ac:dyDescent="0.35">
      <c r="A1786" s="259" t="s">
        <v>3029</v>
      </c>
      <c r="B1786" s="259" t="s">
        <v>3030</v>
      </c>
      <c r="C1786" s="259" t="s">
        <v>3031</v>
      </c>
      <c r="D1786" s="259" t="s">
        <v>2242</v>
      </c>
      <c r="E1786" s="259">
        <v>3</v>
      </c>
      <c r="F1786" s="259" t="s">
        <v>2232</v>
      </c>
      <c r="G1786" s="259" t="s">
        <v>33</v>
      </c>
      <c r="H1786" s="259">
        <v>2</v>
      </c>
      <c r="I1786" s="259" t="s">
        <v>17</v>
      </c>
      <c r="J1786" s="259" t="s">
        <v>17</v>
      </c>
      <c r="K1786" s="259" t="s">
        <v>3037</v>
      </c>
      <c r="L1786" s="260">
        <v>45461</v>
      </c>
      <c r="M1786" s="259" t="s">
        <v>20</v>
      </c>
    </row>
    <row r="1787" spans="1:13" x14ac:dyDescent="0.35">
      <c r="A1787" s="261" t="s">
        <v>3029</v>
      </c>
      <c r="B1787" s="261" t="s">
        <v>3030</v>
      </c>
      <c r="C1787" s="261" t="s">
        <v>3031</v>
      </c>
      <c r="D1787" s="261" t="s">
        <v>2244</v>
      </c>
      <c r="E1787" s="261">
        <v>2</v>
      </c>
      <c r="F1787" s="261" t="s">
        <v>2232</v>
      </c>
      <c r="G1787" s="261" t="s">
        <v>33</v>
      </c>
      <c r="H1787" s="261">
        <v>2</v>
      </c>
      <c r="I1787" s="261" t="s">
        <v>17</v>
      </c>
      <c r="J1787" s="261" t="s">
        <v>17</v>
      </c>
      <c r="K1787" s="261" t="s">
        <v>3038</v>
      </c>
      <c r="L1787" s="262">
        <v>45461</v>
      </c>
      <c r="M1787" s="261" t="s">
        <v>20</v>
      </c>
    </row>
    <row r="1788" spans="1:13" x14ac:dyDescent="0.35">
      <c r="A1788" s="259" t="s">
        <v>3029</v>
      </c>
      <c r="B1788" s="259" t="s">
        <v>3030</v>
      </c>
      <c r="C1788" s="259" t="s">
        <v>3031</v>
      </c>
      <c r="D1788" s="259" t="s">
        <v>2246</v>
      </c>
      <c r="E1788" s="259">
        <v>0</v>
      </c>
      <c r="F1788" s="259" t="s">
        <v>2232</v>
      </c>
      <c r="G1788" s="259" t="s">
        <v>33</v>
      </c>
      <c r="H1788" s="259">
        <v>2</v>
      </c>
      <c r="I1788" s="259" t="s">
        <v>17</v>
      </c>
      <c r="J1788" s="259" t="s">
        <v>17</v>
      </c>
      <c r="K1788" s="259" t="s">
        <v>3039</v>
      </c>
      <c r="L1788" s="260">
        <v>45461</v>
      </c>
      <c r="M1788" s="259" t="s">
        <v>20</v>
      </c>
    </row>
    <row r="1789" spans="1:13" x14ac:dyDescent="0.35">
      <c r="A1789" s="261" t="s">
        <v>3029</v>
      </c>
      <c r="B1789" s="261" t="s">
        <v>3030</v>
      </c>
      <c r="C1789" s="261" t="s">
        <v>3031</v>
      </c>
      <c r="D1789" s="261" t="s">
        <v>2248</v>
      </c>
      <c r="E1789" s="261">
        <v>0</v>
      </c>
      <c r="F1789" s="261" t="s">
        <v>2232</v>
      </c>
      <c r="G1789" s="261" t="s">
        <v>33</v>
      </c>
      <c r="H1789" s="261">
        <v>2</v>
      </c>
      <c r="I1789" s="261" t="s">
        <v>17</v>
      </c>
      <c r="J1789" s="261" t="s">
        <v>17</v>
      </c>
      <c r="K1789" s="261" t="s">
        <v>3040</v>
      </c>
      <c r="L1789" s="262">
        <v>45461</v>
      </c>
      <c r="M1789" s="261" t="s">
        <v>20</v>
      </c>
    </row>
    <row r="1790" spans="1:13" x14ac:dyDescent="0.35">
      <c r="A1790" s="259" t="s">
        <v>1434</v>
      </c>
      <c r="B1790" s="259" t="s">
        <v>1435</v>
      </c>
      <c r="C1790" s="259" t="s">
        <v>1436</v>
      </c>
      <c r="D1790" s="259" t="s">
        <v>2231</v>
      </c>
      <c r="E1790" s="259">
        <v>0</v>
      </c>
      <c r="F1790" s="259" t="s">
        <v>2232</v>
      </c>
      <c r="G1790" s="259" t="s">
        <v>33</v>
      </c>
      <c r="H1790" s="259">
        <v>2</v>
      </c>
      <c r="I1790" s="259" t="s">
        <v>17</v>
      </c>
      <c r="J1790" s="259" t="s">
        <v>17</v>
      </c>
      <c r="K1790" s="259" t="s">
        <v>3041</v>
      </c>
      <c r="L1790" s="260">
        <v>45461</v>
      </c>
      <c r="M1790" s="259" t="s">
        <v>20</v>
      </c>
    </row>
    <row r="1791" spans="1:13" x14ac:dyDescent="0.35">
      <c r="A1791" s="261" t="s">
        <v>1434</v>
      </c>
      <c r="B1791" s="261" t="s">
        <v>1435</v>
      </c>
      <c r="C1791" s="261" t="s">
        <v>1436</v>
      </c>
      <c r="D1791" s="261" t="s">
        <v>2234</v>
      </c>
      <c r="E1791" s="261">
        <v>0</v>
      </c>
      <c r="F1791" s="261" t="s">
        <v>2232</v>
      </c>
      <c r="G1791" s="261" t="s">
        <v>33</v>
      </c>
      <c r="H1791" s="261">
        <v>2</v>
      </c>
      <c r="I1791" s="261" t="s">
        <v>17</v>
      </c>
      <c r="J1791" s="261" t="s">
        <v>17</v>
      </c>
      <c r="K1791" s="261" t="s">
        <v>3042</v>
      </c>
      <c r="L1791" s="262">
        <v>45461</v>
      </c>
      <c r="M1791" s="261" t="s">
        <v>20</v>
      </c>
    </row>
    <row r="1792" spans="1:13" x14ac:dyDescent="0.35">
      <c r="A1792" s="259" t="s">
        <v>1434</v>
      </c>
      <c r="B1792" s="259" t="s">
        <v>1435</v>
      </c>
      <c r="C1792" s="259" t="s">
        <v>1436</v>
      </c>
      <c r="D1792" s="259" t="s">
        <v>2236</v>
      </c>
      <c r="E1792" s="259">
        <v>0</v>
      </c>
      <c r="F1792" s="259" t="s">
        <v>2232</v>
      </c>
      <c r="G1792" s="259" t="s">
        <v>33</v>
      </c>
      <c r="H1792" s="259">
        <v>2</v>
      </c>
      <c r="I1792" s="259" t="s">
        <v>17</v>
      </c>
      <c r="J1792" s="259" t="s">
        <v>17</v>
      </c>
      <c r="K1792" s="259" t="s">
        <v>3043</v>
      </c>
      <c r="L1792" s="260">
        <v>45461</v>
      </c>
      <c r="M1792" s="259" t="s">
        <v>20</v>
      </c>
    </row>
    <row r="1793" spans="1:13" x14ac:dyDescent="0.35">
      <c r="A1793" s="261" t="s">
        <v>1434</v>
      </c>
      <c r="B1793" s="261" t="s">
        <v>1435</v>
      </c>
      <c r="C1793" s="261" t="s">
        <v>1436</v>
      </c>
      <c r="D1793" s="261" t="s">
        <v>2238</v>
      </c>
      <c r="E1793" s="261">
        <v>0</v>
      </c>
      <c r="F1793" s="261" t="s">
        <v>2232</v>
      </c>
      <c r="G1793" s="261" t="s">
        <v>33</v>
      </c>
      <c r="H1793" s="261">
        <v>2</v>
      </c>
      <c r="I1793" s="261" t="s">
        <v>17</v>
      </c>
      <c r="J1793" s="261" t="s">
        <v>17</v>
      </c>
      <c r="K1793" s="261" t="s">
        <v>3044</v>
      </c>
      <c r="L1793" s="262">
        <v>45461</v>
      </c>
      <c r="M1793" s="261" t="s">
        <v>20</v>
      </c>
    </row>
    <row r="1794" spans="1:13" x14ac:dyDescent="0.35">
      <c r="A1794" s="259" t="s">
        <v>1434</v>
      </c>
      <c r="B1794" s="259" t="s">
        <v>1435</v>
      </c>
      <c r="C1794" s="259" t="s">
        <v>1436</v>
      </c>
      <c r="D1794" s="259" t="s">
        <v>2240</v>
      </c>
      <c r="E1794" s="259">
        <v>2</v>
      </c>
      <c r="F1794" s="259" t="s">
        <v>2232</v>
      </c>
      <c r="G1794" s="259" t="s">
        <v>33</v>
      </c>
      <c r="H1794" s="259">
        <v>2</v>
      </c>
      <c r="I1794" s="259" t="s">
        <v>17</v>
      </c>
      <c r="J1794" s="259" t="s">
        <v>17</v>
      </c>
      <c r="K1794" s="259" t="s">
        <v>3045</v>
      </c>
      <c r="L1794" s="260">
        <v>45461</v>
      </c>
      <c r="M1794" s="259" t="s">
        <v>20</v>
      </c>
    </row>
    <row r="1795" spans="1:13" x14ac:dyDescent="0.35">
      <c r="A1795" s="261" t="s">
        <v>1434</v>
      </c>
      <c r="B1795" s="261" t="s">
        <v>1435</v>
      </c>
      <c r="C1795" s="261" t="s">
        <v>1436</v>
      </c>
      <c r="D1795" s="261" t="s">
        <v>2242</v>
      </c>
      <c r="E1795" s="261">
        <v>2</v>
      </c>
      <c r="F1795" s="261" t="s">
        <v>2232</v>
      </c>
      <c r="G1795" s="261" t="s">
        <v>33</v>
      </c>
      <c r="H1795" s="261">
        <v>2</v>
      </c>
      <c r="I1795" s="261" t="s">
        <v>17</v>
      </c>
      <c r="J1795" s="261" t="s">
        <v>17</v>
      </c>
      <c r="K1795" s="261" t="s">
        <v>3046</v>
      </c>
      <c r="L1795" s="262">
        <v>45461</v>
      </c>
      <c r="M1795" s="261" t="s">
        <v>20</v>
      </c>
    </row>
    <row r="1796" spans="1:13" x14ac:dyDescent="0.35">
      <c r="A1796" s="259" t="s">
        <v>1434</v>
      </c>
      <c r="B1796" s="259" t="s">
        <v>1435</v>
      </c>
      <c r="C1796" s="259" t="s">
        <v>1436</v>
      </c>
      <c r="D1796" s="259" t="s">
        <v>2244</v>
      </c>
      <c r="E1796" s="259">
        <v>2</v>
      </c>
      <c r="F1796" s="259" t="s">
        <v>2232</v>
      </c>
      <c r="G1796" s="259" t="s">
        <v>33</v>
      </c>
      <c r="H1796" s="259">
        <v>2</v>
      </c>
      <c r="I1796" s="259" t="s">
        <v>17</v>
      </c>
      <c r="J1796" s="259" t="s">
        <v>17</v>
      </c>
      <c r="K1796" s="259" t="s">
        <v>3047</v>
      </c>
      <c r="L1796" s="260">
        <v>45461</v>
      </c>
      <c r="M1796" s="259" t="s">
        <v>20</v>
      </c>
    </row>
    <row r="1797" spans="1:13" x14ac:dyDescent="0.35">
      <c r="A1797" s="261" t="s">
        <v>1434</v>
      </c>
      <c r="B1797" s="261" t="s">
        <v>1435</v>
      </c>
      <c r="C1797" s="261" t="s">
        <v>1436</v>
      </c>
      <c r="D1797" s="261" t="s">
        <v>2246</v>
      </c>
      <c r="E1797" s="261">
        <v>0</v>
      </c>
      <c r="F1797" s="261" t="s">
        <v>2232</v>
      </c>
      <c r="G1797" s="261" t="s">
        <v>33</v>
      </c>
      <c r="H1797" s="261">
        <v>2</v>
      </c>
      <c r="I1797" s="261" t="s">
        <v>17</v>
      </c>
      <c r="J1797" s="261" t="s">
        <v>17</v>
      </c>
      <c r="K1797" s="261" t="s">
        <v>3048</v>
      </c>
      <c r="L1797" s="262">
        <v>45461</v>
      </c>
      <c r="M1797" s="261" t="s">
        <v>20</v>
      </c>
    </row>
    <row r="1798" spans="1:13" x14ac:dyDescent="0.35">
      <c r="A1798" s="259" t="s">
        <v>1434</v>
      </c>
      <c r="B1798" s="259" t="s">
        <v>1435</v>
      </c>
      <c r="C1798" s="259" t="s">
        <v>1436</v>
      </c>
      <c r="D1798" s="259" t="s">
        <v>2248</v>
      </c>
      <c r="E1798" s="259">
        <v>0</v>
      </c>
      <c r="F1798" s="259" t="s">
        <v>2232</v>
      </c>
      <c r="G1798" s="259" t="s">
        <v>33</v>
      </c>
      <c r="H1798" s="259">
        <v>2</v>
      </c>
      <c r="I1798" s="259" t="s">
        <v>17</v>
      </c>
      <c r="J1798" s="259" t="s">
        <v>17</v>
      </c>
      <c r="K1798" s="259" t="s">
        <v>3049</v>
      </c>
      <c r="L1798" s="260">
        <v>45461</v>
      </c>
      <c r="M1798" s="259" t="s">
        <v>20</v>
      </c>
    </row>
    <row r="1799" spans="1:13" x14ac:dyDescent="0.35">
      <c r="A1799" s="261" t="s">
        <v>1429</v>
      </c>
      <c r="B1799" s="261" t="s">
        <v>1430</v>
      </c>
      <c r="C1799" s="261" t="s">
        <v>1092</v>
      </c>
      <c r="D1799" s="261" t="s">
        <v>2231</v>
      </c>
      <c r="E1799" s="261">
        <v>0</v>
      </c>
      <c r="F1799" s="261" t="s">
        <v>2232</v>
      </c>
      <c r="G1799" s="261" t="s">
        <v>33</v>
      </c>
      <c r="H1799" s="261">
        <v>2</v>
      </c>
      <c r="I1799" s="261" t="s">
        <v>17</v>
      </c>
      <c r="J1799" s="261" t="s">
        <v>17</v>
      </c>
      <c r="K1799" s="261" t="s">
        <v>3050</v>
      </c>
      <c r="L1799" s="262">
        <v>45461</v>
      </c>
      <c r="M1799" s="261" t="s">
        <v>20</v>
      </c>
    </row>
    <row r="1800" spans="1:13" x14ac:dyDescent="0.35">
      <c r="A1800" s="259" t="s">
        <v>1429</v>
      </c>
      <c r="B1800" s="259" t="s">
        <v>1430</v>
      </c>
      <c r="C1800" s="259" t="s">
        <v>1092</v>
      </c>
      <c r="D1800" s="259" t="s">
        <v>2234</v>
      </c>
      <c r="E1800" s="259">
        <v>1</v>
      </c>
      <c r="F1800" s="259" t="s">
        <v>2232</v>
      </c>
      <c r="G1800" s="259" t="s">
        <v>33</v>
      </c>
      <c r="H1800" s="259">
        <v>2</v>
      </c>
      <c r="I1800" s="259" t="s">
        <v>17</v>
      </c>
      <c r="J1800" s="259" t="s">
        <v>17</v>
      </c>
      <c r="K1800" s="259" t="s">
        <v>3051</v>
      </c>
      <c r="L1800" s="260">
        <v>45461</v>
      </c>
      <c r="M1800" s="259" t="s">
        <v>20</v>
      </c>
    </row>
    <row r="1801" spans="1:13" x14ac:dyDescent="0.35">
      <c r="A1801" s="261" t="s">
        <v>1429</v>
      </c>
      <c r="B1801" s="261" t="s">
        <v>1430</v>
      </c>
      <c r="C1801" s="261" t="s">
        <v>1092</v>
      </c>
      <c r="D1801" s="261" t="s">
        <v>2236</v>
      </c>
      <c r="E1801" s="261">
        <v>1</v>
      </c>
      <c r="F1801" s="261" t="s">
        <v>2232</v>
      </c>
      <c r="G1801" s="261" t="s">
        <v>33</v>
      </c>
      <c r="H1801" s="261">
        <v>2</v>
      </c>
      <c r="I1801" s="261" t="s">
        <v>17</v>
      </c>
      <c r="J1801" s="261" t="s">
        <v>17</v>
      </c>
      <c r="K1801" s="261" t="s">
        <v>3052</v>
      </c>
      <c r="L1801" s="262">
        <v>45461</v>
      </c>
      <c r="M1801" s="261" t="s">
        <v>20</v>
      </c>
    </row>
    <row r="1802" spans="1:13" x14ac:dyDescent="0.35">
      <c r="A1802" s="259" t="s">
        <v>1429</v>
      </c>
      <c r="B1802" s="259" t="s">
        <v>1430</v>
      </c>
      <c r="C1802" s="259" t="s">
        <v>1092</v>
      </c>
      <c r="D1802" s="259" t="s">
        <v>2238</v>
      </c>
      <c r="E1802" s="259">
        <v>1</v>
      </c>
      <c r="F1802" s="259" t="s">
        <v>2232</v>
      </c>
      <c r="G1802" s="259" t="s">
        <v>33</v>
      </c>
      <c r="H1802" s="259">
        <v>2</v>
      </c>
      <c r="I1802" s="259" t="s">
        <v>17</v>
      </c>
      <c r="J1802" s="259" t="s">
        <v>17</v>
      </c>
      <c r="K1802" s="259" t="s">
        <v>3053</v>
      </c>
      <c r="L1802" s="260">
        <v>45461</v>
      </c>
      <c r="M1802" s="259" t="s">
        <v>20</v>
      </c>
    </row>
    <row r="1803" spans="1:13" x14ac:dyDescent="0.35">
      <c r="A1803" s="261" t="s">
        <v>1429</v>
      </c>
      <c r="B1803" s="261" t="s">
        <v>1430</v>
      </c>
      <c r="C1803" s="261" t="s">
        <v>1092</v>
      </c>
      <c r="D1803" s="261" t="s">
        <v>2240</v>
      </c>
      <c r="E1803" s="261">
        <v>3</v>
      </c>
      <c r="F1803" s="261" t="s">
        <v>2232</v>
      </c>
      <c r="G1803" s="261" t="s">
        <v>33</v>
      </c>
      <c r="H1803" s="261">
        <v>2</v>
      </c>
      <c r="I1803" s="261" t="s">
        <v>17</v>
      </c>
      <c r="J1803" s="261" t="s">
        <v>17</v>
      </c>
      <c r="K1803" s="261" t="s">
        <v>3054</v>
      </c>
      <c r="L1803" s="262">
        <v>45461</v>
      </c>
      <c r="M1803" s="261" t="s">
        <v>20</v>
      </c>
    </row>
    <row r="1804" spans="1:13" x14ac:dyDescent="0.35">
      <c r="A1804" s="259" t="s">
        <v>1429</v>
      </c>
      <c r="B1804" s="259" t="s">
        <v>1430</v>
      </c>
      <c r="C1804" s="259" t="s">
        <v>1092</v>
      </c>
      <c r="D1804" s="259" t="s">
        <v>2242</v>
      </c>
      <c r="E1804" s="259">
        <v>2</v>
      </c>
      <c r="F1804" s="259" t="s">
        <v>2232</v>
      </c>
      <c r="G1804" s="259" t="s">
        <v>33</v>
      </c>
      <c r="H1804" s="259">
        <v>2</v>
      </c>
      <c r="I1804" s="259" t="s">
        <v>17</v>
      </c>
      <c r="J1804" s="259" t="s">
        <v>17</v>
      </c>
      <c r="K1804" s="259" t="s">
        <v>3055</v>
      </c>
      <c r="L1804" s="260">
        <v>45461</v>
      </c>
      <c r="M1804" s="259" t="s">
        <v>20</v>
      </c>
    </row>
    <row r="1805" spans="1:13" x14ac:dyDescent="0.35">
      <c r="A1805" s="261" t="s">
        <v>1429</v>
      </c>
      <c r="B1805" s="261" t="s">
        <v>1430</v>
      </c>
      <c r="C1805" s="261" t="s">
        <v>1092</v>
      </c>
      <c r="D1805" s="261" t="s">
        <v>2244</v>
      </c>
      <c r="E1805" s="261">
        <v>2</v>
      </c>
      <c r="F1805" s="261" t="s">
        <v>2232</v>
      </c>
      <c r="G1805" s="261" t="s">
        <v>33</v>
      </c>
      <c r="H1805" s="261">
        <v>2</v>
      </c>
      <c r="I1805" s="261" t="s">
        <v>17</v>
      </c>
      <c r="J1805" s="261" t="s">
        <v>17</v>
      </c>
      <c r="K1805" s="261" t="s">
        <v>3056</v>
      </c>
      <c r="L1805" s="262">
        <v>45461</v>
      </c>
      <c r="M1805" s="261" t="s">
        <v>20</v>
      </c>
    </row>
    <row r="1806" spans="1:13" x14ac:dyDescent="0.35">
      <c r="A1806" s="259" t="s">
        <v>1429</v>
      </c>
      <c r="B1806" s="259" t="s">
        <v>1430</v>
      </c>
      <c r="C1806" s="259" t="s">
        <v>1092</v>
      </c>
      <c r="D1806" s="259" t="s">
        <v>2246</v>
      </c>
      <c r="E1806" s="259">
        <v>3</v>
      </c>
      <c r="F1806" s="259" t="s">
        <v>2232</v>
      </c>
      <c r="G1806" s="259" t="s">
        <v>33</v>
      </c>
      <c r="H1806" s="259">
        <v>2</v>
      </c>
      <c r="I1806" s="259" t="s">
        <v>17</v>
      </c>
      <c r="J1806" s="259" t="s">
        <v>17</v>
      </c>
      <c r="K1806" s="259" t="s">
        <v>3057</v>
      </c>
      <c r="L1806" s="260">
        <v>45461</v>
      </c>
      <c r="M1806" s="259" t="s">
        <v>20</v>
      </c>
    </row>
    <row r="1807" spans="1:13" x14ac:dyDescent="0.35">
      <c r="A1807" s="261" t="s">
        <v>1429</v>
      </c>
      <c r="B1807" s="261" t="s">
        <v>1430</v>
      </c>
      <c r="C1807" s="261" t="s">
        <v>1092</v>
      </c>
      <c r="D1807" s="261" t="s">
        <v>2248</v>
      </c>
      <c r="E1807" s="261">
        <v>0</v>
      </c>
      <c r="F1807" s="261" t="s">
        <v>2232</v>
      </c>
      <c r="G1807" s="261" t="s">
        <v>33</v>
      </c>
      <c r="H1807" s="261">
        <v>2</v>
      </c>
      <c r="I1807" s="261" t="s">
        <v>17</v>
      </c>
      <c r="J1807" s="261" t="s">
        <v>17</v>
      </c>
      <c r="K1807" s="261" t="s">
        <v>3058</v>
      </c>
      <c r="L1807" s="262">
        <v>45461</v>
      </c>
      <c r="M1807" s="261" t="s">
        <v>20</v>
      </c>
    </row>
    <row r="1808" spans="1:13" x14ac:dyDescent="0.35">
      <c r="A1808" s="259" t="s">
        <v>1090</v>
      </c>
      <c r="B1808" s="259" t="s">
        <v>1091</v>
      </c>
      <c r="C1808" s="259" t="s">
        <v>1092</v>
      </c>
      <c r="D1808" s="259" t="s">
        <v>2231</v>
      </c>
      <c r="E1808" s="259">
        <v>0</v>
      </c>
      <c r="F1808" s="259" t="s">
        <v>2232</v>
      </c>
      <c r="G1808" s="259" t="s">
        <v>33</v>
      </c>
      <c r="H1808" s="259">
        <v>2</v>
      </c>
      <c r="I1808" s="259" t="s">
        <v>17</v>
      </c>
      <c r="J1808" s="259" t="s">
        <v>17</v>
      </c>
      <c r="K1808" s="259" t="s">
        <v>3059</v>
      </c>
      <c r="L1808" s="260">
        <v>45461</v>
      </c>
      <c r="M1808" s="259" t="s">
        <v>20</v>
      </c>
    </row>
    <row r="1809" spans="1:13" x14ac:dyDescent="0.35">
      <c r="A1809" s="261" t="s">
        <v>1090</v>
      </c>
      <c r="B1809" s="261" t="s">
        <v>1091</v>
      </c>
      <c r="C1809" s="261" t="s">
        <v>1092</v>
      </c>
      <c r="D1809" s="261" t="s">
        <v>2234</v>
      </c>
      <c r="E1809" s="261">
        <v>1</v>
      </c>
      <c r="F1809" s="261" t="s">
        <v>2232</v>
      </c>
      <c r="G1809" s="261" t="s">
        <v>33</v>
      </c>
      <c r="H1809" s="261">
        <v>2</v>
      </c>
      <c r="I1809" s="261" t="s">
        <v>17</v>
      </c>
      <c r="J1809" s="261" t="s">
        <v>17</v>
      </c>
      <c r="K1809" s="261" t="s">
        <v>3060</v>
      </c>
      <c r="L1809" s="262">
        <v>45461</v>
      </c>
      <c r="M1809" s="261" t="s">
        <v>20</v>
      </c>
    </row>
    <row r="1810" spans="1:13" x14ac:dyDescent="0.35">
      <c r="A1810" s="259" t="s">
        <v>1090</v>
      </c>
      <c r="B1810" s="259" t="s">
        <v>1091</v>
      </c>
      <c r="C1810" s="259" t="s">
        <v>1092</v>
      </c>
      <c r="D1810" s="259" t="s">
        <v>2236</v>
      </c>
      <c r="E1810" s="259">
        <v>1</v>
      </c>
      <c r="F1810" s="259" t="s">
        <v>2232</v>
      </c>
      <c r="G1810" s="259" t="s">
        <v>33</v>
      </c>
      <c r="H1810" s="259">
        <v>2</v>
      </c>
      <c r="I1810" s="259" t="s">
        <v>17</v>
      </c>
      <c r="J1810" s="259" t="s">
        <v>17</v>
      </c>
      <c r="K1810" s="259" t="s">
        <v>3061</v>
      </c>
      <c r="L1810" s="260">
        <v>45461</v>
      </c>
      <c r="M1810" s="259" t="s">
        <v>20</v>
      </c>
    </row>
    <row r="1811" spans="1:13" x14ac:dyDescent="0.35">
      <c r="A1811" s="261" t="s">
        <v>1090</v>
      </c>
      <c r="B1811" s="261" t="s">
        <v>1091</v>
      </c>
      <c r="C1811" s="261" t="s">
        <v>1092</v>
      </c>
      <c r="D1811" s="261" t="s">
        <v>2238</v>
      </c>
      <c r="E1811" s="261">
        <v>1</v>
      </c>
      <c r="F1811" s="261" t="s">
        <v>2232</v>
      </c>
      <c r="G1811" s="261" t="s">
        <v>33</v>
      </c>
      <c r="H1811" s="261">
        <v>2</v>
      </c>
      <c r="I1811" s="261" t="s">
        <v>17</v>
      </c>
      <c r="J1811" s="261" t="s">
        <v>17</v>
      </c>
      <c r="K1811" s="261" t="s">
        <v>3062</v>
      </c>
      <c r="L1811" s="262">
        <v>45461</v>
      </c>
      <c r="M1811" s="261" t="s">
        <v>20</v>
      </c>
    </row>
    <row r="1812" spans="1:13" x14ac:dyDescent="0.35">
      <c r="A1812" s="259" t="s">
        <v>1090</v>
      </c>
      <c r="B1812" s="259" t="s">
        <v>1091</v>
      </c>
      <c r="C1812" s="259" t="s">
        <v>1092</v>
      </c>
      <c r="D1812" s="259" t="s">
        <v>2240</v>
      </c>
      <c r="E1812" s="259">
        <v>3</v>
      </c>
      <c r="F1812" s="259" t="s">
        <v>2232</v>
      </c>
      <c r="G1812" s="259" t="s">
        <v>33</v>
      </c>
      <c r="H1812" s="259">
        <v>2</v>
      </c>
      <c r="I1812" s="259" t="s">
        <v>17</v>
      </c>
      <c r="J1812" s="259" t="s">
        <v>17</v>
      </c>
      <c r="K1812" s="259" t="s">
        <v>3063</v>
      </c>
      <c r="L1812" s="260">
        <v>45461</v>
      </c>
      <c r="M1812" s="259" t="s">
        <v>20</v>
      </c>
    </row>
    <row r="1813" spans="1:13" x14ac:dyDescent="0.35">
      <c r="A1813" s="261" t="s">
        <v>1090</v>
      </c>
      <c r="B1813" s="261" t="s">
        <v>1091</v>
      </c>
      <c r="C1813" s="261" t="s">
        <v>1092</v>
      </c>
      <c r="D1813" s="261" t="s">
        <v>2242</v>
      </c>
      <c r="E1813" s="261">
        <v>2</v>
      </c>
      <c r="F1813" s="261" t="s">
        <v>2232</v>
      </c>
      <c r="G1813" s="261" t="s">
        <v>33</v>
      </c>
      <c r="H1813" s="261">
        <v>2</v>
      </c>
      <c r="I1813" s="261" t="s">
        <v>17</v>
      </c>
      <c r="J1813" s="261" t="s">
        <v>17</v>
      </c>
      <c r="K1813" s="261" t="s">
        <v>3064</v>
      </c>
      <c r="L1813" s="262">
        <v>45461</v>
      </c>
      <c r="M1813" s="261" t="s">
        <v>20</v>
      </c>
    </row>
    <row r="1814" spans="1:13" x14ac:dyDescent="0.35">
      <c r="A1814" s="259" t="s">
        <v>1090</v>
      </c>
      <c r="B1814" s="259" t="s">
        <v>1091</v>
      </c>
      <c r="C1814" s="259" t="s">
        <v>1092</v>
      </c>
      <c r="D1814" s="259" t="s">
        <v>2244</v>
      </c>
      <c r="E1814" s="259">
        <v>0</v>
      </c>
      <c r="F1814" s="259" t="s">
        <v>2232</v>
      </c>
      <c r="G1814" s="259" t="s">
        <v>33</v>
      </c>
      <c r="H1814" s="259">
        <v>2</v>
      </c>
      <c r="I1814" s="259" t="s">
        <v>17</v>
      </c>
      <c r="J1814" s="259" t="s">
        <v>17</v>
      </c>
      <c r="K1814" s="259" t="s">
        <v>3065</v>
      </c>
      <c r="L1814" s="260">
        <v>45461</v>
      </c>
      <c r="M1814" s="259" t="s">
        <v>20</v>
      </c>
    </row>
    <row r="1815" spans="1:13" x14ac:dyDescent="0.35">
      <c r="A1815" s="261" t="s">
        <v>1090</v>
      </c>
      <c r="B1815" s="261" t="s">
        <v>1091</v>
      </c>
      <c r="C1815" s="261" t="s">
        <v>1092</v>
      </c>
      <c r="D1815" s="261" t="s">
        <v>2246</v>
      </c>
      <c r="E1815" s="261">
        <v>3</v>
      </c>
      <c r="F1815" s="261" t="s">
        <v>2232</v>
      </c>
      <c r="G1815" s="261" t="s">
        <v>33</v>
      </c>
      <c r="H1815" s="261">
        <v>2</v>
      </c>
      <c r="I1815" s="261" t="s">
        <v>17</v>
      </c>
      <c r="J1815" s="261" t="s">
        <v>17</v>
      </c>
      <c r="K1815" s="261" t="s">
        <v>3066</v>
      </c>
      <c r="L1815" s="262">
        <v>45461</v>
      </c>
      <c r="M1815" s="261" t="s">
        <v>20</v>
      </c>
    </row>
    <row r="1816" spans="1:13" x14ac:dyDescent="0.35">
      <c r="A1816" s="259" t="s">
        <v>1090</v>
      </c>
      <c r="B1816" s="259" t="s">
        <v>1091</v>
      </c>
      <c r="C1816" s="259" t="s">
        <v>1092</v>
      </c>
      <c r="D1816" s="259" t="s">
        <v>2248</v>
      </c>
      <c r="E1816" s="259">
        <v>0</v>
      </c>
      <c r="F1816" s="259" t="s">
        <v>2232</v>
      </c>
      <c r="G1816" s="259" t="s">
        <v>33</v>
      </c>
      <c r="H1816" s="259">
        <v>2</v>
      </c>
      <c r="I1816" s="259" t="s">
        <v>17</v>
      </c>
      <c r="J1816" s="259" t="s">
        <v>17</v>
      </c>
      <c r="K1816" s="259" t="s">
        <v>3067</v>
      </c>
      <c r="L1816" s="260">
        <v>45461</v>
      </c>
      <c r="M1816" s="259" t="s">
        <v>20</v>
      </c>
    </row>
    <row r="1817" spans="1:13" x14ac:dyDescent="0.35">
      <c r="A1817" s="261" t="s">
        <v>1109</v>
      </c>
      <c r="B1817" s="261" t="s">
        <v>1110</v>
      </c>
      <c r="C1817" s="261" t="s">
        <v>1111</v>
      </c>
      <c r="D1817" s="261" t="s">
        <v>2231</v>
      </c>
      <c r="E1817" s="261">
        <v>0</v>
      </c>
      <c r="F1817" s="261" t="s">
        <v>2232</v>
      </c>
      <c r="G1817" s="261" t="s">
        <v>33</v>
      </c>
      <c r="H1817" s="261">
        <v>2</v>
      </c>
      <c r="I1817" s="261" t="s">
        <v>17</v>
      </c>
      <c r="J1817" s="261" t="s">
        <v>17</v>
      </c>
      <c r="K1817" s="261" t="s">
        <v>3068</v>
      </c>
      <c r="L1817" s="262">
        <v>45461</v>
      </c>
      <c r="M1817" s="261" t="s">
        <v>20</v>
      </c>
    </row>
    <row r="1818" spans="1:13" x14ac:dyDescent="0.35">
      <c r="A1818" s="259" t="s">
        <v>1109</v>
      </c>
      <c r="B1818" s="259" t="s">
        <v>1110</v>
      </c>
      <c r="C1818" s="259" t="s">
        <v>1111</v>
      </c>
      <c r="D1818" s="259" t="s">
        <v>2234</v>
      </c>
      <c r="E1818" s="259">
        <v>0</v>
      </c>
      <c r="F1818" s="259" t="s">
        <v>2232</v>
      </c>
      <c r="G1818" s="259" t="s">
        <v>33</v>
      </c>
      <c r="H1818" s="259">
        <v>2</v>
      </c>
      <c r="I1818" s="259" t="s">
        <v>17</v>
      </c>
      <c r="J1818" s="259" t="s">
        <v>17</v>
      </c>
      <c r="K1818" s="259" t="s">
        <v>3069</v>
      </c>
      <c r="L1818" s="260">
        <v>45461</v>
      </c>
      <c r="M1818" s="259" t="s">
        <v>20</v>
      </c>
    </row>
    <row r="1819" spans="1:13" x14ac:dyDescent="0.35">
      <c r="A1819" s="261" t="s">
        <v>1109</v>
      </c>
      <c r="B1819" s="261" t="s">
        <v>1110</v>
      </c>
      <c r="C1819" s="261" t="s">
        <v>1111</v>
      </c>
      <c r="D1819" s="261" t="s">
        <v>2236</v>
      </c>
      <c r="E1819" s="261">
        <v>0</v>
      </c>
      <c r="F1819" s="261" t="s">
        <v>2232</v>
      </c>
      <c r="G1819" s="261" t="s">
        <v>33</v>
      </c>
      <c r="H1819" s="261">
        <v>2</v>
      </c>
      <c r="I1819" s="261" t="s">
        <v>17</v>
      </c>
      <c r="J1819" s="261" t="s">
        <v>17</v>
      </c>
      <c r="K1819" s="261" t="s">
        <v>3070</v>
      </c>
      <c r="L1819" s="262">
        <v>45461</v>
      </c>
      <c r="M1819" s="261" t="s">
        <v>20</v>
      </c>
    </row>
    <row r="1820" spans="1:13" x14ac:dyDescent="0.35">
      <c r="A1820" s="259" t="s">
        <v>1109</v>
      </c>
      <c r="B1820" s="259" t="s">
        <v>1110</v>
      </c>
      <c r="C1820" s="259" t="s">
        <v>1111</v>
      </c>
      <c r="D1820" s="259" t="s">
        <v>2238</v>
      </c>
      <c r="E1820" s="259">
        <v>0</v>
      </c>
      <c r="F1820" s="259" t="s">
        <v>2232</v>
      </c>
      <c r="G1820" s="259" t="s">
        <v>33</v>
      </c>
      <c r="H1820" s="259">
        <v>2</v>
      </c>
      <c r="I1820" s="259" t="s">
        <v>17</v>
      </c>
      <c r="J1820" s="259" t="s">
        <v>17</v>
      </c>
      <c r="K1820" s="259" t="s">
        <v>3071</v>
      </c>
      <c r="L1820" s="260">
        <v>45461</v>
      </c>
      <c r="M1820" s="259" t="s">
        <v>20</v>
      </c>
    </row>
    <row r="1821" spans="1:13" x14ac:dyDescent="0.35">
      <c r="A1821" s="261" t="s">
        <v>1109</v>
      </c>
      <c r="B1821" s="261" t="s">
        <v>1110</v>
      </c>
      <c r="C1821" s="261" t="s">
        <v>1111</v>
      </c>
      <c r="D1821" s="261" t="s">
        <v>2240</v>
      </c>
      <c r="E1821" s="261">
        <v>1</v>
      </c>
      <c r="F1821" s="261" t="s">
        <v>2232</v>
      </c>
      <c r="G1821" s="261" t="s">
        <v>33</v>
      </c>
      <c r="H1821" s="261">
        <v>2</v>
      </c>
      <c r="I1821" s="261" t="s">
        <v>17</v>
      </c>
      <c r="J1821" s="261" t="s">
        <v>17</v>
      </c>
      <c r="K1821" s="261" t="s">
        <v>3072</v>
      </c>
      <c r="L1821" s="262">
        <v>45461</v>
      </c>
      <c r="M1821" s="261" t="s">
        <v>20</v>
      </c>
    </row>
    <row r="1822" spans="1:13" x14ac:dyDescent="0.35">
      <c r="A1822" s="259" t="s">
        <v>1109</v>
      </c>
      <c r="B1822" s="259" t="s">
        <v>1110</v>
      </c>
      <c r="C1822" s="259" t="s">
        <v>1111</v>
      </c>
      <c r="D1822" s="259" t="s">
        <v>2242</v>
      </c>
      <c r="E1822" s="259">
        <v>0</v>
      </c>
      <c r="F1822" s="259" t="s">
        <v>2232</v>
      </c>
      <c r="G1822" s="259" t="s">
        <v>33</v>
      </c>
      <c r="H1822" s="259">
        <v>2</v>
      </c>
      <c r="I1822" s="259" t="s">
        <v>17</v>
      </c>
      <c r="J1822" s="259" t="s">
        <v>17</v>
      </c>
      <c r="K1822" s="259" t="s">
        <v>3073</v>
      </c>
      <c r="L1822" s="260">
        <v>45461</v>
      </c>
      <c r="M1822" s="259" t="s">
        <v>20</v>
      </c>
    </row>
    <row r="1823" spans="1:13" x14ac:dyDescent="0.35">
      <c r="A1823" s="261" t="s">
        <v>1109</v>
      </c>
      <c r="B1823" s="261" t="s">
        <v>1110</v>
      </c>
      <c r="C1823" s="261" t="s">
        <v>1111</v>
      </c>
      <c r="D1823" s="261" t="s">
        <v>2244</v>
      </c>
      <c r="E1823" s="261">
        <v>0</v>
      </c>
      <c r="F1823" s="261" t="s">
        <v>2232</v>
      </c>
      <c r="G1823" s="261" t="s">
        <v>33</v>
      </c>
      <c r="H1823" s="261">
        <v>2</v>
      </c>
      <c r="I1823" s="261" t="s">
        <v>17</v>
      </c>
      <c r="J1823" s="261" t="s">
        <v>17</v>
      </c>
      <c r="K1823" s="261" t="s">
        <v>3074</v>
      </c>
      <c r="L1823" s="262">
        <v>45461</v>
      </c>
      <c r="M1823" s="261" t="s">
        <v>20</v>
      </c>
    </row>
    <row r="1824" spans="1:13" x14ac:dyDescent="0.35">
      <c r="A1824" s="259" t="s">
        <v>1109</v>
      </c>
      <c r="B1824" s="259" t="s">
        <v>1110</v>
      </c>
      <c r="C1824" s="259" t="s">
        <v>1111</v>
      </c>
      <c r="D1824" s="259" t="s">
        <v>2246</v>
      </c>
      <c r="E1824" s="259">
        <v>0</v>
      </c>
      <c r="F1824" s="259" t="s">
        <v>2232</v>
      </c>
      <c r="G1824" s="259" t="s">
        <v>33</v>
      </c>
      <c r="H1824" s="259">
        <v>2</v>
      </c>
      <c r="I1824" s="259" t="s">
        <v>17</v>
      </c>
      <c r="J1824" s="259" t="s">
        <v>17</v>
      </c>
      <c r="K1824" s="259" t="s">
        <v>3075</v>
      </c>
      <c r="L1824" s="260">
        <v>45461</v>
      </c>
      <c r="M1824" s="259" t="s">
        <v>20</v>
      </c>
    </row>
    <row r="1825" spans="1:13" x14ac:dyDescent="0.35">
      <c r="A1825" s="261" t="s">
        <v>1109</v>
      </c>
      <c r="B1825" s="261" t="s">
        <v>1110</v>
      </c>
      <c r="C1825" s="261" t="s">
        <v>1111</v>
      </c>
      <c r="D1825" s="261" t="s">
        <v>2248</v>
      </c>
      <c r="E1825" s="261">
        <v>0</v>
      </c>
      <c r="F1825" s="261" t="s">
        <v>2232</v>
      </c>
      <c r="G1825" s="261" t="s">
        <v>33</v>
      </c>
      <c r="H1825" s="261">
        <v>2</v>
      </c>
      <c r="I1825" s="261" t="s">
        <v>17</v>
      </c>
      <c r="J1825" s="261" t="s">
        <v>17</v>
      </c>
      <c r="K1825" s="261" t="s">
        <v>3076</v>
      </c>
      <c r="L1825" s="262">
        <v>45461</v>
      </c>
      <c r="M1825" s="261" t="s">
        <v>20</v>
      </c>
    </row>
    <row r="1826" spans="1:13" x14ac:dyDescent="0.35">
      <c r="A1826" s="259" t="s">
        <v>3077</v>
      </c>
      <c r="B1826" s="259" t="s">
        <v>3078</v>
      </c>
      <c r="C1826" s="259" t="s">
        <v>3079</v>
      </c>
      <c r="D1826" s="259" t="s">
        <v>2231</v>
      </c>
      <c r="E1826" s="259">
        <v>0</v>
      </c>
      <c r="F1826" s="259" t="s">
        <v>2232</v>
      </c>
      <c r="G1826" s="259" t="s">
        <v>33</v>
      </c>
      <c r="H1826" s="259">
        <v>2</v>
      </c>
      <c r="I1826" s="259" t="s">
        <v>17</v>
      </c>
      <c r="J1826" s="259" t="s">
        <v>17</v>
      </c>
      <c r="K1826" s="259" t="s">
        <v>3080</v>
      </c>
      <c r="L1826" s="260">
        <v>45461</v>
      </c>
      <c r="M1826" s="259" t="s">
        <v>20</v>
      </c>
    </row>
    <row r="1827" spans="1:13" x14ac:dyDescent="0.35">
      <c r="A1827" s="261" t="s">
        <v>3077</v>
      </c>
      <c r="B1827" s="261" t="s">
        <v>3078</v>
      </c>
      <c r="C1827" s="261" t="s">
        <v>3079</v>
      </c>
      <c r="D1827" s="261" t="s">
        <v>2234</v>
      </c>
      <c r="E1827" s="261">
        <v>0</v>
      </c>
      <c r="F1827" s="261" t="s">
        <v>2232</v>
      </c>
      <c r="G1827" s="261" t="s">
        <v>33</v>
      </c>
      <c r="H1827" s="261">
        <v>2</v>
      </c>
      <c r="I1827" s="261" t="s">
        <v>17</v>
      </c>
      <c r="J1827" s="261" t="s">
        <v>17</v>
      </c>
      <c r="K1827" s="261" t="s">
        <v>3081</v>
      </c>
      <c r="L1827" s="262">
        <v>45461</v>
      </c>
      <c r="M1827" s="261" t="s">
        <v>20</v>
      </c>
    </row>
    <row r="1828" spans="1:13" x14ac:dyDescent="0.35">
      <c r="A1828" s="259" t="s">
        <v>3077</v>
      </c>
      <c r="B1828" s="259" t="s">
        <v>3078</v>
      </c>
      <c r="C1828" s="259" t="s">
        <v>3079</v>
      </c>
      <c r="D1828" s="259" t="s">
        <v>2236</v>
      </c>
      <c r="E1828" s="259">
        <v>0</v>
      </c>
      <c r="F1828" s="259" t="s">
        <v>2232</v>
      </c>
      <c r="G1828" s="259" t="s">
        <v>33</v>
      </c>
      <c r="H1828" s="259">
        <v>2</v>
      </c>
      <c r="I1828" s="259" t="s">
        <v>17</v>
      </c>
      <c r="J1828" s="259" t="s">
        <v>17</v>
      </c>
      <c r="K1828" s="259" t="s">
        <v>3082</v>
      </c>
      <c r="L1828" s="260">
        <v>45461</v>
      </c>
      <c r="M1828" s="259" t="s">
        <v>20</v>
      </c>
    </row>
    <row r="1829" spans="1:13" x14ac:dyDescent="0.35">
      <c r="A1829" s="261" t="s">
        <v>3077</v>
      </c>
      <c r="B1829" s="261" t="s">
        <v>3078</v>
      </c>
      <c r="C1829" s="261" t="s">
        <v>3079</v>
      </c>
      <c r="D1829" s="261" t="s">
        <v>2238</v>
      </c>
      <c r="E1829" s="261">
        <v>0</v>
      </c>
      <c r="F1829" s="261" t="s">
        <v>2232</v>
      </c>
      <c r="G1829" s="261" t="s">
        <v>33</v>
      </c>
      <c r="H1829" s="261">
        <v>2</v>
      </c>
      <c r="I1829" s="261" t="s">
        <v>17</v>
      </c>
      <c r="J1829" s="261" t="s">
        <v>17</v>
      </c>
      <c r="K1829" s="261" t="s">
        <v>3083</v>
      </c>
      <c r="L1829" s="262">
        <v>45461</v>
      </c>
      <c r="M1829" s="261" t="s">
        <v>20</v>
      </c>
    </row>
    <row r="1830" spans="1:13" x14ac:dyDescent="0.35">
      <c r="A1830" s="259" t="s">
        <v>3077</v>
      </c>
      <c r="B1830" s="259" t="s">
        <v>3078</v>
      </c>
      <c r="C1830" s="259" t="s">
        <v>3079</v>
      </c>
      <c r="D1830" s="259" t="s">
        <v>2240</v>
      </c>
      <c r="E1830" s="259">
        <v>0</v>
      </c>
      <c r="F1830" s="259" t="s">
        <v>2232</v>
      </c>
      <c r="G1830" s="259" t="s">
        <v>33</v>
      </c>
      <c r="H1830" s="259">
        <v>2</v>
      </c>
      <c r="I1830" s="259" t="s">
        <v>17</v>
      </c>
      <c r="J1830" s="259" t="s">
        <v>17</v>
      </c>
      <c r="K1830" s="259" t="s">
        <v>3084</v>
      </c>
      <c r="L1830" s="260">
        <v>45461</v>
      </c>
      <c r="M1830" s="259" t="s">
        <v>20</v>
      </c>
    </row>
    <row r="1831" spans="1:13" x14ac:dyDescent="0.35">
      <c r="A1831" s="261" t="s">
        <v>3077</v>
      </c>
      <c r="B1831" s="261" t="s">
        <v>3078</v>
      </c>
      <c r="C1831" s="261" t="s">
        <v>3079</v>
      </c>
      <c r="D1831" s="261" t="s">
        <v>2242</v>
      </c>
      <c r="E1831" s="261">
        <v>0</v>
      </c>
      <c r="F1831" s="261" t="s">
        <v>2232</v>
      </c>
      <c r="G1831" s="261" t="s">
        <v>33</v>
      </c>
      <c r="H1831" s="261">
        <v>2</v>
      </c>
      <c r="I1831" s="261" t="s">
        <v>17</v>
      </c>
      <c r="J1831" s="261" t="s">
        <v>17</v>
      </c>
      <c r="K1831" s="261" t="s">
        <v>3085</v>
      </c>
      <c r="L1831" s="262">
        <v>45461</v>
      </c>
      <c r="M1831" s="261" t="s">
        <v>20</v>
      </c>
    </row>
    <row r="1832" spans="1:13" x14ac:dyDescent="0.35">
      <c r="A1832" s="259" t="s">
        <v>3077</v>
      </c>
      <c r="B1832" s="259" t="s">
        <v>3078</v>
      </c>
      <c r="C1832" s="259" t="s">
        <v>3079</v>
      </c>
      <c r="D1832" s="259" t="s">
        <v>2244</v>
      </c>
      <c r="E1832" s="259">
        <v>0</v>
      </c>
      <c r="F1832" s="259" t="s">
        <v>2232</v>
      </c>
      <c r="G1832" s="259" t="s">
        <v>33</v>
      </c>
      <c r="H1832" s="259">
        <v>2</v>
      </c>
      <c r="I1832" s="259" t="s">
        <v>17</v>
      </c>
      <c r="J1832" s="259" t="s">
        <v>17</v>
      </c>
      <c r="K1832" s="259" t="s">
        <v>3086</v>
      </c>
      <c r="L1832" s="260">
        <v>45461</v>
      </c>
      <c r="M1832" s="259" t="s">
        <v>20</v>
      </c>
    </row>
    <row r="1833" spans="1:13" x14ac:dyDescent="0.35">
      <c r="A1833" s="261" t="s">
        <v>3077</v>
      </c>
      <c r="B1833" s="261" t="s">
        <v>3078</v>
      </c>
      <c r="C1833" s="261" t="s">
        <v>3079</v>
      </c>
      <c r="D1833" s="261" t="s">
        <v>2246</v>
      </c>
      <c r="E1833" s="261">
        <v>0</v>
      </c>
      <c r="F1833" s="261" t="s">
        <v>2232</v>
      </c>
      <c r="G1833" s="261" t="s">
        <v>33</v>
      </c>
      <c r="H1833" s="261">
        <v>2</v>
      </c>
      <c r="I1833" s="261" t="s">
        <v>17</v>
      </c>
      <c r="J1833" s="261" t="s">
        <v>17</v>
      </c>
      <c r="K1833" s="261" t="s">
        <v>3087</v>
      </c>
      <c r="L1833" s="262">
        <v>45461</v>
      </c>
      <c r="M1833" s="261" t="s">
        <v>20</v>
      </c>
    </row>
    <row r="1834" spans="1:13" x14ac:dyDescent="0.35">
      <c r="A1834" s="259" t="s">
        <v>3077</v>
      </c>
      <c r="B1834" s="259" t="s">
        <v>3078</v>
      </c>
      <c r="C1834" s="259" t="s">
        <v>3079</v>
      </c>
      <c r="D1834" s="259" t="s">
        <v>2248</v>
      </c>
      <c r="E1834" s="259">
        <v>0</v>
      </c>
      <c r="F1834" s="259" t="s">
        <v>2232</v>
      </c>
      <c r="G1834" s="259" t="s">
        <v>33</v>
      </c>
      <c r="H1834" s="259">
        <v>2</v>
      </c>
      <c r="I1834" s="259" t="s">
        <v>17</v>
      </c>
      <c r="J1834" s="259" t="s">
        <v>17</v>
      </c>
      <c r="K1834" s="259" t="s">
        <v>3088</v>
      </c>
      <c r="L1834" s="260">
        <v>45461</v>
      </c>
      <c r="M1834" s="259" t="s">
        <v>20</v>
      </c>
    </row>
    <row r="1835" spans="1:13" x14ac:dyDescent="0.35">
      <c r="A1835" s="261" t="s">
        <v>1123</v>
      </c>
      <c r="B1835" s="261" t="s">
        <v>1124</v>
      </c>
      <c r="C1835" s="261" t="s">
        <v>1125</v>
      </c>
      <c r="D1835" s="261" t="s">
        <v>2231</v>
      </c>
      <c r="E1835" s="261">
        <v>0</v>
      </c>
      <c r="F1835" s="261" t="s">
        <v>2232</v>
      </c>
      <c r="G1835" s="261" t="s">
        <v>33</v>
      </c>
      <c r="H1835" s="261">
        <v>2</v>
      </c>
      <c r="I1835" s="261" t="s">
        <v>17</v>
      </c>
      <c r="J1835" s="261" t="s">
        <v>17</v>
      </c>
      <c r="K1835" s="261" t="s">
        <v>3089</v>
      </c>
      <c r="L1835" s="262">
        <v>45461</v>
      </c>
      <c r="M1835" s="261" t="s">
        <v>20</v>
      </c>
    </row>
    <row r="1836" spans="1:13" x14ac:dyDescent="0.35">
      <c r="A1836" s="259" t="s">
        <v>1123</v>
      </c>
      <c r="B1836" s="259" t="s">
        <v>1124</v>
      </c>
      <c r="C1836" s="259" t="s">
        <v>1125</v>
      </c>
      <c r="D1836" s="259" t="s">
        <v>2234</v>
      </c>
      <c r="E1836" s="259">
        <v>0</v>
      </c>
      <c r="F1836" s="259" t="s">
        <v>2232</v>
      </c>
      <c r="G1836" s="259" t="s">
        <v>33</v>
      </c>
      <c r="H1836" s="259">
        <v>2</v>
      </c>
      <c r="I1836" s="259" t="s">
        <v>17</v>
      </c>
      <c r="J1836" s="259" t="s">
        <v>17</v>
      </c>
      <c r="K1836" s="259" t="s">
        <v>3090</v>
      </c>
      <c r="L1836" s="260">
        <v>45461</v>
      </c>
      <c r="M1836" s="259" t="s">
        <v>20</v>
      </c>
    </row>
    <row r="1837" spans="1:13" x14ac:dyDescent="0.35">
      <c r="A1837" s="261" t="s">
        <v>1123</v>
      </c>
      <c r="B1837" s="261" t="s">
        <v>1124</v>
      </c>
      <c r="C1837" s="261" t="s">
        <v>1125</v>
      </c>
      <c r="D1837" s="261" t="s">
        <v>2236</v>
      </c>
      <c r="E1837" s="261">
        <v>0</v>
      </c>
      <c r="F1837" s="261" t="s">
        <v>2232</v>
      </c>
      <c r="G1837" s="261" t="s">
        <v>33</v>
      </c>
      <c r="H1837" s="261">
        <v>2</v>
      </c>
      <c r="I1837" s="261" t="s">
        <v>17</v>
      </c>
      <c r="J1837" s="261" t="s">
        <v>17</v>
      </c>
      <c r="K1837" s="261" t="s">
        <v>3091</v>
      </c>
      <c r="L1837" s="262">
        <v>45461</v>
      </c>
      <c r="M1837" s="261" t="s">
        <v>20</v>
      </c>
    </row>
    <row r="1838" spans="1:13" x14ac:dyDescent="0.35">
      <c r="A1838" s="259" t="s">
        <v>1123</v>
      </c>
      <c r="B1838" s="259" t="s">
        <v>1124</v>
      </c>
      <c r="C1838" s="259" t="s">
        <v>1125</v>
      </c>
      <c r="D1838" s="259" t="s">
        <v>2238</v>
      </c>
      <c r="E1838" s="259">
        <v>0</v>
      </c>
      <c r="F1838" s="259" t="s">
        <v>2232</v>
      </c>
      <c r="G1838" s="259" t="s">
        <v>33</v>
      </c>
      <c r="H1838" s="259">
        <v>2</v>
      </c>
      <c r="I1838" s="259" t="s">
        <v>17</v>
      </c>
      <c r="J1838" s="259" t="s">
        <v>17</v>
      </c>
      <c r="K1838" s="259" t="s">
        <v>3092</v>
      </c>
      <c r="L1838" s="260">
        <v>45461</v>
      </c>
      <c r="M1838" s="259" t="s">
        <v>20</v>
      </c>
    </row>
    <row r="1839" spans="1:13" x14ac:dyDescent="0.35">
      <c r="A1839" s="261" t="s">
        <v>1123</v>
      </c>
      <c r="B1839" s="261" t="s">
        <v>1124</v>
      </c>
      <c r="C1839" s="261" t="s">
        <v>1125</v>
      </c>
      <c r="D1839" s="261" t="s">
        <v>2240</v>
      </c>
      <c r="E1839" s="261">
        <v>0</v>
      </c>
      <c r="F1839" s="261" t="s">
        <v>2232</v>
      </c>
      <c r="G1839" s="261" t="s">
        <v>33</v>
      </c>
      <c r="H1839" s="261">
        <v>2</v>
      </c>
      <c r="I1839" s="261" t="s">
        <v>17</v>
      </c>
      <c r="J1839" s="261" t="s">
        <v>17</v>
      </c>
      <c r="K1839" s="261" t="s">
        <v>3093</v>
      </c>
      <c r="L1839" s="262">
        <v>45461</v>
      </c>
      <c r="M1839" s="261" t="s">
        <v>20</v>
      </c>
    </row>
    <row r="1840" spans="1:13" x14ac:dyDescent="0.35">
      <c r="A1840" s="259" t="s">
        <v>1123</v>
      </c>
      <c r="B1840" s="259" t="s">
        <v>1124</v>
      </c>
      <c r="C1840" s="259" t="s">
        <v>1125</v>
      </c>
      <c r="D1840" s="259" t="s">
        <v>2242</v>
      </c>
      <c r="E1840" s="259">
        <v>0</v>
      </c>
      <c r="F1840" s="259" t="s">
        <v>2232</v>
      </c>
      <c r="G1840" s="259" t="s">
        <v>33</v>
      </c>
      <c r="H1840" s="259">
        <v>2</v>
      </c>
      <c r="I1840" s="259" t="s">
        <v>17</v>
      </c>
      <c r="J1840" s="259" t="s">
        <v>17</v>
      </c>
      <c r="K1840" s="259" t="s">
        <v>3094</v>
      </c>
      <c r="L1840" s="260">
        <v>45461</v>
      </c>
      <c r="M1840" s="259" t="s">
        <v>20</v>
      </c>
    </row>
    <row r="1841" spans="1:13" x14ac:dyDescent="0.35">
      <c r="A1841" s="261" t="s">
        <v>1123</v>
      </c>
      <c r="B1841" s="261" t="s">
        <v>1124</v>
      </c>
      <c r="C1841" s="261" t="s">
        <v>1125</v>
      </c>
      <c r="D1841" s="261" t="s">
        <v>2244</v>
      </c>
      <c r="E1841" s="261">
        <v>0</v>
      </c>
      <c r="F1841" s="261" t="s">
        <v>2232</v>
      </c>
      <c r="G1841" s="261" t="s">
        <v>33</v>
      </c>
      <c r="H1841" s="261">
        <v>2</v>
      </c>
      <c r="I1841" s="261" t="s">
        <v>17</v>
      </c>
      <c r="J1841" s="261" t="s">
        <v>17</v>
      </c>
      <c r="K1841" s="261" t="s">
        <v>3095</v>
      </c>
      <c r="L1841" s="262">
        <v>45461</v>
      </c>
      <c r="M1841" s="261" t="s">
        <v>20</v>
      </c>
    </row>
    <row r="1842" spans="1:13" x14ac:dyDescent="0.35">
      <c r="A1842" s="259" t="s">
        <v>1123</v>
      </c>
      <c r="B1842" s="259" t="s">
        <v>1124</v>
      </c>
      <c r="C1842" s="259" t="s">
        <v>1125</v>
      </c>
      <c r="D1842" s="259" t="s">
        <v>2246</v>
      </c>
      <c r="E1842" s="259">
        <v>0</v>
      </c>
      <c r="F1842" s="259" t="s">
        <v>2232</v>
      </c>
      <c r="G1842" s="259" t="s">
        <v>33</v>
      </c>
      <c r="H1842" s="259">
        <v>2</v>
      </c>
      <c r="I1842" s="259" t="s">
        <v>17</v>
      </c>
      <c r="J1842" s="259" t="s">
        <v>17</v>
      </c>
      <c r="K1842" s="259" t="s">
        <v>3096</v>
      </c>
      <c r="L1842" s="260">
        <v>45461</v>
      </c>
      <c r="M1842" s="259" t="s">
        <v>20</v>
      </c>
    </row>
    <row r="1843" spans="1:13" x14ac:dyDescent="0.35">
      <c r="A1843" s="261" t="s">
        <v>1123</v>
      </c>
      <c r="B1843" s="261" t="s">
        <v>1124</v>
      </c>
      <c r="C1843" s="261" t="s">
        <v>1125</v>
      </c>
      <c r="D1843" s="261" t="s">
        <v>2248</v>
      </c>
      <c r="E1843" s="261">
        <v>0</v>
      </c>
      <c r="F1843" s="261" t="s">
        <v>2232</v>
      </c>
      <c r="G1843" s="261" t="s">
        <v>33</v>
      </c>
      <c r="H1843" s="261">
        <v>2</v>
      </c>
      <c r="I1843" s="261" t="s">
        <v>17</v>
      </c>
      <c r="J1843" s="261" t="s">
        <v>17</v>
      </c>
      <c r="K1843" s="261" t="s">
        <v>3097</v>
      </c>
      <c r="L1843" s="262">
        <v>45461</v>
      </c>
      <c r="M1843" s="261" t="s">
        <v>20</v>
      </c>
    </row>
    <row r="1844" spans="1:13" x14ac:dyDescent="0.35">
      <c r="A1844" s="259" t="s">
        <v>1439</v>
      </c>
      <c r="B1844" s="259" t="s">
        <v>1440</v>
      </c>
      <c r="C1844" s="259" t="s">
        <v>1441</v>
      </c>
      <c r="D1844" s="259" t="s">
        <v>2231</v>
      </c>
      <c r="E1844" s="259">
        <v>0</v>
      </c>
      <c r="F1844" s="259" t="s">
        <v>2232</v>
      </c>
      <c r="G1844" s="259" t="s">
        <v>33</v>
      </c>
      <c r="H1844" s="259">
        <v>2</v>
      </c>
      <c r="I1844" s="259" t="s">
        <v>17</v>
      </c>
      <c r="J1844" s="259" t="s">
        <v>17</v>
      </c>
      <c r="K1844" s="259" t="s">
        <v>3098</v>
      </c>
      <c r="L1844" s="260">
        <v>45461</v>
      </c>
      <c r="M1844" s="259" t="s">
        <v>20</v>
      </c>
    </row>
    <row r="1845" spans="1:13" x14ac:dyDescent="0.35">
      <c r="A1845" s="261" t="s">
        <v>1439</v>
      </c>
      <c r="B1845" s="261" t="s">
        <v>1440</v>
      </c>
      <c r="C1845" s="261" t="s">
        <v>1441</v>
      </c>
      <c r="D1845" s="261" t="s">
        <v>2234</v>
      </c>
      <c r="E1845" s="261">
        <v>0</v>
      </c>
      <c r="F1845" s="261" t="s">
        <v>2232</v>
      </c>
      <c r="G1845" s="261" t="s">
        <v>33</v>
      </c>
      <c r="H1845" s="261">
        <v>2</v>
      </c>
      <c r="I1845" s="261" t="s">
        <v>17</v>
      </c>
      <c r="J1845" s="261" t="s">
        <v>17</v>
      </c>
      <c r="K1845" s="261" t="s">
        <v>3099</v>
      </c>
      <c r="L1845" s="262">
        <v>45461</v>
      </c>
      <c r="M1845" s="261" t="s">
        <v>20</v>
      </c>
    </row>
    <row r="1846" spans="1:13" x14ac:dyDescent="0.35">
      <c r="A1846" s="259" t="s">
        <v>1439</v>
      </c>
      <c r="B1846" s="259" t="s">
        <v>1440</v>
      </c>
      <c r="C1846" s="259" t="s">
        <v>1441</v>
      </c>
      <c r="D1846" s="259" t="s">
        <v>2236</v>
      </c>
      <c r="E1846" s="259">
        <v>0</v>
      </c>
      <c r="F1846" s="259" t="s">
        <v>2232</v>
      </c>
      <c r="G1846" s="259" t="s">
        <v>33</v>
      </c>
      <c r="H1846" s="259">
        <v>2</v>
      </c>
      <c r="I1846" s="259" t="s">
        <v>17</v>
      </c>
      <c r="J1846" s="259" t="s">
        <v>17</v>
      </c>
      <c r="K1846" s="259" t="s">
        <v>3100</v>
      </c>
      <c r="L1846" s="260">
        <v>45461</v>
      </c>
      <c r="M1846" s="259" t="s">
        <v>20</v>
      </c>
    </row>
    <row r="1847" spans="1:13" x14ac:dyDescent="0.35">
      <c r="A1847" s="261" t="s">
        <v>1439</v>
      </c>
      <c r="B1847" s="261" t="s">
        <v>1440</v>
      </c>
      <c r="C1847" s="261" t="s">
        <v>1441</v>
      </c>
      <c r="D1847" s="261" t="s">
        <v>2238</v>
      </c>
      <c r="E1847" s="261">
        <v>1</v>
      </c>
      <c r="F1847" s="261" t="s">
        <v>2232</v>
      </c>
      <c r="G1847" s="261" t="s">
        <v>33</v>
      </c>
      <c r="H1847" s="261">
        <v>2</v>
      </c>
      <c r="I1847" s="261" t="s">
        <v>17</v>
      </c>
      <c r="J1847" s="261" t="s">
        <v>17</v>
      </c>
      <c r="K1847" s="261" t="s">
        <v>3101</v>
      </c>
      <c r="L1847" s="262">
        <v>45461</v>
      </c>
      <c r="M1847" s="261" t="s">
        <v>20</v>
      </c>
    </row>
    <row r="1848" spans="1:13" x14ac:dyDescent="0.35">
      <c r="A1848" s="259" t="s">
        <v>1439</v>
      </c>
      <c r="B1848" s="259" t="s">
        <v>1440</v>
      </c>
      <c r="C1848" s="259" t="s">
        <v>1441</v>
      </c>
      <c r="D1848" s="259" t="s">
        <v>2240</v>
      </c>
      <c r="E1848" s="259">
        <v>3</v>
      </c>
      <c r="F1848" s="259" t="s">
        <v>2232</v>
      </c>
      <c r="G1848" s="259" t="s">
        <v>33</v>
      </c>
      <c r="H1848" s="259">
        <v>2</v>
      </c>
      <c r="I1848" s="259" t="s">
        <v>17</v>
      </c>
      <c r="J1848" s="259" t="s">
        <v>17</v>
      </c>
      <c r="K1848" s="259" t="s">
        <v>3102</v>
      </c>
      <c r="L1848" s="260">
        <v>45461</v>
      </c>
      <c r="M1848" s="259" t="s">
        <v>20</v>
      </c>
    </row>
    <row r="1849" spans="1:13" x14ac:dyDescent="0.35">
      <c r="A1849" s="261" t="s">
        <v>1439</v>
      </c>
      <c r="B1849" s="261" t="s">
        <v>1440</v>
      </c>
      <c r="C1849" s="261" t="s">
        <v>1441</v>
      </c>
      <c r="D1849" s="261" t="s">
        <v>2242</v>
      </c>
      <c r="E1849" s="261">
        <v>0</v>
      </c>
      <c r="F1849" s="261" t="s">
        <v>2232</v>
      </c>
      <c r="G1849" s="261" t="s">
        <v>33</v>
      </c>
      <c r="H1849" s="261">
        <v>2</v>
      </c>
      <c r="I1849" s="261" t="s">
        <v>17</v>
      </c>
      <c r="J1849" s="261" t="s">
        <v>17</v>
      </c>
      <c r="K1849" s="261" t="s">
        <v>3103</v>
      </c>
      <c r="L1849" s="262">
        <v>45461</v>
      </c>
      <c r="M1849" s="261" t="s">
        <v>20</v>
      </c>
    </row>
    <row r="1850" spans="1:13" x14ac:dyDescent="0.35">
      <c r="A1850" s="259" t="s">
        <v>1439</v>
      </c>
      <c r="B1850" s="259" t="s">
        <v>1440</v>
      </c>
      <c r="C1850" s="259" t="s">
        <v>1441</v>
      </c>
      <c r="D1850" s="259" t="s">
        <v>2244</v>
      </c>
      <c r="E1850" s="259">
        <v>2</v>
      </c>
      <c r="F1850" s="259" t="s">
        <v>2232</v>
      </c>
      <c r="G1850" s="259" t="s">
        <v>33</v>
      </c>
      <c r="H1850" s="259">
        <v>2</v>
      </c>
      <c r="I1850" s="259" t="s">
        <v>17</v>
      </c>
      <c r="J1850" s="259" t="s">
        <v>17</v>
      </c>
      <c r="K1850" s="259" t="s">
        <v>3104</v>
      </c>
      <c r="L1850" s="260">
        <v>45461</v>
      </c>
      <c r="M1850" s="259" t="s">
        <v>20</v>
      </c>
    </row>
    <row r="1851" spans="1:13" x14ac:dyDescent="0.35">
      <c r="A1851" s="261" t="s">
        <v>1439</v>
      </c>
      <c r="B1851" s="261" t="s">
        <v>1440</v>
      </c>
      <c r="C1851" s="261" t="s">
        <v>1441</v>
      </c>
      <c r="D1851" s="261" t="s">
        <v>2246</v>
      </c>
      <c r="E1851" s="261">
        <v>0</v>
      </c>
      <c r="F1851" s="261" t="s">
        <v>2232</v>
      </c>
      <c r="G1851" s="261" t="s">
        <v>33</v>
      </c>
      <c r="H1851" s="261">
        <v>2</v>
      </c>
      <c r="I1851" s="261" t="s">
        <v>17</v>
      </c>
      <c r="J1851" s="261" t="s">
        <v>17</v>
      </c>
      <c r="K1851" s="261" t="s">
        <v>3105</v>
      </c>
      <c r="L1851" s="262">
        <v>45461</v>
      </c>
      <c r="M1851" s="261" t="s">
        <v>20</v>
      </c>
    </row>
    <row r="1852" spans="1:13" x14ac:dyDescent="0.35">
      <c r="A1852" s="259" t="s">
        <v>1439</v>
      </c>
      <c r="B1852" s="259" t="s">
        <v>1440</v>
      </c>
      <c r="C1852" s="259" t="s">
        <v>1441</v>
      </c>
      <c r="D1852" s="259" t="s">
        <v>2248</v>
      </c>
      <c r="E1852" s="259">
        <v>0</v>
      </c>
      <c r="F1852" s="259" t="s">
        <v>2232</v>
      </c>
      <c r="G1852" s="259" t="s">
        <v>33</v>
      </c>
      <c r="H1852" s="259">
        <v>2</v>
      </c>
      <c r="I1852" s="259" t="s">
        <v>17</v>
      </c>
      <c r="J1852" s="259" t="s">
        <v>17</v>
      </c>
      <c r="K1852" s="259" t="s">
        <v>3106</v>
      </c>
      <c r="L1852" s="260">
        <v>45461</v>
      </c>
      <c r="M1852" s="259" t="s">
        <v>20</v>
      </c>
    </row>
    <row r="1853" spans="1:13" x14ac:dyDescent="0.35">
      <c r="A1853" s="261" t="s">
        <v>3107</v>
      </c>
      <c r="B1853" s="261" t="s">
        <v>3108</v>
      </c>
      <c r="C1853" s="261" t="s">
        <v>3109</v>
      </c>
      <c r="D1853" s="261" t="s">
        <v>2231</v>
      </c>
      <c r="E1853" s="261">
        <v>0</v>
      </c>
      <c r="F1853" s="261" t="s">
        <v>2232</v>
      </c>
      <c r="G1853" s="261" t="s">
        <v>33</v>
      </c>
      <c r="H1853" s="261">
        <v>2</v>
      </c>
      <c r="I1853" s="261" t="s">
        <v>17</v>
      </c>
      <c r="J1853" s="261" t="s">
        <v>17</v>
      </c>
      <c r="K1853" s="261" t="s">
        <v>3110</v>
      </c>
      <c r="L1853" s="262">
        <v>45461</v>
      </c>
      <c r="M1853" s="261" t="s">
        <v>20</v>
      </c>
    </row>
    <row r="1854" spans="1:13" x14ac:dyDescent="0.35">
      <c r="A1854" s="259" t="s">
        <v>3107</v>
      </c>
      <c r="B1854" s="259" t="s">
        <v>3108</v>
      </c>
      <c r="C1854" s="259" t="s">
        <v>3109</v>
      </c>
      <c r="D1854" s="259" t="s">
        <v>2234</v>
      </c>
      <c r="E1854" s="259">
        <v>0</v>
      </c>
      <c r="F1854" s="259" t="s">
        <v>2232</v>
      </c>
      <c r="G1854" s="259" t="s">
        <v>33</v>
      </c>
      <c r="H1854" s="259">
        <v>2</v>
      </c>
      <c r="I1854" s="259" t="s">
        <v>17</v>
      </c>
      <c r="J1854" s="259" t="s">
        <v>17</v>
      </c>
      <c r="K1854" s="259" t="s">
        <v>3111</v>
      </c>
      <c r="L1854" s="260">
        <v>45461</v>
      </c>
      <c r="M1854" s="259" t="s">
        <v>20</v>
      </c>
    </row>
    <row r="1855" spans="1:13" x14ac:dyDescent="0.35">
      <c r="A1855" s="261" t="s">
        <v>3107</v>
      </c>
      <c r="B1855" s="261" t="s">
        <v>3108</v>
      </c>
      <c r="C1855" s="261" t="s">
        <v>3109</v>
      </c>
      <c r="D1855" s="261" t="s">
        <v>2236</v>
      </c>
      <c r="E1855" s="261">
        <v>0</v>
      </c>
      <c r="F1855" s="261" t="s">
        <v>2232</v>
      </c>
      <c r="G1855" s="261" t="s">
        <v>33</v>
      </c>
      <c r="H1855" s="261">
        <v>2</v>
      </c>
      <c r="I1855" s="261" t="s">
        <v>17</v>
      </c>
      <c r="J1855" s="261" t="s">
        <v>17</v>
      </c>
      <c r="K1855" s="261" t="s">
        <v>3112</v>
      </c>
      <c r="L1855" s="262">
        <v>45461</v>
      </c>
      <c r="M1855" s="261" t="s">
        <v>20</v>
      </c>
    </row>
    <row r="1856" spans="1:13" x14ac:dyDescent="0.35">
      <c r="A1856" s="259" t="s">
        <v>3107</v>
      </c>
      <c r="B1856" s="259" t="s">
        <v>3108</v>
      </c>
      <c r="C1856" s="259" t="s">
        <v>3109</v>
      </c>
      <c r="D1856" s="259" t="s">
        <v>2238</v>
      </c>
      <c r="E1856" s="259">
        <v>0</v>
      </c>
      <c r="F1856" s="259" t="s">
        <v>2232</v>
      </c>
      <c r="G1856" s="259" t="s">
        <v>33</v>
      </c>
      <c r="H1856" s="259">
        <v>2</v>
      </c>
      <c r="I1856" s="259" t="s">
        <v>17</v>
      </c>
      <c r="J1856" s="259" t="s">
        <v>17</v>
      </c>
      <c r="K1856" s="259" t="s">
        <v>3113</v>
      </c>
      <c r="L1856" s="260">
        <v>45461</v>
      </c>
      <c r="M1856" s="259" t="s">
        <v>20</v>
      </c>
    </row>
    <row r="1857" spans="1:13" x14ac:dyDescent="0.35">
      <c r="A1857" s="261" t="s">
        <v>3107</v>
      </c>
      <c r="B1857" s="261" t="s">
        <v>3108</v>
      </c>
      <c r="C1857" s="261" t="s">
        <v>3109</v>
      </c>
      <c r="D1857" s="261" t="s">
        <v>2240</v>
      </c>
      <c r="E1857" s="261">
        <v>0</v>
      </c>
      <c r="F1857" s="261" t="s">
        <v>2232</v>
      </c>
      <c r="G1857" s="261" t="s">
        <v>33</v>
      </c>
      <c r="H1857" s="261">
        <v>2</v>
      </c>
      <c r="I1857" s="261" t="s">
        <v>17</v>
      </c>
      <c r="J1857" s="261" t="s">
        <v>17</v>
      </c>
      <c r="K1857" s="261" t="s">
        <v>3114</v>
      </c>
      <c r="L1857" s="262">
        <v>45461</v>
      </c>
      <c r="M1857" s="261" t="s">
        <v>20</v>
      </c>
    </row>
    <row r="1858" spans="1:13" x14ac:dyDescent="0.35">
      <c r="A1858" s="259" t="s">
        <v>3107</v>
      </c>
      <c r="B1858" s="259" t="s">
        <v>3108</v>
      </c>
      <c r="C1858" s="259" t="s">
        <v>3109</v>
      </c>
      <c r="D1858" s="259" t="s">
        <v>2242</v>
      </c>
      <c r="E1858" s="259">
        <v>0</v>
      </c>
      <c r="F1858" s="259" t="s">
        <v>2232</v>
      </c>
      <c r="G1858" s="259" t="s">
        <v>33</v>
      </c>
      <c r="H1858" s="259">
        <v>2</v>
      </c>
      <c r="I1858" s="259" t="s">
        <v>17</v>
      </c>
      <c r="J1858" s="259" t="s">
        <v>17</v>
      </c>
      <c r="K1858" s="259" t="s">
        <v>3115</v>
      </c>
      <c r="L1858" s="260">
        <v>45461</v>
      </c>
      <c r="M1858" s="259" t="s">
        <v>20</v>
      </c>
    </row>
    <row r="1859" spans="1:13" x14ac:dyDescent="0.35">
      <c r="A1859" s="261" t="s">
        <v>3107</v>
      </c>
      <c r="B1859" s="261" t="s">
        <v>3108</v>
      </c>
      <c r="C1859" s="261" t="s">
        <v>3109</v>
      </c>
      <c r="D1859" s="261" t="s">
        <v>2244</v>
      </c>
      <c r="E1859" s="261">
        <v>0</v>
      </c>
      <c r="F1859" s="261" t="s">
        <v>2232</v>
      </c>
      <c r="G1859" s="261" t="s">
        <v>33</v>
      </c>
      <c r="H1859" s="261">
        <v>2</v>
      </c>
      <c r="I1859" s="261" t="s">
        <v>17</v>
      </c>
      <c r="J1859" s="261" t="s">
        <v>17</v>
      </c>
      <c r="K1859" s="261" t="s">
        <v>3116</v>
      </c>
      <c r="L1859" s="262">
        <v>45461</v>
      </c>
      <c r="M1859" s="261" t="s">
        <v>20</v>
      </c>
    </row>
    <row r="1860" spans="1:13" x14ac:dyDescent="0.35">
      <c r="A1860" s="259" t="s">
        <v>3107</v>
      </c>
      <c r="B1860" s="259" t="s">
        <v>3108</v>
      </c>
      <c r="C1860" s="259" t="s">
        <v>3109</v>
      </c>
      <c r="D1860" s="259" t="s">
        <v>2246</v>
      </c>
      <c r="E1860" s="259">
        <v>0</v>
      </c>
      <c r="F1860" s="259" t="s">
        <v>2232</v>
      </c>
      <c r="G1860" s="259" t="s">
        <v>33</v>
      </c>
      <c r="H1860" s="259">
        <v>2</v>
      </c>
      <c r="I1860" s="259" t="s">
        <v>17</v>
      </c>
      <c r="J1860" s="259" t="s">
        <v>17</v>
      </c>
      <c r="K1860" s="259" t="s">
        <v>3117</v>
      </c>
      <c r="L1860" s="260">
        <v>45461</v>
      </c>
      <c r="M1860" s="259" t="s">
        <v>20</v>
      </c>
    </row>
    <row r="1861" spans="1:13" x14ac:dyDescent="0.35">
      <c r="A1861" s="261" t="s">
        <v>3107</v>
      </c>
      <c r="B1861" s="261" t="s">
        <v>3108</v>
      </c>
      <c r="C1861" s="261" t="s">
        <v>3109</v>
      </c>
      <c r="D1861" s="261" t="s">
        <v>2248</v>
      </c>
      <c r="E1861" s="261">
        <v>0</v>
      </c>
      <c r="F1861" s="261" t="s">
        <v>2232</v>
      </c>
      <c r="G1861" s="261" t="s">
        <v>33</v>
      </c>
      <c r="H1861" s="261">
        <v>2</v>
      </c>
      <c r="I1861" s="261" t="s">
        <v>17</v>
      </c>
      <c r="J1861" s="261" t="s">
        <v>17</v>
      </c>
      <c r="K1861" s="261" t="s">
        <v>3118</v>
      </c>
      <c r="L1861" s="262">
        <v>45461</v>
      </c>
      <c r="M1861" s="261" t="s">
        <v>20</v>
      </c>
    </row>
    <row r="1862" spans="1:13" x14ac:dyDescent="0.35">
      <c r="A1862" s="259" t="s">
        <v>868</v>
      </c>
      <c r="B1862" s="259" t="s">
        <v>869</v>
      </c>
      <c r="C1862" s="259" t="s">
        <v>749</v>
      </c>
      <c r="D1862" s="259" t="s">
        <v>2231</v>
      </c>
      <c r="E1862" s="259">
        <v>2</v>
      </c>
      <c r="F1862" s="259" t="s">
        <v>2232</v>
      </c>
      <c r="G1862" s="259" t="s">
        <v>33</v>
      </c>
      <c r="H1862" s="259">
        <v>2</v>
      </c>
      <c r="I1862" s="259" t="s">
        <v>17</v>
      </c>
      <c r="J1862" s="259" t="s">
        <v>17</v>
      </c>
      <c r="K1862" s="259" t="s">
        <v>3119</v>
      </c>
      <c r="L1862" s="260">
        <v>45461</v>
      </c>
      <c r="M1862" s="259" t="s">
        <v>20</v>
      </c>
    </row>
    <row r="1863" spans="1:13" x14ac:dyDescent="0.35">
      <c r="A1863" s="261" t="s">
        <v>868</v>
      </c>
      <c r="B1863" s="261" t="s">
        <v>869</v>
      </c>
      <c r="C1863" s="261" t="s">
        <v>749</v>
      </c>
      <c r="D1863" s="261" t="s">
        <v>2234</v>
      </c>
      <c r="E1863" s="261">
        <v>2</v>
      </c>
      <c r="F1863" s="261" t="s">
        <v>2232</v>
      </c>
      <c r="G1863" s="261" t="s">
        <v>33</v>
      </c>
      <c r="H1863" s="261">
        <v>2</v>
      </c>
      <c r="I1863" s="261" t="s">
        <v>17</v>
      </c>
      <c r="J1863" s="261" t="s">
        <v>17</v>
      </c>
      <c r="K1863" s="261" t="s">
        <v>3120</v>
      </c>
      <c r="L1863" s="262">
        <v>45461</v>
      </c>
      <c r="M1863" s="261" t="s">
        <v>20</v>
      </c>
    </row>
    <row r="1864" spans="1:13" x14ac:dyDescent="0.35">
      <c r="A1864" s="259" t="s">
        <v>868</v>
      </c>
      <c r="B1864" s="259" t="s">
        <v>869</v>
      </c>
      <c r="C1864" s="259" t="s">
        <v>749</v>
      </c>
      <c r="D1864" s="259" t="s">
        <v>2236</v>
      </c>
      <c r="E1864" s="259">
        <v>2</v>
      </c>
      <c r="F1864" s="259" t="s">
        <v>2232</v>
      </c>
      <c r="G1864" s="259" t="s">
        <v>33</v>
      </c>
      <c r="H1864" s="259">
        <v>2</v>
      </c>
      <c r="I1864" s="259" t="s">
        <v>17</v>
      </c>
      <c r="J1864" s="259" t="s">
        <v>17</v>
      </c>
      <c r="K1864" s="259" t="s">
        <v>3121</v>
      </c>
      <c r="L1864" s="260">
        <v>45461</v>
      </c>
      <c r="M1864" s="259" t="s">
        <v>20</v>
      </c>
    </row>
    <row r="1865" spans="1:13" x14ac:dyDescent="0.35">
      <c r="A1865" s="261" t="s">
        <v>868</v>
      </c>
      <c r="B1865" s="261" t="s">
        <v>869</v>
      </c>
      <c r="C1865" s="261" t="s">
        <v>749</v>
      </c>
      <c r="D1865" s="261" t="s">
        <v>2238</v>
      </c>
      <c r="E1865" s="261">
        <v>3</v>
      </c>
      <c r="F1865" s="261" t="s">
        <v>2232</v>
      </c>
      <c r="G1865" s="261" t="s">
        <v>33</v>
      </c>
      <c r="H1865" s="261">
        <v>2</v>
      </c>
      <c r="I1865" s="261" t="s">
        <v>17</v>
      </c>
      <c r="J1865" s="261" t="s">
        <v>17</v>
      </c>
      <c r="K1865" s="261" t="s">
        <v>3122</v>
      </c>
      <c r="L1865" s="262">
        <v>45461</v>
      </c>
      <c r="M1865" s="261" t="s">
        <v>20</v>
      </c>
    </row>
    <row r="1866" spans="1:13" x14ac:dyDescent="0.35">
      <c r="A1866" s="259" t="s">
        <v>868</v>
      </c>
      <c r="B1866" s="259" t="s">
        <v>869</v>
      </c>
      <c r="C1866" s="259" t="s">
        <v>749</v>
      </c>
      <c r="D1866" s="259" t="s">
        <v>2240</v>
      </c>
      <c r="E1866" s="259">
        <v>3</v>
      </c>
      <c r="F1866" s="259" t="s">
        <v>2232</v>
      </c>
      <c r="G1866" s="259" t="s">
        <v>33</v>
      </c>
      <c r="H1866" s="259">
        <v>2</v>
      </c>
      <c r="I1866" s="259" t="s">
        <v>17</v>
      </c>
      <c r="J1866" s="259" t="s">
        <v>17</v>
      </c>
      <c r="K1866" s="259" t="s">
        <v>3123</v>
      </c>
      <c r="L1866" s="260">
        <v>45461</v>
      </c>
      <c r="M1866" s="259" t="s">
        <v>20</v>
      </c>
    </row>
    <row r="1867" spans="1:13" x14ac:dyDescent="0.35">
      <c r="A1867" s="261" t="s">
        <v>868</v>
      </c>
      <c r="B1867" s="261" t="s">
        <v>869</v>
      </c>
      <c r="C1867" s="261" t="s">
        <v>749</v>
      </c>
      <c r="D1867" s="261" t="s">
        <v>2242</v>
      </c>
      <c r="E1867" s="261">
        <v>2</v>
      </c>
      <c r="F1867" s="261" t="s">
        <v>2232</v>
      </c>
      <c r="G1867" s="261" t="s">
        <v>33</v>
      </c>
      <c r="H1867" s="261">
        <v>2</v>
      </c>
      <c r="I1867" s="261" t="s">
        <v>17</v>
      </c>
      <c r="J1867" s="261" t="s">
        <v>17</v>
      </c>
      <c r="K1867" s="261" t="s">
        <v>3124</v>
      </c>
      <c r="L1867" s="262">
        <v>45461</v>
      </c>
      <c r="M1867" s="261" t="s">
        <v>20</v>
      </c>
    </row>
    <row r="1868" spans="1:13" x14ac:dyDescent="0.35">
      <c r="A1868" s="259" t="s">
        <v>868</v>
      </c>
      <c r="B1868" s="259" t="s">
        <v>869</v>
      </c>
      <c r="C1868" s="259" t="s">
        <v>749</v>
      </c>
      <c r="D1868" s="259" t="s">
        <v>2244</v>
      </c>
      <c r="E1868" s="259">
        <v>2</v>
      </c>
      <c r="F1868" s="259" t="s">
        <v>2232</v>
      </c>
      <c r="G1868" s="259" t="s">
        <v>33</v>
      </c>
      <c r="H1868" s="259">
        <v>2</v>
      </c>
      <c r="I1868" s="259" t="s">
        <v>17</v>
      </c>
      <c r="J1868" s="259" t="s">
        <v>17</v>
      </c>
      <c r="K1868" s="259" t="s">
        <v>3125</v>
      </c>
      <c r="L1868" s="260">
        <v>45461</v>
      </c>
      <c r="M1868" s="259" t="s">
        <v>20</v>
      </c>
    </row>
    <row r="1869" spans="1:13" x14ac:dyDescent="0.35">
      <c r="A1869" s="261" t="s">
        <v>868</v>
      </c>
      <c r="B1869" s="261" t="s">
        <v>869</v>
      </c>
      <c r="C1869" s="261" t="s">
        <v>749</v>
      </c>
      <c r="D1869" s="261" t="s">
        <v>2246</v>
      </c>
      <c r="E1869" s="261">
        <v>3</v>
      </c>
      <c r="F1869" s="261" t="s">
        <v>2232</v>
      </c>
      <c r="G1869" s="261" t="s">
        <v>33</v>
      </c>
      <c r="H1869" s="261">
        <v>2</v>
      </c>
      <c r="I1869" s="261" t="s">
        <v>17</v>
      </c>
      <c r="J1869" s="261" t="s">
        <v>17</v>
      </c>
      <c r="K1869" s="261" t="s">
        <v>3126</v>
      </c>
      <c r="L1869" s="262">
        <v>45461</v>
      </c>
      <c r="M1869" s="261" t="s">
        <v>20</v>
      </c>
    </row>
    <row r="1870" spans="1:13" x14ac:dyDescent="0.35">
      <c r="A1870" s="259" t="s">
        <v>868</v>
      </c>
      <c r="B1870" s="259" t="s">
        <v>869</v>
      </c>
      <c r="C1870" s="259" t="s">
        <v>749</v>
      </c>
      <c r="D1870" s="259" t="s">
        <v>2248</v>
      </c>
      <c r="E1870" s="259">
        <v>2</v>
      </c>
      <c r="F1870" s="259" t="s">
        <v>2232</v>
      </c>
      <c r="G1870" s="259" t="s">
        <v>33</v>
      </c>
      <c r="H1870" s="259">
        <v>2</v>
      </c>
      <c r="I1870" s="259" t="s">
        <v>17</v>
      </c>
      <c r="J1870" s="259" t="s">
        <v>17</v>
      </c>
      <c r="K1870" s="259" t="s">
        <v>3127</v>
      </c>
      <c r="L1870" s="260">
        <v>45461</v>
      </c>
      <c r="M1870" s="259" t="s">
        <v>20</v>
      </c>
    </row>
    <row r="1871" spans="1:13" x14ac:dyDescent="0.35">
      <c r="A1871" s="261" t="s">
        <v>747</v>
      </c>
      <c r="B1871" s="261" t="s">
        <v>748</v>
      </c>
      <c r="C1871" s="261" t="s">
        <v>749</v>
      </c>
      <c r="D1871" s="261" t="s">
        <v>2231</v>
      </c>
      <c r="E1871" s="261">
        <v>1</v>
      </c>
      <c r="F1871" s="261" t="s">
        <v>2232</v>
      </c>
      <c r="G1871" s="261" t="s">
        <v>33</v>
      </c>
      <c r="H1871" s="261">
        <v>2</v>
      </c>
      <c r="I1871" s="261" t="s">
        <v>17</v>
      </c>
      <c r="J1871" s="261" t="s">
        <v>17</v>
      </c>
      <c r="K1871" s="261" t="s">
        <v>3128</v>
      </c>
      <c r="L1871" s="262">
        <v>45461</v>
      </c>
      <c r="M1871" s="261" t="s">
        <v>20</v>
      </c>
    </row>
    <row r="1872" spans="1:13" x14ac:dyDescent="0.35">
      <c r="A1872" s="259" t="s">
        <v>747</v>
      </c>
      <c r="B1872" s="259" t="s">
        <v>748</v>
      </c>
      <c r="C1872" s="259" t="s">
        <v>749</v>
      </c>
      <c r="D1872" s="259" t="s">
        <v>2234</v>
      </c>
      <c r="E1872" s="259">
        <v>2</v>
      </c>
      <c r="F1872" s="259" t="s">
        <v>2232</v>
      </c>
      <c r="G1872" s="259" t="s">
        <v>33</v>
      </c>
      <c r="H1872" s="259">
        <v>2</v>
      </c>
      <c r="I1872" s="259" t="s">
        <v>17</v>
      </c>
      <c r="J1872" s="259" t="s">
        <v>17</v>
      </c>
      <c r="K1872" s="259" t="s">
        <v>3129</v>
      </c>
      <c r="L1872" s="260">
        <v>45461</v>
      </c>
      <c r="M1872" s="259" t="s">
        <v>20</v>
      </c>
    </row>
    <row r="1873" spans="1:13" x14ac:dyDescent="0.35">
      <c r="A1873" s="261" t="s">
        <v>747</v>
      </c>
      <c r="B1873" s="261" t="s">
        <v>748</v>
      </c>
      <c r="C1873" s="261" t="s">
        <v>749</v>
      </c>
      <c r="D1873" s="261" t="s">
        <v>2236</v>
      </c>
      <c r="E1873" s="261">
        <v>2</v>
      </c>
      <c r="F1873" s="261" t="s">
        <v>2232</v>
      </c>
      <c r="G1873" s="261" t="s">
        <v>33</v>
      </c>
      <c r="H1873" s="261">
        <v>2</v>
      </c>
      <c r="I1873" s="261" t="s">
        <v>17</v>
      </c>
      <c r="J1873" s="261" t="s">
        <v>17</v>
      </c>
      <c r="K1873" s="261" t="s">
        <v>3130</v>
      </c>
      <c r="L1873" s="262">
        <v>45461</v>
      </c>
      <c r="M1873" s="261" t="s">
        <v>20</v>
      </c>
    </row>
    <row r="1874" spans="1:13" x14ac:dyDescent="0.35">
      <c r="A1874" s="259" t="s">
        <v>747</v>
      </c>
      <c r="B1874" s="259" t="s">
        <v>748</v>
      </c>
      <c r="C1874" s="259" t="s">
        <v>749</v>
      </c>
      <c r="D1874" s="259" t="s">
        <v>2238</v>
      </c>
      <c r="E1874" s="259">
        <v>3</v>
      </c>
      <c r="F1874" s="259" t="s">
        <v>2232</v>
      </c>
      <c r="G1874" s="259" t="s">
        <v>33</v>
      </c>
      <c r="H1874" s="259">
        <v>2</v>
      </c>
      <c r="I1874" s="259" t="s">
        <v>17</v>
      </c>
      <c r="J1874" s="259" t="s">
        <v>17</v>
      </c>
      <c r="K1874" s="259" t="s">
        <v>3131</v>
      </c>
      <c r="L1874" s="260">
        <v>45461</v>
      </c>
      <c r="M1874" s="259" t="s">
        <v>20</v>
      </c>
    </row>
    <row r="1875" spans="1:13" x14ac:dyDescent="0.35">
      <c r="A1875" s="261" t="s">
        <v>747</v>
      </c>
      <c r="B1875" s="261" t="s">
        <v>748</v>
      </c>
      <c r="C1875" s="261" t="s">
        <v>749</v>
      </c>
      <c r="D1875" s="261" t="s">
        <v>2240</v>
      </c>
      <c r="E1875" s="261">
        <v>3</v>
      </c>
      <c r="F1875" s="261" t="s">
        <v>2232</v>
      </c>
      <c r="G1875" s="261" t="s">
        <v>33</v>
      </c>
      <c r="H1875" s="261">
        <v>2</v>
      </c>
      <c r="I1875" s="261" t="s">
        <v>17</v>
      </c>
      <c r="J1875" s="261" t="s">
        <v>17</v>
      </c>
      <c r="K1875" s="261" t="s">
        <v>3132</v>
      </c>
      <c r="L1875" s="262">
        <v>45461</v>
      </c>
      <c r="M1875" s="261" t="s">
        <v>20</v>
      </c>
    </row>
    <row r="1876" spans="1:13" x14ac:dyDescent="0.35">
      <c r="A1876" s="259" t="s">
        <v>747</v>
      </c>
      <c r="B1876" s="259" t="s">
        <v>748</v>
      </c>
      <c r="C1876" s="259" t="s">
        <v>749</v>
      </c>
      <c r="D1876" s="259" t="s">
        <v>2242</v>
      </c>
      <c r="E1876" s="259">
        <v>2</v>
      </c>
      <c r="F1876" s="259" t="s">
        <v>2232</v>
      </c>
      <c r="G1876" s="259" t="s">
        <v>33</v>
      </c>
      <c r="H1876" s="259">
        <v>2</v>
      </c>
      <c r="I1876" s="259" t="s">
        <v>17</v>
      </c>
      <c r="J1876" s="259" t="s">
        <v>17</v>
      </c>
      <c r="K1876" s="259" t="s">
        <v>3133</v>
      </c>
      <c r="L1876" s="260">
        <v>45461</v>
      </c>
      <c r="M1876" s="259" t="s">
        <v>20</v>
      </c>
    </row>
    <row r="1877" spans="1:13" x14ac:dyDescent="0.35">
      <c r="A1877" s="261" t="s">
        <v>747</v>
      </c>
      <c r="B1877" s="261" t="s">
        <v>748</v>
      </c>
      <c r="C1877" s="261" t="s">
        <v>749</v>
      </c>
      <c r="D1877" s="261" t="s">
        <v>2244</v>
      </c>
      <c r="E1877" s="261">
        <v>2</v>
      </c>
      <c r="F1877" s="261" t="s">
        <v>2232</v>
      </c>
      <c r="G1877" s="261" t="s">
        <v>33</v>
      </c>
      <c r="H1877" s="261">
        <v>2</v>
      </c>
      <c r="I1877" s="261" t="s">
        <v>17</v>
      </c>
      <c r="J1877" s="261" t="s">
        <v>17</v>
      </c>
      <c r="K1877" s="261" t="s">
        <v>3134</v>
      </c>
      <c r="L1877" s="262">
        <v>45461</v>
      </c>
      <c r="M1877" s="261" t="s">
        <v>20</v>
      </c>
    </row>
    <row r="1878" spans="1:13" x14ac:dyDescent="0.35">
      <c r="A1878" s="259" t="s">
        <v>747</v>
      </c>
      <c r="B1878" s="259" t="s">
        <v>748</v>
      </c>
      <c r="C1878" s="259" t="s">
        <v>749</v>
      </c>
      <c r="D1878" s="259" t="s">
        <v>2246</v>
      </c>
      <c r="E1878" s="259">
        <v>3</v>
      </c>
      <c r="F1878" s="259" t="s">
        <v>2232</v>
      </c>
      <c r="G1878" s="259" t="s">
        <v>33</v>
      </c>
      <c r="H1878" s="259">
        <v>2</v>
      </c>
      <c r="I1878" s="259" t="s">
        <v>17</v>
      </c>
      <c r="J1878" s="259" t="s">
        <v>17</v>
      </c>
      <c r="K1878" s="259" t="s">
        <v>3135</v>
      </c>
      <c r="L1878" s="260">
        <v>45461</v>
      </c>
      <c r="M1878" s="259" t="s">
        <v>20</v>
      </c>
    </row>
    <row r="1879" spans="1:13" x14ac:dyDescent="0.35">
      <c r="A1879" s="261" t="s">
        <v>747</v>
      </c>
      <c r="B1879" s="261" t="s">
        <v>748</v>
      </c>
      <c r="C1879" s="261" t="s">
        <v>749</v>
      </c>
      <c r="D1879" s="261" t="s">
        <v>2248</v>
      </c>
      <c r="E1879" s="261">
        <v>2</v>
      </c>
      <c r="F1879" s="261" t="s">
        <v>2232</v>
      </c>
      <c r="G1879" s="261" t="s">
        <v>33</v>
      </c>
      <c r="H1879" s="261">
        <v>2</v>
      </c>
      <c r="I1879" s="261" t="s">
        <v>17</v>
      </c>
      <c r="J1879" s="261" t="s">
        <v>17</v>
      </c>
      <c r="K1879" s="261" t="s">
        <v>3136</v>
      </c>
      <c r="L1879" s="262">
        <v>45461</v>
      </c>
      <c r="M1879" s="261" t="s">
        <v>20</v>
      </c>
    </row>
    <row r="1880" spans="1:13" x14ac:dyDescent="0.35">
      <c r="A1880" s="259" t="s">
        <v>753</v>
      </c>
      <c r="B1880" s="259" t="s">
        <v>754</v>
      </c>
      <c r="C1880" s="259" t="s">
        <v>749</v>
      </c>
      <c r="D1880" s="259" t="s">
        <v>2231</v>
      </c>
      <c r="E1880" s="259">
        <v>1</v>
      </c>
      <c r="F1880" s="259" t="s">
        <v>2232</v>
      </c>
      <c r="G1880" s="259" t="s">
        <v>33</v>
      </c>
      <c r="H1880" s="259">
        <v>2</v>
      </c>
      <c r="I1880" s="259" t="s">
        <v>17</v>
      </c>
      <c r="J1880" s="259" t="s">
        <v>17</v>
      </c>
      <c r="K1880" s="259" t="s">
        <v>3137</v>
      </c>
      <c r="L1880" s="260">
        <v>45461</v>
      </c>
      <c r="M1880" s="259" t="s">
        <v>20</v>
      </c>
    </row>
    <row r="1881" spans="1:13" x14ac:dyDescent="0.35">
      <c r="A1881" s="261" t="s">
        <v>753</v>
      </c>
      <c r="B1881" s="261" t="s">
        <v>754</v>
      </c>
      <c r="C1881" s="261" t="s">
        <v>749</v>
      </c>
      <c r="D1881" s="261" t="s">
        <v>2234</v>
      </c>
      <c r="E1881" s="261">
        <v>2</v>
      </c>
      <c r="F1881" s="261" t="s">
        <v>2232</v>
      </c>
      <c r="G1881" s="261" t="s">
        <v>33</v>
      </c>
      <c r="H1881" s="261">
        <v>2</v>
      </c>
      <c r="I1881" s="261" t="s">
        <v>17</v>
      </c>
      <c r="J1881" s="261" t="s">
        <v>17</v>
      </c>
      <c r="K1881" s="261" t="s">
        <v>3138</v>
      </c>
      <c r="L1881" s="262">
        <v>45461</v>
      </c>
      <c r="M1881" s="261" t="s">
        <v>20</v>
      </c>
    </row>
    <row r="1882" spans="1:13" x14ac:dyDescent="0.35">
      <c r="A1882" s="259" t="s">
        <v>753</v>
      </c>
      <c r="B1882" s="259" t="s">
        <v>754</v>
      </c>
      <c r="C1882" s="259" t="s">
        <v>749</v>
      </c>
      <c r="D1882" s="259" t="s">
        <v>2236</v>
      </c>
      <c r="E1882" s="259">
        <v>2</v>
      </c>
      <c r="F1882" s="259" t="s">
        <v>2232</v>
      </c>
      <c r="G1882" s="259" t="s">
        <v>33</v>
      </c>
      <c r="H1882" s="259">
        <v>2</v>
      </c>
      <c r="I1882" s="259" t="s">
        <v>17</v>
      </c>
      <c r="J1882" s="259" t="s">
        <v>17</v>
      </c>
      <c r="K1882" s="259" t="s">
        <v>3139</v>
      </c>
      <c r="L1882" s="260">
        <v>45461</v>
      </c>
      <c r="M1882" s="259" t="s">
        <v>20</v>
      </c>
    </row>
    <row r="1883" spans="1:13" x14ac:dyDescent="0.35">
      <c r="A1883" s="261" t="s">
        <v>753</v>
      </c>
      <c r="B1883" s="261" t="s">
        <v>754</v>
      </c>
      <c r="C1883" s="261" t="s">
        <v>749</v>
      </c>
      <c r="D1883" s="261" t="s">
        <v>2238</v>
      </c>
      <c r="E1883" s="261">
        <v>2</v>
      </c>
      <c r="F1883" s="261" t="s">
        <v>2232</v>
      </c>
      <c r="G1883" s="261" t="s">
        <v>33</v>
      </c>
      <c r="H1883" s="261">
        <v>2</v>
      </c>
      <c r="I1883" s="261" t="s">
        <v>17</v>
      </c>
      <c r="J1883" s="261" t="s">
        <v>17</v>
      </c>
      <c r="K1883" s="261" t="s">
        <v>3140</v>
      </c>
      <c r="L1883" s="262">
        <v>45461</v>
      </c>
      <c r="M1883" s="261" t="s">
        <v>20</v>
      </c>
    </row>
    <row r="1884" spans="1:13" x14ac:dyDescent="0.35">
      <c r="A1884" s="259" t="s">
        <v>753</v>
      </c>
      <c r="B1884" s="259" t="s">
        <v>754</v>
      </c>
      <c r="C1884" s="259" t="s">
        <v>749</v>
      </c>
      <c r="D1884" s="259" t="s">
        <v>2240</v>
      </c>
      <c r="E1884" s="259">
        <v>3</v>
      </c>
      <c r="F1884" s="259" t="s">
        <v>2232</v>
      </c>
      <c r="G1884" s="259" t="s">
        <v>33</v>
      </c>
      <c r="H1884" s="259">
        <v>2</v>
      </c>
      <c r="I1884" s="259" t="s">
        <v>17</v>
      </c>
      <c r="J1884" s="259" t="s">
        <v>17</v>
      </c>
      <c r="K1884" s="259" t="s">
        <v>3141</v>
      </c>
      <c r="L1884" s="260">
        <v>45461</v>
      </c>
      <c r="M1884" s="259" t="s">
        <v>20</v>
      </c>
    </row>
    <row r="1885" spans="1:13" x14ac:dyDescent="0.35">
      <c r="A1885" s="261" t="s">
        <v>753</v>
      </c>
      <c r="B1885" s="261" t="s">
        <v>754</v>
      </c>
      <c r="C1885" s="261" t="s">
        <v>749</v>
      </c>
      <c r="D1885" s="261" t="s">
        <v>2242</v>
      </c>
      <c r="E1885" s="261">
        <v>2</v>
      </c>
      <c r="F1885" s="261" t="s">
        <v>2232</v>
      </c>
      <c r="G1885" s="261" t="s">
        <v>33</v>
      </c>
      <c r="H1885" s="261">
        <v>2</v>
      </c>
      <c r="I1885" s="261" t="s">
        <v>17</v>
      </c>
      <c r="J1885" s="261" t="s">
        <v>17</v>
      </c>
      <c r="K1885" s="261" t="s">
        <v>3142</v>
      </c>
      <c r="L1885" s="262">
        <v>45461</v>
      </c>
      <c r="M1885" s="261" t="s">
        <v>20</v>
      </c>
    </row>
    <row r="1886" spans="1:13" x14ac:dyDescent="0.35">
      <c r="A1886" s="259" t="s">
        <v>753</v>
      </c>
      <c r="B1886" s="259" t="s">
        <v>754</v>
      </c>
      <c r="C1886" s="259" t="s">
        <v>749</v>
      </c>
      <c r="D1886" s="259" t="s">
        <v>2244</v>
      </c>
      <c r="E1886" s="259">
        <v>2</v>
      </c>
      <c r="F1886" s="259" t="s">
        <v>2232</v>
      </c>
      <c r="G1886" s="259" t="s">
        <v>33</v>
      </c>
      <c r="H1886" s="259">
        <v>2</v>
      </c>
      <c r="I1886" s="259" t="s">
        <v>17</v>
      </c>
      <c r="J1886" s="259" t="s">
        <v>17</v>
      </c>
      <c r="K1886" s="259" t="s">
        <v>3143</v>
      </c>
      <c r="L1886" s="260">
        <v>45461</v>
      </c>
      <c r="M1886" s="259" t="s">
        <v>20</v>
      </c>
    </row>
    <row r="1887" spans="1:13" x14ac:dyDescent="0.35">
      <c r="A1887" s="261" t="s">
        <v>753</v>
      </c>
      <c r="B1887" s="261" t="s">
        <v>754</v>
      </c>
      <c r="C1887" s="261" t="s">
        <v>749</v>
      </c>
      <c r="D1887" s="261" t="s">
        <v>2246</v>
      </c>
      <c r="E1887" s="261">
        <v>3</v>
      </c>
      <c r="F1887" s="261" t="s">
        <v>2232</v>
      </c>
      <c r="G1887" s="261" t="s">
        <v>33</v>
      </c>
      <c r="H1887" s="261">
        <v>2</v>
      </c>
      <c r="I1887" s="261" t="s">
        <v>17</v>
      </c>
      <c r="J1887" s="261" t="s">
        <v>17</v>
      </c>
      <c r="K1887" s="261" t="s">
        <v>3144</v>
      </c>
      <c r="L1887" s="262">
        <v>45461</v>
      </c>
      <c r="M1887" s="261" t="s">
        <v>20</v>
      </c>
    </row>
    <row r="1888" spans="1:13" x14ac:dyDescent="0.35">
      <c r="A1888" s="259" t="s">
        <v>753</v>
      </c>
      <c r="B1888" s="259" t="s">
        <v>754</v>
      </c>
      <c r="C1888" s="259" t="s">
        <v>749</v>
      </c>
      <c r="D1888" s="259" t="s">
        <v>2248</v>
      </c>
      <c r="E1888" s="259">
        <v>2</v>
      </c>
      <c r="F1888" s="259" t="s">
        <v>2232</v>
      </c>
      <c r="G1888" s="259" t="s">
        <v>33</v>
      </c>
      <c r="H1888" s="259">
        <v>2</v>
      </c>
      <c r="I1888" s="259" t="s">
        <v>17</v>
      </c>
      <c r="J1888" s="259" t="s">
        <v>17</v>
      </c>
      <c r="K1888" s="259" t="s">
        <v>3145</v>
      </c>
      <c r="L1888" s="260">
        <v>45461</v>
      </c>
      <c r="M1888" s="259" t="s">
        <v>20</v>
      </c>
    </row>
    <row r="1889" spans="1:13" x14ac:dyDescent="0.35">
      <c r="A1889" s="261" t="s">
        <v>806</v>
      </c>
      <c r="B1889" s="261" t="s">
        <v>807</v>
      </c>
      <c r="C1889" s="261" t="s">
        <v>749</v>
      </c>
      <c r="D1889" s="261" t="s">
        <v>2231</v>
      </c>
      <c r="E1889" s="261">
        <v>1</v>
      </c>
      <c r="F1889" s="261" t="s">
        <v>2232</v>
      </c>
      <c r="G1889" s="261" t="s">
        <v>33</v>
      </c>
      <c r="H1889" s="261">
        <v>2</v>
      </c>
      <c r="I1889" s="261" t="s">
        <v>17</v>
      </c>
      <c r="J1889" s="261" t="s">
        <v>17</v>
      </c>
      <c r="K1889" s="261" t="s">
        <v>3146</v>
      </c>
      <c r="L1889" s="262">
        <v>45461</v>
      </c>
      <c r="M1889" s="261" t="s">
        <v>20</v>
      </c>
    </row>
    <row r="1890" spans="1:13" x14ac:dyDescent="0.35">
      <c r="A1890" s="259" t="s">
        <v>806</v>
      </c>
      <c r="B1890" s="259" t="s">
        <v>807</v>
      </c>
      <c r="C1890" s="259" t="s">
        <v>749</v>
      </c>
      <c r="D1890" s="259" t="s">
        <v>2234</v>
      </c>
      <c r="E1890" s="259">
        <v>2</v>
      </c>
      <c r="F1890" s="259" t="s">
        <v>2232</v>
      </c>
      <c r="G1890" s="259" t="s">
        <v>33</v>
      </c>
      <c r="H1890" s="259">
        <v>2</v>
      </c>
      <c r="I1890" s="259" t="s">
        <v>17</v>
      </c>
      <c r="J1890" s="259" t="s">
        <v>17</v>
      </c>
      <c r="K1890" s="259" t="s">
        <v>3147</v>
      </c>
      <c r="L1890" s="260">
        <v>45461</v>
      </c>
      <c r="M1890" s="259" t="s">
        <v>20</v>
      </c>
    </row>
    <row r="1891" spans="1:13" x14ac:dyDescent="0.35">
      <c r="A1891" s="261" t="s">
        <v>806</v>
      </c>
      <c r="B1891" s="261" t="s">
        <v>807</v>
      </c>
      <c r="C1891" s="261" t="s">
        <v>749</v>
      </c>
      <c r="D1891" s="261" t="s">
        <v>2236</v>
      </c>
      <c r="E1891" s="261">
        <v>2</v>
      </c>
      <c r="F1891" s="261" t="s">
        <v>2232</v>
      </c>
      <c r="G1891" s="261" t="s">
        <v>33</v>
      </c>
      <c r="H1891" s="261">
        <v>2</v>
      </c>
      <c r="I1891" s="261" t="s">
        <v>17</v>
      </c>
      <c r="J1891" s="261" t="s">
        <v>17</v>
      </c>
      <c r="K1891" s="261" t="s">
        <v>3148</v>
      </c>
      <c r="L1891" s="262">
        <v>45461</v>
      </c>
      <c r="M1891" s="261" t="s">
        <v>20</v>
      </c>
    </row>
    <row r="1892" spans="1:13" x14ac:dyDescent="0.35">
      <c r="A1892" s="259" t="s">
        <v>806</v>
      </c>
      <c r="B1892" s="259" t="s">
        <v>807</v>
      </c>
      <c r="C1892" s="259" t="s">
        <v>749</v>
      </c>
      <c r="D1892" s="259" t="s">
        <v>2238</v>
      </c>
      <c r="E1892" s="259">
        <v>3</v>
      </c>
      <c r="F1892" s="259" t="s">
        <v>2232</v>
      </c>
      <c r="G1892" s="259" t="s">
        <v>33</v>
      </c>
      <c r="H1892" s="259">
        <v>2</v>
      </c>
      <c r="I1892" s="259" t="s">
        <v>17</v>
      </c>
      <c r="J1892" s="259" t="s">
        <v>17</v>
      </c>
      <c r="K1892" s="259" t="s">
        <v>3149</v>
      </c>
      <c r="L1892" s="260">
        <v>45461</v>
      </c>
      <c r="M1892" s="259" t="s">
        <v>20</v>
      </c>
    </row>
    <row r="1893" spans="1:13" x14ac:dyDescent="0.35">
      <c r="A1893" s="261" t="s">
        <v>806</v>
      </c>
      <c r="B1893" s="261" t="s">
        <v>807</v>
      </c>
      <c r="C1893" s="261" t="s">
        <v>749</v>
      </c>
      <c r="D1893" s="261" t="s">
        <v>2240</v>
      </c>
      <c r="E1893" s="261">
        <v>3</v>
      </c>
      <c r="F1893" s="261" t="s">
        <v>2232</v>
      </c>
      <c r="G1893" s="261" t="s">
        <v>33</v>
      </c>
      <c r="H1893" s="261">
        <v>2</v>
      </c>
      <c r="I1893" s="261" t="s">
        <v>17</v>
      </c>
      <c r="J1893" s="261" t="s">
        <v>17</v>
      </c>
      <c r="K1893" s="261" t="s">
        <v>3150</v>
      </c>
      <c r="L1893" s="262">
        <v>45461</v>
      </c>
      <c r="M1893" s="261" t="s">
        <v>20</v>
      </c>
    </row>
    <row r="1894" spans="1:13" x14ac:dyDescent="0.35">
      <c r="A1894" s="259" t="s">
        <v>806</v>
      </c>
      <c r="B1894" s="259" t="s">
        <v>807</v>
      </c>
      <c r="C1894" s="259" t="s">
        <v>749</v>
      </c>
      <c r="D1894" s="259" t="s">
        <v>2242</v>
      </c>
      <c r="E1894" s="259">
        <v>2</v>
      </c>
      <c r="F1894" s="259" t="s">
        <v>2232</v>
      </c>
      <c r="G1894" s="259" t="s">
        <v>33</v>
      </c>
      <c r="H1894" s="259">
        <v>2</v>
      </c>
      <c r="I1894" s="259" t="s">
        <v>17</v>
      </c>
      <c r="J1894" s="259" t="s">
        <v>17</v>
      </c>
      <c r="K1894" s="259" t="s">
        <v>3151</v>
      </c>
      <c r="L1894" s="260">
        <v>45461</v>
      </c>
      <c r="M1894" s="259" t="s">
        <v>20</v>
      </c>
    </row>
    <row r="1895" spans="1:13" x14ac:dyDescent="0.35">
      <c r="A1895" s="261" t="s">
        <v>806</v>
      </c>
      <c r="B1895" s="261" t="s">
        <v>807</v>
      </c>
      <c r="C1895" s="261" t="s">
        <v>749</v>
      </c>
      <c r="D1895" s="261" t="s">
        <v>2244</v>
      </c>
      <c r="E1895" s="261">
        <v>2</v>
      </c>
      <c r="F1895" s="261" t="s">
        <v>2232</v>
      </c>
      <c r="G1895" s="261" t="s">
        <v>33</v>
      </c>
      <c r="H1895" s="261">
        <v>2</v>
      </c>
      <c r="I1895" s="261" t="s">
        <v>17</v>
      </c>
      <c r="J1895" s="261" t="s">
        <v>17</v>
      </c>
      <c r="K1895" s="261" t="s">
        <v>3152</v>
      </c>
      <c r="L1895" s="262">
        <v>45461</v>
      </c>
      <c r="M1895" s="261" t="s">
        <v>20</v>
      </c>
    </row>
    <row r="1896" spans="1:13" x14ac:dyDescent="0.35">
      <c r="A1896" s="259" t="s">
        <v>806</v>
      </c>
      <c r="B1896" s="259" t="s">
        <v>807</v>
      </c>
      <c r="C1896" s="259" t="s">
        <v>749</v>
      </c>
      <c r="D1896" s="259" t="s">
        <v>2246</v>
      </c>
      <c r="E1896" s="259">
        <v>2</v>
      </c>
      <c r="F1896" s="259" t="s">
        <v>2232</v>
      </c>
      <c r="G1896" s="259" t="s">
        <v>33</v>
      </c>
      <c r="H1896" s="259">
        <v>2</v>
      </c>
      <c r="I1896" s="259" t="s">
        <v>17</v>
      </c>
      <c r="J1896" s="259" t="s">
        <v>17</v>
      </c>
      <c r="K1896" s="259" t="s">
        <v>3153</v>
      </c>
      <c r="L1896" s="260">
        <v>45461</v>
      </c>
      <c r="M1896" s="259" t="s">
        <v>20</v>
      </c>
    </row>
    <row r="1897" spans="1:13" x14ac:dyDescent="0.35">
      <c r="A1897" s="261" t="s">
        <v>806</v>
      </c>
      <c r="B1897" s="261" t="s">
        <v>807</v>
      </c>
      <c r="C1897" s="261" t="s">
        <v>749</v>
      </c>
      <c r="D1897" s="261" t="s">
        <v>2248</v>
      </c>
      <c r="E1897" s="261">
        <v>2</v>
      </c>
      <c r="F1897" s="261" t="s">
        <v>2232</v>
      </c>
      <c r="G1897" s="261" t="s">
        <v>33</v>
      </c>
      <c r="H1897" s="261">
        <v>2</v>
      </c>
      <c r="I1897" s="261" t="s">
        <v>17</v>
      </c>
      <c r="J1897" s="261" t="s">
        <v>17</v>
      </c>
      <c r="K1897" s="261" t="s">
        <v>3154</v>
      </c>
      <c r="L1897" s="262">
        <v>45461</v>
      </c>
      <c r="M1897" s="261" t="s">
        <v>20</v>
      </c>
    </row>
    <row r="1898" spans="1:13" x14ac:dyDescent="0.35">
      <c r="A1898" s="259" t="s">
        <v>1231</v>
      </c>
      <c r="B1898" s="259" t="s">
        <v>1232</v>
      </c>
      <c r="C1898" s="259" t="s">
        <v>1233</v>
      </c>
      <c r="D1898" s="259" t="s">
        <v>2231</v>
      </c>
      <c r="E1898" s="259">
        <v>0</v>
      </c>
      <c r="F1898" s="259" t="s">
        <v>2232</v>
      </c>
      <c r="G1898" s="259" t="s">
        <v>33</v>
      </c>
      <c r="H1898" s="259">
        <v>2</v>
      </c>
      <c r="I1898" s="259" t="s">
        <v>17</v>
      </c>
      <c r="J1898" s="259" t="s">
        <v>17</v>
      </c>
      <c r="K1898" s="259" t="s">
        <v>3155</v>
      </c>
      <c r="L1898" s="260">
        <v>45461</v>
      </c>
      <c r="M1898" s="259" t="s">
        <v>20</v>
      </c>
    </row>
    <row r="1899" spans="1:13" x14ac:dyDescent="0.35">
      <c r="A1899" s="261" t="s">
        <v>1231</v>
      </c>
      <c r="B1899" s="261" t="s">
        <v>1232</v>
      </c>
      <c r="C1899" s="261" t="s">
        <v>1233</v>
      </c>
      <c r="D1899" s="261" t="s">
        <v>2234</v>
      </c>
      <c r="E1899" s="261">
        <v>2</v>
      </c>
      <c r="F1899" s="261" t="s">
        <v>2232</v>
      </c>
      <c r="G1899" s="261" t="s">
        <v>33</v>
      </c>
      <c r="H1899" s="261">
        <v>2</v>
      </c>
      <c r="I1899" s="261" t="s">
        <v>17</v>
      </c>
      <c r="J1899" s="261" t="s">
        <v>17</v>
      </c>
      <c r="K1899" s="261" t="s">
        <v>3156</v>
      </c>
      <c r="L1899" s="262">
        <v>45461</v>
      </c>
      <c r="M1899" s="261" t="s">
        <v>20</v>
      </c>
    </row>
    <row r="1900" spans="1:13" x14ac:dyDescent="0.35">
      <c r="A1900" s="259" t="s">
        <v>1231</v>
      </c>
      <c r="B1900" s="259" t="s">
        <v>1232</v>
      </c>
      <c r="C1900" s="259" t="s">
        <v>1233</v>
      </c>
      <c r="D1900" s="259" t="s">
        <v>2236</v>
      </c>
      <c r="E1900" s="259">
        <v>0</v>
      </c>
      <c r="F1900" s="259" t="s">
        <v>2232</v>
      </c>
      <c r="G1900" s="259" t="s">
        <v>33</v>
      </c>
      <c r="H1900" s="259">
        <v>2</v>
      </c>
      <c r="I1900" s="259" t="s">
        <v>17</v>
      </c>
      <c r="J1900" s="259" t="s">
        <v>17</v>
      </c>
      <c r="K1900" s="259" t="s">
        <v>3157</v>
      </c>
      <c r="L1900" s="260">
        <v>45461</v>
      </c>
      <c r="M1900" s="259" t="s">
        <v>20</v>
      </c>
    </row>
    <row r="1901" spans="1:13" x14ac:dyDescent="0.35">
      <c r="A1901" s="261" t="s">
        <v>1231</v>
      </c>
      <c r="B1901" s="261" t="s">
        <v>1232</v>
      </c>
      <c r="C1901" s="261" t="s">
        <v>1233</v>
      </c>
      <c r="D1901" s="261" t="s">
        <v>2238</v>
      </c>
      <c r="E1901" s="261">
        <v>0</v>
      </c>
      <c r="F1901" s="261" t="s">
        <v>2232</v>
      </c>
      <c r="G1901" s="261" t="s">
        <v>33</v>
      </c>
      <c r="H1901" s="261">
        <v>2</v>
      </c>
      <c r="I1901" s="261" t="s">
        <v>17</v>
      </c>
      <c r="J1901" s="261" t="s">
        <v>17</v>
      </c>
      <c r="K1901" s="261" t="s">
        <v>3158</v>
      </c>
      <c r="L1901" s="262">
        <v>45461</v>
      </c>
      <c r="M1901" s="261" t="s">
        <v>20</v>
      </c>
    </row>
    <row r="1902" spans="1:13" x14ac:dyDescent="0.35">
      <c r="A1902" s="259" t="s">
        <v>1231</v>
      </c>
      <c r="B1902" s="259" t="s">
        <v>1232</v>
      </c>
      <c r="C1902" s="259" t="s">
        <v>1233</v>
      </c>
      <c r="D1902" s="259" t="s">
        <v>2240</v>
      </c>
      <c r="E1902" s="259">
        <v>3</v>
      </c>
      <c r="F1902" s="259" t="s">
        <v>2232</v>
      </c>
      <c r="G1902" s="259" t="s">
        <v>33</v>
      </c>
      <c r="H1902" s="259">
        <v>2</v>
      </c>
      <c r="I1902" s="259" t="s">
        <v>17</v>
      </c>
      <c r="J1902" s="259" t="s">
        <v>17</v>
      </c>
      <c r="K1902" s="259" t="s">
        <v>3159</v>
      </c>
      <c r="L1902" s="260">
        <v>45461</v>
      </c>
      <c r="M1902" s="259" t="s">
        <v>20</v>
      </c>
    </row>
    <row r="1903" spans="1:13" x14ac:dyDescent="0.35">
      <c r="A1903" s="261" t="s">
        <v>1231</v>
      </c>
      <c r="B1903" s="261" t="s">
        <v>1232</v>
      </c>
      <c r="C1903" s="261" t="s">
        <v>1233</v>
      </c>
      <c r="D1903" s="261" t="s">
        <v>2242</v>
      </c>
      <c r="E1903" s="261">
        <v>0</v>
      </c>
      <c r="F1903" s="261" t="s">
        <v>2232</v>
      </c>
      <c r="G1903" s="261" t="s">
        <v>33</v>
      </c>
      <c r="H1903" s="261">
        <v>2</v>
      </c>
      <c r="I1903" s="261" t="s">
        <v>17</v>
      </c>
      <c r="J1903" s="261" t="s">
        <v>17</v>
      </c>
      <c r="K1903" s="261" t="s">
        <v>3160</v>
      </c>
      <c r="L1903" s="262">
        <v>45461</v>
      </c>
      <c r="M1903" s="261" t="s">
        <v>20</v>
      </c>
    </row>
    <row r="1904" spans="1:13" x14ac:dyDescent="0.35">
      <c r="A1904" s="259" t="s">
        <v>1231</v>
      </c>
      <c r="B1904" s="259" t="s">
        <v>1232</v>
      </c>
      <c r="C1904" s="259" t="s">
        <v>1233</v>
      </c>
      <c r="D1904" s="259" t="s">
        <v>2244</v>
      </c>
      <c r="E1904" s="259">
        <v>0</v>
      </c>
      <c r="F1904" s="259" t="s">
        <v>2232</v>
      </c>
      <c r="G1904" s="259" t="s">
        <v>33</v>
      </c>
      <c r="H1904" s="259">
        <v>2</v>
      </c>
      <c r="I1904" s="259" t="s">
        <v>17</v>
      </c>
      <c r="J1904" s="259" t="s">
        <v>17</v>
      </c>
      <c r="K1904" s="259" t="s">
        <v>3161</v>
      </c>
      <c r="L1904" s="260">
        <v>45461</v>
      </c>
      <c r="M1904" s="259" t="s">
        <v>20</v>
      </c>
    </row>
    <row r="1905" spans="1:13" x14ac:dyDescent="0.35">
      <c r="A1905" s="261" t="s">
        <v>1231</v>
      </c>
      <c r="B1905" s="261" t="s">
        <v>1232</v>
      </c>
      <c r="C1905" s="261" t="s">
        <v>1233</v>
      </c>
      <c r="D1905" s="261" t="s">
        <v>2246</v>
      </c>
      <c r="E1905" s="261">
        <v>1</v>
      </c>
      <c r="F1905" s="261" t="s">
        <v>2232</v>
      </c>
      <c r="G1905" s="261" t="s">
        <v>33</v>
      </c>
      <c r="H1905" s="261">
        <v>2</v>
      </c>
      <c r="I1905" s="261" t="s">
        <v>17</v>
      </c>
      <c r="J1905" s="261" t="s">
        <v>17</v>
      </c>
      <c r="K1905" s="261" t="s">
        <v>3162</v>
      </c>
      <c r="L1905" s="262">
        <v>45461</v>
      </c>
      <c r="M1905" s="261" t="s">
        <v>20</v>
      </c>
    </row>
    <row r="1906" spans="1:13" x14ac:dyDescent="0.35">
      <c r="A1906" s="259" t="s">
        <v>1231</v>
      </c>
      <c r="B1906" s="259" t="s">
        <v>1232</v>
      </c>
      <c r="C1906" s="259" t="s">
        <v>1233</v>
      </c>
      <c r="D1906" s="259" t="s">
        <v>2248</v>
      </c>
      <c r="E1906" s="259">
        <v>0</v>
      </c>
      <c r="F1906" s="259" t="s">
        <v>2232</v>
      </c>
      <c r="G1906" s="259" t="s">
        <v>33</v>
      </c>
      <c r="H1906" s="259">
        <v>2</v>
      </c>
      <c r="I1906" s="259" t="s">
        <v>17</v>
      </c>
      <c r="J1906" s="259" t="s">
        <v>17</v>
      </c>
      <c r="K1906" s="259" t="s">
        <v>3163</v>
      </c>
      <c r="L1906" s="260">
        <v>45461</v>
      </c>
      <c r="M1906" s="259" t="s">
        <v>20</v>
      </c>
    </row>
    <row r="1907" spans="1:13" x14ac:dyDescent="0.35">
      <c r="A1907" s="261" t="s">
        <v>1236</v>
      </c>
      <c r="B1907" s="261" t="s">
        <v>1237</v>
      </c>
      <c r="C1907" s="261" t="s">
        <v>1238</v>
      </c>
      <c r="D1907" s="261" t="s">
        <v>2231</v>
      </c>
      <c r="E1907" s="261">
        <v>0</v>
      </c>
      <c r="F1907" s="261" t="s">
        <v>2232</v>
      </c>
      <c r="G1907" s="261" t="s">
        <v>33</v>
      </c>
      <c r="H1907" s="261">
        <v>2</v>
      </c>
      <c r="I1907" s="261" t="s">
        <v>17</v>
      </c>
      <c r="J1907" s="261" t="s">
        <v>17</v>
      </c>
      <c r="K1907" s="261" t="s">
        <v>3164</v>
      </c>
      <c r="L1907" s="262">
        <v>45461</v>
      </c>
      <c r="M1907" s="261" t="s">
        <v>20</v>
      </c>
    </row>
    <row r="1908" spans="1:13" x14ac:dyDescent="0.35">
      <c r="A1908" s="259" t="s">
        <v>1236</v>
      </c>
      <c r="B1908" s="259" t="s">
        <v>1237</v>
      </c>
      <c r="C1908" s="259" t="s">
        <v>1238</v>
      </c>
      <c r="D1908" s="259" t="s">
        <v>2234</v>
      </c>
      <c r="E1908" s="259">
        <v>0</v>
      </c>
      <c r="F1908" s="259" t="s">
        <v>2232</v>
      </c>
      <c r="G1908" s="259" t="s">
        <v>33</v>
      </c>
      <c r="H1908" s="259">
        <v>2</v>
      </c>
      <c r="I1908" s="259" t="s">
        <v>17</v>
      </c>
      <c r="J1908" s="259" t="s">
        <v>17</v>
      </c>
      <c r="K1908" s="259" t="s">
        <v>3165</v>
      </c>
      <c r="L1908" s="260">
        <v>45461</v>
      </c>
      <c r="M1908" s="259" t="s">
        <v>20</v>
      </c>
    </row>
    <row r="1909" spans="1:13" x14ac:dyDescent="0.35">
      <c r="A1909" s="261" t="s">
        <v>1236</v>
      </c>
      <c r="B1909" s="261" t="s">
        <v>1237</v>
      </c>
      <c r="C1909" s="261" t="s">
        <v>1238</v>
      </c>
      <c r="D1909" s="261" t="s">
        <v>2236</v>
      </c>
      <c r="E1909" s="261">
        <v>0</v>
      </c>
      <c r="F1909" s="261" t="s">
        <v>2232</v>
      </c>
      <c r="G1909" s="261" t="s">
        <v>33</v>
      </c>
      <c r="H1909" s="261">
        <v>2</v>
      </c>
      <c r="I1909" s="261" t="s">
        <v>17</v>
      </c>
      <c r="J1909" s="261" t="s">
        <v>17</v>
      </c>
      <c r="K1909" s="261" t="s">
        <v>3166</v>
      </c>
      <c r="L1909" s="262">
        <v>45461</v>
      </c>
      <c r="M1909" s="261" t="s">
        <v>20</v>
      </c>
    </row>
    <row r="1910" spans="1:13" x14ac:dyDescent="0.35">
      <c r="A1910" s="259" t="s">
        <v>1236</v>
      </c>
      <c r="B1910" s="259" t="s">
        <v>1237</v>
      </c>
      <c r="C1910" s="259" t="s">
        <v>1238</v>
      </c>
      <c r="D1910" s="259" t="s">
        <v>2238</v>
      </c>
      <c r="E1910" s="259">
        <v>3</v>
      </c>
      <c r="F1910" s="259" t="s">
        <v>2232</v>
      </c>
      <c r="G1910" s="259" t="s">
        <v>33</v>
      </c>
      <c r="H1910" s="259">
        <v>2</v>
      </c>
      <c r="I1910" s="259" t="s">
        <v>17</v>
      </c>
      <c r="J1910" s="259" t="s">
        <v>17</v>
      </c>
      <c r="K1910" s="259" t="s">
        <v>3167</v>
      </c>
      <c r="L1910" s="260">
        <v>45461</v>
      </c>
      <c r="M1910" s="259" t="s">
        <v>20</v>
      </c>
    </row>
    <row r="1911" spans="1:13" x14ac:dyDescent="0.35">
      <c r="A1911" s="261" t="s">
        <v>1236</v>
      </c>
      <c r="B1911" s="261" t="s">
        <v>1237</v>
      </c>
      <c r="C1911" s="261" t="s">
        <v>1238</v>
      </c>
      <c r="D1911" s="261" t="s">
        <v>2240</v>
      </c>
      <c r="E1911" s="261">
        <v>3</v>
      </c>
      <c r="F1911" s="261" t="s">
        <v>2232</v>
      </c>
      <c r="G1911" s="261" t="s">
        <v>33</v>
      </c>
      <c r="H1911" s="261">
        <v>2</v>
      </c>
      <c r="I1911" s="261" t="s">
        <v>17</v>
      </c>
      <c r="J1911" s="261" t="s">
        <v>17</v>
      </c>
      <c r="K1911" s="261" t="s">
        <v>3168</v>
      </c>
      <c r="L1911" s="262">
        <v>45461</v>
      </c>
      <c r="M1911" s="261" t="s">
        <v>20</v>
      </c>
    </row>
    <row r="1912" spans="1:13" x14ac:dyDescent="0.35">
      <c r="A1912" s="259" t="s">
        <v>1236</v>
      </c>
      <c r="B1912" s="259" t="s">
        <v>1237</v>
      </c>
      <c r="C1912" s="259" t="s">
        <v>1238</v>
      </c>
      <c r="D1912" s="259" t="s">
        <v>2242</v>
      </c>
      <c r="E1912" s="259">
        <v>0</v>
      </c>
      <c r="F1912" s="259" t="s">
        <v>2232</v>
      </c>
      <c r="G1912" s="259" t="s">
        <v>33</v>
      </c>
      <c r="H1912" s="259">
        <v>2</v>
      </c>
      <c r="I1912" s="259" t="s">
        <v>17</v>
      </c>
      <c r="J1912" s="259" t="s">
        <v>17</v>
      </c>
      <c r="K1912" s="259" t="s">
        <v>3169</v>
      </c>
      <c r="L1912" s="260">
        <v>45461</v>
      </c>
      <c r="M1912" s="259" t="s">
        <v>20</v>
      </c>
    </row>
    <row r="1913" spans="1:13" x14ac:dyDescent="0.35">
      <c r="A1913" s="261" t="s">
        <v>1236</v>
      </c>
      <c r="B1913" s="261" t="s">
        <v>1237</v>
      </c>
      <c r="C1913" s="261" t="s">
        <v>1238</v>
      </c>
      <c r="D1913" s="261" t="s">
        <v>2244</v>
      </c>
      <c r="E1913" s="261">
        <v>2</v>
      </c>
      <c r="F1913" s="261" t="s">
        <v>2232</v>
      </c>
      <c r="G1913" s="261" t="s">
        <v>33</v>
      </c>
      <c r="H1913" s="261">
        <v>2</v>
      </c>
      <c r="I1913" s="261" t="s">
        <v>17</v>
      </c>
      <c r="J1913" s="261" t="s">
        <v>17</v>
      </c>
      <c r="K1913" s="261" t="s">
        <v>3170</v>
      </c>
      <c r="L1913" s="262">
        <v>45461</v>
      </c>
      <c r="M1913" s="261" t="s">
        <v>20</v>
      </c>
    </row>
    <row r="1914" spans="1:13" x14ac:dyDescent="0.35">
      <c r="A1914" s="259" t="s">
        <v>1236</v>
      </c>
      <c r="B1914" s="259" t="s">
        <v>1237</v>
      </c>
      <c r="C1914" s="259" t="s">
        <v>1238</v>
      </c>
      <c r="D1914" s="259" t="s">
        <v>2246</v>
      </c>
      <c r="E1914" s="259">
        <v>1</v>
      </c>
      <c r="F1914" s="259" t="s">
        <v>2232</v>
      </c>
      <c r="G1914" s="259" t="s">
        <v>33</v>
      </c>
      <c r="H1914" s="259">
        <v>2</v>
      </c>
      <c r="I1914" s="259" t="s">
        <v>17</v>
      </c>
      <c r="J1914" s="259" t="s">
        <v>17</v>
      </c>
      <c r="K1914" s="259" t="s">
        <v>3171</v>
      </c>
      <c r="L1914" s="260">
        <v>45461</v>
      </c>
      <c r="M1914" s="259" t="s">
        <v>20</v>
      </c>
    </row>
    <row r="1915" spans="1:13" x14ac:dyDescent="0.35">
      <c r="A1915" s="261" t="s">
        <v>1236</v>
      </c>
      <c r="B1915" s="261" t="s">
        <v>1237</v>
      </c>
      <c r="C1915" s="261" t="s">
        <v>1238</v>
      </c>
      <c r="D1915" s="261" t="s">
        <v>2248</v>
      </c>
      <c r="E1915" s="261">
        <v>0</v>
      </c>
      <c r="F1915" s="261" t="s">
        <v>2232</v>
      </c>
      <c r="G1915" s="261" t="s">
        <v>33</v>
      </c>
      <c r="H1915" s="261">
        <v>2</v>
      </c>
      <c r="I1915" s="261" t="s">
        <v>17</v>
      </c>
      <c r="J1915" s="261" t="s">
        <v>17</v>
      </c>
      <c r="K1915" s="261" t="s">
        <v>3172</v>
      </c>
      <c r="L1915" s="262">
        <v>45461</v>
      </c>
      <c r="M1915" s="261" t="s">
        <v>20</v>
      </c>
    </row>
    <row r="1916" spans="1:13" x14ac:dyDescent="0.35">
      <c r="A1916" s="259" t="s">
        <v>1216</v>
      </c>
      <c r="B1916" s="259" t="s">
        <v>1217</v>
      </c>
      <c r="C1916" s="259" t="s">
        <v>1218</v>
      </c>
      <c r="D1916" s="259" t="s">
        <v>2231</v>
      </c>
      <c r="E1916" s="259">
        <v>0</v>
      </c>
      <c r="F1916" s="259" t="s">
        <v>2232</v>
      </c>
      <c r="G1916" s="259" t="s">
        <v>33</v>
      </c>
      <c r="H1916" s="259">
        <v>2</v>
      </c>
      <c r="I1916" s="259" t="s">
        <v>17</v>
      </c>
      <c r="J1916" s="259" t="s">
        <v>17</v>
      </c>
      <c r="K1916" s="259" t="s">
        <v>3173</v>
      </c>
      <c r="L1916" s="260">
        <v>45461</v>
      </c>
      <c r="M1916" s="259" t="s">
        <v>20</v>
      </c>
    </row>
    <row r="1917" spans="1:13" x14ac:dyDescent="0.35">
      <c r="A1917" s="261" t="s">
        <v>1216</v>
      </c>
      <c r="B1917" s="261" t="s">
        <v>1217</v>
      </c>
      <c r="C1917" s="261" t="s">
        <v>1218</v>
      </c>
      <c r="D1917" s="261" t="s">
        <v>2234</v>
      </c>
      <c r="E1917" s="261">
        <v>1</v>
      </c>
      <c r="F1917" s="261" t="s">
        <v>2232</v>
      </c>
      <c r="G1917" s="261" t="s">
        <v>33</v>
      </c>
      <c r="H1917" s="261">
        <v>2</v>
      </c>
      <c r="I1917" s="261" t="s">
        <v>17</v>
      </c>
      <c r="J1917" s="261" t="s">
        <v>17</v>
      </c>
      <c r="K1917" s="261" t="s">
        <v>3174</v>
      </c>
      <c r="L1917" s="262">
        <v>45461</v>
      </c>
      <c r="M1917" s="261" t="s">
        <v>20</v>
      </c>
    </row>
    <row r="1918" spans="1:13" x14ac:dyDescent="0.35">
      <c r="A1918" s="259" t="s">
        <v>1216</v>
      </c>
      <c r="B1918" s="259" t="s">
        <v>1217</v>
      </c>
      <c r="C1918" s="259" t="s">
        <v>1218</v>
      </c>
      <c r="D1918" s="259" t="s">
        <v>2236</v>
      </c>
      <c r="E1918" s="259">
        <v>3</v>
      </c>
      <c r="F1918" s="259" t="s">
        <v>2232</v>
      </c>
      <c r="G1918" s="259" t="s">
        <v>33</v>
      </c>
      <c r="H1918" s="259">
        <v>2</v>
      </c>
      <c r="I1918" s="259" t="s">
        <v>17</v>
      </c>
      <c r="J1918" s="259" t="s">
        <v>17</v>
      </c>
      <c r="K1918" s="259" t="s">
        <v>3175</v>
      </c>
      <c r="L1918" s="260">
        <v>45461</v>
      </c>
      <c r="M1918" s="259" t="s">
        <v>20</v>
      </c>
    </row>
    <row r="1919" spans="1:13" x14ac:dyDescent="0.35">
      <c r="A1919" s="261" t="s">
        <v>1216</v>
      </c>
      <c r="B1919" s="261" t="s">
        <v>1217</v>
      </c>
      <c r="C1919" s="261" t="s">
        <v>1218</v>
      </c>
      <c r="D1919" s="261" t="s">
        <v>2238</v>
      </c>
      <c r="E1919" s="261">
        <v>3</v>
      </c>
      <c r="F1919" s="261" t="s">
        <v>2232</v>
      </c>
      <c r="G1919" s="261" t="s">
        <v>33</v>
      </c>
      <c r="H1919" s="261">
        <v>2</v>
      </c>
      <c r="I1919" s="261" t="s">
        <v>17</v>
      </c>
      <c r="J1919" s="261" t="s">
        <v>17</v>
      </c>
      <c r="K1919" s="261" t="s">
        <v>3176</v>
      </c>
      <c r="L1919" s="262">
        <v>45461</v>
      </c>
      <c r="M1919" s="261" t="s">
        <v>20</v>
      </c>
    </row>
    <row r="1920" spans="1:13" x14ac:dyDescent="0.35">
      <c r="A1920" s="259" t="s">
        <v>1216</v>
      </c>
      <c r="B1920" s="259" t="s">
        <v>1217</v>
      </c>
      <c r="C1920" s="259" t="s">
        <v>1218</v>
      </c>
      <c r="D1920" s="259" t="s">
        <v>2240</v>
      </c>
      <c r="E1920" s="259">
        <v>3</v>
      </c>
      <c r="F1920" s="259" t="s">
        <v>2232</v>
      </c>
      <c r="G1920" s="259" t="s">
        <v>33</v>
      </c>
      <c r="H1920" s="259">
        <v>2</v>
      </c>
      <c r="I1920" s="259" t="s">
        <v>17</v>
      </c>
      <c r="J1920" s="259" t="s">
        <v>17</v>
      </c>
      <c r="K1920" s="259" t="s">
        <v>3177</v>
      </c>
      <c r="L1920" s="260">
        <v>45461</v>
      </c>
      <c r="M1920" s="259" t="s">
        <v>20</v>
      </c>
    </row>
    <row r="1921" spans="1:13" x14ac:dyDescent="0.35">
      <c r="A1921" s="261" t="s">
        <v>1216</v>
      </c>
      <c r="B1921" s="261" t="s">
        <v>1217</v>
      </c>
      <c r="C1921" s="261" t="s">
        <v>1218</v>
      </c>
      <c r="D1921" s="261" t="s">
        <v>2242</v>
      </c>
      <c r="E1921" s="261">
        <v>0</v>
      </c>
      <c r="F1921" s="261" t="s">
        <v>2232</v>
      </c>
      <c r="G1921" s="261" t="s">
        <v>33</v>
      </c>
      <c r="H1921" s="261">
        <v>2</v>
      </c>
      <c r="I1921" s="261" t="s">
        <v>17</v>
      </c>
      <c r="J1921" s="261" t="s">
        <v>17</v>
      </c>
      <c r="K1921" s="261" t="s">
        <v>3178</v>
      </c>
      <c r="L1921" s="262">
        <v>45461</v>
      </c>
      <c r="M1921" s="261" t="s">
        <v>20</v>
      </c>
    </row>
    <row r="1922" spans="1:13" x14ac:dyDescent="0.35">
      <c r="A1922" s="259" t="s">
        <v>1216</v>
      </c>
      <c r="B1922" s="259" t="s">
        <v>1217</v>
      </c>
      <c r="C1922" s="259" t="s">
        <v>1218</v>
      </c>
      <c r="D1922" s="259" t="s">
        <v>2244</v>
      </c>
      <c r="E1922" s="259">
        <v>2</v>
      </c>
      <c r="F1922" s="259" t="s">
        <v>2232</v>
      </c>
      <c r="G1922" s="259" t="s">
        <v>33</v>
      </c>
      <c r="H1922" s="259">
        <v>2</v>
      </c>
      <c r="I1922" s="259" t="s">
        <v>17</v>
      </c>
      <c r="J1922" s="259" t="s">
        <v>17</v>
      </c>
      <c r="K1922" s="259" t="s">
        <v>3179</v>
      </c>
      <c r="L1922" s="260">
        <v>45461</v>
      </c>
      <c r="M1922" s="259" t="s">
        <v>20</v>
      </c>
    </row>
    <row r="1923" spans="1:13" x14ac:dyDescent="0.35">
      <c r="A1923" s="261" t="s">
        <v>1216</v>
      </c>
      <c r="B1923" s="261" t="s">
        <v>1217</v>
      </c>
      <c r="C1923" s="261" t="s">
        <v>1218</v>
      </c>
      <c r="D1923" s="261" t="s">
        <v>2246</v>
      </c>
      <c r="E1923" s="261">
        <v>3</v>
      </c>
      <c r="F1923" s="261" t="s">
        <v>2232</v>
      </c>
      <c r="G1923" s="261" t="s">
        <v>33</v>
      </c>
      <c r="H1923" s="261">
        <v>2</v>
      </c>
      <c r="I1923" s="261" t="s">
        <v>17</v>
      </c>
      <c r="J1923" s="261" t="s">
        <v>17</v>
      </c>
      <c r="K1923" s="261" t="s">
        <v>3180</v>
      </c>
      <c r="L1923" s="262">
        <v>45461</v>
      </c>
      <c r="M1923" s="261" t="s">
        <v>20</v>
      </c>
    </row>
    <row r="1924" spans="1:13" x14ac:dyDescent="0.35">
      <c r="A1924" s="259" t="s">
        <v>1216</v>
      </c>
      <c r="B1924" s="259" t="s">
        <v>1217</v>
      </c>
      <c r="C1924" s="259" t="s">
        <v>1218</v>
      </c>
      <c r="D1924" s="259" t="s">
        <v>2248</v>
      </c>
      <c r="E1924" s="259">
        <v>0</v>
      </c>
      <c r="F1924" s="259" t="s">
        <v>2232</v>
      </c>
      <c r="G1924" s="259" t="s">
        <v>33</v>
      </c>
      <c r="H1924" s="259">
        <v>2</v>
      </c>
      <c r="I1924" s="259" t="s">
        <v>17</v>
      </c>
      <c r="J1924" s="259" t="s">
        <v>17</v>
      </c>
      <c r="K1924" s="259" t="s">
        <v>3181</v>
      </c>
      <c r="L1924" s="260">
        <v>45461</v>
      </c>
      <c r="M1924" s="259" t="s">
        <v>20</v>
      </c>
    </row>
    <row r="1925" spans="1:13" x14ac:dyDescent="0.35">
      <c r="A1925" s="261" t="s">
        <v>3182</v>
      </c>
      <c r="B1925" s="261" t="s">
        <v>3183</v>
      </c>
      <c r="C1925" s="261" t="s">
        <v>3184</v>
      </c>
      <c r="D1925" s="261" t="s">
        <v>2231</v>
      </c>
      <c r="E1925" s="261">
        <v>0</v>
      </c>
      <c r="F1925" s="261" t="s">
        <v>2232</v>
      </c>
      <c r="G1925" s="261" t="s">
        <v>33</v>
      </c>
      <c r="H1925" s="261">
        <v>2</v>
      </c>
      <c r="I1925" s="261" t="s">
        <v>17</v>
      </c>
      <c r="J1925" s="261" t="s">
        <v>17</v>
      </c>
      <c r="K1925" s="261" t="s">
        <v>3185</v>
      </c>
      <c r="L1925" s="262">
        <v>45461</v>
      </c>
      <c r="M1925" s="261" t="s">
        <v>20</v>
      </c>
    </row>
    <row r="1926" spans="1:13" x14ac:dyDescent="0.35">
      <c r="A1926" s="259" t="s">
        <v>3182</v>
      </c>
      <c r="B1926" s="259" t="s">
        <v>3183</v>
      </c>
      <c r="C1926" s="259" t="s">
        <v>3184</v>
      </c>
      <c r="D1926" s="259" t="s">
        <v>2234</v>
      </c>
      <c r="E1926" s="259">
        <v>1</v>
      </c>
      <c r="F1926" s="259" t="s">
        <v>2232</v>
      </c>
      <c r="G1926" s="259" t="s">
        <v>33</v>
      </c>
      <c r="H1926" s="259">
        <v>2</v>
      </c>
      <c r="I1926" s="259" t="s">
        <v>17</v>
      </c>
      <c r="J1926" s="259" t="s">
        <v>17</v>
      </c>
      <c r="K1926" s="259" t="s">
        <v>3186</v>
      </c>
      <c r="L1926" s="260">
        <v>45461</v>
      </c>
      <c r="M1926" s="259" t="s">
        <v>20</v>
      </c>
    </row>
    <row r="1927" spans="1:13" x14ac:dyDescent="0.35">
      <c r="A1927" s="261" t="s">
        <v>3182</v>
      </c>
      <c r="B1927" s="261" t="s">
        <v>3183</v>
      </c>
      <c r="C1927" s="261" t="s">
        <v>3184</v>
      </c>
      <c r="D1927" s="261" t="s">
        <v>2236</v>
      </c>
      <c r="E1927" s="261">
        <v>0</v>
      </c>
      <c r="F1927" s="261" t="s">
        <v>2232</v>
      </c>
      <c r="G1927" s="261" t="s">
        <v>33</v>
      </c>
      <c r="H1927" s="261">
        <v>2</v>
      </c>
      <c r="I1927" s="261" t="s">
        <v>17</v>
      </c>
      <c r="J1927" s="261" t="s">
        <v>17</v>
      </c>
      <c r="K1927" s="261" t="s">
        <v>3187</v>
      </c>
      <c r="L1927" s="262">
        <v>45461</v>
      </c>
      <c r="M1927" s="261" t="s">
        <v>20</v>
      </c>
    </row>
    <row r="1928" spans="1:13" x14ac:dyDescent="0.35">
      <c r="A1928" s="259" t="s">
        <v>3182</v>
      </c>
      <c r="B1928" s="259" t="s">
        <v>3183</v>
      </c>
      <c r="C1928" s="259" t="s">
        <v>3184</v>
      </c>
      <c r="D1928" s="259" t="s">
        <v>2238</v>
      </c>
      <c r="E1928" s="259">
        <v>0</v>
      </c>
      <c r="F1928" s="259" t="s">
        <v>2232</v>
      </c>
      <c r="G1928" s="259" t="s">
        <v>33</v>
      </c>
      <c r="H1928" s="259">
        <v>2</v>
      </c>
      <c r="I1928" s="259" t="s">
        <v>17</v>
      </c>
      <c r="J1928" s="259" t="s">
        <v>17</v>
      </c>
      <c r="K1928" s="259" t="s">
        <v>3188</v>
      </c>
      <c r="L1928" s="260">
        <v>45461</v>
      </c>
      <c r="M1928" s="259" t="s">
        <v>20</v>
      </c>
    </row>
    <row r="1929" spans="1:13" x14ac:dyDescent="0.35">
      <c r="A1929" s="261" t="s">
        <v>3182</v>
      </c>
      <c r="B1929" s="261" t="s">
        <v>3183</v>
      </c>
      <c r="C1929" s="261" t="s">
        <v>3184</v>
      </c>
      <c r="D1929" s="261" t="s">
        <v>2240</v>
      </c>
      <c r="E1929" s="261">
        <v>0</v>
      </c>
      <c r="F1929" s="261" t="s">
        <v>2232</v>
      </c>
      <c r="G1929" s="261" t="s">
        <v>33</v>
      </c>
      <c r="H1929" s="261">
        <v>2</v>
      </c>
      <c r="I1929" s="261" t="s">
        <v>17</v>
      </c>
      <c r="J1929" s="261" t="s">
        <v>17</v>
      </c>
      <c r="K1929" s="261" t="s">
        <v>3189</v>
      </c>
      <c r="L1929" s="262">
        <v>45461</v>
      </c>
      <c r="M1929" s="261" t="s">
        <v>20</v>
      </c>
    </row>
    <row r="1930" spans="1:13" x14ac:dyDescent="0.35">
      <c r="A1930" s="259" t="s">
        <v>3182</v>
      </c>
      <c r="B1930" s="259" t="s">
        <v>3183</v>
      </c>
      <c r="C1930" s="259" t="s">
        <v>3184</v>
      </c>
      <c r="D1930" s="259" t="s">
        <v>2242</v>
      </c>
      <c r="E1930" s="259">
        <v>0</v>
      </c>
      <c r="F1930" s="259" t="s">
        <v>2232</v>
      </c>
      <c r="G1930" s="259" t="s">
        <v>33</v>
      </c>
      <c r="H1930" s="259">
        <v>2</v>
      </c>
      <c r="I1930" s="259" t="s">
        <v>17</v>
      </c>
      <c r="J1930" s="259" t="s">
        <v>17</v>
      </c>
      <c r="K1930" s="259" t="s">
        <v>3190</v>
      </c>
      <c r="L1930" s="260">
        <v>45461</v>
      </c>
      <c r="M1930" s="259" t="s">
        <v>20</v>
      </c>
    </row>
    <row r="1931" spans="1:13" x14ac:dyDescent="0.35">
      <c r="A1931" s="261" t="s">
        <v>3182</v>
      </c>
      <c r="B1931" s="261" t="s">
        <v>3183</v>
      </c>
      <c r="C1931" s="261" t="s">
        <v>3184</v>
      </c>
      <c r="D1931" s="261" t="s">
        <v>2244</v>
      </c>
      <c r="E1931" s="261">
        <v>0</v>
      </c>
      <c r="F1931" s="261" t="s">
        <v>2232</v>
      </c>
      <c r="G1931" s="261" t="s">
        <v>33</v>
      </c>
      <c r="H1931" s="261">
        <v>2</v>
      </c>
      <c r="I1931" s="261" t="s">
        <v>17</v>
      </c>
      <c r="J1931" s="261" t="s">
        <v>17</v>
      </c>
      <c r="K1931" s="261" t="s">
        <v>3191</v>
      </c>
      <c r="L1931" s="262">
        <v>45461</v>
      </c>
      <c r="M1931" s="261" t="s">
        <v>20</v>
      </c>
    </row>
    <row r="1932" spans="1:13" x14ac:dyDescent="0.35">
      <c r="A1932" s="259" t="s">
        <v>3182</v>
      </c>
      <c r="B1932" s="259" t="s">
        <v>3183</v>
      </c>
      <c r="C1932" s="259" t="s">
        <v>3184</v>
      </c>
      <c r="D1932" s="259" t="s">
        <v>2246</v>
      </c>
      <c r="E1932" s="259">
        <v>0</v>
      </c>
      <c r="F1932" s="259" t="s">
        <v>2232</v>
      </c>
      <c r="G1932" s="259" t="s">
        <v>33</v>
      </c>
      <c r="H1932" s="259">
        <v>2</v>
      </c>
      <c r="I1932" s="259" t="s">
        <v>17</v>
      </c>
      <c r="J1932" s="259" t="s">
        <v>17</v>
      </c>
      <c r="K1932" s="259" t="s">
        <v>3192</v>
      </c>
      <c r="L1932" s="260">
        <v>45461</v>
      </c>
      <c r="M1932" s="259" t="s">
        <v>20</v>
      </c>
    </row>
    <row r="1933" spans="1:13" x14ac:dyDescent="0.35">
      <c r="A1933" s="261" t="s">
        <v>3182</v>
      </c>
      <c r="B1933" s="261" t="s">
        <v>3183</v>
      </c>
      <c r="C1933" s="261" t="s">
        <v>3184</v>
      </c>
      <c r="D1933" s="261" t="s">
        <v>2248</v>
      </c>
      <c r="E1933" s="261">
        <v>0</v>
      </c>
      <c r="F1933" s="261" t="s">
        <v>2232</v>
      </c>
      <c r="G1933" s="261" t="s">
        <v>33</v>
      </c>
      <c r="H1933" s="261">
        <v>2</v>
      </c>
      <c r="I1933" s="261" t="s">
        <v>17</v>
      </c>
      <c r="J1933" s="261" t="s">
        <v>17</v>
      </c>
      <c r="K1933" s="261" t="s">
        <v>3193</v>
      </c>
      <c r="L1933" s="262">
        <v>45461</v>
      </c>
      <c r="M1933" s="261" t="s">
        <v>20</v>
      </c>
    </row>
    <row r="1934" spans="1:13" x14ac:dyDescent="0.35">
      <c r="A1934" s="259" t="s">
        <v>3194</v>
      </c>
      <c r="B1934" s="259" t="s">
        <v>3195</v>
      </c>
      <c r="C1934" s="259" t="s">
        <v>3196</v>
      </c>
      <c r="D1934" s="259" t="s">
        <v>2231</v>
      </c>
      <c r="E1934" s="259">
        <v>0</v>
      </c>
      <c r="F1934" s="259" t="s">
        <v>2232</v>
      </c>
      <c r="G1934" s="259" t="s">
        <v>33</v>
      </c>
      <c r="H1934" s="259">
        <v>2</v>
      </c>
      <c r="I1934" s="259" t="s">
        <v>17</v>
      </c>
      <c r="J1934" s="259" t="s">
        <v>17</v>
      </c>
      <c r="K1934" s="259" t="s">
        <v>3197</v>
      </c>
      <c r="L1934" s="260">
        <v>45461</v>
      </c>
      <c r="M1934" s="259" t="s">
        <v>20</v>
      </c>
    </row>
    <row r="1935" spans="1:13" x14ac:dyDescent="0.35">
      <c r="A1935" s="261" t="s">
        <v>3194</v>
      </c>
      <c r="B1935" s="261" t="s">
        <v>3195</v>
      </c>
      <c r="C1935" s="261" t="s">
        <v>3196</v>
      </c>
      <c r="D1935" s="261" t="s">
        <v>2234</v>
      </c>
      <c r="E1935" s="261">
        <v>0</v>
      </c>
      <c r="F1935" s="261" t="s">
        <v>2232</v>
      </c>
      <c r="G1935" s="261" t="s">
        <v>33</v>
      </c>
      <c r="H1935" s="261">
        <v>2</v>
      </c>
      <c r="I1935" s="261" t="s">
        <v>17</v>
      </c>
      <c r="J1935" s="261" t="s">
        <v>17</v>
      </c>
      <c r="K1935" s="261" t="s">
        <v>3198</v>
      </c>
      <c r="L1935" s="262">
        <v>45461</v>
      </c>
      <c r="M1935" s="261" t="s">
        <v>20</v>
      </c>
    </row>
    <row r="1936" spans="1:13" x14ac:dyDescent="0.35">
      <c r="A1936" s="259" t="s">
        <v>3194</v>
      </c>
      <c r="B1936" s="259" t="s">
        <v>3195</v>
      </c>
      <c r="C1936" s="259" t="s">
        <v>3196</v>
      </c>
      <c r="D1936" s="259" t="s">
        <v>2236</v>
      </c>
      <c r="E1936" s="259">
        <v>0</v>
      </c>
      <c r="F1936" s="259" t="s">
        <v>2232</v>
      </c>
      <c r="G1936" s="259" t="s">
        <v>33</v>
      </c>
      <c r="H1936" s="259">
        <v>2</v>
      </c>
      <c r="I1936" s="259" t="s">
        <v>17</v>
      </c>
      <c r="J1936" s="259" t="s">
        <v>17</v>
      </c>
      <c r="K1936" s="259" t="s">
        <v>3199</v>
      </c>
      <c r="L1936" s="260">
        <v>45461</v>
      </c>
      <c r="M1936" s="259" t="s">
        <v>20</v>
      </c>
    </row>
    <row r="1937" spans="1:13" x14ac:dyDescent="0.35">
      <c r="A1937" s="261" t="s">
        <v>3194</v>
      </c>
      <c r="B1937" s="261" t="s">
        <v>3195</v>
      </c>
      <c r="C1937" s="261" t="s">
        <v>3196</v>
      </c>
      <c r="D1937" s="261" t="s">
        <v>2238</v>
      </c>
      <c r="E1937" s="261">
        <v>0</v>
      </c>
      <c r="F1937" s="261" t="s">
        <v>2232</v>
      </c>
      <c r="G1937" s="261" t="s">
        <v>33</v>
      </c>
      <c r="H1937" s="261">
        <v>2</v>
      </c>
      <c r="I1937" s="261" t="s">
        <v>17</v>
      </c>
      <c r="J1937" s="261" t="s">
        <v>17</v>
      </c>
      <c r="K1937" s="261" t="s">
        <v>3200</v>
      </c>
      <c r="L1937" s="262">
        <v>45461</v>
      </c>
      <c r="M1937" s="261" t="s">
        <v>20</v>
      </c>
    </row>
    <row r="1938" spans="1:13" x14ac:dyDescent="0.35">
      <c r="A1938" s="259" t="s">
        <v>3194</v>
      </c>
      <c r="B1938" s="259" t="s">
        <v>3195</v>
      </c>
      <c r="C1938" s="259" t="s">
        <v>3196</v>
      </c>
      <c r="D1938" s="259" t="s">
        <v>2240</v>
      </c>
      <c r="E1938" s="259">
        <v>0</v>
      </c>
      <c r="F1938" s="259" t="s">
        <v>2232</v>
      </c>
      <c r="G1938" s="259" t="s">
        <v>33</v>
      </c>
      <c r="H1938" s="259">
        <v>2</v>
      </c>
      <c r="I1938" s="259" t="s">
        <v>17</v>
      </c>
      <c r="J1938" s="259" t="s">
        <v>17</v>
      </c>
      <c r="K1938" s="259" t="s">
        <v>3201</v>
      </c>
      <c r="L1938" s="260">
        <v>45461</v>
      </c>
      <c r="M1938" s="259" t="s">
        <v>20</v>
      </c>
    </row>
    <row r="1939" spans="1:13" x14ac:dyDescent="0.35">
      <c r="A1939" s="261" t="s">
        <v>3194</v>
      </c>
      <c r="B1939" s="261" t="s">
        <v>3195</v>
      </c>
      <c r="C1939" s="261" t="s">
        <v>3196</v>
      </c>
      <c r="D1939" s="261" t="s">
        <v>2242</v>
      </c>
      <c r="E1939" s="261">
        <v>0</v>
      </c>
      <c r="F1939" s="261" t="s">
        <v>2232</v>
      </c>
      <c r="G1939" s="261" t="s">
        <v>33</v>
      </c>
      <c r="H1939" s="261">
        <v>2</v>
      </c>
      <c r="I1939" s="261" t="s">
        <v>17</v>
      </c>
      <c r="J1939" s="261" t="s">
        <v>17</v>
      </c>
      <c r="K1939" s="261" t="s">
        <v>3202</v>
      </c>
      <c r="L1939" s="262">
        <v>45461</v>
      </c>
      <c r="M1939" s="261" t="s">
        <v>20</v>
      </c>
    </row>
    <row r="1940" spans="1:13" x14ac:dyDescent="0.35">
      <c r="A1940" s="259" t="s">
        <v>3194</v>
      </c>
      <c r="B1940" s="259" t="s">
        <v>3195</v>
      </c>
      <c r="C1940" s="259" t="s">
        <v>3196</v>
      </c>
      <c r="D1940" s="259" t="s">
        <v>2244</v>
      </c>
      <c r="E1940" s="259">
        <v>0</v>
      </c>
      <c r="F1940" s="259" t="s">
        <v>2232</v>
      </c>
      <c r="G1940" s="259" t="s">
        <v>33</v>
      </c>
      <c r="H1940" s="259">
        <v>2</v>
      </c>
      <c r="I1940" s="259" t="s">
        <v>17</v>
      </c>
      <c r="J1940" s="259" t="s">
        <v>17</v>
      </c>
      <c r="K1940" s="259" t="s">
        <v>3203</v>
      </c>
      <c r="L1940" s="260">
        <v>45461</v>
      </c>
      <c r="M1940" s="259" t="s">
        <v>20</v>
      </c>
    </row>
    <row r="1941" spans="1:13" x14ac:dyDescent="0.35">
      <c r="A1941" s="261" t="s">
        <v>3194</v>
      </c>
      <c r="B1941" s="261" t="s">
        <v>3195</v>
      </c>
      <c r="C1941" s="261" t="s">
        <v>3196</v>
      </c>
      <c r="D1941" s="261" t="s">
        <v>2246</v>
      </c>
      <c r="E1941" s="261">
        <v>0</v>
      </c>
      <c r="F1941" s="261" t="s">
        <v>2232</v>
      </c>
      <c r="G1941" s="261" t="s">
        <v>33</v>
      </c>
      <c r="H1941" s="261">
        <v>2</v>
      </c>
      <c r="I1941" s="261" t="s">
        <v>17</v>
      </c>
      <c r="J1941" s="261" t="s">
        <v>17</v>
      </c>
      <c r="K1941" s="261" t="s">
        <v>3204</v>
      </c>
      <c r="L1941" s="262">
        <v>45461</v>
      </c>
      <c r="M1941" s="261" t="s">
        <v>20</v>
      </c>
    </row>
    <row r="1942" spans="1:13" x14ac:dyDescent="0.35">
      <c r="A1942" s="259" t="s">
        <v>3194</v>
      </c>
      <c r="B1942" s="259" t="s">
        <v>3195</v>
      </c>
      <c r="C1942" s="259" t="s">
        <v>3196</v>
      </c>
      <c r="D1942" s="259" t="s">
        <v>2248</v>
      </c>
      <c r="E1942" s="259">
        <v>0</v>
      </c>
      <c r="F1942" s="259" t="s">
        <v>2232</v>
      </c>
      <c r="G1942" s="259" t="s">
        <v>33</v>
      </c>
      <c r="H1942" s="259">
        <v>2</v>
      </c>
      <c r="I1942" s="259" t="s">
        <v>17</v>
      </c>
      <c r="J1942" s="259" t="s">
        <v>17</v>
      </c>
      <c r="K1942" s="259" t="s">
        <v>3205</v>
      </c>
      <c r="L1942" s="260">
        <v>45461</v>
      </c>
      <c r="M1942" s="259" t="s">
        <v>20</v>
      </c>
    </row>
    <row r="1943" spans="1:13" x14ac:dyDescent="0.35">
      <c r="A1943" s="261" t="s">
        <v>3206</v>
      </c>
      <c r="B1943" s="261" t="s">
        <v>3207</v>
      </c>
      <c r="C1943" s="261" t="s">
        <v>3208</v>
      </c>
      <c r="D1943" s="261" t="s">
        <v>2231</v>
      </c>
      <c r="E1943" s="261">
        <v>0</v>
      </c>
      <c r="F1943" s="261" t="s">
        <v>2232</v>
      </c>
      <c r="G1943" s="261" t="s">
        <v>33</v>
      </c>
      <c r="H1943" s="261">
        <v>2</v>
      </c>
      <c r="I1943" s="261" t="s">
        <v>17</v>
      </c>
      <c r="J1943" s="261" t="s">
        <v>17</v>
      </c>
      <c r="K1943" s="261" t="s">
        <v>3209</v>
      </c>
      <c r="L1943" s="262">
        <v>45461</v>
      </c>
      <c r="M1943" s="261" t="s">
        <v>20</v>
      </c>
    </row>
    <row r="1944" spans="1:13" x14ac:dyDescent="0.35">
      <c r="A1944" s="259" t="s">
        <v>3206</v>
      </c>
      <c r="B1944" s="259" t="s">
        <v>3207</v>
      </c>
      <c r="C1944" s="259" t="s">
        <v>3208</v>
      </c>
      <c r="D1944" s="259" t="s">
        <v>2234</v>
      </c>
      <c r="E1944" s="259">
        <v>0</v>
      </c>
      <c r="F1944" s="259" t="s">
        <v>2232</v>
      </c>
      <c r="G1944" s="259" t="s">
        <v>33</v>
      </c>
      <c r="H1944" s="259">
        <v>2</v>
      </c>
      <c r="I1944" s="259" t="s">
        <v>17</v>
      </c>
      <c r="J1944" s="259" t="s">
        <v>17</v>
      </c>
      <c r="K1944" s="259" t="s">
        <v>3210</v>
      </c>
      <c r="L1944" s="260">
        <v>45461</v>
      </c>
      <c r="M1944" s="259" t="s">
        <v>20</v>
      </c>
    </row>
    <row r="1945" spans="1:13" x14ac:dyDescent="0.35">
      <c r="A1945" s="261" t="s">
        <v>3206</v>
      </c>
      <c r="B1945" s="261" t="s">
        <v>3207</v>
      </c>
      <c r="C1945" s="261" t="s">
        <v>3208</v>
      </c>
      <c r="D1945" s="261" t="s">
        <v>2236</v>
      </c>
      <c r="E1945" s="261">
        <v>0</v>
      </c>
      <c r="F1945" s="261" t="s">
        <v>2232</v>
      </c>
      <c r="G1945" s="261" t="s">
        <v>33</v>
      </c>
      <c r="H1945" s="261">
        <v>2</v>
      </c>
      <c r="I1945" s="261" t="s">
        <v>17</v>
      </c>
      <c r="J1945" s="261" t="s">
        <v>17</v>
      </c>
      <c r="K1945" s="261" t="s">
        <v>3211</v>
      </c>
      <c r="L1945" s="262">
        <v>45461</v>
      </c>
      <c r="M1945" s="261" t="s">
        <v>20</v>
      </c>
    </row>
    <row r="1946" spans="1:13" x14ac:dyDescent="0.35">
      <c r="A1946" s="259" t="s">
        <v>3206</v>
      </c>
      <c r="B1946" s="259" t="s">
        <v>3207</v>
      </c>
      <c r="C1946" s="259" t="s">
        <v>3208</v>
      </c>
      <c r="D1946" s="259" t="s">
        <v>2238</v>
      </c>
      <c r="E1946" s="259">
        <v>0</v>
      </c>
      <c r="F1946" s="259" t="s">
        <v>2232</v>
      </c>
      <c r="G1946" s="259" t="s">
        <v>33</v>
      </c>
      <c r="H1946" s="259">
        <v>2</v>
      </c>
      <c r="I1946" s="259" t="s">
        <v>17</v>
      </c>
      <c r="J1946" s="259" t="s">
        <v>17</v>
      </c>
      <c r="K1946" s="259" t="s">
        <v>3212</v>
      </c>
      <c r="L1946" s="260">
        <v>45461</v>
      </c>
      <c r="M1946" s="259" t="s">
        <v>20</v>
      </c>
    </row>
    <row r="1947" spans="1:13" x14ac:dyDescent="0.35">
      <c r="A1947" s="261" t="s">
        <v>3206</v>
      </c>
      <c r="B1947" s="261" t="s">
        <v>3207</v>
      </c>
      <c r="C1947" s="261" t="s">
        <v>3208</v>
      </c>
      <c r="D1947" s="261" t="s">
        <v>2240</v>
      </c>
      <c r="E1947" s="261">
        <v>0</v>
      </c>
      <c r="F1947" s="261" t="s">
        <v>2232</v>
      </c>
      <c r="G1947" s="261" t="s">
        <v>33</v>
      </c>
      <c r="H1947" s="261">
        <v>2</v>
      </c>
      <c r="I1947" s="261" t="s">
        <v>17</v>
      </c>
      <c r="J1947" s="261" t="s">
        <v>17</v>
      </c>
      <c r="K1947" s="261" t="s">
        <v>3213</v>
      </c>
      <c r="L1947" s="262">
        <v>45461</v>
      </c>
      <c r="M1947" s="261" t="s">
        <v>20</v>
      </c>
    </row>
    <row r="1948" spans="1:13" x14ac:dyDescent="0.35">
      <c r="A1948" s="259" t="s">
        <v>3206</v>
      </c>
      <c r="B1948" s="259" t="s">
        <v>3207</v>
      </c>
      <c r="C1948" s="259" t="s">
        <v>3208</v>
      </c>
      <c r="D1948" s="259" t="s">
        <v>2242</v>
      </c>
      <c r="E1948" s="259">
        <v>0</v>
      </c>
      <c r="F1948" s="259" t="s">
        <v>2232</v>
      </c>
      <c r="G1948" s="259" t="s">
        <v>33</v>
      </c>
      <c r="H1948" s="259">
        <v>2</v>
      </c>
      <c r="I1948" s="259" t="s">
        <v>17</v>
      </c>
      <c r="J1948" s="259" t="s">
        <v>17</v>
      </c>
      <c r="K1948" s="259" t="s">
        <v>3214</v>
      </c>
      <c r="L1948" s="260">
        <v>45461</v>
      </c>
      <c r="M1948" s="259" t="s">
        <v>20</v>
      </c>
    </row>
    <row r="1949" spans="1:13" x14ac:dyDescent="0.35">
      <c r="A1949" s="261" t="s">
        <v>3206</v>
      </c>
      <c r="B1949" s="261" t="s">
        <v>3207</v>
      </c>
      <c r="C1949" s="261" t="s">
        <v>3208</v>
      </c>
      <c r="D1949" s="261" t="s">
        <v>2244</v>
      </c>
      <c r="E1949" s="261">
        <v>0</v>
      </c>
      <c r="F1949" s="261" t="s">
        <v>2232</v>
      </c>
      <c r="G1949" s="261" t="s">
        <v>33</v>
      </c>
      <c r="H1949" s="261">
        <v>2</v>
      </c>
      <c r="I1949" s="261" t="s">
        <v>17</v>
      </c>
      <c r="J1949" s="261" t="s">
        <v>17</v>
      </c>
      <c r="K1949" s="261" t="s">
        <v>3215</v>
      </c>
      <c r="L1949" s="262">
        <v>45461</v>
      </c>
      <c r="M1949" s="261" t="s">
        <v>20</v>
      </c>
    </row>
    <row r="1950" spans="1:13" x14ac:dyDescent="0.35">
      <c r="A1950" s="259" t="s">
        <v>3206</v>
      </c>
      <c r="B1950" s="259" t="s">
        <v>3207</v>
      </c>
      <c r="C1950" s="259" t="s">
        <v>3208</v>
      </c>
      <c r="D1950" s="259" t="s">
        <v>2246</v>
      </c>
      <c r="E1950" s="259">
        <v>0</v>
      </c>
      <c r="F1950" s="259" t="s">
        <v>2232</v>
      </c>
      <c r="G1950" s="259" t="s">
        <v>33</v>
      </c>
      <c r="H1950" s="259">
        <v>2</v>
      </c>
      <c r="I1950" s="259" t="s">
        <v>17</v>
      </c>
      <c r="J1950" s="259" t="s">
        <v>17</v>
      </c>
      <c r="K1950" s="259" t="s">
        <v>3216</v>
      </c>
      <c r="L1950" s="260">
        <v>45461</v>
      </c>
      <c r="M1950" s="259" t="s">
        <v>20</v>
      </c>
    </row>
    <row r="1951" spans="1:13" x14ac:dyDescent="0.35">
      <c r="A1951" s="261" t="s">
        <v>3206</v>
      </c>
      <c r="B1951" s="261" t="s">
        <v>3207</v>
      </c>
      <c r="C1951" s="261" t="s">
        <v>3208</v>
      </c>
      <c r="D1951" s="261" t="s">
        <v>2248</v>
      </c>
      <c r="E1951" s="261">
        <v>0</v>
      </c>
      <c r="F1951" s="261" t="s">
        <v>2232</v>
      </c>
      <c r="G1951" s="261" t="s">
        <v>33</v>
      </c>
      <c r="H1951" s="261">
        <v>2</v>
      </c>
      <c r="I1951" s="261" t="s">
        <v>17</v>
      </c>
      <c r="J1951" s="261" t="s">
        <v>17</v>
      </c>
      <c r="K1951" s="261" t="s">
        <v>3217</v>
      </c>
      <c r="L1951" s="262">
        <v>45461</v>
      </c>
      <c r="M1951" s="261" t="s">
        <v>20</v>
      </c>
    </row>
    <row r="1952" spans="1:13" x14ac:dyDescent="0.35">
      <c r="A1952" s="259" t="s">
        <v>3218</v>
      </c>
      <c r="B1952" s="259" t="s">
        <v>3219</v>
      </c>
      <c r="C1952" s="259" t="s">
        <v>3220</v>
      </c>
      <c r="D1952" s="259" t="s">
        <v>2231</v>
      </c>
      <c r="E1952" s="259">
        <v>0</v>
      </c>
      <c r="F1952" s="259" t="s">
        <v>2232</v>
      </c>
      <c r="G1952" s="259" t="s">
        <v>33</v>
      </c>
      <c r="H1952" s="259">
        <v>2</v>
      </c>
      <c r="I1952" s="259" t="s">
        <v>17</v>
      </c>
      <c r="J1952" s="259" t="s">
        <v>17</v>
      </c>
      <c r="K1952" s="259" t="s">
        <v>3221</v>
      </c>
      <c r="L1952" s="260">
        <v>45461</v>
      </c>
      <c r="M1952" s="259" t="s">
        <v>20</v>
      </c>
    </row>
    <row r="1953" spans="1:13" x14ac:dyDescent="0.35">
      <c r="A1953" s="261" t="s">
        <v>3218</v>
      </c>
      <c r="B1953" s="261" t="s">
        <v>3219</v>
      </c>
      <c r="C1953" s="261" t="s">
        <v>3220</v>
      </c>
      <c r="D1953" s="261" t="s">
        <v>2234</v>
      </c>
      <c r="E1953" s="261">
        <v>0</v>
      </c>
      <c r="F1953" s="261" t="s">
        <v>2232</v>
      </c>
      <c r="G1953" s="261" t="s">
        <v>33</v>
      </c>
      <c r="H1953" s="261">
        <v>2</v>
      </c>
      <c r="I1953" s="261" t="s">
        <v>17</v>
      </c>
      <c r="J1953" s="261" t="s">
        <v>17</v>
      </c>
      <c r="K1953" s="261" t="s">
        <v>3222</v>
      </c>
      <c r="L1953" s="262">
        <v>45461</v>
      </c>
      <c r="M1953" s="261" t="s">
        <v>20</v>
      </c>
    </row>
    <row r="1954" spans="1:13" x14ac:dyDescent="0.35">
      <c r="A1954" s="259" t="s">
        <v>3218</v>
      </c>
      <c r="B1954" s="259" t="s">
        <v>3219</v>
      </c>
      <c r="C1954" s="259" t="s">
        <v>3220</v>
      </c>
      <c r="D1954" s="259" t="s">
        <v>2236</v>
      </c>
      <c r="E1954" s="259">
        <v>0</v>
      </c>
      <c r="F1954" s="259" t="s">
        <v>2232</v>
      </c>
      <c r="G1954" s="259" t="s">
        <v>33</v>
      </c>
      <c r="H1954" s="259">
        <v>2</v>
      </c>
      <c r="I1954" s="259" t="s">
        <v>17</v>
      </c>
      <c r="J1954" s="259" t="s">
        <v>17</v>
      </c>
      <c r="K1954" s="259" t="s">
        <v>3223</v>
      </c>
      <c r="L1954" s="260">
        <v>45461</v>
      </c>
      <c r="M1954" s="259" t="s">
        <v>20</v>
      </c>
    </row>
    <row r="1955" spans="1:13" x14ac:dyDescent="0.35">
      <c r="A1955" s="261" t="s">
        <v>3218</v>
      </c>
      <c r="B1955" s="261" t="s">
        <v>3219</v>
      </c>
      <c r="C1955" s="261" t="s">
        <v>3220</v>
      </c>
      <c r="D1955" s="261" t="s">
        <v>2238</v>
      </c>
      <c r="E1955" s="261">
        <v>0</v>
      </c>
      <c r="F1955" s="261" t="s">
        <v>2232</v>
      </c>
      <c r="G1955" s="261" t="s">
        <v>33</v>
      </c>
      <c r="H1955" s="261">
        <v>2</v>
      </c>
      <c r="I1955" s="261" t="s">
        <v>17</v>
      </c>
      <c r="J1955" s="261" t="s">
        <v>17</v>
      </c>
      <c r="K1955" s="261" t="s">
        <v>3224</v>
      </c>
      <c r="L1955" s="262">
        <v>45461</v>
      </c>
      <c r="M1955" s="261" t="s">
        <v>20</v>
      </c>
    </row>
    <row r="1956" spans="1:13" x14ac:dyDescent="0.35">
      <c r="A1956" s="259" t="s">
        <v>3218</v>
      </c>
      <c r="B1956" s="259" t="s">
        <v>3219</v>
      </c>
      <c r="C1956" s="259" t="s">
        <v>3220</v>
      </c>
      <c r="D1956" s="259" t="s">
        <v>2240</v>
      </c>
      <c r="E1956" s="259">
        <v>0</v>
      </c>
      <c r="F1956" s="259" t="s">
        <v>2232</v>
      </c>
      <c r="G1956" s="259" t="s">
        <v>33</v>
      </c>
      <c r="H1956" s="259">
        <v>2</v>
      </c>
      <c r="I1956" s="259" t="s">
        <v>17</v>
      </c>
      <c r="J1956" s="259" t="s">
        <v>17</v>
      </c>
      <c r="K1956" s="259" t="s">
        <v>3225</v>
      </c>
      <c r="L1956" s="260">
        <v>45461</v>
      </c>
      <c r="M1956" s="259" t="s">
        <v>20</v>
      </c>
    </row>
    <row r="1957" spans="1:13" x14ac:dyDescent="0.35">
      <c r="A1957" s="261" t="s">
        <v>3218</v>
      </c>
      <c r="B1957" s="261" t="s">
        <v>3219</v>
      </c>
      <c r="C1957" s="261" t="s">
        <v>3220</v>
      </c>
      <c r="D1957" s="261" t="s">
        <v>2242</v>
      </c>
      <c r="E1957" s="261">
        <v>0</v>
      </c>
      <c r="F1957" s="261" t="s">
        <v>2232</v>
      </c>
      <c r="G1957" s="261" t="s">
        <v>33</v>
      </c>
      <c r="H1957" s="261">
        <v>2</v>
      </c>
      <c r="I1957" s="261" t="s">
        <v>17</v>
      </c>
      <c r="J1957" s="261" t="s">
        <v>17</v>
      </c>
      <c r="K1957" s="261" t="s">
        <v>3226</v>
      </c>
      <c r="L1957" s="262">
        <v>45461</v>
      </c>
      <c r="M1957" s="261" t="s">
        <v>20</v>
      </c>
    </row>
    <row r="1958" spans="1:13" x14ac:dyDescent="0.35">
      <c r="A1958" s="259" t="s">
        <v>3218</v>
      </c>
      <c r="B1958" s="259" t="s">
        <v>3219</v>
      </c>
      <c r="C1958" s="259" t="s">
        <v>3220</v>
      </c>
      <c r="D1958" s="259" t="s">
        <v>2244</v>
      </c>
      <c r="E1958" s="259">
        <v>0</v>
      </c>
      <c r="F1958" s="259" t="s">
        <v>2232</v>
      </c>
      <c r="G1958" s="259" t="s">
        <v>33</v>
      </c>
      <c r="H1958" s="259">
        <v>2</v>
      </c>
      <c r="I1958" s="259" t="s">
        <v>17</v>
      </c>
      <c r="J1958" s="259" t="s">
        <v>17</v>
      </c>
      <c r="K1958" s="259" t="s">
        <v>3227</v>
      </c>
      <c r="L1958" s="260">
        <v>45461</v>
      </c>
      <c r="M1958" s="259" t="s">
        <v>20</v>
      </c>
    </row>
    <row r="1959" spans="1:13" x14ac:dyDescent="0.35">
      <c r="A1959" s="261" t="s">
        <v>3218</v>
      </c>
      <c r="B1959" s="261" t="s">
        <v>3219</v>
      </c>
      <c r="C1959" s="261" t="s">
        <v>3220</v>
      </c>
      <c r="D1959" s="261" t="s">
        <v>2246</v>
      </c>
      <c r="E1959" s="261">
        <v>1</v>
      </c>
      <c r="F1959" s="261" t="s">
        <v>2232</v>
      </c>
      <c r="G1959" s="261" t="s">
        <v>33</v>
      </c>
      <c r="H1959" s="261">
        <v>2</v>
      </c>
      <c r="I1959" s="261" t="s">
        <v>17</v>
      </c>
      <c r="J1959" s="261" t="s">
        <v>17</v>
      </c>
      <c r="K1959" s="261" t="s">
        <v>3228</v>
      </c>
      <c r="L1959" s="262">
        <v>45461</v>
      </c>
      <c r="M1959" s="261" t="s">
        <v>20</v>
      </c>
    </row>
    <row r="1960" spans="1:13" x14ac:dyDescent="0.35">
      <c r="A1960" s="259" t="s">
        <v>3218</v>
      </c>
      <c r="B1960" s="259" t="s">
        <v>3219</v>
      </c>
      <c r="C1960" s="259" t="s">
        <v>3220</v>
      </c>
      <c r="D1960" s="259" t="s">
        <v>2248</v>
      </c>
      <c r="E1960" s="259">
        <v>0</v>
      </c>
      <c r="F1960" s="259" t="s">
        <v>2232</v>
      </c>
      <c r="G1960" s="259" t="s">
        <v>33</v>
      </c>
      <c r="H1960" s="259">
        <v>2</v>
      </c>
      <c r="I1960" s="259" t="s">
        <v>17</v>
      </c>
      <c r="J1960" s="259" t="s">
        <v>17</v>
      </c>
      <c r="K1960" s="259" t="s">
        <v>3229</v>
      </c>
      <c r="L1960" s="260">
        <v>45461</v>
      </c>
      <c r="M1960" s="259" t="s">
        <v>20</v>
      </c>
    </row>
    <row r="1961" spans="1:13" x14ac:dyDescent="0.35">
      <c r="A1961" s="261" t="s">
        <v>1165</v>
      </c>
      <c r="B1961" s="261" t="s">
        <v>1166</v>
      </c>
      <c r="C1961" s="261" t="s">
        <v>1167</v>
      </c>
      <c r="D1961" s="261" t="s">
        <v>2231</v>
      </c>
      <c r="E1961" s="261">
        <v>0</v>
      </c>
      <c r="F1961" s="261" t="s">
        <v>2232</v>
      </c>
      <c r="G1961" s="261" t="s">
        <v>33</v>
      </c>
      <c r="H1961" s="261">
        <v>2</v>
      </c>
      <c r="I1961" s="261" t="s">
        <v>17</v>
      </c>
      <c r="J1961" s="261" t="s">
        <v>17</v>
      </c>
      <c r="K1961" s="261" t="s">
        <v>3230</v>
      </c>
      <c r="L1961" s="262">
        <v>45461</v>
      </c>
      <c r="M1961" s="261" t="s">
        <v>20</v>
      </c>
    </row>
    <row r="1962" spans="1:13" x14ac:dyDescent="0.35">
      <c r="A1962" s="259" t="s">
        <v>1165</v>
      </c>
      <c r="B1962" s="259" t="s">
        <v>1166</v>
      </c>
      <c r="C1962" s="259" t="s">
        <v>1167</v>
      </c>
      <c r="D1962" s="259" t="s">
        <v>2234</v>
      </c>
      <c r="E1962" s="259">
        <v>0</v>
      </c>
      <c r="F1962" s="259" t="s">
        <v>2232</v>
      </c>
      <c r="G1962" s="259" t="s">
        <v>33</v>
      </c>
      <c r="H1962" s="259">
        <v>2</v>
      </c>
      <c r="I1962" s="259" t="s">
        <v>17</v>
      </c>
      <c r="J1962" s="259" t="s">
        <v>17</v>
      </c>
      <c r="K1962" s="259" t="s">
        <v>3231</v>
      </c>
      <c r="L1962" s="260">
        <v>45461</v>
      </c>
      <c r="M1962" s="259" t="s">
        <v>20</v>
      </c>
    </row>
    <row r="1963" spans="1:13" x14ac:dyDescent="0.35">
      <c r="A1963" s="261" t="s">
        <v>1165</v>
      </c>
      <c r="B1963" s="261" t="s">
        <v>1166</v>
      </c>
      <c r="C1963" s="261" t="s">
        <v>1167</v>
      </c>
      <c r="D1963" s="261" t="s">
        <v>2236</v>
      </c>
      <c r="E1963" s="261">
        <v>0</v>
      </c>
      <c r="F1963" s="261" t="s">
        <v>2232</v>
      </c>
      <c r="G1963" s="261" t="s">
        <v>33</v>
      </c>
      <c r="H1963" s="261">
        <v>2</v>
      </c>
      <c r="I1963" s="261" t="s">
        <v>17</v>
      </c>
      <c r="J1963" s="261" t="s">
        <v>17</v>
      </c>
      <c r="K1963" s="261" t="s">
        <v>3232</v>
      </c>
      <c r="L1963" s="262">
        <v>45461</v>
      </c>
      <c r="M1963" s="261" t="s">
        <v>20</v>
      </c>
    </row>
    <row r="1964" spans="1:13" x14ac:dyDescent="0.35">
      <c r="A1964" s="259" t="s">
        <v>1165</v>
      </c>
      <c r="B1964" s="259" t="s">
        <v>1166</v>
      </c>
      <c r="C1964" s="259" t="s">
        <v>1167</v>
      </c>
      <c r="D1964" s="259" t="s">
        <v>2238</v>
      </c>
      <c r="E1964" s="259">
        <v>2</v>
      </c>
      <c r="F1964" s="259" t="s">
        <v>2232</v>
      </c>
      <c r="G1964" s="259" t="s">
        <v>33</v>
      </c>
      <c r="H1964" s="259">
        <v>2</v>
      </c>
      <c r="I1964" s="259" t="s">
        <v>17</v>
      </c>
      <c r="J1964" s="259" t="s">
        <v>17</v>
      </c>
      <c r="K1964" s="259" t="s">
        <v>3233</v>
      </c>
      <c r="L1964" s="260">
        <v>45461</v>
      </c>
      <c r="M1964" s="259" t="s">
        <v>20</v>
      </c>
    </row>
    <row r="1965" spans="1:13" x14ac:dyDescent="0.35">
      <c r="A1965" s="261" t="s">
        <v>1165</v>
      </c>
      <c r="B1965" s="261" t="s">
        <v>1166</v>
      </c>
      <c r="C1965" s="261" t="s">
        <v>1167</v>
      </c>
      <c r="D1965" s="261" t="s">
        <v>2240</v>
      </c>
      <c r="E1965" s="261">
        <v>3</v>
      </c>
      <c r="F1965" s="261" t="s">
        <v>2232</v>
      </c>
      <c r="G1965" s="261" t="s">
        <v>33</v>
      </c>
      <c r="H1965" s="261">
        <v>2</v>
      </c>
      <c r="I1965" s="261" t="s">
        <v>17</v>
      </c>
      <c r="J1965" s="261" t="s">
        <v>17</v>
      </c>
      <c r="K1965" s="261" t="s">
        <v>3234</v>
      </c>
      <c r="L1965" s="262">
        <v>45461</v>
      </c>
      <c r="M1965" s="261" t="s">
        <v>20</v>
      </c>
    </row>
    <row r="1966" spans="1:13" x14ac:dyDescent="0.35">
      <c r="A1966" s="259" t="s">
        <v>1165</v>
      </c>
      <c r="B1966" s="259" t="s">
        <v>1166</v>
      </c>
      <c r="C1966" s="259" t="s">
        <v>1167</v>
      </c>
      <c r="D1966" s="259" t="s">
        <v>2242</v>
      </c>
      <c r="E1966" s="259">
        <v>1</v>
      </c>
      <c r="F1966" s="259" t="s">
        <v>2232</v>
      </c>
      <c r="G1966" s="259" t="s">
        <v>33</v>
      </c>
      <c r="H1966" s="259">
        <v>2</v>
      </c>
      <c r="I1966" s="259" t="s">
        <v>17</v>
      </c>
      <c r="J1966" s="259" t="s">
        <v>17</v>
      </c>
      <c r="K1966" s="259" t="s">
        <v>3235</v>
      </c>
      <c r="L1966" s="260">
        <v>45461</v>
      </c>
      <c r="M1966" s="259" t="s">
        <v>20</v>
      </c>
    </row>
    <row r="1967" spans="1:13" x14ac:dyDescent="0.35">
      <c r="A1967" s="261" t="s">
        <v>1165</v>
      </c>
      <c r="B1967" s="261" t="s">
        <v>1166</v>
      </c>
      <c r="C1967" s="261" t="s">
        <v>1167</v>
      </c>
      <c r="D1967" s="261" t="s">
        <v>2244</v>
      </c>
      <c r="E1967" s="261">
        <v>2</v>
      </c>
      <c r="F1967" s="261" t="s">
        <v>2232</v>
      </c>
      <c r="G1967" s="261" t="s">
        <v>33</v>
      </c>
      <c r="H1967" s="261">
        <v>2</v>
      </c>
      <c r="I1967" s="261" t="s">
        <v>17</v>
      </c>
      <c r="J1967" s="261" t="s">
        <v>17</v>
      </c>
      <c r="K1967" s="261" t="s">
        <v>3236</v>
      </c>
      <c r="L1967" s="262">
        <v>45461</v>
      </c>
      <c r="M1967" s="261" t="s">
        <v>20</v>
      </c>
    </row>
    <row r="1968" spans="1:13" x14ac:dyDescent="0.35">
      <c r="A1968" s="259" t="s">
        <v>1165</v>
      </c>
      <c r="B1968" s="259" t="s">
        <v>1166</v>
      </c>
      <c r="C1968" s="259" t="s">
        <v>1167</v>
      </c>
      <c r="D1968" s="259" t="s">
        <v>2246</v>
      </c>
      <c r="E1968" s="259">
        <v>2</v>
      </c>
      <c r="F1968" s="259" t="s">
        <v>2232</v>
      </c>
      <c r="G1968" s="259" t="s">
        <v>33</v>
      </c>
      <c r="H1968" s="259">
        <v>2</v>
      </c>
      <c r="I1968" s="259" t="s">
        <v>17</v>
      </c>
      <c r="J1968" s="259" t="s">
        <v>17</v>
      </c>
      <c r="K1968" s="259" t="s">
        <v>3237</v>
      </c>
      <c r="L1968" s="260">
        <v>45461</v>
      </c>
      <c r="M1968" s="259" t="s">
        <v>20</v>
      </c>
    </row>
    <row r="1969" spans="1:13" x14ac:dyDescent="0.35">
      <c r="A1969" s="261" t="s">
        <v>1165</v>
      </c>
      <c r="B1969" s="261" t="s">
        <v>1166</v>
      </c>
      <c r="C1969" s="261" t="s">
        <v>1167</v>
      </c>
      <c r="D1969" s="261" t="s">
        <v>2248</v>
      </c>
      <c r="E1969" s="261">
        <v>0</v>
      </c>
      <c r="F1969" s="261" t="s">
        <v>2232</v>
      </c>
      <c r="G1969" s="261" t="s">
        <v>33</v>
      </c>
      <c r="H1969" s="261">
        <v>2</v>
      </c>
      <c r="I1969" s="261" t="s">
        <v>17</v>
      </c>
      <c r="J1969" s="261" t="s">
        <v>17</v>
      </c>
      <c r="K1969" s="261" t="s">
        <v>3238</v>
      </c>
      <c r="L1969" s="262">
        <v>45461</v>
      </c>
      <c r="M1969" s="261" t="s">
        <v>20</v>
      </c>
    </row>
    <row r="1970" spans="1:13" x14ac:dyDescent="0.35">
      <c r="A1970" s="259" t="s">
        <v>1170</v>
      </c>
      <c r="B1970" s="259" t="s">
        <v>1171</v>
      </c>
      <c r="C1970" s="259" t="s">
        <v>1167</v>
      </c>
      <c r="D1970" s="259" t="s">
        <v>2231</v>
      </c>
      <c r="E1970" s="259">
        <v>0</v>
      </c>
      <c r="F1970" s="259" t="s">
        <v>2232</v>
      </c>
      <c r="G1970" s="259" t="s">
        <v>33</v>
      </c>
      <c r="H1970" s="259">
        <v>2</v>
      </c>
      <c r="I1970" s="259" t="s">
        <v>17</v>
      </c>
      <c r="J1970" s="259" t="s">
        <v>17</v>
      </c>
      <c r="K1970" s="259" t="s">
        <v>3239</v>
      </c>
      <c r="L1970" s="260">
        <v>45461</v>
      </c>
      <c r="M1970" s="259" t="s">
        <v>20</v>
      </c>
    </row>
    <row r="1971" spans="1:13" x14ac:dyDescent="0.35">
      <c r="A1971" s="261" t="s">
        <v>1170</v>
      </c>
      <c r="B1971" s="261" t="s">
        <v>1171</v>
      </c>
      <c r="C1971" s="261" t="s">
        <v>1167</v>
      </c>
      <c r="D1971" s="261" t="s">
        <v>2234</v>
      </c>
      <c r="E1971" s="261">
        <v>0</v>
      </c>
      <c r="F1971" s="261" t="s">
        <v>2232</v>
      </c>
      <c r="G1971" s="261" t="s">
        <v>33</v>
      </c>
      <c r="H1971" s="261">
        <v>2</v>
      </c>
      <c r="I1971" s="261" t="s">
        <v>17</v>
      </c>
      <c r="J1971" s="261" t="s">
        <v>17</v>
      </c>
      <c r="K1971" s="261" t="s">
        <v>3240</v>
      </c>
      <c r="L1971" s="262">
        <v>45461</v>
      </c>
      <c r="M1971" s="261" t="s">
        <v>20</v>
      </c>
    </row>
    <row r="1972" spans="1:13" x14ac:dyDescent="0.35">
      <c r="A1972" s="259" t="s">
        <v>1170</v>
      </c>
      <c r="B1972" s="259" t="s">
        <v>1171</v>
      </c>
      <c r="C1972" s="259" t="s">
        <v>1167</v>
      </c>
      <c r="D1972" s="259" t="s">
        <v>2236</v>
      </c>
      <c r="E1972" s="259">
        <v>0</v>
      </c>
      <c r="F1972" s="259" t="s">
        <v>2232</v>
      </c>
      <c r="G1972" s="259" t="s">
        <v>33</v>
      </c>
      <c r="H1972" s="259">
        <v>2</v>
      </c>
      <c r="I1972" s="259" t="s">
        <v>17</v>
      </c>
      <c r="J1972" s="259" t="s">
        <v>17</v>
      </c>
      <c r="K1972" s="259" t="s">
        <v>3241</v>
      </c>
      <c r="L1972" s="260">
        <v>45461</v>
      </c>
      <c r="M1972" s="259" t="s">
        <v>20</v>
      </c>
    </row>
    <row r="1973" spans="1:13" x14ac:dyDescent="0.35">
      <c r="A1973" s="261" t="s">
        <v>1170</v>
      </c>
      <c r="B1973" s="261" t="s">
        <v>1171</v>
      </c>
      <c r="C1973" s="261" t="s">
        <v>1167</v>
      </c>
      <c r="D1973" s="261" t="s">
        <v>2238</v>
      </c>
      <c r="E1973" s="261">
        <v>2</v>
      </c>
      <c r="F1973" s="261" t="s">
        <v>2232</v>
      </c>
      <c r="G1973" s="261" t="s">
        <v>33</v>
      </c>
      <c r="H1973" s="261">
        <v>2</v>
      </c>
      <c r="I1973" s="261" t="s">
        <v>17</v>
      </c>
      <c r="J1973" s="261" t="s">
        <v>17</v>
      </c>
      <c r="K1973" s="261" t="s">
        <v>3242</v>
      </c>
      <c r="L1973" s="262">
        <v>45461</v>
      </c>
      <c r="M1973" s="261" t="s">
        <v>20</v>
      </c>
    </row>
    <row r="1974" spans="1:13" x14ac:dyDescent="0.35">
      <c r="A1974" s="259" t="s">
        <v>1170</v>
      </c>
      <c r="B1974" s="259" t="s">
        <v>1171</v>
      </c>
      <c r="C1974" s="259" t="s">
        <v>1167</v>
      </c>
      <c r="D1974" s="259" t="s">
        <v>2240</v>
      </c>
      <c r="E1974" s="259">
        <v>3</v>
      </c>
      <c r="F1974" s="259" t="s">
        <v>2232</v>
      </c>
      <c r="G1974" s="259" t="s">
        <v>33</v>
      </c>
      <c r="H1974" s="259">
        <v>2</v>
      </c>
      <c r="I1974" s="259" t="s">
        <v>17</v>
      </c>
      <c r="J1974" s="259" t="s">
        <v>17</v>
      </c>
      <c r="K1974" s="259" t="s">
        <v>3243</v>
      </c>
      <c r="L1974" s="260">
        <v>45461</v>
      </c>
      <c r="M1974" s="259" t="s">
        <v>20</v>
      </c>
    </row>
    <row r="1975" spans="1:13" x14ac:dyDescent="0.35">
      <c r="A1975" s="261" t="s">
        <v>1170</v>
      </c>
      <c r="B1975" s="261" t="s">
        <v>1171</v>
      </c>
      <c r="C1975" s="261" t="s">
        <v>1167</v>
      </c>
      <c r="D1975" s="261" t="s">
        <v>2242</v>
      </c>
      <c r="E1975" s="261">
        <v>1</v>
      </c>
      <c r="F1975" s="261" t="s">
        <v>2232</v>
      </c>
      <c r="G1975" s="261" t="s">
        <v>33</v>
      </c>
      <c r="H1975" s="261">
        <v>2</v>
      </c>
      <c r="I1975" s="261" t="s">
        <v>17</v>
      </c>
      <c r="J1975" s="261" t="s">
        <v>17</v>
      </c>
      <c r="K1975" s="261" t="s">
        <v>3244</v>
      </c>
      <c r="L1975" s="262">
        <v>45461</v>
      </c>
      <c r="M1975" s="261" t="s">
        <v>20</v>
      </c>
    </row>
    <row r="1976" spans="1:13" x14ac:dyDescent="0.35">
      <c r="A1976" s="259" t="s">
        <v>1170</v>
      </c>
      <c r="B1976" s="259" t="s">
        <v>1171</v>
      </c>
      <c r="C1976" s="259" t="s">
        <v>1167</v>
      </c>
      <c r="D1976" s="259" t="s">
        <v>2244</v>
      </c>
      <c r="E1976" s="259">
        <v>2</v>
      </c>
      <c r="F1976" s="259" t="s">
        <v>2232</v>
      </c>
      <c r="G1976" s="259" t="s">
        <v>33</v>
      </c>
      <c r="H1976" s="259">
        <v>2</v>
      </c>
      <c r="I1976" s="259" t="s">
        <v>17</v>
      </c>
      <c r="J1976" s="259" t="s">
        <v>17</v>
      </c>
      <c r="K1976" s="259" t="s">
        <v>3245</v>
      </c>
      <c r="L1976" s="260">
        <v>45461</v>
      </c>
      <c r="M1976" s="259" t="s">
        <v>20</v>
      </c>
    </row>
    <row r="1977" spans="1:13" x14ac:dyDescent="0.35">
      <c r="A1977" s="261" t="s">
        <v>1170</v>
      </c>
      <c r="B1977" s="261" t="s">
        <v>1171</v>
      </c>
      <c r="C1977" s="261" t="s">
        <v>1167</v>
      </c>
      <c r="D1977" s="261" t="s">
        <v>2246</v>
      </c>
      <c r="E1977" s="261">
        <v>2</v>
      </c>
      <c r="F1977" s="261" t="s">
        <v>2232</v>
      </c>
      <c r="G1977" s="261" t="s">
        <v>33</v>
      </c>
      <c r="H1977" s="261">
        <v>2</v>
      </c>
      <c r="I1977" s="261" t="s">
        <v>17</v>
      </c>
      <c r="J1977" s="261" t="s">
        <v>17</v>
      </c>
      <c r="K1977" s="261" t="s">
        <v>3246</v>
      </c>
      <c r="L1977" s="262">
        <v>45461</v>
      </c>
      <c r="M1977" s="261" t="s">
        <v>20</v>
      </c>
    </row>
    <row r="1978" spans="1:13" x14ac:dyDescent="0.35">
      <c r="A1978" s="259" t="s">
        <v>1170</v>
      </c>
      <c r="B1978" s="259" t="s">
        <v>1171</v>
      </c>
      <c r="C1978" s="259" t="s">
        <v>1167</v>
      </c>
      <c r="D1978" s="259" t="s">
        <v>2248</v>
      </c>
      <c r="E1978" s="259">
        <v>0</v>
      </c>
      <c r="F1978" s="259" t="s">
        <v>2232</v>
      </c>
      <c r="G1978" s="259" t="s">
        <v>33</v>
      </c>
      <c r="H1978" s="259">
        <v>2</v>
      </c>
      <c r="I1978" s="259" t="s">
        <v>17</v>
      </c>
      <c r="J1978" s="259" t="s">
        <v>17</v>
      </c>
      <c r="K1978" s="259" t="s">
        <v>3247</v>
      </c>
      <c r="L1978" s="260">
        <v>45461</v>
      </c>
      <c r="M1978" s="259" t="s">
        <v>20</v>
      </c>
    </row>
    <row r="1979" spans="1:13" x14ac:dyDescent="0.35">
      <c r="A1979" s="261" t="s">
        <v>1174</v>
      </c>
      <c r="B1979" s="261" t="s">
        <v>1175</v>
      </c>
      <c r="C1979" s="261" t="s">
        <v>1167</v>
      </c>
      <c r="D1979" s="261" t="s">
        <v>2231</v>
      </c>
      <c r="E1979" s="261">
        <v>0</v>
      </c>
      <c r="F1979" s="261" t="s">
        <v>2232</v>
      </c>
      <c r="G1979" s="261" t="s">
        <v>33</v>
      </c>
      <c r="H1979" s="261">
        <v>2</v>
      </c>
      <c r="I1979" s="261" t="s">
        <v>17</v>
      </c>
      <c r="J1979" s="261" t="s">
        <v>17</v>
      </c>
      <c r="K1979" s="261" t="s">
        <v>3248</v>
      </c>
      <c r="L1979" s="262">
        <v>45461</v>
      </c>
      <c r="M1979" s="261" t="s">
        <v>20</v>
      </c>
    </row>
    <row r="1980" spans="1:13" x14ac:dyDescent="0.35">
      <c r="A1980" s="259" t="s">
        <v>1174</v>
      </c>
      <c r="B1980" s="259" t="s">
        <v>1175</v>
      </c>
      <c r="C1980" s="259" t="s">
        <v>1167</v>
      </c>
      <c r="D1980" s="259" t="s">
        <v>2234</v>
      </c>
      <c r="E1980" s="259">
        <v>0</v>
      </c>
      <c r="F1980" s="259" t="s">
        <v>2232</v>
      </c>
      <c r="G1980" s="259" t="s">
        <v>33</v>
      </c>
      <c r="H1980" s="259">
        <v>2</v>
      </c>
      <c r="I1980" s="259" t="s">
        <v>17</v>
      </c>
      <c r="J1980" s="259" t="s">
        <v>17</v>
      </c>
      <c r="K1980" s="259" t="s">
        <v>3249</v>
      </c>
      <c r="L1980" s="260">
        <v>45461</v>
      </c>
      <c r="M1980" s="259" t="s">
        <v>20</v>
      </c>
    </row>
    <row r="1981" spans="1:13" x14ac:dyDescent="0.35">
      <c r="A1981" s="261" t="s">
        <v>1174</v>
      </c>
      <c r="B1981" s="261" t="s">
        <v>1175</v>
      </c>
      <c r="C1981" s="261" t="s">
        <v>1167</v>
      </c>
      <c r="D1981" s="261" t="s">
        <v>2236</v>
      </c>
      <c r="E1981" s="261">
        <v>0</v>
      </c>
      <c r="F1981" s="261" t="s">
        <v>2232</v>
      </c>
      <c r="G1981" s="261" t="s">
        <v>33</v>
      </c>
      <c r="H1981" s="261">
        <v>2</v>
      </c>
      <c r="I1981" s="261" t="s">
        <v>17</v>
      </c>
      <c r="J1981" s="261" t="s">
        <v>17</v>
      </c>
      <c r="K1981" s="261" t="s">
        <v>3250</v>
      </c>
      <c r="L1981" s="262">
        <v>45461</v>
      </c>
      <c r="M1981" s="261" t="s">
        <v>20</v>
      </c>
    </row>
    <row r="1982" spans="1:13" x14ac:dyDescent="0.35">
      <c r="A1982" s="259" t="s">
        <v>1174</v>
      </c>
      <c r="B1982" s="259" t="s">
        <v>1175</v>
      </c>
      <c r="C1982" s="259" t="s">
        <v>1167</v>
      </c>
      <c r="D1982" s="259" t="s">
        <v>2238</v>
      </c>
      <c r="E1982" s="259">
        <v>2</v>
      </c>
      <c r="F1982" s="259" t="s">
        <v>2232</v>
      </c>
      <c r="G1982" s="259" t="s">
        <v>33</v>
      </c>
      <c r="H1982" s="259">
        <v>2</v>
      </c>
      <c r="I1982" s="259" t="s">
        <v>17</v>
      </c>
      <c r="J1982" s="259" t="s">
        <v>17</v>
      </c>
      <c r="K1982" s="259" t="s">
        <v>3251</v>
      </c>
      <c r="L1982" s="260">
        <v>45461</v>
      </c>
      <c r="M1982" s="259" t="s">
        <v>20</v>
      </c>
    </row>
    <row r="1983" spans="1:13" x14ac:dyDescent="0.35">
      <c r="A1983" s="261" t="s">
        <v>1174</v>
      </c>
      <c r="B1983" s="261" t="s">
        <v>1175</v>
      </c>
      <c r="C1983" s="261" t="s">
        <v>1167</v>
      </c>
      <c r="D1983" s="261" t="s">
        <v>2240</v>
      </c>
      <c r="E1983" s="261">
        <v>3</v>
      </c>
      <c r="F1983" s="261" t="s">
        <v>2232</v>
      </c>
      <c r="G1983" s="261" t="s">
        <v>33</v>
      </c>
      <c r="H1983" s="261">
        <v>2</v>
      </c>
      <c r="I1983" s="261" t="s">
        <v>17</v>
      </c>
      <c r="J1983" s="261" t="s">
        <v>17</v>
      </c>
      <c r="K1983" s="261" t="s">
        <v>3252</v>
      </c>
      <c r="L1983" s="262">
        <v>45461</v>
      </c>
      <c r="M1983" s="261" t="s">
        <v>20</v>
      </c>
    </row>
    <row r="1984" spans="1:13" x14ac:dyDescent="0.35">
      <c r="A1984" s="259" t="s">
        <v>1174</v>
      </c>
      <c r="B1984" s="259" t="s">
        <v>1175</v>
      </c>
      <c r="C1984" s="259" t="s">
        <v>1167</v>
      </c>
      <c r="D1984" s="259" t="s">
        <v>2242</v>
      </c>
      <c r="E1984" s="259">
        <v>1</v>
      </c>
      <c r="F1984" s="259" t="s">
        <v>2232</v>
      </c>
      <c r="G1984" s="259" t="s">
        <v>33</v>
      </c>
      <c r="H1984" s="259">
        <v>2</v>
      </c>
      <c r="I1984" s="259" t="s">
        <v>17</v>
      </c>
      <c r="J1984" s="259" t="s">
        <v>17</v>
      </c>
      <c r="K1984" s="259" t="s">
        <v>3253</v>
      </c>
      <c r="L1984" s="260">
        <v>45461</v>
      </c>
      <c r="M1984" s="259" t="s">
        <v>20</v>
      </c>
    </row>
    <row r="1985" spans="1:13" x14ac:dyDescent="0.35">
      <c r="A1985" s="261" t="s">
        <v>1174</v>
      </c>
      <c r="B1985" s="261" t="s">
        <v>1175</v>
      </c>
      <c r="C1985" s="261" t="s">
        <v>1167</v>
      </c>
      <c r="D1985" s="261" t="s">
        <v>2244</v>
      </c>
      <c r="E1985" s="261">
        <v>2</v>
      </c>
      <c r="F1985" s="261" t="s">
        <v>2232</v>
      </c>
      <c r="G1985" s="261" t="s">
        <v>33</v>
      </c>
      <c r="H1985" s="261">
        <v>2</v>
      </c>
      <c r="I1985" s="261" t="s">
        <v>17</v>
      </c>
      <c r="J1985" s="261" t="s">
        <v>17</v>
      </c>
      <c r="K1985" s="261" t="s">
        <v>3254</v>
      </c>
      <c r="L1985" s="262">
        <v>45461</v>
      </c>
      <c r="M1985" s="261" t="s">
        <v>20</v>
      </c>
    </row>
    <row r="1986" spans="1:13" x14ac:dyDescent="0.35">
      <c r="A1986" s="259" t="s">
        <v>1174</v>
      </c>
      <c r="B1986" s="259" t="s">
        <v>1175</v>
      </c>
      <c r="C1986" s="259" t="s">
        <v>1167</v>
      </c>
      <c r="D1986" s="259" t="s">
        <v>2246</v>
      </c>
      <c r="E1986" s="259">
        <v>2</v>
      </c>
      <c r="F1986" s="259" t="s">
        <v>2232</v>
      </c>
      <c r="G1986" s="259" t="s">
        <v>33</v>
      </c>
      <c r="H1986" s="259">
        <v>2</v>
      </c>
      <c r="I1986" s="259" t="s">
        <v>17</v>
      </c>
      <c r="J1986" s="259" t="s">
        <v>17</v>
      </c>
      <c r="K1986" s="259" t="s">
        <v>3255</v>
      </c>
      <c r="L1986" s="260">
        <v>45461</v>
      </c>
      <c r="M1986" s="259" t="s">
        <v>20</v>
      </c>
    </row>
    <row r="1987" spans="1:13" x14ac:dyDescent="0.35">
      <c r="A1987" s="261" t="s">
        <v>1174</v>
      </c>
      <c r="B1987" s="261" t="s">
        <v>1175</v>
      </c>
      <c r="C1987" s="261" t="s">
        <v>1167</v>
      </c>
      <c r="D1987" s="261" t="s">
        <v>2248</v>
      </c>
      <c r="E1987" s="261">
        <v>0</v>
      </c>
      <c r="F1987" s="261" t="s">
        <v>2232</v>
      </c>
      <c r="G1987" s="261" t="s">
        <v>33</v>
      </c>
      <c r="H1987" s="261">
        <v>2</v>
      </c>
      <c r="I1987" s="261" t="s">
        <v>17</v>
      </c>
      <c r="J1987" s="261" t="s">
        <v>17</v>
      </c>
      <c r="K1987" s="261" t="s">
        <v>3256</v>
      </c>
      <c r="L1987" s="262">
        <v>45461</v>
      </c>
      <c r="M1987" s="261" t="s">
        <v>20</v>
      </c>
    </row>
    <row r="1988" spans="1:13" x14ac:dyDescent="0.35">
      <c r="A1988" s="259" t="s">
        <v>1116</v>
      </c>
      <c r="B1988" s="259" t="s">
        <v>1117</v>
      </c>
      <c r="C1988" s="259" t="s">
        <v>1118</v>
      </c>
      <c r="D1988" s="259" t="s">
        <v>2231</v>
      </c>
      <c r="E1988" s="259">
        <v>0</v>
      </c>
      <c r="F1988" s="259" t="s">
        <v>2232</v>
      </c>
      <c r="G1988" s="259" t="s">
        <v>33</v>
      </c>
      <c r="H1988" s="259">
        <v>2</v>
      </c>
      <c r="I1988" s="259" t="s">
        <v>17</v>
      </c>
      <c r="J1988" s="259" t="s">
        <v>17</v>
      </c>
      <c r="K1988" s="259" t="s">
        <v>3257</v>
      </c>
      <c r="L1988" s="260">
        <v>45461</v>
      </c>
      <c r="M1988" s="259" t="s">
        <v>20</v>
      </c>
    </row>
    <row r="1989" spans="1:13" x14ac:dyDescent="0.35">
      <c r="A1989" s="261" t="s">
        <v>1116</v>
      </c>
      <c r="B1989" s="261" t="s">
        <v>1117</v>
      </c>
      <c r="C1989" s="261" t="s">
        <v>1118</v>
      </c>
      <c r="D1989" s="261" t="s">
        <v>2234</v>
      </c>
      <c r="E1989" s="261">
        <v>2</v>
      </c>
      <c r="F1989" s="261" t="s">
        <v>2232</v>
      </c>
      <c r="G1989" s="261" t="s">
        <v>33</v>
      </c>
      <c r="H1989" s="261">
        <v>2</v>
      </c>
      <c r="I1989" s="261" t="s">
        <v>17</v>
      </c>
      <c r="J1989" s="261" t="s">
        <v>17</v>
      </c>
      <c r="K1989" s="261" t="s">
        <v>3258</v>
      </c>
      <c r="L1989" s="262">
        <v>45461</v>
      </c>
      <c r="M1989" s="261" t="s">
        <v>20</v>
      </c>
    </row>
    <row r="1990" spans="1:13" x14ac:dyDescent="0.35">
      <c r="A1990" s="259" t="s">
        <v>1116</v>
      </c>
      <c r="B1990" s="259" t="s">
        <v>1117</v>
      </c>
      <c r="C1990" s="259" t="s">
        <v>1118</v>
      </c>
      <c r="D1990" s="259" t="s">
        <v>2236</v>
      </c>
      <c r="E1990" s="259">
        <v>2</v>
      </c>
      <c r="F1990" s="259" t="s">
        <v>2232</v>
      </c>
      <c r="G1990" s="259" t="s">
        <v>33</v>
      </c>
      <c r="H1990" s="259">
        <v>2</v>
      </c>
      <c r="I1990" s="259" t="s">
        <v>17</v>
      </c>
      <c r="J1990" s="259" t="s">
        <v>17</v>
      </c>
      <c r="K1990" s="259" t="s">
        <v>3259</v>
      </c>
      <c r="L1990" s="260">
        <v>45461</v>
      </c>
      <c r="M1990" s="259" t="s">
        <v>20</v>
      </c>
    </row>
    <row r="1991" spans="1:13" x14ac:dyDescent="0.35">
      <c r="A1991" s="261" t="s">
        <v>1116</v>
      </c>
      <c r="B1991" s="261" t="s">
        <v>1117</v>
      </c>
      <c r="C1991" s="261" t="s">
        <v>1118</v>
      </c>
      <c r="D1991" s="261" t="s">
        <v>2238</v>
      </c>
      <c r="E1991" s="261">
        <v>0</v>
      </c>
      <c r="F1991" s="261" t="s">
        <v>2232</v>
      </c>
      <c r="G1991" s="261" t="s">
        <v>33</v>
      </c>
      <c r="H1991" s="261">
        <v>2</v>
      </c>
      <c r="I1991" s="261" t="s">
        <v>17</v>
      </c>
      <c r="J1991" s="261" t="s">
        <v>17</v>
      </c>
      <c r="K1991" s="261" t="s">
        <v>3260</v>
      </c>
      <c r="L1991" s="262">
        <v>45461</v>
      </c>
      <c r="M1991" s="261" t="s">
        <v>20</v>
      </c>
    </row>
    <row r="1992" spans="1:13" x14ac:dyDescent="0.35">
      <c r="A1992" s="259" t="s">
        <v>1116</v>
      </c>
      <c r="B1992" s="259" t="s">
        <v>1117</v>
      </c>
      <c r="C1992" s="259" t="s">
        <v>1118</v>
      </c>
      <c r="D1992" s="259" t="s">
        <v>2240</v>
      </c>
      <c r="E1992" s="259">
        <v>0</v>
      </c>
      <c r="F1992" s="259" t="s">
        <v>2232</v>
      </c>
      <c r="G1992" s="259" t="s">
        <v>33</v>
      </c>
      <c r="H1992" s="259">
        <v>2</v>
      </c>
      <c r="I1992" s="259" t="s">
        <v>17</v>
      </c>
      <c r="J1992" s="259" t="s">
        <v>17</v>
      </c>
      <c r="K1992" s="259" t="s">
        <v>3261</v>
      </c>
      <c r="L1992" s="260">
        <v>45461</v>
      </c>
      <c r="M1992" s="259" t="s">
        <v>20</v>
      </c>
    </row>
    <row r="1993" spans="1:13" x14ac:dyDescent="0.35">
      <c r="A1993" s="261" t="s">
        <v>1116</v>
      </c>
      <c r="B1993" s="261" t="s">
        <v>1117</v>
      </c>
      <c r="C1993" s="261" t="s">
        <v>1118</v>
      </c>
      <c r="D1993" s="261" t="s">
        <v>2242</v>
      </c>
      <c r="E1993" s="261">
        <v>0</v>
      </c>
      <c r="F1993" s="261" t="s">
        <v>2232</v>
      </c>
      <c r="G1993" s="261" t="s">
        <v>33</v>
      </c>
      <c r="H1993" s="261">
        <v>2</v>
      </c>
      <c r="I1993" s="261" t="s">
        <v>17</v>
      </c>
      <c r="J1993" s="261" t="s">
        <v>17</v>
      </c>
      <c r="K1993" s="261" t="s">
        <v>3262</v>
      </c>
      <c r="L1993" s="262">
        <v>45461</v>
      </c>
      <c r="M1993" s="261" t="s">
        <v>20</v>
      </c>
    </row>
    <row r="1994" spans="1:13" x14ac:dyDescent="0.35">
      <c r="A1994" s="259" t="s">
        <v>1116</v>
      </c>
      <c r="B1994" s="259" t="s">
        <v>1117</v>
      </c>
      <c r="C1994" s="259" t="s">
        <v>1118</v>
      </c>
      <c r="D1994" s="259" t="s">
        <v>2244</v>
      </c>
      <c r="E1994" s="259">
        <v>0</v>
      </c>
      <c r="F1994" s="259" t="s">
        <v>2232</v>
      </c>
      <c r="G1994" s="259" t="s">
        <v>33</v>
      </c>
      <c r="H1994" s="259">
        <v>2</v>
      </c>
      <c r="I1994" s="259" t="s">
        <v>17</v>
      </c>
      <c r="J1994" s="259" t="s">
        <v>17</v>
      </c>
      <c r="K1994" s="259" t="s">
        <v>3263</v>
      </c>
      <c r="L1994" s="260">
        <v>45461</v>
      </c>
      <c r="M1994" s="259" t="s">
        <v>20</v>
      </c>
    </row>
    <row r="1995" spans="1:13" x14ac:dyDescent="0.35">
      <c r="A1995" s="261" t="s">
        <v>1116</v>
      </c>
      <c r="B1995" s="261" t="s">
        <v>1117</v>
      </c>
      <c r="C1995" s="261" t="s">
        <v>1118</v>
      </c>
      <c r="D1995" s="261" t="s">
        <v>2246</v>
      </c>
      <c r="E1995" s="261">
        <v>0</v>
      </c>
      <c r="F1995" s="261" t="s">
        <v>2232</v>
      </c>
      <c r="G1995" s="261" t="s">
        <v>33</v>
      </c>
      <c r="H1995" s="261">
        <v>2</v>
      </c>
      <c r="I1995" s="261" t="s">
        <v>17</v>
      </c>
      <c r="J1995" s="261" t="s">
        <v>17</v>
      </c>
      <c r="K1995" s="261" t="s">
        <v>3264</v>
      </c>
      <c r="L1995" s="262">
        <v>45461</v>
      </c>
      <c r="M1995" s="261" t="s">
        <v>20</v>
      </c>
    </row>
    <row r="1996" spans="1:13" x14ac:dyDescent="0.35">
      <c r="A1996" s="259" t="s">
        <v>1116</v>
      </c>
      <c r="B1996" s="259" t="s">
        <v>1117</v>
      </c>
      <c r="C1996" s="259" t="s">
        <v>1118</v>
      </c>
      <c r="D1996" s="259" t="s">
        <v>2248</v>
      </c>
      <c r="E1996" s="259">
        <v>0</v>
      </c>
      <c r="F1996" s="259" t="s">
        <v>2232</v>
      </c>
      <c r="G1996" s="259" t="s">
        <v>33</v>
      </c>
      <c r="H1996" s="259">
        <v>2</v>
      </c>
      <c r="I1996" s="259" t="s">
        <v>17</v>
      </c>
      <c r="J1996" s="259" t="s">
        <v>17</v>
      </c>
      <c r="K1996" s="259" t="s">
        <v>3265</v>
      </c>
      <c r="L1996" s="260">
        <v>45461</v>
      </c>
      <c r="M1996" s="259" t="s">
        <v>20</v>
      </c>
    </row>
    <row r="1997" spans="1:13" x14ac:dyDescent="0.35">
      <c r="A1997" s="261" t="s">
        <v>1226</v>
      </c>
      <c r="B1997" s="261" t="s">
        <v>1227</v>
      </c>
      <c r="C1997" s="261" t="s">
        <v>1228</v>
      </c>
      <c r="D1997" s="261" t="s">
        <v>2231</v>
      </c>
      <c r="E1997" s="261">
        <v>2</v>
      </c>
      <c r="F1997" s="261" t="s">
        <v>2232</v>
      </c>
      <c r="G1997" s="261" t="s">
        <v>33</v>
      </c>
      <c r="H1997" s="261">
        <v>2</v>
      </c>
      <c r="I1997" s="261" t="s">
        <v>17</v>
      </c>
      <c r="J1997" s="261" t="s">
        <v>17</v>
      </c>
      <c r="K1997" s="261" t="s">
        <v>3266</v>
      </c>
      <c r="L1997" s="262">
        <v>45461</v>
      </c>
      <c r="M1997" s="261" t="s">
        <v>20</v>
      </c>
    </row>
    <row r="1998" spans="1:13" x14ac:dyDescent="0.35">
      <c r="A1998" s="259" t="s">
        <v>1226</v>
      </c>
      <c r="B1998" s="259" t="s">
        <v>1227</v>
      </c>
      <c r="C1998" s="259" t="s">
        <v>1228</v>
      </c>
      <c r="D1998" s="259" t="s">
        <v>2234</v>
      </c>
      <c r="E1998" s="259">
        <v>1</v>
      </c>
      <c r="F1998" s="259" t="s">
        <v>2232</v>
      </c>
      <c r="G1998" s="259" t="s">
        <v>33</v>
      </c>
      <c r="H1998" s="259">
        <v>2</v>
      </c>
      <c r="I1998" s="259" t="s">
        <v>17</v>
      </c>
      <c r="J1998" s="259" t="s">
        <v>17</v>
      </c>
      <c r="K1998" s="259" t="s">
        <v>3267</v>
      </c>
      <c r="L1998" s="260">
        <v>45461</v>
      </c>
      <c r="M1998" s="259" t="s">
        <v>20</v>
      </c>
    </row>
    <row r="1999" spans="1:13" x14ac:dyDescent="0.35">
      <c r="A1999" s="261" t="s">
        <v>1226</v>
      </c>
      <c r="B1999" s="261" t="s">
        <v>1227</v>
      </c>
      <c r="C1999" s="261" t="s">
        <v>1228</v>
      </c>
      <c r="D1999" s="261" t="s">
        <v>2236</v>
      </c>
      <c r="E1999" s="261">
        <v>0</v>
      </c>
      <c r="F1999" s="261" t="s">
        <v>2232</v>
      </c>
      <c r="G1999" s="261" t="s">
        <v>33</v>
      </c>
      <c r="H1999" s="261">
        <v>2</v>
      </c>
      <c r="I1999" s="261" t="s">
        <v>17</v>
      </c>
      <c r="J1999" s="261" t="s">
        <v>17</v>
      </c>
      <c r="K1999" s="261" t="s">
        <v>3268</v>
      </c>
      <c r="L1999" s="262">
        <v>45461</v>
      </c>
      <c r="M1999" s="261" t="s">
        <v>20</v>
      </c>
    </row>
    <row r="2000" spans="1:13" x14ac:dyDescent="0.35">
      <c r="A2000" s="259" t="s">
        <v>1226</v>
      </c>
      <c r="B2000" s="259" t="s">
        <v>1227</v>
      </c>
      <c r="C2000" s="259" t="s">
        <v>1228</v>
      </c>
      <c r="D2000" s="259" t="s">
        <v>2238</v>
      </c>
      <c r="E2000" s="259">
        <v>1</v>
      </c>
      <c r="F2000" s="259" t="s">
        <v>2232</v>
      </c>
      <c r="G2000" s="259" t="s">
        <v>33</v>
      </c>
      <c r="H2000" s="259">
        <v>2</v>
      </c>
      <c r="I2000" s="259" t="s">
        <v>17</v>
      </c>
      <c r="J2000" s="259" t="s">
        <v>17</v>
      </c>
      <c r="K2000" s="259" t="s">
        <v>3269</v>
      </c>
      <c r="L2000" s="260">
        <v>45461</v>
      </c>
      <c r="M2000" s="259" t="s">
        <v>20</v>
      </c>
    </row>
    <row r="2001" spans="1:13" x14ac:dyDescent="0.35">
      <c r="A2001" s="261" t="s">
        <v>1226</v>
      </c>
      <c r="B2001" s="261" t="s">
        <v>1227</v>
      </c>
      <c r="C2001" s="261" t="s">
        <v>1228</v>
      </c>
      <c r="D2001" s="261" t="s">
        <v>2240</v>
      </c>
      <c r="E2001" s="261">
        <v>1</v>
      </c>
      <c r="F2001" s="261" t="s">
        <v>2232</v>
      </c>
      <c r="G2001" s="261" t="s">
        <v>33</v>
      </c>
      <c r="H2001" s="261">
        <v>2</v>
      </c>
      <c r="I2001" s="261" t="s">
        <v>17</v>
      </c>
      <c r="J2001" s="261" t="s">
        <v>17</v>
      </c>
      <c r="K2001" s="261" t="s">
        <v>3270</v>
      </c>
      <c r="L2001" s="262">
        <v>45461</v>
      </c>
      <c r="M2001" s="261" t="s">
        <v>20</v>
      </c>
    </row>
    <row r="2002" spans="1:13" x14ac:dyDescent="0.35">
      <c r="A2002" s="259" t="s">
        <v>1226</v>
      </c>
      <c r="B2002" s="259" t="s">
        <v>1227</v>
      </c>
      <c r="C2002" s="259" t="s">
        <v>1228</v>
      </c>
      <c r="D2002" s="259" t="s">
        <v>2242</v>
      </c>
      <c r="E2002" s="259">
        <v>0</v>
      </c>
      <c r="F2002" s="259" t="s">
        <v>2232</v>
      </c>
      <c r="G2002" s="259" t="s">
        <v>33</v>
      </c>
      <c r="H2002" s="259">
        <v>2</v>
      </c>
      <c r="I2002" s="259" t="s">
        <v>17</v>
      </c>
      <c r="J2002" s="259" t="s">
        <v>17</v>
      </c>
      <c r="K2002" s="259" t="s">
        <v>3271</v>
      </c>
      <c r="L2002" s="260">
        <v>45461</v>
      </c>
      <c r="M2002" s="259" t="s">
        <v>20</v>
      </c>
    </row>
    <row r="2003" spans="1:13" x14ac:dyDescent="0.35">
      <c r="A2003" s="261" t="s">
        <v>1226</v>
      </c>
      <c r="B2003" s="261" t="s">
        <v>1227</v>
      </c>
      <c r="C2003" s="261" t="s">
        <v>1228</v>
      </c>
      <c r="D2003" s="261" t="s">
        <v>2244</v>
      </c>
      <c r="E2003" s="261">
        <v>0</v>
      </c>
      <c r="F2003" s="261" t="s">
        <v>2232</v>
      </c>
      <c r="G2003" s="261" t="s">
        <v>33</v>
      </c>
      <c r="H2003" s="261">
        <v>2</v>
      </c>
      <c r="I2003" s="261" t="s">
        <v>17</v>
      </c>
      <c r="J2003" s="261" t="s">
        <v>17</v>
      </c>
      <c r="K2003" s="261" t="s">
        <v>3272</v>
      </c>
      <c r="L2003" s="262">
        <v>45461</v>
      </c>
      <c r="M2003" s="261" t="s">
        <v>20</v>
      </c>
    </row>
    <row r="2004" spans="1:13" x14ac:dyDescent="0.35">
      <c r="A2004" s="259" t="s">
        <v>1226</v>
      </c>
      <c r="B2004" s="259" t="s">
        <v>1227</v>
      </c>
      <c r="C2004" s="259" t="s">
        <v>1228</v>
      </c>
      <c r="D2004" s="259" t="s">
        <v>2246</v>
      </c>
      <c r="E2004" s="259">
        <v>1</v>
      </c>
      <c r="F2004" s="259" t="s">
        <v>2232</v>
      </c>
      <c r="G2004" s="259" t="s">
        <v>33</v>
      </c>
      <c r="H2004" s="259">
        <v>2</v>
      </c>
      <c r="I2004" s="259" t="s">
        <v>17</v>
      </c>
      <c r="J2004" s="259" t="s">
        <v>17</v>
      </c>
      <c r="K2004" s="259" t="s">
        <v>3273</v>
      </c>
      <c r="L2004" s="260">
        <v>45461</v>
      </c>
      <c r="M2004" s="259" t="s">
        <v>20</v>
      </c>
    </row>
    <row r="2005" spans="1:13" x14ac:dyDescent="0.35">
      <c r="A2005" s="261" t="s">
        <v>1226</v>
      </c>
      <c r="B2005" s="261" t="s">
        <v>1227</v>
      </c>
      <c r="C2005" s="261" t="s">
        <v>1228</v>
      </c>
      <c r="D2005" s="261" t="s">
        <v>2248</v>
      </c>
      <c r="E2005" s="261">
        <v>0</v>
      </c>
      <c r="F2005" s="261" t="s">
        <v>2232</v>
      </c>
      <c r="G2005" s="261" t="s">
        <v>33</v>
      </c>
      <c r="H2005" s="261">
        <v>2</v>
      </c>
      <c r="I2005" s="261" t="s">
        <v>17</v>
      </c>
      <c r="J2005" s="261" t="s">
        <v>17</v>
      </c>
      <c r="K2005" s="261" t="s">
        <v>3274</v>
      </c>
      <c r="L2005" s="262">
        <v>45461</v>
      </c>
      <c r="M2005" s="261" t="s">
        <v>20</v>
      </c>
    </row>
    <row r="2006" spans="1:13" x14ac:dyDescent="0.35">
      <c r="A2006" s="259" t="s">
        <v>1444</v>
      </c>
      <c r="B2006" s="259" t="s">
        <v>1445</v>
      </c>
      <c r="C2006" s="259" t="s">
        <v>1446</v>
      </c>
      <c r="D2006" s="259" t="s">
        <v>2231</v>
      </c>
      <c r="E2006" s="259">
        <v>2</v>
      </c>
      <c r="F2006" s="259" t="s">
        <v>2232</v>
      </c>
      <c r="G2006" s="259" t="s">
        <v>33</v>
      </c>
      <c r="H2006" s="259">
        <v>2</v>
      </c>
      <c r="I2006" s="259" t="s">
        <v>17</v>
      </c>
      <c r="J2006" s="259" t="s">
        <v>17</v>
      </c>
      <c r="K2006" s="259" t="s">
        <v>3275</v>
      </c>
      <c r="L2006" s="260">
        <v>45461</v>
      </c>
      <c r="M2006" s="259" t="s">
        <v>20</v>
      </c>
    </row>
    <row r="2007" spans="1:13" x14ac:dyDescent="0.35">
      <c r="A2007" s="261" t="s">
        <v>1444</v>
      </c>
      <c r="B2007" s="261" t="s">
        <v>1445</v>
      </c>
      <c r="C2007" s="261" t="s">
        <v>1446</v>
      </c>
      <c r="D2007" s="261" t="s">
        <v>2234</v>
      </c>
      <c r="E2007" s="261">
        <v>0</v>
      </c>
      <c r="F2007" s="261" t="s">
        <v>2232</v>
      </c>
      <c r="G2007" s="261" t="s">
        <v>33</v>
      </c>
      <c r="H2007" s="261">
        <v>2</v>
      </c>
      <c r="I2007" s="261" t="s">
        <v>17</v>
      </c>
      <c r="J2007" s="261" t="s">
        <v>17</v>
      </c>
      <c r="K2007" s="261" t="s">
        <v>3276</v>
      </c>
      <c r="L2007" s="262">
        <v>45461</v>
      </c>
      <c r="M2007" s="261" t="s">
        <v>20</v>
      </c>
    </row>
    <row r="2008" spans="1:13" x14ac:dyDescent="0.35">
      <c r="A2008" s="259" t="s">
        <v>1444</v>
      </c>
      <c r="B2008" s="259" t="s">
        <v>1445</v>
      </c>
      <c r="C2008" s="259" t="s">
        <v>1446</v>
      </c>
      <c r="D2008" s="259" t="s">
        <v>2236</v>
      </c>
      <c r="E2008" s="259">
        <v>1</v>
      </c>
      <c r="F2008" s="259" t="s">
        <v>2232</v>
      </c>
      <c r="G2008" s="259" t="s">
        <v>33</v>
      </c>
      <c r="H2008" s="259">
        <v>2</v>
      </c>
      <c r="I2008" s="259" t="s">
        <v>17</v>
      </c>
      <c r="J2008" s="259" t="s">
        <v>17</v>
      </c>
      <c r="K2008" s="259" t="s">
        <v>3277</v>
      </c>
      <c r="L2008" s="260">
        <v>45461</v>
      </c>
      <c r="M2008" s="259" t="s">
        <v>20</v>
      </c>
    </row>
    <row r="2009" spans="1:13" x14ac:dyDescent="0.35">
      <c r="A2009" s="261" t="s">
        <v>1444</v>
      </c>
      <c r="B2009" s="261" t="s">
        <v>1445</v>
      </c>
      <c r="C2009" s="261" t="s">
        <v>1446</v>
      </c>
      <c r="D2009" s="261" t="s">
        <v>2238</v>
      </c>
      <c r="E2009" s="261">
        <v>0</v>
      </c>
      <c r="F2009" s="261" t="s">
        <v>2232</v>
      </c>
      <c r="G2009" s="261" t="s">
        <v>33</v>
      </c>
      <c r="H2009" s="261">
        <v>2</v>
      </c>
      <c r="I2009" s="261" t="s">
        <v>17</v>
      </c>
      <c r="J2009" s="261" t="s">
        <v>17</v>
      </c>
      <c r="K2009" s="261" t="s">
        <v>3278</v>
      </c>
      <c r="L2009" s="262">
        <v>45461</v>
      </c>
      <c r="M2009" s="261" t="s">
        <v>20</v>
      </c>
    </row>
    <row r="2010" spans="1:13" x14ac:dyDescent="0.35">
      <c r="A2010" s="259" t="s">
        <v>1444</v>
      </c>
      <c r="B2010" s="259" t="s">
        <v>1445</v>
      </c>
      <c r="C2010" s="259" t="s">
        <v>1446</v>
      </c>
      <c r="D2010" s="259" t="s">
        <v>2240</v>
      </c>
      <c r="E2010" s="259">
        <v>3</v>
      </c>
      <c r="F2010" s="259" t="s">
        <v>2232</v>
      </c>
      <c r="G2010" s="259" t="s">
        <v>33</v>
      </c>
      <c r="H2010" s="259">
        <v>2</v>
      </c>
      <c r="I2010" s="259" t="s">
        <v>17</v>
      </c>
      <c r="J2010" s="259" t="s">
        <v>17</v>
      </c>
      <c r="K2010" s="259" t="s">
        <v>3279</v>
      </c>
      <c r="L2010" s="260">
        <v>45461</v>
      </c>
      <c r="M2010" s="259" t="s">
        <v>20</v>
      </c>
    </row>
    <row r="2011" spans="1:13" x14ac:dyDescent="0.35">
      <c r="A2011" s="261" t="s">
        <v>1444</v>
      </c>
      <c r="B2011" s="261" t="s">
        <v>1445</v>
      </c>
      <c r="C2011" s="261" t="s">
        <v>1446</v>
      </c>
      <c r="D2011" s="261" t="s">
        <v>2242</v>
      </c>
      <c r="E2011" s="261">
        <v>1</v>
      </c>
      <c r="F2011" s="261" t="s">
        <v>2232</v>
      </c>
      <c r="G2011" s="261" t="s">
        <v>33</v>
      </c>
      <c r="H2011" s="261">
        <v>2</v>
      </c>
      <c r="I2011" s="261" t="s">
        <v>17</v>
      </c>
      <c r="J2011" s="261" t="s">
        <v>17</v>
      </c>
      <c r="K2011" s="261" t="s">
        <v>3280</v>
      </c>
      <c r="L2011" s="262">
        <v>45461</v>
      </c>
      <c r="M2011" s="261" t="s">
        <v>20</v>
      </c>
    </row>
    <row r="2012" spans="1:13" x14ac:dyDescent="0.35">
      <c r="A2012" s="259" t="s">
        <v>1444</v>
      </c>
      <c r="B2012" s="259" t="s">
        <v>1445</v>
      </c>
      <c r="C2012" s="259" t="s">
        <v>1446</v>
      </c>
      <c r="D2012" s="259" t="s">
        <v>2244</v>
      </c>
      <c r="E2012" s="259">
        <v>2</v>
      </c>
      <c r="F2012" s="259" t="s">
        <v>2232</v>
      </c>
      <c r="G2012" s="259" t="s">
        <v>33</v>
      </c>
      <c r="H2012" s="259">
        <v>2</v>
      </c>
      <c r="I2012" s="259" t="s">
        <v>17</v>
      </c>
      <c r="J2012" s="259" t="s">
        <v>17</v>
      </c>
      <c r="K2012" s="259" t="s">
        <v>3281</v>
      </c>
      <c r="L2012" s="260">
        <v>45461</v>
      </c>
      <c r="M2012" s="259" t="s">
        <v>20</v>
      </c>
    </row>
    <row r="2013" spans="1:13" x14ac:dyDescent="0.35">
      <c r="A2013" s="261" t="s">
        <v>1444</v>
      </c>
      <c r="B2013" s="261" t="s">
        <v>1445</v>
      </c>
      <c r="C2013" s="261" t="s">
        <v>1446</v>
      </c>
      <c r="D2013" s="261" t="s">
        <v>2246</v>
      </c>
      <c r="E2013" s="261">
        <v>0</v>
      </c>
      <c r="F2013" s="261" t="s">
        <v>2232</v>
      </c>
      <c r="G2013" s="261" t="s">
        <v>33</v>
      </c>
      <c r="H2013" s="261">
        <v>2</v>
      </c>
      <c r="I2013" s="261" t="s">
        <v>17</v>
      </c>
      <c r="J2013" s="261" t="s">
        <v>17</v>
      </c>
      <c r="K2013" s="261" t="s">
        <v>3282</v>
      </c>
      <c r="L2013" s="262">
        <v>45461</v>
      </c>
      <c r="M2013" s="261" t="s">
        <v>20</v>
      </c>
    </row>
    <row r="2014" spans="1:13" x14ac:dyDescent="0.35">
      <c r="A2014" s="259" t="s">
        <v>1444</v>
      </c>
      <c r="B2014" s="259" t="s">
        <v>1445</v>
      </c>
      <c r="C2014" s="259" t="s">
        <v>1446</v>
      </c>
      <c r="D2014" s="259" t="s">
        <v>2248</v>
      </c>
      <c r="E2014" s="259">
        <v>0</v>
      </c>
      <c r="F2014" s="259" t="s">
        <v>2232</v>
      </c>
      <c r="G2014" s="259" t="s">
        <v>33</v>
      </c>
      <c r="H2014" s="259">
        <v>2</v>
      </c>
      <c r="I2014" s="259" t="s">
        <v>17</v>
      </c>
      <c r="J2014" s="259" t="s">
        <v>17</v>
      </c>
      <c r="K2014" s="259" t="s">
        <v>3283</v>
      </c>
      <c r="L2014" s="260">
        <v>45461</v>
      </c>
      <c r="M2014" s="259" t="s">
        <v>20</v>
      </c>
    </row>
    <row r="2015" spans="1:13" x14ac:dyDescent="0.35">
      <c r="A2015" s="261" t="s">
        <v>3284</v>
      </c>
      <c r="B2015" s="261" t="s">
        <v>3285</v>
      </c>
      <c r="C2015" s="261" t="s">
        <v>3286</v>
      </c>
      <c r="D2015" s="261" t="s">
        <v>2231</v>
      </c>
      <c r="E2015" s="261">
        <v>0</v>
      </c>
      <c r="F2015" s="261" t="s">
        <v>2232</v>
      </c>
      <c r="G2015" s="261" t="s">
        <v>33</v>
      </c>
      <c r="H2015" s="261">
        <v>2</v>
      </c>
      <c r="I2015" s="261" t="s">
        <v>17</v>
      </c>
      <c r="J2015" s="261" t="s">
        <v>17</v>
      </c>
      <c r="K2015" s="261" t="s">
        <v>3287</v>
      </c>
      <c r="L2015" s="262">
        <v>45461</v>
      </c>
      <c r="M2015" s="261" t="s">
        <v>20</v>
      </c>
    </row>
    <row r="2016" spans="1:13" x14ac:dyDescent="0.35">
      <c r="A2016" s="259" t="s">
        <v>3284</v>
      </c>
      <c r="B2016" s="259" t="s">
        <v>3285</v>
      </c>
      <c r="C2016" s="259" t="s">
        <v>3286</v>
      </c>
      <c r="D2016" s="259" t="s">
        <v>2234</v>
      </c>
      <c r="E2016" s="259">
        <v>0</v>
      </c>
      <c r="F2016" s="259" t="s">
        <v>2232</v>
      </c>
      <c r="G2016" s="259" t="s">
        <v>33</v>
      </c>
      <c r="H2016" s="259">
        <v>2</v>
      </c>
      <c r="I2016" s="259" t="s">
        <v>17</v>
      </c>
      <c r="J2016" s="259" t="s">
        <v>17</v>
      </c>
      <c r="K2016" s="259" t="s">
        <v>3288</v>
      </c>
      <c r="L2016" s="260">
        <v>45461</v>
      </c>
      <c r="M2016" s="259" t="s">
        <v>20</v>
      </c>
    </row>
    <row r="2017" spans="1:13" x14ac:dyDescent="0.35">
      <c r="A2017" s="261" t="s">
        <v>3284</v>
      </c>
      <c r="B2017" s="261" t="s">
        <v>3285</v>
      </c>
      <c r="C2017" s="261" t="s">
        <v>3286</v>
      </c>
      <c r="D2017" s="261" t="s">
        <v>2236</v>
      </c>
      <c r="E2017" s="261">
        <v>0</v>
      </c>
      <c r="F2017" s="261" t="s">
        <v>2232</v>
      </c>
      <c r="G2017" s="261" t="s">
        <v>33</v>
      </c>
      <c r="H2017" s="261">
        <v>2</v>
      </c>
      <c r="I2017" s="261" t="s">
        <v>17</v>
      </c>
      <c r="J2017" s="261" t="s">
        <v>17</v>
      </c>
      <c r="K2017" s="261" t="s">
        <v>3289</v>
      </c>
      <c r="L2017" s="262">
        <v>45461</v>
      </c>
      <c r="M2017" s="261" t="s">
        <v>20</v>
      </c>
    </row>
    <row r="2018" spans="1:13" x14ac:dyDescent="0.35">
      <c r="A2018" s="259" t="s">
        <v>3284</v>
      </c>
      <c r="B2018" s="259" t="s">
        <v>3285</v>
      </c>
      <c r="C2018" s="259" t="s">
        <v>3286</v>
      </c>
      <c r="D2018" s="259" t="s">
        <v>2238</v>
      </c>
      <c r="E2018" s="259">
        <v>0</v>
      </c>
      <c r="F2018" s="259" t="s">
        <v>2232</v>
      </c>
      <c r="G2018" s="259" t="s">
        <v>33</v>
      </c>
      <c r="H2018" s="259">
        <v>2</v>
      </c>
      <c r="I2018" s="259" t="s">
        <v>17</v>
      </c>
      <c r="J2018" s="259" t="s">
        <v>17</v>
      </c>
      <c r="K2018" s="259" t="s">
        <v>3290</v>
      </c>
      <c r="L2018" s="260">
        <v>45461</v>
      </c>
      <c r="M2018" s="259" t="s">
        <v>20</v>
      </c>
    </row>
    <row r="2019" spans="1:13" x14ac:dyDescent="0.35">
      <c r="A2019" s="261" t="s">
        <v>3284</v>
      </c>
      <c r="B2019" s="261" t="s">
        <v>3285</v>
      </c>
      <c r="C2019" s="261" t="s">
        <v>3286</v>
      </c>
      <c r="D2019" s="261" t="s">
        <v>2240</v>
      </c>
      <c r="E2019" s="261">
        <v>0</v>
      </c>
      <c r="F2019" s="261" t="s">
        <v>2232</v>
      </c>
      <c r="G2019" s="261" t="s">
        <v>33</v>
      </c>
      <c r="H2019" s="261">
        <v>2</v>
      </c>
      <c r="I2019" s="261" t="s">
        <v>17</v>
      </c>
      <c r="J2019" s="261" t="s">
        <v>17</v>
      </c>
      <c r="K2019" s="261" t="s">
        <v>3291</v>
      </c>
      <c r="L2019" s="262">
        <v>45461</v>
      </c>
      <c r="M2019" s="261" t="s">
        <v>20</v>
      </c>
    </row>
    <row r="2020" spans="1:13" x14ac:dyDescent="0.35">
      <c r="A2020" s="259" t="s">
        <v>3284</v>
      </c>
      <c r="B2020" s="259" t="s">
        <v>3285</v>
      </c>
      <c r="C2020" s="259" t="s">
        <v>3286</v>
      </c>
      <c r="D2020" s="259" t="s">
        <v>2242</v>
      </c>
      <c r="E2020" s="259">
        <v>0</v>
      </c>
      <c r="F2020" s="259" t="s">
        <v>2232</v>
      </c>
      <c r="G2020" s="259" t="s">
        <v>33</v>
      </c>
      <c r="H2020" s="259">
        <v>2</v>
      </c>
      <c r="I2020" s="259" t="s">
        <v>17</v>
      </c>
      <c r="J2020" s="259" t="s">
        <v>17</v>
      </c>
      <c r="K2020" s="259" t="s">
        <v>3292</v>
      </c>
      <c r="L2020" s="260">
        <v>45461</v>
      </c>
      <c r="M2020" s="259" t="s">
        <v>20</v>
      </c>
    </row>
    <row r="2021" spans="1:13" x14ac:dyDescent="0.35">
      <c r="A2021" s="261" t="s">
        <v>3284</v>
      </c>
      <c r="B2021" s="261" t="s">
        <v>3285</v>
      </c>
      <c r="C2021" s="261" t="s">
        <v>3286</v>
      </c>
      <c r="D2021" s="261" t="s">
        <v>2244</v>
      </c>
      <c r="E2021" s="261">
        <v>0</v>
      </c>
      <c r="F2021" s="261" t="s">
        <v>2232</v>
      </c>
      <c r="G2021" s="261" t="s">
        <v>33</v>
      </c>
      <c r="H2021" s="261">
        <v>2</v>
      </c>
      <c r="I2021" s="261" t="s">
        <v>17</v>
      </c>
      <c r="J2021" s="261" t="s">
        <v>17</v>
      </c>
      <c r="K2021" s="261" t="s">
        <v>3293</v>
      </c>
      <c r="L2021" s="262">
        <v>45461</v>
      </c>
      <c r="M2021" s="261" t="s">
        <v>20</v>
      </c>
    </row>
    <row r="2022" spans="1:13" x14ac:dyDescent="0.35">
      <c r="A2022" s="259" t="s">
        <v>3284</v>
      </c>
      <c r="B2022" s="259" t="s">
        <v>3285</v>
      </c>
      <c r="C2022" s="259" t="s">
        <v>3286</v>
      </c>
      <c r="D2022" s="259" t="s">
        <v>2246</v>
      </c>
      <c r="E2022" s="259">
        <v>0</v>
      </c>
      <c r="F2022" s="259" t="s">
        <v>2232</v>
      </c>
      <c r="G2022" s="259" t="s">
        <v>33</v>
      </c>
      <c r="H2022" s="259">
        <v>2</v>
      </c>
      <c r="I2022" s="259" t="s">
        <v>17</v>
      </c>
      <c r="J2022" s="259" t="s">
        <v>17</v>
      </c>
      <c r="K2022" s="259" t="s">
        <v>3294</v>
      </c>
      <c r="L2022" s="260">
        <v>45461</v>
      </c>
      <c r="M2022" s="259" t="s">
        <v>20</v>
      </c>
    </row>
    <row r="2023" spans="1:13" x14ac:dyDescent="0.35">
      <c r="A2023" s="261" t="s">
        <v>3284</v>
      </c>
      <c r="B2023" s="261" t="s">
        <v>3285</v>
      </c>
      <c r="C2023" s="261" t="s">
        <v>3286</v>
      </c>
      <c r="D2023" s="261" t="s">
        <v>2248</v>
      </c>
      <c r="E2023" s="261">
        <v>0</v>
      </c>
      <c r="F2023" s="261" t="s">
        <v>2232</v>
      </c>
      <c r="G2023" s="261" t="s">
        <v>33</v>
      </c>
      <c r="H2023" s="261">
        <v>2</v>
      </c>
      <c r="I2023" s="261" t="s">
        <v>17</v>
      </c>
      <c r="J2023" s="261" t="s">
        <v>17</v>
      </c>
      <c r="K2023" s="261" t="s">
        <v>3295</v>
      </c>
      <c r="L2023" s="262">
        <v>45461</v>
      </c>
      <c r="M2023" s="261" t="s">
        <v>20</v>
      </c>
    </row>
    <row r="2024" spans="1:13" x14ac:dyDescent="0.35">
      <c r="A2024" s="259" t="s">
        <v>42</v>
      </c>
      <c r="B2024" s="259" t="s">
        <v>43</v>
      </c>
      <c r="C2024" s="259" t="s">
        <v>44</v>
      </c>
      <c r="D2024" s="259" t="s">
        <v>2231</v>
      </c>
      <c r="E2024" s="259">
        <v>1</v>
      </c>
      <c r="F2024" s="259" t="s">
        <v>2232</v>
      </c>
      <c r="G2024" s="259" t="s">
        <v>33</v>
      </c>
      <c r="H2024" s="259">
        <v>2</v>
      </c>
      <c r="I2024" s="259" t="s">
        <v>17</v>
      </c>
      <c r="J2024" s="259" t="s">
        <v>17</v>
      </c>
      <c r="K2024" s="259" t="s">
        <v>3296</v>
      </c>
      <c r="L2024" s="260">
        <v>45461</v>
      </c>
      <c r="M2024" s="259" t="s">
        <v>20</v>
      </c>
    </row>
    <row r="2025" spans="1:13" x14ac:dyDescent="0.35">
      <c r="A2025" s="261" t="s">
        <v>42</v>
      </c>
      <c r="B2025" s="261" t="s">
        <v>43</v>
      </c>
      <c r="C2025" s="261" t="s">
        <v>44</v>
      </c>
      <c r="D2025" s="261" t="s">
        <v>2234</v>
      </c>
      <c r="E2025" s="261">
        <v>1</v>
      </c>
      <c r="F2025" s="261" t="s">
        <v>2232</v>
      </c>
      <c r="G2025" s="261" t="s">
        <v>33</v>
      </c>
      <c r="H2025" s="261">
        <v>2</v>
      </c>
      <c r="I2025" s="261" t="s">
        <v>17</v>
      </c>
      <c r="J2025" s="261" t="s">
        <v>17</v>
      </c>
      <c r="K2025" s="261" t="s">
        <v>3297</v>
      </c>
      <c r="L2025" s="262">
        <v>45461</v>
      </c>
      <c r="M2025" s="261" t="s">
        <v>20</v>
      </c>
    </row>
    <row r="2026" spans="1:13" x14ac:dyDescent="0.35">
      <c r="A2026" s="259" t="s">
        <v>42</v>
      </c>
      <c r="B2026" s="259" t="s">
        <v>43</v>
      </c>
      <c r="C2026" s="259" t="s">
        <v>44</v>
      </c>
      <c r="D2026" s="259" t="s">
        <v>2236</v>
      </c>
      <c r="E2026" s="259">
        <v>3</v>
      </c>
      <c r="F2026" s="259" t="s">
        <v>2232</v>
      </c>
      <c r="G2026" s="259" t="s">
        <v>33</v>
      </c>
      <c r="H2026" s="259">
        <v>2</v>
      </c>
      <c r="I2026" s="259" t="s">
        <v>17</v>
      </c>
      <c r="J2026" s="259" t="s">
        <v>17</v>
      </c>
      <c r="K2026" s="259" t="s">
        <v>3298</v>
      </c>
      <c r="L2026" s="260">
        <v>45461</v>
      </c>
      <c r="M2026" s="259" t="s">
        <v>20</v>
      </c>
    </row>
    <row r="2027" spans="1:13" x14ac:dyDescent="0.35">
      <c r="A2027" s="261" t="s">
        <v>42</v>
      </c>
      <c r="B2027" s="261" t="s">
        <v>43</v>
      </c>
      <c r="C2027" s="261" t="s">
        <v>44</v>
      </c>
      <c r="D2027" s="261" t="s">
        <v>2238</v>
      </c>
      <c r="E2027" s="261">
        <v>0</v>
      </c>
      <c r="F2027" s="261" t="s">
        <v>2232</v>
      </c>
      <c r="G2027" s="261" t="s">
        <v>33</v>
      </c>
      <c r="H2027" s="261">
        <v>2</v>
      </c>
      <c r="I2027" s="261" t="s">
        <v>17</v>
      </c>
      <c r="J2027" s="261" t="s">
        <v>17</v>
      </c>
      <c r="K2027" s="261" t="s">
        <v>3299</v>
      </c>
      <c r="L2027" s="262">
        <v>45461</v>
      </c>
      <c r="M2027" s="261" t="s">
        <v>20</v>
      </c>
    </row>
    <row r="2028" spans="1:13" x14ac:dyDescent="0.35">
      <c r="A2028" s="259" t="s">
        <v>42</v>
      </c>
      <c r="B2028" s="259" t="s">
        <v>43</v>
      </c>
      <c r="C2028" s="259" t="s">
        <v>44</v>
      </c>
      <c r="D2028" s="259" t="s">
        <v>2240</v>
      </c>
      <c r="E2028" s="259">
        <v>2</v>
      </c>
      <c r="F2028" s="259" t="s">
        <v>2232</v>
      </c>
      <c r="G2028" s="259" t="s">
        <v>33</v>
      </c>
      <c r="H2028" s="259">
        <v>2</v>
      </c>
      <c r="I2028" s="259" t="s">
        <v>17</v>
      </c>
      <c r="J2028" s="259" t="s">
        <v>17</v>
      </c>
      <c r="K2028" s="259" t="s">
        <v>3300</v>
      </c>
      <c r="L2028" s="260">
        <v>45461</v>
      </c>
      <c r="M2028" s="259" t="s">
        <v>20</v>
      </c>
    </row>
    <row r="2029" spans="1:13" x14ac:dyDescent="0.35">
      <c r="A2029" s="261" t="s">
        <v>42</v>
      </c>
      <c r="B2029" s="261" t="s">
        <v>43</v>
      </c>
      <c r="C2029" s="261" t="s">
        <v>44</v>
      </c>
      <c r="D2029" s="261" t="s">
        <v>2242</v>
      </c>
      <c r="E2029" s="261">
        <v>0</v>
      </c>
      <c r="F2029" s="261" t="s">
        <v>2232</v>
      </c>
      <c r="G2029" s="261" t="s">
        <v>33</v>
      </c>
      <c r="H2029" s="261">
        <v>2</v>
      </c>
      <c r="I2029" s="261" t="s">
        <v>17</v>
      </c>
      <c r="J2029" s="261" t="s">
        <v>17</v>
      </c>
      <c r="K2029" s="261" t="s">
        <v>3301</v>
      </c>
      <c r="L2029" s="262">
        <v>45461</v>
      </c>
      <c r="M2029" s="261" t="s">
        <v>20</v>
      </c>
    </row>
    <row r="2030" spans="1:13" x14ac:dyDescent="0.35">
      <c r="A2030" s="259" t="s">
        <v>42</v>
      </c>
      <c r="B2030" s="259" t="s">
        <v>43</v>
      </c>
      <c r="C2030" s="259" t="s">
        <v>44</v>
      </c>
      <c r="D2030" s="259" t="s">
        <v>2244</v>
      </c>
      <c r="E2030" s="259">
        <v>2</v>
      </c>
      <c r="F2030" s="259" t="s">
        <v>2232</v>
      </c>
      <c r="G2030" s="259" t="s">
        <v>33</v>
      </c>
      <c r="H2030" s="259">
        <v>2</v>
      </c>
      <c r="I2030" s="259" t="s">
        <v>17</v>
      </c>
      <c r="J2030" s="259" t="s">
        <v>17</v>
      </c>
      <c r="K2030" s="259" t="s">
        <v>3302</v>
      </c>
      <c r="L2030" s="260">
        <v>45461</v>
      </c>
      <c r="M2030" s="259" t="s">
        <v>20</v>
      </c>
    </row>
    <row r="2031" spans="1:13" x14ac:dyDescent="0.35">
      <c r="A2031" s="261" t="s">
        <v>42</v>
      </c>
      <c r="B2031" s="261" t="s">
        <v>43</v>
      </c>
      <c r="C2031" s="261" t="s">
        <v>44</v>
      </c>
      <c r="D2031" s="261" t="s">
        <v>2246</v>
      </c>
      <c r="E2031" s="261">
        <v>2</v>
      </c>
      <c r="F2031" s="261" t="s">
        <v>2232</v>
      </c>
      <c r="G2031" s="261" t="s">
        <v>33</v>
      </c>
      <c r="H2031" s="261">
        <v>2</v>
      </c>
      <c r="I2031" s="261" t="s">
        <v>17</v>
      </c>
      <c r="J2031" s="261" t="s">
        <v>17</v>
      </c>
      <c r="K2031" s="261" t="s">
        <v>3303</v>
      </c>
      <c r="L2031" s="262">
        <v>45461</v>
      </c>
      <c r="M2031" s="261" t="s">
        <v>20</v>
      </c>
    </row>
    <row r="2032" spans="1:13" x14ac:dyDescent="0.35">
      <c r="A2032" s="259" t="s">
        <v>42</v>
      </c>
      <c r="B2032" s="259" t="s">
        <v>43</v>
      </c>
      <c r="C2032" s="259" t="s">
        <v>44</v>
      </c>
      <c r="D2032" s="259" t="s">
        <v>2248</v>
      </c>
      <c r="E2032" s="259">
        <v>0</v>
      </c>
      <c r="F2032" s="259" t="s">
        <v>2232</v>
      </c>
      <c r="G2032" s="259" t="s">
        <v>33</v>
      </c>
      <c r="H2032" s="259">
        <v>2</v>
      </c>
      <c r="I2032" s="259" t="s">
        <v>17</v>
      </c>
      <c r="J2032" s="259" t="s">
        <v>17</v>
      </c>
      <c r="K2032" s="259" t="s">
        <v>3304</v>
      </c>
      <c r="L2032" s="260">
        <v>45461</v>
      </c>
      <c r="M2032" s="259" t="s">
        <v>20</v>
      </c>
    </row>
    <row r="2033" spans="1:13" x14ac:dyDescent="0.35">
      <c r="A2033" s="261" t="s">
        <v>452</v>
      </c>
      <c r="B2033" s="261" t="s">
        <v>453</v>
      </c>
      <c r="C2033" s="261" t="s">
        <v>454</v>
      </c>
      <c r="D2033" s="261" t="s">
        <v>2231</v>
      </c>
      <c r="E2033" s="261">
        <v>0</v>
      </c>
      <c r="F2033" s="261" t="s">
        <v>2232</v>
      </c>
      <c r="G2033" s="261" t="s">
        <v>33</v>
      </c>
      <c r="H2033" s="261">
        <v>2</v>
      </c>
      <c r="I2033" s="261" t="s">
        <v>17</v>
      </c>
      <c r="J2033" s="261" t="s">
        <v>17</v>
      </c>
      <c r="K2033" s="261" t="s">
        <v>3305</v>
      </c>
      <c r="L2033" s="262">
        <v>45461</v>
      </c>
      <c r="M2033" s="261" t="s">
        <v>20</v>
      </c>
    </row>
    <row r="2034" spans="1:13" x14ac:dyDescent="0.35">
      <c r="A2034" s="259" t="s">
        <v>452</v>
      </c>
      <c r="B2034" s="259" t="s">
        <v>453</v>
      </c>
      <c r="C2034" s="259" t="s">
        <v>454</v>
      </c>
      <c r="D2034" s="259" t="s">
        <v>2234</v>
      </c>
      <c r="E2034" s="259">
        <v>1</v>
      </c>
      <c r="F2034" s="259" t="s">
        <v>2232</v>
      </c>
      <c r="G2034" s="259" t="s">
        <v>33</v>
      </c>
      <c r="H2034" s="259">
        <v>2</v>
      </c>
      <c r="I2034" s="259" t="s">
        <v>17</v>
      </c>
      <c r="J2034" s="259" t="s">
        <v>17</v>
      </c>
      <c r="K2034" s="259" t="s">
        <v>3306</v>
      </c>
      <c r="L2034" s="260">
        <v>45461</v>
      </c>
      <c r="M2034" s="259" t="s">
        <v>20</v>
      </c>
    </row>
    <row r="2035" spans="1:13" x14ac:dyDescent="0.35">
      <c r="A2035" s="261" t="s">
        <v>452</v>
      </c>
      <c r="B2035" s="261" t="s">
        <v>453</v>
      </c>
      <c r="C2035" s="261" t="s">
        <v>454</v>
      </c>
      <c r="D2035" s="261" t="s">
        <v>2236</v>
      </c>
      <c r="E2035" s="261">
        <v>2</v>
      </c>
      <c r="F2035" s="261" t="s">
        <v>2232</v>
      </c>
      <c r="G2035" s="261" t="s">
        <v>33</v>
      </c>
      <c r="H2035" s="261">
        <v>2</v>
      </c>
      <c r="I2035" s="261" t="s">
        <v>17</v>
      </c>
      <c r="J2035" s="261" t="s">
        <v>17</v>
      </c>
      <c r="K2035" s="261" t="s">
        <v>3307</v>
      </c>
      <c r="L2035" s="262">
        <v>45461</v>
      </c>
      <c r="M2035" s="261" t="s">
        <v>20</v>
      </c>
    </row>
    <row r="2036" spans="1:13" x14ac:dyDescent="0.35">
      <c r="A2036" s="259" t="s">
        <v>452</v>
      </c>
      <c r="B2036" s="259" t="s">
        <v>453</v>
      </c>
      <c r="C2036" s="259" t="s">
        <v>454</v>
      </c>
      <c r="D2036" s="259" t="s">
        <v>2238</v>
      </c>
      <c r="E2036" s="259">
        <v>2</v>
      </c>
      <c r="F2036" s="259" t="s">
        <v>2232</v>
      </c>
      <c r="G2036" s="259" t="s">
        <v>33</v>
      </c>
      <c r="H2036" s="259">
        <v>2</v>
      </c>
      <c r="I2036" s="259" t="s">
        <v>17</v>
      </c>
      <c r="J2036" s="259" t="s">
        <v>17</v>
      </c>
      <c r="K2036" s="259" t="s">
        <v>3308</v>
      </c>
      <c r="L2036" s="260">
        <v>45461</v>
      </c>
      <c r="M2036" s="259" t="s">
        <v>20</v>
      </c>
    </row>
    <row r="2037" spans="1:13" x14ac:dyDescent="0.35">
      <c r="A2037" s="261" t="s">
        <v>452</v>
      </c>
      <c r="B2037" s="261" t="s">
        <v>453</v>
      </c>
      <c r="C2037" s="261" t="s">
        <v>454</v>
      </c>
      <c r="D2037" s="261" t="s">
        <v>2240</v>
      </c>
      <c r="E2037" s="261">
        <v>3</v>
      </c>
      <c r="F2037" s="261" t="s">
        <v>2232</v>
      </c>
      <c r="G2037" s="261" t="s">
        <v>33</v>
      </c>
      <c r="H2037" s="261">
        <v>2</v>
      </c>
      <c r="I2037" s="261" t="s">
        <v>17</v>
      </c>
      <c r="J2037" s="261" t="s">
        <v>17</v>
      </c>
      <c r="K2037" s="261" t="s">
        <v>3309</v>
      </c>
      <c r="L2037" s="262">
        <v>45461</v>
      </c>
      <c r="M2037" s="261" t="s">
        <v>20</v>
      </c>
    </row>
    <row r="2038" spans="1:13" x14ac:dyDescent="0.35">
      <c r="A2038" s="259" t="s">
        <v>452</v>
      </c>
      <c r="B2038" s="259" t="s">
        <v>453</v>
      </c>
      <c r="C2038" s="259" t="s">
        <v>454</v>
      </c>
      <c r="D2038" s="259" t="s">
        <v>2242</v>
      </c>
      <c r="E2038" s="259">
        <v>2</v>
      </c>
      <c r="F2038" s="259" t="s">
        <v>2232</v>
      </c>
      <c r="G2038" s="259" t="s">
        <v>33</v>
      </c>
      <c r="H2038" s="259">
        <v>2</v>
      </c>
      <c r="I2038" s="259" t="s">
        <v>17</v>
      </c>
      <c r="J2038" s="259" t="s">
        <v>17</v>
      </c>
      <c r="K2038" s="259" t="s">
        <v>3310</v>
      </c>
      <c r="L2038" s="260">
        <v>45461</v>
      </c>
      <c r="M2038" s="259" t="s">
        <v>20</v>
      </c>
    </row>
    <row r="2039" spans="1:13" x14ac:dyDescent="0.35">
      <c r="A2039" s="261" t="s">
        <v>452</v>
      </c>
      <c r="B2039" s="261" t="s">
        <v>453</v>
      </c>
      <c r="C2039" s="261" t="s">
        <v>454</v>
      </c>
      <c r="D2039" s="261" t="s">
        <v>2244</v>
      </c>
      <c r="E2039" s="261">
        <v>2</v>
      </c>
      <c r="F2039" s="261" t="s">
        <v>2232</v>
      </c>
      <c r="G2039" s="261" t="s">
        <v>33</v>
      </c>
      <c r="H2039" s="261">
        <v>2</v>
      </c>
      <c r="I2039" s="261" t="s">
        <v>17</v>
      </c>
      <c r="J2039" s="261" t="s">
        <v>17</v>
      </c>
      <c r="K2039" s="261" t="s">
        <v>3311</v>
      </c>
      <c r="L2039" s="262">
        <v>45461</v>
      </c>
      <c r="M2039" s="261" t="s">
        <v>20</v>
      </c>
    </row>
    <row r="2040" spans="1:13" x14ac:dyDescent="0.35">
      <c r="A2040" s="259" t="s">
        <v>452</v>
      </c>
      <c r="B2040" s="259" t="s">
        <v>453</v>
      </c>
      <c r="C2040" s="259" t="s">
        <v>454</v>
      </c>
      <c r="D2040" s="259" t="s">
        <v>2246</v>
      </c>
      <c r="E2040" s="259">
        <v>3</v>
      </c>
      <c r="F2040" s="259" t="s">
        <v>2232</v>
      </c>
      <c r="G2040" s="259" t="s">
        <v>33</v>
      </c>
      <c r="H2040" s="259">
        <v>2</v>
      </c>
      <c r="I2040" s="259" t="s">
        <v>17</v>
      </c>
      <c r="J2040" s="259" t="s">
        <v>17</v>
      </c>
      <c r="K2040" s="259" t="s">
        <v>3312</v>
      </c>
      <c r="L2040" s="260">
        <v>45461</v>
      </c>
      <c r="M2040" s="259" t="s">
        <v>20</v>
      </c>
    </row>
    <row r="2041" spans="1:13" x14ac:dyDescent="0.35">
      <c r="A2041" s="261" t="s">
        <v>452</v>
      </c>
      <c r="B2041" s="261" t="s">
        <v>453</v>
      </c>
      <c r="C2041" s="261" t="s">
        <v>454</v>
      </c>
      <c r="D2041" s="261" t="s">
        <v>2248</v>
      </c>
      <c r="E2041" s="261">
        <v>0</v>
      </c>
      <c r="F2041" s="261" t="s">
        <v>2232</v>
      </c>
      <c r="G2041" s="261" t="s">
        <v>33</v>
      </c>
      <c r="H2041" s="261">
        <v>2</v>
      </c>
      <c r="I2041" s="261" t="s">
        <v>17</v>
      </c>
      <c r="J2041" s="261" t="s">
        <v>17</v>
      </c>
      <c r="K2041" s="261" t="s">
        <v>3313</v>
      </c>
      <c r="L2041" s="262">
        <v>45461</v>
      </c>
      <c r="M2041" s="261" t="s">
        <v>20</v>
      </c>
    </row>
    <row r="2042" spans="1:13" x14ac:dyDescent="0.35">
      <c r="A2042" s="259" t="s">
        <v>813</v>
      </c>
      <c r="B2042" s="259" t="s">
        <v>814</v>
      </c>
      <c r="C2042" s="259" t="s">
        <v>815</v>
      </c>
      <c r="D2042" s="259" t="s">
        <v>2231</v>
      </c>
      <c r="E2042" s="259">
        <v>2</v>
      </c>
      <c r="F2042" s="259" t="s">
        <v>2232</v>
      </c>
      <c r="G2042" s="259" t="s">
        <v>33</v>
      </c>
      <c r="H2042" s="259">
        <v>2</v>
      </c>
      <c r="I2042" s="259" t="s">
        <v>17</v>
      </c>
      <c r="J2042" s="259" t="s">
        <v>17</v>
      </c>
      <c r="K2042" s="259" t="s">
        <v>3314</v>
      </c>
      <c r="L2042" s="260">
        <v>45461</v>
      </c>
      <c r="M2042" s="259" t="s">
        <v>20</v>
      </c>
    </row>
    <row r="2043" spans="1:13" x14ac:dyDescent="0.35">
      <c r="A2043" s="261" t="s">
        <v>813</v>
      </c>
      <c r="B2043" s="261" t="s">
        <v>814</v>
      </c>
      <c r="C2043" s="261" t="s">
        <v>815</v>
      </c>
      <c r="D2043" s="261" t="s">
        <v>2234</v>
      </c>
      <c r="E2043" s="261">
        <v>2</v>
      </c>
      <c r="F2043" s="261" t="s">
        <v>2232</v>
      </c>
      <c r="G2043" s="261" t="s">
        <v>33</v>
      </c>
      <c r="H2043" s="261">
        <v>2</v>
      </c>
      <c r="I2043" s="261" t="s">
        <v>17</v>
      </c>
      <c r="J2043" s="261" t="s">
        <v>17</v>
      </c>
      <c r="K2043" s="261" t="s">
        <v>3315</v>
      </c>
      <c r="L2043" s="262">
        <v>45461</v>
      </c>
      <c r="M2043" s="261" t="s">
        <v>20</v>
      </c>
    </row>
    <row r="2044" spans="1:13" x14ac:dyDescent="0.35">
      <c r="A2044" s="259" t="s">
        <v>813</v>
      </c>
      <c r="B2044" s="259" t="s">
        <v>814</v>
      </c>
      <c r="C2044" s="259" t="s">
        <v>815</v>
      </c>
      <c r="D2044" s="259" t="s">
        <v>2236</v>
      </c>
      <c r="E2044" s="259">
        <v>3</v>
      </c>
      <c r="F2044" s="259" t="s">
        <v>2232</v>
      </c>
      <c r="G2044" s="259" t="s">
        <v>33</v>
      </c>
      <c r="H2044" s="259">
        <v>2</v>
      </c>
      <c r="I2044" s="259" t="s">
        <v>17</v>
      </c>
      <c r="J2044" s="259" t="s">
        <v>17</v>
      </c>
      <c r="K2044" s="259" t="s">
        <v>3316</v>
      </c>
      <c r="L2044" s="260">
        <v>45461</v>
      </c>
      <c r="M2044" s="259" t="s">
        <v>20</v>
      </c>
    </row>
    <row r="2045" spans="1:13" x14ac:dyDescent="0.35">
      <c r="A2045" s="261" t="s">
        <v>813</v>
      </c>
      <c r="B2045" s="261" t="s">
        <v>814</v>
      </c>
      <c r="C2045" s="261" t="s">
        <v>815</v>
      </c>
      <c r="D2045" s="261" t="s">
        <v>2238</v>
      </c>
      <c r="E2045" s="261">
        <v>3</v>
      </c>
      <c r="F2045" s="261" t="s">
        <v>2232</v>
      </c>
      <c r="G2045" s="261" t="s">
        <v>33</v>
      </c>
      <c r="H2045" s="261">
        <v>2</v>
      </c>
      <c r="I2045" s="261" t="s">
        <v>17</v>
      </c>
      <c r="J2045" s="261" t="s">
        <v>17</v>
      </c>
      <c r="K2045" s="261" t="s">
        <v>3317</v>
      </c>
      <c r="L2045" s="262">
        <v>45461</v>
      </c>
      <c r="M2045" s="261" t="s">
        <v>20</v>
      </c>
    </row>
    <row r="2046" spans="1:13" x14ac:dyDescent="0.35">
      <c r="A2046" s="259" t="s">
        <v>813</v>
      </c>
      <c r="B2046" s="259" t="s">
        <v>814</v>
      </c>
      <c r="C2046" s="259" t="s">
        <v>815</v>
      </c>
      <c r="D2046" s="259" t="s">
        <v>2240</v>
      </c>
      <c r="E2046" s="259">
        <v>3</v>
      </c>
      <c r="F2046" s="259" t="s">
        <v>2232</v>
      </c>
      <c r="G2046" s="259" t="s">
        <v>33</v>
      </c>
      <c r="H2046" s="259">
        <v>2</v>
      </c>
      <c r="I2046" s="259" t="s">
        <v>17</v>
      </c>
      <c r="J2046" s="259" t="s">
        <v>17</v>
      </c>
      <c r="K2046" s="259" t="s">
        <v>3318</v>
      </c>
      <c r="L2046" s="260">
        <v>45461</v>
      </c>
      <c r="M2046" s="259" t="s">
        <v>20</v>
      </c>
    </row>
    <row r="2047" spans="1:13" x14ac:dyDescent="0.35">
      <c r="A2047" s="261" t="s">
        <v>813</v>
      </c>
      <c r="B2047" s="261" t="s">
        <v>814</v>
      </c>
      <c r="C2047" s="261" t="s">
        <v>815</v>
      </c>
      <c r="D2047" s="261" t="s">
        <v>2242</v>
      </c>
      <c r="E2047" s="261">
        <v>2</v>
      </c>
      <c r="F2047" s="261" t="s">
        <v>2232</v>
      </c>
      <c r="G2047" s="261" t="s">
        <v>33</v>
      </c>
      <c r="H2047" s="261">
        <v>2</v>
      </c>
      <c r="I2047" s="261" t="s">
        <v>17</v>
      </c>
      <c r="J2047" s="261" t="s">
        <v>17</v>
      </c>
      <c r="K2047" s="261" t="s">
        <v>3319</v>
      </c>
      <c r="L2047" s="262">
        <v>45461</v>
      </c>
      <c r="M2047" s="261" t="s">
        <v>20</v>
      </c>
    </row>
    <row r="2048" spans="1:13" x14ac:dyDescent="0.35">
      <c r="A2048" s="259" t="s">
        <v>813</v>
      </c>
      <c r="B2048" s="259" t="s">
        <v>814</v>
      </c>
      <c r="C2048" s="259" t="s">
        <v>815</v>
      </c>
      <c r="D2048" s="259" t="s">
        <v>2244</v>
      </c>
      <c r="E2048" s="259">
        <v>3</v>
      </c>
      <c r="F2048" s="259" t="s">
        <v>2232</v>
      </c>
      <c r="G2048" s="259" t="s">
        <v>33</v>
      </c>
      <c r="H2048" s="259">
        <v>2</v>
      </c>
      <c r="I2048" s="259" t="s">
        <v>17</v>
      </c>
      <c r="J2048" s="259" t="s">
        <v>17</v>
      </c>
      <c r="K2048" s="259" t="s">
        <v>3320</v>
      </c>
      <c r="L2048" s="260">
        <v>45461</v>
      </c>
      <c r="M2048" s="259" t="s">
        <v>20</v>
      </c>
    </row>
    <row r="2049" spans="1:13" x14ac:dyDescent="0.35">
      <c r="A2049" s="261" t="s">
        <v>813</v>
      </c>
      <c r="B2049" s="261" t="s">
        <v>814</v>
      </c>
      <c r="C2049" s="261" t="s">
        <v>815</v>
      </c>
      <c r="D2049" s="261" t="s">
        <v>2246</v>
      </c>
      <c r="E2049" s="261">
        <v>3</v>
      </c>
      <c r="F2049" s="261" t="s">
        <v>2232</v>
      </c>
      <c r="G2049" s="261" t="s">
        <v>33</v>
      </c>
      <c r="H2049" s="261">
        <v>2</v>
      </c>
      <c r="I2049" s="261" t="s">
        <v>17</v>
      </c>
      <c r="J2049" s="261" t="s">
        <v>17</v>
      </c>
      <c r="K2049" s="261" t="s">
        <v>3321</v>
      </c>
      <c r="L2049" s="262">
        <v>45461</v>
      </c>
      <c r="M2049" s="261" t="s">
        <v>20</v>
      </c>
    </row>
    <row r="2050" spans="1:13" x14ac:dyDescent="0.35">
      <c r="A2050" s="259" t="s">
        <v>813</v>
      </c>
      <c r="B2050" s="259" t="s">
        <v>814</v>
      </c>
      <c r="C2050" s="259" t="s">
        <v>815</v>
      </c>
      <c r="D2050" s="259" t="s">
        <v>2248</v>
      </c>
      <c r="E2050" s="259">
        <v>3</v>
      </c>
      <c r="F2050" s="259" t="s">
        <v>2232</v>
      </c>
      <c r="G2050" s="259" t="s">
        <v>33</v>
      </c>
      <c r="H2050" s="259">
        <v>2</v>
      </c>
      <c r="I2050" s="259" t="s">
        <v>17</v>
      </c>
      <c r="J2050" s="259" t="s">
        <v>17</v>
      </c>
      <c r="K2050" s="259" t="s">
        <v>3322</v>
      </c>
      <c r="L2050" s="260">
        <v>45461</v>
      </c>
      <c r="M2050" s="259" t="s">
        <v>20</v>
      </c>
    </row>
    <row r="2051" spans="1:13" x14ac:dyDescent="0.35">
      <c r="A2051" s="261" t="s">
        <v>3323</v>
      </c>
      <c r="B2051" s="261" t="s">
        <v>3324</v>
      </c>
      <c r="C2051" s="261" t="s">
        <v>3325</v>
      </c>
      <c r="D2051" s="261" t="s">
        <v>2231</v>
      </c>
      <c r="E2051" s="261">
        <v>0</v>
      </c>
      <c r="F2051" s="261" t="s">
        <v>2232</v>
      </c>
      <c r="G2051" s="261" t="s">
        <v>33</v>
      </c>
      <c r="H2051" s="261">
        <v>2</v>
      </c>
      <c r="I2051" s="261" t="s">
        <v>17</v>
      </c>
      <c r="J2051" s="261" t="s">
        <v>17</v>
      </c>
      <c r="K2051" s="261" t="s">
        <v>3326</v>
      </c>
      <c r="L2051" s="262">
        <v>45461</v>
      </c>
      <c r="M2051" s="261" t="s">
        <v>20</v>
      </c>
    </row>
    <row r="2052" spans="1:13" x14ac:dyDescent="0.35">
      <c r="A2052" s="259" t="s">
        <v>3323</v>
      </c>
      <c r="B2052" s="259" t="s">
        <v>3324</v>
      </c>
      <c r="C2052" s="259" t="s">
        <v>3325</v>
      </c>
      <c r="D2052" s="259" t="s">
        <v>2234</v>
      </c>
      <c r="E2052" s="259">
        <v>0</v>
      </c>
      <c r="F2052" s="259" t="s">
        <v>2232</v>
      </c>
      <c r="G2052" s="259" t="s">
        <v>33</v>
      </c>
      <c r="H2052" s="259">
        <v>2</v>
      </c>
      <c r="I2052" s="259" t="s">
        <v>17</v>
      </c>
      <c r="J2052" s="259" t="s">
        <v>17</v>
      </c>
      <c r="K2052" s="259" t="s">
        <v>3327</v>
      </c>
      <c r="L2052" s="260">
        <v>45461</v>
      </c>
      <c r="M2052" s="259" t="s">
        <v>20</v>
      </c>
    </row>
    <row r="2053" spans="1:13" x14ac:dyDescent="0.35">
      <c r="A2053" s="261" t="s">
        <v>3323</v>
      </c>
      <c r="B2053" s="261" t="s">
        <v>3324</v>
      </c>
      <c r="C2053" s="261" t="s">
        <v>3325</v>
      </c>
      <c r="D2053" s="261" t="s">
        <v>2236</v>
      </c>
      <c r="E2053" s="261">
        <v>0</v>
      </c>
      <c r="F2053" s="261" t="s">
        <v>2232</v>
      </c>
      <c r="G2053" s="261" t="s">
        <v>33</v>
      </c>
      <c r="H2053" s="261">
        <v>2</v>
      </c>
      <c r="I2053" s="261" t="s">
        <v>17</v>
      </c>
      <c r="J2053" s="261" t="s">
        <v>17</v>
      </c>
      <c r="K2053" s="261" t="s">
        <v>3328</v>
      </c>
      <c r="L2053" s="262">
        <v>45461</v>
      </c>
      <c r="M2053" s="261" t="s">
        <v>20</v>
      </c>
    </row>
    <row r="2054" spans="1:13" x14ac:dyDescent="0.35">
      <c r="A2054" s="259" t="s">
        <v>3323</v>
      </c>
      <c r="B2054" s="259" t="s">
        <v>3324</v>
      </c>
      <c r="C2054" s="259" t="s">
        <v>3325</v>
      </c>
      <c r="D2054" s="259" t="s">
        <v>2238</v>
      </c>
      <c r="E2054" s="259">
        <v>0</v>
      </c>
      <c r="F2054" s="259" t="s">
        <v>2232</v>
      </c>
      <c r="G2054" s="259" t="s">
        <v>33</v>
      </c>
      <c r="H2054" s="259">
        <v>2</v>
      </c>
      <c r="I2054" s="259" t="s">
        <v>17</v>
      </c>
      <c r="J2054" s="259" t="s">
        <v>17</v>
      </c>
      <c r="K2054" s="259" t="s">
        <v>3329</v>
      </c>
      <c r="L2054" s="260">
        <v>45461</v>
      </c>
      <c r="M2054" s="259" t="s">
        <v>20</v>
      </c>
    </row>
    <row r="2055" spans="1:13" x14ac:dyDescent="0.35">
      <c r="A2055" s="261" t="s">
        <v>3323</v>
      </c>
      <c r="B2055" s="261" t="s">
        <v>3324</v>
      </c>
      <c r="C2055" s="261" t="s">
        <v>3325</v>
      </c>
      <c r="D2055" s="261" t="s">
        <v>2240</v>
      </c>
      <c r="E2055" s="261">
        <v>0</v>
      </c>
      <c r="F2055" s="261" t="s">
        <v>2232</v>
      </c>
      <c r="G2055" s="261" t="s">
        <v>33</v>
      </c>
      <c r="H2055" s="261">
        <v>2</v>
      </c>
      <c r="I2055" s="261" t="s">
        <v>17</v>
      </c>
      <c r="J2055" s="261" t="s">
        <v>17</v>
      </c>
      <c r="K2055" s="261" t="s">
        <v>3330</v>
      </c>
      <c r="L2055" s="262">
        <v>45461</v>
      </c>
      <c r="M2055" s="261" t="s">
        <v>20</v>
      </c>
    </row>
    <row r="2056" spans="1:13" x14ac:dyDescent="0.35">
      <c r="A2056" s="259" t="s">
        <v>3323</v>
      </c>
      <c r="B2056" s="259" t="s">
        <v>3324</v>
      </c>
      <c r="C2056" s="259" t="s">
        <v>3325</v>
      </c>
      <c r="D2056" s="259" t="s">
        <v>2242</v>
      </c>
      <c r="E2056" s="259">
        <v>0</v>
      </c>
      <c r="F2056" s="259" t="s">
        <v>2232</v>
      </c>
      <c r="G2056" s="259" t="s">
        <v>33</v>
      </c>
      <c r="H2056" s="259">
        <v>2</v>
      </c>
      <c r="I2056" s="259" t="s">
        <v>17</v>
      </c>
      <c r="J2056" s="259" t="s">
        <v>17</v>
      </c>
      <c r="K2056" s="259" t="s">
        <v>3331</v>
      </c>
      <c r="L2056" s="260">
        <v>45461</v>
      </c>
      <c r="M2056" s="259" t="s">
        <v>20</v>
      </c>
    </row>
    <row r="2057" spans="1:13" x14ac:dyDescent="0.35">
      <c r="A2057" s="261" t="s">
        <v>3323</v>
      </c>
      <c r="B2057" s="261" t="s">
        <v>3324</v>
      </c>
      <c r="C2057" s="261" t="s">
        <v>3325</v>
      </c>
      <c r="D2057" s="261" t="s">
        <v>2244</v>
      </c>
      <c r="E2057" s="261">
        <v>1</v>
      </c>
      <c r="F2057" s="261" t="s">
        <v>2232</v>
      </c>
      <c r="G2057" s="261" t="s">
        <v>33</v>
      </c>
      <c r="H2057" s="261">
        <v>2</v>
      </c>
      <c r="I2057" s="261" t="s">
        <v>17</v>
      </c>
      <c r="J2057" s="261" t="s">
        <v>17</v>
      </c>
      <c r="K2057" s="261" t="s">
        <v>3332</v>
      </c>
      <c r="L2057" s="262">
        <v>45461</v>
      </c>
      <c r="M2057" s="261" t="s">
        <v>20</v>
      </c>
    </row>
    <row r="2058" spans="1:13" x14ac:dyDescent="0.35">
      <c r="A2058" s="259" t="s">
        <v>3323</v>
      </c>
      <c r="B2058" s="259" t="s">
        <v>3324</v>
      </c>
      <c r="C2058" s="259" t="s">
        <v>3325</v>
      </c>
      <c r="D2058" s="259" t="s">
        <v>2246</v>
      </c>
      <c r="E2058" s="259">
        <v>0</v>
      </c>
      <c r="F2058" s="259" t="s">
        <v>2232</v>
      </c>
      <c r="G2058" s="259" t="s">
        <v>33</v>
      </c>
      <c r="H2058" s="259">
        <v>2</v>
      </c>
      <c r="I2058" s="259" t="s">
        <v>17</v>
      </c>
      <c r="J2058" s="259" t="s">
        <v>17</v>
      </c>
      <c r="K2058" s="259" t="s">
        <v>3333</v>
      </c>
      <c r="L2058" s="260">
        <v>45461</v>
      </c>
      <c r="M2058" s="259" t="s">
        <v>20</v>
      </c>
    </row>
    <row r="2059" spans="1:13" x14ac:dyDescent="0.35">
      <c r="A2059" s="261" t="s">
        <v>3323</v>
      </c>
      <c r="B2059" s="261" t="s">
        <v>3324</v>
      </c>
      <c r="C2059" s="261" t="s">
        <v>3325</v>
      </c>
      <c r="D2059" s="261" t="s">
        <v>2248</v>
      </c>
      <c r="E2059" s="261">
        <v>0</v>
      </c>
      <c r="F2059" s="261" t="s">
        <v>2232</v>
      </c>
      <c r="G2059" s="261" t="s">
        <v>33</v>
      </c>
      <c r="H2059" s="261">
        <v>2</v>
      </c>
      <c r="I2059" s="261" t="s">
        <v>17</v>
      </c>
      <c r="J2059" s="261" t="s">
        <v>17</v>
      </c>
      <c r="K2059" s="261" t="s">
        <v>3334</v>
      </c>
      <c r="L2059" s="262">
        <v>45461</v>
      </c>
      <c r="M2059" s="261" t="s">
        <v>20</v>
      </c>
    </row>
    <row r="2060" spans="1:13" x14ac:dyDescent="0.35">
      <c r="A2060" s="259" t="s">
        <v>3335</v>
      </c>
      <c r="B2060" s="259" t="s">
        <v>3336</v>
      </c>
      <c r="C2060" s="259" t="s">
        <v>3337</v>
      </c>
      <c r="D2060" s="259" t="s">
        <v>2231</v>
      </c>
      <c r="E2060" s="259">
        <v>3</v>
      </c>
      <c r="F2060" s="259" t="s">
        <v>2232</v>
      </c>
      <c r="G2060" s="259" t="s">
        <v>33</v>
      </c>
      <c r="H2060" s="259">
        <v>2</v>
      </c>
      <c r="I2060" s="259" t="s">
        <v>17</v>
      </c>
      <c r="J2060" s="259" t="s">
        <v>17</v>
      </c>
      <c r="K2060" s="259" t="s">
        <v>3338</v>
      </c>
      <c r="L2060" s="260">
        <v>45461</v>
      </c>
      <c r="M2060" s="259" t="s">
        <v>20</v>
      </c>
    </row>
    <row r="2061" spans="1:13" x14ac:dyDescent="0.35">
      <c r="A2061" s="261" t="s">
        <v>3335</v>
      </c>
      <c r="B2061" s="261" t="s">
        <v>3336</v>
      </c>
      <c r="C2061" s="261" t="s">
        <v>3337</v>
      </c>
      <c r="D2061" s="261" t="s">
        <v>2234</v>
      </c>
      <c r="E2061" s="261">
        <v>1</v>
      </c>
      <c r="F2061" s="261" t="s">
        <v>2232</v>
      </c>
      <c r="G2061" s="261" t="s">
        <v>33</v>
      </c>
      <c r="H2061" s="261">
        <v>2</v>
      </c>
      <c r="I2061" s="261" t="s">
        <v>17</v>
      </c>
      <c r="J2061" s="261" t="s">
        <v>17</v>
      </c>
      <c r="K2061" s="261" t="s">
        <v>3339</v>
      </c>
      <c r="L2061" s="262">
        <v>45461</v>
      </c>
      <c r="M2061" s="261" t="s">
        <v>20</v>
      </c>
    </row>
    <row r="2062" spans="1:13" x14ac:dyDescent="0.35">
      <c r="A2062" s="259" t="s">
        <v>3335</v>
      </c>
      <c r="B2062" s="259" t="s">
        <v>3336</v>
      </c>
      <c r="C2062" s="259" t="s">
        <v>3337</v>
      </c>
      <c r="D2062" s="259" t="s">
        <v>2236</v>
      </c>
      <c r="E2062" s="259">
        <v>2</v>
      </c>
      <c r="F2062" s="259" t="s">
        <v>2232</v>
      </c>
      <c r="G2062" s="259" t="s">
        <v>33</v>
      </c>
      <c r="H2062" s="259">
        <v>2</v>
      </c>
      <c r="I2062" s="259" t="s">
        <v>17</v>
      </c>
      <c r="J2062" s="259" t="s">
        <v>17</v>
      </c>
      <c r="K2062" s="259" t="s">
        <v>3340</v>
      </c>
      <c r="L2062" s="260">
        <v>45461</v>
      </c>
      <c r="M2062" s="259" t="s">
        <v>20</v>
      </c>
    </row>
    <row r="2063" spans="1:13" x14ac:dyDescent="0.35">
      <c r="A2063" s="261" t="s">
        <v>3335</v>
      </c>
      <c r="B2063" s="261" t="s">
        <v>3336</v>
      </c>
      <c r="C2063" s="261" t="s">
        <v>3337</v>
      </c>
      <c r="D2063" s="261" t="s">
        <v>2238</v>
      </c>
      <c r="E2063" s="261">
        <v>1</v>
      </c>
      <c r="F2063" s="261" t="s">
        <v>2232</v>
      </c>
      <c r="G2063" s="261" t="s">
        <v>33</v>
      </c>
      <c r="H2063" s="261">
        <v>2</v>
      </c>
      <c r="I2063" s="261" t="s">
        <v>17</v>
      </c>
      <c r="J2063" s="261" t="s">
        <v>17</v>
      </c>
      <c r="K2063" s="261" t="s">
        <v>3341</v>
      </c>
      <c r="L2063" s="262">
        <v>45461</v>
      </c>
      <c r="M2063" s="261" t="s">
        <v>20</v>
      </c>
    </row>
    <row r="2064" spans="1:13" x14ac:dyDescent="0.35">
      <c r="A2064" s="259" t="s">
        <v>3335</v>
      </c>
      <c r="B2064" s="259" t="s">
        <v>3336</v>
      </c>
      <c r="C2064" s="259" t="s">
        <v>3337</v>
      </c>
      <c r="D2064" s="259" t="s">
        <v>2240</v>
      </c>
      <c r="E2064" s="259">
        <v>0</v>
      </c>
      <c r="F2064" s="259" t="s">
        <v>2232</v>
      </c>
      <c r="G2064" s="259" t="s">
        <v>33</v>
      </c>
      <c r="H2064" s="259">
        <v>2</v>
      </c>
      <c r="I2064" s="259" t="s">
        <v>17</v>
      </c>
      <c r="J2064" s="259" t="s">
        <v>17</v>
      </c>
      <c r="K2064" s="259" t="s">
        <v>3342</v>
      </c>
      <c r="L2064" s="260">
        <v>45461</v>
      </c>
      <c r="M2064" s="259" t="s">
        <v>20</v>
      </c>
    </row>
    <row r="2065" spans="1:13" x14ac:dyDescent="0.35">
      <c r="A2065" s="261" t="s">
        <v>3335</v>
      </c>
      <c r="B2065" s="261" t="s">
        <v>3336</v>
      </c>
      <c r="C2065" s="261" t="s">
        <v>3337</v>
      </c>
      <c r="D2065" s="261" t="s">
        <v>2242</v>
      </c>
      <c r="E2065" s="261">
        <v>0</v>
      </c>
      <c r="F2065" s="261" t="s">
        <v>2232</v>
      </c>
      <c r="G2065" s="261" t="s">
        <v>33</v>
      </c>
      <c r="H2065" s="261">
        <v>2</v>
      </c>
      <c r="I2065" s="261" t="s">
        <v>17</v>
      </c>
      <c r="J2065" s="261" t="s">
        <v>17</v>
      </c>
      <c r="K2065" s="261" t="s">
        <v>3343</v>
      </c>
      <c r="L2065" s="262">
        <v>45461</v>
      </c>
      <c r="M2065" s="261" t="s">
        <v>20</v>
      </c>
    </row>
    <row r="2066" spans="1:13" x14ac:dyDescent="0.35">
      <c r="A2066" s="259" t="s">
        <v>3335</v>
      </c>
      <c r="B2066" s="259" t="s">
        <v>3336</v>
      </c>
      <c r="C2066" s="259" t="s">
        <v>3337</v>
      </c>
      <c r="D2066" s="259" t="s">
        <v>2244</v>
      </c>
      <c r="E2066" s="259">
        <v>3</v>
      </c>
      <c r="F2066" s="259" t="s">
        <v>2232</v>
      </c>
      <c r="G2066" s="259" t="s">
        <v>33</v>
      </c>
      <c r="H2066" s="259">
        <v>2</v>
      </c>
      <c r="I2066" s="259" t="s">
        <v>17</v>
      </c>
      <c r="J2066" s="259" t="s">
        <v>17</v>
      </c>
      <c r="K2066" s="259" t="s">
        <v>3344</v>
      </c>
      <c r="L2066" s="260">
        <v>45461</v>
      </c>
      <c r="M2066" s="259" t="s">
        <v>20</v>
      </c>
    </row>
    <row r="2067" spans="1:13" x14ac:dyDescent="0.35">
      <c r="A2067" s="261" t="s">
        <v>3335</v>
      </c>
      <c r="B2067" s="261" t="s">
        <v>3336</v>
      </c>
      <c r="C2067" s="261" t="s">
        <v>3337</v>
      </c>
      <c r="D2067" s="261" t="s">
        <v>2246</v>
      </c>
      <c r="E2067" s="261">
        <v>1</v>
      </c>
      <c r="F2067" s="261" t="s">
        <v>2232</v>
      </c>
      <c r="G2067" s="261" t="s">
        <v>33</v>
      </c>
      <c r="H2067" s="261">
        <v>2</v>
      </c>
      <c r="I2067" s="261" t="s">
        <v>17</v>
      </c>
      <c r="J2067" s="261" t="s">
        <v>17</v>
      </c>
      <c r="K2067" s="261" t="s">
        <v>3345</v>
      </c>
      <c r="L2067" s="262">
        <v>45461</v>
      </c>
      <c r="M2067" s="261" t="s">
        <v>20</v>
      </c>
    </row>
    <row r="2068" spans="1:13" x14ac:dyDescent="0.35">
      <c r="A2068" s="259" t="s">
        <v>3335</v>
      </c>
      <c r="B2068" s="259" t="s">
        <v>3336</v>
      </c>
      <c r="C2068" s="259" t="s">
        <v>3337</v>
      </c>
      <c r="D2068" s="259" t="s">
        <v>2248</v>
      </c>
      <c r="E2068" s="259">
        <v>0</v>
      </c>
      <c r="F2068" s="259" t="s">
        <v>2232</v>
      </c>
      <c r="G2068" s="259" t="s">
        <v>33</v>
      </c>
      <c r="H2068" s="259">
        <v>2</v>
      </c>
      <c r="I2068" s="259" t="s">
        <v>17</v>
      </c>
      <c r="J2068" s="259" t="s">
        <v>17</v>
      </c>
      <c r="K2068" s="259" t="s">
        <v>3346</v>
      </c>
      <c r="L2068" s="260">
        <v>45461</v>
      </c>
      <c r="M2068" s="259" t="s">
        <v>20</v>
      </c>
    </row>
    <row r="2069" spans="1:13" x14ac:dyDescent="0.35">
      <c r="A2069" s="261" t="s">
        <v>1221</v>
      </c>
      <c r="B2069" s="261" t="s">
        <v>1222</v>
      </c>
      <c r="C2069" s="261" t="s">
        <v>1223</v>
      </c>
      <c r="D2069" s="261" t="s">
        <v>2231</v>
      </c>
      <c r="E2069" s="261">
        <v>2</v>
      </c>
      <c r="F2069" s="261" t="s">
        <v>2232</v>
      </c>
      <c r="G2069" s="261" t="s">
        <v>33</v>
      </c>
      <c r="H2069" s="261">
        <v>2</v>
      </c>
      <c r="I2069" s="261" t="s">
        <v>17</v>
      </c>
      <c r="J2069" s="261" t="s">
        <v>17</v>
      </c>
      <c r="K2069" s="261" t="s">
        <v>3347</v>
      </c>
      <c r="L2069" s="262">
        <v>45461</v>
      </c>
      <c r="M2069" s="261" t="s">
        <v>20</v>
      </c>
    </row>
    <row r="2070" spans="1:13" x14ac:dyDescent="0.35">
      <c r="A2070" s="259" t="s">
        <v>1221</v>
      </c>
      <c r="B2070" s="259" t="s">
        <v>1222</v>
      </c>
      <c r="C2070" s="259" t="s">
        <v>1223</v>
      </c>
      <c r="D2070" s="259" t="s">
        <v>2234</v>
      </c>
      <c r="E2070" s="259">
        <v>2</v>
      </c>
      <c r="F2070" s="259" t="s">
        <v>2232</v>
      </c>
      <c r="G2070" s="259" t="s">
        <v>33</v>
      </c>
      <c r="H2070" s="259">
        <v>2</v>
      </c>
      <c r="I2070" s="259" t="s">
        <v>17</v>
      </c>
      <c r="J2070" s="259" t="s">
        <v>17</v>
      </c>
      <c r="K2070" s="259" t="s">
        <v>3348</v>
      </c>
      <c r="L2070" s="260">
        <v>45461</v>
      </c>
      <c r="M2070" s="259" t="s">
        <v>20</v>
      </c>
    </row>
    <row r="2071" spans="1:13" x14ac:dyDescent="0.35">
      <c r="A2071" s="261" t="s">
        <v>1221</v>
      </c>
      <c r="B2071" s="261" t="s">
        <v>1222</v>
      </c>
      <c r="C2071" s="261" t="s">
        <v>1223</v>
      </c>
      <c r="D2071" s="261" t="s">
        <v>2236</v>
      </c>
      <c r="E2071" s="261">
        <v>1</v>
      </c>
      <c r="F2071" s="261" t="s">
        <v>2232</v>
      </c>
      <c r="G2071" s="261" t="s">
        <v>33</v>
      </c>
      <c r="H2071" s="261">
        <v>2</v>
      </c>
      <c r="I2071" s="261" t="s">
        <v>17</v>
      </c>
      <c r="J2071" s="261" t="s">
        <v>17</v>
      </c>
      <c r="K2071" s="261" t="s">
        <v>3349</v>
      </c>
      <c r="L2071" s="262">
        <v>45461</v>
      </c>
      <c r="M2071" s="261" t="s">
        <v>20</v>
      </c>
    </row>
    <row r="2072" spans="1:13" x14ac:dyDescent="0.35">
      <c r="A2072" s="259" t="s">
        <v>1221</v>
      </c>
      <c r="B2072" s="259" t="s">
        <v>1222</v>
      </c>
      <c r="C2072" s="259" t="s">
        <v>1223</v>
      </c>
      <c r="D2072" s="259" t="s">
        <v>2238</v>
      </c>
      <c r="E2072" s="259">
        <v>0</v>
      </c>
      <c r="F2072" s="259" t="s">
        <v>2232</v>
      </c>
      <c r="G2072" s="259" t="s">
        <v>33</v>
      </c>
      <c r="H2072" s="259">
        <v>2</v>
      </c>
      <c r="I2072" s="259" t="s">
        <v>17</v>
      </c>
      <c r="J2072" s="259" t="s">
        <v>17</v>
      </c>
      <c r="K2072" s="259" t="s">
        <v>3350</v>
      </c>
      <c r="L2072" s="260">
        <v>45461</v>
      </c>
      <c r="M2072" s="259" t="s">
        <v>20</v>
      </c>
    </row>
    <row r="2073" spans="1:13" x14ac:dyDescent="0.35">
      <c r="A2073" s="261" t="s">
        <v>1221</v>
      </c>
      <c r="B2073" s="261" t="s">
        <v>1222</v>
      </c>
      <c r="C2073" s="261" t="s">
        <v>1223</v>
      </c>
      <c r="D2073" s="261" t="s">
        <v>2240</v>
      </c>
      <c r="E2073" s="261">
        <v>2</v>
      </c>
      <c r="F2073" s="261" t="s">
        <v>2232</v>
      </c>
      <c r="G2073" s="261" t="s">
        <v>33</v>
      </c>
      <c r="H2073" s="261">
        <v>2</v>
      </c>
      <c r="I2073" s="261" t="s">
        <v>17</v>
      </c>
      <c r="J2073" s="261" t="s">
        <v>17</v>
      </c>
      <c r="K2073" s="261" t="s">
        <v>3351</v>
      </c>
      <c r="L2073" s="262">
        <v>45461</v>
      </c>
      <c r="M2073" s="261" t="s">
        <v>20</v>
      </c>
    </row>
    <row r="2074" spans="1:13" x14ac:dyDescent="0.35">
      <c r="A2074" s="259" t="s">
        <v>1221</v>
      </c>
      <c r="B2074" s="259" t="s">
        <v>1222</v>
      </c>
      <c r="C2074" s="259" t="s">
        <v>1223</v>
      </c>
      <c r="D2074" s="259" t="s">
        <v>2242</v>
      </c>
      <c r="E2074" s="259">
        <v>0</v>
      </c>
      <c r="F2074" s="259" t="s">
        <v>2232</v>
      </c>
      <c r="G2074" s="259" t="s">
        <v>33</v>
      </c>
      <c r="H2074" s="259">
        <v>2</v>
      </c>
      <c r="I2074" s="259" t="s">
        <v>17</v>
      </c>
      <c r="J2074" s="259" t="s">
        <v>17</v>
      </c>
      <c r="K2074" s="259" t="s">
        <v>3352</v>
      </c>
      <c r="L2074" s="260">
        <v>45461</v>
      </c>
      <c r="M2074" s="259" t="s">
        <v>20</v>
      </c>
    </row>
    <row r="2075" spans="1:13" x14ac:dyDescent="0.35">
      <c r="A2075" s="261" t="s">
        <v>1221</v>
      </c>
      <c r="B2075" s="261" t="s">
        <v>1222</v>
      </c>
      <c r="C2075" s="261" t="s">
        <v>1223</v>
      </c>
      <c r="D2075" s="261" t="s">
        <v>2244</v>
      </c>
      <c r="E2075" s="261">
        <v>0</v>
      </c>
      <c r="F2075" s="261" t="s">
        <v>2232</v>
      </c>
      <c r="G2075" s="261" t="s">
        <v>33</v>
      </c>
      <c r="H2075" s="261">
        <v>2</v>
      </c>
      <c r="I2075" s="261" t="s">
        <v>17</v>
      </c>
      <c r="J2075" s="261" t="s">
        <v>17</v>
      </c>
      <c r="K2075" s="261" t="s">
        <v>3353</v>
      </c>
      <c r="L2075" s="262">
        <v>45461</v>
      </c>
      <c r="M2075" s="261" t="s">
        <v>20</v>
      </c>
    </row>
    <row r="2076" spans="1:13" x14ac:dyDescent="0.35">
      <c r="A2076" s="259" t="s">
        <v>1221</v>
      </c>
      <c r="B2076" s="259" t="s">
        <v>1222</v>
      </c>
      <c r="C2076" s="259" t="s">
        <v>1223</v>
      </c>
      <c r="D2076" s="259" t="s">
        <v>2246</v>
      </c>
      <c r="E2076" s="259">
        <v>1</v>
      </c>
      <c r="F2076" s="259" t="s">
        <v>2232</v>
      </c>
      <c r="G2076" s="259" t="s">
        <v>33</v>
      </c>
      <c r="H2076" s="259">
        <v>2</v>
      </c>
      <c r="I2076" s="259" t="s">
        <v>17</v>
      </c>
      <c r="J2076" s="259" t="s">
        <v>17</v>
      </c>
      <c r="K2076" s="259" t="s">
        <v>3354</v>
      </c>
      <c r="L2076" s="260">
        <v>45461</v>
      </c>
      <c r="M2076" s="259" t="s">
        <v>20</v>
      </c>
    </row>
    <row r="2077" spans="1:13" x14ac:dyDescent="0.35">
      <c r="A2077" s="261" t="s">
        <v>1221</v>
      </c>
      <c r="B2077" s="261" t="s">
        <v>1222</v>
      </c>
      <c r="C2077" s="261" t="s">
        <v>1223</v>
      </c>
      <c r="D2077" s="261" t="s">
        <v>2248</v>
      </c>
      <c r="E2077" s="261">
        <v>0</v>
      </c>
      <c r="F2077" s="261" t="s">
        <v>2232</v>
      </c>
      <c r="G2077" s="261" t="s">
        <v>33</v>
      </c>
      <c r="H2077" s="261">
        <v>2</v>
      </c>
      <c r="I2077" s="261" t="s">
        <v>17</v>
      </c>
      <c r="J2077" s="261" t="s">
        <v>17</v>
      </c>
      <c r="K2077" s="261" t="s">
        <v>3355</v>
      </c>
      <c r="L2077" s="262">
        <v>45461</v>
      </c>
      <c r="M2077" s="261" t="s">
        <v>20</v>
      </c>
    </row>
    <row r="2078" spans="1:13" x14ac:dyDescent="0.35">
      <c r="A2078" s="259" t="s">
        <v>3356</v>
      </c>
      <c r="B2078" s="259" t="s">
        <v>3357</v>
      </c>
      <c r="C2078" s="259" t="s">
        <v>3358</v>
      </c>
      <c r="D2078" s="259" t="s">
        <v>2231</v>
      </c>
      <c r="E2078" s="259">
        <v>0</v>
      </c>
      <c r="F2078" s="259" t="s">
        <v>2232</v>
      </c>
      <c r="G2078" s="259" t="s">
        <v>33</v>
      </c>
      <c r="H2078" s="259">
        <v>2</v>
      </c>
      <c r="I2078" s="259" t="s">
        <v>17</v>
      </c>
      <c r="J2078" s="259" t="s">
        <v>17</v>
      </c>
      <c r="K2078" s="259" t="s">
        <v>3359</v>
      </c>
      <c r="L2078" s="260">
        <v>45461</v>
      </c>
      <c r="M2078" s="259" t="s">
        <v>20</v>
      </c>
    </row>
    <row r="2079" spans="1:13" x14ac:dyDescent="0.35">
      <c r="A2079" s="261" t="s">
        <v>3356</v>
      </c>
      <c r="B2079" s="261" t="s">
        <v>3357</v>
      </c>
      <c r="C2079" s="261" t="s">
        <v>3358</v>
      </c>
      <c r="D2079" s="261" t="s">
        <v>2234</v>
      </c>
      <c r="E2079" s="261">
        <v>0</v>
      </c>
      <c r="F2079" s="261" t="s">
        <v>2232</v>
      </c>
      <c r="G2079" s="261" t="s">
        <v>33</v>
      </c>
      <c r="H2079" s="261">
        <v>2</v>
      </c>
      <c r="I2079" s="261" t="s">
        <v>17</v>
      </c>
      <c r="J2079" s="261" t="s">
        <v>17</v>
      </c>
      <c r="K2079" s="261" t="s">
        <v>3360</v>
      </c>
      <c r="L2079" s="262">
        <v>45461</v>
      </c>
      <c r="M2079" s="261" t="s">
        <v>20</v>
      </c>
    </row>
    <row r="2080" spans="1:13" x14ac:dyDescent="0.35">
      <c r="A2080" s="259" t="s">
        <v>3356</v>
      </c>
      <c r="B2080" s="259" t="s">
        <v>3357</v>
      </c>
      <c r="C2080" s="259" t="s">
        <v>3358</v>
      </c>
      <c r="D2080" s="259" t="s">
        <v>2236</v>
      </c>
      <c r="E2080" s="259">
        <v>0</v>
      </c>
      <c r="F2080" s="259" t="s">
        <v>2232</v>
      </c>
      <c r="G2080" s="259" t="s">
        <v>33</v>
      </c>
      <c r="H2080" s="259">
        <v>2</v>
      </c>
      <c r="I2080" s="259" t="s">
        <v>17</v>
      </c>
      <c r="J2080" s="259" t="s">
        <v>17</v>
      </c>
      <c r="K2080" s="259" t="s">
        <v>3361</v>
      </c>
      <c r="L2080" s="260">
        <v>45461</v>
      </c>
      <c r="M2080" s="259" t="s">
        <v>20</v>
      </c>
    </row>
    <row r="2081" spans="1:13" x14ac:dyDescent="0.35">
      <c r="A2081" s="261" t="s">
        <v>3356</v>
      </c>
      <c r="B2081" s="261" t="s">
        <v>3357</v>
      </c>
      <c r="C2081" s="261" t="s">
        <v>3358</v>
      </c>
      <c r="D2081" s="261" t="s">
        <v>2238</v>
      </c>
      <c r="E2081" s="261">
        <v>0</v>
      </c>
      <c r="F2081" s="261" t="s">
        <v>2232</v>
      </c>
      <c r="G2081" s="261" t="s">
        <v>33</v>
      </c>
      <c r="H2081" s="261">
        <v>2</v>
      </c>
      <c r="I2081" s="261" t="s">
        <v>17</v>
      </c>
      <c r="J2081" s="261" t="s">
        <v>17</v>
      </c>
      <c r="K2081" s="261" t="s">
        <v>3362</v>
      </c>
      <c r="L2081" s="262">
        <v>45461</v>
      </c>
      <c r="M2081" s="261" t="s">
        <v>20</v>
      </c>
    </row>
    <row r="2082" spans="1:13" x14ac:dyDescent="0.35">
      <c r="A2082" s="259" t="s">
        <v>3356</v>
      </c>
      <c r="B2082" s="259" t="s">
        <v>3357</v>
      </c>
      <c r="C2082" s="259" t="s">
        <v>3358</v>
      </c>
      <c r="D2082" s="259" t="s">
        <v>2240</v>
      </c>
      <c r="E2082" s="259">
        <v>0</v>
      </c>
      <c r="F2082" s="259" t="s">
        <v>2232</v>
      </c>
      <c r="G2082" s="259" t="s">
        <v>33</v>
      </c>
      <c r="H2082" s="259">
        <v>2</v>
      </c>
      <c r="I2082" s="259" t="s">
        <v>17</v>
      </c>
      <c r="J2082" s="259" t="s">
        <v>17</v>
      </c>
      <c r="K2082" s="259" t="s">
        <v>3363</v>
      </c>
      <c r="L2082" s="260">
        <v>45461</v>
      </c>
      <c r="M2082" s="259" t="s">
        <v>20</v>
      </c>
    </row>
    <row r="2083" spans="1:13" x14ac:dyDescent="0.35">
      <c r="A2083" s="261" t="s">
        <v>3356</v>
      </c>
      <c r="B2083" s="261" t="s">
        <v>3357</v>
      </c>
      <c r="C2083" s="261" t="s">
        <v>3358</v>
      </c>
      <c r="D2083" s="261" t="s">
        <v>2242</v>
      </c>
      <c r="E2083" s="261">
        <v>0</v>
      </c>
      <c r="F2083" s="261" t="s">
        <v>2232</v>
      </c>
      <c r="G2083" s="261" t="s">
        <v>33</v>
      </c>
      <c r="H2083" s="261">
        <v>2</v>
      </c>
      <c r="I2083" s="261" t="s">
        <v>17</v>
      </c>
      <c r="J2083" s="261" t="s">
        <v>17</v>
      </c>
      <c r="K2083" s="261" t="s">
        <v>3364</v>
      </c>
      <c r="L2083" s="262">
        <v>45461</v>
      </c>
      <c r="M2083" s="261" t="s">
        <v>20</v>
      </c>
    </row>
    <row r="2084" spans="1:13" x14ac:dyDescent="0.35">
      <c r="A2084" s="259" t="s">
        <v>3356</v>
      </c>
      <c r="B2084" s="259" t="s">
        <v>3357</v>
      </c>
      <c r="C2084" s="259" t="s">
        <v>3358</v>
      </c>
      <c r="D2084" s="259" t="s">
        <v>2244</v>
      </c>
      <c r="E2084" s="259">
        <v>1</v>
      </c>
      <c r="F2084" s="259" t="s">
        <v>2232</v>
      </c>
      <c r="G2084" s="259" t="s">
        <v>33</v>
      </c>
      <c r="H2084" s="259">
        <v>2</v>
      </c>
      <c r="I2084" s="259" t="s">
        <v>17</v>
      </c>
      <c r="J2084" s="259" t="s">
        <v>17</v>
      </c>
      <c r="K2084" s="259" t="s">
        <v>3365</v>
      </c>
      <c r="L2084" s="260">
        <v>45461</v>
      </c>
      <c r="M2084" s="259" t="s">
        <v>20</v>
      </c>
    </row>
    <row r="2085" spans="1:13" x14ac:dyDescent="0.35">
      <c r="A2085" s="261" t="s">
        <v>3356</v>
      </c>
      <c r="B2085" s="261" t="s">
        <v>3357</v>
      </c>
      <c r="C2085" s="261" t="s">
        <v>3358</v>
      </c>
      <c r="D2085" s="261" t="s">
        <v>2246</v>
      </c>
      <c r="E2085" s="261">
        <v>0</v>
      </c>
      <c r="F2085" s="261" t="s">
        <v>2232</v>
      </c>
      <c r="G2085" s="261" t="s">
        <v>33</v>
      </c>
      <c r="H2085" s="261">
        <v>2</v>
      </c>
      <c r="I2085" s="261" t="s">
        <v>17</v>
      </c>
      <c r="J2085" s="261" t="s">
        <v>17</v>
      </c>
      <c r="K2085" s="261" t="s">
        <v>3366</v>
      </c>
      <c r="L2085" s="262">
        <v>45461</v>
      </c>
      <c r="M2085" s="261" t="s">
        <v>20</v>
      </c>
    </row>
    <row r="2086" spans="1:13" x14ac:dyDescent="0.35">
      <c r="A2086" s="259" t="s">
        <v>3356</v>
      </c>
      <c r="B2086" s="259" t="s">
        <v>3357</v>
      </c>
      <c r="C2086" s="259" t="s">
        <v>3358</v>
      </c>
      <c r="D2086" s="259" t="s">
        <v>2248</v>
      </c>
      <c r="E2086" s="259">
        <v>0</v>
      </c>
      <c r="F2086" s="259" t="s">
        <v>2232</v>
      </c>
      <c r="G2086" s="259" t="s">
        <v>33</v>
      </c>
      <c r="H2086" s="259">
        <v>2</v>
      </c>
      <c r="I2086" s="259" t="s">
        <v>17</v>
      </c>
      <c r="J2086" s="259" t="s">
        <v>17</v>
      </c>
      <c r="K2086" s="259" t="s">
        <v>3367</v>
      </c>
      <c r="L2086" s="260">
        <v>45461</v>
      </c>
      <c r="M2086" s="259" t="s">
        <v>20</v>
      </c>
    </row>
    <row r="2087" spans="1:13" x14ac:dyDescent="0.35">
      <c r="A2087" s="261" t="s">
        <v>1449</v>
      </c>
      <c r="B2087" s="261" t="s">
        <v>1450</v>
      </c>
      <c r="C2087" s="261" t="s">
        <v>1451</v>
      </c>
      <c r="D2087" s="261" t="s">
        <v>2231</v>
      </c>
      <c r="E2087" s="261">
        <v>0</v>
      </c>
      <c r="F2087" s="261" t="s">
        <v>2232</v>
      </c>
      <c r="G2087" s="261" t="s">
        <v>33</v>
      </c>
      <c r="H2087" s="261">
        <v>2</v>
      </c>
      <c r="I2087" s="261" t="s">
        <v>17</v>
      </c>
      <c r="J2087" s="261" t="s">
        <v>17</v>
      </c>
      <c r="K2087" s="261" t="s">
        <v>3368</v>
      </c>
      <c r="L2087" s="262">
        <v>45461</v>
      </c>
      <c r="M2087" s="261" t="s">
        <v>20</v>
      </c>
    </row>
    <row r="2088" spans="1:13" x14ac:dyDescent="0.35">
      <c r="A2088" s="259" t="s">
        <v>1449</v>
      </c>
      <c r="B2088" s="259" t="s">
        <v>1450</v>
      </c>
      <c r="C2088" s="259" t="s">
        <v>1451</v>
      </c>
      <c r="D2088" s="259" t="s">
        <v>2234</v>
      </c>
      <c r="E2088" s="259">
        <v>0</v>
      </c>
      <c r="F2088" s="259" t="s">
        <v>2232</v>
      </c>
      <c r="G2088" s="259" t="s">
        <v>33</v>
      </c>
      <c r="H2088" s="259">
        <v>2</v>
      </c>
      <c r="I2088" s="259" t="s">
        <v>17</v>
      </c>
      <c r="J2088" s="259" t="s">
        <v>17</v>
      </c>
      <c r="K2088" s="259" t="s">
        <v>3369</v>
      </c>
      <c r="L2088" s="260">
        <v>45461</v>
      </c>
      <c r="M2088" s="259" t="s">
        <v>20</v>
      </c>
    </row>
    <row r="2089" spans="1:13" x14ac:dyDescent="0.35">
      <c r="A2089" s="261" t="s">
        <v>1449</v>
      </c>
      <c r="B2089" s="261" t="s">
        <v>1450</v>
      </c>
      <c r="C2089" s="261" t="s">
        <v>1451</v>
      </c>
      <c r="D2089" s="261" t="s">
        <v>2236</v>
      </c>
      <c r="E2089" s="261">
        <v>0</v>
      </c>
      <c r="F2089" s="261" t="s">
        <v>2232</v>
      </c>
      <c r="G2089" s="261" t="s">
        <v>33</v>
      </c>
      <c r="H2089" s="261">
        <v>2</v>
      </c>
      <c r="I2089" s="261" t="s">
        <v>17</v>
      </c>
      <c r="J2089" s="261" t="s">
        <v>17</v>
      </c>
      <c r="K2089" s="261" t="s">
        <v>3370</v>
      </c>
      <c r="L2089" s="262">
        <v>45461</v>
      </c>
      <c r="M2089" s="261" t="s">
        <v>20</v>
      </c>
    </row>
    <row r="2090" spans="1:13" x14ac:dyDescent="0.35">
      <c r="A2090" s="259" t="s">
        <v>1449</v>
      </c>
      <c r="B2090" s="259" t="s">
        <v>1450</v>
      </c>
      <c r="C2090" s="259" t="s">
        <v>1451</v>
      </c>
      <c r="D2090" s="259" t="s">
        <v>2238</v>
      </c>
      <c r="E2090" s="259">
        <v>0</v>
      </c>
      <c r="F2090" s="259" t="s">
        <v>2232</v>
      </c>
      <c r="G2090" s="259" t="s">
        <v>33</v>
      </c>
      <c r="H2090" s="259">
        <v>2</v>
      </c>
      <c r="I2090" s="259" t="s">
        <v>17</v>
      </c>
      <c r="J2090" s="259" t="s">
        <v>17</v>
      </c>
      <c r="K2090" s="259" t="s">
        <v>3371</v>
      </c>
      <c r="L2090" s="260">
        <v>45461</v>
      </c>
      <c r="M2090" s="259" t="s">
        <v>20</v>
      </c>
    </row>
    <row r="2091" spans="1:13" x14ac:dyDescent="0.35">
      <c r="A2091" s="261" t="s">
        <v>1449</v>
      </c>
      <c r="B2091" s="261" t="s">
        <v>1450</v>
      </c>
      <c r="C2091" s="261" t="s">
        <v>1451</v>
      </c>
      <c r="D2091" s="261" t="s">
        <v>2240</v>
      </c>
      <c r="E2091" s="261">
        <v>1</v>
      </c>
      <c r="F2091" s="261" t="s">
        <v>2232</v>
      </c>
      <c r="G2091" s="261" t="s">
        <v>33</v>
      </c>
      <c r="H2091" s="261">
        <v>2</v>
      </c>
      <c r="I2091" s="261" t="s">
        <v>17</v>
      </c>
      <c r="J2091" s="261" t="s">
        <v>17</v>
      </c>
      <c r="K2091" s="261" t="s">
        <v>3372</v>
      </c>
      <c r="L2091" s="262">
        <v>45461</v>
      </c>
      <c r="M2091" s="261" t="s">
        <v>20</v>
      </c>
    </row>
    <row r="2092" spans="1:13" x14ac:dyDescent="0.35">
      <c r="A2092" s="259" t="s">
        <v>1449</v>
      </c>
      <c r="B2092" s="259" t="s">
        <v>1450</v>
      </c>
      <c r="C2092" s="259" t="s">
        <v>1451</v>
      </c>
      <c r="D2092" s="259" t="s">
        <v>2242</v>
      </c>
      <c r="E2092" s="259">
        <v>0</v>
      </c>
      <c r="F2092" s="259" t="s">
        <v>2232</v>
      </c>
      <c r="G2092" s="259" t="s">
        <v>33</v>
      </c>
      <c r="H2092" s="259">
        <v>2</v>
      </c>
      <c r="I2092" s="259" t="s">
        <v>17</v>
      </c>
      <c r="J2092" s="259" t="s">
        <v>17</v>
      </c>
      <c r="K2092" s="259" t="s">
        <v>3373</v>
      </c>
      <c r="L2092" s="260">
        <v>45461</v>
      </c>
      <c r="M2092" s="259" t="s">
        <v>20</v>
      </c>
    </row>
    <row r="2093" spans="1:13" x14ac:dyDescent="0.35">
      <c r="A2093" s="261" t="s">
        <v>1449</v>
      </c>
      <c r="B2093" s="261" t="s">
        <v>1450</v>
      </c>
      <c r="C2093" s="261" t="s">
        <v>1451</v>
      </c>
      <c r="D2093" s="261" t="s">
        <v>2244</v>
      </c>
      <c r="E2093" s="261">
        <v>1</v>
      </c>
      <c r="F2093" s="261" t="s">
        <v>2232</v>
      </c>
      <c r="G2093" s="261" t="s">
        <v>33</v>
      </c>
      <c r="H2093" s="261">
        <v>2</v>
      </c>
      <c r="I2093" s="261" t="s">
        <v>17</v>
      </c>
      <c r="J2093" s="261" t="s">
        <v>17</v>
      </c>
      <c r="K2093" s="261" t="s">
        <v>3374</v>
      </c>
      <c r="L2093" s="262">
        <v>45461</v>
      </c>
      <c r="M2093" s="261" t="s">
        <v>20</v>
      </c>
    </row>
    <row r="2094" spans="1:13" x14ac:dyDescent="0.35">
      <c r="A2094" s="259" t="s">
        <v>1449</v>
      </c>
      <c r="B2094" s="259" t="s">
        <v>1450</v>
      </c>
      <c r="C2094" s="259" t="s">
        <v>1451</v>
      </c>
      <c r="D2094" s="259" t="s">
        <v>2246</v>
      </c>
      <c r="E2094" s="259">
        <v>0</v>
      </c>
      <c r="F2094" s="259" t="s">
        <v>2232</v>
      </c>
      <c r="G2094" s="259" t="s">
        <v>33</v>
      </c>
      <c r="H2094" s="259">
        <v>2</v>
      </c>
      <c r="I2094" s="259" t="s">
        <v>17</v>
      </c>
      <c r="J2094" s="259" t="s">
        <v>17</v>
      </c>
      <c r="K2094" s="259" t="s">
        <v>3375</v>
      </c>
      <c r="L2094" s="260">
        <v>45461</v>
      </c>
      <c r="M2094" s="259" t="s">
        <v>20</v>
      </c>
    </row>
    <row r="2095" spans="1:13" x14ac:dyDescent="0.35">
      <c r="A2095" s="261" t="s">
        <v>1449</v>
      </c>
      <c r="B2095" s="261" t="s">
        <v>1450</v>
      </c>
      <c r="C2095" s="261" t="s">
        <v>1451</v>
      </c>
      <c r="D2095" s="261" t="s">
        <v>2248</v>
      </c>
      <c r="E2095" s="261">
        <v>0</v>
      </c>
      <c r="F2095" s="261" t="s">
        <v>2232</v>
      </c>
      <c r="G2095" s="261" t="s">
        <v>33</v>
      </c>
      <c r="H2095" s="261">
        <v>2</v>
      </c>
      <c r="I2095" s="261" t="s">
        <v>17</v>
      </c>
      <c r="J2095" s="261" t="s">
        <v>17</v>
      </c>
      <c r="K2095" s="261" t="s">
        <v>3376</v>
      </c>
      <c r="L2095" s="262">
        <v>45461</v>
      </c>
      <c r="M2095" s="261" t="s">
        <v>20</v>
      </c>
    </row>
    <row r="2096" spans="1:13" x14ac:dyDescent="0.35">
      <c r="A2096" s="259" t="s">
        <v>3377</v>
      </c>
      <c r="B2096" s="259" t="s">
        <v>3378</v>
      </c>
      <c r="C2096" s="259" t="s">
        <v>3379</v>
      </c>
      <c r="D2096" s="259" t="s">
        <v>2231</v>
      </c>
      <c r="E2096" s="259">
        <v>2</v>
      </c>
      <c r="F2096" s="259" t="s">
        <v>2232</v>
      </c>
      <c r="G2096" s="259" t="s">
        <v>33</v>
      </c>
      <c r="H2096" s="259">
        <v>2</v>
      </c>
      <c r="I2096" s="259" t="s">
        <v>17</v>
      </c>
      <c r="J2096" s="259" t="s">
        <v>17</v>
      </c>
      <c r="K2096" s="259" t="s">
        <v>3380</v>
      </c>
      <c r="L2096" s="260">
        <v>45461</v>
      </c>
      <c r="M2096" s="259" t="s">
        <v>20</v>
      </c>
    </row>
    <row r="2097" spans="1:13" x14ac:dyDescent="0.35">
      <c r="A2097" s="261" t="s">
        <v>3377</v>
      </c>
      <c r="B2097" s="261" t="s">
        <v>3378</v>
      </c>
      <c r="C2097" s="261" t="s">
        <v>3379</v>
      </c>
      <c r="D2097" s="261" t="s">
        <v>2234</v>
      </c>
      <c r="E2097" s="261">
        <v>1</v>
      </c>
      <c r="F2097" s="261" t="s">
        <v>2232</v>
      </c>
      <c r="G2097" s="261" t="s">
        <v>33</v>
      </c>
      <c r="H2097" s="261">
        <v>2</v>
      </c>
      <c r="I2097" s="261" t="s">
        <v>17</v>
      </c>
      <c r="J2097" s="261" t="s">
        <v>17</v>
      </c>
      <c r="K2097" s="261" t="s">
        <v>3381</v>
      </c>
      <c r="L2097" s="262">
        <v>45461</v>
      </c>
      <c r="M2097" s="261" t="s">
        <v>20</v>
      </c>
    </row>
    <row r="2098" spans="1:13" x14ac:dyDescent="0.35">
      <c r="A2098" s="259" t="s">
        <v>3377</v>
      </c>
      <c r="B2098" s="259" t="s">
        <v>3378</v>
      </c>
      <c r="C2098" s="259" t="s">
        <v>3379</v>
      </c>
      <c r="D2098" s="259" t="s">
        <v>2236</v>
      </c>
      <c r="E2098" s="259">
        <v>1</v>
      </c>
      <c r="F2098" s="259" t="s">
        <v>2232</v>
      </c>
      <c r="G2098" s="259" t="s">
        <v>33</v>
      </c>
      <c r="H2098" s="259">
        <v>2</v>
      </c>
      <c r="I2098" s="259" t="s">
        <v>17</v>
      </c>
      <c r="J2098" s="259" t="s">
        <v>17</v>
      </c>
      <c r="K2098" s="259" t="s">
        <v>3382</v>
      </c>
      <c r="L2098" s="260">
        <v>45461</v>
      </c>
      <c r="M2098" s="259" t="s">
        <v>20</v>
      </c>
    </row>
    <row r="2099" spans="1:13" x14ac:dyDescent="0.35">
      <c r="A2099" s="261" t="s">
        <v>3377</v>
      </c>
      <c r="B2099" s="261" t="s">
        <v>3378</v>
      </c>
      <c r="C2099" s="261" t="s">
        <v>3379</v>
      </c>
      <c r="D2099" s="261" t="s">
        <v>2238</v>
      </c>
      <c r="E2099" s="261">
        <v>3</v>
      </c>
      <c r="F2099" s="261" t="s">
        <v>2232</v>
      </c>
      <c r="G2099" s="261" t="s">
        <v>33</v>
      </c>
      <c r="H2099" s="261">
        <v>2</v>
      </c>
      <c r="I2099" s="261" t="s">
        <v>17</v>
      </c>
      <c r="J2099" s="261" t="s">
        <v>17</v>
      </c>
      <c r="K2099" s="261" t="s">
        <v>3383</v>
      </c>
      <c r="L2099" s="262">
        <v>45461</v>
      </c>
      <c r="M2099" s="261" t="s">
        <v>20</v>
      </c>
    </row>
    <row r="2100" spans="1:13" x14ac:dyDescent="0.35">
      <c r="A2100" s="259" t="s">
        <v>3377</v>
      </c>
      <c r="B2100" s="259" t="s">
        <v>3378</v>
      </c>
      <c r="C2100" s="259" t="s">
        <v>3379</v>
      </c>
      <c r="D2100" s="259" t="s">
        <v>2240</v>
      </c>
      <c r="E2100" s="259">
        <v>3</v>
      </c>
      <c r="F2100" s="259" t="s">
        <v>2232</v>
      </c>
      <c r="G2100" s="259" t="s">
        <v>33</v>
      </c>
      <c r="H2100" s="259">
        <v>2</v>
      </c>
      <c r="I2100" s="259" t="s">
        <v>17</v>
      </c>
      <c r="J2100" s="259" t="s">
        <v>17</v>
      </c>
      <c r="K2100" s="259" t="s">
        <v>3384</v>
      </c>
      <c r="L2100" s="260">
        <v>45461</v>
      </c>
      <c r="M2100" s="259" t="s">
        <v>20</v>
      </c>
    </row>
    <row r="2101" spans="1:13" x14ac:dyDescent="0.35">
      <c r="A2101" s="261" t="s">
        <v>3377</v>
      </c>
      <c r="B2101" s="261" t="s">
        <v>3378</v>
      </c>
      <c r="C2101" s="261" t="s">
        <v>3379</v>
      </c>
      <c r="D2101" s="261" t="s">
        <v>2242</v>
      </c>
      <c r="E2101" s="261">
        <v>3</v>
      </c>
      <c r="F2101" s="261" t="s">
        <v>2232</v>
      </c>
      <c r="G2101" s="261" t="s">
        <v>33</v>
      </c>
      <c r="H2101" s="261">
        <v>2</v>
      </c>
      <c r="I2101" s="261" t="s">
        <v>17</v>
      </c>
      <c r="J2101" s="261" t="s">
        <v>17</v>
      </c>
      <c r="K2101" s="261" t="s">
        <v>3385</v>
      </c>
      <c r="L2101" s="262">
        <v>45461</v>
      </c>
      <c r="M2101" s="261" t="s">
        <v>20</v>
      </c>
    </row>
    <row r="2102" spans="1:13" x14ac:dyDescent="0.35">
      <c r="A2102" s="259" t="s">
        <v>3377</v>
      </c>
      <c r="B2102" s="259" t="s">
        <v>3378</v>
      </c>
      <c r="C2102" s="259" t="s">
        <v>3379</v>
      </c>
      <c r="D2102" s="259" t="s">
        <v>2244</v>
      </c>
      <c r="E2102" s="259">
        <v>3</v>
      </c>
      <c r="F2102" s="259" t="s">
        <v>2232</v>
      </c>
      <c r="G2102" s="259" t="s">
        <v>33</v>
      </c>
      <c r="H2102" s="259">
        <v>2</v>
      </c>
      <c r="I2102" s="259" t="s">
        <v>17</v>
      </c>
      <c r="J2102" s="259" t="s">
        <v>17</v>
      </c>
      <c r="K2102" s="259" t="s">
        <v>3386</v>
      </c>
      <c r="L2102" s="260">
        <v>45461</v>
      </c>
      <c r="M2102" s="259" t="s">
        <v>20</v>
      </c>
    </row>
    <row r="2103" spans="1:13" x14ac:dyDescent="0.35">
      <c r="A2103" s="261" t="s">
        <v>3377</v>
      </c>
      <c r="B2103" s="261" t="s">
        <v>3378</v>
      </c>
      <c r="C2103" s="261" t="s">
        <v>3379</v>
      </c>
      <c r="D2103" s="261" t="s">
        <v>2246</v>
      </c>
      <c r="E2103" s="261">
        <v>3</v>
      </c>
      <c r="F2103" s="261" t="s">
        <v>2232</v>
      </c>
      <c r="G2103" s="261" t="s">
        <v>33</v>
      </c>
      <c r="H2103" s="261">
        <v>2</v>
      </c>
      <c r="I2103" s="261" t="s">
        <v>17</v>
      </c>
      <c r="J2103" s="261" t="s">
        <v>17</v>
      </c>
      <c r="K2103" s="261" t="s">
        <v>3387</v>
      </c>
      <c r="L2103" s="262">
        <v>45461</v>
      </c>
      <c r="M2103" s="261" t="s">
        <v>20</v>
      </c>
    </row>
    <row r="2104" spans="1:13" x14ac:dyDescent="0.35">
      <c r="A2104" s="259" t="s">
        <v>3377</v>
      </c>
      <c r="B2104" s="259" t="s">
        <v>3378</v>
      </c>
      <c r="C2104" s="259" t="s">
        <v>3379</v>
      </c>
      <c r="D2104" s="259" t="s">
        <v>2248</v>
      </c>
      <c r="E2104" s="259">
        <v>3</v>
      </c>
      <c r="F2104" s="259" t="s">
        <v>2232</v>
      </c>
      <c r="G2104" s="259" t="s">
        <v>33</v>
      </c>
      <c r="H2104" s="259">
        <v>2</v>
      </c>
      <c r="I2104" s="259" t="s">
        <v>17</v>
      </c>
      <c r="J2104" s="259" t="s">
        <v>17</v>
      </c>
      <c r="K2104" s="259" t="s">
        <v>3388</v>
      </c>
      <c r="L2104" s="260">
        <v>45461</v>
      </c>
      <c r="M2104" s="259" t="s">
        <v>20</v>
      </c>
    </row>
    <row r="2105" spans="1:13" x14ac:dyDescent="0.35">
      <c r="A2105" s="261" t="s">
        <v>1500</v>
      </c>
      <c r="B2105" s="261" t="s">
        <v>1501</v>
      </c>
      <c r="C2105" s="261" t="s">
        <v>1502</v>
      </c>
      <c r="D2105" s="261" t="s">
        <v>2231</v>
      </c>
      <c r="E2105" s="261">
        <v>2</v>
      </c>
      <c r="F2105" s="261" t="s">
        <v>2232</v>
      </c>
      <c r="G2105" s="261" t="s">
        <v>33</v>
      </c>
      <c r="H2105" s="261">
        <v>2</v>
      </c>
      <c r="I2105" s="261" t="s">
        <v>17</v>
      </c>
      <c r="J2105" s="261" t="s">
        <v>17</v>
      </c>
      <c r="K2105" s="261" t="s">
        <v>3389</v>
      </c>
      <c r="L2105" s="262">
        <v>45461</v>
      </c>
      <c r="M2105" s="261" t="s">
        <v>20</v>
      </c>
    </row>
    <row r="2106" spans="1:13" x14ac:dyDescent="0.35">
      <c r="A2106" s="259" t="s">
        <v>1500</v>
      </c>
      <c r="B2106" s="259" t="s">
        <v>1501</v>
      </c>
      <c r="C2106" s="259" t="s">
        <v>1502</v>
      </c>
      <c r="D2106" s="259" t="s">
        <v>2234</v>
      </c>
      <c r="E2106" s="259">
        <v>2</v>
      </c>
      <c r="F2106" s="259" t="s">
        <v>2232</v>
      </c>
      <c r="G2106" s="259" t="s">
        <v>33</v>
      </c>
      <c r="H2106" s="259">
        <v>2</v>
      </c>
      <c r="I2106" s="259" t="s">
        <v>17</v>
      </c>
      <c r="J2106" s="259" t="s">
        <v>17</v>
      </c>
      <c r="K2106" s="259" t="s">
        <v>3390</v>
      </c>
      <c r="L2106" s="260">
        <v>45461</v>
      </c>
      <c r="M2106" s="259" t="s">
        <v>20</v>
      </c>
    </row>
    <row r="2107" spans="1:13" x14ac:dyDescent="0.35">
      <c r="A2107" s="261" t="s">
        <v>1500</v>
      </c>
      <c r="B2107" s="261" t="s">
        <v>1501</v>
      </c>
      <c r="C2107" s="261" t="s">
        <v>1502</v>
      </c>
      <c r="D2107" s="261" t="s">
        <v>2236</v>
      </c>
      <c r="E2107" s="261">
        <v>2</v>
      </c>
      <c r="F2107" s="261" t="s">
        <v>2232</v>
      </c>
      <c r="G2107" s="261" t="s">
        <v>33</v>
      </c>
      <c r="H2107" s="261">
        <v>2</v>
      </c>
      <c r="I2107" s="261" t="s">
        <v>17</v>
      </c>
      <c r="J2107" s="261" t="s">
        <v>17</v>
      </c>
      <c r="K2107" s="261" t="s">
        <v>3391</v>
      </c>
      <c r="L2107" s="262">
        <v>45461</v>
      </c>
      <c r="M2107" s="261" t="s">
        <v>20</v>
      </c>
    </row>
    <row r="2108" spans="1:13" x14ac:dyDescent="0.35">
      <c r="A2108" s="259" t="s">
        <v>1500</v>
      </c>
      <c r="B2108" s="259" t="s">
        <v>1501</v>
      </c>
      <c r="C2108" s="259" t="s">
        <v>1502</v>
      </c>
      <c r="D2108" s="259" t="s">
        <v>2238</v>
      </c>
      <c r="E2108" s="259">
        <v>1</v>
      </c>
      <c r="F2108" s="259" t="s">
        <v>2232</v>
      </c>
      <c r="G2108" s="259" t="s">
        <v>33</v>
      </c>
      <c r="H2108" s="259">
        <v>2</v>
      </c>
      <c r="I2108" s="259" t="s">
        <v>17</v>
      </c>
      <c r="J2108" s="259" t="s">
        <v>17</v>
      </c>
      <c r="K2108" s="259" t="s">
        <v>3392</v>
      </c>
      <c r="L2108" s="260">
        <v>45461</v>
      </c>
      <c r="M2108" s="259" t="s">
        <v>20</v>
      </c>
    </row>
    <row r="2109" spans="1:13" x14ac:dyDescent="0.35">
      <c r="A2109" s="261" t="s">
        <v>1500</v>
      </c>
      <c r="B2109" s="261" t="s">
        <v>1501</v>
      </c>
      <c r="C2109" s="261" t="s">
        <v>1502</v>
      </c>
      <c r="D2109" s="261" t="s">
        <v>2240</v>
      </c>
      <c r="E2109" s="261">
        <v>2</v>
      </c>
      <c r="F2109" s="261" t="s">
        <v>2232</v>
      </c>
      <c r="G2109" s="261" t="s">
        <v>33</v>
      </c>
      <c r="H2109" s="261">
        <v>2</v>
      </c>
      <c r="I2109" s="261" t="s">
        <v>17</v>
      </c>
      <c r="J2109" s="261" t="s">
        <v>17</v>
      </c>
      <c r="K2109" s="261" t="s">
        <v>3393</v>
      </c>
      <c r="L2109" s="262">
        <v>45461</v>
      </c>
      <c r="M2109" s="261" t="s">
        <v>20</v>
      </c>
    </row>
    <row r="2110" spans="1:13" x14ac:dyDescent="0.35">
      <c r="A2110" s="259" t="s">
        <v>1500</v>
      </c>
      <c r="B2110" s="259" t="s">
        <v>1501</v>
      </c>
      <c r="C2110" s="259" t="s">
        <v>1502</v>
      </c>
      <c r="D2110" s="259" t="s">
        <v>2242</v>
      </c>
      <c r="E2110" s="259">
        <v>1</v>
      </c>
      <c r="F2110" s="259" t="s">
        <v>2232</v>
      </c>
      <c r="G2110" s="259" t="s">
        <v>33</v>
      </c>
      <c r="H2110" s="259">
        <v>2</v>
      </c>
      <c r="I2110" s="259" t="s">
        <v>17</v>
      </c>
      <c r="J2110" s="259" t="s">
        <v>17</v>
      </c>
      <c r="K2110" s="259" t="s">
        <v>3394</v>
      </c>
      <c r="L2110" s="260">
        <v>45461</v>
      </c>
      <c r="M2110" s="259" t="s">
        <v>20</v>
      </c>
    </row>
    <row r="2111" spans="1:13" x14ac:dyDescent="0.35">
      <c r="A2111" s="261" t="s">
        <v>1500</v>
      </c>
      <c r="B2111" s="261" t="s">
        <v>1501</v>
      </c>
      <c r="C2111" s="261" t="s">
        <v>1502</v>
      </c>
      <c r="D2111" s="261" t="s">
        <v>2244</v>
      </c>
      <c r="E2111" s="261">
        <v>2</v>
      </c>
      <c r="F2111" s="261" t="s">
        <v>2232</v>
      </c>
      <c r="G2111" s="261" t="s">
        <v>33</v>
      </c>
      <c r="H2111" s="261">
        <v>2</v>
      </c>
      <c r="I2111" s="261" t="s">
        <v>17</v>
      </c>
      <c r="J2111" s="261" t="s">
        <v>17</v>
      </c>
      <c r="K2111" s="261" t="s">
        <v>3395</v>
      </c>
      <c r="L2111" s="262">
        <v>45461</v>
      </c>
      <c r="M2111" s="261" t="s">
        <v>20</v>
      </c>
    </row>
    <row r="2112" spans="1:13" x14ac:dyDescent="0.35">
      <c r="A2112" s="259" t="s">
        <v>1500</v>
      </c>
      <c r="B2112" s="259" t="s">
        <v>1501</v>
      </c>
      <c r="C2112" s="259" t="s">
        <v>1502</v>
      </c>
      <c r="D2112" s="259" t="s">
        <v>2246</v>
      </c>
      <c r="E2112" s="259">
        <v>2</v>
      </c>
      <c r="F2112" s="259" t="s">
        <v>2232</v>
      </c>
      <c r="G2112" s="259" t="s">
        <v>33</v>
      </c>
      <c r="H2112" s="259">
        <v>2</v>
      </c>
      <c r="I2112" s="259" t="s">
        <v>17</v>
      </c>
      <c r="J2112" s="259" t="s">
        <v>17</v>
      </c>
      <c r="K2112" s="259" t="s">
        <v>3396</v>
      </c>
      <c r="L2112" s="260">
        <v>45461</v>
      </c>
      <c r="M2112" s="259" t="s">
        <v>20</v>
      </c>
    </row>
    <row r="2113" spans="1:13" x14ac:dyDescent="0.35">
      <c r="A2113" s="261" t="s">
        <v>1500</v>
      </c>
      <c r="B2113" s="261" t="s">
        <v>1501</v>
      </c>
      <c r="C2113" s="261" t="s">
        <v>1502</v>
      </c>
      <c r="D2113" s="261" t="s">
        <v>2248</v>
      </c>
      <c r="E2113" s="261">
        <v>0</v>
      </c>
      <c r="F2113" s="261" t="s">
        <v>2232</v>
      </c>
      <c r="G2113" s="261" t="s">
        <v>33</v>
      </c>
      <c r="H2113" s="261">
        <v>2</v>
      </c>
      <c r="I2113" s="261" t="s">
        <v>17</v>
      </c>
      <c r="J2113" s="261" t="s">
        <v>17</v>
      </c>
      <c r="K2113" s="261" t="s">
        <v>3397</v>
      </c>
      <c r="L2113" s="262">
        <v>45461</v>
      </c>
      <c r="M2113" s="261" t="s">
        <v>20</v>
      </c>
    </row>
    <row r="2114" spans="1:13" x14ac:dyDescent="0.35">
      <c r="A2114" s="259" t="s">
        <v>114</v>
      </c>
      <c r="B2114" s="259" t="s">
        <v>115</v>
      </c>
      <c r="C2114" s="259" t="s">
        <v>116</v>
      </c>
      <c r="D2114" s="259" t="s">
        <v>2231</v>
      </c>
      <c r="E2114" s="259">
        <v>0</v>
      </c>
      <c r="F2114" s="259" t="s">
        <v>2232</v>
      </c>
      <c r="G2114" s="259" t="s">
        <v>33</v>
      </c>
      <c r="H2114" s="259">
        <v>2</v>
      </c>
      <c r="I2114" s="259" t="s">
        <v>17</v>
      </c>
      <c r="J2114" s="259" t="s">
        <v>17</v>
      </c>
      <c r="K2114" s="259" t="s">
        <v>3398</v>
      </c>
      <c r="L2114" s="260">
        <v>45462</v>
      </c>
      <c r="M2114" s="259" t="s">
        <v>20</v>
      </c>
    </row>
    <row r="2115" spans="1:13" x14ac:dyDescent="0.35">
      <c r="A2115" s="261" t="s">
        <v>114</v>
      </c>
      <c r="B2115" s="261" t="s">
        <v>115</v>
      </c>
      <c r="C2115" s="261" t="s">
        <v>116</v>
      </c>
      <c r="D2115" s="261" t="s">
        <v>2234</v>
      </c>
      <c r="E2115" s="261">
        <v>1</v>
      </c>
      <c r="F2115" s="261" t="s">
        <v>2232</v>
      </c>
      <c r="G2115" s="261" t="s">
        <v>33</v>
      </c>
      <c r="H2115" s="261">
        <v>2</v>
      </c>
      <c r="I2115" s="261" t="s">
        <v>17</v>
      </c>
      <c r="J2115" s="261" t="s">
        <v>17</v>
      </c>
      <c r="K2115" s="261" t="s">
        <v>3399</v>
      </c>
      <c r="L2115" s="262">
        <v>45462</v>
      </c>
      <c r="M2115" s="261" t="s">
        <v>20</v>
      </c>
    </row>
    <row r="2116" spans="1:13" x14ac:dyDescent="0.35">
      <c r="A2116" s="259" t="s">
        <v>114</v>
      </c>
      <c r="B2116" s="259" t="s">
        <v>115</v>
      </c>
      <c r="C2116" s="259" t="s">
        <v>116</v>
      </c>
      <c r="D2116" s="259" t="s">
        <v>2236</v>
      </c>
      <c r="E2116" s="259">
        <v>1</v>
      </c>
      <c r="F2116" s="259" t="s">
        <v>2232</v>
      </c>
      <c r="G2116" s="259" t="s">
        <v>33</v>
      </c>
      <c r="H2116" s="259">
        <v>2</v>
      </c>
      <c r="I2116" s="259" t="s">
        <v>17</v>
      </c>
      <c r="J2116" s="259" t="s">
        <v>17</v>
      </c>
      <c r="K2116" s="259" t="s">
        <v>3400</v>
      </c>
      <c r="L2116" s="260">
        <v>45462</v>
      </c>
      <c r="M2116" s="259" t="s">
        <v>20</v>
      </c>
    </row>
    <row r="2117" spans="1:13" x14ac:dyDescent="0.35">
      <c r="A2117" s="261" t="s">
        <v>114</v>
      </c>
      <c r="B2117" s="261" t="s">
        <v>115</v>
      </c>
      <c r="C2117" s="261" t="s">
        <v>116</v>
      </c>
      <c r="D2117" s="261" t="s">
        <v>2238</v>
      </c>
      <c r="E2117" s="261">
        <v>3</v>
      </c>
      <c r="F2117" s="261" t="s">
        <v>2232</v>
      </c>
      <c r="G2117" s="261" t="s">
        <v>33</v>
      </c>
      <c r="H2117" s="261">
        <v>2</v>
      </c>
      <c r="I2117" s="261" t="s">
        <v>17</v>
      </c>
      <c r="J2117" s="261" t="s">
        <v>17</v>
      </c>
      <c r="K2117" s="261" t="s">
        <v>3401</v>
      </c>
      <c r="L2117" s="262">
        <v>45462</v>
      </c>
      <c r="M2117" s="261" t="s">
        <v>20</v>
      </c>
    </row>
    <row r="2118" spans="1:13" x14ac:dyDescent="0.35">
      <c r="A2118" s="259" t="s">
        <v>114</v>
      </c>
      <c r="B2118" s="259" t="s">
        <v>115</v>
      </c>
      <c r="C2118" s="259" t="s">
        <v>116</v>
      </c>
      <c r="D2118" s="259" t="s">
        <v>2240</v>
      </c>
      <c r="E2118" s="259">
        <v>3</v>
      </c>
      <c r="F2118" s="259" t="s">
        <v>2232</v>
      </c>
      <c r="G2118" s="259" t="s">
        <v>33</v>
      </c>
      <c r="H2118" s="259">
        <v>2</v>
      </c>
      <c r="I2118" s="259" t="s">
        <v>17</v>
      </c>
      <c r="J2118" s="259" t="s">
        <v>17</v>
      </c>
      <c r="K2118" s="259" t="s">
        <v>3402</v>
      </c>
      <c r="L2118" s="260">
        <v>45462</v>
      </c>
      <c r="M2118" s="259" t="s">
        <v>20</v>
      </c>
    </row>
    <row r="2119" spans="1:13" x14ac:dyDescent="0.35">
      <c r="A2119" s="261" t="s">
        <v>114</v>
      </c>
      <c r="B2119" s="261" t="s">
        <v>115</v>
      </c>
      <c r="C2119" s="261" t="s">
        <v>116</v>
      </c>
      <c r="D2119" s="261" t="s">
        <v>2242</v>
      </c>
      <c r="E2119" s="261">
        <v>1</v>
      </c>
      <c r="F2119" s="261" t="s">
        <v>2232</v>
      </c>
      <c r="G2119" s="261" t="s">
        <v>33</v>
      </c>
      <c r="H2119" s="261">
        <v>2</v>
      </c>
      <c r="I2119" s="261" t="s">
        <v>17</v>
      </c>
      <c r="J2119" s="261" t="s">
        <v>17</v>
      </c>
      <c r="K2119" s="261" t="s">
        <v>3403</v>
      </c>
      <c r="L2119" s="262">
        <v>45462</v>
      </c>
      <c r="M2119" s="261" t="s">
        <v>20</v>
      </c>
    </row>
    <row r="2120" spans="1:13" x14ac:dyDescent="0.35">
      <c r="A2120" s="259" t="s">
        <v>114</v>
      </c>
      <c r="B2120" s="259" t="s">
        <v>115</v>
      </c>
      <c r="C2120" s="259" t="s">
        <v>116</v>
      </c>
      <c r="D2120" s="259" t="s">
        <v>2244</v>
      </c>
      <c r="E2120" s="259">
        <v>2</v>
      </c>
      <c r="F2120" s="259" t="s">
        <v>2232</v>
      </c>
      <c r="G2120" s="259" t="s">
        <v>33</v>
      </c>
      <c r="H2120" s="259">
        <v>2</v>
      </c>
      <c r="I2120" s="259" t="s">
        <v>17</v>
      </c>
      <c r="J2120" s="259" t="s">
        <v>17</v>
      </c>
      <c r="K2120" s="259" t="s">
        <v>3404</v>
      </c>
      <c r="L2120" s="260">
        <v>45462</v>
      </c>
      <c r="M2120" s="259" t="s">
        <v>20</v>
      </c>
    </row>
    <row r="2121" spans="1:13" x14ac:dyDescent="0.35">
      <c r="A2121" s="261" t="s">
        <v>114</v>
      </c>
      <c r="B2121" s="261" t="s">
        <v>115</v>
      </c>
      <c r="C2121" s="261" t="s">
        <v>116</v>
      </c>
      <c r="D2121" s="261" t="s">
        <v>2246</v>
      </c>
      <c r="E2121" s="261">
        <v>3</v>
      </c>
      <c r="F2121" s="261" t="s">
        <v>2232</v>
      </c>
      <c r="G2121" s="261" t="s">
        <v>33</v>
      </c>
      <c r="H2121" s="261">
        <v>2</v>
      </c>
      <c r="I2121" s="261" t="s">
        <v>17</v>
      </c>
      <c r="J2121" s="261" t="s">
        <v>17</v>
      </c>
      <c r="K2121" s="261" t="s">
        <v>3405</v>
      </c>
      <c r="L2121" s="262">
        <v>45462</v>
      </c>
      <c r="M2121" s="261" t="s">
        <v>20</v>
      </c>
    </row>
    <row r="2122" spans="1:13" x14ac:dyDescent="0.35">
      <c r="A2122" s="259" t="s">
        <v>114</v>
      </c>
      <c r="B2122" s="259" t="s">
        <v>115</v>
      </c>
      <c r="C2122" s="259" t="s">
        <v>116</v>
      </c>
      <c r="D2122" s="259" t="s">
        <v>2248</v>
      </c>
      <c r="E2122" s="259">
        <v>3</v>
      </c>
      <c r="F2122" s="259" t="s">
        <v>2232</v>
      </c>
      <c r="G2122" s="259" t="s">
        <v>33</v>
      </c>
      <c r="H2122" s="259">
        <v>2</v>
      </c>
      <c r="I2122" s="259" t="s">
        <v>17</v>
      </c>
      <c r="J2122" s="259" t="s">
        <v>17</v>
      </c>
      <c r="K2122" s="259" t="s">
        <v>3406</v>
      </c>
      <c r="L2122" s="260">
        <v>45462</v>
      </c>
      <c r="M2122" s="259" t="s">
        <v>20</v>
      </c>
    </row>
    <row r="2123" spans="1:13" x14ac:dyDescent="0.35">
      <c r="A2123" s="261" t="s">
        <v>168</v>
      </c>
      <c r="B2123" s="261" t="s">
        <v>169</v>
      </c>
      <c r="C2123" s="261" t="s">
        <v>170</v>
      </c>
      <c r="D2123" s="261" t="s">
        <v>2231</v>
      </c>
      <c r="E2123" s="261">
        <v>0</v>
      </c>
      <c r="F2123" s="261" t="s">
        <v>2232</v>
      </c>
      <c r="G2123" s="261" t="s">
        <v>33</v>
      </c>
      <c r="H2123" s="261">
        <v>2</v>
      </c>
      <c r="I2123" s="261" t="s">
        <v>17</v>
      </c>
      <c r="J2123" s="261" t="s">
        <v>17</v>
      </c>
      <c r="K2123" s="261" t="s">
        <v>3407</v>
      </c>
      <c r="L2123" s="262">
        <v>45462</v>
      </c>
      <c r="M2123" s="261" t="s">
        <v>20</v>
      </c>
    </row>
    <row r="2124" spans="1:13" x14ac:dyDescent="0.35">
      <c r="A2124" s="259" t="s">
        <v>168</v>
      </c>
      <c r="B2124" s="259" t="s">
        <v>169</v>
      </c>
      <c r="C2124" s="259" t="s">
        <v>170</v>
      </c>
      <c r="D2124" s="259" t="s">
        <v>2234</v>
      </c>
      <c r="E2124" s="259">
        <v>0</v>
      </c>
      <c r="F2124" s="259" t="s">
        <v>2232</v>
      </c>
      <c r="G2124" s="259" t="s">
        <v>33</v>
      </c>
      <c r="H2124" s="259">
        <v>2</v>
      </c>
      <c r="I2124" s="259" t="s">
        <v>17</v>
      </c>
      <c r="J2124" s="259" t="s">
        <v>17</v>
      </c>
      <c r="K2124" s="259" t="s">
        <v>3408</v>
      </c>
      <c r="L2124" s="260">
        <v>45462</v>
      </c>
      <c r="M2124" s="259" t="s">
        <v>20</v>
      </c>
    </row>
    <row r="2125" spans="1:13" x14ac:dyDescent="0.35">
      <c r="A2125" s="261" t="s">
        <v>168</v>
      </c>
      <c r="B2125" s="261" t="s">
        <v>169</v>
      </c>
      <c r="C2125" s="261" t="s">
        <v>170</v>
      </c>
      <c r="D2125" s="261" t="s">
        <v>2236</v>
      </c>
      <c r="E2125" s="261">
        <v>2</v>
      </c>
      <c r="F2125" s="261" t="s">
        <v>2232</v>
      </c>
      <c r="G2125" s="261" t="s">
        <v>33</v>
      </c>
      <c r="H2125" s="261">
        <v>2</v>
      </c>
      <c r="I2125" s="261" t="s">
        <v>17</v>
      </c>
      <c r="J2125" s="261" t="s">
        <v>17</v>
      </c>
      <c r="K2125" s="261" t="s">
        <v>3409</v>
      </c>
      <c r="L2125" s="262">
        <v>45462</v>
      </c>
      <c r="M2125" s="261" t="s">
        <v>20</v>
      </c>
    </row>
    <row r="2126" spans="1:13" x14ac:dyDescent="0.35">
      <c r="A2126" s="259" t="s">
        <v>168</v>
      </c>
      <c r="B2126" s="259" t="s">
        <v>169</v>
      </c>
      <c r="C2126" s="259" t="s">
        <v>170</v>
      </c>
      <c r="D2126" s="259" t="s">
        <v>2238</v>
      </c>
      <c r="E2126" s="259">
        <v>3</v>
      </c>
      <c r="F2126" s="259" t="s">
        <v>2232</v>
      </c>
      <c r="G2126" s="259" t="s">
        <v>33</v>
      </c>
      <c r="H2126" s="259">
        <v>2</v>
      </c>
      <c r="I2126" s="259" t="s">
        <v>17</v>
      </c>
      <c r="J2126" s="259" t="s">
        <v>17</v>
      </c>
      <c r="K2126" s="259" t="s">
        <v>3410</v>
      </c>
      <c r="L2126" s="260">
        <v>45462</v>
      </c>
      <c r="M2126" s="259" t="s">
        <v>20</v>
      </c>
    </row>
    <row r="2127" spans="1:13" x14ac:dyDescent="0.35">
      <c r="A2127" s="261" t="s">
        <v>168</v>
      </c>
      <c r="B2127" s="261" t="s">
        <v>169</v>
      </c>
      <c r="C2127" s="261" t="s">
        <v>170</v>
      </c>
      <c r="D2127" s="261" t="s">
        <v>2240</v>
      </c>
      <c r="E2127" s="261">
        <v>3</v>
      </c>
      <c r="F2127" s="261" t="s">
        <v>2232</v>
      </c>
      <c r="G2127" s="261" t="s">
        <v>33</v>
      </c>
      <c r="H2127" s="261">
        <v>2</v>
      </c>
      <c r="I2127" s="261" t="s">
        <v>17</v>
      </c>
      <c r="J2127" s="261" t="s">
        <v>17</v>
      </c>
      <c r="K2127" s="261" t="s">
        <v>3411</v>
      </c>
      <c r="L2127" s="262">
        <v>45462</v>
      </c>
      <c r="M2127" s="261" t="s">
        <v>20</v>
      </c>
    </row>
    <row r="2128" spans="1:13" x14ac:dyDescent="0.35">
      <c r="A2128" s="259" t="s">
        <v>168</v>
      </c>
      <c r="B2128" s="259" t="s">
        <v>169</v>
      </c>
      <c r="C2128" s="259" t="s">
        <v>170</v>
      </c>
      <c r="D2128" s="259" t="s">
        <v>2242</v>
      </c>
      <c r="E2128" s="259">
        <v>2</v>
      </c>
      <c r="F2128" s="259" t="s">
        <v>2232</v>
      </c>
      <c r="G2128" s="259" t="s">
        <v>33</v>
      </c>
      <c r="H2128" s="259">
        <v>2</v>
      </c>
      <c r="I2128" s="259" t="s">
        <v>17</v>
      </c>
      <c r="J2128" s="259" t="s">
        <v>17</v>
      </c>
      <c r="K2128" s="259" t="s">
        <v>3412</v>
      </c>
      <c r="L2128" s="260">
        <v>45462</v>
      </c>
      <c r="M2128" s="259" t="s">
        <v>20</v>
      </c>
    </row>
    <row r="2129" spans="1:13" x14ac:dyDescent="0.35">
      <c r="A2129" s="261" t="s">
        <v>168</v>
      </c>
      <c r="B2129" s="261" t="s">
        <v>169</v>
      </c>
      <c r="C2129" s="261" t="s">
        <v>170</v>
      </c>
      <c r="D2129" s="261" t="s">
        <v>2244</v>
      </c>
      <c r="E2129" s="261">
        <v>2</v>
      </c>
      <c r="F2129" s="261" t="s">
        <v>2232</v>
      </c>
      <c r="G2129" s="261" t="s">
        <v>33</v>
      </c>
      <c r="H2129" s="261">
        <v>2</v>
      </c>
      <c r="I2129" s="261" t="s">
        <v>17</v>
      </c>
      <c r="J2129" s="261" t="s">
        <v>17</v>
      </c>
      <c r="K2129" s="261" t="s">
        <v>3413</v>
      </c>
      <c r="L2129" s="262">
        <v>45462</v>
      </c>
      <c r="M2129" s="261" t="s">
        <v>20</v>
      </c>
    </row>
    <row r="2130" spans="1:13" x14ac:dyDescent="0.35">
      <c r="A2130" s="259" t="s">
        <v>168</v>
      </c>
      <c r="B2130" s="259" t="s">
        <v>169</v>
      </c>
      <c r="C2130" s="259" t="s">
        <v>170</v>
      </c>
      <c r="D2130" s="259" t="s">
        <v>2246</v>
      </c>
      <c r="E2130" s="259">
        <v>3</v>
      </c>
      <c r="F2130" s="259" t="s">
        <v>2232</v>
      </c>
      <c r="G2130" s="259" t="s">
        <v>33</v>
      </c>
      <c r="H2130" s="259">
        <v>2</v>
      </c>
      <c r="I2130" s="259" t="s">
        <v>17</v>
      </c>
      <c r="J2130" s="259" t="s">
        <v>17</v>
      </c>
      <c r="K2130" s="259" t="s">
        <v>3414</v>
      </c>
      <c r="L2130" s="260">
        <v>45462</v>
      </c>
      <c r="M2130" s="259" t="s">
        <v>20</v>
      </c>
    </row>
    <row r="2131" spans="1:13" x14ac:dyDescent="0.35">
      <c r="A2131" s="261" t="s">
        <v>168</v>
      </c>
      <c r="B2131" s="261" t="s">
        <v>169</v>
      </c>
      <c r="C2131" s="261" t="s">
        <v>170</v>
      </c>
      <c r="D2131" s="261" t="s">
        <v>2248</v>
      </c>
      <c r="E2131" s="261">
        <v>3</v>
      </c>
      <c r="F2131" s="261" t="s">
        <v>2232</v>
      </c>
      <c r="G2131" s="261" t="s">
        <v>33</v>
      </c>
      <c r="H2131" s="261">
        <v>2</v>
      </c>
      <c r="I2131" s="261" t="s">
        <v>17</v>
      </c>
      <c r="J2131" s="261" t="s">
        <v>17</v>
      </c>
      <c r="K2131" s="261" t="s">
        <v>3415</v>
      </c>
      <c r="L2131" s="262">
        <v>45462</v>
      </c>
      <c r="M2131" s="261" t="s">
        <v>20</v>
      </c>
    </row>
    <row r="2132" spans="1:13" x14ac:dyDescent="0.35">
      <c r="A2132" s="259" t="s">
        <v>234</v>
      </c>
      <c r="B2132" s="259" t="s">
        <v>235</v>
      </c>
      <c r="C2132" s="259" t="s">
        <v>236</v>
      </c>
      <c r="D2132" s="259" t="s">
        <v>2231</v>
      </c>
      <c r="E2132" s="259">
        <v>2</v>
      </c>
      <c r="F2132" s="259" t="s">
        <v>2232</v>
      </c>
      <c r="G2132" s="259" t="s">
        <v>33</v>
      </c>
      <c r="H2132" s="259">
        <v>2</v>
      </c>
      <c r="I2132" s="259" t="s">
        <v>17</v>
      </c>
      <c r="J2132" s="259" t="s">
        <v>17</v>
      </c>
      <c r="K2132" s="259" t="s">
        <v>3416</v>
      </c>
      <c r="L2132" s="260">
        <v>45462</v>
      </c>
      <c r="M2132" s="259" t="s">
        <v>20</v>
      </c>
    </row>
    <row r="2133" spans="1:13" x14ac:dyDescent="0.35">
      <c r="A2133" s="261" t="s">
        <v>234</v>
      </c>
      <c r="B2133" s="261" t="s">
        <v>235</v>
      </c>
      <c r="C2133" s="261" t="s">
        <v>236</v>
      </c>
      <c r="D2133" s="261" t="s">
        <v>2234</v>
      </c>
      <c r="E2133" s="261">
        <v>1</v>
      </c>
      <c r="F2133" s="261" t="s">
        <v>2232</v>
      </c>
      <c r="G2133" s="261" t="s">
        <v>33</v>
      </c>
      <c r="H2133" s="261">
        <v>2</v>
      </c>
      <c r="I2133" s="261" t="s">
        <v>17</v>
      </c>
      <c r="J2133" s="261" t="s">
        <v>17</v>
      </c>
      <c r="K2133" s="261" t="s">
        <v>3417</v>
      </c>
      <c r="L2133" s="262">
        <v>45462</v>
      </c>
      <c r="M2133" s="261" t="s">
        <v>20</v>
      </c>
    </row>
    <row r="2134" spans="1:13" x14ac:dyDescent="0.35">
      <c r="A2134" s="259" t="s">
        <v>234</v>
      </c>
      <c r="B2134" s="259" t="s">
        <v>235</v>
      </c>
      <c r="C2134" s="259" t="s">
        <v>236</v>
      </c>
      <c r="D2134" s="259" t="s">
        <v>2236</v>
      </c>
      <c r="E2134" s="259">
        <v>1</v>
      </c>
      <c r="F2134" s="259" t="s">
        <v>2232</v>
      </c>
      <c r="G2134" s="259" t="s">
        <v>33</v>
      </c>
      <c r="H2134" s="259">
        <v>2</v>
      </c>
      <c r="I2134" s="259" t="s">
        <v>17</v>
      </c>
      <c r="J2134" s="259" t="s">
        <v>17</v>
      </c>
      <c r="K2134" s="259" t="s">
        <v>3418</v>
      </c>
      <c r="L2134" s="260">
        <v>45462</v>
      </c>
      <c r="M2134" s="259" t="s">
        <v>20</v>
      </c>
    </row>
    <row r="2135" spans="1:13" x14ac:dyDescent="0.35">
      <c r="A2135" s="261" t="s">
        <v>234</v>
      </c>
      <c r="B2135" s="261" t="s">
        <v>235</v>
      </c>
      <c r="C2135" s="261" t="s">
        <v>236</v>
      </c>
      <c r="D2135" s="261" t="s">
        <v>2238</v>
      </c>
      <c r="E2135" s="261">
        <v>1</v>
      </c>
      <c r="F2135" s="261" t="s">
        <v>2232</v>
      </c>
      <c r="G2135" s="261" t="s">
        <v>33</v>
      </c>
      <c r="H2135" s="261">
        <v>2</v>
      </c>
      <c r="I2135" s="261" t="s">
        <v>17</v>
      </c>
      <c r="J2135" s="261" t="s">
        <v>17</v>
      </c>
      <c r="K2135" s="261" t="s">
        <v>3419</v>
      </c>
      <c r="L2135" s="262">
        <v>45462</v>
      </c>
      <c r="M2135" s="261" t="s">
        <v>20</v>
      </c>
    </row>
    <row r="2136" spans="1:13" x14ac:dyDescent="0.35">
      <c r="A2136" s="259" t="s">
        <v>234</v>
      </c>
      <c r="B2136" s="259" t="s">
        <v>235</v>
      </c>
      <c r="C2136" s="259" t="s">
        <v>236</v>
      </c>
      <c r="D2136" s="259" t="s">
        <v>2240</v>
      </c>
      <c r="E2136" s="259">
        <v>1</v>
      </c>
      <c r="F2136" s="259" t="s">
        <v>2232</v>
      </c>
      <c r="G2136" s="259" t="s">
        <v>33</v>
      </c>
      <c r="H2136" s="259">
        <v>2</v>
      </c>
      <c r="I2136" s="259" t="s">
        <v>17</v>
      </c>
      <c r="J2136" s="259" t="s">
        <v>17</v>
      </c>
      <c r="K2136" s="259" t="s">
        <v>3420</v>
      </c>
      <c r="L2136" s="260">
        <v>45462</v>
      </c>
      <c r="M2136" s="259" t="s">
        <v>20</v>
      </c>
    </row>
    <row r="2137" spans="1:13" x14ac:dyDescent="0.35">
      <c r="A2137" s="261" t="s">
        <v>234</v>
      </c>
      <c r="B2137" s="261" t="s">
        <v>235</v>
      </c>
      <c r="C2137" s="261" t="s">
        <v>236</v>
      </c>
      <c r="D2137" s="261" t="s">
        <v>2242</v>
      </c>
      <c r="E2137" s="261">
        <v>3</v>
      </c>
      <c r="F2137" s="261" t="s">
        <v>2232</v>
      </c>
      <c r="G2137" s="261" t="s">
        <v>33</v>
      </c>
      <c r="H2137" s="261">
        <v>2</v>
      </c>
      <c r="I2137" s="261" t="s">
        <v>17</v>
      </c>
      <c r="J2137" s="261" t="s">
        <v>17</v>
      </c>
      <c r="K2137" s="261" t="s">
        <v>3421</v>
      </c>
      <c r="L2137" s="262">
        <v>45462</v>
      </c>
      <c r="M2137" s="261" t="s">
        <v>20</v>
      </c>
    </row>
    <row r="2138" spans="1:13" x14ac:dyDescent="0.35">
      <c r="A2138" s="259" t="s">
        <v>234</v>
      </c>
      <c r="B2138" s="259" t="s">
        <v>235</v>
      </c>
      <c r="C2138" s="259" t="s">
        <v>236</v>
      </c>
      <c r="D2138" s="259" t="s">
        <v>2244</v>
      </c>
      <c r="E2138" s="259">
        <v>2</v>
      </c>
      <c r="F2138" s="259" t="s">
        <v>2232</v>
      </c>
      <c r="G2138" s="259" t="s">
        <v>33</v>
      </c>
      <c r="H2138" s="259">
        <v>2</v>
      </c>
      <c r="I2138" s="259" t="s">
        <v>17</v>
      </c>
      <c r="J2138" s="259" t="s">
        <v>17</v>
      </c>
      <c r="K2138" s="259" t="s">
        <v>3422</v>
      </c>
      <c r="L2138" s="260">
        <v>45462</v>
      </c>
      <c r="M2138" s="259" t="s">
        <v>20</v>
      </c>
    </row>
    <row r="2139" spans="1:13" x14ac:dyDescent="0.35">
      <c r="A2139" s="261" t="s">
        <v>234</v>
      </c>
      <c r="B2139" s="261" t="s">
        <v>235</v>
      </c>
      <c r="C2139" s="261" t="s">
        <v>236</v>
      </c>
      <c r="D2139" s="261" t="s">
        <v>2246</v>
      </c>
      <c r="E2139" s="261">
        <v>1</v>
      </c>
      <c r="F2139" s="261" t="s">
        <v>2232</v>
      </c>
      <c r="G2139" s="261" t="s">
        <v>33</v>
      </c>
      <c r="H2139" s="261">
        <v>2</v>
      </c>
      <c r="I2139" s="261" t="s">
        <v>17</v>
      </c>
      <c r="J2139" s="261" t="s">
        <v>17</v>
      </c>
      <c r="K2139" s="261" t="s">
        <v>3423</v>
      </c>
      <c r="L2139" s="262">
        <v>45462</v>
      </c>
      <c r="M2139" s="261" t="s">
        <v>20</v>
      </c>
    </row>
    <row r="2140" spans="1:13" x14ac:dyDescent="0.35">
      <c r="A2140" s="259" t="s">
        <v>234</v>
      </c>
      <c r="B2140" s="259" t="s">
        <v>235</v>
      </c>
      <c r="C2140" s="259" t="s">
        <v>236</v>
      </c>
      <c r="D2140" s="259" t="s">
        <v>2248</v>
      </c>
      <c r="E2140" s="259">
        <v>0</v>
      </c>
      <c r="F2140" s="259" t="s">
        <v>2232</v>
      </c>
      <c r="G2140" s="259" t="s">
        <v>33</v>
      </c>
      <c r="H2140" s="259">
        <v>2</v>
      </c>
      <c r="I2140" s="259" t="s">
        <v>17</v>
      </c>
      <c r="J2140" s="259" t="s">
        <v>17</v>
      </c>
      <c r="K2140" s="259" t="s">
        <v>3424</v>
      </c>
      <c r="L2140" s="260">
        <v>45462</v>
      </c>
      <c r="M2140" s="259" t="s">
        <v>20</v>
      </c>
    </row>
    <row r="2141" spans="1:13" x14ac:dyDescent="0.35">
      <c r="A2141" s="261" t="s">
        <v>1689</v>
      </c>
      <c r="B2141" s="261" t="s">
        <v>1690</v>
      </c>
      <c r="C2141" s="261" t="s">
        <v>1665</v>
      </c>
      <c r="D2141" s="261" t="s">
        <v>2231</v>
      </c>
      <c r="E2141" s="261">
        <v>0</v>
      </c>
      <c r="F2141" s="261" t="s">
        <v>2232</v>
      </c>
      <c r="G2141" s="261" t="s">
        <v>33</v>
      </c>
      <c r="H2141" s="261">
        <v>2</v>
      </c>
      <c r="I2141" s="261" t="s">
        <v>17</v>
      </c>
      <c r="J2141" s="261" t="s">
        <v>17</v>
      </c>
      <c r="K2141" s="261" t="s">
        <v>3425</v>
      </c>
      <c r="L2141" s="262">
        <v>45462</v>
      </c>
      <c r="M2141" s="261" t="s">
        <v>20</v>
      </c>
    </row>
    <row r="2142" spans="1:13" x14ac:dyDescent="0.35">
      <c r="A2142" s="259" t="s">
        <v>1689</v>
      </c>
      <c r="B2142" s="259" t="s">
        <v>1690</v>
      </c>
      <c r="C2142" s="259" t="s">
        <v>1665</v>
      </c>
      <c r="D2142" s="259" t="s">
        <v>2234</v>
      </c>
      <c r="E2142" s="259">
        <v>1</v>
      </c>
      <c r="F2142" s="259" t="s">
        <v>2232</v>
      </c>
      <c r="G2142" s="259" t="s">
        <v>33</v>
      </c>
      <c r="H2142" s="259">
        <v>2</v>
      </c>
      <c r="I2142" s="259" t="s">
        <v>17</v>
      </c>
      <c r="J2142" s="259" t="s">
        <v>17</v>
      </c>
      <c r="K2142" s="259" t="s">
        <v>3426</v>
      </c>
      <c r="L2142" s="260">
        <v>45462</v>
      </c>
      <c r="M2142" s="259" t="s">
        <v>20</v>
      </c>
    </row>
    <row r="2143" spans="1:13" x14ac:dyDescent="0.35">
      <c r="A2143" s="261" t="s">
        <v>1689</v>
      </c>
      <c r="B2143" s="261" t="s">
        <v>1690</v>
      </c>
      <c r="C2143" s="261" t="s">
        <v>1665</v>
      </c>
      <c r="D2143" s="261" t="s">
        <v>2236</v>
      </c>
      <c r="E2143" s="261">
        <v>1</v>
      </c>
      <c r="F2143" s="261" t="s">
        <v>2232</v>
      </c>
      <c r="G2143" s="261" t="s">
        <v>33</v>
      </c>
      <c r="H2143" s="261">
        <v>2</v>
      </c>
      <c r="I2143" s="261" t="s">
        <v>17</v>
      </c>
      <c r="J2143" s="261" t="s">
        <v>17</v>
      </c>
      <c r="K2143" s="261" t="s">
        <v>3427</v>
      </c>
      <c r="L2143" s="262">
        <v>45462</v>
      </c>
      <c r="M2143" s="261" t="s">
        <v>20</v>
      </c>
    </row>
    <row r="2144" spans="1:13" x14ac:dyDescent="0.35">
      <c r="A2144" s="259" t="s">
        <v>1689</v>
      </c>
      <c r="B2144" s="259" t="s">
        <v>1690</v>
      </c>
      <c r="C2144" s="259" t="s">
        <v>1665</v>
      </c>
      <c r="D2144" s="259" t="s">
        <v>2238</v>
      </c>
      <c r="E2144" s="259">
        <v>3</v>
      </c>
      <c r="F2144" s="259" t="s">
        <v>2232</v>
      </c>
      <c r="G2144" s="259" t="s">
        <v>33</v>
      </c>
      <c r="H2144" s="259">
        <v>2</v>
      </c>
      <c r="I2144" s="259" t="s">
        <v>17</v>
      </c>
      <c r="J2144" s="259" t="s">
        <v>17</v>
      </c>
      <c r="K2144" s="259" t="s">
        <v>3428</v>
      </c>
      <c r="L2144" s="260">
        <v>45462</v>
      </c>
      <c r="M2144" s="259" t="s">
        <v>20</v>
      </c>
    </row>
    <row r="2145" spans="1:13" x14ac:dyDescent="0.35">
      <c r="A2145" s="261" t="s">
        <v>1689</v>
      </c>
      <c r="B2145" s="261" t="s">
        <v>1690</v>
      </c>
      <c r="C2145" s="261" t="s">
        <v>1665</v>
      </c>
      <c r="D2145" s="261" t="s">
        <v>2240</v>
      </c>
      <c r="E2145" s="261">
        <v>3</v>
      </c>
      <c r="F2145" s="261" t="s">
        <v>2232</v>
      </c>
      <c r="G2145" s="261" t="s">
        <v>33</v>
      </c>
      <c r="H2145" s="261">
        <v>2</v>
      </c>
      <c r="I2145" s="261" t="s">
        <v>17</v>
      </c>
      <c r="J2145" s="261" t="s">
        <v>17</v>
      </c>
      <c r="K2145" s="261" t="s">
        <v>3429</v>
      </c>
      <c r="L2145" s="262">
        <v>45462</v>
      </c>
      <c r="M2145" s="261" t="s">
        <v>20</v>
      </c>
    </row>
    <row r="2146" spans="1:13" x14ac:dyDescent="0.35">
      <c r="A2146" s="259" t="s">
        <v>1689</v>
      </c>
      <c r="B2146" s="259" t="s">
        <v>1690</v>
      </c>
      <c r="C2146" s="259" t="s">
        <v>1665</v>
      </c>
      <c r="D2146" s="259" t="s">
        <v>2242</v>
      </c>
      <c r="E2146" s="259">
        <v>1</v>
      </c>
      <c r="F2146" s="259" t="s">
        <v>2232</v>
      </c>
      <c r="G2146" s="259" t="s">
        <v>33</v>
      </c>
      <c r="H2146" s="259">
        <v>2</v>
      </c>
      <c r="I2146" s="259" t="s">
        <v>17</v>
      </c>
      <c r="J2146" s="259" t="s">
        <v>17</v>
      </c>
      <c r="K2146" s="259" t="s">
        <v>3430</v>
      </c>
      <c r="L2146" s="260">
        <v>45462</v>
      </c>
      <c r="M2146" s="259" t="s">
        <v>20</v>
      </c>
    </row>
    <row r="2147" spans="1:13" x14ac:dyDescent="0.35">
      <c r="A2147" s="261" t="s">
        <v>1689</v>
      </c>
      <c r="B2147" s="261" t="s">
        <v>1690</v>
      </c>
      <c r="C2147" s="261" t="s">
        <v>1665</v>
      </c>
      <c r="D2147" s="261" t="s">
        <v>2244</v>
      </c>
      <c r="E2147" s="261">
        <v>3</v>
      </c>
      <c r="F2147" s="261" t="s">
        <v>2232</v>
      </c>
      <c r="G2147" s="261" t="s">
        <v>33</v>
      </c>
      <c r="H2147" s="261">
        <v>2</v>
      </c>
      <c r="I2147" s="261" t="s">
        <v>17</v>
      </c>
      <c r="J2147" s="261" t="s">
        <v>17</v>
      </c>
      <c r="K2147" s="261" t="s">
        <v>3431</v>
      </c>
      <c r="L2147" s="262">
        <v>45462</v>
      </c>
      <c r="M2147" s="261" t="s">
        <v>20</v>
      </c>
    </row>
    <row r="2148" spans="1:13" x14ac:dyDescent="0.35">
      <c r="A2148" s="259" t="s">
        <v>1689</v>
      </c>
      <c r="B2148" s="259" t="s">
        <v>1690</v>
      </c>
      <c r="C2148" s="259" t="s">
        <v>1665</v>
      </c>
      <c r="D2148" s="259" t="s">
        <v>2246</v>
      </c>
      <c r="E2148" s="259">
        <v>2</v>
      </c>
      <c r="F2148" s="259" t="s">
        <v>2232</v>
      </c>
      <c r="G2148" s="259" t="s">
        <v>33</v>
      </c>
      <c r="H2148" s="259">
        <v>2</v>
      </c>
      <c r="I2148" s="259" t="s">
        <v>17</v>
      </c>
      <c r="J2148" s="259" t="s">
        <v>17</v>
      </c>
      <c r="K2148" s="259" t="s">
        <v>3432</v>
      </c>
      <c r="L2148" s="260">
        <v>45462</v>
      </c>
      <c r="M2148" s="259" t="s">
        <v>20</v>
      </c>
    </row>
    <row r="2149" spans="1:13" x14ac:dyDescent="0.35">
      <c r="A2149" s="261" t="s">
        <v>1689</v>
      </c>
      <c r="B2149" s="261" t="s">
        <v>1690</v>
      </c>
      <c r="C2149" s="261" t="s">
        <v>1665</v>
      </c>
      <c r="D2149" s="261" t="s">
        <v>2248</v>
      </c>
      <c r="E2149" s="261">
        <v>1</v>
      </c>
      <c r="F2149" s="261" t="s">
        <v>2232</v>
      </c>
      <c r="G2149" s="261" t="s">
        <v>33</v>
      </c>
      <c r="H2149" s="261">
        <v>2</v>
      </c>
      <c r="I2149" s="261" t="s">
        <v>17</v>
      </c>
      <c r="J2149" s="261" t="s">
        <v>17</v>
      </c>
      <c r="K2149" s="261" t="s">
        <v>3433</v>
      </c>
      <c r="L2149" s="262">
        <v>45462</v>
      </c>
      <c r="M2149" s="261" t="s">
        <v>20</v>
      </c>
    </row>
    <row r="2150" spans="1:13" x14ac:dyDescent="0.35">
      <c r="A2150" s="259" t="s">
        <v>1663</v>
      </c>
      <c r="B2150" s="259" t="s">
        <v>1664</v>
      </c>
      <c r="C2150" s="259" t="s">
        <v>1665</v>
      </c>
      <c r="D2150" s="259" t="s">
        <v>2231</v>
      </c>
      <c r="E2150" s="259">
        <v>0</v>
      </c>
      <c r="F2150" s="259" t="s">
        <v>2232</v>
      </c>
      <c r="G2150" s="259" t="s">
        <v>33</v>
      </c>
      <c r="H2150" s="259">
        <v>2</v>
      </c>
      <c r="I2150" s="259" t="s">
        <v>17</v>
      </c>
      <c r="J2150" s="259" t="s">
        <v>17</v>
      </c>
      <c r="K2150" s="259" t="s">
        <v>3434</v>
      </c>
      <c r="L2150" s="260">
        <v>45462</v>
      </c>
      <c r="M2150" s="259" t="s">
        <v>20</v>
      </c>
    </row>
    <row r="2151" spans="1:13" x14ac:dyDescent="0.35">
      <c r="A2151" s="261" t="s">
        <v>1663</v>
      </c>
      <c r="B2151" s="261" t="s">
        <v>1664</v>
      </c>
      <c r="C2151" s="261" t="s">
        <v>1665</v>
      </c>
      <c r="D2151" s="261" t="s">
        <v>2234</v>
      </c>
      <c r="E2151" s="261">
        <v>1</v>
      </c>
      <c r="F2151" s="261" t="s">
        <v>2232</v>
      </c>
      <c r="G2151" s="261" t="s">
        <v>33</v>
      </c>
      <c r="H2151" s="261">
        <v>2</v>
      </c>
      <c r="I2151" s="261" t="s">
        <v>17</v>
      </c>
      <c r="J2151" s="261" t="s">
        <v>17</v>
      </c>
      <c r="K2151" s="261" t="s">
        <v>3435</v>
      </c>
      <c r="L2151" s="262">
        <v>45462</v>
      </c>
      <c r="M2151" s="261" t="s">
        <v>20</v>
      </c>
    </row>
    <row r="2152" spans="1:13" x14ac:dyDescent="0.35">
      <c r="A2152" s="259" t="s">
        <v>1663</v>
      </c>
      <c r="B2152" s="259" t="s">
        <v>1664</v>
      </c>
      <c r="C2152" s="259" t="s">
        <v>1665</v>
      </c>
      <c r="D2152" s="259" t="s">
        <v>2236</v>
      </c>
      <c r="E2152" s="259">
        <v>1</v>
      </c>
      <c r="F2152" s="259" t="s">
        <v>2232</v>
      </c>
      <c r="G2152" s="259" t="s">
        <v>33</v>
      </c>
      <c r="H2152" s="259">
        <v>2</v>
      </c>
      <c r="I2152" s="259" t="s">
        <v>17</v>
      </c>
      <c r="J2152" s="259" t="s">
        <v>17</v>
      </c>
      <c r="K2152" s="259" t="s">
        <v>3436</v>
      </c>
      <c r="L2152" s="260">
        <v>45462</v>
      </c>
      <c r="M2152" s="259" t="s">
        <v>20</v>
      </c>
    </row>
    <row r="2153" spans="1:13" x14ac:dyDescent="0.35">
      <c r="A2153" s="261" t="s">
        <v>1663</v>
      </c>
      <c r="B2153" s="261" t="s">
        <v>1664</v>
      </c>
      <c r="C2153" s="261" t="s">
        <v>1665</v>
      </c>
      <c r="D2153" s="261" t="s">
        <v>2238</v>
      </c>
      <c r="E2153" s="261">
        <v>3</v>
      </c>
      <c r="F2153" s="261" t="s">
        <v>2232</v>
      </c>
      <c r="G2153" s="261" t="s">
        <v>33</v>
      </c>
      <c r="H2153" s="261">
        <v>2</v>
      </c>
      <c r="I2153" s="261" t="s">
        <v>17</v>
      </c>
      <c r="J2153" s="261" t="s">
        <v>17</v>
      </c>
      <c r="K2153" s="261" t="s">
        <v>3437</v>
      </c>
      <c r="L2153" s="262">
        <v>45462</v>
      </c>
      <c r="M2153" s="261" t="s">
        <v>20</v>
      </c>
    </row>
    <row r="2154" spans="1:13" x14ac:dyDescent="0.35">
      <c r="A2154" s="259" t="s">
        <v>1663</v>
      </c>
      <c r="B2154" s="259" t="s">
        <v>1664</v>
      </c>
      <c r="C2154" s="259" t="s">
        <v>1665</v>
      </c>
      <c r="D2154" s="259" t="s">
        <v>2240</v>
      </c>
      <c r="E2154" s="259">
        <v>3</v>
      </c>
      <c r="F2154" s="259" t="s">
        <v>2232</v>
      </c>
      <c r="G2154" s="259" t="s">
        <v>33</v>
      </c>
      <c r="H2154" s="259">
        <v>2</v>
      </c>
      <c r="I2154" s="259" t="s">
        <v>17</v>
      </c>
      <c r="J2154" s="259" t="s">
        <v>17</v>
      </c>
      <c r="K2154" s="259" t="s">
        <v>3438</v>
      </c>
      <c r="L2154" s="260">
        <v>45462</v>
      </c>
      <c r="M2154" s="259" t="s">
        <v>20</v>
      </c>
    </row>
    <row r="2155" spans="1:13" x14ac:dyDescent="0.35">
      <c r="A2155" s="261" t="s">
        <v>1663</v>
      </c>
      <c r="B2155" s="261" t="s">
        <v>1664</v>
      </c>
      <c r="C2155" s="261" t="s">
        <v>1665</v>
      </c>
      <c r="D2155" s="261" t="s">
        <v>2242</v>
      </c>
      <c r="E2155" s="261">
        <v>1</v>
      </c>
      <c r="F2155" s="261" t="s">
        <v>2232</v>
      </c>
      <c r="G2155" s="261" t="s">
        <v>33</v>
      </c>
      <c r="H2155" s="261">
        <v>2</v>
      </c>
      <c r="I2155" s="261" t="s">
        <v>17</v>
      </c>
      <c r="J2155" s="261" t="s">
        <v>17</v>
      </c>
      <c r="K2155" s="261" t="s">
        <v>3439</v>
      </c>
      <c r="L2155" s="262">
        <v>45462</v>
      </c>
      <c r="M2155" s="261" t="s">
        <v>20</v>
      </c>
    </row>
    <row r="2156" spans="1:13" x14ac:dyDescent="0.35">
      <c r="A2156" s="259" t="s">
        <v>1663</v>
      </c>
      <c r="B2156" s="259" t="s">
        <v>1664</v>
      </c>
      <c r="C2156" s="259" t="s">
        <v>1665</v>
      </c>
      <c r="D2156" s="259" t="s">
        <v>2244</v>
      </c>
      <c r="E2156" s="259">
        <v>3</v>
      </c>
      <c r="F2156" s="259" t="s">
        <v>2232</v>
      </c>
      <c r="G2156" s="259" t="s">
        <v>33</v>
      </c>
      <c r="H2156" s="259">
        <v>2</v>
      </c>
      <c r="I2156" s="259" t="s">
        <v>17</v>
      </c>
      <c r="J2156" s="259" t="s">
        <v>17</v>
      </c>
      <c r="K2156" s="259" t="s">
        <v>3440</v>
      </c>
      <c r="L2156" s="260">
        <v>45462</v>
      </c>
      <c r="M2156" s="259" t="s">
        <v>20</v>
      </c>
    </row>
    <row r="2157" spans="1:13" x14ac:dyDescent="0.35">
      <c r="A2157" s="261" t="s">
        <v>1663</v>
      </c>
      <c r="B2157" s="261" t="s">
        <v>1664</v>
      </c>
      <c r="C2157" s="261" t="s">
        <v>1665</v>
      </c>
      <c r="D2157" s="261" t="s">
        <v>2246</v>
      </c>
      <c r="E2157" s="261">
        <v>2</v>
      </c>
      <c r="F2157" s="261" t="s">
        <v>2232</v>
      </c>
      <c r="G2157" s="261" t="s">
        <v>33</v>
      </c>
      <c r="H2157" s="261">
        <v>2</v>
      </c>
      <c r="I2157" s="261" t="s">
        <v>17</v>
      </c>
      <c r="J2157" s="261" t="s">
        <v>17</v>
      </c>
      <c r="K2157" s="261" t="s">
        <v>3441</v>
      </c>
      <c r="L2157" s="262">
        <v>45462</v>
      </c>
      <c r="M2157" s="261" t="s">
        <v>20</v>
      </c>
    </row>
    <row r="2158" spans="1:13" x14ac:dyDescent="0.35">
      <c r="A2158" s="259" t="s">
        <v>1663</v>
      </c>
      <c r="B2158" s="259" t="s">
        <v>1664</v>
      </c>
      <c r="C2158" s="259" t="s">
        <v>1665</v>
      </c>
      <c r="D2158" s="259" t="s">
        <v>2248</v>
      </c>
      <c r="E2158" s="259">
        <v>1</v>
      </c>
      <c r="F2158" s="259" t="s">
        <v>2232</v>
      </c>
      <c r="G2158" s="259" t="s">
        <v>33</v>
      </c>
      <c r="H2158" s="259">
        <v>2</v>
      </c>
      <c r="I2158" s="259" t="s">
        <v>17</v>
      </c>
      <c r="J2158" s="259" t="s">
        <v>17</v>
      </c>
      <c r="K2158" s="259" t="s">
        <v>3442</v>
      </c>
      <c r="L2158" s="260">
        <v>45462</v>
      </c>
      <c r="M2158" s="259" t="s">
        <v>20</v>
      </c>
    </row>
    <row r="2159" spans="1:13" x14ac:dyDescent="0.35">
      <c r="A2159" s="261" t="s">
        <v>473</v>
      </c>
      <c r="B2159" s="261" t="s">
        <v>474</v>
      </c>
      <c r="C2159" s="261" t="s">
        <v>475</v>
      </c>
      <c r="D2159" s="261" t="s">
        <v>2231</v>
      </c>
      <c r="E2159" s="261">
        <v>2</v>
      </c>
      <c r="F2159" s="261" t="s">
        <v>2232</v>
      </c>
      <c r="G2159" s="261" t="s">
        <v>33</v>
      </c>
      <c r="H2159" s="261">
        <v>2</v>
      </c>
      <c r="I2159" s="261" t="s">
        <v>17</v>
      </c>
      <c r="J2159" s="261" t="s">
        <v>17</v>
      </c>
      <c r="K2159" s="261" t="s">
        <v>3443</v>
      </c>
      <c r="L2159" s="262">
        <v>45462</v>
      </c>
      <c r="M2159" s="261" t="s">
        <v>20</v>
      </c>
    </row>
    <row r="2160" spans="1:13" x14ac:dyDescent="0.35">
      <c r="A2160" s="259" t="s">
        <v>473</v>
      </c>
      <c r="B2160" s="259" t="s">
        <v>474</v>
      </c>
      <c r="C2160" s="259" t="s">
        <v>475</v>
      </c>
      <c r="D2160" s="259" t="s">
        <v>2234</v>
      </c>
      <c r="E2160" s="259">
        <v>1</v>
      </c>
      <c r="F2160" s="259" t="s">
        <v>2232</v>
      </c>
      <c r="G2160" s="259" t="s">
        <v>33</v>
      </c>
      <c r="H2160" s="259">
        <v>2</v>
      </c>
      <c r="I2160" s="259" t="s">
        <v>17</v>
      </c>
      <c r="J2160" s="259" t="s">
        <v>17</v>
      </c>
      <c r="K2160" s="259" t="s">
        <v>3444</v>
      </c>
      <c r="L2160" s="260">
        <v>45462</v>
      </c>
      <c r="M2160" s="259" t="s">
        <v>20</v>
      </c>
    </row>
    <row r="2161" spans="1:13" x14ac:dyDescent="0.35">
      <c r="A2161" s="261" t="s">
        <v>473</v>
      </c>
      <c r="B2161" s="261" t="s">
        <v>474</v>
      </c>
      <c r="C2161" s="261" t="s">
        <v>475</v>
      </c>
      <c r="D2161" s="261" t="s">
        <v>2236</v>
      </c>
      <c r="E2161" s="261">
        <v>3</v>
      </c>
      <c r="F2161" s="261" t="s">
        <v>2232</v>
      </c>
      <c r="G2161" s="261" t="s">
        <v>33</v>
      </c>
      <c r="H2161" s="261">
        <v>2</v>
      </c>
      <c r="I2161" s="261" t="s">
        <v>17</v>
      </c>
      <c r="J2161" s="261" t="s">
        <v>17</v>
      </c>
      <c r="K2161" s="261" t="s">
        <v>3445</v>
      </c>
      <c r="L2161" s="262">
        <v>45462</v>
      </c>
      <c r="M2161" s="261" t="s">
        <v>20</v>
      </c>
    </row>
    <row r="2162" spans="1:13" x14ac:dyDescent="0.35">
      <c r="A2162" s="259" t="s">
        <v>473</v>
      </c>
      <c r="B2162" s="259" t="s">
        <v>474</v>
      </c>
      <c r="C2162" s="259" t="s">
        <v>475</v>
      </c>
      <c r="D2162" s="259" t="s">
        <v>2238</v>
      </c>
      <c r="E2162" s="259">
        <v>3</v>
      </c>
      <c r="F2162" s="259" t="s">
        <v>2232</v>
      </c>
      <c r="G2162" s="259" t="s">
        <v>33</v>
      </c>
      <c r="H2162" s="259">
        <v>2</v>
      </c>
      <c r="I2162" s="259" t="s">
        <v>17</v>
      </c>
      <c r="J2162" s="259" t="s">
        <v>17</v>
      </c>
      <c r="K2162" s="259" t="s">
        <v>3446</v>
      </c>
      <c r="L2162" s="260">
        <v>45462</v>
      </c>
      <c r="M2162" s="259" t="s">
        <v>20</v>
      </c>
    </row>
    <row r="2163" spans="1:13" x14ac:dyDescent="0.35">
      <c r="A2163" s="261" t="s">
        <v>473</v>
      </c>
      <c r="B2163" s="261" t="s">
        <v>474</v>
      </c>
      <c r="C2163" s="261" t="s">
        <v>475</v>
      </c>
      <c r="D2163" s="261" t="s">
        <v>2240</v>
      </c>
      <c r="E2163" s="261">
        <v>0</v>
      </c>
      <c r="F2163" s="261" t="s">
        <v>2232</v>
      </c>
      <c r="G2163" s="261" t="s">
        <v>33</v>
      </c>
      <c r="H2163" s="261">
        <v>2</v>
      </c>
      <c r="I2163" s="261" t="s">
        <v>17</v>
      </c>
      <c r="J2163" s="261" t="s">
        <v>17</v>
      </c>
      <c r="K2163" s="261" t="s">
        <v>3447</v>
      </c>
      <c r="L2163" s="262">
        <v>45462</v>
      </c>
      <c r="M2163" s="261" t="s">
        <v>20</v>
      </c>
    </row>
    <row r="2164" spans="1:13" x14ac:dyDescent="0.35">
      <c r="A2164" s="259" t="s">
        <v>473</v>
      </c>
      <c r="B2164" s="259" t="s">
        <v>474</v>
      </c>
      <c r="C2164" s="259" t="s">
        <v>475</v>
      </c>
      <c r="D2164" s="259" t="s">
        <v>2242</v>
      </c>
      <c r="E2164" s="259">
        <v>3</v>
      </c>
      <c r="F2164" s="259" t="s">
        <v>2232</v>
      </c>
      <c r="G2164" s="259" t="s">
        <v>33</v>
      </c>
      <c r="H2164" s="259">
        <v>2</v>
      </c>
      <c r="I2164" s="259" t="s">
        <v>17</v>
      </c>
      <c r="J2164" s="259" t="s">
        <v>17</v>
      </c>
      <c r="K2164" s="259" t="s">
        <v>3448</v>
      </c>
      <c r="L2164" s="260">
        <v>45462</v>
      </c>
      <c r="M2164" s="259" t="s">
        <v>20</v>
      </c>
    </row>
    <row r="2165" spans="1:13" x14ac:dyDescent="0.35">
      <c r="A2165" s="261" t="s">
        <v>473</v>
      </c>
      <c r="B2165" s="261" t="s">
        <v>474</v>
      </c>
      <c r="C2165" s="261" t="s">
        <v>475</v>
      </c>
      <c r="D2165" s="261" t="s">
        <v>2244</v>
      </c>
      <c r="E2165" s="261">
        <v>3</v>
      </c>
      <c r="F2165" s="261" t="s">
        <v>2232</v>
      </c>
      <c r="G2165" s="261" t="s">
        <v>33</v>
      </c>
      <c r="H2165" s="261">
        <v>2</v>
      </c>
      <c r="I2165" s="261" t="s">
        <v>17</v>
      </c>
      <c r="J2165" s="261" t="s">
        <v>17</v>
      </c>
      <c r="K2165" s="261" t="s">
        <v>3449</v>
      </c>
      <c r="L2165" s="262">
        <v>45462</v>
      </c>
      <c r="M2165" s="261" t="s">
        <v>20</v>
      </c>
    </row>
    <row r="2166" spans="1:13" x14ac:dyDescent="0.35">
      <c r="A2166" s="259" t="s">
        <v>473</v>
      </c>
      <c r="B2166" s="259" t="s">
        <v>474</v>
      </c>
      <c r="C2166" s="259" t="s">
        <v>475</v>
      </c>
      <c r="D2166" s="259" t="s">
        <v>2246</v>
      </c>
      <c r="E2166" s="259">
        <v>3</v>
      </c>
      <c r="F2166" s="259" t="s">
        <v>2232</v>
      </c>
      <c r="G2166" s="259" t="s">
        <v>33</v>
      </c>
      <c r="H2166" s="259">
        <v>2</v>
      </c>
      <c r="I2166" s="259" t="s">
        <v>17</v>
      </c>
      <c r="J2166" s="259" t="s">
        <v>17</v>
      </c>
      <c r="K2166" s="259" t="s">
        <v>3450</v>
      </c>
      <c r="L2166" s="260">
        <v>45462</v>
      </c>
      <c r="M2166" s="259" t="s">
        <v>20</v>
      </c>
    </row>
    <row r="2167" spans="1:13" x14ac:dyDescent="0.35">
      <c r="A2167" s="261" t="s">
        <v>473</v>
      </c>
      <c r="B2167" s="261" t="s">
        <v>474</v>
      </c>
      <c r="C2167" s="261" t="s">
        <v>475</v>
      </c>
      <c r="D2167" s="261" t="s">
        <v>2248</v>
      </c>
      <c r="E2167" s="261">
        <v>2</v>
      </c>
      <c r="F2167" s="261" t="s">
        <v>2232</v>
      </c>
      <c r="G2167" s="261" t="s">
        <v>33</v>
      </c>
      <c r="H2167" s="261">
        <v>2</v>
      </c>
      <c r="I2167" s="261" t="s">
        <v>17</v>
      </c>
      <c r="J2167" s="261" t="s">
        <v>17</v>
      </c>
      <c r="K2167" s="261" t="s">
        <v>3451</v>
      </c>
      <c r="L2167" s="262">
        <v>45462</v>
      </c>
      <c r="M2167" s="261" t="s">
        <v>20</v>
      </c>
    </row>
    <row r="2168" spans="1:13" x14ac:dyDescent="0.35">
      <c r="A2168" s="259" t="s">
        <v>463</v>
      </c>
      <c r="B2168" s="259" t="s">
        <v>464</v>
      </c>
      <c r="C2168" s="259" t="s">
        <v>465</v>
      </c>
      <c r="D2168" s="259" t="s">
        <v>2231</v>
      </c>
      <c r="E2168" s="259">
        <v>2</v>
      </c>
      <c r="F2168" s="259" t="s">
        <v>2232</v>
      </c>
      <c r="G2168" s="259" t="s">
        <v>33</v>
      </c>
      <c r="H2168" s="259">
        <v>2</v>
      </c>
      <c r="I2168" s="259" t="s">
        <v>17</v>
      </c>
      <c r="J2168" s="259" t="s">
        <v>17</v>
      </c>
      <c r="K2168" s="259" t="s">
        <v>3452</v>
      </c>
      <c r="L2168" s="260">
        <v>45462</v>
      </c>
      <c r="M2168" s="259" t="s">
        <v>20</v>
      </c>
    </row>
    <row r="2169" spans="1:13" x14ac:dyDescent="0.35">
      <c r="A2169" s="261" t="s">
        <v>463</v>
      </c>
      <c r="B2169" s="261" t="s">
        <v>464</v>
      </c>
      <c r="C2169" s="261" t="s">
        <v>465</v>
      </c>
      <c r="D2169" s="261" t="s">
        <v>2234</v>
      </c>
      <c r="E2169" s="261">
        <v>1</v>
      </c>
      <c r="F2169" s="261" t="s">
        <v>2232</v>
      </c>
      <c r="G2169" s="261" t="s">
        <v>33</v>
      </c>
      <c r="H2169" s="261">
        <v>2</v>
      </c>
      <c r="I2169" s="261" t="s">
        <v>17</v>
      </c>
      <c r="J2169" s="261" t="s">
        <v>17</v>
      </c>
      <c r="K2169" s="261" t="s">
        <v>3453</v>
      </c>
      <c r="L2169" s="262">
        <v>45462</v>
      </c>
      <c r="M2169" s="261" t="s">
        <v>20</v>
      </c>
    </row>
    <row r="2170" spans="1:13" x14ac:dyDescent="0.35">
      <c r="A2170" s="259" t="s">
        <v>463</v>
      </c>
      <c r="B2170" s="259" t="s">
        <v>464</v>
      </c>
      <c r="C2170" s="259" t="s">
        <v>465</v>
      </c>
      <c r="D2170" s="259" t="s">
        <v>2236</v>
      </c>
      <c r="E2170" s="259">
        <v>1</v>
      </c>
      <c r="F2170" s="259" t="s">
        <v>2232</v>
      </c>
      <c r="G2170" s="259" t="s">
        <v>33</v>
      </c>
      <c r="H2170" s="259">
        <v>2</v>
      </c>
      <c r="I2170" s="259" t="s">
        <v>17</v>
      </c>
      <c r="J2170" s="259" t="s">
        <v>17</v>
      </c>
      <c r="K2170" s="259" t="s">
        <v>3454</v>
      </c>
      <c r="L2170" s="260">
        <v>45462</v>
      </c>
      <c r="M2170" s="259" t="s">
        <v>20</v>
      </c>
    </row>
    <row r="2171" spans="1:13" x14ac:dyDescent="0.35">
      <c r="A2171" s="261" t="s">
        <v>463</v>
      </c>
      <c r="B2171" s="261" t="s">
        <v>464</v>
      </c>
      <c r="C2171" s="261" t="s">
        <v>465</v>
      </c>
      <c r="D2171" s="261" t="s">
        <v>2238</v>
      </c>
      <c r="E2171" s="261">
        <v>0</v>
      </c>
      <c r="F2171" s="261" t="s">
        <v>2232</v>
      </c>
      <c r="G2171" s="261" t="s">
        <v>33</v>
      </c>
      <c r="H2171" s="261">
        <v>2</v>
      </c>
      <c r="I2171" s="261" t="s">
        <v>17</v>
      </c>
      <c r="J2171" s="261" t="s">
        <v>17</v>
      </c>
      <c r="K2171" s="261" t="s">
        <v>3455</v>
      </c>
      <c r="L2171" s="262">
        <v>45462</v>
      </c>
      <c r="M2171" s="261" t="s">
        <v>20</v>
      </c>
    </row>
    <row r="2172" spans="1:13" x14ac:dyDescent="0.35">
      <c r="A2172" s="259" t="s">
        <v>463</v>
      </c>
      <c r="B2172" s="259" t="s">
        <v>464</v>
      </c>
      <c r="C2172" s="259" t="s">
        <v>465</v>
      </c>
      <c r="D2172" s="259" t="s">
        <v>2240</v>
      </c>
      <c r="E2172" s="259">
        <v>0</v>
      </c>
      <c r="F2172" s="259" t="s">
        <v>2232</v>
      </c>
      <c r="G2172" s="259" t="s">
        <v>33</v>
      </c>
      <c r="H2172" s="259">
        <v>2</v>
      </c>
      <c r="I2172" s="259" t="s">
        <v>17</v>
      </c>
      <c r="J2172" s="259" t="s">
        <v>17</v>
      </c>
      <c r="K2172" s="259" t="s">
        <v>3456</v>
      </c>
      <c r="L2172" s="260">
        <v>45462</v>
      </c>
      <c r="M2172" s="259" t="s">
        <v>20</v>
      </c>
    </row>
    <row r="2173" spans="1:13" x14ac:dyDescent="0.35">
      <c r="A2173" s="261" t="s">
        <v>463</v>
      </c>
      <c r="B2173" s="261" t="s">
        <v>464</v>
      </c>
      <c r="C2173" s="261" t="s">
        <v>465</v>
      </c>
      <c r="D2173" s="261" t="s">
        <v>2242</v>
      </c>
      <c r="E2173" s="261">
        <v>3</v>
      </c>
      <c r="F2173" s="261" t="s">
        <v>2232</v>
      </c>
      <c r="G2173" s="261" t="s">
        <v>33</v>
      </c>
      <c r="H2173" s="261">
        <v>2</v>
      </c>
      <c r="I2173" s="261" t="s">
        <v>17</v>
      </c>
      <c r="J2173" s="261" t="s">
        <v>17</v>
      </c>
      <c r="K2173" s="261" t="s">
        <v>3457</v>
      </c>
      <c r="L2173" s="262">
        <v>45462</v>
      </c>
      <c r="M2173" s="261" t="s">
        <v>20</v>
      </c>
    </row>
    <row r="2174" spans="1:13" x14ac:dyDescent="0.35">
      <c r="A2174" s="259" t="s">
        <v>463</v>
      </c>
      <c r="B2174" s="259" t="s">
        <v>464</v>
      </c>
      <c r="C2174" s="259" t="s">
        <v>465</v>
      </c>
      <c r="D2174" s="259" t="s">
        <v>2244</v>
      </c>
      <c r="E2174" s="259">
        <v>3</v>
      </c>
      <c r="F2174" s="259" t="s">
        <v>2232</v>
      </c>
      <c r="G2174" s="259" t="s">
        <v>33</v>
      </c>
      <c r="H2174" s="259">
        <v>2</v>
      </c>
      <c r="I2174" s="259" t="s">
        <v>17</v>
      </c>
      <c r="J2174" s="259" t="s">
        <v>17</v>
      </c>
      <c r="K2174" s="259" t="s">
        <v>3458</v>
      </c>
      <c r="L2174" s="260">
        <v>45462</v>
      </c>
      <c r="M2174" s="259" t="s">
        <v>20</v>
      </c>
    </row>
    <row r="2175" spans="1:13" x14ac:dyDescent="0.35">
      <c r="A2175" s="261" t="s">
        <v>463</v>
      </c>
      <c r="B2175" s="261" t="s">
        <v>464</v>
      </c>
      <c r="C2175" s="261" t="s">
        <v>465</v>
      </c>
      <c r="D2175" s="261" t="s">
        <v>2246</v>
      </c>
      <c r="E2175" s="261">
        <v>1</v>
      </c>
      <c r="F2175" s="261" t="s">
        <v>2232</v>
      </c>
      <c r="G2175" s="261" t="s">
        <v>33</v>
      </c>
      <c r="H2175" s="261">
        <v>2</v>
      </c>
      <c r="I2175" s="261" t="s">
        <v>17</v>
      </c>
      <c r="J2175" s="261" t="s">
        <v>17</v>
      </c>
      <c r="K2175" s="261" t="s">
        <v>3459</v>
      </c>
      <c r="L2175" s="262">
        <v>45462</v>
      </c>
      <c r="M2175" s="261" t="s">
        <v>20</v>
      </c>
    </row>
    <row r="2176" spans="1:13" x14ac:dyDescent="0.35">
      <c r="A2176" s="259" t="s">
        <v>463</v>
      </c>
      <c r="B2176" s="259" t="s">
        <v>464</v>
      </c>
      <c r="C2176" s="259" t="s">
        <v>465</v>
      </c>
      <c r="D2176" s="259" t="s">
        <v>2248</v>
      </c>
      <c r="E2176" s="259">
        <v>0</v>
      </c>
      <c r="F2176" s="259" t="s">
        <v>2232</v>
      </c>
      <c r="G2176" s="259" t="s">
        <v>33</v>
      </c>
      <c r="H2176" s="259">
        <v>2</v>
      </c>
      <c r="I2176" s="259" t="s">
        <v>17</v>
      </c>
      <c r="J2176" s="259" t="s">
        <v>17</v>
      </c>
      <c r="K2176" s="259" t="s">
        <v>3460</v>
      </c>
      <c r="L2176" s="260">
        <v>45462</v>
      </c>
      <c r="M2176" s="259" t="s">
        <v>20</v>
      </c>
    </row>
    <row r="2177" spans="1:13" x14ac:dyDescent="0.35">
      <c r="A2177" s="261" t="s">
        <v>1145</v>
      </c>
      <c r="B2177" s="261" t="s">
        <v>1146</v>
      </c>
      <c r="C2177" s="261" t="s">
        <v>1147</v>
      </c>
      <c r="D2177" s="261" t="s">
        <v>2231</v>
      </c>
      <c r="E2177" s="261">
        <v>2</v>
      </c>
      <c r="F2177" s="261" t="s">
        <v>2232</v>
      </c>
      <c r="G2177" s="261" t="s">
        <v>33</v>
      </c>
      <c r="H2177" s="261">
        <v>2</v>
      </c>
      <c r="I2177" s="261" t="s">
        <v>17</v>
      </c>
      <c r="J2177" s="261" t="s">
        <v>17</v>
      </c>
      <c r="K2177" s="261" t="s">
        <v>3461</v>
      </c>
      <c r="L2177" s="262">
        <v>45462</v>
      </c>
      <c r="M2177" s="261" t="s">
        <v>20</v>
      </c>
    </row>
    <row r="2178" spans="1:13" x14ac:dyDescent="0.35">
      <c r="A2178" s="259" t="s">
        <v>1145</v>
      </c>
      <c r="B2178" s="259" t="s">
        <v>1146</v>
      </c>
      <c r="C2178" s="259" t="s">
        <v>1147</v>
      </c>
      <c r="D2178" s="259" t="s">
        <v>2234</v>
      </c>
      <c r="E2178" s="259">
        <v>2</v>
      </c>
      <c r="F2178" s="259" t="s">
        <v>2232</v>
      </c>
      <c r="G2178" s="259" t="s">
        <v>33</v>
      </c>
      <c r="H2178" s="259">
        <v>2</v>
      </c>
      <c r="I2178" s="259" t="s">
        <v>17</v>
      </c>
      <c r="J2178" s="259" t="s">
        <v>17</v>
      </c>
      <c r="K2178" s="259" t="s">
        <v>3462</v>
      </c>
      <c r="L2178" s="260">
        <v>45462</v>
      </c>
      <c r="M2178" s="259" t="s">
        <v>20</v>
      </c>
    </row>
    <row r="2179" spans="1:13" x14ac:dyDescent="0.35">
      <c r="A2179" s="261" t="s">
        <v>1145</v>
      </c>
      <c r="B2179" s="261" t="s">
        <v>1146</v>
      </c>
      <c r="C2179" s="261" t="s">
        <v>1147</v>
      </c>
      <c r="D2179" s="261" t="s">
        <v>2236</v>
      </c>
      <c r="E2179" s="261">
        <v>2</v>
      </c>
      <c r="F2179" s="261" t="s">
        <v>2232</v>
      </c>
      <c r="G2179" s="261" t="s">
        <v>33</v>
      </c>
      <c r="H2179" s="261">
        <v>2</v>
      </c>
      <c r="I2179" s="261" t="s">
        <v>17</v>
      </c>
      <c r="J2179" s="261" t="s">
        <v>17</v>
      </c>
      <c r="K2179" s="261" t="s">
        <v>3463</v>
      </c>
      <c r="L2179" s="262">
        <v>45462</v>
      </c>
      <c r="M2179" s="261" t="s">
        <v>20</v>
      </c>
    </row>
    <row r="2180" spans="1:13" x14ac:dyDescent="0.35">
      <c r="A2180" s="259" t="s">
        <v>1145</v>
      </c>
      <c r="B2180" s="259" t="s">
        <v>1146</v>
      </c>
      <c r="C2180" s="259" t="s">
        <v>1147</v>
      </c>
      <c r="D2180" s="259" t="s">
        <v>2238</v>
      </c>
      <c r="E2180" s="259">
        <v>0</v>
      </c>
      <c r="F2180" s="259" t="s">
        <v>2232</v>
      </c>
      <c r="G2180" s="259" t="s">
        <v>33</v>
      </c>
      <c r="H2180" s="259">
        <v>2</v>
      </c>
      <c r="I2180" s="259" t="s">
        <v>17</v>
      </c>
      <c r="J2180" s="259" t="s">
        <v>17</v>
      </c>
      <c r="K2180" s="259" t="s">
        <v>3464</v>
      </c>
      <c r="L2180" s="260">
        <v>45462</v>
      </c>
      <c r="M2180" s="259" t="s">
        <v>20</v>
      </c>
    </row>
    <row r="2181" spans="1:13" x14ac:dyDescent="0.35">
      <c r="A2181" s="261" t="s">
        <v>1145</v>
      </c>
      <c r="B2181" s="261" t="s">
        <v>1146</v>
      </c>
      <c r="C2181" s="261" t="s">
        <v>1147</v>
      </c>
      <c r="D2181" s="261" t="s">
        <v>2240</v>
      </c>
      <c r="E2181" s="261">
        <v>3</v>
      </c>
      <c r="F2181" s="261" t="s">
        <v>2232</v>
      </c>
      <c r="G2181" s="261" t="s">
        <v>33</v>
      </c>
      <c r="H2181" s="261">
        <v>2</v>
      </c>
      <c r="I2181" s="261" t="s">
        <v>17</v>
      </c>
      <c r="J2181" s="261" t="s">
        <v>17</v>
      </c>
      <c r="K2181" s="261" t="s">
        <v>3465</v>
      </c>
      <c r="L2181" s="262">
        <v>45462</v>
      </c>
      <c r="M2181" s="261" t="s">
        <v>20</v>
      </c>
    </row>
    <row r="2182" spans="1:13" x14ac:dyDescent="0.35">
      <c r="A2182" s="259" t="s">
        <v>1145</v>
      </c>
      <c r="B2182" s="259" t="s">
        <v>1146</v>
      </c>
      <c r="C2182" s="259" t="s">
        <v>1147</v>
      </c>
      <c r="D2182" s="259" t="s">
        <v>2242</v>
      </c>
      <c r="E2182" s="259">
        <v>1</v>
      </c>
      <c r="F2182" s="259" t="s">
        <v>2232</v>
      </c>
      <c r="G2182" s="259" t="s">
        <v>33</v>
      </c>
      <c r="H2182" s="259">
        <v>2</v>
      </c>
      <c r="I2182" s="259" t="s">
        <v>17</v>
      </c>
      <c r="J2182" s="259" t="s">
        <v>17</v>
      </c>
      <c r="K2182" s="259" t="s">
        <v>3466</v>
      </c>
      <c r="L2182" s="260">
        <v>45462</v>
      </c>
      <c r="M2182" s="259" t="s">
        <v>20</v>
      </c>
    </row>
    <row r="2183" spans="1:13" x14ac:dyDescent="0.35">
      <c r="A2183" s="261" t="s">
        <v>1145</v>
      </c>
      <c r="B2183" s="261" t="s">
        <v>1146</v>
      </c>
      <c r="C2183" s="261" t="s">
        <v>1147</v>
      </c>
      <c r="D2183" s="261" t="s">
        <v>2244</v>
      </c>
      <c r="E2183" s="261">
        <v>2</v>
      </c>
      <c r="F2183" s="261" t="s">
        <v>2232</v>
      </c>
      <c r="G2183" s="261" t="s">
        <v>33</v>
      </c>
      <c r="H2183" s="261">
        <v>2</v>
      </c>
      <c r="I2183" s="261" t="s">
        <v>17</v>
      </c>
      <c r="J2183" s="261" t="s">
        <v>17</v>
      </c>
      <c r="K2183" s="261" t="s">
        <v>3467</v>
      </c>
      <c r="L2183" s="262">
        <v>45462</v>
      </c>
      <c r="M2183" s="261" t="s">
        <v>20</v>
      </c>
    </row>
    <row r="2184" spans="1:13" x14ac:dyDescent="0.35">
      <c r="A2184" s="259" t="s">
        <v>1145</v>
      </c>
      <c r="B2184" s="259" t="s">
        <v>1146</v>
      </c>
      <c r="C2184" s="259" t="s">
        <v>1147</v>
      </c>
      <c r="D2184" s="259" t="s">
        <v>2246</v>
      </c>
      <c r="E2184" s="259">
        <v>1</v>
      </c>
      <c r="F2184" s="259" t="s">
        <v>2232</v>
      </c>
      <c r="G2184" s="259" t="s">
        <v>33</v>
      </c>
      <c r="H2184" s="259">
        <v>2</v>
      </c>
      <c r="I2184" s="259" t="s">
        <v>17</v>
      </c>
      <c r="J2184" s="259" t="s">
        <v>17</v>
      </c>
      <c r="K2184" s="259" t="s">
        <v>3468</v>
      </c>
      <c r="L2184" s="260">
        <v>45462</v>
      </c>
      <c r="M2184" s="259" t="s">
        <v>20</v>
      </c>
    </row>
    <row r="2185" spans="1:13" x14ac:dyDescent="0.35">
      <c r="A2185" s="261" t="s">
        <v>1145</v>
      </c>
      <c r="B2185" s="261" t="s">
        <v>1146</v>
      </c>
      <c r="C2185" s="261" t="s">
        <v>1147</v>
      </c>
      <c r="D2185" s="261" t="s">
        <v>2248</v>
      </c>
      <c r="E2185" s="261">
        <v>0</v>
      </c>
      <c r="F2185" s="261" t="s">
        <v>2232</v>
      </c>
      <c r="G2185" s="261" t="s">
        <v>33</v>
      </c>
      <c r="H2185" s="261">
        <v>2</v>
      </c>
      <c r="I2185" s="261" t="s">
        <v>17</v>
      </c>
      <c r="J2185" s="261" t="s">
        <v>17</v>
      </c>
      <c r="K2185" s="261" t="s">
        <v>3469</v>
      </c>
      <c r="L2185" s="262">
        <v>45462</v>
      </c>
      <c r="M2185" s="261" t="s">
        <v>20</v>
      </c>
    </row>
    <row r="2186" spans="1:13" x14ac:dyDescent="0.35">
      <c r="A2186" s="259" t="s">
        <v>719</v>
      </c>
      <c r="B2186" s="259" t="s">
        <v>720</v>
      </c>
      <c r="C2186" s="259" t="s">
        <v>721</v>
      </c>
      <c r="D2186" s="259" t="s">
        <v>2231</v>
      </c>
      <c r="E2186" s="259">
        <v>2</v>
      </c>
      <c r="F2186" s="259" t="s">
        <v>2232</v>
      </c>
      <c r="G2186" s="259" t="s">
        <v>33</v>
      </c>
      <c r="H2186" s="259">
        <v>2</v>
      </c>
      <c r="I2186" s="259" t="s">
        <v>17</v>
      </c>
      <c r="J2186" s="259" t="s">
        <v>17</v>
      </c>
      <c r="K2186" s="259" t="s">
        <v>3470</v>
      </c>
      <c r="L2186" s="260">
        <v>45462</v>
      </c>
      <c r="M2186" s="259" t="s">
        <v>20</v>
      </c>
    </row>
    <row r="2187" spans="1:13" x14ac:dyDescent="0.35">
      <c r="A2187" s="261" t="s">
        <v>719</v>
      </c>
      <c r="B2187" s="261" t="s">
        <v>720</v>
      </c>
      <c r="C2187" s="261" t="s">
        <v>721</v>
      </c>
      <c r="D2187" s="261" t="s">
        <v>2234</v>
      </c>
      <c r="E2187" s="261">
        <v>1</v>
      </c>
      <c r="F2187" s="261" t="s">
        <v>2232</v>
      </c>
      <c r="G2187" s="261" t="s">
        <v>33</v>
      </c>
      <c r="H2187" s="261">
        <v>2</v>
      </c>
      <c r="I2187" s="261" t="s">
        <v>17</v>
      </c>
      <c r="J2187" s="261" t="s">
        <v>17</v>
      </c>
      <c r="K2187" s="261" t="s">
        <v>3471</v>
      </c>
      <c r="L2187" s="262">
        <v>45462</v>
      </c>
      <c r="M2187" s="261" t="s">
        <v>20</v>
      </c>
    </row>
    <row r="2188" spans="1:13" x14ac:dyDescent="0.35">
      <c r="A2188" s="259" t="s">
        <v>719</v>
      </c>
      <c r="B2188" s="259" t="s">
        <v>720</v>
      </c>
      <c r="C2188" s="259" t="s">
        <v>721</v>
      </c>
      <c r="D2188" s="259" t="s">
        <v>2236</v>
      </c>
      <c r="E2188" s="259">
        <v>2</v>
      </c>
      <c r="F2188" s="259" t="s">
        <v>2232</v>
      </c>
      <c r="G2188" s="259" t="s">
        <v>33</v>
      </c>
      <c r="H2188" s="259">
        <v>2</v>
      </c>
      <c r="I2188" s="259" t="s">
        <v>17</v>
      </c>
      <c r="J2188" s="259" t="s">
        <v>17</v>
      </c>
      <c r="K2188" s="259" t="s">
        <v>3472</v>
      </c>
      <c r="L2188" s="260">
        <v>45462</v>
      </c>
      <c r="M2188" s="259" t="s">
        <v>20</v>
      </c>
    </row>
    <row r="2189" spans="1:13" x14ac:dyDescent="0.35">
      <c r="A2189" s="261" t="s">
        <v>719</v>
      </c>
      <c r="B2189" s="261" t="s">
        <v>720</v>
      </c>
      <c r="C2189" s="261" t="s">
        <v>721</v>
      </c>
      <c r="D2189" s="261" t="s">
        <v>2238</v>
      </c>
      <c r="E2189" s="261">
        <v>0</v>
      </c>
      <c r="F2189" s="261" t="s">
        <v>2232</v>
      </c>
      <c r="G2189" s="261" t="s">
        <v>33</v>
      </c>
      <c r="H2189" s="261">
        <v>2</v>
      </c>
      <c r="I2189" s="261" t="s">
        <v>17</v>
      </c>
      <c r="J2189" s="261" t="s">
        <v>17</v>
      </c>
      <c r="K2189" s="261" t="s">
        <v>3473</v>
      </c>
      <c r="L2189" s="262">
        <v>45462</v>
      </c>
      <c r="M2189" s="261" t="s">
        <v>20</v>
      </c>
    </row>
    <row r="2190" spans="1:13" x14ac:dyDescent="0.35">
      <c r="A2190" s="259" t="s">
        <v>719</v>
      </c>
      <c r="B2190" s="259" t="s">
        <v>720</v>
      </c>
      <c r="C2190" s="259" t="s">
        <v>721</v>
      </c>
      <c r="D2190" s="259" t="s">
        <v>2240</v>
      </c>
      <c r="E2190" s="259">
        <v>0</v>
      </c>
      <c r="F2190" s="259" t="s">
        <v>2232</v>
      </c>
      <c r="G2190" s="259" t="s">
        <v>33</v>
      </c>
      <c r="H2190" s="259">
        <v>2</v>
      </c>
      <c r="I2190" s="259" t="s">
        <v>17</v>
      </c>
      <c r="J2190" s="259" t="s">
        <v>17</v>
      </c>
      <c r="K2190" s="259" t="s">
        <v>3474</v>
      </c>
      <c r="L2190" s="260">
        <v>45462</v>
      </c>
      <c r="M2190" s="259" t="s">
        <v>20</v>
      </c>
    </row>
    <row r="2191" spans="1:13" x14ac:dyDescent="0.35">
      <c r="A2191" s="261" t="s">
        <v>719</v>
      </c>
      <c r="B2191" s="261" t="s">
        <v>720</v>
      </c>
      <c r="C2191" s="261" t="s">
        <v>721</v>
      </c>
      <c r="D2191" s="261" t="s">
        <v>2242</v>
      </c>
      <c r="E2191" s="261">
        <v>2</v>
      </c>
      <c r="F2191" s="261" t="s">
        <v>2232</v>
      </c>
      <c r="G2191" s="261" t="s">
        <v>33</v>
      </c>
      <c r="H2191" s="261">
        <v>2</v>
      </c>
      <c r="I2191" s="261" t="s">
        <v>17</v>
      </c>
      <c r="J2191" s="261" t="s">
        <v>17</v>
      </c>
      <c r="K2191" s="261" t="s">
        <v>3475</v>
      </c>
      <c r="L2191" s="262">
        <v>45462</v>
      </c>
      <c r="M2191" s="261" t="s">
        <v>20</v>
      </c>
    </row>
    <row r="2192" spans="1:13" x14ac:dyDescent="0.35">
      <c r="A2192" s="259" t="s">
        <v>719</v>
      </c>
      <c r="B2192" s="259" t="s">
        <v>720</v>
      </c>
      <c r="C2192" s="259" t="s">
        <v>721</v>
      </c>
      <c r="D2192" s="259" t="s">
        <v>2244</v>
      </c>
      <c r="E2192" s="259">
        <v>1</v>
      </c>
      <c r="F2192" s="259" t="s">
        <v>2232</v>
      </c>
      <c r="G2192" s="259" t="s">
        <v>33</v>
      </c>
      <c r="H2192" s="259">
        <v>2</v>
      </c>
      <c r="I2192" s="259" t="s">
        <v>17</v>
      </c>
      <c r="J2192" s="259" t="s">
        <v>17</v>
      </c>
      <c r="K2192" s="259" t="s">
        <v>3476</v>
      </c>
      <c r="L2192" s="260">
        <v>45462</v>
      </c>
      <c r="M2192" s="259" t="s">
        <v>20</v>
      </c>
    </row>
    <row r="2193" spans="1:13" x14ac:dyDescent="0.35">
      <c r="A2193" s="261" t="s">
        <v>719</v>
      </c>
      <c r="B2193" s="261" t="s">
        <v>720</v>
      </c>
      <c r="C2193" s="261" t="s">
        <v>721</v>
      </c>
      <c r="D2193" s="261" t="s">
        <v>2246</v>
      </c>
      <c r="E2193" s="261">
        <v>0</v>
      </c>
      <c r="F2193" s="261" t="s">
        <v>2232</v>
      </c>
      <c r="G2193" s="261" t="s">
        <v>33</v>
      </c>
      <c r="H2193" s="261">
        <v>2</v>
      </c>
      <c r="I2193" s="261" t="s">
        <v>17</v>
      </c>
      <c r="J2193" s="261" t="s">
        <v>17</v>
      </c>
      <c r="K2193" s="261" t="s">
        <v>3477</v>
      </c>
      <c r="L2193" s="262">
        <v>45462</v>
      </c>
      <c r="M2193" s="261" t="s">
        <v>20</v>
      </c>
    </row>
    <row r="2194" spans="1:13" x14ac:dyDescent="0.35">
      <c r="A2194" s="259" t="s">
        <v>719</v>
      </c>
      <c r="B2194" s="259" t="s">
        <v>720</v>
      </c>
      <c r="C2194" s="259" t="s">
        <v>721</v>
      </c>
      <c r="D2194" s="259" t="s">
        <v>2248</v>
      </c>
      <c r="E2194" s="259">
        <v>0</v>
      </c>
      <c r="F2194" s="259" t="s">
        <v>2232</v>
      </c>
      <c r="G2194" s="259" t="s">
        <v>33</v>
      </c>
      <c r="H2194" s="259">
        <v>2</v>
      </c>
      <c r="I2194" s="259" t="s">
        <v>17</v>
      </c>
      <c r="J2194" s="259" t="s">
        <v>17</v>
      </c>
      <c r="K2194" s="259" t="s">
        <v>3478</v>
      </c>
      <c r="L2194" s="260">
        <v>45462</v>
      </c>
      <c r="M2194" s="259" t="s">
        <v>20</v>
      </c>
    </row>
    <row r="2195" spans="1:13" x14ac:dyDescent="0.35">
      <c r="A2195" s="261" t="s">
        <v>1241</v>
      </c>
      <c r="B2195" s="261" t="s">
        <v>1242</v>
      </c>
      <c r="C2195" s="261" t="s">
        <v>1243</v>
      </c>
      <c r="D2195" s="261" t="s">
        <v>2231</v>
      </c>
      <c r="E2195" s="261">
        <v>2</v>
      </c>
      <c r="F2195" s="261" t="s">
        <v>2232</v>
      </c>
      <c r="G2195" s="261" t="s">
        <v>33</v>
      </c>
      <c r="H2195" s="261">
        <v>2</v>
      </c>
      <c r="I2195" s="261" t="s">
        <v>17</v>
      </c>
      <c r="J2195" s="261" t="s">
        <v>17</v>
      </c>
      <c r="K2195" s="261" t="s">
        <v>3479</v>
      </c>
      <c r="L2195" s="262">
        <v>45462</v>
      </c>
      <c r="M2195" s="261" t="s">
        <v>20</v>
      </c>
    </row>
    <row r="2196" spans="1:13" x14ac:dyDescent="0.35">
      <c r="A2196" s="259" t="s">
        <v>1241</v>
      </c>
      <c r="B2196" s="259" t="s">
        <v>1242</v>
      </c>
      <c r="C2196" s="259" t="s">
        <v>1243</v>
      </c>
      <c r="D2196" s="259" t="s">
        <v>2234</v>
      </c>
      <c r="E2196" s="259">
        <v>1</v>
      </c>
      <c r="F2196" s="259" t="s">
        <v>2232</v>
      </c>
      <c r="G2196" s="259" t="s">
        <v>33</v>
      </c>
      <c r="H2196" s="259">
        <v>2</v>
      </c>
      <c r="I2196" s="259" t="s">
        <v>17</v>
      </c>
      <c r="J2196" s="259" t="s">
        <v>17</v>
      </c>
      <c r="K2196" s="259" t="s">
        <v>3480</v>
      </c>
      <c r="L2196" s="260">
        <v>45462</v>
      </c>
      <c r="M2196" s="259" t="s">
        <v>20</v>
      </c>
    </row>
    <row r="2197" spans="1:13" x14ac:dyDescent="0.35">
      <c r="A2197" s="261" t="s">
        <v>1241</v>
      </c>
      <c r="B2197" s="261" t="s">
        <v>1242</v>
      </c>
      <c r="C2197" s="261" t="s">
        <v>1243</v>
      </c>
      <c r="D2197" s="261" t="s">
        <v>2236</v>
      </c>
      <c r="E2197" s="261">
        <v>3</v>
      </c>
      <c r="F2197" s="261" t="s">
        <v>2232</v>
      </c>
      <c r="G2197" s="261" t="s">
        <v>33</v>
      </c>
      <c r="H2197" s="261">
        <v>2</v>
      </c>
      <c r="I2197" s="261" t="s">
        <v>17</v>
      </c>
      <c r="J2197" s="261" t="s">
        <v>17</v>
      </c>
      <c r="K2197" s="261" t="s">
        <v>3481</v>
      </c>
      <c r="L2197" s="262">
        <v>45462</v>
      </c>
      <c r="M2197" s="261" t="s">
        <v>20</v>
      </c>
    </row>
    <row r="2198" spans="1:13" x14ac:dyDescent="0.35">
      <c r="A2198" s="259" t="s">
        <v>1241</v>
      </c>
      <c r="B2198" s="259" t="s">
        <v>1242</v>
      </c>
      <c r="C2198" s="259" t="s">
        <v>1243</v>
      </c>
      <c r="D2198" s="259" t="s">
        <v>2238</v>
      </c>
      <c r="E2198" s="259">
        <v>3</v>
      </c>
      <c r="F2198" s="259" t="s">
        <v>2232</v>
      </c>
      <c r="G2198" s="259" t="s">
        <v>33</v>
      </c>
      <c r="H2198" s="259">
        <v>2</v>
      </c>
      <c r="I2198" s="259" t="s">
        <v>17</v>
      </c>
      <c r="J2198" s="259" t="s">
        <v>17</v>
      </c>
      <c r="K2198" s="259" t="s">
        <v>3482</v>
      </c>
      <c r="L2198" s="260">
        <v>45462</v>
      </c>
      <c r="M2198" s="259" t="s">
        <v>20</v>
      </c>
    </row>
    <row r="2199" spans="1:13" x14ac:dyDescent="0.35">
      <c r="A2199" s="261" t="s">
        <v>1241</v>
      </c>
      <c r="B2199" s="261" t="s">
        <v>1242</v>
      </c>
      <c r="C2199" s="261" t="s">
        <v>1243</v>
      </c>
      <c r="D2199" s="261" t="s">
        <v>2240</v>
      </c>
      <c r="E2199" s="261">
        <v>0</v>
      </c>
      <c r="F2199" s="261" t="s">
        <v>2232</v>
      </c>
      <c r="G2199" s="261" t="s">
        <v>33</v>
      </c>
      <c r="H2199" s="261">
        <v>2</v>
      </c>
      <c r="I2199" s="261" t="s">
        <v>17</v>
      </c>
      <c r="J2199" s="261" t="s">
        <v>17</v>
      </c>
      <c r="K2199" s="261" t="s">
        <v>3483</v>
      </c>
      <c r="L2199" s="262">
        <v>45462</v>
      </c>
      <c r="M2199" s="261" t="s">
        <v>20</v>
      </c>
    </row>
    <row r="2200" spans="1:13" x14ac:dyDescent="0.35">
      <c r="A2200" s="259" t="s">
        <v>1241</v>
      </c>
      <c r="B2200" s="259" t="s">
        <v>1242</v>
      </c>
      <c r="C2200" s="259" t="s">
        <v>1243</v>
      </c>
      <c r="D2200" s="259" t="s">
        <v>2242</v>
      </c>
      <c r="E2200" s="259">
        <v>3</v>
      </c>
      <c r="F2200" s="259" t="s">
        <v>2232</v>
      </c>
      <c r="G2200" s="259" t="s">
        <v>33</v>
      </c>
      <c r="H2200" s="259">
        <v>2</v>
      </c>
      <c r="I2200" s="259" t="s">
        <v>17</v>
      </c>
      <c r="J2200" s="259" t="s">
        <v>17</v>
      </c>
      <c r="K2200" s="259" t="s">
        <v>3484</v>
      </c>
      <c r="L2200" s="260">
        <v>45462</v>
      </c>
      <c r="M2200" s="259" t="s">
        <v>20</v>
      </c>
    </row>
    <row r="2201" spans="1:13" x14ac:dyDescent="0.35">
      <c r="A2201" s="261" t="s">
        <v>1241</v>
      </c>
      <c r="B2201" s="261" t="s">
        <v>1242</v>
      </c>
      <c r="C2201" s="261" t="s">
        <v>1243</v>
      </c>
      <c r="D2201" s="261" t="s">
        <v>2244</v>
      </c>
      <c r="E2201" s="261">
        <v>3</v>
      </c>
      <c r="F2201" s="261" t="s">
        <v>2232</v>
      </c>
      <c r="G2201" s="261" t="s">
        <v>33</v>
      </c>
      <c r="H2201" s="261">
        <v>2</v>
      </c>
      <c r="I2201" s="261" t="s">
        <v>17</v>
      </c>
      <c r="J2201" s="261" t="s">
        <v>17</v>
      </c>
      <c r="K2201" s="261" t="s">
        <v>3485</v>
      </c>
      <c r="L2201" s="262">
        <v>45462</v>
      </c>
      <c r="M2201" s="261" t="s">
        <v>20</v>
      </c>
    </row>
    <row r="2202" spans="1:13" x14ac:dyDescent="0.35">
      <c r="A2202" s="259" t="s">
        <v>1241</v>
      </c>
      <c r="B2202" s="259" t="s">
        <v>1242</v>
      </c>
      <c r="C2202" s="259" t="s">
        <v>1243</v>
      </c>
      <c r="D2202" s="259" t="s">
        <v>2246</v>
      </c>
      <c r="E2202" s="259">
        <v>3</v>
      </c>
      <c r="F2202" s="259" t="s">
        <v>2232</v>
      </c>
      <c r="G2202" s="259" t="s">
        <v>33</v>
      </c>
      <c r="H2202" s="259">
        <v>2</v>
      </c>
      <c r="I2202" s="259" t="s">
        <v>17</v>
      </c>
      <c r="J2202" s="259" t="s">
        <v>17</v>
      </c>
      <c r="K2202" s="259" t="s">
        <v>3486</v>
      </c>
      <c r="L2202" s="260">
        <v>45462</v>
      </c>
      <c r="M2202" s="259" t="s">
        <v>20</v>
      </c>
    </row>
    <row r="2203" spans="1:13" x14ac:dyDescent="0.35">
      <c r="A2203" s="261" t="s">
        <v>1241</v>
      </c>
      <c r="B2203" s="261" t="s">
        <v>1242</v>
      </c>
      <c r="C2203" s="261" t="s">
        <v>1243</v>
      </c>
      <c r="D2203" s="261" t="s">
        <v>2248</v>
      </c>
      <c r="E2203" s="261">
        <v>2</v>
      </c>
      <c r="F2203" s="261" t="s">
        <v>2232</v>
      </c>
      <c r="G2203" s="261" t="s">
        <v>33</v>
      </c>
      <c r="H2203" s="261">
        <v>2</v>
      </c>
      <c r="I2203" s="261" t="s">
        <v>17</v>
      </c>
      <c r="J2203" s="261" t="s">
        <v>17</v>
      </c>
      <c r="K2203" s="261" t="s">
        <v>3487</v>
      </c>
      <c r="L2203" s="262">
        <v>45462</v>
      </c>
      <c r="M2203" s="261" t="s">
        <v>20</v>
      </c>
    </row>
    <row r="2204" spans="1:13" x14ac:dyDescent="0.35">
      <c r="A2204" s="259" t="s">
        <v>336</v>
      </c>
      <c r="B2204" s="259" t="s">
        <v>337</v>
      </c>
      <c r="C2204" s="259" t="s">
        <v>338</v>
      </c>
      <c r="D2204" s="259" t="s">
        <v>2231</v>
      </c>
      <c r="E2204" s="259">
        <v>1</v>
      </c>
      <c r="F2204" s="259" t="s">
        <v>2232</v>
      </c>
      <c r="G2204" s="259" t="s">
        <v>33</v>
      </c>
      <c r="H2204" s="259">
        <v>2</v>
      </c>
      <c r="I2204" s="259" t="s">
        <v>17</v>
      </c>
      <c r="J2204" s="259" t="s">
        <v>17</v>
      </c>
      <c r="K2204" s="259" t="s">
        <v>3488</v>
      </c>
      <c r="L2204" s="260">
        <v>45462</v>
      </c>
      <c r="M2204" s="259" t="s">
        <v>20</v>
      </c>
    </row>
    <row r="2205" spans="1:13" x14ac:dyDescent="0.35">
      <c r="A2205" s="261" t="s">
        <v>336</v>
      </c>
      <c r="B2205" s="261" t="s">
        <v>337</v>
      </c>
      <c r="C2205" s="261" t="s">
        <v>338</v>
      </c>
      <c r="D2205" s="261" t="s">
        <v>2234</v>
      </c>
      <c r="E2205" s="261">
        <v>1</v>
      </c>
      <c r="F2205" s="261" t="s">
        <v>2232</v>
      </c>
      <c r="G2205" s="261" t="s">
        <v>33</v>
      </c>
      <c r="H2205" s="261">
        <v>2</v>
      </c>
      <c r="I2205" s="261" t="s">
        <v>17</v>
      </c>
      <c r="J2205" s="261" t="s">
        <v>17</v>
      </c>
      <c r="K2205" s="261" t="s">
        <v>3489</v>
      </c>
      <c r="L2205" s="262">
        <v>45462</v>
      </c>
      <c r="M2205" s="261" t="s">
        <v>20</v>
      </c>
    </row>
    <row r="2206" spans="1:13" x14ac:dyDescent="0.35">
      <c r="A2206" s="259" t="s">
        <v>336</v>
      </c>
      <c r="B2206" s="259" t="s">
        <v>337</v>
      </c>
      <c r="C2206" s="259" t="s">
        <v>338</v>
      </c>
      <c r="D2206" s="259" t="s">
        <v>2236</v>
      </c>
      <c r="E2206" s="259">
        <v>0</v>
      </c>
      <c r="F2206" s="259" t="s">
        <v>2232</v>
      </c>
      <c r="G2206" s="259" t="s">
        <v>33</v>
      </c>
      <c r="H2206" s="259">
        <v>2</v>
      </c>
      <c r="I2206" s="259" t="s">
        <v>17</v>
      </c>
      <c r="J2206" s="259" t="s">
        <v>17</v>
      </c>
      <c r="K2206" s="259" t="s">
        <v>3490</v>
      </c>
      <c r="L2206" s="260">
        <v>45462</v>
      </c>
      <c r="M2206" s="259" t="s">
        <v>20</v>
      </c>
    </row>
    <row r="2207" spans="1:13" x14ac:dyDescent="0.35">
      <c r="A2207" s="261" t="s">
        <v>336</v>
      </c>
      <c r="B2207" s="261" t="s">
        <v>337</v>
      </c>
      <c r="C2207" s="261" t="s">
        <v>338</v>
      </c>
      <c r="D2207" s="261" t="s">
        <v>2238</v>
      </c>
      <c r="E2207" s="261">
        <v>0</v>
      </c>
      <c r="F2207" s="261" t="s">
        <v>2232</v>
      </c>
      <c r="G2207" s="261" t="s">
        <v>33</v>
      </c>
      <c r="H2207" s="261">
        <v>2</v>
      </c>
      <c r="I2207" s="261" t="s">
        <v>17</v>
      </c>
      <c r="J2207" s="261" t="s">
        <v>17</v>
      </c>
      <c r="K2207" s="261" t="s">
        <v>3491</v>
      </c>
      <c r="L2207" s="262">
        <v>45462</v>
      </c>
      <c r="M2207" s="261" t="s">
        <v>20</v>
      </c>
    </row>
    <row r="2208" spans="1:13" x14ac:dyDescent="0.35">
      <c r="A2208" s="259" t="s">
        <v>336</v>
      </c>
      <c r="B2208" s="259" t="s">
        <v>337</v>
      </c>
      <c r="C2208" s="259" t="s">
        <v>338</v>
      </c>
      <c r="D2208" s="259" t="s">
        <v>2240</v>
      </c>
      <c r="E2208" s="259">
        <v>0</v>
      </c>
      <c r="F2208" s="259" t="s">
        <v>2232</v>
      </c>
      <c r="G2208" s="259" t="s">
        <v>33</v>
      </c>
      <c r="H2208" s="259">
        <v>2</v>
      </c>
      <c r="I2208" s="259" t="s">
        <v>17</v>
      </c>
      <c r="J2208" s="259" t="s">
        <v>17</v>
      </c>
      <c r="K2208" s="259" t="s">
        <v>3492</v>
      </c>
      <c r="L2208" s="260">
        <v>45462</v>
      </c>
      <c r="M2208" s="259" t="s">
        <v>20</v>
      </c>
    </row>
    <row r="2209" spans="1:13" x14ac:dyDescent="0.35">
      <c r="A2209" s="261" t="s">
        <v>336</v>
      </c>
      <c r="B2209" s="261" t="s">
        <v>337</v>
      </c>
      <c r="C2209" s="261" t="s">
        <v>338</v>
      </c>
      <c r="D2209" s="261" t="s">
        <v>2242</v>
      </c>
      <c r="E2209" s="261">
        <v>3</v>
      </c>
      <c r="F2209" s="261" t="s">
        <v>2232</v>
      </c>
      <c r="G2209" s="261" t="s">
        <v>33</v>
      </c>
      <c r="H2209" s="261">
        <v>2</v>
      </c>
      <c r="I2209" s="261" t="s">
        <v>17</v>
      </c>
      <c r="J2209" s="261" t="s">
        <v>17</v>
      </c>
      <c r="K2209" s="261" t="s">
        <v>3493</v>
      </c>
      <c r="L2209" s="262">
        <v>45462</v>
      </c>
      <c r="M2209" s="261" t="s">
        <v>20</v>
      </c>
    </row>
    <row r="2210" spans="1:13" x14ac:dyDescent="0.35">
      <c r="A2210" s="259" t="s">
        <v>336</v>
      </c>
      <c r="B2210" s="259" t="s">
        <v>337</v>
      </c>
      <c r="C2210" s="259" t="s">
        <v>338</v>
      </c>
      <c r="D2210" s="259" t="s">
        <v>2244</v>
      </c>
      <c r="E2210" s="259">
        <v>1</v>
      </c>
      <c r="F2210" s="259" t="s">
        <v>2232</v>
      </c>
      <c r="G2210" s="259" t="s">
        <v>33</v>
      </c>
      <c r="H2210" s="259">
        <v>2</v>
      </c>
      <c r="I2210" s="259" t="s">
        <v>17</v>
      </c>
      <c r="J2210" s="259" t="s">
        <v>17</v>
      </c>
      <c r="K2210" s="259" t="s">
        <v>3494</v>
      </c>
      <c r="L2210" s="260">
        <v>45462</v>
      </c>
      <c r="M2210" s="259" t="s">
        <v>20</v>
      </c>
    </row>
    <row r="2211" spans="1:13" x14ac:dyDescent="0.35">
      <c r="A2211" s="261" t="s">
        <v>336</v>
      </c>
      <c r="B2211" s="261" t="s">
        <v>337</v>
      </c>
      <c r="C2211" s="261" t="s">
        <v>338</v>
      </c>
      <c r="D2211" s="261" t="s">
        <v>2246</v>
      </c>
      <c r="E2211" s="261">
        <v>0</v>
      </c>
      <c r="F2211" s="261" t="s">
        <v>2232</v>
      </c>
      <c r="G2211" s="261" t="s">
        <v>33</v>
      </c>
      <c r="H2211" s="261">
        <v>2</v>
      </c>
      <c r="I2211" s="261" t="s">
        <v>17</v>
      </c>
      <c r="J2211" s="261" t="s">
        <v>17</v>
      </c>
      <c r="K2211" s="261" t="s">
        <v>3495</v>
      </c>
      <c r="L2211" s="262">
        <v>45462</v>
      </c>
      <c r="M2211" s="261" t="s">
        <v>20</v>
      </c>
    </row>
    <row r="2212" spans="1:13" x14ac:dyDescent="0.35">
      <c r="A2212" s="259" t="s">
        <v>336</v>
      </c>
      <c r="B2212" s="259" t="s">
        <v>337</v>
      </c>
      <c r="C2212" s="259" t="s">
        <v>338</v>
      </c>
      <c r="D2212" s="259" t="s">
        <v>2248</v>
      </c>
      <c r="E2212" s="259">
        <v>0</v>
      </c>
      <c r="F2212" s="259" t="s">
        <v>2232</v>
      </c>
      <c r="G2212" s="259" t="s">
        <v>33</v>
      </c>
      <c r="H2212" s="259">
        <v>2</v>
      </c>
      <c r="I2212" s="259" t="s">
        <v>17</v>
      </c>
      <c r="J2212" s="259" t="s">
        <v>17</v>
      </c>
      <c r="K2212" s="259" t="s">
        <v>3496</v>
      </c>
      <c r="L2212" s="260">
        <v>45462</v>
      </c>
      <c r="M2212" s="259" t="s">
        <v>20</v>
      </c>
    </row>
    <row r="2213" spans="1:13" x14ac:dyDescent="0.35">
      <c r="A2213" s="261" t="s">
        <v>348</v>
      </c>
      <c r="B2213" s="261" t="s">
        <v>349</v>
      </c>
      <c r="C2213" s="261" t="s">
        <v>338</v>
      </c>
      <c r="D2213" s="261" t="s">
        <v>2231</v>
      </c>
      <c r="E2213" s="261">
        <v>0</v>
      </c>
      <c r="F2213" s="261" t="s">
        <v>2232</v>
      </c>
      <c r="G2213" s="261" t="s">
        <v>33</v>
      </c>
      <c r="H2213" s="261">
        <v>2</v>
      </c>
      <c r="I2213" s="261" t="s">
        <v>17</v>
      </c>
      <c r="J2213" s="261" t="s">
        <v>17</v>
      </c>
      <c r="K2213" s="261" t="s">
        <v>3497</v>
      </c>
      <c r="L2213" s="262">
        <v>45462</v>
      </c>
      <c r="M2213" s="261" t="s">
        <v>20</v>
      </c>
    </row>
    <row r="2214" spans="1:13" x14ac:dyDescent="0.35">
      <c r="A2214" s="259" t="s">
        <v>348</v>
      </c>
      <c r="B2214" s="259" t="s">
        <v>349</v>
      </c>
      <c r="C2214" s="259" t="s">
        <v>338</v>
      </c>
      <c r="D2214" s="259" t="s">
        <v>2234</v>
      </c>
      <c r="E2214" s="259">
        <v>1</v>
      </c>
      <c r="F2214" s="259" t="s">
        <v>2232</v>
      </c>
      <c r="G2214" s="259" t="s">
        <v>33</v>
      </c>
      <c r="H2214" s="259">
        <v>2</v>
      </c>
      <c r="I2214" s="259" t="s">
        <v>17</v>
      </c>
      <c r="J2214" s="259" t="s">
        <v>17</v>
      </c>
      <c r="K2214" s="259" t="s">
        <v>3498</v>
      </c>
      <c r="L2214" s="260">
        <v>45462</v>
      </c>
      <c r="M2214" s="259" t="s">
        <v>20</v>
      </c>
    </row>
    <row r="2215" spans="1:13" x14ac:dyDescent="0.35">
      <c r="A2215" s="261" t="s">
        <v>348</v>
      </c>
      <c r="B2215" s="261" t="s">
        <v>349</v>
      </c>
      <c r="C2215" s="261" t="s">
        <v>338</v>
      </c>
      <c r="D2215" s="261" t="s">
        <v>2236</v>
      </c>
      <c r="E2215" s="261">
        <v>0</v>
      </c>
      <c r="F2215" s="261" t="s">
        <v>2232</v>
      </c>
      <c r="G2215" s="261" t="s">
        <v>33</v>
      </c>
      <c r="H2215" s="261">
        <v>2</v>
      </c>
      <c r="I2215" s="261" t="s">
        <v>17</v>
      </c>
      <c r="J2215" s="261" t="s">
        <v>17</v>
      </c>
      <c r="K2215" s="261" t="s">
        <v>3499</v>
      </c>
      <c r="L2215" s="262">
        <v>45462</v>
      </c>
      <c r="M2215" s="261" t="s">
        <v>20</v>
      </c>
    </row>
    <row r="2216" spans="1:13" x14ac:dyDescent="0.35">
      <c r="A2216" s="259" t="s">
        <v>348</v>
      </c>
      <c r="B2216" s="259" t="s">
        <v>349</v>
      </c>
      <c r="C2216" s="259" t="s">
        <v>338</v>
      </c>
      <c r="D2216" s="259" t="s">
        <v>2238</v>
      </c>
      <c r="E2216" s="259">
        <v>0</v>
      </c>
      <c r="F2216" s="259" t="s">
        <v>2232</v>
      </c>
      <c r="G2216" s="259" t="s">
        <v>33</v>
      </c>
      <c r="H2216" s="259">
        <v>2</v>
      </c>
      <c r="I2216" s="259" t="s">
        <v>17</v>
      </c>
      <c r="J2216" s="259" t="s">
        <v>17</v>
      </c>
      <c r="K2216" s="259" t="s">
        <v>3500</v>
      </c>
      <c r="L2216" s="260">
        <v>45462</v>
      </c>
      <c r="M2216" s="259" t="s">
        <v>20</v>
      </c>
    </row>
    <row r="2217" spans="1:13" x14ac:dyDescent="0.35">
      <c r="A2217" s="261" t="s">
        <v>348</v>
      </c>
      <c r="B2217" s="261" t="s">
        <v>349</v>
      </c>
      <c r="C2217" s="261" t="s">
        <v>338</v>
      </c>
      <c r="D2217" s="261" t="s">
        <v>2240</v>
      </c>
      <c r="E2217" s="261">
        <v>0</v>
      </c>
      <c r="F2217" s="261" t="s">
        <v>2232</v>
      </c>
      <c r="G2217" s="261" t="s">
        <v>33</v>
      </c>
      <c r="H2217" s="261">
        <v>2</v>
      </c>
      <c r="I2217" s="261" t="s">
        <v>17</v>
      </c>
      <c r="J2217" s="261" t="s">
        <v>17</v>
      </c>
      <c r="K2217" s="261" t="s">
        <v>3501</v>
      </c>
      <c r="L2217" s="262">
        <v>45462</v>
      </c>
      <c r="M2217" s="261" t="s">
        <v>20</v>
      </c>
    </row>
    <row r="2218" spans="1:13" x14ac:dyDescent="0.35">
      <c r="A2218" s="259" t="s">
        <v>348</v>
      </c>
      <c r="B2218" s="259" t="s">
        <v>349</v>
      </c>
      <c r="C2218" s="259" t="s">
        <v>338</v>
      </c>
      <c r="D2218" s="259" t="s">
        <v>2242</v>
      </c>
      <c r="E2218" s="259">
        <v>3</v>
      </c>
      <c r="F2218" s="259" t="s">
        <v>2232</v>
      </c>
      <c r="G2218" s="259" t="s">
        <v>33</v>
      </c>
      <c r="H2218" s="259">
        <v>2</v>
      </c>
      <c r="I2218" s="259" t="s">
        <v>17</v>
      </c>
      <c r="J2218" s="259" t="s">
        <v>17</v>
      </c>
      <c r="K2218" s="259" t="s">
        <v>3502</v>
      </c>
      <c r="L2218" s="260">
        <v>45462</v>
      </c>
      <c r="M2218" s="259" t="s">
        <v>20</v>
      </c>
    </row>
    <row r="2219" spans="1:13" x14ac:dyDescent="0.35">
      <c r="A2219" s="261" t="s">
        <v>348</v>
      </c>
      <c r="B2219" s="261" t="s">
        <v>349</v>
      </c>
      <c r="C2219" s="261" t="s">
        <v>338</v>
      </c>
      <c r="D2219" s="261" t="s">
        <v>2244</v>
      </c>
      <c r="E2219" s="261">
        <v>2</v>
      </c>
      <c r="F2219" s="261" t="s">
        <v>2232</v>
      </c>
      <c r="G2219" s="261" t="s">
        <v>33</v>
      </c>
      <c r="H2219" s="261">
        <v>2</v>
      </c>
      <c r="I2219" s="261" t="s">
        <v>17</v>
      </c>
      <c r="J2219" s="261" t="s">
        <v>17</v>
      </c>
      <c r="K2219" s="261" t="s">
        <v>3503</v>
      </c>
      <c r="L2219" s="262">
        <v>45462</v>
      </c>
      <c r="M2219" s="261" t="s">
        <v>20</v>
      </c>
    </row>
    <row r="2220" spans="1:13" x14ac:dyDescent="0.35">
      <c r="A2220" s="259" t="s">
        <v>348</v>
      </c>
      <c r="B2220" s="259" t="s">
        <v>349</v>
      </c>
      <c r="C2220" s="259" t="s">
        <v>338</v>
      </c>
      <c r="D2220" s="259" t="s">
        <v>2246</v>
      </c>
      <c r="E2220" s="259">
        <v>0</v>
      </c>
      <c r="F2220" s="259" t="s">
        <v>2232</v>
      </c>
      <c r="G2220" s="259" t="s">
        <v>33</v>
      </c>
      <c r="H2220" s="259">
        <v>2</v>
      </c>
      <c r="I2220" s="259" t="s">
        <v>17</v>
      </c>
      <c r="J2220" s="259" t="s">
        <v>17</v>
      </c>
      <c r="K2220" s="259" t="s">
        <v>3504</v>
      </c>
      <c r="L2220" s="260">
        <v>45462</v>
      </c>
      <c r="M2220" s="259" t="s">
        <v>20</v>
      </c>
    </row>
    <row r="2221" spans="1:13" x14ac:dyDescent="0.35">
      <c r="A2221" s="261" t="s">
        <v>348</v>
      </c>
      <c r="B2221" s="261" t="s">
        <v>349</v>
      </c>
      <c r="C2221" s="261" t="s">
        <v>338</v>
      </c>
      <c r="D2221" s="261" t="s">
        <v>2248</v>
      </c>
      <c r="E2221" s="261">
        <v>0</v>
      </c>
      <c r="F2221" s="261" t="s">
        <v>2232</v>
      </c>
      <c r="G2221" s="261" t="s">
        <v>33</v>
      </c>
      <c r="H2221" s="261">
        <v>2</v>
      </c>
      <c r="I2221" s="261" t="s">
        <v>17</v>
      </c>
      <c r="J2221" s="261" t="s">
        <v>17</v>
      </c>
      <c r="K2221" s="261" t="s">
        <v>3505</v>
      </c>
      <c r="L2221" s="262">
        <v>45462</v>
      </c>
      <c r="M2221" s="261" t="s">
        <v>20</v>
      </c>
    </row>
    <row r="2222" spans="1:13" x14ac:dyDescent="0.35">
      <c r="A2222" s="259" t="s">
        <v>363</v>
      </c>
      <c r="B2222" s="259" t="s">
        <v>364</v>
      </c>
      <c r="C2222" s="259" t="s">
        <v>338</v>
      </c>
      <c r="D2222" s="259" t="s">
        <v>2231</v>
      </c>
      <c r="E2222" s="259">
        <v>0</v>
      </c>
      <c r="F2222" s="259" t="s">
        <v>2232</v>
      </c>
      <c r="G2222" s="259" t="s">
        <v>33</v>
      </c>
      <c r="H2222" s="259">
        <v>2</v>
      </c>
      <c r="I2222" s="259" t="s">
        <v>17</v>
      </c>
      <c r="J2222" s="259" t="s">
        <v>17</v>
      </c>
      <c r="K2222" s="259" t="s">
        <v>3506</v>
      </c>
      <c r="L2222" s="260">
        <v>45462</v>
      </c>
      <c r="M2222" s="259" t="s">
        <v>20</v>
      </c>
    </row>
    <row r="2223" spans="1:13" x14ac:dyDescent="0.35">
      <c r="A2223" s="261" t="s">
        <v>363</v>
      </c>
      <c r="B2223" s="261" t="s">
        <v>364</v>
      </c>
      <c r="C2223" s="261" t="s">
        <v>338</v>
      </c>
      <c r="D2223" s="261" t="s">
        <v>2234</v>
      </c>
      <c r="E2223" s="261">
        <v>1</v>
      </c>
      <c r="F2223" s="261" t="s">
        <v>2232</v>
      </c>
      <c r="G2223" s="261" t="s">
        <v>33</v>
      </c>
      <c r="H2223" s="261">
        <v>2</v>
      </c>
      <c r="I2223" s="261" t="s">
        <v>17</v>
      </c>
      <c r="J2223" s="261" t="s">
        <v>17</v>
      </c>
      <c r="K2223" s="261" t="s">
        <v>3507</v>
      </c>
      <c r="L2223" s="262">
        <v>45462</v>
      </c>
      <c r="M2223" s="261" t="s">
        <v>20</v>
      </c>
    </row>
    <row r="2224" spans="1:13" x14ac:dyDescent="0.35">
      <c r="A2224" s="259" t="s">
        <v>363</v>
      </c>
      <c r="B2224" s="259" t="s">
        <v>364</v>
      </c>
      <c r="C2224" s="259" t="s">
        <v>338</v>
      </c>
      <c r="D2224" s="259" t="s">
        <v>2236</v>
      </c>
      <c r="E2224" s="259">
        <v>0</v>
      </c>
      <c r="F2224" s="259" t="s">
        <v>2232</v>
      </c>
      <c r="G2224" s="259" t="s">
        <v>33</v>
      </c>
      <c r="H2224" s="259">
        <v>2</v>
      </c>
      <c r="I2224" s="259" t="s">
        <v>17</v>
      </c>
      <c r="J2224" s="259" t="s">
        <v>17</v>
      </c>
      <c r="K2224" s="259" t="s">
        <v>3508</v>
      </c>
      <c r="L2224" s="260">
        <v>45462</v>
      </c>
      <c r="M2224" s="259" t="s">
        <v>20</v>
      </c>
    </row>
    <row r="2225" spans="1:13" x14ac:dyDescent="0.35">
      <c r="A2225" s="261" t="s">
        <v>363</v>
      </c>
      <c r="B2225" s="261" t="s">
        <v>364</v>
      </c>
      <c r="C2225" s="261" t="s">
        <v>338</v>
      </c>
      <c r="D2225" s="261" t="s">
        <v>2238</v>
      </c>
      <c r="E2225" s="261">
        <v>0</v>
      </c>
      <c r="F2225" s="261" t="s">
        <v>2232</v>
      </c>
      <c r="G2225" s="261" t="s">
        <v>33</v>
      </c>
      <c r="H2225" s="261">
        <v>2</v>
      </c>
      <c r="I2225" s="261" t="s">
        <v>17</v>
      </c>
      <c r="J2225" s="261" t="s">
        <v>17</v>
      </c>
      <c r="K2225" s="261" t="s">
        <v>3509</v>
      </c>
      <c r="L2225" s="262">
        <v>45462</v>
      </c>
      <c r="M2225" s="261" t="s">
        <v>20</v>
      </c>
    </row>
    <row r="2226" spans="1:13" x14ac:dyDescent="0.35">
      <c r="A2226" s="259" t="s">
        <v>363</v>
      </c>
      <c r="B2226" s="259" t="s">
        <v>364</v>
      </c>
      <c r="C2226" s="259" t="s">
        <v>338</v>
      </c>
      <c r="D2226" s="259" t="s">
        <v>2240</v>
      </c>
      <c r="E2226" s="259">
        <v>0</v>
      </c>
      <c r="F2226" s="259" t="s">
        <v>2232</v>
      </c>
      <c r="G2226" s="259" t="s">
        <v>33</v>
      </c>
      <c r="H2226" s="259">
        <v>2</v>
      </c>
      <c r="I2226" s="259" t="s">
        <v>17</v>
      </c>
      <c r="J2226" s="259" t="s">
        <v>17</v>
      </c>
      <c r="K2226" s="259" t="s">
        <v>3510</v>
      </c>
      <c r="L2226" s="260">
        <v>45462</v>
      </c>
      <c r="M2226" s="259" t="s">
        <v>20</v>
      </c>
    </row>
    <row r="2227" spans="1:13" x14ac:dyDescent="0.35">
      <c r="A2227" s="261" t="s">
        <v>363</v>
      </c>
      <c r="B2227" s="261" t="s">
        <v>364</v>
      </c>
      <c r="C2227" s="261" t="s">
        <v>338</v>
      </c>
      <c r="D2227" s="261" t="s">
        <v>2242</v>
      </c>
      <c r="E2227" s="261">
        <v>3</v>
      </c>
      <c r="F2227" s="261" t="s">
        <v>2232</v>
      </c>
      <c r="G2227" s="261" t="s">
        <v>33</v>
      </c>
      <c r="H2227" s="261">
        <v>2</v>
      </c>
      <c r="I2227" s="261" t="s">
        <v>17</v>
      </c>
      <c r="J2227" s="261" t="s">
        <v>17</v>
      </c>
      <c r="K2227" s="261" t="s">
        <v>3511</v>
      </c>
      <c r="L2227" s="262">
        <v>45462</v>
      </c>
      <c r="M2227" s="261" t="s">
        <v>20</v>
      </c>
    </row>
    <row r="2228" spans="1:13" x14ac:dyDescent="0.35">
      <c r="A2228" s="259" t="s">
        <v>363</v>
      </c>
      <c r="B2228" s="259" t="s">
        <v>364</v>
      </c>
      <c r="C2228" s="259" t="s">
        <v>338</v>
      </c>
      <c r="D2228" s="259" t="s">
        <v>2244</v>
      </c>
      <c r="E2228" s="259">
        <v>2</v>
      </c>
      <c r="F2228" s="259" t="s">
        <v>2232</v>
      </c>
      <c r="G2228" s="259" t="s">
        <v>33</v>
      </c>
      <c r="H2228" s="259">
        <v>2</v>
      </c>
      <c r="I2228" s="259" t="s">
        <v>17</v>
      </c>
      <c r="J2228" s="259" t="s">
        <v>17</v>
      </c>
      <c r="K2228" s="259" t="s">
        <v>3512</v>
      </c>
      <c r="L2228" s="260">
        <v>45462</v>
      </c>
      <c r="M2228" s="259" t="s">
        <v>20</v>
      </c>
    </row>
    <row r="2229" spans="1:13" x14ac:dyDescent="0.35">
      <c r="A2229" s="261" t="s">
        <v>363</v>
      </c>
      <c r="B2229" s="261" t="s">
        <v>364</v>
      </c>
      <c r="C2229" s="261" t="s">
        <v>338</v>
      </c>
      <c r="D2229" s="261" t="s">
        <v>2246</v>
      </c>
      <c r="E2229" s="261">
        <v>0</v>
      </c>
      <c r="F2229" s="261" t="s">
        <v>2232</v>
      </c>
      <c r="G2229" s="261" t="s">
        <v>33</v>
      </c>
      <c r="H2229" s="261">
        <v>2</v>
      </c>
      <c r="I2229" s="261" t="s">
        <v>17</v>
      </c>
      <c r="J2229" s="261" t="s">
        <v>17</v>
      </c>
      <c r="K2229" s="261" t="s">
        <v>3513</v>
      </c>
      <c r="L2229" s="262">
        <v>45462</v>
      </c>
      <c r="M2229" s="261" t="s">
        <v>20</v>
      </c>
    </row>
    <row r="2230" spans="1:13" x14ac:dyDescent="0.35">
      <c r="A2230" s="259" t="s">
        <v>363</v>
      </c>
      <c r="B2230" s="259" t="s">
        <v>364</v>
      </c>
      <c r="C2230" s="259" t="s">
        <v>338</v>
      </c>
      <c r="D2230" s="259" t="s">
        <v>2248</v>
      </c>
      <c r="E2230" s="259">
        <v>0</v>
      </c>
      <c r="F2230" s="259" t="s">
        <v>2232</v>
      </c>
      <c r="G2230" s="259" t="s">
        <v>33</v>
      </c>
      <c r="H2230" s="259">
        <v>2</v>
      </c>
      <c r="I2230" s="259" t="s">
        <v>17</v>
      </c>
      <c r="J2230" s="259" t="s">
        <v>17</v>
      </c>
      <c r="K2230" s="259" t="s">
        <v>3514</v>
      </c>
      <c r="L2230" s="260">
        <v>45462</v>
      </c>
      <c r="M2230" s="259" t="s">
        <v>20</v>
      </c>
    </row>
    <row r="2231" spans="1:13" x14ac:dyDescent="0.35">
      <c r="A2231" s="261" t="s">
        <v>374</v>
      </c>
      <c r="B2231" s="261" t="s">
        <v>375</v>
      </c>
      <c r="C2231" s="261" t="s">
        <v>338</v>
      </c>
      <c r="D2231" s="261" t="s">
        <v>2231</v>
      </c>
      <c r="E2231" s="261">
        <v>2</v>
      </c>
      <c r="F2231" s="261" t="s">
        <v>2232</v>
      </c>
      <c r="G2231" s="261" t="s">
        <v>33</v>
      </c>
      <c r="H2231" s="261">
        <v>2</v>
      </c>
      <c r="I2231" s="261" t="s">
        <v>17</v>
      </c>
      <c r="J2231" s="261" t="s">
        <v>17</v>
      </c>
      <c r="K2231" s="261" t="s">
        <v>3515</v>
      </c>
      <c r="L2231" s="262">
        <v>45462</v>
      </c>
      <c r="M2231" s="261" t="s">
        <v>20</v>
      </c>
    </row>
    <row r="2232" spans="1:13" x14ac:dyDescent="0.35">
      <c r="A2232" s="259" t="s">
        <v>374</v>
      </c>
      <c r="B2232" s="259" t="s">
        <v>375</v>
      </c>
      <c r="C2232" s="259" t="s">
        <v>338</v>
      </c>
      <c r="D2232" s="259" t="s">
        <v>2234</v>
      </c>
      <c r="E2232" s="259">
        <v>1</v>
      </c>
      <c r="F2232" s="259" t="s">
        <v>2232</v>
      </c>
      <c r="G2232" s="259" t="s">
        <v>33</v>
      </c>
      <c r="H2232" s="259">
        <v>2</v>
      </c>
      <c r="I2232" s="259" t="s">
        <v>17</v>
      </c>
      <c r="J2232" s="259" t="s">
        <v>17</v>
      </c>
      <c r="K2232" s="259" t="s">
        <v>3516</v>
      </c>
      <c r="L2232" s="260">
        <v>45462</v>
      </c>
      <c r="M2232" s="259" t="s">
        <v>20</v>
      </c>
    </row>
    <row r="2233" spans="1:13" x14ac:dyDescent="0.35">
      <c r="A2233" s="261" t="s">
        <v>374</v>
      </c>
      <c r="B2233" s="261" t="s">
        <v>375</v>
      </c>
      <c r="C2233" s="261" t="s">
        <v>338</v>
      </c>
      <c r="D2233" s="261" t="s">
        <v>2236</v>
      </c>
      <c r="E2233" s="261">
        <v>1</v>
      </c>
      <c r="F2233" s="261" t="s">
        <v>2232</v>
      </c>
      <c r="G2233" s="261" t="s">
        <v>33</v>
      </c>
      <c r="H2233" s="261">
        <v>2</v>
      </c>
      <c r="I2233" s="261" t="s">
        <v>17</v>
      </c>
      <c r="J2233" s="261" t="s">
        <v>17</v>
      </c>
      <c r="K2233" s="261" t="s">
        <v>3517</v>
      </c>
      <c r="L2233" s="262">
        <v>45462</v>
      </c>
      <c r="M2233" s="261" t="s">
        <v>20</v>
      </c>
    </row>
    <row r="2234" spans="1:13" x14ac:dyDescent="0.35">
      <c r="A2234" s="259" t="s">
        <v>374</v>
      </c>
      <c r="B2234" s="259" t="s">
        <v>375</v>
      </c>
      <c r="C2234" s="259" t="s">
        <v>338</v>
      </c>
      <c r="D2234" s="259" t="s">
        <v>2238</v>
      </c>
      <c r="E2234" s="259">
        <v>0</v>
      </c>
      <c r="F2234" s="259" t="s">
        <v>2232</v>
      </c>
      <c r="G2234" s="259" t="s">
        <v>33</v>
      </c>
      <c r="H2234" s="259">
        <v>2</v>
      </c>
      <c r="I2234" s="259" t="s">
        <v>17</v>
      </c>
      <c r="J2234" s="259" t="s">
        <v>17</v>
      </c>
      <c r="K2234" s="259" t="s">
        <v>3518</v>
      </c>
      <c r="L2234" s="260">
        <v>45462</v>
      </c>
      <c r="M2234" s="259" t="s">
        <v>20</v>
      </c>
    </row>
    <row r="2235" spans="1:13" x14ac:dyDescent="0.35">
      <c r="A2235" s="261" t="s">
        <v>374</v>
      </c>
      <c r="B2235" s="261" t="s">
        <v>375</v>
      </c>
      <c r="C2235" s="261" t="s">
        <v>338</v>
      </c>
      <c r="D2235" s="261" t="s">
        <v>2240</v>
      </c>
      <c r="E2235" s="261">
        <v>0</v>
      </c>
      <c r="F2235" s="261" t="s">
        <v>2232</v>
      </c>
      <c r="G2235" s="261" t="s">
        <v>33</v>
      </c>
      <c r="H2235" s="261">
        <v>2</v>
      </c>
      <c r="I2235" s="261" t="s">
        <v>17</v>
      </c>
      <c r="J2235" s="261" t="s">
        <v>17</v>
      </c>
      <c r="K2235" s="261" t="s">
        <v>3519</v>
      </c>
      <c r="L2235" s="262">
        <v>45462</v>
      </c>
      <c r="M2235" s="261" t="s">
        <v>20</v>
      </c>
    </row>
    <row r="2236" spans="1:13" x14ac:dyDescent="0.35">
      <c r="A2236" s="259" t="s">
        <v>374</v>
      </c>
      <c r="B2236" s="259" t="s">
        <v>375</v>
      </c>
      <c r="C2236" s="259" t="s">
        <v>338</v>
      </c>
      <c r="D2236" s="259" t="s">
        <v>2242</v>
      </c>
      <c r="E2236" s="259">
        <v>3</v>
      </c>
      <c r="F2236" s="259" t="s">
        <v>2232</v>
      </c>
      <c r="G2236" s="259" t="s">
        <v>33</v>
      </c>
      <c r="H2236" s="259">
        <v>2</v>
      </c>
      <c r="I2236" s="259" t="s">
        <v>17</v>
      </c>
      <c r="J2236" s="259" t="s">
        <v>17</v>
      </c>
      <c r="K2236" s="259" t="s">
        <v>3520</v>
      </c>
      <c r="L2236" s="260">
        <v>45462</v>
      </c>
      <c r="M2236" s="259" t="s">
        <v>20</v>
      </c>
    </row>
    <row r="2237" spans="1:13" x14ac:dyDescent="0.35">
      <c r="A2237" s="261" t="s">
        <v>374</v>
      </c>
      <c r="B2237" s="261" t="s">
        <v>375</v>
      </c>
      <c r="C2237" s="261" t="s">
        <v>338</v>
      </c>
      <c r="D2237" s="261" t="s">
        <v>2244</v>
      </c>
      <c r="E2237" s="261">
        <v>0</v>
      </c>
      <c r="F2237" s="261" t="s">
        <v>2232</v>
      </c>
      <c r="G2237" s="261" t="s">
        <v>33</v>
      </c>
      <c r="H2237" s="261">
        <v>2</v>
      </c>
      <c r="I2237" s="261" t="s">
        <v>17</v>
      </c>
      <c r="J2237" s="261" t="s">
        <v>17</v>
      </c>
      <c r="K2237" s="261" t="s">
        <v>3521</v>
      </c>
      <c r="L2237" s="262">
        <v>45462</v>
      </c>
      <c r="M2237" s="261" t="s">
        <v>20</v>
      </c>
    </row>
    <row r="2238" spans="1:13" x14ac:dyDescent="0.35">
      <c r="A2238" s="259" t="s">
        <v>374</v>
      </c>
      <c r="B2238" s="259" t="s">
        <v>375</v>
      </c>
      <c r="C2238" s="259" t="s">
        <v>338</v>
      </c>
      <c r="D2238" s="259" t="s">
        <v>2246</v>
      </c>
      <c r="E2238" s="259">
        <v>0</v>
      </c>
      <c r="F2238" s="259" t="s">
        <v>2232</v>
      </c>
      <c r="G2238" s="259" t="s">
        <v>33</v>
      </c>
      <c r="H2238" s="259">
        <v>2</v>
      </c>
      <c r="I2238" s="259" t="s">
        <v>17</v>
      </c>
      <c r="J2238" s="259" t="s">
        <v>17</v>
      </c>
      <c r="K2238" s="259" t="s">
        <v>3522</v>
      </c>
      <c r="L2238" s="260">
        <v>45462</v>
      </c>
      <c r="M2238" s="259" t="s">
        <v>20</v>
      </c>
    </row>
    <row r="2239" spans="1:13" x14ac:dyDescent="0.35">
      <c r="A2239" s="261" t="s">
        <v>374</v>
      </c>
      <c r="B2239" s="261" t="s">
        <v>375</v>
      </c>
      <c r="C2239" s="261" t="s">
        <v>338</v>
      </c>
      <c r="D2239" s="261" t="s">
        <v>2248</v>
      </c>
      <c r="E2239" s="261">
        <v>0</v>
      </c>
      <c r="F2239" s="261" t="s">
        <v>2232</v>
      </c>
      <c r="G2239" s="261" t="s">
        <v>33</v>
      </c>
      <c r="H2239" s="261">
        <v>2</v>
      </c>
      <c r="I2239" s="261" t="s">
        <v>17</v>
      </c>
      <c r="J2239" s="261" t="s">
        <v>17</v>
      </c>
      <c r="K2239" s="261" t="s">
        <v>3523</v>
      </c>
      <c r="L2239" s="262">
        <v>45462</v>
      </c>
      <c r="M2239" s="261" t="s">
        <v>20</v>
      </c>
    </row>
    <row r="2240" spans="1:13" x14ac:dyDescent="0.35">
      <c r="A2240" s="259" t="s">
        <v>3524</v>
      </c>
      <c r="B2240" s="259" t="s">
        <v>3525</v>
      </c>
      <c r="C2240" s="259" t="s">
        <v>338</v>
      </c>
      <c r="D2240" s="259" t="s">
        <v>2231</v>
      </c>
      <c r="E2240" s="259">
        <v>0</v>
      </c>
      <c r="F2240" s="259" t="s">
        <v>2232</v>
      </c>
      <c r="G2240" s="259" t="s">
        <v>33</v>
      </c>
      <c r="H2240" s="259">
        <v>2</v>
      </c>
      <c r="I2240" s="259" t="s">
        <v>17</v>
      </c>
      <c r="J2240" s="259" t="s">
        <v>17</v>
      </c>
      <c r="K2240" s="259" t="s">
        <v>3526</v>
      </c>
      <c r="L2240" s="260">
        <v>45462</v>
      </c>
      <c r="M2240" s="259" t="s">
        <v>20</v>
      </c>
    </row>
    <row r="2241" spans="1:13" x14ac:dyDescent="0.35">
      <c r="A2241" s="261" t="s">
        <v>3524</v>
      </c>
      <c r="B2241" s="261" t="s">
        <v>3525</v>
      </c>
      <c r="C2241" s="261" t="s">
        <v>338</v>
      </c>
      <c r="D2241" s="261" t="s">
        <v>2234</v>
      </c>
      <c r="E2241" s="261">
        <v>1</v>
      </c>
      <c r="F2241" s="261" t="s">
        <v>2232</v>
      </c>
      <c r="G2241" s="261" t="s">
        <v>33</v>
      </c>
      <c r="H2241" s="261">
        <v>2</v>
      </c>
      <c r="I2241" s="261" t="s">
        <v>17</v>
      </c>
      <c r="J2241" s="261" t="s">
        <v>17</v>
      </c>
      <c r="K2241" s="261" t="s">
        <v>3527</v>
      </c>
      <c r="L2241" s="262">
        <v>45462</v>
      </c>
      <c r="M2241" s="261" t="s">
        <v>20</v>
      </c>
    </row>
    <row r="2242" spans="1:13" x14ac:dyDescent="0.35">
      <c r="A2242" s="259" t="s">
        <v>3524</v>
      </c>
      <c r="B2242" s="259" t="s">
        <v>3525</v>
      </c>
      <c r="C2242" s="259" t="s">
        <v>338</v>
      </c>
      <c r="D2242" s="259" t="s">
        <v>2236</v>
      </c>
      <c r="E2242" s="259">
        <v>0</v>
      </c>
      <c r="F2242" s="259" t="s">
        <v>2232</v>
      </c>
      <c r="G2242" s="259" t="s">
        <v>33</v>
      </c>
      <c r="H2242" s="259">
        <v>2</v>
      </c>
      <c r="I2242" s="259" t="s">
        <v>17</v>
      </c>
      <c r="J2242" s="259" t="s">
        <v>17</v>
      </c>
      <c r="K2242" s="259" t="s">
        <v>3528</v>
      </c>
      <c r="L2242" s="260">
        <v>45462</v>
      </c>
      <c r="M2242" s="259" t="s">
        <v>20</v>
      </c>
    </row>
    <row r="2243" spans="1:13" x14ac:dyDescent="0.35">
      <c r="A2243" s="261" t="s">
        <v>3524</v>
      </c>
      <c r="B2243" s="261" t="s">
        <v>3525</v>
      </c>
      <c r="C2243" s="261" t="s">
        <v>338</v>
      </c>
      <c r="D2243" s="261" t="s">
        <v>2238</v>
      </c>
      <c r="E2243" s="261">
        <v>0</v>
      </c>
      <c r="F2243" s="261" t="s">
        <v>2232</v>
      </c>
      <c r="G2243" s="261" t="s">
        <v>33</v>
      </c>
      <c r="H2243" s="261">
        <v>2</v>
      </c>
      <c r="I2243" s="261" t="s">
        <v>17</v>
      </c>
      <c r="J2243" s="261" t="s">
        <v>17</v>
      </c>
      <c r="K2243" s="261" t="s">
        <v>3529</v>
      </c>
      <c r="L2243" s="262">
        <v>45462</v>
      </c>
      <c r="M2243" s="261" t="s">
        <v>20</v>
      </c>
    </row>
    <row r="2244" spans="1:13" x14ac:dyDescent="0.35">
      <c r="A2244" s="259" t="s">
        <v>3524</v>
      </c>
      <c r="B2244" s="259" t="s">
        <v>3525</v>
      </c>
      <c r="C2244" s="259" t="s">
        <v>338</v>
      </c>
      <c r="D2244" s="259" t="s">
        <v>2240</v>
      </c>
      <c r="E2244" s="259">
        <v>0</v>
      </c>
      <c r="F2244" s="259" t="s">
        <v>2232</v>
      </c>
      <c r="G2244" s="259" t="s">
        <v>33</v>
      </c>
      <c r="H2244" s="259">
        <v>2</v>
      </c>
      <c r="I2244" s="259" t="s">
        <v>17</v>
      </c>
      <c r="J2244" s="259" t="s">
        <v>17</v>
      </c>
      <c r="K2244" s="259" t="s">
        <v>3530</v>
      </c>
      <c r="L2244" s="260">
        <v>45462</v>
      </c>
      <c r="M2244" s="259" t="s">
        <v>20</v>
      </c>
    </row>
    <row r="2245" spans="1:13" x14ac:dyDescent="0.35">
      <c r="A2245" s="261" t="s">
        <v>3524</v>
      </c>
      <c r="B2245" s="261" t="s">
        <v>3525</v>
      </c>
      <c r="C2245" s="261" t="s">
        <v>338</v>
      </c>
      <c r="D2245" s="261" t="s">
        <v>2242</v>
      </c>
      <c r="E2245" s="261">
        <v>3</v>
      </c>
      <c r="F2245" s="261" t="s">
        <v>2232</v>
      </c>
      <c r="G2245" s="261" t="s">
        <v>33</v>
      </c>
      <c r="H2245" s="261">
        <v>2</v>
      </c>
      <c r="I2245" s="261" t="s">
        <v>17</v>
      </c>
      <c r="J2245" s="261" t="s">
        <v>17</v>
      </c>
      <c r="K2245" s="261" t="s">
        <v>3531</v>
      </c>
      <c r="L2245" s="262">
        <v>45462</v>
      </c>
      <c r="M2245" s="261" t="s">
        <v>20</v>
      </c>
    </row>
    <row r="2246" spans="1:13" x14ac:dyDescent="0.35">
      <c r="A2246" s="259" t="s">
        <v>3524</v>
      </c>
      <c r="B2246" s="259" t="s">
        <v>3525</v>
      </c>
      <c r="C2246" s="259" t="s">
        <v>338</v>
      </c>
      <c r="D2246" s="259" t="s">
        <v>2244</v>
      </c>
      <c r="E2246" s="259">
        <v>0</v>
      </c>
      <c r="F2246" s="259" t="s">
        <v>2232</v>
      </c>
      <c r="G2246" s="259" t="s">
        <v>33</v>
      </c>
      <c r="H2246" s="259">
        <v>2</v>
      </c>
      <c r="I2246" s="259" t="s">
        <v>17</v>
      </c>
      <c r="J2246" s="259" t="s">
        <v>17</v>
      </c>
      <c r="K2246" s="259" t="s">
        <v>3532</v>
      </c>
      <c r="L2246" s="260">
        <v>45462</v>
      </c>
      <c r="M2246" s="259" t="s">
        <v>20</v>
      </c>
    </row>
    <row r="2247" spans="1:13" x14ac:dyDescent="0.35">
      <c r="A2247" s="261" t="s">
        <v>3524</v>
      </c>
      <c r="B2247" s="261" t="s">
        <v>3525</v>
      </c>
      <c r="C2247" s="261" t="s">
        <v>338</v>
      </c>
      <c r="D2247" s="261" t="s">
        <v>2246</v>
      </c>
      <c r="E2247" s="261">
        <v>0</v>
      </c>
      <c r="F2247" s="261" t="s">
        <v>2232</v>
      </c>
      <c r="G2247" s="261" t="s">
        <v>33</v>
      </c>
      <c r="H2247" s="261">
        <v>2</v>
      </c>
      <c r="I2247" s="261" t="s">
        <v>17</v>
      </c>
      <c r="J2247" s="261" t="s">
        <v>17</v>
      </c>
      <c r="K2247" s="261" t="s">
        <v>3533</v>
      </c>
      <c r="L2247" s="262">
        <v>45462</v>
      </c>
      <c r="M2247" s="261" t="s">
        <v>20</v>
      </c>
    </row>
    <row r="2248" spans="1:13" x14ac:dyDescent="0.35">
      <c r="A2248" s="259" t="s">
        <v>3524</v>
      </c>
      <c r="B2248" s="259" t="s">
        <v>3525</v>
      </c>
      <c r="C2248" s="259" t="s">
        <v>338</v>
      </c>
      <c r="D2248" s="259" t="s">
        <v>2248</v>
      </c>
      <c r="E2248" s="259">
        <v>0</v>
      </c>
      <c r="F2248" s="259" t="s">
        <v>2232</v>
      </c>
      <c r="G2248" s="259" t="s">
        <v>33</v>
      </c>
      <c r="H2248" s="259">
        <v>2</v>
      </c>
      <c r="I2248" s="259" t="s">
        <v>17</v>
      </c>
      <c r="J2248" s="259" t="s">
        <v>17</v>
      </c>
      <c r="K2248" s="259" t="s">
        <v>3534</v>
      </c>
      <c r="L2248" s="260">
        <v>45462</v>
      </c>
      <c r="M2248" s="259" t="s">
        <v>20</v>
      </c>
    </row>
    <row r="2249" spans="1:13" x14ac:dyDescent="0.35">
      <c r="A2249" s="261" t="s">
        <v>153</v>
      </c>
      <c r="B2249" s="261" t="s">
        <v>154</v>
      </c>
      <c r="C2249" s="261" t="s">
        <v>141</v>
      </c>
      <c r="D2249" s="261" t="s">
        <v>2231</v>
      </c>
      <c r="E2249" s="261">
        <v>0</v>
      </c>
      <c r="F2249" s="261" t="s">
        <v>2232</v>
      </c>
      <c r="G2249" s="261" t="s">
        <v>33</v>
      </c>
      <c r="H2249" s="261">
        <v>2</v>
      </c>
      <c r="I2249" s="261" t="s">
        <v>17</v>
      </c>
      <c r="J2249" s="261" t="s">
        <v>17</v>
      </c>
      <c r="K2249" s="261" t="s">
        <v>3535</v>
      </c>
      <c r="L2249" s="262">
        <v>45463</v>
      </c>
      <c r="M2249" s="261" t="s">
        <v>20</v>
      </c>
    </row>
    <row r="2250" spans="1:13" x14ac:dyDescent="0.35">
      <c r="A2250" s="259" t="s">
        <v>153</v>
      </c>
      <c r="B2250" s="259" t="s">
        <v>154</v>
      </c>
      <c r="C2250" s="259" t="s">
        <v>141</v>
      </c>
      <c r="D2250" s="259" t="s">
        <v>2234</v>
      </c>
      <c r="E2250" s="259">
        <v>1</v>
      </c>
      <c r="F2250" s="259" t="s">
        <v>2232</v>
      </c>
      <c r="G2250" s="259" t="s">
        <v>33</v>
      </c>
      <c r="H2250" s="259">
        <v>2</v>
      </c>
      <c r="I2250" s="259" t="s">
        <v>17</v>
      </c>
      <c r="J2250" s="259" t="s">
        <v>17</v>
      </c>
      <c r="K2250" s="259" t="s">
        <v>3536</v>
      </c>
      <c r="L2250" s="260">
        <v>45463</v>
      </c>
      <c r="M2250" s="259" t="s">
        <v>20</v>
      </c>
    </row>
    <row r="2251" spans="1:13" x14ac:dyDescent="0.35">
      <c r="A2251" s="261" t="s">
        <v>153</v>
      </c>
      <c r="B2251" s="261" t="s">
        <v>154</v>
      </c>
      <c r="C2251" s="261" t="s">
        <v>141</v>
      </c>
      <c r="D2251" s="261" t="s">
        <v>2244</v>
      </c>
      <c r="E2251" s="261">
        <v>3</v>
      </c>
      <c r="F2251" s="261" t="s">
        <v>2232</v>
      </c>
      <c r="G2251" s="261" t="s">
        <v>33</v>
      </c>
      <c r="H2251" s="261">
        <v>2</v>
      </c>
      <c r="I2251" s="261" t="s">
        <v>17</v>
      </c>
      <c r="J2251" s="261" t="s">
        <v>17</v>
      </c>
      <c r="K2251" s="261" t="s">
        <v>3537</v>
      </c>
      <c r="L2251" s="262">
        <v>45463</v>
      </c>
      <c r="M2251" s="261" t="s">
        <v>20</v>
      </c>
    </row>
    <row r="2252" spans="1:13" x14ac:dyDescent="0.35">
      <c r="A2252" s="259" t="s">
        <v>883</v>
      </c>
      <c r="B2252" s="259" t="s">
        <v>884</v>
      </c>
      <c r="C2252" s="259" t="s">
        <v>109</v>
      </c>
      <c r="D2252" s="259" t="s">
        <v>2231</v>
      </c>
      <c r="E2252" s="259">
        <v>0</v>
      </c>
      <c r="F2252" s="259" t="s">
        <v>2232</v>
      </c>
      <c r="G2252" s="259" t="s">
        <v>33</v>
      </c>
      <c r="H2252" s="259">
        <v>2</v>
      </c>
      <c r="I2252" s="259" t="s">
        <v>17</v>
      </c>
      <c r="J2252" s="259" t="s">
        <v>17</v>
      </c>
      <c r="K2252" s="259" t="s">
        <v>3538</v>
      </c>
      <c r="L2252" s="260">
        <v>45463</v>
      </c>
      <c r="M2252" s="259" t="s">
        <v>20</v>
      </c>
    </row>
    <row r="2253" spans="1:13" x14ac:dyDescent="0.35">
      <c r="A2253" s="261" t="s">
        <v>883</v>
      </c>
      <c r="B2253" s="261" t="s">
        <v>884</v>
      </c>
      <c r="C2253" s="261" t="s">
        <v>109</v>
      </c>
      <c r="D2253" s="261" t="s">
        <v>2234</v>
      </c>
      <c r="E2253" s="261">
        <v>2</v>
      </c>
      <c r="F2253" s="261" t="s">
        <v>2232</v>
      </c>
      <c r="G2253" s="261" t="s">
        <v>33</v>
      </c>
      <c r="H2253" s="261">
        <v>2</v>
      </c>
      <c r="I2253" s="261" t="s">
        <v>17</v>
      </c>
      <c r="J2253" s="261" t="s">
        <v>17</v>
      </c>
      <c r="K2253" s="261" t="s">
        <v>3539</v>
      </c>
      <c r="L2253" s="262">
        <v>45463</v>
      </c>
      <c r="M2253" s="261" t="s">
        <v>20</v>
      </c>
    </row>
    <row r="2254" spans="1:13" x14ac:dyDescent="0.35">
      <c r="A2254" s="259" t="s">
        <v>883</v>
      </c>
      <c r="B2254" s="259" t="s">
        <v>884</v>
      </c>
      <c r="C2254" s="259" t="s">
        <v>109</v>
      </c>
      <c r="D2254" s="259" t="s">
        <v>2236</v>
      </c>
      <c r="E2254" s="259">
        <v>2</v>
      </c>
      <c r="F2254" s="259" t="s">
        <v>2232</v>
      </c>
      <c r="G2254" s="259" t="s">
        <v>33</v>
      </c>
      <c r="H2254" s="259">
        <v>2</v>
      </c>
      <c r="I2254" s="259" t="s">
        <v>17</v>
      </c>
      <c r="J2254" s="259" t="s">
        <v>17</v>
      </c>
      <c r="K2254" s="259" t="s">
        <v>3540</v>
      </c>
      <c r="L2254" s="260">
        <v>45463</v>
      </c>
      <c r="M2254" s="259" t="s">
        <v>20</v>
      </c>
    </row>
    <row r="2255" spans="1:13" x14ac:dyDescent="0.35">
      <c r="A2255" s="261" t="s">
        <v>883</v>
      </c>
      <c r="B2255" s="261" t="s">
        <v>884</v>
      </c>
      <c r="C2255" s="261" t="s">
        <v>109</v>
      </c>
      <c r="D2255" s="261" t="s">
        <v>2238</v>
      </c>
      <c r="E2255" s="261">
        <v>1</v>
      </c>
      <c r="F2255" s="261" t="s">
        <v>2232</v>
      </c>
      <c r="G2255" s="261" t="s">
        <v>33</v>
      </c>
      <c r="H2255" s="261">
        <v>2</v>
      </c>
      <c r="I2255" s="261" t="s">
        <v>17</v>
      </c>
      <c r="J2255" s="261" t="s">
        <v>17</v>
      </c>
      <c r="K2255" s="261" t="s">
        <v>3541</v>
      </c>
      <c r="L2255" s="262">
        <v>45463</v>
      </c>
      <c r="M2255" s="261" t="s">
        <v>20</v>
      </c>
    </row>
    <row r="2256" spans="1:13" x14ac:dyDescent="0.35">
      <c r="A2256" s="259" t="s">
        <v>883</v>
      </c>
      <c r="B2256" s="259" t="s">
        <v>884</v>
      </c>
      <c r="C2256" s="259" t="s">
        <v>109</v>
      </c>
      <c r="D2256" s="259" t="s">
        <v>2240</v>
      </c>
      <c r="E2256" s="259">
        <v>3</v>
      </c>
      <c r="F2256" s="259" t="s">
        <v>2232</v>
      </c>
      <c r="G2256" s="259" t="s">
        <v>33</v>
      </c>
      <c r="H2256" s="259">
        <v>2</v>
      </c>
      <c r="I2256" s="259" t="s">
        <v>17</v>
      </c>
      <c r="J2256" s="259" t="s">
        <v>17</v>
      </c>
      <c r="K2256" s="259" t="s">
        <v>3542</v>
      </c>
      <c r="L2256" s="260">
        <v>45463</v>
      </c>
      <c r="M2256" s="259" t="s">
        <v>20</v>
      </c>
    </row>
    <row r="2257" spans="1:13" x14ac:dyDescent="0.35">
      <c r="A2257" s="261" t="s">
        <v>883</v>
      </c>
      <c r="B2257" s="261" t="s">
        <v>884</v>
      </c>
      <c r="C2257" s="261" t="s">
        <v>109</v>
      </c>
      <c r="D2257" s="261" t="s">
        <v>2242</v>
      </c>
      <c r="E2257" s="261">
        <v>1</v>
      </c>
      <c r="F2257" s="261" t="s">
        <v>2232</v>
      </c>
      <c r="G2257" s="261" t="s">
        <v>33</v>
      </c>
      <c r="H2257" s="261">
        <v>2</v>
      </c>
      <c r="I2257" s="261" t="s">
        <v>17</v>
      </c>
      <c r="J2257" s="261" t="s">
        <v>17</v>
      </c>
      <c r="K2257" s="261" t="s">
        <v>3543</v>
      </c>
      <c r="L2257" s="262">
        <v>45463</v>
      </c>
      <c r="M2257" s="261" t="s">
        <v>20</v>
      </c>
    </row>
    <row r="2258" spans="1:13" x14ac:dyDescent="0.35">
      <c r="A2258" s="259" t="s">
        <v>883</v>
      </c>
      <c r="B2258" s="259" t="s">
        <v>884</v>
      </c>
      <c r="C2258" s="259" t="s">
        <v>109</v>
      </c>
      <c r="D2258" s="259" t="s">
        <v>2244</v>
      </c>
      <c r="E2258" s="259">
        <v>0</v>
      </c>
      <c r="F2258" s="259" t="s">
        <v>2232</v>
      </c>
      <c r="G2258" s="259" t="s">
        <v>33</v>
      </c>
      <c r="H2258" s="259">
        <v>2</v>
      </c>
      <c r="I2258" s="259" t="s">
        <v>17</v>
      </c>
      <c r="J2258" s="259" t="s">
        <v>17</v>
      </c>
      <c r="K2258" s="259" t="s">
        <v>3544</v>
      </c>
      <c r="L2258" s="260">
        <v>45463</v>
      </c>
      <c r="M2258" s="259" t="s">
        <v>20</v>
      </c>
    </row>
    <row r="2259" spans="1:13" x14ac:dyDescent="0.35">
      <c r="A2259" s="261" t="s">
        <v>883</v>
      </c>
      <c r="B2259" s="261" t="s">
        <v>884</v>
      </c>
      <c r="C2259" s="261" t="s">
        <v>109</v>
      </c>
      <c r="D2259" s="261" t="s">
        <v>2246</v>
      </c>
      <c r="E2259" s="261">
        <v>1</v>
      </c>
      <c r="F2259" s="261" t="s">
        <v>2232</v>
      </c>
      <c r="G2259" s="261" t="s">
        <v>33</v>
      </c>
      <c r="H2259" s="261">
        <v>2</v>
      </c>
      <c r="I2259" s="261" t="s">
        <v>17</v>
      </c>
      <c r="J2259" s="261" t="s">
        <v>17</v>
      </c>
      <c r="K2259" s="261" t="s">
        <v>3545</v>
      </c>
      <c r="L2259" s="262">
        <v>45463</v>
      </c>
      <c r="M2259" s="261" t="s">
        <v>20</v>
      </c>
    </row>
    <row r="2260" spans="1:13" x14ac:dyDescent="0.35">
      <c r="A2260" s="259" t="s">
        <v>883</v>
      </c>
      <c r="B2260" s="259" t="s">
        <v>884</v>
      </c>
      <c r="C2260" s="259" t="s">
        <v>109</v>
      </c>
      <c r="D2260" s="259" t="s">
        <v>2248</v>
      </c>
      <c r="E2260" s="259">
        <v>0</v>
      </c>
      <c r="F2260" s="259" t="s">
        <v>2232</v>
      </c>
      <c r="G2260" s="259" t="s">
        <v>33</v>
      </c>
      <c r="H2260" s="259">
        <v>2</v>
      </c>
      <c r="I2260" s="259" t="s">
        <v>17</v>
      </c>
      <c r="J2260" s="259" t="s">
        <v>17</v>
      </c>
      <c r="K2260" s="259" t="s">
        <v>3546</v>
      </c>
      <c r="L2260" s="260">
        <v>45463</v>
      </c>
      <c r="M2260" s="259" t="s">
        <v>20</v>
      </c>
    </row>
    <row r="2261" spans="1:13" x14ac:dyDescent="0.35">
      <c r="A2261" s="261" t="s">
        <v>274</v>
      </c>
      <c r="B2261" s="261" t="s">
        <v>275</v>
      </c>
      <c r="C2261" s="261" t="s">
        <v>276</v>
      </c>
      <c r="D2261" s="261" t="s">
        <v>2231</v>
      </c>
      <c r="E2261" s="261">
        <v>0</v>
      </c>
      <c r="F2261" s="261" t="s">
        <v>2232</v>
      </c>
      <c r="G2261" s="261" t="s">
        <v>33</v>
      </c>
      <c r="H2261" s="261">
        <v>2</v>
      </c>
      <c r="I2261" s="261" t="s">
        <v>17</v>
      </c>
      <c r="J2261" s="261" t="s">
        <v>17</v>
      </c>
      <c r="K2261" s="261" t="s">
        <v>3547</v>
      </c>
      <c r="L2261" s="262">
        <v>45463</v>
      </c>
      <c r="M2261" s="261" t="s">
        <v>20</v>
      </c>
    </row>
    <row r="2262" spans="1:13" x14ac:dyDescent="0.35">
      <c r="A2262" s="259" t="s">
        <v>274</v>
      </c>
      <c r="B2262" s="259" t="s">
        <v>275</v>
      </c>
      <c r="C2262" s="259" t="s">
        <v>276</v>
      </c>
      <c r="D2262" s="259" t="s">
        <v>2234</v>
      </c>
      <c r="E2262" s="259">
        <v>1</v>
      </c>
      <c r="F2262" s="259" t="s">
        <v>2232</v>
      </c>
      <c r="G2262" s="259" t="s">
        <v>33</v>
      </c>
      <c r="H2262" s="259">
        <v>2</v>
      </c>
      <c r="I2262" s="259" t="s">
        <v>17</v>
      </c>
      <c r="J2262" s="259" t="s">
        <v>17</v>
      </c>
      <c r="K2262" s="259" t="s">
        <v>3548</v>
      </c>
      <c r="L2262" s="260">
        <v>45463</v>
      </c>
      <c r="M2262" s="259" t="s">
        <v>20</v>
      </c>
    </row>
    <row r="2263" spans="1:13" x14ac:dyDescent="0.35">
      <c r="A2263" s="261" t="s">
        <v>274</v>
      </c>
      <c r="B2263" s="261" t="s">
        <v>275</v>
      </c>
      <c r="C2263" s="261" t="s">
        <v>276</v>
      </c>
      <c r="D2263" s="261" t="s">
        <v>2236</v>
      </c>
      <c r="E2263" s="261">
        <v>0</v>
      </c>
      <c r="F2263" s="261" t="s">
        <v>2232</v>
      </c>
      <c r="G2263" s="261" t="s">
        <v>33</v>
      </c>
      <c r="H2263" s="261">
        <v>2</v>
      </c>
      <c r="I2263" s="261" t="s">
        <v>17</v>
      </c>
      <c r="J2263" s="261" t="s">
        <v>17</v>
      </c>
      <c r="K2263" s="261" t="s">
        <v>3549</v>
      </c>
      <c r="L2263" s="262">
        <v>45463</v>
      </c>
      <c r="M2263" s="261" t="s">
        <v>20</v>
      </c>
    </row>
    <row r="2264" spans="1:13" x14ac:dyDescent="0.35">
      <c r="A2264" s="259" t="s">
        <v>274</v>
      </c>
      <c r="B2264" s="259" t="s">
        <v>275</v>
      </c>
      <c r="C2264" s="259" t="s">
        <v>276</v>
      </c>
      <c r="D2264" s="259" t="s">
        <v>2238</v>
      </c>
      <c r="E2264" s="259">
        <v>0</v>
      </c>
      <c r="F2264" s="259" t="s">
        <v>2232</v>
      </c>
      <c r="G2264" s="259" t="s">
        <v>33</v>
      </c>
      <c r="H2264" s="259">
        <v>2</v>
      </c>
      <c r="I2264" s="259" t="s">
        <v>17</v>
      </c>
      <c r="J2264" s="259" t="s">
        <v>17</v>
      </c>
      <c r="K2264" s="259" t="s">
        <v>3550</v>
      </c>
      <c r="L2264" s="260">
        <v>45463</v>
      </c>
      <c r="M2264" s="259" t="s">
        <v>20</v>
      </c>
    </row>
    <row r="2265" spans="1:13" x14ac:dyDescent="0.35">
      <c r="A2265" s="261" t="s">
        <v>274</v>
      </c>
      <c r="B2265" s="261" t="s">
        <v>275</v>
      </c>
      <c r="C2265" s="261" t="s">
        <v>276</v>
      </c>
      <c r="D2265" s="261" t="s">
        <v>2240</v>
      </c>
      <c r="E2265" s="261">
        <v>2</v>
      </c>
      <c r="F2265" s="261" t="s">
        <v>2232</v>
      </c>
      <c r="G2265" s="261" t="s">
        <v>33</v>
      </c>
      <c r="H2265" s="261">
        <v>2</v>
      </c>
      <c r="I2265" s="261" t="s">
        <v>17</v>
      </c>
      <c r="J2265" s="261" t="s">
        <v>17</v>
      </c>
      <c r="K2265" s="261" t="s">
        <v>3551</v>
      </c>
      <c r="L2265" s="262">
        <v>45463</v>
      </c>
      <c r="M2265" s="261" t="s">
        <v>20</v>
      </c>
    </row>
    <row r="2266" spans="1:13" x14ac:dyDescent="0.35">
      <c r="A2266" s="259" t="s">
        <v>274</v>
      </c>
      <c r="B2266" s="259" t="s">
        <v>275</v>
      </c>
      <c r="C2266" s="259" t="s">
        <v>276</v>
      </c>
      <c r="D2266" s="259" t="s">
        <v>2242</v>
      </c>
      <c r="E2266" s="259">
        <v>0</v>
      </c>
      <c r="F2266" s="259" t="s">
        <v>2232</v>
      </c>
      <c r="G2266" s="259" t="s">
        <v>33</v>
      </c>
      <c r="H2266" s="259">
        <v>2</v>
      </c>
      <c r="I2266" s="259" t="s">
        <v>17</v>
      </c>
      <c r="J2266" s="259" t="s">
        <v>17</v>
      </c>
      <c r="K2266" s="259" t="s">
        <v>3552</v>
      </c>
      <c r="L2266" s="260">
        <v>45463</v>
      </c>
      <c r="M2266" s="259" t="s">
        <v>20</v>
      </c>
    </row>
    <row r="2267" spans="1:13" x14ac:dyDescent="0.35">
      <c r="A2267" s="261" t="s">
        <v>274</v>
      </c>
      <c r="B2267" s="261" t="s">
        <v>275</v>
      </c>
      <c r="C2267" s="261" t="s">
        <v>276</v>
      </c>
      <c r="D2267" s="261" t="s">
        <v>2244</v>
      </c>
      <c r="E2267" s="261">
        <v>0</v>
      </c>
      <c r="F2267" s="261" t="s">
        <v>2232</v>
      </c>
      <c r="G2267" s="261" t="s">
        <v>33</v>
      </c>
      <c r="H2267" s="261">
        <v>2</v>
      </c>
      <c r="I2267" s="261" t="s">
        <v>17</v>
      </c>
      <c r="J2267" s="261" t="s">
        <v>17</v>
      </c>
      <c r="K2267" s="261" t="s">
        <v>3553</v>
      </c>
      <c r="L2267" s="262">
        <v>45463</v>
      </c>
      <c r="M2267" s="261" t="s">
        <v>20</v>
      </c>
    </row>
    <row r="2268" spans="1:13" x14ac:dyDescent="0.35">
      <c r="A2268" s="259" t="s">
        <v>274</v>
      </c>
      <c r="B2268" s="259" t="s">
        <v>275</v>
      </c>
      <c r="C2268" s="259" t="s">
        <v>276</v>
      </c>
      <c r="D2268" s="259" t="s">
        <v>2246</v>
      </c>
      <c r="E2268" s="259">
        <v>0</v>
      </c>
      <c r="F2268" s="259" t="s">
        <v>2232</v>
      </c>
      <c r="G2268" s="259" t="s">
        <v>33</v>
      </c>
      <c r="H2268" s="259">
        <v>2</v>
      </c>
      <c r="I2268" s="259" t="s">
        <v>17</v>
      </c>
      <c r="J2268" s="259" t="s">
        <v>17</v>
      </c>
      <c r="K2268" s="259" t="s">
        <v>3554</v>
      </c>
      <c r="L2268" s="260">
        <v>45463</v>
      </c>
      <c r="M2268" s="259" t="s">
        <v>20</v>
      </c>
    </row>
    <row r="2269" spans="1:13" x14ac:dyDescent="0.35">
      <c r="A2269" s="261" t="s">
        <v>274</v>
      </c>
      <c r="B2269" s="261" t="s">
        <v>275</v>
      </c>
      <c r="C2269" s="261" t="s">
        <v>276</v>
      </c>
      <c r="D2269" s="261" t="s">
        <v>2248</v>
      </c>
      <c r="E2269" s="261">
        <v>0</v>
      </c>
      <c r="F2269" s="261" t="s">
        <v>2232</v>
      </c>
      <c r="G2269" s="261" t="s">
        <v>33</v>
      </c>
      <c r="H2269" s="261">
        <v>2</v>
      </c>
      <c r="I2269" s="261" t="s">
        <v>17</v>
      </c>
      <c r="J2269" s="261" t="s">
        <v>17</v>
      </c>
      <c r="K2269" s="261" t="s">
        <v>3555</v>
      </c>
      <c r="L2269" s="262">
        <v>45463</v>
      </c>
      <c r="M2269" s="261" t="s">
        <v>20</v>
      </c>
    </row>
    <row r="2270" spans="1:13" x14ac:dyDescent="0.35">
      <c r="A2270" s="259" t="s">
        <v>143</v>
      </c>
      <c r="B2270" s="259" t="s">
        <v>144</v>
      </c>
      <c r="C2270" s="259" t="s">
        <v>141</v>
      </c>
      <c r="D2270" s="259" t="s">
        <v>2231</v>
      </c>
      <c r="E2270" s="259">
        <v>0</v>
      </c>
      <c r="F2270" s="259" t="s">
        <v>2232</v>
      </c>
      <c r="G2270" s="259" t="s">
        <v>33</v>
      </c>
      <c r="H2270" s="259">
        <v>2</v>
      </c>
      <c r="I2270" s="259" t="s">
        <v>17</v>
      </c>
      <c r="J2270" s="259" t="s">
        <v>17</v>
      </c>
      <c r="K2270" s="259" t="s">
        <v>3556</v>
      </c>
      <c r="L2270" s="260">
        <v>45464</v>
      </c>
      <c r="M2270" s="259" t="s">
        <v>20</v>
      </c>
    </row>
    <row r="2271" spans="1:13" x14ac:dyDescent="0.35">
      <c r="A2271" s="261" t="s">
        <v>143</v>
      </c>
      <c r="B2271" s="261" t="s">
        <v>144</v>
      </c>
      <c r="C2271" s="261" t="s">
        <v>141</v>
      </c>
      <c r="D2271" s="261" t="s">
        <v>2234</v>
      </c>
      <c r="E2271" s="261">
        <v>0</v>
      </c>
      <c r="F2271" s="261" t="s">
        <v>2232</v>
      </c>
      <c r="G2271" s="261" t="s">
        <v>33</v>
      </c>
      <c r="H2271" s="261">
        <v>2</v>
      </c>
      <c r="I2271" s="261" t="s">
        <v>17</v>
      </c>
      <c r="J2271" s="261" t="s">
        <v>17</v>
      </c>
      <c r="K2271" s="261" t="s">
        <v>3557</v>
      </c>
      <c r="L2271" s="262">
        <v>45464</v>
      </c>
      <c r="M2271" s="261" t="s">
        <v>20</v>
      </c>
    </row>
    <row r="2272" spans="1:13" x14ac:dyDescent="0.35">
      <c r="A2272" s="259" t="s">
        <v>143</v>
      </c>
      <c r="B2272" s="259" t="s">
        <v>144</v>
      </c>
      <c r="C2272" s="259" t="s">
        <v>141</v>
      </c>
      <c r="D2272" s="259" t="s">
        <v>2236</v>
      </c>
      <c r="E2272" s="259">
        <v>0</v>
      </c>
      <c r="F2272" s="259" t="s">
        <v>2232</v>
      </c>
      <c r="G2272" s="259" t="s">
        <v>33</v>
      </c>
      <c r="H2272" s="259">
        <v>2</v>
      </c>
      <c r="I2272" s="259" t="s">
        <v>17</v>
      </c>
      <c r="J2272" s="259" t="s">
        <v>17</v>
      </c>
      <c r="K2272" s="259" t="s">
        <v>3558</v>
      </c>
      <c r="L2272" s="260">
        <v>45464</v>
      </c>
      <c r="M2272" s="259" t="s">
        <v>20</v>
      </c>
    </row>
    <row r="2273" spans="1:13" x14ac:dyDescent="0.35">
      <c r="A2273" s="261" t="s">
        <v>143</v>
      </c>
      <c r="B2273" s="261" t="s">
        <v>144</v>
      </c>
      <c r="C2273" s="261" t="s">
        <v>141</v>
      </c>
      <c r="D2273" s="261" t="s">
        <v>2238</v>
      </c>
      <c r="E2273" s="261">
        <v>2</v>
      </c>
      <c r="F2273" s="261" t="s">
        <v>2232</v>
      </c>
      <c r="G2273" s="261" t="s">
        <v>33</v>
      </c>
      <c r="H2273" s="261">
        <v>2</v>
      </c>
      <c r="I2273" s="261" t="s">
        <v>17</v>
      </c>
      <c r="J2273" s="261" t="s">
        <v>17</v>
      </c>
      <c r="K2273" s="261" t="s">
        <v>3559</v>
      </c>
      <c r="L2273" s="262">
        <v>45464</v>
      </c>
      <c r="M2273" s="261" t="s">
        <v>20</v>
      </c>
    </row>
    <row r="2274" spans="1:13" x14ac:dyDescent="0.35">
      <c r="A2274" s="259" t="s">
        <v>143</v>
      </c>
      <c r="B2274" s="259" t="s">
        <v>144</v>
      </c>
      <c r="C2274" s="259" t="s">
        <v>141</v>
      </c>
      <c r="D2274" s="259" t="s">
        <v>2240</v>
      </c>
      <c r="E2274" s="259">
        <v>3</v>
      </c>
      <c r="F2274" s="259" t="s">
        <v>2232</v>
      </c>
      <c r="G2274" s="259" t="s">
        <v>33</v>
      </c>
      <c r="H2274" s="259">
        <v>2</v>
      </c>
      <c r="I2274" s="259" t="s">
        <v>17</v>
      </c>
      <c r="J2274" s="259" t="s">
        <v>17</v>
      </c>
      <c r="K2274" s="259" t="s">
        <v>3560</v>
      </c>
      <c r="L2274" s="260">
        <v>45464</v>
      </c>
      <c r="M2274" s="259" t="s">
        <v>20</v>
      </c>
    </row>
    <row r="2275" spans="1:13" x14ac:dyDescent="0.35">
      <c r="A2275" s="261" t="s">
        <v>143</v>
      </c>
      <c r="B2275" s="261" t="s">
        <v>144</v>
      </c>
      <c r="C2275" s="261" t="s">
        <v>141</v>
      </c>
      <c r="D2275" s="261" t="s">
        <v>2242</v>
      </c>
      <c r="E2275" s="261">
        <v>1</v>
      </c>
      <c r="F2275" s="261" t="s">
        <v>2232</v>
      </c>
      <c r="G2275" s="261" t="s">
        <v>33</v>
      </c>
      <c r="H2275" s="261">
        <v>2</v>
      </c>
      <c r="I2275" s="261" t="s">
        <v>17</v>
      </c>
      <c r="J2275" s="261" t="s">
        <v>17</v>
      </c>
      <c r="K2275" s="261" t="s">
        <v>3561</v>
      </c>
      <c r="L2275" s="262">
        <v>45464</v>
      </c>
      <c r="M2275" s="261" t="s">
        <v>20</v>
      </c>
    </row>
    <row r="2276" spans="1:13" x14ac:dyDescent="0.35">
      <c r="A2276" s="259" t="s">
        <v>143</v>
      </c>
      <c r="B2276" s="259" t="s">
        <v>144</v>
      </c>
      <c r="C2276" s="259" t="s">
        <v>141</v>
      </c>
      <c r="D2276" s="259" t="s">
        <v>2244</v>
      </c>
      <c r="E2276" s="259">
        <v>3</v>
      </c>
      <c r="F2276" s="259" t="s">
        <v>2232</v>
      </c>
      <c r="G2276" s="259" t="s">
        <v>33</v>
      </c>
      <c r="H2276" s="259">
        <v>2</v>
      </c>
      <c r="I2276" s="259" t="s">
        <v>17</v>
      </c>
      <c r="J2276" s="259" t="s">
        <v>17</v>
      </c>
      <c r="K2276" s="259" t="s">
        <v>3562</v>
      </c>
      <c r="L2276" s="260">
        <v>45464</v>
      </c>
      <c r="M2276" s="259" t="s">
        <v>20</v>
      </c>
    </row>
    <row r="2277" spans="1:13" x14ac:dyDescent="0.35">
      <c r="A2277" s="261" t="s">
        <v>143</v>
      </c>
      <c r="B2277" s="261" t="s">
        <v>144</v>
      </c>
      <c r="C2277" s="261" t="s">
        <v>141</v>
      </c>
      <c r="D2277" s="261" t="s">
        <v>2246</v>
      </c>
      <c r="E2277" s="261">
        <v>2</v>
      </c>
      <c r="F2277" s="261" t="s">
        <v>2232</v>
      </c>
      <c r="G2277" s="261" t="s">
        <v>33</v>
      </c>
      <c r="H2277" s="261">
        <v>2</v>
      </c>
      <c r="I2277" s="261" t="s">
        <v>17</v>
      </c>
      <c r="J2277" s="261" t="s">
        <v>17</v>
      </c>
      <c r="K2277" s="261" t="s">
        <v>3563</v>
      </c>
      <c r="L2277" s="262">
        <v>45464</v>
      </c>
      <c r="M2277" s="261" t="s">
        <v>20</v>
      </c>
    </row>
    <row r="2278" spans="1:13" x14ac:dyDescent="0.35">
      <c r="A2278" s="259" t="s">
        <v>143</v>
      </c>
      <c r="B2278" s="259" t="s">
        <v>144</v>
      </c>
      <c r="C2278" s="259" t="s">
        <v>141</v>
      </c>
      <c r="D2278" s="259" t="s">
        <v>2248</v>
      </c>
      <c r="E2278" s="259">
        <v>2</v>
      </c>
      <c r="F2278" s="259" t="s">
        <v>2232</v>
      </c>
      <c r="G2278" s="259" t="s">
        <v>33</v>
      </c>
      <c r="H2278" s="259">
        <v>2</v>
      </c>
      <c r="I2278" s="259" t="s">
        <v>17</v>
      </c>
      <c r="J2278" s="259" t="s">
        <v>17</v>
      </c>
      <c r="K2278" s="259" t="s">
        <v>3564</v>
      </c>
      <c r="L2278" s="260">
        <v>45464</v>
      </c>
      <c r="M2278" s="259" t="s">
        <v>20</v>
      </c>
    </row>
    <row r="2279" spans="1:13" x14ac:dyDescent="0.35">
      <c r="A2279" s="261" t="s">
        <v>153</v>
      </c>
      <c r="B2279" s="261" t="s">
        <v>154</v>
      </c>
      <c r="C2279" s="261" t="s">
        <v>141</v>
      </c>
      <c r="D2279" s="261" t="s">
        <v>2236</v>
      </c>
      <c r="E2279" s="261">
        <v>2</v>
      </c>
      <c r="F2279" s="261" t="s">
        <v>2232</v>
      </c>
      <c r="G2279" s="261" t="s">
        <v>33</v>
      </c>
      <c r="H2279" s="261">
        <v>2</v>
      </c>
      <c r="I2279" s="261" t="s">
        <v>17</v>
      </c>
      <c r="J2279" s="261" t="s">
        <v>17</v>
      </c>
      <c r="K2279" s="261" t="s">
        <v>3565</v>
      </c>
      <c r="L2279" s="262">
        <v>45464</v>
      </c>
      <c r="M2279" s="261" t="s">
        <v>20</v>
      </c>
    </row>
    <row r="2280" spans="1:13" x14ac:dyDescent="0.35">
      <c r="A2280" s="259" t="s">
        <v>153</v>
      </c>
      <c r="B2280" s="259" t="s">
        <v>154</v>
      </c>
      <c r="C2280" s="259" t="s">
        <v>141</v>
      </c>
      <c r="D2280" s="259" t="s">
        <v>2238</v>
      </c>
      <c r="E2280" s="259">
        <v>3</v>
      </c>
      <c r="F2280" s="259" t="s">
        <v>2232</v>
      </c>
      <c r="G2280" s="259" t="s">
        <v>33</v>
      </c>
      <c r="H2280" s="259">
        <v>2</v>
      </c>
      <c r="I2280" s="259" t="s">
        <v>17</v>
      </c>
      <c r="J2280" s="259" t="s">
        <v>17</v>
      </c>
      <c r="K2280" s="259" t="s">
        <v>3566</v>
      </c>
      <c r="L2280" s="260">
        <v>45464</v>
      </c>
      <c r="M2280" s="259" t="s">
        <v>20</v>
      </c>
    </row>
    <row r="2281" spans="1:13" x14ac:dyDescent="0.35">
      <c r="A2281" s="261" t="s">
        <v>153</v>
      </c>
      <c r="B2281" s="261" t="s">
        <v>154</v>
      </c>
      <c r="C2281" s="261" t="s">
        <v>141</v>
      </c>
      <c r="D2281" s="261" t="s">
        <v>2240</v>
      </c>
      <c r="E2281" s="261">
        <v>3</v>
      </c>
      <c r="F2281" s="261" t="s">
        <v>2232</v>
      </c>
      <c r="G2281" s="261" t="s">
        <v>33</v>
      </c>
      <c r="H2281" s="261">
        <v>2</v>
      </c>
      <c r="I2281" s="261" t="s">
        <v>17</v>
      </c>
      <c r="J2281" s="261" t="s">
        <v>17</v>
      </c>
      <c r="K2281" s="261" t="s">
        <v>3567</v>
      </c>
      <c r="L2281" s="262">
        <v>45464</v>
      </c>
      <c r="M2281" s="261" t="s">
        <v>20</v>
      </c>
    </row>
    <row r="2282" spans="1:13" x14ac:dyDescent="0.35">
      <c r="A2282" s="259" t="s">
        <v>153</v>
      </c>
      <c r="B2282" s="259" t="s">
        <v>154</v>
      </c>
      <c r="C2282" s="259" t="s">
        <v>141</v>
      </c>
      <c r="D2282" s="259" t="s">
        <v>2242</v>
      </c>
      <c r="E2282" s="259">
        <v>1</v>
      </c>
      <c r="F2282" s="259" t="s">
        <v>2232</v>
      </c>
      <c r="G2282" s="259" t="s">
        <v>33</v>
      </c>
      <c r="H2282" s="259">
        <v>2</v>
      </c>
      <c r="I2282" s="259" t="s">
        <v>17</v>
      </c>
      <c r="J2282" s="259" t="s">
        <v>17</v>
      </c>
      <c r="K2282" s="259" t="s">
        <v>3568</v>
      </c>
      <c r="L2282" s="260">
        <v>45464</v>
      </c>
      <c r="M2282" s="259" t="s">
        <v>20</v>
      </c>
    </row>
    <row r="2283" spans="1:13" x14ac:dyDescent="0.35">
      <c r="A2283" s="261" t="s">
        <v>153</v>
      </c>
      <c r="B2283" s="261" t="s">
        <v>154</v>
      </c>
      <c r="C2283" s="261" t="s">
        <v>141</v>
      </c>
      <c r="D2283" s="261" t="s">
        <v>2246</v>
      </c>
      <c r="E2283" s="261">
        <v>2</v>
      </c>
      <c r="F2283" s="261" t="s">
        <v>2232</v>
      </c>
      <c r="G2283" s="261" t="s">
        <v>33</v>
      </c>
      <c r="H2283" s="261">
        <v>2</v>
      </c>
      <c r="I2283" s="261" t="s">
        <v>17</v>
      </c>
      <c r="J2283" s="261" t="s">
        <v>17</v>
      </c>
      <c r="K2283" s="261" t="s">
        <v>3569</v>
      </c>
      <c r="L2283" s="262">
        <v>45464</v>
      </c>
      <c r="M2283" s="261" t="s">
        <v>20</v>
      </c>
    </row>
    <row r="2284" spans="1:13" x14ac:dyDescent="0.35">
      <c r="A2284" s="259" t="s">
        <v>153</v>
      </c>
      <c r="B2284" s="259" t="s">
        <v>154</v>
      </c>
      <c r="C2284" s="259" t="s">
        <v>141</v>
      </c>
      <c r="D2284" s="259" t="s">
        <v>2248</v>
      </c>
      <c r="E2284" s="259">
        <v>2</v>
      </c>
      <c r="F2284" s="259" t="s">
        <v>2232</v>
      </c>
      <c r="G2284" s="259" t="s">
        <v>33</v>
      </c>
      <c r="H2284" s="259">
        <v>2</v>
      </c>
      <c r="I2284" s="259" t="s">
        <v>17</v>
      </c>
      <c r="J2284" s="259" t="s">
        <v>17</v>
      </c>
      <c r="K2284" s="259" t="s">
        <v>3570</v>
      </c>
      <c r="L2284" s="260">
        <v>45464</v>
      </c>
      <c r="M2284" s="259" t="s">
        <v>20</v>
      </c>
    </row>
    <row r="2285" spans="1:13" x14ac:dyDescent="0.35">
      <c r="A2285" s="261" t="s">
        <v>585</v>
      </c>
      <c r="B2285" s="261" t="s">
        <v>586</v>
      </c>
      <c r="C2285" s="261" t="s">
        <v>587</v>
      </c>
      <c r="D2285" s="261" t="s">
        <v>953</v>
      </c>
      <c r="E2285" s="261">
        <v>89809781</v>
      </c>
      <c r="F2285" s="261" t="s">
        <v>3571</v>
      </c>
      <c r="G2285" s="261" t="s">
        <v>492</v>
      </c>
      <c r="H2285" s="261">
        <v>1</v>
      </c>
      <c r="I2285" s="261" t="s">
        <v>3572</v>
      </c>
      <c r="J2285" s="261" t="s">
        <v>3573</v>
      </c>
      <c r="K2285" s="261" t="s">
        <v>3574</v>
      </c>
      <c r="L2285" s="262">
        <v>45466</v>
      </c>
      <c r="M2285" s="261" t="s">
        <v>439</v>
      </c>
    </row>
    <row r="2286" spans="1:13" x14ac:dyDescent="0.35">
      <c r="A2286" s="259" t="s">
        <v>585</v>
      </c>
      <c r="B2286" s="259" t="s">
        <v>586</v>
      </c>
      <c r="C2286" s="259" t="s">
        <v>587</v>
      </c>
      <c r="D2286" s="259" t="s">
        <v>694</v>
      </c>
      <c r="E2286" s="259">
        <v>239561</v>
      </c>
      <c r="F2286" s="259" t="s">
        <v>3575</v>
      </c>
      <c r="G2286" s="259" t="s">
        <v>22</v>
      </c>
      <c r="H2286" s="259">
        <v>3</v>
      </c>
      <c r="I2286" s="259" t="s">
        <v>3576</v>
      </c>
      <c r="J2286" s="259" t="s">
        <v>3577</v>
      </c>
      <c r="K2286" s="259" t="s">
        <v>3578</v>
      </c>
      <c r="L2286" s="260">
        <v>45466</v>
      </c>
      <c r="M2286" s="259" t="s">
        <v>439</v>
      </c>
    </row>
    <row r="2287" spans="1:13" x14ac:dyDescent="0.35">
      <c r="A2287" s="261" t="s">
        <v>585</v>
      </c>
      <c r="B2287" s="261" t="s">
        <v>586</v>
      </c>
      <c r="C2287" s="261" t="s">
        <v>587</v>
      </c>
      <c r="D2287" s="261" t="s">
        <v>962</v>
      </c>
      <c r="E2287" s="261">
        <v>24822988</v>
      </c>
      <c r="F2287" s="261" t="s">
        <v>3575</v>
      </c>
      <c r="G2287" s="261" t="s">
        <v>22</v>
      </c>
      <c r="H2287" s="261">
        <v>3</v>
      </c>
      <c r="I2287" s="261" t="s">
        <v>3576</v>
      </c>
      <c r="J2287" s="261" t="s">
        <v>3579</v>
      </c>
      <c r="K2287" s="261" t="s">
        <v>3580</v>
      </c>
      <c r="L2287" s="262">
        <v>45466</v>
      </c>
      <c r="M2287" s="261" t="s">
        <v>439</v>
      </c>
    </row>
    <row r="2288" spans="1:13" x14ac:dyDescent="0.35">
      <c r="A2288" s="259" t="s">
        <v>585</v>
      </c>
      <c r="B2288" s="259" t="s">
        <v>586</v>
      </c>
      <c r="C2288" s="259" t="s">
        <v>587</v>
      </c>
      <c r="D2288" s="259" t="s">
        <v>967</v>
      </c>
      <c r="E2288" s="259">
        <v>4477000</v>
      </c>
      <c r="F2288" s="259" t="s">
        <v>3581</v>
      </c>
      <c r="G2288" s="259" t="s">
        <v>22</v>
      </c>
      <c r="H2288" s="259">
        <v>3</v>
      </c>
      <c r="I2288" s="259" t="s">
        <v>3582</v>
      </c>
      <c r="J2288" s="259" t="s">
        <v>3583</v>
      </c>
      <c r="K2288" s="259" t="s">
        <v>3584</v>
      </c>
      <c r="L2288" s="260">
        <v>45466</v>
      </c>
      <c r="M2288" s="259" t="s">
        <v>439</v>
      </c>
    </row>
    <row r="2289" spans="1:13" x14ac:dyDescent="0.35">
      <c r="A2289" s="261" t="s">
        <v>585</v>
      </c>
      <c r="B2289" s="261" t="s">
        <v>586</v>
      </c>
      <c r="C2289" s="261" t="s">
        <v>587</v>
      </c>
      <c r="D2289" s="261" t="s">
        <v>568</v>
      </c>
      <c r="E2289" s="261">
        <v>4477000</v>
      </c>
      <c r="F2289" s="261" t="s">
        <v>3581</v>
      </c>
      <c r="G2289" s="261" t="s">
        <v>22</v>
      </c>
      <c r="H2289" s="261">
        <v>3</v>
      </c>
      <c r="I2289" s="261" t="s">
        <v>3582</v>
      </c>
      <c r="J2289" s="261" t="s">
        <v>3585</v>
      </c>
      <c r="K2289" s="261" t="s">
        <v>3586</v>
      </c>
      <c r="L2289" s="262">
        <v>45466</v>
      </c>
      <c r="M2289" s="261" t="s">
        <v>439</v>
      </c>
    </row>
    <row r="2290" spans="1:13" x14ac:dyDescent="0.35">
      <c r="A2290" s="259" t="s">
        <v>585</v>
      </c>
      <c r="B2290" s="259" t="s">
        <v>586</v>
      </c>
      <c r="C2290" s="259" t="s">
        <v>587</v>
      </c>
      <c r="D2290" s="259" t="s">
        <v>635</v>
      </c>
      <c r="E2290" s="259" t="s">
        <v>17</v>
      </c>
      <c r="F2290" s="259" t="s">
        <v>512</v>
      </c>
      <c r="G2290" s="259" t="s">
        <v>17</v>
      </c>
      <c r="H2290" s="259" t="s">
        <v>17</v>
      </c>
      <c r="I2290" s="259" t="s">
        <v>512</v>
      </c>
      <c r="J2290" s="259" t="s">
        <v>3587</v>
      </c>
      <c r="K2290" s="259" t="s">
        <v>3588</v>
      </c>
      <c r="L2290" s="260">
        <v>45466</v>
      </c>
      <c r="M2290" s="259" t="s">
        <v>439</v>
      </c>
    </row>
    <row r="2291" spans="1:13" x14ac:dyDescent="0.35">
      <c r="A2291" s="261" t="s">
        <v>585</v>
      </c>
      <c r="B2291" s="261" t="s">
        <v>586</v>
      </c>
      <c r="C2291" s="261" t="s">
        <v>587</v>
      </c>
      <c r="D2291" s="261" t="s">
        <v>793</v>
      </c>
      <c r="E2291" s="261" t="s">
        <v>17</v>
      </c>
      <c r="F2291" s="261" t="s">
        <v>512</v>
      </c>
      <c r="G2291" s="261" t="s">
        <v>17</v>
      </c>
      <c r="H2291" s="261" t="s">
        <v>17</v>
      </c>
      <c r="I2291" s="261" t="s">
        <v>17</v>
      </c>
      <c r="J2291" s="261" t="s">
        <v>3589</v>
      </c>
      <c r="K2291" s="261" t="s">
        <v>3590</v>
      </c>
      <c r="L2291" s="262">
        <v>45466</v>
      </c>
      <c r="M2291" s="261" t="s">
        <v>439</v>
      </c>
    </row>
    <row r="2292" spans="1:13" x14ac:dyDescent="0.35">
      <c r="A2292" s="259" t="s">
        <v>585</v>
      </c>
      <c r="B2292" s="259" t="s">
        <v>586</v>
      </c>
      <c r="C2292" s="259" t="s">
        <v>587</v>
      </c>
      <c r="D2292" s="259" t="s">
        <v>990</v>
      </c>
      <c r="E2292" s="259">
        <v>4477000</v>
      </c>
      <c r="F2292" s="259" t="s">
        <v>3581</v>
      </c>
      <c r="G2292" s="259" t="s">
        <v>22</v>
      </c>
      <c r="H2292" s="259">
        <v>3</v>
      </c>
      <c r="I2292" s="259" t="s">
        <v>3591</v>
      </c>
      <c r="J2292" s="259" t="s">
        <v>3592</v>
      </c>
      <c r="K2292" s="259" t="s">
        <v>3593</v>
      </c>
      <c r="L2292" s="260">
        <v>45466</v>
      </c>
      <c r="M2292" s="259" t="s">
        <v>439</v>
      </c>
    </row>
    <row r="2293" spans="1:13" x14ac:dyDescent="0.35">
      <c r="A2293" s="261" t="s">
        <v>585</v>
      </c>
      <c r="B2293" s="261" t="s">
        <v>586</v>
      </c>
      <c r="C2293" s="261" t="s">
        <v>587</v>
      </c>
      <c r="D2293" s="261" t="s">
        <v>995</v>
      </c>
      <c r="E2293" s="261">
        <v>20345988</v>
      </c>
      <c r="F2293" s="261" t="s">
        <v>3581</v>
      </c>
      <c r="G2293" s="261" t="s">
        <v>22</v>
      </c>
      <c r="H2293" s="261">
        <v>3</v>
      </c>
      <c r="I2293" s="261" t="s">
        <v>3591</v>
      </c>
      <c r="J2293" s="261" t="s">
        <v>3594</v>
      </c>
      <c r="K2293" s="261" t="s">
        <v>3595</v>
      </c>
      <c r="L2293" s="262">
        <v>45466</v>
      </c>
      <c r="M2293" s="261" t="s">
        <v>439</v>
      </c>
    </row>
    <row r="2294" spans="1:13" x14ac:dyDescent="0.35">
      <c r="A2294" s="259" t="s">
        <v>585</v>
      </c>
      <c r="B2294" s="259" t="s">
        <v>586</v>
      </c>
      <c r="C2294" s="259" t="s">
        <v>587</v>
      </c>
      <c r="D2294" s="259" t="s">
        <v>1000</v>
      </c>
      <c r="E2294" s="259">
        <v>0</v>
      </c>
      <c r="F2294" s="259" t="s">
        <v>3581</v>
      </c>
      <c r="G2294" s="259" t="s">
        <v>22</v>
      </c>
      <c r="H2294" s="259">
        <v>3</v>
      </c>
      <c r="I2294" s="259" t="s">
        <v>3591</v>
      </c>
      <c r="J2294" s="259" t="s">
        <v>3596</v>
      </c>
      <c r="K2294" s="259" t="s">
        <v>3597</v>
      </c>
      <c r="L2294" s="260">
        <v>45466</v>
      </c>
      <c r="M2294" s="259" t="s">
        <v>439</v>
      </c>
    </row>
    <row r="2295" spans="1:13" x14ac:dyDescent="0.35">
      <c r="A2295" s="261" t="s">
        <v>585</v>
      </c>
      <c r="B2295" s="261" t="s">
        <v>586</v>
      </c>
      <c r="C2295" s="261" t="s">
        <v>587</v>
      </c>
      <c r="D2295" s="261" t="s">
        <v>1003</v>
      </c>
      <c r="E2295" s="261">
        <v>1377000</v>
      </c>
      <c r="F2295" s="261" t="s">
        <v>3581</v>
      </c>
      <c r="G2295" s="261" t="s">
        <v>22</v>
      </c>
      <c r="H2295" s="261">
        <v>3</v>
      </c>
      <c r="I2295" s="261" t="s">
        <v>3591</v>
      </c>
      <c r="J2295" s="261" t="s">
        <v>3598</v>
      </c>
      <c r="K2295" s="261" t="s">
        <v>3599</v>
      </c>
      <c r="L2295" s="262">
        <v>45466</v>
      </c>
      <c r="M2295" s="261" t="s">
        <v>439</v>
      </c>
    </row>
    <row r="2296" spans="1:13" x14ac:dyDescent="0.35">
      <c r="A2296" s="259" t="s">
        <v>585</v>
      </c>
      <c r="B2296" s="259" t="s">
        <v>586</v>
      </c>
      <c r="C2296" s="259" t="s">
        <v>587</v>
      </c>
      <c r="D2296" s="259" t="s">
        <v>1006</v>
      </c>
      <c r="E2296" s="259">
        <v>3100000</v>
      </c>
      <c r="F2296" s="259" t="s">
        <v>3581</v>
      </c>
      <c r="G2296" s="259" t="s">
        <v>22</v>
      </c>
      <c r="H2296" s="259">
        <v>3</v>
      </c>
      <c r="I2296" s="259" t="s">
        <v>3591</v>
      </c>
      <c r="J2296" s="259" t="s">
        <v>3600</v>
      </c>
      <c r="K2296" s="259" t="s">
        <v>3601</v>
      </c>
      <c r="L2296" s="260">
        <v>45466</v>
      </c>
      <c r="M2296" s="259" t="s">
        <v>439</v>
      </c>
    </row>
    <row r="2297" spans="1:13" x14ac:dyDescent="0.35">
      <c r="A2297" s="261" t="s">
        <v>585</v>
      </c>
      <c r="B2297" s="261" t="s">
        <v>586</v>
      </c>
      <c r="C2297" s="261" t="s">
        <v>587</v>
      </c>
      <c r="D2297" s="261" t="s">
        <v>823</v>
      </c>
      <c r="E2297" s="261">
        <v>0</v>
      </c>
      <c r="F2297" s="261" t="s">
        <v>3581</v>
      </c>
      <c r="G2297" s="261" t="s">
        <v>22</v>
      </c>
      <c r="H2297" s="261">
        <v>3</v>
      </c>
      <c r="I2297" s="261" t="s">
        <v>3591</v>
      </c>
      <c r="J2297" s="261" t="s">
        <v>3602</v>
      </c>
      <c r="K2297" s="261" t="s">
        <v>3603</v>
      </c>
      <c r="L2297" s="262">
        <v>45466</v>
      </c>
      <c r="M2297" s="261" t="s">
        <v>439</v>
      </c>
    </row>
    <row r="2298" spans="1:13" x14ac:dyDescent="0.35">
      <c r="A2298" s="259" t="s">
        <v>585</v>
      </c>
      <c r="B2298" s="259" t="s">
        <v>586</v>
      </c>
      <c r="C2298" s="259" t="s">
        <v>587</v>
      </c>
      <c r="D2298" s="259" t="s">
        <v>404</v>
      </c>
      <c r="E2298" s="259">
        <v>2</v>
      </c>
      <c r="F2298" s="259" t="s">
        <v>3581</v>
      </c>
      <c r="G2298" s="259" t="s">
        <v>22</v>
      </c>
      <c r="H2298" s="259">
        <v>3</v>
      </c>
      <c r="I2298" s="259" t="s">
        <v>3591</v>
      </c>
      <c r="J2298" s="259" t="s">
        <v>3604</v>
      </c>
      <c r="K2298" s="259" t="s">
        <v>3605</v>
      </c>
      <c r="L2298" s="260">
        <v>45466</v>
      </c>
      <c r="M2298" s="259" t="s">
        <v>439</v>
      </c>
    </row>
    <row r="2299" spans="1:13" x14ac:dyDescent="0.35">
      <c r="A2299" s="261" t="s">
        <v>719</v>
      </c>
      <c r="B2299" s="261" t="s">
        <v>720</v>
      </c>
      <c r="C2299" s="261" t="s">
        <v>721</v>
      </c>
      <c r="D2299" s="261" t="s">
        <v>953</v>
      </c>
      <c r="E2299" s="261">
        <v>13105959</v>
      </c>
      <c r="F2299" s="261" t="s">
        <v>3606</v>
      </c>
      <c r="G2299" s="261" t="s">
        <v>888</v>
      </c>
      <c r="H2299" s="261">
        <v>2</v>
      </c>
      <c r="I2299" s="261" t="s">
        <v>3607</v>
      </c>
      <c r="J2299" s="261" t="s">
        <v>3608</v>
      </c>
      <c r="K2299" s="261" t="s">
        <v>3609</v>
      </c>
      <c r="L2299" s="262">
        <v>45466</v>
      </c>
      <c r="M2299" s="261" t="s">
        <v>439</v>
      </c>
    </row>
    <row r="2300" spans="1:13" x14ac:dyDescent="0.35">
      <c r="A2300" s="259" t="s">
        <v>719</v>
      </c>
      <c r="B2300" s="259" t="s">
        <v>720</v>
      </c>
      <c r="C2300" s="259" t="s">
        <v>721</v>
      </c>
      <c r="D2300" s="259" t="s">
        <v>694</v>
      </c>
      <c r="E2300" s="259">
        <v>33014</v>
      </c>
      <c r="F2300" s="259" t="s">
        <v>3610</v>
      </c>
      <c r="G2300" s="259" t="s">
        <v>888</v>
      </c>
      <c r="H2300" s="259">
        <v>2</v>
      </c>
      <c r="I2300" s="259" t="s">
        <v>3611</v>
      </c>
      <c r="J2300" s="259" t="s">
        <v>3612</v>
      </c>
      <c r="K2300" s="259" t="s">
        <v>3613</v>
      </c>
      <c r="L2300" s="260">
        <v>45466</v>
      </c>
      <c r="M2300" s="259" t="s">
        <v>439</v>
      </c>
    </row>
    <row r="2301" spans="1:13" x14ac:dyDescent="0.35">
      <c r="A2301" s="261" t="s">
        <v>719</v>
      </c>
      <c r="B2301" s="261" t="s">
        <v>720</v>
      </c>
      <c r="C2301" s="261" t="s">
        <v>721</v>
      </c>
      <c r="D2301" s="261" t="s">
        <v>962</v>
      </c>
      <c r="E2301" s="261">
        <v>3059874</v>
      </c>
      <c r="F2301" s="261" t="s">
        <v>3614</v>
      </c>
      <c r="G2301" s="261" t="s">
        <v>888</v>
      </c>
      <c r="H2301" s="261">
        <v>2</v>
      </c>
      <c r="I2301" s="261" t="s">
        <v>3615</v>
      </c>
      <c r="J2301" s="261" t="s">
        <v>3616</v>
      </c>
      <c r="K2301" s="261" t="s">
        <v>3617</v>
      </c>
      <c r="L2301" s="262">
        <v>45466</v>
      </c>
      <c r="M2301" s="261" t="s">
        <v>439</v>
      </c>
    </row>
    <row r="2302" spans="1:13" x14ac:dyDescent="0.35">
      <c r="A2302" s="259" t="s">
        <v>719</v>
      </c>
      <c r="B2302" s="259" t="s">
        <v>720</v>
      </c>
      <c r="C2302" s="259" t="s">
        <v>721</v>
      </c>
      <c r="D2302" s="259" t="s">
        <v>967</v>
      </c>
      <c r="E2302" s="259">
        <v>507682</v>
      </c>
      <c r="F2302" s="259" t="s">
        <v>3618</v>
      </c>
      <c r="G2302" s="259" t="s">
        <v>888</v>
      </c>
      <c r="H2302" s="259">
        <v>2</v>
      </c>
      <c r="I2302" s="259" t="s">
        <v>3619</v>
      </c>
      <c r="J2302" s="259" t="s">
        <v>3620</v>
      </c>
      <c r="K2302" s="259" t="s">
        <v>3621</v>
      </c>
      <c r="L2302" s="260">
        <v>45466</v>
      </c>
      <c r="M2302" s="259" t="s">
        <v>439</v>
      </c>
    </row>
    <row r="2303" spans="1:13" x14ac:dyDescent="0.35">
      <c r="A2303" s="261" t="s">
        <v>719</v>
      </c>
      <c r="B2303" s="261" t="s">
        <v>720</v>
      </c>
      <c r="C2303" s="261" t="s">
        <v>721</v>
      </c>
      <c r="D2303" s="261" t="s">
        <v>568</v>
      </c>
      <c r="E2303" s="261">
        <v>141908</v>
      </c>
      <c r="F2303" s="261" t="s">
        <v>3622</v>
      </c>
      <c r="G2303" s="261" t="s">
        <v>888</v>
      </c>
      <c r="H2303" s="261">
        <v>2</v>
      </c>
      <c r="I2303" s="261" t="s">
        <v>3623</v>
      </c>
      <c r="J2303" s="261" t="s">
        <v>3624</v>
      </c>
      <c r="K2303" s="261" t="s">
        <v>3625</v>
      </c>
      <c r="L2303" s="262">
        <v>45466</v>
      </c>
      <c r="M2303" s="261" t="s">
        <v>439</v>
      </c>
    </row>
    <row r="2304" spans="1:13" x14ac:dyDescent="0.35">
      <c r="A2304" s="259" t="s">
        <v>719</v>
      </c>
      <c r="B2304" s="259" t="s">
        <v>720</v>
      </c>
      <c r="C2304" s="259" t="s">
        <v>721</v>
      </c>
      <c r="D2304" s="259" t="s">
        <v>40</v>
      </c>
      <c r="E2304" s="259">
        <v>250</v>
      </c>
      <c r="F2304" s="259" t="s">
        <v>3626</v>
      </c>
      <c r="G2304" s="259" t="s">
        <v>888</v>
      </c>
      <c r="H2304" s="259">
        <v>2</v>
      </c>
      <c r="I2304" s="259" t="s">
        <v>3627</v>
      </c>
      <c r="J2304" s="259" t="s">
        <v>3628</v>
      </c>
      <c r="K2304" s="259" t="s">
        <v>3629</v>
      </c>
      <c r="L2304" s="260">
        <v>45466</v>
      </c>
      <c r="M2304" s="259" t="s">
        <v>439</v>
      </c>
    </row>
    <row r="2305" spans="1:13" x14ac:dyDescent="0.35">
      <c r="A2305" s="261" t="s">
        <v>1575</v>
      </c>
      <c r="B2305" s="261" t="s">
        <v>1621</v>
      </c>
      <c r="C2305" s="261" t="s">
        <v>1622</v>
      </c>
      <c r="D2305" s="261" t="s">
        <v>2231</v>
      </c>
      <c r="E2305" s="261">
        <v>0</v>
      </c>
      <c r="F2305" s="261" t="s">
        <v>2232</v>
      </c>
      <c r="G2305" s="261" t="s">
        <v>33</v>
      </c>
      <c r="H2305" s="261">
        <v>2</v>
      </c>
      <c r="I2305" s="261" t="s">
        <v>17</v>
      </c>
      <c r="J2305" s="261" t="s">
        <v>17</v>
      </c>
      <c r="K2305" s="261" t="s">
        <v>3630</v>
      </c>
      <c r="L2305" s="262">
        <v>45466</v>
      </c>
      <c r="M2305" s="261" t="s">
        <v>20</v>
      </c>
    </row>
    <row r="2306" spans="1:13" x14ac:dyDescent="0.35">
      <c r="A2306" s="259" t="s">
        <v>1575</v>
      </c>
      <c r="B2306" s="259" t="s">
        <v>1621</v>
      </c>
      <c r="C2306" s="259" t="s">
        <v>1622</v>
      </c>
      <c r="D2306" s="259" t="s">
        <v>2234</v>
      </c>
      <c r="E2306" s="259">
        <v>0</v>
      </c>
      <c r="F2306" s="259" t="s">
        <v>2232</v>
      </c>
      <c r="G2306" s="259" t="s">
        <v>33</v>
      </c>
      <c r="H2306" s="259">
        <v>2</v>
      </c>
      <c r="I2306" s="259" t="s">
        <v>17</v>
      </c>
      <c r="J2306" s="259" t="s">
        <v>17</v>
      </c>
      <c r="K2306" s="259" t="s">
        <v>3631</v>
      </c>
      <c r="L2306" s="260">
        <v>45466</v>
      </c>
      <c r="M2306" s="259" t="s">
        <v>20</v>
      </c>
    </row>
    <row r="2307" spans="1:13" x14ac:dyDescent="0.35">
      <c r="A2307" s="261" t="s">
        <v>1575</v>
      </c>
      <c r="B2307" s="261" t="s">
        <v>1621</v>
      </c>
      <c r="C2307" s="261" t="s">
        <v>1622</v>
      </c>
      <c r="D2307" s="261" t="s">
        <v>2236</v>
      </c>
      <c r="E2307" s="261">
        <v>0</v>
      </c>
      <c r="F2307" s="261" t="s">
        <v>2232</v>
      </c>
      <c r="G2307" s="261" t="s">
        <v>33</v>
      </c>
      <c r="H2307" s="261">
        <v>2</v>
      </c>
      <c r="I2307" s="261" t="s">
        <v>17</v>
      </c>
      <c r="J2307" s="261" t="s">
        <v>17</v>
      </c>
      <c r="K2307" s="261" t="s">
        <v>3632</v>
      </c>
      <c r="L2307" s="262">
        <v>45466</v>
      </c>
      <c r="M2307" s="261" t="s">
        <v>20</v>
      </c>
    </row>
    <row r="2308" spans="1:13" x14ac:dyDescent="0.35">
      <c r="A2308" s="259" t="s">
        <v>1575</v>
      </c>
      <c r="B2308" s="259" t="s">
        <v>1621</v>
      </c>
      <c r="C2308" s="259" t="s">
        <v>1622</v>
      </c>
      <c r="D2308" s="259" t="s">
        <v>2238</v>
      </c>
      <c r="E2308" s="259">
        <v>2</v>
      </c>
      <c r="F2308" s="259" t="s">
        <v>2232</v>
      </c>
      <c r="G2308" s="259" t="s">
        <v>33</v>
      </c>
      <c r="H2308" s="259">
        <v>2</v>
      </c>
      <c r="I2308" s="259" t="s">
        <v>17</v>
      </c>
      <c r="J2308" s="259" t="s">
        <v>17</v>
      </c>
      <c r="K2308" s="259" t="s">
        <v>3633</v>
      </c>
      <c r="L2308" s="260">
        <v>45466</v>
      </c>
      <c r="M2308" s="259" t="s">
        <v>20</v>
      </c>
    </row>
    <row r="2309" spans="1:13" x14ac:dyDescent="0.35">
      <c r="A2309" s="261" t="s">
        <v>1575</v>
      </c>
      <c r="B2309" s="261" t="s">
        <v>1621</v>
      </c>
      <c r="C2309" s="261" t="s">
        <v>1622</v>
      </c>
      <c r="D2309" s="261" t="s">
        <v>2240</v>
      </c>
      <c r="E2309" s="261">
        <v>3</v>
      </c>
      <c r="F2309" s="261" t="s">
        <v>2232</v>
      </c>
      <c r="G2309" s="261" t="s">
        <v>33</v>
      </c>
      <c r="H2309" s="261">
        <v>2</v>
      </c>
      <c r="I2309" s="261" t="s">
        <v>17</v>
      </c>
      <c r="J2309" s="261" t="s">
        <v>17</v>
      </c>
      <c r="K2309" s="261" t="s">
        <v>3634</v>
      </c>
      <c r="L2309" s="262">
        <v>45466</v>
      </c>
      <c r="M2309" s="261" t="s">
        <v>20</v>
      </c>
    </row>
    <row r="2310" spans="1:13" x14ac:dyDescent="0.35">
      <c r="A2310" s="259" t="s">
        <v>1575</v>
      </c>
      <c r="B2310" s="259" t="s">
        <v>1621</v>
      </c>
      <c r="C2310" s="259" t="s">
        <v>1622</v>
      </c>
      <c r="D2310" s="259" t="s">
        <v>2242</v>
      </c>
      <c r="E2310" s="259">
        <v>0</v>
      </c>
      <c r="F2310" s="259" t="s">
        <v>2232</v>
      </c>
      <c r="G2310" s="259" t="s">
        <v>33</v>
      </c>
      <c r="H2310" s="259">
        <v>2</v>
      </c>
      <c r="I2310" s="259" t="s">
        <v>17</v>
      </c>
      <c r="J2310" s="259" t="s">
        <v>17</v>
      </c>
      <c r="K2310" s="259" t="s">
        <v>3635</v>
      </c>
      <c r="L2310" s="260">
        <v>45466</v>
      </c>
      <c r="M2310" s="259" t="s">
        <v>20</v>
      </c>
    </row>
    <row r="2311" spans="1:13" x14ac:dyDescent="0.35">
      <c r="A2311" s="261" t="s">
        <v>1575</v>
      </c>
      <c r="B2311" s="261" t="s">
        <v>1621</v>
      </c>
      <c r="C2311" s="261" t="s">
        <v>1622</v>
      </c>
      <c r="D2311" s="261" t="s">
        <v>2244</v>
      </c>
      <c r="E2311" s="261">
        <v>1</v>
      </c>
      <c r="F2311" s="261" t="s">
        <v>2232</v>
      </c>
      <c r="G2311" s="261" t="s">
        <v>33</v>
      </c>
      <c r="H2311" s="261">
        <v>2</v>
      </c>
      <c r="I2311" s="261" t="s">
        <v>17</v>
      </c>
      <c r="J2311" s="261" t="s">
        <v>17</v>
      </c>
      <c r="K2311" s="261" t="s">
        <v>3636</v>
      </c>
      <c r="L2311" s="262">
        <v>45466</v>
      </c>
      <c r="M2311" s="261" t="s">
        <v>20</v>
      </c>
    </row>
    <row r="2312" spans="1:13" x14ac:dyDescent="0.35">
      <c r="A2312" s="259" t="s">
        <v>1575</v>
      </c>
      <c r="B2312" s="259" t="s">
        <v>1621</v>
      </c>
      <c r="C2312" s="259" t="s">
        <v>1622</v>
      </c>
      <c r="D2312" s="259" t="s">
        <v>2246</v>
      </c>
      <c r="E2312" s="259">
        <v>1</v>
      </c>
      <c r="F2312" s="259" t="s">
        <v>2232</v>
      </c>
      <c r="G2312" s="259" t="s">
        <v>33</v>
      </c>
      <c r="H2312" s="259">
        <v>2</v>
      </c>
      <c r="I2312" s="259" t="s">
        <v>17</v>
      </c>
      <c r="J2312" s="259" t="s">
        <v>17</v>
      </c>
      <c r="K2312" s="259" t="s">
        <v>3637</v>
      </c>
      <c r="L2312" s="260">
        <v>45466</v>
      </c>
      <c r="M2312" s="259" t="s">
        <v>20</v>
      </c>
    </row>
    <row r="2313" spans="1:13" x14ac:dyDescent="0.35">
      <c r="A2313" s="261" t="s">
        <v>1575</v>
      </c>
      <c r="B2313" s="261" t="s">
        <v>1621</v>
      </c>
      <c r="C2313" s="261" t="s">
        <v>1622</v>
      </c>
      <c r="D2313" s="261" t="s">
        <v>2248</v>
      </c>
      <c r="E2313" s="261">
        <v>0</v>
      </c>
      <c r="F2313" s="261" t="s">
        <v>2232</v>
      </c>
      <c r="G2313" s="261" t="s">
        <v>33</v>
      </c>
      <c r="H2313" s="261">
        <v>2</v>
      </c>
      <c r="I2313" s="261" t="s">
        <v>17</v>
      </c>
      <c r="J2313" s="261" t="s">
        <v>17</v>
      </c>
      <c r="K2313" s="261" t="s">
        <v>3638</v>
      </c>
      <c r="L2313" s="262">
        <v>45466</v>
      </c>
      <c r="M2313" s="261" t="s">
        <v>20</v>
      </c>
    </row>
    <row r="2314" spans="1:13" x14ac:dyDescent="0.35">
      <c r="A2314" s="259" t="s">
        <v>216</v>
      </c>
      <c r="B2314" s="259" t="s">
        <v>217</v>
      </c>
      <c r="C2314" s="259" t="s">
        <v>218</v>
      </c>
      <c r="D2314" s="259" t="s">
        <v>2231</v>
      </c>
      <c r="E2314" s="259">
        <v>2</v>
      </c>
      <c r="F2314" s="259" t="s">
        <v>2232</v>
      </c>
      <c r="G2314" s="259" t="s">
        <v>33</v>
      </c>
      <c r="H2314" s="259">
        <v>2</v>
      </c>
      <c r="I2314" s="259" t="s">
        <v>17</v>
      </c>
      <c r="J2314" s="259" t="s">
        <v>17</v>
      </c>
      <c r="K2314" s="259" t="s">
        <v>3639</v>
      </c>
      <c r="L2314" s="260">
        <v>45466</v>
      </c>
      <c r="M2314" s="259" t="s">
        <v>20</v>
      </c>
    </row>
    <row r="2315" spans="1:13" x14ac:dyDescent="0.35">
      <c r="A2315" s="261" t="s">
        <v>216</v>
      </c>
      <c r="B2315" s="261" t="s">
        <v>217</v>
      </c>
      <c r="C2315" s="261" t="s">
        <v>218</v>
      </c>
      <c r="D2315" s="261" t="s">
        <v>2234</v>
      </c>
      <c r="E2315" s="261">
        <v>1</v>
      </c>
      <c r="F2315" s="261" t="s">
        <v>2232</v>
      </c>
      <c r="G2315" s="261" t="s">
        <v>33</v>
      </c>
      <c r="H2315" s="261">
        <v>2</v>
      </c>
      <c r="I2315" s="261" t="s">
        <v>17</v>
      </c>
      <c r="J2315" s="261" t="s">
        <v>17</v>
      </c>
      <c r="K2315" s="261" t="s">
        <v>3640</v>
      </c>
      <c r="L2315" s="262">
        <v>45466</v>
      </c>
      <c r="M2315" s="261" t="s">
        <v>20</v>
      </c>
    </row>
    <row r="2316" spans="1:13" x14ac:dyDescent="0.35">
      <c r="A2316" s="259" t="s">
        <v>216</v>
      </c>
      <c r="B2316" s="259" t="s">
        <v>217</v>
      </c>
      <c r="C2316" s="259" t="s">
        <v>218</v>
      </c>
      <c r="D2316" s="259" t="s">
        <v>2236</v>
      </c>
      <c r="E2316" s="259">
        <v>3</v>
      </c>
      <c r="F2316" s="259" t="s">
        <v>2232</v>
      </c>
      <c r="G2316" s="259" t="s">
        <v>33</v>
      </c>
      <c r="H2316" s="259">
        <v>2</v>
      </c>
      <c r="I2316" s="259" t="s">
        <v>17</v>
      </c>
      <c r="J2316" s="259" t="s">
        <v>17</v>
      </c>
      <c r="K2316" s="259" t="s">
        <v>3641</v>
      </c>
      <c r="L2316" s="260">
        <v>45466</v>
      </c>
      <c r="M2316" s="259" t="s">
        <v>20</v>
      </c>
    </row>
    <row r="2317" spans="1:13" x14ac:dyDescent="0.35">
      <c r="A2317" s="261" t="s">
        <v>216</v>
      </c>
      <c r="B2317" s="261" t="s">
        <v>217</v>
      </c>
      <c r="C2317" s="261" t="s">
        <v>218</v>
      </c>
      <c r="D2317" s="261" t="s">
        <v>2238</v>
      </c>
      <c r="E2317" s="261">
        <v>3</v>
      </c>
      <c r="F2317" s="261" t="s">
        <v>2232</v>
      </c>
      <c r="G2317" s="261" t="s">
        <v>33</v>
      </c>
      <c r="H2317" s="261">
        <v>2</v>
      </c>
      <c r="I2317" s="261" t="s">
        <v>17</v>
      </c>
      <c r="J2317" s="261" t="s">
        <v>17</v>
      </c>
      <c r="K2317" s="261" t="s">
        <v>3642</v>
      </c>
      <c r="L2317" s="262">
        <v>45466</v>
      </c>
      <c r="M2317" s="261" t="s">
        <v>20</v>
      </c>
    </row>
    <row r="2318" spans="1:13" x14ac:dyDescent="0.35">
      <c r="A2318" s="259" t="s">
        <v>216</v>
      </c>
      <c r="B2318" s="259" t="s">
        <v>217</v>
      </c>
      <c r="C2318" s="259" t="s">
        <v>218</v>
      </c>
      <c r="D2318" s="259" t="s">
        <v>2240</v>
      </c>
      <c r="E2318" s="259">
        <v>3</v>
      </c>
      <c r="F2318" s="259" t="s">
        <v>2232</v>
      </c>
      <c r="G2318" s="259" t="s">
        <v>33</v>
      </c>
      <c r="H2318" s="259">
        <v>2</v>
      </c>
      <c r="I2318" s="259" t="s">
        <v>17</v>
      </c>
      <c r="J2318" s="259" t="s">
        <v>17</v>
      </c>
      <c r="K2318" s="259" t="s">
        <v>3643</v>
      </c>
      <c r="L2318" s="260">
        <v>45466</v>
      </c>
      <c r="M2318" s="259" t="s">
        <v>20</v>
      </c>
    </row>
    <row r="2319" spans="1:13" x14ac:dyDescent="0.35">
      <c r="A2319" s="261" t="s">
        <v>216</v>
      </c>
      <c r="B2319" s="261" t="s">
        <v>217</v>
      </c>
      <c r="C2319" s="261" t="s">
        <v>218</v>
      </c>
      <c r="D2319" s="261" t="s">
        <v>2242</v>
      </c>
      <c r="E2319" s="261">
        <v>1</v>
      </c>
      <c r="F2319" s="261" t="s">
        <v>2232</v>
      </c>
      <c r="G2319" s="261" t="s">
        <v>33</v>
      </c>
      <c r="H2319" s="261">
        <v>2</v>
      </c>
      <c r="I2319" s="261" t="s">
        <v>17</v>
      </c>
      <c r="J2319" s="261" t="s">
        <v>17</v>
      </c>
      <c r="K2319" s="261" t="s">
        <v>3644</v>
      </c>
      <c r="L2319" s="262">
        <v>45466</v>
      </c>
      <c r="M2319" s="261" t="s">
        <v>20</v>
      </c>
    </row>
    <row r="2320" spans="1:13" x14ac:dyDescent="0.35">
      <c r="A2320" s="259" t="s">
        <v>216</v>
      </c>
      <c r="B2320" s="259" t="s">
        <v>217</v>
      </c>
      <c r="C2320" s="259" t="s">
        <v>218</v>
      </c>
      <c r="D2320" s="259" t="s">
        <v>2244</v>
      </c>
      <c r="E2320" s="259">
        <v>2</v>
      </c>
      <c r="F2320" s="259" t="s">
        <v>2232</v>
      </c>
      <c r="G2320" s="259" t="s">
        <v>33</v>
      </c>
      <c r="H2320" s="259">
        <v>2</v>
      </c>
      <c r="I2320" s="259" t="s">
        <v>17</v>
      </c>
      <c r="J2320" s="259" t="s">
        <v>17</v>
      </c>
      <c r="K2320" s="259" t="s">
        <v>3645</v>
      </c>
      <c r="L2320" s="260">
        <v>45466</v>
      </c>
      <c r="M2320" s="259" t="s">
        <v>20</v>
      </c>
    </row>
    <row r="2321" spans="1:13" x14ac:dyDescent="0.35">
      <c r="A2321" s="261" t="s">
        <v>216</v>
      </c>
      <c r="B2321" s="261" t="s">
        <v>217</v>
      </c>
      <c r="C2321" s="261" t="s">
        <v>218</v>
      </c>
      <c r="D2321" s="261" t="s">
        <v>2246</v>
      </c>
      <c r="E2321" s="261">
        <v>3</v>
      </c>
      <c r="F2321" s="261" t="s">
        <v>2232</v>
      </c>
      <c r="G2321" s="261" t="s">
        <v>33</v>
      </c>
      <c r="H2321" s="261">
        <v>2</v>
      </c>
      <c r="I2321" s="261" t="s">
        <v>17</v>
      </c>
      <c r="J2321" s="261" t="s">
        <v>17</v>
      </c>
      <c r="K2321" s="261" t="s">
        <v>3646</v>
      </c>
      <c r="L2321" s="262">
        <v>45466</v>
      </c>
      <c r="M2321" s="261" t="s">
        <v>20</v>
      </c>
    </row>
    <row r="2322" spans="1:13" x14ac:dyDescent="0.35">
      <c r="A2322" s="259" t="s">
        <v>216</v>
      </c>
      <c r="B2322" s="259" t="s">
        <v>217</v>
      </c>
      <c r="C2322" s="259" t="s">
        <v>218</v>
      </c>
      <c r="D2322" s="259" t="s">
        <v>2248</v>
      </c>
      <c r="E2322" s="259">
        <v>3</v>
      </c>
      <c r="F2322" s="259" t="s">
        <v>2232</v>
      </c>
      <c r="G2322" s="259" t="s">
        <v>33</v>
      </c>
      <c r="H2322" s="259">
        <v>2</v>
      </c>
      <c r="I2322" s="259" t="s">
        <v>17</v>
      </c>
      <c r="J2322" s="259" t="s">
        <v>17</v>
      </c>
      <c r="K2322" s="259" t="s">
        <v>3647</v>
      </c>
      <c r="L2322" s="260">
        <v>45466</v>
      </c>
      <c r="M2322" s="259" t="s">
        <v>20</v>
      </c>
    </row>
    <row r="2323" spans="1:13" x14ac:dyDescent="0.35">
      <c r="A2323" s="261" t="s">
        <v>139</v>
      </c>
      <c r="B2323" s="261" t="s">
        <v>140</v>
      </c>
      <c r="C2323" s="261" t="s">
        <v>141</v>
      </c>
      <c r="D2323" s="261" t="s">
        <v>2231</v>
      </c>
      <c r="E2323" s="261">
        <v>0</v>
      </c>
      <c r="F2323" s="261" t="s">
        <v>2232</v>
      </c>
      <c r="G2323" s="261" t="s">
        <v>33</v>
      </c>
      <c r="H2323" s="261">
        <v>2</v>
      </c>
      <c r="I2323" s="261" t="s">
        <v>17</v>
      </c>
      <c r="J2323" s="261" t="s">
        <v>17</v>
      </c>
      <c r="K2323" s="261" t="s">
        <v>3648</v>
      </c>
      <c r="L2323" s="262">
        <v>45466</v>
      </c>
      <c r="M2323" s="261" t="s">
        <v>20</v>
      </c>
    </row>
    <row r="2324" spans="1:13" x14ac:dyDescent="0.35">
      <c r="A2324" s="259" t="s">
        <v>139</v>
      </c>
      <c r="B2324" s="259" t="s">
        <v>140</v>
      </c>
      <c r="C2324" s="259" t="s">
        <v>141</v>
      </c>
      <c r="D2324" s="259" t="s">
        <v>2234</v>
      </c>
      <c r="E2324" s="259">
        <v>1</v>
      </c>
      <c r="F2324" s="259" t="s">
        <v>2232</v>
      </c>
      <c r="G2324" s="259" t="s">
        <v>33</v>
      </c>
      <c r="H2324" s="259">
        <v>2</v>
      </c>
      <c r="I2324" s="259" t="s">
        <v>17</v>
      </c>
      <c r="J2324" s="259" t="s">
        <v>17</v>
      </c>
      <c r="K2324" s="259" t="s">
        <v>3649</v>
      </c>
      <c r="L2324" s="260">
        <v>45466</v>
      </c>
      <c r="M2324" s="259" t="s">
        <v>20</v>
      </c>
    </row>
    <row r="2325" spans="1:13" x14ac:dyDescent="0.35">
      <c r="A2325" s="261" t="s">
        <v>139</v>
      </c>
      <c r="B2325" s="261" t="s">
        <v>140</v>
      </c>
      <c r="C2325" s="261" t="s">
        <v>141</v>
      </c>
      <c r="D2325" s="261" t="s">
        <v>2236</v>
      </c>
      <c r="E2325" s="261">
        <v>2</v>
      </c>
      <c r="F2325" s="261" t="s">
        <v>2232</v>
      </c>
      <c r="G2325" s="261" t="s">
        <v>33</v>
      </c>
      <c r="H2325" s="261">
        <v>2</v>
      </c>
      <c r="I2325" s="261" t="s">
        <v>17</v>
      </c>
      <c r="J2325" s="261" t="s">
        <v>17</v>
      </c>
      <c r="K2325" s="261" t="s">
        <v>3650</v>
      </c>
      <c r="L2325" s="262">
        <v>45466</v>
      </c>
      <c r="M2325" s="261" t="s">
        <v>20</v>
      </c>
    </row>
    <row r="2326" spans="1:13" x14ac:dyDescent="0.35">
      <c r="A2326" s="259" t="s">
        <v>139</v>
      </c>
      <c r="B2326" s="259" t="s">
        <v>140</v>
      </c>
      <c r="C2326" s="259" t="s">
        <v>141</v>
      </c>
      <c r="D2326" s="259" t="s">
        <v>2238</v>
      </c>
      <c r="E2326" s="259">
        <v>3</v>
      </c>
      <c r="F2326" s="259" t="s">
        <v>2232</v>
      </c>
      <c r="G2326" s="259" t="s">
        <v>33</v>
      </c>
      <c r="H2326" s="259">
        <v>2</v>
      </c>
      <c r="I2326" s="259" t="s">
        <v>17</v>
      </c>
      <c r="J2326" s="259" t="s">
        <v>17</v>
      </c>
      <c r="K2326" s="259" t="s">
        <v>3651</v>
      </c>
      <c r="L2326" s="260">
        <v>45466</v>
      </c>
      <c r="M2326" s="259" t="s">
        <v>20</v>
      </c>
    </row>
    <row r="2327" spans="1:13" x14ac:dyDescent="0.35">
      <c r="A2327" s="261" t="s">
        <v>139</v>
      </c>
      <c r="B2327" s="261" t="s">
        <v>140</v>
      </c>
      <c r="C2327" s="261" t="s">
        <v>141</v>
      </c>
      <c r="D2327" s="261" t="s">
        <v>2240</v>
      </c>
      <c r="E2327" s="261">
        <v>3</v>
      </c>
      <c r="F2327" s="261" t="s">
        <v>2232</v>
      </c>
      <c r="G2327" s="261" t="s">
        <v>33</v>
      </c>
      <c r="H2327" s="261">
        <v>2</v>
      </c>
      <c r="I2327" s="261" t="s">
        <v>17</v>
      </c>
      <c r="J2327" s="261" t="s">
        <v>17</v>
      </c>
      <c r="K2327" s="261" t="s">
        <v>3652</v>
      </c>
      <c r="L2327" s="262">
        <v>45466</v>
      </c>
      <c r="M2327" s="261" t="s">
        <v>20</v>
      </c>
    </row>
    <row r="2328" spans="1:13" x14ac:dyDescent="0.35">
      <c r="A2328" s="259" t="s">
        <v>139</v>
      </c>
      <c r="B2328" s="259" t="s">
        <v>140</v>
      </c>
      <c r="C2328" s="259" t="s">
        <v>141</v>
      </c>
      <c r="D2328" s="259" t="s">
        <v>2242</v>
      </c>
      <c r="E2328" s="259">
        <v>1</v>
      </c>
      <c r="F2328" s="259" t="s">
        <v>2232</v>
      </c>
      <c r="G2328" s="259" t="s">
        <v>33</v>
      </c>
      <c r="H2328" s="259">
        <v>2</v>
      </c>
      <c r="I2328" s="259" t="s">
        <v>17</v>
      </c>
      <c r="J2328" s="259" t="s">
        <v>17</v>
      </c>
      <c r="K2328" s="259" t="s">
        <v>3653</v>
      </c>
      <c r="L2328" s="260">
        <v>45466</v>
      </c>
      <c r="M2328" s="259" t="s">
        <v>20</v>
      </c>
    </row>
    <row r="2329" spans="1:13" x14ac:dyDescent="0.35">
      <c r="A2329" s="261" t="s">
        <v>139</v>
      </c>
      <c r="B2329" s="261" t="s">
        <v>140</v>
      </c>
      <c r="C2329" s="261" t="s">
        <v>141</v>
      </c>
      <c r="D2329" s="261" t="s">
        <v>2244</v>
      </c>
      <c r="E2329" s="261">
        <v>2</v>
      </c>
      <c r="F2329" s="261" t="s">
        <v>2232</v>
      </c>
      <c r="G2329" s="261" t="s">
        <v>33</v>
      </c>
      <c r="H2329" s="261">
        <v>2</v>
      </c>
      <c r="I2329" s="261" t="s">
        <v>17</v>
      </c>
      <c r="J2329" s="261" t="s">
        <v>17</v>
      </c>
      <c r="K2329" s="261" t="s">
        <v>3654</v>
      </c>
      <c r="L2329" s="262">
        <v>45466</v>
      </c>
      <c r="M2329" s="261" t="s">
        <v>20</v>
      </c>
    </row>
    <row r="2330" spans="1:13" x14ac:dyDescent="0.35">
      <c r="A2330" s="259" t="s">
        <v>139</v>
      </c>
      <c r="B2330" s="259" t="s">
        <v>140</v>
      </c>
      <c r="C2330" s="259" t="s">
        <v>141</v>
      </c>
      <c r="D2330" s="259" t="s">
        <v>2246</v>
      </c>
      <c r="E2330" s="259">
        <v>3</v>
      </c>
      <c r="F2330" s="259" t="s">
        <v>2232</v>
      </c>
      <c r="G2330" s="259" t="s">
        <v>33</v>
      </c>
      <c r="H2330" s="259">
        <v>2</v>
      </c>
      <c r="I2330" s="259" t="s">
        <v>17</v>
      </c>
      <c r="J2330" s="259" t="s">
        <v>17</v>
      </c>
      <c r="K2330" s="259" t="s">
        <v>3655</v>
      </c>
      <c r="L2330" s="260">
        <v>45466</v>
      </c>
      <c r="M2330" s="259" t="s">
        <v>20</v>
      </c>
    </row>
    <row r="2331" spans="1:13" x14ac:dyDescent="0.35">
      <c r="A2331" s="261" t="s">
        <v>139</v>
      </c>
      <c r="B2331" s="261" t="s">
        <v>140</v>
      </c>
      <c r="C2331" s="261" t="s">
        <v>141</v>
      </c>
      <c r="D2331" s="261" t="s">
        <v>2248</v>
      </c>
      <c r="E2331" s="261">
        <v>2</v>
      </c>
      <c r="F2331" s="261" t="s">
        <v>2232</v>
      </c>
      <c r="G2331" s="261" t="s">
        <v>33</v>
      </c>
      <c r="H2331" s="261">
        <v>2</v>
      </c>
      <c r="I2331" s="261" t="s">
        <v>17</v>
      </c>
      <c r="J2331" s="261" t="s">
        <v>17</v>
      </c>
      <c r="K2331" s="261" t="s">
        <v>3656</v>
      </c>
      <c r="L2331" s="262">
        <v>45466</v>
      </c>
      <c r="M2331" s="261" t="s">
        <v>20</v>
      </c>
    </row>
    <row r="2332" spans="1:13" x14ac:dyDescent="0.35">
      <c r="A2332" s="259" t="s">
        <v>160</v>
      </c>
      <c r="B2332" s="259" t="s">
        <v>161</v>
      </c>
      <c r="C2332" s="259" t="s">
        <v>141</v>
      </c>
      <c r="D2332" s="259" t="s">
        <v>2231</v>
      </c>
      <c r="E2332" s="259">
        <v>0</v>
      </c>
      <c r="F2332" s="259" t="s">
        <v>2232</v>
      </c>
      <c r="G2332" s="259" t="s">
        <v>33</v>
      </c>
      <c r="H2332" s="259">
        <v>2</v>
      </c>
      <c r="I2332" s="259" t="s">
        <v>17</v>
      </c>
      <c r="J2332" s="259" t="s">
        <v>17</v>
      </c>
      <c r="K2332" s="259" t="s">
        <v>3657</v>
      </c>
      <c r="L2332" s="260">
        <v>45466</v>
      </c>
      <c r="M2332" s="259" t="s">
        <v>20</v>
      </c>
    </row>
    <row r="2333" spans="1:13" x14ac:dyDescent="0.35">
      <c r="A2333" s="261" t="s">
        <v>160</v>
      </c>
      <c r="B2333" s="261" t="s">
        <v>161</v>
      </c>
      <c r="C2333" s="261" t="s">
        <v>141</v>
      </c>
      <c r="D2333" s="261" t="s">
        <v>2234</v>
      </c>
      <c r="E2333" s="261">
        <v>0</v>
      </c>
      <c r="F2333" s="261" t="s">
        <v>2232</v>
      </c>
      <c r="G2333" s="261" t="s">
        <v>33</v>
      </c>
      <c r="H2333" s="261">
        <v>2</v>
      </c>
      <c r="I2333" s="261" t="s">
        <v>17</v>
      </c>
      <c r="J2333" s="261" t="s">
        <v>17</v>
      </c>
      <c r="K2333" s="261" t="s">
        <v>3658</v>
      </c>
      <c r="L2333" s="262">
        <v>45466</v>
      </c>
      <c r="M2333" s="261" t="s">
        <v>20</v>
      </c>
    </row>
    <row r="2334" spans="1:13" x14ac:dyDescent="0.35">
      <c r="A2334" s="259" t="s">
        <v>160</v>
      </c>
      <c r="B2334" s="259" t="s">
        <v>161</v>
      </c>
      <c r="C2334" s="259" t="s">
        <v>141</v>
      </c>
      <c r="D2334" s="259" t="s">
        <v>2236</v>
      </c>
      <c r="E2334" s="259">
        <v>0</v>
      </c>
      <c r="F2334" s="259" t="s">
        <v>2232</v>
      </c>
      <c r="G2334" s="259" t="s">
        <v>33</v>
      </c>
      <c r="H2334" s="259">
        <v>2</v>
      </c>
      <c r="I2334" s="259" t="s">
        <v>17</v>
      </c>
      <c r="J2334" s="259" t="s">
        <v>17</v>
      </c>
      <c r="K2334" s="259" t="s">
        <v>3659</v>
      </c>
      <c r="L2334" s="260">
        <v>45466</v>
      </c>
      <c r="M2334" s="259" t="s">
        <v>20</v>
      </c>
    </row>
    <row r="2335" spans="1:13" x14ac:dyDescent="0.35">
      <c r="A2335" s="261" t="s">
        <v>160</v>
      </c>
      <c r="B2335" s="261" t="s">
        <v>161</v>
      </c>
      <c r="C2335" s="261" t="s">
        <v>141</v>
      </c>
      <c r="D2335" s="261" t="s">
        <v>2240</v>
      </c>
      <c r="E2335" s="261">
        <v>3</v>
      </c>
      <c r="F2335" s="261" t="s">
        <v>2232</v>
      </c>
      <c r="G2335" s="261" t="s">
        <v>33</v>
      </c>
      <c r="H2335" s="261">
        <v>2</v>
      </c>
      <c r="I2335" s="261" t="s">
        <v>17</v>
      </c>
      <c r="J2335" s="261" t="s">
        <v>17</v>
      </c>
      <c r="K2335" s="261" t="s">
        <v>3660</v>
      </c>
      <c r="L2335" s="262">
        <v>45466</v>
      </c>
      <c r="M2335" s="261" t="s">
        <v>20</v>
      </c>
    </row>
    <row r="2336" spans="1:13" x14ac:dyDescent="0.35">
      <c r="A2336" s="259" t="s">
        <v>160</v>
      </c>
      <c r="B2336" s="259" t="s">
        <v>161</v>
      </c>
      <c r="C2336" s="259" t="s">
        <v>141</v>
      </c>
      <c r="D2336" s="259" t="s">
        <v>2242</v>
      </c>
      <c r="E2336" s="259">
        <v>1</v>
      </c>
      <c r="F2336" s="259" t="s">
        <v>2232</v>
      </c>
      <c r="G2336" s="259" t="s">
        <v>33</v>
      </c>
      <c r="H2336" s="259">
        <v>2</v>
      </c>
      <c r="I2336" s="259" t="s">
        <v>17</v>
      </c>
      <c r="J2336" s="259" t="s">
        <v>17</v>
      </c>
      <c r="K2336" s="259" t="s">
        <v>3661</v>
      </c>
      <c r="L2336" s="260">
        <v>45466</v>
      </c>
      <c r="M2336" s="259" t="s">
        <v>20</v>
      </c>
    </row>
    <row r="2337" spans="1:13" x14ac:dyDescent="0.35">
      <c r="A2337" s="261" t="s">
        <v>160</v>
      </c>
      <c r="B2337" s="261" t="s">
        <v>161</v>
      </c>
      <c r="C2337" s="261" t="s">
        <v>141</v>
      </c>
      <c r="D2337" s="261" t="s">
        <v>2244</v>
      </c>
      <c r="E2337" s="261">
        <v>0</v>
      </c>
      <c r="F2337" s="261" t="s">
        <v>2232</v>
      </c>
      <c r="G2337" s="261" t="s">
        <v>33</v>
      </c>
      <c r="H2337" s="261">
        <v>2</v>
      </c>
      <c r="I2337" s="261" t="s">
        <v>17</v>
      </c>
      <c r="J2337" s="261" t="s">
        <v>17</v>
      </c>
      <c r="K2337" s="261" t="s">
        <v>3662</v>
      </c>
      <c r="L2337" s="262">
        <v>45466</v>
      </c>
      <c r="M2337" s="261" t="s">
        <v>20</v>
      </c>
    </row>
    <row r="2338" spans="1:13" x14ac:dyDescent="0.35">
      <c r="A2338" s="259" t="s">
        <v>160</v>
      </c>
      <c r="B2338" s="259" t="s">
        <v>161</v>
      </c>
      <c r="C2338" s="259" t="s">
        <v>141</v>
      </c>
      <c r="D2338" s="259" t="s">
        <v>2246</v>
      </c>
      <c r="E2338" s="259">
        <v>0</v>
      </c>
      <c r="F2338" s="259" t="s">
        <v>2232</v>
      </c>
      <c r="G2338" s="259" t="s">
        <v>33</v>
      </c>
      <c r="H2338" s="259">
        <v>2</v>
      </c>
      <c r="I2338" s="259" t="s">
        <v>17</v>
      </c>
      <c r="J2338" s="259" t="s">
        <v>17</v>
      </c>
      <c r="K2338" s="259" t="s">
        <v>3663</v>
      </c>
      <c r="L2338" s="260">
        <v>45466</v>
      </c>
      <c r="M2338" s="259" t="s">
        <v>20</v>
      </c>
    </row>
    <row r="2339" spans="1:13" x14ac:dyDescent="0.35">
      <c r="A2339" s="261" t="s">
        <v>160</v>
      </c>
      <c r="B2339" s="261" t="s">
        <v>161</v>
      </c>
      <c r="C2339" s="261" t="s">
        <v>141</v>
      </c>
      <c r="D2339" s="261" t="s">
        <v>2248</v>
      </c>
      <c r="E2339" s="261">
        <v>2</v>
      </c>
      <c r="F2339" s="261" t="s">
        <v>2232</v>
      </c>
      <c r="G2339" s="261" t="s">
        <v>33</v>
      </c>
      <c r="H2339" s="261">
        <v>2</v>
      </c>
      <c r="I2339" s="261" t="s">
        <v>17</v>
      </c>
      <c r="J2339" s="261" t="s">
        <v>17</v>
      </c>
      <c r="K2339" s="261" t="s">
        <v>3664</v>
      </c>
      <c r="L2339" s="262">
        <v>45466</v>
      </c>
      <c r="M2339" s="261" t="s">
        <v>20</v>
      </c>
    </row>
    <row r="2340" spans="1:13" x14ac:dyDescent="0.35">
      <c r="A2340" s="259" t="s">
        <v>13</v>
      </c>
      <c r="B2340" s="259" t="s">
        <v>14</v>
      </c>
      <c r="C2340" s="259" t="s">
        <v>15</v>
      </c>
      <c r="D2340" s="259" t="s">
        <v>2231</v>
      </c>
      <c r="E2340" s="259">
        <v>0</v>
      </c>
      <c r="F2340" s="259" t="s">
        <v>2232</v>
      </c>
      <c r="G2340" s="259" t="s">
        <v>33</v>
      </c>
      <c r="H2340" s="259">
        <v>2</v>
      </c>
      <c r="I2340" s="259" t="s">
        <v>17</v>
      </c>
      <c r="J2340" s="259" t="s">
        <v>17</v>
      </c>
      <c r="K2340" s="259" t="s">
        <v>3665</v>
      </c>
      <c r="L2340" s="260">
        <v>45466</v>
      </c>
      <c r="M2340" s="259" t="s">
        <v>20</v>
      </c>
    </row>
    <row r="2341" spans="1:13" x14ac:dyDescent="0.35">
      <c r="A2341" s="261" t="s">
        <v>13</v>
      </c>
      <c r="B2341" s="261" t="s">
        <v>14</v>
      </c>
      <c r="C2341" s="261" t="s">
        <v>15</v>
      </c>
      <c r="D2341" s="261" t="s">
        <v>2234</v>
      </c>
      <c r="E2341" s="261">
        <v>0</v>
      </c>
      <c r="F2341" s="261" t="s">
        <v>2232</v>
      </c>
      <c r="G2341" s="261" t="s">
        <v>33</v>
      </c>
      <c r="H2341" s="261">
        <v>2</v>
      </c>
      <c r="I2341" s="261" t="s">
        <v>17</v>
      </c>
      <c r="J2341" s="261" t="s">
        <v>17</v>
      </c>
      <c r="K2341" s="261" t="s">
        <v>3666</v>
      </c>
      <c r="L2341" s="262">
        <v>45466</v>
      </c>
      <c r="M2341" s="261" t="s">
        <v>20</v>
      </c>
    </row>
    <row r="2342" spans="1:13" x14ac:dyDescent="0.35">
      <c r="A2342" s="259" t="s">
        <v>13</v>
      </c>
      <c r="B2342" s="259" t="s">
        <v>14</v>
      </c>
      <c r="C2342" s="259" t="s">
        <v>15</v>
      </c>
      <c r="D2342" s="259" t="s">
        <v>2236</v>
      </c>
      <c r="E2342" s="259">
        <v>2</v>
      </c>
      <c r="F2342" s="259" t="s">
        <v>2232</v>
      </c>
      <c r="G2342" s="259" t="s">
        <v>33</v>
      </c>
      <c r="H2342" s="259">
        <v>2</v>
      </c>
      <c r="I2342" s="259" t="s">
        <v>17</v>
      </c>
      <c r="J2342" s="259" t="s">
        <v>17</v>
      </c>
      <c r="K2342" s="259" t="s">
        <v>3667</v>
      </c>
      <c r="L2342" s="260">
        <v>45466</v>
      </c>
      <c r="M2342" s="259" t="s">
        <v>20</v>
      </c>
    </row>
    <row r="2343" spans="1:13" x14ac:dyDescent="0.35">
      <c r="A2343" s="261" t="s">
        <v>13</v>
      </c>
      <c r="B2343" s="261" t="s">
        <v>14</v>
      </c>
      <c r="C2343" s="261" t="s">
        <v>15</v>
      </c>
      <c r="D2343" s="261" t="s">
        <v>2238</v>
      </c>
      <c r="E2343" s="261">
        <v>3</v>
      </c>
      <c r="F2343" s="261" t="s">
        <v>2232</v>
      </c>
      <c r="G2343" s="261" t="s">
        <v>33</v>
      </c>
      <c r="H2343" s="261">
        <v>2</v>
      </c>
      <c r="I2343" s="261" t="s">
        <v>17</v>
      </c>
      <c r="J2343" s="261" t="s">
        <v>17</v>
      </c>
      <c r="K2343" s="261" t="s">
        <v>3668</v>
      </c>
      <c r="L2343" s="262">
        <v>45466</v>
      </c>
      <c r="M2343" s="261" t="s">
        <v>20</v>
      </c>
    </row>
    <row r="2344" spans="1:13" x14ac:dyDescent="0.35">
      <c r="A2344" s="259" t="s">
        <v>13</v>
      </c>
      <c r="B2344" s="259" t="s">
        <v>14</v>
      </c>
      <c r="C2344" s="259" t="s">
        <v>15</v>
      </c>
      <c r="D2344" s="259" t="s">
        <v>2240</v>
      </c>
      <c r="E2344" s="259">
        <v>3</v>
      </c>
      <c r="F2344" s="259" t="s">
        <v>2232</v>
      </c>
      <c r="G2344" s="259" t="s">
        <v>33</v>
      </c>
      <c r="H2344" s="259">
        <v>2</v>
      </c>
      <c r="I2344" s="259" t="s">
        <v>17</v>
      </c>
      <c r="J2344" s="259" t="s">
        <v>17</v>
      </c>
      <c r="K2344" s="259" t="s">
        <v>3669</v>
      </c>
      <c r="L2344" s="260">
        <v>45466</v>
      </c>
      <c r="M2344" s="259" t="s">
        <v>20</v>
      </c>
    </row>
    <row r="2345" spans="1:13" x14ac:dyDescent="0.35">
      <c r="A2345" s="261" t="s">
        <v>13</v>
      </c>
      <c r="B2345" s="261" t="s">
        <v>14</v>
      </c>
      <c r="C2345" s="261" t="s">
        <v>15</v>
      </c>
      <c r="D2345" s="261" t="s">
        <v>2242</v>
      </c>
      <c r="E2345" s="261">
        <v>1</v>
      </c>
      <c r="F2345" s="261" t="s">
        <v>2232</v>
      </c>
      <c r="G2345" s="261" t="s">
        <v>33</v>
      </c>
      <c r="H2345" s="261">
        <v>2</v>
      </c>
      <c r="I2345" s="261" t="s">
        <v>17</v>
      </c>
      <c r="J2345" s="261" t="s">
        <v>17</v>
      </c>
      <c r="K2345" s="261" t="s">
        <v>3670</v>
      </c>
      <c r="L2345" s="262">
        <v>45466</v>
      </c>
      <c r="M2345" s="261" t="s">
        <v>20</v>
      </c>
    </row>
    <row r="2346" spans="1:13" x14ac:dyDescent="0.35">
      <c r="A2346" s="259" t="s">
        <v>13</v>
      </c>
      <c r="B2346" s="259" t="s">
        <v>14</v>
      </c>
      <c r="C2346" s="259" t="s">
        <v>15</v>
      </c>
      <c r="D2346" s="259" t="s">
        <v>2244</v>
      </c>
      <c r="E2346" s="259">
        <v>2</v>
      </c>
      <c r="F2346" s="259" t="s">
        <v>2232</v>
      </c>
      <c r="G2346" s="259" t="s">
        <v>33</v>
      </c>
      <c r="H2346" s="259">
        <v>2</v>
      </c>
      <c r="I2346" s="259" t="s">
        <v>17</v>
      </c>
      <c r="J2346" s="259" t="s">
        <v>17</v>
      </c>
      <c r="K2346" s="259" t="s">
        <v>3671</v>
      </c>
      <c r="L2346" s="260">
        <v>45466</v>
      </c>
      <c r="M2346" s="259" t="s">
        <v>20</v>
      </c>
    </row>
    <row r="2347" spans="1:13" x14ac:dyDescent="0.35">
      <c r="A2347" s="261" t="s">
        <v>13</v>
      </c>
      <c r="B2347" s="261" t="s">
        <v>14</v>
      </c>
      <c r="C2347" s="261" t="s">
        <v>15</v>
      </c>
      <c r="D2347" s="261" t="s">
        <v>2246</v>
      </c>
      <c r="E2347" s="261">
        <v>3</v>
      </c>
      <c r="F2347" s="261" t="s">
        <v>2232</v>
      </c>
      <c r="G2347" s="261" t="s">
        <v>33</v>
      </c>
      <c r="H2347" s="261">
        <v>2</v>
      </c>
      <c r="I2347" s="261" t="s">
        <v>17</v>
      </c>
      <c r="J2347" s="261" t="s">
        <v>17</v>
      </c>
      <c r="K2347" s="261" t="s">
        <v>3672</v>
      </c>
      <c r="L2347" s="262">
        <v>45466</v>
      </c>
      <c r="M2347" s="261" t="s">
        <v>20</v>
      </c>
    </row>
    <row r="2348" spans="1:13" x14ac:dyDescent="0.35">
      <c r="A2348" s="259" t="s">
        <v>13</v>
      </c>
      <c r="B2348" s="259" t="s">
        <v>14</v>
      </c>
      <c r="C2348" s="259" t="s">
        <v>15</v>
      </c>
      <c r="D2348" s="259" t="s">
        <v>2248</v>
      </c>
      <c r="E2348" s="259">
        <v>3</v>
      </c>
      <c r="F2348" s="259" t="s">
        <v>2232</v>
      </c>
      <c r="G2348" s="259" t="s">
        <v>33</v>
      </c>
      <c r="H2348" s="259">
        <v>2</v>
      </c>
      <c r="I2348" s="259" t="s">
        <v>17</v>
      </c>
      <c r="J2348" s="259" t="s">
        <v>17</v>
      </c>
      <c r="K2348" s="259" t="s">
        <v>3673</v>
      </c>
      <c r="L2348" s="260">
        <v>45466</v>
      </c>
      <c r="M2348" s="259" t="s">
        <v>20</v>
      </c>
    </row>
    <row r="2349" spans="1:13" x14ac:dyDescent="0.35">
      <c r="A2349" s="261" t="s">
        <v>123</v>
      </c>
      <c r="B2349" s="261" t="s">
        <v>124</v>
      </c>
      <c r="C2349" s="261" t="s">
        <v>125</v>
      </c>
      <c r="D2349" s="261" t="s">
        <v>2231</v>
      </c>
      <c r="E2349" s="261">
        <v>0</v>
      </c>
      <c r="F2349" s="261" t="s">
        <v>2232</v>
      </c>
      <c r="G2349" s="261" t="s">
        <v>33</v>
      </c>
      <c r="H2349" s="261">
        <v>2</v>
      </c>
      <c r="I2349" s="261" t="s">
        <v>17</v>
      </c>
      <c r="J2349" s="261" t="s">
        <v>17</v>
      </c>
      <c r="K2349" s="261" t="s">
        <v>3674</v>
      </c>
      <c r="L2349" s="262">
        <v>45466</v>
      </c>
      <c r="M2349" s="261" t="s">
        <v>20</v>
      </c>
    </row>
    <row r="2350" spans="1:13" x14ac:dyDescent="0.35">
      <c r="A2350" s="259" t="s">
        <v>123</v>
      </c>
      <c r="B2350" s="259" t="s">
        <v>124</v>
      </c>
      <c r="C2350" s="259" t="s">
        <v>125</v>
      </c>
      <c r="D2350" s="259" t="s">
        <v>2234</v>
      </c>
      <c r="E2350" s="259">
        <v>1</v>
      </c>
      <c r="F2350" s="259" t="s">
        <v>2232</v>
      </c>
      <c r="G2350" s="259" t="s">
        <v>33</v>
      </c>
      <c r="H2350" s="259">
        <v>2</v>
      </c>
      <c r="I2350" s="259" t="s">
        <v>17</v>
      </c>
      <c r="J2350" s="259" t="s">
        <v>17</v>
      </c>
      <c r="K2350" s="259" t="s">
        <v>3675</v>
      </c>
      <c r="L2350" s="260">
        <v>45466</v>
      </c>
      <c r="M2350" s="259" t="s">
        <v>20</v>
      </c>
    </row>
    <row r="2351" spans="1:13" x14ac:dyDescent="0.35">
      <c r="A2351" s="261" t="s">
        <v>123</v>
      </c>
      <c r="B2351" s="261" t="s">
        <v>124</v>
      </c>
      <c r="C2351" s="261" t="s">
        <v>125</v>
      </c>
      <c r="D2351" s="261" t="s">
        <v>2236</v>
      </c>
      <c r="E2351" s="261">
        <v>2</v>
      </c>
      <c r="F2351" s="261" t="s">
        <v>2232</v>
      </c>
      <c r="G2351" s="261" t="s">
        <v>33</v>
      </c>
      <c r="H2351" s="261">
        <v>2</v>
      </c>
      <c r="I2351" s="261" t="s">
        <v>17</v>
      </c>
      <c r="J2351" s="261" t="s">
        <v>17</v>
      </c>
      <c r="K2351" s="261" t="s">
        <v>3676</v>
      </c>
      <c r="L2351" s="262">
        <v>45466</v>
      </c>
      <c r="M2351" s="261" t="s">
        <v>20</v>
      </c>
    </row>
    <row r="2352" spans="1:13" x14ac:dyDescent="0.35">
      <c r="A2352" s="259" t="s">
        <v>123</v>
      </c>
      <c r="B2352" s="259" t="s">
        <v>124</v>
      </c>
      <c r="C2352" s="259" t="s">
        <v>125</v>
      </c>
      <c r="D2352" s="259" t="s">
        <v>2238</v>
      </c>
      <c r="E2352" s="259">
        <v>1</v>
      </c>
      <c r="F2352" s="259" t="s">
        <v>2232</v>
      </c>
      <c r="G2352" s="259" t="s">
        <v>33</v>
      </c>
      <c r="H2352" s="259">
        <v>2</v>
      </c>
      <c r="I2352" s="259" t="s">
        <v>17</v>
      </c>
      <c r="J2352" s="259" t="s">
        <v>17</v>
      </c>
      <c r="K2352" s="259" t="s">
        <v>3677</v>
      </c>
      <c r="L2352" s="260">
        <v>45466</v>
      </c>
      <c r="M2352" s="259" t="s">
        <v>20</v>
      </c>
    </row>
    <row r="2353" spans="1:13" x14ac:dyDescent="0.35">
      <c r="A2353" s="261" t="s">
        <v>123</v>
      </c>
      <c r="B2353" s="261" t="s">
        <v>124</v>
      </c>
      <c r="C2353" s="261" t="s">
        <v>125</v>
      </c>
      <c r="D2353" s="261" t="s">
        <v>2240</v>
      </c>
      <c r="E2353" s="261">
        <v>2</v>
      </c>
      <c r="F2353" s="261" t="s">
        <v>2232</v>
      </c>
      <c r="G2353" s="261" t="s">
        <v>33</v>
      </c>
      <c r="H2353" s="261">
        <v>2</v>
      </c>
      <c r="I2353" s="261" t="s">
        <v>17</v>
      </c>
      <c r="J2353" s="261" t="s">
        <v>17</v>
      </c>
      <c r="K2353" s="261" t="s">
        <v>3678</v>
      </c>
      <c r="L2353" s="262">
        <v>45466</v>
      </c>
      <c r="M2353" s="261" t="s">
        <v>20</v>
      </c>
    </row>
    <row r="2354" spans="1:13" x14ac:dyDescent="0.35">
      <c r="A2354" s="259" t="s">
        <v>123</v>
      </c>
      <c r="B2354" s="259" t="s">
        <v>124</v>
      </c>
      <c r="C2354" s="259" t="s">
        <v>125</v>
      </c>
      <c r="D2354" s="259" t="s">
        <v>2242</v>
      </c>
      <c r="E2354" s="259">
        <v>1</v>
      </c>
      <c r="F2354" s="259" t="s">
        <v>2232</v>
      </c>
      <c r="G2354" s="259" t="s">
        <v>33</v>
      </c>
      <c r="H2354" s="259">
        <v>2</v>
      </c>
      <c r="I2354" s="259" t="s">
        <v>17</v>
      </c>
      <c r="J2354" s="259" t="s">
        <v>17</v>
      </c>
      <c r="K2354" s="259" t="s">
        <v>3679</v>
      </c>
      <c r="L2354" s="260">
        <v>45466</v>
      </c>
      <c r="M2354" s="259" t="s">
        <v>20</v>
      </c>
    </row>
    <row r="2355" spans="1:13" x14ac:dyDescent="0.35">
      <c r="A2355" s="261" t="s">
        <v>123</v>
      </c>
      <c r="B2355" s="261" t="s">
        <v>124</v>
      </c>
      <c r="C2355" s="261" t="s">
        <v>125</v>
      </c>
      <c r="D2355" s="261" t="s">
        <v>2244</v>
      </c>
      <c r="E2355" s="261">
        <v>2</v>
      </c>
      <c r="F2355" s="261" t="s">
        <v>2232</v>
      </c>
      <c r="G2355" s="261" t="s">
        <v>33</v>
      </c>
      <c r="H2355" s="261">
        <v>2</v>
      </c>
      <c r="I2355" s="261" t="s">
        <v>17</v>
      </c>
      <c r="J2355" s="261" t="s">
        <v>17</v>
      </c>
      <c r="K2355" s="261" t="s">
        <v>3680</v>
      </c>
      <c r="L2355" s="262">
        <v>45466</v>
      </c>
      <c r="M2355" s="261" t="s">
        <v>20</v>
      </c>
    </row>
    <row r="2356" spans="1:13" x14ac:dyDescent="0.35">
      <c r="A2356" s="259" t="s">
        <v>123</v>
      </c>
      <c r="B2356" s="259" t="s">
        <v>124</v>
      </c>
      <c r="C2356" s="259" t="s">
        <v>125</v>
      </c>
      <c r="D2356" s="259" t="s">
        <v>2246</v>
      </c>
      <c r="E2356" s="259">
        <v>1</v>
      </c>
      <c r="F2356" s="259" t="s">
        <v>2232</v>
      </c>
      <c r="G2356" s="259" t="s">
        <v>33</v>
      </c>
      <c r="H2356" s="259">
        <v>2</v>
      </c>
      <c r="I2356" s="259" t="s">
        <v>17</v>
      </c>
      <c r="J2356" s="259" t="s">
        <v>17</v>
      </c>
      <c r="K2356" s="259" t="s">
        <v>3681</v>
      </c>
      <c r="L2356" s="260">
        <v>45466</v>
      </c>
      <c r="M2356" s="259" t="s">
        <v>20</v>
      </c>
    </row>
    <row r="2357" spans="1:13" x14ac:dyDescent="0.35">
      <c r="A2357" s="261" t="s">
        <v>123</v>
      </c>
      <c r="B2357" s="261" t="s">
        <v>124</v>
      </c>
      <c r="C2357" s="261" t="s">
        <v>125</v>
      </c>
      <c r="D2357" s="261" t="s">
        <v>2248</v>
      </c>
      <c r="E2357" s="261">
        <v>3</v>
      </c>
      <c r="F2357" s="261" t="s">
        <v>2232</v>
      </c>
      <c r="G2357" s="261" t="s">
        <v>33</v>
      </c>
      <c r="H2357" s="261">
        <v>2</v>
      </c>
      <c r="I2357" s="261" t="s">
        <v>17</v>
      </c>
      <c r="J2357" s="261" t="s">
        <v>17</v>
      </c>
      <c r="K2357" s="261" t="s">
        <v>3682</v>
      </c>
      <c r="L2357" s="262">
        <v>45466</v>
      </c>
      <c r="M2357" s="261" t="s">
        <v>20</v>
      </c>
    </row>
    <row r="2358" spans="1:13" x14ac:dyDescent="0.35">
      <c r="A2358" s="259" t="s">
        <v>130</v>
      </c>
      <c r="B2358" s="259" t="s">
        <v>131</v>
      </c>
      <c r="C2358" s="259" t="s">
        <v>125</v>
      </c>
      <c r="D2358" s="259" t="s">
        <v>2231</v>
      </c>
      <c r="E2358" s="259">
        <v>0</v>
      </c>
      <c r="F2358" s="259" t="s">
        <v>2232</v>
      </c>
      <c r="G2358" s="259" t="s">
        <v>33</v>
      </c>
      <c r="H2358" s="259">
        <v>2</v>
      </c>
      <c r="I2358" s="259" t="s">
        <v>17</v>
      </c>
      <c r="J2358" s="259" t="s">
        <v>17</v>
      </c>
      <c r="K2358" s="259" t="s">
        <v>3683</v>
      </c>
      <c r="L2358" s="260">
        <v>45466</v>
      </c>
      <c r="M2358" s="259" t="s">
        <v>20</v>
      </c>
    </row>
    <row r="2359" spans="1:13" x14ac:dyDescent="0.35">
      <c r="A2359" s="261" t="s">
        <v>130</v>
      </c>
      <c r="B2359" s="261" t="s">
        <v>131</v>
      </c>
      <c r="C2359" s="261" t="s">
        <v>125</v>
      </c>
      <c r="D2359" s="261" t="s">
        <v>2234</v>
      </c>
      <c r="E2359" s="261">
        <v>1</v>
      </c>
      <c r="F2359" s="261" t="s">
        <v>2232</v>
      </c>
      <c r="G2359" s="261" t="s">
        <v>33</v>
      </c>
      <c r="H2359" s="261">
        <v>2</v>
      </c>
      <c r="I2359" s="261" t="s">
        <v>17</v>
      </c>
      <c r="J2359" s="261" t="s">
        <v>17</v>
      </c>
      <c r="K2359" s="261" t="s">
        <v>3684</v>
      </c>
      <c r="L2359" s="262">
        <v>45466</v>
      </c>
      <c r="M2359" s="261" t="s">
        <v>20</v>
      </c>
    </row>
    <row r="2360" spans="1:13" x14ac:dyDescent="0.35">
      <c r="A2360" s="259" t="s">
        <v>130</v>
      </c>
      <c r="B2360" s="259" t="s">
        <v>131</v>
      </c>
      <c r="C2360" s="259" t="s">
        <v>125</v>
      </c>
      <c r="D2360" s="259" t="s">
        <v>2236</v>
      </c>
      <c r="E2360" s="259">
        <v>2</v>
      </c>
      <c r="F2360" s="259" t="s">
        <v>2232</v>
      </c>
      <c r="G2360" s="259" t="s">
        <v>33</v>
      </c>
      <c r="H2360" s="259">
        <v>2</v>
      </c>
      <c r="I2360" s="259" t="s">
        <v>17</v>
      </c>
      <c r="J2360" s="259" t="s">
        <v>17</v>
      </c>
      <c r="K2360" s="259" t="s">
        <v>3685</v>
      </c>
      <c r="L2360" s="260">
        <v>45466</v>
      </c>
      <c r="M2360" s="259" t="s">
        <v>20</v>
      </c>
    </row>
    <row r="2361" spans="1:13" x14ac:dyDescent="0.35">
      <c r="A2361" s="261" t="s">
        <v>130</v>
      </c>
      <c r="B2361" s="261" t="s">
        <v>131</v>
      </c>
      <c r="C2361" s="261" t="s">
        <v>125</v>
      </c>
      <c r="D2361" s="261" t="s">
        <v>2238</v>
      </c>
      <c r="E2361" s="261">
        <v>2</v>
      </c>
      <c r="F2361" s="261" t="s">
        <v>2232</v>
      </c>
      <c r="G2361" s="261" t="s">
        <v>33</v>
      </c>
      <c r="H2361" s="261">
        <v>2</v>
      </c>
      <c r="I2361" s="261" t="s">
        <v>17</v>
      </c>
      <c r="J2361" s="261" t="s">
        <v>17</v>
      </c>
      <c r="K2361" s="261" t="s">
        <v>3686</v>
      </c>
      <c r="L2361" s="262">
        <v>45466</v>
      </c>
      <c r="M2361" s="261" t="s">
        <v>20</v>
      </c>
    </row>
    <row r="2362" spans="1:13" x14ac:dyDescent="0.35">
      <c r="A2362" s="259" t="s">
        <v>130</v>
      </c>
      <c r="B2362" s="259" t="s">
        <v>131</v>
      </c>
      <c r="C2362" s="259" t="s">
        <v>125</v>
      </c>
      <c r="D2362" s="259" t="s">
        <v>2240</v>
      </c>
      <c r="E2362" s="259">
        <v>3</v>
      </c>
      <c r="F2362" s="259" t="s">
        <v>2232</v>
      </c>
      <c r="G2362" s="259" t="s">
        <v>33</v>
      </c>
      <c r="H2362" s="259">
        <v>2</v>
      </c>
      <c r="I2362" s="259" t="s">
        <v>17</v>
      </c>
      <c r="J2362" s="259" t="s">
        <v>17</v>
      </c>
      <c r="K2362" s="259" t="s">
        <v>3687</v>
      </c>
      <c r="L2362" s="260">
        <v>45466</v>
      </c>
      <c r="M2362" s="259" t="s">
        <v>20</v>
      </c>
    </row>
    <row r="2363" spans="1:13" x14ac:dyDescent="0.35">
      <c r="A2363" s="261" t="s">
        <v>130</v>
      </c>
      <c r="B2363" s="261" t="s">
        <v>131</v>
      </c>
      <c r="C2363" s="261" t="s">
        <v>125</v>
      </c>
      <c r="D2363" s="261" t="s">
        <v>2242</v>
      </c>
      <c r="E2363" s="261">
        <v>1</v>
      </c>
      <c r="F2363" s="261" t="s">
        <v>2232</v>
      </c>
      <c r="G2363" s="261" t="s">
        <v>33</v>
      </c>
      <c r="H2363" s="261">
        <v>2</v>
      </c>
      <c r="I2363" s="261" t="s">
        <v>17</v>
      </c>
      <c r="J2363" s="261" t="s">
        <v>17</v>
      </c>
      <c r="K2363" s="261" t="s">
        <v>3688</v>
      </c>
      <c r="L2363" s="262">
        <v>45466</v>
      </c>
      <c r="M2363" s="261" t="s">
        <v>20</v>
      </c>
    </row>
    <row r="2364" spans="1:13" x14ac:dyDescent="0.35">
      <c r="A2364" s="259" t="s">
        <v>130</v>
      </c>
      <c r="B2364" s="259" t="s">
        <v>131</v>
      </c>
      <c r="C2364" s="259" t="s">
        <v>125</v>
      </c>
      <c r="D2364" s="259" t="s">
        <v>2244</v>
      </c>
      <c r="E2364" s="259">
        <v>1</v>
      </c>
      <c r="F2364" s="259" t="s">
        <v>2232</v>
      </c>
      <c r="G2364" s="259" t="s">
        <v>33</v>
      </c>
      <c r="H2364" s="259">
        <v>2</v>
      </c>
      <c r="I2364" s="259" t="s">
        <v>17</v>
      </c>
      <c r="J2364" s="259" t="s">
        <v>17</v>
      </c>
      <c r="K2364" s="259" t="s">
        <v>3689</v>
      </c>
      <c r="L2364" s="260">
        <v>45466</v>
      </c>
      <c r="M2364" s="259" t="s">
        <v>20</v>
      </c>
    </row>
    <row r="2365" spans="1:13" x14ac:dyDescent="0.35">
      <c r="A2365" s="261" t="s">
        <v>130</v>
      </c>
      <c r="B2365" s="261" t="s">
        <v>131</v>
      </c>
      <c r="C2365" s="261" t="s">
        <v>125</v>
      </c>
      <c r="D2365" s="261" t="s">
        <v>2246</v>
      </c>
      <c r="E2365" s="261">
        <v>1</v>
      </c>
      <c r="F2365" s="261" t="s">
        <v>2232</v>
      </c>
      <c r="G2365" s="261" t="s">
        <v>33</v>
      </c>
      <c r="H2365" s="261">
        <v>2</v>
      </c>
      <c r="I2365" s="261" t="s">
        <v>17</v>
      </c>
      <c r="J2365" s="261" t="s">
        <v>17</v>
      </c>
      <c r="K2365" s="261" t="s">
        <v>3690</v>
      </c>
      <c r="L2365" s="262">
        <v>45466</v>
      </c>
      <c r="M2365" s="261" t="s">
        <v>20</v>
      </c>
    </row>
    <row r="2366" spans="1:13" x14ac:dyDescent="0.35">
      <c r="A2366" s="259" t="s">
        <v>130</v>
      </c>
      <c r="B2366" s="259" t="s">
        <v>131</v>
      </c>
      <c r="C2366" s="259" t="s">
        <v>125</v>
      </c>
      <c r="D2366" s="259" t="s">
        <v>2248</v>
      </c>
      <c r="E2366" s="259">
        <v>3</v>
      </c>
      <c r="F2366" s="259" t="s">
        <v>2232</v>
      </c>
      <c r="G2366" s="259" t="s">
        <v>33</v>
      </c>
      <c r="H2366" s="259">
        <v>2</v>
      </c>
      <c r="I2366" s="259" t="s">
        <v>17</v>
      </c>
      <c r="J2366" s="259" t="s">
        <v>17</v>
      </c>
      <c r="K2366" s="259" t="s">
        <v>3691</v>
      </c>
      <c r="L2366" s="260">
        <v>45466</v>
      </c>
      <c r="M2366" s="259" t="s">
        <v>20</v>
      </c>
    </row>
    <row r="2367" spans="1:13" x14ac:dyDescent="0.35">
      <c r="A2367" s="261" t="s">
        <v>549</v>
      </c>
      <c r="B2367" s="261" t="s">
        <v>550</v>
      </c>
      <c r="C2367" s="261" t="s">
        <v>125</v>
      </c>
      <c r="D2367" s="261" t="s">
        <v>2231</v>
      </c>
      <c r="E2367" s="261">
        <v>0</v>
      </c>
      <c r="F2367" s="261" t="s">
        <v>2232</v>
      </c>
      <c r="G2367" s="261" t="s">
        <v>33</v>
      </c>
      <c r="H2367" s="261">
        <v>2</v>
      </c>
      <c r="I2367" s="261" t="s">
        <v>17</v>
      </c>
      <c r="J2367" s="261" t="s">
        <v>17</v>
      </c>
      <c r="K2367" s="261" t="s">
        <v>3692</v>
      </c>
      <c r="L2367" s="262">
        <v>45466</v>
      </c>
      <c r="M2367" s="261" t="s">
        <v>20</v>
      </c>
    </row>
    <row r="2368" spans="1:13" x14ac:dyDescent="0.35">
      <c r="A2368" s="259" t="s">
        <v>549</v>
      </c>
      <c r="B2368" s="259" t="s">
        <v>550</v>
      </c>
      <c r="C2368" s="259" t="s">
        <v>125</v>
      </c>
      <c r="D2368" s="259" t="s">
        <v>2234</v>
      </c>
      <c r="E2368" s="259">
        <v>1</v>
      </c>
      <c r="F2368" s="259" t="s">
        <v>2232</v>
      </c>
      <c r="G2368" s="259" t="s">
        <v>33</v>
      </c>
      <c r="H2368" s="259">
        <v>2</v>
      </c>
      <c r="I2368" s="259" t="s">
        <v>17</v>
      </c>
      <c r="J2368" s="259" t="s">
        <v>17</v>
      </c>
      <c r="K2368" s="259" t="s">
        <v>3693</v>
      </c>
      <c r="L2368" s="260">
        <v>45466</v>
      </c>
      <c r="M2368" s="259" t="s">
        <v>20</v>
      </c>
    </row>
    <row r="2369" spans="1:13" x14ac:dyDescent="0.35">
      <c r="A2369" s="261" t="s">
        <v>549</v>
      </c>
      <c r="B2369" s="261" t="s">
        <v>550</v>
      </c>
      <c r="C2369" s="261" t="s">
        <v>125</v>
      </c>
      <c r="D2369" s="261" t="s">
        <v>2236</v>
      </c>
      <c r="E2369" s="261">
        <v>2</v>
      </c>
      <c r="F2369" s="261" t="s">
        <v>2232</v>
      </c>
      <c r="G2369" s="261" t="s">
        <v>33</v>
      </c>
      <c r="H2369" s="261">
        <v>2</v>
      </c>
      <c r="I2369" s="261" t="s">
        <v>17</v>
      </c>
      <c r="J2369" s="261" t="s">
        <v>17</v>
      </c>
      <c r="K2369" s="261" t="s">
        <v>3694</v>
      </c>
      <c r="L2369" s="262">
        <v>45466</v>
      </c>
      <c r="M2369" s="261" t="s">
        <v>20</v>
      </c>
    </row>
    <row r="2370" spans="1:13" x14ac:dyDescent="0.35">
      <c r="A2370" s="259" t="s">
        <v>549</v>
      </c>
      <c r="B2370" s="259" t="s">
        <v>550</v>
      </c>
      <c r="C2370" s="259" t="s">
        <v>125</v>
      </c>
      <c r="D2370" s="259" t="s">
        <v>2238</v>
      </c>
      <c r="E2370" s="259">
        <v>0</v>
      </c>
      <c r="F2370" s="259" t="s">
        <v>2232</v>
      </c>
      <c r="G2370" s="259" t="s">
        <v>33</v>
      </c>
      <c r="H2370" s="259">
        <v>2</v>
      </c>
      <c r="I2370" s="259" t="s">
        <v>17</v>
      </c>
      <c r="J2370" s="259" t="s">
        <v>17</v>
      </c>
      <c r="K2370" s="259" t="s">
        <v>3695</v>
      </c>
      <c r="L2370" s="260">
        <v>45466</v>
      </c>
      <c r="M2370" s="259" t="s">
        <v>20</v>
      </c>
    </row>
    <row r="2371" spans="1:13" x14ac:dyDescent="0.35">
      <c r="A2371" s="261" t="s">
        <v>549</v>
      </c>
      <c r="B2371" s="261" t="s">
        <v>550</v>
      </c>
      <c r="C2371" s="261" t="s">
        <v>125</v>
      </c>
      <c r="D2371" s="261" t="s">
        <v>2240</v>
      </c>
      <c r="E2371" s="261">
        <v>2</v>
      </c>
      <c r="F2371" s="261" t="s">
        <v>2232</v>
      </c>
      <c r="G2371" s="261" t="s">
        <v>33</v>
      </c>
      <c r="H2371" s="261">
        <v>2</v>
      </c>
      <c r="I2371" s="261" t="s">
        <v>17</v>
      </c>
      <c r="J2371" s="261" t="s">
        <v>17</v>
      </c>
      <c r="K2371" s="261" t="s">
        <v>3696</v>
      </c>
      <c r="L2371" s="262">
        <v>45466</v>
      </c>
      <c r="M2371" s="261" t="s">
        <v>20</v>
      </c>
    </row>
    <row r="2372" spans="1:13" x14ac:dyDescent="0.35">
      <c r="A2372" s="259" t="s">
        <v>549</v>
      </c>
      <c r="B2372" s="259" t="s">
        <v>550</v>
      </c>
      <c r="C2372" s="259" t="s">
        <v>125</v>
      </c>
      <c r="D2372" s="259" t="s">
        <v>2242</v>
      </c>
      <c r="E2372" s="259">
        <v>1</v>
      </c>
      <c r="F2372" s="259" t="s">
        <v>2232</v>
      </c>
      <c r="G2372" s="259" t="s">
        <v>33</v>
      </c>
      <c r="H2372" s="259">
        <v>2</v>
      </c>
      <c r="I2372" s="259" t="s">
        <v>17</v>
      </c>
      <c r="J2372" s="259" t="s">
        <v>17</v>
      </c>
      <c r="K2372" s="259" t="s">
        <v>3697</v>
      </c>
      <c r="L2372" s="260">
        <v>45466</v>
      </c>
      <c r="M2372" s="259" t="s">
        <v>20</v>
      </c>
    </row>
    <row r="2373" spans="1:13" x14ac:dyDescent="0.35">
      <c r="A2373" s="261" t="s">
        <v>549</v>
      </c>
      <c r="B2373" s="261" t="s">
        <v>550</v>
      </c>
      <c r="C2373" s="261" t="s">
        <v>125</v>
      </c>
      <c r="D2373" s="261" t="s">
        <v>2244</v>
      </c>
      <c r="E2373" s="261">
        <v>1</v>
      </c>
      <c r="F2373" s="261" t="s">
        <v>2232</v>
      </c>
      <c r="G2373" s="261" t="s">
        <v>33</v>
      </c>
      <c r="H2373" s="261">
        <v>2</v>
      </c>
      <c r="I2373" s="261" t="s">
        <v>17</v>
      </c>
      <c r="J2373" s="261" t="s">
        <v>17</v>
      </c>
      <c r="K2373" s="261" t="s">
        <v>3698</v>
      </c>
      <c r="L2373" s="262">
        <v>45466</v>
      </c>
      <c r="M2373" s="261" t="s">
        <v>20</v>
      </c>
    </row>
    <row r="2374" spans="1:13" x14ac:dyDescent="0.35">
      <c r="A2374" s="259" t="s">
        <v>549</v>
      </c>
      <c r="B2374" s="259" t="s">
        <v>550</v>
      </c>
      <c r="C2374" s="259" t="s">
        <v>125</v>
      </c>
      <c r="D2374" s="259" t="s">
        <v>2246</v>
      </c>
      <c r="E2374" s="259">
        <v>0</v>
      </c>
      <c r="F2374" s="259" t="s">
        <v>2232</v>
      </c>
      <c r="G2374" s="259" t="s">
        <v>33</v>
      </c>
      <c r="H2374" s="259">
        <v>2</v>
      </c>
      <c r="I2374" s="259" t="s">
        <v>17</v>
      </c>
      <c r="J2374" s="259" t="s">
        <v>17</v>
      </c>
      <c r="K2374" s="259" t="s">
        <v>3699</v>
      </c>
      <c r="L2374" s="260">
        <v>45466</v>
      </c>
      <c r="M2374" s="259" t="s">
        <v>20</v>
      </c>
    </row>
    <row r="2375" spans="1:13" x14ac:dyDescent="0.35">
      <c r="A2375" s="261" t="s">
        <v>549</v>
      </c>
      <c r="B2375" s="261" t="s">
        <v>550</v>
      </c>
      <c r="C2375" s="261" t="s">
        <v>125</v>
      </c>
      <c r="D2375" s="261" t="s">
        <v>2248</v>
      </c>
      <c r="E2375" s="261">
        <v>3</v>
      </c>
      <c r="F2375" s="261" t="s">
        <v>2232</v>
      </c>
      <c r="G2375" s="261" t="s">
        <v>33</v>
      </c>
      <c r="H2375" s="261">
        <v>2</v>
      </c>
      <c r="I2375" s="261" t="s">
        <v>17</v>
      </c>
      <c r="J2375" s="261" t="s">
        <v>17</v>
      </c>
      <c r="K2375" s="261" t="s">
        <v>3700</v>
      </c>
      <c r="L2375" s="262">
        <v>45466</v>
      </c>
      <c r="M2375" s="261" t="s">
        <v>20</v>
      </c>
    </row>
    <row r="2376" spans="1:13" x14ac:dyDescent="0.35">
      <c r="A2376" s="259" t="s">
        <v>422</v>
      </c>
      <c r="B2376" s="259" t="s">
        <v>423</v>
      </c>
      <c r="C2376" s="259" t="s">
        <v>424</v>
      </c>
      <c r="D2376" s="259" t="s">
        <v>2231</v>
      </c>
      <c r="E2376" s="259">
        <v>0</v>
      </c>
      <c r="F2376" s="259" t="s">
        <v>2232</v>
      </c>
      <c r="G2376" s="259" t="s">
        <v>33</v>
      </c>
      <c r="H2376" s="259">
        <v>2</v>
      </c>
      <c r="I2376" s="259" t="s">
        <v>17</v>
      </c>
      <c r="J2376" s="259" t="s">
        <v>17</v>
      </c>
      <c r="K2376" s="259" t="s">
        <v>3701</v>
      </c>
      <c r="L2376" s="260">
        <v>45466</v>
      </c>
      <c r="M2376" s="259" t="s">
        <v>20</v>
      </c>
    </row>
    <row r="2377" spans="1:13" x14ac:dyDescent="0.35">
      <c r="A2377" s="261" t="s">
        <v>422</v>
      </c>
      <c r="B2377" s="261" t="s">
        <v>423</v>
      </c>
      <c r="C2377" s="261" t="s">
        <v>424</v>
      </c>
      <c r="D2377" s="261" t="s">
        <v>2234</v>
      </c>
      <c r="E2377" s="261">
        <v>1</v>
      </c>
      <c r="F2377" s="261" t="s">
        <v>2232</v>
      </c>
      <c r="G2377" s="261" t="s">
        <v>33</v>
      </c>
      <c r="H2377" s="261">
        <v>2</v>
      </c>
      <c r="I2377" s="261" t="s">
        <v>17</v>
      </c>
      <c r="J2377" s="261" t="s">
        <v>17</v>
      </c>
      <c r="K2377" s="261" t="s">
        <v>3702</v>
      </c>
      <c r="L2377" s="262">
        <v>45466</v>
      </c>
      <c r="M2377" s="261" t="s">
        <v>20</v>
      </c>
    </row>
    <row r="2378" spans="1:13" x14ac:dyDescent="0.35">
      <c r="A2378" s="259" t="s">
        <v>422</v>
      </c>
      <c r="B2378" s="259" t="s">
        <v>423</v>
      </c>
      <c r="C2378" s="259" t="s">
        <v>424</v>
      </c>
      <c r="D2378" s="259" t="s">
        <v>2236</v>
      </c>
      <c r="E2378" s="259">
        <v>1</v>
      </c>
      <c r="F2378" s="259" t="s">
        <v>2232</v>
      </c>
      <c r="G2378" s="259" t="s">
        <v>33</v>
      </c>
      <c r="H2378" s="259">
        <v>2</v>
      </c>
      <c r="I2378" s="259" t="s">
        <v>17</v>
      </c>
      <c r="J2378" s="259" t="s">
        <v>17</v>
      </c>
      <c r="K2378" s="259" t="s">
        <v>3703</v>
      </c>
      <c r="L2378" s="260">
        <v>45466</v>
      </c>
      <c r="M2378" s="259" t="s">
        <v>20</v>
      </c>
    </row>
    <row r="2379" spans="1:13" x14ac:dyDescent="0.35">
      <c r="A2379" s="261" t="s">
        <v>422</v>
      </c>
      <c r="B2379" s="261" t="s">
        <v>423</v>
      </c>
      <c r="C2379" s="261" t="s">
        <v>424</v>
      </c>
      <c r="D2379" s="261" t="s">
        <v>2238</v>
      </c>
      <c r="E2379" s="261">
        <v>3</v>
      </c>
      <c r="F2379" s="261" t="s">
        <v>2232</v>
      </c>
      <c r="G2379" s="261" t="s">
        <v>33</v>
      </c>
      <c r="H2379" s="261">
        <v>2</v>
      </c>
      <c r="I2379" s="261" t="s">
        <v>17</v>
      </c>
      <c r="J2379" s="261" t="s">
        <v>17</v>
      </c>
      <c r="K2379" s="261" t="s">
        <v>3704</v>
      </c>
      <c r="L2379" s="262">
        <v>45466</v>
      </c>
      <c r="M2379" s="261" t="s">
        <v>20</v>
      </c>
    </row>
    <row r="2380" spans="1:13" x14ac:dyDescent="0.35">
      <c r="A2380" s="259" t="s">
        <v>422</v>
      </c>
      <c r="B2380" s="259" t="s">
        <v>423</v>
      </c>
      <c r="C2380" s="259" t="s">
        <v>424</v>
      </c>
      <c r="D2380" s="259" t="s">
        <v>2240</v>
      </c>
      <c r="E2380" s="259">
        <v>3</v>
      </c>
      <c r="F2380" s="259" t="s">
        <v>2232</v>
      </c>
      <c r="G2380" s="259" t="s">
        <v>33</v>
      </c>
      <c r="H2380" s="259">
        <v>2</v>
      </c>
      <c r="I2380" s="259" t="s">
        <v>17</v>
      </c>
      <c r="J2380" s="259" t="s">
        <v>17</v>
      </c>
      <c r="K2380" s="259" t="s">
        <v>3705</v>
      </c>
      <c r="L2380" s="260">
        <v>45466</v>
      </c>
      <c r="M2380" s="259" t="s">
        <v>20</v>
      </c>
    </row>
    <row r="2381" spans="1:13" x14ac:dyDescent="0.35">
      <c r="A2381" s="261" t="s">
        <v>422</v>
      </c>
      <c r="B2381" s="261" t="s">
        <v>423</v>
      </c>
      <c r="C2381" s="261" t="s">
        <v>424</v>
      </c>
      <c r="D2381" s="261" t="s">
        <v>2242</v>
      </c>
      <c r="E2381" s="261">
        <v>3</v>
      </c>
      <c r="F2381" s="261" t="s">
        <v>2232</v>
      </c>
      <c r="G2381" s="261" t="s">
        <v>33</v>
      </c>
      <c r="H2381" s="261">
        <v>2</v>
      </c>
      <c r="I2381" s="261" t="s">
        <v>17</v>
      </c>
      <c r="J2381" s="261" t="s">
        <v>17</v>
      </c>
      <c r="K2381" s="261" t="s">
        <v>3706</v>
      </c>
      <c r="L2381" s="262">
        <v>45466</v>
      </c>
      <c r="M2381" s="261" t="s">
        <v>20</v>
      </c>
    </row>
    <row r="2382" spans="1:13" x14ac:dyDescent="0.35">
      <c r="A2382" s="259" t="s">
        <v>422</v>
      </c>
      <c r="B2382" s="259" t="s">
        <v>423</v>
      </c>
      <c r="C2382" s="259" t="s">
        <v>424</v>
      </c>
      <c r="D2382" s="259" t="s">
        <v>2244</v>
      </c>
      <c r="E2382" s="259">
        <v>3</v>
      </c>
      <c r="F2382" s="259" t="s">
        <v>2232</v>
      </c>
      <c r="G2382" s="259" t="s">
        <v>33</v>
      </c>
      <c r="H2382" s="259">
        <v>2</v>
      </c>
      <c r="I2382" s="259" t="s">
        <v>17</v>
      </c>
      <c r="J2382" s="259" t="s">
        <v>17</v>
      </c>
      <c r="K2382" s="259" t="s">
        <v>3707</v>
      </c>
      <c r="L2382" s="260">
        <v>45466</v>
      </c>
      <c r="M2382" s="259" t="s">
        <v>20</v>
      </c>
    </row>
    <row r="2383" spans="1:13" x14ac:dyDescent="0.35">
      <c r="A2383" s="261" t="s">
        <v>422</v>
      </c>
      <c r="B2383" s="261" t="s">
        <v>423</v>
      </c>
      <c r="C2383" s="261" t="s">
        <v>424</v>
      </c>
      <c r="D2383" s="261" t="s">
        <v>2246</v>
      </c>
      <c r="E2383" s="261">
        <v>3</v>
      </c>
      <c r="F2383" s="261" t="s">
        <v>2232</v>
      </c>
      <c r="G2383" s="261" t="s">
        <v>33</v>
      </c>
      <c r="H2383" s="261">
        <v>2</v>
      </c>
      <c r="I2383" s="261" t="s">
        <v>17</v>
      </c>
      <c r="J2383" s="261" t="s">
        <v>17</v>
      </c>
      <c r="K2383" s="261" t="s">
        <v>3708</v>
      </c>
      <c r="L2383" s="262">
        <v>45466</v>
      </c>
      <c r="M2383" s="261" t="s">
        <v>20</v>
      </c>
    </row>
    <row r="2384" spans="1:13" x14ac:dyDescent="0.35">
      <c r="A2384" s="259" t="s">
        <v>422</v>
      </c>
      <c r="B2384" s="259" t="s">
        <v>423</v>
      </c>
      <c r="C2384" s="259" t="s">
        <v>424</v>
      </c>
      <c r="D2384" s="259" t="s">
        <v>2248</v>
      </c>
      <c r="E2384" s="259">
        <v>3</v>
      </c>
      <c r="F2384" s="259" t="s">
        <v>2232</v>
      </c>
      <c r="G2384" s="259" t="s">
        <v>33</v>
      </c>
      <c r="H2384" s="259">
        <v>2</v>
      </c>
      <c r="I2384" s="259" t="s">
        <v>17</v>
      </c>
      <c r="J2384" s="259" t="s">
        <v>17</v>
      </c>
      <c r="K2384" s="259" t="s">
        <v>3709</v>
      </c>
      <c r="L2384" s="260">
        <v>45466</v>
      </c>
      <c r="M2384" s="259" t="s">
        <v>20</v>
      </c>
    </row>
    <row r="2385" spans="1:13" x14ac:dyDescent="0.35">
      <c r="A2385" s="261" t="s">
        <v>728</v>
      </c>
      <c r="B2385" s="261" t="s">
        <v>729</v>
      </c>
      <c r="C2385" s="261" t="s">
        <v>296</v>
      </c>
      <c r="D2385" s="261" t="s">
        <v>2231</v>
      </c>
      <c r="E2385" s="261">
        <v>0</v>
      </c>
      <c r="F2385" s="261" t="s">
        <v>2232</v>
      </c>
      <c r="G2385" s="261" t="s">
        <v>33</v>
      </c>
      <c r="H2385" s="261">
        <v>2</v>
      </c>
      <c r="I2385" s="261" t="s">
        <v>17</v>
      </c>
      <c r="J2385" s="261" t="s">
        <v>17</v>
      </c>
      <c r="K2385" s="261" t="s">
        <v>3710</v>
      </c>
      <c r="L2385" s="262">
        <v>45466</v>
      </c>
      <c r="M2385" s="261" t="s">
        <v>20</v>
      </c>
    </row>
    <row r="2386" spans="1:13" x14ac:dyDescent="0.35">
      <c r="A2386" s="259" t="s">
        <v>728</v>
      </c>
      <c r="B2386" s="259" t="s">
        <v>729</v>
      </c>
      <c r="C2386" s="259" t="s">
        <v>296</v>
      </c>
      <c r="D2386" s="259" t="s">
        <v>2234</v>
      </c>
      <c r="E2386" s="259">
        <v>0</v>
      </c>
      <c r="F2386" s="259" t="s">
        <v>2232</v>
      </c>
      <c r="G2386" s="259" t="s">
        <v>33</v>
      </c>
      <c r="H2386" s="259">
        <v>2</v>
      </c>
      <c r="I2386" s="259" t="s">
        <v>17</v>
      </c>
      <c r="J2386" s="259" t="s">
        <v>17</v>
      </c>
      <c r="K2386" s="259" t="s">
        <v>3711</v>
      </c>
      <c r="L2386" s="260">
        <v>45466</v>
      </c>
      <c r="M2386" s="259" t="s">
        <v>20</v>
      </c>
    </row>
    <row r="2387" spans="1:13" x14ac:dyDescent="0.35">
      <c r="A2387" s="261" t="s">
        <v>728</v>
      </c>
      <c r="B2387" s="261" t="s">
        <v>729</v>
      </c>
      <c r="C2387" s="261" t="s">
        <v>296</v>
      </c>
      <c r="D2387" s="261" t="s">
        <v>2236</v>
      </c>
      <c r="E2387" s="261">
        <v>0</v>
      </c>
      <c r="F2387" s="261" t="s">
        <v>2232</v>
      </c>
      <c r="G2387" s="261" t="s">
        <v>33</v>
      </c>
      <c r="H2387" s="261">
        <v>2</v>
      </c>
      <c r="I2387" s="261" t="s">
        <v>17</v>
      </c>
      <c r="J2387" s="261" t="s">
        <v>17</v>
      </c>
      <c r="K2387" s="261" t="s">
        <v>3712</v>
      </c>
      <c r="L2387" s="262">
        <v>45466</v>
      </c>
      <c r="M2387" s="261" t="s">
        <v>20</v>
      </c>
    </row>
    <row r="2388" spans="1:13" x14ac:dyDescent="0.35">
      <c r="A2388" s="259" t="s">
        <v>728</v>
      </c>
      <c r="B2388" s="259" t="s">
        <v>729</v>
      </c>
      <c r="C2388" s="259" t="s">
        <v>296</v>
      </c>
      <c r="D2388" s="259" t="s">
        <v>2238</v>
      </c>
      <c r="E2388" s="259">
        <v>3</v>
      </c>
      <c r="F2388" s="259" t="s">
        <v>2232</v>
      </c>
      <c r="G2388" s="259" t="s">
        <v>33</v>
      </c>
      <c r="H2388" s="259">
        <v>2</v>
      </c>
      <c r="I2388" s="259" t="s">
        <v>17</v>
      </c>
      <c r="J2388" s="259" t="s">
        <v>17</v>
      </c>
      <c r="K2388" s="259" t="s">
        <v>3713</v>
      </c>
      <c r="L2388" s="260">
        <v>45466</v>
      </c>
      <c r="M2388" s="259" t="s">
        <v>20</v>
      </c>
    </row>
    <row r="2389" spans="1:13" x14ac:dyDescent="0.35">
      <c r="A2389" s="261" t="s">
        <v>728</v>
      </c>
      <c r="B2389" s="261" t="s">
        <v>729</v>
      </c>
      <c r="C2389" s="261" t="s">
        <v>296</v>
      </c>
      <c r="D2389" s="261" t="s">
        <v>2240</v>
      </c>
      <c r="E2389" s="261">
        <v>3</v>
      </c>
      <c r="F2389" s="261" t="s">
        <v>2232</v>
      </c>
      <c r="G2389" s="261" t="s">
        <v>33</v>
      </c>
      <c r="H2389" s="261">
        <v>2</v>
      </c>
      <c r="I2389" s="261" t="s">
        <v>17</v>
      </c>
      <c r="J2389" s="261" t="s">
        <v>17</v>
      </c>
      <c r="K2389" s="261" t="s">
        <v>3714</v>
      </c>
      <c r="L2389" s="262">
        <v>45466</v>
      </c>
      <c r="M2389" s="261" t="s">
        <v>20</v>
      </c>
    </row>
    <row r="2390" spans="1:13" x14ac:dyDescent="0.35">
      <c r="A2390" s="259" t="s">
        <v>728</v>
      </c>
      <c r="B2390" s="259" t="s">
        <v>729</v>
      </c>
      <c r="C2390" s="259" t="s">
        <v>296</v>
      </c>
      <c r="D2390" s="259" t="s">
        <v>2242</v>
      </c>
      <c r="E2390" s="259">
        <v>3</v>
      </c>
      <c r="F2390" s="259" t="s">
        <v>2232</v>
      </c>
      <c r="G2390" s="259" t="s">
        <v>33</v>
      </c>
      <c r="H2390" s="259">
        <v>2</v>
      </c>
      <c r="I2390" s="259" t="s">
        <v>17</v>
      </c>
      <c r="J2390" s="259" t="s">
        <v>17</v>
      </c>
      <c r="K2390" s="259" t="s">
        <v>3715</v>
      </c>
      <c r="L2390" s="260">
        <v>45466</v>
      </c>
      <c r="M2390" s="259" t="s">
        <v>20</v>
      </c>
    </row>
    <row r="2391" spans="1:13" x14ac:dyDescent="0.35">
      <c r="A2391" s="261" t="s">
        <v>728</v>
      </c>
      <c r="B2391" s="261" t="s">
        <v>729</v>
      </c>
      <c r="C2391" s="261" t="s">
        <v>296</v>
      </c>
      <c r="D2391" s="261" t="s">
        <v>2244</v>
      </c>
      <c r="E2391" s="261">
        <v>2</v>
      </c>
      <c r="F2391" s="261" t="s">
        <v>2232</v>
      </c>
      <c r="G2391" s="261" t="s">
        <v>33</v>
      </c>
      <c r="H2391" s="261">
        <v>2</v>
      </c>
      <c r="I2391" s="261" t="s">
        <v>17</v>
      </c>
      <c r="J2391" s="261" t="s">
        <v>17</v>
      </c>
      <c r="K2391" s="261" t="s">
        <v>3716</v>
      </c>
      <c r="L2391" s="262">
        <v>45466</v>
      </c>
      <c r="M2391" s="261" t="s">
        <v>20</v>
      </c>
    </row>
    <row r="2392" spans="1:13" x14ac:dyDescent="0.35">
      <c r="A2392" s="259" t="s">
        <v>728</v>
      </c>
      <c r="B2392" s="259" t="s">
        <v>729</v>
      </c>
      <c r="C2392" s="259" t="s">
        <v>296</v>
      </c>
      <c r="D2392" s="259" t="s">
        <v>2246</v>
      </c>
      <c r="E2392" s="259">
        <v>2</v>
      </c>
      <c r="F2392" s="259" t="s">
        <v>2232</v>
      </c>
      <c r="G2392" s="259" t="s">
        <v>33</v>
      </c>
      <c r="H2392" s="259">
        <v>2</v>
      </c>
      <c r="I2392" s="259" t="s">
        <v>17</v>
      </c>
      <c r="J2392" s="259" t="s">
        <v>17</v>
      </c>
      <c r="K2392" s="259" t="s">
        <v>3717</v>
      </c>
      <c r="L2392" s="260">
        <v>45466</v>
      </c>
      <c r="M2392" s="259" t="s">
        <v>20</v>
      </c>
    </row>
    <row r="2393" spans="1:13" x14ac:dyDescent="0.35">
      <c r="A2393" s="261" t="s">
        <v>728</v>
      </c>
      <c r="B2393" s="261" t="s">
        <v>729</v>
      </c>
      <c r="C2393" s="261" t="s">
        <v>296</v>
      </c>
      <c r="D2393" s="261" t="s">
        <v>2248</v>
      </c>
      <c r="E2393" s="261">
        <v>0</v>
      </c>
      <c r="F2393" s="261" t="s">
        <v>2232</v>
      </c>
      <c r="G2393" s="261" t="s">
        <v>33</v>
      </c>
      <c r="H2393" s="261">
        <v>2</v>
      </c>
      <c r="I2393" s="261" t="s">
        <v>17</v>
      </c>
      <c r="J2393" s="261" t="s">
        <v>17</v>
      </c>
      <c r="K2393" s="261" t="s">
        <v>3718</v>
      </c>
      <c r="L2393" s="262">
        <v>45466</v>
      </c>
      <c r="M2393" s="261" t="s">
        <v>20</v>
      </c>
    </row>
    <row r="2394" spans="1:13" x14ac:dyDescent="0.35">
      <c r="A2394" s="259" t="s">
        <v>294</v>
      </c>
      <c r="B2394" s="259" t="s">
        <v>295</v>
      </c>
      <c r="C2394" s="259" t="s">
        <v>296</v>
      </c>
      <c r="D2394" s="259" t="s">
        <v>2231</v>
      </c>
      <c r="E2394" s="259">
        <v>0</v>
      </c>
      <c r="F2394" s="259" t="s">
        <v>2232</v>
      </c>
      <c r="G2394" s="259" t="s">
        <v>33</v>
      </c>
      <c r="H2394" s="259">
        <v>2</v>
      </c>
      <c r="I2394" s="259" t="s">
        <v>17</v>
      </c>
      <c r="J2394" s="259" t="s">
        <v>17</v>
      </c>
      <c r="K2394" s="259" t="s">
        <v>3719</v>
      </c>
      <c r="L2394" s="260">
        <v>45466</v>
      </c>
      <c r="M2394" s="259" t="s">
        <v>20</v>
      </c>
    </row>
    <row r="2395" spans="1:13" x14ac:dyDescent="0.35">
      <c r="A2395" s="261" t="s">
        <v>294</v>
      </c>
      <c r="B2395" s="261" t="s">
        <v>295</v>
      </c>
      <c r="C2395" s="261" t="s">
        <v>296</v>
      </c>
      <c r="D2395" s="261" t="s">
        <v>2234</v>
      </c>
      <c r="E2395" s="261">
        <v>0</v>
      </c>
      <c r="F2395" s="261" t="s">
        <v>2232</v>
      </c>
      <c r="G2395" s="261" t="s">
        <v>33</v>
      </c>
      <c r="H2395" s="261">
        <v>2</v>
      </c>
      <c r="I2395" s="261" t="s">
        <v>17</v>
      </c>
      <c r="J2395" s="261" t="s">
        <v>17</v>
      </c>
      <c r="K2395" s="261" t="s">
        <v>3720</v>
      </c>
      <c r="L2395" s="262">
        <v>45466</v>
      </c>
      <c r="M2395" s="261" t="s">
        <v>20</v>
      </c>
    </row>
    <row r="2396" spans="1:13" x14ac:dyDescent="0.35">
      <c r="A2396" s="259" t="s">
        <v>294</v>
      </c>
      <c r="B2396" s="259" t="s">
        <v>295</v>
      </c>
      <c r="C2396" s="259" t="s">
        <v>296</v>
      </c>
      <c r="D2396" s="259" t="s">
        <v>2236</v>
      </c>
      <c r="E2396" s="259">
        <v>0</v>
      </c>
      <c r="F2396" s="259" t="s">
        <v>2232</v>
      </c>
      <c r="G2396" s="259" t="s">
        <v>33</v>
      </c>
      <c r="H2396" s="259">
        <v>2</v>
      </c>
      <c r="I2396" s="259" t="s">
        <v>17</v>
      </c>
      <c r="J2396" s="259" t="s">
        <v>17</v>
      </c>
      <c r="K2396" s="259" t="s">
        <v>3721</v>
      </c>
      <c r="L2396" s="260">
        <v>45466</v>
      </c>
      <c r="M2396" s="259" t="s">
        <v>20</v>
      </c>
    </row>
    <row r="2397" spans="1:13" x14ac:dyDescent="0.35">
      <c r="A2397" s="261" t="s">
        <v>294</v>
      </c>
      <c r="B2397" s="261" t="s">
        <v>295</v>
      </c>
      <c r="C2397" s="261" t="s">
        <v>296</v>
      </c>
      <c r="D2397" s="261" t="s">
        <v>2238</v>
      </c>
      <c r="E2397" s="261">
        <v>3</v>
      </c>
      <c r="F2397" s="261" t="s">
        <v>2232</v>
      </c>
      <c r="G2397" s="261" t="s">
        <v>33</v>
      </c>
      <c r="H2397" s="261">
        <v>2</v>
      </c>
      <c r="I2397" s="261" t="s">
        <v>17</v>
      </c>
      <c r="J2397" s="261" t="s">
        <v>17</v>
      </c>
      <c r="K2397" s="261" t="s">
        <v>3722</v>
      </c>
      <c r="L2397" s="262">
        <v>45466</v>
      </c>
      <c r="M2397" s="261" t="s">
        <v>20</v>
      </c>
    </row>
    <row r="2398" spans="1:13" x14ac:dyDescent="0.35">
      <c r="A2398" s="259" t="s">
        <v>294</v>
      </c>
      <c r="B2398" s="259" t="s">
        <v>295</v>
      </c>
      <c r="C2398" s="259" t="s">
        <v>296</v>
      </c>
      <c r="D2398" s="259" t="s">
        <v>2240</v>
      </c>
      <c r="E2398" s="259">
        <v>3</v>
      </c>
      <c r="F2398" s="259" t="s">
        <v>2232</v>
      </c>
      <c r="G2398" s="259" t="s">
        <v>33</v>
      </c>
      <c r="H2398" s="259">
        <v>2</v>
      </c>
      <c r="I2398" s="259" t="s">
        <v>17</v>
      </c>
      <c r="J2398" s="259" t="s">
        <v>17</v>
      </c>
      <c r="K2398" s="259" t="s">
        <v>3723</v>
      </c>
      <c r="L2398" s="260">
        <v>45466</v>
      </c>
      <c r="M2398" s="259" t="s">
        <v>20</v>
      </c>
    </row>
    <row r="2399" spans="1:13" x14ac:dyDescent="0.35">
      <c r="A2399" s="261" t="s">
        <v>294</v>
      </c>
      <c r="B2399" s="261" t="s">
        <v>295</v>
      </c>
      <c r="C2399" s="261" t="s">
        <v>296</v>
      </c>
      <c r="D2399" s="261" t="s">
        <v>2242</v>
      </c>
      <c r="E2399" s="261">
        <v>3</v>
      </c>
      <c r="F2399" s="261" t="s">
        <v>2232</v>
      </c>
      <c r="G2399" s="261" t="s">
        <v>33</v>
      </c>
      <c r="H2399" s="261">
        <v>2</v>
      </c>
      <c r="I2399" s="261" t="s">
        <v>17</v>
      </c>
      <c r="J2399" s="261" t="s">
        <v>17</v>
      </c>
      <c r="K2399" s="261" t="s">
        <v>3724</v>
      </c>
      <c r="L2399" s="262">
        <v>45466</v>
      </c>
      <c r="M2399" s="261" t="s">
        <v>20</v>
      </c>
    </row>
    <row r="2400" spans="1:13" x14ac:dyDescent="0.35">
      <c r="A2400" s="259" t="s">
        <v>294</v>
      </c>
      <c r="B2400" s="259" t="s">
        <v>295</v>
      </c>
      <c r="C2400" s="259" t="s">
        <v>296</v>
      </c>
      <c r="D2400" s="259" t="s">
        <v>2244</v>
      </c>
      <c r="E2400" s="259">
        <v>2</v>
      </c>
      <c r="F2400" s="259" t="s">
        <v>2232</v>
      </c>
      <c r="G2400" s="259" t="s">
        <v>33</v>
      </c>
      <c r="H2400" s="259">
        <v>2</v>
      </c>
      <c r="I2400" s="259" t="s">
        <v>17</v>
      </c>
      <c r="J2400" s="259" t="s">
        <v>17</v>
      </c>
      <c r="K2400" s="259" t="s">
        <v>3725</v>
      </c>
      <c r="L2400" s="260">
        <v>45466</v>
      </c>
      <c r="M2400" s="259" t="s">
        <v>20</v>
      </c>
    </row>
    <row r="2401" spans="1:13" x14ac:dyDescent="0.35">
      <c r="A2401" s="261" t="s">
        <v>294</v>
      </c>
      <c r="B2401" s="261" t="s">
        <v>295</v>
      </c>
      <c r="C2401" s="261" t="s">
        <v>296</v>
      </c>
      <c r="D2401" s="261" t="s">
        <v>2246</v>
      </c>
      <c r="E2401" s="261">
        <v>1</v>
      </c>
      <c r="F2401" s="261" t="s">
        <v>2232</v>
      </c>
      <c r="G2401" s="261" t="s">
        <v>33</v>
      </c>
      <c r="H2401" s="261">
        <v>2</v>
      </c>
      <c r="I2401" s="261" t="s">
        <v>17</v>
      </c>
      <c r="J2401" s="261" t="s">
        <v>17</v>
      </c>
      <c r="K2401" s="261" t="s">
        <v>3726</v>
      </c>
      <c r="L2401" s="262">
        <v>45466</v>
      </c>
      <c r="M2401" s="261" t="s">
        <v>20</v>
      </c>
    </row>
    <row r="2402" spans="1:13" x14ac:dyDescent="0.35">
      <c r="A2402" s="259" t="s">
        <v>294</v>
      </c>
      <c r="B2402" s="259" t="s">
        <v>295</v>
      </c>
      <c r="C2402" s="259" t="s">
        <v>296</v>
      </c>
      <c r="D2402" s="259" t="s">
        <v>2248</v>
      </c>
      <c r="E2402" s="259">
        <v>0</v>
      </c>
      <c r="F2402" s="259" t="s">
        <v>2232</v>
      </c>
      <c r="G2402" s="259" t="s">
        <v>33</v>
      </c>
      <c r="H2402" s="259">
        <v>2</v>
      </c>
      <c r="I2402" s="259" t="s">
        <v>17</v>
      </c>
      <c r="J2402" s="259" t="s">
        <v>17</v>
      </c>
      <c r="K2402" s="259" t="s">
        <v>3727</v>
      </c>
      <c r="L2402" s="260">
        <v>45466</v>
      </c>
      <c r="M2402" s="259" t="s">
        <v>20</v>
      </c>
    </row>
    <row r="2403" spans="1:13" x14ac:dyDescent="0.35">
      <c r="A2403" s="261" t="s">
        <v>304</v>
      </c>
      <c r="B2403" s="261" t="s">
        <v>305</v>
      </c>
      <c r="C2403" s="261" t="s">
        <v>296</v>
      </c>
      <c r="D2403" s="261" t="s">
        <v>2231</v>
      </c>
      <c r="E2403" s="261">
        <v>0</v>
      </c>
      <c r="F2403" s="261" t="s">
        <v>2232</v>
      </c>
      <c r="G2403" s="261" t="s">
        <v>33</v>
      </c>
      <c r="H2403" s="261">
        <v>2</v>
      </c>
      <c r="I2403" s="261" t="s">
        <v>17</v>
      </c>
      <c r="J2403" s="261" t="s">
        <v>17</v>
      </c>
      <c r="K2403" s="261" t="s">
        <v>3728</v>
      </c>
      <c r="L2403" s="262">
        <v>45466</v>
      </c>
      <c r="M2403" s="261" t="s">
        <v>20</v>
      </c>
    </row>
    <row r="2404" spans="1:13" x14ac:dyDescent="0.35">
      <c r="A2404" s="259" t="s">
        <v>304</v>
      </c>
      <c r="B2404" s="259" t="s">
        <v>305</v>
      </c>
      <c r="C2404" s="259" t="s">
        <v>296</v>
      </c>
      <c r="D2404" s="259" t="s">
        <v>2234</v>
      </c>
      <c r="E2404" s="259">
        <v>0</v>
      </c>
      <c r="F2404" s="259" t="s">
        <v>2232</v>
      </c>
      <c r="G2404" s="259" t="s">
        <v>33</v>
      </c>
      <c r="H2404" s="259">
        <v>2</v>
      </c>
      <c r="I2404" s="259" t="s">
        <v>17</v>
      </c>
      <c r="J2404" s="259" t="s">
        <v>17</v>
      </c>
      <c r="K2404" s="259" t="s">
        <v>3729</v>
      </c>
      <c r="L2404" s="260">
        <v>45466</v>
      </c>
      <c r="M2404" s="259" t="s">
        <v>20</v>
      </c>
    </row>
    <row r="2405" spans="1:13" x14ac:dyDescent="0.35">
      <c r="A2405" s="261" t="s">
        <v>304</v>
      </c>
      <c r="B2405" s="261" t="s">
        <v>305</v>
      </c>
      <c r="C2405" s="261" t="s">
        <v>296</v>
      </c>
      <c r="D2405" s="261" t="s">
        <v>2236</v>
      </c>
      <c r="E2405" s="261">
        <v>0</v>
      </c>
      <c r="F2405" s="261" t="s">
        <v>2232</v>
      </c>
      <c r="G2405" s="261" t="s">
        <v>33</v>
      </c>
      <c r="H2405" s="261">
        <v>2</v>
      </c>
      <c r="I2405" s="261" t="s">
        <v>17</v>
      </c>
      <c r="J2405" s="261" t="s">
        <v>17</v>
      </c>
      <c r="K2405" s="261" t="s">
        <v>3730</v>
      </c>
      <c r="L2405" s="262">
        <v>45466</v>
      </c>
      <c r="M2405" s="261" t="s">
        <v>20</v>
      </c>
    </row>
    <row r="2406" spans="1:13" x14ac:dyDescent="0.35">
      <c r="A2406" s="259" t="s">
        <v>304</v>
      </c>
      <c r="B2406" s="259" t="s">
        <v>305</v>
      </c>
      <c r="C2406" s="259" t="s">
        <v>296</v>
      </c>
      <c r="D2406" s="259" t="s">
        <v>2238</v>
      </c>
      <c r="E2406" s="259">
        <v>1</v>
      </c>
      <c r="F2406" s="259" t="s">
        <v>2232</v>
      </c>
      <c r="G2406" s="259" t="s">
        <v>33</v>
      </c>
      <c r="H2406" s="259">
        <v>2</v>
      </c>
      <c r="I2406" s="259" t="s">
        <v>17</v>
      </c>
      <c r="J2406" s="259" t="s">
        <v>17</v>
      </c>
      <c r="K2406" s="259" t="s">
        <v>3731</v>
      </c>
      <c r="L2406" s="260">
        <v>45466</v>
      </c>
      <c r="M2406" s="259" t="s">
        <v>20</v>
      </c>
    </row>
    <row r="2407" spans="1:13" x14ac:dyDescent="0.35">
      <c r="A2407" s="261" t="s">
        <v>304</v>
      </c>
      <c r="B2407" s="261" t="s">
        <v>305</v>
      </c>
      <c r="C2407" s="261" t="s">
        <v>296</v>
      </c>
      <c r="D2407" s="261" t="s">
        <v>2242</v>
      </c>
      <c r="E2407" s="261">
        <v>3</v>
      </c>
      <c r="F2407" s="261" t="s">
        <v>2232</v>
      </c>
      <c r="G2407" s="261" t="s">
        <v>33</v>
      </c>
      <c r="H2407" s="261">
        <v>2</v>
      </c>
      <c r="I2407" s="261" t="s">
        <v>17</v>
      </c>
      <c r="J2407" s="261" t="s">
        <v>17</v>
      </c>
      <c r="K2407" s="261" t="s">
        <v>3732</v>
      </c>
      <c r="L2407" s="262">
        <v>45466</v>
      </c>
      <c r="M2407" s="261" t="s">
        <v>20</v>
      </c>
    </row>
    <row r="2408" spans="1:13" x14ac:dyDescent="0.35">
      <c r="A2408" s="259" t="s">
        <v>304</v>
      </c>
      <c r="B2408" s="259" t="s">
        <v>305</v>
      </c>
      <c r="C2408" s="259" t="s">
        <v>296</v>
      </c>
      <c r="D2408" s="259" t="s">
        <v>2244</v>
      </c>
      <c r="E2408" s="259">
        <v>1</v>
      </c>
      <c r="F2408" s="259" t="s">
        <v>2232</v>
      </c>
      <c r="G2408" s="259" t="s">
        <v>33</v>
      </c>
      <c r="H2408" s="259">
        <v>2</v>
      </c>
      <c r="I2408" s="259" t="s">
        <v>17</v>
      </c>
      <c r="J2408" s="259" t="s">
        <v>17</v>
      </c>
      <c r="K2408" s="259" t="s">
        <v>3733</v>
      </c>
      <c r="L2408" s="260">
        <v>45466</v>
      </c>
      <c r="M2408" s="259" t="s">
        <v>20</v>
      </c>
    </row>
    <row r="2409" spans="1:13" x14ac:dyDescent="0.35">
      <c r="A2409" s="261" t="s">
        <v>304</v>
      </c>
      <c r="B2409" s="261" t="s">
        <v>305</v>
      </c>
      <c r="C2409" s="261" t="s">
        <v>296</v>
      </c>
      <c r="D2409" s="261" t="s">
        <v>2246</v>
      </c>
      <c r="E2409" s="261">
        <v>1</v>
      </c>
      <c r="F2409" s="261" t="s">
        <v>2232</v>
      </c>
      <c r="G2409" s="261" t="s">
        <v>33</v>
      </c>
      <c r="H2409" s="261">
        <v>2</v>
      </c>
      <c r="I2409" s="261" t="s">
        <v>17</v>
      </c>
      <c r="J2409" s="261" t="s">
        <v>17</v>
      </c>
      <c r="K2409" s="261" t="s">
        <v>3734</v>
      </c>
      <c r="L2409" s="262">
        <v>45466</v>
      </c>
      <c r="M2409" s="261" t="s">
        <v>20</v>
      </c>
    </row>
    <row r="2410" spans="1:13" x14ac:dyDescent="0.35">
      <c r="A2410" s="259" t="s">
        <v>304</v>
      </c>
      <c r="B2410" s="259" t="s">
        <v>305</v>
      </c>
      <c r="C2410" s="259" t="s">
        <v>296</v>
      </c>
      <c r="D2410" s="259" t="s">
        <v>2248</v>
      </c>
      <c r="E2410" s="259">
        <v>0</v>
      </c>
      <c r="F2410" s="259" t="s">
        <v>2232</v>
      </c>
      <c r="G2410" s="259" t="s">
        <v>33</v>
      </c>
      <c r="H2410" s="259">
        <v>2</v>
      </c>
      <c r="I2410" s="259" t="s">
        <v>17</v>
      </c>
      <c r="J2410" s="259" t="s">
        <v>17</v>
      </c>
      <c r="K2410" s="259" t="s">
        <v>3735</v>
      </c>
      <c r="L2410" s="260">
        <v>45466</v>
      </c>
      <c r="M2410" s="259" t="s">
        <v>20</v>
      </c>
    </row>
    <row r="2411" spans="1:13" x14ac:dyDescent="0.35">
      <c r="A2411" s="261" t="s">
        <v>316</v>
      </c>
      <c r="B2411" s="261" t="s">
        <v>317</v>
      </c>
      <c r="C2411" s="261" t="s">
        <v>296</v>
      </c>
      <c r="D2411" s="261" t="s">
        <v>2231</v>
      </c>
      <c r="E2411" s="261">
        <v>0</v>
      </c>
      <c r="F2411" s="261" t="s">
        <v>2232</v>
      </c>
      <c r="G2411" s="261" t="s">
        <v>33</v>
      </c>
      <c r="H2411" s="261">
        <v>2</v>
      </c>
      <c r="I2411" s="261" t="s">
        <v>17</v>
      </c>
      <c r="J2411" s="261" t="s">
        <v>17</v>
      </c>
      <c r="K2411" s="261" t="s">
        <v>3736</v>
      </c>
      <c r="L2411" s="262">
        <v>45466</v>
      </c>
      <c r="M2411" s="261" t="s">
        <v>20</v>
      </c>
    </row>
    <row r="2412" spans="1:13" x14ac:dyDescent="0.35">
      <c r="A2412" s="259" t="s">
        <v>316</v>
      </c>
      <c r="B2412" s="259" t="s">
        <v>317</v>
      </c>
      <c r="C2412" s="259" t="s">
        <v>296</v>
      </c>
      <c r="D2412" s="259" t="s">
        <v>2234</v>
      </c>
      <c r="E2412" s="259">
        <v>0</v>
      </c>
      <c r="F2412" s="259" t="s">
        <v>2232</v>
      </c>
      <c r="G2412" s="259" t="s">
        <v>33</v>
      </c>
      <c r="H2412" s="259">
        <v>2</v>
      </c>
      <c r="I2412" s="259" t="s">
        <v>17</v>
      </c>
      <c r="J2412" s="259" t="s">
        <v>17</v>
      </c>
      <c r="K2412" s="259" t="s">
        <v>3737</v>
      </c>
      <c r="L2412" s="260">
        <v>45466</v>
      </c>
      <c r="M2412" s="259" t="s">
        <v>20</v>
      </c>
    </row>
    <row r="2413" spans="1:13" x14ac:dyDescent="0.35">
      <c r="A2413" s="261" t="s">
        <v>316</v>
      </c>
      <c r="B2413" s="261" t="s">
        <v>317</v>
      </c>
      <c r="C2413" s="261" t="s">
        <v>296</v>
      </c>
      <c r="D2413" s="261" t="s">
        <v>2236</v>
      </c>
      <c r="E2413" s="261">
        <v>0</v>
      </c>
      <c r="F2413" s="261" t="s">
        <v>2232</v>
      </c>
      <c r="G2413" s="261" t="s">
        <v>33</v>
      </c>
      <c r="H2413" s="261">
        <v>2</v>
      </c>
      <c r="I2413" s="261" t="s">
        <v>17</v>
      </c>
      <c r="J2413" s="261" t="s">
        <v>17</v>
      </c>
      <c r="K2413" s="261" t="s">
        <v>3738</v>
      </c>
      <c r="L2413" s="262">
        <v>45466</v>
      </c>
      <c r="M2413" s="261" t="s">
        <v>20</v>
      </c>
    </row>
    <row r="2414" spans="1:13" x14ac:dyDescent="0.35">
      <c r="A2414" s="259" t="s">
        <v>316</v>
      </c>
      <c r="B2414" s="259" t="s">
        <v>317</v>
      </c>
      <c r="C2414" s="259" t="s">
        <v>296</v>
      </c>
      <c r="D2414" s="259" t="s">
        <v>2238</v>
      </c>
      <c r="E2414" s="259">
        <v>0</v>
      </c>
      <c r="F2414" s="259" t="s">
        <v>2232</v>
      </c>
      <c r="G2414" s="259" t="s">
        <v>33</v>
      </c>
      <c r="H2414" s="259">
        <v>2</v>
      </c>
      <c r="I2414" s="259" t="s">
        <v>17</v>
      </c>
      <c r="J2414" s="259" t="s">
        <v>17</v>
      </c>
      <c r="K2414" s="259" t="s">
        <v>3739</v>
      </c>
      <c r="L2414" s="260">
        <v>45466</v>
      </c>
      <c r="M2414" s="259" t="s">
        <v>20</v>
      </c>
    </row>
    <row r="2415" spans="1:13" x14ac:dyDescent="0.35">
      <c r="A2415" s="261" t="s">
        <v>316</v>
      </c>
      <c r="B2415" s="261" t="s">
        <v>317</v>
      </c>
      <c r="C2415" s="261" t="s">
        <v>296</v>
      </c>
      <c r="D2415" s="261" t="s">
        <v>2240</v>
      </c>
      <c r="E2415" s="261">
        <v>3</v>
      </c>
      <c r="F2415" s="261" t="s">
        <v>2232</v>
      </c>
      <c r="G2415" s="261" t="s">
        <v>33</v>
      </c>
      <c r="H2415" s="261">
        <v>2</v>
      </c>
      <c r="I2415" s="261" t="s">
        <v>17</v>
      </c>
      <c r="J2415" s="261" t="s">
        <v>17</v>
      </c>
      <c r="K2415" s="261" t="s">
        <v>3740</v>
      </c>
      <c r="L2415" s="262">
        <v>45466</v>
      </c>
      <c r="M2415" s="261" t="s">
        <v>20</v>
      </c>
    </row>
    <row r="2416" spans="1:13" x14ac:dyDescent="0.35">
      <c r="A2416" s="259" t="s">
        <v>316</v>
      </c>
      <c r="B2416" s="259" t="s">
        <v>317</v>
      </c>
      <c r="C2416" s="259" t="s">
        <v>296</v>
      </c>
      <c r="D2416" s="259" t="s">
        <v>2242</v>
      </c>
      <c r="E2416" s="259">
        <v>3</v>
      </c>
      <c r="F2416" s="259" t="s">
        <v>2232</v>
      </c>
      <c r="G2416" s="259" t="s">
        <v>33</v>
      </c>
      <c r="H2416" s="259">
        <v>2</v>
      </c>
      <c r="I2416" s="259" t="s">
        <v>17</v>
      </c>
      <c r="J2416" s="259" t="s">
        <v>17</v>
      </c>
      <c r="K2416" s="259" t="s">
        <v>3741</v>
      </c>
      <c r="L2416" s="260">
        <v>45466</v>
      </c>
      <c r="M2416" s="259" t="s">
        <v>20</v>
      </c>
    </row>
    <row r="2417" spans="1:13" x14ac:dyDescent="0.35">
      <c r="A2417" s="261" t="s">
        <v>316</v>
      </c>
      <c r="B2417" s="261" t="s">
        <v>317</v>
      </c>
      <c r="C2417" s="261" t="s">
        <v>296</v>
      </c>
      <c r="D2417" s="261" t="s">
        <v>2244</v>
      </c>
      <c r="E2417" s="261">
        <v>0</v>
      </c>
      <c r="F2417" s="261" t="s">
        <v>2232</v>
      </c>
      <c r="G2417" s="261" t="s">
        <v>33</v>
      </c>
      <c r="H2417" s="261">
        <v>2</v>
      </c>
      <c r="I2417" s="261" t="s">
        <v>17</v>
      </c>
      <c r="J2417" s="261" t="s">
        <v>17</v>
      </c>
      <c r="K2417" s="261" t="s">
        <v>3742</v>
      </c>
      <c r="L2417" s="262">
        <v>45466</v>
      </c>
      <c r="M2417" s="261" t="s">
        <v>20</v>
      </c>
    </row>
    <row r="2418" spans="1:13" x14ac:dyDescent="0.35">
      <c r="A2418" s="259" t="s">
        <v>316</v>
      </c>
      <c r="B2418" s="259" t="s">
        <v>317</v>
      </c>
      <c r="C2418" s="259" t="s">
        <v>296</v>
      </c>
      <c r="D2418" s="259" t="s">
        <v>2246</v>
      </c>
      <c r="E2418" s="259">
        <v>1</v>
      </c>
      <c r="F2418" s="259" t="s">
        <v>2232</v>
      </c>
      <c r="G2418" s="259" t="s">
        <v>33</v>
      </c>
      <c r="H2418" s="259">
        <v>2</v>
      </c>
      <c r="I2418" s="259" t="s">
        <v>17</v>
      </c>
      <c r="J2418" s="259" t="s">
        <v>17</v>
      </c>
      <c r="K2418" s="259" t="s">
        <v>3743</v>
      </c>
      <c r="L2418" s="260">
        <v>45466</v>
      </c>
      <c r="M2418" s="259" t="s">
        <v>20</v>
      </c>
    </row>
    <row r="2419" spans="1:13" x14ac:dyDescent="0.35">
      <c r="A2419" s="261" t="s">
        <v>316</v>
      </c>
      <c r="B2419" s="261" t="s">
        <v>317</v>
      </c>
      <c r="C2419" s="261" t="s">
        <v>296</v>
      </c>
      <c r="D2419" s="261" t="s">
        <v>2248</v>
      </c>
      <c r="E2419" s="261">
        <v>0</v>
      </c>
      <c r="F2419" s="261" t="s">
        <v>2232</v>
      </c>
      <c r="G2419" s="261" t="s">
        <v>33</v>
      </c>
      <c r="H2419" s="261">
        <v>2</v>
      </c>
      <c r="I2419" s="261" t="s">
        <v>17</v>
      </c>
      <c r="J2419" s="261" t="s">
        <v>17</v>
      </c>
      <c r="K2419" s="261" t="s">
        <v>3744</v>
      </c>
      <c r="L2419" s="262">
        <v>45466</v>
      </c>
      <c r="M2419" s="261" t="s">
        <v>20</v>
      </c>
    </row>
    <row r="2420" spans="1:13" x14ac:dyDescent="0.35">
      <c r="A2420" s="259" t="s">
        <v>1575</v>
      </c>
      <c r="B2420" s="259" t="s">
        <v>1576</v>
      </c>
      <c r="C2420" s="259" t="s">
        <v>1577</v>
      </c>
      <c r="D2420" s="259" t="s">
        <v>2231</v>
      </c>
      <c r="E2420" s="259">
        <v>0</v>
      </c>
      <c r="F2420" s="259" t="s">
        <v>2232</v>
      </c>
      <c r="G2420" s="259" t="s">
        <v>33</v>
      </c>
      <c r="H2420" s="259">
        <v>2</v>
      </c>
      <c r="I2420" s="259" t="s">
        <v>17</v>
      </c>
      <c r="J2420" s="259" t="s">
        <v>17</v>
      </c>
      <c r="K2420" s="259" t="s">
        <v>3745</v>
      </c>
      <c r="L2420" s="260">
        <v>45466</v>
      </c>
      <c r="M2420" s="259" t="s">
        <v>20</v>
      </c>
    </row>
    <row r="2421" spans="1:13" x14ac:dyDescent="0.35">
      <c r="A2421" s="261" t="s">
        <v>1575</v>
      </c>
      <c r="B2421" s="261" t="s">
        <v>1576</v>
      </c>
      <c r="C2421" s="261" t="s">
        <v>1577</v>
      </c>
      <c r="D2421" s="261" t="s">
        <v>2234</v>
      </c>
      <c r="E2421" s="261">
        <v>0</v>
      </c>
      <c r="F2421" s="261" t="s">
        <v>2232</v>
      </c>
      <c r="G2421" s="261" t="s">
        <v>33</v>
      </c>
      <c r="H2421" s="261">
        <v>2</v>
      </c>
      <c r="I2421" s="261" t="s">
        <v>17</v>
      </c>
      <c r="J2421" s="261" t="s">
        <v>17</v>
      </c>
      <c r="K2421" s="261" t="s">
        <v>3746</v>
      </c>
      <c r="L2421" s="262">
        <v>45466</v>
      </c>
      <c r="M2421" s="261" t="s">
        <v>20</v>
      </c>
    </row>
    <row r="2422" spans="1:13" x14ac:dyDescent="0.35">
      <c r="A2422" s="259" t="s">
        <v>1575</v>
      </c>
      <c r="B2422" s="259" t="s">
        <v>1576</v>
      </c>
      <c r="C2422" s="259" t="s">
        <v>1577</v>
      </c>
      <c r="D2422" s="259" t="s">
        <v>2236</v>
      </c>
      <c r="E2422" s="259">
        <v>0</v>
      </c>
      <c r="F2422" s="259" t="s">
        <v>2232</v>
      </c>
      <c r="G2422" s="259" t="s">
        <v>33</v>
      </c>
      <c r="H2422" s="259">
        <v>2</v>
      </c>
      <c r="I2422" s="259" t="s">
        <v>17</v>
      </c>
      <c r="J2422" s="259" t="s">
        <v>17</v>
      </c>
      <c r="K2422" s="259" t="s">
        <v>3747</v>
      </c>
      <c r="L2422" s="260">
        <v>45466</v>
      </c>
      <c r="M2422" s="259" t="s">
        <v>20</v>
      </c>
    </row>
    <row r="2423" spans="1:13" x14ac:dyDescent="0.35">
      <c r="A2423" s="261" t="s">
        <v>1575</v>
      </c>
      <c r="B2423" s="261" t="s">
        <v>1576</v>
      </c>
      <c r="C2423" s="261" t="s">
        <v>1577</v>
      </c>
      <c r="D2423" s="261" t="s">
        <v>2238</v>
      </c>
      <c r="E2423" s="261">
        <v>1</v>
      </c>
      <c r="F2423" s="261" t="s">
        <v>2232</v>
      </c>
      <c r="G2423" s="261" t="s">
        <v>33</v>
      </c>
      <c r="H2423" s="261">
        <v>2</v>
      </c>
      <c r="I2423" s="261" t="s">
        <v>17</v>
      </c>
      <c r="J2423" s="261" t="s">
        <v>17</v>
      </c>
      <c r="K2423" s="261" t="s">
        <v>3748</v>
      </c>
      <c r="L2423" s="262">
        <v>45466</v>
      </c>
      <c r="M2423" s="261" t="s">
        <v>20</v>
      </c>
    </row>
    <row r="2424" spans="1:13" x14ac:dyDescent="0.35">
      <c r="A2424" s="259" t="s">
        <v>1575</v>
      </c>
      <c r="B2424" s="259" t="s">
        <v>1576</v>
      </c>
      <c r="C2424" s="259" t="s">
        <v>1577</v>
      </c>
      <c r="D2424" s="259" t="s">
        <v>2240</v>
      </c>
      <c r="E2424" s="259">
        <v>3</v>
      </c>
      <c r="F2424" s="259" t="s">
        <v>2232</v>
      </c>
      <c r="G2424" s="259" t="s">
        <v>33</v>
      </c>
      <c r="H2424" s="259">
        <v>2</v>
      </c>
      <c r="I2424" s="259" t="s">
        <v>17</v>
      </c>
      <c r="J2424" s="259" t="s">
        <v>17</v>
      </c>
      <c r="K2424" s="259" t="s">
        <v>3749</v>
      </c>
      <c r="L2424" s="260">
        <v>45466</v>
      </c>
      <c r="M2424" s="259" t="s">
        <v>20</v>
      </c>
    </row>
    <row r="2425" spans="1:13" x14ac:dyDescent="0.35">
      <c r="A2425" s="261" t="s">
        <v>1575</v>
      </c>
      <c r="B2425" s="261" t="s">
        <v>1576</v>
      </c>
      <c r="C2425" s="261" t="s">
        <v>1577</v>
      </c>
      <c r="D2425" s="261" t="s">
        <v>2242</v>
      </c>
      <c r="E2425" s="261">
        <v>0</v>
      </c>
      <c r="F2425" s="261" t="s">
        <v>2232</v>
      </c>
      <c r="G2425" s="261" t="s">
        <v>33</v>
      </c>
      <c r="H2425" s="261">
        <v>2</v>
      </c>
      <c r="I2425" s="261" t="s">
        <v>17</v>
      </c>
      <c r="J2425" s="261" t="s">
        <v>17</v>
      </c>
      <c r="K2425" s="261" t="s">
        <v>3750</v>
      </c>
      <c r="L2425" s="262">
        <v>45466</v>
      </c>
      <c r="M2425" s="261" t="s">
        <v>20</v>
      </c>
    </row>
    <row r="2426" spans="1:13" x14ac:dyDescent="0.35">
      <c r="A2426" s="259" t="s">
        <v>1575</v>
      </c>
      <c r="B2426" s="259" t="s">
        <v>1576</v>
      </c>
      <c r="C2426" s="259" t="s">
        <v>1577</v>
      </c>
      <c r="D2426" s="259" t="s">
        <v>2244</v>
      </c>
      <c r="E2426" s="259">
        <v>2</v>
      </c>
      <c r="F2426" s="259" t="s">
        <v>2232</v>
      </c>
      <c r="G2426" s="259" t="s">
        <v>33</v>
      </c>
      <c r="H2426" s="259">
        <v>2</v>
      </c>
      <c r="I2426" s="259" t="s">
        <v>17</v>
      </c>
      <c r="J2426" s="259" t="s">
        <v>17</v>
      </c>
      <c r="K2426" s="259" t="s">
        <v>3751</v>
      </c>
      <c r="L2426" s="260">
        <v>45466</v>
      </c>
      <c r="M2426" s="259" t="s">
        <v>20</v>
      </c>
    </row>
    <row r="2427" spans="1:13" x14ac:dyDescent="0.35">
      <c r="A2427" s="261" t="s">
        <v>1575</v>
      </c>
      <c r="B2427" s="261" t="s">
        <v>1576</v>
      </c>
      <c r="C2427" s="261" t="s">
        <v>1577</v>
      </c>
      <c r="D2427" s="261" t="s">
        <v>2246</v>
      </c>
      <c r="E2427" s="261">
        <v>1</v>
      </c>
      <c r="F2427" s="261" t="s">
        <v>2232</v>
      </c>
      <c r="G2427" s="261" t="s">
        <v>33</v>
      </c>
      <c r="H2427" s="261">
        <v>2</v>
      </c>
      <c r="I2427" s="261" t="s">
        <v>17</v>
      </c>
      <c r="J2427" s="261" t="s">
        <v>17</v>
      </c>
      <c r="K2427" s="261" t="s">
        <v>3752</v>
      </c>
      <c r="L2427" s="262">
        <v>45466</v>
      </c>
      <c r="M2427" s="261" t="s">
        <v>20</v>
      </c>
    </row>
    <row r="2428" spans="1:13" x14ac:dyDescent="0.35">
      <c r="A2428" s="259" t="s">
        <v>1575</v>
      </c>
      <c r="B2428" s="259" t="s">
        <v>1576</v>
      </c>
      <c r="C2428" s="259" t="s">
        <v>1577</v>
      </c>
      <c r="D2428" s="259" t="s">
        <v>2248</v>
      </c>
      <c r="E2428" s="259">
        <v>0</v>
      </c>
      <c r="F2428" s="259" t="s">
        <v>2232</v>
      </c>
      <c r="G2428" s="259" t="s">
        <v>33</v>
      </c>
      <c r="H2428" s="259">
        <v>2</v>
      </c>
      <c r="I2428" s="259" t="s">
        <v>17</v>
      </c>
      <c r="J2428" s="259" t="s">
        <v>17</v>
      </c>
      <c r="K2428" s="259" t="s">
        <v>3753</v>
      </c>
      <c r="L2428" s="260">
        <v>45466</v>
      </c>
      <c r="M2428" s="259" t="s">
        <v>20</v>
      </c>
    </row>
    <row r="2429" spans="1:13" x14ac:dyDescent="0.35">
      <c r="A2429" s="261" t="s">
        <v>185</v>
      </c>
      <c r="B2429" s="261" t="s">
        <v>186</v>
      </c>
      <c r="C2429" s="261" t="s">
        <v>187</v>
      </c>
      <c r="D2429" s="261" t="s">
        <v>995</v>
      </c>
      <c r="E2429" s="261">
        <v>302510</v>
      </c>
      <c r="F2429" s="261" t="s">
        <v>3754</v>
      </c>
      <c r="G2429" s="261" t="s">
        <v>888</v>
      </c>
      <c r="H2429" s="261">
        <v>2</v>
      </c>
      <c r="I2429" s="261" t="s">
        <v>3755</v>
      </c>
      <c r="J2429" s="261" t="s">
        <v>3756</v>
      </c>
      <c r="K2429" s="261" t="s">
        <v>3757</v>
      </c>
      <c r="L2429" s="262">
        <v>45470</v>
      </c>
      <c r="M2429" s="261" t="s">
        <v>439</v>
      </c>
    </row>
    <row r="2430" spans="1:13" x14ac:dyDescent="0.35">
      <c r="A2430" s="259" t="s">
        <v>185</v>
      </c>
      <c r="B2430" s="259" t="s">
        <v>186</v>
      </c>
      <c r="C2430" s="259" t="s">
        <v>187</v>
      </c>
      <c r="D2430" s="259" t="s">
        <v>1000</v>
      </c>
      <c r="E2430" s="259">
        <v>0</v>
      </c>
      <c r="F2430" s="259" t="s">
        <v>3758</v>
      </c>
      <c r="G2430" s="259" t="s">
        <v>888</v>
      </c>
      <c r="H2430" s="259">
        <v>2</v>
      </c>
      <c r="I2430" s="259" t="s">
        <v>3759</v>
      </c>
      <c r="J2430" s="259" t="s">
        <v>3760</v>
      </c>
      <c r="K2430" s="259" t="s">
        <v>3761</v>
      </c>
      <c r="L2430" s="260">
        <v>45470</v>
      </c>
      <c r="M2430" s="259" t="s">
        <v>439</v>
      </c>
    </row>
    <row r="2431" spans="1:13" x14ac:dyDescent="0.35">
      <c r="A2431" s="261" t="s">
        <v>185</v>
      </c>
      <c r="B2431" s="261" t="s">
        <v>186</v>
      </c>
      <c r="C2431" s="261" t="s">
        <v>187</v>
      </c>
      <c r="D2431" s="261" t="s">
        <v>1006</v>
      </c>
      <c r="E2431" s="261" t="s">
        <v>17</v>
      </c>
      <c r="F2431" s="261" t="s">
        <v>3758</v>
      </c>
      <c r="G2431" s="261" t="s">
        <v>888</v>
      </c>
      <c r="H2431" s="261">
        <v>2</v>
      </c>
      <c r="I2431" s="261" t="s">
        <v>3759</v>
      </c>
      <c r="J2431" s="261" t="s">
        <v>3760</v>
      </c>
      <c r="K2431" s="261" t="s">
        <v>3762</v>
      </c>
      <c r="L2431" s="262">
        <v>45470</v>
      </c>
      <c r="M2431" s="261" t="s">
        <v>439</v>
      </c>
    </row>
    <row r="2432" spans="1:13" x14ac:dyDescent="0.35">
      <c r="A2432" s="259" t="s">
        <v>185</v>
      </c>
      <c r="B2432" s="259" t="s">
        <v>186</v>
      </c>
      <c r="C2432" s="259" t="s">
        <v>187</v>
      </c>
      <c r="D2432" s="259" t="s">
        <v>823</v>
      </c>
      <c r="E2432" s="259" t="s">
        <v>17</v>
      </c>
      <c r="F2432" s="259" t="s">
        <v>3758</v>
      </c>
      <c r="G2432" s="259" t="s">
        <v>888</v>
      </c>
      <c r="H2432" s="259">
        <v>2</v>
      </c>
      <c r="I2432" s="259" t="s">
        <v>3759</v>
      </c>
      <c r="J2432" s="259" t="s">
        <v>3760</v>
      </c>
      <c r="K2432" s="259" t="s">
        <v>3763</v>
      </c>
      <c r="L2432" s="260">
        <v>45470</v>
      </c>
      <c r="M2432" s="259" t="s">
        <v>439</v>
      </c>
    </row>
    <row r="2433" spans="1:13" x14ac:dyDescent="0.35">
      <c r="A2433" s="261" t="s">
        <v>185</v>
      </c>
      <c r="B2433" s="261" t="s">
        <v>186</v>
      </c>
      <c r="C2433" s="261" t="s">
        <v>187</v>
      </c>
      <c r="D2433" s="261" t="s">
        <v>404</v>
      </c>
      <c r="E2433" s="261">
        <v>2</v>
      </c>
      <c r="F2433" s="261" t="s">
        <v>3758</v>
      </c>
      <c r="G2433" s="261" t="s">
        <v>888</v>
      </c>
      <c r="H2433" s="261">
        <v>2</v>
      </c>
      <c r="I2433" s="261" t="s">
        <v>3759</v>
      </c>
      <c r="J2433" s="261" t="s">
        <v>3764</v>
      </c>
      <c r="K2433" s="261" t="s">
        <v>3765</v>
      </c>
      <c r="L2433" s="262">
        <v>45470</v>
      </c>
      <c r="M2433" s="261" t="s">
        <v>439</v>
      </c>
    </row>
    <row r="2434" spans="1:13" x14ac:dyDescent="0.35">
      <c r="A2434" s="259" t="s">
        <v>1705</v>
      </c>
      <c r="B2434" s="259" t="s">
        <v>1706</v>
      </c>
      <c r="C2434" s="259" t="s">
        <v>1707</v>
      </c>
      <c r="D2434" s="259" t="s">
        <v>26</v>
      </c>
      <c r="E2434" s="259" t="s">
        <v>17</v>
      </c>
      <c r="F2434" s="259" t="s">
        <v>17</v>
      </c>
      <c r="G2434" s="259" t="s">
        <v>17</v>
      </c>
      <c r="H2434" s="259" t="s">
        <v>17</v>
      </c>
      <c r="I2434" s="259" t="s">
        <v>17</v>
      </c>
      <c r="J2434" s="259" t="s">
        <v>17</v>
      </c>
      <c r="K2434" s="259" t="s">
        <v>3766</v>
      </c>
      <c r="L2434" s="260">
        <v>45470</v>
      </c>
      <c r="M2434" s="259" t="s">
        <v>439</v>
      </c>
    </row>
    <row r="2435" spans="1:13" x14ac:dyDescent="0.35">
      <c r="A2435" s="261" t="s">
        <v>1705</v>
      </c>
      <c r="B2435" s="261" t="s">
        <v>1706</v>
      </c>
      <c r="C2435" s="261" t="s">
        <v>1707</v>
      </c>
      <c r="D2435" s="261" t="s">
        <v>28</v>
      </c>
      <c r="E2435" s="261" t="s">
        <v>17</v>
      </c>
      <c r="F2435" s="261" t="s">
        <v>17</v>
      </c>
      <c r="G2435" s="261" t="s">
        <v>17</v>
      </c>
      <c r="H2435" s="261" t="s">
        <v>17</v>
      </c>
      <c r="I2435" s="261" t="s">
        <v>17</v>
      </c>
      <c r="J2435" s="261" t="s">
        <v>17</v>
      </c>
      <c r="K2435" s="261" t="s">
        <v>3767</v>
      </c>
      <c r="L2435" s="262">
        <v>45470</v>
      </c>
      <c r="M2435" s="261" t="s">
        <v>439</v>
      </c>
    </row>
    <row r="2436" spans="1:13" x14ac:dyDescent="0.35">
      <c r="A2436" s="259" t="s">
        <v>1705</v>
      </c>
      <c r="B2436" s="259" t="s">
        <v>1706</v>
      </c>
      <c r="C2436" s="259" t="s">
        <v>1707</v>
      </c>
      <c r="D2436" s="259" t="s">
        <v>16</v>
      </c>
      <c r="E2436" s="259" t="s">
        <v>17</v>
      </c>
      <c r="F2436" s="259" t="s">
        <v>17</v>
      </c>
      <c r="G2436" s="259" t="s">
        <v>17</v>
      </c>
      <c r="H2436" s="259" t="s">
        <v>17</v>
      </c>
      <c r="I2436" s="259" t="s">
        <v>17</v>
      </c>
      <c r="J2436" s="259" t="s">
        <v>17</v>
      </c>
      <c r="K2436" s="259" t="s">
        <v>3768</v>
      </c>
      <c r="L2436" s="260">
        <v>45470</v>
      </c>
      <c r="M2436" s="259" t="s">
        <v>439</v>
      </c>
    </row>
    <row r="2437" spans="1:13" x14ac:dyDescent="0.35">
      <c r="A2437" s="261" t="s">
        <v>1705</v>
      </c>
      <c r="B2437" s="261" t="s">
        <v>1706</v>
      </c>
      <c r="C2437" s="261" t="s">
        <v>1707</v>
      </c>
      <c r="D2437" s="261" t="s">
        <v>21</v>
      </c>
      <c r="E2437" s="261" t="s">
        <v>17</v>
      </c>
      <c r="F2437" s="261" t="s">
        <v>17</v>
      </c>
      <c r="G2437" s="261" t="s">
        <v>17</v>
      </c>
      <c r="H2437" s="261" t="s">
        <v>17</v>
      </c>
      <c r="I2437" s="261" t="s">
        <v>17</v>
      </c>
      <c r="J2437" s="261" t="s">
        <v>17</v>
      </c>
      <c r="K2437" s="261" t="s">
        <v>3769</v>
      </c>
      <c r="L2437" s="262">
        <v>45470</v>
      </c>
      <c r="M2437" s="261" t="s">
        <v>439</v>
      </c>
    </row>
    <row r="2438" spans="1:13" x14ac:dyDescent="0.35">
      <c r="A2438" s="259" t="s">
        <v>1705</v>
      </c>
      <c r="B2438" s="259" t="s">
        <v>1706</v>
      </c>
      <c r="C2438" s="259" t="s">
        <v>1707</v>
      </c>
      <c r="D2438" s="259" t="s">
        <v>768</v>
      </c>
      <c r="E2438" s="259" t="s">
        <v>17</v>
      </c>
      <c r="F2438" s="259" t="s">
        <v>17</v>
      </c>
      <c r="G2438" s="259" t="s">
        <v>17</v>
      </c>
      <c r="H2438" s="259" t="s">
        <v>17</v>
      </c>
      <c r="I2438" s="259" t="s">
        <v>17</v>
      </c>
      <c r="J2438" s="259" t="s">
        <v>17</v>
      </c>
      <c r="K2438" s="259" t="s">
        <v>3770</v>
      </c>
      <c r="L2438" s="260">
        <v>45470</v>
      </c>
      <c r="M2438" s="259" t="s">
        <v>439</v>
      </c>
    </row>
    <row r="2439" spans="1:13" x14ac:dyDescent="0.35">
      <c r="A2439" s="261" t="s">
        <v>1705</v>
      </c>
      <c r="B2439" s="261" t="s">
        <v>1706</v>
      </c>
      <c r="C2439" s="261" t="s">
        <v>1707</v>
      </c>
      <c r="D2439" s="261" t="s">
        <v>24</v>
      </c>
      <c r="E2439" s="261" t="s">
        <v>17</v>
      </c>
      <c r="F2439" s="261" t="s">
        <v>17</v>
      </c>
      <c r="G2439" s="261" t="s">
        <v>17</v>
      </c>
      <c r="H2439" s="261" t="s">
        <v>17</v>
      </c>
      <c r="I2439" s="261" t="s">
        <v>17</v>
      </c>
      <c r="J2439" s="261" t="s">
        <v>17</v>
      </c>
      <c r="K2439" s="261" t="s">
        <v>3771</v>
      </c>
      <c r="L2439" s="262">
        <v>45470</v>
      </c>
      <c r="M2439" s="261" t="s">
        <v>439</v>
      </c>
    </row>
    <row r="2440" spans="1:13" x14ac:dyDescent="0.35">
      <c r="A2440" s="259" t="s">
        <v>1712</v>
      </c>
      <c r="B2440" s="259" t="s">
        <v>1713</v>
      </c>
      <c r="C2440" s="259" t="s">
        <v>1707</v>
      </c>
      <c r="D2440" s="259" t="s">
        <v>40</v>
      </c>
      <c r="E2440" s="259" t="s">
        <v>17</v>
      </c>
      <c r="F2440" s="259" t="s">
        <v>17</v>
      </c>
      <c r="G2440" s="259" t="s">
        <v>17</v>
      </c>
      <c r="H2440" s="259" t="s">
        <v>17</v>
      </c>
      <c r="I2440" s="259" t="s">
        <v>17</v>
      </c>
      <c r="J2440" s="259" t="s">
        <v>17</v>
      </c>
      <c r="K2440" s="259" t="s">
        <v>3772</v>
      </c>
      <c r="L2440" s="260">
        <v>45470</v>
      </c>
      <c r="M2440" s="259" t="s">
        <v>439</v>
      </c>
    </row>
    <row r="2441" spans="1:13" x14ac:dyDescent="0.35">
      <c r="A2441" s="261" t="s">
        <v>585</v>
      </c>
      <c r="B2441" s="261" t="s">
        <v>586</v>
      </c>
      <c r="C2441" s="261" t="s">
        <v>587</v>
      </c>
      <c r="D2441" s="261" t="s">
        <v>2231</v>
      </c>
      <c r="E2441" s="261">
        <v>2</v>
      </c>
      <c r="F2441" s="261" t="s">
        <v>2232</v>
      </c>
      <c r="G2441" s="261" t="s">
        <v>33</v>
      </c>
      <c r="H2441" s="261">
        <v>2</v>
      </c>
      <c r="I2441" s="261" t="s">
        <v>17</v>
      </c>
      <c r="J2441" s="261" t="s">
        <v>17</v>
      </c>
      <c r="K2441" s="261" t="s">
        <v>3773</v>
      </c>
      <c r="L2441" s="262">
        <v>45470</v>
      </c>
      <c r="M2441" s="261" t="s">
        <v>20</v>
      </c>
    </row>
    <row r="2442" spans="1:13" x14ac:dyDescent="0.35">
      <c r="A2442" s="259" t="s">
        <v>585</v>
      </c>
      <c r="B2442" s="259" t="s">
        <v>586</v>
      </c>
      <c r="C2442" s="259" t="s">
        <v>587</v>
      </c>
      <c r="D2442" s="259" t="s">
        <v>2234</v>
      </c>
      <c r="E2442" s="259">
        <v>1</v>
      </c>
      <c r="F2442" s="259" t="s">
        <v>2232</v>
      </c>
      <c r="G2442" s="259" t="s">
        <v>33</v>
      </c>
      <c r="H2442" s="259">
        <v>2</v>
      </c>
      <c r="I2442" s="259" t="s">
        <v>17</v>
      </c>
      <c r="J2442" s="259" t="s">
        <v>17</v>
      </c>
      <c r="K2442" s="259" t="s">
        <v>3774</v>
      </c>
      <c r="L2442" s="260">
        <v>45470</v>
      </c>
      <c r="M2442" s="259" t="s">
        <v>20</v>
      </c>
    </row>
    <row r="2443" spans="1:13" x14ac:dyDescent="0.35">
      <c r="A2443" s="261" t="s">
        <v>585</v>
      </c>
      <c r="B2443" s="261" t="s">
        <v>586</v>
      </c>
      <c r="C2443" s="261" t="s">
        <v>587</v>
      </c>
      <c r="D2443" s="261" t="s">
        <v>2236</v>
      </c>
      <c r="E2443" s="261">
        <v>0</v>
      </c>
      <c r="F2443" s="261" t="s">
        <v>2232</v>
      </c>
      <c r="G2443" s="261" t="s">
        <v>33</v>
      </c>
      <c r="H2443" s="261">
        <v>2</v>
      </c>
      <c r="I2443" s="261" t="s">
        <v>17</v>
      </c>
      <c r="J2443" s="261" t="s">
        <v>17</v>
      </c>
      <c r="K2443" s="261" t="s">
        <v>3775</v>
      </c>
      <c r="L2443" s="262">
        <v>45470</v>
      </c>
      <c r="M2443" s="261" t="s">
        <v>20</v>
      </c>
    </row>
    <row r="2444" spans="1:13" x14ac:dyDescent="0.35">
      <c r="A2444" s="259" t="s">
        <v>585</v>
      </c>
      <c r="B2444" s="259" t="s">
        <v>586</v>
      </c>
      <c r="C2444" s="259" t="s">
        <v>587</v>
      </c>
      <c r="D2444" s="259" t="s">
        <v>2238</v>
      </c>
      <c r="E2444" s="259">
        <v>0</v>
      </c>
      <c r="F2444" s="259" t="s">
        <v>2232</v>
      </c>
      <c r="G2444" s="259" t="s">
        <v>33</v>
      </c>
      <c r="H2444" s="259">
        <v>2</v>
      </c>
      <c r="I2444" s="259" t="s">
        <v>17</v>
      </c>
      <c r="J2444" s="259" t="s">
        <v>17</v>
      </c>
      <c r="K2444" s="259" t="s">
        <v>3776</v>
      </c>
      <c r="L2444" s="260">
        <v>45470</v>
      </c>
      <c r="M2444" s="259" t="s">
        <v>20</v>
      </c>
    </row>
    <row r="2445" spans="1:13" x14ac:dyDescent="0.35">
      <c r="A2445" s="261" t="s">
        <v>585</v>
      </c>
      <c r="B2445" s="261" t="s">
        <v>586</v>
      </c>
      <c r="C2445" s="261" t="s">
        <v>587</v>
      </c>
      <c r="D2445" s="261" t="s">
        <v>2240</v>
      </c>
      <c r="E2445" s="261">
        <v>2</v>
      </c>
      <c r="F2445" s="261" t="s">
        <v>2232</v>
      </c>
      <c r="G2445" s="261" t="s">
        <v>33</v>
      </c>
      <c r="H2445" s="261">
        <v>2</v>
      </c>
      <c r="I2445" s="261" t="s">
        <v>17</v>
      </c>
      <c r="J2445" s="261" t="s">
        <v>17</v>
      </c>
      <c r="K2445" s="261" t="s">
        <v>3777</v>
      </c>
      <c r="L2445" s="262">
        <v>45470</v>
      </c>
      <c r="M2445" s="261" t="s">
        <v>20</v>
      </c>
    </row>
    <row r="2446" spans="1:13" x14ac:dyDescent="0.35">
      <c r="A2446" s="259" t="s">
        <v>585</v>
      </c>
      <c r="B2446" s="259" t="s">
        <v>586</v>
      </c>
      <c r="C2446" s="259" t="s">
        <v>587</v>
      </c>
      <c r="D2446" s="259" t="s">
        <v>2242</v>
      </c>
      <c r="E2446" s="259">
        <v>1</v>
      </c>
      <c r="F2446" s="259" t="s">
        <v>2232</v>
      </c>
      <c r="G2446" s="259" t="s">
        <v>33</v>
      </c>
      <c r="H2446" s="259">
        <v>2</v>
      </c>
      <c r="I2446" s="259" t="s">
        <v>17</v>
      </c>
      <c r="J2446" s="259" t="s">
        <v>17</v>
      </c>
      <c r="K2446" s="259" t="s">
        <v>3778</v>
      </c>
      <c r="L2446" s="260">
        <v>45470</v>
      </c>
      <c r="M2446" s="259" t="s">
        <v>20</v>
      </c>
    </row>
    <row r="2447" spans="1:13" x14ac:dyDescent="0.35">
      <c r="A2447" s="261" t="s">
        <v>585</v>
      </c>
      <c r="B2447" s="261" t="s">
        <v>586</v>
      </c>
      <c r="C2447" s="261" t="s">
        <v>587</v>
      </c>
      <c r="D2447" s="261" t="s">
        <v>2244</v>
      </c>
      <c r="E2447" s="261">
        <v>2</v>
      </c>
      <c r="F2447" s="261" t="s">
        <v>2232</v>
      </c>
      <c r="G2447" s="261" t="s">
        <v>33</v>
      </c>
      <c r="H2447" s="261">
        <v>2</v>
      </c>
      <c r="I2447" s="261" t="s">
        <v>17</v>
      </c>
      <c r="J2447" s="261" t="s">
        <v>17</v>
      </c>
      <c r="K2447" s="261" t="s">
        <v>3779</v>
      </c>
      <c r="L2447" s="262">
        <v>45470</v>
      </c>
      <c r="M2447" s="261" t="s">
        <v>20</v>
      </c>
    </row>
    <row r="2448" spans="1:13" x14ac:dyDescent="0.35">
      <c r="A2448" s="259" t="s">
        <v>585</v>
      </c>
      <c r="B2448" s="259" t="s">
        <v>586</v>
      </c>
      <c r="C2448" s="259" t="s">
        <v>587</v>
      </c>
      <c r="D2448" s="259" t="s">
        <v>2246</v>
      </c>
      <c r="E2448" s="259">
        <v>0</v>
      </c>
      <c r="F2448" s="259" t="s">
        <v>2232</v>
      </c>
      <c r="G2448" s="259" t="s">
        <v>33</v>
      </c>
      <c r="H2448" s="259">
        <v>2</v>
      </c>
      <c r="I2448" s="259" t="s">
        <v>17</v>
      </c>
      <c r="J2448" s="259" t="s">
        <v>17</v>
      </c>
      <c r="K2448" s="259" t="s">
        <v>3780</v>
      </c>
      <c r="L2448" s="260">
        <v>45470</v>
      </c>
      <c r="M2448" s="259" t="s">
        <v>20</v>
      </c>
    </row>
    <row r="2449" spans="1:13" x14ac:dyDescent="0.35">
      <c r="A2449" s="261" t="s">
        <v>585</v>
      </c>
      <c r="B2449" s="261" t="s">
        <v>586</v>
      </c>
      <c r="C2449" s="261" t="s">
        <v>587</v>
      </c>
      <c r="D2449" s="261" t="s">
        <v>2248</v>
      </c>
      <c r="E2449" s="261">
        <v>0</v>
      </c>
      <c r="F2449" s="261" t="s">
        <v>2232</v>
      </c>
      <c r="G2449" s="261" t="s">
        <v>33</v>
      </c>
      <c r="H2449" s="261">
        <v>2</v>
      </c>
      <c r="I2449" s="261" t="s">
        <v>17</v>
      </c>
      <c r="J2449" s="261" t="s">
        <v>17</v>
      </c>
      <c r="K2449" s="261" t="s">
        <v>3781</v>
      </c>
      <c r="L2449" s="262">
        <v>45470</v>
      </c>
      <c r="M2449" s="261" t="s">
        <v>20</v>
      </c>
    </row>
    <row r="2450" spans="1:13" x14ac:dyDescent="0.35">
      <c r="A2450" s="259" t="s">
        <v>719</v>
      </c>
      <c r="B2450" s="259" t="s">
        <v>720</v>
      </c>
      <c r="C2450" s="259" t="s">
        <v>721</v>
      </c>
      <c r="D2450" s="259" t="s">
        <v>635</v>
      </c>
      <c r="E2450" s="259">
        <v>6</v>
      </c>
      <c r="F2450" s="259" t="s">
        <v>3782</v>
      </c>
      <c r="G2450" s="259" t="s">
        <v>888</v>
      </c>
      <c r="H2450" s="259">
        <v>2</v>
      </c>
      <c r="I2450" s="259" t="s">
        <v>790</v>
      </c>
      <c r="J2450" s="259" t="s">
        <v>3783</v>
      </c>
      <c r="K2450" s="259" t="s">
        <v>3784</v>
      </c>
      <c r="L2450" s="260">
        <v>45473</v>
      </c>
      <c r="M2450" s="259" t="s">
        <v>439</v>
      </c>
    </row>
    <row r="2451" spans="1:13" x14ac:dyDescent="0.35">
      <c r="A2451" s="261" t="s">
        <v>719</v>
      </c>
      <c r="B2451" s="261" t="s">
        <v>720</v>
      </c>
      <c r="C2451" s="261" t="s">
        <v>721</v>
      </c>
      <c r="D2451" s="261" t="s">
        <v>793</v>
      </c>
      <c r="E2451" s="261">
        <v>6</v>
      </c>
      <c r="F2451" s="261" t="s">
        <v>3782</v>
      </c>
      <c r="G2451" s="261" t="s">
        <v>888</v>
      </c>
      <c r="H2451" s="261">
        <v>2</v>
      </c>
      <c r="I2451" s="261" t="s">
        <v>790</v>
      </c>
      <c r="J2451" s="261" t="s">
        <v>3785</v>
      </c>
      <c r="K2451" s="261" t="s">
        <v>3786</v>
      </c>
      <c r="L2451" s="262">
        <v>45473</v>
      </c>
      <c r="M2451" s="261" t="s">
        <v>439</v>
      </c>
    </row>
    <row r="2452" spans="1:13" x14ac:dyDescent="0.35">
      <c r="A2452" s="259" t="s">
        <v>719</v>
      </c>
      <c r="B2452" s="259" t="s">
        <v>720</v>
      </c>
      <c r="C2452" s="259" t="s">
        <v>721</v>
      </c>
      <c r="D2452" s="259" t="s">
        <v>990</v>
      </c>
      <c r="E2452" s="259">
        <v>154399</v>
      </c>
      <c r="F2452" s="259" t="s">
        <v>3787</v>
      </c>
      <c r="G2452" s="259" t="s">
        <v>888</v>
      </c>
      <c r="H2452" s="259">
        <v>2</v>
      </c>
      <c r="I2452" s="259" t="s">
        <v>3788</v>
      </c>
      <c r="J2452" s="259" t="s">
        <v>3789</v>
      </c>
      <c r="K2452" s="259" t="s">
        <v>3790</v>
      </c>
      <c r="L2452" s="260">
        <v>45473</v>
      </c>
      <c r="M2452" s="259" t="s">
        <v>439</v>
      </c>
    </row>
    <row r="2453" spans="1:13" x14ac:dyDescent="0.35">
      <c r="A2453" s="261" t="s">
        <v>719</v>
      </c>
      <c r="B2453" s="261" t="s">
        <v>720</v>
      </c>
      <c r="C2453" s="261" t="s">
        <v>721</v>
      </c>
      <c r="D2453" s="261" t="s">
        <v>995</v>
      </c>
      <c r="E2453" s="261">
        <v>2552192</v>
      </c>
      <c r="F2453" s="261" t="s">
        <v>3791</v>
      </c>
      <c r="G2453" s="261" t="s">
        <v>888</v>
      </c>
      <c r="H2453" s="261">
        <v>2</v>
      </c>
      <c r="I2453" s="261" t="s">
        <v>3792</v>
      </c>
      <c r="J2453" s="261" t="s">
        <v>3793</v>
      </c>
      <c r="K2453" s="261" t="s">
        <v>3794</v>
      </c>
      <c r="L2453" s="262">
        <v>45473</v>
      </c>
      <c r="M2453" s="261" t="s">
        <v>439</v>
      </c>
    </row>
    <row r="2454" spans="1:13" x14ac:dyDescent="0.35">
      <c r="A2454" s="259" t="s">
        <v>719</v>
      </c>
      <c r="B2454" s="259" t="s">
        <v>720</v>
      </c>
      <c r="C2454" s="259" t="s">
        <v>721</v>
      </c>
      <c r="D2454" s="259" t="s">
        <v>1000</v>
      </c>
      <c r="E2454" s="259">
        <v>353283</v>
      </c>
      <c r="F2454" s="259" t="s">
        <v>3795</v>
      </c>
      <c r="G2454" s="259" t="s">
        <v>888</v>
      </c>
      <c r="H2454" s="259">
        <v>2</v>
      </c>
      <c r="I2454" s="259" t="s">
        <v>3796</v>
      </c>
      <c r="J2454" s="259" t="s">
        <v>3797</v>
      </c>
      <c r="K2454" s="259" t="s">
        <v>3798</v>
      </c>
      <c r="L2454" s="260">
        <v>45473</v>
      </c>
      <c r="M2454" s="259" t="s">
        <v>439</v>
      </c>
    </row>
    <row r="2455" spans="1:13" x14ac:dyDescent="0.35">
      <c r="A2455" s="261" t="s">
        <v>719</v>
      </c>
      <c r="B2455" s="261" t="s">
        <v>720</v>
      </c>
      <c r="C2455" s="261" t="s">
        <v>721</v>
      </c>
      <c r="D2455" s="261" t="s">
        <v>1003</v>
      </c>
      <c r="E2455" s="261">
        <v>154399</v>
      </c>
      <c r="F2455" s="261" t="s">
        <v>3787</v>
      </c>
      <c r="G2455" s="261" t="s">
        <v>888</v>
      </c>
      <c r="H2455" s="261">
        <v>2</v>
      </c>
      <c r="I2455" s="261" t="s">
        <v>3788</v>
      </c>
      <c r="J2455" s="261" t="s">
        <v>3799</v>
      </c>
      <c r="K2455" s="261" t="s">
        <v>3800</v>
      </c>
      <c r="L2455" s="262">
        <v>45473</v>
      </c>
      <c r="M2455" s="261" t="s">
        <v>439</v>
      </c>
    </row>
    <row r="2456" spans="1:13" x14ac:dyDescent="0.35">
      <c r="A2456" s="259" t="s">
        <v>719</v>
      </c>
      <c r="B2456" s="259" t="s">
        <v>720</v>
      </c>
      <c r="C2456" s="259" t="s">
        <v>721</v>
      </c>
      <c r="D2456" s="259" t="s">
        <v>1006</v>
      </c>
      <c r="E2456" s="259">
        <v>0</v>
      </c>
      <c r="F2456" s="259" t="s">
        <v>3801</v>
      </c>
      <c r="G2456" s="259" t="s">
        <v>888</v>
      </c>
      <c r="H2456" s="259">
        <v>2</v>
      </c>
      <c r="I2456" s="259" t="s">
        <v>3802</v>
      </c>
      <c r="J2456" s="259" t="s">
        <v>3803</v>
      </c>
      <c r="K2456" s="259" t="s">
        <v>3804</v>
      </c>
      <c r="L2456" s="260">
        <v>45473</v>
      </c>
      <c r="M2456" s="259" t="s">
        <v>439</v>
      </c>
    </row>
    <row r="2457" spans="1:13" x14ac:dyDescent="0.35">
      <c r="A2457" s="261" t="s">
        <v>719</v>
      </c>
      <c r="B2457" s="261" t="s">
        <v>720</v>
      </c>
      <c r="C2457" s="261" t="s">
        <v>721</v>
      </c>
      <c r="D2457" s="261" t="s">
        <v>823</v>
      </c>
      <c r="E2457" s="261">
        <v>0</v>
      </c>
      <c r="F2457" s="261" t="s">
        <v>3805</v>
      </c>
      <c r="G2457" s="261" t="s">
        <v>888</v>
      </c>
      <c r="H2457" s="261">
        <v>2</v>
      </c>
      <c r="I2457" s="261" t="s">
        <v>3806</v>
      </c>
      <c r="J2457" s="261" t="s">
        <v>3807</v>
      </c>
      <c r="K2457" s="261" t="s">
        <v>3808</v>
      </c>
      <c r="L2457" s="262">
        <v>45473</v>
      </c>
      <c r="M2457" s="261" t="s">
        <v>439</v>
      </c>
    </row>
    <row r="2458" spans="1:13" x14ac:dyDescent="0.35">
      <c r="A2458" s="259" t="s">
        <v>719</v>
      </c>
      <c r="B2458" s="259" t="s">
        <v>720</v>
      </c>
      <c r="C2458" s="259" t="s">
        <v>721</v>
      </c>
      <c r="D2458" s="259" t="s">
        <v>404</v>
      </c>
      <c r="E2458" s="259">
        <v>2</v>
      </c>
      <c r="F2458" s="259" t="s">
        <v>3809</v>
      </c>
      <c r="G2458" s="259" t="s">
        <v>22</v>
      </c>
      <c r="H2458" s="259">
        <v>3</v>
      </c>
      <c r="I2458" s="259" t="s">
        <v>3810</v>
      </c>
      <c r="J2458" s="259" t="s">
        <v>3811</v>
      </c>
      <c r="K2458" s="259" t="s">
        <v>3812</v>
      </c>
      <c r="L2458" s="260">
        <v>45473</v>
      </c>
      <c r="M2458" s="259" t="s">
        <v>439</v>
      </c>
    </row>
    <row r="2459" spans="1:13" x14ac:dyDescent="0.35">
      <c r="A2459" s="261" t="s">
        <v>289</v>
      </c>
      <c r="B2459" s="261" t="s">
        <v>290</v>
      </c>
      <c r="C2459" s="261" t="s">
        <v>291</v>
      </c>
      <c r="D2459" s="261" t="s">
        <v>40</v>
      </c>
      <c r="E2459" s="261">
        <v>6000</v>
      </c>
      <c r="F2459" s="261" t="s">
        <v>3813</v>
      </c>
      <c r="G2459" s="261" t="s">
        <v>888</v>
      </c>
      <c r="H2459" s="261">
        <v>2</v>
      </c>
      <c r="I2459" s="261" t="s">
        <v>3814</v>
      </c>
      <c r="J2459" s="261" t="s">
        <v>3815</v>
      </c>
      <c r="K2459" s="261" t="s">
        <v>3816</v>
      </c>
      <c r="L2459" s="262">
        <v>45473</v>
      </c>
      <c r="M2459" s="261" t="s">
        <v>20</v>
      </c>
    </row>
    <row r="2460" spans="1:13" x14ac:dyDescent="0.35">
      <c r="A2460" s="259" t="s">
        <v>78</v>
      </c>
      <c r="B2460" s="259" t="s">
        <v>79</v>
      </c>
      <c r="C2460" s="259" t="s">
        <v>80</v>
      </c>
      <c r="D2460" s="259" t="s">
        <v>953</v>
      </c>
      <c r="E2460" s="259">
        <v>10426919</v>
      </c>
      <c r="F2460" s="259" t="s">
        <v>3817</v>
      </c>
      <c r="G2460" s="259" t="s">
        <v>888</v>
      </c>
      <c r="H2460" s="259">
        <v>2</v>
      </c>
      <c r="I2460" s="259" t="s">
        <v>3818</v>
      </c>
      <c r="J2460" s="259" t="s">
        <v>3819</v>
      </c>
      <c r="K2460" s="259" t="s">
        <v>3820</v>
      </c>
      <c r="L2460" s="260">
        <v>45473</v>
      </c>
      <c r="M2460" s="259" t="s">
        <v>20</v>
      </c>
    </row>
    <row r="2461" spans="1:13" x14ac:dyDescent="0.35">
      <c r="A2461" s="261" t="s">
        <v>78</v>
      </c>
      <c r="B2461" s="261" t="s">
        <v>79</v>
      </c>
      <c r="C2461" s="261" t="s">
        <v>80</v>
      </c>
      <c r="D2461" s="261" t="s">
        <v>694</v>
      </c>
      <c r="E2461" s="261">
        <v>9776</v>
      </c>
      <c r="F2461" s="261" t="s">
        <v>3821</v>
      </c>
      <c r="G2461" s="261" t="s">
        <v>492</v>
      </c>
      <c r="H2461" s="261">
        <v>1</v>
      </c>
      <c r="I2461" s="261" t="s">
        <v>3822</v>
      </c>
      <c r="J2461" s="261" t="s">
        <v>3823</v>
      </c>
      <c r="K2461" s="261" t="s">
        <v>3824</v>
      </c>
      <c r="L2461" s="262">
        <v>45473</v>
      </c>
      <c r="M2461" s="261" t="s">
        <v>20</v>
      </c>
    </row>
    <row r="2462" spans="1:13" x14ac:dyDescent="0.35">
      <c r="A2462" s="259" t="s">
        <v>78</v>
      </c>
      <c r="B2462" s="259" t="s">
        <v>79</v>
      </c>
      <c r="C2462" s="259" t="s">
        <v>80</v>
      </c>
      <c r="D2462" s="259" t="s">
        <v>962</v>
      </c>
      <c r="E2462" s="259">
        <v>649940</v>
      </c>
      <c r="F2462" s="259" t="s">
        <v>3825</v>
      </c>
      <c r="G2462" s="259" t="s">
        <v>888</v>
      </c>
      <c r="H2462" s="259">
        <v>2</v>
      </c>
      <c r="I2462" s="259" t="s">
        <v>3826</v>
      </c>
      <c r="J2462" s="259" t="s">
        <v>3827</v>
      </c>
      <c r="K2462" s="259" t="s">
        <v>3828</v>
      </c>
      <c r="L2462" s="260">
        <v>45473</v>
      </c>
      <c r="M2462" s="259" t="s">
        <v>20</v>
      </c>
    </row>
    <row r="2463" spans="1:13" x14ac:dyDescent="0.35">
      <c r="A2463" s="261" t="s">
        <v>78</v>
      </c>
      <c r="B2463" s="261" t="s">
        <v>79</v>
      </c>
      <c r="C2463" s="261" t="s">
        <v>80</v>
      </c>
      <c r="D2463" s="261" t="s">
        <v>967</v>
      </c>
      <c r="E2463" s="261">
        <v>187178</v>
      </c>
      <c r="F2463" s="261" t="s">
        <v>3829</v>
      </c>
      <c r="G2463" s="261" t="s">
        <v>888</v>
      </c>
      <c r="H2463" s="261">
        <v>2</v>
      </c>
      <c r="I2463" s="261" t="s">
        <v>3830</v>
      </c>
      <c r="J2463" s="261" t="s">
        <v>3831</v>
      </c>
      <c r="K2463" s="261" t="s">
        <v>3832</v>
      </c>
      <c r="L2463" s="262">
        <v>45473</v>
      </c>
      <c r="M2463" s="261" t="s">
        <v>20</v>
      </c>
    </row>
    <row r="2464" spans="1:13" x14ac:dyDescent="0.35">
      <c r="A2464" s="259" t="s">
        <v>78</v>
      </c>
      <c r="B2464" s="259" t="s">
        <v>79</v>
      </c>
      <c r="C2464" s="259" t="s">
        <v>80</v>
      </c>
      <c r="D2464" s="259" t="s">
        <v>568</v>
      </c>
      <c r="E2464" s="259">
        <v>187178</v>
      </c>
      <c r="F2464" s="259" t="s">
        <v>3829</v>
      </c>
      <c r="G2464" s="259" t="s">
        <v>888</v>
      </c>
      <c r="H2464" s="259">
        <v>2</v>
      </c>
      <c r="I2464" s="259" t="s">
        <v>3830</v>
      </c>
      <c r="J2464" s="259" t="s">
        <v>3833</v>
      </c>
      <c r="K2464" s="259" t="s">
        <v>3834</v>
      </c>
      <c r="L2464" s="260">
        <v>45473</v>
      </c>
      <c r="M2464" s="259" t="s">
        <v>20</v>
      </c>
    </row>
    <row r="2465" spans="1:13" x14ac:dyDescent="0.35">
      <c r="A2465" s="261" t="s">
        <v>78</v>
      </c>
      <c r="B2465" s="261" t="s">
        <v>79</v>
      </c>
      <c r="C2465" s="261" t="s">
        <v>80</v>
      </c>
      <c r="D2465" s="261" t="s">
        <v>635</v>
      </c>
      <c r="E2465" s="261">
        <v>5</v>
      </c>
      <c r="F2465" s="261" t="s">
        <v>3835</v>
      </c>
      <c r="G2465" s="261" t="s">
        <v>888</v>
      </c>
      <c r="H2465" s="261">
        <v>2</v>
      </c>
      <c r="I2465" s="261" t="s">
        <v>3836</v>
      </c>
      <c r="J2465" s="261" t="s">
        <v>3837</v>
      </c>
      <c r="K2465" s="261" t="s">
        <v>3838</v>
      </c>
      <c r="L2465" s="262">
        <v>45473</v>
      </c>
      <c r="M2465" s="261" t="s">
        <v>20</v>
      </c>
    </row>
    <row r="2466" spans="1:13" x14ac:dyDescent="0.35">
      <c r="A2466" s="259" t="s">
        <v>78</v>
      </c>
      <c r="B2466" s="259" t="s">
        <v>79</v>
      </c>
      <c r="C2466" s="259" t="s">
        <v>80</v>
      </c>
      <c r="D2466" s="259" t="s">
        <v>793</v>
      </c>
      <c r="E2466" s="259">
        <v>5</v>
      </c>
      <c r="F2466" s="259" t="s">
        <v>3835</v>
      </c>
      <c r="G2466" s="259" t="s">
        <v>888</v>
      </c>
      <c r="H2466" s="259">
        <v>2</v>
      </c>
      <c r="I2466" s="259" t="s">
        <v>3836</v>
      </c>
      <c r="J2466" s="259" t="s">
        <v>3837</v>
      </c>
      <c r="K2466" s="259" t="s">
        <v>3839</v>
      </c>
      <c r="L2466" s="260">
        <v>45473</v>
      </c>
      <c r="M2466" s="259" t="s">
        <v>20</v>
      </c>
    </row>
    <row r="2467" spans="1:13" x14ac:dyDescent="0.35">
      <c r="A2467" s="261" t="s">
        <v>78</v>
      </c>
      <c r="B2467" s="261" t="s">
        <v>79</v>
      </c>
      <c r="C2467" s="261" t="s">
        <v>80</v>
      </c>
      <c r="D2467" s="261" t="s">
        <v>990</v>
      </c>
      <c r="E2467" s="261">
        <v>187178</v>
      </c>
      <c r="F2467" s="261" t="s">
        <v>3829</v>
      </c>
      <c r="G2467" s="261" t="s">
        <v>888</v>
      </c>
      <c r="H2467" s="261">
        <v>2</v>
      </c>
      <c r="I2467" s="261" t="s">
        <v>3830</v>
      </c>
      <c r="J2467" s="261" t="s">
        <v>3840</v>
      </c>
      <c r="K2467" s="261" t="s">
        <v>3841</v>
      </c>
      <c r="L2467" s="262">
        <v>45473</v>
      </c>
      <c r="M2467" s="261" t="s">
        <v>20</v>
      </c>
    </row>
    <row r="2468" spans="1:13" x14ac:dyDescent="0.35">
      <c r="A2468" s="259" t="s">
        <v>78</v>
      </c>
      <c r="B2468" s="259" t="s">
        <v>79</v>
      </c>
      <c r="C2468" s="259" t="s">
        <v>80</v>
      </c>
      <c r="D2468" s="259" t="s">
        <v>995</v>
      </c>
      <c r="E2468" s="259">
        <v>462762</v>
      </c>
      <c r="F2468" s="259" t="s">
        <v>3825</v>
      </c>
      <c r="G2468" s="259" t="s">
        <v>888</v>
      </c>
      <c r="H2468" s="259">
        <v>2</v>
      </c>
      <c r="I2468" s="259" t="s">
        <v>3826</v>
      </c>
      <c r="J2468" s="259" t="s">
        <v>3842</v>
      </c>
      <c r="K2468" s="259" t="s">
        <v>3843</v>
      </c>
      <c r="L2468" s="260">
        <v>45473</v>
      </c>
      <c r="M2468" s="259" t="s">
        <v>20</v>
      </c>
    </row>
    <row r="2469" spans="1:13" x14ac:dyDescent="0.35">
      <c r="A2469" s="261" t="s">
        <v>78</v>
      </c>
      <c r="B2469" s="261" t="s">
        <v>79</v>
      </c>
      <c r="C2469" s="261" t="s">
        <v>80</v>
      </c>
      <c r="D2469" s="261" t="s">
        <v>1000</v>
      </c>
      <c r="E2469" s="261">
        <v>0</v>
      </c>
      <c r="F2469" s="261" t="s">
        <v>3829</v>
      </c>
      <c r="G2469" s="261" t="s">
        <v>888</v>
      </c>
      <c r="H2469" s="261">
        <v>2</v>
      </c>
      <c r="I2469" s="261" t="s">
        <v>3830</v>
      </c>
      <c r="J2469" s="261" t="s">
        <v>3844</v>
      </c>
      <c r="K2469" s="261" t="s">
        <v>3845</v>
      </c>
      <c r="L2469" s="262">
        <v>45473</v>
      </c>
      <c r="M2469" s="261" t="s">
        <v>20</v>
      </c>
    </row>
    <row r="2470" spans="1:13" x14ac:dyDescent="0.35">
      <c r="A2470" s="259" t="s">
        <v>78</v>
      </c>
      <c r="B2470" s="259" t="s">
        <v>79</v>
      </c>
      <c r="C2470" s="259" t="s">
        <v>80</v>
      </c>
      <c r="D2470" s="259" t="s">
        <v>1003</v>
      </c>
      <c r="E2470" s="259">
        <v>187178</v>
      </c>
      <c r="F2470" s="259" t="s">
        <v>3829</v>
      </c>
      <c r="G2470" s="259" t="s">
        <v>888</v>
      </c>
      <c r="H2470" s="259">
        <v>2</v>
      </c>
      <c r="I2470" s="259" t="s">
        <v>3830</v>
      </c>
      <c r="J2470" s="259" t="s">
        <v>3846</v>
      </c>
      <c r="K2470" s="259" t="s">
        <v>3847</v>
      </c>
      <c r="L2470" s="260">
        <v>45473</v>
      </c>
      <c r="M2470" s="259" t="s">
        <v>20</v>
      </c>
    </row>
    <row r="2471" spans="1:13" x14ac:dyDescent="0.35">
      <c r="A2471" s="261" t="s">
        <v>78</v>
      </c>
      <c r="B2471" s="261" t="s">
        <v>79</v>
      </c>
      <c r="C2471" s="261" t="s">
        <v>80</v>
      </c>
      <c r="D2471" s="261" t="s">
        <v>1006</v>
      </c>
      <c r="E2471" s="261" t="s">
        <v>17</v>
      </c>
      <c r="F2471" s="261" t="s">
        <v>3829</v>
      </c>
      <c r="G2471" s="261" t="s">
        <v>22</v>
      </c>
      <c r="H2471" s="261">
        <v>3</v>
      </c>
      <c r="I2471" s="261" t="s">
        <v>3830</v>
      </c>
      <c r="J2471" s="261" t="s">
        <v>3848</v>
      </c>
      <c r="K2471" s="261" t="s">
        <v>3849</v>
      </c>
      <c r="L2471" s="262">
        <v>45473</v>
      </c>
      <c r="M2471" s="261" t="s">
        <v>20</v>
      </c>
    </row>
    <row r="2472" spans="1:13" x14ac:dyDescent="0.35">
      <c r="A2472" s="259" t="s">
        <v>78</v>
      </c>
      <c r="B2472" s="259" t="s">
        <v>79</v>
      </c>
      <c r="C2472" s="259" t="s">
        <v>80</v>
      </c>
      <c r="D2472" s="259" t="s">
        <v>823</v>
      </c>
      <c r="E2472" s="259" t="s">
        <v>17</v>
      </c>
      <c r="F2472" s="259" t="s">
        <v>3829</v>
      </c>
      <c r="G2472" s="259" t="s">
        <v>22</v>
      </c>
      <c r="H2472" s="259">
        <v>3</v>
      </c>
      <c r="I2472" s="259" t="s">
        <v>3830</v>
      </c>
      <c r="J2472" s="259" t="s">
        <v>3848</v>
      </c>
      <c r="K2472" s="259" t="s">
        <v>3850</v>
      </c>
      <c r="L2472" s="260">
        <v>45473</v>
      </c>
      <c r="M2472" s="259" t="s">
        <v>20</v>
      </c>
    </row>
    <row r="2473" spans="1:13" x14ac:dyDescent="0.35">
      <c r="A2473" s="261" t="s">
        <v>78</v>
      </c>
      <c r="B2473" s="261" t="s">
        <v>79</v>
      </c>
      <c r="C2473" s="261" t="s">
        <v>80</v>
      </c>
      <c r="D2473" s="261" t="s">
        <v>404</v>
      </c>
      <c r="E2473" s="261">
        <v>1</v>
      </c>
      <c r="F2473" s="261" t="s">
        <v>3829</v>
      </c>
      <c r="G2473" s="261" t="s">
        <v>888</v>
      </c>
      <c r="H2473" s="261">
        <v>2</v>
      </c>
      <c r="I2473" s="261" t="s">
        <v>3830</v>
      </c>
      <c r="J2473" s="261" t="s">
        <v>3851</v>
      </c>
      <c r="K2473" s="261" t="s">
        <v>3852</v>
      </c>
      <c r="L2473" s="262">
        <v>45473</v>
      </c>
      <c r="M2473" s="261" t="s">
        <v>20</v>
      </c>
    </row>
    <row r="2474" spans="1:13" x14ac:dyDescent="0.35">
      <c r="A2474" s="259" t="s">
        <v>473</v>
      </c>
      <c r="B2474" s="259" t="s">
        <v>474</v>
      </c>
      <c r="C2474" s="259" t="s">
        <v>475</v>
      </c>
      <c r="D2474" s="259" t="s">
        <v>953</v>
      </c>
      <c r="E2474" s="259">
        <v>284678946</v>
      </c>
      <c r="F2474" s="259" t="s">
        <v>3853</v>
      </c>
      <c r="G2474" s="259" t="s">
        <v>888</v>
      </c>
      <c r="H2474" s="259">
        <v>2</v>
      </c>
      <c r="I2474" s="259" t="s">
        <v>3853</v>
      </c>
      <c r="J2474" s="259" t="s">
        <v>3854</v>
      </c>
      <c r="K2474" s="259" t="s">
        <v>3855</v>
      </c>
      <c r="L2474" s="260">
        <v>45473</v>
      </c>
      <c r="M2474" s="259" t="s">
        <v>20</v>
      </c>
    </row>
    <row r="2475" spans="1:13" x14ac:dyDescent="0.35">
      <c r="A2475" s="261" t="s">
        <v>473</v>
      </c>
      <c r="B2475" s="261" t="s">
        <v>474</v>
      </c>
      <c r="C2475" s="261" t="s">
        <v>475</v>
      </c>
      <c r="D2475" s="261" t="s">
        <v>694</v>
      </c>
      <c r="E2475" s="261">
        <v>566255</v>
      </c>
      <c r="F2475" s="261" t="s">
        <v>3853</v>
      </c>
      <c r="G2475" s="261" t="s">
        <v>888</v>
      </c>
      <c r="H2475" s="261">
        <v>2</v>
      </c>
      <c r="I2475" s="261" t="s">
        <v>3853</v>
      </c>
      <c r="J2475" s="261" t="s">
        <v>3856</v>
      </c>
      <c r="K2475" s="261" t="s">
        <v>3857</v>
      </c>
      <c r="L2475" s="262">
        <v>45473</v>
      </c>
      <c r="M2475" s="261" t="s">
        <v>20</v>
      </c>
    </row>
    <row r="2476" spans="1:13" x14ac:dyDescent="0.35">
      <c r="A2476" s="259" t="s">
        <v>473</v>
      </c>
      <c r="B2476" s="259" t="s">
        <v>474</v>
      </c>
      <c r="C2476" s="259" t="s">
        <v>475</v>
      </c>
      <c r="D2476" s="259" t="s">
        <v>962</v>
      </c>
      <c r="E2476" s="259">
        <v>201623560</v>
      </c>
      <c r="F2476" s="259" t="s">
        <v>3853</v>
      </c>
      <c r="G2476" s="259" t="s">
        <v>888</v>
      </c>
      <c r="H2476" s="259">
        <v>2</v>
      </c>
      <c r="I2476" s="259" t="s">
        <v>3853</v>
      </c>
      <c r="J2476" s="259" t="s">
        <v>3858</v>
      </c>
      <c r="K2476" s="259" t="s">
        <v>3859</v>
      </c>
      <c r="L2476" s="260">
        <v>45473</v>
      </c>
      <c r="M2476" s="259" t="s">
        <v>20</v>
      </c>
    </row>
    <row r="2477" spans="1:13" x14ac:dyDescent="0.35">
      <c r="A2477" s="261" t="s">
        <v>473</v>
      </c>
      <c r="B2477" s="261" t="s">
        <v>474</v>
      </c>
      <c r="C2477" s="261" t="s">
        <v>475</v>
      </c>
      <c r="D2477" s="261" t="s">
        <v>967</v>
      </c>
      <c r="E2477" s="261">
        <v>39600186</v>
      </c>
      <c r="F2477" s="261" t="s">
        <v>3853</v>
      </c>
      <c r="G2477" s="261" t="s">
        <v>888</v>
      </c>
      <c r="H2477" s="261">
        <v>2</v>
      </c>
      <c r="I2477" s="261" t="s">
        <v>3853</v>
      </c>
      <c r="J2477" s="261" t="s">
        <v>3860</v>
      </c>
      <c r="K2477" s="261" t="s">
        <v>3861</v>
      </c>
      <c r="L2477" s="262">
        <v>45473</v>
      </c>
      <c r="M2477" s="261" t="s">
        <v>20</v>
      </c>
    </row>
    <row r="2478" spans="1:13" x14ac:dyDescent="0.35">
      <c r="A2478" s="259" t="s">
        <v>473</v>
      </c>
      <c r="B2478" s="259" t="s">
        <v>474</v>
      </c>
      <c r="C2478" s="259" t="s">
        <v>475</v>
      </c>
      <c r="D2478" s="259" t="s">
        <v>568</v>
      </c>
      <c r="E2478" s="259">
        <v>20199090</v>
      </c>
      <c r="F2478" s="259" t="s">
        <v>3853</v>
      </c>
      <c r="G2478" s="259" t="s">
        <v>22</v>
      </c>
      <c r="H2478" s="259">
        <v>3</v>
      </c>
      <c r="I2478" s="259" t="s">
        <v>3853</v>
      </c>
      <c r="J2478" s="259" t="s">
        <v>3862</v>
      </c>
      <c r="K2478" s="259" t="s">
        <v>3863</v>
      </c>
      <c r="L2478" s="260">
        <v>45473</v>
      </c>
      <c r="M2478" s="259" t="s">
        <v>20</v>
      </c>
    </row>
    <row r="2479" spans="1:13" x14ac:dyDescent="0.35">
      <c r="A2479" s="261" t="s">
        <v>473</v>
      </c>
      <c r="B2479" s="261" t="s">
        <v>474</v>
      </c>
      <c r="C2479" s="261" t="s">
        <v>475</v>
      </c>
      <c r="D2479" s="261" t="s">
        <v>635</v>
      </c>
      <c r="E2479" s="261">
        <v>3143</v>
      </c>
      <c r="F2479" s="261" t="s">
        <v>3853</v>
      </c>
      <c r="G2479" s="261" t="s">
        <v>22</v>
      </c>
      <c r="H2479" s="261">
        <v>3</v>
      </c>
      <c r="I2479" s="261" t="s">
        <v>3853</v>
      </c>
      <c r="J2479" s="261" t="s">
        <v>3864</v>
      </c>
      <c r="K2479" s="261" t="s">
        <v>3865</v>
      </c>
      <c r="L2479" s="262">
        <v>45473</v>
      </c>
      <c r="M2479" s="261" t="s">
        <v>20</v>
      </c>
    </row>
    <row r="2480" spans="1:13" x14ac:dyDescent="0.35">
      <c r="A2480" s="259" t="s">
        <v>473</v>
      </c>
      <c r="B2480" s="259" t="s">
        <v>474</v>
      </c>
      <c r="C2480" s="259" t="s">
        <v>475</v>
      </c>
      <c r="D2480" s="259" t="s">
        <v>793</v>
      </c>
      <c r="E2480" s="259">
        <v>3143</v>
      </c>
      <c r="F2480" s="259" t="s">
        <v>3853</v>
      </c>
      <c r="G2480" s="259" t="s">
        <v>22</v>
      </c>
      <c r="H2480" s="259">
        <v>3</v>
      </c>
      <c r="I2480" s="259" t="s">
        <v>3853</v>
      </c>
      <c r="J2480" s="259" t="s">
        <v>3866</v>
      </c>
      <c r="K2480" s="259" t="s">
        <v>3867</v>
      </c>
      <c r="L2480" s="260">
        <v>45473</v>
      </c>
      <c r="M2480" s="259" t="s">
        <v>20</v>
      </c>
    </row>
    <row r="2481" spans="1:13" x14ac:dyDescent="0.35">
      <c r="A2481" s="261" t="s">
        <v>473</v>
      </c>
      <c r="B2481" s="261" t="s">
        <v>474</v>
      </c>
      <c r="C2481" s="261" t="s">
        <v>475</v>
      </c>
      <c r="D2481" s="261" t="s">
        <v>990</v>
      </c>
      <c r="E2481" s="261">
        <v>22143830</v>
      </c>
      <c r="F2481" s="261" t="s">
        <v>3853</v>
      </c>
      <c r="G2481" s="261" t="s">
        <v>888</v>
      </c>
      <c r="H2481" s="261">
        <v>2</v>
      </c>
      <c r="I2481" s="261" t="s">
        <v>3853</v>
      </c>
      <c r="J2481" s="261" t="s">
        <v>3868</v>
      </c>
      <c r="K2481" s="261" t="s">
        <v>3869</v>
      </c>
      <c r="L2481" s="262">
        <v>45473</v>
      </c>
      <c r="M2481" s="261" t="s">
        <v>20</v>
      </c>
    </row>
    <row r="2482" spans="1:13" x14ac:dyDescent="0.35">
      <c r="A2482" s="259" t="s">
        <v>473</v>
      </c>
      <c r="B2482" s="259" t="s">
        <v>474</v>
      </c>
      <c r="C2482" s="259" t="s">
        <v>475</v>
      </c>
      <c r="D2482" s="259" t="s">
        <v>995</v>
      </c>
      <c r="E2482" s="259">
        <v>162023374</v>
      </c>
      <c r="F2482" s="259" t="s">
        <v>3853</v>
      </c>
      <c r="G2482" s="259" t="s">
        <v>888</v>
      </c>
      <c r="H2482" s="259">
        <v>2</v>
      </c>
      <c r="I2482" s="259" t="s">
        <v>3853</v>
      </c>
      <c r="J2482" s="259" t="s">
        <v>3870</v>
      </c>
      <c r="K2482" s="259" t="s">
        <v>3871</v>
      </c>
      <c r="L2482" s="260">
        <v>45473</v>
      </c>
      <c r="M2482" s="259" t="s">
        <v>20</v>
      </c>
    </row>
    <row r="2483" spans="1:13" x14ac:dyDescent="0.35">
      <c r="A2483" s="261" t="s">
        <v>473</v>
      </c>
      <c r="B2483" s="261" t="s">
        <v>474</v>
      </c>
      <c r="C2483" s="261" t="s">
        <v>475</v>
      </c>
      <c r="D2483" s="261" t="s">
        <v>1000</v>
      </c>
      <c r="E2483" s="261">
        <v>17456356</v>
      </c>
      <c r="F2483" s="261" t="s">
        <v>3853</v>
      </c>
      <c r="G2483" s="261" t="s">
        <v>888</v>
      </c>
      <c r="H2483" s="261">
        <v>2</v>
      </c>
      <c r="I2483" s="261" t="s">
        <v>3853</v>
      </c>
      <c r="J2483" s="261" t="s">
        <v>3870</v>
      </c>
      <c r="K2483" s="261" t="s">
        <v>3872</v>
      </c>
      <c r="L2483" s="262">
        <v>45473</v>
      </c>
      <c r="M2483" s="261" t="s">
        <v>20</v>
      </c>
    </row>
    <row r="2484" spans="1:13" x14ac:dyDescent="0.35">
      <c r="A2484" s="259" t="s">
        <v>473</v>
      </c>
      <c r="B2484" s="259" t="s">
        <v>474</v>
      </c>
      <c r="C2484" s="259" t="s">
        <v>475</v>
      </c>
      <c r="D2484" s="259" t="s">
        <v>1003</v>
      </c>
      <c r="E2484" s="259">
        <v>13400545</v>
      </c>
      <c r="F2484" s="259" t="s">
        <v>3853</v>
      </c>
      <c r="G2484" s="259" t="s">
        <v>888</v>
      </c>
      <c r="H2484" s="259">
        <v>2</v>
      </c>
      <c r="I2484" s="259" t="s">
        <v>3853</v>
      </c>
      <c r="J2484" s="259" t="s">
        <v>3870</v>
      </c>
      <c r="K2484" s="259" t="s">
        <v>3873</v>
      </c>
      <c r="L2484" s="260">
        <v>45473</v>
      </c>
      <c r="M2484" s="259" t="s">
        <v>20</v>
      </c>
    </row>
    <row r="2485" spans="1:13" x14ac:dyDescent="0.35">
      <c r="A2485" s="261" t="s">
        <v>473</v>
      </c>
      <c r="B2485" s="261" t="s">
        <v>474</v>
      </c>
      <c r="C2485" s="261" t="s">
        <v>475</v>
      </c>
      <c r="D2485" s="261" t="s">
        <v>1006</v>
      </c>
      <c r="E2485" s="261">
        <v>8676627</v>
      </c>
      <c r="F2485" s="261" t="s">
        <v>3853</v>
      </c>
      <c r="G2485" s="261" t="s">
        <v>888</v>
      </c>
      <c r="H2485" s="261">
        <v>2</v>
      </c>
      <c r="I2485" s="261" t="s">
        <v>3853</v>
      </c>
      <c r="J2485" s="261" t="s">
        <v>3870</v>
      </c>
      <c r="K2485" s="261" t="s">
        <v>3874</v>
      </c>
      <c r="L2485" s="262">
        <v>45473</v>
      </c>
      <c r="M2485" s="261" t="s">
        <v>20</v>
      </c>
    </row>
    <row r="2486" spans="1:13" x14ac:dyDescent="0.35">
      <c r="A2486" s="259" t="s">
        <v>473</v>
      </c>
      <c r="B2486" s="259" t="s">
        <v>474</v>
      </c>
      <c r="C2486" s="259" t="s">
        <v>475</v>
      </c>
      <c r="D2486" s="259" t="s">
        <v>823</v>
      </c>
      <c r="E2486" s="259">
        <v>66658</v>
      </c>
      <c r="F2486" s="259" t="s">
        <v>3853</v>
      </c>
      <c r="G2486" s="259" t="s">
        <v>888</v>
      </c>
      <c r="H2486" s="259">
        <v>2</v>
      </c>
      <c r="I2486" s="259" t="s">
        <v>3853</v>
      </c>
      <c r="J2486" s="259" t="s">
        <v>3870</v>
      </c>
      <c r="K2486" s="259" t="s">
        <v>3875</v>
      </c>
      <c r="L2486" s="260">
        <v>45473</v>
      </c>
      <c r="M2486" s="259" t="s">
        <v>20</v>
      </c>
    </row>
    <row r="2487" spans="1:13" x14ac:dyDescent="0.35">
      <c r="A2487" s="261" t="s">
        <v>463</v>
      </c>
      <c r="B2487" s="261" t="s">
        <v>464</v>
      </c>
      <c r="C2487" s="261" t="s">
        <v>465</v>
      </c>
      <c r="D2487" s="261" t="s">
        <v>953</v>
      </c>
      <c r="E2487" s="261">
        <v>95406832</v>
      </c>
      <c r="F2487" s="261" t="s">
        <v>3853</v>
      </c>
      <c r="G2487" s="261" t="s">
        <v>888</v>
      </c>
      <c r="H2487" s="261">
        <v>2</v>
      </c>
      <c r="I2487" s="261" t="s">
        <v>3853</v>
      </c>
      <c r="J2487" s="261" t="s">
        <v>3876</v>
      </c>
      <c r="K2487" s="261" t="s">
        <v>3877</v>
      </c>
      <c r="L2487" s="262">
        <v>45473</v>
      </c>
      <c r="M2487" s="261" t="s">
        <v>20</v>
      </c>
    </row>
    <row r="2488" spans="1:13" x14ac:dyDescent="0.35">
      <c r="A2488" s="259" t="s">
        <v>463</v>
      </c>
      <c r="B2488" s="259" t="s">
        <v>464</v>
      </c>
      <c r="C2488" s="259" t="s">
        <v>465</v>
      </c>
      <c r="D2488" s="259" t="s">
        <v>694</v>
      </c>
      <c r="E2488" s="259">
        <v>150195</v>
      </c>
      <c r="F2488" s="259" t="s">
        <v>3853</v>
      </c>
      <c r="G2488" s="259" t="s">
        <v>888</v>
      </c>
      <c r="H2488" s="259">
        <v>2</v>
      </c>
      <c r="I2488" s="259" t="s">
        <v>3853</v>
      </c>
      <c r="J2488" s="259" t="s">
        <v>3878</v>
      </c>
      <c r="K2488" s="259" t="s">
        <v>3879</v>
      </c>
      <c r="L2488" s="260">
        <v>45473</v>
      </c>
      <c r="M2488" s="259" t="s">
        <v>20</v>
      </c>
    </row>
    <row r="2489" spans="1:13" x14ac:dyDescent="0.35">
      <c r="A2489" s="261" t="s">
        <v>463</v>
      </c>
      <c r="B2489" s="261" t="s">
        <v>464</v>
      </c>
      <c r="C2489" s="261" t="s">
        <v>465</v>
      </c>
      <c r="D2489" s="261" t="s">
        <v>962</v>
      </c>
      <c r="E2489" s="261">
        <v>16385841</v>
      </c>
      <c r="F2489" s="261" t="s">
        <v>3853</v>
      </c>
      <c r="G2489" s="261" t="s">
        <v>888</v>
      </c>
      <c r="H2489" s="261">
        <v>2</v>
      </c>
      <c r="I2489" s="261" t="s">
        <v>3853</v>
      </c>
      <c r="J2489" s="261" t="s">
        <v>3880</v>
      </c>
      <c r="K2489" s="261" t="s">
        <v>3881</v>
      </c>
      <c r="L2489" s="262">
        <v>45473</v>
      </c>
      <c r="M2489" s="261" t="s">
        <v>20</v>
      </c>
    </row>
    <row r="2490" spans="1:13" x14ac:dyDescent="0.35">
      <c r="A2490" s="259" t="s">
        <v>463</v>
      </c>
      <c r="B2490" s="259" t="s">
        <v>464</v>
      </c>
      <c r="C2490" s="259" t="s">
        <v>465</v>
      </c>
      <c r="D2490" s="259" t="s">
        <v>967</v>
      </c>
      <c r="E2490" s="259">
        <v>853555</v>
      </c>
      <c r="F2490" s="259" t="s">
        <v>3853</v>
      </c>
      <c r="G2490" s="259" t="s">
        <v>888</v>
      </c>
      <c r="H2490" s="259">
        <v>2</v>
      </c>
      <c r="I2490" s="259" t="s">
        <v>3853</v>
      </c>
      <c r="J2490" s="259" t="s">
        <v>3882</v>
      </c>
      <c r="K2490" s="259" t="s">
        <v>3883</v>
      </c>
      <c r="L2490" s="260">
        <v>45473</v>
      </c>
      <c r="M2490" s="259" t="s">
        <v>20</v>
      </c>
    </row>
    <row r="2491" spans="1:13" x14ac:dyDescent="0.35">
      <c r="A2491" s="261" t="s">
        <v>463</v>
      </c>
      <c r="B2491" s="261" t="s">
        <v>464</v>
      </c>
      <c r="C2491" s="261" t="s">
        <v>465</v>
      </c>
      <c r="D2491" s="261" t="s">
        <v>568</v>
      </c>
      <c r="E2491" s="261">
        <v>507178</v>
      </c>
      <c r="F2491" s="261" t="s">
        <v>3853</v>
      </c>
      <c r="G2491" s="261" t="s">
        <v>888</v>
      </c>
      <c r="H2491" s="261">
        <v>2</v>
      </c>
      <c r="I2491" s="261" t="s">
        <v>3853</v>
      </c>
      <c r="J2491" s="261" t="s">
        <v>3884</v>
      </c>
      <c r="K2491" s="261" t="s">
        <v>3885</v>
      </c>
      <c r="L2491" s="262">
        <v>45473</v>
      </c>
      <c r="M2491" s="261" t="s">
        <v>20</v>
      </c>
    </row>
    <row r="2492" spans="1:13" x14ac:dyDescent="0.35">
      <c r="A2492" s="259" t="s">
        <v>463</v>
      </c>
      <c r="B2492" s="259" t="s">
        <v>464</v>
      </c>
      <c r="C2492" s="259" t="s">
        <v>465</v>
      </c>
      <c r="D2492" s="259" t="s">
        <v>635</v>
      </c>
      <c r="E2492" s="259">
        <v>6</v>
      </c>
      <c r="F2492" s="259" t="s">
        <v>3853</v>
      </c>
      <c r="G2492" s="259" t="s">
        <v>22</v>
      </c>
      <c r="H2492" s="259">
        <v>3</v>
      </c>
      <c r="I2492" s="259" t="s">
        <v>3853</v>
      </c>
      <c r="J2492" s="259" t="s">
        <v>3886</v>
      </c>
      <c r="K2492" s="259" t="s">
        <v>3887</v>
      </c>
      <c r="L2492" s="260">
        <v>45473</v>
      </c>
      <c r="M2492" s="259" t="s">
        <v>20</v>
      </c>
    </row>
    <row r="2493" spans="1:13" x14ac:dyDescent="0.35">
      <c r="A2493" s="261" t="s">
        <v>463</v>
      </c>
      <c r="B2493" s="261" t="s">
        <v>464</v>
      </c>
      <c r="C2493" s="261" t="s">
        <v>465</v>
      </c>
      <c r="D2493" s="261" t="s">
        <v>793</v>
      </c>
      <c r="E2493" s="261">
        <v>6</v>
      </c>
      <c r="F2493" s="261" t="s">
        <v>3853</v>
      </c>
      <c r="G2493" s="261" t="s">
        <v>22</v>
      </c>
      <c r="H2493" s="261">
        <v>3</v>
      </c>
      <c r="I2493" s="261" t="s">
        <v>3853</v>
      </c>
      <c r="J2493" s="261" t="s">
        <v>3886</v>
      </c>
      <c r="K2493" s="261" t="s">
        <v>3888</v>
      </c>
      <c r="L2493" s="262">
        <v>45473</v>
      </c>
      <c r="M2493" s="261" t="s">
        <v>20</v>
      </c>
    </row>
    <row r="2494" spans="1:13" x14ac:dyDescent="0.35">
      <c r="A2494" s="259" t="s">
        <v>463</v>
      </c>
      <c r="B2494" s="259" t="s">
        <v>464</v>
      </c>
      <c r="C2494" s="259" t="s">
        <v>465</v>
      </c>
      <c r="D2494" s="259" t="s">
        <v>990</v>
      </c>
      <c r="E2494" s="259">
        <v>419457</v>
      </c>
      <c r="F2494" s="259" t="s">
        <v>3853</v>
      </c>
      <c r="G2494" s="259" t="s">
        <v>888</v>
      </c>
      <c r="H2494" s="259">
        <v>2</v>
      </c>
      <c r="I2494" s="259" t="s">
        <v>3853</v>
      </c>
      <c r="J2494" s="259" t="s">
        <v>3889</v>
      </c>
      <c r="K2494" s="259" t="s">
        <v>3890</v>
      </c>
      <c r="L2494" s="260">
        <v>45473</v>
      </c>
      <c r="M2494" s="259" t="s">
        <v>20</v>
      </c>
    </row>
    <row r="2495" spans="1:13" x14ac:dyDescent="0.35">
      <c r="A2495" s="261" t="s">
        <v>463</v>
      </c>
      <c r="B2495" s="261" t="s">
        <v>464</v>
      </c>
      <c r="C2495" s="261" t="s">
        <v>465</v>
      </c>
      <c r="D2495" s="261" t="s">
        <v>995</v>
      </c>
      <c r="E2495" s="261">
        <v>15532286</v>
      </c>
      <c r="F2495" s="261" t="s">
        <v>3853</v>
      </c>
      <c r="G2495" s="261" t="s">
        <v>888</v>
      </c>
      <c r="H2495" s="261">
        <v>2</v>
      </c>
      <c r="I2495" s="261" t="s">
        <v>3853</v>
      </c>
      <c r="J2495" s="261" t="s">
        <v>3891</v>
      </c>
      <c r="K2495" s="261" t="s">
        <v>3892</v>
      </c>
      <c r="L2495" s="262">
        <v>45473</v>
      </c>
      <c r="M2495" s="261" t="s">
        <v>20</v>
      </c>
    </row>
    <row r="2496" spans="1:13" x14ac:dyDescent="0.35">
      <c r="A2496" s="259" t="s">
        <v>463</v>
      </c>
      <c r="B2496" s="259" t="s">
        <v>464</v>
      </c>
      <c r="C2496" s="259" t="s">
        <v>465</v>
      </c>
      <c r="D2496" s="259" t="s">
        <v>1000</v>
      </c>
      <c r="E2496" s="259">
        <v>434098</v>
      </c>
      <c r="F2496" s="259" t="s">
        <v>3853</v>
      </c>
      <c r="G2496" s="259" t="s">
        <v>888</v>
      </c>
      <c r="H2496" s="259">
        <v>2</v>
      </c>
      <c r="I2496" s="259" t="s">
        <v>3853</v>
      </c>
      <c r="J2496" s="259" t="s">
        <v>3891</v>
      </c>
      <c r="K2496" s="259" t="s">
        <v>3893</v>
      </c>
      <c r="L2496" s="260">
        <v>45473</v>
      </c>
      <c r="M2496" s="259" t="s">
        <v>20</v>
      </c>
    </row>
    <row r="2497" spans="1:13" x14ac:dyDescent="0.35">
      <c r="A2497" s="261" t="s">
        <v>463</v>
      </c>
      <c r="B2497" s="261" t="s">
        <v>464</v>
      </c>
      <c r="C2497" s="261" t="s">
        <v>465</v>
      </c>
      <c r="D2497" s="261" t="s">
        <v>1003</v>
      </c>
      <c r="E2497" s="261">
        <v>361857</v>
      </c>
      <c r="F2497" s="261" t="s">
        <v>3853</v>
      </c>
      <c r="G2497" s="261" t="s">
        <v>888</v>
      </c>
      <c r="H2497" s="261">
        <v>2</v>
      </c>
      <c r="I2497" s="261" t="s">
        <v>3853</v>
      </c>
      <c r="J2497" s="261" t="s">
        <v>3891</v>
      </c>
      <c r="K2497" s="261" t="s">
        <v>3894</v>
      </c>
      <c r="L2497" s="262">
        <v>45473</v>
      </c>
      <c r="M2497" s="261" t="s">
        <v>20</v>
      </c>
    </row>
    <row r="2498" spans="1:13" x14ac:dyDescent="0.35">
      <c r="A2498" s="259" t="s">
        <v>463</v>
      </c>
      <c r="B2498" s="259" t="s">
        <v>464</v>
      </c>
      <c r="C2498" s="259" t="s">
        <v>465</v>
      </c>
      <c r="D2498" s="259" t="s">
        <v>1006</v>
      </c>
      <c r="E2498" s="259">
        <v>51200</v>
      </c>
      <c r="F2498" s="259" t="s">
        <v>3853</v>
      </c>
      <c r="G2498" s="259" t="s">
        <v>22</v>
      </c>
      <c r="H2498" s="259">
        <v>3</v>
      </c>
      <c r="I2498" s="259" t="s">
        <v>3853</v>
      </c>
      <c r="J2498" s="259" t="s">
        <v>3891</v>
      </c>
      <c r="K2498" s="259" t="s">
        <v>3895</v>
      </c>
      <c r="L2498" s="260">
        <v>45473</v>
      </c>
      <c r="M2498" s="259" t="s">
        <v>20</v>
      </c>
    </row>
    <row r="2499" spans="1:13" x14ac:dyDescent="0.35">
      <c r="A2499" s="261" t="s">
        <v>463</v>
      </c>
      <c r="B2499" s="261" t="s">
        <v>464</v>
      </c>
      <c r="C2499" s="261" t="s">
        <v>465</v>
      </c>
      <c r="D2499" s="261" t="s">
        <v>823</v>
      </c>
      <c r="E2499" s="261">
        <v>6400</v>
      </c>
      <c r="F2499" s="261" t="s">
        <v>3853</v>
      </c>
      <c r="G2499" s="261" t="s">
        <v>22</v>
      </c>
      <c r="H2499" s="261">
        <v>3</v>
      </c>
      <c r="I2499" s="261" t="s">
        <v>3853</v>
      </c>
      <c r="J2499" s="261" t="s">
        <v>3891</v>
      </c>
      <c r="K2499" s="261" t="s">
        <v>3896</v>
      </c>
      <c r="L2499" s="262">
        <v>45473</v>
      </c>
      <c r="M2499" s="261" t="s">
        <v>20</v>
      </c>
    </row>
    <row r="2500" spans="1:13" x14ac:dyDescent="0.35">
      <c r="A2500" s="259" t="s">
        <v>463</v>
      </c>
      <c r="B2500" s="259" t="s">
        <v>464</v>
      </c>
      <c r="C2500" s="259" t="s">
        <v>465</v>
      </c>
      <c r="D2500" s="259" t="s">
        <v>404</v>
      </c>
      <c r="E2500" s="259">
        <v>3</v>
      </c>
      <c r="F2500" s="259" t="s">
        <v>3853</v>
      </c>
      <c r="G2500" s="259" t="s">
        <v>888</v>
      </c>
      <c r="H2500" s="259">
        <v>2</v>
      </c>
      <c r="I2500" s="259" t="s">
        <v>3853</v>
      </c>
      <c r="J2500" s="259" t="s">
        <v>3897</v>
      </c>
      <c r="K2500" s="259" t="s">
        <v>3898</v>
      </c>
      <c r="L2500" s="260">
        <v>45473</v>
      </c>
      <c r="M2500" s="259" t="s">
        <v>20</v>
      </c>
    </row>
    <row r="2501" spans="1:13" x14ac:dyDescent="0.35">
      <c r="A2501" s="261" t="s">
        <v>737</v>
      </c>
      <c r="B2501" s="261" t="s">
        <v>738</v>
      </c>
      <c r="C2501" s="261" t="s">
        <v>739</v>
      </c>
      <c r="D2501" s="261" t="s">
        <v>2231</v>
      </c>
      <c r="E2501" s="261">
        <v>0</v>
      </c>
      <c r="F2501" s="261" t="s">
        <v>2232</v>
      </c>
      <c r="G2501" s="261" t="s">
        <v>33</v>
      </c>
      <c r="H2501" s="261">
        <v>2</v>
      </c>
      <c r="I2501" s="261" t="s">
        <v>17</v>
      </c>
      <c r="J2501" s="261" t="s">
        <v>17</v>
      </c>
      <c r="K2501" s="261" t="s">
        <v>3899</v>
      </c>
      <c r="L2501" s="262">
        <v>45474</v>
      </c>
      <c r="M2501" s="261" t="s">
        <v>20</v>
      </c>
    </row>
    <row r="2502" spans="1:13" x14ac:dyDescent="0.35">
      <c r="A2502" s="259" t="s">
        <v>737</v>
      </c>
      <c r="B2502" s="259" t="s">
        <v>738</v>
      </c>
      <c r="C2502" s="259" t="s">
        <v>739</v>
      </c>
      <c r="D2502" s="259" t="s">
        <v>2234</v>
      </c>
      <c r="E2502" s="259">
        <v>0</v>
      </c>
      <c r="F2502" s="259" t="s">
        <v>2232</v>
      </c>
      <c r="G2502" s="259" t="s">
        <v>33</v>
      </c>
      <c r="H2502" s="259">
        <v>2</v>
      </c>
      <c r="I2502" s="259" t="s">
        <v>17</v>
      </c>
      <c r="J2502" s="259" t="s">
        <v>17</v>
      </c>
      <c r="K2502" s="259" t="s">
        <v>3900</v>
      </c>
      <c r="L2502" s="260">
        <v>45474</v>
      </c>
      <c r="M2502" s="259" t="s">
        <v>20</v>
      </c>
    </row>
    <row r="2503" spans="1:13" x14ac:dyDescent="0.35">
      <c r="A2503" s="261" t="s">
        <v>737</v>
      </c>
      <c r="B2503" s="261" t="s">
        <v>738</v>
      </c>
      <c r="C2503" s="261" t="s">
        <v>739</v>
      </c>
      <c r="D2503" s="261" t="s">
        <v>2236</v>
      </c>
      <c r="E2503" s="261">
        <v>0</v>
      </c>
      <c r="F2503" s="261" t="s">
        <v>2232</v>
      </c>
      <c r="G2503" s="261" t="s">
        <v>33</v>
      </c>
      <c r="H2503" s="261">
        <v>2</v>
      </c>
      <c r="I2503" s="261" t="s">
        <v>17</v>
      </c>
      <c r="J2503" s="261" t="s">
        <v>17</v>
      </c>
      <c r="K2503" s="261" t="s">
        <v>3901</v>
      </c>
      <c r="L2503" s="262">
        <v>45474</v>
      </c>
      <c r="M2503" s="261" t="s">
        <v>20</v>
      </c>
    </row>
    <row r="2504" spans="1:13" x14ac:dyDescent="0.35">
      <c r="A2504" s="259" t="s">
        <v>737</v>
      </c>
      <c r="B2504" s="259" t="s">
        <v>738</v>
      </c>
      <c r="C2504" s="259" t="s">
        <v>739</v>
      </c>
      <c r="D2504" s="259" t="s">
        <v>2238</v>
      </c>
      <c r="E2504" s="259">
        <v>0</v>
      </c>
      <c r="F2504" s="259" t="s">
        <v>2232</v>
      </c>
      <c r="G2504" s="259" t="s">
        <v>33</v>
      </c>
      <c r="H2504" s="259">
        <v>2</v>
      </c>
      <c r="I2504" s="259" t="s">
        <v>17</v>
      </c>
      <c r="J2504" s="259" t="s">
        <v>17</v>
      </c>
      <c r="K2504" s="259" t="s">
        <v>3902</v>
      </c>
      <c r="L2504" s="260">
        <v>45474</v>
      </c>
      <c r="M2504" s="259" t="s">
        <v>20</v>
      </c>
    </row>
    <row r="2505" spans="1:13" x14ac:dyDescent="0.35">
      <c r="A2505" s="261" t="s">
        <v>737</v>
      </c>
      <c r="B2505" s="261" t="s">
        <v>738</v>
      </c>
      <c r="C2505" s="261" t="s">
        <v>739</v>
      </c>
      <c r="D2505" s="261" t="s">
        <v>2240</v>
      </c>
      <c r="E2505" s="261">
        <v>3</v>
      </c>
      <c r="F2505" s="261" t="s">
        <v>2232</v>
      </c>
      <c r="G2505" s="261" t="s">
        <v>33</v>
      </c>
      <c r="H2505" s="261">
        <v>2</v>
      </c>
      <c r="I2505" s="261" t="s">
        <v>17</v>
      </c>
      <c r="J2505" s="261" t="s">
        <v>17</v>
      </c>
      <c r="K2505" s="261" t="s">
        <v>3903</v>
      </c>
      <c r="L2505" s="262">
        <v>45474</v>
      </c>
      <c r="M2505" s="261" t="s">
        <v>20</v>
      </c>
    </row>
    <row r="2506" spans="1:13" x14ac:dyDescent="0.35">
      <c r="A2506" s="259" t="s">
        <v>737</v>
      </c>
      <c r="B2506" s="259" t="s">
        <v>738</v>
      </c>
      <c r="C2506" s="259" t="s">
        <v>739</v>
      </c>
      <c r="D2506" s="259" t="s">
        <v>2242</v>
      </c>
      <c r="E2506" s="259">
        <v>0</v>
      </c>
      <c r="F2506" s="259" t="s">
        <v>2232</v>
      </c>
      <c r="G2506" s="259" t="s">
        <v>33</v>
      </c>
      <c r="H2506" s="259">
        <v>2</v>
      </c>
      <c r="I2506" s="259" t="s">
        <v>17</v>
      </c>
      <c r="J2506" s="259" t="s">
        <v>17</v>
      </c>
      <c r="K2506" s="259" t="s">
        <v>3904</v>
      </c>
      <c r="L2506" s="260">
        <v>45474</v>
      </c>
      <c r="M2506" s="259" t="s">
        <v>20</v>
      </c>
    </row>
    <row r="2507" spans="1:13" x14ac:dyDescent="0.35">
      <c r="A2507" s="261" t="s">
        <v>737</v>
      </c>
      <c r="B2507" s="261" t="s">
        <v>738</v>
      </c>
      <c r="C2507" s="261" t="s">
        <v>739</v>
      </c>
      <c r="D2507" s="261" t="s">
        <v>2244</v>
      </c>
      <c r="E2507" s="261">
        <v>0</v>
      </c>
      <c r="F2507" s="261" t="s">
        <v>2232</v>
      </c>
      <c r="G2507" s="261" t="s">
        <v>33</v>
      </c>
      <c r="H2507" s="261">
        <v>2</v>
      </c>
      <c r="I2507" s="261" t="s">
        <v>17</v>
      </c>
      <c r="J2507" s="261" t="s">
        <v>17</v>
      </c>
      <c r="K2507" s="261" t="s">
        <v>3905</v>
      </c>
      <c r="L2507" s="262">
        <v>45474</v>
      </c>
      <c r="M2507" s="261" t="s">
        <v>20</v>
      </c>
    </row>
    <row r="2508" spans="1:13" x14ac:dyDescent="0.35">
      <c r="A2508" s="259" t="s">
        <v>737</v>
      </c>
      <c r="B2508" s="259" t="s">
        <v>738</v>
      </c>
      <c r="C2508" s="259" t="s">
        <v>739</v>
      </c>
      <c r="D2508" s="259" t="s">
        <v>2246</v>
      </c>
      <c r="E2508" s="259">
        <v>0</v>
      </c>
      <c r="F2508" s="259" t="s">
        <v>2232</v>
      </c>
      <c r="G2508" s="259" t="s">
        <v>33</v>
      </c>
      <c r="H2508" s="259">
        <v>2</v>
      </c>
      <c r="I2508" s="259" t="s">
        <v>17</v>
      </c>
      <c r="J2508" s="259" t="s">
        <v>17</v>
      </c>
      <c r="K2508" s="259" t="s">
        <v>3906</v>
      </c>
      <c r="L2508" s="260">
        <v>45474</v>
      </c>
      <c r="M2508" s="259" t="s">
        <v>20</v>
      </c>
    </row>
    <row r="2509" spans="1:13" x14ac:dyDescent="0.35">
      <c r="A2509" s="261" t="s">
        <v>737</v>
      </c>
      <c r="B2509" s="261" t="s">
        <v>738</v>
      </c>
      <c r="C2509" s="261" t="s">
        <v>739</v>
      </c>
      <c r="D2509" s="261" t="s">
        <v>2248</v>
      </c>
      <c r="E2509" s="261">
        <v>0</v>
      </c>
      <c r="F2509" s="261" t="s">
        <v>2232</v>
      </c>
      <c r="G2509" s="261" t="s">
        <v>33</v>
      </c>
      <c r="H2509" s="261">
        <v>2</v>
      </c>
      <c r="I2509" s="261" t="s">
        <v>17</v>
      </c>
      <c r="J2509" s="261" t="s">
        <v>17</v>
      </c>
      <c r="K2509" s="261" t="s">
        <v>3907</v>
      </c>
      <c r="L2509" s="262">
        <v>45474</v>
      </c>
      <c r="M2509" s="261" t="s">
        <v>20</v>
      </c>
    </row>
    <row r="2510" spans="1:13" x14ac:dyDescent="0.35">
      <c r="A2510" s="259" t="s">
        <v>30</v>
      </c>
      <c r="B2510" s="259" t="s">
        <v>31</v>
      </c>
      <c r="C2510" s="259" t="s">
        <v>32</v>
      </c>
      <c r="D2510" s="259" t="s">
        <v>2231</v>
      </c>
      <c r="E2510" s="259">
        <v>0</v>
      </c>
      <c r="F2510" s="259" t="s">
        <v>2232</v>
      </c>
      <c r="G2510" s="259" t="s">
        <v>33</v>
      </c>
      <c r="H2510" s="259">
        <v>2</v>
      </c>
      <c r="I2510" s="259" t="s">
        <v>17</v>
      </c>
      <c r="J2510" s="259" t="s">
        <v>17</v>
      </c>
      <c r="K2510" s="259" t="s">
        <v>3908</v>
      </c>
      <c r="L2510" s="260">
        <v>45475</v>
      </c>
      <c r="M2510" s="259" t="s">
        <v>20</v>
      </c>
    </row>
    <row r="2511" spans="1:13" x14ac:dyDescent="0.35">
      <c r="A2511" s="261" t="s">
        <v>30</v>
      </c>
      <c r="B2511" s="261" t="s">
        <v>31</v>
      </c>
      <c r="C2511" s="261" t="s">
        <v>32</v>
      </c>
      <c r="D2511" s="261" t="s">
        <v>2234</v>
      </c>
      <c r="E2511" s="261">
        <v>0</v>
      </c>
      <c r="F2511" s="261" t="s">
        <v>2232</v>
      </c>
      <c r="G2511" s="261" t="s">
        <v>33</v>
      </c>
      <c r="H2511" s="261">
        <v>2</v>
      </c>
      <c r="I2511" s="261" t="s">
        <v>17</v>
      </c>
      <c r="J2511" s="261" t="s">
        <v>17</v>
      </c>
      <c r="K2511" s="261" t="s">
        <v>3909</v>
      </c>
      <c r="L2511" s="262">
        <v>45475</v>
      </c>
      <c r="M2511" s="261" t="s">
        <v>20</v>
      </c>
    </row>
    <row r="2512" spans="1:13" x14ac:dyDescent="0.35">
      <c r="A2512" s="259" t="s">
        <v>30</v>
      </c>
      <c r="B2512" s="259" t="s">
        <v>31</v>
      </c>
      <c r="C2512" s="259" t="s">
        <v>32</v>
      </c>
      <c r="D2512" s="259" t="s">
        <v>2236</v>
      </c>
      <c r="E2512" s="259">
        <v>0</v>
      </c>
      <c r="F2512" s="259" t="s">
        <v>2232</v>
      </c>
      <c r="G2512" s="259" t="s">
        <v>33</v>
      </c>
      <c r="H2512" s="259">
        <v>2</v>
      </c>
      <c r="I2512" s="259" t="s">
        <v>17</v>
      </c>
      <c r="J2512" s="259" t="s">
        <v>17</v>
      </c>
      <c r="K2512" s="259" t="s">
        <v>3910</v>
      </c>
      <c r="L2512" s="260">
        <v>45475</v>
      </c>
      <c r="M2512" s="259" t="s">
        <v>20</v>
      </c>
    </row>
    <row r="2513" spans="1:13" x14ac:dyDescent="0.35">
      <c r="A2513" s="261" t="s">
        <v>30</v>
      </c>
      <c r="B2513" s="261" t="s">
        <v>31</v>
      </c>
      <c r="C2513" s="261" t="s">
        <v>32</v>
      </c>
      <c r="D2513" s="261" t="s">
        <v>2238</v>
      </c>
      <c r="E2513" s="261">
        <v>0</v>
      </c>
      <c r="F2513" s="261" t="s">
        <v>2232</v>
      </c>
      <c r="G2513" s="261" t="s">
        <v>33</v>
      </c>
      <c r="H2513" s="261">
        <v>2</v>
      </c>
      <c r="I2513" s="261" t="s">
        <v>17</v>
      </c>
      <c r="J2513" s="261" t="s">
        <v>17</v>
      </c>
      <c r="K2513" s="261" t="s">
        <v>3911</v>
      </c>
      <c r="L2513" s="262">
        <v>45475</v>
      </c>
      <c r="M2513" s="261" t="s">
        <v>20</v>
      </c>
    </row>
    <row r="2514" spans="1:13" x14ac:dyDescent="0.35">
      <c r="A2514" s="259" t="s">
        <v>30</v>
      </c>
      <c r="B2514" s="259" t="s">
        <v>31</v>
      </c>
      <c r="C2514" s="259" t="s">
        <v>32</v>
      </c>
      <c r="D2514" s="259" t="s">
        <v>2240</v>
      </c>
      <c r="E2514" s="259">
        <v>1</v>
      </c>
      <c r="F2514" s="259" t="s">
        <v>2232</v>
      </c>
      <c r="G2514" s="259" t="s">
        <v>33</v>
      </c>
      <c r="H2514" s="259">
        <v>2</v>
      </c>
      <c r="I2514" s="259" t="s">
        <v>17</v>
      </c>
      <c r="J2514" s="259" t="s">
        <v>17</v>
      </c>
      <c r="K2514" s="259" t="s">
        <v>3912</v>
      </c>
      <c r="L2514" s="260">
        <v>45475</v>
      </c>
      <c r="M2514" s="259" t="s">
        <v>20</v>
      </c>
    </row>
    <row r="2515" spans="1:13" x14ac:dyDescent="0.35">
      <c r="A2515" s="261" t="s">
        <v>30</v>
      </c>
      <c r="B2515" s="261" t="s">
        <v>31</v>
      </c>
      <c r="C2515" s="261" t="s">
        <v>32</v>
      </c>
      <c r="D2515" s="261" t="s">
        <v>2242</v>
      </c>
      <c r="E2515" s="261">
        <v>1</v>
      </c>
      <c r="F2515" s="261" t="s">
        <v>2232</v>
      </c>
      <c r="G2515" s="261" t="s">
        <v>33</v>
      </c>
      <c r="H2515" s="261">
        <v>2</v>
      </c>
      <c r="I2515" s="261" t="s">
        <v>17</v>
      </c>
      <c r="J2515" s="261" t="s">
        <v>17</v>
      </c>
      <c r="K2515" s="261" t="s">
        <v>3913</v>
      </c>
      <c r="L2515" s="262">
        <v>45475</v>
      </c>
      <c r="M2515" s="261" t="s">
        <v>20</v>
      </c>
    </row>
    <row r="2516" spans="1:13" x14ac:dyDescent="0.35">
      <c r="A2516" s="259" t="s">
        <v>30</v>
      </c>
      <c r="B2516" s="259" t="s">
        <v>31</v>
      </c>
      <c r="C2516" s="259" t="s">
        <v>32</v>
      </c>
      <c r="D2516" s="259" t="s">
        <v>2244</v>
      </c>
      <c r="E2516" s="259">
        <v>0</v>
      </c>
      <c r="F2516" s="259" t="s">
        <v>2232</v>
      </c>
      <c r="G2516" s="259" t="s">
        <v>33</v>
      </c>
      <c r="H2516" s="259">
        <v>2</v>
      </c>
      <c r="I2516" s="259" t="s">
        <v>17</v>
      </c>
      <c r="J2516" s="259" t="s">
        <v>17</v>
      </c>
      <c r="K2516" s="259" t="s">
        <v>3914</v>
      </c>
      <c r="L2516" s="260">
        <v>45475</v>
      </c>
      <c r="M2516" s="259" t="s">
        <v>20</v>
      </c>
    </row>
    <row r="2517" spans="1:13" x14ac:dyDescent="0.35">
      <c r="A2517" s="261" t="s">
        <v>30</v>
      </c>
      <c r="B2517" s="261" t="s">
        <v>31</v>
      </c>
      <c r="C2517" s="261" t="s">
        <v>32</v>
      </c>
      <c r="D2517" s="261" t="s">
        <v>2246</v>
      </c>
      <c r="E2517" s="261">
        <v>0</v>
      </c>
      <c r="F2517" s="261" t="s">
        <v>2232</v>
      </c>
      <c r="G2517" s="261" t="s">
        <v>33</v>
      </c>
      <c r="H2517" s="261">
        <v>2</v>
      </c>
      <c r="I2517" s="261" t="s">
        <v>17</v>
      </c>
      <c r="J2517" s="261" t="s">
        <v>17</v>
      </c>
      <c r="K2517" s="261" t="s">
        <v>3915</v>
      </c>
      <c r="L2517" s="262">
        <v>45475</v>
      </c>
      <c r="M2517" s="261" t="s">
        <v>20</v>
      </c>
    </row>
    <row r="2518" spans="1:13" x14ac:dyDescent="0.35">
      <c r="A2518" s="259" t="s">
        <v>30</v>
      </c>
      <c r="B2518" s="259" t="s">
        <v>31</v>
      </c>
      <c r="C2518" s="259" t="s">
        <v>32</v>
      </c>
      <c r="D2518" s="259" t="s">
        <v>2248</v>
      </c>
      <c r="E2518" s="259">
        <v>0</v>
      </c>
      <c r="F2518" s="259" t="s">
        <v>2232</v>
      </c>
      <c r="G2518" s="259" t="s">
        <v>33</v>
      </c>
      <c r="H2518" s="259">
        <v>2</v>
      </c>
      <c r="I2518" s="259" t="s">
        <v>17</v>
      </c>
      <c r="J2518" s="259" t="s">
        <v>17</v>
      </c>
      <c r="K2518" s="259" t="s">
        <v>3916</v>
      </c>
      <c r="L2518" s="260">
        <v>45475</v>
      </c>
      <c r="M2518" s="259" t="s">
        <v>20</v>
      </c>
    </row>
    <row r="2519" spans="1:13" x14ac:dyDescent="0.35">
      <c r="A2519" s="261" t="s">
        <v>160</v>
      </c>
      <c r="B2519" s="261" t="s">
        <v>161</v>
      </c>
      <c r="C2519" s="261" t="s">
        <v>141</v>
      </c>
      <c r="D2519" s="261" t="s">
        <v>2238</v>
      </c>
      <c r="E2519" s="261">
        <v>0</v>
      </c>
      <c r="F2519" s="261" t="s">
        <v>2232</v>
      </c>
      <c r="G2519" s="261" t="s">
        <v>33</v>
      </c>
      <c r="H2519" s="261">
        <v>2</v>
      </c>
      <c r="I2519" s="261" t="s">
        <v>17</v>
      </c>
      <c r="J2519" s="261" t="s">
        <v>17</v>
      </c>
      <c r="K2519" s="261" t="s">
        <v>3917</v>
      </c>
      <c r="L2519" s="262">
        <v>45479</v>
      </c>
      <c r="M2519" s="261" t="s">
        <v>20</v>
      </c>
    </row>
    <row r="2520" spans="1:13" x14ac:dyDescent="0.35">
      <c r="A2520" s="259" t="s">
        <v>304</v>
      </c>
      <c r="B2520" s="259" t="s">
        <v>305</v>
      </c>
      <c r="C2520" s="259" t="s">
        <v>296</v>
      </c>
      <c r="D2520" s="259" t="s">
        <v>2240</v>
      </c>
      <c r="E2520" s="259">
        <v>3</v>
      </c>
      <c r="F2520" s="259" t="s">
        <v>2232</v>
      </c>
      <c r="G2520" s="259" t="s">
        <v>33</v>
      </c>
      <c r="H2520" s="259">
        <v>2</v>
      </c>
      <c r="I2520" s="259" t="s">
        <v>17</v>
      </c>
      <c r="J2520" s="259" t="s">
        <v>17</v>
      </c>
      <c r="K2520" s="259" t="s">
        <v>3918</v>
      </c>
      <c r="L2520" s="260">
        <v>45479</v>
      </c>
      <c r="M2520" s="259" t="s">
        <v>20</v>
      </c>
    </row>
    <row r="2521" spans="1:13" x14ac:dyDescent="0.35">
      <c r="A2521" s="261" t="s">
        <v>786</v>
      </c>
      <c r="B2521" s="261" t="s">
        <v>787</v>
      </c>
      <c r="C2521" s="261" t="s">
        <v>788</v>
      </c>
      <c r="D2521" s="261" t="s">
        <v>2231</v>
      </c>
      <c r="E2521" s="261">
        <v>0</v>
      </c>
      <c r="F2521" s="261" t="s">
        <v>2232</v>
      </c>
      <c r="G2521" s="261" t="s">
        <v>33</v>
      </c>
      <c r="H2521" s="261">
        <v>2</v>
      </c>
      <c r="I2521" s="261" t="s">
        <v>17</v>
      </c>
      <c r="J2521" s="261" t="s">
        <v>17</v>
      </c>
      <c r="K2521" s="261" t="s">
        <v>3919</v>
      </c>
      <c r="L2521" s="262">
        <v>45481</v>
      </c>
      <c r="M2521" s="261" t="s">
        <v>20</v>
      </c>
    </row>
    <row r="2522" spans="1:13" x14ac:dyDescent="0.35">
      <c r="A2522" s="259" t="s">
        <v>786</v>
      </c>
      <c r="B2522" s="259" t="s">
        <v>787</v>
      </c>
      <c r="C2522" s="259" t="s">
        <v>788</v>
      </c>
      <c r="D2522" s="259" t="s">
        <v>2234</v>
      </c>
      <c r="E2522" s="259">
        <v>0</v>
      </c>
      <c r="F2522" s="259" t="s">
        <v>2232</v>
      </c>
      <c r="G2522" s="259" t="s">
        <v>33</v>
      </c>
      <c r="H2522" s="259">
        <v>2</v>
      </c>
      <c r="I2522" s="259" t="s">
        <v>17</v>
      </c>
      <c r="J2522" s="259" t="s">
        <v>17</v>
      </c>
      <c r="K2522" s="259" t="s">
        <v>3920</v>
      </c>
      <c r="L2522" s="260">
        <v>45481</v>
      </c>
      <c r="M2522" s="259" t="s">
        <v>20</v>
      </c>
    </row>
    <row r="2523" spans="1:13" x14ac:dyDescent="0.35">
      <c r="A2523" s="261" t="s">
        <v>786</v>
      </c>
      <c r="B2523" s="261" t="s">
        <v>787</v>
      </c>
      <c r="C2523" s="261" t="s">
        <v>788</v>
      </c>
      <c r="D2523" s="261" t="s">
        <v>2236</v>
      </c>
      <c r="E2523" s="261">
        <v>0</v>
      </c>
      <c r="F2523" s="261" t="s">
        <v>2232</v>
      </c>
      <c r="G2523" s="261" t="s">
        <v>33</v>
      </c>
      <c r="H2523" s="261">
        <v>2</v>
      </c>
      <c r="I2523" s="261" t="s">
        <v>17</v>
      </c>
      <c r="J2523" s="261" t="s">
        <v>17</v>
      </c>
      <c r="K2523" s="261" t="s">
        <v>3921</v>
      </c>
      <c r="L2523" s="262">
        <v>45481</v>
      </c>
      <c r="M2523" s="261" t="s">
        <v>20</v>
      </c>
    </row>
    <row r="2524" spans="1:13" x14ac:dyDescent="0.35">
      <c r="A2524" s="259" t="s">
        <v>786</v>
      </c>
      <c r="B2524" s="259" t="s">
        <v>787</v>
      </c>
      <c r="C2524" s="259" t="s">
        <v>788</v>
      </c>
      <c r="D2524" s="259" t="s">
        <v>2238</v>
      </c>
      <c r="E2524" s="259">
        <v>0</v>
      </c>
      <c r="F2524" s="259" t="s">
        <v>2232</v>
      </c>
      <c r="G2524" s="259" t="s">
        <v>33</v>
      </c>
      <c r="H2524" s="259">
        <v>2</v>
      </c>
      <c r="I2524" s="259" t="s">
        <v>17</v>
      </c>
      <c r="J2524" s="259" t="s">
        <v>17</v>
      </c>
      <c r="K2524" s="259" t="s">
        <v>3922</v>
      </c>
      <c r="L2524" s="260">
        <v>45481</v>
      </c>
      <c r="M2524" s="259" t="s">
        <v>20</v>
      </c>
    </row>
    <row r="2525" spans="1:13" x14ac:dyDescent="0.35">
      <c r="A2525" s="261" t="s">
        <v>786</v>
      </c>
      <c r="B2525" s="261" t="s">
        <v>787</v>
      </c>
      <c r="C2525" s="261" t="s">
        <v>788</v>
      </c>
      <c r="D2525" s="261" t="s">
        <v>2240</v>
      </c>
      <c r="E2525" s="261">
        <v>3</v>
      </c>
      <c r="F2525" s="261" t="s">
        <v>2232</v>
      </c>
      <c r="G2525" s="261" t="s">
        <v>33</v>
      </c>
      <c r="H2525" s="261">
        <v>2</v>
      </c>
      <c r="I2525" s="261" t="s">
        <v>17</v>
      </c>
      <c r="J2525" s="261" t="s">
        <v>17</v>
      </c>
      <c r="K2525" s="261" t="s">
        <v>3923</v>
      </c>
      <c r="L2525" s="262">
        <v>45481</v>
      </c>
      <c r="M2525" s="261" t="s">
        <v>20</v>
      </c>
    </row>
    <row r="2526" spans="1:13" x14ac:dyDescent="0.35">
      <c r="A2526" s="259" t="s">
        <v>786</v>
      </c>
      <c r="B2526" s="259" t="s">
        <v>787</v>
      </c>
      <c r="C2526" s="259" t="s">
        <v>788</v>
      </c>
      <c r="D2526" s="259" t="s">
        <v>2242</v>
      </c>
      <c r="E2526" s="259">
        <v>2</v>
      </c>
      <c r="F2526" s="259" t="s">
        <v>2232</v>
      </c>
      <c r="G2526" s="259" t="s">
        <v>33</v>
      </c>
      <c r="H2526" s="259">
        <v>2</v>
      </c>
      <c r="I2526" s="259" t="s">
        <v>17</v>
      </c>
      <c r="J2526" s="259" t="s">
        <v>17</v>
      </c>
      <c r="K2526" s="259" t="s">
        <v>3924</v>
      </c>
      <c r="L2526" s="260">
        <v>45481</v>
      </c>
      <c r="M2526" s="259" t="s">
        <v>20</v>
      </c>
    </row>
    <row r="2527" spans="1:13" x14ac:dyDescent="0.35">
      <c r="A2527" s="261" t="s">
        <v>786</v>
      </c>
      <c r="B2527" s="261" t="s">
        <v>787</v>
      </c>
      <c r="C2527" s="261" t="s">
        <v>788</v>
      </c>
      <c r="D2527" s="261" t="s">
        <v>2244</v>
      </c>
      <c r="E2527" s="261">
        <v>0</v>
      </c>
      <c r="F2527" s="261" t="s">
        <v>2232</v>
      </c>
      <c r="G2527" s="261" t="s">
        <v>33</v>
      </c>
      <c r="H2527" s="261">
        <v>2</v>
      </c>
      <c r="I2527" s="261" t="s">
        <v>17</v>
      </c>
      <c r="J2527" s="261" t="s">
        <v>17</v>
      </c>
      <c r="K2527" s="261" t="s">
        <v>3925</v>
      </c>
      <c r="L2527" s="262">
        <v>45481</v>
      </c>
      <c r="M2527" s="261" t="s">
        <v>20</v>
      </c>
    </row>
    <row r="2528" spans="1:13" x14ac:dyDescent="0.35">
      <c r="A2528" s="259" t="s">
        <v>786</v>
      </c>
      <c r="B2528" s="259" t="s">
        <v>787</v>
      </c>
      <c r="C2528" s="259" t="s">
        <v>788</v>
      </c>
      <c r="D2528" s="259" t="s">
        <v>2246</v>
      </c>
      <c r="E2528" s="259">
        <v>0</v>
      </c>
      <c r="F2528" s="259" t="s">
        <v>2232</v>
      </c>
      <c r="G2528" s="259" t="s">
        <v>33</v>
      </c>
      <c r="H2528" s="259">
        <v>2</v>
      </c>
      <c r="I2528" s="259" t="s">
        <v>17</v>
      </c>
      <c r="J2528" s="259" t="s">
        <v>17</v>
      </c>
      <c r="K2528" s="259" t="s">
        <v>3926</v>
      </c>
      <c r="L2528" s="260">
        <v>45481</v>
      </c>
      <c r="M2528" s="259" t="s">
        <v>20</v>
      </c>
    </row>
    <row r="2529" spans="1:13" x14ac:dyDescent="0.35">
      <c r="A2529" s="261" t="s">
        <v>786</v>
      </c>
      <c r="B2529" s="261" t="s">
        <v>787</v>
      </c>
      <c r="C2529" s="261" t="s">
        <v>788</v>
      </c>
      <c r="D2529" s="261" t="s">
        <v>2248</v>
      </c>
      <c r="E2529" s="261">
        <v>0</v>
      </c>
      <c r="F2529" s="261" t="s">
        <v>2232</v>
      </c>
      <c r="G2529" s="261" t="s">
        <v>33</v>
      </c>
      <c r="H2529" s="261">
        <v>2</v>
      </c>
      <c r="I2529" s="261" t="s">
        <v>17</v>
      </c>
      <c r="J2529" s="261" t="s">
        <v>17</v>
      </c>
      <c r="K2529" s="261" t="s">
        <v>3927</v>
      </c>
      <c r="L2529" s="262">
        <v>45481</v>
      </c>
      <c r="M2529" s="261" t="s">
        <v>20</v>
      </c>
    </row>
    <row r="2530" spans="1:13" x14ac:dyDescent="0.35">
      <c r="A2530" s="259" t="s">
        <v>185</v>
      </c>
      <c r="B2530" s="259" t="s">
        <v>186</v>
      </c>
      <c r="C2530" s="259" t="s">
        <v>187</v>
      </c>
      <c r="D2530" s="259" t="s">
        <v>962</v>
      </c>
      <c r="E2530" s="259">
        <v>425441</v>
      </c>
      <c r="F2530" s="259" t="s">
        <v>3928</v>
      </c>
      <c r="G2530" s="259" t="s">
        <v>888</v>
      </c>
      <c r="H2530" s="259">
        <v>2</v>
      </c>
      <c r="I2530" s="259" t="s">
        <v>3929</v>
      </c>
      <c r="J2530" s="259" t="s">
        <v>3930</v>
      </c>
      <c r="K2530" s="259" t="s">
        <v>3931</v>
      </c>
      <c r="L2530" s="260">
        <v>45498</v>
      </c>
      <c r="M2530" s="259" t="s">
        <v>439</v>
      </c>
    </row>
    <row r="2531" spans="1:13" x14ac:dyDescent="0.35">
      <c r="A2531" s="261" t="s">
        <v>185</v>
      </c>
      <c r="B2531" s="261" t="s">
        <v>186</v>
      </c>
      <c r="C2531" s="261" t="s">
        <v>187</v>
      </c>
      <c r="D2531" s="261" t="s">
        <v>967</v>
      </c>
      <c r="E2531" s="261">
        <v>122931</v>
      </c>
      <c r="F2531" s="261" t="s">
        <v>3932</v>
      </c>
      <c r="G2531" s="261" t="s">
        <v>888</v>
      </c>
      <c r="H2531" s="261">
        <v>2</v>
      </c>
      <c r="I2531" s="261" t="s">
        <v>3933</v>
      </c>
      <c r="J2531" s="261" t="s">
        <v>3934</v>
      </c>
      <c r="K2531" s="261" t="s">
        <v>3935</v>
      </c>
      <c r="L2531" s="262">
        <v>45498</v>
      </c>
      <c r="M2531" s="261" t="s">
        <v>439</v>
      </c>
    </row>
    <row r="2532" spans="1:13" x14ac:dyDescent="0.35">
      <c r="A2532" s="259" t="s">
        <v>185</v>
      </c>
      <c r="B2532" s="259" t="s">
        <v>186</v>
      </c>
      <c r="C2532" s="259" t="s">
        <v>187</v>
      </c>
      <c r="D2532" s="259" t="s">
        <v>568</v>
      </c>
      <c r="E2532" s="259">
        <v>122931</v>
      </c>
      <c r="F2532" s="259" t="s">
        <v>3932</v>
      </c>
      <c r="G2532" s="259" t="s">
        <v>492</v>
      </c>
      <c r="H2532" s="259">
        <v>1</v>
      </c>
      <c r="I2532" s="259" t="s">
        <v>3933</v>
      </c>
      <c r="J2532" s="259" t="s">
        <v>3936</v>
      </c>
      <c r="K2532" s="259" t="s">
        <v>3937</v>
      </c>
      <c r="L2532" s="260">
        <v>45498</v>
      </c>
      <c r="M2532" s="259" t="s">
        <v>439</v>
      </c>
    </row>
    <row r="2533" spans="1:13" x14ac:dyDescent="0.35">
      <c r="A2533" s="261" t="s">
        <v>185</v>
      </c>
      <c r="B2533" s="261" t="s">
        <v>186</v>
      </c>
      <c r="C2533" s="261" t="s">
        <v>187</v>
      </c>
      <c r="D2533" s="261" t="s">
        <v>635</v>
      </c>
      <c r="E2533" s="261">
        <v>0</v>
      </c>
      <c r="F2533" s="261" t="s">
        <v>3938</v>
      </c>
      <c r="G2533" s="261" t="s">
        <v>492</v>
      </c>
      <c r="H2533" s="261">
        <v>1</v>
      </c>
      <c r="I2533" s="261" t="s">
        <v>691</v>
      </c>
      <c r="J2533" s="261" t="s">
        <v>3939</v>
      </c>
      <c r="K2533" s="261" t="s">
        <v>3940</v>
      </c>
      <c r="L2533" s="262">
        <v>45498</v>
      </c>
      <c r="M2533" s="261" t="s">
        <v>439</v>
      </c>
    </row>
    <row r="2534" spans="1:13" x14ac:dyDescent="0.35">
      <c r="A2534" s="259" t="s">
        <v>185</v>
      </c>
      <c r="B2534" s="259" t="s">
        <v>186</v>
      </c>
      <c r="C2534" s="259" t="s">
        <v>187</v>
      </c>
      <c r="D2534" s="259" t="s">
        <v>793</v>
      </c>
      <c r="E2534" s="259">
        <v>0</v>
      </c>
      <c r="F2534" s="259" t="s">
        <v>3938</v>
      </c>
      <c r="G2534" s="259" t="s">
        <v>492</v>
      </c>
      <c r="H2534" s="259">
        <v>1</v>
      </c>
      <c r="I2534" s="259" t="s">
        <v>691</v>
      </c>
      <c r="J2534" s="259" t="s">
        <v>3941</v>
      </c>
      <c r="K2534" s="259" t="s">
        <v>3942</v>
      </c>
      <c r="L2534" s="260">
        <v>45498</v>
      </c>
      <c r="M2534" s="259" t="s">
        <v>439</v>
      </c>
    </row>
    <row r="2535" spans="1:13" x14ac:dyDescent="0.35">
      <c r="A2535" s="261" t="s">
        <v>185</v>
      </c>
      <c r="B2535" s="261" t="s">
        <v>186</v>
      </c>
      <c r="C2535" s="261" t="s">
        <v>187</v>
      </c>
      <c r="D2535" s="261" t="s">
        <v>990</v>
      </c>
      <c r="E2535" s="261">
        <v>122931</v>
      </c>
      <c r="F2535" s="261" t="s">
        <v>3943</v>
      </c>
      <c r="G2535" s="261" t="s">
        <v>492</v>
      </c>
      <c r="H2535" s="261">
        <v>1</v>
      </c>
      <c r="I2535" s="261" t="s">
        <v>3944</v>
      </c>
      <c r="J2535" s="261" t="s">
        <v>3760</v>
      </c>
      <c r="K2535" s="261" t="s">
        <v>3945</v>
      </c>
      <c r="L2535" s="262">
        <v>45498</v>
      </c>
      <c r="M2535" s="261" t="s">
        <v>439</v>
      </c>
    </row>
    <row r="2536" spans="1:13" x14ac:dyDescent="0.35">
      <c r="A2536" s="259" t="s">
        <v>185</v>
      </c>
      <c r="B2536" s="259" t="s">
        <v>186</v>
      </c>
      <c r="C2536" s="259" t="s">
        <v>187</v>
      </c>
      <c r="D2536" s="259" t="s">
        <v>1003</v>
      </c>
      <c r="E2536" s="259">
        <v>122931</v>
      </c>
      <c r="F2536" s="259" t="s">
        <v>3943</v>
      </c>
      <c r="G2536" s="259" t="s">
        <v>888</v>
      </c>
      <c r="H2536" s="259">
        <v>2</v>
      </c>
      <c r="I2536" s="259" t="s">
        <v>3944</v>
      </c>
      <c r="J2536" s="259" t="s">
        <v>3760</v>
      </c>
      <c r="K2536" s="259" t="s">
        <v>3946</v>
      </c>
      <c r="L2536" s="260">
        <v>45498</v>
      </c>
      <c r="M2536" s="259" t="s">
        <v>439</v>
      </c>
    </row>
    <row r="2537" spans="1:13" x14ac:dyDescent="0.35">
      <c r="A2537" s="261" t="s">
        <v>1712</v>
      </c>
      <c r="B2537" s="261" t="s">
        <v>1713</v>
      </c>
      <c r="C2537" s="261" t="s">
        <v>1707</v>
      </c>
      <c r="D2537" s="261" t="s">
        <v>404</v>
      </c>
      <c r="E2537" s="261">
        <v>2</v>
      </c>
      <c r="F2537" s="261" t="s">
        <v>3947</v>
      </c>
      <c r="G2537" s="261" t="s">
        <v>888</v>
      </c>
      <c r="H2537" s="261">
        <v>2</v>
      </c>
      <c r="I2537" s="261" t="s">
        <v>3948</v>
      </c>
      <c r="J2537" s="261" t="s">
        <v>3949</v>
      </c>
      <c r="K2537" s="261" t="s">
        <v>3950</v>
      </c>
      <c r="L2537" s="262">
        <v>45502</v>
      </c>
      <c r="M2537" s="261" t="s">
        <v>20</v>
      </c>
    </row>
    <row r="2538" spans="1:13" x14ac:dyDescent="0.35">
      <c r="A2538" s="259" t="s">
        <v>542</v>
      </c>
      <c r="B2538" s="259" t="s">
        <v>543</v>
      </c>
      <c r="C2538" s="259" t="s">
        <v>544</v>
      </c>
      <c r="D2538" s="259" t="s">
        <v>38</v>
      </c>
      <c r="E2538" s="259">
        <v>127000</v>
      </c>
      <c r="F2538" s="259" t="s">
        <v>3951</v>
      </c>
      <c r="G2538" s="259" t="s">
        <v>888</v>
      </c>
      <c r="H2538" s="259">
        <v>2</v>
      </c>
      <c r="I2538" s="259" t="s">
        <v>3952</v>
      </c>
      <c r="J2538" s="259" t="s">
        <v>3953</v>
      </c>
      <c r="K2538" s="259" t="s">
        <v>3954</v>
      </c>
      <c r="L2538" s="260">
        <v>45502</v>
      </c>
      <c r="M2538" s="259" t="s">
        <v>20</v>
      </c>
    </row>
    <row r="2539" spans="1:13" x14ac:dyDescent="0.35">
      <c r="A2539" s="261" t="s">
        <v>3955</v>
      </c>
      <c r="B2539" s="261" t="s">
        <v>3956</v>
      </c>
      <c r="C2539" s="261" t="s">
        <v>2550</v>
      </c>
      <c r="D2539" s="261" t="s">
        <v>2231</v>
      </c>
      <c r="E2539" s="261">
        <v>1</v>
      </c>
      <c r="F2539" s="261" t="s">
        <v>2232</v>
      </c>
      <c r="G2539" s="261" t="s">
        <v>33</v>
      </c>
      <c r="H2539" s="261">
        <v>2</v>
      </c>
      <c r="I2539" s="261" t="s">
        <v>17</v>
      </c>
      <c r="J2539" s="261" t="s">
        <v>17</v>
      </c>
      <c r="K2539" s="261" t="s">
        <v>3957</v>
      </c>
      <c r="L2539" s="262">
        <v>45503</v>
      </c>
      <c r="M2539" s="261" t="s">
        <v>20</v>
      </c>
    </row>
    <row r="2540" spans="1:13" x14ac:dyDescent="0.35">
      <c r="A2540" s="259" t="s">
        <v>3955</v>
      </c>
      <c r="B2540" s="259" t="s">
        <v>3956</v>
      </c>
      <c r="C2540" s="259" t="s">
        <v>2550</v>
      </c>
      <c r="D2540" s="259" t="s">
        <v>2234</v>
      </c>
      <c r="E2540" s="259">
        <v>2</v>
      </c>
      <c r="F2540" s="259" t="s">
        <v>2232</v>
      </c>
      <c r="G2540" s="259" t="s">
        <v>33</v>
      </c>
      <c r="H2540" s="259">
        <v>2</v>
      </c>
      <c r="I2540" s="259" t="s">
        <v>17</v>
      </c>
      <c r="J2540" s="259" t="s">
        <v>17</v>
      </c>
      <c r="K2540" s="259" t="s">
        <v>3958</v>
      </c>
      <c r="L2540" s="260">
        <v>45503</v>
      </c>
      <c r="M2540" s="259" t="s">
        <v>20</v>
      </c>
    </row>
    <row r="2541" spans="1:13" x14ac:dyDescent="0.35">
      <c r="A2541" s="261" t="s">
        <v>3955</v>
      </c>
      <c r="B2541" s="261" t="s">
        <v>3956</v>
      </c>
      <c r="C2541" s="261" t="s">
        <v>2550</v>
      </c>
      <c r="D2541" s="261" t="s">
        <v>2236</v>
      </c>
      <c r="E2541" s="261">
        <v>1</v>
      </c>
      <c r="F2541" s="261" t="s">
        <v>2232</v>
      </c>
      <c r="G2541" s="261" t="s">
        <v>33</v>
      </c>
      <c r="H2541" s="261">
        <v>2</v>
      </c>
      <c r="I2541" s="261" t="s">
        <v>17</v>
      </c>
      <c r="J2541" s="261" t="s">
        <v>17</v>
      </c>
      <c r="K2541" s="261" t="s">
        <v>3959</v>
      </c>
      <c r="L2541" s="262">
        <v>45503</v>
      </c>
      <c r="M2541" s="261" t="s">
        <v>20</v>
      </c>
    </row>
    <row r="2542" spans="1:13" x14ac:dyDescent="0.35">
      <c r="A2542" s="259" t="s">
        <v>3955</v>
      </c>
      <c r="B2542" s="259" t="s">
        <v>3956</v>
      </c>
      <c r="C2542" s="259" t="s">
        <v>2550</v>
      </c>
      <c r="D2542" s="259" t="s">
        <v>2238</v>
      </c>
      <c r="E2542" s="259">
        <v>0</v>
      </c>
      <c r="F2542" s="259" t="s">
        <v>2232</v>
      </c>
      <c r="G2542" s="259" t="s">
        <v>33</v>
      </c>
      <c r="H2542" s="259">
        <v>2</v>
      </c>
      <c r="I2542" s="259" t="s">
        <v>17</v>
      </c>
      <c r="J2542" s="259" t="s">
        <v>17</v>
      </c>
      <c r="K2542" s="259" t="s">
        <v>3960</v>
      </c>
      <c r="L2542" s="260">
        <v>45503</v>
      </c>
      <c r="M2542" s="259" t="s">
        <v>20</v>
      </c>
    </row>
    <row r="2543" spans="1:13" x14ac:dyDescent="0.35">
      <c r="A2543" s="261" t="s">
        <v>3955</v>
      </c>
      <c r="B2543" s="261" t="s">
        <v>3956</v>
      </c>
      <c r="C2543" s="261" t="s">
        <v>2550</v>
      </c>
      <c r="D2543" s="261" t="s">
        <v>2240</v>
      </c>
      <c r="E2543" s="261">
        <v>3</v>
      </c>
      <c r="F2543" s="261" t="s">
        <v>2232</v>
      </c>
      <c r="G2543" s="261" t="s">
        <v>33</v>
      </c>
      <c r="H2543" s="261">
        <v>2</v>
      </c>
      <c r="I2543" s="261" t="s">
        <v>17</v>
      </c>
      <c r="J2543" s="261" t="s">
        <v>17</v>
      </c>
      <c r="K2543" s="261" t="s">
        <v>3961</v>
      </c>
      <c r="L2543" s="262">
        <v>45503</v>
      </c>
      <c r="M2543" s="261" t="s">
        <v>20</v>
      </c>
    </row>
    <row r="2544" spans="1:13" x14ac:dyDescent="0.35">
      <c r="A2544" s="259" t="s">
        <v>3955</v>
      </c>
      <c r="B2544" s="259" t="s">
        <v>3956</v>
      </c>
      <c r="C2544" s="259" t="s">
        <v>2550</v>
      </c>
      <c r="D2544" s="259" t="s">
        <v>2242</v>
      </c>
      <c r="E2544" s="259">
        <v>1</v>
      </c>
      <c r="F2544" s="259" t="s">
        <v>2232</v>
      </c>
      <c r="G2544" s="259" t="s">
        <v>33</v>
      </c>
      <c r="H2544" s="259">
        <v>2</v>
      </c>
      <c r="I2544" s="259" t="s">
        <v>17</v>
      </c>
      <c r="J2544" s="259" t="s">
        <v>17</v>
      </c>
      <c r="K2544" s="259" t="s">
        <v>3962</v>
      </c>
      <c r="L2544" s="260">
        <v>45503</v>
      </c>
      <c r="M2544" s="259" t="s">
        <v>20</v>
      </c>
    </row>
    <row r="2545" spans="1:13" x14ac:dyDescent="0.35">
      <c r="A2545" s="261" t="s">
        <v>3955</v>
      </c>
      <c r="B2545" s="261" t="s">
        <v>3956</v>
      </c>
      <c r="C2545" s="261" t="s">
        <v>2550</v>
      </c>
      <c r="D2545" s="261" t="s">
        <v>2244</v>
      </c>
      <c r="E2545" s="261">
        <v>2</v>
      </c>
      <c r="F2545" s="261" t="s">
        <v>2232</v>
      </c>
      <c r="G2545" s="261" t="s">
        <v>33</v>
      </c>
      <c r="H2545" s="261">
        <v>2</v>
      </c>
      <c r="I2545" s="261" t="s">
        <v>17</v>
      </c>
      <c r="J2545" s="261" t="s">
        <v>17</v>
      </c>
      <c r="K2545" s="261" t="s">
        <v>3963</v>
      </c>
      <c r="L2545" s="262">
        <v>45503</v>
      </c>
      <c r="M2545" s="261" t="s">
        <v>20</v>
      </c>
    </row>
    <row r="2546" spans="1:13" x14ac:dyDescent="0.35">
      <c r="A2546" s="259" t="s">
        <v>3955</v>
      </c>
      <c r="B2546" s="259" t="s">
        <v>3956</v>
      </c>
      <c r="C2546" s="259" t="s">
        <v>2550</v>
      </c>
      <c r="D2546" s="259" t="s">
        <v>2246</v>
      </c>
      <c r="E2546" s="259">
        <v>2</v>
      </c>
      <c r="F2546" s="259" t="s">
        <v>2232</v>
      </c>
      <c r="G2546" s="259" t="s">
        <v>33</v>
      </c>
      <c r="H2546" s="259">
        <v>2</v>
      </c>
      <c r="I2546" s="259" t="s">
        <v>17</v>
      </c>
      <c r="J2546" s="259" t="s">
        <v>17</v>
      </c>
      <c r="K2546" s="259" t="s">
        <v>3964</v>
      </c>
      <c r="L2546" s="260">
        <v>45503</v>
      </c>
      <c r="M2546" s="259" t="s">
        <v>20</v>
      </c>
    </row>
    <row r="2547" spans="1:13" x14ac:dyDescent="0.35">
      <c r="A2547" s="261" t="s">
        <v>3955</v>
      </c>
      <c r="B2547" s="261" t="s">
        <v>3956</v>
      </c>
      <c r="C2547" s="261" t="s">
        <v>2550</v>
      </c>
      <c r="D2547" s="261" t="s">
        <v>2248</v>
      </c>
      <c r="E2547" s="261">
        <v>0</v>
      </c>
      <c r="F2547" s="261" t="s">
        <v>2232</v>
      </c>
      <c r="G2547" s="261" t="s">
        <v>33</v>
      </c>
      <c r="H2547" s="261">
        <v>2</v>
      </c>
      <c r="I2547" s="261" t="s">
        <v>17</v>
      </c>
      <c r="J2547" s="261" t="s">
        <v>17</v>
      </c>
      <c r="K2547" s="261" t="s">
        <v>3965</v>
      </c>
      <c r="L2547" s="262">
        <v>45503</v>
      </c>
      <c r="M2547" s="261" t="s">
        <v>20</v>
      </c>
    </row>
    <row r="2548" spans="1:13" x14ac:dyDescent="0.35">
      <c r="A2548" s="259" t="s">
        <v>3966</v>
      </c>
      <c r="B2548" s="259" t="s">
        <v>3967</v>
      </c>
      <c r="C2548" s="259" t="s">
        <v>2550</v>
      </c>
      <c r="D2548" s="259" t="s">
        <v>2231</v>
      </c>
      <c r="E2548" s="259">
        <v>0</v>
      </c>
      <c r="F2548" s="259" t="s">
        <v>2232</v>
      </c>
      <c r="G2548" s="259" t="s">
        <v>33</v>
      </c>
      <c r="H2548" s="259">
        <v>2</v>
      </c>
      <c r="I2548" s="259" t="s">
        <v>17</v>
      </c>
      <c r="J2548" s="259" t="s">
        <v>17</v>
      </c>
      <c r="K2548" s="259" t="s">
        <v>3968</v>
      </c>
      <c r="L2548" s="260">
        <v>45503</v>
      </c>
      <c r="M2548" s="259" t="s">
        <v>20</v>
      </c>
    </row>
    <row r="2549" spans="1:13" x14ac:dyDescent="0.35">
      <c r="A2549" s="261" t="s">
        <v>3966</v>
      </c>
      <c r="B2549" s="261" t="s">
        <v>3967</v>
      </c>
      <c r="C2549" s="261" t="s">
        <v>2550</v>
      </c>
      <c r="D2549" s="261" t="s">
        <v>2234</v>
      </c>
      <c r="E2549" s="261">
        <v>2</v>
      </c>
      <c r="F2549" s="261" t="s">
        <v>2232</v>
      </c>
      <c r="G2549" s="261" t="s">
        <v>33</v>
      </c>
      <c r="H2549" s="261">
        <v>2</v>
      </c>
      <c r="I2549" s="261" t="s">
        <v>17</v>
      </c>
      <c r="J2549" s="261" t="s">
        <v>17</v>
      </c>
      <c r="K2549" s="261" t="s">
        <v>3969</v>
      </c>
      <c r="L2549" s="262">
        <v>45503</v>
      </c>
      <c r="M2549" s="261" t="s">
        <v>20</v>
      </c>
    </row>
    <row r="2550" spans="1:13" x14ac:dyDescent="0.35">
      <c r="A2550" s="259" t="s">
        <v>3966</v>
      </c>
      <c r="B2550" s="259" t="s">
        <v>3967</v>
      </c>
      <c r="C2550" s="259" t="s">
        <v>2550</v>
      </c>
      <c r="D2550" s="259" t="s">
        <v>2236</v>
      </c>
      <c r="E2550" s="259">
        <v>0</v>
      </c>
      <c r="F2550" s="259" t="s">
        <v>2232</v>
      </c>
      <c r="G2550" s="259" t="s">
        <v>33</v>
      </c>
      <c r="H2550" s="259">
        <v>2</v>
      </c>
      <c r="I2550" s="259" t="s">
        <v>17</v>
      </c>
      <c r="J2550" s="259" t="s">
        <v>17</v>
      </c>
      <c r="K2550" s="259" t="s">
        <v>3970</v>
      </c>
      <c r="L2550" s="260">
        <v>45503</v>
      </c>
      <c r="M2550" s="259" t="s">
        <v>20</v>
      </c>
    </row>
    <row r="2551" spans="1:13" x14ac:dyDescent="0.35">
      <c r="A2551" s="261" t="s">
        <v>3966</v>
      </c>
      <c r="B2551" s="261" t="s">
        <v>3967</v>
      </c>
      <c r="C2551" s="261" t="s">
        <v>2550</v>
      </c>
      <c r="D2551" s="261" t="s">
        <v>2238</v>
      </c>
      <c r="E2551" s="261">
        <v>0</v>
      </c>
      <c r="F2551" s="261" t="s">
        <v>2232</v>
      </c>
      <c r="G2551" s="261" t="s">
        <v>33</v>
      </c>
      <c r="H2551" s="261">
        <v>2</v>
      </c>
      <c r="I2551" s="261" t="s">
        <v>17</v>
      </c>
      <c r="J2551" s="261" t="s">
        <v>17</v>
      </c>
      <c r="K2551" s="261" t="s">
        <v>3971</v>
      </c>
      <c r="L2551" s="262">
        <v>45503</v>
      </c>
      <c r="M2551" s="261" t="s">
        <v>20</v>
      </c>
    </row>
    <row r="2552" spans="1:13" x14ac:dyDescent="0.35">
      <c r="A2552" s="259" t="s">
        <v>3966</v>
      </c>
      <c r="B2552" s="259" t="s">
        <v>3967</v>
      </c>
      <c r="C2552" s="259" t="s">
        <v>2550</v>
      </c>
      <c r="D2552" s="259" t="s">
        <v>2240</v>
      </c>
      <c r="E2552" s="259">
        <v>3</v>
      </c>
      <c r="F2552" s="259" t="s">
        <v>2232</v>
      </c>
      <c r="G2552" s="259" t="s">
        <v>33</v>
      </c>
      <c r="H2552" s="259">
        <v>2</v>
      </c>
      <c r="I2552" s="259" t="s">
        <v>17</v>
      </c>
      <c r="J2552" s="259" t="s">
        <v>17</v>
      </c>
      <c r="K2552" s="259" t="s">
        <v>3972</v>
      </c>
      <c r="L2552" s="260">
        <v>45503</v>
      </c>
      <c r="M2552" s="259" t="s">
        <v>20</v>
      </c>
    </row>
    <row r="2553" spans="1:13" x14ac:dyDescent="0.35">
      <c r="A2553" s="261" t="s">
        <v>3966</v>
      </c>
      <c r="B2553" s="261" t="s">
        <v>3967</v>
      </c>
      <c r="C2553" s="261" t="s">
        <v>2550</v>
      </c>
      <c r="D2553" s="261" t="s">
        <v>2242</v>
      </c>
      <c r="E2553" s="261">
        <v>1</v>
      </c>
      <c r="F2553" s="261" t="s">
        <v>2232</v>
      </c>
      <c r="G2553" s="261" t="s">
        <v>33</v>
      </c>
      <c r="H2553" s="261">
        <v>2</v>
      </c>
      <c r="I2553" s="261" t="s">
        <v>17</v>
      </c>
      <c r="J2553" s="261" t="s">
        <v>17</v>
      </c>
      <c r="K2553" s="261" t="s">
        <v>3973</v>
      </c>
      <c r="L2553" s="262">
        <v>45503</v>
      </c>
      <c r="M2553" s="261" t="s">
        <v>20</v>
      </c>
    </row>
    <row r="2554" spans="1:13" x14ac:dyDescent="0.35">
      <c r="A2554" s="259" t="s">
        <v>3966</v>
      </c>
      <c r="B2554" s="259" t="s">
        <v>3967</v>
      </c>
      <c r="C2554" s="259" t="s">
        <v>2550</v>
      </c>
      <c r="D2554" s="259" t="s">
        <v>2244</v>
      </c>
      <c r="E2554" s="259">
        <v>0</v>
      </c>
      <c r="F2554" s="259" t="s">
        <v>2232</v>
      </c>
      <c r="G2554" s="259" t="s">
        <v>33</v>
      </c>
      <c r="H2554" s="259">
        <v>2</v>
      </c>
      <c r="I2554" s="259" t="s">
        <v>17</v>
      </c>
      <c r="J2554" s="259" t="s">
        <v>17</v>
      </c>
      <c r="K2554" s="259" t="s">
        <v>3974</v>
      </c>
      <c r="L2554" s="260">
        <v>45503</v>
      </c>
      <c r="M2554" s="259" t="s">
        <v>20</v>
      </c>
    </row>
    <row r="2555" spans="1:13" x14ac:dyDescent="0.35">
      <c r="A2555" s="261" t="s">
        <v>3966</v>
      </c>
      <c r="B2555" s="261" t="s">
        <v>3967</v>
      </c>
      <c r="C2555" s="261" t="s">
        <v>2550</v>
      </c>
      <c r="D2555" s="261" t="s">
        <v>2246</v>
      </c>
      <c r="E2555" s="261">
        <v>0</v>
      </c>
      <c r="F2555" s="261" t="s">
        <v>2232</v>
      </c>
      <c r="G2555" s="261" t="s">
        <v>33</v>
      </c>
      <c r="H2555" s="261">
        <v>2</v>
      </c>
      <c r="I2555" s="261" t="s">
        <v>17</v>
      </c>
      <c r="J2555" s="261" t="s">
        <v>17</v>
      </c>
      <c r="K2555" s="261" t="s">
        <v>3975</v>
      </c>
      <c r="L2555" s="262">
        <v>45503</v>
      </c>
      <c r="M2555" s="261" t="s">
        <v>20</v>
      </c>
    </row>
    <row r="2556" spans="1:13" x14ac:dyDescent="0.35">
      <c r="A2556" s="259" t="s">
        <v>3966</v>
      </c>
      <c r="B2556" s="259" t="s">
        <v>3967</v>
      </c>
      <c r="C2556" s="259" t="s">
        <v>2550</v>
      </c>
      <c r="D2556" s="259" t="s">
        <v>2248</v>
      </c>
      <c r="E2556" s="259">
        <v>0</v>
      </c>
      <c r="F2556" s="259" t="s">
        <v>2232</v>
      </c>
      <c r="G2556" s="259" t="s">
        <v>33</v>
      </c>
      <c r="H2556" s="259">
        <v>2</v>
      </c>
      <c r="I2556" s="259" t="s">
        <v>17</v>
      </c>
      <c r="J2556" s="259" t="s">
        <v>17</v>
      </c>
      <c r="K2556" s="259" t="s">
        <v>3976</v>
      </c>
      <c r="L2556" s="260">
        <v>45503</v>
      </c>
      <c r="M2556" s="259" t="s">
        <v>20</v>
      </c>
    </row>
    <row r="2557" spans="1:13" x14ac:dyDescent="0.35">
      <c r="A2557" s="261" t="s">
        <v>1449</v>
      </c>
      <c r="B2557" s="261" t="s">
        <v>1450</v>
      </c>
      <c r="C2557" s="261" t="s">
        <v>1451</v>
      </c>
      <c r="D2557" s="261" t="s">
        <v>953</v>
      </c>
      <c r="E2557" s="261">
        <v>1531044</v>
      </c>
      <c r="F2557" s="261" t="s">
        <v>3977</v>
      </c>
      <c r="G2557" s="261" t="s">
        <v>888</v>
      </c>
      <c r="H2557" s="261">
        <v>2</v>
      </c>
      <c r="I2557" s="261" t="s">
        <v>3978</v>
      </c>
      <c r="J2557" s="261" t="s">
        <v>3979</v>
      </c>
      <c r="K2557" s="261" t="s">
        <v>3980</v>
      </c>
      <c r="L2557" s="262">
        <v>45504</v>
      </c>
      <c r="M2557" s="261" t="s">
        <v>439</v>
      </c>
    </row>
    <row r="2558" spans="1:13" x14ac:dyDescent="0.35">
      <c r="A2558" s="259" t="s">
        <v>1449</v>
      </c>
      <c r="B2558" s="259" t="s">
        <v>1450</v>
      </c>
      <c r="C2558" s="259" t="s">
        <v>1451</v>
      </c>
      <c r="D2558" s="259" t="s">
        <v>694</v>
      </c>
      <c r="E2558" s="259">
        <v>5130</v>
      </c>
      <c r="F2558" s="259" t="s">
        <v>3981</v>
      </c>
      <c r="G2558" s="259" t="s">
        <v>492</v>
      </c>
      <c r="H2558" s="259">
        <v>1</v>
      </c>
      <c r="I2558" s="259" t="s">
        <v>3982</v>
      </c>
      <c r="J2558" s="259" t="s">
        <v>3983</v>
      </c>
      <c r="K2558" s="259" t="s">
        <v>3984</v>
      </c>
      <c r="L2558" s="260">
        <v>45504</v>
      </c>
      <c r="M2558" s="259" t="s">
        <v>439</v>
      </c>
    </row>
    <row r="2559" spans="1:13" x14ac:dyDescent="0.35">
      <c r="A2559" s="261" t="s">
        <v>1449</v>
      </c>
      <c r="B2559" s="261" t="s">
        <v>1450</v>
      </c>
      <c r="C2559" s="261" t="s">
        <v>1451</v>
      </c>
      <c r="D2559" s="261" t="s">
        <v>962</v>
      </c>
      <c r="E2559" s="261">
        <v>1531044</v>
      </c>
      <c r="F2559" s="261" t="s">
        <v>3985</v>
      </c>
      <c r="G2559" s="261" t="s">
        <v>888</v>
      </c>
      <c r="H2559" s="261">
        <v>2</v>
      </c>
      <c r="I2559" s="261" t="s">
        <v>3978</v>
      </c>
      <c r="J2559" s="261" t="s">
        <v>3979</v>
      </c>
      <c r="K2559" s="261" t="s">
        <v>3986</v>
      </c>
      <c r="L2559" s="262">
        <v>45504</v>
      </c>
      <c r="M2559" s="261" t="s">
        <v>439</v>
      </c>
    </row>
    <row r="2560" spans="1:13" x14ac:dyDescent="0.35">
      <c r="A2560" s="259" t="s">
        <v>1449</v>
      </c>
      <c r="B2560" s="259" t="s">
        <v>1450</v>
      </c>
      <c r="C2560" s="259" t="s">
        <v>1451</v>
      </c>
      <c r="D2560" s="259" t="s">
        <v>967</v>
      </c>
      <c r="E2560" s="259">
        <v>212016</v>
      </c>
      <c r="F2560" s="259" t="s">
        <v>3987</v>
      </c>
      <c r="G2560" s="259" t="s">
        <v>888</v>
      </c>
      <c r="H2560" s="259">
        <v>2</v>
      </c>
      <c r="I2560" s="259" t="s">
        <v>3988</v>
      </c>
      <c r="J2560" s="259" t="s">
        <v>3989</v>
      </c>
      <c r="K2560" s="259" t="s">
        <v>3990</v>
      </c>
      <c r="L2560" s="260">
        <v>45504</v>
      </c>
      <c r="M2560" s="259" t="s">
        <v>439</v>
      </c>
    </row>
    <row r="2561" spans="1:13" x14ac:dyDescent="0.35">
      <c r="A2561" s="261" t="s">
        <v>1449</v>
      </c>
      <c r="B2561" s="261" t="s">
        <v>1450</v>
      </c>
      <c r="C2561" s="261" t="s">
        <v>1451</v>
      </c>
      <c r="D2561" s="261" t="s">
        <v>568</v>
      </c>
      <c r="E2561" s="261">
        <v>36200</v>
      </c>
      <c r="F2561" s="261" t="s">
        <v>3991</v>
      </c>
      <c r="G2561" s="261" t="s">
        <v>888</v>
      </c>
      <c r="H2561" s="261">
        <v>2</v>
      </c>
      <c r="I2561" s="261" t="s">
        <v>3992</v>
      </c>
      <c r="J2561" s="261" t="s">
        <v>3993</v>
      </c>
      <c r="K2561" s="261" t="s">
        <v>3994</v>
      </c>
      <c r="L2561" s="262">
        <v>45504</v>
      </c>
      <c r="M2561" s="261" t="s">
        <v>439</v>
      </c>
    </row>
    <row r="2562" spans="1:13" x14ac:dyDescent="0.35">
      <c r="A2562" s="259" t="s">
        <v>1449</v>
      </c>
      <c r="B2562" s="259" t="s">
        <v>1450</v>
      </c>
      <c r="C2562" s="259" t="s">
        <v>1451</v>
      </c>
      <c r="D2562" s="259" t="s">
        <v>40</v>
      </c>
      <c r="E2562" s="259" t="s">
        <v>17</v>
      </c>
      <c r="F2562" s="259" t="s">
        <v>17</v>
      </c>
      <c r="G2562" s="259" t="s">
        <v>17</v>
      </c>
      <c r="H2562" s="259" t="s">
        <v>17</v>
      </c>
      <c r="I2562" s="259" t="s">
        <v>17</v>
      </c>
      <c r="J2562" s="259" t="s">
        <v>3995</v>
      </c>
      <c r="K2562" s="259" t="s">
        <v>3996</v>
      </c>
      <c r="L2562" s="260">
        <v>45504</v>
      </c>
      <c r="M2562" s="259" t="s">
        <v>439</v>
      </c>
    </row>
    <row r="2563" spans="1:13" x14ac:dyDescent="0.35">
      <c r="A2563" s="261" t="s">
        <v>1449</v>
      </c>
      <c r="B2563" s="261" t="s">
        <v>1450</v>
      </c>
      <c r="C2563" s="261" t="s">
        <v>1451</v>
      </c>
      <c r="D2563" s="261" t="s">
        <v>635</v>
      </c>
      <c r="E2563" s="261">
        <v>0</v>
      </c>
      <c r="F2563" s="261" t="s">
        <v>3997</v>
      </c>
      <c r="G2563" s="261" t="s">
        <v>33</v>
      </c>
      <c r="H2563" s="261">
        <v>2</v>
      </c>
      <c r="I2563" s="261" t="s">
        <v>3998</v>
      </c>
      <c r="J2563" s="261" t="s">
        <v>3999</v>
      </c>
      <c r="K2563" s="261" t="s">
        <v>4000</v>
      </c>
      <c r="L2563" s="262">
        <v>45504</v>
      </c>
      <c r="M2563" s="261" t="s">
        <v>439</v>
      </c>
    </row>
    <row r="2564" spans="1:13" x14ac:dyDescent="0.35">
      <c r="A2564" s="259" t="s">
        <v>1449</v>
      </c>
      <c r="B2564" s="259" t="s">
        <v>1450</v>
      </c>
      <c r="C2564" s="259" t="s">
        <v>1451</v>
      </c>
      <c r="D2564" s="259" t="s">
        <v>793</v>
      </c>
      <c r="E2564" s="259">
        <v>0</v>
      </c>
      <c r="F2564" s="259" t="s">
        <v>3997</v>
      </c>
      <c r="G2564" s="259" t="s">
        <v>33</v>
      </c>
      <c r="H2564" s="259">
        <v>2</v>
      </c>
      <c r="I2564" s="259" t="s">
        <v>3998</v>
      </c>
      <c r="J2564" s="259" t="s">
        <v>4001</v>
      </c>
      <c r="K2564" s="259" t="s">
        <v>4002</v>
      </c>
      <c r="L2564" s="260">
        <v>45504</v>
      </c>
      <c r="M2564" s="259" t="s">
        <v>439</v>
      </c>
    </row>
    <row r="2565" spans="1:13" x14ac:dyDescent="0.35">
      <c r="A2565" s="261" t="s">
        <v>1449</v>
      </c>
      <c r="B2565" s="261" t="s">
        <v>1450</v>
      </c>
      <c r="C2565" s="261" t="s">
        <v>1451</v>
      </c>
      <c r="D2565" s="261" t="s">
        <v>990</v>
      </c>
      <c r="E2565" s="261">
        <v>37700</v>
      </c>
      <c r="F2565" s="261" t="s">
        <v>4003</v>
      </c>
      <c r="G2565" s="261" t="s">
        <v>888</v>
      </c>
      <c r="H2565" s="261">
        <v>2</v>
      </c>
      <c r="I2565" s="261" t="s">
        <v>4004</v>
      </c>
      <c r="J2565" s="261" t="s">
        <v>4005</v>
      </c>
      <c r="K2565" s="261" t="s">
        <v>4006</v>
      </c>
      <c r="L2565" s="262">
        <v>45504</v>
      </c>
      <c r="M2565" s="261" t="s">
        <v>439</v>
      </c>
    </row>
    <row r="2566" spans="1:13" x14ac:dyDescent="0.35">
      <c r="A2566" s="259" t="s">
        <v>1449</v>
      </c>
      <c r="B2566" s="259" t="s">
        <v>1450</v>
      </c>
      <c r="C2566" s="259" t="s">
        <v>1451</v>
      </c>
      <c r="D2566" s="259" t="s">
        <v>995</v>
      </c>
      <c r="E2566" s="259">
        <v>1319028</v>
      </c>
      <c r="F2566" s="259" t="s">
        <v>4003</v>
      </c>
      <c r="G2566" s="259" t="s">
        <v>888</v>
      </c>
      <c r="H2566" s="259">
        <v>2</v>
      </c>
      <c r="I2566" s="259" t="s">
        <v>4004</v>
      </c>
      <c r="J2566" s="259" t="s">
        <v>4007</v>
      </c>
      <c r="K2566" s="259" t="s">
        <v>4008</v>
      </c>
      <c r="L2566" s="260">
        <v>45504</v>
      </c>
      <c r="M2566" s="259" t="s">
        <v>439</v>
      </c>
    </row>
    <row r="2567" spans="1:13" x14ac:dyDescent="0.35">
      <c r="A2567" s="261" t="s">
        <v>1449</v>
      </c>
      <c r="B2567" s="261" t="s">
        <v>1450</v>
      </c>
      <c r="C2567" s="261" t="s">
        <v>1451</v>
      </c>
      <c r="D2567" s="261" t="s">
        <v>1000</v>
      </c>
      <c r="E2567" s="261">
        <v>174316</v>
      </c>
      <c r="F2567" s="261" t="s">
        <v>4003</v>
      </c>
      <c r="G2567" s="261" t="s">
        <v>888</v>
      </c>
      <c r="H2567" s="261">
        <v>2</v>
      </c>
      <c r="I2567" s="261" t="s">
        <v>4004</v>
      </c>
      <c r="J2567" s="261" t="s">
        <v>4009</v>
      </c>
      <c r="K2567" s="261" t="s">
        <v>4010</v>
      </c>
      <c r="L2567" s="262">
        <v>45504</v>
      </c>
      <c r="M2567" s="261" t="s">
        <v>439</v>
      </c>
    </row>
    <row r="2568" spans="1:13" x14ac:dyDescent="0.35">
      <c r="A2568" s="259" t="s">
        <v>1449</v>
      </c>
      <c r="B2568" s="259" t="s">
        <v>1450</v>
      </c>
      <c r="C2568" s="259" t="s">
        <v>1451</v>
      </c>
      <c r="D2568" s="259" t="s">
        <v>1003</v>
      </c>
      <c r="E2568" s="259">
        <v>25800</v>
      </c>
      <c r="F2568" s="259" t="s">
        <v>4011</v>
      </c>
      <c r="G2568" s="259" t="s">
        <v>888</v>
      </c>
      <c r="H2568" s="259">
        <v>2</v>
      </c>
      <c r="I2568" s="259" t="s">
        <v>4004</v>
      </c>
      <c r="J2568" s="259" t="s">
        <v>4012</v>
      </c>
      <c r="K2568" s="259" t="s">
        <v>4013</v>
      </c>
      <c r="L2568" s="260">
        <v>45504</v>
      </c>
      <c r="M2568" s="259" t="s">
        <v>439</v>
      </c>
    </row>
    <row r="2569" spans="1:13" x14ac:dyDescent="0.35">
      <c r="A2569" s="261" t="s">
        <v>1449</v>
      </c>
      <c r="B2569" s="261" t="s">
        <v>1450</v>
      </c>
      <c r="C2569" s="261" t="s">
        <v>1451</v>
      </c>
      <c r="D2569" s="261" t="s">
        <v>1006</v>
      </c>
      <c r="E2569" s="261">
        <v>0</v>
      </c>
      <c r="F2569" s="261" t="s">
        <v>17</v>
      </c>
      <c r="G2569" s="261" t="s">
        <v>17</v>
      </c>
      <c r="H2569" s="261" t="s">
        <v>17</v>
      </c>
      <c r="I2569" s="261" t="s">
        <v>4004</v>
      </c>
      <c r="J2569" s="261" t="s">
        <v>180</v>
      </c>
      <c r="K2569" s="261" t="s">
        <v>4014</v>
      </c>
      <c r="L2569" s="262">
        <v>45504</v>
      </c>
      <c r="M2569" s="261" t="s">
        <v>439</v>
      </c>
    </row>
    <row r="2570" spans="1:13" x14ac:dyDescent="0.35">
      <c r="A2570" s="259" t="s">
        <v>1449</v>
      </c>
      <c r="B2570" s="259" t="s">
        <v>1450</v>
      </c>
      <c r="C2570" s="259" t="s">
        <v>1451</v>
      </c>
      <c r="D2570" s="259" t="s">
        <v>823</v>
      </c>
      <c r="E2570" s="259">
        <v>0</v>
      </c>
      <c r="F2570" s="259" t="s">
        <v>17</v>
      </c>
      <c r="G2570" s="259" t="s">
        <v>17</v>
      </c>
      <c r="H2570" s="259" t="s">
        <v>17</v>
      </c>
      <c r="I2570" s="259" t="s">
        <v>4004</v>
      </c>
      <c r="J2570" s="259" t="s">
        <v>180</v>
      </c>
      <c r="K2570" s="259" t="s">
        <v>4015</v>
      </c>
      <c r="L2570" s="260">
        <v>45504</v>
      </c>
      <c r="M2570" s="259" t="s">
        <v>439</v>
      </c>
    </row>
    <row r="2571" spans="1:13" x14ac:dyDescent="0.35">
      <c r="A2571" s="261" t="s">
        <v>1449</v>
      </c>
      <c r="B2571" s="261" t="s">
        <v>1450</v>
      </c>
      <c r="C2571" s="261" t="s">
        <v>1451</v>
      </c>
      <c r="D2571" s="261" t="s">
        <v>404</v>
      </c>
      <c r="E2571" s="261">
        <v>3</v>
      </c>
      <c r="F2571" s="261" t="s">
        <v>4016</v>
      </c>
      <c r="G2571" s="261" t="s">
        <v>33</v>
      </c>
      <c r="H2571" s="261">
        <v>2</v>
      </c>
      <c r="I2571" s="261" t="s">
        <v>4017</v>
      </c>
      <c r="J2571" s="261" t="s">
        <v>4018</v>
      </c>
      <c r="K2571" s="261" t="s">
        <v>4019</v>
      </c>
      <c r="L2571" s="262">
        <v>45504</v>
      </c>
      <c r="M2571" s="261" t="s">
        <v>439</v>
      </c>
    </row>
    <row r="2572" spans="1:13" x14ac:dyDescent="0.35">
      <c r="A2572" s="259" t="s">
        <v>1449</v>
      </c>
      <c r="B2572" s="259" t="s">
        <v>1450</v>
      </c>
      <c r="C2572" s="259" t="s">
        <v>1451</v>
      </c>
      <c r="D2572" s="259" t="s">
        <v>38</v>
      </c>
      <c r="E2572" s="259" t="s">
        <v>17</v>
      </c>
      <c r="F2572" s="259" t="s">
        <v>17</v>
      </c>
      <c r="G2572" s="259" t="s">
        <v>17</v>
      </c>
      <c r="H2572" s="259" t="s">
        <v>17</v>
      </c>
      <c r="I2572" s="259" t="s">
        <v>17</v>
      </c>
      <c r="J2572" s="259" t="s">
        <v>180</v>
      </c>
      <c r="K2572" s="259" t="s">
        <v>4020</v>
      </c>
      <c r="L2572" s="260">
        <v>45504</v>
      </c>
      <c r="M2572" s="259" t="s">
        <v>439</v>
      </c>
    </row>
    <row r="2573" spans="1:13" x14ac:dyDescent="0.35">
      <c r="A2573" s="261" t="s">
        <v>1449</v>
      </c>
      <c r="B2573" s="261" t="s">
        <v>1450</v>
      </c>
      <c r="C2573" s="261" t="s">
        <v>1451</v>
      </c>
      <c r="D2573" s="261" t="s">
        <v>16</v>
      </c>
      <c r="E2573" s="261" t="s">
        <v>17</v>
      </c>
      <c r="F2573" s="261" t="s">
        <v>17</v>
      </c>
      <c r="G2573" s="261" t="s">
        <v>17</v>
      </c>
      <c r="H2573" s="261" t="s">
        <v>17</v>
      </c>
      <c r="I2573" s="261" t="s">
        <v>17</v>
      </c>
      <c r="J2573" s="261" t="s">
        <v>180</v>
      </c>
      <c r="K2573" s="261" t="s">
        <v>4021</v>
      </c>
      <c r="L2573" s="262">
        <v>45504</v>
      </c>
      <c r="M2573" s="261" t="s">
        <v>439</v>
      </c>
    </row>
    <row r="2574" spans="1:13" x14ac:dyDescent="0.35">
      <c r="A2574" s="259" t="s">
        <v>1449</v>
      </c>
      <c r="B2574" s="259" t="s">
        <v>1450</v>
      </c>
      <c r="C2574" s="259" t="s">
        <v>1451</v>
      </c>
      <c r="D2574" s="259" t="s">
        <v>21</v>
      </c>
      <c r="E2574" s="259" t="s">
        <v>17</v>
      </c>
      <c r="F2574" s="259" t="s">
        <v>17</v>
      </c>
      <c r="G2574" s="259" t="s">
        <v>17</v>
      </c>
      <c r="H2574" s="259" t="s">
        <v>17</v>
      </c>
      <c r="I2574" s="259" t="s">
        <v>17</v>
      </c>
      <c r="J2574" s="259" t="s">
        <v>180</v>
      </c>
      <c r="K2574" s="259" t="s">
        <v>4022</v>
      </c>
      <c r="L2574" s="260">
        <v>45504</v>
      </c>
      <c r="M2574" s="259" t="s">
        <v>439</v>
      </c>
    </row>
    <row r="2575" spans="1:13" x14ac:dyDescent="0.35">
      <c r="A2575" s="261" t="s">
        <v>1449</v>
      </c>
      <c r="B2575" s="261" t="s">
        <v>1450</v>
      </c>
      <c r="C2575" s="261" t="s">
        <v>1451</v>
      </c>
      <c r="D2575" s="261" t="s">
        <v>768</v>
      </c>
      <c r="E2575" s="261" t="s">
        <v>17</v>
      </c>
      <c r="F2575" s="261" t="s">
        <v>17</v>
      </c>
      <c r="G2575" s="261" t="s">
        <v>17</v>
      </c>
      <c r="H2575" s="261" t="s">
        <v>17</v>
      </c>
      <c r="I2575" s="261" t="s">
        <v>17</v>
      </c>
      <c r="J2575" s="261" t="s">
        <v>180</v>
      </c>
      <c r="K2575" s="261" t="s">
        <v>4023</v>
      </c>
      <c r="L2575" s="262">
        <v>45504</v>
      </c>
      <c r="M2575" s="261" t="s">
        <v>439</v>
      </c>
    </row>
    <row r="2576" spans="1:13" x14ac:dyDescent="0.35">
      <c r="A2576" s="259" t="s">
        <v>1449</v>
      </c>
      <c r="B2576" s="259" t="s">
        <v>1450</v>
      </c>
      <c r="C2576" s="259" t="s">
        <v>1451</v>
      </c>
      <c r="D2576" s="259" t="s">
        <v>24</v>
      </c>
      <c r="E2576" s="259" t="s">
        <v>17</v>
      </c>
      <c r="F2576" s="259" t="s">
        <v>17</v>
      </c>
      <c r="G2576" s="259" t="s">
        <v>17</v>
      </c>
      <c r="H2576" s="259" t="s">
        <v>17</v>
      </c>
      <c r="I2576" s="259" t="s">
        <v>17</v>
      </c>
      <c r="J2576" s="259" t="s">
        <v>180</v>
      </c>
      <c r="K2576" s="259" t="s">
        <v>4024</v>
      </c>
      <c r="L2576" s="260">
        <v>45504</v>
      </c>
      <c r="M2576" s="259" t="s">
        <v>439</v>
      </c>
    </row>
    <row r="2577" spans="1:13" x14ac:dyDescent="0.35">
      <c r="A2577" s="261" t="s">
        <v>1492</v>
      </c>
      <c r="B2577" s="261" t="s">
        <v>1493</v>
      </c>
      <c r="C2577" s="261" t="s">
        <v>877</v>
      </c>
      <c r="D2577" s="261" t="s">
        <v>953</v>
      </c>
      <c r="E2577" s="261">
        <v>215313498</v>
      </c>
      <c r="F2577" s="261" t="s">
        <v>4025</v>
      </c>
      <c r="G2577" s="261" t="s">
        <v>33</v>
      </c>
      <c r="H2577" s="261">
        <v>2</v>
      </c>
      <c r="I2577" s="261" t="s">
        <v>4026</v>
      </c>
      <c r="J2577" s="261" t="s">
        <v>4027</v>
      </c>
      <c r="K2577" s="261" t="s">
        <v>4028</v>
      </c>
      <c r="L2577" s="262">
        <v>45504</v>
      </c>
      <c r="M2577" s="261" t="s">
        <v>20</v>
      </c>
    </row>
    <row r="2578" spans="1:13" x14ac:dyDescent="0.35">
      <c r="A2578" s="259" t="s">
        <v>1492</v>
      </c>
      <c r="B2578" s="259" t="s">
        <v>1493</v>
      </c>
      <c r="C2578" s="259" t="s">
        <v>877</v>
      </c>
      <c r="D2578" s="259" t="s">
        <v>694</v>
      </c>
      <c r="E2578" s="259">
        <v>1559256</v>
      </c>
      <c r="F2578" s="259" t="s">
        <v>4029</v>
      </c>
      <c r="G2578" s="259" t="s">
        <v>33</v>
      </c>
      <c r="H2578" s="259">
        <v>2</v>
      </c>
      <c r="I2578" s="259" t="s">
        <v>4030</v>
      </c>
      <c r="J2578" s="259" t="s">
        <v>4031</v>
      </c>
      <c r="K2578" s="259" t="s">
        <v>4032</v>
      </c>
      <c r="L2578" s="260">
        <v>45504</v>
      </c>
      <c r="M2578" s="259" t="s">
        <v>20</v>
      </c>
    </row>
    <row r="2579" spans="1:13" x14ac:dyDescent="0.35">
      <c r="A2579" s="261" t="s">
        <v>1492</v>
      </c>
      <c r="B2579" s="261" t="s">
        <v>1493</v>
      </c>
      <c r="C2579" s="261" t="s">
        <v>877</v>
      </c>
      <c r="D2579" s="261" t="s">
        <v>962</v>
      </c>
      <c r="E2579" s="261">
        <v>3941175</v>
      </c>
      <c r="F2579" s="261" t="s">
        <v>4033</v>
      </c>
      <c r="G2579" s="261" t="s">
        <v>33</v>
      </c>
      <c r="H2579" s="261">
        <v>2</v>
      </c>
      <c r="I2579" s="261" t="s">
        <v>4030</v>
      </c>
      <c r="J2579" s="261" t="s">
        <v>4034</v>
      </c>
      <c r="K2579" s="261" t="s">
        <v>4035</v>
      </c>
      <c r="L2579" s="262">
        <v>45504</v>
      </c>
      <c r="M2579" s="261" t="s">
        <v>20</v>
      </c>
    </row>
    <row r="2580" spans="1:13" x14ac:dyDescent="0.35">
      <c r="A2580" s="259" t="s">
        <v>1492</v>
      </c>
      <c r="B2580" s="259" t="s">
        <v>1493</v>
      </c>
      <c r="C2580" s="259" t="s">
        <v>877</v>
      </c>
      <c r="D2580" s="259" t="s">
        <v>967</v>
      </c>
      <c r="E2580" s="259">
        <v>600000</v>
      </c>
      <c r="F2580" s="259" t="s">
        <v>4036</v>
      </c>
      <c r="G2580" s="259" t="s">
        <v>33</v>
      </c>
      <c r="H2580" s="259">
        <v>2</v>
      </c>
      <c r="I2580" s="259" t="s">
        <v>4037</v>
      </c>
      <c r="J2580" s="259" t="s">
        <v>4038</v>
      </c>
      <c r="K2580" s="259" t="s">
        <v>4039</v>
      </c>
      <c r="L2580" s="260">
        <v>45504</v>
      </c>
      <c r="M2580" s="259" t="s">
        <v>20</v>
      </c>
    </row>
    <row r="2581" spans="1:13" x14ac:dyDescent="0.35">
      <c r="A2581" s="261" t="s">
        <v>1492</v>
      </c>
      <c r="B2581" s="261" t="s">
        <v>1493</v>
      </c>
      <c r="C2581" s="261" t="s">
        <v>877</v>
      </c>
      <c r="D2581" s="261" t="s">
        <v>568</v>
      </c>
      <c r="E2581" s="261">
        <v>0</v>
      </c>
      <c r="F2581" s="261" t="s">
        <v>17</v>
      </c>
      <c r="G2581" s="261" t="s">
        <v>17</v>
      </c>
      <c r="H2581" s="261" t="s">
        <v>17</v>
      </c>
      <c r="I2581" s="261" t="s">
        <v>17</v>
      </c>
      <c r="J2581" s="261" t="s">
        <v>4040</v>
      </c>
      <c r="K2581" s="261" t="s">
        <v>4041</v>
      </c>
      <c r="L2581" s="262">
        <v>45504</v>
      </c>
      <c r="M2581" s="261" t="s">
        <v>20</v>
      </c>
    </row>
    <row r="2582" spans="1:13" x14ac:dyDescent="0.35">
      <c r="A2582" s="259" t="s">
        <v>1492</v>
      </c>
      <c r="B2582" s="259" t="s">
        <v>1493</v>
      </c>
      <c r="C2582" s="259" t="s">
        <v>877</v>
      </c>
      <c r="D2582" s="259" t="s">
        <v>40</v>
      </c>
      <c r="E2582" s="259" t="s">
        <v>17</v>
      </c>
      <c r="F2582" s="259" t="s">
        <v>17</v>
      </c>
      <c r="G2582" s="259" t="s">
        <v>17</v>
      </c>
      <c r="H2582" s="259" t="s">
        <v>17</v>
      </c>
      <c r="I2582" s="259" t="s">
        <v>17</v>
      </c>
      <c r="J2582" s="259" t="s">
        <v>4042</v>
      </c>
      <c r="K2582" s="259" t="s">
        <v>4043</v>
      </c>
      <c r="L2582" s="260">
        <v>45504</v>
      </c>
      <c r="M2582" s="259" t="s">
        <v>20</v>
      </c>
    </row>
    <row r="2583" spans="1:13" x14ac:dyDescent="0.35">
      <c r="A2583" s="261" t="s">
        <v>1492</v>
      </c>
      <c r="B2583" s="261" t="s">
        <v>1493</v>
      </c>
      <c r="C2583" s="261" t="s">
        <v>877</v>
      </c>
      <c r="D2583" s="261" t="s">
        <v>635</v>
      </c>
      <c r="E2583" s="261" t="s">
        <v>17</v>
      </c>
      <c r="F2583" s="261" t="s">
        <v>17</v>
      </c>
      <c r="G2583" s="261" t="s">
        <v>17</v>
      </c>
      <c r="H2583" s="261" t="s">
        <v>17</v>
      </c>
      <c r="I2583" s="261" t="s">
        <v>17</v>
      </c>
      <c r="J2583" s="261" t="s">
        <v>4042</v>
      </c>
      <c r="K2583" s="261" t="s">
        <v>4044</v>
      </c>
      <c r="L2583" s="262">
        <v>45504</v>
      </c>
      <c r="M2583" s="261" t="s">
        <v>20</v>
      </c>
    </row>
    <row r="2584" spans="1:13" x14ac:dyDescent="0.35">
      <c r="A2584" s="259" t="s">
        <v>1492</v>
      </c>
      <c r="B2584" s="259" t="s">
        <v>1493</v>
      </c>
      <c r="C2584" s="259" t="s">
        <v>877</v>
      </c>
      <c r="D2584" s="259" t="s">
        <v>793</v>
      </c>
      <c r="E2584" s="259">
        <v>1</v>
      </c>
      <c r="F2584" s="259" t="s">
        <v>4045</v>
      </c>
      <c r="G2584" s="259" t="s">
        <v>22</v>
      </c>
      <c r="H2584" s="259">
        <v>3</v>
      </c>
      <c r="I2584" s="259" t="s">
        <v>4046</v>
      </c>
      <c r="J2584" s="259" t="s">
        <v>4047</v>
      </c>
      <c r="K2584" s="259" t="s">
        <v>4048</v>
      </c>
      <c r="L2584" s="260">
        <v>45504</v>
      </c>
      <c r="M2584" s="259" t="s">
        <v>20</v>
      </c>
    </row>
    <row r="2585" spans="1:13" x14ac:dyDescent="0.35">
      <c r="A2585" s="261" t="s">
        <v>1492</v>
      </c>
      <c r="B2585" s="261" t="s">
        <v>1493</v>
      </c>
      <c r="C2585" s="261" t="s">
        <v>877</v>
      </c>
      <c r="D2585" s="261" t="s">
        <v>990</v>
      </c>
      <c r="E2585" s="261">
        <v>600000</v>
      </c>
      <c r="F2585" s="261" t="s">
        <v>4049</v>
      </c>
      <c r="G2585" s="261" t="s">
        <v>492</v>
      </c>
      <c r="H2585" s="261">
        <v>1</v>
      </c>
      <c r="I2585" s="261" t="s">
        <v>4050</v>
      </c>
      <c r="J2585" s="261" t="s">
        <v>4051</v>
      </c>
      <c r="K2585" s="261" t="s">
        <v>4052</v>
      </c>
      <c r="L2585" s="262">
        <v>45504</v>
      </c>
      <c r="M2585" s="261" t="s">
        <v>20</v>
      </c>
    </row>
    <row r="2586" spans="1:13" x14ac:dyDescent="0.35">
      <c r="A2586" s="259" t="s">
        <v>1492</v>
      </c>
      <c r="B2586" s="259" t="s">
        <v>1493</v>
      </c>
      <c r="C2586" s="259" t="s">
        <v>877</v>
      </c>
      <c r="D2586" s="259" t="s">
        <v>995</v>
      </c>
      <c r="E2586" s="259">
        <v>3341175</v>
      </c>
      <c r="F2586" s="259" t="s">
        <v>4053</v>
      </c>
      <c r="G2586" s="259" t="s">
        <v>22</v>
      </c>
      <c r="H2586" s="259">
        <v>3</v>
      </c>
      <c r="I2586" s="259" t="s">
        <v>4054</v>
      </c>
      <c r="J2586" s="259" t="s">
        <v>4055</v>
      </c>
      <c r="K2586" s="259" t="s">
        <v>4056</v>
      </c>
      <c r="L2586" s="260">
        <v>45504</v>
      </c>
      <c r="M2586" s="259" t="s">
        <v>20</v>
      </c>
    </row>
    <row r="2587" spans="1:13" x14ac:dyDescent="0.35">
      <c r="A2587" s="261" t="s">
        <v>1492</v>
      </c>
      <c r="B2587" s="261" t="s">
        <v>1493</v>
      </c>
      <c r="C2587" s="261" t="s">
        <v>877</v>
      </c>
      <c r="D2587" s="261" t="s">
        <v>1000</v>
      </c>
      <c r="E2587" s="261">
        <v>0</v>
      </c>
      <c r="F2587" s="261" t="s">
        <v>4049</v>
      </c>
      <c r="G2587" s="261" t="s">
        <v>22</v>
      </c>
      <c r="H2587" s="261">
        <v>3</v>
      </c>
      <c r="I2587" s="261" t="s">
        <v>4050</v>
      </c>
      <c r="J2587" s="261" t="s">
        <v>4057</v>
      </c>
      <c r="K2587" s="261" t="s">
        <v>4058</v>
      </c>
      <c r="L2587" s="262">
        <v>45504</v>
      </c>
      <c r="M2587" s="261" t="s">
        <v>20</v>
      </c>
    </row>
    <row r="2588" spans="1:13" x14ac:dyDescent="0.35">
      <c r="A2588" s="259" t="s">
        <v>1492</v>
      </c>
      <c r="B2588" s="259" t="s">
        <v>1493</v>
      </c>
      <c r="C2588" s="259" t="s">
        <v>877</v>
      </c>
      <c r="D2588" s="259" t="s">
        <v>1003</v>
      </c>
      <c r="E2588" s="259">
        <v>600000</v>
      </c>
      <c r="F2588" s="259" t="s">
        <v>4049</v>
      </c>
      <c r="G2588" s="259" t="s">
        <v>22</v>
      </c>
      <c r="H2588" s="259">
        <v>3</v>
      </c>
      <c r="I2588" s="259" t="s">
        <v>4050</v>
      </c>
      <c r="J2588" s="259" t="s">
        <v>4059</v>
      </c>
      <c r="K2588" s="259" t="s">
        <v>4060</v>
      </c>
      <c r="L2588" s="260">
        <v>45504</v>
      </c>
      <c r="M2588" s="259" t="s">
        <v>20</v>
      </c>
    </row>
    <row r="2589" spans="1:13" x14ac:dyDescent="0.35">
      <c r="A2589" s="261" t="s">
        <v>1492</v>
      </c>
      <c r="B2589" s="261" t="s">
        <v>1493</v>
      </c>
      <c r="C2589" s="261" t="s">
        <v>877</v>
      </c>
      <c r="D2589" s="261" t="s">
        <v>1006</v>
      </c>
      <c r="E2589" s="261">
        <v>0</v>
      </c>
      <c r="F2589" s="261" t="s">
        <v>17</v>
      </c>
      <c r="G2589" s="261" t="s">
        <v>17</v>
      </c>
      <c r="H2589" s="261" t="s">
        <v>17</v>
      </c>
      <c r="I2589" s="261" t="s">
        <v>17</v>
      </c>
      <c r="J2589" s="261" t="s">
        <v>4042</v>
      </c>
      <c r="K2589" s="261" t="s">
        <v>4061</v>
      </c>
      <c r="L2589" s="262">
        <v>45504</v>
      </c>
      <c r="M2589" s="261" t="s">
        <v>20</v>
      </c>
    </row>
    <row r="2590" spans="1:13" x14ac:dyDescent="0.35">
      <c r="A2590" s="259" t="s">
        <v>1492</v>
      </c>
      <c r="B2590" s="259" t="s">
        <v>1493</v>
      </c>
      <c r="C2590" s="259" t="s">
        <v>877</v>
      </c>
      <c r="D2590" s="259" t="s">
        <v>823</v>
      </c>
      <c r="E2590" s="259">
        <v>0</v>
      </c>
      <c r="F2590" s="259" t="s">
        <v>17</v>
      </c>
      <c r="G2590" s="259" t="s">
        <v>17</v>
      </c>
      <c r="H2590" s="259" t="s">
        <v>17</v>
      </c>
      <c r="I2590" s="259" t="s">
        <v>17</v>
      </c>
      <c r="J2590" s="259" t="s">
        <v>4042</v>
      </c>
      <c r="K2590" s="259" t="s">
        <v>4062</v>
      </c>
      <c r="L2590" s="260">
        <v>45504</v>
      </c>
      <c r="M2590" s="259" t="s">
        <v>20</v>
      </c>
    </row>
    <row r="2591" spans="1:13" x14ac:dyDescent="0.35">
      <c r="A2591" s="261" t="s">
        <v>1492</v>
      </c>
      <c r="B2591" s="261" t="s">
        <v>1493</v>
      </c>
      <c r="C2591" s="261" t="s">
        <v>877</v>
      </c>
      <c r="D2591" s="261" t="s">
        <v>404</v>
      </c>
      <c r="E2591" s="261">
        <v>1</v>
      </c>
      <c r="F2591" s="261" t="s">
        <v>4063</v>
      </c>
      <c r="G2591" s="261" t="s">
        <v>22</v>
      </c>
      <c r="H2591" s="261">
        <v>3</v>
      </c>
      <c r="I2591" s="261" t="s">
        <v>4050</v>
      </c>
      <c r="J2591" s="261" t="s">
        <v>4064</v>
      </c>
      <c r="K2591" s="261" t="s">
        <v>4065</v>
      </c>
      <c r="L2591" s="262">
        <v>45504</v>
      </c>
      <c r="M2591" s="261" t="s">
        <v>20</v>
      </c>
    </row>
    <row r="2592" spans="1:13" x14ac:dyDescent="0.35">
      <c r="A2592" s="259" t="s">
        <v>1492</v>
      </c>
      <c r="B2592" s="259" t="s">
        <v>1493</v>
      </c>
      <c r="C2592" s="259" t="s">
        <v>877</v>
      </c>
      <c r="D2592" s="259" t="s">
        <v>38</v>
      </c>
      <c r="E2592" s="259" t="s">
        <v>17</v>
      </c>
      <c r="F2592" s="259" t="s">
        <v>17</v>
      </c>
      <c r="G2592" s="259" t="s">
        <v>17</v>
      </c>
      <c r="H2592" s="259" t="s">
        <v>17</v>
      </c>
      <c r="I2592" s="259" t="s">
        <v>17</v>
      </c>
      <c r="J2592" s="259" t="s">
        <v>4042</v>
      </c>
      <c r="K2592" s="259" t="s">
        <v>4066</v>
      </c>
      <c r="L2592" s="260">
        <v>45504</v>
      </c>
      <c r="M2592" s="259" t="s">
        <v>20</v>
      </c>
    </row>
    <row r="2593" spans="1:13" x14ac:dyDescent="0.35">
      <c r="A2593" s="261" t="s">
        <v>1492</v>
      </c>
      <c r="B2593" s="261" t="s">
        <v>1493</v>
      </c>
      <c r="C2593" s="261" t="s">
        <v>877</v>
      </c>
      <c r="D2593" s="261" t="s">
        <v>16</v>
      </c>
      <c r="E2593" s="261" t="s">
        <v>17</v>
      </c>
      <c r="F2593" s="261" t="s">
        <v>17</v>
      </c>
      <c r="G2593" s="261" t="s">
        <v>17</v>
      </c>
      <c r="H2593" s="261" t="s">
        <v>17</v>
      </c>
      <c r="I2593" s="261" t="s">
        <v>17</v>
      </c>
      <c r="J2593" s="261" t="s">
        <v>4042</v>
      </c>
      <c r="K2593" s="261" t="s">
        <v>4067</v>
      </c>
      <c r="L2593" s="262">
        <v>45504</v>
      </c>
      <c r="M2593" s="261" t="s">
        <v>20</v>
      </c>
    </row>
    <row r="2594" spans="1:13" x14ac:dyDescent="0.35">
      <c r="A2594" s="259" t="s">
        <v>1492</v>
      </c>
      <c r="B2594" s="259" t="s">
        <v>1493</v>
      </c>
      <c r="C2594" s="259" t="s">
        <v>877</v>
      </c>
      <c r="D2594" s="259" t="s">
        <v>21</v>
      </c>
      <c r="E2594" s="259" t="s">
        <v>17</v>
      </c>
      <c r="F2594" s="259" t="s">
        <v>17</v>
      </c>
      <c r="G2594" s="259" t="s">
        <v>17</v>
      </c>
      <c r="H2594" s="259" t="s">
        <v>17</v>
      </c>
      <c r="I2594" s="259" t="s">
        <v>17</v>
      </c>
      <c r="J2594" s="259" t="s">
        <v>4042</v>
      </c>
      <c r="K2594" s="259" t="s">
        <v>4068</v>
      </c>
      <c r="L2594" s="260">
        <v>45504</v>
      </c>
      <c r="M2594" s="259" t="s">
        <v>20</v>
      </c>
    </row>
    <row r="2595" spans="1:13" x14ac:dyDescent="0.35">
      <c r="A2595" s="261" t="s">
        <v>1492</v>
      </c>
      <c r="B2595" s="261" t="s">
        <v>1493</v>
      </c>
      <c r="C2595" s="261" t="s">
        <v>877</v>
      </c>
      <c r="D2595" s="261" t="s">
        <v>768</v>
      </c>
      <c r="E2595" s="261" t="s">
        <v>17</v>
      </c>
      <c r="F2595" s="261" t="s">
        <v>17</v>
      </c>
      <c r="G2595" s="261" t="s">
        <v>17</v>
      </c>
      <c r="H2595" s="261" t="s">
        <v>17</v>
      </c>
      <c r="I2595" s="261" t="s">
        <v>17</v>
      </c>
      <c r="J2595" s="261" t="s">
        <v>4042</v>
      </c>
      <c r="K2595" s="261" t="s">
        <v>4069</v>
      </c>
      <c r="L2595" s="262">
        <v>45504</v>
      </c>
      <c r="M2595" s="261" t="s">
        <v>20</v>
      </c>
    </row>
    <row r="2596" spans="1:13" x14ac:dyDescent="0.35">
      <c r="A2596" s="259" t="s">
        <v>1492</v>
      </c>
      <c r="B2596" s="259" t="s">
        <v>1493</v>
      </c>
      <c r="C2596" s="259" t="s">
        <v>877</v>
      </c>
      <c r="D2596" s="259" t="s">
        <v>24</v>
      </c>
      <c r="E2596" s="259" t="s">
        <v>17</v>
      </c>
      <c r="F2596" s="259" t="s">
        <v>17</v>
      </c>
      <c r="G2596" s="259" t="s">
        <v>17</v>
      </c>
      <c r="H2596" s="259" t="s">
        <v>17</v>
      </c>
      <c r="I2596" s="259" t="s">
        <v>17</v>
      </c>
      <c r="J2596" s="259" t="s">
        <v>4042</v>
      </c>
      <c r="K2596" s="259" t="s">
        <v>4070</v>
      </c>
      <c r="L2596" s="260">
        <v>45504</v>
      </c>
      <c r="M2596" s="259" t="s">
        <v>20</v>
      </c>
    </row>
    <row r="2597" spans="1:13" x14ac:dyDescent="0.35">
      <c r="A2597" s="261" t="s">
        <v>875</v>
      </c>
      <c r="B2597" s="261" t="s">
        <v>876</v>
      </c>
      <c r="C2597" s="261" t="s">
        <v>877</v>
      </c>
      <c r="D2597" s="261" t="s">
        <v>953</v>
      </c>
      <c r="E2597" s="261">
        <v>215313498</v>
      </c>
      <c r="F2597" s="261" t="s">
        <v>4071</v>
      </c>
      <c r="G2597" s="261" t="s">
        <v>33</v>
      </c>
      <c r="H2597" s="261">
        <v>2</v>
      </c>
      <c r="I2597" s="261" t="s">
        <v>4072</v>
      </c>
      <c r="J2597" s="261" t="s">
        <v>4073</v>
      </c>
      <c r="K2597" s="261" t="s">
        <v>4074</v>
      </c>
      <c r="L2597" s="262">
        <v>45504</v>
      </c>
      <c r="M2597" s="261" t="s">
        <v>20</v>
      </c>
    </row>
    <row r="2598" spans="1:13" x14ac:dyDescent="0.35">
      <c r="A2598" s="259" t="s">
        <v>875</v>
      </c>
      <c r="B2598" s="259" t="s">
        <v>876</v>
      </c>
      <c r="C2598" s="259" t="s">
        <v>877</v>
      </c>
      <c r="D2598" s="259" t="s">
        <v>694</v>
      </c>
      <c r="E2598" s="259">
        <v>4494716</v>
      </c>
      <c r="F2598" s="259" t="s">
        <v>4075</v>
      </c>
      <c r="G2598" s="259" t="s">
        <v>33</v>
      </c>
      <c r="H2598" s="259">
        <v>2</v>
      </c>
      <c r="I2598" s="259" t="s">
        <v>4076</v>
      </c>
      <c r="J2598" s="259" t="s">
        <v>4077</v>
      </c>
      <c r="K2598" s="259" t="s">
        <v>4078</v>
      </c>
      <c r="L2598" s="260">
        <v>45504</v>
      </c>
      <c r="M2598" s="259" t="s">
        <v>20</v>
      </c>
    </row>
    <row r="2599" spans="1:13" x14ac:dyDescent="0.35">
      <c r="A2599" s="261" t="s">
        <v>875</v>
      </c>
      <c r="B2599" s="261" t="s">
        <v>876</v>
      </c>
      <c r="C2599" s="261" t="s">
        <v>877</v>
      </c>
      <c r="D2599" s="261" t="s">
        <v>962</v>
      </c>
      <c r="E2599" s="261">
        <v>105883244</v>
      </c>
      <c r="F2599" s="261" t="s">
        <v>4075</v>
      </c>
      <c r="G2599" s="261" t="s">
        <v>888</v>
      </c>
      <c r="H2599" s="261">
        <v>2</v>
      </c>
      <c r="I2599" s="261" t="s">
        <v>4076</v>
      </c>
      <c r="J2599" s="261" t="s">
        <v>4079</v>
      </c>
      <c r="K2599" s="261" t="s">
        <v>4080</v>
      </c>
      <c r="L2599" s="262">
        <v>45504</v>
      </c>
      <c r="M2599" s="261" t="s">
        <v>20</v>
      </c>
    </row>
    <row r="2600" spans="1:13" x14ac:dyDescent="0.35">
      <c r="A2600" s="259" t="s">
        <v>875</v>
      </c>
      <c r="B2600" s="259" t="s">
        <v>876</v>
      </c>
      <c r="C2600" s="259" t="s">
        <v>877</v>
      </c>
      <c r="D2600" s="259" t="s">
        <v>967</v>
      </c>
      <c r="E2600" s="259">
        <v>583000</v>
      </c>
      <c r="F2600" s="259" t="s">
        <v>4081</v>
      </c>
      <c r="G2600" s="259" t="s">
        <v>33</v>
      </c>
      <c r="H2600" s="259">
        <v>2</v>
      </c>
      <c r="I2600" s="259" t="s">
        <v>4017</v>
      </c>
      <c r="J2600" s="259" t="s">
        <v>4082</v>
      </c>
      <c r="K2600" s="259" t="s">
        <v>4083</v>
      </c>
      <c r="L2600" s="260">
        <v>45504</v>
      </c>
      <c r="M2600" s="259" t="s">
        <v>20</v>
      </c>
    </row>
    <row r="2601" spans="1:13" x14ac:dyDescent="0.35">
      <c r="A2601" s="261" t="s">
        <v>875</v>
      </c>
      <c r="B2601" s="261" t="s">
        <v>876</v>
      </c>
      <c r="C2601" s="261" t="s">
        <v>877</v>
      </c>
      <c r="D2601" s="261" t="s">
        <v>568</v>
      </c>
      <c r="E2601" s="261">
        <v>568058</v>
      </c>
      <c r="F2601" s="261" t="s">
        <v>4084</v>
      </c>
      <c r="G2601" s="261" t="s">
        <v>33</v>
      </c>
      <c r="H2601" s="261">
        <v>2</v>
      </c>
      <c r="I2601" s="261" t="s">
        <v>4085</v>
      </c>
      <c r="J2601" s="261" t="s">
        <v>4086</v>
      </c>
      <c r="K2601" s="261" t="s">
        <v>4087</v>
      </c>
      <c r="L2601" s="262">
        <v>45504</v>
      </c>
      <c r="M2601" s="261" t="s">
        <v>20</v>
      </c>
    </row>
    <row r="2602" spans="1:13" x14ac:dyDescent="0.35">
      <c r="A2602" s="259" t="s">
        <v>875</v>
      </c>
      <c r="B2602" s="259" t="s">
        <v>876</v>
      </c>
      <c r="C2602" s="259" t="s">
        <v>877</v>
      </c>
      <c r="D2602" s="259" t="s">
        <v>40</v>
      </c>
      <c r="E2602" s="259">
        <v>30</v>
      </c>
      <c r="F2602" s="259" t="s">
        <v>4088</v>
      </c>
      <c r="G2602" s="259" t="s">
        <v>17</v>
      </c>
      <c r="H2602" s="259" t="s">
        <v>17</v>
      </c>
      <c r="I2602" s="259" t="s">
        <v>17</v>
      </c>
      <c r="J2602" s="259" t="s">
        <v>3995</v>
      </c>
      <c r="K2602" s="259" t="s">
        <v>4089</v>
      </c>
      <c r="L2602" s="260">
        <v>45504</v>
      </c>
      <c r="M2602" s="259" t="s">
        <v>20</v>
      </c>
    </row>
    <row r="2603" spans="1:13" x14ac:dyDescent="0.35">
      <c r="A2603" s="261" t="s">
        <v>875</v>
      </c>
      <c r="B2603" s="261" t="s">
        <v>876</v>
      </c>
      <c r="C2603" s="261" t="s">
        <v>877</v>
      </c>
      <c r="D2603" s="261" t="s">
        <v>635</v>
      </c>
      <c r="E2603" s="261">
        <v>0</v>
      </c>
      <c r="F2603" s="261" t="s">
        <v>4090</v>
      </c>
      <c r="G2603" s="261" t="s">
        <v>22</v>
      </c>
      <c r="H2603" s="261">
        <v>3</v>
      </c>
      <c r="I2603" s="261" t="s">
        <v>4046</v>
      </c>
      <c r="J2603" s="261" t="s">
        <v>4091</v>
      </c>
      <c r="K2603" s="261" t="s">
        <v>4092</v>
      </c>
      <c r="L2603" s="262">
        <v>45504</v>
      </c>
      <c r="M2603" s="261" t="s">
        <v>20</v>
      </c>
    </row>
    <row r="2604" spans="1:13" x14ac:dyDescent="0.35">
      <c r="A2604" s="259" t="s">
        <v>875</v>
      </c>
      <c r="B2604" s="259" t="s">
        <v>876</v>
      </c>
      <c r="C2604" s="259" t="s">
        <v>877</v>
      </c>
      <c r="D2604" s="259" t="s">
        <v>793</v>
      </c>
      <c r="E2604" s="259">
        <v>0</v>
      </c>
      <c r="F2604" s="259" t="s">
        <v>4090</v>
      </c>
      <c r="G2604" s="259" t="s">
        <v>22</v>
      </c>
      <c r="H2604" s="259">
        <v>3</v>
      </c>
      <c r="I2604" s="259" t="s">
        <v>4046</v>
      </c>
      <c r="J2604" s="259" t="s">
        <v>4091</v>
      </c>
      <c r="K2604" s="259" t="s">
        <v>4093</v>
      </c>
      <c r="L2604" s="260">
        <v>45504</v>
      </c>
      <c r="M2604" s="259" t="s">
        <v>20</v>
      </c>
    </row>
    <row r="2605" spans="1:13" x14ac:dyDescent="0.35">
      <c r="A2605" s="261" t="s">
        <v>875</v>
      </c>
      <c r="B2605" s="261" t="s">
        <v>876</v>
      </c>
      <c r="C2605" s="261" t="s">
        <v>877</v>
      </c>
      <c r="D2605" s="261" t="s">
        <v>990</v>
      </c>
      <c r="E2605" s="261">
        <v>571900</v>
      </c>
      <c r="F2605" s="261" t="s">
        <v>4094</v>
      </c>
      <c r="G2605" s="261" t="s">
        <v>33</v>
      </c>
      <c r="H2605" s="261">
        <v>2</v>
      </c>
      <c r="I2605" s="261" t="s">
        <v>4017</v>
      </c>
      <c r="J2605" s="261" t="s">
        <v>4095</v>
      </c>
      <c r="K2605" s="261" t="s">
        <v>4096</v>
      </c>
      <c r="L2605" s="262">
        <v>45504</v>
      </c>
      <c r="M2605" s="261" t="s">
        <v>20</v>
      </c>
    </row>
    <row r="2606" spans="1:13" x14ac:dyDescent="0.35">
      <c r="A2606" s="259" t="s">
        <v>875</v>
      </c>
      <c r="B2606" s="259" t="s">
        <v>876</v>
      </c>
      <c r="C2606" s="259" t="s">
        <v>877</v>
      </c>
      <c r="D2606" s="259" t="s">
        <v>995</v>
      </c>
      <c r="E2606" s="259">
        <v>105300244</v>
      </c>
      <c r="F2606" s="259" t="s">
        <v>4097</v>
      </c>
      <c r="G2606" s="259" t="s">
        <v>888</v>
      </c>
      <c r="H2606" s="259">
        <v>2</v>
      </c>
      <c r="I2606" s="259" t="s">
        <v>4076</v>
      </c>
      <c r="J2606" s="259" t="s">
        <v>4098</v>
      </c>
      <c r="K2606" s="259" t="s">
        <v>4099</v>
      </c>
      <c r="L2606" s="260">
        <v>45504</v>
      </c>
      <c r="M2606" s="259" t="s">
        <v>20</v>
      </c>
    </row>
    <row r="2607" spans="1:13" x14ac:dyDescent="0.35">
      <c r="A2607" s="261" t="s">
        <v>875</v>
      </c>
      <c r="B2607" s="261" t="s">
        <v>876</v>
      </c>
      <c r="C2607" s="261" t="s">
        <v>877</v>
      </c>
      <c r="D2607" s="261" t="s">
        <v>1000</v>
      </c>
      <c r="E2607" s="261">
        <v>11100</v>
      </c>
      <c r="F2607" s="261" t="s">
        <v>4097</v>
      </c>
      <c r="G2607" s="261" t="s">
        <v>888</v>
      </c>
      <c r="H2607" s="261">
        <v>2</v>
      </c>
      <c r="I2607" s="261" t="s">
        <v>4076</v>
      </c>
      <c r="J2607" s="261" t="s">
        <v>4100</v>
      </c>
      <c r="K2607" s="261" t="s">
        <v>4101</v>
      </c>
      <c r="L2607" s="262">
        <v>45504</v>
      </c>
      <c r="M2607" s="261" t="s">
        <v>20</v>
      </c>
    </row>
    <row r="2608" spans="1:13" x14ac:dyDescent="0.35">
      <c r="A2608" s="259" t="s">
        <v>875</v>
      </c>
      <c r="B2608" s="259" t="s">
        <v>876</v>
      </c>
      <c r="C2608" s="259" t="s">
        <v>877</v>
      </c>
      <c r="D2608" s="259" t="s">
        <v>1003</v>
      </c>
      <c r="E2608" s="259">
        <v>571900</v>
      </c>
      <c r="F2608" s="259" t="s">
        <v>4094</v>
      </c>
      <c r="G2608" s="259" t="s">
        <v>888</v>
      </c>
      <c r="H2608" s="259">
        <v>2</v>
      </c>
      <c r="I2608" s="259" t="s">
        <v>4017</v>
      </c>
      <c r="J2608" s="259" t="s">
        <v>4095</v>
      </c>
      <c r="K2608" s="259" t="s">
        <v>4102</v>
      </c>
      <c r="L2608" s="260">
        <v>45504</v>
      </c>
      <c r="M2608" s="259" t="s">
        <v>20</v>
      </c>
    </row>
    <row r="2609" spans="1:13" x14ac:dyDescent="0.35">
      <c r="A2609" s="261" t="s">
        <v>875</v>
      </c>
      <c r="B2609" s="261" t="s">
        <v>876</v>
      </c>
      <c r="C2609" s="261" t="s">
        <v>877</v>
      </c>
      <c r="D2609" s="261" t="s">
        <v>1006</v>
      </c>
      <c r="E2609" s="261">
        <v>0</v>
      </c>
      <c r="F2609" s="261" t="s">
        <v>17</v>
      </c>
      <c r="G2609" s="261" t="s">
        <v>17</v>
      </c>
      <c r="H2609" s="261" t="s">
        <v>17</v>
      </c>
      <c r="I2609" s="261" t="s">
        <v>17</v>
      </c>
      <c r="J2609" s="261" t="s">
        <v>3995</v>
      </c>
      <c r="K2609" s="261" t="s">
        <v>4103</v>
      </c>
      <c r="L2609" s="262">
        <v>45504</v>
      </c>
      <c r="M2609" s="261" t="s">
        <v>20</v>
      </c>
    </row>
    <row r="2610" spans="1:13" x14ac:dyDescent="0.35">
      <c r="A2610" s="259" t="s">
        <v>875</v>
      </c>
      <c r="B2610" s="259" t="s">
        <v>876</v>
      </c>
      <c r="C2610" s="259" t="s">
        <v>877</v>
      </c>
      <c r="D2610" s="259" t="s">
        <v>823</v>
      </c>
      <c r="E2610" s="259">
        <v>0</v>
      </c>
      <c r="F2610" s="259" t="s">
        <v>824</v>
      </c>
      <c r="G2610" s="259" t="s">
        <v>17</v>
      </c>
      <c r="H2610" s="259" t="s">
        <v>17</v>
      </c>
      <c r="I2610" s="259" t="s">
        <v>17</v>
      </c>
      <c r="J2610" s="259" t="s">
        <v>3995</v>
      </c>
      <c r="K2610" s="259" t="s">
        <v>4104</v>
      </c>
      <c r="L2610" s="260">
        <v>45504</v>
      </c>
      <c r="M2610" s="259" t="s">
        <v>20</v>
      </c>
    </row>
    <row r="2611" spans="1:13" x14ac:dyDescent="0.35">
      <c r="A2611" s="261" t="s">
        <v>875</v>
      </c>
      <c r="B2611" s="261" t="s">
        <v>876</v>
      </c>
      <c r="C2611" s="261" t="s">
        <v>877</v>
      </c>
      <c r="D2611" s="261" t="s">
        <v>404</v>
      </c>
      <c r="E2611" s="261">
        <v>5</v>
      </c>
      <c r="F2611" s="261" t="s">
        <v>4075</v>
      </c>
      <c r="G2611" s="261" t="s">
        <v>33</v>
      </c>
      <c r="H2611" s="261">
        <v>2</v>
      </c>
      <c r="I2611" s="261" t="s">
        <v>4076</v>
      </c>
      <c r="J2611" s="261" t="s">
        <v>4105</v>
      </c>
      <c r="K2611" s="261" t="s">
        <v>4106</v>
      </c>
      <c r="L2611" s="262">
        <v>45504</v>
      </c>
      <c r="M2611" s="261" t="s">
        <v>20</v>
      </c>
    </row>
    <row r="2612" spans="1:13" x14ac:dyDescent="0.35">
      <c r="A2612" s="259" t="s">
        <v>875</v>
      </c>
      <c r="B2612" s="259" t="s">
        <v>876</v>
      </c>
      <c r="C2612" s="259" t="s">
        <v>877</v>
      </c>
      <c r="D2612" s="259" t="s">
        <v>38</v>
      </c>
      <c r="E2612" s="259" t="s">
        <v>17</v>
      </c>
      <c r="F2612" s="259" t="s">
        <v>17</v>
      </c>
      <c r="G2612" s="259" t="s">
        <v>17</v>
      </c>
      <c r="H2612" s="259" t="s">
        <v>17</v>
      </c>
      <c r="I2612" s="259" t="s">
        <v>17</v>
      </c>
      <c r="J2612" s="259" t="s">
        <v>3995</v>
      </c>
      <c r="K2612" s="259" t="s">
        <v>4107</v>
      </c>
      <c r="L2612" s="260">
        <v>45504</v>
      </c>
      <c r="M2612" s="259" t="s">
        <v>20</v>
      </c>
    </row>
    <row r="2613" spans="1:13" x14ac:dyDescent="0.35">
      <c r="A2613" s="261" t="s">
        <v>875</v>
      </c>
      <c r="B2613" s="261" t="s">
        <v>876</v>
      </c>
      <c r="C2613" s="261" t="s">
        <v>877</v>
      </c>
      <c r="D2613" s="261" t="s">
        <v>16</v>
      </c>
      <c r="E2613" s="261" t="s">
        <v>17</v>
      </c>
      <c r="F2613" s="261" t="s">
        <v>17</v>
      </c>
      <c r="G2613" s="261" t="s">
        <v>17</v>
      </c>
      <c r="H2613" s="261" t="s">
        <v>17</v>
      </c>
      <c r="I2613" s="261" t="s">
        <v>17</v>
      </c>
      <c r="J2613" s="261" t="s">
        <v>3995</v>
      </c>
      <c r="K2613" s="261" t="s">
        <v>4108</v>
      </c>
      <c r="L2613" s="262">
        <v>45504</v>
      </c>
      <c r="M2613" s="261" t="s">
        <v>20</v>
      </c>
    </row>
    <row r="2614" spans="1:13" x14ac:dyDescent="0.35">
      <c r="A2614" s="259" t="s">
        <v>875</v>
      </c>
      <c r="B2614" s="259" t="s">
        <v>876</v>
      </c>
      <c r="C2614" s="259" t="s">
        <v>877</v>
      </c>
      <c r="D2614" s="259" t="s">
        <v>21</v>
      </c>
      <c r="E2614" s="259" t="s">
        <v>17</v>
      </c>
      <c r="F2614" s="259" t="s">
        <v>17</v>
      </c>
      <c r="G2614" s="259" t="s">
        <v>17</v>
      </c>
      <c r="H2614" s="259" t="s">
        <v>17</v>
      </c>
      <c r="I2614" s="259" t="s">
        <v>17</v>
      </c>
      <c r="J2614" s="259" t="s">
        <v>3995</v>
      </c>
      <c r="K2614" s="259" t="s">
        <v>4109</v>
      </c>
      <c r="L2614" s="260">
        <v>45504</v>
      </c>
      <c r="M2614" s="259" t="s">
        <v>20</v>
      </c>
    </row>
    <row r="2615" spans="1:13" x14ac:dyDescent="0.35">
      <c r="A2615" s="261" t="s">
        <v>875</v>
      </c>
      <c r="B2615" s="261" t="s">
        <v>876</v>
      </c>
      <c r="C2615" s="261" t="s">
        <v>877</v>
      </c>
      <c r="D2615" s="261" t="s">
        <v>768</v>
      </c>
      <c r="E2615" s="261" t="s">
        <v>17</v>
      </c>
      <c r="F2615" s="261" t="s">
        <v>17</v>
      </c>
      <c r="G2615" s="261" t="s">
        <v>17</v>
      </c>
      <c r="H2615" s="261" t="s">
        <v>17</v>
      </c>
      <c r="I2615" s="261" t="s">
        <v>17</v>
      </c>
      <c r="J2615" s="261" t="s">
        <v>3995</v>
      </c>
      <c r="K2615" s="261" t="s">
        <v>4110</v>
      </c>
      <c r="L2615" s="262">
        <v>45504</v>
      </c>
      <c r="M2615" s="261" t="s">
        <v>20</v>
      </c>
    </row>
    <row r="2616" spans="1:13" x14ac:dyDescent="0.35">
      <c r="A2616" s="259" t="s">
        <v>875</v>
      </c>
      <c r="B2616" s="259" t="s">
        <v>876</v>
      </c>
      <c r="C2616" s="259" t="s">
        <v>877</v>
      </c>
      <c r="D2616" s="259" t="s">
        <v>24</v>
      </c>
      <c r="E2616" s="259" t="s">
        <v>17</v>
      </c>
      <c r="F2616" s="259" t="s">
        <v>17</v>
      </c>
      <c r="G2616" s="259" t="s">
        <v>17</v>
      </c>
      <c r="H2616" s="259" t="s">
        <v>17</v>
      </c>
      <c r="I2616" s="259" t="s">
        <v>17</v>
      </c>
      <c r="J2616" s="259" t="s">
        <v>3995</v>
      </c>
      <c r="K2616" s="259" t="s">
        <v>4111</v>
      </c>
      <c r="L2616" s="260">
        <v>45504</v>
      </c>
      <c r="M2616" s="259" t="s">
        <v>20</v>
      </c>
    </row>
    <row r="2617" spans="1:13" x14ac:dyDescent="0.35">
      <c r="A2617" s="261" t="s">
        <v>1496</v>
      </c>
      <c r="B2617" s="261" t="s">
        <v>1497</v>
      </c>
      <c r="C2617" s="261" t="s">
        <v>877</v>
      </c>
      <c r="D2617" s="261" t="s">
        <v>953</v>
      </c>
      <c r="E2617" s="261">
        <v>215313498</v>
      </c>
      <c r="F2617" s="261" t="s">
        <v>4112</v>
      </c>
      <c r="G2617" s="261" t="s">
        <v>888</v>
      </c>
      <c r="H2617" s="261">
        <v>2</v>
      </c>
      <c r="I2617" s="261" t="s">
        <v>4113</v>
      </c>
      <c r="J2617" s="261" t="s">
        <v>4114</v>
      </c>
      <c r="K2617" s="261" t="s">
        <v>4115</v>
      </c>
      <c r="L2617" s="262">
        <v>45504</v>
      </c>
      <c r="M2617" s="261" t="s">
        <v>20</v>
      </c>
    </row>
    <row r="2618" spans="1:13" x14ac:dyDescent="0.35">
      <c r="A2618" s="259" t="s">
        <v>1496</v>
      </c>
      <c r="B2618" s="259" t="s">
        <v>1497</v>
      </c>
      <c r="C2618" s="259" t="s">
        <v>877</v>
      </c>
      <c r="D2618" s="259" t="s">
        <v>694</v>
      </c>
      <c r="E2618" s="259">
        <v>8358140</v>
      </c>
      <c r="F2618" s="259" t="s">
        <v>4112</v>
      </c>
      <c r="G2618" s="259" t="s">
        <v>492</v>
      </c>
      <c r="H2618" s="259">
        <v>1</v>
      </c>
      <c r="I2618" s="259" t="s">
        <v>4116</v>
      </c>
      <c r="J2618" s="259" t="s">
        <v>4117</v>
      </c>
      <c r="K2618" s="259" t="s">
        <v>4118</v>
      </c>
      <c r="L2618" s="260">
        <v>45504</v>
      </c>
      <c r="M2618" s="259" t="s">
        <v>20</v>
      </c>
    </row>
    <row r="2619" spans="1:13" x14ac:dyDescent="0.35">
      <c r="A2619" s="261" t="s">
        <v>1496</v>
      </c>
      <c r="B2619" s="261" t="s">
        <v>1497</v>
      </c>
      <c r="C2619" s="261" t="s">
        <v>877</v>
      </c>
      <c r="D2619" s="261" t="s">
        <v>962</v>
      </c>
      <c r="E2619" s="261">
        <v>109824419</v>
      </c>
      <c r="F2619" s="261" t="s">
        <v>4119</v>
      </c>
      <c r="G2619" s="261" t="s">
        <v>888</v>
      </c>
      <c r="H2619" s="261">
        <v>2</v>
      </c>
      <c r="I2619" s="261" t="s">
        <v>4120</v>
      </c>
      <c r="J2619" s="261" t="s">
        <v>4121</v>
      </c>
      <c r="K2619" s="261" t="s">
        <v>4122</v>
      </c>
      <c r="L2619" s="262">
        <v>45504</v>
      </c>
      <c r="M2619" s="261" t="s">
        <v>20</v>
      </c>
    </row>
    <row r="2620" spans="1:13" x14ac:dyDescent="0.35">
      <c r="A2620" s="259" t="s">
        <v>1496</v>
      </c>
      <c r="B2620" s="259" t="s">
        <v>1497</v>
      </c>
      <c r="C2620" s="259" t="s">
        <v>877</v>
      </c>
      <c r="D2620" s="259" t="s">
        <v>967</v>
      </c>
      <c r="E2620" s="259">
        <v>1183000</v>
      </c>
      <c r="F2620" s="259" t="s">
        <v>4123</v>
      </c>
      <c r="G2620" s="259" t="s">
        <v>888</v>
      </c>
      <c r="H2620" s="259">
        <v>2</v>
      </c>
      <c r="I2620" s="259" t="s">
        <v>4124</v>
      </c>
      <c r="J2620" s="259" t="s">
        <v>4125</v>
      </c>
      <c r="K2620" s="259" t="s">
        <v>4126</v>
      </c>
      <c r="L2620" s="260">
        <v>45504</v>
      </c>
      <c r="M2620" s="259" t="s">
        <v>20</v>
      </c>
    </row>
    <row r="2621" spans="1:13" x14ac:dyDescent="0.35">
      <c r="A2621" s="261" t="s">
        <v>1496</v>
      </c>
      <c r="B2621" s="261" t="s">
        <v>1497</v>
      </c>
      <c r="C2621" s="261" t="s">
        <v>877</v>
      </c>
      <c r="D2621" s="261" t="s">
        <v>568</v>
      </c>
      <c r="E2621" s="261">
        <v>568058</v>
      </c>
      <c r="F2621" s="261" t="s">
        <v>4127</v>
      </c>
      <c r="G2621" s="261" t="s">
        <v>33</v>
      </c>
      <c r="H2621" s="261">
        <v>2</v>
      </c>
      <c r="I2621" s="261" t="s">
        <v>4084</v>
      </c>
      <c r="J2621" s="261" t="s">
        <v>4128</v>
      </c>
      <c r="K2621" s="261" t="s">
        <v>4129</v>
      </c>
      <c r="L2621" s="262">
        <v>45504</v>
      </c>
      <c r="M2621" s="261" t="s">
        <v>20</v>
      </c>
    </row>
    <row r="2622" spans="1:13" x14ac:dyDescent="0.35">
      <c r="A2622" s="259" t="s">
        <v>1496</v>
      </c>
      <c r="B2622" s="259" t="s">
        <v>1497</v>
      </c>
      <c r="C2622" s="259" t="s">
        <v>877</v>
      </c>
      <c r="D2622" s="259" t="s">
        <v>40</v>
      </c>
      <c r="E2622" s="259" t="s">
        <v>17</v>
      </c>
      <c r="F2622" s="259" t="s">
        <v>17</v>
      </c>
      <c r="G2622" s="259" t="s">
        <v>17</v>
      </c>
      <c r="H2622" s="259" t="s">
        <v>17</v>
      </c>
      <c r="I2622" s="259" t="s">
        <v>17</v>
      </c>
      <c r="J2622" s="259" t="s">
        <v>4130</v>
      </c>
      <c r="K2622" s="259" t="s">
        <v>4131</v>
      </c>
      <c r="L2622" s="260">
        <v>45504</v>
      </c>
      <c r="M2622" s="259" t="s">
        <v>20</v>
      </c>
    </row>
    <row r="2623" spans="1:13" x14ac:dyDescent="0.35">
      <c r="A2623" s="261" t="s">
        <v>1496</v>
      </c>
      <c r="B2623" s="261" t="s">
        <v>1497</v>
      </c>
      <c r="C2623" s="261" t="s">
        <v>877</v>
      </c>
      <c r="D2623" s="261" t="s">
        <v>635</v>
      </c>
      <c r="E2623" s="261">
        <v>0</v>
      </c>
      <c r="F2623" s="261" t="s">
        <v>4132</v>
      </c>
      <c r="G2623" s="261" t="s">
        <v>22</v>
      </c>
      <c r="H2623" s="261">
        <v>3</v>
      </c>
      <c r="I2623" s="261" t="s">
        <v>4133</v>
      </c>
      <c r="J2623" s="261" t="s">
        <v>4134</v>
      </c>
      <c r="K2623" s="261" t="s">
        <v>4135</v>
      </c>
      <c r="L2623" s="262">
        <v>45504</v>
      </c>
      <c r="M2623" s="261" t="s">
        <v>20</v>
      </c>
    </row>
    <row r="2624" spans="1:13" x14ac:dyDescent="0.35">
      <c r="A2624" s="259" t="s">
        <v>1496</v>
      </c>
      <c r="B2624" s="259" t="s">
        <v>1497</v>
      </c>
      <c r="C2624" s="259" t="s">
        <v>877</v>
      </c>
      <c r="D2624" s="259" t="s">
        <v>793</v>
      </c>
      <c r="E2624" s="259">
        <v>0</v>
      </c>
      <c r="F2624" s="259" t="s">
        <v>4132</v>
      </c>
      <c r="G2624" s="259" t="s">
        <v>22</v>
      </c>
      <c r="H2624" s="259">
        <v>3</v>
      </c>
      <c r="I2624" s="259" t="s">
        <v>4133</v>
      </c>
      <c r="J2624" s="259" t="s">
        <v>4134</v>
      </c>
      <c r="K2624" s="259" t="s">
        <v>4136</v>
      </c>
      <c r="L2624" s="260">
        <v>45504</v>
      </c>
      <c r="M2624" s="259" t="s">
        <v>20</v>
      </c>
    </row>
    <row r="2625" spans="1:13" x14ac:dyDescent="0.35">
      <c r="A2625" s="261" t="s">
        <v>1496</v>
      </c>
      <c r="B2625" s="261" t="s">
        <v>1497</v>
      </c>
      <c r="C2625" s="261" t="s">
        <v>877</v>
      </c>
      <c r="D2625" s="261" t="s">
        <v>990</v>
      </c>
      <c r="E2625" s="261">
        <v>1171900</v>
      </c>
      <c r="F2625" s="261" t="s">
        <v>4137</v>
      </c>
      <c r="G2625" s="261" t="s">
        <v>888</v>
      </c>
      <c r="H2625" s="261">
        <v>2</v>
      </c>
      <c r="I2625" s="261" t="s">
        <v>4138</v>
      </c>
      <c r="J2625" s="261" t="s">
        <v>4139</v>
      </c>
      <c r="K2625" s="261" t="s">
        <v>4140</v>
      </c>
      <c r="L2625" s="262">
        <v>45504</v>
      </c>
      <c r="M2625" s="261" t="s">
        <v>20</v>
      </c>
    </row>
    <row r="2626" spans="1:13" x14ac:dyDescent="0.35">
      <c r="A2626" s="259" t="s">
        <v>1496</v>
      </c>
      <c r="B2626" s="259" t="s">
        <v>1497</v>
      </c>
      <c r="C2626" s="259" t="s">
        <v>877</v>
      </c>
      <c r="D2626" s="259" t="s">
        <v>995</v>
      </c>
      <c r="E2626" s="259">
        <v>108641419</v>
      </c>
      <c r="F2626" s="259" t="s">
        <v>4141</v>
      </c>
      <c r="G2626" s="259" t="s">
        <v>888</v>
      </c>
      <c r="H2626" s="259">
        <v>2</v>
      </c>
      <c r="I2626" s="259" t="s">
        <v>4142</v>
      </c>
      <c r="J2626" s="259" t="s">
        <v>4143</v>
      </c>
      <c r="K2626" s="259" t="s">
        <v>4144</v>
      </c>
      <c r="L2626" s="260">
        <v>45504</v>
      </c>
      <c r="M2626" s="259" t="s">
        <v>20</v>
      </c>
    </row>
    <row r="2627" spans="1:13" x14ac:dyDescent="0.35">
      <c r="A2627" s="261" t="s">
        <v>1496</v>
      </c>
      <c r="B2627" s="261" t="s">
        <v>1497</v>
      </c>
      <c r="C2627" s="261" t="s">
        <v>877</v>
      </c>
      <c r="D2627" s="261" t="s">
        <v>1000</v>
      </c>
      <c r="E2627" s="261">
        <v>11100</v>
      </c>
      <c r="F2627" s="261" t="s">
        <v>4145</v>
      </c>
      <c r="G2627" s="261" t="s">
        <v>888</v>
      </c>
      <c r="H2627" s="261">
        <v>2</v>
      </c>
      <c r="I2627" s="261" t="s">
        <v>4146</v>
      </c>
      <c r="J2627" s="261" t="s">
        <v>4147</v>
      </c>
      <c r="K2627" s="261" t="s">
        <v>4148</v>
      </c>
      <c r="L2627" s="262">
        <v>45504</v>
      </c>
      <c r="M2627" s="261" t="s">
        <v>20</v>
      </c>
    </row>
    <row r="2628" spans="1:13" x14ac:dyDescent="0.35">
      <c r="A2628" s="259" t="s">
        <v>1496</v>
      </c>
      <c r="B2628" s="259" t="s">
        <v>1497</v>
      </c>
      <c r="C2628" s="259" t="s">
        <v>877</v>
      </c>
      <c r="D2628" s="259" t="s">
        <v>1003</v>
      </c>
      <c r="E2628" s="259">
        <v>1171900</v>
      </c>
      <c r="F2628" s="259" t="s">
        <v>4137</v>
      </c>
      <c r="G2628" s="259" t="s">
        <v>888</v>
      </c>
      <c r="H2628" s="259">
        <v>2</v>
      </c>
      <c r="I2628" s="259" t="s">
        <v>4138</v>
      </c>
      <c r="J2628" s="259" t="s">
        <v>4149</v>
      </c>
      <c r="K2628" s="259" t="s">
        <v>4150</v>
      </c>
      <c r="L2628" s="260">
        <v>45504</v>
      </c>
      <c r="M2628" s="259" t="s">
        <v>20</v>
      </c>
    </row>
    <row r="2629" spans="1:13" x14ac:dyDescent="0.35">
      <c r="A2629" s="261" t="s">
        <v>1496</v>
      </c>
      <c r="B2629" s="261" t="s">
        <v>1497</v>
      </c>
      <c r="C2629" s="261" t="s">
        <v>877</v>
      </c>
      <c r="D2629" s="261" t="s">
        <v>1006</v>
      </c>
      <c r="E2629" s="261">
        <v>0</v>
      </c>
      <c r="F2629" s="261" t="s">
        <v>17</v>
      </c>
      <c r="G2629" s="261" t="s">
        <v>17</v>
      </c>
      <c r="H2629" s="261" t="s">
        <v>17</v>
      </c>
      <c r="I2629" s="261" t="s">
        <v>17</v>
      </c>
      <c r="J2629" s="261" t="s">
        <v>4042</v>
      </c>
      <c r="K2629" s="261" t="s">
        <v>4151</v>
      </c>
      <c r="L2629" s="262">
        <v>45504</v>
      </c>
      <c r="M2629" s="261" t="s">
        <v>20</v>
      </c>
    </row>
    <row r="2630" spans="1:13" x14ac:dyDescent="0.35">
      <c r="A2630" s="259" t="s">
        <v>1496</v>
      </c>
      <c r="B2630" s="259" t="s">
        <v>1497</v>
      </c>
      <c r="C2630" s="259" t="s">
        <v>877</v>
      </c>
      <c r="D2630" s="259" t="s">
        <v>823</v>
      </c>
      <c r="E2630" s="259">
        <v>0</v>
      </c>
      <c r="F2630" s="259" t="s">
        <v>4152</v>
      </c>
      <c r="G2630" s="259" t="s">
        <v>17</v>
      </c>
      <c r="H2630" s="259" t="s">
        <v>17</v>
      </c>
      <c r="I2630" s="259" t="s">
        <v>17</v>
      </c>
      <c r="J2630" s="259" t="s">
        <v>4042</v>
      </c>
      <c r="K2630" s="259" t="s">
        <v>4153</v>
      </c>
      <c r="L2630" s="260">
        <v>45504</v>
      </c>
      <c r="M2630" s="259" t="s">
        <v>20</v>
      </c>
    </row>
    <row r="2631" spans="1:13" x14ac:dyDescent="0.35">
      <c r="A2631" s="261" t="s">
        <v>1496</v>
      </c>
      <c r="B2631" s="261" t="s">
        <v>1497</v>
      </c>
      <c r="C2631" s="261" t="s">
        <v>877</v>
      </c>
      <c r="D2631" s="261" t="s">
        <v>404</v>
      </c>
      <c r="E2631" s="261">
        <v>5</v>
      </c>
      <c r="F2631" s="261" t="s">
        <v>4145</v>
      </c>
      <c r="G2631" s="261" t="s">
        <v>492</v>
      </c>
      <c r="H2631" s="261">
        <v>1</v>
      </c>
      <c r="I2631" s="261" t="s">
        <v>4146</v>
      </c>
      <c r="J2631" s="261" t="s">
        <v>4105</v>
      </c>
      <c r="K2631" s="261" t="s">
        <v>4154</v>
      </c>
      <c r="L2631" s="262">
        <v>45504</v>
      </c>
      <c r="M2631" s="261" t="s">
        <v>20</v>
      </c>
    </row>
    <row r="2632" spans="1:13" x14ac:dyDescent="0.35">
      <c r="A2632" s="259" t="s">
        <v>1496</v>
      </c>
      <c r="B2632" s="259" t="s">
        <v>1497</v>
      </c>
      <c r="C2632" s="259" t="s">
        <v>877</v>
      </c>
      <c r="D2632" s="259" t="s">
        <v>38</v>
      </c>
      <c r="E2632" s="259" t="s">
        <v>17</v>
      </c>
      <c r="F2632" s="259" t="s">
        <v>824</v>
      </c>
      <c r="G2632" s="259" t="s">
        <v>17</v>
      </c>
      <c r="H2632" s="259" t="s">
        <v>17</v>
      </c>
      <c r="I2632" s="259" t="s">
        <v>17</v>
      </c>
      <c r="J2632" s="259" t="s">
        <v>4042</v>
      </c>
      <c r="K2632" s="259" t="s">
        <v>4155</v>
      </c>
      <c r="L2632" s="260">
        <v>45504</v>
      </c>
      <c r="M2632" s="259" t="s">
        <v>20</v>
      </c>
    </row>
    <row r="2633" spans="1:13" x14ac:dyDescent="0.35">
      <c r="A2633" s="261" t="s">
        <v>1496</v>
      </c>
      <c r="B2633" s="261" t="s">
        <v>1497</v>
      </c>
      <c r="C2633" s="261" t="s">
        <v>877</v>
      </c>
      <c r="D2633" s="261" t="s">
        <v>16</v>
      </c>
      <c r="E2633" s="261" t="s">
        <v>17</v>
      </c>
      <c r="F2633" s="261" t="s">
        <v>824</v>
      </c>
      <c r="G2633" s="261" t="s">
        <v>17</v>
      </c>
      <c r="H2633" s="261" t="s">
        <v>17</v>
      </c>
      <c r="I2633" s="261" t="s">
        <v>17</v>
      </c>
      <c r="J2633" s="261" t="s">
        <v>4042</v>
      </c>
      <c r="K2633" s="261" t="s">
        <v>4156</v>
      </c>
      <c r="L2633" s="262">
        <v>45504</v>
      </c>
      <c r="M2633" s="261" t="s">
        <v>20</v>
      </c>
    </row>
    <row r="2634" spans="1:13" x14ac:dyDescent="0.35">
      <c r="A2634" s="259" t="s">
        <v>1496</v>
      </c>
      <c r="B2634" s="259" t="s">
        <v>1497</v>
      </c>
      <c r="C2634" s="259" t="s">
        <v>877</v>
      </c>
      <c r="D2634" s="259" t="s">
        <v>21</v>
      </c>
      <c r="E2634" s="259" t="s">
        <v>17</v>
      </c>
      <c r="F2634" s="259" t="s">
        <v>824</v>
      </c>
      <c r="G2634" s="259" t="s">
        <v>17</v>
      </c>
      <c r="H2634" s="259" t="s">
        <v>17</v>
      </c>
      <c r="I2634" s="259" t="s">
        <v>17</v>
      </c>
      <c r="J2634" s="259" t="s">
        <v>4042</v>
      </c>
      <c r="K2634" s="259" t="s">
        <v>4157</v>
      </c>
      <c r="L2634" s="260">
        <v>45504</v>
      </c>
      <c r="M2634" s="259" t="s">
        <v>20</v>
      </c>
    </row>
    <row r="2635" spans="1:13" x14ac:dyDescent="0.35">
      <c r="A2635" s="261" t="s">
        <v>1496</v>
      </c>
      <c r="B2635" s="261" t="s">
        <v>1497</v>
      </c>
      <c r="C2635" s="261" t="s">
        <v>877</v>
      </c>
      <c r="D2635" s="261" t="s">
        <v>768</v>
      </c>
      <c r="E2635" s="261" t="s">
        <v>17</v>
      </c>
      <c r="F2635" s="261" t="s">
        <v>824</v>
      </c>
      <c r="G2635" s="261" t="s">
        <v>17</v>
      </c>
      <c r="H2635" s="261" t="s">
        <v>17</v>
      </c>
      <c r="I2635" s="261" t="s">
        <v>17</v>
      </c>
      <c r="J2635" s="261" t="s">
        <v>4042</v>
      </c>
      <c r="K2635" s="261" t="s">
        <v>4158</v>
      </c>
      <c r="L2635" s="262">
        <v>45504</v>
      </c>
      <c r="M2635" s="261" t="s">
        <v>20</v>
      </c>
    </row>
    <row r="2636" spans="1:13" x14ac:dyDescent="0.35">
      <c r="A2636" s="259" t="s">
        <v>1496</v>
      </c>
      <c r="B2636" s="259" t="s">
        <v>1497</v>
      </c>
      <c r="C2636" s="259" t="s">
        <v>877</v>
      </c>
      <c r="D2636" s="259" t="s">
        <v>24</v>
      </c>
      <c r="E2636" s="259" t="s">
        <v>17</v>
      </c>
      <c r="F2636" s="259" t="s">
        <v>824</v>
      </c>
      <c r="G2636" s="259" t="s">
        <v>17</v>
      </c>
      <c r="H2636" s="259" t="s">
        <v>17</v>
      </c>
      <c r="I2636" s="259" t="s">
        <v>17</v>
      </c>
      <c r="J2636" s="259" t="s">
        <v>4042</v>
      </c>
      <c r="K2636" s="259" t="s">
        <v>4159</v>
      </c>
      <c r="L2636" s="260">
        <v>45504</v>
      </c>
      <c r="M2636" s="259" t="s">
        <v>20</v>
      </c>
    </row>
    <row r="2637" spans="1:13" x14ac:dyDescent="0.35">
      <c r="A2637" s="261" t="s">
        <v>1165</v>
      </c>
      <c r="B2637" s="261" t="s">
        <v>1166</v>
      </c>
      <c r="C2637" s="261" t="s">
        <v>1167</v>
      </c>
      <c r="D2637" s="261" t="s">
        <v>953</v>
      </c>
      <c r="E2637" s="261">
        <v>127504125</v>
      </c>
      <c r="F2637" s="261" t="s">
        <v>4160</v>
      </c>
      <c r="G2637" s="261" t="s">
        <v>888</v>
      </c>
      <c r="H2637" s="261">
        <v>2</v>
      </c>
      <c r="I2637" s="261" t="s">
        <v>4161</v>
      </c>
      <c r="J2637" s="261" t="s">
        <v>4162</v>
      </c>
      <c r="K2637" s="261" t="s">
        <v>4163</v>
      </c>
      <c r="L2637" s="262">
        <v>45504</v>
      </c>
      <c r="M2637" s="261" t="s">
        <v>20</v>
      </c>
    </row>
    <row r="2638" spans="1:13" x14ac:dyDescent="0.35">
      <c r="A2638" s="259" t="s">
        <v>1165</v>
      </c>
      <c r="B2638" s="259" t="s">
        <v>1166</v>
      </c>
      <c r="C2638" s="259" t="s">
        <v>1167</v>
      </c>
      <c r="D2638" s="259" t="s">
        <v>694</v>
      </c>
      <c r="E2638" s="259">
        <v>1943950</v>
      </c>
      <c r="F2638" s="259" t="s">
        <v>4164</v>
      </c>
      <c r="G2638" s="259" t="s">
        <v>888</v>
      </c>
      <c r="H2638" s="259">
        <v>2</v>
      </c>
      <c r="I2638" s="259" t="s">
        <v>4165</v>
      </c>
      <c r="J2638" s="259" t="s">
        <v>4166</v>
      </c>
      <c r="K2638" s="259" t="s">
        <v>4167</v>
      </c>
      <c r="L2638" s="260">
        <v>45504</v>
      </c>
      <c r="M2638" s="259" t="s">
        <v>20</v>
      </c>
    </row>
    <row r="2639" spans="1:13" x14ac:dyDescent="0.35">
      <c r="A2639" s="261" t="s">
        <v>1165</v>
      </c>
      <c r="B2639" s="261" t="s">
        <v>1166</v>
      </c>
      <c r="C2639" s="261" t="s">
        <v>1167</v>
      </c>
      <c r="D2639" s="261" t="s">
        <v>962</v>
      </c>
      <c r="E2639" s="261">
        <v>127504125</v>
      </c>
      <c r="F2639" s="261" t="s">
        <v>4160</v>
      </c>
      <c r="G2639" s="261" t="s">
        <v>22</v>
      </c>
      <c r="H2639" s="261">
        <v>3</v>
      </c>
      <c r="I2639" s="261" t="s">
        <v>4161</v>
      </c>
      <c r="J2639" s="261" t="s">
        <v>4168</v>
      </c>
      <c r="K2639" s="261" t="s">
        <v>4169</v>
      </c>
      <c r="L2639" s="262">
        <v>45504</v>
      </c>
      <c r="M2639" s="261" t="s">
        <v>20</v>
      </c>
    </row>
    <row r="2640" spans="1:13" x14ac:dyDescent="0.35">
      <c r="A2640" s="259" t="s">
        <v>1165</v>
      </c>
      <c r="B2640" s="259" t="s">
        <v>1166</v>
      </c>
      <c r="C2640" s="259" t="s">
        <v>1167</v>
      </c>
      <c r="D2640" s="259" t="s">
        <v>967</v>
      </c>
      <c r="E2640" s="259">
        <v>614397</v>
      </c>
      <c r="F2640" s="259" t="s">
        <v>4170</v>
      </c>
      <c r="G2640" s="259" t="s">
        <v>22</v>
      </c>
      <c r="H2640" s="259">
        <v>3</v>
      </c>
      <c r="I2640" s="259" t="s">
        <v>4171</v>
      </c>
      <c r="J2640" s="259" t="s">
        <v>4172</v>
      </c>
      <c r="K2640" s="259" t="s">
        <v>4173</v>
      </c>
      <c r="L2640" s="260">
        <v>45504</v>
      </c>
      <c r="M2640" s="259" t="s">
        <v>20</v>
      </c>
    </row>
    <row r="2641" spans="1:13" x14ac:dyDescent="0.35">
      <c r="A2641" s="261" t="s">
        <v>1165</v>
      </c>
      <c r="B2641" s="261" t="s">
        <v>1166</v>
      </c>
      <c r="C2641" s="261" t="s">
        <v>1167</v>
      </c>
      <c r="D2641" s="261" t="s">
        <v>568</v>
      </c>
      <c r="E2641" s="261">
        <v>530834</v>
      </c>
      <c r="F2641" s="261" t="s">
        <v>4174</v>
      </c>
      <c r="G2641" s="261" t="s">
        <v>22</v>
      </c>
      <c r="H2641" s="261">
        <v>3</v>
      </c>
      <c r="I2641" s="261" t="s">
        <v>4175</v>
      </c>
      <c r="J2641" s="261" t="s">
        <v>4176</v>
      </c>
      <c r="K2641" s="261" t="s">
        <v>4177</v>
      </c>
      <c r="L2641" s="262">
        <v>45504</v>
      </c>
      <c r="M2641" s="261" t="s">
        <v>20</v>
      </c>
    </row>
    <row r="2642" spans="1:13" x14ac:dyDescent="0.35">
      <c r="A2642" s="259" t="s">
        <v>1165</v>
      </c>
      <c r="B2642" s="259" t="s">
        <v>1166</v>
      </c>
      <c r="C2642" s="259" t="s">
        <v>1167</v>
      </c>
      <c r="D2642" s="259" t="s">
        <v>40</v>
      </c>
      <c r="E2642" s="259" t="s">
        <v>17</v>
      </c>
      <c r="F2642" s="259" t="s">
        <v>824</v>
      </c>
      <c r="G2642" s="259" t="s">
        <v>17</v>
      </c>
      <c r="H2642" s="259" t="s">
        <v>17</v>
      </c>
      <c r="I2642" s="259" t="s">
        <v>17</v>
      </c>
      <c r="J2642" s="259" t="s">
        <v>4178</v>
      </c>
      <c r="K2642" s="259" t="s">
        <v>4179</v>
      </c>
      <c r="L2642" s="260">
        <v>45504</v>
      </c>
      <c r="M2642" s="259" t="s">
        <v>20</v>
      </c>
    </row>
    <row r="2643" spans="1:13" x14ac:dyDescent="0.35">
      <c r="A2643" s="261" t="s">
        <v>1165</v>
      </c>
      <c r="B2643" s="261" t="s">
        <v>1166</v>
      </c>
      <c r="C2643" s="261" t="s">
        <v>1167</v>
      </c>
      <c r="D2643" s="261" t="s">
        <v>635</v>
      </c>
      <c r="E2643" s="261">
        <v>4171</v>
      </c>
      <c r="F2643" s="261" t="s">
        <v>4180</v>
      </c>
      <c r="G2643" s="261" t="s">
        <v>888</v>
      </c>
      <c r="H2643" s="261">
        <v>2</v>
      </c>
      <c r="I2643" s="261" t="s">
        <v>4181</v>
      </c>
      <c r="J2643" s="261" t="s">
        <v>4182</v>
      </c>
      <c r="K2643" s="261" t="s">
        <v>4183</v>
      </c>
      <c r="L2643" s="262">
        <v>45504</v>
      </c>
      <c r="M2643" s="261" t="s">
        <v>20</v>
      </c>
    </row>
    <row r="2644" spans="1:13" x14ac:dyDescent="0.35">
      <c r="A2644" s="259" t="s">
        <v>1165</v>
      </c>
      <c r="B2644" s="259" t="s">
        <v>1166</v>
      </c>
      <c r="C2644" s="259" t="s">
        <v>1167</v>
      </c>
      <c r="D2644" s="259" t="s">
        <v>793</v>
      </c>
      <c r="E2644" s="259">
        <v>4181</v>
      </c>
      <c r="F2644" s="259" t="s">
        <v>4180</v>
      </c>
      <c r="G2644" s="259" t="s">
        <v>888</v>
      </c>
      <c r="H2644" s="259">
        <v>2</v>
      </c>
      <c r="I2644" s="259" t="s">
        <v>4181</v>
      </c>
      <c r="J2644" s="259" t="s">
        <v>4182</v>
      </c>
      <c r="K2644" s="259" t="s">
        <v>4184</v>
      </c>
      <c r="L2644" s="260">
        <v>45504</v>
      </c>
      <c r="M2644" s="259" t="s">
        <v>20</v>
      </c>
    </row>
    <row r="2645" spans="1:13" x14ac:dyDescent="0.35">
      <c r="A2645" s="261" t="s">
        <v>1165</v>
      </c>
      <c r="B2645" s="261" t="s">
        <v>1166</v>
      </c>
      <c r="C2645" s="261" t="s">
        <v>1167</v>
      </c>
      <c r="D2645" s="261" t="s">
        <v>990</v>
      </c>
      <c r="E2645" s="261">
        <v>135350</v>
      </c>
      <c r="F2645" s="261" t="s">
        <v>4185</v>
      </c>
      <c r="G2645" s="261" t="s">
        <v>22</v>
      </c>
      <c r="H2645" s="261">
        <v>3</v>
      </c>
      <c r="I2645" s="261" t="s">
        <v>4186</v>
      </c>
      <c r="J2645" s="261" t="s">
        <v>4187</v>
      </c>
      <c r="K2645" s="261" t="s">
        <v>4188</v>
      </c>
      <c r="L2645" s="262">
        <v>45504</v>
      </c>
      <c r="M2645" s="261" t="s">
        <v>439</v>
      </c>
    </row>
    <row r="2646" spans="1:13" x14ac:dyDescent="0.35">
      <c r="A2646" s="259" t="s">
        <v>1165</v>
      </c>
      <c r="B2646" s="259" t="s">
        <v>1166</v>
      </c>
      <c r="C2646" s="259" t="s">
        <v>1167</v>
      </c>
      <c r="D2646" s="259" t="s">
        <v>995</v>
      </c>
      <c r="E2646" s="259">
        <v>126889728</v>
      </c>
      <c r="F2646" s="259" t="s">
        <v>4189</v>
      </c>
      <c r="G2646" s="259" t="s">
        <v>22</v>
      </c>
      <c r="H2646" s="259">
        <v>3</v>
      </c>
      <c r="I2646" s="259" t="s">
        <v>4190</v>
      </c>
      <c r="J2646" s="259" t="s">
        <v>4191</v>
      </c>
      <c r="K2646" s="259" t="s">
        <v>4192</v>
      </c>
      <c r="L2646" s="260">
        <v>45504</v>
      </c>
      <c r="M2646" s="259" t="s">
        <v>20</v>
      </c>
    </row>
    <row r="2647" spans="1:13" x14ac:dyDescent="0.35">
      <c r="A2647" s="261" t="s">
        <v>1165</v>
      </c>
      <c r="B2647" s="261" t="s">
        <v>1166</v>
      </c>
      <c r="C2647" s="261" t="s">
        <v>1167</v>
      </c>
      <c r="D2647" s="261" t="s">
        <v>1000</v>
      </c>
      <c r="E2647" s="261">
        <v>479047</v>
      </c>
      <c r="F2647" s="261" t="s">
        <v>4193</v>
      </c>
      <c r="G2647" s="261" t="s">
        <v>22</v>
      </c>
      <c r="H2647" s="261">
        <v>3</v>
      </c>
      <c r="I2647" s="261" t="s">
        <v>4171</v>
      </c>
      <c r="J2647" s="261" t="s">
        <v>4194</v>
      </c>
      <c r="K2647" s="261" t="s">
        <v>4195</v>
      </c>
      <c r="L2647" s="262">
        <v>45504</v>
      </c>
      <c r="M2647" s="261" t="s">
        <v>20</v>
      </c>
    </row>
    <row r="2648" spans="1:13" x14ac:dyDescent="0.35">
      <c r="A2648" s="259" t="s">
        <v>1165</v>
      </c>
      <c r="B2648" s="259" t="s">
        <v>1166</v>
      </c>
      <c r="C2648" s="259" t="s">
        <v>1167</v>
      </c>
      <c r="D2648" s="259" t="s">
        <v>1003</v>
      </c>
      <c r="E2648" s="259">
        <v>135350</v>
      </c>
      <c r="F2648" s="259" t="s">
        <v>4185</v>
      </c>
      <c r="G2648" s="259" t="s">
        <v>22</v>
      </c>
      <c r="H2648" s="259">
        <v>3</v>
      </c>
      <c r="I2648" s="259" t="s">
        <v>4186</v>
      </c>
      <c r="J2648" s="259" t="s">
        <v>4196</v>
      </c>
      <c r="K2648" s="259" t="s">
        <v>4197</v>
      </c>
      <c r="L2648" s="260">
        <v>45504</v>
      </c>
      <c r="M2648" s="259" t="s">
        <v>20</v>
      </c>
    </row>
    <row r="2649" spans="1:13" x14ac:dyDescent="0.35">
      <c r="A2649" s="261" t="s">
        <v>1165</v>
      </c>
      <c r="B2649" s="261" t="s">
        <v>1166</v>
      </c>
      <c r="C2649" s="261" t="s">
        <v>1167</v>
      </c>
      <c r="D2649" s="261" t="s">
        <v>1006</v>
      </c>
      <c r="E2649" s="261" t="s">
        <v>17</v>
      </c>
      <c r="F2649" s="261" t="s">
        <v>17</v>
      </c>
      <c r="G2649" s="261" t="s">
        <v>17</v>
      </c>
      <c r="H2649" s="261" t="s">
        <v>17</v>
      </c>
      <c r="I2649" s="261" t="s">
        <v>17</v>
      </c>
      <c r="J2649" s="261" t="s">
        <v>4198</v>
      </c>
      <c r="K2649" s="261" t="s">
        <v>4199</v>
      </c>
      <c r="L2649" s="262">
        <v>45504</v>
      </c>
      <c r="M2649" s="261" t="s">
        <v>20</v>
      </c>
    </row>
    <row r="2650" spans="1:13" x14ac:dyDescent="0.35">
      <c r="A2650" s="259" t="s">
        <v>1165</v>
      </c>
      <c r="B2650" s="259" t="s">
        <v>1166</v>
      </c>
      <c r="C2650" s="259" t="s">
        <v>1167</v>
      </c>
      <c r="D2650" s="259" t="s">
        <v>823</v>
      </c>
      <c r="E2650" s="259" t="s">
        <v>17</v>
      </c>
      <c r="F2650" s="259" t="s">
        <v>17</v>
      </c>
      <c r="G2650" s="259" t="s">
        <v>17</v>
      </c>
      <c r="H2650" s="259" t="s">
        <v>17</v>
      </c>
      <c r="I2650" s="259" t="s">
        <v>17</v>
      </c>
      <c r="J2650" s="259" t="s">
        <v>4198</v>
      </c>
      <c r="K2650" s="259" t="s">
        <v>4200</v>
      </c>
      <c r="L2650" s="260">
        <v>45504</v>
      </c>
      <c r="M2650" s="259" t="s">
        <v>20</v>
      </c>
    </row>
    <row r="2651" spans="1:13" x14ac:dyDescent="0.35">
      <c r="A2651" s="261" t="s">
        <v>1165</v>
      </c>
      <c r="B2651" s="261" t="s">
        <v>1166</v>
      </c>
      <c r="C2651" s="261" t="s">
        <v>1167</v>
      </c>
      <c r="D2651" s="261" t="s">
        <v>404</v>
      </c>
      <c r="E2651" s="261">
        <v>5</v>
      </c>
      <c r="F2651" s="261" t="s">
        <v>4189</v>
      </c>
      <c r="G2651" s="261" t="s">
        <v>22</v>
      </c>
      <c r="H2651" s="261">
        <v>3</v>
      </c>
      <c r="I2651" s="261" t="s">
        <v>4201</v>
      </c>
      <c r="J2651" s="261" t="s">
        <v>1011</v>
      </c>
      <c r="K2651" s="261" t="s">
        <v>4202</v>
      </c>
      <c r="L2651" s="262">
        <v>45504</v>
      </c>
      <c r="M2651" s="261" t="s">
        <v>20</v>
      </c>
    </row>
    <row r="2652" spans="1:13" x14ac:dyDescent="0.35">
      <c r="A2652" s="259" t="s">
        <v>1165</v>
      </c>
      <c r="B2652" s="259" t="s">
        <v>1166</v>
      </c>
      <c r="C2652" s="259" t="s">
        <v>1167</v>
      </c>
      <c r="D2652" s="259" t="s">
        <v>38</v>
      </c>
      <c r="E2652" s="259" t="s">
        <v>17</v>
      </c>
      <c r="F2652" s="259" t="s">
        <v>824</v>
      </c>
      <c r="G2652" s="259" t="s">
        <v>17</v>
      </c>
      <c r="H2652" s="259" t="s">
        <v>17</v>
      </c>
      <c r="I2652" s="259" t="s">
        <v>17</v>
      </c>
      <c r="J2652" s="259" t="s">
        <v>1119</v>
      </c>
      <c r="K2652" s="259" t="s">
        <v>4203</v>
      </c>
      <c r="L2652" s="260">
        <v>45504</v>
      </c>
      <c r="M2652" s="259" t="s">
        <v>20</v>
      </c>
    </row>
    <row r="2653" spans="1:13" x14ac:dyDescent="0.35">
      <c r="A2653" s="261" t="s">
        <v>1165</v>
      </c>
      <c r="B2653" s="261" t="s">
        <v>1166</v>
      </c>
      <c r="C2653" s="261" t="s">
        <v>1167</v>
      </c>
      <c r="D2653" s="261" t="s">
        <v>16</v>
      </c>
      <c r="E2653" s="261" t="s">
        <v>17</v>
      </c>
      <c r="F2653" s="261" t="s">
        <v>824</v>
      </c>
      <c r="G2653" s="261" t="s">
        <v>17</v>
      </c>
      <c r="H2653" s="261" t="s">
        <v>17</v>
      </c>
      <c r="I2653" s="261" t="s">
        <v>17</v>
      </c>
      <c r="J2653" s="261" t="s">
        <v>1119</v>
      </c>
      <c r="K2653" s="261" t="s">
        <v>4204</v>
      </c>
      <c r="L2653" s="262">
        <v>45504</v>
      </c>
      <c r="M2653" s="261" t="s">
        <v>20</v>
      </c>
    </row>
    <row r="2654" spans="1:13" x14ac:dyDescent="0.35">
      <c r="A2654" s="259" t="s">
        <v>1165</v>
      </c>
      <c r="B2654" s="259" t="s">
        <v>1166</v>
      </c>
      <c r="C2654" s="259" t="s">
        <v>1167</v>
      </c>
      <c r="D2654" s="259" t="s">
        <v>21</v>
      </c>
      <c r="E2654" s="259" t="s">
        <v>17</v>
      </c>
      <c r="F2654" s="259" t="s">
        <v>824</v>
      </c>
      <c r="G2654" s="259" t="s">
        <v>17</v>
      </c>
      <c r="H2654" s="259" t="s">
        <v>17</v>
      </c>
      <c r="I2654" s="259" t="s">
        <v>17</v>
      </c>
      <c r="J2654" s="259" t="s">
        <v>1119</v>
      </c>
      <c r="K2654" s="259" t="s">
        <v>4205</v>
      </c>
      <c r="L2654" s="260">
        <v>45504</v>
      </c>
      <c r="M2654" s="259" t="s">
        <v>20</v>
      </c>
    </row>
    <row r="2655" spans="1:13" x14ac:dyDescent="0.35">
      <c r="A2655" s="261" t="s">
        <v>1165</v>
      </c>
      <c r="B2655" s="261" t="s">
        <v>1166</v>
      </c>
      <c r="C2655" s="261" t="s">
        <v>1167</v>
      </c>
      <c r="D2655" s="261" t="s">
        <v>768</v>
      </c>
      <c r="E2655" s="261" t="s">
        <v>17</v>
      </c>
      <c r="F2655" s="261" t="s">
        <v>824</v>
      </c>
      <c r="G2655" s="261" t="s">
        <v>17</v>
      </c>
      <c r="H2655" s="261" t="s">
        <v>17</v>
      </c>
      <c r="I2655" s="261" t="s">
        <v>17</v>
      </c>
      <c r="J2655" s="261" t="s">
        <v>1119</v>
      </c>
      <c r="K2655" s="261" t="s">
        <v>4206</v>
      </c>
      <c r="L2655" s="262">
        <v>45504</v>
      </c>
      <c r="M2655" s="261" t="s">
        <v>20</v>
      </c>
    </row>
    <row r="2656" spans="1:13" x14ac:dyDescent="0.35">
      <c r="A2656" s="259" t="s">
        <v>1165</v>
      </c>
      <c r="B2656" s="259" t="s">
        <v>1166</v>
      </c>
      <c r="C2656" s="259" t="s">
        <v>1167</v>
      </c>
      <c r="D2656" s="259" t="s">
        <v>24</v>
      </c>
      <c r="E2656" s="259" t="s">
        <v>17</v>
      </c>
      <c r="F2656" s="259" t="s">
        <v>824</v>
      </c>
      <c r="G2656" s="259" t="s">
        <v>17</v>
      </c>
      <c r="H2656" s="259" t="s">
        <v>17</v>
      </c>
      <c r="I2656" s="259" t="s">
        <v>17</v>
      </c>
      <c r="J2656" s="259" t="s">
        <v>1119</v>
      </c>
      <c r="K2656" s="259" t="s">
        <v>4207</v>
      </c>
      <c r="L2656" s="260">
        <v>45504</v>
      </c>
      <c r="M2656" s="259" t="s">
        <v>20</v>
      </c>
    </row>
    <row r="2657" spans="1:13" x14ac:dyDescent="0.35">
      <c r="A2657" s="261" t="s">
        <v>1170</v>
      </c>
      <c r="B2657" s="261" t="s">
        <v>1171</v>
      </c>
      <c r="C2657" s="261" t="s">
        <v>1167</v>
      </c>
      <c r="D2657" s="261" t="s">
        <v>953</v>
      </c>
      <c r="E2657" s="261">
        <v>127504125</v>
      </c>
      <c r="F2657" s="261" t="s">
        <v>4160</v>
      </c>
      <c r="G2657" s="261" t="s">
        <v>888</v>
      </c>
      <c r="H2657" s="261">
        <v>2</v>
      </c>
      <c r="I2657" s="261" t="s">
        <v>4161</v>
      </c>
      <c r="J2657" s="261" t="s">
        <v>4208</v>
      </c>
      <c r="K2657" s="261" t="s">
        <v>4209</v>
      </c>
      <c r="L2657" s="262">
        <v>45504</v>
      </c>
      <c r="M2657" s="261" t="s">
        <v>20</v>
      </c>
    </row>
    <row r="2658" spans="1:13" x14ac:dyDescent="0.35">
      <c r="A2658" s="259" t="s">
        <v>1170</v>
      </c>
      <c r="B2658" s="259" t="s">
        <v>1171</v>
      </c>
      <c r="C2658" s="259" t="s">
        <v>1167</v>
      </c>
      <c r="D2658" s="259" t="s">
        <v>694</v>
      </c>
      <c r="E2658" s="259">
        <v>1943950</v>
      </c>
      <c r="F2658" s="259" t="s">
        <v>4164</v>
      </c>
      <c r="G2658" s="259" t="s">
        <v>33</v>
      </c>
      <c r="H2658" s="259">
        <v>2</v>
      </c>
      <c r="I2658" s="259" t="s">
        <v>4210</v>
      </c>
      <c r="J2658" s="259" t="s">
        <v>4211</v>
      </c>
      <c r="K2658" s="259" t="s">
        <v>4212</v>
      </c>
      <c r="L2658" s="260">
        <v>45504</v>
      </c>
      <c r="M2658" s="259" t="s">
        <v>20</v>
      </c>
    </row>
    <row r="2659" spans="1:13" x14ac:dyDescent="0.35">
      <c r="A2659" s="261" t="s">
        <v>1170</v>
      </c>
      <c r="B2659" s="261" t="s">
        <v>1171</v>
      </c>
      <c r="C2659" s="261" t="s">
        <v>1167</v>
      </c>
      <c r="D2659" s="261" t="s">
        <v>962</v>
      </c>
      <c r="E2659" s="261">
        <v>127504125</v>
      </c>
      <c r="F2659" s="261" t="s">
        <v>4160</v>
      </c>
      <c r="G2659" s="261" t="s">
        <v>22</v>
      </c>
      <c r="H2659" s="261">
        <v>3</v>
      </c>
      <c r="I2659" s="261" t="s">
        <v>4213</v>
      </c>
      <c r="J2659" s="261" t="s">
        <v>4214</v>
      </c>
      <c r="K2659" s="261" t="s">
        <v>4215</v>
      </c>
      <c r="L2659" s="262">
        <v>45504</v>
      </c>
      <c r="M2659" s="261" t="s">
        <v>20</v>
      </c>
    </row>
    <row r="2660" spans="1:13" x14ac:dyDescent="0.35">
      <c r="A2660" s="259" t="s">
        <v>1170</v>
      </c>
      <c r="B2660" s="259" t="s">
        <v>1171</v>
      </c>
      <c r="C2660" s="259" t="s">
        <v>1167</v>
      </c>
      <c r="D2660" s="259" t="s">
        <v>967</v>
      </c>
      <c r="E2660" s="259">
        <v>386000</v>
      </c>
      <c r="F2660" s="259" t="s">
        <v>4216</v>
      </c>
      <c r="G2660" s="259" t="s">
        <v>22</v>
      </c>
      <c r="H2660" s="259">
        <v>3</v>
      </c>
      <c r="I2660" s="259" t="s">
        <v>4217</v>
      </c>
      <c r="J2660" s="259" t="s">
        <v>4218</v>
      </c>
      <c r="K2660" s="259" t="s">
        <v>4219</v>
      </c>
      <c r="L2660" s="260">
        <v>45504</v>
      </c>
      <c r="M2660" s="259" t="s">
        <v>20</v>
      </c>
    </row>
    <row r="2661" spans="1:13" x14ac:dyDescent="0.35">
      <c r="A2661" s="261" t="s">
        <v>1170</v>
      </c>
      <c r="B2661" s="261" t="s">
        <v>1171</v>
      </c>
      <c r="C2661" s="261" t="s">
        <v>1167</v>
      </c>
      <c r="D2661" s="261" t="s">
        <v>568</v>
      </c>
      <c r="E2661" s="261">
        <v>392000</v>
      </c>
      <c r="F2661" s="261" t="s">
        <v>4174</v>
      </c>
      <c r="G2661" s="261" t="s">
        <v>888</v>
      </c>
      <c r="H2661" s="261">
        <v>2</v>
      </c>
      <c r="I2661" s="261" t="s">
        <v>4175</v>
      </c>
      <c r="J2661" s="261" t="s">
        <v>4220</v>
      </c>
      <c r="K2661" s="261" t="s">
        <v>4221</v>
      </c>
      <c r="L2661" s="262">
        <v>45504</v>
      </c>
      <c r="M2661" s="261" t="s">
        <v>20</v>
      </c>
    </row>
    <row r="2662" spans="1:13" x14ac:dyDescent="0.35">
      <c r="A2662" s="259" t="s">
        <v>1170</v>
      </c>
      <c r="B2662" s="259" t="s">
        <v>1171</v>
      </c>
      <c r="C2662" s="259" t="s">
        <v>1167</v>
      </c>
      <c r="D2662" s="259" t="s">
        <v>40</v>
      </c>
      <c r="E2662" s="259" t="s">
        <v>17</v>
      </c>
      <c r="F2662" s="259" t="s">
        <v>824</v>
      </c>
      <c r="G2662" s="259" t="s">
        <v>17</v>
      </c>
      <c r="H2662" s="259" t="s">
        <v>17</v>
      </c>
      <c r="I2662" s="259" t="s">
        <v>17</v>
      </c>
      <c r="J2662" s="259" t="s">
        <v>4178</v>
      </c>
      <c r="K2662" s="259" t="s">
        <v>4222</v>
      </c>
      <c r="L2662" s="260">
        <v>45504</v>
      </c>
      <c r="M2662" s="259" t="s">
        <v>20</v>
      </c>
    </row>
    <row r="2663" spans="1:13" x14ac:dyDescent="0.35">
      <c r="A2663" s="261" t="s">
        <v>1170</v>
      </c>
      <c r="B2663" s="261" t="s">
        <v>1171</v>
      </c>
      <c r="C2663" s="261" t="s">
        <v>1167</v>
      </c>
      <c r="D2663" s="261" t="s">
        <v>635</v>
      </c>
      <c r="E2663" s="261">
        <v>4172</v>
      </c>
      <c r="F2663" s="261" t="s">
        <v>4223</v>
      </c>
      <c r="G2663" s="261" t="s">
        <v>888</v>
      </c>
      <c r="H2663" s="261">
        <v>2</v>
      </c>
      <c r="I2663" s="261" t="s">
        <v>790</v>
      </c>
      <c r="J2663" s="261" t="s">
        <v>4224</v>
      </c>
      <c r="K2663" s="261" t="s">
        <v>4225</v>
      </c>
      <c r="L2663" s="262">
        <v>45504</v>
      </c>
      <c r="M2663" s="261" t="s">
        <v>20</v>
      </c>
    </row>
    <row r="2664" spans="1:13" x14ac:dyDescent="0.35">
      <c r="A2664" s="259" t="s">
        <v>1170</v>
      </c>
      <c r="B2664" s="259" t="s">
        <v>1171</v>
      </c>
      <c r="C2664" s="259" t="s">
        <v>1167</v>
      </c>
      <c r="D2664" s="259" t="s">
        <v>793</v>
      </c>
      <c r="E2664" s="259">
        <v>4172</v>
      </c>
      <c r="F2664" s="259" t="s">
        <v>4223</v>
      </c>
      <c r="G2664" s="259" t="s">
        <v>888</v>
      </c>
      <c r="H2664" s="259">
        <v>2</v>
      </c>
      <c r="I2664" s="259" t="s">
        <v>790</v>
      </c>
      <c r="J2664" s="259" t="s">
        <v>4224</v>
      </c>
      <c r="K2664" s="259" t="s">
        <v>4226</v>
      </c>
      <c r="L2664" s="260">
        <v>45504</v>
      </c>
      <c r="M2664" s="259" t="s">
        <v>20</v>
      </c>
    </row>
    <row r="2665" spans="1:13" x14ac:dyDescent="0.35">
      <c r="A2665" s="261" t="s">
        <v>1170</v>
      </c>
      <c r="B2665" s="261" t="s">
        <v>1171</v>
      </c>
      <c r="C2665" s="261" t="s">
        <v>1167</v>
      </c>
      <c r="D2665" s="261" t="s">
        <v>990</v>
      </c>
      <c r="E2665" s="261" t="s">
        <v>17</v>
      </c>
      <c r="F2665" s="261" t="s">
        <v>17</v>
      </c>
      <c r="G2665" s="261" t="s">
        <v>17</v>
      </c>
      <c r="H2665" s="261" t="s">
        <v>17</v>
      </c>
      <c r="I2665" s="261" t="s">
        <v>17</v>
      </c>
      <c r="J2665" s="261" t="s">
        <v>4227</v>
      </c>
      <c r="K2665" s="261" t="s">
        <v>4228</v>
      </c>
      <c r="L2665" s="262">
        <v>45504</v>
      </c>
      <c r="M2665" s="261" t="s">
        <v>20</v>
      </c>
    </row>
    <row r="2666" spans="1:13" x14ac:dyDescent="0.35">
      <c r="A2666" s="259" t="s">
        <v>1170</v>
      </c>
      <c r="B2666" s="259" t="s">
        <v>1171</v>
      </c>
      <c r="C2666" s="259" t="s">
        <v>1167</v>
      </c>
      <c r="D2666" s="259" t="s">
        <v>995</v>
      </c>
      <c r="E2666" s="259">
        <v>127118125</v>
      </c>
      <c r="F2666" s="259" t="s">
        <v>4216</v>
      </c>
      <c r="G2666" s="259" t="s">
        <v>22</v>
      </c>
      <c r="H2666" s="259">
        <v>3</v>
      </c>
      <c r="I2666" s="259" t="s">
        <v>4217</v>
      </c>
      <c r="J2666" s="259" t="s">
        <v>4191</v>
      </c>
      <c r="K2666" s="259" t="s">
        <v>4229</v>
      </c>
      <c r="L2666" s="260">
        <v>45504</v>
      </c>
      <c r="M2666" s="259" t="s">
        <v>20</v>
      </c>
    </row>
    <row r="2667" spans="1:13" x14ac:dyDescent="0.35">
      <c r="A2667" s="261" t="s">
        <v>1170</v>
      </c>
      <c r="B2667" s="261" t="s">
        <v>1171</v>
      </c>
      <c r="C2667" s="261" t="s">
        <v>1167</v>
      </c>
      <c r="D2667" s="261" t="s">
        <v>1000</v>
      </c>
      <c r="E2667" s="261">
        <v>386000</v>
      </c>
      <c r="F2667" s="261" t="s">
        <v>4216</v>
      </c>
      <c r="G2667" s="261" t="s">
        <v>22</v>
      </c>
      <c r="H2667" s="261">
        <v>3</v>
      </c>
      <c r="I2667" s="261" t="s">
        <v>4217</v>
      </c>
      <c r="J2667" s="261" t="s">
        <v>4230</v>
      </c>
      <c r="K2667" s="261" t="s">
        <v>4231</v>
      </c>
      <c r="L2667" s="262">
        <v>45504</v>
      </c>
      <c r="M2667" s="261" t="s">
        <v>20</v>
      </c>
    </row>
    <row r="2668" spans="1:13" x14ac:dyDescent="0.35">
      <c r="A2668" s="259" t="s">
        <v>1170</v>
      </c>
      <c r="B2668" s="259" t="s">
        <v>1171</v>
      </c>
      <c r="C2668" s="259" t="s">
        <v>1167</v>
      </c>
      <c r="D2668" s="259" t="s">
        <v>1003</v>
      </c>
      <c r="E2668" s="259" t="s">
        <v>17</v>
      </c>
      <c r="F2668" s="259" t="s">
        <v>17</v>
      </c>
      <c r="G2668" s="259" t="s">
        <v>17</v>
      </c>
      <c r="H2668" s="259" t="s">
        <v>17</v>
      </c>
      <c r="I2668" s="259" t="s">
        <v>17</v>
      </c>
      <c r="J2668" s="259" t="s">
        <v>4232</v>
      </c>
      <c r="K2668" s="259" t="s">
        <v>4233</v>
      </c>
      <c r="L2668" s="260">
        <v>45504</v>
      </c>
      <c r="M2668" s="259" t="s">
        <v>20</v>
      </c>
    </row>
    <row r="2669" spans="1:13" x14ac:dyDescent="0.35">
      <c r="A2669" s="261" t="s">
        <v>1170</v>
      </c>
      <c r="B2669" s="261" t="s">
        <v>1171</v>
      </c>
      <c r="C2669" s="261" t="s">
        <v>1167</v>
      </c>
      <c r="D2669" s="261" t="s">
        <v>1006</v>
      </c>
      <c r="E2669" s="261" t="s">
        <v>17</v>
      </c>
      <c r="F2669" s="261" t="s">
        <v>17</v>
      </c>
      <c r="G2669" s="261" t="s">
        <v>17</v>
      </c>
      <c r="H2669" s="261" t="s">
        <v>17</v>
      </c>
      <c r="I2669" s="261" t="s">
        <v>17</v>
      </c>
      <c r="J2669" s="261" t="s">
        <v>4198</v>
      </c>
      <c r="K2669" s="261" t="s">
        <v>4234</v>
      </c>
      <c r="L2669" s="262">
        <v>45504</v>
      </c>
      <c r="M2669" s="261" t="s">
        <v>20</v>
      </c>
    </row>
    <row r="2670" spans="1:13" x14ac:dyDescent="0.35">
      <c r="A2670" s="259" t="s">
        <v>1170</v>
      </c>
      <c r="B2670" s="259" t="s">
        <v>1171</v>
      </c>
      <c r="C2670" s="259" t="s">
        <v>1167</v>
      </c>
      <c r="D2670" s="259" t="s">
        <v>823</v>
      </c>
      <c r="E2670" s="259" t="s">
        <v>17</v>
      </c>
      <c r="F2670" s="259" t="s">
        <v>17</v>
      </c>
      <c r="G2670" s="259" t="s">
        <v>17</v>
      </c>
      <c r="H2670" s="259" t="s">
        <v>17</v>
      </c>
      <c r="I2670" s="259" t="s">
        <v>17</v>
      </c>
      <c r="J2670" s="259" t="s">
        <v>4235</v>
      </c>
      <c r="K2670" s="259" t="s">
        <v>4236</v>
      </c>
      <c r="L2670" s="260">
        <v>45504</v>
      </c>
      <c r="M2670" s="259" t="s">
        <v>20</v>
      </c>
    </row>
    <row r="2671" spans="1:13" x14ac:dyDescent="0.35">
      <c r="A2671" s="261" t="s">
        <v>1170</v>
      </c>
      <c r="B2671" s="261" t="s">
        <v>1171</v>
      </c>
      <c r="C2671" s="261" t="s">
        <v>1167</v>
      </c>
      <c r="D2671" s="261" t="s">
        <v>404</v>
      </c>
      <c r="E2671" s="261">
        <v>5</v>
      </c>
      <c r="F2671" s="261" t="s">
        <v>4237</v>
      </c>
      <c r="G2671" s="261" t="s">
        <v>888</v>
      </c>
      <c r="H2671" s="261">
        <v>2</v>
      </c>
      <c r="I2671" s="261" t="s">
        <v>4238</v>
      </c>
      <c r="J2671" s="261" t="s">
        <v>1011</v>
      </c>
      <c r="K2671" s="261" t="s">
        <v>4239</v>
      </c>
      <c r="L2671" s="262">
        <v>45504</v>
      </c>
      <c r="M2671" s="261" t="s">
        <v>20</v>
      </c>
    </row>
    <row r="2672" spans="1:13" x14ac:dyDescent="0.35">
      <c r="A2672" s="259" t="s">
        <v>1170</v>
      </c>
      <c r="B2672" s="259" t="s">
        <v>1171</v>
      </c>
      <c r="C2672" s="259" t="s">
        <v>1167</v>
      </c>
      <c r="D2672" s="259" t="s">
        <v>38</v>
      </c>
      <c r="E2672" s="259" t="s">
        <v>17</v>
      </c>
      <c r="F2672" s="259" t="s">
        <v>824</v>
      </c>
      <c r="G2672" s="259" t="s">
        <v>17</v>
      </c>
      <c r="H2672" s="259" t="s">
        <v>17</v>
      </c>
      <c r="I2672" s="259" t="s">
        <v>17</v>
      </c>
      <c r="J2672" s="259" t="s">
        <v>4042</v>
      </c>
      <c r="K2672" s="259" t="s">
        <v>4240</v>
      </c>
      <c r="L2672" s="260">
        <v>45504</v>
      </c>
      <c r="M2672" s="259" t="s">
        <v>20</v>
      </c>
    </row>
    <row r="2673" spans="1:13" x14ac:dyDescent="0.35">
      <c r="A2673" s="261" t="s">
        <v>1170</v>
      </c>
      <c r="B2673" s="261" t="s">
        <v>1171</v>
      </c>
      <c r="C2673" s="261" t="s">
        <v>1167</v>
      </c>
      <c r="D2673" s="261" t="s">
        <v>16</v>
      </c>
      <c r="E2673" s="261" t="s">
        <v>17</v>
      </c>
      <c r="F2673" s="261" t="s">
        <v>824</v>
      </c>
      <c r="G2673" s="261" t="s">
        <v>17</v>
      </c>
      <c r="H2673" s="261" t="s">
        <v>17</v>
      </c>
      <c r="I2673" s="261" t="s">
        <v>17</v>
      </c>
      <c r="J2673" s="261" t="s">
        <v>4042</v>
      </c>
      <c r="K2673" s="261" t="s">
        <v>4241</v>
      </c>
      <c r="L2673" s="262">
        <v>45504</v>
      </c>
      <c r="M2673" s="261" t="s">
        <v>20</v>
      </c>
    </row>
    <row r="2674" spans="1:13" x14ac:dyDescent="0.35">
      <c r="A2674" s="259" t="s">
        <v>1170</v>
      </c>
      <c r="B2674" s="259" t="s">
        <v>1171</v>
      </c>
      <c r="C2674" s="259" t="s">
        <v>1167</v>
      </c>
      <c r="D2674" s="259" t="s">
        <v>21</v>
      </c>
      <c r="E2674" s="259" t="s">
        <v>17</v>
      </c>
      <c r="F2674" s="259" t="s">
        <v>824</v>
      </c>
      <c r="G2674" s="259" t="s">
        <v>17</v>
      </c>
      <c r="H2674" s="259" t="s">
        <v>17</v>
      </c>
      <c r="I2674" s="259" t="s">
        <v>17</v>
      </c>
      <c r="J2674" s="259" t="s">
        <v>4042</v>
      </c>
      <c r="K2674" s="259" t="s">
        <v>4242</v>
      </c>
      <c r="L2674" s="260">
        <v>45504</v>
      </c>
      <c r="M2674" s="259" t="s">
        <v>20</v>
      </c>
    </row>
    <row r="2675" spans="1:13" x14ac:dyDescent="0.35">
      <c r="A2675" s="261" t="s">
        <v>1170</v>
      </c>
      <c r="B2675" s="261" t="s">
        <v>1171</v>
      </c>
      <c r="C2675" s="261" t="s">
        <v>1167</v>
      </c>
      <c r="D2675" s="261" t="s">
        <v>768</v>
      </c>
      <c r="E2675" s="261" t="s">
        <v>17</v>
      </c>
      <c r="F2675" s="261" t="s">
        <v>824</v>
      </c>
      <c r="G2675" s="261" t="s">
        <v>17</v>
      </c>
      <c r="H2675" s="261" t="s">
        <v>17</v>
      </c>
      <c r="I2675" s="261" t="s">
        <v>17</v>
      </c>
      <c r="J2675" s="261" t="s">
        <v>4042</v>
      </c>
      <c r="K2675" s="261" t="s">
        <v>4243</v>
      </c>
      <c r="L2675" s="262">
        <v>45504</v>
      </c>
      <c r="M2675" s="261" t="s">
        <v>20</v>
      </c>
    </row>
    <row r="2676" spans="1:13" x14ac:dyDescent="0.35">
      <c r="A2676" s="259" t="s">
        <v>1170</v>
      </c>
      <c r="B2676" s="259" t="s">
        <v>1171</v>
      </c>
      <c r="C2676" s="259" t="s">
        <v>1167</v>
      </c>
      <c r="D2676" s="259" t="s">
        <v>24</v>
      </c>
      <c r="E2676" s="259" t="s">
        <v>17</v>
      </c>
      <c r="F2676" s="259" t="s">
        <v>824</v>
      </c>
      <c r="G2676" s="259" t="s">
        <v>17</v>
      </c>
      <c r="H2676" s="259" t="s">
        <v>17</v>
      </c>
      <c r="I2676" s="259" t="s">
        <v>17</v>
      </c>
      <c r="J2676" s="259" t="s">
        <v>4042</v>
      </c>
      <c r="K2676" s="259" t="s">
        <v>4244</v>
      </c>
      <c r="L2676" s="260">
        <v>45504</v>
      </c>
      <c r="M2676" s="259" t="s">
        <v>20</v>
      </c>
    </row>
    <row r="2677" spans="1:13" x14ac:dyDescent="0.35">
      <c r="A2677" s="261" t="s">
        <v>1174</v>
      </c>
      <c r="B2677" s="261" t="s">
        <v>1175</v>
      </c>
      <c r="C2677" s="261" t="s">
        <v>1167</v>
      </c>
      <c r="D2677" s="261" t="s">
        <v>953</v>
      </c>
      <c r="E2677" s="261">
        <v>127504125</v>
      </c>
      <c r="F2677" s="261" t="s">
        <v>4160</v>
      </c>
      <c r="G2677" s="261" t="s">
        <v>888</v>
      </c>
      <c r="H2677" s="261">
        <v>2</v>
      </c>
      <c r="I2677" s="261" t="s">
        <v>4213</v>
      </c>
      <c r="J2677" s="261" t="s">
        <v>4245</v>
      </c>
      <c r="K2677" s="261" t="s">
        <v>4246</v>
      </c>
      <c r="L2677" s="262">
        <v>45504</v>
      </c>
      <c r="M2677" s="261" t="s">
        <v>20</v>
      </c>
    </row>
    <row r="2678" spans="1:13" x14ac:dyDescent="0.35">
      <c r="A2678" s="259" t="s">
        <v>1174</v>
      </c>
      <c r="B2678" s="259" t="s">
        <v>1175</v>
      </c>
      <c r="C2678" s="259" t="s">
        <v>1167</v>
      </c>
      <c r="D2678" s="259" t="s">
        <v>694</v>
      </c>
      <c r="E2678" s="259">
        <v>1159951</v>
      </c>
      <c r="F2678" s="259" t="s">
        <v>4247</v>
      </c>
      <c r="G2678" s="259" t="s">
        <v>33</v>
      </c>
      <c r="H2678" s="259">
        <v>2</v>
      </c>
      <c r="I2678" s="259" t="s">
        <v>4248</v>
      </c>
      <c r="J2678" s="259" t="s">
        <v>4249</v>
      </c>
      <c r="K2678" s="259" t="s">
        <v>4250</v>
      </c>
      <c r="L2678" s="260">
        <v>45504</v>
      </c>
      <c r="M2678" s="259" t="s">
        <v>20</v>
      </c>
    </row>
    <row r="2679" spans="1:13" x14ac:dyDescent="0.35">
      <c r="A2679" s="261" t="s">
        <v>1174</v>
      </c>
      <c r="B2679" s="261" t="s">
        <v>1175</v>
      </c>
      <c r="C2679" s="261" t="s">
        <v>1167</v>
      </c>
      <c r="D2679" s="261" t="s">
        <v>962</v>
      </c>
      <c r="E2679" s="261">
        <v>57924562</v>
      </c>
      <c r="F2679" s="261" t="s">
        <v>4251</v>
      </c>
      <c r="G2679" s="261" t="s">
        <v>888</v>
      </c>
      <c r="H2679" s="261">
        <v>2</v>
      </c>
      <c r="I2679" s="261" t="s">
        <v>4252</v>
      </c>
      <c r="J2679" s="261" t="s">
        <v>4253</v>
      </c>
      <c r="K2679" s="261" t="s">
        <v>4254</v>
      </c>
      <c r="L2679" s="262">
        <v>45504</v>
      </c>
      <c r="M2679" s="261" t="s">
        <v>20</v>
      </c>
    </row>
    <row r="2680" spans="1:13" x14ac:dyDescent="0.35">
      <c r="A2680" s="259" t="s">
        <v>1174</v>
      </c>
      <c r="B2680" s="259" t="s">
        <v>1175</v>
      </c>
      <c r="C2680" s="259" t="s">
        <v>1167</v>
      </c>
      <c r="D2680" s="259" t="s">
        <v>967</v>
      </c>
      <c r="E2680" s="259">
        <v>228397</v>
      </c>
      <c r="F2680" s="259" t="s">
        <v>4255</v>
      </c>
      <c r="G2680" s="259" t="s">
        <v>22</v>
      </c>
      <c r="H2680" s="259">
        <v>3</v>
      </c>
      <c r="I2680" s="259" t="s">
        <v>4256</v>
      </c>
      <c r="J2680" s="259" t="s">
        <v>4257</v>
      </c>
      <c r="K2680" s="259" t="s">
        <v>4258</v>
      </c>
      <c r="L2680" s="260">
        <v>45504</v>
      </c>
      <c r="M2680" s="259" t="s">
        <v>20</v>
      </c>
    </row>
    <row r="2681" spans="1:13" x14ac:dyDescent="0.35">
      <c r="A2681" s="261" t="s">
        <v>1174</v>
      </c>
      <c r="B2681" s="261" t="s">
        <v>1175</v>
      </c>
      <c r="C2681" s="261" t="s">
        <v>1167</v>
      </c>
      <c r="D2681" s="261" t="s">
        <v>568</v>
      </c>
      <c r="E2681" s="261">
        <v>138834</v>
      </c>
      <c r="F2681" s="261" t="s">
        <v>4259</v>
      </c>
      <c r="G2681" s="261" t="s">
        <v>22</v>
      </c>
      <c r="H2681" s="261">
        <v>3</v>
      </c>
      <c r="I2681" s="261" t="s">
        <v>4260</v>
      </c>
      <c r="J2681" s="261" t="s">
        <v>4261</v>
      </c>
      <c r="K2681" s="261" t="s">
        <v>4262</v>
      </c>
      <c r="L2681" s="262">
        <v>45504</v>
      </c>
      <c r="M2681" s="261" t="s">
        <v>20</v>
      </c>
    </row>
    <row r="2682" spans="1:13" x14ac:dyDescent="0.35">
      <c r="A2682" s="259" t="s">
        <v>1174</v>
      </c>
      <c r="B2682" s="259" t="s">
        <v>1175</v>
      </c>
      <c r="C2682" s="259" t="s">
        <v>1167</v>
      </c>
      <c r="D2682" s="259" t="s">
        <v>40</v>
      </c>
      <c r="E2682" s="259" t="s">
        <v>17</v>
      </c>
      <c r="F2682" s="259" t="s">
        <v>17</v>
      </c>
      <c r="G2682" s="259" t="s">
        <v>17</v>
      </c>
      <c r="H2682" s="259" t="s">
        <v>17</v>
      </c>
      <c r="I2682" s="259" t="s">
        <v>17</v>
      </c>
      <c r="J2682" s="259" t="s">
        <v>4178</v>
      </c>
      <c r="K2682" s="259" t="s">
        <v>4263</v>
      </c>
      <c r="L2682" s="260">
        <v>45504</v>
      </c>
      <c r="M2682" s="259" t="s">
        <v>20</v>
      </c>
    </row>
    <row r="2683" spans="1:13" x14ac:dyDescent="0.35">
      <c r="A2683" s="261" t="s">
        <v>1174</v>
      </c>
      <c r="B2683" s="261" t="s">
        <v>1175</v>
      </c>
      <c r="C2683" s="261" t="s">
        <v>1167</v>
      </c>
      <c r="D2683" s="261" t="s">
        <v>635</v>
      </c>
      <c r="E2683" s="261">
        <v>10</v>
      </c>
      <c r="F2683" s="261" t="s">
        <v>4264</v>
      </c>
      <c r="G2683" s="261" t="s">
        <v>888</v>
      </c>
      <c r="H2683" s="261">
        <v>2</v>
      </c>
      <c r="I2683" s="261" t="s">
        <v>4265</v>
      </c>
      <c r="J2683" s="261" t="s">
        <v>4266</v>
      </c>
      <c r="K2683" s="261" t="s">
        <v>4267</v>
      </c>
      <c r="L2683" s="262">
        <v>45504</v>
      </c>
      <c r="M2683" s="261" t="s">
        <v>20</v>
      </c>
    </row>
    <row r="2684" spans="1:13" x14ac:dyDescent="0.35">
      <c r="A2684" s="259" t="s">
        <v>1174</v>
      </c>
      <c r="B2684" s="259" t="s">
        <v>1175</v>
      </c>
      <c r="C2684" s="259" t="s">
        <v>1167</v>
      </c>
      <c r="D2684" s="259" t="s">
        <v>793</v>
      </c>
      <c r="E2684" s="259">
        <v>4181</v>
      </c>
      <c r="F2684" s="259" t="s">
        <v>4264</v>
      </c>
      <c r="G2684" s="259" t="s">
        <v>888</v>
      </c>
      <c r="H2684" s="259">
        <v>2</v>
      </c>
      <c r="I2684" s="259" t="s">
        <v>4181</v>
      </c>
      <c r="J2684" s="259" t="s">
        <v>4268</v>
      </c>
      <c r="K2684" s="259" t="s">
        <v>4269</v>
      </c>
      <c r="L2684" s="260">
        <v>45504</v>
      </c>
      <c r="M2684" s="259" t="s">
        <v>20</v>
      </c>
    </row>
    <row r="2685" spans="1:13" x14ac:dyDescent="0.35">
      <c r="A2685" s="261" t="s">
        <v>1174</v>
      </c>
      <c r="B2685" s="261" t="s">
        <v>1175</v>
      </c>
      <c r="C2685" s="261" t="s">
        <v>1167</v>
      </c>
      <c r="D2685" s="261" t="s">
        <v>990</v>
      </c>
      <c r="E2685" s="261">
        <v>135350</v>
      </c>
      <c r="F2685" s="261" t="s">
        <v>4185</v>
      </c>
      <c r="G2685" s="261" t="s">
        <v>22</v>
      </c>
      <c r="H2685" s="261">
        <v>3</v>
      </c>
      <c r="I2685" s="261" t="s">
        <v>4186</v>
      </c>
      <c r="J2685" s="261" t="s">
        <v>4187</v>
      </c>
      <c r="K2685" s="261" t="s">
        <v>4270</v>
      </c>
      <c r="L2685" s="262">
        <v>45504</v>
      </c>
      <c r="M2685" s="261" t="s">
        <v>20</v>
      </c>
    </row>
    <row r="2686" spans="1:13" x14ac:dyDescent="0.35">
      <c r="A2686" s="259" t="s">
        <v>1174</v>
      </c>
      <c r="B2686" s="259" t="s">
        <v>1175</v>
      </c>
      <c r="C2686" s="259" t="s">
        <v>1167</v>
      </c>
      <c r="D2686" s="259" t="s">
        <v>995</v>
      </c>
      <c r="E2686" s="259">
        <v>57696165</v>
      </c>
      <c r="F2686" s="259" t="s">
        <v>4271</v>
      </c>
      <c r="G2686" s="259" t="s">
        <v>22</v>
      </c>
      <c r="H2686" s="259">
        <v>3</v>
      </c>
      <c r="I2686" s="259" t="s">
        <v>4272</v>
      </c>
      <c r="J2686" s="259" t="s">
        <v>4273</v>
      </c>
      <c r="K2686" s="259" t="s">
        <v>4274</v>
      </c>
      <c r="L2686" s="260">
        <v>45504</v>
      </c>
      <c r="M2686" s="259" t="s">
        <v>20</v>
      </c>
    </row>
    <row r="2687" spans="1:13" x14ac:dyDescent="0.35">
      <c r="A2687" s="261" t="s">
        <v>1174</v>
      </c>
      <c r="B2687" s="261" t="s">
        <v>1175</v>
      </c>
      <c r="C2687" s="261" t="s">
        <v>1167</v>
      </c>
      <c r="D2687" s="261" t="s">
        <v>1000</v>
      </c>
      <c r="E2687" s="261">
        <v>93047</v>
      </c>
      <c r="F2687" s="261" t="s">
        <v>4271</v>
      </c>
      <c r="G2687" s="261" t="s">
        <v>22</v>
      </c>
      <c r="H2687" s="261">
        <v>3</v>
      </c>
      <c r="I2687" s="261" t="s">
        <v>4275</v>
      </c>
      <c r="J2687" s="261" t="s">
        <v>4276</v>
      </c>
      <c r="K2687" s="261" t="s">
        <v>4277</v>
      </c>
      <c r="L2687" s="262">
        <v>45504</v>
      </c>
      <c r="M2687" s="261" t="s">
        <v>20</v>
      </c>
    </row>
    <row r="2688" spans="1:13" x14ac:dyDescent="0.35">
      <c r="A2688" s="259" t="s">
        <v>1174</v>
      </c>
      <c r="B2688" s="259" t="s">
        <v>1175</v>
      </c>
      <c r="C2688" s="259" t="s">
        <v>1167</v>
      </c>
      <c r="D2688" s="259" t="s">
        <v>1003</v>
      </c>
      <c r="E2688" s="259">
        <v>135350</v>
      </c>
      <c r="F2688" s="259" t="s">
        <v>4271</v>
      </c>
      <c r="G2688" s="259" t="s">
        <v>22</v>
      </c>
      <c r="H2688" s="259">
        <v>3</v>
      </c>
      <c r="I2688" s="259" t="s">
        <v>4186</v>
      </c>
      <c r="J2688" s="259" t="s">
        <v>4187</v>
      </c>
      <c r="K2688" s="259" t="s">
        <v>4278</v>
      </c>
      <c r="L2688" s="260">
        <v>45504</v>
      </c>
      <c r="M2688" s="259" t="s">
        <v>20</v>
      </c>
    </row>
    <row r="2689" spans="1:13" x14ac:dyDescent="0.35">
      <c r="A2689" s="261" t="s">
        <v>1174</v>
      </c>
      <c r="B2689" s="261" t="s">
        <v>1175</v>
      </c>
      <c r="C2689" s="261" t="s">
        <v>1167</v>
      </c>
      <c r="D2689" s="261" t="s">
        <v>1006</v>
      </c>
      <c r="E2689" s="261">
        <v>0</v>
      </c>
      <c r="F2689" s="261" t="s">
        <v>824</v>
      </c>
      <c r="G2689" s="261" t="s">
        <v>17</v>
      </c>
      <c r="H2689" s="261" t="s">
        <v>17</v>
      </c>
      <c r="I2689" s="261" t="s">
        <v>17</v>
      </c>
      <c r="J2689" s="261" t="s">
        <v>4198</v>
      </c>
      <c r="K2689" s="261" t="s">
        <v>4279</v>
      </c>
      <c r="L2689" s="262">
        <v>45504</v>
      </c>
      <c r="M2689" s="261" t="s">
        <v>20</v>
      </c>
    </row>
    <row r="2690" spans="1:13" x14ac:dyDescent="0.35">
      <c r="A2690" s="259" t="s">
        <v>1174</v>
      </c>
      <c r="B2690" s="259" t="s">
        <v>1175</v>
      </c>
      <c r="C2690" s="259" t="s">
        <v>1167</v>
      </c>
      <c r="D2690" s="259" t="s">
        <v>823</v>
      </c>
      <c r="E2690" s="259">
        <v>0</v>
      </c>
      <c r="F2690" s="259" t="s">
        <v>17</v>
      </c>
      <c r="G2690" s="259" t="s">
        <v>17</v>
      </c>
      <c r="H2690" s="259" t="s">
        <v>17</v>
      </c>
      <c r="I2690" s="259" t="s">
        <v>17</v>
      </c>
      <c r="J2690" s="259" t="s">
        <v>4235</v>
      </c>
      <c r="K2690" s="259" t="s">
        <v>4280</v>
      </c>
      <c r="L2690" s="260">
        <v>45504</v>
      </c>
      <c r="M2690" s="259" t="s">
        <v>20</v>
      </c>
    </row>
    <row r="2691" spans="1:13" x14ac:dyDescent="0.35">
      <c r="A2691" s="261" t="s">
        <v>1174</v>
      </c>
      <c r="B2691" s="261" t="s">
        <v>1175</v>
      </c>
      <c r="C2691" s="261" t="s">
        <v>1167</v>
      </c>
      <c r="D2691" s="261" t="s">
        <v>404</v>
      </c>
      <c r="E2691" s="261">
        <v>3</v>
      </c>
      <c r="F2691" s="261" t="s">
        <v>4281</v>
      </c>
      <c r="G2691" s="261" t="s">
        <v>888</v>
      </c>
      <c r="H2691" s="261">
        <v>2</v>
      </c>
      <c r="I2691" s="261" t="s">
        <v>4275</v>
      </c>
      <c r="J2691" s="261" t="s">
        <v>4282</v>
      </c>
      <c r="K2691" s="261" t="s">
        <v>4283</v>
      </c>
      <c r="L2691" s="262">
        <v>45504</v>
      </c>
      <c r="M2691" s="261" t="s">
        <v>20</v>
      </c>
    </row>
    <row r="2692" spans="1:13" x14ac:dyDescent="0.35">
      <c r="A2692" s="259" t="s">
        <v>1174</v>
      </c>
      <c r="B2692" s="259" t="s">
        <v>1175</v>
      </c>
      <c r="C2692" s="259" t="s">
        <v>1167</v>
      </c>
      <c r="D2692" s="259" t="s">
        <v>38</v>
      </c>
      <c r="E2692" s="259" t="s">
        <v>17</v>
      </c>
      <c r="F2692" s="259" t="s">
        <v>17</v>
      </c>
      <c r="G2692" s="259" t="s">
        <v>17</v>
      </c>
      <c r="H2692" s="259" t="s">
        <v>17</v>
      </c>
      <c r="I2692" s="259" t="s">
        <v>17</v>
      </c>
      <c r="J2692" s="259" t="s">
        <v>4042</v>
      </c>
      <c r="K2692" s="259" t="s">
        <v>4284</v>
      </c>
      <c r="L2692" s="260">
        <v>45504</v>
      </c>
      <c r="M2692" s="259" t="s">
        <v>439</v>
      </c>
    </row>
    <row r="2693" spans="1:13" x14ac:dyDescent="0.35">
      <c r="A2693" s="261" t="s">
        <v>1174</v>
      </c>
      <c r="B2693" s="261" t="s">
        <v>1175</v>
      </c>
      <c r="C2693" s="261" t="s">
        <v>1167</v>
      </c>
      <c r="D2693" s="261" t="s">
        <v>16</v>
      </c>
      <c r="E2693" s="261" t="s">
        <v>17</v>
      </c>
      <c r="F2693" s="261" t="s">
        <v>17</v>
      </c>
      <c r="G2693" s="261" t="s">
        <v>17</v>
      </c>
      <c r="H2693" s="261" t="s">
        <v>17</v>
      </c>
      <c r="I2693" s="261" t="s">
        <v>17</v>
      </c>
      <c r="J2693" s="261" t="s">
        <v>4042</v>
      </c>
      <c r="K2693" s="261" t="s">
        <v>4285</v>
      </c>
      <c r="L2693" s="262">
        <v>45504</v>
      </c>
      <c r="M2693" s="261" t="s">
        <v>439</v>
      </c>
    </row>
    <row r="2694" spans="1:13" x14ac:dyDescent="0.35">
      <c r="A2694" s="259" t="s">
        <v>1174</v>
      </c>
      <c r="B2694" s="259" t="s">
        <v>1175</v>
      </c>
      <c r="C2694" s="259" t="s">
        <v>1167</v>
      </c>
      <c r="D2694" s="259" t="s">
        <v>21</v>
      </c>
      <c r="E2694" s="259" t="s">
        <v>17</v>
      </c>
      <c r="F2694" s="259" t="s">
        <v>17</v>
      </c>
      <c r="G2694" s="259" t="s">
        <v>17</v>
      </c>
      <c r="H2694" s="259" t="s">
        <v>17</v>
      </c>
      <c r="I2694" s="259" t="s">
        <v>17</v>
      </c>
      <c r="J2694" s="259" t="s">
        <v>4042</v>
      </c>
      <c r="K2694" s="259" t="s">
        <v>4286</v>
      </c>
      <c r="L2694" s="260">
        <v>45504</v>
      </c>
      <c r="M2694" s="259" t="s">
        <v>439</v>
      </c>
    </row>
    <row r="2695" spans="1:13" x14ac:dyDescent="0.35">
      <c r="A2695" s="261" t="s">
        <v>1174</v>
      </c>
      <c r="B2695" s="261" t="s">
        <v>1175</v>
      </c>
      <c r="C2695" s="261" t="s">
        <v>1167</v>
      </c>
      <c r="D2695" s="261" t="s">
        <v>768</v>
      </c>
      <c r="E2695" s="261" t="s">
        <v>17</v>
      </c>
      <c r="F2695" s="261" t="s">
        <v>17</v>
      </c>
      <c r="G2695" s="261" t="s">
        <v>17</v>
      </c>
      <c r="H2695" s="261" t="s">
        <v>17</v>
      </c>
      <c r="I2695" s="261" t="s">
        <v>17</v>
      </c>
      <c r="J2695" s="261" t="s">
        <v>4042</v>
      </c>
      <c r="K2695" s="261" t="s">
        <v>4287</v>
      </c>
      <c r="L2695" s="262">
        <v>45504</v>
      </c>
      <c r="M2695" s="261" t="s">
        <v>439</v>
      </c>
    </row>
    <row r="2696" spans="1:13" x14ac:dyDescent="0.35">
      <c r="A2696" s="259" t="s">
        <v>1174</v>
      </c>
      <c r="B2696" s="259" t="s">
        <v>1175</v>
      </c>
      <c r="C2696" s="259" t="s">
        <v>1167</v>
      </c>
      <c r="D2696" s="259" t="s">
        <v>24</v>
      </c>
      <c r="E2696" s="259" t="s">
        <v>17</v>
      </c>
      <c r="F2696" s="259" t="s">
        <v>17</v>
      </c>
      <c r="G2696" s="259" t="s">
        <v>17</v>
      </c>
      <c r="H2696" s="259" t="s">
        <v>17</v>
      </c>
      <c r="I2696" s="259" t="s">
        <v>17</v>
      </c>
      <c r="J2696" s="259" t="s">
        <v>4042</v>
      </c>
      <c r="K2696" s="259" t="s">
        <v>4288</v>
      </c>
      <c r="L2696" s="260">
        <v>45504</v>
      </c>
      <c r="M2696" s="259" t="s">
        <v>439</v>
      </c>
    </row>
    <row r="2697" spans="1:13" x14ac:dyDescent="0.35">
      <c r="A2697" s="261" t="s">
        <v>1123</v>
      </c>
      <c r="B2697" s="261" t="s">
        <v>1124</v>
      </c>
      <c r="C2697" s="261" t="s">
        <v>1125</v>
      </c>
      <c r="D2697" s="261" t="s">
        <v>24</v>
      </c>
      <c r="E2697" s="261" t="s">
        <v>17</v>
      </c>
      <c r="F2697" s="261" t="s">
        <v>17</v>
      </c>
      <c r="G2697" s="261" t="s">
        <v>17</v>
      </c>
      <c r="H2697" s="261" t="s">
        <v>17</v>
      </c>
      <c r="I2697" s="261" t="s">
        <v>17</v>
      </c>
      <c r="J2697" s="261" t="s">
        <v>4289</v>
      </c>
      <c r="K2697" s="261" t="s">
        <v>4290</v>
      </c>
      <c r="L2697" s="262">
        <v>45504</v>
      </c>
      <c r="M2697" s="261" t="s">
        <v>20</v>
      </c>
    </row>
    <row r="2698" spans="1:13" x14ac:dyDescent="0.35">
      <c r="A2698" s="259" t="s">
        <v>786</v>
      </c>
      <c r="B2698" s="259" t="s">
        <v>787</v>
      </c>
      <c r="C2698" s="259" t="s">
        <v>788</v>
      </c>
      <c r="D2698" s="259" t="s">
        <v>694</v>
      </c>
      <c r="E2698" s="259">
        <v>639313</v>
      </c>
      <c r="F2698" s="259" t="s">
        <v>4291</v>
      </c>
      <c r="G2698" s="259" t="s">
        <v>22</v>
      </c>
      <c r="H2698" s="259">
        <v>3</v>
      </c>
      <c r="I2698" s="259" t="s">
        <v>4292</v>
      </c>
      <c r="J2698" s="259" t="s">
        <v>4293</v>
      </c>
      <c r="K2698" s="259" t="s">
        <v>4294</v>
      </c>
      <c r="L2698" s="260">
        <v>45504</v>
      </c>
      <c r="M2698" s="259" t="s">
        <v>20</v>
      </c>
    </row>
    <row r="2699" spans="1:13" x14ac:dyDescent="0.35">
      <c r="A2699" s="261" t="s">
        <v>786</v>
      </c>
      <c r="B2699" s="261" t="s">
        <v>787</v>
      </c>
      <c r="C2699" s="261" t="s">
        <v>788</v>
      </c>
      <c r="D2699" s="261" t="s">
        <v>962</v>
      </c>
      <c r="E2699" s="261">
        <v>7360827</v>
      </c>
      <c r="F2699" s="261" t="s">
        <v>4295</v>
      </c>
      <c r="G2699" s="261" t="s">
        <v>888</v>
      </c>
      <c r="H2699" s="261">
        <v>2</v>
      </c>
      <c r="I2699" s="261" t="s">
        <v>4296</v>
      </c>
      <c r="J2699" s="261" t="s">
        <v>4297</v>
      </c>
      <c r="K2699" s="261" t="s">
        <v>4298</v>
      </c>
      <c r="L2699" s="262">
        <v>45504</v>
      </c>
      <c r="M2699" s="261" t="s">
        <v>20</v>
      </c>
    </row>
    <row r="2700" spans="1:13" x14ac:dyDescent="0.35">
      <c r="A2700" s="259" t="s">
        <v>786</v>
      </c>
      <c r="B2700" s="259" t="s">
        <v>787</v>
      </c>
      <c r="C2700" s="259" t="s">
        <v>788</v>
      </c>
      <c r="D2700" s="259" t="s">
        <v>967</v>
      </c>
      <c r="E2700" s="259">
        <v>2800000</v>
      </c>
      <c r="F2700" s="259" t="s">
        <v>4299</v>
      </c>
      <c r="G2700" s="259" t="s">
        <v>492</v>
      </c>
      <c r="H2700" s="259">
        <v>1</v>
      </c>
      <c r="I2700" s="259" t="s">
        <v>4300</v>
      </c>
      <c r="J2700" s="259" t="s">
        <v>4301</v>
      </c>
      <c r="K2700" s="259" t="s">
        <v>4302</v>
      </c>
      <c r="L2700" s="260">
        <v>45504</v>
      </c>
      <c r="M2700" s="259" t="s">
        <v>20</v>
      </c>
    </row>
    <row r="2701" spans="1:13" x14ac:dyDescent="0.35">
      <c r="A2701" s="261" t="s">
        <v>786</v>
      </c>
      <c r="B2701" s="261" t="s">
        <v>787</v>
      </c>
      <c r="C2701" s="261" t="s">
        <v>788</v>
      </c>
      <c r="D2701" s="261" t="s">
        <v>990</v>
      </c>
      <c r="E2701" s="261">
        <v>2800000</v>
      </c>
      <c r="F2701" s="261" t="s">
        <v>4299</v>
      </c>
      <c r="G2701" s="261" t="s">
        <v>492</v>
      </c>
      <c r="H2701" s="261">
        <v>1</v>
      </c>
      <c r="I2701" s="261" t="s">
        <v>4300</v>
      </c>
      <c r="J2701" s="261" t="s">
        <v>4303</v>
      </c>
      <c r="K2701" s="261" t="s">
        <v>4304</v>
      </c>
      <c r="L2701" s="262">
        <v>45504</v>
      </c>
      <c r="M2701" s="261" t="s">
        <v>20</v>
      </c>
    </row>
    <row r="2702" spans="1:13" x14ac:dyDescent="0.35">
      <c r="A2702" s="259" t="s">
        <v>786</v>
      </c>
      <c r="B2702" s="259" t="s">
        <v>787</v>
      </c>
      <c r="C2702" s="259" t="s">
        <v>788</v>
      </c>
      <c r="D2702" s="259" t="s">
        <v>995</v>
      </c>
      <c r="E2702" s="259">
        <v>4560827</v>
      </c>
      <c r="F2702" s="259" t="s">
        <v>4295</v>
      </c>
      <c r="G2702" s="259" t="s">
        <v>888</v>
      </c>
      <c r="H2702" s="259">
        <v>2</v>
      </c>
      <c r="I2702" s="259" t="s">
        <v>4305</v>
      </c>
      <c r="J2702" s="259" t="s">
        <v>4306</v>
      </c>
      <c r="K2702" s="259" t="s">
        <v>4307</v>
      </c>
      <c r="L2702" s="260">
        <v>45504</v>
      </c>
      <c r="M2702" s="259" t="s">
        <v>20</v>
      </c>
    </row>
    <row r="2703" spans="1:13" x14ac:dyDescent="0.35">
      <c r="A2703" s="261" t="s">
        <v>786</v>
      </c>
      <c r="B2703" s="261" t="s">
        <v>787</v>
      </c>
      <c r="C2703" s="261" t="s">
        <v>788</v>
      </c>
      <c r="D2703" s="261" t="s">
        <v>1000</v>
      </c>
      <c r="E2703" s="261">
        <v>0</v>
      </c>
      <c r="F2703" s="261" t="s">
        <v>4299</v>
      </c>
      <c r="G2703" s="261" t="s">
        <v>492</v>
      </c>
      <c r="H2703" s="261">
        <v>1</v>
      </c>
      <c r="I2703" s="261" t="s">
        <v>4300</v>
      </c>
      <c r="J2703" s="261" t="s">
        <v>4308</v>
      </c>
      <c r="K2703" s="261" t="s">
        <v>4309</v>
      </c>
      <c r="L2703" s="262">
        <v>45504</v>
      </c>
      <c r="M2703" s="261" t="s">
        <v>20</v>
      </c>
    </row>
    <row r="2704" spans="1:13" x14ac:dyDescent="0.35">
      <c r="A2704" s="259" t="s">
        <v>786</v>
      </c>
      <c r="B2704" s="259" t="s">
        <v>787</v>
      </c>
      <c r="C2704" s="259" t="s">
        <v>788</v>
      </c>
      <c r="D2704" s="259" t="s">
        <v>1003</v>
      </c>
      <c r="E2704" s="259">
        <v>2800000</v>
      </c>
      <c r="F2704" s="259" t="s">
        <v>4299</v>
      </c>
      <c r="G2704" s="259" t="s">
        <v>492</v>
      </c>
      <c r="H2704" s="259">
        <v>1</v>
      </c>
      <c r="I2704" s="259" t="s">
        <v>4300</v>
      </c>
      <c r="J2704" s="259" t="s">
        <v>4310</v>
      </c>
      <c r="K2704" s="259" t="s">
        <v>4311</v>
      </c>
      <c r="L2704" s="260">
        <v>45504</v>
      </c>
      <c r="M2704" s="259" t="s">
        <v>20</v>
      </c>
    </row>
    <row r="2705" spans="1:13" x14ac:dyDescent="0.35">
      <c r="A2705" s="261" t="s">
        <v>786</v>
      </c>
      <c r="B2705" s="261" t="s">
        <v>787</v>
      </c>
      <c r="C2705" s="261" t="s">
        <v>788</v>
      </c>
      <c r="D2705" s="261" t="s">
        <v>1006</v>
      </c>
      <c r="E2705" s="261">
        <v>0</v>
      </c>
      <c r="F2705" s="261" t="s">
        <v>4299</v>
      </c>
      <c r="G2705" s="261" t="s">
        <v>492</v>
      </c>
      <c r="H2705" s="261">
        <v>1</v>
      </c>
      <c r="I2705" s="261" t="s">
        <v>4300</v>
      </c>
      <c r="J2705" s="261" t="s">
        <v>4312</v>
      </c>
      <c r="K2705" s="261" t="s">
        <v>4313</v>
      </c>
      <c r="L2705" s="262">
        <v>45504</v>
      </c>
      <c r="M2705" s="261" t="s">
        <v>20</v>
      </c>
    </row>
    <row r="2706" spans="1:13" x14ac:dyDescent="0.35">
      <c r="A2706" s="259" t="s">
        <v>786</v>
      </c>
      <c r="B2706" s="259" t="s">
        <v>787</v>
      </c>
      <c r="C2706" s="259" t="s">
        <v>788</v>
      </c>
      <c r="D2706" s="259" t="s">
        <v>823</v>
      </c>
      <c r="E2706" s="259">
        <v>0</v>
      </c>
      <c r="F2706" s="259" t="s">
        <v>4299</v>
      </c>
      <c r="G2706" s="259" t="s">
        <v>492</v>
      </c>
      <c r="H2706" s="259">
        <v>1</v>
      </c>
      <c r="I2706" s="259" t="s">
        <v>4300</v>
      </c>
      <c r="J2706" s="259" t="s">
        <v>4314</v>
      </c>
      <c r="K2706" s="259" t="s">
        <v>4315</v>
      </c>
      <c r="L2706" s="260">
        <v>45504</v>
      </c>
      <c r="M2706" s="259" t="s">
        <v>20</v>
      </c>
    </row>
    <row r="2707" spans="1:13" x14ac:dyDescent="0.35">
      <c r="A2707" s="261" t="s">
        <v>1800</v>
      </c>
      <c r="B2707" s="261" t="s">
        <v>1801</v>
      </c>
      <c r="C2707" s="261" t="s">
        <v>61</v>
      </c>
      <c r="D2707" s="261" t="s">
        <v>953</v>
      </c>
      <c r="E2707" s="261">
        <v>23460000</v>
      </c>
      <c r="F2707" s="261" t="s">
        <v>4316</v>
      </c>
      <c r="G2707" s="261" t="s">
        <v>492</v>
      </c>
      <c r="H2707" s="261">
        <v>1</v>
      </c>
      <c r="I2707" s="261" t="s">
        <v>4317</v>
      </c>
      <c r="J2707" s="261" t="s">
        <v>4318</v>
      </c>
      <c r="K2707" s="261" t="s">
        <v>4319</v>
      </c>
      <c r="L2707" s="262">
        <v>45504</v>
      </c>
      <c r="M2707" s="261" t="s">
        <v>439</v>
      </c>
    </row>
    <row r="2708" spans="1:13" x14ac:dyDescent="0.35">
      <c r="A2708" s="259" t="s">
        <v>1800</v>
      </c>
      <c r="B2708" s="259" t="s">
        <v>1801</v>
      </c>
      <c r="C2708" s="259" t="s">
        <v>61</v>
      </c>
      <c r="D2708" s="259" t="s">
        <v>694</v>
      </c>
      <c r="E2708" s="259">
        <v>57285</v>
      </c>
      <c r="F2708" s="259" t="s">
        <v>4320</v>
      </c>
      <c r="G2708" s="259" t="s">
        <v>492</v>
      </c>
      <c r="H2708" s="259">
        <v>1</v>
      </c>
      <c r="I2708" s="259" t="s">
        <v>4321</v>
      </c>
      <c r="J2708" s="259" t="s">
        <v>4322</v>
      </c>
      <c r="K2708" s="259" t="s">
        <v>4323</v>
      </c>
      <c r="L2708" s="260">
        <v>45504</v>
      </c>
      <c r="M2708" s="259" t="s">
        <v>439</v>
      </c>
    </row>
    <row r="2709" spans="1:13" x14ac:dyDescent="0.35">
      <c r="A2709" s="261" t="s">
        <v>1800</v>
      </c>
      <c r="B2709" s="261" t="s">
        <v>1801</v>
      </c>
      <c r="C2709" s="261" t="s">
        <v>61</v>
      </c>
      <c r="D2709" s="261" t="s">
        <v>962</v>
      </c>
      <c r="E2709" s="261">
        <v>13578378</v>
      </c>
      <c r="F2709" s="261" t="s">
        <v>4324</v>
      </c>
      <c r="G2709" s="261" t="s">
        <v>888</v>
      </c>
      <c r="H2709" s="261">
        <v>2</v>
      </c>
      <c r="I2709" s="261" t="s">
        <v>4325</v>
      </c>
      <c r="J2709" s="261" t="s">
        <v>4326</v>
      </c>
      <c r="K2709" s="261" t="s">
        <v>4327</v>
      </c>
      <c r="L2709" s="262">
        <v>45504</v>
      </c>
      <c r="M2709" s="261" t="s">
        <v>439</v>
      </c>
    </row>
    <row r="2710" spans="1:13" x14ac:dyDescent="0.35">
      <c r="A2710" s="259" t="s">
        <v>1800</v>
      </c>
      <c r="B2710" s="259" t="s">
        <v>1801</v>
      </c>
      <c r="C2710" s="259" t="s">
        <v>61</v>
      </c>
      <c r="D2710" s="259" t="s">
        <v>967</v>
      </c>
      <c r="E2710" s="259">
        <v>8800000</v>
      </c>
      <c r="F2710" s="259" t="s">
        <v>4328</v>
      </c>
      <c r="G2710" s="259" t="s">
        <v>888</v>
      </c>
      <c r="H2710" s="259">
        <v>2</v>
      </c>
      <c r="I2710" s="259" t="s">
        <v>4329</v>
      </c>
      <c r="J2710" s="259" t="s">
        <v>4330</v>
      </c>
      <c r="K2710" s="259" t="s">
        <v>4331</v>
      </c>
      <c r="L2710" s="260">
        <v>45504</v>
      </c>
      <c r="M2710" s="259" t="s">
        <v>439</v>
      </c>
    </row>
    <row r="2711" spans="1:13" x14ac:dyDescent="0.35">
      <c r="A2711" s="261" t="s">
        <v>1800</v>
      </c>
      <c r="B2711" s="261" t="s">
        <v>1801</v>
      </c>
      <c r="C2711" s="261" t="s">
        <v>61</v>
      </c>
      <c r="D2711" s="261" t="s">
        <v>568</v>
      </c>
      <c r="E2711" s="261">
        <v>123000</v>
      </c>
      <c r="F2711" s="261" t="s">
        <v>4332</v>
      </c>
      <c r="G2711" s="261" t="s">
        <v>888</v>
      </c>
      <c r="H2711" s="261">
        <v>2</v>
      </c>
      <c r="I2711" s="261" t="s">
        <v>4333</v>
      </c>
      <c r="J2711" s="261" t="s">
        <v>4334</v>
      </c>
      <c r="K2711" s="261" t="s">
        <v>4335</v>
      </c>
      <c r="L2711" s="262">
        <v>45504</v>
      </c>
      <c r="M2711" s="261" t="s">
        <v>439</v>
      </c>
    </row>
    <row r="2712" spans="1:13" x14ac:dyDescent="0.35">
      <c r="A2712" s="259" t="s">
        <v>1800</v>
      </c>
      <c r="B2712" s="259" t="s">
        <v>1801</v>
      </c>
      <c r="C2712" s="259" t="s">
        <v>61</v>
      </c>
      <c r="D2712" s="259" t="s">
        <v>40</v>
      </c>
      <c r="E2712" s="259">
        <v>0</v>
      </c>
      <c r="F2712" s="259" t="s">
        <v>17</v>
      </c>
      <c r="G2712" s="259" t="s">
        <v>17</v>
      </c>
      <c r="H2712" s="259" t="s">
        <v>17</v>
      </c>
      <c r="I2712" s="259" t="s">
        <v>17</v>
      </c>
      <c r="J2712" s="259" t="s">
        <v>4336</v>
      </c>
      <c r="K2712" s="259" t="s">
        <v>4337</v>
      </c>
      <c r="L2712" s="260">
        <v>45504</v>
      </c>
      <c r="M2712" s="259" t="s">
        <v>439</v>
      </c>
    </row>
    <row r="2713" spans="1:13" x14ac:dyDescent="0.35">
      <c r="A2713" s="261" t="s">
        <v>1800</v>
      </c>
      <c r="B2713" s="261" t="s">
        <v>1801</v>
      </c>
      <c r="C2713" s="261" t="s">
        <v>61</v>
      </c>
      <c r="D2713" s="261" t="s">
        <v>635</v>
      </c>
      <c r="E2713" s="261">
        <v>0</v>
      </c>
      <c r="F2713" s="261" t="s">
        <v>17</v>
      </c>
      <c r="G2713" s="261" t="s">
        <v>17</v>
      </c>
      <c r="H2713" s="261" t="s">
        <v>17</v>
      </c>
      <c r="I2713" s="261" t="s">
        <v>17</v>
      </c>
      <c r="J2713" s="261" t="s">
        <v>4338</v>
      </c>
      <c r="K2713" s="261" t="s">
        <v>4339</v>
      </c>
      <c r="L2713" s="262">
        <v>45504</v>
      </c>
      <c r="M2713" s="261" t="s">
        <v>439</v>
      </c>
    </row>
    <row r="2714" spans="1:13" x14ac:dyDescent="0.35">
      <c r="A2714" s="259" t="s">
        <v>1800</v>
      </c>
      <c r="B2714" s="259" t="s">
        <v>1801</v>
      </c>
      <c r="C2714" s="259" t="s">
        <v>61</v>
      </c>
      <c r="D2714" s="259" t="s">
        <v>990</v>
      </c>
      <c r="E2714" s="259">
        <v>577004</v>
      </c>
      <c r="F2714" s="259" t="s">
        <v>4340</v>
      </c>
      <c r="G2714" s="259" t="s">
        <v>22</v>
      </c>
      <c r="H2714" s="259">
        <v>3</v>
      </c>
      <c r="I2714" s="259" t="s">
        <v>4341</v>
      </c>
      <c r="J2714" s="259" t="s">
        <v>4342</v>
      </c>
      <c r="K2714" s="259" t="s">
        <v>4343</v>
      </c>
      <c r="L2714" s="260">
        <v>45504</v>
      </c>
      <c r="M2714" s="259" t="s">
        <v>439</v>
      </c>
    </row>
    <row r="2715" spans="1:13" x14ac:dyDescent="0.35">
      <c r="A2715" s="261" t="s">
        <v>1800</v>
      </c>
      <c r="B2715" s="261" t="s">
        <v>1801</v>
      </c>
      <c r="C2715" s="261" t="s">
        <v>61</v>
      </c>
      <c r="D2715" s="261" t="s">
        <v>995</v>
      </c>
      <c r="E2715" s="261">
        <v>4778378</v>
      </c>
      <c r="F2715" s="261" t="s">
        <v>4344</v>
      </c>
      <c r="G2715" s="261" t="s">
        <v>888</v>
      </c>
      <c r="H2715" s="261">
        <v>2</v>
      </c>
      <c r="I2715" s="261" t="s">
        <v>4345</v>
      </c>
      <c r="J2715" s="261" t="s">
        <v>4346</v>
      </c>
      <c r="K2715" s="261" t="s">
        <v>4347</v>
      </c>
      <c r="L2715" s="262">
        <v>45504</v>
      </c>
      <c r="M2715" s="261" t="s">
        <v>439</v>
      </c>
    </row>
    <row r="2716" spans="1:13" x14ac:dyDescent="0.35">
      <c r="A2716" s="259" t="s">
        <v>1800</v>
      </c>
      <c r="B2716" s="259" t="s">
        <v>1801</v>
      </c>
      <c r="C2716" s="259" t="s">
        <v>61</v>
      </c>
      <c r="D2716" s="259" t="s">
        <v>1000</v>
      </c>
      <c r="E2716" s="259">
        <v>8222996</v>
      </c>
      <c r="F2716" s="259" t="s">
        <v>4344</v>
      </c>
      <c r="G2716" s="259" t="s">
        <v>22</v>
      </c>
      <c r="H2716" s="259">
        <v>3</v>
      </c>
      <c r="I2716" s="259" t="s">
        <v>4348</v>
      </c>
      <c r="J2716" s="259" t="s">
        <v>4349</v>
      </c>
      <c r="K2716" s="259" t="s">
        <v>4350</v>
      </c>
      <c r="L2716" s="260">
        <v>45504</v>
      </c>
      <c r="M2716" s="259" t="s">
        <v>439</v>
      </c>
    </row>
    <row r="2717" spans="1:13" x14ac:dyDescent="0.35">
      <c r="A2717" s="261" t="s">
        <v>1800</v>
      </c>
      <c r="B2717" s="261" t="s">
        <v>1801</v>
      </c>
      <c r="C2717" s="261" t="s">
        <v>61</v>
      </c>
      <c r="D2717" s="261" t="s">
        <v>1003</v>
      </c>
      <c r="E2717" s="261">
        <v>297409</v>
      </c>
      <c r="F2717" s="261" t="s">
        <v>4344</v>
      </c>
      <c r="G2717" s="261" t="s">
        <v>22</v>
      </c>
      <c r="H2717" s="261">
        <v>3</v>
      </c>
      <c r="I2717" s="261" t="s">
        <v>1537</v>
      </c>
      <c r="J2717" s="261" t="s">
        <v>4351</v>
      </c>
      <c r="K2717" s="261" t="s">
        <v>4352</v>
      </c>
      <c r="L2717" s="262">
        <v>45504</v>
      </c>
      <c r="M2717" s="261" t="s">
        <v>439</v>
      </c>
    </row>
    <row r="2718" spans="1:13" x14ac:dyDescent="0.35">
      <c r="A2718" s="259" t="s">
        <v>1800</v>
      </c>
      <c r="B2718" s="259" t="s">
        <v>1801</v>
      </c>
      <c r="C2718" s="259" t="s">
        <v>61</v>
      </c>
      <c r="D2718" s="259" t="s">
        <v>1006</v>
      </c>
      <c r="E2718" s="259">
        <v>279595</v>
      </c>
      <c r="F2718" s="259" t="s">
        <v>4344</v>
      </c>
      <c r="G2718" s="259" t="s">
        <v>22</v>
      </c>
      <c r="H2718" s="259">
        <v>3</v>
      </c>
      <c r="I2718" s="259" t="s">
        <v>1537</v>
      </c>
      <c r="J2718" s="259" t="s">
        <v>4353</v>
      </c>
      <c r="K2718" s="259" t="s">
        <v>4354</v>
      </c>
      <c r="L2718" s="260">
        <v>45504</v>
      </c>
      <c r="M2718" s="259" t="s">
        <v>439</v>
      </c>
    </row>
    <row r="2719" spans="1:13" x14ac:dyDescent="0.35">
      <c r="A2719" s="261" t="s">
        <v>1800</v>
      </c>
      <c r="B2719" s="261" t="s">
        <v>1801</v>
      </c>
      <c r="C2719" s="261" t="s">
        <v>61</v>
      </c>
      <c r="D2719" s="261" t="s">
        <v>823</v>
      </c>
      <c r="E2719" s="261">
        <v>0</v>
      </c>
      <c r="F2719" s="261" t="s">
        <v>4344</v>
      </c>
      <c r="G2719" s="261" t="s">
        <v>22</v>
      </c>
      <c r="H2719" s="261">
        <v>3</v>
      </c>
      <c r="I2719" s="261" t="s">
        <v>1537</v>
      </c>
      <c r="J2719" s="261" t="s">
        <v>4355</v>
      </c>
      <c r="K2719" s="261" t="s">
        <v>4356</v>
      </c>
      <c r="L2719" s="262">
        <v>45504</v>
      </c>
      <c r="M2719" s="261" t="s">
        <v>439</v>
      </c>
    </row>
    <row r="2720" spans="1:13" x14ac:dyDescent="0.35">
      <c r="A2720" s="259" t="s">
        <v>4357</v>
      </c>
      <c r="B2720" s="259" t="s">
        <v>4358</v>
      </c>
      <c r="C2720" s="259" t="s">
        <v>125</v>
      </c>
      <c r="D2720" s="259" t="s">
        <v>953</v>
      </c>
      <c r="E2720" s="259">
        <v>27139000</v>
      </c>
      <c r="F2720" s="259" t="s">
        <v>4359</v>
      </c>
      <c r="G2720" s="259" t="s">
        <v>888</v>
      </c>
      <c r="H2720" s="259">
        <v>2</v>
      </c>
      <c r="I2720" s="259" t="s">
        <v>1986</v>
      </c>
      <c r="J2720" s="259" t="s">
        <v>4360</v>
      </c>
      <c r="K2720" s="259" t="s">
        <v>4361</v>
      </c>
      <c r="L2720" s="260">
        <v>45504</v>
      </c>
      <c r="M2720" s="259" t="s">
        <v>20</v>
      </c>
    </row>
    <row r="2721" spans="1:13" x14ac:dyDescent="0.35">
      <c r="A2721" s="261" t="s">
        <v>4357</v>
      </c>
      <c r="B2721" s="261" t="s">
        <v>4358</v>
      </c>
      <c r="C2721" s="261" t="s">
        <v>125</v>
      </c>
      <c r="D2721" s="261" t="s">
        <v>694</v>
      </c>
      <c r="E2721" s="261">
        <v>1186408</v>
      </c>
      <c r="F2721" s="261" t="s">
        <v>4362</v>
      </c>
      <c r="G2721" s="261" t="s">
        <v>492</v>
      </c>
      <c r="H2721" s="261">
        <v>1</v>
      </c>
      <c r="I2721" s="261" t="s">
        <v>4363</v>
      </c>
      <c r="J2721" s="261" t="s">
        <v>4364</v>
      </c>
      <c r="K2721" s="261" t="s">
        <v>4365</v>
      </c>
      <c r="L2721" s="262">
        <v>45504</v>
      </c>
      <c r="M2721" s="261" t="s">
        <v>20</v>
      </c>
    </row>
    <row r="2722" spans="1:13" x14ac:dyDescent="0.35">
      <c r="A2722" s="259" t="s">
        <v>4357</v>
      </c>
      <c r="B2722" s="259" t="s">
        <v>4358</v>
      </c>
      <c r="C2722" s="259" t="s">
        <v>125</v>
      </c>
      <c r="D2722" s="259" t="s">
        <v>962</v>
      </c>
      <c r="E2722" s="259">
        <v>27139000</v>
      </c>
      <c r="F2722" s="259" t="s">
        <v>4359</v>
      </c>
      <c r="G2722" s="259" t="s">
        <v>888</v>
      </c>
      <c r="H2722" s="259">
        <v>2</v>
      </c>
      <c r="I2722" s="259" t="s">
        <v>1986</v>
      </c>
      <c r="J2722" s="259" t="s">
        <v>4366</v>
      </c>
      <c r="K2722" s="259" t="s">
        <v>4367</v>
      </c>
      <c r="L2722" s="260">
        <v>45504</v>
      </c>
      <c r="M2722" s="259" t="s">
        <v>20</v>
      </c>
    </row>
    <row r="2723" spans="1:13" x14ac:dyDescent="0.35">
      <c r="A2723" s="261" t="s">
        <v>4357</v>
      </c>
      <c r="B2723" s="261" t="s">
        <v>4358</v>
      </c>
      <c r="C2723" s="261" t="s">
        <v>125</v>
      </c>
      <c r="D2723" s="261" t="s">
        <v>967</v>
      </c>
      <c r="E2723" s="261">
        <v>9900000</v>
      </c>
      <c r="F2723" s="261" t="s">
        <v>4368</v>
      </c>
      <c r="G2723" s="261" t="s">
        <v>888</v>
      </c>
      <c r="H2723" s="261">
        <v>2</v>
      </c>
      <c r="I2723" s="261" t="s">
        <v>4369</v>
      </c>
      <c r="J2723" s="261" t="s">
        <v>4370</v>
      </c>
      <c r="K2723" s="261" t="s">
        <v>4371</v>
      </c>
      <c r="L2723" s="262">
        <v>45504</v>
      </c>
      <c r="M2723" s="261" t="s">
        <v>20</v>
      </c>
    </row>
    <row r="2724" spans="1:13" x14ac:dyDescent="0.35">
      <c r="A2724" s="259" t="s">
        <v>4357</v>
      </c>
      <c r="B2724" s="259" t="s">
        <v>4358</v>
      </c>
      <c r="C2724" s="259" t="s">
        <v>125</v>
      </c>
      <c r="D2724" s="259" t="s">
        <v>38</v>
      </c>
      <c r="E2724" s="259" t="s">
        <v>17</v>
      </c>
      <c r="F2724" s="259" t="s">
        <v>17</v>
      </c>
      <c r="G2724" s="259" t="s">
        <v>17</v>
      </c>
      <c r="H2724" s="259" t="s">
        <v>17</v>
      </c>
      <c r="I2724" s="259" t="s">
        <v>17</v>
      </c>
      <c r="J2724" s="259" t="s">
        <v>17</v>
      </c>
      <c r="K2724" s="259" t="s">
        <v>4372</v>
      </c>
      <c r="L2724" s="260">
        <v>45504</v>
      </c>
      <c r="M2724" s="259" t="s">
        <v>20</v>
      </c>
    </row>
    <row r="2725" spans="1:13" x14ac:dyDescent="0.35">
      <c r="A2725" s="261" t="s">
        <v>4357</v>
      </c>
      <c r="B2725" s="261" t="s">
        <v>4358</v>
      </c>
      <c r="C2725" s="261" t="s">
        <v>125</v>
      </c>
      <c r="D2725" s="261" t="s">
        <v>40</v>
      </c>
      <c r="E2725" s="261" t="s">
        <v>17</v>
      </c>
      <c r="F2725" s="261" t="s">
        <v>17</v>
      </c>
      <c r="G2725" s="261" t="s">
        <v>17</v>
      </c>
      <c r="H2725" s="261" t="s">
        <v>17</v>
      </c>
      <c r="I2725" s="261" t="s">
        <v>17</v>
      </c>
      <c r="J2725" s="261" t="s">
        <v>17</v>
      </c>
      <c r="K2725" s="261" t="s">
        <v>4373</v>
      </c>
      <c r="L2725" s="262">
        <v>45504</v>
      </c>
      <c r="M2725" s="261" t="s">
        <v>20</v>
      </c>
    </row>
    <row r="2726" spans="1:13" x14ac:dyDescent="0.35">
      <c r="A2726" s="259" t="s">
        <v>4357</v>
      </c>
      <c r="B2726" s="259" t="s">
        <v>4358</v>
      </c>
      <c r="C2726" s="259" t="s">
        <v>125</v>
      </c>
      <c r="D2726" s="259" t="s">
        <v>16</v>
      </c>
      <c r="E2726" s="259" t="s">
        <v>17</v>
      </c>
      <c r="F2726" s="259" t="s">
        <v>17</v>
      </c>
      <c r="G2726" s="259" t="s">
        <v>17</v>
      </c>
      <c r="H2726" s="259" t="s">
        <v>17</v>
      </c>
      <c r="I2726" s="259" t="s">
        <v>17</v>
      </c>
      <c r="J2726" s="259" t="s">
        <v>17</v>
      </c>
      <c r="K2726" s="259" t="s">
        <v>4374</v>
      </c>
      <c r="L2726" s="260">
        <v>45504</v>
      </c>
      <c r="M2726" s="259" t="s">
        <v>20</v>
      </c>
    </row>
    <row r="2727" spans="1:13" x14ac:dyDescent="0.35">
      <c r="A2727" s="261" t="s">
        <v>4357</v>
      </c>
      <c r="B2727" s="261" t="s">
        <v>4358</v>
      </c>
      <c r="C2727" s="261" t="s">
        <v>125</v>
      </c>
      <c r="D2727" s="261" t="s">
        <v>21</v>
      </c>
      <c r="E2727" s="261" t="s">
        <v>17</v>
      </c>
      <c r="F2727" s="261" t="s">
        <v>17</v>
      </c>
      <c r="G2727" s="261" t="s">
        <v>17</v>
      </c>
      <c r="H2727" s="261" t="s">
        <v>17</v>
      </c>
      <c r="I2727" s="261" t="s">
        <v>17</v>
      </c>
      <c r="J2727" s="261" t="s">
        <v>17</v>
      </c>
      <c r="K2727" s="261" t="s">
        <v>4375</v>
      </c>
      <c r="L2727" s="262">
        <v>45504</v>
      </c>
      <c r="M2727" s="261" t="s">
        <v>20</v>
      </c>
    </row>
    <row r="2728" spans="1:13" x14ac:dyDescent="0.35">
      <c r="A2728" s="259" t="s">
        <v>4357</v>
      </c>
      <c r="B2728" s="259" t="s">
        <v>4358</v>
      </c>
      <c r="C2728" s="259" t="s">
        <v>125</v>
      </c>
      <c r="D2728" s="259" t="s">
        <v>768</v>
      </c>
      <c r="E2728" s="259" t="s">
        <v>17</v>
      </c>
      <c r="F2728" s="259" t="s">
        <v>17</v>
      </c>
      <c r="G2728" s="259" t="s">
        <v>17</v>
      </c>
      <c r="H2728" s="259" t="s">
        <v>17</v>
      </c>
      <c r="I2728" s="259" t="s">
        <v>17</v>
      </c>
      <c r="J2728" s="259" t="s">
        <v>17</v>
      </c>
      <c r="K2728" s="259" t="s">
        <v>4376</v>
      </c>
      <c r="L2728" s="260">
        <v>45504</v>
      </c>
      <c r="M2728" s="259" t="s">
        <v>20</v>
      </c>
    </row>
    <row r="2729" spans="1:13" x14ac:dyDescent="0.35">
      <c r="A2729" s="261" t="s">
        <v>4357</v>
      </c>
      <c r="B2729" s="261" t="s">
        <v>4358</v>
      </c>
      <c r="C2729" s="261" t="s">
        <v>125</v>
      </c>
      <c r="D2729" s="261" t="s">
        <v>24</v>
      </c>
      <c r="E2729" s="261" t="s">
        <v>17</v>
      </c>
      <c r="F2729" s="261" t="s">
        <v>17</v>
      </c>
      <c r="G2729" s="261" t="s">
        <v>17</v>
      </c>
      <c r="H2729" s="261" t="s">
        <v>17</v>
      </c>
      <c r="I2729" s="261" t="s">
        <v>17</v>
      </c>
      <c r="J2729" s="261" t="s">
        <v>17</v>
      </c>
      <c r="K2729" s="261" t="s">
        <v>4377</v>
      </c>
      <c r="L2729" s="262">
        <v>45504</v>
      </c>
      <c r="M2729" s="261" t="s">
        <v>20</v>
      </c>
    </row>
    <row r="2730" spans="1:13" x14ac:dyDescent="0.35">
      <c r="A2730" s="259" t="s">
        <v>4357</v>
      </c>
      <c r="B2730" s="259" t="s">
        <v>4358</v>
      </c>
      <c r="C2730" s="259" t="s">
        <v>125</v>
      </c>
      <c r="D2730" s="259" t="s">
        <v>990</v>
      </c>
      <c r="E2730" s="259">
        <v>4300000</v>
      </c>
      <c r="F2730" s="259" t="s">
        <v>4378</v>
      </c>
      <c r="G2730" s="259" t="s">
        <v>888</v>
      </c>
      <c r="H2730" s="259">
        <v>2</v>
      </c>
      <c r="I2730" s="259" t="s">
        <v>4379</v>
      </c>
      <c r="J2730" s="259" t="s">
        <v>4380</v>
      </c>
      <c r="K2730" s="259" t="s">
        <v>4381</v>
      </c>
      <c r="L2730" s="260">
        <v>45504</v>
      </c>
      <c r="M2730" s="259" t="s">
        <v>20</v>
      </c>
    </row>
    <row r="2731" spans="1:13" x14ac:dyDescent="0.35">
      <c r="A2731" s="261" t="s">
        <v>4357</v>
      </c>
      <c r="B2731" s="261" t="s">
        <v>4358</v>
      </c>
      <c r="C2731" s="261" t="s">
        <v>125</v>
      </c>
      <c r="D2731" s="261" t="s">
        <v>995</v>
      </c>
      <c r="E2731" s="261">
        <v>17239000</v>
      </c>
      <c r="F2731" s="261" t="s">
        <v>4382</v>
      </c>
      <c r="G2731" s="261" t="s">
        <v>888</v>
      </c>
      <c r="H2731" s="261">
        <v>2</v>
      </c>
      <c r="I2731" s="261" t="s">
        <v>4383</v>
      </c>
      <c r="J2731" s="261" t="s">
        <v>4384</v>
      </c>
      <c r="K2731" s="261" t="s">
        <v>4385</v>
      </c>
      <c r="L2731" s="262">
        <v>45504</v>
      </c>
      <c r="M2731" s="261" t="s">
        <v>20</v>
      </c>
    </row>
    <row r="2732" spans="1:13" x14ac:dyDescent="0.35">
      <c r="A2732" s="259" t="s">
        <v>4357</v>
      </c>
      <c r="B2732" s="259" t="s">
        <v>4358</v>
      </c>
      <c r="C2732" s="259" t="s">
        <v>125</v>
      </c>
      <c r="D2732" s="259" t="s">
        <v>1000</v>
      </c>
      <c r="E2732" s="259">
        <v>5600000</v>
      </c>
      <c r="F2732" s="259" t="s">
        <v>4386</v>
      </c>
      <c r="G2732" s="259" t="s">
        <v>888</v>
      </c>
      <c r="H2732" s="259">
        <v>2</v>
      </c>
      <c r="I2732" s="259" t="s">
        <v>4387</v>
      </c>
      <c r="J2732" s="259" t="s">
        <v>4388</v>
      </c>
      <c r="K2732" s="259" t="s">
        <v>4389</v>
      </c>
      <c r="L2732" s="260">
        <v>45504</v>
      </c>
      <c r="M2732" s="259" t="s">
        <v>20</v>
      </c>
    </row>
    <row r="2733" spans="1:13" x14ac:dyDescent="0.35">
      <c r="A2733" s="261" t="s">
        <v>4357</v>
      </c>
      <c r="B2733" s="261" t="s">
        <v>4358</v>
      </c>
      <c r="C2733" s="261" t="s">
        <v>125</v>
      </c>
      <c r="D2733" s="261" t="s">
        <v>1003</v>
      </c>
      <c r="E2733" s="261">
        <v>3023064</v>
      </c>
      <c r="F2733" s="261" t="s">
        <v>4378</v>
      </c>
      <c r="G2733" s="261" t="s">
        <v>888</v>
      </c>
      <c r="H2733" s="261">
        <v>2</v>
      </c>
      <c r="I2733" s="261" t="s">
        <v>4379</v>
      </c>
      <c r="J2733" s="261" t="s">
        <v>4390</v>
      </c>
      <c r="K2733" s="261" t="s">
        <v>4391</v>
      </c>
      <c r="L2733" s="262">
        <v>45504</v>
      </c>
      <c r="M2733" s="261" t="s">
        <v>20</v>
      </c>
    </row>
    <row r="2734" spans="1:13" x14ac:dyDescent="0.35">
      <c r="A2734" s="259" t="s">
        <v>4357</v>
      </c>
      <c r="B2734" s="259" t="s">
        <v>4358</v>
      </c>
      <c r="C2734" s="259" t="s">
        <v>125</v>
      </c>
      <c r="D2734" s="259" t="s">
        <v>1006</v>
      </c>
      <c r="E2734" s="259">
        <v>1276936</v>
      </c>
      <c r="F2734" s="259" t="s">
        <v>4378</v>
      </c>
      <c r="G2734" s="259" t="s">
        <v>22</v>
      </c>
      <c r="H2734" s="259">
        <v>3</v>
      </c>
      <c r="I2734" s="259" t="s">
        <v>4379</v>
      </c>
      <c r="J2734" s="259" t="s">
        <v>4392</v>
      </c>
      <c r="K2734" s="259" t="s">
        <v>4393</v>
      </c>
      <c r="L2734" s="260">
        <v>45504</v>
      </c>
      <c r="M2734" s="259" t="s">
        <v>20</v>
      </c>
    </row>
    <row r="2735" spans="1:13" x14ac:dyDescent="0.35">
      <c r="A2735" s="261" t="s">
        <v>4357</v>
      </c>
      <c r="B2735" s="261" t="s">
        <v>4358</v>
      </c>
      <c r="C2735" s="261" t="s">
        <v>125</v>
      </c>
      <c r="D2735" s="261" t="s">
        <v>823</v>
      </c>
      <c r="E2735" s="261" t="s">
        <v>17</v>
      </c>
      <c r="F2735" s="261" t="s">
        <v>4378</v>
      </c>
      <c r="G2735" s="261" t="s">
        <v>22</v>
      </c>
      <c r="H2735" s="261">
        <v>3</v>
      </c>
      <c r="I2735" s="261" t="s">
        <v>4379</v>
      </c>
      <c r="J2735" s="261" t="s">
        <v>4394</v>
      </c>
      <c r="K2735" s="261" t="s">
        <v>4395</v>
      </c>
      <c r="L2735" s="262">
        <v>45504</v>
      </c>
      <c r="M2735" s="261" t="s">
        <v>20</v>
      </c>
    </row>
    <row r="2736" spans="1:13" x14ac:dyDescent="0.35">
      <c r="A2736" s="259" t="s">
        <v>4357</v>
      </c>
      <c r="B2736" s="259" t="s">
        <v>4358</v>
      </c>
      <c r="C2736" s="259" t="s">
        <v>125</v>
      </c>
      <c r="D2736" s="259" t="s">
        <v>26</v>
      </c>
      <c r="E2736" s="259" t="s">
        <v>17</v>
      </c>
      <c r="F2736" s="259" t="s">
        <v>17</v>
      </c>
      <c r="G2736" s="259" t="s">
        <v>17</v>
      </c>
      <c r="H2736" s="259" t="s">
        <v>17</v>
      </c>
      <c r="I2736" s="259" t="s">
        <v>17</v>
      </c>
      <c r="J2736" s="259" t="s">
        <v>17</v>
      </c>
      <c r="K2736" s="259" t="s">
        <v>4396</v>
      </c>
      <c r="L2736" s="260">
        <v>45504</v>
      </c>
      <c r="M2736" s="259" t="s">
        <v>20</v>
      </c>
    </row>
    <row r="2737" spans="1:13" x14ac:dyDescent="0.35">
      <c r="A2737" s="261" t="s">
        <v>4357</v>
      </c>
      <c r="B2737" s="261" t="s">
        <v>4358</v>
      </c>
      <c r="C2737" s="261" t="s">
        <v>125</v>
      </c>
      <c r="D2737" s="261" t="s">
        <v>28</v>
      </c>
      <c r="E2737" s="261" t="s">
        <v>17</v>
      </c>
      <c r="F2737" s="261" t="s">
        <v>17</v>
      </c>
      <c r="G2737" s="261" t="s">
        <v>17</v>
      </c>
      <c r="H2737" s="261" t="s">
        <v>17</v>
      </c>
      <c r="I2737" s="261" t="s">
        <v>17</v>
      </c>
      <c r="J2737" s="261" t="s">
        <v>17</v>
      </c>
      <c r="K2737" s="261" t="s">
        <v>4397</v>
      </c>
      <c r="L2737" s="262">
        <v>45504</v>
      </c>
      <c r="M2737" s="261" t="s">
        <v>20</v>
      </c>
    </row>
    <row r="2738" spans="1:13" x14ac:dyDescent="0.35">
      <c r="A2738" s="259" t="s">
        <v>374</v>
      </c>
      <c r="B2738" s="259" t="s">
        <v>375</v>
      </c>
      <c r="C2738" s="259" t="s">
        <v>338</v>
      </c>
      <c r="D2738" s="259" t="s">
        <v>990</v>
      </c>
      <c r="E2738" s="259" t="s">
        <v>17</v>
      </c>
      <c r="F2738" s="259" t="s">
        <v>512</v>
      </c>
      <c r="G2738" s="259" t="s">
        <v>17</v>
      </c>
      <c r="H2738" s="259" t="s">
        <v>17</v>
      </c>
      <c r="I2738" s="259" t="s">
        <v>512</v>
      </c>
      <c r="J2738" s="259" t="s">
        <v>4398</v>
      </c>
      <c r="K2738" s="259" t="s">
        <v>4399</v>
      </c>
      <c r="L2738" s="260">
        <v>45504</v>
      </c>
      <c r="M2738" s="259" t="s">
        <v>439</v>
      </c>
    </row>
    <row r="2739" spans="1:13" x14ac:dyDescent="0.35">
      <c r="A2739" s="261" t="s">
        <v>374</v>
      </c>
      <c r="B2739" s="261" t="s">
        <v>375</v>
      </c>
      <c r="C2739" s="261" t="s">
        <v>338</v>
      </c>
      <c r="D2739" s="261" t="s">
        <v>995</v>
      </c>
      <c r="E2739" s="261" t="s">
        <v>17</v>
      </c>
      <c r="F2739" s="261" t="s">
        <v>512</v>
      </c>
      <c r="G2739" s="261" t="s">
        <v>17</v>
      </c>
      <c r="H2739" s="261" t="s">
        <v>17</v>
      </c>
      <c r="I2739" s="261" t="s">
        <v>512</v>
      </c>
      <c r="J2739" s="261" t="s">
        <v>1776</v>
      </c>
      <c r="K2739" s="261" t="s">
        <v>4400</v>
      </c>
      <c r="L2739" s="262">
        <v>45504</v>
      </c>
      <c r="M2739" s="261" t="s">
        <v>439</v>
      </c>
    </row>
    <row r="2740" spans="1:13" x14ac:dyDescent="0.35">
      <c r="A2740" s="259" t="s">
        <v>374</v>
      </c>
      <c r="B2740" s="259" t="s">
        <v>375</v>
      </c>
      <c r="C2740" s="259" t="s">
        <v>338</v>
      </c>
      <c r="D2740" s="259" t="s">
        <v>1000</v>
      </c>
      <c r="E2740" s="259" t="s">
        <v>17</v>
      </c>
      <c r="F2740" s="259" t="s">
        <v>512</v>
      </c>
      <c r="G2740" s="259" t="s">
        <v>17</v>
      </c>
      <c r="H2740" s="259" t="s">
        <v>17</v>
      </c>
      <c r="I2740" s="259" t="s">
        <v>512</v>
      </c>
      <c r="J2740" s="259" t="s">
        <v>1776</v>
      </c>
      <c r="K2740" s="259" t="s">
        <v>4401</v>
      </c>
      <c r="L2740" s="260">
        <v>45504</v>
      </c>
      <c r="M2740" s="259" t="s">
        <v>439</v>
      </c>
    </row>
    <row r="2741" spans="1:13" x14ac:dyDescent="0.35">
      <c r="A2741" s="261" t="s">
        <v>374</v>
      </c>
      <c r="B2741" s="261" t="s">
        <v>375</v>
      </c>
      <c r="C2741" s="261" t="s">
        <v>338</v>
      </c>
      <c r="D2741" s="261" t="s">
        <v>1003</v>
      </c>
      <c r="E2741" s="261" t="s">
        <v>17</v>
      </c>
      <c r="F2741" s="261" t="s">
        <v>512</v>
      </c>
      <c r="G2741" s="261" t="s">
        <v>17</v>
      </c>
      <c r="H2741" s="261" t="s">
        <v>17</v>
      </c>
      <c r="I2741" s="261" t="s">
        <v>512</v>
      </c>
      <c r="J2741" s="261" t="s">
        <v>1776</v>
      </c>
      <c r="K2741" s="261" t="s">
        <v>4402</v>
      </c>
      <c r="L2741" s="262">
        <v>45504</v>
      </c>
      <c r="M2741" s="261" t="s">
        <v>439</v>
      </c>
    </row>
    <row r="2742" spans="1:13" x14ac:dyDescent="0.35">
      <c r="A2742" s="259" t="s">
        <v>374</v>
      </c>
      <c r="B2742" s="259" t="s">
        <v>375</v>
      </c>
      <c r="C2742" s="259" t="s">
        <v>338</v>
      </c>
      <c r="D2742" s="259" t="s">
        <v>1006</v>
      </c>
      <c r="E2742" s="259" t="s">
        <v>17</v>
      </c>
      <c r="F2742" s="259" t="s">
        <v>512</v>
      </c>
      <c r="G2742" s="259" t="s">
        <v>17</v>
      </c>
      <c r="H2742" s="259" t="s">
        <v>17</v>
      </c>
      <c r="I2742" s="259" t="s">
        <v>512</v>
      </c>
      <c r="J2742" s="259" t="s">
        <v>1776</v>
      </c>
      <c r="K2742" s="259" t="s">
        <v>4403</v>
      </c>
      <c r="L2742" s="260">
        <v>45504</v>
      </c>
      <c r="M2742" s="259" t="s">
        <v>439</v>
      </c>
    </row>
    <row r="2743" spans="1:13" x14ac:dyDescent="0.35">
      <c r="A2743" s="261" t="s">
        <v>374</v>
      </c>
      <c r="B2743" s="261" t="s">
        <v>375</v>
      </c>
      <c r="C2743" s="261" t="s">
        <v>338</v>
      </c>
      <c r="D2743" s="261" t="s">
        <v>823</v>
      </c>
      <c r="E2743" s="261" t="s">
        <v>17</v>
      </c>
      <c r="F2743" s="261" t="s">
        <v>512</v>
      </c>
      <c r="G2743" s="261" t="s">
        <v>17</v>
      </c>
      <c r="H2743" s="261" t="s">
        <v>17</v>
      </c>
      <c r="I2743" s="261" t="s">
        <v>512</v>
      </c>
      <c r="J2743" s="261" t="s">
        <v>1776</v>
      </c>
      <c r="K2743" s="261" t="s">
        <v>4404</v>
      </c>
      <c r="L2743" s="262">
        <v>45504</v>
      </c>
      <c r="M2743" s="261" t="s">
        <v>439</v>
      </c>
    </row>
    <row r="2744" spans="1:13" x14ac:dyDescent="0.35">
      <c r="A2744" s="259" t="s">
        <v>374</v>
      </c>
      <c r="B2744" s="259" t="s">
        <v>375</v>
      </c>
      <c r="C2744" s="259" t="s">
        <v>338</v>
      </c>
      <c r="D2744" s="259" t="s">
        <v>404</v>
      </c>
      <c r="E2744" s="259">
        <v>2</v>
      </c>
      <c r="F2744" s="259" t="s">
        <v>4405</v>
      </c>
      <c r="G2744" s="259" t="s">
        <v>888</v>
      </c>
      <c r="H2744" s="259">
        <v>2</v>
      </c>
      <c r="I2744" s="259" t="s">
        <v>4406</v>
      </c>
      <c r="J2744" s="259" t="s">
        <v>4407</v>
      </c>
      <c r="K2744" s="259" t="s">
        <v>4408</v>
      </c>
      <c r="L2744" s="260">
        <v>45504</v>
      </c>
      <c r="M2744" s="259" t="s">
        <v>439</v>
      </c>
    </row>
    <row r="2745" spans="1:13" x14ac:dyDescent="0.35">
      <c r="A2745" s="261" t="s">
        <v>4409</v>
      </c>
      <c r="B2745" s="261" t="s">
        <v>4410</v>
      </c>
      <c r="C2745" s="261" t="s">
        <v>1665</v>
      </c>
      <c r="D2745" s="261" t="s">
        <v>953</v>
      </c>
      <c r="E2745" s="261">
        <v>34943265</v>
      </c>
      <c r="F2745" s="261" t="s">
        <v>4411</v>
      </c>
      <c r="G2745" s="261" t="s">
        <v>888</v>
      </c>
      <c r="H2745" s="261">
        <v>2</v>
      </c>
      <c r="I2745" s="261" t="s">
        <v>4412</v>
      </c>
      <c r="J2745" s="261" t="s">
        <v>4413</v>
      </c>
      <c r="K2745" s="261" t="s">
        <v>4414</v>
      </c>
      <c r="L2745" s="262">
        <v>45504</v>
      </c>
      <c r="M2745" s="261" t="s">
        <v>20</v>
      </c>
    </row>
    <row r="2746" spans="1:13" x14ac:dyDescent="0.35">
      <c r="A2746" s="259" t="s">
        <v>4409</v>
      </c>
      <c r="B2746" s="259" t="s">
        <v>4410</v>
      </c>
      <c r="C2746" s="259" t="s">
        <v>1665</v>
      </c>
      <c r="D2746" s="259" t="s">
        <v>694</v>
      </c>
      <c r="E2746" s="259">
        <v>477989.66</v>
      </c>
      <c r="F2746" s="259" t="s">
        <v>4415</v>
      </c>
      <c r="G2746" s="259" t="s">
        <v>888</v>
      </c>
      <c r="H2746" s="259">
        <v>2</v>
      </c>
      <c r="I2746" s="259" t="s">
        <v>4416</v>
      </c>
      <c r="J2746" s="259" t="s">
        <v>4417</v>
      </c>
      <c r="K2746" s="259" t="s">
        <v>4418</v>
      </c>
      <c r="L2746" s="260">
        <v>45504</v>
      </c>
      <c r="M2746" s="259" t="s">
        <v>20</v>
      </c>
    </row>
    <row r="2747" spans="1:13" x14ac:dyDescent="0.35">
      <c r="A2747" s="261" t="s">
        <v>4409</v>
      </c>
      <c r="B2747" s="261" t="s">
        <v>4410</v>
      </c>
      <c r="C2747" s="261" t="s">
        <v>1665</v>
      </c>
      <c r="D2747" s="261" t="s">
        <v>962</v>
      </c>
      <c r="E2747" s="261">
        <v>17954461</v>
      </c>
      <c r="F2747" s="261" t="s">
        <v>4419</v>
      </c>
      <c r="G2747" s="261" t="s">
        <v>888</v>
      </c>
      <c r="H2747" s="261">
        <v>2</v>
      </c>
      <c r="I2747" s="261" t="s">
        <v>4420</v>
      </c>
      <c r="J2747" s="261" t="s">
        <v>4421</v>
      </c>
      <c r="K2747" s="261" t="s">
        <v>4422</v>
      </c>
      <c r="L2747" s="262">
        <v>45504</v>
      </c>
      <c r="M2747" s="261" t="s">
        <v>20</v>
      </c>
    </row>
    <row r="2748" spans="1:13" x14ac:dyDescent="0.35">
      <c r="A2748" s="259" t="s">
        <v>4409</v>
      </c>
      <c r="B2748" s="259" t="s">
        <v>4410</v>
      </c>
      <c r="C2748" s="259" t="s">
        <v>1665</v>
      </c>
      <c r="D2748" s="259" t="s">
        <v>967</v>
      </c>
      <c r="E2748" s="259">
        <v>17954461</v>
      </c>
      <c r="F2748" s="259" t="s">
        <v>4419</v>
      </c>
      <c r="G2748" s="259" t="s">
        <v>888</v>
      </c>
      <c r="H2748" s="259">
        <v>2</v>
      </c>
      <c r="I2748" s="259" t="s">
        <v>4420</v>
      </c>
      <c r="J2748" s="259" t="s">
        <v>4423</v>
      </c>
      <c r="K2748" s="259" t="s">
        <v>4424</v>
      </c>
      <c r="L2748" s="260">
        <v>45504</v>
      </c>
      <c r="M2748" s="259" t="s">
        <v>20</v>
      </c>
    </row>
    <row r="2749" spans="1:13" x14ac:dyDescent="0.35">
      <c r="A2749" s="261" t="s">
        <v>4409</v>
      </c>
      <c r="B2749" s="261" t="s">
        <v>4410</v>
      </c>
      <c r="C2749" s="261" t="s">
        <v>1665</v>
      </c>
      <c r="D2749" s="261" t="s">
        <v>568</v>
      </c>
      <c r="E2749" s="261">
        <v>342</v>
      </c>
      <c r="F2749" s="261" t="s">
        <v>4425</v>
      </c>
      <c r="G2749" s="261" t="s">
        <v>888</v>
      </c>
      <c r="H2749" s="261">
        <v>2</v>
      </c>
      <c r="I2749" s="261" t="s">
        <v>4426</v>
      </c>
      <c r="J2749" s="261" t="s">
        <v>4427</v>
      </c>
      <c r="K2749" s="261" t="s">
        <v>4428</v>
      </c>
      <c r="L2749" s="262">
        <v>45504</v>
      </c>
      <c r="M2749" s="261" t="s">
        <v>20</v>
      </c>
    </row>
    <row r="2750" spans="1:13" x14ac:dyDescent="0.35">
      <c r="A2750" s="259" t="s">
        <v>4409</v>
      </c>
      <c r="B2750" s="259" t="s">
        <v>4410</v>
      </c>
      <c r="C2750" s="259" t="s">
        <v>1665</v>
      </c>
      <c r="D2750" s="259" t="s">
        <v>40</v>
      </c>
      <c r="E2750" s="259" t="s">
        <v>17</v>
      </c>
      <c r="F2750" s="259" t="s">
        <v>17</v>
      </c>
      <c r="G2750" s="259" t="s">
        <v>22</v>
      </c>
      <c r="H2750" s="259">
        <v>3</v>
      </c>
      <c r="I2750" s="259" t="s">
        <v>17</v>
      </c>
      <c r="J2750" s="259" t="s">
        <v>4429</v>
      </c>
      <c r="K2750" s="259" t="s">
        <v>4430</v>
      </c>
      <c r="L2750" s="260">
        <v>45504</v>
      </c>
      <c r="M2750" s="259" t="s">
        <v>20</v>
      </c>
    </row>
    <row r="2751" spans="1:13" x14ac:dyDescent="0.35">
      <c r="A2751" s="261" t="s">
        <v>4409</v>
      </c>
      <c r="B2751" s="261" t="s">
        <v>4410</v>
      </c>
      <c r="C2751" s="261" t="s">
        <v>1665</v>
      </c>
      <c r="D2751" s="261" t="s">
        <v>635</v>
      </c>
      <c r="E2751" s="261" t="s">
        <v>17</v>
      </c>
      <c r="F2751" s="261" t="s">
        <v>17</v>
      </c>
      <c r="G2751" s="261" t="s">
        <v>22</v>
      </c>
      <c r="H2751" s="261">
        <v>3</v>
      </c>
      <c r="I2751" s="261" t="s">
        <v>17</v>
      </c>
      <c r="J2751" s="261" t="s">
        <v>4431</v>
      </c>
      <c r="K2751" s="261" t="s">
        <v>4432</v>
      </c>
      <c r="L2751" s="262">
        <v>45504</v>
      </c>
      <c r="M2751" s="261" t="s">
        <v>20</v>
      </c>
    </row>
    <row r="2752" spans="1:13" x14ac:dyDescent="0.35">
      <c r="A2752" s="259" t="s">
        <v>4409</v>
      </c>
      <c r="B2752" s="259" t="s">
        <v>4410</v>
      </c>
      <c r="C2752" s="259" t="s">
        <v>1665</v>
      </c>
      <c r="D2752" s="259" t="s">
        <v>793</v>
      </c>
      <c r="E2752" s="259" t="s">
        <v>17</v>
      </c>
      <c r="F2752" s="259" t="s">
        <v>17</v>
      </c>
      <c r="G2752" s="259" t="s">
        <v>22</v>
      </c>
      <c r="H2752" s="259">
        <v>3</v>
      </c>
      <c r="I2752" s="259" t="s">
        <v>17</v>
      </c>
      <c r="J2752" s="259" t="s">
        <v>4431</v>
      </c>
      <c r="K2752" s="259" t="s">
        <v>4433</v>
      </c>
      <c r="L2752" s="260">
        <v>45504</v>
      </c>
      <c r="M2752" s="259" t="s">
        <v>20</v>
      </c>
    </row>
    <row r="2753" spans="1:13" x14ac:dyDescent="0.35">
      <c r="A2753" s="261" t="s">
        <v>4409</v>
      </c>
      <c r="B2753" s="261" t="s">
        <v>4410</v>
      </c>
      <c r="C2753" s="261" t="s">
        <v>1665</v>
      </c>
      <c r="D2753" s="261" t="s">
        <v>990</v>
      </c>
      <c r="E2753" s="261">
        <v>3300000</v>
      </c>
      <c r="F2753" s="261" t="s">
        <v>4434</v>
      </c>
      <c r="G2753" s="261" t="s">
        <v>888</v>
      </c>
      <c r="H2753" s="261">
        <v>2</v>
      </c>
      <c r="I2753" s="261" t="s">
        <v>4435</v>
      </c>
      <c r="J2753" s="261" t="s">
        <v>4436</v>
      </c>
      <c r="K2753" s="261" t="s">
        <v>4437</v>
      </c>
      <c r="L2753" s="262">
        <v>45504</v>
      </c>
      <c r="M2753" s="261" t="s">
        <v>20</v>
      </c>
    </row>
    <row r="2754" spans="1:13" x14ac:dyDescent="0.35">
      <c r="A2754" s="259" t="s">
        <v>4409</v>
      </c>
      <c r="B2754" s="259" t="s">
        <v>4410</v>
      </c>
      <c r="C2754" s="259" t="s">
        <v>1665</v>
      </c>
      <c r="D2754" s="259" t="s">
        <v>995</v>
      </c>
      <c r="E2754" s="259">
        <v>0</v>
      </c>
      <c r="F2754" s="259" t="s">
        <v>4419</v>
      </c>
      <c r="G2754" s="259" t="s">
        <v>888</v>
      </c>
      <c r="H2754" s="259">
        <v>2</v>
      </c>
      <c r="I2754" s="259" t="s">
        <v>4420</v>
      </c>
      <c r="J2754" s="259" t="s">
        <v>4438</v>
      </c>
      <c r="K2754" s="259" t="s">
        <v>4439</v>
      </c>
      <c r="L2754" s="260">
        <v>45504</v>
      </c>
      <c r="M2754" s="259" t="s">
        <v>20</v>
      </c>
    </row>
    <row r="2755" spans="1:13" x14ac:dyDescent="0.35">
      <c r="A2755" s="261" t="s">
        <v>4409</v>
      </c>
      <c r="B2755" s="261" t="s">
        <v>4410</v>
      </c>
      <c r="C2755" s="261" t="s">
        <v>1665</v>
      </c>
      <c r="D2755" s="261" t="s">
        <v>1000</v>
      </c>
      <c r="E2755" s="261">
        <v>14654461</v>
      </c>
      <c r="F2755" s="261" t="s">
        <v>4440</v>
      </c>
      <c r="G2755" s="261" t="s">
        <v>888</v>
      </c>
      <c r="H2755" s="261">
        <v>2</v>
      </c>
      <c r="I2755" s="261" t="s">
        <v>4441</v>
      </c>
      <c r="J2755" s="261" t="s">
        <v>4442</v>
      </c>
      <c r="K2755" s="261" t="s">
        <v>4443</v>
      </c>
      <c r="L2755" s="262">
        <v>45504</v>
      </c>
      <c r="M2755" s="261" t="s">
        <v>20</v>
      </c>
    </row>
    <row r="2756" spans="1:13" x14ac:dyDescent="0.35">
      <c r="A2756" s="259" t="s">
        <v>4409</v>
      </c>
      <c r="B2756" s="259" t="s">
        <v>4410</v>
      </c>
      <c r="C2756" s="259" t="s">
        <v>1665</v>
      </c>
      <c r="D2756" s="259" t="s">
        <v>1003</v>
      </c>
      <c r="E2756" s="259">
        <v>2789849</v>
      </c>
      <c r="F2756" s="259" t="s">
        <v>4434</v>
      </c>
      <c r="G2756" s="259" t="s">
        <v>888</v>
      </c>
      <c r="H2756" s="259">
        <v>2</v>
      </c>
      <c r="I2756" s="259" t="s">
        <v>4435</v>
      </c>
      <c r="J2756" s="259" t="s">
        <v>4444</v>
      </c>
      <c r="K2756" s="259" t="s">
        <v>4445</v>
      </c>
      <c r="L2756" s="260">
        <v>45504</v>
      </c>
      <c r="M2756" s="259" t="s">
        <v>20</v>
      </c>
    </row>
    <row r="2757" spans="1:13" x14ac:dyDescent="0.35">
      <c r="A2757" s="261" t="s">
        <v>4409</v>
      </c>
      <c r="B2757" s="261" t="s">
        <v>4410</v>
      </c>
      <c r="C2757" s="261" t="s">
        <v>1665</v>
      </c>
      <c r="D2757" s="261" t="s">
        <v>1006</v>
      </c>
      <c r="E2757" s="261">
        <v>510151</v>
      </c>
      <c r="F2757" s="261" t="s">
        <v>4446</v>
      </c>
      <c r="G2757" s="261" t="s">
        <v>888</v>
      </c>
      <c r="H2757" s="261">
        <v>2</v>
      </c>
      <c r="I2757" s="261" t="s">
        <v>4447</v>
      </c>
      <c r="J2757" s="261" t="s">
        <v>4448</v>
      </c>
      <c r="K2757" s="261" t="s">
        <v>4449</v>
      </c>
      <c r="L2757" s="262">
        <v>45504</v>
      </c>
      <c r="M2757" s="261" t="s">
        <v>20</v>
      </c>
    </row>
    <row r="2758" spans="1:13" x14ac:dyDescent="0.35">
      <c r="A2758" s="259" t="s">
        <v>4409</v>
      </c>
      <c r="B2758" s="259" t="s">
        <v>4410</v>
      </c>
      <c r="C2758" s="259" t="s">
        <v>1665</v>
      </c>
      <c r="D2758" s="259" t="s">
        <v>823</v>
      </c>
      <c r="E2758" s="259">
        <v>0</v>
      </c>
      <c r="F2758" s="259" t="s">
        <v>4446</v>
      </c>
      <c r="G2758" s="259" t="s">
        <v>22</v>
      </c>
      <c r="H2758" s="259">
        <v>3</v>
      </c>
      <c r="I2758" s="259" t="s">
        <v>4447</v>
      </c>
      <c r="J2758" s="259" t="s">
        <v>4450</v>
      </c>
      <c r="K2758" s="259" t="s">
        <v>4451</v>
      </c>
      <c r="L2758" s="260">
        <v>45504</v>
      </c>
      <c r="M2758" s="259" t="s">
        <v>20</v>
      </c>
    </row>
    <row r="2759" spans="1:13" x14ac:dyDescent="0.35">
      <c r="A2759" s="261" t="s">
        <v>4409</v>
      </c>
      <c r="B2759" s="261" t="s">
        <v>4410</v>
      </c>
      <c r="C2759" s="261" t="s">
        <v>1665</v>
      </c>
      <c r="D2759" s="261" t="s">
        <v>404</v>
      </c>
      <c r="E2759" s="261">
        <v>4</v>
      </c>
      <c r="F2759" s="261" t="s">
        <v>4446</v>
      </c>
      <c r="G2759" s="261" t="s">
        <v>888</v>
      </c>
      <c r="H2759" s="261">
        <v>2</v>
      </c>
      <c r="I2759" s="261" t="s">
        <v>4447</v>
      </c>
      <c r="J2759" s="261" t="s">
        <v>4452</v>
      </c>
      <c r="K2759" s="261" t="s">
        <v>4453</v>
      </c>
      <c r="L2759" s="262">
        <v>45504</v>
      </c>
      <c r="M2759" s="261" t="s">
        <v>20</v>
      </c>
    </row>
    <row r="2760" spans="1:13" x14ac:dyDescent="0.35">
      <c r="A2760" s="259" t="s">
        <v>4409</v>
      </c>
      <c r="B2760" s="259" t="s">
        <v>4410</v>
      </c>
      <c r="C2760" s="259" t="s">
        <v>1665</v>
      </c>
      <c r="D2760" s="259" t="s">
        <v>26</v>
      </c>
      <c r="E2760" s="259" t="s">
        <v>17</v>
      </c>
      <c r="F2760" s="259" t="s">
        <v>17</v>
      </c>
      <c r="G2760" s="259" t="s">
        <v>22</v>
      </c>
      <c r="H2760" s="259">
        <v>3</v>
      </c>
      <c r="I2760" s="259" t="s">
        <v>17</v>
      </c>
      <c r="J2760" s="259" t="s">
        <v>4454</v>
      </c>
      <c r="K2760" s="259" t="s">
        <v>4455</v>
      </c>
      <c r="L2760" s="260">
        <v>45504</v>
      </c>
      <c r="M2760" s="259" t="s">
        <v>20</v>
      </c>
    </row>
    <row r="2761" spans="1:13" x14ac:dyDescent="0.35">
      <c r="A2761" s="261" t="s">
        <v>4409</v>
      </c>
      <c r="B2761" s="261" t="s">
        <v>4410</v>
      </c>
      <c r="C2761" s="261" t="s">
        <v>1665</v>
      </c>
      <c r="D2761" s="261" t="s">
        <v>28</v>
      </c>
      <c r="E2761" s="261" t="s">
        <v>17</v>
      </c>
      <c r="F2761" s="261" t="s">
        <v>17</v>
      </c>
      <c r="G2761" s="261" t="s">
        <v>22</v>
      </c>
      <c r="H2761" s="261">
        <v>3</v>
      </c>
      <c r="I2761" s="261" t="s">
        <v>17</v>
      </c>
      <c r="J2761" s="261" t="s">
        <v>4456</v>
      </c>
      <c r="K2761" s="261" t="s">
        <v>4457</v>
      </c>
      <c r="L2761" s="262">
        <v>45504</v>
      </c>
      <c r="M2761" s="261" t="s">
        <v>20</v>
      </c>
    </row>
    <row r="2762" spans="1:13" x14ac:dyDescent="0.35">
      <c r="A2762" s="259" t="s">
        <v>4409</v>
      </c>
      <c r="B2762" s="259" t="s">
        <v>4410</v>
      </c>
      <c r="C2762" s="259" t="s">
        <v>1665</v>
      </c>
      <c r="D2762" s="259" t="s">
        <v>38</v>
      </c>
      <c r="E2762" s="259">
        <v>3342</v>
      </c>
      <c r="F2762" s="259" t="s">
        <v>4458</v>
      </c>
      <c r="G2762" s="259" t="s">
        <v>888</v>
      </c>
      <c r="H2762" s="259">
        <v>2</v>
      </c>
      <c r="I2762" s="259" t="s">
        <v>4459</v>
      </c>
      <c r="J2762" s="259" t="s">
        <v>4460</v>
      </c>
      <c r="K2762" s="259" t="s">
        <v>4461</v>
      </c>
      <c r="L2762" s="260">
        <v>45504</v>
      </c>
      <c r="M2762" s="259" t="s">
        <v>20</v>
      </c>
    </row>
    <row r="2763" spans="1:13" x14ac:dyDescent="0.35">
      <c r="A2763" s="261" t="s">
        <v>4409</v>
      </c>
      <c r="B2763" s="261" t="s">
        <v>4410</v>
      </c>
      <c r="C2763" s="261" t="s">
        <v>1665</v>
      </c>
      <c r="D2763" s="261" t="s">
        <v>16</v>
      </c>
      <c r="E2763" s="261" t="s">
        <v>17</v>
      </c>
      <c r="F2763" s="261" t="s">
        <v>17</v>
      </c>
      <c r="G2763" s="261" t="s">
        <v>22</v>
      </c>
      <c r="H2763" s="261">
        <v>3</v>
      </c>
      <c r="I2763" s="261" t="s">
        <v>17</v>
      </c>
      <c r="J2763" s="261" t="s">
        <v>4462</v>
      </c>
      <c r="K2763" s="261" t="s">
        <v>4463</v>
      </c>
      <c r="L2763" s="262">
        <v>45504</v>
      </c>
      <c r="M2763" s="261" t="s">
        <v>20</v>
      </c>
    </row>
    <row r="2764" spans="1:13" x14ac:dyDescent="0.35">
      <c r="A2764" s="259" t="s">
        <v>4409</v>
      </c>
      <c r="B2764" s="259" t="s">
        <v>4410</v>
      </c>
      <c r="C2764" s="259" t="s">
        <v>1665</v>
      </c>
      <c r="D2764" s="259" t="s">
        <v>21</v>
      </c>
      <c r="E2764" s="259" t="s">
        <v>17</v>
      </c>
      <c r="F2764" s="259" t="s">
        <v>17</v>
      </c>
      <c r="G2764" s="259" t="s">
        <v>22</v>
      </c>
      <c r="H2764" s="259">
        <v>3</v>
      </c>
      <c r="I2764" s="259" t="s">
        <v>17</v>
      </c>
      <c r="J2764" s="259" t="s">
        <v>4464</v>
      </c>
      <c r="K2764" s="259" t="s">
        <v>4465</v>
      </c>
      <c r="L2764" s="260">
        <v>45504</v>
      </c>
      <c r="M2764" s="259" t="s">
        <v>20</v>
      </c>
    </row>
    <row r="2765" spans="1:13" x14ac:dyDescent="0.35">
      <c r="A2765" s="261" t="s">
        <v>4409</v>
      </c>
      <c r="B2765" s="261" t="s">
        <v>4410</v>
      </c>
      <c r="C2765" s="261" t="s">
        <v>1665</v>
      </c>
      <c r="D2765" s="261" t="s">
        <v>768</v>
      </c>
      <c r="E2765" s="261">
        <v>34943265</v>
      </c>
      <c r="F2765" s="261" t="s">
        <v>4466</v>
      </c>
      <c r="G2765" s="261" t="s">
        <v>888</v>
      </c>
      <c r="H2765" s="261">
        <v>2</v>
      </c>
      <c r="I2765" s="261" t="s">
        <v>17</v>
      </c>
      <c r="J2765" s="261" t="s">
        <v>4467</v>
      </c>
      <c r="K2765" s="261" t="s">
        <v>4468</v>
      </c>
      <c r="L2765" s="262">
        <v>45504</v>
      </c>
      <c r="M2765" s="261" t="s">
        <v>20</v>
      </c>
    </row>
    <row r="2766" spans="1:13" x14ac:dyDescent="0.35">
      <c r="A2766" s="259" t="s">
        <v>4409</v>
      </c>
      <c r="B2766" s="259" t="s">
        <v>4410</v>
      </c>
      <c r="C2766" s="259" t="s">
        <v>1665</v>
      </c>
      <c r="D2766" s="259" t="s">
        <v>24</v>
      </c>
      <c r="E2766" s="259" t="s">
        <v>17</v>
      </c>
      <c r="F2766" s="259" t="s">
        <v>17</v>
      </c>
      <c r="G2766" s="259" t="s">
        <v>22</v>
      </c>
      <c r="H2766" s="259">
        <v>3</v>
      </c>
      <c r="I2766" s="259" t="s">
        <v>17</v>
      </c>
      <c r="J2766" s="259" t="s">
        <v>4469</v>
      </c>
      <c r="K2766" s="259" t="s">
        <v>4470</v>
      </c>
      <c r="L2766" s="260">
        <v>45504</v>
      </c>
      <c r="M2766" s="259" t="s">
        <v>20</v>
      </c>
    </row>
    <row r="2767" spans="1:13" x14ac:dyDescent="0.35">
      <c r="A2767" s="261" t="s">
        <v>4471</v>
      </c>
      <c r="B2767" s="261" t="s">
        <v>4472</v>
      </c>
      <c r="C2767" s="261" t="s">
        <v>1665</v>
      </c>
      <c r="D2767" s="261" t="s">
        <v>953</v>
      </c>
      <c r="E2767" s="261">
        <v>34943265</v>
      </c>
      <c r="F2767" s="261" t="s">
        <v>4411</v>
      </c>
      <c r="G2767" s="261" t="s">
        <v>888</v>
      </c>
      <c r="H2767" s="261">
        <v>2</v>
      </c>
      <c r="I2767" s="261" t="s">
        <v>4412</v>
      </c>
      <c r="J2767" s="261" t="s">
        <v>4413</v>
      </c>
      <c r="K2767" s="261" t="s">
        <v>4473</v>
      </c>
      <c r="L2767" s="262">
        <v>45504</v>
      </c>
      <c r="M2767" s="261" t="s">
        <v>20</v>
      </c>
    </row>
    <row r="2768" spans="1:13" x14ac:dyDescent="0.35">
      <c r="A2768" s="259" t="s">
        <v>4471</v>
      </c>
      <c r="B2768" s="259" t="s">
        <v>4472</v>
      </c>
      <c r="C2768" s="259" t="s">
        <v>1665</v>
      </c>
      <c r="D2768" s="259" t="s">
        <v>694</v>
      </c>
      <c r="E2768" s="259">
        <v>786380</v>
      </c>
      <c r="F2768" s="259" t="s">
        <v>1666</v>
      </c>
      <c r="G2768" s="259" t="s">
        <v>888</v>
      </c>
      <c r="H2768" s="259">
        <v>2</v>
      </c>
      <c r="I2768" s="259" t="s">
        <v>1667</v>
      </c>
      <c r="J2768" s="259" t="s">
        <v>4474</v>
      </c>
      <c r="K2768" s="259" t="s">
        <v>4475</v>
      </c>
      <c r="L2768" s="260">
        <v>45504</v>
      </c>
      <c r="M2768" s="259" t="s">
        <v>439</v>
      </c>
    </row>
    <row r="2769" spans="1:13" x14ac:dyDescent="0.35">
      <c r="A2769" s="261" t="s">
        <v>4471</v>
      </c>
      <c r="B2769" s="261" t="s">
        <v>4472</v>
      </c>
      <c r="C2769" s="261" t="s">
        <v>1665</v>
      </c>
      <c r="D2769" s="261" t="s">
        <v>962</v>
      </c>
      <c r="E2769" s="261">
        <v>34943265</v>
      </c>
      <c r="F2769" s="261" t="s">
        <v>4411</v>
      </c>
      <c r="G2769" s="261" t="s">
        <v>888</v>
      </c>
      <c r="H2769" s="261">
        <v>2</v>
      </c>
      <c r="I2769" s="261" t="s">
        <v>4412</v>
      </c>
      <c r="J2769" s="261" t="s">
        <v>4476</v>
      </c>
      <c r="K2769" s="261" t="s">
        <v>4477</v>
      </c>
      <c r="L2769" s="262">
        <v>45504</v>
      </c>
      <c r="M2769" s="261" t="s">
        <v>20</v>
      </c>
    </row>
    <row r="2770" spans="1:13" x14ac:dyDescent="0.35">
      <c r="A2770" s="259" t="s">
        <v>4471</v>
      </c>
      <c r="B2770" s="259" t="s">
        <v>4472</v>
      </c>
      <c r="C2770" s="259" t="s">
        <v>1665</v>
      </c>
      <c r="D2770" s="259" t="s">
        <v>967</v>
      </c>
      <c r="E2770" s="259">
        <v>34943265</v>
      </c>
      <c r="F2770" s="259" t="s">
        <v>4411</v>
      </c>
      <c r="G2770" s="259" t="s">
        <v>888</v>
      </c>
      <c r="H2770" s="259">
        <v>2</v>
      </c>
      <c r="I2770" s="259" t="s">
        <v>4478</v>
      </c>
      <c r="J2770" s="259" t="s">
        <v>4479</v>
      </c>
      <c r="K2770" s="259" t="s">
        <v>4480</v>
      </c>
      <c r="L2770" s="260">
        <v>45504</v>
      </c>
      <c r="M2770" s="259" t="s">
        <v>20</v>
      </c>
    </row>
    <row r="2771" spans="1:13" x14ac:dyDescent="0.35">
      <c r="A2771" s="261" t="s">
        <v>4471</v>
      </c>
      <c r="B2771" s="261" t="s">
        <v>4472</v>
      </c>
      <c r="C2771" s="261" t="s">
        <v>1665</v>
      </c>
      <c r="D2771" s="261" t="s">
        <v>568</v>
      </c>
      <c r="E2771" s="261">
        <v>1341819</v>
      </c>
      <c r="F2771" s="261" t="s">
        <v>4481</v>
      </c>
      <c r="G2771" s="261" t="s">
        <v>888</v>
      </c>
      <c r="H2771" s="261">
        <v>2</v>
      </c>
      <c r="I2771" s="261" t="s">
        <v>4482</v>
      </c>
      <c r="J2771" s="261" t="s">
        <v>4483</v>
      </c>
      <c r="K2771" s="261" t="s">
        <v>4484</v>
      </c>
      <c r="L2771" s="262">
        <v>45504</v>
      </c>
      <c r="M2771" s="261" t="s">
        <v>20</v>
      </c>
    </row>
    <row r="2772" spans="1:13" x14ac:dyDescent="0.35">
      <c r="A2772" s="259" t="s">
        <v>4471</v>
      </c>
      <c r="B2772" s="259" t="s">
        <v>4472</v>
      </c>
      <c r="C2772" s="259" t="s">
        <v>1665</v>
      </c>
      <c r="D2772" s="259" t="s">
        <v>40</v>
      </c>
      <c r="E2772" s="259">
        <v>202</v>
      </c>
      <c r="F2772" s="259" t="s">
        <v>1582</v>
      </c>
      <c r="G2772" s="259" t="s">
        <v>888</v>
      </c>
      <c r="H2772" s="259">
        <v>2</v>
      </c>
      <c r="I2772" s="259" t="s">
        <v>1670</v>
      </c>
      <c r="J2772" s="259" t="s">
        <v>1671</v>
      </c>
      <c r="K2772" s="259" t="s">
        <v>4485</v>
      </c>
      <c r="L2772" s="260">
        <v>45504</v>
      </c>
      <c r="M2772" s="259" t="s">
        <v>20</v>
      </c>
    </row>
    <row r="2773" spans="1:13" x14ac:dyDescent="0.35">
      <c r="A2773" s="261" t="s">
        <v>4471</v>
      </c>
      <c r="B2773" s="261" t="s">
        <v>4472</v>
      </c>
      <c r="C2773" s="261" t="s">
        <v>1665</v>
      </c>
      <c r="D2773" s="261" t="s">
        <v>635</v>
      </c>
      <c r="E2773" s="261">
        <v>367</v>
      </c>
      <c r="F2773" s="261" t="s">
        <v>4486</v>
      </c>
      <c r="G2773" s="261" t="s">
        <v>888</v>
      </c>
      <c r="H2773" s="261">
        <v>2</v>
      </c>
      <c r="I2773" s="261" t="s">
        <v>4487</v>
      </c>
      <c r="J2773" s="261" t="s">
        <v>4488</v>
      </c>
      <c r="K2773" s="261" t="s">
        <v>4489</v>
      </c>
      <c r="L2773" s="262">
        <v>45504</v>
      </c>
      <c r="M2773" s="261" t="s">
        <v>20</v>
      </c>
    </row>
    <row r="2774" spans="1:13" x14ac:dyDescent="0.35">
      <c r="A2774" s="259" t="s">
        <v>4471</v>
      </c>
      <c r="B2774" s="259" t="s">
        <v>4472</v>
      </c>
      <c r="C2774" s="259" t="s">
        <v>1665</v>
      </c>
      <c r="D2774" s="259" t="s">
        <v>793</v>
      </c>
      <c r="E2774" s="259">
        <v>367</v>
      </c>
      <c r="F2774" s="259" t="s">
        <v>4486</v>
      </c>
      <c r="G2774" s="259" t="s">
        <v>888</v>
      </c>
      <c r="H2774" s="259">
        <v>2</v>
      </c>
      <c r="I2774" s="259" t="s">
        <v>4487</v>
      </c>
      <c r="J2774" s="259" t="s">
        <v>4488</v>
      </c>
      <c r="K2774" s="259" t="s">
        <v>4490</v>
      </c>
      <c r="L2774" s="260">
        <v>45504</v>
      </c>
      <c r="M2774" s="259" t="s">
        <v>20</v>
      </c>
    </row>
    <row r="2775" spans="1:13" x14ac:dyDescent="0.35">
      <c r="A2775" s="261" t="s">
        <v>4471</v>
      </c>
      <c r="B2775" s="261" t="s">
        <v>4472</v>
      </c>
      <c r="C2775" s="261" t="s">
        <v>1665</v>
      </c>
      <c r="D2775" s="261" t="s">
        <v>990</v>
      </c>
      <c r="E2775" s="261">
        <v>5554000</v>
      </c>
      <c r="F2775" s="261" t="s">
        <v>4491</v>
      </c>
      <c r="G2775" s="261" t="s">
        <v>888</v>
      </c>
      <c r="H2775" s="261">
        <v>2</v>
      </c>
      <c r="I2775" s="261" t="s">
        <v>4492</v>
      </c>
      <c r="J2775" s="261" t="s">
        <v>4493</v>
      </c>
      <c r="K2775" s="261" t="s">
        <v>4494</v>
      </c>
      <c r="L2775" s="262">
        <v>45504</v>
      </c>
      <c r="M2775" s="261" t="s">
        <v>20</v>
      </c>
    </row>
    <row r="2776" spans="1:13" x14ac:dyDescent="0.35">
      <c r="A2776" s="259" t="s">
        <v>4471</v>
      </c>
      <c r="B2776" s="259" t="s">
        <v>4472</v>
      </c>
      <c r="C2776" s="259" t="s">
        <v>1665</v>
      </c>
      <c r="D2776" s="259" t="s">
        <v>995</v>
      </c>
      <c r="E2776" s="259">
        <v>0</v>
      </c>
      <c r="F2776" s="259" t="s">
        <v>4495</v>
      </c>
      <c r="G2776" s="259" t="s">
        <v>888</v>
      </c>
      <c r="H2776" s="259">
        <v>2</v>
      </c>
      <c r="I2776" s="259" t="s">
        <v>4478</v>
      </c>
      <c r="J2776" s="259" t="s">
        <v>4438</v>
      </c>
      <c r="K2776" s="259" t="s">
        <v>4496</v>
      </c>
      <c r="L2776" s="260">
        <v>45504</v>
      </c>
      <c r="M2776" s="259" t="s">
        <v>20</v>
      </c>
    </row>
    <row r="2777" spans="1:13" x14ac:dyDescent="0.35">
      <c r="A2777" s="261" t="s">
        <v>4471</v>
      </c>
      <c r="B2777" s="261" t="s">
        <v>4472</v>
      </c>
      <c r="C2777" s="261" t="s">
        <v>1665</v>
      </c>
      <c r="D2777" s="261" t="s">
        <v>1000</v>
      </c>
      <c r="E2777" s="261">
        <v>29389265</v>
      </c>
      <c r="F2777" s="261" t="s">
        <v>4497</v>
      </c>
      <c r="G2777" s="261" t="s">
        <v>888</v>
      </c>
      <c r="H2777" s="261">
        <v>2</v>
      </c>
      <c r="I2777" s="261" t="s">
        <v>4498</v>
      </c>
      <c r="J2777" s="261" t="s">
        <v>4442</v>
      </c>
      <c r="K2777" s="261" t="s">
        <v>4499</v>
      </c>
      <c r="L2777" s="262">
        <v>45504</v>
      </c>
      <c r="M2777" s="261" t="s">
        <v>20</v>
      </c>
    </row>
    <row r="2778" spans="1:13" x14ac:dyDescent="0.35">
      <c r="A2778" s="259" t="s">
        <v>4471</v>
      </c>
      <c r="B2778" s="259" t="s">
        <v>4472</v>
      </c>
      <c r="C2778" s="259" t="s">
        <v>1665</v>
      </c>
      <c r="D2778" s="259" t="s">
        <v>1003</v>
      </c>
      <c r="E2778" s="259">
        <v>3875849</v>
      </c>
      <c r="F2778" s="259" t="s">
        <v>4500</v>
      </c>
      <c r="G2778" s="259" t="s">
        <v>888</v>
      </c>
      <c r="H2778" s="259">
        <v>2</v>
      </c>
      <c r="I2778" s="259" t="s">
        <v>4501</v>
      </c>
      <c r="J2778" s="259" t="s">
        <v>4502</v>
      </c>
      <c r="K2778" s="259" t="s">
        <v>4503</v>
      </c>
      <c r="L2778" s="260">
        <v>45504</v>
      </c>
      <c r="M2778" s="259" t="s">
        <v>20</v>
      </c>
    </row>
    <row r="2779" spans="1:13" x14ac:dyDescent="0.35">
      <c r="A2779" s="261" t="s">
        <v>4471</v>
      </c>
      <c r="B2779" s="261" t="s">
        <v>4472</v>
      </c>
      <c r="C2779" s="261" t="s">
        <v>1665</v>
      </c>
      <c r="D2779" s="261" t="s">
        <v>1006</v>
      </c>
      <c r="E2779" s="261">
        <v>1678151</v>
      </c>
      <c r="F2779" s="261" t="s">
        <v>4491</v>
      </c>
      <c r="G2779" s="261" t="s">
        <v>888</v>
      </c>
      <c r="H2779" s="261">
        <v>2</v>
      </c>
      <c r="I2779" s="261" t="s">
        <v>4492</v>
      </c>
      <c r="J2779" s="261" t="s">
        <v>4504</v>
      </c>
      <c r="K2779" s="261" t="s">
        <v>4505</v>
      </c>
      <c r="L2779" s="262">
        <v>45504</v>
      </c>
      <c r="M2779" s="261" t="s">
        <v>20</v>
      </c>
    </row>
    <row r="2780" spans="1:13" x14ac:dyDescent="0.35">
      <c r="A2780" s="259" t="s">
        <v>4471</v>
      </c>
      <c r="B2780" s="259" t="s">
        <v>4472</v>
      </c>
      <c r="C2780" s="259" t="s">
        <v>1665</v>
      </c>
      <c r="D2780" s="259" t="s">
        <v>823</v>
      </c>
      <c r="E2780" s="259">
        <v>0</v>
      </c>
      <c r="F2780" s="259" t="s">
        <v>4446</v>
      </c>
      <c r="G2780" s="259" t="s">
        <v>22</v>
      </c>
      <c r="H2780" s="259">
        <v>3</v>
      </c>
      <c r="I2780" s="259" t="s">
        <v>4506</v>
      </c>
      <c r="J2780" s="259" t="s">
        <v>4507</v>
      </c>
      <c r="K2780" s="259" t="s">
        <v>4508</v>
      </c>
      <c r="L2780" s="260">
        <v>45504</v>
      </c>
      <c r="M2780" s="259" t="s">
        <v>20</v>
      </c>
    </row>
    <row r="2781" spans="1:13" x14ac:dyDescent="0.35">
      <c r="A2781" s="261" t="s">
        <v>4471</v>
      </c>
      <c r="B2781" s="261" t="s">
        <v>4472</v>
      </c>
      <c r="C2781" s="261" t="s">
        <v>1665</v>
      </c>
      <c r="D2781" s="261" t="s">
        <v>404</v>
      </c>
      <c r="E2781" s="261">
        <v>4</v>
      </c>
      <c r="F2781" s="261" t="s">
        <v>4509</v>
      </c>
      <c r="G2781" s="261" t="s">
        <v>888</v>
      </c>
      <c r="H2781" s="261">
        <v>2</v>
      </c>
      <c r="I2781" s="261" t="s">
        <v>4506</v>
      </c>
      <c r="J2781" s="261" t="s">
        <v>4452</v>
      </c>
      <c r="K2781" s="261" t="s">
        <v>4510</v>
      </c>
      <c r="L2781" s="262">
        <v>45504</v>
      </c>
      <c r="M2781" s="261" t="s">
        <v>20</v>
      </c>
    </row>
    <row r="2782" spans="1:13" x14ac:dyDescent="0.35">
      <c r="A2782" s="259" t="s">
        <v>4471</v>
      </c>
      <c r="B2782" s="259" t="s">
        <v>4472</v>
      </c>
      <c r="C2782" s="259" t="s">
        <v>1665</v>
      </c>
      <c r="D2782" s="259" t="s">
        <v>26</v>
      </c>
      <c r="E2782" s="259" t="s">
        <v>17</v>
      </c>
      <c r="F2782" s="259" t="s">
        <v>17</v>
      </c>
      <c r="G2782" s="259" t="s">
        <v>17</v>
      </c>
      <c r="H2782" s="259" t="s">
        <v>17</v>
      </c>
      <c r="I2782" s="259" t="s">
        <v>17</v>
      </c>
      <c r="J2782" s="259" t="s">
        <v>2099</v>
      </c>
      <c r="K2782" s="259" t="s">
        <v>4511</v>
      </c>
      <c r="L2782" s="260">
        <v>45504</v>
      </c>
      <c r="M2782" s="259" t="s">
        <v>20</v>
      </c>
    </row>
    <row r="2783" spans="1:13" x14ac:dyDescent="0.35">
      <c r="A2783" s="261" t="s">
        <v>4471</v>
      </c>
      <c r="B2783" s="261" t="s">
        <v>4472</v>
      </c>
      <c r="C2783" s="261" t="s">
        <v>1665</v>
      </c>
      <c r="D2783" s="261" t="s">
        <v>28</v>
      </c>
      <c r="E2783" s="261" t="s">
        <v>17</v>
      </c>
      <c r="F2783" s="261" t="s">
        <v>17</v>
      </c>
      <c r="G2783" s="261" t="s">
        <v>17</v>
      </c>
      <c r="H2783" s="261" t="s">
        <v>17</v>
      </c>
      <c r="I2783" s="261" t="s">
        <v>17</v>
      </c>
      <c r="J2783" s="261" t="s">
        <v>2099</v>
      </c>
      <c r="K2783" s="261" t="s">
        <v>4512</v>
      </c>
      <c r="L2783" s="262">
        <v>45504</v>
      </c>
      <c r="M2783" s="261" t="s">
        <v>20</v>
      </c>
    </row>
    <row r="2784" spans="1:13" x14ac:dyDescent="0.35">
      <c r="A2784" s="259" t="s">
        <v>4471</v>
      </c>
      <c r="B2784" s="259" t="s">
        <v>4472</v>
      </c>
      <c r="C2784" s="259" t="s">
        <v>1665</v>
      </c>
      <c r="D2784" s="259" t="s">
        <v>38</v>
      </c>
      <c r="E2784" s="259">
        <v>3342</v>
      </c>
      <c r="F2784" s="259" t="s">
        <v>4458</v>
      </c>
      <c r="G2784" s="259" t="s">
        <v>888</v>
      </c>
      <c r="H2784" s="259">
        <v>2</v>
      </c>
      <c r="I2784" s="259" t="s">
        <v>4459</v>
      </c>
      <c r="J2784" s="259" t="s">
        <v>4460</v>
      </c>
      <c r="K2784" s="259" t="s">
        <v>4513</v>
      </c>
      <c r="L2784" s="260">
        <v>45504</v>
      </c>
      <c r="M2784" s="259" t="s">
        <v>20</v>
      </c>
    </row>
    <row r="2785" spans="1:13" x14ac:dyDescent="0.35">
      <c r="A2785" s="261" t="s">
        <v>4471</v>
      </c>
      <c r="B2785" s="261" t="s">
        <v>4472</v>
      </c>
      <c r="C2785" s="261" t="s">
        <v>1665</v>
      </c>
      <c r="D2785" s="261" t="s">
        <v>16</v>
      </c>
      <c r="E2785" s="261">
        <v>6661</v>
      </c>
      <c r="F2785" s="261" t="s">
        <v>1582</v>
      </c>
      <c r="G2785" s="261" t="s">
        <v>888</v>
      </c>
      <c r="H2785" s="261">
        <v>2</v>
      </c>
      <c r="I2785" s="261" t="s">
        <v>1670</v>
      </c>
      <c r="J2785" s="261" t="s">
        <v>1681</v>
      </c>
      <c r="K2785" s="261" t="s">
        <v>4514</v>
      </c>
      <c r="L2785" s="262">
        <v>45504</v>
      </c>
      <c r="M2785" s="261" t="s">
        <v>20</v>
      </c>
    </row>
    <row r="2786" spans="1:13" x14ac:dyDescent="0.35">
      <c r="A2786" s="259" t="s">
        <v>4471</v>
      </c>
      <c r="B2786" s="259" t="s">
        <v>4472</v>
      </c>
      <c r="C2786" s="259" t="s">
        <v>1665</v>
      </c>
      <c r="D2786" s="259" t="s">
        <v>21</v>
      </c>
      <c r="E2786" s="259">
        <v>1773</v>
      </c>
      <c r="F2786" s="259" t="s">
        <v>1683</v>
      </c>
      <c r="G2786" s="259" t="s">
        <v>888</v>
      </c>
      <c r="H2786" s="259">
        <v>2</v>
      </c>
      <c r="I2786" s="259" t="s">
        <v>1684</v>
      </c>
      <c r="J2786" s="259" t="s">
        <v>1685</v>
      </c>
      <c r="K2786" s="259" t="s">
        <v>4515</v>
      </c>
      <c r="L2786" s="260">
        <v>45504</v>
      </c>
      <c r="M2786" s="259" t="s">
        <v>20</v>
      </c>
    </row>
    <row r="2787" spans="1:13" x14ac:dyDescent="0.35">
      <c r="A2787" s="261" t="s">
        <v>4471</v>
      </c>
      <c r="B2787" s="261" t="s">
        <v>4472</v>
      </c>
      <c r="C2787" s="261" t="s">
        <v>1665</v>
      </c>
      <c r="D2787" s="261" t="s">
        <v>768</v>
      </c>
      <c r="E2787" s="261" t="s">
        <v>17</v>
      </c>
      <c r="F2787" s="261" t="s">
        <v>17</v>
      </c>
      <c r="G2787" s="261" t="s">
        <v>17</v>
      </c>
      <c r="H2787" s="261" t="s">
        <v>17</v>
      </c>
      <c r="I2787" s="261" t="s">
        <v>17</v>
      </c>
      <c r="J2787" s="261" t="s">
        <v>4516</v>
      </c>
      <c r="K2787" s="261" t="s">
        <v>4517</v>
      </c>
      <c r="L2787" s="262">
        <v>45504</v>
      </c>
      <c r="M2787" s="261" t="s">
        <v>20</v>
      </c>
    </row>
    <row r="2788" spans="1:13" x14ac:dyDescent="0.35">
      <c r="A2788" s="259" t="s">
        <v>4471</v>
      </c>
      <c r="B2788" s="259" t="s">
        <v>4472</v>
      </c>
      <c r="C2788" s="259" t="s">
        <v>1665</v>
      </c>
      <c r="D2788" s="259" t="s">
        <v>24</v>
      </c>
      <c r="E2788" s="259" t="s">
        <v>17</v>
      </c>
      <c r="F2788" s="259" t="s">
        <v>512</v>
      </c>
      <c r="G2788" s="259" t="s">
        <v>17</v>
      </c>
      <c r="H2788" s="259" t="s">
        <v>17</v>
      </c>
      <c r="I2788" s="259" t="s">
        <v>512</v>
      </c>
      <c r="J2788" s="259" t="s">
        <v>4518</v>
      </c>
      <c r="K2788" s="259" t="s">
        <v>4519</v>
      </c>
      <c r="L2788" s="260">
        <v>45504</v>
      </c>
      <c r="M2788" s="259" t="s">
        <v>20</v>
      </c>
    </row>
    <row r="2789" spans="1:13" x14ac:dyDescent="0.35">
      <c r="A2789" s="261" t="s">
        <v>1689</v>
      </c>
      <c r="B2789" s="261" t="s">
        <v>1690</v>
      </c>
      <c r="C2789" s="261" t="s">
        <v>1665</v>
      </c>
      <c r="D2789" s="261" t="s">
        <v>953</v>
      </c>
      <c r="E2789" s="261">
        <v>34943265</v>
      </c>
      <c r="F2789" s="261" t="s">
        <v>4411</v>
      </c>
      <c r="G2789" s="261" t="s">
        <v>888</v>
      </c>
      <c r="H2789" s="261">
        <v>2</v>
      </c>
      <c r="I2789" s="261" t="s">
        <v>4412</v>
      </c>
      <c r="J2789" s="261" t="s">
        <v>4413</v>
      </c>
      <c r="K2789" s="261" t="s">
        <v>4520</v>
      </c>
      <c r="L2789" s="262">
        <v>45504</v>
      </c>
      <c r="M2789" s="261" t="s">
        <v>20</v>
      </c>
    </row>
    <row r="2790" spans="1:13" x14ac:dyDescent="0.35">
      <c r="A2790" s="259" t="s">
        <v>1689</v>
      </c>
      <c r="B2790" s="259" t="s">
        <v>1690</v>
      </c>
      <c r="C2790" s="259" t="s">
        <v>1665</v>
      </c>
      <c r="D2790" s="259" t="s">
        <v>635</v>
      </c>
      <c r="E2790" s="259">
        <v>221</v>
      </c>
      <c r="F2790" s="259" t="s">
        <v>4521</v>
      </c>
      <c r="G2790" s="259" t="s">
        <v>888</v>
      </c>
      <c r="H2790" s="259">
        <v>2</v>
      </c>
      <c r="I2790" s="259" t="s">
        <v>4522</v>
      </c>
      <c r="J2790" s="259" t="s">
        <v>4523</v>
      </c>
      <c r="K2790" s="259" t="s">
        <v>4524</v>
      </c>
      <c r="L2790" s="260">
        <v>45504</v>
      </c>
      <c r="M2790" s="259" t="s">
        <v>20</v>
      </c>
    </row>
    <row r="2791" spans="1:13" x14ac:dyDescent="0.35">
      <c r="A2791" s="261" t="s">
        <v>1689</v>
      </c>
      <c r="B2791" s="261" t="s">
        <v>1690</v>
      </c>
      <c r="C2791" s="261" t="s">
        <v>1665</v>
      </c>
      <c r="D2791" s="261" t="s">
        <v>793</v>
      </c>
      <c r="E2791" s="261">
        <v>367</v>
      </c>
      <c r="F2791" s="261" t="s">
        <v>4486</v>
      </c>
      <c r="G2791" s="261" t="s">
        <v>888</v>
      </c>
      <c r="H2791" s="261">
        <v>2</v>
      </c>
      <c r="I2791" s="261" t="s">
        <v>4487</v>
      </c>
      <c r="J2791" s="261" t="s">
        <v>4488</v>
      </c>
      <c r="K2791" s="261" t="s">
        <v>4525</v>
      </c>
      <c r="L2791" s="262">
        <v>45504</v>
      </c>
      <c r="M2791" s="261" t="s">
        <v>20</v>
      </c>
    </row>
    <row r="2792" spans="1:13" x14ac:dyDescent="0.35">
      <c r="A2792" s="259" t="s">
        <v>1663</v>
      </c>
      <c r="B2792" s="259" t="s">
        <v>1664</v>
      </c>
      <c r="C2792" s="259" t="s">
        <v>1665</v>
      </c>
      <c r="D2792" s="259" t="s">
        <v>962</v>
      </c>
      <c r="E2792" s="259">
        <v>34943265</v>
      </c>
      <c r="F2792" s="259" t="s">
        <v>4526</v>
      </c>
      <c r="G2792" s="259" t="s">
        <v>888</v>
      </c>
      <c r="H2792" s="259">
        <v>2</v>
      </c>
      <c r="I2792" s="259" t="s">
        <v>4478</v>
      </c>
      <c r="J2792" s="259" t="s">
        <v>4527</v>
      </c>
      <c r="K2792" s="259" t="s">
        <v>4528</v>
      </c>
      <c r="L2792" s="260">
        <v>45504</v>
      </c>
      <c r="M2792" s="259" t="s">
        <v>20</v>
      </c>
    </row>
    <row r="2793" spans="1:13" x14ac:dyDescent="0.35">
      <c r="A2793" s="261" t="s">
        <v>1663</v>
      </c>
      <c r="B2793" s="261" t="s">
        <v>1664</v>
      </c>
      <c r="C2793" s="261" t="s">
        <v>1665</v>
      </c>
      <c r="D2793" s="261" t="s">
        <v>967</v>
      </c>
      <c r="E2793" s="261">
        <v>34943265</v>
      </c>
      <c r="F2793" s="261" t="s">
        <v>4466</v>
      </c>
      <c r="G2793" s="261" t="s">
        <v>888</v>
      </c>
      <c r="H2793" s="261">
        <v>2</v>
      </c>
      <c r="I2793" s="261" t="s">
        <v>4478</v>
      </c>
      <c r="J2793" s="261" t="s">
        <v>4529</v>
      </c>
      <c r="K2793" s="261" t="s">
        <v>4530</v>
      </c>
      <c r="L2793" s="262">
        <v>45504</v>
      </c>
      <c r="M2793" s="261" t="s">
        <v>20</v>
      </c>
    </row>
    <row r="2794" spans="1:13" x14ac:dyDescent="0.35">
      <c r="A2794" s="259" t="s">
        <v>1663</v>
      </c>
      <c r="B2794" s="259" t="s">
        <v>1664</v>
      </c>
      <c r="C2794" s="259" t="s">
        <v>1665</v>
      </c>
      <c r="D2794" s="259" t="s">
        <v>635</v>
      </c>
      <c r="E2794" s="259">
        <v>146</v>
      </c>
      <c r="F2794" s="259" t="s">
        <v>1582</v>
      </c>
      <c r="G2794" s="259" t="s">
        <v>888</v>
      </c>
      <c r="H2794" s="259">
        <v>2</v>
      </c>
      <c r="I2794" s="259" t="s">
        <v>1670</v>
      </c>
      <c r="J2794" s="259" t="s">
        <v>4488</v>
      </c>
      <c r="K2794" s="259" t="s">
        <v>4531</v>
      </c>
      <c r="L2794" s="260">
        <v>45504</v>
      </c>
      <c r="M2794" s="259" t="s">
        <v>20</v>
      </c>
    </row>
    <row r="2795" spans="1:13" x14ac:dyDescent="0.35">
      <c r="A2795" s="261" t="s">
        <v>1663</v>
      </c>
      <c r="B2795" s="261" t="s">
        <v>1664</v>
      </c>
      <c r="C2795" s="261" t="s">
        <v>1665</v>
      </c>
      <c r="D2795" s="261" t="s">
        <v>793</v>
      </c>
      <c r="E2795" s="261">
        <v>367</v>
      </c>
      <c r="F2795" s="261" t="s">
        <v>4486</v>
      </c>
      <c r="G2795" s="261" t="s">
        <v>888</v>
      </c>
      <c r="H2795" s="261">
        <v>2</v>
      </c>
      <c r="I2795" s="261" t="s">
        <v>4487</v>
      </c>
      <c r="J2795" s="261" t="s">
        <v>4488</v>
      </c>
      <c r="K2795" s="261" t="s">
        <v>4532</v>
      </c>
      <c r="L2795" s="262">
        <v>45504</v>
      </c>
      <c r="M2795" s="261" t="s">
        <v>20</v>
      </c>
    </row>
    <row r="2796" spans="1:13" x14ac:dyDescent="0.35">
      <c r="A2796" s="259" t="s">
        <v>1663</v>
      </c>
      <c r="B2796" s="259" t="s">
        <v>1664</v>
      </c>
      <c r="C2796" s="259" t="s">
        <v>1665</v>
      </c>
      <c r="D2796" s="259" t="s">
        <v>990</v>
      </c>
      <c r="E2796" s="259">
        <v>554000</v>
      </c>
      <c r="F2796" s="259" t="s">
        <v>2151</v>
      </c>
      <c r="G2796" s="259" t="s">
        <v>888</v>
      </c>
      <c r="H2796" s="259">
        <v>2</v>
      </c>
      <c r="I2796" s="259" t="s">
        <v>2152</v>
      </c>
      <c r="J2796" s="259" t="s">
        <v>4533</v>
      </c>
      <c r="K2796" s="259" t="s">
        <v>4534</v>
      </c>
      <c r="L2796" s="260">
        <v>45504</v>
      </c>
      <c r="M2796" s="259" t="s">
        <v>20</v>
      </c>
    </row>
    <row r="2797" spans="1:13" x14ac:dyDescent="0.35">
      <c r="A2797" s="261" t="s">
        <v>1663</v>
      </c>
      <c r="B2797" s="261" t="s">
        <v>1664</v>
      </c>
      <c r="C2797" s="261" t="s">
        <v>1665</v>
      </c>
      <c r="D2797" s="261" t="s">
        <v>995</v>
      </c>
      <c r="E2797" s="261">
        <v>0</v>
      </c>
      <c r="F2797" s="261" t="s">
        <v>4535</v>
      </c>
      <c r="G2797" s="261" t="s">
        <v>888</v>
      </c>
      <c r="H2797" s="261">
        <v>2</v>
      </c>
      <c r="I2797" s="261" t="s">
        <v>4478</v>
      </c>
      <c r="J2797" s="261" t="s">
        <v>4536</v>
      </c>
      <c r="K2797" s="261" t="s">
        <v>4537</v>
      </c>
      <c r="L2797" s="262">
        <v>45504</v>
      </c>
      <c r="M2797" s="261" t="s">
        <v>20</v>
      </c>
    </row>
    <row r="2798" spans="1:13" x14ac:dyDescent="0.35">
      <c r="A2798" s="259" t="s">
        <v>1663</v>
      </c>
      <c r="B2798" s="259" t="s">
        <v>1664</v>
      </c>
      <c r="C2798" s="259" t="s">
        <v>1665</v>
      </c>
      <c r="D2798" s="259" t="s">
        <v>1000</v>
      </c>
      <c r="E2798" s="259">
        <v>34389265</v>
      </c>
      <c r="F2798" s="259" t="s">
        <v>4538</v>
      </c>
      <c r="G2798" s="259" t="s">
        <v>888</v>
      </c>
      <c r="H2798" s="259">
        <v>2</v>
      </c>
      <c r="I2798" s="259" t="s">
        <v>4539</v>
      </c>
      <c r="J2798" s="259" t="s">
        <v>4536</v>
      </c>
      <c r="K2798" s="259" t="s">
        <v>4540</v>
      </c>
      <c r="L2798" s="260">
        <v>45504</v>
      </c>
      <c r="M2798" s="259" t="s">
        <v>20</v>
      </c>
    </row>
    <row r="2799" spans="1:13" x14ac:dyDescent="0.35">
      <c r="A2799" s="261" t="s">
        <v>1663</v>
      </c>
      <c r="B2799" s="261" t="s">
        <v>1664</v>
      </c>
      <c r="C2799" s="261" t="s">
        <v>1665</v>
      </c>
      <c r="D2799" s="261" t="s">
        <v>1003</v>
      </c>
      <c r="E2799" s="261">
        <v>546000</v>
      </c>
      <c r="F2799" s="261" t="s">
        <v>1673</v>
      </c>
      <c r="G2799" s="261" t="s">
        <v>888</v>
      </c>
      <c r="H2799" s="261">
        <v>2</v>
      </c>
      <c r="I2799" s="261" t="s">
        <v>4541</v>
      </c>
      <c r="J2799" s="261" t="s">
        <v>4542</v>
      </c>
      <c r="K2799" s="261" t="s">
        <v>4543</v>
      </c>
      <c r="L2799" s="262">
        <v>45504</v>
      </c>
      <c r="M2799" s="261" t="s">
        <v>20</v>
      </c>
    </row>
    <row r="2800" spans="1:13" x14ac:dyDescent="0.35">
      <c r="A2800" s="259" t="s">
        <v>1663</v>
      </c>
      <c r="B2800" s="259" t="s">
        <v>1664</v>
      </c>
      <c r="C2800" s="259" t="s">
        <v>1665</v>
      </c>
      <c r="D2800" s="259" t="s">
        <v>1006</v>
      </c>
      <c r="E2800" s="259">
        <v>8000</v>
      </c>
      <c r="F2800" s="259" t="s">
        <v>2151</v>
      </c>
      <c r="G2800" s="259" t="s">
        <v>888</v>
      </c>
      <c r="H2800" s="259">
        <v>2</v>
      </c>
      <c r="I2800" s="259" t="s">
        <v>2152</v>
      </c>
      <c r="J2800" s="259" t="s">
        <v>4544</v>
      </c>
      <c r="K2800" s="259" t="s">
        <v>4545</v>
      </c>
      <c r="L2800" s="260">
        <v>45504</v>
      </c>
      <c r="M2800" s="259" t="s">
        <v>20</v>
      </c>
    </row>
    <row r="2801" spans="1:13" x14ac:dyDescent="0.35">
      <c r="A2801" s="261" t="s">
        <v>1663</v>
      </c>
      <c r="B2801" s="261" t="s">
        <v>1664</v>
      </c>
      <c r="C2801" s="261" t="s">
        <v>1665</v>
      </c>
      <c r="D2801" s="261" t="s">
        <v>823</v>
      </c>
      <c r="E2801" s="261" t="s">
        <v>17</v>
      </c>
      <c r="F2801" s="261" t="s">
        <v>17</v>
      </c>
      <c r="G2801" s="261" t="s">
        <v>22</v>
      </c>
      <c r="H2801" s="261">
        <v>3</v>
      </c>
      <c r="I2801" s="261" t="s">
        <v>2152</v>
      </c>
      <c r="J2801" s="261" t="s">
        <v>4546</v>
      </c>
      <c r="K2801" s="261" t="s">
        <v>4547</v>
      </c>
      <c r="L2801" s="262">
        <v>45504</v>
      </c>
      <c r="M2801" s="261" t="s">
        <v>20</v>
      </c>
    </row>
    <row r="2802" spans="1:13" x14ac:dyDescent="0.35">
      <c r="A2802" s="259" t="s">
        <v>1663</v>
      </c>
      <c r="B2802" s="259" t="s">
        <v>1664</v>
      </c>
      <c r="C2802" s="259" t="s">
        <v>1665</v>
      </c>
      <c r="D2802" s="259" t="s">
        <v>953</v>
      </c>
      <c r="E2802" s="259">
        <v>34943265</v>
      </c>
      <c r="F2802" s="259" t="s">
        <v>4411</v>
      </c>
      <c r="G2802" s="259" t="s">
        <v>888</v>
      </c>
      <c r="H2802" s="259">
        <v>2</v>
      </c>
      <c r="I2802" s="259" t="s">
        <v>4412</v>
      </c>
      <c r="J2802" s="259" t="s">
        <v>4413</v>
      </c>
      <c r="K2802" s="259" t="s">
        <v>4548</v>
      </c>
      <c r="L2802" s="260">
        <v>45504</v>
      </c>
      <c r="M2802" s="259" t="s">
        <v>20</v>
      </c>
    </row>
    <row r="2803" spans="1:13" x14ac:dyDescent="0.35">
      <c r="A2803" s="261" t="s">
        <v>4549</v>
      </c>
      <c r="B2803" s="261" t="s">
        <v>4550</v>
      </c>
      <c r="C2803" s="261" t="s">
        <v>2550</v>
      </c>
      <c r="D2803" s="261" t="s">
        <v>2231</v>
      </c>
      <c r="E2803" s="261">
        <v>0</v>
      </c>
      <c r="F2803" s="261" t="s">
        <v>2232</v>
      </c>
      <c r="G2803" s="261" t="s">
        <v>33</v>
      </c>
      <c r="H2803" s="261">
        <v>2</v>
      </c>
      <c r="I2803" s="261" t="s">
        <v>17</v>
      </c>
      <c r="J2803" s="261" t="s">
        <v>17</v>
      </c>
      <c r="K2803" s="261" t="s">
        <v>4551</v>
      </c>
      <c r="L2803" s="262">
        <v>45505</v>
      </c>
      <c r="M2803" s="261" t="s">
        <v>20</v>
      </c>
    </row>
    <row r="2804" spans="1:13" x14ac:dyDescent="0.35">
      <c r="A2804" s="259" t="s">
        <v>4549</v>
      </c>
      <c r="B2804" s="259" t="s">
        <v>4550</v>
      </c>
      <c r="C2804" s="259" t="s">
        <v>2550</v>
      </c>
      <c r="D2804" s="259" t="s">
        <v>2234</v>
      </c>
      <c r="E2804" s="259">
        <v>2</v>
      </c>
      <c r="F2804" s="259" t="s">
        <v>2232</v>
      </c>
      <c r="G2804" s="259" t="s">
        <v>33</v>
      </c>
      <c r="H2804" s="259">
        <v>2</v>
      </c>
      <c r="I2804" s="259" t="s">
        <v>17</v>
      </c>
      <c r="J2804" s="259" t="s">
        <v>17</v>
      </c>
      <c r="K2804" s="259" t="s">
        <v>4552</v>
      </c>
      <c r="L2804" s="260">
        <v>45505</v>
      </c>
      <c r="M2804" s="259" t="s">
        <v>20</v>
      </c>
    </row>
    <row r="2805" spans="1:13" x14ac:dyDescent="0.35">
      <c r="A2805" s="261" t="s">
        <v>4549</v>
      </c>
      <c r="B2805" s="261" t="s">
        <v>4550</v>
      </c>
      <c r="C2805" s="261" t="s">
        <v>2550</v>
      </c>
      <c r="D2805" s="261" t="s">
        <v>2236</v>
      </c>
      <c r="E2805" s="261">
        <v>0</v>
      </c>
      <c r="F2805" s="261" t="s">
        <v>2232</v>
      </c>
      <c r="G2805" s="261" t="s">
        <v>33</v>
      </c>
      <c r="H2805" s="261">
        <v>2</v>
      </c>
      <c r="I2805" s="261" t="s">
        <v>17</v>
      </c>
      <c r="J2805" s="261" t="s">
        <v>17</v>
      </c>
      <c r="K2805" s="261" t="s">
        <v>4553</v>
      </c>
      <c r="L2805" s="262">
        <v>45505</v>
      </c>
      <c r="M2805" s="261" t="s">
        <v>20</v>
      </c>
    </row>
    <row r="2806" spans="1:13" x14ac:dyDescent="0.35">
      <c r="A2806" s="259" t="s">
        <v>4549</v>
      </c>
      <c r="B2806" s="259" t="s">
        <v>4550</v>
      </c>
      <c r="C2806" s="259" t="s">
        <v>2550</v>
      </c>
      <c r="D2806" s="259" t="s">
        <v>2238</v>
      </c>
      <c r="E2806" s="259">
        <v>0</v>
      </c>
      <c r="F2806" s="259" t="s">
        <v>2232</v>
      </c>
      <c r="G2806" s="259" t="s">
        <v>33</v>
      </c>
      <c r="H2806" s="259">
        <v>2</v>
      </c>
      <c r="I2806" s="259" t="s">
        <v>17</v>
      </c>
      <c r="J2806" s="259" t="s">
        <v>17</v>
      </c>
      <c r="K2806" s="259" t="s">
        <v>4554</v>
      </c>
      <c r="L2806" s="260">
        <v>45505</v>
      </c>
      <c r="M2806" s="259" t="s">
        <v>20</v>
      </c>
    </row>
    <row r="2807" spans="1:13" x14ac:dyDescent="0.35">
      <c r="A2807" s="261" t="s">
        <v>4549</v>
      </c>
      <c r="B2807" s="261" t="s">
        <v>4550</v>
      </c>
      <c r="C2807" s="261" t="s">
        <v>2550</v>
      </c>
      <c r="D2807" s="261" t="s">
        <v>2240</v>
      </c>
      <c r="E2807" s="261">
        <v>3</v>
      </c>
      <c r="F2807" s="261" t="s">
        <v>2232</v>
      </c>
      <c r="G2807" s="261" t="s">
        <v>33</v>
      </c>
      <c r="H2807" s="261">
        <v>2</v>
      </c>
      <c r="I2807" s="261" t="s">
        <v>17</v>
      </c>
      <c r="J2807" s="261" t="s">
        <v>17</v>
      </c>
      <c r="K2807" s="261" t="s">
        <v>4555</v>
      </c>
      <c r="L2807" s="262">
        <v>45505</v>
      </c>
      <c r="M2807" s="261" t="s">
        <v>20</v>
      </c>
    </row>
    <row r="2808" spans="1:13" x14ac:dyDescent="0.35">
      <c r="A2808" s="259" t="s">
        <v>4549</v>
      </c>
      <c r="B2808" s="259" t="s">
        <v>4550</v>
      </c>
      <c r="C2808" s="259" t="s">
        <v>2550</v>
      </c>
      <c r="D2808" s="259" t="s">
        <v>2242</v>
      </c>
      <c r="E2808" s="259">
        <v>1</v>
      </c>
      <c r="F2808" s="259" t="s">
        <v>2232</v>
      </c>
      <c r="G2808" s="259" t="s">
        <v>33</v>
      </c>
      <c r="H2808" s="259">
        <v>2</v>
      </c>
      <c r="I2808" s="259" t="s">
        <v>17</v>
      </c>
      <c r="J2808" s="259" t="s">
        <v>17</v>
      </c>
      <c r="K2808" s="259" t="s">
        <v>4556</v>
      </c>
      <c r="L2808" s="260">
        <v>45505</v>
      </c>
      <c r="M2808" s="259" t="s">
        <v>20</v>
      </c>
    </row>
    <row r="2809" spans="1:13" x14ac:dyDescent="0.35">
      <c r="A2809" s="261" t="s">
        <v>4549</v>
      </c>
      <c r="B2809" s="261" t="s">
        <v>4550</v>
      </c>
      <c r="C2809" s="261" t="s">
        <v>2550</v>
      </c>
      <c r="D2809" s="261" t="s">
        <v>2244</v>
      </c>
      <c r="E2809" s="261">
        <v>0</v>
      </c>
      <c r="F2809" s="261" t="s">
        <v>2232</v>
      </c>
      <c r="G2809" s="261" t="s">
        <v>33</v>
      </c>
      <c r="H2809" s="261">
        <v>2</v>
      </c>
      <c r="I2809" s="261" t="s">
        <v>17</v>
      </c>
      <c r="J2809" s="261" t="s">
        <v>17</v>
      </c>
      <c r="K2809" s="261" t="s">
        <v>4557</v>
      </c>
      <c r="L2809" s="262">
        <v>45505</v>
      </c>
      <c r="M2809" s="261" t="s">
        <v>20</v>
      </c>
    </row>
    <row r="2810" spans="1:13" x14ac:dyDescent="0.35">
      <c r="A2810" s="259" t="s">
        <v>4549</v>
      </c>
      <c r="B2810" s="259" t="s">
        <v>4550</v>
      </c>
      <c r="C2810" s="259" t="s">
        <v>2550</v>
      </c>
      <c r="D2810" s="259" t="s">
        <v>2246</v>
      </c>
      <c r="E2810" s="259">
        <v>0</v>
      </c>
      <c r="F2810" s="259" t="s">
        <v>2232</v>
      </c>
      <c r="G2810" s="259" t="s">
        <v>33</v>
      </c>
      <c r="H2810" s="259">
        <v>2</v>
      </c>
      <c r="I2810" s="259" t="s">
        <v>17</v>
      </c>
      <c r="J2810" s="259" t="s">
        <v>17</v>
      </c>
      <c r="K2810" s="259" t="s">
        <v>4558</v>
      </c>
      <c r="L2810" s="260">
        <v>45505</v>
      </c>
      <c r="M2810" s="259" t="s">
        <v>20</v>
      </c>
    </row>
    <row r="2811" spans="1:13" x14ac:dyDescent="0.35">
      <c r="A2811" s="261" t="s">
        <v>4549</v>
      </c>
      <c r="B2811" s="261" t="s">
        <v>4550</v>
      </c>
      <c r="C2811" s="261" t="s">
        <v>2550</v>
      </c>
      <c r="D2811" s="261" t="s">
        <v>2248</v>
      </c>
      <c r="E2811" s="261">
        <v>0</v>
      </c>
      <c r="F2811" s="261" t="s">
        <v>2232</v>
      </c>
      <c r="G2811" s="261" t="s">
        <v>33</v>
      </c>
      <c r="H2811" s="261">
        <v>2</v>
      </c>
      <c r="I2811" s="261" t="s">
        <v>17</v>
      </c>
      <c r="J2811" s="261" t="s">
        <v>17</v>
      </c>
      <c r="K2811" s="261" t="s">
        <v>4559</v>
      </c>
      <c r="L2811" s="262">
        <v>45505</v>
      </c>
      <c r="M2811" s="261" t="s">
        <v>20</v>
      </c>
    </row>
    <row r="2812" spans="1:13" x14ac:dyDescent="0.35">
      <c r="A2812" s="259" t="s">
        <v>4560</v>
      </c>
      <c r="B2812" s="259" t="s">
        <v>4561</v>
      </c>
      <c r="C2812" s="259" t="s">
        <v>101</v>
      </c>
      <c r="D2812" s="259" t="s">
        <v>2231</v>
      </c>
      <c r="E2812" s="259">
        <v>2</v>
      </c>
      <c r="F2812" s="259" t="s">
        <v>2232</v>
      </c>
      <c r="G2812" s="259" t="s">
        <v>33</v>
      </c>
      <c r="H2812" s="259">
        <v>2</v>
      </c>
      <c r="I2812" s="259" t="s">
        <v>17</v>
      </c>
      <c r="J2812" s="259" t="s">
        <v>17</v>
      </c>
      <c r="K2812" s="259" t="s">
        <v>4562</v>
      </c>
      <c r="L2812" s="260">
        <v>45516</v>
      </c>
      <c r="M2812" s="259" t="s">
        <v>20</v>
      </c>
    </row>
    <row r="2813" spans="1:13" x14ac:dyDescent="0.35">
      <c r="A2813" s="261" t="s">
        <v>4560</v>
      </c>
      <c r="B2813" s="261" t="s">
        <v>4561</v>
      </c>
      <c r="C2813" s="261" t="s">
        <v>101</v>
      </c>
      <c r="D2813" s="261" t="s">
        <v>2234</v>
      </c>
      <c r="E2813" s="261">
        <v>2</v>
      </c>
      <c r="F2813" s="261" t="s">
        <v>2232</v>
      </c>
      <c r="G2813" s="261" t="s">
        <v>33</v>
      </c>
      <c r="H2813" s="261">
        <v>2</v>
      </c>
      <c r="I2813" s="261" t="s">
        <v>17</v>
      </c>
      <c r="J2813" s="261" t="s">
        <v>17</v>
      </c>
      <c r="K2813" s="261" t="s">
        <v>4563</v>
      </c>
      <c r="L2813" s="262">
        <v>45516</v>
      </c>
      <c r="M2813" s="261" t="s">
        <v>20</v>
      </c>
    </row>
    <row r="2814" spans="1:13" x14ac:dyDescent="0.35">
      <c r="A2814" s="259" t="s">
        <v>4560</v>
      </c>
      <c r="B2814" s="259" t="s">
        <v>4561</v>
      </c>
      <c r="C2814" s="259" t="s">
        <v>101</v>
      </c>
      <c r="D2814" s="259" t="s">
        <v>2236</v>
      </c>
      <c r="E2814" s="259">
        <v>1</v>
      </c>
      <c r="F2814" s="259" t="s">
        <v>2232</v>
      </c>
      <c r="G2814" s="259" t="s">
        <v>33</v>
      </c>
      <c r="H2814" s="259">
        <v>2</v>
      </c>
      <c r="I2814" s="259" t="s">
        <v>17</v>
      </c>
      <c r="J2814" s="259" t="s">
        <v>17</v>
      </c>
      <c r="K2814" s="259" t="s">
        <v>4564</v>
      </c>
      <c r="L2814" s="260">
        <v>45516</v>
      </c>
      <c r="M2814" s="259" t="s">
        <v>20</v>
      </c>
    </row>
    <row r="2815" spans="1:13" x14ac:dyDescent="0.35">
      <c r="A2815" s="261" t="s">
        <v>4560</v>
      </c>
      <c r="B2815" s="261" t="s">
        <v>4561</v>
      </c>
      <c r="C2815" s="261" t="s">
        <v>101</v>
      </c>
      <c r="D2815" s="261" t="s">
        <v>2238</v>
      </c>
      <c r="E2815" s="261">
        <v>0</v>
      </c>
      <c r="F2815" s="261" t="s">
        <v>2232</v>
      </c>
      <c r="G2815" s="261" t="s">
        <v>33</v>
      </c>
      <c r="H2815" s="261">
        <v>2</v>
      </c>
      <c r="I2815" s="261" t="s">
        <v>17</v>
      </c>
      <c r="J2815" s="261" t="s">
        <v>17</v>
      </c>
      <c r="K2815" s="261" t="s">
        <v>4565</v>
      </c>
      <c r="L2815" s="262">
        <v>45516</v>
      </c>
      <c r="M2815" s="261" t="s">
        <v>20</v>
      </c>
    </row>
    <row r="2816" spans="1:13" x14ac:dyDescent="0.35">
      <c r="A2816" s="259" t="s">
        <v>4560</v>
      </c>
      <c r="B2816" s="259" t="s">
        <v>4561</v>
      </c>
      <c r="C2816" s="259" t="s">
        <v>101</v>
      </c>
      <c r="D2816" s="259" t="s">
        <v>2240</v>
      </c>
      <c r="E2816" s="259">
        <v>2</v>
      </c>
      <c r="F2816" s="259" t="s">
        <v>2232</v>
      </c>
      <c r="G2816" s="259" t="s">
        <v>33</v>
      </c>
      <c r="H2816" s="259">
        <v>2</v>
      </c>
      <c r="I2816" s="259" t="s">
        <v>17</v>
      </c>
      <c r="J2816" s="259" t="s">
        <v>17</v>
      </c>
      <c r="K2816" s="259" t="s">
        <v>4566</v>
      </c>
      <c r="L2816" s="260">
        <v>45516</v>
      </c>
      <c r="M2816" s="259" t="s">
        <v>20</v>
      </c>
    </row>
    <row r="2817" spans="1:13" x14ac:dyDescent="0.35">
      <c r="A2817" s="261" t="s">
        <v>4560</v>
      </c>
      <c r="B2817" s="261" t="s">
        <v>4561</v>
      </c>
      <c r="C2817" s="261" t="s">
        <v>101</v>
      </c>
      <c r="D2817" s="261" t="s">
        <v>2242</v>
      </c>
      <c r="E2817" s="261">
        <v>1</v>
      </c>
      <c r="F2817" s="261" t="s">
        <v>2232</v>
      </c>
      <c r="G2817" s="261" t="s">
        <v>33</v>
      </c>
      <c r="H2817" s="261">
        <v>2</v>
      </c>
      <c r="I2817" s="261" t="s">
        <v>17</v>
      </c>
      <c r="J2817" s="261" t="s">
        <v>17</v>
      </c>
      <c r="K2817" s="261" t="s">
        <v>4567</v>
      </c>
      <c r="L2817" s="262">
        <v>45516</v>
      </c>
      <c r="M2817" s="261" t="s">
        <v>20</v>
      </c>
    </row>
    <row r="2818" spans="1:13" x14ac:dyDescent="0.35">
      <c r="A2818" s="259" t="s">
        <v>4560</v>
      </c>
      <c r="B2818" s="259" t="s">
        <v>4561</v>
      </c>
      <c r="C2818" s="259" t="s">
        <v>101</v>
      </c>
      <c r="D2818" s="259" t="s">
        <v>2244</v>
      </c>
      <c r="E2818" s="259">
        <v>3</v>
      </c>
      <c r="F2818" s="259" t="s">
        <v>2232</v>
      </c>
      <c r="G2818" s="259" t="s">
        <v>33</v>
      </c>
      <c r="H2818" s="259">
        <v>2</v>
      </c>
      <c r="I2818" s="259" t="s">
        <v>17</v>
      </c>
      <c r="J2818" s="259" t="s">
        <v>17</v>
      </c>
      <c r="K2818" s="259" t="s">
        <v>4568</v>
      </c>
      <c r="L2818" s="260">
        <v>45516</v>
      </c>
      <c r="M2818" s="259" t="s">
        <v>20</v>
      </c>
    </row>
    <row r="2819" spans="1:13" x14ac:dyDescent="0.35">
      <c r="A2819" s="261" t="s">
        <v>4560</v>
      </c>
      <c r="B2819" s="261" t="s">
        <v>4561</v>
      </c>
      <c r="C2819" s="261" t="s">
        <v>101</v>
      </c>
      <c r="D2819" s="261" t="s">
        <v>2246</v>
      </c>
      <c r="E2819" s="261">
        <v>2</v>
      </c>
      <c r="F2819" s="261" t="s">
        <v>2232</v>
      </c>
      <c r="G2819" s="261" t="s">
        <v>33</v>
      </c>
      <c r="H2819" s="261">
        <v>2</v>
      </c>
      <c r="I2819" s="261" t="s">
        <v>17</v>
      </c>
      <c r="J2819" s="261" t="s">
        <v>17</v>
      </c>
      <c r="K2819" s="261" t="s">
        <v>4569</v>
      </c>
      <c r="L2819" s="262">
        <v>45516</v>
      </c>
      <c r="M2819" s="261" t="s">
        <v>20</v>
      </c>
    </row>
    <row r="2820" spans="1:13" x14ac:dyDescent="0.35">
      <c r="A2820" s="259" t="s">
        <v>4560</v>
      </c>
      <c r="B2820" s="259" t="s">
        <v>4561</v>
      </c>
      <c r="C2820" s="259" t="s">
        <v>101</v>
      </c>
      <c r="D2820" s="259" t="s">
        <v>2248</v>
      </c>
      <c r="E2820" s="259">
        <v>0</v>
      </c>
      <c r="F2820" s="259" t="s">
        <v>2232</v>
      </c>
      <c r="G2820" s="259" t="s">
        <v>33</v>
      </c>
      <c r="H2820" s="259">
        <v>2</v>
      </c>
      <c r="I2820" s="259" t="s">
        <v>17</v>
      </c>
      <c r="J2820" s="259" t="s">
        <v>17</v>
      </c>
      <c r="K2820" s="259" t="s">
        <v>4570</v>
      </c>
      <c r="L2820" s="260">
        <v>45516</v>
      </c>
      <c r="M2820" s="259" t="s">
        <v>20</v>
      </c>
    </row>
    <row r="2821" spans="1:13" x14ac:dyDescent="0.35">
      <c r="A2821" s="261" t="s">
        <v>4571</v>
      </c>
      <c r="B2821" s="261" t="s">
        <v>4572</v>
      </c>
      <c r="C2821" s="261" t="s">
        <v>101</v>
      </c>
      <c r="D2821" s="261" t="s">
        <v>2231</v>
      </c>
      <c r="E2821" s="261">
        <v>2</v>
      </c>
      <c r="F2821" s="261" t="s">
        <v>2232</v>
      </c>
      <c r="G2821" s="261" t="s">
        <v>33</v>
      </c>
      <c r="H2821" s="261">
        <v>2</v>
      </c>
      <c r="I2821" s="261" t="s">
        <v>17</v>
      </c>
      <c r="J2821" s="261" t="s">
        <v>17</v>
      </c>
      <c r="K2821" s="261" t="s">
        <v>4573</v>
      </c>
      <c r="L2821" s="262">
        <v>45517</v>
      </c>
      <c r="M2821" s="261" t="s">
        <v>20</v>
      </c>
    </row>
    <row r="2822" spans="1:13" x14ac:dyDescent="0.35">
      <c r="A2822" s="259" t="s">
        <v>4571</v>
      </c>
      <c r="B2822" s="259" t="s">
        <v>4572</v>
      </c>
      <c r="C2822" s="259" t="s">
        <v>101</v>
      </c>
      <c r="D2822" s="259" t="s">
        <v>2234</v>
      </c>
      <c r="E2822" s="259">
        <v>2</v>
      </c>
      <c r="F2822" s="259" t="s">
        <v>2232</v>
      </c>
      <c r="G2822" s="259" t="s">
        <v>33</v>
      </c>
      <c r="H2822" s="259">
        <v>2</v>
      </c>
      <c r="I2822" s="259" t="s">
        <v>17</v>
      </c>
      <c r="J2822" s="259" t="s">
        <v>17</v>
      </c>
      <c r="K2822" s="259" t="s">
        <v>4574</v>
      </c>
      <c r="L2822" s="260">
        <v>45517</v>
      </c>
      <c r="M2822" s="259" t="s">
        <v>20</v>
      </c>
    </row>
    <row r="2823" spans="1:13" x14ac:dyDescent="0.35">
      <c r="A2823" s="261" t="s">
        <v>4571</v>
      </c>
      <c r="B2823" s="261" t="s">
        <v>4572</v>
      </c>
      <c r="C2823" s="261" t="s">
        <v>101</v>
      </c>
      <c r="D2823" s="261" t="s">
        <v>2236</v>
      </c>
      <c r="E2823" s="261">
        <v>2</v>
      </c>
      <c r="F2823" s="261" t="s">
        <v>2232</v>
      </c>
      <c r="G2823" s="261" t="s">
        <v>33</v>
      </c>
      <c r="H2823" s="261">
        <v>2</v>
      </c>
      <c r="I2823" s="261" t="s">
        <v>17</v>
      </c>
      <c r="J2823" s="261" t="s">
        <v>17</v>
      </c>
      <c r="K2823" s="261" t="s">
        <v>4575</v>
      </c>
      <c r="L2823" s="262">
        <v>45517</v>
      </c>
      <c r="M2823" s="261" t="s">
        <v>20</v>
      </c>
    </row>
    <row r="2824" spans="1:13" x14ac:dyDescent="0.35">
      <c r="A2824" s="259" t="s">
        <v>4571</v>
      </c>
      <c r="B2824" s="259" t="s">
        <v>4572</v>
      </c>
      <c r="C2824" s="259" t="s">
        <v>101</v>
      </c>
      <c r="D2824" s="259" t="s">
        <v>2238</v>
      </c>
      <c r="E2824" s="259">
        <v>0</v>
      </c>
      <c r="F2824" s="259" t="s">
        <v>2232</v>
      </c>
      <c r="G2824" s="259" t="s">
        <v>33</v>
      </c>
      <c r="H2824" s="259">
        <v>2</v>
      </c>
      <c r="I2824" s="259" t="s">
        <v>17</v>
      </c>
      <c r="J2824" s="259" t="s">
        <v>17</v>
      </c>
      <c r="K2824" s="259" t="s">
        <v>4576</v>
      </c>
      <c r="L2824" s="260">
        <v>45517</v>
      </c>
      <c r="M2824" s="259" t="s">
        <v>20</v>
      </c>
    </row>
    <row r="2825" spans="1:13" x14ac:dyDescent="0.35">
      <c r="A2825" s="261" t="s">
        <v>4571</v>
      </c>
      <c r="B2825" s="261" t="s">
        <v>4572</v>
      </c>
      <c r="C2825" s="261" t="s">
        <v>101</v>
      </c>
      <c r="D2825" s="261" t="s">
        <v>2240</v>
      </c>
      <c r="E2825" s="261">
        <v>3</v>
      </c>
      <c r="F2825" s="261" t="s">
        <v>2232</v>
      </c>
      <c r="G2825" s="261" t="s">
        <v>33</v>
      </c>
      <c r="H2825" s="261">
        <v>2</v>
      </c>
      <c r="I2825" s="261" t="s">
        <v>17</v>
      </c>
      <c r="J2825" s="261" t="s">
        <v>17</v>
      </c>
      <c r="K2825" s="261" t="s">
        <v>4577</v>
      </c>
      <c r="L2825" s="262">
        <v>45517</v>
      </c>
      <c r="M2825" s="261" t="s">
        <v>20</v>
      </c>
    </row>
    <row r="2826" spans="1:13" x14ac:dyDescent="0.35">
      <c r="A2826" s="259" t="s">
        <v>4571</v>
      </c>
      <c r="B2826" s="259" t="s">
        <v>4572</v>
      </c>
      <c r="C2826" s="259" t="s">
        <v>101</v>
      </c>
      <c r="D2826" s="259" t="s">
        <v>2242</v>
      </c>
      <c r="E2826" s="259">
        <v>1</v>
      </c>
      <c r="F2826" s="259" t="s">
        <v>2232</v>
      </c>
      <c r="G2826" s="259" t="s">
        <v>33</v>
      </c>
      <c r="H2826" s="259">
        <v>2</v>
      </c>
      <c r="I2826" s="259" t="s">
        <v>17</v>
      </c>
      <c r="J2826" s="259" t="s">
        <v>17</v>
      </c>
      <c r="K2826" s="259" t="s">
        <v>4578</v>
      </c>
      <c r="L2826" s="260">
        <v>45517</v>
      </c>
      <c r="M2826" s="259" t="s">
        <v>20</v>
      </c>
    </row>
    <row r="2827" spans="1:13" x14ac:dyDescent="0.35">
      <c r="A2827" s="261" t="s">
        <v>4571</v>
      </c>
      <c r="B2827" s="261" t="s">
        <v>4572</v>
      </c>
      <c r="C2827" s="261" t="s">
        <v>101</v>
      </c>
      <c r="D2827" s="261" t="s">
        <v>2244</v>
      </c>
      <c r="E2827" s="261">
        <v>3</v>
      </c>
      <c r="F2827" s="261" t="s">
        <v>2232</v>
      </c>
      <c r="G2827" s="261" t="s">
        <v>33</v>
      </c>
      <c r="H2827" s="261">
        <v>2</v>
      </c>
      <c r="I2827" s="261" t="s">
        <v>17</v>
      </c>
      <c r="J2827" s="261" t="s">
        <v>17</v>
      </c>
      <c r="K2827" s="261" t="s">
        <v>4579</v>
      </c>
      <c r="L2827" s="262">
        <v>45517</v>
      </c>
      <c r="M2827" s="261" t="s">
        <v>20</v>
      </c>
    </row>
    <row r="2828" spans="1:13" x14ac:dyDescent="0.35">
      <c r="A2828" s="259" t="s">
        <v>4571</v>
      </c>
      <c r="B2828" s="259" t="s">
        <v>4572</v>
      </c>
      <c r="C2828" s="259" t="s">
        <v>101</v>
      </c>
      <c r="D2828" s="259" t="s">
        <v>2246</v>
      </c>
      <c r="E2828" s="259">
        <v>3</v>
      </c>
      <c r="F2828" s="259" t="s">
        <v>2232</v>
      </c>
      <c r="G2828" s="259" t="s">
        <v>33</v>
      </c>
      <c r="H2828" s="259">
        <v>2</v>
      </c>
      <c r="I2828" s="259" t="s">
        <v>17</v>
      </c>
      <c r="J2828" s="259" t="s">
        <v>17</v>
      </c>
      <c r="K2828" s="259" t="s">
        <v>4580</v>
      </c>
      <c r="L2828" s="260">
        <v>45517</v>
      </c>
      <c r="M2828" s="259" t="s">
        <v>20</v>
      </c>
    </row>
    <row r="2829" spans="1:13" x14ac:dyDescent="0.35">
      <c r="A2829" s="261" t="s">
        <v>4571</v>
      </c>
      <c r="B2829" s="261" t="s">
        <v>4572</v>
      </c>
      <c r="C2829" s="261" t="s">
        <v>101</v>
      </c>
      <c r="D2829" s="261" t="s">
        <v>2248</v>
      </c>
      <c r="E2829" s="261">
        <v>0</v>
      </c>
      <c r="F2829" s="261" t="s">
        <v>2232</v>
      </c>
      <c r="G2829" s="261" t="s">
        <v>33</v>
      </c>
      <c r="H2829" s="261">
        <v>2</v>
      </c>
      <c r="I2829" s="261" t="s">
        <v>17</v>
      </c>
      <c r="J2829" s="261" t="s">
        <v>17</v>
      </c>
      <c r="K2829" s="261" t="s">
        <v>4581</v>
      </c>
      <c r="L2829" s="262">
        <v>45517</v>
      </c>
      <c r="M2829" s="261" t="s">
        <v>20</v>
      </c>
    </row>
    <row r="2830" spans="1:13" x14ac:dyDescent="0.35">
      <c r="A2830" s="259" t="s">
        <v>4357</v>
      </c>
      <c r="B2830" s="259" t="s">
        <v>4358</v>
      </c>
      <c r="C2830" s="259" t="s">
        <v>125</v>
      </c>
      <c r="D2830" s="259" t="s">
        <v>2231</v>
      </c>
      <c r="E2830" s="259">
        <v>0</v>
      </c>
      <c r="F2830" s="259" t="s">
        <v>2232</v>
      </c>
      <c r="G2830" s="259" t="s">
        <v>33</v>
      </c>
      <c r="H2830" s="259">
        <v>2</v>
      </c>
      <c r="I2830" s="259" t="s">
        <v>17</v>
      </c>
      <c r="J2830" s="259" t="s">
        <v>17</v>
      </c>
      <c r="K2830" s="259" t="s">
        <v>4582</v>
      </c>
      <c r="L2830" s="260">
        <v>45518</v>
      </c>
      <c r="M2830" s="259" t="s">
        <v>20</v>
      </c>
    </row>
    <row r="2831" spans="1:13" x14ac:dyDescent="0.35">
      <c r="A2831" s="261" t="s">
        <v>4357</v>
      </c>
      <c r="B2831" s="261" t="s">
        <v>4358</v>
      </c>
      <c r="C2831" s="261" t="s">
        <v>125</v>
      </c>
      <c r="D2831" s="261" t="s">
        <v>2234</v>
      </c>
      <c r="E2831" s="261">
        <v>1</v>
      </c>
      <c r="F2831" s="261" t="s">
        <v>2232</v>
      </c>
      <c r="G2831" s="261" t="s">
        <v>33</v>
      </c>
      <c r="H2831" s="261">
        <v>2</v>
      </c>
      <c r="I2831" s="261" t="s">
        <v>17</v>
      </c>
      <c r="J2831" s="261" t="s">
        <v>17</v>
      </c>
      <c r="K2831" s="261" t="s">
        <v>4583</v>
      </c>
      <c r="L2831" s="262">
        <v>45518</v>
      </c>
      <c r="M2831" s="261" t="s">
        <v>20</v>
      </c>
    </row>
    <row r="2832" spans="1:13" x14ac:dyDescent="0.35">
      <c r="A2832" s="259" t="s">
        <v>4357</v>
      </c>
      <c r="B2832" s="259" t="s">
        <v>4358</v>
      </c>
      <c r="C2832" s="259" t="s">
        <v>125</v>
      </c>
      <c r="D2832" s="259" t="s">
        <v>2236</v>
      </c>
      <c r="E2832" s="259">
        <v>2</v>
      </c>
      <c r="F2832" s="259" t="s">
        <v>2232</v>
      </c>
      <c r="G2832" s="259" t="s">
        <v>33</v>
      </c>
      <c r="H2832" s="259">
        <v>2</v>
      </c>
      <c r="I2832" s="259" t="s">
        <v>17</v>
      </c>
      <c r="J2832" s="259" t="s">
        <v>17</v>
      </c>
      <c r="K2832" s="259" t="s">
        <v>4584</v>
      </c>
      <c r="L2832" s="260">
        <v>45518</v>
      </c>
      <c r="M2832" s="259" t="s">
        <v>20</v>
      </c>
    </row>
    <row r="2833" spans="1:13" x14ac:dyDescent="0.35">
      <c r="A2833" s="261" t="s">
        <v>4357</v>
      </c>
      <c r="B2833" s="261" t="s">
        <v>4358</v>
      </c>
      <c r="C2833" s="261" t="s">
        <v>125</v>
      </c>
      <c r="D2833" s="261" t="s">
        <v>2238</v>
      </c>
      <c r="E2833" s="261">
        <v>2</v>
      </c>
      <c r="F2833" s="261" t="s">
        <v>2232</v>
      </c>
      <c r="G2833" s="261" t="s">
        <v>33</v>
      </c>
      <c r="H2833" s="261">
        <v>2</v>
      </c>
      <c r="I2833" s="261" t="s">
        <v>17</v>
      </c>
      <c r="J2833" s="261" t="s">
        <v>17</v>
      </c>
      <c r="K2833" s="261" t="s">
        <v>4585</v>
      </c>
      <c r="L2833" s="262">
        <v>45518</v>
      </c>
      <c r="M2833" s="261" t="s">
        <v>20</v>
      </c>
    </row>
    <row r="2834" spans="1:13" x14ac:dyDescent="0.35">
      <c r="A2834" s="259" t="s">
        <v>4357</v>
      </c>
      <c r="B2834" s="259" t="s">
        <v>4358</v>
      </c>
      <c r="C2834" s="259" t="s">
        <v>125</v>
      </c>
      <c r="D2834" s="259" t="s">
        <v>2240</v>
      </c>
      <c r="E2834" s="259">
        <v>3</v>
      </c>
      <c r="F2834" s="259" t="s">
        <v>2232</v>
      </c>
      <c r="G2834" s="259" t="s">
        <v>33</v>
      </c>
      <c r="H2834" s="259">
        <v>2</v>
      </c>
      <c r="I2834" s="259" t="s">
        <v>17</v>
      </c>
      <c r="J2834" s="259" t="s">
        <v>17</v>
      </c>
      <c r="K2834" s="259" t="s">
        <v>4586</v>
      </c>
      <c r="L2834" s="260">
        <v>45518</v>
      </c>
      <c r="M2834" s="259" t="s">
        <v>20</v>
      </c>
    </row>
    <row r="2835" spans="1:13" x14ac:dyDescent="0.35">
      <c r="A2835" s="261" t="s">
        <v>4357</v>
      </c>
      <c r="B2835" s="261" t="s">
        <v>4358</v>
      </c>
      <c r="C2835" s="261" t="s">
        <v>125</v>
      </c>
      <c r="D2835" s="261" t="s">
        <v>2242</v>
      </c>
      <c r="E2835" s="261">
        <v>1</v>
      </c>
      <c r="F2835" s="261" t="s">
        <v>2232</v>
      </c>
      <c r="G2835" s="261" t="s">
        <v>33</v>
      </c>
      <c r="H2835" s="261">
        <v>2</v>
      </c>
      <c r="I2835" s="261" t="s">
        <v>17</v>
      </c>
      <c r="J2835" s="261" t="s">
        <v>17</v>
      </c>
      <c r="K2835" s="261" t="s">
        <v>4587</v>
      </c>
      <c r="L2835" s="262">
        <v>45518</v>
      </c>
      <c r="M2835" s="261" t="s">
        <v>20</v>
      </c>
    </row>
    <row r="2836" spans="1:13" x14ac:dyDescent="0.35">
      <c r="A2836" s="259" t="s">
        <v>4357</v>
      </c>
      <c r="B2836" s="259" t="s">
        <v>4358</v>
      </c>
      <c r="C2836" s="259" t="s">
        <v>125</v>
      </c>
      <c r="D2836" s="259" t="s">
        <v>2244</v>
      </c>
      <c r="E2836" s="259">
        <v>2</v>
      </c>
      <c r="F2836" s="259" t="s">
        <v>2232</v>
      </c>
      <c r="G2836" s="259" t="s">
        <v>33</v>
      </c>
      <c r="H2836" s="259">
        <v>2</v>
      </c>
      <c r="I2836" s="259" t="s">
        <v>17</v>
      </c>
      <c r="J2836" s="259" t="s">
        <v>17</v>
      </c>
      <c r="K2836" s="259" t="s">
        <v>4588</v>
      </c>
      <c r="L2836" s="260">
        <v>45518</v>
      </c>
      <c r="M2836" s="259" t="s">
        <v>20</v>
      </c>
    </row>
    <row r="2837" spans="1:13" x14ac:dyDescent="0.35">
      <c r="A2837" s="261" t="s">
        <v>4357</v>
      </c>
      <c r="B2837" s="261" t="s">
        <v>4358</v>
      </c>
      <c r="C2837" s="261" t="s">
        <v>125</v>
      </c>
      <c r="D2837" s="261" t="s">
        <v>2246</v>
      </c>
      <c r="E2837" s="261">
        <v>1</v>
      </c>
      <c r="F2837" s="261" t="s">
        <v>2232</v>
      </c>
      <c r="G2837" s="261" t="s">
        <v>33</v>
      </c>
      <c r="H2837" s="261">
        <v>2</v>
      </c>
      <c r="I2837" s="261" t="s">
        <v>17</v>
      </c>
      <c r="J2837" s="261" t="s">
        <v>17</v>
      </c>
      <c r="K2837" s="261" t="s">
        <v>4589</v>
      </c>
      <c r="L2837" s="262">
        <v>45518</v>
      </c>
      <c r="M2837" s="261" t="s">
        <v>20</v>
      </c>
    </row>
    <row r="2838" spans="1:13" x14ac:dyDescent="0.35">
      <c r="A2838" s="259" t="s">
        <v>4357</v>
      </c>
      <c r="B2838" s="259" t="s">
        <v>4358</v>
      </c>
      <c r="C2838" s="259" t="s">
        <v>125</v>
      </c>
      <c r="D2838" s="259" t="s">
        <v>2248</v>
      </c>
      <c r="E2838" s="259">
        <v>3</v>
      </c>
      <c r="F2838" s="259" t="s">
        <v>2232</v>
      </c>
      <c r="G2838" s="259" t="s">
        <v>33</v>
      </c>
      <c r="H2838" s="259">
        <v>2</v>
      </c>
      <c r="I2838" s="259" t="s">
        <v>17</v>
      </c>
      <c r="J2838" s="259" t="s">
        <v>17</v>
      </c>
      <c r="K2838" s="259" t="s">
        <v>4590</v>
      </c>
      <c r="L2838" s="260">
        <v>45518</v>
      </c>
      <c r="M2838" s="259" t="s">
        <v>20</v>
      </c>
    </row>
    <row r="2839" spans="1:13" x14ac:dyDescent="0.35">
      <c r="A2839" s="261" t="s">
        <v>4471</v>
      </c>
      <c r="B2839" s="261" t="s">
        <v>4472</v>
      </c>
      <c r="C2839" s="261" t="s">
        <v>1665</v>
      </c>
      <c r="D2839" s="261" t="s">
        <v>2231</v>
      </c>
      <c r="E2839" s="261">
        <v>0</v>
      </c>
      <c r="F2839" s="261" t="s">
        <v>2232</v>
      </c>
      <c r="G2839" s="261" t="s">
        <v>33</v>
      </c>
      <c r="H2839" s="261">
        <v>2</v>
      </c>
      <c r="I2839" s="261" t="s">
        <v>17</v>
      </c>
      <c r="J2839" s="261" t="s">
        <v>17</v>
      </c>
      <c r="K2839" s="261" t="s">
        <v>4591</v>
      </c>
      <c r="L2839" s="262">
        <v>45520</v>
      </c>
      <c r="M2839" s="261" t="s">
        <v>20</v>
      </c>
    </row>
    <row r="2840" spans="1:13" x14ac:dyDescent="0.35">
      <c r="A2840" s="259" t="s">
        <v>4471</v>
      </c>
      <c r="B2840" s="259" t="s">
        <v>4472</v>
      </c>
      <c r="C2840" s="259" t="s">
        <v>1665</v>
      </c>
      <c r="D2840" s="259" t="s">
        <v>2234</v>
      </c>
      <c r="E2840" s="259">
        <v>1</v>
      </c>
      <c r="F2840" s="259" t="s">
        <v>2232</v>
      </c>
      <c r="G2840" s="259" t="s">
        <v>33</v>
      </c>
      <c r="H2840" s="259">
        <v>2</v>
      </c>
      <c r="I2840" s="259" t="s">
        <v>17</v>
      </c>
      <c r="J2840" s="259" t="s">
        <v>17</v>
      </c>
      <c r="K2840" s="259" t="s">
        <v>4592</v>
      </c>
      <c r="L2840" s="260">
        <v>45520</v>
      </c>
      <c r="M2840" s="259" t="s">
        <v>20</v>
      </c>
    </row>
    <row r="2841" spans="1:13" x14ac:dyDescent="0.35">
      <c r="A2841" s="261" t="s">
        <v>4471</v>
      </c>
      <c r="B2841" s="261" t="s">
        <v>4472</v>
      </c>
      <c r="C2841" s="261" t="s">
        <v>1665</v>
      </c>
      <c r="D2841" s="261" t="s">
        <v>2236</v>
      </c>
      <c r="E2841" s="261">
        <v>1</v>
      </c>
      <c r="F2841" s="261" t="s">
        <v>2232</v>
      </c>
      <c r="G2841" s="261" t="s">
        <v>33</v>
      </c>
      <c r="H2841" s="261">
        <v>2</v>
      </c>
      <c r="I2841" s="261" t="s">
        <v>17</v>
      </c>
      <c r="J2841" s="261" t="s">
        <v>17</v>
      </c>
      <c r="K2841" s="261" t="s">
        <v>4593</v>
      </c>
      <c r="L2841" s="262">
        <v>45520</v>
      </c>
      <c r="M2841" s="261" t="s">
        <v>20</v>
      </c>
    </row>
    <row r="2842" spans="1:13" x14ac:dyDescent="0.35">
      <c r="A2842" s="259" t="s">
        <v>4471</v>
      </c>
      <c r="B2842" s="259" t="s">
        <v>4472</v>
      </c>
      <c r="C2842" s="259" t="s">
        <v>1665</v>
      </c>
      <c r="D2842" s="259" t="s">
        <v>2238</v>
      </c>
      <c r="E2842" s="259">
        <v>3</v>
      </c>
      <c r="F2842" s="259" t="s">
        <v>2232</v>
      </c>
      <c r="G2842" s="259" t="s">
        <v>33</v>
      </c>
      <c r="H2842" s="259">
        <v>2</v>
      </c>
      <c r="I2842" s="259" t="s">
        <v>17</v>
      </c>
      <c r="J2842" s="259" t="s">
        <v>17</v>
      </c>
      <c r="K2842" s="259" t="s">
        <v>4594</v>
      </c>
      <c r="L2842" s="260">
        <v>45520</v>
      </c>
      <c r="M2842" s="259" t="s">
        <v>20</v>
      </c>
    </row>
    <row r="2843" spans="1:13" x14ac:dyDescent="0.35">
      <c r="A2843" s="261" t="s">
        <v>4471</v>
      </c>
      <c r="B2843" s="261" t="s">
        <v>4472</v>
      </c>
      <c r="C2843" s="261" t="s">
        <v>1665</v>
      </c>
      <c r="D2843" s="261" t="s">
        <v>2240</v>
      </c>
      <c r="E2843" s="261">
        <v>3</v>
      </c>
      <c r="F2843" s="261" t="s">
        <v>2232</v>
      </c>
      <c r="G2843" s="261" t="s">
        <v>33</v>
      </c>
      <c r="H2843" s="261">
        <v>2</v>
      </c>
      <c r="I2843" s="261" t="s">
        <v>17</v>
      </c>
      <c r="J2843" s="261" t="s">
        <v>17</v>
      </c>
      <c r="K2843" s="261" t="s">
        <v>4595</v>
      </c>
      <c r="L2843" s="262">
        <v>45520</v>
      </c>
      <c r="M2843" s="261" t="s">
        <v>20</v>
      </c>
    </row>
    <row r="2844" spans="1:13" x14ac:dyDescent="0.35">
      <c r="A2844" s="259" t="s">
        <v>4471</v>
      </c>
      <c r="B2844" s="259" t="s">
        <v>4472</v>
      </c>
      <c r="C2844" s="259" t="s">
        <v>1665</v>
      </c>
      <c r="D2844" s="259" t="s">
        <v>2242</v>
      </c>
      <c r="E2844" s="259">
        <v>1</v>
      </c>
      <c r="F2844" s="259" t="s">
        <v>2232</v>
      </c>
      <c r="G2844" s="259" t="s">
        <v>33</v>
      </c>
      <c r="H2844" s="259">
        <v>2</v>
      </c>
      <c r="I2844" s="259" t="s">
        <v>17</v>
      </c>
      <c r="J2844" s="259" t="s">
        <v>17</v>
      </c>
      <c r="K2844" s="259" t="s">
        <v>4596</v>
      </c>
      <c r="L2844" s="260">
        <v>45520</v>
      </c>
      <c r="M2844" s="259" t="s">
        <v>20</v>
      </c>
    </row>
    <row r="2845" spans="1:13" x14ac:dyDescent="0.35">
      <c r="A2845" s="261" t="s">
        <v>4471</v>
      </c>
      <c r="B2845" s="261" t="s">
        <v>4472</v>
      </c>
      <c r="C2845" s="261" t="s">
        <v>1665</v>
      </c>
      <c r="D2845" s="261" t="s">
        <v>2244</v>
      </c>
      <c r="E2845" s="261">
        <v>3</v>
      </c>
      <c r="F2845" s="261" t="s">
        <v>2232</v>
      </c>
      <c r="G2845" s="261" t="s">
        <v>33</v>
      </c>
      <c r="H2845" s="261">
        <v>2</v>
      </c>
      <c r="I2845" s="261" t="s">
        <v>17</v>
      </c>
      <c r="J2845" s="261" t="s">
        <v>17</v>
      </c>
      <c r="K2845" s="261" t="s">
        <v>4597</v>
      </c>
      <c r="L2845" s="262">
        <v>45520</v>
      </c>
      <c r="M2845" s="261" t="s">
        <v>20</v>
      </c>
    </row>
    <row r="2846" spans="1:13" x14ac:dyDescent="0.35">
      <c r="A2846" s="259" t="s">
        <v>4471</v>
      </c>
      <c r="B2846" s="259" t="s">
        <v>4472</v>
      </c>
      <c r="C2846" s="259" t="s">
        <v>1665</v>
      </c>
      <c r="D2846" s="259" t="s">
        <v>2246</v>
      </c>
      <c r="E2846" s="259">
        <v>2</v>
      </c>
      <c r="F2846" s="259" t="s">
        <v>2232</v>
      </c>
      <c r="G2846" s="259" t="s">
        <v>33</v>
      </c>
      <c r="H2846" s="259">
        <v>2</v>
      </c>
      <c r="I2846" s="259" t="s">
        <v>17</v>
      </c>
      <c r="J2846" s="259" t="s">
        <v>17</v>
      </c>
      <c r="K2846" s="259" t="s">
        <v>4598</v>
      </c>
      <c r="L2846" s="260">
        <v>45520</v>
      </c>
      <c r="M2846" s="259" t="s">
        <v>20</v>
      </c>
    </row>
    <row r="2847" spans="1:13" x14ac:dyDescent="0.35">
      <c r="A2847" s="261" t="s">
        <v>4471</v>
      </c>
      <c r="B2847" s="261" t="s">
        <v>4472</v>
      </c>
      <c r="C2847" s="261" t="s">
        <v>1665</v>
      </c>
      <c r="D2847" s="261" t="s">
        <v>2248</v>
      </c>
      <c r="E2847" s="261">
        <v>1</v>
      </c>
      <c r="F2847" s="261" t="s">
        <v>2232</v>
      </c>
      <c r="G2847" s="261" t="s">
        <v>33</v>
      </c>
      <c r="H2847" s="261">
        <v>2</v>
      </c>
      <c r="I2847" s="261" t="s">
        <v>17</v>
      </c>
      <c r="J2847" s="261" t="s">
        <v>17</v>
      </c>
      <c r="K2847" s="261" t="s">
        <v>4599</v>
      </c>
      <c r="L2847" s="262">
        <v>45520</v>
      </c>
      <c r="M2847" s="261" t="s">
        <v>20</v>
      </c>
    </row>
    <row r="2848" spans="1:13" x14ac:dyDescent="0.35">
      <c r="A2848" s="259" t="s">
        <v>4409</v>
      </c>
      <c r="B2848" s="259" t="s">
        <v>4410</v>
      </c>
      <c r="C2848" s="259" t="s">
        <v>1665</v>
      </c>
      <c r="D2848" s="259" t="s">
        <v>2231</v>
      </c>
      <c r="E2848" s="259">
        <v>0</v>
      </c>
      <c r="F2848" s="259" t="s">
        <v>2232</v>
      </c>
      <c r="G2848" s="259" t="s">
        <v>33</v>
      </c>
      <c r="H2848" s="259">
        <v>2</v>
      </c>
      <c r="I2848" s="259" t="s">
        <v>17</v>
      </c>
      <c r="J2848" s="259" t="s">
        <v>17</v>
      </c>
      <c r="K2848" s="259" t="s">
        <v>4600</v>
      </c>
      <c r="L2848" s="260">
        <v>45520</v>
      </c>
      <c r="M2848" s="259" t="s">
        <v>20</v>
      </c>
    </row>
    <row r="2849" spans="1:13" x14ac:dyDescent="0.35">
      <c r="A2849" s="261" t="s">
        <v>4409</v>
      </c>
      <c r="B2849" s="261" t="s">
        <v>4410</v>
      </c>
      <c r="C2849" s="261" t="s">
        <v>1665</v>
      </c>
      <c r="D2849" s="261" t="s">
        <v>2234</v>
      </c>
      <c r="E2849" s="261">
        <v>1</v>
      </c>
      <c r="F2849" s="261" t="s">
        <v>2232</v>
      </c>
      <c r="G2849" s="261" t="s">
        <v>33</v>
      </c>
      <c r="H2849" s="261">
        <v>2</v>
      </c>
      <c r="I2849" s="261" t="s">
        <v>17</v>
      </c>
      <c r="J2849" s="261" t="s">
        <v>17</v>
      </c>
      <c r="K2849" s="261" t="s">
        <v>4601</v>
      </c>
      <c r="L2849" s="262">
        <v>45520</v>
      </c>
      <c r="M2849" s="261" t="s">
        <v>20</v>
      </c>
    </row>
    <row r="2850" spans="1:13" x14ac:dyDescent="0.35">
      <c r="A2850" s="259" t="s">
        <v>4409</v>
      </c>
      <c r="B2850" s="259" t="s">
        <v>4410</v>
      </c>
      <c r="C2850" s="259" t="s">
        <v>1665</v>
      </c>
      <c r="D2850" s="259" t="s">
        <v>2236</v>
      </c>
      <c r="E2850" s="259">
        <v>0</v>
      </c>
      <c r="F2850" s="259" t="s">
        <v>2232</v>
      </c>
      <c r="G2850" s="259" t="s">
        <v>33</v>
      </c>
      <c r="H2850" s="259">
        <v>2</v>
      </c>
      <c r="I2850" s="259" t="s">
        <v>17</v>
      </c>
      <c r="J2850" s="259" t="s">
        <v>17</v>
      </c>
      <c r="K2850" s="259" t="s">
        <v>4602</v>
      </c>
      <c r="L2850" s="260">
        <v>45520</v>
      </c>
      <c r="M2850" s="259" t="s">
        <v>20</v>
      </c>
    </row>
    <row r="2851" spans="1:13" x14ac:dyDescent="0.35">
      <c r="A2851" s="261" t="s">
        <v>4409</v>
      </c>
      <c r="B2851" s="261" t="s">
        <v>4410</v>
      </c>
      <c r="C2851" s="261" t="s">
        <v>1665</v>
      </c>
      <c r="D2851" s="261" t="s">
        <v>2238</v>
      </c>
      <c r="E2851" s="261">
        <v>0</v>
      </c>
      <c r="F2851" s="261" t="s">
        <v>2232</v>
      </c>
      <c r="G2851" s="261" t="s">
        <v>33</v>
      </c>
      <c r="H2851" s="261">
        <v>2</v>
      </c>
      <c r="I2851" s="261" t="s">
        <v>17</v>
      </c>
      <c r="J2851" s="261" t="s">
        <v>17</v>
      </c>
      <c r="K2851" s="261" t="s">
        <v>4603</v>
      </c>
      <c r="L2851" s="262">
        <v>45520</v>
      </c>
      <c r="M2851" s="261" t="s">
        <v>20</v>
      </c>
    </row>
    <row r="2852" spans="1:13" x14ac:dyDescent="0.35">
      <c r="A2852" s="259" t="s">
        <v>4409</v>
      </c>
      <c r="B2852" s="259" t="s">
        <v>4410</v>
      </c>
      <c r="C2852" s="259" t="s">
        <v>1665</v>
      </c>
      <c r="D2852" s="259" t="s">
        <v>2240</v>
      </c>
      <c r="E2852" s="259">
        <v>1</v>
      </c>
      <c r="F2852" s="259" t="s">
        <v>2232</v>
      </c>
      <c r="G2852" s="259" t="s">
        <v>33</v>
      </c>
      <c r="H2852" s="259">
        <v>2</v>
      </c>
      <c r="I2852" s="259" t="s">
        <v>17</v>
      </c>
      <c r="J2852" s="259" t="s">
        <v>17</v>
      </c>
      <c r="K2852" s="259" t="s">
        <v>4604</v>
      </c>
      <c r="L2852" s="260">
        <v>45520</v>
      </c>
      <c r="M2852" s="259" t="s">
        <v>20</v>
      </c>
    </row>
    <row r="2853" spans="1:13" x14ac:dyDescent="0.35">
      <c r="A2853" s="261" t="s">
        <v>4409</v>
      </c>
      <c r="B2853" s="261" t="s">
        <v>4410</v>
      </c>
      <c r="C2853" s="261" t="s">
        <v>1665</v>
      </c>
      <c r="D2853" s="261" t="s">
        <v>2242</v>
      </c>
      <c r="E2853" s="261">
        <v>1</v>
      </c>
      <c r="F2853" s="261" t="s">
        <v>2232</v>
      </c>
      <c r="G2853" s="261" t="s">
        <v>33</v>
      </c>
      <c r="H2853" s="261">
        <v>2</v>
      </c>
      <c r="I2853" s="261" t="s">
        <v>17</v>
      </c>
      <c r="J2853" s="261" t="s">
        <v>17</v>
      </c>
      <c r="K2853" s="261" t="s">
        <v>4605</v>
      </c>
      <c r="L2853" s="262">
        <v>45520</v>
      </c>
      <c r="M2853" s="261" t="s">
        <v>20</v>
      </c>
    </row>
    <row r="2854" spans="1:13" x14ac:dyDescent="0.35">
      <c r="A2854" s="259" t="s">
        <v>4409</v>
      </c>
      <c r="B2854" s="259" t="s">
        <v>4410</v>
      </c>
      <c r="C2854" s="259" t="s">
        <v>1665</v>
      </c>
      <c r="D2854" s="259" t="s">
        <v>2244</v>
      </c>
      <c r="E2854" s="259">
        <v>0</v>
      </c>
      <c r="F2854" s="259" t="s">
        <v>2232</v>
      </c>
      <c r="G2854" s="259" t="s">
        <v>33</v>
      </c>
      <c r="H2854" s="259">
        <v>2</v>
      </c>
      <c r="I2854" s="259" t="s">
        <v>17</v>
      </c>
      <c r="J2854" s="259" t="s">
        <v>17</v>
      </c>
      <c r="K2854" s="259" t="s">
        <v>4606</v>
      </c>
      <c r="L2854" s="260">
        <v>45520</v>
      </c>
      <c r="M2854" s="259" t="s">
        <v>20</v>
      </c>
    </row>
    <row r="2855" spans="1:13" x14ac:dyDescent="0.35">
      <c r="A2855" s="261" t="s">
        <v>4409</v>
      </c>
      <c r="B2855" s="261" t="s">
        <v>4410</v>
      </c>
      <c r="C2855" s="261" t="s">
        <v>1665</v>
      </c>
      <c r="D2855" s="261" t="s">
        <v>2246</v>
      </c>
      <c r="E2855" s="261">
        <v>0</v>
      </c>
      <c r="F2855" s="261" t="s">
        <v>2232</v>
      </c>
      <c r="G2855" s="261" t="s">
        <v>33</v>
      </c>
      <c r="H2855" s="261">
        <v>2</v>
      </c>
      <c r="I2855" s="261" t="s">
        <v>17</v>
      </c>
      <c r="J2855" s="261" t="s">
        <v>17</v>
      </c>
      <c r="K2855" s="261" t="s">
        <v>4607</v>
      </c>
      <c r="L2855" s="262">
        <v>45520</v>
      </c>
      <c r="M2855" s="261" t="s">
        <v>20</v>
      </c>
    </row>
    <row r="2856" spans="1:13" x14ac:dyDescent="0.35">
      <c r="A2856" s="259" t="s">
        <v>4409</v>
      </c>
      <c r="B2856" s="259" t="s">
        <v>4410</v>
      </c>
      <c r="C2856" s="259" t="s">
        <v>1665</v>
      </c>
      <c r="D2856" s="259" t="s">
        <v>2248</v>
      </c>
      <c r="E2856" s="259">
        <v>0</v>
      </c>
      <c r="F2856" s="259" t="s">
        <v>2232</v>
      </c>
      <c r="G2856" s="259" t="s">
        <v>33</v>
      </c>
      <c r="H2856" s="259">
        <v>2</v>
      </c>
      <c r="I2856" s="259" t="s">
        <v>17</v>
      </c>
      <c r="J2856" s="259" t="s">
        <v>17</v>
      </c>
      <c r="K2856" s="259" t="s">
        <v>4608</v>
      </c>
      <c r="L2856" s="260">
        <v>45520</v>
      </c>
      <c r="M2856" s="259" t="s">
        <v>20</v>
      </c>
    </row>
    <row r="2857" spans="1:13" x14ac:dyDescent="0.35">
      <c r="A2857" s="261" t="s">
        <v>4609</v>
      </c>
      <c r="B2857" s="261" t="s">
        <v>4610</v>
      </c>
      <c r="C2857" s="261" t="s">
        <v>2609</v>
      </c>
      <c r="D2857" s="261" t="s">
        <v>953</v>
      </c>
      <c r="E2857" s="261">
        <v>55959830</v>
      </c>
      <c r="F2857" s="261" t="s">
        <v>4611</v>
      </c>
      <c r="G2857" s="261" t="s">
        <v>888</v>
      </c>
      <c r="H2857" s="261">
        <v>2</v>
      </c>
      <c r="I2857" s="261" t="s">
        <v>4612</v>
      </c>
      <c r="J2857" s="261" t="s">
        <v>4613</v>
      </c>
      <c r="K2857" s="261" t="s">
        <v>4614</v>
      </c>
      <c r="L2857" s="262">
        <v>45525</v>
      </c>
      <c r="M2857" s="261" t="s">
        <v>20</v>
      </c>
    </row>
    <row r="2858" spans="1:13" x14ac:dyDescent="0.35">
      <c r="A2858" s="259" t="s">
        <v>4609</v>
      </c>
      <c r="B2858" s="259" t="s">
        <v>4610</v>
      </c>
      <c r="C2858" s="259" t="s">
        <v>2609</v>
      </c>
      <c r="D2858" s="259" t="s">
        <v>694</v>
      </c>
      <c r="E2858" s="259">
        <v>676577</v>
      </c>
      <c r="F2858" s="259" t="s">
        <v>4615</v>
      </c>
      <c r="G2858" s="259" t="s">
        <v>492</v>
      </c>
      <c r="H2858" s="259">
        <v>1</v>
      </c>
      <c r="I2858" s="259" t="s">
        <v>4616</v>
      </c>
      <c r="J2858" s="259" t="s">
        <v>4617</v>
      </c>
      <c r="K2858" s="259" t="s">
        <v>4618</v>
      </c>
      <c r="L2858" s="260">
        <v>45525</v>
      </c>
      <c r="M2858" s="259" t="s">
        <v>439</v>
      </c>
    </row>
    <row r="2859" spans="1:13" x14ac:dyDescent="0.35">
      <c r="A2859" s="261" t="s">
        <v>4609</v>
      </c>
      <c r="B2859" s="261" t="s">
        <v>4610</v>
      </c>
      <c r="C2859" s="261" t="s">
        <v>2609</v>
      </c>
      <c r="D2859" s="261" t="s">
        <v>962</v>
      </c>
      <c r="E2859" s="261">
        <v>55959830</v>
      </c>
      <c r="F2859" s="261" t="s">
        <v>4611</v>
      </c>
      <c r="G2859" s="261" t="s">
        <v>888</v>
      </c>
      <c r="H2859" s="261">
        <v>2</v>
      </c>
      <c r="I2859" s="261" t="s">
        <v>4612</v>
      </c>
      <c r="J2859" s="261" t="s">
        <v>4619</v>
      </c>
      <c r="K2859" s="261" t="s">
        <v>4620</v>
      </c>
      <c r="L2859" s="262">
        <v>45525</v>
      </c>
      <c r="M2859" s="261" t="s">
        <v>439</v>
      </c>
    </row>
    <row r="2860" spans="1:13" x14ac:dyDescent="0.35">
      <c r="A2860" s="259" t="s">
        <v>4609</v>
      </c>
      <c r="B2860" s="259" t="s">
        <v>4610</v>
      </c>
      <c r="C2860" s="259" t="s">
        <v>2609</v>
      </c>
      <c r="D2860" s="259" t="s">
        <v>967</v>
      </c>
      <c r="E2860" s="259">
        <v>55959830</v>
      </c>
      <c r="F2860" s="259" t="s">
        <v>4611</v>
      </c>
      <c r="G2860" s="259" t="s">
        <v>888</v>
      </c>
      <c r="H2860" s="259">
        <v>2</v>
      </c>
      <c r="I2860" s="259" t="s">
        <v>4612</v>
      </c>
      <c r="J2860" s="259" t="s">
        <v>4621</v>
      </c>
      <c r="K2860" s="259" t="s">
        <v>4622</v>
      </c>
      <c r="L2860" s="260">
        <v>45525</v>
      </c>
      <c r="M2860" s="259" t="s">
        <v>439</v>
      </c>
    </row>
    <row r="2861" spans="1:13" x14ac:dyDescent="0.35">
      <c r="A2861" s="261" t="s">
        <v>4609</v>
      </c>
      <c r="B2861" s="261" t="s">
        <v>4610</v>
      </c>
      <c r="C2861" s="261" t="s">
        <v>2609</v>
      </c>
      <c r="D2861" s="261" t="s">
        <v>568</v>
      </c>
      <c r="E2861" s="261">
        <v>4848847</v>
      </c>
      <c r="F2861" s="261" t="s">
        <v>4623</v>
      </c>
      <c r="G2861" s="261" t="s">
        <v>888</v>
      </c>
      <c r="H2861" s="261">
        <v>2</v>
      </c>
      <c r="I2861" s="261" t="s">
        <v>4624</v>
      </c>
      <c r="J2861" s="261" t="s">
        <v>4625</v>
      </c>
      <c r="K2861" s="261" t="s">
        <v>4626</v>
      </c>
      <c r="L2861" s="262">
        <v>45525</v>
      </c>
      <c r="M2861" s="261" t="s">
        <v>439</v>
      </c>
    </row>
    <row r="2862" spans="1:13" x14ac:dyDescent="0.35">
      <c r="A2862" s="259" t="s">
        <v>4609</v>
      </c>
      <c r="B2862" s="259" t="s">
        <v>4610</v>
      </c>
      <c r="C2862" s="259" t="s">
        <v>2609</v>
      </c>
      <c r="D2862" s="259" t="s">
        <v>40</v>
      </c>
      <c r="E2862" s="259" t="s">
        <v>17</v>
      </c>
      <c r="F2862" s="259" t="s">
        <v>17</v>
      </c>
      <c r="G2862" s="259" t="s">
        <v>17</v>
      </c>
      <c r="H2862" s="259" t="s">
        <v>17</v>
      </c>
      <c r="I2862" s="259" t="s">
        <v>17</v>
      </c>
      <c r="J2862" s="259" t="s">
        <v>4627</v>
      </c>
      <c r="K2862" s="259" t="s">
        <v>4628</v>
      </c>
      <c r="L2862" s="260">
        <v>45525</v>
      </c>
      <c r="M2862" s="259" t="s">
        <v>20</v>
      </c>
    </row>
    <row r="2863" spans="1:13" x14ac:dyDescent="0.35">
      <c r="A2863" s="261" t="s">
        <v>4609</v>
      </c>
      <c r="B2863" s="261" t="s">
        <v>4610</v>
      </c>
      <c r="C2863" s="261" t="s">
        <v>2609</v>
      </c>
      <c r="D2863" s="261" t="s">
        <v>635</v>
      </c>
      <c r="E2863" s="261">
        <v>8693</v>
      </c>
      <c r="F2863" s="261" t="s">
        <v>4629</v>
      </c>
      <c r="G2863" s="261" t="s">
        <v>888</v>
      </c>
      <c r="H2863" s="261">
        <v>2</v>
      </c>
      <c r="I2863" s="261" t="s">
        <v>4630</v>
      </c>
      <c r="J2863" s="261" t="s">
        <v>4631</v>
      </c>
      <c r="K2863" s="261" t="s">
        <v>4632</v>
      </c>
      <c r="L2863" s="262">
        <v>45525</v>
      </c>
      <c r="M2863" s="261" t="s">
        <v>439</v>
      </c>
    </row>
    <row r="2864" spans="1:13" x14ac:dyDescent="0.35">
      <c r="A2864" s="259" t="s">
        <v>4609</v>
      </c>
      <c r="B2864" s="259" t="s">
        <v>4610</v>
      </c>
      <c r="C2864" s="259" t="s">
        <v>2609</v>
      </c>
      <c r="D2864" s="259" t="s">
        <v>793</v>
      </c>
      <c r="E2864" s="259">
        <v>8693</v>
      </c>
      <c r="F2864" s="259" t="s">
        <v>4629</v>
      </c>
      <c r="G2864" s="259" t="s">
        <v>888</v>
      </c>
      <c r="H2864" s="259">
        <v>2</v>
      </c>
      <c r="I2864" s="259" t="s">
        <v>4633</v>
      </c>
      <c r="J2864" s="259" t="s">
        <v>4631</v>
      </c>
      <c r="K2864" s="259" t="s">
        <v>4634</v>
      </c>
      <c r="L2864" s="260">
        <v>45525</v>
      </c>
      <c r="M2864" s="259" t="s">
        <v>439</v>
      </c>
    </row>
    <row r="2865" spans="1:13" x14ac:dyDescent="0.35">
      <c r="A2865" s="261" t="s">
        <v>4609</v>
      </c>
      <c r="B2865" s="261" t="s">
        <v>4610</v>
      </c>
      <c r="C2865" s="261" t="s">
        <v>2609</v>
      </c>
      <c r="D2865" s="261" t="s">
        <v>990</v>
      </c>
      <c r="E2865" s="261">
        <v>18606000</v>
      </c>
      <c r="F2865" s="261" t="s">
        <v>4635</v>
      </c>
      <c r="G2865" s="261" t="s">
        <v>888</v>
      </c>
      <c r="H2865" s="261">
        <v>2</v>
      </c>
      <c r="I2865" s="261" t="s">
        <v>4636</v>
      </c>
      <c r="J2865" s="261" t="s">
        <v>4637</v>
      </c>
      <c r="K2865" s="261" t="s">
        <v>4638</v>
      </c>
      <c r="L2865" s="262">
        <v>45525</v>
      </c>
      <c r="M2865" s="261" t="s">
        <v>439</v>
      </c>
    </row>
    <row r="2866" spans="1:13" x14ac:dyDescent="0.35">
      <c r="A2866" s="259" t="s">
        <v>4609</v>
      </c>
      <c r="B2866" s="259" t="s">
        <v>4610</v>
      </c>
      <c r="C2866" s="259" t="s">
        <v>2609</v>
      </c>
      <c r="D2866" s="259" t="s">
        <v>995</v>
      </c>
      <c r="E2866" s="259">
        <v>0</v>
      </c>
      <c r="F2866" s="259" t="s">
        <v>4639</v>
      </c>
      <c r="G2866" s="259" t="s">
        <v>888</v>
      </c>
      <c r="H2866" s="259">
        <v>2</v>
      </c>
      <c r="I2866" s="259" t="s">
        <v>4640</v>
      </c>
      <c r="J2866" s="259" t="s">
        <v>4641</v>
      </c>
      <c r="K2866" s="259" t="s">
        <v>4642</v>
      </c>
      <c r="L2866" s="260">
        <v>45525</v>
      </c>
      <c r="M2866" s="259" t="s">
        <v>439</v>
      </c>
    </row>
    <row r="2867" spans="1:13" x14ac:dyDescent="0.35">
      <c r="A2867" s="261" t="s">
        <v>4609</v>
      </c>
      <c r="B2867" s="261" t="s">
        <v>4610</v>
      </c>
      <c r="C2867" s="261" t="s">
        <v>2609</v>
      </c>
      <c r="D2867" s="261" t="s">
        <v>1000</v>
      </c>
      <c r="E2867" s="261">
        <v>37353830</v>
      </c>
      <c r="F2867" s="261" t="s">
        <v>4635</v>
      </c>
      <c r="G2867" s="261" t="s">
        <v>888</v>
      </c>
      <c r="H2867" s="261">
        <v>2</v>
      </c>
      <c r="I2867" s="261" t="s">
        <v>4636</v>
      </c>
      <c r="J2867" s="261" t="s">
        <v>4643</v>
      </c>
      <c r="K2867" s="261" t="s">
        <v>4644</v>
      </c>
      <c r="L2867" s="262">
        <v>45525</v>
      </c>
      <c r="M2867" s="261" t="s">
        <v>439</v>
      </c>
    </row>
    <row r="2868" spans="1:13" x14ac:dyDescent="0.35">
      <c r="A2868" s="259" t="s">
        <v>4609</v>
      </c>
      <c r="B2868" s="259" t="s">
        <v>4610</v>
      </c>
      <c r="C2868" s="259" t="s">
        <v>2609</v>
      </c>
      <c r="D2868" s="259" t="s">
        <v>1003</v>
      </c>
      <c r="E2868" s="259">
        <v>13492830</v>
      </c>
      <c r="F2868" s="259" t="s">
        <v>4635</v>
      </c>
      <c r="G2868" s="259" t="s">
        <v>888</v>
      </c>
      <c r="H2868" s="259">
        <v>2</v>
      </c>
      <c r="I2868" s="259" t="s">
        <v>4636</v>
      </c>
      <c r="J2868" s="259" t="s">
        <v>4645</v>
      </c>
      <c r="K2868" s="259" t="s">
        <v>4646</v>
      </c>
      <c r="L2868" s="260">
        <v>45525</v>
      </c>
      <c r="M2868" s="259" t="s">
        <v>439</v>
      </c>
    </row>
    <row r="2869" spans="1:13" x14ac:dyDescent="0.35">
      <c r="A2869" s="261" t="s">
        <v>4609</v>
      </c>
      <c r="B2869" s="261" t="s">
        <v>4610</v>
      </c>
      <c r="C2869" s="261" t="s">
        <v>2609</v>
      </c>
      <c r="D2869" s="261" t="s">
        <v>1006</v>
      </c>
      <c r="E2869" s="261">
        <v>5113170</v>
      </c>
      <c r="F2869" s="261" t="s">
        <v>4639</v>
      </c>
      <c r="G2869" s="261" t="s">
        <v>888</v>
      </c>
      <c r="H2869" s="261">
        <v>2</v>
      </c>
      <c r="I2869" s="261" t="s">
        <v>4640</v>
      </c>
      <c r="J2869" s="261" t="s">
        <v>4647</v>
      </c>
      <c r="K2869" s="261" t="s">
        <v>4648</v>
      </c>
      <c r="L2869" s="262">
        <v>45525</v>
      </c>
      <c r="M2869" s="261" t="s">
        <v>20</v>
      </c>
    </row>
    <row r="2870" spans="1:13" x14ac:dyDescent="0.35">
      <c r="A2870" s="259" t="s">
        <v>4609</v>
      </c>
      <c r="B2870" s="259" t="s">
        <v>4610</v>
      </c>
      <c r="C2870" s="259" t="s">
        <v>2609</v>
      </c>
      <c r="D2870" s="259" t="s">
        <v>823</v>
      </c>
      <c r="E2870" s="259" t="s">
        <v>17</v>
      </c>
      <c r="F2870" s="259" t="s">
        <v>4639</v>
      </c>
      <c r="G2870" s="259" t="s">
        <v>888</v>
      </c>
      <c r="H2870" s="259">
        <v>2</v>
      </c>
      <c r="I2870" s="259" t="s">
        <v>4640</v>
      </c>
      <c r="J2870" s="259" t="s">
        <v>4647</v>
      </c>
      <c r="K2870" s="259" t="s">
        <v>4649</v>
      </c>
      <c r="L2870" s="260">
        <v>45525</v>
      </c>
      <c r="M2870" s="259" t="s">
        <v>20</v>
      </c>
    </row>
    <row r="2871" spans="1:13" x14ac:dyDescent="0.35">
      <c r="A2871" s="261" t="s">
        <v>4609</v>
      </c>
      <c r="B2871" s="261" t="s">
        <v>4610</v>
      </c>
      <c r="C2871" s="261" t="s">
        <v>2609</v>
      </c>
      <c r="D2871" s="261" t="s">
        <v>404</v>
      </c>
      <c r="E2871" s="261">
        <v>5</v>
      </c>
      <c r="F2871" s="261" t="s">
        <v>4650</v>
      </c>
      <c r="G2871" s="261" t="s">
        <v>492</v>
      </c>
      <c r="H2871" s="261">
        <v>1</v>
      </c>
      <c r="I2871" s="261" t="s">
        <v>4651</v>
      </c>
      <c r="J2871" s="261" t="s">
        <v>4652</v>
      </c>
      <c r="K2871" s="261" t="s">
        <v>4653</v>
      </c>
      <c r="L2871" s="262">
        <v>45525</v>
      </c>
      <c r="M2871" s="261" t="s">
        <v>439</v>
      </c>
    </row>
    <row r="2872" spans="1:13" x14ac:dyDescent="0.35">
      <c r="A2872" s="259" t="s">
        <v>4609</v>
      </c>
      <c r="B2872" s="259" t="s">
        <v>4610</v>
      </c>
      <c r="C2872" s="259" t="s">
        <v>2609</v>
      </c>
      <c r="D2872" s="259" t="s">
        <v>26</v>
      </c>
      <c r="E2872" s="259" t="s">
        <v>17</v>
      </c>
      <c r="F2872" s="259" t="s">
        <v>17</v>
      </c>
      <c r="G2872" s="259" t="s">
        <v>17</v>
      </c>
      <c r="H2872" s="259" t="s">
        <v>17</v>
      </c>
      <c r="I2872" s="259" t="s">
        <v>17</v>
      </c>
      <c r="J2872" s="259" t="s">
        <v>4654</v>
      </c>
      <c r="K2872" s="259" t="s">
        <v>4655</v>
      </c>
      <c r="L2872" s="260">
        <v>45525</v>
      </c>
      <c r="M2872" s="259" t="s">
        <v>20</v>
      </c>
    </row>
    <row r="2873" spans="1:13" x14ac:dyDescent="0.35">
      <c r="A2873" s="261" t="s">
        <v>4609</v>
      </c>
      <c r="B2873" s="261" t="s">
        <v>4610</v>
      </c>
      <c r="C2873" s="261" t="s">
        <v>2609</v>
      </c>
      <c r="D2873" s="261" t="s">
        <v>28</v>
      </c>
      <c r="E2873" s="261" t="s">
        <v>17</v>
      </c>
      <c r="F2873" s="261" t="s">
        <v>17</v>
      </c>
      <c r="G2873" s="261" t="s">
        <v>17</v>
      </c>
      <c r="H2873" s="261" t="s">
        <v>17</v>
      </c>
      <c r="I2873" s="261" t="s">
        <v>17</v>
      </c>
      <c r="J2873" s="261" t="s">
        <v>4654</v>
      </c>
      <c r="K2873" s="261" t="s">
        <v>4656</v>
      </c>
      <c r="L2873" s="262">
        <v>45525</v>
      </c>
      <c r="M2873" s="261" t="s">
        <v>20</v>
      </c>
    </row>
    <row r="2874" spans="1:13" x14ac:dyDescent="0.35">
      <c r="A2874" s="259" t="s">
        <v>4609</v>
      </c>
      <c r="B2874" s="259" t="s">
        <v>4610</v>
      </c>
      <c r="C2874" s="259" t="s">
        <v>2609</v>
      </c>
      <c r="D2874" s="259" t="s">
        <v>38</v>
      </c>
      <c r="E2874" s="259" t="s">
        <v>17</v>
      </c>
      <c r="F2874" s="259" t="s">
        <v>17</v>
      </c>
      <c r="G2874" s="259" t="s">
        <v>17</v>
      </c>
      <c r="H2874" s="259" t="s">
        <v>17</v>
      </c>
      <c r="I2874" s="259" t="s">
        <v>17</v>
      </c>
      <c r="J2874" s="259" t="s">
        <v>4654</v>
      </c>
      <c r="K2874" s="259" t="s">
        <v>4657</v>
      </c>
      <c r="L2874" s="260">
        <v>45525</v>
      </c>
      <c r="M2874" s="259" t="s">
        <v>20</v>
      </c>
    </row>
    <row r="2875" spans="1:13" x14ac:dyDescent="0.35">
      <c r="A2875" s="261" t="s">
        <v>4609</v>
      </c>
      <c r="B2875" s="261" t="s">
        <v>4610</v>
      </c>
      <c r="C2875" s="261" t="s">
        <v>2609</v>
      </c>
      <c r="D2875" s="261" t="s">
        <v>16</v>
      </c>
      <c r="E2875" s="261" t="s">
        <v>17</v>
      </c>
      <c r="F2875" s="261" t="s">
        <v>17</v>
      </c>
      <c r="G2875" s="261" t="s">
        <v>17</v>
      </c>
      <c r="H2875" s="261" t="s">
        <v>17</v>
      </c>
      <c r="I2875" s="261" t="s">
        <v>17</v>
      </c>
      <c r="J2875" s="261" t="s">
        <v>4627</v>
      </c>
      <c r="K2875" s="261" t="s">
        <v>4658</v>
      </c>
      <c r="L2875" s="262">
        <v>45525</v>
      </c>
      <c r="M2875" s="261" t="s">
        <v>20</v>
      </c>
    </row>
    <row r="2876" spans="1:13" x14ac:dyDescent="0.35">
      <c r="A2876" s="259" t="s">
        <v>4609</v>
      </c>
      <c r="B2876" s="259" t="s">
        <v>4610</v>
      </c>
      <c r="C2876" s="259" t="s">
        <v>2609</v>
      </c>
      <c r="D2876" s="259" t="s">
        <v>21</v>
      </c>
      <c r="E2876" s="259" t="s">
        <v>17</v>
      </c>
      <c r="F2876" s="259" t="s">
        <v>17</v>
      </c>
      <c r="G2876" s="259" t="s">
        <v>17</v>
      </c>
      <c r="H2876" s="259" t="s">
        <v>17</v>
      </c>
      <c r="I2876" s="259" t="s">
        <v>17</v>
      </c>
      <c r="J2876" s="259" t="s">
        <v>4654</v>
      </c>
      <c r="K2876" s="259" t="s">
        <v>4659</v>
      </c>
      <c r="L2876" s="260">
        <v>45525</v>
      </c>
      <c r="M2876" s="259" t="s">
        <v>20</v>
      </c>
    </row>
    <row r="2877" spans="1:13" x14ac:dyDescent="0.35">
      <c r="A2877" s="261" t="s">
        <v>4609</v>
      </c>
      <c r="B2877" s="261" t="s">
        <v>4610</v>
      </c>
      <c r="C2877" s="261" t="s">
        <v>2609</v>
      </c>
      <c r="D2877" s="261" t="s">
        <v>768</v>
      </c>
      <c r="E2877" s="261" t="s">
        <v>17</v>
      </c>
      <c r="F2877" s="261" t="s">
        <v>17</v>
      </c>
      <c r="G2877" s="261" t="s">
        <v>17</v>
      </c>
      <c r="H2877" s="261" t="s">
        <v>17</v>
      </c>
      <c r="I2877" s="261" t="s">
        <v>17</v>
      </c>
      <c r="J2877" s="261" t="s">
        <v>4654</v>
      </c>
      <c r="K2877" s="261" t="s">
        <v>4660</v>
      </c>
      <c r="L2877" s="262">
        <v>45525</v>
      </c>
      <c r="M2877" s="261" t="s">
        <v>20</v>
      </c>
    </row>
    <row r="2878" spans="1:13" x14ac:dyDescent="0.35">
      <c r="A2878" s="259" t="s">
        <v>4609</v>
      </c>
      <c r="B2878" s="259" t="s">
        <v>4610</v>
      </c>
      <c r="C2878" s="259" t="s">
        <v>2609</v>
      </c>
      <c r="D2878" s="259" t="s">
        <v>24</v>
      </c>
      <c r="E2878" s="259" t="s">
        <v>17</v>
      </c>
      <c r="F2878" s="259" t="s">
        <v>17</v>
      </c>
      <c r="G2878" s="259" t="s">
        <v>17</v>
      </c>
      <c r="H2878" s="259" t="s">
        <v>17</v>
      </c>
      <c r="I2878" s="259" t="s">
        <v>17</v>
      </c>
      <c r="J2878" s="259" t="s">
        <v>4627</v>
      </c>
      <c r="K2878" s="259" t="s">
        <v>4661</v>
      </c>
      <c r="L2878" s="260">
        <v>45525</v>
      </c>
      <c r="M2878" s="259" t="s">
        <v>20</v>
      </c>
    </row>
    <row r="2879" spans="1:13" x14ac:dyDescent="0.35">
      <c r="A2879" s="261" t="s">
        <v>2607</v>
      </c>
      <c r="B2879" s="261" t="s">
        <v>2608</v>
      </c>
      <c r="C2879" s="261" t="s">
        <v>2609</v>
      </c>
      <c r="D2879" s="261" t="s">
        <v>953</v>
      </c>
      <c r="E2879" s="261">
        <v>55959830</v>
      </c>
      <c r="F2879" s="261" t="s">
        <v>4611</v>
      </c>
      <c r="G2879" s="261" t="s">
        <v>888</v>
      </c>
      <c r="H2879" s="261">
        <v>2</v>
      </c>
      <c r="I2879" s="261" t="s">
        <v>4662</v>
      </c>
      <c r="J2879" s="261" t="s">
        <v>4613</v>
      </c>
      <c r="K2879" s="261" t="s">
        <v>4663</v>
      </c>
      <c r="L2879" s="262">
        <v>45525</v>
      </c>
      <c r="M2879" s="261" t="s">
        <v>20</v>
      </c>
    </row>
    <row r="2880" spans="1:13" x14ac:dyDescent="0.35">
      <c r="A2880" s="259" t="s">
        <v>2607</v>
      </c>
      <c r="B2880" s="259" t="s">
        <v>2608</v>
      </c>
      <c r="C2880" s="259" t="s">
        <v>2609</v>
      </c>
      <c r="D2880" s="259" t="s">
        <v>694</v>
      </c>
      <c r="E2880" s="259">
        <v>36778</v>
      </c>
      <c r="F2880" s="259" t="s">
        <v>4664</v>
      </c>
      <c r="G2880" s="259" t="s">
        <v>888</v>
      </c>
      <c r="H2880" s="259">
        <v>2</v>
      </c>
      <c r="I2880" s="259" t="s">
        <v>4665</v>
      </c>
      <c r="J2880" s="259" t="s">
        <v>4666</v>
      </c>
      <c r="K2880" s="259" t="s">
        <v>4667</v>
      </c>
      <c r="L2880" s="260">
        <v>45525</v>
      </c>
      <c r="M2880" s="259" t="s">
        <v>439</v>
      </c>
    </row>
    <row r="2881" spans="1:13" x14ac:dyDescent="0.35">
      <c r="A2881" s="261" t="s">
        <v>2607</v>
      </c>
      <c r="B2881" s="261" t="s">
        <v>2608</v>
      </c>
      <c r="C2881" s="261" t="s">
        <v>2609</v>
      </c>
      <c r="D2881" s="261" t="s">
        <v>962</v>
      </c>
      <c r="E2881" s="261">
        <v>3472000</v>
      </c>
      <c r="F2881" s="261" t="s">
        <v>4611</v>
      </c>
      <c r="G2881" s="261" t="s">
        <v>888</v>
      </c>
      <c r="H2881" s="261">
        <v>2</v>
      </c>
      <c r="I2881" s="261" t="s">
        <v>4612</v>
      </c>
      <c r="J2881" s="261" t="s">
        <v>4668</v>
      </c>
      <c r="K2881" s="261" t="s">
        <v>4669</v>
      </c>
      <c r="L2881" s="262">
        <v>45525</v>
      </c>
      <c r="M2881" s="261" t="s">
        <v>20</v>
      </c>
    </row>
    <row r="2882" spans="1:13" x14ac:dyDescent="0.35">
      <c r="A2882" s="259" t="s">
        <v>2607</v>
      </c>
      <c r="B2882" s="259" t="s">
        <v>2608</v>
      </c>
      <c r="C2882" s="259" t="s">
        <v>2609</v>
      </c>
      <c r="D2882" s="259" t="s">
        <v>967</v>
      </c>
      <c r="E2882" s="259">
        <v>3472000</v>
      </c>
      <c r="F2882" s="259" t="s">
        <v>4611</v>
      </c>
      <c r="G2882" s="259" t="s">
        <v>888</v>
      </c>
      <c r="H2882" s="259">
        <v>2</v>
      </c>
      <c r="I2882" s="259" t="s">
        <v>4612</v>
      </c>
      <c r="J2882" s="259" t="s">
        <v>4670</v>
      </c>
      <c r="K2882" s="259" t="s">
        <v>4671</v>
      </c>
      <c r="L2882" s="260">
        <v>45525</v>
      </c>
      <c r="M2882" s="259" t="s">
        <v>20</v>
      </c>
    </row>
    <row r="2883" spans="1:13" x14ac:dyDescent="0.35">
      <c r="A2883" s="261" t="s">
        <v>2607</v>
      </c>
      <c r="B2883" s="261" t="s">
        <v>2608</v>
      </c>
      <c r="C2883" s="261" t="s">
        <v>2609</v>
      </c>
      <c r="D2883" s="261" t="s">
        <v>568</v>
      </c>
      <c r="E2883" s="261">
        <v>1334371</v>
      </c>
      <c r="F2883" s="261" t="s">
        <v>4672</v>
      </c>
      <c r="G2883" s="261" t="s">
        <v>888</v>
      </c>
      <c r="H2883" s="261">
        <v>2</v>
      </c>
      <c r="I2883" s="261" t="s">
        <v>4673</v>
      </c>
      <c r="J2883" s="261" t="s">
        <v>4674</v>
      </c>
      <c r="K2883" s="261" t="s">
        <v>4675</v>
      </c>
      <c r="L2883" s="262">
        <v>45525</v>
      </c>
      <c r="M2883" s="261" t="s">
        <v>439</v>
      </c>
    </row>
    <row r="2884" spans="1:13" x14ac:dyDescent="0.35">
      <c r="A2884" s="259" t="s">
        <v>2607</v>
      </c>
      <c r="B2884" s="259" t="s">
        <v>2608</v>
      </c>
      <c r="C2884" s="259" t="s">
        <v>2609</v>
      </c>
      <c r="D2884" s="259" t="s">
        <v>40</v>
      </c>
      <c r="E2884" s="259" t="s">
        <v>17</v>
      </c>
      <c r="F2884" s="259" t="s">
        <v>17</v>
      </c>
      <c r="G2884" s="259" t="s">
        <v>17</v>
      </c>
      <c r="H2884" s="259" t="s">
        <v>17</v>
      </c>
      <c r="I2884" s="259" t="s">
        <v>17</v>
      </c>
      <c r="J2884" s="259" t="s">
        <v>4676</v>
      </c>
      <c r="K2884" s="259" t="s">
        <v>4677</v>
      </c>
      <c r="L2884" s="260">
        <v>45525</v>
      </c>
      <c r="M2884" s="259" t="s">
        <v>20</v>
      </c>
    </row>
    <row r="2885" spans="1:13" x14ac:dyDescent="0.35">
      <c r="A2885" s="261" t="s">
        <v>2607</v>
      </c>
      <c r="B2885" s="261" t="s">
        <v>2608</v>
      </c>
      <c r="C2885" s="261" t="s">
        <v>2609</v>
      </c>
      <c r="D2885" s="261" t="s">
        <v>635</v>
      </c>
      <c r="E2885" s="261">
        <v>2553</v>
      </c>
      <c r="F2885" s="261" t="s">
        <v>4678</v>
      </c>
      <c r="G2885" s="261" t="s">
        <v>888</v>
      </c>
      <c r="H2885" s="261">
        <v>2</v>
      </c>
      <c r="I2885" s="261" t="s">
        <v>691</v>
      </c>
      <c r="J2885" s="261" t="s">
        <v>4679</v>
      </c>
      <c r="K2885" s="261" t="s">
        <v>4680</v>
      </c>
      <c r="L2885" s="262">
        <v>45525</v>
      </c>
      <c r="M2885" s="261" t="s">
        <v>439</v>
      </c>
    </row>
    <row r="2886" spans="1:13" x14ac:dyDescent="0.35">
      <c r="A2886" s="259" t="s">
        <v>2607</v>
      </c>
      <c r="B2886" s="259" t="s">
        <v>2608</v>
      </c>
      <c r="C2886" s="259" t="s">
        <v>2609</v>
      </c>
      <c r="D2886" s="259" t="s">
        <v>793</v>
      </c>
      <c r="E2886" s="259">
        <v>8693</v>
      </c>
      <c r="F2886" s="259" t="s">
        <v>4629</v>
      </c>
      <c r="G2886" s="259" t="s">
        <v>888</v>
      </c>
      <c r="H2886" s="259">
        <v>2</v>
      </c>
      <c r="I2886" s="259" t="s">
        <v>4633</v>
      </c>
      <c r="J2886" s="259" t="s">
        <v>4681</v>
      </c>
      <c r="K2886" s="259" t="s">
        <v>4682</v>
      </c>
      <c r="L2886" s="260">
        <v>45525</v>
      </c>
      <c r="M2886" s="259" t="s">
        <v>439</v>
      </c>
    </row>
    <row r="2887" spans="1:13" x14ac:dyDescent="0.35">
      <c r="A2887" s="261" t="s">
        <v>2607</v>
      </c>
      <c r="B2887" s="261" t="s">
        <v>2608</v>
      </c>
      <c r="C2887" s="261" t="s">
        <v>2609</v>
      </c>
      <c r="D2887" s="261" t="s">
        <v>990</v>
      </c>
      <c r="E2887" s="261">
        <v>1678000</v>
      </c>
      <c r="F2887" s="261" t="s">
        <v>4639</v>
      </c>
      <c r="G2887" s="261" t="s">
        <v>888</v>
      </c>
      <c r="H2887" s="261">
        <v>2</v>
      </c>
      <c r="I2887" s="261" t="s">
        <v>4640</v>
      </c>
      <c r="J2887" s="261" t="s">
        <v>4683</v>
      </c>
      <c r="K2887" s="261" t="s">
        <v>4684</v>
      </c>
      <c r="L2887" s="262">
        <v>45525</v>
      </c>
      <c r="M2887" s="261" t="s">
        <v>20</v>
      </c>
    </row>
    <row r="2888" spans="1:13" x14ac:dyDescent="0.35">
      <c r="A2888" s="259" t="s">
        <v>2607</v>
      </c>
      <c r="B2888" s="259" t="s">
        <v>2608</v>
      </c>
      <c r="C2888" s="259" t="s">
        <v>2609</v>
      </c>
      <c r="D2888" s="259" t="s">
        <v>995</v>
      </c>
      <c r="E2888" s="259">
        <v>0</v>
      </c>
      <c r="F2888" s="259" t="s">
        <v>4639</v>
      </c>
      <c r="G2888" s="259" t="s">
        <v>888</v>
      </c>
      <c r="H2888" s="259">
        <v>2</v>
      </c>
      <c r="I2888" s="259" t="s">
        <v>4640</v>
      </c>
      <c r="J2888" s="259" t="s">
        <v>4685</v>
      </c>
      <c r="K2888" s="259" t="s">
        <v>4686</v>
      </c>
      <c r="L2888" s="260">
        <v>45525</v>
      </c>
      <c r="M2888" s="259" t="s">
        <v>20</v>
      </c>
    </row>
    <row r="2889" spans="1:13" x14ac:dyDescent="0.35">
      <c r="A2889" s="261" t="s">
        <v>2607</v>
      </c>
      <c r="B2889" s="261" t="s">
        <v>2608</v>
      </c>
      <c r="C2889" s="261" t="s">
        <v>2609</v>
      </c>
      <c r="D2889" s="261" t="s">
        <v>1000</v>
      </c>
      <c r="E2889" s="261">
        <v>1794000</v>
      </c>
      <c r="F2889" s="261" t="s">
        <v>4639</v>
      </c>
      <c r="G2889" s="261" t="s">
        <v>888</v>
      </c>
      <c r="H2889" s="261">
        <v>2</v>
      </c>
      <c r="I2889" s="261" t="s">
        <v>4640</v>
      </c>
      <c r="J2889" s="261" t="s">
        <v>4687</v>
      </c>
      <c r="K2889" s="261" t="s">
        <v>4688</v>
      </c>
      <c r="L2889" s="262">
        <v>45525</v>
      </c>
      <c r="M2889" s="261" t="s">
        <v>20</v>
      </c>
    </row>
    <row r="2890" spans="1:13" x14ac:dyDescent="0.35">
      <c r="A2890" s="259" t="s">
        <v>2607</v>
      </c>
      <c r="B2890" s="259" t="s">
        <v>2608</v>
      </c>
      <c r="C2890" s="259" t="s">
        <v>2609</v>
      </c>
      <c r="D2890" s="259" t="s">
        <v>1003</v>
      </c>
      <c r="E2890" s="259">
        <v>435557</v>
      </c>
      <c r="F2890" s="259" t="s">
        <v>4639</v>
      </c>
      <c r="G2890" s="259" t="s">
        <v>888</v>
      </c>
      <c r="H2890" s="259">
        <v>2</v>
      </c>
      <c r="I2890" s="259" t="s">
        <v>4640</v>
      </c>
      <c r="J2890" s="259" t="s">
        <v>4689</v>
      </c>
      <c r="K2890" s="259" t="s">
        <v>4690</v>
      </c>
      <c r="L2890" s="260">
        <v>45525</v>
      </c>
      <c r="M2890" s="259" t="s">
        <v>20</v>
      </c>
    </row>
    <row r="2891" spans="1:13" x14ac:dyDescent="0.35">
      <c r="A2891" s="261" t="s">
        <v>2607</v>
      </c>
      <c r="B2891" s="261" t="s">
        <v>2608</v>
      </c>
      <c r="C2891" s="261" t="s">
        <v>2609</v>
      </c>
      <c r="D2891" s="261" t="s">
        <v>1006</v>
      </c>
      <c r="E2891" s="261">
        <v>1242443</v>
      </c>
      <c r="F2891" s="261" t="s">
        <v>4639</v>
      </c>
      <c r="G2891" s="261" t="s">
        <v>888</v>
      </c>
      <c r="H2891" s="261">
        <v>2</v>
      </c>
      <c r="I2891" s="261" t="s">
        <v>4640</v>
      </c>
      <c r="J2891" s="261" t="s">
        <v>4689</v>
      </c>
      <c r="K2891" s="261" t="s">
        <v>4691</v>
      </c>
      <c r="L2891" s="262">
        <v>45525</v>
      </c>
      <c r="M2891" s="261" t="s">
        <v>20</v>
      </c>
    </row>
    <row r="2892" spans="1:13" x14ac:dyDescent="0.35">
      <c r="A2892" s="259" t="s">
        <v>2607</v>
      </c>
      <c r="B2892" s="259" t="s">
        <v>2608</v>
      </c>
      <c r="C2892" s="259" t="s">
        <v>2609</v>
      </c>
      <c r="D2892" s="259" t="s">
        <v>823</v>
      </c>
      <c r="E2892" s="259" t="s">
        <v>17</v>
      </c>
      <c r="F2892" s="259" t="s">
        <v>4639</v>
      </c>
      <c r="G2892" s="259" t="s">
        <v>888</v>
      </c>
      <c r="H2892" s="259">
        <v>2</v>
      </c>
      <c r="I2892" s="259" t="s">
        <v>4640</v>
      </c>
      <c r="J2892" s="259" t="s">
        <v>4692</v>
      </c>
      <c r="K2892" s="259" t="s">
        <v>4693</v>
      </c>
      <c r="L2892" s="260">
        <v>45525</v>
      </c>
      <c r="M2892" s="259" t="s">
        <v>20</v>
      </c>
    </row>
    <row r="2893" spans="1:13" x14ac:dyDescent="0.35">
      <c r="A2893" s="261" t="s">
        <v>2607</v>
      </c>
      <c r="B2893" s="261" t="s">
        <v>2608</v>
      </c>
      <c r="C2893" s="261" t="s">
        <v>2609</v>
      </c>
      <c r="D2893" s="261" t="s">
        <v>404</v>
      </c>
      <c r="E2893" s="261">
        <v>5</v>
      </c>
      <c r="F2893" s="261" t="s">
        <v>4694</v>
      </c>
      <c r="G2893" s="261" t="s">
        <v>492</v>
      </c>
      <c r="H2893" s="261">
        <v>1</v>
      </c>
      <c r="I2893" s="261" t="s">
        <v>4695</v>
      </c>
      <c r="J2893" s="261" t="s">
        <v>4696</v>
      </c>
      <c r="K2893" s="261" t="s">
        <v>4697</v>
      </c>
      <c r="L2893" s="262">
        <v>45525</v>
      </c>
      <c r="M2893" s="261" t="s">
        <v>20</v>
      </c>
    </row>
    <row r="2894" spans="1:13" x14ac:dyDescent="0.35">
      <c r="A2894" s="259" t="s">
        <v>2607</v>
      </c>
      <c r="B2894" s="259" t="s">
        <v>2608</v>
      </c>
      <c r="C2894" s="259" t="s">
        <v>2609</v>
      </c>
      <c r="D2894" s="259" t="s">
        <v>26</v>
      </c>
      <c r="E2894" s="259" t="s">
        <v>17</v>
      </c>
      <c r="F2894" s="259" t="s">
        <v>17</v>
      </c>
      <c r="G2894" s="259" t="s">
        <v>17</v>
      </c>
      <c r="H2894" s="259" t="s">
        <v>17</v>
      </c>
      <c r="I2894" s="259" t="s">
        <v>17</v>
      </c>
      <c r="J2894" s="259" t="s">
        <v>4676</v>
      </c>
      <c r="K2894" s="259" t="s">
        <v>4698</v>
      </c>
      <c r="L2894" s="260">
        <v>45525</v>
      </c>
      <c r="M2894" s="259" t="s">
        <v>20</v>
      </c>
    </row>
    <row r="2895" spans="1:13" x14ac:dyDescent="0.35">
      <c r="A2895" s="261" t="s">
        <v>2607</v>
      </c>
      <c r="B2895" s="261" t="s">
        <v>2608</v>
      </c>
      <c r="C2895" s="261" t="s">
        <v>2609</v>
      </c>
      <c r="D2895" s="261" t="s">
        <v>28</v>
      </c>
      <c r="E2895" s="261" t="s">
        <v>17</v>
      </c>
      <c r="F2895" s="261" t="s">
        <v>17</v>
      </c>
      <c r="G2895" s="261" t="s">
        <v>17</v>
      </c>
      <c r="H2895" s="261" t="s">
        <v>17</v>
      </c>
      <c r="I2895" s="261" t="s">
        <v>17</v>
      </c>
      <c r="J2895" s="261" t="s">
        <v>4676</v>
      </c>
      <c r="K2895" s="261" t="s">
        <v>4699</v>
      </c>
      <c r="L2895" s="262">
        <v>45525</v>
      </c>
      <c r="M2895" s="261" t="s">
        <v>20</v>
      </c>
    </row>
    <row r="2896" spans="1:13" x14ac:dyDescent="0.35">
      <c r="A2896" s="259" t="s">
        <v>2607</v>
      </c>
      <c r="B2896" s="259" t="s">
        <v>2608</v>
      </c>
      <c r="C2896" s="259" t="s">
        <v>2609</v>
      </c>
      <c r="D2896" s="259" t="s">
        <v>38</v>
      </c>
      <c r="E2896" s="259" t="s">
        <v>17</v>
      </c>
      <c r="F2896" s="259" t="s">
        <v>17</v>
      </c>
      <c r="G2896" s="259" t="s">
        <v>17</v>
      </c>
      <c r="H2896" s="259" t="s">
        <v>17</v>
      </c>
      <c r="I2896" s="259" t="s">
        <v>17</v>
      </c>
      <c r="J2896" s="259" t="s">
        <v>4676</v>
      </c>
      <c r="K2896" s="259" t="s">
        <v>4700</v>
      </c>
      <c r="L2896" s="260">
        <v>45525</v>
      </c>
      <c r="M2896" s="259" t="s">
        <v>20</v>
      </c>
    </row>
    <row r="2897" spans="1:13" x14ac:dyDescent="0.35">
      <c r="A2897" s="261" t="s">
        <v>2607</v>
      </c>
      <c r="B2897" s="261" t="s">
        <v>2608</v>
      </c>
      <c r="C2897" s="261" t="s">
        <v>2609</v>
      </c>
      <c r="D2897" s="261" t="s">
        <v>16</v>
      </c>
      <c r="E2897" s="261" t="s">
        <v>17</v>
      </c>
      <c r="F2897" s="261" t="s">
        <v>17</v>
      </c>
      <c r="G2897" s="261" t="s">
        <v>17</v>
      </c>
      <c r="H2897" s="261" t="s">
        <v>17</v>
      </c>
      <c r="I2897" s="261" t="s">
        <v>17</v>
      </c>
      <c r="J2897" s="261" t="s">
        <v>4676</v>
      </c>
      <c r="K2897" s="261" t="s">
        <v>4701</v>
      </c>
      <c r="L2897" s="262">
        <v>45525</v>
      </c>
      <c r="M2897" s="261" t="s">
        <v>20</v>
      </c>
    </row>
    <row r="2898" spans="1:13" x14ac:dyDescent="0.35">
      <c r="A2898" s="259" t="s">
        <v>2607</v>
      </c>
      <c r="B2898" s="259" t="s">
        <v>2608</v>
      </c>
      <c r="C2898" s="259" t="s">
        <v>2609</v>
      </c>
      <c r="D2898" s="259" t="s">
        <v>21</v>
      </c>
      <c r="E2898" s="259" t="s">
        <v>17</v>
      </c>
      <c r="F2898" s="259" t="s">
        <v>17</v>
      </c>
      <c r="G2898" s="259" t="s">
        <v>17</v>
      </c>
      <c r="H2898" s="259" t="s">
        <v>17</v>
      </c>
      <c r="I2898" s="259" t="s">
        <v>17</v>
      </c>
      <c r="J2898" s="259" t="s">
        <v>4676</v>
      </c>
      <c r="K2898" s="259" t="s">
        <v>4702</v>
      </c>
      <c r="L2898" s="260">
        <v>45525</v>
      </c>
      <c r="M2898" s="259" t="s">
        <v>20</v>
      </c>
    </row>
    <row r="2899" spans="1:13" x14ac:dyDescent="0.35">
      <c r="A2899" s="261" t="s">
        <v>2607</v>
      </c>
      <c r="B2899" s="261" t="s">
        <v>2608</v>
      </c>
      <c r="C2899" s="261" t="s">
        <v>2609</v>
      </c>
      <c r="D2899" s="261" t="s">
        <v>768</v>
      </c>
      <c r="E2899" s="261" t="s">
        <v>17</v>
      </c>
      <c r="F2899" s="261" t="s">
        <v>17</v>
      </c>
      <c r="G2899" s="261" t="s">
        <v>17</v>
      </c>
      <c r="H2899" s="261" t="s">
        <v>17</v>
      </c>
      <c r="I2899" s="261" t="s">
        <v>17</v>
      </c>
      <c r="J2899" s="261" t="s">
        <v>4676</v>
      </c>
      <c r="K2899" s="261" t="s">
        <v>4703</v>
      </c>
      <c r="L2899" s="262">
        <v>45525</v>
      </c>
      <c r="M2899" s="261" t="s">
        <v>20</v>
      </c>
    </row>
    <row r="2900" spans="1:13" x14ac:dyDescent="0.35">
      <c r="A2900" s="259" t="s">
        <v>2607</v>
      </c>
      <c r="B2900" s="259" t="s">
        <v>2608</v>
      </c>
      <c r="C2900" s="259" t="s">
        <v>2609</v>
      </c>
      <c r="D2900" s="259" t="s">
        <v>24</v>
      </c>
      <c r="E2900" s="259" t="s">
        <v>17</v>
      </c>
      <c r="F2900" s="259" t="s">
        <v>17</v>
      </c>
      <c r="G2900" s="259" t="s">
        <v>17</v>
      </c>
      <c r="H2900" s="259" t="s">
        <v>17</v>
      </c>
      <c r="I2900" s="259" t="s">
        <v>17</v>
      </c>
      <c r="J2900" s="259" t="s">
        <v>4676</v>
      </c>
      <c r="K2900" s="259" t="s">
        <v>4704</v>
      </c>
      <c r="L2900" s="260">
        <v>45525</v>
      </c>
      <c r="M2900" s="259" t="s">
        <v>20</v>
      </c>
    </row>
    <row r="2901" spans="1:13" x14ac:dyDescent="0.35">
      <c r="A2901" s="261" t="s">
        <v>2619</v>
      </c>
      <c r="B2901" s="261" t="s">
        <v>2620</v>
      </c>
      <c r="C2901" s="261" t="s">
        <v>2609</v>
      </c>
      <c r="D2901" s="261" t="s">
        <v>953</v>
      </c>
      <c r="E2901" s="261">
        <v>55959830</v>
      </c>
      <c r="F2901" s="261" t="s">
        <v>4611</v>
      </c>
      <c r="G2901" s="261" t="s">
        <v>888</v>
      </c>
      <c r="H2901" s="261">
        <v>2</v>
      </c>
      <c r="I2901" s="261" t="s">
        <v>4612</v>
      </c>
      <c r="J2901" s="261" t="s">
        <v>4613</v>
      </c>
      <c r="K2901" s="261" t="s">
        <v>4705</v>
      </c>
      <c r="L2901" s="262">
        <v>45525</v>
      </c>
      <c r="M2901" s="261" t="s">
        <v>20</v>
      </c>
    </row>
    <row r="2902" spans="1:13" x14ac:dyDescent="0.35">
      <c r="A2902" s="259" t="s">
        <v>2619</v>
      </c>
      <c r="B2902" s="259" t="s">
        <v>2620</v>
      </c>
      <c r="C2902" s="259" t="s">
        <v>2609</v>
      </c>
      <c r="D2902" s="259" t="s">
        <v>694</v>
      </c>
      <c r="E2902" s="259">
        <v>149601</v>
      </c>
      <c r="F2902" s="259" t="s">
        <v>4706</v>
      </c>
      <c r="G2902" s="259" t="s">
        <v>492</v>
      </c>
      <c r="H2902" s="259">
        <v>1</v>
      </c>
      <c r="I2902" s="259" t="s">
        <v>4707</v>
      </c>
      <c r="J2902" s="259" t="s">
        <v>4708</v>
      </c>
      <c r="K2902" s="259" t="s">
        <v>4709</v>
      </c>
      <c r="L2902" s="260">
        <v>45525</v>
      </c>
      <c r="M2902" s="259" t="s">
        <v>439</v>
      </c>
    </row>
    <row r="2903" spans="1:13" x14ac:dyDescent="0.35">
      <c r="A2903" s="261" t="s">
        <v>2619</v>
      </c>
      <c r="B2903" s="261" t="s">
        <v>2620</v>
      </c>
      <c r="C2903" s="261" t="s">
        <v>2609</v>
      </c>
      <c r="D2903" s="261" t="s">
        <v>962</v>
      </c>
      <c r="E2903" s="261">
        <v>4873000</v>
      </c>
      <c r="F2903" s="261" t="s">
        <v>4611</v>
      </c>
      <c r="G2903" s="261" t="s">
        <v>888</v>
      </c>
      <c r="H2903" s="261">
        <v>2</v>
      </c>
      <c r="I2903" s="261" t="s">
        <v>4612</v>
      </c>
      <c r="J2903" s="261" t="s">
        <v>4710</v>
      </c>
      <c r="K2903" s="261" t="s">
        <v>4711</v>
      </c>
      <c r="L2903" s="262">
        <v>45525</v>
      </c>
      <c r="M2903" s="261" t="s">
        <v>20</v>
      </c>
    </row>
    <row r="2904" spans="1:13" x14ac:dyDescent="0.35">
      <c r="A2904" s="259" t="s">
        <v>2619</v>
      </c>
      <c r="B2904" s="259" t="s">
        <v>2620</v>
      </c>
      <c r="C2904" s="259" t="s">
        <v>2609</v>
      </c>
      <c r="D2904" s="259" t="s">
        <v>967</v>
      </c>
      <c r="E2904" s="259">
        <v>4873000</v>
      </c>
      <c r="F2904" s="259" t="s">
        <v>4611</v>
      </c>
      <c r="G2904" s="259" t="s">
        <v>888</v>
      </c>
      <c r="H2904" s="259">
        <v>2</v>
      </c>
      <c r="I2904" s="259" t="s">
        <v>4612</v>
      </c>
      <c r="J2904" s="259" t="s">
        <v>4712</v>
      </c>
      <c r="K2904" s="259" t="s">
        <v>4713</v>
      </c>
      <c r="L2904" s="260">
        <v>45525</v>
      </c>
      <c r="M2904" s="259" t="s">
        <v>20</v>
      </c>
    </row>
    <row r="2905" spans="1:13" x14ac:dyDescent="0.35">
      <c r="A2905" s="261" t="s">
        <v>2619</v>
      </c>
      <c r="B2905" s="261" t="s">
        <v>2620</v>
      </c>
      <c r="C2905" s="261" t="s">
        <v>2609</v>
      </c>
      <c r="D2905" s="261" t="s">
        <v>568</v>
      </c>
      <c r="E2905" s="261">
        <v>161202</v>
      </c>
      <c r="F2905" s="261" t="s">
        <v>4714</v>
      </c>
      <c r="G2905" s="261" t="s">
        <v>888</v>
      </c>
      <c r="H2905" s="261">
        <v>2</v>
      </c>
      <c r="I2905" s="261" t="s">
        <v>4715</v>
      </c>
      <c r="J2905" s="261" t="s">
        <v>4716</v>
      </c>
      <c r="K2905" s="261" t="s">
        <v>4717</v>
      </c>
      <c r="L2905" s="262">
        <v>45525</v>
      </c>
      <c r="M2905" s="261" t="s">
        <v>439</v>
      </c>
    </row>
    <row r="2906" spans="1:13" x14ac:dyDescent="0.35">
      <c r="A2906" s="259" t="s">
        <v>2619</v>
      </c>
      <c r="B2906" s="259" t="s">
        <v>2620</v>
      </c>
      <c r="C2906" s="259" t="s">
        <v>2609</v>
      </c>
      <c r="D2906" s="259" t="s">
        <v>40</v>
      </c>
      <c r="E2906" s="259" t="s">
        <v>17</v>
      </c>
      <c r="F2906" s="259" t="s">
        <v>17</v>
      </c>
      <c r="G2906" s="259" t="s">
        <v>17</v>
      </c>
      <c r="H2906" s="259" t="s">
        <v>17</v>
      </c>
      <c r="I2906" s="259" t="s">
        <v>17</v>
      </c>
      <c r="J2906" s="259" t="s">
        <v>4676</v>
      </c>
      <c r="K2906" s="259" t="s">
        <v>4718</v>
      </c>
      <c r="L2906" s="260">
        <v>45525</v>
      </c>
      <c r="M2906" s="259" t="s">
        <v>20</v>
      </c>
    </row>
    <row r="2907" spans="1:13" x14ac:dyDescent="0.35">
      <c r="A2907" s="261" t="s">
        <v>2619</v>
      </c>
      <c r="B2907" s="261" t="s">
        <v>2620</v>
      </c>
      <c r="C2907" s="261" t="s">
        <v>2609</v>
      </c>
      <c r="D2907" s="261" t="s">
        <v>635</v>
      </c>
      <c r="E2907" s="261">
        <v>968</v>
      </c>
      <c r="F2907" s="261" t="s">
        <v>4678</v>
      </c>
      <c r="G2907" s="261" t="s">
        <v>888</v>
      </c>
      <c r="H2907" s="261">
        <v>2</v>
      </c>
      <c r="I2907" s="261" t="s">
        <v>691</v>
      </c>
      <c r="J2907" s="261" t="s">
        <v>4719</v>
      </c>
      <c r="K2907" s="261" t="s">
        <v>4720</v>
      </c>
      <c r="L2907" s="262">
        <v>45525</v>
      </c>
      <c r="M2907" s="261" t="s">
        <v>439</v>
      </c>
    </row>
    <row r="2908" spans="1:13" x14ac:dyDescent="0.35">
      <c r="A2908" s="259" t="s">
        <v>2619</v>
      </c>
      <c r="B2908" s="259" t="s">
        <v>2620</v>
      </c>
      <c r="C2908" s="259" t="s">
        <v>2609</v>
      </c>
      <c r="D2908" s="259" t="s">
        <v>793</v>
      </c>
      <c r="E2908" s="259">
        <v>8693</v>
      </c>
      <c r="F2908" s="259" t="s">
        <v>4629</v>
      </c>
      <c r="G2908" s="259" t="s">
        <v>888</v>
      </c>
      <c r="H2908" s="259">
        <v>2</v>
      </c>
      <c r="I2908" s="259" t="s">
        <v>4633</v>
      </c>
      <c r="J2908" s="259" t="s">
        <v>4631</v>
      </c>
      <c r="K2908" s="259" t="s">
        <v>4721</v>
      </c>
      <c r="L2908" s="260">
        <v>45525</v>
      </c>
      <c r="M2908" s="259" t="s">
        <v>439</v>
      </c>
    </row>
    <row r="2909" spans="1:13" x14ac:dyDescent="0.35">
      <c r="A2909" s="261" t="s">
        <v>2619</v>
      </c>
      <c r="B2909" s="261" t="s">
        <v>2620</v>
      </c>
      <c r="C2909" s="261" t="s">
        <v>2609</v>
      </c>
      <c r="D2909" s="261" t="s">
        <v>990</v>
      </c>
      <c r="E2909" s="261">
        <v>1808000</v>
      </c>
      <c r="F2909" s="261" t="s">
        <v>4639</v>
      </c>
      <c r="G2909" s="261" t="s">
        <v>888</v>
      </c>
      <c r="H2909" s="261">
        <v>2</v>
      </c>
      <c r="I2909" s="261" t="s">
        <v>4640</v>
      </c>
      <c r="J2909" s="261" t="s">
        <v>4722</v>
      </c>
      <c r="K2909" s="261" t="s">
        <v>4723</v>
      </c>
      <c r="L2909" s="262">
        <v>45525</v>
      </c>
      <c r="M2909" s="261" t="s">
        <v>20</v>
      </c>
    </row>
    <row r="2910" spans="1:13" x14ac:dyDescent="0.35">
      <c r="A2910" s="259" t="s">
        <v>2619</v>
      </c>
      <c r="B2910" s="259" t="s">
        <v>2620</v>
      </c>
      <c r="C2910" s="259" t="s">
        <v>2609</v>
      </c>
      <c r="D2910" s="259" t="s">
        <v>995</v>
      </c>
      <c r="E2910" s="259">
        <v>0</v>
      </c>
      <c r="F2910" s="259" t="s">
        <v>4639</v>
      </c>
      <c r="G2910" s="259" t="s">
        <v>888</v>
      </c>
      <c r="H2910" s="259">
        <v>2</v>
      </c>
      <c r="I2910" s="259" t="s">
        <v>4640</v>
      </c>
      <c r="J2910" s="259" t="s">
        <v>4724</v>
      </c>
      <c r="K2910" s="259" t="s">
        <v>4725</v>
      </c>
      <c r="L2910" s="260">
        <v>45525</v>
      </c>
      <c r="M2910" s="259" t="s">
        <v>20</v>
      </c>
    </row>
    <row r="2911" spans="1:13" x14ac:dyDescent="0.35">
      <c r="A2911" s="261" t="s">
        <v>2619</v>
      </c>
      <c r="B2911" s="261" t="s">
        <v>2620</v>
      </c>
      <c r="C2911" s="261" t="s">
        <v>2609</v>
      </c>
      <c r="D2911" s="261" t="s">
        <v>1000</v>
      </c>
      <c r="E2911" s="261">
        <v>3065000</v>
      </c>
      <c r="F2911" s="261" t="s">
        <v>4639</v>
      </c>
      <c r="G2911" s="261" t="s">
        <v>888</v>
      </c>
      <c r="H2911" s="261">
        <v>2</v>
      </c>
      <c r="I2911" s="261" t="s">
        <v>4640</v>
      </c>
      <c r="J2911" s="261" t="s">
        <v>4726</v>
      </c>
      <c r="K2911" s="261" t="s">
        <v>4727</v>
      </c>
      <c r="L2911" s="262">
        <v>45525</v>
      </c>
      <c r="M2911" s="261" t="s">
        <v>20</v>
      </c>
    </row>
    <row r="2912" spans="1:13" x14ac:dyDescent="0.35">
      <c r="A2912" s="259" t="s">
        <v>2619</v>
      </c>
      <c r="B2912" s="259" t="s">
        <v>2620</v>
      </c>
      <c r="C2912" s="259" t="s">
        <v>2609</v>
      </c>
      <c r="D2912" s="259" t="s">
        <v>1003</v>
      </c>
      <c r="E2912" s="259">
        <v>1428987</v>
      </c>
      <c r="F2912" s="259" t="s">
        <v>4639</v>
      </c>
      <c r="G2912" s="259" t="s">
        <v>888</v>
      </c>
      <c r="H2912" s="259">
        <v>2</v>
      </c>
      <c r="I2912" s="259" t="s">
        <v>4640</v>
      </c>
      <c r="J2912" s="259" t="s">
        <v>4722</v>
      </c>
      <c r="K2912" s="259" t="s">
        <v>4728</v>
      </c>
      <c r="L2912" s="260">
        <v>45525</v>
      </c>
      <c r="M2912" s="259" t="s">
        <v>20</v>
      </c>
    </row>
    <row r="2913" spans="1:13" x14ac:dyDescent="0.35">
      <c r="A2913" s="261" t="s">
        <v>2619</v>
      </c>
      <c r="B2913" s="261" t="s">
        <v>2620</v>
      </c>
      <c r="C2913" s="261" t="s">
        <v>2609</v>
      </c>
      <c r="D2913" s="261" t="s">
        <v>1006</v>
      </c>
      <c r="E2913" s="261">
        <v>379013</v>
      </c>
      <c r="F2913" s="261" t="s">
        <v>4639</v>
      </c>
      <c r="G2913" s="261" t="s">
        <v>888</v>
      </c>
      <c r="H2913" s="261">
        <v>2</v>
      </c>
      <c r="I2913" s="261" t="s">
        <v>4640</v>
      </c>
      <c r="J2913" s="261" t="s">
        <v>4722</v>
      </c>
      <c r="K2913" s="261" t="s">
        <v>4729</v>
      </c>
      <c r="L2913" s="262">
        <v>45525</v>
      </c>
      <c r="M2913" s="261" t="s">
        <v>20</v>
      </c>
    </row>
    <row r="2914" spans="1:13" x14ac:dyDescent="0.35">
      <c r="A2914" s="259" t="s">
        <v>2619</v>
      </c>
      <c r="B2914" s="259" t="s">
        <v>2620</v>
      </c>
      <c r="C2914" s="259" t="s">
        <v>2609</v>
      </c>
      <c r="D2914" s="259" t="s">
        <v>823</v>
      </c>
      <c r="E2914" s="259" t="s">
        <v>17</v>
      </c>
      <c r="F2914" s="259" t="s">
        <v>4639</v>
      </c>
      <c r="G2914" s="259" t="s">
        <v>888</v>
      </c>
      <c r="H2914" s="259">
        <v>2</v>
      </c>
      <c r="I2914" s="259" t="s">
        <v>4640</v>
      </c>
      <c r="J2914" s="259" t="s">
        <v>4722</v>
      </c>
      <c r="K2914" s="259" t="s">
        <v>4730</v>
      </c>
      <c r="L2914" s="260">
        <v>45525</v>
      </c>
      <c r="M2914" s="259" t="s">
        <v>20</v>
      </c>
    </row>
    <row r="2915" spans="1:13" x14ac:dyDescent="0.35">
      <c r="A2915" s="261" t="s">
        <v>2619</v>
      </c>
      <c r="B2915" s="261" t="s">
        <v>2620</v>
      </c>
      <c r="C2915" s="261" t="s">
        <v>2609</v>
      </c>
      <c r="D2915" s="261" t="s">
        <v>404</v>
      </c>
      <c r="E2915" s="261">
        <v>4</v>
      </c>
      <c r="F2915" s="261" t="s">
        <v>4694</v>
      </c>
      <c r="G2915" s="261" t="s">
        <v>492</v>
      </c>
      <c r="H2915" s="261">
        <v>1</v>
      </c>
      <c r="I2915" s="261" t="s">
        <v>4695</v>
      </c>
      <c r="J2915" s="261" t="s">
        <v>4731</v>
      </c>
      <c r="K2915" s="261" t="s">
        <v>4732</v>
      </c>
      <c r="L2915" s="262">
        <v>45525</v>
      </c>
      <c r="M2915" s="261" t="s">
        <v>20</v>
      </c>
    </row>
    <row r="2916" spans="1:13" x14ac:dyDescent="0.35">
      <c r="A2916" s="259" t="s">
        <v>2619</v>
      </c>
      <c r="B2916" s="259" t="s">
        <v>2620</v>
      </c>
      <c r="C2916" s="259" t="s">
        <v>2609</v>
      </c>
      <c r="D2916" s="259" t="s">
        <v>26</v>
      </c>
      <c r="E2916" s="259" t="s">
        <v>17</v>
      </c>
      <c r="F2916" s="259" t="s">
        <v>17</v>
      </c>
      <c r="G2916" s="259" t="s">
        <v>17</v>
      </c>
      <c r="H2916" s="259" t="s">
        <v>17</v>
      </c>
      <c r="I2916" s="259" t="s">
        <v>17</v>
      </c>
      <c r="J2916" s="259" t="s">
        <v>1776</v>
      </c>
      <c r="K2916" s="259" t="s">
        <v>4733</v>
      </c>
      <c r="L2916" s="260">
        <v>45525</v>
      </c>
      <c r="M2916" s="259" t="s">
        <v>20</v>
      </c>
    </row>
    <row r="2917" spans="1:13" x14ac:dyDescent="0.35">
      <c r="A2917" s="261" t="s">
        <v>2619</v>
      </c>
      <c r="B2917" s="261" t="s">
        <v>2620</v>
      </c>
      <c r="C2917" s="261" t="s">
        <v>2609</v>
      </c>
      <c r="D2917" s="261" t="s">
        <v>28</v>
      </c>
      <c r="E2917" s="261" t="s">
        <v>17</v>
      </c>
      <c r="F2917" s="261" t="s">
        <v>17</v>
      </c>
      <c r="G2917" s="261" t="s">
        <v>17</v>
      </c>
      <c r="H2917" s="261" t="s">
        <v>17</v>
      </c>
      <c r="I2917" s="261" t="s">
        <v>17</v>
      </c>
      <c r="J2917" s="261" t="s">
        <v>1776</v>
      </c>
      <c r="K2917" s="261" t="s">
        <v>4734</v>
      </c>
      <c r="L2917" s="262">
        <v>45525</v>
      </c>
      <c r="M2917" s="261" t="s">
        <v>20</v>
      </c>
    </row>
    <row r="2918" spans="1:13" x14ac:dyDescent="0.35">
      <c r="A2918" s="259" t="s">
        <v>2619</v>
      </c>
      <c r="B2918" s="259" t="s">
        <v>2620</v>
      </c>
      <c r="C2918" s="259" t="s">
        <v>2609</v>
      </c>
      <c r="D2918" s="259" t="s">
        <v>38</v>
      </c>
      <c r="E2918" s="259" t="s">
        <v>17</v>
      </c>
      <c r="F2918" s="259" t="s">
        <v>17</v>
      </c>
      <c r="G2918" s="259" t="s">
        <v>17</v>
      </c>
      <c r="H2918" s="259" t="s">
        <v>17</v>
      </c>
      <c r="I2918" s="259" t="s">
        <v>17</v>
      </c>
      <c r="J2918" s="259" t="s">
        <v>1776</v>
      </c>
      <c r="K2918" s="259" t="s">
        <v>4735</v>
      </c>
      <c r="L2918" s="260">
        <v>45525</v>
      </c>
      <c r="M2918" s="259" t="s">
        <v>20</v>
      </c>
    </row>
    <row r="2919" spans="1:13" x14ac:dyDescent="0.35">
      <c r="A2919" s="261" t="s">
        <v>2619</v>
      </c>
      <c r="B2919" s="261" t="s">
        <v>2620</v>
      </c>
      <c r="C2919" s="261" t="s">
        <v>2609</v>
      </c>
      <c r="D2919" s="261" t="s">
        <v>16</v>
      </c>
      <c r="E2919" s="261" t="s">
        <v>17</v>
      </c>
      <c r="F2919" s="261" t="s">
        <v>17</v>
      </c>
      <c r="G2919" s="261" t="s">
        <v>17</v>
      </c>
      <c r="H2919" s="261" t="s">
        <v>17</v>
      </c>
      <c r="I2919" s="261" t="s">
        <v>17</v>
      </c>
      <c r="J2919" s="261" t="s">
        <v>1776</v>
      </c>
      <c r="K2919" s="261" t="s">
        <v>4736</v>
      </c>
      <c r="L2919" s="262">
        <v>45525</v>
      </c>
      <c r="M2919" s="261" t="s">
        <v>20</v>
      </c>
    </row>
    <row r="2920" spans="1:13" x14ac:dyDescent="0.35">
      <c r="A2920" s="259" t="s">
        <v>2619</v>
      </c>
      <c r="B2920" s="259" t="s">
        <v>2620</v>
      </c>
      <c r="C2920" s="259" t="s">
        <v>2609</v>
      </c>
      <c r="D2920" s="259" t="s">
        <v>21</v>
      </c>
      <c r="E2920" s="259" t="s">
        <v>17</v>
      </c>
      <c r="F2920" s="259" t="s">
        <v>17</v>
      </c>
      <c r="G2920" s="259" t="s">
        <v>17</v>
      </c>
      <c r="H2920" s="259" t="s">
        <v>17</v>
      </c>
      <c r="I2920" s="259" t="s">
        <v>17</v>
      </c>
      <c r="J2920" s="259" t="s">
        <v>1776</v>
      </c>
      <c r="K2920" s="259" t="s">
        <v>4737</v>
      </c>
      <c r="L2920" s="260">
        <v>45525</v>
      </c>
      <c r="M2920" s="259" t="s">
        <v>20</v>
      </c>
    </row>
    <row r="2921" spans="1:13" x14ac:dyDescent="0.35">
      <c r="A2921" s="261" t="s">
        <v>2619</v>
      </c>
      <c r="B2921" s="261" t="s">
        <v>2620</v>
      </c>
      <c r="C2921" s="261" t="s">
        <v>2609</v>
      </c>
      <c r="D2921" s="261" t="s">
        <v>768</v>
      </c>
      <c r="E2921" s="261" t="s">
        <v>17</v>
      </c>
      <c r="F2921" s="261" t="s">
        <v>17</v>
      </c>
      <c r="G2921" s="261" t="s">
        <v>17</v>
      </c>
      <c r="H2921" s="261" t="s">
        <v>17</v>
      </c>
      <c r="I2921" s="261" t="s">
        <v>17</v>
      </c>
      <c r="J2921" s="261" t="s">
        <v>1776</v>
      </c>
      <c r="K2921" s="261" t="s">
        <v>4738</v>
      </c>
      <c r="L2921" s="262">
        <v>45525</v>
      </c>
      <c r="M2921" s="261" t="s">
        <v>20</v>
      </c>
    </row>
    <row r="2922" spans="1:13" x14ac:dyDescent="0.35">
      <c r="A2922" s="259" t="s">
        <v>2619</v>
      </c>
      <c r="B2922" s="259" t="s">
        <v>2620</v>
      </c>
      <c r="C2922" s="259" t="s">
        <v>2609</v>
      </c>
      <c r="D2922" s="259" t="s">
        <v>24</v>
      </c>
      <c r="E2922" s="259" t="s">
        <v>17</v>
      </c>
      <c r="F2922" s="259" t="s">
        <v>17</v>
      </c>
      <c r="G2922" s="259" t="s">
        <v>17</v>
      </c>
      <c r="H2922" s="259" t="s">
        <v>17</v>
      </c>
      <c r="I2922" s="259" t="s">
        <v>17</v>
      </c>
      <c r="J2922" s="259" t="s">
        <v>1776</v>
      </c>
      <c r="K2922" s="259" t="s">
        <v>4739</v>
      </c>
      <c r="L2922" s="260">
        <v>45525</v>
      </c>
      <c r="M2922" s="259" t="s">
        <v>20</v>
      </c>
    </row>
    <row r="2923" spans="1:13" x14ac:dyDescent="0.35">
      <c r="A2923" s="261" t="s">
        <v>2630</v>
      </c>
      <c r="B2923" s="261" t="s">
        <v>2631</v>
      </c>
      <c r="C2923" s="261" t="s">
        <v>2609</v>
      </c>
      <c r="D2923" s="261" t="s">
        <v>953</v>
      </c>
      <c r="E2923" s="261">
        <v>55959830</v>
      </c>
      <c r="F2923" s="261" t="s">
        <v>4611</v>
      </c>
      <c r="G2923" s="261" t="s">
        <v>888</v>
      </c>
      <c r="H2923" s="261">
        <v>2</v>
      </c>
      <c r="I2923" s="261" t="s">
        <v>4612</v>
      </c>
      <c r="J2923" s="261" t="s">
        <v>4613</v>
      </c>
      <c r="K2923" s="261" t="s">
        <v>4740</v>
      </c>
      <c r="L2923" s="262">
        <v>45525</v>
      </c>
      <c r="M2923" s="261" t="s">
        <v>20</v>
      </c>
    </row>
    <row r="2924" spans="1:13" x14ac:dyDescent="0.35">
      <c r="A2924" s="259" t="s">
        <v>2630</v>
      </c>
      <c r="B2924" s="259" t="s">
        <v>2631</v>
      </c>
      <c r="C2924" s="259" t="s">
        <v>2609</v>
      </c>
      <c r="D2924" s="259" t="s">
        <v>694</v>
      </c>
      <c r="E2924" s="259">
        <v>676577</v>
      </c>
      <c r="F2924" s="259" t="s">
        <v>4615</v>
      </c>
      <c r="G2924" s="259" t="s">
        <v>492</v>
      </c>
      <c r="H2924" s="259">
        <v>1</v>
      </c>
      <c r="I2924" s="259" t="s">
        <v>4616</v>
      </c>
      <c r="J2924" s="259" t="s">
        <v>4741</v>
      </c>
      <c r="K2924" s="259" t="s">
        <v>4742</v>
      </c>
      <c r="L2924" s="260">
        <v>45525</v>
      </c>
      <c r="M2924" s="259" t="s">
        <v>439</v>
      </c>
    </row>
    <row r="2925" spans="1:13" x14ac:dyDescent="0.35">
      <c r="A2925" s="261" t="s">
        <v>2630</v>
      </c>
      <c r="B2925" s="261" t="s">
        <v>2631</v>
      </c>
      <c r="C2925" s="261" t="s">
        <v>2609</v>
      </c>
      <c r="D2925" s="261" t="s">
        <v>962</v>
      </c>
      <c r="E2925" s="261">
        <v>55959830</v>
      </c>
      <c r="F2925" s="261" t="s">
        <v>4611</v>
      </c>
      <c r="G2925" s="261" t="s">
        <v>888</v>
      </c>
      <c r="H2925" s="261">
        <v>2</v>
      </c>
      <c r="I2925" s="261" t="s">
        <v>4612</v>
      </c>
      <c r="J2925" s="261" t="s">
        <v>4743</v>
      </c>
      <c r="K2925" s="261" t="s">
        <v>4744</v>
      </c>
      <c r="L2925" s="262">
        <v>45525</v>
      </c>
      <c r="M2925" s="261" t="s">
        <v>20</v>
      </c>
    </row>
    <row r="2926" spans="1:13" x14ac:dyDescent="0.35">
      <c r="A2926" s="259" t="s">
        <v>2630</v>
      </c>
      <c r="B2926" s="259" t="s">
        <v>2631</v>
      </c>
      <c r="C2926" s="259" t="s">
        <v>2609</v>
      </c>
      <c r="D2926" s="259" t="s">
        <v>967</v>
      </c>
      <c r="E2926" s="259">
        <v>55959830</v>
      </c>
      <c r="F2926" s="259" t="s">
        <v>4611</v>
      </c>
      <c r="G2926" s="259" t="s">
        <v>888</v>
      </c>
      <c r="H2926" s="259">
        <v>2</v>
      </c>
      <c r="I2926" s="259" t="s">
        <v>4612</v>
      </c>
      <c r="J2926" s="259" t="s">
        <v>4745</v>
      </c>
      <c r="K2926" s="259" t="s">
        <v>4746</v>
      </c>
      <c r="L2926" s="260">
        <v>45525</v>
      </c>
      <c r="M2926" s="259" t="s">
        <v>20</v>
      </c>
    </row>
    <row r="2927" spans="1:13" x14ac:dyDescent="0.35">
      <c r="A2927" s="261" t="s">
        <v>2630</v>
      </c>
      <c r="B2927" s="261" t="s">
        <v>2631</v>
      </c>
      <c r="C2927" s="261" t="s">
        <v>2609</v>
      </c>
      <c r="D2927" s="261" t="s">
        <v>568</v>
      </c>
      <c r="E2927" s="261">
        <v>3243274</v>
      </c>
      <c r="F2927" s="261" t="s">
        <v>4747</v>
      </c>
      <c r="G2927" s="261" t="s">
        <v>888</v>
      </c>
      <c r="H2927" s="261">
        <v>2</v>
      </c>
      <c r="I2927" s="261" t="s">
        <v>4748</v>
      </c>
      <c r="J2927" s="261" t="s">
        <v>4749</v>
      </c>
      <c r="K2927" s="261" t="s">
        <v>4750</v>
      </c>
      <c r="L2927" s="262">
        <v>45525</v>
      </c>
      <c r="M2927" s="261" t="s">
        <v>439</v>
      </c>
    </row>
    <row r="2928" spans="1:13" x14ac:dyDescent="0.35">
      <c r="A2928" s="259" t="s">
        <v>2630</v>
      </c>
      <c r="B2928" s="259" t="s">
        <v>2631</v>
      </c>
      <c r="C2928" s="259" t="s">
        <v>2609</v>
      </c>
      <c r="D2928" s="259" t="s">
        <v>40</v>
      </c>
      <c r="E2928" s="259" t="s">
        <v>17</v>
      </c>
      <c r="F2928" s="259" t="s">
        <v>17</v>
      </c>
      <c r="G2928" s="259" t="s">
        <v>17</v>
      </c>
      <c r="H2928" s="259" t="s">
        <v>17</v>
      </c>
      <c r="I2928" s="259" t="s">
        <v>17</v>
      </c>
      <c r="J2928" s="259" t="s">
        <v>517</v>
      </c>
      <c r="K2928" s="259" t="s">
        <v>4751</v>
      </c>
      <c r="L2928" s="260">
        <v>45525</v>
      </c>
      <c r="M2928" s="259" t="s">
        <v>20</v>
      </c>
    </row>
    <row r="2929" spans="1:13" x14ac:dyDescent="0.35">
      <c r="A2929" s="261" t="s">
        <v>2630</v>
      </c>
      <c r="B2929" s="261" t="s">
        <v>2631</v>
      </c>
      <c r="C2929" s="261" t="s">
        <v>2609</v>
      </c>
      <c r="D2929" s="261" t="s">
        <v>635</v>
      </c>
      <c r="E2929" s="261">
        <v>5170</v>
      </c>
      <c r="F2929" s="261" t="s">
        <v>4678</v>
      </c>
      <c r="G2929" s="261" t="s">
        <v>888</v>
      </c>
      <c r="H2929" s="261">
        <v>2</v>
      </c>
      <c r="I2929" s="261" t="s">
        <v>691</v>
      </c>
      <c r="J2929" s="261" t="s">
        <v>4752</v>
      </c>
      <c r="K2929" s="261" t="s">
        <v>4753</v>
      </c>
      <c r="L2929" s="262">
        <v>45525</v>
      </c>
      <c r="M2929" s="261" t="s">
        <v>439</v>
      </c>
    </row>
    <row r="2930" spans="1:13" x14ac:dyDescent="0.35">
      <c r="A2930" s="259" t="s">
        <v>2630</v>
      </c>
      <c r="B2930" s="259" t="s">
        <v>2631</v>
      </c>
      <c r="C2930" s="259" t="s">
        <v>2609</v>
      </c>
      <c r="D2930" s="259" t="s">
        <v>793</v>
      </c>
      <c r="E2930" s="259">
        <v>8693</v>
      </c>
      <c r="F2930" s="259" t="s">
        <v>4629</v>
      </c>
      <c r="G2930" s="259" t="s">
        <v>888</v>
      </c>
      <c r="H2930" s="259">
        <v>2</v>
      </c>
      <c r="I2930" s="259" t="s">
        <v>4633</v>
      </c>
      <c r="J2930" s="259" t="s">
        <v>4631</v>
      </c>
      <c r="K2930" s="259" t="s">
        <v>4754</v>
      </c>
      <c r="L2930" s="260">
        <v>45525</v>
      </c>
      <c r="M2930" s="259" t="s">
        <v>439</v>
      </c>
    </row>
    <row r="2931" spans="1:13" x14ac:dyDescent="0.35">
      <c r="A2931" s="261" t="s">
        <v>2630</v>
      </c>
      <c r="B2931" s="261" t="s">
        <v>2631</v>
      </c>
      <c r="C2931" s="261" t="s">
        <v>2609</v>
      </c>
      <c r="D2931" s="261" t="s">
        <v>990</v>
      </c>
      <c r="E2931" s="261">
        <v>15105000</v>
      </c>
      <c r="F2931" s="261" t="s">
        <v>4639</v>
      </c>
      <c r="G2931" s="261" t="s">
        <v>888</v>
      </c>
      <c r="H2931" s="261">
        <v>2</v>
      </c>
      <c r="I2931" s="261" t="s">
        <v>4640</v>
      </c>
      <c r="J2931" s="261" t="s">
        <v>4755</v>
      </c>
      <c r="K2931" s="261" t="s">
        <v>4756</v>
      </c>
      <c r="L2931" s="262">
        <v>45525</v>
      </c>
      <c r="M2931" s="261" t="s">
        <v>20</v>
      </c>
    </row>
    <row r="2932" spans="1:13" x14ac:dyDescent="0.35">
      <c r="A2932" s="259" t="s">
        <v>2630</v>
      </c>
      <c r="B2932" s="259" t="s">
        <v>2631</v>
      </c>
      <c r="C2932" s="259" t="s">
        <v>2609</v>
      </c>
      <c r="D2932" s="259" t="s">
        <v>995</v>
      </c>
      <c r="E2932" s="259">
        <v>0</v>
      </c>
      <c r="F2932" s="259" t="s">
        <v>4639</v>
      </c>
      <c r="G2932" s="259" t="s">
        <v>888</v>
      </c>
      <c r="H2932" s="259">
        <v>2</v>
      </c>
      <c r="I2932" s="259" t="s">
        <v>4640</v>
      </c>
      <c r="J2932" s="259" t="s">
        <v>4757</v>
      </c>
      <c r="K2932" s="259" t="s">
        <v>4758</v>
      </c>
      <c r="L2932" s="260">
        <v>45525</v>
      </c>
      <c r="M2932" s="259" t="s">
        <v>20</v>
      </c>
    </row>
    <row r="2933" spans="1:13" x14ac:dyDescent="0.35">
      <c r="A2933" s="261" t="s">
        <v>2630</v>
      </c>
      <c r="B2933" s="261" t="s">
        <v>2631</v>
      </c>
      <c r="C2933" s="261" t="s">
        <v>2609</v>
      </c>
      <c r="D2933" s="261" t="s">
        <v>1000</v>
      </c>
      <c r="E2933" s="261">
        <v>40854830</v>
      </c>
      <c r="F2933" s="261" t="s">
        <v>4639</v>
      </c>
      <c r="G2933" s="261" t="s">
        <v>888</v>
      </c>
      <c r="H2933" s="261">
        <v>2</v>
      </c>
      <c r="I2933" s="261" t="s">
        <v>4640</v>
      </c>
      <c r="J2933" s="261" t="s">
        <v>4759</v>
      </c>
      <c r="K2933" s="261" t="s">
        <v>4760</v>
      </c>
      <c r="L2933" s="262">
        <v>45525</v>
      </c>
      <c r="M2933" s="261" t="s">
        <v>20</v>
      </c>
    </row>
    <row r="2934" spans="1:13" x14ac:dyDescent="0.35">
      <c r="A2934" s="259" t="s">
        <v>2630</v>
      </c>
      <c r="B2934" s="259" t="s">
        <v>2631</v>
      </c>
      <c r="C2934" s="259" t="s">
        <v>2609</v>
      </c>
      <c r="D2934" s="259" t="s">
        <v>1003</v>
      </c>
      <c r="E2934" s="259">
        <v>11613286</v>
      </c>
      <c r="F2934" s="259" t="s">
        <v>4639</v>
      </c>
      <c r="G2934" s="259" t="s">
        <v>888</v>
      </c>
      <c r="H2934" s="259">
        <v>2</v>
      </c>
      <c r="I2934" s="259" t="s">
        <v>4640</v>
      </c>
      <c r="J2934" s="259" t="s">
        <v>4755</v>
      </c>
      <c r="K2934" s="259" t="s">
        <v>4761</v>
      </c>
      <c r="L2934" s="260">
        <v>45525</v>
      </c>
      <c r="M2934" s="259" t="s">
        <v>20</v>
      </c>
    </row>
    <row r="2935" spans="1:13" x14ac:dyDescent="0.35">
      <c r="A2935" s="261" t="s">
        <v>2630</v>
      </c>
      <c r="B2935" s="261" t="s">
        <v>2631</v>
      </c>
      <c r="C2935" s="261" t="s">
        <v>2609</v>
      </c>
      <c r="D2935" s="261" t="s">
        <v>1006</v>
      </c>
      <c r="E2935" s="261">
        <v>3491714</v>
      </c>
      <c r="F2935" s="261" t="s">
        <v>4639</v>
      </c>
      <c r="G2935" s="261" t="s">
        <v>888</v>
      </c>
      <c r="H2935" s="261">
        <v>2</v>
      </c>
      <c r="I2935" s="261" t="s">
        <v>4640</v>
      </c>
      <c r="J2935" s="261" t="s">
        <v>4755</v>
      </c>
      <c r="K2935" s="261" t="s">
        <v>4762</v>
      </c>
      <c r="L2935" s="262">
        <v>45525</v>
      </c>
      <c r="M2935" s="261" t="s">
        <v>20</v>
      </c>
    </row>
    <row r="2936" spans="1:13" x14ac:dyDescent="0.35">
      <c r="A2936" s="259" t="s">
        <v>2630</v>
      </c>
      <c r="B2936" s="259" t="s">
        <v>2631</v>
      </c>
      <c r="C2936" s="259" t="s">
        <v>2609</v>
      </c>
      <c r="D2936" s="259" t="s">
        <v>823</v>
      </c>
      <c r="E2936" s="259" t="s">
        <v>17</v>
      </c>
      <c r="F2936" s="259" t="s">
        <v>4639</v>
      </c>
      <c r="G2936" s="259" t="s">
        <v>888</v>
      </c>
      <c r="H2936" s="259">
        <v>2</v>
      </c>
      <c r="I2936" s="259" t="s">
        <v>4640</v>
      </c>
      <c r="J2936" s="259" t="s">
        <v>4755</v>
      </c>
      <c r="K2936" s="259" t="s">
        <v>4763</v>
      </c>
      <c r="L2936" s="260">
        <v>45525</v>
      </c>
      <c r="M2936" s="259" t="s">
        <v>20</v>
      </c>
    </row>
    <row r="2937" spans="1:13" x14ac:dyDescent="0.35">
      <c r="A2937" s="261" t="s">
        <v>2630</v>
      </c>
      <c r="B2937" s="261" t="s">
        <v>2631</v>
      </c>
      <c r="C2937" s="261" t="s">
        <v>2609</v>
      </c>
      <c r="D2937" s="261" t="s">
        <v>404</v>
      </c>
      <c r="E2937" s="261">
        <v>5</v>
      </c>
      <c r="F2937" s="261" t="s">
        <v>4694</v>
      </c>
      <c r="G2937" s="261" t="s">
        <v>492</v>
      </c>
      <c r="H2937" s="261">
        <v>1</v>
      </c>
      <c r="I2937" s="261" t="s">
        <v>4695</v>
      </c>
      <c r="J2937" s="261" t="s">
        <v>4764</v>
      </c>
      <c r="K2937" s="261" t="s">
        <v>4765</v>
      </c>
      <c r="L2937" s="262">
        <v>45525</v>
      </c>
      <c r="M2937" s="261" t="s">
        <v>20</v>
      </c>
    </row>
    <row r="2938" spans="1:13" x14ac:dyDescent="0.35">
      <c r="A2938" s="259" t="s">
        <v>2630</v>
      </c>
      <c r="B2938" s="259" t="s">
        <v>2631</v>
      </c>
      <c r="C2938" s="259" t="s">
        <v>2609</v>
      </c>
      <c r="D2938" s="259" t="s">
        <v>26</v>
      </c>
      <c r="E2938" s="259" t="s">
        <v>17</v>
      </c>
      <c r="F2938" s="259" t="s">
        <v>17</v>
      </c>
      <c r="G2938" s="259" t="s">
        <v>17</v>
      </c>
      <c r="H2938" s="259" t="s">
        <v>17</v>
      </c>
      <c r="I2938" s="259" t="s">
        <v>17</v>
      </c>
      <c r="J2938" s="259" t="s">
        <v>1776</v>
      </c>
      <c r="K2938" s="259" t="s">
        <v>4766</v>
      </c>
      <c r="L2938" s="260">
        <v>45525</v>
      </c>
      <c r="M2938" s="259" t="s">
        <v>20</v>
      </c>
    </row>
    <row r="2939" spans="1:13" x14ac:dyDescent="0.35">
      <c r="A2939" s="261" t="s">
        <v>2630</v>
      </c>
      <c r="B2939" s="261" t="s">
        <v>2631</v>
      </c>
      <c r="C2939" s="261" t="s">
        <v>2609</v>
      </c>
      <c r="D2939" s="261" t="s">
        <v>28</v>
      </c>
      <c r="E2939" s="261" t="s">
        <v>17</v>
      </c>
      <c r="F2939" s="261" t="s">
        <v>17</v>
      </c>
      <c r="G2939" s="261" t="s">
        <v>17</v>
      </c>
      <c r="H2939" s="261" t="s">
        <v>17</v>
      </c>
      <c r="I2939" s="261" t="s">
        <v>17</v>
      </c>
      <c r="J2939" s="261" t="s">
        <v>1776</v>
      </c>
      <c r="K2939" s="261" t="s">
        <v>4767</v>
      </c>
      <c r="L2939" s="262">
        <v>45525</v>
      </c>
      <c r="M2939" s="261" t="s">
        <v>20</v>
      </c>
    </row>
    <row r="2940" spans="1:13" x14ac:dyDescent="0.35">
      <c r="A2940" s="259" t="s">
        <v>2630</v>
      </c>
      <c r="B2940" s="259" t="s">
        <v>2631</v>
      </c>
      <c r="C2940" s="259" t="s">
        <v>2609</v>
      </c>
      <c r="D2940" s="259" t="s">
        <v>38</v>
      </c>
      <c r="E2940" s="259" t="s">
        <v>17</v>
      </c>
      <c r="F2940" s="259" t="s">
        <v>17</v>
      </c>
      <c r="G2940" s="259" t="s">
        <v>17</v>
      </c>
      <c r="H2940" s="259" t="s">
        <v>17</v>
      </c>
      <c r="I2940" s="259" t="s">
        <v>17</v>
      </c>
      <c r="J2940" s="259" t="s">
        <v>1776</v>
      </c>
      <c r="K2940" s="259" t="s">
        <v>4768</v>
      </c>
      <c r="L2940" s="260">
        <v>45525</v>
      </c>
      <c r="M2940" s="259" t="s">
        <v>20</v>
      </c>
    </row>
    <row r="2941" spans="1:13" x14ac:dyDescent="0.35">
      <c r="A2941" s="261" t="s">
        <v>2630</v>
      </c>
      <c r="B2941" s="261" t="s">
        <v>2631</v>
      </c>
      <c r="C2941" s="261" t="s">
        <v>2609</v>
      </c>
      <c r="D2941" s="261" t="s">
        <v>16</v>
      </c>
      <c r="E2941" s="261" t="s">
        <v>17</v>
      </c>
      <c r="F2941" s="261" t="s">
        <v>17</v>
      </c>
      <c r="G2941" s="261" t="s">
        <v>17</v>
      </c>
      <c r="H2941" s="261" t="s">
        <v>17</v>
      </c>
      <c r="I2941" s="261" t="s">
        <v>17</v>
      </c>
      <c r="J2941" s="261" t="s">
        <v>1776</v>
      </c>
      <c r="K2941" s="261" t="s">
        <v>4769</v>
      </c>
      <c r="L2941" s="262">
        <v>45525</v>
      </c>
      <c r="M2941" s="261" t="s">
        <v>20</v>
      </c>
    </row>
    <row r="2942" spans="1:13" x14ac:dyDescent="0.35">
      <c r="A2942" s="259" t="s">
        <v>2630</v>
      </c>
      <c r="B2942" s="259" t="s">
        <v>2631</v>
      </c>
      <c r="C2942" s="259" t="s">
        <v>2609</v>
      </c>
      <c r="D2942" s="259" t="s">
        <v>21</v>
      </c>
      <c r="E2942" s="259" t="s">
        <v>17</v>
      </c>
      <c r="F2942" s="259" t="s">
        <v>17</v>
      </c>
      <c r="G2942" s="259" t="s">
        <v>17</v>
      </c>
      <c r="H2942" s="259" t="s">
        <v>17</v>
      </c>
      <c r="I2942" s="259" t="s">
        <v>17</v>
      </c>
      <c r="J2942" s="259" t="s">
        <v>1776</v>
      </c>
      <c r="K2942" s="259" t="s">
        <v>4770</v>
      </c>
      <c r="L2942" s="260">
        <v>45525</v>
      </c>
      <c r="M2942" s="259" t="s">
        <v>20</v>
      </c>
    </row>
    <row r="2943" spans="1:13" x14ac:dyDescent="0.35">
      <c r="A2943" s="261" t="s">
        <v>2630</v>
      </c>
      <c r="B2943" s="261" t="s">
        <v>2631</v>
      </c>
      <c r="C2943" s="261" t="s">
        <v>2609</v>
      </c>
      <c r="D2943" s="261" t="s">
        <v>768</v>
      </c>
      <c r="E2943" s="261" t="s">
        <v>17</v>
      </c>
      <c r="F2943" s="261" t="s">
        <v>17</v>
      </c>
      <c r="G2943" s="261" t="s">
        <v>17</v>
      </c>
      <c r="H2943" s="261" t="s">
        <v>17</v>
      </c>
      <c r="I2943" s="261" t="s">
        <v>17</v>
      </c>
      <c r="J2943" s="261" t="s">
        <v>1776</v>
      </c>
      <c r="K2943" s="261" t="s">
        <v>4771</v>
      </c>
      <c r="L2943" s="262">
        <v>45525</v>
      </c>
      <c r="M2943" s="261" t="s">
        <v>20</v>
      </c>
    </row>
    <row r="2944" spans="1:13" x14ac:dyDescent="0.35">
      <c r="A2944" s="259" t="s">
        <v>2630</v>
      </c>
      <c r="B2944" s="259" t="s">
        <v>2631</v>
      </c>
      <c r="C2944" s="259" t="s">
        <v>2609</v>
      </c>
      <c r="D2944" s="259" t="s">
        <v>24</v>
      </c>
      <c r="E2944" s="259" t="s">
        <v>17</v>
      </c>
      <c r="F2944" s="259" t="s">
        <v>17</v>
      </c>
      <c r="G2944" s="259" t="s">
        <v>17</v>
      </c>
      <c r="H2944" s="259" t="s">
        <v>17</v>
      </c>
      <c r="I2944" s="259" t="s">
        <v>17</v>
      </c>
      <c r="J2944" s="259" t="s">
        <v>1776</v>
      </c>
      <c r="K2944" s="259" t="s">
        <v>4772</v>
      </c>
      <c r="L2944" s="260">
        <v>45525</v>
      </c>
      <c r="M2944" s="259" t="s">
        <v>20</v>
      </c>
    </row>
    <row r="2945" spans="1:13" x14ac:dyDescent="0.35">
      <c r="A2945" s="261" t="s">
        <v>4773</v>
      </c>
      <c r="B2945" s="261" t="s">
        <v>4774</v>
      </c>
      <c r="C2945" s="261" t="s">
        <v>2609</v>
      </c>
      <c r="D2945" s="261" t="s">
        <v>953</v>
      </c>
      <c r="E2945" s="261">
        <v>55743830</v>
      </c>
      <c r="F2945" s="261" t="s">
        <v>4775</v>
      </c>
      <c r="G2945" s="261" t="s">
        <v>888</v>
      </c>
      <c r="H2945" s="261">
        <v>2</v>
      </c>
      <c r="I2945" s="261" t="s">
        <v>4776</v>
      </c>
      <c r="J2945" s="261" t="s">
        <v>4777</v>
      </c>
      <c r="K2945" s="261" t="s">
        <v>4778</v>
      </c>
      <c r="L2945" s="262">
        <v>45525</v>
      </c>
      <c r="M2945" s="261" t="s">
        <v>20</v>
      </c>
    </row>
    <row r="2946" spans="1:13" x14ac:dyDescent="0.35">
      <c r="A2946" s="259" t="s">
        <v>4773</v>
      </c>
      <c r="B2946" s="259" t="s">
        <v>4774</v>
      </c>
      <c r="C2946" s="259" t="s">
        <v>2609</v>
      </c>
      <c r="D2946" s="259" t="s">
        <v>694</v>
      </c>
      <c r="E2946" s="259">
        <v>676577</v>
      </c>
      <c r="F2946" s="259" t="s">
        <v>4779</v>
      </c>
      <c r="G2946" s="259" t="s">
        <v>22</v>
      </c>
      <c r="H2946" s="259">
        <v>3</v>
      </c>
      <c r="I2946" s="259" t="s">
        <v>4780</v>
      </c>
      <c r="J2946" s="259" t="s">
        <v>4781</v>
      </c>
      <c r="K2946" s="259" t="s">
        <v>4782</v>
      </c>
      <c r="L2946" s="260">
        <v>45525</v>
      </c>
      <c r="M2946" s="259" t="s">
        <v>20</v>
      </c>
    </row>
    <row r="2947" spans="1:13" x14ac:dyDescent="0.35">
      <c r="A2947" s="261" t="s">
        <v>4773</v>
      </c>
      <c r="B2947" s="261" t="s">
        <v>4774</v>
      </c>
      <c r="C2947" s="261" t="s">
        <v>2609</v>
      </c>
      <c r="D2947" s="261" t="s">
        <v>962</v>
      </c>
      <c r="E2947" s="261">
        <v>47376430</v>
      </c>
      <c r="F2947" s="261" t="s">
        <v>4783</v>
      </c>
      <c r="G2947" s="261" t="s">
        <v>22</v>
      </c>
      <c r="H2947" s="261">
        <v>3</v>
      </c>
      <c r="I2947" s="261" t="s">
        <v>4784</v>
      </c>
      <c r="J2947" s="261" t="s">
        <v>4785</v>
      </c>
      <c r="K2947" s="261" t="s">
        <v>4786</v>
      </c>
      <c r="L2947" s="262">
        <v>45525</v>
      </c>
      <c r="M2947" s="261" t="s">
        <v>20</v>
      </c>
    </row>
    <row r="2948" spans="1:13" x14ac:dyDescent="0.35">
      <c r="A2948" s="259" t="s">
        <v>4773</v>
      </c>
      <c r="B2948" s="259" t="s">
        <v>4774</v>
      </c>
      <c r="C2948" s="259" t="s">
        <v>2609</v>
      </c>
      <c r="D2948" s="259" t="s">
        <v>967</v>
      </c>
      <c r="E2948" s="259">
        <v>393000</v>
      </c>
      <c r="F2948" s="259" t="s">
        <v>4787</v>
      </c>
      <c r="G2948" s="259" t="s">
        <v>888</v>
      </c>
      <c r="H2948" s="259">
        <v>2</v>
      </c>
      <c r="I2948" s="259" t="s">
        <v>4788</v>
      </c>
      <c r="J2948" s="259" t="s">
        <v>4789</v>
      </c>
      <c r="K2948" s="259" t="s">
        <v>4790</v>
      </c>
      <c r="L2948" s="260">
        <v>45525</v>
      </c>
      <c r="M2948" s="259" t="s">
        <v>20</v>
      </c>
    </row>
    <row r="2949" spans="1:13" x14ac:dyDescent="0.35">
      <c r="A2949" s="261" t="s">
        <v>4773</v>
      </c>
      <c r="B2949" s="261" t="s">
        <v>4774</v>
      </c>
      <c r="C2949" s="261" t="s">
        <v>2609</v>
      </c>
      <c r="D2949" s="261" t="s">
        <v>568</v>
      </c>
      <c r="E2949" s="261">
        <v>110000</v>
      </c>
      <c r="F2949" s="261" t="s">
        <v>4791</v>
      </c>
      <c r="G2949" s="261" t="s">
        <v>888</v>
      </c>
      <c r="H2949" s="261">
        <v>2</v>
      </c>
      <c r="I2949" s="261" t="s">
        <v>4792</v>
      </c>
      <c r="J2949" s="261" t="s">
        <v>4793</v>
      </c>
      <c r="K2949" s="261" t="s">
        <v>4794</v>
      </c>
      <c r="L2949" s="262">
        <v>45525</v>
      </c>
      <c r="M2949" s="261" t="s">
        <v>20</v>
      </c>
    </row>
    <row r="2950" spans="1:13" x14ac:dyDescent="0.35">
      <c r="A2950" s="259" t="s">
        <v>4773</v>
      </c>
      <c r="B2950" s="259" t="s">
        <v>4774</v>
      </c>
      <c r="C2950" s="259" t="s">
        <v>2609</v>
      </c>
      <c r="D2950" s="259" t="s">
        <v>40</v>
      </c>
      <c r="E2950" s="259" t="s">
        <v>17</v>
      </c>
      <c r="F2950" s="259" t="s">
        <v>17</v>
      </c>
      <c r="G2950" s="259" t="s">
        <v>17</v>
      </c>
      <c r="H2950" s="259" t="s">
        <v>17</v>
      </c>
      <c r="I2950" s="259" t="s">
        <v>17</v>
      </c>
      <c r="J2950" s="259" t="s">
        <v>4795</v>
      </c>
      <c r="K2950" s="259" t="s">
        <v>4796</v>
      </c>
      <c r="L2950" s="260">
        <v>45525</v>
      </c>
      <c r="M2950" s="259" t="s">
        <v>20</v>
      </c>
    </row>
    <row r="2951" spans="1:13" x14ac:dyDescent="0.35">
      <c r="A2951" s="261" t="s">
        <v>4773</v>
      </c>
      <c r="B2951" s="261" t="s">
        <v>4774</v>
      </c>
      <c r="C2951" s="261" t="s">
        <v>2609</v>
      </c>
      <c r="D2951" s="261" t="s">
        <v>635</v>
      </c>
      <c r="E2951" s="261">
        <v>2</v>
      </c>
      <c r="F2951" s="261" t="s">
        <v>4791</v>
      </c>
      <c r="G2951" s="261" t="s">
        <v>888</v>
      </c>
      <c r="H2951" s="261">
        <v>2</v>
      </c>
      <c r="I2951" s="261" t="s">
        <v>4792</v>
      </c>
      <c r="J2951" s="261" t="s">
        <v>4797</v>
      </c>
      <c r="K2951" s="261" t="s">
        <v>4798</v>
      </c>
      <c r="L2951" s="262">
        <v>45525</v>
      </c>
      <c r="M2951" s="261" t="s">
        <v>20</v>
      </c>
    </row>
    <row r="2952" spans="1:13" x14ac:dyDescent="0.35">
      <c r="A2952" s="259" t="s">
        <v>4773</v>
      </c>
      <c r="B2952" s="259" t="s">
        <v>4774</v>
      </c>
      <c r="C2952" s="259" t="s">
        <v>2609</v>
      </c>
      <c r="D2952" s="259" t="s">
        <v>793</v>
      </c>
      <c r="E2952" s="259">
        <v>8693</v>
      </c>
      <c r="F2952" s="259" t="s">
        <v>4629</v>
      </c>
      <c r="G2952" s="259" t="s">
        <v>888</v>
      </c>
      <c r="H2952" s="259">
        <v>2</v>
      </c>
      <c r="I2952" s="259" t="s">
        <v>4633</v>
      </c>
      <c r="J2952" s="259" t="s">
        <v>4631</v>
      </c>
      <c r="K2952" s="259" t="s">
        <v>4799</v>
      </c>
      <c r="L2952" s="260">
        <v>45525</v>
      </c>
      <c r="M2952" s="259" t="s">
        <v>20</v>
      </c>
    </row>
    <row r="2953" spans="1:13" x14ac:dyDescent="0.35">
      <c r="A2953" s="261" t="s">
        <v>4773</v>
      </c>
      <c r="B2953" s="261" t="s">
        <v>4774</v>
      </c>
      <c r="C2953" s="261" t="s">
        <v>2609</v>
      </c>
      <c r="D2953" s="261" t="s">
        <v>990</v>
      </c>
      <c r="E2953" s="261">
        <v>15000</v>
      </c>
      <c r="F2953" s="261" t="s">
        <v>4800</v>
      </c>
      <c r="G2953" s="261" t="s">
        <v>888</v>
      </c>
      <c r="H2953" s="261">
        <v>2</v>
      </c>
      <c r="I2953" s="261" t="s">
        <v>4801</v>
      </c>
      <c r="J2953" s="261" t="s">
        <v>4802</v>
      </c>
      <c r="K2953" s="261" t="s">
        <v>4803</v>
      </c>
      <c r="L2953" s="262">
        <v>45525</v>
      </c>
      <c r="M2953" s="261" t="s">
        <v>20</v>
      </c>
    </row>
    <row r="2954" spans="1:13" x14ac:dyDescent="0.35">
      <c r="A2954" s="259" t="s">
        <v>4773</v>
      </c>
      <c r="B2954" s="259" t="s">
        <v>4774</v>
      </c>
      <c r="C2954" s="259" t="s">
        <v>2609</v>
      </c>
      <c r="D2954" s="259" t="s">
        <v>995</v>
      </c>
      <c r="E2954" s="259">
        <v>46983430</v>
      </c>
      <c r="F2954" s="259" t="s">
        <v>4783</v>
      </c>
      <c r="G2954" s="259" t="s">
        <v>22</v>
      </c>
      <c r="H2954" s="259">
        <v>3</v>
      </c>
      <c r="I2954" s="259" t="s">
        <v>4784</v>
      </c>
      <c r="J2954" s="259" t="s">
        <v>4804</v>
      </c>
      <c r="K2954" s="259" t="s">
        <v>4805</v>
      </c>
      <c r="L2954" s="260">
        <v>45525</v>
      </c>
      <c r="M2954" s="259" t="s">
        <v>20</v>
      </c>
    </row>
    <row r="2955" spans="1:13" x14ac:dyDescent="0.35">
      <c r="A2955" s="261" t="s">
        <v>4773</v>
      </c>
      <c r="B2955" s="261" t="s">
        <v>4774</v>
      </c>
      <c r="C2955" s="261" t="s">
        <v>2609</v>
      </c>
      <c r="D2955" s="261" t="s">
        <v>1000</v>
      </c>
      <c r="E2955" s="261">
        <v>378000</v>
      </c>
      <c r="F2955" s="261" t="s">
        <v>4800</v>
      </c>
      <c r="G2955" s="261" t="s">
        <v>888</v>
      </c>
      <c r="H2955" s="261">
        <v>2</v>
      </c>
      <c r="I2955" s="261" t="s">
        <v>4801</v>
      </c>
      <c r="J2955" s="261" t="s">
        <v>4806</v>
      </c>
      <c r="K2955" s="261" t="s">
        <v>4807</v>
      </c>
      <c r="L2955" s="262">
        <v>45525</v>
      </c>
      <c r="M2955" s="261" t="s">
        <v>20</v>
      </c>
    </row>
    <row r="2956" spans="1:13" x14ac:dyDescent="0.35">
      <c r="A2956" s="259" t="s">
        <v>4773</v>
      </c>
      <c r="B2956" s="259" t="s">
        <v>4774</v>
      </c>
      <c r="C2956" s="259" t="s">
        <v>2609</v>
      </c>
      <c r="D2956" s="259" t="s">
        <v>1003</v>
      </c>
      <c r="E2956" s="259">
        <v>15000</v>
      </c>
      <c r="F2956" s="259" t="s">
        <v>4800</v>
      </c>
      <c r="G2956" s="259" t="s">
        <v>888</v>
      </c>
      <c r="H2956" s="259">
        <v>2</v>
      </c>
      <c r="I2956" s="259" t="s">
        <v>4801</v>
      </c>
      <c r="J2956" s="259" t="s">
        <v>4808</v>
      </c>
      <c r="K2956" s="259" t="s">
        <v>4809</v>
      </c>
      <c r="L2956" s="260">
        <v>45525</v>
      </c>
      <c r="M2956" s="259" t="s">
        <v>20</v>
      </c>
    </row>
    <row r="2957" spans="1:13" x14ac:dyDescent="0.35">
      <c r="A2957" s="261" t="s">
        <v>4773</v>
      </c>
      <c r="B2957" s="261" t="s">
        <v>4774</v>
      </c>
      <c r="C2957" s="261" t="s">
        <v>2609</v>
      </c>
      <c r="D2957" s="261" t="s">
        <v>1006</v>
      </c>
      <c r="E2957" s="261" t="s">
        <v>17</v>
      </c>
      <c r="F2957" s="261" t="s">
        <v>17</v>
      </c>
      <c r="G2957" s="261" t="s">
        <v>888</v>
      </c>
      <c r="H2957" s="261">
        <v>2</v>
      </c>
      <c r="I2957" s="261" t="s">
        <v>17</v>
      </c>
      <c r="J2957" s="261" t="s">
        <v>4810</v>
      </c>
      <c r="K2957" s="261" t="s">
        <v>4811</v>
      </c>
      <c r="L2957" s="262">
        <v>45525</v>
      </c>
      <c r="M2957" s="261" t="s">
        <v>20</v>
      </c>
    </row>
    <row r="2958" spans="1:13" x14ac:dyDescent="0.35">
      <c r="A2958" s="259" t="s">
        <v>4773</v>
      </c>
      <c r="B2958" s="259" t="s">
        <v>4774</v>
      </c>
      <c r="C2958" s="259" t="s">
        <v>2609</v>
      </c>
      <c r="D2958" s="259" t="s">
        <v>823</v>
      </c>
      <c r="E2958" s="259" t="s">
        <v>17</v>
      </c>
      <c r="F2958" s="259" t="s">
        <v>17</v>
      </c>
      <c r="G2958" s="259" t="s">
        <v>888</v>
      </c>
      <c r="H2958" s="259">
        <v>2</v>
      </c>
      <c r="I2958" s="259" t="s">
        <v>17</v>
      </c>
      <c r="J2958" s="259" t="s">
        <v>4812</v>
      </c>
      <c r="K2958" s="259" t="s">
        <v>4813</v>
      </c>
      <c r="L2958" s="260">
        <v>45525</v>
      </c>
      <c r="M2958" s="259" t="s">
        <v>20</v>
      </c>
    </row>
    <row r="2959" spans="1:13" x14ac:dyDescent="0.35">
      <c r="A2959" s="261" t="s">
        <v>4773</v>
      </c>
      <c r="B2959" s="261" t="s">
        <v>4774</v>
      </c>
      <c r="C2959" s="261" t="s">
        <v>2609</v>
      </c>
      <c r="D2959" s="261" t="s">
        <v>404</v>
      </c>
      <c r="E2959" s="261">
        <v>4</v>
      </c>
      <c r="F2959" s="261" t="s">
        <v>4800</v>
      </c>
      <c r="G2959" s="261" t="s">
        <v>888</v>
      </c>
      <c r="H2959" s="261">
        <v>2</v>
      </c>
      <c r="I2959" s="261" t="s">
        <v>4801</v>
      </c>
      <c r="J2959" s="261" t="s">
        <v>4814</v>
      </c>
      <c r="K2959" s="261" t="s">
        <v>4815</v>
      </c>
      <c r="L2959" s="262">
        <v>45525</v>
      </c>
      <c r="M2959" s="261" t="s">
        <v>20</v>
      </c>
    </row>
    <row r="2960" spans="1:13" x14ac:dyDescent="0.35">
      <c r="A2960" s="259" t="s">
        <v>4773</v>
      </c>
      <c r="B2960" s="259" t="s">
        <v>4774</v>
      </c>
      <c r="C2960" s="259" t="s">
        <v>2609</v>
      </c>
      <c r="D2960" s="259" t="s">
        <v>26</v>
      </c>
      <c r="E2960" s="259" t="s">
        <v>17</v>
      </c>
      <c r="F2960" s="259" t="s">
        <v>17</v>
      </c>
      <c r="G2960" s="259" t="s">
        <v>17</v>
      </c>
      <c r="H2960" s="259" t="s">
        <v>17</v>
      </c>
      <c r="I2960" s="259" t="s">
        <v>17</v>
      </c>
      <c r="J2960" s="259" t="s">
        <v>517</v>
      </c>
      <c r="K2960" s="259" t="s">
        <v>4816</v>
      </c>
      <c r="L2960" s="260">
        <v>45525</v>
      </c>
      <c r="M2960" s="259" t="s">
        <v>20</v>
      </c>
    </row>
    <row r="2961" spans="1:13" x14ac:dyDescent="0.35">
      <c r="A2961" s="261" t="s">
        <v>4773</v>
      </c>
      <c r="B2961" s="261" t="s">
        <v>4774</v>
      </c>
      <c r="C2961" s="261" t="s">
        <v>2609</v>
      </c>
      <c r="D2961" s="261" t="s">
        <v>28</v>
      </c>
      <c r="E2961" s="261" t="s">
        <v>17</v>
      </c>
      <c r="F2961" s="261" t="s">
        <v>17</v>
      </c>
      <c r="G2961" s="261" t="s">
        <v>17</v>
      </c>
      <c r="H2961" s="261" t="s">
        <v>17</v>
      </c>
      <c r="I2961" s="261" t="s">
        <v>17</v>
      </c>
      <c r="J2961" s="261" t="s">
        <v>517</v>
      </c>
      <c r="K2961" s="261" t="s">
        <v>4817</v>
      </c>
      <c r="L2961" s="262">
        <v>45525</v>
      </c>
      <c r="M2961" s="261" t="s">
        <v>20</v>
      </c>
    </row>
    <row r="2962" spans="1:13" x14ac:dyDescent="0.35">
      <c r="A2962" s="259" t="s">
        <v>4773</v>
      </c>
      <c r="B2962" s="259" t="s">
        <v>4774</v>
      </c>
      <c r="C2962" s="259" t="s">
        <v>2609</v>
      </c>
      <c r="D2962" s="259" t="s">
        <v>38</v>
      </c>
      <c r="E2962" s="259" t="s">
        <v>17</v>
      </c>
      <c r="F2962" s="259" t="s">
        <v>17</v>
      </c>
      <c r="G2962" s="259" t="s">
        <v>17</v>
      </c>
      <c r="H2962" s="259" t="s">
        <v>17</v>
      </c>
      <c r="I2962" s="259" t="s">
        <v>17</v>
      </c>
      <c r="J2962" s="259" t="s">
        <v>517</v>
      </c>
      <c r="K2962" s="259" t="s">
        <v>4818</v>
      </c>
      <c r="L2962" s="260">
        <v>45525</v>
      </c>
      <c r="M2962" s="259" t="s">
        <v>20</v>
      </c>
    </row>
    <row r="2963" spans="1:13" x14ac:dyDescent="0.35">
      <c r="A2963" s="261" t="s">
        <v>4773</v>
      </c>
      <c r="B2963" s="261" t="s">
        <v>4774</v>
      </c>
      <c r="C2963" s="261" t="s">
        <v>2609</v>
      </c>
      <c r="D2963" s="261" t="s">
        <v>16</v>
      </c>
      <c r="E2963" s="261" t="s">
        <v>17</v>
      </c>
      <c r="F2963" s="261" t="s">
        <v>17</v>
      </c>
      <c r="G2963" s="261" t="s">
        <v>17</v>
      </c>
      <c r="H2963" s="261" t="s">
        <v>17</v>
      </c>
      <c r="I2963" s="261" t="s">
        <v>17</v>
      </c>
      <c r="J2963" s="261" t="s">
        <v>517</v>
      </c>
      <c r="K2963" s="261" t="s">
        <v>4819</v>
      </c>
      <c r="L2963" s="262">
        <v>45525</v>
      </c>
      <c r="M2963" s="261" t="s">
        <v>20</v>
      </c>
    </row>
    <row r="2964" spans="1:13" x14ac:dyDescent="0.35">
      <c r="A2964" s="259" t="s">
        <v>4773</v>
      </c>
      <c r="B2964" s="259" t="s">
        <v>4774</v>
      </c>
      <c r="C2964" s="259" t="s">
        <v>2609</v>
      </c>
      <c r="D2964" s="259" t="s">
        <v>21</v>
      </c>
      <c r="E2964" s="259" t="s">
        <v>17</v>
      </c>
      <c r="F2964" s="259" t="s">
        <v>17</v>
      </c>
      <c r="G2964" s="259" t="s">
        <v>17</v>
      </c>
      <c r="H2964" s="259" t="s">
        <v>17</v>
      </c>
      <c r="I2964" s="259" t="s">
        <v>17</v>
      </c>
      <c r="J2964" s="259" t="s">
        <v>517</v>
      </c>
      <c r="K2964" s="259" t="s">
        <v>4820</v>
      </c>
      <c r="L2964" s="260">
        <v>45525</v>
      </c>
      <c r="M2964" s="259" t="s">
        <v>20</v>
      </c>
    </row>
    <row r="2965" spans="1:13" x14ac:dyDescent="0.35">
      <c r="A2965" s="261" t="s">
        <v>4773</v>
      </c>
      <c r="B2965" s="261" t="s">
        <v>4774</v>
      </c>
      <c r="C2965" s="261" t="s">
        <v>2609</v>
      </c>
      <c r="D2965" s="261" t="s">
        <v>768</v>
      </c>
      <c r="E2965" s="261" t="s">
        <v>17</v>
      </c>
      <c r="F2965" s="261" t="s">
        <v>17</v>
      </c>
      <c r="G2965" s="261" t="s">
        <v>17</v>
      </c>
      <c r="H2965" s="261" t="s">
        <v>17</v>
      </c>
      <c r="I2965" s="261" t="s">
        <v>17</v>
      </c>
      <c r="J2965" s="261" t="s">
        <v>517</v>
      </c>
      <c r="K2965" s="261" t="s">
        <v>4821</v>
      </c>
      <c r="L2965" s="262">
        <v>45525</v>
      </c>
      <c r="M2965" s="261" t="s">
        <v>20</v>
      </c>
    </row>
    <row r="2966" spans="1:13" x14ac:dyDescent="0.35">
      <c r="A2966" s="259" t="s">
        <v>4773</v>
      </c>
      <c r="B2966" s="259" t="s">
        <v>4774</v>
      </c>
      <c r="C2966" s="259" t="s">
        <v>2609</v>
      </c>
      <c r="D2966" s="259" t="s">
        <v>24</v>
      </c>
      <c r="E2966" s="259" t="s">
        <v>17</v>
      </c>
      <c r="F2966" s="259" t="s">
        <v>17</v>
      </c>
      <c r="G2966" s="259" t="s">
        <v>17</v>
      </c>
      <c r="H2966" s="259" t="s">
        <v>17</v>
      </c>
      <c r="I2966" s="259" t="s">
        <v>17</v>
      </c>
      <c r="J2966" s="259" t="s">
        <v>517</v>
      </c>
      <c r="K2966" s="259" t="s">
        <v>4822</v>
      </c>
      <c r="L2966" s="260">
        <v>45525</v>
      </c>
      <c r="M2966" s="259" t="s">
        <v>20</v>
      </c>
    </row>
    <row r="2967" spans="1:13" x14ac:dyDescent="0.35">
      <c r="A2967" s="261" t="s">
        <v>4823</v>
      </c>
      <c r="B2967" s="261" t="s">
        <v>4824</v>
      </c>
      <c r="C2967" s="261" t="s">
        <v>2932</v>
      </c>
      <c r="D2967" s="261" t="s">
        <v>953</v>
      </c>
      <c r="E2967" s="261">
        <v>109033245</v>
      </c>
      <c r="F2967" s="261" t="s">
        <v>4825</v>
      </c>
      <c r="G2967" s="261" t="s">
        <v>492</v>
      </c>
      <c r="H2967" s="261">
        <v>1</v>
      </c>
      <c r="I2967" s="261" t="s">
        <v>4826</v>
      </c>
      <c r="J2967" s="261" t="s">
        <v>4827</v>
      </c>
      <c r="K2967" s="261" t="s">
        <v>4828</v>
      </c>
      <c r="L2967" s="262">
        <v>45525</v>
      </c>
      <c r="M2967" s="261" t="s">
        <v>20</v>
      </c>
    </row>
    <row r="2968" spans="1:13" x14ac:dyDescent="0.35">
      <c r="A2968" s="259" t="s">
        <v>4823</v>
      </c>
      <c r="B2968" s="259" t="s">
        <v>4824</v>
      </c>
      <c r="C2968" s="259" t="s">
        <v>2932</v>
      </c>
      <c r="D2968" s="259" t="s">
        <v>694</v>
      </c>
      <c r="E2968" s="259">
        <v>165241</v>
      </c>
      <c r="F2968" s="259" t="s">
        <v>4829</v>
      </c>
      <c r="G2968" s="259" t="s">
        <v>888</v>
      </c>
      <c r="H2968" s="259">
        <v>2</v>
      </c>
      <c r="I2968" s="259" t="s">
        <v>4830</v>
      </c>
      <c r="J2968" s="259" t="s">
        <v>4831</v>
      </c>
      <c r="K2968" s="259" t="s">
        <v>4832</v>
      </c>
      <c r="L2968" s="260">
        <v>45525</v>
      </c>
      <c r="M2968" s="259" t="s">
        <v>20</v>
      </c>
    </row>
    <row r="2969" spans="1:13" x14ac:dyDescent="0.35">
      <c r="A2969" s="261" t="s">
        <v>4823</v>
      </c>
      <c r="B2969" s="261" t="s">
        <v>4824</v>
      </c>
      <c r="C2969" s="261" t="s">
        <v>2932</v>
      </c>
      <c r="D2969" s="261" t="s">
        <v>962</v>
      </c>
      <c r="E2969" s="261">
        <v>73743009</v>
      </c>
      <c r="F2969" s="261" t="s">
        <v>4833</v>
      </c>
      <c r="G2969" s="261" t="s">
        <v>888</v>
      </c>
      <c r="H2969" s="261">
        <v>2</v>
      </c>
      <c r="I2969" s="261" t="s">
        <v>4834</v>
      </c>
      <c r="J2969" s="261" t="s">
        <v>4835</v>
      </c>
      <c r="K2969" s="261" t="s">
        <v>4836</v>
      </c>
      <c r="L2969" s="262">
        <v>45525</v>
      </c>
      <c r="M2969" s="261" t="s">
        <v>20</v>
      </c>
    </row>
    <row r="2970" spans="1:13" x14ac:dyDescent="0.35">
      <c r="A2970" s="259" t="s">
        <v>4823</v>
      </c>
      <c r="B2970" s="259" t="s">
        <v>4824</v>
      </c>
      <c r="C2970" s="259" t="s">
        <v>2932</v>
      </c>
      <c r="D2970" s="259" t="s">
        <v>967</v>
      </c>
      <c r="E2970" s="259">
        <v>3699070</v>
      </c>
      <c r="F2970" s="259" t="s">
        <v>4837</v>
      </c>
      <c r="G2970" s="259" t="s">
        <v>888</v>
      </c>
      <c r="H2970" s="259">
        <v>2</v>
      </c>
      <c r="I2970" s="259" t="s">
        <v>4838</v>
      </c>
      <c r="J2970" s="259" t="s">
        <v>4839</v>
      </c>
      <c r="K2970" s="259" t="s">
        <v>4840</v>
      </c>
      <c r="L2970" s="260">
        <v>45525</v>
      </c>
      <c r="M2970" s="259" t="s">
        <v>20</v>
      </c>
    </row>
    <row r="2971" spans="1:13" x14ac:dyDescent="0.35">
      <c r="A2971" s="261" t="s">
        <v>4823</v>
      </c>
      <c r="B2971" s="261" t="s">
        <v>4824</v>
      </c>
      <c r="C2971" s="261" t="s">
        <v>2932</v>
      </c>
      <c r="D2971" s="261" t="s">
        <v>568</v>
      </c>
      <c r="E2971" s="261">
        <v>702823</v>
      </c>
      <c r="F2971" s="261" t="s">
        <v>4837</v>
      </c>
      <c r="G2971" s="261" t="s">
        <v>492</v>
      </c>
      <c r="H2971" s="261">
        <v>1</v>
      </c>
      <c r="I2971" s="261" t="s">
        <v>4838</v>
      </c>
      <c r="J2971" s="261" t="s">
        <v>4841</v>
      </c>
      <c r="K2971" s="261" t="s">
        <v>4842</v>
      </c>
      <c r="L2971" s="262">
        <v>45525</v>
      </c>
      <c r="M2971" s="261" t="s">
        <v>20</v>
      </c>
    </row>
    <row r="2972" spans="1:13" x14ac:dyDescent="0.35">
      <c r="A2972" s="259" t="s">
        <v>4823</v>
      </c>
      <c r="B2972" s="259" t="s">
        <v>4824</v>
      </c>
      <c r="C2972" s="259" t="s">
        <v>2932</v>
      </c>
      <c r="D2972" s="259" t="s">
        <v>40</v>
      </c>
      <c r="E2972" s="259">
        <v>48</v>
      </c>
      <c r="F2972" s="259" t="s">
        <v>4843</v>
      </c>
      <c r="G2972" s="259" t="s">
        <v>888</v>
      </c>
      <c r="H2972" s="259">
        <v>2</v>
      </c>
      <c r="I2972" s="259" t="s">
        <v>4844</v>
      </c>
      <c r="J2972" s="259" t="s">
        <v>4845</v>
      </c>
      <c r="K2972" s="259" t="s">
        <v>4846</v>
      </c>
      <c r="L2972" s="260">
        <v>45525</v>
      </c>
      <c r="M2972" s="259" t="s">
        <v>20</v>
      </c>
    </row>
    <row r="2973" spans="1:13" x14ac:dyDescent="0.35">
      <c r="A2973" s="261" t="s">
        <v>4823</v>
      </c>
      <c r="B2973" s="261" t="s">
        <v>4824</v>
      </c>
      <c r="C2973" s="261" t="s">
        <v>2932</v>
      </c>
      <c r="D2973" s="261" t="s">
        <v>635</v>
      </c>
      <c r="E2973" s="261">
        <v>161</v>
      </c>
      <c r="F2973" s="261" t="s">
        <v>4847</v>
      </c>
      <c r="G2973" s="261" t="s">
        <v>888</v>
      </c>
      <c r="H2973" s="261">
        <v>2</v>
      </c>
      <c r="I2973" s="261" t="s">
        <v>4848</v>
      </c>
      <c r="J2973" s="261" t="s">
        <v>4849</v>
      </c>
      <c r="K2973" s="261" t="s">
        <v>4850</v>
      </c>
      <c r="L2973" s="262">
        <v>45525</v>
      </c>
      <c r="M2973" s="261" t="s">
        <v>20</v>
      </c>
    </row>
    <row r="2974" spans="1:13" x14ac:dyDescent="0.35">
      <c r="A2974" s="259" t="s">
        <v>4823</v>
      </c>
      <c r="B2974" s="259" t="s">
        <v>4824</v>
      </c>
      <c r="C2974" s="259" t="s">
        <v>2932</v>
      </c>
      <c r="D2974" s="259" t="s">
        <v>793</v>
      </c>
      <c r="E2974" s="259">
        <v>161</v>
      </c>
      <c r="F2974" s="259" t="s">
        <v>4847</v>
      </c>
      <c r="G2974" s="259" t="s">
        <v>888</v>
      </c>
      <c r="H2974" s="259">
        <v>2</v>
      </c>
      <c r="I2974" s="259" t="s">
        <v>4848</v>
      </c>
      <c r="J2974" s="259" t="s">
        <v>4851</v>
      </c>
      <c r="K2974" s="259" t="s">
        <v>4852</v>
      </c>
      <c r="L2974" s="260">
        <v>45525</v>
      </c>
      <c r="M2974" s="259" t="s">
        <v>20</v>
      </c>
    </row>
    <row r="2975" spans="1:13" x14ac:dyDescent="0.35">
      <c r="A2975" s="261" t="s">
        <v>4823</v>
      </c>
      <c r="B2975" s="261" t="s">
        <v>4824</v>
      </c>
      <c r="C2975" s="261" t="s">
        <v>2932</v>
      </c>
      <c r="D2975" s="261" t="s">
        <v>990</v>
      </c>
      <c r="E2975" s="261">
        <v>141520</v>
      </c>
      <c r="F2975" s="261" t="s">
        <v>4853</v>
      </c>
      <c r="G2975" s="261" t="s">
        <v>888</v>
      </c>
      <c r="H2975" s="261">
        <v>2</v>
      </c>
      <c r="I2975" s="261" t="s">
        <v>4854</v>
      </c>
      <c r="J2975" s="261" t="s">
        <v>4855</v>
      </c>
      <c r="K2975" s="261" t="s">
        <v>4856</v>
      </c>
      <c r="L2975" s="262">
        <v>45525</v>
      </c>
      <c r="M2975" s="261" t="s">
        <v>20</v>
      </c>
    </row>
    <row r="2976" spans="1:13" x14ac:dyDescent="0.35">
      <c r="A2976" s="259" t="s">
        <v>4823</v>
      </c>
      <c r="B2976" s="259" t="s">
        <v>4824</v>
      </c>
      <c r="C2976" s="259" t="s">
        <v>2932</v>
      </c>
      <c r="D2976" s="259" t="s">
        <v>995</v>
      </c>
      <c r="E2976" s="259">
        <v>70043939</v>
      </c>
      <c r="F2976" s="259" t="s">
        <v>4833</v>
      </c>
      <c r="G2976" s="259" t="s">
        <v>888</v>
      </c>
      <c r="H2976" s="259">
        <v>2</v>
      </c>
      <c r="I2976" s="259" t="s">
        <v>4857</v>
      </c>
      <c r="J2976" s="259" t="s">
        <v>4858</v>
      </c>
      <c r="K2976" s="259" t="s">
        <v>4859</v>
      </c>
      <c r="L2976" s="260">
        <v>45525</v>
      </c>
      <c r="M2976" s="259" t="s">
        <v>20</v>
      </c>
    </row>
    <row r="2977" spans="1:13" x14ac:dyDescent="0.35">
      <c r="A2977" s="261" t="s">
        <v>4823</v>
      </c>
      <c r="B2977" s="261" t="s">
        <v>4824</v>
      </c>
      <c r="C2977" s="261" t="s">
        <v>2932</v>
      </c>
      <c r="D2977" s="261" t="s">
        <v>1000</v>
      </c>
      <c r="E2977" s="261">
        <v>3557550</v>
      </c>
      <c r="F2977" s="261" t="s">
        <v>4860</v>
      </c>
      <c r="G2977" s="261" t="s">
        <v>888</v>
      </c>
      <c r="H2977" s="261">
        <v>2</v>
      </c>
      <c r="I2977" s="261" t="s">
        <v>4861</v>
      </c>
      <c r="J2977" s="261" t="s">
        <v>4862</v>
      </c>
      <c r="K2977" s="261" t="s">
        <v>4863</v>
      </c>
      <c r="L2977" s="262">
        <v>45525</v>
      </c>
      <c r="M2977" s="261" t="s">
        <v>20</v>
      </c>
    </row>
    <row r="2978" spans="1:13" x14ac:dyDescent="0.35">
      <c r="A2978" s="259" t="s">
        <v>4823</v>
      </c>
      <c r="B2978" s="259" t="s">
        <v>4824</v>
      </c>
      <c r="C2978" s="259" t="s">
        <v>2932</v>
      </c>
      <c r="D2978" s="259" t="s">
        <v>1003</v>
      </c>
      <c r="E2978" s="259">
        <v>141520</v>
      </c>
      <c r="F2978" s="259" t="s">
        <v>4864</v>
      </c>
      <c r="G2978" s="259" t="s">
        <v>888</v>
      </c>
      <c r="H2978" s="259">
        <v>2</v>
      </c>
      <c r="I2978" s="259" t="s">
        <v>4865</v>
      </c>
      <c r="J2978" s="259" t="s">
        <v>4866</v>
      </c>
      <c r="K2978" s="259" t="s">
        <v>4867</v>
      </c>
      <c r="L2978" s="260">
        <v>45525</v>
      </c>
      <c r="M2978" s="259" t="s">
        <v>20</v>
      </c>
    </row>
    <row r="2979" spans="1:13" x14ac:dyDescent="0.35">
      <c r="A2979" s="261" t="s">
        <v>4823</v>
      </c>
      <c r="B2979" s="261" t="s">
        <v>4824</v>
      </c>
      <c r="C2979" s="261" t="s">
        <v>2932</v>
      </c>
      <c r="D2979" s="261" t="s">
        <v>1006</v>
      </c>
      <c r="E2979" s="261" t="s">
        <v>17</v>
      </c>
      <c r="F2979" s="261" t="s">
        <v>17</v>
      </c>
      <c r="G2979" s="261" t="s">
        <v>17</v>
      </c>
      <c r="H2979" s="261" t="s">
        <v>17</v>
      </c>
      <c r="I2979" s="261" t="s">
        <v>17</v>
      </c>
      <c r="J2979" s="261" t="s">
        <v>4868</v>
      </c>
      <c r="K2979" s="261" t="s">
        <v>4869</v>
      </c>
      <c r="L2979" s="262">
        <v>45525</v>
      </c>
      <c r="M2979" s="261" t="s">
        <v>20</v>
      </c>
    </row>
    <row r="2980" spans="1:13" x14ac:dyDescent="0.35">
      <c r="A2980" s="259" t="s">
        <v>4823</v>
      </c>
      <c r="B2980" s="259" t="s">
        <v>4824</v>
      </c>
      <c r="C2980" s="259" t="s">
        <v>2932</v>
      </c>
      <c r="D2980" s="259" t="s">
        <v>823</v>
      </c>
      <c r="E2980" s="259" t="s">
        <v>17</v>
      </c>
      <c r="F2980" s="259" t="s">
        <v>17</v>
      </c>
      <c r="G2980" s="259" t="s">
        <v>17</v>
      </c>
      <c r="H2980" s="259" t="s">
        <v>17</v>
      </c>
      <c r="I2980" s="259" t="s">
        <v>17</v>
      </c>
      <c r="J2980" s="259" t="s">
        <v>4868</v>
      </c>
      <c r="K2980" s="259" t="s">
        <v>4870</v>
      </c>
      <c r="L2980" s="260">
        <v>45525</v>
      </c>
      <c r="M2980" s="259" t="s">
        <v>20</v>
      </c>
    </row>
    <row r="2981" spans="1:13" x14ac:dyDescent="0.35">
      <c r="A2981" s="261" t="s">
        <v>4823</v>
      </c>
      <c r="B2981" s="261" t="s">
        <v>4824</v>
      </c>
      <c r="C2981" s="261" t="s">
        <v>2932</v>
      </c>
      <c r="D2981" s="261" t="s">
        <v>404</v>
      </c>
      <c r="E2981" s="261">
        <v>4</v>
      </c>
      <c r="F2981" s="261" t="s">
        <v>4871</v>
      </c>
      <c r="G2981" s="261" t="s">
        <v>888</v>
      </c>
      <c r="H2981" s="261">
        <v>2</v>
      </c>
      <c r="I2981" s="261" t="s">
        <v>4872</v>
      </c>
      <c r="J2981" s="261" t="s">
        <v>4873</v>
      </c>
      <c r="K2981" s="261" t="s">
        <v>4874</v>
      </c>
      <c r="L2981" s="262">
        <v>45525</v>
      </c>
      <c r="M2981" s="261" t="s">
        <v>20</v>
      </c>
    </row>
    <row r="2982" spans="1:13" x14ac:dyDescent="0.35">
      <c r="A2982" s="259" t="s">
        <v>4823</v>
      </c>
      <c r="B2982" s="259" t="s">
        <v>4824</v>
      </c>
      <c r="C2982" s="259" t="s">
        <v>2932</v>
      </c>
      <c r="D2982" s="259" t="s">
        <v>26</v>
      </c>
      <c r="E2982" s="259">
        <v>0</v>
      </c>
      <c r="F2982" s="259" t="s">
        <v>17</v>
      </c>
      <c r="G2982" s="259" t="s">
        <v>17</v>
      </c>
      <c r="H2982" s="259" t="s">
        <v>17</v>
      </c>
      <c r="I2982" s="259" t="s">
        <v>17</v>
      </c>
      <c r="J2982" s="259" t="s">
        <v>4875</v>
      </c>
      <c r="K2982" s="259" t="s">
        <v>4876</v>
      </c>
      <c r="L2982" s="260">
        <v>45525</v>
      </c>
      <c r="M2982" s="259" t="s">
        <v>20</v>
      </c>
    </row>
    <row r="2983" spans="1:13" x14ac:dyDescent="0.35">
      <c r="A2983" s="261" t="s">
        <v>4823</v>
      </c>
      <c r="B2983" s="261" t="s">
        <v>4824</v>
      </c>
      <c r="C2983" s="261" t="s">
        <v>2932</v>
      </c>
      <c r="D2983" s="261" t="s">
        <v>28</v>
      </c>
      <c r="E2983" s="261">
        <v>0</v>
      </c>
      <c r="F2983" s="261" t="s">
        <v>17</v>
      </c>
      <c r="G2983" s="261" t="s">
        <v>17</v>
      </c>
      <c r="H2983" s="261" t="s">
        <v>17</v>
      </c>
      <c r="I2983" s="261" t="s">
        <v>17</v>
      </c>
      <c r="J2983" s="261" t="s">
        <v>4875</v>
      </c>
      <c r="K2983" s="261" t="s">
        <v>4877</v>
      </c>
      <c r="L2983" s="262">
        <v>45525</v>
      </c>
      <c r="M2983" s="261" t="s">
        <v>20</v>
      </c>
    </row>
    <row r="2984" spans="1:13" x14ac:dyDescent="0.35">
      <c r="A2984" s="259" t="s">
        <v>4823</v>
      </c>
      <c r="B2984" s="259" t="s">
        <v>4824</v>
      </c>
      <c r="C2984" s="259" t="s">
        <v>2932</v>
      </c>
      <c r="D2984" s="259" t="s">
        <v>38</v>
      </c>
      <c r="E2984" s="259" t="s">
        <v>17</v>
      </c>
      <c r="F2984" s="259" t="s">
        <v>17</v>
      </c>
      <c r="G2984" s="259" t="s">
        <v>17</v>
      </c>
      <c r="H2984" s="259" t="s">
        <v>17</v>
      </c>
      <c r="I2984" s="259" t="s">
        <v>17</v>
      </c>
      <c r="J2984" s="259" t="s">
        <v>4878</v>
      </c>
      <c r="K2984" s="259" t="s">
        <v>4879</v>
      </c>
      <c r="L2984" s="260">
        <v>45525</v>
      </c>
      <c r="M2984" s="259" t="s">
        <v>20</v>
      </c>
    </row>
    <row r="2985" spans="1:13" x14ac:dyDescent="0.35">
      <c r="A2985" s="261" t="s">
        <v>4823</v>
      </c>
      <c r="B2985" s="261" t="s">
        <v>4824</v>
      </c>
      <c r="C2985" s="261" t="s">
        <v>2932</v>
      </c>
      <c r="D2985" s="261" t="s">
        <v>16</v>
      </c>
      <c r="E2985" s="261">
        <v>7325</v>
      </c>
      <c r="F2985" s="261" t="s">
        <v>4880</v>
      </c>
      <c r="G2985" s="261" t="s">
        <v>888</v>
      </c>
      <c r="H2985" s="261">
        <v>2</v>
      </c>
      <c r="I2985" s="261" t="s">
        <v>4881</v>
      </c>
      <c r="J2985" s="261" t="s">
        <v>4882</v>
      </c>
      <c r="K2985" s="261" t="s">
        <v>4883</v>
      </c>
      <c r="L2985" s="262">
        <v>45525</v>
      </c>
      <c r="M2985" s="261" t="s">
        <v>20</v>
      </c>
    </row>
    <row r="2986" spans="1:13" x14ac:dyDescent="0.35">
      <c r="A2986" s="259" t="s">
        <v>4823</v>
      </c>
      <c r="B2986" s="259" t="s">
        <v>4824</v>
      </c>
      <c r="C2986" s="259" t="s">
        <v>2932</v>
      </c>
      <c r="D2986" s="259" t="s">
        <v>21</v>
      </c>
      <c r="E2986" s="259">
        <v>1122</v>
      </c>
      <c r="F2986" s="259" t="s">
        <v>4880</v>
      </c>
      <c r="G2986" s="259" t="s">
        <v>888</v>
      </c>
      <c r="H2986" s="259">
        <v>2</v>
      </c>
      <c r="I2986" s="259" t="s">
        <v>4881</v>
      </c>
      <c r="J2986" s="259" t="s">
        <v>4884</v>
      </c>
      <c r="K2986" s="259" t="s">
        <v>4885</v>
      </c>
      <c r="L2986" s="260">
        <v>45525</v>
      </c>
      <c r="M2986" s="259" t="s">
        <v>20</v>
      </c>
    </row>
    <row r="2987" spans="1:13" x14ac:dyDescent="0.35">
      <c r="A2987" s="261" t="s">
        <v>4823</v>
      </c>
      <c r="B2987" s="261" t="s">
        <v>4824</v>
      </c>
      <c r="C2987" s="261" t="s">
        <v>2932</v>
      </c>
      <c r="D2987" s="261" t="s">
        <v>768</v>
      </c>
      <c r="E2987" s="261" t="s">
        <v>17</v>
      </c>
      <c r="F2987" s="261" t="s">
        <v>17</v>
      </c>
      <c r="G2987" s="261" t="s">
        <v>17</v>
      </c>
      <c r="H2987" s="261" t="s">
        <v>17</v>
      </c>
      <c r="I2987" s="261" t="s">
        <v>17</v>
      </c>
      <c r="J2987" s="261" t="s">
        <v>4886</v>
      </c>
      <c r="K2987" s="261" t="s">
        <v>4887</v>
      </c>
      <c r="L2987" s="262">
        <v>45525</v>
      </c>
      <c r="M2987" s="261" t="s">
        <v>20</v>
      </c>
    </row>
    <row r="2988" spans="1:13" x14ac:dyDescent="0.35">
      <c r="A2988" s="259" t="s">
        <v>4823</v>
      </c>
      <c r="B2988" s="259" t="s">
        <v>4824</v>
      </c>
      <c r="C2988" s="259" t="s">
        <v>2932</v>
      </c>
      <c r="D2988" s="259" t="s">
        <v>24</v>
      </c>
      <c r="E2988" s="259">
        <v>122879543</v>
      </c>
      <c r="F2988" s="259" t="s">
        <v>4843</v>
      </c>
      <c r="G2988" s="259" t="s">
        <v>888</v>
      </c>
      <c r="H2988" s="259">
        <v>2</v>
      </c>
      <c r="I2988" s="259" t="s">
        <v>4844</v>
      </c>
      <c r="J2988" s="259" t="s">
        <v>4888</v>
      </c>
      <c r="K2988" s="259" t="s">
        <v>4889</v>
      </c>
      <c r="L2988" s="260">
        <v>45525</v>
      </c>
      <c r="M2988" s="259" t="s">
        <v>20</v>
      </c>
    </row>
    <row r="2989" spans="1:13" x14ac:dyDescent="0.35">
      <c r="A2989" s="261" t="s">
        <v>2930</v>
      </c>
      <c r="B2989" s="261" t="s">
        <v>2931</v>
      </c>
      <c r="C2989" s="261" t="s">
        <v>2932</v>
      </c>
      <c r="D2989" s="261" t="s">
        <v>953</v>
      </c>
      <c r="E2989" s="261">
        <v>109033245</v>
      </c>
      <c r="F2989" s="261" t="s">
        <v>4825</v>
      </c>
      <c r="G2989" s="261" t="s">
        <v>492</v>
      </c>
      <c r="H2989" s="261">
        <v>1</v>
      </c>
      <c r="I2989" s="261" t="s">
        <v>4826</v>
      </c>
      <c r="J2989" s="261" t="s">
        <v>4890</v>
      </c>
      <c r="K2989" s="261" t="s">
        <v>4891</v>
      </c>
      <c r="L2989" s="262">
        <v>45525</v>
      </c>
      <c r="M2989" s="261" t="s">
        <v>439</v>
      </c>
    </row>
    <row r="2990" spans="1:13" x14ac:dyDescent="0.35">
      <c r="A2990" s="259" t="s">
        <v>2930</v>
      </c>
      <c r="B2990" s="259" t="s">
        <v>2931</v>
      </c>
      <c r="C2990" s="259" t="s">
        <v>2932</v>
      </c>
      <c r="D2990" s="259" t="s">
        <v>694</v>
      </c>
      <c r="E2990" s="259">
        <v>99949</v>
      </c>
      <c r="F2990" s="259" t="s">
        <v>4892</v>
      </c>
      <c r="G2990" s="259" t="s">
        <v>888</v>
      </c>
      <c r="H2990" s="259">
        <v>2</v>
      </c>
      <c r="I2990" s="259" t="s">
        <v>4893</v>
      </c>
      <c r="J2990" s="259" t="s">
        <v>4894</v>
      </c>
      <c r="K2990" s="259" t="s">
        <v>4895</v>
      </c>
      <c r="L2990" s="260">
        <v>45525</v>
      </c>
      <c r="M2990" s="259" t="s">
        <v>439</v>
      </c>
    </row>
    <row r="2991" spans="1:13" x14ac:dyDescent="0.35">
      <c r="A2991" s="261" t="s">
        <v>2930</v>
      </c>
      <c r="B2991" s="261" t="s">
        <v>2931</v>
      </c>
      <c r="C2991" s="261" t="s">
        <v>2932</v>
      </c>
      <c r="D2991" s="261" t="s">
        <v>962</v>
      </c>
      <c r="E2991" s="261">
        <v>26252442</v>
      </c>
      <c r="F2991" s="261" t="s">
        <v>4896</v>
      </c>
      <c r="G2991" s="261" t="s">
        <v>888</v>
      </c>
      <c r="H2991" s="261">
        <v>2</v>
      </c>
      <c r="I2991" s="261" t="s">
        <v>4897</v>
      </c>
      <c r="J2991" s="261" t="s">
        <v>4898</v>
      </c>
      <c r="K2991" s="261" t="s">
        <v>4899</v>
      </c>
      <c r="L2991" s="262">
        <v>45525</v>
      </c>
      <c r="M2991" s="261" t="s">
        <v>439</v>
      </c>
    </row>
    <row r="2992" spans="1:13" x14ac:dyDescent="0.35">
      <c r="A2992" s="259" t="s">
        <v>2930</v>
      </c>
      <c r="B2992" s="259" t="s">
        <v>2931</v>
      </c>
      <c r="C2992" s="259" t="s">
        <v>2932</v>
      </c>
      <c r="D2992" s="259" t="s">
        <v>967</v>
      </c>
      <c r="E2992" s="259">
        <v>108520</v>
      </c>
      <c r="F2992" s="259" t="s">
        <v>4900</v>
      </c>
      <c r="G2992" s="259" t="s">
        <v>492</v>
      </c>
      <c r="H2992" s="259">
        <v>1</v>
      </c>
      <c r="I2992" s="259" t="s">
        <v>4901</v>
      </c>
      <c r="J2992" s="259" t="s">
        <v>4902</v>
      </c>
      <c r="K2992" s="259" t="s">
        <v>4903</v>
      </c>
      <c r="L2992" s="260">
        <v>45525</v>
      </c>
      <c r="M2992" s="259" t="s">
        <v>439</v>
      </c>
    </row>
    <row r="2993" spans="1:13" x14ac:dyDescent="0.35">
      <c r="A2993" s="261" t="s">
        <v>2930</v>
      </c>
      <c r="B2993" s="261" t="s">
        <v>2931</v>
      </c>
      <c r="C2993" s="261" t="s">
        <v>2932</v>
      </c>
      <c r="D2993" s="261" t="s">
        <v>568</v>
      </c>
      <c r="E2993" s="261">
        <v>108520</v>
      </c>
      <c r="F2993" s="261" t="s">
        <v>4900</v>
      </c>
      <c r="G2993" s="261" t="s">
        <v>888</v>
      </c>
      <c r="H2993" s="261">
        <v>2</v>
      </c>
      <c r="I2993" s="261" t="s">
        <v>4901</v>
      </c>
      <c r="J2993" s="261" t="s">
        <v>4904</v>
      </c>
      <c r="K2993" s="261" t="s">
        <v>4905</v>
      </c>
      <c r="L2993" s="262">
        <v>45525</v>
      </c>
      <c r="M2993" s="261" t="s">
        <v>439</v>
      </c>
    </row>
    <row r="2994" spans="1:13" x14ac:dyDescent="0.35">
      <c r="A2994" s="259" t="s">
        <v>2930</v>
      </c>
      <c r="B2994" s="259" t="s">
        <v>2931</v>
      </c>
      <c r="C2994" s="259" t="s">
        <v>2932</v>
      </c>
      <c r="D2994" s="259" t="s">
        <v>40</v>
      </c>
      <c r="E2994" s="259">
        <v>0</v>
      </c>
      <c r="F2994" s="259" t="s">
        <v>17</v>
      </c>
      <c r="G2994" s="259" t="s">
        <v>17</v>
      </c>
      <c r="H2994" s="259" t="s">
        <v>17</v>
      </c>
      <c r="I2994" s="259" t="s">
        <v>17</v>
      </c>
      <c r="J2994" s="259" t="s">
        <v>4878</v>
      </c>
      <c r="K2994" s="259" t="s">
        <v>4906</v>
      </c>
      <c r="L2994" s="260">
        <v>45525</v>
      </c>
      <c r="M2994" s="259" t="s">
        <v>20</v>
      </c>
    </row>
    <row r="2995" spans="1:13" x14ac:dyDescent="0.35">
      <c r="A2995" s="261" t="s">
        <v>2930</v>
      </c>
      <c r="B2995" s="261" t="s">
        <v>2931</v>
      </c>
      <c r="C2995" s="261" t="s">
        <v>2932</v>
      </c>
      <c r="D2995" s="261" t="s">
        <v>635</v>
      </c>
      <c r="E2995" s="261">
        <v>145</v>
      </c>
      <c r="F2995" s="261" t="s">
        <v>4907</v>
      </c>
      <c r="G2995" s="261" t="s">
        <v>888</v>
      </c>
      <c r="H2995" s="261">
        <v>2</v>
      </c>
      <c r="I2995" s="261" t="s">
        <v>691</v>
      </c>
      <c r="J2995" s="261" t="s">
        <v>4908</v>
      </c>
      <c r="K2995" s="261" t="s">
        <v>4909</v>
      </c>
      <c r="L2995" s="262">
        <v>45525</v>
      </c>
      <c r="M2995" s="261" t="s">
        <v>439</v>
      </c>
    </row>
    <row r="2996" spans="1:13" x14ac:dyDescent="0.35">
      <c r="A2996" s="259" t="s">
        <v>2930</v>
      </c>
      <c r="B2996" s="259" t="s">
        <v>2931</v>
      </c>
      <c r="C2996" s="259" t="s">
        <v>2932</v>
      </c>
      <c r="D2996" s="259" t="s">
        <v>793</v>
      </c>
      <c r="E2996" s="259">
        <v>161</v>
      </c>
      <c r="F2996" s="259" t="s">
        <v>4847</v>
      </c>
      <c r="G2996" s="259" t="s">
        <v>888</v>
      </c>
      <c r="H2996" s="259">
        <v>2</v>
      </c>
      <c r="I2996" s="259" t="s">
        <v>4848</v>
      </c>
      <c r="J2996" s="259" t="s">
        <v>4851</v>
      </c>
      <c r="K2996" s="259" t="s">
        <v>4910</v>
      </c>
      <c r="L2996" s="260">
        <v>45525</v>
      </c>
      <c r="M2996" s="259" t="s">
        <v>439</v>
      </c>
    </row>
    <row r="2997" spans="1:13" x14ac:dyDescent="0.35">
      <c r="A2997" s="261" t="s">
        <v>2930</v>
      </c>
      <c r="B2997" s="261" t="s">
        <v>2931</v>
      </c>
      <c r="C2997" s="261" t="s">
        <v>2932</v>
      </c>
      <c r="D2997" s="261" t="s">
        <v>990</v>
      </c>
      <c r="E2997" s="261">
        <v>108520</v>
      </c>
      <c r="F2997" s="261" t="s">
        <v>4900</v>
      </c>
      <c r="G2997" s="261" t="s">
        <v>22</v>
      </c>
      <c r="H2997" s="261">
        <v>3</v>
      </c>
      <c r="I2997" s="261" t="s">
        <v>4901</v>
      </c>
      <c r="J2997" s="261" t="s">
        <v>4911</v>
      </c>
      <c r="K2997" s="261" t="s">
        <v>4912</v>
      </c>
      <c r="L2997" s="262">
        <v>45525</v>
      </c>
      <c r="M2997" s="261" t="s">
        <v>439</v>
      </c>
    </row>
    <row r="2998" spans="1:13" x14ac:dyDescent="0.35">
      <c r="A2998" s="259" t="s">
        <v>2930</v>
      </c>
      <c r="B2998" s="259" t="s">
        <v>2931</v>
      </c>
      <c r="C2998" s="259" t="s">
        <v>2932</v>
      </c>
      <c r="D2998" s="259" t="s">
        <v>995</v>
      </c>
      <c r="E2998" s="259">
        <v>26143922</v>
      </c>
      <c r="F2998" s="259" t="s">
        <v>4896</v>
      </c>
      <c r="G2998" s="259" t="s">
        <v>22</v>
      </c>
      <c r="H2998" s="259">
        <v>3</v>
      </c>
      <c r="I2998" s="259" t="s">
        <v>4897</v>
      </c>
      <c r="J2998" s="259" t="s">
        <v>4913</v>
      </c>
      <c r="K2998" s="259" t="s">
        <v>4914</v>
      </c>
      <c r="L2998" s="260">
        <v>45525</v>
      </c>
      <c r="M2998" s="259" t="s">
        <v>439</v>
      </c>
    </row>
    <row r="2999" spans="1:13" x14ac:dyDescent="0.35">
      <c r="A2999" s="261" t="s">
        <v>2930</v>
      </c>
      <c r="B2999" s="261" t="s">
        <v>2931</v>
      </c>
      <c r="C2999" s="261" t="s">
        <v>2932</v>
      </c>
      <c r="D2999" s="261" t="s">
        <v>1000</v>
      </c>
      <c r="E2999" s="261">
        <v>0</v>
      </c>
      <c r="F2999" s="261" t="s">
        <v>17</v>
      </c>
      <c r="G2999" s="261" t="s">
        <v>22</v>
      </c>
      <c r="H2999" s="261">
        <v>3</v>
      </c>
      <c r="I2999" s="261" t="s">
        <v>17</v>
      </c>
      <c r="J2999" s="261" t="s">
        <v>4915</v>
      </c>
      <c r="K2999" s="261" t="s">
        <v>4916</v>
      </c>
      <c r="L2999" s="262">
        <v>45525</v>
      </c>
      <c r="M2999" s="261" t="s">
        <v>20</v>
      </c>
    </row>
    <row r="3000" spans="1:13" x14ac:dyDescent="0.35">
      <c r="A3000" s="259" t="s">
        <v>2930</v>
      </c>
      <c r="B3000" s="259" t="s">
        <v>2931</v>
      </c>
      <c r="C3000" s="259" t="s">
        <v>2932</v>
      </c>
      <c r="D3000" s="259" t="s">
        <v>1003</v>
      </c>
      <c r="E3000" s="259">
        <v>108520</v>
      </c>
      <c r="F3000" s="259" t="s">
        <v>4900</v>
      </c>
      <c r="G3000" s="259" t="s">
        <v>22</v>
      </c>
      <c r="H3000" s="259">
        <v>3</v>
      </c>
      <c r="I3000" s="259" t="s">
        <v>4901</v>
      </c>
      <c r="J3000" s="259" t="s">
        <v>4917</v>
      </c>
      <c r="K3000" s="259" t="s">
        <v>4918</v>
      </c>
      <c r="L3000" s="260">
        <v>45525</v>
      </c>
      <c r="M3000" s="259" t="s">
        <v>439</v>
      </c>
    </row>
    <row r="3001" spans="1:13" x14ac:dyDescent="0.35">
      <c r="A3001" s="261" t="s">
        <v>2930</v>
      </c>
      <c r="B3001" s="261" t="s">
        <v>2931</v>
      </c>
      <c r="C3001" s="261" t="s">
        <v>2932</v>
      </c>
      <c r="D3001" s="261" t="s">
        <v>1006</v>
      </c>
      <c r="E3001" s="261" t="s">
        <v>17</v>
      </c>
      <c r="F3001" s="261" t="s">
        <v>17</v>
      </c>
      <c r="G3001" s="261" t="s">
        <v>17</v>
      </c>
      <c r="H3001" s="261" t="s">
        <v>17</v>
      </c>
      <c r="I3001" s="261" t="s">
        <v>17</v>
      </c>
      <c r="J3001" s="261" t="s">
        <v>4919</v>
      </c>
      <c r="K3001" s="261" t="s">
        <v>4920</v>
      </c>
      <c r="L3001" s="262">
        <v>45525</v>
      </c>
      <c r="M3001" s="261" t="s">
        <v>20</v>
      </c>
    </row>
    <row r="3002" spans="1:13" x14ac:dyDescent="0.35">
      <c r="A3002" s="259" t="s">
        <v>2930</v>
      </c>
      <c r="B3002" s="259" t="s">
        <v>2931</v>
      </c>
      <c r="C3002" s="259" t="s">
        <v>2932</v>
      </c>
      <c r="D3002" s="259" t="s">
        <v>823</v>
      </c>
      <c r="E3002" s="259" t="s">
        <v>17</v>
      </c>
      <c r="F3002" s="259" t="s">
        <v>17</v>
      </c>
      <c r="G3002" s="259" t="s">
        <v>17</v>
      </c>
      <c r="H3002" s="259" t="s">
        <v>17</v>
      </c>
      <c r="I3002" s="259" t="s">
        <v>17</v>
      </c>
      <c r="J3002" s="259" t="s">
        <v>4919</v>
      </c>
      <c r="K3002" s="259" t="s">
        <v>4921</v>
      </c>
      <c r="L3002" s="260">
        <v>45525</v>
      </c>
      <c r="M3002" s="259" t="s">
        <v>20</v>
      </c>
    </row>
    <row r="3003" spans="1:13" x14ac:dyDescent="0.35">
      <c r="A3003" s="261" t="s">
        <v>2930</v>
      </c>
      <c r="B3003" s="261" t="s">
        <v>2931</v>
      </c>
      <c r="C3003" s="261" t="s">
        <v>2932</v>
      </c>
      <c r="D3003" s="261" t="s">
        <v>404</v>
      </c>
      <c r="E3003" s="261">
        <v>4</v>
      </c>
      <c r="F3003" s="261" t="s">
        <v>4922</v>
      </c>
      <c r="G3003" s="261" t="s">
        <v>492</v>
      </c>
      <c r="H3003" s="261">
        <v>1</v>
      </c>
      <c r="I3003" s="261" t="s">
        <v>4923</v>
      </c>
      <c r="J3003" s="261" t="s">
        <v>4924</v>
      </c>
      <c r="K3003" s="261" t="s">
        <v>4925</v>
      </c>
      <c r="L3003" s="262">
        <v>45525</v>
      </c>
      <c r="M3003" s="261" t="s">
        <v>20</v>
      </c>
    </row>
    <row r="3004" spans="1:13" x14ac:dyDescent="0.35">
      <c r="A3004" s="259" t="s">
        <v>2930</v>
      </c>
      <c r="B3004" s="259" t="s">
        <v>2931</v>
      </c>
      <c r="C3004" s="259" t="s">
        <v>2932</v>
      </c>
      <c r="D3004" s="259" t="s">
        <v>26</v>
      </c>
      <c r="E3004" s="259">
        <v>0</v>
      </c>
      <c r="F3004" s="259" t="s">
        <v>17</v>
      </c>
      <c r="G3004" s="259" t="s">
        <v>17</v>
      </c>
      <c r="H3004" s="259" t="s">
        <v>17</v>
      </c>
      <c r="I3004" s="259" t="s">
        <v>17</v>
      </c>
      <c r="J3004" s="259" t="s">
        <v>4875</v>
      </c>
      <c r="K3004" s="259" t="s">
        <v>4926</v>
      </c>
      <c r="L3004" s="260">
        <v>45525</v>
      </c>
      <c r="M3004" s="259" t="s">
        <v>439</v>
      </c>
    </row>
    <row r="3005" spans="1:13" x14ac:dyDescent="0.35">
      <c r="A3005" s="261" t="s">
        <v>2930</v>
      </c>
      <c r="B3005" s="261" t="s">
        <v>2931</v>
      </c>
      <c r="C3005" s="261" t="s">
        <v>2932</v>
      </c>
      <c r="D3005" s="261" t="s">
        <v>28</v>
      </c>
      <c r="E3005" s="261">
        <v>0</v>
      </c>
      <c r="F3005" s="261" t="s">
        <v>17</v>
      </c>
      <c r="G3005" s="261" t="s">
        <v>17</v>
      </c>
      <c r="H3005" s="261" t="s">
        <v>17</v>
      </c>
      <c r="I3005" s="261" t="s">
        <v>17</v>
      </c>
      <c r="J3005" s="261" t="s">
        <v>4875</v>
      </c>
      <c r="K3005" s="261" t="s">
        <v>4927</v>
      </c>
      <c r="L3005" s="262">
        <v>45525</v>
      </c>
      <c r="M3005" s="261" t="s">
        <v>439</v>
      </c>
    </row>
    <row r="3006" spans="1:13" x14ac:dyDescent="0.35">
      <c r="A3006" s="259" t="s">
        <v>2930</v>
      </c>
      <c r="B3006" s="259" t="s">
        <v>2931</v>
      </c>
      <c r="C3006" s="259" t="s">
        <v>2932</v>
      </c>
      <c r="D3006" s="259" t="s">
        <v>38</v>
      </c>
      <c r="E3006" s="259">
        <v>0</v>
      </c>
      <c r="F3006" s="259" t="s">
        <v>17</v>
      </c>
      <c r="G3006" s="259" t="s">
        <v>17</v>
      </c>
      <c r="H3006" s="259" t="s">
        <v>17</v>
      </c>
      <c r="I3006" s="259" t="s">
        <v>17</v>
      </c>
      <c r="J3006" s="259" t="s">
        <v>4878</v>
      </c>
      <c r="K3006" s="259" t="s">
        <v>4928</v>
      </c>
      <c r="L3006" s="260">
        <v>45525</v>
      </c>
      <c r="M3006" s="259" t="s">
        <v>439</v>
      </c>
    </row>
    <row r="3007" spans="1:13" x14ac:dyDescent="0.35">
      <c r="A3007" s="261" t="s">
        <v>2930</v>
      </c>
      <c r="B3007" s="261" t="s">
        <v>2931</v>
      </c>
      <c r="C3007" s="261" t="s">
        <v>2932</v>
      </c>
      <c r="D3007" s="261" t="s">
        <v>16</v>
      </c>
      <c r="E3007" s="261">
        <v>0</v>
      </c>
      <c r="F3007" s="261" t="s">
        <v>17</v>
      </c>
      <c r="G3007" s="261" t="s">
        <v>17</v>
      </c>
      <c r="H3007" s="261" t="s">
        <v>17</v>
      </c>
      <c r="I3007" s="261" t="s">
        <v>17</v>
      </c>
      <c r="J3007" s="261" t="s">
        <v>4878</v>
      </c>
      <c r="K3007" s="261" t="s">
        <v>4929</v>
      </c>
      <c r="L3007" s="262">
        <v>45525</v>
      </c>
      <c r="M3007" s="261" t="s">
        <v>439</v>
      </c>
    </row>
    <row r="3008" spans="1:13" x14ac:dyDescent="0.35">
      <c r="A3008" s="259" t="s">
        <v>2930</v>
      </c>
      <c r="B3008" s="259" t="s">
        <v>2931</v>
      </c>
      <c r="C3008" s="259" t="s">
        <v>2932</v>
      </c>
      <c r="D3008" s="259" t="s">
        <v>21</v>
      </c>
      <c r="E3008" s="259">
        <v>0</v>
      </c>
      <c r="F3008" s="259" t="s">
        <v>17</v>
      </c>
      <c r="G3008" s="259" t="s">
        <v>17</v>
      </c>
      <c r="H3008" s="259" t="s">
        <v>17</v>
      </c>
      <c r="I3008" s="259" t="s">
        <v>17</v>
      </c>
      <c r="J3008" s="259" t="s">
        <v>4878</v>
      </c>
      <c r="K3008" s="259" t="s">
        <v>4930</v>
      </c>
      <c r="L3008" s="260">
        <v>45525</v>
      </c>
      <c r="M3008" s="259" t="s">
        <v>439</v>
      </c>
    </row>
    <row r="3009" spans="1:13" x14ac:dyDescent="0.35">
      <c r="A3009" s="261" t="s">
        <v>2930</v>
      </c>
      <c r="B3009" s="261" t="s">
        <v>2931</v>
      </c>
      <c r="C3009" s="261" t="s">
        <v>2932</v>
      </c>
      <c r="D3009" s="261" t="s">
        <v>768</v>
      </c>
      <c r="E3009" s="261">
        <v>0</v>
      </c>
      <c r="F3009" s="261" t="s">
        <v>17</v>
      </c>
      <c r="G3009" s="261" t="s">
        <v>17</v>
      </c>
      <c r="H3009" s="261" t="s">
        <v>17</v>
      </c>
      <c r="I3009" s="261" t="s">
        <v>17</v>
      </c>
      <c r="J3009" s="261" t="s">
        <v>4878</v>
      </c>
      <c r="K3009" s="261" t="s">
        <v>4931</v>
      </c>
      <c r="L3009" s="262">
        <v>45525</v>
      </c>
      <c r="M3009" s="261" t="s">
        <v>439</v>
      </c>
    </row>
    <row r="3010" spans="1:13" x14ac:dyDescent="0.35">
      <c r="A3010" s="259" t="s">
        <v>2930</v>
      </c>
      <c r="B3010" s="259" t="s">
        <v>2931</v>
      </c>
      <c r="C3010" s="259" t="s">
        <v>2932</v>
      </c>
      <c r="D3010" s="259" t="s">
        <v>24</v>
      </c>
      <c r="E3010" s="259">
        <v>0</v>
      </c>
      <c r="F3010" s="259" t="s">
        <v>17</v>
      </c>
      <c r="G3010" s="259" t="s">
        <v>17</v>
      </c>
      <c r="H3010" s="259" t="s">
        <v>17</v>
      </c>
      <c r="I3010" s="259" t="s">
        <v>17</v>
      </c>
      <c r="J3010" s="259" t="s">
        <v>4878</v>
      </c>
      <c r="K3010" s="259" t="s">
        <v>4932</v>
      </c>
      <c r="L3010" s="260">
        <v>45525</v>
      </c>
      <c r="M3010" s="259" t="s">
        <v>439</v>
      </c>
    </row>
    <row r="3011" spans="1:13" x14ac:dyDescent="0.35">
      <c r="A3011" s="261" t="s">
        <v>4933</v>
      </c>
      <c r="B3011" s="261" t="s">
        <v>4934</v>
      </c>
      <c r="C3011" s="261" t="s">
        <v>2932</v>
      </c>
      <c r="D3011" s="261" t="s">
        <v>953</v>
      </c>
      <c r="E3011" s="261">
        <v>109033245</v>
      </c>
      <c r="F3011" s="261" t="s">
        <v>4825</v>
      </c>
      <c r="G3011" s="261" t="s">
        <v>492</v>
      </c>
      <c r="H3011" s="261">
        <v>1</v>
      </c>
      <c r="I3011" s="261" t="s">
        <v>4826</v>
      </c>
      <c r="J3011" s="261" t="s">
        <v>4827</v>
      </c>
      <c r="K3011" s="261" t="s">
        <v>4935</v>
      </c>
      <c r="L3011" s="262">
        <v>45525</v>
      </c>
      <c r="M3011" s="261" t="s">
        <v>20</v>
      </c>
    </row>
    <row r="3012" spans="1:13" x14ac:dyDescent="0.35">
      <c r="A3012" s="259" t="s">
        <v>4933</v>
      </c>
      <c r="B3012" s="259" t="s">
        <v>4934</v>
      </c>
      <c r="C3012" s="259" t="s">
        <v>2932</v>
      </c>
      <c r="D3012" s="259" t="s">
        <v>694</v>
      </c>
      <c r="E3012" s="259">
        <v>65292</v>
      </c>
      <c r="F3012" s="259" t="s">
        <v>4936</v>
      </c>
      <c r="G3012" s="259" t="s">
        <v>888</v>
      </c>
      <c r="H3012" s="259">
        <v>2</v>
      </c>
      <c r="I3012" s="259" t="s">
        <v>4937</v>
      </c>
      <c r="J3012" s="259" t="s">
        <v>4938</v>
      </c>
      <c r="K3012" s="259" t="s">
        <v>4939</v>
      </c>
      <c r="L3012" s="260">
        <v>45525</v>
      </c>
      <c r="M3012" s="259" t="s">
        <v>20</v>
      </c>
    </row>
    <row r="3013" spans="1:13" x14ac:dyDescent="0.35">
      <c r="A3013" s="261" t="s">
        <v>4933</v>
      </c>
      <c r="B3013" s="261" t="s">
        <v>4934</v>
      </c>
      <c r="C3013" s="261" t="s">
        <v>2932</v>
      </c>
      <c r="D3013" s="261" t="s">
        <v>962</v>
      </c>
      <c r="E3013" s="261">
        <v>47490567</v>
      </c>
      <c r="F3013" s="261" t="s">
        <v>4940</v>
      </c>
      <c r="G3013" s="261" t="s">
        <v>888</v>
      </c>
      <c r="H3013" s="261">
        <v>2</v>
      </c>
      <c r="I3013" s="261" t="s">
        <v>4941</v>
      </c>
      <c r="J3013" s="261" t="s">
        <v>4942</v>
      </c>
      <c r="K3013" s="261" t="s">
        <v>4943</v>
      </c>
      <c r="L3013" s="262">
        <v>45525</v>
      </c>
      <c r="M3013" s="261" t="s">
        <v>20</v>
      </c>
    </row>
    <row r="3014" spans="1:13" x14ac:dyDescent="0.35">
      <c r="A3014" s="259" t="s">
        <v>4933</v>
      </c>
      <c r="B3014" s="259" t="s">
        <v>4934</v>
      </c>
      <c r="C3014" s="259" t="s">
        <v>2932</v>
      </c>
      <c r="D3014" s="259" t="s">
        <v>967</v>
      </c>
      <c r="E3014" s="259">
        <v>3590550</v>
      </c>
      <c r="F3014" s="259" t="s">
        <v>4880</v>
      </c>
      <c r="G3014" s="259" t="s">
        <v>888</v>
      </c>
      <c r="H3014" s="259">
        <v>2</v>
      </c>
      <c r="I3014" s="259" t="s">
        <v>4881</v>
      </c>
      <c r="J3014" s="259" t="s">
        <v>4944</v>
      </c>
      <c r="K3014" s="259" t="s">
        <v>4945</v>
      </c>
      <c r="L3014" s="260">
        <v>45525</v>
      </c>
      <c r="M3014" s="259" t="s">
        <v>20</v>
      </c>
    </row>
    <row r="3015" spans="1:13" x14ac:dyDescent="0.35">
      <c r="A3015" s="261" t="s">
        <v>4933</v>
      </c>
      <c r="B3015" s="261" t="s">
        <v>4934</v>
      </c>
      <c r="C3015" s="261" t="s">
        <v>2932</v>
      </c>
      <c r="D3015" s="261" t="s">
        <v>568</v>
      </c>
      <c r="E3015" s="261">
        <v>594303</v>
      </c>
      <c r="F3015" s="261" t="s">
        <v>4880</v>
      </c>
      <c r="G3015" s="261" t="s">
        <v>492</v>
      </c>
      <c r="H3015" s="261">
        <v>1</v>
      </c>
      <c r="I3015" s="261" t="s">
        <v>4881</v>
      </c>
      <c r="J3015" s="261" t="s">
        <v>4946</v>
      </c>
      <c r="K3015" s="261" t="s">
        <v>4947</v>
      </c>
      <c r="L3015" s="262">
        <v>45525</v>
      </c>
      <c r="M3015" s="261" t="s">
        <v>20</v>
      </c>
    </row>
    <row r="3016" spans="1:13" x14ac:dyDescent="0.35">
      <c r="A3016" s="259" t="s">
        <v>4933</v>
      </c>
      <c r="B3016" s="259" t="s">
        <v>4934</v>
      </c>
      <c r="C3016" s="259" t="s">
        <v>2932</v>
      </c>
      <c r="D3016" s="259" t="s">
        <v>40</v>
      </c>
      <c r="E3016" s="259">
        <v>48</v>
      </c>
      <c r="F3016" s="259" t="s">
        <v>4843</v>
      </c>
      <c r="G3016" s="259" t="s">
        <v>888</v>
      </c>
      <c r="H3016" s="259">
        <v>2</v>
      </c>
      <c r="I3016" s="259" t="s">
        <v>4844</v>
      </c>
      <c r="J3016" s="259" t="s">
        <v>4948</v>
      </c>
      <c r="K3016" s="259" t="s">
        <v>4949</v>
      </c>
      <c r="L3016" s="260">
        <v>45525</v>
      </c>
      <c r="M3016" s="259" t="s">
        <v>20</v>
      </c>
    </row>
    <row r="3017" spans="1:13" x14ac:dyDescent="0.35">
      <c r="A3017" s="261" t="s">
        <v>4933</v>
      </c>
      <c r="B3017" s="261" t="s">
        <v>4934</v>
      </c>
      <c r="C3017" s="261" t="s">
        <v>2932</v>
      </c>
      <c r="D3017" s="261" t="s">
        <v>635</v>
      </c>
      <c r="E3017" s="261">
        <v>16</v>
      </c>
      <c r="F3017" s="261" t="s">
        <v>4843</v>
      </c>
      <c r="G3017" s="261" t="s">
        <v>888</v>
      </c>
      <c r="H3017" s="261">
        <v>2</v>
      </c>
      <c r="I3017" s="261" t="s">
        <v>4844</v>
      </c>
      <c r="J3017" s="261" t="s">
        <v>4950</v>
      </c>
      <c r="K3017" s="261" t="s">
        <v>4951</v>
      </c>
      <c r="L3017" s="262">
        <v>45525</v>
      </c>
      <c r="M3017" s="261" t="s">
        <v>20</v>
      </c>
    </row>
    <row r="3018" spans="1:13" x14ac:dyDescent="0.35">
      <c r="A3018" s="259" t="s">
        <v>4933</v>
      </c>
      <c r="B3018" s="259" t="s">
        <v>4934</v>
      </c>
      <c r="C3018" s="259" t="s">
        <v>2932</v>
      </c>
      <c r="D3018" s="259" t="s">
        <v>793</v>
      </c>
      <c r="E3018" s="259">
        <v>161</v>
      </c>
      <c r="F3018" s="259" t="s">
        <v>4847</v>
      </c>
      <c r="G3018" s="259" t="s">
        <v>888</v>
      </c>
      <c r="H3018" s="259">
        <v>2</v>
      </c>
      <c r="I3018" s="259" t="s">
        <v>4848</v>
      </c>
      <c r="J3018" s="259" t="s">
        <v>4851</v>
      </c>
      <c r="K3018" s="259" t="s">
        <v>4952</v>
      </c>
      <c r="L3018" s="260">
        <v>45525</v>
      </c>
      <c r="M3018" s="259" t="s">
        <v>20</v>
      </c>
    </row>
    <row r="3019" spans="1:13" x14ac:dyDescent="0.35">
      <c r="A3019" s="261" t="s">
        <v>4933</v>
      </c>
      <c r="B3019" s="261" t="s">
        <v>4934</v>
      </c>
      <c r="C3019" s="261" t="s">
        <v>2932</v>
      </c>
      <c r="D3019" s="261" t="s">
        <v>990</v>
      </c>
      <c r="E3019" s="261">
        <v>33000</v>
      </c>
      <c r="F3019" s="261" t="s">
        <v>4953</v>
      </c>
      <c r="G3019" s="261" t="s">
        <v>888</v>
      </c>
      <c r="H3019" s="261">
        <v>2</v>
      </c>
      <c r="I3019" s="261" t="s">
        <v>4954</v>
      </c>
      <c r="J3019" s="261" t="s">
        <v>4955</v>
      </c>
      <c r="K3019" s="261" t="s">
        <v>4956</v>
      </c>
      <c r="L3019" s="262">
        <v>45525</v>
      </c>
      <c r="M3019" s="261" t="s">
        <v>20</v>
      </c>
    </row>
    <row r="3020" spans="1:13" x14ac:dyDescent="0.35">
      <c r="A3020" s="259" t="s">
        <v>4933</v>
      </c>
      <c r="B3020" s="259" t="s">
        <v>4934</v>
      </c>
      <c r="C3020" s="259" t="s">
        <v>2932</v>
      </c>
      <c r="D3020" s="259" t="s">
        <v>995</v>
      </c>
      <c r="E3020" s="259">
        <v>43900017</v>
      </c>
      <c r="F3020" s="259" t="s">
        <v>4940</v>
      </c>
      <c r="G3020" s="259" t="s">
        <v>888</v>
      </c>
      <c r="H3020" s="259">
        <v>2</v>
      </c>
      <c r="I3020" s="259" t="s">
        <v>4941</v>
      </c>
      <c r="J3020" s="259" t="s">
        <v>4957</v>
      </c>
      <c r="K3020" s="259" t="s">
        <v>4958</v>
      </c>
      <c r="L3020" s="260">
        <v>45525</v>
      </c>
      <c r="M3020" s="259" t="s">
        <v>20</v>
      </c>
    </row>
    <row r="3021" spans="1:13" x14ac:dyDescent="0.35">
      <c r="A3021" s="261" t="s">
        <v>4933</v>
      </c>
      <c r="B3021" s="261" t="s">
        <v>4934</v>
      </c>
      <c r="C3021" s="261" t="s">
        <v>2932</v>
      </c>
      <c r="D3021" s="261" t="s">
        <v>1000</v>
      </c>
      <c r="E3021" s="261">
        <v>3557550</v>
      </c>
      <c r="F3021" s="261" t="s">
        <v>4860</v>
      </c>
      <c r="G3021" s="261" t="s">
        <v>888</v>
      </c>
      <c r="H3021" s="261">
        <v>2</v>
      </c>
      <c r="I3021" s="261" t="s">
        <v>4861</v>
      </c>
      <c r="J3021" s="261" t="s">
        <v>4959</v>
      </c>
      <c r="K3021" s="261" t="s">
        <v>4960</v>
      </c>
      <c r="L3021" s="262">
        <v>45525</v>
      </c>
      <c r="M3021" s="261" t="s">
        <v>20</v>
      </c>
    </row>
    <row r="3022" spans="1:13" x14ac:dyDescent="0.35">
      <c r="A3022" s="259" t="s">
        <v>4933</v>
      </c>
      <c r="B3022" s="259" t="s">
        <v>4934</v>
      </c>
      <c r="C3022" s="259" t="s">
        <v>2932</v>
      </c>
      <c r="D3022" s="259" t="s">
        <v>1003</v>
      </c>
      <c r="E3022" s="259">
        <v>33000</v>
      </c>
      <c r="F3022" s="259" t="s">
        <v>4961</v>
      </c>
      <c r="G3022" s="259" t="s">
        <v>888</v>
      </c>
      <c r="H3022" s="259">
        <v>2</v>
      </c>
      <c r="I3022" s="259" t="s">
        <v>4962</v>
      </c>
      <c r="J3022" s="259" t="s">
        <v>4963</v>
      </c>
      <c r="K3022" s="259" t="s">
        <v>4964</v>
      </c>
      <c r="L3022" s="260">
        <v>45525</v>
      </c>
      <c r="M3022" s="259" t="s">
        <v>20</v>
      </c>
    </row>
    <row r="3023" spans="1:13" x14ac:dyDescent="0.35">
      <c r="A3023" s="261" t="s">
        <v>4933</v>
      </c>
      <c r="B3023" s="261" t="s">
        <v>4934</v>
      </c>
      <c r="C3023" s="261" t="s">
        <v>2932</v>
      </c>
      <c r="D3023" s="261" t="s">
        <v>1006</v>
      </c>
      <c r="E3023" s="261">
        <v>0</v>
      </c>
      <c r="F3023" s="261" t="s">
        <v>17</v>
      </c>
      <c r="G3023" s="261" t="s">
        <v>17</v>
      </c>
      <c r="H3023" s="261" t="s">
        <v>17</v>
      </c>
      <c r="I3023" s="261" t="s">
        <v>17</v>
      </c>
      <c r="J3023" s="261" t="s">
        <v>4965</v>
      </c>
      <c r="K3023" s="261" t="s">
        <v>4966</v>
      </c>
      <c r="L3023" s="262">
        <v>45525</v>
      </c>
      <c r="M3023" s="261" t="s">
        <v>20</v>
      </c>
    </row>
    <row r="3024" spans="1:13" x14ac:dyDescent="0.35">
      <c r="A3024" s="259" t="s">
        <v>4933</v>
      </c>
      <c r="B3024" s="259" t="s">
        <v>4934</v>
      </c>
      <c r="C3024" s="259" t="s">
        <v>2932</v>
      </c>
      <c r="D3024" s="259" t="s">
        <v>823</v>
      </c>
      <c r="E3024" s="259">
        <v>0</v>
      </c>
      <c r="F3024" s="259" t="s">
        <v>17</v>
      </c>
      <c r="G3024" s="259" t="s">
        <v>17</v>
      </c>
      <c r="H3024" s="259" t="s">
        <v>17</v>
      </c>
      <c r="I3024" s="259" t="s">
        <v>17</v>
      </c>
      <c r="J3024" s="259" t="s">
        <v>4965</v>
      </c>
      <c r="K3024" s="259" t="s">
        <v>4967</v>
      </c>
      <c r="L3024" s="260">
        <v>45525</v>
      </c>
      <c r="M3024" s="259" t="s">
        <v>20</v>
      </c>
    </row>
    <row r="3025" spans="1:13" x14ac:dyDescent="0.35">
      <c r="A3025" s="261" t="s">
        <v>4933</v>
      </c>
      <c r="B3025" s="261" t="s">
        <v>4934</v>
      </c>
      <c r="C3025" s="261" t="s">
        <v>2932</v>
      </c>
      <c r="D3025" s="261" t="s">
        <v>404</v>
      </c>
      <c r="E3025" s="261">
        <v>4</v>
      </c>
      <c r="F3025" s="261" t="s">
        <v>4880</v>
      </c>
      <c r="G3025" s="261" t="s">
        <v>888</v>
      </c>
      <c r="H3025" s="261">
        <v>2</v>
      </c>
      <c r="I3025" s="261" t="s">
        <v>4881</v>
      </c>
      <c r="J3025" s="261" t="s">
        <v>4968</v>
      </c>
      <c r="K3025" s="261" t="s">
        <v>4969</v>
      </c>
      <c r="L3025" s="262">
        <v>45525</v>
      </c>
      <c r="M3025" s="261" t="s">
        <v>20</v>
      </c>
    </row>
    <row r="3026" spans="1:13" x14ac:dyDescent="0.35">
      <c r="A3026" s="259" t="s">
        <v>4933</v>
      </c>
      <c r="B3026" s="259" t="s">
        <v>4934</v>
      </c>
      <c r="C3026" s="259" t="s">
        <v>2932</v>
      </c>
      <c r="D3026" s="259" t="s">
        <v>26</v>
      </c>
      <c r="E3026" s="259">
        <v>0</v>
      </c>
      <c r="F3026" s="259" t="s">
        <v>17</v>
      </c>
      <c r="G3026" s="259" t="s">
        <v>17</v>
      </c>
      <c r="H3026" s="259" t="s">
        <v>17</v>
      </c>
      <c r="I3026" s="259" t="s">
        <v>17</v>
      </c>
      <c r="J3026" s="259" t="s">
        <v>4875</v>
      </c>
      <c r="K3026" s="259" t="s">
        <v>4970</v>
      </c>
      <c r="L3026" s="260">
        <v>45525</v>
      </c>
      <c r="M3026" s="259" t="s">
        <v>20</v>
      </c>
    </row>
    <row r="3027" spans="1:13" x14ac:dyDescent="0.35">
      <c r="A3027" s="261" t="s">
        <v>4933</v>
      </c>
      <c r="B3027" s="261" t="s">
        <v>4934</v>
      </c>
      <c r="C3027" s="261" t="s">
        <v>2932</v>
      </c>
      <c r="D3027" s="261" t="s">
        <v>28</v>
      </c>
      <c r="E3027" s="261">
        <v>0</v>
      </c>
      <c r="F3027" s="261" t="s">
        <v>17</v>
      </c>
      <c r="G3027" s="261" t="s">
        <v>17</v>
      </c>
      <c r="H3027" s="261" t="s">
        <v>17</v>
      </c>
      <c r="I3027" s="261" t="s">
        <v>17</v>
      </c>
      <c r="J3027" s="261" t="s">
        <v>4875</v>
      </c>
      <c r="K3027" s="261" t="s">
        <v>4971</v>
      </c>
      <c r="L3027" s="262">
        <v>45525</v>
      </c>
      <c r="M3027" s="261" t="s">
        <v>20</v>
      </c>
    </row>
    <row r="3028" spans="1:13" x14ac:dyDescent="0.35">
      <c r="A3028" s="259" t="s">
        <v>4933</v>
      </c>
      <c r="B3028" s="259" t="s">
        <v>4934</v>
      </c>
      <c r="C3028" s="259" t="s">
        <v>2932</v>
      </c>
      <c r="D3028" s="259" t="s">
        <v>38</v>
      </c>
      <c r="E3028" s="259">
        <v>0</v>
      </c>
      <c r="F3028" s="259" t="s">
        <v>17</v>
      </c>
      <c r="G3028" s="259" t="s">
        <v>17</v>
      </c>
      <c r="H3028" s="259" t="s">
        <v>17</v>
      </c>
      <c r="I3028" s="259" t="s">
        <v>17</v>
      </c>
      <c r="J3028" s="259" t="s">
        <v>4886</v>
      </c>
      <c r="K3028" s="259" t="s">
        <v>4972</v>
      </c>
      <c r="L3028" s="260">
        <v>45525</v>
      </c>
      <c r="M3028" s="259" t="s">
        <v>20</v>
      </c>
    </row>
    <row r="3029" spans="1:13" x14ac:dyDescent="0.35">
      <c r="A3029" s="261" t="s">
        <v>4933</v>
      </c>
      <c r="B3029" s="261" t="s">
        <v>4934</v>
      </c>
      <c r="C3029" s="261" t="s">
        <v>2932</v>
      </c>
      <c r="D3029" s="261" t="s">
        <v>16</v>
      </c>
      <c r="E3029" s="261">
        <v>7325</v>
      </c>
      <c r="F3029" s="261" t="s">
        <v>4880</v>
      </c>
      <c r="G3029" s="261" t="s">
        <v>888</v>
      </c>
      <c r="H3029" s="261">
        <v>2</v>
      </c>
      <c r="I3029" s="261" t="s">
        <v>4881</v>
      </c>
      <c r="J3029" s="261" t="s">
        <v>4882</v>
      </c>
      <c r="K3029" s="261" t="s">
        <v>4973</v>
      </c>
      <c r="L3029" s="262">
        <v>45525</v>
      </c>
      <c r="M3029" s="261" t="s">
        <v>20</v>
      </c>
    </row>
    <row r="3030" spans="1:13" x14ac:dyDescent="0.35">
      <c r="A3030" s="259" t="s">
        <v>4933</v>
      </c>
      <c r="B3030" s="259" t="s">
        <v>4934</v>
      </c>
      <c r="C3030" s="259" t="s">
        <v>2932</v>
      </c>
      <c r="D3030" s="259" t="s">
        <v>21</v>
      </c>
      <c r="E3030" s="259">
        <v>1122</v>
      </c>
      <c r="F3030" s="259" t="s">
        <v>4880</v>
      </c>
      <c r="G3030" s="259" t="s">
        <v>888</v>
      </c>
      <c r="H3030" s="259">
        <v>2</v>
      </c>
      <c r="I3030" s="259" t="s">
        <v>4881</v>
      </c>
      <c r="J3030" s="259" t="s">
        <v>4884</v>
      </c>
      <c r="K3030" s="259" t="s">
        <v>4974</v>
      </c>
      <c r="L3030" s="260">
        <v>45525</v>
      </c>
      <c r="M3030" s="259" t="s">
        <v>20</v>
      </c>
    </row>
    <row r="3031" spans="1:13" x14ac:dyDescent="0.35">
      <c r="A3031" s="261" t="s">
        <v>4933</v>
      </c>
      <c r="B3031" s="261" t="s">
        <v>4934</v>
      </c>
      <c r="C3031" s="261" t="s">
        <v>2932</v>
      </c>
      <c r="D3031" s="261" t="s">
        <v>768</v>
      </c>
      <c r="E3031" s="261" t="s">
        <v>17</v>
      </c>
      <c r="F3031" s="261" t="s">
        <v>17</v>
      </c>
      <c r="G3031" s="261" t="s">
        <v>17</v>
      </c>
      <c r="H3031" s="261" t="s">
        <v>17</v>
      </c>
      <c r="I3031" s="261" t="s">
        <v>17</v>
      </c>
      <c r="J3031" s="261" t="s">
        <v>4886</v>
      </c>
      <c r="K3031" s="261" t="s">
        <v>4975</v>
      </c>
      <c r="L3031" s="262">
        <v>45525</v>
      </c>
      <c r="M3031" s="261" t="s">
        <v>20</v>
      </c>
    </row>
    <row r="3032" spans="1:13" x14ac:dyDescent="0.35">
      <c r="A3032" s="259" t="s">
        <v>4933</v>
      </c>
      <c r="B3032" s="259" t="s">
        <v>4934</v>
      </c>
      <c r="C3032" s="259" t="s">
        <v>2932</v>
      </c>
      <c r="D3032" s="259" t="s">
        <v>24</v>
      </c>
      <c r="E3032" s="259">
        <v>122879543</v>
      </c>
      <c r="F3032" s="259" t="s">
        <v>4843</v>
      </c>
      <c r="G3032" s="259" t="s">
        <v>888</v>
      </c>
      <c r="H3032" s="259">
        <v>2</v>
      </c>
      <c r="I3032" s="259" t="s">
        <v>4844</v>
      </c>
      <c r="J3032" s="259" t="s">
        <v>4888</v>
      </c>
      <c r="K3032" s="259" t="s">
        <v>4976</v>
      </c>
      <c r="L3032" s="260">
        <v>45525</v>
      </c>
      <c r="M3032" s="259" t="s">
        <v>20</v>
      </c>
    </row>
    <row r="3033" spans="1:13" x14ac:dyDescent="0.35">
      <c r="A3033" s="261" t="s">
        <v>4977</v>
      </c>
      <c r="B3033" s="261" t="s">
        <v>4978</v>
      </c>
      <c r="C3033" s="261" t="s">
        <v>2944</v>
      </c>
      <c r="D3033" s="261" t="s">
        <v>953</v>
      </c>
      <c r="E3033" s="261">
        <v>11781559</v>
      </c>
      <c r="F3033" s="261" t="s">
        <v>4979</v>
      </c>
      <c r="G3033" s="261" t="s">
        <v>492</v>
      </c>
      <c r="H3033" s="261">
        <v>1</v>
      </c>
      <c r="I3033" s="261" t="s">
        <v>4980</v>
      </c>
      <c r="J3033" s="261" t="s">
        <v>4981</v>
      </c>
      <c r="K3033" s="261" t="s">
        <v>4982</v>
      </c>
      <c r="L3033" s="262">
        <v>45525</v>
      </c>
      <c r="M3033" s="261" t="s">
        <v>20</v>
      </c>
    </row>
    <row r="3034" spans="1:13" x14ac:dyDescent="0.35">
      <c r="A3034" s="259" t="s">
        <v>4977</v>
      </c>
      <c r="B3034" s="259" t="s">
        <v>4978</v>
      </c>
      <c r="C3034" s="259" t="s">
        <v>2944</v>
      </c>
      <c r="D3034" s="259" t="s">
        <v>694</v>
      </c>
      <c r="E3034" s="259">
        <v>124455</v>
      </c>
      <c r="F3034" s="259" t="s">
        <v>4983</v>
      </c>
      <c r="G3034" s="259" t="s">
        <v>888</v>
      </c>
      <c r="H3034" s="259">
        <v>2</v>
      </c>
      <c r="I3034" s="259" t="s">
        <v>4984</v>
      </c>
      <c r="J3034" s="259" t="s">
        <v>4985</v>
      </c>
      <c r="K3034" s="259" t="s">
        <v>4986</v>
      </c>
      <c r="L3034" s="260">
        <v>45525</v>
      </c>
      <c r="M3034" s="259" t="s">
        <v>20</v>
      </c>
    </row>
    <row r="3035" spans="1:13" x14ac:dyDescent="0.35">
      <c r="A3035" s="261" t="s">
        <v>4977</v>
      </c>
      <c r="B3035" s="261" t="s">
        <v>4978</v>
      </c>
      <c r="C3035" s="261" t="s">
        <v>2944</v>
      </c>
      <c r="D3035" s="261" t="s">
        <v>962</v>
      </c>
      <c r="E3035" s="261">
        <v>4711067</v>
      </c>
      <c r="F3035" s="261" t="s">
        <v>4987</v>
      </c>
      <c r="G3035" s="261" t="s">
        <v>888</v>
      </c>
      <c r="H3035" s="261">
        <v>2</v>
      </c>
      <c r="I3035" s="261" t="s">
        <v>4988</v>
      </c>
      <c r="J3035" s="261" t="s">
        <v>4989</v>
      </c>
      <c r="K3035" s="261" t="s">
        <v>4990</v>
      </c>
      <c r="L3035" s="262">
        <v>45525</v>
      </c>
      <c r="M3035" s="261" t="s">
        <v>20</v>
      </c>
    </row>
    <row r="3036" spans="1:13" x14ac:dyDescent="0.35">
      <c r="A3036" s="259" t="s">
        <v>4977</v>
      </c>
      <c r="B3036" s="259" t="s">
        <v>4978</v>
      </c>
      <c r="C3036" s="259" t="s">
        <v>2944</v>
      </c>
      <c r="D3036" s="259" t="s">
        <v>967</v>
      </c>
      <c r="E3036" s="259">
        <v>319938</v>
      </c>
      <c r="F3036" s="259" t="s">
        <v>4991</v>
      </c>
      <c r="G3036" s="259" t="s">
        <v>888</v>
      </c>
      <c r="H3036" s="259">
        <v>2</v>
      </c>
      <c r="I3036" s="259" t="s">
        <v>4992</v>
      </c>
      <c r="J3036" s="259" t="s">
        <v>4993</v>
      </c>
      <c r="K3036" s="259" t="s">
        <v>4994</v>
      </c>
      <c r="L3036" s="260">
        <v>45525</v>
      </c>
      <c r="M3036" s="259" t="s">
        <v>20</v>
      </c>
    </row>
    <row r="3037" spans="1:13" x14ac:dyDescent="0.35">
      <c r="A3037" s="261" t="s">
        <v>4977</v>
      </c>
      <c r="B3037" s="261" t="s">
        <v>4978</v>
      </c>
      <c r="C3037" s="261" t="s">
        <v>2944</v>
      </c>
      <c r="D3037" s="261" t="s">
        <v>568</v>
      </c>
      <c r="E3037" s="261">
        <v>26984</v>
      </c>
      <c r="F3037" s="261" t="s">
        <v>4995</v>
      </c>
      <c r="G3037" s="261" t="s">
        <v>22</v>
      </c>
      <c r="H3037" s="261">
        <v>3</v>
      </c>
      <c r="I3037" s="261" t="s">
        <v>4996</v>
      </c>
      <c r="J3037" s="261" t="s">
        <v>4997</v>
      </c>
      <c r="K3037" s="261" t="s">
        <v>4998</v>
      </c>
      <c r="L3037" s="262">
        <v>45525</v>
      </c>
      <c r="M3037" s="261" t="s">
        <v>20</v>
      </c>
    </row>
    <row r="3038" spans="1:13" x14ac:dyDescent="0.35">
      <c r="A3038" s="259" t="s">
        <v>4977</v>
      </c>
      <c r="B3038" s="259" t="s">
        <v>4978</v>
      </c>
      <c r="C3038" s="259" t="s">
        <v>2944</v>
      </c>
      <c r="D3038" s="259" t="s">
        <v>40</v>
      </c>
      <c r="E3038" s="259">
        <v>2</v>
      </c>
      <c r="F3038" s="259" t="s">
        <v>4999</v>
      </c>
      <c r="G3038" s="259" t="s">
        <v>17</v>
      </c>
      <c r="H3038" s="259" t="s">
        <v>17</v>
      </c>
      <c r="I3038" s="259" t="s">
        <v>5000</v>
      </c>
      <c r="J3038" s="259" t="s">
        <v>5001</v>
      </c>
      <c r="K3038" s="259" t="s">
        <v>5002</v>
      </c>
      <c r="L3038" s="260">
        <v>45525</v>
      </c>
      <c r="M3038" s="259" t="s">
        <v>20</v>
      </c>
    </row>
    <row r="3039" spans="1:13" x14ac:dyDescent="0.35">
      <c r="A3039" s="261" t="s">
        <v>4977</v>
      </c>
      <c r="B3039" s="261" t="s">
        <v>4978</v>
      </c>
      <c r="C3039" s="261" t="s">
        <v>2944</v>
      </c>
      <c r="D3039" s="261" t="s">
        <v>635</v>
      </c>
      <c r="E3039" s="261">
        <v>71</v>
      </c>
      <c r="F3039" s="261" t="s">
        <v>5003</v>
      </c>
      <c r="G3039" s="261" t="s">
        <v>888</v>
      </c>
      <c r="H3039" s="261">
        <v>2</v>
      </c>
      <c r="I3039" s="261" t="s">
        <v>5004</v>
      </c>
      <c r="J3039" s="261" t="s">
        <v>5005</v>
      </c>
      <c r="K3039" s="261" t="s">
        <v>5006</v>
      </c>
      <c r="L3039" s="262">
        <v>45525</v>
      </c>
      <c r="M3039" s="261" t="s">
        <v>20</v>
      </c>
    </row>
    <row r="3040" spans="1:13" x14ac:dyDescent="0.35">
      <c r="A3040" s="259" t="s">
        <v>4977</v>
      </c>
      <c r="B3040" s="259" t="s">
        <v>4978</v>
      </c>
      <c r="C3040" s="259" t="s">
        <v>2944</v>
      </c>
      <c r="D3040" s="259" t="s">
        <v>793</v>
      </c>
      <c r="E3040" s="259">
        <v>71</v>
      </c>
      <c r="F3040" s="259" t="s">
        <v>5003</v>
      </c>
      <c r="G3040" s="259" t="s">
        <v>888</v>
      </c>
      <c r="H3040" s="259">
        <v>2</v>
      </c>
      <c r="I3040" s="259" t="s">
        <v>5004</v>
      </c>
      <c r="J3040" s="259" t="s">
        <v>5005</v>
      </c>
      <c r="K3040" s="259" t="s">
        <v>5007</v>
      </c>
      <c r="L3040" s="260">
        <v>45525</v>
      </c>
      <c r="M3040" s="259" t="s">
        <v>20</v>
      </c>
    </row>
    <row r="3041" spans="1:13" x14ac:dyDescent="0.35">
      <c r="A3041" s="261" t="s">
        <v>4977</v>
      </c>
      <c r="B3041" s="261" t="s">
        <v>4978</v>
      </c>
      <c r="C3041" s="261" t="s">
        <v>2944</v>
      </c>
      <c r="D3041" s="261" t="s">
        <v>990</v>
      </c>
      <c r="E3041" s="261">
        <v>65207</v>
      </c>
      <c r="F3041" s="261" t="s">
        <v>5008</v>
      </c>
      <c r="G3041" s="261" t="s">
        <v>888</v>
      </c>
      <c r="H3041" s="261">
        <v>2</v>
      </c>
      <c r="I3041" s="261" t="s">
        <v>5009</v>
      </c>
      <c r="J3041" s="261" t="s">
        <v>5010</v>
      </c>
      <c r="K3041" s="261" t="s">
        <v>5011</v>
      </c>
      <c r="L3041" s="262">
        <v>45525</v>
      </c>
      <c r="M3041" s="261" t="s">
        <v>20</v>
      </c>
    </row>
    <row r="3042" spans="1:13" x14ac:dyDescent="0.35">
      <c r="A3042" s="259" t="s">
        <v>4977</v>
      </c>
      <c r="B3042" s="259" t="s">
        <v>4978</v>
      </c>
      <c r="C3042" s="259" t="s">
        <v>2944</v>
      </c>
      <c r="D3042" s="259" t="s">
        <v>995</v>
      </c>
      <c r="E3042" s="259">
        <v>4391129</v>
      </c>
      <c r="F3042" s="259" t="s">
        <v>5012</v>
      </c>
      <c r="G3042" s="259" t="s">
        <v>888</v>
      </c>
      <c r="H3042" s="259">
        <v>2</v>
      </c>
      <c r="I3042" s="259" t="s">
        <v>5013</v>
      </c>
      <c r="J3042" s="259" t="s">
        <v>5014</v>
      </c>
      <c r="K3042" s="259" t="s">
        <v>5015</v>
      </c>
      <c r="L3042" s="260">
        <v>45525</v>
      </c>
      <c r="M3042" s="259" t="s">
        <v>20</v>
      </c>
    </row>
    <row r="3043" spans="1:13" x14ac:dyDescent="0.35">
      <c r="A3043" s="261" t="s">
        <v>4977</v>
      </c>
      <c r="B3043" s="261" t="s">
        <v>4978</v>
      </c>
      <c r="C3043" s="261" t="s">
        <v>2944</v>
      </c>
      <c r="D3043" s="261" t="s">
        <v>1000</v>
      </c>
      <c r="E3043" s="261">
        <v>254731</v>
      </c>
      <c r="F3043" s="261" t="s">
        <v>5016</v>
      </c>
      <c r="G3043" s="261" t="s">
        <v>888</v>
      </c>
      <c r="H3043" s="261">
        <v>2</v>
      </c>
      <c r="I3043" s="261" t="s">
        <v>5017</v>
      </c>
      <c r="J3043" s="261" t="s">
        <v>5018</v>
      </c>
      <c r="K3043" s="261" t="s">
        <v>5019</v>
      </c>
      <c r="L3043" s="262">
        <v>45525</v>
      </c>
      <c r="M3043" s="261" t="s">
        <v>20</v>
      </c>
    </row>
    <row r="3044" spans="1:13" x14ac:dyDescent="0.35">
      <c r="A3044" s="259" t="s">
        <v>4977</v>
      </c>
      <c r="B3044" s="259" t="s">
        <v>4978</v>
      </c>
      <c r="C3044" s="259" t="s">
        <v>2944</v>
      </c>
      <c r="D3044" s="259" t="s">
        <v>1003</v>
      </c>
      <c r="E3044" s="259">
        <v>65207</v>
      </c>
      <c r="F3044" s="259" t="s">
        <v>5020</v>
      </c>
      <c r="G3044" s="259" t="s">
        <v>888</v>
      </c>
      <c r="H3044" s="259">
        <v>2</v>
      </c>
      <c r="I3044" s="259" t="s">
        <v>4992</v>
      </c>
      <c r="J3044" s="259" t="s">
        <v>5021</v>
      </c>
      <c r="K3044" s="259" t="s">
        <v>5022</v>
      </c>
      <c r="L3044" s="260">
        <v>45525</v>
      </c>
      <c r="M3044" s="259" t="s">
        <v>20</v>
      </c>
    </row>
    <row r="3045" spans="1:13" x14ac:dyDescent="0.35">
      <c r="A3045" s="261" t="s">
        <v>4977</v>
      </c>
      <c r="B3045" s="261" t="s">
        <v>4978</v>
      </c>
      <c r="C3045" s="261" t="s">
        <v>2944</v>
      </c>
      <c r="D3045" s="261" t="s">
        <v>1006</v>
      </c>
      <c r="E3045" s="261" t="s">
        <v>17</v>
      </c>
      <c r="F3045" s="261" t="s">
        <v>17</v>
      </c>
      <c r="G3045" s="261" t="s">
        <v>17</v>
      </c>
      <c r="H3045" s="261" t="s">
        <v>17</v>
      </c>
      <c r="I3045" s="261" t="s">
        <v>17</v>
      </c>
      <c r="J3045" s="261" t="s">
        <v>5023</v>
      </c>
      <c r="K3045" s="261" t="s">
        <v>5024</v>
      </c>
      <c r="L3045" s="262">
        <v>45525</v>
      </c>
      <c r="M3045" s="261" t="s">
        <v>20</v>
      </c>
    </row>
    <row r="3046" spans="1:13" x14ac:dyDescent="0.35">
      <c r="A3046" s="259" t="s">
        <v>4977</v>
      </c>
      <c r="B3046" s="259" t="s">
        <v>4978</v>
      </c>
      <c r="C3046" s="259" t="s">
        <v>2944</v>
      </c>
      <c r="D3046" s="259" t="s">
        <v>823</v>
      </c>
      <c r="E3046" s="259" t="s">
        <v>17</v>
      </c>
      <c r="F3046" s="259" t="s">
        <v>17</v>
      </c>
      <c r="G3046" s="259" t="s">
        <v>17</v>
      </c>
      <c r="H3046" s="259" t="s">
        <v>17</v>
      </c>
      <c r="I3046" s="259" t="s">
        <v>17</v>
      </c>
      <c r="J3046" s="259" t="s">
        <v>5023</v>
      </c>
      <c r="K3046" s="259" t="s">
        <v>5025</v>
      </c>
      <c r="L3046" s="260">
        <v>45525</v>
      </c>
      <c r="M3046" s="259" t="s">
        <v>20</v>
      </c>
    </row>
    <row r="3047" spans="1:13" x14ac:dyDescent="0.35">
      <c r="A3047" s="261" t="s">
        <v>4977</v>
      </c>
      <c r="B3047" s="261" t="s">
        <v>4978</v>
      </c>
      <c r="C3047" s="261" t="s">
        <v>2944</v>
      </c>
      <c r="D3047" s="261" t="s">
        <v>404</v>
      </c>
      <c r="E3047" s="261">
        <v>4</v>
      </c>
      <c r="F3047" s="261" t="s">
        <v>5026</v>
      </c>
      <c r="G3047" s="261" t="s">
        <v>492</v>
      </c>
      <c r="H3047" s="261">
        <v>1</v>
      </c>
      <c r="I3047" s="261" t="s">
        <v>4992</v>
      </c>
      <c r="J3047" s="261" t="s">
        <v>5027</v>
      </c>
      <c r="K3047" s="261" t="s">
        <v>5028</v>
      </c>
      <c r="L3047" s="262">
        <v>45525</v>
      </c>
      <c r="M3047" s="261" t="s">
        <v>20</v>
      </c>
    </row>
    <row r="3048" spans="1:13" x14ac:dyDescent="0.35">
      <c r="A3048" s="259" t="s">
        <v>4977</v>
      </c>
      <c r="B3048" s="259" t="s">
        <v>4978</v>
      </c>
      <c r="C3048" s="259" t="s">
        <v>2944</v>
      </c>
      <c r="D3048" s="259" t="s">
        <v>26</v>
      </c>
      <c r="E3048" s="259" t="s">
        <v>17</v>
      </c>
      <c r="F3048" s="259" t="s">
        <v>17</v>
      </c>
      <c r="G3048" s="259" t="s">
        <v>17</v>
      </c>
      <c r="H3048" s="259" t="s">
        <v>17</v>
      </c>
      <c r="I3048" s="259" t="s">
        <v>17</v>
      </c>
      <c r="J3048" s="259" t="s">
        <v>4875</v>
      </c>
      <c r="K3048" s="259" t="s">
        <v>5029</v>
      </c>
      <c r="L3048" s="260">
        <v>45525</v>
      </c>
      <c r="M3048" s="259" t="s">
        <v>20</v>
      </c>
    </row>
    <row r="3049" spans="1:13" x14ac:dyDescent="0.35">
      <c r="A3049" s="261" t="s">
        <v>4977</v>
      </c>
      <c r="B3049" s="261" t="s">
        <v>4978</v>
      </c>
      <c r="C3049" s="261" t="s">
        <v>2944</v>
      </c>
      <c r="D3049" s="261" t="s">
        <v>28</v>
      </c>
      <c r="E3049" s="261" t="s">
        <v>17</v>
      </c>
      <c r="F3049" s="261" t="s">
        <v>17</v>
      </c>
      <c r="G3049" s="261" t="s">
        <v>17</v>
      </c>
      <c r="H3049" s="261" t="s">
        <v>17</v>
      </c>
      <c r="I3049" s="261" t="s">
        <v>17</v>
      </c>
      <c r="J3049" s="261" t="s">
        <v>4875</v>
      </c>
      <c r="K3049" s="261" t="s">
        <v>5030</v>
      </c>
      <c r="L3049" s="262">
        <v>45525</v>
      </c>
      <c r="M3049" s="261" t="s">
        <v>20</v>
      </c>
    </row>
    <row r="3050" spans="1:13" x14ac:dyDescent="0.35">
      <c r="A3050" s="259" t="s">
        <v>4977</v>
      </c>
      <c r="B3050" s="259" t="s">
        <v>4978</v>
      </c>
      <c r="C3050" s="259" t="s">
        <v>2944</v>
      </c>
      <c r="D3050" s="259" t="s">
        <v>38</v>
      </c>
      <c r="E3050" s="259" t="s">
        <v>17</v>
      </c>
      <c r="F3050" s="259" t="s">
        <v>17</v>
      </c>
      <c r="G3050" s="259" t="s">
        <v>17</v>
      </c>
      <c r="H3050" s="259" t="s">
        <v>17</v>
      </c>
      <c r="I3050" s="259" t="s">
        <v>17</v>
      </c>
      <c r="J3050" s="259" t="s">
        <v>4878</v>
      </c>
      <c r="K3050" s="259" t="s">
        <v>5031</v>
      </c>
      <c r="L3050" s="260">
        <v>45525</v>
      </c>
      <c r="M3050" s="259" t="s">
        <v>20</v>
      </c>
    </row>
    <row r="3051" spans="1:13" x14ac:dyDescent="0.35">
      <c r="A3051" s="261" t="s">
        <v>4977</v>
      </c>
      <c r="B3051" s="261" t="s">
        <v>4978</v>
      </c>
      <c r="C3051" s="261" t="s">
        <v>2944</v>
      </c>
      <c r="D3051" s="261" t="s">
        <v>16</v>
      </c>
      <c r="E3051" s="261">
        <v>1387</v>
      </c>
      <c r="F3051" s="261" t="s">
        <v>4999</v>
      </c>
      <c r="G3051" s="261" t="s">
        <v>22</v>
      </c>
      <c r="H3051" s="261">
        <v>3</v>
      </c>
      <c r="I3051" s="261" t="s">
        <v>5000</v>
      </c>
      <c r="J3051" s="261" t="s">
        <v>5032</v>
      </c>
      <c r="K3051" s="261" t="s">
        <v>5033</v>
      </c>
      <c r="L3051" s="262">
        <v>45525</v>
      </c>
      <c r="M3051" s="261" t="s">
        <v>20</v>
      </c>
    </row>
    <row r="3052" spans="1:13" x14ac:dyDescent="0.35">
      <c r="A3052" s="259" t="s">
        <v>4977</v>
      </c>
      <c r="B3052" s="259" t="s">
        <v>4978</v>
      </c>
      <c r="C3052" s="259" t="s">
        <v>2944</v>
      </c>
      <c r="D3052" s="259" t="s">
        <v>21</v>
      </c>
      <c r="E3052" s="259" t="s">
        <v>17</v>
      </c>
      <c r="F3052" s="259" t="s">
        <v>17</v>
      </c>
      <c r="G3052" s="259" t="s">
        <v>17</v>
      </c>
      <c r="H3052" s="259" t="s">
        <v>17</v>
      </c>
      <c r="I3052" s="259" t="s">
        <v>17</v>
      </c>
      <c r="J3052" s="259" t="s">
        <v>4878</v>
      </c>
      <c r="K3052" s="259" t="s">
        <v>5034</v>
      </c>
      <c r="L3052" s="260">
        <v>45525</v>
      </c>
      <c r="M3052" s="259" t="s">
        <v>20</v>
      </c>
    </row>
    <row r="3053" spans="1:13" x14ac:dyDescent="0.35">
      <c r="A3053" s="261" t="s">
        <v>4977</v>
      </c>
      <c r="B3053" s="261" t="s">
        <v>4978</v>
      </c>
      <c r="C3053" s="261" t="s">
        <v>2944</v>
      </c>
      <c r="D3053" s="261" t="s">
        <v>768</v>
      </c>
      <c r="E3053" s="261" t="s">
        <v>17</v>
      </c>
      <c r="F3053" s="261" t="s">
        <v>17</v>
      </c>
      <c r="G3053" s="261" t="s">
        <v>17</v>
      </c>
      <c r="H3053" s="261" t="s">
        <v>17</v>
      </c>
      <c r="I3053" s="261" t="s">
        <v>17</v>
      </c>
      <c r="J3053" s="261" t="s">
        <v>4878</v>
      </c>
      <c r="K3053" s="261" t="s">
        <v>5035</v>
      </c>
      <c r="L3053" s="262">
        <v>45525</v>
      </c>
      <c r="M3053" s="261" t="s">
        <v>20</v>
      </c>
    </row>
    <row r="3054" spans="1:13" x14ac:dyDescent="0.35">
      <c r="A3054" s="259" t="s">
        <v>4977</v>
      </c>
      <c r="B3054" s="259" t="s">
        <v>4978</v>
      </c>
      <c r="C3054" s="259" t="s">
        <v>2944</v>
      </c>
      <c r="D3054" s="259" t="s">
        <v>24</v>
      </c>
      <c r="E3054" s="259" t="s">
        <v>17</v>
      </c>
      <c r="F3054" s="259" t="s">
        <v>17</v>
      </c>
      <c r="G3054" s="259" t="s">
        <v>17</v>
      </c>
      <c r="H3054" s="259" t="s">
        <v>17</v>
      </c>
      <c r="I3054" s="259" t="s">
        <v>17</v>
      </c>
      <c r="J3054" s="259" t="s">
        <v>4878</v>
      </c>
      <c r="K3054" s="259" t="s">
        <v>5036</v>
      </c>
      <c r="L3054" s="260">
        <v>45525</v>
      </c>
      <c r="M3054" s="259" t="s">
        <v>20</v>
      </c>
    </row>
    <row r="3055" spans="1:13" x14ac:dyDescent="0.35">
      <c r="A3055" s="261" t="s">
        <v>2942</v>
      </c>
      <c r="B3055" s="261" t="s">
        <v>2943</v>
      </c>
      <c r="C3055" s="261" t="s">
        <v>2944</v>
      </c>
      <c r="D3055" s="261" t="s">
        <v>953</v>
      </c>
      <c r="E3055" s="261">
        <v>11781559</v>
      </c>
      <c r="F3055" s="261" t="s">
        <v>5037</v>
      </c>
      <c r="G3055" s="261" t="s">
        <v>492</v>
      </c>
      <c r="H3055" s="261">
        <v>1</v>
      </c>
      <c r="I3055" s="261" t="s">
        <v>4980</v>
      </c>
      <c r="J3055" s="261" t="s">
        <v>4981</v>
      </c>
      <c r="K3055" s="261" t="s">
        <v>5038</v>
      </c>
      <c r="L3055" s="262">
        <v>45525</v>
      </c>
      <c r="M3055" s="261" t="s">
        <v>439</v>
      </c>
    </row>
    <row r="3056" spans="1:13" x14ac:dyDescent="0.35">
      <c r="A3056" s="259" t="s">
        <v>2942</v>
      </c>
      <c r="B3056" s="259" t="s">
        <v>2943</v>
      </c>
      <c r="C3056" s="259" t="s">
        <v>2944</v>
      </c>
      <c r="D3056" s="259" t="s">
        <v>694</v>
      </c>
      <c r="E3056" s="259">
        <v>63679</v>
      </c>
      <c r="F3056" s="259" t="s">
        <v>5039</v>
      </c>
      <c r="G3056" s="259" t="s">
        <v>888</v>
      </c>
      <c r="H3056" s="259">
        <v>2</v>
      </c>
      <c r="I3056" s="259" t="s">
        <v>5040</v>
      </c>
      <c r="J3056" s="259" t="s">
        <v>5041</v>
      </c>
      <c r="K3056" s="259" t="s">
        <v>5042</v>
      </c>
      <c r="L3056" s="260">
        <v>45525</v>
      </c>
      <c r="M3056" s="259" t="s">
        <v>20</v>
      </c>
    </row>
    <row r="3057" spans="1:13" x14ac:dyDescent="0.35">
      <c r="A3057" s="261" t="s">
        <v>2942</v>
      </c>
      <c r="B3057" s="261" t="s">
        <v>2943</v>
      </c>
      <c r="C3057" s="261" t="s">
        <v>2944</v>
      </c>
      <c r="D3057" s="261" t="s">
        <v>962</v>
      </c>
      <c r="E3057" s="261">
        <v>4566398</v>
      </c>
      <c r="F3057" s="261" t="s">
        <v>5043</v>
      </c>
      <c r="G3057" s="261" t="s">
        <v>888</v>
      </c>
      <c r="H3057" s="261">
        <v>2</v>
      </c>
      <c r="I3057" s="261" t="s">
        <v>5044</v>
      </c>
      <c r="J3057" s="261" t="s">
        <v>4898</v>
      </c>
      <c r="K3057" s="261" t="s">
        <v>5045</v>
      </c>
      <c r="L3057" s="262">
        <v>45525</v>
      </c>
      <c r="M3057" s="261" t="s">
        <v>20</v>
      </c>
    </row>
    <row r="3058" spans="1:13" x14ac:dyDescent="0.35">
      <c r="A3058" s="259" t="s">
        <v>2942</v>
      </c>
      <c r="B3058" s="259" t="s">
        <v>2943</v>
      </c>
      <c r="C3058" s="259" t="s">
        <v>2944</v>
      </c>
      <c r="D3058" s="259" t="s">
        <v>967</v>
      </c>
      <c r="E3058" s="259">
        <v>264590</v>
      </c>
      <c r="F3058" s="259" t="s">
        <v>5046</v>
      </c>
      <c r="G3058" s="259" t="s">
        <v>888</v>
      </c>
      <c r="H3058" s="259">
        <v>2</v>
      </c>
      <c r="I3058" s="259" t="s">
        <v>5047</v>
      </c>
      <c r="J3058" s="259" t="s">
        <v>5048</v>
      </c>
      <c r="K3058" s="259" t="s">
        <v>5049</v>
      </c>
      <c r="L3058" s="260">
        <v>45525</v>
      </c>
      <c r="M3058" s="259" t="s">
        <v>20</v>
      </c>
    </row>
    <row r="3059" spans="1:13" x14ac:dyDescent="0.35">
      <c r="A3059" s="261" t="s">
        <v>2942</v>
      </c>
      <c r="B3059" s="261" t="s">
        <v>2943</v>
      </c>
      <c r="C3059" s="261" t="s">
        <v>2944</v>
      </c>
      <c r="D3059" s="261" t="s">
        <v>568</v>
      </c>
      <c r="E3059" s="261">
        <v>25453</v>
      </c>
      <c r="F3059" s="261" t="s">
        <v>5050</v>
      </c>
      <c r="G3059" s="261" t="s">
        <v>22</v>
      </c>
      <c r="H3059" s="261">
        <v>3</v>
      </c>
      <c r="I3059" s="261" t="s">
        <v>5051</v>
      </c>
      <c r="J3059" s="261" t="s">
        <v>5052</v>
      </c>
      <c r="K3059" s="261" t="s">
        <v>5053</v>
      </c>
      <c r="L3059" s="262">
        <v>45525</v>
      </c>
      <c r="M3059" s="261" t="s">
        <v>439</v>
      </c>
    </row>
    <row r="3060" spans="1:13" x14ac:dyDescent="0.35">
      <c r="A3060" s="259" t="s">
        <v>2942</v>
      </c>
      <c r="B3060" s="259" t="s">
        <v>2943</v>
      </c>
      <c r="C3060" s="259" t="s">
        <v>2944</v>
      </c>
      <c r="D3060" s="259" t="s">
        <v>40</v>
      </c>
      <c r="E3060" s="259" t="s">
        <v>17</v>
      </c>
      <c r="F3060" s="259" t="s">
        <v>17</v>
      </c>
      <c r="G3060" s="259" t="s">
        <v>17</v>
      </c>
      <c r="H3060" s="259" t="s">
        <v>17</v>
      </c>
      <c r="I3060" s="259" t="s">
        <v>17</v>
      </c>
      <c r="J3060" s="259" t="s">
        <v>4878</v>
      </c>
      <c r="K3060" s="259" t="s">
        <v>5054</v>
      </c>
      <c r="L3060" s="260">
        <v>45525</v>
      </c>
      <c r="M3060" s="259" t="s">
        <v>439</v>
      </c>
    </row>
    <row r="3061" spans="1:13" x14ac:dyDescent="0.35">
      <c r="A3061" s="261" t="s">
        <v>2942</v>
      </c>
      <c r="B3061" s="261" t="s">
        <v>2943</v>
      </c>
      <c r="C3061" s="261" t="s">
        <v>2944</v>
      </c>
      <c r="D3061" s="261" t="s">
        <v>635</v>
      </c>
      <c r="E3061" s="261">
        <v>71</v>
      </c>
      <c r="F3061" s="261" t="s">
        <v>5055</v>
      </c>
      <c r="G3061" s="261" t="s">
        <v>888</v>
      </c>
      <c r="H3061" s="261">
        <v>2</v>
      </c>
      <c r="I3061" s="261" t="s">
        <v>691</v>
      </c>
      <c r="J3061" s="261" t="s">
        <v>5056</v>
      </c>
      <c r="K3061" s="261" t="s">
        <v>5057</v>
      </c>
      <c r="L3061" s="262">
        <v>45525</v>
      </c>
      <c r="M3061" s="261" t="s">
        <v>439</v>
      </c>
    </row>
    <row r="3062" spans="1:13" x14ac:dyDescent="0.35">
      <c r="A3062" s="259" t="s">
        <v>2942</v>
      </c>
      <c r="B3062" s="259" t="s">
        <v>2943</v>
      </c>
      <c r="C3062" s="259" t="s">
        <v>2944</v>
      </c>
      <c r="D3062" s="259" t="s">
        <v>793</v>
      </c>
      <c r="E3062" s="259">
        <v>71</v>
      </c>
      <c r="F3062" s="259" t="s">
        <v>5003</v>
      </c>
      <c r="G3062" s="259" t="s">
        <v>888</v>
      </c>
      <c r="H3062" s="259">
        <v>2</v>
      </c>
      <c r="I3062" s="259" t="s">
        <v>5004</v>
      </c>
      <c r="J3062" s="259" t="s">
        <v>5058</v>
      </c>
      <c r="K3062" s="259" t="s">
        <v>5059</v>
      </c>
      <c r="L3062" s="260">
        <v>45525</v>
      </c>
      <c r="M3062" s="259" t="s">
        <v>439</v>
      </c>
    </row>
    <row r="3063" spans="1:13" x14ac:dyDescent="0.35">
      <c r="A3063" s="261" t="s">
        <v>2942</v>
      </c>
      <c r="B3063" s="261" t="s">
        <v>2943</v>
      </c>
      <c r="C3063" s="261" t="s">
        <v>2944</v>
      </c>
      <c r="D3063" s="261" t="s">
        <v>990</v>
      </c>
      <c r="E3063" s="261">
        <v>31481</v>
      </c>
      <c r="F3063" s="261" t="s">
        <v>5060</v>
      </c>
      <c r="G3063" s="261" t="s">
        <v>888</v>
      </c>
      <c r="H3063" s="261">
        <v>2</v>
      </c>
      <c r="I3063" s="261" t="s">
        <v>5061</v>
      </c>
      <c r="J3063" s="261" t="s">
        <v>5062</v>
      </c>
      <c r="K3063" s="261" t="s">
        <v>5063</v>
      </c>
      <c r="L3063" s="262">
        <v>45525</v>
      </c>
      <c r="M3063" s="261" t="s">
        <v>20</v>
      </c>
    </row>
    <row r="3064" spans="1:13" x14ac:dyDescent="0.35">
      <c r="A3064" s="259" t="s">
        <v>2942</v>
      </c>
      <c r="B3064" s="259" t="s">
        <v>2943</v>
      </c>
      <c r="C3064" s="259" t="s">
        <v>2944</v>
      </c>
      <c r="D3064" s="259" t="s">
        <v>995</v>
      </c>
      <c r="E3064" s="259">
        <v>4301808</v>
      </c>
      <c r="F3064" s="259" t="s">
        <v>5064</v>
      </c>
      <c r="G3064" s="259" t="s">
        <v>888</v>
      </c>
      <c r="H3064" s="259">
        <v>2</v>
      </c>
      <c r="I3064" s="259" t="s">
        <v>5065</v>
      </c>
      <c r="J3064" s="259" t="s">
        <v>5066</v>
      </c>
      <c r="K3064" s="259" t="s">
        <v>5067</v>
      </c>
      <c r="L3064" s="260">
        <v>45525</v>
      </c>
      <c r="M3064" s="259" t="s">
        <v>20</v>
      </c>
    </row>
    <row r="3065" spans="1:13" x14ac:dyDescent="0.35">
      <c r="A3065" s="261" t="s">
        <v>2942</v>
      </c>
      <c r="B3065" s="261" t="s">
        <v>2943</v>
      </c>
      <c r="C3065" s="261" t="s">
        <v>2944</v>
      </c>
      <c r="D3065" s="261" t="s">
        <v>1000</v>
      </c>
      <c r="E3065" s="261">
        <v>233109</v>
      </c>
      <c r="F3065" s="261" t="s">
        <v>5043</v>
      </c>
      <c r="G3065" s="261" t="s">
        <v>888</v>
      </c>
      <c r="H3065" s="261">
        <v>2</v>
      </c>
      <c r="I3065" s="261" t="s">
        <v>5068</v>
      </c>
      <c r="J3065" s="261" t="s">
        <v>5069</v>
      </c>
      <c r="K3065" s="261" t="s">
        <v>5070</v>
      </c>
      <c r="L3065" s="262">
        <v>45525</v>
      </c>
      <c r="M3065" s="261" t="s">
        <v>20</v>
      </c>
    </row>
    <row r="3066" spans="1:13" x14ac:dyDescent="0.35">
      <c r="A3066" s="259" t="s">
        <v>2942</v>
      </c>
      <c r="B3066" s="259" t="s">
        <v>2943</v>
      </c>
      <c r="C3066" s="259" t="s">
        <v>2944</v>
      </c>
      <c r="D3066" s="259" t="s">
        <v>1003</v>
      </c>
      <c r="E3066" s="259">
        <v>31481</v>
      </c>
      <c r="F3066" s="259" t="s">
        <v>5071</v>
      </c>
      <c r="G3066" s="259" t="s">
        <v>888</v>
      </c>
      <c r="H3066" s="259">
        <v>2</v>
      </c>
      <c r="I3066" s="259" t="s">
        <v>5047</v>
      </c>
      <c r="J3066" s="259" t="s">
        <v>5072</v>
      </c>
      <c r="K3066" s="259" t="s">
        <v>5073</v>
      </c>
      <c r="L3066" s="260">
        <v>45525</v>
      </c>
      <c r="M3066" s="259" t="s">
        <v>20</v>
      </c>
    </row>
    <row r="3067" spans="1:13" x14ac:dyDescent="0.35">
      <c r="A3067" s="261" t="s">
        <v>2942</v>
      </c>
      <c r="B3067" s="261" t="s">
        <v>2943</v>
      </c>
      <c r="C3067" s="261" t="s">
        <v>2944</v>
      </c>
      <c r="D3067" s="261" t="s">
        <v>1006</v>
      </c>
      <c r="E3067" s="261" t="s">
        <v>17</v>
      </c>
      <c r="F3067" s="261" t="s">
        <v>17</v>
      </c>
      <c r="G3067" s="261" t="s">
        <v>17</v>
      </c>
      <c r="H3067" s="261" t="s">
        <v>17</v>
      </c>
      <c r="I3067" s="261" t="s">
        <v>17</v>
      </c>
      <c r="J3067" s="261" t="s">
        <v>5023</v>
      </c>
      <c r="K3067" s="261" t="s">
        <v>5074</v>
      </c>
      <c r="L3067" s="262">
        <v>45525</v>
      </c>
      <c r="M3067" s="261" t="s">
        <v>20</v>
      </c>
    </row>
    <row r="3068" spans="1:13" x14ac:dyDescent="0.35">
      <c r="A3068" s="259" t="s">
        <v>2942</v>
      </c>
      <c r="B3068" s="259" t="s">
        <v>2943</v>
      </c>
      <c r="C3068" s="259" t="s">
        <v>2944</v>
      </c>
      <c r="D3068" s="259" t="s">
        <v>823</v>
      </c>
      <c r="E3068" s="259" t="s">
        <v>17</v>
      </c>
      <c r="F3068" s="259" t="s">
        <v>17</v>
      </c>
      <c r="G3068" s="259" t="s">
        <v>17</v>
      </c>
      <c r="H3068" s="259" t="s">
        <v>17</v>
      </c>
      <c r="I3068" s="259" t="s">
        <v>17</v>
      </c>
      <c r="J3068" s="259" t="s">
        <v>5023</v>
      </c>
      <c r="K3068" s="259" t="s">
        <v>5075</v>
      </c>
      <c r="L3068" s="260">
        <v>45525</v>
      </c>
      <c r="M3068" s="259" t="s">
        <v>20</v>
      </c>
    </row>
    <row r="3069" spans="1:13" x14ac:dyDescent="0.35">
      <c r="A3069" s="261" t="s">
        <v>2942</v>
      </c>
      <c r="B3069" s="261" t="s">
        <v>2943</v>
      </c>
      <c r="C3069" s="261" t="s">
        <v>2944</v>
      </c>
      <c r="D3069" s="261" t="s">
        <v>404</v>
      </c>
      <c r="E3069" s="261">
        <v>4</v>
      </c>
      <c r="F3069" s="261" t="s">
        <v>5076</v>
      </c>
      <c r="G3069" s="261" t="s">
        <v>492</v>
      </c>
      <c r="H3069" s="261">
        <v>1</v>
      </c>
      <c r="I3069" s="261" t="s">
        <v>5047</v>
      </c>
      <c r="J3069" s="261" t="s">
        <v>5077</v>
      </c>
      <c r="K3069" s="261" t="s">
        <v>5078</v>
      </c>
      <c r="L3069" s="262">
        <v>45525</v>
      </c>
      <c r="M3069" s="261" t="s">
        <v>20</v>
      </c>
    </row>
    <row r="3070" spans="1:13" x14ac:dyDescent="0.35">
      <c r="A3070" s="259" t="s">
        <v>2942</v>
      </c>
      <c r="B3070" s="259" t="s">
        <v>2943</v>
      </c>
      <c r="C3070" s="259" t="s">
        <v>2944</v>
      </c>
      <c r="D3070" s="259" t="s">
        <v>26</v>
      </c>
      <c r="E3070" s="259" t="s">
        <v>17</v>
      </c>
      <c r="F3070" s="259" t="s">
        <v>17</v>
      </c>
      <c r="G3070" s="259" t="s">
        <v>17</v>
      </c>
      <c r="H3070" s="259" t="s">
        <v>17</v>
      </c>
      <c r="I3070" s="259" t="s">
        <v>17</v>
      </c>
      <c r="J3070" s="259" t="s">
        <v>4875</v>
      </c>
      <c r="K3070" s="259" t="s">
        <v>5079</v>
      </c>
      <c r="L3070" s="260">
        <v>45525</v>
      </c>
      <c r="M3070" s="259" t="s">
        <v>20</v>
      </c>
    </row>
    <row r="3071" spans="1:13" x14ac:dyDescent="0.35">
      <c r="A3071" s="261" t="s">
        <v>2942</v>
      </c>
      <c r="B3071" s="261" t="s">
        <v>2943</v>
      </c>
      <c r="C3071" s="261" t="s">
        <v>2944</v>
      </c>
      <c r="D3071" s="261" t="s">
        <v>28</v>
      </c>
      <c r="E3071" s="261" t="s">
        <v>17</v>
      </c>
      <c r="F3071" s="261" t="s">
        <v>17</v>
      </c>
      <c r="G3071" s="261" t="s">
        <v>17</v>
      </c>
      <c r="H3071" s="261" t="s">
        <v>17</v>
      </c>
      <c r="I3071" s="261" t="s">
        <v>17</v>
      </c>
      <c r="J3071" s="261" t="s">
        <v>4875</v>
      </c>
      <c r="K3071" s="261" t="s">
        <v>5080</v>
      </c>
      <c r="L3071" s="262">
        <v>45525</v>
      </c>
      <c r="M3071" s="261" t="s">
        <v>20</v>
      </c>
    </row>
    <row r="3072" spans="1:13" x14ac:dyDescent="0.35">
      <c r="A3072" s="259" t="s">
        <v>2942</v>
      </c>
      <c r="B3072" s="259" t="s">
        <v>2943</v>
      </c>
      <c r="C3072" s="259" t="s">
        <v>2944</v>
      </c>
      <c r="D3072" s="259" t="s">
        <v>38</v>
      </c>
      <c r="E3072" s="259" t="s">
        <v>17</v>
      </c>
      <c r="F3072" s="259" t="s">
        <v>17</v>
      </c>
      <c r="G3072" s="259" t="s">
        <v>17</v>
      </c>
      <c r="H3072" s="259" t="s">
        <v>17</v>
      </c>
      <c r="I3072" s="259" t="s">
        <v>17</v>
      </c>
      <c r="J3072" s="259" t="s">
        <v>4878</v>
      </c>
      <c r="K3072" s="259" t="s">
        <v>5081</v>
      </c>
      <c r="L3072" s="260">
        <v>45525</v>
      </c>
      <c r="M3072" s="259" t="s">
        <v>20</v>
      </c>
    </row>
    <row r="3073" spans="1:13" x14ac:dyDescent="0.35">
      <c r="A3073" s="261" t="s">
        <v>2942</v>
      </c>
      <c r="B3073" s="261" t="s">
        <v>2943</v>
      </c>
      <c r="C3073" s="261" t="s">
        <v>2944</v>
      </c>
      <c r="D3073" s="261" t="s">
        <v>16</v>
      </c>
      <c r="E3073" s="261" t="s">
        <v>17</v>
      </c>
      <c r="F3073" s="261" t="s">
        <v>17</v>
      </c>
      <c r="G3073" s="261" t="s">
        <v>17</v>
      </c>
      <c r="H3073" s="261" t="s">
        <v>17</v>
      </c>
      <c r="I3073" s="261" t="s">
        <v>17</v>
      </c>
      <c r="J3073" s="261" t="s">
        <v>4878</v>
      </c>
      <c r="K3073" s="261" t="s">
        <v>5082</v>
      </c>
      <c r="L3073" s="262">
        <v>45525</v>
      </c>
      <c r="M3073" s="261" t="s">
        <v>20</v>
      </c>
    </row>
    <row r="3074" spans="1:13" x14ac:dyDescent="0.35">
      <c r="A3074" s="259" t="s">
        <v>2942</v>
      </c>
      <c r="B3074" s="259" t="s">
        <v>2943</v>
      </c>
      <c r="C3074" s="259" t="s">
        <v>2944</v>
      </c>
      <c r="D3074" s="259" t="s">
        <v>21</v>
      </c>
      <c r="E3074" s="259" t="s">
        <v>17</v>
      </c>
      <c r="F3074" s="259" t="s">
        <v>17</v>
      </c>
      <c r="G3074" s="259" t="s">
        <v>17</v>
      </c>
      <c r="H3074" s="259" t="s">
        <v>17</v>
      </c>
      <c r="I3074" s="259" t="s">
        <v>17</v>
      </c>
      <c r="J3074" s="259" t="s">
        <v>4878</v>
      </c>
      <c r="K3074" s="259" t="s">
        <v>5083</v>
      </c>
      <c r="L3074" s="260">
        <v>45525</v>
      </c>
      <c r="M3074" s="259" t="s">
        <v>20</v>
      </c>
    </row>
    <row r="3075" spans="1:13" x14ac:dyDescent="0.35">
      <c r="A3075" s="261" t="s">
        <v>2942</v>
      </c>
      <c r="B3075" s="261" t="s">
        <v>2943</v>
      </c>
      <c r="C3075" s="261" t="s">
        <v>2944</v>
      </c>
      <c r="D3075" s="261" t="s">
        <v>768</v>
      </c>
      <c r="E3075" s="261" t="s">
        <v>17</v>
      </c>
      <c r="F3075" s="261" t="s">
        <v>17</v>
      </c>
      <c r="G3075" s="261" t="s">
        <v>17</v>
      </c>
      <c r="H3075" s="261" t="s">
        <v>17</v>
      </c>
      <c r="I3075" s="261" t="s">
        <v>17</v>
      </c>
      <c r="J3075" s="261" t="s">
        <v>4878</v>
      </c>
      <c r="K3075" s="261" t="s">
        <v>5084</v>
      </c>
      <c r="L3075" s="262">
        <v>45525</v>
      </c>
      <c r="M3075" s="261" t="s">
        <v>20</v>
      </c>
    </row>
    <row r="3076" spans="1:13" x14ac:dyDescent="0.35">
      <c r="A3076" s="259" t="s">
        <v>2942</v>
      </c>
      <c r="B3076" s="259" t="s">
        <v>2943</v>
      </c>
      <c r="C3076" s="259" t="s">
        <v>2944</v>
      </c>
      <c r="D3076" s="259" t="s">
        <v>24</v>
      </c>
      <c r="E3076" s="259" t="s">
        <v>17</v>
      </c>
      <c r="F3076" s="259" t="s">
        <v>17</v>
      </c>
      <c r="G3076" s="259" t="s">
        <v>17</v>
      </c>
      <c r="H3076" s="259" t="s">
        <v>17</v>
      </c>
      <c r="I3076" s="259" t="s">
        <v>17</v>
      </c>
      <c r="J3076" s="259" t="s">
        <v>4878</v>
      </c>
      <c r="K3076" s="259" t="s">
        <v>5085</v>
      </c>
      <c r="L3076" s="260">
        <v>45525</v>
      </c>
      <c r="M3076" s="259" t="s">
        <v>20</v>
      </c>
    </row>
    <row r="3077" spans="1:13" x14ac:dyDescent="0.35">
      <c r="A3077" s="261" t="s">
        <v>5086</v>
      </c>
      <c r="B3077" s="261" t="s">
        <v>5087</v>
      </c>
      <c r="C3077" s="261" t="s">
        <v>2944</v>
      </c>
      <c r="D3077" s="261" t="s">
        <v>953</v>
      </c>
      <c r="E3077" s="261">
        <v>11781559</v>
      </c>
      <c r="F3077" s="261" t="s">
        <v>5037</v>
      </c>
      <c r="G3077" s="261" t="s">
        <v>492</v>
      </c>
      <c r="H3077" s="261">
        <v>1</v>
      </c>
      <c r="I3077" s="261" t="s">
        <v>4980</v>
      </c>
      <c r="J3077" s="261" t="s">
        <v>4981</v>
      </c>
      <c r="K3077" s="261" t="s">
        <v>5088</v>
      </c>
      <c r="L3077" s="262">
        <v>45525</v>
      </c>
      <c r="M3077" s="261" t="s">
        <v>20</v>
      </c>
    </row>
    <row r="3078" spans="1:13" x14ac:dyDescent="0.35">
      <c r="A3078" s="259" t="s">
        <v>5086</v>
      </c>
      <c r="B3078" s="259" t="s">
        <v>5087</v>
      </c>
      <c r="C3078" s="259" t="s">
        <v>2944</v>
      </c>
      <c r="D3078" s="259" t="s">
        <v>694</v>
      </c>
      <c r="E3078" s="259">
        <v>60776</v>
      </c>
      <c r="F3078" s="259" t="s">
        <v>5089</v>
      </c>
      <c r="G3078" s="259" t="s">
        <v>888</v>
      </c>
      <c r="H3078" s="259">
        <v>2</v>
      </c>
      <c r="I3078" s="259" t="s">
        <v>5090</v>
      </c>
      <c r="J3078" s="259" t="s">
        <v>5091</v>
      </c>
      <c r="K3078" s="259" t="s">
        <v>5092</v>
      </c>
      <c r="L3078" s="260">
        <v>45525</v>
      </c>
      <c r="M3078" s="259" t="s">
        <v>20</v>
      </c>
    </row>
    <row r="3079" spans="1:13" x14ac:dyDescent="0.35">
      <c r="A3079" s="261" t="s">
        <v>5086</v>
      </c>
      <c r="B3079" s="261" t="s">
        <v>5087</v>
      </c>
      <c r="C3079" s="261" t="s">
        <v>2944</v>
      </c>
      <c r="D3079" s="261" t="s">
        <v>962</v>
      </c>
      <c r="E3079" s="261">
        <v>144669</v>
      </c>
      <c r="F3079" s="261" t="s">
        <v>5093</v>
      </c>
      <c r="G3079" s="261" t="s">
        <v>888</v>
      </c>
      <c r="H3079" s="261">
        <v>2</v>
      </c>
      <c r="I3079" s="261" t="s">
        <v>5094</v>
      </c>
      <c r="J3079" s="261" t="s">
        <v>5095</v>
      </c>
      <c r="K3079" s="261" t="s">
        <v>5096</v>
      </c>
      <c r="L3079" s="262">
        <v>45525</v>
      </c>
      <c r="M3079" s="261" t="s">
        <v>20</v>
      </c>
    </row>
    <row r="3080" spans="1:13" x14ac:dyDescent="0.35">
      <c r="A3080" s="259" t="s">
        <v>5086</v>
      </c>
      <c r="B3080" s="259" t="s">
        <v>5087</v>
      </c>
      <c r="C3080" s="259" t="s">
        <v>2944</v>
      </c>
      <c r="D3080" s="259" t="s">
        <v>967</v>
      </c>
      <c r="E3080" s="259">
        <v>55348</v>
      </c>
      <c r="F3080" s="259" t="s">
        <v>4999</v>
      </c>
      <c r="G3080" s="259" t="s">
        <v>492</v>
      </c>
      <c r="H3080" s="259">
        <v>1</v>
      </c>
      <c r="I3080" s="259" t="s">
        <v>5000</v>
      </c>
      <c r="J3080" s="259" t="s">
        <v>5097</v>
      </c>
      <c r="K3080" s="259" t="s">
        <v>5098</v>
      </c>
      <c r="L3080" s="260">
        <v>45525</v>
      </c>
      <c r="M3080" s="259" t="s">
        <v>20</v>
      </c>
    </row>
    <row r="3081" spans="1:13" x14ac:dyDescent="0.35">
      <c r="A3081" s="261" t="s">
        <v>5086</v>
      </c>
      <c r="B3081" s="261" t="s">
        <v>5087</v>
      </c>
      <c r="C3081" s="261" t="s">
        <v>2944</v>
      </c>
      <c r="D3081" s="261" t="s">
        <v>568</v>
      </c>
      <c r="E3081" s="261">
        <v>1531</v>
      </c>
      <c r="F3081" s="261" t="s">
        <v>4999</v>
      </c>
      <c r="G3081" s="261" t="s">
        <v>492</v>
      </c>
      <c r="H3081" s="261">
        <v>1</v>
      </c>
      <c r="I3081" s="261" t="s">
        <v>5000</v>
      </c>
      <c r="J3081" s="261" t="s">
        <v>5099</v>
      </c>
      <c r="K3081" s="261" t="s">
        <v>5100</v>
      </c>
      <c r="L3081" s="262">
        <v>45525</v>
      </c>
      <c r="M3081" s="261" t="s">
        <v>20</v>
      </c>
    </row>
    <row r="3082" spans="1:13" x14ac:dyDescent="0.35">
      <c r="A3082" s="259" t="s">
        <v>5086</v>
      </c>
      <c r="B3082" s="259" t="s">
        <v>5087</v>
      </c>
      <c r="C3082" s="259" t="s">
        <v>2944</v>
      </c>
      <c r="D3082" s="259" t="s">
        <v>40</v>
      </c>
      <c r="E3082" s="259">
        <v>2</v>
      </c>
      <c r="F3082" s="259" t="s">
        <v>4999</v>
      </c>
      <c r="G3082" s="259" t="s">
        <v>492</v>
      </c>
      <c r="H3082" s="259">
        <v>1</v>
      </c>
      <c r="I3082" s="259" t="s">
        <v>5000</v>
      </c>
      <c r="J3082" s="259" t="s">
        <v>5101</v>
      </c>
      <c r="K3082" s="259" t="s">
        <v>5102</v>
      </c>
      <c r="L3082" s="260">
        <v>45525</v>
      </c>
      <c r="M3082" s="259" t="s">
        <v>20</v>
      </c>
    </row>
    <row r="3083" spans="1:13" x14ac:dyDescent="0.35">
      <c r="A3083" s="261" t="s">
        <v>5086</v>
      </c>
      <c r="B3083" s="261" t="s">
        <v>5087</v>
      </c>
      <c r="C3083" s="261" t="s">
        <v>2944</v>
      </c>
      <c r="D3083" s="261" t="s">
        <v>635</v>
      </c>
      <c r="E3083" s="261">
        <v>0</v>
      </c>
      <c r="F3083" s="261" t="s">
        <v>4999</v>
      </c>
      <c r="G3083" s="261" t="s">
        <v>492</v>
      </c>
      <c r="H3083" s="261">
        <v>1</v>
      </c>
      <c r="I3083" s="261" t="s">
        <v>5000</v>
      </c>
      <c r="J3083" s="261" t="s">
        <v>5103</v>
      </c>
      <c r="K3083" s="261" t="s">
        <v>5104</v>
      </c>
      <c r="L3083" s="262">
        <v>45525</v>
      </c>
      <c r="M3083" s="261" t="s">
        <v>20</v>
      </c>
    </row>
    <row r="3084" spans="1:13" x14ac:dyDescent="0.35">
      <c r="A3084" s="259" t="s">
        <v>5086</v>
      </c>
      <c r="B3084" s="259" t="s">
        <v>5087</v>
      </c>
      <c r="C3084" s="259" t="s">
        <v>2944</v>
      </c>
      <c r="D3084" s="259" t="s">
        <v>793</v>
      </c>
      <c r="E3084" s="259">
        <v>71</v>
      </c>
      <c r="F3084" s="259" t="s">
        <v>5003</v>
      </c>
      <c r="G3084" s="259" t="s">
        <v>888</v>
      </c>
      <c r="H3084" s="259">
        <v>2</v>
      </c>
      <c r="I3084" s="259" t="s">
        <v>5004</v>
      </c>
      <c r="J3084" s="259" t="s">
        <v>5058</v>
      </c>
      <c r="K3084" s="259" t="s">
        <v>5105</v>
      </c>
      <c r="L3084" s="260">
        <v>45525</v>
      </c>
      <c r="M3084" s="259" t="s">
        <v>20</v>
      </c>
    </row>
    <row r="3085" spans="1:13" x14ac:dyDescent="0.35">
      <c r="A3085" s="261" t="s">
        <v>5086</v>
      </c>
      <c r="B3085" s="261" t="s">
        <v>5087</v>
      </c>
      <c r="C3085" s="261" t="s">
        <v>2944</v>
      </c>
      <c r="D3085" s="261" t="s">
        <v>990</v>
      </c>
      <c r="E3085" s="261">
        <v>33726</v>
      </c>
      <c r="F3085" s="261" t="s">
        <v>4999</v>
      </c>
      <c r="G3085" s="261" t="s">
        <v>492</v>
      </c>
      <c r="H3085" s="261">
        <v>1</v>
      </c>
      <c r="I3085" s="261" t="s">
        <v>5000</v>
      </c>
      <c r="J3085" s="261" t="s">
        <v>5106</v>
      </c>
      <c r="K3085" s="261" t="s">
        <v>5107</v>
      </c>
      <c r="L3085" s="262">
        <v>45525</v>
      </c>
      <c r="M3085" s="261" t="s">
        <v>20</v>
      </c>
    </row>
    <row r="3086" spans="1:13" x14ac:dyDescent="0.35">
      <c r="A3086" s="259" t="s">
        <v>5086</v>
      </c>
      <c r="B3086" s="259" t="s">
        <v>5087</v>
      </c>
      <c r="C3086" s="259" t="s">
        <v>2944</v>
      </c>
      <c r="D3086" s="259" t="s">
        <v>995</v>
      </c>
      <c r="E3086" s="259">
        <v>89321</v>
      </c>
      <c r="F3086" s="259" t="s">
        <v>5093</v>
      </c>
      <c r="G3086" s="259" t="s">
        <v>888</v>
      </c>
      <c r="H3086" s="259">
        <v>2</v>
      </c>
      <c r="I3086" s="259" t="s">
        <v>5094</v>
      </c>
      <c r="J3086" s="259" t="s">
        <v>5108</v>
      </c>
      <c r="K3086" s="259" t="s">
        <v>5109</v>
      </c>
      <c r="L3086" s="260">
        <v>45525</v>
      </c>
      <c r="M3086" s="259" t="s">
        <v>20</v>
      </c>
    </row>
    <row r="3087" spans="1:13" x14ac:dyDescent="0.35">
      <c r="A3087" s="261" t="s">
        <v>5086</v>
      </c>
      <c r="B3087" s="261" t="s">
        <v>5087</v>
      </c>
      <c r="C3087" s="261" t="s">
        <v>2944</v>
      </c>
      <c r="D3087" s="261" t="s">
        <v>1000</v>
      </c>
      <c r="E3087" s="261">
        <v>21622</v>
      </c>
      <c r="F3087" s="261" t="s">
        <v>4999</v>
      </c>
      <c r="G3087" s="261" t="s">
        <v>888</v>
      </c>
      <c r="H3087" s="261">
        <v>2</v>
      </c>
      <c r="I3087" s="261" t="s">
        <v>5000</v>
      </c>
      <c r="J3087" s="261" t="s">
        <v>5110</v>
      </c>
      <c r="K3087" s="261" t="s">
        <v>5111</v>
      </c>
      <c r="L3087" s="262">
        <v>45525</v>
      </c>
      <c r="M3087" s="261" t="s">
        <v>20</v>
      </c>
    </row>
    <row r="3088" spans="1:13" x14ac:dyDescent="0.35">
      <c r="A3088" s="259" t="s">
        <v>5086</v>
      </c>
      <c r="B3088" s="259" t="s">
        <v>5087</v>
      </c>
      <c r="C3088" s="259" t="s">
        <v>2944</v>
      </c>
      <c r="D3088" s="259" t="s">
        <v>1003</v>
      </c>
      <c r="E3088" s="259">
        <v>33726</v>
      </c>
      <c r="F3088" s="259" t="s">
        <v>4999</v>
      </c>
      <c r="G3088" s="259" t="s">
        <v>492</v>
      </c>
      <c r="H3088" s="259">
        <v>1</v>
      </c>
      <c r="I3088" s="259" t="s">
        <v>5000</v>
      </c>
      <c r="J3088" s="259" t="s">
        <v>5112</v>
      </c>
      <c r="K3088" s="259" t="s">
        <v>5113</v>
      </c>
      <c r="L3088" s="260">
        <v>45525</v>
      </c>
      <c r="M3088" s="259" t="s">
        <v>20</v>
      </c>
    </row>
    <row r="3089" spans="1:13" x14ac:dyDescent="0.35">
      <c r="A3089" s="261" t="s">
        <v>5086</v>
      </c>
      <c r="B3089" s="261" t="s">
        <v>5087</v>
      </c>
      <c r="C3089" s="261" t="s">
        <v>2944</v>
      </c>
      <c r="D3089" s="261" t="s">
        <v>1006</v>
      </c>
      <c r="E3089" s="261" t="s">
        <v>17</v>
      </c>
      <c r="F3089" s="261" t="s">
        <v>17</v>
      </c>
      <c r="G3089" s="261" t="s">
        <v>17</v>
      </c>
      <c r="H3089" s="261" t="s">
        <v>17</v>
      </c>
      <c r="I3089" s="261" t="s">
        <v>17</v>
      </c>
      <c r="J3089" s="261" t="s">
        <v>5023</v>
      </c>
      <c r="K3089" s="261" t="s">
        <v>5114</v>
      </c>
      <c r="L3089" s="262">
        <v>45525</v>
      </c>
      <c r="M3089" s="261" t="s">
        <v>20</v>
      </c>
    </row>
    <row r="3090" spans="1:13" x14ac:dyDescent="0.35">
      <c r="A3090" s="259" t="s">
        <v>5086</v>
      </c>
      <c r="B3090" s="259" t="s">
        <v>5087</v>
      </c>
      <c r="C3090" s="259" t="s">
        <v>2944</v>
      </c>
      <c r="D3090" s="259" t="s">
        <v>823</v>
      </c>
      <c r="E3090" s="259" t="s">
        <v>17</v>
      </c>
      <c r="F3090" s="259" t="s">
        <v>17</v>
      </c>
      <c r="G3090" s="259" t="s">
        <v>17</v>
      </c>
      <c r="H3090" s="259" t="s">
        <v>17</v>
      </c>
      <c r="I3090" s="259" t="s">
        <v>17</v>
      </c>
      <c r="J3090" s="259" t="s">
        <v>5023</v>
      </c>
      <c r="K3090" s="259" t="s">
        <v>5115</v>
      </c>
      <c r="L3090" s="260">
        <v>45525</v>
      </c>
      <c r="M3090" s="259" t="s">
        <v>20</v>
      </c>
    </row>
    <row r="3091" spans="1:13" x14ac:dyDescent="0.35">
      <c r="A3091" s="261" t="s">
        <v>5086</v>
      </c>
      <c r="B3091" s="261" t="s">
        <v>5087</v>
      </c>
      <c r="C3091" s="261" t="s">
        <v>2944</v>
      </c>
      <c r="D3091" s="261" t="s">
        <v>404</v>
      </c>
      <c r="E3091" s="261">
        <v>3</v>
      </c>
      <c r="F3091" s="261" t="s">
        <v>4999</v>
      </c>
      <c r="G3091" s="261" t="s">
        <v>492</v>
      </c>
      <c r="H3091" s="261">
        <v>1</v>
      </c>
      <c r="I3091" s="261" t="s">
        <v>5000</v>
      </c>
      <c r="J3091" s="261" t="s">
        <v>5116</v>
      </c>
      <c r="K3091" s="261" t="s">
        <v>5117</v>
      </c>
      <c r="L3091" s="262">
        <v>45525</v>
      </c>
      <c r="M3091" s="261" t="s">
        <v>20</v>
      </c>
    </row>
    <row r="3092" spans="1:13" x14ac:dyDescent="0.35">
      <c r="A3092" s="259" t="s">
        <v>5086</v>
      </c>
      <c r="B3092" s="259" t="s">
        <v>5087</v>
      </c>
      <c r="C3092" s="259" t="s">
        <v>2944</v>
      </c>
      <c r="D3092" s="259" t="s">
        <v>26</v>
      </c>
      <c r="E3092" s="259" t="s">
        <v>17</v>
      </c>
      <c r="F3092" s="259" t="s">
        <v>17</v>
      </c>
      <c r="G3092" s="259" t="s">
        <v>17</v>
      </c>
      <c r="H3092" s="259" t="s">
        <v>17</v>
      </c>
      <c r="I3092" s="259" t="s">
        <v>17</v>
      </c>
      <c r="J3092" s="259" t="s">
        <v>4875</v>
      </c>
      <c r="K3092" s="259" t="s">
        <v>5118</v>
      </c>
      <c r="L3092" s="260">
        <v>45525</v>
      </c>
      <c r="M3092" s="259" t="s">
        <v>20</v>
      </c>
    </row>
    <row r="3093" spans="1:13" x14ac:dyDescent="0.35">
      <c r="A3093" s="261" t="s">
        <v>5086</v>
      </c>
      <c r="B3093" s="261" t="s">
        <v>5087</v>
      </c>
      <c r="C3093" s="261" t="s">
        <v>2944</v>
      </c>
      <c r="D3093" s="261" t="s">
        <v>28</v>
      </c>
      <c r="E3093" s="261" t="s">
        <v>17</v>
      </c>
      <c r="F3093" s="261" t="s">
        <v>17</v>
      </c>
      <c r="G3093" s="261" t="s">
        <v>17</v>
      </c>
      <c r="H3093" s="261" t="s">
        <v>17</v>
      </c>
      <c r="I3093" s="261" t="s">
        <v>17</v>
      </c>
      <c r="J3093" s="261" t="s">
        <v>4875</v>
      </c>
      <c r="K3093" s="261" t="s">
        <v>5119</v>
      </c>
      <c r="L3093" s="262">
        <v>45525</v>
      </c>
      <c r="M3093" s="261" t="s">
        <v>20</v>
      </c>
    </row>
    <row r="3094" spans="1:13" x14ac:dyDescent="0.35">
      <c r="A3094" s="259" t="s">
        <v>5086</v>
      </c>
      <c r="B3094" s="259" t="s">
        <v>5087</v>
      </c>
      <c r="C3094" s="259" t="s">
        <v>2944</v>
      </c>
      <c r="D3094" s="259" t="s">
        <v>38</v>
      </c>
      <c r="E3094" s="259" t="s">
        <v>17</v>
      </c>
      <c r="F3094" s="259" t="s">
        <v>17</v>
      </c>
      <c r="G3094" s="259" t="s">
        <v>17</v>
      </c>
      <c r="H3094" s="259" t="s">
        <v>17</v>
      </c>
      <c r="I3094" s="259" t="s">
        <v>17</v>
      </c>
      <c r="J3094" s="259" t="s">
        <v>4878</v>
      </c>
      <c r="K3094" s="259" t="s">
        <v>5120</v>
      </c>
      <c r="L3094" s="260">
        <v>45525</v>
      </c>
      <c r="M3094" s="259" t="s">
        <v>20</v>
      </c>
    </row>
    <row r="3095" spans="1:13" x14ac:dyDescent="0.35">
      <c r="A3095" s="261" t="s">
        <v>5086</v>
      </c>
      <c r="B3095" s="261" t="s">
        <v>5087</v>
      </c>
      <c r="C3095" s="261" t="s">
        <v>2944</v>
      </c>
      <c r="D3095" s="261" t="s">
        <v>16</v>
      </c>
      <c r="E3095" s="261">
        <v>1387</v>
      </c>
      <c r="F3095" s="261" t="s">
        <v>4999</v>
      </c>
      <c r="G3095" s="261" t="s">
        <v>22</v>
      </c>
      <c r="H3095" s="261">
        <v>3</v>
      </c>
      <c r="I3095" s="261" t="s">
        <v>5000</v>
      </c>
      <c r="J3095" s="261" t="s">
        <v>5032</v>
      </c>
      <c r="K3095" s="261" t="s">
        <v>5121</v>
      </c>
      <c r="L3095" s="262">
        <v>45525</v>
      </c>
      <c r="M3095" s="261" t="s">
        <v>20</v>
      </c>
    </row>
    <row r="3096" spans="1:13" x14ac:dyDescent="0.35">
      <c r="A3096" s="259" t="s">
        <v>5086</v>
      </c>
      <c r="B3096" s="259" t="s">
        <v>5087</v>
      </c>
      <c r="C3096" s="259" t="s">
        <v>2944</v>
      </c>
      <c r="D3096" s="259" t="s">
        <v>21</v>
      </c>
      <c r="E3096" s="259" t="s">
        <v>17</v>
      </c>
      <c r="F3096" s="259" t="s">
        <v>17</v>
      </c>
      <c r="G3096" s="259" t="s">
        <v>17</v>
      </c>
      <c r="H3096" s="259" t="s">
        <v>17</v>
      </c>
      <c r="I3096" s="259" t="s">
        <v>17</v>
      </c>
      <c r="J3096" s="259" t="s">
        <v>4878</v>
      </c>
      <c r="K3096" s="259" t="s">
        <v>5122</v>
      </c>
      <c r="L3096" s="260">
        <v>45525</v>
      </c>
      <c r="M3096" s="259" t="s">
        <v>20</v>
      </c>
    </row>
    <row r="3097" spans="1:13" x14ac:dyDescent="0.35">
      <c r="A3097" s="261" t="s">
        <v>5086</v>
      </c>
      <c r="B3097" s="261" t="s">
        <v>5087</v>
      </c>
      <c r="C3097" s="261" t="s">
        <v>2944</v>
      </c>
      <c r="D3097" s="261" t="s">
        <v>768</v>
      </c>
      <c r="E3097" s="261" t="s">
        <v>17</v>
      </c>
      <c r="F3097" s="261" t="s">
        <v>17</v>
      </c>
      <c r="G3097" s="261" t="s">
        <v>17</v>
      </c>
      <c r="H3097" s="261" t="s">
        <v>17</v>
      </c>
      <c r="I3097" s="261" t="s">
        <v>17</v>
      </c>
      <c r="J3097" s="261" t="s">
        <v>4878</v>
      </c>
      <c r="K3097" s="261" t="s">
        <v>5123</v>
      </c>
      <c r="L3097" s="262">
        <v>45525</v>
      </c>
      <c r="M3097" s="261" t="s">
        <v>20</v>
      </c>
    </row>
    <row r="3098" spans="1:13" x14ac:dyDescent="0.35">
      <c r="A3098" s="259" t="s">
        <v>5086</v>
      </c>
      <c r="B3098" s="259" t="s">
        <v>5087</v>
      </c>
      <c r="C3098" s="259" t="s">
        <v>2944</v>
      </c>
      <c r="D3098" s="259" t="s">
        <v>24</v>
      </c>
      <c r="E3098" s="259" t="s">
        <v>17</v>
      </c>
      <c r="F3098" s="259" t="s">
        <v>17</v>
      </c>
      <c r="G3098" s="259" t="s">
        <v>17</v>
      </c>
      <c r="H3098" s="259" t="s">
        <v>17</v>
      </c>
      <c r="I3098" s="259" t="s">
        <v>17</v>
      </c>
      <c r="J3098" s="259" t="s">
        <v>4878</v>
      </c>
      <c r="K3098" s="259" t="s">
        <v>5124</v>
      </c>
      <c r="L3098" s="260">
        <v>45525</v>
      </c>
      <c r="M3098" s="259" t="s">
        <v>20</v>
      </c>
    </row>
    <row r="3099" spans="1:13" x14ac:dyDescent="0.35">
      <c r="A3099" s="261" t="s">
        <v>2082</v>
      </c>
      <c r="B3099" s="261" t="s">
        <v>2083</v>
      </c>
      <c r="C3099" s="261" t="s">
        <v>621</v>
      </c>
      <c r="D3099" s="261" t="s">
        <v>953</v>
      </c>
      <c r="E3099" s="261">
        <v>5700000</v>
      </c>
      <c r="F3099" s="261" t="s">
        <v>5125</v>
      </c>
      <c r="G3099" s="261" t="s">
        <v>888</v>
      </c>
      <c r="H3099" s="261">
        <v>2</v>
      </c>
      <c r="I3099" s="261" t="s">
        <v>5126</v>
      </c>
      <c r="J3099" s="261" t="s">
        <v>5127</v>
      </c>
      <c r="K3099" s="261" t="s">
        <v>5128</v>
      </c>
      <c r="L3099" s="262">
        <v>45525</v>
      </c>
      <c r="M3099" s="261" t="s">
        <v>20</v>
      </c>
    </row>
    <row r="3100" spans="1:13" x14ac:dyDescent="0.35">
      <c r="A3100" s="259" t="s">
        <v>2082</v>
      </c>
      <c r="B3100" s="259" t="s">
        <v>2083</v>
      </c>
      <c r="C3100" s="259" t="s">
        <v>621</v>
      </c>
      <c r="D3100" s="259" t="s">
        <v>694</v>
      </c>
      <c r="E3100" s="259">
        <v>10450</v>
      </c>
      <c r="F3100" s="259" t="s">
        <v>5129</v>
      </c>
      <c r="G3100" s="259" t="s">
        <v>492</v>
      </c>
      <c r="H3100" s="259">
        <v>1</v>
      </c>
      <c r="I3100" s="259" t="s">
        <v>5130</v>
      </c>
      <c r="J3100" s="259" t="s">
        <v>5131</v>
      </c>
      <c r="K3100" s="259" t="s">
        <v>5132</v>
      </c>
      <c r="L3100" s="260">
        <v>45525</v>
      </c>
      <c r="M3100" s="259" t="s">
        <v>20</v>
      </c>
    </row>
    <row r="3101" spans="1:13" x14ac:dyDescent="0.35">
      <c r="A3101" s="261" t="s">
        <v>2082</v>
      </c>
      <c r="B3101" s="261" t="s">
        <v>2083</v>
      </c>
      <c r="C3101" s="261" t="s">
        <v>621</v>
      </c>
      <c r="D3101" s="261" t="s">
        <v>962</v>
      </c>
      <c r="E3101" s="261">
        <v>5700000</v>
      </c>
      <c r="F3101" s="261" t="s">
        <v>5133</v>
      </c>
      <c r="G3101" s="261" t="s">
        <v>888</v>
      </c>
      <c r="H3101" s="261">
        <v>2</v>
      </c>
      <c r="I3101" s="261" t="s">
        <v>5134</v>
      </c>
      <c r="J3101" s="261" t="s">
        <v>5135</v>
      </c>
      <c r="K3101" s="261" t="s">
        <v>5136</v>
      </c>
      <c r="L3101" s="262">
        <v>45525</v>
      </c>
      <c r="M3101" s="261" t="s">
        <v>20</v>
      </c>
    </row>
    <row r="3102" spans="1:13" x14ac:dyDescent="0.35">
      <c r="A3102" s="259" t="s">
        <v>2082</v>
      </c>
      <c r="B3102" s="259" t="s">
        <v>2083</v>
      </c>
      <c r="C3102" s="259" t="s">
        <v>621</v>
      </c>
      <c r="D3102" s="259" t="s">
        <v>967</v>
      </c>
      <c r="E3102" s="259">
        <v>5700000</v>
      </c>
      <c r="F3102" s="259" t="s">
        <v>5133</v>
      </c>
      <c r="G3102" s="259" t="s">
        <v>888</v>
      </c>
      <c r="H3102" s="259">
        <v>2</v>
      </c>
      <c r="I3102" s="259" t="s">
        <v>5134</v>
      </c>
      <c r="J3102" s="259" t="s">
        <v>5137</v>
      </c>
      <c r="K3102" s="259" t="s">
        <v>5138</v>
      </c>
      <c r="L3102" s="260">
        <v>45525</v>
      </c>
      <c r="M3102" s="259" t="s">
        <v>20</v>
      </c>
    </row>
    <row r="3103" spans="1:13" x14ac:dyDescent="0.35">
      <c r="A3103" s="261" t="s">
        <v>2082</v>
      </c>
      <c r="B3103" s="261" t="s">
        <v>2083</v>
      </c>
      <c r="C3103" s="261" t="s">
        <v>621</v>
      </c>
      <c r="D3103" s="261" t="s">
        <v>568</v>
      </c>
      <c r="E3103" s="261">
        <v>110000</v>
      </c>
      <c r="F3103" s="261" t="s">
        <v>5139</v>
      </c>
      <c r="G3103" s="261" t="s">
        <v>492</v>
      </c>
      <c r="H3103" s="261">
        <v>1</v>
      </c>
      <c r="I3103" s="261" t="s">
        <v>5140</v>
      </c>
      <c r="J3103" s="261" t="s">
        <v>5141</v>
      </c>
      <c r="K3103" s="261" t="s">
        <v>5142</v>
      </c>
      <c r="L3103" s="262">
        <v>45525</v>
      </c>
      <c r="M3103" s="261" t="s">
        <v>20</v>
      </c>
    </row>
    <row r="3104" spans="1:13" x14ac:dyDescent="0.35">
      <c r="A3104" s="259" t="s">
        <v>2082</v>
      </c>
      <c r="B3104" s="259" t="s">
        <v>2083</v>
      </c>
      <c r="C3104" s="259" t="s">
        <v>621</v>
      </c>
      <c r="D3104" s="259" t="s">
        <v>40</v>
      </c>
      <c r="E3104" s="259">
        <v>1720</v>
      </c>
      <c r="F3104" s="259" t="s">
        <v>5143</v>
      </c>
      <c r="G3104" s="259" t="s">
        <v>492</v>
      </c>
      <c r="H3104" s="259">
        <v>1</v>
      </c>
      <c r="I3104" s="259" t="s">
        <v>5144</v>
      </c>
      <c r="J3104" s="259" t="s">
        <v>5145</v>
      </c>
      <c r="K3104" s="259" t="s">
        <v>5146</v>
      </c>
      <c r="L3104" s="260">
        <v>45525</v>
      </c>
      <c r="M3104" s="259" t="s">
        <v>20</v>
      </c>
    </row>
    <row r="3105" spans="1:13" x14ac:dyDescent="0.35">
      <c r="A3105" s="261" t="s">
        <v>2082</v>
      </c>
      <c r="B3105" s="261" t="s">
        <v>2083</v>
      </c>
      <c r="C3105" s="261" t="s">
        <v>621</v>
      </c>
      <c r="D3105" s="261" t="s">
        <v>635</v>
      </c>
      <c r="E3105" s="261">
        <v>399</v>
      </c>
      <c r="F3105" s="261" t="s">
        <v>5147</v>
      </c>
      <c r="G3105" s="261" t="s">
        <v>888</v>
      </c>
      <c r="H3105" s="261">
        <v>2</v>
      </c>
      <c r="I3105" s="261" t="s">
        <v>4522</v>
      </c>
      <c r="J3105" s="261" t="s">
        <v>5148</v>
      </c>
      <c r="K3105" s="261" t="s">
        <v>5149</v>
      </c>
      <c r="L3105" s="262">
        <v>45525</v>
      </c>
      <c r="M3105" s="261" t="s">
        <v>20</v>
      </c>
    </row>
    <row r="3106" spans="1:13" x14ac:dyDescent="0.35">
      <c r="A3106" s="259" t="s">
        <v>2082</v>
      </c>
      <c r="B3106" s="259" t="s">
        <v>2083</v>
      </c>
      <c r="C3106" s="259" t="s">
        <v>621</v>
      </c>
      <c r="D3106" s="259" t="s">
        <v>793</v>
      </c>
      <c r="E3106" s="259">
        <v>399</v>
      </c>
      <c r="F3106" s="259" t="s">
        <v>5147</v>
      </c>
      <c r="G3106" s="259" t="s">
        <v>888</v>
      </c>
      <c r="H3106" s="259">
        <v>2</v>
      </c>
      <c r="I3106" s="259" t="s">
        <v>4522</v>
      </c>
      <c r="J3106" s="259" t="s">
        <v>5148</v>
      </c>
      <c r="K3106" s="259" t="s">
        <v>5150</v>
      </c>
      <c r="L3106" s="260">
        <v>45525</v>
      </c>
      <c r="M3106" s="259" t="s">
        <v>20</v>
      </c>
    </row>
    <row r="3107" spans="1:13" x14ac:dyDescent="0.35">
      <c r="A3107" s="261" t="s">
        <v>2082</v>
      </c>
      <c r="B3107" s="261" t="s">
        <v>2083</v>
      </c>
      <c r="C3107" s="261" t="s">
        <v>621</v>
      </c>
      <c r="D3107" s="261" t="s">
        <v>21</v>
      </c>
      <c r="E3107" s="261">
        <v>3000</v>
      </c>
      <c r="F3107" s="261" t="s">
        <v>5143</v>
      </c>
      <c r="G3107" s="261" t="s">
        <v>492</v>
      </c>
      <c r="H3107" s="261">
        <v>1</v>
      </c>
      <c r="I3107" s="261" t="s">
        <v>5144</v>
      </c>
      <c r="J3107" s="261" t="s">
        <v>5151</v>
      </c>
      <c r="K3107" s="261" t="s">
        <v>5152</v>
      </c>
      <c r="L3107" s="262">
        <v>45525</v>
      </c>
      <c r="M3107" s="261" t="s">
        <v>20</v>
      </c>
    </row>
    <row r="3108" spans="1:13" x14ac:dyDescent="0.35">
      <c r="A3108" s="259" t="s">
        <v>2082</v>
      </c>
      <c r="B3108" s="259" t="s">
        <v>2083</v>
      </c>
      <c r="C3108" s="259" t="s">
        <v>621</v>
      </c>
      <c r="D3108" s="259" t="s">
        <v>24</v>
      </c>
      <c r="E3108" s="259" t="s">
        <v>17</v>
      </c>
      <c r="F3108" s="259" t="s">
        <v>5143</v>
      </c>
      <c r="G3108" s="259" t="s">
        <v>492</v>
      </c>
      <c r="H3108" s="259">
        <v>1</v>
      </c>
      <c r="I3108" s="259" t="s">
        <v>5144</v>
      </c>
      <c r="J3108" s="259" t="s">
        <v>5153</v>
      </c>
      <c r="K3108" s="259" t="s">
        <v>5154</v>
      </c>
      <c r="L3108" s="260">
        <v>45525</v>
      </c>
      <c r="M3108" s="259" t="s">
        <v>20</v>
      </c>
    </row>
    <row r="3109" spans="1:13" x14ac:dyDescent="0.35">
      <c r="A3109" s="261" t="s">
        <v>2082</v>
      </c>
      <c r="B3109" s="261" t="s">
        <v>2083</v>
      </c>
      <c r="C3109" s="261" t="s">
        <v>621</v>
      </c>
      <c r="D3109" s="261" t="s">
        <v>990</v>
      </c>
      <c r="E3109" s="261">
        <v>3900000</v>
      </c>
      <c r="F3109" s="261" t="s">
        <v>5155</v>
      </c>
      <c r="G3109" s="261" t="s">
        <v>888</v>
      </c>
      <c r="H3109" s="261">
        <v>2</v>
      </c>
      <c r="I3109" s="261" t="s">
        <v>5156</v>
      </c>
      <c r="J3109" s="261" t="s">
        <v>5157</v>
      </c>
      <c r="K3109" s="261" t="s">
        <v>5158</v>
      </c>
      <c r="L3109" s="262">
        <v>45525</v>
      </c>
      <c r="M3109" s="261" t="s">
        <v>20</v>
      </c>
    </row>
    <row r="3110" spans="1:13" x14ac:dyDescent="0.35">
      <c r="A3110" s="259" t="s">
        <v>2082</v>
      </c>
      <c r="B3110" s="259" t="s">
        <v>2083</v>
      </c>
      <c r="C3110" s="259" t="s">
        <v>621</v>
      </c>
      <c r="D3110" s="259" t="s">
        <v>995</v>
      </c>
      <c r="E3110" s="259">
        <v>0</v>
      </c>
      <c r="F3110" s="259" t="s">
        <v>5133</v>
      </c>
      <c r="G3110" s="259" t="s">
        <v>888</v>
      </c>
      <c r="H3110" s="259">
        <v>2</v>
      </c>
      <c r="I3110" s="259" t="s">
        <v>5134</v>
      </c>
      <c r="J3110" s="259" t="s">
        <v>5159</v>
      </c>
      <c r="K3110" s="259" t="s">
        <v>5160</v>
      </c>
      <c r="L3110" s="260">
        <v>45525</v>
      </c>
      <c r="M3110" s="259" t="s">
        <v>20</v>
      </c>
    </row>
    <row r="3111" spans="1:13" x14ac:dyDescent="0.35">
      <c r="A3111" s="261" t="s">
        <v>2082</v>
      </c>
      <c r="B3111" s="261" t="s">
        <v>2083</v>
      </c>
      <c r="C3111" s="261" t="s">
        <v>621</v>
      </c>
      <c r="D3111" s="261" t="s">
        <v>1000</v>
      </c>
      <c r="E3111" s="261">
        <v>1800000</v>
      </c>
      <c r="F3111" s="261" t="s">
        <v>5133</v>
      </c>
      <c r="G3111" s="261" t="s">
        <v>888</v>
      </c>
      <c r="H3111" s="261">
        <v>2</v>
      </c>
      <c r="I3111" s="261" t="s">
        <v>5134</v>
      </c>
      <c r="J3111" s="261" t="s">
        <v>5161</v>
      </c>
      <c r="K3111" s="261" t="s">
        <v>5162</v>
      </c>
      <c r="L3111" s="262">
        <v>45525</v>
      </c>
      <c r="M3111" s="261" t="s">
        <v>20</v>
      </c>
    </row>
    <row r="3112" spans="1:13" x14ac:dyDescent="0.35">
      <c r="A3112" s="259" t="s">
        <v>2082</v>
      </c>
      <c r="B3112" s="259" t="s">
        <v>2083</v>
      </c>
      <c r="C3112" s="259" t="s">
        <v>621</v>
      </c>
      <c r="D3112" s="259" t="s">
        <v>1003</v>
      </c>
      <c r="E3112" s="259">
        <v>3556000</v>
      </c>
      <c r="F3112" s="259" t="s">
        <v>5155</v>
      </c>
      <c r="G3112" s="259" t="s">
        <v>888</v>
      </c>
      <c r="H3112" s="259">
        <v>2</v>
      </c>
      <c r="I3112" s="259" t="s">
        <v>5156</v>
      </c>
      <c r="J3112" s="259" t="s">
        <v>5163</v>
      </c>
      <c r="K3112" s="259" t="s">
        <v>5164</v>
      </c>
      <c r="L3112" s="260">
        <v>45525</v>
      </c>
      <c r="M3112" s="259" t="s">
        <v>20</v>
      </c>
    </row>
    <row r="3113" spans="1:13" x14ac:dyDescent="0.35">
      <c r="A3113" s="261" t="s">
        <v>2082</v>
      </c>
      <c r="B3113" s="261" t="s">
        <v>2083</v>
      </c>
      <c r="C3113" s="261" t="s">
        <v>621</v>
      </c>
      <c r="D3113" s="261" t="s">
        <v>1006</v>
      </c>
      <c r="E3113" s="261">
        <v>344000</v>
      </c>
      <c r="F3113" s="261" t="s">
        <v>5155</v>
      </c>
      <c r="G3113" s="261" t="s">
        <v>888</v>
      </c>
      <c r="H3113" s="261">
        <v>2</v>
      </c>
      <c r="I3113" s="261" t="s">
        <v>5156</v>
      </c>
      <c r="J3113" s="261" t="s">
        <v>5165</v>
      </c>
      <c r="K3113" s="261" t="s">
        <v>5166</v>
      </c>
      <c r="L3113" s="262">
        <v>45525</v>
      </c>
      <c r="M3113" s="261" t="s">
        <v>20</v>
      </c>
    </row>
    <row r="3114" spans="1:13" x14ac:dyDescent="0.35">
      <c r="A3114" s="259" t="s">
        <v>2082</v>
      </c>
      <c r="B3114" s="259" t="s">
        <v>2083</v>
      </c>
      <c r="C3114" s="259" t="s">
        <v>621</v>
      </c>
      <c r="D3114" s="259" t="s">
        <v>823</v>
      </c>
      <c r="E3114" s="259" t="s">
        <v>17</v>
      </c>
      <c r="F3114" s="259" t="s">
        <v>5155</v>
      </c>
      <c r="G3114" s="259" t="s">
        <v>888</v>
      </c>
      <c r="H3114" s="259">
        <v>2</v>
      </c>
      <c r="I3114" s="259" t="s">
        <v>5156</v>
      </c>
      <c r="J3114" s="259" t="s">
        <v>5167</v>
      </c>
      <c r="K3114" s="259" t="s">
        <v>5168</v>
      </c>
      <c r="L3114" s="260">
        <v>45525</v>
      </c>
      <c r="M3114" s="259" t="s">
        <v>20</v>
      </c>
    </row>
    <row r="3115" spans="1:13" x14ac:dyDescent="0.35">
      <c r="A3115" s="261" t="s">
        <v>2082</v>
      </c>
      <c r="B3115" s="261" t="s">
        <v>2083</v>
      </c>
      <c r="C3115" s="261" t="s">
        <v>621</v>
      </c>
      <c r="D3115" s="261" t="s">
        <v>404</v>
      </c>
      <c r="E3115" s="261">
        <v>3</v>
      </c>
      <c r="F3115" s="261" t="s">
        <v>5133</v>
      </c>
      <c r="G3115" s="261" t="s">
        <v>888</v>
      </c>
      <c r="H3115" s="261">
        <v>2</v>
      </c>
      <c r="I3115" s="261" t="s">
        <v>5134</v>
      </c>
      <c r="J3115" s="261" t="s">
        <v>5169</v>
      </c>
      <c r="K3115" s="261" t="s">
        <v>5170</v>
      </c>
      <c r="L3115" s="262">
        <v>45525</v>
      </c>
      <c r="M3115" s="261" t="s">
        <v>20</v>
      </c>
    </row>
    <row r="3116" spans="1:13" x14ac:dyDescent="0.35">
      <c r="A3116" s="259" t="s">
        <v>2082</v>
      </c>
      <c r="B3116" s="259" t="s">
        <v>2083</v>
      </c>
      <c r="C3116" s="259" t="s">
        <v>621</v>
      </c>
      <c r="D3116" s="259" t="s">
        <v>26</v>
      </c>
      <c r="E3116" s="259">
        <v>149000</v>
      </c>
      <c r="F3116" s="259" t="s">
        <v>5143</v>
      </c>
      <c r="G3116" s="259" t="s">
        <v>888</v>
      </c>
      <c r="H3116" s="259">
        <v>2</v>
      </c>
      <c r="I3116" s="259" t="s">
        <v>5144</v>
      </c>
      <c r="J3116" s="259" t="s">
        <v>5171</v>
      </c>
      <c r="K3116" s="259" t="s">
        <v>5172</v>
      </c>
      <c r="L3116" s="260">
        <v>45525</v>
      </c>
      <c r="M3116" s="259" t="s">
        <v>20</v>
      </c>
    </row>
    <row r="3117" spans="1:13" x14ac:dyDescent="0.35">
      <c r="A3117" s="261" t="s">
        <v>619</v>
      </c>
      <c r="B3117" s="261" t="s">
        <v>620</v>
      </c>
      <c r="C3117" s="261" t="s">
        <v>621</v>
      </c>
      <c r="D3117" s="261" t="s">
        <v>953</v>
      </c>
      <c r="E3117" s="261">
        <v>5700000</v>
      </c>
      <c r="F3117" s="261" t="s">
        <v>5125</v>
      </c>
      <c r="G3117" s="261" t="s">
        <v>888</v>
      </c>
      <c r="H3117" s="261">
        <v>2</v>
      </c>
      <c r="I3117" s="261" t="s">
        <v>5126</v>
      </c>
      <c r="J3117" s="261" t="s">
        <v>5127</v>
      </c>
      <c r="K3117" s="261" t="s">
        <v>5173</v>
      </c>
      <c r="L3117" s="262">
        <v>45525</v>
      </c>
      <c r="M3117" s="261" t="s">
        <v>20</v>
      </c>
    </row>
    <row r="3118" spans="1:13" x14ac:dyDescent="0.35">
      <c r="A3118" s="259" t="s">
        <v>619</v>
      </c>
      <c r="B3118" s="259" t="s">
        <v>620</v>
      </c>
      <c r="C3118" s="259" t="s">
        <v>621</v>
      </c>
      <c r="D3118" s="259" t="s">
        <v>694</v>
      </c>
      <c r="E3118" s="259">
        <v>10450</v>
      </c>
      <c r="F3118" s="259" t="s">
        <v>5129</v>
      </c>
      <c r="G3118" s="259" t="s">
        <v>888</v>
      </c>
      <c r="H3118" s="259">
        <v>2</v>
      </c>
      <c r="I3118" s="259" t="s">
        <v>5174</v>
      </c>
      <c r="J3118" s="259" t="s">
        <v>5175</v>
      </c>
      <c r="K3118" s="259" t="s">
        <v>5176</v>
      </c>
      <c r="L3118" s="260">
        <v>45525</v>
      </c>
      <c r="M3118" s="259" t="s">
        <v>20</v>
      </c>
    </row>
    <row r="3119" spans="1:13" x14ac:dyDescent="0.35">
      <c r="A3119" s="261" t="s">
        <v>619</v>
      </c>
      <c r="B3119" s="261" t="s">
        <v>620</v>
      </c>
      <c r="C3119" s="261" t="s">
        <v>621</v>
      </c>
      <c r="D3119" s="261" t="s">
        <v>962</v>
      </c>
      <c r="E3119" s="261">
        <v>5700000</v>
      </c>
      <c r="F3119" s="261" t="s">
        <v>5177</v>
      </c>
      <c r="G3119" s="261" t="s">
        <v>888</v>
      </c>
      <c r="H3119" s="261">
        <v>2</v>
      </c>
      <c r="I3119" s="261" t="s">
        <v>5178</v>
      </c>
      <c r="J3119" s="261" t="s">
        <v>5179</v>
      </c>
      <c r="K3119" s="261" t="s">
        <v>5180</v>
      </c>
      <c r="L3119" s="262">
        <v>45525</v>
      </c>
      <c r="M3119" s="261" t="s">
        <v>20</v>
      </c>
    </row>
    <row r="3120" spans="1:13" x14ac:dyDescent="0.35">
      <c r="A3120" s="259" t="s">
        <v>619</v>
      </c>
      <c r="B3120" s="259" t="s">
        <v>620</v>
      </c>
      <c r="C3120" s="259" t="s">
        <v>621</v>
      </c>
      <c r="D3120" s="259" t="s">
        <v>967</v>
      </c>
      <c r="E3120" s="259">
        <v>5700000</v>
      </c>
      <c r="F3120" s="259" t="s">
        <v>5177</v>
      </c>
      <c r="G3120" s="259" t="s">
        <v>888</v>
      </c>
      <c r="H3120" s="259">
        <v>2</v>
      </c>
      <c r="I3120" s="259" t="s">
        <v>5178</v>
      </c>
      <c r="J3120" s="259" t="s">
        <v>5181</v>
      </c>
      <c r="K3120" s="259" t="s">
        <v>5182</v>
      </c>
      <c r="L3120" s="260">
        <v>45525</v>
      </c>
      <c r="M3120" s="259" t="s">
        <v>20</v>
      </c>
    </row>
    <row r="3121" spans="1:13" x14ac:dyDescent="0.35">
      <c r="A3121" s="261" t="s">
        <v>619</v>
      </c>
      <c r="B3121" s="261" t="s">
        <v>620</v>
      </c>
      <c r="C3121" s="261" t="s">
        <v>621</v>
      </c>
      <c r="D3121" s="261" t="s">
        <v>568</v>
      </c>
      <c r="E3121" s="261">
        <v>1520000</v>
      </c>
      <c r="F3121" s="261" t="s">
        <v>5183</v>
      </c>
      <c r="G3121" s="261" t="s">
        <v>888</v>
      </c>
      <c r="H3121" s="261">
        <v>2</v>
      </c>
      <c r="I3121" s="261" t="s">
        <v>5184</v>
      </c>
      <c r="J3121" s="261" t="s">
        <v>5185</v>
      </c>
      <c r="K3121" s="261" t="s">
        <v>5186</v>
      </c>
      <c r="L3121" s="262">
        <v>45525</v>
      </c>
      <c r="M3121" s="261" t="s">
        <v>20</v>
      </c>
    </row>
    <row r="3122" spans="1:13" x14ac:dyDescent="0.35">
      <c r="A3122" s="259" t="s">
        <v>619</v>
      </c>
      <c r="B3122" s="259" t="s">
        <v>620</v>
      </c>
      <c r="C3122" s="259" t="s">
        <v>621</v>
      </c>
      <c r="D3122" s="259" t="s">
        <v>635</v>
      </c>
      <c r="E3122" s="259">
        <v>0</v>
      </c>
      <c r="F3122" s="259" t="s">
        <v>5147</v>
      </c>
      <c r="G3122" s="259" t="s">
        <v>888</v>
      </c>
      <c r="H3122" s="259">
        <v>2</v>
      </c>
      <c r="I3122" s="259" t="s">
        <v>691</v>
      </c>
      <c r="J3122" s="259" t="s">
        <v>5187</v>
      </c>
      <c r="K3122" s="259" t="s">
        <v>5188</v>
      </c>
      <c r="L3122" s="260">
        <v>45525</v>
      </c>
      <c r="M3122" s="259" t="s">
        <v>20</v>
      </c>
    </row>
    <row r="3123" spans="1:13" x14ac:dyDescent="0.35">
      <c r="A3123" s="261" t="s">
        <v>619</v>
      </c>
      <c r="B3123" s="261" t="s">
        <v>620</v>
      </c>
      <c r="C3123" s="261" t="s">
        <v>621</v>
      </c>
      <c r="D3123" s="261" t="s">
        <v>793</v>
      </c>
      <c r="E3123" s="261">
        <v>399</v>
      </c>
      <c r="F3123" s="261" t="s">
        <v>5147</v>
      </c>
      <c r="G3123" s="261" t="s">
        <v>888</v>
      </c>
      <c r="H3123" s="261">
        <v>2</v>
      </c>
      <c r="I3123" s="261" t="s">
        <v>4522</v>
      </c>
      <c r="J3123" s="261" t="s">
        <v>5148</v>
      </c>
      <c r="K3123" s="261" t="s">
        <v>5189</v>
      </c>
      <c r="L3123" s="262">
        <v>45525</v>
      </c>
      <c r="M3123" s="261" t="s">
        <v>20</v>
      </c>
    </row>
    <row r="3124" spans="1:13" x14ac:dyDescent="0.35">
      <c r="A3124" s="259" t="s">
        <v>619</v>
      </c>
      <c r="B3124" s="259" t="s">
        <v>620</v>
      </c>
      <c r="C3124" s="259" t="s">
        <v>621</v>
      </c>
      <c r="D3124" s="259" t="s">
        <v>990</v>
      </c>
      <c r="E3124" s="259">
        <v>1520000</v>
      </c>
      <c r="F3124" s="259" t="s">
        <v>5177</v>
      </c>
      <c r="G3124" s="259" t="s">
        <v>888</v>
      </c>
      <c r="H3124" s="259">
        <v>2</v>
      </c>
      <c r="I3124" s="259" t="s">
        <v>5178</v>
      </c>
      <c r="J3124" s="259" t="s">
        <v>5190</v>
      </c>
      <c r="K3124" s="259" t="s">
        <v>5191</v>
      </c>
      <c r="L3124" s="260">
        <v>45525</v>
      </c>
      <c r="M3124" s="259" t="s">
        <v>20</v>
      </c>
    </row>
    <row r="3125" spans="1:13" x14ac:dyDescent="0.35">
      <c r="A3125" s="261" t="s">
        <v>619</v>
      </c>
      <c r="B3125" s="261" t="s">
        <v>620</v>
      </c>
      <c r="C3125" s="261" t="s">
        <v>621</v>
      </c>
      <c r="D3125" s="261" t="s">
        <v>995</v>
      </c>
      <c r="E3125" s="261">
        <v>0</v>
      </c>
      <c r="F3125" s="261" t="s">
        <v>5183</v>
      </c>
      <c r="G3125" s="261" t="s">
        <v>888</v>
      </c>
      <c r="H3125" s="261">
        <v>2</v>
      </c>
      <c r="I3125" s="261" t="s">
        <v>5184</v>
      </c>
      <c r="J3125" s="261" t="s">
        <v>5192</v>
      </c>
      <c r="K3125" s="261" t="s">
        <v>5193</v>
      </c>
      <c r="L3125" s="262">
        <v>45525</v>
      </c>
      <c r="M3125" s="261" t="s">
        <v>20</v>
      </c>
    </row>
    <row r="3126" spans="1:13" x14ac:dyDescent="0.35">
      <c r="A3126" s="259" t="s">
        <v>619</v>
      </c>
      <c r="B3126" s="259" t="s">
        <v>620</v>
      </c>
      <c r="C3126" s="259" t="s">
        <v>621</v>
      </c>
      <c r="D3126" s="259" t="s">
        <v>1000</v>
      </c>
      <c r="E3126" s="259">
        <v>4180000</v>
      </c>
      <c r="F3126" s="259" t="s">
        <v>5177</v>
      </c>
      <c r="G3126" s="259" t="s">
        <v>888</v>
      </c>
      <c r="H3126" s="259">
        <v>2</v>
      </c>
      <c r="I3126" s="259" t="s">
        <v>5177</v>
      </c>
      <c r="J3126" s="259" t="s">
        <v>5194</v>
      </c>
      <c r="K3126" s="259" t="s">
        <v>5195</v>
      </c>
      <c r="L3126" s="260">
        <v>45525</v>
      </c>
      <c r="M3126" s="259" t="s">
        <v>20</v>
      </c>
    </row>
    <row r="3127" spans="1:13" x14ac:dyDescent="0.35">
      <c r="A3127" s="261" t="s">
        <v>619</v>
      </c>
      <c r="B3127" s="261" t="s">
        <v>620</v>
      </c>
      <c r="C3127" s="261" t="s">
        <v>621</v>
      </c>
      <c r="D3127" s="261" t="s">
        <v>1003</v>
      </c>
      <c r="E3127" s="261">
        <v>1479500</v>
      </c>
      <c r="F3127" s="261" t="s">
        <v>5196</v>
      </c>
      <c r="G3127" s="261" t="s">
        <v>888</v>
      </c>
      <c r="H3127" s="261">
        <v>2</v>
      </c>
      <c r="I3127" s="261" t="s">
        <v>5197</v>
      </c>
      <c r="J3127" s="261" t="s">
        <v>5198</v>
      </c>
      <c r="K3127" s="261" t="s">
        <v>5199</v>
      </c>
      <c r="L3127" s="262">
        <v>45525</v>
      </c>
      <c r="M3127" s="261" t="s">
        <v>20</v>
      </c>
    </row>
    <row r="3128" spans="1:13" x14ac:dyDescent="0.35">
      <c r="A3128" s="259" t="s">
        <v>619</v>
      </c>
      <c r="B3128" s="259" t="s">
        <v>620</v>
      </c>
      <c r="C3128" s="259" t="s">
        <v>621</v>
      </c>
      <c r="D3128" s="259" t="s">
        <v>1006</v>
      </c>
      <c r="E3128" s="259">
        <v>40500</v>
      </c>
      <c r="F3128" s="259" t="s">
        <v>5196</v>
      </c>
      <c r="G3128" s="259" t="s">
        <v>888</v>
      </c>
      <c r="H3128" s="259">
        <v>2</v>
      </c>
      <c r="I3128" s="259" t="s">
        <v>5197</v>
      </c>
      <c r="J3128" s="259" t="s">
        <v>5198</v>
      </c>
      <c r="K3128" s="259" t="s">
        <v>5200</v>
      </c>
      <c r="L3128" s="260">
        <v>45525</v>
      </c>
      <c r="M3128" s="259" t="s">
        <v>20</v>
      </c>
    </row>
    <row r="3129" spans="1:13" x14ac:dyDescent="0.35">
      <c r="A3129" s="261" t="s">
        <v>619</v>
      </c>
      <c r="B3129" s="261" t="s">
        <v>620</v>
      </c>
      <c r="C3129" s="261" t="s">
        <v>621</v>
      </c>
      <c r="D3129" s="261" t="s">
        <v>823</v>
      </c>
      <c r="E3129" s="261">
        <v>0</v>
      </c>
      <c r="F3129" s="261" t="s">
        <v>5196</v>
      </c>
      <c r="G3129" s="261" t="s">
        <v>888</v>
      </c>
      <c r="H3129" s="261">
        <v>2</v>
      </c>
      <c r="I3129" s="261" t="s">
        <v>5197</v>
      </c>
      <c r="J3129" s="261" t="s">
        <v>5198</v>
      </c>
      <c r="K3129" s="261" t="s">
        <v>5201</v>
      </c>
      <c r="L3129" s="262">
        <v>45525</v>
      </c>
      <c r="M3129" s="261" t="s">
        <v>20</v>
      </c>
    </row>
    <row r="3130" spans="1:13" x14ac:dyDescent="0.35">
      <c r="A3130" s="259" t="s">
        <v>619</v>
      </c>
      <c r="B3130" s="259" t="s">
        <v>620</v>
      </c>
      <c r="C3130" s="259" t="s">
        <v>621</v>
      </c>
      <c r="D3130" s="259" t="s">
        <v>404</v>
      </c>
      <c r="E3130" s="259">
        <v>2</v>
      </c>
      <c r="F3130" s="259" t="s">
        <v>5177</v>
      </c>
      <c r="G3130" s="259" t="s">
        <v>888</v>
      </c>
      <c r="H3130" s="259">
        <v>2</v>
      </c>
      <c r="I3130" s="259" t="s">
        <v>5178</v>
      </c>
      <c r="J3130" s="259" t="s">
        <v>5202</v>
      </c>
      <c r="K3130" s="259" t="s">
        <v>5203</v>
      </c>
      <c r="L3130" s="260">
        <v>45525</v>
      </c>
      <c r="M3130" s="259" t="s">
        <v>20</v>
      </c>
    </row>
    <row r="3131" spans="1:13" x14ac:dyDescent="0.35">
      <c r="A3131" s="261" t="s">
        <v>4609</v>
      </c>
      <c r="B3131" s="261" t="s">
        <v>4610</v>
      </c>
      <c r="C3131" s="261" t="s">
        <v>2609</v>
      </c>
      <c r="D3131" s="261" t="s">
        <v>2231</v>
      </c>
      <c r="E3131" s="261">
        <v>3</v>
      </c>
      <c r="F3131" s="261" t="s">
        <v>2232</v>
      </c>
      <c r="G3131" s="261" t="s">
        <v>33</v>
      </c>
      <c r="H3131" s="261">
        <v>2</v>
      </c>
      <c r="I3131" s="261" t="s">
        <v>17</v>
      </c>
      <c r="J3131" s="261" t="s">
        <v>17</v>
      </c>
      <c r="K3131" s="261" t="s">
        <v>5204</v>
      </c>
      <c r="L3131" s="262">
        <v>45525</v>
      </c>
      <c r="M3131" s="261" t="s">
        <v>20</v>
      </c>
    </row>
    <row r="3132" spans="1:13" x14ac:dyDescent="0.35">
      <c r="A3132" s="259" t="s">
        <v>4609</v>
      </c>
      <c r="B3132" s="259" t="s">
        <v>4610</v>
      </c>
      <c r="C3132" s="259" t="s">
        <v>2609</v>
      </c>
      <c r="D3132" s="259" t="s">
        <v>2234</v>
      </c>
      <c r="E3132" s="259">
        <v>2</v>
      </c>
      <c r="F3132" s="259" t="s">
        <v>2232</v>
      </c>
      <c r="G3132" s="259" t="s">
        <v>33</v>
      </c>
      <c r="H3132" s="259">
        <v>2</v>
      </c>
      <c r="I3132" s="259" t="s">
        <v>17</v>
      </c>
      <c r="J3132" s="259" t="s">
        <v>17</v>
      </c>
      <c r="K3132" s="259" t="s">
        <v>5205</v>
      </c>
      <c r="L3132" s="260">
        <v>45525</v>
      </c>
      <c r="M3132" s="259" t="s">
        <v>20</v>
      </c>
    </row>
    <row r="3133" spans="1:13" x14ac:dyDescent="0.35">
      <c r="A3133" s="261" t="s">
        <v>4609</v>
      </c>
      <c r="B3133" s="261" t="s">
        <v>4610</v>
      </c>
      <c r="C3133" s="261" t="s">
        <v>2609</v>
      </c>
      <c r="D3133" s="261" t="s">
        <v>2236</v>
      </c>
      <c r="E3133" s="261">
        <v>3</v>
      </c>
      <c r="F3133" s="261" t="s">
        <v>2232</v>
      </c>
      <c r="G3133" s="261" t="s">
        <v>33</v>
      </c>
      <c r="H3133" s="261">
        <v>2</v>
      </c>
      <c r="I3133" s="261" t="s">
        <v>17</v>
      </c>
      <c r="J3133" s="261" t="s">
        <v>17</v>
      </c>
      <c r="K3133" s="261" t="s">
        <v>5206</v>
      </c>
      <c r="L3133" s="262">
        <v>45525</v>
      </c>
      <c r="M3133" s="261" t="s">
        <v>20</v>
      </c>
    </row>
    <row r="3134" spans="1:13" x14ac:dyDescent="0.35">
      <c r="A3134" s="259" t="s">
        <v>4609</v>
      </c>
      <c r="B3134" s="259" t="s">
        <v>4610</v>
      </c>
      <c r="C3134" s="259" t="s">
        <v>2609</v>
      </c>
      <c r="D3134" s="259" t="s">
        <v>2238</v>
      </c>
      <c r="E3134" s="259">
        <v>3</v>
      </c>
      <c r="F3134" s="259" t="s">
        <v>2232</v>
      </c>
      <c r="G3134" s="259" t="s">
        <v>33</v>
      </c>
      <c r="H3134" s="259">
        <v>2</v>
      </c>
      <c r="I3134" s="259" t="s">
        <v>17</v>
      </c>
      <c r="J3134" s="259" t="s">
        <v>17</v>
      </c>
      <c r="K3134" s="259" t="s">
        <v>5207</v>
      </c>
      <c r="L3134" s="260">
        <v>45525</v>
      </c>
      <c r="M3134" s="259" t="s">
        <v>20</v>
      </c>
    </row>
    <row r="3135" spans="1:13" x14ac:dyDescent="0.35">
      <c r="A3135" s="261" t="s">
        <v>4609</v>
      </c>
      <c r="B3135" s="261" t="s">
        <v>4610</v>
      </c>
      <c r="C3135" s="261" t="s">
        <v>2609</v>
      </c>
      <c r="D3135" s="261" t="s">
        <v>2240</v>
      </c>
      <c r="E3135" s="261">
        <v>3</v>
      </c>
      <c r="F3135" s="261" t="s">
        <v>2232</v>
      </c>
      <c r="G3135" s="261" t="s">
        <v>33</v>
      </c>
      <c r="H3135" s="261">
        <v>2</v>
      </c>
      <c r="I3135" s="261" t="s">
        <v>17</v>
      </c>
      <c r="J3135" s="261" t="s">
        <v>17</v>
      </c>
      <c r="K3135" s="261" t="s">
        <v>5208</v>
      </c>
      <c r="L3135" s="262">
        <v>45525</v>
      </c>
      <c r="M3135" s="261" t="s">
        <v>20</v>
      </c>
    </row>
    <row r="3136" spans="1:13" x14ac:dyDescent="0.35">
      <c r="A3136" s="259" t="s">
        <v>4609</v>
      </c>
      <c r="B3136" s="259" t="s">
        <v>4610</v>
      </c>
      <c r="C3136" s="259" t="s">
        <v>2609</v>
      </c>
      <c r="D3136" s="259" t="s">
        <v>2242</v>
      </c>
      <c r="E3136" s="259">
        <v>2</v>
      </c>
      <c r="F3136" s="259" t="s">
        <v>2232</v>
      </c>
      <c r="G3136" s="259" t="s">
        <v>33</v>
      </c>
      <c r="H3136" s="259">
        <v>2</v>
      </c>
      <c r="I3136" s="259" t="s">
        <v>17</v>
      </c>
      <c r="J3136" s="259" t="s">
        <v>17</v>
      </c>
      <c r="K3136" s="259" t="s">
        <v>5209</v>
      </c>
      <c r="L3136" s="260">
        <v>45525</v>
      </c>
      <c r="M3136" s="259" t="s">
        <v>20</v>
      </c>
    </row>
    <row r="3137" spans="1:13" x14ac:dyDescent="0.35">
      <c r="A3137" s="261" t="s">
        <v>4609</v>
      </c>
      <c r="B3137" s="261" t="s">
        <v>4610</v>
      </c>
      <c r="C3137" s="261" t="s">
        <v>2609</v>
      </c>
      <c r="D3137" s="261" t="s">
        <v>2244</v>
      </c>
      <c r="E3137" s="261">
        <v>3</v>
      </c>
      <c r="F3137" s="261" t="s">
        <v>2232</v>
      </c>
      <c r="G3137" s="261" t="s">
        <v>33</v>
      </c>
      <c r="H3137" s="261">
        <v>2</v>
      </c>
      <c r="I3137" s="261" t="s">
        <v>17</v>
      </c>
      <c r="J3137" s="261" t="s">
        <v>17</v>
      </c>
      <c r="K3137" s="261" t="s">
        <v>5210</v>
      </c>
      <c r="L3137" s="262">
        <v>45525</v>
      </c>
      <c r="M3137" s="261" t="s">
        <v>20</v>
      </c>
    </row>
    <row r="3138" spans="1:13" x14ac:dyDescent="0.35">
      <c r="A3138" s="259" t="s">
        <v>4609</v>
      </c>
      <c r="B3138" s="259" t="s">
        <v>4610</v>
      </c>
      <c r="C3138" s="259" t="s">
        <v>2609</v>
      </c>
      <c r="D3138" s="259" t="s">
        <v>2246</v>
      </c>
      <c r="E3138" s="259">
        <v>3</v>
      </c>
      <c r="F3138" s="259" t="s">
        <v>2232</v>
      </c>
      <c r="G3138" s="259" t="s">
        <v>33</v>
      </c>
      <c r="H3138" s="259">
        <v>2</v>
      </c>
      <c r="I3138" s="259" t="s">
        <v>17</v>
      </c>
      <c r="J3138" s="259" t="s">
        <v>17</v>
      </c>
      <c r="K3138" s="259" t="s">
        <v>5211</v>
      </c>
      <c r="L3138" s="260">
        <v>45525</v>
      </c>
      <c r="M3138" s="259" t="s">
        <v>20</v>
      </c>
    </row>
    <row r="3139" spans="1:13" x14ac:dyDescent="0.35">
      <c r="A3139" s="261" t="s">
        <v>4609</v>
      </c>
      <c r="B3139" s="261" t="s">
        <v>4610</v>
      </c>
      <c r="C3139" s="261" t="s">
        <v>2609</v>
      </c>
      <c r="D3139" s="261" t="s">
        <v>2248</v>
      </c>
      <c r="E3139" s="261">
        <v>2</v>
      </c>
      <c r="F3139" s="261" t="s">
        <v>2232</v>
      </c>
      <c r="G3139" s="261" t="s">
        <v>33</v>
      </c>
      <c r="H3139" s="261">
        <v>2</v>
      </c>
      <c r="I3139" s="261" t="s">
        <v>17</v>
      </c>
      <c r="J3139" s="261" t="s">
        <v>17</v>
      </c>
      <c r="K3139" s="261" t="s">
        <v>5212</v>
      </c>
      <c r="L3139" s="262">
        <v>45525</v>
      </c>
      <c r="M3139" s="261" t="s">
        <v>20</v>
      </c>
    </row>
    <row r="3140" spans="1:13" x14ac:dyDescent="0.35">
      <c r="A3140" s="259" t="s">
        <v>4773</v>
      </c>
      <c r="B3140" s="259" t="s">
        <v>4774</v>
      </c>
      <c r="C3140" s="259" t="s">
        <v>2609</v>
      </c>
      <c r="D3140" s="259" t="s">
        <v>2231</v>
      </c>
      <c r="E3140" s="259">
        <v>3</v>
      </c>
      <c r="F3140" s="259" t="s">
        <v>2232</v>
      </c>
      <c r="G3140" s="259" t="s">
        <v>33</v>
      </c>
      <c r="H3140" s="259">
        <v>2</v>
      </c>
      <c r="I3140" s="259" t="s">
        <v>17</v>
      </c>
      <c r="J3140" s="259" t="s">
        <v>17</v>
      </c>
      <c r="K3140" s="259" t="s">
        <v>5213</v>
      </c>
      <c r="L3140" s="260">
        <v>45525</v>
      </c>
      <c r="M3140" s="259" t="s">
        <v>20</v>
      </c>
    </row>
    <row r="3141" spans="1:13" x14ac:dyDescent="0.35">
      <c r="A3141" s="261" t="s">
        <v>4773</v>
      </c>
      <c r="B3141" s="261" t="s">
        <v>4774</v>
      </c>
      <c r="C3141" s="261" t="s">
        <v>2609</v>
      </c>
      <c r="D3141" s="261" t="s">
        <v>2234</v>
      </c>
      <c r="E3141" s="261">
        <v>2</v>
      </c>
      <c r="F3141" s="261" t="s">
        <v>2232</v>
      </c>
      <c r="G3141" s="261" t="s">
        <v>33</v>
      </c>
      <c r="H3141" s="261">
        <v>2</v>
      </c>
      <c r="I3141" s="261" t="s">
        <v>17</v>
      </c>
      <c r="J3141" s="261" t="s">
        <v>17</v>
      </c>
      <c r="K3141" s="261" t="s">
        <v>5214</v>
      </c>
      <c r="L3141" s="262">
        <v>45525</v>
      </c>
      <c r="M3141" s="261" t="s">
        <v>20</v>
      </c>
    </row>
    <row r="3142" spans="1:13" x14ac:dyDescent="0.35">
      <c r="A3142" s="259" t="s">
        <v>4773</v>
      </c>
      <c r="B3142" s="259" t="s">
        <v>4774</v>
      </c>
      <c r="C3142" s="259" t="s">
        <v>2609</v>
      </c>
      <c r="D3142" s="259" t="s">
        <v>2236</v>
      </c>
      <c r="E3142" s="259">
        <v>3</v>
      </c>
      <c r="F3142" s="259" t="s">
        <v>2232</v>
      </c>
      <c r="G3142" s="259" t="s">
        <v>33</v>
      </c>
      <c r="H3142" s="259">
        <v>2</v>
      </c>
      <c r="I3142" s="259" t="s">
        <v>17</v>
      </c>
      <c r="J3142" s="259" t="s">
        <v>17</v>
      </c>
      <c r="K3142" s="259" t="s">
        <v>5215</v>
      </c>
      <c r="L3142" s="260">
        <v>45525</v>
      </c>
      <c r="M3142" s="259" t="s">
        <v>20</v>
      </c>
    </row>
    <row r="3143" spans="1:13" x14ac:dyDescent="0.35">
      <c r="A3143" s="261" t="s">
        <v>4773</v>
      </c>
      <c r="B3143" s="261" t="s">
        <v>4774</v>
      </c>
      <c r="C3143" s="261" t="s">
        <v>2609</v>
      </c>
      <c r="D3143" s="261" t="s">
        <v>2238</v>
      </c>
      <c r="E3143" s="261">
        <v>3</v>
      </c>
      <c r="F3143" s="261" t="s">
        <v>2232</v>
      </c>
      <c r="G3143" s="261" t="s">
        <v>33</v>
      </c>
      <c r="H3143" s="261">
        <v>2</v>
      </c>
      <c r="I3143" s="261" t="s">
        <v>17</v>
      </c>
      <c r="J3143" s="261" t="s">
        <v>17</v>
      </c>
      <c r="K3143" s="261" t="s">
        <v>5216</v>
      </c>
      <c r="L3143" s="262">
        <v>45525</v>
      </c>
      <c r="M3143" s="261" t="s">
        <v>20</v>
      </c>
    </row>
    <row r="3144" spans="1:13" x14ac:dyDescent="0.35">
      <c r="A3144" s="259" t="s">
        <v>4773</v>
      </c>
      <c r="B3144" s="259" t="s">
        <v>4774</v>
      </c>
      <c r="C3144" s="259" t="s">
        <v>2609</v>
      </c>
      <c r="D3144" s="259" t="s">
        <v>2240</v>
      </c>
      <c r="E3144" s="259">
        <v>3</v>
      </c>
      <c r="F3144" s="259" t="s">
        <v>2232</v>
      </c>
      <c r="G3144" s="259" t="s">
        <v>33</v>
      </c>
      <c r="H3144" s="259">
        <v>2</v>
      </c>
      <c r="I3144" s="259" t="s">
        <v>17</v>
      </c>
      <c r="J3144" s="259" t="s">
        <v>17</v>
      </c>
      <c r="K3144" s="259" t="s">
        <v>5217</v>
      </c>
      <c r="L3144" s="260">
        <v>45525</v>
      </c>
      <c r="M3144" s="259" t="s">
        <v>20</v>
      </c>
    </row>
    <row r="3145" spans="1:13" x14ac:dyDescent="0.35">
      <c r="A3145" s="261" t="s">
        <v>4773</v>
      </c>
      <c r="B3145" s="261" t="s">
        <v>4774</v>
      </c>
      <c r="C3145" s="261" t="s">
        <v>2609</v>
      </c>
      <c r="D3145" s="261" t="s">
        <v>2242</v>
      </c>
      <c r="E3145" s="261">
        <v>2</v>
      </c>
      <c r="F3145" s="261" t="s">
        <v>2232</v>
      </c>
      <c r="G3145" s="261" t="s">
        <v>33</v>
      </c>
      <c r="H3145" s="261">
        <v>2</v>
      </c>
      <c r="I3145" s="261" t="s">
        <v>17</v>
      </c>
      <c r="J3145" s="261" t="s">
        <v>17</v>
      </c>
      <c r="K3145" s="261" t="s">
        <v>5218</v>
      </c>
      <c r="L3145" s="262">
        <v>45525</v>
      </c>
      <c r="M3145" s="261" t="s">
        <v>20</v>
      </c>
    </row>
    <row r="3146" spans="1:13" x14ac:dyDescent="0.35">
      <c r="A3146" s="259" t="s">
        <v>4773</v>
      </c>
      <c r="B3146" s="259" t="s">
        <v>4774</v>
      </c>
      <c r="C3146" s="259" t="s">
        <v>2609</v>
      </c>
      <c r="D3146" s="259" t="s">
        <v>2244</v>
      </c>
      <c r="E3146" s="259">
        <v>2</v>
      </c>
      <c r="F3146" s="259" t="s">
        <v>2232</v>
      </c>
      <c r="G3146" s="259" t="s">
        <v>33</v>
      </c>
      <c r="H3146" s="259">
        <v>2</v>
      </c>
      <c r="I3146" s="259" t="s">
        <v>17</v>
      </c>
      <c r="J3146" s="259" t="s">
        <v>17</v>
      </c>
      <c r="K3146" s="259" t="s">
        <v>5219</v>
      </c>
      <c r="L3146" s="260">
        <v>45525</v>
      </c>
      <c r="M3146" s="259" t="s">
        <v>20</v>
      </c>
    </row>
    <row r="3147" spans="1:13" x14ac:dyDescent="0.35">
      <c r="A3147" s="261" t="s">
        <v>4773</v>
      </c>
      <c r="B3147" s="261" t="s">
        <v>4774</v>
      </c>
      <c r="C3147" s="261" t="s">
        <v>2609</v>
      </c>
      <c r="D3147" s="261" t="s">
        <v>2246</v>
      </c>
      <c r="E3147" s="261">
        <v>3</v>
      </c>
      <c r="F3147" s="261" t="s">
        <v>2232</v>
      </c>
      <c r="G3147" s="261" t="s">
        <v>33</v>
      </c>
      <c r="H3147" s="261">
        <v>2</v>
      </c>
      <c r="I3147" s="261" t="s">
        <v>17</v>
      </c>
      <c r="J3147" s="261" t="s">
        <v>17</v>
      </c>
      <c r="K3147" s="261" t="s">
        <v>5220</v>
      </c>
      <c r="L3147" s="262">
        <v>45525</v>
      </c>
      <c r="M3147" s="261" t="s">
        <v>20</v>
      </c>
    </row>
    <row r="3148" spans="1:13" x14ac:dyDescent="0.35">
      <c r="A3148" s="259" t="s">
        <v>4773</v>
      </c>
      <c r="B3148" s="259" t="s">
        <v>4774</v>
      </c>
      <c r="C3148" s="259" t="s">
        <v>2609</v>
      </c>
      <c r="D3148" s="259" t="s">
        <v>2248</v>
      </c>
      <c r="E3148" s="259">
        <v>2</v>
      </c>
      <c r="F3148" s="259" t="s">
        <v>2232</v>
      </c>
      <c r="G3148" s="259" t="s">
        <v>33</v>
      </c>
      <c r="H3148" s="259">
        <v>2</v>
      </c>
      <c r="I3148" s="259" t="s">
        <v>17</v>
      </c>
      <c r="J3148" s="259" t="s">
        <v>17</v>
      </c>
      <c r="K3148" s="259" t="s">
        <v>5221</v>
      </c>
      <c r="L3148" s="260">
        <v>45525</v>
      </c>
      <c r="M3148" s="259" t="s">
        <v>20</v>
      </c>
    </row>
    <row r="3149" spans="1:13" x14ac:dyDescent="0.35">
      <c r="A3149" s="261" t="s">
        <v>4823</v>
      </c>
      <c r="B3149" s="261" t="s">
        <v>4824</v>
      </c>
      <c r="C3149" s="261" t="s">
        <v>2932</v>
      </c>
      <c r="D3149" s="261" t="s">
        <v>2231</v>
      </c>
      <c r="E3149" s="261">
        <v>0</v>
      </c>
      <c r="F3149" s="261" t="s">
        <v>2232</v>
      </c>
      <c r="G3149" s="261" t="s">
        <v>33</v>
      </c>
      <c r="H3149" s="261">
        <v>2</v>
      </c>
      <c r="I3149" s="261" t="s">
        <v>17</v>
      </c>
      <c r="J3149" s="261" t="s">
        <v>17</v>
      </c>
      <c r="K3149" s="261" t="s">
        <v>5222</v>
      </c>
      <c r="L3149" s="262">
        <v>45525</v>
      </c>
      <c r="M3149" s="261" t="s">
        <v>20</v>
      </c>
    </row>
    <row r="3150" spans="1:13" x14ac:dyDescent="0.35">
      <c r="A3150" s="259" t="s">
        <v>4823</v>
      </c>
      <c r="B3150" s="259" t="s">
        <v>4824</v>
      </c>
      <c r="C3150" s="259" t="s">
        <v>2932</v>
      </c>
      <c r="D3150" s="259" t="s">
        <v>2234</v>
      </c>
      <c r="E3150" s="259">
        <v>1</v>
      </c>
      <c r="F3150" s="259" t="s">
        <v>2232</v>
      </c>
      <c r="G3150" s="259" t="s">
        <v>33</v>
      </c>
      <c r="H3150" s="259">
        <v>2</v>
      </c>
      <c r="I3150" s="259" t="s">
        <v>17</v>
      </c>
      <c r="J3150" s="259" t="s">
        <v>17</v>
      </c>
      <c r="K3150" s="259" t="s">
        <v>5223</v>
      </c>
      <c r="L3150" s="260">
        <v>45525</v>
      </c>
      <c r="M3150" s="259" t="s">
        <v>20</v>
      </c>
    </row>
    <row r="3151" spans="1:13" x14ac:dyDescent="0.35">
      <c r="A3151" s="261" t="s">
        <v>4823</v>
      </c>
      <c r="B3151" s="261" t="s">
        <v>4824</v>
      </c>
      <c r="C3151" s="261" t="s">
        <v>2932</v>
      </c>
      <c r="D3151" s="261" t="s">
        <v>2236</v>
      </c>
      <c r="E3151" s="261">
        <v>0</v>
      </c>
      <c r="F3151" s="261" t="s">
        <v>2232</v>
      </c>
      <c r="G3151" s="261" t="s">
        <v>33</v>
      </c>
      <c r="H3151" s="261">
        <v>2</v>
      </c>
      <c r="I3151" s="261" t="s">
        <v>17</v>
      </c>
      <c r="J3151" s="261" t="s">
        <v>17</v>
      </c>
      <c r="K3151" s="261" t="s">
        <v>5224</v>
      </c>
      <c r="L3151" s="262">
        <v>45525</v>
      </c>
      <c r="M3151" s="261" t="s">
        <v>20</v>
      </c>
    </row>
    <row r="3152" spans="1:13" x14ac:dyDescent="0.35">
      <c r="A3152" s="259" t="s">
        <v>4823</v>
      </c>
      <c r="B3152" s="259" t="s">
        <v>4824</v>
      </c>
      <c r="C3152" s="259" t="s">
        <v>2932</v>
      </c>
      <c r="D3152" s="259" t="s">
        <v>2238</v>
      </c>
      <c r="E3152" s="259">
        <v>1</v>
      </c>
      <c r="F3152" s="259" t="s">
        <v>2232</v>
      </c>
      <c r="G3152" s="259" t="s">
        <v>33</v>
      </c>
      <c r="H3152" s="259">
        <v>2</v>
      </c>
      <c r="I3152" s="259" t="s">
        <v>17</v>
      </c>
      <c r="J3152" s="259" t="s">
        <v>17</v>
      </c>
      <c r="K3152" s="259" t="s">
        <v>5225</v>
      </c>
      <c r="L3152" s="260">
        <v>45525</v>
      </c>
      <c r="M3152" s="259" t="s">
        <v>20</v>
      </c>
    </row>
    <row r="3153" spans="1:13" x14ac:dyDescent="0.35">
      <c r="A3153" s="261" t="s">
        <v>4823</v>
      </c>
      <c r="B3153" s="261" t="s">
        <v>4824</v>
      </c>
      <c r="C3153" s="261" t="s">
        <v>2932</v>
      </c>
      <c r="D3153" s="261" t="s">
        <v>2240</v>
      </c>
      <c r="E3153" s="261">
        <v>3</v>
      </c>
      <c r="F3153" s="261" t="s">
        <v>2232</v>
      </c>
      <c r="G3153" s="261" t="s">
        <v>33</v>
      </c>
      <c r="H3153" s="261">
        <v>2</v>
      </c>
      <c r="I3153" s="261" t="s">
        <v>17</v>
      </c>
      <c r="J3153" s="261" t="s">
        <v>17</v>
      </c>
      <c r="K3153" s="261" t="s">
        <v>5226</v>
      </c>
      <c r="L3153" s="262">
        <v>45525</v>
      </c>
      <c r="M3153" s="261" t="s">
        <v>20</v>
      </c>
    </row>
    <row r="3154" spans="1:13" x14ac:dyDescent="0.35">
      <c r="A3154" s="259" t="s">
        <v>4823</v>
      </c>
      <c r="B3154" s="259" t="s">
        <v>4824</v>
      </c>
      <c r="C3154" s="259" t="s">
        <v>2932</v>
      </c>
      <c r="D3154" s="259" t="s">
        <v>2242</v>
      </c>
      <c r="E3154" s="259">
        <v>1</v>
      </c>
      <c r="F3154" s="259" t="s">
        <v>2232</v>
      </c>
      <c r="G3154" s="259" t="s">
        <v>33</v>
      </c>
      <c r="H3154" s="259">
        <v>2</v>
      </c>
      <c r="I3154" s="259" t="s">
        <v>17</v>
      </c>
      <c r="J3154" s="259" t="s">
        <v>17</v>
      </c>
      <c r="K3154" s="259" t="s">
        <v>5227</v>
      </c>
      <c r="L3154" s="260">
        <v>45525</v>
      </c>
      <c r="M3154" s="259" t="s">
        <v>20</v>
      </c>
    </row>
    <row r="3155" spans="1:13" x14ac:dyDescent="0.35">
      <c r="A3155" s="261" t="s">
        <v>4823</v>
      </c>
      <c r="B3155" s="261" t="s">
        <v>4824</v>
      </c>
      <c r="C3155" s="261" t="s">
        <v>2932</v>
      </c>
      <c r="D3155" s="261" t="s">
        <v>2244</v>
      </c>
      <c r="E3155" s="261">
        <v>0</v>
      </c>
      <c r="F3155" s="261" t="s">
        <v>2232</v>
      </c>
      <c r="G3155" s="261" t="s">
        <v>33</v>
      </c>
      <c r="H3155" s="261">
        <v>2</v>
      </c>
      <c r="I3155" s="261" t="s">
        <v>17</v>
      </c>
      <c r="J3155" s="261" t="s">
        <v>17</v>
      </c>
      <c r="K3155" s="261" t="s">
        <v>5228</v>
      </c>
      <c r="L3155" s="262">
        <v>45525</v>
      </c>
      <c r="M3155" s="261" t="s">
        <v>20</v>
      </c>
    </row>
    <row r="3156" spans="1:13" x14ac:dyDescent="0.35">
      <c r="A3156" s="259" t="s">
        <v>4823</v>
      </c>
      <c r="B3156" s="259" t="s">
        <v>4824</v>
      </c>
      <c r="C3156" s="259" t="s">
        <v>2932</v>
      </c>
      <c r="D3156" s="259" t="s">
        <v>2246</v>
      </c>
      <c r="E3156" s="259">
        <v>0</v>
      </c>
      <c r="F3156" s="259" t="s">
        <v>2232</v>
      </c>
      <c r="G3156" s="259" t="s">
        <v>33</v>
      </c>
      <c r="H3156" s="259">
        <v>2</v>
      </c>
      <c r="I3156" s="259" t="s">
        <v>17</v>
      </c>
      <c r="J3156" s="259" t="s">
        <v>17</v>
      </c>
      <c r="K3156" s="259" t="s">
        <v>5229</v>
      </c>
      <c r="L3156" s="260">
        <v>45525</v>
      </c>
      <c r="M3156" s="259" t="s">
        <v>20</v>
      </c>
    </row>
    <row r="3157" spans="1:13" x14ac:dyDescent="0.35">
      <c r="A3157" s="261" t="s">
        <v>4823</v>
      </c>
      <c r="B3157" s="261" t="s">
        <v>4824</v>
      </c>
      <c r="C3157" s="261" t="s">
        <v>2932</v>
      </c>
      <c r="D3157" s="261" t="s">
        <v>2248</v>
      </c>
      <c r="E3157" s="261">
        <v>0</v>
      </c>
      <c r="F3157" s="261" t="s">
        <v>2232</v>
      </c>
      <c r="G3157" s="261" t="s">
        <v>33</v>
      </c>
      <c r="H3157" s="261">
        <v>2</v>
      </c>
      <c r="I3157" s="261" t="s">
        <v>17</v>
      </c>
      <c r="J3157" s="261" t="s">
        <v>17</v>
      </c>
      <c r="K3157" s="261" t="s">
        <v>5230</v>
      </c>
      <c r="L3157" s="262">
        <v>45525</v>
      </c>
      <c r="M3157" s="261" t="s">
        <v>20</v>
      </c>
    </row>
    <row r="3158" spans="1:13" x14ac:dyDescent="0.35">
      <c r="A3158" s="259" t="s">
        <v>4933</v>
      </c>
      <c r="B3158" s="259" t="s">
        <v>4934</v>
      </c>
      <c r="C3158" s="259" t="s">
        <v>2932</v>
      </c>
      <c r="D3158" s="259" t="s">
        <v>2231</v>
      </c>
      <c r="E3158" s="259">
        <v>0</v>
      </c>
      <c r="F3158" s="259" t="s">
        <v>2232</v>
      </c>
      <c r="G3158" s="259" t="s">
        <v>33</v>
      </c>
      <c r="H3158" s="259">
        <v>2</v>
      </c>
      <c r="I3158" s="259" t="s">
        <v>17</v>
      </c>
      <c r="J3158" s="259" t="s">
        <v>17</v>
      </c>
      <c r="K3158" s="259" t="s">
        <v>5231</v>
      </c>
      <c r="L3158" s="260">
        <v>45525</v>
      </c>
      <c r="M3158" s="259" t="s">
        <v>20</v>
      </c>
    </row>
    <row r="3159" spans="1:13" x14ac:dyDescent="0.35">
      <c r="A3159" s="261" t="s">
        <v>4933</v>
      </c>
      <c r="B3159" s="261" t="s">
        <v>4934</v>
      </c>
      <c r="C3159" s="261" t="s">
        <v>2932</v>
      </c>
      <c r="D3159" s="261" t="s">
        <v>2234</v>
      </c>
      <c r="E3159" s="261">
        <v>1</v>
      </c>
      <c r="F3159" s="261" t="s">
        <v>2232</v>
      </c>
      <c r="G3159" s="261" t="s">
        <v>33</v>
      </c>
      <c r="H3159" s="261">
        <v>2</v>
      </c>
      <c r="I3159" s="261" t="s">
        <v>17</v>
      </c>
      <c r="J3159" s="261" t="s">
        <v>17</v>
      </c>
      <c r="K3159" s="261" t="s">
        <v>5232</v>
      </c>
      <c r="L3159" s="262">
        <v>45525</v>
      </c>
      <c r="M3159" s="261" t="s">
        <v>20</v>
      </c>
    </row>
    <row r="3160" spans="1:13" x14ac:dyDescent="0.35">
      <c r="A3160" s="259" t="s">
        <v>4933</v>
      </c>
      <c r="B3160" s="259" t="s">
        <v>4934</v>
      </c>
      <c r="C3160" s="259" t="s">
        <v>2932</v>
      </c>
      <c r="D3160" s="259" t="s">
        <v>2236</v>
      </c>
      <c r="E3160" s="259">
        <v>0</v>
      </c>
      <c r="F3160" s="259" t="s">
        <v>2232</v>
      </c>
      <c r="G3160" s="259" t="s">
        <v>33</v>
      </c>
      <c r="H3160" s="259">
        <v>2</v>
      </c>
      <c r="I3160" s="259" t="s">
        <v>17</v>
      </c>
      <c r="J3160" s="259" t="s">
        <v>17</v>
      </c>
      <c r="K3160" s="259" t="s">
        <v>5233</v>
      </c>
      <c r="L3160" s="260">
        <v>45525</v>
      </c>
      <c r="M3160" s="259" t="s">
        <v>20</v>
      </c>
    </row>
    <row r="3161" spans="1:13" x14ac:dyDescent="0.35">
      <c r="A3161" s="261" t="s">
        <v>4933</v>
      </c>
      <c r="B3161" s="261" t="s">
        <v>4934</v>
      </c>
      <c r="C3161" s="261" t="s">
        <v>2932</v>
      </c>
      <c r="D3161" s="261" t="s">
        <v>2238</v>
      </c>
      <c r="E3161" s="261">
        <v>0</v>
      </c>
      <c r="F3161" s="261" t="s">
        <v>2232</v>
      </c>
      <c r="G3161" s="261" t="s">
        <v>33</v>
      </c>
      <c r="H3161" s="261">
        <v>2</v>
      </c>
      <c r="I3161" s="261" t="s">
        <v>17</v>
      </c>
      <c r="J3161" s="261" t="s">
        <v>17</v>
      </c>
      <c r="K3161" s="261" t="s">
        <v>5234</v>
      </c>
      <c r="L3161" s="262">
        <v>45525</v>
      </c>
      <c r="M3161" s="261" t="s">
        <v>20</v>
      </c>
    </row>
    <row r="3162" spans="1:13" x14ac:dyDescent="0.35">
      <c r="A3162" s="259" t="s">
        <v>4933</v>
      </c>
      <c r="B3162" s="259" t="s">
        <v>4934</v>
      </c>
      <c r="C3162" s="259" t="s">
        <v>2932</v>
      </c>
      <c r="D3162" s="259" t="s">
        <v>2240</v>
      </c>
      <c r="E3162" s="259">
        <v>3</v>
      </c>
      <c r="F3162" s="259" t="s">
        <v>2232</v>
      </c>
      <c r="G3162" s="259" t="s">
        <v>33</v>
      </c>
      <c r="H3162" s="259">
        <v>2</v>
      </c>
      <c r="I3162" s="259" t="s">
        <v>17</v>
      </c>
      <c r="J3162" s="259" t="s">
        <v>17</v>
      </c>
      <c r="K3162" s="259" t="s">
        <v>5235</v>
      </c>
      <c r="L3162" s="260">
        <v>45525</v>
      </c>
      <c r="M3162" s="259" t="s">
        <v>20</v>
      </c>
    </row>
    <row r="3163" spans="1:13" x14ac:dyDescent="0.35">
      <c r="A3163" s="261" t="s">
        <v>4933</v>
      </c>
      <c r="B3163" s="261" t="s">
        <v>4934</v>
      </c>
      <c r="C3163" s="261" t="s">
        <v>2932</v>
      </c>
      <c r="D3163" s="261" t="s">
        <v>2242</v>
      </c>
      <c r="E3163" s="261">
        <v>1</v>
      </c>
      <c r="F3163" s="261" t="s">
        <v>2232</v>
      </c>
      <c r="G3163" s="261" t="s">
        <v>33</v>
      </c>
      <c r="H3163" s="261">
        <v>2</v>
      </c>
      <c r="I3163" s="261" t="s">
        <v>17</v>
      </c>
      <c r="J3163" s="261" t="s">
        <v>17</v>
      </c>
      <c r="K3163" s="261" t="s">
        <v>5236</v>
      </c>
      <c r="L3163" s="262">
        <v>45525</v>
      </c>
      <c r="M3163" s="261" t="s">
        <v>20</v>
      </c>
    </row>
    <row r="3164" spans="1:13" x14ac:dyDescent="0.35">
      <c r="A3164" s="259" t="s">
        <v>4933</v>
      </c>
      <c r="B3164" s="259" t="s">
        <v>4934</v>
      </c>
      <c r="C3164" s="259" t="s">
        <v>2932</v>
      </c>
      <c r="D3164" s="259" t="s">
        <v>2244</v>
      </c>
      <c r="E3164" s="259">
        <v>0</v>
      </c>
      <c r="F3164" s="259" t="s">
        <v>2232</v>
      </c>
      <c r="G3164" s="259" t="s">
        <v>33</v>
      </c>
      <c r="H3164" s="259">
        <v>2</v>
      </c>
      <c r="I3164" s="259" t="s">
        <v>17</v>
      </c>
      <c r="J3164" s="259" t="s">
        <v>17</v>
      </c>
      <c r="K3164" s="259" t="s">
        <v>5237</v>
      </c>
      <c r="L3164" s="260">
        <v>45525</v>
      </c>
      <c r="M3164" s="259" t="s">
        <v>20</v>
      </c>
    </row>
    <row r="3165" spans="1:13" x14ac:dyDescent="0.35">
      <c r="A3165" s="261" t="s">
        <v>4933</v>
      </c>
      <c r="B3165" s="261" t="s">
        <v>4934</v>
      </c>
      <c r="C3165" s="261" t="s">
        <v>2932</v>
      </c>
      <c r="D3165" s="261" t="s">
        <v>2246</v>
      </c>
      <c r="E3165" s="261">
        <v>0</v>
      </c>
      <c r="F3165" s="261" t="s">
        <v>2232</v>
      </c>
      <c r="G3165" s="261" t="s">
        <v>33</v>
      </c>
      <c r="H3165" s="261">
        <v>2</v>
      </c>
      <c r="I3165" s="261" t="s">
        <v>17</v>
      </c>
      <c r="J3165" s="261" t="s">
        <v>17</v>
      </c>
      <c r="K3165" s="261" t="s">
        <v>5238</v>
      </c>
      <c r="L3165" s="262">
        <v>45525</v>
      </c>
      <c r="M3165" s="261" t="s">
        <v>20</v>
      </c>
    </row>
    <row r="3166" spans="1:13" x14ac:dyDescent="0.35">
      <c r="A3166" s="259" t="s">
        <v>4933</v>
      </c>
      <c r="B3166" s="259" t="s">
        <v>4934</v>
      </c>
      <c r="C3166" s="259" t="s">
        <v>2932</v>
      </c>
      <c r="D3166" s="259" t="s">
        <v>2248</v>
      </c>
      <c r="E3166" s="259">
        <v>0</v>
      </c>
      <c r="F3166" s="259" t="s">
        <v>2232</v>
      </c>
      <c r="G3166" s="259" t="s">
        <v>33</v>
      </c>
      <c r="H3166" s="259">
        <v>2</v>
      </c>
      <c r="I3166" s="259" t="s">
        <v>17</v>
      </c>
      <c r="J3166" s="259" t="s">
        <v>17</v>
      </c>
      <c r="K3166" s="259" t="s">
        <v>5239</v>
      </c>
      <c r="L3166" s="260">
        <v>45525</v>
      </c>
      <c r="M3166" s="259" t="s">
        <v>20</v>
      </c>
    </row>
    <row r="3167" spans="1:13" x14ac:dyDescent="0.35">
      <c r="A3167" s="261" t="s">
        <v>4977</v>
      </c>
      <c r="B3167" s="261" t="s">
        <v>4978</v>
      </c>
      <c r="C3167" s="261" t="s">
        <v>2944</v>
      </c>
      <c r="D3167" s="261" t="s">
        <v>2231</v>
      </c>
      <c r="E3167" s="261">
        <v>0</v>
      </c>
      <c r="F3167" s="261" t="s">
        <v>2232</v>
      </c>
      <c r="G3167" s="261" t="s">
        <v>33</v>
      </c>
      <c r="H3167" s="261">
        <v>2</v>
      </c>
      <c r="I3167" s="261" t="s">
        <v>17</v>
      </c>
      <c r="J3167" s="261" t="s">
        <v>17</v>
      </c>
      <c r="K3167" s="261" t="s">
        <v>5240</v>
      </c>
      <c r="L3167" s="262">
        <v>45525</v>
      </c>
      <c r="M3167" s="261" t="s">
        <v>20</v>
      </c>
    </row>
    <row r="3168" spans="1:13" x14ac:dyDescent="0.35">
      <c r="A3168" s="259" t="s">
        <v>4977</v>
      </c>
      <c r="B3168" s="259" t="s">
        <v>4978</v>
      </c>
      <c r="C3168" s="259" t="s">
        <v>2944</v>
      </c>
      <c r="D3168" s="259" t="s">
        <v>2234</v>
      </c>
      <c r="E3168" s="259">
        <v>0</v>
      </c>
      <c r="F3168" s="259" t="s">
        <v>2232</v>
      </c>
      <c r="G3168" s="259" t="s">
        <v>33</v>
      </c>
      <c r="H3168" s="259">
        <v>2</v>
      </c>
      <c r="I3168" s="259" t="s">
        <v>17</v>
      </c>
      <c r="J3168" s="259" t="s">
        <v>17</v>
      </c>
      <c r="K3168" s="259" t="s">
        <v>5241</v>
      </c>
      <c r="L3168" s="260">
        <v>45525</v>
      </c>
      <c r="M3168" s="259" t="s">
        <v>20</v>
      </c>
    </row>
    <row r="3169" spans="1:13" x14ac:dyDescent="0.35">
      <c r="A3169" s="261" t="s">
        <v>4977</v>
      </c>
      <c r="B3169" s="261" t="s">
        <v>4978</v>
      </c>
      <c r="C3169" s="261" t="s">
        <v>2944</v>
      </c>
      <c r="D3169" s="261" t="s">
        <v>2236</v>
      </c>
      <c r="E3169" s="261">
        <v>1</v>
      </c>
      <c r="F3169" s="261" t="s">
        <v>2232</v>
      </c>
      <c r="G3169" s="261" t="s">
        <v>33</v>
      </c>
      <c r="H3169" s="261">
        <v>2</v>
      </c>
      <c r="I3169" s="261" t="s">
        <v>17</v>
      </c>
      <c r="J3169" s="261" t="s">
        <v>17</v>
      </c>
      <c r="K3169" s="261" t="s">
        <v>5242</v>
      </c>
      <c r="L3169" s="262">
        <v>45525</v>
      </c>
      <c r="M3169" s="261" t="s">
        <v>20</v>
      </c>
    </row>
    <row r="3170" spans="1:13" x14ac:dyDescent="0.35">
      <c r="A3170" s="259" t="s">
        <v>4977</v>
      </c>
      <c r="B3170" s="259" t="s">
        <v>4978</v>
      </c>
      <c r="C3170" s="259" t="s">
        <v>2944</v>
      </c>
      <c r="D3170" s="259" t="s">
        <v>2238</v>
      </c>
      <c r="E3170" s="259">
        <v>2</v>
      </c>
      <c r="F3170" s="259" t="s">
        <v>2232</v>
      </c>
      <c r="G3170" s="259" t="s">
        <v>33</v>
      </c>
      <c r="H3170" s="259">
        <v>2</v>
      </c>
      <c r="I3170" s="259" t="s">
        <v>17</v>
      </c>
      <c r="J3170" s="259" t="s">
        <v>17</v>
      </c>
      <c r="K3170" s="259" t="s">
        <v>5243</v>
      </c>
      <c r="L3170" s="260">
        <v>45525</v>
      </c>
      <c r="M3170" s="259" t="s">
        <v>20</v>
      </c>
    </row>
    <row r="3171" spans="1:13" x14ac:dyDescent="0.35">
      <c r="A3171" s="261" t="s">
        <v>4977</v>
      </c>
      <c r="B3171" s="261" t="s">
        <v>4978</v>
      </c>
      <c r="C3171" s="261" t="s">
        <v>2944</v>
      </c>
      <c r="D3171" s="261" t="s">
        <v>2240</v>
      </c>
      <c r="E3171" s="261">
        <v>3</v>
      </c>
      <c r="F3171" s="261" t="s">
        <v>2232</v>
      </c>
      <c r="G3171" s="261" t="s">
        <v>33</v>
      </c>
      <c r="H3171" s="261">
        <v>2</v>
      </c>
      <c r="I3171" s="261" t="s">
        <v>17</v>
      </c>
      <c r="J3171" s="261" t="s">
        <v>17</v>
      </c>
      <c r="K3171" s="261" t="s">
        <v>5244</v>
      </c>
      <c r="L3171" s="262">
        <v>45525</v>
      </c>
      <c r="M3171" s="261" t="s">
        <v>20</v>
      </c>
    </row>
    <row r="3172" spans="1:13" x14ac:dyDescent="0.35">
      <c r="A3172" s="259" t="s">
        <v>4977</v>
      </c>
      <c r="B3172" s="259" t="s">
        <v>4978</v>
      </c>
      <c r="C3172" s="259" t="s">
        <v>2944</v>
      </c>
      <c r="D3172" s="259" t="s">
        <v>2242</v>
      </c>
      <c r="E3172" s="259">
        <v>0</v>
      </c>
      <c r="F3172" s="259" t="s">
        <v>2232</v>
      </c>
      <c r="G3172" s="259" t="s">
        <v>33</v>
      </c>
      <c r="H3172" s="259">
        <v>2</v>
      </c>
      <c r="I3172" s="259" t="s">
        <v>17</v>
      </c>
      <c r="J3172" s="259" t="s">
        <v>17</v>
      </c>
      <c r="K3172" s="259" t="s">
        <v>5245</v>
      </c>
      <c r="L3172" s="260">
        <v>45525</v>
      </c>
      <c r="M3172" s="259" t="s">
        <v>20</v>
      </c>
    </row>
    <row r="3173" spans="1:13" x14ac:dyDescent="0.35">
      <c r="A3173" s="261" t="s">
        <v>4977</v>
      </c>
      <c r="B3173" s="261" t="s">
        <v>4978</v>
      </c>
      <c r="C3173" s="261" t="s">
        <v>2944</v>
      </c>
      <c r="D3173" s="261" t="s">
        <v>2244</v>
      </c>
      <c r="E3173" s="261">
        <v>0</v>
      </c>
      <c r="F3173" s="261" t="s">
        <v>2232</v>
      </c>
      <c r="G3173" s="261" t="s">
        <v>33</v>
      </c>
      <c r="H3173" s="261">
        <v>2</v>
      </c>
      <c r="I3173" s="261" t="s">
        <v>17</v>
      </c>
      <c r="J3173" s="261" t="s">
        <v>17</v>
      </c>
      <c r="K3173" s="261" t="s">
        <v>5246</v>
      </c>
      <c r="L3173" s="262">
        <v>45525</v>
      </c>
      <c r="M3173" s="261" t="s">
        <v>20</v>
      </c>
    </row>
    <row r="3174" spans="1:13" x14ac:dyDescent="0.35">
      <c r="A3174" s="259" t="s">
        <v>4977</v>
      </c>
      <c r="B3174" s="259" t="s">
        <v>4978</v>
      </c>
      <c r="C3174" s="259" t="s">
        <v>2944</v>
      </c>
      <c r="D3174" s="259" t="s">
        <v>2246</v>
      </c>
      <c r="E3174" s="259">
        <v>1</v>
      </c>
      <c r="F3174" s="259" t="s">
        <v>2232</v>
      </c>
      <c r="G3174" s="259" t="s">
        <v>33</v>
      </c>
      <c r="H3174" s="259">
        <v>2</v>
      </c>
      <c r="I3174" s="259" t="s">
        <v>17</v>
      </c>
      <c r="J3174" s="259" t="s">
        <v>17</v>
      </c>
      <c r="K3174" s="259" t="s">
        <v>5247</v>
      </c>
      <c r="L3174" s="260">
        <v>45525</v>
      </c>
      <c r="M3174" s="259" t="s">
        <v>20</v>
      </c>
    </row>
    <row r="3175" spans="1:13" x14ac:dyDescent="0.35">
      <c r="A3175" s="261" t="s">
        <v>4977</v>
      </c>
      <c r="B3175" s="261" t="s">
        <v>4978</v>
      </c>
      <c r="C3175" s="261" t="s">
        <v>2944</v>
      </c>
      <c r="D3175" s="261" t="s">
        <v>2248</v>
      </c>
      <c r="E3175" s="261">
        <v>0</v>
      </c>
      <c r="F3175" s="261" t="s">
        <v>2232</v>
      </c>
      <c r="G3175" s="261" t="s">
        <v>33</v>
      </c>
      <c r="H3175" s="261">
        <v>2</v>
      </c>
      <c r="I3175" s="261" t="s">
        <v>17</v>
      </c>
      <c r="J3175" s="261" t="s">
        <v>17</v>
      </c>
      <c r="K3175" s="261" t="s">
        <v>5248</v>
      </c>
      <c r="L3175" s="262">
        <v>45525</v>
      </c>
      <c r="M3175" s="261" t="s">
        <v>20</v>
      </c>
    </row>
    <row r="3176" spans="1:13" x14ac:dyDescent="0.35">
      <c r="A3176" s="259" t="s">
        <v>5086</v>
      </c>
      <c r="B3176" s="259" t="s">
        <v>5087</v>
      </c>
      <c r="C3176" s="259" t="s">
        <v>2944</v>
      </c>
      <c r="D3176" s="259" t="s">
        <v>2231</v>
      </c>
      <c r="E3176" s="259">
        <v>0</v>
      </c>
      <c r="F3176" s="259" t="s">
        <v>2232</v>
      </c>
      <c r="G3176" s="259" t="s">
        <v>33</v>
      </c>
      <c r="H3176" s="259">
        <v>2</v>
      </c>
      <c r="I3176" s="259" t="s">
        <v>17</v>
      </c>
      <c r="J3176" s="259" t="s">
        <v>17</v>
      </c>
      <c r="K3176" s="259" t="s">
        <v>5249</v>
      </c>
      <c r="L3176" s="260">
        <v>45525</v>
      </c>
      <c r="M3176" s="259" t="s">
        <v>20</v>
      </c>
    </row>
    <row r="3177" spans="1:13" x14ac:dyDescent="0.35">
      <c r="A3177" s="261" t="s">
        <v>5086</v>
      </c>
      <c r="B3177" s="261" t="s">
        <v>5087</v>
      </c>
      <c r="C3177" s="261" t="s">
        <v>2944</v>
      </c>
      <c r="D3177" s="261" t="s">
        <v>2234</v>
      </c>
      <c r="E3177" s="261">
        <v>0</v>
      </c>
      <c r="F3177" s="261" t="s">
        <v>2232</v>
      </c>
      <c r="G3177" s="261" t="s">
        <v>33</v>
      </c>
      <c r="H3177" s="261">
        <v>2</v>
      </c>
      <c r="I3177" s="261" t="s">
        <v>17</v>
      </c>
      <c r="J3177" s="261" t="s">
        <v>17</v>
      </c>
      <c r="K3177" s="261" t="s">
        <v>5250</v>
      </c>
      <c r="L3177" s="262">
        <v>45525</v>
      </c>
      <c r="M3177" s="261" t="s">
        <v>20</v>
      </c>
    </row>
    <row r="3178" spans="1:13" x14ac:dyDescent="0.35">
      <c r="A3178" s="259" t="s">
        <v>5086</v>
      </c>
      <c r="B3178" s="259" t="s">
        <v>5087</v>
      </c>
      <c r="C3178" s="259" t="s">
        <v>2944</v>
      </c>
      <c r="D3178" s="259" t="s">
        <v>2236</v>
      </c>
      <c r="E3178" s="259">
        <v>0</v>
      </c>
      <c r="F3178" s="259" t="s">
        <v>2232</v>
      </c>
      <c r="G3178" s="259" t="s">
        <v>33</v>
      </c>
      <c r="H3178" s="259">
        <v>2</v>
      </c>
      <c r="I3178" s="259" t="s">
        <v>17</v>
      </c>
      <c r="J3178" s="259" t="s">
        <v>17</v>
      </c>
      <c r="K3178" s="259" t="s">
        <v>5251</v>
      </c>
      <c r="L3178" s="260">
        <v>45525</v>
      </c>
      <c r="M3178" s="259" t="s">
        <v>20</v>
      </c>
    </row>
    <row r="3179" spans="1:13" x14ac:dyDescent="0.35">
      <c r="A3179" s="261" t="s">
        <v>5086</v>
      </c>
      <c r="B3179" s="261" t="s">
        <v>5087</v>
      </c>
      <c r="C3179" s="261" t="s">
        <v>2944</v>
      </c>
      <c r="D3179" s="261" t="s">
        <v>2238</v>
      </c>
      <c r="E3179" s="261">
        <v>0</v>
      </c>
      <c r="F3179" s="261" t="s">
        <v>2232</v>
      </c>
      <c r="G3179" s="261" t="s">
        <v>33</v>
      </c>
      <c r="H3179" s="261">
        <v>2</v>
      </c>
      <c r="I3179" s="261" t="s">
        <v>17</v>
      </c>
      <c r="J3179" s="261" t="s">
        <v>17</v>
      </c>
      <c r="K3179" s="261" t="s">
        <v>5252</v>
      </c>
      <c r="L3179" s="262">
        <v>45525</v>
      </c>
      <c r="M3179" s="261" t="s">
        <v>20</v>
      </c>
    </row>
    <row r="3180" spans="1:13" x14ac:dyDescent="0.35">
      <c r="A3180" s="259" t="s">
        <v>5086</v>
      </c>
      <c r="B3180" s="259" t="s">
        <v>5087</v>
      </c>
      <c r="C3180" s="259" t="s">
        <v>2944</v>
      </c>
      <c r="D3180" s="259" t="s">
        <v>2240</v>
      </c>
      <c r="E3180" s="259">
        <v>3</v>
      </c>
      <c r="F3180" s="259" t="s">
        <v>2232</v>
      </c>
      <c r="G3180" s="259" t="s">
        <v>33</v>
      </c>
      <c r="H3180" s="259">
        <v>2</v>
      </c>
      <c r="I3180" s="259" t="s">
        <v>17</v>
      </c>
      <c r="J3180" s="259" t="s">
        <v>17</v>
      </c>
      <c r="K3180" s="259" t="s">
        <v>5253</v>
      </c>
      <c r="L3180" s="260">
        <v>45525</v>
      </c>
      <c r="M3180" s="259" t="s">
        <v>20</v>
      </c>
    </row>
    <row r="3181" spans="1:13" x14ac:dyDescent="0.35">
      <c r="A3181" s="261" t="s">
        <v>5086</v>
      </c>
      <c r="B3181" s="261" t="s">
        <v>5087</v>
      </c>
      <c r="C3181" s="261" t="s">
        <v>2944</v>
      </c>
      <c r="D3181" s="261" t="s">
        <v>2242</v>
      </c>
      <c r="E3181" s="261">
        <v>0</v>
      </c>
      <c r="F3181" s="261" t="s">
        <v>2232</v>
      </c>
      <c r="G3181" s="261" t="s">
        <v>33</v>
      </c>
      <c r="H3181" s="261">
        <v>2</v>
      </c>
      <c r="I3181" s="261" t="s">
        <v>17</v>
      </c>
      <c r="J3181" s="261" t="s">
        <v>17</v>
      </c>
      <c r="K3181" s="261" t="s">
        <v>5254</v>
      </c>
      <c r="L3181" s="262">
        <v>45525</v>
      </c>
      <c r="M3181" s="261" t="s">
        <v>20</v>
      </c>
    </row>
    <row r="3182" spans="1:13" x14ac:dyDescent="0.35">
      <c r="A3182" s="259" t="s">
        <v>5086</v>
      </c>
      <c r="B3182" s="259" t="s">
        <v>5087</v>
      </c>
      <c r="C3182" s="259" t="s">
        <v>2944</v>
      </c>
      <c r="D3182" s="259" t="s">
        <v>2244</v>
      </c>
      <c r="E3182" s="259">
        <v>0</v>
      </c>
      <c r="F3182" s="259" t="s">
        <v>2232</v>
      </c>
      <c r="G3182" s="259" t="s">
        <v>33</v>
      </c>
      <c r="H3182" s="259">
        <v>2</v>
      </c>
      <c r="I3182" s="259" t="s">
        <v>17</v>
      </c>
      <c r="J3182" s="259" t="s">
        <v>17</v>
      </c>
      <c r="K3182" s="259" t="s">
        <v>5255</v>
      </c>
      <c r="L3182" s="260">
        <v>45525</v>
      </c>
      <c r="M3182" s="259" t="s">
        <v>20</v>
      </c>
    </row>
    <row r="3183" spans="1:13" x14ac:dyDescent="0.35">
      <c r="A3183" s="261" t="s">
        <v>5086</v>
      </c>
      <c r="B3183" s="261" t="s">
        <v>5087</v>
      </c>
      <c r="C3183" s="261" t="s">
        <v>2944</v>
      </c>
      <c r="D3183" s="261" t="s">
        <v>2246</v>
      </c>
      <c r="E3183" s="261">
        <v>1</v>
      </c>
      <c r="F3183" s="261" t="s">
        <v>2232</v>
      </c>
      <c r="G3183" s="261" t="s">
        <v>33</v>
      </c>
      <c r="H3183" s="261">
        <v>2</v>
      </c>
      <c r="I3183" s="261" t="s">
        <v>17</v>
      </c>
      <c r="J3183" s="261" t="s">
        <v>17</v>
      </c>
      <c r="K3183" s="261" t="s">
        <v>5256</v>
      </c>
      <c r="L3183" s="262">
        <v>45525</v>
      </c>
      <c r="M3183" s="261" t="s">
        <v>20</v>
      </c>
    </row>
    <row r="3184" spans="1:13" x14ac:dyDescent="0.35">
      <c r="A3184" s="259" t="s">
        <v>5086</v>
      </c>
      <c r="B3184" s="259" t="s">
        <v>5087</v>
      </c>
      <c r="C3184" s="259" t="s">
        <v>2944</v>
      </c>
      <c r="D3184" s="259" t="s">
        <v>2248</v>
      </c>
      <c r="E3184" s="259">
        <v>0</v>
      </c>
      <c r="F3184" s="259" t="s">
        <v>2232</v>
      </c>
      <c r="G3184" s="259" t="s">
        <v>33</v>
      </c>
      <c r="H3184" s="259">
        <v>2</v>
      </c>
      <c r="I3184" s="259" t="s">
        <v>17</v>
      </c>
      <c r="J3184" s="259" t="s">
        <v>17</v>
      </c>
      <c r="K3184" s="259" t="s">
        <v>5257</v>
      </c>
      <c r="L3184" s="260">
        <v>45525</v>
      </c>
      <c r="M3184" s="259" t="s">
        <v>20</v>
      </c>
    </row>
    <row r="3185" spans="1:13" x14ac:dyDescent="0.35">
      <c r="A3185" s="261" t="s">
        <v>3356</v>
      </c>
      <c r="B3185" s="261" t="s">
        <v>3357</v>
      </c>
      <c r="C3185" s="261" t="s">
        <v>3358</v>
      </c>
      <c r="D3185" s="261" t="s">
        <v>953</v>
      </c>
      <c r="E3185" s="261">
        <v>5557212</v>
      </c>
      <c r="F3185" s="261" t="s">
        <v>5258</v>
      </c>
      <c r="G3185" s="261" t="s">
        <v>492</v>
      </c>
      <c r="H3185" s="261">
        <v>1</v>
      </c>
      <c r="I3185" s="261" t="s">
        <v>5259</v>
      </c>
      <c r="J3185" s="261" t="s">
        <v>5260</v>
      </c>
      <c r="K3185" s="261" t="s">
        <v>5261</v>
      </c>
      <c r="L3185" s="262">
        <v>45526</v>
      </c>
      <c r="M3185" s="261" t="s">
        <v>20</v>
      </c>
    </row>
    <row r="3186" spans="1:13" x14ac:dyDescent="0.35">
      <c r="A3186" s="259" t="s">
        <v>3356</v>
      </c>
      <c r="B3186" s="259" t="s">
        <v>3357</v>
      </c>
      <c r="C3186" s="259" t="s">
        <v>3358</v>
      </c>
      <c r="D3186" s="259" t="s">
        <v>694</v>
      </c>
      <c r="E3186" s="259">
        <v>48080</v>
      </c>
      <c r="F3186" s="259" t="s">
        <v>903</v>
      </c>
      <c r="G3186" s="259" t="s">
        <v>888</v>
      </c>
      <c r="H3186" s="259">
        <v>2</v>
      </c>
      <c r="I3186" s="259" t="s">
        <v>5262</v>
      </c>
      <c r="J3186" s="259" t="s">
        <v>5263</v>
      </c>
      <c r="K3186" s="259" t="s">
        <v>5264</v>
      </c>
      <c r="L3186" s="260">
        <v>45526</v>
      </c>
      <c r="M3186" s="259" t="s">
        <v>20</v>
      </c>
    </row>
    <row r="3187" spans="1:13" x14ac:dyDescent="0.35">
      <c r="A3187" s="261" t="s">
        <v>3356</v>
      </c>
      <c r="B3187" s="261" t="s">
        <v>3357</v>
      </c>
      <c r="C3187" s="261" t="s">
        <v>3358</v>
      </c>
      <c r="D3187" s="261" t="s">
        <v>962</v>
      </c>
      <c r="E3187" s="261">
        <v>5557212</v>
      </c>
      <c r="F3187" s="261" t="s">
        <v>5258</v>
      </c>
      <c r="G3187" s="261" t="s">
        <v>888</v>
      </c>
      <c r="H3187" s="261">
        <v>2</v>
      </c>
      <c r="I3187" s="261" t="s">
        <v>5259</v>
      </c>
      <c r="J3187" s="261" t="s">
        <v>5265</v>
      </c>
      <c r="K3187" s="261" t="s">
        <v>5266</v>
      </c>
      <c r="L3187" s="262">
        <v>45526</v>
      </c>
      <c r="M3187" s="261" t="s">
        <v>20</v>
      </c>
    </row>
    <row r="3188" spans="1:13" x14ac:dyDescent="0.35">
      <c r="A3188" s="259" t="s">
        <v>3356</v>
      </c>
      <c r="B3188" s="259" t="s">
        <v>3357</v>
      </c>
      <c r="C3188" s="259" t="s">
        <v>3358</v>
      </c>
      <c r="D3188" s="259" t="s">
        <v>967</v>
      </c>
      <c r="E3188" s="259">
        <v>125460</v>
      </c>
      <c r="F3188" s="259" t="s">
        <v>5267</v>
      </c>
      <c r="G3188" s="259" t="s">
        <v>888</v>
      </c>
      <c r="H3188" s="259">
        <v>2</v>
      </c>
      <c r="I3188" s="259" t="s">
        <v>5268</v>
      </c>
      <c r="J3188" s="259" t="s">
        <v>5269</v>
      </c>
      <c r="K3188" s="259" t="s">
        <v>5270</v>
      </c>
      <c r="L3188" s="260">
        <v>45526</v>
      </c>
      <c r="M3188" s="259" t="s">
        <v>20</v>
      </c>
    </row>
    <row r="3189" spans="1:13" x14ac:dyDescent="0.35">
      <c r="A3189" s="261" t="s">
        <v>3356</v>
      </c>
      <c r="B3189" s="261" t="s">
        <v>3357</v>
      </c>
      <c r="C3189" s="261" t="s">
        <v>3358</v>
      </c>
      <c r="D3189" s="261" t="s">
        <v>568</v>
      </c>
      <c r="E3189" s="261">
        <v>125460</v>
      </c>
      <c r="F3189" s="261" t="s">
        <v>5267</v>
      </c>
      <c r="G3189" s="261" t="s">
        <v>888</v>
      </c>
      <c r="H3189" s="261">
        <v>2</v>
      </c>
      <c r="I3189" s="261" t="s">
        <v>5268</v>
      </c>
      <c r="J3189" s="261" t="s">
        <v>5271</v>
      </c>
      <c r="K3189" s="261" t="s">
        <v>5272</v>
      </c>
      <c r="L3189" s="262">
        <v>45526</v>
      </c>
      <c r="M3189" s="261" t="s">
        <v>20</v>
      </c>
    </row>
    <row r="3190" spans="1:13" x14ac:dyDescent="0.35">
      <c r="A3190" s="259" t="s">
        <v>3356</v>
      </c>
      <c r="B3190" s="259" t="s">
        <v>3357</v>
      </c>
      <c r="C3190" s="259" t="s">
        <v>3358</v>
      </c>
      <c r="D3190" s="259" t="s">
        <v>38</v>
      </c>
      <c r="E3190" s="259" t="s">
        <v>17</v>
      </c>
      <c r="F3190" s="259" t="s">
        <v>17</v>
      </c>
      <c r="G3190" s="259" t="s">
        <v>17</v>
      </c>
      <c r="H3190" s="259" t="s">
        <v>17</v>
      </c>
      <c r="I3190" s="259" t="s">
        <v>17</v>
      </c>
      <c r="J3190" s="259" t="s">
        <v>5273</v>
      </c>
      <c r="K3190" s="259" t="s">
        <v>5274</v>
      </c>
      <c r="L3190" s="260">
        <v>45526</v>
      </c>
      <c r="M3190" s="259" t="s">
        <v>20</v>
      </c>
    </row>
    <row r="3191" spans="1:13" x14ac:dyDescent="0.35">
      <c r="A3191" s="261" t="s">
        <v>3356</v>
      </c>
      <c r="B3191" s="261" t="s">
        <v>3357</v>
      </c>
      <c r="C3191" s="261" t="s">
        <v>3358</v>
      </c>
      <c r="D3191" s="261" t="s">
        <v>40</v>
      </c>
      <c r="E3191" s="261" t="s">
        <v>17</v>
      </c>
      <c r="F3191" s="261" t="s">
        <v>17</v>
      </c>
      <c r="G3191" s="261" t="s">
        <v>17</v>
      </c>
      <c r="H3191" s="261" t="s">
        <v>17</v>
      </c>
      <c r="I3191" s="261" t="s">
        <v>17</v>
      </c>
      <c r="J3191" s="261" t="s">
        <v>5273</v>
      </c>
      <c r="K3191" s="261" t="s">
        <v>5275</v>
      </c>
      <c r="L3191" s="262">
        <v>45526</v>
      </c>
      <c r="M3191" s="261" t="s">
        <v>20</v>
      </c>
    </row>
    <row r="3192" spans="1:13" x14ac:dyDescent="0.35">
      <c r="A3192" s="259" t="s">
        <v>3356</v>
      </c>
      <c r="B3192" s="259" t="s">
        <v>3357</v>
      </c>
      <c r="C3192" s="259" t="s">
        <v>3358</v>
      </c>
      <c r="D3192" s="259" t="s">
        <v>635</v>
      </c>
      <c r="E3192" s="259">
        <v>0</v>
      </c>
      <c r="F3192" s="259" t="s">
        <v>5276</v>
      </c>
      <c r="G3192" s="259" t="s">
        <v>888</v>
      </c>
      <c r="H3192" s="259">
        <v>2</v>
      </c>
      <c r="I3192" s="259" t="s">
        <v>4522</v>
      </c>
      <c r="J3192" s="259" t="s">
        <v>5277</v>
      </c>
      <c r="K3192" s="259" t="s">
        <v>5278</v>
      </c>
      <c r="L3192" s="260">
        <v>45526</v>
      </c>
      <c r="M3192" s="259" t="s">
        <v>20</v>
      </c>
    </row>
    <row r="3193" spans="1:13" x14ac:dyDescent="0.35">
      <c r="A3193" s="261" t="s">
        <v>3356</v>
      </c>
      <c r="B3193" s="261" t="s">
        <v>3357</v>
      </c>
      <c r="C3193" s="261" t="s">
        <v>3358</v>
      </c>
      <c r="D3193" s="261" t="s">
        <v>793</v>
      </c>
      <c r="E3193" s="261">
        <v>0</v>
      </c>
      <c r="F3193" s="261" t="s">
        <v>5276</v>
      </c>
      <c r="G3193" s="261" t="s">
        <v>888</v>
      </c>
      <c r="H3193" s="261">
        <v>2</v>
      </c>
      <c r="I3193" s="261" t="s">
        <v>4522</v>
      </c>
      <c r="J3193" s="261" t="s">
        <v>5279</v>
      </c>
      <c r="K3193" s="261" t="s">
        <v>5280</v>
      </c>
      <c r="L3193" s="262">
        <v>45526</v>
      </c>
      <c r="M3193" s="261" t="s">
        <v>20</v>
      </c>
    </row>
    <row r="3194" spans="1:13" x14ac:dyDescent="0.35">
      <c r="A3194" s="259" t="s">
        <v>3356</v>
      </c>
      <c r="B3194" s="259" t="s">
        <v>3357</v>
      </c>
      <c r="C3194" s="259" t="s">
        <v>3358</v>
      </c>
      <c r="D3194" s="259" t="s">
        <v>16</v>
      </c>
      <c r="E3194" s="259" t="s">
        <v>17</v>
      </c>
      <c r="F3194" s="259" t="s">
        <v>17</v>
      </c>
      <c r="G3194" s="259" t="s">
        <v>17</v>
      </c>
      <c r="H3194" s="259" t="s">
        <v>17</v>
      </c>
      <c r="I3194" s="259" t="s">
        <v>17</v>
      </c>
      <c r="J3194" s="259" t="s">
        <v>5281</v>
      </c>
      <c r="K3194" s="259" t="s">
        <v>5282</v>
      </c>
      <c r="L3194" s="260">
        <v>45526</v>
      </c>
      <c r="M3194" s="259" t="s">
        <v>20</v>
      </c>
    </row>
    <row r="3195" spans="1:13" x14ac:dyDescent="0.35">
      <c r="A3195" s="261" t="s">
        <v>3356</v>
      </c>
      <c r="B3195" s="261" t="s">
        <v>3357</v>
      </c>
      <c r="C3195" s="261" t="s">
        <v>3358</v>
      </c>
      <c r="D3195" s="261" t="s">
        <v>21</v>
      </c>
      <c r="E3195" s="261" t="s">
        <v>17</v>
      </c>
      <c r="F3195" s="261" t="s">
        <v>17</v>
      </c>
      <c r="G3195" s="261" t="s">
        <v>17</v>
      </c>
      <c r="H3195" s="261" t="s">
        <v>17</v>
      </c>
      <c r="I3195" s="261" t="s">
        <v>17</v>
      </c>
      <c r="J3195" s="261" t="s">
        <v>5281</v>
      </c>
      <c r="K3195" s="261" t="s">
        <v>5283</v>
      </c>
      <c r="L3195" s="262">
        <v>45526</v>
      </c>
      <c r="M3195" s="261" t="s">
        <v>20</v>
      </c>
    </row>
    <row r="3196" spans="1:13" x14ac:dyDescent="0.35">
      <c r="A3196" s="259" t="s">
        <v>3356</v>
      </c>
      <c r="B3196" s="259" t="s">
        <v>3357</v>
      </c>
      <c r="C3196" s="259" t="s">
        <v>3358</v>
      </c>
      <c r="D3196" s="259" t="s">
        <v>768</v>
      </c>
      <c r="E3196" s="259" t="s">
        <v>17</v>
      </c>
      <c r="F3196" s="259" t="s">
        <v>17</v>
      </c>
      <c r="G3196" s="259" t="s">
        <v>17</v>
      </c>
      <c r="H3196" s="259" t="s">
        <v>17</v>
      </c>
      <c r="I3196" s="259" t="s">
        <v>17</v>
      </c>
      <c r="J3196" s="259" t="s">
        <v>5281</v>
      </c>
      <c r="K3196" s="259" t="s">
        <v>5284</v>
      </c>
      <c r="L3196" s="260">
        <v>45526</v>
      </c>
      <c r="M3196" s="259" t="s">
        <v>20</v>
      </c>
    </row>
    <row r="3197" spans="1:13" x14ac:dyDescent="0.35">
      <c r="A3197" s="261" t="s">
        <v>3356</v>
      </c>
      <c r="B3197" s="261" t="s">
        <v>3357</v>
      </c>
      <c r="C3197" s="261" t="s">
        <v>3358</v>
      </c>
      <c r="D3197" s="261" t="s">
        <v>24</v>
      </c>
      <c r="E3197" s="261" t="s">
        <v>17</v>
      </c>
      <c r="F3197" s="261" t="s">
        <v>17</v>
      </c>
      <c r="G3197" s="261" t="s">
        <v>17</v>
      </c>
      <c r="H3197" s="261" t="s">
        <v>17</v>
      </c>
      <c r="I3197" s="261" t="s">
        <v>17</v>
      </c>
      <c r="J3197" s="261" t="s">
        <v>5281</v>
      </c>
      <c r="K3197" s="261" t="s">
        <v>5285</v>
      </c>
      <c r="L3197" s="262">
        <v>45526</v>
      </c>
      <c r="M3197" s="261" t="s">
        <v>20</v>
      </c>
    </row>
    <row r="3198" spans="1:13" x14ac:dyDescent="0.35">
      <c r="A3198" s="259" t="s">
        <v>3356</v>
      </c>
      <c r="B3198" s="259" t="s">
        <v>3357</v>
      </c>
      <c r="C3198" s="259" t="s">
        <v>3358</v>
      </c>
      <c r="D3198" s="259" t="s">
        <v>990</v>
      </c>
      <c r="E3198" s="259">
        <v>125460</v>
      </c>
      <c r="F3198" s="259" t="s">
        <v>5286</v>
      </c>
      <c r="G3198" s="259" t="s">
        <v>888</v>
      </c>
      <c r="H3198" s="259">
        <v>2</v>
      </c>
      <c r="I3198" s="259" t="s">
        <v>5287</v>
      </c>
      <c r="J3198" s="259" t="s">
        <v>5288</v>
      </c>
      <c r="K3198" s="259" t="s">
        <v>5289</v>
      </c>
      <c r="L3198" s="260">
        <v>45526</v>
      </c>
      <c r="M3198" s="259" t="s">
        <v>20</v>
      </c>
    </row>
    <row r="3199" spans="1:13" x14ac:dyDescent="0.35">
      <c r="A3199" s="261" t="s">
        <v>3356</v>
      </c>
      <c r="B3199" s="261" t="s">
        <v>3357</v>
      </c>
      <c r="C3199" s="261" t="s">
        <v>3358</v>
      </c>
      <c r="D3199" s="261" t="s">
        <v>995</v>
      </c>
      <c r="E3199" s="261">
        <v>5431752</v>
      </c>
      <c r="F3199" s="261" t="s">
        <v>5258</v>
      </c>
      <c r="G3199" s="261" t="s">
        <v>888</v>
      </c>
      <c r="H3199" s="261">
        <v>2</v>
      </c>
      <c r="I3199" s="261" t="s">
        <v>5259</v>
      </c>
      <c r="J3199" s="261" t="s">
        <v>5290</v>
      </c>
      <c r="K3199" s="261" t="s">
        <v>5291</v>
      </c>
      <c r="L3199" s="262">
        <v>45526</v>
      </c>
      <c r="M3199" s="261" t="s">
        <v>20</v>
      </c>
    </row>
    <row r="3200" spans="1:13" x14ac:dyDescent="0.35">
      <c r="A3200" s="259" t="s">
        <v>3356</v>
      </c>
      <c r="B3200" s="259" t="s">
        <v>3357</v>
      </c>
      <c r="C3200" s="259" t="s">
        <v>3358</v>
      </c>
      <c r="D3200" s="259" t="s">
        <v>1000</v>
      </c>
      <c r="E3200" s="259">
        <v>0</v>
      </c>
      <c r="F3200" s="259" t="s">
        <v>5286</v>
      </c>
      <c r="G3200" s="259" t="s">
        <v>888</v>
      </c>
      <c r="H3200" s="259">
        <v>2</v>
      </c>
      <c r="I3200" s="259" t="s">
        <v>5287</v>
      </c>
      <c r="J3200" s="259" t="s">
        <v>5292</v>
      </c>
      <c r="K3200" s="259" t="s">
        <v>5293</v>
      </c>
      <c r="L3200" s="260">
        <v>45526</v>
      </c>
      <c r="M3200" s="259" t="s">
        <v>20</v>
      </c>
    </row>
    <row r="3201" spans="1:13" x14ac:dyDescent="0.35">
      <c r="A3201" s="261" t="s">
        <v>3356</v>
      </c>
      <c r="B3201" s="261" t="s">
        <v>3357</v>
      </c>
      <c r="C3201" s="261" t="s">
        <v>3358</v>
      </c>
      <c r="D3201" s="261" t="s">
        <v>1003</v>
      </c>
      <c r="E3201" s="261">
        <v>125460</v>
      </c>
      <c r="F3201" s="261" t="s">
        <v>5286</v>
      </c>
      <c r="G3201" s="261" t="s">
        <v>888</v>
      </c>
      <c r="H3201" s="261">
        <v>2</v>
      </c>
      <c r="I3201" s="261" t="s">
        <v>5287</v>
      </c>
      <c r="J3201" s="261" t="s">
        <v>5294</v>
      </c>
      <c r="K3201" s="261" t="s">
        <v>5295</v>
      </c>
      <c r="L3201" s="262">
        <v>45526</v>
      </c>
      <c r="M3201" s="261" t="s">
        <v>20</v>
      </c>
    </row>
    <row r="3202" spans="1:13" x14ac:dyDescent="0.35">
      <c r="A3202" s="259" t="s">
        <v>3356</v>
      </c>
      <c r="B3202" s="259" t="s">
        <v>3357</v>
      </c>
      <c r="C3202" s="259" t="s">
        <v>3358</v>
      </c>
      <c r="D3202" s="259" t="s">
        <v>1006</v>
      </c>
      <c r="E3202" s="259">
        <v>0</v>
      </c>
      <c r="F3202" s="259" t="s">
        <v>5286</v>
      </c>
      <c r="G3202" s="259" t="s">
        <v>888</v>
      </c>
      <c r="H3202" s="259">
        <v>2</v>
      </c>
      <c r="I3202" s="259" t="s">
        <v>5287</v>
      </c>
      <c r="J3202" s="259" t="s">
        <v>5296</v>
      </c>
      <c r="K3202" s="259" t="s">
        <v>5297</v>
      </c>
      <c r="L3202" s="260">
        <v>45526</v>
      </c>
      <c r="M3202" s="259" t="s">
        <v>20</v>
      </c>
    </row>
    <row r="3203" spans="1:13" x14ac:dyDescent="0.35">
      <c r="A3203" s="261" t="s">
        <v>3356</v>
      </c>
      <c r="B3203" s="261" t="s">
        <v>3357</v>
      </c>
      <c r="C3203" s="261" t="s">
        <v>3358</v>
      </c>
      <c r="D3203" s="261" t="s">
        <v>823</v>
      </c>
      <c r="E3203" s="261">
        <v>0</v>
      </c>
      <c r="F3203" s="261" t="s">
        <v>5286</v>
      </c>
      <c r="G3203" s="261" t="s">
        <v>888</v>
      </c>
      <c r="H3203" s="261">
        <v>2</v>
      </c>
      <c r="I3203" s="261" t="s">
        <v>5287</v>
      </c>
      <c r="J3203" s="261" t="s">
        <v>5296</v>
      </c>
      <c r="K3203" s="261" t="s">
        <v>5298</v>
      </c>
      <c r="L3203" s="262">
        <v>45526</v>
      </c>
      <c r="M3203" s="261" t="s">
        <v>20</v>
      </c>
    </row>
    <row r="3204" spans="1:13" x14ac:dyDescent="0.35">
      <c r="A3204" s="259" t="s">
        <v>3356</v>
      </c>
      <c r="B3204" s="259" t="s">
        <v>3357</v>
      </c>
      <c r="C3204" s="259" t="s">
        <v>3358</v>
      </c>
      <c r="D3204" s="259" t="s">
        <v>404</v>
      </c>
      <c r="E3204" s="259">
        <v>2</v>
      </c>
      <c r="F3204" s="259" t="s">
        <v>5286</v>
      </c>
      <c r="G3204" s="259" t="s">
        <v>888</v>
      </c>
      <c r="H3204" s="259">
        <v>2</v>
      </c>
      <c r="I3204" s="259" t="s">
        <v>5287</v>
      </c>
      <c r="J3204" s="259" t="s">
        <v>5299</v>
      </c>
      <c r="K3204" s="259" t="s">
        <v>5300</v>
      </c>
      <c r="L3204" s="260">
        <v>45526</v>
      </c>
      <c r="M3204" s="259" t="s">
        <v>20</v>
      </c>
    </row>
    <row r="3205" spans="1:13" x14ac:dyDescent="0.35">
      <c r="A3205" s="261" t="s">
        <v>3356</v>
      </c>
      <c r="B3205" s="261" t="s">
        <v>3357</v>
      </c>
      <c r="C3205" s="261" t="s">
        <v>3358</v>
      </c>
      <c r="D3205" s="261" t="s">
        <v>26</v>
      </c>
      <c r="E3205" s="261" t="s">
        <v>17</v>
      </c>
      <c r="F3205" s="261" t="s">
        <v>17</v>
      </c>
      <c r="G3205" s="261" t="s">
        <v>17</v>
      </c>
      <c r="H3205" s="261" t="s">
        <v>17</v>
      </c>
      <c r="I3205" s="261" t="s">
        <v>17</v>
      </c>
      <c r="J3205" s="261" t="s">
        <v>5273</v>
      </c>
      <c r="K3205" s="261" t="s">
        <v>5301</v>
      </c>
      <c r="L3205" s="262">
        <v>45526</v>
      </c>
      <c r="M3205" s="261" t="s">
        <v>20</v>
      </c>
    </row>
    <row r="3206" spans="1:13" x14ac:dyDescent="0.35">
      <c r="A3206" s="259" t="s">
        <v>3356</v>
      </c>
      <c r="B3206" s="259" t="s">
        <v>3357</v>
      </c>
      <c r="C3206" s="259" t="s">
        <v>3358</v>
      </c>
      <c r="D3206" s="259" t="s">
        <v>28</v>
      </c>
      <c r="E3206" s="259" t="s">
        <v>17</v>
      </c>
      <c r="F3206" s="259" t="s">
        <v>17</v>
      </c>
      <c r="G3206" s="259" t="s">
        <v>17</v>
      </c>
      <c r="H3206" s="259" t="s">
        <v>17</v>
      </c>
      <c r="I3206" s="259" t="s">
        <v>17</v>
      </c>
      <c r="J3206" s="259" t="s">
        <v>5273</v>
      </c>
      <c r="K3206" s="259" t="s">
        <v>5302</v>
      </c>
      <c r="L3206" s="260">
        <v>45526</v>
      </c>
      <c r="M3206" s="259" t="s">
        <v>20</v>
      </c>
    </row>
    <row r="3207" spans="1:13" x14ac:dyDescent="0.35">
      <c r="A3207" s="261" t="s">
        <v>3323</v>
      </c>
      <c r="B3207" s="261" t="s">
        <v>3324</v>
      </c>
      <c r="C3207" s="261" t="s">
        <v>3325</v>
      </c>
      <c r="D3207" s="261" t="s">
        <v>953</v>
      </c>
      <c r="E3207" s="261">
        <v>19124909</v>
      </c>
      <c r="F3207" s="261" t="s">
        <v>5258</v>
      </c>
      <c r="G3207" s="261" t="s">
        <v>492</v>
      </c>
      <c r="H3207" s="261">
        <v>1</v>
      </c>
      <c r="I3207" s="261" t="s">
        <v>5303</v>
      </c>
      <c r="J3207" s="261" t="s">
        <v>5304</v>
      </c>
      <c r="K3207" s="261" t="s">
        <v>5305</v>
      </c>
      <c r="L3207" s="262">
        <v>45526</v>
      </c>
      <c r="M3207" s="261" t="s">
        <v>20</v>
      </c>
    </row>
    <row r="3208" spans="1:13" x14ac:dyDescent="0.35">
      <c r="A3208" s="259" t="s">
        <v>3323</v>
      </c>
      <c r="B3208" s="259" t="s">
        <v>3324</v>
      </c>
      <c r="C3208" s="259" t="s">
        <v>3325</v>
      </c>
      <c r="D3208" s="259" t="s">
        <v>694</v>
      </c>
      <c r="E3208" s="259">
        <v>238396</v>
      </c>
      <c r="F3208" s="259" t="s">
        <v>5306</v>
      </c>
      <c r="G3208" s="259" t="s">
        <v>888</v>
      </c>
      <c r="H3208" s="259">
        <v>2</v>
      </c>
      <c r="I3208" s="259" t="s">
        <v>5307</v>
      </c>
      <c r="J3208" s="259" t="s">
        <v>5308</v>
      </c>
      <c r="K3208" s="259" t="s">
        <v>5309</v>
      </c>
      <c r="L3208" s="260">
        <v>45526</v>
      </c>
      <c r="M3208" s="259" t="s">
        <v>20</v>
      </c>
    </row>
    <row r="3209" spans="1:13" x14ac:dyDescent="0.35">
      <c r="A3209" s="261" t="s">
        <v>3323</v>
      </c>
      <c r="B3209" s="261" t="s">
        <v>3324</v>
      </c>
      <c r="C3209" s="261" t="s">
        <v>3325</v>
      </c>
      <c r="D3209" s="261" t="s">
        <v>962</v>
      </c>
      <c r="E3209" s="261">
        <v>19124909</v>
      </c>
      <c r="F3209" s="261" t="s">
        <v>5258</v>
      </c>
      <c r="G3209" s="261" t="s">
        <v>888</v>
      </c>
      <c r="H3209" s="261">
        <v>2</v>
      </c>
      <c r="I3209" s="261" t="s">
        <v>5303</v>
      </c>
      <c r="J3209" s="261" t="s">
        <v>5310</v>
      </c>
      <c r="K3209" s="261" t="s">
        <v>5311</v>
      </c>
      <c r="L3209" s="262">
        <v>45526</v>
      </c>
      <c r="M3209" s="261" t="s">
        <v>20</v>
      </c>
    </row>
    <row r="3210" spans="1:13" x14ac:dyDescent="0.35">
      <c r="A3210" s="259" t="s">
        <v>3323</v>
      </c>
      <c r="B3210" s="259" t="s">
        <v>3324</v>
      </c>
      <c r="C3210" s="259" t="s">
        <v>3325</v>
      </c>
      <c r="D3210" s="259" t="s">
        <v>967</v>
      </c>
      <c r="E3210" s="259">
        <v>77900</v>
      </c>
      <c r="F3210" s="259" t="s">
        <v>5267</v>
      </c>
      <c r="G3210" s="259" t="s">
        <v>888</v>
      </c>
      <c r="H3210" s="259">
        <v>2</v>
      </c>
      <c r="I3210" s="259" t="s">
        <v>5268</v>
      </c>
      <c r="J3210" s="259" t="s">
        <v>5312</v>
      </c>
      <c r="K3210" s="259" t="s">
        <v>5313</v>
      </c>
      <c r="L3210" s="260">
        <v>45526</v>
      </c>
      <c r="M3210" s="259" t="s">
        <v>20</v>
      </c>
    </row>
    <row r="3211" spans="1:13" x14ac:dyDescent="0.35">
      <c r="A3211" s="261" t="s">
        <v>3323</v>
      </c>
      <c r="B3211" s="261" t="s">
        <v>3324</v>
      </c>
      <c r="C3211" s="261" t="s">
        <v>3325</v>
      </c>
      <c r="D3211" s="261" t="s">
        <v>568</v>
      </c>
      <c r="E3211" s="261">
        <v>77900</v>
      </c>
      <c r="F3211" s="261" t="s">
        <v>5267</v>
      </c>
      <c r="G3211" s="261" t="s">
        <v>888</v>
      </c>
      <c r="H3211" s="261">
        <v>2</v>
      </c>
      <c r="I3211" s="261" t="s">
        <v>5268</v>
      </c>
      <c r="J3211" s="261" t="s">
        <v>5314</v>
      </c>
      <c r="K3211" s="261" t="s">
        <v>5315</v>
      </c>
      <c r="L3211" s="262">
        <v>45526</v>
      </c>
      <c r="M3211" s="261" t="s">
        <v>20</v>
      </c>
    </row>
    <row r="3212" spans="1:13" x14ac:dyDescent="0.35">
      <c r="A3212" s="259" t="s">
        <v>3323</v>
      </c>
      <c r="B3212" s="259" t="s">
        <v>3324</v>
      </c>
      <c r="C3212" s="259" t="s">
        <v>3325</v>
      </c>
      <c r="D3212" s="259" t="s">
        <v>38</v>
      </c>
      <c r="E3212" s="259" t="s">
        <v>17</v>
      </c>
      <c r="F3212" s="259" t="s">
        <v>17</v>
      </c>
      <c r="G3212" s="259" t="s">
        <v>17</v>
      </c>
      <c r="H3212" s="259" t="s">
        <v>17</v>
      </c>
      <c r="I3212" s="259" t="s">
        <v>17</v>
      </c>
      <c r="J3212" s="259" t="s">
        <v>5273</v>
      </c>
      <c r="K3212" s="259" t="s">
        <v>5316</v>
      </c>
      <c r="L3212" s="260">
        <v>45526</v>
      </c>
      <c r="M3212" s="259" t="s">
        <v>20</v>
      </c>
    </row>
    <row r="3213" spans="1:13" x14ac:dyDescent="0.35">
      <c r="A3213" s="261" t="s">
        <v>3323</v>
      </c>
      <c r="B3213" s="261" t="s">
        <v>3324</v>
      </c>
      <c r="C3213" s="261" t="s">
        <v>3325</v>
      </c>
      <c r="D3213" s="261" t="s">
        <v>40</v>
      </c>
      <c r="E3213" s="261" t="s">
        <v>17</v>
      </c>
      <c r="F3213" s="261" t="s">
        <v>17</v>
      </c>
      <c r="G3213" s="261" t="s">
        <v>17</v>
      </c>
      <c r="H3213" s="261" t="s">
        <v>17</v>
      </c>
      <c r="I3213" s="261" t="s">
        <v>17</v>
      </c>
      <c r="J3213" s="261" t="s">
        <v>5273</v>
      </c>
      <c r="K3213" s="261" t="s">
        <v>5317</v>
      </c>
      <c r="L3213" s="262">
        <v>45526</v>
      </c>
      <c r="M3213" s="261" t="s">
        <v>20</v>
      </c>
    </row>
    <row r="3214" spans="1:13" x14ac:dyDescent="0.35">
      <c r="A3214" s="259" t="s">
        <v>3323</v>
      </c>
      <c r="B3214" s="259" t="s">
        <v>3324</v>
      </c>
      <c r="C3214" s="259" t="s">
        <v>3325</v>
      </c>
      <c r="D3214" s="259" t="s">
        <v>635</v>
      </c>
      <c r="E3214" s="259">
        <v>0</v>
      </c>
      <c r="F3214" s="259" t="s">
        <v>5276</v>
      </c>
      <c r="G3214" s="259" t="s">
        <v>888</v>
      </c>
      <c r="H3214" s="259">
        <v>2</v>
      </c>
      <c r="I3214" s="259" t="s">
        <v>4522</v>
      </c>
      <c r="J3214" s="259" t="s">
        <v>5277</v>
      </c>
      <c r="K3214" s="259" t="s">
        <v>5318</v>
      </c>
      <c r="L3214" s="260">
        <v>45526</v>
      </c>
      <c r="M3214" s="259" t="s">
        <v>20</v>
      </c>
    </row>
    <row r="3215" spans="1:13" x14ac:dyDescent="0.35">
      <c r="A3215" s="261" t="s">
        <v>3323</v>
      </c>
      <c r="B3215" s="261" t="s">
        <v>3324</v>
      </c>
      <c r="C3215" s="261" t="s">
        <v>3325</v>
      </c>
      <c r="D3215" s="261" t="s">
        <v>793</v>
      </c>
      <c r="E3215" s="261">
        <v>0</v>
      </c>
      <c r="F3215" s="261" t="s">
        <v>5276</v>
      </c>
      <c r="G3215" s="261" t="s">
        <v>888</v>
      </c>
      <c r="H3215" s="261">
        <v>2</v>
      </c>
      <c r="I3215" s="261" t="s">
        <v>4522</v>
      </c>
      <c r="J3215" s="261" t="s">
        <v>5279</v>
      </c>
      <c r="K3215" s="261" t="s">
        <v>5319</v>
      </c>
      <c r="L3215" s="262">
        <v>45526</v>
      </c>
      <c r="M3215" s="261" t="s">
        <v>20</v>
      </c>
    </row>
    <row r="3216" spans="1:13" x14ac:dyDescent="0.35">
      <c r="A3216" s="259" t="s">
        <v>3323</v>
      </c>
      <c r="B3216" s="259" t="s">
        <v>3324</v>
      </c>
      <c r="C3216" s="259" t="s">
        <v>3325</v>
      </c>
      <c r="D3216" s="259" t="s">
        <v>16</v>
      </c>
      <c r="E3216" s="259">
        <v>0</v>
      </c>
      <c r="F3216" s="259" t="s">
        <v>17</v>
      </c>
      <c r="G3216" s="259" t="s">
        <v>17</v>
      </c>
      <c r="H3216" s="259" t="s">
        <v>17</v>
      </c>
      <c r="I3216" s="259" t="s">
        <v>17</v>
      </c>
      <c r="J3216" s="259" t="s">
        <v>5320</v>
      </c>
      <c r="K3216" s="259" t="s">
        <v>5321</v>
      </c>
      <c r="L3216" s="260">
        <v>45526</v>
      </c>
      <c r="M3216" s="259" t="s">
        <v>20</v>
      </c>
    </row>
    <row r="3217" spans="1:13" x14ac:dyDescent="0.35">
      <c r="A3217" s="261" t="s">
        <v>3323</v>
      </c>
      <c r="B3217" s="261" t="s">
        <v>3324</v>
      </c>
      <c r="C3217" s="261" t="s">
        <v>3325</v>
      </c>
      <c r="D3217" s="261" t="s">
        <v>21</v>
      </c>
      <c r="E3217" s="261">
        <v>0</v>
      </c>
      <c r="F3217" s="261" t="s">
        <v>17</v>
      </c>
      <c r="G3217" s="261" t="s">
        <v>17</v>
      </c>
      <c r="H3217" s="261" t="s">
        <v>17</v>
      </c>
      <c r="I3217" s="261" t="s">
        <v>17</v>
      </c>
      <c r="J3217" s="261" t="s">
        <v>5320</v>
      </c>
      <c r="K3217" s="261" t="s">
        <v>5322</v>
      </c>
      <c r="L3217" s="262">
        <v>45526</v>
      </c>
      <c r="M3217" s="261" t="s">
        <v>20</v>
      </c>
    </row>
    <row r="3218" spans="1:13" x14ac:dyDescent="0.35">
      <c r="A3218" s="259" t="s">
        <v>3323</v>
      </c>
      <c r="B3218" s="259" t="s">
        <v>3324</v>
      </c>
      <c r="C3218" s="259" t="s">
        <v>3325</v>
      </c>
      <c r="D3218" s="259" t="s">
        <v>768</v>
      </c>
      <c r="E3218" s="259">
        <v>0</v>
      </c>
      <c r="F3218" s="259" t="s">
        <v>17</v>
      </c>
      <c r="G3218" s="259" t="s">
        <v>17</v>
      </c>
      <c r="H3218" s="259" t="s">
        <v>17</v>
      </c>
      <c r="I3218" s="259" t="s">
        <v>17</v>
      </c>
      <c r="J3218" s="259" t="s">
        <v>5320</v>
      </c>
      <c r="K3218" s="259" t="s">
        <v>5323</v>
      </c>
      <c r="L3218" s="260">
        <v>45526</v>
      </c>
      <c r="M3218" s="259" t="s">
        <v>20</v>
      </c>
    </row>
    <row r="3219" spans="1:13" x14ac:dyDescent="0.35">
      <c r="A3219" s="261" t="s">
        <v>3323</v>
      </c>
      <c r="B3219" s="261" t="s">
        <v>3324</v>
      </c>
      <c r="C3219" s="261" t="s">
        <v>3325</v>
      </c>
      <c r="D3219" s="261" t="s">
        <v>24</v>
      </c>
      <c r="E3219" s="261" t="s">
        <v>17</v>
      </c>
      <c r="F3219" s="261" t="s">
        <v>17</v>
      </c>
      <c r="G3219" s="261" t="s">
        <v>17</v>
      </c>
      <c r="H3219" s="261" t="s">
        <v>17</v>
      </c>
      <c r="I3219" s="261" t="s">
        <v>17</v>
      </c>
      <c r="J3219" s="261" t="s">
        <v>5273</v>
      </c>
      <c r="K3219" s="261" t="s">
        <v>5324</v>
      </c>
      <c r="L3219" s="262">
        <v>45526</v>
      </c>
      <c r="M3219" s="261" t="s">
        <v>20</v>
      </c>
    </row>
    <row r="3220" spans="1:13" x14ac:dyDescent="0.35">
      <c r="A3220" s="259" t="s">
        <v>3323</v>
      </c>
      <c r="B3220" s="259" t="s">
        <v>3324</v>
      </c>
      <c r="C3220" s="259" t="s">
        <v>3325</v>
      </c>
      <c r="D3220" s="259" t="s">
        <v>990</v>
      </c>
      <c r="E3220" s="259">
        <v>77900</v>
      </c>
      <c r="F3220" s="259" t="s">
        <v>5325</v>
      </c>
      <c r="G3220" s="259" t="s">
        <v>888</v>
      </c>
      <c r="H3220" s="259">
        <v>2</v>
      </c>
      <c r="I3220" s="259" t="s">
        <v>5326</v>
      </c>
      <c r="J3220" s="259" t="s">
        <v>5327</v>
      </c>
      <c r="K3220" s="259" t="s">
        <v>5328</v>
      </c>
      <c r="L3220" s="260">
        <v>45526</v>
      </c>
      <c r="M3220" s="259" t="s">
        <v>20</v>
      </c>
    </row>
    <row r="3221" spans="1:13" x14ac:dyDescent="0.35">
      <c r="A3221" s="261" t="s">
        <v>3323</v>
      </c>
      <c r="B3221" s="261" t="s">
        <v>3324</v>
      </c>
      <c r="C3221" s="261" t="s">
        <v>3325</v>
      </c>
      <c r="D3221" s="261" t="s">
        <v>995</v>
      </c>
      <c r="E3221" s="261">
        <v>19047009</v>
      </c>
      <c r="F3221" s="261" t="s">
        <v>5258</v>
      </c>
      <c r="G3221" s="261" t="s">
        <v>888</v>
      </c>
      <c r="H3221" s="261">
        <v>2</v>
      </c>
      <c r="I3221" s="261" t="s">
        <v>5303</v>
      </c>
      <c r="J3221" s="261" t="s">
        <v>5329</v>
      </c>
      <c r="K3221" s="261" t="s">
        <v>5330</v>
      </c>
      <c r="L3221" s="262">
        <v>45526</v>
      </c>
      <c r="M3221" s="261" t="s">
        <v>20</v>
      </c>
    </row>
    <row r="3222" spans="1:13" x14ac:dyDescent="0.35">
      <c r="A3222" s="259" t="s">
        <v>3323</v>
      </c>
      <c r="B3222" s="259" t="s">
        <v>3324</v>
      </c>
      <c r="C3222" s="259" t="s">
        <v>3325</v>
      </c>
      <c r="D3222" s="259" t="s">
        <v>1000</v>
      </c>
      <c r="E3222" s="259">
        <v>0</v>
      </c>
      <c r="F3222" s="259" t="s">
        <v>5325</v>
      </c>
      <c r="G3222" s="259" t="s">
        <v>888</v>
      </c>
      <c r="H3222" s="259">
        <v>2</v>
      </c>
      <c r="I3222" s="259" t="s">
        <v>5326</v>
      </c>
      <c r="J3222" s="259" t="s">
        <v>5331</v>
      </c>
      <c r="K3222" s="259" t="s">
        <v>5332</v>
      </c>
      <c r="L3222" s="260">
        <v>45526</v>
      </c>
      <c r="M3222" s="259" t="s">
        <v>20</v>
      </c>
    </row>
    <row r="3223" spans="1:13" x14ac:dyDescent="0.35">
      <c r="A3223" s="261" t="s">
        <v>3323</v>
      </c>
      <c r="B3223" s="261" t="s">
        <v>3324</v>
      </c>
      <c r="C3223" s="261" t="s">
        <v>3325</v>
      </c>
      <c r="D3223" s="261" t="s">
        <v>1003</v>
      </c>
      <c r="E3223" s="261">
        <v>77900</v>
      </c>
      <c r="F3223" s="261" t="s">
        <v>5325</v>
      </c>
      <c r="G3223" s="261" t="s">
        <v>888</v>
      </c>
      <c r="H3223" s="261">
        <v>2</v>
      </c>
      <c r="I3223" s="261" t="s">
        <v>5326</v>
      </c>
      <c r="J3223" s="261" t="s">
        <v>5333</v>
      </c>
      <c r="K3223" s="261" t="s">
        <v>5334</v>
      </c>
      <c r="L3223" s="262">
        <v>45526</v>
      </c>
      <c r="M3223" s="261" t="s">
        <v>20</v>
      </c>
    </row>
    <row r="3224" spans="1:13" x14ac:dyDescent="0.35">
      <c r="A3224" s="259" t="s">
        <v>3323</v>
      </c>
      <c r="B3224" s="259" t="s">
        <v>3324</v>
      </c>
      <c r="C3224" s="259" t="s">
        <v>3325</v>
      </c>
      <c r="D3224" s="259" t="s">
        <v>1006</v>
      </c>
      <c r="E3224" s="259" t="s">
        <v>17</v>
      </c>
      <c r="F3224" s="259" t="s">
        <v>5325</v>
      </c>
      <c r="G3224" s="259" t="s">
        <v>888</v>
      </c>
      <c r="H3224" s="259">
        <v>2</v>
      </c>
      <c r="I3224" s="259" t="s">
        <v>5326</v>
      </c>
      <c r="J3224" s="259" t="s">
        <v>5335</v>
      </c>
      <c r="K3224" s="259" t="s">
        <v>5336</v>
      </c>
      <c r="L3224" s="260">
        <v>45526</v>
      </c>
      <c r="M3224" s="259" t="s">
        <v>20</v>
      </c>
    </row>
    <row r="3225" spans="1:13" x14ac:dyDescent="0.35">
      <c r="A3225" s="261" t="s">
        <v>3323</v>
      </c>
      <c r="B3225" s="261" t="s">
        <v>3324</v>
      </c>
      <c r="C3225" s="261" t="s">
        <v>3325</v>
      </c>
      <c r="D3225" s="261" t="s">
        <v>823</v>
      </c>
      <c r="E3225" s="261" t="s">
        <v>17</v>
      </c>
      <c r="F3225" s="261" t="s">
        <v>5325</v>
      </c>
      <c r="G3225" s="261" t="s">
        <v>888</v>
      </c>
      <c r="H3225" s="261">
        <v>2</v>
      </c>
      <c r="I3225" s="261" t="s">
        <v>5326</v>
      </c>
      <c r="J3225" s="261" t="s">
        <v>5335</v>
      </c>
      <c r="K3225" s="261" t="s">
        <v>5337</v>
      </c>
      <c r="L3225" s="262">
        <v>45526</v>
      </c>
      <c r="M3225" s="261" t="s">
        <v>20</v>
      </c>
    </row>
    <row r="3226" spans="1:13" x14ac:dyDescent="0.35">
      <c r="A3226" s="259" t="s">
        <v>3323</v>
      </c>
      <c r="B3226" s="259" t="s">
        <v>3324</v>
      </c>
      <c r="C3226" s="259" t="s">
        <v>3325</v>
      </c>
      <c r="D3226" s="259" t="s">
        <v>404</v>
      </c>
      <c r="E3226" s="259">
        <v>2</v>
      </c>
      <c r="F3226" s="259" t="s">
        <v>17</v>
      </c>
      <c r="G3226" s="259" t="s">
        <v>888</v>
      </c>
      <c r="H3226" s="259">
        <v>2</v>
      </c>
      <c r="I3226" s="259" t="s">
        <v>17</v>
      </c>
      <c r="J3226" s="259" t="s">
        <v>5299</v>
      </c>
      <c r="K3226" s="259" t="s">
        <v>5338</v>
      </c>
      <c r="L3226" s="260">
        <v>45526</v>
      </c>
      <c r="M3226" s="259" t="s">
        <v>20</v>
      </c>
    </row>
    <row r="3227" spans="1:13" x14ac:dyDescent="0.35">
      <c r="A3227" s="261" t="s">
        <v>3323</v>
      </c>
      <c r="B3227" s="261" t="s">
        <v>3324</v>
      </c>
      <c r="C3227" s="261" t="s">
        <v>3325</v>
      </c>
      <c r="D3227" s="261" t="s">
        <v>26</v>
      </c>
      <c r="E3227" s="261" t="s">
        <v>17</v>
      </c>
      <c r="F3227" s="261" t="s">
        <v>17</v>
      </c>
      <c r="G3227" s="261" t="s">
        <v>17</v>
      </c>
      <c r="H3227" s="261" t="s">
        <v>17</v>
      </c>
      <c r="I3227" s="261" t="s">
        <v>17</v>
      </c>
      <c r="J3227" s="261" t="s">
        <v>5273</v>
      </c>
      <c r="K3227" s="261" t="s">
        <v>5339</v>
      </c>
      <c r="L3227" s="262">
        <v>45526</v>
      </c>
      <c r="M3227" s="261" t="s">
        <v>20</v>
      </c>
    </row>
    <row r="3228" spans="1:13" x14ac:dyDescent="0.35">
      <c r="A3228" s="259" t="s">
        <v>3323</v>
      </c>
      <c r="B3228" s="259" t="s">
        <v>3324</v>
      </c>
      <c r="C3228" s="259" t="s">
        <v>3325</v>
      </c>
      <c r="D3228" s="259" t="s">
        <v>28</v>
      </c>
      <c r="E3228" s="259" t="s">
        <v>17</v>
      </c>
      <c r="F3228" s="259" t="s">
        <v>17</v>
      </c>
      <c r="G3228" s="259" t="s">
        <v>17</v>
      </c>
      <c r="H3228" s="259" t="s">
        <v>17</v>
      </c>
      <c r="I3228" s="259" t="s">
        <v>17</v>
      </c>
      <c r="J3228" s="259" t="s">
        <v>5273</v>
      </c>
      <c r="K3228" s="259" t="s">
        <v>5340</v>
      </c>
      <c r="L3228" s="260">
        <v>45526</v>
      </c>
      <c r="M3228" s="259" t="s">
        <v>20</v>
      </c>
    </row>
    <row r="3229" spans="1:13" x14ac:dyDescent="0.35">
      <c r="A3229" s="261" t="s">
        <v>3284</v>
      </c>
      <c r="B3229" s="261" t="s">
        <v>3285</v>
      </c>
      <c r="C3229" s="261" t="s">
        <v>3286</v>
      </c>
      <c r="D3229" s="261" t="s">
        <v>953</v>
      </c>
      <c r="E3229" s="261">
        <v>37779254</v>
      </c>
      <c r="F3229" s="261" t="s">
        <v>5258</v>
      </c>
      <c r="G3229" s="261" t="s">
        <v>492</v>
      </c>
      <c r="H3229" s="261">
        <v>1</v>
      </c>
      <c r="I3229" s="261" t="s">
        <v>5341</v>
      </c>
      <c r="J3229" s="261" t="s">
        <v>5342</v>
      </c>
      <c r="K3229" s="261" t="s">
        <v>5343</v>
      </c>
      <c r="L3229" s="262">
        <v>45526</v>
      </c>
      <c r="M3229" s="261" t="s">
        <v>20</v>
      </c>
    </row>
    <row r="3230" spans="1:13" x14ac:dyDescent="0.35">
      <c r="A3230" s="259" t="s">
        <v>3284</v>
      </c>
      <c r="B3230" s="259" t="s">
        <v>3285</v>
      </c>
      <c r="C3230" s="259" t="s">
        <v>3286</v>
      </c>
      <c r="D3230" s="259" t="s">
        <v>694</v>
      </c>
      <c r="E3230" s="259">
        <v>306100</v>
      </c>
      <c r="F3230" s="259" t="s">
        <v>5344</v>
      </c>
      <c r="G3230" s="259" t="s">
        <v>492</v>
      </c>
      <c r="H3230" s="259">
        <v>1</v>
      </c>
      <c r="I3230" s="259" t="s">
        <v>5345</v>
      </c>
      <c r="J3230" s="259" t="s">
        <v>5346</v>
      </c>
      <c r="K3230" s="259" t="s">
        <v>5347</v>
      </c>
      <c r="L3230" s="260">
        <v>45526</v>
      </c>
      <c r="M3230" s="259" t="s">
        <v>20</v>
      </c>
    </row>
    <row r="3231" spans="1:13" x14ac:dyDescent="0.35">
      <c r="A3231" s="261" t="s">
        <v>3284</v>
      </c>
      <c r="B3231" s="261" t="s">
        <v>3285</v>
      </c>
      <c r="C3231" s="261" t="s">
        <v>3286</v>
      </c>
      <c r="D3231" s="261" t="s">
        <v>962</v>
      </c>
      <c r="E3231" s="261">
        <v>37779254</v>
      </c>
      <c r="F3231" s="261" t="s">
        <v>5258</v>
      </c>
      <c r="G3231" s="261" t="s">
        <v>492</v>
      </c>
      <c r="H3231" s="261">
        <v>1</v>
      </c>
      <c r="I3231" s="261" t="s">
        <v>5341</v>
      </c>
      <c r="J3231" s="261" t="s">
        <v>5348</v>
      </c>
      <c r="K3231" s="261" t="s">
        <v>5349</v>
      </c>
      <c r="L3231" s="262">
        <v>45526</v>
      </c>
      <c r="M3231" s="261" t="s">
        <v>20</v>
      </c>
    </row>
    <row r="3232" spans="1:13" x14ac:dyDescent="0.35">
      <c r="A3232" s="259" t="s">
        <v>3284</v>
      </c>
      <c r="B3232" s="259" t="s">
        <v>3285</v>
      </c>
      <c r="C3232" s="259" t="s">
        <v>3286</v>
      </c>
      <c r="D3232" s="259" t="s">
        <v>967</v>
      </c>
      <c r="E3232" s="259">
        <v>957505</v>
      </c>
      <c r="F3232" s="259" t="s">
        <v>5267</v>
      </c>
      <c r="G3232" s="259" t="s">
        <v>888</v>
      </c>
      <c r="H3232" s="259">
        <v>2</v>
      </c>
      <c r="I3232" s="259" t="s">
        <v>5268</v>
      </c>
      <c r="J3232" s="259" t="s">
        <v>5350</v>
      </c>
      <c r="K3232" s="259" t="s">
        <v>5351</v>
      </c>
      <c r="L3232" s="260">
        <v>45526</v>
      </c>
      <c r="M3232" s="259" t="s">
        <v>20</v>
      </c>
    </row>
    <row r="3233" spans="1:13" x14ac:dyDescent="0.35">
      <c r="A3233" s="261" t="s">
        <v>3284</v>
      </c>
      <c r="B3233" s="261" t="s">
        <v>3285</v>
      </c>
      <c r="C3233" s="261" t="s">
        <v>3286</v>
      </c>
      <c r="D3233" s="261" t="s">
        <v>568</v>
      </c>
      <c r="E3233" s="261">
        <v>957505</v>
      </c>
      <c r="F3233" s="261" t="s">
        <v>5267</v>
      </c>
      <c r="G3233" s="261" t="s">
        <v>888</v>
      </c>
      <c r="H3233" s="261">
        <v>2</v>
      </c>
      <c r="I3233" s="261" t="s">
        <v>5268</v>
      </c>
      <c r="J3233" s="261" t="s">
        <v>5352</v>
      </c>
      <c r="K3233" s="261" t="s">
        <v>5353</v>
      </c>
      <c r="L3233" s="262">
        <v>45526</v>
      </c>
      <c r="M3233" s="261" t="s">
        <v>20</v>
      </c>
    </row>
    <row r="3234" spans="1:13" x14ac:dyDescent="0.35">
      <c r="A3234" s="259" t="s">
        <v>3284</v>
      </c>
      <c r="B3234" s="259" t="s">
        <v>3285</v>
      </c>
      <c r="C3234" s="259" t="s">
        <v>3286</v>
      </c>
      <c r="D3234" s="259" t="s">
        <v>38</v>
      </c>
      <c r="E3234" s="259" t="s">
        <v>17</v>
      </c>
      <c r="F3234" s="259" t="s">
        <v>17</v>
      </c>
      <c r="G3234" s="259" t="s">
        <v>17</v>
      </c>
      <c r="H3234" s="259" t="s">
        <v>17</v>
      </c>
      <c r="I3234" s="259" t="s">
        <v>17</v>
      </c>
      <c r="J3234" s="259" t="s">
        <v>5273</v>
      </c>
      <c r="K3234" s="259" t="s">
        <v>5354</v>
      </c>
      <c r="L3234" s="260">
        <v>45526</v>
      </c>
      <c r="M3234" s="259" t="s">
        <v>20</v>
      </c>
    </row>
    <row r="3235" spans="1:13" x14ac:dyDescent="0.35">
      <c r="A3235" s="261" t="s">
        <v>3284</v>
      </c>
      <c r="B3235" s="261" t="s">
        <v>3285</v>
      </c>
      <c r="C3235" s="261" t="s">
        <v>3286</v>
      </c>
      <c r="D3235" s="261" t="s">
        <v>40</v>
      </c>
      <c r="E3235" s="261" t="s">
        <v>17</v>
      </c>
      <c r="F3235" s="261" t="s">
        <v>17</v>
      </c>
      <c r="G3235" s="261" t="s">
        <v>17</v>
      </c>
      <c r="H3235" s="261" t="s">
        <v>17</v>
      </c>
      <c r="I3235" s="261" t="s">
        <v>17</v>
      </c>
      <c r="J3235" s="261" t="s">
        <v>5273</v>
      </c>
      <c r="K3235" s="261" t="s">
        <v>5355</v>
      </c>
      <c r="L3235" s="262">
        <v>45526</v>
      </c>
      <c r="M3235" s="261" t="s">
        <v>20</v>
      </c>
    </row>
    <row r="3236" spans="1:13" x14ac:dyDescent="0.35">
      <c r="A3236" s="259" t="s">
        <v>3284</v>
      </c>
      <c r="B3236" s="259" t="s">
        <v>3285</v>
      </c>
      <c r="C3236" s="259" t="s">
        <v>3286</v>
      </c>
      <c r="D3236" s="259" t="s">
        <v>635</v>
      </c>
      <c r="E3236" s="259">
        <v>0</v>
      </c>
      <c r="F3236" s="259" t="s">
        <v>5276</v>
      </c>
      <c r="G3236" s="259" t="s">
        <v>888</v>
      </c>
      <c r="H3236" s="259">
        <v>2</v>
      </c>
      <c r="I3236" s="259" t="s">
        <v>4522</v>
      </c>
      <c r="J3236" s="259" t="s">
        <v>5277</v>
      </c>
      <c r="K3236" s="259" t="s">
        <v>5356</v>
      </c>
      <c r="L3236" s="260">
        <v>45526</v>
      </c>
      <c r="M3236" s="259" t="s">
        <v>20</v>
      </c>
    </row>
    <row r="3237" spans="1:13" x14ac:dyDescent="0.35">
      <c r="A3237" s="261" t="s">
        <v>3284</v>
      </c>
      <c r="B3237" s="261" t="s">
        <v>3285</v>
      </c>
      <c r="C3237" s="261" t="s">
        <v>3286</v>
      </c>
      <c r="D3237" s="261" t="s">
        <v>793</v>
      </c>
      <c r="E3237" s="261">
        <v>1</v>
      </c>
      <c r="F3237" s="261" t="s">
        <v>5276</v>
      </c>
      <c r="G3237" s="261" t="s">
        <v>888</v>
      </c>
      <c r="H3237" s="261">
        <v>2</v>
      </c>
      <c r="I3237" s="261" t="s">
        <v>4522</v>
      </c>
      <c r="J3237" s="261" t="s">
        <v>5357</v>
      </c>
      <c r="K3237" s="261" t="s">
        <v>5358</v>
      </c>
      <c r="L3237" s="262">
        <v>45526</v>
      </c>
      <c r="M3237" s="261" t="s">
        <v>20</v>
      </c>
    </row>
    <row r="3238" spans="1:13" x14ac:dyDescent="0.35">
      <c r="A3238" s="259" t="s">
        <v>3284</v>
      </c>
      <c r="B3238" s="259" t="s">
        <v>3285</v>
      </c>
      <c r="C3238" s="259" t="s">
        <v>3286</v>
      </c>
      <c r="D3238" s="259" t="s">
        <v>16</v>
      </c>
      <c r="E3238" s="259">
        <v>0</v>
      </c>
      <c r="F3238" s="259" t="s">
        <v>17</v>
      </c>
      <c r="G3238" s="259" t="s">
        <v>17</v>
      </c>
      <c r="H3238" s="259" t="s">
        <v>17</v>
      </c>
      <c r="I3238" s="259" t="s">
        <v>17</v>
      </c>
      <c r="J3238" s="259" t="s">
        <v>5320</v>
      </c>
      <c r="K3238" s="259" t="s">
        <v>5359</v>
      </c>
      <c r="L3238" s="260">
        <v>45526</v>
      </c>
      <c r="M3238" s="259" t="s">
        <v>20</v>
      </c>
    </row>
    <row r="3239" spans="1:13" x14ac:dyDescent="0.35">
      <c r="A3239" s="261" t="s">
        <v>3284</v>
      </c>
      <c r="B3239" s="261" t="s">
        <v>3285</v>
      </c>
      <c r="C3239" s="261" t="s">
        <v>3286</v>
      </c>
      <c r="D3239" s="261" t="s">
        <v>21</v>
      </c>
      <c r="E3239" s="261">
        <v>0</v>
      </c>
      <c r="F3239" s="261" t="s">
        <v>17</v>
      </c>
      <c r="G3239" s="261" t="s">
        <v>17</v>
      </c>
      <c r="H3239" s="261" t="s">
        <v>17</v>
      </c>
      <c r="I3239" s="261" t="s">
        <v>17</v>
      </c>
      <c r="J3239" s="261" t="s">
        <v>5320</v>
      </c>
      <c r="K3239" s="261" t="s">
        <v>5360</v>
      </c>
      <c r="L3239" s="262">
        <v>45526</v>
      </c>
      <c r="M3239" s="261" t="s">
        <v>20</v>
      </c>
    </row>
    <row r="3240" spans="1:13" x14ac:dyDescent="0.35">
      <c r="A3240" s="259" t="s">
        <v>3284</v>
      </c>
      <c r="B3240" s="259" t="s">
        <v>3285</v>
      </c>
      <c r="C3240" s="259" t="s">
        <v>3286</v>
      </c>
      <c r="D3240" s="259" t="s">
        <v>768</v>
      </c>
      <c r="E3240" s="259">
        <v>0</v>
      </c>
      <c r="F3240" s="259" t="s">
        <v>17</v>
      </c>
      <c r="G3240" s="259" t="s">
        <v>17</v>
      </c>
      <c r="H3240" s="259" t="s">
        <v>17</v>
      </c>
      <c r="I3240" s="259" t="s">
        <v>17</v>
      </c>
      <c r="J3240" s="259" t="s">
        <v>5320</v>
      </c>
      <c r="K3240" s="259" t="s">
        <v>5361</v>
      </c>
      <c r="L3240" s="260">
        <v>45526</v>
      </c>
      <c r="M3240" s="259" t="s">
        <v>20</v>
      </c>
    </row>
    <row r="3241" spans="1:13" x14ac:dyDescent="0.35">
      <c r="A3241" s="261" t="s">
        <v>3284</v>
      </c>
      <c r="B3241" s="261" t="s">
        <v>3285</v>
      </c>
      <c r="C3241" s="261" t="s">
        <v>3286</v>
      </c>
      <c r="D3241" s="261" t="s">
        <v>24</v>
      </c>
      <c r="E3241" s="261" t="s">
        <v>17</v>
      </c>
      <c r="F3241" s="261" t="s">
        <v>17</v>
      </c>
      <c r="G3241" s="261" t="s">
        <v>17</v>
      </c>
      <c r="H3241" s="261" t="s">
        <v>17</v>
      </c>
      <c r="I3241" s="261" t="s">
        <v>17</v>
      </c>
      <c r="J3241" s="261" t="s">
        <v>5273</v>
      </c>
      <c r="K3241" s="261" t="s">
        <v>5362</v>
      </c>
      <c r="L3241" s="262">
        <v>45526</v>
      </c>
      <c r="M3241" s="261" t="s">
        <v>20</v>
      </c>
    </row>
    <row r="3242" spans="1:13" x14ac:dyDescent="0.35">
      <c r="A3242" s="259" t="s">
        <v>3284</v>
      </c>
      <c r="B3242" s="259" t="s">
        <v>3285</v>
      </c>
      <c r="C3242" s="259" t="s">
        <v>3286</v>
      </c>
      <c r="D3242" s="259" t="s">
        <v>990</v>
      </c>
      <c r="E3242" s="259">
        <v>957505</v>
      </c>
      <c r="F3242" s="259" t="s">
        <v>5325</v>
      </c>
      <c r="G3242" s="259" t="s">
        <v>888</v>
      </c>
      <c r="H3242" s="259">
        <v>2</v>
      </c>
      <c r="I3242" s="259" t="s">
        <v>5326</v>
      </c>
      <c r="J3242" s="259" t="s">
        <v>5363</v>
      </c>
      <c r="K3242" s="259" t="s">
        <v>5364</v>
      </c>
      <c r="L3242" s="260">
        <v>45526</v>
      </c>
      <c r="M3242" s="259" t="s">
        <v>20</v>
      </c>
    </row>
    <row r="3243" spans="1:13" x14ac:dyDescent="0.35">
      <c r="A3243" s="261" t="s">
        <v>3284</v>
      </c>
      <c r="B3243" s="261" t="s">
        <v>3285</v>
      </c>
      <c r="C3243" s="261" t="s">
        <v>3286</v>
      </c>
      <c r="D3243" s="261" t="s">
        <v>995</v>
      </c>
      <c r="E3243" s="261">
        <v>36821749</v>
      </c>
      <c r="F3243" s="261" t="s">
        <v>5258</v>
      </c>
      <c r="G3243" s="261" t="s">
        <v>888</v>
      </c>
      <c r="H3243" s="261">
        <v>2</v>
      </c>
      <c r="I3243" s="261" t="s">
        <v>5341</v>
      </c>
      <c r="J3243" s="261" t="s">
        <v>5365</v>
      </c>
      <c r="K3243" s="261" t="s">
        <v>5366</v>
      </c>
      <c r="L3243" s="262">
        <v>45526</v>
      </c>
      <c r="M3243" s="261" t="s">
        <v>20</v>
      </c>
    </row>
    <row r="3244" spans="1:13" x14ac:dyDescent="0.35">
      <c r="A3244" s="259" t="s">
        <v>3284</v>
      </c>
      <c r="B3244" s="259" t="s">
        <v>3285</v>
      </c>
      <c r="C3244" s="259" t="s">
        <v>3286</v>
      </c>
      <c r="D3244" s="259" t="s">
        <v>1000</v>
      </c>
      <c r="E3244" s="259">
        <v>0</v>
      </c>
      <c r="F3244" s="259" t="s">
        <v>5325</v>
      </c>
      <c r="G3244" s="259" t="s">
        <v>888</v>
      </c>
      <c r="H3244" s="259">
        <v>2</v>
      </c>
      <c r="I3244" s="259" t="s">
        <v>5326</v>
      </c>
      <c r="J3244" s="259" t="s">
        <v>5367</v>
      </c>
      <c r="K3244" s="259" t="s">
        <v>5368</v>
      </c>
      <c r="L3244" s="260">
        <v>45526</v>
      </c>
      <c r="M3244" s="259" t="s">
        <v>20</v>
      </c>
    </row>
    <row r="3245" spans="1:13" x14ac:dyDescent="0.35">
      <c r="A3245" s="261" t="s">
        <v>3284</v>
      </c>
      <c r="B3245" s="261" t="s">
        <v>3285</v>
      </c>
      <c r="C3245" s="261" t="s">
        <v>3286</v>
      </c>
      <c r="D3245" s="261" t="s">
        <v>1003</v>
      </c>
      <c r="E3245" s="261">
        <v>957505</v>
      </c>
      <c r="F3245" s="261" t="s">
        <v>5325</v>
      </c>
      <c r="G3245" s="261" t="s">
        <v>888</v>
      </c>
      <c r="H3245" s="261">
        <v>2</v>
      </c>
      <c r="I3245" s="261" t="s">
        <v>5326</v>
      </c>
      <c r="J3245" s="261" t="s">
        <v>5294</v>
      </c>
      <c r="K3245" s="261" t="s">
        <v>5369</v>
      </c>
      <c r="L3245" s="262">
        <v>45526</v>
      </c>
      <c r="M3245" s="261" t="s">
        <v>20</v>
      </c>
    </row>
    <row r="3246" spans="1:13" x14ac:dyDescent="0.35">
      <c r="A3246" s="259" t="s">
        <v>3284</v>
      </c>
      <c r="B3246" s="259" t="s">
        <v>3285</v>
      </c>
      <c r="C3246" s="259" t="s">
        <v>3286</v>
      </c>
      <c r="D3246" s="259" t="s">
        <v>1006</v>
      </c>
      <c r="E3246" s="259">
        <v>0</v>
      </c>
      <c r="F3246" s="259" t="s">
        <v>5325</v>
      </c>
      <c r="G3246" s="259" t="s">
        <v>888</v>
      </c>
      <c r="H3246" s="259">
        <v>2</v>
      </c>
      <c r="I3246" s="259" t="s">
        <v>5326</v>
      </c>
      <c r="J3246" s="259" t="s">
        <v>5370</v>
      </c>
      <c r="K3246" s="259" t="s">
        <v>5371</v>
      </c>
      <c r="L3246" s="260">
        <v>45526</v>
      </c>
      <c r="M3246" s="259" t="s">
        <v>20</v>
      </c>
    </row>
    <row r="3247" spans="1:13" x14ac:dyDescent="0.35">
      <c r="A3247" s="261" t="s">
        <v>3284</v>
      </c>
      <c r="B3247" s="261" t="s">
        <v>3285</v>
      </c>
      <c r="C3247" s="261" t="s">
        <v>3286</v>
      </c>
      <c r="D3247" s="261" t="s">
        <v>823</v>
      </c>
      <c r="E3247" s="261">
        <v>0</v>
      </c>
      <c r="F3247" s="261" t="s">
        <v>5325</v>
      </c>
      <c r="G3247" s="261" t="s">
        <v>888</v>
      </c>
      <c r="H3247" s="261">
        <v>2</v>
      </c>
      <c r="I3247" s="261" t="s">
        <v>5326</v>
      </c>
      <c r="J3247" s="261" t="s">
        <v>5370</v>
      </c>
      <c r="K3247" s="261" t="s">
        <v>5372</v>
      </c>
      <c r="L3247" s="262">
        <v>45526</v>
      </c>
      <c r="M3247" s="261" t="s">
        <v>20</v>
      </c>
    </row>
    <row r="3248" spans="1:13" x14ac:dyDescent="0.35">
      <c r="A3248" s="259" t="s">
        <v>3284</v>
      </c>
      <c r="B3248" s="259" t="s">
        <v>3285</v>
      </c>
      <c r="C3248" s="259" t="s">
        <v>3286</v>
      </c>
      <c r="D3248" s="259" t="s">
        <v>404</v>
      </c>
      <c r="E3248" s="259">
        <v>2</v>
      </c>
      <c r="F3248" s="259" t="s">
        <v>17</v>
      </c>
      <c r="G3248" s="259" t="s">
        <v>888</v>
      </c>
      <c r="H3248" s="259">
        <v>2</v>
      </c>
      <c r="I3248" s="259" t="s">
        <v>17</v>
      </c>
      <c r="J3248" s="259" t="s">
        <v>5299</v>
      </c>
      <c r="K3248" s="259" t="s">
        <v>5373</v>
      </c>
      <c r="L3248" s="260">
        <v>45526</v>
      </c>
      <c r="M3248" s="259" t="s">
        <v>20</v>
      </c>
    </row>
    <row r="3249" spans="1:13" x14ac:dyDescent="0.35">
      <c r="A3249" s="261" t="s">
        <v>3284</v>
      </c>
      <c r="B3249" s="261" t="s">
        <v>3285</v>
      </c>
      <c r="C3249" s="261" t="s">
        <v>3286</v>
      </c>
      <c r="D3249" s="261" t="s">
        <v>26</v>
      </c>
      <c r="E3249" s="261" t="s">
        <v>17</v>
      </c>
      <c r="F3249" s="261" t="s">
        <v>17</v>
      </c>
      <c r="G3249" s="261" t="s">
        <v>17</v>
      </c>
      <c r="H3249" s="261" t="s">
        <v>17</v>
      </c>
      <c r="I3249" s="261" t="s">
        <v>17</v>
      </c>
      <c r="J3249" s="261" t="s">
        <v>5273</v>
      </c>
      <c r="K3249" s="261" t="s">
        <v>5374</v>
      </c>
      <c r="L3249" s="262">
        <v>45526</v>
      </c>
      <c r="M3249" s="261" t="s">
        <v>20</v>
      </c>
    </row>
    <row r="3250" spans="1:13" x14ac:dyDescent="0.35">
      <c r="A3250" s="259" t="s">
        <v>3284</v>
      </c>
      <c r="B3250" s="259" t="s">
        <v>3285</v>
      </c>
      <c r="C3250" s="259" t="s">
        <v>3286</v>
      </c>
      <c r="D3250" s="259" t="s">
        <v>28</v>
      </c>
      <c r="E3250" s="259" t="s">
        <v>17</v>
      </c>
      <c r="F3250" s="259" t="s">
        <v>17</v>
      </c>
      <c r="G3250" s="259" t="s">
        <v>17</v>
      </c>
      <c r="H3250" s="259" t="s">
        <v>17</v>
      </c>
      <c r="I3250" s="259" t="s">
        <v>17</v>
      </c>
      <c r="J3250" s="259" t="s">
        <v>5273</v>
      </c>
      <c r="K3250" s="259" t="s">
        <v>5375</v>
      </c>
      <c r="L3250" s="260">
        <v>45526</v>
      </c>
      <c r="M3250" s="259" t="s">
        <v>20</v>
      </c>
    </row>
    <row r="3251" spans="1:13" x14ac:dyDescent="0.35">
      <c r="A3251" s="261" t="s">
        <v>3218</v>
      </c>
      <c r="B3251" s="261" t="s">
        <v>3219</v>
      </c>
      <c r="C3251" s="261" t="s">
        <v>3220</v>
      </c>
      <c r="D3251" s="261" t="s">
        <v>953</v>
      </c>
      <c r="E3251" s="261">
        <v>2664784</v>
      </c>
      <c r="F3251" s="261" t="s">
        <v>5258</v>
      </c>
      <c r="G3251" s="261" t="s">
        <v>492</v>
      </c>
      <c r="H3251" s="261">
        <v>1</v>
      </c>
      <c r="I3251" s="261" t="s">
        <v>5376</v>
      </c>
      <c r="J3251" s="261" t="s">
        <v>5377</v>
      </c>
      <c r="K3251" s="261" t="s">
        <v>5378</v>
      </c>
      <c r="L3251" s="262">
        <v>45526</v>
      </c>
      <c r="M3251" s="261" t="s">
        <v>20</v>
      </c>
    </row>
    <row r="3252" spans="1:13" x14ac:dyDescent="0.35">
      <c r="A3252" s="259" t="s">
        <v>3218</v>
      </c>
      <c r="B3252" s="259" t="s">
        <v>3219</v>
      </c>
      <c r="C3252" s="259" t="s">
        <v>3220</v>
      </c>
      <c r="D3252" s="259" t="s">
        <v>694</v>
      </c>
      <c r="E3252" s="259">
        <v>32970</v>
      </c>
      <c r="F3252" s="259" t="s">
        <v>5344</v>
      </c>
      <c r="G3252" s="259" t="s">
        <v>492</v>
      </c>
      <c r="H3252" s="259">
        <v>1</v>
      </c>
      <c r="I3252" s="259" t="s">
        <v>5379</v>
      </c>
      <c r="J3252" s="259" t="s">
        <v>5380</v>
      </c>
      <c r="K3252" s="259" t="s">
        <v>5381</v>
      </c>
      <c r="L3252" s="260">
        <v>45526</v>
      </c>
      <c r="M3252" s="259" t="s">
        <v>20</v>
      </c>
    </row>
    <row r="3253" spans="1:13" x14ac:dyDescent="0.35">
      <c r="A3253" s="261" t="s">
        <v>3218</v>
      </c>
      <c r="B3253" s="261" t="s">
        <v>3219</v>
      </c>
      <c r="C3253" s="261" t="s">
        <v>3220</v>
      </c>
      <c r="D3253" s="261" t="s">
        <v>962</v>
      </c>
      <c r="E3253" s="261">
        <v>2664784</v>
      </c>
      <c r="F3253" s="261" t="s">
        <v>5258</v>
      </c>
      <c r="G3253" s="261" t="s">
        <v>888</v>
      </c>
      <c r="H3253" s="261">
        <v>2</v>
      </c>
      <c r="I3253" s="261" t="s">
        <v>5376</v>
      </c>
      <c r="J3253" s="261" t="s">
        <v>5382</v>
      </c>
      <c r="K3253" s="261" t="s">
        <v>5383</v>
      </c>
      <c r="L3253" s="262">
        <v>45526</v>
      </c>
      <c r="M3253" s="261" t="s">
        <v>20</v>
      </c>
    </row>
    <row r="3254" spans="1:13" x14ac:dyDescent="0.35">
      <c r="A3254" s="259" t="s">
        <v>3218</v>
      </c>
      <c r="B3254" s="259" t="s">
        <v>3219</v>
      </c>
      <c r="C3254" s="259" t="s">
        <v>3220</v>
      </c>
      <c r="D3254" s="259" t="s">
        <v>967</v>
      </c>
      <c r="E3254" s="259">
        <v>125890</v>
      </c>
      <c r="F3254" s="259" t="s">
        <v>5267</v>
      </c>
      <c r="G3254" s="259" t="s">
        <v>888</v>
      </c>
      <c r="H3254" s="259">
        <v>2</v>
      </c>
      <c r="I3254" s="259" t="s">
        <v>5384</v>
      </c>
      <c r="J3254" s="259" t="s">
        <v>5385</v>
      </c>
      <c r="K3254" s="259" t="s">
        <v>5386</v>
      </c>
      <c r="L3254" s="260">
        <v>45526</v>
      </c>
      <c r="M3254" s="259" t="s">
        <v>20</v>
      </c>
    </row>
    <row r="3255" spans="1:13" x14ac:dyDescent="0.35">
      <c r="A3255" s="261" t="s">
        <v>3218</v>
      </c>
      <c r="B3255" s="261" t="s">
        <v>3219</v>
      </c>
      <c r="C3255" s="261" t="s">
        <v>3220</v>
      </c>
      <c r="D3255" s="261" t="s">
        <v>568</v>
      </c>
      <c r="E3255" s="261">
        <v>125890</v>
      </c>
      <c r="F3255" s="261" t="s">
        <v>5267</v>
      </c>
      <c r="G3255" s="261" t="s">
        <v>888</v>
      </c>
      <c r="H3255" s="261">
        <v>2</v>
      </c>
      <c r="I3255" s="261" t="s">
        <v>5384</v>
      </c>
      <c r="J3255" s="261" t="s">
        <v>5387</v>
      </c>
      <c r="K3255" s="261" t="s">
        <v>5388</v>
      </c>
      <c r="L3255" s="262">
        <v>45526</v>
      </c>
      <c r="M3255" s="261" t="s">
        <v>20</v>
      </c>
    </row>
    <row r="3256" spans="1:13" x14ac:dyDescent="0.35">
      <c r="A3256" s="259" t="s">
        <v>3218</v>
      </c>
      <c r="B3256" s="259" t="s">
        <v>3219</v>
      </c>
      <c r="C3256" s="259" t="s">
        <v>3220</v>
      </c>
      <c r="D3256" s="259" t="s">
        <v>38</v>
      </c>
      <c r="E3256" s="259" t="s">
        <v>17</v>
      </c>
      <c r="F3256" s="259" t="s">
        <v>17</v>
      </c>
      <c r="G3256" s="259" t="s">
        <v>17</v>
      </c>
      <c r="H3256" s="259" t="s">
        <v>17</v>
      </c>
      <c r="I3256" s="259" t="s">
        <v>17</v>
      </c>
      <c r="J3256" s="259" t="s">
        <v>5273</v>
      </c>
      <c r="K3256" s="259" t="s">
        <v>5389</v>
      </c>
      <c r="L3256" s="260">
        <v>45526</v>
      </c>
      <c r="M3256" s="259" t="s">
        <v>20</v>
      </c>
    </row>
    <row r="3257" spans="1:13" x14ac:dyDescent="0.35">
      <c r="A3257" s="261" t="s">
        <v>3218</v>
      </c>
      <c r="B3257" s="261" t="s">
        <v>3219</v>
      </c>
      <c r="C3257" s="261" t="s">
        <v>3220</v>
      </c>
      <c r="D3257" s="261" t="s">
        <v>40</v>
      </c>
      <c r="E3257" s="261" t="s">
        <v>17</v>
      </c>
      <c r="F3257" s="261" t="s">
        <v>17</v>
      </c>
      <c r="G3257" s="261" t="s">
        <v>17</v>
      </c>
      <c r="H3257" s="261" t="s">
        <v>17</v>
      </c>
      <c r="I3257" s="261" t="s">
        <v>17</v>
      </c>
      <c r="J3257" s="261" t="s">
        <v>5273</v>
      </c>
      <c r="K3257" s="261" t="s">
        <v>5390</v>
      </c>
      <c r="L3257" s="262">
        <v>45526</v>
      </c>
      <c r="M3257" s="261" t="s">
        <v>20</v>
      </c>
    </row>
    <row r="3258" spans="1:13" x14ac:dyDescent="0.35">
      <c r="A3258" s="259" t="s">
        <v>3218</v>
      </c>
      <c r="B3258" s="259" t="s">
        <v>3219</v>
      </c>
      <c r="C3258" s="259" t="s">
        <v>3220</v>
      </c>
      <c r="D3258" s="259" t="s">
        <v>635</v>
      </c>
      <c r="E3258" s="259">
        <v>0</v>
      </c>
      <c r="F3258" s="259" t="s">
        <v>5276</v>
      </c>
      <c r="G3258" s="259" t="s">
        <v>888</v>
      </c>
      <c r="H3258" s="259">
        <v>2</v>
      </c>
      <c r="I3258" s="259" t="s">
        <v>4522</v>
      </c>
      <c r="J3258" s="259" t="s">
        <v>5391</v>
      </c>
      <c r="K3258" s="259" t="s">
        <v>5392</v>
      </c>
      <c r="L3258" s="260">
        <v>45526</v>
      </c>
      <c r="M3258" s="259" t="s">
        <v>20</v>
      </c>
    </row>
    <row r="3259" spans="1:13" x14ac:dyDescent="0.35">
      <c r="A3259" s="261" t="s">
        <v>3218</v>
      </c>
      <c r="B3259" s="261" t="s">
        <v>3219</v>
      </c>
      <c r="C3259" s="261" t="s">
        <v>3220</v>
      </c>
      <c r="D3259" s="261" t="s">
        <v>793</v>
      </c>
      <c r="E3259" s="261">
        <v>0</v>
      </c>
      <c r="F3259" s="261" t="s">
        <v>5276</v>
      </c>
      <c r="G3259" s="261" t="s">
        <v>888</v>
      </c>
      <c r="H3259" s="261">
        <v>2</v>
      </c>
      <c r="I3259" s="261" t="s">
        <v>4522</v>
      </c>
      <c r="J3259" s="261" t="s">
        <v>5393</v>
      </c>
      <c r="K3259" s="261" t="s">
        <v>5394</v>
      </c>
      <c r="L3259" s="262">
        <v>45526</v>
      </c>
      <c r="M3259" s="261" t="s">
        <v>20</v>
      </c>
    </row>
    <row r="3260" spans="1:13" x14ac:dyDescent="0.35">
      <c r="A3260" s="259" t="s">
        <v>3218</v>
      </c>
      <c r="B3260" s="259" t="s">
        <v>3219</v>
      </c>
      <c r="C3260" s="259" t="s">
        <v>3220</v>
      </c>
      <c r="D3260" s="259" t="s">
        <v>16</v>
      </c>
      <c r="E3260" s="259">
        <v>0</v>
      </c>
      <c r="F3260" s="259" t="s">
        <v>17</v>
      </c>
      <c r="G3260" s="259" t="s">
        <v>17</v>
      </c>
      <c r="H3260" s="259" t="s">
        <v>17</v>
      </c>
      <c r="I3260" s="259" t="s">
        <v>17</v>
      </c>
      <c r="J3260" s="259" t="s">
        <v>5320</v>
      </c>
      <c r="K3260" s="259" t="s">
        <v>5395</v>
      </c>
      <c r="L3260" s="260">
        <v>45526</v>
      </c>
      <c r="M3260" s="259" t="s">
        <v>20</v>
      </c>
    </row>
    <row r="3261" spans="1:13" x14ac:dyDescent="0.35">
      <c r="A3261" s="261" t="s">
        <v>3218</v>
      </c>
      <c r="B3261" s="261" t="s">
        <v>3219</v>
      </c>
      <c r="C3261" s="261" t="s">
        <v>3220</v>
      </c>
      <c r="D3261" s="261" t="s">
        <v>21</v>
      </c>
      <c r="E3261" s="261">
        <v>0</v>
      </c>
      <c r="F3261" s="261" t="s">
        <v>17</v>
      </c>
      <c r="G3261" s="261" t="s">
        <v>17</v>
      </c>
      <c r="H3261" s="261" t="s">
        <v>17</v>
      </c>
      <c r="I3261" s="261" t="s">
        <v>17</v>
      </c>
      <c r="J3261" s="261" t="s">
        <v>5320</v>
      </c>
      <c r="K3261" s="261" t="s">
        <v>5396</v>
      </c>
      <c r="L3261" s="262">
        <v>45526</v>
      </c>
      <c r="M3261" s="261" t="s">
        <v>20</v>
      </c>
    </row>
    <row r="3262" spans="1:13" x14ac:dyDescent="0.35">
      <c r="A3262" s="259" t="s">
        <v>3218</v>
      </c>
      <c r="B3262" s="259" t="s">
        <v>3219</v>
      </c>
      <c r="C3262" s="259" t="s">
        <v>3220</v>
      </c>
      <c r="D3262" s="259" t="s">
        <v>768</v>
      </c>
      <c r="E3262" s="259">
        <v>0</v>
      </c>
      <c r="F3262" s="259" t="s">
        <v>17</v>
      </c>
      <c r="G3262" s="259" t="s">
        <v>17</v>
      </c>
      <c r="H3262" s="259" t="s">
        <v>17</v>
      </c>
      <c r="I3262" s="259" t="s">
        <v>17</v>
      </c>
      <c r="J3262" s="259" t="s">
        <v>5320</v>
      </c>
      <c r="K3262" s="259" t="s">
        <v>5397</v>
      </c>
      <c r="L3262" s="260">
        <v>45526</v>
      </c>
      <c r="M3262" s="259" t="s">
        <v>20</v>
      </c>
    </row>
    <row r="3263" spans="1:13" x14ac:dyDescent="0.35">
      <c r="A3263" s="261" t="s">
        <v>3218</v>
      </c>
      <c r="B3263" s="261" t="s">
        <v>3219</v>
      </c>
      <c r="C3263" s="261" t="s">
        <v>3220</v>
      </c>
      <c r="D3263" s="261" t="s">
        <v>24</v>
      </c>
      <c r="E3263" s="261" t="s">
        <v>17</v>
      </c>
      <c r="F3263" s="261" t="s">
        <v>17</v>
      </c>
      <c r="G3263" s="261" t="s">
        <v>17</v>
      </c>
      <c r="H3263" s="261" t="s">
        <v>17</v>
      </c>
      <c r="I3263" s="261" t="s">
        <v>17</v>
      </c>
      <c r="J3263" s="261" t="s">
        <v>5273</v>
      </c>
      <c r="K3263" s="261" t="s">
        <v>5398</v>
      </c>
      <c r="L3263" s="262">
        <v>45526</v>
      </c>
      <c r="M3263" s="261" t="s">
        <v>20</v>
      </c>
    </row>
    <row r="3264" spans="1:13" x14ac:dyDescent="0.35">
      <c r="A3264" s="259" t="s">
        <v>3218</v>
      </c>
      <c r="B3264" s="259" t="s">
        <v>3219</v>
      </c>
      <c r="C3264" s="259" t="s">
        <v>3220</v>
      </c>
      <c r="D3264" s="259" t="s">
        <v>990</v>
      </c>
      <c r="E3264" s="259">
        <v>125890</v>
      </c>
      <c r="F3264" s="259" t="s">
        <v>5325</v>
      </c>
      <c r="G3264" s="259" t="s">
        <v>888</v>
      </c>
      <c r="H3264" s="259">
        <v>2</v>
      </c>
      <c r="I3264" s="259" t="s">
        <v>5287</v>
      </c>
      <c r="J3264" s="259" t="s">
        <v>5399</v>
      </c>
      <c r="K3264" s="259" t="s">
        <v>5400</v>
      </c>
      <c r="L3264" s="260">
        <v>45526</v>
      </c>
      <c r="M3264" s="259" t="s">
        <v>20</v>
      </c>
    </row>
    <row r="3265" spans="1:13" x14ac:dyDescent="0.35">
      <c r="A3265" s="261" t="s">
        <v>3218</v>
      </c>
      <c r="B3265" s="261" t="s">
        <v>3219</v>
      </c>
      <c r="C3265" s="261" t="s">
        <v>3220</v>
      </c>
      <c r="D3265" s="261" t="s">
        <v>995</v>
      </c>
      <c r="E3265" s="261">
        <v>2538894</v>
      </c>
      <c r="F3265" s="261" t="s">
        <v>5258</v>
      </c>
      <c r="G3265" s="261" t="s">
        <v>888</v>
      </c>
      <c r="H3265" s="261">
        <v>2</v>
      </c>
      <c r="I3265" s="261" t="s">
        <v>5376</v>
      </c>
      <c r="J3265" s="261" t="s">
        <v>5290</v>
      </c>
      <c r="K3265" s="261" t="s">
        <v>5401</v>
      </c>
      <c r="L3265" s="262">
        <v>45526</v>
      </c>
      <c r="M3265" s="261" t="s">
        <v>20</v>
      </c>
    </row>
    <row r="3266" spans="1:13" x14ac:dyDescent="0.35">
      <c r="A3266" s="259" t="s">
        <v>3218</v>
      </c>
      <c r="B3266" s="259" t="s">
        <v>3219</v>
      </c>
      <c r="C3266" s="259" t="s">
        <v>3220</v>
      </c>
      <c r="D3266" s="259" t="s">
        <v>1000</v>
      </c>
      <c r="E3266" s="259">
        <v>0</v>
      </c>
      <c r="F3266" s="259" t="s">
        <v>5325</v>
      </c>
      <c r="G3266" s="259" t="s">
        <v>888</v>
      </c>
      <c r="H3266" s="259">
        <v>2</v>
      </c>
      <c r="I3266" s="259" t="s">
        <v>5287</v>
      </c>
      <c r="J3266" s="259" t="s">
        <v>5402</v>
      </c>
      <c r="K3266" s="259" t="s">
        <v>5403</v>
      </c>
      <c r="L3266" s="260">
        <v>45526</v>
      </c>
      <c r="M3266" s="259" t="s">
        <v>20</v>
      </c>
    </row>
    <row r="3267" spans="1:13" x14ac:dyDescent="0.35">
      <c r="A3267" s="261" t="s">
        <v>3218</v>
      </c>
      <c r="B3267" s="261" t="s">
        <v>3219</v>
      </c>
      <c r="C3267" s="261" t="s">
        <v>3220</v>
      </c>
      <c r="D3267" s="261" t="s">
        <v>1003</v>
      </c>
      <c r="E3267" s="261">
        <v>125890</v>
      </c>
      <c r="F3267" s="261" t="s">
        <v>5325</v>
      </c>
      <c r="G3267" s="261" t="s">
        <v>888</v>
      </c>
      <c r="H3267" s="261">
        <v>2</v>
      </c>
      <c r="I3267" s="261" t="s">
        <v>5287</v>
      </c>
      <c r="J3267" s="261" t="s">
        <v>5404</v>
      </c>
      <c r="K3267" s="261" t="s">
        <v>5405</v>
      </c>
      <c r="L3267" s="262">
        <v>45526</v>
      </c>
      <c r="M3267" s="261" t="s">
        <v>20</v>
      </c>
    </row>
    <row r="3268" spans="1:13" x14ac:dyDescent="0.35">
      <c r="A3268" s="259" t="s">
        <v>3218</v>
      </c>
      <c r="B3268" s="259" t="s">
        <v>3219</v>
      </c>
      <c r="C3268" s="259" t="s">
        <v>3220</v>
      </c>
      <c r="D3268" s="259" t="s">
        <v>1006</v>
      </c>
      <c r="E3268" s="259">
        <v>0</v>
      </c>
      <c r="F3268" s="259" t="s">
        <v>5325</v>
      </c>
      <c r="G3268" s="259" t="s">
        <v>888</v>
      </c>
      <c r="H3268" s="259">
        <v>2</v>
      </c>
      <c r="I3268" s="259" t="s">
        <v>5287</v>
      </c>
      <c r="J3268" s="259" t="s">
        <v>5404</v>
      </c>
      <c r="K3268" s="259" t="s">
        <v>5406</v>
      </c>
      <c r="L3268" s="260">
        <v>45526</v>
      </c>
      <c r="M3268" s="259" t="s">
        <v>20</v>
      </c>
    </row>
    <row r="3269" spans="1:13" x14ac:dyDescent="0.35">
      <c r="A3269" s="261" t="s">
        <v>3218</v>
      </c>
      <c r="B3269" s="261" t="s">
        <v>3219</v>
      </c>
      <c r="C3269" s="261" t="s">
        <v>3220</v>
      </c>
      <c r="D3269" s="261" t="s">
        <v>823</v>
      </c>
      <c r="E3269" s="261">
        <v>0</v>
      </c>
      <c r="F3269" s="261" t="s">
        <v>5325</v>
      </c>
      <c r="G3269" s="261" t="s">
        <v>888</v>
      </c>
      <c r="H3269" s="261">
        <v>2</v>
      </c>
      <c r="I3269" s="261" t="s">
        <v>5287</v>
      </c>
      <c r="J3269" s="261" t="s">
        <v>5404</v>
      </c>
      <c r="K3269" s="261" t="s">
        <v>5407</v>
      </c>
      <c r="L3269" s="262">
        <v>45526</v>
      </c>
      <c r="M3269" s="261" t="s">
        <v>20</v>
      </c>
    </row>
    <row r="3270" spans="1:13" x14ac:dyDescent="0.35">
      <c r="A3270" s="259" t="s">
        <v>3218</v>
      </c>
      <c r="B3270" s="259" t="s">
        <v>3219</v>
      </c>
      <c r="C3270" s="259" t="s">
        <v>3220</v>
      </c>
      <c r="D3270" s="259" t="s">
        <v>404</v>
      </c>
      <c r="E3270" s="259">
        <v>2</v>
      </c>
      <c r="F3270" s="259" t="s">
        <v>17</v>
      </c>
      <c r="G3270" s="259" t="s">
        <v>888</v>
      </c>
      <c r="H3270" s="259">
        <v>2</v>
      </c>
      <c r="I3270" s="259" t="s">
        <v>17</v>
      </c>
      <c r="J3270" s="259" t="s">
        <v>5299</v>
      </c>
      <c r="K3270" s="259" t="s">
        <v>5408</v>
      </c>
      <c r="L3270" s="260">
        <v>45526</v>
      </c>
      <c r="M3270" s="259" t="s">
        <v>20</v>
      </c>
    </row>
    <row r="3271" spans="1:13" x14ac:dyDescent="0.35">
      <c r="A3271" s="261" t="s">
        <v>3218</v>
      </c>
      <c r="B3271" s="261" t="s">
        <v>3219</v>
      </c>
      <c r="C3271" s="261" t="s">
        <v>3220</v>
      </c>
      <c r="D3271" s="261" t="s">
        <v>26</v>
      </c>
      <c r="E3271" s="261" t="s">
        <v>17</v>
      </c>
      <c r="F3271" s="261" t="s">
        <v>17</v>
      </c>
      <c r="G3271" s="261" t="s">
        <v>17</v>
      </c>
      <c r="H3271" s="261" t="s">
        <v>17</v>
      </c>
      <c r="I3271" s="261" t="s">
        <v>17</v>
      </c>
      <c r="J3271" s="261" t="s">
        <v>5273</v>
      </c>
      <c r="K3271" s="261" t="s">
        <v>5409</v>
      </c>
      <c r="L3271" s="262">
        <v>45526</v>
      </c>
      <c r="M3271" s="261" t="s">
        <v>20</v>
      </c>
    </row>
    <row r="3272" spans="1:13" x14ac:dyDescent="0.35">
      <c r="A3272" s="259" t="s">
        <v>3218</v>
      </c>
      <c r="B3272" s="259" t="s">
        <v>3219</v>
      </c>
      <c r="C3272" s="259" t="s">
        <v>3220</v>
      </c>
      <c r="D3272" s="259" t="s">
        <v>28</v>
      </c>
      <c r="E3272" s="259" t="s">
        <v>17</v>
      </c>
      <c r="F3272" s="259" t="s">
        <v>17</v>
      </c>
      <c r="G3272" s="259" t="s">
        <v>17</v>
      </c>
      <c r="H3272" s="259" t="s">
        <v>17</v>
      </c>
      <c r="I3272" s="259" t="s">
        <v>17</v>
      </c>
      <c r="J3272" s="259" t="s">
        <v>5273</v>
      </c>
      <c r="K3272" s="259" t="s">
        <v>5410</v>
      </c>
      <c r="L3272" s="260">
        <v>45526</v>
      </c>
      <c r="M3272" s="259" t="s">
        <v>20</v>
      </c>
    </row>
    <row r="3273" spans="1:13" x14ac:dyDescent="0.35">
      <c r="A3273" s="261" t="s">
        <v>3377</v>
      </c>
      <c r="B3273" s="261" t="s">
        <v>3378</v>
      </c>
      <c r="C3273" s="261" t="s">
        <v>3379</v>
      </c>
      <c r="D3273" s="261" t="s">
        <v>953</v>
      </c>
      <c r="E3273" s="261">
        <v>38375514</v>
      </c>
      <c r="F3273" s="261" t="s">
        <v>5411</v>
      </c>
      <c r="G3273" s="261" t="s">
        <v>492</v>
      </c>
      <c r="H3273" s="261">
        <v>1</v>
      </c>
      <c r="I3273" s="261" t="s">
        <v>5412</v>
      </c>
      <c r="J3273" s="261" t="s">
        <v>5413</v>
      </c>
      <c r="K3273" s="261" t="s">
        <v>5414</v>
      </c>
      <c r="L3273" s="262">
        <v>45526</v>
      </c>
      <c r="M3273" s="261" t="s">
        <v>20</v>
      </c>
    </row>
    <row r="3274" spans="1:13" x14ac:dyDescent="0.35">
      <c r="A3274" s="259" t="s">
        <v>3377</v>
      </c>
      <c r="B3274" s="259" t="s">
        <v>3378</v>
      </c>
      <c r="C3274" s="259" t="s">
        <v>3379</v>
      </c>
      <c r="D3274" s="259" t="s">
        <v>694</v>
      </c>
      <c r="E3274" s="259">
        <v>603628</v>
      </c>
      <c r="F3274" s="259" t="s">
        <v>5415</v>
      </c>
      <c r="G3274" s="259" t="s">
        <v>492</v>
      </c>
      <c r="H3274" s="259">
        <v>1</v>
      </c>
      <c r="I3274" s="259" t="s">
        <v>5416</v>
      </c>
      <c r="J3274" s="259" t="s">
        <v>5417</v>
      </c>
      <c r="K3274" s="259" t="s">
        <v>5418</v>
      </c>
      <c r="L3274" s="260">
        <v>45526</v>
      </c>
      <c r="M3274" s="259" t="s">
        <v>20</v>
      </c>
    </row>
    <row r="3275" spans="1:13" x14ac:dyDescent="0.35">
      <c r="A3275" s="261" t="s">
        <v>3377</v>
      </c>
      <c r="B3275" s="261" t="s">
        <v>3378</v>
      </c>
      <c r="C3275" s="261" t="s">
        <v>3379</v>
      </c>
      <c r="D3275" s="261" t="s">
        <v>962</v>
      </c>
      <c r="E3275" s="261">
        <v>38375514</v>
      </c>
      <c r="F3275" s="261" t="s">
        <v>5411</v>
      </c>
      <c r="G3275" s="261" t="s">
        <v>888</v>
      </c>
      <c r="H3275" s="261">
        <v>2</v>
      </c>
      <c r="I3275" s="261" t="s">
        <v>5412</v>
      </c>
      <c r="J3275" s="261" t="s">
        <v>5419</v>
      </c>
      <c r="K3275" s="261" t="s">
        <v>5420</v>
      </c>
      <c r="L3275" s="262">
        <v>45526</v>
      </c>
      <c r="M3275" s="261" t="s">
        <v>20</v>
      </c>
    </row>
    <row r="3276" spans="1:13" x14ac:dyDescent="0.35">
      <c r="A3276" s="259" t="s">
        <v>3377</v>
      </c>
      <c r="B3276" s="259" t="s">
        <v>3378</v>
      </c>
      <c r="C3276" s="259" t="s">
        <v>3379</v>
      </c>
      <c r="D3276" s="259" t="s">
        <v>967</v>
      </c>
      <c r="E3276" s="259">
        <v>16749183</v>
      </c>
      <c r="F3276" s="259" t="s">
        <v>5421</v>
      </c>
      <c r="G3276" s="259" t="s">
        <v>888</v>
      </c>
      <c r="H3276" s="259">
        <v>2</v>
      </c>
      <c r="I3276" s="259" t="s">
        <v>5422</v>
      </c>
      <c r="J3276" s="259" t="s">
        <v>5423</v>
      </c>
      <c r="K3276" s="259" t="s">
        <v>5424</v>
      </c>
      <c r="L3276" s="260">
        <v>45526</v>
      </c>
      <c r="M3276" s="259" t="s">
        <v>20</v>
      </c>
    </row>
    <row r="3277" spans="1:13" x14ac:dyDescent="0.35">
      <c r="A3277" s="261" t="s">
        <v>3377</v>
      </c>
      <c r="B3277" s="261" t="s">
        <v>3378</v>
      </c>
      <c r="C3277" s="261" t="s">
        <v>3379</v>
      </c>
      <c r="D3277" s="261" t="s">
        <v>568</v>
      </c>
      <c r="E3277" s="261">
        <v>14362800</v>
      </c>
      <c r="F3277" s="261" t="s">
        <v>5425</v>
      </c>
      <c r="G3277" s="261" t="s">
        <v>492</v>
      </c>
      <c r="H3277" s="261">
        <v>1</v>
      </c>
      <c r="I3277" s="261" t="s">
        <v>5426</v>
      </c>
      <c r="J3277" s="261" t="s">
        <v>5427</v>
      </c>
      <c r="K3277" s="261" t="s">
        <v>5428</v>
      </c>
      <c r="L3277" s="262">
        <v>45526</v>
      </c>
      <c r="M3277" s="261" t="s">
        <v>20</v>
      </c>
    </row>
    <row r="3278" spans="1:13" x14ac:dyDescent="0.35">
      <c r="A3278" s="259" t="s">
        <v>3377</v>
      </c>
      <c r="B3278" s="259" t="s">
        <v>3378</v>
      </c>
      <c r="C3278" s="259" t="s">
        <v>3379</v>
      </c>
      <c r="D3278" s="259" t="s">
        <v>38</v>
      </c>
      <c r="E3278" s="259" t="s">
        <v>17</v>
      </c>
      <c r="F3278" s="259" t="s">
        <v>17</v>
      </c>
      <c r="G3278" s="259" t="s">
        <v>17</v>
      </c>
      <c r="H3278" s="259" t="s">
        <v>17</v>
      </c>
      <c r="I3278" s="259" t="s">
        <v>17</v>
      </c>
      <c r="J3278" s="259" t="s">
        <v>5273</v>
      </c>
      <c r="K3278" s="259" t="s">
        <v>5429</v>
      </c>
      <c r="L3278" s="260">
        <v>45526</v>
      </c>
      <c r="M3278" s="259" t="s">
        <v>20</v>
      </c>
    </row>
    <row r="3279" spans="1:13" x14ac:dyDescent="0.35">
      <c r="A3279" s="261" t="s">
        <v>3377</v>
      </c>
      <c r="B3279" s="261" t="s">
        <v>3378</v>
      </c>
      <c r="C3279" s="261" t="s">
        <v>3379</v>
      </c>
      <c r="D3279" s="261" t="s">
        <v>40</v>
      </c>
      <c r="E3279" s="261">
        <v>3886</v>
      </c>
      <c r="F3279" s="261" t="s">
        <v>5430</v>
      </c>
      <c r="G3279" s="261" t="s">
        <v>22</v>
      </c>
      <c r="H3279" s="261">
        <v>3</v>
      </c>
      <c r="I3279" s="261" t="s">
        <v>5431</v>
      </c>
      <c r="J3279" s="261" t="s">
        <v>5432</v>
      </c>
      <c r="K3279" s="261" t="s">
        <v>5433</v>
      </c>
      <c r="L3279" s="262">
        <v>45526</v>
      </c>
      <c r="M3279" s="261" t="s">
        <v>20</v>
      </c>
    </row>
    <row r="3280" spans="1:13" x14ac:dyDescent="0.35">
      <c r="A3280" s="259" t="s">
        <v>3377</v>
      </c>
      <c r="B3280" s="259" t="s">
        <v>3378</v>
      </c>
      <c r="C3280" s="259" t="s">
        <v>3379</v>
      </c>
      <c r="D3280" s="259" t="s">
        <v>635</v>
      </c>
      <c r="E3280" s="259">
        <v>24502</v>
      </c>
      <c r="F3280" s="259" t="s">
        <v>5434</v>
      </c>
      <c r="G3280" s="259" t="s">
        <v>22</v>
      </c>
      <c r="H3280" s="259">
        <v>3</v>
      </c>
      <c r="I3280" s="259" t="s">
        <v>4522</v>
      </c>
      <c r="J3280" s="259" t="s">
        <v>5435</v>
      </c>
      <c r="K3280" s="259" t="s">
        <v>5436</v>
      </c>
      <c r="L3280" s="260">
        <v>45526</v>
      </c>
      <c r="M3280" s="259" t="s">
        <v>20</v>
      </c>
    </row>
    <row r="3281" spans="1:13" x14ac:dyDescent="0.35">
      <c r="A3281" s="261" t="s">
        <v>3377</v>
      </c>
      <c r="B3281" s="261" t="s">
        <v>3378</v>
      </c>
      <c r="C3281" s="261" t="s">
        <v>3379</v>
      </c>
      <c r="D3281" s="261" t="s">
        <v>793</v>
      </c>
      <c r="E3281" s="261">
        <v>24502</v>
      </c>
      <c r="F3281" s="261" t="s">
        <v>5434</v>
      </c>
      <c r="G3281" s="261" t="s">
        <v>22</v>
      </c>
      <c r="H3281" s="261">
        <v>3</v>
      </c>
      <c r="I3281" s="261" t="s">
        <v>4522</v>
      </c>
      <c r="J3281" s="261" t="s">
        <v>5437</v>
      </c>
      <c r="K3281" s="261" t="s">
        <v>5438</v>
      </c>
      <c r="L3281" s="262">
        <v>45526</v>
      </c>
      <c r="M3281" s="261" t="s">
        <v>20</v>
      </c>
    </row>
    <row r="3282" spans="1:13" x14ac:dyDescent="0.35">
      <c r="A3282" s="259" t="s">
        <v>3377</v>
      </c>
      <c r="B3282" s="259" t="s">
        <v>3378</v>
      </c>
      <c r="C3282" s="259" t="s">
        <v>3379</v>
      </c>
      <c r="D3282" s="259" t="s">
        <v>16</v>
      </c>
      <c r="E3282" s="259" t="s">
        <v>17</v>
      </c>
      <c r="F3282" s="259" t="s">
        <v>17</v>
      </c>
      <c r="G3282" s="259" t="s">
        <v>17</v>
      </c>
      <c r="H3282" s="259" t="s">
        <v>17</v>
      </c>
      <c r="I3282" s="259" t="s">
        <v>17</v>
      </c>
      <c r="J3282" s="259" t="s">
        <v>5273</v>
      </c>
      <c r="K3282" s="259" t="s">
        <v>5439</v>
      </c>
      <c r="L3282" s="260">
        <v>45526</v>
      </c>
      <c r="M3282" s="259" t="s">
        <v>20</v>
      </c>
    </row>
    <row r="3283" spans="1:13" x14ac:dyDescent="0.35">
      <c r="A3283" s="261" t="s">
        <v>3377</v>
      </c>
      <c r="B3283" s="261" t="s">
        <v>3378</v>
      </c>
      <c r="C3283" s="261" t="s">
        <v>3379</v>
      </c>
      <c r="D3283" s="261" t="s">
        <v>21</v>
      </c>
      <c r="E3283" s="261" t="s">
        <v>17</v>
      </c>
      <c r="F3283" s="261" t="s">
        <v>17</v>
      </c>
      <c r="G3283" s="261" t="s">
        <v>17</v>
      </c>
      <c r="H3283" s="261" t="s">
        <v>17</v>
      </c>
      <c r="I3283" s="261" t="s">
        <v>17</v>
      </c>
      <c r="J3283" s="261" t="s">
        <v>5273</v>
      </c>
      <c r="K3283" s="261" t="s">
        <v>5440</v>
      </c>
      <c r="L3283" s="262">
        <v>45526</v>
      </c>
      <c r="M3283" s="261" t="s">
        <v>20</v>
      </c>
    </row>
    <row r="3284" spans="1:13" x14ac:dyDescent="0.35">
      <c r="A3284" s="259" t="s">
        <v>3377</v>
      </c>
      <c r="B3284" s="259" t="s">
        <v>3378</v>
      </c>
      <c r="C3284" s="259" t="s">
        <v>3379</v>
      </c>
      <c r="D3284" s="259" t="s">
        <v>768</v>
      </c>
      <c r="E3284" s="259" t="s">
        <v>17</v>
      </c>
      <c r="F3284" s="259" t="s">
        <v>17</v>
      </c>
      <c r="G3284" s="259" t="s">
        <v>17</v>
      </c>
      <c r="H3284" s="259" t="s">
        <v>17</v>
      </c>
      <c r="I3284" s="259" t="s">
        <v>17</v>
      </c>
      <c r="J3284" s="259" t="s">
        <v>5273</v>
      </c>
      <c r="K3284" s="259" t="s">
        <v>5441</v>
      </c>
      <c r="L3284" s="260">
        <v>45526</v>
      </c>
      <c r="M3284" s="259" t="s">
        <v>20</v>
      </c>
    </row>
    <row r="3285" spans="1:13" x14ac:dyDescent="0.35">
      <c r="A3285" s="261" t="s">
        <v>3377</v>
      </c>
      <c r="B3285" s="261" t="s">
        <v>3378</v>
      </c>
      <c r="C3285" s="261" t="s">
        <v>3379</v>
      </c>
      <c r="D3285" s="261" t="s">
        <v>24</v>
      </c>
      <c r="E3285" s="261">
        <v>486000000000</v>
      </c>
      <c r="F3285" s="261" t="s">
        <v>5442</v>
      </c>
      <c r="G3285" s="261" t="s">
        <v>888</v>
      </c>
      <c r="H3285" s="261">
        <v>2</v>
      </c>
      <c r="I3285" s="261" t="s">
        <v>5443</v>
      </c>
      <c r="J3285" s="261" t="s">
        <v>5444</v>
      </c>
      <c r="K3285" s="261" t="s">
        <v>5445</v>
      </c>
      <c r="L3285" s="262">
        <v>45526</v>
      </c>
      <c r="M3285" s="261" t="s">
        <v>20</v>
      </c>
    </row>
    <row r="3286" spans="1:13" x14ac:dyDescent="0.35">
      <c r="A3286" s="259" t="s">
        <v>3377</v>
      </c>
      <c r="B3286" s="259" t="s">
        <v>3378</v>
      </c>
      <c r="C3286" s="259" t="s">
        <v>3379</v>
      </c>
      <c r="D3286" s="259" t="s">
        <v>990</v>
      </c>
      <c r="E3286" s="259">
        <v>14622301</v>
      </c>
      <c r="F3286" s="259" t="s">
        <v>5421</v>
      </c>
      <c r="G3286" s="259" t="s">
        <v>888</v>
      </c>
      <c r="H3286" s="259">
        <v>2</v>
      </c>
      <c r="I3286" s="259" t="s">
        <v>5422</v>
      </c>
      <c r="J3286" s="259" t="s">
        <v>5446</v>
      </c>
      <c r="K3286" s="259" t="s">
        <v>5447</v>
      </c>
      <c r="L3286" s="260">
        <v>45526</v>
      </c>
      <c r="M3286" s="259" t="s">
        <v>20</v>
      </c>
    </row>
    <row r="3287" spans="1:13" x14ac:dyDescent="0.35">
      <c r="A3287" s="261" t="s">
        <v>3377</v>
      </c>
      <c r="B3287" s="261" t="s">
        <v>3378</v>
      </c>
      <c r="C3287" s="261" t="s">
        <v>3379</v>
      </c>
      <c r="D3287" s="261" t="s">
        <v>995</v>
      </c>
      <c r="E3287" s="261">
        <v>21626331</v>
      </c>
      <c r="F3287" s="261" t="s">
        <v>5448</v>
      </c>
      <c r="G3287" s="261" t="s">
        <v>888</v>
      </c>
      <c r="H3287" s="261">
        <v>2</v>
      </c>
      <c r="I3287" s="261" t="s">
        <v>5449</v>
      </c>
      <c r="J3287" s="261" t="s">
        <v>5450</v>
      </c>
      <c r="K3287" s="261" t="s">
        <v>5451</v>
      </c>
      <c r="L3287" s="262">
        <v>45526</v>
      </c>
      <c r="M3287" s="261" t="s">
        <v>20</v>
      </c>
    </row>
    <row r="3288" spans="1:13" x14ac:dyDescent="0.35">
      <c r="A3288" s="259" t="s">
        <v>3377</v>
      </c>
      <c r="B3288" s="259" t="s">
        <v>3378</v>
      </c>
      <c r="C3288" s="259" t="s">
        <v>3379</v>
      </c>
      <c r="D3288" s="259" t="s">
        <v>1000</v>
      </c>
      <c r="E3288" s="259">
        <v>2126882</v>
      </c>
      <c r="F3288" s="259" t="s">
        <v>5452</v>
      </c>
      <c r="G3288" s="259" t="s">
        <v>888</v>
      </c>
      <c r="H3288" s="259">
        <v>2</v>
      </c>
      <c r="I3288" s="259" t="s">
        <v>5422</v>
      </c>
      <c r="J3288" s="259" t="s">
        <v>5453</v>
      </c>
      <c r="K3288" s="259" t="s">
        <v>5454</v>
      </c>
      <c r="L3288" s="260">
        <v>45526</v>
      </c>
      <c r="M3288" s="259" t="s">
        <v>439</v>
      </c>
    </row>
    <row r="3289" spans="1:13" x14ac:dyDescent="0.35">
      <c r="A3289" s="261" t="s">
        <v>3377</v>
      </c>
      <c r="B3289" s="261" t="s">
        <v>3378</v>
      </c>
      <c r="C3289" s="261" t="s">
        <v>3379</v>
      </c>
      <c r="D3289" s="261" t="s">
        <v>1003</v>
      </c>
      <c r="E3289" s="261">
        <v>9504496</v>
      </c>
      <c r="F3289" s="261" t="s">
        <v>5452</v>
      </c>
      <c r="G3289" s="261" t="s">
        <v>22</v>
      </c>
      <c r="H3289" s="261">
        <v>3</v>
      </c>
      <c r="I3289" s="261" t="s">
        <v>5455</v>
      </c>
      <c r="J3289" s="261" t="s">
        <v>5456</v>
      </c>
      <c r="K3289" s="261" t="s">
        <v>5457</v>
      </c>
      <c r="L3289" s="262">
        <v>45526</v>
      </c>
      <c r="M3289" s="261" t="s">
        <v>439</v>
      </c>
    </row>
    <row r="3290" spans="1:13" x14ac:dyDescent="0.35">
      <c r="A3290" s="259" t="s">
        <v>3377</v>
      </c>
      <c r="B3290" s="259" t="s">
        <v>3378</v>
      </c>
      <c r="C3290" s="259" t="s">
        <v>3379</v>
      </c>
      <c r="D3290" s="259" t="s">
        <v>1006</v>
      </c>
      <c r="E3290" s="259">
        <v>1169784</v>
      </c>
      <c r="F3290" s="259" t="s">
        <v>5452</v>
      </c>
      <c r="G3290" s="259" t="s">
        <v>22</v>
      </c>
      <c r="H3290" s="259">
        <v>3</v>
      </c>
      <c r="I3290" s="259" t="s">
        <v>5455</v>
      </c>
      <c r="J3290" s="259" t="s">
        <v>5458</v>
      </c>
      <c r="K3290" s="259" t="s">
        <v>5459</v>
      </c>
      <c r="L3290" s="260">
        <v>45526</v>
      </c>
      <c r="M3290" s="259" t="s">
        <v>439</v>
      </c>
    </row>
    <row r="3291" spans="1:13" x14ac:dyDescent="0.35">
      <c r="A3291" s="261" t="s">
        <v>3377</v>
      </c>
      <c r="B3291" s="261" t="s">
        <v>3378</v>
      </c>
      <c r="C3291" s="261" t="s">
        <v>3379</v>
      </c>
      <c r="D3291" s="261" t="s">
        <v>823</v>
      </c>
      <c r="E3291" s="261">
        <v>3948021</v>
      </c>
      <c r="F3291" s="261" t="s">
        <v>5452</v>
      </c>
      <c r="G3291" s="261" t="s">
        <v>22</v>
      </c>
      <c r="H3291" s="261">
        <v>3</v>
      </c>
      <c r="I3291" s="261" t="s">
        <v>5455</v>
      </c>
      <c r="J3291" s="261" t="s">
        <v>5460</v>
      </c>
      <c r="K3291" s="261" t="s">
        <v>5461</v>
      </c>
      <c r="L3291" s="262">
        <v>45526</v>
      </c>
      <c r="M3291" s="261" t="s">
        <v>439</v>
      </c>
    </row>
    <row r="3292" spans="1:13" x14ac:dyDescent="0.35">
      <c r="A3292" s="259" t="s">
        <v>3377</v>
      </c>
      <c r="B3292" s="259" t="s">
        <v>3378</v>
      </c>
      <c r="C3292" s="259" t="s">
        <v>3379</v>
      </c>
      <c r="D3292" s="259" t="s">
        <v>404</v>
      </c>
      <c r="E3292" s="259">
        <v>4</v>
      </c>
      <c r="F3292" s="259" t="s">
        <v>5452</v>
      </c>
      <c r="G3292" s="259" t="s">
        <v>492</v>
      </c>
      <c r="H3292" s="259">
        <v>1</v>
      </c>
      <c r="I3292" s="259" t="s">
        <v>5462</v>
      </c>
      <c r="J3292" s="259" t="s">
        <v>5463</v>
      </c>
      <c r="K3292" s="259" t="s">
        <v>5464</v>
      </c>
      <c r="L3292" s="260">
        <v>45526</v>
      </c>
      <c r="M3292" s="259" t="s">
        <v>20</v>
      </c>
    </row>
    <row r="3293" spans="1:13" x14ac:dyDescent="0.35">
      <c r="A3293" s="261" t="s">
        <v>3377</v>
      </c>
      <c r="B3293" s="261" t="s">
        <v>3378</v>
      </c>
      <c r="C3293" s="261" t="s">
        <v>3379</v>
      </c>
      <c r="D3293" s="261" t="s">
        <v>26</v>
      </c>
      <c r="E3293" s="261" t="s">
        <v>17</v>
      </c>
      <c r="F3293" s="261" t="s">
        <v>17</v>
      </c>
      <c r="G3293" s="261" t="s">
        <v>17</v>
      </c>
      <c r="H3293" s="261" t="s">
        <v>17</v>
      </c>
      <c r="I3293" s="261" t="s">
        <v>17</v>
      </c>
      <c r="J3293" s="261" t="s">
        <v>5273</v>
      </c>
      <c r="K3293" s="261" t="s">
        <v>5465</v>
      </c>
      <c r="L3293" s="262">
        <v>45526</v>
      </c>
      <c r="M3293" s="261" t="s">
        <v>20</v>
      </c>
    </row>
    <row r="3294" spans="1:13" x14ac:dyDescent="0.35">
      <c r="A3294" s="259" t="s">
        <v>3377</v>
      </c>
      <c r="B3294" s="259" t="s">
        <v>3378</v>
      </c>
      <c r="C3294" s="259" t="s">
        <v>3379</v>
      </c>
      <c r="D3294" s="259" t="s">
        <v>28</v>
      </c>
      <c r="E3294" s="259" t="s">
        <v>17</v>
      </c>
      <c r="F3294" s="259" t="s">
        <v>17</v>
      </c>
      <c r="G3294" s="259" t="s">
        <v>17</v>
      </c>
      <c r="H3294" s="259" t="s">
        <v>17</v>
      </c>
      <c r="I3294" s="259" t="s">
        <v>17</v>
      </c>
      <c r="J3294" s="259" t="s">
        <v>5273</v>
      </c>
      <c r="K3294" s="259" t="s">
        <v>5466</v>
      </c>
      <c r="L3294" s="260">
        <v>45526</v>
      </c>
      <c r="M3294" s="259" t="s">
        <v>20</v>
      </c>
    </row>
    <row r="3295" spans="1:13" x14ac:dyDescent="0.35">
      <c r="A3295" s="261" t="s">
        <v>3335</v>
      </c>
      <c r="B3295" s="261" t="s">
        <v>3336</v>
      </c>
      <c r="C3295" s="261" t="s">
        <v>3337</v>
      </c>
      <c r="D3295" s="261" t="s">
        <v>953</v>
      </c>
      <c r="E3295" s="261">
        <v>145464488</v>
      </c>
      <c r="F3295" s="261" t="s">
        <v>5467</v>
      </c>
      <c r="G3295" s="261" t="s">
        <v>888</v>
      </c>
      <c r="H3295" s="261">
        <v>2</v>
      </c>
      <c r="I3295" s="261" t="s">
        <v>5468</v>
      </c>
      <c r="J3295" s="261" t="s">
        <v>5469</v>
      </c>
      <c r="K3295" s="261" t="s">
        <v>5470</v>
      </c>
      <c r="L3295" s="262">
        <v>45526</v>
      </c>
      <c r="M3295" s="261" t="s">
        <v>20</v>
      </c>
    </row>
    <row r="3296" spans="1:13" x14ac:dyDescent="0.35">
      <c r="A3296" s="259" t="s">
        <v>3335</v>
      </c>
      <c r="B3296" s="259" t="s">
        <v>3336</v>
      </c>
      <c r="C3296" s="259" t="s">
        <v>3337</v>
      </c>
      <c r="D3296" s="259" t="s">
        <v>694</v>
      </c>
      <c r="E3296" s="259">
        <v>16376870</v>
      </c>
      <c r="F3296" s="259" t="s">
        <v>5471</v>
      </c>
      <c r="G3296" s="259" t="s">
        <v>22</v>
      </c>
      <c r="H3296" s="259">
        <v>3</v>
      </c>
      <c r="I3296" s="259" t="s">
        <v>5472</v>
      </c>
      <c r="J3296" s="259" t="s">
        <v>5473</v>
      </c>
      <c r="K3296" s="259" t="s">
        <v>5474</v>
      </c>
      <c r="L3296" s="260">
        <v>45526</v>
      </c>
      <c r="M3296" s="259" t="s">
        <v>20</v>
      </c>
    </row>
    <row r="3297" spans="1:13" x14ac:dyDescent="0.35">
      <c r="A3297" s="261" t="s">
        <v>3335</v>
      </c>
      <c r="B3297" s="261" t="s">
        <v>3336</v>
      </c>
      <c r="C3297" s="261" t="s">
        <v>3337</v>
      </c>
      <c r="D3297" s="261" t="s">
        <v>962</v>
      </c>
      <c r="E3297" s="261">
        <v>145464488</v>
      </c>
      <c r="F3297" s="261" t="s">
        <v>5467</v>
      </c>
      <c r="G3297" s="261" t="s">
        <v>22</v>
      </c>
      <c r="H3297" s="261">
        <v>3</v>
      </c>
      <c r="I3297" s="261" t="s">
        <v>5468</v>
      </c>
      <c r="J3297" s="261" t="s">
        <v>5475</v>
      </c>
      <c r="K3297" s="261" t="s">
        <v>5476</v>
      </c>
      <c r="L3297" s="262">
        <v>45526</v>
      </c>
      <c r="M3297" s="261" t="s">
        <v>20</v>
      </c>
    </row>
    <row r="3298" spans="1:13" x14ac:dyDescent="0.35">
      <c r="A3298" s="259" t="s">
        <v>3335</v>
      </c>
      <c r="B3298" s="259" t="s">
        <v>3336</v>
      </c>
      <c r="C3298" s="259" t="s">
        <v>3337</v>
      </c>
      <c r="D3298" s="259" t="s">
        <v>967</v>
      </c>
      <c r="E3298" s="259">
        <v>1227555</v>
      </c>
      <c r="F3298" s="259" t="s">
        <v>5267</v>
      </c>
      <c r="G3298" s="259" t="s">
        <v>22</v>
      </c>
      <c r="H3298" s="259">
        <v>3</v>
      </c>
      <c r="I3298" s="259" t="s">
        <v>5384</v>
      </c>
      <c r="J3298" s="259" t="s">
        <v>5477</v>
      </c>
      <c r="K3298" s="259" t="s">
        <v>5478</v>
      </c>
      <c r="L3298" s="260">
        <v>45526</v>
      </c>
      <c r="M3298" s="259" t="s">
        <v>20</v>
      </c>
    </row>
    <row r="3299" spans="1:13" x14ac:dyDescent="0.35">
      <c r="A3299" s="261" t="s">
        <v>3335</v>
      </c>
      <c r="B3299" s="261" t="s">
        <v>3336</v>
      </c>
      <c r="C3299" s="261" t="s">
        <v>3337</v>
      </c>
      <c r="D3299" s="261" t="s">
        <v>568</v>
      </c>
      <c r="E3299" s="261">
        <v>1227555</v>
      </c>
      <c r="F3299" s="261" t="s">
        <v>5267</v>
      </c>
      <c r="G3299" s="261" t="s">
        <v>22</v>
      </c>
      <c r="H3299" s="261">
        <v>3</v>
      </c>
      <c r="I3299" s="261" t="s">
        <v>5384</v>
      </c>
      <c r="J3299" s="261" t="s">
        <v>5479</v>
      </c>
      <c r="K3299" s="261" t="s">
        <v>5480</v>
      </c>
      <c r="L3299" s="262">
        <v>45526</v>
      </c>
      <c r="M3299" s="261" t="s">
        <v>20</v>
      </c>
    </row>
    <row r="3300" spans="1:13" x14ac:dyDescent="0.35">
      <c r="A3300" s="259" t="s">
        <v>3335</v>
      </c>
      <c r="B3300" s="259" t="s">
        <v>3336</v>
      </c>
      <c r="C3300" s="259" t="s">
        <v>3337</v>
      </c>
      <c r="D3300" s="259" t="s">
        <v>38</v>
      </c>
      <c r="E3300" s="259" t="s">
        <v>17</v>
      </c>
      <c r="F3300" s="259" t="s">
        <v>17</v>
      </c>
      <c r="G3300" s="259" t="s">
        <v>17</v>
      </c>
      <c r="H3300" s="259" t="s">
        <v>17</v>
      </c>
      <c r="I3300" s="259" t="s">
        <v>17</v>
      </c>
      <c r="J3300" s="259" t="s">
        <v>5273</v>
      </c>
      <c r="K3300" s="259" t="s">
        <v>5481</v>
      </c>
      <c r="L3300" s="260">
        <v>45526</v>
      </c>
      <c r="M3300" s="259" t="s">
        <v>20</v>
      </c>
    </row>
    <row r="3301" spans="1:13" x14ac:dyDescent="0.35">
      <c r="A3301" s="261" t="s">
        <v>3335</v>
      </c>
      <c r="B3301" s="261" t="s">
        <v>3336</v>
      </c>
      <c r="C3301" s="261" t="s">
        <v>3337</v>
      </c>
      <c r="D3301" s="261" t="s">
        <v>40</v>
      </c>
      <c r="E3301" s="261" t="s">
        <v>17</v>
      </c>
      <c r="F3301" s="261" t="s">
        <v>17</v>
      </c>
      <c r="G3301" s="261" t="s">
        <v>17</v>
      </c>
      <c r="H3301" s="261" t="s">
        <v>17</v>
      </c>
      <c r="I3301" s="261" t="s">
        <v>17</v>
      </c>
      <c r="J3301" s="261" t="s">
        <v>5273</v>
      </c>
      <c r="K3301" s="261" t="s">
        <v>5482</v>
      </c>
      <c r="L3301" s="262">
        <v>45526</v>
      </c>
      <c r="M3301" s="261" t="s">
        <v>20</v>
      </c>
    </row>
    <row r="3302" spans="1:13" x14ac:dyDescent="0.35">
      <c r="A3302" s="259" t="s">
        <v>3335</v>
      </c>
      <c r="B3302" s="259" t="s">
        <v>3336</v>
      </c>
      <c r="C3302" s="259" t="s">
        <v>3337</v>
      </c>
      <c r="D3302" s="259" t="s">
        <v>635</v>
      </c>
      <c r="E3302" s="259">
        <v>0</v>
      </c>
      <c r="F3302" s="259" t="s">
        <v>5276</v>
      </c>
      <c r="G3302" s="259" t="s">
        <v>22</v>
      </c>
      <c r="H3302" s="259">
        <v>3</v>
      </c>
      <c r="I3302" s="259" t="s">
        <v>4522</v>
      </c>
      <c r="J3302" s="259" t="s">
        <v>5483</v>
      </c>
      <c r="K3302" s="259" t="s">
        <v>5484</v>
      </c>
      <c r="L3302" s="260">
        <v>45526</v>
      </c>
      <c r="M3302" s="259" t="s">
        <v>20</v>
      </c>
    </row>
    <row r="3303" spans="1:13" x14ac:dyDescent="0.35">
      <c r="A3303" s="261" t="s">
        <v>3335</v>
      </c>
      <c r="B3303" s="261" t="s">
        <v>3336</v>
      </c>
      <c r="C3303" s="261" t="s">
        <v>3337</v>
      </c>
      <c r="D3303" s="261" t="s">
        <v>793</v>
      </c>
      <c r="E3303" s="261">
        <v>1252</v>
      </c>
      <c r="F3303" s="261" t="s">
        <v>5276</v>
      </c>
      <c r="G3303" s="261" t="s">
        <v>22</v>
      </c>
      <c r="H3303" s="261">
        <v>3</v>
      </c>
      <c r="I3303" s="261" t="s">
        <v>4522</v>
      </c>
      <c r="J3303" s="261" t="s">
        <v>5485</v>
      </c>
      <c r="K3303" s="261" t="s">
        <v>5486</v>
      </c>
      <c r="L3303" s="262">
        <v>45526</v>
      </c>
      <c r="M3303" s="261" t="s">
        <v>20</v>
      </c>
    </row>
    <row r="3304" spans="1:13" x14ac:dyDescent="0.35">
      <c r="A3304" s="259" t="s">
        <v>3335</v>
      </c>
      <c r="B3304" s="259" t="s">
        <v>3336</v>
      </c>
      <c r="C3304" s="259" t="s">
        <v>3337</v>
      </c>
      <c r="D3304" s="259" t="s">
        <v>16</v>
      </c>
      <c r="E3304" s="259" t="s">
        <v>17</v>
      </c>
      <c r="F3304" s="259" t="s">
        <v>17</v>
      </c>
      <c r="G3304" s="259" t="s">
        <v>17</v>
      </c>
      <c r="H3304" s="259" t="s">
        <v>17</v>
      </c>
      <c r="I3304" s="259" t="s">
        <v>17</v>
      </c>
      <c r="J3304" s="259" t="s">
        <v>5320</v>
      </c>
      <c r="K3304" s="259" t="s">
        <v>5487</v>
      </c>
      <c r="L3304" s="260">
        <v>45526</v>
      </c>
      <c r="M3304" s="259" t="s">
        <v>20</v>
      </c>
    </row>
    <row r="3305" spans="1:13" x14ac:dyDescent="0.35">
      <c r="A3305" s="261" t="s">
        <v>3335</v>
      </c>
      <c r="B3305" s="261" t="s">
        <v>3336</v>
      </c>
      <c r="C3305" s="261" t="s">
        <v>3337</v>
      </c>
      <c r="D3305" s="261" t="s">
        <v>21</v>
      </c>
      <c r="E3305" s="261" t="s">
        <v>17</v>
      </c>
      <c r="F3305" s="261" t="s">
        <v>17</v>
      </c>
      <c r="G3305" s="261" t="s">
        <v>17</v>
      </c>
      <c r="H3305" s="261" t="s">
        <v>17</v>
      </c>
      <c r="I3305" s="261" t="s">
        <v>17</v>
      </c>
      <c r="J3305" s="261" t="s">
        <v>5320</v>
      </c>
      <c r="K3305" s="261" t="s">
        <v>5488</v>
      </c>
      <c r="L3305" s="262">
        <v>45526</v>
      </c>
      <c r="M3305" s="261" t="s">
        <v>20</v>
      </c>
    </row>
    <row r="3306" spans="1:13" x14ac:dyDescent="0.35">
      <c r="A3306" s="259" t="s">
        <v>3335</v>
      </c>
      <c r="B3306" s="259" t="s">
        <v>3336</v>
      </c>
      <c r="C3306" s="259" t="s">
        <v>3337</v>
      </c>
      <c r="D3306" s="259" t="s">
        <v>768</v>
      </c>
      <c r="E3306" s="259" t="s">
        <v>17</v>
      </c>
      <c r="F3306" s="259" t="s">
        <v>17</v>
      </c>
      <c r="G3306" s="259" t="s">
        <v>17</v>
      </c>
      <c r="H3306" s="259" t="s">
        <v>17</v>
      </c>
      <c r="I3306" s="259" t="s">
        <v>17</v>
      </c>
      <c r="J3306" s="259" t="s">
        <v>5320</v>
      </c>
      <c r="K3306" s="259" t="s">
        <v>5489</v>
      </c>
      <c r="L3306" s="260">
        <v>45526</v>
      </c>
      <c r="M3306" s="259" t="s">
        <v>20</v>
      </c>
    </row>
    <row r="3307" spans="1:13" x14ac:dyDescent="0.35">
      <c r="A3307" s="261" t="s">
        <v>3335</v>
      </c>
      <c r="B3307" s="261" t="s">
        <v>3336</v>
      </c>
      <c r="C3307" s="261" t="s">
        <v>3337</v>
      </c>
      <c r="D3307" s="261" t="s">
        <v>24</v>
      </c>
      <c r="E3307" s="261" t="s">
        <v>17</v>
      </c>
      <c r="F3307" s="261" t="s">
        <v>17</v>
      </c>
      <c r="G3307" s="261" t="s">
        <v>17</v>
      </c>
      <c r="H3307" s="261" t="s">
        <v>17</v>
      </c>
      <c r="I3307" s="261" t="s">
        <v>17</v>
      </c>
      <c r="J3307" s="261" t="s">
        <v>5320</v>
      </c>
      <c r="K3307" s="261" t="s">
        <v>5490</v>
      </c>
      <c r="L3307" s="262">
        <v>45526</v>
      </c>
      <c r="M3307" s="261" t="s">
        <v>20</v>
      </c>
    </row>
    <row r="3308" spans="1:13" x14ac:dyDescent="0.35">
      <c r="A3308" s="259" t="s">
        <v>3335</v>
      </c>
      <c r="B3308" s="259" t="s">
        <v>3336</v>
      </c>
      <c r="C3308" s="259" t="s">
        <v>3337</v>
      </c>
      <c r="D3308" s="259" t="s">
        <v>990</v>
      </c>
      <c r="E3308" s="259">
        <v>1227555</v>
      </c>
      <c r="F3308" s="259" t="s">
        <v>5267</v>
      </c>
      <c r="G3308" s="259" t="s">
        <v>22</v>
      </c>
      <c r="H3308" s="259">
        <v>3</v>
      </c>
      <c r="I3308" s="259" t="s">
        <v>5384</v>
      </c>
      <c r="J3308" s="259" t="s">
        <v>5491</v>
      </c>
      <c r="K3308" s="259" t="s">
        <v>5492</v>
      </c>
      <c r="L3308" s="260">
        <v>45526</v>
      </c>
      <c r="M3308" s="259" t="s">
        <v>20</v>
      </c>
    </row>
    <row r="3309" spans="1:13" x14ac:dyDescent="0.35">
      <c r="A3309" s="261" t="s">
        <v>3335</v>
      </c>
      <c r="B3309" s="261" t="s">
        <v>3336</v>
      </c>
      <c r="C3309" s="261" t="s">
        <v>3337</v>
      </c>
      <c r="D3309" s="261" t="s">
        <v>995</v>
      </c>
      <c r="E3309" s="261">
        <v>144236933</v>
      </c>
      <c r="F3309" s="261" t="s">
        <v>5467</v>
      </c>
      <c r="G3309" s="261" t="s">
        <v>888</v>
      </c>
      <c r="H3309" s="261">
        <v>2</v>
      </c>
      <c r="I3309" s="261" t="s">
        <v>5468</v>
      </c>
      <c r="J3309" s="261" t="s">
        <v>5290</v>
      </c>
      <c r="K3309" s="261" t="s">
        <v>5493</v>
      </c>
      <c r="L3309" s="262">
        <v>45526</v>
      </c>
      <c r="M3309" s="261" t="s">
        <v>20</v>
      </c>
    </row>
    <row r="3310" spans="1:13" x14ac:dyDescent="0.35">
      <c r="A3310" s="259" t="s">
        <v>3335</v>
      </c>
      <c r="B3310" s="259" t="s">
        <v>3336</v>
      </c>
      <c r="C3310" s="259" t="s">
        <v>3337</v>
      </c>
      <c r="D3310" s="259" t="s">
        <v>1000</v>
      </c>
      <c r="E3310" s="259">
        <v>0</v>
      </c>
      <c r="F3310" s="259" t="s">
        <v>5267</v>
      </c>
      <c r="G3310" s="259" t="s">
        <v>22</v>
      </c>
      <c r="H3310" s="259">
        <v>3</v>
      </c>
      <c r="I3310" s="259" t="s">
        <v>5384</v>
      </c>
      <c r="J3310" s="259" t="s">
        <v>5494</v>
      </c>
      <c r="K3310" s="259" t="s">
        <v>5495</v>
      </c>
      <c r="L3310" s="260">
        <v>45526</v>
      </c>
      <c r="M3310" s="259" t="s">
        <v>20</v>
      </c>
    </row>
    <row r="3311" spans="1:13" x14ac:dyDescent="0.35">
      <c r="A3311" s="261" t="s">
        <v>3335</v>
      </c>
      <c r="B3311" s="261" t="s">
        <v>3336</v>
      </c>
      <c r="C3311" s="261" t="s">
        <v>3337</v>
      </c>
      <c r="D3311" s="261" t="s">
        <v>1003</v>
      </c>
      <c r="E3311" s="261">
        <v>1227555</v>
      </c>
      <c r="F3311" s="261" t="s">
        <v>5267</v>
      </c>
      <c r="G3311" s="261" t="s">
        <v>22</v>
      </c>
      <c r="H3311" s="261">
        <v>3</v>
      </c>
      <c r="I3311" s="261" t="s">
        <v>5384</v>
      </c>
      <c r="J3311" s="261" t="s">
        <v>5294</v>
      </c>
      <c r="K3311" s="261" t="s">
        <v>5496</v>
      </c>
      <c r="L3311" s="262">
        <v>45526</v>
      </c>
      <c r="M3311" s="261" t="s">
        <v>20</v>
      </c>
    </row>
    <row r="3312" spans="1:13" x14ac:dyDescent="0.35">
      <c r="A3312" s="259" t="s">
        <v>3335</v>
      </c>
      <c r="B3312" s="259" t="s">
        <v>3336</v>
      </c>
      <c r="C3312" s="259" t="s">
        <v>3337</v>
      </c>
      <c r="D3312" s="259" t="s">
        <v>1006</v>
      </c>
      <c r="E3312" s="259">
        <v>0</v>
      </c>
      <c r="F3312" s="259" t="s">
        <v>17</v>
      </c>
      <c r="G3312" s="259" t="s">
        <v>22</v>
      </c>
      <c r="H3312" s="259">
        <v>3</v>
      </c>
      <c r="I3312" s="259" t="s">
        <v>17</v>
      </c>
      <c r="J3312" s="259" t="s">
        <v>5497</v>
      </c>
      <c r="K3312" s="259" t="s">
        <v>5498</v>
      </c>
      <c r="L3312" s="260">
        <v>45526</v>
      </c>
      <c r="M3312" s="259" t="s">
        <v>20</v>
      </c>
    </row>
    <row r="3313" spans="1:13" x14ac:dyDescent="0.35">
      <c r="A3313" s="261" t="s">
        <v>3335</v>
      </c>
      <c r="B3313" s="261" t="s">
        <v>3336</v>
      </c>
      <c r="C3313" s="261" t="s">
        <v>3337</v>
      </c>
      <c r="D3313" s="261" t="s">
        <v>823</v>
      </c>
      <c r="E3313" s="261">
        <v>0</v>
      </c>
      <c r="F3313" s="261" t="s">
        <v>17</v>
      </c>
      <c r="G3313" s="261" t="s">
        <v>22</v>
      </c>
      <c r="H3313" s="261">
        <v>3</v>
      </c>
      <c r="I3313" s="261" t="s">
        <v>17</v>
      </c>
      <c r="J3313" s="261" t="s">
        <v>5497</v>
      </c>
      <c r="K3313" s="261" t="s">
        <v>5499</v>
      </c>
      <c r="L3313" s="262">
        <v>45526</v>
      </c>
      <c r="M3313" s="261" t="s">
        <v>20</v>
      </c>
    </row>
    <row r="3314" spans="1:13" x14ac:dyDescent="0.35">
      <c r="A3314" s="259" t="s">
        <v>3335</v>
      </c>
      <c r="B3314" s="259" t="s">
        <v>3336</v>
      </c>
      <c r="C3314" s="259" t="s">
        <v>3337</v>
      </c>
      <c r="D3314" s="259" t="s">
        <v>404</v>
      </c>
      <c r="E3314" s="259">
        <v>2</v>
      </c>
      <c r="F3314" s="259" t="s">
        <v>5267</v>
      </c>
      <c r="G3314" s="259" t="s">
        <v>888</v>
      </c>
      <c r="H3314" s="259">
        <v>2</v>
      </c>
      <c r="I3314" s="259" t="s">
        <v>5384</v>
      </c>
      <c r="J3314" s="259" t="s">
        <v>5500</v>
      </c>
      <c r="K3314" s="259" t="s">
        <v>5501</v>
      </c>
      <c r="L3314" s="260">
        <v>45526</v>
      </c>
      <c r="M3314" s="259" t="s">
        <v>20</v>
      </c>
    </row>
    <row r="3315" spans="1:13" x14ac:dyDescent="0.35">
      <c r="A3315" s="261" t="s">
        <v>3335</v>
      </c>
      <c r="B3315" s="261" t="s">
        <v>3336</v>
      </c>
      <c r="C3315" s="261" t="s">
        <v>3337</v>
      </c>
      <c r="D3315" s="261" t="s">
        <v>26</v>
      </c>
      <c r="E3315" s="261" t="s">
        <v>17</v>
      </c>
      <c r="F3315" s="261" t="s">
        <v>17</v>
      </c>
      <c r="G3315" s="261" t="s">
        <v>17</v>
      </c>
      <c r="H3315" s="261" t="s">
        <v>17</v>
      </c>
      <c r="I3315" s="261" t="s">
        <v>17</v>
      </c>
      <c r="J3315" s="261" t="s">
        <v>5273</v>
      </c>
      <c r="K3315" s="261" t="s">
        <v>5502</v>
      </c>
      <c r="L3315" s="262">
        <v>45526</v>
      </c>
      <c r="M3315" s="261" t="s">
        <v>20</v>
      </c>
    </row>
    <row r="3316" spans="1:13" x14ac:dyDescent="0.35">
      <c r="A3316" s="259" t="s">
        <v>3335</v>
      </c>
      <c r="B3316" s="259" t="s">
        <v>3336</v>
      </c>
      <c r="C3316" s="259" t="s">
        <v>3337</v>
      </c>
      <c r="D3316" s="259" t="s">
        <v>28</v>
      </c>
      <c r="E3316" s="259" t="s">
        <v>17</v>
      </c>
      <c r="F3316" s="259" t="s">
        <v>17</v>
      </c>
      <c r="G3316" s="259" t="s">
        <v>17</v>
      </c>
      <c r="H3316" s="259" t="s">
        <v>17</v>
      </c>
      <c r="I3316" s="259" t="s">
        <v>17</v>
      </c>
      <c r="J3316" s="259" t="s">
        <v>5273</v>
      </c>
      <c r="K3316" s="259" t="s">
        <v>5503</v>
      </c>
      <c r="L3316" s="260">
        <v>45526</v>
      </c>
      <c r="M3316" s="259" t="s">
        <v>20</v>
      </c>
    </row>
    <row r="3317" spans="1:13" x14ac:dyDescent="0.35">
      <c r="A3317" s="261" t="s">
        <v>3194</v>
      </c>
      <c r="B3317" s="261" t="s">
        <v>3195</v>
      </c>
      <c r="C3317" s="261" t="s">
        <v>3196</v>
      </c>
      <c r="D3317" s="261" t="s">
        <v>953</v>
      </c>
      <c r="E3317" s="261">
        <v>2875544</v>
      </c>
      <c r="F3317" s="261" t="s">
        <v>5258</v>
      </c>
      <c r="G3317" s="261" t="s">
        <v>492</v>
      </c>
      <c r="H3317" s="261">
        <v>1</v>
      </c>
      <c r="I3317" s="261" t="s">
        <v>5504</v>
      </c>
      <c r="J3317" s="261" t="s">
        <v>5505</v>
      </c>
      <c r="K3317" s="261" t="s">
        <v>5506</v>
      </c>
      <c r="L3317" s="262">
        <v>45526</v>
      </c>
      <c r="M3317" s="261" t="s">
        <v>20</v>
      </c>
    </row>
    <row r="3318" spans="1:13" x14ac:dyDescent="0.35">
      <c r="A3318" s="259" t="s">
        <v>3194</v>
      </c>
      <c r="B3318" s="259" t="s">
        <v>3195</v>
      </c>
      <c r="C3318" s="259" t="s">
        <v>3196</v>
      </c>
      <c r="D3318" s="259" t="s">
        <v>694</v>
      </c>
      <c r="E3318" s="259">
        <v>62610</v>
      </c>
      <c r="F3318" s="259" t="s">
        <v>5344</v>
      </c>
      <c r="G3318" s="259" t="s">
        <v>888</v>
      </c>
      <c r="H3318" s="259">
        <v>2</v>
      </c>
      <c r="I3318" s="259" t="s">
        <v>5507</v>
      </c>
      <c r="J3318" s="259" t="s">
        <v>5508</v>
      </c>
      <c r="K3318" s="259" t="s">
        <v>5509</v>
      </c>
      <c r="L3318" s="260">
        <v>45526</v>
      </c>
      <c r="M3318" s="259" t="s">
        <v>20</v>
      </c>
    </row>
    <row r="3319" spans="1:13" x14ac:dyDescent="0.35">
      <c r="A3319" s="261" t="s">
        <v>3194</v>
      </c>
      <c r="B3319" s="261" t="s">
        <v>3195</v>
      </c>
      <c r="C3319" s="261" t="s">
        <v>3196</v>
      </c>
      <c r="D3319" s="261" t="s">
        <v>962</v>
      </c>
      <c r="E3319" s="261">
        <v>2875544</v>
      </c>
      <c r="F3319" s="261" t="s">
        <v>5258</v>
      </c>
      <c r="G3319" s="261" t="s">
        <v>888</v>
      </c>
      <c r="H3319" s="261">
        <v>2</v>
      </c>
      <c r="I3319" s="261" t="s">
        <v>5504</v>
      </c>
      <c r="J3319" s="261" t="s">
        <v>5510</v>
      </c>
      <c r="K3319" s="261" t="s">
        <v>5511</v>
      </c>
      <c r="L3319" s="262">
        <v>45526</v>
      </c>
      <c r="M3319" s="261" t="s">
        <v>20</v>
      </c>
    </row>
    <row r="3320" spans="1:13" x14ac:dyDescent="0.35">
      <c r="A3320" s="259" t="s">
        <v>3194</v>
      </c>
      <c r="B3320" s="259" t="s">
        <v>3195</v>
      </c>
      <c r="C3320" s="259" t="s">
        <v>3196</v>
      </c>
      <c r="D3320" s="259" t="s">
        <v>967</v>
      </c>
      <c r="E3320" s="259">
        <v>43905</v>
      </c>
      <c r="F3320" s="259" t="s">
        <v>5267</v>
      </c>
      <c r="G3320" s="259" t="s">
        <v>888</v>
      </c>
      <c r="H3320" s="259">
        <v>2</v>
      </c>
      <c r="I3320" s="259" t="s">
        <v>5384</v>
      </c>
      <c r="J3320" s="259" t="s">
        <v>5512</v>
      </c>
      <c r="K3320" s="259" t="s">
        <v>5513</v>
      </c>
      <c r="L3320" s="260">
        <v>45526</v>
      </c>
      <c r="M3320" s="259" t="s">
        <v>20</v>
      </c>
    </row>
    <row r="3321" spans="1:13" x14ac:dyDescent="0.35">
      <c r="A3321" s="261" t="s">
        <v>3194</v>
      </c>
      <c r="B3321" s="261" t="s">
        <v>3195</v>
      </c>
      <c r="C3321" s="261" t="s">
        <v>3196</v>
      </c>
      <c r="D3321" s="261" t="s">
        <v>568</v>
      </c>
      <c r="E3321" s="261">
        <v>43905</v>
      </c>
      <c r="F3321" s="261" t="s">
        <v>5267</v>
      </c>
      <c r="G3321" s="261" t="s">
        <v>888</v>
      </c>
      <c r="H3321" s="261">
        <v>2</v>
      </c>
      <c r="I3321" s="261" t="s">
        <v>5384</v>
      </c>
      <c r="J3321" s="261" t="s">
        <v>5514</v>
      </c>
      <c r="K3321" s="261" t="s">
        <v>5515</v>
      </c>
      <c r="L3321" s="262">
        <v>45526</v>
      </c>
      <c r="M3321" s="261" t="s">
        <v>20</v>
      </c>
    </row>
    <row r="3322" spans="1:13" x14ac:dyDescent="0.35">
      <c r="A3322" s="259" t="s">
        <v>3194</v>
      </c>
      <c r="B3322" s="259" t="s">
        <v>3195</v>
      </c>
      <c r="C3322" s="259" t="s">
        <v>3196</v>
      </c>
      <c r="D3322" s="259" t="s">
        <v>38</v>
      </c>
      <c r="E3322" s="259" t="s">
        <v>17</v>
      </c>
      <c r="F3322" s="259" t="s">
        <v>17</v>
      </c>
      <c r="G3322" s="259" t="s">
        <v>17</v>
      </c>
      <c r="H3322" s="259" t="s">
        <v>17</v>
      </c>
      <c r="I3322" s="259" t="s">
        <v>17</v>
      </c>
      <c r="J3322" s="259" t="s">
        <v>5273</v>
      </c>
      <c r="K3322" s="259" t="s">
        <v>5516</v>
      </c>
      <c r="L3322" s="260">
        <v>45526</v>
      </c>
      <c r="M3322" s="259" t="s">
        <v>20</v>
      </c>
    </row>
    <row r="3323" spans="1:13" x14ac:dyDescent="0.35">
      <c r="A3323" s="261" t="s">
        <v>3194</v>
      </c>
      <c r="B3323" s="261" t="s">
        <v>3195</v>
      </c>
      <c r="C3323" s="261" t="s">
        <v>3196</v>
      </c>
      <c r="D3323" s="261" t="s">
        <v>40</v>
      </c>
      <c r="E3323" s="261" t="s">
        <v>17</v>
      </c>
      <c r="F3323" s="261" t="s">
        <v>17</v>
      </c>
      <c r="G3323" s="261" t="s">
        <v>17</v>
      </c>
      <c r="H3323" s="261" t="s">
        <v>17</v>
      </c>
      <c r="I3323" s="261" t="s">
        <v>17</v>
      </c>
      <c r="J3323" s="261" t="s">
        <v>5273</v>
      </c>
      <c r="K3323" s="261" t="s">
        <v>5517</v>
      </c>
      <c r="L3323" s="262">
        <v>45526</v>
      </c>
      <c r="M3323" s="261" t="s">
        <v>20</v>
      </c>
    </row>
    <row r="3324" spans="1:13" x14ac:dyDescent="0.35">
      <c r="A3324" s="259" t="s">
        <v>3194</v>
      </c>
      <c r="B3324" s="259" t="s">
        <v>3195</v>
      </c>
      <c r="C3324" s="259" t="s">
        <v>3196</v>
      </c>
      <c r="D3324" s="259" t="s">
        <v>635</v>
      </c>
      <c r="E3324" s="259">
        <v>0</v>
      </c>
      <c r="F3324" s="259" t="s">
        <v>5276</v>
      </c>
      <c r="G3324" s="259" t="s">
        <v>888</v>
      </c>
      <c r="H3324" s="259">
        <v>2</v>
      </c>
      <c r="I3324" s="259" t="s">
        <v>4522</v>
      </c>
      <c r="J3324" s="259" t="s">
        <v>5277</v>
      </c>
      <c r="K3324" s="259" t="s">
        <v>5518</v>
      </c>
      <c r="L3324" s="260">
        <v>45526</v>
      </c>
      <c r="M3324" s="259" t="s">
        <v>20</v>
      </c>
    </row>
    <row r="3325" spans="1:13" x14ac:dyDescent="0.35">
      <c r="A3325" s="261" t="s">
        <v>3194</v>
      </c>
      <c r="B3325" s="261" t="s">
        <v>3195</v>
      </c>
      <c r="C3325" s="261" t="s">
        <v>3196</v>
      </c>
      <c r="D3325" s="261" t="s">
        <v>793</v>
      </c>
      <c r="E3325" s="261">
        <v>0</v>
      </c>
      <c r="F3325" s="261" t="s">
        <v>5276</v>
      </c>
      <c r="G3325" s="261" t="s">
        <v>888</v>
      </c>
      <c r="H3325" s="261">
        <v>2</v>
      </c>
      <c r="I3325" s="261" t="s">
        <v>4522</v>
      </c>
      <c r="J3325" s="261" t="s">
        <v>5279</v>
      </c>
      <c r="K3325" s="261" t="s">
        <v>5519</v>
      </c>
      <c r="L3325" s="262">
        <v>45526</v>
      </c>
      <c r="M3325" s="261" t="s">
        <v>20</v>
      </c>
    </row>
    <row r="3326" spans="1:13" x14ac:dyDescent="0.35">
      <c r="A3326" s="259" t="s">
        <v>3194</v>
      </c>
      <c r="B3326" s="259" t="s">
        <v>3195</v>
      </c>
      <c r="C3326" s="259" t="s">
        <v>3196</v>
      </c>
      <c r="D3326" s="259" t="s">
        <v>16</v>
      </c>
      <c r="E3326" s="259">
        <v>0</v>
      </c>
      <c r="F3326" s="259" t="s">
        <v>17</v>
      </c>
      <c r="G3326" s="259" t="s">
        <v>17</v>
      </c>
      <c r="H3326" s="259" t="s">
        <v>17</v>
      </c>
      <c r="I3326" s="259" t="s">
        <v>17</v>
      </c>
      <c r="J3326" s="259" t="s">
        <v>5320</v>
      </c>
      <c r="K3326" s="259" t="s">
        <v>5520</v>
      </c>
      <c r="L3326" s="260">
        <v>45526</v>
      </c>
      <c r="M3326" s="259" t="s">
        <v>20</v>
      </c>
    </row>
    <row r="3327" spans="1:13" x14ac:dyDescent="0.35">
      <c r="A3327" s="261" t="s">
        <v>3194</v>
      </c>
      <c r="B3327" s="261" t="s">
        <v>3195</v>
      </c>
      <c r="C3327" s="261" t="s">
        <v>3196</v>
      </c>
      <c r="D3327" s="261" t="s">
        <v>21</v>
      </c>
      <c r="E3327" s="261">
        <v>0</v>
      </c>
      <c r="F3327" s="261" t="s">
        <v>17</v>
      </c>
      <c r="G3327" s="261" t="s">
        <v>17</v>
      </c>
      <c r="H3327" s="261" t="s">
        <v>17</v>
      </c>
      <c r="I3327" s="261" t="s">
        <v>17</v>
      </c>
      <c r="J3327" s="261" t="s">
        <v>5320</v>
      </c>
      <c r="K3327" s="261" t="s">
        <v>5521</v>
      </c>
      <c r="L3327" s="262">
        <v>45526</v>
      </c>
      <c r="M3327" s="261" t="s">
        <v>20</v>
      </c>
    </row>
    <row r="3328" spans="1:13" x14ac:dyDescent="0.35">
      <c r="A3328" s="259" t="s">
        <v>3194</v>
      </c>
      <c r="B3328" s="259" t="s">
        <v>3195</v>
      </c>
      <c r="C3328" s="259" t="s">
        <v>3196</v>
      </c>
      <c r="D3328" s="259" t="s">
        <v>768</v>
      </c>
      <c r="E3328" s="259">
        <v>0</v>
      </c>
      <c r="F3328" s="259" t="s">
        <v>17</v>
      </c>
      <c r="G3328" s="259" t="s">
        <v>17</v>
      </c>
      <c r="H3328" s="259" t="s">
        <v>17</v>
      </c>
      <c r="I3328" s="259" t="s">
        <v>17</v>
      </c>
      <c r="J3328" s="259" t="s">
        <v>5320</v>
      </c>
      <c r="K3328" s="259" t="s">
        <v>5522</v>
      </c>
      <c r="L3328" s="260">
        <v>45526</v>
      </c>
      <c r="M3328" s="259" t="s">
        <v>20</v>
      </c>
    </row>
    <row r="3329" spans="1:13" x14ac:dyDescent="0.35">
      <c r="A3329" s="261" t="s">
        <v>3194</v>
      </c>
      <c r="B3329" s="261" t="s">
        <v>3195</v>
      </c>
      <c r="C3329" s="261" t="s">
        <v>3196</v>
      </c>
      <c r="D3329" s="261" t="s">
        <v>24</v>
      </c>
      <c r="E3329" s="261" t="s">
        <v>17</v>
      </c>
      <c r="F3329" s="261" t="s">
        <v>17</v>
      </c>
      <c r="G3329" s="261" t="s">
        <v>17</v>
      </c>
      <c r="H3329" s="261" t="s">
        <v>17</v>
      </c>
      <c r="I3329" s="261" t="s">
        <v>17</v>
      </c>
      <c r="J3329" s="261" t="s">
        <v>5273</v>
      </c>
      <c r="K3329" s="261" t="s">
        <v>5523</v>
      </c>
      <c r="L3329" s="262">
        <v>45526</v>
      </c>
      <c r="M3329" s="261" t="s">
        <v>20</v>
      </c>
    </row>
    <row r="3330" spans="1:13" x14ac:dyDescent="0.35">
      <c r="A3330" s="259" t="s">
        <v>3194</v>
      </c>
      <c r="B3330" s="259" t="s">
        <v>3195</v>
      </c>
      <c r="C3330" s="259" t="s">
        <v>3196</v>
      </c>
      <c r="D3330" s="259" t="s">
        <v>990</v>
      </c>
      <c r="E3330" s="259">
        <v>43905</v>
      </c>
      <c r="F3330" s="259" t="s">
        <v>5325</v>
      </c>
      <c r="G3330" s="259" t="s">
        <v>888</v>
      </c>
      <c r="H3330" s="259">
        <v>2</v>
      </c>
      <c r="I3330" s="259" t="s">
        <v>5287</v>
      </c>
      <c r="J3330" s="259" t="s">
        <v>5524</v>
      </c>
      <c r="K3330" s="259" t="s">
        <v>5525</v>
      </c>
      <c r="L3330" s="260">
        <v>45526</v>
      </c>
      <c r="M3330" s="259" t="s">
        <v>20</v>
      </c>
    </row>
    <row r="3331" spans="1:13" x14ac:dyDescent="0.35">
      <c r="A3331" s="261" t="s">
        <v>3194</v>
      </c>
      <c r="B3331" s="261" t="s">
        <v>3195</v>
      </c>
      <c r="C3331" s="261" t="s">
        <v>3196</v>
      </c>
      <c r="D3331" s="261" t="s">
        <v>995</v>
      </c>
      <c r="E3331" s="261">
        <v>2831639</v>
      </c>
      <c r="F3331" s="261" t="s">
        <v>5258</v>
      </c>
      <c r="G3331" s="261" t="s">
        <v>888</v>
      </c>
      <c r="H3331" s="261">
        <v>2</v>
      </c>
      <c r="I3331" s="261" t="s">
        <v>5504</v>
      </c>
      <c r="J3331" s="261" t="s">
        <v>5290</v>
      </c>
      <c r="K3331" s="261" t="s">
        <v>5526</v>
      </c>
      <c r="L3331" s="262">
        <v>45526</v>
      </c>
      <c r="M3331" s="261" t="s">
        <v>20</v>
      </c>
    </row>
    <row r="3332" spans="1:13" x14ac:dyDescent="0.35">
      <c r="A3332" s="259" t="s">
        <v>3194</v>
      </c>
      <c r="B3332" s="259" t="s">
        <v>3195</v>
      </c>
      <c r="C3332" s="259" t="s">
        <v>3196</v>
      </c>
      <c r="D3332" s="259" t="s">
        <v>1000</v>
      </c>
      <c r="E3332" s="259">
        <v>0</v>
      </c>
      <c r="F3332" s="259" t="s">
        <v>5325</v>
      </c>
      <c r="G3332" s="259" t="s">
        <v>888</v>
      </c>
      <c r="H3332" s="259">
        <v>2</v>
      </c>
      <c r="I3332" s="259" t="s">
        <v>5287</v>
      </c>
      <c r="J3332" s="259" t="s">
        <v>5527</v>
      </c>
      <c r="K3332" s="259" t="s">
        <v>5528</v>
      </c>
      <c r="L3332" s="260">
        <v>45526</v>
      </c>
      <c r="M3332" s="259" t="s">
        <v>20</v>
      </c>
    </row>
    <row r="3333" spans="1:13" x14ac:dyDescent="0.35">
      <c r="A3333" s="261" t="s">
        <v>3194</v>
      </c>
      <c r="B3333" s="261" t="s">
        <v>3195</v>
      </c>
      <c r="C3333" s="261" t="s">
        <v>3196</v>
      </c>
      <c r="D3333" s="261" t="s">
        <v>1003</v>
      </c>
      <c r="E3333" s="261">
        <v>43905</v>
      </c>
      <c r="F3333" s="261" t="s">
        <v>5325</v>
      </c>
      <c r="G3333" s="261" t="s">
        <v>888</v>
      </c>
      <c r="H3333" s="261">
        <v>2</v>
      </c>
      <c r="I3333" s="261" t="s">
        <v>5287</v>
      </c>
      <c r="J3333" s="261" t="s">
        <v>5294</v>
      </c>
      <c r="K3333" s="261" t="s">
        <v>5529</v>
      </c>
      <c r="L3333" s="262">
        <v>45526</v>
      </c>
      <c r="M3333" s="261" t="s">
        <v>20</v>
      </c>
    </row>
    <row r="3334" spans="1:13" x14ac:dyDescent="0.35">
      <c r="A3334" s="259" t="s">
        <v>3194</v>
      </c>
      <c r="B3334" s="259" t="s">
        <v>3195</v>
      </c>
      <c r="C3334" s="259" t="s">
        <v>3196</v>
      </c>
      <c r="D3334" s="259" t="s">
        <v>1006</v>
      </c>
      <c r="E3334" s="259">
        <v>0</v>
      </c>
      <c r="F3334" s="259" t="s">
        <v>5325</v>
      </c>
      <c r="G3334" s="259" t="s">
        <v>888</v>
      </c>
      <c r="H3334" s="259">
        <v>2</v>
      </c>
      <c r="I3334" s="259" t="s">
        <v>5287</v>
      </c>
      <c r="J3334" s="259" t="s">
        <v>5294</v>
      </c>
      <c r="K3334" s="259" t="s">
        <v>5530</v>
      </c>
      <c r="L3334" s="260">
        <v>45526</v>
      </c>
      <c r="M3334" s="259" t="s">
        <v>20</v>
      </c>
    </row>
    <row r="3335" spans="1:13" x14ac:dyDescent="0.35">
      <c r="A3335" s="261" t="s">
        <v>3194</v>
      </c>
      <c r="B3335" s="261" t="s">
        <v>3195</v>
      </c>
      <c r="C3335" s="261" t="s">
        <v>3196</v>
      </c>
      <c r="D3335" s="261" t="s">
        <v>823</v>
      </c>
      <c r="E3335" s="261">
        <v>0</v>
      </c>
      <c r="F3335" s="261" t="s">
        <v>5325</v>
      </c>
      <c r="G3335" s="261" t="s">
        <v>888</v>
      </c>
      <c r="H3335" s="261">
        <v>2</v>
      </c>
      <c r="I3335" s="261" t="s">
        <v>5287</v>
      </c>
      <c r="J3335" s="261" t="s">
        <v>5294</v>
      </c>
      <c r="K3335" s="261" t="s">
        <v>5531</v>
      </c>
      <c r="L3335" s="262">
        <v>45526</v>
      </c>
      <c r="M3335" s="261" t="s">
        <v>20</v>
      </c>
    </row>
    <row r="3336" spans="1:13" x14ac:dyDescent="0.35">
      <c r="A3336" s="259" t="s">
        <v>3194</v>
      </c>
      <c r="B3336" s="259" t="s">
        <v>3195</v>
      </c>
      <c r="C3336" s="259" t="s">
        <v>3196</v>
      </c>
      <c r="D3336" s="259" t="s">
        <v>404</v>
      </c>
      <c r="E3336" s="259">
        <v>2</v>
      </c>
      <c r="F3336" s="259" t="s">
        <v>5267</v>
      </c>
      <c r="G3336" s="259" t="s">
        <v>888</v>
      </c>
      <c r="H3336" s="259">
        <v>2</v>
      </c>
      <c r="I3336" s="259" t="s">
        <v>5384</v>
      </c>
      <c r="J3336" s="259" t="s">
        <v>5532</v>
      </c>
      <c r="K3336" s="259" t="s">
        <v>5533</v>
      </c>
      <c r="L3336" s="260">
        <v>45526</v>
      </c>
      <c r="M3336" s="259" t="s">
        <v>20</v>
      </c>
    </row>
    <row r="3337" spans="1:13" x14ac:dyDescent="0.35">
      <c r="A3337" s="261" t="s">
        <v>3194</v>
      </c>
      <c r="B3337" s="261" t="s">
        <v>3195</v>
      </c>
      <c r="C3337" s="261" t="s">
        <v>3196</v>
      </c>
      <c r="D3337" s="261" t="s">
        <v>26</v>
      </c>
      <c r="E3337" s="261" t="s">
        <v>17</v>
      </c>
      <c r="F3337" s="261" t="s">
        <v>17</v>
      </c>
      <c r="G3337" s="261" t="s">
        <v>17</v>
      </c>
      <c r="H3337" s="261" t="s">
        <v>17</v>
      </c>
      <c r="I3337" s="261" t="s">
        <v>17</v>
      </c>
      <c r="J3337" s="261" t="s">
        <v>5273</v>
      </c>
      <c r="K3337" s="261" t="s">
        <v>5534</v>
      </c>
      <c r="L3337" s="262">
        <v>45526</v>
      </c>
      <c r="M3337" s="261" t="s">
        <v>20</v>
      </c>
    </row>
    <row r="3338" spans="1:13" x14ac:dyDescent="0.35">
      <c r="A3338" s="259" t="s">
        <v>3194</v>
      </c>
      <c r="B3338" s="259" t="s">
        <v>3195</v>
      </c>
      <c r="C3338" s="259" t="s">
        <v>3196</v>
      </c>
      <c r="D3338" s="259" t="s">
        <v>28</v>
      </c>
      <c r="E3338" s="259" t="s">
        <v>17</v>
      </c>
      <c r="F3338" s="259" t="s">
        <v>17</v>
      </c>
      <c r="G3338" s="259" t="s">
        <v>17</v>
      </c>
      <c r="H3338" s="259" t="s">
        <v>17</v>
      </c>
      <c r="I3338" s="259" t="s">
        <v>17</v>
      </c>
      <c r="J3338" s="259" t="s">
        <v>5273</v>
      </c>
      <c r="K3338" s="259" t="s">
        <v>5535</v>
      </c>
      <c r="L3338" s="260">
        <v>45526</v>
      </c>
      <c r="M3338" s="259" t="s">
        <v>20</v>
      </c>
    </row>
    <row r="3339" spans="1:13" x14ac:dyDescent="0.35">
      <c r="A3339" s="261" t="s">
        <v>3206</v>
      </c>
      <c r="B3339" s="261" t="s">
        <v>3207</v>
      </c>
      <c r="C3339" s="261" t="s">
        <v>3208</v>
      </c>
      <c r="D3339" s="261" t="s">
        <v>953</v>
      </c>
      <c r="E3339" s="261">
        <v>1924943</v>
      </c>
      <c r="F3339" s="261" t="s">
        <v>5258</v>
      </c>
      <c r="G3339" s="261" t="s">
        <v>492</v>
      </c>
      <c r="H3339" s="261">
        <v>1</v>
      </c>
      <c r="I3339" s="261" t="s">
        <v>5536</v>
      </c>
      <c r="J3339" s="261" t="s">
        <v>5537</v>
      </c>
      <c r="K3339" s="261" t="s">
        <v>5538</v>
      </c>
      <c r="L3339" s="262">
        <v>45526</v>
      </c>
      <c r="M3339" s="261" t="s">
        <v>20</v>
      </c>
    </row>
    <row r="3340" spans="1:13" x14ac:dyDescent="0.35">
      <c r="A3340" s="259" t="s">
        <v>3206</v>
      </c>
      <c r="B3340" s="259" t="s">
        <v>3207</v>
      </c>
      <c r="C3340" s="259" t="s">
        <v>3208</v>
      </c>
      <c r="D3340" s="259" t="s">
        <v>694</v>
      </c>
      <c r="E3340" s="259">
        <v>62230</v>
      </c>
      <c r="F3340" s="259" t="s">
        <v>5344</v>
      </c>
      <c r="G3340" s="259" t="s">
        <v>888</v>
      </c>
      <c r="H3340" s="259">
        <v>2</v>
      </c>
      <c r="I3340" s="259" t="s">
        <v>5539</v>
      </c>
      <c r="J3340" s="259" t="s">
        <v>5540</v>
      </c>
      <c r="K3340" s="259" t="s">
        <v>5541</v>
      </c>
      <c r="L3340" s="260">
        <v>45526</v>
      </c>
      <c r="M3340" s="259" t="s">
        <v>20</v>
      </c>
    </row>
    <row r="3341" spans="1:13" x14ac:dyDescent="0.35">
      <c r="A3341" s="261" t="s">
        <v>3206</v>
      </c>
      <c r="B3341" s="261" t="s">
        <v>3207</v>
      </c>
      <c r="C3341" s="261" t="s">
        <v>3208</v>
      </c>
      <c r="D3341" s="261" t="s">
        <v>962</v>
      </c>
      <c r="E3341" s="261">
        <v>1924943</v>
      </c>
      <c r="F3341" s="261" t="s">
        <v>5258</v>
      </c>
      <c r="G3341" s="261" t="s">
        <v>888</v>
      </c>
      <c r="H3341" s="261">
        <v>2</v>
      </c>
      <c r="I3341" s="261" t="s">
        <v>5536</v>
      </c>
      <c r="J3341" s="261" t="s">
        <v>5542</v>
      </c>
      <c r="K3341" s="261" t="s">
        <v>5543</v>
      </c>
      <c r="L3341" s="262">
        <v>45526</v>
      </c>
      <c r="M3341" s="261" t="s">
        <v>20</v>
      </c>
    </row>
    <row r="3342" spans="1:13" x14ac:dyDescent="0.35">
      <c r="A3342" s="259" t="s">
        <v>3206</v>
      </c>
      <c r="B3342" s="259" t="s">
        <v>3207</v>
      </c>
      <c r="C3342" s="259" t="s">
        <v>3208</v>
      </c>
      <c r="D3342" s="259" t="s">
        <v>967</v>
      </c>
      <c r="E3342" s="259">
        <v>45560</v>
      </c>
      <c r="F3342" s="259" t="s">
        <v>5267</v>
      </c>
      <c r="G3342" s="259" t="s">
        <v>888</v>
      </c>
      <c r="H3342" s="259">
        <v>2</v>
      </c>
      <c r="I3342" s="259" t="s">
        <v>5384</v>
      </c>
      <c r="J3342" s="259" t="s">
        <v>5512</v>
      </c>
      <c r="K3342" s="259" t="s">
        <v>5544</v>
      </c>
      <c r="L3342" s="260">
        <v>45526</v>
      </c>
      <c r="M3342" s="259" t="s">
        <v>20</v>
      </c>
    </row>
    <row r="3343" spans="1:13" x14ac:dyDescent="0.35">
      <c r="A3343" s="261" t="s">
        <v>3206</v>
      </c>
      <c r="B3343" s="261" t="s">
        <v>3207</v>
      </c>
      <c r="C3343" s="261" t="s">
        <v>3208</v>
      </c>
      <c r="D3343" s="261" t="s">
        <v>568</v>
      </c>
      <c r="E3343" s="261">
        <v>45560</v>
      </c>
      <c r="F3343" s="261" t="s">
        <v>5267</v>
      </c>
      <c r="G3343" s="261" t="s">
        <v>888</v>
      </c>
      <c r="H3343" s="261">
        <v>2</v>
      </c>
      <c r="I3343" s="261" t="s">
        <v>5384</v>
      </c>
      <c r="J3343" s="261" t="s">
        <v>5545</v>
      </c>
      <c r="K3343" s="261" t="s">
        <v>5546</v>
      </c>
      <c r="L3343" s="262">
        <v>45526</v>
      </c>
      <c r="M3343" s="261" t="s">
        <v>20</v>
      </c>
    </row>
    <row r="3344" spans="1:13" x14ac:dyDescent="0.35">
      <c r="A3344" s="259" t="s">
        <v>3206</v>
      </c>
      <c r="B3344" s="259" t="s">
        <v>3207</v>
      </c>
      <c r="C3344" s="259" t="s">
        <v>3208</v>
      </c>
      <c r="D3344" s="259" t="s">
        <v>38</v>
      </c>
      <c r="E3344" s="259" t="s">
        <v>17</v>
      </c>
      <c r="F3344" s="259" t="s">
        <v>17</v>
      </c>
      <c r="G3344" s="259" t="s">
        <v>17</v>
      </c>
      <c r="H3344" s="259" t="s">
        <v>17</v>
      </c>
      <c r="I3344" s="259" t="s">
        <v>17</v>
      </c>
      <c r="J3344" s="259" t="s">
        <v>5273</v>
      </c>
      <c r="K3344" s="259" t="s">
        <v>5547</v>
      </c>
      <c r="L3344" s="260">
        <v>45526</v>
      </c>
      <c r="M3344" s="259" t="s">
        <v>20</v>
      </c>
    </row>
    <row r="3345" spans="1:13" x14ac:dyDescent="0.35">
      <c r="A3345" s="261" t="s">
        <v>3206</v>
      </c>
      <c r="B3345" s="261" t="s">
        <v>3207</v>
      </c>
      <c r="C3345" s="261" t="s">
        <v>3208</v>
      </c>
      <c r="D3345" s="261" t="s">
        <v>40</v>
      </c>
      <c r="E3345" s="261" t="s">
        <v>17</v>
      </c>
      <c r="F3345" s="261" t="s">
        <v>17</v>
      </c>
      <c r="G3345" s="261" t="s">
        <v>17</v>
      </c>
      <c r="H3345" s="261" t="s">
        <v>17</v>
      </c>
      <c r="I3345" s="261" t="s">
        <v>17</v>
      </c>
      <c r="J3345" s="261" t="s">
        <v>5273</v>
      </c>
      <c r="K3345" s="261" t="s">
        <v>5548</v>
      </c>
      <c r="L3345" s="262">
        <v>45526</v>
      </c>
      <c r="M3345" s="261" t="s">
        <v>20</v>
      </c>
    </row>
    <row r="3346" spans="1:13" x14ac:dyDescent="0.35">
      <c r="A3346" s="259" t="s">
        <v>3206</v>
      </c>
      <c r="B3346" s="259" t="s">
        <v>3207</v>
      </c>
      <c r="C3346" s="259" t="s">
        <v>3208</v>
      </c>
      <c r="D3346" s="259" t="s">
        <v>635</v>
      </c>
      <c r="E3346" s="259">
        <v>0</v>
      </c>
      <c r="F3346" s="259" t="s">
        <v>5276</v>
      </c>
      <c r="G3346" s="259" t="s">
        <v>888</v>
      </c>
      <c r="H3346" s="259">
        <v>2</v>
      </c>
      <c r="I3346" s="259" t="s">
        <v>4522</v>
      </c>
      <c r="J3346" s="259" t="s">
        <v>5277</v>
      </c>
      <c r="K3346" s="259" t="s">
        <v>5549</v>
      </c>
      <c r="L3346" s="260">
        <v>45526</v>
      </c>
      <c r="M3346" s="259" t="s">
        <v>20</v>
      </c>
    </row>
    <row r="3347" spans="1:13" x14ac:dyDescent="0.35">
      <c r="A3347" s="261" t="s">
        <v>3206</v>
      </c>
      <c r="B3347" s="261" t="s">
        <v>3207</v>
      </c>
      <c r="C3347" s="261" t="s">
        <v>3208</v>
      </c>
      <c r="D3347" s="261" t="s">
        <v>793</v>
      </c>
      <c r="E3347" s="261">
        <v>0</v>
      </c>
      <c r="F3347" s="261" t="s">
        <v>5276</v>
      </c>
      <c r="G3347" s="261" t="s">
        <v>888</v>
      </c>
      <c r="H3347" s="261">
        <v>2</v>
      </c>
      <c r="I3347" s="261" t="s">
        <v>4522</v>
      </c>
      <c r="J3347" s="261" t="s">
        <v>5279</v>
      </c>
      <c r="K3347" s="261" t="s">
        <v>5550</v>
      </c>
      <c r="L3347" s="262">
        <v>45526</v>
      </c>
      <c r="M3347" s="261" t="s">
        <v>20</v>
      </c>
    </row>
    <row r="3348" spans="1:13" x14ac:dyDescent="0.35">
      <c r="A3348" s="259" t="s">
        <v>3206</v>
      </c>
      <c r="B3348" s="259" t="s">
        <v>3207</v>
      </c>
      <c r="C3348" s="259" t="s">
        <v>3208</v>
      </c>
      <c r="D3348" s="259" t="s">
        <v>16</v>
      </c>
      <c r="E3348" s="259">
        <v>0</v>
      </c>
      <c r="F3348" s="259" t="s">
        <v>17</v>
      </c>
      <c r="G3348" s="259" t="s">
        <v>17</v>
      </c>
      <c r="H3348" s="259" t="s">
        <v>17</v>
      </c>
      <c r="I3348" s="259" t="s">
        <v>17</v>
      </c>
      <c r="J3348" s="259" t="s">
        <v>5320</v>
      </c>
      <c r="K3348" s="259" t="s">
        <v>5551</v>
      </c>
      <c r="L3348" s="260">
        <v>45526</v>
      </c>
      <c r="M3348" s="259" t="s">
        <v>20</v>
      </c>
    </row>
    <row r="3349" spans="1:13" x14ac:dyDescent="0.35">
      <c r="A3349" s="261" t="s">
        <v>3206</v>
      </c>
      <c r="B3349" s="261" t="s">
        <v>3207</v>
      </c>
      <c r="C3349" s="261" t="s">
        <v>3208</v>
      </c>
      <c r="D3349" s="261" t="s">
        <v>21</v>
      </c>
      <c r="E3349" s="261">
        <v>0</v>
      </c>
      <c r="F3349" s="261" t="s">
        <v>17</v>
      </c>
      <c r="G3349" s="261" t="s">
        <v>17</v>
      </c>
      <c r="H3349" s="261" t="s">
        <v>17</v>
      </c>
      <c r="I3349" s="261" t="s">
        <v>17</v>
      </c>
      <c r="J3349" s="261" t="s">
        <v>5320</v>
      </c>
      <c r="K3349" s="261" t="s">
        <v>5552</v>
      </c>
      <c r="L3349" s="262">
        <v>45526</v>
      </c>
      <c r="M3349" s="261" t="s">
        <v>20</v>
      </c>
    </row>
    <row r="3350" spans="1:13" x14ac:dyDescent="0.35">
      <c r="A3350" s="259" t="s">
        <v>3206</v>
      </c>
      <c r="B3350" s="259" t="s">
        <v>3207</v>
      </c>
      <c r="C3350" s="259" t="s">
        <v>3208</v>
      </c>
      <c r="D3350" s="259" t="s">
        <v>768</v>
      </c>
      <c r="E3350" s="259">
        <v>0</v>
      </c>
      <c r="F3350" s="259" t="s">
        <v>17</v>
      </c>
      <c r="G3350" s="259" t="s">
        <v>17</v>
      </c>
      <c r="H3350" s="259" t="s">
        <v>17</v>
      </c>
      <c r="I3350" s="259" t="s">
        <v>17</v>
      </c>
      <c r="J3350" s="259" t="s">
        <v>5320</v>
      </c>
      <c r="K3350" s="259" t="s">
        <v>5553</v>
      </c>
      <c r="L3350" s="260">
        <v>45526</v>
      </c>
      <c r="M3350" s="259" t="s">
        <v>20</v>
      </c>
    </row>
    <row r="3351" spans="1:13" x14ac:dyDescent="0.35">
      <c r="A3351" s="261" t="s">
        <v>3206</v>
      </c>
      <c r="B3351" s="261" t="s">
        <v>3207</v>
      </c>
      <c r="C3351" s="261" t="s">
        <v>3208</v>
      </c>
      <c r="D3351" s="261" t="s">
        <v>24</v>
      </c>
      <c r="E3351" s="261" t="s">
        <v>17</v>
      </c>
      <c r="F3351" s="261" t="s">
        <v>17</v>
      </c>
      <c r="G3351" s="261" t="s">
        <v>17</v>
      </c>
      <c r="H3351" s="261" t="s">
        <v>17</v>
      </c>
      <c r="I3351" s="261" t="s">
        <v>17</v>
      </c>
      <c r="J3351" s="261" t="s">
        <v>5273</v>
      </c>
      <c r="K3351" s="261" t="s">
        <v>5554</v>
      </c>
      <c r="L3351" s="262">
        <v>45526</v>
      </c>
      <c r="M3351" s="261" t="s">
        <v>20</v>
      </c>
    </row>
    <row r="3352" spans="1:13" x14ac:dyDescent="0.35">
      <c r="A3352" s="259" t="s">
        <v>3206</v>
      </c>
      <c r="B3352" s="259" t="s">
        <v>3207</v>
      </c>
      <c r="C3352" s="259" t="s">
        <v>3208</v>
      </c>
      <c r="D3352" s="259" t="s">
        <v>990</v>
      </c>
      <c r="E3352" s="259">
        <v>45560</v>
      </c>
      <c r="F3352" s="259" t="s">
        <v>5325</v>
      </c>
      <c r="G3352" s="259" t="s">
        <v>888</v>
      </c>
      <c r="H3352" s="259">
        <v>2</v>
      </c>
      <c r="I3352" s="259" t="s">
        <v>5287</v>
      </c>
      <c r="J3352" s="259" t="s">
        <v>5555</v>
      </c>
      <c r="K3352" s="259" t="s">
        <v>5556</v>
      </c>
      <c r="L3352" s="260">
        <v>45526</v>
      </c>
      <c r="M3352" s="259" t="s">
        <v>20</v>
      </c>
    </row>
    <row r="3353" spans="1:13" x14ac:dyDescent="0.35">
      <c r="A3353" s="261" t="s">
        <v>3206</v>
      </c>
      <c r="B3353" s="261" t="s">
        <v>3207</v>
      </c>
      <c r="C3353" s="261" t="s">
        <v>3208</v>
      </c>
      <c r="D3353" s="261" t="s">
        <v>995</v>
      </c>
      <c r="E3353" s="261">
        <v>1879383</v>
      </c>
      <c r="F3353" s="261" t="s">
        <v>5258</v>
      </c>
      <c r="G3353" s="261" t="s">
        <v>888</v>
      </c>
      <c r="H3353" s="261">
        <v>2</v>
      </c>
      <c r="I3353" s="261" t="s">
        <v>5536</v>
      </c>
      <c r="J3353" s="261" t="s">
        <v>5290</v>
      </c>
      <c r="K3353" s="261" t="s">
        <v>5557</v>
      </c>
      <c r="L3353" s="262">
        <v>45526</v>
      </c>
      <c r="M3353" s="261" t="s">
        <v>20</v>
      </c>
    </row>
    <row r="3354" spans="1:13" x14ac:dyDescent="0.35">
      <c r="A3354" s="259" t="s">
        <v>3206</v>
      </c>
      <c r="B3354" s="259" t="s">
        <v>3207</v>
      </c>
      <c r="C3354" s="259" t="s">
        <v>3208</v>
      </c>
      <c r="D3354" s="259" t="s">
        <v>1000</v>
      </c>
      <c r="E3354" s="259">
        <v>0</v>
      </c>
      <c r="F3354" s="259" t="s">
        <v>5325</v>
      </c>
      <c r="G3354" s="259" t="s">
        <v>888</v>
      </c>
      <c r="H3354" s="259">
        <v>2</v>
      </c>
      <c r="I3354" s="259" t="s">
        <v>5287</v>
      </c>
      <c r="J3354" s="259" t="s">
        <v>5527</v>
      </c>
      <c r="K3354" s="259" t="s">
        <v>5558</v>
      </c>
      <c r="L3354" s="260">
        <v>45526</v>
      </c>
      <c r="M3354" s="259" t="s">
        <v>20</v>
      </c>
    </row>
    <row r="3355" spans="1:13" x14ac:dyDescent="0.35">
      <c r="A3355" s="261" t="s">
        <v>3206</v>
      </c>
      <c r="B3355" s="261" t="s">
        <v>3207</v>
      </c>
      <c r="C3355" s="261" t="s">
        <v>3208</v>
      </c>
      <c r="D3355" s="261" t="s">
        <v>1003</v>
      </c>
      <c r="E3355" s="261">
        <v>45560</v>
      </c>
      <c r="F3355" s="261" t="s">
        <v>5325</v>
      </c>
      <c r="G3355" s="261" t="s">
        <v>888</v>
      </c>
      <c r="H3355" s="261">
        <v>2</v>
      </c>
      <c r="I3355" s="261" t="s">
        <v>5287</v>
      </c>
      <c r="J3355" s="261" t="s">
        <v>5294</v>
      </c>
      <c r="K3355" s="261" t="s">
        <v>5559</v>
      </c>
      <c r="L3355" s="262">
        <v>45526</v>
      </c>
      <c r="M3355" s="261" t="s">
        <v>20</v>
      </c>
    </row>
    <row r="3356" spans="1:13" x14ac:dyDescent="0.35">
      <c r="A3356" s="259" t="s">
        <v>3206</v>
      </c>
      <c r="B3356" s="259" t="s">
        <v>3207</v>
      </c>
      <c r="C3356" s="259" t="s">
        <v>3208</v>
      </c>
      <c r="D3356" s="259" t="s">
        <v>1006</v>
      </c>
      <c r="E3356" s="259">
        <v>0</v>
      </c>
      <c r="F3356" s="259" t="s">
        <v>5325</v>
      </c>
      <c r="G3356" s="259" t="s">
        <v>888</v>
      </c>
      <c r="H3356" s="259">
        <v>2</v>
      </c>
      <c r="I3356" s="259" t="s">
        <v>5287</v>
      </c>
      <c r="J3356" s="259" t="s">
        <v>5294</v>
      </c>
      <c r="K3356" s="259" t="s">
        <v>5560</v>
      </c>
      <c r="L3356" s="260">
        <v>45526</v>
      </c>
      <c r="M3356" s="259" t="s">
        <v>20</v>
      </c>
    </row>
    <row r="3357" spans="1:13" x14ac:dyDescent="0.35">
      <c r="A3357" s="261" t="s">
        <v>3206</v>
      </c>
      <c r="B3357" s="261" t="s">
        <v>3207</v>
      </c>
      <c r="C3357" s="261" t="s">
        <v>3208</v>
      </c>
      <c r="D3357" s="261" t="s">
        <v>823</v>
      </c>
      <c r="E3357" s="261">
        <v>0</v>
      </c>
      <c r="F3357" s="261" t="s">
        <v>5325</v>
      </c>
      <c r="G3357" s="261" t="s">
        <v>888</v>
      </c>
      <c r="H3357" s="261">
        <v>2</v>
      </c>
      <c r="I3357" s="261" t="s">
        <v>5287</v>
      </c>
      <c r="J3357" s="261" t="s">
        <v>5294</v>
      </c>
      <c r="K3357" s="261" t="s">
        <v>5561</v>
      </c>
      <c r="L3357" s="262">
        <v>45526</v>
      </c>
      <c r="M3357" s="261" t="s">
        <v>20</v>
      </c>
    </row>
    <row r="3358" spans="1:13" x14ac:dyDescent="0.35">
      <c r="A3358" s="259" t="s">
        <v>3206</v>
      </c>
      <c r="B3358" s="259" t="s">
        <v>3207</v>
      </c>
      <c r="C3358" s="259" t="s">
        <v>3208</v>
      </c>
      <c r="D3358" s="259" t="s">
        <v>404</v>
      </c>
      <c r="E3358" s="259">
        <v>2</v>
      </c>
      <c r="F3358" s="259" t="s">
        <v>5267</v>
      </c>
      <c r="G3358" s="259" t="s">
        <v>888</v>
      </c>
      <c r="H3358" s="259">
        <v>2</v>
      </c>
      <c r="I3358" s="259" t="s">
        <v>5384</v>
      </c>
      <c r="J3358" s="259" t="s">
        <v>5562</v>
      </c>
      <c r="K3358" s="259" t="s">
        <v>5563</v>
      </c>
      <c r="L3358" s="260">
        <v>45526</v>
      </c>
      <c r="M3358" s="259" t="s">
        <v>20</v>
      </c>
    </row>
    <row r="3359" spans="1:13" x14ac:dyDescent="0.35">
      <c r="A3359" s="261" t="s">
        <v>3206</v>
      </c>
      <c r="B3359" s="261" t="s">
        <v>3207</v>
      </c>
      <c r="C3359" s="261" t="s">
        <v>3208</v>
      </c>
      <c r="D3359" s="261" t="s">
        <v>26</v>
      </c>
      <c r="E3359" s="261" t="s">
        <v>17</v>
      </c>
      <c r="F3359" s="261" t="s">
        <v>17</v>
      </c>
      <c r="G3359" s="261" t="s">
        <v>17</v>
      </c>
      <c r="H3359" s="261" t="s">
        <v>17</v>
      </c>
      <c r="I3359" s="261" t="s">
        <v>17</v>
      </c>
      <c r="J3359" s="261" t="s">
        <v>5273</v>
      </c>
      <c r="K3359" s="261" t="s">
        <v>5564</v>
      </c>
      <c r="L3359" s="262">
        <v>45526</v>
      </c>
      <c r="M3359" s="261" t="s">
        <v>20</v>
      </c>
    </row>
    <row r="3360" spans="1:13" x14ac:dyDescent="0.35">
      <c r="A3360" s="259" t="s">
        <v>3206</v>
      </c>
      <c r="B3360" s="259" t="s">
        <v>3207</v>
      </c>
      <c r="C3360" s="259" t="s">
        <v>3208</v>
      </c>
      <c r="D3360" s="259" t="s">
        <v>28</v>
      </c>
      <c r="E3360" s="259" t="s">
        <v>17</v>
      </c>
      <c r="F3360" s="259" t="s">
        <v>17</v>
      </c>
      <c r="G3360" s="259" t="s">
        <v>17</v>
      </c>
      <c r="H3360" s="259" t="s">
        <v>17</v>
      </c>
      <c r="I3360" s="259" t="s">
        <v>17</v>
      </c>
      <c r="J3360" s="259" t="s">
        <v>5273</v>
      </c>
      <c r="K3360" s="259" t="s">
        <v>5565</v>
      </c>
      <c r="L3360" s="260">
        <v>45526</v>
      </c>
      <c r="M3360" s="259" t="s">
        <v>20</v>
      </c>
    </row>
    <row r="3361" spans="1:13" x14ac:dyDescent="0.35">
      <c r="A3361" s="261" t="s">
        <v>3182</v>
      </c>
      <c r="B3361" s="261" t="s">
        <v>3183</v>
      </c>
      <c r="C3361" s="261" t="s">
        <v>3184</v>
      </c>
      <c r="D3361" s="261" t="s">
        <v>953</v>
      </c>
      <c r="E3361" s="261">
        <v>9705138</v>
      </c>
      <c r="F3361" s="261" t="s">
        <v>5258</v>
      </c>
      <c r="G3361" s="261" t="s">
        <v>492</v>
      </c>
      <c r="H3361" s="261">
        <v>1</v>
      </c>
      <c r="I3361" s="261" t="s">
        <v>5566</v>
      </c>
      <c r="J3361" s="261" t="s">
        <v>5567</v>
      </c>
      <c r="K3361" s="261" t="s">
        <v>5568</v>
      </c>
      <c r="L3361" s="262">
        <v>45526</v>
      </c>
      <c r="M3361" s="261" t="s">
        <v>20</v>
      </c>
    </row>
    <row r="3362" spans="1:13" x14ac:dyDescent="0.35">
      <c r="A3362" s="259" t="s">
        <v>3182</v>
      </c>
      <c r="B3362" s="259" t="s">
        <v>3183</v>
      </c>
      <c r="C3362" s="259" t="s">
        <v>3184</v>
      </c>
      <c r="D3362" s="259" t="s">
        <v>694</v>
      </c>
      <c r="E3362" s="259">
        <v>93013</v>
      </c>
      <c r="F3362" s="259" t="s">
        <v>5569</v>
      </c>
      <c r="G3362" s="259" t="s">
        <v>888</v>
      </c>
      <c r="H3362" s="259">
        <v>2</v>
      </c>
      <c r="I3362" s="259" t="s">
        <v>5570</v>
      </c>
      <c r="J3362" s="259" t="s">
        <v>5571</v>
      </c>
      <c r="K3362" s="259" t="s">
        <v>5572</v>
      </c>
      <c r="L3362" s="260">
        <v>45526</v>
      </c>
      <c r="M3362" s="259" t="s">
        <v>20</v>
      </c>
    </row>
    <row r="3363" spans="1:13" x14ac:dyDescent="0.35">
      <c r="A3363" s="261" t="s">
        <v>3182</v>
      </c>
      <c r="B3363" s="261" t="s">
        <v>3183</v>
      </c>
      <c r="C3363" s="261" t="s">
        <v>3184</v>
      </c>
      <c r="D3363" s="261" t="s">
        <v>962</v>
      </c>
      <c r="E3363" s="261">
        <v>9705138</v>
      </c>
      <c r="F3363" s="261" t="s">
        <v>5258</v>
      </c>
      <c r="G3363" s="261" t="s">
        <v>888</v>
      </c>
      <c r="H3363" s="261">
        <v>2</v>
      </c>
      <c r="I3363" s="261" t="s">
        <v>5566</v>
      </c>
      <c r="J3363" s="261" t="s">
        <v>5573</v>
      </c>
      <c r="K3363" s="261" t="s">
        <v>5574</v>
      </c>
      <c r="L3363" s="262">
        <v>45526</v>
      </c>
      <c r="M3363" s="261" t="s">
        <v>20</v>
      </c>
    </row>
    <row r="3364" spans="1:13" x14ac:dyDescent="0.35">
      <c r="A3364" s="259" t="s">
        <v>3182</v>
      </c>
      <c r="B3364" s="259" t="s">
        <v>3183</v>
      </c>
      <c r="C3364" s="259" t="s">
        <v>3184</v>
      </c>
      <c r="D3364" s="259" t="s">
        <v>967</v>
      </c>
      <c r="E3364" s="259">
        <v>62090</v>
      </c>
      <c r="F3364" s="259" t="s">
        <v>5267</v>
      </c>
      <c r="G3364" s="259" t="s">
        <v>888</v>
      </c>
      <c r="H3364" s="259">
        <v>2</v>
      </c>
      <c r="I3364" s="259" t="s">
        <v>5384</v>
      </c>
      <c r="J3364" s="259" t="s">
        <v>5575</v>
      </c>
      <c r="K3364" s="259" t="s">
        <v>5576</v>
      </c>
      <c r="L3364" s="260">
        <v>45526</v>
      </c>
      <c r="M3364" s="259" t="s">
        <v>20</v>
      </c>
    </row>
    <row r="3365" spans="1:13" x14ac:dyDescent="0.35">
      <c r="A3365" s="261" t="s">
        <v>3182</v>
      </c>
      <c r="B3365" s="261" t="s">
        <v>3183</v>
      </c>
      <c r="C3365" s="261" t="s">
        <v>3184</v>
      </c>
      <c r="D3365" s="261" t="s">
        <v>568</v>
      </c>
      <c r="E3365" s="261">
        <v>62090</v>
      </c>
      <c r="F3365" s="261" t="s">
        <v>5267</v>
      </c>
      <c r="G3365" s="261" t="s">
        <v>888</v>
      </c>
      <c r="H3365" s="261">
        <v>2</v>
      </c>
      <c r="I3365" s="261" t="s">
        <v>5384</v>
      </c>
      <c r="J3365" s="261" t="s">
        <v>5577</v>
      </c>
      <c r="K3365" s="261" t="s">
        <v>5578</v>
      </c>
      <c r="L3365" s="262">
        <v>45526</v>
      </c>
      <c r="M3365" s="261" t="s">
        <v>20</v>
      </c>
    </row>
    <row r="3366" spans="1:13" x14ac:dyDescent="0.35">
      <c r="A3366" s="259" t="s">
        <v>3182</v>
      </c>
      <c r="B3366" s="259" t="s">
        <v>3183</v>
      </c>
      <c r="C3366" s="259" t="s">
        <v>3184</v>
      </c>
      <c r="D3366" s="259" t="s">
        <v>38</v>
      </c>
      <c r="E3366" s="259" t="s">
        <v>17</v>
      </c>
      <c r="F3366" s="259" t="s">
        <v>17</v>
      </c>
      <c r="G3366" s="259" t="s">
        <v>17</v>
      </c>
      <c r="H3366" s="259" t="s">
        <v>17</v>
      </c>
      <c r="I3366" s="259" t="s">
        <v>17</v>
      </c>
      <c r="J3366" s="259" t="s">
        <v>17</v>
      </c>
      <c r="K3366" s="259" t="s">
        <v>5579</v>
      </c>
      <c r="L3366" s="260">
        <v>45526</v>
      </c>
      <c r="M3366" s="259" t="s">
        <v>20</v>
      </c>
    </row>
    <row r="3367" spans="1:13" x14ac:dyDescent="0.35">
      <c r="A3367" s="261" t="s">
        <v>3182</v>
      </c>
      <c r="B3367" s="261" t="s">
        <v>3183</v>
      </c>
      <c r="C3367" s="261" t="s">
        <v>3184</v>
      </c>
      <c r="D3367" s="261" t="s">
        <v>40</v>
      </c>
      <c r="E3367" s="261" t="s">
        <v>17</v>
      </c>
      <c r="F3367" s="261" t="s">
        <v>17</v>
      </c>
      <c r="G3367" s="261" t="s">
        <v>17</v>
      </c>
      <c r="H3367" s="261" t="s">
        <v>17</v>
      </c>
      <c r="I3367" s="261" t="s">
        <v>17</v>
      </c>
      <c r="J3367" s="261" t="s">
        <v>17</v>
      </c>
      <c r="K3367" s="261" t="s">
        <v>5580</v>
      </c>
      <c r="L3367" s="262">
        <v>45526</v>
      </c>
      <c r="M3367" s="261" t="s">
        <v>20</v>
      </c>
    </row>
    <row r="3368" spans="1:13" x14ac:dyDescent="0.35">
      <c r="A3368" s="259" t="s">
        <v>3182</v>
      </c>
      <c r="B3368" s="259" t="s">
        <v>3183</v>
      </c>
      <c r="C3368" s="259" t="s">
        <v>3184</v>
      </c>
      <c r="D3368" s="259" t="s">
        <v>635</v>
      </c>
      <c r="E3368" s="259">
        <v>0</v>
      </c>
      <c r="F3368" s="259" t="s">
        <v>5276</v>
      </c>
      <c r="G3368" s="259" t="s">
        <v>888</v>
      </c>
      <c r="H3368" s="259">
        <v>2</v>
      </c>
      <c r="I3368" s="259" t="s">
        <v>790</v>
      </c>
      <c r="J3368" s="259" t="s">
        <v>5277</v>
      </c>
      <c r="K3368" s="259" t="s">
        <v>5581</v>
      </c>
      <c r="L3368" s="260">
        <v>45526</v>
      </c>
      <c r="M3368" s="259" t="s">
        <v>20</v>
      </c>
    </row>
    <row r="3369" spans="1:13" x14ac:dyDescent="0.35">
      <c r="A3369" s="261" t="s">
        <v>3182</v>
      </c>
      <c r="B3369" s="261" t="s">
        <v>3183</v>
      </c>
      <c r="C3369" s="261" t="s">
        <v>3184</v>
      </c>
      <c r="D3369" s="261" t="s">
        <v>793</v>
      </c>
      <c r="E3369" s="261">
        <v>0</v>
      </c>
      <c r="F3369" s="261" t="s">
        <v>5276</v>
      </c>
      <c r="G3369" s="261" t="s">
        <v>888</v>
      </c>
      <c r="H3369" s="261">
        <v>2</v>
      </c>
      <c r="I3369" s="261" t="s">
        <v>790</v>
      </c>
      <c r="J3369" s="261" t="s">
        <v>5582</v>
      </c>
      <c r="K3369" s="261" t="s">
        <v>5583</v>
      </c>
      <c r="L3369" s="262">
        <v>45526</v>
      </c>
      <c r="M3369" s="261" t="s">
        <v>20</v>
      </c>
    </row>
    <row r="3370" spans="1:13" x14ac:dyDescent="0.35">
      <c r="A3370" s="259" t="s">
        <v>3182</v>
      </c>
      <c r="B3370" s="259" t="s">
        <v>3183</v>
      </c>
      <c r="C3370" s="259" t="s">
        <v>3184</v>
      </c>
      <c r="D3370" s="259" t="s">
        <v>16</v>
      </c>
      <c r="E3370" s="259">
        <v>0</v>
      </c>
      <c r="F3370" s="259" t="s">
        <v>17</v>
      </c>
      <c r="G3370" s="259" t="s">
        <v>17</v>
      </c>
      <c r="H3370" s="259" t="s">
        <v>17</v>
      </c>
      <c r="I3370" s="259" t="s">
        <v>17</v>
      </c>
      <c r="J3370" s="259" t="s">
        <v>5320</v>
      </c>
      <c r="K3370" s="259" t="s">
        <v>5584</v>
      </c>
      <c r="L3370" s="260">
        <v>45526</v>
      </c>
      <c r="M3370" s="259" t="s">
        <v>20</v>
      </c>
    </row>
    <row r="3371" spans="1:13" x14ac:dyDescent="0.35">
      <c r="A3371" s="261" t="s">
        <v>3182</v>
      </c>
      <c r="B3371" s="261" t="s">
        <v>3183</v>
      </c>
      <c r="C3371" s="261" t="s">
        <v>3184</v>
      </c>
      <c r="D3371" s="261" t="s">
        <v>21</v>
      </c>
      <c r="E3371" s="261">
        <v>0</v>
      </c>
      <c r="F3371" s="261" t="s">
        <v>17</v>
      </c>
      <c r="G3371" s="261" t="s">
        <v>17</v>
      </c>
      <c r="H3371" s="261" t="s">
        <v>17</v>
      </c>
      <c r="I3371" s="261" t="s">
        <v>17</v>
      </c>
      <c r="J3371" s="261" t="s">
        <v>5320</v>
      </c>
      <c r="K3371" s="261" t="s">
        <v>5585</v>
      </c>
      <c r="L3371" s="262">
        <v>45526</v>
      </c>
      <c r="M3371" s="261" t="s">
        <v>20</v>
      </c>
    </row>
    <row r="3372" spans="1:13" x14ac:dyDescent="0.35">
      <c r="A3372" s="259" t="s">
        <v>3182</v>
      </c>
      <c r="B3372" s="259" t="s">
        <v>3183</v>
      </c>
      <c r="C3372" s="259" t="s">
        <v>3184</v>
      </c>
      <c r="D3372" s="259" t="s">
        <v>768</v>
      </c>
      <c r="E3372" s="259">
        <v>0</v>
      </c>
      <c r="F3372" s="259" t="s">
        <v>17</v>
      </c>
      <c r="G3372" s="259" t="s">
        <v>17</v>
      </c>
      <c r="H3372" s="259" t="s">
        <v>17</v>
      </c>
      <c r="I3372" s="259" t="s">
        <v>17</v>
      </c>
      <c r="J3372" s="259" t="s">
        <v>5320</v>
      </c>
      <c r="K3372" s="259" t="s">
        <v>5586</v>
      </c>
      <c r="L3372" s="260">
        <v>45526</v>
      </c>
      <c r="M3372" s="259" t="s">
        <v>20</v>
      </c>
    </row>
    <row r="3373" spans="1:13" x14ac:dyDescent="0.35">
      <c r="A3373" s="261" t="s">
        <v>3182</v>
      </c>
      <c r="B3373" s="261" t="s">
        <v>3183</v>
      </c>
      <c r="C3373" s="261" t="s">
        <v>3184</v>
      </c>
      <c r="D3373" s="261" t="s">
        <v>24</v>
      </c>
      <c r="E3373" s="261" t="s">
        <v>17</v>
      </c>
      <c r="F3373" s="261" t="s">
        <v>17</v>
      </c>
      <c r="G3373" s="261" t="s">
        <v>17</v>
      </c>
      <c r="H3373" s="261" t="s">
        <v>17</v>
      </c>
      <c r="I3373" s="261" t="s">
        <v>17</v>
      </c>
      <c r="J3373" s="261" t="s">
        <v>17</v>
      </c>
      <c r="K3373" s="261" t="s">
        <v>5587</v>
      </c>
      <c r="L3373" s="262">
        <v>45526</v>
      </c>
      <c r="M3373" s="261" t="s">
        <v>20</v>
      </c>
    </row>
    <row r="3374" spans="1:13" x14ac:dyDescent="0.35">
      <c r="A3374" s="259" t="s">
        <v>3182</v>
      </c>
      <c r="B3374" s="259" t="s">
        <v>3183</v>
      </c>
      <c r="C3374" s="259" t="s">
        <v>3184</v>
      </c>
      <c r="D3374" s="259" t="s">
        <v>990</v>
      </c>
      <c r="E3374" s="259">
        <v>62090</v>
      </c>
      <c r="F3374" s="259" t="s">
        <v>5325</v>
      </c>
      <c r="G3374" s="259" t="s">
        <v>888</v>
      </c>
      <c r="H3374" s="259">
        <v>2</v>
      </c>
      <c r="I3374" s="259" t="s">
        <v>5287</v>
      </c>
      <c r="J3374" s="259" t="s">
        <v>5588</v>
      </c>
      <c r="K3374" s="259" t="s">
        <v>5589</v>
      </c>
      <c r="L3374" s="260">
        <v>45526</v>
      </c>
      <c r="M3374" s="259" t="s">
        <v>20</v>
      </c>
    </row>
    <row r="3375" spans="1:13" x14ac:dyDescent="0.35">
      <c r="A3375" s="261" t="s">
        <v>3182</v>
      </c>
      <c r="B3375" s="261" t="s">
        <v>3183</v>
      </c>
      <c r="C3375" s="261" t="s">
        <v>3184</v>
      </c>
      <c r="D3375" s="261" t="s">
        <v>995</v>
      </c>
      <c r="E3375" s="261">
        <v>9643048</v>
      </c>
      <c r="F3375" s="261" t="s">
        <v>5258</v>
      </c>
      <c r="G3375" s="261" t="s">
        <v>888</v>
      </c>
      <c r="H3375" s="261">
        <v>2</v>
      </c>
      <c r="I3375" s="261" t="s">
        <v>5566</v>
      </c>
      <c r="J3375" s="261" t="s">
        <v>5290</v>
      </c>
      <c r="K3375" s="261" t="s">
        <v>5590</v>
      </c>
      <c r="L3375" s="262">
        <v>45526</v>
      </c>
      <c r="M3375" s="261" t="s">
        <v>20</v>
      </c>
    </row>
    <row r="3376" spans="1:13" x14ac:dyDescent="0.35">
      <c r="A3376" s="259" t="s">
        <v>3182</v>
      </c>
      <c r="B3376" s="259" t="s">
        <v>3183</v>
      </c>
      <c r="C3376" s="259" t="s">
        <v>3184</v>
      </c>
      <c r="D3376" s="259" t="s">
        <v>1000</v>
      </c>
      <c r="E3376" s="259">
        <v>0</v>
      </c>
      <c r="F3376" s="259" t="s">
        <v>5325</v>
      </c>
      <c r="G3376" s="259" t="s">
        <v>888</v>
      </c>
      <c r="H3376" s="259">
        <v>2</v>
      </c>
      <c r="I3376" s="259" t="s">
        <v>5287</v>
      </c>
      <c r="J3376" s="259" t="s">
        <v>5494</v>
      </c>
      <c r="K3376" s="259" t="s">
        <v>5591</v>
      </c>
      <c r="L3376" s="260">
        <v>45526</v>
      </c>
      <c r="M3376" s="259" t="s">
        <v>20</v>
      </c>
    </row>
    <row r="3377" spans="1:13" x14ac:dyDescent="0.35">
      <c r="A3377" s="261" t="s">
        <v>3182</v>
      </c>
      <c r="B3377" s="261" t="s">
        <v>3183</v>
      </c>
      <c r="C3377" s="261" t="s">
        <v>3184</v>
      </c>
      <c r="D3377" s="261" t="s">
        <v>1003</v>
      </c>
      <c r="E3377" s="261">
        <v>62090</v>
      </c>
      <c r="F3377" s="261" t="s">
        <v>5325</v>
      </c>
      <c r="G3377" s="261" t="s">
        <v>888</v>
      </c>
      <c r="H3377" s="261">
        <v>2</v>
      </c>
      <c r="I3377" s="261" t="s">
        <v>5287</v>
      </c>
      <c r="J3377" s="261" t="s">
        <v>5294</v>
      </c>
      <c r="K3377" s="261" t="s">
        <v>5592</v>
      </c>
      <c r="L3377" s="262">
        <v>45526</v>
      </c>
      <c r="M3377" s="261" t="s">
        <v>20</v>
      </c>
    </row>
    <row r="3378" spans="1:13" x14ac:dyDescent="0.35">
      <c r="A3378" s="259" t="s">
        <v>3182</v>
      </c>
      <c r="B3378" s="259" t="s">
        <v>3183</v>
      </c>
      <c r="C3378" s="259" t="s">
        <v>3184</v>
      </c>
      <c r="D3378" s="259" t="s">
        <v>1006</v>
      </c>
      <c r="E3378" s="259">
        <v>0</v>
      </c>
      <c r="F3378" s="259" t="s">
        <v>5325</v>
      </c>
      <c r="G3378" s="259" t="s">
        <v>888</v>
      </c>
      <c r="H3378" s="259">
        <v>2</v>
      </c>
      <c r="I3378" s="259" t="s">
        <v>5287</v>
      </c>
      <c r="J3378" s="259" t="s">
        <v>5294</v>
      </c>
      <c r="K3378" s="259" t="s">
        <v>5593</v>
      </c>
      <c r="L3378" s="260">
        <v>45526</v>
      </c>
      <c r="M3378" s="259" t="s">
        <v>20</v>
      </c>
    </row>
    <row r="3379" spans="1:13" x14ac:dyDescent="0.35">
      <c r="A3379" s="261" t="s">
        <v>3182</v>
      </c>
      <c r="B3379" s="261" t="s">
        <v>3183</v>
      </c>
      <c r="C3379" s="261" t="s">
        <v>3184</v>
      </c>
      <c r="D3379" s="261" t="s">
        <v>823</v>
      </c>
      <c r="E3379" s="261">
        <v>0</v>
      </c>
      <c r="F3379" s="261" t="s">
        <v>5325</v>
      </c>
      <c r="G3379" s="261" t="s">
        <v>888</v>
      </c>
      <c r="H3379" s="261">
        <v>2</v>
      </c>
      <c r="I3379" s="261" t="s">
        <v>5287</v>
      </c>
      <c r="J3379" s="261" t="s">
        <v>5294</v>
      </c>
      <c r="K3379" s="261" t="s">
        <v>5594</v>
      </c>
      <c r="L3379" s="262">
        <v>45526</v>
      </c>
      <c r="M3379" s="261" t="s">
        <v>20</v>
      </c>
    </row>
    <row r="3380" spans="1:13" x14ac:dyDescent="0.35">
      <c r="A3380" s="259" t="s">
        <v>3182</v>
      </c>
      <c r="B3380" s="259" t="s">
        <v>3183</v>
      </c>
      <c r="C3380" s="259" t="s">
        <v>3184</v>
      </c>
      <c r="D3380" s="259" t="s">
        <v>404</v>
      </c>
      <c r="E3380" s="259">
        <v>2</v>
      </c>
      <c r="F3380" s="259" t="s">
        <v>17</v>
      </c>
      <c r="G3380" s="259" t="s">
        <v>888</v>
      </c>
      <c r="H3380" s="259">
        <v>2</v>
      </c>
      <c r="I3380" s="259" t="s">
        <v>17</v>
      </c>
      <c r="J3380" s="259" t="s">
        <v>5299</v>
      </c>
      <c r="K3380" s="259" t="s">
        <v>5595</v>
      </c>
      <c r="L3380" s="260">
        <v>45526</v>
      </c>
      <c r="M3380" s="259" t="s">
        <v>20</v>
      </c>
    </row>
    <row r="3381" spans="1:13" x14ac:dyDescent="0.35">
      <c r="A3381" s="261" t="s">
        <v>3182</v>
      </c>
      <c r="B3381" s="261" t="s">
        <v>3183</v>
      </c>
      <c r="C3381" s="261" t="s">
        <v>3184</v>
      </c>
      <c r="D3381" s="261" t="s">
        <v>26</v>
      </c>
      <c r="E3381" s="261" t="s">
        <v>17</v>
      </c>
      <c r="F3381" s="261" t="s">
        <v>17</v>
      </c>
      <c r="G3381" s="261" t="s">
        <v>17</v>
      </c>
      <c r="H3381" s="261" t="s">
        <v>17</v>
      </c>
      <c r="I3381" s="261" t="s">
        <v>17</v>
      </c>
      <c r="J3381" s="261" t="s">
        <v>17</v>
      </c>
      <c r="K3381" s="261" t="s">
        <v>5596</v>
      </c>
      <c r="L3381" s="262">
        <v>45526</v>
      </c>
      <c r="M3381" s="261" t="s">
        <v>20</v>
      </c>
    </row>
    <row r="3382" spans="1:13" x14ac:dyDescent="0.35">
      <c r="A3382" s="259" t="s">
        <v>3182</v>
      </c>
      <c r="B3382" s="259" t="s">
        <v>3183</v>
      </c>
      <c r="C3382" s="259" t="s">
        <v>3184</v>
      </c>
      <c r="D3382" s="259" t="s">
        <v>28</v>
      </c>
      <c r="E3382" s="259" t="s">
        <v>17</v>
      </c>
      <c r="F3382" s="259" t="s">
        <v>17</v>
      </c>
      <c r="G3382" s="259" t="s">
        <v>17</v>
      </c>
      <c r="H3382" s="259" t="s">
        <v>17</v>
      </c>
      <c r="I3382" s="259" t="s">
        <v>17</v>
      </c>
      <c r="J3382" s="259" t="s">
        <v>17</v>
      </c>
      <c r="K3382" s="259" t="s">
        <v>5597</v>
      </c>
      <c r="L3382" s="260">
        <v>45526</v>
      </c>
      <c r="M3382" s="259" t="s">
        <v>20</v>
      </c>
    </row>
    <row r="3383" spans="1:13" x14ac:dyDescent="0.35">
      <c r="A3383" s="261" t="s">
        <v>3107</v>
      </c>
      <c r="B3383" s="261" t="s">
        <v>3108</v>
      </c>
      <c r="C3383" s="261" t="s">
        <v>3109</v>
      </c>
      <c r="D3383" s="261" t="s">
        <v>953</v>
      </c>
      <c r="E3383" s="261">
        <v>1383510</v>
      </c>
      <c r="F3383" s="261" t="s">
        <v>5258</v>
      </c>
      <c r="G3383" s="261" t="s">
        <v>492</v>
      </c>
      <c r="H3383" s="261">
        <v>1</v>
      </c>
      <c r="I3383" s="261" t="s">
        <v>5598</v>
      </c>
      <c r="J3383" s="261" t="s">
        <v>5599</v>
      </c>
      <c r="K3383" s="261" t="s">
        <v>5600</v>
      </c>
      <c r="L3383" s="262">
        <v>45526</v>
      </c>
      <c r="M3383" s="261" t="s">
        <v>20</v>
      </c>
    </row>
    <row r="3384" spans="1:13" x14ac:dyDescent="0.35">
      <c r="A3384" s="259" t="s">
        <v>3107</v>
      </c>
      <c r="B3384" s="259" t="s">
        <v>3108</v>
      </c>
      <c r="C3384" s="259" t="s">
        <v>3109</v>
      </c>
      <c r="D3384" s="259" t="s">
        <v>694</v>
      </c>
      <c r="E3384" s="259">
        <v>42750</v>
      </c>
      <c r="F3384" s="259" t="s">
        <v>5601</v>
      </c>
      <c r="G3384" s="259" t="s">
        <v>888</v>
      </c>
      <c r="H3384" s="259">
        <v>2</v>
      </c>
      <c r="I3384" s="259" t="s">
        <v>5602</v>
      </c>
      <c r="J3384" s="259" t="s">
        <v>5603</v>
      </c>
      <c r="K3384" s="259" t="s">
        <v>5604</v>
      </c>
      <c r="L3384" s="260">
        <v>45526</v>
      </c>
      <c r="M3384" s="259" t="s">
        <v>20</v>
      </c>
    </row>
    <row r="3385" spans="1:13" x14ac:dyDescent="0.35">
      <c r="A3385" s="261" t="s">
        <v>3107</v>
      </c>
      <c r="B3385" s="261" t="s">
        <v>3108</v>
      </c>
      <c r="C3385" s="261" t="s">
        <v>3109</v>
      </c>
      <c r="D3385" s="261" t="s">
        <v>962</v>
      </c>
      <c r="E3385" s="261">
        <v>1383510</v>
      </c>
      <c r="F3385" s="261" t="s">
        <v>5258</v>
      </c>
      <c r="G3385" s="261" t="s">
        <v>888</v>
      </c>
      <c r="H3385" s="261">
        <v>2</v>
      </c>
      <c r="I3385" s="261" t="s">
        <v>5598</v>
      </c>
      <c r="J3385" s="261" t="s">
        <v>5605</v>
      </c>
      <c r="K3385" s="261" t="s">
        <v>5606</v>
      </c>
      <c r="L3385" s="262">
        <v>45526</v>
      </c>
      <c r="M3385" s="261" t="s">
        <v>20</v>
      </c>
    </row>
    <row r="3386" spans="1:13" x14ac:dyDescent="0.35">
      <c r="A3386" s="259" t="s">
        <v>3107</v>
      </c>
      <c r="B3386" s="259" t="s">
        <v>3108</v>
      </c>
      <c r="C3386" s="259" t="s">
        <v>3109</v>
      </c>
      <c r="D3386" s="259" t="s">
        <v>967</v>
      </c>
      <c r="E3386" s="259">
        <v>34670</v>
      </c>
      <c r="F3386" s="259" t="s">
        <v>5267</v>
      </c>
      <c r="G3386" s="259" t="s">
        <v>888</v>
      </c>
      <c r="H3386" s="259">
        <v>2</v>
      </c>
      <c r="I3386" s="259" t="s">
        <v>5384</v>
      </c>
      <c r="J3386" s="259" t="s">
        <v>5512</v>
      </c>
      <c r="K3386" s="259" t="s">
        <v>5607</v>
      </c>
      <c r="L3386" s="260">
        <v>45526</v>
      </c>
      <c r="M3386" s="259" t="s">
        <v>20</v>
      </c>
    </row>
    <row r="3387" spans="1:13" x14ac:dyDescent="0.35">
      <c r="A3387" s="261" t="s">
        <v>3107</v>
      </c>
      <c r="B3387" s="261" t="s">
        <v>3108</v>
      </c>
      <c r="C3387" s="261" t="s">
        <v>3109</v>
      </c>
      <c r="D3387" s="261" t="s">
        <v>568</v>
      </c>
      <c r="E3387" s="261">
        <v>34670</v>
      </c>
      <c r="F3387" s="261" t="s">
        <v>5267</v>
      </c>
      <c r="G3387" s="261" t="s">
        <v>888</v>
      </c>
      <c r="H3387" s="261">
        <v>2</v>
      </c>
      <c r="I3387" s="261" t="s">
        <v>5384</v>
      </c>
      <c r="J3387" s="261" t="s">
        <v>5608</v>
      </c>
      <c r="K3387" s="261" t="s">
        <v>5609</v>
      </c>
      <c r="L3387" s="262">
        <v>45526</v>
      </c>
      <c r="M3387" s="261" t="s">
        <v>20</v>
      </c>
    </row>
    <row r="3388" spans="1:13" x14ac:dyDescent="0.35">
      <c r="A3388" s="259" t="s">
        <v>3107</v>
      </c>
      <c r="B3388" s="259" t="s">
        <v>3108</v>
      </c>
      <c r="C3388" s="259" t="s">
        <v>3109</v>
      </c>
      <c r="D3388" s="259" t="s">
        <v>38</v>
      </c>
      <c r="E3388" s="259" t="s">
        <v>17</v>
      </c>
      <c r="F3388" s="259" t="s">
        <v>17</v>
      </c>
      <c r="G3388" s="259" t="s">
        <v>17</v>
      </c>
      <c r="H3388" s="259" t="s">
        <v>17</v>
      </c>
      <c r="I3388" s="259" t="s">
        <v>17</v>
      </c>
      <c r="J3388" s="259" t="s">
        <v>5273</v>
      </c>
      <c r="K3388" s="259" t="s">
        <v>5610</v>
      </c>
      <c r="L3388" s="260">
        <v>45526</v>
      </c>
      <c r="M3388" s="259" t="s">
        <v>20</v>
      </c>
    </row>
    <row r="3389" spans="1:13" x14ac:dyDescent="0.35">
      <c r="A3389" s="261" t="s">
        <v>3107</v>
      </c>
      <c r="B3389" s="261" t="s">
        <v>3108</v>
      </c>
      <c r="C3389" s="261" t="s">
        <v>3109</v>
      </c>
      <c r="D3389" s="261" t="s">
        <v>40</v>
      </c>
      <c r="E3389" s="261" t="s">
        <v>17</v>
      </c>
      <c r="F3389" s="261" t="s">
        <v>17</v>
      </c>
      <c r="G3389" s="261" t="s">
        <v>17</v>
      </c>
      <c r="H3389" s="261" t="s">
        <v>17</v>
      </c>
      <c r="I3389" s="261" t="s">
        <v>17</v>
      </c>
      <c r="J3389" s="261" t="s">
        <v>5273</v>
      </c>
      <c r="K3389" s="261" t="s">
        <v>5611</v>
      </c>
      <c r="L3389" s="262">
        <v>45526</v>
      </c>
      <c r="M3389" s="261" t="s">
        <v>20</v>
      </c>
    </row>
    <row r="3390" spans="1:13" x14ac:dyDescent="0.35">
      <c r="A3390" s="259" t="s">
        <v>3107</v>
      </c>
      <c r="B3390" s="259" t="s">
        <v>3108</v>
      </c>
      <c r="C3390" s="259" t="s">
        <v>3109</v>
      </c>
      <c r="D3390" s="259" t="s">
        <v>635</v>
      </c>
      <c r="E3390" s="259">
        <v>0</v>
      </c>
      <c r="F3390" s="259" t="s">
        <v>5276</v>
      </c>
      <c r="G3390" s="259" t="s">
        <v>888</v>
      </c>
      <c r="H3390" s="259">
        <v>2</v>
      </c>
      <c r="I3390" s="259" t="s">
        <v>4522</v>
      </c>
      <c r="J3390" s="259" t="s">
        <v>5277</v>
      </c>
      <c r="K3390" s="259" t="s">
        <v>5612</v>
      </c>
      <c r="L3390" s="260">
        <v>45526</v>
      </c>
      <c r="M3390" s="259" t="s">
        <v>20</v>
      </c>
    </row>
    <row r="3391" spans="1:13" x14ac:dyDescent="0.35">
      <c r="A3391" s="261" t="s">
        <v>3107</v>
      </c>
      <c r="B3391" s="261" t="s">
        <v>3108</v>
      </c>
      <c r="C3391" s="261" t="s">
        <v>3109</v>
      </c>
      <c r="D3391" s="261" t="s">
        <v>793</v>
      </c>
      <c r="E3391" s="261">
        <v>0</v>
      </c>
      <c r="F3391" s="261" t="s">
        <v>5276</v>
      </c>
      <c r="G3391" s="261" t="s">
        <v>888</v>
      </c>
      <c r="H3391" s="261">
        <v>2</v>
      </c>
      <c r="I3391" s="261" t="s">
        <v>4522</v>
      </c>
      <c r="J3391" s="261" t="s">
        <v>5279</v>
      </c>
      <c r="K3391" s="261" t="s">
        <v>5613</v>
      </c>
      <c r="L3391" s="262">
        <v>45526</v>
      </c>
      <c r="M3391" s="261" t="s">
        <v>20</v>
      </c>
    </row>
    <row r="3392" spans="1:13" x14ac:dyDescent="0.35">
      <c r="A3392" s="259" t="s">
        <v>3107</v>
      </c>
      <c r="B3392" s="259" t="s">
        <v>3108</v>
      </c>
      <c r="C3392" s="259" t="s">
        <v>3109</v>
      </c>
      <c r="D3392" s="259" t="s">
        <v>16</v>
      </c>
      <c r="E3392" s="259">
        <v>0</v>
      </c>
      <c r="F3392" s="259" t="s">
        <v>17</v>
      </c>
      <c r="G3392" s="259" t="s">
        <v>17</v>
      </c>
      <c r="H3392" s="259" t="s">
        <v>17</v>
      </c>
      <c r="I3392" s="259" t="s">
        <v>17</v>
      </c>
      <c r="J3392" s="259" t="s">
        <v>5320</v>
      </c>
      <c r="K3392" s="259" t="s">
        <v>5614</v>
      </c>
      <c r="L3392" s="260">
        <v>45526</v>
      </c>
      <c r="M3392" s="259" t="s">
        <v>20</v>
      </c>
    </row>
    <row r="3393" spans="1:13" x14ac:dyDescent="0.35">
      <c r="A3393" s="261" t="s">
        <v>3107</v>
      </c>
      <c r="B3393" s="261" t="s">
        <v>3108</v>
      </c>
      <c r="C3393" s="261" t="s">
        <v>3109</v>
      </c>
      <c r="D3393" s="261" t="s">
        <v>21</v>
      </c>
      <c r="E3393" s="261">
        <v>0</v>
      </c>
      <c r="F3393" s="261" t="s">
        <v>17</v>
      </c>
      <c r="G3393" s="261" t="s">
        <v>17</v>
      </c>
      <c r="H3393" s="261" t="s">
        <v>17</v>
      </c>
      <c r="I3393" s="261" t="s">
        <v>17</v>
      </c>
      <c r="J3393" s="261" t="s">
        <v>5320</v>
      </c>
      <c r="K3393" s="261" t="s">
        <v>5615</v>
      </c>
      <c r="L3393" s="262">
        <v>45526</v>
      </c>
      <c r="M3393" s="261" t="s">
        <v>20</v>
      </c>
    </row>
    <row r="3394" spans="1:13" x14ac:dyDescent="0.35">
      <c r="A3394" s="259" t="s">
        <v>3107</v>
      </c>
      <c r="B3394" s="259" t="s">
        <v>3108</v>
      </c>
      <c r="C3394" s="259" t="s">
        <v>3109</v>
      </c>
      <c r="D3394" s="259" t="s">
        <v>768</v>
      </c>
      <c r="E3394" s="259">
        <v>0</v>
      </c>
      <c r="F3394" s="259" t="s">
        <v>17</v>
      </c>
      <c r="G3394" s="259" t="s">
        <v>17</v>
      </c>
      <c r="H3394" s="259" t="s">
        <v>17</v>
      </c>
      <c r="I3394" s="259" t="s">
        <v>17</v>
      </c>
      <c r="J3394" s="259" t="s">
        <v>5320</v>
      </c>
      <c r="K3394" s="259" t="s">
        <v>5616</v>
      </c>
      <c r="L3394" s="260">
        <v>45526</v>
      </c>
      <c r="M3394" s="259" t="s">
        <v>20</v>
      </c>
    </row>
    <row r="3395" spans="1:13" x14ac:dyDescent="0.35">
      <c r="A3395" s="261" t="s">
        <v>3107</v>
      </c>
      <c r="B3395" s="261" t="s">
        <v>3108</v>
      </c>
      <c r="C3395" s="261" t="s">
        <v>3109</v>
      </c>
      <c r="D3395" s="261" t="s">
        <v>24</v>
      </c>
      <c r="E3395" s="261" t="s">
        <v>17</v>
      </c>
      <c r="F3395" s="261" t="s">
        <v>17</v>
      </c>
      <c r="G3395" s="261" t="s">
        <v>17</v>
      </c>
      <c r="H3395" s="261" t="s">
        <v>17</v>
      </c>
      <c r="I3395" s="261" t="s">
        <v>17</v>
      </c>
      <c r="J3395" s="261" t="s">
        <v>5273</v>
      </c>
      <c r="K3395" s="261" t="s">
        <v>5617</v>
      </c>
      <c r="L3395" s="262">
        <v>45526</v>
      </c>
      <c r="M3395" s="261" t="s">
        <v>20</v>
      </c>
    </row>
    <row r="3396" spans="1:13" x14ac:dyDescent="0.35">
      <c r="A3396" s="259" t="s">
        <v>3107</v>
      </c>
      <c r="B3396" s="259" t="s">
        <v>3108</v>
      </c>
      <c r="C3396" s="259" t="s">
        <v>3109</v>
      </c>
      <c r="D3396" s="259" t="s">
        <v>990</v>
      </c>
      <c r="E3396" s="259">
        <v>34670</v>
      </c>
      <c r="F3396" s="259" t="s">
        <v>5325</v>
      </c>
      <c r="G3396" s="259" t="s">
        <v>888</v>
      </c>
      <c r="H3396" s="259">
        <v>2</v>
      </c>
      <c r="I3396" s="259" t="s">
        <v>5287</v>
      </c>
      <c r="J3396" s="259" t="s">
        <v>5618</v>
      </c>
      <c r="K3396" s="259" t="s">
        <v>5619</v>
      </c>
      <c r="L3396" s="260">
        <v>45526</v>
      </c>
      <c r="M3396" s="259" t="s">
        <v>20</v>
      </c>
    </row>
    <row r="3397" spans="1:13" x14ac:dyDescent="0.35">
      <c r="A3397" s="261" t="s">
        <v>3107</v>
      </c>
      <c r="B3397" s="261" t="s">
        <v>3108</v>
      </c>
      <c r="C3397" s="261" t="s">
        <v>3109</v>
      </c>
      <c r="D3397" s="261" t="s">
        <v>995</v>
      </c>
      <c r="E3397" s="261">
        <v>1348840</v>
      </c>
      <c r="F3397" s="261" t="s">
        <v>5258</v>
      </c>
      <c r="G3397" s="261" t="s">
        <v>888</v>
      </c>
      <c r="H3397" s="261">
        <v>2</v>
      </c>
      <c r="I3397" s="261" t="s">
        <v>5598</v>
      </c>
      <c r="J3397" s="261" t="s">
        <v>5290</v>
      </c>
      <c r="K3397" s="261" t="s">
        <v>5620</v>
      </c>
      <c r="L3397" s="262">
        <v>45526</v>
      </c>
      <c r="M3397" s="261" t="s">
        <v>20</v>
      </c>
    </row>
    <row r="3398" spans="1:13" x14ac:dyDescent="0.35">
      <c r="A3398" s="259" t="s">
        <v>3107</v>
      </c>
      <c r="B3398" s="259" t="s">
        <v>3108</v>
      </c>
      <c r="C3398" s="259" t="s">
        <v>3109</v>
      </c>
      <c r="D3398" s="259" t="s">
        <v>1000</v>
      </c>
      <c r="E3398" s="259">
        <v>0</v>
      </c>
      <c r="F3398" s="259" t="s">
        <v>5325</v>
      </c>
      <c r="G3398" s="259" t="s">
        <v>888</v>
      </c>
      <c r="H3398" s="259">
        <v>2</v>
      </c>
      <c r="I3398" s="259" t="s">
        <v>5287</v>
      </c>
      <c r="J3398" s="259" t="s">
        <v>5527</v>
      </c>
      <c r="K3398" s="259" t="s">
        <v>5621</v>
      </c>
      <c r="L3398" s="260">
        <v>45526</v>
      </c>
      <c r="M3398" s="259" t="s">
        <v>20</v>
      </c>
    </row>
    <row r="3399" spans="1:13" x14ac:dyDescent="0.35">
      <c r="A3399" s="261" t="s">
        <v>3107</v>
      </c>
      <c r="B3399" s="261" t="s">
        <v>3108</v>
      </c>
      <c r="C3399" s="261" t="s">
        <v>3109</v>
      </c>
      <c r="D3399" s="261" t="s">
        <v>1003</v>
      </c>
      <c r="E3399" s="261">
        <v>34670</v>
      </c>
      <c r="F3399" s="261" t="s">
        <v>5325</v>
      </c>
      <c r="G3399" s="261" t="s">
        <v>888</v>
      </c>
      <c r="H3399" s="261">
        <v>2</v>
      </c>
      <c r="I3399" s="261" t="s">
        <v>5287</v>
      </c>
      <c r="J3399" s="261" t="s">
        <v>5294</v>
      </c>
      <c r="K3399" s="261" t="s">
        <v>5622</v>
      </c>
      <c r="L3399" s="262">
        <v>45526</v>
      </c>
      <c r="M3399" s="261" t="s">
        <v>20</v>
      </c>
    </row>
    <row r="3400" spans="1:13" x14ac:dyDescent="0.35">
      <c r="A3400" s="259" t="s">
        <v>3107</v>
      </c>
      <c r="B3400" s="259" t="s">
        <v>3108</v>
      </c>
      <c r="C3400" s="259" t="s">
        <v>3109</v>
      </c>
      <c r="D3400" s="259" t="s">
        <v>1006</v>
      </c>
      <c r="E3400" s="259">
        <v>0</v>
      </c>
      <c r="F3400" s="259" t="s">
        <v>5325</v>
      </c>
      <c r="G3400" s="259" t="s">
        <v>888</v>
      </c>
      <c r="H3400" s="259">
        <v>2</v>
      </c>
      <c r="I3400" s="259" t="s">
        <v>5287</v>
      </c>
      <c r="J3400" s="259" t="s">
        <v>5294</v>
      </c>
      <c r="K3400" s="259" t="s">
        <v>5623</v>
      </c>
      <c r="L3400" s="260">
        <v>45526</v>
      </c>
      <c r="M3400" s="259" t="s">
        <v>20</v>
      </c>
    </row>
    <row r="3401" spans="1:13" x14ac:dyDescent="0.35">
      <c r="A3401" s="261" t="s">
        <v>3107</v>
      </c>
      <c r="B3401" s="261" t="s">
        <v>3108</v>
      </c>
      <c r="C3401" s="261" t="s">
        <v>3109</v>
      </c>
      <c r="D3401" s="261" t="s">
        <v>823</v>
      </c>
      <c r="E3401" s="261">
        <v>0</v>
      </c>
      <c r="F3401" s="261" t="s">
        <v>5325</v>
      </c>
      <c r="G3401" s="261" t="s">
        <v>888</v>
      </c>
      <c r="H3401" s="261">
        <v>2</v>
      </c>
      <c r="I3401" s="261" t="s">
        <v>5287</v>
      </c>
      <c r="J3401" s="261" t="s">
        <v>5294</v>
      </c>
      <c r="K3401" s="261" t="s">
        <v>5624</v>
      </c>
      <c r="L3401" s="262">
        <v>45526</v>
      </c>
      <c r="M3401" s="261" t="s">
        <v>20</v>
      </c>
    </row>
    <row r="3402" spans="1:13" x14ac:dyDescent="0.35">
      <c r="A3402" s="259" t="s">
        <v>3107</v>
      </c>
      <c r="B3402" s="259" t="s">
        <v>3108</v>
      </c>
      <c r="C3402" s="259" t="s">
        <v>3109</v>
      </c>
      <c r="D3402" s="259" t="s">
        <v>404</v>
      </c>
      <c r="E3402" s="259">
        <v>2</v>
      </c>
      <c r="F3402" s="259" t="s">
        <v>5267</v>
      </c>
      <c r="G3402" s="259" t="s">
        <v>888</v>
      </c>
      <c r="H3402" s="259">
        <v>2</v>
      </c>
      <c r="I3402" s="259" t="s">
        <v>5384</v>
      </c>
      <c r="J3402" s="259" t="s">
        <v>5625</v>
      </c>
      <c r="K3402" s="259" t="s">
        <v>5626</v>
      </c>
      <c r="L3402" s="260">
        <v>45526</v>
      </c>
      <c r="M3402" s="259" t="s">
        <v>20</v>
      </c>
    </row>
    <row r="3403" spans="1:13" x14ac:dyDescent="0.35">
      <c r="A3403" s="261" t="s">
        <v>3107</v>
      </c>
      <c r="B3403" s="261" t="s">
        <v>3108</v>
      </c>
      <c r="C3403" s="261" t="s">
        <v>3109</v>
      </c>
      <c r="D3403" s="261" t="s">
        <v>26</v>
      </c>
      <c r="E3403" s="261" t="s">
        <v>17</v>
      </c>
      <c r="F3403" s="261" t="s">
        <v>17</v>
      </c>
      <c r="G3403" s="261" t="s">
        <v>17</v>
      </c>
      <c r="H3403" s="261" t="s">
        <v>17</v>
      </c>
      <c r="I3403" s="261" t="s">
        <v>17</v>
      </c>
      <c r="J3403" s="261" t="s">
        <v>5273</v>
      </c>
      <c r="K3403" s="261" t="s">
        <v>5627</v>
      </c>
      <c r="L3403" s="262">
        <v>45526</v>
      </c>
      <c r="M3403" s="261" t="s">
        <v>20</v>
      </c>
    </row>
    <row r="3404" spans="1:13" x14ac:dyDescent="0.35">
      <c r="A3404" s="259" t="s">
        <v>3107</v>
      </c>
      <c r="B3404" s="259" t="s">
        <v>3108</v>
      </c>
      <c r="C3404" s="259" t="s">
        <v>3109</v>
      </c>
      <c r="D3404" s="259" t="s">
        <v>28</v>
      </c>
      <c r="E3404" s="259" t="s">
        <v>17</v>
      </c>
      <c r="F3404" s="259" t="s">
        <v>17</v>
      </c>
      <c r="G3404" s="259" t="s">
        <v>17</v>
      </c>
      <c r="H3404" s="259" t="s">
        <v>17</v>
      </c>
      <c r="I3404" s="259" t="s">
        <v>17</v>
      </c>
      <c r="J3404" s="259" t="s">
        <v>5273</v>
      </c>
      <c r="K3404" s="259" t="s">
        <v>5628</v>
      </c>
      <c r="L3404" s="260">
        <v>45526</v>
      </c>
      <c r="M3404" s="259" t="s">
        <v>20</v>
      </c>
    </row>
    <row r="3405" spans="1:13" x14ac:dyDescent="0.35">
      <c r="A3405" s="261" t="s">
        <v>3077</v>
      </c>
      <c r="B3405" s="261" t="s">
        <v>3078</v>
      </c>
      <c r="C3405" s="261" t="s">
        <v>3079</v>
      </c>
      <c r="D3405" s="261" t="s">
        <v>953</v>
      </c>
      <c r="E3405" s="261">
        <v>11043098</v>
      </c>
      <c r="F3405" s="261" t="s">
        <v>5258</v>
      </c>
      <c r="G3405" s="261" t="s">
        <v>492</v>
      </c>
      <c r="H3405" s="261">
        <v>1</v>
      </c>
      <c r="I3405" s="261" t="s">
        <v>5629</v>
      </c>
      <c r="J3405" s="261" t="s">
        <v>5630</v>
      </c>
      <c r="K3405" s="261" t="s">
        <v>5631</v>
      </c>
      <c r="L3405" s="262">
        <v>45526</v>
      </c>
      <c r="M3405" s="261" t="s">
        <v>20</v>
      </c>
    </row>
    <row r="3406" spans="1:13" x14ac:dyDescent="0.35">
      <c r="A3406" s="259" t="s">
        <v>3077</v>
      </c>
      <c r="B3406" s="259" t="s">
        <v>3078</v>
      </c>
      <c r="C3406" s="259" t="s">
        <v>3079</v>
      </c>
      <c r="D3406" s="259" t="s">
        <v>694</v>
      </c>
      <c r="E3406" s="259">
        <v>77187</v>
      </c>
      <c r="F3406" s="259" t="s">
        <v>5344</v>
      </c>
      <c r="G3406" s="259" t="s">
        <v>888</v>
      </c>
      <c r="H3406" s="259">
        <v>2</v>
      </c>
      <c r="I3406" s="259" t="s">
        <v>5632</v>
      </c>
      <c r="J3406" s="259" t="s">
        <v>5633</v>
      </c>
      <c r="K3406" s="259" t="s">
        <v>5634</v>
      </c>
      <c r="L3406" s="260">
        <v>45526</v>
      </c>
      <c r="M3406" s="259" t="s">
        <v>20</v>
      </c>
    </row>
    <row r="3407" spans="1:13" x14ac:dyDescent="0.35">
      <c r="A3407" s="261" t="s">
        <v>3077</v>
      </c>
      <c r="B3407" s="261" t="s">
        <v>3078</v>
      </c>
      <c r="C3407" s="261" t="s">
        <v>3079</v>
      </c>
      <c r="D3407" s="261" t="s">
        <v>962</v>
      </c>
      <c r="E3407" s="261">
        <v>11043098</v>
      </c>
      <c r="F3407" s="261" t="s">
        <v>5258</v>
      </c>
      <c r="G3407" s="261" t="s">
        <v>888</v>
      </c>
      <c r="H3407" s="261">
        <v>2</v>
      </c>
      <c r="I3407" s="261" t="s">
        <v>5629</v>
      </c>
      <c r="J3407" s="261" t="s">
        <v>5635</v>
      </c>
      <c r="K3407" s="261" t="s">
        <v>5636</v>
      </c>
      <c r="L3407" s="262">
        <v>45526</v>
      </c>
      <c r="M3407" s="261" t="s">
        <v>20</v>
      </c>
    </row>
    <row r="3408" spans="1:13" x14ac:dyDescent="0.35">
      <c r="A3408" s="259" t="s">
        <v>3077</v>
      </c>
      <c r="B3408" s="259" t="s">
        <v>3078</v>
      </c>
      <c r="C3408" s="259" t="s">
        <v>3079</v>
      </c>
      <c r="D3408" s="259" t="s">
        <v>967</v>
      </c>
      <c r="E3408" s="259">
        <v>370980</v>
      </c>
      <c r="F3408" s="259" t="s">
        <v>5267</v>
      </c>
      <c r="G3408" s="259" t="s">
        <v>888</v>
      </c>
      <c r="H3408" s="259">
        <v>2</v>
      </c>
      <c r="I3408" s="259" t="s">
        <v>5384</v>
      </c>
      <c r="J3408" s="259" t="s">
        <v>5512</v>
      </c>
      <c r="K3408" s="259" t="s">
        <v>5637</v>
      </c>
      <c r="L3408" s="260">
        <v>45526</v>
      </c>
      <c r="M3408" s="259" t="s">
        <v>20</v>
      </c>
    </row>
    <row r="3409" spans="1:13" x14ac:dyDescent="0.35">
      <c r="A3409" s="261" t="s">
        <v>3077</v>
      </c>
      <c r="B3409" s="261" t="s">
        <v>3078</v>
      </c>
      <c r="C3409" s="261" t="s">
        <v>3079</v>
      </c>
      <c r="D3409" s="261" t="s">
        <v>568</v>
      </c>
      <c r="E3409" s="261">
        <v>370980</v>
      </c>
      <c r="F3409" s="261" t="s">
        <v>5267</v>
      </c>
      <c r="G3409" s="261" t="s">
        <v>888</v>
      </c>
      <c r="H3409" s="261">
        <v>2</v>
      </c>
      <c r="I3409" s="261" t="s">
        <v>5384</v>
      </c>
      <c r="J3409" s="261" t="s">
        <v>5638</v>
      </c>
      <c r="K3409" s="261" t="s">
        <v>5639</v>
      </c>
      <c r="L3409" s="262">
        <v>45526</v>
      </c>
      <c r="M3409" s="261" t="s">
        <v>20</v>
      </c>
    </row>
    <row r="3410" spans="1:13" x14ac:dyDescent="0.35">
      <c r="A3410" s="259" t="s">
        <v>3077</v>
      </c>
      <c r="B3410" s="259" t="s">
        <v>3078</v>
      </c>
      <c r="C3410" s="259" t="s">
        <v>3079</v>
      </c>
      <c r="D3410" s="259" t="s">
        <v>38</v>
      </c>
      <c r="E3410" s="259" t="s">
        <v>17</v>
      </c>
      <c r="F3410" s="259" t="s">
        <v>17</v>
      </c>
      <c r="G3410" s="259" t="s">
        <v>17</v>
      </c>
      <c r="H3410" s="259" t="s">
        <v>17</v>
      </c>
      <c r="I3410" s="259" t="s">
        <v>17</v>
      </c>
      <c r="J3410" s="259" t="s">
        <v>5273</v>
      </c>
      <c r="K3410" s="259" t="s">
        <v>5640</v>
      </c>
      <c r="L3410" s="260">
        <v>45526</v>
      </c>
      <c r="M3410" s="259" t="s">
        <v>20</v>
      </c>
    </row>
    <row r="3411" spans="1:13" x14ac:dyDescent="0.35">
      <c r="A3411" s="261" t="s">
        <v>3077</v>
      </c>
      <c r="B3411" s="261" t="s">
        <v>3078</v>
      </c>
      <c r="C3411" s="261" t="s">
        <v>3079</v>
      </c>
      <c r="D3411" s="261" t="s">
        <v>40</v>
      </c>
      <c r="E3411" s="261" t="s">
        <v>17</v>
      </c>
      <c r="F3411" s="261" t="s">
        <v>17</v>
      </c>
      <c r="G3411" s="261" t="s">
        <v>17</v>
      </c>
      <c r="H3411" s="261" t="s">
        <v>17</v>
      </c>
      <c r="I3411" s="261" t="s">
        <v>17</v>
      </c>
      <c r="J3411" s="261" t="s">
        <v>5273</v>
      </c>
      <c r="K3411" s="261" t="s">
        <v>5641</v>
      </c>
      <c r="L3411" s="262">
        <v>45526</v>
      </c>
      <c r="M3411" s="261" t="s">
        <v>20</v>
      </c>
    </row>
    <row r="3412" spans="1:13" x14ac:dyDescent="0.35">
      <c r="A3412" s="259" t="s">
        <v>3077</v>
      </c>
      <c r="B3412" s="259" t="s">
        <v>3078</v>
      </c>
      <c r="C3412" s="259" t="s">
        <v>3079</v>
      </c>
      <c r="D3412" s="259" t="s">
        <v>635</v>
      </c>
      <c r="E3412" s="259">
        <v>0</v>
      </c>
      <c r="F3412" s="259" t="s">
        <v>5276</v>
      </c>
      <c r="G3412" s="259" t="s">
        <v>888</v>
      </c>
      <c r="H3412" s="259">
        <v>2</v>
      </c>
      <c r="I3412" s="259" t="s">
        <v>4522</v>
      </c>
      <c r="J3412" s="259" t="s">
        <v>5277</v>
      </c>
      <c r="K3412" s="259" t="s">
        <v>5642</v>
      </c>
      <c r="L3412" s="260">
        <v>45526</v>
      </c>
      <c r="M3412" s="259" t="s">
        <v>20</v>
      </c>
    </row>
    <row r="3413" spans="1:13" x14ac:dyDescent="0.35">
      <c r="A3413" s="261" t="s">
        <v>3077</v>
      </c>
      <c r="B3413" s="261" t="s">
        <v>3078</v>
      </c>
      <c r="C3413" s="261" t="s">
        <v>3079</v>
      </c>
      <c r="D3413" s="261" t="s">
        <v>793</v>
      </c>
      <c r="E3413" s="261">
        <v>0</v>
      </c>
      <c r="F3413" s="261" t="s">
        <v>5276</v>
      </c>
      <c r="G3413" s="261" t="s">
        <v>888</v>
      </c>
      <c r="H3413" s="261">
        <v>2</v>
      </c>
      <c r="I3413" s="261" t="s">
        <v>4522</v>
      </c>
      <c r="J3413" s="261" t="s">
        <v>5279</v>
      </c>
      <c r="K3413" s="261" t="s">
        <v>5643</v>
      </c>
      <c r="L3413" s="262">
        <v>45526</v>
      </c>
      <c r="M3413" s="261" t="s">
        <v>20</v>
      </c>
    </row>
    <row r="3414" spans="1:13" x14ac:dyDescent="0.35">
      <c r="A3414" s="259" t="s">
        <v>3077</v>
      </c>
      <c r="B3414" s="259" t="s">
        <v>3078</v>
      </c>
      <c r="C3414" s="259" t="s">
        <v>3079</v>
      </c>
      <c r="D3414" s="259" t="s">
        <v>16</v>
      </c>
      <c r="E3414" s="259">
        <v>0</v>
      </c>
      <c r="F3414" s="259" t="s">
        <v>17</v>
      </c>
      <c r="G3414" s="259" t="s">
        <v>17</v>
      </c>
      <c r="H3414" s="259" t="s">
        <v>17</v>
      </c>
      <c r="I3414" s="259" t="s">
        <v>5320</v>
      </c>
      <c r="J3414" s="259" t="s">
        <v>5273</v>
      </c>
      <c r="K3414" s="259" t="s">
        <v>5644</v>
      </c>
      <c r="L3414" s="260">
        <v>45526</v>
      </c>
      <c r="M3414" s="259" t="s">
        <v>20</v>
      </c>
    </row>
    <row r="3415" spans="1:13" x14ac:dyDescent="0.35">
      <c r="A3415" s="261" t="s">
        <v>3077</v>
      </c>
      <c r="B3415" s="261" t="s">
        <v>3078</v>
      </c>
      <c r="C3415" s="261" t="s">
        <v>3079</v>
      </c>
      <c r="D3415" s="261" t="s">
        <v>21</v>
      </c>
      <c r="E3415" s="261">
        <v>0</v>
      </c>
      <c r="F3415" s="261" t="s">
        <v>17</v>
      </c>
      <c r="G3415" s="261" t="s">
        <v>17</v>
      </c>
      <c r="H3415" s="261" t="s">
        <v>17</v>
      </c>
      <c r="I3415" s="261" t="s">
        <v>5320</v>
      </c>
      <c r="J3415" s="261" t="s">
        <v>5273</v>
      </c>
      <c r="K3415" s="261" t="s">
        <v>5645</v>
      </c>
      <c r="L3415" s="262">
        <v>45526</v>
      </c>
      <c r="M3415" s="261" t="s">
        <v>20</v>
      </c>
    </row>
    <row r="3416" spans="1:13" x14ac:dyDescent="0.35">
      <c r="A3416" s="259" t="s">
        <v>3077</v>
      </c>
      <c r="B3416" s="259" t="s">
        <v>3078</v>
      </c>
      <c r="C3416" s="259" t="s">
        <v>3079</v>
      </c>
      <c r="D3416" s="259" t="s">
        <v>768</v>
      </c>
      <c r="E3416" s="259">
        <v>0</v>
      </c>
      <c r="F3416" s="259" t="s">
        <v>17</v>
      </c>
      <c r="G3416" s="259" t="s">
        <v>17</v>
      </c>
      <c r="H3416" s="259" t="s">
        <v>17</v>
      </c>
      <c r="I3416" s="259" t="s">
        <v>5320</v>
      </c>
      <c r="J3416" s="259" t="s">
        <v>5273</v>
      </c>
      <c r="K3416" s="259" t="s">
        <v>5646</v>
      </c>
      <c r="L3416" s="260">
        <v>45526</v>
      </c>
      <c r="M3416" s="259" t="s">
        <v>20</v>
      </c>
    </row>
    <row r="3417" spans="1:13" x14ac:dyDescent="0.35">
      <c r="A3417" s="261" t="s">
        <v>3077</v>
      </c>
      <c r="B3417" s="261" t="s">
        <v>3078</v>
      </c>
      <c r="C3417" s="261" t="s">
        <v>3079</v>
      </c>
      <c r="D3417" s="261" t="s">
        <v>24</v>
      </c>
      <c r="E3417" s="261" t="s">
        <v>17</v>
      </c>
      <c r="F3417" s="261" t="s">
        <v>17</v>
      </c>
      <c r="G3417" s="261" t="s">
        <v>17</v>
      </c>
      <c r="H3417" s="261" t="s">
        <v>17</v>
      </c>
      <c r="I3417" s="261" t="s">
        <v>17</v>
      </c>
      <c r="J3417" s="261" t="s">
        <v>5273</v>
      </c>
      <c r="K3417" s="261" t="s">
        <v>5647</v>
      </c>
      <c r="L3417" s="262">
        <v>45526</v>
      </c>
      <c r="M3417" s="261" t="s">
        <v>20</v>
      </c>
    </row>
    <row r="3418" spans="1:13" x14ac:dyDescent="0.35">
      <c r="A3418" s="259" t="s">
        <v>3077</v>
      </c>
      <c r="B3418" s="259" t="s">
        <v>3078</v>
      </c>
      <c r="C3418" s="259" t="s">
        <v>3079</v>
      </c>
      <c r="D3418" s="259" t="s">
        <v>990</v>
      </c>
      <c r="E3418" s="259">
        <v>370980</v>
      </c>
      <c r="F3418" s="259" t="s">
        <v>5325</v>
      </c>
      <c r="G3418" s="259" t="s">
        <v>888</v>
      </c>
      <c r="H3418" s="259">
        <v>2</v>
      </c>
      <c r="I3418" s="259" t="s">
        <v>5287</v>
      </c>
      <c r="J3418" s="259" t="s">
        <v>5648</v>
      </c>
      <c r="K3418" s="259" t="s">
        <v>5649</v>
      </c>
      <c r="L3418" s="260">
        <v>45526</v>
      </c>
      <c r="M3418" s="259" t="s">
        <v>20</v>
      </c>
    </row>
    <row r="3419" spans="1:13" x14ac:dyDescent="0.35">
      <c r="A3419" s="261" t="s">
        <v>3077</v>
      </c>
      <c r="B3419" s="261" t="s">
        <v>3078</v>
      </c>
      <c r="C3419" s="261" t="s">
        <v>3079</v>
      </c>
      <c r="D3419" s="261" t="s">
        <v>995</v>
      </c>
      <c r="E3419" s="261">
        <v>10672118</v>
      </c>
      <c r="F3419" s="261" t="s">
        <v>5258</v>
      </c>
      <c r="G3419" s="261" t="s">
        <v>888</v>
      </c>
      <c r="H3419" s="261">
        <v>2</v>
      </c>
      <c r="I3419" s="261" t="s">
        <v>5629</v>
      </c>
      <c r="J3419" s="261" t="s">
        <v>5290</v>
      </c>
      <c r="K3419" s="261" t="s">
        <v>5650</v>
      </c>
      <c r="L3419" s="262">
        <v>45526</v>
      </c>
      <c r="M3419" s="261" t="s">
        <v>20</v>
      </c>
    </row>
    <row r="3420" spans="1:13" x14ac:dyDescent="0.35">
      <c r="A3420" s="259" t="s">
        <v>3077</v>
      </c>
      <c r="B3420" s="259" t="s">
        <v>3078</v>
      </c>
      <c r="C3420" s="259" t="s">
        <v>3079</v>
      </c>
      <c r="D3420" s="259" t="s">
        <v>1000</v>
      </c>
      <c r="E3420" s="259">
        <v>0</v>
      </c>
      <c r="F3420" s="259" t="s">
        <v>5325</v>
      </c>
      <c r="G3420" s="259" t="s">
        <v>888</v>
      </c>
      <c r="H3420" s="259">
        <v>2</v>
      </c>
      <c r="I3420" s="259" t="s">
        <v>5287</v>
      </c>
      <c r="J3420" s="259" t="s">
        <v>5651</v>
      </c>
      <c r="K3420" s="259" t="s">
        <v>5652</v>
      </c>
      <c r="L3420" s="260">
        <v>45526</v>
      </c>
      <c r="M3420" s="259" t="s">
        <v>20</v>
      </c>
    </row>
    <row r="3421" spans="1:13" x14ac:dyDescent="0.35">
      <c r="A3421" s="261" t="s">
        <v>3077</v>
      </c>
      <c r="B3421" s="261" t="s">
        <v>3078</v>
      </c>
      <c r="C3421" s="261" t="s">
        <v>3079</v>
      </c>
      <c r="D3421" s="261" t="s">
        <v>1003</v>
      </c>
      <c r="E3421" s="261">
        <v>370980</v>
      </c>
      <c r="F3421" s="261" t="s">
        <v>5325</v>
      </c>
      <c r="G3421" s="261" t="s">
        <v>888</v>
      </c>
      <c r="H3421" s="261">
        <v>2</v>
      </c>
      <c r="I3421" s="261" t="s">
        <v>5287</v>
      </c>
      <c r="J3421" s="261" t="s">
        <v>5294</v>
      </c>
      <c r="K3421" s="261" t="s">
        <v>5653</v>
      </c>
      <c r="L3421" s="262">
        <v>45526</v>
      </c>
      <c r="M3421" s="261" t="s">
        <v>20</v>
      </c>
    </row>
    <row r="3422" spans="1:13" x14ac:dyDescent="0.35">
      <c r="A3422" s="259" t="s">
        <v>3077</v>
      </c>
      <c r="B3422" s="259" t="s">
        <v>3078</v>
      </c>
      <c r="C3422" s="259" t="s">
        <v>3079</v>
      </c>
      <c r="D3422" s="259" t="s">
        <v>1006</v>
      </c>
      <c r="E3422" s="259">
        <v>0</v>
      </c>
      <c r="F3422" s="259" t="s">
        <v>5325</v>
      </c>
      <c r="G3422" s="259" t="s">
        <v>888</v>
      </c>
      <c r="H3422" s="259">
        <v>2</v>
      </c>
      <c r="I3422" s="259" t="s">
        <v>5287</v>
      </c>
      <c r="J3422" s="259" t="s">
        <v>5294</v>
      </c>
      <c r="K3422" s="259" t="s">
        <v>5654</v>
      </c>
      <c r="L3422" s="260">
        <v>45526</v>
      </c>
      <c r="M3422" s="259" t="s">
        <v>20</v>
      </c>
    </row>
    <row r="3423" spans="1:13" x14ac:dyDescent="0.35">
      <c r="A3423" s="261" t="s">
        <v>3077</v>
      </c>
      <c r="B3423" s="261" t="s">
        <v>3078</v>
      </c>
      <c r="C3423" s="261" t="s">
        <v>3079</v>
      </c>
      <c r="D3423" s="261" t="s">
        <v>823</v>
      </c>
      <c r="E3423" s="261">
        <v>0</v>
      </c>
      <c r="F3423" s="261" t="s">
        <v>5325</v>
      </c>
      <c r="G3423" s="261" t="s">
        <v>888</v>
      </c>
      <c r="H3423" s="261">
        <v>2</v>
      </c>
      <c r="I3423" s="261" t="s">
        <v>5287</v>
      </c>
      <c r="J3423" s="261" t="s">
        <v>5294</v>
      </c>
      <c r="K3423" s="261" t="s">
        <v>5655</v>
      </c>
      <c r="L3423" s="262">
        <v>45526</v>
      </c>
      <c r="M3423" s="261" t="s">
        <v>20</v>
      </c>
    </row>
    <row r="3424" spans="1:13" x14ac:dyDescent="0.35">
      <c r="A3424" s="259" t="s">
        <v>3077</v>
      </c>
      <c r="B3424" s="259" t="s">
        <v>3078</v>
      </c>
      <c r="C3424" s="259" t="s">
        <v>3079</v>
      </c>
      <c r="D3424" s="259" t="s">
        <v>404</v>
      </c>
      <c r="E3424" s="259">
        <v>2</v>
      </c>
      <c r="F3424" s="259" t="s">
        <v>5267</v>
      </c>
      <c r="G3424" s="259" t="s">
        <v>888</v>
      </c>
      <c r="H3424" s="259">
        <v>2</v>
      </c>
      <c r="I3424" s="259" t="s">
        <v>5384</v>
      </c>
      <c r="J3424" s="259" t="s">
        <v>5656</v>
      </c>
      <c r="K3424" s="259" t="s">
        <v>5657</v>
      </c>
      <c r="L3424" s="260">
        <v>45526</v>
      </c>
      <c r="M3424" s="259" t="s">
        <v>20</v>
      </c>
    </row>
    <row r="3425" spans="1:13" x14ac:dyDescent="0.35">
      <c r="A3425" s="261" t="s">
        <v>3077</v>
      </c>
      <c r="B3425" s="261" t="s">
        <v>3078</v>
      </c>
      <c r="C3425" s="261" t="s">
        <v>3079</v>
      </c>
      <c r="D3425" s="261" t="s">
        <v>26</v>
      </c>
      <c r="E3425" s="261" t="s">
        <v>17</v>
      </c>
      <c r="F3425" s="261" t="s">
        <v>17</v>
      </c>
      <c r="G3425" s="261" t="s">
        <v>17</v>
      </c>
      <c r="H3425" s="261" t="s">
        <v>17</v>
      </c>
      <c r="I3425" s="261" t="s">
        <v>17</v>
      </c>
      <c r="J3425" s="261" t="s">
        <v>5273</v>
      </c>
      <c r="K3425" s="261" t="s">
        <v>5658</v>
      </c>
      <c r="L3425" s="262">
        <v>45526</v>
      </c>
      <c r="M3425" s="261" t="s">
        <v>20</v>
      </c>
    </row>
    <row r="3426" spans="1:13" x14ac:dyDescent="0.35">
      <c r="A3426" s="259" t="s">
        <v>3077</v>
      </c>
      <c r="B3426" s="259" t="s">
        <v>3078</v>
      </c>
      <c r="C3426" s="259" t="s">
        <v>3079</v>
      </c>
      <c r="D3426" s="259" t="s">
        <v>28</v>
      </c>
      <c r="E3426" s="259" t="s">
        <v>17</v>
      </c>
      <c r="F3426" s="259" t="s">
        <v>17</v>
      </c>
      <c r="G3426" s="259" t="s">
        <v>17</v>
      </c>
      <c r="H3426" s="259" t="s">
        <v>17</v>
      </c>
      <c r="I3426" s="259" t="s">
        <v>17</v>
      </c>
      <c r="J3426" s="259" t="s">
        <v>5273</v>
      </c>
      <c r="K3426" s="259" t="s">
        <v>5659</v>
      </c>
      <c r="L3426" s="260">
        <v>45526</v>
      </c>
      <c r="M3426" s="259" t="s">
        <v>20</v>
      </c>
    </row>
    <row r="3427" spans="1:13" x14ac:dyDescent="0.35">
      <c r="A3427" s="261" t="s">
        <v>3029</v>
      </c>
      <c r="B3427" s="261" t="s">
        <v>3030</v>
      </c>
      <c r="C3427" s="261" t="s">
        <v>3031</v>
      </c>
      <c r="D3427" s="261" t="s">
        <v>953</v>
      </c>
      <c r="E3427" s="261">
        <v>9279051</v>
      </c>
      <c r="F3427" s="261" t="s">
        <v>5258</v>
      </c>
      <c r="G3427" s="261" t="s">
        <v>492</v>
      </c>
      <c r="H3427" s="261">
        <v>1</v>
      </c>
      <c r="I3427" s="261" t="s">
        <v>5660</v>
      </c>
      <c r="J3427" s="261" t="s">
        <v>5661</v>
      </c>
      <c r="K3427" s="261" t="s">
        <v>5662</v>
      </c>
      <c r="L3427" s="262">
        <v>45526</v>
      </c>
      <c r="M3427" s="261" t="s">
        <v>20</v>
      </c>
    </row>
    <row r="3428" spans="1:13" x14ac:dyDescent="0.35">
      <c r="A3428" s="259" t="s">
        <v>3029</v>
      </c>
      <c r="B3428" s="259" t="s">
        <v>3030</v>
      </c>
      <c r="C3428" s="259" t="s">
        <v>3031</v>
      </c>
      <c r="D3428" s="259" t="s">
        <v>694</v>
      </c>
      <c r="E3428" s="259">
        <v>207582</v>
      </c>
      <c r="F3428" s="259" t="s">
        <v>5663</v>
      </c>
      <c r="G3428" s="259" t="s">
        <v>888</v>
      </c>
      <c r="H3428" s="259">
        <v>2</v>
      </c>
      <c r="I3428" s="259" t="s">
        <v>5664</v>
      </c>
      <c r="J3428" s="259" t="s">
        <v>5665</v>
      </c>
      <c r="K3428" s="259" t="s">
        <v>5666</v>
      </c>
      <c r="L3428" s="260">
        <v>45526</v>
      </c>
      <c r="M3428" s="259" t="s">
        <v>20</v>
      </c>
    </row>
    <row r="3429" spans="1:13" x14ac:dyDescent="0.35">
      <c r="A3429" s="261" t="s">
        <v>3029</v>
      </c>
      <c r="B3429" s="261" t="s">
        <v>3030</v>
      </c>
      <c r="C3429" s="261" t="s">
        <v>3031</v>
      </c>
      <c r="D3429" s="261" t="s">
        <v>962</v>
      </c>
      <c r="E3429" s="261">
        <v>9279051</v>
      </c>
      <c r="F3429" s="261" t="s">
        <v>5258</v>
      </c>
      <c r="G3429" s="261" t="s">
        <v>888</v>
      </c>
      <c r="H3429" s="261">
        <v>2</v>
      </c>
      <c r="I3429" s="261" t="s">
        <v>5660</v>
      </c>
      <c r="J3429" s="261" t="s">
        <v>5475</v>
      </c>
      <c r="K3429" s="261" t="s">
        <v>5667</v>
      </c>
      <c r="L3429" s="262">
        <v>45526</v>
      </c>
      <c r="M3429" s="261" t="s">
        <v>20</v>
      </c>
    </row>
    <row r="3430" spans="1:13" x14ac:dyDescent="0.35">
      <c r="A3430" s="259" t="s">
        <v>3029</v>
      </c>
      <c r="B3430" s="259" t="s">
        <v>3030</v>
      </c>
      <c r="C3430" s="259" t="s">
        <v>3031</v>
      </c>
      <c r="D3430" s="259" t="s">
        <v>967</v>
      </c>
      <c r="E3430" s="259">
        <v>50980</v>
      </c>
      <c r="F3430" s="259" t="s">
        <v>5267</v>
      </c>
      <c r="G3430" s="259" t="s">
        <v>888</v>
      </c>
      <c r="H3430" s="259">
        <v>2</v>
      </c>
      <c r="I3430" s="259" t="s">
        <v>5384</v>
      </c>
      <c r="J3430" s="259" t="s">
        <v>5668</v>
      </c>
      <c r="K3430" s="259" t="s">
        <v>5669</v>
      </c>
      <c r="L3430" s="260">
        <v>45526</v>
      </c>
      <c r="M3430" s="259" t="s">
        <v>20</v>
      </c>
    </row>
    <row r="3431" spans="1:13" x14ac:dyDescent="0.35">
      <c r="A3431" s="261" t="s">
        <v>3029</v>
      </c>
      <c r="B3431" s="261" t="s">
        <v>3030</v>
      </c>
      <c r="C3431" s="261" t="s">
        <v>3031</v>
      </c>
      <c r="D3431" s="261" t="s">
        <v>568</v>
      </c>
      <c r="E3431" s="261">
        <v>50980</v>
      </c>
      <c r="F3431" s="261" t="s">
        <v>5267</v>
      </c>
      <c r="G3431" s="261" t="s">
        <v>888</v>
      </c>
      <c r="H3431" s="261">
        <v>2</v>
      </c>
      <c r="I3431" s="261" t="s">
        <v>5384</v>
      </c>
      <c r="J3431" s="261" t="s">
        <v>5670</v>
      </c>
      <c r="K3431" s="261" t="s">
        <v>5671</v>
      </c>
      <c r="L3431" s="262">
        <v>45526</v>
      </c>
      <c r="M3431" s="261" t="s">
        <v>20</v>
      </c>
    </row>
    <row r="3432" spans="1:13" x14ac:dyDescent="0.35">
      <c r="A3432" s="259" t="s">
        <v>3029</v>
      </c>
      <c r="B3432" s="259" t="s">
        <v>3030</v>
      </c>
      <c r="C3432" s="259" t="s">
        <v>3031</v>
      </c>
      <c r="D3432" s="259" t="s">
        <v>38</v>
      </c>
      <c r="E3432" s="259" t="s">
        <v>17</v>
      </c>
      <c r="F3432" s="259" t="s">
        <v>17</v>
      </c>
      <c r="G3432" s="259" t="s">
        <v>17</v>
      </c>
      <c r="H3432" s="259" t="s">
        <v>17</v>
      </c>
      <c r="I3432" s="259" t="s">
        <v>17</v>
      </c>
      <c r="J3432" s="259" t="s">
        <v>5273</v>
      </c>
      <c r="K3432" s="259" t="s">
        <v>5672</v>
      </c>
      <c r="L3432" s="260">
        <v>45526</v>
      </c>
      <c r="M3432" s="259" t="s">
        <v>20</v>
      </c>
    </row>
    <row r="3433" spans="1:13" x14ac:dyDescent="0.35">
      <c r="A3433" s="261" t="s">
        <v>3029</v>
      </c>
      <c r="B3433" s="261" t="s">
        <v>3030</v>
      </c>
      <c r="C3433" s="261" t="s">
        <v>3031</v>
      </c>
      <c r="D3433" s="261" t="s">
        <v>40</v>
      </c>
      <c r="E3433" s="261" t="s">
        <v>17</v>
      </c>
      <c r="F3433" s="261" t="s">
        <v>17</v>
      </c>
      <c r="G3433" s="261" t="s">
        <v>17</v>
      </c>
      <c r="H3433" s="261" t="s">
        <v>17</v>
      </c>
      <c r="I3433" s="261" t="s">
        <v>17</v>
      </c>
      <c r="J3433" s="261" t="s">
        <v>5273</v>
      </c>
      <c r="K3433" s="261" t="s">
        <v>5673</v>
      </c>
      <c r="L3433" s="262">
        <v>45526</v>
      </c>
      <c r="M3433" s="261" t="s">
        <v>20</v>
      </c>
    </row>
    <row r="3434" spans="1:13" x14ac:dyDescent="0.35">
      <c r="A3434" s="259" t="s">
        <v>3029</v>
      </c>
      <c r="B3434" s="259" t="s">
        <v>3030</v>
      </c>
      <c r="C3434" s="259" t="s">
        <v>3031</v>
      </c>
      <c r="D3434" s="259" t="s">
        <v>635</v>
      </c>
      <c r="E3434" s="259">
        <v>0</v>
      </c>
      <c r="F3434" s="259" t="s">
        <v>5276</v>
      </c>
      <c r="G3434" s="259" t="s">
        <v>888</v>
      </c>
      <c r="H3434" s="259">
        <v>2</v>
      </c>
      <c r="I3434" s="259" t="s">
        <v>4522</v>
      </c>
      <c r="J3434" s="259" t="s">
        <v>5277</v>
      </c>
      <c r="K3434" s="259" t="s">
        <v>5674</v>
      </c>
      <c r="L3434" s="260">
        <v>45526</v>
      </c>
      <c r="M3434" s="259" t="s">
        <v>20</v>
      </c>
    </row>
    <row r="3435" spans="1:13" x14ac:dyDescent="0.35">
      <c r="A3435" s="261" t="s">
        <v>3029</v>
      </c>
      <c r="B3435" s="261" t="s">
        <v>3030</v>
      </c>
      <c r="C3435" s="261" t="s">
        <v>3031</v>
      </c>
      <c r="D3435" s="261" t="s">
        <v>793</v>
      </c>
      <c r="E3435" s="261">
        <v>1</v>
      </c>
      <c r="F3435" s="261" t="s">
        <v>5276</v>
      </c>
      <c r="G3435" s="261" t="s">
        <v>888</v>
      </c>
      <c r="H3435" s="261">
        <v>2</v>
      </c>
      <c r="I3435" s="261" t="s">
        <v>4522</v>
      </c>
      <c r="J3435" s="261" t="s">
        <v>5675</v>
      </c>
      <c r="K3435" s="261" t="s">
        <v>5676</v>
      </c>
      <c r="L3435" s="262">
        <v>45526</v>
      </c>
      <c r="M3435" s="261" t="s">
        <v>20</v>
      </c>
    </row>
    <row r="3436" spans="1:13" x14ac:dyDescent="0.35">
      <c r="A3436" s="259" t="s">
        <v>3029</v>
      </c>
      <c r="B3436" s="259" t="s">
        <v>3030</v>
      </c>
      <c r="C3436" s="259" t="s">
        <v>3031</v>
      </c>
      <c r="D3436" s="259" t="s">
        <v>16</v>
      </c>
      <c r="E3436" s="259">
        <v>0</v>
      </c>
      <c r="F3436" s="259" t="s">
        <v>17</v>
      </c>
      <c r="G3436" s="259" t="s">
        <v>17</v>
      </c>
      <c r="H3436" s="259" t="s">
        <v>17</v>
      </c>
      <c r="I3436" s="259" t="s">
        <v>17</v>
      </c>
      <c r="J3436" s="259" t="s">
        <v>5320</v>
      </c>
      <c r="K3436" s="259" t="s">
        <v>5677</v>
      </c>
      <c r="L3436" s="260">
        <v>45526</v>
      </c>
      <c r="M3436" s="259" t="s">
        <v>20</v>
      </c>
    </row>
    <row r="3437" spans="1:13" x14ac:dyDescent="0.35">
      <c r="A3437" s="261" t="s">
        <v>3029</v>
      </c>
      <c r="B3437" s="261" t="s">
        <v>3030</v>
      </c>
      <c r="C3437" s="261" t="s">
        <v>3031</v>
      </c>
      <c r="D3437" s="261" t="s">
        <v>21</v>
      </c>
      <c r="E3437" s="261">
        <v>0</v>
      </c>
      <c r="F3437" s="261" t="s">
        <v>17</v>
      </c>
      <c r="G3437" s="261" t="s">
        <v>17</v>
      </c>
      <c r="H3437" s="261" t="s">
        <v>17</v>
      </c>
      <c r="I3437" s="261" t="s">
        <v>17</v>
      </c>
      <c r="J3437" s="261" t="s">
        <v>5320</v>
      </c>
      <c r="K3437" s="261" t="s">
        <v>5678</v>
      </c>
      <c r="L3437" s="262">
        <v>45526</v>
      </c>
      <c r="M3437" s="261" t="s">
        <v>20</v>
      </c>
    </row>
    <row r="3438" spans="1:13" x14ac:dyDescent="0.35">
      <c r="A3438" s="259" t="s">
        <v>3029</v>
      </c>
      <c r="B3438" s="259" t="s">
        <v>3030</v>
      </c>
      <c r="C3438" s="259" t="s">
        <v>3031</v>
      </c>
      <c r="D3438" s="259" t="s">
        <v>768</v>
      </c>
      <c r="E3438" s="259">
        <v>0</v>
      </c>
      <c r="F3438" s="259" t="s">
        <v>17</v>
      </c>
      <c r="G3438" s="259" t="s">
        <v>17</v>
      </c>
      <c r="H3438" s="259" t="s">
        <v>17</v>
      </c>
      <c r="I3438" s="259" t="s">
        <v>17</v>
      </c>
      <c r="J3438" s="259" t="s">
        <v>5320</v>
      </c>
      <c r="K3438" s="259" t="s">
        <v>5679</v>
      </c>
      <c r="L3438" s="260">
        <v>45526</v>
      </c>
      <c r="M3438" s="259" t="s">
        <v>20</v>
      </c>
    </row>
    <row r="3439" spans="1:13" x14ac:dyDescent="0.35">
      <c r="A3439" s="261" t="s">
        <v>3029</v>
      </c>
      <c r="B3439" s="261" t="s">
        <v>3030</v>
      </c>
      <c r="C3439" s="261" t="s">
        <v>3031</v>
      </c>
      <c r="D3439" s="261" t="s">
        <v>24</v>
      </c>
      <c r="E3439" s="261" t="s">
        <v>17</v>
      </c>
      <c r="F3439" s="261" t="s">
        <v>17</v>
      </c>
      <c r="G3439" s="261" t="s">
        <v>17</v>
      </c>
      <c r="H3439" s="261" t="s">
        <v>17</v>
      </c>
      <c r="I3439" s="261" t="s">
        <v>17</v>
      </c>
      <c r="J3439" s="261" t="s">
        <v>5273</v>
      </c>
      <c r="K3439" s="261" t="s">
        <v>5680</v>
      </c>
      <c r="L3439" s="262">
        <v>45526</v>
      </c>
      <c r="M3439" s="261" t="s">
        <v>20</v>
      </c>
    </row>
    <row r="3440" spans="1:13" x14ac:dyDescent="0.35">
      <c r="A3440" s="259" t="s">
        <v>3029</v>
      </c>
      <c r="B3440" s="259" t="s">
        <v>3030</v>
      </c>
      <c r="C3440" s="259" t="s">
        <v>3031</v>
      </c>
      <c r="D3440" s="259" t="s">
        <v>990</v>
      </c>
      <c r="E3440" s="259">
        <v>50980</v>
      </c>
      <c r="F3440" s="259" t="s">
        <v>5681</v>
      </c>
      <c r="G3440" s="259" t="s">
        <v>888</v>
      </c>
      <c r="H3440" s="259">
        <v>2</v>
      </c>
      <c r="I3440" s="259" t="s">
        <v>5682</v>
      </c>
      <c r="J3440" s="259" t="s">
        <v>5683</v>
      </c>
      <c r="K3440" s="259" t="s">
        <v>5684</v>
      </c>
      <c r="L3440" s="260">
        <v>45526</v>
      </c>
      <c r="M3440" s="259" t="s">
        <v>20</v>
      </c>
    </row>
    <row r="3441" spans="1:13" x14ac:dyDescent="0.35">
      <c r="A3441" s="261" t="s">
        <v>3029</v>
      </c>
      <c r="B3441" s="261" t="s">
        <v>3030</v>
      </c>
      <c r="C3441" s="261" t="s">
        <v>3031</v>
      </c>
      <c r="D3441" s="261" t="s">
        <v>995</v>
      </c>
      <c r="E3441" s="261">
        <v>9228071</v>
      </c>
      <c r="F3441" s="261" t="s">
        <v>5258</v>
      </c>
      <c r="G3441" s="261" t="s">
        <v>888</v>
      </c>
      <c r="H3441" s="261">
        <v>2</v>
      </c>
      <c r="I3441" s="261" t="s">
        <v>5660</v>
      </c>
      <c r="J3441" s="261" t="s">
        <v>5290</v>
      </c>
      <c r="K3441" s="261" t="s">
        <v>5685</v>
      </c>
      <c r="L3441" s="262">
        <v>45526</v>
      </c>
      <c r="M3441" s="261" t="s">
        <v>20</v>
      </c>
    </row>
    <row r="3442" spans="1:13" x14ac:dyDescent="0.35">
      <c r="A3442" s="259" t="s">
        <v>3029</v>
      </c>
      <c r="B3442" s="259" t="s">
        <v>3030</v>
      </c>
      <c r="C3442" s="259" t="s">
        <v>3031</v>
      </c>
      <c r="D3442" s="259" t="s">
        <v>1000</v>
      </c>
      <c r="E3442" s="259">
        <v>0</v>
      </c>
      <c r="F3442" s="259" t="s">
        <v>5681</v>
      </c>
      <c r="G3442" s="259" t="s">
        <v>888</v>
      </c>
      <c r="H3442" s="259">
        <v>2</v>
      </c>
      <c r="I3442" s="259" t="s">
        <v>5682</v>
      </c>
      <c r="J3442" s="259" t="s">
        <v>5494</v>
      </c>
      <c r="K3442" s="259" t="s">
        <v>5686</v>
      </c>
      <c r="L3442" s="260">
        <v>45526</v>
      </c>
      <c r="M3442" s="259" t="s">
        <v>20</v>
      </c>
    </row>
    <row r="3443" spans="1:13" x14ac:dyDescent="0.35">
      <c r="A3443" s="261" t="s">
        <v>3029</v>
      </c>
      <c r="B3443" s="261" t="s">
        <v>3030</v>
      </c>
      <c r="C3443" s="261" t="s">
        <v>3031</v>
      </c>
      <c r="D3443" s="261" t="s">
        <v>1003</v>
      </c>
      <c r="E3443" s="261">
        <v>50980</v>
      </c>
      <c r="F3443" s="261" t="s">
        <v>5681</v>
      </c>
      <c r="G3443" s="261" t="s">
        <v>888</v>
      </c>
      <c r="H3443" s="261">
        <v>2</v>
      </c>
      <c r="I3443" s="261" t="s">
        <v>5682</v>
      </c>
      <c r="J3443" s="261" t="s">
        <v>5294</v>
      </c>
      <c r="K3443" s="261" t="s">
        <v>5687</v>
      </c>
      <c r="L3443" s="262">
        <v>45526</v>
      </c>
      <c r="M3443" s="261" t="s">
        <v>20</v>
      </c>
    </row>
    <row r="3444" spans="1:13" x14ac:dyDescent="0.35">
      <c r="A3444" s="259" t="s">
        <v>3029</v>
      </c>
      <c r="B3444" s="259" t="s">
        <v>3030</v>
      </c>
      <c r="C3444" s="259" t="s">
        <v>3031</v>
      </c>
      <c r="D3444" s="259" t="s">
        <v>1006</v>
      </c>
      <c r="E3444" s="259">
        <v>0</v>
      </c>
      <c r="F3444" s="259" t="s">
        <v>5681</v>
      </c>
      <c r="G3444" s="259" t="s">
        <v>888</v>
      </c>
      <c r="H3444" s="259">
        <v>2</v>
      </c>
      <c r="I3444" s="259" t="s">
        <v>5682</v>
      </c>
      <c r="J3444" s="259" t="s">
        <v>5294</v>
      </c>
      <c r="K3444" s="259" t="s">
        <v>5688</v>
      </c>
      <c r="L3444" s="260">
        <v>45526</v>
      </c>
      <c r="M3444" s="259" t="s">
        <v>20</v>
      </c>
    </row>
    <row r="3445" spans="1:13" x14ac:dyDescent="0.35">
      <c r="A3445" s="261" t="s">
        <v>3029</v>
      </c>
      <c r="B3445" s="261" t="s">
        <v>3030</v>
      </c>
      <c r="C3445" s="261" t="s">
        <v>3031</v>
      </c>
      <c r="D3445" s="261" t="s">
        <v>823</v>
      </c>
      <c r="E3445" s="261">
        <v>0</v>
      </c>
      <c r="F3445" s="261" t="s">
        <v>5681</v>
      </c>
      <c r="G3445" s="261" t="s">
        <v>888</v>
      </c>
      <c r="H3445" s="261">
        <v>2</v>
      </c>
      <c r="I3445" s="261" t="s">
        <v>5682</v>
      </c>
      <c r="J3445" s="261" t="s">
        <v>5294</v>
      </c>
      <c r="K3445" s="261" t="s">
        <v>5689</v>
      </c>
      <c r="L3445" s="262">
        <v>45526</v>
      </c>
      <c r="M3445" s="261" t="s">
        <v>20</v>
      </c>
    </row>
    <row r="3446" spans="1:13" x14ac:dyDescent="0.35">
      <c r="A3446" s="259" t="s">
        <v>3029</v>
      </c>
      <c r="B3446" s="259" t="s">
        <v>3030</v>
      </c>
      <c r="C3446" s="259" t="s">
        <v>3031</v>
      </c>
      <c r="D3446" s="259" t="s">
        <v>404</v>
      </c>
      <c r="E3446" s="259">
        <v>2</v>
      </c>
      <c r="F3446" s="259" t="s">
        <v>5267</v>
      </c>
      <c r="G3446" s="259" t="s">
        <v>888</v>
      </c>
      <c r="H3446" s="259">
        <v>2</v>
      </c>
      <c r="I3446" s="259" t="s">
        <v>5384</v>
      </c>
      <c r="J3446" s="259" t="s">
        <v>5690</v>
      </c>
      <c r="K3446" s="259" t="s">
        <v>5691</v>
      </c>
      <c r="L3446" s="260">
        <v>45526</v>
      </c>
      <c r="M3446" s="259" t="s">
        <v>20</v>
      </c>
    </row>
    <row r="3447" spans="1:13" x14ac:dyDescent="0.35">
      <c r="A3447" s="261" t="s">
        <v>3029</v>
      </c>
      <c r="B3447" s="261" t="s">
        <v>3030</v>
      </c>
      <c r="C3447" s="261" t="s">
        <v>3031</v>
      </c>
      <c r="D3447" s="261" t="s">
        <v>26</v>
      </c>
      <c r="E3447" s="261" t="s">
        <v>17</v>
      </c>
      <c r="F3447" s="261" t="s">
        <v>17</v>
      </c>
      <c r="G3447" s="261" t="s">
        <v>17</v>
      </c>
      <c r="H3447" s="261" t="s">
        <v>17</v>
      </c>
      <c r="I3447" s="261" t="s">
        <v>17</v>
      </c>
      <c r="J3447" s="261" t="s">
        <v>5273</v>
      </c>
      <c r="K3447" s="261" t="s">
        <v>5692</v>
      </c>
      <c r="L3447" s="262">
        <v>45526</v>
      </c>
      <c r="M3447" s="261" t="s">
        <v>20</v>
      </c>
    </row>
    <row r="3448" spans="1:13" x14ac:dyDescent="0.35">
      <c r="A3448" s="259" t="s">
        <v>3029</v>
      </c>
      <c r="B3448" s="259" t="s">
        <v>3030</v>
      </c>
      <c r="C3448" s="259" t="s">
        <v>3031</v>
      </c>
      <c r="D3448" s="259" t="s">
        <v>28</v>
      </c>
      <c r="E3448" s="259" t="s">
        <v>17</v>
      </c>
      <c r="F3448" s="259" t="s">
        <v>17</v>
      </c>
      <c r="G3448" s="259" t="s">
        <v>17</v>
      </c>
      <c r="H3448" s="259" t="s">
        <v>17</v>
      </c>
      <c r="I3448" s="259" t="s">
        <v>17</v>
      </c>
      <c r="J3448" s="259" t="s">
        <v>5273</v>
      </c>
      <c r="K3448" s="259" t="s">
        <v>5693</v>
      </c>
      <c r="L3448" s="260">
        <v>45526</v>
      </c>
      <c r="M3448" s="259" t="s">
        <v>20</v>
      </c>
    </row>
    <row r="3449" spans="1:13" x14ac:dyDescent="0.35">
      <c r="A3449" s="261" t="s">
        <v>3017</v>
      </c>
      <c r="B3449" s="261" t="s">
        <v>3018</v>
      </c>
      <c r="C3449" s="261" t="s">
        <v>3019</v>
      </c>
      <c r="D3449" s="261" t="s">
        <v>953</v>
      </c>
      <c r="E3449" s="261">
        <v>6526532</v>
      </c>
      <c r="F3449" s="261" t="s">
        <v>5258</v>
      </c>
      <c r="G3449" s="261" t="s">
        <v>888</v>
      </c>
      <c r="H3449" s="261">
        <v>2</v>
      </c>
      <c r="I3449" s="261" t="s">
        <v>5694</v>
      </c>
      <c r="J3449" s="261" t="s">
        <v>5695</v>
      </c>
      <c r="K3449" s="261" t="s">
        <v>5696</v>
      </c>
      <c r="L3449" s="262">
        <v>45526</v>
      </c>
      <c r="M3449" s="261" t="s">
        <v>20</v>
      </c>
    </row>
    <row r="3450" spans="1:13" x14ac:dyDescent="0.35">
      <c r="A3450" s="259" t="s">
        <v>3017</v>
      </c>
      <c r="B3450" s="259" t="s">
        <v>3018</v>
      </c>
      <c r="C3450" s="259" t="s">
        <v>3019</v>
      </c>
      <c r="D3450" s="259" t="s">
        <v>694</v>
      </c>
      <c r="E3450" s="259">
        <v>108560</v>
      </c>
      <c r="F3450" s="259" t="s">
        <v>5697</v>
      </c>
      <c r="G3450" s="259" t="s">
        <v>492</v>
      </c>
      <c r="H3450" s="259">
        <v>1</v>
      </c>
      <c r="I3450" s="259" t="s">
        <v>5698</v>
      </c>
      <c r="J3450" s="259" t="s">
        <v>5699</v>
      </c>
      <c r="K3450" s="259" t="s">
        <v>5700</v>
      </c>
      <c r="L3450" s="260">
        <v>45526</v>
      </c>
      <c r="M3450" s="259" t="s">
        <v>20</v>
      </c>
    </row>
    <row r="3451" spans="1:13" x14ac:dyDescent="0.35">
      <c r="A3451" s="261" t="s">
        <v>3017</v>
      </c>
      <c r="B3451" s="261" t="s">
        <v>3018</v>
      </c>
      <c r="C3451" s="261" t="s">
        <v>3019</v>
      </c>
      <c r="D3451" s="261" t="s">
        <v>962</v>
      </c>
      <c r="E3451" s="261">
        <v>6526532</v>
      </c>
      <c r="F3451" s="261" t="s">
        <v>5258</v>
      </c>
      <c r="G3451" s="261" t="s">
        <v>888</v>
      </c>
      <c r="H3451" s="261">
        <v>2</v>
      </c>
      <c r="I3451" s="261" t="s">
        <v>5694</v>
      </c>
      <c r="J3451" s="261" t="s">
        <v>5701</v>
      </c>
      <c r="K3451" s="261" t="s">
        <v>5702</v>
      </c>
      <c r="L3451" s="262">
        <v>45526</v>
      </c>
      <c r="M3451" s="261" t="s">
        <v>20</v>
      </c>
    </row>
    <row r="3452" spans="1:13" x14ac:dyDescent="0.35">
      <c r="A3452" s="259" t="s">
        <v>3017</v>
      </c>
      <c r="B3452" s="259" t="s">
        <v>3018</v>
      </c>
      <c r="C3452" s="259" t="s">
        <v>3019</v>
      </c>
      <c r="D3452" s="259" t="s">
        <v>967</v>
      </c>
      <c r="E3452" s="259">
        <v>61435</v>
      </c>
      <c r="F3452" s="259" t="s">
        <v>5267</v>
      </c>
      <c r="G3452" s="259" t="s">
        <v>888</v>
      </c>
      <c r="H3452" s="259">
        <v>2</v>
      </c>
      <c r="I3452" s="259" t="s">
        <v>5384</v>
      </c>
      <c r="J3452" s="259" t="s">
        <v>5512</v>
      </c>
      <c r="K3452" s="259" t="s">
        <v>5703</v>
      </c>
      <c r="L3452" s="260">
        <v>45526</v>
      </c>
      <c r="M3452" s="259" t="s">
        <v>20</v>
      </c>
    </row>
    <row r="3453" spans="1:13" x14ac:dyDescent="0.35">
      <c r="A3453" s="261" t="s">
        <v>3017</v>
      </c>
      <c r="B3453" s="261" t="s">
        <v>3018</v>
      </c>
      <c r="C3453" s="261" t="s">
        <v>3019</v>
      </c>
      <c r="D3453" s="261" t="s">
        <v>568</v>
      </c>
      <c r="E3453" s="261">
        <v>61435</v>
      </c>
      <c r="F3453" s="261" t="s">
        <v>5267</v>
      </c>
      <c r="G3453" s="261" t="s">
        <v>888</v>
      </c>
      <c r="H3453" s="261">
        <v>2</v>
      </c>
      <c r="I3453" s="261" t="s">
        <v>5384</v>
      </c>
      <c r="J3453" s="261" t="s">
        <v>5704</v>
      </c>
      <c r="K3453" s="261" t="s">
        <v>5705</v>
      </c>
      <c r="L3453" s="262">
        <v>45526</v>
      </c>
      <c r="M3453" s="261" t="s">
        <v>20</v>
      </c>
    </row>
    <row r="3454" spans="1:13" x14ac:dyDescent="0.35">
      <c r="A3454" s="259" t="s">
        <v>3017</v>
      </c>
      <c r="B3454" s="259" t="s">
        <v>3018</v>
      </c>
      <c r="C3454" s="259" t="s">
        <v>3019</v>
      </c>
      <c r="D3454" s="259" t="s">
        <v>38</v>
      </c>
      <c r="E3454" s="259" t="s">
        <v>17</v>
      </c>
      <c r="F3454" s="259" t="s">
        <v>17</v>
      </c>
      <c r="G3454" s="259" t="s">
        <v>17</v>
      </c>
      <c r="H3454" s="259" t="s">
        <v>17</v>
      </c>
      <c r="I3454" s="259" t="s">
        <v>17</v>
      </c>
      <c r="J3454" s="259" t="s">
        <v>5273</v>
      </c>
      <c r="K3454" s="259" t="s">
        <v>5706</v>
      </c>
      <c r="L3454" s="260">
        <v>45526</v>
      </c>
      <c r="M3454" s="259" t="s">
        <v>20</v>
      </c>
    </row>
    <row r="3455" spans="1:13" x14ac:dyDescent="0.35">
      <c r="A3455" s="261" t="s">
        <v>3017</v>
      </c>
      <c r="B3455" s="261" t="s">
        <v>3018</v>
      </c>
      <c r="C3455" s="261" t="s">
        <v>3019</v>
      </c>
      <c r="D3455" s="261" t="s">
        <v>40</v>
      </c>
      <c r="E3455" s="261" t="s">
        <v>17</v>
      </c>
      <c r="F3455" s="261" t="s">
        <v>17</v>
      </c>
      <c r="G3455" s="261" t="s">
        <v>17</v>
      </c>
      <c r="H3455" s="261" t="s">
        <v>17</v>
      </c>
      <c r="I3455" s="261" t="s">
        <v>17</v>
      </c>
      <c r="J3455" s="261" t="s">
        <v>5273</v>
      </c>
      <c r="K3455" s="261" t="s">
        <v>5707</v>
      </c>
      <c r="L3455" s="262">
        <v>45526</v>
      </c>
      <c r="M3455" s="261" t="s">
        <v>20</v>
      </c>
    </row>
    <row r="3456" spans="1:13" x14ac:dyDescent="0.35">
      <c r="A3456" s="259" t="s">
        <v>3017</v>
      </c>
      <c r="B3456" s="259" t="s">
        <v>3018</v>
      </c>
      <c r="C3456" s="259" t="s">
        <v>3019</v>
      </c>
      <c r="D3456" s="259" t="s">
        <v>635</v>
      </c>
      <c r="E3456" s="259">
        <v>0</v>
      </c>
      <c r="F3456" s="259" t="s">
        <v>5276</v>
      </c>
      <c r="G3456" s="259" t="s">
        <v>888</v>
      </c>
      <c r="H3456" s="259">
        <v>2</v>
      </c>
      <c r="I3456" s="259" t="s">
        <v>4522</v>
      </c>
      <c r="J3456" s="259" t="s">
        <v>5277</v>
      </c>
      <c r="K3456" s="259" t="s">
        <v>5708</v>
      </c>
      <c r="L3456" s="260">
        <v>45526</v>
      </c>
      <c r="M3456" s="259" t="s">
        <v>20</v>
      </c>
    </row>
    <row r="3457" spans="1:13" x14ac:dyDescent="0.35">
      <c r="A3457" s="261" t="s">
        <v>3017</v>
      </c>
      <c r="B3457" s="261" t="s">
        <v>3018</v>
      </c>
      <c r="C3457" s="261" t="s">
        <v>3019</v>
      </c>
      <c r="D3457" s="261" t="s">
        <v>793</v>
      </c>
      <c r="E3457" s="261">
        <v>0</v>
      </c>
      <c r="F3457" s="261" t="s">
        <v>5276</v>
      </c>
      <c r="G3457" s="261" t="s">
        <v>888</v>
      </c>
      <c r="H3457" s="261">
        <v>2</v>
      </c>
      <c r="I3457" s="261" t="s">
        <v>4522</v>
      </c>
      <c r="J3457" s="261" t="s">
        <v>5279</v>
      </c>
      <c r="K3457" s="261" t="s">
        <v>5709</v>
      </c>
      <c r="L3457" s="262">
        <v>45526</v>
      </c>
      <c r="M3457" s="261" t="s">
        <v>20</v>
      </c>
    </row>
    <row r="3458" spans="1:13" x14ac:dyDescent="0.35">
      <c r="A3458" s="259" t="s">
        <v>3017</v>
      </c>
      <c r="B3458" s="259" t="s">
        <v>3018</v>
      </c>
      <c r="C3458" s="259" t="s">
        <v>3019</v>
      </c>
      <c r="D3458" s="259" t="s">
        <v>16</v>
      </c>
      <c r="E3458" s="259">
        <v>0</v>
      </c>
      <c r="F3458" s="259" t="s">
        <v>17</v>
      </c>
      <c r="G3458" s="259" t="s">
        <v>17</v>
      </c>
      <c r="H3458" s="259" t="s">
        <v>17</v>
      </c>
      <c r="I3458" s="259" t="s">
        <v>17</v>
      </c>
      <c r="J3458" s="259" t="s">
        <v>5320</v>
      </c>
      <c r="K3458" s="259" t="s">
        <v>5710</v>
      </c>
      <c r="L3458" s="260">
        <v>45526</v>
      </c>
      <c r="M3458" s="259" t="s">
        <v>20</v>
      </c>
    </row>
    <row r="3459" spans="1:13" x14ac:dyDescent="0.35">
      <c r="A3459" s="261" t="s">
        <v>3017</v>
      </c>
      <c r="B3459" s="261" t="s">
        <v>3018</v>
      </c>
      <c r="C3459" s="261" t="s">
        <v>3019</v>
      </c>
      <c r="D3459" s="261" t="s">
        <v>21</v>
      </c>
      <c r="E3459" s="261">
        <v>0</v>
      </c>
      <c r="F3459" s="261" t="s">
        <v>17</v>
      </c>
      <c r="G3459" s="261" t="s">
        <v>17</v>
      </c>
      <c r="H3459" s="261" t="s">
        <v>17</v>
      </c>
      <c r="I3459" s="261" t="s">
        <v>17</v>
      </c>
      <c r="J3459" s="261" t="s">
        <v>5320</v>
      </c>
      <c r="K3459" s="261" t="s">
        <v>5711</v>
      </c>
      <c r="L3459" s="262">
        <v>45526</v>
      </c>
      <c r="M3459" s="261" t="s">
        <v>20</v>
      </c>
    </row>
    <row r="3460" spans="1:13" x14ac:dyDescent="0.35">
      <c r="A3460" s="259" t="s">
        <v>3017</v>
      </c>
      <c r="B3460" s="259" t="s">
        <v>3018</v>
      </c>
      <c r="C3460" s="259" t="s">
        <v>3019</v>
      </c>
      <c r="D3460" s="259" t="s">
        <v>768</v>
      </c>
      <c r="E3460" s="259">
        <v>0</v>
      </c>
      <c r="F3460" s="259" t="s">
        <v>17</v>
      </c>
      <c r="G3460" s="259" t="s">
        <v>17</v>
      </c>
      <c r="H3460" s="259" t="s">
        <v>17</v>
      </c>
      <c r="I3460" s="259" t="s">
        <v>17</v>
      </c>
      <c r="J3460" s="259" t="s">
        <v>5320</v>
      </c>
      <c r="K3460" s="259" t="s">
        <v>5712</v>
      </c>
      <c r="L3460" s="260">
        <v>45526</v>
      </c>
      <c r="M3460" s="259" t="s">
        <v>20</v>
      </c>
    </row>
    <row r="3461" spans="1:13" x14ac:dyDescent="0.35">
      <c r="A3461" s="261" t="s">
        <v>3017</v>
      </c>
      <c r="B3461" s="261" t="s">
        <v>3018</v>
      </c>
      <c r="C3461" s="261" t="s">
        <v>3019</v>
      </c>
      <c r="D3461" s="261" t="s">
        <v>24</v>
      </c>
      <c r="E3461" s="261" t="s">
        <v>17</v>
      </c>
      <c r="F3461" s="261" t="s">
        <v>17</v>
      </c>
      <c r="G3461" s="261" t="s">
        <v>17</v>
      </c>
      <c r="H3461" s="261" t="s">
        <v>17</v>
      </c>
      <c r="I3461" s="261" t="s">
        <v>17</v>
      </c>
      <c r="J3461" s="261" t="s">
        <v>5273</v>
      </c>
      <c r="K3461" s="261" t="s">
        <v>5713</v>
      </c>
      <c r="L3461" s="262">
        <v>45526</v>
      </c>
      <c r="M3461" s="261" t="s">
        <v>20</v>
      </c>
    </row>
    <row r="3462" spans="1:13" x14ac:dyDescent="0.35">
      <c r="A3462" s="259" t="s">
        <v>3017</v>
      </c>
      <c r="B3462" s="259" t="s">
        <v>3018</v>
      </c>
      <c r="C3462" s="259" t="s">
        <v>3019</v>
      </c>
      <c r="D3462" s="259" t="s">
        <v>990</v>
      </c>
      <c r="E3462" s="259">
        <v>61435</v>
      </c>
      <c r="F3462" s="259" t="s">
        <v>5325</v>
      </c>
      <c r="G3462" s="259" t="s">
        <v>888</v>
      </c>
      <c r="H3462" s="259">
        <v>2</v>
      </c>
      <c r="I3462" s="259" t="s">
        <v>5287</v>
      </c>
      <c r="J3462" s="259" t="s">
        <v>5714</v>
      </c>
      <c r="K3462" s="259" t="s">
        <v>5715</v>
      </c>
      <c r="L3462" s="260">
        <v>45526</v>
      </c>
      <c r="M3462" s="259" t="s">
        <v>20</v>
      </c>
    </row>
    <row r="3463" spans="1:13" x14ac:dyDescent="0.35">
      <c r="A3463" s="261" t="s">
        <v>3017</v>
      </c>
      <c r="B3463" s="261" t="s">
        <v>3018</v>
      </c>
      <c r="C3463" s="261" t="s">
        <v>3019</v>
      </c>
      <c r="D3463" s="261" t="s">
        <v>995</v>
      </c>
      <c r="E3463" s="261">
        <v>6465097</v>
      </c>
      <c r="F3463" s="261" t="s">
        <v>5258</v>
      </c>
      <c r="G3463" s="261" t="s">
        <v>888</v>
      </c>
      <c r="H3463" s="261">
        <v>2</v>
      </c>
      <c r="I3463" s="261" t="s">
        <v>5716</v>
      </c>
      <c r="J3463" s="261" t="s">
        <v>5290</v>
      </c>
      <c r="K3463" s="261" t="s">
        <v>5717</v>
      </c>
      <c r="L3463" s="262">
        <v>45526</v>
      </c>
      <c r="M3463" s="261" t="s">
        <v>20</v>
      </c>
    </row>
    <row r="3464" spans="1:13" x14ac:dyDescent="0.35">
      <c r="A3464" s="259" t="s">
        <v>3017</v>
      </c>
      <c r="B3464" s="259" t="s">
        <v>3018</v>
      </c>
      <c r="C3464" s="259" t="s">
        <v>3019</v>
      </c>
      <c r="D3464" s="259" t="s">
        <v>1000</v>
      </c>
      <c r="E3464" s="259">
        <v>0</v>
      </c>
      <c r="F3464" s="259" t="s">
        <v>5325</v>
      </c>
      <c r="G3464" s="259" t="s">
        <v>888</v>
      </c>
      <c r="H3464" s="259">
        <v>2</v>
      </c>
      <c r="I3464" s="259" t="s">
        <v>5287</v>
      </c>
      <c r="J3464" s="259" t="s">
        <v>5718</v>
      </c>
      <c r="K3464" s="259" t="s">
        <v>5719</v>
      </c>
      <c r="L3464" s="260">
        <v>45526</v>
      </c>
      <c r="M3464" s="259" t="s">
        <v>20</v>
      </c>
    </row>
    <row r="3465" spans="1:13" x14ac:dyDescent="0.35">
      <c r="A3465" s="261" t="s">
        <v>3017</v>
      </c>
      <c r="B3465" s="261" t="s">
        <v>3018</v>
      </c>
      <c r="C3465" s="261" t="s">
        <v>3019</v>
      </c>
      <c r="D3465" s="261" t="s">
        <v>1003</v>
      </c>
      <c r="E3465" s="261">
        <v>61435</v>
      </c>
      <c r="F3465" s="261" t="s">
        <v>5325</v>
      </c>
      <c r="G3465" s="261" t="s">
        <v>888</v>
      </c>
      <c r="H3465" s="261">
        <v>2</v>
      </c>
      <c r="I3465" s="261" t="s">
        <v>5287</v>
      </c>
      <c r="J3465" s="261" t="s">
        <v>5294</v>
      </c>
      <c r="K3465" s="261" t="s">
        <v>5720</v>
      </c>
      <c r="L3465" s="262">
        <v>45526</v>
      </c>
      <c r="M3465" s="261" t="s">
        <v>20</v>
      </c>
    </row>
    <row r="3466" spans="1:13" x14ac:dyDescent="0.35">
      <c r="A3466" s="259" t="s">
        <v>3017</v>
      </c>
      <c r="B3466" s="259" t="s">
        <v>3018</v>
      </c>
      <c r="C3466" s="259" t="s">
        <v>3019</v>
      </c>
      <c r="D3466" s="259" t="s">
        <v>1006</v>
      </c>
      <c r="E3466" s="259">
        <v>0</v>
      </c>
      <c r="F3466" s="259" t="s">
        <v>5325</v>
      </c>
      <c r="G3466" s="259" t="s">
        <v>888</v>
      </c>
      <c r="H3466" s="259">
        <v>2</v>
      </c>
      <c r="I3466" s="259" t="s">
        <v>5287</v>
      </c>
      <c r="J3466" s="259" t="s">
        <v>5294</v>
      </c>
      <c r="K3466" s="259" t="s">
        <v>5721</v>
      </c>
      <c r="L3466" s="260">
        <v>45526</v>
      </c>
      <c r="M3466" s="259" t="s">
        <v>20</v>
      </c>
    </row>
    <row r="3467" spans="1:13" x14ac:dyDescent="0.35">
      <c r="A3467" s="261" t="s">
        <v>3017</v>
      </c>
      <c r="B3467" s="261" t="s">
        <v>3018</v>
      </c>
      <c r="C3467" s="261" t="s">
        <v>3019</v>
      </c>
      <c r="D3467" s="261" t="s">
        <v>823</v>
      </c>
      <c r="E3467" s="261">
        <v>0</v>
      </c>
      <c r="F3467" s="261" t="s">
        <v>5325</v>
      </c>
      <c r="G3467" s="261" t="s">
        <v>888</v>
      </c>
      <c r="H3467" s="261">
        <v>2</v>
      </c>
      <c r="I3467" s="261" t="s">
        <v>5287</v>
      </c>
      <c r="J3467" s="261" t="s">
        <v>5294</v>
      </c>
      <c r="K3467" s="261" t="s">
        <v>5722</v>
      </c>
      <c r="L3467" s="262">
        <v>45526</v>
      </c>
      <c r="M3467" s="261" t="s">
        <v>20</v>
      </c>
    </row>
    <row r="3468" spans="1:13" x14ac:dyDescent="0.35">
      <c r="A3468" s="259" t="s">
        <v>3017</v>
      </c>
      <c r="B3468" s="259" t="s">
        <v>3018</v>
      </c>
      <c r="C3468" s="259" t="s">
        <v>3019</v>
      </c>
      <c r="D3468" s="259" t="s">
        <v>404</v>
      </c>
      <c r="E3468" s="259">
        <v>2</v>
      </c>
      <c r="F3468" s="259" t="s">
        <v>5325</v>
      </c>
      <c r="G3468" s="259" t="s">
        <v>888</v>
      </c>
      <c r="H3468" s="259">
        <v>2</v>
      </c>
      <c r="I3468" s="259" t="s">
        <v>5287</v>
      </c>
      <c r="J3468" s="259" t="s">
        <v>5723</v>
      </c>
      <c r="K3468" s="259" t="s">
        <v>5724</v>
      </c>
      <c r="L3468" s="260">
        <v>45526</v>
      </c>
      <c r="M3468" s="259" t="s">
        <v>20</v>
      </c>
    </row>
    <row r="3469" spans="1:13" x14ac:dyDescent="0.35">
      <c r="A3469" s="261" t="s">
        <v>3017</v>
      </c>
      <c r="B3469" s="261" t="s">
        <v>3018</v>
      </c>
      <c r="C3469" s="261" t="s">
        <v>3019</v>
      </c>
      <c r="D3469" s="261" t="s">
        <v>26</v>
      </c>
      <c r="E3469" s="261" t="s">
        <v>17</v>
      </c>
      <c r="F3469" s="261" t="s">
        <v>17</v>
      </c>
      <c r="G3469" s="261" t="s">
        <v>17</v>
      </c>
      <c r="H3469" s="261" t="s">
        <v>17</v>
      </c>
      <c r="I3469" s="261" t="s">
        <v>17</v>
      </c>
      <c r="J3469" s="261" t="s">
        <v>5273</v>
      </c>
      <c r="K3469" s="261" t="s">
        <v>5725</v>
      </c>
      <c r="L3469" s="262">
        <v>45526</v>
      </c>
      <c r="M3469" s="261" t="s">
        <v>20</v>
      </c>
    </row>
    <row r="3470" spans="1:13" x14ac:dyDescent="0.35">
      <c r="A3470" s="259" t="s">
        <v>3017</v>
      </c>
      <c r="B3470" s="259" t="s">
        <v>3018</v>
      </c>
      <c r="C3470" s="259" t="s">
        <v>3019</v>
      </c>
      <c r="D3470" s="259" t="s">
        <v>28</v>
      </c>
      <c r="E3470" s="259" t="s">
        <v>17</v>
      </c>
      <c r="F3470" s="259" t="s">
        <v>17</v>
      </c>
      <c r="G3470" s="259" t="s">
        <v>17</v>
      </c>
      <c r="H3470" s="259" t="s">
        <v>17</v>
      </c>
      <c r="I3470" s="259" t="s">
        <v>17</v>
      </c>
      <c r="J3470" s="259" t="s">
        <v>5273</v>
      </c>
      <c r="K3470" s="259" t="s">
        <v>5726</v>
      </c>
      <c r="L3470" s="260">
        <v>45526</v>
      </c>
      <c r="M3470" s="259" t="s">
        <v>20</v>
      </c>
    </row>
    <row r="3471" spans="1:13" x14ac:dyDescent="0.35">
      <c r="A3471" s="261" t="s">
        <v>1079</v>
      </c>
      <c r="B3471" s="261" t="s">
        <v>1080</v>
      </c>
      <c r="C3471" s="261" t="s">
        <v>1052</v>
      </c>
      <c r="D3471" s="261" t="s">
        <v>953</v>
      </c>
      <c r="E3471" s="261">
        <v>1181675</v>
      </c>
      <c r="F3471" s="261" t="s">
        <v>5727</v>
      </c>
      <c r="G3471" s="261" t="s">
        <v>888</v>
      </c>
      <c r="H3471" s="261">
        <v>2</v>
      </c>
      <c r="I3471" s="261" t="s">
        <v>5728</v>
      </c>
      <c r="J3471" s="261" t="s">
        <v>5729</v>
      </c>
      <c r="K3471" s="261" t="s">
        <v>5730</v>
      </c>
      <c r="L3471" s="262">
        <v>45528</v>
      </c>
      <c r="M3471" s="261" t="s">
        <v>20</v>
      </c>
    </row>
    <row r="3472" spans="1:13" x14ac:dyDescent="0.35">
      <c r="A3472" s="259" t="s">
        <v>1079</v>
      </c>
      <c r="B3472" s="259" t="s">
        <v>1080</v>
      </c>
      <c r="C3472" s="259" t="s">
        <v>1052</v>
      </c>
      <c r="D3472" s="259" t="s">
        <v>694</v>
      </c>
      <c r="E3472" s="259">
        <v>23180</v>
      </c>
      <c r="F3472" s="259" t="s">
        <v>5731</v>
      </c>
      <c r="G3472" s="259" t="s">
        <v>888</v>
      </c>
      <c r="H3472" s="259">
        <v>2</v>
      </c>
      <c r="I3472" s="259" t="s">
        <v>5732</v>
      </c>
      <c r="J3472" s="259" t="s">
        <v>5733</v>
      </c>
      <c r="K3472" s="259" t="s">
        <v>5734</v>
      </c>
      <c r="L3472" s="260">
        <v>45528</v>
      </c>
      <c r="M3472" s="259" t="s">
        <v>20</v>
      </c>
    </row>
    <row r="3473" spans="1:13" x14ac:dyDescent="0.35">
      <c r="A3473" s="261" t="s">
        <v>1079</v>
      </c>
      <c r="B3473" s="261" t="s">
        <v>1080</v>
      </c>
      <c r="C3473" s="261" t="s">
        <v>1052</v>
      </c>
      <c r="D3473" s="261" t="s">
        <v>962</v>
      </c>
      <c r="E3473" s="261">
        <v>1181675</v>
      </c>
      <c r="F3473" s="261" t="s">
        <v>5735</v>
      </c>
      <c r="G3473" s="261" t="s">
        <v>888</v>
      </c>
      <c r="H3473" s="261">
        <v>2</v>
      </c>
      <c r="I3473" s="261" t="s">
        <v>5736</v>
      </c>
      <c r="J3473" s="261" t="s">
        <v>5737</v>
      </c>
      <c r="K3473" s="261" t="s">
        <v>5738</v>
      </c>
      <c r="L3473" s="262">
        <v>45528</v>
      </c>
      <c r="M3473" s="261" t="s">
        <v>20</v>
      </c>
    </row>
    <row r="3474" spans="1:13" x14ac:dyDescent="0.35">
      <c r="A3474" s="259" t="s">
        <v>1079</v>
      </c>
      <c r="B3474" s="259" t="s">
        <v>1080</v>
      </c>
      <c r="C3474" s="259" t="s">
        <v>1052</v>
      </c>
      <c r="D3474" s="259" t="s">
        <v>967</v>
      </c>
      <c r="E3474" s="259">
        <v>791281</v>
      </c>
      <c r="F3474" s="259" t="s">
        <v>5739</v>
      </c>
      <c r="G3474" s="259" t="s">
        <v>888</v>
      </c>
      <c r="H3474" s="259">
        <v>2</v>
      </c>
      <c r="I3474" s="259" t="s">
        <v>5740</v>
      </c>
      <c r="J3474" s="259" t="s">
        <v>5741</v>
      </c>
      <c r="K3474" s="259" t="s">
        <v>5742</v>
      </c>
      <c r="L3474" s="260">
        <v>45528</v>
      </c>
      <c r="M3474" s="259" t="s">
        <v>20</v>
      </c>
    </row>
    <row r="3475" spans="1:13" x14ac:dyDescent="0.35">
      <c r="A3475" s="261" t="s">
        <v>1079</v>
      </c>
      <c r="B3475" s="261" t="s">
        <v>1080</v>
      </c>
      <c r="C3475" s="261" t="s">
        <v>1052</v>
      </c>
      <c r="D3475" s="261" t="s">
        <v>568</v>
      </c>
      <c r="E3475" s="261">
        <v>31561</v>
      </c>
      <c r="F3475" s="261" t="s">
        <v>5743</v>
      </c>
      <c r="G3475" s="261" t="s">
        <v>888</v>
      </c>
      <c r="H3475" s="261">
        <v>2</v>
      </c>
      <c r="I3475" s="261" t="s">
        <v>5744</v>
      </c>
      <c r="J3475" s="261" t="s">
        <v>5745</v>
      </c>
      <c r="K3475" s="261" t="s">
        <v>5746</v>
      </c>
      <c r="L3475" s="262">
        <v>45528</v>
      </c>
      <c r="M3475" s="261" t="s">
        <v>20</v>
      </c>
    </row>
    <row r="3476" spans="1:13" x14ac:dyDescent="0.35">
      <c r="A3476" s="259" t="s">
        <v>1079</v>
      </c>
      <c r="B3476" s="259" t="s">
        <v>1080</v>
      </c>
      <c r="C3476" s="259" t="s">
        <v>1052</v>
      </c>
      <c r="D3476" s="259" t="s">
        <v>635</v>
      </c>
      <c r="E3476" s="259">
        <v>43</v>
      </c>
      <c r="F3476" s="259" t="s">
        <v>5747</v>
      </c>
      <c r="G3476" s="259" t="s">
        <v>888</v>
      </c>
      <c r="H3476" s="259">
        <v>2</v>
      </c>
      <c r="I3476" s="259" t="s">
        <v>5748</v>
      </c>
      <c r="J3476" s="259" t="s">
        <v>5749</v>
      </c>
      <c r="K3476" s="259" t="s">
        <v>5750</v>
      </c>
      <c r="L3476" s="260">
        <v>45528</v>
      </c>
      <c r="M3476" s="259" t="s">
        <v>20</v>
      </c>
    </row>
    <row r="3477" spans="1:13" x14ac:dyDescent="0.35">
      <c r="A3477" s="261" t="s">
        <v>1079</v>
      </c>
      <c r="B3477" s="261" t="s">
        <v>1080</v>
      </c>
      <c r="C3477" s="261" t="s">
        <v>1052</v>
      </c>
      <c r="D3477" s="261" t="s">
        <v>793</v>
      </c>
      <c r="E3477" s="261">
        <v>43</v>
      </c>
      <c r="F3477" s="261" t="s">
        <v>5747</v>
      </c>
      <c r="G3477" s="261" t="s">
        <v>888</v>
      </c>
      <c r="H3477" s="261">
        <v>2</v>
      </c>
      <c r="I3477" s="261" t="s">
        <v>5751</v>
      </c>
      <c r="J3477" s="261" t="s">
        <v>5749</v>
      </c>
      <c r="K3477" s="261" t="s">
        <v>5752</v>
      </c>
      <c r="L3477" s="262">
        <v>45528</v>
      </c>
      <c r="M3477" s="261" t="s">
        <v>20</v>
      </c>
    </row>
    <row r="3478" spans="1:13" x14ac:dyDescent="0.35">
      <c r="A3478" s="259" t="s">
        <v>1079</v>
      </c>
      <c r="B3478" s="259" t="s">
        <v>1080</v>
      </c>
      <c r="C3478" s="259" t="s">
        <v>1052</v>
      </c>
      <c r="D3478" s="259" t="s">
        <v>990</v>
      </c>
      <c r="E3478" s="259">
        <v>316561</v>
      </c>
      <c r="F3478" s="259" t="s">
        <v>5739</v>
      </c>
      <c r="G3478" s="259" t="s">
        <v>888</v>
      </c>
      <c r="H3478" s="259">
        <v>2</v>
      </c>
      <c r="I3478" s="259" t="s">
        <v>5740</v>
      </c>
      <c r="J3478" s="259" t="s">
        <v>5753</v>
      </c>
      <c r="K3478" s="259" t="s">
        <v>5754</v>
      </c>
      <c r="L3478" s="260">
        <v>45528</v>
      </c>
      <c r="M3478" s="259" t="s">
        <v>20</v>
      </c>
    </row>
    <row r="3479" spans="1:13" x14ac:dyDescent="0.35">
      <c r="A3479" s="261" t="s">
        <v>1079</v>
      </c>
      <c r="B3479" s="261" t="s">
        <v>1080</v>
      </c>
      <c r="C3479" s="261" t="s">
        <v>1052</v>
      </c>
      <c r="D3479" s="261" t="s">
        <v>995</v>
      </c>
      <c r="E3479" s="261">
        <v>390394</v>
      </c>
      <c r="F3479" s="261" t="s">
        <v>5739</v>
      </c>
      <c r="G3479" s="261" t="s">
        <v>888</v>
      </c>
      <c r="H3479" s="261">
        <v>2</v>
      </c>
      <c r="I3479" s="261" t="s">
        <v>5740</v>
      </c>
      <c r="J3479" s="261" t="s">
        <v>5755</v>
      </c>
      <c r="K3479" s="261" t="s">
        <v>5756</v>
      </c>
      <c r="L3479" s="262">
        <v>45528</v>
      </c>
      <c r="M3479" s="261" t="s">
        <v>439</v>
      </c>
    </row>
    <row r="3480" spans="1:13" x14ac:dyDescent="0.35">
      <c r="A3480" s="259" t="s">
        <v>1079</v>
      </c>
      <c r="B3480" s="259" t="s">
        <v>1080</v>
      </c>
      <c r="C3480" s="259" t="s">
        <v>1052</v>
      </c>
      <c r="D3480" s="259" t="s">
        <v>1000</v>
      </c>
      <c r="E3480" s="259">
        <v>474720</v>
      </c>
      <c r="F3480" s="259" t="s">
        <v>5739</v>
      </c>
      <c r="G3480" s="259" t="s">
        <v>888</v>
      </c>
      <c r="H3480" s="259">
        <v>2</v>
      </c>
      <c r="I3480" s="259" t="s">
        <v>5740</v>
      </c>
      <c r="J3480" s="259" t="s">
        <v>5757</v>
      </c>
      <c r="K3480" s="259" t="s">
        <v>5758</v>
      </c>
      <c r="L3480" s="260">
        <v>45528</v>
      </c>
      <c r="M3480" s="259" t="s">
        <v>439</v>
      </c>
    </row>
    <row r="3481" spans="1:13" x14ac:dyDescent="0.35">
      <c r="A3481" s="261" t="s">
        <v>1079</v>
      </c>
      <c r="B3481" s="261" t="s">
        <v>1080</v>
      </c>
      <c r="C3481" s="261" t="s">
        <v>1052</v>
      </c>
      <c r="D3481" s="261" t="s">
        <v>1003</v>
      </c>
      <c r="E3481" s="261">
        <v>263739</v>
      </c>
      <c r="F3481" s="261" t="s">
        <v>5739</v>
      </c>
      <c r="G3481" s="261" t="s">
        <v>888</v>
      </c>
      <c r="H3481" s="261">
        <v>2</v>
      </c>
      <c r="I3481" s="261" t="s">
        <v>5740</v>
      </c>
      <c r="J3481" s="261" t="s">
        <v>5759</v>
      </c>
      <c r="K3481" s="261" t="s">
        <v>5760</v>
      </c>
      <c r="L3481" s="262">
        <v>45528</v>
      </c>
      <c r="M3481" s="261" t="s">
        <v>20</v>
      </c>
    </row>
    <row r="3482" spans="1:13" x14ac:dyDescent="0.35">
      <c r="A3482" s="259" t="s">
        <v>1079</v>
      </c>
      <c r="B3482" s="259" t="s">
        <v>1080</v>
      </c>
      <c r="C3482" s="259" t="s">
        <v>1052</v>
      </c>
      <c r="D3482" s="259" t="s">
        <v>1006</v>
      </c>
      <c r="E3482" s="259">
        <v>52822</v>
      </c>
      <c r="F3482" s="259" t="s">
        <v>5727</v>
      </c>
      <c r="G3482" s="259" t="s">
        <v>888</v>
      </c>
      <c r="H3482" s="259">
        <v>2</v>
      </c>
      <c r="I3482" s="259" t="s">
        <v>5761</v>
      </c>
      <c r="J3482" s="259" t="s">
        <v>5762</v>
      </c>
      <c r="K3482" s="259" t="s">
        <v>5763</v>
      </c>
      <c r="L3482" s="260">
        <v>45528</v>
      </c>
      <c r="M3482" s="259" t="s">
        <v>20</v>
      </c>
    </row>
    <row r="3483" spans="1:13" x14ac:dyDescent="0.35">
      <c r="A3483" s="261" t="s">
        <v>1079</v>
      </c>
      <c r="B3483" s="261" t="s">
        <v>1080</v>
      </c>
      <c r="C3483" s="261" t="s">
        <v>1052</v>
      </c>
      <c r="D3483" s="261" t="s">
        <v>823</v>
      </c>
      <c r="E3483" s="261">
        <v>0</v>
      </c>
      <c r="F3483" s="261" t="s">
        <v>5727</v>
      </c>
      <c r="G3483" s="261" t="s">
        <v>888</v>
      </c>
      <c r="H3483" s="261">
        <v>2</v>
      </c>
      <c r="I3483" s="261" t="s">
        <v>5761</v>
      </c>
      <c r="J3483" s="261" t="s">
        <v>5764</v>
      </c>
      <c r="K3483" s="261" t="s">
        <v>5765</v>
      </c>
      <c r="L3483" s="262">
        <v>45528</v>
      </c>
      <c r="M3483" s="261" t="s">
        <v>20</v>
      </c>
    </row>
    <row r="3484" spans="1:13" x14ac:dyDescent="0.35">
      <c r="A3484" s="259" t="s">
        <v>1064</v>
      </c>
      <c r="B3484" s="259" t="s">
        <v>1065</v>
      </c>
      <c r="C3484" s="259" t="s">
        <v>1052</v>
      </c>
      <c r="D3484" s="259" t="s">
        <v>953</v>
      </c>
      <c r="E3484" s="259">
        <v>1181675</v>
      </c>
      <c r="F3484" s="259" t="s">
        <v>5727</v>
      </c>
      <c r="G3484" s="259" t="s">
        <v>888</v>
      </c>
      <c r="H3484" s="259">
        <v>2</v>
      </c>
      <c r="I3484" s="259" t="s">
        <v>5761</v>
      </c>
      <c r="J3484" s="259" t="s">
        <v>5766</v>
      </c>
      <c r="K3484" s="259" t="s">
        <v>5767</v>
      </c>
      <c r="L3484" s="260">
        <v>45528</v>
      </c>
      <c r="M3484" s="259" t="s">
        <v>20</v>
      </c>
    </row>
    <row r="3485" spans="1:13" x14ac:dyDescent="0.35">
      <c r="A3485" s="261" t="s">
        <v>1064</v>
      </c>
      <c r="B3485" s="261" t="s">
        <v>1065</v>
      </c>
      <c r="C3485" s="261" t="s">
        <v>1052</v>
      </c>
      <c r="D3485" s="261" t="s">
        <v>694</v>
      </c>
      <c r="E3485" s="261">
        <v>7300</v>
      </c>
      <c r="F3485" s="261" t="s">
        <v>5731</v>
      </c>
      <c r="G3485" s="261" t="s">
        <v>492</v>
      </c>
      <c r="H3485" s="261">
        <v>1</v>
      </c>
      <c r="I3485" s="261" t="s">
        <v>5732</v>
      </c>
      <c r="J3485" s="261" t="s">
        <v>5768</v>
      </c>
      <c r="K3485" s="261" t="s">
        <v>5769</v>
      </c>
      <c r="L3485" s="262">
        <v>45528</v>
      </c>
      <c r="M3485" s="261" t="s">
        <v>20</v>
      </c>
    </row>
    <row r="3486" spans="1:13" x14ac:dyDescent="0.35">
      <c r="A3486" s="259" t="s">
        <v>1064</v>
      </c>
      <c r="B3486" s="259" t="s">
        <v>1065</v>
      </c>
      <c r="C3486" s="259" t="s">
        <v>1052</v>
      </c>
      <c r="D3486" s="259" t="s">
        <v>962</v>
      </c>
      <c r="E3486" s="259">
        <v>675804</v>
      </c>
      <c r="F3486" s="259" t="s">
        <v>5770</v>
      </c>
      <c r="G3486" s="259" t="s">
        <v>888</v>
      </c>
      <c r="H3486" s="259">
        <v>2</v>
      </c>
      <c r="I3486" s="259" t="s">
        <v>5771</v>
      </c>
      <c r="J3486" s="259" t="s">
        <v>5772</v>
      </c>
      <c r="K3486" s="259" t="s">
        <v>5773</v>
      </c>
      <c r="L3486" s="260">
        <v>45528</v>
      </c>
      <c r="M3486" s="259" t="s">
        <v>20</v>
      </c>
    </row>
    <row r="3487" spans="1:13" x14ac:dyDescent="0.35">
      <c r="A3487" s="261" t="s">
        <v>1064</v>
      </c>
      <c r="B3487" s="261" t="s">
        <v>1065</v>
      </c>
      <c r="C3487" s="261" t="s">
        <v>1052</v>
      </c>
      <c r="D3487" s="261" t="s">
        <v>967</v>
      </c>
      <c r="E3487" s="261">
        <v>31561</v>
      </c>
      <c r="F3487" s="261" t="s">
        <v>5743</v>
      </c>
      <c r="G3487" s="261" t="s">
        <v>888</v>
      </c>
      <c r="H3487" s="261">
        <v>2</v>
      </c>
      <c r="I3487" s="261" t="s">
        <v>5744</v>
      </c>
      <c r="J3487" s="261" t="s">
        <v>5774</v>
      </c>
      <c r="K3487" s="261" t="s">
        <v>5775</v>
      </c>
      <c r="L3487" s="262">
        <v>45528</v>
      </c>
      <c r="M3487" s="261" t="s">
        <v>20</v>
      </c>
    </row>
    <row r="3488" spans="1:13" x14ac:dyDescent="0.35">
      <c r="A3488" s="259" t="s">
        <v>1064</v>
      </c>
      <c r="B3488" s="259" t="s">
        <v>1065</v>
      </c>
      <c r="C3488" s="259" t="s">
        <v>1052</v>
      </c>
      <c r="D3488" s="259" t="s">
        <v>568</v>
      </c>
      <c r="E3488" s="259">
        <v>31561</v>
      </c>
      <c r="F3488" s="259" t="s">
        <v>5743</v>
      </c>
      <c r="G3488" s="259" t="s">
        <v>888</v>
      </c>
      <c r="H3488" s="259">
        <v>2</v>
      </c>
      <c r="I3488" s="259" t="s">
        <v>5744</v>
      </c>
      <c r="J3488" s="259" t="s">
        <v>5776</v>
      </c>
      <c r="K3488" s="259" t="s">
        <v>5777</v>
      </c>
      <c r="L3488" s="260">
        <v>45528</v>
      </c>
      <c r="M3488" s="259" t="s">
        <v>20</v>
      </c>
    </row>
    <row r="3489" spans="1:13" x14ac:dyDescent="0.35">
      <c r="A3489" s="261" t="s">
        <v>1064</v>
      </c>
      <c r="B3489" s="261" t="s">
        <v>1065</v>
      </c>
      <c r="C3489" s="261" t="s">
        <v>1052</v>
      </c>
      <c r="D3489" s="261" t="s">
        <v>635</v>
      </c>
      <c r="E3489" s="261">
        <v>43</v>
      </c>
      <c r="F3489" s="261" t="s">
        <v>5747</v>
      </c>
      <c r="G3489" s="261" t="s">
        <v>888</v>
      </c>
      <c r="H3489" s="261">
        <v>2</v>
      </c>
      <c r="I3489" s="261" t="s">
        <v>5748</v>
      </c>
      <c r="J3489" s="261" t="s">
        <v>5749</v>
      </c>
      <c r="K3489" s="261" t="s">
        <v>5778</v>
      </c>
      <c r="L3489" s="262">
        <v>45528</v>
      </c>
      <c r="M3489" s="261" t="s">
        <v>20</v>
      </c>
    </row>
    <row r="3490" spans="1:13" x14ac:dyDescent="0.35">
      <c r="A3490" s="259" t="s">
        <v>1064</v>
      </c>
      <c r="B3490" s="259" t="s">
        <v>1065</v>
      </c>
      <c r="C3490" s="259" t="s">
        <v>1052</v>
      </c>
      <c r="D3490" s="259" t="s">
        <v>793</v>
      </c>
      <c r="E3490" s="259">
        <v>43</v>
      </c>
      <c r="F3490" s="259" t="s">
        <v>5747</v>
      </c>
      <c r="G3490" s="259" t="s">
        <v>888</v>
      </c>
      <c r="H3490" s="259">
        <v>2</v>
      </c>
      <c r="I3490" s="259" t="s">
        <v>5751</v>
      </c>
      <c r="J3490" s="259" t="s">
        <v>5749</v>
      </c>
      <c r="K3490" s="259" t="s">
        <v>5779</v>
      </c>
      <c r="L3490" s="260">
        <v>45528</v>
      </c>
      <c r="M3490" s="259" t="s">
        <v>20</v>
      </c>
    </row>
    <row r="3491" spans="1:13" x14ac:dyDescent="0.35">
      <c r="A3491" s="261" t="s">
        <v>1064</v>
      </c>
      <c r="B3491" s="261" t="s">
        <v>1065</v>
      </c>
      <c r="C3491" s="261" t="s">
        <v>1052</v>
      </c>
      <c r="D3491" s="261" t="s">
        <v>990</v>
      </c>
      <c r="E3491" s="261">
        <v>31561</v>
      </c>
      <c r="F3491" s="261" t="s">
        <v>5743</v>
      </c>
      <c r="G3491" s="261" t="s">
        <v>888</v>
      </c>
      <c r="H3491" s="261">
        <v>2</v>
      </c>
      <c r="I3491" s="261" t="s">
        <v>5744</v>
      </c>
      <c r="J3491" s="261" t="s">
        <v>5780</v>
      </c>
      <c r="K3491" s="261" t="s">
        <v>5781</v>
      </c>
      <c r="L3491" s="262">
        <v>45528</v>
      </c>
      <c r="M3491" s="261" t="s">
        <v>20</v>
      </c>
    </row>
    <row r="3492" spans="1:13" x14ac:dyDescent="0.35">
      <c r="A3492" s="259" t="s">
        <v>1064</v>
      </c>
      <c r="B3492" s="259" t="s">
        <v>1065</v>
      </c>
      <c r="C3492" s="259" t="s">
        <v>1052</v>
      </c>
      <c r="D3492" s="259" t="s">
        <v>995</v>
      </c>
      <c r="E3492" s="259">
        <v>644243</v>
      </c>
      <c r="F3492" s="259" t="s">
        <v>5782</v>
      </c>
      <c r="G3492" s="259" t="s">
        <v>888</v>
      </c>
      <c r="H3492" s="259">
        <v>2</v>
      </c>
      <c r="I3492" s="259" t="s">
        <v>5783</v>
      </c>
      <c r="J3492" s="259" t="s">
        <v>5784</v>
      </c>
      <c r="K3492" s="259" t="s">
        <v>5785</v>
      </c>
      <c r="L3492" s="260">
        <v>45528</v>
      </c>
      <c r="M3492" s="259" t="s">
        <v>20</v>
      </c>
    </row>
    <row r="3493" spans="1:13" x14ac:dyDescent="0.35">
      <c r="A3493" s="261" t="s">
        <v>1064</v>
      </c>
      <c r="B3493" s="261" t="s">
        <v>1065</v>
      </c>
      <c r="C3493" s="261" t="s">
        <v>1052</v>
      </c>
      <c r="D3493" s="261" t="s">
        <v>1000</v>
      </c>
      <c r="E3493" s="261">
        <v>0</v>
      </c>
      <c r="F3493" s="261" t="s">
        <v>5743</v>
      </c>
      <c r="G3493" s="261" t="s">
        <v>888</v>
      </c>
      <c r="H3493" s="261">
        <v>2</v>
      </c>
      <c r="I3493" s="261" t="s">
        <v>5744</v>
      </c>
      <c r="J3493" s="261" t="s">
        <v>5786</v>
      </c>
      <c r="K3493" s="261" t="s">
        <v>5787</v>
      </c>
      <c r="L3493" s="262">
        <v>45528</v>
      </c>
      <c r="M3493" s="261" t="s">
        <v>20</v>
      </c>
    </row>
    <row r="3494" spans="1:13" x14ac:dyDescent="0.35">
      <c r="A3494" s="259" t="s">
        <v>1064</v>
      </c>
      <c r="B3494" s="259" t="s">
        <v>1065</v>
      </c>
      <c r="C3494" s="259" t="s">
        <v>1052</v>
      </c>
      <c r="D3494" s="259" t="s">
        <v>1003</v>
      </c>
      <c r="E3494" s="259">
        <v>31561</v>
      </c>
      <c r="F3494" s="259" t="s">
        <v>5743</v>
      </c>
      <c r="G3494" s="259" t="s">
        <v>888</v>
      </c>
      <c r="H3494" s="259">
        <v>2</v>
      </c>
      <c r="I3494" s="259" t="s">
        <v>5744</v>
      </c>
      <c r="J3494" s="259" t="s">
        <v>5788</v>
      </c>
      <c r="K3494" s="259" t="s">
        <v>5789</v>
      </c>
      <c r="L3494" s="260">
        <v>45528</v>
      </c>
      <c r="M3494" s="259" t="s">
        <v>20</v>
      </c>
    </row>
    <row r="3495" spans="1:13" x14ac:dyDescent="0.35">
      <c r="A3495" s="261" t="s">
        <v>1064</v>
      </c>
      <c r="B3495" s="261" t="s">
        <v>1065</v>
      </c>
      <c r="C3495" s="261" t="s">
        <v>1052</v>
      </c>
      <c r="D3495" s="261" t="s">
        <v>1006</v>
      </c>
      <c r="E3495" s="261" t="s">
        <v>17</v>
      </c>
      <c r="F3495" s="261" t="s">
        <v>512</v>
      </c>
      <c r="G3495" s="261" t="s">
        <v>888</v>
      </c>
      <c r="H3495" s="261">
        <v>2</v>
      </c>
      <c r="I3495" s="261" t="s">
        <v>5790</v>
      </c>
      <c r="J3495" s="261" t="s">
        <v>5791</v>
      </c>
      <c r="K3495" s="261" t="s">
        <v>5792</v>
      </c>
      <c r="L3495" s="262">
        <v>45528</v>
      </c>
      <c r="M3495" s="261" t="s">
        <v>20</v>
      </c>
    </row>
    <row r="3496" spans="1:13" x14ac:dyDescent="0.35">
      <c r="A3496" s="259" t="s">
        <v>1064</v>
      </c>
      <c r="B3496" s="259" t="s">
        <v>1065</v>
      </c>
      <c r="C3496" s="259" t="s">
        <v>1052</v>
      </c>
      <c r="D3496" s="259" t="s">
        <v>823</v>
      </c>
      <c r="E3496" s="259" t="s">
        <v>17</v>
      </c>
      <c r="F3496" s="259" t="s">
        <v>512</v>
      </c>
      <c r="G3496" s="259" t="s">
        <v>888</v>
      </c>
      <c r="H3496" s="259">
        <v>2</v>
      </c>
      <c r="I3496" s="259" t="s">
        <v>5790</v>
      </c>
      <c r="J3496" s="259" t="s">
        <v>5793</v>
      </c>
      <c r="K3496" s="259" t="s">
        <v>5794</v>
      </c>
      <c r="L3496" s="260">
        <v>45528</v>
      </c>
      <c r="M3496" s="259" t="s">
        <v>20</v>
      </c>
    </row>
    <row r="3497" spans="1:13" x14ac:dyDescent="0.35">
      <c r="A3497" s="261" t="s">
        <v>1050</v>
      </c>
      <c r="B3497" s="261" t="s">
        <v>1051</v>
      </c>
      <c r="C3497" s="261" t="s">
        <v>1052</v>
      </c>
      <c r="D3497" s="261" t="s">
        <v>953</v>
      </c>
      <c r="E3497" s="261">
        <v>1181675</v>
      </c>
      <c r="F3497" s="261" t="s">
        <v>5727</v>
      </c>
      <c r="G3497" s="261" t="s">
        <v>888</v>
      </c>
      <c r="H3497" s="261">
        <v>2</v>
      </c>
      <c r="I3497" s="261" t="s">
        <v>5761</v>
      </c>
      <c r="J3497" s="261" t="s">
        <v>5766</v>
      </c>
      <c r="K3497" s="261" t="s">
        <v>5795</v>
      </c>
      <c r="L3497" s="262">
        <v>45528</v>
      </c>
      <c r="M3497" s="261" t="s">
        <v>20</v>
      </c>
    </row>
    <row r="3498" spans="1:13" x14ac:dyDescent="0.35">
      <c r="A3498" s="259" t="s">
        <v>1050</v>
      </c>
      <c r="B3498" s="259" t="s">
        <v>1051</v>
      </c>
      <c r="C3498" s="259" t="s">
        <v>1052</v>
      </c>
      <c r="D3498" s="259" t="s">
        <v>694</v>
      </c>
      <c r="E3498" s="259">
        <v>23180</v>
      </c>
      <c r="F3498" s="259" t="s">
        <v>5731</v>
      </c>
      <c r="G3498" s="259" t="s">
        <v>888</v>
      </c>
      <c r="H3498" s="259">
        <v>2</v>
      </c>
      <c r="I3498" s="259" t="s">
        <v>5732</v>
      </c>
      <c r="J3498" s="259" t="s">
        <v>5796</v>
      </c>
      <c r="K3498" s="259" t="s">
        <v>5797</v>
      </c>
      <c r="L3498" s="260">
        <v>45528</v>
      </c>
      <c r="M3498" s="259" t="s">
        <v>20</v>
      </c>
    </row>
    <row r="3499" spans="1:13" x14ac:dyDescent="0.35">
      <c r="A3499" s="261" t="s">
        <v>1050</v>
      </c>
      <c r="B3499" s="261" t="s">
        <v>1051</v>
      </c>
      <c r="C3499" s="261" t="s">
        <v>1052</v>
      </c>
      <c r="D3499" s="261" t="s">
        <v>962</v>
      </c>
      <c r="E3499" s="261">
        <v>1181675</v>
      </c>
      <c r="F3499" s="261" t="s">
        <v>5727</v>
      </c>
      <c r="G3499" s="261" t="s">
        <v>888</v>
      </c>
      <c r="H3499" s="261">
        <v>2</v>
      </c>
      <c r="I3499" s="261" t="s">
        <v>5761</v>
      </c>
      <c r="J3499" s="261" t="s">
        <v>5798</v>
      </c>
      <c r="K3499" s="261" t="s">
        <v>5799</v>
      </c>
      <c r="L3499" s="262">
        <v>45528</v>
      </c>
      <c r="M3499" s="261" t="s">
        <v>20</v>
      </c>
    </row>
    <row r="3500" spans="1:13" x14ac:dyDescent="0.35">
      <c r="A3500" s="259" t="s">
        <v>1050</v>
      </c>
      <c r="B3500" s="259" t="s">
        <v>1051</v>
      </c>
      <c r="C3500" s="259" t="s">
        <v>1052</v>
      </c>
      <c r="D3500" s="259" t="s">
        <v>967</v>
      </c>
      <c r="E3500" s="259">
        <v>759720</v>
      </c>
      <c r="F3500" s="259" t="s">
        <v>5727</v>
      </c>
      <c r="G3500" s="259" t="s">
        <v>888</v>
      </c>
      <c r="H3500" s="259">
        <v>2</v>
      </c>
      <c r="I3500" s="259" t="s">
        <v>5761</v>
      </c>
      <c r="J3500" s="259" t="s">
        <v>5800</v>
      </c>
      <c r="K3500" s="259" t="s">
        <v>5801</v>
      </c>
      <c r="L3500" s="260">
        <v>45528</v>
      </c>
      <c r="M3500" s="259" t="s">
        <v>20</v>
      </c>
    </row>
    <row r="3501" spans="1:13" x14ac:dyDescent="0.35">
      <c r="A3501" s="261" t="s">
        <v>1050</v>
      </c>
      <c r="B3501" s="261" t="s">
        <v>1051</v>
      </c>
      <c r="C3501" s="261" t="s">
        <v>1052</v>
      </c>
      <c r="D3501" s="261" t="s">
        <v>568</v>
      </c>
      <c r="E3501" s="261">
        <v>0</v>
      </c>
      <c r="F3501" s="261" t="s">
        <v>17</v>
      </c>
      <c r="G3501" s="261" t="s">
        <v>888</v>
      </c>
      <c r="H3501" s="261">
        <v>2</v>
      </c>
      <c r="I3501" s="261" t="s">
        <v>17</v>
      </c>
      <c r="J3501" s="261" t="s">
        <v>5802</v>
      </c>
      <c r="K3501" s="261" t="s">
        <v>5803</v>
      </c>
      <c r="L3501" s="262">
        <v>45528</v>
      </c>
      <c r="M3501" s="261" t="s">
        <v>20</v>
      </c>
    </row>
    <row r="3502" spans="1:13" x14ac:dyDescent="0.35">
      <c r="A3502" s="259" t="s">
        <v>1050</v>
      </c>
      <c r="B3502" s="259" t="s">
        <v>1051</v>
      </c>
      <c r="C3502" s="259" t="s">
        <v>1052</v>
      </c>
      <c r="D3502" s="259" t="s">
        <v>635</v>
      </c>
      <c r="E3502" s="259">
        <v>0</v>
      </c>
      <c r="F3502" s="259" t="s">
        <v>5804</v>
      </c>
      <c r="G3502" s="259" t="s">
        <v>888</v>
      </c>
      <c r="H3502" s="259">
        <v>2</v>
      </c>
      <c r="I3502" s="259" t="s">
        <v>691</v>
      </c>
      <c r="J3502" s="259" t="s">
        <v>5805</v>
      </c>
      <c r="K3502" s="259" t="s">
        <v>5806</v>
      </c>
      <c r="L3502" s="260">
        <v>45528</v>
      </c>
      <c r="M3502" s="259" t="s">
        <v>20</v>
      </c>
    </row>
    <row r="3503" spans="1:13" x14ac:dyDescent="0.35">
      <c r="A3503" s="261" t="s">
        <v>1050</v>
      </c>
      <c r="B3503" s="261" t="s">
        <v>1051</v>
      </c>
      <c r="C3503" s="261" t="s">
        <v>1052</v>
      </c>
      <c r="D3503" s="261" t="s">
        <v>793</v>
      </c>
      <c r="E3503" s="261">
        <v>43</v>
      </c>
      <c r="F3503" s="261" t="s">
        <v>5807</v>
      </c>
      <c r="G3503" s="261" t="s">
        <v>888</v>
      </c>
      <c r="H3503" s="261">
        <v>2</v>
      </c>
      <c r="I3503" s="261" t="s">
        <v>5808</v>
      </c>
      <c r="J3503" s="261" t="s">
        <v>5809</v>
      </c>
      <c r="K3503" s="261" t="s">
        <v>5810</v>
      </c>
      <c r="L3503" s="262">
        <v>45528</v>
      </c>
      <c r="M3503" s="261" t="s">
        <v>20</v>
      </c>
    </row>
    <row r="3504" spans="1:13" x14ac:dyDescent="0.35">
      <c r="A3504" s="259" t="s">
        <v>1050</v>
      </c>
      <c r="B3504" s="259" t="s">
        <v>1051</v>
      </c>
      <c r="C3504" s="259" t="s">
        <v>1052</v>
      </c>
      <c r="D3504" s="259" t="s">
        <v>990</v>
      </c>
      <c r="E3504" s="259">
        <v>285000</v>
      </c>
      <c r="F3504" s="259" t="s">
        <v>5727</v>
      </c>
      <c r="G3504" s="259" t="s">
        <v>888</v>
      </c>
      <c r="H3504" s="259">
        <v>2</v>
      </c>
      <c r="I3504" s="259" t="s">
        <v>5761</v>
      </c>
      <c r="J3504" s="259" t="s">
        <v>5811</v>
      </c>
      <c r="K3504" s="259" t="s">
        <v>5812</v>
      </c>
      <c r="L3504" s="260">
        <v>45528</v>
      </c>
      <c r="M3504" s="259" t="s">
        <v>20</v>
      </c>
    </row>
    <row r="3505" spans="1:13" x14ac:dyDescent="0.35">
      <c r="A3505" s="261" t="s">
        <v>1050</v>
      </c>
      <c r="B3505" s="261" t="s">
        <v>1051</v>
      </c>
      <c r="C3505" s="261" t="s">
        <v>1052</v>
      </c>
      <c r="D3505" s="261" t="s">
        <v>995</v>
      </c>
      <c r="E3505" s="261">
        <v>421955</v>
      </c>
      <c r="F3505" s="261" t="s">
        <v>5727</v>
      </c>
      <c r="G3505" s="261" t="s">
        <v>888</v>
      </c>
      <c r="H3505" s="261">
        <v>2</v>
      </c>
      <c r="I3505" s="261" t="s">
        <v>5761</v>
      </c>
      <c r="J3505" s="261" t="s">
        <v>5813</v>
      </c>
      <c r="K3505" s="261" t="s">
        <v>5814</v>
      </c>
      <c r="L3505" s="262">
        <v>45528</v>
      </c>
      <c r="M3505" s="261" t="s">
        <v>20</v>
      </c>
    </row>
    <row r="3506" spans="1:13" x14ac:dyDescent="0.35">
      <c r="A3506" s="259" t="s">
        <v>1050</v>
      </c>
      <c r="B3506" s="259" t="s">
        <v>1051</v>
      </c>
      <c r="C3506" s="259" t="s">
        <v>1052</v>
      </c>
      <c r="D3506" s="259" t="s">
        <v>1000</v>
      </c>
      <c r="E3506" s="259">
        <v>474720</v>
      </c>
      <c r="F3506" s="259" t="s">
        <v>5727</v>
      </c>
      <c r="G3506" s="259" t="s">
        <v>888</v>
      </c>
      <c r="H3506" s="259">
        <v>2</v>
      </c>
      <c r="I3506" s="259" t="s">
        <v>5761</v>
      </c>
      <c r="J3506" s="259" t="s">
        <v>5815</v>
      </c>
      <c r="K3506" s="259" t="s">
        <v>5816</v>
      </c>
      <c r="L3506" s="260">
        <v>45528</v>
      </c>
      <c r="M3506" s="259" t="s">
        <v>20</v>
      </c>
    </row>
    <row r="3507" spans="1:13" x14ac:dyDescent="0.35">
      <c r="A3507" s="261" t="s">
        <v>1050</v>
      </c>
      <c r="B3507" s="261" t="s">
        <v>1051</v>
      </c>
      <c r="C3507" s="261" t="s">
        <v>1052</v>
      </c>
      <c r="D3507" s="261" t="s">
        <v>1003</v>
      </c>
      <c r="E3507" s="261">
        <v>232178</v>
      </c>
      <c r="F3507" s="261" t="s">
        <v>5727</v>
      </c>
      <c r="G3507" s="261" t="s">
        <v>888</v>
      </c>
      <c r="H3507" s="261">
        <v>2</v>
      </c>
      <c r="I3507" s="261" t="s">
        <v>5761</v>
      </c>
      <c r="J3507" s="261" t="s">
        <v>5817</v>
      </c>
      <c r="K3507" s="261" t="s">
        <v>5818</v>
      </c>
      <c r="L3507" s="262">
        <v>45528</v>
      </c>
      <c r="M3507" s="261" t="s">
        <v>20</v>
      </c>
    </row>
    <row r="3508" spans="1:13" x14ac:dyDescent="0.35">
      <c r="A3508" s="259" t="s">
        <v>1050</v>
      </c>
      <c r="B3508" s="259" t="s">
        <v>1051</v>
      </c>
      <c r="C3508" s="259" t="s">
        <v>1052</v>
      </c>
      <c r="D3508" s="259" t="s">
        <v>1006</v>
      </c>
      <c r="E3508" s="259">
        <v>52822</v>
      </c>
      <c r="F3508" s="259" t="s">
        <v>5727</v>
      </c>
      <c r="G3508" s="259" t="s">
        <v>888</v>
      </c>
      <c r="H3508" s="259">
        <v>2</v>
      </c>
      <c r="I3508" s="259" t="s">
        <v>5761</v>
      </c>
      <c r="J3508" s="259" t="s">
        <v>5819</v>
      </c>
      <c r="K3508" s="259" t="s">
        <v>5820</v>
      </c>
      <c r="L3508" s="260">
        <v>45528</v>
      </c>
      <c r="M3508" s="259" t="s">
        <v>20</v>
      </c>
    </row>
    <row r="3509" spans="1:13" x14ac:dyDescent="0.35">
      <c r="A3509" s="261" t="s">
        <v>1050</v>
      </c>
      <c r="B3509" s="261" t="s">
        <v>1051</v>
      </c>
      <c r="C3509" s="261" t="s">
        <v>1052</v>
      </c>
      <c r="D3509" s="261" t="s">
        <v>823</v>
      </c>
      <c r="E3509" s="261">
        <v>0</v>
      </c>
      <c r="F3509" s="261" t="s">
        <v>5727</v>
      </c>
      <c r="G3509" s="261" t="s">
        <v>888</v>
      </c>
      <c r="H3509" s="261">
        <v>2</v>
      </c>
      <c r="I3509" s="261" t="s">
        <v>5761</v>
      </c>
      <c r="J3509" s="261" t="s">
        <v>5821</v>
      </c>
      <c r="K3509" s="261" t="s">
        <v>5822</v>
      </c>
      <c r="L3509" s="262">
        <v>45528</v>
      </c>
      <c r="M3509" s="261" t="s">
        <v>20</v>
      </c>
    </row>
    <row r="3510" spans="1:13" x14ac:dyDescent="0.35">
      <c r="A3510" s="259" t="s">
        <v>2092</v>
      </c>
      <c r="B3510" s="259" t="s">
        <v>2093</v>
      </c>
      <c r="C3510" s="259" t="s">
        <v>2094</v>
      </c>
      <c r="D3510" s="259" t="s">
        <v>953</v>
      </c>
      <c r="E3510" s="259">
        <v>31121178</v>
      </c>
      <c r="F3510" s="259" t="s">
        <v>5823</v>
      </c>
      <c r="G3510" s="259" t="s">
        <v>888</v>
      </c>
      <c r="H3510" s="259">
        <v>2</v>
      </c>
      <c r="I3510" s="259" t="s">
        <v>5824</v>
      </c>
      <c r="J3510" s="259" t="s">
        <v>5825</v>
      </c>
      <c r="K3510" s="259" t="s">
        <v>5826</v>
      </c>
      <c r="L3510" s="260">
        <v>45528</v>
      </c>
      <c r="M3510" s="259" t="s">
        <v>20</v>
      </c>
    </row>
    <row r="3511" spans="1:13" x14ac:dyDescent="0.35">
      <c r="A3511" s="261" t="s">
        <v>2092</v>
      </c>
      <c r="B3511" s="261" t="s">
        <v>2093</v>
      </c>
      <c r="C3511" s="261" t="s">
        <v>2094</v>
      </c>
      <c r="D3511" s="261" t="s">
        <v>694</v>
      </c>
      <c r="E3511" s="261">
        <v>88648</v>
      </c>
      <c r="F3511" s="261" t="s">
        <v>5827</v>
      </c>
      <c r="G3511" s="261" t="s">
        <v>888</v>
      </c>
      <c r="H3511" s="261">
        <v>2</v>
      </c>
      <c r="I3511" s="261" t="s">
        <v>5828</v>
      </c>
      <c r="J3511" s="261" t="s">
        <v>5829</v>
      </c>
      <c r="K3511" s="261" t="s">
        <v>5830</v>
      </c>
      <c r="L3511" s="262">
        <v>45528</v>
      </c>
      <c r="M3511" s="261" t="s">
        <v>20</v>
      </c>
    </row>
    <row r="3512" spans="1:13" x14ac:dyDescent="0.35">
      <c r="A3512" s="259" t="s">
        <v>2092</v>
      </c>
      <c r="B3512" s="259" t="s">
        <v>2093</v>
      </c>
      <c r="C3512" s="259" t="s">
        <v>2094</v>
      </c>
      <c r="D3512" s="259" t="s">
        <v>962</v>
      </c>
      <c r="E3512" s="259">
        <v>4664601</v>
      </c>
      <c r="F3512" s="259" t="s">
        <v>5831</v>
      </c>
      <c r="G3512" s="259" t="s">
        <v>888</v>
      </c>
      <c r="H3512" s="259">
        <v>2</v>
      </c>
      <c r="I3512" s="259" t="s">
        <v>5828</v>
      </c>
      <c r="J3512" s="259" t="s">
        <v>5832</v>
      </c>
      <c r="K3512" s="259" t="s">
        <v>5833</v>
      </c>
      <c r="L3512" s="260">
        <v>45528</v>
      </c>
      <c r="M3512" s="259" t="s">
        <v>20</v>
      </c>
    </row>
    <row r="3513" spans="1:13" x14ac:dyDescent="0.35">
      <c r="A3513" s="261" t="s">
        <v>2092</v>
      </c>
      <c r="B3513" s="261" t="s">
        <v>2093</v>
      </c>
      <c r="C3513" s="261" t="s">
        <v>2094</v>
      </c>
      <c r="D3513" s="261" t="s">
        <v>967</v>
      </c>
      <c r="E3513" s="261">
        <v>535000</v>
      </c>
      <c r="F3513" s="261" t="s">
        <v>5834</v>
      </c>
      <c r="G3513" s="261" t="s">
        <v>888</v>
      </c>
      <c r="H3513" s="261">
        <v>2</v>
      </c>
      <c r="I3513" s="261" t="s">
        <v>5835</v>
      </c>
      <c r="J3513" s="261" t="s">
        <v>5836</v>
      </c>
      <c r="K3513" s="261" t="s">
        <v>5837</v>
      </c>
      <c r="L3513" s="262">
        <v>45528</v>
      </c>
      <c r="M3513" s="261" t="s">
        <v>20</v>
      </c>
    </row>
    <row r="3514" spans="1:13" x14ac:dyDescent="0.35">
      <c r="A3514" s="259" t="s">
        <v>2092</v>
      </c>
      <c r="B3514" s="259" t="s">
        <v>2093</v>
      </c>
      <c r="C3514" s="259" t="s">
        <v>2094</v>
      </c>
      <c r="D3514" s="259" t="s">
        <v>568</v>
      </c>
      <c r="E3514" s="259">
        <v>22700</v>
      </c>
      <c r="F3514" s="259" t="s">
        <v>5838</v>
      </c>
      <c r="G3514" s="259" t="s">
        <v>888</v>
      </c>
      <c r="H3514" s="259">
        <v>2</v>
      </c>
      <c r="I3514" s="259" t="s">
        <v>5839</v>
      </c>
      <c r="J3514" s="259" t="s">
        <v>5840</v>
      </c>
      <c r="K3514" s="259" t="s">
        <v>5841</v>
      </c>
      <c r="L3514" s="260">
        <v>45528</v>
      </c>
      <c r="M3514" s="259" t="s">
        <v>20</v>
      </c>
    </row>
    <row r="3515" spans="1:13" x14ac:dyDescent="0.35">
      <c r="A3515" s="261" t="s">
        <v>2092</v>
      </c>
      <c r="B3515" s="261" t="s">
        <v>2093</v>
      </c>
      <c r="C3515" s="261" t="s">
        <v>2094</v>
      </c>
      <c r="D3515" s="261" t="s">
        <v>40</v>
      </c>
      <c r="E3515" s="261">
        <v>4</v>
      </c>
      <c r="F3515" s="261" t="s">
        <v>5842</v>
      </c>
      <c r="G3515" s="261" t="s">
        <v>888</v>
      </c>
      <c r="H3515" s="261">
        <v>2</v>
      </c>
      <c r="I3515" s="261" t="s">
        <v>5843</v>
      </c>
      <c r="J3515" s="261" t="s">
        <v>5844</v>
      </c>
      <c r="K3515" s="261" t="s">
        <v>5845</v>
      </c>
      <c r="L3515" s="262">
        <v>45528</v>
      </c>
      <c r="M3515" s="261" t="s">
        <v>20</v>
      </c>
    </row>
    <row r="3516" spans="1:13" x14ac:dyDescent="0.35">
      <c r="A3516" s="259" t="s">
        <v>2092</v>
      </c>
      <c r="B3516" s="259" t="s">
        <v>2093</v>
      </c>
      <c r="C3516" s="259" t="s">
        <v>2094</v>
      </c>
      <c r="D3516" s="259" t="s">
        <v>635</v>
      </c>
      <c r="E3516" s="259">
        <v>19</v>
      </c>
      <c r="F3516" s="259" t="s">
        <v>5838</v>
      </c>
      <c r="G3516" s="259" t="s">
        <v>888</v>
      </c>
      <c r="H3516" s="259">
        <v>2</v>
      </c>
      <c r="I3516" s="259" t="s">
        <v>5839</v>
      </c>
      <c r="J3516" s="259" t="s">
        <v>5846</v>
      </c>
      <c r="K3516" s="259" t="s">
        <v>5847</v>
      </c>
      <c r="L3516" s="260">
        <v>45528</v>
      </c>
      <c r="M3516" s="259" t="s">
        <v>20</v>
      </c>
    </row>
    <row r="3517" spans="1:13" x14ac:dyDescent="0.35">
      <c r="A3517" s="261" t="s">
        <v>2092</v>
      </c>
      <c r="B3517" s="261" t="s">
        <v>2093</v>
      </c>
      <c r="C3517" s="261" t="s">
        <v>2094</v>
      </c>
      <c r="D3517" s="261" t="s">
        <v>793</v>
      </c>
      <c r="E3517" s="261">
        <v>19</v>
      </c>
      <c r="F3517" s="261" t="s">
        <v>5838</v>
      </c>
      <c r="G3517" s="261" t="s">
        <v>888</v>
      </c>
      <c r="H3517" s="261">
        <v>2</v>
      </c>
      <c r="I3517" s="261" t="s">
        <v>5839</v>
      </c>
      <c r="J3517" s="261" t="s">
        <v>5848</v>
      </c>
      <c r="K3517" s="261" t="s">
        <v>5849</v>
      </c>
      <c r="L3517" s="262">
        <v>45528</v>
      </c>
      <c r="M3517" s="261" t="s">
        <v>20</v>
      </c>
    </row>
    <row r="3518" spans="1:13" x14ac:dyDescent="0.35">
      <c r="A3518" s="259" t="s">
        <v>2092</v>
      </c>
      <c r="B3518" s="259" t="s">
        <v>2093</v>
      </c>
      <c r="C3518" s="259" t="s">
        <v>2094</v>
      </c>
      <c r="D3518" s="259" t="s">
        <v>990</v>
      </c>
      <c r="E3518" s="259">
        <v>168248</v>
      </c>
      <c r="F3518" s="259" t="s">
        <v>5850</v>
      </c>
      <c r="G3518" s="259" t="s">
        <v>888</v>
      </c>
      <c r="H3518" s="259">
        <v>2</v>
      </c>
      <c r="I3518" s="259" t="s">
        <v>5851</v>
      </c>
      <c r="J3518" s="259" t="s">
        <v>5852</v>
      </c>
      <c r="K3518" s="259" t="s">
        <v>5853</v>
      </c>
      <c r="L3518" s="260">
        <v>45528</v>
      </c>
      <c r="M3518" s="259" t="s">
        <v>20</v>
      </c>
    </row>
    <row r="3519" spans="1:13" x14ac:dyDescent="0.35">
      <c r="A3519" s="261" t="s">
        <v>2092</v>
      </c>
      <c r="B3519" s="261" t="s">
        <v>2093</v>
      </c>
      <c r="C3519" s="261" t="s">
        <v>2094</v>
      </c>
      <c r="D3519" s="261" t="s">
        <v>995</v>
      </c>
      <c r="E3519" s="261">
        <v>4129601</v>
      </c>
      <c r="F3519" s="261" t="s">
        <v>5854</v>
      </c>
      <c r="G3519" s="261" t="s">
        <v>888</v>
      </c>
      <c r="H3519" s="261">
        <v>2</v>
      </c>
      <c r="I3519" s="261" t="s">
        <v>5828</v>
      </c>
      <c r="J3519" s="261" t="s">
        <v>5855</v>
      </c>
      <c r="K3519" s="261" t="s">
        <v>5856</v>
      </c>
      <c r="L3519" s="262">
        <v>45528</v>
      </c>
      <c r="M3519" s="261" t="s">
        <v>20</v>
      </c>
    </row>
    <row r="3520" spans="1:13" x14ac:dyDescent="0.35">
      <c r="A3520" s="259" t="s">
        <v>2092</v>
      </c>
      <c r="B3520" s="259" t="s">
        <v>2093</v>
      </c>
      <c r="C3520" s="259" t="s">
        <v>2094</v>
      </c>
      <c r="D3520" s="259" t="s">
        <v>1000</v>
      </c>
      <c r="E3520" s="259">
        <v>366752</v>
      </c>
      <c r="F3520" s="259" t="s">
        <v>5857</v>
      </c>
      <c r="G3520" s="259" t="s">
        <v>888</v>
      </c>
      <c r="H3520" s="259">
        <v>2</v>
      </c>
      <c r="I3520" s="259" t="s">
        <v>5858</v>
      </c>
      <c r="J3520" s="259" t="s">
        <v>5855</v>
      </c>
      <c r="K3520" s="259" t="s">
        <v>5859</v>
      </c>
      <c r="L3520" s="260">
        <v>45528</v>
      </c>
      <c r="M3520" s="259" t="s">
        <v>20</v>
      </c>
    </row>
    <row r="3521" spans="1:13" x14ac:dyDescent="0.35">
      <c r="A3521" s="261" t="s">
        <v>2092</v>
      </c>
      <c r="B3521" s="261" t="s">
        <v>2093</v>
      </c>
      <c r="C3521" s="261" t="s">
        <v>2094</v>
      </c>
      <c r="D3521" s="261" t="s">
        <v>1003</v>
      </c>
      <c r="E3521" s="261">
        <v>168248</v>
      </c>
      <c r="F3521" s="261" t="s">
        <v>5850</v>
      </c>
      <c r="G3521" s="261" t="s">
        <v>888</v>
      </c>
      <c r="H3521" s="261">
        <v>2</v>
      </c>
      <c r="I3521" s="261" t="s">
        <v>5851</v>
      </c>
      <c r="J3521" s="261" t="s">
        <v>5860</v>
      </c>
      <c r="K3521" s="261" t="s">
        <v>5861</v>
      </c>
      <c r="L3521" s="262">
        <v>45528</v>
      </c>
      <c r="M3521" s="261" t="s">
        <v>20</v>
      </c>
    </row>
    <row r="3522" spans="1:13" x14ac:dyDescent="0.35">
      <c r="A3522" s="259" t="s">
        <v>2092</v>
      </c>
      <c r="B3522" s="259" t="s">
        <v>2093</v>
      </c>
      <c r="C3522" s="259" t="s">
        <v>2094</v>
      </c>
      <c r="D3522" s="259" t="s">
        <v>1006</v>
      </c>
      <c r="E3522" s="259" t="s">
        <v>17</v>
      </c>
      <c r="F3522" s="259" t="s">
        <v>17</v>
      </c>
      <c r="G3522" s="259" t="s">
        <v>888</v>
      </c>
      <c r="H3522" s="259">
        <v>2</v>
      </c>
      <c r="I3522" s="259" t="s">
        <v>17</v>
      </c>
      <c r="J3522" s="259" t="s">
        <v>5862</v>
      </c>
      <c r="K3522" s="259" t="s">
        <v>5863</v>
      </c>
      <c r="L3522" s="260">
        <v>45528</v>
      </c>
      <c r="M3522" s="259" t="s">
        <v>20</v>
      </c>
    </row>
    <row r="3523" spans="1:13" x14ac:dyDescent="0.35">
      <c r="A3523" s="261" t="s">
        <v>2092</v>
      </c>
      <c r="B3523" s="261" t="s">
        <v>2093</v>
      </c>
      <c r="C3523" s="261" t="s">
        <v>2094</v>
      </c>
      <c r="D3523" s="261" t="s">
        <v>823</v>
      </c>
      <c r="E3523" s="261" t="s">
        <v>17</v>
      </c>
      <c r="F3523" s="261" t="s">
        <v>17</v>
      </c>
      <c r="G3523" s="261" t="s">
        <v>888</v>
      </c>
      <c r="H3523" s="261">
        <v>2</v>
      </c>
      <c r="I3523" s="261" t="s">
        <v>17</v>
      </c>
      <c r="J3523" s="261" t="s">
        <v>5862</v>
      </c>
      <c r="K3523" s="261" t="s">
        <v>5864</v>
      </c>
      <c r="L3523" s="262">
        <v>45528</v>
      </c>
      <c r="M3523" s="261" t="s">
        <v>20</v>
      </c>
    </row>
    <row r="3524" spans="1:13" x14ac:dyDescent="0.35">
      <c r="A3524" s="259" t="s">
        <v>2092</v>
      </c>
      <c r="B3524" s="259" t="s">
        <v>2093</v>
      </c>
      <c r="C3524" s="259" t="s">
        <v>2094</v>
      </c>
      <c r="D3524" s="259" t="s">
        <v>16</v>
      </c>
      <c r="E3524" s="259">
        <v>938</v>
      </c>
      <c r="F3524" s="259" t="s">
        <v>5842</v>
      </c>
      <c r="G3524" s="259" t="s">
        <v>888</v>
      </c>
      <c r="H3524" s="259">
        <v>2</v>
      </c>
      <c r="I3524" s="259" t="s">
        <v>5843</v>
      </c>
      <c r="J3524" s="259" t="s">
        <v>5865</v>
      </c>
      <c r="K3524" s="259" t="s">
        <v>5866</v>
      </c>
      <c r="L3524" s="260">
        <v>45528</v>
      </c>
      <c r="M3524" s="259" t="s">
        <v>20</v>
      </c>
    </row>
    <row r="3525" spans="1:13" x14ac:dyDescent="0.35">
      <c r="A3525" s="261" t="s">
        <v>2092</v>
      </c>
      <c r="B3525" s="261" t="s">
        <v>2093</v>
      </c>
      <c r="C3525" s="261" t="s">
        <v>2094</v>
      </c>
      <c r="D3525" s="261" t="s">
        <v>24</v>
      </c>
      <c r="E3525" s="261" t="s">
        <v>17</v>
      </c>
      <c r="F3525" s="261" t="s">
        <v>5867</v>
      </c>
      <c r="G3525" s="261" t="s">
        <v>888</v>
      </c>
      <c r="H3525" s="261">
        <v>2</v>
      </c>
      <c r="I3525" s="261" t="s">
        <v>5868</v>
      </c>
      <c r="J3525" s="261" t="s">
        <v>5869</v>
      </c>
      <c r="K3525" s="261" t="s">
        <v>5870</v>
      </c>
      <c r="L3525" s="262">
        <v>45528</v>
      </c>
      <c r="M3525" s="261" t="s">
        <v>20</v>
      </c>
    </row>
    <row r="3526" spans="1:13" x14ac:dyDescent="0.35">
      <c r="A3526" s="259" t="s">
        <v>2097</v>
      </c>
      <c r="B3526" s="259" t="s">
        <v>2098</v>
      </c>
      <c r="C3526" s="259" t="s">
        <v>2094</v>
      </c>
      <c r="D3526" s="259" t="s">
        <v>953</v>
      </c>
      <c r="E3526" s="259">
        <v>31121178</v>
      </c>
      <c r="F3526" s="259" t="s">
        <v>5823</v>
      </c>
      <c r="G3526" s="259" t="s">
        <v>888</v>
      </c>
      <c r="H3526" s="259">
        <v>2</v>
      </c>
      <c r="I3526" s="259" t="s">
        <v>5824</v>
      </c>
      <c r="J3526" s="259" t="s">
        <v>5871</v>
      </c>
      <c r="K3526" s="259" t="s">
        <v>5872</v>
      </c>
      <c r="L3526" s="260">
        <v>45528</v>
      </c>
      <c r="M3526" s="259" t="s">
        <v>20</v>
      </c>
    </row>
    <row r="3527" spans="1:13" x14ac:dyDescent="0.35">
      <c r="A3527" s="261" t="s">
        <v>2097</v>
      </c>
      <c r="B3527" s="261" t="s">
        <v>2098</v>
      </c>
      <c r="C3527" s="261" t="s">
        <v>2094</v>
      </c>
      <c r="D3527" s="261" t="s">
        <v>694</v>
      </c>
      <c r="E3527" s="261">
        <v>149752</v>
      </c>
      <c r="F3527" s="261" t="s">
        <v>5873</v>
      </c>
      <c r="G3527" s="261" t="s">
        <v>888</v>
      </c>
      <c r="H3527" s="261">
        <v>2</v>
      </c>
      <c r="I3527" s="261" t="s">
        <v>5874</v>
      </c>
      <c r="J3527" s="261" t="s">
        <v>5875</v>
      </c>
      <c r="K3527" s="261" t="s">
        <v>5876</v>
      </c>
      <c r="L3527" s="262">
        <v>45528</v>
      </c>
      <c r="M3527" s="261" t="s">
        <v>20</v>
      </c>
    </row>
    <row r="3528" spans="1:13" x14ac:dyDescent="0.35">
      <c r="A3528" s="259" t="s">
        <v>2097</v>
      </c>
      <c r="B3528" s="259" t="s">
        <v>2098</v>
      </c>
      <c r="C3528" s="259" t="s">
        <v>2094</v>
      </c>
      <c r="D3528" s="259" t="s">
        <v>962</v>
      </c>
      <c r="E3528" s="259">
        <v>10269652</v>
      </c>
      <c r="F3528" s="259" t="s">
        <v>5877</v>
      </c>
      <c r="G3528" s="259" t="s">
        <v>888</v>
      </c>
      <c r="H3528" s="259">
        <v>2</v>
      </c>
      <c r="I3528" s="259" t="s">
        <v>5878</v>
      </c>
      <c r="J3528" s="259" t="s">
        <v>5879</v>
      </c>
      <c r="K3528" s="259" t="s">
        <v>5880</v>
      </c>
      <c r="L3528" s="260">
        <v>45528</v>
      </c>
      <c r="M3528" s="259" t="s">
        <v>20</v>
      </c>
    </row>
    <row r="3529" spans="1:13" x14ac:dyDescent="0.35">
      <c r="A3529" s="261" t="s">
        <v>2097</v>
      </c>
      <c r="B3529" s="261" t="s">
        <v>2098</v>
      </c>
      <c r="C3529" s="261" t="s">
        <v>2094</v>
      </c>
      <c r="D3529" s="261" t="s">
        <v>967</v>
      </c>
      <c r="E3529" s="261">
        <v>6135497</v>
      </c>
      <c r="F3529" s="261" t="s">
        <v>5877</v>
      </c>
      <c r="G3529" s="261" t="s">
        <v>888</v>
      </c>
      <c r="H3529" s="261">
        <v>2</v>
      </c>
      <c r="I3529" s="261" t="s">
        <v>5878</v>
      </c>
      <c r="J3529" s="261" t="s">
        <v>5881</v>
      </c>
      <c r="K3529" s="261" t="s">
        <v>5882</v>
      </c>
      <c r="L3529" s="262">
        <v>45528</v>
      </c>
      <c r="M3529" s="261" t="s">
        <v>20</v>
      </c>
    </row>
    <row r="3530" spans="1:13" x14ac:dyDescent="0.35">
      <c r="A3530" s="259" t="s">
        <v>2097</v>
      </c>
      <c r="B3530" s="259" t="s">
        <v>2098</v>
      </c>
      <c r="C3530" s="259" t="s">
        <v>2094</v>
      </c>
      <c r="D3530" s="259" t="s">
        <v>568</v>
      </c>
      <c r="E3530" s="259">
        <v>8452</v>
      </c>
      <c r="F3530" s="259" t="s">
        <v>5883</v>
      </c>
      <c r="G3530" s="259" t="s">
        <v>888</v>
      </c>
      <c r="H3530" s="259">
        <v>2</v>
      </c>
      <c r="I3530" s="259" t="s">
        <v>5884</v>
      </c>
      <c r="J3530" s="259" t="s">
        <v>5885</v>
      </c>
      <c r="K3530" s="259" t="s">
        <v>5886</v>
      </c>
      <c r="L3530" s="260">
        <v>45528</v>
      </c>
      <c r="M3530" s="259" t="s">
        <v>20</v>
      </c>
    </row>
    <row r="3531" spans="1:13" x14ac:dyDescent="0.35">
      <c r="A3531" s="261" t="s">
        <v>2097</v>
      </c>
      <c r="B3531" s="261" t="s">
        <v>2098</v>
      </c>
      <c r="C3531" s="261" t="s">
        <v>2094</v>
      </c>
      <c r="D3531" s="261" t="s">
        <v>38</v>
      </c>
      <c r="E3531" s="261">
        <v>196451</v>
      </c>
      <c r="F3531" s="261" t="s">
        <v>5887</v>
      </c>
      <c r="G3531" s="261" t="s">
        <v>888</v>
      </c>
      <c r="H3531" s="261">
        <v>2</v>
      </c>
      <c r="I3531" s="261" t="s">
        <v>5888</v>
      </c>
      <c r="J3531" s="261" t="s">
        <v>5889</v>
      </c>
      <c r="K3531" s="261" t="s">
        <v>5890</v>
      </c>
      <c r="L3531" s="262">
        <v>45528</v>
      </c>
      <c r="M3531" s="261" t="s">
        <v>20</v>
      </c>
    </row>
    <row r="3532" spans="1:13" x14ac:dyDescent="0.35">
      <c r="A3532" s="259" t="s">
        <v>2097</v>
      </c>
      <c r="B3532" s="259" t="s">
        <v>2098</v>
      </c>
      <c r="C3532" s="259" t="s">
        <v>2094</v>
      </c>
      <c r="D3532" s="259" t="s">
        <v>793</v>
      </c>
      <c r="E3532" s="259">
        <v>19</v>
      </c>
      <c r="F3532" s="259" t="s">
        <v>5891</v>
      </c>
      <c r="G3532" s="259" t="s">
        <v>888</v>
      </c>
      <c r="H3532" s="259">
        <v>2</v>
      </c>
      <c r="I3532" s="259" t="s">
        <v>5839</v>
      </c>
      <c r="J3532" s="259" t="s">
        <v>5848</v>
      </c>
      <c r="K3532" s="259" t="s">
        <v>5892</v>
      </c>
      <c r="L3532" s="260">
        <v>45528</v>
      </c>
      <c r="M3532" s="259" t="s">
        <v>20</v>
      </c>
    </row>
    <row r="3533" spans="1:13" x14ac:dyDescent="0.35">
      <c r="A3533" s="261" t="s">
        <v>2097</v>
      </c>
      <c r="B3533" s="261" t="s">
        <v>2098</v>
      </c>
      <c r="C3533" s="261" t="s">
        <v>2094</v>
      </c>
      <c r="D3533" s="261" t="s">
        <v>990</v>
      </c>
      <c r="E3533" s="261">
        <v>1219583</v>
      </c>
      <c r="F3533" s="261" t="s">
        <v>5877</v>
      </c>
      <c r="G3533" s="261" t="s">
        <v>888</v>
      </c>
      <c r="H3533" s="261">
        <v>2</v>
      </c>
      <c r="I3533" s="261" t="s">
        <v>5878</v>
      </c>
      <c r="J3533" s="261" t="s">
        <v>5893</v>
      </c>
      <c r="K3533" s="261" t="s">
        <v>5894</v>
      </c>
      <c r="L3533" s="262">
        <v>45528</v>
      </c>
      <c r="M3533" s="261" t="s">
        <v>20</v>
      </c>
    </row>
    <row r="3534" spans="1:13" x14ac:dyDescent="0.35">
      <c r="A3534" s="259" t="s">
        <v>2097</v>
      </c>
      <c r="B3534" s="259" t="s">
        <v>2098</v>
      </c>
      <c r="C3534" s="259" t="s">
        <v>2094</v>
      </c>
      <c r="D3534" s="259" t="s">
        <v>995</v>
      </c>
      <c r="E3534" s="259">
        <v>4134155</v>
      </c>
      <c r="F3534" s="259" t="s">
        <v>5877</v>
      </c>
      <c r="G3534" s="259" t="s">
        <v>492</v>
      </c>
      <c r="H3534" s="259">
        <v>1</v>
      </c>
      <c r="I3534" s="259" t="s">
        <v>5878</v>
      </c>
      <c r="J3534" s="259" t="s">
        <v>5895</v>
      </c>
      <c r="K3534" s="259" t="s">
        <v>5896</v>
      </c>
      <c r="L3534" s="260">
        <v>45528</v>
      </c>
      <c r="M3534" s="259" t="s">
        <v>20</v>
      </c>
    </row>
    <row r="3535" spans="1:13" x14ac:dyDescent="0.35">
      <c r="A3535" s="261" t="s">
        <v>2097</v>
      </c>
      <c r="B3535" s="261" t="s">
        <v>2098</v>
      </c>
      <c r="C3535" s="261" t="s">
        <v>2094</v>
      </c>
      <c r="D3535" s="261" t="s">
        <v>1000</v>
      </c>
      <c r="E3535" s="261">
        <v>4915914</v>
      </c>
      <c r="F3535" s="261" t="s">
        <v>5877</v>
      </c>
      <c r="G3535" s="261" t="s">
        <v>492</v>
      </c>
      <c r="H3535" s="261">
        <v>1</v>
      </c>
      <c r="I3535" s="261" t="s">
        <v>5878</v>
      </c>
      <c r="J3535" s="261" t="s">
        <v>5895</v>
      </c>
      <c r="K3535" s="261" t="s">
        <v>5897</v>
      </c>
      <c r="L3535" s="262">
        <v>45528</v>
      </c>
      <c r="M3535" s="261" t="s">
        <v>20</v>
      </c>
    </row>
    <row r="3536" spans="1:13" x14ac:dyDescent="0.35">
      <c r="A3536" s="259" t="s">
        <v>2097</v>
      </c>
      <c r="B3536" s="259" t="s">
        <v>2098</v>
      </c>
      <c r="C3536" s="259" t="s">
        <v>2094</v>
      </c>
      <c r="D3536" s="259" t="s">
        <v>1003</v>
      </c>
      <c r="E3536" s="259">
        <v>1219583</v>
      </c>
      <c r="F3536" s="259" t="s">
        <v>5877</v>
      </c>
      <c r="G3536" s="259" t="s">
        <v>888</v>
      </c>
      <c r="H3536" s="259">
        <v>2</v>
      </c>
      <c r="I3536" s="259" t="s">
        <v>5878</v>
      </c>
      <c r="J3536" s="259" t="s">
        <v>5895</v>
      </c>
      <c r="K3536" s="259" t="s">
        <v>5898</v>
      </c>
      <c r="L3536" s="260">
        <v>45528</v>
      </c>
      <c r="M3536" s="259" t="s">
        <v>20</v>
      </c>
    </row>
    <row r="3537" spans="1:13" x14ac:dyDescent="0.35">
      <c r="A3537" s="261" t="s">
        <v>2097</v>
      </c>
      <c r="B3537" s="261" t="s">
        <v>2098</v>
      </c>
      <c r="C3537" s="261" t="s">
        <v>2094</v>
      </c>
      <c r="D3537" s="261" t="s">
        <v>1006</v>
      </c>
      <c r="E3537" s="261">
        <v>0</v>
      </c>
      <c r="F3537" s="261" t="s">
        <v>5877</v>
      </c>
      <c r="G3537" s="261" t="s">
        <v>22</v>
      </c>
      <c r="H3537" s="261">
        <v>3</v>
      </c>
      <c r="I3537" s="261" t="s">
        <v>5878</v>
      </c>
      <c r="J3537" s="261" t="s">
        <v>5895</v>
      </c>
      <c r="K3537" s="261" t="s">
        <v>5899</v>
      </c>
      <c r="L3537" s="262">
        <v>45528</v>
      </c>
      <c r="M3537" s="261" t="s">
        <v>20</v>
      </c>
    </row>
    <row r="3538" spans="1:13" x14ac:dyDescent="0.35">
      <c r="A3538" s="259" t="s">
        <v>2097</v>
      </c>
      <c r="B3538" s="259" t="s">
        <v>2098</v>
      </c>
      <c r="C3538" s="259" t="s">
        <v>2094</v>
      </c>
      <c r="D3538" s="259" t="s">
        <v>823</v>
      </c>
      <c r="E3538" s="259">
        <v>0</v>
      </c>
      <c r="F3538" s="259" t="s">
        <v>5877</v>
      </c>
      <c r="G3538" s="259" t="s">
        <v>22</v>
      </c>
      <c r="H3538" s="259">
        <v>3</v>
      </c>
      <c r="I3538" s="259" t="s">
        <v>5878</v>
      </c>
      <c r="J3538" s="259" t="s">
        <v>5895</v>
      </c>
      <c r="K3538" s="259" t="s">
        <v>5900</v>
      </c>
      <c r="L3538" s="260">
        <v>45528</v>
      </c>
      <c r="M3538" s="259" t="s">
        <v>20</v>
      </c>
    </row>
    <row r="3539" spans="1:13" x14ac:dyDescent="0.35">
      <c r="A3539" s="261" t="s">
        <v>2125</v>
      </c>
      <c r="B3539" s="261" t="s">
        <v>2126</v>
      </c>
      <c r="C3539" s="261" t="s">
        <v>2094</v>
      </c>
      <c r="D3539" s="261" t="s">
        <v>953</v>
      </c>
      <c r="E3539" s="261">
        <v>31121178</v>
      </c>
      <c r="F3539" s="261" t="s">
        <v>5823</v>
      </c>
      <c r="G3539" s="261" t="s">
        <v>888</v>
      </c>
      <c r="H3539" s="261">
        <v>2</v>
      </c>
      <c r="I3539" s="261" t="s">
        <v>5824</v>
      </c>
      <c r="J3539" s="261" t="s">
        <v>5871</v>
      </c>
      <c r="K3539" s="261" t="s">
        <v>5901</v>
      </c>
      <c r="L3539" s="262">
        <v>45528</v>
      </c>
      <c r="M3539" s="261" t="s">
        <v>20</v>
      </c>
    </row>
    <row r="3540" spans="1:13" x14ac:dyDescent="0.35">
      <c r="A3540" s="259" t="s">
        <v>2125</v>
      </c>
      <c r="B3540" s="259" t="s">
        <v>2126</v>
      </c>
      <c r="C3540" s="259" t="s">
        <v>2094</v>
      </c>
      <c r="D3540" s="259" t="s">
        <v>694</v>
      </c>
      <c r="E3540" s="259">
        <v>238400</v>
      </c>
      <c r="F3540" s="259" t="s">
        <v>5902</v>
      </c>
      <c r="G3540" s="259" t="s">
        <v>888</v>
      </c>
      <c r="H3540" s="259">
        <v>2</v>
      </c>
      <c r="I3540" s="259" t="s">
        <v>5903</v>
      </c>
      <c r="J3540" s="259" t="s">
        <v>5904</v>
      </c>
      <c r="K3540" s="259" t="s">
        <v>5905</v>
      </c>
      <c r="L3540" s="260">
        <v>45528</v>
      </c>
      <c r="M3540" s="259" t="s">
        <v>20</v>
      </c>
    </row>
    <row r="3541" spans="1:13" x14ac:dyDescent="0.35">
      <c r="A3541" s="261" t="s">
        <v>2125</v>
      </c>
      <c r="B3541" s="261" t="s">
        <v>2126</v>
      </c>
      <c r="C3541" s="261" t="s">
        <v>2094</v>
      </c>
      <c r="D3541" s="261" t="s">
        <v>962</v>
      </c>
      <c r="E3541" s="261">
        <v>14934253</v>
      </c>
      <c r="F3541" s="261" t="s">
        <v>5906</v>
      </c>
      <c r="G3541" s="261" t="s">
        <v>888</v>
      </c>
      <c r="H3541" s="261">
        <v>2</v>
      </c>
      <c r="I3541" s="261" t="s">
        <v>5907</v>
      </c>
      <c r="J3541" s="261" t="s">
        <v>5908</v>
      </c>
      <c r="K3541" s="261" t="s">
        <v>5909</v>
      </c>
      <c r="L3541" s="262">
        <v>45528</v>
      </c>
      <c r="M3541" s="261" t="s">
        <v>20</v>
      </c>
    </row>
    <row r="3542" spans="1:13" x14ac:dyDescent="0.35">
      <c r="A3542" s="259" t="s">
        <v>2125</v>
      </c>
      <c r="B3542" s="259" t="s">
        <v>2126</v>
      </c>
      <c r="C3542" s="259" t="s">
        <v>2094</v>
      </c>
      <c r="D3542" s="259" t="s">
        <v>967</v>
      </c>
      <c r="E3542" s="259">
        <v>6670497</v>
      </c>
      <c r="F3542" s="259" t="s">
        <v>5910</v>
      </c>
      <c r="G3542" s="259" t="s">
        <v>888</v>
      </c>
      <c r="H3542" s="259">
        <v>2</v>
      </c>
      <c r="I3542" s="259" t="s">
        <v>5911</v>
      </c>
      <c r="J3542" s="259" t="s">
        <v>5912</v>
      </c>
      <c r="K3542" s="259" t="s">
        <v>5913</v>
      </c>
      <c r="L3542" s="260">
        <v>45528</v>
      </c>
      <c r="M3542" s="259" t="s">
        <v>20</v>
      </c>
    </row>
    <row r="3543" spans="1:13" x14ac:dyDescent="0.35">
      <c r="A3543" s="261" t="s">
        <v>2125</v>
      </c>
      <c r="B3543" s="261" t="s">
        <v>2126</v>
      </c>
      <c r="C3543" s="261" t="s">
        <v>2094</v>
      </c>
      <c r="D3543" s="261" t="s">
        <v>568</v>
      </c>
      <c r="E3543" s="261">
        <v>31152</v>
      </c>
      <c r="F3543" s="261" t="s">
        <v>5914</v>
      </c>
      <c r="G3543" s="261" t="s">
        <v>888</v>
      </c>
      <c r="H3543" s="261">
        <v>2</v>
      </c>
      <c r="I3543" s="261" t="s">
        <v>5915</v>
      </c>
      <c r="J3543" s="261" t="s">
        <v>5916</v>
      </c>
      <c r="K3543" s="261" t="s">
        <v>5917</v>
      </c>
      <c r="L3543" s="262">
        <v>45528</v>
      </c>
      <c r="M3543" s="261" t="s">
        <v>20</v>
      </c>
    </row>
    <row r="3544" spans="1:13" x14ac:dyDescent="0.35">
      <c r="A3544" s="259" t="s">
        <v>2125</v>
      </c>
      <c r="B3544" s="259" t="s">
        <v>2126</v>
      </c>
      <c r="C3544" s="259" t="s">
        <v>2094</v>
      </c>
      <c r="D3544" s="259" t="s">
        <v>38</v>
      </c>
      <c r="E3544" s="259">
        <v>226651</v>
      </c>
      <c r="F3544" s="259" t="s">
        <v>5918</v>
      </c>
      <c r="G3544" s="259" t="s">
        <v>888</v>
      </c>
      <c r="H3544" s="259">
        <v>2</v>
      </c>
      <c r="I3544" s="259" t="s">
        <v>5919</v>
      </c>
      <c r="J3544" s="259" t="s">
        <v>5920</v>
      </c>
      <c r="K3544" s="259" t="s">
        <v>5921</v>
      </c>
      <c r="L3544" s="260">
        <v>45528</v>
      </c>
      <c r="M3544" s="259" t="s">
        <v>20</v>
      </c>
    </row>
    <row r="3545" spans="1:13" x14ac:dyDescent="0.35">
      <c r="A3545" s="261" t="s">
        <v>2125</v>
      </c>
      <c r="B3545" s="261" t="s">
        <v>2126</v>
      </c>
      <c r="C3545" s="261" t="s">
        <v>2094</v>
      </c>
      <c r="D3545" s="261" t="s">
        <v>40</v>
      </c>
      <c r="E3545" s="261">
        <v>4</v>
      </c>
      <c r="F3545" s="261" t="s">
        <v>5922</v>
      </c>
      <c r="G3545" s="261" t="s">
        <v>22</v>
      </c>
      <c r="H3545" s="261">
        <v>3</v>
      </c>
      <c r="I3545" s="261" t="s">
        <v>5923</v>
      </c>
      <c r="J3545" s="261" t="s">
        <v>5924</v>
      </c>
      <c r="K3545" s="261" t="s">
        <v>5925</v>
      </c>
      <c r="L3545" s="262">
        <v>45528</v>
      </c>
      <c r="M3545" s="261" t="s">
        <v>20</v>
      </c>
    </row>
    <row r="3546" spans="1:13" x14ac:dyDescent="0.35">
      <c r="A3546" s="259" t="s">
        <v>2125</v>
      </c>
      <c r="B3546" s="259" t="s">
        <v>2126</v>
      </c>
      <c r="C3546" s="259" t="s">
        <v>2094</v>
      </c>
      <c r="D3546" s="259" t="s">
        <v>635</v>
      </c>
      <c r="E3546" s="259">
        <v>19</v>
      </c>
      <c r="F3546" s="259" t="s">
        <v>5922</v>
      </c>
      <c r="G3546" s="259" t="s">
        <v>888</v>
      </c>
      <c r="H3546" s="259">
        <v>2</v>
      </c>
      <c r="I3546" s="259" t="s">
        <v>5843</v>
      </c>
      <c r="J3546" s="259" t="s">
        <v>5926</v>
      </c>
      <c r="K3546" s="259" t="s">
        <v>5927</v>
      </c>
      <c r="L3546" s="260">
        <v>45528</v>
      </c>
      <c r="M3546" s="259" t="s">
        <v>20</v>
      </c>
    </row>
    <row r="3547" spans="1:13" x14ac:dyDescent="0.35">
      <c r="A3547" s="261" t="s">
        <v>2125</v>
      </c>
      <c r="B3547" s="261" t="s">
        <v>2126</v>
      </c>
      <c r="C3547" s="261" t="s">
        <v>2094</v>
      </c>
      <c r="D3547" s="261" t="s">
        <v>793</v>
      </c>
      <c r="E3547" s="261">
        <v>19</v>
      </c>
      <c r="F3547" s="261" t="s">
        <v>5922</v>
      </c>
      <c r="G3547" s="261" t="s">
        <v>888</v>
      </c>
      <c r="H3547" s="261">
        <v>2</v>
      </c>
      <c r="I3547" s="261" t="s">
        <v>5923</v>
      </c>
      <c r="J3547" s="261" t="s">
        <v>5928</v>
      </c>
      <c r="K3547" s="261" t="s">
        <v>5929</v>
      </c>
      <c r="L3547" s="262">
        <v>45528</v>
      </c>
      <c r="M3547" s="261" t="s">
        <v>20</v>
      </c>
    </row>
    <row r="3548" spans="1:13" x14ac:dyDescent="0.35">
      <c r="A3548" s="259" t="s">
        <v>2125</v>
      </c>
      <c r="B3548" s="259" t="s">
        <v>2126</v>
      </c>
      <c r="C3548" s="259" t="s">
        <v>2094</v>
      </c>
      <c r="D3548" s="259" t="s">
        <v>21</v>
      </c>
      <c r="E3548" s="259">
        <v>11238</v>
      </c>
      <c r="F3548" s="259" t="s">
        <v>5930</v>
      </c>
      <c r="G3548" s="259" t="s">
        <v>888</v>
      </c>
      <c r="H3548" s="259">
        <v>2</v>
      </c>
      <c r="I3548" s="259" t="s">
        <v>5931</v>
      </c>
      <c r="J3548" s="259" t="s">
        <v>5932</v>
      </c>
      <c r="K3548" s="259" t="s">
        <v>5933</v>
      </c>
      <c r="L3548" s="260">
        <v>45528</v>
      </c>
      <c r="M3548" s="259" t="s">
        <v>20</v>
      </c>
    </row>
    <row r="3549" spans="1:13" x14ac:dyDescent="0.35">
      <c r="A3549" s="261" t="s">
        <v>2125</v>
      </c>
      <c r="B3549" s="261" t="s">
        <v>2126</v>
      </c>
      <c r="C3549" s="261" t="s">
        <v>2094</v>
      </c>
      <c r="D3549" s="261" t="s">
        <v>24</v>
      </c>
      <c r="E3549" s="261">
        <v>481</v>
      </c>
      <c r="F3549" s="261" t="s">
        <v>5867</v>
      </c>
      <c r="G3549" s="261" t="s">
        <v>888</v>
      </c>
      <c r="H3549" s="261">
        <v>2</v>
      </c>
      <c r="I3549" s="261" t="s">
        <v>5868</v>
      </c>
      <c r="J3549" s="261" t="s">
        <v>5869</v>
      </c>
      <c r="K3549" s="261" t="s">
        <v>5934</v>
      </c>
      <c r="L3549" s="262">
        <v>45528</v>
      </c>
      <c r="M3549" s="261" t="s">
        <v>20</v>
      </c>
    </row>
    <row r="3550" spans="1:13" x14ac:dyDescent="0.35">
      <c r="A3550" s="259" t="s">
        <v>2125</v>
      </c>
      <c r="B3550" s="259" t="s">
        <v>2126</v>
      </c>
      <c r="C3550" s="259" t="s">
        <v>2094</v>
      </c>
      <c r="D3550" s="259" t="s">
        <v>990</v>
      </c>
      <c r="E3550" s="259">
        <v>1387831</v>
      </c>
      <c r="F3550" s="259" t="s">
        <v>5850</v>
      </c>
      <c r="G3550" s="259" t="s">
        <v>888</v>
      </c>
      <c r="H3550" s="259">
        <v>2</v>
      </c>
      <c r="I3550" s="259" t="s">
        <v>5935</v>
      </c>
      <c r="J3550" s="259" t="s">
        <v>5936</v>
      </c>
      <c r="K3550" s="259" t="s">
        <v>5937</v>
      </c>
      <c r="L3550" s="260">
        <v>45528</v>
      </c>
      <c r="M3550" s="259" t="s">
        <v>20</v>
      </c>
    </row>
    <row r="3551" spans="1:13" x14ac:dyDescent="0.35">
      <c r="A3551" s="261" t="s">
        <v>2125</v>
      </c>
      <c r="B3551" s="261" t="s">
        <v>2126</v>
      </c>
      <c r="C3551" s="261" t="s">
        <v>2094</v>
      </c>
      <c r="D3551" s="261" t="s">
        <v>995</v>
      </c>
      <c r="E3551" s="261">
        <v>8263756</v>
      </c>
      <c r="F3551" s="261" t="s">
        <v>5938</v>
      </c>
      <c r="G3551" s="261" t="s">
        <v>888</v>
      </c>
      <c r="H3551" s="261">
        <v>2</v>
      </c>
      <c r="I3551" s="261" t="s">
        <v>5939</v>
      </c>
      <c r="J3551" s="261" t="s">
        <v>5940</v>
      </c>
      <c r="K3551" s="261" t="s">
        <v>5941</v>
      </c>
      <c r="L3551" s="262">
        <v>45528</v>
      </c>
      <c r="M3551" s="261" t="s">
        <v>20</v>
      </c>
    </row>
    <row r="3552" spans="1:13" x14ac:dyDescent="0.35">
      <c r="A3552" s="259" t="s">
        <v>2125</v>
      </c>
      <c r="B3552" s="259" t="s">
        <v>2126</v>
      </c>
      <c r="C3552" s="259" t="s">
        <v>2094</v>
      </c>
      <c r="D3552" s="259" t="s">
        <v>1000</v>
      </c>
      <c r="E3552" s="259">
        <v>5282666</v>
      </c>
      <c r="F3552" s="259" t="s">
        <v>5942</v>
      </c>
      <c r="G3552" s="259" t="s">
        <v>888</v>
      </c>
      <c r="H3552" s="259">
        <v>2</v>
      </c>
      <c r="I3552" s="259" t="s">
        <v>5939</v>
      </c>
      <c r="J3552" s="259" t="s">
        <v>5940</v>
      </c>
      <c r="K3552" s="259" t="s">
        <v>5943</v>
      </c>
      <c r="L3552" s="260">
        <v>45528</v>
      </c>
      <c r="M3552" s="259" t="s">
        <v>20</v>
      </c>
    </row>
    <row r="3553" spans="1:13" x14ac:dyDescent="0.35">
      <c r="A3553" s="261" t="s">
        <v>2125</v>
      </c>
      <c r="B3553" s="261" t="s">
        <v>2126</v>
      </c>
      <c r="C3553" s="261" t="s">
        <v>2094</v>
      </c>
      <c r="D3553" s="261" t="s">
        <v>1003</v>
      </c>
      <c r="E3553" s="261">
        <v>1387831</v>
      </c>
      <c r="F3553" s="261" t="s">
        <v>5910</v>
      </c>
      <c r="G3553" s="261" t="s">
        <v>888</v>
      </c>
      <c r="H3553" s="261">
        <v>2</v>
      </c>
      <c r="I3553" s="261" t="s">
        <v>5911</v>
      </c>
      <c r="J3553" s="261" t="s">
        <v>5940</v>
      </c>
      <c r="K3553" s="261" t="s">
        <v>5944</v>
      </c>
      <c r="L3553" s="262">
        <v>45528</v>
      </c>
      <c r="M3553" s="261" t="s">
        <v>20</v>
      </c>
    </row>
    <row r="3554" spans="1:13" x14ac:dyDescent="0.35">
      <c r="A3554" s="259" t="s">
        <v>2125</v>
      </c>
      <c r="B3554" s="259" t="s">
        <v>2126</v>
      </c>
      <c r="C3554" s="259" t="s">
        <v>2094</v>
      </c>
      <c r="D3554" s="259" t="s">
        <v>1006</v>
      </c>
      <c r="E3554" s="259">
        <v>0</v>
      </c>
      <c r="F3554" s="259" t="s">
        <v>5877</v>
      </c>
      <c r="G3554" s="259" t="s">
        <v>492</v>
      </c>
      <c r="H3554" s="259">
        <v>1</v>
      </c>
      <c r="I3554" s="259" t="s">
        <v>5878</v>
      </c>
      <c r="J3554" s="259" t="s">
        <v>5940</v>
      </c>
      <c r="K3554" s="259" t="s">
        <v>5945</v>
      </c>
      <c r="L3554" s="260">
        <v>45528</v>
      </c>
      <c r="M3554" s="259" t="s">
        <v>20</v>
      </c>
    </row>
    <row r="3555" spans="1:13" x14ac:dyDescent="0.35">
      <c r="A3555" s="261" t="s">
        <v>2125</v>
      </c>
      <c r="B3555" s="261" t="s">
        <v>2126</v>
      </c>
      <c r="C3555" s="261" t="s">
        <v>2094</v>
      </c>
      <c r="D3555" s="261" t="s">
        <v>823</v>
      </c>
      <c r="E3555" s="261">
        <v>0</v>
      </c>
      <c r="F3555" s="261" t="s">
        <v>5877</v>
      </c>
      <c r="G3555" s="261" t="s">
        <v>492</v>
      </c>
      <c r="H3555" s="261">
        <v>1</v>
      </c>
      <c r="I3555" s="261" t="s">
        <v>5878</v>
      </c>
      <c r="J3555" s="261" t="s">
        <v>5940</v>
      </c>
      <c r="K3555" s="261" t="s">
        <v>5946</v>
      </c>
      <c r="L3555" s="262">
        <v>45528</v>
      </c>
      <c r="M3555" s="261" t="s">
        <v>20</v>
      </c>
    </row>
    <row r="3556" spans="1:13" x14ac:dyDescent="0.35">
      <c r="A3556" s="259" t="s">
        <v>1191</v>
      </c>
      <c r="B3556" s="259" t="s">
        <v>1192</v>
      </c>
      <c r="C3556" s="259" t="s">
        <v>1193</v>
      </c>
      <c r="D3556" s="259" t="s">
        <v>953</v>
      </c>
      <c r="E3556" s="259">
        <v>21524472</v>
      </c>
      <c r="F3556" s="259" t="s">
        <v>5947</v>
      </c>
      <c r="G3556" s="259" t="s">
        <v>888</v>
      </c>
      <c r="H3556" s="259">
        <v>2</v>
      </c>
      <c r="I3556" s="259" t="s">
        <v>5948</v>
      </c>
      <c r="J3556" s="259" t="s">
        <v>5949</v>
      </c>
      <c r="K3556" s="259" t="s">
        <v>5950</v>
      </c>
      <c r="L3556" s="260">
        <v>45528</v>
      </c>
      <c r="M3556" s="259" t="s">
        <v>20</v>
      </c>
    </row>
    <row r="3557" spans="1:13" x14ac:dyDescent="0.35">
      <c r="A3557" s="261" t="s">
        <v>1191</v>
      </c>
      <c r="B3557" s="261" t="s">
        <v>1192</v>
      </c>
      <c r="C3557" s="261" t="s">
        <v>1193</v>
      </c>
      <c r="D3557" s="261" t="s">
        <v>694</v>
      </c>
      <c r="E3557" s="261">
        <v>94080</v>
      </c>
      <c r="F3557" s="261" t="s">
        <v>5951</v>
      </c>
      <c r="G3557" s="261" t="s">
        <v>888</v>
      </c>
      <c r="H3557" s="261">
        <v>2</v>
      </c>
      <c r="I3557" s="261" t="s">
        <v>5952</v>
      </c>
      <c r="J3557" s="261" t="s">
        <v>5953</v>
      </c>
      <c r="K3557" s="261" t="s">
        <v>5954</v>
      </c>
      <c r="L3557" s="262">
        <v>45528</v>
      </c>
      <c r="M3557" s="261" t="s">
        <v>20</v>
      </c>
    </row>
    <row r="3558" spans="1:13" x14ac:dyDescent="0.35">
      <c r="A3558" s="259" t="s">
        <v>1191</v>
      </c>
      <c r="B3558" s="259" t="s">
        <v>1192</v>
      </c>
      <c r="C3558" s="259" t="s">
        <v>1193</v>
      </c>
      <c r="D3558" s="259" t="s">
        <v>962</v>
      </c>
      <c r="E3558" s="259">
        <v>21524472</v>
      </c>
      <c r="F3558" s="259" t="s">
        <v>5955</v>
      </c>
      <c r="G3558" s="259" t="s">
        <v>888</v>
      </c>
      <c r="H3558" s="259">
        <v>2</v>
      </c>
      <c r="I3558" s="259" t="s">
        <v>5956</v>
      </c>
      <c r="J3558" s="259" t="s">
        <v>5957</v>
      </c>
      <c r="K3558" s="259" t="s">
        <v>5958</v>
      </c>
      <c r="L3558" s="260">
        <v>45528</v>
      </c>
      <c r="M3558" s="259" t="s">
        <v>20</v>
      </c>
    </row>
    <row r="3559" spans="1:13" x14ac:dyDescent="0.35">
      <c r="A3559" s="261" t="s">
        <v>1191</v>
      </c>
      <c r="B3559" s="261" t="s">
        <v>1192</v>
      </c>
      <c r="C3559" s="261" t="s">
        <v>1193</v>
      </c>
      <c r="D3559" s="261" t="s">
        <v>967</v>
      </c>
      <c r="E3559" s="261">
        <v>9000000</v>
      </c>
      <c r="F3559" s="261" t="s">
        <v>5959</v>
      </c>
      <c r="G3559" s="261" t="s">
        <v>888</v>
      </c>
      <c r="H3559" s="261">
        <v>2</v>
      </c>
      <c r="I3559" s="261" t="s">
        <v>5960</v>
      </c>
      <c r="J3559" s="261" t="s">
        <v>5961</v>
      </c>
      <c r="K3559" s="261" t="s">
        <v>5962</v>
      </c>
      <c r="L3559" s="262">
        <v>45528</v>
      </c>
      <c r="M3559" s="261" t="s">
        <v>20</v>
      </c>
    </row>
    <row r="3560" spans="1:13" x14ac:dyDescent="0.35">
      <c r="A3560" s="259" t="s">
        <v>1191</v>
      </c>
      <c r="B3560" s="259" t="s">
        <v>1192</v>
      </c>
      <c r="C3560" s="259" t="s">
        <v>1193</v>
      </c>
      <c r="D3560" s="259" t="s">
        <v>568</v>
      </c>
      <c r="E3560" s="259">
        <v>115000</v>
      </c>
      <c r="F3560" s="259" t="s">
        <v>5963</v>
      </c>
      <c r="G3560" s="259" t="s">
        <v>888</v>
      </c>
      <c r="H3560" s="259">
        <v>2</v>
      </c>
      <c r="I3560" s="259" t="s">
        <v>5964</v>
      </c>
      <c r="J3560" s="259" t="s">
        <v>5965</v>
      </c>
      <c r="K3560" s="259" t="s">
        <v>5966</v>
      </c>
      <c r="L3560" s="260">
        <v>45528</v>
      </c>
      <c r="M3560" s="259" t="s">
        <v>20</v>
      </c>
    </row>
    <row r="3561" spans="1:13" x14ac:dyDescent="0.35">
      <c r="A3561" s="261" t="s">
        <v>1191</v>
      </c>
      <c r="B3561" s="261" t="s">
        <v>1192</v>
      </c>
      <c r="C3561" s="261" t="s">
        <v>1193</v>
      </c>
      <c r="D3561" s="261" t="s">
        <v>38</v>
      </c>
      <c r="E3561" s="261">
        <v>246</v>
      </c>
      <c r="F3561" s="261" t="s">
        <v>5963</v>
      </c>
      <c r="G3561" s="261" t="s">
        <v>888</v>
      </c>
      <c r="H3561" s="261">
        <v>2</v>
      </c>
      <c r="I3561" s="261" t="s">
        <v>5964</v>
      </c>
      <c r="J3561" s="261" t="s">
        <v>5967</v>
      </c>
      <c r="K3561" s="261" t="s">
        <v>5968</v>
      </c>
      <c r="L3561" s="262">
        <v>45528</v>
      </c>
      <c r="M3561" s="261" t="s">
        <v>20</v>
      </c>
    </row>
    <row r="3562" spans="1:13" x14ac:dyDescent="0.35">
      <c r="A3562" s="259" t="s">
        <v>1191</v>
      </c>
      <c r="B3562" s="259" t="s">
        <v>1192</v>
      </c>
      <c r="C3562" s="259" t="s">
        <v>1193</v>
      </c>
      <c r="D3562" s="259" t="s">
        <v>635</v>
      </c>
      <c r="E3562" s="259">
        <v>1774</v>
      </c>
      <c r="F3562" s="259" t="s">
        <v>5969</v>
      </c>
      <c r="G3562" s="259" t="s">
        <v>888</v>
      </c>
      <c r="H3562" s="259">
        <v>2</v>
      </c>
      <c r="I3562" s="259" t="s">
        <v>5970</v>
      </c>
      <c r="J3562" s="259" t="s">
        <v>5971</v>
      </c>
      <c r="K3562" s="259" t="s">
        <v>5972</v>
      </c>
      <c r="L3562" s="260">
        <v>45528</v>
      </c>
      <c r="M3562" s="259" t="s">
        <v>20</v>
      </c>
    </row>
    <row r="3563" spans="1:13" x14ac:dyDescent="0.35">
      <c r="A3563" s="261" t="s">
        <v>1191</v>
      </c>
      <c r="B3563" s="261" t="s">
        <v>1192</v>
      </c>
      <c r="C3563" s="261" t="s">
        <v>1193</v>
      </c>
      <c r="D3563" s="261" t="s">
        <v>793</v>
      </c>
      <c r="E3563" s="261">
        <v>1774</v>
      </c>
      <c r="F3563" s="261" t="s">
        <v>5969</v>
      </c>
      <c r="G3563" s="261" t="s">
        <v>888</v>
      </c>
      <c r="H3563" s="261">
        <v>2</v>
      </c>
      <c r="I3563" s="261" t="s">
        <v>5970</v>
      </c>
      <c r="J3563" s="261" t="s">
        <v>5971</v>
      </c>
      <c r="K3563" s="261" t="s">
        <v>5973</v>
      </c>
      <c r="L3563" s="262">
        <v>45528</v>
      </c>
      <c r="M3563" s="261" t="s">
        <v>20</v>
      </c>
    </row>
    <row r="3564" spans="1:13" x14ac:dyDescent="0.35">
      <c r="A3564" s="259" t="s">
        <v>1191</v>
      </c>
      <c r="B3564" s="259" t="s">
        <v>1192</v>
      </c>
      <c r="C3564" s="259" t="s">
        <v>1193</v>
      </c>
      <c r="D3564" s="259" t="s">
        <v>990</v>
      </c>
      <c r="E3564" s="259">
        <v>9000000</v>
      </c>
      <c r="F3564" s="259" t="s">
        <v>5959</v>
      </c>
      <c r="G3564" s="259" t="s">
        <v>888</v>
      </c>
      <c r="H3564" s="259">
        <v>2</v>
      </c>
      <c r="I3564" s="259" t="s">
        <v>5974</v>
      </c>
      <c r="J3564" s="259" t="s">
        <v>5975</v>
      </c>
      <c r="K3564" s="259" t="s">
        <v>5976</v>
      </c>
      <c r="L3564" s="260">
        <v>45528</v>
      </c>
      <c r="M3564" s="259" t="s">
        <v>20</v>
      </c>
    </row>
    <row r="3565" spans="1:13" x14ac:dyDescent="0.35">
      <c r="A3565" s="261" t="s">
        <v>1191</v>
      </c>
      <c r="B3565" s="261" t="s">
        <v>1192</v>
      </c>
      <c r="C3565" s="261" t="s">
        <v>1193</v>
      </c>
      <c r="D3565" s="261" t="s">
        <v>995</v>
      </c>
      <c r="E3565" s="261">
        <v>12524472</v>
      </c>
      <c r="F3565" s="261" t="s">
        <v>5977</v>
      </c>
      <c r="G3565" s="261" t="s">
        <v>888</v>
      </c>
      <c r="H3565" s="261">
        <v>2</v>
      </c>
      <c r="I3565" s="261" t="s">
        <v>5978</v>
      </c>
      <c r="J3565" s="261" t="s">
        <v>5979</v>
      </c>
      <c r="K3565" s="261" t="s">
        <v>5980</v>
      </c>
      <c r="L3565" s="262">
        <v>45528</v>
      </c>
      <c r="M3565" s="261" t="s">
        <v>20</v>
      </c>
    </row>
    <row r="3566" spans="1:13" x14ac:dyDescent="0.35">
      <c r="A3566" s="259" t="s">
        <v>1191</v>
      </c>
      <c r="B3566" s="259" t="s">
        <v>1192</v>
      </c>
      <c r="C3566" s="259" t="s">
        <v>1193</v>
      </c>
      <c r="D3566" s="259" t="s">
        <v>1000</v>
      </c>
      <c r="E3566" s="259">
        <v>0</v>
      </c>
      <c r="F3566" s="259" t="s">
        <v>5981</v>
      </c>
      <c r="G3566" s="259" t="s">
        <v>888</v>
      </c>
      <c r="H3566" s="259">
        <v>2</v>
      </c>
      <c r="I3566" s="259" t="s">
        <v>5960</v>
      </c>
      <c r="J3566" s="259" t="s">
        <v>5982</v>
      </c>
      <c r="K3566" s="259" t="s">
        <v>5983</v>
      </c>
      <c r="L3566" s="260">
        <v>45528</v>
      </c>
      <c r="M3566" s="259" t="s">
        <v>20</v>
      </c>
    </row>
    <row r="3567" spans="1:13" x14ac:dyDescent="0.35">
      <c r="A3567" s="261" t="s">
        <v>1191</v>
      </c>
      <c r="B3567" s="261" t="s">
        <v>1192</v>
      </c>
      <c r="C3567" s="261" t="s">
        <v>1193</v>
      </c>
      <c r="D3567" s="261" t="s">
        <v>1003</v>
      </c>
      <c r="E3567" s="261">
        <v>8943552</v>
      </c>
      <c r="F3567" s="261" t="s">
        <v>5984</v>
      </c>
      <c r="G3567" s="261" t="s">
        <v>888</v>
      </c>
      <c r="H3567" s="261">
        <v>2</v>
      </c>
      <c r="I3567" s="261" t="s">
        <v>5985</v>
      </c>
      <c r="J3567" s="261" t="s">
        <v>5986</v>
      </c>
      <c r="K3567" s="261" t="s">
        <v>5987</v>
      </c>
      <c r="L3567" s="262">
        <v>45528</v>
      </c>
      <c r="M3567" s="261" t="s">
        <v>20</v>
      </c>
    </row>
    <row r="3568" spans="1:13" x14ac:dyDescent="0.35">
      <c r="A3568" s="259" t="s">
        <v>1191</v>
      </c>
      <c r="B3568" s="259" t="s">
        <v>1192</v>
      </c>
      <c r="C3568" s="259" t="s">
        <v>1193</v>
      </c>
      <c r="D3568" s="259" t="s">
        <v>1006</v>
      </c>
      <c r="E3568" s="259">
        <v>56448</v>
      </c>
      <c r="F3568" s="259" t="s">
        <v>5988</v>
      </c>
      <c r="G3568" s="259" t="s">
        <v>492</v>
      </c>
      <c r="H3568" s="259">
        <v>1</v>
      </c>
      <c r="I3568" s="259" t="s">
        <v>5989</v>
      </c>
      <c r="J3568" s="259" t="s">
        <v>5990</v>
      </c>
      <c r="K3568" s="259" t="s">
        <v>5991</v>
      </c>
      <c r="L3568" s="260">
        <v>45528</v>
      </c>
      <c r="M3568" s="259" t="s">
        <v>20</v>
      </c>
    </row>
    <row r="3569" spans="1:13" x14ac:dyDescent="0.35">
      <c r="A3569" s="261" t="s">
        <v>1191</v>
      </c>
      <c r="B3569" s="261" t="s">
        <v>1192</v>
      </c>
      <c r="C3569" s="261" t="s">
        <v>1193</v>
      </c>
      <c r="D3569" s="261" t="s">
        <v>823</v>
      </c>
      <c r="E3569" s="261">
        <v>0</v>
      </c>
      <c r="F3569" s="261" t="s">
        <v>5988</v>
      </c>
      <c r="G3569" s="261" t="s">
        <v>492</v>
      </c>
      <c r="H3569" s="261">
        <v>1</v>
      </c>
      <c r="I3569" s="261" t="s">
        <v>5989</v>
      </c>
      <c r="J3569" s="261" t="s">
        <v>5992</v>
      </c>
      <c r="K3569" s="261" t="s">
        <v>5993</v>
      </c>
      <c r="L3569" s="262">
        <v>45528</v>
      </c>
      <c r="M3569" s="261" t="s">
        <v>20</v>
      </c>
    </row>
    <row r="3570" spans="1:13" x14ac:dyDescent="0.35">
      <c r="A3570" s="259" t="s">
        <v>565</v>
      </c>
      <c r="B3570" s="259" t="s">
        <v>566</v>
      </c>
      <c r="C3570" s="259" t="s">
        <v>567</v>
      </c>
      <c r="D3570" s="259" t="s">
        <v>953</v>
      </c>
      <c r="E3570" s="259">
        <v>3022402</v>
      </c>
      <c r="F3570" s="259" t="s">
        <v>5994</v>
      </c>
      <c r="G3570" s="259" t="s">
        <v>888</v>
      </c>
      <c r="H3570" s="259">
        <v>2</v>
      </c>
      <c r="I3570" s="259" t="s">
        <v>5995</v>
      </c>
      <c r="J3570" s="259" t="s">
        <v>5996</v>
      </c>
      <c r="K3570" s="259" t="s">
        <v>5997</v>
      </c>
      <c r="L3570" s="260">
        <v>45528</v>
      </c>
      <c r="M3570" s="259" t="s">
        <v>20</v>
      </c>
    </row>
    <row r="3571" spans="1:13" x14ac:dyDescent="0.35">
      <c r="A3571" s="261" t="s">
        <v>565</v>
      </c>
      <c r="B3571" s="261" t="s">
        <v>566</v>
      </c>
      <c r="C3571" s="261" t="s">
        <v>567</v>
      </c>
      <c r="D3571" s="261" t="s">
        <v>694</v>
      </c>
      <c r="E3571" s="261">
        <v>823290</v>
      </c>
      <c r="F3571" s="261" t="s">
        <v>5998</v>
      </c>
      <c r="G3571" s="261" t="s">
        <v>888</v>
      </c>
      <c r="H3571" s="261">
        <v>2</v>
      </c>
      <c r="I3571" s="261" t="s">
        <v>5995</v>
      </c>
      <c r="J3571" s="261" t="s">
        <v>5999</v>
      </c>
      <c r="K3571" s="261" t="s">
        <v>6000</v>
      </c>
      <c r="L3571" s="262">
        <v>45528</v>
      </c>
      <c r="M3571" s="261" t="s">
        <v>20</v>
      </c>
    </row>
    <row r="3572" spans="1:13" x14ac:dyDescent="0.35">
      <c r="A3572" s="259" t="s">
        <v>565</v>
      </c>
      <c r="B3572" s="259" t="s">
        <v>566</v>
      </c>
      <c r="C3572" s="259" t="s">
        <v>567</v>
      </c>
      <c r="D3572" s="259" t="s">
        <v>962</v>
      </c>
      <c r="E3572" s="259">
        <v>3022402</v>
      </c>
      <c r="F3572" s="259" t="s">
        <v>6001</v>
      </c>
      <c r="G3572" s="259" t="s">
        <v>888</v>
      </c>
      <c r="H3572" s="259">
        <v>2</v>
      </c>
      <c r="I3572" s="259" t="s">
        <v>6002</v>
      </c>
      <c r="J3572" s="259" t="s">
        <v>6003</v>
      </c>
      <c r="K3572" s="259" t="s">
        <v>6004</v>
      </c>
      <c r="L3572" s="260">
        <v>45528</v>
      </c>
      <c r="M3572" s="259" t="s">
        <v>20</v>
      </c>
    </row>
    <row r="3573" spans="1:13" x14ac:dyDescent="0.35">
      <c r="A3573" s="261" t="s">
        <v>565</v>
      </c>
      <c r="B3573" s="261" t="s">
        <v>566</v>
      </c>
      <c r="C3573" s="261" t="s">
        <v>567</v>
      </c>
      <c r="D3573" s="261" t="s">
        <v>967</v>
      </c>
      <c r="E3573" s="261">
        <v>2276977</v>
      </c>
      <c r="F3573" s="261" t="s">
        <v>6001</v>
      </c>
      <c r="G3573" s="261" t="s">
        <v>888</v>
      </c>
      <c r="H3573" s="261">
        <v>2</v>
      </c>
      <c r="I3573" s="261" t="s">
        <v>6005</v>
      </c>
      <c r="J3573" s="261" t="s">
        <v>6006</v>
      </c>
      <c r="K3573" s="261" t="s">
        <v>6007</v>
      </c>
      <c r="L3573" s="262">
        <v>45528</v>
      </c>
      <c r="M3573" s="261" t="s">
        <v>20</v>
      </c>
    </row>
    <row r="3574" spans="1:13" x14ac:dyDescent="0.35">
      <c r="A3574" s="259" t="s">
        <v>565</v>
      </c>
      <c r="B3574" s="259" t="s">
        <v>566</v>
      </c>
      <c r="C3574" s="259" t="s">
        <v>567</v>
      </c>
      <c r="D3574" s="259" t="s">
        <v>635</v>
      </c>
      <c r="E3574" s="259">
        <v>0</v>
      </c>
      <c r="F3574" s="259" t="s">
        <v>6008</v>
      </c>
      <c r="G3574" s="259" t="s">
        <v>888</v>
      </c>
      <c r="H3574" s="259">
        <v>2</v>
      </c>
      <c r="I3574" s="259" t="s">
        <v>4522</v>
      </c>
      <c r="J3574" s="259" t="s">
        <v>6009</v>
      </c>
      <c r="K3574" s="259" t="s">
        <v>6010</v>
      </c>
      <c r="L3574" s="260">
        <v>45528</v>
      </c>
      <c r="M3574" s="259" t="s">
        <v>20</v>
      </c>
    </row>
    <row r="3575" spans="1:13" x14ac:dyDescent="0.35">
      <c r="A3575" s="261" t="s">
        <v>565</v>
      </c>
      <c r="B3575" s="261" t="s">
        <v>566</v>
      </c>
      <c r="C3575" s="261" t="s">
        <v>567</v>
      </c>
      <c r="D3575" s="261" t="s">
        <v>793</v>
      </c>
      <c r="E3575" s="261">
        <v>0</v>
      </c>
      <c r="F3575" s="261" t="s">
        <v>6008</v>
      </c>
      <c r="G3575" s="261" t="s">
        <v>888</v>
      </c>
      <c r="H3575" s="261">
        <v>2</v>
      </c>
      <c r="I3575" s="261" t="s">
        <v>4522</v>
      </c>
      <c r="J3575" s="261" t="s">
        <v>6011</v>
      </c>
      <c r="K3575" s="261" t="s">
        <v>6012</v>
      </c>
      <c r="L3575" s="262">
        <v>45528</v>
      </c>
      <c r="M3575" s="261" t="s">
        <v>20</v>
      </c>
    </row>
    <row r="3576" spans="1:13" x14ac:dyDescent="0.35">
      <c r="A3576" s="259" t="s">
        <v>565</v>
      </c>
      <c r="B3576" s="259" t="s">
        <v>566</v>
      </c>
      <c r="C3576" s="259" t="s">
        <v>567</v>
      </c>
      <c r="D3576" s="259" t="s">
        <v>990</v>
      </c>
      <c r="E3576" s="259">
        <v>1434790</v>
      </c>
      <c r="F3576" s="259" t="s">
        <v>6013</v>
      </c>
      <c r="G3576" s="259" t="s">
        <v>888</v>
      </c>
      <c r="H3576" s="259">
        <v>2</v>
      </c>
      <c r="I3576" s="259" t="s">
        <v>5960</v>
      </c>
      <c r="J3576" s="259" t="s">
        <v>6014</v>
      </c>
      <c r="K3576" s="259" t="s">
        <v>6015</v>
      </c>
      <c r="L3576" s="260">
        <v>45528</v>
      </c>
      <c r="M3576" s="259" t="s">
        <v>20</v>
      </c>
    </row>
    <row r="3577" spans="1:13" x14ac:dyDescent="0.35">
      <c r="A3577" s="261" t="s">
        <v>565</v>
      </c>
      <c r="B3577" s="261" t="s">
        <v>566</v>
      </c>
      <c r="C3577" s="261" t="s">
        <v>567</v>
      </c>
      <c r="D3577" s="261" t="s">
        <v>995</v>
      </c>
      <c r="E3577" s="261">
        <v>745425</v>
      </c>
      <c r="F3577" s="261" t="s">
        <v>6001</v>
      </c>
      <c r="G3577" s="261" t="s">
        <v>888</v>
      </c>
      <c r="H3577" s="261">
        <v>2</v>
      </c>
      <c r="I3577" s="261" t="s">
        <v>6016</v>
      </c>
      <c r="J3577" s="261" t="s">
        <v>6017</v>
      </c>
      <c r="K3577" s="261" t="s">
        <v>6018</v>
      </c>
      <c r="L3577" s="262">
        <v>45528</v>
      </c>
      <c r="M3577" s="261" t="s">
        <v>20</v>
      </c>
    </row>
    <row r="3578" spans="1:13" x14ac:dyDescent="0.35">
      <c r="A3578" s="259" t="s">
        <v>565</v>
      </c>
      <c r="B3578" s="259" t="s">
        <v>566</v>
      </c>
      <c r="C3578" s="259" t="s">
        <v>567</v>
      </c>
      <c r="D3578" s="259" t="s">
        <v>1000</v>
      </c>
      <c r="E3578" s="259">
        <v>842187</v>
      </c>
      <c r="F3578" s="259" t="s">
        <v>6001</v>
      </c>
      <c r="G3578" s="259" t="s">
        <v>888</v>
      </c>
      <c r="H3578" s="259">
        <v>2</v>
      </c>
      <c r="I3578" s="259" t="s">
        <v>6019</v>
      </c>
      <c r="J3578" s="259" t="s">
        <v>6020</v>
      </c>
      <c r="K3578" s="259" t="s">
        <v>6021</v>
      </c>
      <c r="L3578" s="260">
        <v>45528</v>
      </c>
      <c r="M3578" s="259" t="s">
        <v>20</v>
      </c>
    </row>
    <row r="3579" spans="1:13" x14ac:dyDescent="0.35">
      <c r="A3579" s="261" t="s">
        <v>565</v>
      </c>
      <c r="B3579" s="261" t="s">
        <v>566</v>
      </c>
      <c r="C3579" s="261" t="s">
        <v>567</v>
      </c>
      <c r="D3579" s="261" t="s">
        <v>1003</v>
      </c>
      <c r="E3579" s="261">
        <v>1349622</v>
      </c>
      <c r="F3579" s="261" t="s">
        <v>6001</v>
      </c>
      <c r="G3579" s="261" t="s">
        <v>888</v>
      </c>
      <c r="H3579" s="261">
        <v>2</v>
      </c>
      <c r="I3579" s="261" t="s">
        <v>5960</v>
      </c>
      <c r="J3579" s="261" t="s">
        <v>6022</v>
      </c>
      <c r="K3579" s="261" t="s">
        <v>6023</v>
      </c>
      <c r="L3579" s="262">
        <v>45528</v>
      </c>
      <c r="M3579" s="261" t="s">
        <v>20</v>
      </c>
    </row>
    <row r="3580" spans="1:13" x14ac:dyDescent="0.35">
      <c r="A3580" s="259" t="s">
        <v>565</v>
      </c>
      <c r="B3580" s="259" t="s">
        <v>566</v>
      </c>
      <c r="C3580" s="259" t="s">
        <v>567</v>
      </c>
      <c r="D3580" s="259" t="s">
        <v>1006</v>
      </c>
      <c r="E3580" s="259">
        <v>85168</v>
      </c>
      <c r="F3580" s="259" t="s">
        <v>6001</v>
      </c>
      <c r="G3580" s="259" t="s">
        <v>492</v>
      </c>
      <c r="H3580" s="259">
        <v>1</v>
      </c>
      <c r="I3580" s="259" t="s">
        <v>17</v>
      </c>
      <c r="J3580" s="259" t="s">
        <v>6024</v>
      </c>
      <c r="K3580" s="259" t="s">
        <v>6025</v>
      </c>
      <c r="L3580" s="260">
        <v>45528</v>
      </c>
      <c r="M3580" s="259" t="s">
        <v>20</v>
      </c>
    </row>
    <row r="3581" spans="1:13" x14ac:dyDescent="0.35">
      <c r="A3581" s="261" t="s">
        <v>565</v>
      </c>
      <c r="B3581" s="261" t="s">
        <v>566</v>
      </c>
      <c r="C3581" s="261" t="s">
        <v>567</v>
      </c>
      <c r="D3581" s="261" t="s">
        <v>823</v>
      </c>
      <c r="E3581" s="261">
        <v>0</v>
      </c>
      <c r="F3581" s="261" t="s">
        <v>6001</v>
      </c>
      <c r="G3581" s="261" t="s">
        <v>492</v>
      </c>
      <c r="H3581" s="261">
        <v>1</v>
      </c>
      <c r="I3581" s="261" t="s">
        <v>17</v>
      </c>
      <c r="J3581" s="261" t="s">
        <v>6024</v>
      </c>
      <c r="K3581" s="261" t="s">
        <v>6026</v>
      </c>
      <c r="L3581" s="262">
        <v>45528</v>
      </c>
      <c r="M3581" s="261" t="s">
        <v>20</v>
      </c>
    </row>
    <row r="3582" spans="1:13" x14ac:dyDescent="0.35">
      <c r="A3582" s="259" t="s">
        <v>70</v>
      </c>
      <c r="B3582" s="259" t="s">
        <v>71</v>
      </c>
      <c r="C3582" s="259" t="s">
        <v>72</v>
      </c>
      <c r="D3582" s="259" t="s">
        <v>953</v>
      </c>
      <c r="E3582" s="259">
        <v>69594078</v>
      </c>
      <c r="F3582" s="259" t="s">
        <v>6027</v>
      </c>
      <c r="G3582" s="259" t="s">
        <v>888</v>
      </c>
      <c r="H3582" s="259">
        <v>2</v>
      </c>
      <c r="I3582" s="259" t="s">
        <v>6028</v>
      </c>
      <c r="J3582" s="259" t="s">
        <v>6029</v>
      </c>
      <c r="K3582" s="259" t="s">
        <v>6030</v>
      </c>
      <c r="L3582" s="260">
        <v>45528</v>
      </c>
      <c r="M3582" s="259" t="s">
        <v>20</v>
      </c>
    </row>
    <row r="3583" spans="1:13" x14ac:dyDescent="0.35">
      <c r="A3583" s="261" t="s">
        <v>70</v>
      </c>
      <c r="B3583" s="261" t="s">
        <v>71</v>
      </c>
      <c r="C3583" s="261" t="s">
        <v>72</v>
      </c>
      <c r="D3583" s="261" t="s">
        <v>694</v>
      </c>
      <c r="E3583" s="261">
        <v>187103</v>
      </c>
      <c r="F3583" s="261" t="s">
        <v>6031</v>
      </c>
      <c r="G3583" s="261" t="s">
        <v>888</v>
      </c>
      <c r="H3583" s="261">
        <v>2</v>
      </c>
      <c r="I3583" s="261" t="s">
        <v>6032</v>
      </c>
      <c r="J3583" s="261" t="s">
        <v>6033</v>
      </c>
      <c r="K3583" s="261" t="s">
        <v>6034</v>
      </c>
      <c r="L3583" s="262">
        <v>45528</v>
      </c>
      <c r="M3583" s="261" t="s">
        <v>20</v>
      </c>
    </row>
    <row r="3584" spans="1:13" x14ac:dyDescent="0.35">
      <c r="A3584" s="259" t="s">
        <v>70</v>
      </c>
      <c r="B3584" s="259" t="s">
        <v>71</v>
      </c>
      <c r="C3584" s="259" t="s">
        <v>72</v>
      </c>
      <c r="D3584" s="259" t="s">
        <v>962</v>
      </c>
      <c r="E3584" s="259">
        <v>15015000</v>
      </c>
      <c r="F3584" s="259" t="s">
        <v>6031</v>
      </c>
      <c r="G3584" s="259" t="s">
        <v>888</v>
      </c>
      <c r="H3584" s="259">
        <v>2</v>
      </c>
      <c r="I3584" s="259" t="s">
        <v>6035</v>
      </c>
      <c r="J3584" s="259" t="s">
        <v>6036</v>
      </c>
      <c r="K3584" s="259" t="s">
        <v>6037</v>
      </c>
      <c r="L3584" s="260">
        <v>45528</v>
      </c>
      <c r="M3584" s="259" t="s">
        <v>20</v>
      </c>
    </row>
    <row r="3585" spans="1:13" x14ac:dyDescent="0.35">
      <c r="A3585" s="261" t="s">
        <v>70</v>
      </c>
      <c r="B3585" s="261" t="s">
        <v>71</v>
      </c>
      <c r="C3585" s="261" t="s">
        <v>72</v>
      </c>
      <c r="D3585" s="261" t="s">
        <v>967</v>
      </c>
      <c r="E3585" s="261">
        <v>15015000</v>
      </c>
      <c r="F3585" s="261" t="s">
        <v>6038</v>
      </c>
      <c r="G3585" s="261" t="s">
        <v>888</v>
      </c>
      <c r="H3585" s="261">
        <v>2</v>
      </c>
      <c r="I3585" s="261" t="s">
        <v>6035</v>
      </c>
      <c r="J3585" s="261" t="s">
        <v>6039</v>
      </c>
      <c r="K3585" s="261" t="s">
        <v>6040</v>
      </c>
      <c r="L3585" s="262">
        <v>45528</v>
      </c>
      <c r="M3585" s="261" t="s">
        <v>20</v>
      </c>
    </row>
    <row r="3586" spans="1:13" x14ac:dyDescent="0.35">
      <c r="A3586" s="259" t="s">
        <v>70</v>
      </c>
      <c r="B3586" s="259" t="s">
        <v>71</v>
      </c>
      <c r="C3586" s="259" t="s">
        <v>72</v>
      </c>
      <c r="D3586" s="259" t="s">
        <v>568</v>
      </c>
      <c r="E3586" s="259">
        <v>234296</v>
      </c>
      <c r="F3586" s="259" t="s">
        <v>6041</v>
      </c>
      <c r="G3586" s="259" t="s">
        <v>888</v>
      </c>
      <c r="H3586" s="259">
        <v>2</v>
      </c>
      <c r="I3586" s="259" t="s">
        <v>6042</v>
      </c>
      <c r="J3586" s="259" t="s">
        <v>6043</v>
      </c>
      <c r="K3586" s="259" t="s">
        <v>6044</v>
      </c>
      <c r="L3586" s="260">
        <v>45528</v>
      </c>
      <c r="M3586" s="259" t="s">
        <v>20</v>
      </c>
    </row>
    <row r="3587" spans="1:13" x14ac:dyDescent="0.35">
      <c r="A3587" s="261" t="s">
        <v>70</v>
      </c>
      <c r="B3587" s="261" t="s">
        <v>71</v>
      </c>
      <c r="C3587" s="261" t="s">
        <v>72</v>
      </c>
      <c r="D3587" s="261" t="s">
        <v>635</v>
      </c>
      <c r="E3587" s="261">
        <v>0</v>
      </c>
      <c r="F3587" s="261" t="s">
        <v>6045</v>
      </c>
      <c r="G3587" s="261" t="s">
        <v>888</v>
      </c>
      <c r="H3587" s="261">
        <v>2</v>
      </c>
      <c r="I3587" s="261" t="s">
        <v>4522</v>
      </c>
      <c r="J3587" s="261" t="s">
        <v>6046</v>
      </c>
      <c r="K3587" s="261" t="s">
        <v>6047</v>
      </c>
      <c r="L3587" s="262">
        <v>45528</v>
      </c>
      <c r="M3587" s="261" t="s">
        <v>20</v>
      </c>
    </row>
    <row r="3588" spans="1:13" x14ac:dyDescent="0.35">
      <c r="A3588" s="259" t="s">
        <v>70</v>
      </c>
      <c r="B3588" s="259" t="s">
        <v>71</v>
      </c>
      <c r="C3588" s="259" t="s">
        <v>72</v>
      </c>
      <c r="D3588" s="259" t="s">
        <v>793</v>
      </c>
      <c r="E3588" s="259">
        <v>0</v>
      </c>
      <c r="F3588" s="259" t="s">
        <v>6045</v>
      </c>
      <c r="G3588" s="259" t="s">
        <v>888</v>
      </c>
      <c r="H3588" s="259">
        <v>2</v>
      </c>
      <c r="I3588" s="259" t="s">
        <v>4522</v>
      </c>
      <c r="J3588" s="259" t="s">
        <v>6046</v>
      </c>
      <c r="K3588" s="259" t="s">
        <v>6048</v>
      </c>
      <c r="L3588" s="260">
        <v>45528</v>
      </c>
      <c r="M3588" s="259" t="s">
        <v>20</v>
      </c>
    </row>
    <row r="3589" spans="1:13" x14ac:dyDescent="0.35">
      <c r="A3589" s="261" t="s">
        <v>70</v>
      </c>
      <c r="B3589" s="261" t="s">
        <v>71</v>
      </c>
      <c r="C3589" s="261" t="s">
        <v>72</v>
      </c>
      <c r="D3589" s="261" t="s">
        <v>990</v>
      </c>
      <c r="E3589" s="261">
        <v>234296</v>
      </c>
      <c r="F3589" s="261" t="s">
        <v>6041</v>
      </c>
      <c r="G3589" s="261" t="s">
        <v>888</v>
      </c>
      <c r="H3589" s="261">
        <v>2</v>
      </c>
      <c r="I3589" s="261" t="s">
        <v>6042</v>
      </c>
      <c r="J3589" s="261" t="s">
        <v>6049</v>
      </c>
      <c r="K3589" s="261" t="s">
        <v>6050</v>
      </c>
      <c r="L3589" s="262">
        <v>45528</v>
      </c>
      <c r="M3589" s="261" t="s">
        <v>20</v>
      </c>
    </row>
    <row r="3590" spans="1:13" x14ac:dyDescent="0.35">
      <c r="A3590" s="259" t="s">
        <v>70</v>
      </c>
      <c r="B3590" s="259" t="s">
        <v>71</v>
      </c>
      <c r="C3590" s="259" t="s">
        <v>72</v>
      </c>
      <c r="D3590" s="259" t="s">
        <v>995</v>
      </c>
      <c r="E3590" s="259">
        <v>0</v>
      </c>
      <c r="F3590" s="259" t="s">
        <v>6031</v>
      </c>
      <c r="G3590" s="259" t="s">
        <v>888</v>
      </c>
      <c r="H3590" s="259">
        <v>2</v>
      </c>
      <c r="I3590" s="259" t="s">
        <v>6032</v>
      </c>
      <c r="J3590" s="259" t="s">
        <v>6051</v>
      </c>
      <c r="K3590" s="259" t="s">
        <v>6052</v>
      </c>
      <c r="L3590" s="260">
        <v>45528</v>
      </c>
      <c r="M3590" s="259" t="s">
        <v>20</v>
      </c>
    </row>
    <row r="3591" spans="1:13" x14ac:dyDescent="0.35">
      <c r="A3591" s="261" t="s">
        <v>70</v>
      </c>
      <c r="B3591" s="261" t="s">
        <v>71</v>
      </c>
      <c r="C3591" s="261" t="s">
        <v>72</v>
      </c>
      <c r="D3591" s="261" t="s">
        <v>1000</v>
      </c>
      <c r="E3591" s="261">
        <v>14780704</v>
      </c>
      <c r="F3591" s="261" t="s">
        <v>6053</v>
      </c>
      <c r="G3591" s="261" t="s">
        <v>888</v>
      </c>
      <c r="H3591" s="261">
        <v>2</v>
      </c>
      <c r="I3591" s="261" t="s">
        <v>6054</v>
      </c>
      <c r="J3591" s="261" t="s">
        <v>6055</v>
      </c>
      <c r="K3591" s="261" t="s">
        <v>6056</v>
      </c>
      <c r="L3591" s="262">
        <v>45528</v>
      </c>
      <c r="M3591" s="261" t="s">
        <v>20</v>
      </c>
    </row>
    <row r="3592" spans="1:13" x14ac:dyDescent="0.35">
      <c r="A3592" s="259" t="s">
        <v>70</v>
      </c>
      <c r="B3592" s="259" t="s">
        <v>71</v>
      </c>
      <c r="C3592" s="259" t="s">
        <v>72</v>
      </c>
      <c r="D3592" s="259" t="s">
        <v>1003</v>
      </c>
      <c r="E3592" s="259">
        <v>234296</v>
      </c>
      <c r="F3592" s="259" t="s">
        <v>6041</v>
      </c>
      <c r="G3592" s="259" t="s">
        <v>888</v>
      </c>
      <c r="H3592" s="259">
        <v>2</v>
      </c>
      <c r="I3592" s="259" t="s">
        <v>6042</v>
      </c>
      <c r="J3592" s="259" t="s">
        <v>6049</v>
      </c>
      <c r="K3592" s="259" t="s">
        <v>6057</v>
      </c>
      <c r="L3592" s="260">
        <v>45528</v>
      </c>
      <c r="M3592" s="259" t="s">
        <v>20</v>
      </c>
    </row>
    <row r="3593" spans="1:13" x14ac:dyDescent="0.35">
      <c r="A3593" s="261" t="s">
        <v>70</v>
      </c>
      <c r="B3593" s="261" t="s">
        <v>71</v>
      </c>
      <c r="C3593" s="261" t="s">
        <v>72</v>
      </c>
      <c r="D3593" s="261" t="s">
        <v>1006</v>
      </c>
      <c r="E3593" s="261" t="s">
        <v>17</v>
      </c>
      <c r="F3593" s="261" t="s">
        <v>512</v>
      </c>
      <c r="G3593" s="261" t="s">
        <v>22</v>
      </c>
      <c r="H3593" s="261">
        <v>3</v>
      </c>
      <c r="I3593" s="261" t="s">
        <v>17</v>
      </c>
      <c r="J3593" s="261" t="s">
        <v>6058</v>
      </c>
      <c r="K3593" s="261" t="s">
        <v>6059</v>
      </c>
      <c r="L3593" s="262">
        <v>45528</v>
      </c>
      <c r="M3593" s="261" t="s">
        <v>20</v>
      </c>
    </row>
    <row r="3594" spans="1:13" x14ac:dyDescent="0.35">
      <c r="A3594" s="259" t="s">
        <v>70</v>
      </c>
      <c r="B3594" s="259" t="s">
        <v>71</v>
      </c>
      <c r="C3594" s="259" t="s">
        <v>72</v>
      </c>
      <c r="D3594" s="259" t="s">
        <v>823</v>
      </c>
      <c r="E3594" s="259" t="s">
        <v>17</v>
      </c>
      <c r="F3594" s="259" t="s">
        <v>512</v>
      </c>
      <c r="G3594" s="259" t="s">
        <v>22</v>
      </c>
      <c r="H3594" s="259">
        <v>3</v>
      </c>
      <c r="I3594" s="259" t="s">
        <v>17</v>
      </c>
      <c r="J3594" s="259" t="s">
        <v>6058</v>
      </c>
      <c r="K3594" s="259" t="s">
        <v>6060</v>
      </c>
      <c r="L3594" s="260">
        <v>45528</v>
      </c>
      <c r="M3594" s="259" t="s">
        <v>20</v>
      </c>
    </row>
    <row r="3595" spans="1:13" x14ac:dyDescent="0.35">
      <c r="A3595" s="261" t="s">
        <v>837</v>
      </c>
      <c r="B3595" s="261" t="s">
        <v>838</v>
      </c>
      <c r="C3595" s="261" t="s">
        <v>72</v>
      </c>
      <c r="D3595" s="261" t="s">
        <v>953</v>
      </c>
      <c r="E3595" s="261">
        <v>69594078</v>
      </c>
      <c r="F3595" s="261" t="s">
        <v>6027</v>
      </c>
      <c r="G3595" s="261" t="s">
        <v>888</v>
      </c>
      <c r="H3595" s="261">
        <v>2</v>
      </c>
      <c r="I3595" s="261" t="s">
        <v>6028</v>
      </c>
      <c r="J3595" s="261" t="s">
        <v>6061</v>
      </c>
      <c r="K3595" s="261" t="s">
        <v>6062</v>
      </c>
      <c r="L3595" s="262">
        <v>45528</v>
      </c>
      <c r="M3595" s="261" t="s">
        <v>20</v>
      </c>
    </row>
    <row r="3596" spans="1:13" x14ac:dyDescent="0.35">
      <c r="A3596" s="259" t="s">
        <v>837</v>
      </c>
      <c r="B3596" s="259" t="s">
        <v>838</v>
      </c>
      <c r="C3596" s="259" t="s">
        <v>72</v>
      </c>
      <c r="D3596" s="259" t="s">
        <v>694</v>
      </c>
      <c r="E3596" s="259">
        <v>357159</v>
      </c>
      <c r="F3596" s="259" t="s">
        <v>6063</v>
      </c>
      <c r="G3596" s="259" t="s">
        <v>888</v>
      </c>
      <c r="H3596" s="259">
        <v>2</v>
      </c>
      <c r="I3596" s="259" t="s">
        <v>6064</v>
      </c>
      <c r="J3596" s="259" t="s">
        <v>6065</v>
      </c>
      <c r="K3596" s="259" t="s">
        <v>6066</v>
      </c>
      <c r="L3596" s="260">
        <v>45528</v>
      </c>
      <c r="M3596" s="259" t="s">
        <v>20</v>
      </c>
    </row>
    <row r="3597" spans="1:13" x14ac:dyDescent="0.35">
      <c r="A3597" s="261" t="s">
        <v>837</v>
      </c>
      <c r="B3597" s="261" t="s">
        <v>838</v>
      </c>
      <c r="C3597" s="261" t="s">
        <v>72</v>
      </c>
      <c r="D3597" s="261" t="s">
        <v>962</v>
      </c>
      <c r="E3597" s="261">
        <v>7087011</v>
      </c>
      <c r="F3597" s="261" t="s">
        <v>6067</v>
      </c>
      <c r="G3597" s="261" t="s">
        <v>888</v>
      </c>
      <c r="H3597" s="261">
        <v>2</v>
      </c>
      <c r="I3597" s="261" t="s">
        <v>6068</v>
      </c>
      <c r="J3597" s="261" t="s">
        <v>6069</v>
      </c>
      <c r="K3597" s="261" t="s">
        <v>6070</v>
      </c>
      <c r="L3597" s="262">
        <v>45528</v>
      </c>
      <c r="M3597" s="261" t="s">
        <v>20</v>
      </c>
    </row>
    <row r="3598" spans="1:13" x14ac:dyDescent="0.35">
      <c r="A3598" s="259" t="s">
        <v>837</v>
      </c>
      <c r="B3598" s="259" t="s">
        <v>838</v>
      </c>
      <c r="C3598" s="259" t="s">
        <v>72</v>
      </c>
      <c r="D3598" s="259" t="s">
        <v>967</v>
      </c>
      <c r="E3598" s="259">
        <v>2109404</v>
      </c>
      <c r="F3598" s="259" t="s">
        <v>6067</v>
      </c>
      <c r="G3598" s="259" t="s">
        <v>888</v>
      </c>
      <c r="H3598" s="259">
        <v>2</v>
      </c>
      <c r="I3598" s="259" t="s">
        <v>6068</v>
      </c>
      <c r="J3598" s="259" t="s">
        <v>6071</v>
      </c>
      <c r="K3598" s="259" t="s">
        <v>6072</v>
      </c>
      <c r="L3598" s="260">
        <v>45528</v>
      </c>
      <c r="M3598" s="259" t="s">
        <v>20</v>
      </c>
    </row>
    <row r="3599" spans="1:13" x14ac:dyDescent="0.35">
      <c r="A3599" s="261" t="s">
        <v>837</v>
      </c>
      <c r="B3599" s="261" t="s">
        <v>838</v>
      </c>
      <c r="C3599" s="261" t="s">
        <v>72</v>
      </c>
      <c r="D3599" s="261" t="s">
        <v>635</v>
      </c>
      <c r="E3599" s="261">
        <v>0</v>
      </c>
      <c r="F3599" s="261" t="s">
        <v>6045</v>
      </c>
      <c r="G3599" s="261" t="s">
        <v>888</v>
      </c>
      <c r="H3599" s="261">
        <v>2</v>
      </c>
      <c r="I3599" s="261" t="s">
        <v>4522</v>
      </c>
      <c r="J3599" s="261" t="s">
        <v>6073</v>
      </c>
      <c r="K3599" s="261" t="s">
        <v>6074</v>
      </c>
      <c r="L3599" s="262">
        <v>45528</v>
      </c>
      <c r="M3599" s="261" t="s">
        <v>20</v>
      </c>
    </row>
    <row r="3600" spans="1:13" x14ac:dyDescent="0.35">
      <c r="A3600" s="259" t="s">
        <v>837</v>
      </c>
      <c r="B3600" s="259" t="s">
        <v>838</v>
      </c>
      <c r="C3600" s="259" t="s">
        <v>72</v>
      </c>
      <c r="D3600" s="259" t="s">
        <v>793</v>
      </c>
      <c r="E3600" s="259">
        <v>0</v>
      </c>
      <c r="F3600" s="259" t="s">
        <v>6045</v>
      </c>
      <c r="G3600" s="259" t="s">
        <v>888</v>
      </c>
      <c r="H3600" s="259">
        <v>2</v>
      </c>
      <c r="I3600" s="259" t="s">
        <v>4522</v>
      </c>
      <c r="J3600" s="259" t="s">
        <v>6073</v>
      </c>
      <c r="K3600" s="259" t="s">
        <v>6075</v>
      </c>
      <c r="L3600" s="260">
        <v>45528</v>
      </c>
      <c r="M3600" s="259" t="s">
        <v>20</v>
      </c>
    </row>
    <row r="3601" spans="1:13" x14ac:dyDescent="0.35">
      <c r="A3601" s="261" t="s">
        <v>837</v>
      </c>
      <c r="B3601" s="261" t="s">
        <v>838</v>
      </c>
      <c r="C3601" s="261" t="s">
        <v>72</v>
      </c>
      <c r="D3601" s="261" t="s">
        <v>990</v>
      </c>
      <c r="E3601" s="261">
        <v>379476</v>
      </c>
      <c r="F3601" s="261" t="s">
        <v>6067</v>
      </c>
      <c r="G3601" s="261" t="s">
        <v>492</v>
      </c>
      <c r="H3601" s="261">
        <v>1</v>
      </c>
      <c r="I3601" s="261" t="s">
        <v>6068</v>
      </c>
      <c r="J3601" s="261" t="s">
        <v>6076</v>
      </c>
      <c r="K3601" s="261" t="s">
        <v>6077</v>
      </c>
      <c r="L3601" s="262">
        <v>45528</v>
      </c>
      <c r="M3601" s="261" t="s">
        <v>20</v>
      </c>
    </row>
    <row r="3602" spans="1:13" x14ac:dyDescent="0.35">
      <c r="A3602" s="259" t="s">
        <v>837</v>
      </c>
      <c r="B3602" s="259" t="s">
        <v>838</v>
      </c>
      <c r="C3602" s="259" t="s">
        <v>72</v>
      </c>
      <c r="D3602" s="259" t="s">
        <v>995</v>
      </c>
      <c r="E3602" s="259">
        <v>4977607</v>
      </c>
      <c r="F3602" s="259" t="s">
        <v>6067</v>
      </c>
      <c r="G3602" s="259" t="s">
        <v>492</v>
      </c>
      <c r="H3602" s="259">
        <v>1</v>
      </c>
      <c r="I3602" s="259" t="s">
        <v>6068</v>
      </c>
      <c r="J3602" s="259" t="s">
        <v>6078</v>
      </c>
      <c r="K3602" s="259" t="s">
        <v>6079</v>
      </c>
      <c r="L3602" s="260">
        <v>45528</v>
      </c>
      <c r="M3602" s="259" t="s">
        <v>20</v>
      </c>
    </row>
    <row r="3603" spans="1:13" x14ac:dyDescent="0.35">
      <c r="A3603" s="261" t="s">
        <v>837</v>
      </c>
      <c r="B3603" s="261" t="s">
        <v>838</v>
      </c>
      <c r="C3603" s="261" t="s">
        <v>72</v>
      </c>
      <c r="D3603" s="261" t="s">
        <v>1000</v>
      </c>
      <c r="E3603" s="261">
        <v>1729928</v>
      </c>
      <c r="F3603" s="261" t="s">
        <v>6067</v>
      </c>
      <c r="G3603" s="261" t="s">
        <v>492</v>
      </c>
      <c r="H3603" s="261">
        <v>1</v>
      </c>
      <c r="I3603" s="261" t="s">
        <v>6068</v>
      </c>
      <c r="J3603" s="261" t="s">
        <v>6080</v>
      </c>
      <c r="K3603" s="261" t="s">
        <v>6081</v>
      </c>
      <c r="L3603" s="262">
        <v>45528</v>
      </c>
      <c r="M3603" s="261" t="s">
        <v>20</v>
      </c>
    </row>
    <row r="3604" spans="1:13" x14ac:dyDescent="0.35">
      <c r="A3604" s="259" t="s">
        <v>837</v>
      </c>
      <c r="B3604" s="259" t="s">
        <v>838</v>
      </c>
      <c r="C3604" s="259" t="s">
        <v>72</v>
      </c>
      <c r="D3604" s="259" t="s">
        <v>1003</v>
      </c>
      <c r="E3604" s="259">
        <v>379476</v>
      </c>
      <c r="F3604" s="259" t="s">
        <v>6067</v>
      </c>
      <c r="G3604" s="259" t="s">
        <v>492</v>
      </c>
      <c r="H3604" s="259">
        <v>1</v>
      </c>
      <c r="I3604" s="259" t="s">
        <v>6068</v>
      </c>
      <c r="J3604" s="259" t="s">
        <v>6082</v>
      </c>
      <c r="K3604" s="259" t="s">
        <v>6083</v>
      </c>
      <c r="L3604" s="260">
        <v>45528</v>
      </c>
      <c r="M3604" s="259" t="s">
        <v>20</v>
      </c>
    </row>
    <row r="3605" spans="1:13" x14ac:dyDescent="0.35">
      <c r="A3605" s="261" t="s">
        <v>837</v>
      </c>
      <c r="B3605" s="261" t="s">
        <v>838</v>
      </c>
      <c r="C3605" s="261" t="s">
        <v>72</v>
      </c>
      <c r="D3605" s="261" t="s">
        <v>1006</v>
      </c>
      <c r="E3605" s="261">
        <v>0</v>
      </c>
      <c r="F3605" s="261" t="s">
        <v>6067</v>
      </c>
      <c r="G3605" s="261" t="s">
        <v>492</v>
      </c>
      <c r="H3605" s="261">
        <v>1</v>
      </c>
      <c r="I3605" s="261" t="s">
        <v>6068</v>
      </c>
      <c r="J3605" s="261" t="s">
        <v>6084</v>
      </c>
      <c r="K3605" s="261" t="s">
        <v>6085</v>
      </c>
      <c r="L3605" s="262">
        <v>45528</v>
      </c>
      <c r="M3605" s="261" t="s">
        <v>20</v>
      </c>
    </row>
    <row r="3606" spans="1:13" x14ac:dyDescent="0.35">
      <c r="A3606" s="259" t="s">
        <v>837</v>
      </c>
      <c r="B3606" s="259" t="s">
        <v>838</v>
      </c>
      <c r="C3606" s="259" t="s">
        <v>72</v>
      </c>
      <c r="D3606" s="259" t="s">
        <v>823</v>
      </c>
      <c r="E3606" s="259">
        <v>0</v>
      </c>
      <c r="F3606" s="259" t="s">
        <v>6067</v>
      </c>
      <c r="G3606" s="259" t="s">
        <v>492</v>
      </c>
      <c r="H3606" s="259">
        <v>1</v>
      </c>
      <c r="I3606" s="259" t="s">
        <v>6068</v>
      </c>
      <c r="J3606" s="259" t="s">
        <v>6086</v>
      </c>
      <c r="K3606" s="259" t="s">
        <v>6087</v>
      </c>
      <c r="L3606" s="260">
        <v>45528</v>
      </c>
      <c r="M3606" s="259" t="s">
        <v>20</v>
      </c>
    </row>
    <row r="3607" spans="1:13" x14ac:dyDescent="0.35">
      <c r="A3607" s="261" t="s">
        <v>827</v>
      </c>
      <c r="B3607" s="261" t="s">
        <v>828</v>
      </c>
      <c r="C3607" s="261" t="s">
        <v>72</v>
      </c>
      <c r="D3607" s="261" t="s">
        <v>953</v>
      </c>
      <c r="E3607" s="261">
        <v>69594078</v>
      </c>
      <c r="F3607" s="261" t="s">
        <v>6027</v>
      </c>
      <c r="G3607" s="261" t="s">
        <v>888</v>
      </c>
      <c r="H3607" s="261">
        <v>2</v>
      </c>
      <c r="I3607" s="261" t="s">
        <v>6028</v>
      </c>
      <c r="J3607" s="261" t="s">
        <v>6061</v>
      </c>
      <c r="K3607" s="261" t="s">
        <v>6088</v>
      </c>
      <c r="L3607" s="262">
        <v>45528</v>
      </c>
      <c r="M3607" s="261" t="s">
        <v>20</v>
      </c>
    </row>
    <row r="3608" spans="1:13" x14ac:dyDescent="0.35">
      <c r="A3608" s="259" t="s">
        <v>827</v>
      </c>
      <c r="B3608" s="259" t="s">
        <v>828</v>
      </c>
      <c r="C3608" s="259" t="s">
        <v>72</v>
      </c>
      <c r="D3608" s="259" t="s">
        <v>694</v>
      </c>
      <c r="E3608" s="259">
        <v>441435</v>
      </c>
      <c r="F3608" s="259" t="s">
        <v>6089</v>
      </c>
      <c r="G3608" s="259" t="s">
        <v>888</v>
      </c>
      <c r="H3608" s="259">
        <v>2</v>
      </c>
      <c r="I3608" s="259" t="s">
        <v>6090</v>
      </c>
      <c r="J3608" s="259" t="s">
        <v>6091</v>
      </c>
      <c r="K3608" s="259" t="s">
        <v>6092</v>
      </c>
      <c r="L3608" s="260">
        <v>45528</v>
      </c>
      <c r="M3608" s="259" t="s">
        <v>20</v>
      </c>
    </row>
    <row r="3609" spans="1:13" x14ac:dyDescent="0.35">
      <c r="A3609" s="261" t="s">
        <v>827</v>
      </c>
      <c r="B3609" s="261" t="s">
        <v>828</v>
      </c>
      <c r="C3609" s="261" t="s">
        <v>72</v>
      </c>
      <c r="D3609" s="261" t="s">
        <v>962</v>
      </c>
      <c r="E3609" s="261">
        <v>22102011</v>
      </c>
      <c r="F3609" s="261" t="s">
        <v>6093</v>
      </c>
      <c r="G3609" s="261" t="s">
        <v>888</v>
      </c>
      <c r="H3609" s="261">
        <v>2</v>
      </c>
      <c r="I3609" s="261" t="s">
        <v>6094</v>
      </c>
      <c r="J3609" s="261" t="s">
        <v>6095</v>
      </c>
      <c r="K3609" s="261" t="s">
        <v>6096</v>
      </c>
      <c r="L3609" s="262">
        <v>45528</v>
      </c>
      <c r="M3609" s="261" t="s">
        <v>20</v>
      </c>
    </row>
    <row r="3610" spans="1:13" x14ac:dyDescent="0.35">
      <c r="A3610" s="259" t="s">
        <v>827</v>
      </c>
      <c r="B3610" s="259" t="s">
        <v>828</v>
      </c>
      <c r="C3610" s="259" t="s">
        <v>72</v>
      </c>
      <c r="D3610" s="259" t="s">
        <v>967</v>
      </c>
      <c r="E3610" s="259">
        <v>17124404</v>
      </c>
      <c r="F3610" s="259" t="s">
        <v>6093</v>
      </c>
      <c r="G3610" s="259" t="s">
        <v>888</v>
      </c>
      <c r="H3610" s="259">
        <v>2</v>
      </c>
      <c r="I3610" s="259" t="s">
        <v>6094</v>
      </c>
      <c r="J3610" s="259" t="s">
        <v>6097</v>
      </c>
      <c r="K3610" s="259" t="s">
        <v>6098</v>
      </c>
      <c r="L3610" s="260">
        <v>45528</v>
      </c>
      <c r="M3610" s="259" t="s">
        <v>20</v>
      </c>
    </row>
    <row r="3611" spans="1:13" x14ac:dyDescent="0.35">
      <c r="A3611" s="261" t="s">
        <v>827</v>
      </c>
      <c r="B3611" s="261" t="s">
        <v>828</v>
      </c>
      <c r="C3611" s="261" t="s">
        <v>72</v>
      </c>
      <c r="D3611" s="261" t="s">
        <v>568</v>
      </c>
      <c r="E3611" s="261">
        <v>234296</v>
      </c>
      <c r="F3611" s="261" t="s">
        <v>6041</v>
      </c>
      <c r="G3611" s="261" t="s">
        <v>492</v>
      </c>
      <c r="H3611" s="261">
        <v>1</v>
      </c>
      <c r="I3611" s="261" t="s">
        <v>6042</v>
      </c>
      <c r="J3611" s="261" t="s">
        <v>6043</v>
      </c>
      <c r="K3611" s="261" t="s">
        <v>6099</v>
      </c>
      <c r="L3611" s="262">
        <v>45528</v>
      </c>
      <c r="M3611" s="261" t="s">
        <v>20</v>
      </c>
    </row>
    <row r="3612" spans="1:13" x14ac:dyDescent="0.35">
      <c r="A3612" s="259" t="s">
        <v>827</v>
      </c>
      <c r="B3612" s="259" t="s">
        <v>828</v>
      </c>
      <c r="C3612" s="259" t="s">
        <v>72</v>
      </c>
      <c r="D3612" s="259" t="s">
        <v>635</v>
      </c>
      <c r="E3612" s="259">
        <v>0</v>
      </c>
      <c r="F3612" s="259" t="s">
        <v>6045</v>
      </c>
      <c r="G3612" s="259" t="s">
        <v>888</v>
      </c>
      <c r="H3612" s="259">
        <v>2</v>
      </c>
      <c r="I3612" s="259" t="s">
        <v>790</v>
      </c>
      <c r="J3612" s="259" t="s">
        <v>6100</v>
      </c>
      <c r="K3612" s="259" t="s">
        <v>6101</v>
      </c>
      <c r="L3612" s="260">
        <v>45528</v>
      </c>
      <c r="M3612" s="259" t="s">
        <v>20</v>
      </c>
    </row>
    <row r="3613" spans="1:13" x14ac:dyDescent="0.35">
      <c r="A3613" s="261" t="s">
        <v>827</v>
      </c>
      <c r="B3613" s="261" t="s">
        <v>828</v>
      </c>
      <c r="C3613" s="261" t="s">
        <v>72</v>
      </c>
      <c r="D3613" s="261" t="s">
        <v>793</v>
      </c>
      <c r="E3613" s="261">
        <v>0</v>
      </c>
      <c r="F3613" s="261" t="s">
        <v>6045</v>
      </c>
      <c r="G3613" s="261" t="s">
        <v>888</v>
      </c>
      <c r="H3613" s="261">
        <v>2</v>
      </c>
      <c r="I3613" s="261" t="s">
        <v>790</v>
      </c>
      <c r="J3613" s="261" t="s">
        <v>6100</v>
      </c>
      <c r="K3613" s="261" t="s">
        <v>6102</v>
      </c>
      <c r="L3613" s="262">
        <v>45528</v>
      </c>
      <c r="M3613" s="261" t="s">
        <v>20</v>
      </c>
    </row>
    <row r="3614" spans="1:13" x14ac:dyDescent="0.35">
      <c r="A3614" s="259" t="s">
        <v>827</v>
      </c>
      <c r="B3614" s="259" t="s">
        <v>828</v>
      </c>
      <c r="C3614" s="259" t="s">
        <v>72</v>
      </c>
      <c r="D3614" s="259" t="s">
        <v>990</v>
      </c>
      <c r="E3614" s="259">
        <v>613772</v>
      </c>
      <c r="F3614" s="259" t="s">
        <v>6103</v>
      </c>
      <c r="G3614" s="259" t="s">
        <v>888</v>
      </c>
      <c r="H3614" s="259">
        <v>2</v>
      </c>
      <c r="I3614" s="259" t="s">
        <v>6104</v>
      </c>
      <c r="J3614" s="259" t="s">
        <v>6105</v>
      </c>
      <c r="K3614" s="259" t="s">
        <v>6106</v>
      </c>
      <c r="L3614" s="260">
        <v>45528</v>
      </c>
      <c r="M3614" s="259" t="s">
        <v>20</v>
      </c>
    </row>
    <row r="3615" spans="1:13" x14ac:dyDescent="0.35">
      <c r="A3615" s="261" t="s">
        <v>827</v>
      </c>
      <c r="B3615" s="261" t="s">
        <v>828</v>
      </c>
      <c r="C3615" s="261" t="s">
        <v>72</v>
      </c>
      <c r="D3615" s="261" t="s">
        <v>995</v>
      </c>
      <c r="E3615" s="261">
        <v>4977607</v>
      </c>
      <c r="F3615" s="261" t="s">
        <v>6107</v>
      </c>
      <c r="G3615" s="261" t="s">
        <v>888</v>
      </c>
      <c r="H3615" s="261">
        <v>2</v>
      </c>
      <c r="I3615" s="261" t="s">
        <v>6108</v>
      </c>
      <c r="J3615" s="261" t="s">
        <v>6109</v>
      </c>
      <c r="K3615" s="261" t="s">
        <v>6110</v>
      </c>
      <c r="L3615" s="262">
        <v>45528</v>
      </c>
      <c r="M3615" s="261" t="s">
        <v>20</v>
      </c>
    </row>
    <row r="3616" spans="1:13" x14ac:dyDescent="0.35">
      <c r="A3616" s="259" t="s">
        <v>827</v>
      </c>
      <c r="B3616" s="259" t="s">
        <v>828</v>
      </c>
      <c r="C3616" s="259" t="s">
        <v>72</v>
      </c>
      <c r="D3616" s="259" t="s">
        <v>1000</v>
      </c>
      <c r="E3616" s="259">
        <v>16510632</v>
      </c>
      <c r="F3616" s="259" t="s">
        <v>6111</v>
      </c>
      <c r="G3616" s="259" t="s">
        <v>888</v>
      </c>
      <c r="H3616" s="259">
        <v>2</v>
      </c>
      <c r="I3616" s="259" t="s">
        <v>6112</v>
      </c>
      <c r="J3616" s="259" t="s">
        <v>6113</v>
      </c>
      <c r="K3616" s="259" t="s">
        <v>6114</v>
      </c>
      <c r="L3616" s="260">
        <v>45528</v>
      </c>
      <c r="M3616" s="259" t="s">
        <v>20</v>
      </c>
    </row>
    <row r="3617" spans="1:13" x14ac:dyDescent="0.35">
      <c r="A3617" s="261" t="s">
        <v>827</v>
      </c>
      <c r="B3617" s="261" t="s">
        <v>828</v>
      </c>
      <c r="C3617" s="261" t="s">
        <v>72</v>
      </c>
      <c r="D3617" s="261" t="s">
        <v>1003</v>
      </c>
      <c r="E3617" s="261">
        <v>613772</v>
      </c>
      <c r="F3617" s="261" t="s">
        <v>6103</v>
      </c>
      <c r="G3617" s="261" t="s">
        <v>888</v>
      </c>
      <c r="H3617" s="261">
        <v>2</v>
      </c>
      <c r="I3617" s="261" t="s">
        <v>6104</v>
      </c>
      <c r="J3617" s="261" t="s">
        <v>6115</v>
      </c>
      <c r="K3617" s="261" t="s">
        <v>6116</v>
      </c>
      <c r="L3617" s="262">
        <v>45528</v>
      </c>
      <c r="M3617" s="261" t="s">
        <v>20</v>
      </c>
    </row>
    <row r="3618" spans="1:13" x14ac:dyDescent="0.35">
      <c r="A3618" s="259" t="s">
        <v>827</v>
      </c>
      <c r="B3618" s="259" t="s">
        <v>828</v>
      </c>
      <c r="C3618" s="259" t="s">
        <v>72</v>
      </c>
      <c r="D3618" s="259" t="s">
        <v>1006</v>
      </c>
      <c r="E3618" s="259">
        <v>0</v>
      </c>
      <c r="F3618" s="259" t="s">
        <v>6117</v>
      </c>
      <c r="G3618" s="259" t="s">
        <v>22</v>
      </c>
      <c r="H3618" s="259">
        <v>3</v>
      </c>
      <c r="I3618" s="259" t="s">
        <v>6118</v>
      </c>
      <c r="J3618" s="259" t="s">
        <v>6119</v>
      </c>
      <c r="K3618" s="259" t="s">
        <v>6120</v>
      </c>
      <c r="L3618" s="260">
        <v>45528</v>
      </c>
      <c r="M3618" s="259" t="s">
        <v>20</v>
      </c>
    </row>
    <row r="3619" spans="1:13" x14ac:dyDescent="0.35">
      <c r="A3619" s="261" t="s">
        <v>827</v>
      </c>
      <c r="B3619" s="261" t="s">
        <v>828</v>
      </c>
      <c r="C3619" s="261" t="s">
        <v>72</v>
      </c>
      <c r="D3619" s="261" t="s">
        <v>823</v>
      </c>
      <c r="E3619" s="261">
        <v>0</v>
      </c>
      <c r="F3619" s="261" t="s">
        <v>6117</v>
      </c>
      <c r="G3619" s="261" t="s">
        <v>22</v>
      </c>
      <c r="H3619" s="261">
        <v>3</v>
      </c>
      <c r="I3619" s="261" t="s">
        <v>6118</v>
      </c>
      <c r="J3619" s="261" t="s">
        <v>6121</v>
      </c>
      <c r="K3619" s="261" t="s">
        <v>6122</v>
      </c>
      <c r="L3619" s="262">
        <v>45528</v>
      </c>
      <c r="M3619" s="261" t="s">
        <v>20</v>
      </c>
    </row>
    <row r="3620" spans="1:13" x14ac:dyDescent="0.35">
      <c r="A3620" s="259" t="s">
        <v>194</v>
      </c>
      <c r="B3620" s="259" t="s">
        <v>195</v>
      </c>
      <c r="C3620" s="259" t="s">
        <v>196</v>
      </c>
      <c r="D3620" s="259" t="s">
        <v>953</v>
      </c>
      <c r="E3620" s="259">
        <v>21184604</v>
      </c>
      <c r="F3620" s="259" t="s">
        <v>6123</v>
      </c>
      <c r="G3620" s="259" t="s">
        <v>888</v>
      </c>
      <c r="H3620" s="259">
        <v>2</v>
      </c>
      <c r="I3620" s="259" t="s">
        <v>6124</v>
      </c>
      <c r="J3620" s="259" t="s">
        <v>6125</v>
      </c>
      <c r="K3620" s="259" t="s">
        <v>6126</v>
      </c>
      <c r="L3620" s="260">
        <v>45528</v>
      </c>
      <c r="M3620" s="259" t="s">
        <v>439</v>
      </c>
    </row>
    <row r="3621" spans="1:13" x14ac:dyDescent="0.35">
      <c r="A3621" s="261" t="s">
        <v>194</v>
      </c>
      <c r="B3621" s="261" t="s">
        <v>195</v>
      </c>
      <c r="C3621" s="261" t="s">
        <v>196</v>
      </c>
      <c r="D3621" s="261" t="s">
        <v>694</v>
      </c>
      <c r="E3621" s="261">
        <v>752618</v>
      </c>
      <c r="F3621" s="261" t="s">
        <v>6127</v>
      </c>
      <c r="G3621" s="261" t="s">
        <v>492</v>
      </c>
      <c r="H3621" s="261">
        <v>1</v>
      </c>
      <c r="I3621" s="261" t="s">
        <v>6128</v>
      </c>
      <c r="J3621" s="261" t="s">
        <v>6129</v>
      </c>
      <c r="K3621" s="261" t="s">
        <v>6130</v>
      </c>
      <c r="L3621" s="262">
        <v>45528</v>
      </c>
      <c r="M3621" s="261" t="s">
        <v>20</v>
      </c>
    </row>
    <row r="3622" spans="1:13" x14ac:dyDescent="0.35">
      <c r="A3622" s="259" t="s">
        <v>194</v>
      </c>
      <c r="B3622" s="259" t="s">
        <v>195</v>
      </c>
      <c r="C3622" s="259" t="s">
        <v>196</v>
      </c>
      <c r="D3622" s="259" t="s">
        <v>962</v>
      </c>
      <c r="E3622" s="259">
        <v>21184604</v>
      </c>
      <c r="F3622" s="259" t="s">
        <v>6131</v>
      </c>
      <c r="G3622" s="259" t="s">
        <v>888</v>
      </c>
      <c r="H3622" s="259">
        <v>2</v>
      </c>
      <c r="I3622" s="259" t="s">
        <v>6132</v>
      </c>
      <c r="J3622" s="259" t="s">
        <v>6133</v>
      </c>
      <c r="K3622" s="259" t="s">
        <v>6134</v>
      </c>
      <c r="L3622" s="260">
        <v>45528</v>
      </c>
      <c r="M3622" s="259" t="s">
        <v>20</v>
      </c>
    </row>
    <row r="3623" spans="1:13" x14ac:dyDescent="0.35">
      <c r="A3623" s="261" t="s">
        <v>194</v>
      </c>
      <c r="B3623" s="261" t="s">
        <v>195</v>
      </c>
      <c r="C3623" s="261" t="s">
        <v>196</v>
      </c>
      <c r="D3623" s="261" t="s">
        <v>967</v>
      </c>
      <c r="E3623" s="261">
        <v>15340575</v>
      </c>
      <c r="F3623" s="261" t="s">
        <v>6135</v>
      </c>
      <c r="G3623" s="261" t="s">
        <v>888</v>
      </c>
      <c r="H3623" s="261">
        <v>2</v>
      </c>
      <c r="I3623" s="261" t="s">
        <v>6136</v>
      </c>
      <c r="J3623" s="261" t="s">
        <v>6137</v>
      </c>
      <c r="K3623" s="261" t="s">
        <v>6138</v>
      </c>
      <c r="L3623" s="262">
        <v>45528</v>
      </c>
      <c r="M3623" s="261" t="s">
        <v>20</v>
      </c>
    </row>
    <row r="3624" spans="1:13" x14ac:dyDescent="0.35">
      <c r="A3624" s="259" t="s">
        <v>194</v>
      </c>
      <c r="B3624" s="259" t="s">
        <v>195</v>
      </c>
      <c r="C3624" s="259" t="s">
        <v>196</v>
      </c>
      <c r="D3624" s="259" t="s">
        <v>568</v>
      </c>
      <c r="E3624" s="259">
        <v>104006</v>
      </c>
      <c r="F3624" s="259" t="s">
        <v>6139</v>
      </c>
      <c r="G3624" s="259" t="s">
        <v>888</v>
      </c>
      <c r="H3624" s="259">
        <v>2</v>
      </c>
      <c r="I3624" s="259" t="s">
        <v>6140</v>
      </c>
      <c r="J3624" s="259" t="s">
        <v>6141</v>
      </c>
      <c r="K3624" s="259" t="s">
        <v>6142</v>
      </c>
      <c r="L3624" s="260">
        <v>45528</v>
      </c>
      <c r="M3624" s="259" t="s">
        <v>20</v>
      </c>
    </row>
    <row r="3625" spans="1:13" x14ac:dyDescent="0.35">
      <c r="A3625" s="261" t="s">
        <v>194</v>
      </c>
      <c r="B3625" s="261" t="s">
        <v>195</v>
      </c>
      <c r="C3625" s="261" t="s">
        <v>196</v>
      </c>
      <c r="D3625" s="261" t="s">
        <v>38</v>
      </c>
      <c r="E3625" s="261">
        <v>23378</v>
      </c>
      <c r="F3625" s="261" t="s">
        <v>6143</v>
      </c>
      <c r="G3625" s="261" t="s">
        <v>888</v>
      </c>
      <c r="H3625" s="261">
        <v>2</v>
      </c>
      <c r="I3625" s="261" t="s">
        <v>6144</v>
      </c>
      <c r="J3625" s="261" t="s">
        <v>6145</v>
      </c>
      <c r="K3625" s="261" t="s">
        <v>6146</v>
      </c>
      <c r="L3625" s="262">
        <v>45528</v>
      </c>
      <c r="M3625" s="261" t="s">
        <v>20</v>
      </c>
    </row>
    <row r="3626" spans="1:13" x14ac:dyDescent="0.35">
      <c r="A3626" s="259" t="s">
        <v>194</v>
      </c>
      <c r="B3626" s="259" t="s">
        <v>195</v>
      </c>
      <c r="C3626" s="259" t="s">
        <v>196</v>
      </c>
      <c r="D3626" s="259" t="s">
        <v>635</v>
      </c>
      <c r="E3626" s="259">
        <v>740</v>
      </c>
      <c r="F3626" s="259" t="s">
        <v>6147</v>
      </c>
      <c r="G3626" s="259" t="s">
        <v>888</v>
      </c>
      <c r="H3626" s="259">
        <v>2</v>
      </c>
      <c r="I3626" s="259" t="s">
        <v>6148</v>
      </c>
      <c r="J3626" s="259" t="s">
        <v>6149</v>
      </c>
      <c r="K3626" s="259" t="s">
        <v>6150</v>
      </c>
      <c r="L3626" s="260">
        <v>45528</v>
      </c>
      <c r="M3626" s="259" t="s">
        <v>20</v>
      </c>
    </row>
    <row r="3627" spans="1:13" x14ac:dyDescent="0.35">
      <c r="A3627" s="261" t="s">
        <v>194</v>
      </c>
      <c r="B3627" s="261" t="s">
        <v>195</v>
      </c>
      <c r="C3627" s="261" t="s">
        <v>196</v>
      </c>
      <c r="D3627" s="261" t="s">
        <v>793</v>
      </c>
      <c r="E3627" s="261">
        <v>740</v>
      </c>
      <c r="F3627" s="261" t="s">
        <v>6147</v>
      </c>
      <c r="G3627" s="261" t="s">
        <v>888</v>
      </c>
      <c r="H3627" s="261">
        <v>2</v>
      </c>
      <c r="I3627" s="261" t="s">
        <v>6148</v>
      </c>
      <c r="J3627" s="261" t="s">
        <v>6151</v>
      </c>
      <c r="K3627" s="261" t="s">
        <v>6152</v>
      </c>
      <c r="L3627" s="262">
        <v>45528</v>
      </c>
      <c r="M3627" s="261" t="s">
        <v>20</v>
      </c>
    </row>
    <row r="3628" spans="1:13" x14ac:dyDescent="0.35">
      <c r="A3628" s="259" t="s">
        <v>194</v>
      </c>
      <c r="B3628" s="259" t="s">
        <v>195</v>
      </c>
      <c r="C3628" s="259" t="s">
        <v>196</v>
      </c>
      <c r="D3628" s="259" t="s">
        <v>990</v>
      </c>
      <c r="E3628" s="259">
        <v>9800000</v>
      </c>
      <c r="F3628" s="259" t="s">
        <v>6153</v>
      </c>
      <c r="G3628" s="259" t="s">
        <v>888</v>
      </c>
      <c r="H3628" s="259">
        <v>2</v>
      </c>
      <c r="I3628" s="259" t="s">
        <v>6154</v>
      </c>
      <c r="J3628" s="259" t="s">
        <v>6155</v>
      </c>
      <c r="K3628" s="259" t="s">
        <v>6156</v>
      </c>
      <c r="L3628" s="260">
        <v>45528</v>
      </c>
      <c r="M3628" s="259" t="s">
        <v>20</v>
      </c>
    </row>
    <row r="3629" spans="1:13" x14ac:dyDescent="0.35">
      <c r="A3629" s="261" t="s">
        <v>194</v>
      </c>
      <c r="B3629" s="261" t="s">
        <v>195</v>
      </c>
      <c r="C3629" s="261" t="s">
        <v>196</v>
      </c>
      <c r="D3629" s="261" t="s">
        <v>995</v>
      </c>
      <c r="E3629" s="261">
        <v>5844029</v>
      </c>
      <c r="F3629" s="261" t="s">
        <v>6157</v>
      </c>
      <c r="G3629" s="261" t="s">
        <v>888</v>
      </c>
      <c r="H3629" s="261">
        <v>2</v>
      </c>
      <c r="I3629" s="261" t="s">
        <v>6136</v>
      </c>
      <c r="J3629" s="261" t="s">
        <v>6158</v>
      </c>
      <c r="K3629" s="261" t="s">
        <v>6159</v>
      </c>
      <c r="L3629" s="262">
        <v>45528</v>
      </c>
      <c r="M3629" s="261" t="s">
        <v>20</v>
      </c>
    </row>
    <row r="3630" spans="1:13" x14ac:dyDescent="0.35">
      <c r="A3630" s="259" t="s">
        <v>194</v>
      </c>
      <c r="B3630" s="259" t="s">
        <v>195</v>
      </c>
      <c r="C3630" s="259" t="s">
        <v>196</v>
      </c>
      <c r="D3630" s="259" t="s">
        <v>1000</v>
      </c>
      <c r="E3630" s="259">
        <v>5540575</v>
      </c>
      <c r="F3630" s="259" t="s">
        <v>6160</v>
      </c>
      <c r="G3630" s="259" t="s">
        <v>888</v>
      </c>
      <c r="H3630" s="259">
        <v>2</v>
      </c>
      <c r="I3630" s="259" t="s">
        <v>6161</v>
      </c>
      <c r="J3630" s="259" t="s">
        <v>6162</v>
      </c>
      <c r="K3630" s="259" t="s">
        <v>6163</v>
      </c>
      <c r="L3630" s="260">
        <v>45528</v>
      </c>
      <c r="M3630" s="259" t="s">
        <v>20</v>
      </c>
    </row>
    <row r="3631" spans="1:13" x14ac:dyDescent="0.35">
      <c r="A3631" s="261" t="s">
        <v>194</v>
      </c>
      <c r="B3631" s="261" t="s">
        <v>195</v>
      </c>
      <c r="C3631" s="261" t="s">
        <v>196</v>
      </c>
      <c r="D3631" s="261" t="s">
        <v>1003</v>
      </c>
      <c r="E3631" s="261">
        <v>9762123</v>
      </c>
      <c r="F3631" s="261" t="s">
        <v>6164</v>
      </c>
      <c r="G3631" s="261" t="s">
        <v>888</v>
      </c>
      <c r="H3631" s="261">
        <v>2</v>
      </c>
      <c r="I3631" s="261" t="s">
        <v>6165</v>
      </c>
      <c r="J3631" s="261" t="s">
        <v>6166</v>
      </c>
      <c r="K3631" s="261" t="s">
        <v>6167</v>
      </c>
      <c r="L3631" s="262">
        <v>45528</v>
      </c>
      <c r="M3631" s="261" t="s">
        <v>20</v>
      </c>
    </row>
    <row r="3632" spans="1:13" x14ac:dyDescent="0.35">
      <c r="A3632" s="259" t="s">
        <v>194</v>
      </c>
      <c r="B3632" s="259" t="s">
        <v>195</v>
      </c>
      <c r="C3632" s="259" t="s">
        <v>196</v>
      </c>
      <c r="D3632" s="259" t="s">
        <v>1006</v>
      </c>
      <c r="E3632" s="259">
        <v>37877</v>
      </c>
      <c r="F3632" s="259" t="s">
        <v>6168</v>
      </c>
      <c r="G3632" s="259" t="s">
        <v>22</v>
      </c>
      <c r="H3632" s="259">
        <v>3</v>
      </c>
      <c r="I3632" s="259" t="s">
        <v>6169</v>
      </c>
      <c r="J3632" s="259" t="s">
        <v>6170</v>
      </c>
      <c r="K3632" s="259" t="s">
        <v>6171</v>
      </c>
      <c r="L3632" s="260">
        <v>45528</v>
      </c>
      <c r="M3632" s="259" t="s">
        <v>20</v>
      </c>
    </row>
    <row r="3633" spans="1:13" x14ac:dyDescent="0.35">
      <c r="A3633" s="261" t="s">
        <v>194</v>
      </c>
      <c r="B3633" s="261" t="s">
        <v>195</v>
      </c>
      <c r="C3633" s="261" t="s">
        <v>196</v>
      </c>
      <c r="D3633" s="261" t="s">
        <v>823</v>
      </c>
      <c r="E3633" s="261">
        <v>0</v>
      </c>
      <c r="F3633" s="261" t="s">
        <v>6168</v>
      </c>
      <c r="G3633" s="261" t="s">
        <v>22</v>
      </c>
      <c r="H3633" s="261">
        <v>3</v>
      </c>
      <c r="I3633" s="261" t="s">
        <v>6169</v>
      </c>
      <c r="J3633" s="261" t="s">
        <v>6172</v>
      </c>
      <c r="K3633" s="261" t="s">
        <v>6173</v>
      </c>
      <c r="L3633" s="262">
        <v>45528</v>
      </c>
      <c r="M3633" s="261" t="s">
        <v>20</v>
      </c>
    </row>
    <row r="3634" spans="1:13" x14ac:dyDescent="0.35">
      <c r="A3634" s="259" t="s">
        <v>87</v>
      </c>
      <c r="B3634" s="259" t="s">
        <v>88</v>
      </c>
      <c r="C3634" s="259" t="s">
        <v>89</v>
      </c>
      <c r="D3634" s="259" t="s">
        <v>953</v>
      </c>
      <c r="E3634" s="259">
        <v>17051447</v>
      </c>
      <c r="F3634" s="259" t="s">
        <v>6027</v>
      </c>
      <c r="G3634" s="259" t="s">
        <v>888</v>
      </c>
      <c r="H3634" s="259">
        <v>2</v>
      </c>
      <c r="I3634" s="259" t="s">
        <v>6174</v>
      </c>
      <c r="J3634" s="259" t="s">
        <v>6175</v>
      </c>
      <c r="K3634" s="259" t="s">
        <v>6176</v>
      </c>
      <c r="L3634" s="260">
        <v>45528</v>
      </c>
      <c r="M3634" s="259" t="s">
        <v>439</v>
      </c>
    </row>
    <row r="3635" spans="1:13" x14ac:dyDescent="0.35">
      <c r="A3635" s="261" t="s">
        <v>87</v>
      </c>
      <c r="B3635" s="261" t="s">
        <v>88</v>
      </c>
      <c r="C3635" s="261" t="s">
        <v>89</v>
      </c>
      <c r="D3635" s="261" t="s">
        <v>694</v>
      </c>
      <c r="E3635" s="261">
        <v>386850</v>
      </c>
      <c r="F3635" s="261" t="s">
        <v>6177</v>
      </c>
      <c r="G3635" s="261" t="s">
        <v>492</v>
      </c>
      <c r="H3635" s="261">
        <v>1</v>
      </c>
      <c r="I3635" s="261" t="s">
        <v>6174</v>
      </c>
      <c r="J3635" s="261" t="s">
        <v>6178</v>
      </c>
      <c r="K3635" s="261" t="s">
        <v>6179</v>
      </c>
      <c r="L3635" s="262">
        <v>45528</v>
      </c>
      <c r="M3635" s="261" t="s">
        <v>20</v>
      </c>
    </row>
    <row r="3636" spans="1:13" x14ac:dyDescent="0.35">
      <c r="A3636" s="259" t="s">
        <v>87</v>
      </c>
      <c r="B3636" s="259" t="s">
        <v>88</v>
      </c>
      <c r="C3636" s="259" t="s">
        <v>89</v>
      </c>
      <c r="D3636" s="259" t="s">
        <v>962</v>
      </c>
      <c r="E3636" s="259">
        <v>17051447</v>
      </c>
      <c r="F3636" s="259" t="s">
        <v>6027</v>
      </c>
      <c r="G3636" s="259" t="s">
        <v>888</v>
      </c>
      <c r="H3636" s="259">
        <v>2</v>
      </c>
      <c r="I3636" s="259" t="s">
        <v>6174</v>
      </c>
      <c r="J3636" s="259" t="s">
        <v>6180</v>
      </c>
      <c r="K3636" s="259" t="s">
        <v>6181</v>
      </c>
      <c r="L3636" s="260">
        <v>45528</v>
      </c>
      <c r="M3636" s="259" t="s">
        <v>20</v>
      </c>
    </row>
    <row r="3637" spans="1:13" x14ac:dyDescent="0.35">
      <c r="A3637" s="261" t="s">
        <v>87</v>
      </c>
      <c r="B3637" s="261" t="s">
        <v>88</v>
      </c>
      <c r="C3637" s="261" t="s">
        <v>89</v>
      </c>
      <c r="D3637" s="261" t="s">
        <v>967</v>
      </c>
      <c r="E3637" s="261">
        <v>17051447</v>
      </c>
      <c r="F3637" s="261" t="s">
        <v>6027</v>
      </c>
      <c r="G3637" s="261" t="s">
        <v>888</v>
      </c>
      <c r="H3637" s="261">
        <v>2</v>
      </c>
      <c r="I3637" s="261" t="s">
        <v>6174</v>
      </c>
      <c r="J3637" s="261" t="s">
        <v>6182</v>
      </c>
      <c r="K3637" s="261" t="s">
        <v>6183</v>
      </c>
      <c r="L3637" s="262">
        <v>45528</v>
      </c>
      <c r="M3637" s="261" t="s">
        <v>20</v>
      </c>
    </row>
    <row r="3638" spans="1:13" x14ac:dyDescent="0.35">
      <c r="A3638" s="259" t="s">
        <v>87</v>
      </c>
      <c r="B3638" s="259" t="s">
        <v>88</v>
      </c>
      <c r="C3638" s="259" t="s">
        <v>89</v>
      </c>
      <c r="D3638" s="259" t="s">
        <v>568</v>
      </c>
      <c r="E3638" s="259">
        <v>23316</v>
      </c>
      <c r="F3638" s="259" t="s">
        <v>6184</v>
      </c>
      <c r="G3638" s="259" t="s">
        <v>888</v>
      </c>
      <c r="H3638" s="259">
        <v>2</v>
      </c>
      <c r="I3638" s="259" t="s">
        <v>6185</v>
      </c>
      <c r="J3638" s="259" t="s">
        <v>6186</v>
      </c>
      <c r="K3638" s="259" t="s">
        <v>6187</v>
      </c>
      <c r="L3638" s="260">
        <v>45528</v>
      </c>
      <c r="M3638" s="259" t="s">
        <v>20</v>
      </c>
    </row>
    <row r="3639" spans="1:13" x14ac:dyDescent="0.35">
      <c r="A3639" s="261" t="s">
        <v>87</v>
      </c>
      <c r="B3639" s="261" t="s">
        <v>88</v>
      </c>
      <c r="C3639" s="261" t="s">
        <v>89</v>
      </c>
      <c r="D3639" s="261" t="s">
        <v>38</v>
      </c>
      <c r="E3639" s="261">
        <v>34550</v>
      </c>
      <c r="F3639" s="261" t="s">
        <v>6188</v>
      </c>
      <c r="G3639" s="261" t="s">
        <v>888</v>
      </c>
      <c r="H3639" s="261">
        <v>2</v>
      </c>
      <c r="I3639" s="261" t="s">
        <v>6189</v>
      </c>
      <c r="J3639" s="261" t="s">
        <v>6190</v>
      </c>
      <c r="K3639" s="261" t="s">
        <v>6191</v>
      </c>
      <c r="L3639" s="262">
        <v>45528</v>
      </c>
      <c r="M3639" s="261" t="s">
        <v>20</v>
      </c>
    </row>
    <row r="3640" spans="1:13" x14ac:dyDescent="0.35">
      <c r="A3640" s="259" t="s">
        <v>87</v>
      </c>
      <c r="B3640" s="259" t="s">
        <v>88</v>
      </c>
      <c r="C3640" s="259" t="s">
        <v>89</v>
      </c>
      <c r="D3640" s="259" t="s">
        <v>635</v>
      </c>
      <c r="E3640" s="259">
        <v>719</v>
      </c>
      <c r="F3640" s="259" t="s">
        <v>6192</v>
      </c>
      <c r="G3640" s="259" t="s">
        <v>888</v>
      </c>
      <c r="H3640" s="259">
        <v>2</v>
      </c>
      <c r="I3640" s="259" t="s">
        <v>6193</v>
      </c>
      <c r="J3640" s="259" t="s">
        <v>6194</v>
      </c>
      <c r="K3640" s="259" t="s">
        <v>6195</v>
      </c>
      <c r="L3640" s="260">
        <v>45528</v>
      </c>
      <c r="M3640" s="259" t="s">
        <v>20</v>
      </c>
    </row>
    <row r="3641" spans="1:13" x14ac:dyDescent="0.35">
      <c r="A3641" s="261" t="s">
        <v>87</v>
      </c>
      <c r="B3641" s="261" t="s">
        <v>88</v>
      </c>
      <c r="C3641" s="261" t="s">
        <v>89</v>
      </c>
      <c r="D3641" s="261" t="s">
        <v>793</v>
      </c>
      <c r="E3641" s="261">
        <v>719</v>
      </c>
      <c r="F3641" s="261" t="s">
        <v>6192</v>
      </c>
      <c r="G3641" s="261" t="s">
        <v>888</v>
      </c>
      <c r="H3641" s="261">
        <v>2</v>
      </c>
      <c r="I3641" s="261" t="s">
        <v>6193</v>
      </c>
      <c r="J3641" s="261" t="s">
        <v>6196</v>
      </c>
      <c r="K3641" s="261" t="s">
        <v>6197</v>
      </c>
      <c r="L3641" s="262">
        <v>45528</v>
      </c>
      <c r="M3641" s="261" t="s">
        <v>20</v>
      </c>
    </row>
    <row r="3642" spans="1:13" x14ac:dyDescent="0.35">
      <c r="A3642" s="259" t="s">
        <v>87</v>
      </c>
      <c r="B3642" s="259" t="s">
        <v>88</v>
      </c>
      <c r="C3642" s="259" t="s">
        <v>89</v>
      </c>
      <c r="D3642" s="259" t="s">
        <v>990</v>
      </c>
      <c r="E3642" s="259">
        <v>9400000</v>
      </c>
      <c r="F3642" s="259" t="s">
        <v>6198</v>
      </c>
      <c r="G3642" s="259" t="s">
        <v>888</v>
      </c>
      <c r="H3642" s="259">
        <v>2</v>
      </c>
      <c r="I3642" s="259" t="s">
        <v>6199</v>
      </c>
      <c r="J3642" s="259" t="s">
        <v>6200</v>
      </c>
      <c r="K3642" s="259" t="s">
        <v>6201</v>
      </c>
      <c r="L3642" s="260">
        <v>45528</v>
      </c>
      <c r="M3642" s="259" t="s">
        <v>20</v>
      </c>
    </row>
    <row r="3643" spans="1:13" x14ac:dyDescent="0.35">
      <c r="A3643" s="261" t="s">
        <v>87</v>
      </c>
      <c r="B3643" s="261" t="s">
        <v>88</v>
      </c>
      <c r="C3643" s="261" t="s">
        <v>89</v>
      </c>
      <c r="D3643" s="261" t="s">
        <v>995</v>
      </c>
      <c r="E3643" s="261">
        <v>0</v>
      </c>
      <c r="F3643" s="261" t="s">
        <v>6202</v>
      </c>
      <c r="G3643" s="261" t="s">
        <v>888</v>
      </c>
      <c r="H3643" s="261">
        <v>2</v>
      </c>
      <c r="I3643" s="261" t="s">
        <v>6174</v>
      </c>
      <c r="J3643" s="261" t="s">
        <v>6051</v>
      </c>
      <c r="K3643" s="261" t="s">
        <v>6203</v>
      </c>
      <c r="L3643" s="262">
        <v>45528</v>
      </c>
      <c r="M3643" s="261" t="s">
        <v>20</v>
      </c>
    </row>
    <row r="3644" spans="1:13" x14ac:dyDescent="0.35">
      <c r="A3644" s="259" t="s">
        <v>87</v>
      </c>
      <c r="B3644" s="259" t="s">
        <v>88</v>
      </c>
      <c r="C3644" s="259" t="s">
        <v>89</v>
      </c>
      <c r="D3644" s="259" t="s">
        <v>1000</v>
      </c>
      <c r="E3644" s="259">
        <v>7651447</v>
      </c>
      <c r="F3644" s="259" t="s">
        <v>6204</v>
      </c>
      <c r="G3644" s="259" t="s">
        <v>888</v>
      </c>
      <c r="H3644" s="259">
        <v>2</v>
      </c>
      <c r="I3644" s="259" t="s">
        <v>6205</v>
      </c>
      <c r="J3644" s="259" t="s">
        <v>6055</v>
      </c>
      <c r="K3644" s="259" t="s">
        <v>6206</v>
      </c>
      <c r="L3644" s="260">
        <v>45528</v>
      </c>
      <c r="M3644" s="259" t="s">
        <v>20</v>
      </c>
    </row>
    <row r="3645" spans="1:13" x14ac:dyDescent="0.35">
      <c r="A3645" s="261" t="s">
        <v>87</v>
      </c>
      <c r="B3645" s="261" t="s">
        <v>88</v>
      </c>
      <c r="C3645" s="261" t="s">
        <v>89</v>
      </c>
      <c r="D3645" s="261" t="s">
        <v>1003</v>
      </c>
      <c r="E3645" s="261">
        <v>9400000</v>
      </c>
      <c r="F3645" s="261" t="s">
        <v>6198</v>
      </c>
      <c r="G3645" s="261" t="s">
        <v>888</v>
      </c>
      <c r="H3645" s="261">
        <v>2</v>
      </c>
      <c r="I3645" s="261" t="s">
        <v>6199</v>
      </c>
      <c r="J3645" s="261" t="s">
        <v>6207</v>
      </c>
      <c r="K3645" s="261" t="s">
        <v>6208</v>
      </c>
      <c r="L3645" s="262">
        <v>45528</v>
      </c>
      <c r="M3645" s="261" t="s">
        <v>20</v>
      </c>
    </row>
    <row r="3646" spans="1:13" x14ac:dyDescent="0.35">
      <c r="A3646" s="259" t="s">
        <v>87</v>
      </c>
      <c r="B3646" s="259" t="s">
        <v>88</v>
      </c>
      <c r="C3646" s="259" t="s">
        <v>89</v>
      </c>
      <c r="D3646" s="259" t="s">
        <v>1006</v>
      </c>
      <c r="E3646" s="259" t="s">
        <v>17</v>
      </c>
      <c r="F3646" s="259" t="s">
        <v>6209</v>
      </c>
      <c r="G3646" s="259" t="s">
        <v>22</v>
      </c>
      <c r="H3646" s="259">
        <v>3</v>
      </c>
      <c r="I3646" s="259" t="s">
        <v>6210</v>
      </c>
      <c r="J3646" s="259" t="s">
        <v>6211</v>
      </c>
      <c r="K3646" s="259" t="s">
        <v>6212</v>
      </c>
      <c r="L3646" s="260">
        <v>45528</v>
      </c>
      <c r="M3646" s="259" t="s">
        <v>20</v>
      </c>
    </row>
    <row r="3647" spans="1:13" x14ac:dyDescent="0.35">
      <c r="A3647" s="261" t="s">
        <v>87</v>
      </c>
      <c r="B3647" s="261" t="s">
        <v>88</v>
      </c>
      <c r="C3647" s="261" t="s">
        <v>89</v>
      </c>
      <c r="D3647" s="261" t="s">
        <v>823</v>
      </c>
      <c r="E3647" s="261" t="s">
        <v>17</v>
      </c>
      <c r="F3647" s="261" t="s">
        <v>17</v>
      </c>
      <c r="G3647" s="261" t="s">
        <v>22</v>
      </c>
      <c r="H3647" s="261">
        <v>3</v>
      </c>
      <c r="I3647" s="261" t="s">
        <v>17</v>
      </c>
      <c r="J3647" s="261" t="s">
        <v>6213</v>
      </c>
      <c r="K3647" s="261" t="s">
        <v>6214</v>
      </c>
      <c r="L3647" s="262">
        <v>45528</v>
      </c>
      <c r="M3647" s="261" t="s">
        <v>20</v>
      </c>
    </row>
    <row r="3648" spans="1:13" x14ac:dyDescent="0.35">
      <c r="A3648" s="259" t="s">
        <v>580</v>
      </c>
      <c r="B3648" s="259" t="s">
        <v>581</v>
      </c>
      <c r="C3648" s="259" t="s">
        <v>582</v>
      </c>
      <c r="D3648" s="259" t="s">
        <v>953</v>
      </c>
      <c r="E3648" s="259">
        <v>1223182</v>
      </c>
      <c r="F3648" s="259" t="s">
        <v>6215</v>
      </c>
      <c r="G3648" s="259" t="s">
        <v>888</v>
      </c>
      <c r="H3648" s="259">
        <v>2</v>
      </c>
      <c r="I3648" s="259" t="s">
        <v>6216</v>
      </c>
      <c r="J3648" s="259" t="s">
        <v>6217</v>
      </c>
      <c r="K3648" s="259" t="s">
        <v>6218</v>
      </c>
      <c r="L3648" s="260">
        <v>45528</v>
      </c>
      <c r="M3648" s="259" t="s">
        <v>20</v>
      </c>
    </row>
    <row r="3649" spans="1:13" x14ac:dyDescent="0.35">
      <c r="A3649" s="261" t="s">
        <v>580</v>
      </c>
      <c r="B3649" s="261" t="s">
        <v>581</v>
      </c>
      <c r="C3649" s="261" t="s">
        <v>582</v>
      </c>
      <c r="D3649" s="261" t="s">
        <v>694</v>
      </c>
      <c r="E3649" s="261">
        <v>17200</v>
      </c>
      <c r="F3649" s="261" t="s">
        <v>6219</v>
      </c>
      <c r="G3649" s="261" t="s">
        <v>888</v>
      </c>
      <c r="H3649" s="261">
        <v>2</v>
      </c>
      <c r="I3649" s="261" t="s">
        <v>6216</v>
      </c>
      <c r="J3649" s="261" t="s">
        <v>6220</v>
      </c>
      <c r="K3649" s="261" t="s">
        <v>6221</v>
      </c>
      <c r="L3649" s="262">
        <v>45528</v>
      </c>
      <c r="M3649" s="261" t="s">
        <v>20</v>
      </c>
    </row>
    <row r="3650" spans="1:13" x14ac:dyDescent="0.35">
      <c r="A3650" s="259" t="s">
        <v>580</v>
      </c>
      <c r="B3650" s="259" t="s">
        <v>581</v>
      </c>
      <c r="C3650" s="259" t="s">
        <v>582</v>
      </c>
      <c r="D3650" s="259" t="s">
        <v>962</v>
      </c>
      <c r="E3650" s="259">
        <v>1204835</v>
      </c>
      <c r="F3650" s="259" t="s">
        <v>5877</v>
      </c>
      <c r="G3650" s="259" t="s">
        <v>888</v>
      </c>
      <c r="H3650" s="259">
        <v>2</v>
      </c>
      <c r="I3650" s="259" t="s">
        <v>6222</v>
      </c>
      <c r="J3650" s="259" t="s">
        <v>6223</v>
      </c>
      <c r="K3650" s="259" t="s">
        <v>6224</v>
      </c>
      <c r="L3650" s="260">
        <v>45528</v>
      </c>
      <c r="M3650" s="259" t="s">
        <v>20</v>
      </c>
    </row>
    <row r="3651" spans="1:13" x14ac:dyDescent="0.35">
      <c r="A3651" s="261" t="s">
        <v>580</v>
      </c>
      <c r="B3651" s="261" t="s">
        <v>581</v>
      </c>
      <c r="C3651" s="261" t="s">
        <v>582</v>
      </c>
      <c r="D3651" s="261" t="s">
        <v>967</v>
      </c>
      <c r="E3651" s="261">
        <v>706254</v>
      </c>
      <c r="F3651" s="261" t="s">
        <v>5877</v>
      </c>
      <c r="G3651" s="261" t="s">
        <v>888</v>
      </c>
      <c r="H3651" s="261">
        <v>2</v>
      </c>
      <c r="I3651" s="261" t="s">
        <v>6222</v>
      </c>
      <c r="J3651" s="261" t="s">
        <v>6223</v>
      </c>
      <c r="K3651" s="261" t="s">
        <v>6225</v>
      </c>
      <c r="L3651" s="262">
        <v>45528</v>
      </c>
      <c r="M3651" s="261" t="s">
        <v>20</v>
      </c>
    </row>
    <row r="3652" spans="1:13" x14ac:dyDescent="0.35">
      <c r="A3652" s="259" t="s">
        <v>580</v>
      </c>
      <c r="B3652" s="259" t="s">
        <v>581</v>
      </c>
      <c r="C3652" s="259" t="s">
        <v>582</v>
      </c>
      <c r="D3652" s="259" t="s">
        <v>568</v>
      </c>
      <c r="E3652" s="259" t="s">
        <v>17</v>
      </c>
      <c r="F3652" s="259" t="s">
        <v>17</v>
      </c>
      <c r="G3652" s="259" t="s">
        <v>17</v>
      </c>
      <c r="H3652" s="259" t="s">
        <v>17</v>
      </c>
      <c r="I3652" s="259" t="s">
        <v>17</v>
      </c>
      <c r="J3652" s="259" t="s">
        <v>17</v>
      </c>
      <c r="K3652" s="259" t="s">
        <v>6226</v>
      </c>
      <c r="L3652" s="260">
        <v>45528</v>
      </c>
      <c r="M3652" s="259" t="s">
        <v>20</v>
      </c>
    </row>
    <row r="3653" spans="1:13" x14ac:dyDescent="0.35">
      <c r="A3653" s="261" t="s">
        <v>580</v>
      </c>
      <c r="B3653" s="261" t="s">
        <v>581</v>
      </c>
      <c r="C3653" s="261" t="s">
        <v>582</v>
      </c>
      <c r="D3653" s="261" t="s">
        <v>635</v>
      </c>
      <c r="E3653" s="261">
        <v>0</v>
      </c>
      <c r="F3653" s="261" t="s">
        <v>6008</v>
      </c>
      <c r="G3653" s="261" t="s">
        <v>888</v>
      </c>
      <c r="H3653" s="261">
        <v>2</v>
      </c>
      <c r="I3653" s="261" t="s">
        <v>4522</v>
      </c>
      <c r="J3653" s="261" t="s">
        <v>6227</v>
      </c>
      <c r="K3653" s="261" t="s">
        <v>6228</v>
      </c>
      <c r="L3653" s="262">
        <v>45528</v>
      </c>
      <c r="M3653" s="261" t="s">
        <v>20</v>
      </c>
    </row>
    <row r="3654" spans="1:13" x14ac:dyDescent="0.35">
      <c r="A3654" s="259" t="s">
        <v>580</v>
      </c>
      <c r="B3654" s="259" t="s">
        <v>581</v>
      </c>
      <c r="C3654" s="259" t="s">
        <v>582</v>
      </c>
      <c r="D3654" s="259" t="s">
        <v>793</v>
      </c>
      <c r="E3654" s="259">
        <v>0</v>
      </c>
      <c r="F3654" s="259" t="s">
        <v>6008</v>
      </c>
      <c r="G3654" s="259" t="s">
        <v>888</v>
      </c>
      <c r="H3654" s="259">
        <v>2</v>
      </c>
      <c r="I3654" s="259" t="s">
        <v>4522</v>
      </c>
      <c r="J3654" s="259" t="s">
        <v>6227</v>
      </c>
      <c r="K3654" s="259" t="s">
        <v>6229</v>
      </c>
      <c r="L3654" s="260">
        <v>45528</v>
      </c>
      <c r="M3654" s="259" t="s">
        <v>20</v>
      </c>
    </row>
    <row r="3655" spans="1:13" x14ac:dyDescent="0.35">
      <c r="A3655" s="261" t="s">
        <v>580</v>
      </c>
      <c r="B3655" s="261" t="s">
        <v>581</v>
      </c>
      <c r="C3655" s="261" t="s">
        <v>582</v>
      </c>
      <c r="D3655" s="261" t="s">
        <v>990</v>
      </c>
      <c r="E3655" s="261">
        <v>243483</v>
      </c>
      <c r="F3655" s="261" t="s">
        <v>5877</v>
      </c>
      <c r="G3655" s="261" t="s">
        <v>888</v>
      </c>
      <c r="H3655" s="261">
        <v>2</v>
      </c>
      <c r="I3655" s="261" t="s">
        <v>6222</v>
      </c>
      <c r="J3655" s="261" t="s">
        <v>6223</v>
      </c>
      <c r="K3655" s="261" t="s">
        <v>6230</v>
      </c>
      <c r="L3655" s="262">
        <v>45528</v>
      </c>
      <c r="M3655" s="261" t="s">
        <v>20</v>
      </c>
    </row>
    <row r="3656" spans="1:13" x14ac:dyDescent="0.35">
      <c r="A3656" s="259" t="s">
        <v>580</v>
      </c>
      <c r="B3656" s="259" t="s">
        <v>581</v>
      </c>
      <c r="C3656" s="259" t="s">
        <v>582</v>
      </c>
      <c r="D3656" s="259" t="s">
        <v>995</v>
      </c>
      <c r="E3656" s="259">
        <v>498581</v>
      </c>
      <c r="F3656" s="259" t="s">
        <v>5877</v>
      </c>
      <c r="G3656" s="259" t="s">
        <v>888</v>
      </c>
      <c r="H3656" s="259">
        <v>2</v>
      </c>
      <c r="I3656" s="259" t="s">
        <v>6222</v>
      </c>
      <c r="J3656" s="259" t="s">
        <v>6231</v>
      </c>
      <c r="K3656" s="259" t="s">
        <v>6232</v>
      </c>
      <c r="L3656" s="260">
        <v>45528</v>
      </c>
      <c r="M3656" s="259" t="s">
        <v>20</v>
      </c>
    </row>
    <row r="3657" spans="1:13" x14ac:dyDescent="0.35">
      <c r="A3657" s="261" t="s">
        <v>580</v>
      </c>
      <c r="B3657" s="261" t="s">
        <v>581</v>
      </c>
      <c r="C3657" s="261" t="s">
        <v>582</v>
      </c>
      <c r="D3657" s="261" t="s">
        <v>1000</v>
      </c>
      <c r="E3657" s="261">
        <v>462771</v>
      </c>
      <c r="F3657" s="261" t="s">
        <v>5877</v>
      </c>
      <c r="G3657" s="261" t="s">
        <v>888</v>
      </c>
      <c r="H3657" s="261">
        <v>2</v>
      </c>
      <c r="I3657" s="261" t="s">
        <v>6222</v>
      </c>
      <c r="J3657" s="261" t="s">
        <v>6233</v>
      </c>
      <c r="K3657" s="261" t="s">
        <v>6234</v>
      </c>
      <c r="L3657" s="262">
        <v>45528</v>
      </c>
      <c r="M3657" s="261" t="s">
        <v>20</v>
      </c>
    </row>
    <row r="3658" spans="1:13" x14ac:dyDescent="0.35">
      <c r="A3658" s="259" t="s">
        <v>580</v>
      </c>
      <c r="B3658" s="259" t="s">
        <v>581</v>
      </c>
      <c r="C3658" s="259" t="s">
        <v>582</v>
      </c>
      <c r="D3658" s="259" t="s">
        <v>1003</v>
      </c>
      <c r="E3658" s="259">
        <v>243483</v>
      </c>
      <c r="F3658" s="259" t="s">
        <v>5877</v>
      </c>
      <c r="G3658" s="259" t="s">
        <v>888</v>
      </c>
      <c r="H3658" s="259">
        <v>2</v>
      </c>
      <c r="I3658" s="259" t="s">
        <v>6222</v>
      </c>
      <c r="J3658" s="259" t="s">
        <v>6235</v>
      </c>
      <c r="K3658" s="259" t="s">
        <v>6236</v>
      </c>
      <c r="L3658" s="260">
        <v>45528</v>
      </c>
      <c r="M3658" s="259" t="s">
        <v>20</v>
      </c>
    </row>
    <row r="3659" spans="1:13" x14ac:dyDescent="0.35">
      <c r="A3659" s="261" t="s">
        <v>580</v>
      </c>
      <c r="B3659" s="261" t="s">
        <v>581</v>
      </c>
      <c r="C3659" s="261" t="s">
        <v>582</v>
      </c>
      <c r="D3659" s="261" t="s">
        <v>1006</v>
      </c>
      <c r="E3659" s="261">
        <v>0</v>
      </c>
      <c r="F3659" s="261" t="s">
        <v>5877</v>
      </c>
      <c r="G3659" s="261" t="s">
        <v>888</v>
      </c>
      <c r="H3659" s="261">
        <v>2</v>
      </c>
      <c r="I3659" s="261" t="s">
        <v>6222</v>
      </c>
      <c r="J3659" s="261" t="s">
        <v>6237</v>
      </c>
      <c r="K3659" s="261" t="s">
        <v>6238</v>
      </c>
      <c r="L3659" s="262">
        <v>45528</v>
      </c>
      <c r="M3659" s="261" t="s">
        <v>20</v>
      </c>
    </row>
    <row r="3660" spans="1:13" x14ac:dyDescent="0.35">
      <c r="A3660" s="259" t="s">
        <v>580</v>
      </c>
      <c r="B3660" s="259" t="s">
        <v>581</v>
      </c>
      <c r="C3660" s="259" t="s">
        <v>582</v>
      </c>
      <c r="D3660" s="259" t="s">
        <v>823</v>
      </c>
      <c r="E3660" s="259">
        <v>0</v>
      </c>
      <c r="F3660" s="259" t="s">
        <v>5877</v>
      </c>
      <c r="G3660" s="259" t="s">
        <v>888</v>
      </c>
      <c r="H3660" s="259">
        <v>2</v>
      </c>
      <c r="I3660" s="259" t="s">
        <v>6222</v>
      </c>
      <c r="J3660" s="259" t="s">
        <v>6237</v>
      </c>
      <c r="K3660" s="259" t="s">
        <v>6239</v>
      </c>
      <c r="L3660" s="260">
        <v>45528</v>
      </c>
      <c r="M3660" s="259" t="s">
        <v>20</v>
      </c>
    </row>
    <row r="3661" spans="1:13" x14ac:dyDescent="0.35">
      <c r="A3661" s="261" t="s">
        <v>1145</v>
      </c>
      <c r="B3661" s="261" t="s">
        <v>1146</v>
      </c>
      <c r="C3661" s="261" t="s">
        <v>1147</v>
      </c>
      <c r="D3661" s="261" t="s">
        <v>953</v>
      </c>
      <c r="E3661" s="261">
        <v>164721363</v>
      </c>
      <c r="F3661" s="261" t="s">
        <v>6240</v>
      </c>
      <c r="G3661" s="261" t="s">
        <v>888</v>
      </c>
      <c r="H3661" s="261">
        <v>2</v>
      </c>
      <c r="I3661" s="261" t="s">
        <v>6241</v>
      </c>
      <c r="J3661" s="261" t="s">
        <v>6242</v>
      </c>
      <c r="K3661" s="261" t="s">
        <v>6243</v>
      </c>
      <c r="L3661" s="262">
        <v>45528</v>
      </c>
      <c r="M3661" s="261" t="s">
        <v>439</v>
      </c>
    </row>
    <row r="3662" spans="1:13" x14ac:dyDescent="0.35">
      <c r="A3662" s="259" t="s">
        <v>1145</v>
      </c>
      <c r="B3662" s="259" t="s">
        <v>1146</v>
      </c>
      <c r="C3662" s="259" t="s">
        <v>1147</v>
      </c>
      <c r="D3662" s="259" t="s">
        <v>694</v>
      </c>
      <c r="E3662" s="259">
        <v>2753873</v>
      </c>
      <c r="F3662" s="259" t="s">
        <v>6244</v>
      </c>
      <c r="G3662" s="259" t="s">
        <v>888</v>
      </c>
      <c r="H3662" s="259">
        <v>2</v>
      </c>
      <c r="I3662" s="259" t="s">
        <v>6245</v>
      </c>
      <c r="J3662" s="259" t="s">
        <v>6246</v>
      </c>
      <c r="K3662" s="259" t="s">
        <v>6247</v>
      </c>
      <c r="L3662" s="260">
        <v>45528</v>
      </c>
      <c r="M3662" s="259" t="s">
        <v>439</v>
      </c>
    </row>
    <row r="3663" spans="1:13" x14ac:dyDescent="0.35">
      <c r="A3663" s="261" t="s">
        <v>1145</v>
      </c>
      <c r="B3663" s="261" t="s">
        <v>1146</v>
      </c>
      <c r="C3663" s="261" t="s">
        <v>1147</v>
      </c>
      <c r="D3663" s="261" t="s">
        <v>962</v>
      </c>
      <c r="E3663" s="261">
        <v>101024024</v>
      </c>
      <c r="F3663" s="261" t="s">
        <v>6248</v>
      </c>
      <c r="G3663" s="261" t="s">
        <v>888</v>
      </c>
      <c r="H3663" s="261">
        <v>2</v>
      </c>
      <c r="I3663" s="261" t="s">
        <v>6249</v>
      </c>
      <c r="J3663" s="261" t="s">
        <v>6250</v>
      </c>
      <c r="K3663" s="261" t="s">
        <v>6251</v>
      </c>
      <c r="L3663" s="262">
        <v>45528</v>
      </c>
      <c r="M3663" s="261" t="s">
        <v>20</v>
      </c>
    </row>
    <row r="3664" spans="1:13" x14ac:dyDescent="0.35">
      <c r="A3664" s="259" t="s">
        <v>1145</v>
      </c>
      <c r="B3664" s="259" t="s">
        <v>1146</v>
      </c>
      <c r="C3664" s="259" t="s">
        <v>1147</v>
      </c>
      <c r="D3664" s="259" t="s">
        <v>967</v>
      </c>
      <c r="E3664" s="259">
        <v>68170154</v>
      </c>
      <c r="F3664" s="259" t="s">
        <v>6252</v>
      </c>
      <c r="G3664" s="259" t="s">
        <v>888</v>
      </c>
      <c r="H3664" s="259">
        <v>2</v>
      </c>
      <c r="I3664" s="259" t="s">
        <v>6253</v>
      </c>
      <c r="J3664" s="259" t="s">
        <v>6254</v>
      </c>
      <c r="K3664" s="259" t="s">
        <v>6255</v>
      </c>
      <c r="L3664" s="260">
        <v>45528</v>
      </c>
      <c r="M3664" s="259" t="s">
        <v>20</v>
      </c>
    </row>
    <row r="3665" spans="1:13" x14ac:dyDescent="0.35">
      <c r="A3665" s="261" t="s">
        <v>1145</v>
      </c>
      <c r="B3665" s="261" t="s">
        <v>1146</v>
      </c>
      <c r="C3665" s="261" t="s">
        <v>1147</v>
      </c>
      <c r="D3665" s="261" t="s">
        <v>568</v>
      </c>
      <c r="E3665" s="261">
        <v>507770</v>
      </c>
      <c r="F3665" s="261" t="s">
        <v>6256</v>
      </c>
      <c r="G3665" s="261" t="s">
        <v>888</v>
      </c>
      <c r="H3665" s="261">
        <v>2</v>
      </c>
      <c r="I3665" s="261" t="s">
        <v>6257</v>
      </c>
      <c r="J3665" s="261" t="s">
        <v>6258</v>
      </c>
      <c r="K3665" s="261" t="s">
        <v>6259</v>
      </c>
      <c r="L3665" s="262">
        <v>45528</v>
      </c>
      <c r="M3665" s="261" t="s">
        <v>20</v>
      </c>
    </row>
    <row r="3666" spans="1:13" x14ac:dyDescent="0.35">
      <c r="A3666" s="259" t="s">
        <v>1145</v>
      </c>
      <c r="B3666" s="259" t="s">
        <v>1146</v>
      </c>
      <c r="C3666" s="259" t="s">
        <v>1147</v>
      </c>
      <c r="D3666" s="259" t="s">
        <v>38</v>
      </c>
      <c r="E3666" s="259">
        <v>284825</v>
      </c>
      <c r="F3666" s="259" t="s">
        <v>6260</v>
      </c>
      <c r="G3666" s="259" t="s">
        <v>888</v>
      </c>
      <c r="H3666" s="259">
        <v>2</v>
      </c>
      <c r="I3666" s="259" t="s">
        <v>6261</v>
      </c>
      <c r="J3666" s="259" t="s">
        <v>6262</v>
      </c>
      <c r="K3666" s="259" t="s">
        <v>6263</v>
      </c>
      <c r="L3666" s="260">
        <v>45528</v>
      </c>
      <c r="M3666" s="259" t="s">
        <v>20</v>
      </c>
    </row>
    <row r="3667" spans="1:13" x14ac:dyDescent="0.35">
      <c r="A3667" s="261" t="s">
        <v>1145</v>
      </c>
      <c r="B3667" s="261" t="s">
        <v>1146</v>
      </c>
      <c r="C3667" s="261" t="s">
        <v>1147</v>
      </c>
      <c r="D3667" s="261" t="s">
        <v>40</v>
      </c>
      <c r="E3667" s="261">
        <v>4</v>
      </c>
      <c r="F3667" s="261" t="s">
        <v>6264</v>
      </c>
      <c r="G3667" s="261" t="s">
        <v>888</v>
      </c>
      <c r="H3667" s="261">
        <v>2</v>
      </c>
      <c r="I3667" s="261" t="s">
        <v>6265</v>
      </c>
      <c r="J3667" s="261" t="s">
        <v>6266</v>
      </c>
      <c r="K3667" s="261" t="s">
        <v>6267</v>
      </c>
      <c r="L3667" s="262">
        <v>45528</v>
      </c>
      <c r="M3667" s="261" t="s">
        <v>20</v>
      </c>
    </row>
    <row r="3668" spans="1:13" x14ac:dyDescent="0.35">
      <c r="A3668" s="259" t="s">
        <v>1145</v>
      </c>
      <c r="B3668" s="259" t="s">
        <v>1146</v>
      </c>
      <c r="C3668" s="259" t="s">
        <v>1147</v>
      </c>
      <c r="D3668" s="259" t="s">
        <v>635</v>
      </c>
      <c r="E3668" s="259">
        <v>3252</v>
      </c>
      <c r="F3668" s="259" t="s">
        <v>6268</v>
      </c>
      <c r="G3668" s="259" t="s">
        <v>888</v>
      </c>
      <c r="H3668" s="259">
        <v>2</v>
      </c>
      <c r="I3668" s="259" t="s">
        <v>6269</v>
      </c>
      <c r="J3668" s="259" t="s">
        <v>6270</v>
      </c>
      <c r="K3668" s="259" t="s">
        <v>6271</v>
      </c>
      <c r="L3668" s="260">
        <v>45528</v>
      </c>
      <c r="M3668" s="259" t="s">
        <v>20</v>
      </c>
    </row>
    <row r="3669" spans="1:13" x14ac:dyDescent="0.35">
      <c r="A3669" s="261" t="s">
        <v>1145</v>
      </c>
      <c r="B3669" s="261" t="s">
        <v>1146</v>
      </c>
      <c r="C3669" s="261" t="s">
        <v>1147</v>
      </c>
      <c r="D3669" s="261" t="s">
        <v>793</v>
      </c>
      <c r="E3669" s="261">
        <v>3252</v>
      </c>
      <c r="F3669" s="261" t="s">
        <v>6268</v>
      </c>
      <c r="G3669" s="261" t="s">
        <v>888</v>
      </c>
      <c r="H3669" s="261">
        <v>2</v>
      </c>
      <c r="I3669" s="261" t="s">
        <v>6269</v>
      </c>
      <c r="J3669" s="261" t="s">
        <v>6272</v>
      </c>
      <c r="K3669" s="261" t="s">
        <v>6273</v>
      </c>
      <c r="L3669" s="262">
        <v>45528</v>
      </c>
      <c r="M3669" s="261" t="s">
        <v>20</v>
      </c>
    </row>
    <row r="3670" spans="1:13" x14ac:dyDescent="0.35">
      <c r="A3670" s="259" t="s">
        <v>1145</v>
      </c>
      <c r="B3670" s="259" t="s">
        <v>1146</v>
      </c>
      <c r="C3670" s="259" t="s">
        <v>1147</v>
      </c>
      <c r="D3670" s="259" t="s">
        <v>990</v>
      </c>
      <c r="E3670" s="259">
        <v>31879876</v>
      </c>
      <c r="F3670" s="259" t="s">
        <v>6274</v>
      </c>
      <c r="G3670" s="259" t="s">
        <v>888</v>
      </c>
      <c r="H3670" s="259">
        <v>2</v>
      </c>
      <c r="I3670" s="259" t="s">
        <v>6275</v>
      </c>
      <c r="J3670" s="259" t="s">
        <v>6276</v>
      </c>
      <c r="K3670" s="259" t="s">
        <v>6277</v>
      </c>
      <c r="L3670" s="260">
        <v>45528</v>
      </c>
      <c r="M3670" s="259" t="s">
        <v>20</v>
      </c>
    </row>
    <row r="3671" spans="1:13" x14ac:dyDescent="0.35">
      <c r="A3671" s="261" t="s">
        <v>1145</v>
      </c>
      <c r="B3671" s="261" t="s">
        <v>1146</v>
      </c>
      <c r="C3671" s="261" t="s">
        <v>1147</v>
      </c>
      <c r="D3671" s="261" t="s">
        <v>995</v>
      </c>
      <c r="E3671" s="261">
        <v>32853870</v>
      </c>
      <c r="F3671" s="261" t="s">
        <v>6278</v>
      </c>
      <c r="G3671" s="261" t="s">
        <v>888</v>
      </c>
      <c r="H3671" s="261">
        <v>2</v>
      </c>
      <c r="I3671" s="261" t="s">
        <v>6279</v>
      </c>
      <c r="J3671" s="261" t="s">
        <v>6280</v>
      </c>
      <c r="K3671" s="261" t="s">
        <v>6281</v>
      </c>
      <c r="L3671" s="262">
        <v>45528</v>
      </c>
      <c r="M3671" s="261" t="s">
        <v>20</v>
      </c>
    </row>
    <row r="3672" spans="1:13" x14ac:dyDescent="0.35">
      <c r="A3672" s="259" t="s">
        <v>1145</v>
      </c>
      <c r="B3672" s="259" t="s">
        <v>1146</v>
      </c>
      <c r="C3672" s="259" t="s">
        <v>1147</v>
      </c>
      <c r="D3672" s="259" t="s">
        <v>1000</v>
      </c>
      <c r="E3672" s="259">
        <v>36290278</v>
      </c>
      <c r="F3672" s="259" t="s">
        <v>6282</v>
      </c>
      <c r="G3672" s="259" t="s">
        <v>888</v>
      </c>
      <c r="H3672" s="259">
        <v>2</v>
      </c>
      <c r="I3672" s="259" t="s">
        <v>6283</v>
      </c>
      <c r="J3672" s="259" t="s">
        <v>6284</v>
      </c>
      <c r="K3672" s="259" t="s">
        <v>6285</v>
      </c>
      <c r="L3672" s="260">
        <v>45528</v>
      </c>
      <c r="M3672" s="259" t="s">
        <v>20</v>
      </c>
    </row>
    <row r="3673" spans="1:13" x14ac:dyDescent="0.35">
      <c r="A3673" s="261" t="s">
        <v>1145</v>
      </c>
      <c r="B3673" s="261" t="s">
        <v>1146</v>
      </c>
      <c r="C3673" s="261" t="s">
        <v>1147</v>
      </c>
      <c r="D3673" s="261" t="s">
        <v>1003</v>
      </c>
      <c r="E3673" s="261">
        <v>31700383</v>
      </c>
      <c r="F3673" s="261" t="s">
        <v>6286</v>
      </c>
      <c r="G3673" s="261" t="s">
        <v>888</v>
      </c>
      <c r="H3673" s="261">
        <v>2</v>
      </c>
      <c r="I3673" s="261" t="s">
        <v>6287</v>
      </c>
      <c r="J3673" s="261" t="s">
        <v>6288</v>
      </c>
      <c r="K3673" s="261" t="s">
        <v>6289</v>
      </c>
      <c r="L3673" s="262">
        <v>45528</v>
      </c>
      <c r="M3673" s="261" t="s">
        <v>20</v>
      </c>
    </row>
    <row r="3674" spans="1:13" x14ac:dyDescent="0.35">
      <c r="A3674" s="259" t="s">
        <v>1145</v>
      </c>
      <c r="B3674" s="259" t="s">
        <v>1146</v>
      </c>
      <c r="C3674" s="259" t="s">
        <v>1147</v>
      </c>
      <c r="D3674" s="259" t="s">
        <v>1006</v>
      </c>
      <c r="E3674" s="259">
        <v>179493</v>
      </c>
      <c r="F3674" s="259" t="s">
        <v>6290</v>
      </c>
      <c r="G3674" s="259" t="s">
        <v>492</v>
      </c>
      <c r="H3674" s="259">
        <v>1</v>
      </c>
      <c r="I3674" s="259" t="s">
        <v>6291</v>
      </c>
      <c r="J3674" s="259" t="s">
        <v>6292</v>
      </c>
      <c r="K3674" s="259" t="s">
        <v>6293</v>
      </c>
      <c r="L3674" s="260">
        <v>45528</v>
      </c>
      <c r="M3674" s="259" t="s">
        <v>20</v>
      </c>
    </row>
    <row r="3675" spans="1:13" x14ac:dyDescent="0.35">
      <c r="A3675" s="261" t="s">
        <v>1145</v>
      </c>
      <c r="B3675" s="261" t="s">
        <v>1146</v>
      </c>
      <c r="C3675" s="261" t="s">
        <v>1147</v>
      </c>
      <c r="D3675" s="261" t="s">
        <v>823</v>
      </c>
      <c r="E3675" s="261">
        <v>0</v>
      </c>
      <c r="F3675" s="261" t="s">
        <v>6294</v>
      </c>
      <c r="G3675" s="261" t="s">
        <v>492</v>
      </c>
      <c r="H3675" s="261">
        <v>1</v>
      </c>
      <c r="I3675" s="261" t="s">
        <v>6295</v>
      </c>
      <c r="J3675" s="261" t="s">
        <v>6296</v>
      </c>
      <c r="K3675" s="261" t="s">
        <v>6297</v>
      </c>
      <c r="L3675" s="262">
        <v>45528</v>
      </c>
      <c r="M3675" s="261" t="s">
        <v>20</v>
      </c>
    </row>
    <row r="3676" spans="1:13" x14ac:dyDescent="0.35">
      <c r="A3676" s="259" t="s">
        <v>1145</v>
      </c>
      <c r="B3676" s="259" t="s">
        <v>1146</v>
      </c>
      <c r="C3676" s="259" t="s">
        <v>1147</v>
      </c>
      <c r="D3676" s="259" t="s">
        <v>404</v>
      </c>
      <c r="E3676" s="259">
        <v>5</v>
      </c>
      <c r="F3676" s="259" t="s">
        <v>6298</v>
      </c>
      <c r="G3676" s="259" t="s">
        <v>492</v>
      </c>
      <c r="H3676" s="259">
        <v>1</v>
      </c>
      <c r="I3676" s="259" t="s">
        <v>6299</v>
      </c>
      <c r="J3676" s="259" t="s">
        <v>6300</v>
      </c>
      <c r="K3676" s="259" t="s">
        <v>6301</v>
      </c>
      <c r="L3676" s="260">
        <v>45528</v>
      </c>
      <c r="M3676" s="259" t="s">
        <v>20</v>
      </c>
    </row>
    <row r="3677" spans="1:13" x14ac:dyDescent="0.35">
      <c r="A3677" s="261" t="s">
        <v>497</v>
      </c>
      <c r="B3677" s="261" t="s">
        <v>498</v>
      </c>
      <c r="C3677" s="261" t="s">
        <v>499</v>
      </c>
      <c r="D3677" s="261" t="s">
        <v>953</v>
      </c>
      <c r="E3677" s="261">
        <v>275786506</v>
      </c>
      <c r="F3677" s="261" t="s">
        <v>6302</v>
      </c>
      <c r="G3677" s="261" t="s">
        <v>888</v>
      </c>
      <c r="H3677" s="261">
        <v>2</v>
      </c>
      <c r="I3677" s="261" t="s">
        <v>6303</v>
      </c>
      <c r="J3677" s="261" t="s">
        <v>6304</v>
      </c>
      <c r="K3677" s="261" t="s">
        <v>6305</v>
      </c>
      <c r="L3677" s="262">
        <v>45529</v>
      </c>
      <c r="M3677" s="261" t="s">
        <v>20</v>
      </c>
    </row>
    <row r="3678" spans="1:13" x14ac:dyDescent="0.35">
      <c r="A3678" s="259" t="s">
        <v>497</v>
      </c>
      <c r="B3678" s="259" t="s">
        <v>498</v>
      </c>
      <c r="C3678" s="259" t="s">
        <v>499</v>
      </c>
      <c r="D3678" s="259" t="s">
        <v>694</v>
      </c>
      <c r="E3678" s="259">
        <v>412214</v>
      </c>
      <c r="F3678" s="259" t="s">
        <v>6306</v>
      </c>
      <c r="G3678" s="259" t="s">
        <v>492</v>
      </c>
      <c r="H3678" s="259">
        <v>1</v>
      </c>
      <c r="I3678" s="259" t="s">
        <v>6307</v>
      </c>
      <c r="J3678" s="259" t="s">
        <v>6308</v>
      </c>
      <c r="K3678" s="259" t="s">
        <v>6309</v>
      </c>
      <c r="L3678" s="260">
        <v>45529</v>
      </c>
      <c r="M3678" s="259" t="s">
        <v>20</v>
      </c>
    </row>
    <row r="3679" spans="1:13" x14ac:dyDescent="0.35">
      <c r="A3679" s="261" t="s">
        <v>497</v>
      </c>
      <c r="B3679" s="261" t="s">
        <v>498</v>
      </c>
      <c r="C3679" s="261" t="s">
        <v>499</v>
      </c>
      <c r="D3679" s="261" t="s">
        <v>962</v>
      </c>
      <c r="E3679" s="261">
        <v>5601900</v>
      </c>
      <c r="F3679" s="261" t="s">
        <v>6306</v>
      </c>
      <c r="G3679" s="261" t="s">
        <v>888</v>
      </c>
      <c r="H3679" s="261">
        <v>2</v>
      </c>
      <c r="I3679" s="261" t="s">
        <v>6307</v>
      </c>
      <c r="J3679" s="261" t="s">
        <v>6310</v>
      </c>
      <c r="K3679" s="261" t="s">
        <v>6311</v>
      </c>
      <c r="L3679" s="262">
        <v>45529</v>
      </c>
      <c r="M3679" s="261" t="s">
        <v>20</v>
      </c>
    </row>
    <row r="3680" spans="1:13" x14ac:dyDescent="0.35">
      <c r="A3680" s="259" t="s">
        <v>497</v>
      </c>
      <c r="B3680" s="259" t="s">
        <v>498</v>
      </c>
      <c r="C3680" s="259" t="s">
        <v>499</v>
      </c>
      <c r="D3680" s="259" t="s">
        <v>967</v>
      </c>
      <c r="E3680" s="259">
        <v>5601900</v>
      </c>
      <c r="F3680" s="259" t="s">
        <v>6306</v>
      </c>
      <c r="G3680" s="259" t="s">
        <v>888</v>
      </c>
      <c r="H3680" s="259">
        <v>2</v>
      </c>
      <c r="I3680" s="259" t="s">
        <v>6307</v>
      </c>
      <c r="J3680" s="259" t="s">
        <v>6312</v>
      </c>
      <c r="K3680" s="259" t="s">
        <v>6313</v>
      </c>
      <c r="L3680" s="260">
        <v>45529</v>
      </c>
      <c r="M3680" s="259" t="s">
        <v>20</v>
      </c>
    </row>
    <row r="3681" spans="1:13" x14ac:dyDescent="0.35">
      <c r="A3681" s="261" t="s">
        <v>497</v>
      </c>
      <c r="B3681" s="261" t="s">
        <v>498</v>
      </c>
      <c r="C3681" s="261" t="s">
        <v>499</v>
      </c>
      <c r="D3681" s="261" t="s">
        <v>568</v>
      </c>
      <c r="E3681" s="261">
        <v>100000</v>
      </c>
      <c r="F3681" s="261" t="s">
        <v>6314</v>
      </c>
      <c r="G3681" s="261" t="s">
        <v>22</v>
      </c>
      <c r="H3681" s="261">
        <v>3</v>
      </c>
      <c r="I3681" s="261" t="s">
        <v>6315</v>
      </c>
      <c r="J3681" s="261" t="s">
        <v>6316</v>
      </c>
      <c r="K3681" s="261" t="s">
        <v>6317</v>
      </c>
      <c r="L3681" s="262">
        <v>45529</v>
      </c>
      <c r="M3681" s="261" t="s">
        <v>20</v>
      </c>
    </row>
    <row r="3682" spans="1:13" x14ac:dyDescent="0.35">
      <c r="A3682" s="259" t="s">
        <v>497</v>
      </c>
      <c r="B3682" s="259" t="s">
        <v>498</v>
      </c>
      <c r="C3682" s="259" t="s">
        <v>499</v>
      </c>
      <c r="D3682" s="259" t="s">
        <v>40</v>
      </c>
      <c r="E3682" s="259" t="s">
        <v>17</v>
      </c>
      <c r="F3682" s="259" t="s">
        <v>17</v>
      </c>
      <c r="G3682" s="259" t="s">
        <v>17</v>
      </c>
      <c r="H3682" s="259" t="s">
        <v>17</v>
      </c>
      <c r="I3682" s="259" t="s">
        <v>17</v>
      </c>
      <c r="J3682" s="259" t="s">
        <v>4627</v>
      </c>
      <c r="K3682" s="259" t="s">
        <v>6318</v>
      </c>
      <c r="L3682" s="260">
        <v>45529</v>
      </c>
      <c r="M3682" s="259" t="s">
        <v>439</v>
      </c>
    </row>
    <row r="3683" spans="1:13" x14ac:dyDescent="0.35">
      <c r="A3683" s="261" t="s">
        <v>497</v>
      </c>
      <c r="B3683" s="261" t="s">
        <v>498</v>
      </c>
      <c r="C3683" s="261" t="s">
        <v>499</v>
      </c>
      <c r="D3683" s="261" t="s">
        <v>635</v>
      </c>
      <c r="E3683" s="261">
        <v>50</v>
      </c>
      <c r="F3683" s="261" t="s">
        <v>6319</v>
      </c>
      <c r="G3683" s="261" t="s">
        <v>888</v>
      </c>
      <c r="H3683" s="261">
        <v>2</v>
      </c>
      <c r="I3683" s="261" t="s">
        <v>691</v>
      </c>
      <c r="J3683" s="261" t="s">
        <v>6320</v>
      </c>
      <c r="K3683" s="261" t="s">
        <v>6321</v>
      </c>
      <c r="L3683" s="262">
        <v>45529</v>
      </c>
      <c r="M3683" s="261" t="s">
        <v>439</v>
      </c>
    </row>
    <row r="3684" spans="1:13" x14ac:dyDescent="0.35">
      <c r="A3684" s="259" t="s">
        <v>497</v>
      </c>
      <c r="B3684" s="259" t="s">
        <v>498</v>
      </c>
      <c r="C3684" s="259" t="s">
        <v>499</v>
      </c>
      <c r="D3684" s="259" t="s">
        <v>793</v>
      </c>
      <c r="E3684" s="259">
        <v>50</v>
      </c>
      <c r="F3684" s="259" t="s">
        <v>6319</v>
      </c>
      <c r="G3684" s="259" t="s">
        <v>888</v>
      </c>
      <c r="H3684" s="259">
        <v>2</v>
      </c>
      <c r="I3684" s="259" t="s">
        <v>691</v>
      </c>
      <c r="J3684" s="259" t="s">
        <v>6320</v>
      </c>
      <c r="K3684" s="259" t="s">
        <v>6322</v>
      </c>
      <c r="L3684" s="260">
        <v>45529</v>
      </c>
      <c r="M3684" s="259" t="s">
        <v>439</v>
      </c>
    </row>
    <row r="3685" spans="1:13" x14ac:dyDescent="0.35">
      <c r="A3685" s="261" t="s">
        <v>497</v>
      </c>
      <c r="B3685" s="261" t="s">
        <v>498</v>
      </c>
      <c r="C3685" s="261" t="s">
        <v>499</v>
      </c>
      <c r="D3685" s="261" t="s">
        <v>990</v>
      </c>
      <c r="E3685" s="261">
        <v>100000</v>
      </c>
      <c r="F3685" s="261" t="s">
        <v>6323</v>
      </c>
      <c r="G3685" s="261" t="s">
        <v>22</v>
      </c>
      <c r="H3685" s="261">
        <v>3</v>
      </c>
      <c r="I3685" s="261" t="s">
        <v>6324</v>
      </c>
      <c r="J3685" s="261" t="s">
        <v>6325</v>
      </c>
      <c r="K3685" s="261" t="s">
        <v>6326</v>
      </c>
      <c r="L3685" s="262">
        <v>45529</v>
      </c>
      <c r="M3685" s="261" t="s">
        <v>20</v>
      </c>
    </row>
    <row r="3686" spans="1:13" x14ac:dyDescent="0.35">
      <c r="A3686" s="259" t="s">
        <v>497</v>
      </c>
      <c r="B3686" s="259" t="s">
        <v>498</v>
      </c>
      <c r="C3686" s="259" t="s">
        <v>499</v>
      </c>
      <c r="D3686" s="259" t="s">
        <v>995</v>
      </c>
      <c r="E3686" s="259">
        <v>0</v>
      </c>
      <c r="F3686" s="259" t="s">
        <v>17</v>
      </c>
      <c r="G3686" s="259" t="s">
        <v>22</v>
      </c>
      <c r="H3686" s="259">
        <v>3</v>
      </c>
      <c r="I3686" s="259" t="s">
        <v>17</v>
      </c>
      <c r="J3686" s="259" t="s">
        <v>6327</v>
      </c>
      <c r="K3686" s="259" t="s">
        <v>6328</v>
      </c>
      <c r="L3686" s="260">
        <v>45529</v>
      </c>
      <c r="M3686" s="259" t="s">
        <v>20</v>
      </c>
    </row>
    <row r="3687" spans="1:13" x14ac:dyDescent="0.35">
      <c r="A3687" s="261" t="s">
        <v>497</v>
      </c>
      <c r="B3687" s="261" t="s">
        <v>498</v>
      </c>
      <c r="C3687" s="261" t="s">
        <v>499</v>
      </c>
      <c r="D3687" s="261" t="s">
        <v>1000</v>
      </c>
      <c r="E3687" s="261">
        <v>5501900</v>
      </c>
      <c r="F3687" s="261" t="s">
        <v>6329</v>
      </c>
      <c r="G3687" s="261" t="s">
        <v>888</v>
      </c>
      <c r="H3687" s="261">
        <v>2</v>
      </c>
      <c r="I3687" s="261" t="s">
        <v>6330</v>
      </c>
      <c r="J3687" s="261" t="s">
        <v>6331</v>
      </c>
      <c r="K3687" s="261" t="s">
        <v>6332</v>
      </c>
      <c r="L3687" s="262">
        <v>45529</v>
      </c>
      <c r="M3687" s="261" t="s">
        <v>20</v>
      </c>
    </row>
    <row r="3688" spans="1:13" x14ac:dyDescent="0.35">
      <c r="A3688" s="259" t="s">
        <v>497</v>
      </c>
      <c r="B3688" s="259" t="s">
        <v>498</v>
      </c>
      <c r="C3688" s="259" t="s">
        <v>499</v>
      </c>
      <c r="D3688" s="259" t="s">
        <v>1003</v>
      </c>
      <c r="E3688" s="259">
        <v>100000</v>
      </c>
      <c r="F3688" s="259" t="s">
        <v>6314</v>
      </c>
      <c r="G3688" s="259" t="s">
        <v>22</v>
      </c>
      <c r="H3688" s="259">
        <v>3</v>
      </c>
      <c r="I3688" s="259" t="s">
        <v>6315</v>
      </c>
      <c r="J3688" s="259" t="s">
        <v>6333</v>
      </c>
      <c r="K3688" s="259" t="s">
        <v>6334</v>
      </c>
      <c r="L3688" s="260">
        <v>45529</v>
      </c>
      <c r="M3688" s="259" t="s">
        <v>20</v>
      </c>
    </row>
    <row r="3689" spans="1:13" x14ac:dyDescent="0.35">
      <c r="A3689" s="261" t="s">
        <v>497</v>
      </c>
      <c r="B3689" s="261" t="s">
        <v>498</v>
      </c>
      <c r="C3689" s="261" t="s">
        <v>499</v>
      </c>
      <c r="D3689" s="261" t="s">
        <v>1006</v>
      </c>
      <c r="E3689" s="261" t="s">
        <v>17</v>
      </c>
      <c r="F3689" s="261" t="s">
        <v>17</v>
      </c>
      <c r="G3689" s="261" t="s">
        <v>22</v>
      </c>
      <c r="H3689" s="261">
        <v>3</v>
      </c>
      <c r="I3689" s="261" t="s">
        <v>17</v>
      </c>
      <c r="J3689" s="261" t="s">
        <v>6335</v>
      </c>
      <c r="K3689" s="261" t="s">
        <v>6336</v>
      </c>
      <c r="L3689" s="262">
        <v>45529</v>
      </c>
      <c r="M3689" s="261" t="s">
        <v>20</v>
      </c>
    </row>
    <row r="3690" spans="1:13" x14ac:dyDescent="0.35">
      <c r="A3690" s="259" t="s">
        <v>497</v>
      </c>
      <c r="B3690" s="259" t="s">
        <v>498</v>
      </c>
      <c r="C3690" s="259" t="s">
        <v>499</v>
      </c>
      <c r="D3690" s="259" t="s">
        <v>823</v>
      </c>
      <c r="E3690" s="259" t="s">
        <v>17</v>
      </c>
      <c r="F3690" s="259" t="s">
        <v>17</v>
      </c>
      <c r="G3690" s="259" t="s">
        <v>22</v>
      </c>
      <c r="H3690" s="259">
        <v>3</v>
      </c>
      <c r="I3690" s="259" t="s">
        <v>17</v>
      </c>
      <c r="J3690" s="259" t="s">
        <v>6337</v>
      </c>
      <c r="K3690" s="259" t="s">
        <v>6338</v>
      </c>
      <c r="L3690" s="260">
        <v>45529</v>
      </c>
      <c r="M3690" s="259" t="s">
        <v>20</v>
      </c>
    </row>
    <row r="3691" spans="1:13" x14ac:dyDescent="0.35">
      <c r="A3691" s="261" t="s">
        <v>497</v>
      </c>
      <c r="B3691" s="261" t="s">
        <v>498</v>
      </c>
      <c r="C3691" s="261" t="s">
        <v>499</v>
      </c>
      <c r="D3691" s="261" t="s">
        <v>404</v>
      </c>
      <c r="E3691" s="261">
        <v>4</v>
      </c>
      <c r="F3691" s="261" t="s">
        <v>6339</v>
      </c>
      <c r="G3691" s="261" t="s">
        <v>492</v>
      </c>
      <c r="H3691" s="261">
        <v>1</v>
      </c>
      <c r="I3691" s="261" t="s">
        <v>6340</v>
      </c>
      <c r="J3691" s="261" t="s">
        <v>6341</v>
      </c>
      <c r="K3691" s="261" t="s">
        <v>6342</v>
      </c>
      <c r="L3691" s="262">
        <v>45529</v>
      </c>
      <c r="M3691" s="261" t="s">
        <v>20</v>
      </c>
    </row>
    <row r="3692" spans="1:13" x14ac:dyDescent="0.35">
      <c r="A3692" s="259" t="s">
        <v>2906</v>
      </c>
      <c r="B3692" s="259" t="s">
        <v>2907</v>
      </c>
      <c r="C3692" s="259" t="s">
        <v>2908</v>
      </c>
      <c r="D3692" s="259" t="s">
        <v>953</v>
      </c>
      <c r="E3692" s="259">
        <v>34058800</v>
      </c>
      <c r="F3692" s="259" t="s">
        <v>6343</v>
      </c>
      <c r="G3692" s="259" t="s">
        <v>888</v>
      </c>
      <c r="H3692" s="259">
        <v>2</v>
      </c>
      <c r="I3692" s="259" t="s">
        <v>6344</v>
      </c>
      <c r="J3692" s="259" t="s">
        <v>6345</v>
      </c>
      <c r="K3692" s="259" t="s">
        <v>6346</v>
      </c>
      <c r="L3692" s="260">
        <v>45529</v>
      </c>
      <c r="M3692" s="259" t="s">
        <v>20</v>
      </c>
    </row>
    <row r="3693" spans="1:13" x14ac:dyDescent="0.35">
      <c r="A3693" s="261" t="s">
        <v>2906</v>
      </c>
      <c r="B3693" s="261" t="s">
        <v>2907</v>
      </c>
      <c r="C3693" s="261" t="s">
        <v>2908</v>
      </c>
      <c r="D3693" s="261" t="s">
        <v>694</v>
      </c>
      <c r="E3693" s="261">
        <v>9206</v>
      </c>
      <c r="F3693" s="261" t="s">
        <v>6347</v>
      </c>
      <c r="G3693" s="261" t="s">
        <v>22</v>
      </c>
      <c r="H3693" s="261">
        <v>3</v>
      </c>
      <c r="I3693" s="261" t="s">
        <v>6348</v>
      </c>
      <c r="J3693" s="261" t="s">
        <v>6349</v>
      </c>
      <c r="K3693" s="261" t="s">
        <v>6350</v>
      </c>
      <c r="L3693" s="262">
        <v>45529</v>
      </c>
      <c r="M3693" s="261" t="s">
        <v>20</v>
      </c>
    </row>
    <row r="3694" spans="1:13" x14ac:dyDescent="0.35">
      <c r="A3694" s="259" t="s">
        <v>2906</v>
      </c>
      <c r="B3694" s="259" t="s">
        <v>2907</v>
      </c>
      <c r="C3694" s="259" t="s">
        <v>2908</v>
      </c>
      <c r="D3694" s="259" t="s">
        <v>962</v>
      </c>
      <c r="E3694" s="259">
        <v>11231300</v>
      </c>
      <c r="F3694" s="259" t="s">
        <v>6351</v>
      </c>
      <c r="G3694" s="259" t="s">
        <v>888</v>
      </c>
      <c r="H3694" s="259">
        <v>2</v>
      </c>
      <c r="I3694" s="259" t="s">
        <v>6352</v>
      </c>
      <c r="J3694" s="259" t="s">
        <v>6353</v>
      </c>
      <c r="K3694" s="259" t="s">
        <v>6354</v>
      </c>
      <c r="L3694" s="260">
        <v>45529</v>
      </c>
      <c r="M3694" s="259" t="s">
        <v>439</v>
      </c>
    </row>
    <row r="3695" spans="1:13" x14ac:dyDescent="0.35">
      <c r="A3695" s="261" t="s">
        <v>2906</v>
      </c>
      <c r="B3695" s="261" t="s">
        <v>2907</v>
      </c>
      <c r="C3695" s="261" t="s">
        <v>2908</v>
      </c>
      <c r="D3695" s="261" t="s">
        <v>967</v>
      </c>
      <c r="E3695" s="261">
        <v>11231300</v>
      </c>
      <c r="F3695" s="261" t="s">
        <v>6351</v>
      </c>
      <c r="G3695" s="261" t="s">
        <v>888</v>
      </c>
      <c r="H3695" s="261">
        <v>2</v>
      </c>
      <c r="I3695" s="261" t="s">
        <v>6355</v>
      </c>
      <c r="J3695" s="261" t="s">
        <v>6356</v>
      </c>
      <c r="K3695" s="261" t="s">
        <v>6357</v>
      </c>
      <c r="L3695" s="262">
        <v>45529</v>
      </c>
      <c r="M3695" s="261" t="s">
        <v>439</v>
      </c>
    </row>
    <row r="3696" spans="1:13" x14ac:dyDescent="0.35">
      <c r="A3696" s="259" t="s">
        <v>2906</v>
      </c>
      <c r="B3696" s="259" t="s">
        <v>2907</v>
      </c>
      <c r="C3696" s="259" t="s">
        <v>2908</v>
      </c>
      <c r="D3696" s="259" t="s">
        <v>568</v>
      </c>
      <c r="E3696" s="259">
        <v>190370</v>
      </c>
      <c r="F3696" s="259" t="s">
        <v>6358</v>
      </c>
      <c r="G3696" s="259" t="s">
        <v>888</v>
      </c>
      <c r="H3696" s="259">
        <v>2</v>
      </c>
      <c r="I3696" s="259" t="s">
        <v>6359</v>
      </c>
      <c r="J3696" s="259" t="s">
        <v>6360</v>
      </c>
      <c r="K3696" s="259" t="s">
        <v>6361</v>
      </c>
      <c r="L3696" s="260">
        <v>45529</v>
      </c>
      <c r="M3696" s="259" t="s">
        <v>439</v>
      </c>
    </row>
    <row r="3697" spans="1:13" x14ac:dyDescent="0.35">
      <c r="A3697" s="261" t="s">
        <v>2906</v>
      </c>
      <c r="B3697" s="261" t="s">
        <v>2907</v>
      </c>
      <c r="C3697" s="261" t="s">
        <v>2908</v>
      </c>
      <c r="D3697" s="261" t="s">
        <v>40</v>
      </c>
      <c r="E3697" s="261" t="s">
        <v>17</v>
      </c>
      <c r="F3697" s="261" t="s">
        <v>17</v>
      </c>
      <c r="G3697" s="261" t="s">
        <v>17</v>
      </c>
      <c r="H3697" s="261" t="s">
        <v>17</v>
      </c>
      <c r="I3697" s="261" t="s">
        <v>17</v>
      </c>
      <c r="J3697" s="261" t="s">
        <v>17</v>
      </c>
      <c r="K3697" s="261" t="s">
        <v>6362</v>
      </c>
      <c r="L3697" s="262">
        <v>45529</v>
      </c>
      <c r="M3697" s="261" t="s">
        <v>20</v>
      </c>
    </row>
    <row r="3698" spans="1:13" x14ac:dyDescent="0.35">
      <c r="A3698" s="259" t="s">
        <v>2906</v>
      </c>
      <c r="B3698" s="259" t="s">
        <v>2907</v>
      </c>
      <c r="C3698" s="259" t="s">
        <v>2908</v>
      </c>
      <c r="D3698" s="259" t="s">
        <v>635</v>
      </c>
      <c r="E3698" s="259">
        <v>0</v>
      </c>
      <c r="F3698" s="259" t="s">
        <v>6363</v>
      </c>
      <c r="G3698" s="259" t="s">
        <v>22</v>
      </c>
      <c r="H3698" s="259">
        <v>3</v>
      </c>
      <c r="I3698" s="259" t="s">
        <v>691</v>
      </c>
      <c r="J3698" s="259" t="s">
        <v>6364</v>
      </c>
      <c r="K3698" s="259" t="s">
        <v>6365</v>
      </c>
      <c r="L3698" s="260">
        <v>45529</v>
      </c>
      <c r="M3698" s="259" t="s">
        <v>439</v>
      </c>
    </row>
    <row r="3699" spans="1:13" x14ac:dyDescent="0.35">
      <c r="A3699" s="261" t="s">
        <v>2906</v>
      </c>
      <c r="B3699" s="261" t="s">
        <v>2907</v>
      </c>
      <c r="C3699" s="261" t="s">
        <v>2908</v>
      </c>
      <c r="D3699" s="261" t="s">
        <v>793</v>
      </c>
      <c r="E3699" s="261">
        <v>0</v>
      </c>
      <c r="F3699" s="261" t="s">
        <v>6363</v>
      </c>
      <c r="G3699" s="261" t="s">
        <v>22</v>
      </c>
      <c r="H3699" s="261">
        <v>3</v>
      </c>
      <c r="I3699" s="261" t="s">
        <v>691</v>
      </c>
      <c r="J3699" s="261" t="s">
        <v>6366</v>
      </c>
      <c r="K3699" s="261" t="s">
        <v>6367</v>
      </c>
      <c r="L3699" s="262">
        <v>45529</v>
      </c>
      <c r="M3699" s="261" t="s">
        <v>439</v>
      </c>
    </row>
    <row r="3700" spans="1:13" x14ac:dyDescent="0.35">
      <c r="A3700" s="259" t="s">
        <v>2906</v>
      </c>
      <c r="B3700" s="259" t="s">
        <v>2907</v>
      </c>
      <c r="C3700" s="259" t="s">
        <v>2908</v>
      </c>
      <c r="D3700" s="259" t="s">
        <v>990</v>
      </c>
      <c r="E3700" s="259">
        <v>190370</v>
      </c>
      <c r="F3700" s="259" t="s">
        <v>6358</v>
      </c>
      <c r="G3700" s="259" t="s">
        <v>888</v>
      </c>
      <c r="H3700" s="259">
        <v>2</v>
      </c>
      <c r="I3700" s="259" t="s">
        <v>6359</v>
      </c>
      <c r="J3700" s="259" t="s">
        <v>6368</v>
      </c>
      <c r="K3700" s="259" t="s">
        <v>6369</v>
      </c>
      <c r="L3700" s="260">
        <v>45529</v>
      </c>
      <c r="M3700" s="259" t="s">
        <v>439</v>
      </c>
    </row>
    <row r="3701" spans="1:13" x14ac:dyDescent="0.35">
      <c r="A3701" s="261" t="s">
        <v>2906</v>
      </c>
      <c r="B3701" s="261" t="s">
        <v>2907</v>
      </c>
      <c r="C3701" s="261" t="s">
        <v>2908</v>
      </c>
      <c r="D3701" s="261" t="s">
        <v>995</v>
      </c>
      <c r="E3701" s="261">
        <v>0</v>
      </c>
      <c r="F3701" s="261" t="s">
        <v>6370</v>
      </c>
      <c r="G3701" s="261" t="s">
        <v>888</v>
      </c>
      <c r="H3701" s="261">
        <v>2</v>
      </c>
      <c r="I3701" s="261" t="s">
        <v>6371</v>
      </c>
      <c r="J3701" s="261" t="s">
        <v>6372</v>
      </c>
      <c r="K3701" s="261" t="s">
        <v>6373</v>
      </c>
      <c r="L3701" s="262">
        <v>45529</v>
      </c>
      <c r="M3701" s="261" t="s">
        <v>20</v>
      </c>
    </row>
    <row r="3702" spans="1:13" x14ac:dyDescent="0.35">
      <c r="A3702" s="259" t="s">
        <v>2906</v>
      </c>
      <c r="B3702" s="259" t="s">
        <v>2907</v>
      </c>
      <c r="C3702" s="259" t="s">
        <v>2908</v>
      </c>
      <c r="D3702" s="259" t="s">
        <v>1000</v>
      </c>
      <c r="E3702" s="259">
        <v>11040930</v>
      </c>
      <c r="F3702" s="259" t="s">
        <v>6374</v>
      </c>
      <c r="G3702" s="259" t="s">
        <v>888</v>
      </c>
      <c r="H3702" s="259">
        <v>2</v>
      </c>
      <c r="I3702" s="259" t="s">
        <v>6375</v>
      </c>
      <c r="J3702" s="259" t="s">
        <v>6376</v>
      </c>
      <c r="K3702" s="259" t="s">
        <v>6377</v>
      </c>
      <c r="L3702" s="260">
        <v>45529</v>
      </c>
      <c r="M3702" s="259" t="s">
        <v>439</v>
      </c>
    </row>
    <row r="3703" spans="1:13" x14ac:dyDescent="0.35">
      <c r="A3703" s="261" t="s">
        <v>2906</v>
      </c>
      <c r="B3703" s="261" t="s">
        <v>2907</v>
      </c>
      <c r="C3703" s="261" t="s">
        <v>2908</v>
      </c>
      <c r="D3703" s="261" t="s">
        <v>1003</v>
      </c>
      <c r="E3703" s="261">
        <v>190370</v>
      </c>
      <c r="F3703" s="261" t="s">
        <v>6358</v>
      </c>
      <c r="G3703" s="261" t="s">
        <v>888</v>
      </c>
      <c r="H3703" s="261">
        <v>2</v>
      </c>
      <c r="I3703" s="261" t="s">
        <v>6359</v>
      </c>
      <c r="J3703" s="261" t="s">
        <v>6378</v>
      </c>
      <c r="K3703" s="261" t="s">
        <v>6379</v>
      </c>
      <c r="L3703" s="262">
        <v>45529</v>
      </c>
      <c r="M3703" s="261" t="s">
        <v>439</v>
      </c>
    </row>
    <row r="3704" spans="1:13" x14ac:dyDescent="0.35">
      <c r="A3704" s="259" t="s">
        <v>2906</v>
      </c>
      <c r="B3704" s="259" t="s">
        <v>2907</v>
      </c>
      <c r="C3704" s="259" t="s">
        <v>2908</v>
      </c>
      <c r="D3704" s="259" t="s">
        <v>1006</v>
      </c>
      <c r="E3704" s="259" t="s">
        <v>17</v>
      </c>
      <c r="F3704" s="259" t="s">
        <v>17</v>
      </c>
      <c r="G3704" s="259" t="s">
        <v>17</v>
      </c>
      <c r="H3704" s="259" t="s">
        <v>17</v>
      </c>
      <c r="I3704" s="259" t="s">
        <v>17</v>
      </c>
      <c r="J3704" s="259" t="s">
        <v>6380</v>
      </c>
      <c r="K3704" s="259" t="s">
        <v>6381</v>
      </c>
      <c r="L3704" s="260">
        <v>45529</v>
      </c>
      <c r="M3704" s="259" t="s">
        <v>20</v>
      </c>
    </row>
    <row r="3705" spans="1:13" x14ac:dyDescent="0.35">
      <c r="A3705" s="261" t="s">
        <v>2906</v>
      </c>
      <c r="B3705" s="261" t="s">
        <v>2907</v>
      </c>
      <c r="C3705" s="261" t="s">
        <v>2908</v>
      </c>
      <c r="D3705" s="261" t="s">
        <v>823</v>
      </c>
      <c r="E3705" s="261" t="s">
        <v>17</v>
      </c>
      <c r="F3705" s="261" t="s">
        <v>17</v>
      </c>
      <c r="G3705" s="261" t="s">
        <v>17</v>
      </c>
      <c r="H3705" s="261" t="s">
        <v>17</v>
      </c>
      <c r="I3705" s="261" t="s">
        <v>17</v>
      </c>
      <c r="J3705" s="261" t="s">
        <v>6382</v>
      </c>
      <c r="K3705" s="261" t="s">
        <v>6383</v>
      </c>
      <c r="L3705" s="262">
        <v>45529</v>
      </c>
      <c r="M3705" s="261" t="s">
        <v>20</v>
      </c>
    </row>
    <row r="3706" spans="1:13" x14ac:dyDescent="0.35">
      <c r="A3706" s="259" t="s">
        <v>2906</v>
      </c>
      <c r="B3706" s="259" t="s">
        <v>2907</v>
      </c>
      <c r="C3706" s="259" t="s">
        <v>2908</v>
      </c>
      <c r="D3706" s="259" t="s">
        <v>404</v>
      </c>
      <c r="E3706" s="259">
        <v>2</v>
      </c>
      <c r="F3706" s="259" t="s">
        <v>6370</v>
      </c>
      <c r="G3706" s="259" t="s">
        <v>492</v>
      </c>
      <c r="H3706" s="259">
        <v>1</v>
      </c>
      <c r="I3706" s="259" t="s">
        <v>6371</v>
      </c>
      <c r="J3706" s="259" t="s">
        <v>6384</v>
      </c>
      <c r="K3706" s="259" t="s">
        <v>6385</v>
      </c>
      <c r="L3706" s="260">
        <v>45529</v>
      </c>
      <c r="M3706" s="259" t="s">
        <v>20</v>
      </c>
    </row>
    <row r="3707" spans="1:13" x14ac:dyDescent="0.35">
      <c r="A3707" s="261" t="s">
        <v>1472</v>
      </c>
      <c r="B3707" s="261" t="s">
        <v>1473</v>
      </c>
      <c r="C3707" s="261" t="s">
        <v>1474</v>
      </c>
      <c r="D3707" s="261" t="s">
        <v>953</v>
      </c>
      <c r="E3707" s="261">
        <v>1340433</v>
      </c>
      <c r="F3707" s="261" t="s">
        <v>6386</v>
      </c>
      <c r="G3707" s="261" t="s">
        <v>492</v>
      </c>
      <c r="H3707" s="261">
        <v>1</v>
      </c>
      <c r="I3707" s="261" t="s">
        <v>6387</v>
      </c>
      <c r="J3707" s="261" t="s">
        <v>6388</v>
      </c>
      <c r="K3707" s="261" t="s">
        <v>6389</v>
      </c>
      <c r="L3707" s="262">
        <v>45529</v>
      </c>
      <c r="M3707" s="261" t="s">
        <v>20</v>
      </c>
    </row>
    <row r="3708" spans="1:13" x14ac:dyDescent="0.35">
      <c r="A3708" s="259" t="s">
        <v>1472</v>
      </c>
      <c r="B3708" s="259" t="s">
        <v>1473</v>
      </c>
      <c r="C3708" s="259" t="s">
        <v>1474</v>
      </c>
      <c r="D3708" s="259" t="s">
        <v>694</v>
      </c>
      <c r="E3708" s="259">
        <v>14950</v>
      </c>
      <c r="F3708" s="259" t="s">
        <v>6390</v>
      </c>
      <c r="G3708" s="259" t="s">
        <v>492</v>
      </c>
      <c r="H3708" s="259">
        <v>1</v>
      </c>
      <c r="I3708" s="259" t="s">
        <v>6391</v>
      </c>
      <c r="J3708" s="259" t="s">
        <v>6392</v>
      </c>
      <c r="K3708" s="259" t="s">
        <v>6393</v>
      </c>
      <c r="L3708" s="260">
        <v>45529</v>
      </c>
      <c r="M3708" s="259" t="s">
        <v>20</v>
      </c>
    </row>
    <row r="3709" spans="1:13" x14ac:dyDescent="0.35">
      <c r="A3709" s="261" t="s">
        <v>1472</v>
      </c>
      <c r="B3709" s="261" t="s">
        <v>1473</v>
      </c>
      <c r="C3709" s="261" t="s">
        <v>1474</v>
      </c>
      <c r="D3709" s="261" t="s">
        <v>962</v>
      </c>
      <c r="E3709" s="261">
        <v>1340433</v>
      </c>
      <c r="F3709" s="261" t="s">
        <v>6386</v>
      </c>
      <c r="G3709" s="261" t="s">
        <v>492</v>
      </c>
      <c r="H3709" s="261">
        <v>1</v>
      </c>
      <c r="I3709" s="261" t="s">
        <v>6387</v>
      </c>
      <c r="J3709" s="261" t="s">
        <v>6394</v>
      </c>
      <c r="K3709" s="261" t="s">
        <v>6395</v>
      </c>
      <c r="L3709" s="262">
        <v>45529</v>
      </c>
      <c r="M3709" s="261" t="s">
        <v>20</v>
      </c>
    </row>
    <row r="3710" spans="1:13" x14ac:dyDescent="0.35">
      <c r="A3710" s="259" t="s">
        <v>1472</v>
      </c>
      <c r="B3710" s="259" t="s">
        <v>1473</v>
      </c>
      <c r="C3710" s="259" t="s">
        <v>1474</v>
      </c>
      <c r="D3710" s="259" t="s">
        <v>967</v>
      </c>
      <c r="E3710" s="259">
        <v>857795</v>
      </c>
      <c r="F3710" s="259" t="s">
        <v>6386</v>
      </c>
      <c r="G3710" s="259" t="s">
        <v>492</v>
      </c>
      <c r="H3710" s="259">
        <v>1</v>
      </c>
      <c r="I3710" s="259" t="s">
        <v>6387</v>
      </c>
      <c r="J3710" s="259" t="s">
        <v>6396</v>
      </c>
      <c r="K3710" s="259" t="s">
        <v>6397</v>
      </c>
      <c r="L3710" s="260">
        <v>45529</v>
      </c>
      <c r="M3710" s="259" t="s">
        <v>20</v>
      </c>
    </row>
    <row r="3711" spans="1:13" x14ac:dyDescent="0.35">
      <c r="A3711" s="261" t="s">
        <v>1472</v>
      </c>
      <c r="B3711" s="261" t="s">
        <v>1473</v>
      </c>
      <c r="C3711" s="261" t="s">
        <v>1474</v>
      </c>
      <c r="D3711" s="261" t="s">
        <v>568</v>
      </c>
      <c r="E3711" s="261">
        <v>0</v>
      </c>
      <c r="F3711" s="261" t="s">
        <v>6386</v>
      </c>
      <c r="G3711" s="261" t="s">
        <v>492</v>
      </c>
      <c r="H3711" s="261">
        <v>1</v>
      </c>
      <c r="I3711" s="261" t="s">
        <v>6387</v>
      </c>
      <c r="J3711" s="261" t="s">
        <v>6398</v>
      </c>
      <c r="K3711" s="261" t="s">
        <v>6399</v>
      </c>
      <c r="L3711" s="262">
        <v>45529</v>
      </c>
      <c r="M3711" s="261" t="s">
        <v>20</v>
      </c>
    </row>
    <row r="3712" spans="1:13" x14ac:dyDescent="0.35">
      <c r="A3712" s="259" t="s">
        <v>1472</v>
      </c>
      <c r="B3712" s="259" t="s">
        <v>1473</v>
      </c>
      <c r="C3712" s="259" t="s">
        <v>1474</v>
      </c>
      <c r="D3712" s="259" t="s">
        <v>40</v>
      </c>
      <c r="E3712" s="259">
        <v>0</v>
      </c>
      <c r="F3712" s="259" t="s">
        <v>6386</v>
      </c>
      <c r="G3712" s="259" t="s">
        <v>492</v>
      </c>
      <c r="H3712" s="259">
        <v>1</v>
      </c>
      <c r="I3712" s="259" t="s">
        <v>6387</v>
      </c>
      <c r="J3712" s="259" t="s">
        <v>6400</v>
      </c>
      <c r="K3712" s="259" t="s">
        <v>6401</v>
      </c>
      <c r="L3712" s="260">
        <v>45529</v>
      </c>
      <c r="M3712" s="259" t="s">
        <v>20</v>
      </c>
    </row>
    <row r="3713" spans="1:13" x14ac:dyDescent="0.35">
      <c r="A3713" s="261" t="s">
        <v>1472</v>
      </c>
      <c r="B3713" s="261" t="s">
        <v>1473</v>
      </c>
      <c r="C3713" s="261" t="s">
        <v>1474</v>
      </c>
      <c r="D3713" s="261" t="s">
        <v>635</v>
      </c>
      <c r="E3713" s="261">
        <v>0</v>
      </c>
      <c r="F3713" s="261" t="s">
        <v>6386</v>
      </c>
      <c r="G3713" s="261" t="s">
        <v>492</v>
      </c>
      <c r="H3713" s="261">
        <v>1</v>
      </c>
      <c r="I3713" s="261" t="s">
        <v>6387</v>
      </c>
      <c r="J3713" s="261" t="s">
        <v>6402</v>
      </c>
      <c r="K3713" s="261" t="s">
        <v>6403</v>
      </c>
      <c r="L3713" s="262">
        <v>45529</v>
      </c>
      <c r="M3713" s="261" t="s">
        <v>20</v>
      </c>
    </row>
    <row r="3714" spans="1:13" x14ac:dyDescent="0.35">
      <c r="A3714" s="259" t="s">
        <v>1472</v>
      </c>
      <c r="B3714" s="259" t="s">
        <v>1473</v>
      </c>
      <c r="C3714" s="259" t="s">
        <v>1474</v>
      </c>
      <c r="D3714" s="259" t="s">
        <v>793</v>
      </c>
      <c r="E3714" s="259">
        <v>0</v>
      </c>
      <c r="F3714" s="259" t="s">
        <v>6386</v>
      </c>
      <c r="G3714" s="259" t="s">
        <v>492</v>
      </c>
      <c r="H3714" s="259">
        <v>1</v>
      </c>
      <c r="I3714" s="259" t="s">
        <v>6387</v>
      </c>
      <c r="J3714" s="259" t="s">
        <v>6404</v>
      </c>
      <c r="K3714" s="259" t="s">
        <v>6405</v>
      </c>
      <c r="L3714" s="260">
        <v>45529</v>
      </c>
      <c r="M3714" s="259" t="s">
        <v>20</v>
      </c>
    </row>
    <row r="3715" spans="1:13" x14ac:dyDescent="0.35">
      <c r="A3715" s="261" t="s">
        <v>1472</v>
      </c>
      <c r="B3715" s="261" t="s">
        <v>1473</v>
      </c>
      <c r="C3715" s="261" t="s">
        <v>1474</v>
      </c>
      <c r="D3715" s="261" t="s">
        <v>990</v>
      </c>
      <c r="E3715" s="261">
        <v>363997</v>
      </c>
      <c r="F3715" s="261" t="s">
        <v>6386</v>
      </c>
      <c r="G3715" s="261" t="s">
        <v>492</v>
      </c>
      <c r="H3715" s="261">
        <v>1</v>
      </c>
      <c r="I3715" s="261" t="s">
        <v>6387</v>
      </c>
      <c r="J3715" s="261" t="s">
        <v>6406</v>
      </c>
      <c r="K3715" s="261" t="s">
        <v>6407</v>
      </c>
      <c r="L3715" s="262">
        <v>45529</v>
      </c>
      <c r="M3715" s="261" t="s">
        <v>20</v>
      </c>
    </row>
    <row r="3716" spans="1:13" x14ac:dyDescent="0.35">
      <c r="A3716" s="259" t="s">
        <v>1472</v>
      </c>
      <c r="B3716" s="259" t="s">
        <v>1473</v>
      </c>
      <c r="C3716" s="259" t="s">
        <v>1474</v>
      </c>
      <c r="D3716" s="259" t="s">
        <v>995</v>
      </c>
      <c r="E3716" s="259">
        <v>482638</v>
      </c>
      <c r="F3716" s="259" t="s">
        <v>6386</v>
      </c>
      <c r="G3716" s="259" t="s">
        <v>492</v>
      </c>
      <c r="H3716" s="259">
        <v>1</v>
      </c>
      <c r="I3716" s="259" t="s">
        <v>6387</v>
      </c>
      <c r="J3716" s="259" t="s">
        <v>6408</v>
      </c>
      <c r="K3716" s="259" t="s">
        <v>6409</v>
      </c>
      <c r="L3716" s="260">
        <v>45529</v>
      </c>
      <c r="M3716" s="259" t="s">
        <v>20</v>
      </c>
    </row>
    <row r="3717" spans="1:13" x14ac:dyDescent="0.35">
      <c r="A3717" s="261" t="s">
        <v>1472</v>
      </c>
      <c r="B3717" s="261" t="s">
        <v>1473</v>
      </c>
      <c r="C3717" s="261" t="s">
        <v>1474</v>
      </c>
      <c r="D3717" s="261" t="s">
        <v>1000</v>
      </c>
      <c r="E3717" s="261">
        <v>493798</v>
      </c>
      <c r="F3717" s="261" t="s">
        <v>6386</v>
      </c>
      <c r="G3717" s="261" t="s">
        <v>492</v>
      </c>
      <c r="H3717" s="261">
        <v>1</v>
      </c>
      <c r="I3717" s="261" t="s">
        <v>6387</v>
      </c>
      <c r="J3717" s="261" t="s">
        <v>6410</v>
      </c>
      <c r="K3717" s="261" t="s">
        <v>6411</v>
      </c>
      <c r="L3717" s="262">
        <v>45529</v>
      </c>
      <c r="M3717" s="261" t="s">
        <v>20</v>
      </c>
    </row>
    <row r="3718" spans="1:13" x14ac:dyDescent="0.35">
      <c r="A3718" s="259" t="s">
        <v>1472</v>
      </c>
      <c r="B3718" s="259" t="s">
        <v>1473</v>
      </c>
      <c r="C3718" s="259" t="s">
        <v>1474</v>
      </c>
      <c r="D3718" s="259" t="s">
        <v>1003</v>
      </c>
      <c r="E3718" s="259">
        <v>341719</v>
      </c>
      <c r="F3718" s="259" t="s">
        <v>6386</v>
      </c>
      <c r="G3718" s="259" t="s">
        <v>492</v>
      </c>
      <c r="H3718" s="259">
        <v>1</v>
      </c>
      <c r="I3718" s="259" t="s">
        <v>6387</v>
      </c>
      <c r="J3718" s="259" t="s">
        <v>6412</v>
      </c>
      <c r="K3718" s="259" t="s">
        <v>6413</v>
      </c>
      <c r="L3718" s="260">
        <v>45529</v>
      </c>
      <c r="M3718" s="259" t="s">
        <v>20</v>
      </c>
    </row>
    <row r="3719" spans="1:13" x14ac:dyDescent="0.35">
      <c r="A3719" s="261" t="s">
        <v>1472</v>
      </c>
      <c r="B3719" s="261" t="s">
        <v>1473</v>
      </c>
      <c r="C3719" s="261" t="s">
        <v>1474</v>
      </c>
      <c r="D3719" s="261" t="s">
        <v>1006</v>
      </c>
      <c r="E3719" s="261">
        <v>22278</v>
      </c>
      <c r="F3719" s="261" t="s">
        <v>6386</v>
      </c>
      <c r="G3719" s="261" t="s">
        <v>492</v>
      </c>
      <c r="H3719" s="261">
        <v>1</v>
      </c>
      <c r="I3719" s="261" t="s">
        <v>6387</v>
      </c>
      <c r="J3719" s="261" t="s">
        <v>6414</v>
      </c>
      <c r="K3719" s="261" t="s">
        <v>6415</v>
      </c>
      <c r="L3719" s="262">
        <v>45529</v>
      </c>
      <c r="M3719" s="261" t="s">
        <v>20</v>
      </c>
    </row>
    <row r="3720" spans="1:13" x14ac:dyDescent="0.35">
      <c r="A3720" s="259" t="s">
        <v>1472</v>
      </c>
      <c r="B3720" s="259" t="s">
        <v>1473</v>
      </c>
      <c r="C3720" s="259" t="s">
        <v>1474</v>
      </c>
      <c r="D3720" s="259" t="s">
        <v>823</v>
      </c>
      <c r="E3720" s="259">
        <v>0</v>
      </c>
      <c r="F3720" s="259" t="s">
        <v>6386</v>
      </c>
      <c r="G3720" s="259" t="s">
        <v>492</v>
      </c>
      <c r="H3720" s="259">
        <v>1</v>
      </c>
      <c r="I3720" s="259" t="s">
        <v>6387</v>
      </c>
      <c r="J3720" s="259" t="s">
        <v>6416</v>
      </c>
      <c r="K3720" s="259" t="s">
        <v>6417</v>
      </c>
      <c r="L3720" s="260">
        <v>45529</v>
      </c>
      <c r="M3720" s="259" t="s">
        <v>20</v>
      </c>
    </row>
    <row r="3721" spans="1:13" x14ac:dyDescent="0.35">
      <c r="A3721" s="261" t="s">
        <v>1472</v>
      </c>
      <c r="B3721" s="261" t="s">
        <v>1473</v>
      </c>
      <c r="C3721" s="261" t="s">
        <v>1474</v>
      </c>
      <c r="D3721" s="261" t="s">
        <v>404</v>
      </c>
      <c r="E3721" s="261">
        <v>1</v>
      </c>
      <c r="F3721" s="261" t="s">
        <v>6386</v>
      </c>
      <c r="G3721" s="261" t="s">
        <v>492</v>
      </c>
      <c r="H3721" s="261">
        <v>1</v>
      </c>
      <c r="I3721" s="261" t="s">
        <v>6387</v>
      </c>
      <c r="J3721" s="261" t="s">
        <v>6418</v>
      </c>
      <c r="K3721" s="261" t="s">
        <v>6419</v>
      </c>
      <c r="L3721" s="262">
        <v>45529</v>
      </c>
      <c r="M3721" s="261" t="s">
        <v>20</v>
      </c>
    </row>
    <row r="3722" spans="1:13" x14ac:dyDescent="0.35">
      <c r="A3722" s="259" t="s">
        <v>2918</v>
      </c>
      <c r="B3722" s="259" t="s">
        <v>2919</v>
      </c>
      <c r="C3722" s="259" t="s">
        <v>2920</v>
      </c>
      <c r="D3722" s="259" t="s">
        <v>953</v>
      </c>
      <c r="E3722" s="259">
        <v>29164578</v>
      </c>
      <c r="F3722" s="259" t="s">
        <v>6420</v>
      </c>
      <c r="G3722" s="259" t="s">
        <v>492</v>
      </c>
      <c r="H3722" s="259">
        <v>1</v>
      </c>
      <c r="I3722" s="259" t="s">
        <v>6421</v>
      </c>
      <c r="J3722" s="259" t="s">
        <v>6422</v>
      </c>
      <c r="K3722" s="259" t="s">
        <v>6423</v>
      </c>
      <c r="L3722" s="260">
        <v>45529</v>
      </c>
      <c r="M3722" s="259" t="s">
        <v>20</v>
      </c>
    </row>
    <row r="3723" spans="1:13" x14ac:dyDescent="0.35">
      <c r="A3723" s="261" t="s">
        <v>2918</v>
      </c>
      <c r="B3723" s="261" t="s">
        <v>2919</v>
      </c>
      <c r="C3723" s="261" t="s">
        <v>2920</v>
      </c>
      <c r="D3723" s="261" t="s">
        <v>694</v>
      </c>
      <c r="E3723" s="261">
        <v>91315</v>
      </c>
      <c r="F3723" s="261" t="s">
        <v>6424</v>
      </c>
      <c r="G3723" s="261" t="s">
        <v>888</v>
      </c>
      <c r="H3723" s="261">
        <v>2</v>
      </c>
      <c r="I3723" s="261" t="s">
        <v>6425</v>
      </c>
      <c r="J3723" s="261" t="s">
        <v>6426</v>
      </c>
      <c r="K3723" s="261" t="s">
        <v>6427</v>
      </c>
      <c r="L3723" s="262">
        <v>45529</v>
      </c>
      <c r="M3723" s="261" t="s">
        <v>20</v>
      </c>
    </row>
    <row r="3724" spans="1:13" x14ac:dyDescent="0.35">
      <c r="A3724" s="259" t="s">
        <v>2918</v>
      </c>
      <c r="B3724" s="259" t="s">
        <v>2919</v>
      </c>
      <c r="C3724" s="259" t="s">
        <v>2920</v>
      </c>
      <c r="D3724" s="259" t="s">
        <v>962</v>
      </c>
      <c r="E3724" s="259">
        <v>11971700</v>
      </c>
      <c r="F3724" s="259" t="s">
        <v>6428</v>
      </c>
      <c r="G3724" s="259" t="s">
        <v>888</v>
      </c>
      <c r="H3724" s="259">
        <v>2</v>
      </c>
      <c r="I3724" s="259" t="s">
        <v>6429</v>
      </c>
      <c r="J3724" s="259" t="s">
        <v>6430</v>
      </c>
      <c r="K3724" s="259" t="s">
        <v>6431</v>
      </c>
      <c r="L3724" s="260">
        <v>45529</v>
      </c>
      <c r="M3724" s="259" t="s">
        <v>20</v>
      </c>
    </row>
    <row r="3725" spans="1:13" x14ac:dyDescent="0.35">
      <c r="A3725" s="261" t="s">
        <v>2918</v>
      </c>
      <c r="B3725" s="261" t="s">
        <v>2919</v>
      </c>
      <c r="C3725" s="261" t="s">
        <v>2920</v>
      </c>
      <c r="D3725" s="261" t="s">
        <v>967</v>
      </c>
      <c r="E3725" s="261">
        <v>1634167</v>
      </c>
      <c r="F3725" s="261" t="s">
        <v>6432</v>
      </c>
      <c r="G3725" s="261" t="s">
        <v>888</v>
      </c>
      <c r="H3725" s="261">
        <v>2</v>
      </c>
      <c r="I3725" s="261" t="s">
        <v>6433</v>
      </c>
      <c r="J3725" s="261" t="s">
        <v>6434</v>
      </c>
      <c r="K3725" s="261" t="s">
        <v>6435</v>
      </c>
      <c r="L3725" s="262">
        <v>45529</v>
      </c>
      <c r="M3725" s="261" t="s">
        <v>20</v>
      </c>
    </row>
    <row r="3726" spans="1:13" x14ac:dyDescent="0.35">
      <c r="A3726" s="259" t="s">
        <v>2918</v>
      </c>
      <c r="B3726" s="259" t="s">
        <v>2919</v>
      </c>
      <c r="C3726" s="259" t="s">
        <v>2920</v>
      </c>
      <c r="D3726" s="259" t="s">
        <v>568</v>
      </c>
      <c r="E3726" s="259">
        <v>26657</v>
      </c>
      <c r="F3726" s="259" t="s">
        <v>6436</v>
      </c>
      <c r="G3726" s="259" t="s">
        <v>22</v>
      </c>
      <c r="H3726" s="259">
        <v>3</v>
      </c>
      <c r="I3726" s="259" t="s">
        <v>6437</v>
      </c>
      <c r="J3726" s="259" t="s">
        <v>6438</v>
      </c>
      <c r="K3726" s="259" t="s">
        <v>6439</v>
      </c>
      <c r="L3726" s="260">
        <v>45529</v>
      </c>
      <c r="M3726" s="259" t="s">
        <v>20</v>
      </c>
    </row>
    <row r="3727" spans="1:13" x14ac:dyDescent="0.35">
      <c r="A3727" s="261" t="s">
        <v>2918</v>
      </c>
      <c r="B3727" s="261" t="s">
        <v>2919</v>
      </c>
      <c r="C3727" s="261" t="s">
        <v>2920</v>
      </c>
      <c r="D3727" s="261" t="s">
        <v>40</v>
      </c>
      <c r="E3727" s="261">
        <v>0</v>
      </c>
      <c r="F3727" s="261" t="s">
        <v>6440</v>
      </c>
      <c r="G3727" s="261" t="s">
        <v>492</v>
      </c>
      <c r="H3727" s="261">
        <v>1</v>
      </c>
      <c r="I3727" s="261" t="s">
        <v>6441</v>
      </c>
      <c r="J3727" s="261" t="s">
        <v>6442</v>
      </c>
      <c r="K3727" s="261" t="s">
        <v>6443</v>
      </c>
      <c r="L3727" s="262">
        <v>45529</v>
      </c>
      <c r="M3727" s="261" t="s">
        <v>20</v>
      </c>
    </row>
    <row r="3728" spans="1:13" x14ac:dyDescent="0.35">
      <c r="A3728" s="259" t="s">
        <v>2918</v>
      </c>
      <c r="B3728" s="259" t="s">
        <v>2919</v>
      </c>
      <c r="C3728" s="259" t="s">
        <v>2920</v>
      </c>
      <c r="D3728" s="259" t="s">
        <v>635</v>
      </c>
      <c r="E3728" s="259">
        <v>0</v>
      </c>
      <c r="F3728" s="259" t="s">
        <v>6440</v>
      </c>
      <c r="G3728" s="259" t="s">
        <v>492</v>
      </c>
      <c r="H3728" s="259">
        <v>1</v>
      </c>
      <c r="I3728" s="259" t="s">
        <v>6441</v>
      </c>
      <c r="J3728" s="259" t="s">
        <v>6402</v>
      </c>
      <c r="K3728" s="259" t="s">
        <v>6444</v>
      </c>
      <c r="L3728" s="260">
        <v>45529</v>
      </c>
      <c r="M3728" s="259" t="s">
        <v>20</v>
      </c>
    </row>
    <row r="3729" spans="1:13" x14ac:dyDescent="0.35">
      <c r="A3729" s="261" t="s">
        <v>2918</v>
      </c>
      <c r="B3729" s="261" t="s">
        <v>2919</v>
      </c>
      <c r="C3729" s="261" t="s">
        <v>2920</v>
      </c>
      <c r="D3729" s="261" t="s">
        <v>793</v>
      </c>
      <c r="E3729" s="261">
        <v>0</v>
      </c>
      <c r="F3729" s="261" t="s">
        <v>6440</v>
      </c>
      <c r="G3729" s="261" t="s">
        <v>492</v>
      </c>
      <c r="H3729" s="261">
        <v>1</v>
      </c>
      <c r="I3729" s="261" t="s">
        <v>6441</v>
      </c>
      <c r="J3729" s="261" t="s">
        <v>6404</v>
      </c>
      <c r="K3729" s="261" t="s">
        <v>6445</v>
      </c>
      <c r="L3729" s="262">
        <v>45529</v>
      </c>
      <c r="M3729" s="261" t="s">
        <v>20</v>
      </c>
    </row>
    <row r="3730" spans="1:13" x14ac:dyDescent="0.35">
      <c r="A3730" s="259" t="s">
        <v>2918</v>
      </c>
      <c r="B3730" s="259" t="s">
        <v>2919</v>
      </c>
      <c r="C3730" s="259" t="s">
        <v>2920</v>
      </c>
      <c r="D3730" s="259" t="s">
        <v>990</v>
      </c>
      <c r="E3730" s="259">
        <v>250000</v>
      </c>
      <c r="F3730" s="259" t="s">
        <v>6446</v>
      </c>
      <c r="G3730" s="259" t="s">
        <v>888</v>
      </c>
      <c r="H3730" s="259">
        <v>2</v>
      </c>
      <c r="I3730" s="259" t="s">
        <v>6447</v>
      </c>
      <c r="J3730" s="259" t="s">
        <v>6448</v>
      </c>
      <c r="K3730" s="259" t="s">
        <v>6449</v>
      </c>
      <c r="L3730" s="260">
        <v>45529</v>
      </c>
      <c r="M3730" s="259" t="s">
        <v>20</v>
      </c>
    </row>
    <row r="3731" spans="1:13" x14ac:dyDescent="0.35">
      <c r="A3731" s="261" t="s">
        <v>2918</v>
      </c>
      <c r="B3731" s="261" t="s">
        <v>2919</v>
      </c>
      <c r="C3731" s="261" t="s">
        <v>2920</v>
      </c>
      <c r="D3731" s="261" t="s">
        <v>995</v>
      </c>
      <c r="E3731" s="261">
        <v>10337533</v>
      </c>
      <c r="F3731" s="261" t="s">
        <v>6450</v>
      </c>
      <c r="G3731" s="261" t="s">
        <v>888</v>
      </c>
      <c r="H3731" s="261">
        <v>2</v>
      </c>
      <c r="I3731" s="261" t="s">
        <v>6451</v>
      </c>
      <c r="J3731" s="261" t="s">
        <v>6452</v>
      </c>
      <c r="K3731" s="261" t="s">
        <v>6453</v>
      </c>
      <c r="L3731" s="262">
        <v>45529</v>
      </c>
      <c r="M3731" s="261" t="s">
        <v>20</v>
      </c>
    </row>
    <row r="3732" spans="1:13" x14ac:dyDescent="0.35">
      <c r="A3732" s="259" t="s">
        <v>2918</v>
      </c>
      <c r="B3732" s="259" t="s">
        <v>2919</v>
      </c>
      <c r="C3732" s="259" t="s">
        <v>2920</v>
      </c>
      <c r="D3732" s="259" t="s">
        <v>1000</v>
      </c>
      <c r="E3732" s="259">
        <v>1384167</v>
      </c>
      <c r="F3732" s="259" t="s">
        <v>6454</v>
      </c>
      <c r="G3732" s="259" t="s">
        <v>888</v>
      </c>
      <c r="H3732" s="259">
        <v>2</v>
      </c>
      <c r="I3732" s="259" t="s">
        <v>6455</v>
      </c>
      <c r="J3732" s="259" t="s">
        <v>6456</v>
      </c>
      <c r="K3732" s="259" t="s">
        <v>6457</v>
      </c>
      <c r="L3732" s="260">
        <v>45529</v>
      </c>
      <c r="M3732" s="259" t="s">
        <v>20</v>
      </c>
    </row>
    <row r="3733" spans="1:13" x14ac:dyDescent="0.35">
      <c r="A3733" s="261" t="s">
        <v>2918</v>
      </c>
      <c r="B3733" s="261" t="s">
        <v>2919</v>
      </c>
      <c r="C3733" s="261" t="s">
        <v>2920</v>
      </c>
      <c r="D3733" s="261" t="s">
        <v>1003</v>
      </c>
      <c r="E3733" s="261">
        <v>250000</v>
      </c>
      <c r="F3733" s="261" t="s">
        <v>6458</v>
      </c>
      <c r="G3733" s="261" t="s">
        <v>888</v>
      </c>
      <c r="H3733" s="261">
        <v>2</v>
      </c>
      <c r="I3733" s="261" t="s">
        <v>6459</v>
      </c>
      <c r="J3733" s="261" t="s">
        <v>6460</v>
      </c>
      <c r="K3733" s="261" t="s">
        <v>6461</v>
      </c>
      <c r="L3733" s="262">
        <v>45529</v>
      </c>
      <c r="M3733" s="261" t="s">
        <v>20</v>
      </c>
    </row>
    <row r="3734" spans="1:13" x14ac:dyDescent="0.35">
      <c r="A3734" s="259" t="s">
        <v>2918</v>
      </c>
      <c r="B3734" s="259" t="s">
        <v>2919</v>
      </c>
      <c r="C3734" s="259" t="s">
        <v>2920</v>
      </c>
      <c r="D3734" s="259" t="s">
        <v>1006</v>
      </c>
      <c r="E3734" s="259" t="s">
        <v>17</v>
      </c>
      <c r="F3734" s="259" t="s">
        <v>6440</v>
      </c>
      <c r="G3734" s="259" t="s">
        <v>888</v>
      </c>
      <c r="H3734" s="259">
        <v>2</v>
      </c>
      <c r="I3734" s="259" t="s">
        <v>6441</v>
      </c>
      <c r="J3734" s="259" t="s">
        <v>6462</v>
      </c>
      <c r="K3734" s="259" t="s">
        <v>6463</v>
      </c>
      <c r="L3734" s="260">
        <v>45529</v>
      </c>
      <c r="M3734" s="259" t="s">
        <v>20</v>
      </c>
    </row>
    <row r="3735" spans="1:13" x14ac:dyDescent="0.35">
      <c r="A3735" s="261" t="s">
        <v>2918</v>
      </c>
      <c r="B3735" s="261" t="s">
        <v>2919</v>
      </c>
      <c r="C3735" s="261" t="s">
        <v>2920</v>
      </c>
      <c r="D3735" s="261" t="s">
        <v>823</v>
      </c>
      <c r="E3735" s="261" t="s">
        <v>17</v>
      </c>
      <c r="F3735" s="261" t="s">
        <v>6440</v>
      </c>
      <c r="G3735" s="261" t="s">
        <v>888</v>
      </c>
      <c r="H3735" s="261">
        <v>2</v>
      </c>
      <c r="I3735" s="261" t="s">
        <v>6441</v>
      </c>
      <c r="J3735" s="261" t="s">
        <v>6464</v>
      </c>
      <c r="K3735" s="261" t="s">
        <v>6465</v>
      </c>
      <c r="L3735" s="262">
        <v>45529</v>
      </c>
      <c r="M3735" s="261" t="s">
        <v>20</v>
      </c>
    </row>
    <row r="3736" spans="1:13" x14ac:dyDescent="0.35">
      <c r="A3736" s="259" t="s">
        <v>2918</v>
      </c>
      <c r="B3736" s="259" t="s">
        <v>2919</v>
      </c>
      <c r="C3736" s="259" t="s">
        <v>2920</v>
      </c>
      <c r="D3736" s="259" t="s">
        <v>404</v>
      </c>
      <c r="E3736" s="259">
        <v>4</v>
      </c>
      <c r="F3736" s="259" t="s">
        <v>6440</v>
      </c>
      <c r="G3736" s="259" t="s">
        <v>492</v>
      </c>
      <c r="H3736" s="259">
        <v>1</v>
      </c>
      <c r="I3736" s="259" t="s">
        <v>6441</v>
      </c>
      <c r="J3736" s="259" t="s">
        <v>6466</v>
      </c>
      <c r="K3736" s="259" t="s">
        <v>6467</v>
      </c>
      <c r="L3736" s="260">
        <v>45529</v>
      </c>
      <c r="M3736" s="259" t="s">
        <v>20</v>
      </c>
    </row>
    <row r="3737" spans="1:13" x14ac:dyDescent="0.35">
      <c r="A3737" s="261" t="s">
        <v>2918</v>
      </c>
      <c r="B3737" s="261" t="s">
        <v>2919</v>
      </c>
      <c r="C3737" s="261" t="s">
        <v>2920</v>
      </c>
      <c r="D3737" s="261" t="s">
        <v>26</v>
      </c>
      <c r="E3737" s="261" t="s">
        <v>17</v>
      </c>
      <c r="F3737" s="261" t="s">
        <v>17</v>
      </c>
      <c r="G3737" s="261" t="s">
        <v>17</v>
      </c>
      <c r="H3737" s="261" t="s">
        <v>17</v>
      </c>
      <c r="I3737" s="261" t="s">
        <v>17</v>
      </c>
      <c r="J3737" s="261" t="s">
        <v>1475</v>
      </c>
      <c r="K3737" s="261" t="s">
        <v>6468</v>
      </c>
      <c r="L3737" s="262">
        <v>45529</v>
      </c>
      <c r="M3737" s="261" t="s">
        <v>20</v>
      </c>
    </row>
    <row r="3738" spans="1:13" x14ac:dyDescent="0.35">
      <c r="A3738" s="259" t="s">
        <v>2918</v>
      </c>
      <c r="B3738" s="259" t="s">
        <v>2919</v>
      </c>
      <c r="C3738" s="259" t="s">
        <v>2920</v>
      </c>
      <c r="D3738" s="259" t="s">
        <v>28</v>
      </c>
      <c r="E3738" s="259" t="s">
        <v>17</v>
      </c>
      <c r="F3738" s="259" t="s">
        <v>17</v>
      </c>
      <c r="G3738" s="259" t="s">
        <v>17</v>
      </c>
      <c r="H3738" s="259" t="s">
        <v>17</v>
      </c>
      <c r="I3738" s="259" t="s">
        <v>17</v>
      </c>
      <c r="J3738" s="259" t="s">
        <v>1475</v>
      </c>
      <c r="K3738" s="259" t="s">
        <v>6469</v>
      </c>
      <c r="L3738" s="260">
        <v>45529</v>
      </c>
      <c r="M3738" s="259" t="s">
        <v>20</v>
      </c>
    </row>
    <row r="3739" spans="1:13" x14ac:dyDescent="0.35">
      <c r="A3739" s="261" t="s">
        <v>2918</v>
      </c>
      <c r="B3739" s="261" t="s">
        <v>2919</v>
      </c>
      <c r="C3739" s="261" t="s">
        <v>2920</v>
      </c>
      <c r="D3739" s="261" t="s">
        <v>38</v>
      </c>
      <c r="E3739" s="261" t="s">
        <v>17</v>
      </c>
      <c r="F3739" s="261" t="s">
        <v>17</v>
      </c>
      <c r="G3739" s="261" t="s">
        <v>17</v>
      </c>
      <c r="H3739" s="261" t="s">
        <v>17</v>
      </c>
      <c r="I3739" s="261" t="s">
        <v>17</v>
      </c>
      <c r="J3739" s="261" t="s">
        <v>1475</v>
      </c>
      <c r="K3739" s="261" t="s">
        <v>6470</v>
      </c>
      <c r="L3739" s="262">
        <v>45529</v>
      </c>
      <c r="M3739" s="261" t="s">
        <v>20</v>
      </c>
    </row>
    <row r="3740" spans="1:13" x14ac:dyDescent="0.35">
      <c r="A3740" s="259" t="s">
        <v>2918</v>
      </c>
      <c r="B3740" s="259" t="s">
        <v>2919</v>
      </c>
      <c r="C3740" s="259" t="s">
        <v>2920</v>
      </c>
      <c r="D3740" s="259" t="s">
        <v>16</v>
      </c>
      <c r="E3740" s="259">
        <v>35489</v>
      </c>
      <c r="F3740" s="259" t="s">
        <v>6440</v>
      </c>
      <c r="G3740" s="259" t="s">
        <v>888</v>
      </c>
      <c r="H3740" s="259">
        <v>2</v>
      </c>
      <c r="I3740" s="259" t="s">
        <v>6441</v>
      </c>
      <c r="J3740" s="259" t="s">
        <v>6471</v>
      </c>
      <c r="K3740" s="259" t="s">
        <v>6472</v>
      </c>
      <c r="L3740" s="260">
        <v>45529</v>
      </c>
      <c r="M3740" s="259" t="s">
        <v>20</v>
      </c>
    </row>
    <row r="3741" spans="1:13" x14ac:dyDescent="0.35">
      <c r="A3741" s="261" t="s">
        <v>2918</v>
      </c>
      <c r="B3741" s="261" t="s">
        <v>2919</v>
      </c>
      <c r="C3741" s="261" t="s">
        <v>2920</v>
      </c>
      <c r="D3741" s="261" t="s">
        <v>21</v>
      </c>
      <c r="E3741" s="261">
        <v>26550</v>
      </c>
      <c r="F3741" s="261" t="s">
        <v>6440</v>
      </c>
      <c r="G3741" s="261" t="s">
        <v>888</v>
      </c>
      <c r="H3741" s="261">
        <v>2</v>
      </c>
      <c r="I3741" s="261" t="s">
        <v>6441</v>
      </c>
      <c r="J3741" s="261" t="s">
        <v>6473</v>
      </c>
      <c r="K3741" s="261" t="s">
        <v>6474</v>
      </c>
      <c r="L3741" s="262">
        <v>45529</v>
      </c>
      <c r="M3741" s="261" t="s">
        <v>20</v>
      </c>
    </row>
    <row r="3742" spans="1:13" x14ac:dyDescent="0.35">
      <c r="A3742" s="259" t="s">
        <v>2918</v>
      </c>
      <c r="B3742" s="259" t="s">
        <v>2919</v>
      </c>
      <c r="C3742" s="259" t="s">
        <v>2920</v>
      </c>
      <c r="D3742" s="259" t="s">
        <v>768</v>
      </c>
      <c r="E3742" s="259" t="s">
        <v>17</v>
      </c>
      <c r="F3742" s="259" t="s">
        <v>17</v>
      </c>
      <c r="G3742" s="259" t="s">
        <v>17</v>
      </c>
      <c r="H3742" s="259" t="s">
        <v>17</v>
      </c>
      <c r="I3742" s="259" t="s">
        <v>17</v>
      </c>
      <c r="J3742" s="259" t="s">
        <v>1475</v>
      </c>
      <c r="K3742" s="259" t="s">
        <v>6475</v>
      </c>
      <c r="L3742" s="260">
        <v>45529</v>
      </c>
      <c r="M3742" s="259" t="s">
        <v>20</v>
      </c>
    </row>
    <row r="3743" spans="1:13" x14ac:dyDescent="0.35">
      <c r="A3743" s="261" t="s">
        <v>2918</v>
      </c>
      <c r="B3743" s="261" t="s">
        <v>2919</v>
      </c>
      <c r="C3743" s="261" t="s">
        <v>2920</v>
      </c>
      <c r="D3743" s="261" t="s">
        <v>24</v>
      </c>
      <c r="E3743" s="261" t="s">
        <v>17</v>
      </c>
      <c r="F3743" s="261" t="s">
        <v>17</v>
      </c>
      <c r="G3743" s="261" t="s">
        <v>17</v>
      </c>
      <c r="H3743" s="261" t="s">
        <v>17</v>
      </c>
      <c r="I3743" s="261" t="s">
        <v>17</v>
      </c>
      <c r="J3743" s="261" t="s">
        <v>1475</v>
      </c>
      <c r="K3743" s="261" t="s">
        <v>6476</v>
      </c>
      <c r="L3743" s="262">
        <v>45529</v>
      </c>
      <c r="M3743" s="261" t="s">
        <v>20</v>
      </c>
    </row>
    <row r="3744" spans="1:13" x14ac:dyDescent="0.35">
      <c r="A3744" s="259" t="s">
        <v>2894</v>
      </c>
      <c r="B3744" s="259" t="s">
        <v>2895</v>
      </c>
      <c r="C3744" s="259" t="s">
        <v>2896</v>
      </c>
      <c r="D3744" s="259" t="s">
        <v>953</v>
      </c>
      <c r="E3744" s="259">
        <v>22037000</v>
      </c>
      <c r="F3744" s="259" t="s">
        <v>6477</v>
      </c>
      <c r="G3744" s="259" t="s">
        <v>492</v>
      </c>
      <c r="H3744" s="259">
        <v>1</v>
      </c>
      <c r="I3744" s="259" t="s">
        <v>6478</v>
      </c>
      <c r="J3744" s="259" t="s">
        <v>6479</v>
      </c>
      <c r="K3744" s="259" t="s">
        <v>6480</v>
      </c>
      <c r="L3744" s="260">
        <v>45529</v>
      </c>
      <c r="M3744" s="259" t="s">
        <v>20</v>
      </c>
    </row>
    <row r="3745" spans="1:13" x14ac:dyDescent="0.35">
      <c r="A3745" s="261" t="s">
        <v>2894</v>
      </c>
      <c r="B3745" s="261" t="s">
        <v>2895</v>
      </c>
      <c r="C3745" s="261" t="s">
        <v>2896</v>
      </c>
      <c r="D3745" s="261" t="s">
        <v>694</v>
      </c>
      <c r="E3745" s="261">
        <v>12966</v>
      </c>
      <c r="F3745" s="261" t="s">
        <v>6481</v>
      </c>
      <c r="G3745" s="261" t="s">
        <v>492</v>
      </c>
      <c r="H3745" s="261">
        <v>1</v>
      </c>
      <c r="I3745" s="261" t="s">
        <v>6482</v>
      </c>
      <c r="J3745" s="261" t="s">
        <v>6483</v>
      </c>
      <c r="K3745" s="261" t="s">
        <v>6484</v>
      </c>
      <c r="L3745" s="262">
        <v>45529</v>
      </c>
      <c r="M3745" s="261" t="s">
        <v>20</v>
      </c>
    </row>
    <row r="3746" spans="1:13" x14ac:dyDescent="0.35">
      <c r="A3746" s="259" t="s">
        <v>2894</v>
      </c>
      <c r="B3746" s="259" t="s">
        <v>2895</v>
      </c>
      <c r="C3746" s="259" t="s">
        <v>2896</v>
      </c>
      <c r="D3746" s="259" t="s">
        <v>962</v>
      </c>
      <c r="E3746" s="259">
        <v>10201000</v>
      </c>
      <c r="F3746" s="259" t="s">
        <v>6485</v>
      </c>
      <c r="G3746" s="259" t="s">
        <v>492</v>
      </c>
      <c r="H3746" s="259">
        <v>1</v>
      </c>
      <c r="I3746" s="259" t="s">
        <v>6486</v>
      </c>
      <c r="J3746" s="259" t="s">
        <v>6487</v>
      </c>
      <c r="K3746" s="259" t="s">
        <v>6488</v>
      </c>
      <c r="L3746" s="260">
        <v>45529</v>
      </c>
      <c r="M3746" s="259" t="s">
        <v>20</v>
      </c>
    </row>
    <row r="3747" spans="1:13" x14ac:dyDescent="0.35">
      <c r="A3747" s="261" t="s">
        <v>2894</v>
      </c>
      <c r="B3747" s="261" t="s">
        <v>2895</v>
      </c>
      <c r="C3747" s="261" t="s">
        <v>2896</v>
      </c>
      <c r="D3747" s="261" t="s">
        <v>967</v>
      </c>
      <c r="E3747" s="261">
        <v>253581</v>
      </c>
      <c r="F3747" s="261" t="s">
        <v>6489</v>
      </c>
      <c r="G3747" s="261" t="s">
        <v>492</v>
      </c>
      <c r="H3747" s="261">
        <v>1</v>
      </c>
      <c r="I3747" s="261" t="s">
        <v>6490</v>
      </c>
      <c r="J3747" s="261" t="s">
        <v>6491</v>
      </c>
      <c r="K3747" s="261" t="s">
        <v>6492</v>
      </c>
      <c r="L3747" s="262">
        <v>45529</v>
      </c>
      <c r="M3747" s="261" t="s">
        <v>20</v>
      </c>
    </row>
    <row r="3748" spans="1:13" x14ac:dyDescent="0.35">
      <c r="A3748" s="259" t="s">
        <v>2894</v>
      </c>
      <c r="B3748" s="259" t="s">
        <v>2895</v>
      </c>
      <c r="C3748" s="259" t="s">
        <v>2896</v>
      </c>
      <c r="D3748" s="259" t="s">
        <v>568</v>
      </c>
      <c r="E3748" s="259">
        <v>33</v>
      </c>
      <c r="F3748" s="259" t="s">
        <v>6493</v>
      </c>
      <c r="G3748" s="259" t="s">
        <v>492</v>
      </c>
      <c r="H3748" s="259">
        <v>1</v>
      </c>
      <c r="I3748" s="259" t="s">
        <v>6494</v>
      </c>
      <c r="J3748" s="259" t="s">
        <v>6495</v>
      </c>
      <c r="K3748" s="259" t="s">
        <v>6496</v>
      </c>
      <c r="L3748" s="260">
        <v>45529</v>
      </c>
      <c r="M3748" s="259" t="s">
        <v>439</v>
      </c>
    </row>
    <row r="3749" spans="1:13" x14ac:dyDescent="0.35">
      <c r="A3749" s="261" t="s">
        <v>2894</v>
      </c>
      <c r="B3749" s="261" t="s">
        <v>2895</v>
      </c>
      <c r="C3749" s="261" t="s">
        <v>2896</v>
      </c>
      <c r="D3749" s="261" t="s">
        <v>40</v>
      </c>
      <c r="E3749" s="261">
        <v>32</v>
      </c>
      <c r="F3749" s="261" t="s">
        <v>6497</v>
      </c>
      <c r="G3749" s="261" t="s">
        <v>888</v>
      </c>
      <c r="H3749" s="261">
        <v>2</v>
      </c>
      <c r="I3749" s="261" t="s">
        <v>6498</v>
      </c>
      <c r="J3749" s="261" t="s">
        <v>6499</v>
      </c>
      <c r="K3749" s="261" t="s">
        <v>6500</v>
      </c>
      <c r="L3749" s="262">
        <v>45529</v>
      </c>
      <c r="M3749" s="261" t="s">
        <v>20</v>
      </c>
    </row>
    <row r="3750" spans="1:13" x14ac:dyDescent="0.35">
      <c r="A3750" s="259" t="s">
        <v>2894</v>
      </c>
      <c r="B3750" s="259" t="s">
        <v>2895</v>
      </c>
      <c r="C3750" s="259" t="s">
        <v>2896</v>
      </c>
      <c r="D3750" s="259" t="s">
        <v>635</v>
      </c>
      <c r="E3750" s="259">
        <v>33</v>
      </c>
      <c r="F3750" s="259" t="s">
        <v>6497</v>
      </c>
      <c r="G3750" s="259" t="s">
        <v>888</v>
      </c>
      <c r="H3750" s="259">
        <v>2</v>
      </c>
      <c r="I3750" s="259" t="s">
        <v>6498</v>
      </c>
      <c r="J3750" s="259" t="s">
        <v>6501</v>
      </c>
      <c r="K3750" s="259" t="s">
        <v>6502</v>
      </c>
      <c r="L3750" s="260">
        <v>45529</v>
      </c>
      <c r="M3750" s="259" t="s">
        <v>20</v>
      </c>
    </row>
    <row r="3751" spans="1:13" x14ac:dyDescent="0.35">
      <c r="A3751" s="261" t="s">
        <v>2894</v>
      </c>
      <c r="B3751" s="261" t="s">
        <v>2895</v>
      </c>
      <c r="C3751" s="261" t="s">
        <v>2896</v>
      </c>
      <c r="D3751" s="261" t="s">
        <v>793</v>
      </c>
      <c r="E3751" s="261">
        <v>33</v>
      </c>
      <c r="F3751" s="261" t="s">
        <v>6497</v>
      </c>
      <c r="G3751" s="261" t="s">
        <v>888</v>
      </c>
      <c r="H3751" s="261">
        <v>2</v>
      </c>
      <c r="I3751" s="261" t="s">
        <v>6498</v>
      </c>
      <c r="J3751" s="261" t="s">
        <v>6404</v>
      </c>
      <c r="K3751" s="261" t="s">
        <v>6503</v>
      </c>
      <c r="L3751" s="262">
        <v>45529</v>
      </c>
      <c r="M3751" s="261" t="s">
        <v>20</v>
      </c>
    </row>
    <row r="3752" spans="1:13" x14ac:dyDescent="0.35">
      <c r="A3752" s="259" t="s">
        <v>2894</v>
      </c>
      <c r="B3752" s="259" t="s">
        <v>2895</v>
      </c>
      <c r="C3752" s="259" t="s">
        <v>2896</v>
      </c>
      <c r="D3752" s="259" t="s">
        <v>990</v>
      </c>
      <c r="E3752" s="259">
        <v>77000</v>
      </c>
      <c r="F3752" s="259" t="s">
        <v>6489</v>
      </c>
      <c r="G3752" s="259" t="s">
        <v>888</v>
      </c>
      <c r="H3752" s="259">
        <v>2</v>
      </c>
      <c r="I3752" s="259" t="s">
        <v>6490</v>
      </c>
      <c r="J3752" s="259" t="s">
        <v>6504</v>
      </c>
      <c r="K3752" s="259" t="s">
        <v>6505</v>
      </c>
      <c r="L3752" s="260">
        <v>45529</v>
      </c>
      <c r="M3752" s="259" t="s">
        <v>20</v>
      </c>
    </row>
    <row r="3753" spans="1:13" x14ac:dyDescent="0.35">
      <c r="A3753" s="261" t="s">
        <v>2894</v>
      </c>
      <c r="B3753" s="261" t="s">
        <v>2895</v>
      </c>
      <c r="C3753" s="261" t="s">
        <v>2896</v>
      </c>
      <c r="D3753" s="261" t="s">
        <v>995</v>
      </c>
      <c r="E3753" s="261">
        <v>9947419</v>
      </c>
      <c r="F3753" s="261" t="s">
        <v>6506</v>
      </c>
      <c r="G3753" s="261" t="s">
        <v>888</v>
      </c>
      <c r="H3753" s="261">
        <v>2</v>
      </c>
      <c r="I3753" s="261" t="s">
        <v>6486</v>
      </c>
      <c r="J3753" s="261" t="s">
        <v>6507</v>
      </c>
      <c r="K3753" s="261" t="s">
        <v>6508</v>
      </c>
      <c r="L3753" s="262">
        <v>45529</v>
      </c>
      <c r="M3753" s="261" t="s">
        <v>20</v>
      </c>
    </row>
    <row r="3754" spans="1:13" x14ac:dyDescent="0.35">
      <c r="A3754" s="259" t="s">
        <v>2894</v>
      </c>
      <c r="B3754" s="259" t="s">
        <v>2895</v>
      </c>
      <c r="C3754" s="259" t="s">
        <v>2896</v>
      </c>
      <c r="D3754" s="259" t="s">
        <v>1000</v>
      </c>
      <c r="E3754" s="259">
        <v>176581</v>
      </c>
      <c r="F3754" s="259" t="s">
        <v>6489</v>
      </c>
      <c r="G3754" s="259" t="s">
        <v>888</v>
      </c>
      <c r="H3754" s="259">
        <v>2</v>
      </c>
      <c r="I3754" s="259" t="s">
        <v>6490</v>
      </c>
      <c r="J3754" s="259" t="s">
        <v>6509</v>
      </c>
      <c r="K3754" s="259" t="s">
        <v>6510</v>
      </c>
      <c r="L3754" s="260">
        <v>45529</v>
      </c>
      <c r="M3754" s="259" t="s">
        <v>20</v>
      </c>
    </row>
    <row r="3755" spans="1:13" x14ac:dyDescent="0.35">
      <c r="A3755" s="261" t="s">
        <v>2894</v>
      </c>
      <c r="B3755" s="261" t="s">
        <v>2895</v>
      </c>
      <c r="C3755" s="261" t="s">
        <v>2896</v>
      </c>
      <c r="D3755" s="261" t="s">
        <v>1003</v>
      </c>
      <c r="E3755" s="261">
        <v>77000</v>
      </c>
      <c r="F3755" s="261" t="s">
        <v>6489</v>
      </c>
      <c r="G3755" s="261" t="s">
        <v>888</v>
      </c>
      <c r="H3755" s="261">
        <v>2</v>
      </c>
      <c r="I3755" s="261" t="s">
        <v>6490</v>
      </c>
      <c r="J3755" s="261" t="s">
        <v>6511</v>
      </c>
      <c r="K3755" s="261" t="s">
        <v>6512</v>
      </c>
      <c r="L3755" s="262">
        <v>45529</v>
      </c>
      <c r="M3755" s="261" t="s">
        <v>20</v>
      </c>
    </row>
    <row r="3756" spans="1:13" x14ac:dyDescent="0.35">
      <c r="A3756" s="259" t="s">
        <v>2894</v>
      </c>
      <c r="B3756" s="259" t="s">
        <v>2895</v>
      </c>
      <c r="C3756" s="259" t="s">
        <v>2896</v>
      </c>
      <c r="D3756" s="259" t="s">
        <v>1006</v>
      </c>
      <c r="E3756" s="259" t="s">
        <v>17</v>
      </c>
      <c r="F3756" s="259" t="s">
        <v>17</v>
      </c>
      <c r="G3756" s="259" t="s">
        <v>888</v>
      </c>
      <c r="H3756" s="259">
        <v>2</v>
      </c>
      <c r="I3756" s="259" t="s">
        <v>17</v>
      </c>
      <c r="J3756" s="259" t="s">
        <v>6511</v>
      </c>
      <c r="K3756" s="259" t="s">
        <v>6513</v>
      </c>
      <c r="L3756" s="260">
        <v>45529</v>
      </c>
      <c r="M3756" s="259" t="s">
        <v>20</v>
      </c>
    </row>
    <row r="3757" spans="1:13" x14ac:dyDescent="0.35">
      <c r="A3757" s="261" t="s">
        <v>2894</v>
      </c>
      <c r="B3757" s="261" t="s">
        <v>2895</v>
      </c>
      <c r="C3757" s="261" t="s">
        <v>2896</v>
      </c>
      <c r="D3757" s="261" t="s">
        <v>823</v>
      </c>
      <c r="E3757" s="261" t="s">
        <v>17</v>
      </c>
      <c r="F3757" s="261" t="s">
        <v>17</v>
      </c>
      <c r="G3757" s="261" t="s">
        <v>888</v>
      </c>
      <c r="H3757" s="261">
        <v>2</v>
      </c>
      <c r="I3757" s="261" t="s">
        <v>17</v>
      </c>
      <c r="J3757" s="261" t="s">
        <v>6511</v>
      </c>
      <c r="K3757" s="261" t="s">
        <v>6514</v>
      </c>
      <c r="L3757" s="262">
        <v>45529</v>
      </c>
      <c r="M3757" s="261" t="s">
        <v>20</v>
      </c>
    </row>
    <row r="3758" spans="1:13" x14ac:dyDescent="0.35">
      <c r="A3758" s="259" t="s">
        <v>2894</v>
      </c>
      <c r="B3758" s="259" t="s">
        <v>2895</v>
      </c>
      <c r="C3758" s="259" t="s">
        <v>2896</v>
      </c>
      <c r="D3758" s="259" t="s">
        <v>404</v>
      </c>
      <c r="E3758" s="259">
        <v>3</v>
      </c>
      <c r="F3758" s="259" t="s">
        <v>6515</v>
      </c>
      <c r="G3758" s="259" t="s">
        <v>888</v>
      </c>
      <c r="H3758" s="259">
        <v>2</v>
      </c>
      <c r="I3758" s="259" t="s">
        <v>6516</v>
      </c>
      <c r="J3758" s="259" t="s">
        <v>6517</v>
      </c>
      <c r="K3758" s="259" t="s">
        <v>6518</v>
      </c>
      <c r="L3758" s="260">
        <v>45529</v>
      </c>
      <c r="M3758" s="259" t="s">
        <v>20</v>
      </c>
    </row>
    <row r="3759" spans="1:13" x14ac:dyDescent="0.35">
      <c r="A3759" s="261" t="s">
        <v>2894</v>
      </c>
      <c r="B3759" s="261" t="s">
        <v>2895</v>
      </c>
      <c r="C3759" s="261" t="s">
        <v>2896</v>
      </c>
      <c r="D3759" s="261" t="s">
        <v>26</v>
      </c>
      <c r="E3759" s="261" t="s">
        <v>17</v>
      </c>
      <c r="F3759" s="261" t="s">
        <v>17</v>
      </c>
      <c r="G3759" s="261" t="s">
        <v>17</v>
      </c>
      <c r="H3759" s="261" t="s">
        <v>17</v>
      </c>
      <c r="I3759" s="261" t="s">
        <v>17</v>
      </c>
      <c r="J3759" s="261" t="s">
        <v>1475</v>
      </c>
      <c r="K3759" s="261" t="s">
        <v>6519</v>
      </c>
      <c r="L3759" s="262">
        <v>45529</v>
      </c>
      <c r="M3759" s="261" t="s">
        <v>20</v>
      </c>
    </row>
    <row r="3760" spans="1:13" x14ac:dyDescent="0.35">
      <c r="A3760" s="259" t="s">
        <v>2894</v>
      </c>
      <c r="B3760" s="259" t="s">
        <v>2895</v>
      </c>
      <c r="C3760" s="259" t="s">
        <v>2896</v>
      </c>
      <c r="D3760" s="259" t="s">
        <v>28</v>
      </c>
      <c r="E3760" s="259" t="s">
        <v>17</v>
      </c>
      <c r="F3760" s="259" t="s">
        <v>17</v>
      </c>
      <c r="G3760" s="259" t="s">
        <v>17</v>
      </c>
      <c r="H3760" s="259" t="s">
        <v>17</v>
      </c>
      <c r="I3760" s="259" t="s">
        <v>17</v>
      </c>
      <c r="J3760" s="259" t="s">
        <v>1475</v>
      </c>
      <c r="K3760" s="259" t="s">
        <v>6520</v>
      </c>
      <c r="L3760" s="260">
        <v>45529</v>
      </c>
      <c r="M3760" s="259" t="s">
        <v>20</v>
      </c>
    </row>
    <row r="3761" spans="1:13" x14ac:dyDescent="0.35">
      <c r="A3761" s="261" t="s">
        <v>2894</v>
      </c>
      <c r="B3761" s="261" t="s">
        <v>2895</v>
      </c>
      <c r="C3761" s="261" t="s">
        <v>2896</v>
      </c>
      <c r="D3761" s="261" t="s">
        <v>38</v>
      </c>
      <c r="E3761" s="261" t="s">
        <v>17</v>
      </c>
      <c r="F3761" s="261" t="s">
        <v>17</v>
      </c>
      <c r="G3761" s="261" t="s">
        <v>17</v>
      </c>
      <c r="H3761" s="261" t="s">
        <v>17</v>
      </c>
      <c r="I3761" s="261" t="s">
        <v>17</v>
      </c>
      <c r="J3761" s="261" t="s">
        <v>1475</v>
      </c>
      <c r="K3761" s="261" t="s">
        <v>6521</v>
      </c>
      <c r="L3761" s="262">
        <v>45529</v>
      </c>
      <c r="M3761" s="261" t="s">
        <v>20</v>
      </c>
    </row>
    <row r="3762" spans="1:13" x14ac:dyDescent="0.35">
      <c r="A3762" s="259" t="s">
        <v>2894</v>
      </c>
      <c r="B3762" s="259" t="s">
        <v>2895</v>
      </c>
      <c r="C3762" s="259" t="s">
        <v>2896</v>
      </c>
      <c r="D3762" s="259" t="s">
        <v>16</v>
      </c>
      <c r="E3762" s="259">
        <v>16120</v>
      </c>
      <c r="F3762" s="259" t="s">
        <v>6497</v>
      </c>
      <c r="G3762" s="259" t="s">
        <v>888</v>
      </c>
      <c r="H3762" s="259">
        <v>2</v>
      </c>
      <c r="I3762" s="259" t="s">
        <v>6498</v>
      </c>
      <c r="J3762" s="259" t="s">
        <v>6522</v>
      </c>
      <c r="K3762" s="259" t="s">
        <v>6523</v>
      </c>
      <c r="L3762" s="260">
        <v>45529</v>
      </c>
      <c r="M3762" s="259" t="s">
        <v>20</v>
      </c>
    </row>
    <row r="3763" spans="1:13" x14ac:dyDescent="0.35">
      <c r="A3763" s="261" t="s">
        <v>2894</v>
      </c>
      <c r="B3763" s="261" t="s">
        <v>2895</v>
      </c>
      <c r="C3763" s="261" t="s">
        <v>2896</v>
      </c>
      <c r="D3763" s="261" t="s">
        <v>21</v>
      </c>
      <c r="E3763" s="261">
        <v>243</v>
      </c>
      <c r="F3763" s="261" t="s">
        <v>6497</v>
      </c>
      <c r="G3763" s="261" t="s">
        <v>888</v>
      </c>
      <c r="H3763" s="261">
        <v>2</v>
      </c>
      <c r="I3763" s="261" t="s">
        <v>6498</v>
      </c>
      <c r="J3763" s="261" t="s">
        <v>6524</v>
      </c>
      <c r="K3763" s="261" t="s">
        <v>6525</v>
      </c>
      <c r="L3763" s="262">
        <v>45529</v>
      </c>
      <c r="M3763" s="261" t="s">
        <v>20</v>
      </c>
    </row>
    <row r="3764" spans="1:13" x14ac:dyDescent="0.35">
      <c r="A3764" s="259" t="s">
        <v>2894</v>
      </c>
      <c r="B3764" s="259" t="s">
        <v>2895</v>
      </c>
      <c r="C3764" s="259" t="s">
        <v>2896</v>
      </c>
      <c r="D3764" s="259" t="s">
        <v>768</v>
      </c>
      <c r="E3764" s="259" t="s">
        <v>17</v>
      </c>
      <c r="F3764" s="259" t="s">
        <v>17</v>
      </c>
      <c r="G3764" s="259" t="s">
        <v>17</v>
      </c>
      <c r="H3764" s="259" t="s">
        <v>17</v>
      </c>
      <c r="I3764" s="259" t="s">
        <v>17</v>
      </c>
      <c r="J3764" s="259" t="s">
        <v>1475</v>
      </c>
      <c r="K3764" s="259" t="s">
        <v>6526</v>
      </c>
      <c r="L3764" s="260">
        <v>45529</v>
      </c>
      <c r="M3764" s="259" t="s">
        <v>20</v>
      </c>
    </row>
    <row r="3765" spans="1:13" x14ac:dyDescent="0.35">
      <c r="A3765" s="261" t="s">
        <v>2894</v>
      </c>
      <c r="B3765" s="261" t="s">
        <v>2895</v>
      </c>
      <c r="C3765" s="261" t="s">
        <v>2896</v>
      </c>
      <c r="D3765" s="261" t="s">
        <v>24</v>
      </c>
      <c r="E3765" s="261" t="s">
        <v>17</v>
      </c>
      <c r="F3765" s="261" t="s">
        <v>17</v>
      </c>
      <c r="G3765" s="261" t="s">
        <v>17</v>
      </c>
      <c r="H3765" s="261" t="s">
        <v>17</v>
      </c>
      <c r="I3765" s="261" t="s">
        <v>17</v>
      </c>
      <c r="J3765" s="261" t="s">
        <v>1475</v>
      </c>
      <c r="K3765" s="261" t="s">
        <v>6527</v>
      </c>
      <c r="L3765" s="262">
        <v>45529</v>
      </c>
      <c r="M3765" s="261" t="s">
        <v>20</v>
      </c>
    </row>
    <row r="3766" spans="1:13" x14ac:dyDescent="0.35">
      <c r="A3766" s="259" t="s">
        <v>1380</v>
      </c>
      <c r="B3766" s="259" t="s">
        <v>1381</v>
      </c>
      <c r="C3766" s="259" t="s">
        <v>101</v>
      </c>
      <c r="D3766" s="259" t="s">
        <v>953</v>
      </c>
      <c r="E3766" s="259">
        <v>7390900</v>
      </c>
      <c r="F3766" s="259" t="s">
        <v>6528</v>
      </c>
      <c r="G3766" s="259" t="s">
        <v>888</v>
      </c>
      <c r="H3766" s="259">
        <v>2</v>
      </c>
      <c r="I3766" s="259" t="s">
        <v>6529</v>
      </c>
      <c r="J3766" s="259" t="s">
        <v>6530</v>
      </c>
      <c r="K3766" s="259" t="s">
        <v>6531</v>
      </c>
      <c r="L3766" s="260">
        <v>45529</v>
      </c>
      <c r="M3766" s="259" t="s">
        <v>20</v>
      </c>
    </row>
    <row r="3767" spans="1:13" x14ac:dyDescent="0.35">
      <c r="A3767" s="261" t="s">
        <v>1380</v>
      </c>
      <c r="B3767" s="261" t="s">
        <v>1381</v>
      </c>
      <c r="C3767" s="261" t="s">
        <v>101</v>
      </c>
      <c r="D3767" s="261" t="s">
        <v>694</v>
      </c>
      <c r="E3767" s="261">
        <v>67827</v>
      </c>
      <c r="F3767" s="261" t="s">
        <v>6532</v>
      </c>
      <c r="G3767" s="261" t="s">
        <v>492</v>
      </c>
      <c r="H3767" s="261">
        <v>1</v>
      </c>
      <c r="I3767" s="261" t="s">
        <v>6533</v>
      </c>
      <c r="J3767" s="261" t="s">
        <v>6534</v>
      </c>
      <c r="K3767" s="261" t="s">
        <v>6535</v>
      </c>
      <c r="L3767" s="262">
        <v>45529</v>
      </c>
      <c r="M3767" s="261" t="s">
        <v>20</v>
      </c>
    </row>
    <row r="3768" spans="1:13" x14ac:dyDescent="0.35">
      <c r="A3768" s="259" t="s">
        <v>1380</v>
      </c>
      <c r="B3768" s="259" t="s">
        <v>1381</v>
      </c>
      <c r="C3768" s="259" t="s">
        <v>101</v>
      </c>
      <c r="D3768" s="259" t="s">
        <v>962</v>
      </c>
      <c r="E3768" s="259">
        <v>2010000</v>
      </c>
      <c r="F3768" s="259" t="s">
        <v>6536</v>
      </c>
      <c r="G3768" s="259" t="s">
        <v>888</v>
      </c>
      <c r="H3768" s="259">
        <v>2</v>
      </c>
      <c r="I3768" s="259" t="s">
        <v>6537</v>
      </c>
      <c r="J3768" s="259" t="s">
        <v>6538</v>
      </c>
      <c r="K3768" s="259" t="s">
        <v>6539</v>
      </c>
      <c r="L3768" s="260">
        <v>45529</v>
      </c>
      <c r="M3768" s="259" t="s">
        <v>20</v>
      </c>
    </row>
    <row r="3769" spans="1:13" x14ac:dyDescent="0.35">
      <c r="A3769" s="261" t="s">
        <v>1380</v>
      </c>
      <c r="B3769" s="261" t="s">
        <v>1381</v>
      </c>
      <c r="C3769" s="261" t="s">
        <v>101</v>
      </c>
      <c r="D3769" s="261" t="s">
        <v>967</v>
      </c>
      <c r="E3769" s="261">
        <v>884000</v>
      </c>
      <c r="F3769" s="261" t="s">
        <v>1384</v>
      </c>
      <c r="G3769" s="261" t="s">
        <v>888</v>
      </c>
      <c r="H3769" s="261">
        <v>2</v>
      </c>
      <c r="I3769" s="261" t="s">
        <v>1385</v>
      </c>
      <c r="J3769" s="261" t="s">
        <v>6540</v>
      </c>
      <c r="K3769" s="261" t="s">
        <v>6541</v>
      </c>
      <c r="L3769" s="262">
        <v>45529</v>
      </c>
      <c r="M3769" s="261" t="s">
        <v>20</v>
      </c>
    </row>
    <row r="3770" spans="1:13" x14ac:dyDescent="0.35">
      <c r="A3770" s="259" t="s">
        <v>1380</v>
      </c>
      <c r="B3770" s="259" t="s">
        <v>1381</v>
      </c>
      <c r="C3770" s="259" t="s">
        <v>101</v>
      </c>
      <c r="D3770" s="259" t="s">
        <v>568</v>
      </c>
      <c r="E3770" s="259">
        <v>44800</v>
      </c>
      <c r="F3770" s="259" t="s">
        <v>6542</v>
      </c>
      <c r="G3770" s="259" t="s">
        <v>492</v>
      </c>
      <c r="H3770" s="259">
        <v>1</v>
      </c>
      <c r="I3770" s="259" t="s">
        <v>6543</v>
      </c>
      <c r="J3770" s="259" t="s">
        <v>6544</v>
      </c>
      <c r="K3770" s="259" t="s">
        <v>6545</v>
      </c>
      <c r="L3770" s="260">
        <v>45529</v>
      </c>
      <c r="M3770" s="259" t="s">
        <v>20</v>
      </c>
    </row>
    <row r="3771" spans="1:13" x14ac:dyDescent="0.35">
      <c r="A3771" s="261" t="s">
        <v>1380</v>
      </c>
      <c r="B3771" s="261" t="s">
        <v>1381</v>
      </c>
      <c r="C3771" s="261" t="s">
        <v>101</v>
      </c>
      <c r="D3771" s="261" t="s">
        <v>635</v>
      </c>
      <c r="E3771" s="261">
        <v>0</v>
      </c>
      <c r="F3771" s="261" t="s">
        <v>6546</v>
      </c>
      <c r="G3771" s="261" t="s">
        <v>22</v>
      </c>
      <c r="H3771" s="261">
        <v>3</v>
      </c>
      <c r="I3771" s="261" t="s">
        <v>6547</v>
      </c>
      <c r="J3771" s="261" t="s">
        <v>6548</v>
      </c>
      <c r="K3771" s="261" t="s">
        <v>6549</v>
      </c>
      <c r="L3771" s="262">
        <v>45529</v>
      </c>
      <c r="M3771" s="261" t="s">
        <v>20</v>
      </c>
    </row>
    <row r="3772" spans="1:13" x14ac:dyDescent="0.35">
      <c r="A3772" s="259" t="s">
        <v>1380</v>
      </c>
      <c r="B3772" s="259" t="s">
        <v>1381</v>
      </c>
      <c r="C3772" s="259" t="s">
        <v>101</v>
      </c>
      <c r="D3772" s="259" t="s">
        <v>793</v>
      </c>
      <c r="E3772" s="259">
        <v>880</v>
      </c>
      <c r="F3772" s="259" t="s">
        <v>6550</v>
      </c>
      <c r="G3772" s="259" t="s">
        <v>22</v>
      </c>
      <c r="H3772" s="259">
        <v>3</v>
      </c>
      <c r="I3772" s="259" t="s">
        <v>6551</v>
      </c>
      <c r="J3772" s="259" t="s">
        <v>6552</v>
      </c>
      <c r="K3772" s="259" t="s">
        <v>6553</v>
      </c>
      <c r="L3772" s="260">
        <v>45529</v>
      </c>
      <c r="M3772" s="259" t="s">
        <v>20</v>
      </c>
    </row>
    <row r="3773" spans="1:13" x14ac:dyDescent="0.35">
      <c r="A3773" s="261" t="s">
        <v>1380</v>
      </c>
      <c r="B3773" s="261" t="s">
        <v>1381</v>
      </c>
      <c r="C3773" s="261" t="s">
        <v>101</v>
      </c>
      <c r="D3773" s="261" t="s">
        <v>990</v>
      </c>
      <c r="E3773" s="261">
        <v>884000</v>
      </c>
      <c r="F3773" s="261" t="s">
        <v>1384</v>
      </c>
      <c r="G3773" s="261" t="s">
        <v>492</v>
      </c>
      <c r="H3773" s="261">
        <v>1</v>
      </c>
      <c r="I3773" s="261" t="s">
        <v>1385</v>
      </c>
      <c r="J3773" s="261" t="s">
        <v>6554</v>
      </c>
      <c r="K3773" s="261" t="s">
        <v>6555</v>
      </c>
      <c r="L3773" s="262">
        <v>45529</v>
      </c>
      <c r="M3773" s="261" t="s">
        <v>20</v>
      </c>
    </row>
    <row r="3774" spans="1:13" x14ac:dyDescent="0.35">
      <c r="A3774" s="259" t="s">
        <v>1380</v>
      </c>
      <c r="B3774" s="259" t="s">
        <v>1381</v>
      </c>
      <c r="C3774" s="259" t="s">
        <v>101</v>
      </c>
      <c r="D3774" s="259" t="s">
        <v>995</v>
      </c>
      <c r="E3774" s="259">
        <v>1126000</v>
      </c>
      <c r="F3774" s="259" t="s">
        <v>6556</v>
      </c>
      <c r="G3774" s="259" t="s">
        <v>888</v>
      </c>
      <c r="H3774" s="259">
        <v>2</v>
      </c>
      <c r="I3774" s="259" t="s">
        <v>6557</v>
      </c>
      <c r="J3774" s="259" t="s">
        <v>6558</v>
      </c>
      <c r="K3774" s="259" t="s">
        <v>6559</v>
      </c>
      <c r="L3774" s="260">
        <v>45529</v>
      </c>
      <c r="M3774" s="259" t="s">
        <v>20</v>
      </c>
    </row>
    <row r="3775" spans="1:13" x14ac:dyDescent="0.35">
      <c r="A3775" s="261" t="s">
        <v>1380</v>
      </c>
      <c r="B3775" s="261" t="s">
        <v>1381</v>
      </c>
      <c r="C3775" s="261" t="s">
        <v>101</v>
      </c>
      <c r="D3775" s="261" t="s">
        <v>1000</v>
      </c>
      <c r="E3775" s="261">
        <v>0</v>
      </c>
      <c r="F3775" s="261" t="s">
        <v>1384</v>
      </c>
      <c r="G3775" s="261" t="s">
        <v>888</v>
      </c>
      <c r="H3775" s="261">
        <v>2</v>
      </c>
      <c r="I3775" s="261" t="s">
        <v>1385</v>
      </c>
      <c r="J3775" s="261" t="s">
        <v>6560</v>
      </c>
      <c r="K3775" s="261" t="s">
        <v>6561</v>
      </c>
      <c r="L3775" s="262">
        <v>45529</v>
      </c>
      <c r="M3775" s="261" t="s">
        <v>20</v>
      </c>
    </row>
    <row r="3776" spans="1:13" x14ac:dyDescent="0.35">
      <c r="A3776" s="259" t="s">
        <v>1380</v>
      </c>
      <c r="B3776" s="259" t="s">
        <v>1381</v>
      </c>
      <c r="C3776" s="259" t="s">
        <v>101</v>
      </c>
      <c r="D3776" s="259" t="s">
        <v>1003</v>
      </c>
      <c r="E3776" s="259">
        <v>884000</v>
      </c>
      <c r="F3776" s="259" t="s">
        <v>1384</v>
      </c>
      <c r="G3776" s="259" t="s">
        <v>492</v>
      </c>
      <c r="H3776" s="259">
        <v>1</v>
      </c>
      <c r="I3776" s="259" t="s">
        <v>1385</v>
      </c>
      <c r="J3776" s="259" t="s">
        <v>6562</v>
      </c>
      <c r="K3776" s="259" t="s">
        <v>6563</v>
      </c>
      <c r="L3776" s="260">
        <v>45529</v>
      </c>
      <c r="M3776" s="259" t="s">
        <v>20</v>
      </c>
    </row>
    <row r="3777" spans="1:13" x14ac:dyDescent="0.35">
      <c r="A3777" s="261" t="s">
        <v>1380</v>
      </c>
      <c r="B3777" s="261" t="s">
        <v>1381</v>
      </c>
      <c r="C3777" s="261" t="s">
        <v>101</v>
      </c>
      <c r="D3777" s="261" t="s">
        <v>1006</v>
      </c>
      <c r="E3777" s="261" t="s">
        <v>17</v>
      </c>
      <c r="F3777" s="261" t="s">
        <v>1384</v>
      </c>
      <c r="G3777" s="261" t="s">
        <v>492</v>
      </c>
      <c r="H3777" s="261">
        <v>1</v>
      </c>
      <c r="I3777" s="261" t="s">
        <v>1385</v>
      </c>
      <c r="J3777" s="261" t="s">
        <v>6564</v>
      </c>
      <c r="K3777" s="261" t="s">
        <v>6565</v>
      </c>
      <c r="L3777" s="262">
        <v>45529</v>
      </c>
      <c r="M3777" s="261" t="s">
        <v>20</v>
      </c>
    </row>
    <row r="3778" spans="1:13" x14ac:dyDescent="0.35">
      <c r="A3778" s="259" t="s">
        <v>1380</v>
      </c>
      <c r="B3778" s="259" t="s">
        <v>1381</v>
      </c>
      <c r="C3778" s="259" t="s">
        <v>101</v>
      </c>
      <c r="D3778" s="259" t="s">
        <v>823</v>
      </c>
      <c r="E3778" s="259" t="s">
        <v>17</v>
      </c>
      <c r="F3778" s="259" t="s">
        <v>1384</v>
      </c>
      <c r="G3778" s="259" t="s">
        <v>492</v>
      </c>
      <c r="H3778" s="259">
        <v>1</v>
      </c>
      <c r="I3778" s="259" t="s">
        <v>1385</v>
      </c>
      <c r="J3778" s="259" t="s">
        <v>6564</v>
      </c>
      <c r="K3778" s="259" t="s">
        <v>6566</v>
      </c>
      <c r="L3778" s="260">
        <v>45529</v>
      </c>
      <c r="M3778" s="259" t="s">
        <v>20</v>
      </c>
    </row>
    <row r="3779" spans="1:13" x14ac:dyDescent="0.35">
      <c r="A3779" s="261" t="s">
        <v>4560</v>
      </c>
      <c r="B3779" s="261" t="s">
        <v>4561</v>
      </c>
      <c r="C3779" s="261" t="s">
        <v>101</v>
      </c>
      <c r="D3779" s="261" t="s">
        <v>953</v>
      </c>
      <c r="E3779" s="261">
        <v>7390900</v>
      </c>
      <c r="F3779" s="261" t="s">
        <v>6528</v>
      </c>
      <c r="G3779" s="261" t="s">
        <v>888</v>
      </c>
      <c r="H3779" s="261">
        <v>2</v>
      </c>
      <c r="I3779" s="261" t="s">
        <v>6529</v>
      </c>
      <c r="J3779" s="261" t="s">
        <v>6530</v>
      </c>
      <c r="K3779" s="261" t="s">
        <v>6567</v>
      </c>
      <c r="L3779" s="262">
        <v>45529</v>
      </c>
      <c r="M3779" s="261" t="s">
        <v>20</v>
      </c>
    </row>
    <row r="3780" spans="1:13" x14ac:dyDescent="0.35">
      <c r="A3780" s="259" t="s">
        <v>4560</v>
      </c>
      <c r="B3780" s="259" t="s">
        <v>4561</v>
      </c>
      <c r="C3780" s="259" t="s">
        <v>101</v>
      </c>
      <c r="D3780" s="259" t="s">
        <v>694</v>
      </c>
      <c r="E3780" s="259">
        <v>868682</v>
      </c>
      <c r="F3780" s="259" t="s">
        <v>6568</v>
      </c>
      <c r="G3780" s="259" t="s">
        <v>492</v>
      </c>
      <c r="H3780" s="259">
        <v>1</v>
      </c>
      <c r="I3780" s="259" t="s">
        <v>6569</v>
      </c>
      <c r="J3780" s="259" t="s">
        <v>6570</v>
      </c>
      <c r="K3780" s="259" t="s">
        <v>6571</v>
      </c>
      <c r="L3780" s="260">
        <v>45529</v>
      </c>
      <c r="M3780" s="259" t="s">
        <v>20</v>
      </c>
    </row>
    <row r="3781" spans="1:13" x14ac:dyDescent="0.35">
      <c r="A3781" s="261" t="s">
        <v>4560</v>
      </c>
      <c r="B3781" s="261" t="s">
        <v>4561</v>
      </c>
      <c r="C3781" s="261" t="s">
        <v>101</v>
      </c>
      <c r="D3781" s="261" t="s">
        <v>962</v>
      </c>
      <c r="E3781" s="261">
        <v>2954800</v>
      </c>
      <c r="F3781" s="261" t="s">
        <v>6572</v>
      </c>
      <c r="G3781" s="261" t="s">
        <v>492</v>
      </c>
      <c r="H3781" s="261">
        <v>1</v>
      </c>
      <c r="I3781" s="261" t="s">
        <v>6573</v>
      </c>
      <c r="J3781" s="261" t="s">
        <v>6574</v>
      </c>
      <c r="K3781" s="261" t="s">
        <v>6575</v>
      </c>
      <c r="L3781" s="262">
        <v>45529</v>
      </c>
      <c r="M3781" s="261" t="s">
        <v>20</v>
      </c>
    </row>
    <row r="3782" spans="1:13" x14ac:dyDescent="0.35">
      <c r="A3782" s="259" t="s">
        <v>4560</v>
      </c>
      <c r="B3782" s="259" t="s">
        <v>4561</v>
      </c>
      <c r="C3782" s="259" t="s">
        <v>101</v>
      </c>
      <c r="D3782" s="259" t="s">
        <v>967</v>
      </c>
      <c r="E3782" s="259">
        <v>195000</v>
      </c>
      <c r="F3782" s="259" t="s">
        <v>6576</v>
      </c>
      <c r="G3782" s="259" t="s">
        <v>492</v>
      </c>
      <c r="H3782" s="259">
        <v>1</v>
      </c>
      <c r="I3782" s="259" t="s">
        <v>6577</v>
      </c>
      <c r="J3782" s="259" t="s">
        <v>6578</v>
      </c>
      <c r="K3782" s="259" t="s">
        <v>6579</v>
      </c>
      <c r="L3782" s="260">
        <v>45529</v>
      </c>
      <c r="M3782" s="259" t="s">
        <v>20</v>
      </c>
    </row>
    <row r="3783" spans="1:13" x14ac:dyDescent="0.35">
      <c r="A3783" s="261" t="s">
        <v>4560</v>
      </c>
      <c r="B3783" s="261" t="s">
        <v>4561</v>
      </c>
      <c r="C3783" s="261" t="s">
        <v>101</v>
      </c>
      <c r="D3783" s="261" t="s">
        <v>568</v>
      </c>
      <c r="E3783" s="261">
        <v>195000</v>
      </c>
      <c r="F3783" s="261" t="s">
        <v>6576</v>
      </c>
      <c r="G3783" s="261" t="s">
        <v>492</v>
      </c>
      <c r="H3783" s="261">
        <v>1</v>
      </c>
      <c r="I3783" s="261" t="s">
        <v>6577</v>
      </c>
      <c r="J3783" s="261" t="s">
        <v>6578</v>
      </c>
      <c r="K3783" s="261" t="s">
        <v>6580</v>
      </c>
      <c r="L3783" s="262">
        <v>45529</v>
      </c>
      <c r="M3783" s="261" t="s">
        <v>20</v>
      </c>
    </row>
    <row r="3784" spans="1:13" x14ac:dyDescent="0.35">
      <c r="A3784" s="259" t="s">
        <v>4560</v>
      </c>
      <c r="B3784" s="259" t="s">
        <v>4561</v>
      </c>
      <c r="C3784" s="259" t="s">
        <v>101</v>
      </c>
      <c r="D3784" s="259" t="s">
        <v>635</v>
      </c>
      <c r="E3784" s="259">
        <v>10</v>
      </c>
      <c r="F3784" s="259" t="s">
        <v>6581</v>
      </c>
      <c r="G3784" s="259" t="s">
        <v>888</v>
      </c>
      <c r="H3784" s="259">
        <v>2</v>
      </c>
      <c r="I3784" s="259" t="s">
        <v>691</v>
      </c>
      <c r="J3784" s="259" t="s">
        <v>6582</v>
      </c>
      <c r="K3784" s="259" t="s">
        <v>6583</v>
      </c>
      <c r="L3784" s="260">
        <v>45529</v>
      </c>
      <c r="M3784" s="259" t="s">
        <v>20</v>
      </c>
    </row>
    <row r="3785" spans="1:13" x14ac:dyDescent="0.35">
      <c r="A3785" s="261" t="s">
        <v>4560</v>
      </c>
      <c r="B3785" s="261" t="s">
        <v>4561</v>
      </c>
      <c r="C3785" s="261" t="s">
        <v>101</v>
      </c>
      <c r="D3785" s="261" t="s">
        <v>793</v>
      </c>
      <c r="E3785" s="261">
        <v>880</v>
      </c>
      <c r="F3785" s="261" t="s">
        <v>6550</v>
      </c>
      <c r="G3785" s="261" t="s">
        <v>22</v>
      </c>
      <c r="H3785" s="261">
        <v>3</v>
      </c>
      <c r="I3785" s="261" t="s">
        <v>6551</v>
      </c>
      <c r="J3785" s="261" t="s">
        <v>6552</v>
      </c>
      <c r="K3785" s="261" t="s">
        <v>6584</v>
      </c>
      <c r="L3785" s="262">
        <v>45529</v>
      </c>
      <c r="M3785" s="261" t="s">
        <v>20</v>
      </c>
    </row>
    <row r="3786" spans="1:13" x14ac:dyDescent="0.35">
      <c r="A3786" s="259" t="s">
        <v>4560</v>
      </c>
      <c r="B3786" s="259" t="s">
        <v>4561</v>
      </c>
      <c r="C3786" s="259" t="s">
        <v>101</v>
      </c>
      <c r="D3786" s="259" t="s">
        <v>990</v>
      </c>
      <c r="E3786" s="259">
        <v>195000</v>
      </c>
      <c r="F3786" s="259" t="s">
        <v>6576</v>
      </c>
      <c r="G3786" s="259" t="s">
        <v>492</v>
      </c>
      <c r="H3786" s="259">
        <v>1</v>
      </c>
      <c r="I3786" s="259" t="s">
        <v>6577</v>
      </c>
      <c r="J3786" s="259" t="s">
        <v>6585</v>
      </c>
      <c r="K3786" s="259" t="s">
        <v>6586</v>
      </c>
      <c r="L3786" s="260">
        <v>45529</v>
      </c>
      <c r="M3786" s="259" t="s">
        <v>20</v>
      </c>
    </row>
    <row r="3787" spans="1:13" x14ac:dyDescent="0.35">
      <c r="A3787" s="261" t="s">
        <v>4560</v>
      </c>
      <c r="B3787" s="261" t="s">
        <v>4561</v>
      </c>
      <c r="C3787" s="261" t="s">
        <v>101</v>
      </c>
      <c r="D3787" s="261" t="s">
        <v>995</v>
      </c>
      <c r="E3787" s="261">
        <v>2759800</v>
      </c>
      <c r="F3787" s="261" t="s">
        <v>6587</v>
      </c>
      <c r="G3787" s="261" t="s">
        <v>492</v>
      </c>
      <c r="H3787" s="261">
        <v>1</v>
      </c>
      <c r="I3787" s="261" t="s">
        <v>6588</v>
      </c>
      <c r="J3787" s="261" t="s">
        <v>6589</v>
      </c>
      <c r="K3787" s="261" t="s">
        <v>6590</v>
      </c>
      <c r="L3787" s="262">
        <v>45529</v>
      </c>
      <c r="M3787" s="261" t="s">
        <v>20</v>
      </c>
    </row>
    <row r="3788" spans="1:13" x14ac:dyDescent="0.35">
      <c r="A3788" s="259" t="s">
        <v>4560</v>
      </c>
      <c r="B3788" s="259" t="s">
        <v>4561</v>
      </c>
      <c r="C3788" s="259" t="s">
        <v>101</v>
      </c>
      <c r="D3788" s="259" t="s">
        <v>1000</v>
      </c>
      <c r="E3788" s="259">
        <v>0</v>
      </c>
      <c r="F3788" s="259" t="s">
        <v>6576</v>
      </c>
      <c r="G3788" s="259" t="s">
        <v>492</v>
      </c>
      <c r="H3788" s="259">
        <v>1</v>
      </c>
      <c r="I3788" s="259" t="s">
        <v>6577</v>
      </c>
      <c r="J3788" s="259" t="s">
        <v>6591</v>
      </c>
      <c r="K3788" s="259" t="s">
        <v>6592</v>
      </c>
      <c r="L3788" s="260">
        <v>45529</v>
      </c>
      <c r="M3788" s="259" t="s">
        <v>20</v>
      </c>
    </row>
    <row r="3789" spans="1:13" x14ac:dyDescent="0.35">
      <c r="A3789" s="261" t="s">
        <v>4560</v>
      </c>
      <c r="B3789" s="261" t="s">
        <v>4561</v>
      </c>
      <c r="C3789" s="261" t="s">
        <v>101</v>
      </c>
      <c r="D3789" s="261" t="s">
        <v>1003</v>
      </c>
      <c r="E3789" s="261">
        <v>85000</v>
      </c>
      <c r="F3789" s="261" t="s">
        <v>6576</v>
      </c>
      <c r="G3789" s="261" t="s">
        <v>492</v>
      </c>
      <c r="H3789" s="261">
        <v>1</v>
      </c>
      <c r="I3789" s="261" t="s">
        <v>6577</v>
      </c>
      <c r="J3789" s="261" t="s">
        <v>6593</v>
      </c>
      <c r="K3789" s="261" t="s">
        <v>6594</v>
      </c>
      <c r="L3789" s="262">
        <v>45529</v>
      </c>
      <c r="M3789" s="261" t="s">
        <v>20</v>
      </c>
    </row>
    <row r="3790" spans="1:13" x14ac:dyDescent="0.35">
      <c r="A3790" s="259" t="s">
        <v>4560</v>
      </c>
      <c r="B3790" s="259" t="s">
        <v>4561</v>
      </c>
      <c r="C3790" s="259" t="s">
        <v>101</v>
      </c>
      <c r="D3790" s="259" t="s">
        <v>1006</v>
      </c>
      <c r="E3790" s="259">
        <v>110000</v>
      </c>
      <c r="F3790" s="259" t="s">
        <v>6576</v>
      </c>
      <c r="G3790" s="259" t="s">
        <v>492</v>
      </c>
      <c r="H3790" s="259">
        <v>1</v>
      </c>
      <c r="I3790" s="259" t="s">
        <v>6577</v>
      </c>
      <c r="J3790" s="259" t="s">
        <v>6595</v>
      </c>
      <c r="K3790" s="259" t="s">
        <v>6596</v>
      </c>
      <c r="L3790" s="260">
        <v>45529</v>
      </c>
      <c r="M3790" s="259" t="s">
        <v>20</v>
      </c>
    </row>
    <row r="3791" spans="1:13" x14ac:dyDescent="0.35">
      <c r="A3791" s="261" t="s">
        <v>4560</v>
      </c>
      <c r="B3791" s="261" t="s">
        <v>4561</v>
      </c>
      <c r="C3791" s="261" t="s">
        <v>101</v>
      </c>
      <c r="D3791" s="261" t="s">
        <v>823</v>
      </c>
      <c r="E3791" s="261" t="s">
        <v>17</v>
      </c>
      <c r="F3791" s="261" t="s">
        <v>17</v>
      </c>
      <c r="G3791" s="261" t="s">
        <v>17</v>
      </c>
      <c r="H3791" s="261" t="s">
        <v>17</v>
      </c>
      <c r="I3791" s="261" t="s">
        <v>17</v>
      </c>
      <c r="J3791" s="261" t="s">
        <v>6597</v>
      </c>
      <c r="K3791" s="261" t="s">
        <v>6598</v>
      </c>
      <c r="L3791" s="262">
        <v>45529</v>
      </c>
      <c r="M3791" s="261" t="s">
        <v>20</v>
      </c>
    </row>
    <row r="3792" spans="1:13" x14ac:dyDescent="0.35">
      <c r="A3792" s="259" t="s">
        <v>99</v>
      </c>
      <c r="B3792" s="259" t="s">
        <v>100</v>
      </c>
      <c r="C3792" s="259" t="s">
        <v>101</v>
      </c>
      <c r="D3792" s="259" t="s">
        <v>953</v>
      </c>
      <c r="E3792" s="259">
        <v>7390900</v>
      </c>
      <c r="F3792" s="259" t="s">
        <v>6528</v>
      </c>
      <c r="G3792" s="259" t="s">
        <v>888</v>
      </c>
      <c r="H3792" s="259">
        <v>2</v>
      </c>
      <c r="I3792" s="259" t="s">
        <v>6529</v>
      </c>
      <c r="J3792" s="259" t="s">
        <v>6530</v>
      </c>
      <c r="K3792" s="259" t="s">
        <v>6599</v>
      </c>
      <c r="L3792" s="260">
        <v>45529</v>
      </c>
      <c r="M3792" s="259" t="s">
        <v>20</v>
      </c>
    </row>
    <row r="3793" spans="1:13" x14ac:dyDescent="0.35">
      <c r="A3793" s="261" t="s">
        <v>99</v>
      </c>
      <c r="B3793" s="261" t="s">
        <v>100</v>
      </c>
      <c r="C3793" s="261" t="s">
        <v>101</v>
      </c>
      <c r="D3793" s="261" t="s">
        <v>694</v>
      </c>
      <c r="E3793" s="261">
        <v>1759540</v>
      </c>
      <c r="F3793" s="261" t="s">
        <v>6600</v>
      </c>
      <c r="G3793" s="261" t="s">
        <v>492</v>
      </c>
      <c r="H3793" s="261">
        <v>1</v>
      </c>
      <c r="I3793" s="261" t="s">
        <v>6601</v>
      </c>
      <c r="J3793" s="261" t="s">
        <v>6602</v>
      </c>
      <c r="K3793" s="261" t="s">
        <v>6603</v>
      </c>
      <c r="L3793" s="262">
        <v>45529</v>
      </c>
      <c r="M3793" s="261" t="s">
        <v>20</v>
      </c>
    </row>
    <row r="3794" spans="1:13" x14ac:dyDescent="0.35">
      <c r="A3794" s="259" t="s">
        <v>99</v>
      </c>
      <c r="B3794" s="259" t="s">
        <v>100</v>
      </c>
      <c r="C3794" s="259" t="s">
        <v>101</v>
      </c>
      <c r="D3794" s="259" t="s">
        <v>962</v>
      </c>
      <c r="E3794" s="259">
        <v>7390900</v>
      </c>
      <c r="F3794" s="259" t="s">
        <v>6528</v>
      </c>
      <c r="G3794" s="259" t="s">
        <v>888</v>
      </c>
      <c r="H3794" s="259">
        <v>2</v>
      </c>
      <c r="I3794" s="259" t="s">
        <v>6529</v>
      </c>
      <c r="J3794" s="259" t="s">
        <v>6604</v>
      </c>
      <c r="K3794" s="259" t="s">
        <v>6605</v>
      </c>
      <c r="L3794" s="260">
        <v>45529</v>
      </c>
      <c r="M3794" s="259" t="s">
        <v>20</v>
      </c>
    </row>
    <row r="3795" spans="1:13" x14ac:dyDescent="0.35">
      <c r="A3795" s="261" t="s">
        <v>99</v>
      </c>
      <c r="B3795" s="261" t="s">
        <v>100</v>
      </c>
      <c r="C3795" s="261" t="s">
        <v>101</v>
      </c>
      <c r="D3795" s="261" t="s">
        <v>967</v>
      </c>
      <c r="E3795" s="261">
        <v>790900</v>
      </c>
      <c r="F3795" s="261" t="s">
        <v>6606</v>
      </c>
      <c r="G3795" s="261" t="s">
        <v>888</v>
      </c>
      <c r="H3795" s="261">
        <v>2</v>
      </c>
      <c r="I3795" s="261" t="s">
        <v>6607</v>
      </c>
      <c r="J3795" s="261" t="s">
        <v>6608</v>
      </c>
      <c r="K3795" s="261" t="s">
        <v>6609</v>
      </c>
      <c r="L3795" s="262">
        <v>45529</v>
      </c>
      <c r="M3795" s="261" t="s">
        <v>20</v>
      </c>
    </row>
    <row r="3796" spans="1:13" x14ac:dyDescent="0.35">
      <c r="A3796" s="259" t="s">
        <v>99</v>
      </c>
      <c r="B3796" s="259" t="s">
        <v>100</v>
      </c>
      <c r="C3796" s="259" t="s">
        <v>101</v>
      </c>
      <c r="D3796" s="259" t="s">
        <v>568</v>
      </c>
      <c r="E3796" s="259">
        <v>790900</v>
      </c>
      <c r="F3796" s="259" t="s">
        <v>6606</v>
      </c>
      <c r="G3796" s="259" t="s">
        <v>888</v>
      </c>
      <c r="H3796" s="259">
        <v>2</v>
      </c>
      <c r="I3796" s="259" t="s">
        <v>6607</v>
      </c>
      <c r="J3796" s="259" t="s">
        <v>6610</v>
      </c>
      <c r="K3796" s="259" t="s">
        <v>6611</v>
      </c>
      <c r="L3796" s="260">
        <v>45529</v>
      </c>
      <c r="M3796" s="259" t="s">
        <v>20</v>
      </c>
    </row>
    <row r="3797" spans="1:13" x14ac:dyDescent="0.35">
      <c r="A3797" s="261" t="s">
        <v>99</v>
      </c>
      <c r="B3797" s="261" t="s">
        <v>100</v>
      </c>
      <c r="C3797" s="261" t="s">
        <v>101</v>
      </c>
      <c r="D3797" s="261" t="s">
        <v>635</v>
      </c>
      <c r="E3797" s="261">
        <v>870</v>
      </c>
      <c r="F3797" s="261" t="s">
        <v>6612</v>
      </c>
      <c r="G3797" s="261" t="s">
        <v>22</v>
      </c>
      <c r="H3797" s="261">
        <v>3</v>
      </c>
      <c r="I3797" s="261" t="s">
        <v>6613</v>
      </c>
      <c r="J3797" s="261" t="s">
        <v>6614</v>
      </c>
      <c r="K3797" s="261" t="s">
        <v>6615</v>
      </c>
      <c r="L3797" s="262">
        <v>45529</v>
      </c>
      <c r="M3797" s="261" t="s">
        <v>20</v>
      </c>
    </row>
    <row r="3798" spans="1:13" x14ac:dyDescent="0.35">
      <c r="A3798" s="259" t="s">
        <v>99</v>
      </c>
      <c r="B3798" s="259" t="s">
        <v>100</v>
      </c>
      <c r="C3798" s="259" t="s">
        <v>101</v>
      </c>
      <c r="D3798" s="259" t="s">
        <v>793</v>
      </c>
      <c r="E3798" s="259">
        <v>880</v>
      </c>
      <c r="F3798" s="259" t="s">
        <v>6550</v>
      </c>
      <c r="G3798" s="259" t="s">
        <v>22</v>
      </c>
      <c r="H3798" s="259">
        <v>3</v>
      </c>
      <c r="I3798" s="259" t="s">
        <v>6551</v>
      </c>
      <c r="J3798" s="259" t="s">
        <v>6552</v>
      </c>
      <c r="K3798" s="259" t="s">
        <v>6616</v>
      </c>
      <c r="L3798" s="260">
        <v>45529</v>
      </c>
      <c r="M3798" s="259" t="s">
        <v>20</v>
      </c>
    </row>
    <row r="3799" spans="1:13" x14ac:dyDescent="0.35">
      <c r="A3799" s="261" t="s">
        <v>99</v>
      </c>
      <c r="B3799" s="261" t="s">
        <v>100</v>
      </c>
      <c r="C3799" s="261" t="s">
        <v>101</v>
      </c>
      <c r="D3799" s="261" t="s">
        <v>990</v>
      </c>
      <c r="E3799" s="261">
        <v>790900</v>
      </c>
      <c r="F3799" s="261" t="s">
        <v>6606</v>
      </c>
      <c r="G3799" s="261" t="s">
        <v>888</v>
      </c>
      <c r="H3799" s="261">
        <v>2</v>
      </c>
      <c r="I3799" s="261" t="s">
        <v>6607</v>
      </c>
      <c r="J3799" s="261" t="s">
        <v>6617</v>
      </c>
      <c r="K3799" s="261" t="s">
        <v>6618</v>
      </c>
      <c r="L3799" s="262">
        <v>45529</v>
      </c>
      <c r="M3799" s="261" t="s">
        <v>20</v>
      </c>
    </row>
    <row r="3800" spans="1:13" x14ac:dyDescent="0.35">
      <c r="A3800" s="259" t="s">
        <v>99</v>
      </c>
      <c r="B3800" s="259" t="s">
        <v>100</v>
      </c>
      <c r="C3800" s="259" t="s">
        <v>101</v>
      </c>
      <c r="D3800" s="259" t="s">
        <v>995</v>
      </c>
      <c r="E3800" s="259">
        <v>6600000</v>
      </c>
      <c r="F3800" s="259" t="s">
        <v>6619</v>
      </c>
      <c r="G3800" s="259" t="s">
        <v>888</v>
      </c>
      <c r="H3800" s="259">
        <v>2</v>
      </c>
      <c r="I3800" s="259" t="s">
        <v>6620</v>
      </c>
      <c r="J3800" s="259" t="s">
        <v>6621</v>
      </c>
      <c r="K3800" s="259" t="s">
        <v>6622</v>
      </c>
      <c r="L3800" s="260">
        <v>45529</v>
      </c>
      <c r="M3800" s="259" t="s">
        <v>20</v>
      </c>
    </row>
    <row r="3801" spans="1:13" x14ac:dyDescent="0.35">
      <c r="A3801" s="261" t="s">
        <v>99</v>
      </c>
      <c r="B3801" s="261" t="s">
        <v>100</v>
      </c>
      <c r="C3801" s="261" t="s">
        <v>101</v>
      </c>
      <c r="D3801" s="261" t="s">
        <v>1000</v>
      </c>
      <c r="E3801" s="261">
        <v>0</v>
      </c>
      <c r="F3801" s="261" t="s">
        <v>6606</v>
      </c>
      <c r="G3801" s="261" t="s">
        <v>888</v>
      </c>
      <c r="H3801" s="261">
        <v>2</v>
      </c>
      <c r="I3801" s="261" t="s">
        <v>6607</v>
      </c>
      <c r="J3801" s="261" t="s">
        <v>6591</v>
      </c>
      <c r="K3801" s="261" t="s">
        <v>6623</v>
      </c>
      <c r="L3801" s="262">
        <v>45529</v>
      </c>
      <c r="M3801" s="261" t="s">
        <v>20</v>
      </c>
    </row>
    <row r="3802" spans="1:13" x14ac:dyDescent="0.35">
      <c r="A3802" s="259" t="s">
        <v>99</v>
      </c>
      <c r="B3802" s="259" t="s">
        <v>100</v>
      </c>
      <c r="C3802" s="259" t="s">
        <v>101</v>
      </c>
      <c r="D3802" s="259" t="s">
        <v>1003</v>
      </c>
      <c r="E3802" s="259">
        <v>790900</v>
      </c>
      <c r="F3802" s="259" t="s">
        <v>6606</v>
      </c>
      <c r="G3802" s="259" t="s">
        <v>888</v>
      </c>
      <c r="H3802" s="259">
        <v>2</v>
      </c>
      <c r="I3802" s="259" t="s">
        <v>6607</v>
      </c>
      <c r="J3802" s="259" t="s">
        <v>6624</v>
      </c>
      <c r="K3802" s="259" t="s">
        <v>6625</v>
      </c>
      <c r="L3802" s="260">
        <v>45529</v>
      </c>
      <c r="M3802" s="259" t="s">
        <v>20</v>
      </c>
    </row>
    <row r="3803" spans="1:13" x14ac:dyDescent="0.35">
      <c r="A3803" s="261" t="s">
        <v>99</v>
      </c>
      <c r="B3803" s="261" t="s">
        <v>100</v>
      </c>
      <c r="C3803" s="261" t="s">
        <v>101</v>
      </c>
      <c r="D3803" s="261" t="s">
        <v>1006</v>
      </c>
      <c r="E3803" s="261" t="s">
        <v>17</v>
      </c>
      <c r="F3803" s="261" t="s">
        <v>6606</v>
      </c>
      <c r="G3803" s="261" t="s">
        <v>888</v>
      </c>
      <c r="H3803" s="261">
        <v>2</v>
      </c>
      <c r="I3803" s="261" t="s">
        <v>6607</v>
      </c>
      <c r="J3803" s="261" t="s">
        <v>6626</v>
      </c>
      <c r="K3803" s="261" t="s">
        <v>6627</v>
      </c>
      <c r="L3803" s="262">
        <v>45529</v>
      </c>
      <c r="M3803" s="261" t="s">
        <v>20</v>
      </c>
    </row>
    <row r="3804" spans="1:13" x14ac:dyDescent="0.35">
      <c r="A3804" s="259" t="s">
        <v>99</v>
      </c>
      <c r="B3804" s="259" t="s">
        <v>100</v>
      </c>
      <c r="C3804" s="259" t="s">
        <v>101</v>
      </c>
      <c r="D3804" s="259" t="s">
        <v>823</v>
      </c>
      <c r="E3804" s="259" t="s">
        <v>17</v>
      </c>
      <c r="F3804" s="259" t="s">
        <v>6606</v>
      </c>
      <c r="G3804" s="259" t="s">
        <v>888</v>
      </c>
      <c r="H3804" s="259">
        <v>2</v>
      </c>
      <c r="I3804" s="259" t="s">
        <v>6607</v>
      </c>
      <c r="J3804" s="259" t="s">
        <v>6626</v>
      </c>
      <c r="K3804" s="259" t="s">
        <v>6628</v>
      </c>
      <c r="L3804" s="260">
        <v>45529</v>
      </c>
      <c r="M3804" s="259" t="s">
        <v>20</v>
      </c>
    </row>
    <row r="3805" spans="1:13" x14ac:dyDescent="0.35">
      <c r="A3805" s="261" t="s">
        <v>4571</v>
      </c>
      <c r="B3805" s="261" t="s">
        <v>4572</v>
      </c>
      <c r="C3805" s="261" t="s">
        <v>101</v>
      </c>
      <c r="D3805" s="261" t="s">
        <v>953</v>
      </c>
      <c r="E3805" s="261">
        <v>7390900</v>
      </c>
      <c r="F3805" s="261" t="s">
        <v>6528</v>
      </c>
      <c r="G3805" s="261" t="s">
        <v>888</v>
      </c>
      <c r="H3805" s="261">
        <v>2</v>
      </c>
      <c r="I3805" s="261" t="s">
        <v>6529</v>
      </c>
      <c r="J3805" s="261" t="s">
        <v>6530</v>
      </c>
      <c r="K3805" s="261" t="s">
        <v>6629</v>
      </c>
      <c r="L3805" s="262">
        <v>45529</v>
      </c>
      <c r="M3805" s="261" t="s">
        <v>20</v>
      </c>
    </row>
    <row r="3806" spans="1:13" x14ac:dyDescent="0.35">
      <c r="A3806" s="259" t="s">
        <v>4571</v>
      </c>
      <c r="B3806" s="259" t="s">
        <v>4572</v>
      </c>
      <c r="C3806" s="259" t="s">
        <v>101</v>
      </c>
      <c r="D3806" s="259" t="s">
        <v>694</v>
      </c>
      <c r="E3806" s="259">
        <v>1759540</v>
      </c>
      <c r="F3806" s="259" t="s">
        <v>6600</v>
      </c>
      <c r="G3806" s="259" t="s">
        <v>492</v>
      </c>
      <c r="H3806" s="259">
        <v>1</v>
      </c>
      <c r="I3806" s="259" t="s">
        <v>6601</v>
      </c>
      <c r="J3806" s="259" t="s">
        <v>6630</v>
      </c>
      <c r="K3806" s="259" t="s">
        <v>6631</v>
      </c>
      <c r="L3806" s="260">
        <v>45529</v>
      </c>
      <c r="M3806" s="259" t="s">
        <v>20</v>
      </c>
    </row>
    <row r="3807" spans="1:13" x14ac:dyDescent="0.35">
      <c r="A3807" s="261" t="s">
        <v>4571</v>
      </c>
      <c r="B3807" s="261" t="s">
        <v>4572</v>
      </c>
      <c r="C3807" s="261" t="s">
        <v>101</v>
      </c>
      <c r="D3807" s="261" t="s">
        <v>962</v>
      </c>
      <c r="E3807" s="261">
        <v>7390900</v>
      </c>
      <c r="F3807" s="261" t="s">
        <v>6528</v>
      </c>
      <c r="G3807" s="261" t="s">
        <v>888</v>
      </c>
      <c r="H3807" s="261">
        <v>2</v>
      </c>
      <c r="I3807" s="261" t="s">
        <v>6529</v>
      </c>
      <c r="J3807" s="261" t="s">
        <v>6632</v>
      </c>
      <c r="K3807" s="261" t="s">
        <v>6633</v>
      </c>
      <c r="L3807" s="262">
        <v>45529</v>
      </c>
      <c r="M3807" s="261" t="s">
        <v>20</v>
      </c>
    </row>
    <row r="3808" spans="1:13" x14ac:dyDescent="0.35">
      <c r="A3808" s="259" t="s">
        <v>4571</v>
      </c>
      <c r="B3808" s="259" t="s">
        <v>4572</v>
      </c>
      <c r="C3808" s="259" t="s">
        <v>101</v>
      </c>
      <c r="D3808" s="259" t="s">
        <v>967</v>
      </c>
      <c r="E3808" s="259">
        <v>7390900</v>
      </c>
      <c r="F3808" s="259" t="s">
        <v>6528</v>
      </c>
      <c r="G3808" s="259" t="s">
        <v>492</v>
      </c>
      <c r="H3808" s="259">
        <v>1</v>
      </c>
      <c r="I3808" s="259" t="s">
        <v>6529</v>
      </c>
      <c r="J3808" s="259" t="s">
        <v>6634</v>
      </c>
      <c r="K3808" s="259" t="s">
        <v>6635</v>
      </c>
      <c r="L3808" s="260">
        <v>45529</v>
      </c>
      <c r="M3808" s="259" t="s">
        <v>20</v>
      </c>
    </row>
    <row r="3809" spans="1:13" x14ac:dyDescent="0.35">
      <c r="A3809" s="261" t="s">
        <v>4571</v>
      </c>
      <c r="B3809" s="261" t="s">
        <v>4572</v>
      </c>
      <c r="C3809" s="261" t="s">
        <v>101</v>
      </c>
      <c r="D3809" s="261" t="s">
        <v>568</v>
      </c>
      <c r="E3809" s="261">
        <v>876000</v>
      </c>
      <c r="F3809" s="261" t="s">
        <v>6636</v>
      </c>
      <c r="G3809" s="261" t="s">
        <v>888</v>
      </c>
      <c r="H3809" s="261">
        <v>2</v>
      </c>
      <c r="I3809" s="261" t="s">
        <v>6637</v>
      </c>
      <c r="J3809" s="261" t="s">
        <v>6638</v>
      </c>
      <c r="K3809" s="261" t="s">
        <v>6639</v>
      </c>
      <c r="L3809" s="262">
        <v>45529</v>
      </c>
      <c r="M3809" s="261" t="s">
        <v>20</v>
      </c>
    </row>
    <row r="3810" spans="1:13" x14ac:dyDescent="0.35">
      <c r="A3810" s="259" t="s">
        <v>4571</v>
      </c>
      <c r="B3810" s="259" t="s">
        <v>4572</v>
      </c>
      <c r="C3810" s="259" t="s">
        <v>101</v>
      </c>
      <c r="D3810" s="259" t="s">
        <v>635</v>
      </c>
      <c r="E3810" s="259">
        <v>880</v>
      </c>
      <c r="F3810" s="259" t="s">
        <v>6550</v>
      </c>
      <c r="G3810" s="259" t="s">
        <v>22</v>
      </c>
      <c r="H3810" s="259">
        <v>3</v>
      </c>
      <c r="I3810" s="259" t="s">
        <v>6551</v>
      </c>
      <c r="J3810" s="259" t="s">
        <v>6552</v>
      </c>
      <c r="K3810" s="259" t="s">
        <v>6640</v>
      </c>
      <c r="L3810" s="260">
        <v>45529</v>
      </c>
      <c r="M3810" s="259" t="s">
        <v>20</v>
      </c>
    </row>
    <row r="3811" spans="1:13" x14ac:dyDescent="0.35">
      <c r="A3811" s="261" t="s">
        <v>4571</v>
      </c>
      <c r="B3811" s="261" t="s">
        <v>4572</v>
      </c>
      <c r="C3811" s="261" t="s">
        <v>101</v>
      </c>
      <c r="D3811" s="261" t="s">
        <v>793</v>
      </c>
      <c r="E3811" s="261">
        <v>880</v>
      </c>
      <c r="F3811" s="261" t="s">
        <v>6550</v>
      </c>
      <c r="G3811" s="261" t="s">
        <v>22</v>
      </c>
      <c r="H3811" s="261">
        <v>3</v>
      </c>
      <c r="I3811" s="261" t="s">
        <v>6551</v>
      </c>
      <c r="J3811" s="261" t="s">
        <v>6552</v>
      </c>
      <c r="K3811" s="261" t="s">
        <v>6641</v>
      </c>
      <c r="L3811" s="262">
        <v>45529</v>
      </c>
      <c r="M3811" s="261" t="s">
        <v>20</v>
      </c>
    </row>
    <row r="3812" spans="1:13" x14ac:dyDescent="0.35">
      <c r="A3812" s="259" t="s">
        <v>4571</v>
      </c>
      <c r="B3812" s="259" t="s">
        <v>4572</v>
      </c>
      <c r="C3812" s="259" t="s">
        <v>101</v>
      </c>
      <c r="D3812" s="259" t="s">
        <v>990</v>
      </c>
      <c r="E3812" s="259">
        <v>1165000</v>
      </c>
      <c r="F3812" s="259" t="s">
        <v>6642</v>
      </c>
      <c r="G3812" s="259" t="s">
        <v>888</v>
      </c>
      <c r="H3812" s="259">
        <v>2</v>
      </c>
      <c r="I3812" s="259" t="s">
        <v>6643</v>
      </c>
      <c r="J3812" s="259" t="s">
        <v>6644</v>
      </c>
      <c r="K3812" s="259" t="s">
        <v>6645</v>
      </c>
      <c r="L3812" s="260">
        <v>45529</v>
      </c>
      <c r="M3812" s="259" t="s">
        <v>20</v>
      </c>
    </row>
    <row r="3813" spans="1:13" x14ac:dyDescent="0.35">
      <c r="A3813" s="261" t="s">
        <v>4571</v>
      </c>
      <c r="B3813" s="261" t="s">
        <v>4572</v>
      </c>
      <c r="C3813" s="261" t="s">
        <v>101</v>
      </c>
      <c r="D3813" s="261" t="s">
        <v>995</v>
      </c>
      <c r="E3813" s="261">
        <v>0</v>
      </c>
      <c r="F3813" s="261" t="s">
        <v>6528</v>
      </c>
      <c r="G3813" s="261" t="s">
        <v>888</v>
      </c>
      <c r="H3813" s="261">
        <v>2</v>
      </c>
      <c r="I3813" s="261" t="s">
        <v>6529</v>
      </c>
      <c r="J3813" s="261" t="s">
        <v>6646</v>
      </c>
      <c r="K3813" s="261" t="s">
        <v>6647</v>
      </c>
      <c r="L3813" s="262">
        <v>45529</v>
      </c>
      <c r="M3813" s="261" t="s">
        <v>20</v>
      </c>
    </row>
    <row r="3814" spans="1:13" x14ac:dyDescent="0.35">
      <c r="A3814" s="259" t="s">
        <v>4571</v>
      </c>
      <c r="B3814" s="259" t="s">
        <v>4572</v>
      </c>
      <c r="C3814" s="259" t="s">
        <v>101</v>
      </c>
      <c r="D3814" s="259" t="s">
        <v>1000</v>
      </c>
      <c r="E3814" s="259">
        <v>6225900</v>
      </c>
      <c r="F3814" s="259" t="s">
        <v>6648</v>
      </c>
      <c r="G3814" s="259" t="s">
        <v>888</v>
      </c>
      <c r="H3814" s="259">
        <v>2</v>
      </c>
      <c r="I3814" s="259" t="s">
        <v>6649</v>
      </c>
      <c r="J3814" s="259" t="s">
        <v>6650</v>
      </c>
      <c r="K3814" s="259" t="s">
        <v>6651</v>
      </c>
      <c r="L3814" s="260">
        <v>45529</v>
      </c>
      <c r="M3814" s="259" t="s">
        <v>20</v>
      </c>
    </row>
    <row r="3815" spans="1:13" x14ac:dyDescent="0.35">
      <c r="A3815" s="261" t="s">
        <v>4571</v>
      </c>
      <c r="B3815" s="261" t="s">
        <v>4572</v>
      </c>
      <c r="C3815" s="261" t="s">
        <v>101</v>
      </c>
      <c r="D3815" s="261" t="s">
        <v>1003</v>
      </c>
      <c r="E3815" s="261">
        <v>329300</v>
      </c>
      <c r="F3815" s="261" t="s">
        <v>6642</v>
      </c>
      <c r="G3815" s="261" t="s">
        <v>888</v>
      </c>
      <c r="H3815" s="261">
        <v>2</v>
      </c>
      <c r="I3815" s="261" t="s">
        <v>6643</v>
      </c>
      <c r="J3815" s="261" t="s">
        <v>6652</v>
      </c>
      <c r="K3815" s="261" t="s">
        <v>6653</v>
      </c>
      <c r="L3815" s="262">
        <v>45529</v>
      </c>
      <c r="M3815" s="261" t="s">
        <v>20</v>
      </c>
    </row>
    <row r="3816" spans="1:13" x14ac:dyDescent="0.35">
      <c r="A3816" s="259" t="s">
        <v>4571</v>
      </c>
      <c r="B3816" s="259" t="s">
        <v>4572</v>
      </c>
      <c r="C3816" s="259" t="s">
        <v>101</v>
      </c>
      <c r="D3816" s="259" t="s">
        <v>1006</v>
      </c>
      <c r="E3816" s="259">
        <v>835700</v>
      </c>
      <c r="F3816" s="259" t="s">
        <v>6654</v>
      </c>
      <c r="G3816" s="259" t="s">
        <v>888</v>
      </c>
      <c r="H3816" s="259">
        <v>2</v>
      </c>
      <c r="I3816" s="259" t="s">
        <v>6655</v>
      </c>
      <c r="J3816" s="259" t="s">
        <v>6656</v>
      </c>
      <c r="K3816" s="259" t="s">
        <v>6657</v>
      </c>
      <c r="L3816" s="260">
        <v>45529</v>
      </c>
      <c r="M3816" s="259" t="s">
        <v>20</v>
      </c>
    </row>
    <row r="3817" spans="1:13" x14ac:dyDescent="0.35">
      <c r="A3817" s="261" t="s">
        <v>4571</v>
      </c>
      <c r="B3817" s="261" t="s">
        <v>4572</v>
      </c>
      <c r="C3817" s="261" t="s">
        <v>101</v>
      </c>
      <c r="D3817" s="261" t="s">
        <v>823</v>
      </c>
      <c r="E3817" s="261">
        <v>0</v>
      </c>
      <c r="F3817" s="261" t="s">
        <v>6642</v>
      </c>
      <c r="G3817" s="261" t="s">
        <v>888</v>
      </c>
      <c r="H3817" s="261">
        <v>2</v>
      </c>
      <c r="I3817" s="261" t="s">
        <v>6643</v>
      </c>
      <c r="J3817" s="261" t="s">
        <v>6658</v>
      </c>
      <c r="K3817" s="261" t="s">
        <v>6659</v>
      </c>
      <c r="L3817" s="262">
        <v>45529</v>
      </c>
      <c r="M3817" s="261" t="s">
        <v>20</v>
      </c>
    </row>
    <row r="3818" spans="1:13" x14ac:dyDescent="0.35">
      <c r="A3818" s="259" t="s">
        <v>3955</v>
      </c>
      <c r="B3818" s="259" t="s">
        <v>3956</v>
      </c>
      <c r="C3818" s="259" t="s">
        <v>2550</v>
      </c>
      <c r="D3818" s="259" t="s">
        <v>953</v>
      </c>
      <c r="E3818" s="259">
        <v>170818496</v>
      </c>
      <c r="F3818" s="259" t="s">
        <v>6660</v>
      </c>
      <c r="G3818" s="259" t="s">
        <v>492</v>
      </c>
      <c r="H3818" s="259">
        <v>1</v>
      </c>
      <c r="I3818" s="259" t="s">
        <v>6661</v>
      </c>
      <c r="J3818" s="259" t="s">
        <v>6662</v>
      </c>
      <c r="K3818" s="259" t="s">
        <v>6663</v>
      </c>
      <c r="L3818" s="260">
        <v>45529</v>
      </c>
      <c r="M3818" s="259" t="s">
        <v>439</v>
      </c>
    </row>
    <row r="3819" spans="1:13" x14ac:dyDescent="0.35">
      <c r="A3819" s="261" t="s">
        <v>3955</v>
      </c>
      <c r="B3819" s="261" t="s">
        <v>3956</v>
      </c>
      <c r="C3819" s="261" t="s">
        <v>2550</v>
      </c>
      <c r="D3819" s="261" t="s">
        <v>694</v>
      </c>
      <c r="E3819" s="261">
        <v>147570</v>
      </c>
      <c r="F3819" s="261" t="s">
        <v>6664</v>
      </c>
      <c r="G3819" s="261" t="s">
        <v>492</v>
      </c>
      <c r="H3819" s="261">
        <v>1</v>
      </c>
      <c r="I3819" s="261" t="s">
        <v>6665</v>
      </c>
      <c r="J3819" s="261" t="s">
        <v>6666</v>
      </c>
      <c r="K3819" s="261" t="s">
        <v>6667</v>
      </c>
      <c r="L3819" s="262">
        <v>45529</v>
      </c>
      <c r="M3819" s="261" t="s">
        <v>20</v>
      </c>
    </row>
    <row r="3820" spans="1:13" x14ac:dyDescent="0.35">
      <c r="A3820" s="259" t="s">
        <v>3955</v>
      </c>
      <c r="B3820" s="259" t="s">
        <v>3956</v>
      </c>
      <c r="C3820" s="259" t="s">
        <v>2550</v>
      </c>
      <c r="D3820" s="259" t="s">
        <v>962</v>
      </c>
      <c r="E3820" s="259">
        <v>170818496</v>
      </c>
      <c r="F3820" s="259" t="s">
        <v>6668</v>
      </c>
      <c r="G3820" s="259" t="s">
        <v>492</v>
      </c>
      <c r="H3820" s="259">
        <v>1</v>
      </c>
      <c r="I3820" s="259" t="s">
        <v>6669</v>
      </c>
      <c r="J3820" s="259" t="s">
        <v>6670</v>
      </c>
      <c r="K3820" s="259" t="s">
        <v>6671</v>
      </c>
      <c r="L3820" s="260">
        <v>45529</v>
      </c>
      <c r="M3820" s="259" t="s">
        <v>439</v>
      </c>
    </row>
    <row r="3821" spans="1:13" x14ac:dyDescent="0.35">
      <c r="A3821" s="261" t="s">
        <v>3955</v>
      </c>
      <c r="B3821" s="261" t="s">
        <v>3956</v>
      </c>
      <c r="C3821" s="261" t="s">
        <v>2550</v>
      </c>
      <c r="D3821" s="261" t="s">
        <v>967</v>
      </c>
      <c r="E3821" s="261">
        <v>100791869</v>
      </c>
      <c r="F3821" s="261" t="s">
        <v>6672</v>
      </c>
      <c r="G3821" s="261" t="s">
        <v>492</v>
      </c>
      <c r="H3821" s="261">
        <v>1</v>
      </c>
      <c r="I3821" s="261" t="s">
        <v>6673</v>
      </c>
      <c r="J3821" s="261" t="s">
        <v>6674</v>
      </c>
      <c r="K3821" s="261" t="s">
        <v>6675</v>
      </c>
      <c r="L3821" s="262">
        <v>45529</v>
      </c>
      <c r="M3821" s="261" t="s">
        <v>439</v>
      </c>
    </row>
    <row r="3822" spans="1:13" x14ac:dyDescent="0.35">
      <c r="A3822" s="259" t="s">
        <v>3955</v>
      </c>
      <c r="B3822" s="259" t="s">
        <v>3956</v>
      </c>
      <c r="C3822" s="259" t="s">
        <v>2550</v>
      </c>
      <c r="D3822" s="259" t="s">
        <v>568</v>
      </c>
      <c r="E3822" s="259">
        <v>1812598</v>
      </c>
      <c r="F3822" s="259" t="s">
        <v>6676</v>
      </c>
      <c r="G3822" s="259" t="s">
        <v>888</v>
      </c>
      <c r="H3822" s="259">
        <v>2</v>
      </c>
      <c r="I3822" s="259" t="s">
        <v>6677</v>
      </c>
      <c r="J3822" s="259" t="s">
        <v>6678</v>
      </c>
      <c r="K3822" s="259" t="s">
        <v>6679</v>
      </c>
      <c r="L3822" s="260">
        <v>45529</v>
      </c>
      <c r="M3822" s="259" t="s">
        <v>439</v>
      </c>
    </row>
    <row r="3823" spans="1:13" x14ac:dyDescent="0.35">
      <c r="A3823" s="261" t="s">
        <v>3955</v>
      </c>
      <c r="B3823" s="261" t="s">
        <v>3956</v>
      </c>
      <c r="C3823" s="261" t="s">
        <v>2550</v>
      </c>
      <c r="D3823" s="261" t="s">
        <v>40</v>
      </c>
      <c r="E3823" s="261" t="s">
        <v>17</v>
      </c>
      <c r="F3823" s="261" t="s">
        <v>17</v>
      </c>
      <c r="G3823" s="261" t="s">
        <v>888</v>
      </c>
      <c r="H3823" s="261">
        <v>2</v>
      </c>
      <c r="I3823" s="261" t="s">
        <v>17</v>
      </c>
      <c r="J3823" s="261" t="s">
        <v>517</v>
      </c>
      <c r="K3823" s="261" t="s">
        <v>6680</v>
      </c>
      <c r="L3823" s="262">
        <v>45529</v>
      </c>
      <c r="M3823" s="261" t="s">
        <v>20</v>
      </c>
    </row>
    <row r="3824" spans="1:13" x14ac:dyDescent="0.35">
      <c r="A3824" s="259" t="s">
        <v>3955</v>
      </c>
      <c r="B3824" s="259" t="s">
        <v>3956</v>
      </c>
      <c r="C3824" s="259" t="s">
        <v>2550</v>
      </c>
      <c r="D3824" s="259" t="s">
        <v>635</v>
      </c>
      <c r="E3824" s="259">
        <v>67</v>
      </c>
      <c r="F3824" s="259" t="s">
        <v>6681</v>
      </c>
      <c r="G3824" s="259" t="s">
        <v>492</v>
      </c>
      <c r="H3824" s="259">
        <v>1</v>
      </c>
      <c r="I3824" s="259" t="s">
        <v>6682</v>
      </c>
      <c r="J3824" s="259" t="s">
        <v>6683</v>
      </c>
      <c r="K3824" s="259" t="s">
        <v>6684</v>
      </c>
      <c r="L3824" s="260">
        <v>45529</v>
      </c>
      <c r="M3824" s="259" t="s">
        <v>439</v>
      </c>
    </row>
    <row r="3825" spans="1:13" x14ac:dyDescent="0.35">
      <c r="A3825" s="261" t="s">
        <v>3955</v>
      </c>
      <c r="B3825" s="261" t="s">
        <v>3956</v>
      </c>
      <c r="C3825" s="261" t="s">
        <v>2550</v>
      </c>
      <c r="D3825" s="261" t="s">
        <v>793</v>
      </c>
      <c r="E3825" s="261">
        <v>67</v>
      </c>
      <c r="F3825" s="261" t="s">
        <v>6681</v>
      </c>
      <c r="G3825" s="261" t="s">
        <v>492</v>
      </c>
      <c r="H3825" s="261">
        <v>1</v>
      </c>
      <c r="I3825" s="261" t="s">
        <v>6682</v>
      </c>
      <c r="J3825" s="261" t="s">
        <v>6683</v>
      </c>
      <c r="K3825" s="261" t="s">
        <v>6685</v>
      </c>
      <c r="L3825" s="262">
        <v>45529</v>
      </c>
      <c r="M3825" s="261" t="s">
        <v>439</v>
      </c>
    </row>
    <row r="3826" spans="1:13" x14ac:dyDescent="0.35">
      <c r="A3826" s="259" t="s">
        <v>3955</v>
      </c>
      <c r="B3826" s="259" t="s">
        <v>3956</v>
      </c>
      <c r="C3826" s="259" t="s">
        <v>2550</v>
      </c>
      <c r="D3826" s="259" t="s">
        <v>990</v>
      </c>
      <c r="E3826" s="259">
        <v>40389296</v>
      </c>
      <c r="F3826" s="259" t="s">
        <v>6686</v>
      </c>
      <c r="G3826" s="259" t="s">
        <v>492</v>
      </c>
      <c r="H3826" s="259">
        <v>1</v>
      </c>
      <c r="I3826" s="259" t="s">
        <v>6687</v>
      </c>
      <c r="J3826" s="259" t="s">
        <v>6688</v>
      </c>
      <c r="K3826" s="259" t="s">
        <v>6689</v>
      </c>
      <c r="L3826" s="260">
        <v>45529</v>
      </c>
      <c r="M3826" s="259" t="s">
        <v>439</v>
      </c>
    </row>
    <row r="3827" spans="1:13" x14ac:dyDescent="0.35">
      <c r="A3827" s="261" t="s">
        <v>3955</v>
      </c>
      <c r="B3827" s="261" t="s">
        <v>3956</v>
      </c>
      <c r="C3827" s="261" t="s">
        <v>2550</v>
      </c>
      <c r="D3827" s="261" t="s">
        <v>995</v>
      </c>
      <c r="E3827" s="261">
        <v>70026627</v>
      </c>
      <c r="F3827" s="261" t="s">
        <v>6690</v>
      </c>
      <c r="G3827" s="261" t="s">
        <v>492</v>
      </c>
      <c r="H3827" s="261">
        <v>1</v>
      </c>
      <c r="I3827" s="261" t="s">
        <v>6691</v>
      </c>
      <c r="J3827" s="261" t="s">
        <v>6692</v>
      </c>
      <c r="K3827" s="261" t="s">
        <v>6693</v>
      </c>
      <c r="L3827" s="262">
        <v>45529</v>
      </c>
      <c r="M3827" s="261" t="s">
        <v>439</v>
      </c>
    </row>
    <row r="3828" spans="1:13" x14ac:dyDescent="0.35">
      <c r="A3828" s="259" t="s">
        <v>3955</v>
      </c>
      <c r="B3828" s="259" t="s">
        <v>3956</v>
      </c>
      <c r="C3828" s="259" t="s">
        <v>2550</v>
      </c>
      <c r="D3828" s="259" t="s">
        <v>1000</v>
      </c>
      <c r="E3828" s="259">
        <v>60402573</v>
      </c>
      <c r="F3828" s="259" t="s">
        <v>6690</v>
      </c>
      <c r="G3828" s="259" t="s">
        <v>492</v>
      </c>
      <c r="H3828" s="259">
        <v>1</v>
      </c>
      <c r="I3828" s="259" t="s">
        <v>6691</v>
      </c>
      <c r="J3828" s="259" t="s">
        <v>6694</v>
      </c>
      <c r="K3828" s="259" t="s">
        <v>6695</v>
      </c>
      <c r="L3828" s="260">
        <v>45529</v>
      </c>
      <c r="M3828" s="259" t="s">
        <v>439</v>
      </c>
    </row>
    <row r="3829" spans="1:13" x14ac:dyDescent="0.35">
      <c r="A3829" s="261" t="s">
        <v>3955</v>
      </c>
      <c r="B3829" s="261" t="s">
        <v>3956</v>
      </c>
      <c r="C3829" s="261" t="s">
        <v>2550</v>
      </c>
      <c r="D3829" s="261" t="s">
        <v>1003</v>
      </c>
      <c r="E3829" s="261">
        <v>29250077</v>
      </c>
      <c r="F3829" s="261" t="s">
        <v>6696</v>
      </c>
      <c r="G3829" s="261" t="s">
        <v>888</v>
      </c>
      <c r="H3829" s="261">
        <v>2</v>
      </c>
      <c r="I3829" s="261" t="s">
        <v>6697</v>
      </c>
      <c r="J3829" s="261" t="s">
        <v>6698</v>
      </c>
      <c r="K3829" s="261" t="s">
        <v>6699</v>
      </c>
      <c r="L3829" s="262">
        <v>45529</v>
      </c>
      <c r="M3829" s="261" t="s">
        <v>439</v>
      </c>
    </row>
    <row r="3830" spans="1:13" x14ac:dyDescent="0.35">
      <c r="A3830" s="259" t="s">
        <v>3955</v>
      </c>
      <c r="B3830" s="259" t="s">
        <v>3956</v>
      </c>
      <c r="C3830" s="259" t="s">
        <v>2550</v>
      </c>
      <c r="D3830" s="259" t="s">
        <v>1006</v>
      </c>
      <c r="E3830" s="259">
        <v>11139219</v>
      </c>
      <c r="F3830" s="259" t="s">
        <v>6700</v>
      </c>
      <c r="G3830" s="259" t="s">
        <v>888</v>
      </c>
      <c r="H3830" s="259">
        <v>2</v>
      </c>
      <c r="I3830" s="259" t="s">
        <v>6701</v>
      </c>
      <c r="J3830" s="259" t="s">
        <v>6702</v>
      </c>
      <c r="K3830" s="259" t="s">
        <v>6703</v>
      </c>
      <c r="L3830" s="260">
        <v>45529</v>
      </c>
      <c r="M3830" s="259" t="s">
        <v>20</v>
      </c>
    </row>
    <row r="3831" spans="1:13" x14ac:dyDescent="0.35">
      <c r="A3831" s="261" t="s">
        <v>3955</v>
      </c>
      <c r="B3831" s="261" t="s">
        <v>3956</v>
      </c>
      <c r="C3831" s="261" t="s">
        <v>2550</v>
      </c>
      <c r="D3831" s="261" t="s">
        <v>823</v>
      </c>
      <c r="E3831" s="261">
        <v>0</v>
      </c>
      <c r="F3831" s="261" t="s">
        <v>6690</v>
      </c>
      <c r="G3831" s="261" t="s">
        <v>888</v>
      </c>
      <c r="H3831" s="261">
        <v>2</v>
      </c>
      <c r="I3831" s="261" t="s">
        <v>6697</v>
      </c>
      <c r="J3831" s="261" t="s">
        <v>6704</v>
      </c>
      <c r="K3831" s="261" t="s">
        <v>6705</v>
      </c>
      <c r="L3831" s="262">
        <v>45529</v>
      </c>
      <c r="M3831" s="261" t="s">
        <v>20</v>
      </c>
    </row>
    <row r="3832" spans="1:13" x14ac:dyDescent="0.35">
      <c r="A3832" s="259" t="s">
        <v>3955</v>
      </c>
      <c r="B3832" s="259" t="s">
        <v>3956</v>
      </c>
      <c r="C3832" s="259" t="s">
        <v>2550</v>
      </c>
      <c r="D3832" s="259" t="s">
        <v>404</v>
      </c>
      <c r="E3832" s="259">
        <v>5</v>
      </c>
      <c r="F3832" s="259" t="s">
        <v>6706</v>
      </c>
      <c r="G3832" s="259" t="s">
        <v>492</v>
      </c>
      <c r="H3832" s="259">
        <v>1</v>
      </c>
      <c r="I3832" s="259" t="s">
        <v>6707</v>
      </c>
      <c r="J3832" s="259" t="s">
        <v>6708</v>
      </c>
      <c r="K3832" s="259" t="s">
        <v>6709</v>
      </c>
      <c r="L3832" s="260">
        <v>45529</v>
      </c>
      <c r="M3832" s="259" t="s">
        <v>20</v>
      </c>
    </row>
    <row r="3833" spans="1:13" x14ac:dyDescent="0.35">
      <c r="A3833" s="261" t="s">
        <v>3955</v>
      </c>
      <c r="B3833" s="261" t="s">
        <v>3956</v>
      </c>
      <c r="C3833" s="261" t="s">
        <v>2550</v>
      </c>
      <c r="D3833" s="261" t="s">
        <v>26</v>
      </c>
      <c r="E3833" s="261" t="s">
        <v>17</v>
      </c>
      <c r="F3833" s="261" t="s">
        <v>17</v>
      </c>
      <c r="G3833" s="261" t="s">
        <v>17</v>
      </c>
      <c r="H3833" s="261" t="s">
        <v>17</v>
      </c>
      <c r="I3833" s="261" t="s">
        <v>17</v>
      </c>
      <c r="J3833" s="261" t="s">
        <v>6710</v>
      </c>
      <c r="K3833" s="261" t="s">
        <v>6711</v>
      </c>
      <c r="L3833" s="262">
        <v>45529</v>
      </c>
      <c r="M3833" s="261" t="s">
        <v>20</v>
      </c>
    </row>
    <row r="3834" spans="1:13" x14ac:dyDescent="0.35">
      <c r="A3834" s="259" t="s">
        <v>3955</v>
      </c>
      <c r="B3834" s="259" t="s">
        <v>3956</v>
      </c>
      <c r="C3834" s="259" t="s">
        <v>2550</v>
      </c>
      <c r="D3834" s="259" t="s">
        <v>28</v>
      </c>
      <c r="E3834" s="259" t="s">
        <v>17</v>
      </c>
      <c r="F3834" s="259" t="s">
        <v>17</v>
      </c>
      <c r="G3834" s="259" t="s">
        <v>17</v>
      </c>
      <c r="H3834" s="259" t="s">
        <v>17</v>
      </c>
      <c r="I3834" s="259" t="s">
        <v>17</v>
      </c>
      <c r="J3834" s="259" t="s">
        <v>6710</v>
      </c>
      <c r="K3834" s="259" t="s">
        <v>6712</v>
      </c>
      <c r="L3834" s="260">
        <v>45529</v>
      </c>
      <c r="M3834" s="259" t="s">
        <v>20</v>
      </c>
    </row>
    <row r="3835" spans="1:13" x14ac:dyDescent="0.35">
      <c r="A3835" s="261" t="s">
        <v>3955</v>
      </c>
      <c r="B3835" s="261" t="s">
        <v>3956</v>
      </c>
      <c r="C3835" s="261" t="s">
        <v>2550</v>
      </c>
      <c r="D3835" s="261" t="s">
        <v>38</v>
      </c>
      <c r="E3835" s="261" t="s">
        <v>17</v>
      </c>
      <c r="F3835" s="261" t="s">
        <v>17</v>
      </c>
      <c r="G3835" s="261" t="s">
        <v>17</v>
      </c>
      <c r="H3835" s="261" t="s">
        <v>17</v>
      </c>
      <c r="I3835" s="261" t="s">
        <v>17</v>
      </c>
      <c r="J3835" s="261" t="s">
        <v>6710</v>
      </c>
      <c r="K3835" s="261" t="s">
        <v>6713</v>
      </c>
      <c r="L3835" s="262">
        <v>45529</v>
      </c>
      <c r="M3835" s="261" t="s">
        <v>20</v>
      </c>
    </row>
    <row r="3836" spans="1:13" x14ac:dyDescent="0.35">
      <c r="A3836" s="259" t="s">
        <v>3955</v>
      </c>
      <c r="B3836" s="259" t="s">
        <v>3956</v>
      </c>
      <c r="C3836" s="259" t="s">
        <v>2550</v>
      </c>
      <c r="D3836" s="259" t="s">
        <v>16</v>
      </c>
      <c r="E3836" s="259">
        <v>197335</v>
      </c>
      <c r="F3836" s="259" t="s">
        <v>6714</v>
      </c>
      <c r="G3836" s="259" t="s">
        <v>492</v>
      </c>
      <c r="H3836" s="259">
        <v>1</v>
      </c>
      <c r="I3836" s="259" t="s">
        <v>6715</v>
      </c>
      <c r="J3836" s="259" t="s">
        <v>6716</v>
      </c>
      <c r="K3836" s="259" t="s">
        <v>6717</v>
      </c>
      <c r="L3836" s="260">
        <v>45529</v>
      </c>
      <c r="M3836" s="259" t="s">
        <v>20</v>
      </c>
    </row>
    <row r="3837" spans="1:13" x14ac:dyDescent="0.35">
      <c r="A3837" s="261" t="s">
        <v>3955</v>
      </c>
      <c r="B3837" s="261" t="s">
        <v>3956</v>
      </c>
      <c r="C3837" s="261" t="s">
        <v>2550</v>
      </c>
      <c r="D3837" s="261" t="s">
        <v>21</v>
      </c>
      <c r="E3837" s="261">
        <v>40338</v>
      </c>
      <c r="F3837" s="261" t="s">
        <v>6718</v>
      </c>
      <c r="G3837" s="261" t="s">
        <v>492</v>
      </c>
      <c r="H3837" s="261">
        <v>1</v>
      </c>
      <c r="I3837" s="261" t="s">
        <v>6719</v>
      </c>
      <c r="J3837" s="261" t="s">
        <v>6720</v>
      </c>
      <c r="K3837" s="261" t="s">
        <v>6721</v>
      </c>
      <c r="L3837" s="262">
        <v>45529</v>
      </c>
      <c r="M3837" s="261" t="s">
        <v>20</v>
      </c>
    </row>
    <row r="3838" spans="1:13" x14ac:dyDescent="0.35">
      <c r="A3838" s="259" t="s">
        <v>3955</v>
      </c>
      <c r="B3838" s="259" t="s">
        <v>3956</v>
      </c>
      <c r="C3838" s="259" t="s">
        <v>2550</v>
      </c>
      <c r="D3838" s="259" t="s">
        <v>768</v>
      </c>
      <c r="E3838" s="259" t="s">
        <v>17</v>
      </c>
      <c r="F3838" s="259" t="s">
        <v>17</v>
      </c>
      <c r="G3838" s="259" t="s">
        <v>17</v>
      </c>
      <c r="H3838" s="259" t="s">
        <v>17</v>
      </c>
      <c r="I3838" s="259" t="s">
        <v>17</v>
      </c>
      <c r="J3838" s="259" t="s">
        <v>6710</v>
      </c>
      <c r="K3838" s="259" t="s">
        <v>6722</v>
      </c>
      <c r="L3838" s="260">
        <v>45529</v>
      </c>
      <c r="M3838" s="259" t="s">
        <v>20</v>
      </c>
    </row>
    <row r="3839" spans="1:13" x14ac:dyDescent="0.35">
      <c r="A3839" s="261" t="s">
        <v>3955</v>
      </c>
      <c r="B3839" s="261" t="s">
        <v>3956</v>
      </c>
      <c r="C3839" s="261" t="s">
        <v>2550</v>
      </c>
      <c r="D3839" s="261" t="s">
        <v>24</v>
      </c>
      <c r="E3839" s="261">
        <v>592000000</v>
      </c>
      <c r="F3839" s="261" t="s">
        <v>6723</v>
      </c>
      <c r="G3839" s="261" t="s">
        <v>888</v>
      </c>
      <c r="H3839" s="261">
        <v>2</v>
      </c>
      <c r="I3839" s="261" t="s">
        <v>6724</v>
      </c>
      <c r="J3839" s="261" t="s">
        <v>6725</v>
      </c>
      <c r="K3839" s="261" t="s">
        <v>6726</v>
      </c>
      <c r="L3839" s="262">
        <v>45529</v>
      </c>
      <c r="M3839" s="261" t="s">
        <v>20</v>
      </c>
    </row>
    <row r="3840" spans="1:13" x14ac:dyDescent="0.35">
      <c r="A3840" s="259" t="s">
        <v>2548</v>
      </c>
      <c r="B3840" s="259" t="s">
        <v>2549</v>
      </c>
      <c r="C3840" s="259" t="s">
        <v>2550</v>
      </c>
      <c r="D3840" s="259" t="s">
        <v>953</v>
      </c>
      <c r="E3840" s="259">
        <v>170818496</v>
      </c>
      <c r="F3840" s="259" t="s">
        <v>6660</v>
      </c>
      <c r="G3840" s="259" t="s">
        <v>492</v>
      </c>
      <c r="H3840" s="259">
        <v>1</v>
      </c>
      <c r="I3840" s="259" t="s">
        <v>6661</v>
      </c>
      <c r="J3840" s="259" t="s">
        <v>6727</v>
      </c>
      <c r="K3840" s="259" t="s">
        <v>6728</v>
      </c>
      <c r="L3840" s="260">
        <v>45529</v>
      </c>
      <c r="M3840" s="259" t="s">
        <v>439</v>
      </c>
    </row>
    <row r="3841" spans="1:13" x14ac:dyDescent="0.35">
      <c r="A3841" s="261" t="s">
        <v>2548</v>
      </c>
      <c r="B3841" s="261" t="s">
        <v>2549</v>
      </c>
      <c r="C3841" s="261" t="s">
        <v>2550</v>
      </c>
      <c r="D3841" s="261" t="s">
        <v>694</v>
      </c>
      <c r="E3841" s="261">
        <v>710.46</v>
      </c>
      <c r="F3841" s="261" t="s">
        <v>6729</v>
      </c>
      <c r="G3841" s="261" t="s">
        <v>492</v>
      </c>
      <c r="H3841" s="261">
        <v>1</v>
      </c>
      <c r="I3841" s="261" t="s">
        <v>6730</v>
      </c>
      <c r="J3841" s="261" t="s">
        <v>6731</v>
      </c>
      <c r="K3841" s="261" t="s">
        <v>6732</v>
      </c>
      <c r="L3841" s="262">
        <v>45529</v>
      </c>
      <c r="M3841" s="261" t="s">
        <v>20</v>
      </c>
    </row>
    <row r="3842" spans="1:13" x14ac:dyDescent="0.35">
      <c r="A3842" s="259" t="s">
        <v>2548</v>
      </c>
      <c r="B3842" s="259" t="s">
        <v>2549</v>
      </c>
      <c r="C3842" s="259" t="s">
        <v>2550</v>
      </c>
      <c r="D3842" s="259" t="s">
        <v>962</v>
      </c>
      <c r="E3842" s="259">
        <v>1533585</v>
      </c>
      <c r="F3842" s="259" t="s">
        <v>6733</v>
      </c>
      <c r="G3842" s="259" t="s">
        <v>492</v>
      </c>
      <c r="H3842" s="259">
        <v>1</v>
      </c>
      <c r="I3842" s="259" t="s">
        <v>6734</v>
      </c>
      <c r="J3842" s="259" t="s">
        <v>6735</v>
      </c>
      <c r="K3842" s="259" t="s">
        <v>6736</v>
      </c>
      <c r="L3842" s="260">
        <v>45529</v>
      </c>
      <c r="M3842" s="259" t="s">
        <v>439</v>
      </c>
    </row>
    <row r="3843" spans="1:13" x14ac:dyDescent="0.35">
      <c r="A3843" s="261" t="s">
        <v>2548</v>
      </c>
      <c r="B3843" s="261" t="s">
        <v>2549</v>
      </c>
      <c r="C3843" s="261" t="s">
        <v>2550</v>
      </c>
      <c r="D3843" s="261" t="s">
        <v>967</v>
      </c>
      <c r="E3843" s="261">
        <v>1533585</v>
      </c>
      <c r="F3843" s="261" t="s">
        <v>6733</v>
      </c>
      <c r="G3843" s="261" t="s">
        <v>492</v>
      </c>
      <c r="H3843" s="261">
        <v>1</v>
      </c>
      <c r="I3843" s="261" t="s">
        <v>6734</v>
      </c>
      <c r="J3843" s="261" t="s">
        <v>6737</v>
      </c>
      <c r="K3843" s="261" t="s">
        <v>6738</v>
      </c>
      <c r="L3843" s="262">
        <v>45529</v>
      </c>
      <c r="M3843" s="261" t="s">
        <v>439</v>
      </c>
    </row>
    <row r="3844" spans="1:13" x14ac:dyDescent="0.35">
      <c r="A3844" s="259" t="s">
        <v>2548</v>
      </c>
      <c r="B3844" s="259" t="s">
        <v>2549</v>
      </c>
      <c r="C3844" s="259" t="s">
        <v>2550</v>
      </c>
      <c r="D3844" s="259" t="s">
        <v>568</v>
      </c>
      <c r="E3844" s="259">
        <v>989585</v>
      </c>
      <c r="F3844" s="259" t="s">
        <v>6739</v>
      </c>
      <c r="G3844" s="259" t="s">
        <v>492</v>
      </c>
      <c r="H3844" s="259">
        <v>1</v>
      </c>
      <c r="I3844" s="259" t="s">
        <v>6740</v>
      </c>
      <c r="J3844" s="259" t="s">
        <v>6741</v>
      </c>
      <c r="K3844" s="259" t="s">
        <v>6742</v>
      </c>
      <c r="L3844" s="260">
        <v>45529</v>
      </c>
      <c r="M3844" s="259" t="s">
        <v>439</v>
      </c>
    </row>
    <row r="3845" spans="1:13" x14ac:dyDescent="0.35">
      <c r="A3845" s="261" t="s">
        <v>2548</v>
      </c>
      <c r="B3845" s="261" t="s">
        <v>2549</v>
      </c>
      <c r="C3845" s="261" t="s">
        <v>2550</v>
      </c>
      <c r="D3845" s="261" t="s">
        <v>40</v>
      </c>
      <c r="E3845" s="261" t="s">
        <v>17</v>
      </c>
      <c r="F3845" s="261" t="s">
        <v>17</v>
      </c>
      <c r="G3845" s="261" t="s">
        <v>22</v>
      </c>
      <c r="H3845" s="261">
        <v>3</v>
      </c>
      <c r="I3845" s="261" t="s">
        <v>17</v>
      </c>
      <c r="J3845" s="261" t="s">
        <v>18</v>
      </c>
      <c r="K3845" s="261" t="s">
        <v>6743</v>
      </c>
      <c r="L3845" s="262">
        <v>45529</v>
      </c>
      <c r="M3845" s="261" t="s">
        <v>20</v>
      </c>
    </row>
    <row r="3846" spans="1:13" x14ac:dyDescent="0.35">
      <c r="A3846" s="259" t="s">
        <v>2548</v>
      </c>
      <c r="B3846" s="259" t="s">
        <v>2549</v>
      </c>
      <c r="C3846" s="259" t="s">
        <v>2550</v>
      </c>
      <c r="D3846" s="259" t="s">
        <v>635</v>
      </c>
      <c r="E3846" s="259">
        <v>23</v>
      </c>
      <c r="F3846" s="259" t="s">
        <v>6319</v>
      </c>
      <c r="G3846" s="259" t="s">
        <v>492</v>
      </c>
      <c r="H3846" s="259">
        <v>1</v>
      </c>
      <c r="I3846" s="259" t="s">
        <v>691</v>
      </c>
      <c r="J3846" s="259" t="s">
        <v>6744</v>
      </c>
      <c r="K3846" s="259" t="s">
        <v>6745</v>
      </c>
      <c r="L3846" s="260">
        <v>45529</v>
      </c>
      <c r="M3846" s="259" t="s">
        <v>439</v>
      </c>
    </row>
    <row r="3847" spans="1:13" x14ac:dyDescent="0.35">
      <c r="A3847" s="261" t="s">
        <v>2548</v>
      </c>
      <c r="B3847" s="261" t="s">
        <v>2549</v>
      </c>
      <c r="C3847" s="261" t="s">
        <v>2550</v>
      </c>
      <c r="D3847" s="261" t="s">
        <v>793</v>
      </c>
      <c r="E3847" s="261">
        <v>67</v>
      </c>
      <c r="F3847" s="261" t="s">
        <v>6681</v>
      </c>
      <c r="G3847" s="261" t="s">
        <v>492</v>
      </c>
      <c r="H3847" s="261">
        <v>1</v>
      </c>
      <c r="I3847" s="261" t="s">
        <v>6682</v>
      </c>
      <c r="J3847" s="261" t="s">
        <v>6683</v>
      </c>
      <c r="K3847" s="261" t="s">
        <v>6746</v>
      </c>
      <c r="L3847" s="262">
        <v>45529</v>
      </c>
      <c r="M3847" s="261" t="s">
        <v>439</v>
      </c>
    </row>
    <row r="3848" spans="1:13" x14ac:dyDescent="0.35">
      <c r="A3848" s="259" t="s">
        <v>2548</v>
      </c>
      <c r="B3848" s="259" t="s">
        <v>2549</v>
      </c>
      <c r="C3848" s="259" t="s">
        <v>2550</v>
      </c>
      <c r="D3848" s="259" t="s">
        <v>990</v>
      </c>
      <c r="E3848" s="259">
        <v>1533585</v>
      </c>
      <c r="F3848" s="259" t="s">
        <v>6733</v>
      </c>
      <c r="G3848" s="259" t="s">
        <v>492</v>
      </c>
      <c r="H3848" s="259">
        <v>1</v>
      </c>
      <c r="I3848" s="259" t="s">
        <v>6734</v>
      </c>
      <c r="J3848" s="259" t="s">
        <v>6747</v>
      </c>
      <c r="K3848" s="259" t="s">
        <v>6748</v>
      </c>
      <c r="L3848" s="260">
        <v>45529</v>
      </c>
      <c r="M3848" s="259" t="s">
        <v>439</v>
      </c>
    </row>
    <row r="3849" spans="1:13" x14ac:dyDescent="0.35">
      <c r="A3849" s="261" t="s">
        <v>2548</v>
      </c>
      <c r="B3849" s="261" t="s">
        <v>2549</v>
      </c>
      <c r="C3849" s="261" t="s">
        <v>2550</v>
      </c>
      <c r="D3849" s="261" t="s">
        <v>995</v>
      </c>
      <c r="E3849" s="261">
        <v>0</v>
      </c>
      <c r="F3849" s="261" t="s">
        <v>6749</v>
      </c>
      <c r="G3849" s="261" t="s">
        <v>492</v>
      </c>
      <c r="H3849" s="261">
        <v>1</v>
      </c>
      <c r="I3849" s="261" t="s">
        <v>6750</v>
      </c>
      <c r="J3849" s="261" t="s">
        <v>6751</v>
      </c>
      <c r="K3849" s="261" t="s">
        <v>6752</v>
      </c>
      <c r="L3849" s="262">
        <v>45529</v>
      </c>
      <c r="M3849" s="261" t="s">
        <v>20</v>
      </c>
    </row>
    <row r="3850" spans="1:13" x14ac:dyDescent="0.35">
      <c r="A3850" s="259" t="s">
        <v>2548</v>
      </c>
      <c r="B3850" s="259" t="s">
        <v>2549</v>
      </c>
      <c r="C3850" s="259" t="s">
        <v>2550</v>
      </c>
      <c r="D3850" s="259" t="s">
        <v>1000</v>
      </c>
      <c r="E3850" s="259">
        <v>0</v>
      </c>
      <c r="F3850" s="259" t="s">
        <v>6749</v>
      </c>
      <c r="G3850" s="259" t="s">
        <v>492</v>
      </c>
      <c r="H3850" s="259">
        <v>1</v>
      </c>
      <c r="I3850" s="259" t="s">
        <v>6750</v>
      </c>
      <c r="J3850" s="259" t="s">
        <v>6751</v>
      </c>
      <c r="K3850" s="259" t="s">
        <v>6753</v>
      </c>
      <c r="L3850" s="260">
        <v>45529</v>
      </c>
      <c r="M3850" s="259" t="s">
        <v>20</v>
      </c>
    </row>
    <row r="3851" spans="1:13" x14ac:dyDescent="0.35">
      <c r="A3851" s="261" t="s">
        <v>2548</v>
      </c>
      <c r="B3851" s="261" t="s">
        <v>2549</v>
      </c>
      <c r="C3851" s="261" t="s">
        <v>2550</v>
      </c>
      <c r="D3851" s="261" t="s">
        <v>1003</v>
      </c>
      <c r="E3851" s="261">
        <v>1311848</v>
      </c>
      <c r="F3851" s="261" t="s">
        <v>6754</v>
      </c>
      <c r="G3851" s="261" t="s">
        <v>888</v>
      </c>
      <c r="H3851" s="261">
        <v>2</v>
      </c>
      <c r="I3851" s="261" t="s">
        <v>6755</v>
      </c>
      <c r="J3851" s="261" t="s">
        <v>6756</v>
      </c>
      <c r="K3851" s="261" t="s">
        <v>6757</v>
      </c>
      <c r="L3851" s="262">
        <v>45529</v>
      </c>
      <c r="M3851" s="261" t="s">
        <v>439</v>
      </c>
    </row>
    <row r="3852" spans="1:13" x14ac:dyDescent="0.35">
      <c r="A3852" s="259" t="s">
        <v>2548</v>
      </c>
      <c r="B3852" s="259" t="s">
        <v>2549</v>
      </c>
      <c r="C3852" s="259" t="s">
        <v>2550</v>
      </c>
      <c r="D3852" s="259" t="s">
        <v>1006</v>
      </c>
      <c r="E3852" s="259">
        <v>221737</v>
      </c>
      <c r="F3852" s="259" t="s">
        <v>6758</v>
      </c>
      <c r="G3852" s="259" t="s">
        <v>888</v>
      </c>
      <c r="H3852" s="259">
        <v>2</v>
      </c>
      <c r="I3852" s="259" t="s">
        <v>6759</v>
      </c>
      <c r="J3852" s="259" t="s">
        <v>6760</v>
      </c>
      <c r="K3852" s="259" t="s">
        <v>6761</v>
      </c>
      <c r="L3852" s="260">
        <v>45529</v>
      </c>
      <c r="M3852" s="259" t="s">
        <v>20</v>
      </c>
    </row>
    <row r="3853" spans="1:13" x14ac:dyDescent="0.35">
      <c r="A3853" s="261" t="s">
        <v>2548</v>
      </c>
      <c r="B3853" s="261" t="s">
        <v>2549</v>
      </c>
      <c r="C3853" s="261" t="s">
        <v>2550</v>
      </c>
      <c r="D3853" s="261" t="s">
        <v>823</v>
      </c>
      <c r="E3853" s="261" t="s">
        <v>17</v>
      </c>
      <c r="F3853" s="261" t="s">
        <v>6762</v>
      </c>
      <c r="G3853" s="261" t="s">
        <v>888</v>
      </c>
      <c r="H3853" s="261">
        <v>2</v>
      </c>
      <c r="I3853" s="261" t="s">
        <v>6763</v>
      </c>
      <c r="J3853" s="261" t="s">
        <v>6764</v>
      </c>
      <c r="K3853" s="261" t="s">
        <v>6765</v>
      </c>
      <c r="L3853" s="262">
        <v>45529</v>
      </c>
      <c r="M3853" s="261" t="s">
        <v>20</v>
      </c>
    </row>
    <row r="3854" spans="1:13" x14ac:dyDescent="0.35">
      <c r="A3854" s="259" t="s">
        <v>2548</v>
      </c>
      <c r="B3854" s="259" t="s">
        <v>2549</v>
      </c>
      <c r="C3854" s="259" t="s">
        <v>2550</v>
      </c>
      <c r="D3854" s="259" t="s">
        <v>404</v>
      </c>
      <c r="E3854" s="259">
        <v>3</v>
      </c>
      <c r="F3854" s="259" t="s">
        <v>6749</v>
      </c>
      <c r="G3854" s="259" t="s">
        <v>492</v>
      </c>
      <c r="H3854" s="259">
        <v>1</v>
      </c>
      <c r="I3854" s="259" t="s">
        <v>6750</v>
      </c>
      <c r="J3854" s="259" t="s">
        <v>6766</v>
      </c>
      <c r="K3854" s="259" t="s">
        <v>6767</v>
      </c>
      <c r="L3854" s="260">
        <v>45529</v>
      </c>
      <c r="M3854" s="259" t="s">
        <v>20</v>
      </c>
    </row>
    <row r="3855" spans="1:13" x14ac:dyDescent="0.35">
      <c r="A3855" s="261" t="s">
        <v>2548</v>
      </c>
      <c r="B3855" s="261" t="s">
        <v>2549</v>
      </c>
      <c r="C3855" s="261" t="s">
        <v>2550</v>
      </c>
      <c r="D3855" s="261" t="s">
        <v>26</v>
      </c>
      <c r="E3855" s="261" t="s">
        <v>17</v>
      </c>
      <c r="F3855" s="261" t="s">
        <v>17</v>
      </c>
      <c r="G3855" s="261" t="s">
        <v>17</v>
      </c>
      <c r="H3855" s="261" t="s">
        <v>17</v>
      </c>
      <c r="I3855" s="261" t="s">
        <v>17</v>
      </c>
      <c r="J3855" s="261" t="s">
        <v>6710</v>
      </c>
      <c r="K3855" s="261" t="s">
        <v>6768</v>
      </c>
      <c r="L3855" s="262">
        <v>45529</v>
      </c>
      <c r="M3855" s="261" t="s">
        <v>20</v>
      </c>
    </row>
    <row r="3856" spans="1:13" x14ac:dyDescent="0.35">
      <c r="A3856" s="259" t="s">
        <v>2548</v>
      </c>
      <c r="B3856" s="259" t="s">
        <v>2549</v>
      </c>
      <c r="C3856" s="259" t="s">
        <v>2550</v>
      </c>
      <c r="D3856" s="259" t="s">
        <v>28</v>
      </c>
      <c r="E3856" s="259" t="s">
        <v>17</v>
      </c>
      <c r="F3856" s="259" t="s">
        <v>17</v>
      </c>
      <c r="G3856" s="259" t="s">
        <v>17</v>
      </c>
      <c r="H3856" s="259" t="s">
        <v>17</v>
      </c>
      <c r="I3856" s="259" t="s">
        <v>17</v>
      </c>
      <c r="J3856" s="259" t="s">
        <v>6710</v>
      </c>
      <c r="K3856" s="259" t="s">
        <v>6769</v>
      </c>
      <c r="L3856" s="260">
        <v>45529</v>
      </c>
      <c r="M3856" s="259" t="s">
        <v>20</v>
      </c>
    </row>
    <row r="3857" spans="1:13" x14ac:dyDescent="0.35">
      <c r="A3857" s="261" t="s">
        <v>2548</v>
      </c>
      <c r="B3857" s="261" t="s">
        <v>2549</v>
      </c>
      <c r="C3857" s="261" t="s">
        <v>2550</v>
      </c>
      <c r="D3857" s="261" t="s">
        <v>38</v>
      </c>
      <c r="E3857" s="261" t="s">
        <v>17</v>
      </c>
      <c r="F3857" s="261" t="s">
        <v>17</v>
      </c>
      <c r="G3857" s="261" t="s">
        <v>17</v>
      </c>
      <c r="H3857" s="261" t="s">
        <v>17</v>
      </c>
      <c r="I3857" s="261" t="s">
        <v>17</v>
      </c>
      <c r="J3857" s="261" t="s">
        <v>6710</v>
      </c>
      <c r="K3857" s="261" t="s">
        <v>6770</v>
      </c>
      <c r="L3857" s="262">
        <v>45529</v>
      </c>
      <c r="M3857" s="261" t="s">
        <v>20</v>
      </c>
    </row>
    <row r="3858" spans="1:13" x14ac:dyDescent="0.35">
      <c r="A3858" s="259" t="s">
        <v>2548</v>
      </c>
      <c r="B3858" s="259" t="s">
        <v>2549</v>
      </c>
      <c r="C3858" s="259" t="s">
        <v>2550</v>
      </c>
      <c r="D3858" s="259" t="s">
        <v>16</v>
      </c>
      <c r="E3858" s="259" t="s">
        <v>17</v>
      </c>
      <c r="F3858" s="259" t="s">
        <v>17</v>
      </c>
      <c r="G3858" s="259" t="s">
        <v>17</v>
      </c>
      <c r="H3858" s="259" t="s">
        <v>17</v>
      </c>
      <c r="I3858" s="259" t="s">
        <v>17</v>
      </c>
      <c r="J3858" s="259" t="s">
        <v>6710</v>
      </c>
      <c r="K3858" s="259" t="s">
        <v>6771</v>
      </c>
      <c r="L3858" s="260">
        <v>45529</v>
      </c>
      <c r="M3858" s="259" t="s">
        <v>20</v>
      </c>
    </row>
    <row r="3859" spans="1:13" x14ac:dyDescent="0.35">
      <c r="A3859" s="261" t="s">
        <v>2548</v>
      </c>
      <c r="B3859" s="261" t="s">
        <v>2549</v>
      </c>
      <c r="C3859" s="261" t="s">
        <v>2550</v>
      </c>
      <c r="D3859" s="261" t="s">
        <v>21</v>
      </c>
      <c r="E3859" s="261" t="s">
        <v>17</v>
      </c>
      <c r="F3859" s="261" t="s">
        <v>17</v>
      </c>
      <c r="G3859" s="261" t="s">
        <v>17</v>
      </c>
      <c r="H3859" s="261" t="s">
        <v>17</v>
      </c>
      <c r="I3859" s="261" t="s">
        <v>17</v>
      </c>
      <c r="J3859" s="261" t="s">
        <v>6710</v>
      </c>
      <c r="K3859" s="261" t="s">
        <v>6772</v>
      </c>
      <c r="L3859" s="262">
        <v>45529</v>
      </c>
      <c r="M3859" s="261" t="s">
        <v>20</v>
      </c>
    </row>
    <row r="3860" spans="1:13" x14ac:dyDescent="0.35">
      <c r="A3860" s="259" t="s">
        <v>2548</v>
      </c>
      <c r="B3860" s="259" t="s">
        <v>2549</v>
      </c>
      <c r="C3860" s="259" t="s">
        <v>2550</v>
      </c>
      <c r="D3860" s="259" t="s">
        <v>768</v>
      </c>
      <c r="E3860" s="259" t="s">
        <v>17</v>
      </c>
      <c r="F3860" s="259" t="s">
        <v>17</v>
      </c>
      <c r="G3860" s="259" t="s">
        <v>17</v>
      </c>
      <c r="H3860" s="259" t="s">
        <v>17</v>
      </c>
      <c r="I3860" s="259" t="s">
        <v>17</v>
      </c>
      <c r="J3860" s="259" t="s">
        <v>6710</v>
      </c>
      <c r="K3860" s="259" t="s">
        <v>6773</v>
      </c>
      <c r="L3860" s="260">
        <v>45529</v>
      </c>
      <c r="M3860" s="259" t="s">
        <v>20</v>
      </c>
    </row>
    <row r="3861" spans="1:13" x14ac:dyDescent="0.35">
      <c r="A3861" s="261" t="s">
        <v>2548</v>
      </c>
      <c r="B3861" s="261" t="s">
        <v>2549</v>
      </c>
      <c r="C3861" s="261" t="s">
        <v>2550</v>
      </c>
      <c r="D3861" s="261" t="s">
        <v>24</v>
      </c>
      <c r="E3861" s="261" t="s">
        <v>17</v>
      </c>
      <c r="F3861" s="261" t="s">
        <v>17</v>
      </c>
      <c r="G3861" s="261" t="s">
        <v>17</v>
      </c>
      <c r="H3861" s="261" t="s">
        <v>17</v>
      </c>
      <c r="I3861" s="261" t="s">
        <v>17</v>
      </c>
      <c r="J3861" s="261" t="s">
        <v>6710</v>
      </c>
      <c r="K3861" s="261" t="s">
        <v>6774</v>
      </c>
      <c r="L3861" s="262">
        <v>45529</v>
      </c>
      <c r="M3861" s="261" t="s">
        <v>20</v>
      </c>
    </row>
    <row r="3862" spans="1:13" x14ac:dyDescent="0.35">
      <c r="A3862" s="259" t="s">
        <v>4549</v>
      </c>
      <c r="B3862" s="259" t="s">
        <v>4550</v>
      </c>
      <c r="C3862" s="259" t="s">
        <v>2550</v>
      </c>
      <c r="D3862" s="259" t="s">
        <v>953</v>
      </c>
      <c r="E3862" s="259">
        <v>170818496</v>
      </c>
      <c r="F3862" s="259" t="s">
        <v>6660</v>
      </c>
      <c r="G3862" s="259" t="s">
        <v>492</v>
      </c>
      <c r="H3862" s="259">
        <v>1</v>
      </c>
      <c r="I3862" s="259" t="s">
        <v>6775</v>
      </c>
      <c r="J3862" s="259" t="s">
        <v>6662</v>
      </c>
      <c r="K3862" s="259" t="s">
        <v>6776</v>
      </c>
      <c r="L3862" s="260">
        <v>45529</v>
      </c>
      <c r="M3862" s="259" t="s">
        <v>439</v>
      </c>
    </row>
    <row r="3863" spans="1:13" x14ac:dyDescent="0.35">
      <c r="A3863" s="261" t="s">
        <v>4549</v>
      </c>
      <c r="B3863" s="261" t="s">
        <v>4550</v>
      </c>
      <c r="C3863" s="261" t="s">
        <v>2550</v>
      </c>
      <c r="D3863" s="261" t="s">
        <v>694</v>
      </c>
      <c r="E3863" s="261">
        <v>147570</v>
      </c>
      <c r="F3863" s="261" t="s">
        <v>6664</v>
      </c>
      <c r="G3863" s="261" t="s">
        <v>492</v>
      </c>
      <c r="H3863" s="261">
        <v>1</v>
      </c>
      <c r="I3863" s="261" t="s">
        <v>6665</v>
      </c>
      <c r="J3863" s="261" t="s">
        <v>6777</v>
      </c>
      <c r="K3863" s="261" t="s">
        <v>6778</v>
      </c>
      <c r="L3863" s="262">
        <v>45529</v>
      </c>
      <c r="M3863" s="261" t="s">
        <v>20</v>
      </c>
    </row>
    <row r="3864" spans="1:13" x14ac:dyDescent="0.35">
      <c r="A3864" s="259" t="s">
        <v>4549</v>
      </c>
      <c r="B3864" s="259" t="s">
        <v>4550</v>
      </c>
      <c r="C3864" s="259" t="s">
        <v>2550</v>
      </c>
      <c r="D3864" s="259" t="s">
        <v>962</v>
      </c>
      <c r="E3864" s="259">
        <v>169284911</v>
      </c>
      <c r="F3864" s="259" t="s">
        <v>6660</v>
      </c>
      <c r="G3864" s="259" t="s">
        <v>492</v>
      </c>
      <c r="H3864" s="259">
        <v>1</v>
      </c>
      <c r="I3864" s="259" t="s">
        <v>6775</v>
      </c>
      <c r="J3864" s="259" t="s">
        <v>6779</v>
      </c>
      <c r="K3864" s="259" t="s">
        <v>6780</v>
      </c>
      <c r="L3864" s="260">
        <v>45529</v>
      </c>
      <c r="M3864" s="259" t="s">
        <v>439</v>
      </c>
    </row>
    <row r="3865" spans="1:13" x14ac:dyDescent="0.35">
      <c r="A3865" s="261" t="s">
        <v>4549</v>
      </c>
      <c r="B3865" s="261" t="s">
        <v>4550</v>
      </c>
      <c r="C3865" s="261" t="s">
        <v>2550</v>
      </c>
      <c r="D3865" s="261" t="s">
        <v>967</v>
      </c>
      <c r="E3865" s="261">
        <v>99258284</v>
      </c>
      <c r="F3865" s="261" t="s">
        <v>6781</v>
      </c>
      <c r="G3865" s="261" t="s">
        <v>492</v>
      </c>
      <c r="H3865" s="261">
        <v>1</v>
      </c>
      <c r="I3865" s="261" t="s">
        <v>6782</v>
      </c>
      <c r="J3865" s="261" t="s">
        <v>6783</v>
      </c>
      <c r="K3865" s="261" t="s">
        <v>6784</v>
      </c>
      <c r="L3865" s="262">
        <v>45529</v>
      </c>
      <c r="M3865" s="261" t="s">
        <v>20</v>
      </c>
    </row>
    <row r="3866" spans="1:13" x14ac:dyDescent="0.35">
      <c r="A3866" s="259" t="s">
        <v>4549</v>
      </c>
      <c r="B3866" s="259" t="s">
        <v>4550</v>
      </c>
      <c r="C3866" s="259" t="s">
        <v>2550</v>
      </c>
      <c r="D3866" s="259" t="s">
        <v>568</v>
      </c>
      <c r="E3866" s="259">
        <v>0</v>
      </c>
      <c r="F3866" s="259" t="s">
        <v>17</v>
      </c>
      <c r="G3866" s="259" t="s">
        <v>492</v>
      </c>
      <c r="H3866" s="259">
        <v>1</v>
      </c>
      <c r="I3866" s="259" t="s">
        <v>17</v>
      </c>
      <c r="J3866" s="259" t="s">
        <v>6785</v>
      </c>
      <c r="K3866" s="259" t="s">
        <v>6786</v>
      </c>
      <c r="L3866" s="260">
        <v>45529</v>
      </c>
      <c r="M3866" s="259" t="s">
        <v>20</v>
      </c>
    </row>
    <row r="3867" spans="1:13" x14ac:dyDescent="0.35">
      <c r="A3867" s="261" t="s">
        <v>4549</v>
      </c>
      <c r="B3867" s="261" t="s">
        <v>4550</v>
      </c>
      <c r="C3867" s="261" t="s">
        <v>2550</v>
      </c>
      <c r="D3867" s="261" t="s">
        <v>40</v>
      </c>
      <c r="E3867" s="261">
        <v>0</v>
      </c>
      <c r="F3867" s="261" t="s">
        <v>17</v>
      </c>
      <c r="G3867" s="261" t="s">
        <v>492</v>
      </c>
      <c r="H3867" s="261">
        <v>1</v>
      </c>
      <c r="I3867" s="261" t="s">
        <v>17</v>
      </c>
      <c r="J3867" s="261" t="s">
        <v>6785</v>
      </c>
      <c r="K3867" s="261" t="s">
        <v>6787</v>
      </c>
      <c r="L3867" s="262">
        <v>45529</v>
      </c>
      <c r="M3867" s="261" t="s">
        <v>20</v>
      </c>
    </row>
    <row r="3868" spans="1:13" x14ac:dyDescent="0.35">
      <c r="A3868" s="259" t="s">
        <v>4549</v>
      </c>
      <c r="B3868" s="259" t="s">
        <v>4550</v>
      </c>
      <c r="C3868" s="259" t="s">
        <v>2550</v>
      </c>
      <c r="D3868" s="259" t="s">
        <v>635</v>
      </c>
      <c r="E3868" s="259">
        <v>0</v>
      </c>
      <c r="F3868" s="259" t="s">
        <v>17</v>
      </c>
      <c r="G3868" s="259" t="s">
        <v>492</v>
      </c>
      <c r="H3868" s="259">
        <v>1</v>
      </c>
      <c r="I3868" s="259" t="s">
        <v>17</v>
      </c>
      <c r="J3868" s="259" t="s">
        <v>6788</v>
      </c>
      <c r="K3868" s="259" t="s">
        <v>6789</v>
      </c>
      <c r="L3868" s="260">
        <v>45529</v>
      </c>
      <c r="M3868" s="259" t="s">
        <v>20</v>
      </c>
    </row>
    <row r="3869" spans="1:13" x14ac:dyDescent="0.35">
      <c r="A3869" s="261" t="s">
        <v>4549</v>
      </c>
      <c r="B3869" s="261" t="s">
        <v>4550</v>
      </c>
      <c r="C3869" s="261" t="s">
        <v>2550</v>
      </c>
      <c r="D3869" s="261" t="s">
        <v>793</v>
      </c>
      <c r="E3869" s="261">
        <v>67</v>
      </c>
      <c r="F3869" s="261" t="s">
        <v>6681</v>
      </c>
      <c r="G3869" s="261" t="s">
        <v>492</v>
      </c>
      <c r="H3869" s="261">
        <v>1</v>
      </c>
      <c r="I3869" s="261" t="s">
        <v>6682</v>
      </c>
      <c r="J3869" s="261" t="s">
        <v>6683</v>
      </c>
      <c r="K3869" s="261" t="s">
        <v>6790</v>
      </c>
      <c r="L3869" s="262">
        <v>45529</v>
      </c>
      <c r="M3869" s="261" t="s">
        <v>20</v>
      </c>
    </row>
    <row r="3870" spans="1:13" x14ac:dyDescent="0.35">
      <c r="A3870" s="259" t="s">
        <v>4549</v>
      </c>
      <c r="B3870" s="259" t="s">
        <v>4550</v>
      </c>
      <c r="C3870" s="259" t="s">
        <v>2550</v>
      </c>
      <c r="D3870" s="259" t="s">
        <v>990</v>
      </c>
      <c r="E3870" s="259">
        <v>38363670</v>
      </c>
      <c r="F3870" s="259" t="s">
        <v>6781</v>
      </c>
      <c r="G3870" s="259" t="s">
        <v>492</v>
      </c>
      <c r="H3870" s="259">
        <v>1</v>
      </c>
      <c r="I3870" s="259" t="s">
        <v>6782</v>
      </c>
      <c r="J3870" s="259" t="s">
        <v>6791</v>
      </c>
      <c r="K3870" s="259" t="s">
        <v>6792</v>
      </c>
      <c r="L3870" s="260">
        <v>45529</v>
      </c>
      <c r="M3870" s="259" t="s">
        <v>20</v>
      </c>
    </row>
    <row r="3871" spans="1:13" x14ac:dyDescent="0.35">
      <c r="A3871" s="261" t="s">
        <v>4549</v>
      </c>
      <c r="B3871" s="261" t="s">
        <v>4550</v>
      </c>
      <c r="C3871" s="261" t="s">
        <v>2550</v>
      </c>
      <c r="D3871" s="261" t="s">
        <v>995</v>
      </c>
      <c r="E3871" s="261">
        <v>70026627</v>
      </c>
      <c r="F3871" s="261" t="s">
        <v>6781</v>
      </c>
      <c r="G3871" s="261" t="s">
        <v>492</v>
      </c>
      <c r="H3871" s="261">
        <v>1</v>
      </c>
      <c r="I3871" s="261" t="s">
        <v>6782</v>
      </c>
      <c r="J3871" s="261" t="s">
        <v>6793</v>
      </c>
      <c r="K3871" s="261" t="s">
        <v>6794</v>
      </c>
      <c r="L3871" s="262">
        <v>45529</v>
      </c>
      <c r="M3871" s="261" t="s">
        <v>20</v>
      </c>
    </row>
    <row r="3872" spans="1:13" x14ac:dyDescent="0.35">
      <c r="A3872" s="259" t="s">
        <v>4549</v>
      </c>
      <c r="B3872" s="259" t="s">
        <v>4550</v>
      </c>
      <c r="C3872" s="259" t="s">
        <v>2550</v>
      </c>
      <c r="D3872" s="259" t="s">
        <v>1000</v>
      </c>
      <c r="E3872" s="259">
        <v>60894614</v>
      </c>
      <c r="F3872" s="259" t="s">
        <v>6781</v>
      </c>
      <c r="G3872" s="259" t="s">
        <v>492</v>
      </c>
      <c r="H3872" s="259">
        <v>1</v>
      </c>
      <c r="I3872" s="259" t="s">
        <v>6782</v>
      </c>
      <c r="J3872" s="259" t="s">
        <v>6795</v>
      </c>
      <c r="K3872" s="259" t="s">
        <v>6796</v>
      </c>
      <c r="L3872" s="260">
        <v>45529</v>
      </c>
      <c r="M3872" s="259" t="s">
        <v>20</v>
      </c>
    </row>
    <row r="3873" spans="1:13" x14ac:dyDescent="0.35">
      <c r="A3873" s="261" t="s">
        <v>4549</v>
      </c>
      <c r="B3873" s="261" t="s">
        <v>4550</v>
      </c>
      <c r="C3873" s="261" t="s">
        <v>2550</v>
      </c>
      <c r="D3873" s="261" t="s">
        <v>1003</v>
      </c>
      <c r="E3873" s="261">
        <v>27446188</v>
      </c>
      <c r="F3873" s="261" t="s">
        <v>6781</v>
      </c>
      <c r="G3873" s="261" t="s">
        <v>888</v>
      </c>
      <c r="H3873" s="261">
        <v>2</v>
      </c>
      <c r="I3873" s="261" t="s">
        <v>6782</v>
      </c>
      <c r="J3873" s="261" t="s">
        <v>6797</v>
      </c>
      <c r="K3873" s="261" t="s">
        <v>6798</v>
      </c>
      <c r="L3873" s="262">
        <v>45529</v>
      </c>
      <c r="M3873" s="261" t="s">
        <v>20</v>
      </c>
    </row>
    <row r="3874" spans="1:13" x14ac:dyDescent="0.35">
      <c r="A3874" s="259" t="s">
        <v>4549</v>
      </c>
      <c r="B3874" s="259" t="s">
        <v>4550</v>
      </c>
      <c r="C3874" s="259" t="s">
        <v>2550</v>
      </c>
      <c r="D3874" s="259" t="s">
        <v>1006</v>
      </c>
      <c r="E3874" s="259">
        <v>10917482</v>
      </c>
      <c r="F3874" s="259" t="s">
        <v>6781</v>
      </c>
      <c r="G3874" s="259" t="s">
        <v>888</v>
      </c>
      <c r="H3874" s="259">
        <v>2</v>
      </c>
      <c r="I3874" s="259" t="s">
        <v>6782</v>
      </c>
      <c r="J3874" s="259" t="s">
        <v>6799</v>
      </c>
      <c r="K3874" s="259" t="s">
        <v>6800</v>
      </c>
      <c r="L3874" s="260">
        <v>45529</v>
      </c>
      <c r="M3874" s="259" t="s">
        <v>20</v>
      </c>
    </row>
    <row r="3875" spans="1:13" x14ac:dyDescent="0.35">
      <c r="A3875" s="261" t="s">
        <v>4549</v>
      </c>
      <c r="B3875" s="261" t="s">
        <v>4550</v>
      </c>
      <c r="C3875" s="261" t="s">
        <v>2550</v>
      </c>
      <c r="D3875" s="261" t="s">
        <v>823</v>
      </c>
      <c r="E3875" s="261">
        <v>0</v>
      </c>
      <c r="F3875" s="261" t="s">
        <v>6781</v>
      </c>
      <c r="G3875" s="261" t="s">
        <v>888</v>
      </c>
      <c r="H3875" s="261">
        <v>2</v>
      </c>
      <c r="I3875" s="261" t="s">
        <v>6782</v>
      </c>
      <c r="J3875" s="261" t="s">
        <v>6801</v>
      </c>
      <c r="K3875" s="261" t="s">
        <v>6802</v>
      </c>
      <c r="L3875" s="262">
        <v>45529</v>
      </c>
      <c r="M3875" s="261" t="s">
        <v>20</v>
      </c>
    </row>
    <row r="3876" spans="1:13" x14ac:dyDescent="0.35">
      <c r="A3876" s="259" t="s">
        <v>4549</v>
      </c>
      <c r="B3876" s="259" t="s">
        <v>4550</v>
      </c>
      <c r="C3876" s="259" t="s">
        <v>2550</v>
      </c>
      <c r="D3876" s="259" t="s">
        <v>404</v>
      </c>
      <c r="E3876" s="259">
        <v>1</v>
      </c>
      <c r="F3876" s="259" t="s">
        <v>6781</v>
      </c>
      <c r="G3876" s="259" t="s">
        <v>492</v>
      </c>
      <c r="H3876" s="259">
        <v>1</v>
      </c>
      <c r="I3876" s="259" t="s">
        <v>6782</v>
      </c>
      <c r="J3876" s="259" t="s">
        <v>6803</v>
      </c>
      <c r="K3876" s="259" t="s">
        <v>6804</v>
      </c>
      <c r="L3876" s="260">
        <v>45529</v>
      </c>
      <c r="M3876" s="259" t="s">
        <v>20</v>
      </c>
    </row>
    <row r="3877" spans="1:13" x14ac:dyDescent="0.35">
      <c r="A3877" s="261" t="s">
        <v>4549</v>
      </c>
      <c r="B3877" s="261" t="s">
        <v>4550</v>
      </c>
      <c r="C3877" s="261" t="s">
        <v>2550</v>
      </c>
      <c r="D3877" s="261" t="s">
        <v>26</v>
      </c>
      <c r="E3877" s="261" t="s">
        <v>17</v>
      </c>
      <c r="F3877" s="261" t="s">
        <v>17</v>
      </c>
      <c r="G3877" s="261" t="s">
        <v>17</v>
      </c>
      <c r="H3877" s="261" t="s">
        <v>17</v>
      </c>
      <c r="I3877" s="261" t="s">
        <v>17</v>
      </c>
      <c r="J3877" s="261" t="s">
        <v>6710</v>
      </c>
      <c r="K3877" s="261" t="s">
        <v>6805</v>
      </c>
      <c r="L3877" s="262">
        <v>45529</v>
      </c>
      <c r="M3877" s="261" t="s">
        <v>20</v>
      </c>
    </row>
    <row r="3878" spans="1:13" x14ac:dyDescent="0.35">
      <c r="A3878" s="259" t="s">
        <v>4549</v>
      </c>
      <c r="B3878" s="259" t="s">
        <v>4550</v>
      </c>
      <c r="C3878" s="259" t="s">
        <v>2550</v>
      </c>
      <c r="D3878" s="259" t="s">
        <v>28</v>
      </c>
      <c r="E3878" s="259" t="s">
        <v>17</v>
      </c>
      <c r="F3878" s="259" t="s">
        <v>17</v>
      </c>
      <c r="G3878" s="259" t="s">
        <v>17</v>
      </c>
      <c r="H3878" s="259" t="s">
        <v>17</v>
      </c>
      <c r="I3878" s="259" t="s">
        <v>17</v>
      </c>
      <c r="J3878" s="259" t="s">
        <v>6710</v>
      </c>
      <c r="K3878" s="259" t="s">
        <v>6806</v>
      </c>
      <c r="L3878" s="260">
        <v>45529</v>
      </c>
      <c r="M3878" s="259" t="s">
        <v>20</v>
      </c>
    </row>
    <row r="3879" spans="1:13" x14ac:dyDescent="0.35">
      <c r="A3879" s="261" t="s">
        <v>4549</v>
      </c>
      <c r="B3879" s="261" t="s">
        <v>4550</v>
      </c>
      <c r="C3879" s="261" t="s">
        <v>2550</v>
      </c>
      <c r="D3879" s="261" t="s">
        <v>38</v>
      </c>
      <c r="E3879" s="261" t="s">
        <v>17</v>
      </c>
      <c r="F3879" s="261" t="s">
        <v>17</v>
      </c>
      <c r="G3879" s="261" t="s">
        <v>17</v>
      </c>
      <c r="H3879" s="261" t="s">
        <v>17</v>
      </c>
      <c r="I3879" s="261" t="s">
        <v>17</v>
      </c>
      <c r="J3879" s="261" t="s">
        <v>6710</v>
      </c>
      <c r="K3879" s="261" t="s">
        <v>6807</v>
      </c>
      <c r="L3879" s="262">
        <v>45529</v>
      </c>
      <c r="M3879" s="261" t="s">
        <v>20</v>
      </c>
    </row>
    <row r="3880" spans="1:13" x14ac:dyDescent="0.35">
      <c r="A3880" s="259" t="s">
        <v>4549</v>
      </c>
      <c r="B3880" s="259" t="s">
        <v>4550</v>
      </c>
      <c r="C3880" s="259" t="s">
        <v>2550</v>
      </c>
      <c r="D3880" s="259" t="s">
        <v>16</v>
      </c>
      <c r="E3880" s="259" t="s">
        <v>17</v>
      </c>
      <c r="F3880" s="259" t="s">
        <v>17</v>
      </c>
      <c r="G3880" s="259" t="s">
        <v>17</v>
      </c>
      <c r="H3880" s="259" t="s">
        <v>17</v>
      </c>
      <c r="I3880" s="259" t="s">
        <v>17</v>
      </c>
      <c r="J3880" s="259" t="s">
        <v>6808</v>
      </c>
      <c r="K3880" s="259" t="s">
        <v>6809</v>
      </c>
      <c r="L3880" s="260">
        <v>45529</v>
      </c>
      <c r="M3880" s="259" t="s">
        <v>20</v>
      </c>
    </row>
    <row r="3881" spans="1:13" x14ac:dyDescent="0.35">
      <c r="A3881" s="261" t="s">
        <v>4549</v>
      </c>
      <c r="B3881" s="261" t="s">
        <v>4550</v>
      </c>
      <c r="C3881" s="261" t="s">
        <v>2550</v>
      </c>
      <c r="D3881" s="261" t="s">
        <v>21</v>
      </c>
      <c r="E3881" s="261" t="s">
        <v>17</v>
      </c>
      <c r="F3881" s="261" t="s">
        <v>17</v>
      </c>
      <c r="G3881" s="261" t="s">
        <v>17</v>
      </c>
      <c r="H3881" s="261" t="s">
        <v>17</v>
      </c>
      <c r="I3881" s="261" t="s">
        <v>17</v>
      </c>
      <c r="J3881" s="261" t="s">
        <v>6808</v>
      </c>
      <c r="K3881" s="261" t="s">
        <v>6810</v>
      </c>
      <c r="L3881" s="262">
        <v>45529</v>
      </c>
      <c r="M3881" s="261" t="s">
        <v>20</v>
      </c>
    </row>
    <row r="3882" spans="1:13" x14ac:dyDescent="0.35">
      <c r="A3882" s="259" t="s">
        <v>4549</v>
      </c>
      <c r="B3882" s="259" t="s">
        <v>4550</v>
      </c>
      <c r="C3882" s="259" t="s">
        <v>2550</v>
      </c>
      <c r="D3882" s="259" t="s">
        <v>768</v>
      </c>
      <c r="E3882" s="259" t="s">
        <v>17</v>
      </c>
      <c r="F3882" s="259" t="s">
        <v>17</v>
      </c>
      <c r="G3882" s="259" t="s">
        <v>17</v>
      </c>
      <c r="H3882" s="259" t="s">
        <v>17</v>
      </c>
      <c r="I3882" s="259" t="s">
        <v>17</v>
      </c>
      <c r="J3882" s="259" t="s">
        <v>6808</v>
      </c>
      <c r="K3882" s="259" t="s">
        <v>6811</v>
      </c>
      <c r="L3882" s="260">
        <v>45529</v>
      </c>
      <c r="M3882" s="259" t="s">
        <v>20</v>
      </c>
    </row>
    <row r="3883" spans="1:13" x14ac:dyDescent="0.35">
      <c r="A3883" s="261" t="s">
        <v>4549</v>
      </c>
      <c r="B3883" s="261" t="s">
        <v>4550</v>
      </c>
      <c r="C3883" s="261" t="s">
        <v>2550</v>
      </c>
      <c r="D3883" s="261" t="s">
        <v>24</v>
      </c>
      <c r="E3883" s="261" t="s">
        <v>17</v>
      </c>
      <c r="F3883" s="261" t="s">
        <v>17</v>
      </c>
      <c r="G3883" s="261" t="s">
        <v>17</v>
      </c>
      <c r="H3883" s="261" t="s">
        <v>17</v>
      </c>
      <c r="I3883" s="261" t="s">
        <v>17</v>
      </c>
      <c r="J3883" s="261" t="s">
        <v>6808</v>
      </c>
      <c r="K3883" s="261" t="s">
        <v>6812</v>
      </c>
      <c r="L3883" s="262">
        <v>45529</v>
      </c>
      <c r="M3883" s="261" t="s">
        <v>20</v>
      </c>
    </row>
    <row r="3884" spans="1:13" x14ac:dyDescent="0.35">
      <c r="A3884" s="259" t="s">
        <v>2560</v>
      </c>
      <c r="B3884" s="259" t="s">
        <v>2561</v>
      </c>
      <c r="C3884" s="259" t="s">
        <v>2550</v>
      </c>
      <c r="D3884" s="259" t="s">
        <v>953</v>
      </c>
      <c r="E3884" s="259">
        <v>170818496</v>
      </c>
      <c r="F3884" s="259" t="s">
        <v>6660</v>
      </c>
      <c r="G3884" s="259" t="s">
        <v>492</v>
      </c>
      <c r="H3884" s="259">
        <v>1</v>
      </c>
      <c r="I3884" s="259" t="s">
        <v>6661</v>
      </c>
      <c r="J3884" s="259" t="s">
        <v>6727</v>
      </c>
      <c r="K3884" s="259" t="s">
        <v>6813</v>
      </c>
      <c r="L3884" s="260">
        <v>45529</v>
      </c>
      <c r="M3884" s="259" t="s">
        <v>439</v>
      </c>
    </row>
    <row r="3885" spans="1:13" x14ac:dyDescent="0.35">
      <c r="A3885" s="261" t="s">
        <v>2560</v>
      </c>
      <c r="B3885" s="261" t="s">
        <v>2561</v>
      </c>
      <c r="C3885" s="261" t="s">
        <v>2550</v>
      </c>
      <c r="D3885" s="261" t="s">
        <v>694</v>
      </c>
      <c r="E3885" s="261">
        <v>43363.76</v>
      </c>
      <c r="F3885" s="261" t="s">
        <v>6814</v>
      </c>
      <c r="G3885" s="261" t="s">
        <v>492</v>
      </c>
      <c r="H3885" s="261">
        <v>1</v>
      </c>
      <c r="I3885" s="261" t="s">
        <v>6815</v>
      </c>
      <c r="J3885" s="261" t="s">
        <v>6816</v>
      </c>
      <c r="K3885" s="261" t="s">
        <v>6817</v>
      </c>
      <c r="L3885" s="262">
        <v>45529</v>
      </c>
      <c r="M3885" s="261" t="s">
        <v>20</v>
      </c>
    </row>
    <row r="3886" spans="1:13" x14ac:dyDescent="0.35">
      <c r="A3886" s="259" t="s">
        <v>2560</v>
      </c>
      <c r="B3886" s="259" t="s">
        <v>2561</v>
      </c>
      <c r="C3886" s="259" t="s">
        <v>2550</v>
      </c>
      <c r="D3886" s="259" t="s">
        <v>962</v>
      </c>
      <c r="E3886" s="259">
        <v>43814405</v>
      </c>
      <c r="F3886" s="259" t="s">
        <v>6818</v>
      </c>
      <c r="G3886" s="259" t="s">
        <v>492</v>
      </c>
      <c r="H3886" s="259">
        <v>1</v>
      </c>
      <c r="I3886" s="259" t="s">
        <v>6819</v>
      </c>
      <c r="J3886" s="259" t="s">
        <v>6820</v>
      </c>
      <c r="K3886" s="259" t="s">
        <v>6821</v>
      </c>
      <c r="L3886" s="260">
        <v>45529</v>
      </c>
      <c r="M3886" s="259" t="s">
        <v>20</v>
      </c>
    </row>
    <row r="3887" spans="1:13" x14ac:dyDescent="0.35">
      <c r="A3887" s="261" t="s">
        <v>2560</v>
      </c>
      <c r="B3887" s="261" t="s">
        <v>2561</v>
      </c>
      <c r="C3887" s="261" t="s">
        <v>2550</v>
      </c>
      <c r="D3887" s="261" t="s">
        <v>967</v>
      </c>
      <c r="E3887" s="261">
        <v>4600000</v>
      </c>
      <c r="F3887" s="261" t="s">
        <v>6718</v>
      </c>
      <c r="G3887" s="261" t="s">
        <v>888</v>
      </c>
      <c r="H3887" s="261">
        <v>2</v>
      </c>
      <c r="I3887" s="261" t="s">
        <v>6719</v>
      </c>
      <c r="J3887" s="261" t="s">
        <v>6822</v>
      </c>
      <c r="K3887" s="261" t="s">
        <v>6823</v>
      </c>
      <c r="L3887" s="262">
        <v>45529</v>
      </c>
      <c r="M3887" s="261" t="s">
        <v>20</v>
      </c>
    </row>
    <row r="3888" spans="1:13" x14ac:dyDescent="0.35">
      <c r="A3888" s="259" t="s">
        <v>2560</v>
      </c>
      <c r="B3888" s="259" t="s">
        <v>2561</v>
      </c>
      <c r="C3888" s="259" t="s">
        <v>2550</v>
      </c>
      <c r="D3888" s="259" t="s">
        <v>568</v>
      </c>
      <c r="E3888" s="259">
        <v>278125</v>
      </c>
      <c r="F3888" s="259" t="s">
        <v>6824</v>
      </c>
      <c r="G3888" s="259" t="s">
        <v>888</v>
      </c>
      <c r="H3888" s="259">
        <v>2</v>
      </c>
      <c r="I3888" s="259" t="s">
        <v>6825</v>
      </c>
      <c r="J3888" s="259" t="s">
        <v>6826</v>
      </c>
      <c r="K3888" s="259" t="s">
        <v>6827</v>
      </c>
      <c r="L3888" s="260">
        <v>45529</v>
      </c>
      <c r="M3888" s="259" t="s">
        <v>20</v>
      </c>
    </row>
    <row r="3889" spans="1:13" x14ac:dyDescent="0.35">
      <c r="A3889" s="261" t="s">
        <v>2560</v>
      </c>
      <c r="B3889" s="261" t="s">
        <v>2561</v>
      </c>
      <c r="C3889" s="261" t="s">
        <v>2550</v>
      </c>
      <c r="D3889" s="261" t="s">
        <v>40</v>
      </c>
      <c r="E3889" s="261" t="s">
        <v>17</v>
      </c>
      <c r="F3889" s="261" t="s">
        <v>17</v>
      </c>
      <c r="G3889" s="261" t="s">
        <v>22</v>
      </c>
      <c r="H3889" s="261">
        <v>3</v>
      </c>
      <c r="I3889" s="261" t="s">
        <v>17</v>
      </c>
      <c r="J3889" s="261" t="s">
        <v>18</v>
      </c>
      <c r="K3889" s="261" t="s">
        <v>6828</v>
      </c>
      <c r="L3889" s="262">
        <v>45529</v>
      </c>
      <c r="M3889" s="261" t="s">
        <v>20</v>
      </c>
    </row>
    <row r="3890" spans="1:13" x14ac:dyDescent="0.35">
      <c r="A3890" s="259" t="s">
        <v>2560</v>
      </c>
      <c r="B3890" s="259" t="s">
        <v>2561</v>
      </c>
      <c r="C3890" s="259" t="s">
        <v>2550</v>
      </c>
      <c r="D3890" s="259" t="s">
        <v>635</v>
      </c>
      <c r="E3890" s="259">
        <v>16</v>
      </c>
      <c r="F3890" s="259" t="s">
        <v>6718</v>
      </c>
      <c r="G3890" s="259" t="s">
        <v>492</v>
      </c>
      <c r="H3890" s="259">
        <v>1</v>
      </c>
      <c r="I3890" s="259" t="s">
        <v>6719</v>
      </c>
      <c r="J3890" s="259" t="s">
        <v>6829</v>
      </c>
      <c r="K3890" s="259" t="s">
        <v>6830</v>
      </c>
      <c r="L3890" s="260">
        <v>45529</v>
      </c>
      <c r="M3890" s="259" t="s">
        <v>20</v>
      </c>
    </row>
    <row r="3891" spans="1:13" x14ac:dyDescent="0.35">
      <c r="A3891" s="261" t="s">
        <v>2560</v>
      </c>
      <c r="B3891" s="261" t="s">
        <v>2561</v>
      </c>
      <c r="C3891" s="261" t="s">
        <v>2550</v>
      </c>
      <c r="D3891" s="261" t="s">
        <v>793</v>
      </c>
      <c r="E3891" s="261">
        <v>67</v>
      </c>
      <c r="F3891" s="261" t="s">
        <v>6681</v>
      </c>
      <c r="G3891" s="261" t="s">
        <v>492</v>
      </c>
      <c r="H3891" s="261">
        <v>1</v>
      </c>
      <c r="I3891" s="261" t="s">
        <v>6682</v>
      </c>
      <c r="J3891" s="261" t="s">
        <v>6683</v>
      </c>
      <c r="K3891" s="261" t="s">
        <v>6831</v>
      </c>
      <c r="L3891" s="262">
        <v>45529</v>
      </c>
      <c r="M3891" s="261" t="s">
        <v>439</v>
      </c>
    </row>
    <row r="3892" spans="1:13" x14ac:dyDescent="0.35">
      <c r="A3892" s="259" t="s">
        <v>2560</v>
      </c>
      <c r="B3892" s="259" t="s">
        <v>2561</v>
      </c>
      <c r="C3892" s="259" t="s">
        <v>2550</v>
      </c>
      <c r="D3892" s="259" t="s">
        <v>990</v>
      </c>
      <c r="E3892" s="259">
        <v>1302504</v>
      </c>
      <c r="F3892" s="259" t="s">
        <v>6832</v>
      </c>
      <c r="G3892" s="259" t="s">
        <v>888</v>
      </c>
      <c r="H3892" s="259">
        <v>2</v>
      </c>
      <c r="I3892" s="259" t="s">
        <v>6825</v>
      </c>
      <c r="J3892" s="259" t="s">
        <v>6833</v>
      </c>
      <c r="K3892" s="259" t="s">
        <v>6834</v>
      </c>
      <c r="L3892" s="260">
        <v>45529</v>
      </c>
      <c r="M3892" s="259" t="s">
        <v>20</v>
      </c>
    </row>
    <row r="3893" spans="1:13" x14ac:dyDescent="0.35">
      <c r="A3893" s="261" t="s">
        <v>2560</v>
      </c>
      <c r="B3893" s="261" t="s">
        <v>2561</v>
      </c>
      <c r="C3893" s="261" t="s">
        <v>2550</v>
      </c>
      <c r="D3893" s="261" t="s">
        <v>995</v>
      </c>
      <c r="E3893" s="261">
        <v>39214405</v>
      </c>
      <c r="F3893" s="261" t="s">
        <v>6818</v>
      </c>
      <c r="G3893" s="261" t="s">
        <v>888</v>
      </c>
      <c r="H3893" s="261">
        <v>2</v>
      </c>
      <c r="I3893" s="261" t="s">
        <v>6819</v>
      </c>
      <c r="J3893" s="261" t="s">
        <v>6835</v>
      </c>
      <c r="K3893" s="261" t="s">
        <v>6836</v>
      </c>
      <c r="L3893" s="262">
        <v>45529</v>
      </c>
      <c r="M3893" s="261" t="s">
        <v>20</v>
      </c>
    </row>
    <row r="3894" spans="1:13" x14ac:dyDescent="0.35">
      <c r="A3894" s="259" t="s">
        <v>2560</v>
      </c>
      <c r="B3894" s="259" t="s">
        <v>2561</v>
      </c>
      <c r="C3894" s="259" t="s">
        <v>2550</v>
      </c>
      <c r="D3894" s="259" t="s">
        <v>1000</v>
      </c>
      <c r="E3894" s="259">
        <v>3297496</v>
      </c>
      <c r="F3894" s="259" t="s">
        <v>6837</v>
      </c>
      <c r="G3894" s="259" t="s">
        <v>888</v>
      </c>
      <c r="H3894" s="259">
        <v>2</v>
      </c>
      <c r="I3894" s="259" t="s">
        <v>6838</v>
      </c>
      <c r="J3894" s="259" t="s">
        <v>6839</v>
      </c>
      <c r="K3894" s="259" t="s">
        <v>6840</v>
      </c>
      <c r="L3894" s="260">
        <v>45529</v>
      </c>
      <c r="M3894" s="259" t="s">
        <v>20</v>
      </c>
    </row>
    <row r="3895" spans="1:13" x14ac:dyDescent="0.35">
      <c r="A3895" s="261" t="s">
        <v>2560</v>
      </c>
      <c r="B3895" s="261" t="s">
        <v>2561</v>
      </c>
      <c r="C3895" s="261" t="s">
        <v>2550</v>
      </c>
      <c r="D3895" s="261" t="s">
        <v>1003</v>
      </c>
      <c r="E3895" s="261">
        <v>1302504</v>
      </c>
      <c r="F3895" s="261" t="s">
        <v>6824</v>
      </c>
      <c r="G3895" s="261" t="s">
        <v>888</v>
      </c>
      <c r="H3895" s="261">
        <v>2</v>
      </c>
      <c r="I3895" s="261" t="s">
        <v>6825</v>
      </c>
      <c r="J3895" s="261" t="s">
        <v>6841</v>
      </c>
      <c r="K3895" s="261" t="s">
        <v>6842</v>
      </c>
      <c r="L3895" s="262">
        <v>45529</v>
      </c>
      <c r="M3895" s="261" t="s">
        <v>20</v>
      </c>
    </row>
    <row r="3896" spans="1:13" x14ac:dyDescent="0.35">
      <c r="A3896" s="259" t="s">
        <v>2560</v>
      </c>
      <c r="B3896" s="259" t="s">
        <v>2561</v>
      </c>
      <c r="C3896" s="259" t="s">
        <v>2550</v>
      </c>
      <c r="D3896" s="259" t="s">
        <v>1006</v>
      </c>
      <c r="E3896" s="259" t="s">
        <v>17</v>
      </c>
      <c r="F3896" s="259" t="s">
        <v>6824</v>
      </c>
      <c r="G3896" s="259" t="s">
        <v>888</v>
      </c>
      <c r="H3896" s="259">
        <v>2</v>
      </c>
      <c r="I3896" s="259" t="s">
        <v>6825</v>
      </c>
      <c r="J3896" s="259" t="s">
        <v>6841</v>
      </c>
      <c r="K3896" s="259" t="s">
        <v>6843</v>
      </c>
      <c r="L3896" s="260">
        <v>45529</v>
      </c>
      <c r="M3896" s="259" t="s">
        <v>20</v>
      </c>
    </row>
    <row r="3897" spans="1:13" x14ac:dyDescent="0.35">
      <c r="A3897" s="261" t="s">
        <v>2560</v>
      </c>
      <c r="B3897" s="261" t="s">
        <v>2561</v>
      </c>
      <c r="C3897" s="261" t="s">
        <v>2550</v>
      </c>
      <c r="D3897" s="261" t="s">
        <v>823</v>
      </c>
      <c r="E3897" s="261" t="s">
        <v>17</v>
      </c>
      <c r="F3897" s="261" t="s">
        <v>6824</v>
      </c>
      <c r="G3897" s="261" t="s">
        <v>888</v>
      </c>
      <c r="H3897" s="261">
        <v>2</v>
      </c>
      <c r="I3897" s="261" t="s">
        <v>6825</v>
      </c>
      <c r="J3897" s="261" t="s">
        <v>6841</v>
      </c>
      <c r="K3897" s="261" t="s">
        <v>6844</v>
      </c>
      <c r="L3897" s="262">
        <v>45529</v>
      </c>
      <c r="M3897" s="261" t="s">
        <v>20</v>
      </c>
    </row>
    <row r="3898" spans="1:13" x14ac:dyDescent="0.35">
      <c r="A3898" s="259" t="s">
        <v>2560</v>
      </c>
      <c r="B3898" s="259" t="s">
        <v>2561</v>
      </c>
      <c r="C3898" s="259" t="s">
        <v>2550</v>
      </c>
      <c r="D3898" s="259" t="s">
        <v>404</v>
      </c>
      <c r="E3898" s="259">
        <v>4</v>
      </c>
      <c r="F3898" s="259" t="s">
        <v>6845</v>
      </c>
      <c r="G3898" s="259" t="s">
        <v>492</v>
      </c>
      <c r="H3898" s="259">
        <v>1</v>
      </c>
      <c r="I3898" s="259" t="s">
        <v>6846</v>
      </c>
      <c r="J3898" s="259" t="s">
        <v>6847</v>
      </c>
      <c r="K3898" s="259" t="s">
        <v>6848</v>
      </c>
      <c r="L3898" s="260">
        <v>45529</v>
      </c>
      <c r="M3898" s="259" t="s">
        <v>20</v>
      </c>
    </row>
    <row r="3899" spans="1:13" x14ac:dyDescent="0.35">
      <c r="A3899" s="261" t="s">
        <v>2560</v>
      </c>
      <c r="B3899" s="261" t="s">
        <v>2561</v>
      </c>
      <c r="C3899" s="261" t="s">
        <v>2550</v>
      </c>
      <c r="D3899" s="261" t="s">
        <v>26</v>
      </c>
      <c r="E3899" s="261" t="s">
        <v>17</v>
      </c>
      <c r="F3899" s="261" t="s">
        <v>17</v>
      </c>
      <c r="G3899" s="261" t="s">
        <v>17</v>
      </c>
      <c r="H3899" s="261" t="s">
        <v>17</v>
      </c>
      <c r="I3899" s="261" t="s">
        <v>17</v>
      </c>
      <c r="J3899" s="261" t="s">
        <v>6710</v>
      </c>
      <c r="K3899" s="261" t="s">
        <v>6849</v>
      </c>
      <c r="L3899" s="262">
        <v>45529</v>
      </c>
      <c r="M3899" s="261" t="s">
        <v>20</v>
      </c>
    </row>
    <row r="3900" spans="1:13" x14ac:dyDescent="0.35">
      <c r="A3900" s="259" t="s">
        <v>2560</v>
      </c>
      <c r="B3900" s="259" t="s">
        <v>2561</v>
      </c>
      <c r="C3900" s="259" t="s">
        <v>2550</v>
      </c>
      <c r="D3900" s="259" t="s">
        <v>28</v>
      </c>
      <c r="E3900" s="259" t="s">
        <v>17</v>
      </c>
      <c r="F3900" s="259" t="s">
        <v>17</v>
      </c>
      <c r="G3900" s="259" t="s">
        <v>17</v>
      </c>
      <c r="H3900" s="259" t="s">
        <v>17</v>
      </c>
      <c r="I3900" s="259" t="s">
        <v>17</v>
      </c>
      <c r="J3900" s="259" t="s">
        <v>6710</v>
      </c>
      <c r="K3900" s="259" t="s">
        <v>6850</v>
      </c>
      <c r="L3900" s="260">
        <v>45529</v>
      </c>
      <c r="M3900" s="259" t="s">
        <v>20</v>
      </c>
    </row>
    <row r="3901" spans="1:13" x14ac:dyDescent="0.35">
      <c r="A3901" s="261" t="s">
        <v>2560</v>
      </c>
      <c r="B3901" s="261" t="s">
        <v>2561</v>
      </c>
      <c r="C3901" s="261" t="s">
        <v>2550</v>
      </c>
      <c r="D3901" s="261" t="s">
        <v>38</v>
      </c>
      <c r="E3901" s="261" t="s">
        <v>17</v>
      </c>
      <c r="F3901" s="261" t="s">
        <v>17</v>
      </c>
      <c r="G3901" s="261" t="s">
        <v>17</v>
      </c>
      <c r="H3901" s="261" t="s">
        <v>17</v>
      </c>
      <c r="I3901" s="261" t="s">
        <v>17</v>
      </c>
      <c r="J3901" s="261" t="s">
        <v>6710</v>
      </c>
      <c r="K3901" s="261" t="s">
        <v>6851</v>
      </c>
      <c r="L3901" s="262">
        <v>45529</v>
      </c>
      <c r="M3901" s="261" t="s">
        <v>20</v>
      </c>
    </row>
    <row r="3902" spans="1:13" x14ac:dyDescent="0.35">
      <c r="A3902" s="259" t="s">
        <v>2560</v>
      </c>
      <c r="B3902" s="259" t="s">
        <v>2561</v>
      </c>
      <c r="C3902" s="259" t="s">
        <v>2550</v>
      </c>
      <c r="D3902" s="259" t="s">
        <v>16</v>
      </c>
      <c r="E3902" s="259">
        <v>133528</v>
      </c>
      <c r="F3902" s="259" t="s">
        <v>6718</v>
      </c>
      <c r="G3902" s="259" t="s">
        <v>492</v>
      </c>
      <c r="H3902" s="259">
        <v>1</v>
      </c>
      <c r="I3902" s="259" t="s">
        <v>6719</v>
      </c>
      <c r="J3902" s="259" t="s">
        <v>6720</v>
      </c>
      <c r="K3902" s="259" t="s">
        <v>6852</v>
      </c>
      <c r="L3902" s="260">
        <v>45529</v>
      </c>
      <c r="M3902" s="259" t="s">
        <v>20</v>
      </c>
    </row>
    <row r="3903" spans="1:13" x14ac:dyDescent="0.35">
      <c r="A3903" s="261" t="s">
        <v>2560</v>
      </c>
      <c r="B3903" s="261" t="s">
        <v>2561</v>
      </c>
      <c r="C3903" s="261" t="s">
        <v>2550</v>
      </c>
      <c r="D3903" s="261" t="s">
        <v>21</v>
      </c>
      <c r="E3903" s="261">
        <v>40338</v>
      </c>
      <c r="F3903" s="261" t="s">
        <v>6718</v>
      </c>
      <c r="G3903" s="261" t="s">
        <v>492</v>
      </c>
      <c r="H3903" s="261">
        <v>1</v>
      </c>
      <c r="I3903" s="261" t="s">
        <v>6719</v>
      </c>
      <c r="J3903" s="261" t="s">
        <v>6853</v>
      </c>
      <c r="K3903" s="261" t="s">
        <v>6854</v>
      </c>
      <c r="L3903" s="262">
        <v>45529</v>
      </c>
      <c r="M3903" s="261" t="s">
        <v>20</v>
      </c>
    </row>
    <row r="3904" spans="1:13" x14ac:dyDescent="0.35">
      <c r="A3904" s="259" t="s">
        <v>2560</v>
      </c>
      <c r="B3904" s="259" t="s">
        <v>2561</v>
      </c>
      <c r="C3904" s="259" t="s">
        <v>2550</v>
      </c>
      <c r="D3904" s="259" t="s">
        <v>768</v>
      </c>
      <c r="E3904" s="259" t="s">
        <v>17</v>
      </c>
      <c r="F3904" s="259" t="s">
        <v>17</v>
      </c>
      <c r="G3904" s="259" t="s">
        <v>17</v>
      </c>
      <c r="H3904" s="259" t="s">
        <v>17</v>
      </c>
      <c r="I3904" s="259" t="s">
        <v>17</v>
      </c>
      <c r="J3904" s="259" t="s">
        <v>6710</v>
      </c>
      <c r="K3904" s="259" t="s">
        <v>6855</v>
      </c>
      <c r="L3904" s="260">
        <v>45529</v>
      </c>
      <c r="M3904" s="259" t="s">
        <v>20</v>
      </c>
    </row>
    <row r="3905" spans="1:13" x14ac:dyDescent="0.35">
      <c r="A3905" s="261" t="s">
        <v>2560</v>
      </c>
      <c r="B3905" s="261" t="s">
        <v>2561</v>
      </c>
      <c r="C3905" s="261" t="s">
        <v>2550</v>
      </c>
      <c r="D3905" s="261" t="s">
        <v>24</v>
      </c>
      <c r="E3905" s="261">
        <v>592000000</v>
      </c>
      <c r="F3905" s="261" t="s">
        <v>6723</v>
      </c>
      <c r="G3905" s="261" t="s">
        <v>888</v>
      </c>
      <c r="H3905" s="261">
        <v>2</v>
      </c>
      <c r="I3905" s="261" t="s">
        <v>6724</v>
      </c>
      <c r="J3905" s="261" t="s">
        <v>6725</v>
      </c>
      <c r="K3905" s="261" t="s">
        <v>6856</v>
      </c>
      <c r="L3905" s="262">
        <v>45529</v>
      </c>
      <c r="M3905" s="261" t="s">
        <v>20</v>
      </c>
    </row>
    <row r="3906" spans="1:13" x14ac:dyDescent="0.35">
      <c r="A3906" s="259" t="s">
        <v>3966</v>
      </c>
      <c r="B3906" s="259" t="s">
        <v>3967</v>
      </c>
      <c r="C3906" s="259" t="s">
        <v>2550</v>
      </c>
      <c r="D3906" s="259" t="s">
        <v>953</v>
      </c>
      <c r="E3906" s="259">
        <v>170818496</v>
      </c>
      <c r="F3906" s="259" t="s">
        <v>6660</v>
      </c>
      <c r="G3906" s="259" t="s">
        <v>492</v>
      </c>
      <c r="H3906" s="259">
        <v>1</v>
      </c>
      <c r="I3906" s="259" t="s">
        <v>6661</v>
      </c>
      <c r="J3906" s="259" t="s">
        <v>6727</v>
      </c>
      <c r="K3906" s="259" t="s">
        <v>6857</v>
      </c>
      <c r="L3906" s="260">
        <v>45529</v>
      </c>
      <c r="M3906" s="259" t="s">
        <v>439</v>
      </c>
    </row>
    <row r="3907" spans="1:13" x14ac:dyDescent="0.35">
      <c r="A3907" s="261" t="s">
        <v>3966</v>
      </c>
      <c r="B3907" s="261" t="s">
        <v>3967</v>
      </c>
      <c r="C3907" s="261" t="s">
        <v>2550</v>
      </c>
      <c r="D3907" s="261" t="s">
        <v>694</v>
      </c>
      <c r="E3907" s="261">
        <v>58076</v>
      </c>
      <c r="F3907" s="261" t="s">
        <v>6858</v>
      </c>
      <c r="G3907" s="261" t="s">
        <v>888</v>
      </c>
      <c r="H3907" s="261">
        <v>2</v>
      </c>
      <c r="I3907" s="261" t="s">
        <v>6859</v>
      </c>
      <c r="J3907" s="261" t="s">
        <v>6860</v>
      </c>
      <c r="K3907" s="261" t="s">
        <v>6861</v>
      </c>
      <c r="L3907" s="262">
        <v>45529</v>
      </c>
      <c r="M3907" s="261" t="s">
        <v>439</v>
      </c>
    </row>
    <row r="3908" spans="1:13" x14ac:dyDescent="0.35">
      <c r="A3908" s="259" t="s">
        <v>3966</v>
      </c>
      <c r="B3908" s="259" t="s">
        <v>3967</v>
      </c>
      <c r="C3908" s="259" t="s">
        <v>2550</v>
      </c>
      <c r="D3908" s="259" t="s">
        <v>962</v>
      </c>
      <c r="E3908" s="259">
        <v>64264847</v>
      </c>
      <c r="F3908" s="259" t="s">
        <v>6858</v>
      </c>
      <c r="G3908" s="259" t="s">
        <v>888</v>
      </c>
      <c r="H3908" s="259">
        <v>2</v>
      </c>
      <c r="I3908" s="259" t="s">
        <v>6862</v>
      </c>
      <c r="J3908" s="259" t="s">
        <v>6863</v>
      </c>
      <c r="K3908" s="259" t="s">
        <v>6864</v>
      </c>
      <c r="L3908" s="260">
        <v>45529</v>
      </c>
      <c r="M3908" s="259" t="s">
        <v>439</v>
      </c>
    </row>
    <row r="3909" spans="1:13" x14ac:dyDescent="0.35">
      <c r="A3909" s="261" t="s">
        <v>3966</v>
      </c>
      <c r="B3909" s="261" t="s">
        <v>3967</v>
      </c>
      <c r="C3909" s="261" t="s">
        <v>2550</v>
      </c>
      <c r="D3909" s="261" t="s">
        <v>967</v>
      </c>
      <c r="E3909" s="261">
        <v>7949674</v>
      </c>
      <c r="F3909" s="261" t="s">
        <v>6865</v>
      </c>
      <c r="G3909" s="261" t="s">
        <v>888</v>
      </c>
      <c r="H3909" s="261">
        <v>2</v>
      </c>
      <c r="I3909" s="261" t="s">
        <v>6866</v>
      </c>
      <c r="J3909" s="261" t="s">
        <v>6867</v>
      </c>
      <c r="K3909" s="261" t="s">
        <v>6868</v>
      </c>
      <c r="L3909" s="262">
        <v>45529</v>
      </c>
      <c r="M3909" s="261" t="s">
        <v>439</v>
      </c>
    </row>
    <row r="3910" spans="1:13" x14ac:dyDescent="0.35">
      <c r="A3910" s="259" t="s">
        <v>3966</v>
      </c>
      <c r="B3910" s="259" t="s">
        <v>3967</v>
      </c>
      <c r="C3910" s="259" t="s">
        <v>2550</v>
      </c>
      <c r="D3910" s="259" t="s">
        <v>568</v>
      </c>
      <c r="E3910" s="259">
        <v>544888</v>
      </c>
      <c r="F3910" s="259" t="s">
        <v>6869</v>
      </c>
      <c r="G3910" s="259" t="s">
        <v>888</v>
      </c>
      <c r="H3910" s="259">
        <v>2</v>
      </c>
      <c r="I3910" s="259" t="s">
        <v>6870</v>
      </c>
      <c r="J3910" s="259" t="s">
        <v>6871</v>
      </c>
      <c r="K3910" s="259" t="s">
        <v>6872</v>
      </c>
      <c r="L3910" s="260">
        <v>45529</v>
      </c>
      <c r="M3910" s="259" t="s">
        <v>439</v>
      </c>
    </row>
    <row r="3911" spans="1:13" x14ac:dyDescent="0.35">
      <c r="A3911" s="261" t="s">
        <v>3966</v>
      </c>
      <c r="B3911" s="261" t="s">
        <v>3967</v>
      </c>
      <c r="C3911" s="261" t="s">
        <v>2550</v>
      </c>
      <c r="D3911" s="261" t="s">
        <v>40</v>
      </c>
      <c r="E3911" s="261" t="s">
        <v>17</v>
      </c>
      <c r="F3911" s="261" t="s">
        <v>17</v>
      </c>
      <c r="G3911" s="261" t="s">
        <v>22</v>
      </c>
      <c r="H3911" s="261">
        <v>3</v>
      </c>
      <c r="I3911" s="261" t="s">
        <v>17</v>
      </c>
      <c r="J3911" s="261" t="s">
        <v>6873</v>
      </c>
      <c r="K3911" s="261" t="s">
        <v>6874</v>
      </c>
      <c r="L3911" s="262">
        <v>45529</v>
      </c>
      <c r="M3911" s="261" t="s">
        <v>439</v>
      </c>
    </row>
    <row r="3912" spans="1:13" x14ac:dyDescent="0.35">
      <c r="A3912" s="259" t="s">
        <v>3966</v>
      </c>
      <c r="B3912" s="259" t="s">
        <v>3967</v>
      </c>
      <c r="C3912" s="259" t="s">
        <v>2550</v>
      </c>
      <c r="D3912" s="259" t="s">
        <v>635</v>
      </c>
      <c r="E3912" s="259">
        <v>28</v>
      </c>
      <c r="F3912" s="259" t="s">
        <v>6869</v>
      </c>
      <c r="G3912" s="259" t="s">
        <v>492</v>
      </c>
      <c r="H3912" s="259">
        <v>1</v>
      </c>
      <c r="I3912" s="259" t="s">
        <v>6870</v>
      </c>
      <c r="J3912" s="259" t="s">
        <v>6875</v>
      </c>
      <c r="K3912" s="259" t="s">
        <v>6876</v>
      </c>
      <c r="L3912" s="260">
        <v>45529</v>
      </c>
      <c r="M3912" s="259" t="s">
        <v>439</v>
      </c>
    </row>
    <row r="3913" spans="1:13" x14ac:dyDescent="0.35">
      <c r="A3913" s="261" t="s">
        <v>3966</v>
      </c>
      <c r="B3913" s="261" t="s">
        <v>3967</v>
      </c>
      <c r="C3913" s="261" t="s">
        <v>2550</v>
      </c>
      <c r="D3913" s="261" t="s">
        <v>793</v>
      </c>
      <c r="E3913" s="261">
        <v>67</v>
      </c>
      <c r="F3913" s="261" t="s">
        <v>6681</v>
      </c>
      <c r="G3913" s="261" t="s">
        <v>492</v>
      </c>
      <c r="H3913" s="261">
        <v>1</v>
      </c>
      <c r="I3913" s="261" t="s">
        <v>6682</v>
      </c>
      <c r="J3913" s="261" t="s">
        <v>6683</v>
      </c>
      <c r="K3913" s="261" t="s">
        <v>6877</v>
      </c>
      <c r="L3913" s="262">
        <v>45529</v>
      </c>
      <c r="M3913" s="261" t="s">
        <v>439</v>
      </c>
    </row>
    <row r="3914" spans="1:13" x14ac:dyDescent="0.35">
      <c r="A3914" s="259" t="s">
        <v>3966</v>
      </c>
      <c r="B3914" s="259" t="s">
        <v>3967</v>
      </c>
      <c r="C3914" s="259" t="s">
        <v>2550</v>
      </c>
      <c r="D3914" s="259" t="s">
        <v>990</v>
      </c>
      <c r="E3914" s="259">
        <v>1400000</v>
      </c>
      <c r="F3914" s="259" t="s">
        <v>6878</v>
      </c>
      <c r="G3914" s="259" t="s">
        <v>492</v>
      </c>
      <c r="H3914" s="259">
        <v>1</v>
      </c>
      <c r="I3914" s="259" t="s">
        <v>6879</v>
      </c>
      <c r="J3914" s="259" t="s">
        <v>6880</v>
      </c>
      <c r="K3914" s="259" t="s">
        <v>6881</v>
      </c>
      <c r="L3914" s="260">
        <v>45529</v>
      </c>
      <c r="M3914" s="259" t="s">
        <v>439</v>
      </c>
    </row>
    <row r="3915" spans="1:13" x14ac:dyDescent="0.35">
      <c r="A3915" s="261" t="s">
        <v>3966</v>
      </c>
      <c r="B3915" s="261" t="s">
        <v>3967</v>
      </c>
      <c r="C3915" s="261" t="s">
        <v>2550</v>
      </c>
      <c r="D3915" s="261" t="s">
        <v>995</v>
      </c>
      <c r="E3915" s="261">
        <v>56315173</v>
      </c>
      <c r="F3915" s="261" t="s">
        <v>6858</v>
      </c>
      <c r="G3915" s="261" t="s">
        <v>888</v>
      </c>
      <c r="H3915" s="261">
        <v>2</v>
      </c>
      <c r="I3915" s="261" t="s">
        <v>6862</v>
      </c>
      <c r="J3915" s="261" t="s">
        <v>6882</v>
      </c>
      <c r="K3915" s="261" t="s">
        <v>6883</v>
      </c>
      <c r="L3915" s="262">
        <v>45529</v>
      </c>
      <c r="M3915" s="261" t="s">
        <v>439</v>
      </c>
    </row>
    <row r="3916" spans="1:13" x14ac:dyDescent="0.35">
      <c r="A3916" s="259" t="s">
        <v>3966</v>
      </c>
      <c r="B3916" s="259" t="s">
        <v>3967</v>
      </c>
      <c r="C3916" s="259" t="s">
        <v>2550</v>
      </c>
      <c r="D3916" s="259" t="s">
        <v>1000</v>
      </c>
      <c r="E3916" s="259">
        <v>6549674</v>
      </c>
      <c r="F3916" s="259" t="s">
        <v>6884</v>
      </c>
      <c r="G3916" s="259" t="s">
        <v>888</v>
      </c>
      <c r="H3916" s="259">
        <v>2</v>
      </c>
      <c r="I3916" s="259" t="s">
        <v>6885</v>
      </c>
      <c r="J3916" s="259" t="s">
        <v>6886</v>
      </c>
      <c r="K3916" s="259" t="s">
        <v>6887</v>
      </c>
      <c r="L3916" s="260">
        <v>45529</v>
      </c>
      <c r="M3916" s="259" t="s">
        <v>439</v>
      </c>
    </row>
    <row r="3917" spans="1:13" x14ac:dyDescent="0.35">
      <c r="A3917" s="261" t="s">
        <v>3966</v>
      </c>
      <c r="B3917" s="261" t="s">
        <v>3967</v>
      </c>
      <c r="C3917" s="261" t="s">
        <v>2550</v>
      </c>
      <c r="D3917" s="261" t="s">
        <v>1003</v>
      </c>
      <c r="E3917" s="261">
        <v>1400000</v>
      </c>
      <c r="F3917" s="261" t="s">
        <v>6878</v>
      </c>
      <c r="G3917" s="261" t="s">
        <v>888</v>
      </c>
      <c r="H3917" s="261">
        <v>2</v>
      </c>
      <c r="I3917" s="261" t="s">
        <v>6879</v>
      </c>
      <c r="J3917" s="261" t="s">
        <v>6888</v>
      </c>
      <c r="K3917" s="261" t="s">
        <v>6889</v>
      </c>
      <c r="L3917" s="262">
        <v>45529</v>
      </c>
      <c r="M3917" s="261" t="s">
        <v>439</v>
      </c>
    </row>
    <row r="3918" spans="1:13" x14ac:dyDescent="0.35">
      <c r="A3918" s="259" t="s">
        <v>3966</v>
      </c>
      <c r="B3918" s="259" t="s">
        <v>3967</v>
      </c>
      <c r="C3918" s="259" t="s">
        <v>2550</v>
      </c>
      <c r="D3918" s="259" t="s">
        <v>1006</v>
      </c>
      <c r="E3918" s="259" t="s">
        <v>17</v>
      </c>
      <c r="F3918" s="259" t="s">
        <v>6878</v>
      </c>
      <c r="G3918" s="259" t="s">
        <v>888</v>
      </c>
      <c r="H3918" s="259">
        <v>2</v>
      </c>
      <c r="I3918" s="259" t="s">
        <v>6879</v>
      </c>
      <c r="J3918" s="259" t="s">
        <v>6890</v>
      </c>
      <c r="K3918" s="259" t="s">
        <v>6891</v>
      </c>
      <c r="L3918" s="260">
        <v>45529</v>
      </c>
      <c r="M3918" s="259" t="s">
        <v>20</v>
      </c>
    </row>
    <row r="3919" spans="1:13" x14ac:dyDescent="0.35">
      <c r="A3919" s="261" t="s">
        <v>3966</v>
      </c>
      <c r="B3919" s="261" t="s">
        <v>3967</v>
      </c>
      <c r="C3919" s="261" t="s">
        <v>2550</v>
      </c>
      <c r="D3919" s="261" t="s">
        <v>823</v>
      </c>
      <c r="E3919" s="261" t="s">
        <v>17</v>
      </c>
      <c r="F3919" s="261" t="s">
        <v>6878</v>
      </c>
      <c r="G3919" s="261" t="s">
        <v>888</v>
      </c>
      <c r="H3919" s="261">
        <v>2</v>
      </c>
      <c r="I3919" s="261" t="s">
        <v>6879</v>
      </c>
      <c r="J3919" s="261" t="s">
        <v>6890</v>
      </c>
      <c r="K3919" s="261" t="s">
        <v>6892</v>
      </c>
      <c r="L3919" s="262">
        <v>45529</v>
      </c>
      <c r="M3919" s="261" t="s">
        <v>20</v>
      </c>
    </row>
    <row r="3920" spans="1:13" x14ac:dyDescent="0.35">
      <c r="A3920" s="259" t="s">
        <v>3966</v>
      </c>
      <c r="B3920" s="259" t="s">
        <v>3967</v>
      </c>
      <c r="C3920" s="259" t="s">
        <v>2550</v>
      </c>
      <c r="D3920" s="259" t="s">
        <v>404</v>
      </c>
      <c r="E3920" s="259">
        <v>4</v>
      </c>
      <c r="F3920" s="259" t="s">
        <v>6893</v>
      </c>
      <c r="G3920" s="259" t="s">
        <v>492</v>
      </c>
      <c r="H3920" s="259">
        <v>1</v>
      </c>
      <c r="I3920" s="259" t="s">
        <v>6894</v>
      </c>
      <c r="J3920" s="259" t="s">
        <v>6895</v>
      </c>
      <c r="K3920" s="259" t="s">
        <v>6896</v>
      </c>
      <c r="L3920" s="260">
        <v>45529</v>
      </c>
      <c r="M3920" s="259" t="s">
        <v>20</v>
      </c>
    </row>
    <row r="3921" spans="1:13" x14ac:dyDescent="0.35">
      <c r="A3921" s="261" t="s">
        <v>3966</v>
      </c>
      <c r="B3921" s="261" t="s">
        <v>3967</v>
      </c>
      <c r="C3921" s="261" t="s">
        <v>2550</v>
      </c>
      <c r="D3921" s="261" t="s">
        <v>26</v>
      </c>
      <c r="E3921" s="261" t="s">
        <v>17</v>
      </c>
      <c r="F3921" s="261" t="s">
        <v>17</v>
      </c>
      <c r="G3921" s="261" t="s">
        <v>17</v>
      </c>
      <c r="H3921" s="261" t="s">
        <v>17</v>
      </c>
      <c r="I3921" s="261" t="s">
        <v>17</v>
      </c>
      <c r="J3921" s="261" t="s">
        <v>6710</v>
      </c>
      <c r="K3921" s="261" t="s">
        <v>6897</v>
      </c>
      <c r="L3921" s="262">
        <v>45529</v>
      </c>
      <c r="M3921" s="261" t="s">
        <v>20</v>
      </c>
    </row>
    <row r="3922" spans="1:13" x14ac:dyDescent="0.35">
      <c r="A3922" s="259" t="s">
        <v>3966</v>
      </c>
      <c r="B3922" s="259" t="s">
        <v>3967</v>
      </c>
      <c r="C3922" s="259" t="s">
        <v>2550</v>
      </c>
      <c r="D3922" s="259" t="s">
        <v>28</v>
      </c>
      <c r="E3922" s="259" t="s">
        <v>17</v>
      </c>
      <c r="F3922" s="259" t="s">
        <v>17</v>
      </c>
      <c r="G3922" s="259" t="s">
        <v>17</v>
      </c>
      <c r="H3922" s="259" t="s">
        <v>17</v>
      </c>
      <c r="I3922" s="259" t="s">
        <v>17</v>
      </c>
      <c r="J3922" s="259" t="s">
        <v>6710</v>
      </c>
      <c r="K3922" s="259" t="s">
        <v>6898</v>
      </c>
      <c r="L3922" s="260">
        <v>45529</v>
      </c>
      <c r="M3922" s="259" t="s">
        <v>20</v>
      </c>
    </row>
    <row r="3923" spans="1:13" x14ac:dyDescent="0.35">
      <c r="A3923" s="261" t="s">
        <v>3966</v>
      </c>
      <c r="B3923" s="261" t="s">
        <v>3967</v>
      </c>
      <c r="C3923" s="261" t="s">
        <v>2550</v>
      </c>
      <c r="D3923" s="261" t="s">
        <v>38</v>
      </c>
      <c r="E3923" s="261" t="s">
        <v>17</v>
      </c>
      <c r="F3923" s="261" t="s">
        <v>17</v>
      </c>
      <c r="G3923" s="261" t="s">
        <v>17</v>
      </c>
      <c r="H3923" s="261" t="s">
        <v>17</v>
      </c>
      <c r="I3923" s="261" t="s">
        <v>17</v>
      </c>
      <c r="J3923" s="261" t="s">
        <v>6710</v>
      </c>
      <c r="K3923" s="261" t="s">
        <v>6899</v>
      </c>
      <c r="L3923" s="262">
        <v>45529</v>
      </c>
      <c r="M3923" s="261" t="s">
        <v>20</v>
      </c>
    </row>
    <row r="3924" spans="1:13" x14ac:dyDescent="0.35">
      <c r="A3924" s="259" t="s">
        <v>3966</v>
      </c>
      <c r="B3924" s="259" t="s">
        <v>3967</v>
      </c>
      <c r="C3924" s="259" t="s">
        <v>2550</v>
      </c>
      <c r="D3924" s="259" t="s">
        <v>16</v>
      </c>
      <c r="E3924" s="259">
        <v>63807</v>
      </c>
      <c r="F3924" s="259" t="s">
        <v>6878</v>
      </c>
      <c r="G3924" s="259" t="s">
        <v>888</v>
      </c>
      <c r="H3924" s="259">
        <v>2</v>
      </c>
      <c r="I3924" s="259" t="s">
        <v>6879</v>
      </c>
      <c r="J3924" s="259" t="s">
        <v>6900</v>
      </c>
      <c r="K3924" s="259" t="s">
        <v>6901</v>
      </c>
      <c r="L3924" s="260">
        <v>45529</v>
      </c>
      <c r="M3924" s="259" t="s">
        <v>20</v>
      </c>
    </row>
    <row r="3925" spans="1:13" x14ac:dyDescent="0.35">
      <c r="A3925" s="261" t="s">
        <v>3966</v>
      </c>
      <c r="B3925" s="261" t="s">
        <v>3967</v>
      </c>
      <c r="C3925" s="261" t="s">
        <v>2550</v>
      </c>
      <c r="D3925" s="261" t="s">
        <v>21</v>
      </c>
      <c r="E3925" s="261" t="s">
        <v>17</v>
      </c>
      <c r="F3925" s="261" t="s">
        <v>17</v>
      </c>
      <c r="G3925" s="261" t="s">
        <v>17</v>
      </c>
      <c r="H3925" s="261" t="s">
        <v>17</v>
      </c>
      <c r="I3925" s="261" t="s">
        <v>17</v>
      </c>
      <c r="J3925" s="261" t="s">
        <v>6873</v>
      </c>
      <c r="K3925" s="261" t="s">
        <v>6902</v>
      </c>
      <c r="L3925" s="262">
        <v>45529</v>
      </c>
      <c r="M3925" s="261" t="s">
        <v>20</v>
      </c>
    </row>
    <row r="3926" spans="1:13" x14ac:dyDescent="0.35">
      <c r="A3926" s="259" t="s">
        <v>3966</v>
      </c>
      <c r="B3926" s="259" t="s">
        <v>3967</v>
      </c>
      <c r="C3926" s="259" t="s">
        <v>2550</v>
      </c>
      <c r="D3926" s="259" t="s">
        <v>768</v>
      </c>
      <c r="E3926" s="259" t="s">
        <v>17</v>
      </c>
      <c r="F3926" s="259" t="s">
        <v>17</v>
      </c>
      <c r="G3926" s="259" t="s">
        <v>17</v>
      </c>
      <c r="H3926" s="259" t="s">
        <v>17</v>
      </c>
      <c r="I3926" s="259" t="s">
        <v>17</v>
      </c>
      <c r="J3926" s="259" t="s">
        <v>6710</v>
      </c>
      <c r="K3926" s="259" t="s">
        <v>6903</v>
      </c>
      <c r="L3926" s="260">
        <v>45529</v>
      </c>
      <c r="M3926" s="259" t="s">
        <v>20</v>
      </c>
    </row>
    <row r="3927" spans="1:13" x14ac:dyDescent="0.35">
      <c r="A3927" s="261" t="s">
        <v>3966</v>
      </c>
      <c r="B3927" s="261" t="s">
        <v>3967</v>
      </c>
      <c r="C3927" s="261" t="s">
        <v>2550</v>
      </c>
      <c r="D3927" s="261" t="s">
        <v>24</v>
      </c>
      <c r="E3927" s="261" t="s">
        <v>17</v>
      </c>
      <c r="F3927" s="261" t="s">
        <v>17</v>
      </c>
      <c r="G3927" s="261" t="s">
        <v>17</v>
      </c>
      <c r="H3927" s="261" t="s">
        <v>17</v>
      </c>
      <c r="I3927" s="261" t="s">
        <v>17</v>
      </c>
      <c r="J3927" s="261" t="s">
        <v>6873</v>
      </c>
      <c r="K3927" s="261" t="s">
        <v>6904</v>
      </c>
      <c r="L3927" s="262">
        <v>45529</v>
      </c>
      <c r="M3927" s="261" t="s">
        <v>20</v>
      </c>
    </row>
    <row r="3928" spans="1:13" x14ac:dyDescent="0.35">
      <c r="A3928" s="259" t="s">
        <v>1564</v>
      </c>
      <c r="B3928" s="259" t="s">
        <v>1565</v>
      </c>
      <c r="C3928" s="259" t="s">
        <v>1566</v>
      </c>
      <c r="D3928" s="259" t="s">
        <v>953</v>
      </c>
      <c r="E3928" s="259">
        <v>226778326</v>
      </c>
      <c r="F3928" s="259" t="s">
        <v>6905</v>
      </c>
      <c r="G3928" s="259" t="s">
        <v>888</v>
      </c>
      <c r="H3928" s="259">
        <v>2</v>
      </c>
      <c r="I3928" s="259" t="s">
        <v>6906</v>
      </c>
      <c r="J3928" s="259" t="s">
        <v>6907</v>
      </c>
      <c r="K3928" s="259" t="s">
        <v>6908</v>
      </c>
      <c r="L3928" s="260">
        <v>45529</v>
      </c>
      <c r="M3928" s="259" t="s">
        <v>439</v>
      </c>
    </row>
    <row r="3929" spans="1:13" x14ac:dyDescent="0.35">
      <c r="A3929" s="261" t="s">
        <v>1564</v>
      </c>
      <c r="B3929" s="261" t="s">
        <v>1565</v>
      </c>
      <c r="C3929" s="261" t="s">
        <v>1566</v>
      </c>
      <c r="D3929" s="261" t="s">
        <v>694</v>
      </c>
      <c r="E3929" s="261">
        <v>37488</v>
      </c>
      <c r="F3929" s="261" t="s">
        <v>6909</v>
      </c>
      <c r="G3929" s="261" t="s">
        <v>492</v>
      </c>
      <c r="H3929" s="261">
        <v>1</v>
      </c>
      <c r="I3929" s="261" t="s">
        <v>6910</v>
      </c>
      <c r="J3929" s="261" t="s">
        <v>6911</v>
      </c>
      <c r="K3929" s="261" t="s">
        <v>6912</v>
      </c>
      <c r="L3929" s="262">
        <v>45529</v>
      </c>
      <c r="M3929" s="261" t="s">
        <v>20</v>
      </c>
    </row>
    <row r="3930" spans="1:13" x14ac:dyDescent="0.35">
      <c r="A3930" s="259" t="s">
        <v>1564</v>
      </c>
      <c r="B3930" s="259" t="s">
        <v>1565</v>
      </c>
      <c r="C3930" s="259" t="s">
        <v>1566</v>
      </c>
      <c r="D3930" s="259" t="s">
        <v>962</v>
      </c>
      <c r="E3930" s="259">
        <v>5005585</v>
      </c>
      <c r="F3930" s="259" t="s">
        <v>6913</v>
      </c>
      <c r="G3930" s="259" t="s">
        <v>888</v>
      </c>
      <c r="H3930" s="259">
        <v>2</v>
      </c>
      <c r="I3930" s="259" t="s">
        <v>6914</v>
      </c>
      <c r="J3930" s="259" t="s">
        <v>6915</v>
      </c>
      <c r="K3930" s="259" t="s">
        <v>6916</v>
      </c>
      <c r="L3930" s="260">
        <v>45529</v>
      </c>
      <c r="M3930" s="259" t="s">
        <v>439</v>
      </c>
    </row>
    <row r="3931" spans="1:13" x14ac:dyDescent="0.35">
      <c r="A3931" s="261" t="s">
        <v>1564</v>
      </c>
      <c r="B3931" s="261" t="s">
        <v>1565</v>
      </c>
      <c r="C3931" s="261" t="s">
        <v>1566</v>
      </c>
      <c r="D3931" s="261" t="s">
        <v>967</v>
      </c>
      <c r="E3931" s="261">
        <v>5005585</v>
      </c>
      <c r="F3931" s="261" t="s">
        <v>6913</v>
      </c>
      <c r="G3931" s="261" t="s">
        <v>888</v>
      </c>
      <c r="H3931" s="261">
        <v>2</v>
      </c>
      <c r="I3931" s="261" t="s">
        <v>6914</v>
      </c>
      <c r="J3931" s="261" t="s">
        <v>6917</v>
      </c>
      <c r="K3931" s="261" t="s">
        <v>6918</v>
      </c>
      <c r="L3931" s="262">
        <v>45529</v>
      </c>
      <c r="M3931" s="261" t="s">
        <v>439</v>
      </c>
    </row>
    <row r="3932" spans="1:13" x14ac:dyDescent="0.35">
      <c r="A3932" s="259" t="s">
        <v>1564</v>
      </c>
      <c r="B3932" s="259" t="s">
        <v>1565</v>
      </c>
      <c r="C3932" s="259" t="s">
        <v>1566</v>
      </c>
      <c r="D3932" s="259" t="s">
        <v>568</v>
      </c>
      <c r="E3932" s="259">
        <v>1334371</v>
      </c>
      <c r="F3932" s="259" t="s">
        <v>4672</v>
      </c>
      <c r="G3932" s="259" t="s">
        <v>888</v>
      </c>
      <c r="H3932" s="259">
        <v>2</v>
      </c>
      <c r="I3932" s="259" t="s">
        <v>4673</v>
      </c>
      <c r="J3932" s="259" t="s">
        <v>6919</v>
      </c>
      <c r="K3932" s="259" t="s">
        <v>6920</v>
      </c>
      <c r="L3932" s="260">
        <v>45529</v>
      </c>
      <c r="M3932" s="259" t="s">
        <v>439</v>
      </c>
    </row>
    <row r="3933" spans="1:13" x14ac:dyDescent="0.35">
      <c r="A3933" s="261" t="s">
        <v>1564</v>
      </c>
      <c r="B3933" s="261" t="s">
        <v>1565</v>
      </c>
      <c r="C3933" s="261" t="s">
        <v>1566</v>
      </c>
      <c r="D3933" s="261" t="s">
        <v>40</v>
      </c>
      <c r="E3933" s="261" t="s">
        <v>17</v>
      </c>
      <c r="F3933" s="261" t="s">
        <v>17</v>
      </c>
      <c r="G3933" s="261" t="s">
        <v>17</v>
      </c>
      <c r="H3933" s="261" t="s">
        <v>17</v>
      </c>
      <c r="I3933" s="261" t="s">
        <v>17</v>
      </c>
      <c r="J3933" s="261" t="s">
        <v>1776</v>
      </c>
      <c r="K3933" s="261" t="s">
        <v>6921</v>
      </c>
      <c r="L3933" s="262">
        <v>45529</v>
      </c>
      <c r="M3933" s="261" t="s">
        <v>20</v>
      </c>
    </row>
    <row r="3934" spans="1:13" x14ac:dyDescent="0.35">
      <c r="A3934" s="259" t="s">
        <v>1564</v>
      </c>
      <c r="B3934" s="259" t="s">
        <v>1565</v>
      </c>
      <c r="C3934" s="259" t="s">
        <v>1566</v>
      </c>
      <c r="D3934" s="259" t="s">
        <v>635</v>
      </c>
      <c r="E3934" s="259">
        <v>2576</v>
      </c>
      <c r="F3934" s="259" t="s">
        <v>4678</v>
      </c>
      <c r="G3934" s="259" t="s">
        <v>888</v>
      </c>
      <c r="H3934" s="259">
        <v>2</v>
      </c>
      <c r="I3934" s="259" t="s">
        <v>691</v>
      </c>
      <c r="J3934" s="259" t="s">
        <v>6922</v>
      </c>
      <c r="K3934" s="259" t="s">
        <v>6923</v>
      </c>
      <c r="L3934" s="260">
        <v>45529</v>
      </c>
      <c r="M3934" s="259" t="s">
        <v>439</v>
      </c>
    </row>
    <row r="3935" spans="1:13" x14ac:dyDescent="0.35">
      <c r="A3935" s="261" t="s">
        <v>1564</v>
      </c>
      <c r="B3935" s="261" t="s">
        <v>1565</v>
      </c>
      <c r="C3935" s="261" t="s">
        <v>1566</v>
      </c>
      <c r="D3935" s="261" t="s">
        <v>793</v>
      </c>
      <c r="E3935" s="261">
        <v>8760</v>
      </c>
      <c r="F3935" s="261" t="s">
        <v>6681</v>
      </c>
      <c r="G3935" s="261" t="s">
        <v>888</v>
      </c>
      <c r="H3935" s="261">
        <v>2</v>
      </c>
      <c r="I3935" s="261" t="s">
        <v>6682</v>
      </c>
      <c r="J3935" s="261" t="s">
        <v>6924</v>
      </c>
      <c r="K3935" s="261" t="s">
        <v>6925</v>
      </c>
      <c r="L3935" s="262">
        <v>45529</v>
      </c>
      <c r="M3935" s="261" t="s">
        <v>439</v>
      </c>
    </row>
    <row r="3936" spans="1:13" x14ac:dyDescent="0.35">
      <c r="A3936" s="259" t="s">
        <v>1564</v>
      </c>
      <c r="B3936" s="259" t="s">
        <v>1565</v>
      </c>
      <c r="C3936" s="259" t="s">
        <v>1566</v>
      </c>
      <c r="D3936" s="259" t="s">
        <v>990</v>
      </c>
      <c r="E3936" s="259">
        <v>3211585</v>
      </c>
      <c r="F3936" s="259" t="s">
        <v>6926</v>
      </c>
      <c r="G3936" s="259" t="s">
        <v>888</v>
      </c>
      <c r="H3936" s="259">
        <v>2</v>
      </c>
      <c r="I3936" s="259" t="s">
        <v>6927</v>
      </c>
      <c r="J3936" s="259" t="s">
        <v>6928</v>
      </c>
      <c r="K3936" s="259" t="s">
        <v>6929</v>
      </c>
      <c r="L3936" s="260">
        <v>45529</v>
      </c>
      <c r="M3936" s="259" t="s">
        <v>439</v>
      </c>
    </row>
    <row r="3937" spans="1:13" x14ac:dyDescent="0.35">
      <c r="A3937" s="261" t="s">
        <v>1564</v>
      </c>
      <c r="B3937" s="261" t="s">
        <v>1565</v>
      </c>
      <c r="C3937" s="261" t="s">
        <v>1566</v>
      </c>
      <c r="D3937" s="261" t="s">
        <v>995</v>
      </c>
      <c r="E3937" s="261">
        <v>0</v>
      </c>
      <c r="F3937" s="261" t="s">
        <v>6930</v>
      </c>
      <c r="G3937" s="261" t="s">
        <v>888</v>
      </c>
      <c r="H3937" s="261">
        <v>2</v>
      </c>
      <c r="I3937" s="261" t="s">
        <v>6931</v>
      </c>
      <c r="J3937" s="261" t="s">
        <v>6932</v>
      </c>
      <c r="K3937" s="261" t="s">
        <v>6933</v>
      </c>
      <c r="L3937" s="262">
        <v>45529</v>
      </c>
      <c r="M3937" s="261" t="s">
        <v>439</v>
      </c>
    </row>
    <row r="3938" spans="1:13" x14ac:dyDescent="0.35">
      <c r="A3938" s="259" t="s">
        <v>1564</v>
      </c>
      <c r="B3938" s="259" t="s">
        <v>1565</v>
      </c>
      <c r="C3938" s="259" t="s">
        <v>1566</v>
      </c>
      <c r="D3938" s="259" t="s">
        <v>1000</v>
      </c>
      <c r="E3938" s="259">
        <v>1794000</v>
      </c>
      <c r="F3938" s="259" t="s">
        <v>6930</v>
      </c>
      <c r="G3938" s="259" t="s">
        <v>888</v>
      </c>
      <c r="H3938" s="259">
        <v>2</v>
      </c>
      <c r="I3938" s="259" t="s">
        <v>6931</v>
      </c>
      <c r="J3938" s="259" t="s">
        <v>6932</v>
      </c>
      <c r="K3938" s="259" t="s">
        <v>6934</v>
      </c>
      <c r="L3938" s="260">
        <v>45529</v>
      </c>
      <c r="M3938" s="259" t="s">
        <v>439</v>
      </c>
    </row>
    <row r="3939" spans="1:13" x14ac:dyDescent="0.35">
      <c r="A3939" s="261" t="s">
        <v>1564</v>
      </c>
      <c r="B3939" s="261" t="s">
        <v>1565</v>
      </c>
      <c r="C3939" s="261" t="s">
        <v>1566</v>
      </c>
      <c r="D3939" s="261" t="s">
        <v>1003</v>
      </c>
      <c r="E3939" s="261">
        <v>1747405</v>
      </c>
      <c r="F3939" s="261" t="s">
        <v>6935</v>
      </c>
      <c r="G3939" s="261" t="s">
        <v>888</v>
      </c>
      <c r="H3939" s="261">
        <v>2</v>
      </c>
      <c r="I3939" s="261" t="s">
        <v>6936</v>
      </c>
      <c r="J3939" s="261" t="s">
        <v>6932</v>
      </c>
      <c r="K3939" s="261" t="s">
        <v>6937</v>
      </c>
      <c r="L3939" s="262">
        <v>45529</v>
      </c>
      <c r="M3939" s="261" t="s">
        <v>439</v>
      </c>
    </row>
    <row r="3940" spans="1:13" x14ac:dyDescent="0.35">
      <c r="A3940" s="259" t="s">
        <v>1564</v>
      </c>
      <c r="B3940" s="259" t="s">
        <v>1565</v>
      </c>
      <c r="C3940" s="259" t="s">
        <v>1566</v>
      </c>
      <c r="D3940" s="259" t="s">
        <v>1006</v>
      </c>
      <c r="E3940" s="259">
        <v>1464180</v>
      </c>
      <c r="F3940" s="259" t="s">
        <v>6938</v>
      </c>
      <c r="G3940" s="259" t="s">
        <v>888</v>
      </c>
      <c r="H3940" s="259">
        <v>2</v>
      </c>
      <c r="I3940" s="259" t="s">
        <v>6939</v>
      </c>
      <c r="J3940" s="259" t="s">
        <v>6932</v>
      </c>
      <c r="K3940" s="259" t="s">
        <v>6940</v>
      </c>
      <c r="L3940" s="260">
        <v>45529</v>
      </c>
      <c r="M3940" s="259" t="s">
        <v>439</v>
      </c>
    </row>
    <row r="3941" spans="1:13" x14ac:dyDescent="0.35">
      <c r="A3941" s="261" t="s">
        <v>1564</v>
      </c>
      <c r="B3941" s="261" t="s">
        <v>1565</v>
      </c>
      <c r="C3941" s="261" t="s">
        <v>1566</v>
      </c>
      <c r="D3941" s="261" t="s">
        <v>823</v>
      </c>
      <c r="E3941" s="261" t="s">
        <v>17</v>
      </c>
      <c r="F3941" s="261" t="s">
        <v>6941</v>
      </c>
      <c r="G3941" s="261" t="s">
        <v>888</v>
      </c>
      <c r="H3941" s="261">
        <v>2</v>
      </c>
      <c r="I3941" s="261" t="s">
        <v>6942</v>
      </c>
      <c r="J3941" s="261" t="s">
        <v>6943</v>
      </c>
      <c r="K3941" s="261" t="s">
        <v>6944</v>
      </c>
      <c r="L3941" s="262">
        <v>45529</v>
      </c>
      <c r="M3941" s="261" t="s">
        <v>439</v>
      </c>
    </row>
    <row r="3942" spans="1:13" x14ac:dyDescent="0.35">
      <c r="A3942" s="259" t="s">
        <v>1564</v>
      </c>
      <c r="B3942" s="259" t="s">
        <v>1565</v>
      </c>
      <c r="C3942" s="259" t="s">
        <v>1566</v>
      </c>
      <c r="D3942" s="259" t="s">
        <v>404</v>
      </c>
      <c r="E3942" s="259">
        <v>5</v>
      </c>
      <c r="F3942" s="259" t="s">
        <v>6945</v>
      </c>
      <c r="G3942" s="259" t="s">
        <v>492</v>
      </c>
      <c r="H3942" s="259">
        <v>1</v>
      </c>
      <c r="I3942" s="259" t="s">
        <v>6946</v>
      </c>
      <c r="J3942" s="259" t="s">
        <v>4764</v>
      </c>
      <c r="K3942" s="259" t="s">
        <v>6947</v>
      </c>
      <c r="L3942" s="260">
        <v>45529</v>
      </c>
      <c r="M3942" s="259" t="s">
        <v>20</v>
      </c>
    </row>
    <row r="3943" spans="1:13" x14ac:dyDescent="0.35">
      <c r="A3943" s="261" t="s">
        <v>4560</v>
      </c>
      <c r="B3943" s="261" t="s">
        <v>4561</v>
      </c>
      <c r="C3943" s="261" t="s">
        <v>101</v>
      </c>
      <c r="D3943" s="261" t="s">
        <v>40</v>
      </c>
      <c r="E3943" s="261" t="s">
        <v>17</v>
      </c>
      <c r="F3943" s="261" t="s">
        <v>17</v>
      </c>
      <c r="G3943" s="261" t="s">
        <v>17</v>
      </c>
      <c r="H3943" s="261" t="s">
        <v>17</v>
      </c>
      <c r="I3943" s="261" t="s">
        <v>17</v>
      </c>
      <c r="J3943" s="261" t="s">
        <v>6948</v>
      </c>
      <c r="K3943" s="261" t="s">
        <v>6949</v>
      </c>
      <c r="L3943" s="262">
        <v>45529</v>
      </c>
      <c r="M3943" s="261" t="s">
        <v>20</v>
      </c>
    </row>
    <row r="3944" spans="1:13" x14ac:dyDescent="0.35">
      <c r="A3944" s="259" t="s">
        <v>4560</v>
      </c>
      <c r="B3944" s="259" t="s">
        <v>4561</v>
      </c>
      <c r="C3944" s="259" t="s">
        <v>101</v>
      </c>
      <c r="D3944" s="259" t="s">
        <v>16</v>
      </c>
      <c r="E3944" s="259" t="s">
        <v>17</v>
      </c>
      <c r="F3944" s="259" t="s">
        <v>17</v>
      </c>
      <c r="G3944" s="259" t="s">
        <v>17</v>
      </c>
      <c r="H3944" s="259" t="s">
        <v>17</v>
      </c>
      <c r="I3944" s="259" t="s">
        <v>17</v>
      </c>
      <c r="J3944" s="259" t="s">
        <v>6948</v>
      </c>
      <c r="K3944" s="259" t="s">
        <v>6950</v>
      </c>
      <c r="L3944" s="260">
        <v>45529</v>
      </c>
      <c r="M3944" s="259" t="s">
        <v>20</v>
      </c>
    </row>
    <row r="3945" spans="1:13" x14ac:dyDescent="0.35">
      <c r="A3945" s="261" t="s">
        <v>4560</v>
      </c>
      <c r="B3945" s="261" t="s">
        <v>4561</v>
      </c>
      <c r="C3945" s="261" t="s">
        <v>101</v>
      </c>
      <c r="D3945" s="261" t="s">
        <v>21</v>
      </c>
      <c r="E3945" s="261" t="s">
        <v>17</v>
      </c>
      <c r="F3945" s="261" t="s">
        <v>17</v>
      </c>
      <c r="G3945" s="261" t="s">
        <v>17</v>
      </c>
      <c r="H3945" s="261" t="s">
        <v>17</v>
      </c>
      <c r="I3945" s="261" t="s">
        <v>17</v>
      </c>
      <c r="J3945" s="261" t="s">
        <v>6948</v>
      </c>
      <c r="K3945" s="261" t="s">
        <v>6951</v>
      </c>
      <c r="L3945" s="262">
        <v>45529</v>
      </c>
      <c r="M3945" s="261" t="s">
        <v>20</v>
      </c>
    </row>
    <row r="3946" spans="1:13" x14ac:dyDescent="0.35">
      <c r="A3946" s="259" t="s">
        <v>4560</v>
      </c>
      <c r="B3946" s="259" t="s">
        <v>4561</v>
      </c>
      <c r="C3946" s="259" t="s">
        <v>101</v>
      </c>
      <c r="D3946" s="259" t="s">
        <v>768</v>
      </c>
      <c r="E3946" s="259" t="s">
        <v>17</v>
      </c>
      <c r="F3946" s="259" t="s">
        <v>17</v>
      </c>
      <c r="G3946" s="259" t="s">
        <v>17</v>
      </c>
      <c r="H3946" s="259" t="s">
        <v>17</v>
      </c>
      <c r="I3946" s="259" t="s">
        <v>17</v>
      </c>
      <c r="J3946" s="259" t="s">
        <v>6948</v>
      </c>
      <c r="K3946" s="259" t="s">
        <v>6952</v>
      </c>
      <c r="L3946" s="260">
        <v>45529</v>
      </c>
      <c r="M3946" s="259" t="s">
        <v>20</v>
      </c>
    </row>
    <row r="3947" spans="1:13" x14ac:dyDescent="0.35">
      <c r="A3947" s="261" t="s">
        <v>4560</v>
      </c>
      <c r="B3947" s="261" t="s">
        <v>4561</v>
      </c>
      <c r="C3947" s="261" t="s">
        <v>101</v>
      </c>
      <c r="D3947" s="261" t="s">
        <v>24</v>
      </c>
      <c r="E3947" s="261" t="s">
        <v>17</v>
      </c>
      <c r="F3947" s="261" t="s">
        <v>17</v>
      </c>
      <c r="G3947" s="261" t="s">
        <v>17</v>
      </c>
      <c r="H3947" s="261" t="s">
        <v>17</v>
      </c>
      <c r="I3947" s="261" t="s">
        <v>17</v>
      </c>
      <c r="J3947" s="261" t="s">
        <v>6948</v>
      </c>
      <c r="K3947" s="261" t="s">
        <v>6953</v>
      </c>
      <c r="L3947" s="262">
        <v>45529</v>
      </c>
      <c r="M3947" s="261" t="s">
        <v>20</v>
      </c>
    </row>
    <row r="3948" spans="1:13" x14ac:dyDescent="0.35">
      <c r="A3948" s="259" t="s">
        <v>4560</v>
      </c>
      <c r="B3948" s="259" t="s">
        <v>4561</v>
      </c>
      <c r="C3948" s="259" t="s">
        <v>101</v>
      </c>
      <c r="D3948" s="259" t="s">
        <v>404</v>
      </c>
      <c r="E3948" s="259">
        <v>2</v>
      </c>
      <c r="F3948" s="259" t="s">
        <v>6576</v>
      </c>
      <c r="G3948" s="259" t="s">
        <v>492</v>
      </c>
      <c r="H3948" s="259">
        <v>1</v>
      </c>
      <c r="I3948" s="259" t="s">
        <v>6577</v>
      </c>
      <c r="J3948" s="259" t="s">
        <v>6954</v>
      </c>
      <c r="K3948" s="259" t="s">
        <v>6955</v>
      </c>
      <c r="L3948" s="260">
        <v>45529</v>
      </c>
      <c r="M3948" s="259" t="s">
        <v>20</v>
      </c>
    </row>
    <row r="3949" spans="1:13" x14ac:dyDescent="0.35">
      <c r="A3949" s="261" t="s">
        <v>4560</v>
      </c>
      <c r="B3949" s="261" t="s">
        <v>4561</v>
      </c>
      <c r="C3949" s="261" t="s">
        <v>101</v>
      </c>
      <c r="D3949" s="261" t="s">
        <v>26</v>
      </c>
      <c r="E3949" s="261" t="s">
        <v>17</v>
      </c>
      <c r="F3949" s="261" t="s">
        <v>17</v>
      </c>
      <c r="G3949" s="261" t="s">
        <v>17</v>
      </c>
      <c r="H3949" s="261" t="s">
        <v>17</v>
      </c>
      <c r="I3949" s="261" t="s">
        <v>17</v>
      </c>
      <c r="J3949" s="261" t="s">
        <v>6948</v>
      </c>
      <c r="K3949" s="261" t="s">
        <v>6956</v>
      </c>
      <c r="L3949" s="262">
        <v>45529</v>
      </c>
      <c r="M3949" s="261" t="s">
        <v>20</v>
      </c>
    </row>
    <row r="3950" spans="1:13" x14ac:dyDescent="0.35">
      <c r="A3950" s="259" t="s">
        <v>4560</v>
      </c>
      <c r="B3950" s="259" t="s">
        <v>4561</v>
      </c>
      <c r="C3950" s="259" t="s">
        <v>101</v>
      </c>
      <c r="D3950" s="259" t="s">
        <v>28</v>
      </c>
      <c r="E3950" s="259" t="s">
        <v>17</v>
      </c>
      <c r="F3950" s="259" t="s">
        <v>17</v>
      </c>
      <c r="G3950" s="259" t="s">
        <v>17</v>
      </c>
      <c r="H3950" s="259" t="s">
        <v>17</v>
      </c>
      <c r="I3950" s="259" t="s">
        <v>17</v>
      </c>
      <c r="J3950" s="259" t="s">
        <v>6948</v>
      </c>
      <c r="K3950" s="259" t="s">
        <v>6957</v>
      </c>
      <c r="L3950" s="260">
        <v>45529</v>
      </c>
      <c r="M3950" s="259" t="s">
        <v>20</v>
      </c>
    </row>
    <row r="3951" spans="1:13" x14ac:dyDescent="0.35">
      <c r="A3951" s="261" t="s">
        <v>4560</v>
      </c>
      <c r="B3951" s="261" t="s">
        <v>4561</v>
      </c>
      <c r="C3951" s="261" t="s">
        <v>101</v>
      </c>
      <c r="D3951" s="261" t="s">
        <v>38</v>
      </c>
      <c r="E3951" s="261" t="s">
        <v>17</v>
      </c>
      <c r="F3951" s="261" t="s">
        <v>17</v>
      </c>
      <c r="G3951" s="261" t="s">
        <v>17</v>
      </c>
      <c r="H3951" s="261" t="s">
        <v>17</v>
      </c>
      <c r="I3951" s="261" t="s">
        <v>17</v>
      </c>
      <c r="J3951" s="261" t="s">
        <v>6948</v>
      </c>
      <c r="K3951" s="261" t="s">
        <v>6958</v>
      </c>
      <c r="L3951" s="262">
        <v>45529</v>
      </c>
      <c r="M3951" s="261" t="s">
        <v>20</v>
      </c>
    </row>
    <row r="3952" spans="1:13" x14ac:dyDescent="0.35">
      <c r="A3952" s="259" t="s">
        <v>4571</v>
      </c>
      <c r="B3952" s="259" t="s">
        <v>4572</v>
      </c>
      <c r="C3952" s="259" t="s">
        <v>101</v>
      </c>
      <c r="D3952" s="259" t="s">
        <v>40</v>
      </c>
      <c r="E3952" s="259" t="s">
        <v>17</v>
      </c>
      <c r="F3952" s="259" t="s">
        <v>17</v>
      </c>
      <c r="G3952" s="259" t="s">
        <v>17</v>
      </c>
      <c r="H3952" s="259" t="s">
        <v>17</v>
      </c>
      <c r="I3952" s="259" t="s">
        <v>17</v>
      </c>
      <c r="J3952" s="259" t="s">
        <v>6948</v>
      </c>
      <c r="K3952" s="259" t="s">
        <v>6959</v>
      </c>
      <c r="L3952" s="260">
        <v>45529</v>
      </c>
      <c r="M3952" s="259" t="s">
        <v>20</v>
      </c>
    </row>
    <row r="3953" spans="1:13" x14ac:dyDescent="0.35">
      <c r="A3953" s="261" t="s">
        <v>4571</v>
      </c>
      <c r="B3953" s="261" t="s">
        <v>4572</v>
      </c>
      <c r="C3953" s="261" t="s">
        <v>101</v>
      </c>
      <c r="D3953" s="261" t="s">
        <v>16</v>
      </c>
      <c r="E3953" s="261" t="s">
        <v>17</v>
      </c>
      <c r="F3953" s="261" t="s">
        <v>17</v>
      </c>
      <c r="G3953" s="261" t="s">
        <v>17</v>
      </c>
      <c r="H3953" s="261" t="s">
        <v>17</v>
      </c>
      <c r="I3953" s="261" t="s">
        <v>17</v>
      </c>
      <c r="J3953" s="261" t="s">
        <v>6948</v>
      </c>
      <c r="K3953" s="261" t="s">
        <v>6960</v>
      </c>
      <c r="L3953" s="262">
        <v>45529</v>
      </c>
      <c r="M3953" s="261" t="s">
        <v>20</v>
      </c>
    </row>
    <row r="3954" spans="1:13" x14ac:dyDescent="0.35">
      <c r="A3954" s="259" t="s">
        <v>4571</v>
      </c>
      <c r="B3954" s="259" t="s">
        <v>4572</v>
      </c>
      <c r="C3954" s="259" t="s">
        <v>101</v>
      </c>
      <c r="D3954" s="259" t="s">
        <v>21</v>
      </c>
      <c r="E3954" s="259" t="s">
        <v>17</v>
      </c>
      <c r="F3954" s="259" t="s">
        <v>17</v>
      </c>
      <c r="G3954" s="259" t="s">
        <v>17</v>
      </c>
      <c r="H3954" s="259" t="s">
        <v>17</v>
      </c>
      <c r="I3954" s="259" t="s">
        <v>17</v>
      </c>
      <c r="J3954" s="259" t="s">
        <v>6948</v>
      </c>
      <c r="K3954" s="259" t="s">
        <v>6961</v>
      </c>
      <c r="L3954" s="260">
        <v>45529</v>
      </c>
      <c r="M3954" s="259" t="s">
        <v>20</v>
      </c>
    </row>
    <row r="3955" spans="1:13" x14ac:dyDescent="0.35">
      <c r="A3955" s="261" t="s">
        <v>4571</v>
      </c>
      <c r="B3955" s="261" t="s">
        <v>4572</v>
      </c>
      <c r="C3955" s="261" t="s">
        <v>101</v>
      </c>
      <c r="D3955" s="261" t="s">
        <v>768</v>
      </c>
      <c r="E3955" s="261" t="s">
        <v>17</v>
      </c>
      <c r="F3955" s="261" t="s">
        <v>17</v>
      </c>
      <c r="G3955" s="261" t="s">
        <v>17</v>
      </c>
      <c r="H3955" s="261" t="s">
        <v>17</v>
      </c>
      <c r="I3955" s="261" t="s">
        <v>17</v>
      </c>
      <c r="J3955" s="261" t="s">
        <v>6948</v>
      </c>
      <c r="K3955" s="261" t="s">
        <v>6962</v>
      </c>
      <c r="L3955" s="262">
        <v>45529</v>
      </c>
      <c r="M3955" s="261" t="s">
        <v>20</v>
      </c>
    </row>
    <row r="3956" spans="1:13" x14ac:dyDescent="0.35">
      <c r="A3956" s="259" t="s">
        <v>4571</v>
      </c>
      <c r="B3956" s="259" t="s">
        <v>4572</v>
      </c>
      <c r="C3956" s="259" t="s">
        <v>101</v>
      </c>
      <c r="D3956" s="259" t="s">
        <v>24</v>
      </c>
      <c r="E3956" s="259" t="s">
        <v>17</v>
      </c>
      <c r="F3956" s="259" t="s">
        <v>17</v>
      </c>
      <c r="G3956" s="259" t="s">
        <v>17</v>
      </c>
      <c r="H3956" s="259" t="s">
        <v>17</v>
      </c>
      <c r="I3956" s="259" t="s">
        <v>17</v>
      </c>
      <c r="J3956" s="259" t="s">
        <v>6948</v>
      </c>
      <c r="K3956" s="259" t="s">
        <v>6963</v>
      </c>
      <c r="L3956" s="260">
        <v>45529</v>
      </c>
      <c r="M3956" s="259" t="s">
        <v>20</v>
      </c>
    </row>
    <row r="3957" spans="1:13" x14ac:dyDescent="0.35">
      <c r="A3957" s="261" t="s">
        <v>4571</v>
      </c>
      <c r="B3957" s="261" t="s">
        <v>4572</v>
      </c>
      <c r="C3957" s="261" t="s">
        <v>101</v>
      </c>
      <c r="D3957" s="261" t="s">
        <v>404</v>
      </c>
      <c r="E3957" s="261">
        <v>5</v>
      </c>
      <c r="F3957" s="261" t="s">
        <v>6642</v>
      </c>
      <c r="G3957" s="261" t="s">
        <v>33</v>
      </c>
      <c r="H3957" s="261">
        <v>2</v>
      </c>
      <c r="I3957" s="261" t="s">
        <v>6643</v>
      </c>
      <c r="J3957" s="261" t="s">
        <v>1392</v>
      </c>
      <c r="K3957" s="261" t="s">
        <v>6964</v>
      </c>
      <c r="L3957" s="262">
        <v>45529</v>
      </c>
      <c r="M3957" s="261" t="s">
        <v>20</v>
      </c>
    </row>
    <row r="3958" spans="1:13" x14ac:dyDescent="0.35">
      <c r="A3958" s="259" t="s">
        <v>4571</v>
      </c>
      <c r="B3958" s="259" t="s">
        <v>4572</v>
      </c>
      <c r="C3958" s="259" t="s">
        <v>101</v>
      </c>
      <c r="D3958" s="259" t="s">
        <v>26</v>
      </c>
      <c r="E3958" s="259" t="s">
        <v>17</v>
      </c>
      <c r="F3958" s="259" t="s">
        <v>17</v>
      </c>
      <c r="G3958" s="259" t="s">
        <v>17</v>
      </c>
      <c r="H3958" s="259" t="s">
        <v>17</v>
      </c>
      <c r="I3958" s="259" t="s">
        <v>17</v>
      </c>
      <c r="J3958" s="259" t="s">
        <v>6948</v>
      </c>
      <c r="K3958" s="259" t="s">
        <v>6965</v>
      </c>
      <c r="L3958" s="260">
        <v>45529</v>
      </c>
      <c r="M3958" s="259" t="s">
        <v>20</v>
      </c>
    </row>
    <row r="3959" spans="1:13" x14ac:dyDescent="0.35">
      <c r="A3959" s="261" t="s">
        <v>4571</v>
      </c>
      <c r="B3959" s="261" t="s">
        <v>4572</v>
      </c>
      <c r="C3959" s="261" t="s">
        <v>101</v>
      </c>
      <c r="D3959" s="261" t="s">
        <v>28</v>
      </c>
      <c r="E3959" s="261" t="s">
        <v>17</v>
      </c>
      <c r="F3959" s="261" t="s">
        <v>17</v>
      </c>
      <c r="G3959" s="261" t="s">
        <v>17</v>
      </c>
      <c r="H3959" s="261" t="s">
        <v>17</v>
      </c>
      <c r="I3959" s="261" t="s">
        <v>17</v>
      </c>
      <c r="J3959" s="261" t="s">
        <v>6948</v>
      </c>
      <c r="K3959" s="261" t="s">
        <v>6966</v>
      </c>
      <c r="L3959" s="262">
        <v>45529</v>
      </c>
      <c r="M3959" s="261" t="s">
        <v>20</v>
      </c>
    </row>
    <row r="3960" spans="1:13" x14ac:dyDescent="0.35">
      <c r="A3960" s="259" t="s">
        <v>4571</v>
      </c>
      <c r="B3960" s="259" t="s">
        <v>4572</v>
      </c>
      <c r="C3960" s="259" t="s">
        <v>101</v>
      </c>
      <c r="D3960" s="259" t="s">
        <v>38</v>
      </c>
      <c r="E3960" s="259" t="s">
        <v>17</v>
      </c>
      <c r="F3960" s="259" t="s">
        <v>17</v>
      </c>
      <c r="G3960" s="259" t="s">
        <v>17</v>
      </c>
      <c r="H3960" s="259" t="s">
        <v>17</v>
      </c>
      <c r="I3960" s="259" t="s">
        <v>17</v>
      </c>
      <c r="J3960" s="259" t="s">
        <v>6948</v>
      </c>
      <c r="K3960" s="259" t="s">
        <v>6967</v>
      </c>
      <c r="L3960" s="260">
        <v>45529</v>
      </c>
      <c r="M3960" s="259" t="s">
        <v>20</v>
      </c>
    </row>
    <row r="3961" spans="1:13" x14ac:dyDescent="0.35">
      <c r="A3961" s="261" t="s">
        <v>1461</v>
      </c>
      <c r="B3961" s="261" t="s">
        <v>1462</v>
      </c>
      <c r="C3961" s="261" t="s">
        <v>1456</v>
      </c>
      <c r="D3961" s="261" t="s">
        <v>953</v>
      </c>
      <c r="E3961" s="261">
        <v>44500000</v>
      </c>
      <c r="F3961" s="261" t="s">
        <v>6968</v>
      </c>
      <c r="G3961" s="261" t="s">
        <v>888</v>
      </c>
      <c r="H3961" s="261">
        <v>2</v>
      </c>
      <c r="I3961" s="261" t="s">
        <v>6969</v>
      </c>
      <c r="J3961" s="261" t="s">
        <v>6970</v>
      </c>
      <c r="K3961" s="261" t="s">
        <v>6971</v>
      </c>
      <c r="L3961" s="262">
        <v>45530</v>
      </c>
      <c r="M3961" s="261" t="s">
        <v>20</v>
      </c>
    </row>
    <row r="3962" spans="1:13" x14ac:dyDescent="0.35">
      <c r="A3962" s="259" t="s">
        <v>1461</v>
      </c>
      <c r="B3962" s="259" t="s">
        <v>1462</v>
      </c>
      <c r="C3962" s="259" t="s">
        <v>1456</v>
      </c>
      <c r="D3962" s="259" t="s">
        <v>694</v>
      </c>
      <c r="E3962" s="259">
        <v>652860</v>
      </c>
      <c r="F3962" s="259" t="s">
        <v>6972</v>
      </c>
      <c r="G3962" s="259" t="s">
        <v>492</v>
      </c>
      <c r="H3962" s="259">
        <v>1</v>
      </c>
      <c r="I3962" s="259" t="s">
        <v>6973</v>
      </c>
      <c r="J3962" s="259" t="s">
        <v>6974</v>
      </c>
      <c r="K3962" s="259" t="s">
        <v>6975</v>
      </c>
      <c r="L3962" s="260">
        <v>45530</v>
      </c>
      <c r="M3962" s="259" t="s">
        <v>20</v>
      </c>
    </row>
    <row r="3963" spans="1:13" x14ac:dyDescent="0.35">
      <c r="A3963" s="261" t="s">
        <v>1461</v>
      </c>
      <c r="B3963" s="261" t="s">
        <v>1462</v>
      </c>
      <c r="C3963" s="261" t="s">
        <v>1456</v>
      </c>
      <c r="D3963" s="261" t="s">
        <v>962</v>
      </c>
      <c r="E3963" s="261">
        <v>44500000</v>
      </c>
      <c r="F3963" s="261" t="s">
        <v>6968</v>
      </c>
      <c r="G3963" s="261" t="s">
        <v>888</v>
      </c>
      <c r="H3963" s="261">
        <v>2</v>
      </c>
      <c r="I3963" s="261" t="s">
        <v>6969</v>
      </c>
      <c r="J3963" s="261" t="s">
        <v>6976</v>
      </c>
      <c r="K3963" s="261" t="s">
        <v>6977</v>
      </c>
      <c r="L3963" s="262">
        <v>45530</v>
      </c>
      <c r="M3963" s="261" t="s">
        <v>20</v>
      </c>
    </row>
    <row r="3964" spans="1:13" x14ac:dyDescent="0.35">
      <c r="A3964" s="259" t="s">
        <v>1461</v>
      </c>
      <c r="B3964" s="259" t="s">
        <v>1462</v>
      </c>
      <c r="C3964" s="259" t="s">
        <v>1456</v>
      </c>
      <c r="D3964" s="259" t="s">
        <v>967</v>
      </c>
      <c r="E3964" s="259">
        <v>44500000</v>
      </c>
      <c r="F3964" s="259" t="s">
        <v>6968</v>
      </c>
      <c r="G3964" s="259" t="s">
        <v>888</v>
      </c>
      <c r="H3964" s="259">
        <v>2</v>
      </c>
      <c r="I3964" s="259" t="s">
        <v>6969</v>
      </c>
      <c r="J3964" s="259" t="s">
        <v>6978</v>
      </c>
      <c r="K3964" s="259" t="s">
        <v>6979</v>
      </c>
      <c r="L3964" s="260">
        <v>45530</v>
      </c>
      <c r="M3964" s="259" t="s">
        <v>20</v>
      </c>
    </row>
    <row r="3965" spans="1:13" x14ac:dyDescent="0.35">
      <c r="A3965" s="261" t="s">
        <v>1461</v>
      </c>
      <c r="B3965" s="261" t="s">
        <v>1462</v>
      </c>
      <c r="C3965" s="261" t="s">
        <v>1456</v>
      </c>
      <c r="D3965" s="261" t="s">
        <v>568</v>
      </c>
      <c r="E3965" s="261">
        <v>13595049</v>
      </c>
      <c r="F3965" s="261" t="s">
        <v>6980</v>
      </c>
      <c r="G3965" s="261" t="s">
        <v>888</v>
      </c>
      <c r="H3965" s="261">
        <v>2</v>
      </c>
      <c r="I3965" s="261" t="s">
        <v>6981</v>
      </c>
      <c r="J3965" s="261" t="s">
        <v>6982</v>
      </c>
      <c r="K3965" s="261" t="s">
        <v>6983</v>
      </c>
      <c r="L3965" s="262">
        <v>45530</v>
      </c>
      <c r="M3965" s="261" t="s">
        <v>20</v>
      </c>
    </row>
    <row r="3966" spans="1:13" x14ac:dyDescent="0.35">
      <c r="A3966" s="259" t="s">
        <v>1461</v>
      </c>
      <c r="B3966" s="259" t="s">
        <v>1462</v>
      </c>
      <c r="C3966" s="259" t="s">
        <v>1456</v>
      </c>
      <c r="D3966" s="259" t="s">
        <v>40</v>
      </c>
      <c r="E3966" s="259">
        <v>2618</v>
      </c>
      <c r="F3966" s="259" t="s">
        <v>6984</v>
      </c>
      <c r="G3966" s="259" t="s">
        <v>888</v>
      </c>
      <c r="H3966" s="259">
        <v>2</v>
      </c>
      <c r="I3966" s="259" t="s">
        <v>6985</v>
      </c>
      <c r="J3966" s="259" t="s">
        <v>6986</v>
      </c>
      <c r="K3966" s="259" t="s">
        <v>6987</v>
      </c>
      <c r="L3966" s="260">
        <v>45530</v>
      </c>
      <c r="M3966" s="259" t="s">
        <v>20</v>
      </c>
    </row>
    <row r="3967" spans="1:13" x14ac:dyDescent="0.35">
      <c r="A3967" s="261" t="s">
        <v>1461</v>
      </c>
      <c r="B3967" s="261" t="s">
        <v>1462</v>
      </c>
      <c r="C3967" s="261" t="s">
        <v>1456</v>
      </c>
      <c r="D3967" s="261" t="s">
        <v>635</v>
      </c>
      <c r="E3967" s="261">
        <v>1090</v>
      </c>
      <c r="F3967" s="261" t="s">
        <v>6988</v>
      </c>
      <c r="G3967" s="261" t="s">
        <v>888</v>
      </c>
      <c r="H3967" s="261">
        <v>2</v>
      </c>
      <c r="I3967" s="261" t="s">
        <v>6989</v>
      </c>
      <c r="J3967" s="261" t="s">
        <v>6990</v>
      </c>
      <c r="K3967" s="261" t="s">
        <v>6991</v>
      </c>
      <c r="L3967" s="262">
        <v>45530</v>
      </c>
      <c r="M3967" s="261" t="s">
        <v>20</v>
      </c>
    </row>
    <row r="3968" spans="1:13" x14ac:dyDescent="0.35">
      <c r="A3968" s="259" t="s">
        <v>1461</v>
      </c>
      <c r="B3968" s="259" t="s">
        <v>1462</v>
      </c>
      <c r="C3968" s="259" t="s">
        <v>1456</v>
      </c>
      <c r="D3968" s="259" t="s">
        <v>793</v>
      </c>
      <c r="E3968" s="259">
        <v>1090</v>
      </c>
      <c r="F3968" s="259" t="s">
        <v>6988</v>
      </c>
      <c r="G3968" s="259" t="s">
        <v>888</v>
      </c>
      <c r="H3968" s="259">
        <v>2</v>
      </c>
      <c r="I3968" s="259" t="s">
        <v>6989</v>
      </c>
      <c r="J3968" s="259" t="s">
        <v>6990</v>
      </c>
      <c r="K3968" s="259" t="s">
        <v>6992</v>
      </c>
      <c r="L3968" s="260">
        <v>45530</v>
      </c>
      <c r="M3968" s="259" t="s">
        <v>20</v>
      </c>
    </row>
    <row r="3969" spans="1:13" x14ac:dyDescent="0.35">
      <c r="A3969" s="261" t="s">
        <v>1461</v>
      </c>
      <c r="B3969" s="261" t="s">
        <v>1462</v>
      </c>
      <c r="C3969" s="261" t="s">
        <v>1456</v>
      </c>
      <c r="D3969" s="261" t="s">
        <v>990</v>
      </c>
      <c r="E3969" s="261">
        <v>23700000</v>
      </c>
      <c r="F3969" s="261" t="s">
        <v>6968</v>
      </c>
      <c r="G3969" s="261" t="s">
        <v>492</v>
      </c>
      <c r="H3969" s="261">
        <v>1</v>
      </c>
      <c r="I3969" s="261" t="s">
        <v>6969</v>
      </c>
      <c r="J3969" s="261" t="s">
        <v>6993</v>
      </c>
      <c r="K3969" s="261" t="s">
        <v>6994</v>
      </c>
      <c r="L3969" s="262">
        <v>45530</v>
      </c>
      <c r="M3969" s="261" t="s">
        <v>20</v>
      </c>
    </row>
    <row r="3970" spans="1:13" x14ac:dyDescent="0.35">
      <c r="A3970" s="259" t="s">
        <v>1461</v>
      </c>
      <c r="B3970" s="259" t="s">
        <v>1462</v>
      </c>
      <c r="C3970" s="259" t="s">
        <v>1456</v>
      </c>
      <c r="D3970" s="259" t="s">
        <v>995</v>
      </c>
      <c r="E3970" s="259">
        <v>0</v>
      </c>
      <c r="F3970" s="259" t="s">
        <v>6968</v>
      </c>
      <c r="G3970" s="259" t="s">
        <v>888</v>
      </c>
      <c r="H3970" s="259">
        <v>2</v>
      </c>
      <c r="I3970" s="259" t="s">
        <v>6969</v>
      </c>
      <c r="J3970" s="259" t="s">
        <v>6995</v>
      </c>
      <c r="K3970" s="259" t="s">
        <v>6996</v>
      </c>
      <c r="L3970" s="260">
        <v>45530</v>
      </c>
      <c r="M3970" s="259" t="s">
        <v>20</v>
      </c>
    </row>
    <row r="3971" spans="1:13" x14ac:dyDescent="0.35">
      <c r="A3971" s="261" t="s">
        <v>1461</v>
      </c>
      <c r="B3971" s="261" t="s">
        <v>1462</v>
      </c>
      <c r="C3971" s="261" t="s">
        <v>1456</v>
      </c>
      <c r="D3971" s="261" t="s">
        <v>1000</v>
      </c>
      <c r="E3971" s="261">
        <v>20800000</v>
      </c>
      <c r="F3971" s="261" t="s">
        <v>6997</v>
      </c>
      <c r="G3971" s="261" t="s">
        <v>888</v>
      </c>
      <c r="H3971" s="261">
        <v>2</v>
      </c>
      <c r="I3971" s="261" t="s">
        <v>6998</v>
      </c>
      <c r="J3971" s="261" t="s">
        <v>6999</v>
      </c>
      <c r="K3971" s="261" t="s">
        <v>7000</v>
      </c>
      <c r="L3971" s="262">
        <v>45530</v>
      </c>
      <c r="M3971" s="261" t="s">
        <v>20</v>
      </c>
    </row>
    <row r="3972" spans="1:13" x14ac:dyDescent="0.35">
      <c r="A3972" s="259" t="s">
        <v>1461</v>
      </c>
      <c r="B3972" s="259" t="s">
        <v>1462</v>
      </c>
      <c r="C3972" s="259" t="s">
        <v>1456</v>
      </c>
      <c r="D3972" s="259" t="s">
        <v>1003</v>
      </c>
      <c r="E3972" s="259">
        <v>11400000</v>
      </c>
      <c r="F3972" s="259" t="s">
        <v>6997</v>
      </c>
      <c r="G3972" s="259" t="s">
        <v>22</v>
      </c>
      <c r="H3972" s="259">
        <v>3</v>
      </c>
      <c r="I3972" s="259" t="s">
        <v>6998</v>
      </c>
      <c r="J3972" s="259" t="s">
        <v>7001</v>
      </c>
      <c r="K3972" s="259" t="s">
        <v>7002</v>
      </c>
      <c r="L3972" s="260">
        <v>45530</v>
      </c>
      <c r="M3972" s="259" t="s">
        <v>20</v>
      </c>
    </row>
    <row r="3973" spans="1:13" x14ac:dyDescent="0.35">
      <c r="A3973" s="261" t="s">
        <v>1461</v>
      </c>
      <c r="B3973" s="261" t="s">
        <v>1462</v>
      </c>
      <c r="C3973" s="261" t="s">
        <v>1456</v>
      </c>
      <c r="D3973" s="261" t="s">
        <v>1006</v>
      </c>
      <c r="E3973" s="261">
        <v>12300000</v>
      </c>
      <c r="F3973" s="261" t="s">
        <v>6997</v>
      </c>
      <c r="G3973" s="261" t="s">
        <v>22</v>
      </c>
      <c r="H3973" s="261">
        <v>3</v>
      </c>
      <c r="I3973" s="261" t="s">
        <v>6998</v>
      </c>
      <c r="J3973" s="261" t="s">
        <v>7003</v>
      </c>
      <c r="K3973" s="261" t="s">
        <v>7004</v>
      </c>
      <c r="L3973" s="262">
        <v>45530</v>
      </c>
      <c r="M3973" s="261" t="s">
        <v>20</v>
      </c>
    </row>
    <row r="3974" spans="1:13" x14ac:dyDescent="0.35">
      <c r="A3974" s="259" t="s">
        <v>1461</v>
      </c>
      <c r="B3974" s="259" t="s">
        <v>1462</v>
      </c>
      <c r="C3974" s="259" t="s">
        <v>1456</v>
      </c>
      <c r="D3974" s="259" t="s">
        <v>823</v>
      </c>
      <c r="E3974" s="259">
        <v>0</v>
      </c>
      <c r="F3974" s="259" t="s">
        <v>6997</v>
      </c>
      <c r="G3974" s="259" t="s">
        <v>888</v>
      </c>
      <c r="H3974" s="259">
        <v>2</v>
      </c>
      <c r="I3974" s="259" t="s">
        <v>6998</v>
      </c>
      <c r="J3974" s="259" t="s">
        <v>7005</v>
      </c>
      <c r="K3974" s="259" t="s">
        <v>7006</v>
      </c>
      <c r="L3974" s="260">
        <v>45530</v>
      </c>
      <c r="M3974" s="259" t="s">
        <v>20</v>
      </c>
    </row>
    <row r="3975" spans="1:13" x14ac:dyDescent="0.35">
      <c r="A3975" s="261" t="s">
        <v>1461</v>
      </c>
      <c r="B3975" s="261" t="s">
        <v>1462</v>
      </c>
      <c r="C3975" s="261" t="s">
        <v>1456</v>
      </c>
      <c r="D3975" s="261" t="s">
        <v>404</v>
      </c>
      <c r="E3975" s="261">
        <v>4</v>
      </c>
      <c r="F3975" s="261" t="s">
        <v>7007</v>
      </c>
      <c r="G3975" s="261" t="s">
        <v>492</v>
      </c>
      <c r="H3975" s="261">
        <v>1</v>
      </c>
      <c r="I3975" s="261" t="s">
        <v>7008</v>
      </c>
      <c r="J3975" s="261" t="s">
        <v>7009</v>
      </c>
      <c r="K3975" s="261" t="s">
        <v>7010</v>
      </c>
      <c r="L3975" s="262">
        <v>45530</v>
      </c>
      <c r="M3975" s="261" t="s">
        <v>20</v>
      </c>
    </row>
    <row r="3976" spans="1:13" x14ac:dyDescent="0.35">
      <c r="A3976" s="259" t="s">
        <v>1461</v>
      </c>
      <c r="B3976" s="259" t="s">
        <v>1462</v>
      </c>
      <c r="C3976" s="259" t="s">
        <v>1456</v>
      </c>
      <c r="D3976" s="259" t="s">
        <v>26</v>
      </c>
      <c r="E3976" s="259" t="s">
        <v>17</v>
      </c>
      <c r="F3976" s="259" t="s">
        <v>17</v>
      </c>
      <c r="G3976" s="259" t="s">
        <v>17</v>
      </c>
      <c r="H3976" s="259" t="s">
        <v>17</v>
      </c>
      <c r="I3976" s="259" t="s">
        <v>17</v>
      </c>
      <c r="J3976" s="259" t="s">
        <v>1463</v>
      </c>
      <c r="K3976" s="259" t="s">
        <v>7011</v>
      </c>
      <c r="L3976" s="260">
        <v>45530</v>
      </c>
      <c r="M3976" s="259" t="s">
        <v>20</v>
      </c>
    </row>
    <row r="3977" spans="1:13" x14ac:dyDescent="0.35">
      <c r="A3977" s="261" t="s">
        <v>1461</v>
      </c>
      <c r="B3977" s="261" t="s">
        <v>1462</v>
      </c>
      <c r="C3977" s="261" t="s">
        <v>1456</v>
      </c>
      <c r="D3977" s="261" t="s">
        <v>28</v>
      </c>
      <c r="E3977" s="261">
        <v>543000</v>
      </c>
      <c r="F3977" s="261" t="s">
        <v>7012</v>
      </c>
      <c r="G3977" s="261" t="s">
        <v>888</v>
      </c>
      <c r="H3977" s="261">
        <v>2</v>
      </c>
      <c r="I3977" s="261" t="s">
        <v>7013</v>
      </c>
      <c r="J3977" s="261" t="s">
        <v>7014</v>
      </c>
      <c r="K3977" s="261" t="s">
        <v>7015</v>
      </c>
      <c r="L3977" s="262">
        <v>45530</v>
      </c>
      <c r="M3977" s="261" t="s">
        <v>20</v>
      </c>
    </row>
    <row r="3978" spans="1:13" x14ac:dyDescent="0.35">
      <c r="A3978" s="259" t="s">
        <v>1461</v>
      </c>
      <c r="B3978" s="259" t="s">
        <v>1462</v>
      </c>
      <c r="C3978" s="259" t="s">
        <v>1456</v>
      </c>
      <c r="D3978" s="259" t="s">
        <v>38</v>
      </c>
      <c r="E3978" s="259" t="s">
        <v>17</v>
      </c>
      <c r="F3978" s="259" t="s">
        <v>17</v>
      </c>
      <c r="G3978" s="259" t="s">
        <v>17</v>
      </c>
      <c r="H3978" s="259" t="s">
        <v>17</v>
      </c>
      <c r="I3978" s="259" t="s">
        <v>17</v>
      </c>
      <c r="J3978" s="259" t="s">
        <v>1463</v>
      </c>
      <c r="K3978" s="259" t="s">
        <v>7016</v>
      </c>
      <c r="L3978" s="260">
        <v>45530</v>
      </c>
      <c r="M3978" s="259" t="s">
        <v>20</v>
      </c>
    </row>
    <row r="3979" spans="1:13" x14ac:dyDescent="0.35">
      <c r="A3979" s="261" t="s">
        <v>1461</v>
      </c>
      <c r="B3979" s="261" t="s">
        <v>1462</v>
      </c>
      <c r="C3979" s="261" t="s">
        <v>1456</v>
      </c>
      <c r="D3979" s="261" t="s">
        <v>16</v>
      </c>
      <c r="E3979" s="261">
        <v>21300</v>
      </c>
      <c r="F3979" s="261" t="s">
        <v>1457</v>
      </c>
      <c r="G3979" s="261" t="s">
        <v>888</v>
      </c>
      <c r="H3979" s="261">
        <v>2</v>
      </c>
      <c r="I3979" s="261" t="s">
        <v>1458</v>
      </c>
      <c r="J3979" s="261" t="s">
        <v>7017</v>
      </c>
      <c r="K3979" s="261" t="s">
        <v>7018</v>
      </c>
      <c r="L3979" s="262">
        <v>45530</v>
      </c>
      <c r="M3979" s="261" t="s">
        <v>20</v>
      </c>
    </row>
    <row r="3980" spans="1:13" x14ac:dyDescent="0.35">
      <c r="A3980" s="259" t="s">
        <v>1461</v>
      </c>
      <c r="B3980" s="259" t="s">
        <v>1462</v>
      </c>
      <c r="C3980" s="259" t="s">
        <v>1456</v>
      </c>
      <c r="D3980" s="259" t="s">
        <v>21</v>
      </c>
      <c r="E3980" s="259">
        <v>3330</v>
      </c>
      <c r="F3980" s="259" t="s">
        <v>1457</v>
      </c>
      <c r="G3980" s="259" t="s">
        <v>888</v>
      </c>
      <c r="H3980" s="259">
        <v>2</v>
      </c>
      <c r="I3980" s="259" t="s">
        <v>1458</v>
      </c>
      <c r="J3980" s="259" t="s">
        <v>1459</v>
      </c>
      <c r="K3980" s="259" t="s">
        <v>7019</v>
      </c>
      <c r="L3980" s="260">
        <v>45530</v>
      </c>
      <c r="M3980" s="259" t="s">
        <v>20</v>
      </c>
    </row>
    <row r="3981" spans="1:13" x14ac:dyDescent="0.35">
      <c r="A3981" s="261" t="s">
        <v>1454</v>
      </c>
      <c r="B3981" s="261" t="s">
        <v>1455</v>
      </c>
      <c r="C3981" s="261" t="s">
        <v>1456</v>
      </c>
      <c r="D3981" s="261" t="s">
        <v>953</v>
      </c>
      <c r="E3981" s="261">
        <v>43100000</v>
      </c>
      <c r="F3981" s="261" t="s">
        <v>7007</v>
      </c>
      <c r="G3981" s="261" t="s">
        <v>492</v>
      </c>
      <c r="H3981" s="261">
        <v>1</v>
      </c>
      <c r="I3981" s="261" t="s">
        <v>7008</v>
      </c>
      <c r="J3981" s="261" t="s">
        <v>7020</v>
      </c>
      <c r="K3981" s="261" t="s">
        <v>7021</v>
      </c>
      <c r="L3981" s="262">
        <v>45530</v>
      </c>
      <c r="M3981" s="261" t="s">
        <v>20</v>
      </c>
    </row>
    <row r="3982" spans="1:13" x14ac:dyDescent="0.35">
      <c r="A3982" s="259" t="s">
        <v>1454</v>
      </c>
      <c r="B3982" s="259" t="s">
        <v>1455</v>
      </c>
      <c r="C3982" s="259" t="s">
        <v>1456</v>
      </c>
      <c r="D3982" s="259" t="s">
        <v>694</v>
      </c>
      <c r="E3982" s="259">
        <v>54778</v>
      </c>
      <c r="F3982" s="259" t="s">
        <v>7022</v>
      </c>
      <c r="G3982" s="259" t="s">
        <v>888</v>
      </c>
      <c r="H3982" s="259">
        <v>2</v>
      </c>
      <c r="I3982" s="259" t="s">
        <v>7023</v>
      </c>
      <c r="J3982" s="259" t="s">
        <v>7024</v>
      </c>
      <c r="K3982" s="259" t="s">
        <v>7025</v>
      </c>
      <c r="L3982" s="260">
        <v>45530</v>
      </c>
      <c r="M3982" s="259" t="s">
        <v>20</v>
      </c>
    </row>
    <row r="3983" spans="1:13" x14ac:dyDescent="0.35">
      <c r="A3983" s="261" t="s">
        <v>1454</v>
      </c>
      <c r="B3983" s="261" t="s">
        <v>1455</v>
      </c>
      <c r="C3983" s="261" t="s">
        <v>1456</v>
      </c>
      <c r="D3983" s="261" t="s">
        <v>962</v>
      </c>
      <c r="E3983" s="261">
        <v>3500000</v>
      </c>
      <c r="F3983" s="261" t="s">
        <v>7007</v>
      </c>
      <c r="G3983" s="261" t="s">
        <v>492</v>
      </c>
      <c r="H3983" s="261">
        <v>1</v>
      </c>
      <c r="I3983" s="261" t="s">
        <v>7008</v>
      </c>
      <c r="J3983" s="261" t="s">
        <v>7026</v>
      </c>
      <c r="K3983" s="261" t="s">
        <v>7027</v>
      </c>
      <c r="L3983" s="262">
        <v>45530</v>
      </c>
      <c r="M3983" s="261" t="s">
        <v>20</v>
      </c>
    </row>
    <row r="3984" spans="1:13" x14ac:dyDescent="0.35">
      <c r="A3984" s="259" t="s">
        <v>1454</v>
      </c>
      <c r="B3984" s="259" t="s">
        <v>1455</v>
      </c>
      <c r="C3984" s="259" t="s">
        <v>1456</v>
      </c>
      <c r="D3984" s="259" t="s">
        <v>967</v>
      </c>
      <c r="E3984" s="259">
        <v>1600000</v>
      </c>
      <c r="F3984" s="259" t="s">
        <v>1457</v>
      </c>
      <c r="G3984" s="259" t="s">
        <v>492</v>
      </c>
      <c r="H3984" s="259">
        <v>1</v>
      </c>
      <c r="I3984" s="259" t="s">
        <v>1458</v>
      </c>
      <c r="J3984" s="259" t="s">
        <v>7028</v>
      </c>
      <c r="K3984" s="259" t="s">
        <v>7029</v>
      </c>
      <c r="L3984" s="260">
        <v>45530</v>
      </c>
      <c r="M3984" s="259" t="s">
        <v>20</v>
      </c>
    </row>
    <row r="3985" spans="1:13" x14ac:dyDescent="0.35">
      <c r="A3985" s="261" t="s">
        <v>1454</v>
      </c>
      <c r="B3985" s="261" t="s">
        <v>1455</v>
      </c>
      <c r="C3985" s="261" t="s">
        <v>1456</v>
      </c>
      <c r="D3985" s="261" t="s">
        <v>568</v>
      </c>
      <c r="E3985" s="261">
        <v>0</v>
      </c>
      <c r="F3985" s="261" t="s">
        <v>17</v>
      </c>
      <c r="G3985" s="261" t="s">
        <v>17</v>
      </c>
      <c r="H3985" s="261" t="s">
        <v>17</v>
      </c>
      <c r="I3985" s="261" t="s">
        <v>17</v>
      </c>
      <c r="J3985" s="261" t="s">
        <v>7030</v>
      </c>
      <c r="K3985" s="261" t="s">
        <v>7031</v>
      </c>
      <c r="L3985" s="262">
        <v>45530</v>
      </c>
      <c r="M3985" s="261" t="s">
        <v>20</v>
      </c>
    </row>
    <row r="3986" spans="1:13" x14ac:dyDescent="0.35">
      <c r="A3986" s="259" t="s">
        <v>1454</v>
      </c>
      <c r="B3986" s="259" t="s">
        <v>1455</v>
      </c>
      <c r="C3986" s="259" t="s">
        <v>1456</v>
      </c>
      <c r="D3986" s="259" t="s">
        <v>16</v>
      </c>
      <c r="E3986" s="259">
        <v>21300</v>
      </c>
      <c r="F3986" s="259" t="s">
        <v>1457</v>
      </c>
      <c r="G3986" s="259" t="s">
        <v>888</v>
      </c>
      <c r="H3986" s="259">
        <v>2</v>
      </c>
      <c r="I3986" s="259" t="s">
        <v>1458</v>
      </c>
      <c r="J3986" s="259" t="s">
        <v>7017</v>
      </c>
      <c r="K3986" s="259" t="s">
        <v>7032</v>
      </c>
      <c r="L3986" s="260">
        <v>45530</v>
      </c>
      <c r="M3986" s="259" t="s">
        <v>20</v>
      </c>
    </row>
    <row r="3987" spans="1:13" x14ac:dyDescent="0.35">
      <c r="A3987" s="261" t="s">
        <v>1454</v>
      </c>
      <c r="B3987" s="261" t="s">
        <v>1455</v>
      </c>
      <c r="C3987" s="261" t="s">
        <v>1456</v>
      </c>
      <c r="D3987" s="261" t="s">
        <v>40</v>
      </c>
      <c r="E3987" s="261">
        <v>3330</v>
      </c>
      <c r="F3987" s="261" t="s">
        <v>1457</v>
      </c>
      <c r="G3987" s="261" t="s">
        <v>888</v>
      </c>
      <c r="H3987" s="261">
        <v>2</v>
      </c>
      <c r="I3987" s="261" t="s">
        <v>1458</v>
      </c>
      <c r="J3987" s="261" t="s">
        <v>1459</v>
      </c>
      <c r="K3987" s="261" t="s">
        <v>7033</v>
      </c>
      <c r="L3987" s="262">
        <v>45530</v>
      </c>
      <c r="M3987" s="261" t="s">
        <v>20</v>
      </c>
    </row>
    <row r="3988" spans="1:13" x14ac:dyDescent="0.35">
      <c r="A3988" s="259" t="s">
        <v>1454</v>
      </c>
      <c r="B3988" s="259" t="s">
        <v>1455</v>
      </c>
      <c r="C3988" s="259" t="s">
        <v>1456</v>
      </c>
      <c r="D3988" s="259" t="s">
        <v>635</v>
      </c>
      <c r="E3988" s="259" t="s">
        <v>17</v>
      </c>
      <c r="F3988" s="259" t="s">
        <v>512</v>
      </c>
      <c r="G3988" s="259" t="s">
        <v>17</v>
      </c>
      <c r="H3988" s="259" t="s">
        <v>17</v>
      </c>
      <c r="I3988" s="259" t="s">
        <v>17</v>
      </c>
      <c r="J3988" s="259" t="s">
        <v>7034</v>
      </c>
      <c r="K3988" s="259" t="s">
        <v>7035</v>
      </c>
      <c r="L3988" s="260">
        <v>45530</v>
      </c>
      <c r="M3988" s="259" t="s">
        <v>20</v>
      </c>
    </row>
    <row r="3989" spans="1:13" x14ac:dyDescent="0.35">
      <c r="A3989" s="261" t="s">
        <v>1454</v>
      </c>
      <c r="B3989" s="261" t="s">
        <v>1455</v>
      </c>
      <c r="C3989" s="261" t="s">
        <v>1456</v>
      </c>
      <c r="D3989" s="261" t="s">
        <v>793</v>
      </c>
      <c r="E3989" s="261">
        <v>1090</v>
      </c>
      <c r="F3989" s="261" t="s">
        <v>6988</v>
      </c>
      <c r="G3989" s="261" t="s">
        <v>888</v>
      </c>
      <c r="H3989" s="261">
        <v>2</v>
      </c>
      <c r="I3989" s="261" t="s">
        <v>6989</v>
      </c>
      <c r="J3989" s="261" t="s">
        <v>6990</v>
      </c>
      <c r="K3989" s="261" t="s">
        <v>7036</v>
      </c>
      <c r="L3989" s="262">
        <v>45530</v>
      </c>
      <c r="M3989" s="261" t="s">
        <v>20</v>
      </c>
    </row>
    <row r="3990" spans="1:13" x14ac:dyDescent="0.35">
      <c r="A3990" s="259" t="s">
        <v>1454</v>
      </c>
      <c r="B3990" s="259" t="s">
        <v>1455</v>
      </c>
      <c r="C3990" s="259" t="s">
        <v>1456</v>
      </c>
      <c r="D3990" s="259" t="s">
        <v>990</v>
      </c>
      <c r="E3990" s="259">
        <v>275000</v>
      </c>
      <c r="F3990" s="259" t="s">
        <v>7037</v>
      </c>
      <c r="G3990" s="259" t="s">
        <v>492</v>
      </c>
      <c r="H3990" s="259">
        <v>1</v>
      </c>
      <c r="I3990" s="259" t="s">
        <v>7038</v>
      </c>
      <c r="J3990" s="259" t="s">
        <v>7039</v>
      </c>
      <c r="K3990" s="259" t="s">
        <v>7040</v>
      </c>
      <c r="L3990" s="260">
        <v>45530</v>
      </c>
      <c r="M3990" s="259" t="s">
        <v>20</v>
      </c>
    </row>
    <row r="3991" spans="1:13" x14ac:dyDescent="0.35">
      <c r="A3991" s="261" t="s">
        <v>1454</v>
      </c>
      <c r="B3991" s="261" t="s">
        <v>1455</v>
      </c>
      <c r="C3991" s="261" t="s">
        <v>1456</v>
      </c>
      <c r="D3991" s="261" t="s">
        <v>995</v>
      </c>
      <c r="E3991" s="261">
        <v>1900000</v>
      </c>
      <c r="F3991" s="261" t="s">
        <v>7041</v>
      </c>
      <c r="G3991" s="261" t="s">
        <v>888</v>
      </c>
      <c r="H3991" s="261">
        <v>2</v>
      </c>
      <c r="I3991" s="261" t="s">
        <v>7042</v>
      </c>
      <c r="J3991" s="261" t="s">
        <v>7043</v>
      </c>
      <c r="K3991" s="261" t="s">
        <v>7044</v>
      </c>
      <c r="L3991" s="262">
        <v>45530</v>
      </c>
      <c r="M3991" s="261" t="s">
        <v>20</v>
      </c>
    </row>
    <row r="3992" spans="1:13" x14ac:dyDescent="0.35">
      <c r="A3992" s="259" t="s">
        <v>1454</v>
      </c>
      <c r="B3992" s="259" t="s">
        <v>1455</v>
      </c>
      <c r="C3992" s="259" t="s">
        <v>1456</v>
      </c>
      <c r="D3992" s="259" t="s">
        <v>1000</v>
      </c>
      <c r="E3992" s="259">
        <v>1325000</v>
      </c>
      <c r="F3992" s="259" t="s">
        <v>7037</v>
      </c>
      <c r="G3992" s="259" t="s">
        <v>888</v>
      </c>
      <c r="H3992" s="259">
        <v>2</v>
      </c>
      <c r="I3992" s="259" t="s">
        <v>7045</v>
      </c>
      <c r="J3992" s="259" t="s">
        <v>7046</v>
      </c>
      <c r="K3992" s="259" t="s">
        <v>7047</v>
      </c>
      <c r="L3992" s="260">
        <v>45530</v>
      </c>
      <c r="M3992" s="259" t="s">
        <v>20</v>
      </c>
    </row>
    <row r="3993" spans="1:13" x14ac:dyDescent="0.35">
      <c r="A3993" s="261" t="s">
        <v>1454</v>
      </c>
      <c r="B3993" s="261" t="s">
        <v>1455</v>
      </c>
      <c r="C3993" s="261" t="s">
        <v>1456</v>
      </c>
      <c r="D3993" s="261" t="s">
        <v>1003</v>
      </c>
      <c r="E3993" s="261">
        <v>231600</v>
      </c>
      <c r="F3993" s="261" t="s">
        <v>7048</v>
      </c>
      <c r="G3993" s="261" t="s">
        <v>888</v>
      </c>
      <c r="H3993" s="261">
        <v>2</v>
      </c>
      <c r="I3993" s="261" t="s">
        <v>7049</v>
      </c>
      <c r="J3993" s="261" t="s">
        <v>7050</v>
      </c>
      <c r="K3993" s="261" t="s">
        <v>7051</v>
      </c>
      <c r="L3993" s="262">
        <v>45530</v>
      </c>
      <c r="M3993" s="261" t="s">
        <v>20</v>
      </c>
    </row>
    <row r="3994" spans="1:13" x14ac:dyDescent="0.35">
      <c r="A3994" s="259" t="s">
        <v>1454</v>
      </c>
      <c r="B3994" s="259" t="s">
        <v>1455</v>
      </c>
      <c r="C3994" s="259" t="s">
        <v>1456</v>
      </c>
      <c r="D3994" s="259" t="s">
        <v>1006</v>
      </c>
      <c r="E3994" s="259">
        <v>43400</v>
      </c>
      <c r="F3994" s="259" t="s">
        <v>7048</v>
      </c>
      <c r="G3994" s="259" t="s">
        <v>888</v>
      </c>
      <c r="H3994" s="259">
        <v>2</v>
      </c>
      <c r="I3994" s="259" t="s">
        <v>7049</v>
      </c>
      <c r="J3994" s="259" t="s">
        <v>7052</v>
      </c>
      <c r="K3994" s="259" t="s">
        <v>7053</v>
      </c>
      <c r="L3994" s="260">
        <v>45530</v>
      </c>
      <c r="M3994" s="259" t="s">
        <v>20</v>
      </c>
    </row>
    <row r="3995" spans="1:13" x14ac:dyDescent="0.35">
      <c r="A3995" s="261" t="s">
        <v>1454</v>
      </c>
      <c r="B3995" s="261" t="s">
        <v>1455</v>
      </c>
      <c r="C3995" s="261" t="s">
        <v>1456</v>
      </c>
      <c r="D3995" s="261" t="s">
        <v>823</v>
      </c>
      <c r="E3995" s="261">
        <v>0</v>
      </c>
      <c r="F3995" s="261" t="s">
        <v>7037</v>
      </c>
      <c r="G3995" s="261" t="s">
        <v>888</v>
      </c>
      <c r="H3995" s="261">
        <v>2</v>
      </c>
      <c r="I3995" s="261" t="s">
        <v>7045</v>
      </c>
      <c r="J3995" s="261" t="s">
        <v>7054</v>
      </c>
      <c r="K3995" s="261" t="s">
        <v>7055</v>
      </c>
      <c r="L3995" s="262">
        <v>45530</v>
      </c>
      <c r="M3995" s="261" t="s">
        <v>20</v>
      </c>
    </row>
    <row r="3996" spans="1:13" x14ac:dyDescent="0.35">
      <c r="A3996" s="259" t="s">
        <v>1454</v>
      </c>
      <c r="B3996" s="259" t="s">
        <v>1455</v>
      </c>
      <c r="C3996" s="259" t="s">
        <v>1456</v>
      </c>
      <c r="D3996" s="259" t="s">
        <v>404</v>
      </c>
      <c r="E3996" s="259">
        <v>2</v>
      </c>
      <c r="F3996" s="259" t="s">
        <v>7056</v>
      </c>
      <c r="G3996" s="259" t="s">
        <v>888</v>
      </c>
      <c r="H3996" s="259">
        <v>2</v>
      </c>
      <c r="I3996" s="259" t="s">
        <v>7057</v>
      </c>
      <c r="J3996" s="259" t="s">
        <v>7058</v>
      </c>
      <c r="K3996" s="259" t="s">
        <v>7059</v>
      </c>
      <c r="L3996" s="260">
        <v>45530</v>
      </c>
      <c r="M3996" s="259" t="s">
        <v>20</v>
      </c>
    </row>
    <row r="3997" spans="1:13" x14ac:dyDescent="0.35">
      <c r="A3997" s="261" t="s">
        <v>107</v>
      </c>
      <c r="B3997" s="261" t="s">
        <v>108</v>
      </c>
      <c r="C3997" s="261" t="s">
        <v>109</v>
      </c>
      <c r="D3997" s="261" t="s">
        <v>953</v>
      </c>
      <c r="E3997" s="261">
        <v>245145075</v>
      </c>
      <c r="F3997" s="261" t="s">
        <v>7060</v>
      </c>
      <c r="G3997" s="261" t="s">
        <v>888</v>
      </c>
      <c r="H3997" s="261">
        <v>2</v>
      </c>
      <c r="I3997" s="261" t="s">
        <v>7061</v>
      </c>
      <c r="J3997" s="261" t="s">
        <v>7062</v>
      </c>
      <c r="K3997" s="261" t="s">
        <v>7063</v>
      </c>
      <c r="L3997" s="262">
        <v>45530</v>
      </c>
      <c r="M3997" s="261" t="s">
        <v>20</v>
      </c>
    </row>
    <row r="3998" spans="1:13" x14ac:dyDescent="0.35">
      <c r="A3998" s="259" t="s">
        <v>107</v>
      </c>
      <c r="B3998" s="259" t="s">
        <v>108</v>
      </c>
      <c r="C3998" s="259" t="s">
        <v>109</v>
      </c>
      <c r="D3998" s="259" t="s">
        <v>694</v>
      </c>
      <c r="E3998" s="259">
        <v>770880</v>
      </c>
      <c r="F3998" s="259" t="s">
        <v>7064</v>
      </c>
      <c r="G3998" s="259" t="s">
        <v>492</v>
      </c>
      <c r="H3998" s="259">
        <v>1</v>
      </c>
      <c r="I3998" s="259" t="s">
        <v>7065</v>
      </c>
      <c r="J3998" s="259" t="s">
        <v>7066</v>
      </c>
      <c r="K3998" s="259" t="s">
        <v>7067</v>
      </c>
      <c r="L3998" s="260">
        <v>45530</v>
      </c>
      <c r="M3998" s="259" t="s">
        <v>20</v>
      </c>
    </row>
    <row r="3999" spans="1:13" x14ac:dyDescent="0.35">
      <c r="A3999" s="261" t="s">
        <v>107</v>
      </c>
      <c r="B3999" s="261" t="s">
        <v>108</v>
      </c>
      <c r="C3999" s="261" t="s">
        <v>109</v>
      </c>
      <c r="D3999" s="261" t="s">
        <v>962</v>
      </c>
      <c r="E3999" s="261">
        <v>245145075</v>
      </c>
      <c r="F3999" s="261" t="s">
        <v>7060</v>
      </c>
      <c r="G3999" s="261" t="s">
        <v>888</v>
      </c>
      <c r="H3999" s="261">
        <v>2</v>
      </c>
      <c r="I3999" s="261" t="s">
        <v>7061</v>
      </c>
      <c r="J3999" s="261" t="s">
        <v>7068</v>
      </c>
      <c r="K3999" s="261" t="s">
        <v>7069</v>
      </c>
      <c r="L3999" s="262">
        <v>45530</v>
      </c>
      <c r="M3999" s="261" t="s">
        <v>20</v>
      </c>
    </row>
    <row r="4000" spans="1:13" x14ac:dyDescent="0.35">
      <c r="A4000" s="259" t="s">
        <v>107</v>
      </c>
      <c r="B4000" s="259" t="s">
        <v>108</v>
      </c>
      <c r="C4000" s="259" t="s">
        <v>109</v>
      </c>
      <c r="D4000" s="259" t="s">
        <v>967</v>
      </c>
      <c r="E4000" s="259">
        <v>94415374</v>
      </c>
      <c r="F4000" s="259" t="s">
        <v>7070</v>
      </c>
      <c r="G4000" s="259" t="s">
        <v>492</v>
      </c>
      <c r="H4000" s="259">
        <v>1</v>
      </c>
      <c r="I4000" s="259" t="s">
        <v>7071</v>
      </c>
      <c r="J4000" s="259" t="s">
        <v>7072</v>
      </c>
      <c r="K4000" s="259" t="s">
        <v>7073</v>
      </c>
      <c r="L4000" s="260">
        <v>45530</v>
      </c>
      <c r="M4000" s="259" t="s">
        <v>20</v>
      </c>
    </row>
    <row r="4001" spans="1:13" x14ac:dyDescent="0.35">
      <c r="A4001" s="261" t="s">
        <v>107</v>
      </c>
      <c r="B4001" s="261" t="s">
        <v>108</v>
      </c>
      <c r="C4001" s="261" t="s">
        <v>109</v>
      </c>
      <c r="D4001" s="261" t="s">
        <v>568</v>
      </c>
      <c r="E4001" s="261">
        <v>3598048</v>
      </c>
      <c r="F4001" s="261" t="s">
        <v>7074</v>
      </c>
      <c r="G4001" s="261" t="s">
        <v>888</v>
      </c>
      <c r="H4001" s="261">
        <v>2</v>
      </c>
      <c r="I4001" s="261" t="s">
        <v>7075</v>
      </c>
      <c r="J4001" s="261" t="s">
        <v>7076</v>
      </c>
      <c r="K4001" s="261" t="s">
        <v>7077</v>
      </c>
      <c r="L4001" s="262">
        <v>45530</v>
      </c>
      <c r="M4001" s="261" t="s">
        <v>20</v>
      </c>
    </row>
    <row r="4002" spans="1:13" x14ac:dyDescent="0.35">
      <c r="A4002" s="259" t="s">
        <v>107</v>
      </c>
      <c r="B4002" s="259" t="s">
        <v>108</v>
      </c>
      <c r="C4002" s="259" t="s">
        <v>109</v>
      </c>
      <c r="D4002" s="259" t="s">
        <v>40</v>
      </c>
      <c r="E4002" s="259">
        <v>12900</v>
      </c>
      <c r="F4002" s="259" t="s">
        <v>7078</v>
      </c>
      <c r="G4002" s="259" t="s">
        <v>888</v>
      </c>
      <c r="H4002" s="259">
        <v>2</v>
      </c>
      <c r="I4002" s="259" t="s">
        <v>7079</v>
      </c>
      <c r="J4002" s="259" t="s">
        <v>7080</v>
      </c>
      <c r="K4002" s="259" t="s">
        <v>7081</v>
      </c>
      <c r="L4002" s="260">
        <v>45530</v>
      </c>
      <c r="M4002" s="259" t="s">
        <v>20</v>
      </c>
    </row>
    <row r="4003" spans="1:13" x14ac:dyDescent="0.35">
      <c r="A4003" s="261" t="s">
        <v>107</v>
      </c>
      <c r="B4003" s="261" t="s">
        <v>108</v>
      </c>
      <c r="C4003" s="261" t="s">
        <v>109</v>
      </c>
      <c r="D4003" s="261" t="s">
        <v>635</v>
      </c>
      <c r="E4003" s="261">
        <v>1149</v>
      </c>
      <c r="F4003" s="261" t="s">
        <v>7082</v>
      </c>
      <c r="G4003" s="261" t="s">
        <v>888</v>
      </c>
      <c r="H4003" s="261">
        <v>2</v>
      </c>
      <c r="I4003" s="261" t="s">
        <v>691</v>
      </c>
      <c r="J4003" s="261" t="s">
        <v>7083</v>
      </c>
      <c r="K4003" s="261" t="s">
        <v>7084</v>
      </c>
      <c r="L4003" s="262">
        <v>45530</v>
      </c>
      <c r="M4003" s="261" t="s">
        <v>20</v>
      </c>
    </row>
    <row r="4004" spans="1:13" x14ac:dyDescent="0.35">
      <c r="A4004" s="259" t="s">
        <v>107</v>
      </c>
      <c r="B4004" s="259" t="s">
        <v>108</v>
      </c>
      <c r="C4004" s="259" t="s">
        <v>109</v>
      </c>
      <c r="D4004" s="259" t="s">
        <v>793</v>
      </c>
      <c r="E4004" s="259">
        <v>1149</v>
      </c>
      <c r="F4004" s="259" t="s">
        <v>7082</v>
      </c>
      <c r="G4004" s="259" t="s">
        <v>888</v>
      </c>
      <c r="H4004" s="259">
        <v>2</v>
      </c>
      <c r="I4004" s="259" t="s">
        <v>7085</v>
      </c>
      <c r="J4004" s="259" t="s">
        <v>7083</v>
      </c>
      <c r="K4004" s="259" t="s">
        <v>7086</v>
      </c>
      <c r="L4004" s="260">
        <v>45530</v>
      </c>
      <c r="M4004" s="259" t="s">
        <v>20</v>
      </c>
    </row>
    <row r="4005" spans="1:13" x14ac:dyDescent="0.35">
      <c r="A4005" s="261" t="s">
        <v>107</v>
      </c>
      <c r="B4005" s="261" t="s">
        <v>108</v>
      </c>
      <c r="C4005" s="261" t="s">
        <v>109</v>
      </c>
      <c r="D4005" s="261" t="s">
        <v>990</v>
      </c>
      <c r="E4005" s="261">
        <v>20600000</v>
      </c>
      <c r="F4005" s="261" t="s">
        <v>7087</v>
      </c>
      <c r="G4005" s="261" t="s">
        <v>888</v>
      </c>
      <c r="H4005" s="261">
        <v>2</v>
      </c>
      <c r="I4005" s="261" t="s">
        <v>7088</v>
      </c>
      <c r="J4005" s="261" t="s">
        <v>7089</v>
      </c>
      <c r="K4005" s="261" t="s">
        <v>7090</v>
      </c>
      <c r="L4005" s="262">
        <v>45530</v>
      </c>
      <c r="M4005" s="261" t="s">
        <v>20</v>
      </c>
    </row>
    <row r="4006" spans="1:13" x14ac:dyDescent="0.35">
      <c r="A4006" s="259" t="s">
        <v>107</v>
      </c>
      <c r="B4006" s="259" t="s">
        <v>108</v>
      </c>
      <c r="C4006" s="259" t="s">
        <v>109</v>
      </c>
      <c r="D4006" s="259" t="s">
        <v>995</v>
      </c>
      <c r="E4006" s="259">
        <v>150729701</v>
      </c>
      <c r="F4006" s="259" t="s">
        <v>7091</v>
      </c>
      <c r="G4006" s="259" t="s">
        <v>888</v>
      </c>
      <c r="H4006" s="259">
        <v>2</v>
      </c>
      <c r="I4006" s="259" t="s">
        <v>7092</v>
      </c>
      <c r="J4006" s="259" t="s">
        <v>7093</v>
      </c>
      <c r="K4006" s="259" t="s">
        <v>7094</v>
      </c>
      <c r="L4006" s="260">
        <v>45530</v>
      </c>
      <c r="M4006" s="259" t="s">
        <v>20</v>
      </c>
    </row>
    <row r="4007" spans="1:13" x14ac:dyDescent="0.35">
      <c r="A4007" s="261" t="s">
        <v>107</v>
      </c>
      <c r="B4007" s="261" t="s">
        <v>108</v>
      </c>
      <c r="C4007" s="261" t="s">
        <v>109</v>
      </c>
      <c r="D4007" s="261" t="s">
        <v>1000</v>
      </c>
      <c r="E4007" s="261">
        <v>73815374</v>
      </c>
      <c r="F4007" s="261" t="s">
        <v>7095</v>
      </c>
      <c r="G4007" s="261" t="s">
        <v>888</v>
      </c>
      <c r="H4007" s="261">
        <v>2</v>
      </c>
      <c r="I4007" s="261" t="s">
        <v>7096</v>
      </c>
      <c r="J4007" s="261" t="s">
        <v>7097</v>
      </c>
      <c r="K4007" s="261" t="s">
        <v>7098</v>
      </c>
      <c r="L4007" s="262">
        <v>45530</v>
      </c>
      <c r="M4007" s="261" t="s">
        <v>20</v>
      </c>
    </row>
    <row r="4008" spans="1:13" x14ac:dyDescent="0.35">
      <c r="A4008" s="259" t="s">
        <v>107</v>
      </c>
      <c r="B4008" s="259" t="s">
        <v>108</v>
      </c>
      <c r="C4008" s="259" t="s">
        <v>109</v>
      </c>
      <c r="D4008" s="259" t="s">
        <v>1003</v>
      </c>
      <c r="E4008" s="259">
        <v>19000000</v>
      </c>
      <c r="F4008" s="259" t="s">
        <v>7099</v>
      </c>
      <c r="G4008" s="259" t="s">
        <v>888</v>
      </c>
      <c r="H4008" s="259">
        <v>2</v>
      </c>
      <c r="I4008" s="259" t="s">
        <v>7100</v>
      </c>
      <c r="J4008" s="259" t="s">
        <v>7101</v>
      </c>
      <c r="K4008" s="259" t="s">
        <v>7102</v>
      </c>
      <c r="L4008" s="260">
        <v>45530</v>
      </c>
      <c r="M4008" s="259" t="s">
        <v>20</v>
      </c>
    </row>
    <row r="4009" spans="1:13" x14ac:dyDescent="0.35">
      <c r="A4009" s="261" t="s">
        <v>107</v>
      </c>
      <c r="B4009" s="261" t="s">
        <v>108</v>
      </c>
      <c r="C4009" s="261" t="s">
        <v>109</v>
      </c>
      <c r="D4009" s="261" t="s">
        <v>1006</v>
      </c>
      <c r="E4009" s="261">
        <v>1600000</v>
      </c>
      <c r="F4009" s="261" t="s">
        <v>7099</v>
      </c>
      <c r="G4009" s="261" t="s">
        <v>888</v>
      </c>
      <c r="H4009" s="261">
        <v>2</v>
      </c>
      <c r="I4009" s="261" t="s">
        <v>7100</v>
      </c>
      <c r="J4009" s="261" t="s">
        <v>7103</v>
      </c>
      <c r="K4009" s="261" t="s">
        <v>7104</v>
      </c>
      <c r="L4009" s="262">
        <v>45530</v>
      </c>
      <c r="M4009" s="261" t="s">
        <v>20</v>
      </c>
    </row>
    <row r="4010" spans="1:13" x14ac:dyDescent="0.35">
      <c r="A4010" s="259" t="s">
        <v>107</v>
      </c>
      <c r="B4010" s="259" t="s">
        <v>108</v>
      </c>
      <c r="C4010" s="259" t="s">
        <v>109</v>
      </c>
      <c r="D4010" s="259" t="s">
        <v>823</v>
      </c>
      <c r="E4010" s="259">
        <v>0</v>
      </c>
      <c r="F4010" s="259" t="s">
        <v>7099</v>
      </c>
      <c r="G4010" s="259" t="s">
        <v>888</v>
      </c>
      <c r="H4010" s="259">
        <v>2</v>
      </c>
      <c r="I4010" s="259" t="s">
        <v>7100</v>
      </c>
      <c r="J4010" s="259" t="s">
        <v>7105</v>
      </c>
      <c r="K4010" s="259" t="s">
        <v>7106</v>
      </c>
      <c r="L4010" s="260">
        <v>45530</v>
      </c>
      <c r="M4010" s="259" t="s">
        <v>20</v>
      </c>
    </row>
    <row r="4011" spans="1:13" x14ac:dyDescent="0.35">
      <c r="A4011" s="261" t="s">
        <v>107</v>
      </c>
      <c r="B4011" s="261" t="s">
        <v>108</v>
      </c>
      <c r="C4011" s="261" t="s">
        <v>109</v>
      </c>
      <c r="D4011" s="261" t="s">
        <v>404</v>
      </c>
      <c r="E4011" s="261">
        <v>3</v>
      </c>
      <c r="F4011" s="261" t="s">
        <v>7107</v>
      </c>
      <c r="G4011" s="261" t="s">
        <v>888</v>
      </c>
      <c r="H4011" s="261">
        <v>2</v>
      </c>
      <c r="I4011" s="261" t="s">
        <v>7108</v>
      </c>
      <c r="J4011" s="261" t="s">
        <v>7109</v>
      </c>
      <c r="K4011" s="261" t="s">
        <v>7110</v>
      </c>
      <c r="L4011" s="262">
        <v>45530</v>
      </c>
      <c r="M4011" s="261" t="s">
        <v>20</v>
      </c>
    </row>
    <row r="4012" spans="1:13" x14ac:dyDescent="0.35">
      <c r="A4012" s="259" t="s">
        <v>883</v>
      </c>
      <c r="B4012" s="259" t="s">
        <v>884</v>
      </c>
      <c r="C4012" s="259" t="s">
        <v>109</v>
      </c>
      <c r="D4012" s="259" t="s">
        <v>953</v>
      </c>
      <c r="E4012" s="259">
        <v>245145075</v>
      </c>
      <c r="F4012" s="259" t="s">
        <v>7060</v>
      </c>
      <c r="G4012" s="259" t="s">
        <v>888</v>
      </c>
      <c r="H4012" s="259">
        <v>2</v>
      </c>
      <c r="I4012" s="259" t="s">
        <v>7061</v>
      </c>
      <c r="J4012" s="259" t="s">
        <v>7062</v>
      </c>
      <c r="K4012" s="259" t="s">
        <v>7111</v>
      </c>
      <c r="L4012" s="260">
        <v>45530</v>
      </c>
      <c r="M4012" s="259" t="s">
        <v>20</v>
      </c>
    </row>
    <row r="4013" spans="1:13" x14ac:dyDescent="0.35">
      <c r="A4013" s="261" t="s">
        <v>883</v>
      </c>
      <c r="B4013" s="261" t="s">
        <v>884</v>
      </c>
      <c r="C4013" s="261" t="s">
        <v>109</v>
      </c>
      <c r="D4013" s="261" t="s">
        <v>694</v>
      </c>
      <c r="E4013" s="261">
        <v>669831</v>
      </c>
      <c r="F4013" s="261" t="s">
        <v>7112</v>
      </c>
      <c r="G4013" s="261" t="s">
        <v>22</v>
      </c>
      <c r="H4013" s="261">
        <v>3</v>
      </c>
      <c r="I4013" s="261" t="s">
        <v>7113</v>
      </c>
      <c r="J4013" s="261" t="s">
        <v>7114</v>
      </c>
      <c r="K4013" s="261" t="s">
        <v>7115</v>
      </c>
      <c r="L4013" s="262">
        <v>45530</v>
      </c>
      <c r="M4013" s="261" t="s">
        <v>20</v>
      </c>
    </row>
    <row r="4014" spans="1:13" x14ac:dyDescent="0.35">
      <c r="A4014" s="259" t="s">
        <v>883</v>
      </c>
      <c r="B4014" s="259" t="s">
        <v>884</v>
      </c>
      <c r="C4014" s="259" t="s">
        <v>109</v>
      </c>
      <c r="D4014" s="259" t="s">
        <v>962</v>
      </c>
      <c r="E4014" s="259">
        <v>33000000</v>
      </c>
      <c r="F4014" s="259" t="s">
        <v>7087</v>
      </c>
      <c r="G4014" s="259" t="s">
        <v>888</v>
      </c>
      <c r="H4014" s="259">
        <v>2</v>
      </c>
      <c r="I4014" s="259" t="s">
        <v>7088</v>
      </c>
      <c r="J4014" s="259" t="s">
        <v>7116</v>
      </c>
      <c r="K4014" s="259" t="s">
        <v>7117</v>
      </c>
      <c r="L4014" s="260">
        <v>45530</v>
      </c>
      <c r="M4014" s="259" t="s">
        <v>20</v>
      </c>
    </row>
    <row r="4015" spans="1:13" x14ac:dyDescent="0.35">
      <c r="A4015" s="261" t="s">
        <v>883</v>
      </c>
      <c r="B4015" s="261" t="s">
        <v>884</v>
      </c>
      <c r="C4015" s="261" t="s">
        <v>109</v>
      </c>
      <c r="D4015" s="261" t="s">
        <v>967</v>
      </c>
      <c r="E4015" s="261">
        <v>33000000</v>
      </c>
      <c r="F4015" s="261" t="s">
        <v>7087</v>
      </c>
      <c r="G4015" s="261" t="s">
        <v>888</v>
      </c>
      <c r="H4015" s="261">
        <v>2</v>
      </c>
      <c r="I4015" s="261" t="s">
        <v>7088</v>
      </c>
      <c r="J4015" s="261" t="s">
        <v>7118</v>
      </c>
      <c r="K4015" s="261" t="s">
        <v>7119</v>
      </c>
      <c r="L4015" s="262">
        <v>45530</v>
      </c>
      <c r="M4015" s="261" t="s">
        <v>20</v>
      </c>
    </row>
    <row r="4016" spans="1:13" x14ac:dyDescent="0.35">
      <c r="A4016" s="259" t="s">
        <v>883</v>
      </c>
      <c r="B4016" s="259" t="s">
        <v>884</v>
      </c>
      <c r="C4016" s="259" t="s">
        <v>109</v>
      </c>
      <c r="D4016" s="259" t="s">
        <v>568</v>
      </c>
      <c r="E4016" s="259">
        <v>299848</v>
      </c>
      <c r="F4016" s="259" t="s">
        <v>7120</v>
      </c>
      <c r="G4016" s="259" t="s">
        <v>492</v>
      </c>
      <c r="H4016" s="259">
        <v>1</v>
      </c>
      <c r="I4016" s="259" t="s">
        <v>7121</v>
      </c>
      <c r="J4016" s="259" t="s">
        <v>7122</v>
      </c>
      <c r="K4016" s="259" t="s">
        <v>7123</v>
      </c>
      <c r="L4016" s="260">
        <v>45530</v>
      </c>
      <c r="M4016" s="259" t="s">
        <v>20</v>
      </c>
    </row>
    <row r="4017" spans="1:13" x14ac:dyDescent="0.35">
      <c r="A4017" s="261" t="s">
        <v>883</v>
      </c>
      <c r="B4017" s="261" t="s">
        <v>884</v>
      </c>
      <c r="C4017" s="261" t="s">
        <v>109</v>
      </c>
      <c r="D4017" s="261" t="s">
        <v>40</v>
      </c>
      <c r="E4017" s="261">
        <v>12867</v>
      </c>
      <c r="F4017" s="261" t="s">
        <v>7124</v>
      </c>
      <c r="G4017" s="261" t="s">
        <v>492</v>
      </c>
      <c r="H4017" s="261">
        <v>1</v>
      </c>
      <c r="I4017" s="261" t="s">
        <v>7125</v>
      </c>
      <c r="J4017" s="261" t="s">
        <v>7126</v>
      </c>
      <c r="K4017" s="261" t="s">
        <v>7127</v>
      </c>
      <c r="L4017" s="262">
        <v>45530</v>
      </c>
      <c r="M4017" s="261" t="s">
        <v>20</v>
      </c>
    </row>
    <row r="4018" spans="1:13" x14ac:dyDescent="0.35">
      <c r="A4018" s="259" t="s">
        <v>883</v>
      </c>
      <c r="B4018" s="259" t="s">
        <v>884</v>
      </c>
      <c r="C4018" s="259" t="s">
        <v>109</v>
      </c>
      <c r="D4018" s="259" t="s">
        <v>635</v>
      </c>
      <c r="E4018" s="259">
        <v>1739</v>
      </c>
      <c r="F4018" s="259" t="s">
        <v>7124</v>
      </c>
      <c r="G4018" s="259" t="s">
        <v>492</v>
      </c>
      <c r="H4018" s="259">
        <v>1</v>
      </c>
      <c r="I4018" s="259" t="s">
        <v>7125</v>
      </c>
      <c r="J4018" s="259" t="s">
        <v>7128</v>
      </c>
      <c r="K4018" s="259" t="s">
        <v>7129</v>
      </c>
      <c r="L4018" s="260">
        <v>45530</v>
      </c>
      <c r="M4018" s="259" t="s">
        <v>20</v>
      </c>
    </row>
    <row r="4019" spans="1:13" x14ac:dyDescent="0.35">
      <c r="A4019" s="261" t="s">
        <v>883</v>
      </c>
      <c r="B4019" s="261" t="s">
        <v>884</v>
      </c>
      <c r="C4019" s="261" t="s">
        <v>109</v>
      </c>
      <c r="D4019" s="261" t="s">
        <v>793</v>
      </c>
      <c r="E4019" s="261">
        <v>1149</v>
      </c>
      <c r="F4019" s="261" t="s">
        <v>7082</v>
      </c>
      <c r="G4019" s="261" t="s">
        <v>888</v>
      </c>
      <c r="H4019" s="261">
        <v>2</v>
      </c>
      <c r="I4019" s="261" t="s">
        <v>7130</v>
      </c>
      <c r="J4019" s="261" t="s">
        <v>7131</v>
      </c>
      <c r="K4019" s="261" t="s">
        <v>7132</v>
      </c>
      <c r="L4019" s="262">
        <v>45530</v>
      </c>
      <c r="M4019" s="261" t="s">
        <v>20</v>
      </c>
    </row>
    <row r="4020" spans="1:13" x14ac:dyDescent="0.35">
      <c r="A4020" s="259" t="s">
        <v>883</v>
      </c>
      <c r="B4020" s="259" t="s">
        <v>884</v>
      </c>
      <c r="C4020" s="259" t="s">
        <v>109</v>
      </c>
      <c r="D4020" s="259" t="s">
        <v>16</v>
      </c>
      <c r="E4020" s="259">
        <v>1200000</v>
      </c>
      <c r="F4020" s="259" t="s">
        <v>1030</v>
      </c>
      <c r="G4020" s="259" t="s">
        <v>492</v>
      </c>
      <c r="H4020" s="259">
        <v>1</v>
      </c>
      <c r="I4020" s="259" t="s">
        <v>1031</v>
      </c>
      <c r="J4020" s="259" t="s">
        <v>1032</v>
      </c>
      <c r="K4020" s="259" t="s">
        <v>7133</v>
      </c>
      <c r="L4020" s="260">
        <v>45530</v>
      </c>
      <c r="M4020" s="259" t="s">
        <v>20</v>
      </c>
    </row>
    <row r="4021" spans="1:13" x14ac:dyDescent="0.35">
      <c r="A4021" s="261" t="s">
        <v>883</v>
      </c>
      <c r="B4021" s="261" t="s">
        <v>884</v>
      </c>
      <c r="C4021" s="261" t="s">
        <v>109</v>
      </c>
      <c r="D4021" s="261" t="s">
        <v>21</v>
      </c>
      <c r="E4021" s="261">
        <v>805000</v>
      </c>
      <c r="F4021" s="261" t="s">
        <v>1030</v>
      </c>
      <c r="G4021" s="261" t="s">
        <v>492</v>
      </c>
      <c r="H4021" s="261">
        <v>1</v>
      </c>
      <c r="I4021" s="261" t="s">
        <v>1031</v>
      </c>
      <c r="J4021" s="261" t="s">
        <v>1034</v>
      </c>
      <c r="K4021" s="261" t="s">
        <v>7134</v>
      </c>
      <c r="L4021" s="262">
        <v>45530</v>
      </c>
      <c r="M4021" s="261" t="s">
        <v>20</v>
      </c>
    </row>
    <row r="4022" spans="1:13" x14ac:dyDescent="0.35">
      <c r="A4022" s="259" t="s">
        <v>883</v>
      </c>
      <c r="B4022" s="259" t="s">
        <v>884</v>
      </c>
      <c r="C4022" s="259" t="s">
        <v>109</v>
      </c>
      <c r="D4022" s="259" t="s">
        <v>990</v>
      </c>
      <c r="E4022" s="259">
        <v>20600000</v>
      </c>
      <c r="F4022" s="259" t="s">
        <v>7087</v>
      </c>
      <c r="G4022" s="259" t="s">
        <v>888</v>
      </c>
      <c r="H4022" s="259">
        <v>2</v>
      </c>
      <c r="I4022" s="259" t="s">
        <v>7088</v>
      </c>
      <c r="J4022" s="259" t="s">
        <v>7135</v>
      </c>
      <c r="K4022" s="259" t="s">
        <v>7136</v>
      </c>
      <c r="L4022" s="260">
        <v>45530</v>
      </c>
      <c r="M4022" s="259" t="s">
        <v>20</v>
      </c>
    </row>
    <row r="4023" spans="1:13" x14ac:dyDescent="0.35">
      <c r="A4023" s="261" t="s">
        <v>883</v>
      </c>
      <c r="B4023" s="261" t="s">
        <v>884</v>
      </c>
      <c r="C4023" s="261" t="s">
        <v>109</v>
      </c>
      <c r="D4023" s="261" t="s">
        <v>995</v>
      </c>
      <c r="E4023" s="261">
        <v>0</v>
      </c>
      <c r="F4023" s="261" t="s">
        <v>7087</v>
      </c>
      <c r="G4023" s="261" t="s">
        <v>888</v>
      </c>
      <c r="H4023" s="261">
        <v>2</v>
      </c>
      <c r="I4023" s="261" t="s">
        <v>7088</v>
      </c>
      <c r="J4023" s="261" t="s">
        <v>7137</v>
      </c>
      <c r="K4023" s="261" t="s">
        <v>7138</v>
      </c>
      <c r="L4023" s="262">
        <v>45530</v>
      </c>
      <c r="M4023" s="261" t="s">
        <v>20</v>
      </c>
    </row>
    <row r="4024" spans="1:13" x14ac:dyDescent="0.35">
      <c r="A4024" s="259" t="s">
        <v>883</v>
      </c>
      <c r="B4024" s="259" t="s">
        <v>884</v>
      </c>
      <c r="C4024" s="259" t="s">
        <v>109</v>
      </c>
      <c r="D4024" s="259" t="s">
        <v>1000</v>
      </c>
      <c r="E4024" s="259">
        <v>12400000</v>
      </c>
      <c r="F4024" s="259" t="s">
        <v>7139</v>
      </c>
      <c r="G4024" s="259" t="s">
        <v>888</v>
      </c>
      <c r="H4024" s="259">
        <v>2</v>
      </c>
      <c r="I4024" s="259" t="s">
        <v>7140</v>
      </c>
      <c r="J4024" s="259" t="s">
        <v>7141</v>
      </c>
      <c r="K4024" s="259" t="s">
        <v>7142</v>
      </c>
      <c r="L4024" s="260">
        <v>45530</v>
      </c>
      <c r="M4024" s="259" t="s">
        <v>20</v>
      </c>
    </row>
    <row r="4025" spans="1:13" x14ac:dyDescent="0.35">
      <c r="A4025" s="261" t="s">
        <v>883</v>
      </c>
      <c r="B4025" s="261" t="s">
        <v>884</v>
      </c>
      <c r="C4025" s="261" t="s">
        <v>109</v>
      </c>
      <c r="D4025" s="261" t="s">
        <v>1003</v>
      </c>
      <c r="E4025" s="261">
        <v>20570000</v>
      </c>
      <c r="F4025" s="261" t="s">
        <v>7139</v>
      </c>
      <c r="G4025" s="261" t="s">
        <v>888</v>
      </c>
      <c r="H4025" s="261">
        <v>2</v>
      </c>
      <c r="I4025" s="261" t="s">
        <v>7140</v>
      </c>
      <c r="J4025" s="261" t="s">
        <v>7143</v>
      </c>
      <c r="K4025" s="261" t="s">
        <v>7144</v>
      </c>
      <c r="L4025" s="262">
        <v>45530</v>
      </c>
      <c r="M4025" s="261" t="s">
        <v>20</v>
      </c>
    </row>
    <row r="4026" spans="1:13" x14ac:dyDescent="0.35">
      <c r="A4026" s="259" t="s">
        <v>883</v>
      </c>
      <c r="B4026" s="259" t="s">
        <v>884</v>
      </c>
      <c r="C4026" s="259" t="s">
        <v>109</v>
      </c>
      <c r="D4026" s="259" t="s">
        <v>1006</v>
      </c>
      <c r="E4026" s="259">
        <v>30000</v>
      </c>
      <c r="F4026" s="259" t="s">
        <v>7145</v>
      </c>
      <c r="G4026" s="259" t="s">
        <v>888</v>
      </c>
      <c r="H4026" s="259">
        <v>2</v>
      </c>
      <c r="I4026" s="259" t="s">
        <v>7146</v>
      </c>
      <c r="J4026" s="259" t="s">
        <v>7147</v>
      </c>
      <c r="K4026" s="259" t="s">
        <v>7148</v>
      </c>
      <c r="L4026" s="260">
        <v>45530</v>
      </c>
      <c r="M4026" s="259" t="s">
        <v>20</v>
      </c>
    </row>
    <row r="4027" spans="1:13" x14ac:dyDescent="0.35">
      <c r="A4027" s="261" t="s">
        <v>883</v>
      </c>
      <c r="B4027" s="261" t="s">
        <v>884</v>
      </c>
      <c r="C4027" s="261" t="s">
        <v>109</v>
      </c>
      <c r="D4027" s="261" t="s">
        <v>823</v>
      </c>
      <c r="E4027" s="261">
        <v>0</v>
      </c>
      <c r="F4027" s="261" t="s">
        <v>17</v>
      </c>
      <c r="G4027" s="261" t="s">
        <v>22</v>
      </c>
      <c r="H4027" s="261">
        <v>3</v>
      </c>
      <c r="I4027" s="261" t="s">
        <v>17</v>
      </c>
      <c r="J4027" s="261" t="s">
        <v>7149</v>
      </c>
      <c r="K4027" s="261" t="s">
        <v>7150</v>
      </c>
      <c r="L4027" s="262">
        <v>45530</v>
      </c>
      <c r="M4027" s="261" t="s">
        <v>20</v>
      </c>
    </row>
    <row r="4028" spans="1:13" x14ac:dyDescent="0.35">
      <c r="A4028" s="259" t="s">
        <v>883</v>
      </c>
      <c r="B4028" s="259" t="s">
        <v>884</v>
      </c>
      <c r="C4028" s="259" t="s">
        <v>109</v>
      </c>
      <c r="D4028" s="259" t="s">
        <v>404</v>
      </c>
      <c r="E4028" s="259">
        <v>2</v>
      </c>
      <c r="F4028" s="259" t="s">
        <v>7151</v>
      </c>
      <c r="G4028" s="259" t="s">
        <v>888</v>
      </c>
      <c r="H4028" s="259">
        <v>2</v>
      </c>
      <c r="I4028" s="259" t="s">
        <v>7152</v>
      </c>
      <c r="J4028" s="259" t="s">
        <v>7153</v>
      </c>
      <c r="K4028" s="259" t="s">
        <v>7154</v>
      </c>
      <c r="L4028" s="260">
        <v>45530</v>
      </c>
      <c r="M4028" s="259" t="s">
        <v>20</v>
      </c>
    </row>
    <row r="4029" spans="1:13" x14ac:dyDescent="0.35">
      <c r="A4029" s="261" t="s">
        <v>398</v>
      </c>
      <c r="B4029" s="261" t="s">
        <v>399</v>
      </c>
      <c r="C4029" s="261" t="s">
        <v>109</v>
      </c>
      <c r="D4029" s="261" t="s">
        <v>953</v>
      </c>
      <c r="E4029" s="261">
        <v>245145075</v>
      </c>
      <c r="F4029" s="261" t="s">
        <v>7060</v>
      </c>
      <c r="G4029" s="261" t="s">
        <v>888</v>
      </c>
      <c r="H4029" s="261">
        <v>2</v>
      </c>
      <c r="I4029" s="261" t="s">
        <v>7061</v>
      </c>
      <c r="J4029" s="261" t="s">
        <v>7062</v>
      </c>
      <c r="K4029" s="261" t="s">
        <v>7155</v>
      </c>
      <c r="L4029" s="262">
        <v>45530</v>
      </c>
      <c r="M4029" s="261" t="s">
        <v>20</v>
      </c>
    </row>
    <row r="4030" spans="1:13" x14ac:dyDescent="0.35">
      <c r="A4030" s="259" t="s">
        <v>398</v>
      </c>
      <c r="B4030" s="259" t="s">
        <v>399</v>
      </c>
      <c r="C4030" s="259" t="s">
        <v>109</v>
      </c>
      <c r="D4030" s="259" t="s">
        <v>694</v>
      </c>
      <c r="E4030" s="259">
        <v>13297</v>
      </c>
      <c r="F4030" s="259" t="s">
        <v>7156</v>
      </c>
      <c r="G4030" s="259" t="s">
        <v>492</v>
      </c>
      <c r="H4030" s="259">
        <v>1</v>
      </c>
      <c r="I4030" s="259" t="s">
        <v>7157</v>
      </c>
      <c r="J4030" s="259" t="s">
        <v>7158</v>
      </c>
      <c r="K4030" s="259" t="s">
        <v>7159</v>
      </c>
      <c r="L4030" s="260">
        <v>45530</v>
      </c>
      <c r="M4030" s="259" t="s">
        <v>20</v>
      </c>
    </row>
    <row r="4031" spans="1:13" x14ac:dyDescent="0.35">
      <c r="A4031" s="261" t="s">
        <v>398</v>
      </c>
      <c r="B4031" s="261" t="s">
        <v>399</v>
      </c>
      <c r="C4031" s="261" t="s">
        <v>109</v>
      </c>
      <c r="D4031" s="261" t="s">
        <v>962</v>
      </c>
      <c r="E4031" s="261">
        <v>4179428</v>
      </c>
      <c r="F4031" s="261" t="s">
        <v>7160</v>
      </c>
      <c r="G4031" s="261" t="s">
        <v>492</v>
      </c>
      <c r="H4031" s="261">
        <v>1</v>
      </c>
      <c r="I4031" s="261" t="s">
        <v>7161</v>
      </c>
      <c r="J4031" s="261" t="s">
        <v>7162</v>
      </c>
      <c r="K4031" s="261" t="s">
        <v>7163</v>
      </c>
      <c r="L4031" s="262">
        <v>45530</v>
      </c>
      <c r="M4031" s="261" t="s">
        <v>20</v>
      </c>
    </row>
    <row r="4032" spans="1:13" x14ac:dyDescent="0.35">
      <c r="A4032" s="259" t="s">
        <v>398</v>
      </c>
      <c r="B4032" s="259" t="s">
        <v>399</v>
      </c>
      <c r="C4032" s="259" t="s">
        <v>109</v>
      </c>
      <c r="D4032" s="259" t="s">
        <v>967</v>
      </c>
      <c r="E4032" s="259" t="s">
        <v>17</v>
      </c>
      <c r="F4032" s="259" t="s">
        <v>512</v>
      </c>
      <c r="G4032" s="259" t="s">
        <v>17</v>
      </c>
      <c r="H4032" s="259" t="s">
        <v>17</v>
      </c>
      <c r="I4032" s="259" t="s">
        <v>512</v>
      </c>
      <c r="J4032" s="259" t="s">
        <v>7164</v>
      </c>
      <c r="K4032" s="259" t="s">
        <v>7165</v>
      </c>
      <c r="L4032" s="260">
        <v>45530</v>
      </c>
      <c r="M4032" s="259" t="s">
        <v>20</v>
      </c>
    </row>
    <row r="4033" spans="1:13" x14ac:dyDescent="0.35">
      <c r="A4033" s="261" t="s">
        <v>398</v>
      </c>
      <c r="B4033" s="261" t="s">
        <v>399</v>
      </c>
      <c r="C4033" s="261" t="s">
        <v>109</v>
      </c>
      <c r="D4033" s="261" t="s">
        <v>568</v>
      </c>
      <c r="E4033" s="261" t="s">
        <v>17</v>
      </c>
      <c r="F4033" s="261" t="s">
        <v>512</v>
      </c>
      <c r="G4033" s="261" t="s">
        <v>17</v>
      </c>
      <c r="H4033" s="261" t="s">
        <v>17</v>
      </c>
      <c r="I4033" s="261" t="s">
        <v>7166</v>
      </c>
      <c r="J4033" s="261" t="s">
        <v>7167</v>
      </c>
      <c r="K4033" s="261" t="s">
        <v>7168</v>
      </c>
      <c r="L4033" s="262">
        <v>45530</v>
      </c>
      <c r="M4033" s="261" t="s">
        <v>20</v>
      </c>
    </row>
    <row r="4034" spans="1:13" x14ac:dyDescent="0.35">
      <c r="A4034" s="259" t="s">
        <v>398</v>
      </c>
      <c r="B4034" s="259" t="s">
        <v>399</v>
      </c>
      <c r="C4034" s="259" t="s">
        <v>109</v>
      </c>
      <c r="D4034" s="259" t="s">
        <v>40</v>
      </c>
      <c r="E4034" s="259" t="s">
        <v>17</v>
      </c>
      <c r="F4034" s="259" t="s">
        <v>512</v>
      </c>
      <c r="G4034" s="259" t="s">
        <v>17</v>
      </c>
      <c r="H4034" s="259" t="s">
        <v>17</v>
      </c>
      <c r="I4034" s="259" t="s">
        <v>17</v>
      </c>
      <c r="J4034" s="259" t="s">
        <v>180</v>
      </c>
      <c r="K4034" s="259" t="s">
        <v>7169</v>
      </c>
      <c r="L4034" s="260">
        <v>45530</v>
      </c>
      <c r="M4034" s="259" t="s">
        <v>20</v>
      </c>
    </row>
    <row r="4035" spans="1:13" x14ac:dyDescent="0.35">
      <c r="A4035" s="261" t="s">
        <v>398</v>
      </c>
      <c r="B4035" s="261" t="s">
        <v>399</v>
      </c>
      <c r="C4035" s="261" t="s">
        <v>109</v>
      </c>
      <c r="D4035" s="261" t="s">
        <v>635</v>
      </c>
      <c r="E4035" s="261">
        <v>4</v>
      </c>
      <c r="F4035" s="261" t="s">
        <v>7082</v>
      </c>
      <c r="G4035" s="261" t="s">
        <v>22</v>
      </c>
      <c r="H4035" s="261">
        <v>3</v>
      </c>
      <c r="I4035" s="261" t="s">
        <v>691</v>
      </c>
      <c r="J4035" s="261" t="s">
        <v>7170</v>
      </c>
      <c r="K4035" s="261" t="s">
        <v>7171</v>
      </c>
      <c r="L4035" s="262">
        <v>45530</v>
      </c>
      <c r="M4035" s="261" t="s">
        <v>20</v>
      </c>
    </row>
    <row r="4036" spans="1:13" x14ac:dyDescent="0.35">
      <c r="A4036" s="259" t="s">
        <v>398</v>
      </c>
      <c r="B4036" s="259" t="s">
        <v>399</v>
      </c>
      <c r="C4036" s="259" t="s">
        <v>109</v>
      </c>
      <c r="D4036" s="259" t="s">
        <v>793</v>
      </c>
      <c r="E4036" s="259">
        <v>1149</v>
      </c>
      <c r="F4036" s="259" t="s">
        <v>7082</v>
      </c>
      <c r="G4036" s="259" t="s">
        <v>888</v>
      </c>
      <c r="H4036" s="259">
        <v>2</v>
      </c>
      <c r="I4036" s="259" t="s">
        <v>691</v>
      </c>
      <c r="J4036" s="259" t="s">
        <v>7083</v>
      </c>
      <c r="K4036" s="259" t="s">
        <v>7172</v>
      </c>
      <c r="L4036" s="260">
        <v>45530</v>
      </c>
      <c r="M4036" s="259" t="s">
        <v>20</v>
      </c>
    </row>
    <row r="4037" spans="1:13" x14ac:dyDescent="0.35">
      <c r="A4037" s="261" t="s">
        <v>398</v>
      </c>
      <c r="B4037" s="261" t="s">
        <v>399</v>
      </c>
      <c r="C4037" s="261" t="s">
        <v>109</v>
      </c>
      <c r="D4037" s="261" t="s">
        <v>990</v>
      </c>
      <c r="E4037" s="261" t="s">
        <v>17</v>
      </c>
      <c r="F4037" s="261" t="s">
        <v>512</v>
      </c>
      <c r="G4037" s="261" t="s">
        <v>17</v>
      </c>
      <c r="H4037" s="261" t="s">
        <v>17</v>
      </c>
      <c r="I4037" s="261" t="s">
        <v>512</v>
      </c>
      <c r="J4037" s="261" t="s">
        <v>7173</v>
      </c>
      <c r="K4037" s="261" t="s">
        <v>7174</v>
      </c>
      <c r="L4037" s="262">
        <v>45530</v>
      </c>
      <c r="M4037" s="261" t="s">
        <v>20</v>
      </c>
    </row>
    <row r="4038" spans="1:13" x14ac:dyDescent="0.35">
      <c r="A4038" s="259" t="s">
        <v>398</v>
      </c>
      <c r="B4038" s="259" t="s">
        <v>399</v>
      </c>
      <c r="C4038" s="259" t="s">
        <v>109</v>
      </c>
      <c r="D4038" s="259" t="s">
        <v>995</v>
      </c>
      <c r="E4038" s="259">
        <v>4179428</v>
      </c>
      <c r="F4038" s="259" t="s">
        <v>7160</v>
      </c>
      <c r="G4038" s="259" t="s">
        <v>492</v>
      </c>
      <c r="H4038" s="259">
        <v>1</v>
      </c>
      <c r="I4038" s="259" t="s">
        <v>7161</v>
      </c>
      <c r="J4038" s="259" t="s">
        <v>7175</v>
      </c>
      <c r="K4038" s="259" t="s">
        <v>7176</v>
      </c>
      <c r="L4038" s="260">
        <v>45530</v>
      </c>
      <c r="M4038" s="259" t="s">
        <v>20</v>
      </c>
    </row>
    <row r="4039" spans="1:13" x14ac:dyDescent="0.35">
      <c r="A4039" s="261" t="s">
        <v>398</v>
      </c>
      <c r="B4039" s="261" t="s">
        <v>399</v>
      </c>
      <c r="C4039" s="261" t="s">
        <v>109</v>
      </c>
      <c r="D4039" s="261" t="s">
        <v>1000</v>
      </c>
      <c r="E4039" s="261" t="s">
        <v>17</v>
      </c>
      <c r="F4039" s="261" t="s">
        <v>512</v>
      </c>
      <c r="G4039" s="261" t="s">
        <v>17</v>
      </c>
      <c r="H4039" s="261" t="s">
        <v>17</v>
      </c>
      <c r="I4039" s="261" t="s">
        <v>512</v>
      </c>
      <c r="J4039" s="261" t="s">
        <v>7177</v>
      </c>
      <c r="K4039" s="261" t="s">
        <v>7178</v>
      </c>
      <c r="L4039" s="262">
        <v>45530</v>
      </c>
      <c r="M4039" s="261" t="s">
        <v>20</v>
      </c>
    </row>
    <row r="4040" spans="1:13" x14ac:dyDescent="0.35">
      <c r="A4040" s="259" t="s">
        <v>398</v>
      </c>
      <c r="B4040" s="259" t="s">
        <v>399</v>
      </c>
      <c r="C4040" s="259" t="s">
        <v>109</v>
      </c>
      <c r="D4040" s="259" t="s">
        <v>1003</v>
      </c>
      <c r="E4040" s="259" t="s">
        <v>17</v>
      </c>
      <c r="F4040" s="259" t="s">
        <v>512</v>
      </c>
      <c r="G4040" s="259" t="s">
        <v>17</v>
      </c>
      <c r="H4040" s="259" t="s">
        <v>17</v>
      </c>
      <c r="I4040" s="259" t="s">
        <v>512</v>
      </c>
      <c r="J4040" s="259" t="s">
        <v>7177</v>
      </c>
      <c r="K4040" s="259" t="s">
        <v>7179</v>
      </c>
      <c r="L4040" s="260">
        <v>45530</v>
      </c>
      <c r="M4040" s="259" t="s">
        <v>20</v>
      </c>
    </row>
    <row r="4041" spans="1:13" x14ac:dyDescent="0.35">
      <c r="A4041" s="261" t="s">
        <v>398</v>
      </c>
      <c r="B4041" s="261" t="s">
        <v>399</v>
      </c>
      <c r="C4041" s="261" t="s">
        <v>109</v>
      </c>
      <c r="D4041" s="261" t="s">
        <v>1006</v>
      </c>
      <c r="E4041" s="261" t="s">
        <v>17</v>
      </c>
      <c r="F4041" s="261" t="s">
        <v>512</v>
      </c>
      <c r="G4041" s="261" t="s">
        <v>17</v>
      </c>
      <c r="H4041" s="261" t="s">
        <v>17</v>
      </c>
      <c r="I4041" s="261" t="s">
        <v>512</v>
      </c>
      <c r="J4041" s="261" t="s">
        <v>7177</v>
      </c>
      <c r="K4041" s="261" t="s">
        <v>7180</v>
      </c>
      <c r="L4041" s="262">
        <v>45530</v>
      </c>
      <c r="M4041" s="261" t="s">
        <v>20</v>
      </c>
    </row>
    <row r="4042" spans="1:13" x14ac:dyDescent="0.35">
      <c r="A4042" s="259" t="s">
        <v>398</v>
      </c>
      <c r="B4042" s="259" t="s">
        <v>399</v>
      </c>
      <c r="C4042" s="259" t="s">
        <v>109</v>
      </c>
      <c r="D4042" s="259" t="s">
        <v>823</v>
      </c>
      <c r="E4042" s="259" t="s">
        <v>17</v>
      </c>
      <c r="F4042" s="259" t="s">
        <v>512</v>
      </c>
      <c r="G4042" s="259" t="s">
        <v>17</v>
      </c>
      <c r="H4042" s="259" t="s">
        <v>17</v>
      </c>
      <c r="I4042" s="259" t="s">
        <v>512</v>
      </c>
      <c r="J4042" s="259" t="s">
        <v>7177</v>
      </c>
      <c r="K4042" s="259" t="s">
        <v>7181</v>
      </c>
      <c r="L4042" s="260">
        <v>45530</v>
      </c>
      <c r="M4042" s="259" t="s">
        <v>20</v>
      </c>
    </row>
    <row r="4043" spans="1:13" x14ac:dyDescent="0.35">
      <c r="A4043" s="261" t="s">
        <v>42</v>
      </c>
      <c r="B4043" s="261" t="s">
        <v>43</v>
      </c>
      <c r="C4043" s="261" t="s">
        <v>44</v>
      </c>
      <c r="D4043" s="261" t="s">
        <v>953</v>
      </c>
      <c r="E4043" s="261">
        <v>26172172</v>
      </c>
      <c r="F4043" s="261" t="s">
        <v>7182</v>
      </c>
      <c r="G4043" s="261" t="s">
        <v>888</v>
      </c>
      <c r="H4043" s="261">
        <v>2</v>
      </c>
      <c r="I4043" s="261" t="s">
        <v>7183</v>
      </c>
      <c r="J4043" s="261" t="s">
        <v>2053</v>
      </c>
      <c r="K4043" s="261" t="s">
        <v>7184</v>
      </c>
      <c r="L4043" s="262">
        <v>45530</v>
      </c>
      <c r="M4043" s="261" t="s">
        <v>20</v>
      </c>
    </row>
    <row r="4044" spans="1:13" x14ac:dyDescent="0.35">
      <c r="A4044" s="259" t="s">
        <v>42</v>
      </c>
      <c r="B4044" s="259" t="s">
        <v>43</v>
      </c>
      <c r="C4044" s="259" t="s">
        <v>44</v>
      </c>
      <c r="D4044" s="259" t="s">
        <v>694</v>
      </c>
      <c r="E4044" s="259">
        <v>120410</v>
      </c>
      <c r="F4044" s="259" t="s">
        <v>695</v>
      </c>
      <c r="G4044" s="259" t="s">
        <v>492</v>
      </c>
      <c r="H4044" s="259">
        <v>1</v>
      </c>
      <c r="I4044" s="259" t="s">
        <v>7185</v>
      </c>
      <c r="J4044" s="259" t="s">
        <v>7186</v>
      </c>
      <c r="K4044" s="259" t="s">
        <v>7187</v>
      </c>
      <c r="L4044" s="260">
        <v>45530</v>
      </c>
      <c r="M4044" s="259" t="s">
        <v>20</v>
      </c>
    </row>
    <row r="4045" spans="1:13" x14ac:dyDescent="0.35">
      <c r="A4045" s="261" t="s">
        <v>42</v>
      </c>
      <c r="B4045" s="261" t="s">
        <v>43</v>
      </c>
      <c r="C4045" s="261" t="s">
        <v>44</v>
      </c>
      <c r="D4045" s="261" t="s">
        <v>962</v>
      </c>
      <c r="E4045" s="261">
        <v>26172172</v>
      </c>
      <c r="F4045" s="261" t="s">
        <v>7182</v>
      </c>
      <c r="G4045" s="261" t="s">
        <v>888</v>
      </c>
      <c r="H4045" s="261">
        <v>2</v>
      </c>
      <c r="I4045" s="261" t="s">
        <v>7188</v>
      </c>
      <c r="J4045" s="261" t="s">
        <v>7189</v>
      </c>
      <c r="K4045" s="261" t="s">
        <v>7190</v>
      </c>
      <c r="L4045" s="262">
        <v>45530</v>
      </c>
      <c r="M4045" s="261" t="s">
        <v>20</v>
      </c>
    </row>
    <row r="4046" spans="1:13" x14ac:dyDescent="0.35">
      <c r="A4046" s="259" t="s">
        <v>42</v>
      </c>
      <c r="B4046" s="259" t="s">
        <v>43</v>
      </c>
      <c r="C4046" s="259" t="s">
        <v>44</v>
      </c>
      <c r="D4046" s="259" t="s">
        <v>967</v>
      </c>
      <c r="E4046" s="259">
        <v>26172172</v>
      </c>
      <c r="F4046" s="259" t="s">
        <v>7182</v>
      </c>
      <c r="G4046" s="259" t="s">
        <v>888</v>
      </c>
      <c r="H4046" s="259">
        <v>2</v>
      </c>
      <c r="I4046" s="259" t="s">
        <v>7188</v>
      </c>
      <c r="J4046" s="259" t="s">
        <v>7191</v>
      </c>
      <c r="K4046" s="259" t="s">
        <v>7192</v>
      </c>
      <c r="L4046" s="260">
        <v>45530</v>
      </c>
      <c r="M4046" s="259" t="s">
        <v>20</v>
      </c>
    </row>
    <row r="4047" spans="1:13" x14ac:dyDescent="0.35">
      <c r="A4047" s="261" t="s">
        <v>42</v>
      </c>
      <c r="B4047" s="261" t="s">
        <v>43</v>
      </c>
      <c r="C4047" s="261" t="s">
        <v>44</v>
      </c>
      <c r="D4047" s="261" t="s">
        <v>568</v>
      </c>
      <c r="E4047" s="261">
        <v>34278</v>
      </c>
      <c r="F4047" s="261" t="s">
        <v>7193</v>
      </c>
      <c r="G4047" s="261" t="s">
        <v>888</v>
      </c>
      <c r="H4047" s="261">
        <v>2</v>
      </c>
      <c r="I4047" s="261" t="s">
        <v>7194</v>
      </c>
      <c r="J4047" s="261" t="s">
        <v>7195</v>
      </c>
      <c r="K4047" s="261" t="s">
        <v>7196</v>
      </c>
      <c r="L4047" s="262">
        <v>45530</v>
      </c>
      <c r="M4047" s="261" t="s">
        <v>20</v>
      </c>
    </row>
    <row r="4048" spans="1:13" x14ac:dyDescent="0.35">
      <c r="A4048" s="259" t="s">
        <v>42</v>
      </c>
      <c r="B4048" s="259" t="s">
        <v>43</v>
      </c>
      <c r="C4048" s="259" t="s">
        <v>44</v>
      </c>
      <c r="D4048" s="259" t="s">
        <v>40</v>
      </c>
      <c r="E4048" s="259">
        <v>0</v>
      </c>
      <c r="F4048" s="259" t="s">
        <v>17</v>
      </c>
      <c r="G4048" s="259" t="s">
        <v>17</v>
      </c>
      <c r="H4048" s="259" t="s">
        <v>17</v>
      </c>
      <c r="I4048" s="259" t="s">
        <v>17</v>
      </c>
      <c r="J4048" s="259" t="s">
        <v>17</v>
      </c>
      <c r="K4048" s="259" t="s">
        <v>7197</v>
      </c>
      <c r="L4048" s="260">
        <v>45530</v>
      </c>
      <c r="M4048" s="259" t="s">
        <v>20</v>
      </c>
    </row>
    <row r="4049" spans="1:13" x14ac:dyDescent="0.35">
      <c r="A4049" s="261" t="s">
        <v>42</v>
      </c>
      <c r="B4049" s="261" t="s">
        <v>43</v>
      </c>
      <c r="C4049" s="261" t="s">
        <v>44</v>
      </c>
      <c r="D4049" s="261" t="s">
        <v>635</v>
      </c>
      <c r="E4049" s="261">
        <v>30</v>
      </c>
      <c r="F4049" s="261" t="s">
        <v>7198</v>
      </c>
      <c r="G4049" s="261" t="s">
        <v>22</v>
      </c>
      <c r="H4049" s="261">
        <v>3</v>
      </c>
      <c r="I4049" s="261" t="s">
        <v>691</v>
      </c>
      <c r="J4049" s="261" t="s">
        <v>7199</v>
      </c>
      <c r="K4049" s="261" t="s">
        <v>7200</v>
      </c>
      <c r="L4049" s="262">
        <v>45530</v>
      </c>
      <c r="M4049" s="261" t="s">
        <v>20</v>
      </c>
    </row>
    <row r="4050" spans="1:13" x14ac:dyDescent="0.35">
      <c r="A4050" s="259" t="s">
        <v>42</v>
      </c>
      <c r="B4050" s="259" t="s">
        <v>43</v>
      </c>
      <c r="C4050" s="259" t="s">
        <v>44</v>
      </c>
      <c r="D4050" s="259" t="s">
        <v>793</v>
      </c>
      <c r="E4050" s="259">
        <v>30</v>
      </c>
      <c r="F4050" s="259" t="s">
        <v>7198</v>
      </c>
      <c r="G4050" s="259" t="s">
        <v>22</v>
      </c>
      <c r="H4050" s="259">
        <v>3</v>
      </c>
      <c r="I4050" s="259" t="s">
        <v>691</v>
      </c>
      <c r="J4050" s="259" t="s">
        <v>7201</v>
      </c>
      <c r="K4050" s="259" t="s">
        <v>7202</v>
      </c>
      <c r="L4050" s="260">
        <v>45530</v>
      </c>
      <c r="M4050" s="259" t="s">
        <v>20</v>
      </c>
    </row>
    <row r="4051" spans="1:13" x14ac:dyDescent="0.35">
      <c r="A4051" s="261" t="s">
        <v>42</v>
      </c>
      <c r="B4051" s="261" t="s">
        <v>43</v>
      </c>
      <c r="C4051" s="261" t="s">
        <v>44</v>
      </c>
      <c r="D4051" s="261" t="s">
        <v>990</v>
      </c>
      <c r="E4051" s="261">
        <v>10429535</v>
      </c>
      <c r="F4051" s="261" t="s">
        <v>7203</v>
      </c>
      <c r="G4051" s="261" t="s">
        <v>22</v>
      </c>
      <c r="H4051" s="261">
        <v>3</v>
      </c>
      <c r="I4051" s="261" t="s">
        <v>7204</v>
      </c>
      <c r="J4051" s="261" t="s">
        <v>7205</v>
      </c>
      <c r="K4051" s="261" t="s">
        <v>7206</v>
      </c>
      <c r="L4051" s="262">
        <v>45530</v>
      </c>
      <c r="M4051" s="261" t="s">
        <v>20</v>
      </c>
    </row>
    <row r="4052" spans="1:13" x14ac:dyDescent="0.35">
      <c r="A4052" s="259" t="s">
        <v>42</v>
      </c>
      <c r="B4052" s="259" t="s">
        <v>43</v>
      </c>
      <c r="C4052" s="259" t="s">
        <v>44</v>
      </c>
      <c r="D4052" s="259" t="s">
        <v>995</v>
      </c>
      <c r="E4052" s="259">
        <v>0</v>
      </c>
      <c r="F4052" s="259" t="s">
        <v>7207</v>
      </c>
      <c r="G4052" s="259" t="s">
        <v>22</v>
      </c>
      <c r="H4052" s="259">
        <v>3</v>
      </c>
      <c r="I4052" s="259" t="s">
        <v>7204</v>
      </c>
      <c r="J4052" s="259" t="s">
        <v>7205</v>
      </c>
      <c r="K4052" s="259" t="s">
        <v>7208</v>
      </c>
      <c r="L4052" s="260">
        <v>45530</v>
      </c>
      <c r="M4052" s="259" t="s">
        <v>20</v>
      </c>
    </row>
    <row r="4053" spans="1:13" x14ac:dyDescent="0.35">
      <c r="A4053" s="261" t="s">
        <v>42</v>
      </c>
      <c r="B4053" s="261" t="s">
        <v>43</v>
      </c>
      <c r="C4053" s="261" t="s">
        <v>44</v>
      </c>
      <c r="D4053" s="261" t="s">
        <v>1000</v>
      </c>
      <c r="E4053" s="261">
        <v>15253854</v>
      </c>
      <c r="F4053" s="261" t="s">
        <v>7207</v>
      </c>
      <c r="G4053" s="261" t="s">
        <v>22</v>
      </c>
      <c r="H4053" s="261">
        <v>3</v>
      </c>
      <c r="I4053" s="261" t="s">
        <v>7204</v>
      </c>
      <c r="J4053" s="261" t="s">
        <v>7209</v>
      </c>
      <c r="K4053" s="261" t="s">
        <v>7210</v>
      </c>
      <c r="L4053" s="262">
        <v>45530</v>
      </c>
      <c r="M4053" s="261" t="s">
        <v>20</v>
      </c>
    </row>
    <row r="4054" spans="1:13" x14ac:dyDescent="0.35">
      <c r="A4054" s="259" t="s">
        <v>42</v>
      </c>
      <c r="B4054" s="259" t="s">
        <v>43</v>
      </c>
      <c r="C4054" s="259" t="s">
        <v>44</v>
      </c>
      <c r="D4054" s="259" t="s">
        <v>1003</v>
      </c>
      <c r="E4054" s="259">
        <v>4970376</v>
      </c>
      <c r="F4054" s="259" t="s">
        <v>7203</v>
      </c>
      <c r="G4054" s="259" t="s">
        <v>22</v>
      </c>
      <c r="H4054" s="259">
        <v>3</v>
      </c>
      <c r="I4054" s="259" t="s">
        <v>7204</v>
      </c>
      <c r="J4054" s="259" t="s">
        <v>7209</v>
      </c>
      <c r="K4054" s="259" t="s">
        <v>7211</v>
      </c>
      <c r="L4054" s="260">
        <v>45530</v>
      </c>
      <c r="M4054" s="259" t="s">
        <v>20</v>
      </c>
    </row>
    <row r="4055" spans="1:13" x14ac:dyDescent="0.35">
      <c r="A4055" s="261" t="s">
        <v>42</v>
      </c>
      <c r="B4055" s="261" t="s">
        <v>43</v>
      </c>
      <c r="C4055" s="261" t="s">
        <v>44</v>
      </c>
      <c r="D4055" s="261" t="s">
        <v>1006</v>
      </c>
      <c r="E4055" s="261">
        <v>5459159</v>
      </c>
      <c r="F4055" s="261" t="s">
        <v>7203</v>
      </c>
      <c r="G4055" s="261" t="s">
        <v>22</v>
      </c>
      <c r="H4055" s="261">
        <v>3</v>
      </c>
      <c r="I4055" s="261" t="s">
        <v>7204</v>
      </c>
      <c r="J4055" s="261" t="s">
        <v>7212</v>
      </c>
      <c r="K4055" s="261" t="s">
        <v>7213</v>
      </c>
      <c r="L4055" s="262">
        <v>45530</v>
      </c>
      <c r="M4055" s="261" t="s">
        <v>20</v>
      </c>
    </row>
    <row r="4056" spans="1:13" x14ac:dyDescent="0.35">
      <c r="A4056" s="259" t="s">
        <v>42</v>
      </c>
      <c r="B4056" s="259" t="s">
        <v>43</v>
      </c>
      <c r="C4056" s="259" t="s">
        <v>44</v>
      </c>
      <c r="D4056" s="259" t="s">
        <v>823</v>
      </c>
      <c r="E4056" s="259">
        <v>0</v>
      </c>
      <c r="F4056" s="259" t="s">
        <v>7203</v>
      </c>
      <c r="G4056" s="259" t="s">
        <v>22</v>
      </c>
      <c r="H4056" s="259">
        <v>3</v>
      </c>
      <c r="I4056" s="259" t="s">
        <v>7204</v>
      </c>
      <c r="J4056" s="259" t="s">
        <v>7209</v>
      </c>
      <c r="K4056" s="259" t="s">
        <v>7214</v>
      </c>
      <c r="L4056" s="260">
        <v>45530</v>
      </c>
      <c r="M4056" s="259" t="s">
        <v>20</v>
      </c>
    </row>
    <row r="4057" spans="1:13" x14ac:dyDescent="0.35">
      <c r="A4057" s="261" t="s">
        <v>42</v>
      </c>
      <c r="B4057" s="261" t="s">
        <v>43</v>
      </c>
      <c r="C4057" s="261" t="s">
        <v>44</v>
      </c>
      <c r="D4057" s="261" t="s">
        <v>404</v>
      </c>
      <c r="E4057" s="261">
        <v>1</v>
      </c>
      <c r="F4057" s="261" t="s">
        <v>7203</v>
      </c>
      <c r="G4057" s="261" t="s">
        <v>888</v>
      </c>
      <c r="H4057" s="261">
        <v>2</v>
      </c>
      <c r="I4057" s="261" t="s">
        <v>7204</v>
      </c>
      <c r="J4057" s="261" t="s">
        <v>7215</v>
      </c>
      <c r="K4057" s="261" t="s">
        <v>7216</v>
      </c>
      <c r="L4057" s="262">
        <v>45530</v>
      </c>
      <c r="M4057" s="261" t="s">
        <v>20</v>
      </c>
    </row>
    <row r="4058" spans="1:13" x14ac:dyDescent="0.35">
      <c r="A4058" s="259" t="s">
        <v>336</v>
      </c>
      <c r="B4058" s="259" t="s">
        <v>337</v>
      </c>
      <c r="C4058" s="259" t="s">
        <v>338</v>
      </c>
      <c r="D4058" s="259" t="s">
        <v>953</v>
      </c>
      <c r="E4058" s="259">
        <v>84979913</v>
      </c>
      <c r="F4058" s="259" t="s">
        <v>7217</v>
      </c>
      <c r="G4058" s="259" t="s">
        <v>492</v>
      </c>
      <c r="H4058" s="259">
        <v>1</v>
      </c>
      <c r="I4058" s="259" t="s">
        <v>7218</v>
      </c>
      <c r="J4058" s="259" t="s">
        <v>7219</v>
      </c>
      <c r="K4058" s="259" t="s">
        <v>7220</v>
      </c>
      <c r="L4058" s="260">
        <v>45530</v>
      </c>
      <c r="M4058" s="259" t="s">
        <v>20</v>
      </c>
    </row>
    <row r="4059" spans="1:13" x14ac:dyDescent="0.35">
      <c r="A4059" s="261" t="s">
        <v>336</v>
      </c>
      <c r="B4059" s="261" t="s">
        <v>337</v>
      </c>
      <c r="C4059" s="261" t="s">
        <v>338</v>
      </c>
      <c r="D4059" s="261" t="s">
        <v>694</v>
      </c>
      <c r="E4059" s="261">
        <v>333028</v>
      </c>
      <c r="F4059" s="261" t="s">
        <v>7221</v>
      </c>
      <c r="G4059" s="261" t="s">
        <v>888</v>
      </c>
      <c r="H4059" s="261">
        <v>2</v>
      </c>
      <c r="I4059" s="261" t="s">
        <v>7222</v>
      </c>
      <c r="J4059" s="261" t="s">
        <v>7223</v>
      </c>
      <c r="K4059" s="261" t="s">
        <v>7224</v>
      </c>
      <c r="L4059" s="262">
        <v>45530</v>
      </c>
      <c r="M4059" s="261" t="s">
        <v>20</v>
      </c>
    </row>
    <row r="4060" spans="1:13" x14ac:dyDescent="0.35">
      <c r="A4060" s="259" t="s">
        <v>336</v>
      </c>
      <c r="B4060" s="259" t="s">
        <v>337</v>
      </c>
      <c r="C4060" s="259" t="s">
        <v>338</v>
      </c>
      <c r="D4060" s="259" t="s">
        <v>962</v>
      </c>
      <c r="E4060" s="259">
        <v>52049984</v>
      </c>
      <c r="F4060" s="259" t="s">
        <v>7225</v>
      </c>
      <c r="G4060" s="259" t="s">
        <v>888</v>
      </c>
      <c r="H4060" s="259">
        <v>2</v>
      </c>
      <c r="I4060" s="259" t="s">
        <v>7226</v>
      </c>
      <c r="J4060" s="259" t="s">
        <v>7227</v>
      </c>
      <c r="K4060" s="259" t="s">
        <v>7228</v>
      </c>
      <c r="L4060" s="260">
        <v>45530</v>
      </c>
      <c r="M4060" s="259" t="s">
        <v>20</v>
      </c>
    </row>
    <row r="4061" spans="1:13" x14ac:dyDescent="0.35">
      <c r="A4061" s="261" t="s">
        <v>336</v>
      </c>
      <c r="B4061" s="261" t="s">
        <v>337</v>
      </c>
      <c r="C4061" s="261" t="s">
        <v>338</v>
      </c>
      <c r="D4061" s="261" t="s">
        <v>967</v>
      </c>
      <c r="E4061" s="261">
        <v>16982275</v>
      </c>
      <c r="F4061" s="261" t="s">
        <v>7229</v>
      </c>
      <c r="G4061" s="261" t="s">
        <v>888</v>
      </c>
      <c r="H4061" s="261">
        <v>2</v>
      </c>
      <c r="I4061" s="261" t="s">
        <v>7230</v>
      </c>
      <c r="J4061" s="261" t="s">
        <v>7231</v>
      </c>
      <c r="K4061" s="261" t="s">
        <v>7232</v>
      </c>
      <c r="L4061" s="262">
        <v>45530</v>
      </c>
      <c r="M4061" s="261" t="s">
        <v>20</v>
      </c>
    </row>
    <row r="4062" spans="1:13" x14ac:dyDescent="0.35">
      <c r="A4062" s="259" t="s">
        <v>336</v>
      </c>
      <c r="B4062" s="259" t="s">
        <v>337</v>
      </c>
      <c r="C4062" s="259" t="s">
        <v>338</v>
      </c>
      <c r="D4062" s="259" t="s">
        <v>568</v>
      </c>
      <c r="E4062" s="259">
        <v>5609598</v>
      </c>
      <c r="F4062" s="259" t="s">
        <v>7233</v>
      </c>
      <c r="G4062" s="259" t="s">
        <v>888</v>
      </c>
      <c r="H4062" s="259">
        <v>2</v>
      </c>
      <c r="I4062" s="259" t="s">
        <v>7234</v>
      </c>
      <c r="J4062" s="259" t="s">
        <v>7235</v>
      </c>
      <c r="K4062" s="259" t="s">
        <v>7236</v>
      </c>
      <c r="L4062" s="260">
        <v>45530</v>
      </c>
      <c r="M4062" s="259" t="s">
        <v>20</v>
      </c>
    </row>
    <row r="4063" spans="1:13" x14ac:dyDescent="0.35">
      <c r="A4063" s="261" t="s">
        <v>336</v>
      </c>
      <c r="B4063" s="261" t="s">
        <v>337</v>
      </c>
      <c r="C4063" s="261" t="s">
        <v>338</v>
      </c>
      <c r="D4063" s="261" t="s">
        <v>635</v>
      </c>
      <c r="E4063" s="261">
        <v>31</v>
      </c>
      <c r="F4063" s="261" t="s">
        <v>7082</v>
      </c>
      <c r="G4063" s="261" t="s">
        <v>888</v>
      </c>
      <c r="H4063" s="261">
        <v>2</v>
      </c>
      <c r="I4063" s="261" t="s">
        <v>691</v>
      </c>
      <c r="J4063" s="261" t="s">
        <v>7237</v>
      </c>
      <c r="K4063" s="261" t="s">
        <v>7238</v>
      </c>
      <c r="L4063" s="262">
        <v>45530</v>
      </c>
      <c r="M4063" s="261" t="s">
        <v>20</v>
      </c>
    </row>
    <row r="4064" spans="1:13" x14ac:dyDescent="0.35">
      <c r="A4064" s="259" t="s">
        <v>336</v>
      </c>
      <c r="B4064" s="259" t="s">
        <v>337</v>
      </c>
      <c r="C4064" s="259" t="s">
        <v>338</v>
      </c>
      <c r="D4064" s="259" t="s">
        <v>793</v>
      </c>
      <c r="E4064" s="259">
        <v>24</v>
      </c>
      <c r="F4064" s="259" t="s">
        <v>7239</v>
      </c>
      <c r="G4064" s="259" t="s">
        <v>888</v>
      </c>
      <c r="H4064" s="259">
        <v>2</v>
      </c>
      <c r="I4064" s="259" t="s">
        <v>7240</v>
      </c>
      <c r="J4064" s="259" t="s">
        <v>7237</v>
      </c>
      <c r="K4064" s="259" t="s">
        <v>7241</v>
      </c>
      <c r="L4064" s="260">
        <v>45530</v>
      </c>
      <c r="M4064" s="259" t="s">
        <v>20</v>
      </c>
    </row>
    <row r="4065" spans="1:13" x14ac:dyDescent="0.35">
      <c r="A4065" s="261" t="s">
        <v>336</v>
      </c>
      <c r="B4065" s="261" t="s">
        <v>337</v>
      </c>
      <c r="C4065" s="261" t="s">
        <v>338</v>
      </c>
      <c r="D4065" s="261" t="s">
        <v>990</v>
      </c>
      <c r="E4065" s="261">
        <v>4935162</v>
      </c>
      <c r="F4065" s="261" t="s">
        <v>7242</v>
      </c>
      <c r="G4065" s="261" t="s">
        <v>888</v>
      </c>
      <c r="H4065" s="261">
        <v>2</v>
      </c>
      <c r="I4065" s="261" t="s">
        <v>7243</v>
      </c>
      <c r="J4065" s="261" t="s">
        <v>7244</v>
      </c>
      <c r="K4065" s="261" t="s">
        <v>7245</v>
      </c>
      <c r="L4065" s="262">
        <v>45530</v>
      </c>
      <c r="M4065" s="261" t="s">
        <v>20</v>
      </c>
    </row>
    <row r="4066" spans="1:13" x14ac:dyDescent="0.35">
      <c r="A4066" s="259" t="s">
        <v>336</v>
      </c>
      <c r="B4066" s="259" t="s">
        <v>337</v>
      </c>
      <c r="C4066" s="259" t="s">
        <v>338</v>
      </c>
      <c r="D4066" s="259" t="s">
        <v>995</v>
      </c>
      <c r="E4066" s="259">
        <v>35067709</v>
      </c>
      <c r="F4066" s="259" t="s">
        <v>7242</v>
      </c>
      <c r="G4066" s="259" t="s">
        <v>888</v>
      </c>
      <c r="H4066" s="259">
        <v>2</v>
      </c>
      <c r="I4066" s="259" t="s">
        <v>7243</v>
      </c>
      <c r="J4066" s="259" t="s">
        <v>4346</v>
      </c>
      <c r="K4066" s="259" t="s">
        <v>7246</v>
      </c>
      <c r="L4066" s="260">
        <v>45530</v>
      </c>
      <c r="M4066" s="259" t="s">
        <v>20</v>
      </c>
    </row>
    <row r="4067" spans="1:13" x14ac:dyDescent="0.35">
      <c r="A4067" s="261" t="s">
        <v>336</v>
      </c>
      <c r="B4067" s="261" t="s">
        <v>337</v>
      </c>
      <c r="C4067" s="261" t="s">
        <v>338</v>
      </c>
      <c r="D4067" s="261" t="s">
        <v>1000</v>
      </c>
      <c r="E4067" s="261">
        <v>12047113</v>
      </c>
      <c r="F4067" s="261" t="s">
        <v>7242</v>
      </c>
      <c r="G4067" s="261" t="s">
        <v>888</v>
      </c>
      <c r="H4067" s="261">
        <v>2</v>
      </c>
      <c r="I4067" s="261" t="s">
        <v>7243</v>
      </c>
      <c r="J4067" s="261" t="s">
        <v>4349</v>
      </c>
      <c r="K4067" s="261" t="s">
        <v>7247</v>
      </c>
      <c r="L4067" s="262">
        <v>45530</v>
      </c>
      <c r="M4067" s="261" t="s">
        <v>20</v>
      </c>
    </row>
    <row r="4068" spans="1:13" x14ac:dyDescent="0.35">
      <c r="A4068" s="259" t="s">
        <v>336</v>
      </c>
      <c r="B4068" s="259" t="s">
        <v>337</v>
      </c>
      <c r="C4068" s="259" t="s">
        <v>338</v>
      </c>
      <c r="D4068" s="259" t="s">
        <v>1003</v>
      </c>
      <c r="E4068" s="259">
        <v>4278412</v>
      </c>
      <c r="F4068" s="259" t="s">
        <v>7242</v>
      </c>
      <c r="G4068" s="259" t="s">
        <v>888</v>
      </c>
      <c r="H4068" s="259">
        <v>2</v>
      </c>
      <c r="I4068" s="259" t="s">
        <v>7243</v>
      </c>
      <c r="J4068" s="259" t="s">
        <v>7248</v>
      </c>
      <c r="K4068" s="259" t="s">
        <v>7249</v>
      </c>
      <c r="L4068" s="260">
        <v>45530</v>
      </c>
      <c r="M4068" s="259" t="s">
        <v>20</v>
      </c>
    </row>
    <row r="4069" spans="1:13" x14ac:dyDescent="0.35">
      <c r="A4069" s="261" t="s">
        <v>1345</v>
      </c>
      <c r="B4069" s="261" t="s">
        <v>1346</v>
      </c>
      <c r="C4069" s="261" t="s">
        <v>1347</v>
      </c>
      <c r="D4069" s="261" t="s">
        <v>953</v>
      </c>
      <c r="E4069" s="261">
        <v>116785000</v>
      </c>
      <c r="F4069" s="261" t="s">
        <v>7250</v>
      </c>
      <c r="G4069" s="261" t="s">
        <v>888</v>
      </c>
      <c r="H4069" s="261">
        <v>2</v>
      </c>
      <c r="I4069" s="261" t="s">
        <v>7251</v>
      </c>
      <c r="J4069" s="261" t="s">
        <v>7252</v>
      </c>
      <c r="K4069" s="261" t="s">
        <v>7253</v>
      </c>
      <c r="L4069" s="262">
        <v>45530</v>
      </c>
      <c r="M4069" s="261" t="s">
        <v>20</v>
      </c>
    </row>
    <row r="4070" spans="1:13" x14ac:dyDescent="0.35">
      <c r="A4070" s="259" t="s">
        <v>1345</v>
      </c>
      <c r="B4070" s="259" t="s">
        <v>1346</v>
      </c>
      <c r="C4070" s="259" t="s">
        <v>1347</v>
      </c>
      <c r="D4070" s="259" t="s">
        <v>962</v>
      </c>
      <c r="E4070" s="259">
        <v>116785000</v>
      </c>
      <c r="F4070" s="259" t="s">
        <v>7250</v>
      </c>
      <c r="G4070" s="259" t="s">
        <v>888</v>
      </c>
      <c r="H4070" s="259">
        <v>2</v>
      </c>
      <c r="I4070" s="259" t="s">
        <v>7254</v>
      </c>
      <c r="J4070" s="259" t="s">
        <v>7255</v>
      </c>
      <c r="K4070" s="259" t="s">
        <v>7256</v>
      </c>
      <c r="L4070" s="260">
        <v>45530</v>
      </c>
      <c r="M4070" s="259" t="s">
        <v>20</v>
      </c>
    </row>
    <row r="4071" spans="1:13" x14ac:dyDescent="0.35">
      <c r="A4071" s="261" t="s">
        <v>1345</v>
      </c>
      <c r="B4071" s="261" t="s">
        <v>1346</v>
      </c>
      <c r="C4071" s="261" t="s">
        <v>1347</v>
      </c>
      <c r="D4071" s="261" t="s">
        <v>967</v>
      </c>
      <c r="E4071" s="261">
        <v>725827</v>
      </c>
      <c r="F4071" s="261" t="s">
        <v>7257</v>
      </c>
      <c r="G4071" s="261" t="s">
        <v>888</v>
      </c>
      <c r="H4071" s="261">
        <v>2</v>
      </c>
      <c r="I4071" s="261" t="s">
        <v>7258</v>
      </c>
      <c r="J4071" s="261" t="s">
        <v>7259</v>
      </c>
      <c r="K4071" s="261" t="s">
        <v>7260</v>
      </c>
      <c r="L4071" s="262">
        <v>45530</v>
      </c>
      <c r="M4071" s="261" t="s">
        <v>20</v>
      </c>
    </row>
    <row r="4072" spans="1:13" x14ac:dyDescent="0.35">
      <c r="A4072" s="259" t="s">
        <v>1345</v>
      </c>
      <c r="B4072" s="259" t="s">
        <v>1346</v>
      </c>
      <c r="C4072" s="259" t="s">
        <v>1347</v>
      </c>
      <c r="D4072" s="259" t="s">
        <v>568</v>
      </c>
      <c r="E4072" s="259">
        <v>725827</v>
      </c>
      <c r="F4072" s="259" t="s">
        <v>7257</v>
      </c>
      <c r="G4072" s="259" t="s">
        <v>888</v>
      </c>
      <c r="H4072" s="259">
        <v>2</v>
      </c>
      <c r="I4072" s="259" t="s">
        <v>7258</v>
      </c>
      <c r="J4072" s="259" t="s">
        <v>7261</v>
      </c>
      <c r="K4072" s="259" t="s">
        <v>7262</v>
      </c>
      <c r="L4072" s="260">
        <v>45530</v>
      </c>
      <c r="M4072" s="259" t="s">
        <v>20</v>
      </c>
    </row>
    <row r="4073" spans="1:13" x14ac:dyDescent="0.35">
      <c r="A4073" s="261" t="s">
        <v>1345</v>
      </c>
      <c r="B4073" s="261" t="s">
        <v>1346</v>
      </c>
      <c r="C4073" s="261" t="s">
        <v>1347</v>
      </c>
      <c r="D4073" s="261" t="s">
        <v>635</v>
      </c>
      <c r="E4073" s="261">
        <v>8</v>
      </c>
      <c r="F4073" s="261" t="s">
        <v>7263</v>
      </c>
      <c r="G4073" s="261" t="s">
        <v>22</v>
      </c>
      <c r="H4073" s="261">
        <v>3</v>
      </c>
      <c r="I4073" s="261" t="s">
        <v>691</v>
      </c>
      <c r="J4073" s="261" t="s">
        <v>7264</v>
      </c>
      <c r="K4073" s="261" t="s">
        <v>7265</v>
      </c>
      <c r="L4073" s="262">
        <v>45530</v>
      </c>
      <c r="M4073" s="261" t="s">
        <v>20</v>
      </c>
    </row>
    <row r="4074" spans="1:13" x14ac:dyDescent="0.35">
      <c r="A4074" s="259" t="s">
        <v>1345</v>
      </c>
      <c r="B4074" s="259" t="s">
        <v>1346</v>
      </c>
      <c r="C4074" s="259" t="s">
        <v>1347</v>
      </c>
      <c r="D4074" s="259" t="s">
        <v>793</v>
      </c>
      <c r="E4074" s="259">
        <v>8</v>
      </c>
      <c r="F4074" s="259" t="s">
        <v>7263</v>
      </c>
      <c r="G4074" s="259" t="s">
        <v>22</v>
      </c>
      <c r="H4074" s="259">
        <v>3</v>
      </c>
      <c r="I4074" s="259" t="s">
        <v>691</v>
      </c>
      <c r="J4074" s="259" t="s">
        <v>7264</v>
      </c>
      <c r="K4074" s="259" t="s">
        <v>7266</v>
      </c>
      <c r="L4074" s="260">
        <v>45530</v>
      </c>
      <c r="M4074" s="259" t="s">
        <v>20</v>
      </c>
    </row>
    <row r="4075" spans="1:13" x14ac:dyDescent="0.35">
      <c r="A4075" s="261" t="s">
        <v>1345</v>
      </c>
      <c r="B4075" s="261" t="s">
        <v>1346</v>
      </c>
      <c r="C4075" s="261" t="s">
        <v>1347</v>
      </c>
      <c r="D4075" s="261" t="s">
        <v>990</v>
      </c>
      <c r="E4075" s="261">
        <v>725827</v>
      </c>
      <c r="F4075" s="261" t="s">
        <v>7257</v>
      </c>
      <c r="G4075" s="261" t="s">
        <v>888</v>
      </c>
      <c r="H4075" s="261">
        <v>2</v>
      </c>
      <c r="I4075" s="261" t="s">
        <v>7258</v>
      </c>
      <c r="J4075" s="261" t="s">
        <v>7267</v>
      </c>
      <c r="K4075" s="261" t="s">
        <v>7268</v>
      </c>
      <c r="L4075" s="262">
        <v>45530</v>
      </c>
      <c r="M4075" s="261" t="s">
        <v>20</v>
      </c>
    </row>
    <row r="4076" spans="1:13" x14ac:dyDescent="0.35">
      <c r="A4076" s="259" t="s">
        <v>1345</v>
      </c>
      <c r="B4076" s="259" t="s">
        <v>1346</v>
      </c>
      <c r="C4076" s="259" t="s">
        <v>1347</v>
      </c>
      <c r="D4076" s="259" t="s">
        <v>995</v>
      </c>
      <c r="E4076" s="259">
        <v>116059173</v>
      </c>
      <c r="F4076" s="259" t="s">
        <v>7269</v>
      </c>
      <c r="G4076" s="259" t="s">
        <v>888</v>
      </c>
      <c r="H4076" s="259">
        <v>2</v>
      </c>
      <c r="I4076" s="259" t="s">
        <v>7270</v>
      </c>
      <c r="J4076" s="259" t="s">
        <v>7271</v>
      </c>
      <c r="K4076" s="259" t="s">
        <v>7272</v>
      </c>
      <c r="L4076" s="260">
        <v>45530</v>
      </c>
      <c r="M4076" s="259" t="s">
        <v>20</v>
      </c>
    </row>
    <row r="4077" spans="1:13" x14ac:dyDescent="0.35">
      <c r="A4077" s="261" t="s">
        <v>1345</v>
      </c>
      <c r="B4077" s="261" t="s">
        <v>1346</v>
      </c>
      <c r="C4077" s="261" t="s">
        <v>1347</v>
      </c>
      <c r="D4077" s="261" t="s">
        <v>1000</v>
      </c>
      <c r="E4077" s="261">
        <v>0</v>
      </c>
      <c r="F4077" s="261" t="s">
        <v>7257</v>
      </c>
      <c r="G4077" s="261" t="s">
        <v>888</v>
      </c>
      <c r="H4077" s="261">
        <v>2</v>
      </c>
      <c r="I4077" s="261" t="s">
        <v>7258</v>
      </c>
      <c r="J4077" s="261" t="s">
        <v>7273</v>
      </c>
      <c r="K4077" s="261" t="s">
        <v>7274</v>
      </c>
      <c r="L4077" s="262">
        <v>45530</v>
      </c>
      <c r="M4077" s="261" t="s">
        <v>20</v>
      </c>
    </row>
    <row r="4078" spans="1:13" x14ac:dyDescent="0.35">
      <c r="A4078" s="259" t="s">
        <v>1345</v>
      </c>
      <c r="B4078" s="259" t="s">
        <v>1346</v>
      </c>
      <c r="C4078" s="259" t="s">
        <v>1347</v>
      </c>
      <c r="D4078" s="259" t="s">
        <v>1003</v>
      </c>
      <c r="E4078" s="259">
        <v>725827</v>
      </c>
      <c r="F4078" s="259" t="s">
        <v>7257</v>
      </c>
      <c r="G4078" s="259" t="s">
        <v>888</v>
      </c>
      <c r="H4078" s="259">
        <v>2</v>
      </c>
      <c r="I4078" s="259" t="s">
        <v>7258</v>
      </c>
      <c r="J4078" s="259" t="s">
        <v>7275</v>
      </c>
      <c r="K4078" s="259" t="s">
        <v>7276</v>
      </c>
      <c r="L4078" s="260">
        <v>45530</v>
      </c>
      <c r="M4078" s="259" t="s">
        <v>20</v>
      </c>
    </row>
    <row r="4079" spans="1:13" x14ac:dyDescent="0.35">
      <c r="A4079" s="261" t="s">
        <v>1345</v>
      </c>
      <c r="B4079" s="261" t="s">
        <v>1346</v>
      </c>
      <c r="C4079" s="261" t="s">
        <v>1347</v>
      </c>
      <c r="D4079" s="261" t="s">
        <v>1006</v>
      </c>
      <c r="E4079" s="261" t="s">
        <v>17</v>
      </c>
      <c r="F4079" s="261" t="s">
        <v>7257</v>
      </c>
      <c r="G4079" s="261" t="s">
        <v>888</v>
      </c>
      <c r="H4079" s="261">
        <v>2</v>
      </c>
      <c r="I4079" s="261" t="s">
        <v>7258</v>
      </c>
      <c r="J4079" s="261" t="s">
        <v>7275</v>
      </c>
      <c r="K4079" s="261" t="s">
        <v>7277</v>
      </c>
      <c r="L4079" s="262">
        <v>45530</v>
      </c>
      <c r="M4079" s="261" t="s">
        <v>20</v>
      </c>
    </row>
    <row r="4080" spans="1:13" x14ac:dyDescent="0.35">
      <c r="A4080" s="259" t="s">
        <v>1345</v>
      </c>
      <c r="B4080" s="259" t="s">
        <v>1346</v>
      </c>
      <c r="C4080" s="259" t="s">
        <v>1347</v>
      </c>
      <c r="D4080" s="259" t="s">
        <v>823</v>
      </c>
      <c r="E4080" s="259" t="s">
        <v>17</v>
      </c>
      <c r="F4080" s="259" t="s">
        <v>7257</v>
      </c>
      <c r="G4080" s="259" t="s">
        <v>888</v>
      </c>
      <c r="H4080" s="259">
        <v>2</v>
      </c>
      <c r="I4080" s="259" t="s">
        <v>7258</v>
      </c>
      <c r="J4080" s="259" t="s">
        <v>7275</v>
      </c>
      <c r="K4080" s="259" t="s">
        <v>7278</v>
      </c>
      <c r="L4080" s="260">
        <v>45530</v>
      </c>
      <c r="M4080" s="259" t="s">
        <v>20</v>
      </c>
    </row>
    <row r="4081" spans="1:13" x14ac:dyDescent="0.35">
      <c r="A4081" s="261" t="s">
        <v>336</v>
      </c>
      <c r="B4081" s="261" t="s">
        <v>337</v>
      </c>
      <c r="C4081" s="261" t="s">
        <v>338</v>
      </c>
      <c r="D4081" s="261" t="s">
        <v>1006</v>
      </c>
      <c r="E4081" s="261">
        <v>583777</v>
      </c>
      <c r="F4081" s="261" t="s">
        <v>7242</v>
      </c>
      <c r="G4081" s="261" t="s">
        <v>888</v>
      </c>
      <c r="H4081" s="261">
        <v>2</v>
      </c>
      <c r="I4081" s="261" t="s">
        <v>7243</v>
      </c>
      <c r="J4081" s="261" t="s">
        <v>7279</v>
      </c>
      <c r="K4081" s="261" t="s">
        <v>7280</v>
      </c>
      <c r="L4081" s="262">
        <v>45530</v>
      </c>
      <c r="M4081" s="261" t="s">
        <v>20</v>
      </c>
    </row>
    <row r="4082" spans="1:13" x14ac:dyDescent="0.35">
      <c r="A4082" s="259" t="s">
        <v>336</v>
      </c>
      <c r="B4082" s="259" t="s">
        <v>337</v>
      </c>
      <c r="C4082" s="259" t="s">
        <v>338</v>
      </c>
      <c r="D4082" s="259" t="s">
        <v>823</v>
      </c>
      <c r="E4082" s="259">
        <v>72973</v>
      </c>
      <c r="F4082" s="259" t="s">
        <v>7242</v>
      </c>
      <c r="G4082" s="259" t="s">
        <v>888</v>
      </c>
      <c r="H4082" s="259">
        <v>2</v>
      </c>
      <c r="I4082" s="259" t="s">
        <v>7243</v>
      </c>
      <c r="J4082" s="259" t="s">
        <v>7279</v>
      </c>
      <c r="K4082" s="259" t="s">
        <v>7281</v>
      </c>
      <c r="L4082" s="260">
        <v>45530</v>
      </c>
      <c r="M4082" s="259" t="s">
        <v>20</v>
      </c>
    </row>
    <row r="4083" spans="1:13" x14ac:dyDescent="0.35">
      <c r="A4083" s="261" t="s">
        <v>336</v>
      </c>
      <c r="B4083" s="261" t="s">
        <v>337</v>
      </c>
      <c r="C4083" s="261" t="s">
        <v>338</v>
      </c>
      <c r="D4083" s="261" t="s">
        <v>404</v>
      </c>
      <c r="E4083" s="261">
        <v>5</v>
      </c>
      <c r="F4083" s="261" t="s">
        <v>4405</v>
      </c>
      <c r="G4083" s="261" t="s">
        <v>888</v>
      </c>
      <c r="H4083" s="261">
        <v>2</v>
      </c>
      <c r="I4083" s="261" t="s">
        <v>4406</v>
      </c>
      <c r="J4083" s="261" t="s">
        <v>7282</v>
      </c>
      <c r="K4083" s="261" t="s">
        <v>7283</v>
      </c>
      <c r="L4083" s="262">
        <v>45530</v>
      </c>
      <c r="M4083" s="261" t="s">
        <v>20</v>
      </c>
    </row>
    <row r="4084" spans="1:13" x14ac:dyDescent="0.35">
      <c r="A4084" s="259" t="s">
        <v>348</v>
      </c>
      <c r="B4084" s="259" t="s">
        <v>349</v>
      </c>
      <c r="C4084" s="259" t="s">
        <v>338</v>
      </c>
      <c r="D4084" s="259" t="s">
        <v>953</v>
      </c>
      <c r="E4084" s="259">
        <v>84979913</v>
      </c>
      <c r="F4084" s="259" t="s">
        <v>7217</v>
      </c>
      <c r="G4084" s="259" t="s">
        <v>492</v>
      </c>
      <c r="H4084" s="259">
        <v>1</v>
      </c>
      <c r="I4084" s="259" t="s">
        <v>7218</v>
      </c>
      <c r="J4084" s="259" t="s">
        <v>7219</v>
      </c>
      <c r="K4084" s="259" t="s">
        <v>7284</v>
      </c>
      <c r="L4084" s="260">
        <v>45530</v>
      </c>
      <c r="M4084" s="259" t="s">
        <v>20</v>
      </c>
    </row>
    <row r="4085" spans="1:13" x14ac:dyDescent="0.35">
      <c r="A4085" s="261" t="s">
        <v>348</v>
      </c>
      <c r="B4085" s="261" t="s">
        <v>349</v>
      </c>
      <c r="C4085" s="261" t="s">
        <v>338</v>
      </c>
      <c r="D4085" s="261" t="s">
        <v>694</v>
      </c>
      <c r="E4085" s="261">
        <v>203090</v>
      </c>
      <c r="F4085" s="261" t="s">
        <v>7285</v>
      </c>
      <c r="G4085" s="261" t="s">
        <v>888</v>
      </c>
      <c r="H4085" s="261">
        <v>2</v>
      </c>
      <c r="I4085" s="261" t="s">
        <v>7286</v>
      </c>
      <c r="J4085" s="261" t="s">
        <v>7287</v>
      </c>
      <c r="K4085" s="261" t="s">
        <v>7288</v>
      </c>
      <c r="L4085" s="262">
        <v>45530</v>
      </c>
      <c r="M4085" s="261" t="s">
        <v>20</v>
      </c>
    </row>
    <row r="4086" spans="1:13" x14ac:dyDescent="0.35">
      <c r="A4086" s="259" t="s">
        <v>348</v>
      </c>
      <c r="B4086" s="259" t="s">
        <v>349</v>
      </c>
      <c r="C4086" s="259" t="s">
        <v>338</v>
      </c>
      <c r="D4086" s="259" t="s">
        <v>962</v>
      </c>
      <c r="E4086" s="259">
        <v>42290032</v>
      </c>
      <c r="F4086" s="259" t="s">
        <v>7289</v>
      </c>
      <c r="G4086" s="259" t="s">
        <v>888</v>
      </c>
      <c r="H4086" s="259">
        <v>2</v>
      </c>
      <c r="I4086" s="259" t="s">
        <v>7290</v>
      </c>
      <c r="J4086" s="259" t="s">
        <v>7291</v>
      </c>
      <c r="K4086" s="259" t="s">
        <v>7292</v>
      </c>
      <c r="L4086" s="260">
        <v>45530</v>
      </c>
      <c r="M4086" s="259" t="s">
        <v>20</v>
      </c>
    </row>
    <row r="4087" spans="1:13" x14ac:dyDescent="0.35">
      <c r="A4087" s="261" t="s">
        <v>641</v>
      </c>
      <c r="B4087" s="261" t="s">
        <v>642</v>
      </c>
      <c r="C4087" s="261" t="s">
        <v>225</v>
      </c>
      <c r="D4087" s="261" t="s">
        <v>953</v>
      </c>
      <c r="E4087" s="261">
        <v>46896000</v>
      </c>
      <c r="F4087" s="261" t="s">
        <v>7293</v>
      </c>
      <c r="G4087" s="261" t="s">
        <v>888</v>
      </c>
      <c r="H4087" s="261">
        <v>2</v>
      </c>
      <c r="I4087" s="261" t="s">
        <v>1278</v>
      </c>
      <c r="J4087" s="261" t="s">
        <v>7294</v>
      </c>
      <c r="K4087" s="261" t="s">
        <v>7295</v>
      </c>
      <c r="L4087" s="262">
        <v>45530</v>
      </c>
      <c r="M4087" s="261" t="s">
        <v>20</v>
      </c>
    </row>
    <row r="4088" spans="1:13" x14ac:dyDescent="0.35">
      <c r="A4088" s="259" t="s">
        <v>641</v>
      </c>
      <c r="B4088" s="259" t="s">
        <v>642</v>
      </c>
      <c r="C4088" s="259" t="s">
        <v>225</v>
      </c>
      <c r="D4088" s="259" t="s">
        <v>962</v>
      </c>
      <c r="E4088" s="259">
        <v>46896000</v>
      </c>
      <c r="F4088" s="259" t="s">
        <v>7293</v>
      </c>
      <c r="G4088" s="259" t="s">
        <v>888</v>
      </c>
      <c r="H4088" s="259">
        <v>2</v>
      </c>
      <c r="I4088" s="259" t="s">
        <v>1278</v>
      </c>
      <c r="J4088" s="259" t="s">
        <v>7296</v>
      </c>
      <c r="K4088" s="259" t="s">
        <v>7297</v>
      </c>
      <c r="L4088" s="260">
        <v>45530</v>
      </c>
      <c r="M4088" s="259" t="s">
        <v>20</v>
      </c>
    </row>
    <row r="4089" spans="1:13" x14ac:dyDescent="0.35">
      <c r="A4089" s="261" t="s">
        <v>641</v>
      </c>
      <c r="B4089" s="261" t="s">
        <v>642</v>
      </c>
      <c r="C4089" s="261" t="s">
        <v>225</v>
      </c>
      <c r="D4089" s="261" t="s">
        <v>967</v>
      </c>
      <c r="E4089" s="261">
        <v>434900</v>
      </c>
      <c r="F4089" s="261" t="s">
        <v>7298</v>
      </c>
      <c r="G4089" s="261" t="s">
        <v>22</v>
      </c>
      <c r="H4089" s="261">
        <v>3</v>
      </c>
      <c r="I4089" s="261" t="s">
        <v>7299</v>
      </c>
      <c r="J4089" s="261" t="s">
        <v>7300</v>
      </c>
      <c r="K4089" s="261" t="s">
        <v>7301</v>
      </c>
      <c r="L4089" s="262">
        <v>45530</v>
      </c>
      <c r="M4089" s="261" t="s">
        <v>20</v>
      </c>
    </row>
    <row r="4090" spans="1:13" x14ac:dyDescent="0.35">
      <c r="A4090" s="259" t="s">
        <v>641</v>
      </c>
      <c r="B4090" s="259" t="s">
        <v>642</v>
      </c>
      <c r="C4090" s="259" t="s">
        <v>225</v>
      </c>
      <c r="D4090" s="259" t="s">
        <v>568</v>
      </c>
      <c r="E4090" s="259">
        <v>434900</v>
      </c>
      <c r="F4090" s="259" t="s">
        <v>7302</v>
      </c>
      <c r="G4090" s="259" t="s">
        <v>22</v>
      </c>
      <c r="H4090" s="259">
        <v>3</v>
      </c>
      <c r="I4090" s="259" t="s">
        <v>7303</v>
      </c>
      <c r="J4090" s="259" t="s">
        <v>7304</v>
      </c>
      <c r="K4090" s="259" t="s">
        <v>7305</v>
      </c>
      <c r="L4090" s="260">
        <v>45530</v>
      </c>
      <c r="M4090" s="259" t="s">
        <v>20</v>
      </c>
    </row>
    <row r="4091" spans="1:13" x14ac:dyDescent="0.35">
      <c r="A4091" s="261" t="s">
        <v>641</v>
      </c>
      <c r="B4091" s="261" t="s">
        <v>642</v>
      </c>
      <c r="C4091" s="261" t="s">
        <v>225</v>
      </c>
      <c r="D4091" s="261" t="s">
        <v>635</v>
      </c>
      <c r="E4091" s="261">
        <v>1051</v>
      </c>
      <c r="F4091" s="261" t="s">
        <v>7306</v>
      </c>
      <c r="G4091" s="261" t="s">
        <v>22</v>
      </c>
      <c r="H4091" s="261">
        <v>3</v>
      </c>
      <c r="I4091" s="261" t="s">
        <v>7307</v>
      </c>
      <c r="J4091" s="261" t="s">
        <v>7308</v>
      </c>
      <c r="K4091" s="261" t="s">
        <v>7309</v>
      </c>
      <c r="L4091" s="262">
        <v>45530</v>
      </c>
      <c r="M4091" s="261" t="s">
        <v>20</v>
      </c>
    </row>
    <row r="4092" spans="1:13" x14ac:dyDescent="0.35">
      <c r="A4092" s="259" t="s">
        <v>641</v>
      </c>
      <c r="B4092" s="259" t="s">
        <v>642</v>
      </c>
      <c r="C4092" s="259" t="s">
        <v>225</v>
      </c>
      <c r="D4092" s="259" t="s">
        <v>793</v>
      </c>
      <c r="E4092" s="259">
        <v>1051</v>
      </c>
      <c r="F4092" s="259" t="s">
        <v>7306</v>
      </c>
      <c r="G4092" s="259" t="s">
        <v>22</v>
      </c>
      <c r="H4092" s="259">
        <v>3</v>
      </c>
      <c r="I4092" s="259" t="s">
        <v>7307</v>
      </c>
      <c r="J4092" s="259" t="s">
        <v>7308</v>
      </c>
      <c r="K4092" s="259" t="s">
        <v>7310</v>
      </c>
      <c r="L4092" s="260">
        <v>45530</v>
      </c>
      <c r="M4092" s="259" t="s">
        <v>20</v>
      </c>
    </row>
    <row r="4093" spans="1:13" x14ac:dyDescent="0.35">
      <c r="A4093" s="261" t="s">
        <v>641</v>
      </c>
      <c r="B4093" s="261" t="s">
        <v>642</v>
      </c>
      <c r="C4093" s="261" t="s">
        <v>225</v>
      </c>
      <c r="D4093" s="261" t="s">
        <v>990</v>
      </c>
      <c r="E4093" s="261">
        <v>434900</v>
      </c>
      <c r="F4093" s="261" t="s">
        <v>7311</v>
      </c>
      <c r="G4093" s="261" t="s">
        <v>22</v>
      </c>
      <c r="H4093" s="261">
        <v>3</v>
      </c>
      <c r="I4093" s="261" t="s">
        <v>7312</v>
      </c>
      <c r="J4093" s="261" t="s">
        <v>7313</v>
      </c>
      <c r="K4093" s="261" t="s">
        <v>7314</v>
      </c>
      <c r="L4093" s="262">
        <v>45530</v>
      </c>
      <c r="M4093" s="261" t="s">
        <v>20</v>
      </c>
    </row>
    <row r="4094" spans="1:13" x14ac:dyDescent="0.35">
      <c r="A4094" s="259" t="s">
        <v>641</v>
      </c>
      <c r="B4094" s="259" t="s">
        <v>642</v>
      </c>
      <c r="C4094" s="259" t="s">
        <v>225</v>
      </c>
      <c r="D4094" s="259" t="s">
        <v>995</v>
      </c>
      <c r="E4094" s="259">
        <v>46461100</v>
      </c>
      <c r="F4094" s="259" t="s">
        <v>7315</v>
      </c>
      <c r="G4094" s="259" t="s">
        <v>22</v>
      </c>
      <c r="H4094" s="259">
        <v>3</v>
      </c>
      <c r="I4094" s="259" t="s">
        <v>7316</v>
      </c>
      <c r="J4094" s="259" t="s">
        <v>7317</v>
      </c>
      <c r="K4094" s="259" t="s">
        <v>7318</v>
      </c>
      <c r="L4094" s="260">
        <v>45530</v>
      </c>
      <c r="M4094" s="259" t="s">
        <v>20</v>
      </c>
    </row>
    <row r="4095" spans="1:13" x14ac:dyDescent="0.35">
      <c r="A4095" s="261" t="s">
        <v>641</v>
      </c>
      <c r="B4095" s="261" t="s">
        <v>642</v>
      </c>
      <c r="C4095" s="261" t="s">
        <v>225</v>
      </c>
      <c r="D4095" s="261" t="s">
        <v>1000</v>
      </c>
      <c r="E4095" s="261">
        <v>0</v>
      </c>
      <c r="F4095" s="261" t="s">
        <v>7298</v>
      </c>
      <c r="G4095" s="261" t="s">
        <v>22</v>
      </c>
      <c r="H4095" s="261">
        <v>3</v>
      </c>
      <c r="I4095" s="261" t="s">
        <v>7299</v>
      </c>
      <c r="J4095" s="261" t="s">
        <v>7319</v>
      </c>
      <c r="K4095" s="261" t="s">
        <v>7320</v>
      </c>
      <c r="L4095" s="262">
        <v>45530</v>
      </c>
      <c r="M4095" s="261" t="s">
        <v>20</v>
      </c>
    </row>
    <row r="4096" spans="1:13" x14ac:dyDescent="0.35">
      <c r="A4096" s="259" t="s">
        <v>641</v>
      </c>
      <c r="B4096" s="259" t="s">
        <v>642</v>
      </c>
      <c r="C4096" s="259" t="s">
        <v>225</v>
      </c>
      <c r="D4096" s="259" t="s">
        <v>1003</v>
      </c>
      <c r="E4096" s="259">
        <v>434900</v>
      </c>
      <c r="F4096" s="259" t="s">
        <v>7311</v>
      </c>
      <c r="G4096" s="259" t="s">
        <v>22</v>
      </c>
      <c r="H4096" s="259">
        <v>3</v>
      </c>
      <c r="I4096" s="259" t="s">
        <v>7312</v>
      </c>
      <c r="J4096" s="259" t="s">
        <v>7321</v>
      </c>
      <c r="K4096" s="259" t="s">
        <v>7322</v>
      </c>
      <c r="L4096" s="260">
        <v>45530</v>
      </c>
      <c r="M4096" s="259" t="s">
        <v>20</v>
      </c>
    </row>
    <row r="4097" spans="1:13" x14ac:dyDescent="0.35">
      <c r="A4097" s="261" t="s">
        <v>641</v>
      </c>
      <c r="B4097" s="261" t="s">
        <v>642</v>
      </c>
      <c r="C4097" s="261" t="s">
        <v>225</v>
      </c>
      <c r="D4097" s="261" t="s">
        <v>1006</v>
      </c>
      <c r="E4097" s="261" t="s">
        <v>17</v>
      </c>
      <c r="F4097" s="261" t="s">
        <v>7311</v>
      </c>
      <c r="G4097" s="261" t="s">
        <v>22</v>
      </c>
      <c r="H4097" s="261">
        <v>3</v>
      </c>
      <c r="I4097" s="261" t="s">
        <v>7312</v>
      </c>
      <c r="J4097" s="261" t="s">
        <v>7323</v>
      </c>
      <c r="K4097" s="261" t="s">
        <v>7324</v>
      </c>
      <c r="L4097" s="262">
        <v>45530</v>
      </c>
      <c r="M4097" s="261" t="s">
        <v>20</v>
      </c>
    </row>
    <row r="4098" spans="1:13" x14ac:dyDescent="0.35">
      <c r="A4098" s="259" t="s">
        <v>641</v>
      </c>
      <c r="B4098" s="259" t="s">
        <v>642</v>
      </c>
      <c r="C4098" s="259" t="s">
        <v>225</v>
      </c>
      <c r="D4098" s="259" t="s">
        <v>823</v>
      </c>
      <c r="E4098" s="259" t="s">
        <v>17</v>
      </c>
      <c r="F4098" s="259" t="s">
        <v>7311</v>
      </c>
      <c r="G4098" s="259" t="s">
        <v>22</v>
      </c>
      <c r="H4098" s="259">
        <v>3</v>
      </c>
      <c r="I4098" s="259" t="s">
        <v>7312</v>
      </c>
      <c r="J4098" s="259" t="s">
        <v>7325</v>
      </c>
      <c r="K4098" s="259" t="s">
        <v>7326</v>
      </c>
      <c r="L4098" s="260">
        <v>45530</v>
      </c>
      <c r="M4098" s="259" t="s">
        <v>20</v>
      </c>
    </row>
    <row r="4099" spans="1:13" x14ac:dyDescent="0.35">
      <c r="A4099" s="261" t="s">
        <v>229</v>
      </c>
      <c r="B4099" s="261" t="s">
        <v>230</v>
      </c>
      <c r="C4099" s="261" t="s">
        <v>225</v>
      </c>
      <c r="D4099" s="261" t="s">
        <v>953</v>
      </c>
      <c r="E4099" s="261">
        <v>46896000</v>
      </c>
      <c r="F4099" s="261" t="s">
        <v>7293</v>
      </c>
      <c r="G4099" s="261" t="s">
        <v>888</v>
      </c>
      <c r="H4099" s="261">
        <v>2</v>
      </c>
      <c r="I4099" s="261" t="s">
        <v>1278</v>
      </c>
      <c r="J4099" s="261" t="s">
        <v>7294</v>
      </c>
      <c r="K4099" s="261" t="s">
        <v>7327</v>
      </c>
      <c r="L4099" s="262">
        <v>45530</v>
      </c>
      <c r="M4099" s="261" t="s">
        <v>20</v>
      </c>
    </row>
    <row r="4100" spans="1:13" x14ac:dyDescent="0.35">
      <c r="A4100" s="259" t="s">
        <v>229</v>
      </c>
      <c r="B4100" s="259" t="s">
        <v>230</v>
      </c>
      <c r="C4100" s="259" t="s">
        <v>225</v>
      </c>
      <c r="D4100" s="259" t="s">
        <v>962</v>
      </c>
      <c r="E4100" s="259">
        <v>223000</v>
      </c>
      <c r="F4100" s="259" t="s">
        <v>7328</v>
      </c>
      <c r="G4100" s="259" t="s">
        <v>22</v>
      </c>
      <c r="H4100" s="259">
        <v>3</v>
      </c>
      <c r="I4100" s="259" t="s">
        <v>7329</v>
      </c>
      <c r="J4100" s="259" t="s">
        <v>7330</v>
      </c>
      <c r="K4100" s="259" t="s">
        <v>7331</v>
      </c>
      <c r="L4100" s="260">
        <v>45530</v>
      </c>
      <c r="M4100" s="259" t="s">
        <v>20</v>
      </c>
    </row>
    <row r="4101" spans="1:13" x14ac:dyDescent="0.35">
      <c r="A4101" s="261" t="s">
        <v>229</v>
      </c>
      <c r="B4101" s="261" t="s">
        <v>230</v>
      </c>
      <c r="C4101" s="261" t="s">
        <v>225</v>
      </c>
      <c r="D4101" s="261" t="s">
        <v>967</v>
      </c>
      <c r="E4101" s="261">
        <v>173600</v>
      </c>
      <c r="F4101" s="261" t="s">
        <v>7332</v>
      </c>
      <c r="G4101" s="261" t="s">
        <v>22</v>
      </c>
      <c r="H4101" s="261">
        <v>3</v>
      </c>
      <c r="I4101" s="261" t="s">
        <v>7333</v>
      </c>
      <c r="J4101" s="261" t="s">
        <v>7334</v>
      </c>
      <c r="K4101" s="261" t="s">
        <v>7335</v>
      </c>
      <c r="L4101" s="262">
        <v>45530</v>
      </c>
      <c r="M4101" s="261" t="s">
        <v>20</v>
      </c>
    </row>
    <row r="4102" spans="1:13" x14ac:dyDescent="0.35">
      <c r="A4102" s="259" t="s">
        <v>229</v>
      </c>
      <c r="B4102" s="259" t="s">
        <v>230</v>
      </c>
      <c r="C4102" s="259" t="s">
        <v>225</v>
      </c>
      <c r="D4102" s="259" t="s">
        <v>568</v>
      </c>
      <c r="E4102" s="259">
        <v>173600</v>
      </c>
      <c r="F4102" s="259" t="s">
        <v>7257</v>
      </c>
      <c r="G4102" s="259" t="s">
        <v>22</v>
      </c>
      <c r="H4102" s="259">
        <v>3</v>
      </c>
      <c r="I4102" s="259" t="s">
        <v>7336</v>
      </c>
      <c r="J4102" s="259" t="s">
        <v>7337</v>
      </c>
      <c r="K4102" s="259" t="s">
        <v>7338</v>
      </c>
      <c r="L4102" s="260">
        <v>45530</v>
      </c>
      <c r="M4102" s="259" t="s">
        <v>20</v>
      </c>
    </row>
    <row r="4103" spans="1:13" x14ac:dyDescent="0.35">
      <c r="A4103" s="261" t="s">
        <v>229</v>
      </c>
      <c r="B4103" s="261" t="s">
        <v>230</v>
      </c>
      <c r="C4103" s="261" t="s">
        <v>225</v>
      </c>
      <c r="D4103" s="261" t="s">
        <v>635</v>
      </c>
      <c r="E4103" s="261">
        <v>13</v>
      </c>
      <c r="F4103" s="261" t="s">
        <v>6581</v>
      </c>
      <c r="G4103" s="261" t="s">
        <v>22</v>
      </c>
      <c r="H4103" s="261">
        <v>3</v>
      </c>
      <c r="I4103" s="261" t="s">
        <v>691</v>
      </c>
      <c r="J4103" s="261" t="s">
        <v>7339</v>
      </c>
      <c r="K4103" s="261" t="s">
        <v>7340</v>
      </c>
      <c r="L4103" s="262">
        <v>45530</v>
      </c>
      <c r="M4103" s="261" t="s">
        <v>20</v>
      </c>
    </row>
    <row r="4104" spans="1:13" x14ac:dyDescent="0.35">
      <c r="A4104" s="259" t="s">
        <v>229</v>
      </c>
      <c r="B4104" s="259" t="s">
        <v>230</v>
      </c>
      <c r="C4104" s="259" t="s">
        <v>225</v>
      </c>
      <c r="D4104" s="259" t="s">
        <v>793</v>
      </c>
      <c r="E4104" s="259">
        <v>1051</v>
      </c>
      <c r="F4104" s="259" t="s">
        <v>7306</v>
      </c>
      <c r="G4104" s="259" t="s">
        <v>22</v>
      </c>
      <c r="H4104" s="259">
        <v>3</v>
      </c>
      <c r="I4104" s="259" t="s">
        <v>7307</v>
      </c>
      <c r="J4104" s="259" t="s">
        <v>7308</v>
      </c>
      <c r="K4104" s="259" t="s">
        <v>7341</v>
      </c>
      <c r="L4104" s="260">
        <v>45530</v>
      </c>
      <c r="M4104" s="259" t="s">
        <v>20</v>
      </c>
    </row>
    <row r="4105" spans="1:13" x14ac:dyDescent="0.35">
      <c r="A4105" s="261" t="s">
        <v>229</v>
      </c>
      <c r="B4105" s="261" t="s">
        <v>230</v>
      </c>
      <c r="C4105" s="261" t="s">
        <v>225</v>
      </c>
      <c r="D4105" s="261" t="s">
        <v>990</v>
      </c>
      <c r="E4105" s="261">
        <v>173600</v>
      </c>
      <c r="F4105" s="261" t="s">
        <v>7342</v>
      </c>
      <c r="G4105" s="261" t="s">
        <v>22</v>
      </c>
      <c r="H4105" s="261">
        <v>3</v>
      </c>
      <c r="I4105" s="261" t="s">
        <v>7343</v>
      </c>
      <c r="J4105" s="261" t="s">
        <v>7344</v>
      </c>
      <c r="K4105" s="261" t="s">
        <v>7345</v>
      </c>
      <c r="L4105" s="262">
        <v>45530</v>
      </c>
      <c r="M4105" s="261" t="s">
        <v>20</v>
      </c>
    </row>
    <row r="4106" spans="1:13" x14ac:dyDescent="0.35">
      <c r="A4106" s="259" t="s">
        <v>229</v>
      </c>
      <c r="B4106" s="259" t="s">
        <v>230</v>
      </c>
      <c r="C4106" s="259" t="s">
        <v>225</v>
      </c>
      <c r="D4106" s="259" t="s">
        <v>995</v>
      </c>
      <c r="E4106" s="259">
        <v>49400</v>
      </c>
      <c r="F4106" s="259" t="s">
        <v>7328</v>
      </c>
      <c r="G4106" s="259" t="s">
        <v>22</v>
      </c>
      <c r="H4106" s="259">
        <v>3</v>
      </c>
      <c r="I4106" s="259" t="s">
        <v>7329</v>
      </c>
      <c r="J4106" s="259" t="s">
        <v>7346</v>
      </c>
      <c r="K4106" s="259" t="s">
        <v>7347</v>
      </c>
      <c r="L4106" s="260">
        <v>45530</v>
      </c>
      <c r="M4106" s="259" t="s">
        <v>20</v>
      </c>
    </row>
    <row r="4107" spans="1:13" x14ac:dyDescent="0.35">
      <c r="A4107" s="261" t="s">
        <v>229</v>
      </c>
      <c r="B4107" s="261" t="s">
        <v>230</v>
      </c>
      <c r="C4107" s="261" t="s">
        <v>225</v>
      </c>
      <c r="D4107" s="261" t="s">
        <v>1000</v>
      </c>
      <c r="E4107" s="261">
        <v>0</v>
      </c>
      <c r="F4107" s="261" t="s">
        <v>7348</v>
      </c>
      <c r="G4107" s="261" t="s">
        <v>22</v>
      </c>
      <c r="H4107" s="261">
        <v>3</v>
      </c>
      <c r="I4107" s="261" t="s">
        <v>7349</v>
      </c>
      <c r="J4107" s="261" t="s">
        <v>7350</v>
      </c>
      <c r="K4107" s="261" t="s">
        <v>7351</v>
      </c>
      <c r="L4107" s="262">
        <v>45530</v>
      </c>
      <c r="M4107" s="261" t="s">
        <v>20</v>
      </c>
    </row>
    <row r="4108" spans="1:13" x14ac:dyDescent="0.35">
      <c r="A4108" s="259" t="s">
        <v>229</v>
      </c>
      <c r="B4108" s="259" t="s">
        <v>230</v>
      </c>
      <c r="C4108" s="259" t="s">
        <v>225</v>
      </c>
      <c r="D4108" s="259" t="s">
        <v>1003</v>
      </c>
      <c r="E4108" s="259">
        <v>173600</v>
      </c>
      <c r="F4108" s="259" t="s">
        <v>7342</v>
      </c>
      <c r="G4108" s="259" t="s">
        <v>22</v>
      </c>
      <c r="H4108" s="259">
        <v>3</v>
      </c>
      <c r="I4108" s="259" t="s">
        <v>7343</v>
      </c>
      <c r="J4108" s="259" t="s">
        <v>7275</v>
      </c>
      <c r="K4108" s="259" t="s">
        <v>7352</v>
      </c>
      <c r="L4108" s="260">
        <v>45530</v>
      </c>
      <c r="M4108" s="259" t="s">
        <v>20</v>
      </c>
    </row>
    <row r="4109" spans="1:13" x14ac:dyDescent="0.35">
      <c r="A4109" s="261" t="s">
        <v>229</v>
      </c>
      <c r="B4109" s="261" t="s">
        <v>230</v>
      </c>
      <c r="C4109" s="261" t="s">
        <v>225</v>
      </c>
      <c r="D4109" s="261" t="s">
        <v>1006</v>
      </c>
      <c r="E4109" s="261" t="s">
        <v>17</v>
      </c>
      <c r="F4109" s="261" t="s">
        <v>7342</v>
      </c>
      <c r="G4109" s="261" t="s">
        <v>22</v>
      </c>
      <c r="H4109" s="261">
        <v>3</v>
      </c>
      <c r="I4109" s="261" t="s">
        <v>7343</v>
      </c>
      <c r="J4109" s="261" t="s">
        <v>7275</v>
      </c>
      <c r="K4109" s="261" t="s">
        <v>7353</v>
      </c>
      <c r="L4109" s="262">
        <v>45530</v>
      </c>
      <c r="M4109" s="261" t="s">
        <v>20</v>
      </c>
    </row>
    <row r="4110" spans="1:13" x14ac:dyDescent="0.35">
      <c r="A4110" s="259" t="s">
        <v>229</v>
      </c>
      <c r="B4110" s="259" t="s">
        <v>230</v>
      </c>
      <c r="C4110" s="259" t="s">
        <v>225</v>
      </c>
      <c r="D4110" s="259" t="s">
        <v>823</v>
      </c>
      <c r="E4110" s="259" t="s">
        <v>17</v>
      </c>
      <c r="F4110" s="259" t="s">
        <v>7342</v>
      </c>
      <c r="G4110" s="259" t="s">
        <v>22</v>
      </c>
      <c r="H4110" s="259">
        <v>3</v>
      </c>
      <c r="I4110" s="259" t="s">
        <v>7343</v>
      </c>
      <c r="J4110" s="259" t="s">
        <v>7275</v>
      </c>
      <c r="K4110" s="259" t="s">
        <v>7354</v>
      </c>
      <c r="L4110" s="260">
        <v>45530</v>
      </c>
      <c r="M4110" s="259" t="s">
        <v>20</v>
      </c>
    </row>
    <row r="4111" spans="1:13" x14ac:dyDescent="0.35">
      <c r="A4111" s="261" t="s">
        <v>223</v>
      </c>
      <c r="B4111" s="261" t="s">
        <v>224</v>
      </c>
      <c r="C4111" s="261" t="s">
        <v>225</v>
      </c>
      <c r="D4111" s="261" t="s">
        <v>953</v>
      </c>
      <c r="E4111" s="261">
        <v>46896000</v>
      </c>
      <c r="F4111" s="261" t="s">
        <v>7293</v>
      </c>
      <c r="G4111" s="261" t="s">
        <v>888</v>
      </c>
      <c r="H4111" s="261">
        <v>2</v>
      </c>
      <c r="I4111" s="261" t="s">
        <v>1278</v>
      </c>
      <c r="J4111" s="261" t="s">
        <v>7294</v>
      </c>
      <c r="K4111" s="261" t="s">
        <v>7355</v>
      </c>
      <c r="L4111" s="262">
        <v>45530</v>
      </c>
      <c r="M4111" s="261" t="s">
        <v>20</v>
      </c>
    </row>
    <row r="4112" spans="1:13" x14ac:dyDescent="0.35">
      <c r="A4112" s="259" t="s">
        <v>223</v>
      </c>
      <c r="B4112" s="259" t="s">
        <v>224</v>
      </c>
      <c r="C4112" s="259" t="s">
        <v>225</v>
      </c>
      <c r="D4112" s="259" t="s">
        <v>962</v>
      </c>
      <c r="E4112" s="259">
        <v>46896000</v>
      </c>
      <c r="F4112" s="259" t="s">
        <v>7293</v>
      </c>
      <c r="G4112" s="259" t="s">
        <v>888</v>
      </c>
      <c r="H4112" s="259">
        <v>2</v>
      </c>
      <c r="I4112" s="259" t="s">
        <v>1278</v>
      </c>
      <c r="J4112" s="259" t="s">
        <v>7356</v>
      </c>
      <c r="K4112" s="259" t="s">
        <v>7357</v>
      </c>
      <c r="L4112" s="260">
        <v>45530</v>
      </c>
      <c r="M4112" s="259" t="s">
        <v>20</v>
      </c>
    </row>
    <row r="4113" spans="1:13" x14ac:dyDescent="0.35">
      <c r="A4113" s="261" t="s">
        <v>223</v>
      </c>
      <c r="B4113" s="261" t="s">
        <v>224</v>
      </c>
      <c r="C4113" s="261" t="s">
        <v>225</v>
      </c>
      <c r="D4113" s="261" t="s">
        <v>967</v>
      </c>
      <c r="E4113" s="261">
        <v>261300</v>
      </c>
      <c r="F4113" s="261" t="s">
        <v>7358</v>
      </c>
      <c r="G4113" s="261" t="s">
        <v>22</v>
      </c>
      <c r="H4113" s="261">
        <v>3</v>
      </c>
      <c r="I4113" s="261" t="s">
        <v>7359</v>
      </c>
      <c r="J4113" s="261" t="s">
        <v>7360</v>
      </c>
      <c r="K4113" s="261" t="s">
        <v>7361</v>
      </c>
      <c r="L4113" s="262">
        <v>45530</v>
      </c>
      <c r="M4113" s="261" t="s">
        <v>20</v>
      </c>
    </row>
    <row r="4114" spans="1:13" x14ac:dyDescent="0.35">
      <c r="A4114" s="259" t="s">
        <v>223</v>
      </c>
      <c r="B4114" s="259" t="s">
        <v>224</v>
      </c>
      <c r="C4114" s="259" t="s">
        <v>225</v>
      </c>
      <c r="D4114" s="259" t="s">
        <v>568</v>
      </c>
      <c r="E4114" s="259">
        <v>261300</v>
      </c>
      <c r="F4114" s="259" t="s">
        <v>7358</v>
      </c>
      <c r="G4114" s="259" t="s">
        <v>22</v>
      </c>
      <c r="H4114" s="259">
        <v>3</v>
      </c>
      <c r="I4114" s="259" t="s">
        <v>7359</v>
      </c>
      <c r="J4114" s="259" t="s">
        <v>7360</v>
      </c>
      <c r="K4114" s="259" t="s">
        <v>7362</v>
      </c>
      <c r="L4114" s="260">
        <v>45530</v>
      </c>
      <c r="M4114" s="259" t="s">
        <v>20</v>
      </c>
    </row>
    <row r="4115" spans="1:13" x14ac:dyDescent="0.35">
      <c r="A4115" s="261" t="s">
        <v>223</v>
      </c>
      <c r="B4115" s="261" t="s">
        <v>224</v>
      </c>
      <c r="C4115" s="261" t="s">
        <v>225</v>
      </c>
      <c r="D4115" s="261" t="s">
        <v>635</v>
      </c>
      <c r="E4115" s="261">
        <v>1026</v>
      </c>
      <c r="F4115" s="261" t="s">
        <v>6612</v>
      </c>
      <c r="G4115" s="261" t="s">
        <v>22</v>
      </c>
      <c r="H4115" s="261">
        <v>3</v>
      </c>
      <c r="I4115" s="261" t="s">
        <v>7307</v>
      </c>
      <c r="J4115" s="261" t="s">
        <v>7363</v>
      </c>
      <c r="K4115" s="261" t="s">
        <v>7364</v>
      </c>
      <c r="L4115" s="262">
        <v>45530</v>
      </c>
      <c r="M4115" s="261" t="s">
        <v>20</v>
      </c>
    </row>
    <row r="4116" spans="1:13" x14ac:dyDescent="0.35">
      <c r="A4116" s="259" t="s">
        <v>223</v>
      </c>
      <c r="B4116" s="259" t="s">
        <v>224</v>
      </c>
      <c r="C4116" s="259" t="s">
        <v>225</v>
      </c>
      <c r="D4116" s="259" t="s">
        <v>793</v>
      </c>
      <c r="E4116" s="259">
        <v>1051</v>
      </c>
      <c r="F4116" s="259" t="s">
        <v>7306</v>
      </c>
      <c r="G4116" s="259" t="s">
        <v>22</v>
      </c>
      <c r="H4116" s="259">
        <v>3</v>
      </c>
      <c r="I4116" s="259" t="s">
        <v>7307</v>
      </c>
      <c r="J4116" s="259" t="s">
        <v>7308</v>
      </c>
      <c r="K4116" s="259" t="s">
        <v>7365</v>
      </c>
      <c r="L4116" s="260">
        <v>45530</v>
      </c>
      <c r="M4116" s="259" t="s">
        <v>20</v>
      </c>
    </row>
    <row r="4117" spans="1:13" x14ac:dyDescent="0.35">
      <c r="A4117" s="261" t="s">
        <v>223</v>
      </c>
      <c r="B4117" s="261" t="s">
        <v>224</v>
      </c>
      <c r="C4117" s="261" t="s">
        <v>225</v>
      </c>
      <c r="D4117" s="261" t="s">
        <v>990</v>
      </c>
      <c r="E4117" s="261">
        <v>261300</v>
      </c>
      <c r="F4117" s="261" t="s">
        <v>7358</v>
      </c>
      <c r="G4117" s="261" t="s">
        <v>22</v>
      </c>
      <c r="H4117" s="261">
        <v>3</v>
      </c>
      <c r="I4117" s="261" t="s">
        <v>7359</v>
      </c>
      <c r="J4117" s="261" t="s">
        <v>7360</v>
      </c>
      <c r="K4117" s="261" t="s">
        <v>7366</v>
      </c>
      <c r="L4117" s="262">
        <v>45530</v>
      </c>
      <c r="M4117" s="261" t="s">
        <v>20</v>
      </c>
    </row>
    <row r="4118" spans="1:13" x14ac:dyDescent="0.35">
      <c r="A4118" s="259" t="s">
        <v>223</v>
      </c>
      <c r="B4118" s="259" t="s">
        <v>224</v>
      </c>
      <c r="C4118" s="259" t="s">
        <v>225</v>
      </c>
      <c r="D4118" s="259" t="s">
        <v>995</v>
      </c>
      <c r="E4118" s="259">
        <v>46634700</v>
      </c>
      <c r="F4118" s="259" t="s">
        <v>7367</v>
      </c>
      <c r="G4118" s="259" t="s">
        <v>888</v>
      </c>
      <c r="H4118" s="259">
        <v>2</v>
      </c>
      <c r="I4118" s="259" t="s">
        <v>7368</v>
      </c>
      <c r="J4118" s="259" t="s">
        <v>7369</v>
      </c>
      <c r="K4118" s="259" t="s">
        <v>7370</v>
      </c>
      <c r="L4118" s="260">
        <v>45530</v>
      </c>
      <c r="M4118" s="259" t="s">
        <v>20</v>
      </c>
    </row>
    <row r="4119" spans="1:13" x14ac:dyDescent="0.35">
      <c r="A4119" s="261" t="s">
        <v>223</v>
      </c>
      <c r="B4119" s="261" t="s">
        <v>224</v>
      </c>
      <c r="C4119" s="261" t="s">
        <v>225</v>
      </c>
      <c r="D4119" s="261" t="s">
        <v>1000</v>
      </c>
      <c r="E4119" s="261">
        <v>0</v>
      </c>
      <c r="F4119" s="261" t="s">
        <v>7358</v>
      </c>
      <c r="G4119" s="261" t="s">
        <v>888</v>
      </c>
      <c r="H4119" s="261">
        <v>2</v>
      </c>
      <c r="I4119" s="261" t="s">
        <v>7359</v>
      </c>
      <c r="J4119" s="261" t="s">
        <v>7371</v>
      </c>
      <c r="K4119" s="261" t="s">
        <v>7372</v>
      </c>
      <c r="L4119" s="262">
        <v>45530</v>
      </c>
      <c r="M4119" s="261" t="s">
        <v>20</v>
      </c>
    </row>
    <row r="4120" spans="1:13" x14ac:dyDescent="0.35">
      <c r="A4120" s="259" t="s">
        <v>223</v>
      </c>
      <c r="B4120" s="259" t="s">
        <v>224</v>
      </c>
      <c r="C4120" s="259" t="s">
        <v>225</v>
      </c>
      <c r="D4120" s="259" t="s">
        <v>1003</v>
      </c>
      <c r="E4120" s="259">
        <v>261300</v>
      </c>
      <c r="F4120" s="259" t="s">
        <v>7358</v>
      </c>
      <c r="G4120" s="259" t="s">
        <v>22</v>
      </c>
      <c r="H4120" s="259">
        <v>3</v>
      </c>
      <c r="I4120" s="259" t="s">
        <v>7359</v>
      </c>
      <c r="J4120" s="259" t="s">
        <v>7373</v>
      </c>
      <c r="K4120" s="259" t="s">
        <v>7374</v>
      </c>
      <c r="L4120" s="260">
        <v>45530</v>
      </c>
      <c r="M4120" s="259" t="s">
        <v>20</v>
      </c>
    </row>
    <row r="4121" spans="1:13" x14ac:dyDescent="0.35">
      <c r="A4121" s="261" t="s">
        <v>223</v>
      </c>
      <c r="B4121" s="261" t="s">
        <v>224</v>
      </c>
      <c r="C4121" s="261" t="s">
        <v>225</v>
      </c>
      <c r="D4121" s="261" t="s">
        <v>1006</v>
      </c>
      <c r="E4121" s="261" t="s">
        <v>17</v>
      </c>
      <c r="F4121" s="261" t="s">
        <v>7358</v>
      </c>
      <c r="G4121" s="261" t="s">
        <v>22</v>
      </c>
      <c r="H4121" s="261">
        <v>3</v>
      </c>
      <c r="I4121" s="261" t="s">
        <v>7359</v>
      </c>
      <c r="J4121" s="261" t="s">
        <v>7275</v>
      </c>
      <c r="K4121" s="261" t="s">
        <v>7375</v>
      </c>
      <c r="L4121" s="262">
        <v>45530</v>
      </c>
      <c r="M4121" s="261" t="s">
        <v>20</v>
      </c>
    </row>
    <row r="4122" spans="1:13" x14ac:dyDescent="0.35">
      <c r="A4122" s="259" t="s">
        <v>223</v>
      </c>
      <c r="B4122" s="259" t="s">
        <v>224</v>
      </c>
      <c r="C4122" s="259" t="s">
        <v>225</v>
      </c>
      <c r="D4122" s="259" t="s">
        <v>823</v>
      </c>
      <c r="E4122" s="259" t="s">
        <v>17</v>
      </c>
      <c r="F4122" s="259" t="s">
        <v>7358</v>
      </c>
      <c r="G4122" s="259" t="s">
        <v>22</v>
      </c>
      <c r="H4122" s="259">
        <v>3</v>
      </c>
      <c r="I4122" s="259" t="s">
        <v>7359</v>
      </c>
      <c r="J4122" s="259" t="s">
        <v>7275</v>
      </c>
      <c r="K4122" s="259" t="s">
        <v>7376</v>
      </c>
      <c r="L4122" s="260">
        <v>45530</v>
      </c>
      <c r="M4122" s="259" t="s">
        <v>20</v>
      </c>
    </row>
    <row r="4123" spans="1:13" x14ac:dyDescent="0.35">
      <c r="A4123" s="261" t="s">
        <v>1396</v>
      </c>
      <c r="B4123" s="261" t="s">
        <v>1397</v>
      </c>
      <c r="C4123" s="261" t="s">
        <v>265</v>
      </c>
      <c r="D4123" s="261" t="s">
        <v>953</v>
      </c>
      <c r="E4123" s="261">
        <v>38127000</v>
      </c>
      <c r="F4123" s="261" t="s">
        <v>7293</v>
      </c>
      <c r="G4123" s="261" t="s">
        <v>888</v>
      </c>
      <c r="H4123" s="261">
        <v>2</v>
      </c>
      <c r="I4123" s="261" t="s">
        <v>7377</v>
      </c>
      <c r="J4123" s="261" t="s">
        <v>7378</v>
      </c>
      <c r="K4123" s="261" t="s">
        <v>7379</v>
      </c>
      <c r="L4123" s="262">
        <v>45530</v>
      </c>
      <c r="M4123" s="261" t="s">
        <v>20</v>
      </c>
    </row>
    <row r="4124" spans="1:13" x14ac:dyDescent="0.35">
      <c r="A4124" s="259" t="s">
        <v>1396</v>
      </c>
      <c r="B4124" s="259" t="s">
        <v>1397</v>
      </c>
      <c r="C4124" s="259" t="s">
        <v>265</v>
      </c>
      <c r="D4124" s="259" t="s">
        <v>962</v>
      </c>
      <c r="E4124" s="259">
        <v>38127000</v>
      </c>
      <c r="F4124" s="259" t="s">
        <v>7293</v>
      </c>
      <c r="G4124" s="259" t="s">
        <v>888</v>
      </c>
      <c r="H4124" s="259">
        <v>2</v>
      </c>
      <c r="I4124" s="259" t="s">
        <v>7377</v>
      </c>
      <c r="J4124" s="259" t="s">
        <v>7380</v>
      </c>
      <c r="K4124" s="259" t="s">
        <v>7381</v>
      </c>
      <c r="L4124" s="260">
        <v>45530</v>
      </c>
      <c r="M4124" s="259" t="s">
        <v>20</v>
      </c>
    </row>
    <row r="4125" spans="1:13" x14ac:dyDescent="0.35">
      <c r="A4125" s="261" t="s">
        <v>1396</v>
      </c>
      <c r="B4125" s="261" t="s">
        <v>1397</v>
      </c>
      <c r="C4125" s="261" t="s">
        <v>265</v>
      </c>
      <c r="D4125" s="261" t="s">
        <v>967</v>
      </c>
      <c r="E4125" s="261">
        <v>2818241</v>
      </c>
      <c r="F4125" s="261" t="s">
        <v>7382</v>
      </c>
      <c r="G4125" s="261" t="s">
        <v>22</v>
      </c>
      <c r="H4125" s="261">
        <v>3</v>
      </c>
      <c r="I4125" s="261" t="s">
        <v>7383</v>
      </c>
      <c r="J4125" s="261" t="s">
        <v>7384</v>
      </c>
      <c r="K4125" s="261" t="s">
        <v>7385</v>
      </c>
      <c r="L4125" s="262">
        <v>45530</v>
      </c>
      <c r="M4125" s="261" t="s">
        <v>20</v>
      </c>
    </row>
    <row r="4126" spans="1:13" x14ac:dyDescent="0.35">
      <c r="A4126" s="259" t="s">
        <v>1396</v>
      </c>
      <c r="B4126" s="259" t="s">
        <v>1397</v>
      </c>
      <c r="C4126" s="259" t="s">
        <v>265</v>
      </c>
      <c r="D4126" s="259" t="s">
        <v>568</v>
      </c>
      <c r="E4126" s="259">
        <v>518241</v>
      </c>
      <c r="F4126" s="259" t="s">
        <v>7386</v>
      </c>
      <c r="G4126" s="259" t="s">
        <v>22</v>
      </c>
      <c r="H4126" s="259">
        <v>3</v>
      </c>
      <c r="I4126" s="259" t="s">
        <v>7387</v>
      </c>
      <c r="J4126" s="259" t="s">
        <v>7388</v>
      </c>
      <c r="K4126" s="259" t="s">
        <v>7389</v>
      </c>
      <c r="L4126" s="260">
        <v>45530</v>
      </c>
      <c r="M4126" s="259" t="s">
        <v>20</v>
      </c>
    </row>
    <row r="4127" spans="1:13" x14ac:dyDescent="0.35">
      <c r="A4127" s="261" t="s">
        <v>1396</v>
      </c>
      <c r="B4127" s="261" t="s">
        <v>1397</v>
      </c>
      <c r="C4127" s="261" t="s">
        <v>265</v>
      </c>
      <c r="D4127" s="261" t="s">
        <v>635</v>
      </c>
      <c r="E4127" s="261">
        <v>171</v>
      </c>
      <c r="F4127" s="261" t="s">
        <v>7390</v>
      </c>
      <c r="G4127" s="261" t="s">
        <v>22</v>
      </c>
      <c r="H4127" s="261">
        <v>3</v>
      </c>
      <c r="I4127" s="261" t="s">
        <v>7391</v>
      </c>
      <c r="J4127" s="261" t="s">
        <v>7392</v>
      </c>
      <c r="K4127" s="261" t="s">
        <v>7393</v>
      </c>
      <c r="L4127" s="262">
        <v>45530</v>
      </c>
      <c r="M4127" s="261" t="s">
        <v>20</v>
      </c>
    </row>
    <row r="4128" spans="1:13" x14ac:dyDescent="0.35">
      <c r="A4128" s="259" t="s">
        <v>1396</v>
      </c>
      <c r="B4128" s="259" t="s">
        <v>1397</v>
      </c>
      <c r="C4128" s="259" t="s">
        <v>265</v>
      </c>
      <c r="D4128" s="259" t="s">
        <v>793</v>
      </c>
      <c r="E4128" s="259">
        <v>171</v>
      </c>
      <c r="F4128" s="259" t="s">
        <v>7390</v>
      </c>
      <c r="G4128" s="259" t="s">
        <v>22</v>
      </c>
      <c r="H4128" s="259">
        <v>3</v>
      </c>
      <c r="I4128" s="259" t="s">
        <v>7391</v>
      </c>
      <c r="J4128" s="259" t="s">
        <v>7392</v>
      </c>
      <c r="K4128" s="259" t="s">
        <v>7394</v>
      </c>
      <c r="L4128" s="260">
        <v>45530</v>
      </c>
      <c r="M4128" s="259" t="s">
        <v>20</v>
      </c>
    </row>
    <row r="4129" spans="1:13" x14ac:dyDescent="0.35">
      <c r="A4129" s="261" t="s">
        <v>1396</v>
      </c>
      <c r="B4129" s="261" t="s">
        <v>1397</v>
      </c>
      <c r="C4129" s="261" t="s">
        <v>265</v>
      </c>
      <c r="D4129" s="261" t="s">
        <v>990</v>
      </c>
      <c r="E4129" s="261">
        <v>518241</v>
      </c>
      <c r="F4129" s="261" t="s">
        <v>7386</v>
      </c>
      <c r="G4129" s="261" t="s">
        <v>22</v>
      </c>
      <c r="H4129" s="261">
        <v>3</v>
      </c>
      <c r="I4129" s="261" t="s">
        <v>7387</v>
      </c>
      <c r="J4129" s="261" t="s">
        <v>7395</v>
      </c>
      <c r="K4129" s="261" t="s">
        <v>7396</v>
      </c>
      <c r="L4129" s="262">
        <v>45530</v>
      </c>
      <c r="M4129" s="261" t="s">
        <v>20</v>
      </c>
    </row>
    <row r="4130" spans="1:13" x14ac:dyDescent="0.35">
      <c r="A4130" s="259" t="s">
        <v>1396</v>
      </c>
      <c r="B4130" s="259" t="s">
        <v>1397</v>
      </c>
      <c r="C4130" s="259" t="s">
        <v>265</v>
      </c>
      <c r="D4130" s="259" t="s">
        <v>995</v>
      </c>
      <c r="E4130" s="259">
        <v>35308759</v>
      </c>
      <c r="F4130" s="259" t="s">
        <v>7397</v>
      </c>
      <c r="G4130" s="259" t="s">
        <v>22</v>
      </c>
      <c r="H4130" s="259">
        <v>3</v>
      </c>
      <c r="I4130" s="259" t="s">
        <v>7398</v>
      </c>
      <c r="J4130" s="259" t="s">
        <v>7399</v>
      </c>
      <c r="K4130" s="259" t="s">
        <v>7400</v>
      </c>
      <c r="L4130" s="260">
        <v>45530</v>
      </c>
      <c r="M4130" s="259" t="s">
        <v>20</v>
      </c>
    </row>
    <row r="4131" spans="1:13" x14ac:dyDescent="0.35">
      <c r="A4131" s="261" t="s">
        <v>1396</v>
      </c>
      <c r="B4131" s="261" t="s">
        <v>1397</v>
      </c>
      <c r="C4131" s="261" t="s">
        <v>265</v>
      </c>
      <c r="D4131" s="261" t="s">
        <v>1000</v>
      </c>
      <c r="E4131" s="261">
        <v>2300000</v>
      </c>
      <c r="F4131" s="261" t="s">
        <v>7386</v>
      </c>
      <c r="G4131" s="261" t="s">
        <v>22</v>
      </c>
      <c r="H4131" s="261">
        <v>3</v>
      </c>
      <c r="I4131" s="261" t="s">
        <v>7387</v>
      </c>
      <c r="J4131" s="261" t="s">
        <v>7401</v>
      </c>
      <c r="K4131" s="261" t="s">
        <v>7402</v>
      </c>
      <c r="L4131" s="262">
        <v>45530</v>
      </c>
      <c r="M4131" s="261" t="s">
        <v>20</v>
      </c>
    </row>
    <row r="4132" spans="1:13" x14ac:dyDescent="0.35">
      <c r="A4132" s="259" t="s">
        <v>1396</v>
      </c>
      <c r="B4132" s="259" t="s">
        <v>1397</v>
      </c>
      <c r="C4132" s="259" t="s">
        <v>265</v>
      </c>
      <c r="D4132" s="259" t="s">
        <v>1003</v>
      </c>
      <c r="E4132" s="259">
        <v>518241</v>
      </c>
      <c r="F4132" s="259" t="s">
        <v>7386</v>
      </c>
      <c r="G4132" s="259" t="s">
        <v>22</v>
      </c>
      <c r="H4132" s="259">
        <v>3</v>
      </c>
      <c r="I4132" s="259" t="s">
        <v>7387</v>
      </c>
      <c r="J4132" s="259" t="s">
        <v>7403</v>
      </c>
      <c r="K4132" s="259" t="s">
        <v>7404</v>
      </c>
      <c r="L4132" s="260">
        <v>45530</v>
      </c>
      <c r="M4132" s="259" t="s">
        <v>20</v>
      </c>
    </row>
    <row r="4133" spans="1:13" x14ac:dyDescent="0.35">
      <c r="A4133" s="261" t="s">
        <v>1396</v>
      </c>
      <c r="B4133" s="261" t="s">
        <v>1397</v>
      </c>
      <c r="C4133" s="261" t="s">
        <v>265</v>
      </c>
      <c r="D4133" s="261" t="s">
        <v>1006</v>
      </c>
      <c r="E4133" s="261" t="s">
        <v>17</v>
      </c>
      <c r="F4133" s="261" t="s">
        <v>7386</v>
      </c>
      <c r="G4133" s="261" t="s">
        <v>22</v>
      </c>
      <c r="H4133" s="261">
        <v>3</v>
      </c>
      <c r="I4133" s="261" t="s">
        <v>7387</v>
      </c>
      <c r="J4133" s="261" t="s">
        <v>7275</v>
      </c>
      <c r="K4133" s="261" t="s">
        <v>7405</v>
      </c>
      <c r="L4133" s="262">
        <v>45530</v>
      </c>
      <c r="M4133" s="261" t="s">
        <v>20</v>
      </c>
    </row>
    <row r="4134" spans="1:13" x14ac:dyDescent="0.35">
      <c r="A4134" s="259" t="s">
        <v>1396</v>
      </c>
      <c r="B4134" s="259" t="s">
        <v>1397</v>
      </c>
      <c r="C4134" s="259" t="s">
        <v>265</v>
      </c>
      <c r="D4134" s="259" t="s">
        <v>823</v>
      </c>
      <c r="E4134" s="259" t="s">
        <v>17</v>
      </c>
      <c r="F4134" s="259" t="s">
        <v>7386</v>
      </c>
      <c r="G4134" s="259" t="s">
        <v>22</v>
      </c>
      <c r="H4134" s="259">
        <v>3</v>
      </c>
      <c r="I4134" s="259" t="s">
        <v>7387</v>
      </c>
      <c r="J4134" s="259" t="s">
        <v>7275</v>
      </c>
      <c r="K4134" s="259" t="s">
        <v>7406</v>
      </c>
      <c r="L4134" s="260">
        <v>45530</v>
      </c>
      <c r="M4134" s="259" t="s">
        <v>20</v>
      </c>
    </row>
    <row r="4135" spans="1:13" x14ac:dyDescent="0.35">
      <c r="A4135" s="261" t="s">
        <v>263</v>
      </c>
      <c r="B4135" s="261" t="s">
        <v>264</v>
      </c>
      <c r="C4135" s="261" t="s">
        <v>265</v>
      </c>
      <c r="D4135" s="261" t="s">
        <v>953</v>
      </c>
      <c r="E4135" s="261">
        <v>38127000</v>
      </c>
      <c r="F4135" s="261" t="s">
        <v>7293</v>
      </c>
      <c r="G4135" s="261" t="s">
        <v>888</v>
      </c>
      <c r="H4135" s="261">
        <v>2</v>
      </c>
      <c r="I4135" s="261" t="s">
        <v>7377</v>
      </c>
      <c r="J4135" s="261" t="s">
        <v>7378</v>
      </c>
      <c r="K4135" s="261" t="s">
        <v>7407</v>
      </c>
      <c r="L4135" s="262">
        <v>45530</v>
      </c>
      <c r="M4135" s="261" t="s">
        <v>20</v>
      </c>
    </row>
    <row r="4136" spans="1:13" x14ac:dyDescent="0.35">
      <c r="A4136" s="259" t="s">
        <v>263</v>
      </c>
      <c r="B4136" s="259" t="s">
        <v>264</v>
      </c>
      <c r="C4136" s="259" t="s">
        <v>265</v>
      </c>
      <c r="D4136" s="259" t="s">
        <v>962</v>
      </c>
      <c r="E4136" s="259">
        <v>38127000</v>
      </c>
      <c r="F4136" s="259" t="s">
        <v>7293</v>
      </c>
      <c r="G4136" s="259" t="s">
        <v>888</v>
      </c>
      <c r="H4136" s="259">
        <v>2</v>
      </c>
      <c r="I4136" s="259" t="s">
        <v>7377</v>
      </c>
      <c r="J4136" s="259" t="s">
        <v>7408</v>
      </c>
      <c r="K4136" s="259" t="s">
        <v>7409</v>
      </c>
      <c r="L4136" s="260">
        <v>45530</v>
      </c>
      <c r="M4136" s="259" t="s">
        <v>20</v>
      </c>
    </row>
    <row r="4137" spans="1:13" x14ac:dyDescent="0.35">
      <c r="A4137" s="261" t="s">
        <v>263</v>
      </c>
      <c r="B4137" s="261" t="s">
        <v>264</v>
      </c>
      <c r="C4137" s="261" t="s">
        <v>265</v>
      </c>
      <c r="D4137" s="261" t="s">
        <v>967</v>
      </c>
      <c r="E4137" s="261">
        <v>18241</v>
      </c>
      <c r="F4137" s="261" t="s">
        <v>7410</v>
      </c>
      <c r="G4137" s="261" t="s">
        <v>22</v>
      </c>
      <c r="H4137" s="261">
        <v>3</v>
      </c>
      <c r="I4137" s="261" t="s">
        <v>7411</v>
      </c>
      <c r="J4137" s="261" t="s">
        <v>7412</v>
      </c>
      <c r="K4137" s="261" t="s">
        <v>7413</v>
      </c>
      <c r="L4137" s="262">
        <v>45530</v>
      </c>
      <c r="M4137" s="261" t="s">
        <v>20</v>
      </c>
    </row>
    <row r="4138" spans="1:13" x14ac:dyDescent="0.35">
      <c r="A4138" s="259" t="s">
        <v>263</v>
      </c>
      <c r="B4138" s="259" t="s">
        <v>264</v>
      </c>
      <c r="C4138" s="259" t="s">
        <v>265</v>
      </c>
      <c r="D4138" s="259" t="s">
        <v>568</v>
      </c>
      <c r="E4138" s="259">
        <v>18241</v>
      </c>
      <c r="F4138" s="259" t="s">
        <v>7410</v>
      </c>
      <c r="G4138" s="259" t="s">
        <v>22</v>
      </c>
      <c r="H4138" s="259">
        <v>3</v>
      </c>
      <c r="I4138" s="259" t="s">
        <v>7411</v>
      </c>
      <c r="J4138" s="259" t="s">
        <v>7414</v>
      </c>
      <c r="K4138" s="259" t="s">
        <v>7415</v>
      </c>
      <c r="L4138" s="260">
        <v>45530</v>
      </c>
      <c r="M4138" s="259" t="s">
        <v>20</v>
      </c>
    </row>
    <row r="4139" spans="1:13" x14ac:dyDescent="0.35">
      <c r="A4139" s="261" t="s">
        <v>263</v>
      </c>
      <c r="B4139" s="261" t="s">
        <v>264</v>
      </c>
      <c r="C4139" s="261" t="s">
        <v>265</v>
      </c>
      <c r="D4139" s="261" t="s">
        <v>635</v>
      </c>
      <c r="E4139" s="261">
        <v>156</v>
      </c>
      <c r="F4139" s="261" t="s">
        <v>6612</v>
      </c>
      <c r="G4139" s="261" t="s">
        <v>22</v>
      </c>
      <c r="H4139" s="261">
        <v>3</v>
      </c>
      <c r="I4139" s="261" t="s">
        <v>7416</v>
      </c>
      <c r="J4139" s="261" t="s">
        <v>7417</v>
      </c>
      <c r="K4139" s="261" t="s">
        <v>7418</v>
      </c>
      <c r="L4139" s="262">
        <v>45530</v>
      </c>
      <c r="M4139" s="261" t="s">
        <v>20</v>
      </c>
    </row>
    <row r="4140" spans="1:13" x14ac:dyDescent="0.35">
      <c r="A4140" s="259" t="s">
        <v>263</v>
      </c>
      <c r="B4140" s="259" t="s">
        <v>264</v>
      </c>
      <c r="C4140" s="259" t="s">
        <v>265</v>
      </c>
      <c r="D4140" s="259" t="s">
        <v>793</v>
      </c>
      <c r="E4140" s="259">
        <v>171</v>
      </c>
      <c r="F4140" s="259" t="s">
        <v>7390</v>
      </c>
      <c r="G4140" s="259" t="s">
        <v>22</v>
      </c>
      <c r="H4140" s="259">
        <v>3</v>
      </c>
      <c r="I4140" s="259" t="s">
        <v>7391</v>
      </c>
      <c r="J4140" s="259" t="s">
        <v>7392</v>
      </c>
      <c r="K4140" s="259" t="s">
        <v>7419</v>
      </c>
      <c r="L4140" s="260">
        <v>45530</v>
      </c>
      <c r="M4140" s="259" t="s">
        <v>20</v>
      </c>
    </row>
    <row r="4141" spans="1:13" x14ac:dyDescent="0.35">
      <c r="A4141" s="261" t="s">
        <v>263</v>
      </c>
      <c r="B4141" s="261" t="s">
        <v>264</v>
      </c>
      <c r="C4141" s="261" t="s">
        <v>265</v>
      </c>
      <c r="D4141" s="261" t="s">
        <v>990</v>
      </c>
      <c r="E4141" s="261">
        <v>18241</v>
      </c>
      <c r="F4141" s="261" t="s">
        <v>7410</v>
      </c>
      <c r="G4141" s="261" t="s">
        <v>22</v>
      </c>
      <c r="H4141" s="261">
        <v>3</v>
      </c>
      <c r="I4141" s="261" t="s">
        <v>7411</v>
      </c>
      <c r="J4141" s="261" t="s">
        <v>7412</v>
      </c>
      <c r="K4141" s="261" t="s">
        <v>7420</v>
      </c>
      <c r="L4141" s="262">
        <v>45530</v>
      </c>
      <c r="M4141" s="261" t="s">
        <v>20</v>
      </c>
    </row>
    <row r="4142" spans="1:13" x14ac:dyDescent="0.35">
      <c r="A4142" s="259" t="s">
        <v>263</v>
      </c>
      <c r="B4142" s="259" t="s">
        <v>264</v>
      </c>
      <c r="C4142" s="259" t="s">
        <v>265</v>
      </c>
      <c r="D4142" s="259" t="s">
        <v>995</v>
      </c>
      <c r="E4142" s="259">
        <v>38108759</v>
      </c>
      <c r="F4142" s="259" t="s">
        <v>7293</v>
      </c>
      <c r="G4142" s="259" t="s">
        <v>22</v>
      </c>
      <c r="H4142" s="259">
        <v>3</v>
      </c>
      <c r="I4142" s="259" t="s">
        <v>7377</v>
      </c>
      <c r="J4142" s="259" t="s">
        <v>7421</v>
      </c>
      <c r="K4142" s="259" t="s">
        <v>7422</v>
      </c>
      <c r="L4142" s="260">
        <v>45530</v>
      </c>
      <c r="M4142" s="259" t="s">
        <v>20</v>
      </c>
    </row>
    <row r="4143" spans="1:13" x14ac:dyDescent="0.35">
      <c r="A4143" s="261" t="s">
        <v>263</v>
      </c>
      <c r="B4143" s="261" t="s">
        <v>264</v>
      </c>
      <c r="C4143" s="261" t="s">
        <v>265</v>
      </c>
      <c r="D4143" s="261" t="s">
        <v>1000</v>
      </c>
      <c r="E4143" s="261">
        <v>0</v>
      </c>
      <c r="F4143" s="261" t="s">
        <v>7410</v>
      </c>
      <c r="G4143" s="261" t="s">
        <v>22</v>
      </c>
      <c r="H4143" s="261">
        <v>3</v>
      </c>
      <c r="I4143" s="261" t="s">
        <v>7411</v>
      </c>
      <c r="J4143" s="261" t="s">
        <v>7423</v>
      </c>
      <c r="K4143" s="261" t="s">
        <v>7424</v>
      </c>
      <c r="L4143" s="262">
        <v>45530</v>
      </c>
      <c r="M4143" s="261" t="s">
        <v>20</v>
      </c>
    </row>
    <row r="4144" spans="1:13" x14ac:dyDescent="0.35">
      <c r="A4144" s="259" t="s">
        <v>263</v>
      </c>
      <c r="B4144" s="259" t="s">
        <v>264</v>
      </c>
      <c r="C4144" s="259" t="s">
        <v>265</v>
      </c>
      <c r="D4144" s="259" t="s">
        <v>1003</v>
      </c>
      <c r="E4144" s="259">
        <v>18241</v>
      </c>
      <c r="F4144" s="259" t="s">
        <v>7410</v>
      </c>
      <c r="G4144" s="259" t="s">
        <v>22</v>
      </c>
      <c r="H4144" s="259">
        <v>3</v>
      </c>
      <c r="I4144" s="259" t="s">
        <v>7411</v>
      </c>
      <c r="J4144" s="259" t="s">
        <v>7275</v>
      </c>
      <c r="K4144" s="259" t="s">
        <v>7425</v>
      </c>
      <c r="L4144" s="260">
        <v>45530</v>
      </c>
      <c r="M4144" s="259" t="s">
        <v>20</v>
      </c>
    </row>
    <row r="4145" spans="1:13" x14ac:dyDescent="0.35">
      <c r="A4145" s="261" t="s">
        <v>263</v>
      </c>
      <c r="B4145" s="261" t="s">
        <v>264</v>
      </c>
      <c r="C4145" s="261" t="s">
        <v>265</v>
      </c>
      <c r="D4145" s="261" t="s">
        <v>1006</v>
      </c>
      <c r="E4145" s="261" t="s">
        <v>17</v>
      </c>
      <c r="F4145" s="261" t="s">
        <v>7410</v>
      </c>
      <c r="G4145" s="261" t="s">
        <v>22</v>
      </c>
      <c r="H4145" s="261">
        <v>3</v>
      </c>
      <c r="I4145" s="261" t="s">
        <v>7411</v>
      </c>
      <c r="J4145" s="261" t="s">
        <v>7275</v>
      </c>
      <c r="K4145" s="261" t="s">
        <v>7426</v>
      </c>
      <c r="L4145" s="262">
        <v>45530</v>
      </c>
      <c r="M4145" s="261" t="s">
        <v>20</v>
      </c>
    </row>
    <row r="4146" spans="1:13" x14ac:dyDescent="0.35">
      <c r="A4146" s="259" t="s">
        <v>263</v>
      </c>
      <c r="B4146" s="259" t="s">
        <v>264</v>
      </c>
      <c r="C4146" s="259" t="s">
        <v>265</v>
      </c>
      <c r="D4146" s="259" t="s">
        <v>823</v>
      </c>
      <c r="E4146" s="259" t="s">
        <v>17</v>
      </c>
      <c r="F4146" s="259" t="s">
        <v>7410</v>
      </c>
      <c r="G4146" s="259" t="s">
        <v>22</v>
      </c>
      <c r="H4146" s="259">
        <v>3</v>
      </c>
      <c r="I4146" s="259" t="s">
        <v>7411</v>
      </c>
      <c r="J4146" s="259" t="s">
        <v>7275</v>
      </c>
      <c r="K4146" s="259" t="s">
        <v>7427</v>
      </c>
      <c r="L4146" s="260">
        <v>45530</v>
      </c>
      <c r="M4146" s="259" t="s">
        <v>20</v>
      </c>
    </row>
    <row r="4147" spans="1:13" x14ac:dyDescent="0.35">
      <c r="A4147" s="261" t="s">
        <v>1413</v>
      </c>
      <c r="B4147" s="261" t="s">
        <v>1414</v>
      </c>
      <c r="C4147" s="261" t="s">
        <v>265</v>
      </c>
      <c r="D4147" s="261" t="s">
        <v>953</v>
      </c>
      <c r="E4147" s="261">
        <v>38127000</v>
      </c>
      <c r="F4147" s="261" t="s">
        <v>7293</v>
      </c>
      <c r="G4147" s="261" t="s">
        <v>888</v>
      </c>
      <c r="H4147" s="261">
        <v>2</v>
      </c>
      <c r="I4147" s="261" t="s">
        <v>7377</v>
      </c>
      <c r="J4147" s="261" t="s">
        <v>7378</v>
      </c>
      <c r="K4147" s="261" t="s">
        <v>7428</v>
      </c>
      <c r="L4147" s="262">
        <v>45530</v>
      </c>
      <c r="M4147" s="261" t="s">
        <v>20</v>
      </c>
    </row>
    <row r="4148" spans="1:13" x14ac:dyDescent="0.35">
      <c r="A4148" s="259" t="s">
        <v>1413</v>
      </c>
      <c r="B4148" s="259" t="s">
        <v>1414</v>
      </c>
      <c r="C4148" s="259" t="s">
        <v>265</v>
      </c>
      <c r="D4148" s="259" t="s">
        <v>962</v>
      </c>
      <c r="E4148" s="259">
        <v>6600000</v>
      </c>
      <c r="F4148" s="259" t="s">
        <v>1556</v>
      </c>
      <c r="G4148" s="259" t="s">
        <v>888</v>
      </c>
      <c r="H4148" s="259">
        <v>2</v>
      </c>
      <c r="I4148" s="259" t="s">
        <v>1557</v>
      </c>
      <c r="J4148" s="259" t="s">
        <v>7429</v>
      </c>
      <c r="K4148" s="259" t="s">
        <v>7430</v>
      </c>
      <c r="L4148" s="260">
        <v>45530</v>
      </c>
      <c r="M4148" s="259" t="s">
        <v>20</v>
      </c>
    </row>
    <row r="4149" spans="1:13" x14ac:dyDescent="0.35">
      <c r="A4149" s="261" t="s">
        <v>1413</v>
      </c>
      <c r="B4149" s="261" t="s">
        <v>1414</v>
      </c>
      <c r="C4149" s="261" t="s">
        <v>265</v>
      </c>
      <c r="D4149" s="261" t="s">
        <v>967</v>
      </c>
      <c r="E4149" s="261">
        <v>2800000</v>
      </c>
      <c r="F4149" s="261" t="s">
        <v>1416</v>
      </c>
      <c r="G4149" s="261" t="s">
        <v>492</v>
      </c>
      <c r="H4149" s="261">
        <v>1</v>
      </c>
      <c r="I4149" s="261" t="s">
        <v>1417</v>
      </c>
      <c r="J4149" s="261" t="s">
        <v>7431</v>
      </c>
      <c r="K4149" s="261" t="s">
        <v>7432</v>
      </c>
      <c r="L4149" s="262">
        <v>45530</v>
      </c>
      <c r="M4149" s="261" t="s">
        <v>20</v>
      </c>
    </row>
    <row r="4150" spans="1:13" x14ac:dyDescent="0.35">
      <c r="A4150" s="259" t="s">
        <v>1413</v>
      </c>
      <c r="B4150" s="259" t="s">
        <v>1414</v>
      </c>
      <c r="C4150" s="259" t="s">
        <v>265</v>
      </c>
      <c r="D4150" s="259" t="s">
        <v>568</v>
      </c>
      <c r="E4150" s="259">
        <v>500000</v>
      </c>
      <c r="F4150" s="259" t="s">
        <v>1556</v>
      </c>
      <c r="G4150" s="259" t="s">
        <v>22</v>
      </c>
      <c r="H4150" s="259">
        <v>3</v>
      </c>
      <c r="I4150" s="259" t="s">
        <v>1557</v>
      </c>
      <c r="J4150" s="259" t="s">
        <v>7433</v>
      </c>
      <c r="K4150" s="259" t="s">
        <v>7434</v>
      </c>
      <c r="L4150" s="260">
        <v>45530</v>
      </c>
      <c r="M4150" s="259" t="s">
        <v>20</v>
      </c>
    </row>
    <row r="4151" spans="1:13" x14ac:dyDescent="0.35">
      <c r="A4151" s="261" t="s">
        <v>1413</v>
      </c>
      <c r="B4151" s="261" t="s">
        <v>1414</v>
      </c>
      <c r="C4151" s="261" t="s">
        <v>265</v>
      </c>
      <c r="D4151" s="261" t="s">
        <v>635</v>
      </c>
      <c r="E4151" s="261">
        <v>0</v>
      </c>
      <c r="F4151" s="261" t="s">
        <v>1556</v>
      </c>
      <c r="G4151" s="261" t="s">
        <v>492</v>
      </c>
      <c r="H4151" s="261">
        <v>1</v>
      </c>
      <c r="I4151" s="261" t="s">
        <v>1557</v>
      </c>
      <c r="J4151" s="261" t="s">
        <v>7435</v>
      </c>
      <c r="K4151" s="261" t="s">
        <v>7436</v>
      </c>
      <c r="L4151" s="262">
        <v>45530</v>
      </c>
      <c r="M4151" s="261" t="s">
        <v>20</v>
      </c>
    </row>
    <row r="4152" spans="1:13" x14ac:dyDescent="0.35">
      <c r="A4152" s="259" t="s">
        <v>1413</v>
      </c>
      <c r="B4152" s="259" t="s">
        <v>1414</v>
      </c>
      <c r="C4152" s="259" t="s">
        <v>265</v>
      </c>
      <c r="D4152" s="259" t="s">
        <v>793</v>
      </c>
      <c r="E4152" s="259">
        <v>171</v>
      </c>
      <c r="F4152" s="259" t="s">
        <v>7390</v>
      </c>
      <c r="G4152" s="259" t="s">
        <v>22</v>
      </c>
      <c r="H4152" s="259">
        <v>3</v>
      </c>
      <c r="I4152" s="259" t="s">
        <v>7391</v>
      </c>
      <c r="J4152" s="259" t="s">
        <v>7392</v>
      </c>
      <c r="K4152" s="259" t="s">
        <v>7437</v>
      </c>
      <c r="L4152" s="260">
        <v>45530</v>
      </c>
      <c r="M4152" s="259" t="s">
        <v>20</v>
      </c>
    </row>
    <row r="4153" spans="1:13" x14ac:dyDescent="0.35">
      <c r="A4153" s="261" t="s">
        <v>1413</v>
      </c>
      <c r="B4153" s="261" t="s">
        <v>1414</v>
      </c>
      <c r="C4153" s="261" t="s">
        <v>265</v>
      </c>
      <c r="D4153" s="261" t="s">
        <v>990</v>
      </c>
      <c r="E4153" s="261">
        <v>500000</v>
      </c>
      <c r="F4153" s="261" t="s">
        <v>1556</v>
      </c>
      <c r="G4153" s="261" t="s">
        <v>22</v>
      </c>
      <c r="H4153" s="261">
        <v>3</v>
      </c>
      <c r="I4153" s="261" t="s">
        <v>1557</v>
      </c>
      <c r="J4153" s="261" t="s">
        <v>7438</v>
      </c>
      <c r="K4153" s="261" t="s">
        <v>7439</v>
      </c>
      <c r="L4153" s="262">
        <v>45530</v>
      </c>
      <c r="M4153" s="261" t="s">
        <v>20</v>
      </c>
    </row>
    <row r="4154" spans="1:13" x14ac:dyDescent="0.35">
      <c r="A4154" s="259" t="s">
        <v>1413</v>
      </c>
      <c r="B4154" s="259" t="s">
        <v>1414</v>
      </c>
      <c r="C4154" s="259" t="s">
        <v>265</v>
      </c>
      <c r="D4154" s="259" t="s">
        <v>995</v>
      </c>
      <c r="E4154" s="259">
        <v>3800000</v>
      </c>
      <c r="F4154" s="259" t="s">
        <v>7440</v>
      </c>
      <c r="G4154" s="259" t="s">
        <v>22</v>
      </c>
      <c r="H4154" s="259">
        <v>3</v>
      </c>
      <c r="I4154" s="259" t="s">
        <v>7441</v>
      </c>
      <c r="J4154" s="259" t="s">
        <v>7442</v>
      </c>
      <c r="K4154" s="259" t="s">
        <v>7443</v>
      </c>
      <c r="L4154" s="260">
        <v>45530</v>
      </c>
      <c r="M4154" s="259" t="s">
        <v>20</v>
      </c>
    </row>
    <row r="4155" spans="1:13" x14ac:dyDescent="0.35">
      <c r="A4155" s="261" t="s">
        <v>1413</v>
      </c>
      <c r="B4155" s="261" t="s">
        <v>1414</v>
      </c>
      <c r="C4155" s="261" t="s">
        <v>265</v>
      </c>
      <c r="D4155" s="261" t="s">
        <v>1000</v>
      </c>
      <c r="E4155" s="261">
        <v>2300000</v>
      </c>
      <c r="F4155" s="261" t="s">
        <v>1556</v>
      </c>
      <c r="G4155" s="261" t="s">
        <v>22</v>
      </c>
      <c r="H4155" s="261">
        <v>3</v>
      </c>
      <c r="I4155" s="261" t="s">
        <v>1557</v>
      </c>
      <c r="J4155" s="261" t="s">
        <v>7444</v>
      </c>
      <c r="K4155" s="261" t="s">
        <v>7445</v>
      </c>
      <c r="L4155" s="262">
        <v>45530</v>
      </c>
      <c r="M4155" s="261" t="s">
        <v>20</v>
      </c>
    </row>
    <row r="4156" spans="1:13" x14ac:dyDescent="0.35">
      <c r="A4156" s="259" t="s">
        <v>1413</v>
      </c>
      <c r="B4156" s="259" t="s">
        <v>1414</v>
      </c>
      <c r="C4156" s="259" t="s">
        <v>265</v>
      </c>
      <c r="D4156" s="259" t="s">
        <v>1003</v>
      </c>
      <c r="E4156" s="259">
        <v>500000</v>
      </c>
      <c r="F4156" s="259" t="s">
        <v>1556</v>
      </c>
      <c r="G4156" s="259" t="s">
        <v>22</v>
      </c>
      <c r="H4156" s="259">
        <v>3</v>
      </c>
      <c r="I4156" s="259" t="s">
        <v>1557</v>
      </c>
      <c r="J4156" s="259" t="s">
        <v>7373</v>
      </c>
      <c r="K4156" s="259" t="s">
        <v>7446</v>
      </c>
      <c r="L4156" s="260">
        <v>45530</v>
      </c>
      <c r="M4156" s="259" t="s">
        <v>20</v>
      </c>
    </row>
    <row r="4157" spans="1:13" x14ac:dyDescent="0.35">
      <c r="A4157" s="261" t="s">
        <v>1413</v>
      </c>
      <c r="B4157" s="261" t="s">
        <v>1414</v>
      </c>
      <c r="C4157" s="261" t="s">
        <v>265</v>
      </c>
      <c r="D4157" s="261" t="s">
        <v>1006</v>
      </c>
      <c r="E4157" s="261" t="s">
        <v>17</v>
      </c>
      <c r="F4157" s="261" t="s">
        <v>1556</v>
      </c>
      <c r="G4157" s="261" t="s">
        <v>22</v>
      </c>
      <c r="H4157" s="261">
        <v>3</v>
      </c>
      <c r="I4157" s="261" t="s">
        <v>1557</v>
      </c>
      <c r="J4157" s="261" t="s">
        <v>7447</v>
      </c>
      <c r="K4157" s="261" t="s">
        <v>7448</v>
      </c>
      <c r="L4157" s="262">
        <v>45530</v>
      </c>
      <c r="M4157" s="261" t="s">
        <v>20</v>
      </c>
    </row>
    <row r="4158" spans="1:13" x14ac:dyDescent="0.35">
      <c r="A4158" s="259" t="s">
        <v>1413</v>
      </c>
      <c r="B4158" s="259" t="s">
        <v>1414</v>
      </c>
      <c r="C4158" s="259" t="s">
        <v>265</v>
      </c>
      <c r="D4158" s="259" t="s">
        <v>823</v>
      </c>
      <c r="E4158" s="259" t="s">
        <v>17</v>
      </c>
      <c r="F4158" s="259" t="s">
        <v>1556</v>
      </c>
      <c r="G4158" s="259" t="s">
        <v>22</v>
      </c>
      <c r="H4158" s="259">
        <v>3</v>
      </c>
      <c r="I4158" s="259" t="s">
        <v>1557</v>
      </c>
      <c r="J4158" s="259" t="s">
        <v>7447</v>
      </c>
      <c r="K4158" s="259" t="s">
        <v>7449</v>
      </c>
      <c r="L4158" s="260">
        <v>45530</v>
      </c>
      <c r="M4158" s="259" t="s">
        <v>20</v>
      </c>
    </row>
    <row r="4159" spans="1:13" x14ac:dyDescent="0.35">
      <c r="A4159" s="261" t="s">
        <v>326</v>
      </c>
      <c r="B4159" s="261" t="s">
        <v>327</v>
      </c>
      <c r="C4159" s="261" t="s">
        <v>328</v>
      </c>
      <c r="D4159" s="261" t="s">
        <v>953</v>
      </c>
      <c r="E4159" s="261">
        <v>12287000</v>
      </c>
      <c r="F4159" s="261" t="s">
        <v>7293</v>
      </c>
      <c r="G4159" s="261" t="s">
        <v>492</v>
      </c>
      <c r="H4159" s="261">
        <v>1</v>
      </c>
      <c r="I4159" s="261" t="s">
        <v>7450</v>
      </c>
      <c r="J4159" s="261" t="s">
        <v>7451</v>
      </c>
      <c r="K4159" s="261" t="s">
        <v>7452</v>
      </c>
      <c r="L4159" s="262">
        <v>45530</v>
      </c>
      <c r="M4159" s="261" t="s">
        <v>20</v>
      </c>
    </row>
    <row r="4160" spans="1:13" x14ac:dyDescent="0.35">
      <c r="A4160" s="259" t="s">
        <v>326</v>
      </c>
      <c r="B4160" s="259" t="s">
        <v>327</v>
      </c>
      <c r="C4160" s="259" t="s">
        <v>328</v>
      </c>
      <c r="D4160" s="259" t="s">
        <v>962</v>
      </c>
      <c r="E4160" s="259">
        <v>12287000</v>
      </c>
      <c r="F4160" s="259" t="s">
        <v>7293</v>
      </c>
      <c r="G4160" s="259" t="s">
        <v>492</v>
      </c>
      <c r="H4160" s="259">
        <v>1</v>
      </c>
      <c r="I4160" s="259" t="s">
        <v>7450</v>
      </c>
      <c r="J4160" s="259" t="s">
        <v>7408</v>
      </c>
      <c r="K4160" s="259" t="s">
        <v>7453</v>
      </c>
      <c r="L4160" s="260">
        <v>45530</v>
      </c>
      <c r="M4160" s="259" t="s">
        <v>20</v>
      </c>
    </row>
    <row r="4161" spans="1:13" x14ac:dyDescent="0.35">
      <c r="A4161" s="261" t="s">
        <v>326</v>
      </c>
      <c r="B4161" s="261" t="s">
        <v>327</v>
      </c>
      <c r="C4161" s="261" t="s">
        <v>328</v>
      </c>
      <c r="D4161" s="261" t="s">
        <v>967</v>
      </c>
      <c r="E4161" s="261">
        <v>86291</v>
      </c>
      <c r="F4161" s="261" t="s">
        <v>7454</v>
      </c>
      <c r="G4161" s="261" t="s">
        <v>888</v>
      </c>
      <c r="H4161" s="261">
        <v>2</v>
      </c>
      <c r="I4161" s="261" t="s">
        <v>7455</v>
      </c>
      <c r="J4161" s="261" t="s">
        <v>7456</v>
      </c>
      <c r="K4161" s="261" t="s">
        <v>7457</v>
      </c>
      <c r="L4161" s="262">
        <v>45530</v>
      </c>
      <c r="M4161" s="261" t="s">
        <v>20</v>
      </c>
    </row>
    <row r="4162" spans="1:13" x14ac:dyDescent="0.35">
      <c r="A4162" s="259" t="s">
        <v>326</v>
      </c>
      <c r="B4162" s="259" t="s">
        <v>327</v>
      </c>
      <c r="C4162" s="259" t="s">
        <v>328</v>
      </c>
      <c r="D4162" s="259" t="s">
        <v>568</v>
      </c>
      <c r="E4162" s="259">
        <v>86291</v>
      </c>
      <c r="F4162" s="259" t="s">
        <v>7454</v>
      </c>
      <c r="G4162" s="259" t="s">
        <v>888</v>
      </c>
      <c r="H4162" s="259">
        <v>2</v>
      </c>
      <c r="I4162" s="259" t="s">
        <v>7455</v>
      </c>
      <c r="J4162" s="259" t="s">
        <v>7456</v>
      </c>
      <c r="K4162" s="259" t="s">
        <v>7458</v>
      </c>
      <c r="L4162" s="260">
        <v>45530</v>
      </c>
      <c r="M4162" s="259" t="s">
        <v>20</v>
      </c>
    </row>
    <row r="4163" spans="1:13" x14ac:dyDescent="0.35">
      <c r="A4163" s="261" t="s">
        <v>326</v>
      </c>
      <c r="B4163" s="261" t="s">
        <v>327</v>
      </c>
      <c r="C4163" s="261" t="s">
        <v>328</v>
      </c>
      <c r="D4163" s="261" t="s">
        <v>635</v>
      </c>
      <c r="E4163" s="261">
        <v>870</v>
      </c>
      <c r="F4163" s="261" t="s">
        <v>6612</v>
      </c>
      <c r="G4163" s="261" t="s">
        <v>22</v>
      </c>
      <c r="H4163" s="261">
        <v>3</v>
      </c>
      <c r="I4163" s="261" t="s">
        <v>7459</v>
      </c>
      <c r="J4163" s="261" t="s">
        <v>7460</v>
      </c>
      <c r="K4163" s="261" t="s">
        <v>7461</v>
      </c>
      <c r="L4163" s="262">
        <v>45530</v>
      </c>
      <c r="M4163" s="261" t="s">
        <v>20</v>
      </c>
    </row>
    <row r="4164" spans="1:13" x14ac:dyDescent="0.35">
      <c r="A4164" s="259" t="s">
        <v>326</v>
      </c>
      <c r="B4164" s="259" t="s">
        <v>327</v>
      </c>
      <c r="C4164" s="259" t="s">
        <v>328</v>
      </c>
      <c r="D4164" s="259" t="s">
        <v>793</v>
      </c>
      <c r="E4164" s="259">
        <v>872</v>
      </c>
      <c r="F4164" s="259" t="s">
        <v>7462</v>
      </c>
      <c r="G4164" s="259" t="s">
        <v>22</v>
      </c>
      <c r="H4164" s="259">
        <v>3</v>
      </c>
      <c r="I4164" s="259" t="s">
        <v>7463</v>
      </c>
      <c r="J4164" s="259" t="s">
        <v>7464</v>
      </c>
      <c r="K4164" s="259" t="s">
        <v>7465</v>
      </c>
      <c r="L4164" s="260">
        <v>45530</v>
      </c>
      <c r="M4164" s="259" t="s">
        <v>20</v>
      </c>
    </row>
    <row r="4165" spans="1:13" x14ac:dyDescent="0.35">
      <c r="A4165" s="261" t="s">
        <v>326</v>
      </c>
      <c r="B4165" s="261" t="s">
        <v>327</v>
      </c>
      <c r="C4165" s="261" t="s">
        <v>328</v>
      </c>
      <c r="D4165" s="261" t="s">
        <v>990</v>
      </c>
      <c r="E4165" s="261">
        <v>86291</v>
      </c>
      <c r="F4165" s="261" t="s">
        <v>7454</v>
      </c>
      <c r="G4165" s="261" t="s">
        <v>888</v>
      </c>
      <c r="H4165" s="261">
        <v>2</v>
      </c>
      <c r="I4165" s="261" t="s">
        <v>7455</v>
      </c>
      <c r="J4165" s="261" t="s">
        <v>7456</v>
      </c>
      <c r="K4165" s="261" t="s">
        <v>7466</v>
      </c>
      <c r="L4165" s="262">
        <v>45530</v>
      </c>
      <c r="M4165" s="261" t="s">
        <v>20</v>
      </c>
    </row>
    <row r="4166" spans="1:13" x14ac:dyDescent="0.35">
      <c r="A4166" s="259" t="s">
        <v>326</v>
      </c>
      <c r="B4166" s="259" t="s">
        <v>327</v>
      </c>
      <c r="C4166" s="259" t="s">
        <v>328</v>
      </c>
      <c r="D4166" s="259" t="s">
        <v>995</v>
      </c>
      <c r="E4166" s="259">
        <v>12200709</v>
      </c>
      <c r="F4166" s="259" t="s">
        <v>7467</v>
      </c>
      <c r="G4166" s="259" t="s">
        <v>888</v>
      </c>
      <c r="H4166" s="259">
        <v>2</v>
      </c>
      <c r="I4166" s="259" t="s">
        <v>7468</v>
      </c>
      <c r="J4166" s="259" t="s">
        <v>7469</v>
      </c>
      <c r="K4166" s="259" t="s">
        <v>7470</v>
      </c>
      <c r="L4166" s="260">
        <v>45530</v>
      </c>
      <c r="M4166" s="259" t="s">
        <v>20</v>
      </c>
    </row>
    <row r="4167" spans="1:13" x14ac:dyDescent="0.35">
      <c r="A4167" s="261" t="s">
        <v>326</v>
      </c>
      <c r="B4167" s="261" t="s">
        <v>327</v>
      </c>
      <c r="C4167" s="261" t="s">
        <v>328</v>
      </c>
      <c r="D4167" s="261" t="s">
        <v>1000</v>
      </c>
      <c r="E4167" s="261">
        <v>0</v>
      </c>
      <c r="F4167" s="261" t="s">
        <v>7454</v>
      </c>
      <c r="G4167" s="261" t="s">
        <v>888</v>
      </c>
      <c r="H4167" s="261">
        <v>2</v>
      </c>
      <c r="I4167" s="261" t="s">
        <v>7455</v>
      </c>
      <c r="J4167" s="261" t="s">
        <v>7471</v>
      </c>
      <c r="K4167" s="261" t="s">
        <v>7472</v>
      </c>
      <c r="L4167" s="262">
        <v>45530</v>
      </c>
      <c r="M4167" s="261" t="s">
        <v>20</v>
      </c>
    </row>
    <row r="4168" spans="1:13" x14ac:dyDescent="0.35">
      <c r="A4168" s="259" t="s">
        <v>326</v>
      </c>
      <c r="B4168" s="259" t="s">
        <v>327</v>
      </c>
      <c r="C4168" s="259" t="s">
        <v>328</v>
      </c>
      <c r="D4168" s="259" t="s">
        <v>1003</v>
      </c>
      <c r="E4168" s="259">
        <v>86291</v>
      </c>
      <c r="F4168" s="259" t="s">
        <v>7454</v>
      </c>
      <c r="G4168" s="259" t="s">
        <v>888</v>
      </c>
      <c r="H4168" s="259">
        <v>2</v>
      </c>
      <c r="I4168" s="259" t="s">
        <v>7455</v>
      </c>
      <c r="J4168" s="259" t="s">
        <v>7275</v>
      </c>
      <c r="K4168" s="259" t="s">
        <v>7473</v>
      </c>
      <c r="L4168" s="260">
        <v>45530</v>
      </c>
      <c r="M4168" s="259" t="s">
        <v>20</v>
      </c>
    </row>
    <row r="4169" spans="1:13" x14ac:dyDescent="0.35">
      <c r="A4169" s="261" t="s">
        <v>326</v>
      </c>
      <c r="B4169" s="261" t="s">
        <v>327</v>
      </c>
      <c r="C4169" s="261" t="s">
        <v>328</v>
      </c>
      <c r="D4169" s="261" t="s">
        <v>1006</v>
      </c>
      <c r="E4169" s="261" t="s">
        <v>17</v>
      </c>
      <c r="F4169" s="261" t="s">
        <v>7454</v>
      </c>
      <c r="G4169" s="261" t="s">
        <v>888</v>
      </c>
      <c r="H4169" s="261">
        <v>2</v>
      </c>
      <c r="I4169" s="261" t="s">
        <v>7455</v>
      </c>
      <c r="J4169" s="261" t="s">
        <v>7275</v>
      </c>
      <c r="K4169" s="261" t="s">
        <v>7474</v>
      </c>
      <c r="L4169" s="262">
        <v>45530</v>
      </c>
      <c r="M4169" s="261" t="s">
        <v>20</v>
      </c>
    </row>
    <row r="4170" spans="1:13" x14ac:dyDescent="0.35">
      <c r="A4170" s="259" t="s">
        <v>326</v>
      </c>
      <c r="B4170" s="259" t="s">
        <v>327</v>
      </c>
      <c r="C4170" s="259" t="s">
        <v>328</v>
      </c>
      <c r="D4170" s="259" t="s">
        <v>823</v>
      </c>
      <c r="E4170" s="259" t="s">
        <v>17</v>
      </c>
      <c r="F4170" s="259" t="s">
        <v>7454</v>
      </c>
      <c r="G4170" s="259" t="s">
        <v>888</v>
      </c>
      <c r="H4170" s="259">
        <v>2</v>
      </c>
      <c r="I4170" s="259" t="s">
        <v>7455</v>
      </c>
      <c r="J4170" s="259" t="s">
        <v>7275</v>
      </c>
      <c r="K4170" s="259" t="s">
        <v>7475</v>
      </c>
      <c r="L4170" s="260">
        <v>45530</v>
      </c>
      <c r="M4170" s="259" t="s">
        <v>20</v>
      </c>
    </row>
    <row r="4171" spans="1:13" x14ac:dyDescent="0.35">
      <c r="A4171" s="261" t="s">
        <v>682</v>
      </c>
      <c r="B4171" s="261" t="s">
        <v>683</v>
      </c>
      <c r="C4171" s="261" t="s">
        <v>212</v>
      </c>
      <c r="D4171" s="261" t="s">
        <v>953</v>
      </c>
      <c r="E4171" s="261">
        <v>5191000</v>
      </c>
      <c r="F4171" s="261" t="s">
        <v>7476</v>
      </c>
      <c r="G4171" s="261" t="s">
        <v>888</v>
      </c>
      <c r="H4171" s="261">
        <v>2</v>
      </c>
      <c r="I4171" s="261" t="s">
        <v>7477</v>
      </c>
      <c r="J4171" s="261" t="s">
        <v>7478</v>
      </c>
      <c r="K4171" s="261" t="s">
        <v>7479</v>
      </c>
      <c r="L4171" s="262">
        <v>45530</v>
      </c>
      <c r="M4171" s="261" t="s">
        <v>20</v>
      </c>
    </row>
    <row r="4172" spans="1:13" x14ac:dyDescent="0.35">
      <c r="A4172" s="259" t="s">
        <v>682</v>
      </c>
      <c r="B4172" s="259" t="s">
        <v>683</v>
      </c>
      <c r="C4172" s="259" t="s">
        <v>212</v>
      </c>
      <c r="D4172" s="259" t="s">
        <v>962</v>
      </c>
      <c r="E4172" s="259">
        <v>4581900</v>
      </c>
      <c r="F4172" s="259" t="s">
        <v>7480</v>
      </c>
      <c r="G4172" s="259" t="s">
        <v>492</v>
      </c>
      <c r="H4172" s="259">
        <v>1</v>
      </c>
      <c r="I4172" s="259" t="s">
        <v>7481</v>
      </c>
      <c r="J4172" s="259" t="s">
        <v>7482</v>
      </c>
      <c r="K4172" s="259" t="s">
        <v>7483</v>
      </c>
      <c r="L4172" s="260">
        <v>45530</v>
      </c>
      <c r="M4172" s="259" t="s">
        <v>20</v>
      </c>
    </row>
    <row r="4173" spans="1:13" x14ac:dyDescent="0.35">
      <c r="A4173" s="261" t="s">
        <v>682</v>
      </c>
      <c r="B4173" s="261" t="s">
        <v>683</v>
      </c>
      <c r="C4173" s="261" t="s">
        <v>212</v>
      </c>
      <c r="D4173" s="261" t="s">
        <v>967</v>
      </c>
      <c r="E4173" s="261">
        <v>1388100</v>
      </c>
      <c r="F4173" s="261" t="s">
        <v>7480</v>
      </c>
      <c r="G4173" s="261" t="s">
        <v>492</v>
      </c>
      <c r="H4173" s="261">
        <v>1</v>
      </c>
      <c r="I4173" s="261" t="s">
        <v>7481</v>
      </c>
      <c r="J4173" s="261" t="s">
        <v>7484</v>
      </c>
      <c r="K4173" s="261" t="s">
        <v>7485</v>
      </c>
      <c r="L4173" s="262">
        <v>45530</v>
      </c>
      <c r="M4173" s="261" t="s">
        <v>20</v>
      </c>
    </row>
    <row r="4174" spans="1:13" x14ac:dyDescent="0.35">
      <c r="A4174" s="259" t="s">
        <v>682</v>
      </c>
      <c r="B4174" s="259" t="s">
        <v>683</v>
      </c>
      <c r="C4174" s="259" t="s">
        <v>212</v>
      </c>
      <c r="D4174" s="259" t="s">
        <v>568</v>
      </c>
      <c r="E4174" s="259" t="s">
        <v>17</v>
      </c>
      <c r="F4174" s="259" t="s">
        <v>17</v>
      </c>
      <c r="G4174" s="259" t="s">
        <v>17</v>
      </c>
      <c r="H4174" s="259" t="s">
        <v>17</v>
      </c>
      <c r="I4174" s="259" t="s">
        <v>17</v>
      </c>
      <c r="J4174" s="259" t="s">
        <v>7486</v>
      </c>
      <c r="K4174" s="259" t="s">
        <v>7487</v>
      </c>
      <c r="L4174" s="260">
        <v>45530</v>
      </c>
      <c r="M4174" s="259" t="s">
        <v>20</v>
      </c>
    </row>
    <row r="4175" spans="1:13" x14ac:dyDescent="0.35">
      <c r="A4175" s="261" t="s">
        <v>682</v>
      </c>
      <c r="B4175" s="261" t="s">
        <v>683</v>
      </c>
      <c r="C4175" s="261" t="s">
        <v>212</v>
      </c>
      <c r="D4175" s="261" t="s">
        <v>635</v>
      </c>
      <c r="E4175" s="261">
        <v>6</v>
      </c>
      <c r="F4175" s="261" t="s">
        <v>6581</v>
      </c>
      <c r="G4175" s="261" t="s">
        <v>888</v>
      </c>
      <c r="H4175" s="261">
        <v>2</v>
      </c>
      <c r="I4175" s="261" t="s">
        <v>691</v>
      </c>
      <c r="J4175" s="261" t="s">
        <v>7488</v>
      </c>
      <c r="K4175" s="261" t="s">
        <v>7489</v>
      </c>
      <c r="L4175" s="262">
        <v>45530</v>
      </c>
      <c r="M4175" s="261" t="s">
        <v>20</v>
      </c>
    </row>
    <row r="4176" spans="1:13" x14ac:dyDescent="0.35">
      <c r="A4176" s="259" t="s">
        <v>682</v>
      </c>
      <c r="B4176" s="259" t="s">
        <v>683</v>
      </c>
      <c r="C4176" s="259" t="s">
        <v>212</v>
      </c>
      <c r="D4176" s="259" t="s">
        <v>793</v>
      </c>
      <c r="E4176" s="259">
        <v>6</v>
      </c>
      <c r="F4176" s="259" t="s">
        <v>6581</v>
      </c>
      <c r="G4176" s="259" t="s">
        <v>888</v>
      </c>
      <c r="H4176" s="259">
        <v>2</v>
      </c>
      <c r="I4176" s="259" t="s">
        <v>691</v>
      </c>
      <c r="J4176" s="259" t="s">
        <v>7488</v>
      </c>
      <c r="K4176" s="259" t="s">
        <v>7490</v>
      </c>
      <c r="L4176" s="260">
        <v>45530</v>
      </c>
      <c r="M4176" s="259" t="s">
        <v>20</v>
      </c>
    </row>
    <row r="4177" spans="1:13" x14ac:dyDescent="0.35">
      <c r="A4177" s="261" t="s">
        <v>682</v>
      </c>
      <c r="B4177" s="261" t="s">
        <v>683</v>
      </c>
      <c r="C4177" s="261" t="s">
        <v>212</v>
      </c>
      <c r="D4177" s="261" t="s">
        <v>990</v>
      </c>
      <c r="E4177" s="261">
        <v>364800</v>
      </c>
      <c r="F4177" s="261" t="s">
        <v>7480</v>
      </c>
      <c r="G4177" s="261" t="s">
        <v>492</v>
      </c>
      <c r="H4177" s="261">
        <v>1</v>
      </c>
      <c r="I4177" s="261" t="s">
        <v>7481</v>
      </c>
      <c r="J4177" s="261" t="s">
        <v>7491</v>
      </c>
      <c r="K4177" s="261" t="s">
        <v>7492</v>
      </c>
      <c r="L4177" s="262">
        <v>45530</v>
      </c>
      <c r="M4177" s="261" t="s">
        <v>20</v>
      </c>
    </row>
    <row r="4178" spans="1:13" x14ac:dyDescent="0.35">
      <c r="A4178" s="259" t="s">
        <v>682</v>
      </c>
      <c r="B4178" s="259" t="s">
        <v>683</v>
      </c>
      <c r="C4178" s="259" t="s">
        <v>212</v>
      </c>
      <c r="D4178" s="259" t="s">
        <v>995</v>
      </c>
      <c r="E4178" s="259">
        <v>3193800</v>
      </c>
      <c r="F4178" s="259" t="s">
        <v>7480</v>
      </c>
      <c r="G4178" s="259" t="s">
        <v>492</v>
      </c>
      <c r="H4178" s="259">
        <v>1</v>
      </c>
      <c r="I4178" s="259" t="s">
        <v>7481</v>
      </c>
      <c r="J4178" s="259" t="s">
        <v>7493</v>
      </c>
      <c r="K4178" s="259" t="s">
        <v>7494</v>
      </c>
      <c r="L4178" s="260">
        <v>45530</v>
      </c>
      <c r="M4178" s="259" t="s">
        <v>20</v>
      </c>
    </row>
    <row r="4179" spans="1:13" x14ac:dyDescent="0.35">
      <c r="A4179" s="261" t="s">
        <v>682</v>
      </c>
      <c r="B4179" s="261" t="s">
        <v>683</v>
      </c>
      <c r="C4179" s="261" t="s">
        <v>212</v>
      </c>
      <c r="D4179" s="261" t="s">
        <v>1000</v>
      </c>
      <c r="E4179" s="261">
        <v>1023300</v>
      </c>
      <c r="F4179" s="261" t="s">
        <v>7480</v>
      </c>
      <c r="G4179" s="261" t="s">
        <v>492</v>
      </c>
      <c r="H4179" s="261">
        <v>1</v>
      </c>
      <c r="I4179" s="261" t="s">
        <v>7481</v>
      </c>
      <c r="J4179" s="261" t="s">
        <v>7495</v>
      </c>
      <c r="K4179" s="261" t="s">
        <v>7496</v>
      </c>
      <c r="L4179" s="262">
        <v>45530</v>
      </c>
      <c r="M4179" s="261" t="s">
        <v>20</v>
      </c>
    </row>
    <row r="4180" spans="1:13" x14ac:dyDescent="0.35">
      <c r="A4180" s="259" t="s">
        <v>682</v>
      </c>
      <c r="B4180" s="259" t="s">
        <v>683</v>
      </c>
      <c r="C4180" s="259" t="s">
        <v>212</v>
      </c>
      <c r="D4180" s="259" t="s">
        <v>1003</v>
      </c>
      <c r="E4180" s="259">
        <v>357700</v>
      </c>
      <c r="F4180" s="259" t="s">
        <v>7480</v>
      </c>
      <c r="G4180" s="259" t="s">
        <v>492</v>
      </c>
      <c r="H4180" s="259">
        <v>1</v>
      </c>
      <c r="I4180" s="259" t="s">
        <v>7481</v>
      </c>
      <c r="J4180" s="259" t="s">
        <v>7497</v>
      </c>
      <c r="K4180" s="259" t="s">
        <v>7498</v>
      </c>
      <c r="L4180" s="260">
        <v>45530</v>
      </c>
      <c r="M4180" s="259" t="s">
        <v>20</v>
      </c>
    </row>
    <row r="4181" spans="1:13" x14ac:dyDescent="0.35">
      <c r="A4181" s="261" t="s">
        <v>682</v>
      </c>
      <c r="B4181" s="261" t="s">
        <v>683</v>
      </c>
      <c r="C4181" s="261" t="s">
        <v>212</v>
      </c>
      <c r="D4181" s="261" t="s">
        <v>1006</v>
      </c>
      <c r="E4181" s="261">
        <v>7100</v>
      </c>
      <c r="F4181" s="261" t="s">
        <v>7480</v>
      </c>
      <c r="G4181" s="261" t="s">
        <v>492</v>
      </c>
      <c r="H4181" s="261">
        <v>1</v>
      </c>
      <c r="I4181" s="261" t="s">
        <v>7481</v>
      </c>
      <c r="J4181" s="261" t="s">
        <v>7499</v>
      </c>
      <c r="K4181" s="261" t="s">
        <v>7500</v>
      </c>
      <c r="L4181" s="262">
        <v>45530</v>
      </c>
      <c r="M4181" s="261" t="s">
        <v>20</v>
      </c>
    </row>
    <row r="4182" spans="1:13" x14ac:dyDescent="0.35">
      <c r="A4182" s="259" t="s">
        <v>682</v>
      </c>
      <c r="B4182" s="259" t="s">
        <v>683</v>
      </c>
      <c r="C4182" s="259" t="s">
        <v>212</v>
      </c>
      <c r="D4182" s="259" t="s">
        <v>823</v>
      </c>
      <c r="E4182" s="259">
        <v>0</v>
      </c>
      <c r="F4182" s="259" t="s">
        <v>7480</v>
      </c>
      <c r="G4182" s="259" t="s">
        <v>492</v>
      </c>
      <c r="H4182" s="259">
        <v>1</v>
      </c>
      <c r="I4182" s="259" t="s">
        <v>7481</v>
      </c>
      <c r="J4182" s="259" t="s">
        <v>7501</v>
      </c>
      <c r="K4182" s="259" t="s">
        <v>7502</v>
      </c>
      <c r="L4182" s="260">
        <v>45530</v>
      </c>
      <c r="M4182" s="259" t="s">
        <v>20</v>
      </c>
    </row>
    <row r="4183" spans="1:13" x14ac:dyDescent="0.35">
      <c r="A4183" s="261" t="s">
        <v>210</v>
      </c>
      <c r="B4183" s="261" t="s">
        <v>211</v>
      </c>
      <c r="C4183" s="261" t="s">
        <v>212</v>
      </c>
      <c r="D4183" s="261" t="s">
        <v>953</v>
      </c>
      <c r="E4183" s="261">
        <v>5191000</v>
      </c>
      <c r="F4183" s="261" t="s">
        <v>7476</v>
      </c>
      <c r="G4183" s="261" t="s">
        <v>888</v>
      </c>
      <c r="H4183" s="261">
        <v>2</v>
      </c>
      <c r="I4183" s="261" t="s">
        <v>7477</v>
      </c>
      <c r="J4183" s="261" t="s">
        <v>7478</v>
      </c>
      <c r="K4183" s="261" t="s">
        <v>7503</v>
      </c>
      <c r="L4183" s="262">
        <v>45530</v>
      </c>
      <c r="M4183" s="261" t="s">
        <v>20</v>
      </c>
    </row>
    <row r="4184" spans="1:13" x14ac:dyDescent="0.35">
      <c r="A4184" s="259" t="s">
        <v>210</v>
      </c>
      <c r="B4184" s="259" t="s">
        <v>211</v>
      </c>
      <c r="C4184" s="259" t="s">
        <v>212</v>
      </c>
      <c r="D4184" s="259" t="s">
        <v>962</v>
      </c>
      <c r="E4184" s="259">
        <v>2023600</v>
      </c>
      <c r="F4184" s="259" t="s">
        <v>7504</v>
      </c>
      <c r="G4184" s="259" t="s">
        <v>888</v>
      </c>
      <c r="H4184" s="259">
        <v>2</v>
      </c>
      <c r="I4184" s="259" t="s">
        <v>7505</v>
      </c>
      <c r="J4184" s="259" t="s">
        <v>7506</v>
      </c>
      <c r="K4184" s="259" t="s">
        <v>7507</v>
      </c>
      <c r="L4184" s="260">
        <v>45530</v>
      </c>
      <c r="M4184" s="259" t="s">
        <v>20</v>
      </c>
    </row>
    <row r="4185" spans="1:13" x14ac:dyDescent="0.35">
      <c r="A4185" s="261" t="s">
        <v>210</v>
      </c>
      <c r="B4185" s="261" t="s">
        <v>211</v>
      </c>
      <c r="C4185" s="261" t="s">
        <v>212</v>
      </c>
      <c r="D4185" s="261" t="s">
        <v>967</v>
      </c>
      <c r="E4185" s="261">
        <v>133086</v>
      </c>
      <c r="F4185" s="261" t="s">
        <v>7508</v>
      </c>
      <c r="G4185" s="261" t="s">
        <v>888</v>
      </c>
      <c r="H4185" s="261">
        <v>2</v>
      </c>
      <c r="I4185" s="261" t="s">
        <v>7509</v>
      </c>
      <c r="J4185" s="261" t="s">
        <v>7510</v>
      </c>
      <c r="K4185" s="261" t="s">
        <v>7511</v>
      </c>
      <c r="L4185" s="262">
        <v>45530</v>
      </c>
      <c r="M4185" s="261" t="s">
        <v>20</v>
      </c>
    </row>
    <row r="4186" spans="1:13" x14ac:dyDescent="0.35">
      <c r="A4186" s="259" t="s">
        <v>210</v>
      </c>
      <c r="B4186" s="259" t="s">
        <v>211</v>
      </c>
      <c r="C4186" s="259" t="s">
        <v>212</v>
      </c>
      <c r="D4186" s="259" t="s">
        <v>568</v>
      </c>
      <c r="E4186" s="259">
        <v>133086</v>
      </c>
      <c r="F4186" s="259" t="s">
        <v>7508</v>
      </c>
      <c r="G4186" s="259" t="s">
        <v>888</v>
      </c>
      <c r="H4186" s="259">
        <v>2</v>
      </c>
      <c r="I4186" s="259" t="s">
        <v>7509</v>
      </c>
      <c r="J4186" s="259" t="s">
        <v>7512</v>
      </c>
      <c r="K4186" s="259" t="s">
        <v>7513</v>
      </c>
      <c r="L4186" s="260">
        <v>45530</v>
      </c>
      <c r="M4186" s="259" t="s">
        <v>20</v>
      </c>
    </row>
    <row r="4187" spans="1:13" x14ac:dyDescent="0.35">
      <c r="A4187" s="261" t="s">
        <v>210</v>
      </c>
      <c r="B4187" s="261" t="s">
        <v>211</v>
      </c>
      <c r="C4187" s="261" t="s">
        <v>212</v>
      </c>
      <c r="D4187" s="261" t="s">
        <v>635</v>
      </c>
      <c r="E4187" s="261">
        <v>6</v>
      </c>
      <c r="F4187" s="261" t="s">
        <v>6581</v>
      </c>
      <c r="G4187" s="261" t="s">
        <v>888</v>
      </c>
      <c r="H4187" s="261">
        <v>2</v>
      </c>
      <c r="I4187" s="261" t="s">
        <v>691</v>
      </c>
      <c r="J4187" s="261" t="s">
        <v>7488</v>
      </c>
      <c r="K4187" s="261" t="s">
        <v>7514</v>
      </c>
      <c r="L4187" s="262">
        <v>45530</v>
      </c>
      <c r="M4187" s="261" t="s">
        <v>20</v>
      </c>
    </row>
    <row r="4188" spans="1:13" x14ac:dyDescent="0.35">
      <c r="A4188" s="259" t="s">
        <v>210</v>
      </c>
      <c r="B4188" s="259" t="s">
        <v>211</v>
      </c>
      <c r="C4188" s="259" t="s">
        <v>212</v>
      </c>
      <c r="D4188" s="259" t="s">
        <v>793</v>
      </c>
      <c r="E4188" s="259">
        <v>6</v>
      </c>
      <c r="F4188" s="259" t="s">
        <v>6581</v>
      </c>
      <c r="G4188" s="259" t="s">
        <v>888</v>
      </c>
      <c r="H4188" s="259">
        <v>2</v>
      </c>
      <c r="I4188" s="259" t="s">
        <v>691</v>
      </c>
      <c r="J4188" s="259" t="s">
        <v>7488</v>
      </c>
      <c r="K4188" s="259" t="s">
        <v>7515</v>
      </c>
      <c r="L4188" s="260">
        <v>45530</v>
      </c>
      <c r="M4188" s="259" t="s">
        <v>20</v>
      </c>
    </row>
    <row r="4189" spans="1:13" x14ac:dyDescent="0.35">
      <c r="A4189" s="261" t="s">
        <v>210</v>
      </c>
      <c r="B4189" s="261" t="s">
        <v>211</v>
      </c>
      <c r="C4189" s="261" t="s">
        <v>212</v>
      </c>
      <c r="D4189" s="261" t="s">
        <v>990</v>
      </c>
      <c r="E4189" s="261">
        <v>133086</v>
      </c>
      <c r="F4189" s="261" t="s">
        <v>7508</v>
      </c>
      <c r="G4189" s="261" t="s">
        <v>492</v>
      </c>
      <c r="H4189" s="261">
        <v>1</v>
      </c>
      <c r="I4189" s="261" t="s">
        <v>7509</v>
      </c>
      <c r="J4189" s="261" t="s">
        <v>7516</v>
      </c>
      <c r="K4189" s="261" t="s">
        <v>7517</v>
      </c>
      <c r="L4189" s="262">
        <v>45530</v>
      </c>
      <c r="M4189" s="261" t="s">
        <v>20</v>
      </c>
    </row>
    <row r="4190" spans="1:13" x14ac:dyDescent="0.35">
      <c r="A4190" s="259" t="s">
        <v>210</v>
      </c>
      <c r="B4190" s="259" t="s">
        <v>211</v>
      </c>
      <c r="C4190" s="259" t="s">
        <v>212</v>
      </c>
      <c r="D4190" s="259" t="s">
        <v>995</v>
      </c>
      <c r="E4190" s="259">
        <v>1890514</v>
      </c>
      <c r="F4190" s="259" t="s">
        <v>7518</v>
      </c>
      <c r="G4190" s="259" t="s">
        <v>888</v>
      </c>
      <c r="H4190" s="259">
        <v>2</v>
      </c>
      <c r="I4190" s="259" t="s">
        <v>7519</v>
      </c>
      <c r="J4190" s="259" t="s">
        <v>7520</v>
      </c>
      <c r="K4190" s="259" t="s">
        <v>7521</v>
      </c>
      <c r="L4190" s="260">
        <v>45530</v>
      </c>
      <c r="M4190" s="259" t="s">
        <v>20</v>
      </c>
    </row>
    <row r="4191" spans="1:13" x14ac:dyDescent="0.35">
      <c r="A4191" s="261" t="s">
        <v>210</v>
      </c>
      <c r="B4191" s="261" t="s">
        <v>211</v>
      </c>
      <c r="C4191" s="261" t="s">
        <v>212</v>
      </c>
      <c r="D4191" s="261" t="s">
        <v>1000</v>
      </c>
      <c r="E4191" s="261">
        <v>0</v>
      </c>
      <c r="F4191" s="261" t="s">
        <v>7508</v>
      </c>
      <c r="G4191" s="261" t="s">
        <v>888</v>
      </c>
      <c r="H4191" s="261">
        <v>2</v>
      </c>
      <c r="I4191" s="261" t="s">
        <v>7522</v>
      </c>
      <c r="J4191" s="261" t="s">
        <v>7523</v>
      </c>
      <c r="K4191" s="261" t="s">
        <v>7524</v>
      </c>
      <c r="L4191" s="262">
        <v>45530</v>
      </c>
      <c r="M4191" s="261" t="s">
        <v>20</v>
      </c>
    </row>
    <row r="4192" spans="1:13" x14ac:dyDescent="0.35">
      <c r="A4192" s="259" t="s">
        <v>210</v>
      </c>
      <c r="B4192" s="259" t="s">
        <v>211</v>
      </c>
      <c r="C4192" s="259" t="s">
        <v>212</v>
      </c>
      <c r="D4192" s="259" t="s">
        <v>1003</v>
      </c>
      <c r="E4192" s="259">
        <v>133086</v>
      </c>
      <c r="F4192" s="259" t="s">
        <v>7508</v>
      </c>
      <c r="G4192" s="259" t="s">
        <v>492</v>
      </c>
      <c r="H4192" s="259">
        <v>1</v>
      </c>
      <c r="I4192" s="259" t="s">
        <v>7509</v>
      </c>
      <c r="J4192" s="259" t="s">
        <v>7275</v>
      </c>
      <c r="K4192" s="259" t="s">
        <v>7525</v>
      </c>
      <c r="L4192" s="260">
        <v>45530</v>
      </c>
      <c r="M4192" s="259" t="s">
        <v>20</v>
      </c>
    </row>
    <row r="4193" spans="1:13" x14ac:dyDescent="0.35">
      <c r="A4193" s="261" t="s">
        <v>210</v>
      </c>
      <c r="B4193" s="261" t="s">
        <v>211</v>
      </c>
      <c r="C4193" s="261" t="s">
        <v>212</v>
      </c>
      <c r="D4193" s="261" t="s">
        <v>1006</v>
      </c>
      <c r="E4193" s="261" t="s">
        <v>17</v>
      </c>
      <c r="F4193" s="261" t="s">
        <v>7508</v>
      </c>
      <c r="G4193" s="261" t="s">
        <v>492</v>
      </c>
      <c r="H4193" s="261">
        <v>1</v>
      </c>
      <c r="I4193" s="261" t="s">
        <v>7509</v>
      </c>
      <c r="J4193" s="261" t="s">
        <v>7275</v>
      </c>
      <c r="K4193" s="261" t="s">
        <v>7526</v>
      </c>
      <c r="L4193" s="262">
        <v>45530</v>
      </c>
      <c r="M4193" s="261" t="s">
        <v>20</v>
      </c>
    </row>
    <row r="4194" spans="1:13" x14ac:dyDescent="0.35">
      <c r="A4194" s="259" t="s">
        <v>210</v>
      </c>
      <c r="B4194" s="259" t="s">
        <v>211</v>
      </c>
      <c r="C4194" s="259" t="s">
        <v>212</v>
      </c>
      <c r="D4194" s="259" t="s">
        <v>823</v>
      </c>
      <c r="E4194" s="259" t="s">
        <v>17</v>
      </c>
      <c r="F4194" s="259" t="s">
        <v>7508</v>
      </c>
      <c r="G4194" s="259" t="s">
        <v>492</v>
      </c>
      <c r="H4194" s="259">
        <v>1</v>
      </c>
      <c r="I4194" s="259" t="s">
        <v>7509</v>
      </c>
      <c r="J4194" s="259" t="s">
        <v>7275</v>
      </c>
      <c r="K4194" s="259" t="s">
        <v>7527</v>
      </c>
      <c r="L4194" s="260">
        <v>45530</v>
      </c>
      <c r="M4194" s="259" t="s">
        <v>20</v>
      </c>
    </row>
    <row r="4195" spans="1:13" x14ac:dyDescent="0.35">
      <c r="A4195" s="261" t="s">
        <v>248</v>
      </c>
      <c r="B4195" s="261" t="s">
        <v>249</v>
      </c>
      <c r="C4195" s="261" t="s">
        <v>250</v>
      </c>
      <c r="D4195" s="261" t="s">
        <v>953</v>
      </c>
      <c r="E4195" s="261">
        <v>59315000</v>
      </c>
      <c r="F4195" s="261" t="s">
        <v>7528</v>
      </c>
      <c r="G4195" s="261" t="s">
        <v>888</v>
      </c>
      <c r="H4195" s="261">
        <v>2</v>
      </c>
      <c r="I4195" s="261" t="s">
        <v>7529</v>
      </c>
      <c r="J4195" s="261" t="s">
        <v>7530</v>
      </c>
      <c r="K4195" s="261" t="s">
        <v>7531</v>
      </c>
      <c r="L4195" s="262">
        <v>45530</v>
      </c>
      <c r="M4195" s="261" t="s">
        <v>20</v>
      </c>
    </row>
    <row r="4196" spans="1:13" x14ac:dyDescent="0.35">
      <c r="A4196" s="259" t="s">
        <v>248</v>
      </c>
      <c r="B4196" s="259" t="s">
        <v>249</v>
      </c>
      <c r="C4196" s="259" t="s">
        <v>250</v>
      </c>
      <c r="D4196" s="259" t="s">
        <v>962</v>
      </c>
      <c r="E4196" s="259">
        <v>59315000</v>
      </c>
      <c r="F4196" s="259" t="s">
        <v>7528</v>
      </c>
      <c r="G4196" s="259" t="s">
        <v>888</v>
      </c>
      <c r="H4196" s="259">
        <v>2</v>
      </c>
      <c r="I4196" s="259" t="s">
        <v>894</v>
      </c>
      <c r="J4196" s="259" t="s">
        <v>7532</v>
      </c>
      <c r="K4196" s="259" t="s">
        <v>7533</v>
      </c>
      <c r="L4196" s="260">
        <v>45530</v>
      </c>
      <c r="M4196" s="259" t="s">
        <v>20</v>
      </c>
    </row>
    <row r="4197" spans="1:13" x14ac:dyDescent="0.35">
      <c r="A4197" s="261" t="s">
        <v>248</v>
      </c>
      <c r="B4197" s="261" t="s">
        <v>249</v>
      </c>
      <c r="C4197" s="261" t="s">
        <v>250</v>
      </c>
      <c r="D4197" s="261" t="s">
        <v>967</v>
      </c>
      <c r="E4197" s="261">
        <v>195300</v>
      </c>
      <c r="F4197" s="261" t="s">
        <v>6358</v>
      </c>
      <c r="G4197" s="261" t="s">
        <v>888</v>
      </c>
      <c r="H4197" s="261">
        <v>2</v>
      </c>
      <c r="I4197" s="261" t="s">
        <v>7534</v>
      </c>
      <c r="J4197" s="261" t="s">
        <v>7535</v>
      </c>
      <c r="K4197" s="261" t="s">
        <v>7536</v>
      </c>
      <c r="L4197" s="262">
        <v>45530</v>
      </c>
      <c r="M4197" s="261" t="s">
        <v>20</v>
      </c>
    </row>
    <row r="4198" spans="1:13" x14ac:dyDescent="0.35">
      <c r="A4198" s="259" t="s">
        <v>248</v>
      </c>
      <c r="B4198" s="259" t="s">
        <v>249</v>
      </c>
      <c r="C4198" s="259" t="s">
        <v>250</v>
      </c>
      <c r="D4198" s="259" t="s">
        <v>568</v>
      </c>
      <c r="E4198" s="259">
        <v>195300</v>
      </c>
      <c r="F4198" s="259" t="s">
        <v>6358</v>
      </c>
      <c r="G4198" s="259" t="s">
        <v>888</v>
      </c>
      <c r="H4198" s="259">
        <v>2</v>
      </c>
      <c r="I4198" s="259" t="s">
        <v>7534</v>
      </c>
      <c r="J4198" s="259" t="s">
        <v>7537</v>
      </c>
      <c r="K4198" s="259" t="s">
        <v>7538</v>
      </c>
      <c r="L4198" s="260">
        <v>45530</v>
      </c>
      <c r="M4198" s="259" t="s">
        <v>20</v>
      </c>
    </row>
    <row r="4199" spans="1:13" x14ac:dyDescent="0.35">
      <c r="A4199" s="261" t="s">
        <v>248</v>
      </c>
      <c r="B4199" s="261" t="s">
        <v>249</v>
      </c>
      <c r="C4199" s="261" t="s">
        <v>250</v>
      </c>
      <c r="D4199" s="261" t="s">
        <v>635</v>
      </c>
      <c r="E4199" s="261">
        <v>831</v>
      </c>
      <c r="F4199" s="261" t="s">
        <v>6612</v>
      </c>
      <c r="G4199" s="261" t="s">
        <v>888</v>
      </c>
      <c r="H4199" s="261">
        <v>2</v>
      </c>
      <c r="I4199" s="261" t="s">
        <v>7459</v>
      </c>
      <c r="J4199" s="261" t="s">
        <v>7539</v>
      </c>
      <c r="K4199" s="261" t="s">
        <v>7540</v>
      </c>
      <c r="L4199" s="262">
        <v>45530</v>
      </c>
      <c r="M4199" s="261" t="s">
        <v>20</v>
      </c>
    </row>
    <row r="4200" spans="1:13" x14ac:dyDescent="0.35">
      <c r="A4200" s="259" t="s">
        <v>248</v>
      </c>
      <c r="B4200" s="259" t="s">
        <v>249</v>
      </c>
      <c r="C4200" s="259" t="s">
        <v>250</v>
      </c>
      <c r="D4200" s="259" t="s">
        <v>793</v>
      </c>
      <c r="E4200" s="259">
        <v>831</v>
      </c>
      <c r="F4200" s="259" t="s">
        <v>7306</v>
      </c>
      <c r="G4200" s="259" t="s">
        <v>888</v>
      </c>
      <c r="H4200" s="259">
        <v>2</v>
      </c>
      <c r="I4200" s="259" t="s">
        <v>6613</v>
      </c>
      <c r="J4200" s="259" t="s">
        <v>7541</v>
      </c>
      <c r="K4200" s="259" t="s">
        <v>7542</v>
      </c>
      <c r="L4200" s="260">
        <v>45530</v>
      </c>
      <c r="M4200" s="259" t="s">
        <v>20</v>
      </c>
    </row>
    <row r="4201" spans="1:13" x14ac:dyDescent="0.35">
      <c r="A4201" s="261" t="s">
        <v>248</v>
      </c>
      <c r="B4201" s="261" t="s">
        <v>249</v>
      </c>
      <c r="C4201" s="261" t="s">
        <v>250</v>
      </c>
      <c r="D4201" s="261" t="s">
        <v>990</v>
      </c>
      <c r="E4201" s="261">
        <v>195300</v>
      </c>
      <c r="F4201" s="261" t="s">
        <v>6358</v>
      </c>
      <c r="G4201" s="261" t="s">
        <v>888</v>
      </c>
      <c r="H4201" s="261">
        <v>2</v>
      </c>
      <c r="I4201" s="261" t="s">
        <v>7534</v>
      </c>
      <c r="J4201" s="261" t="s">
        <v>7543</v>
      </c>
      <c r="K4201" s="261" t="s">
        <v>7544</v>
      </c>
      <c r="L4201" s="262">
        <v>45530</v>
      </c>
      <c r="M4201" s="261" t="s">
        <v>20</v>
      </c>
    </row>
    <row r="4202" spans="1:13" x14ac:dyDescent="0.35">
      <c r="A4202" s="259" t="s">
        <v>248</v>
      </c>
      <c r="B4202" s="259" t="s">
        <v>249</v>
      </c>
      <c r="C4202" s="259" t="s">
        <v>250</v>
      </c>
      <c r="D4202" s="259" t="s">
        <v>995</v>
      </c>
      <c r="E4202" s="259">
        <v>59119700</v>
      </c>
      <c r="F4202" s="259" t="s">
        <v>7545</v>
      </c>
      <c r="G4202" s="259" t="s">
        <v>888</v>
      </c>
      <c r="H4202" s="259">
        <v>2</v>
      </c>
      <c r="I4202" s="259" t="s">
        <v>7546</v>
      </c>
      <c r="J4202" s="259" t="s">
        <v>7547</v>
      </c>
      <c r="K4202" s="259" t="s">
        <v>7548</v>
      </c>
      <c r="L4202" s="260">
        <v>45530</v>
      </c>
      <c r="M4202" s="259" t="s">
        <v>20</v>
      </c>
    </row>
    <row r="4203" spans="1:13" x14ac:dyDescent="0.35">
      <c r="A4203" s="261" t="s">
        <v>248</v>
      </c>
      <c r="B4203" s="261" t="s">
        <v>249</v>
      </c>
      <c r="C4203" s="261" t="s">
        <v>250</v>
      </c>
      <c r="D4203" s="261" t="s">
        <v>1000</v>
      </c>
      <c r="E4203" s="261">
        <v>0</v>
      </c>
      <c r="F4203" s="261" t="s">
        <v>6358</v>
      </c>
      <c r="G4203" s="261" t="s">
        <v>888</v>
      </c>
      <c r="H4203" s="261">
        <v>2</v>
      </c>
      <c r="I4203" s="261" t="s">
        <v>7534</v>
      </c>
      <c r="J4203" s="261" t="s">
        <v>7549</v>
      </c>
      <c r="K4203" s="261" t="s">
        <v>7550</v>
      </c>
      <c r="L4203" s="262">
        <v>45530</v>
      </c>
      <c r="M4203" s="261" t="s">
        <v>20</v>
      </c>
    </row>
    <row r="4204" spans="1:13" x14ac:dyDescent="0.35">
      <c r="A4204" s="259" t="s">
        <v>248</v>
      </c>
      <c r="B4204" s="259" t="s">
        <v>249</v>
      </c>
      <c r="C4204" s="259" t="s">
        <v>250</v>
      </c>
      <c r="D4204" s="259" t="s">
        <v>1003</v>
      </c>
      <c r="E4204" s="259">
        <v>195300</v>
      </c>
      <c r="F4204" s="259" t="s">
        <v>6358</v>
      </c>
      <c r="G4204" s="259" t="s">
        <v>888</v>
      </c>
      <c r="H4204" s="259">
        <v>2</v>
      </c>
      <c r="I4204" s="259" t="s">
        <v>7534</v>
      </c>
      <c r="J4204" s="259" t="s">
        <v>7275</v>
      </c>
      <c r="K4204" s="259" t="s">
        <v>7551</v>
      </c>
      <c r="L4204" s="260">
        <v>45530</v>
      </c>
      <c r="M4204" s="259" t="s">
        <v>20</v>
      </c>
    </row>
    <row r="4205" spans="1:13" x14ac:dyDescent="0.35">
      <c r="A4205" s="261" t="s">
        <v>248</v>
      </c>
      <c r="B4205" s="261" t="s">
        <v>249</v>
      </c>
      <c r="C4205" s="261" t="s">
        <v>250</v>
      </c>
      <c r="D4205" s="261" t="s">
        <v>1006</v>
      </c>
      <c r="E4205" s="261" t="s">
        <v>17</v>
      </c>
      <c r="F4205" s="261" t="s">
        <v>6358</v>
      </c>
      <c r="G4205" s="261" t="s">
        <v>888</v>
      </c>
      <c r="H4205" s="261">
        <v>2</v>
      </c>
      <c r="I4205" s="261" t="s">
        <v>7534</v>
      </c>
      <c r="J4205" s="261" t="s">
        <v>7275</v>
      </c>
      <c r="K4205" s="261" t="s">
        <v>7552</v>
      </c>
      <c r="L4205" s="262">
        <v>45530</v>
      </c>
      <c r="M4205" s="261" t="s">
        <v>20</v>
      </c>
    </row>
    <row r="4206" spans="1:13" x14ac:dyDescent="0.35">
      <c r="A4206" s="259" t="s">
        <v>248</v>
      </c>
      <c r="B4206" s="259" t="s">
        <v>249</v>
      </c>
      <c r="C4206" s="259" t="s">
        <v>250</v>
      </c>
      <c r="D4206" s="259" t="s">
        <v>823</v>
      </c>
      <c r="E4206" s="259" t="s">
        <v>17</v>
      </c>
      <c r="F4206" s="259" t="s">
        <v>6358</v>
      </c>
      <c r="G4206" s="259" t="s">
        <v>888</v>
      </c>
      <c r="H4206" s="259">
        <v>2</v>
      </c>
      <c r="I4206" s="259" t="s">
        <v>7534</v>
      </c>
      <c r="J4206" s="259" t="s">
        <v>7275</v>
      </c>
      <c r="K4206" s="259" t="s">
        <v>7553</v>
      </c>
      <c r="L4206" s="260">
        <v>45530</v>
      </c>
      <c r="M4206" s="259" t="s">
        <v>20</v>
      </c>
    </row>
    <row r="4207" spans="1:13" x14ac:dyDescent="0.35">
      <c r="A4207" s="261" t="s">
        <v>200</v>
      </c>
      <c r="B4207" s="261" t="s">
        <v>201</v>
      </c>
      <c r="C4207" s="261" t="s">
        <v>202</v>
      </c>
      <c r="D4207" s="261" t="s">
        <v>953</v>
      </c>
      <c r="E4207" s="261">
        <v>48000000</v>
      </c>
      <c r="F4207" s="261" t="s">
        <v>7554</v>
      </c>
      <c r="G4207" s="261" t="s">
        <v>888</v>
      </c>
      <c r="H4207" s="261">
        <v>2</v>
      </c>
      <c r="I4207" s="261" t="s">
        <v>7555</v>
      </c>
      <c r="J4207" s="261" t="s">
        <v>7556</v>
      </c>
      <c r="K4207" s="261" t="s">
        <v>7557</v>
      </c>
      <c r="L4207" s="262">
        <v>45530</v>
      </c>
      <c r="M4207" s="261" t="s">
        <v>20</v>
      </c>
    </row>
    <row r="4208" spans="1:13" x14ac:dyDescent="0.35">
      <c r="A4208" s="259" t="s">
        <v>200</v>
      </c>
      <c r="B4208" s="259" t="s">
        <v>201</v>
      </c>
      <c r="C4208" s="259" t="s">
        <v>202</v>
      </c>
      <c r="D4208" s="259" t="s">
        <v>962</v>
      </c>
      <c r="E4208" s="259">
        <v>48000000</v>
      </c>
      <c r="F4208" s="259" t="s">
        <v>7554</v>
      </c>
      <c r="G4208" s="259" t="s">
        <v>888</v>
      </c>
      <c r="H4208" s="259">
        <v>2</v>
      </c>
      <c r="I4208" s="259" t="s">
        <v>7555</v>
      </c>
      <c r="J4208" s="259" t="s">
        <v>7532</v>
      </c>
      <c r="K4208" s="259" t="s">
        <v>7558</v>
      </c>
      <c r="L4208" s="260">
        <v>45530</v>
      </c>
      <c r="M4208" s="259" t="s">
        <v>20</v>
      </c>
    </row>
    <row r="4209" spans="1:13" x14ac:dyDescent="0.35">
      <c r="A4209" s="261" t="s">
        <v>200</v>
      </c>
      <c r="B4209" s="261" t="s">
        <v>201</v>
      </c>
      <c r="C4209" s="261" t="s">
        <v>202</v>
      </c>
      <c r="D4209" s="261" t="s">
        <v>967</v>
      </c>
      <c r="E4209" s="261">
        <v>89043</v>
      </c>
      <c r="F4209" s="261" t="s">
        <v>6358</v>
      </c>
      <c r="G4209" s="261" t="s">
        <v>888</v>
      </c>
      <c r="H4209" s="261">
        <v>2</v>
      </c>
      <c r="I4209" s="261" t="s">
        <v>7559</v>
      </c>
      <c r="J4209" s="261" t="s">
        <v>7560</v>
      </c>
      <c r="K4209" s="261" t="s">
        <v>7561</v>
      </c>
      <c r="L4209" s="262">
        <v>45530</v>
      </c>
      <c r="M4209" s="261" t="s">
        <v>20</v>
      </c>
    </row>
    <row r="4210" spans="1:13" x14ac:dyDescent="0.35">
      <c r="A4210" s="259" t="s">
        <v>200</v>
      </c>
      <c r="B4210" s="259" t="s">
        <v>201</v>
      </c>
      <c r="C4210" s="259" t="s">
        <v>202</v>
      </c>
      <c r="D4210" s="259" t="s">
        <v>568</v>
      </c>
      <c r="E4210" s="259">
        <v>89043</v>
      </c>
      <c r="F4210" s="259" t="s">
        <v>6358</v>
      </c>
      <c r="G4210" s="259" t="s">
        <v>888</v>
      </c>
      <c r="H4210" s="259">
        <v>2</v>
      </c>
      <c r="I4210" s="259" t="s">
        <v>7559</v>
      </c>
      <c r="J4210" s="259" t="s">
        <v>7560</v>
      </c>
      <c r="K4210" s="259" t="s">
        <v>7562</v>
      </c>
      <c r="L4210" s="260">
        <v>45530</v>
      </c>
      <c r="M4210" s="259" t="s">
        <v>20</v>
      </c>
    </row>
    <row r="4211" spans="1:13" x14ac:dyDescent="0.35">
      <c r="A4211" s="261" t="s">
        <v>200</v>
      </c>
      <c r="B4211" s="261" t="s">
        <v>201</v>
      </c>
      <c r="C4211" s="261" t="s">
        <v>202</v>
      </c>
      <c r="D4211" s="261" t="s">
        <v>635</v>
      </c>
      <c r="E4211" s="261">
        <v>156</v>
      </c>
      <c r="F4211" s="261" t="s">
        <v>7563</v>
      </c>
      <c r="G4211" s="261" t="s">
        <v>22</v>
      </c>
      <c r="H4211" s="261">
        <v>3</v>
      </c>
      <c r="I4211" s="261" t="s">
        <v>7416</v>
      </c>
      <c r="J4211" s="261" t="s">
        <v>7417</v>
      </c>
      <c r="K4211" s="261" t="s">
        <v>7564</v>
      </c>
      <c r="L4211" s="262">
        <v>45530</v>
      </c>
      <c r="M4211" s="261" t="s">
        <v>20</v>
      </c>
    </row>
    <row r="4212" spans="1:13" x14ac:dyDescent="0.35">
      <c r="A4212" s="259" t="s">
        <v>200</v>
      </c>
      <c r="B4212" s="259" t="s">
        <v>201</v>
      </c>
      <c r="C4212" s="259" t="s">
        <v>202</v>
      </c>
      <c r="D4212" s="259" t="s">
        <v>793</v>
      </c>
      <c r="E4212" s="259">
        <v>156</v>
      </c>
      <c r="F4212" s="259" t="s">
        <v>7565</v>
      </c>
      <c r="G4212" s="259" t="s">
        <v>22</v>
      </c>
      <c r="H4212" s="259">
        <v>3</v>
      </c>
      <c r="I4212" s="259" t="s">
        <v>7566</v>
      </c>
      <c r="J4212" s="259" t="s">
        <v>7567</v>
      </c>
      <c r="K4212" s="259" t="s">
        <v>7568</v>
      </c>
      <c r="L4212" s="260">
        <v>45530</v>
      </c>
      <c r="M4212" s="259" t="s">
        <v>20</v>
      </c>
    </row>
    <row r="4213" spans="1:13" x14ac:dyDescent="0.35">
      <c r="A4213" s="261" t="s">
        <v>200</v>
      </c>
      <c r="B4213" s="261" t="s">
        <v>201</v>
      </c>
      <c r="C4213" s="261" t="s">
        <v>202</v>
      </c>
      <c r="D4213" s="261" t="s">
        <v>990</v>
      </c>
      <c r="E4213" s="261">
        <v>89043</v>
      </c>
      <c r="F4213" s="261" t="s">
        <v>6358</v>
      </c>
      <c r="G4213" s="261" t="s">
        <v>888</v>
      </c>
      <c r="H4213" s="261">
        <v>2</v>
      </c>
      <c r="I4213" s="261" t="s">
        <v>7559</v>
      </c>
      <c r="J4213" s="261" t="s">
        <v>7569</v>
      </c>
      <c r="K4213" s="261" t="s">
        <v>7570</v>
      </c>
      <c r="L4213" s="262">
        <v>45530</v>
      </c>
      <c r="M4213" s="261" t="s">
        <v>20</v>
      </c>
    </row>
    <row r="4214" spans="1:13" x14ac:dyDescent="0.35">
      <c r="A4214" s="259" t="s">
        <v>200</v>
      </c>
      <c r="B4214" s="259" t="s">
        <v>201</v>
      </c>
      <c r="C4214" s="259" t="s">
        <v>202</v>
      </c>
      <c r="D4214" s="259" t="s">
        <v>995</v>
      </c>
      <c r="E4214" s="259">
        <v>47910957</v>
      </c>
      <c r="F4214" s="259" t="s">
        <v>7554</v>
      </c>
      <c r="G4214" s="259" t="s">
        <v>888</v>
      </c>
      <c r="H4214" s="259">
        <v>2</v>
      </c>
      <c r="I4214" s="259" t="s">
        <v>7555</v>
      </c>
      <c r="J4214" s="259" t="s">
        <v>7571</v>
      </c>
      <c r="K4214" s="259" t="s">
        <v>7572</v>
      </c>
      <c r="L4214" s="260">
        <v>45530</v>
      </c>
      <c r="M4214" s="259" t="s">
        <v>20</v>
      </c>
    </row>
    <row r="4215" spans="1:13" x14ac:dyDescent="0.35">
      <c r="A4215" s="261" t="s">
        <v>200</v>
      </c>
      <c r="B4215" s="261" t="s">
        <v>201</v>
      </c>
      <c r="C4215" s="261" t="s">
        <v>202</v>
      </c>
      <c r="D4215" s="261" t="s">
        <v>1000</v>
      </c>
      <c r="E4215" s="261">
        <v>0</v>
      </c>
      <c r="F4215" s="261" t="s">
        <v>6358</v>
      </c>
      <c r="G4215" s="261" t="s">
        <v>888</v>
      </c>
      <c r="H4215" s="261">
        <v>2</v>
      </c>
      <c r="I4215" s="261" t="s">
        <v>7559</v>
      </c>
      <c r="J4215" s="261" t="s">
        <v>7573</v>
      </c>
      <c r="K4215" s="261" t="s">
        <v>7574</v>
      </c>
      <c r="L4215" s="262">
        <v>45530</v>
      </c>
      <c r="M4215" s="261" t="s">
        <v>20</v>
      </c>
    </row>
    <row r="4216" spans="1:13" x14ac:dyDescent="0.35">
      <c r="A4216" s="259" t="s">
        <v>200</v>
      </c>
      <c r="B4216" s="259" t="s">
        <v>201</v>
      </c>
      <c r="C4216" s="259" t="s">
        <v>202</v>
      </c>
      <c r="D4216" s="259" t="s">
        <v>1003</v>
      </c>
      <c r="E4216" s="259">
        <v>89043</v>
      </c>
      <c r="F4216" s="259" t="s">
        <v>6358</v>
      </c>
      <c r="G4216" s="259" t="s">
        <v>888</v>
      </c>
      <c r="H4216" s="259">
        <v>2</v>
      </c>
      <c r="I4216" s="259" t="s">
        <v>7559</v>
      </c>
      <c r="J4216" s="259" t="s">
        <v>7275</v>
      </c>
      <c r="K4216" s="259" t="s">
        <v>7575</v>
      </c>
      <c r="L4216" s="260">
        <v>45530</v>
      </c>
      <c r="M4216" s="259" t="s">
        <v>20</v>
      </c>
    </row>
    <row r="4217" spans="1:13" x14ac:dyDescent="0.35">
      <c r="A4217" s="261" t="s">
        <v>200</v>
      </c>
      <c r="B4217" s="261" t="s">
        <v>201</v>
      </c>
      <c r="C4217" s="261" t="s">
        <v>202</v>
      </c>
      <c r="D4217" s="261" t="s">
        <v>1006</v>
      </c>
      <c r="E4217" s="261" t="s">
        <v>17</v>
      </c>
      <c r="F4217" s="261" t="s">
        <v>6358</v>
      </c>
      <c r="G4217" s="261" t="s">
        <v>888</v>
      </c>
      <c r="H4217" s="261">
        <v>2</v>
      </c>
      <c r="I4217" s="261" t="s">
        <v>7559</v>
      </c>
      <c r="J4217" s="261" t="s">
        <v>7275</v>
      </c>
      <c r="K4217" s="261" t="s">
        <v>7576</v>
      </c>
      <c r="L4217" s="262">
        <v>45530</v>
      </c>
      <c r="M4217" s="261" t="s">
        <v>20</v>
      </c>
    </row>
    <row r="4218" spans="1:13" x14ac:dyDescent="0.35">
      <c r="A4218" s="259" t="s">
        <v>200</v>
      </c>
      <c r="B4218" s="259" t="s">
        <v>201</v>
      </c>
      <c r="C4218" s="259" t="s">
        <v>202</v>
      </c>
      <c r="D4218" s="259" t="s">
        <v>823</v>
      </c>
      <c r="E4218" s="259" t="s">
        <v>17</v>
      </c>
      <c r="F4218" s="259" t="s">
        <v>6358</v>
      </c>
      <c r="G4218" s="259" t="s">
        <v>888</v>
      </c>
      <c r="H4218" s="259">
        <v>2</v>
      </c>
      <c r="I4218" s="259" t="s">
        <v>7559</v>
      </c>
      <c r="J4218" s="259" t="s">
        <v>7275</v>
      </c>
      <c r="K4218" s="259" t="s">
        <v>7577</v>
      </c>
      <c r="L4218" s="260">
        <v>45530</v>
      </c>
      <c r="M4218" s="259" t="s">
        <v>20</v>
      </c>
    </row>
    <row r="4219" spans="1:13" x14ac:dyDescent="0.35">
      <c r="A4219" s="261" t="s">
        <v>7578</v>
      </c>
      <c r="B4219" s="261" t="s">
        <v>7579</v>
      </c>
      <c r="C4219" s="261" t="s">
        <v>7580</v>
      </c>
      <c r="D4219" s="261" t="s">
        <v>953</v>
      </c>
      <c r="E4219" s="261">
        <v>2340690</v>
      </c>
      <c r="F4219" s="261" t="s">
        <v>7581</v>
      </c>
      <c r="G4219" s="261" t="s">
        <v>888</v>
      </c>
      <c r="H4219" s="261">
        <v>2</v>
      </c>
      <c r="I4219" s="261" t="s">
        <v>7582</v>
      </c>
      <c r="J4219" s="261" t="s">
        <v>7583</v>
      </c>
      <c r="K4219" s="261" t="s">
        <v>7584</v>
      </c>
      <c r="L4219" s="262">
        <v>45530</v>
      </c>
      <c r="M4219" s="261" t="s">
        <v>20</v>
      </c>
    </row>
    <row r="4220" spans="1:13" x14ac:dyDescent="0.35">
      <c r="A4220" s="259" t="s">
        <v>7578</v>
      </c>
      <c r="B4220" s="259" t="s">
        <v>7579</v>
      </c>
      <c r="C4220" s="259" t="s">
        <v>7580</v>
      </c>
      <c r="D4220" s="259" t="s">
        <v>694</v>
      </c>
      <c r="E4220" s="259">
        <v>30355</v>
      </c>
      <c r="F4220" s="259" t="s">
        <v>7585</v>
      </c>
      <c r="G4220" s="259" t="s">
        <v>888</v>
      </c>
      <c r="H4220" s="259">
        <v>2</v>
      </c>
      <c r="I4220" s="259" t="s">
        <v>7586</v>
      </c>
      <c r="J4220" s="259" t="s">
        <v>7587</v>
      </c>
      <c r="K4220" s="259" t="s">
        <v>7588</v>
      </c>
      <c r="L4220" s="260">
        <v>45530</v>
      </c>
      <c r="M4220" s="259" t="s">
        <v>20</v>
      </c>
    </row>
    <row r="4221" spans="1:13" x14ac:dyDescent="0.35">
      <c r="A4221" s="261" t="s">
        <v>7578</v>
      </c>
      <c r="B4221" s="261" t="s">
        <v>7579</v>
      </c>
      <c r="C4221" s="261" t="s">
        <v>7580</v>
      </c>
      <c r="D4221" s="261" t="s">
        <v>962</v>
      </c>
      <c r="E4221" s="261">
        <v>1505411</v>
      </c>
      <c r="F4221" s="261" t="s">
        <v>7589</v>
      </c>
      <c r="G4221" s="261" t="s">
        <v>888</v>
      </c>
      <c r="H4221" s="261">
        <v>2</v>
      </c>
      <c r="I4221" s="261" t="s">
        <v>7590</v>
      </c>
      <c r="J4221" s="261" t="s">
        <v>7591</v>
      </c>
      <c r="K4221" s="261" t="s">
        <v>7592</v>
      </c>
      <c r="L4221" s="262">
        <v>45530</v>
      </c>
      <c r="M4221" s="261" t="s">
        <v>20</v>
      </c>
    </row>
    <row r="4222" spans="1:13" x14ac:dyDescent="0.35">
      <c r="A4222" s="259" t="s">
        <v>7578</v>
      </c>
      <c r="B4222" s="259" t="s">
        <v>7579</v>
      </c>
      <c r="C4222" s="259" t="s">
        <v>7580</v>
      </c>
      <c r="D4222" s="259" t="s">
        <v>967</v>
      </c>
      <c r="E4222" s="259">
        <v>840365</v>
      </c>
      <c r="F4222" s="259" t="s">
        <v>7589</v>
      </c>
      <c r="G4222" s="259" t="s">
        <v>888</v>
      </c>
      <c r="H4222" s="259">
        <v>2</v>
      </c>
      <c r="I4222" s="259" t="s">
        <v>7590</v>
      </c>
      <c r="J4222" s="259" t="s">
        <v>7593</v>
      </c>
      <c r="K4222" s="259" t="s">
        <v>7594</v>
      </c>
      <c r="L4222" s="260">
        <v>45530</v>
      </c>
      <c r="M4222" s="259" t="s">
        <v>20</v>
      </c>
    </row>
    <row r="4223" spans="1:13" x14ac:dyDescent="0.35">
      <c r="A4223" s="261" t="s">
        <v>7578</v>
      </c>
      <c r="B4223" s="261" t="s">
        <v>7579</v>
      </c>
      <c r="C4223" s="261" t="s">
        <v>7580</v>
      </c>
      <c r="D4223" s="261" t="s">
        <v>568</v>
      </c>
      <c r="E4223" s="261" t="s">
        <v>17</v>
      </c>
      <c r="F4223" s="261" t="s">
        <v>512</v>
      </c>
      <c r="G4223" s="261" t="s">
        <v>17</v>
      </c>
      <c r="H4223" s="261" t="s">
        <v>17</v>
      </c>
      <c r="I4223" s="261" t="s">
        <v>512</v>
      </c>
      <c r="J4223" s="261" t="s">
        <v>7595</v>
      </c>
      <c r="K4223" s="261" t="s">
        <v>7596</v>
      </c>
      <c r="L4223" s="262">
        <v>45530</v>
      </c>
      <c r="M4223" s="261" t="s">
        <v>20</v>
      </c>
    </row>
    <row r="4224" spans="1:13" x14ac:dyDescent="0.35">
      <c r="A4224" s="259" t="s">
        <v>7578</v>
      </c>
      <c r="B4224" s="259" t="s">
        <v>7579</v>
      </c>
      <c r="C4224" s="259" t="s">
        <v>7580</v>
      </c>
      <c r="D4224" s="259" t="s">
        <v>40</v>
      </c>
      <c r="E4224" s="259" t="s">
        <v>17</v>
      </c>
      <c r="F4224" s="259" t="s">
        <v>512</v>
      </c>
      <c r="G4224" s="259" t="s">
        <v>17</v>
      </c>
      <c r="H4224" s="259" t="s">
        <v>17</v>
      </c>
      <c r="I4224" s="259" t="s">
        <v>512</v>
      </c>
      <c r="J4224" s="259" t="s">
        <v>7597</v>
      </c>
      <c r="K4224" s="259" t="s">
        <v>7598</v>
      </c>
      <c r="L4224" s="260">
        <v>45530</v>
      </c>
      <c r="M4224" s="259" t="s">
        <v>20</v>
      </c>
    </row>
    <row r="4225" spans="1:13" x14ac:dyDescent="0.35">
      <c r="A4225" s="261" t="s">
        <v>7578</v>
      </c>
      <c r="B4225" s="261" t="s">
        <v>7579</v>
      </c>
      <c r="C4225" s="261" t="s">
        <v>7580</v>
      </c>
      <c r="D4225" s="261" t="s">
        <v>635</v>
      </c>
      <c r="E4225" s="261">
        <v>0</v>
      </c>
      <c r="F4225" s="261" t="s">
        <v>7599</v>
      </c>
      <c r="G4225" s="261" t="s">
        <v>22</v>
      </c>
      <c r="H4225" s="261">
        <v>3</v>
      </c>
      <c r="I4225" s="261" t="s">
        <v>7600</v>
      </c>
      <c r="J4225" s="261" t="s">
        <v>7601</v>
      </c>
      <c r="K4225" s="261" t="s">
        <v>7602</v>
      </c>
      <c r="L4225" s="262">
        <v>45530</v>
      </c>
      <c r="M4225" s="261" t="s">
        <v>20</v>
      </c>
    </row>
    <row r="4226" spans="1:13" x14ac:dyDescent="0.35">
      <c r="A4226" s="259" t="s">
        <v>7578</v>
      </c>
      <c r="B4226" s="259" t="s">
        <v>7579</v>
      </c>
      <c r="C4226" s="259" t="s">
        <v>7580</v>
      </c>
      <c r="D4226" s="259" t="s">
        <v>793</v>
      </c>
      <c r="E4226" s="259">
        <v>0</v>
      </c>
      <c r="F4226" s="259" t="s">
        <v>7599</v>
      </c>
      <c r="G4226" s="259" t="s">
        <v>22</v>
      </c>
      <c r="H4226" s="259">
        <v>3</v>
      </c>
      <c r="I4226" s="259" t="s">
        <v>7600</v>
      </c>
      <c r="J4226" s="259" t="s">
        <v>7601</v>
      </c>
      <c r="K4226" s="259" t="s">
        <v>7603</v>
      </c>
      <c r="L4226" s="260">
        <v>45530</v>
      </c>
      <c r="M4226" s="259" t="s">
        <v>20</v>
      </c>
    </row>
    <row r="4227" spans="1:13" x14ac:dyDescent="0.35">
      <c r="A4227" s="261" t="s">
        <v>7578</v>
      </c>
      <c r="B4227" s="261" t="s">
        <v>7579</v>
      </c>
      <c r="C4227" s="261" t="s">
        <v>7580</v>
      </c>
      <c r="D4227" s="261" t="s">
        <v>990</v>
      </c>
      <c r="E4227" s="261">
        <v>292866</v>
      </c>
      <c r="F4227" s="261" t="s">
        <v>7589</v>
      </c>
      <c r="G4227" s="261" t="s">
        <v>888</v>
      </c>
      <c r="H4227" s="261">
        <v>2</v>
      </c>
      <c r="I4227" s="261" t="s">
        <v>7590</v>
      </c>
      <c r="J4227" s="261" t="s">
        <v>7604</v>
      </c>
      <c r="K4227" s="261" t="s">
        <v>7605</v>
      </c>
      <c r="L4227" s="262">
        <v>45530</v>
      </c>
      <c r="M4227" s="261" t="s">
        <v>20</v>
      </c>
    </row>
    <row r="4228" spans="1:13" x14ac:dyDescent="0.35">
      <c r="A4228" s="259" t="s">
        <v>7578</v>
      </c>
      <c r="B4228" s="259" t="s">
        <v>7579</v>
      </c>
      <c r="C4228" s="259" t="s">
        <v>7580</v>
      </c>
      <c r="D4228" s="259" t="s">
        <v>995</v>
      </c>
      <c r="E4228" s="259">
        <v>665046</v>
      </c>
      <c r="F4228" s="259" t="s">
        <v>7589</v>
      </c>
      <c r="G4228" s="259" t="s">
        <v>888</v>
      </c>
      <c r="H4228" s="259">
        <v>2</v>
      </c>
      <c r="I4228" s="259" t="s">
        <v>7590</v>
      </c>
      <c r="J4228" s="259" t="s">
        <v>7606</v>
      </c>
      <c r="K4228" s="259" t="s">
        <v>7607</v>
      </c>
      <c r="L4228" s="260">
        <v>45530</v>
      </c>
      <c r="M4228" s="259" t="s">
        <v>20</v>
      </c>
    </row>
    <row r="4229" spans="1:13" x14ac:dyDescent="0.35">
      <c r="A4229" s="261" t="s">
        <v>7578</v>
      </c>
      <c r="B4229" s="261" t="s">
        <v>7579</v>
      </c>
      <c r="C4229" s="261" t="s">
        <v>7580</v>
      </c>
      <c r="D4229" s="261" t="s">
        <v>1000</v>
      </c>
      <c r="E4229" s="261">
        <v>547499</v>
      </c>
      <c r="F4229" s="261" t="s">
        <v>7589</v>
      </c>
      <c r="G4229" s="261" t="s">
        <v>888</v>
      </c>
      <c r="H4229" s="261">
        <v>2</v>
      </c>
      <c r="I4229" s="261" t="s">
        <v>7590</v>
      </c>
      <c r="J4229" s="261" t="s">
        <v>7608</v>
      </c>
      <c r="K4229" s="261" t="s">
        <v>7609</v>
      </c>
      <c r="L4229" s="262">
        <v>45530</v>
      </c>
      <c r="M4229" s="261" t="s">
        <v>20</v>
      </c>
    </row>
    <row r="4230" spans="1:13" x14ac:dyDescent="0.35">
      <c r="A4230" s="259" t="s">
        <v>7578</v>
      </c>
      <c r="B4230" s="259" t="s">
        <v>7579</v>
      </c>
      <c r="C4230" s="259" t="s">
        <v>7580</v>
      </c>
      <c r="D4230" s="259" t="s">
        <v>1003</v>
      </c>
      <c r="E4230" s="259">
        <v>292866</v>
      </c>
      <c r="F4230" s="259" t="s">
        <v>7589</v>
      </c>
      <c r="G4230" s="259" t="s">
        <v>888</v>
      </c>
      <c r="H4230" s="259">
        <v>2</v>
      </c>
      <c r="I4230" s="259" t="s">
        <v>7590</v>
      </c>
      <c r="J4230" s="259" t="s">
        <v>7610</v>
      </c>
      <c r="K4230" s="259" t="s">
        <v>7611</v>
      </c>
      <c r="L4230" s="260">
        <v>45530</v>
      </c>
      <c r="M4230" s="259" t="s">
        <v>20</v>
      </c>
    </row>
    <row r="4231" spans="1:13" x14ac:dyDescent="0.35">
      <c r="A4231" s="261" t="s">
        <v>7578</v>
      </c>
      <c r="B4231" s="261" t="s">
        <v>7579</v>
      </c>
      <c r="C4231" s="261" t="s">
        <v>7580</v>
      </c>
      <c r="D4231" s="261" t="s">
        <v>1006</v>
      </c>
      <c r="E4231" s="261">
        <v>0</v>
      </c>
      <c r="F4231" s="261" t="s">
        <v>7589</v>
      </c>
      <c r="G4231" s="261" t="s">
        <v>888</v>
      </c>
      <c r="H4231" s="261">
        <v>2</v>
      </c>
      <c r="I4231" s="261" t="s">
        <v>7590</v>
      </c>
      <c r="J4231" s="261" t="s">
        <v>7612</v>
      </c>
      <c r="K4231" s="261" t="s">
        <v>7613</v>
      </c>
      <c r="L4231" s="262">
        <v>45530</v>
      </c>
      <c r="M4231" s="261" t="s">
        <v>20</v>
      </c>
    </row>
    <row r="4232" spans="1:13" x14ac:dyDescent="0.35">
      <c r="A4232" s="259" t="s">
        <v>7578</v>
      </c>
      <c r="B4232" s="259" t="s">
        <v>7579</v>
      </c>
      <c r="C4232" s="259" t="s">
        <v>7580</v>
      </c>
      <c r="D4232" s="259" t="s">
        <v>823</v>
      </c>
      <c r="E4232" s="259">
        <v>0</v>
      </c>
      <c r="F4232" s="259" t="s">
        <v>7589</v>
      </c>
      <c r="G4232" s="259" t="s">
        <v>888</v>
      </c>
      <c r="H4232" s="259">
        <v>2</v>
      </c>
      <c r="I4232" s="259" t="s">
        <v>7590</v>
      </c>
      <c r="J4232" s="259" t="s">
        <v>7614</v>
      </c>
      <c r="K4232" s="259" t="s">
        <v>7615</v>
      </c>
      <c r="L4232" s="260">
        <v>45530</v>
      </c>
      <c r="M4232" s="259" t="s">
        <v>20</v>
      </c>
    </row>
    <row r="4233" spans="1:13" x14ac:dyDescent="0.35">
      <c r="A4233" s="261" t="s">
        <v>7578</v>
      </c>
      <c r="B4233" s="261" t="s">
        <v>7579</v>
      </c>
      <c r="C4233" s="261" t="s">
        <v>7580</v>
      </c>
      <c r="D4233" s="261" t="s">
        <v>404</v>
      </c>
      <c r="E4233" s="261">
        <v>1</v>
      </c>
      <c r="F4233" s="261" t="s">
        <v>7589</v>
      </c>
      <c r="G4233" s="261" t="s">
        <v>888</v>
      </c>
      <c r="H4233" s="261">
        <v>2</v>
      </c>
      <c r="I4233" s="261" t="s">
        <v>7590</v>
      </c>
      <c r="J4233" s="261" t="s">
        <v>7616</v>
      </c>
      <c r="K4233" s="261" t="s">
        <v>7617</v>
      </c>
      <c r="L4233" s="262">
        <v>45530</v>
      </c>
      <c r="M4233" s="261" t="s">
        <v>20</v>
      </c>
    </row>
    <row r="4234" spans="1:13" x14ac:dyDescent="0.35">
      <c r="A4234" s="259" t="s">
        <v>7578</v>
      </c>
      <c r="B4234" s="259" t="s">
        <v>7579</v>
      </c>
      <c r="C4234" s="259" t="s">
        <v>7580</v>
      </c>
      <c r="D4234" s="259" t="s">
        <v>26</v>
      </c>
      <c r="E4234" s="259" t="s">
        <v>17</v>
      </c>
      <c r="F4234" s="259" t="s">
        <v>512</v>
      </c>
      <c r="G4234" s="259" t="s">
        <v>17</v>
      </c>
      <c r="H4234" s="259" t="s">
        <v>17</v>
      </c>
      <c r="I4234" s="259" t="s">
        <v>512</v>
      </c>
      <c r="J4234" s="259" t="s">
        <v>7597</v>
      </c>
      <c r="K4234" s="259" t="s">
        <v>7618</v>
      </c>
      <c r="L4234" s="260">
        <v>45530</v>
      </c>
      <c r="M4234" s="259" t="s">
        <v>20</v>
      </c>
    </row>
    <row r="4235" spans="1:13" x14ac:dyDescent="0.35">
      <c r="A4235" s="261" t="s">
        <v>7578</v>
      </c>
      <c r="B4235" s="261" t="s">
        <v>7579</v>
      </c>
      <c r="C4235" s="261" t="s">
        <v>7580</v>
      </c>
      <c r="D4235" s="261" t="s">
        <v>28</v>
      </c>
      <c r="E4235" s="261" t="s">
        <v>17</v>
      </c>
      <c r="F4235" s="261" t="s">
        <v>512</v>
      </c>
      <c r="G4235" s="261" t="s">
        <v>17</v>
      </c>
      <c r="H4235" s="261" t="s">
        <v>17</v>
      </c>
      <c r="I4235" s="261" t="s">
        <v>512</v>
      </c>
      <c r="J4235" s="261" t="s">
        <v>7597</v>
      </c>
      <c r="K4235" s="261" t="s">
        <v>7619</v>
      </c>
      <c r="L4235" s="262">
        <v>45530</v>
      </c>
      <c r="M4235" s="261" t="s">
        <v>20</v>
      </c>
    </row>
    <row r="4236" spans="1:13" x14ac:dyDescent="0.35">
      <c r="A4236" s="259" t="s">
        <v>7578</v>
      </c>
      <c r="B4236" s="259" t="s">
        <v>7579</v>
      </c>
      <c r="C4236" s="259" t="s">
        <v>7580</v>
      </c>
      <c r="D4236" s="259" t="s">
        <v>38</v>
      </c>
      <c r="E4236" s="259" t="s">
        <v>17</v>
      </c>
      <c r="F4236" s="259" t="s">
        <v>7620</v>
      </c>
      <c r="G4236" s="259" t="s">
        <v>22</v>
      </c>
      <c r="H4236" s="259">
        <v>3</v>
      </c>
      <c r="I4236" s="259" t="s">
        <v>7621</v>
      </c>
      <c r="J4236" s="259" t="s">
        <v>7622</v>
      </c>
      <c r="K4236" s="259" t="s">
        <v>7623</v>
      </c>
      <c r="L4236" s="260">
        <v>45530</v>
      </c>
      <c r="M4236" s="259" t="s">
        <v>20</v>
      </c>
    </row>
    <row r="4237" spans="1:13" x14ac:dyDescent="0.35">
      <c r="A4237" s="261" t="s">
        <v>7578</v>
      </c>
      <c r="B4237" s="261" t="s">
        <v>7579</v>
      </c>
      <c r="C4237" s="261" t="s">
        <v>7580</v>
      </c>
      <c r="D4237" s="261" t="s">
        <v>16</v>
      </c>
      <c r="E4237" s="261" t="s">
        <v>17</v>
      </c>
      <c r="F4237" s="261" t="s">
        <v>512</v>
      </c>
      <c r="G4237" s="261" t="s">
        <v>17</v>
      </c>
      <c r="H4237" s="261" t="s">
        <v>17</v>
      </c>
      <c r="I4237" s="261" t="s">
        <v>512</v>
      </c>
      <c r="J4237" s="261" t="s">
        <v>7597</v>
      </c>
      <c r="K4237" s="261" t="s">
        <v>7624</v>
      </c>
      <c r="L4237" s="262">
        <v>45530</v>
      </c>
      <c r="M4237" s="261" t="s">
        <v>20</v>
      </c>
    </row>
    <row r="4238" spans="1:13" x14ac:dyDescent="0.35">
      <c r="A4238" s="259" t="s">
        <v>7578</v>
      </c>
      <c r="B4238" s="259" t="s">
        <v>7579</v>
      </c>
      <c r="C4238" s="259" t="s">
        <v>7580</v>
      </c>
      <c r="D4238" s="259" t="s">
        <v>21</v>
      </c>
      <c r="E4238" s="259" t="s">
        <v>17</v>
      </c>
      <c r="F4238" s="259" t="s">
        <v>512</v>
      </c>
      <c r="G4238" s="259" t="s">
        <v>17</v>
      </c>
      <c r="H4238" s="259" t="s">
        <v>17</v>
      </c>
      <c r="I4238" s="259" t="s">
        <v>512</v>
      </c>
      <c r="J4238" s="259" t="s">
        <v>7597</v>
      </c>
      <c r="K4238" s="259" t="s">
        <v>7625</v>
      </c>
      <c r="L4238" s="260">
        <v>45530</v>
      </c>
      <c r="M4238" s="259" t="s">
        <v>20</v>
      </c>
    </row>
    <row r="4239" spans="1:13" x14ac:dyDescent="0.35">
      <c r="A4239" s="261" t="s">
        <v>7578</v>
      </c>
      <c r="B4239" s="261" t="s">
        <v>7579</v>
      </c>
      <c r="C4239" s="261" t="s">
        <v>7580</v>
      </c>
      <c r="D4239" s="261" t="s">
        <v>768</v>
      </c>
      <c r="E4239" s="261" t="s">
        <v>17</v>
      </c>
      <c r="F4239" s="261" t="s">
        <v>512</v>
      </c>
      <c r="G4239" s="261" t="s">
        <v>17</v>
      </c>
      <c r="H4239" s="261" t="s">
        <v>17</v>
      </c>
      <c r="I4239" s="261" t="s">
        <v>512</v>
      </c>
      <c r="J4239" s="261" t="s">
        <v>7597</v>
      </c>
      <c r="K4239" s="261" t="s">
        <v>7626</v>
      </c>
      <c r="L4239" s="262">
        <v>45530</v>
      </c>
      <c r="M4239" s="261" t="s">
        <v>20</v>
      </c>
    </row>
    <row r="4240" spans="1:13" x14ac:dyDescent="0.35">
      <c r="A4240" s="259" t="s">
        <v>7578</v>
      </c>
      <c r="B4240" s="259" t="s">
        <v>7579</v>
      </c>
      <c r="C4240" s="259" t="s">
        <v>7580</v>
      </c>
      <c r="D4240" s="259" t="s">
        <v>24</v>
      </c>
      <c r="E4240" s="259" t="s">
        <v>17</v>
      </c>
      <c r="F4240" s="259" t="s">
        <v>512</v>
      </c>
      <c r="G4240" s="259" t="s">
        <v>17</v>
      </c>
      <c r="H4240" s="259" t="s">
        <v>17</v>
      </c>
      <c r="I4240" s="259" t="s">
        <v>512</v>
      </c>
      <c r="J4240" s="259" t="s">
        <v>7597</v>
      </c>
      <c r="K4240" s="259" t="s">
        <v>7627</v>
      </c>
      <c r="L4240" s="260">
        <v>45530</v>
      </c>
      <c r="M4240" s="259" t="s">
        <v>20</v>
      </c>
    </row>
    <row r="4241" spans="1:13" x14ac:dyDescent="0.35">
      <c r="A4241" s="261" t="s">
        <v>289</v>
      </c>
      <c r="B4241" s="261" t="s">
        <v>290</v>
      </c>
      <c r="C4241" s="261" t="s">
        <v>291</v>
      </c>
      <c r="D4241" s="261" t="s">
        <v>953</v>
      </c>
      <c r="E4241" s="261">
        <v>49000000</v>
      </c>
      <c r="F4241" s="261" t="s">
        <v>7628</v>
      </c>
      <c r="G4241" s="261" t="s">
        <v>492</v>
      </c>
      <c r="H4241" s="261">
        <v>1</v>
      </c>
      <c r="I4241" s="261" t="s">
        <v>7629</v>
      </c>
      <c r="J4241" s="261" t="s">
        <v>7630</v>
      </c>
      <c r="K4241" s="261" t="s">
        <v>7631</v>
      </c>
      <c r="L4241" s="262">
        <v>45530</v>
      </c>
      <c r="M4241" s="261" t="s">
        <v>20</v>
      </c>
    </row>
    <row r="4242" spans="1:13" x14ac:dyDescent="0.35">
      <c r="A4242" s="259" t="s">
        <v>289</v>
      </c>
      <c r="B4242" s="259" t="s">
        <v>290</v>
      </c>
      <c r="C4242" s="259" t="s">
        <v>291</v>
      </c>
      <c r="D4242" s="259" t="s">
        <v>694</v>
      </c>
      <c r="E4242" s="259">
        <v>1840687</v>
      </c>
      <c r="F4242" s="259" t="s">
        <v>7632</v>
      </c>
      <c r="G4242" s="259" t="s">
        <v>888</v>
      </c>
      <c r="H4242" s="259">
        <v>2</v>
      </c>
      <c r="I4242" s="259" t="s">
        <v>7633</v>
      </c>
      <c r="J4242" s="259" t="s">
        <v>7634</v>
      </c>
      <c r="K4242" s="259" t="s">
        <v>7635</v>
      </c>
      <c r="L4242" s="260">
        <v>45530</v>
      </c>
      <c r="M4242" s="259" t="s">
        <v>20</v>
      </c>
    </row>
    <row r="4243" spans="1:13" x14ac:dyDescent="0.35">
      <c r="A4243" s="261" t="s">
        <v>289</v>
      </c>
      <c r="B4243" s="261" t="s">
        <v>290</v>
      </c>
      <c r="C4243" s="261" t="s">
        <v>291</v>
      </c>
      <c r="D4243" s="261" t="s">
        <v>962</v>
      </c>
      <c r="E4243" s="261">
        <v>49000000</v>
      </c>
      <c r="F4243" s="261" t="s">
        <v>7628</v>
      </c>
      <c r="G4243" s="261" t="s">
        <v>888</v>
      </c>
      <c r="H4243" s="261">
        <v>2</v>
      </c>
      <c r="I4243" s="261" t="s">
        <v>7629</v>
      </c>
      <c r="J4243" s="261" t="s">
        <v>7636</v>
      </c>
      <c r="K4243" s="261" t="s">
        <v>7637</v>
      </c>
      <c r="L4243" s="262">
        <v>45530</v>
      </c>
      <c r="M4243" s="261" t="s">
        <v>20</v>
      </c>
    </row>
    <row r="4244" spans="1:13" x14ac:dyDescent="0.35">
      <c r="A4244" s="259" t="s">
        <v>289</v>
      </c>
      <c r="B4244" s="259" t="s">
        <v>290</v>
      </c>
      <c r="C4244" s="259" t="s">
        <v>291</v>
      </c>
      <c r="D4244" s="259" t="s">
        <v>967</v>
      </c>
      <c r="E4244" s="259">
        <v>49000000</v>
      </c>
      <c r="F4244" s="259" t="s">
        <v>7628</v>
      </c>
      <c r="G4244" s="259" t="s">
        <v>888</v>
      </c>
      <c r="H4244" s="259">
        <v>2</v>
      </c>
      <c r="I4244" s="259" t="s">
        <v>7629</v>
      </c>
      <c r="J4244" s="259" t="s">
        <v>7638</v>
      </c>
      <c r="K4244" s="259" t="s">
        <v>7639</v>
      </c>
      <c r="L4244" s="260">
        <v>45530</v>
      </c>
      <c r="M4244" s="259" t="s">
        <v>20</v>
      </c>
    </row>
    <row r="4245" spans="1:13" x14ac:dyDescent="0.35">
      <c r="A4245" s="261" t="s">
        <v>289</v>
      </c>
      <c r="B4245" s="261" t="s">
        <v>290</v>
      </c>
      <c r="C4245" s="261" t="s">
        <v>291</v>
      </c>
      <c r="D4245" s="261" t="s">
        <v>568</v>
      </c>
      <c r="E4245" s="261">
        <v>13996551</v>
      </c>
      <c r="F4245" s="261" t="s">
        <v>7640</v>
      </c>
      <c r="G4245" s="261" t="s">
        <v>888</v>
      </c>
      <c r="H4245" s="261">
        <v>2</v>
      </c>
      <c r="I4245" s="261" t="s">
        <v>7641</v>
      </c>
      <c r="J4245" s="261" t="s">
        <v>7642</v>
      </c>
      <c r="K4245" s="261" t="s">
        <v>7643</v>
      </c>
      <c r="L4245" s="262">
        <v>45530</v>
      </c>
      <c r="M4245" s="261" t="s">
        <v>439</v>
      </c>
    </row>
    <row r="4246" spans="1:13" x14ac:dyDescent="0.35">
      <c r="A4246" s="259" t="s">
        <v>289</v>
      </c>
      <c r="B4246" s="259" t="s">
        <v>290</v>
      </c>
      <c r="C4246" s="259" t="s">
        <v>291</v>
      </c>
      <c r="D4246" s="259" t="s">
        <v>635</v>
      </c>
      <c r="E4246" s="259">
        <v>5579</v>
      </c>
      <c r="F4246" s="259" t="s">
        <v>7644</v>
      </c>
      <c r="G4246" s="259" t="s">
        <v>888</v>
      </c>
      <c r="H4246" s="259">
        <v>2</v>
      </c>
      <c r="I4246" s="259" t="s">
        <v>4522</v>
      </c>
      <c r="J4246" s="259" t="s">
        <v>7645</v>
      </c>
      <c r="K4246" s="259" t="s">
        <v>7646</v>
      </c>
      <c r="L4246" s="260">
        <v>45530</v>
      </c>
      <c r="M4246" s="259" t="s">
        <v>20</v>
      </c>
    </row>
    <row r="4247" spans="1:13" x14ac:dyDescent="0.35">
      <c r="A4247" s="261" t="s">
        <v>289</v>
      </c>
      <c r="B4247" s="261" t="s">
        <v>290</v>
      </c>
      <c r="C4247" s="261" t="s">
        <v>291</v>
      </c>
      <c r="D4247" s="261" t="s">
        <v>793</v>
      </c>
      <c r="E4247" s="261">
        <v>5579</v>
      </c>
      <c r="F4247" s="261" t="s">
        <v>7644</v>
      </c>
      <c r="G4247" s="261" t="s">
        <v>888</v>
      </c>
      <c r="H4247" s="261">
        <v>2</v>
      </c>
      <c r="I4247" s="261" t="s">
        <v>4522</v>
      </c>
      <c r="J4247" s="261" t="s">
        <v>7645</v>
      </c>
      <c r="K4247" s="261" t="s">
        <v>7647</v>
      </c>
      <c r="L4247" s="262">
        <v>45530</v>
      </c>
      <c r="M4247" s="261" t="s">
        <v>20</v>
      </c>
    </row>
    <row r="4248" spans="1:13" x14ac:dyDescent="0.35">
      <c r="A4248" s="259" t="s">
        <v>289</v>
      </c>
      <c r="B4248" s="259" t="s">
        <v>290</v>
      </c>
      <c r="C4248" s="259" t="s">
        <v>291</v>
      </c>
      <c r="D4248" s="259" t="s">
        <v>990</v>
      </c>
      <c r="E4248" s="259">
        <v>24786000</v>
      </c>
      <c r="F4248" s="259" t="s">
        <v>7648</v>
      </c>
      <c r="G4248" s="259" t="s">
        <v>492</v>
      </c>
      <c r="H4248" s="259">
        <v>1</v>
      </c>
      <c r="I4248" s="259" t="s">
        <v>7649</v>
      </c>
      <c r="J4248" s="259" t="s">
        <v>7650</v>
      </c>
      <c r="K4248" s="259" t="s">
        <v>7651</v>
      </c>
      <c r="L4248" s="260">
        <v>45530</v>
      </c>
      <c r="M4248" s="259" t="s">
        <v>20</v>
      </c>
    </row>
    <row r="4249" spans="1:13" x14ac:dyDescent="0.35">
      <c r="A4249" s="261" t="s">
        <v>289</v>
      </c>
      <c r="B4249" s="261" t="s">
        <v>290</v>
      </c>
      <c r="C4249" s="261" t="s">
        <v>291</v>
      </c>
      <c r="D4249" s="261" t="s">
        <v>995</v>
      </c>
      <c r="E4249" s="261">
        <v>0</v>
      </c>
      <c r="F4249" s="261" t="s">
        <v>7648</v>
      </c>
      <c r="G4249" s="261" t="s">
        <v>888</v>
      </c>
      <c r="H4249" s="261">
        <v>2</v>
      </c>
      <c r="I4249" s="261" t="s">
        <v>7652</v>
      </c>
      <c r="J4249" s="261" t="s">
        <v>7653</v>
      </c>
      <c r="K4249" s="261" t="s">
        <v>7654</v>
      </c>
      <c r="L4249" s="262">
        <v>45530</v>
      </c>
      <c r="M4249" s="261" t="s">
        <v>20</v>
      </c>
    </row>
    <row r="4250" spans="1:13" x14ac:dyDescent="0.35">
      <c r="A4250" s="259" t="s">
        <v>289</v>
      </c>
      <c r="B4250" s="259" t="s">
        <v>290</v>
      </c>
      <c r="C4250" s="259" t="s">
        <v>291</v>
      </c>
      <c r="D4250" s="259" t="s">
        <v>1000</v>
      </c>
      <c r="E4250" s="259">
        <v>24214000</v>
      </c>
      <c r="F4250" s="259" t="s">
        <v>7648</v>
      </c>
      <c r="G4250" s="259" t="s">
        <v>888</v>
      </c>
      <c r="H4250" s="259">
        <v>2</v>
      </c>
      <c r="I4250" s="259" t="s">
        <v>7655</v>
      </c>
      <c r="J4250" s="259" t="s">
        <v>7656</v>
      </c>
      <c r="K4250" s="259" t="s">
        <v>7657</v>
      </c>
      <c r="L4250" s="260">
        <v>45530</v>
      </c>
      <c r="M4250" s="259" t="s">
        <v>20</v>
      </c>
    </row>
    <row r="4251" spans="1:13" x14ac:dyDescent="0.35">
      <c r="A4251" s="261" t="s">
        <v>289</v>
      </c>
      <c r="B4251" s="261" t="s">
        <v>290</v>
      </c>
      <c r="C4251" s="261" t="s">
        <v>291</v>
      </c>
      <c r="D4251" s="261" t="s">
        <v>1003</v>
      </c>
      <c r="E4251" s="261">
        <v>10547000</v>
      </c>
      <c r="F4251" s="261" t="s">
        <v>7648</v>
      </c>
      <c r="G4251" s="261" t="s">
        <v>22</v>
      </c>
      <c r="H4251" s="261">
        <v>3</v>
      </c>
      <c r="I4251" s="261" t="s">
        <v>7658</v>
      </c>
      <c r="J4251" s="261" t="s">
        <v>7659</v>
      </c>
      <c r="K4251" s="261" t="s">
        <v>7660</v>
      </c>
      <c r="L4251" s="262">
        <v>45530</v>
      </c>
      <c r="M4251" s="261" t="s">
        <v>20</v>
      </c>
    </row>
    <row r="4252" spans="1:13" x14ac:dyDescent="0.35">
      <c r="A4252" s="259" t="s">
        <v>289</v>
      </c>
      <c r="B4252" s="259" t="s">
        <v>290</v>
      </c>
      <c r="C4252" s="259" t="s">
        <v>291</v>
      </c>
      <c r="D4252" s="259" t="s">
        <v>1006</v>
      </c>
      <c r="E4252" s="259">
        <v>10651000</v>
      </c>
      <c r="F4252" s="259" t="s">
        <v>7648</v>
      </c>
      <c r="G4252" s="259" t="s">
        <v>22</v>
      </c>
      <c r="H4252" s="259">
        <v>3</v>
      </c>
      <c r="I4252" s="259" t="s">
        <v>7649</v>
      </c>
      <c r="J4252" s="259" t="s">
        <v>7661</v>
      </c>
      <c r="K4252" s="259" t="s">
        <v>7662</v>
      </c>
      <c r="L4252" s="260">
        <v>45530</v>
      </c>
      <c r="M4252" s="259" t="s">
        <v>20</v>
      </c>
    </row>
    <row r="4253" spans="1:13" x14ac:dyDescent="0.35">
      <c r="A4253" s="261" t="s">
        <v>289</v>
      </c>
      <c r="B4253" s="261" t="s">
        <v>290</v>
      </c>
      <c r="C4253" s="261" t="s">
        <v>291</v>
      </c>
      <c r="D4253" s="261" t="s">
        <v>823</v>
      </c>
      <c r="E4253" s="261">
        <v>3588000</v>
      </c>
      <c r="F4253" s="261" t="s">
        <v>7648</v>
      </c>
      <c r="G4253" s="261" t="s">
        <v>22</v>
      </c>
      <c r="H4253" s="261">
        <v>3</v>
      </c>
      <c r="I4253" s="261" t="s">
        <v>7663</v>
      </c>
      <c r="J4253" s="261" t="s">
        <v>7664</v>
      </c>
      <c r="K4253" s="261" t="s">
        <v>7665</v>
      </c>
      <c r="L4253" s="262">
        <v>45530</v>
      </c>
      <c r="M4253" s="261" t="s">
        <v>20</v>
      </c>
    </row>
    <row r="4254" spans="1:13" x14ac:dyDescent="0.35">
      <c r="A4254" s="259" t="s">
        <v>289</v>
      </c>
      <c r="B4254" s="259" t="s">
        <v>290</v>
      </c>
      <c r="C4254" s="259" t="s">
        <v>291</v>
      </c>
      <c r="D4254" s="259" t="s">
        <v>404</v>
      </c>
      <c r="E4254" s="259">
        <v>5</v>
      </c>
      <c r="F4254" s="259" t="s">
        <v>7628</v>
      </c>
      <c r="G4254" s="259" t="s">
        <v>888</v>
      </c>
      <c r="H4254" s="259">
        <v>2</v>
      </c>
      <c r="I4254" s="259" t="s">
        <v>7629</v>
      </c>
      <c r="J4254" s="259" t="s">
        <v>7666</v>
      </c>
      <c r="K4254" s="259" t="s">
        <v>7667</v>
      </c>
      <c r="L4254" s="260">
        <v>45530</v>
      </c>
      <c r="M4254" s="259" t="s">
        <v>20</v>
      </c>
    </row>
    <row r="4255" spans="1:13" x14ac:dyDescent="0.35">
      <c r="A4255" s="261" t="s">
        <v>571</v>
      </c>
      <c r="B4255" s="261" t="s">
        <v>572</v>
      </c>
      <c r="C4255" s="261" t="s">
        <v>291</v>
      </c>
      <c r="D4255" s="261" t="s">
        <v>953</v>
      </c>
      <c r="E4255" s="261">
        <v>49000000</v>
      </c>
      <c r="F4255" s="261" t="s">
        <v>7628</v>
      </c>
      <c r="G4255" s="261" t="s">
        <v>492</v>
      </c>
      <c r="H4255" s="261">
        <v>1</v>
      </c>
      <c r="I4255" s="261" t="s">
        <v>7629</v>
      </c>
      <c r="J4255" s="261" t="s">
        <v>7630</v>
      </c>
      <c r="K4255" s="261" t="s">
        <v>7668</v>
      </c>
      <c r="L4255" s="262">
        <v>45530</v>
      </c>
      <c r="M4255" s="261" t="s">
        <v>20</v>
      </c>
    </row>
    <row r="4256" spans="1:13" x14ac:dyDescent="0.35">
      <c r="A4256" s="259" t="s">
        <v>571</v>
      </c>
      <c r="B4256" s="259" t="s">
        <v>572</v>
      </c>
      <c r="C4256" s="259" t="s">
        <v>291</v>
      </c>
      <c r="D4256" s="259" t="s">
        <v>694</v>
      </c>
      <c r="E4256" s="259">
        <v>1840687</v>
      </c>
      <c r="F4256" s="259" t="s">
        <v>7632</v>
      </c>
      <c r="G4256" s="259" t="s">
        <v>888</v>
      </c>
      <c r="H4256" s="259">
        <v>2</v>
      </c>
      <c r="I4256" s="259" t="s">
        <v>7633</v>
      </c>
      <c r="J4256" s="259" t="s">
        <v>7669</v>
      </c>
      <c r="K4256" s="259" t="s">
        <v>7670</v>
      </c>
      <c r="L4256" s="260">
        <v>45530</v>
      </c>
      <c r="M4256" s="259" t="s">
        <v>20</v>
      </c>
    </row>
    <row r="4257" spans="1:13" x14ac:dyDescent="0.35">
      <c r="A4257" s="261" t="s">
        <v>571</v>
      </c>
      <c r="B4257" s="261" t="s">
        <v>572</v>
      </c>
      <c r="C4257" s="261" t="s">
        <v>291</v>
      </c>
      <c r="D4257" s="261" t="s">
        <v>962</v>
      </c>
      <c r="E4257" s="261">
        <v>49000000</v>
      </c>
      <c r="F4257" s="261" t="s">
        <v>7628</v>
      </c>
      <c r="G4257" s="261" t="s">
        <v>888</v>
      </c>
      <c r="H4257" s="261">
        <v>2</v>
      </c>
      <c r="I4257" s="261" t="s">
        <v>7629</v>
      </c>
      <c r="J4257" s="261" t="s">
        <v>7671</v>
      </c>
      <c r="K4257" s="261" t="s">
        <v>7672</v>
      </c>
      <c r="L4257" s="262">
        <v>45530</v>
      </c>
      <c r="M4257" s="261" t="s">
        <v>20</v>
      </c>
    </row>
    <row r="4258" spans="1:13" x14ac:dyDescent="0.35">
      <c r="A4258" s="259" t="s">
        <v>571</v>
      </c>
      <c r="B4258" s="259" t="s">
        <v>572</v>
      </c>
      <c r="C4258" s="259" t="s">
        <v>291</v>
      </c>
      <c r="D4258" s="259" t="s">
        <v>967</v>
      </c>
      <c r="E4258" s="259">
        <v>13006900</v>
      </c>
      <c r="F4258" s="259" t="s">
        <v>7673</v>
      </c>
      <c r="G4258" s="259" t="s">
        <v>888</v>
      </c>
      <c r="H4258" s="259">
        <v>2</v>
      </c>
      <c r="I4258" s="259" t="s">
        <v>7674</v>
      </c>
      <c r="J4258" s="259" t="s">
        <v>7675</v>
      </c>
      <c r="K4258" s="259" t="s">
        <v>7676</v>
      </c>
      <c r="L4258" s="260">
        <v>45530</v>
      </c>
      <c r="M4258" s="259" t="s">
        <v>20</v>
      </c>
    </row>
    <row r="4259" spans="1:13" x14ac:dyDescent="0.35">
      <c r="A4259" s="261" t="s">
        <v>571</v>
      </c>
      <c r="B4259" s="261" t="s">
        <v>572</v>
      </c>
      <c r="C4259" s="261" t="s">
        <v>291</v>
      </c>
      <c r="D4259" s="261" t="s">
        <v>568</v>
      </c>
      <c r="E4259" s="261">
        <v>909300</v>
      </c>
      <c r="F4259" s="261" t="s">
        <v>7677</v>
      </c>
      <c r="G4259" s="261" t="s">
        <v>888</v>
      </c>
      <c r="H4259" s="261">
        <v>2</v>
      </c>
      <c r="I4259" s="261" t="s">
        <v>7678</v>
      </c>
      <c r="J4259" s="261" t="s">
        <v>7679</v>
      </c>
      <c r="K4259" s="261" t="s">
        <v>7680</v>
      </c>
      <c r="L4259" s="262">
        <v>45530</v>
      </c>
      <c r="M4259" s="261" t="s">
        <v>20</v>
      </c>
    </row>
    <row r="4260" spans="1:13" x14ac:dyDescent="0.35">
      <c r="A4260" s="259" t="s">
        <v>571</v>
      </c>
      <c r="B4260" s="259" t="s">
        <v>572</v>
      </c>
      <c r="C4260" s="259" t="s">
        <v>291</v>
      </c>
      <c r="D4260" s="259" t="s">
        <v>635</v>
      </c>
      <c r="E4260" s="259">
        <v>12</v>
      </c>
      <c r="F4260" s="259" t="s">
        <v>7644</v>
      </c>
      <c r="G4260" s="259" t="s">
        <v>888</v>
      </c>
      <c r="H4260" s="259">
        <v>2</v>
      </c>
      <c r="I4260" s="259" t="s">
        <v>691</v>
      </c>
      <c r="J4260" s="259" t="s">
        <v>7681</v>
      </c>
      <c r="K4260" s="259" t="s">
        <v>7682</v>
      </c>
      <c r="L4260" s="260">
        <v>45530</v>
      </c>
      <c r="M4260" s="259" t="s">
        <v>20</v>
      </c>
    </row>
    <row r="4261" spans="1:13" x14ac:dyDescent="0.35">
      <c r="A4261" s="261" t="s">
        <v>571</v>
      </c>
      <c r="B4261" s="261" t="s">
        <v>572</v>
      </c>
      <c r="C4261" s="261" t="s">
        <v>291</v>
      </c>
      <c r="D4261" s="261" t="s">
        <v>793</v>
      </c>
      <c r="E4261" s="261">
        <v>5579</v>
      </c>
      <c r="F4261" s="261" t="s">
        <v>7644</v>
      </c>
      <c r="G4261" s="261" t="s">
        <v>888</v>
      </c>
      <c r="H4261" s="261">
        <v>2</v>
      </c>
      <c r="I4261" s="261" t="s">
        <v>4522</v>
      </c>
      <c r="J4261" s="261" t="s">
        <v>7645</v>
      </c>
      <c r="K4261" s="261" t="s">
        <v>7683</v>
      </c>
      <c r="L4261" s="262">
        <v>45530</v>
      </c>
      <c r="M4261" s="261" t="s">
        <v>20</v>
      </c>
    </row>
    <row r="4262" spans="1:13" x14ac:dyDescent="0.35">
      <c r="A4262" s="259" t="s">
        <v>571</v>
      </c>
      <c r="B4262" s="259" t="s">
        <v>572</v>
      </c>
      <c r="C4262" s="259" t="s">
        <v>291</v>
      </c>
      <c r="D4262" s="259" t="s">
        <v>990</v>
      </c>
      <c r="E4262" s="259">
        <v>909300</v>
      </c>
      <c r="F4262" s="259" t="s">
        <v>7677</v>
      </c>
      <c r="G4262" s="259" t="s">
        <v>492</v>
      </c>
      <c r="H4262" s="259">
        <v>1</v>
      </c>
      <c r="I4262" s="259" t="s">
        <v>7678</v>
      </c>
      <c r="J4262" s="259" t="s">
        <v>7684</v>
      </c>
      <c r="K4262" s="259" t="s">
        <v>7685</v>
      </c>
      <c r="L4262" s="260">
        <v>45530</v>
      </c>
      <c r="M4262" s="259" t="s">
        <v>20</v>
      </c>
    </row>
    <row r="4263" spans="1:13" x14ac:dyDescent="0.35">
      <c r="A4263" s="261" t="s">
        <v>571</v>
      </c>
      <c r="B4263" s="261" t="s">
        <v>572</v>
      </c>
      <c r="C4263" s="261" t="s">
        <v>291</v>
      </c>
      <c r="D4263" s="261" t="s">
        <v>995</v>
      </c>
      <c r="E4263" s="261">
        <v>35993100</v>
      </c>
      <c r="F4263" s="261" t="s">
        <v>7686</v>
      </c>
      <c r="G4263" s="261" t="s">
        <v>888</v>
      </c>
      <c r="H4263" s="261">
        <v>2</v>
      </c>
      <c r="I4263" s="261" t="s">
        <v>7687</v>
      </c>
      <c r="J4263" s="261" t="s">
        <v>7688</v>
      </c>
      <c r="K4263" s="261" t="s">
        <v>7689</v>
      </c>
      <c r="L4263" s="262">
        <v>45530</v>
      </c>
      <c r="M4263" s="261" t="s">
        <v>20</v>
      </c>
    </row>
    <row r="4264" spans="1:13" x14ac:dyDescent="0.35">
      <c r="A4264" s="259" t="s">
        <v>571</v>
      </c>
      <c r="B4264" s="259" t="s">
        <v>572</v>
      </c>
      <c r="C4264" s="259" t="s">
        <v>291</v>
      </c>
      <c r="D4264" s="259" t="s">
        <v>1000</v>
      </c>
      <c r="E4264" s="259">
        <v>12097600</v>
      </c>
      <c r="F4264" s="259" t="s">
        <v>7673</v>
      </c>
      <c r="G4264" s="259" t="s">
        <v>888</v>
      </c>
      <c r="H4264" s="259">
        <v>2</v>
      </c>
      <c r="I4264" s="259" t="s">
        <v>7690</v>
      </c>
      <c r="J4264" s="259" t="s">
        <v>7691</v>
      </c>
      <c r="K4264" s="259" t="s">
        <v>7692</v>
      </c>
      <c r="L4264" s="260">
        <v>45530</v>
      </c>
      <c r="M4264" s="259" t="s">
        <v>20</v>
      </c>
    </row>
    <row r="4265" spans="1:13" x14ac:dyDescent="0.35">
      <c r="A4265" s="261" t="s">
        <v>571</v>
      </c>
      <c r="B4265" s="261" t="s">
        <v>572</v>
      </c>
      <c r="C4265" s="261" t="s">
        <v>291</v>
      </c>
      <c r="D4265" s="261" t="s">
        <v>1003</v>
      </c>
      <c r="E4265" s="261">
        <v>909300</v>
      </c>
      <c r="F4265" s="261" t="s">
        <v>7673</v>
      </c>
      <c r="G4265" s="261" t="s">
        <v>492</v>
      </c>
      <c r="H4265" s="261">
        <v>1</v>
      </c>
      <c r="I4265" s="261" t="s">
        <v>7690</v>
      </c>
      <c r="J4265" s="261" t="s">
        <v>7693</v>
      </c>
      <c r="K4265" s="261" t="s">
        <v>7694</v>
      </c>
      <c r="L4265" s="262">
        <v>45530</v>
      </c>
      <c r="M4265" s="261" t="s">
        <v>20</v>
      </c>
    </row>
    <row r="4266" spans="1:13" x14ac:dyDescent="0.35">
      <c r="A4266" s="259" t="s">
        <v>571</v>
      </c>
      <c r="B4266" s="259" t="s">
        <v>572</v>
      </c>
      <c r="C4266" s="259" t="s">
        <v>291</v>
      </c>
      <c r="D4266" s="259" t="s">
        <v>1006</v>
      </c>
      <c r="E4266" s="259" t="s">
        <v>17</v>
      </c>
      <c r="F4266" s="259" t="s">
        <v>7673</v>
      </c>
      <c r="G4266" s="259" t="s">
        <v>492</v>
      </c>
      <c r="H4266" s="259">
        <v>1</v>
      </c>
      <c r="I4266" s="259" t="s">
        <v>7690</v>
      </c>
      <c r="J4266" s="259" t="s">
        <v>7693</v>
      </c>
      <c r="K4266" s="259" t="s">
        <v>7695</v>
      </c>
      <c r="L4266" s="260">
        <v>45530</v>
      </c>
      <c r="M4266" s="259" t="s">
        <v>20</v>
      </c>
    </row>
    <row r="4267" spans="1:13" x14ac:dyDescent="0.35">
      <c r="A4267" s="261" t="s">
        <v>571</v>
      </c>
      <c r="B4267" s="261" t="s">
        <v>572</v>
      </c>
      <c r="C4267" s="261" t="s">
        <v>291</v>
      </c>
      <c r="D4267" s="261" t="s">
        <v>823</v>
      </c>
      <c r="E4267" s="261" t="s">
        <v>17</v>
      </c>
      <c r="F4267" s="261" t="s">
        <v>7673</v>
      </c>
      <c r="G4267" s="261" t="s">
        <v>492</v>
      </c>
      <c r="H4267" s="261">
        <v>1</v>
      </c>
      <c r="I4267" s="261" t="s">
        <v>7690</v>
      </c>
      <c r="J4267" s="261" t="s">
        <v>7693</v>
      </c>
      <c r="K4267" s="261" t="s">
        <v>7696</v>
      </c>
      <c r="L4267" s="262">
        <v>45530</v>
      </c>
      <c r="M4267" s="261" t="s">
        <v>20</v>
      </c>
    </row>
    <row r="4268" spans="1:13" x14ac:dyDescent="0.35">
      <c r="A4268" s="259" t="s">
        <v>571</v>
      </c>
      <c r="B4268" s="259" t="s">
        <v>572</v>
      </c>
      <c r="C4268" s="259" t="s">
        <v>291</v>
      </c>
      <c r="D4268" s="259" t="s">
        <v>404</v>
      </c>
      <c r="E4268" s="259">
        <v>2</v>
      </c>
      <c r="F4268" s="259" t="s">
        <v>7673</v>
      </c>
      <c r="G4268" s="259" t="s">
        <v>888</v>
      </c>
      <c r="H4268" s="259">
        <v>2</v>
      </c>
      <c r="I4268" s="259" t="s">
        <v>7674</v>
      </c>
      <c r="J4268" s="259" t="s">
        <v>7697</v>
      </c>
      <c r="K4268" s="259" t="s">
        <v>7698</v>
      </c>
      <c r="L4268" s="260">
        <v>45530</v>
      </c>
      <c r="M4268" s="259" t="s">
        <v>20</v>
      </c>
    </row>
    <row r="4269" spans="1:13" x14ac:dyDescent="0.35">
      <c r="A4269" s="261" t="s">
        <v>1231</v>
      </c>
      <c r="B4269" s="261" t="s">
        <v>1232</v>
      </c>
      <c r="C4269" s="261" t="s">
        <v>1233</v>
      </c>
      <c r="D4269" s="261" t="s">
        <v>953</v>
      </c>
      <c r="E4269" s="261">
        <v>17600000</v>
      </c>
      <c r="F4269" s="261" t="s">
        <v>7699</v>
      </c>
      <c r="G4269" s="261" t="s">
        <v>492</v>
      </c>
      <c r="H4269" s="261">
        <v>1</v>
      </c>
      <c r="I4269" s="261" t="s">
        <v>7700</v>
      </c>
      <c r="J4269" s="261" t="s">
        <v>7701</v>
      </c>
      <c r="K4269" s="261" t="s">
        <v>7702</v>
      </c>
      <c r="L4269" s="262">
        <v>45530</v>
      </c>
      <c r="M4269" s="261" t="s">
        <v>20</v>
      </c>
    </row>
    <row r="4270" spans="1:13" x14ac:dyDescent="0.35">
      <c r="A4270" s="259" t="s">
        <v>1231</v>
      </c>
      <c r="B4270" s="259" t="s">
        <v>1232</v>
      </c>
      <c r="C4270" s="259" t="s">
        <v>1233</v>
      </c>
      <c r="D4270" s="259" t="s">
        <v>694</v>
      </c>
      <c r="E4270" s="259">
        <v>107160</v>
      </c>
      <c r="F4270" s="259" t="s">
        <v>903</v>
      </c>
      <c r="G4270" s="259" t="s">
        <v>888</v>
      </c>
      <c r="H4270" s="259">
        <v>2</v>
      </c>
      <c r="I4270" s="259" t="s">
        <v>7703</v>
      </c>
      <c r="J4270" s="259" t="s">
        <v>7704</v>
      </c>
      <c r="K4270" s="259" t="s">
        <v>7705</v>
      </c>
      <c r="L4270" s="260">
        <v>45530</v>
      </c>
      <c r="M4270" s="259" t="s">
        <v>20</v>
      </c>
    </row>
    <row r="4271" spans="1:13" x14ac:dyDescent="0.35">
      <c r="A4271" s="261" t="s">
        <v>1231</v>
      </c>
      <c r="B4271" s="261" t="s">
        <v>1232</v>
      </c>
      <c r="C4271" s="261" t="s">
        <v>1233</v>
      </c>
      <c r="D4271" s="261" t="s">
        <v>962</v>
      </c>
      <c r="E4271" s="261">
        <v>17600000</v>
      </c>
      <c r="F4271" s="261" t="s">
        <v>7699</v>
      </c>
      <c r="G4271" s="261" t="s">
        <v>22</v>
      </c>
      <c r="H4271" s="261">
        <v>3</v>
      </c>
      <c r="I4271" s="261" t="s">
        <v>7700</v>
      </c>
      <c r="J4271" s="261" t="s">
        <v>7706</v>
      </c>
      <c r="K4271" s="261" t="s">
        <v>7707</v>
      </c>
      <c r="L4271" s="262">
        <v>45530</v>
      </c>
      <c r="M4271" s="261" t="s">
        <v>20</v>
      </c>
    </row>
    <row r="4272" spans="1:13" x14ac:dyDescent="0.35">
      <c r="A4272" s="259" t="s">
        <v>1231</v>
      </c>
      <c r="B4272" s="259" t="s">
        <v>1232</v>
      </c>
      <c r="C4272" s="259" t="s">
        <v>1233</v>
      </c>
      <c r="D4272" s="259" t="s">
        <v>967</v>
      </c>
      <c r="E4272" s="259">
        <v>9856000</v>
      </c>
      <c r="F4272" s="259" t="s">
        <v>7708</v>
      </c>
      <c r="G4272" s="259" t="s">
        <v>22</v>
      </c>
      <c r="H4272" s="259">
        <v>3</v>
      </c>
      <c r="I4272" s="259" t="s">
        <v>7709</v>
      </c>
      <c r="J4272" s="259" t="s">
        <v>7710</v>
      </c>
      <c r="K4272" s="259" t="s">
        <v>7711</v>
      </c>
      <c r="L4272" s="260">
        <v>45530</v>
      </c>
      <c r="M4272" s="259" t="s">
        <v>20</v>
      </c>
    </row>
    <row r="4273" spans="1:13" x14ac:dyDescent="0.35">
      <c r="A4273" s="261" t="s">
        <v>1231</v>
      </c>
      <c r="B4273" s="261" t="s">
        <v>1232</v>
      </c>
      <c r="C4273" s="261" t="s">
        <v>1233</v>
      </c>
      <c r="D4273" s="261" t="s">
        <v>568</v>
      </c>
      <c r="E4273" s="261">
        <v>242000</v>
      </c>
      <c r="F4273" s="261" t="s">
        <v>4174</v>
      </c>
      <c r="G4273" s="261" t="s">
        <v>33</v>
      </c>
      <c r="H4273" s="261">
        <v>2</v>
      </c>
      <c r="I4273" s="261" t="s">
        <v>4175</v>
      </c>
      <c r="J4273" s="261" t="s">
        <v>7712</v>
      </c>
      <c r="K4273" s="261" t="s">
        <v>7713</v>
      </c>
      <c r="L4273" s="262">
        <v>45530</v>
      </c>
      <c r="M4273" s="261" t="s">
        <v>20</v>
      </c>
    </row>
    <row r="4274" spans="1:13" x14ac:dyDescent="0.35">
      <c r="A4274" s="259" t="s">
        <v>1231</v>
      </c>
      <c r="B4274" s="259" t="s">
        <v>1232</v>
      </c>
      <c r="C4274" s="259" t="s">
        <v>1233</v>
      </c>
      <c r="D4274" s="259" t="s">
        <v>40</v>
      </c>
      <c r="E4274" s="259" t="s">
        <v>17</v>
      </c>
      <c r="F4274" s="259" t="s">
        <v>17</v>
      </c>
      <c r="G4274" s="259" t="s">
        <v>17</v>
      </c>
      <c r="H4274" s="259" t="s">
        <v>17</v>
      </c>
      <c r="I4274" s="259" t="s">
        <v>17</v>
      </c>
      <c r="J4274" s="259" t="s">
        <v>7714</v>
      </c>
      <c r="K4274" s="259" t="s">
        <v>7715</v>
      </c>
      <c r="L4274" s="260">
        <v>45530</v>
      </c>
      <c r="M4274" s="259" t="s">
        <v>20</v>
      </c>
    </row>
    <row r="4275" spans="1:13" x14ac:dyDescent="0.35">
      <c r="A4275" s="261" t="s">
        <v>1231</v>
      </c>
      <c r="B4275" s="261" t="s">
        <v>1232</v>
      </c>
      <c r="C4275" s="261" t="s">
        <v>1233</v>
      </c>
      <c r="D4275" s="261" t="s">
        <v>635</v>
      </c>
      <c r="E4275" s="261">
        <v>78</v>
      </c>
      <c r="F4275" s="261" t="s">
        <v>7716</v>
      </c>
      <c r="G4275" s="261" t="s">
        <v>22</v>
      </c>
      <c r="H4275" s="261">
        <v>3</v>
      </c>
      <c r="I4275" s="261" t="s">
        <v>790</v>
      </c>
      <c r="J4275" s="261" t="s">
        <v>7717</v>
      </c>
      <c r="K4275" s="261" t="s">
        <v>7718</v>
      </c>
      <c r="L4275" s="262">
        <v>45530</v>
      </c>
      <c r="M4275" s="261" t="s">
        <v>20</v>
      </c>
    </row>
    <row r="4276" spans="1:13" x14ac:dyDescent="0.35">
      <c r="A4276" s="259" t="s">
        <v>1231</v>
      </c>
      <c r="B4276" s="259" t="s">
        <v>1232</v>
      </c>
      <c r="C4276" s="259" t="s">
        <v>1233</v>
      </c>
      <c r="D4276" s="259" t="s">
        <v>793</v>
      </c>
      <c r="E4276" s="259">
        <v>78</v>
      </c>
      <c r="F4276" s="259" t="s">
        <v>7716</v>
      </c>
      <c r="G4276" s="259" t="s">
        <v>22</v>
      </c>
      <c r="H4276" s="259">
        <v>3</v>
      </c>
      <c r="I4276" s="259" t="s">
        <v>790</v>
      </c>
      <c r="J4276" s="259" t="s">
        <v>7719</v>
      </c>
      <c r="K4276" s="259" t="s">
        <v>7720</v>
      </c>
      <c r="L4276" s="260">
        <v>45530</v>
      </c>
      <c r="M4276" s="259" t="s">
        <v>20</v>
      </c>
    </row>
    <row r="4277" spans="1:13" x14ac:dyDescent="0.35">
      <c r="A4277" s="261" t="s">
        <v>1231</v>
      </c>
      <c r="B4277" s="261" t="s">
        <v>1232</v>
      </c>
      <c r="C4277" s="261" t="s">
        <v>1233</v>
      </c>
      <c r="D4277" s="261" t="s">
        <v>990</v>
      </c>
      <c r="E4277" s="261">
        <v>5300000</v>
      </c>
      <c r="F4277" s="261" t="s">
        <v>7699</v>
      </c>
      <c r="G4277" s="261" t="s">
        <v>888</v>
      </c>
      <c r="H4277" s="261">
        <v>2</v>
      </c>
      <c r="I4277" s="261" t="s">
        <v>7700</v>
      </c>
      <c r="J4277" s="261" t="s">
        <v>7721</v>
      </c>
      <c r="K4277" s="261" t="s">
        <v>7722</v>
      </c>
      <c r="L4277" s="262">
        <v>45530</v>
      </c>
      <c r="M4277" s="261" t="s">
        <v>439</v>
      </c>
    </row>
    <row r="4278" spans="1:13" x14ac:dyDescent="0.35">
      <c r="A4278" s="259" t="s">
        <v>1231</v>
      </c>
      <c r="B4278" s="259" t="s">
        <v>1232</v>
      </c>
      <c r="C4278" s="259" t="s">
        <v>1233</v>
      </c>
      <c r="D4278" s="259" t="s">
        <v>995</v>
      </c>
      <c r="E4278" s="259">
        <v>7744000</v>
      </c>
      <c r="F4278" s="259" t="s">
        <v>7708</v>
      </c>
      <c r="G4278" s="259" t="s">
        <v>33</v>
      </c>
      <c r="H4278" s="259">
        <v>2</v>
      </c>
      <c r="I4278" s="259" t="s">
        <v>7709</v>
      </c>
      <c r="J4278" s="259" t="s">
        <v>7723</v>
      </c>
      <c r="K4278" s="259" t="s">
        <v>7724</v>
      </c>
      <c r="L4278" s="260">
        <v>45530</v>
      </c>
      <c r="M4278" s="259" t="s">
        <v>439</v>
      </c>
    </row>
    <row r="4279" spans="1:13" x14ac:dyDescent="0.35">
      <c r="A4279" s="261" t="s">
        <v>1231</v>
      </c>
      <c r="B4279" s="261" t="s">
        <v>1232</v>
      </c>
      <c r="C4279" s="261" t="s">
        <v>1233</v>
      </c>
      <c r="D4279" s="261" t="s">
        <v>1000</v>
      </c>
      <c r="E4279" s="261">
        <v>4556000</v>
      </c>
      <c r="F4279" s="261" t="s">
        <v>7708</v>
      </c>
      <c r="G4279" s="261" t="s">
        <v>888</v>
      </c>
      <c r="H4279" s="261">
        <v>2</v>
      </c>
      <c r="I4279" s="261" t="s">
        <v>7709</v>
      </c>
      <c r="J4279" s="261" t="s">
        <v>7725</v>
      </c>
      <c r="K4279" s="261" t="s">
        <v>7726</v>
      </c>
      <c r="L4279" s="262">
        <v>45530</v>
      </c>
      <c r="M4279" s="261" t="s">
        <v>439</v>
      </c>
    </row>
    <row r="4280" spans="1:13" x14ac:dyDescent="0.35">
      <c r="A4280" s="259" t="s">
        <v>1231</v>
      </c>
      <c r="B4280" s="259" t="s">
        <v>1232</v>
      </c>
      <c r="C4280" s="259" t="s">
        <v>1233</v>
      </c>
      <c r="D4280" s="259" t="s">
        <v>1003</v>
      </c>
      <c r="E4280" s="259">
        <v>4948000</v>
      </c>
      <c r="F4280" s="259" t="s">
        <v>7708</v>
      </c>
      <c r="G4280" s="259" t="s">
        <v>33</v>
      </c>
      <c r="H4280" s="259">
        <v>2</v>
      </c>
      <c r="I4280" s="259" t="s">
        <v>7709</v>
      </c>
      <c r="J4280" s="259" t="s">
        <v>7727</v>
      </c>
      <c r="K4280" s="259" t="s">
        <v>7728</v>
      </c>
      <c r="L4280" s="260">
        <v>45530</v>
      </c>
      <c r="M4280" s="259" t="s">
        <v>439</v>
      </c>
    </row>
    <row r="4281" spans="1:13" x14ac:dyDescent="0.35">
      <c r="A4281" s="261" t="s">
        <v>1231</v>
      </c>
      <c r="B4281" s="261" t="s">
        <v>1232</v>
      </c>
      <c r="C4281" s="261" t="s">
        <v>1233</v>
      </c>
      <c r="D4281" s="261" t="s">
        <v>1006</v>
      </c>
      <c r="E4281" s="261">
        <v>352000</v>
      </c>
      <c r="F4281" s="261" t="s">
        <v>7708</v>
      </c>
      <c r="G4281" s="261" t="s">
        <v>888</v>
      </c>
      <c r="H4281" s="261">
        <v>2</v>
      </c>
      <c r="I4281" s="261" t="s">
        <v>7700</v>
      </c>
      <c r="J4281" s="261" t="s">
        <v>7729</v>
      </c>
      <c r="K4281" s="261" t="s">
        <v>7730</v>
      </c>
      <c r="L4281" s="262">
        <v>45530</v>
      </c>
      <c r="M4281" s="261" t="s">
        <v>439</v>
      </c>
    </row>
    <row r="4282" spans="1:13" x14ac:dyDescent="0.35">
      <c r="A4282" s="259" t="s">
        <v>1231</v>
      </c>
      <c r="B4282" s="259" t="s">
        <v>1232</v>
      </c>
      <c r="C4282" s="259" t="s">
        <v>1233</v>
      </c>
      <c r="D4282" s="259" t="s">
        <v>823</v>
      </c>
      <c r="E4282" s="259">
        <v>0</v>
      </c>
      <c r="F4282" s="259" t="s">
        <v>7699</v>
      </c>
      <c r="G4282" s="259" t="s">
        <v>888</v>
      </c>
      <c r="H4282" s="259">
        <v>2</v>
      </c>
      <c r="I4282" s="259" t="s">
        <v>7731</v>
      </c>
      <c r="J4282" s="259" t="s">
        <v>7732</v>
      </c>
      <c r="K4282" s="259" t="s">
        <v>7733</v>
      </c>
      <c r="L4282" s="260">
        <v>45530</v>
      </c>
      <c r="M4282" s="259" t="s">
        <v>439</v>
      </c>
    </row>
    <row r="4283" spans="1:13" x14ac:dyDescent="0.35">
      <c r="A4283" s="261" t="s">
        <v>1231</v>
      </c>
      <c r="B4283" s="261" t="s">
        <v>1232</v>
      </c>
      <c r="C4283" s="261" t="s">
        <v>1233</v>
      </c>
      <c r="D4283" s="261" t="s">
        <v>404</v>
      </c>
      <c r="E4283" s="261">
        <v>5</v>
      </c>
      <c r="F4283" s="261" t="s">
        <v>7699</v>
      </c>
      <c r="G4283" s="261" t="s">
        <v>888</v>
      </c>
      <c r="H4283" s="261">
        <v>2</v>
      </c>
      <c r="I4283" s="261" t="s">
        <v>7700</v>
      </c>
      <c r="J4283" s="261" t="s">
        <v>7734</v>
      </c>
      <c r="K4283" s="261" t="s">
        <v>7735</v>
      </c>
      <c r="L4283" s="262">
        <v>45530</v>
      </c>
      <c r="M4283" s="261" t="s">
        <v>439</v>
      </c>
    </row>
    <row r="4284" spans="1:13" x14ac:dyDescent="0.35">
      <c r="A4284" s="259" t="s">
        <v>1231</v>
      </c>
      <c r="B4284" s="259" t="s">
        <v>1232</v>
      </c>
      <c r="C4284" s="259" t="s">
        <v>1233</v>
      </c>
      <c r="D4284" s="259" t="s">
        <v>38</v>
      </c>
      <c r="E4284" s="259">
        <v>14299</v>
      </c>
      <c r="F4284" s="259" t="s">
        <v>7699</v>
      </c>
      <c r="G4284" s="259" t="s">
        <v>33</v>
      </c>
      <c r="H4284" s="259">
        <v>2</v>
      </c>
      <c r="I4284" s="259" t="s">
        <v>7700</v>
      </c>
      <c r="J4284" s="259" t="s">
        <v>7736</v>
      </c>
      <c r="K4284" s="259" t="s">
        <v>7737</v>
      </c>
      <c r="L4284" s="260">
        <v>45530</v>
      </c>
      <c r="M4284" s="259" t="s">
        <v>439</v>
      </c>
    </row>
    <row r="4285" spans="1:13" x14ac:dyDescent="0.35">
      <c r="A4285" s="261" t="s">
        <v>1231</v>
      </c>
      <c r="B4285" s="261" t="s">
        <v>1232</v>
      </c>
      <c r="C4285" s="261" t="s">
        <v>1233</v>
      </c>
      <c r="D4285" s="261" t="s">
        <v>16</v>
      </c>
      <c r="E4285" s="261" t="s">
        <v>17</v>
      </c>
      <c r="F4285" s="261" t="s">
        <v>17</v>
      </c>
      <c r="G4285" s="261" t="s">
        <v>17</v>
      </c>
      <c r="H4285" s="261" t="s">
        <v>17</v>
      </c>
      <c r="I4285" s="261" t="s">
        <v>17</v>
      </c>
      <c r="J4285" s="261" t="s">
        <v>7714</v>
      </c>
      <c r="K4285" s="261" t="s">
        <v>7738</v>
      </c>
      <c r="L4285" s="262">
        <v>45530</v>
      </c>
      <c r="M4285" s="261" t="s">
        <v>20</v>
      </c>
    </row>
    <row r="4286" spans="1:13" x14ac:dyDescent="0.35">
      <c r="A4286" s="259" t="s">
        <v>1231</v>
      </c>
      <c r="B4286" s="259" t="s">
        <v>1232</v>
      </c>
      <c r="C4286" s="259" t="s">
        <v>1233</v>
      </c>
      <c r="D4286" s="259" t="s">
        <v>21</v>
      </c>
      <c r="E4286" s="259" t="s">
        <v>17</v>
      </c>
      <c r="F4286" s="259" t="s">
        <v>17</v>
      </c>
      <c r="G4286" s="259" t="s">
        <v>17</v>
      </c>
      <c r="H4286" s="259" t="s">
        <v>17</v>
      </c>
      <c r="I4286" s="259" t="s">
        <v>17</v>
      </c>
      <c r="J4286" s="259" t="s">
        <v>7714</v>
      </c>
      <c r="K4286" s="259" t="s">
        <v>7739</v>
      </c>
      <c r="L4286" s="260">
        <v>45530</v>
      </c>
      <c r="M4286" s="259" t="s">
        <v>20</v>
      </c>
    </row>
    <row r="4287" spans="1:13" x14ac:dyDescent="0.35">
      <c r="A4287" s="261" t="s">
        <v>1231</v>
      </c>
      <c r="B4287" s="261" t="s">
        <v>1232</v>
      </c>
      <c r="C4287" s="261" t="s">
        <v>1233</v>
      </c>
      <c r="D4287" s="261" t="s">
        <v>768</v>
      </c>
      <c r="E4287" s="261" t="s">
        <v>17</v>
      </c>
      <c r="F4287" s="261" t="s">
        <v>17</v>
      </c>
      <c r="G4287" s="261" t="s">
        <v>17</v>
      </c>
      <c r="H4287" s="261" t="s">
        <v>17</v>
      </c>
      <c r="I4287" s="261" t="s">
        <v>17</v>
      </c>
      <c r="J4287" s="261" t="s">
        <v>7714</v>
      </c>
      <c r="K4287" s="261" t="s">
        <v>7740</v>
      </c>
      <c r="L4287" s="262">
        <v>45530</v>
      </c>
      <c r="M4287" s="261" t="s">
        <v>20</v>
      </c>
    </row>
    <row r="4288" spans="1:13" x14ac:dyDescent="0.35">
      <c r="A4288" s="259" t="s">
        <v>1231</v>
      </c>
      <c r="B4288" s="259" t="s">
        <v>1232</v>
      </c>
      <c r="C4288" s="259" t="s">
        <v>1233</v>
      </c>
      <c r="D4288" s="259" t="s">
        <v>24</v>
      </c>
      <c r="E4288" s="259" t="s">
        <v>17</v>
      </c>
      <c r="F4288" s="259" t="s">
        <v>17</v>
      </c>
      <c r="G4288" s="259" t="s">
        <v>17</v>
      </c>
      <c r="H4288" s="259" t="s">
        <v>17</v>
      </c>
      <c r="I4288" s="259" t="s">
        <v>17</v>
      </c>
      <c r="J4288" s="259" t="s">
        <v>7714</v>
      </c>
      <c r="K4288" s="259" t="s">
        <v>7741</v>
      </c>
      <c r="L4288" s="260">
        <v>45530</v>
      </c>
      <c r="M4288" s="259" t="s">
        <v>20</v>
      </c>
    </row>
    <row r="4289" spans="1:13" x14ac:dyDescent="0.35">
      <c r="A4289" s="261" t="s">
        <v>1236</v>
      </c>
      <c r="B4289" s="261" t="s">
        <v>1237</v>
      </c>
      <c r="C4289" s="261" t="s">
        <v>1238</v>
      </c>
      <c r="D4289" s="261" t="s">
        <v>953</v>
      </c>
      <c r="E4289" s="261">
        <v>9745126</v>
      </c>
      <c r="F4289" s="261" t="s">
        <v>7742</v>
      </c>
      <c r="G4289" s="261" t="s">
        <v>492</v>
      </c>
      <c r="H4289" s="261">
        <v>1</v>
      </c>
      <c r="I4289" s="261" t="s">
        <v>7743</v>
      </c>
      <c r="J4289" s="261" t="s">
        <v>7744</v>
      </c>
      <c r="K4289" s="261" t="s">
        <v>7745</v>
      </c>
      <c r="L4289" s="262">
        <v>45530</v>
      </c>
      <c r="M4289" s="261" t="s">
        <v>439</v>
      </c>
    </row>
    <row r="4290" spans="1:13" x14ac:dyDescent="0.35">
      <c r="A4290" s="259" t="s">
        <v>1236</v>
      </c>
      <c r="B4290" s="259" t="s">
        <v>1237</v>
      </c>
      <c r="C4290" s="259" t="s">
        <v>1238</v>
      </c>
      <c r="D4290" s="259" t="s">
        <v>694</v>
      </c>
      <c r="E4290" s="259">
        <v>111890</v>
      </c>
      <c r="F4290" s="259" t="s">
        <v>7746</v>
      </c>
      <c r="G4290" s="259" t="s">
        <v>492</v>
      </c>
      <c r="H4290" s="259">
        <v>1</v>
      </c>
      <c r="I4290" s="259" t="s">
        <v>7747</v>
      </c>
      <c r="J4290" s="259" t="s">
        <v>7748</v>
      </c>
      <c r="K4290" s="259" t="s">
        <v>7749</v>
      </c>
      <c r="L4290" s="260">
        <v>45530</v>
      </c>
      <c r="M4290" s="259" t="s">
        <v>439</v>
      </c>
    </row>
    <row r="4291" spans="1:13" x14ac:dyDescent="0.35">
      <c r="A4291" s="261" t="s">
        <v>1236</v>
      </c>
      <c r="B4291" s="261" t="s">
        <v>1237</v>
      </c>
      <c r="C4291" s="261" t="s">
        <v>1238</v>
      </c>
      <c r="D4291" s="261" t="s">
        <v>962</v>
      </c>
      <c r="E4291" s="261">
        <v>9745126</v>
      </c>
      <c r="F4291" s="261" t="s">
        <v>7750</v>
      </c>
      <c r="G4291" s="261" t="s">
        <v>22</v>
      </c>
      <c r="H4291" s="261">
        <v>3</v>
      </c>
      <c r="I4291" s="261" t="s">
        <v>7751</v>
      </c>
      <c r="J4291" s="261" t="s">
        <v>7752</v>
      </c>
      <c r="K4291" s="261" t="s">
        <v>7753</v>
      </c>
      <c r="L4291" s="262">
        <v>45530</v>
      </c>
      <c r="M4291" s="261" t="s">
        <v>439</v>
      </c>
    </row>
    <row r="4292" spans="1:13" x14ac:dyDescent="0.35">
      <c r="A4292" s="259" t="s">
        <v>1236</v>
      </c>
      <c r="B4292" s="259" t="s">
        <v>1237</v>
      </c>
      <c r="C4292" s="259" t="s">
        <v>1238</v>
      </c>
      <c r="D4292" s="259" t="s">
        <v>967</v>
      </c>
      <c r="E4292" s="259">
        <v>5532681</v>
      </c>
      <c r="F4292" s="259" t="s">
        <v>7750</v>
      </c>
      <c r="G4292" s="259" t="s">
        <v>22</v>
      </c>
      <c r="H4292" s="259">
        <v>3</v>
      </c>
      <c r="I4292" s="259" t="s">
        <v>7751</v>
      </c>
      <c r="J4292" s="259" t="s">
        <v>7754</v>
      </c>
      <c r="K4292" s="259" t="s">
        <v>7755</v>
      </c>
      <c r="L4292" s="260">
        <v>45530</v>
      </c>
      <c r="M4292" s="259" t="s">
        <v>439</v>
      </c>
    </row>
    <row r="4293" spans="1:13" x14ac:dyDescent="0.35">
      <c r="A4293" s="261" t="s">
        <v>1236</v>
      </c>
      <c r="B4293" s="261" t="s">
        <v>1237</v>
      </c>
      <c r="C4293" s="261" t="s">
        <v>1238</v>
      </c>
      <c r="D4293" s="261" t="s">
        <v>568</v>
      </c>
      <c r="E4293" s="261">
        <v>10100</v>
      </c>
      <c r="F4293" s="261" t="s">
        <v>4174</v>
      </c>
      <c r="G4293" s="261" t="s">
        <v>22</v>
      </c>
      <c r="H4293" s="261">
        <v>3</v>
      </c>
      <c r="I4293" s="261" t="s">
        <v>4175</v>
      </c>
      <c r="J4293" s="261" t="s">
        <v>7756</v>
      </c>
      <c r="K4293" s="261" t="s">
        <v>7757</v>
      </c>
      <c r="L4293" s="262">
        <v>45530</v>
      </c>
      <c r="M4293" s="261" t="s">
        <v>439</v>
      </c>
    </row>
    <row r="4294" spans="1:13" x14ac:dyDescent="0.35">
      <c r="A4294" s="259" t="s">
        <v>1236</v>
      </c>
      <c r="B4294" s="259" t="s">
        <v>1237</v>
      </c>
      <c r="C4294" s="259" t="s">
        <v>1238</v>
      </c>
      <c r="D4294" s="259" t="s">
        <v>40</v>
      </c>
      <c r="E4294" s="259" t="s">
        <v>17</v>
      </c>
      <c r="F4294" s="259" t="s">
        <v>17</v>
      </c>
      <c r="G4294" s="259" t="s">
        <v>17</v>
      </c>
      <c r="H4294" s="259" t="s">
        <v>17</v>
      </c>
      <c r="I4294" s="259" t="s">
        <v>17</v>
      </c>
      <c r="J4294" s="259" t="s">
        <v>7758</v>
      </c>
      <c r="K4294" s="259" t="s">
        <v>7759</v>
      </c>
      <c r="L4294" s="260">
        <v>45530</v>
      </c>
      <c r="M4294" s="259" t="s">
        <v>439</v>
      </c>
    </row>
    <row r="4295" spans="1:13" x14ac:dyDescent="0.35">
      <c r="A4295" s="261" t="s">
        <v>1236</v>
      </c>
      <c r="B4295" s="261" t="s">
        <v>1237</v>
      </c>
      <c r="C4295" s="261" t="s">
        <v>1238</v>
      </c>
      <c r="D4295" s="261" t="s">
        <v>635</v>
      </c>
      <c r="E4295" s="261">
        <v>225</v>
      </c>
      <c r="F4295" s="261" t="s">
        <v>7760</v>
      </c>
      <c r="G4295" s="261" t="s">
        <v>22</v>
      </c>
      <c r="H4295" s="261">
        <v>3</v>
      </c>
      <c r="I4295" s="261" t="s">
        <v>790</v>
      </c>
      <c r="J4295" s="261" t="s">
        <v>7717</v>
      </c>
      <c r="K4295" s="261" t="s">
        <v>7761</v>
      </c>
      <c r="L4295" s="262">
        <v>45530</v>
      </c>
      <c r="M4295" s="261" t="s">
        <v>439</v>
      </c>
    </row>
    <row r="4296" spans="1:13" x14ac:dyDescent="0.35">
      <c r="A4296" s="259" t="s">
        <v>1236</v>
      </c>
      <c r="B4296" s="259" t="s">
        <v>1237</v>
      </c>
      <c r="C4296" s="259" t="s">
        <v>1238</v>
      </c>
      <c r="D4296" s="259" t="s">
        <v>793</v>
      </c>
      <c r="E4296" s="259">
        <v>225</v>
      </c>
      <c r="F4296" s="259" t="s">
        <v>7760</v>
      </c>
      <c r="G4296" s="259" t="s">
        <v>22</v>
      </c>
      <c r="H4296" s="259">
        <v>3</v>
      </c>
      <c r="I4296" s="259" t="s">
        <v>790</v>
      </c>
      <c r="J4296" s="259" t="s">
        <v>7717</v>
      </c>
      <c r="K4296" s="259" t="s">
        <v>7762</v>
      </c>
      <c r="L4296" s="260">
        <v>45530</v>
      </c>
      <c r="M4296" s="259" t="s">
        <v>439</v>
      </c>
    </row>
    <row r="4297" spans="1:13" x14ac:dyDescent="0.35">
      <c r="A4297" s="261" t="s">
        <v>1236</v>
      </c>
      <c r="B4297" s="261" t="s">
        <v>1237</v>
      </c>
      <c r="C4297" s="261" t="s">
        <v>1238</v>
      </c>
      <c r="D4297" s="261" t="s">
        <v>990</v>
      </c>
      <c r="E4297" s="261">
        <v>2800000</v>
      </c>
      <c r="F4297" s="261" t="s">
        <v>7763</v>
      </c>
      <c r="G4297" s="261" t="s">
        <v>492</v>
      </c>
      <c r="H4297" s="261">
        <v>1</v>
      </c>
      <c r="I4297" s="261" t="s">
        <v>7764</v>
      </c>
      <c r="J4297" s="261" t="s">
        <v>7765</v>
      </c>
      <c r="K4297" s="261" t="s">
        <v>7766</v>
      </c>
      <c r="L4297" s="262">
        <v>45530</v>
      </c>
      <c r="M4297" s="261" t="s">
        <v>439</v>
      </c>
    </row>
    <row r="4298" spans="1:13" x14ac:dyDescent="0.35">
      <c r="A4298" s="259" t="s">
        <v>1236</v>
      </c>
      <c r="B4298" s="259" t="s">
        <v>1237</v>
      </c>
      <c r="C4298" s="259" t="s">
        <v>1238</v>
      </c>
      <c r="D4298" s="259" t="s">
        <v>995</v>
      </c>
      <c r="E4298" s="259">
        <v>4212445</v>
      </c>
      <c r="F4298" s="259" t="s">
        <v>7750</v>
      </c>
      <c r="G4298" s="259" t="s">
        <v>22</v>
      </c>
      <c r="H4298" s="259">
        <v>3</v>
      </c>
      <c r="I4298" s="259" t="s">
        <v>7767</v>
      </c>
      <c r="J4298" s="259" t="s">
        <v>7768</v>
      </c>
      <c r="K4298" s="259" t="s">
        <v>7769</v>
      </c>
      <c r="L4298" s="260">
        <v>45530</v>
      </c>
      <c r="M4298" s="259" t="s">
        <v>439</v>
      </c>
    </row>
    <row r="4299" spans="1:13" x14ac:dyDescent="0.35">
      <c r="A4299" s="261" t="s">
        <v>1236</v>
      </c>
      <c r="B4299" s="261" t="s">
        <v>1237</v>
      </c>
      <c r="C4299" s="261" t="s">
        <v>1238</v>
      </c>
      <c r="D4299" s="261" t="s">
        <v>1000</v>
      </c>
      <c r="E4299" s="261">
        <v>2732681</v>
      </c>
      <c r="F4299" s="261" t="s">
        <v>7750</v>
      </c>
      <c r="G4299" s="261" t="s">
        <v>22</v>
      </c>
      <c r="H4299" s="261">
        <v>3</v>
      </c>
      <c r="I4299" s="261" t="s">
        <v>7770</v>
      </c>
      <c r="J4299" s="261" t="s">
        <v>7771</v>
      </c>
      <c r="K4299" s="261" t="s">
        <v>7772</v>
      </c>
      <c r="L4299" s="262">
        <v>45530</v>
      </c>
      <c r="M4299" s="261" t="s">
        <v>439</v>
      </c>
    </row>
    <row r="4300" spans="1:13" x14ac:dyDescent="0.35">
      <c r="A4300" s="259" t="s">
        <v>1236</v>
      </c>
      <c r="B4300" s="259" t="s">
        <v>1237</v>
      </c>
      <c r="C4300" s="259" t="s">
        <v>1238</v>
      </c>
      <c r="D4300" s="259" t="s">
        <v>1003</v>
      </c>
      <c r="E4300" s="259">
        <v>1428000</v>
      </c>
      <c r="F4300" s="259" t="s">
        <v>7773</v>
      </c>
      <c r="G4300" s="259" t="s">
        <v>22</v>
      </c>
      <c r="H4300" s="259">
        <v>3</v>
      </c>
      <c r="I4300" s="259" t="s">
        <v>7774</v>
      </c>
      <c r="J4300" s="259" t="s">
        <v>7775</v>
      </c>
      <c r="K4300" s="259" t="s">
        <v>7776</v>
      </c>
      <c r="L4300" s="260">
        <v>45530</v>
      </c>
      <c r="M4300" s="259" t="s">
        <v>439</v>
      </c>
    </row>
    <row r="4301" spans="1:13" x14ac:dyDescent="0.35">
      <c r="A4301" s="261" t="s">
        <v>1236</v>
      </c>
      <c r="B4301" s="261" t="s">
        <v>1237</v>
      </c>
      <c r="C4301" s="261" t="s">
        <v>1238</v>
      </c>
      <c r="D4301" s="261" t="s">
        <v>1006</v>
      </c>
      <c r="E4301" s="261">
        <v>1372000</v>
      </c>
      <c r="F4301" s="261" t="s">
        <v>7777</v>
      </c>
      <c r="G4301" s="261" t="s">
        <v>22</v>
      </c>
      <c r="H4301" s="261">
        <v>3</v>
      </c>
      <c r="I4301" s="261" t="s">
        <v>7774</v>
      </c>
      <c r="J4301" s="261" t="s">
        <v>7778</v>
      </c>
      <c r="K4301" s="261" t="s">
        <v>7779</v>
      </c>
      <c r="L4301" s="262">
        <v>45530</v>
      </c>
      <c r="M4301" s="261" t="s">
        <v>439</v>
      </c>
    </row>
    <row r="4302" spans="1:13" x14ac:dyDescent="0.35">
      <c r="A4302" s="259" t="s">
        <v>1236</v>
      </c>
      <c r="B4302" s="259" t="s">
        <v>1237</v>
      </c>
      <c r="C4302" s="259" t="s">
        <v>1238</v>
      </c>
      <c r="D4302" s="259" t="s">
        <v>823</v>
      </c>
      <c r="E4302" s="259">
        <v>0</v>
      </c>
      <c r="F4302" s="259" t="s">
        <v>7777</v>
      </c>
      <c r="G4302" s="259" t="s">
        <v>22</v>
      </c>
      <c r="H4302" s="259">
        <v>3</v>
      </c>
      <c r="I4302" s="259" t="s">
        <v>7774</v>
      </c>
      <c r="J4302" s="259" t="s">
        <v>7780</v>
      </c>
      <c r="K4302" s="259" t="s">
        <v>7781</v>
      </c>
      <c r="L4302" s="260">
        <v>45530</v>
      </c>
      <c r="M4302" s="259" t="s">
        <v>439</v>
      </c>
    </row>
    <row r="4303" spans="1:13" x14ac:dyDescent="0.35">
      <c r="A4303" s="261" t="s">
        <v>1236</v>
      </c>
      <c r="B4303" s="261" t="s">
        <v>1237</v>
      </c>
      <c r="C4303" s="261" t="s">
        <v>1238</v>
      </c>
      <c r="D4303" s="261" t="s">
        <v>404</v>
      </c>
      <c r="E4303" s="261">
        <v>2</v>
      </c>
      <c r="F4303" s="261" t="s">
        <v>7777</v>
      </c>
      <c r="G4303" s="261" t="s">
        <v>888</v>
      </c>
      <c r="H4303" s="261">
        <v>2</v>
      </c>
      <c r="I4303" s="261" t="s">
        <v>7743</v>
      </c>
      <c r="J4303" s="261" t="s">
        <v>7782</v>
      </c>
      <c r="K4303" s="261" t="s">
        <v>7783</v>
      </c>
      <c r="L4303" s="262">
        <v>45530</v>
      </c>
      <c r="M4303" s="261" t="s">
        <v>439</v>
      </c>
    </row>
    <row r="4304" spans="1:13" x14ac:dyDescent="0.35">
      <c r="A4304" s="259" t="s">
        <v>1236</v>
      </c>
      <c r="B4304" s="259" t="s">
        <v>1237</v>
      </c>
      <c r="C4304" s="259" t="s">
        <v>1238</v>
      </c>
      <c r="D4304" s="259" t="s">
        <v>38</v>
      </c>
      <c r="E4304" s="259" t="s">
        <v>17</v>
      </c>
      <c r="F4304" s="259" t="s">
        <v>824</v>
      </c>
      <c r="G4304" s="259" t="s">
        <v>17</v>
      </c>
      <c r="H4304" s="259" t="s">
        <v>17</v>
      </c>
      <c r="I4304" s="259" t="s">
        <v>17</v>
      </c>
      <c r="J4304" s="259" t="s">
        <v>7784</v>
      </c>
      <c r="K4304" s="259" t="s">
        <v>7785</v>
      </c>
      <c r="L4304" s="260">
        <v>45530</v>
      </c>
      <c r="M4304" s="259" t="s">
        <v>439</v>
      </c>
    </row>
    <row r="4305" spans="1:13" x14ac:dyDescent="0.35">
      <c r="A4305" s="261" t="s">
        <v>1236</v>
      </c>
      <c r="B4305" s="261" t="s">
        <v>1237</v>
      </c>
      <c r="C4305" s="261" t="s">
        <v>1238</v>
      </c>
      <c r="D4305" s="261" t="s">
        <v>16</v>
      </c>
      <c r="E4305" s="261" t="s">
        <v>17</v>
      </c>
      <c r="F4305" s="261" t="s">
        <v>824</v>
      </c>
      <c r="G4305" s="261" t="s">
        <v>17</v>
      </c>
      <c r="H4305" s="261" t="s">
        <v>17</v>
      </c>
      <c r="I4305" s="261" t="s">
        <v>17</v>
      </c>
      <c r="J4305" s="261" t="s">
        <v>7784</v>
      </c>
      <c r="K4305" s="261" t="s">
        <v>7786</v>
      </c>
      <c r="L4305" s="262">
        <v>45530</v>
      </c>
      <c r="M4305" s="261" t="s">
        <v>439</v>
      </c>
    </row>
    <row r="4306" spans="1:13" x14ac:dyDescent="0.35">
      <c r="A4306" s="259" t="s">
        <v>1236</v>
      </c>
      <c r="B4306" s="259" t="s">
        <v>1237</v>
      </c>
      <c r="C4306" s="259" t="s">
        <v>1238</v>
      </c>
      <c r="D4306" s="259" t="s">
        <v>21</v>
      </c>
      <c r="E4306" s="259" t="s">
        <v>17</v>
      </c>
      <c r="F4306" s="259" t="s">
        <v>824</v>
      </c>
      <c r="G4306" s="259" t="s">
        <v>17</v>
      </c>
      <c r="H4306" s="259" t="s">
        <v>17</v>
      </c>
      <c r="I4306" s="259" t="s">
        <v>17</v>
      </c>
      <c r="J4306" s="259" t="s">
        <v>7784</v>
      </c>
      <c r="K4306" s="259" t="s">
        <v>7787</v>
      </c>
      <c r="L4306" s="260">
        <v>45530</v>
      </c>
      <c r="M4306" s="259" t="s">
        <v>439</v>
      </c>
    </row>
    <row r="4307" spans="1:13" x14ac:dyDescent="0.35">
      <c r="A4307" s="261" t="s">
        <v>1236</v>
      </c>
      <c r="B4307" s="261" t="s">
        <v>1237</v>
      </c>
      <c r="C4307" s="261" t="s">
        <v>1238</v>
      </c>
      <c r="D4307" s="261" t="s">
        <v>768</v>
      </c>
      <c r="E4307" s="261" t="s">
        <v>17</v>
      </c>
      <c r="F4307" s="261" t="s">
        <v>824</v>
      </c>
      <c r="G4307" s="261" t="s">
        <v>17</v>
      </c>
      <c r="H4307" s="261" t="s">
        <v>17</v>
      </c>
      <c r="I4307" s="261" t="s">
        <v>17</v>
      </c>
      <c r="J4307" s="261" t="s">
        <v>7784</v>
      </c>
      <c r="K4307" s="261" t="s">
        <v>7788</v>
      </c>
      <c r="L4307" s="262">
        <v>45530</v>
      </c>
      <c r="M4307" s="261" t="s">
        <v>439</v>
      </c>
    </row>
    <row r="4308" spans="1:13" x14ac:dyDescent="0.35">
      <c r="A4308" s="259" t="s">
        <v>1236</v>
      </c>
      <c r="B4308" s="259" t="s">
        <v>1237</v>
      </c>
      <c r="C4308" s="259" t="s">
        <v>1238</v>
      </c>
      <c r="D4308" s="259" t="s">
        <v>24</v>
      </c>
      <c r="E4308" s="259" t="s">
        <v>17</v>
      </c>
      <c r="F4308" s="259" t="s">
        <v>824</v>
      </c>
      <c r="G4308" s="259" t="s">
        <v>17</v>
      </c>
      <c r="H4308" s="259" t="s">
        <v>17</v>
      </c>
      <c r="I4308" s="259" t="s">
        <v>17</v>
      </c>
      <c r="J4308" s="259" t="s">
        <v>7784</v>
      </c>
      <c r="K4308" s="259" t="s">
        <v>7789</v>
      </c>
      <c r="L4308" s="260">
        <v>45530</v>
      </c>
      <c r="M4308" s="259" t="s">
        <v>439</v>
      </c>
    </row>
    <row r="4309" spans="1:13" x14ac:dyDescent="0.35">
      <c r="A4309" s="261" t="s">
        <v>1221</v>
      </c>
      <c r="B4309" s="261" t="s">
        <v>1222</v>
      </c>
      <c r="C4309" s="261" t="s">
        <v>1223</v>
      </c>
      <c r="D4309" s="261" t="s">
        <v>953</v>
      </c>
      <c r="E4309" s="261">
        <v>6300000</v>
      </c>
      <c r="F4309" s="261" t="s">
        <v>7790</v>
      </c>
      <c r="G4309" s="261" t="s">
        <v>888</v>
      </c>
      <c r="H4309" s="261">
        <v>2</v>
      </c>
      <c r="I4309" s="261" t="s">
        <v>7791</v>
      </c>
      <c r="J4309" s="261" t="s">
        <v>7792</v>
      </c>
      <c r="K4309" s="261" t="s">
        <v>7793</v>
      </c>
      <c r="L4309" s="262">
        <v>45530</v>
      </c>
      <c r="M4309" s="261" t="s">
        <v>20</v>
      </c>
    </row>
    <row r="4310" spans="1:13" x14ac:dyDescent="0.35">
      <c r="A4310" s="259" t="s">
        <v>1221</v>
      </c>
      <c r="B4310" s="259" t="s">
        <v>1222</v>
      </c>
      <c r="C4310" s="259" t="s">
        <v>1223</v>
      </c>
      <c r="D4310" s="259" t="s">
        <v>694</v>
      </c>
      <c r="E4310" s="259">
        <v>20720</v>
      </c>
      <c r="F4310" s="259" t="s">
        <v>7794</v>
      </c>
      <c r="G4310" s="259" t="s">
        <v>888</v>
      </c>
      <c r="H4310" s="259">
        <v>2</v>
      </c>
      <c r="I4310" s="259" t="s">
        <v>7795</v>
      </c>
      <c r="J4310" s="259" t="s">
        <v>7796</v>
      </c>
      <c r="K4310" s="259" t="s">
        <v>7797</v>
      </c>
      <c r="L4310" s="260">
        <v>45530</v>
      </c>
      <c r="M4310" s="259" t="s">
        <v>20</v>
      </c>
    </row>
    <row r="4311" spans="1:13" x14ac:dyDescent="0.35">
      <c r="A4311" s="261" t="s">
        <v>1221</v>
      </c>
      <c r="B4311" s="261" t="s">
        <v>1222</v>
      </c>
      <c r="C4311" s="261" t="s">
        <v>1223</v>
      </c>
      <c r="D4311" s="261" t="s">
        <v>962</v>
      </c>
      <c r="E4311" s="261">
        <v>6300000</v>
      </c>
      <c r="F4311" s="261" t="s">
        <v>7790</v>
      </c>
      <c r="G4311" s="261" t="s">
        <v>888</v>
      </c>
      <c r="H4311" s="261">
        <v>2</v>
      </c>
      <c r="I4311" s="261" t="s">
        <v>7798</v>
      </c>
      <c r="J4311" s="261" t="s">
        <v>7799</v>
      </c>
      <c r="K4311" s="261" t="s">
        <v>7800</v>
      </c>
      <c r="L4311" s="262">
        <v>45530</v>
      </c>
      <c r="M4311" s="261" t="s">
        <v>20</v>
      </c>
    </row>
    <row r="4312" spans="1:13" x14ac:dyDescent="0.35">
      <c r="A4312" s="259" t="s">
        <v>1221</v>
      </c>
      <c r="B4312" s="259" t="s">
        <v>1222</v>
      </c>
      <c r="C4312" s="259" t="s">
        <v>1223</v>
      </c>
      <c r="D4312" s="259" t="s">
        <v>967</v>
      </c>
      <c r="E4312" s="259">
        <v>4077962</v>
      </c>
      <c r="F4312" s="259" t="s">
        <v>7801</v>
      </c>
      <c r="G4312" s="259" t="s">
        <v>888</v>
      </c>
      <c r="H4312" s="259">
        <v>2</v>
      </c>
      <c r="I4312" s="259" t="s">
        <v>7802</v>
      </c>
      <c r="J4312" s="259" t="s">
        <v>7803</v>
      </c>
      <c r="K4312" s="259" t="s">
        <v>7804</v>
      </c>
      <c r="L4312" s="260">
        <v>45530</v>
      </c>
      <c r="M4312" s="259" t="s">
        <v>20</v>
      </c>
    </row>
    <row r="4313" spans="1:13" x14ac:dyDescent="0.35">
      <c r="A4313" s="261" t="s">
        <v>1221</v>
      </c>
      <c r="B4313" s="261" t="s">
        <v>1222</v>
      </c>
      <c r="C4313" s="261" t="s">
        <v>1223</v>
      </c>
      <c r="D4313" s="261" t="s">
        <v>568</v>
      </c>
      <c r="E4313" s="261">
        <v>49000</v>
      </c>
      <c r="F4313" s="261" t="s">
        <v>7805</v>
      </c>
      <c r="G4313" s="261" t="s">
        <v>22</v>
      </c>
      <c r="H4313" s="261">
        <v>3</v>
      </c>
      <c r="I4313" s="261" t="s">
        <v>4175</v>
      </c>
      <c r="J4313" s="261" t="s">
        <v>7806</v>
      </c>
      <c r="K4313" s="261" t="s">
        <v>7807</v>
      </c>
      <c r="L4313" s="262">
        <v>45530</v>
      </c>
      <c r="M4313" s="261" t="s">
        <v>20</v>
      </c>
    </row>
    <row r="4314" spans="1:13" x14ac:dyDescent="0.35">
      <c r="A4314" s="259" t="s">
        <v>1221</v>
      </c>
      <c r="B4314" s="259" t="s">
        <v>1222</v>
      </c>
      <c r="C4314" s="259" t="s">
        <v>1223</v>
      </c>
      <c r="D4314" s="259" t="s">
        <v>40</v>
      </c>
      <c r="E4314" s="259" t="s">
        <v>17</v>
      </c>
      <c r="F4314" s="259" t="s">
        <v>17</v>
      </c>
      <c r="G4314" s="259" t="s">
        <v>17</v>
      </c>
      <c r="H4314" s="259" t="s">
        <v>17</v>
      </c>
      <c r="I4314" s="259" t="s">
        <v>17</v>
      </c>
      <c r="J4314" s="259" t="s">
        <v>7714</v>
      </c>
      <c r="K4314" s="259" t="s">
        <v>7808</v>
      </c>
      <c r="L4314" s="260">
        <v>45530</v>
      </c>
      <c r="M4314" s="259" t="s">
        <v>20</v>
      </c>
    </row>
    <row r="4315" spans="1:13" x14ac:dyDescent="0.35">
      <c r="A4315" s="261" t="s">
        <v>1221</v>
      </c>
      <c r="B4315" s="261" t="s">
        <v>1222</v>
      </c>
      <c r="C4315" s="261" t="s">
        <v>1223</v>
      </c>
      <c r="D4315" s="261" t="s">
        <v>635</v>
      </c>
      <c r="E4315" s="261">
        <v>10</v>
      </c>
      <c r="F4315" s="261" t="s">
        <v>7809</v>
      </c>
      <c r="G4315" s="261" t="s">
        <v>22</v>
      </c>
      <c r="H4315" s="261">
        <v>3</v>
      </c>
      <c r="I4315" s="261" t="s">
        <v>790</v>
      </c>
      <c r="J4315" s="261" t="s">
        <v>7717</v>
      </c>
      <c r="K4315" s="261" t="s">
        <v>7810</v>
      </c>
      <c r="L4315" s="262">
        <v>45530</v>
      </c>
      <c r="M4315" s="261" t="s">
        <v>20</v>
      </c>
    </row>
    <row r="4316" spans="1:13" x14ac:dyDescent="0.35">
      <c r="A4316" s="259" t="s">
        <v>1221</v>
      </c>
      <c r="B4316" s="259" t="s">
        <v>1222</v>
      </c>
      <c r="C4316" s="259" t="s">
        <v>1223</v>
      </c>
      <c r="D4316" s="259" t="s">
        <v>793</v>
      </c>
      <c r="E4316" s="259">
        <v>10</v>
      </c>
      <c r="F4316" s="259" t="s">
        <v>7809</v>
      </c>
      <c r="G4316" s="259" t="s">
        <v>22</v>
      </c>
      <c r="H4316" s="259">
        <v>3</v>
      </c>
      <c r="I4316" s="259" t="s">
        <v>790</v>
      </c>
      <c r="J4316" s="259" t="s">
        <v>7717</v>
      </c>
      <c r="K4316" s="259" t="s">
        <v>7811</v>
      </c>
      <c r="L4316" s="260">
        <v>45530</v>
      </c>
      <c r="M4316" s="259" t="s">
        <v>20</v>
      </c>
    </row>
    <row r="4317" spans="1:13" x14ac:dyDescent="0.35">
      <c r="A4317" s="261" t="s">
        <v>1221</v>
      </c>
      <c r="B4317" s="261" t="s">
        <v>1222</v>
      </c>
      <c r="C4317" s="261" t="s">
        <v>1223</v>
      </c>
      <c r="D4317" s="261" t="s">
        <v>990</v>
      </c>
      <c r="E4317" s="261">
        <v>1115100</v>
      </c>
      <c r="F4317" s="261" t="s">
        <v>7812</v>
      </c>
      <c r="G4317" s="261" t="s">
        <v>888</v>
      </c>
      <c r="H4317" s="261">
        <v>2</v>
      </c>
      <c r="I4317" s="261" t="s">
        <v>7813</v>
      </c>
      <c r="J4317" s="261" t="s">
        <v>7814</v>
      </c>
      <c r="K4317" s="261" t="s">
        <v>7815</v>
      </c>
      <c r="L4317" s="262">
        <v>45530</v>
      </c>
      <c r="M4317" s="261" t="s">
        <v>439</v>
      </c>
    </row>
    <row r="4318" spans="1:13" x14ac:dyDescent="0.35">
      <c r="A4318" s="259" t="s">
        <v>1221</v>
      </c>
      <c r="B4318" s="259" t="s">
        <v>1222</v>
      </c>
      <c r="C4318" s="259" t="s">
        <v>1223</v>
      </c>
      <c r="D4318" s="259" t="s">
        <v>995</v>
      </c>
      <c r="E4318" s="259">
        <v>2222038</v>
      </c>
      <c r="F4318" s="259" t="s">
        <v>7801</v>
      </c>
      <c r="G4318" s="259" t="s">
        <v>888</v>
      </c>
      <c r="H4318" s="259">
        <v>2</v>
      </c>
      <c r="I4318" s="259" t="s">
        <v>7802</v>
      </c>
      <c r="J4318" s="259" t="s">
        <v>7816</v>
      </c>
      <c r="K4318" s="259" t="s">
        <v>7817</v>
      </c>
      <c r="L4318" s="260">
        <v>45530</v>
      </c>
      <c r="M4318" s="259" t="s">
        <v>439</v>
      </c>
    </row>
    <row r="4319" spans="1:13" x14ac:dyDescent="0.35">
      <c r="A4319" s="261" t="s">
        <v>1221</v>
      </c>
      <c r="B4319" s="261" t="s">
        <v>1222</v>
      </c>
      <c r="C4319" s="261" t="s">
        <v>1223</v>
      </c>
      <c r="D4319" s="261" t="s">
        <v>1000</v>
      </c>
      <c r="E4319" s="261">
        <v>2962862</v>
      </c>
      <c r="F4319" s="261" t="s">
        <v>7801</v>
      </c>
      <c r="G4319" s="261" t="s">
        <v>888</v>
      </c>
      <c r="H4319" s="261">
        <v>2</v>
      </c>
      <c r="I4319" s="261" t="s">
        <v>7802</v>
      </c>
      <c r="J4319" s="261" t="s">
        <v>7818</v>
      </c>
      <c r="K4319" s="261" t="s">
        <v>7819</v>
      </c>
      <c r="L4319" s="262">
        <v>45530</v>
      </c>
      <c r="M4319" s="261" t="s">
        <v>439</v>
      </c>
    </row>
    <row r="4320" spans="1:13" x14ac:dyDescent="0.35">
      <c r="A4320" s="259" t="s">
        <v>1221</v>
      </c>
      <c r="B4320" s="259" t="s">
        <v>1222</v>
      </c>
      <c r="C4320" s="259" t="s">
        <v>1223</v>
      </c>
      <c r="D4320" s="259" t="s">
        <v>1003</v>
      </c>
      <c r="E4320" s="259">
        <v>446000</v>
      </c>
      <c r="F4320" s="259" t="s">
        <v>7820</v>
      </c>
      <c r="G4320" s="259" t="s">
        <v>888</v>
      </c>
      <c r="H4320" s="259">
        <v>2</v>
      </c>
      <c r="I4320" s="259" t="s">
        <v>7813</v>
      </c>
      <c r="J4320" s="259" t="s">
        <v>7821</v>
      </c>
      <c r="K4320" s="259" t="s">
        <v>7822</v>
      </c>
      <c r="L4320" s="260">
        <v>45530</v>
      </c>
      <c r="M4320" s="259" t="s">
        <v>439</v>
      </c>
    </row>
    <row r="4321" spans="1:13" x14ac:dyDescent="0.35">
      <c r="A4321" s="261" t="s">
        <v>1221</v>
      </c>
      <c r="B4321" s="261" t="s">
        <v>1222</v>
      </c>
      <c r="C4321" s="261" t="s">
        <v>1223</v>
      </c>
      <c r="D4321" s="261" t="s">
        <v>1006</v>
      </c>
      <c r="E4321" s="261">
        <v>669100</v>
      </c>
      <c r="F4321" s="261" t="s">
        <v>7820</v>
      </c>
      <c r="G4321" s="261" t="s">
        <v>888</v>
      </c>
      <c r="H4321" s="261">
        <v>2</v>
      </c>
      <c r="I4321" s="261" t="s">
        <v>7813</v>
      </c>
      <c r="J4321" s="261" t="s">
        <v>7823</v>
      </c>
      <c r="K4321" s="261" t="s">
        <v>7824</v>
      </c>
      <c r="L4321" s="262">
        <v>45530</v>
      </c>
      <c r="M4321" s="261" t="s">
        <v>439</v>
      </c>
    </row>
    <row r="4322" spans="1:13" x14ac:dyDescent="0.35">
      <c r="A4322" s="259" t="s">
        <v>1221</v>
      </c>
      <c r="B4322" s="259" t="s">
        <v>1222</v>
      </c>
      <c r="C4322" s="259" t="s">
        <v>1223</v>
      </c>
      <c r="D4322" s="259" t="s">
        <v>823</v>
      </c>
      <c r="E4322" s="259">
        <v>0</v>
      </c>
      <c r="F4322" s="259" t="s">
        <v>7820</v>
      </c>
      <c r="G4322" s="259" t="s">
        <v>888</v>
      </c>
      <c r="H4322" s="259">
        <v>2</v>
      </c>
      <c r="I4322" s="259" t="s">
        <v>7813</v>
      </c>
      <c r="J4322" s="259" t="s">
        <v>7825</v>
      </c>
      <c r="K4322" s="259" t="s">
        <v>7826</v>
      </c>
      <c r="L4322" s="260">
        <v>45530</v>
      </c>
      <c r="M4322" s="259" t="s">
        <v>20</v>
      </c>
    </row>
    <row r="4323" spans="1:13" x14ac:dyDescent="0.35">
      <c r="A4323" s="261" t="s">
        <v>1221</v>
      </c>
      <c r="B4323" s="261" t="s">
        <v>1222</v>
      </c>
      <c r="C4323" s="261" t="s">
        <v>1223</v>
      </c>
      <c r="D4323" s="261" t="s">
        <v>404</v>
      </c>
      <c r="E4323" s="261">
        <v>3</v>
      </c>
      <c r="F4323" s="261" t="s">
        <v>7820</v>
      </c>
      <c r="G4323" s="261" t="s">
        <v>888</v>
      </c>
      <c r="H4323" s="261">
        <v>2</v>
      </c>
      <c r="I4323" s="261" t="s">
        <v>7813</v>
      </c>
      <c r="J4323" s="261" t="s">
        <v>7827</v>
      </c>
      <c r="K4323" s="261" t="s">
        <v>7828</v>
      </c>
      <c r="L4323" s="262">
        <v>45530</v>
      </c>
      <c r="M4323" s="261" t="s">
        <v>20</v>
      </c>
    </row>
    <row r="4324" spans="1:13" x14ac:dyDescent="0.35">
      <c r="A4324" s="259" t="s">
        <v>1221</v>
      </c>
      <c r="B4324" s="259" t="s">
        <v>1222</v>
      </c>
      <c r="C4324" s="259" t="s">
        <v>1223</v>
      </c>
      <c r="D4324" s="259" t="s">
        <v>38</v>
      </c>
      <c r="E4324" s="259" t="s">
        <v>17</v>
      </c>
      <c r="F4324" s="259" t="s">
        <v>17</v>
      </c>
      <c r="G4324" s="259" t="s">
        <v>17</v>
      </c>
      <c r="H4324" s="259" t="s">
        <v>17</v>
      </c>
      <c r="I4324" s="259" t="s">
        <v>17</v>
      </c>
      <c r="J4324" s="259" t="s">
        <v>7714</v>
      </c>
      <c r="K4324" s="259" t="s">
        <v>7829</v>
      </c>
      <c r="L4324" s="260">
        <v>45530</v>
      </c>
      <c r="M4324" s="259" t="s">
        <v>20</v>
      </c>
    </row>
    <row r="4325" spans="1:13" x14ac:dyDescent="0.35">
      <c r="A4325" s="261" t="s">
        <v>1221</v>
      </c>
      <c r="B4325" s="261" t="s">
        <v>1222</v>
      </c>
      <c r="C4325" s="261" t="s">
        <v>1223</v>
      </c>
      <c r="D4325" s="261" t="s">
        <v>16</v>
      </c>
      <c r="E4325" s="261" t="s">
        <v>17</v>
      </c>
      <c r="F4325" s="261" t="s">
        <v>17</v>
      </c>
      <c r="G4325" s="261" t="s">
        <v>17</v>
      </c>
      <c r="H4325" s="261" t="s">
        <v>17</v>
      </c>
      <c r="I4325" s="261" t="s">
        <v>17</v>
      </c>
      <c r="J4325" s="261" t="s">
        <v>7714</v>
      </c>
      <c r="K4325" s="261" t="s">
        <v>7830</v>
      </c>
      <c r="L4325" s="262">
        <v>45530</v>
      </c>
      <c r="M4325" s="261" t="s">
        <v>20</v>
      </c>
    </row>
    <row r="4326" spans="1:13" x14ac:dyDescent="0.35">
      <c r="A4326" s="259" t="s">
        <v>1221</v>
      </c>
      <c r="B4326" s="259" t="s">
        <v>1222</v>
      </c>
      <c r="C4326" s="259" t="s">
        <v>1223</v>
      </c>
      <c r="D4326" s="259" t="s">
        <v>21</v>
      </c>
      <c r="E4326" s="259" t="s">
        <v>17</v>
      </c>
      <c r="F4326" s="259" t="s">
        <v>17</v>
      </c>
      <c r="G4326" s="259" t="s">
        <v>17</v>
      </c>
      <c r="H4326" s="259" t="s">
        <v>17</v>
      </c>
      <c r="I4326" s="259" t="s">
        <v>17</v>
      </c>
      <c r="J4326" s="259" t="s">
        <v>7714</v>
      </c>
      <c r="K4326" s="259" t="s">
        <v>7831</v>
      </c>
      <c r="L4326" s="260">
        <v>45530</v>
      </c>
      <c r="M4326" s="259" t="s">
        <v>20</v>
      </c>
    </row>
    <row r="4327" spans="1:13" x14ac:dyDescent="0.35">
      <c r="A4327" s="261" t="s">
        <v>1221</v>
      </c>
      <c r="B4327" s="261" t="s">
        <v>1222</v>
      </c>
      <c r="C4327" s="261" t="s">
        <v>1223</v>
      </c>
      <c r="D4327" s="261" t="s">
        <v>768</v>
      </c>
      <c r="E4327" s="261" t="s">
        <v>17</v>
      </c>
      <c r="F4327" s="261" t="s">
        <v>17</v>
      </c>
      <c r="G4327" s="261" t="s">
        <v>17</v>
      </c>
      <c r="H4327" s="261" t="s">
        <v>17</v>
      </c>
      <c r="I4327" s="261" t="s">
        <v>17</v>
      </c>
      <c r="J4327" s="261" t="s">
        <v>7714</v>
      </c>
      <c r="K4327" s="261" t="s">
        <v>7832</v>
      </c>
      <c r="L4327" s="262">
        <v>45530</v>
      </c>
      <c r="M4327" s="261" t="s">
        <v>20</v>
      </c>
    </row>
    <row r="4328" spans="1:13" x14ac:dyDescent="0.35">
      <c r="A4328" s="259" t="s">
        <v>1221</v>
      </c>
      <c r="B4328" s="259" t="s">
        <v>1222</v>
      </c>
      <c r="C4328" s="259" t="s">
        <v>1223</v>
      </c>
      <c r="D4328" s="259" t="s">
        <v>24</v>
      </c>
      <c r="E4328" s="259" t="s">
        <v>17</v>
      </c>
      <c r="F4328" s="259" t="s">
        <v>17</v>
      </c>
      <c r="G4328" s="259" t="s">
        <v>17</v>
      </c>
      <c r="H4328" s="259" t="s">
        <v>17</v>
      </c>
      <c r="I4328" s="259" t="s">
        <v>17</v>
      </c>
      <c r="J4328" s="259" t="s">
        <v>7714</v>
      </c>
      <c r="K4328" s="259" t="s">
        <v>7833</v>
      </c>
      <c r="L4328" s="260">
        <v>45530</v>
      </c>
      <c r="M4328" s="259" t="s">
        <v>20</v>
      </c>
    </row>
    <row r="4329" spans="1:13" x14ac:dyDescent="0.35">
      <c r="A4329" s="261" t="s">
        <v>1216</v>
      </c>
      <c r="B4329" s="261" t="s">
        <v>1217</v>
      </c>
      <c r="C4329" s="261" t="s">
        <v>1218</v>
      </c>
      <c r="D4329" s="261" t="s">
        <v>953</v>
      </c>
      <c r="E4329" s="261">
        <v>11700000</v>
      </c>
      <c r="F4329" s="261" t="s">
        <v>5421</v>
      </c>
      <c r="G4329" s="261" t="s">
        <v>492</v>
      </c>
      <c r="H4329" s="261">
        <v>1</v>
      </c>
      <c r="I4329" s="261" t="s">
        <v>7834</v>
      </c>
      <c r="J4329" s="261" t="s">
        <v>7835</v>
      </c>
      <c r="K4329" s="261" t="s">
        <v>7836</v>
      </c>
      <c r="L4329" s="262">
        <v>45530</v>
      </c>
      <c r="M4329" s="261" t="s">
        <v>20</v>
      </c>
    </row>
    <row r="4330" spans="1:13" x14ac:dyDescent="0.35">
      <c r="A4330" s="259" t="s">
        <v>1216</v>
      </c>
      <c r="B4330" s="259" t="s">
        <v>1217</v>
      </c>
      <c r="C4330" s="259" t="s">
        <v>1218</v>
      </c>
      <c r="D4330" s="259" t="s">
        <v>694</v>
      </c>
      <c r="E4330" s="259">
        <v>27560</v>
      </c>
      <c r="F4330" s="259" t="s">
        <v>915</v>
      </c>
      <c r="G4330" s="259" t="s">
        <v>888</v>
      </c>
      <c r="H4330" s="259">
        <v>2</v>
      </c>
      <c r="I4330" s="259" t="s">
        <v>7837</v>
      </c>
      <c r="J4330" s="259" t="s">
        <v>7838</v>
      </c>
      <c r="K4330" s="259" t="s">
        <v>7839</v>
      </c>
      <c r="L4330" s="260">
        <v>45530</v>
      </c>
      <c r="M4330" s="259" t="s">
        <v>20</v>
      </c>
    </row>
    <row r="4331" spans="1:13" x14ac:dyDescent="0.35">
      <c r="A4331" s="261" t="s">
        <v>1216</v>
      </c>
      <c r="B4331" s="261" t="s">
        <v>1217</v>
      </c>
      <c r="C4331" s="261" t="s">
        <v>1218</v>
      </c>
      <c r="D4331" s="261" t="s">
        <v>962</v>
      </c>
      <c r="E4331" s="261">
        <v>11700000</v>
      </c>
      <c r="F4331" s="261" t="s">
        <v>5421</v>
      </c>
      <c r="G4331" s="261" t="s">
        <v>492</v>
      </c>
      <c r="H4331" s="261">
        <v>1</v>
      </c>
      <c r="I4331" s="261" t="s">
        <v>7840</v>
      </c>
      <c r="J4331" s="261" t="s">
        <v>7841</v>
      </c>
      <c r="K4331" s="261" t="s">
        <v>7842</v>
      </c>
      <c r="L4331" s="262">
        <v>45530</v>
      </c>
      <c r="M4331" s="261" t="s">
        <v>20</v>
      </c>
    </row>
    <row r="4332" spans="1:13" x14ac:dyDescent="0.35">
      <c r="A4332" s="259" t="s">
        <v>1216</v>
      </c>
      <c r="B4332" s="259" t="s">
        <v>1217</v>
      </c>
      <c r="C4332" s="259" t="s">
        <v>1218</v>
      </c>
      <c r="D4332" s="259" t="s">
        <v>967</v>
      </c>
      <c r="E4332" s="259">
        <v>8658000</v>
      </c>
      <c r="F4332" s="259" t="s">
        <v>7843</v>
      </c>
      <c r="G4332" s="259" t="s">
        <v>492</v>
      </c>
      <c r="H4332" s="259">
        <v>1</v>
      </c>
      <c r="I4332" s="259" t="s">
        <v>7844</v>
      </c>
      <c r="J4332" s="259" t="s">
        <v>7845</v>
      </c>
      <c r="K4332" s="259" t="s">
        <v>7846</v>
      </c>
      <c r="L4332" s="260">
        <v>45530</v>
      </c>
      <c r="M4332" s="259" t="s">
        <v>439</v>
      </c>
    </row>
    <row r="4333" spans="1:13" x14ac:dyDescent="0.35">
      <c r="A4333" s="261" t="s">
        <v>1216</v>
      </c>
      <c r="B4333" s="261" t="s">
        <v>1217</v>
      </c>
      <c r="C4333" s="261" t="s">
        <v>1218</v>
      </c>
      <c r="D4333" s="261" t="s">
        <v>568</v>
      </c>
      <c r="E4333" s="261">
        <v>578074</v>
      </c>
      <c r="F4333" s="261" t="s">
        <v>7847</v>
      </c>
      <c r="G4333" s="261" t="s">
        <v>492</v>
      </c>
      <c r="H4333" s="261">
        <v>1</v>
      </c>
      <c r="I4333" s="261" t="s">
        <v>7848</v>
      </c>
      <c r="J4333" s="261" t="s">
        <v>7849</v>
      </c>
      <c r="K4333" s="261" t="s">
        <v>7850</v>
      </c>
      <c r="L4333" s="262">
        <v>45530</v>
      </c>
      <c r="M4333" s="261" t="s">
        <v>439</v>
      </c>
    </row>
    <row r="4334" spans="1:13" x14ac:dyDescent="0.35">
      <c r="A4334" s="259" t="s">
        <v>1216</v>
      </c>
      <c r="B4334" s="259" t="s">
        <v>1217</v>
      </c>
      <c r="C4334" s="259" t="s">
        <v>1218</v>
      </c>
      <c r="D4334" s="259" t="s">
        <v>40</v>
      </c>
      <c r="E4334" s="259" t="s">
        <v>17</v>
      </c>
      <c r="F4334" s="259" t="s">
        <v>17</v>
      </c>
      <c r="G4334" s="259" t="s">
        <v>17</v>
      </c>
      <c r="H4334" s="259" t="s">
        <v>17</v>
      </c>
      <c r="I4334" s="259" t="s">
        <v>17</v>
      </c>
      <c r="J4334" s="259" t="s">
        <v>7714</v>
      </c>
      <c r="K4334" s="259" t="s">
        <v>7851</v>
      </c>
      <c r="L4334" s="260">
        <v>45530</v>
      </c>
      <c r="M4334" s="259" t="s">
        <v>439</v>
      </c>
    </row>
    <row r="4335" spans="1:13" x14ac:dyDescent="0.35">
      <c r="A4335" s="261" t="s">
        <v>1216</v>
      </c>
      <c r="B4335" s="261" t="s">
        <v>1217</v>
      </c>
      <c r="C4335" s="261" t="s">
        <v>1218</v>
      </c>
      <c r="D4335" s="261" t="s">
        <v>635</v>
      </c>
      <c r="E4335" s="261">
        <v>376</v>
      </c>
      <c r="F4335" s="261" t="s">
        <v>7716</v>
      </c>
      <c r="G4335" s="261" t="s">
        <v>22</v>
      </c>
      <c r="H4335" s="261">
        <v>3</v>
      </c>
      <c r="I4335" s="261" t="s">
        <v>790</v>
      </c>
      <c r="J4335" s="261" t="s">
        <v>7717</v>
      </c>
      <c r="K4335" s="261" t="s">
        <v>7852</v>
      </c>
      <c r="L4335" s="262">
        <v>45530</v>
      </c>
      <c r="M4335" s="261" t="s">
        <v>20</v>
      </c>
    </row>
    <row r="4336" spans="1:13" x14ac:dyDescent="0.35">
      <c r="A4336" s="259" t="s">
        <v>1216</v>
      </c>
      <c r="B4336" s="259" t="s">
        <v>1217</v>
      </c>
      <c r="C4336" s="259" t="s">
        <v>1218</v>
      </c>
      <c r="D4336" s="259" t="s">
        <v>793</v>
      </c>
      <c r="E4336" s="259">
        <v>376</v>
      </c>
      <c r="F4336" s="259" t="s">
        <v>7716</v>
      </c>
      <c r="G4336" s="259" t="s">
        <v>22</v>
      </c>
      <c r="H4336" s="259">
        <v>3</v>
      </c>
      <c r="I4336" s="259" t="s">
        <v>790</v>
      </c>
      <c r="J4336" s="259" t="s">
        <v>7717</v>
      </c>
      <c r="K4336" s="259" t="s">
        <v>7853</v>
      </c>
      <c r="L4336" s="260">
        <v>45530</v>
      </c>
      <c r="M4336" s="259" t="s">
        <v>20</v>
      </c>
    </row>
    <row r="4337" spans="1:13" x14ac:dyDescent="0.35">
      <c r="A4337" s="261" t="s">
        <v>1216</v>
      </c>
      <c r="B4337" s="261" t="s">
        <v>1217</v>
      </c>
      <c r="C4337" s="261" t="s">
        <v>1218</v>
      </c>
      <c r="D4337" s="261" t="s">
        <v>990</v>
      </c>
      <c r="E4337" s="261">
        <v>5500000</v>
      </c>
      <c r="F4337" s="261" t="s">
        <v>5421</v>
      </c>
      <c r="G4337" s="261" t="s">
        <v>492</v>
      </c>
      <c r="H4337" s="261">
        <v>1</v>
      </c>
      <c r="I4337" s="261" t="s">
        <v>7854</v>
      </c>
      <c r="J4337" s="261" t="s">
        <v>7855</v>
      </c>
      <c r="K4337" s="261" t="s">
        <v>7856</v>
      </c>
      <c r="L4337" s="262">
        <v>45530</v>
      </c>
      <c r="M4337" s="261" t="s">
        <v>439</v>
      </c>
    </row>
    <row r="4338" spans="1:13" x14ac:dyDescent="0.35">
      <c r="A4338" s="259" t="s">
        <v>1216</v>
      </c>
      <c r="B4338" s="259" t="s">
        <v>1217</v>
      </c>
      <c r="C4338" s="259" t="s">
        <v>1218</v>
      </c>
      <c r="D4338" s="259" t="s">
        <v>995</v>
      </c>
      <c r="E4338" s="259">
        <v>3042000</v>
      </c>
      <c r="F4338" s="259" t="s">
        <v>7843</v>
      </c>
      <c r="G4338" s="259" t="s">
        <v>22</v>
      </c>
      <c r="H4338" s="259">
        <v>3</v>
      </c>
      <c r="I4338" s="259" t="s">
        <v>7844</v>
      </c>
      <c r="J4338" s="259" t="s">
        <v>7857</v>
      </c>
      <c r="K4338" s="259" t="s">
        <v>7858</v>
      </c>
      <c r="L4338" s="260">
        <v>45530</v>
      </c>
      <c r="M4338" s="259" t="s">
        <v>439</v>
      </c>
    </row>
    <row r="4339" spans="1:13" x14ac:dyDescent="0.35">
      <c r="A4339" s="261" t="s">
        <v>1216</v>
      </c>
      <c r="B4339" s="261" t="s">
        <v>1217</v>
      </c>
      <c r="C4339" s="261" t="s">
        <v>1218</v>
      </c>
      <c r="D4339" s="261" t="s">
        <v>1000</v>
      </c>
      <c r="E4339" s="261">
        <v>3158000</v>
      </c>
      <c r="F4339" s="261" t="s">
        <v>7843</v>
      </c>
      <c r="G4339" s="261" t="s">
        <v>22</v>
      </c>
      <c r="H4339" s="261">
        <v>3</v>
      </c>
      <c r="I4339" s="261" t="s">
        <v>7844</v>
      </c>
      <c r="J4339" s="261" t="s">
        <v>7859</v>
      </c>
      <c r="K4339" s="261" t="s">
        <v>7860</v>
      </c>
      <c r="L4339" s="262">
        <v>45530</v>
      </c>
      <c r="M4339" s="261" t="s">
        <v>439</v>
      </c>
    </row>
    <row r="4340" spans="1:13" x14ac:dyDescent="0.35">
      <c r="A4340" s="259" t="s">
        <v>1216</v>
      </c>
      <c r="B4340" s="259" t="s">
        <v>1217</v>
      </c>
      <c r="C4340" s="259" t="s">
        <v>1218</v>
      </c>
      <c r="D4340" s="259" t="s">
        <v>1003</v>
      </c>
      <c r="E4340" s="259">
        <v>3855019</v>
      </c>
      <c r="F4340" s="259" t="s">
        <v>7843</v>
      </c>
      <c r="G4340" s="259" t="s">
        <v>22</v>
      </c>
      <c r="H4340" s="259">
        <v>3</v>
      </c>
      <c r="I4340" s="259" t="s">
        <v>7844</v>
      </c>
      <c r="J4340" s="259" t="s">
        <v>7861</v>
      </c>
      <c r="K4340" s="259" t="s">
        <v>7862</v>
      </c>
      <c r="L4340" s="260">
        <v>45530</v>
      </c>
      <c r="M4340" s="259" t="s">
        <v>439</v>
      </c>
    </row>
    <row r="4341" spans="1:13" x14ac:dyDescent="0.35">
      <c r="A4341" s="261" t="s">
        <v>1216</v>
      </c>
      <c r="B4341" s="261" t="s">
        <v>1217</v>
      </c>
      <c r="C4341" s="261" t="s">
        <v>1218</v>
      </c>
      <c r="D4341" s="261" t="s">
        <v>1006</v>
      </c>
      <c r="E4341" s="261">
        <v>1644981</v>
      </c>
      <c r="F4341" s="261" t="s">
        <v>7843</v>
      </c>
      <c r="G4341" s="261" t="s">
        <v>22</v>
      </c>
      <c r="H4341" s="261">
        <v>3</v>
      </c>
      <c r="I4341" s="261" t="s">
        <v>7844</v>
      </c>
      <c r="J4341" s="261" t="s">
        <v>7863</v>
      </c>
      <c r="K4341" s="261" t="s">
        <v>7864</v>
      </c>
      <c r="L4341" s="262">
        <v>45530</v>
      </c>
      <c r="M4341" s="261" t="s">
        <v>439</v>
      </c>
    </row>
    <row r="4342" spans="1:13" x14ac:dyDescent="0.35">
      <c r="A4342" s="259" t="s">
        <v>1216</v>
      </c>
      <c r="B4342" s="259" t="s">
        <v>1217</v>
      </c>
      <c r="C4342" s="259" t="s">
        <v>1218</v>
      </c>
      <c r="D4342" s="259" t="s">
        <v>823</v>
      </c>
      <c r="E4342" s="259">
        <v>0</v>
      </c>
      <c r="F4342" s="259" t="s">
        <v>7843</v>
      </c>
      <c r="G4342" s="259" t="s">
        <v>22</v>
      </c>
      <c r="H4342" s="259">
        <v>3</v>
      </c>
      <c r="I4342" s="259" t="s">
        <v>7844</v>
      </c>
      <c r="J4342" s="259" t="s">
        <v>7865</v>
      </c>
      <c r="K4342" s="259" t="s">
        <v>7866</v>
      </c>
      <c r="L4342" s="260">
        <v>45530</v>
      </c>
      <c r="M4342" s="259" t="s">
        <v>439</v>
      </c>
    </row>
    <row r="4343" spans="1:13" x14ac:dyDescent="0.35">
      <c r="A4343" s="261" t="s">
        <v>1216</v>
      </c>
      <c r="B4343" s="261" t="s">
        <v>1217</v>
      </c>
      <c r="C4343" s="261" t="s">
        <v>1218</v>
      </c>
      <c r="D4343" s="261" t="s">
        <v>404</v>
      </c>
      <c r="E4343" s="261">
        <v>5</v>
      </c>
      <c r="F4343" s="261" t="s">
        <v>5421</v>
      </c>
      <c r="G4343" s="261" t="s">
        <v>492</v>
      </c>
      <c r="H4343" s="261">
        <v>1</v>
      </c>
      <c r="I4343" s="261" t="s">
        <v>7854</v>
      </c>
      <c r="J4343" s="261" t="s">
        <v>7867</v>
      </c>
      <c r="K4343" s="261" t="s">
        <v>7868</v>
      </c>
      <c r="L4343" s="262">
        <v>45530</v>
      </c>
      <c r="M4343" s="261" t="s">
        <v>20</v>
      </c>
    </row>
    <row r="4344" spans="1:13" x14ac:dyDescent="0.35">
      <c r="A4344" s="259" t="s">
        <v>1216</v>
      </c>
      <c r="B4344" s="259" t="s">
        <v>1217</v>
      </c>
      <c r="C4344" s="259" t="s">
        <v>1218</v>
      </c>
      <c r="D4344" s="259" t="s">
        <v>38</v>
      </c>
      <c r="E4344" s="259" t="s">
        <v>17</v>
      </c>
      <c r="F4344" s="259" t="s">
        <v>824</v>
      </c>
      <c r="G4344" s="259" t="s">
        <v>17</v>
      </c>
      <c r="H4344" s="259" t="s">
        <v>17</v>
      </c>
      <c r="I4344" s="259" t="s">
        <v>17</v>
      </c>
      <c r="J4344" s="259" t="s">
        <v>7714</v>
      </c>
      <c r="K4344" s="259" t="s">
        <v>7869</v>
      </c>
      <c r="L4344" s="260">
        <v>45530</v>
      </c>
      <c r="M4344" s="259" t="s">
        <v>20</v>
      </c>
    </row>
    <row r="4345" spans="1:13" x14ac:dyDescent="0.35">
      <c r="A4345" s="261" t="s">
        <v>1216</v>
      </c>
      <c r="B4345" s="261" t="s">
        <v>1217</v>
      </c>
      <c r="C4345" s="261" t="s">
        <v>1218</v>
      </c>
      <c r="D4345" s="261" t="s">
        <v>16</v>
      </c>
      <c r="E4345" s="261" t="s">
        <v>17</v>
      </c>
      <c r="F4345" s="261" t="s">
        <v>512</v>
      </c>
      <c r="G4345" s="261" t="s">
        <v>17</v>
      </c>
      <c r="H4345" s="261" t="s">
        <v>17</v>
      </c>
      <c r="I4345" s="261" t="s">
        <v>512</v>
      </c>
      <c r="J4345" s="261" t="s">
        <v>7714</v>
      </c>
      <c r="K4345" s="261" t="s">
        <v>7870</v>
      </c>
      <c r="L4345" s="262">
        <v>45530</v>
      </c>
      <c r="M4345" s="261" t="s">
        <v>20</v>
      </c>
    </row>
    <row r="4346" spans="1:13" x14ac:dyDescent="0.35">
      <c r="A4346" s="259" t="s">
        <v>1216</v>
      </c>
      <c r="B4346" s="259" t="s">
        <v>1217</v>
      </c>
      <c r="C4346" s="259" t="s">
        <v>1218</v>
      </c>
      <c r="D4346" s="259" t="s">
        <v>21</v>
      </c>
      <c r="E4346" s="259" t="s">
        <v>17</v>
      </c>
      <c r="F4346" s="259" t="s">
        <v>512</v>
      </c>
      <c r="G4346" s="259" t="s">
        <v>17</v>
      </c>
      <c r="H4346" s="259" t="s">
        <v>17</v>
      </c>
      <c r="I4346" s="259" t="s">
        <v>512</v>
      </c>
      <c r="J4346" s="259" t="s">
        <v>7714</v>
      </c>
      <c r="K4346" s="259" t="s">
        <v>7871</v>
      </c>
      <c r="L4346" s="260">
        <v>45530</v>
      </c>
      <c r="M4346" s="259" t="s">
        <v>20</v>
      </c>
    </row>
    <row r="4347" spans="1:13" x14ac:dyDescent="0.35">
      <c r="A4347" s="261" t="s">
        <v>1216</v>
      </c>
      <c r="B4347" s="261" t="s">
        <v>1217</v>
      </c>
      <c r="C4347" s="261" t="s">
        <v>1218</v>
      </c>
      <c r="D4347" s="261" t="s">
        <v>768</v>
      </c>
      <c r="E4347" s="261" t="s">
        <v>17</v>
      </c>
      <c r="F4347" s="261" t="s">
        <v>512</v>
      </c>
      <c r="G4347" s="261" t="s">
        <v>17</v>
      </c>
      <c r="H4347" s="261" t="s">
        <v>17</v>
      </c>
      <c r="I4347" s="261" t="s">
        <v>512</v>
      </c>
      <c r="J4347" s="261" t="s">
        <v>7714</v>
      </c>
      <c r="K4347" s="261" t="s">
        <v>7872</v>
      </c>
      <c r="L4347" s="262">
        <v>45530</v>
      </c>
      <c r="M4347" s="261" t="s">
        <v>20</v>
      </c>
    </row>
    <row r="4348" spans="1:13" x14ac:dyDescent="0.35">
      <c r="A4348" s="259" t="s">
        <v>1216</v>
      </c>
      <c r="B4348" s="259" t="s">
        <v>1217</v>
      </c>
      <c r="C4348" s="259" t="s">
        <v>1218</v>
      </c>
      <c r="D4348" s="259" t="s">
        <v>24</v>
      </c>
      <c r="E4348" s="259" t="s">
        <v>17</v>
      </c>
      <c r="F4348" s="259" t="s">
        <v>512</v>
      </c>
      <c r="G4348" s="259" t="s">
        <v>17</v>
      </c>
      <c r="H4348" s="259" t="s">
        <v>17</v>
      </c>
      <c r="I4348" s="259" t="s">
        <v>512</v>
      </c>
      <c r="J4348" s="259" t="s">
        <v>7714</v>
      </c>
      <c r="K4348" s="259" t="s">
        <v>7873</v>
      </c>
      <c r="L4348" s="260">
        <v>45530</v>
      </c>
      <c r="M4348" s="259" t="s">
        <v>20</v>
      </c>
    </row>
    <row r="4349" spans="1:13" x14ac:dyDescent="0.35">
      <c r="A4349" s="261" t="s">
        <v>1500</v>
      </c>
      <c r="B4349" s="261" t="s">
        <v>1501</v>
      </c>
      <c r="C4349" s="261" t="s">
        <v>1502</v>
      </c>
      <c r="D4349" s="261" t="s">
        <v>953</v>
      </c>
      <c r="E4349" s="261">
        <v>28301696</v>
      </c>
      <c r="F4349" s="261" t="s">
        <v>7874</v>
      </c>
      <c r="G4349" s="261" t="s">
        <v>33</v>
      </c>
      <c r="H4349" s="261">
        <v>2</v>
      </c>
      <c r="I4349" s="261" t="s">
        <v>7875</v>
      </c>
      <c r="J4349" s="261" t="s">
        <v>7876</v>
      </c>
      <c r="K4349" s="261" t="s">
        <v>7877</v>
      </c>
      <c r="L4349" s="262">
        <v>45530</v>
      </c>
      <c r="M4349" s="261" t="s">
        <v>20</v>
      </c>
    </row>
    <row r="4350" spans="1:13" x14ac:dyDescent="0.35">
      <c r="A4350" s="259" t="s">
        <v>1500</v>
      </c>
      <c r="B4350" s="259" t="s">
        <v>1501</v>
      </c>
      <c r="C4350" s="259" t="s">
        <v>1502</v>
      </c>
      <c r="D4350" s="259" t="s">
        <v>694</v>
      </c>
      <c r="E4350" s="259">
        <v>882050</v>
      </c>
      <c r="F4350" s="259" t="s">
        <v>4160</v>
      </c>
      <c r="G4350" s="259" t="s">
        <v>888</v>
      </c>
      <c r="H4350" s="259">
        <v>2</v>
      </c>
      <c r="I4350" s="259" t="s">
        <v>7878</v>
      </c>
      <c r="J4350" s="259" t="s">
        <v>7879</v>
      </c>
      <c r="K4350" s="259" t="s">
        <v>7880</v>
      </c>
      <c r="L4350" s="260">
        <v>45530</v>
      </c>
      <c r="M4350" s="259" t="s">
        <v>20</v>
      </c>
    </row>
    <row r="4351" spans="1:13" x14ac:dyDescent="0.35">
      <c r="A4351" s="261" t="s">
        <v>1500</v>
      </c>
      <c r="B4351" s="261" t="s">
        <v>1501</v>
      </c>
      <c r="C4351" s="261" t="s">
        <v>1502</v>
      </c>
      <c r="D4351" s="261" t="s">
        <v>962</v>
      </c>
      <c r="E4351" s="261">
        <v>28301696</v>
      </c>
      <c r="F4351" s="261" t="s">
        <v>7881</v>
      </c>
      <c r="G4351" s="261" t="s">
        <v>33</v>
      </c>
      <c r="H4351" s="261">
        <v>2</v>
      </c>
      <c r="I4351" s="261" t="s">
        <v>7875</v>
      </c>
      <c r="J4351" s="261" t="s">
        <v>7882</v>
      </c>
      <c r="K4351" s="261" t="s">
        <v>7883</v>
      </c>
      <c r="L4351" s="262">
        <v>45530</v>
      </c>
      <c r="M4351" s="261" t="s">
        <v>20</v>
      </c>
    </row>
    <row r="4352" spans="1:13" x14ac:dyDescent="0.35">
      <c r="A4352" s="259" t="s">
        <v>1500</v>
      </c>
      <c r="B4352" s="259" t="s">
        <v>1501</v>
      </c>
      <c r="C4352" s="259" t="s">
        <v>1502</v>
      </c>
      <c r="D4352" s="259" t="s">
        <v>967</v>
      </c>
      <c r="E4352" s="259">
        <v>19528170</v>
      </c>
      <c r="F4352" s="259" t="s">
        <v>7884</v>
      </c>
      <c r="G4352" s="259" t="s">
        <v>33</v>
      </c>
      <c r="H4352" s="259">
        <v>2</v>
      </c>
      <c r="I4352" s="259" t="s">
        <v>7885</v>
      </c>
      <c r="J4352" s="259" t="s">
        <v>7886</v>
      </c>
      <c r="K4352" s="259" t="s">
        <v>7887</v>
      </c>
      <c r="L4352" s="260">
        <v>45530</v>
      </c>
      <c r="M4352" s="259" t="s">
        <v>20</v>
      </c>
    </row>
    <row r="4353" spans="1:13" x14ac:dyDescent="0.35">
      <c r="A4353" s="261" t="s">
        <v>1500</v>
      </c>
      <c r="B4353" s="261" t="s">
        <v>1501</v>
      </c>
      <c r="C4353" s="261" t="s">
        <v>1502</v>
      </c>
      <c r="D4353" s="261" t="s">
        <v>568</v>
      </c>
      <c r="E4353" s="261">
        <v>7700000</v>
      </c>
      <c r="F4353" s="261" t="s">
        <v>7888</v>
      </c>
      <c r="G4353" s="261" t="s">
        <v>22</v>
      </c>
      <c r="H4353" s="261">
        <v>3</v>
      </c>
      <c r="I4353" s="261" t="s">
        <v>7889</v>
      </c>
      <c r="J4353" s="261" t="s">
        <v>7890</v>
      </c>
      <c r="K4353" s="261" t="s">
        <v>7891</v>
      </c>
      <c r="L4353" s="262">
        <v>45530</v>
      </c>
      <c r="M4353" s="261" t="s">
        <v>439</v>
      </c>
    </row>
    <row r="4354" spans="1:13" x14ac:dyDescent="0.35">
      <c r="A4354" s="259" t="s">
        <v>1500</v>
      </c>
      <c r="B4354" s="259" t="s">
        <v>1501</v>
      </c>
      <c r="C4354" s="259" t="s">
        <v>1502</v>
      </c>
      <c r="D4354" s="259" t="s">
        <v>40</v>
      </c>
      <c r="E4354" s="259" t="s">
        <v>17</v>
      </c>
      <c r="F4354" s="259" t="s">
        <v>7892</v>
      </c>
      <c r="G4354" s="259" t="s">
        <v>17</v>
      </c>
      <c r="H4354" s="259" t="s">
        <v>17</v>
      </c>
      <c r="I4354" s="259" t="s">
        <v>17</v>
      </c>
      <c r="J4354" s="259" t="s">
        <v>7714</v>
      </c>
      <c r="K4354" s="259" t="s">
        <v>7893</v>
      </c>
      <c r="L4354" s="260">
        <v>45530</v>
      </c>
      <c r="M4354" s="259" t="s">
        <v>20</v>
      </c>
    </row>
    <row r="4355" spans="1:13" x14ac:dyDescent="0.35">
      <c r="A4355" s="261" t="s">
        <v>1500</v>
      </c>
      <c r="B4355" s="261" t="s">
        <v>1501</v>
      </c>
      <c r="C4355" s="261" t="s">
        <v>1502</v>
      </c>
      <c r="D4355" s="261" t="s">
        <v>635</v>
      </c>
      <c r="E4355" s="261">
        <v>217</v>
      </c>
      <c r="F4355" s="261" t="s">
        <v>7894</v>
      </c>
      <c r="G4355" s="261" t="s">
        <v>22</v>
      </c>
      <c r="H4355" s="261">
        <v>3</v>
      </c>
      <c r="I4355" s="261" t="s">
        <v>790</v>
      </c>
      <c r="J4355" s="261" t="s">
        <v>7717</v>
      </c>
      <c r="K4355" s="261" t="s">
        <v>7895</v>
      </c>
      <c r="L4355" s="262">
        <v>45530</v>
      </c>
      <c r="M4355" s="261" t="s">
        <v>20</v>
      </c>
    </row>
    <row r="4356" spans="1:13" x14ac:dyDescent="0.35">
      <c r="A4356" s="259" t="s">
        <v>1500</v>
      </c>
      <c r="B4356" s="259" t="s">
        <v>1501</v>
      </c>
      <c r="C4356" s="259" t="s">
        <v>1502</v>
      </c>
      <c r="D4356" s="259" t="s">
        <v>793</v>
      </c>
      <c r="E4356" s="259">
        <v>217</v>
      </c>
      <c r="F4356" s="259" t="s">
        <v>7894</v>
      </c>
      <c r="G4356" s="259" t="s">
        <v>22</v>
      </c>
      <c r="H4356" s="259">
        <v>3</v>
      </c>
      <c r="I4356" s="259" t="s">
        <v>790</v>
      </c>
      <c r="J4356" s="259" t="s">
        <v>7717</v>
      </c>
      <c r="K4356" s="259" t="s">
        <v>7896</v>
      </c>
      <c r="L4356" s="260">
        <v>45530</v>
      </c>
      <c r="M4356" s="259" t="s">
        <v>20</v>
      </c>
    </row>
    <row r="4357" spans="1:13" x14ac:dyDescent="0.35">
      <c r="A4357" s="261" t="s">
        <v>1500</v>
      </c>
      <c r="B4357" s="261" t="s">
        <v>1501</v>
      </c>
      <c r="C4357" s="261" t="s">
        <v>1502</v>
      </c>
      <c r="D4357" s="261" t="s">
        <v>990</v>
      </c>
      <c r="E4357" s="261">
        <v>7600000</v>
      </c>
      <c r="F4357" s="261" t="s">
        <v>7897</v>
      </c>
      <c r="G4357" s="261" t="s">
        <v>22</v>
      </c>
      <c r="H4357" s="261">
        <v>3</v>
      </c>
      <c r="I4357" s="261" t="s">
        <v>7898</v>
      </c>
      <c r="J4357" s="261" t="s">
        <v>7899</v>
      </c>
      <c r="K4357" s="261" t="s">
        <v>7900</v>
      </c>
      <c r="L4357" s="262">
        <v>45530</v>
      </c>
      <c r="M4357" s="261" t="s">
        <v>20</v>
      </c>
    </row>
    <row r="4358" spans="1:13" x14ac:dyDescent="0.35">
      <c r="A4358" s="259" t="s">
        <v>1500</v>
      </c>
      <c r="B4358" s="259" t="s">
        <v>1501</v>
      </c>
      <c r="C4358" s="259" t="s">
        <v>1502</v>
      </c>
      <c r="D4358" s="259" t="s">
        <v>995</v>
      </c>
      <c r="E4358" s="259">
        <v>8773526</v>
      </c>
      <c r="F4358" s="259" t="s">
        <v>7884</v>
      </c>
      <c r="G4358" s="259" t="s">
        <v>33</v>
      </c>
      <c r="H4358" s="259">
        <v>2</v>
      </c>
      <c r="I4358" s="259" t="s">
        <v>7885</v>
      </c>
      <c r="J4358" s="259" t="s">
        <v>7901</v>
      </c>
      <c r="K4358" s="259" t="s">
        <v>7902</v>
      </c>
      <c r="L4358" s="260">
        <v>45530</v>
      </c>
      <c r="M4358" s="259" t="s">
        <v>20</v>
      </c>
    </row>
    <row r="4359" spans="1:13" x14ac:dyDescent="0.35">
      <c r="A4359" s="261" t="s">
        <v>1500</v>
      </c>
      <c r="B4359" s="261" t="s">
        <v>1501</v>
      </c>
      <c r="C4359" s="261" t="s">
        <v>1502</v>
      </c>
      <c r="D4359" s="261" t="s">
        <v>1000</v>
      </c>
      <c r="E4359" s="261">
        <v>11928170</v>
      </c>
      <c r="F4359" s="261" t="s">
        <v>7884</v>
      </c>
      <c r="G4359" s="261" t="s">
        <v>33</v>
      </c>
      <c r="H4359" s="261">
        <v>2</v>
      </c>
      <c r="I4359" s="261" t="s">
        <v>7885</v>
      </c>
      <c r="J4359" s="261" t="s">
        <v>7903</v>
      </c>
      <c r="K4359" s="261" t="s">
        <v>7904</v>
      </c>
      <c r="L4359" s="262">
        <v>45530</v>
      </c>
      <c r="M4359" s="261" t="s">
        <v>439</v>
      </c>
    </row>
    <row r="4360" spans="1:13" x14ac:dyDescent="0.35">
      <c r="A4360" s="259" t="s">
        <v>1500</v>
      </c>
      <c r="B4360" s="259" t="s">
        <v>1501</v>
      </c>
      <c r="C4360" s="259" t="s">
        <v>1502</v>
      </c>
      <c r="D4360" s="259" t="s">
        <v>1003</v>
      </c>
      <c r="E4360" s="259">
        <v>7600000</v>
      </c>
      <c r="F4360" s="259" t="s">
        <v>7905</v>
      </c>
      <c r="G4360" s="259" t="s">
        <v>22</v>
      </c>
      <c r="H4360" s="259">
        <v>3</v>
      </c>
      <c r="I4360" s="259" t="s">
        <v>7906</v>
      </c>
      <c r="J4360" s="259" t="s">
        <v>7907</v>
      </c>
      <c r="K4360" s="259" t="s">
        <v>7908</v>
      </c>
      <c r="L4360" s="260">
        <v>45530</v>
      </c>
      <c r="M4360" s="259" t="s">
        <v>439</v>
      </c>
    </row>
    <row r="4361" spans="1:13" x14ac:dyDescent="0.35">
      <c r="A4361" s="261" t="s">
        <v>1500</v>
      </c>
      <c r="B4361" s="261" t="s">
        <v>1501</v>
      </c>
      <c r="C4361" s="261" t="s">
        <v>1502</v>
      </c>
      <c r="D4361" s="261" t="s">
        <v>1006</v>
      </c>
      <c r="E4361" s="261">
        <v>0</v>
      </c>
      <c r="F4361" s="261" t="s">
        <v>7909</v>
      </c>
      <c r="G4361" s="261" t="s">
        <v>22</v>
      </c>
      <c r="H4361" s="261">
        <v>3</v>
      </c>
      <c r="I4361" s="261" t="s">
        <v>17</v>
      </c>
      <c r="J4361" s="261" t="s">
        <v>7714</v>
      </c>
      <c r="K4361" s="261" t="s">
        <v>7910</v>
      </c>
      <c r="L4361" s="262">
        <v>45530</v>
      </c>
      <c r="M4361" s="261" t="s">
        <v>20</v>
      </c>
    </row>
    <row r="4362" spans="1:13" x14ac:dyDescent="0.35">
      <c r="A4362" s="259" t="s">
        <v>1500</v>
      </c>
      <c r="B4362" s="259" t="s">
        <v>1501</v>
      </c>
      <c r="C4362" s="259" t="s">
        <v>1502</v>
      </c>
      <c r="D4362" s="259" t="s">
        <v>823</v>
      </c>
      <c r="E4362" s="259">
        <v>0</v>
      </c>
      <c r="F4362" s="259" t="s">
        <v>17</v>
      </c>
      <c r="G4362" s="259" t="s">
        <v>22</v>
      </c>
      <c r="H4362" s="259">
        <v>3</v>
      </c>
      <c r="I4362" s="259" t="s">
        <v>17</v>
      </c>
      <c r="J4362" s="259" t="s">
        <v>7714</v>
      </c>
      <c r="K4362" s="259" t="s">
        <v>7911</v>
      </c>
      <c r="L4362" s="260">
        <v>45530</v>
      </c>
      <c r="M4362" s="259" t="s">
        <v>20</v>
      </c>
    </row>
    <row r="4363" spans="1:13" x14ac:dyDescent="0.35">
      <c r="A4363" s="261" t="s">
        <v>1500</v>
      </c>
      <c r="B4363" s="261" t="s">
        <v>1501</v>
      </c>
      <c r="C4363" s="261" t="s">
        <v>1502</v>
      </c>
      <c r="D4363" s="261" t="s">
        <v>404</v>
      </c>
      <c r="E4363" s="261">
        <v>5</v>
      </c>
      <c r="F4363" s="261" t="s">
        <v>7912</v>
      </c>
      <c r="G4363" s="261" t="s">
        <v>22</v>
      </c>
      <c r="H4363" s="261">
        <v>3</v>
      </c>
      <c r="I4363" s="261" t="s">
        <v>7913</v>
      </c>
      <c r="J4363" s="261" t="s">
        <v>7914</v>
      </c>
      <c r="K4363" s="261" t="s">
        <v>7915</v>
      </c>
      <c r="L4363" s="262">
        <v>45530</v>
      </c>
      <c r="M4363" s="261" t="s">
        <v>20</v>
      </c>
    </row>
    <row r="4364" spans="1:13" x14ac:dyDescent="0.35">
      <c r="A4364" s="259" t="s">
        <v>1500</v>
      </c>
      <c r="B4364" s="259" t="s">
        <v>1501</v>
      </c>
      <c r="C4364" s="259" t="s">
        <v>1502</v>
      </c>
      <c r="D4364" s="259" t="s">
        <v>38</v>
      </c>
      <c r="E4364" s="259" t="s">
        <v>17</v>
      </c>
      <c r="F4364" s="259" t="s">
        <v>824</v>
      </c>
      <c r="G4364" s="259" t="s">
        <v>22</v>
      </c>
      <c r="H4364" s="259">
        <v>3</v>
      </c>
      <c r="I4364" s="259" t="s">
        <v>17</v>
      </c>
      <c r="J4364" s="259" t="s">
        <v>7714</v>
      </c>
      <c r="K4364" s="259" t="s">
        <v>7916</v>
      </c>
      <c r="L4364" s="260">
        <v>45530</v>
      </c>
      <c r="M4364" s="259" t="s">
        <v>20</v>
      </c>
    </row>
    <row r="4365" spans="1:13" x14ac:dyDescent="0.35">
      <c r="A4365" s="261" t="s">
        <v>1500</v>
      </c>
      <c r="B4365" s="261" t="s">
        <v>1501</v>
      </c>
      <c r="C4365" s="261" t="s">
        <v>1502</v>
      </c>
      <c r="D4365" s="261" t="s">
        <v>16</v>
      </c>
      <c r="E4365" s="261" t="s">
        <v>17</v>
      </c>
      <c r="F4365" s="261" t="s">
        <v>824</v>
      </c>
      <c r="G4365" s="261" t="s">
        <v>22</v>
      </c>
      <c r="H4365" s="261">
        <v>3</v>
      </c>
      <c r="I4365" s="261" t="s">
        <v>17</v>
      </c>
      <c r="J4365" s="261" t="s">
        <v>7714</v>
      </c>
      <c r="K4365" s="261" t="s">
        <v>7917</v>
      </c>
      <c r="L4365" s="262">
        <v>45530</v>
      </c>
      <c r="M4365" s="261" t="s">
        <v>20</v>
      </c>
    </row>
    <row r="4366" spans="1:13" x14ac:dyDescent="0.35">
      <c r="A4366" s="259" t="s">
        <v>1500</v>
      </c>
      <c r="B4366" s="259" t="s">
        <v>1501</v>
      </c>
      <c r="C4366" s="259" t="s">
        <v>1502</v>
      </c>
      <c r="D4366" s="259" t="s">
        <v>21</v>
      </c>
      <c r="E4366" s="259" t="s">
        <v>17</v>
      </c>
      <c r="F4366" s="259" t="s">
        <v>824</v>
      </c>
      <c r="G4366" s="259" t="s">
        <v>22</v>
      </c>
      <c r="H4366" s="259">
        <v>3</v>
      </c>
      <c r="I4366" s="259" t="s">
        <v>17</v>
      </c>
      <c r="J4366" s="259" t="s">
        <v>7714</v>
      </c>
      <c r="K4366" s="259" t="s">
        <v>7918</v>
      </c>
      <c r="L4366" s="260">
        <v>45530</v>
      </c>
      <c r="M4366" s="259" t="s">
        <v>20</v>
      </c>
    </row>
    <row r="4367" spans="1:13" x14ac:dyDescent="0.35">
      <c r="A4367" s="261" t="s">
        <v>1500</v>
      </c>
      <c r="B4367" s="261" t="s">
        <v>1501</v>
      </c>
      <c r="C4367" s="261" t="s">
        <v>1502</v>
      </c>
      <c r="D4367" s="261" t="s">
        <v>768</v>
      </c>
      <c r="E4367" s="261" t="s">
        <v>17</v>
      </c>
      <c r="F4367" s="261" t="s">
        <v>824</v>
      </c>
      <c r="G4367" s="261" t="s">
        <v>22</v>
      </c>
      <c r="H4367" s="261">
        <v>3</v>
      </c>
      <c r="I4367" s="261" t="s">
        <v>17</v>
      </c>
      <c r="J4367" s="261" t="s">
        <v>7714</v>
      </c>
      <c r="K4367" s="261" t="s">
        <v>7919</v>
      </c>
      <c r="L4367" s="262">
        <v>45530</v>
      </c>
      <c r="M4367" s="261" t="s">
        <v>20</v>
      </c>
    </row>
    <row r="4368" spans="1:13" x14ac:dyDescent="0.35">
      <c r="A4368" s="259" t="s">
        <v>1500</v>
      </c>
      <c r="B4368" s="259" t="s">
        <v>1501</v>
      </c>
      <c r="C4368" s="259" t="s">
        <v>1502</v>
      </c>
      <c r="D4368" s="259" t="s">
        <v>24</v>
      </c>
      <c r="E4368" s="259" t="s">
        <v>17</v>
      </c>
      <c r="F4368" s="259" t="s">
        <v>824</v>
      </c>
      <c r="G4368" s="259" t="s">
        <v>22</v>
      </c>
      <c r="H4368" s="259">
        <v>3</v>
      </c>
      <c r="I4368" s="259" t="s">
        <v>17</v>
      </c>
      <c r="J4368" s="259" t="s">
        <v>7714</v>
      </c>
      <c r="K4368" s="259" t="s">
        <v>7920</v>
      </c>
      <c r="L4368" s="260">
        <v>45530</v>
      </c>
      <c r="M4368" s="259" t="s">
        <v>20</v>
      </c>
    </row>
    <row r="4369" spans="1:13" x14ac:dyDescent="0.35">
      <c r="A4369" s="261" t="s">
        <v>1434</v>
      </c>
      <c r="B4369" s="261" t="s">
        <v>1435</v>
      </c>
      <c r="C4369" s="261" t="s">
        <v>1436</v>
      </c>
      <c r="D4369" s="261" t="s">
        <v>953</v>
      </c>
      <c r="E4369" s="261">
        <v>19603733</v>
      </c>
      <c r="F4369" s="261" t="s">
        <v>7921</v>
      </c>
      <c r="G4369" s="261" t="s">
        <v>888</v>
      </c>
      <c r="H4369" s="261">
        <v>2</v>
      </c>
      <c r="I4369" s="261" t="s">
        <v>7922</v>
      </c>
      <c r="J4369" s="261" t="s">
        <v>7923</v>
      </c>
      <c r="K4369" s="261" t="s">
        <v>7924</v>
      </c>
      <c r="L4369" s="262">
        <v>45530</v>
      </c>
      <c r="M4369" s="261" t="s">
        <v>20</v>
      </c>
    </row>
    <row r="4370" spans="1:13" x14ac:dyDescent="0.35">
      <c r="A4370" s="259" t="s">
        <v>1434</v>
      </c>
      <c r="B4370" s="259" t="s">
        <v>1435</v>
      </c>
      <c r="C4370" s="259" t="s">
        <v>1436</v>
      </c>
      <c r="D4370" s="259" t="s">
        <v>694</v>
      </c>
      <c r="E4370" s="259">
        <v>743532</v>
      </c>
      <c r="F4370" s="259" t="s">
        <v>7921</v>
      </c>
      <c r="G4370" s="259" t="s">
        <v>492</v>
      </c>
      <c r="H4370" s="259">
        <v>1</v>
      </c>
      <c r="I4370" s="259" t="s">
        <v>7922</v>
      </c>
      <c r="J4370" s="259" t="s">
        <v>7925</v>
      </c>
      <c r="K4370" s="259" t="s">
        <v>7926</v>
      </c>
      <c r="L4370" s="260">
        <v>45530</v>
      </c>
      <c r="M4370" s="259" t="s">
        <v>20</v>
      </c>
    </row>
    <row r="4371" spans="1:13" x14ac:dyDescent="0.35">
      <c r="A4371" s="261" t="s">
        <v>1434</v>
      </c>
      <c r="B4371" s="261" t="s">
        <v>1435</v>
      </c>
      <c r="C4371" s="261" t="s">
        <v>1436</v>
      </c>
      <c r="D4371" s="261" t="s">
        <v>962</v>
      </c>
      <c r="E4371" s="261">
        <v>19603733</v>
      </c>
      <c r="F4371" s="261" t="s">
        <v>7927</v>
      </c>
      <c r="G4371" s="261" t="s">
        <v>888</v>
      </c>
      <c r="H4371" s="261">
        <v>2</v>
      </c>
      <c r="I4371" s="261" t="s">
        <v>7928</v>
      </c>
      <c r="J4371" s="261" t="s">
        <v>7929</v>
      </c>
      <c r="K4371" s="261" t="s">
        <v>7930</v>
      </c>
      <c r="L4371" s="262">
        <v>45530</v>
      </c>
      <c r="M4371" s="261" t="s">
        <v>20</v>
      </c>
    </row>
    <row r="4372" spans="1:13" x14ac:dyDescent="0.35">
      <c r="A4372" s="259" t="s">
        <v>1434</v>
      </c>
      <c r="B4372" s="259" t="s">
        <v>1435</v>
      </c>
      <c r="C4372" s="259" t="s">
        <v>1436</v>
      </c>
      <c r="D4372" s="259" t="s">
        <v>967</v>
      </c>
      <c r="E4372" s="259">
        <v>13131293</v>
      </c>
      <c r="F4372" s="259" t="s">
        <v>7931</v>
      </c>
      <c r="G4372" s="259" t="s">
        <v>888</v>
      </c>
      <c r="H4372" s="259">
        <v>2</v>
      </c>
      <c r="I4372" s="259" t="s">
        <v>7932</v>
      </c>
      <c r="J4372" s="259" t="s">
        <v>7933</v>
      </c>
      <c r="K4372" s="259" t="s">
        <v>7934</v>
      </c>
      <c r="L4372" s="260">
        <v>45530</v>
      </c>
      <c r="M4372" s="259" t="s">
        <v>20</v>
      </c>
    </row>
    <row r="4373" spans="1:13" x14ac:dyDescent="0.35">
      <c r="A4373" s="261" t="s">
        <v>1434</v>
      </c>
      <c r="B4373" s="261" t="s">
        <v>1435</v>
      </c>
      <c r="C4373" s="261" t="s">
        <v>1436</v>
      </c>
      <c r="D4373" s="261" t="s">
        <v>568</v>
      </c>
      <c r="E4373" s="261">
        <v>498200</v>
      </c>
      <c r="F4373" s="261" t="s">
        <v>4081</v>
      </c>
      <c r="G4373" s="261" t="s">
        <v>33</v>
      </c>
      <c r="H4373" s="261">
        <v>2</v>
      </c>
      <c r="I4373" s="261" t="s">
        <v>4017</v>
      </c>
      <c r="J4373" s="261" t="s">
        <v>7935</v>
      </c>
      <c r="K4373" s="261" t="s">
        <v>7936</v>
      </c>
      <c r="L4373" s="262">
        <v>45530</v>
      </c>
      <c r="M4373" s="261" t="s">
        <v>20</v>
      </c>
    </row>
    <row r="4374" spans="1:13" x14ac:dyDescent="0.35">
      <c r="A4374" s="259" t="s">
        <v>1434</v>
      </c>
      <c r="B4374" s="259" t="s">
        <v>1435</v>
      </c>
      <c r="C4374" s="259" t="s">
        <v>1436</v>
      </c>
      <c r="D4374" s="259" t="s">
        <v>40</v>
      </c>
      <c r="E4374" s="259" t="s">
        <v>17</v>
      </c>
      <c r="F4374" s="259" t="s">
        <v>17</v>
      </c>
      <c r="G4374" s="259" t="s">
        <v>17</v>
      </c>
      <c r="H4374" s="259" t="s">
        <v>17</v>
      </c>
      <c r="I4374" s="259" t="s">
        <v>17</v>
      </c>
      <c r="J4374" s="259" t="s">
        <v>7714</v>
      </c>
      <c r="K4374" s="259" t="s">
        <v>7937</v>
      </c>
      <c r="L4374" s="260">
        <v>45530</v>
      </c>
      <c r="M4374" s="259" t="s">
        <v>20</v>
      </c>
    </row>
    <row r="4375" spans="1:13" x14ac:dyDescent="0.35">
      <c r="A4375" s="261" t="s">
        <v>1434</v>
      </c>
      <c r="B4375" s="261" t="s">
        <v>1435</v>
      </c>
      <c r="C4375" s="261" t="s">
        <v>1436</v>
      </c>
      <c r="D4375" s="261" t="s">
        <v>635</v>
      </c>
      <c r="E4375" s="261">
        <v>1</v>
      </c>
      <c r="F4375" s="261" t="s">
        <v>7938</v>
      </c>
      <c r="G4375" s="261" t="s">
        <v>888</v>
      </c>
      <c r="H4375" s="261">
        <v>2</v>
      </c>
      <c r="I4375" s="261" t="s">
        <v>7939</v>
      </c>
      <c r="J4375" s="261" t="s">
        <v>7940</v>
      </c>
      <c r="K4375" s="261" t="s">
        <v>7941</v>
      </c>
      <c r="L4375" s="262">
        <v>45530</v>
      </c>
      <c r="M4375" s="261" t="s">
        <v>20</v>
      </c>
    </row>
    <row r="4376" spans="1:13" x14ac:dyDescent="0.35">
      <c r="A4376" s="259" t="s">
        <v>1434</v>
      </c>
      <c r="B4376" s="259" t="s">
        <v>1435</v>
      </c>
      <c r="C4376" s="259" t="s">
        <v>1436</v>
      </c>
      <c r="D4376" s="259" t="s">
        <v>793</v>
      </c>
      <c r="E4376" s="259">
        <v>1</v>
      </c>
      <c r="F4376" s="259" t="s">
        <v>7938</v>
      </c>
      <c r="G4376" s="259" t="s">
        <v>888</v>
      </c>
      <c r="H4376" s="259">
        <v>2</v>
      </c>
      <c r="I4376" s="259" t="s">
        <v>7939</v>
      </c>
      <c r="J4376" s="259" t="s">
        <v>7940</v>
      </c>
      <c r="K4376" s="259" t="s">
        <v>7942</v>
      </c>
      <c r="L4376" s="260">
        <v>45530</v>
      </c>
      <c r="M4376" s="259" t="s">
        <v>20</v>
      </c>
    </row>
    <row r="4377" spans="1:13" x14ac:dyDescent="0.35">
      <c r="A4377" s="261" t="s">
        <v>1434</v>
      </c>
      <c r="B4377" s="261" t="s">
        <v>1435</v>
      </c>
      <c r="C4377" s="261" t="s">
        <v>1436</v>
      </c>
      <c r="D4377" s="261" t="s">
        <v>990</v>
      </c>
      <c r="E4377" s="261">
        <v>278200</v>
      </c>
      <c r="F4377" s="261" t="s">
        <v>7943</v>
      </c>
      <c r="G4377" s="261" t="s">
        <v>888</v>
      </c>
      <c r="H4377" s="261">
        <v>2</v>
      </c>
      <c r="I4377" s="261" t="s">
        <v>7944</v>
      </c>
      <c r="J4377" s="261" t="s">
        <v>7935</v>
      </c>
      <c r="K4377" s="261" t="s">
        <v>7945</v>
      </c>
      <c r="L4377" s="262">
        <v>45530</v>
      </c>
      <c r="M4377" s="261" t="s">
        <v>20</v>
      </c>
    </row>
    <row r="4378" spans="1:13" x14ac:dyDescent="0.35">
      <c r="A4378" s="259" t="s">
        <v>1434</v>
      </c>
      <c r="B4378" s="259" t="s">
        <v>1435</v>
      </c>
      <c r="C4378" s="259" t="s">
        <v>1436</v>
      </c>
      <c r="D4378" s="259" t="s">
        <v>995</v>
      </c>
      <c r="E4378" s="259">
        <v>6472440</v>
      </c>
      <c r="F4378" s="259" t="s">
        <v>7943</v>
      </c>
      <c r="G4378" s="259" t="s">
        <v>888</v>
      </c>
      <c r="H4378" s="259">
        <v>2</v>
      </c>
      <c r="I4378" s="259" t="s">
        <v>7944</v>
      </c>
      <c r="J4378" s="259" t="s">
        <v>4143</v>
      </c>
      <c r="K4378" s="259" t="s">
        <v>7946</v>
      </c>
      <c r="L4378" s="260">
        <v>45530</v>
      </c>
      <c r="M4378" s="259" t="s">
        <v>20</v>
      </c>
    </row>
    <row r="4379" spans="1:13" x14ac:dyDescent="0.35">
      <c r="A4379" s="261" t="s">
        <v>1434</v>
      </c>
      <c r="B4379" s="261" t="s">
        <v>1435</v>
      </c>
      <c r="C4379" s="261" t="s">
        <v>1436</v>
      </c>
      <c r="D4379" s="261" t="s">
        <v>1000</v>
      </c>
      <c r="E4379" s="261">
        <v>12853093</v>
      </c>
      <c r="F4379" s="261" t="s">
        <v>7943</v>
      </c>
      <c r="G4379" s="261" t="s">
        <v>888</v>
      </c>
      <c r="H4379" s="261">
        <v>2</v>
      </c>
      <c r="I4379" s="261" t="s">
        <v>7944</v>
      </c>
      <c r="J4379" s="261" t="s">
        <v>7947</v>
      </c>
      <c r="K4379" s="261" t="s">
        <v>7948</v>
      </c>
      <c r="L4379" s="262">
        <v>45530</v>
      </c>
      <c r="M4379" s="261" t="s">
        <v>20</v>
      </c>
    </row>
    <row r="4380" spans="1:13" x14ac:dyDescent="0.35">
      <c r="A4380" s="259" t="s">
        <v>1434</v>
      </c>
      <c r="B4380" s="259" t="s">
        <v>1435</v>
      </c>
      <c r="C4380" s="259" t="s">
        <v>1436</v>
      </c>
      <c r="D4380" s="259" t="s">
        <v>1003</v>
      </c>
      <c r="E4380" s="259">
        <v>278200</v>
      </c>
      <c r="F4380" s="259" t="s">
        <v>7943</v>
      </c>
      <c r="G4380" s="259" t="s">
        <v>888</v>
      </c>
      <c r="H4380" s="259">
        <v>2</v>
      </c>
      <c r="I4380" s="259" t="s">
        <v>7944</v>
      </c>
      <c r="J4380" s="259" t="s">
        <v>7935</v>
      </c>
      <c r="K4380" s="259" t="s">
        <v>7949</v>
      </c>
      <c r="L4380" s="260">
        <v>45530</v>
      </c>
      <c r="M4380" s="259" t="s">
        <v>20</v>
      </c>
    </row>
    <row r="4381" spans="1:13" x14ac:dyDescent="0.35">
      <c r="A4381" s="261" t="s">
        <v>1434</v>
      </c>
      <c r="B4381" s="261" t="s">
        <v>1435</v>
      </c>
      <c r="C4381" s="261" t="s">
        <v>1436</v>
      </c>
      <c r="D4381" s="261" t="s">
        <v>1006</v>
      </c>
      <c r="E4381" s="261">
        <v>0</v>
      </c>
      <c r="F4381" s="261" t="s">
        <v>824</v>
      </c>
      <c r="G4381" s="261" t="s">
        <v>17</v>
      </c>
      <c r="H4381" s="261" t="s">
        <v>17</v>
      </c>
      <c r="I4381" s="261" t="s">
        <v>824</v>
      </c>
      <c r="J4381" s="261" t="s">
        <v>7714</v>
      </c>
      <c r="K4381" s="261" t="s">
        <v>7950</v>
      </c>
      <c r="L4381" s="262">
        <v>45530</v>
      </c>
      <c r="M4381" s="261" t="s">
        <v>20</v>
      </c>
    </row>
    <row r="4382" spans="1:13" x14ac:dyDescent="0.35">
      <c r="A4382" s="259" t="s">
        <v>1434</v>
      </c>
      <c r="B4382" s="259" t="s">
        <v>1435</v>
      </c>
      <c r="C4382" s="259" t="s">
        <v>1436</v>
      </c>
      <c r="D4382" s="259" t="s">
        <v>823</v>
      </c>
      <c r="E4382" s="259">
        <v>0</v>
      </c>
      <c r="F4382" s="259" t="s">
        <v>17</v>
      </c>
      <c r="G4382" s="259" t="s">
        <v>17</v>
      </c>
      <c r="H4382" s="259" t="s">
        <v>17</v>
      </c>
      <c r="I4382" s="259" t="s">
        <v>17</v>
      </c>
      <c r="J4382" s="259" t="s">
        <v>7714</v>
      </c>
      <c r="K4382" s="259" t="s">
        <v>7951</v>
      </c>
      <c r="L4382" s="260">
        <v>45530</v>
      </c>
      <c r="M4382" s="259" t="s">
        <v>20</v>
      </c>
    </row>
    <row r="4383" spans="1:13" x14ac:dyDescent="0.35">
      <c r="A4383" s="261" t="s">
        <v>1434</v>
      </c>
      <c r="B4383" s="261" t="s">
        <v>1435</v>
      </c>
      <c r="C4383" s="261" t="s">
        <v>1436</v>
      </c>
      <c r="D4383" s="261" t="s">
        <v>404</v>
      </c>
      <c r="E4383" s="261">
        <v>3</v>
      </c>
      <c r="F4383" s="261" t="s">
        <v>4081</v>
      </c>
      <c r="G4383" s="261" t="s">
        <v>492</v>
      </c>
      <c r="H4383" s="261">
        <v>1</v>
      </c>
      <c r="I4383" s="261" t="s">
        <v>7952</v>
      </c>
      <c r="J4383" s="261" t="s">
        <v>4018</v>
      </c>
      <c r="K4383" s="261" t="s">
        <v>7953</v>
      </c>
      <c r="L4383" s="262">
        <v>45530</v>
      </c>
      <c r="M4383" s="261" t="s">
        <v>20</v>
      </c>
    </row>
    <row r="4384" spans="1:13" x14ac:dyDescent="0.35">
      <c r="A4384" s="259" t="s">
        <v>1434</v>
      </c>
      <c r="B4384" s="259" t="s">
        <v>1435</v>
      </c>
      <c r="C4384" s="259" t="s">
        <v>1436</v>
      </c>
      <c r="D4384" s="259" t="s">
        <v>38</v>
      </c>
      <c r="E4384" s="259" t="s">
        <v>17</v>
      </c>
      <c r="F4384" s="259" t="s">
        <v>824</v>
      </c>
      <c r="G4384" s="259" t="s">
        <v>17</v>
      </c>
      <c r="H4384" s="259" t="s">
        <v>17</v>
      </c>
      <c r="I4384" s="259" t="s">
        <v>17</v>
      </c>
      <c r="J4384" s="259" t="s">
        <v>7714</v>
      </c>
      <c r="K4384" s="259" t="s">
        <v>7954</v>
      </c>
      <c r="L4384" s="260">
        <v>45530</v>
      </c>
      <c r="M4384" s="259" t="s">
        <v>439</v>
      </c>
    </row>
    <row r="4385" spans="1:13" x14ac:dyDescent="0.35">
      <c r="A4385" s="261" t="s">
        <v>1434</v>
      </c>
      <c r="B4385" s="261" t="s">
        <v>1435</v>
      </c>
      <c r="C4385" s="261" t="s">
        <v>1436</v>
      </c>
      <c r="D4385" s="261" t="s">
        <v>16</v>
      </c>
      <c r="E4385" s="261" t="s">
        <v>17</v>
      </c>
      <c r="F4385" s="261" t="s">
        <v>824</v>
      </c>
      <c r="G4385" s="261" t="s">
        <v>17</v>
      </c>
      <c r="H4385" s="261" t="s">
        <v>17</v>
      </c>
      <c r="I4385" s="261" t="s">
        <v>17</v>
      </c>
      <c r="J4385" s="261" t="s">
        <v>7714</v>
      </c>
      <c r="K4385" s="261" t="s">
        <v>7955</v>
      </c>
      <c r="L4385" s="262">
        <v>45530</v>
      </c>
      <c r="M4385" s="261" t="s">
        <v>439</v>
      </c>
    </row>
    <row r="4386" spans="1:13" x14ac:dyDescent="0.35">
      <c r="A4386" s="259" t="s">
        <v>1434</v>
      </c>
      <c r="B4386" s="259" t="s">
        <v>1435</v>
      </c>
      <c r="C4386" s="259" t="s">
        <v>1436</v>
      </c>
      <c r="D4386" s="259" t="s">
        <v>21</v>
      </c>
      <c r="E4386" s="259" t="s">
        <v>17</v>
      </c>
      <c r="F4386" s="259" t="s">
        <v>824</v>
      </c>
      <c r="G4386" s="259" t="s">
        <v>17</v>
      </c>
      <c r="H4386" s="259" t="s">
        <v>17</v>
      </c>
      <c r="I4386" s="259" t="s">
        <v>17</v>
      </c>
      <c r="J4386" s="259" t="s">
        <v>7714</v>
      </c>
      <c r="K4386" s="259" t="s">
        <v>7956</v>
      </c>
      <c r="L4386" s="260">
        <v>45530</v>
      </c>
      <c r="M4386" s="259" t="s">
        <v>439</v>
      </c>
    </row>
    <row r="4387" spans="1:13" x14ac:dyDescent="0.35">
      <c r="A4387" s="261" t="s">
        <v>1434</v>
      </c>
      <c r="B4387" s="261" t="s">
        <v>1435</v>
      </c>
      <c r="C4387" s="261" t="s">
        <v>1436</v>
      </c>
      <c r="D4387" s="261" t="s">
        <v>768</v>
      </c>
      <c r="E4387" s="261" t="s">
        <v>17</v>
      </c>
      <c r="F4387" s="261" t="s">
        <v>824</v>
      </c>
      <c r="G4387" s="261" t="s">
        <v>17</v>
      </c>
      <c r="H4387" s="261" t="s">
        <v>17</v>
      </c>
      <c r="I4387" s="261" t="s">
        <v>17</v>
      </c>
      <c r="J4387" s="261" t="s">
        <v>7714</v>
      </c>
      <c r="K4387" s="261" t="s">
        <v>7957</v>
      </c>
      <c r="L4387" s="262">
        <v>45530</v>
      </c>
      <c r="M4387" s="261" t="s">
        <v>439</v>
      </c>
    </row>
    <row r="4388" spans="1:13" x14ac:dyDescent="0.35">
      <c r="A4388" s="259" t="s">
        <v>1434</v>
      </c>
      <c r="B4388" s="259" t="s">
        <v>1435</v>
      </c>
      <c r="C4388" s="259" t="s">
        <v>1436</v>
      </c>
      <c r="D4388" s="259" t="s">
        <v>24</v>
      </c>
      <c r="E4388" s="259" t="s">
        <v>17</v>
      </c>
      <c r="F4388" s="259" t="s">
        <v>824</v>
      </c>
      <c r="G4388" s="259" t="s">
        <v>17</v>
      </c>
      <c r="H4388" s="259" t="s">
        <v>17</v>
      </c>
      <c r="I4388" s="259" t="s">
        <v>17</v>
      </c>
      <c r="J4388" s="259" t="s">
        <v>7714</v>
      </c>
      <c r="K4388" s="259" t="s">
        <v>7958</v>
      </c>
      <c r="L4388" s="260">
        <v>45530</v>
      </c>
      <c r="M4388" s="259" t="s">
        <v>439</v>
      </c>
    </row>
    <row r="4389" spans="1:13" x14ac:dyDescent="0.35">
      <c r="A4389" s="261" t="s">
        <v>1439</v>
      </c>
      <c r="B4389" s="261" t="s">
        <v>1440</v>
      </c>
      <c r="C4389" s="261" t="s">
        <v>1441</v>
      </c>
      <c r="D4389" s="261" t="s">
        <v>953</v>
      </c>
      <c r="E4389" s="261">
        <v>18001000</v>
      </c>
      <c r="F4389" s="261" t="s">
        <v>7959</v>
      </c>
      <c r="G4389" s="261" t="s">
        <v>33</v>
      </c>
      <c r="H4389" s="261">
        <v>2</v>
      </c>
      <c r="I4389" s="261" t="s">
        <v>7960</v>
      </c>
      <c r="J4389" s="261" t="s">
        <v>7961</v>
      </c>
      <c r="K4389" s="261" t="s">
        <v>7962</v>
      </c>
      <c r="L4389" s="262">
        <v>45530</v>
      </c>
      <c r="M4389" s="261" t="s">
        <v>20</v>
      </c>
    </row>
    <row r="4390" spans="1:13" x14ac:dyDescent="0.35">
      <c r="A4390" s="259" t="s">
        <v>1439</v>
      </c>
      <c r="B4390" s="259" t="s">
        <v>1440</v>
      </c>
      <c r="C4390" s="259" t="s">
        <v>1441</v>
      </c>
      <c r="D4390" s="259" t="s">
        <v>694</v>
      </c>
      <c r="E4390" s="259">
        <v>248360</v>
      </c>
      <c r="F4390" s="259" t="s">
        <v>7959</v>
      </c>
      <c r="G4390" s="259" t="s">
        <v>33</v>
      </c>
      <c r="H4390" s="259">
        <v>2</v>
      </c>
      <c r="I4390" s="259" t="s">
        <v>7960</v>
      </c>
      <c r="J4390" s="259" t="s">
        <v>3983</v>
      </c>
      <c r="K4390" s="259" t="s">
        <v>7963</v>
      </c>
      <c r="L4390" s="260">
        <v>45530</v>
      </c>
      <c r="M4390" s="259" t="s">
        <v>20</v>
      </c>
    </row>
    <row r="4391" spans="1:13" x14ac:dyDescent="0.35">
      <c r="A4391" s="261" t="s">
        <v>1439</v>
      </c>
      <c r="B4391" s="261" t="s">
        <v>1440</v>
      </c>
      <c r="C4391" s="261" t="s">
        <v>1441</v>
      </c>
      <c r="D4391" s="261" t="s">
        <v>962</v>
      </c>
      <c r="E4391" s="261">
        <v>18001000</v>
      </c>
      <c r="F4391" s="261" t="s">
        <v>7959</v>
      </c>
      <c r="G4391" s="261" t="s">
        <v>33</v>
      </c>
      <c r="H4391" s="261">
        <v>2</v>
      </c>
      <c r="I4391" s="261" t="s">
        <v>7960</v>
      </c>
      <c r="J4391" s="261" t="s">
        <v>7964</v>
      </c>
      <c r="K4391" s="261" t="s">
        <v>7965</v>
      </c>
      <c r="L4391" s="262">
        <v>45530</v>
      </c>
      <c r="M4391" s="261" t="s">
        <v>20</v>
      </c>
    </row>
    <row r="4392" spans="1:13" x14ac:dyDescent="0.35">
      <c r="A4392" s="259" t="s">
        <v>1439</v>
      </c>
      <c r="B4392" s="259" t="s">
        <v>1440</v>
      </c>
      <c r="C4392" s="259" t="s">
        <v>1441</v>
      </c>
      <c r="D4392" s="259" t="s">
        <v>967</v>
      </c>
      <c r="E4392" s="259">
        <v>7591550</v>
      </c>
      <c r="F4392" s="259" t="s">
        <v>7966</v>
      </c>
      <c r="G4392" s="259" t="s">
        <v>33</v>
      </c>
      <c r="H4392" s="259">
        <v>2</v>
      </c>
      <c r="I4392" s="259" t="s">
        <v>7967</v>
      </c>
      <c r="J4392" s="259" t="s">
        <v>7968</v>
      </c>
      <c r="K4392" s="259" t="s">
        <v>7969</v>
      </c>
      <c r="L4392" s="260">
        <v>45530</v>
      </c>
      <c r="M4392" s="259" t="s">
        <v>20</v>
      </c>
    </row>
    <row r="4393" spans="1:13" x14ac:dyDescent="0.35">
      <c r="A4393" s="261" t="s">
        <v>1439</v>
      </c>
      <c r="B4393" s="261" t="s">
        <v>1440</v>
      </c>
      <c r="C4393" s="261" t="s">
        <v>1441</v>
      </c>
      <c r="D4393" s="261" t="s">
        <v>568</v>
      </c>
      <c r="E4393" s="261">
        <v>444778</v>
      </c>
      <c r="F4393" s="261" t="s">
        <v>7970</v>
      </c>
      <c r="G4393" s="261" t="s">
        <v>33</v>
      </c>
      <c r="H4393" s="261">
        <v>2</v>
      </c>
      <c r="I4393" s="261" t="s">
        <v>7971</v>
      </c>
      <c r="J4393" s="261" t="s">
        <v>3993</v>
      </c>
      <c r="K4393" s="261" t="s">
        <v>7972</v>
      </c>
      <c r="L4393" s="262">
        <v>45530</v>
      </c>
      <c r="M4393" s="261" t="s">
        <v>20</v>
      </c>
    </row>
    <row r="4394" spans="1:13" x14ac:dyDescent="0.35">
      <c r="A4394" s="259" t="s">
        <v>1439</v>
      </c>
      <c r="B4394" s="259" t="s">
        <v>1440</v>
      </c>
      <c r="C4394" s="259" t="s">
        <v>1441</v>
      </c>
      <c r="D4394" s="259" t="s">
        <v>40</v>
      </c>
      <c r="E4394" s="259" t="s">
        <v>17</v>
      </c>
      <c r="F4394" s="259" t="s">
        <v>512</v>
      </c>
      <c r="G4394" s="259" t="s">
        <v>17</v>
      </c>
      <c r="H4394" s="259" t="s">
        <v>17</v>
      </c>
      <c r="I4394" s="259" t="s">
        <v>512</v>
      </c>
      <c r="J4394" s="259" t="s">
        <v>7714</v>
      </c>
      <c r="K4394" s="259" t="s">
        <v>7973</v>
      </c>
      <c r="L4394" s="260">
        <v>45530</v>
      </c>
      <c r="M4394" s="259" t="s">
        <v>20</v>
      </c>
    </row>
    <row r="4395" spans="1:13" x14ac:dyDescent="0.35">
      <c r="A4395" s="261" t="s">
        <v>1439</v>
      </c>
      <c r="B4395" s="261" t="s">
        <v>1440</v>
      </c>
      <c r="C4395" s="261" t="s">
        <v>1441</v>
      </c>
      <c r="D4395" s="261" t="s">
        <v>635</v>
      </c>
      <c r="E4395" s="261">
        <v>0</v>
      </c>
      <c r="F4395" s="261" t="s">
        <v>7974</v>
      </c>
      <c r="G4395" s="261" t="s">
        <v>33</v>
      </c>
      <c r="H4395" s="261">
        <v>2</v>
      </c>
      <c r="I4395" s="261" t="s">
        <v>3998</v>
      </c>
      <c r="J4395" s="261" t="s">
        <v>7940</v>
      </c>
      <c r="K4395" s="261" t="s">
        <v>7975</v>
      </c>
      <c r="L4395" s="262">
        <v>45530</v>
      </c>
      <c r="M4395" s="261" t="s">
        <v>20</v>
      </c>
    </row>
    <row r="4396" spans="1:13" x14ac:dyDescent="0.35">
      <c r="A4396" s="259" t="s">
        <v>1439</v>
      </c>
      <c r="B4396" s="259" t="s">
        <v>1440</v>
      </c>
      <c r="C4396" s="259" t="s">
        <v>1441</v>
      </c>
      <c r="D4396" s="259" t="s">
        <v>793</v>
      </c>
      <c r="E4396" s="259">
        <v>0</v>
      </c>
      <c r="F4396" s="259" t="s">
        <v>7974</v>
      </c>
      <c r="G4396" s="259" t="s">
        <v>33</v>
      </c>
      <c r="H4396" s="259">
        <v>2</v>
      </c>
      <c r="I4396" s="259" t="s">
        <v>3998</v>
      </c>
      <c r="J4396" s="259" t="s">
        <v>7940</v>
      </c>
      <c r="K4396" s="259" t="s">
        <v>7976</v>
      </c>
      <c r="L4396" s="260">
        <v>45530</v>
      </c>
      <c r="M4396" s="259" t="s">
        <v>20</v>
      </c>
    </row>
    <row r="4397" spans="1:13" x14ac:dyDescent="0.35">
      <c r="A4397" s="261" t="s">
        <v>1439</v>
      </c>
      <c r="B4397" s="261" t="s">
        <v>1440</v>
      </c>
      <c r="C4397" s="261" t="s">
        <v>1441</v>
      </c>
      <c r="D4397" s="261" t="s">
        <v>990</v>
      </c>
      <c r="E4397" s="261">
        <v>729800</v>
      </c>
      <c r="F4397" s="261" t="s">
        <v>7977</v>
      </c>
      <c r="G4397" s="261" t="s">
        <v>33</v>
      </c>
      <c r="H4397" s="261">
        <v>2</v>
      </c>
      <c r="I4397" s="261" t="s">
        <v>7971</v>
      </c>
      <c r="J4397" s="261" t="s">
        <v>7978</v>
      </c>
      <c r="K4397" s="261" t="s">
        <v>7979</v>
      </c>
      <c r="L4397" s="262">
        <v>45530</v>
      </c>
      <c r="M4397" s="261" t="s">
        <v>20</v>
      </c>
    </row>
    <row r="4398" spans="1:13" x14ac:dyDescent="0.35">
      <c r="A4398" s="259" t="s">
        <v>1439</v>
      </c>
      <c r="B4398" s="259" t="s">
        <v>1440</v>
      </c>
      <c r="C4398" s="259" t="s">
        <v>1441</v>
      </c>
      <c r="D4398" s="259" t="s">
        <v>995</v>
      </c>
      <c r="E4398" s="259">
        <v>10409450</v>
      </c>
      <c r="F4398" s="259" t="s">
        <v>7977</v>
      </c>
      <c r="G4398" s="259" t="s">
        <v>33</v>
      </c>
      <c r="H4398" s="259">
        <v>2</v>
      </c>
      <c r="I4398" s="259" t="s">
        <v>7971</v>
      </c>
      <c r="J4398" s="259" t="s">
        <v>4143</v>
      </c>
      <c r="K4398" s="259" t="s">
        <v>7980</v>
      </c>
      <c r="L4398" s="260">
        <v>45530</v>
      </c>
      <c r="M4398" s="259" t="s">
        <v>20</v>
      </c>
    </row>
    <row r="4399" spans="1:13" x14ac:dyDescent="0.35">
      <c r="A4399" s="261" t="s">
        <v>1439</v>
      </c>
      <c r="B4399" s="261" t="s">
        <v>1440</v>
      </c>
      <c r="C4399" s="261" t="s">
        <v>1441</v>
      </c>
      <c r="D4399" s="261" t="s">
        <v>1000</v>
      </c>
      <c r="E4399" s="261">
        <v>6861750</v>
      </c>
      <c r="F4399" s="261" t="s">
        <v>7977</v>
      </c>
      <c r="G4399" s="261" t="s">
        <v>33</v>
      </c>
      <c r="H4399" s="261">
        <v>2</v>
      </c>
      <c r="I4399" s="261" t="s">
        <v>7971</v>
      </c>
      <c r="J4399" s="261" t="s">
        <v>7981</v>
      </c>
      <c r="K4399" s="261" t="s">
        <v>7982</v>
      </c>
      <c r="L4399" s="262">
        <v>45530</v>
      </c>
      <c r="M4399" s="261" t="s">
        <v>20</v>
      </c>
    </row>
    <row r="4400" spans="1:13" x14ac:dyDescent="0.35">
      <c r="A4400" s="259" t="s">
        <v>1439</v>
      </c>
      <c r="B4400" s="259" t="s">
        <v>1440</v>
      </c>
      <c r="C4400" s="259" t="s">
        <v>1441</v>
      </c>
      <c r="D4400" s="259" t="s">
        <v>1003</v>
      </c>
      <c r="E4400" s="259">
        <v>729800</v>
      </c>
      <c r="F4400" s="259" t="s">
        <v>7977</v>
      </c>
      <c r="G4400" s="259" t="s">
        <v>33</v>
      </c>
      <c r="H4400" s="259">
        <v>2</v>
      </c>
      <c r="I4400" s="259" t="s">
        <v>7971</v>
      </c>
      <c r="J4400" s="259" t="s">
        <v>7978</v>
      </c>
      <c r="K4400" s="259" t="s">
        <v>7983</v>
      </c>
      <c r="L4400" s="260">
        <v>45530</v>
      </c>
      <c r="M4400" s="259" t="s">
        <v>20</v>
      </c>
    </row>
    <row r="4401" spans="1:13" x14ac:dyDescent="0.35">
      <c r="A4401" s="261" t="s">
        <v>1439</v>
      </c>
      <c r="B4401" s="261" t="s">
        <v>1440</v>
      </c>
      <c r="C4401" s="261" t="s">
        <v>1441</v>
      </c>
      <c r="D4401" s="261" t="s">
        <v>1006</v>
      </c>
      <c r="E4401" s="261" t="s">
        <v>17</v>
      </c>
      <c r="F4401" s="261" t="s">
        <v>17</v>
      </c>
      <c r="G4401" s="261" t="s">
        <v>17</v>
      </c>
      <c r="H4401" s="261" t="s">
        <v>17</v>
      </c>
      <c r="I4401" s="261" t="s">
        <v>17</v>
      </c>
      <c r="J4401" s="261" t="s">
        <v>7714</v>
      </c>
      <c r="K4401" s="261" t="s">
        <v>7984</v>
      </c>
      <c r="L4401" s="262">
        <v>45530</v>
      </c>
      <c r="M4401" s="261" t="s">
        <v>20</v>
      </c>
    </row>
    <row r="4402" spans="1:13" x14ac:dyDescent="0.35">
      <c r="A4402" s="259" t="s">
        <v>1439</v>
      </c>
      <c r="B4402" s="259" t="s">
        <v>1440</v>
      </c>
      <c r="C4402" s="259" t="s">
        <v>1441</v>
      </c>
      <c r="D4402" s="259" t="s">
        <v>823</v>
      </c>
      <c r="E4402" s="259" t="s">
        <v>17</v>
      </c>
      <c r="F4402" s="259" t="s">
        <v>17</v>
      </c>
      <c r="G4402" s="259" t="s">
        <v>17</v>
      </c>
      <c r="H4402" s="259" t="s">
        <v>17</v>
      </c>
      <c r="I4402" s="259" t="s">
        <v>17</v>
      </c>
      <c r="J4402" s="259" t="s">
        <v>7714</v>
      </c>
      <c r="K4402" s="259" t="s">
        <v>7985</v>
      </c>
      <c r="L4402" s="260">
        <v>45530</v>
      </c>
      <c r="M4402" s="259" t="s">
        <v>20</v>
      </c>
    </row>
    <row r="4403" spans="1:13" x14ac:dyDescent="0.35">
      <c r="A4403" s="261" t="s">
        <v>1439</v>
      </c>
      <c r="B4403" s="261" t="s">
        <v>1440</v>
      </c>
      <c r="C4403" s="261" t="s">
        <v>1441</v>
      </c>
      <c r="D4403" s="261" t="s">
        <v>404</v>
      </c>
      <c r="E4403" s="261">
        <v>3</v>
      </c>
      <c r="F4403" s="261" t="s">
        <v>7966</v>
      </c>
      <c r="G4403" s="261" t="s">
        <v>33</v>
      </c>
      <c r="H4403" s="261">
        <v>2</v>
      </c>
      <c r="I4403" s="261" t="s">
        <v>7967</v>
      </c>
      <c r="J4403" s="261" t="s">
        <v>4018</v>
      </c>
      <c r="K4403" s="261" t="s">
        <v>7986</v>
      </c>
      <c r="L4403" s="262">
        <v>45530</v>
      </c>
      <c r="M4403" s="261" t="s">
        <v>20</v>
      </c>
    </row>
    <row r="4404" spans="1:13" x14ac:dyDescent="0.35">
      <c r="A4404" s="259" t="s">
        <v>1439</v>
      </c>
      <c r="B4404" s="259" t="s">
        <v>1440</v>
      </c>
      <c r="C4404" s="259" t="s">
        <v>1441</v>
      </c>
      <c r="D4404" s="259" t="s">
        <v>38</v>
      </c>
      <c r="E4404" s="259" t="s">
        <v>17</v>
      </c>
      <c r="F4404" s="259" t="s">
        <v>17</v>
      </c>
      <c r="G4404" s="259" t="s">
        <v>17</v>
      </c>
      <c r="H4404" s="259" t="s">
        <v>17</v>
      </c>
      <c r="I4404" s="259" t="s">
        <v>17</v>
      </c>
      <c r="J4404" s="259" t="s">
        <v>7714</v>
      </c>
      <c r="K4404" s="259" t="s">
        <v>7987</v>
      </c>
      <c r="L4404" s="260">
        <v>45530</v>
      </c>
      <c r="M4404" s="259" t="s">
        <v>439</v>
      </c>
    </row>
    <row r="4405" spans="1:13" x14ac:dyDescent="0.35">
      <c r="A4405" s="261" t="s">
        <v>1439</v>
      </c>
      <c r="B4405" s="261" t="s">
        <v>1440</v>
      </c>
      <c r="C4405" s="261" t="s">
        <v>1441</v>
      </c>
      <c r="D4405" s="261" t="s">
        <v>16</v>
      </c>
      <c r="E4405" s="261" t="s">
        <v>17</v>
      </c>
      <c r="F4405" s="261" t="s">
        <v>17</v>
      </c>
      <c r="G4405" s="261" t="s">
        <v>17</v>
      </c>
      <c r="H4405" s="261" t="s">
        <v>17</v>
      </c>
      <c r="I4405" s="261" t="s">
        <v>17</v>
      </c>
      <c r="J4405" s="261" t="s">
        <v>7714</v>
      </c>
      <c r="K4405" s="261" t="s">
        <v>7988</v>
      </c>
      <c r="L4405" s="262">
        <v>45530</v>
      </c>
      <c r="M4405" s="261" t="s">
        <v>439</v>
      </c>
    </row>
    <row r="4406" spans="1:13" x14ac:dyDescent="0.35">
      <c r="A4406" s="259" t="s">
        <v>1439</v>
      </c>
      <c r="B4406" s="259" t="s">
        <v>1440</v>
      </c>
      <c r="C4406" s="259" t="s">
        <v>1441</v>
      </c>
      <c r="D4406" s="259" t="s">
        <v>21</v>
      </c>
      <c r="E4406" s="259" t="s">
        <v>17</v>
      </c>
      <c r="F4406" s="259" t="s">
        <v>17</v>
      </c>
      <c r="G4406" s="259" t="s">
        <v>17</v>
      </c>
      <c r="H4406" s="259" t="s">
        <v>17</v>
      </c>
      <c r="I4406" s="259" t="s">
        <v>17</v>
      </c>
      <c r="J4406" s="259" t="s">
        <v>7714</v>
      </c>
      <c r="K4406" s="259" t="s">
        <v>7989</v>
      </c>
      <c r="L4406" s="260">
        <v>45530</v>
      </c>
      <c r="M4406" s="259" t="s">
        <v>439</v>
      </c>
    </row>
    <row r="4407" spans="1:13" x14ac:dyDescent="0.35">
      <c r="A4407" s="261" t="s">
        <v>1439</v>
      </c>
      <c r="B4407" s="261" t="s">
        <v>1440</v>
      </c>
      <c r="C4407" s="261" t="s">
        <v>1441</v>
      </c>
      <c r="D4407" s="261" t="s">
        <v>768</v>
      </c>
      <c r="E4407" s="261" t="s">
        <v>17</v>
      </c>
      <c r="F4407" s="261" t="s">
        <v>17</v>
      </c>
      <c r="G4407" s="261" t="s">
        <v>17</v>
      </c>
      <c r="H4407" s="261" t="s">
        <v>17</v>
      </c>
      <c r="I4407" s="261" t="s">
        <v>17</v>
      </c>
      <c r="J4407" s="261" t="s">
        <v>7714</v>
      </c>
      <c r="K4407" s="261" t="s">
        <v>7990</v>
      </c>
      <c r="L4407" s="262">
        <v>45530</v>
      </c>
      <c r="M4407" s="261" t="s">
        <v>439</v>
      </c>
    </row>
    <row r="4408" spans="1:13" x14ac:dyDescent="0.35">
      <c r="A4408" s="259" t="s">
        <v>1439</v>
      </c>
      <c r="B4408" s="259" t="s">
        <v>1440</v>
      </c>
      <c r="C4408" s="259" t="s">
        <v>1441</v>
      </c>
      <c r="D4408" s="259" t="s">
        <v>24</v>
      </c>
      <c r="E4408" s="259" t="s">
        <v>17</v>
      </c>
      <c r="F4408" s="259" t="s">
        <v>17</v>
      </c>
      <c r="G4408" s="259" t="s">
        <v>17</v>
      </c>
      <c r="H4408" s="259" t="s">
        <v>17</v>
      </c>
      <c r="I4408" s="259" t="s">
        <v>17</v>
      </c>
      <c r="J4408" s="259" t="s">
        <v>7714</v>
      </c>
      <c r="K4408" s="259" t="s">
        <v>7991</v>
      </c>
      <c r="L4408" s="260">
        <v>45530</v>
      </c>
      <c r="M4408" s="259" t="s">
        <v>439</v>
      </c>
    </row>
    <row r="4409" spans="1:13" x14ac:dyDescent="0.35">
      <c r="A4409" s="261" t="s">
        <v>1444</v>
      </c>
      <c r="B4409" s="261" t="s">
        <v>1445</v>
      </c>
      <c r="C4409" s="261" t="s">
        <v>1446</v>
      </c>
      <c r="D4409" s="261" t="s">
        <v>953</v>
      </c>
      <c r="E4409" s="261">
        <v>34049588</v>
      </c>
      <c r="F4409" s="261" t="s">
        <v>7992</v>
      </c>
      <c r="G4409" s="261" t="s">
        <v>33</v>
      </c>
      <c r="H4409" s="261">
        <v>2</v>
      </c>
      <c r="I4409" s="261" t="s">
        <v>7993</v>
      </c>
      <c r="J4409" s="261" t="s">
        <v>7961</v>
      </c>
      <c r="K4409" s="261" t="s">
        <v>7994</v>
      </c>
      <c r="L4409" s="262">
        <v>45530</v>
      </c>
      <c r="M4409" s="261" t="s">
        <v>20</v>
      </c>
    </row>
    <row r="4410" spans="1:13" x14ac:dyDescent="0.35">
      <c r="A4410" s="259" t="s">
        <v>1444</v>
      </c>
      <c r="B4410" s="259" t="s">
        <v>1445</v>
      </c>
      <c r="C4410" s="259" t="s">
        <v>1446</v>
      </c>
      <c r="D4410" s="259" t="s">
        <v>694</v>
      </c>
      <c r="E4410" s="259">
        <v>189315</v>
      </c>
      <c r="F4410" s="259" t="s">
        <v>7995</v>
      </c>
      <c r="G4410" s="259" t="s">
        <v>33</v>
      </c>
      <c r="H4410" s="259">
        <v>2</v>
      </c>
      <c r="I4410" s="259" t="s">
        <v>7996</v>
      </c>
      <c r="J4410" s="259" t="s">
        <v>7997</v>
      </c>
      <c r="K4410" s="259" t="s">
        <v>7998</v>
      </c>
      <c r="L4410" s="260">
        <v>45530</v>
      </c>
      <c r="M4410" s="259" t="s">
        <v>20</v>
      </c>
    </row>
    <row r="4411" spans="1:13" x14ac:dyDescent="0.35">
      <c r="A4411" s="261" t="s">
        <v>1444</v>
      </c>
      <c r="B4411" s="261" t="s">
        <v>1445</v>
      </c>
      <c r="C4411" s="261" t="s">
        <v>1446</v>
      </c>
      <c r="D4411" s="261" t="s">
        <v>962</v>
      </c>
      <c r="E4411" s="261">
        <v>34049588</v>
      </c>
      <c r="F4411" s="261" t="s">
        <v>7999</v>
      </c>
      <c r="G4411" s="261" t="s">
        <v>33</v>
      </c>
      <c r="H4411" s="261">
        <v>2</v>
      </c>
      <c r="I4411" s="261" t="s">
        <v>7993</v>
      </c>
      <c r="J4411" s="261" t="s">
        <v>7961</v>
      </c>
      <c r="K4411" s="261" t="s">
        <v>8000</v>
      </c>
      <c r="L4411" s="262">
        <v>45530</v>
      </c>
      <c r="M4411" s="261" t="s">
        <v>20</v>
      </c>
    </row>
    <row r="4412" spans="1:13" x14ac:dyDescent="0.35">
      <c r="A4412" s="259" t="s">
        <v>1444</v>
      </c>
      <c r="B4412" s="259" t="s">
        <v>1445</v>
      </c>
      <c r="C4412" s="259" t="s">
        <v>1446</v>
      </c>
      <c r="D4412" s="259" t="s">
        <v>967</v>
      </c>
      <c r="E4412" s="259">
        <v>14620812</v>
      </c>
      <c r="F4412" s="259" t="s">
        <v>8001</v>
      </c>
      <c r="G4412" s="259" t="s">
        <v>33</v>
      </c>
      <c r="H4412" s="259">
        <v>2</v>
      </c>
      <c r="I4412" s="259" t="s">
        <v>8002</v>
      </c>
      <c r="J4412" s="259" t="s">
        <v>8003</v>
      </c>
      <c r="K4412" s="259" t="s">
        <v>8004</v>
      </c>
      <c r="L4412" s="260">
        <v>45530</v>
      </c>
      <c r="M4412" s="259" t="s">
        <v>20</v>
      </c>
    </row>
    <row r="4413" spans="1:13" x14ac:dyDescent="0.35">
      <c r="A4413" s="261" t="s">
        <v>1444</v>
      </c>
      <c r="B4413" s="261" t="s">
        <v>1445</v>
      </c>
      <c r="C4413" s="261" t="s">
        <v>1446</v>
      </c>
      <c r="D4413" s="261" t="s">
        <v>568</v>
      </c>
      <c r="E4413" s="261">
        <v>1610000</v>
      </c>
      <c r="F4413" s="261" t="s">
        <v>8005</v>
      </c>
      <c r="G4413" s="261" t="s">
        <v>33</v>
      </c>
      <c r="H4413" s="261">
        <v>2</v>
      </c>
      <c r="I4413" s="261" t="s">
        <v>8006</v>
      </c>
      <c r="J4413" s="261" t="s">
        <v>8007</v>
      </c>
      <c r="K4413" s="261" t="s">
        <v>8008</v>
      </c>
      <c r="L4413" s="262">
        <v>45530</v>
      </c>
      <c r="M4413" s="261" t="s">
        <v>20</v>
      </c>
    </row>
    <row r="4414" spans="1:13" x14ac:dyDescent="0.35">
      <c r="A4414" s="259" t="s">
        <v>1444</v>
      </c>
      <c r="B4414" s="259" t="s">
        <v>1445</v>
      </c>
      <c r="C4414" s="259" t="s">
        <v>1446</v>
      </c>
      <c r="D4414" s="259" t="s">
        <v>40</v>
      </c>
      <c r="E4414" s="259" t="s">
        <v>17</v>
      </c>
      <c r="F4414" s="259" t="s">
        <v>17</v>
      </c>
      <c r="G4414" s="259" t="s">
        <v>17</v>
      </c>
      <c r="H4414" s="259" t="s">
        <v>17</v>
      </c>
      <c r="I4414" s="259" t="s">
        <v>17</v>
      </c>
      <c r="J4414" s="259" t="s">
        <v>7714</v>
      </c>
      <c r="K4414" s="259" t="s">
        <v>8009</v>
      </c>
      <c r="L4414" s="260">
        <v>45530</v>
      </c>
      <c r="M4414" s="259" t="s">
        <v>20</v>
      </c>
    </row>
    <row r="4415" spans="1:13" x14ac:dyDescent="0.35">
      <c r="A4415" s="261" t="s">
        <v>1444</v>
      </c>
      <c r="B4415" s="261" t="s">
        <v>1445</v>
      </c>
      <c r="C4415" s="261" t="s">
        <v>1446</v>
      </c>
      <c r="D4415" s="261" t="s">
        <v>635</v>
      </c>
      <c r="E4415" s="261">
        <v>0</v>
      </c>
      <c r="F4415" s="261" t="s">
        <v>7974</v>
      </c>
      <c r="G4415" s="261" t="s">
        <v>33</v>
      </c>
      <c r="H4415" s="261">
        <v>2</v>
      </c>
      <c r="I4415" s="261" t="s">
        <v>7939</v>
      </c>
      <c r="J4415" s="261" t="s">
        <v>7940</v>
      </c>
      <c r="K4415" s="261" t="s">
        <v>8010</v>
      </c>
      <c r="L4415" s="262">
        <v>45530</v>
      </c>
      <c r="M4415" s="261" t="s">
        <v>20</v>
      </c>
    </row>
    <row r="4416" spans="1:13" x14ac:dyDescent="0.35">
      <c r="A4416" s="259" t="s">
        <v>1444</v>
      </c>
      <c r="B4416" s="259" t="s">
        <v>1445</v>
      </c>
      <c r="C4416" s="259" t="s">
        <v>1446</v>
      </c>
      <c r="D4416" s="259" t="s">
        <v>793</v>
      </c>
      <c r="E4416" s="259">
        <v>0</v>
      </c>
      <c r="F4416" s="259" t="s">
        <v>7974</v>
      </c>
      <c r="G4416" s="259" t="s">
        <v>33</v>
      </c>
      <c r="H4416" s="259">
        <v>2</v>
      </c>
      <c r="I4416" s="259" t="s">
        <v>7939</v>
      </c>
      <c r="J4416" s="259" t="s">
        <v>7940</v>
      </c>
      <c r="K4416" s="259" t="s">
        <v>8011</v>
      </c>
      <c r="L4416" s="260">
        <v>45530</v>
      </c>
      <c r="M4416" s="259" t="s">
        <v>20</v>
      </c>
    </row>
    <row r="4417" spans="1:13" x14ac:dyDescent="0.35">
      <c r="A4417" s="261" t="s">
        <v>1444</v>
      </c>
      <c r="B4417" s="261" t="s">
        <v>1445</v>
      </c>
      <c r="C4417" s="261" t="s">
        <v>1446</v>
      </c>
      <c r="D4417" s="261" t="s">
        <v>990</v>
      </c>
      <c r="E4417" s="261">
        <v>1060400</v>
      </c>
      <c r="F4417" s="261" t="s">
        <v>8012</v>
      </c>
      <c r="G4417" s="261" t="s">
        <v>33</v>
      </c>
      <c r="H4417" s="261">
        <v>2</v>
      </c>
      <c r="I4417" s="261" t="s">
        <v>8013</v>
      </c>
      <c r="J4417" s="261" t="s">
        <v>8014</v>
      </c>
      <c r="K4417" s="261" t="s">
        <v>8015</v>
      </c>
      <c r="L4417" s="262">
        <v>45530</v>
      </c>
      <c r="M4417" s="261" t="s">
        <v>20</v>
      </c>
    </row>
    <row r="4418" spans="1:13" x14ac:dyDescent="0.35">
      <c r="A4418" s="259" t="s">
        <v>1444</v>
      </c>
      <c r="B4418" s="259" t="s">
        <v>1445</v>
      </c>
      <c r="C4418" s="259" t="s">
        <v>1446</v>
      </c>
      <c r="D4418" s="259" t="s">
        <v>995</v>
      </c>
      <c r="E4418" s="259">
        <v>19428776</v>
      </c>
      <c r="F4418" s="259" t="s">
        <v>8012</v>
      </c>
      <c r="G4418" s="259" t="s">
        <v>33</v>
      </c>
      <c r="H4418" s="259">
        <v>2</v>
      </c>
      <c r="I4418" s="259" t="s">
        <v>8013</v>
      </c>
      <c r="J4418" s="259" t="s">
        <v>4143</v>
      </c>
      <c r="K4418" s="259" t="s">
        <v>8016</v>
      </c>
      <c r="L4418" s="260">
        <v>45530</v>
      </c>
      <c r="M4418" s="259" t="s">
        <v>20</v>
      </c>
    </row>
    <row r="4419" spans="1:13" x14ac:dyDescent="0.35">
      <c r="A4419" s="261" t="s">
        <v>1444</v>
      </c>
      <c r="B4419" s="261" t="s">
        <v>1445</v>
      </c>
      <c r="C4419" s="261" t="s">
        <v>1446</v>
      </c>
      <c r="D4419" s="261" t="s">
        <v>1000</v>
      </c>
      <c r="E4419" s="261">
        <v>13560412</v>
      </c>
      <c r="F4419" s="261" t="s">
        <v>8012</v>
      </c>
      <c r="G4419" s="261" t="s">
        <v>33</v>
      </c>
      <c r="H4419" s="261">
        <v>2</v>
      </c>
      <c r="I4419" s="261" t="s">
        <v>8013</v>
      </c>
      <c r="J4419" s="261" t="s">
        <v>8017</v>
      </c>
      <c r="K4419" s="261" t="s">
        <v>8018</v>
      </c>
      <c r="L4419" s="262">
        <v>45530</v>
      </c>
      <c r="M4419" s="261" t="s">
        <v>20</v>
      </c>
    </row>
    <row r="4420" spans="1:13" x14ac:dyDescent="0.35">
      <c r="A4420" s="259" t="s">
        <v>1444</v>
      </c>
      <c r="B4420" s="259" t="s">
        <v>1445</v>
      </c>
      <c r="C4420" s="259" t="s">
        <v>1446</v>
      </c>
      <c r="D4420" s="259" t="s">
        <v>1003</v>
      </c>
      <c r="E4420" s="259">
        <v>1060400</v>
      </c>
      <c r="F4420" s="259" t="s">
        <v>8012</v>
      </c>
      <c r="G4420" s="259" t="s">
        <v>33</v>
      </c>
      <c r="H4420" s="259">
        <v>2</v>
      </c>
      <c r="I4420" s="259" t="s">
        <v>8013</v>
      </c>
      <c r="J4420" s="259" t="s">
        <v>8014</v>
      </c>
      <c r="K4420" s="259" t="s">
        <v>8019</v>
      </c>
      <c r="L4420" s="260">
        <v>45530</v>
      </c>
      <c r="M4420" s="259" t="s">
        <v>20</v>
      </c>
    </row>
    <row r="4421" spans="1:13" x14ac:dyDescent="0.35">
      <c r="A4421" s="261" t="s">
        <v>1444</v>
      </c>
      <c r="B4421" s="261" t="s">
        <v>1445</v>
      </c>
      <c r="C4421" s="261" t="s">
        <v>1446</v>
      </c>
      <c r="D4421" s="261" t="s">
        <v>1006</v>
      </c>
      <c r="E4421" s="261">
        <v>0</v>
      </c>
      <c r="F4421" s="261" t="s">
        <v>17</v>
      </c>
      <c r="G4421" s="261" t="s">
        <v>17</v>
      </c>
      <c r="H4421" s="261" t="s">
        <v>17</v>
      </c>
      <c r="I4421" s="261" t="s">
        <v>17</v>
      </c>
      <c r="J4421" s="261" t="s">
        <v>7714</v>
      </c>
      <c r="K4421" s="261" t="s">
        <v>8020</v>
      </c>
      <c r="L4421" s="262">
        <v>45530</v>
      </c>
      <c r="M4421" s="261" t="s">
        <v>20</v>
      </c>
    </row>
    <row r="4422" spans="1:13" x14ac:dyDescent="0.35">
      <c r="A4422" s="259" t="s">
        <v>1444</v>
      </c>
      <c r="B4422" s="259" t="s">
        <v>1445</v>
      </c>
      <c r="C4422" s="259" t="s">
        <v>1446</v>
      </c>
      <c r="D4422" s="259" t="s">
        <v>823</v>
      </c>
      <c r="E4422" s="259">
        <v>0</v>
      </c>
      <c r="F4422" s="259" t="s">
        <v>17</v>
      </c>
      <c r="G4422" s="259" t="s">
        <v>17</v>
      </c>
      <c r="H4422" s="259" t="s">
        <v>17</v>
      </c>
      <c r="I4422" s="259" t="s">
        <v>17</v>
      </c>
      <c r="J4422" s="259" t="s">
        <v>7714</v>
      </c>
      <c r="K4422" s="259" t="s">
        <v>8021</v>
      </c>
      <c r="L4422" s="260">
        <v>45530</v>
      </c>
      <c r="M4422" s="259" t="s">
        <v>20</v>
      </c>
    </row>
    <row r="4423" spans="1:13" x14ac:dyDescent="0.35">
      <c r="A4423" s="261" t="s">
        <v>1444</v>
      </c>
      <c r="B4423" s="261" t="s">
        <v>1445</v>
      </c>
      <c r="C4423" s="261" t="s">
        <v>1446</v>
      </c>
      <c r="D4423" s="261" t="s">
        <v>404</v>
      </c>
      <c r="E4423" s="261">
        <v>3</v>
      </c>
      <c r="F4423" s="261" t="s">
        <v>4003</v>
      </c>
      <c r="G4423" s="261" t="s">
        <v>33</v>
      </c>
      <c r="H4423" s="261">
        <v>2</v>
      </c>
      <c r="I4423" s="261" t="s">
        <v>7952</v>
      </c>
      <c r="J4423" s="261" t="s">
        <v>4018</v>
      </c>
      <c r="K4423" s="261" t="s">
        <v>8022</v>
      </c>
      <c r="L4423" s="262">
        <v>45530</v>
      </c>
      <c r="M4423" s="261" t="s">
        <v>20</v>
      </c>
    </row>
    <row r="4424" spans="1:13" x14ac:dyDescent="0.35">
      <c r="A4424" s="259" t="s">
        <v>1444</v>
      </c>
      <c r="B4424" s="259" t="s">
        <v>1445</v>
      </c>
      <c r="C4424" s="259" t="s">
        <v>1446</v>
      </c>
      <c r="D4424" s="259" t="s">
        <v>38</v>
      </c>
      <c r="E4424" s="259" t="s">
        <v>17</v>
      </c>
      <c r="F4424" s="259" t="s">
        <v>17</v>
      </c>
      <c r="G4424" s="259" t="s">
        <v>17</v>
      </c>
      <c r="H4424" s="259" t="s">
        <v>17</v>
      </c>
      <c r="I4424" s="259" t="s">
        <v>17</v>
      </c>
      <c r="J4424" s="259" t="s">
        <v>7714</v>
      </c>
      <c r="K4424" s="259" t="s">
        <v>8023</v>
      </c>
      <c r="L4424" s="260">
        <v>45530</v>
      </c>
      <c r="M4424" s="259" t="s">
        <v>439</v>
      </c>
    </row>
    <row r="4425" spans="1:13" x14ac:dyDescent="0.35">
      <c r="A4425" s="261" t="s">
        <v>1444</v>
      </c>
      <c r="B4425" s="261" t="s">
        <v>1445</v>
      </c>
      <c r="C4425" s="261" t="s">
        <v>1446</v>
      </c>
      <c r="D4425" s="261" t="s">
        <v>16</v>
      </c>
      <c r="E4425" s="261" t="s">
        <v>17</v>
      </c>
      <c r="F4425" s="261" t="s">
        <v>17</v>
      </c>
      <c r="G4425" s="261" t="s">
        <v>17</v>
      </c>
      <c r="H4425" s="261" t="s">
        <v>17</v>
      </c>
      <c r="I4425" s="261" t="s">
        <v>17</v>
      </c>
      <c r="J4425" s="261" t="s">
        <v>7714</v>
      </c>
      <c r="K4425" s="261" t="s">
        <v>8024</v>
      </c>
      <c r="L4425" s="262">
        <v>45530</v>
      </c>
      <c r="M4425" s="261" t="s">
        <v>439</v>
      </c>
    </row>
    <row r="4426" spans="1:13" x14ac:dyDescent="0.35">
      <c r="A4426" s="259" t="s">
        <v>1444</v>
      </c>
      <c r="B4426" s="259" t="s">
        <v>1445</v>
      </c>
      <c r="C4426" s="259" t="s">
        <v>1446</v>
      </c>
      <c r="D4426" s="259" t="s">
        <v>21</v>
      </c>
      <c r="E4426" s="259" t="s">
        <v>17</v>
      </c>
      <c r="F4426" s="259" t="s">
        <v>17</v>
      </c>
      <c r="G4426" s="259" t="s">
        <v>17</v>
      </c>
      <c r="H4426" s="259" t="s">
        <v>17</v>
      </c>
      <c r="I4426" s="259" t="s">
        <v>17</v>
      </c>
      <c r="J4426" s="259" t="s">
        <v>7714</v>
      </c>
      <c r="K4426" s="259" t="s">
        <v>8025</v>
      </c>
      <c r="L4426" s="260">
        <v>45530</v>
      </c>
      <c r="M4426" s="259" t="s">
        <v>439</v>
      </c>
    </row>
    <row r="4427" spans="1:13" x14ac:dyDescent="0.35">
      <c r="A4427" s="261" t="s">
        <v>1444</v>
      </c>
      <c r="B4427" s="261" t="s">
        <v>1445</v>
      </c>
      <c r="C4427" s="261" t="s">
        <v>1446</v>
      </c>
      <c r="D4427" s="261" t="s">
        <v>768</v>
      </c>
      <c r="E4427" s="261" t="s">
        <v>17</v>
      </c>
      <c r="F4427" s="261" t="s">
        <v>17</v>
      </c>
      <c r="G4427" s="261" t="s">
        <v>17</v>
      </c>
      <c r="H4427" s="261" t="s">
        <v>17</v>
      </c>
      <c r="I4427" s="261" t="s">
        <v>17</v>
      </c>
      <c r="J4427" s="261" t="s">
        <v>7714</v>
      </c>
      <c r="K4427" s="261" t="s">
        <v>8026</v>
      </c>
      <c r="L4427" s="262">
        <v>45530</v>
      </c>
      <c r="M4427" s="261" t="s">
        <v>439</v>
      </c>
    </row>
    <row r="4428" spans="1:13" x14ac:dyDescent="0.35">
      <c r="A4428" s="259" t="s">
        <v>1444</v>
      </c>
      <c r="B4428" s="259" t="s">
        <v>1445</v>
      </c>
      <c r="C4428" s="259" t="s">
        <v>1446</v>
      </c>
      <c r="D4428" s="259" t="s">
        <v>24</v>
      </c>
      <c r="E4428" s="259" t="s">
        <v>17</v>
      </c>
      <c r="F4428" s="259" t="s">
        <v>17</v>
      </c>
      <c r="G4428" s="259" t="s">
        <v>17</v>
      </c>
      <c r="H4428" s="259" t="s">
        <v>17</v>
      </c>
      <c r="I4428" s="259" t="s">
        <v>17</v>
      </c>
      <c r="J4428" s="259" t="s">
        <v>7714</v>
      </c>
      <c r="K4428" s="259" t="s">
        <v>8027</v>
      </c>
      <c r="L4428" s="260">
        <v>45530</v>
      </c>
      <c r="M4428" s="259" t="s">
        <v>439</v>
      </c>
    </row>
    <row r="4429" spans="1:13" x14ac:dyDescent="0.35">
      <c r="A4429" s="261" t="s">
        <v>1116</v>
      </c>
      <c r="B4429" s="261" t="s">
        <v>1117</v>
      </c>
      <c r="C4429" s="261" t="s">
        <v>1118</v>
      </c>
      <c r="D4429" s="261" t="s">
        <v>953</v>
      </c>
      <c r="E4429" s="261">
        <v>7198392</v>
      </c>
      <c r="F4429" s="261" t="s">
        <v>8028</v>
      </c>
      <c r="G4429" s="261" t="s">
        <v>888</v>
      </c>
      <c r="H4429" s="261">
        <v>2</v>
      </c>
      <c r="I4429" s="261" t="s">
        <v>8029</v>
      </c>
      <c r="J4429" s="261" t="s">
        <v>8030</v>
      </c>
      <c r="K4429" s="261" t="s">
        <v>8031</v>
      </c>
      <c r="L4429" s="262">
        <v>45530</v>
      </c>
      <c r="M4429" s="261" t="s">
        <v>20</v>
      </c>
    </row>
    <row r="4430" spans="1:13" x14ac:dyDescent="0.35">
      <c r="A4430" s="259" t="s">
        <v>1116</v>
      </c>
      <c r="B4430" s="259" t="s">
        <v>1117</v>
      </c>
      <c r="C4430" s="259" t="s">
        <v>1118</v>
      </c>
      <c r="D4430" s="259" t="s">
        <v>694</v>
      </c>
      <c r="E4430" s="259">
        <v>120340</v>
      </c>
      <c r="F4430" s="259" t="s">
        <v>8032</v>
      </c>
      <c r="G4430" s="259" t="s">
        <v>888</v>
      </c>
      <c r="H4430" s="259">
        <v>2</v>
      </c>
      <c r="I4430" s="259" t="s">
        <v>8033</v>
      </c>
      <c r="J4430" s="259" t="s">
        <v>8034</v>
      </c>
      <c r="K4430" s="259" t="s">
        <v>8035</v>
      </c>
      <c r="L4430" s="260">
        <v>45530</v>
      </c>
      <c r="M4430" s="259" t="s">
        <v>20</v>
      </c>
    </row>
    <row r="4431" spans="1:13" x14ac:dyDescent="0.35">
      <c r="A4431" s="261" t="s">
        <v>1116</v>
      </c>
      <c r="B4431" s="261" t="s">
        <v>1117</v>
      </c>
      <c r="C4431" s="261" t="s">
        <v>1118</v>
      </c>
      <c r="D4431" s="261" t="s">
        <v>962</v>
      </c>
      <c r="E4431" s="261">
        <v>7198392</v>
      </c>
      <c r="F4431" s="261" t="s">
        <v>8036</v>
      </c>
      <c r="G4431" s="261" t="s">
        <v>888</v>
      </c>
      <c r="H4431" s="261">
        <v>2</v>
      </c>
      <c r="I4431" s="261" t="s">
        <v>8037</v>
      </c>
      <c r="J4431" s="261" t="s">
        <v>8038</v>
      </c>
      <c r="K4431" s="261" t="s">
        <v>8039</v>
      </c>
      <c r="L4431" s="262">
        <v>45530</v>
      </c>
      <c r="M4431" s="261" t="s">
        <v>20</v>
      </c>
    </row>
    <row r="4432" spans="1:13" x14ac:dyDescent="0.35">
      <c r="A4432" s="259" t="s">
        <v>1116</v>
      </c>
      <c r="B4432" s="259" t="s">
        <v>1117</v>
      </c>
      <c r="C4432" s="259" t="s">
        <v>1118</v>
      </c>
      <c r="D4432" s="259" t="s">
        <v>967</v>
      </c>
      <c r="E4432" s="259">
        <v>1773425</v>
      </c>
      <c r="F4432" s="259" t="s">
        <v>8040</v>
      </c>
      <c r="G4432" s="259" t="s">
        <v>22</v>
      </c>
      <c r="H4432" s="259">
        <v>3</v>
      </c>
      <c r="I4432" s="259" t="s">
        <v>8041</v>
      </c>
      <c r="J4432" s="259" t="s">
        <v>8042</v>
      </c>
      <c r="K4432" s="259" t="s">
        <v>8043</v>
      </c>
      <c r="L4432" s="260">
        <v>45530</v>
      </c>
      <c r="M4432" s="259" t="s">
        <v>439</v>
      </c>
    </row>
    <row r="4433" spans="1:13" x14ac:dyDescent="0.35">
      <c r="A4433" s="261" t="s">
        <v>1116</v>
      </c>
      <c r="B4433" s="261" t="s">
        <v>1117</v>
      </c>
      <c r="C4433" s="261" t="s">
        <v>1118</v>
      </c>
      <c r="D4433" s="261" t="s">
        <v>568</v>
      </c>
      <c r="E4433" s="261">
        <v>250000</v>
      </c>
      <c r="F4433" s="261" t="s">
        <v>8044</v>
      </c>
      <c r="G4433" s="261" t="s">
        <v>33</v>
      </c>
      <c r="H4433" s="261">
        <v>2</v>
      </c>
      <c r="I4433" s="261" t="s">
        <v>8045</v>
      </c>
      <c r="J4433" s="261" t="s">
        <v>8046</v>
      </c>
      <c r="K4433" s="261" t="s">
        <v>8047</v>
      </c>
      <c r="L4433" s="262">
        <v>45530</v>
      </c>
      <c r="M4433" s="261" t="s">
        <v>20</v>
      </c>
    </row>
    <row r="4434" spans="1:13" x14ac:dyDescent="0.35">
      <c r="A4434" s="259" t="s">
        <v>1116</v>
      </c>
      <c r="B4434" s="259" t="s">
        <v>1117</v>
      </c>
      <c r="C4434" s="259" t="s">
        <v>1118</v>
      </c>
      <c r="D4434" s="259" t="s">
        <v>40</v>
      </c>
      <c r="E4434" s="259" t="s">
        <v>17</v>
      </c>
      <c r="F4434" s="259" t="s">
        <v>17</v>
      </c>
      <c r="G4434" s="259" t="s">
        <v>17</v>
      </c>
      <c r="H4434" s="259" t="s">
        <v>17</v>
      </c>
      <c r="I4434" s="259" t="s">
        <v>17</v>
      </c>
      <c r="J4434" s="259" t="s">
        <v>7714</v>
      </c>
      <c r="K4434" s="259" t="s">
        <v>8048</v>
      </c>
      <c r="L4434" s="260">
        <v>45530</v>
      </c>
      <c r="M4434" s="259" t="s">
        <v>20</v>
      </c>
    </row>
    <row r="4435" spans="1:13" x14ac:dyDescent="0.35">
      <c r="A4435" s="261" t="s">
        <v>1116</v>
      </c>
      <c r="B4435" s="261" t="s">
        <v>1117</v>
      </c>
      <c r="C4435" s="261" t="s">
        <v>1118</v>
      </c>
      <c r="D4435" s="261" t="s">
        <v>635</v>
      </c>
      <c r="E4435" s="261">
        <v>8</v>
      </c>
      <c r="F4435" s="261" t="s">
        <v>7760</v>
      </c>
      <c r="G4435" s="261" t="s">
        <v>33</v>
      </c>
      <c r="H4435" s="261">
        <v>2</v>
      </c>
      <c r="I4435" s="261" t="s">
        <v>691</v>
      </c>
      <c r="J4435" s="261" t="s">
        <v>8049</v>
      </c>
      <c r="K4435" s="261" t="s">
        <v>8050</v>
      </c>
      <c r="L4435" s="262">
        <v>45530</v>
      </c>
      <c r="M4435" s="261" t="s">
        <v>20</v>
      </c>
    </row>
    <row r="4436" spans="1:13" x14ac:dyDescent="0.35">
      <c r="A4436" s="259" t="s">
        <v>1116</v>
      </c>
      <c r="B4436" s="259" t="s">
        <v>1117</v>
      </c>
      <c r="C4436" s="259" t="s">
        <v>1118</v>
      </c>
      <c r="D4436" s="259" t="s">
        <v>793</v>
      </c>
      <c r="E4436" s="259">
        <v>8</v>
      </c>
      <c r="F4436" s="259" t="s">
        <v>7760</v>
      </c>
      <c r="G4436" s="259" t="s">
        <v>33</v>
      </c>
      <c r="H4436" s="259">
        <v>2</v>
      </c>
      <c r="I4436" s="259" t="s">
        <v>691</v>
      </c>
      <c r="J4436" s="259" t="s">
        <v>8049</v>
      </c>
      <c r="K4436" s="259" t="s">
        <v>8051</v>
      </c>
      <c r="L4436" s="260">
        <v>45530</v>
      </c>
      <c r="M4436" s="259" t="s">
        <v>20</v>
      </c>
    </row>
    <row r="4437" spans="1:13" x14ac:dyDescent="0.35">
      <c r="A4437" s="261" t="s">
        <v>1116</v>
      </c>
      <c r="B4437" s="261" t="s">
        <v>1117</v>
      </c>
      <c r="C4437" s="261" t="s">
        <v>1118</v>
      </c>
      <c r="D4437" s="261" t="s">
        <v>990</v>
      </c>
      <c r="E4437" s="261" t="s">
        <v>17</v>
      </c>
      <c r="F4437" s="261" t="s">
        <v>17</v>
      </c>
      <c r="G4437" s="261" t="s">
        <v>17</v>
      </c>
      <c r="H4437" s="261" t="s">
        <v>17</v>
      </c>
      <c r="I4437" s="261" t="s">
        <v>17</v>
      </c>
      <c r="J4437" s="261" t="s">
        <v>8052</v>
      </c>
      <c r="K4437" s="261" t="s">
        <v>8053</v>
      </c>
      <c r="L4437" s="262">
        <v>45530</v>
      </c>
      <c r="M4437" s="261" t="s">
        <v>20</v>
      </c>
    </row>
    <row r="4438" spans="1:13" x14ac:dyDescent="0.35">
      <c r="A4438" s="259" t="s">
        <v>1116</v>
      </c>
      <c r="B4438" s="259" t="s">
        <v>1117</v>
      </c>
      <c r="C4438" s="259" t="s">
        <v>1118</v>
      </c>
      <c r="D4438" s="259" t="s">
        <v>995</v>
      </c>
      <c r="E4438" s="259">
        <v>5424967</v>
      </c>
      <c r="F4438" s="259" t="s">
        <v>8054</v>
      </c>
      <c r="G4438" s="259" t="s">
        <v>888</v>
      </c>
      <c r="H4438" s="259">
        <v>2</v>
      </c>
      <c r="I4438" s="259" t="s">
        <v>8055</v>
      </c>
      <c r="J4438" s="259" t="s">
        <v>4191</v>
      </c>
      <c r="K4438" s="259" t="s">
        <v>8056</v>
      </c>
      <c r="L4438" s="260">
        <v>45530</v>
      </c>
      <c r="M4438" s="259" t="s">
        <v>439</v>
      </c>
    </row>
    <row r="4439" spans="1:13" x14ac:dyDescent="0.35">
      <c r="A4439" s="261" t="s">
        <v>1116</v>
      </c>
      <c r="B4439" s="261" t="s">
        <v>1117</v>
      </c>
      <c r="C4439" s="261" t="s">
        <v>1118</v>
      </c>
      <c r="D4439" s="261" t="s">
        <v>1000</v>
      </c>
      <c r="E4439" s="261">
        <v>1773425</v>
      </c>
      <c r="F4439" s="261" t="s">
        <v>8054</v>
      </c>
      <c r="G4439" s="261" t="s">
        <v>888</v>
      </c>
      <c r="H4439" s="261">
        <v>2</v>
      </c>
      <c r="I4439" s="261" t="s">
        <v>8055</v>
      </c>
      <c r="J4439" s="261" t="s">
        <v>4230</v>
      </c>
      <c r="K4439" s="261" t="s">
        <v>8057</v>
      </c>
      <c r="L4439" s="262">
        <v>45530</v>
      </c>
      <c r="M4439" s="261" t="s">
        <v>439</v>
      </c>
    </row>
    <row r="4440" spans="1:13" x14ac:dyDescent="0.35">
      <c r="A4440" s="259" t="s">
        <v>1116</v>
      </c>
      <c r="B4440" s="259" t="s">
        <v>1117</v>
      </c>
      <c r="C4440" s="259" t="s">
        <v>1118</v>
      </c>
      <c r="D4440" s="259" t="s">
        <v>1003</v>
      </c>
      <c r="E4440" s="259" t="s">
        <v>17</v>
      </c>
      <c r="F4440" s="259" t="s">
        <v>824</v>
      </c>
      <c r="G4440" s="259" t="s">
        <v>17</v>
      </c>
      <c r="H4440" s="259" t="s">
        <v>17</v>
      </c>
      <c r="I4440" s="259" t="s">
        <v>17</v>
      </c>
      <c r="J4440" s="259" t="s">
        <v>7714</v>
      </c>
      <c r="K4440" s="259" t="s">
        <v>8058</v>
      </c>
      <c r="L4440" s="260">
        <v>45530</v>
      </c>
      <c r="M4440" s="259" t="s">
        <v>439</v>
      </c>
    </row>
    <row r="4441" spans="1:13" x14ac:dyDescent="0.35">
      <c r="A4441" s="261" t="s">
        <v>1116</v>
      </c>
      <c r="B4441" s="261" t="s">
        <v>1117</v>
      </c>
      <c r="C4441" s="261" t="s">
        <v>1118</v>
      </c>
      <c r="D4441" s="261" t="s">
        <v>1006</v>
      </c>
      <c r="E4441" s="261" t="s">
        <v>17</v>
      </c>
      <c r="F4441" s="261" t="s">
        <v>824</v>
      </c>
      <c r="G4441" s="261" t="s">
        <v>17</v>
      </c>
      <c r="H4441" s="261" t="s">
        <v>17</v>
      </c>
      <c r="I4441" s="261" t="s">
        <v>17</v>
      </c>
      <c r="J4441" s="261" t="s">
        <v>7714</v>
      </c>
      <c r="K4441" s="261" t="s">
        <v>8059</v>
      </c>
      <c r="L4441" s="262">
        <v>45530</v>
      </c>
      <c r="M4441" s="261" t="s">
        <v>20</v>
      </c>
    </row>
    <row r="4442" spans="1:13" x14ac:dyDescent="0.35">
      <c r="A4442" s="259" t="s">
        <v>1116</v>
      </c>
      <c r="B4442" s="259" t="s">
        <v>1117</v>
      </c>
      <c r="C4442" s="259" t="s">
        <v>1118</v>
      </c>
      <c r="D4442" s="259" t="s">
        <v>823</v>
      </c>
      <c r="E4442" s="259" t="s">
        <v>17</v>
      </c>
      <c r="F4442" s="259" t="s">
        <v>824</v>
      </c>
      <c r="G4442" s="259" t="s">
        <v>17</v>
      </c>
      <c r="H4442" s="259" t="s">
        <v>17</v>
      </c>
      <c r="I4442" s="259" t="s">
        <v>17</v>
      </c>
      <c r="J4442" s="259" t="s">
        <v>7714</v>
      </c>
      <c r="K4442" s="259" t="s">
        <v>8060</v>
      </c>
      <c r="L4442" s="260">
        <v>45530</v>
      </c>
      <c r="M4442" s="259" t="s">
        <v>20</v>
      </c>
    </row>
    <row r="4443" spans="1:13" x14ac:dyDescent="0.35">
      <c r="A4443" s="261" t="s">
        <v>1116</v>
      </c>
      <c r="B4443" s="261" t="s">
        <v>1117</v>
      </c>
      <c r="C4443" s="261" t="s">
        <v>1118</v>
      </c>
      <c r="D4443" s="261" t="s">
        <v>404</v>
      </c>
      <c r="E4443" s="261" t="s">
        <v>17</v>
      </c>
      <c r="F4443" s="261" t="s">
        <v>824</v>
      </c>
      <c r="G4443" s="261" t="s">
        <v>17</v>
      </c>
      <c r="H4443" s="261" t="s">
        <v>17</v>
      </c>
      <c r="I4443" s="261" t="s">
        <v>17</v>
      </c>
      <c r="J4443" s="261" t="s">
        <v>7714</v>
      </c>
      <c r="K4443" s="261" t="s">
        <v>8061</v>
      </c>
      <c r="L4443" s="262">
        <v>45530</v>
      </c>
      <c r="M4443" s="261" t="s">
        <v>20</v>
      </c>
    </row>
    <row r="4444" spans="1:13" x14ac:dyDescent="0.35">
      <c r="A4444" s="259" t="s">
        <v>1116</v>
      </c>
      <c r="B4444" s="259" t="s">
        <v>1117</v>
      </c>
      <c r="C4444" s="259" t="s">
        <v>1118</v>
      </c>
      <c r="D4444" s="259" t="s">
        <v>38</v>
      </c>
      <c r="E4444" s="259" t="s">
        <v>17</v>
      </c>
      <c r="F4444" s="259" t="s">
        <v>824</v>
      </c>
      <c r="G4444" s="259" t="s">
        <v>17</v>
      </c>
      <c r="H4444" s="259" t="s">
        <v>17</v>
      </c>
      <c r="I4444" s="259" t="s">
        <v>17</v>
      </c>
      <c r="J4444" s="259" t="s">
        <v>7714</v>
      </c>
      <c r="K4444" s="259" t="s">
        <v>8062</v>
      </c>
      <c r="L4444" s="260">
        <v>45530</v>
      </c>
      <c r="M4444" s="259" t="s">
        <v>20</v>
      </c>
    </row>
    <row r="4445" spans="1:13" x14ac:dyDescent="0.35">
      <c r="A4445" s="261" t="s">
        <v>1116</v>
      </c>
      <c r="B4445" s="261" t="s">
        <v>1117</v>
      </c>
      <c r="C4445" s="261" t="s">
        <v>1118</v>
      </c>
      <c r="D4445" s="261" t="s">
        <v>16</v>
      </c>
      <c r="E4445" s="261" t="s">
        <v>17</v>
      </c>
      <c r="F4445" s="261" t="s">
        <v>824</v>
      </c>
      <c r="G4445" s="261" t="s">
        <v>17</v>
      </c>
      <c r="H4445" s="261" t="s">
        <v>17</v>
      </c>
      <c r="I4445" s="261" t="s">
        <v>17</v>
      </c>
      <c r="J4445" s="261" t="s">
        <v>7714</v>
      </c>
      <c r="K4445" s="261" t="s">
        <v>8063</v>
      </c>
      <c r="L4445" s="262">
        <v>45530</v>
      </c>
      <c r="M4445" s="261" t="s">
        <v>20</v>
      </c>
    </row>
    <row r="4446" spans="1:13" x14ac:dyDescent="0.35">
      <c r="A4446" s="259" t="s">
        <v>1116</v>
      </c>
      <c r="B4446" s="259" t="s">
        <v>1117</v>
      </c>
      <c r="C4446" s="259" t="s">
        <v>1118</v>
      </c>
      <c r="D4446" s="259" t="s">
        <v>21</v>
      </c>
      <c r="E4446" s="259" t="s">
        <v>17</v>
      </c>
      <c r="F4446" s="259" t="s">
        <v>824</v>
      </c>
      <c r="G4446" s="259" t="s">
        <v>17</v>
      </c>
      <c r="H4446" s="259" t="s">
        <v>17</v>
      </c>
      <c r="I4446" s="259" t="s">
        <v>17</v>
      </c>
      <c r="J4446" s="259" t="s">
        <v>7714</v>
      </c>
      <c r="K4446" s="259" t="s">
        <v>8064</v>
      </c>
      <c r="L4446" s="260">
        <v>45530</v>
      </c>
      <c r="M4446" s="259" t="s">
        <v>20</v>
      </c>
    </row>
    <row r="4447" spans="1:13" x14ac:dyDescent="0.35">
      <c r="A4447" s="261" t="s">
        <v>1116</v>
      </c>
      <c r="B4447" s="261" t="s">
        <v>1117</v>
      </c>
      <c r="C4447" s="261" t="s">
        <v>1118</v>
      </c>
      <c r="D4447" s="261" t="s">
        <v>768</v>
      </c>
      <c r="E4447" s="261" t="s">
        <v>17</v>
      </c>
      <c r="F4447" s="261" t="s">
        <v>824</v>
      </c>
      <c r="G4447" s="261" t="s">
        <v>17</v>
      </c>
      <c r="H4447" s="261" t="s">
        <v>17</v>
      </c>
      <c r="I4447" s="261" t="s">
        <v>17</v>
      </c>
      <c r="J4447" s="261" t="s">
        <v>7714</v>
      </c>
      <c r="K4447" s="261" t="s">
        <v>8065</v>
      </c>
      <c r="L4447" s="262">
        <v>45530</v>
      </c>
      <c r="M4447" s="261" t="s">
        <v>20</v>
      </c>
    </row>
    <row r="4448" spans="1:13" x14ac:dyDescent="0.35">
      <c r="A4448" s="259" t="s">
        <v>1116</v>
      </c>
      <c r="B4448" s="259" t="s">
        <v>1117</v>
      </c>
      <c r="C4448" s="259" t="s">
        <v>1118</v>
      </c>
      <c r="D4448" s="259" t="s">
        <v>24</v>
      </c>
      <c r="E4448" s="259" t="s">
        <v>17</v>
      </c>
      <c r="F4448" s="259" t="s">
        <v>824</v>
      </c>
      <c r="G4448" s="259" t="s">
        <v>17</v>
      </c>
      <c r="H4448" s="259" t="s">
        <v>17</v>
      </c>
      <c r="I4448" s="259" t="s">
        <v>17</v>
      </c>
      <c r="J4448" s="259" t="s">
        <v>7714</v>
      </c>
      <c r="K4448" s="259" t="s">
        <v>8066</v>
      </c>
      <c r="L4448" s="260">
        <v>45530</v>
      </c>
      <c r="M4448" s="259" t="s">
        <v>20</v>
      </c>
    </row>
    <row r="4449" spans="1:13" x14ac:dyDescent="0.35">
      <c r="A4449" s="261" t="s">
        <v>1226</v>
      </c>
      <c r="B4449" s="261" t="s">
        <v>1227</v>
      </c>
      <c r="C4449" s="261" t="s">
        <v>1228</v>
      </c>
      <c r="D4449" s="261" t="s">
        <v>953</v>
      </c>
      <c r="E4449" s="261">
        <v>4327219</v>
      </c>
      <c r="F4449" s="261" t="s">
        <v>8067</v>
      </c>
      <c r="G4449" s="261" t="s">
        <v>888</v>
      </c>
      <c r="H4449" s="261">
        <v>2</v>
      </c>
      <c r="I4449" s="261" t="s">
        <v>8068</v>
      </c>
      <c r="J4449" s="261" t="s">
        <v>8069</v>
      </c>
      <c r="K4449" s="261" t="s">
        <v>8070</v>
      </c>
      <c r="L4449" s="262">
        <v>45530</v>
      </c>
      <c r="M4449" s="261" t="s">
        <v>20</v>
      </c>
    </row>
    <row r="4450" spans="1:13" x14ac:dyDescent="0.35">
      <c r="A4450" s="259" t="s">
        <v>1226</v>
      </c>
      <c r="B4450" s="259" t="s">
        <v>1227</v>
      </c>
      <c r="C4450" s="259" t="s">
        <v>1228</v>
      </c>
      <c r="D4450" s="259" t="s">
        <v>694</v>
      </c>
      <c r="E4450" s="259">
        <v>74180</v>
      </c>
      <c r="F4450" s="259" t="s">
        <v>8071</v>
      </c>
      <c r="G4450" s="259" t="s">
        <v>33</v>
      </c>
      <c r="H4450" s="259">
        <v>2</v>
      </c>
      <c r="I4450" s="259" t="s">
        <v>8072</v>
      </c>
      <c r="J4450" s="259" t="s">
        <v>8073</v>
      </c>
      <c r="K4450" s="259" t="s">
        <v>8074</v>
      </c>
      <c r="L4450" s="260">
        <v>45530</v>
      </c>
      <c r="M4450" s="259" t="s">
        <v>439</v>
      </c>
    </row>
    <row r="4451" spans="1:13" x14ac:dyDescent="0.35">
      <c r="A4451" s="261" t="s">
        <v>1226</v>
      </c>
      <c r="B4451" s="261" t="s">
        <v>1227</v>
      </c>
      <c r="C4451" s="261" t="s">
        <v>1228</v>
      </c>
      <c r="D4451" s="261" t="s">
        <v>962</v>
      </c>
      <c r="E4451" s="261">
        <v>58158</v>
      </c>
      <c r="F4451" s="261" t="s">
        <v>8075</v>
      </c>
      <c r="G4451" s="261" t="s">
        <v>888</v>
      </c>
      <c r="H4451" s="261">
        <v>2</v>
      </c>
      <c r="I4451" s="261" t="s">
        <v>8076</v>
      </c>
      <c r="J4451" s="261" t="s">
        <v>8077</v>
      </c>
      <c r="K4451" s="261" t="s">
        <v>8078</v>
      </c>
      <c r="L4451" s="262">
        <v>45530</v>
      </c>
      <c r="M4451" s="261" t="s">
        <v>20</v>
      </c>
    </row>
    <row r="4452" spans="1:13" x14ac:dyDescent="0.35">
      <c r="A4452" s="259" t="s">
        <v>1226</v>
      </c>
      <c r="B4452" s="259" t="s">
        <v>1227</v>
      </c>
      <c r="C4452" s="259" t="s">
        <v>1228</v>
      </c>
      <c r="D4452" s="259" t="s">
        <v>967</v>
      </c>
      <c r="E4452" s="259">
        <v>58158</v>
      </c>
      <c r="F4452" s="259" t="s">
        <v>8075</v>
      </c>
      <c r="G4452" s="259" t="s">
        <v>888</v>
      </c>
      <c r="H4452" s="259">
        <v>2</v>
      </c>
      <c r="I4452" s="259" t="s">
        <v>8076</v>
      </c>
      <c r="J4452" s="259" t="s">
        <v>8079</v>
      </c>
      <c r="K4452" s="259" t="s">
        <v>8080</v>
      </c>
      <c r="L4452" s="260">
        <v>45530</v>
      </c>
      <c r="M4452" s="259" t="s">
        <v>20</v>
      </c>
    </row>
    <row r="4453" spans="1:13" x14ac:dyDescent="0.35">
      <c r="A4453" s="261" t="s">
        <v>1226</v>
      </c>
      <c r="B4453" s="261" t="s">
        <v>1227</v>
      </c>
      <c r="C4453" s="261" t="s">
        <v>1228</v>
      </c>
      <c r="D4453" s="261" t="s">
        <v>568</v>
      </c>
      <c r="E4453" s="261">
        <v>58200</v>
      </c>
      <c r="F4453" s="261" t="s">
        <v>8081</v>
      </c>
      <c r="G4453" s="261" t="s">
        <v>888</v>
      </c>
      <c r="H4453" s="261">
        <v>2</v>
      </c>
      <c r="I4453" s="261" t="s">
        <v>8082</v>
      </c>
      <c r="J4453" s="261" t="s">
        <v>8083</v>
      </c>
      <c r="K4453" s="261" t="s">
        <v>8084</v>
      </c>
      <c r="L4453" s="262">
        <v>45530</v>
      </c>
      <c r="M4453" s="261" t="s">
        <v>439</v>
      </c>
    </row>
    <row r="4454" spans="1:13" x14ac:dyDescent="0.35">
      <c r="A4454" s="259" t="s">
        <v>1226</v>
      </c>
      <c r="B4454" s="259" t="s">
        <v>1227</v>
      </c>
      <c r="C4454" s="259" t="s">
        <v>1228</v>
      </c>
      <c r="D4454" s="259" t="s">
        <v>40</v>
      </c>
      <c r="E4454" s="259" t="s">
        <v>17</v>
      </c>
      <c r="F4454" s="259" t="s">
        <v>824</v>
      </c>
      <c r="G4454" s="259" t="s">
        <v>17</v>
      </c>
      <c r="H4454" s="259" t="s">
        <v>17</v>
      </c>
      <c r="I4454" s="259" t="s">
        <v>17</v>
      </c>
      <c r="J4454" s="259" t="s">
        <v>4178</v>
      </c>
      <c r="K4454" s="259" t="s">
        <v>8085</v>
      </c>
      <c r="L4454" s="260">
        <v>45530</v>
      </c>
      <c r="M4454" s="259" t="s">
        <v>20</v>
      </c>
    </row>
    <row r="4455" spans="1:13" x14ac:dyDescent="0.35">
      <c r="A4455" s="261" t="s">
        <v>1226</v>
      </c>
      <c r="B4455" s="261" t="s">
        <v>1227</v>
      </c>
      <c r="C4455" s="261" t="s">
        <v>1228</v>
      </c>
      <c r="D4455" s="261" t="s">
        <v>635</v>
      </c>
      <c r="E4455" s="261">
        <v>14</v>
      </c>
      <c r="F4455" s="261" t="s">
        <v>7894</v>
      </c>
      <c r="G4455" s="261" t="s">
        <v>22</v>
      </c>
      <c r="H4455" s="261">
        <v>3</v>
      </c>
      <c r="I4455" s="261" t="s">
        <v>4522</v>
      </c>
      <c r="J4455" s="261" t="s">
        <v>8049</v>
      </c>
      <c r="K4455" s="261" t="s">
        <v>8086</v>
      </c>
      <c r="L4455" s="262">
        <v>45530</v>
      </c>
      <c r="M4455" s="261" t="s">
        <v>20</v>
      </c>
    </row>
    <row r="4456" spans="1:13" x14ac:dyDescent="0.35">
      <c r="A4456" s="259" t="s">
        <v>1226</v>
      </c>
      <c r="B4456" s="259" t="s">
        <v>1227</v>
      </c>
      <c r="C4456" s="259" t="s">
        <v>1228</v>
      </c>
      <c r="D4456" s="259" t="s">
        <v>793</v>
      </c>
      <c r="E4456" s="259">
        <v>14</v>
      </c>
      <c r="F4456" s="259" t="s">
        <v>7894</v>
      </c>
      <c r="G4456" s="259" t="s">
        <v>22</v>
      </c>
      <c r="H4456" s="259">
        <v>3</v>
      </c>
      <c r="I4456" s="259" t="s">
        <v>4522</v>
      </c>
      <c r="J4456" s="259" t="s">
        <v>8049</v>
      </c>
      <c r="K4456" s="259" t="s">
        <v>8087</v>
      </c>
      <c r="L4456" s="260">
        <v>45530</v>
      </c>
      <c r="M4456" s="259" t="s">
        <v>20</v>
      </c>
    </row>
    <row r="4457" spans="1:13" x14ac:dyDescent="0.35">
      <c r="A4457" s="261" t="s">
        <v>1226</v>
      </c>
      <c r="B4457" s="261" t="s">
        <v>1227</v>
      </c>
      <c r="C4457" s="261" t="s">
        <v>1228</v>
      </c>
      <c r="D4457" s="261" t="s">
        <v>990</v>
      </c>
      <c r="E4457" s="261">
        <v>35651</v>
      </c>
      <c r="F4457" s="261" t="s">
        <v>8088</v>
      </c>
      <c r="G4457" s="261" t="s">
        <v>33</v>
      </c>
      <c r="H4457" s="261">
        <v>2</v>
      </c>
      <c r="I4457" s="261" t="s">
        <v>8089</v>
      </c>
      <c r="J4457" s="261" t="s">
        <v>8090</v>
      </c>
      <c r="K4457" s="261" t="s">
        <v>8091</v>
      </c>
      <c r="L4457" s="262">
        <v>45530</v>
      </c>
      <c r="M4457" s="261" t="s">
        <v>439</v>
      </c>
    </row>
    <row r="4458" spans="1:13" x14ac:dyDescent="0.35">
      <c r="A4458" s="259" t="s">
        <v>1226</v>
      </c>
      <c r="B4458" s="259" t="s">
        <v>1227</v>
      </c>
      <c r="C4458" s="259" t="s">
        <v>1228</v>
      </c>
      <c r="D4458" s="259" t="s">
        <v>995</v>
      </c>
      <c r="E4458" s="259">
        <v>0</v>
      </c>
      <c r="F4458" s="259" t="s">
        <v>8088</v>
      </c>
      <c r="G4458" s="259" t="s">
        <v>33</v>
      </c>
      <c r="H4458" s="259">
        <v>2</v>
      </c>
      <c r="I4458" s="259" t="s">
        <v>8089</v>
      </c>
      <c r="J4458" s="259" t="s">
        <v>8092</v>
      </c>
      <c r="K4458" s="259" t="s">
        <v>8093</v>
      </c>
      <c r="L4458" s="260">
        <v>45530</v>
      </c>
      <c r="M4458" s="259" t="s">
        <v>20</v>
      </c>
    </row>
    <row r="4459" spans="1:13" x14ac:dyDescent="0.35">
      <c r="A4459" s="261" t="s">
        <v>1226</v>
      </c>
      <c r="B4459" s="261" t="s">
        <v>1227</v>
      </c>
      <c r="C4459" s="261" t="s">
        <v>1228</v>
      </c>
      <c r="D4459" s="261" t="s">
        <v>1000</v>
      </c>
      <c r="E4459" s="261">
        <v>22507</v>
      </c>
      <c r="F4459" s="261" t="s">
        <v>8088</v>
      </c>
      <c r="G4459" s="261" t="s">
        <v>33</v>
      </c>
      <c r="H4459" s="261">
        <v>2</v>
      </c>
      <c r="I4459" s="261" t="s">
        <v>8089</v>
      </c>
      <c r="J4459" s="261" t="s">
        <v>8094</v>
      </c>
      <c r="K4459" s="261" t="s">
        <v>8095</v>
      </c>
      <c r="L4459" s="262">
        <v>45530</v>
      </c>
      <c r="M4459" s="261" t="s">
        <v>20</v>
      </c>
    </row>
    <row r="4460" spans="1:13" x14ac:dyDescent="0.35">
      <c r="A4460" s="259" t="s">
        <v>1226</v>
      </c>
      <c r="B4460" s="259" t="s">
        <v>1227</v>
      </c>
      <c r="C4460" s="259" t="s">
        <v>1228</v>
      </c>
      <c r="D4460" s="259" t="s">
        <v>1003</v>
      </c>
      <c r="E4460" s="259">
        <v>35651</v>
      </c>
      <c r="F4460" s="259" t="s">
        <v>8088</v>
      </c>
      <c r="G4460" s="259" t="s">
        <v>33</v>
      </c>
      <c r="H4460" s="259">
        <v>2</v>
      </c>
      <c r="I4460" s="259" t="s">
        <v>8089</v>
      </c>
      <c r="J4460" s="259" t="s">
        <v>8096</v>
      </c>
      <c r="K4460" s="259" t="s">
        <v>8097</v>
      </c>
      <c r="L4460" s="260">
        <v>45530</v>
      </c>
      <c r="M4460" s="259" t="s">
        <v>20</v>
      </c>
    </row>
    <row r="4461" spans="1:13" x14ac:dyDescent="0.35">
      <c r="A4461" s="261" t="s">
        <v>1226</v>
      </c>
      <c r="B4461" s="261" t="s">
        <v>1227</v>
      </c>
      <c r="C4461" s="261" t="s">
        <v>1228</v>
      </c>
      <c r="D4461" s="261" t="s">
        <v>1006</v>
      </c>
      <c r="E4461" s="261">
        <v>0</v>
      </c>
      <c r="F4461" s="261" t="s">
        <v>8088</v>
      </c>
      <c r="G4461" s="261" t="s">
        <v>33</v>
      </c>
      <c r="H4461" s="261">
        <v>2</v>
      </c>
      <c r="I4461" s="261" t="s">
        <v>8089</v>
      </c>
      <c r="J4461" s="261" t="s">
        <v>8096</v>
      </c>
      <c r="K4461" s="261" t="s">
        <v>8098</v>
      </c>
      <c r="L4461" s="262">
        <v>45530</v>
      </c>
      <c r="M4461" s="261" t="s">
        <v>20</v>
      </c>
    </row>
    <row r="4462" spans="1:13" x14ac:dyDescent="0.35">
      <c r="A4462" s="259" t="s">
        <v>1226</v>
      </c>
      <c r="B4462" s="259" t="s">
        <v>1227</v>
      </c>
      <c r="C4462" s="259" t="s">
        <v>1228</v>
      </c>
      <c r="D4462" s="259" t="s">
        <v>823</v>
      </c>
      <c r="E4462" s="259">
        <v>0</v>
      </c>
      <c r="F4462" s="259" t="s">
        <v>8088</v>
      </c>
      <c r="G4462" s="259" t="s">
        <v>33</v>
      </c>
      <c r="H4462" s="259">
        <v>2</v>
      </c>
      <c r="I4462" s="259" t="s">
        <v>8089</v>
      </c>
      <c r="J4462" s="259" t="s">
        <v>8096</v>
      </c>
      <c r="K4462" s="259" t="s">
        <v>8099</v>
      </c>
      <c r="L4462" s="260">
        <v>45530</v>
      </c>
      <c r="M4462" s="259" t="s">
        <v>20</v>
      </c>
    </row>
    <row r="4463" spans="1:13" x14ac:dyDescent="0.35">
      <c r="A4463" s="261" t="s">
        <v>1226</v>
      </c>
      <c r="B4463" s="261" t="s">
        <v>1227</v>
      </c>
      <c r="C4463" s="261" t="s">
        <v>1228</v>
      </c>
      <c r="D4463" s="261" t="s">
        <v>404</v>
      </c>
      <c r="E4463" s="261">
        <v>2</v>
      </c>
      <c r="F4463" s="261" t="s">
        <v>1009</v>
      </c>
      <c r="G4463" s="261" t="s">
        <v>33</v>
      </c>
      <c r="H4463" s="261">
        <v>2</v>
      </c>
      <c r="I4463" s="261" t="s">
        <v>8100</v>
      </c>
      <c r="J4463" s="261" t="s">
        <v>8101</v>
      </c>
      <c r="K4463" s="261" t="s">
        <v>8102</v>
      </c>
      <c r="L4463" s="262">
        <v>45530</v>
      </c>
      <c r="M4463" s="261" t="s">
        <v>20</v>
      </c>
    </row>
    <row r="4464" spans="1:13" x14ac:dyDescent="0.35">
      <c r="A4464" s="259" t="s">
        <v>1226</v>
      </c>
      <c r="B4464" s="259" t="s">
        <v>1227</v>
      </c>
      <c r="C4464" s="259" t="s">
        <v>1228</v>
      </c>
      <c r="D4464" s="259" t="s">
        <v>38</v>
      </c>
      <c r="E4464" s="259" t="s">
        <v>17</v>
      </c>
      <c r="F4464" s="259" t="s">
        <v>824</v>
      </c>
      <c r="G4464" s="259" t="s">
        <v>17</v>
      </c>
      <c r="H4464" s="259" t="s">
        <v>17</v>
      </c>
      <c r="I4464" s="259" t="s">
        <v>17</v>
      </c>
      <c r="J4464" s="259" t="s">
        <v>7714</v>
      </c>
      <c r="K4464" s="259" t="s">
        <v>8103</v>
      </c>
      <c r="L4464" s="260">
        <v>45530</v>
      </c>
      <c r="M4464" s="259" t="s">
        <v>20</v>
      </c>
    </row>
    <row r="4465" spans="1:13" x14ac:dyDescent="0.35">
      <c r="A4465" s="261" t="s">
        <v>1226</v>
      </c>
      <c r="B4465" s="261" t="s">
        <v>1227</v>
      </c>
      <c r="C4465" s="261" t="s">
        <v>1228</v>
      </c>
      <c r="D4465" s="261" t="s">
        <v>16</v>
      </c>
      <c r="E4465" s="261" t="s">
        <v>17</v>
      </c>
      <c r="F4465" s="261" t="s">
        <v>824</v>
      </c>
      <c r="G4465" s="261" t="s">
        <v>17</v>
      </c>
      <c r="H4465" s="261" t="s">
        <v>17</v>
      </c>
      <c r="I4465" s="261" t="s">
        <v>17</v>
      </c>
      <c r="J4465" s="261" t="s">
        <v>7714</v>
      </c>
      <c r="K4465" s="261" t="s">
        <v>8104</v>
      </c>
      <c r="L4465" s="262">
        <v>45530</v>
      </c>
      <c r="M4465" s="261" t="s">
        <v>20</v>
      </c>
    </row>
    <row r="4466" spans="1:13" x14ac:dyDescent="0.35">
      <c r="A4466" s="259" t="s">
        <v>1226</v>
      </c>
      <c r="B4466" s="259" t="s">
        <v>1227</v>
      </c>
      <c r="C4466" s="259" t="s">
        <v>1228</v>
      </c>
      <c r="D4466" s="259" t="s">
        <v>21</v>
      </c>
      <c r="E4466" s="259" t="s">
        <v>17</v>
      </c>
      <c r="F4466" s="259" t="s">
        <v>824</v>
      </c>
      <c r="G4466" s="259" t="s">
        <v>17</v>
      </c>
      <c r="H4466" s="259" t="s">
        <v>17</v>
      </c>
      <c r="I4466" s="259" t="s">
        <v>17</v>
      </c>
      <c r="J4466" s="259" t="s">
        <v>7714</v>
      </c>
      <c r="K4466" s="259" t="s">
        <v>8105</v>
      </c>
      <c r="L4466" s="260">
        <v>45530</v>
      </c>
      <c r="M4466" s="259" t="s">
        <v>20</v>
      </c>
    </row>
    <row r="4467" spans="1:13" x14ac:dyDescent="0.35">
      <c r="A4467" s="261" t="s">
        <v>1226</v>
      </c>
      <c r="B4467" s="261" t="s">
        <v>1227</v>
      </c>
      <c r="C4467" s="261" t="s">
        <v>1228</v>
      </c>
      <c r="D4467" s="261" t="s">
        <v>768</v>
      </c>
      <c r="E4467" s="261" t="s">
        <v>17</v>
      </c>
      <c r="F4467" s="261" t="s">
        <v>824</v>
      </c>
      <c r="G4467" s="261" t="s">
        <v>17</v>
      </c>
      <c r="H4467" s="261" t="s">
        <v>17</v>
      </c>
      <c r="I4467" s="261" t="s">
        <v>17</v>
      </c>
      <c r="J4467" s="261" t="s">
        <v>7714</v>
      </c>
      <c r="K4467" s="261" t="s">
        <v>8106</v>
      </c>
      <c r="L4467" s="262">
        <v>45530</v>
      </c>
      <c r="M4467" s="261" t="s">
        <v>20</v>
      </c>
    </row>
    <row r="4468" spans="1:13" x14ac:dyDescent="0.35">
      <c r="A4468" s="259" t="s">
        <v>1226</v>
      </c>
      <c r="B4468" s="259" t="s">
        <v>1227</v>
      </c>
      <c r="C4468" s="259" t="s">
        <v>1228</v>
      </c>
      <c r="D4468" s="259" t="s">
        <v>24</v>
      </c>
      <c r="E4468" s="259" t="s">
        <v>17</v>
      </c>
      <c r="F4468" s="259" t="s">
        <v>824</v>
      </c>
      <c r="G4468" s="259" t="s">
        <v>17</v>
      </c>
      <c r="H4468" s="259" t="s">
        <v>17</v>
      </c>
      <c r="I4468" s="259" t="s">
        <v>17</v>
      </c>
      <c r="J4468" s="259" t="s">
        <v>7714</v>
      </c>
      <c r="K4468" s="259" t="s">
        <v>8107</v>
      </c>
      <c r="L4468" s="260">
        <v>45530</v>
      </c>
      <c r="M4468" s="259" t="s">
        <v>20</v>
      </c>
    </row>
    <row r="4469" spans="1:13" x14ac:dyDescent="0.35">
      <c r="A4469" s="261" t="s">
        <v>1109</v>
      </c>
      <c r="B4469" s="261" t="s">
        <v>1110</v>
      </c>
      <c r="C4469" s="261" t="s">
        <v>1111</v>
      </c>
      <c r="D4469" s="261" t="s">
        <v>953</v>
      </c>
      <c r="E4469" s="261">
        <v>5212173</v>
      </c>
      <c r="F4469" s="261" t="s">
        <v>8108</v>
      </c>
      <c r="G4469" s="261" t="s">
        <v>888</v>
      </c>
      <c r="H4469" s="261">
        <v>2</v>
      </c>
      <c r="I4469" s="261" t="s">
        <v>8109</v>
      </c>
      <c r="J4469" s="261" t="s">
        <v>8110</v>
      </c>
      <c r="K4469" s="261" t="s">
        <v>8111</v>
      </c>
      <c r="L4469" s="262">
        <v>45530</v>
      </c>
      <c r="M4469" s="261" t="s">
        <v>20</v>
      </c>
    </row>
    <row r="4470" spans="1:13" x14ac:dyDescent="0.35">
      <c r="A4470" s="259" t="s">
        <v>1109</v>
      </c>
      <c r="B4470" s="259" t="s">
        <v>1110</v>
      </c>
      <c r="C4470" s="259" t="s">
        <v>1111</v>
      </c>
      <c r="D4470" s="259" t="s">
        <v>694</v>
      </c>
      <c r="E4470" s="259">
        <v>1003</v>
      </c>
      <c r="F4470" s="259" t="s">
        <v>8112</v>
      </c>
      <c r="G4470" s="259" t="s">
        <v>33</v>
      </c>
      <c r="H4470" s="259">
        <v>2</v>
      </c>
      <c r="I4470" s="259" t="s">
        <v>8113</v>
      </c>
      <c r="J4470" s="259" t="s">
        <v>8114</v>
      </c>
      <c r="K4470" s="259" t="s">
        <v>8115</v>
      </c>
      <c r="L4470" s="260">
        <v>45530</v>
      </c>
      <c r="M4470" s="259" t="s">
        <v>20</v>
      </c>
    </row>
    <row r="4471" spans="1:13" x14ac:dyDescent="0.35">
      <c r="A4471" s="261" t="s">
        <v>1109</v>
      </c>
      <c r="B4471" s="261" t="s">
        <v>1110</v>
      </c>
      <c r="C4471" s="261" t="s">
        <v>1111</v>
      </c>
      <c r="D4471" s="261" t="s">
        <v>962</v>
      </c>
      <c r="E4471" s="261">
        <v>2450600</v>
      </c>
      <c r="F4471" s="261" t="s">
        <v>8116</v>
      </c>
      <c r="G4471" s="261" t="s">
        <v>888</v>
      </c>
      <c r="H4471" s="261">
        <v>2</v>
      </c>
      <c r="I4471" s="261" t="s">
        <v>8117</v>
      </c>
      <c r="J4471" s="261" t="s">
        <v>8118</v>
      </c>
      <c r="K4471" s="261" t="s">
        <v>8119</v>
      </c>
      <c r="L4471" s="262">
        <v>45530</v>
      </c>
      <c r="M4471" s="261" t="s">
        <v>20</v>
      </c>
    </row>
    <row r="4472" spans="1:13" x14ac:dyDescent="0.35">
      <c r="A4472" s="259" t="s">
        <v>1109</v>
      </c>
      <c r="B4472" s="259" t="s">
        <v>1110</v>
      </c>
      <c r="C4472" s="259" t="s">
        <v>1111</v>
      </c>
      <c r="D4472" s="259" t="s">
        <v>967</v>
      </c>
      <c r="E4472" s="259">
        <v>235422</v>
      </c>
      <c r="F4472" s="259" t="s">
        <v>8120</v>
      </c>
      <c r="G4472" s="259" t="s">
        <v>33</v>
      </c>
      <c r="H4472" s="259">
        <v>2</v>
      </c>
      <c r="I4472" s="259" t="s">
        <v>8121</v>
      </c>
      <c r="J4472" s="259" t="s">
        <v>8122</v>
      </c>
      <c r="K4472" s="259" t="s">
        <v>8123</v>
      </c>
      <c r="L4472" s="260">
        <v>45530</v>
      </c>
      <c r="M4472" s="259" t="s">
        <v>20</v>
      </c>
    </row>
    <row r="4473" spans="1:13" x14ac:dyDescent="0.35">
      <c r="A4473" s="261" t="s">
        <v>1109</v>
      </c>
      <c r="B4473" s="261" t="s">
        <v>1110</v>
      </c>
      <c r="C4473" s="261" t="s">
        <v>1111</v>
      </c>
      <c r="D4473" s="261" t="s">
        <v>568</v>
      </c>
      <c r="E4473" s="261">
        <v>235422</v>
      </c>
      <c r="F4473" s="261" t="s">
        <v>8120</v>
      </c>
      <c r="G4473" s="261" t="s">
        <v>33</v>
      </c>
      <c r="H4473" s="261">
        <v>2</v>
      </c>
      <c r="I4473" s="261" t="s">
        <v>8121</v>
      </c>
      <c r="J4473" s="261" t="s">
        <v>8122</v>
      </c>
      <c r="K4473" s="261" t="s">
        <v>8124</v>
      </c>
      <c r="L4473" s="262">
        <v>45530</v>
      </c>
      <c r="M4473" s="261" t="s">
        <v>20</v>
      </c>
    </row>
    <row r="4474" spans="1:13" x14ac:dyDescent="0.35">
      <c r="A4474" s="259" t="s">
        <v>1109</v>
      </c>
      <c r="B4474" s="259" t="s">
        <v>1110</v>
      </c>
      <c r="C4474" s="259" t="s">
        <v>1111</v>
      </c>
      <c r="D4474" s="259" t="s">
        <v>40</v>
      </c>
      <c r="E4474" s="259" t="s">
        <v>17</v>
      </c>
      <c r="F4474" s="259" t="s">
        <v>17</v>
      </c>
      <c r="G4474" s="259" t="s">
        <v>17</v>
      </c>
      <c r="H4474" s="259" t="s">
        <v>17</v>
      </c>
      <c r="I4474" s="259" t="s">
        <v>17</v>
      </c>
      <c r="J4474" s="259" t="s">
        <v>7714</v>
      </c>
      <c r="K4474" s="259" t="s">
        <v>8125</v>
      </c>
      <c r="L4474" s="260">
        <v>45530</v>
      </c>
      <c r="M4474" s="259" t="s">
        <v>20</v>
      </c>
    </row>
    <row r="4475" spans="1:13" x14ac:dyDescent="0.35">
      <c r="A4475" s="261" t="s">
        <v>1109</v>
      </c>
      <c r="B4475" s="261" t="s">
        <v>1110</v>
      </c>
      <c r="C4475" s="261" t="s">
        <v>1111</v>
      </c>
      <c r="D4475" s="261" t="s">
        <v>635</v>
      </c>
      <c r="E4475" s="261">
        <v>100</v>
      </c>
      <c r="F4475" s="261" t="s">
        <v>8126</v>
      </c>
      <c r="G4475" s="261" t="s">
        <v>22</v>
      </c>
      <c r="H4475" s="261">
        <v>3</v>
      </c>
      <c r="I4475" s="261" t="s">
        <v>8127</v>
      </c>
      <c r="J4475" s="261" t="s">
        <v>8128</v>
      </c>
      <c r="K4475" s="261" t="s">
        <v>8129</v>
      </c>
      <c r="L4475" s="262">
        <v>45530</v>
      </c>
      <c r="M4475" s="261" t="s">
        <v>20</v>
      </c>
    </row>
    <row r="4476" spans="1:13" x14ac:dyDescent="0.35">
      <c r="A4476" s="259" t="s">
        <v>1109</v>
      </c>
      <c r="B4476" s="259" t="s">
        <v>1110</v>
      </c>
      <c r="C4476" s="259" t="s">
        <v>1111</v>
      </c>
      <c r="D4476" s="259" t="s">
        <v>793</v>
      </c>
      <c r="E4476" s="259">
        <v>100</v>
      </c>
      <c r="F4476" s="259" t="s">
        <v>8126</v>
      </c>
      <c r="G4476" s="259" t="s">
        <v>22</v>
      </c>
      <c r="H4476" s="259">
        <v>3</v>
      </c>
      <c r="I4476" s="259" t="s">
        <v>8127</v>
      </c>
      <c r="J4476" s="259" t="s">
        <v>8128</v>
      </c>
      <c r="K4476" s="259" t="s">
        <v>8130</v>
      </c>
      <c r="L4476" s="260">
        <v>45530</v>
      </c>
      <c r="M4476" s="259" t="s">
        <v>20</v>
      </c>
    </row>
    <row r="4477" spans="1:13" x14ac:dyDescent="0.35">
      <c r="A4477" s="261" t="s">
        <v>1109</v>
      </c>
      <c r="B4477" s="261" t="s">
        <v>1110</v>
      </c>
      <c r="C4477" s="261" t="s">
        <v>1111</v>
      </c>
      <c r="D4477" s="261" t="s">
        <v>990</v>
      </c>
      <c r="E4477" s="261">
        <v>235422</v>
      </c>
      <c r="F4477" s="261" t="s">
        <v>8131</v>
      </c>
      <c r="G4477" s="261" t="s">
        <v>22</v>
      </c>
      <c r="H4477" s="261">
        <v>3</v>
      </c>
      <c r="I4477" s="261" t="s">
        <v>8132</v>
      </c>
      <c r="J4477" s="261" t="s">
        <v>8133</v>
      </c>
      <c r="K4477" s="261" t="s">
        <v>8134</v>
      </c>
      <c r="L4477" s="262">
        <v>45530</v>
      </c>
      <c r="M4477" s="261" t="s">
        <v>20</v>
      </c>
    </row>
    <row r="4478" spans="1:13" x14ac:dyDescent="0.35">
      <c r="A4478" s="259" t="s">
        <v>1109</v>
      </c>
      <c r="B4478" s="259" t="s">
        <v>1110</v>
      </c>
      <c r="C4478" s="259" t="s">
        <v>1111</v>
      </c>
      <c r="D4478" s="259" t="s">
        <v>995</v>
      </c>
      <c r="E4478" s="259">
        <v>2215178</v>
      </c>
      <c r="F4478" s="259" t="s">
        <v>8135</v>
      </c>
      <c r="G4478" s="259" t="s">
        <v>22</v>
      </c>
      <c r="H4478" s="259">
        <v>3</v>
      </c>
      <c r="I4478" s="259" t="s">
        <v>8136</v>
      </c>
      <c r="J4478" s="259" t="s">
        <v>8137</v>
      </c>
      <c r="K4478" s="259" t="s">
        <v>8138</v>
      </c>
      <c r="L4478" s="260">
        <v>45530</v>
      </c>
      <c r="M4478" s="259" t="s">
        <v>20</v>
      </c>
    </row>
    <row r="4479" spans="1:13" x14ac:dyDescent="0.35">
      <c r="A4479" s="261" t="s">
        <v>1109</v>
      </c>
      <c r="B4479" s="261" t="s">
        <v>1110</v>
      </c>
      <c r="C4479" s="261" t="s">
        <v>1111</v>
      </c>
      <c r="D4479" s="261" t="s">
        <v>1000</v>
      </c>
      <c r="E4479" s="261">
        <v>0</v>
      </c>
      <c r="F4479" s="261" t="s">
        <v>17</v>
      </c>
      <c r="G4479" s="261" t="s">
        <v>17</v>
      </c>
      <c r="H4479" s="261" t="s">
        <v>17</v>
      </c>
      <c r="I4479" s="261" t="s">
        <v>17</v>
      </c>
      <c r="J4479" s="261" t="s">
        <v>8139</v>
      </c>
      <c r="K4479" s="261" t="s">
        <v>8140</v>
      </c>
      <c r="L4479" s="262">
        <v>45530</v>
      </c>
      <c r="M4479" s="261" t="s">
        <v>20</v>
      </c>
    </row>
    <row r="4480" spans="1:13" x14ac:dyDescent="0.35">
      <c r="A4480" s="259" t="s">
        <v>1109</v>
      </c>
      <c r="B4480" s="259" t="s">
        <v>1110</v>
      </c>
      <c r="C4480" s="259" t="s">
        <v>1111</v>
      </c>
      <c r="D4480" s="259" t="s">
        <v>1003</v>
      </c>
      <c r="E4480" s="259">
        <v>235422</v>
      </c>
      <c r="F4480" s="259" t="s">
        <v>8131</v>
      </c>
      <c r="G4480" s="259" t="s">
        <v>22</v>
      </c>
      <c r="H4480" s="259">
        <v>3</v>
      </c>
      <c r="I4480" s="259" t="s">
        <v>8132</v>
      </c>
      <c r="J4480" s="259" t="s">
        <v>8141</v>
      </c>
      <c r="K4480" s="259" t="s">
        <v>8142</v>
      </c>
      <c r="L4480" s="260">
        <v>45530</v>
      </c>
      <c r="M4480" s="259" t="s">
        <v>20</v>
      </c>
    </row>
    <row r="4481" spans="1:13" x14ac:dyDescent="0.35">
      <c r="A4481" s="261" t="s">
        <v>1109</v>
      </c>
      <c r="B4481" s="261" t="s">
        <v>1110</v>
      </c>
      <c r="C4481" s="261" t="s">
        <v>1111</v>
      </c>
      <c r="D4481" s="261" t="s">
        <v>1006</v>
      </c>
      <c r="E4481" s="261">
        <v>0</v>
      </c>
      <c r="F4481" s="261" t="s">
        <v>17</v>
      </c>
      <c r="G4481" s="261" t="s">
        <v>17</v>
      </c>
      <c r="H4481" s="261" t="s">
        <v>17</v>
      </c>
      <c r="I4481" s="261" t="s">
        <v>17</v>
      </c>
      <c r="J4481" s="261" t="s">
        <v>8143</v>
      </c>
      <c r="K4481" s="261" t="s">
        <v>8144</v>
      </c>
      <c r="L4481" s="262">
        <v>45530</v>
      </c>
      <c r="M4481" s="261" t="s">
        <v>20</v>
      </c>
    </row>
    <row r="4482" spans="1:13" x14ac:dyDescent="0.35">
      <c r="A4482" s="259" t="s">
        <v>1109</v>
      </c>
      <c r="B4482" s="259" t="s">
        <v>1110</v>
      </c>
      <c r="C4482" s="259" t="s">
        <v>1111</v>
      </c>
      <c r="D4482" s="259" t="s">
        <v>823</v>
      </c>
      <c r="E4482" s="259">
        <v>0</v>
      </c>
      <c r="F4482" s="259" t="s">
        <v>824</v>
      </c>
      <c r="G4482" s="259" t="s">
        <v>17</v>
      </c>
      <c r="H4482" s="259" t="s">
        <v>17</v>
      </c>
      <c r="I4482" s="259" t="s">
        <v>17</v>
      </c>
      <c r="J4482" s="259" t="s">
        <v>8145</v>
      </c>
      <c r="K4482" s="259" t="s">
        <v>8146</v>
      </c>
      <c r="L4482" s="260">
        <v>45530</v>
      </c>
      <c r="M4482" s="259" t="s">
        <v>20</v>
      </c>
    </row>
    <row r="4483" spans="1:13" x14ac:dyDescent="0.35">
      <c r="A4483" s="261" t="s">
        <v>1109</v>
      </c>
      <c r="B4483" s="261" t="s">
        <v>1110</v>
      </c>
      <c r="C4483" s="261" t="s">
        <v>1111</v>
      </c>
      <c r="D4483" s="261" t="s">
        <v>404</v>
      </c>
      <c r="E4483" s="261">
        <v>3</v>
      </c>
      <c r="F4483" s="261" t="s">
        <v>8147</v>
      </c>
      <c r="G4483" s="261" t="s">
        <v>888</v>
      </c>
      <c r="H4483" s="261">
        <v>2</v>
      </c>
      <c r="I4483" s="261" t="s">
        <v>8148</v>
      </c>
      <c r="J4483" s="261" t="s">
        <v>7827</v>
      </c>
      <c r="K4483" s="261" t="s">
        <v>8149</v>
      </c>
      <c r="L4483" s="262">
        <v>45530</v>
      </c>
      <c r="M4483" s="261" t="s">
        <v>20</v>
      </c>
    </row>
    <row r="4484" spans="1:13" x14ac:dyDescent="0.35">
      <c r="A4484" s="259" t="s">
        <v>1109</v>
      </c>
      <c r="B4484" s="259" t="s">
        <v>1110</v>
      </c>
      <c r="C4484" s="259" t="s">
        <v>1111</v>
      </c>
      <c r="D4484" s="259" t="s">
        <v>38</v>
      </c>
      <c r="E4484" s="259" t="s">
        <v>17</v>
      </c>
      <c r="F4484" s="259" t="s">
        <v>17</v>
      </c>
      <c r="G4484" s="259" t="s">
        <v>17</v>
      </c>
      <c r="H4484" s="259" t="s">
        <v>17</v>
      </c>
      <c r="I4484" s="259" t="s">
        <v>17</v>
      </c>
      <c r="J4484" s="259" t="s">
        <v>7714</v>
      </c>
      <c r="K4484" s="259" t="s">
        <v>8150</v>
      </c>
      <c r="L4484" s="260">
        <v>45530</v>
      </c>
      <c r="M4484" s="259" t="s">
        <v>20</v>
      </c>
    </row>
    <row r="4485" spans="1:13" x14ac:dyDescent="0.35">
      <c r="A4485" s="261" t="s">
        <v>1109</v>
      </c>
      <c r="B4485" s="261" t="s">
        <v>1110</v>
      </c>
      <c r="C4485" s="261" t="s">
        <v>1111</v>
      </c>
      <c r="D4485" s="261" t="s">
        <v>16</v>
      </c>
      <c r="E4485" s="261" t="s">
        <v>17</v>
      </c>
      <c r="F4485" s="261" t="s">
        <v>17</v>
      </c>
      <c r="G4485" s="261" t="s">
        <v>17</v>
      </c>
      <c r="H4485" s="261" t="s">
        <v>17</v>
      </c>
      <c r="I4485" s="261" t="s">
        <v>17</v>
      </c>
      <c r="J4485" s="261" t="s">
        <v>7714</v>
      </c>
      <c r="K4485" s="261" t="s">
        <v>8151</v>
      </c>
      <c r="L4485" s="262">
        <v>45530</v>
      </c>
      <c r="M4485" s="261" t="s">
        <v>20</v>
      </c>
    </row>
    <row r="4486" spans="1:13" x14ac:dyDescent="0.35">
      <c r="A4486" s="259" t="s">
        <v>1109</v>
      </c>
      <c r="B4486" s="259" t="s">
        <v>1110</v>
      </c>
      <c r="C4486" s="259" t="s">
        <v>1111</v>
      </c>
      <c r="D4486" s="259" t="s">
        <v>21</v>
      </c>
      <c r="E4486" s="259" t="s">
        <v>17</v>
      </c>
      <c r="F4486" s="259" t="s">
        <v>17</v>
      </c>
      <c r="G4486" s="259" t="s">
        <v>17</v>
      </c>
      <c r="H4486" s="259" t="s">
        <v>17</v>
      </c>
      <c r="I4486" s="259" t="s">
        <v>17</v>
      </c>
      <c r="J4486" s="259" t="s">
        <v>7714</v>
      </c>
      <c r="K4486" s="259" t="s">
        <v>8152</v>
      </c>
      <c r="L4486" s="260">
        <v>45530</v>
      </c>
      <c r="M4486" s="259" t="s">
        <v>20</v>
      </c>
    </row>
    <row r="4487" spans="1:13" x14ac:dyDescent="0.35">
      <c r="A4487" s="261" t="s">
        <v>1109</v>
      </c>
      <c r="B4487" s="261" t="s">
        <v>1110</v>
      </c>
      <c r="C4487" s="261" t="s">
        <v>1111</v>
      </c>
      <c r="D4487" s="261" t="s">
        <v>768</v>
      </c>
      <c r="E4487" s="261" t="s">
        <v>17</v>
      </c>
      <c r="F4487" s="261" t="s">
        <v>17</v>
      </c>
      <c r="G4487" s="261" t="s">
        <v>17</v>
      </c>
      <c r="H4487" s="261" t="s">
        <v>17</v>
      </c>
      <c r="I4487" s="261" t="s">
        <v>17</v>
      </c>
      <c r="J4487" s="261" t="s">
        <v>7714</v>
      </c>
      <c r="K4487" s="261" t="s">
        <v>8153</v>
      </c>
      <c r="L4487" s="262">
        <v>45530</v>
      </c>
      <c r="M4487" s="261" t="s">
        <v>20</v>
      </c>
    </row>
    <row r="4488" spans="1:13" x14ac:dyDescent="0.35">
      <c r="A4488" s="259" t="s">
        <v>1109</v>
      </c>
      <c r="B4488" s="259" t="s">
        <v>1110</v>
      </c>
      <c r="C4488" s="259" t="s">
        <v>1111</v>
      </c>
      <c r="D4488" s="259" t="s">
        <v>24</v>
      </c>
      <c r="E4488" s="259" t="s">
        <v>17</v>
      </c>
      <c r="F4488" s="259" t="s">
        <v>17</v>
      </c>
      <c r="G4488" s="259" t="s">
        <v>17</v>
      </c>
      <c r="H4488" s="259" t="s">
        <v>17</v>
      </c>
      <c r="I4488" s="259" t="s">
        <v>17</v>
      </c>
      <c r="J4488" s="259" t="s">
        <v>7714</v>
      </c>
      <c r="K4488" s="259" t="s">
        <v>8154</v>
      </c>
      <c r="L4488" s="260">
        <v>45530</v>
      </c>
      <c r="M4488" s="259" t="s">
        <v>20</v>
      </c>
    </row>
    <row r="4489" spans="1:13" x14ac:dyDescent="0.35">
      <c r="A4489" s="261" t="s">
        <v>1123</v>
      </c>
      <c r="B4489" s="261" t="s">
        <v>1124</v>
      </c>
      <c r="C4489" s="261" t="s">
        <v>1125</v>
      </c>
      <c r="D4489" s="261" t="s">
        <v>953</v>
      </c>
      <c r="E4489" s="261">
        <v>11228821</v>
      </c>
      <c r="F4489" s="261" t="s">
        <v>8155</v>
      </c>
      <c r="G4489" s="261" t="s">
        <v>33</v>
      </c>
      <c r="H4489" s="261">
        <v>2</v>
      </c>
      <c r="I4489" s="261" t="s">
        <v>8156</v>
      </c>
      <c r="J4489" s="261" t="s">
        <v>8110</v>
      </c>
      <c r="K4489" s="261" t="s">
        <v>8157</v>
      </c>
      <c r="L4489" s="262">
        <v>45530</v>
      </c>
      <c r="M4489" s="261" t="s">
        <v>20</v>
      </c>
    </row>
    <row r="4490" spans="1:13" x14ac:dyDescent="0.35">
      <c r="A4490" s="259" t="s">
        <v>1123</v>
      </c>
      <c r="B4490" s="259" t="s">
        <v>1124</v>
      </c>
      <c r="C4490" s="259" t="s">
        <v>1125</v>
      </c>
      <c r="D4490" s="259" t="s">
        <v>694</v>
      </c>
      <c r="E4490" s="259">
        <v>48310</v>
      </c>
      <c r="F4490" s="259" t="s">
        <v>8155</v>
      </c>
      <c r="G4490" s="259" t="s">
        <v>888</v>
      </c>
      <c r="H4490" s="259">
        <v>2</v>
      </c>
      <c r="I4490" s="259" t="s">
        <v>8158</v>
      </c>
      <c r="J4490" s="259" t="s">
        <v>8159</v>
      </c>
      <c r="K4490" s="259" t="s">
        <v>8160</v>
      </c>
      <c r="L4490" s="260">
        <v>45530</v>
      </c>
      <c r="M4490" s="259" t="s">
        <v>20</v>
      </c>
    </row>
    <row r="4491" spans="1:13" x14ac:dyDescent="0.35">
      <c r="A4491" s="261" t="s">
        <v>1123</v>
      </c>
      <c r="B4491" s="261" t="s">
        <v>1124</v>
      </c>
      <c r="C4491" s="261" t="s">
        <v>1125</v>
      </c>
      <c r="D4491" s="261" t="s">
        <v>962</v>
      </c>
      <c r="E4491" s="261">
        <v>11228821</v>
      </c>
      <c r="F4491" s="261" t="s">
        <v>8155</v>
      </c>
      <c r="G4491" s="261" t="s">
        <v>888</v>
      </c>
      <c r="H4491" s="261">
        <v>2</v>
      </c>
      <c r="I4491" s="261" t="s">
        <v>8156</v>
      </c>
      <c r="J4491" s="261" t="s">
        <v>8161</v>
      </c>
      <c r="K4491" s="261" t="s">
        <v>8162</v>
      </c>
      <c r="L4491" s="262">
        <v>45530</v>
      </c>
      <c r="M4491" s="261" t="s">
        <v>20</v>
      </c>
    </row>
    <row r="4492" spans="1:13" x14ac:dyDescent="0.35">
      <c r="A4492" s="259" t="s">
        <v>1123</v>
      </c>
      <c r="B4492" s="259" t="s">
        <v>1124</v>
      </c>
      <c r="C4492" s="259" t="s">
        <v>1125</v>
      </c>
      <c r="D4492" s="259" t="s">
        <v>967</v>
      </c>
      <c r="E4492" s="259">
        <v>124141</v>
      </c>
      <c r="F4492" s="259" t="s">
        <v>8163</v>
      </c>
      <c r="G4492" s="259" t="s">
        <v>33</v>
      </c>
      <c r="H4492" s="259">
        <v>2</v>
      </c>
      <c r="I4492" s="259" t="s">
        <v>8076</v>
      </c>
      <c r="J4492" s="259" t="s">
        <v>8164</v>
      </c>
      <c r="K4492" s="259" t="s">
        <v>8165</v>
      </c>
      <c r="L4492" s="260">
        <v>45530</v>
      </c>
      <c r="M4492" s="259" t="s">
        <v>20</v>
      </c>
    </row>
    <row r="4493" spans="1:13" x14ac:dyDescent="0.35">
      <c r="A4493" s="261" t="s">
        <v>1123</v>
      </c>
      <c r="B4493" s="261" t="s">
        <v>1124</v>
      </c>
      <c r="C4493" s="261" t="s">
        <v>1125</v>
      </c>
      <c r="D4493" s="261" t="s">
        <v>568</v>
      </c>
      <c r="E4493" s="261">
        <v>124141</v>
      </c>
      <c r="F4493" s="261" t="s">
        <v>8163</v>
      </c>
      <c r="G4493" s="261" t="s">
        <v>33</v>
      </c>
      <c r="H4493" s="261">
        <v>2</v>
      </c>
      <c r="I4493" s="261" t="s">
        <v>8076</v>
      </c>
      <c r="J4493" s="261" t="s">
        <v>8164</v>
      </c>
      <c r="K4493" s="261" t="s">
        <v>8166</v>
      </c>
      <c r="L4493" s="262">
        <v>45530</v>
      </c>
      <c r="M4493" s="261" t="s">
        <v>20</v>
      </c>
    </row>
    <row r="4494" spans="1:13" x14ac:dyDescent="0.35">
      <c r="A4494" s="259" t="s">
        <v>1123</v>
      </c>
      <c r="B4494" s="259" t="s">
        <v>1124</v>
      </c>
      <c r="C4494" s="259" t="s">
        <v>1125</v>
      </c>
      <c r="D4494" s="259" t="s">
        <v>40</v>
      </c>
      <c r="E4494" s="259" t="s">
        <v>17</v>
      </c>
      <c r="F4494" s="259" t="s">
        <v>17</v>
      </c>
      <c r="G4494" s="259" t="s">
        <v>17</v>
      </c>
      <c r="H4494" s="259" t="s">
        <v>17</v>
      </c>
      <c r="I4494" s="259" t="s">
        <v>17</v>
      </c>
      <c r="J4494" s="259" t="s">
        <v>4178</v>
      </c>
      <c r="K4494" s="259" t="s">
        <v>8167</v>
      </c>
      <c r="L4494" s="260">
        <v>45530</v>
      </c>
      <c r="M4494" s="259" t="s">
        <v>20</v>
      </c>
    </row>
    <row r="4495" spans="1:13" x14ac:dyDescent="0.35">
      <c r="A4495" s="261" t="s">
        <v>1123</v>
      </c>
      <c r="B4495" s="261" t="s">
        <v>1124</v>
      </c>
      <c r="C4495" s="261" t="s">
        <v>1125</v>
      </c>
      <c r="D4495" s="261" t="s">
        <v>635</v>
      </c>
      <c r="E4495" s="261" t="s">
        <v>17</v>
      </c>
      <c r="F4495" s="261" t="s">
        <v>17</v>
      </c>
      <c r="G4495" s="261" t="s">
        <v>17</v>
      </c>
      <c r="H4495" s="261" t="s">
        <v>17</v>
      </c>
      <c r="I4495" s="261" t="s">
        <v>17</v>
      </c>
      <c r="J4495" s="261" t="s">
        <v>4178</v>
      </c>
      <c r="K4495" s="261" t="s">
        <v>8168</v>
      </c>
      <c r="L4495" s="262">
        <v>45530</v>
      </c>
      <c r="M4495" s="261" t="s">
        <v>20</v>
      </c>
    </row>
    <row r="4496" spans="1:13" x14ac:dyDescent="0.35">
      <c r="A4496" s="259" t="s">
        <v>1123</v>
      </c>
      <c r="B4496" s="259" t="s">
        <v>1124</v>
      </c>
      <c r="C4496" s="259" t="s">
        <v>1125</v>
      </c>
      <c r="D4496" s="259" t="s">
        <v>793</v>
      </c>
      <c r="E4496" s="259" t="s">
        <v>17</v>
      </c>
      <c r="F4496" s="259" t="s">
        <v>17</v>
      </c>
      <c r="G4496" s="259" t="s">
        <v>17</v>
      </c>
      <c r="H4496" s="259" t="s">
        <v>17</v>
      </c>
      <c r="I4496" s="259" t="s">
        <v>17</v>
      </c>
      <c r="J4496" s="259" t="s">
        <v>4178</v>
      </c>
      <c r="K4496" s="259" t="s">
        <v>8169</v>
      </c>
      <c r="L4496" s="260">
        <v>45530</v>
      </c>
      <c r="M4496" s="259" t="s">
        <v>20</v>
      </c>
    </row>
    <row r="4497" spans="1:13" x14ac:dyDescent="0.35">
      <c r="A4497" s="261" t="s">
        <v>1123</v>
      </c>
      <c r="B4497" s="261" t="s">
        <v>1124</v>
      </c>
      <c r="C4497" s="261" t="s">
        <v>1125</v>
      </c>
      <c r="D4497" s="261" t="s">
        <v>990</v>
      </c>
      <c r="E4497" s="261">
        <v>117200</v>
      </c>
      <c r="F4497" s="261" t="s">
        <v>8170</v>
      </c>
      <c r="G4497" s="261" t="s">
        <v>33</v>
      </c>
      <c r="H4497" s="261">
        <v>2</v>
      </c>
      <c r="I4497" s="261" t="s">
        <v>8171</v>
      </c>
      <c r="J4497" s="261" t="s">
        <v>8172</v>
      </c>
      <c r="K4497" s="261" t="s">
        <v>8173</v>
      </c>
      <c r="L4497" s="262">
        <v>45530</v>
      </c>
      <c r="M4497" s="261" t="s">
        <v>20</v>
      </c>
    </row>
    <row r="4498" spans="1:13" x14ac:dyDescent="0.35">
      <c r="A4498" s="259" t="s">
        <v>1123</v>
      </c>
      <c r="B4498" s="259" t="s">
        <v>1124</v>
      </c>
      <c r="C4498" s="259" t="s">
        <v>1125</v>
      </c>
      <c r="D4498" s="259" t="s">
        <v>995</v>
      </c>
      <c r="E4498" s="259">
        <v>11104680</v>
      </c>
      <c r="F4498" s="259" t="s">
        <v>8174</v>
      </c>
      <c r="G4498" s="259" t="s">
        <v>33</v>
      </c>
      <c r="H4498" s="259">
        <v>2</v>
      </c>
      <c r="I4498" s="259" t="s">
        <v>8175</v>
      </c>
      <c r="J4498" s="259" t="s">
        <v>8176</v>
      </c>
      <c r="K4498" s="259" t="s">
        <v>8177</v>
      </c>
      <c r="L4498" s="260">
        <v>45530</v>
      </c>
      <c r="M4498" s="259" t="s">
        <v>20</v>
      </c>
    </row>
    <row r="4499" spans="1:13" x14ac:dyDescent="0.35">
      <c r="A4499" s="261" t="s">
        <v>1123</v>
      </c>
      <c r="B4499" s="261" t="s">
        <v>1124</v>
      </c>
      <c r="C4499" s="261" t="s">
        <v>1125</v>
      </c>
      <c r="D4499" s="261" t="s">
        <v>1000</v>
      </c>
      <c r="E4499" s="261">
        <v>6941</v>
      </c>
      <c r="F4499" s="261" t="s">
        <v>8178</v>
      </c>
      <c r="G4499" s="261" t="s">
        <v>33</v>
      </c>
      <c r="H4499" s="261">
        <v>2</v>
      </c>
      <c r="I4499" s="261" t="s">
        <v>8179</v>
      </c>
      <c r="J4499" s="261" t="s">
        <v>8180</v>
      </c>
      <c r="K4499" s="261" t="s">
        <v>8181</v>
      </c>
      <c r="L4499" s="262">
        <v>45530</v>
      </c>
      <c r="M4499" s="261" t="s">
        <v>20</v>
      </c>
    </row>
    <row r="4500" spans="1:13" x14ac:dyDescent="0.35">
      <c r="A4500" s="259" t="s">
        <v>1123</v>
      </c>
      <c r="B4500" s="259" t="s">
        <v>1124</v>
      </c>
      <c r="C4500" s="259" t="s">
        <v>1125</v>
      </c>
      <c r="D4500" s="259" t="s">
        <v>1003</v>
      </c>
      <c r="E4500" s="259">
        <v>117200</v>
      </c>
      <c r="F4500" s="259" t="s">
        <v>8170</v>
      </c>
      <c r="G4500" s="259" t="s">
        <v>33</v>
      </c>
      <c r="H4500" s="259">
        <v>2</v>
      </c>
      <c r="I4500" s="259" t="s">
        <v>8171</v>
      </c>
      <c r="J4500" s="259" t="s">
        <v>8172</v>
      </c>
      <c r="K4500" s="259" t="s">
        <v>8182</v>
      </c>
      <c r="L4500" s="260">
        <v>45530</v>
      </c>
      <c r="M4500" s="259" t="s">
        <v>20</v>
      </c>
    </row>
    <row r="4501" spans="1:13" x14ac:dyDescent="0.35">
      <c r="A4501" s="261" t="s">
        <v>1123</v>
      </c>
      <c r="B4501" s="261" t="s">
        <v>1124</v>
      </c>
      <c r="C4501" s="261" t="s">
        <v>1125</v>
      </c>
      <c r="D4501" s="261" t="s">
        <v>1006</v>
      </c>
      <c r="E4501" s="261">
        <v>0</v>
      </c>
      <c r="F4501" s="261" t="s">
        <v>824</v>
      </c>
      <c r="G4501" s="261" t="s">
        <v>17</v>
      </c>
      <c r="H4501" s="261" t="s">
        <v>17</v>
      </c>
      <c r="I4501" s="261" t="s">
        <v>17</v>
      </c>
      <c r="J4501" s="261" t="s">
        <v>4198</v>
      </c>
      <c r="K4501" s="261" t="s">
        <v>8183</v>
      </c>
      <c r="L4501" s="262">
        <v>45530</v>
      </c>
      <c r="M4501" s="261" t="s">
        <v>20</v>
      </c>
    </row>
    <row r="4502" spans="1:13" x14ac:dyDescent="0.35">
      <c r="A4502" s="259" t="s">
        <v>1123</v>
      </c>
      <c r="B4502" s="259" t="s">
        <v>1124</v>
      </c>
      <c r="C4502" s="259" t="s">
        <v>1125</v>
      </c>
      <c r="D4502" s="259" t="s">
        <v>823</v>
      </c>
      <c r="E4502" s="259">
        <v>0</v>
      </c>
      <c r="F4502" s="259" t="s">
        <v>17</v>
      </c>
      <c r="G4502" s="259" t="s">
        <v>17</v>
      </c>
      <c r="H4502" s="259" t="s">
        <v>17</v>
      </c>
      <c r="I4502" s="259" t="s">
        <v>17</v>
      </c>
      <c r="J4502" s="259" t="s">
        <v>4235</v>
      </c>
      <c r="K4502" s="259" t="s">
        <v>8184</v>
      </c>
      <c r="L4502" s="260">
        <v>45530</v>
      </c>
      <c r="M4502" s="259" t="s">
        <v>20</v>
      </c>
    </row>
    <row r="4503" spans="1:13" x14ac:dyDescent="0.35">
      <c r="A4503" s="261" t="s">
        <v>1123</v>
      </c>
      <c r="B4503" s="261" t="s">
        <v>1124</v>
      </c>
      <c r="C4503" s="261" t="s">
        <v>1125</v>
      </c>
      <c r="D4503" s="261" t="s">
        <v>404</v>
      </c>
      <c r="E4503" s="261">
        <v>2</v>
      </c>
      <c r="F4503" s="261" t="s">
        <v>8185</v>
      </c>
      <c r="G4503" s="261" t="s">
        <v>888</v>
      </c>
      <c r="H4503" s="261">
        <v>2</v>
      </c>
      <c r="I4503" s="261" t="s">
        <v>8171</v>
      </c>
      <c r="J4503" s="261" t="s">
        <v>8101</v>
      </c>
      <c r="K4503" s="261" t="s">
        <v>8186</v>
      </c>
      <c r="L4503" s="262">
        <v>45530</v>
      </c>
      <c r="M4503" s="261" t="s">
        <v>20</v>
      </c>
    </row>
    <row r="4504" spans="1:13" x14ac:dyDescent="0.35">
      <c r="A4504" s="259" t="s">
        <v>1123</v>
      </c>
      <c r="B4504" s="259" t="s">
        <v>1124</v>
      </c>
      <c r="C4504" s="259" t="s">
        <v>1125</v>
      </c>
      <c r="D4504" s="259" t="s">
        <v>38</v>
      </c>
      <c r="E4504" s="259" t="s">
        <v>17</v>
      </c>
      <c r="F4504" s="259" t="s">
        <v>17</v>
      </c>
      <c r="G4504" s="259" t="s">
        <v>17</v>
      </c>
      <c r="H4504" s="259" t="s">
        <v>17</v>
      </c>
      <c r="I4504" s="259" t="s">
        <v>17</v>
      </c>
      <c r="J4504" s="259" t="s">
        <v>8187</v>
      </c>
      <c r="K4504" s="259" t="s">
        <v>8188</v>
      </c>
      <c r="L4504" s="260">
        <v>45530</v>
      </c>
      <c r="M4504" s="259" t="s">
        <v>20</v>
      </c>
    </row>
    <row r="4505" spans="1:13" x14ac:dyDescent="0.35">
      <c r="A4505" s="261" t="s">
        <v>1123</v>
      </c>
      <c r="B4505" s="261" t="s">
        <v>1124</v>
      </c>
      <c r="C4505" s="261" t="s">
        <v>1125</v>
      </c>
      <c r="D4505" s="261" t="s">
        <v>16</v>
      </c>
      <c r="E4505" s="261" t="s">
        <v>17</v>
      </c>
      <c r="F4505" s="261" t="s">
        <v>17</v>
      </c>
      <c r="G4505" s="261" t="s">
        <v>17</v>
      </c>
      <c r="H4505" s="261" t="s">
        <v>17</v>
      </c>
      <c r="I4505" s="261" t="s">
        <v>17</v>
      </c>
      <c r="J4505" s="261" t="s">
        <v>8189</v>
      </c>
      <c r="K4505" s="261" t="s">
        <v>8190</v>
      </c>
      <c r="L4505" s="262">
        <v>45530</v>
      </c>
      <c r="M4505" s="261" t="s">
        <v>20</v>
      </c>
    </row>
    <row r="4506" spans="1:13" x14ac:dyDescent="0.35">
      <c r="A4506" s="259" t="s">
        <v>1123</v>
      </c>
      <c r="B4506" s="259" t="s">
        <v>1124</v>
      </c>
      <c r="C4506" s="259" t="s">
        <v>1125</v>
      </c>
      <c r="D4506" s="259" t="s">
        <v>21</v>
      </c>
      <c r="E4506" s="259" t="s">
        <v>17</v>
      </c>
      <c r="F4506" s="259" t="s">
        <v>17</v>
      </c>
      <c r="G4506" s="259" t="s">
        <v>17</v>
      </c>
      <c r="H4506" s="259" t="s">
        <v>17</v>
      </c>
      <c r="I4506" s="259" t="s">
        <v>17</v>
      </c>
      <c r="J4506" s="259" t="s">
        <v>8191</v>
      </c>
      <c r="K4506" s="259" t="s">
        <v>8192</v>
      </c>
      <c r="L4506" s="260">
        <v>45530</v>
      </c>
      <c r="M4506" s="259" t="s">
        <v>20</v>
      </c>
    </row>
    <row r="4507" spans="1:13" x14ac:dyDescent="0.35">
      <c r="A4507" s="261" t="s">
        <v>1123</v>
      </c>
      <c r="B4507" s="261" t="s">
        <v>1124</v>
      </c>
      <c r="C4507" s="261" t="s">
        <v>1125</v>
      </c>
      <c r="D4507" s="261" t="s">
        <v>768</v>
      </c>
      <c r="E4507" s="261" t="s">
        <v>17</v>
      </c>
      <c r="F4507" s="261" t="s">
        <v>17</v>
      </c>
      <c r="G4507" s="261" t="s">
        <v>17</v>
      </c>
      <c r="H4507" s="261" t="s">
        <v>17</v>
      </c>
      <c r="I4507" s="261" t="s">
        <v>17</v>
      </c>
      <c r="J4507" s="261" t="s">
        <v>8193</v>
      </c>
      <c r="K4507" s="261" t="s">
        <v>8194</v>
      </c>
      <c r="L4507" s="262">
        <v>45530</v>
      </c>
      <c r="M4507" s="261" t="s">
        <v>20</v>
      </c>
    </row>
    <row r="4508" spans="1:13" x14ac:dyDescent="0.35">
      <c r="A4508" s="259" t="s">
        <v>1429</v>
      </c>
      <c r="B4508" s="259" t="s">
        <v>1430</v>
      </c>
      <c r="C4508" s="259" t="s">
        <v>1092</v>
      </c>
      <c r="D4508" s="259" t="s">
        <v>953</v>
      </c>
      <c r="E4508" s="259">
        <v>52700000</v>
      </c>
      <c r="F4508" s="259" t="s">
        <v>8195</v>
      </c>
      <c r="G4508" s="259" t="s">
        <v>492</v>
      </c>
      <c r="H4508" s="259">
        <v>1</v>
      </c>
      <c r="I4508" s="259" t="s">
        <v>8196</v>
      </c>
      <c r="J4508" s="259" t="s">
        <v>8197</v>
      </c>
      <c r="K4508" s="259" t="s">
        <v>8198</v>
      </c>
      <c r="L4508" s="260">
        <v>45530</v>
      </c>
      <c r="M4508" s="259" t="s">
        <v>439</v>
      </c>
    </row>
    <row r="4509" spans="1:13" x14ac:dyDescent="0.35">
      <c r="A4509" s="261" t="s">
        <v>1429</v>
      </c>
      <c r="B4509" s="261" t="s">
        <v>1430</v>
      </c>
      <c r="C4509" s="261" t="s">
        <v>1092</v>
      </c>
      <c r="D4509" s="261" t="s">
        <v>694</v>
      </c>
      <c r="E4509" s="261">
        <v>1109500</v>
      </c>
      <c r="F4509" s="261" t="s">
        <v>8199</v>
      </c>
      <c r="G4509" s="261" t="s">
        <v>492</v>
      </c>
      <c r="H4509" s="261">
        <v>1</v>
      </c>
      <c r="I4509" s="261" t="s">
        <v>8200</v>
      </c>
      <c r="J4509" s="261" t="s">
        <v>8201</v>
      </c>
      <c r="K4509" s="261" t="s">
        <v>8202</v>
      </c>
      <c r="L4509" s="262">
        <v>45530</v>
      </c>
      <c r="M4509" s="261" t="s">
        <v>439</v>
      </c>
    </row>
    <row r="4510" spans="1:13" x14ac:dyDescent="0.35">
      <c r="A4510" s="259" t="s">
        <v>1429</v>
      </c>
      <c r="B4510" s="259" t="s">
        <v>1430</v>
      </c>
      <c r="C4510" s="259" t="s">
        <v>1092</v>
      </c>
      <c r="D4510" s="259" t="s">
        <v>962</v>
      </c>
      <c r="E4510" s="259">
        <v>52700000</v>
      </c>
      <c r="F4510" s="259" t="s">
        <v>8195</v>
      </c>
      <c r="G4510" s="259" t="s">
        <v>492</v>
      </c>
      <c r="H4510" s="259">
        <v>1</v>
      </c>
      <c r="I4510" s="259" t="s">
        <v>8196</v>
      </c>
      <c r="J4510" s="259" t="s">
        <v>8203</v>
      </c>
      <c r="K4510" s="259" t="s">
        <v>8204</v>
      </c>
      <c r="L4510" s="260">
        <v>45530</v>
      </c>
      <c r="M4510" s="259" t="s">
        <v>439</v>
      </c>
    </row>
    <row r="4511" spans="1:13" x14ac:dyDescent="0.35">
      <c r="A4511" s="261" t="s">
        <v>1429</v>
      </c>
      <c r="B4511" s="261" t="s">
        <v>1430</v>
      </c>
      <c r="C4511" s="261" t="s">
        <v>1092</v>
      </c>
      <c r="D4511" s="261" t="s">
        <v>967</v>
      </c>
      <c r="E4511" s="261">
        <v>20176404</v>
      </c>
      <c r="F4511" s="261" t="s">
        <v>8205</v>
      </c>
      <c r="G4511" s="261" t="s">
        <v>33</v>
      </c>
      <c r="H4511" s="261">
        <v>2</v>
      </c>
      <c r="I4511" s="261" t="s">
        <v>8206</v>
      </c>
      <c r="J4511" s="261" t="s">
        <v>8207</v>
      </c>
      <c r="K4511" s="261" t="s">
        <v>8208</v>
      </c>
      <c r="L4511" s="262">
        <v>45530</v>
      </c>
      <c r="M4511" s="261" t="s">
        <v>439</v>
      </c>
    </row>
    <row r="4512" spans="1:13" x14ac:dyDescent="0.35">
      <c r="A4512" s="259" t="s">
        <v>1429</v>
      </c>
      <c r="B4512" s="259" t="s">
        <v>1430</v>
      </c>
      <c r="C4512" s="259" t="s">
        <v>1092</v>
      </c>
      <c r="D4512" s="259" t="s">
        <v>568</v>
      </c>
      <c r="E4512" s="259">
        <v>6921800</v>
      </c>
      <c r="F4512" s="259" t="s">
        <v>8209</v>
      </c>
      <c r="G4512" s="259" t="s">
        <v>33</v>
      </c>
      <c r="H4512" s="259">
        <v>2</v>
      </c>
      <c r="I4512" s="259" t="s">
        <v>8210</v>
      </c>
      <c r="J4512" s="259" t="s">
        <v>8211</v>
      </c>
      <c r="K4512" s="259" t="s">
        <v>8212</v>
      </c>
      <c r="L4512" s="260">
        <v>45530</v>
      </c>
      <c r="M4512" s="259" t="s">
        <v>439</v>
      </c>
    </row>
    <row r="4513" spans="1:13" x14ac:dyDescent="0.35">
      <c r="A4513" s="261" t="s">
        <v>1429</v>
      </c>
      <c r="B4513" s="261" t="s">
        <v>1430</v>
      </c>
      <c r="C4513" s="261" t="s">
        <v>1092</v>
      </c>
      <c r="D4513" s="261" t="s">
        <v>40</v>
      </c>
      <c r="E4513" s="261" t="s">
        <v>17</v>
      </c>
      <c r="F4513" s="261" t="s">
        <v>512</v>
      </c>
      <c r="G4513" s="261" t="s">
        <v>17</v>
      </c>
      <c r="H4513" s="261" t="s">
        <v>17</v>
      </c>
      <c r="I4513" s="261" t="s">
        <v>512</v>
      </c>
      <c r="J4513" s="261" t="s">
        <v>4042</v>
      </c>
      <c r="K4513" s="261" t="s">
        <v>8213</v>
      </c>
      <c r="L4513" s="262">
        <v>45530</v>
      </c>
      <c r="M4513" s="261" t="s">
        <v>439</v>
      </c>
    </row>
    <row r="4514" spans="1:13" x14ac:dyDescent="0.35">
      <c r="A4514" s="259" t="s">
        <v>1429</v>
      </c>
      <c r="B4514" s="259" t="s">
        <v>1430</v>
      </c>
      <c r="C4514" s="259" t="s">
        <v>1092</v>
      </c>
      <c r="D4514" s="259" t="s">
        <v>635</v>
      </c>
      <c r="E4514" s="259">
        <v>803</v>
      </c>
      <c r="F4514" s="259" t="s">
        <v>8214</v>
      </c>
      <c r="G4514" s="259" t="s">
        <v>33</v>
      </c>
      <c r="H4514" s="259">
        <v>2</v>
      </c>
      <c r="I4514" s="259" t="s">
        <v>8215</v>
      </c>
      <c r="J4514" s="259" t="s">
        <v>8216</v>
      </c>
      <c r="K4514" s="259" t="s">
        <v>8217</v>
      </c>
      <c r="L4514" s="260">
        <v>45530</v>
      </c>
      <c r="M4514" s="259" t="s">
        <v>439</v>
      </c>
    </row>
    <row r="4515" spans="1:13" x14ac:dyDescent="0.35">
      <c r="A4515" s="261" t="s">
        <v>1429</v>
      </c>
      <c r="B4515" s="261" t="s">
        <v>1430</v>
      </c>
      <c r="C4515" s="261" t="s">
        <v>1092</v>
      </c>
      <c r="D4515" s="261" t="s">
        <v>793</v>
      </c>
      <c r="E4515" s="261">
        <v>807</v>
      </c>
      <c r="F4515" s="261" t="s">
        <v>8214</v>
      </c>
      <c r="G4515" s="261" t="s">
        <v>33</v>
      </c>
      <c r="H4515" s="261">
        <v>2</v>
      </c>
      <c r="I4515" s="261" t="s">
        <v>8215</v>
      </c>
      <c r="J4515" s="261" t="s">
        <v>8218</v>
      </c>
      <c r="K4515" s="261" t="s">
        <v>8219</v>
      </c>
      <c r="L4515" s="262">
        <v>45530</v>
      </c>
      <c r="M4515" s="261" t="s">
        <v>439</v>
      </c>
    </row>
    <row r="4516" spans="1:13" x14ac:dyDescent="0.35">
      <c r="A4516" s="259" t="s">
        <v>1429</v>
      </c>
      <c r="B4516" s="259" t="s">
        <v>1430</v>
      </c>
      <c r="C4516" s="259" t="s">
        <v>1092</v>
      </c>
      <c r="D4516" s="259" t="s">
        <v>990</v>
      </c>
      <c r="E4516" s="259">
        <v>10400000</v>
      </c>
      <c r="F4516" s="259" t="s">
        <v>8220</v>
      </c>
      <c r="G4516" s="259" t="s">
        <v>33</v>
      </c>
      <c r="H4516" s="259">
        <v>2</v>
      </c>
      <c r="I4516" s="259" t="s">
        <v>8221</v>
      </c>
      <c r="J4516" s="259" t="s">
        <v>8222</v>
      </c>
      <c r="K4516" s="259" t="s">
        <v>8223</v>
      </c>
      <c r="L4516" s="260">
        <v>45530</v>
      </c>
      <c r="M4516" s="259" t="s">
        <v>439</v>
      </c>
    </row>
    <row r="4517" spans="1:13" x14ac:dyDescent="0.35">
      <c r="A4517" s="261" t="s">
        <v>1429</v>
      </c>
      <c r="B4517" s="261" t="s">
        <v>1430</v>
      </c>
      <c r="C4517" s="261" t="s">
        <v>1092</v>
      </c>
      <c r="D4517" s="261" t="s">
        <v>995</v>
      </c>
      <c r="E4517" s="261">
        <v>32523596</v>
      </c>
      <c r="F4517" s="261" t="s">
        <v>8220</v>
      </c>
      <c r="G4517" s="261" t="s">
        <v>33</v>
      </c>
      <c r="H4517" s="261">
        <v>2</v>
      </c>
      <c r="I4517" s="261" t="s">
        <v>8224</v>
      </c>
      <c r="J4517" s="261" t="s">
        <v>8225</v>
      </c>
      <c r="K4517" s="261" t="s">
        <v>8226</v>
      </c>
      <c r="L4517" s="262">
        <v>45530</v>
      </c>
      <c r="M4517" s="261" t="s">
        <v>439</v>
      </c>
    </row>
    <row r="4518" spans="1:13" x14ac:dyDescent="0.35">
      <c r="A4518" s="259" t="s">
        <v>1429</v>
      </c>
      <c r="B4518" s="259" t="s">
        <v>1430</v>
      </c>
      <c r="C4518" s="259" t="s">
        <v>1092</v>
      </c>
      <c r="D4518" s="259" t="s">
        <v>1000</v>
      </c>
      <c r="E4518" s="259">
        <v>9776404</v>
      </c>
      <c r="F4518" s="259" t="s">
        <v>8227</v>
      </c>
      <c r="G4518" s="259" t="s">
        <v>888</v>
      </c>
      <c r="H4518" s="259">
        <v>2</v>
      </c>
      <c r="I4518" s="259" t="s">
        <v>8228</v>
      </c>
      <c r="J4518" s="259" t="s">
        <v>8229</v>
      </c>
      <c r="K4518" s="259" t="s">
        <v>8230</v>
      </c>
      <c r="L4518" s="260">
        <v>45530</v>
      </c>
      <c r="M4518" s="259" t="s">
        <v>439</v>
      </c>
    </row>
    <row r="4519" spans="1:13" x14ac:dyDescent="0.35">
      <c r="A4519" s="261" t="s">
        <v>1429</v>
      </c>
      <c r="B4519" s="261" t="s">
        <v>1430</v>
      </c>
      <c r="C4519" s="261" t="s">
        <v>1092</v>
      </c>
      <c r="D4519" s="261" t="s">
        <v>1003</v>
      </c>
      <c r="E4519" s="261">
        <v>6080000</v>
      </c>
      <c r="F4519" s="261" t="s">
        <v>8220</v>
      </c>
      <c r="G4519" s="261" t="s">
        <v>33</v>
      </c>
      <c r="H4519" s="261">
        <v>2</v>
      </c>
      <c r="I4519" s="261" t="s">
        <v>8224</v>
      </c>
      <c r="J4519" s="261" t="s">
        <v>8231</v>
      </c>
      <c r="K4519" s="261" t="s">
        <v>8232</v>
      </c>
      <c r="L4519" s="262">
        <v>45530</v>
      </c>
      <c r="M4519" s="261" t="s">
        <v>439</v>
      </c>
    </row>
    <row r="4520" spans="1:13" x14ac:dyDescent="0.35">
      <c r="A4520" s="259" t="s">
        <v>1429</v>
      </c>
      <c r="B4520" s="259" t="s">
        <v>1430</v>
      </c>
      <c r="C4520" s="259" t="s">
        <v>1092</v>
      </c>
      <c r="D4520" s="259" t="s">
        <v>1006</v>
      </c>
      <c r="E4520" s="259">
        <v>3800000</v>
      </c>
      <c r="F4520" s="259" t="s">
        <v>8220</v>
      </c>
      <c r="G4520" s="259" t="s">
        <v>17</v>
      </c>
      <c r="H4520" s="259" t="s">
        <v>17</v>
      </c>
      <c r="I4520" s="259" t="s">
        <v>8224</v>
      </c>
      <c r="J4520" s="259" t="s">
        <v>8233</v>
      </c>
      <c r="K4520" s="259" t="s">
        <v>8234</v>
      </c>
      <c r="L4520" s="260">
        <v>45530</v>
      </c>
      <c r="M4520" s="259" t="s">
        <v>439</v>
      </c>
    </row>
    <row r="4521" spans="1:13" x14ac:dyDescent="0.35">
      <c r="A4521" s="261" t="s">
        <v>1429</v>
      </c>
      <c r="B4521" s="261" t="s">
        <v>1430</v>
      </c>
      <c r="C4521" s="261" t="s">
        <v>1092</v>
      </c>
      <c r="D4521" s="261" t="s">
        <v>823</v>
      </c>
      <c r="E4521" s="261">
        <v>520000</v>
      </c>
      <c r="F4521" s="261" t="s">
        <v>8220</v>
      </c>
      <c r="G4521" s="261" t="s">
        <v>17</v>
      </c>
      <c r="H4521" s="261" t="s">
        <v>17</v>
      </c>
      <c r="I4521" s="261" t="s">
        <v>8224</v>
      </c>
      <c r="J4521" s="261" t="s">
        <v>8235</v>
      </c>
      <c r="K4521" s="261" t="s">
        <v>8236</v>
      </c>
      <c r="L4521" s="262">
        <v>45530</v>
      </c>
      <c r="M4521" s="261" t="s">
        <v>439</v>
      </c>
    </row>
    <row r="4522" spans="1:13" x14ac:dyDescent="0.35">
      <c r="A4522" s="259" t="s">
        <v>1429</v>
      </c>
      <c r="B4522" s="259" t="s">
        <v>1430</v>
      </c>
      <c r="C4522" s="259" t="s">
        <v>1092</v>
      </c>
      <c r="D4522" s="259" t="s">
        <v>404</v>
      </c>
      <c r="E4522" s="259">
        <v>4</v>
      </c>
      <c r="F4522" s="259" t="s">
        <v>8237</v>
      </c>
      <c r="G4522" s="259" t="s">
        <v>33</v>
      </c>
      <c r="H4522" s="259">
        <v>2</v>
      </c>
      <c r="I4522" s="259" t="s">
        <v>8238</v>
      </c>
      <c r="J4522" s="259" t="s">
        <v>8239</v>
      </c>
      <c r="K4522" s="259" t="s">
        <v>8240</v>
      </c>
      <c r="L4522" s="260">
        <v>45530</v>
      </c>
      <c r="M4522" s="259" t="s">
        <v>439</v>
      </c>
    </row>
    <row r="4523" spans="1:13" x14ac:dyDescent="0.35">
      <c r="A4523" s="261" t="s">
        <v>1429</v>
      </c>
      <c r="B4523" s="261" t="s">
        <v>1430</v>
      </c>
      <c r="C4523" s="261" t="s">
        <v>1092</v>
      </c>
      <c r="D4523" s="261" t="s">
        <v>38</v>
      </c>
      <c r="E4523" s="261" t="s">
        <v>17</v>
      </c>
      <c r="F4523" s="261" t="s">
        <v>17</v>
      </c>
      <c r="G4523" s="261" t="s">
        <v>17</v>
      </c>
      <c r="H4523" s="261" t="s">
        <v>17</v>
      </c>
      <c r="I4523" s="261" t="s">
        <v>512</v>
      </c>
      <c r="J4523" s="261" t="s">
        <v>4042</v>
      </c>
      <c r="K4523" s="261" t="s">
        <v>8241</v>
      </c>
      <c r="L4523" s="262">
        <v>45530</v>
      </c>
      <c r="M4523" s="261" t="s">
        <v>439</v>
      </c>
    </row>
    <row r="4524" spans="1:13" x14ac:dyDescent="0.35">
      <c r="A4524" s="259" t="s">
        <v>1429</v>
      </c>
      <c r="B4524" s="259" t="s">
        <v>1430</v>
      </c>
      <c r="C4524" s="259" t="s">
        <v>1092</v>
      </c>
      <c r="D4524" s="259" t="s">
        <v>16</v>
      </c>
      <c r="E4524" s="259" t="s">
        <v>17</v>
      </c>
      <c r="F4524" s="259" t="s">
        <v>17</v>
      </c>
      <c r="G4524" s="259" t="s">
        <v>17</v>
      </c>
      <c r="H4524" s="259" t="s">
        <v>17</v>
      </c>
      <c r="I4524" s="259" t="s">
        <v>512</v>
      </c>
      <c r="J4524" s="259" t="s">
        <v>4042</v>
      </c>
      <c r="K4524" s="259" t="s">
        <v>8242</v>
      </c>
      <c r="L4524" s="260">
        <v>45530</v>
      </c>
      <c r="M4524" s="259" t="s">
        <v>439</v>
      </c>
    </row>
    <row r="4525" spans="1:13" x14ac:dyDescent="0.35">
      <c r="A4525" s="261" t="s">
        <v>1429</v>
      </c>
      <c r="B4525" s="261" t="s">
        <v>1430</v>
      </c>
      <c r="C4525" s="261" t="s">
        <v>1092</v>
      </c>
      <c r="D4525" s="261" t="s">
        <v>21</v>
      </c>
      <c r="E4525" s="261" t="s">
        <v>17</v>
      </c>
      <c r="F4525" s="261" t="s">
        <v>17</v>
      </c>
      <c r="G4525" s="261" t="s">
        <v>17</v>
      </c>
      <c r="H4525" s="261" t="s">
        <v>17</v>
      </c>
      <c r="I4525" s="261" t="s">
        <v>512</v>
      </c>
      <c r="J4525" s="261" t="s">
        <v>4042</v>
      </c>
      <c r="K4525" s="261" t="s">
        <v>8243</v>
      </c>
      <c r="L4525" s="262">
        <v>45530</v>
      </c>
      <c r="M4525" s="261" t="s">
        <v>439</v>
      </c>
    </row>
    <row r="4526" spans="1:13" x14ac:dyDescent="0.35">
      <c r="A4526" s="259" t="s">
        <v>1429</v>
      </c>
      <c r="B4526" s="259" t="s">
        <v>1430</v>
      </c>
      <c r="C4526" s="259" t="s">
        <v>1092</v>
      </c>
      <c r="D4526" s="259" t="s">
        <v>768</v>
      </c>
      <c r="E4526" s="259" t="s">
        <v>17</v>
      </c>
      <c r="F4526" s="259" t="s">
        <v>17</v>
      </c>
      <c r="G4526" s="259" t="s">
        <v>17</v>
      </c>
      <c r="H4526" s="259" t="s">
        <v>17</v>
      </c>
      <c r="I4526" s="259" t="s">
        <v>512</v>
      </c>
      <c r="J4526" s="259" t="s">
        <v>4042</v>
      </c>
      <c r="K4526" s="259" t="s">
        <v>8244</v>
      </c>
      <c r="L4526" s="260">
        <v>45530</v>
      </c>
      <c r="M4526" s="259" t="s">
        <v>439</v>
      </c>
    </row>
    <row r="4527" spans="1:13" x14ac:dyDescent="0.35">
      <c r="A4527" s="261" t="s">
        <v>1090</v>
      </c>
      <c r="B4527" s="261" t="s">
        <v>1091</v>
      </c>
      <c r="C4527" s="261" t="s">
        <v>1092</v>
      </c>
      <c r="D4527" s="261" t="s">
        <v>953</v>
      </c>
      <c r="E4527" s="261">
        <v>52700000</v>
      </c>
      <c r="F4527" s="261" t="s">
        <v>8195</v>
      </c>
      <c r="G4527" s="261" t="s">
        <v>888</v>
      </c>
      <c r="H4527" s="261">
        <v>2</v>
      </c>
      <c r="I4527" s="261" t="s">
        <v>8196</v>
      </c>
      <c r="J4527" s="261" t="s">
        <v>8245</v>
      </c>
      <c r="K4527" s="261" t="s">
        <v>8246</v>
      </c>
      <c r="L4527" s="262">
        <v>45530</v>
      </c>
      <c r="M4527" s="261" t="s">
        <v>439</v>
      </c>
    </row>
    <row r="4528" spans="1:13" x14ac:dyDescent="0.35">
      <c r="A4528" s="259" t="s">
        <v>1090</v>
      </c>
      <c r="B4528" s="259" t="s">
        <v>1091</v>
      </c>
      <c r="C4528" s="259" t="s">
        <v>1092</v>
      </c>
      <c r="D4528" s="259" t="s">
        <v>694</v>
      </c>
      <c r="E4528" s="259">
        <v>34507</v>
      </c>
      <c r="F4528" s="259" t="s">
        <v>8247</v>
      </c>
      <c r="G4528" s="259" t="s">
        <v>888</v>
      </c>
      <c r="H4528" s="259">
        <v>2</v>
      </c>
      <c r="I4528" s="259" t="s">
        <v>8248</v>
      </c>
      <c r="J4528" s="259" t="s">
        <v>8249</v>
      </c>
      <c r="K4528" s="259" t="s">
        <v>8250</v>
      </c>
      <c r="L4528" s="260">
        <v>45530</v>
      </c>
      <c r="M4528" s="259" t="s">
        <v>439</v>
      </c>
    </row>
    <row r="4529" spans="1:13" x14ac:dyDescent="0.35">
      <c r="A4529" s="261" t="s">
        <v>1090</v>
      </c>
      <c r="B4529" s="261" t="s">
        <v>1091</v>
      </c>
      <c r="C4529" s="261" t="s">
        <v>1092</v>
      </c>
      <c r="D4529" s="261" t="s">
        <v>962</v>
      </c>
      <c r="E4529" s="261">
        <v>31004602</v>
      </c>
      <c r="F4529" s="261" t="s">
        <v>8251</v>
      </c>
      <c r="G4529" s="261" t="s">
        <v>888</v>
      </c>
      <c r="H4529" s="261">
        <v>2</v>
      </c>
      <c r="I4529" s="261" t="s">
        <v>8252</v>
      </c>
      <c r="J4529" s="261" t="s">
        <v>8253</v>
      </c>
      <c r="K4529" s="261" t="s">
        <v>8254</v>
      </c>
      <c r="L4529" s="262">
        <v>45530</v>
      </c>
      <c r="M4529" s="261" t="s">
        <v>439</v>
      </c>
    </row>
    <row r="4530" spans="1:13" x14ac:dyDescent="0.35">
      <c r="A4530" s="259" t="s">
        <v>1090</v>
      </c>
      <c r="B4530" s="259" t="s">
        <v>1091</v>
      </c>
      <c r="C4530" s="259" t="s">
        <v>1092</v>
      </c>
      <c r="D4530" s="259" t="s">
        <v>967</v>
      </c>
      <c r="E4530" s="259">
        <v>14976405</v>
      </c>
      <c r="F4530" s="259" t="s">
        <v>8255</v>
      </c>
      <c r="G4530" s="259" t="s">
        <v>888</v>
      </c>
      <c r="H4530" s="259">
        <v>2</v>
      </c>
      <c r="I4530" s="259" t="s">
        <v>8256</v>
      </c>
      <c r="J4530" s="259" t="s">
        <v>8257</v>
      </c>
      <c r="K4530" s="259" t="s">
        <v>8258</v>
      </c>
      <c r="L4530" s="260">
        <v>45530</v>
      </c>
      <c r="M4530" s="259" t="s">
        <v>439</v>
      </c>
    </row>
    <row r="4531" spans="1:13" x14ac:dyDescent="0.35">
      <c r="A4531" s="261" t="s">
        <v>1090</v>
      </c>
      <c r="B4531" s="261" t="s">
        <v>1091</v>
      </c>
      <c r="C4531" s="261" t="s">
        <v>1092</v>
      </c>
      <c r="D4531" s="261" t="s">
        <v>568</v>
      </c>
      <c r="E4531" s="261">
        <v>3850000</v>
      </c>
      <c r="F4531" s="261" t="s">
        <v>8259</v>
      </c>
      <c r="G4531" s="261" t="s">
        <v>888</v>
      </c>
      <c r="H4531" s="261">
        <v>2</v>
      </c>
      <c r="I4531" s="261" t="s">
        <v>8260</v>
      </c>
      <c r="J4531" s="261" t="s">
        <v>8261</v>
      </c>
      <c r="K4531" s="261" t="s">
        <v>8262</v>
      </c>
      <c r="L4531" s="262">
        <v>45530</v>
      </c>
      <c r="M4531" s="261" t="s">
        <v>439</v>
      </c>
    </row>
    <row r="4532" spans="1:13" x14ac:dyDescent="0.35">
      <c r="A4532" s="259" t="s">
        <v>1090</v>
      </c>
      <c r="B4532" s="259" t="s">
        <v>1091</v>
      </c>
      <c r="C4532" s="259" t="s">
        <v>1092</v>
      </c>
      <c r="D4532" s="259" t="s">
        <v>40</v>
      </c>
      <c r="E4532" s="259" t="s">
        <v>17</v>
      </c>
      <c r="F4532" s="259" t="s">
        <v>17</v>
      </c>
      <c r="G4532" s="259" t="s">
        <v>17</v>
      </c>
      <c r="H4532" s="259" t="s">
        <v>17</v>
      </c>
      <c r="I4532" s="259" t="s">
        <v>17</v>
      </c>
      <c r="J4532" s="259" t="s">
        <v>4042</v>
      </c>
      <c r="K4532" s="259" t="s">
        <v>8263</v>
      </c>
      <c r="L4532" s="260">
        <v>45530</v>
      </c>
      <c r="M4532" s="259" t="s">
        <v>439</v>
      </c>
    </row>
    <row r="4533" spans="1:13" x14ac:dyDescent="0.35">
      <c r="A4533" s="261" t="s">
        <v>1090</v>
      </c>
      <c r="B4533" s="261" t="s">
        <v>1091</v>
      </c>
      <c r="C4533" s="261" t="s">
        <v>1092</v>
      </c>
      <c r="D4533" s="261" t="s">
        <v>635</v>
      </c>
      <c r="E4533" s="261">
        <v>4</v>
      </c>
      <c r="F4533" s="261" t="s">
        <v>3997</v>
      </c>
      <c r="G4533" s="261" t="s">
        <v>22</v>
      </c>
      <c r="H4533" s="261">
        <v>3</v>
      </c>
      <c r="I4533" s="261" t="s">
        <v>8264</v>
      </c>
      <c r="J4533" s="261" t="s">
        <v>8265</v>
      </c>
      <c r="K4533" s="261" t="s">
        <v>8266</v>
      </c>
      <c r="L4533" s="262">
        <v>45530</v>
      </c>
      <c r="M4533" s="261" t="s">
        <v>439</v>
      </c>
    </row>
    <row r="4534" spans="1:13" x14ac:dyDescent="0.35">
      <c r="A4534" s="259" t="s">
        <v>1090</v>
      </c>
      <c r="B4534" s="259" t="s">
        <v>1091</v>
      </c>
      <c r="C4534" s="259" t="s">
        <v>1092</v>
      </c>
      <c r="D4534" s="259" t="s">
        <v>793</v>
      </c>
      <c r="E4534" s="259">
        <v>807</v>
      </c>
      <c r="F4534" s="259" t="s">
        <v>8267</v>
      </c>
      <c r="G4534" s="259" t="s">
        <v>22</v>
      </c>
      <c r="H4534" s="259">
        <v>3</v>
      </c>
      <c r="I4534" s="259" t="s">
        <v>8268</v>
      </c>
      <c r="J4534" s="259" t="s">
        <v>8269</v>
      </c>
      <c r="K4534" s="259" t="s">
        <v>8270</v>
      </c>
      <c r="L4534" s="260">
        <v>45530</v>
      </c>
      <c r="M4534" s="259" t="s">
        <v>439</v>
      </c>
    </row>
    <row r="4535" spans="1:13" x14ac:dyDescent="0.35">
      <c r="A4535" s="261" t="s">
        <v>1090</v>
      </c>
      <c r="B4535" s="261" t="s">
        <v>1091</v>
      </c>
      <c r="C4535" s="261" t="s">
        <v>1092</v>
      </c>
      <c r="D4535" s="261" t="s">
        <v>990</v>
      </c>
      <c r="E4535" s="261">
        <v>2100000</v>
      </c>
      <c r="F4535" s="261" t="s">
        <v>8271</v>
      </c>
      <c r="G4535" s="261" t="s">
        <v>888</v>
      </c>
      <c r="H4535" s="261">
        <v>2</v>
      </c>
      <c r="I4535" s="261" t="s">
        <v>8272</v>
      </c>
      <c r="J4535" s="261" t="s">
        <v>8273</v>
      </c>
      <c r="K4535" s="261" t="s">
        <v>8274</v>
      </c>
      <c r="L4535" s="262">
        <v>45530</v>
      </c>
      <c r="M4535" s="261" t="s">
        <v>439</v>
      </c>
    </row>
    <row r="4536" spans="1:13" x14ac:dyDescent="0.35">
      <c r="A4536" s="259" t="s">
        <v>1090</v>
      </c>
      <c r="B4536" s="259" t="s">
        <v>1091</v>
      </c>
      <c r="C4536" s="259" t="s">
        <v>1092</v>
      </c>
      <c r="D4536" s="259" t="s">
        <v>995</v>
      </c>
      <c r="E4536" s="259">
        <v>16028197</v>
      </c>
      <c r="F4536" s="259" t="s">
        <v>8275</v>
      </c>
      <c r="G4536" s="259" t="s">
        <v>888</v>
      </c>
      <c r="H4536" s="259">
        <v>2</v>
      </c>
      <c r="I4536" s="259" t="s">
        <v>8276</v>
      </c>
      <c r="J4536" s="259" t="s">
        <v>8277</v>
      </c>
      <c r="K4536" s="259" t="s">
        <v>8278</v>
      </c>
      <c r="L4536" s="260">
        <v>45530</v>
      </c>
      <c r="M4536" s="259" t="s">
        <v>439</v>
      </c>
    </row>
    <row r="4537" spans="1:13" x14ac:dyDescent="0.35">
      <c r="A4537" s="261" t="s">
        <v>1090</v>
      </c>
      <c r="B4537" s="261" t="s">
        <v>1091</v>
      </c>
      <c r="C4537" s="261" t="s">
        <v>1092</v>
      </c>
      <c r="D4537" s="261" t="s">
        <v>1000</v>
      </c>
      <c r="E4537" s="261">
        <v>12876405</v>
      </c>
      <c r="F4537" s="261" t="s">
        <v>8227</v>
      </c>
      <c r="G4537" s="261" t="s">
        <v>888</v>
      </c>
      <c r="H4537" s="261">
        <v>2</v>
      </c>
      <c r="I4537" s="261" t="s">
        <v>8228</v>
      </c>
      <c r="J4537" s="261" t="s">
        <v>8279</v>
      </c>
      <c r="K4537" s="261" t="s">
        <v>8280</v>
      </c>
      <c r="L4537" s="262">
        <v>45530</v>
      </c>
      <c r="M4537" s="261" t="s">
        <v>439</v>
      </c>
    </row>
    <row r="4538" spans="1:13" x14ac:dyDescent="0.35">
      <c r="A4538" s="259" t="s">
        <v>1090</v>
      </c>
      <c r="B4538" s="259" t="s">
        <v>1091</v>
      </c>
      <c r="C4538" s="259" t="s">
        <v>1092</v>
      </c>
      <c r="D4538" s="259" t="s">
        <v>1003</v>
      </c>
      <c r="E4538" s="259">
        <v>1155000</v>
      </c>
      <c r="F4538" s="259" t="s">
        <v>8271</v>
      </c>
      <c r="G4538" s="259" t="s">
        <v>888</v>
      </c>
      <c r="H4538" s="259">
        <v>2</v>
      </c>
      <c r="I4538" s="259" t="s">
        <v>8281</v>
      </c>
      <c r="J4538" s="259" t="s">
        <v>8282</v>
      </c>
      <c r="K4538" s="259" t="s">
        <v>8283</v>
      </c>
      <c r="L4538" s="260">
        <v>45530</v>
      </c>
      <c r="M4538" s="259" t="s">
        <v>439</v>
      </c>
    </row>
    <row r="4539" spans="1:13" x14ac:dyDescent="0.35">
      <c r="A4539" s="261" t="s">
        <v>1090</v>
      </c>
      <c r="B4539" s="261" t="s">
        <v>1091</v>
      </c>
      <c r="C4539" s="261" t="s">
        <v>1092</v>
      </c>
      <c r="D4539" s="261" t="s">
        <v>1006</v>
      </c>
      <c r="E4539" s="261">
        <v>840000</v>
      </c>
      <c r="F4539" s="261" t="s">
        <v>8271</v>
      </c>
      <c r="G4539" s="261" t="s">
        <v>888</v>
      </c>
      <c r="H4539" s="261">
        <v>2</v>
      </c>
      <c r="I4539" s="261" t="s">
        <v>8281</v>
      </c>
      <c r="J4539" s="261" t="s">
        <v>8233</v>
      </c>
      <c r="K4539" s="261" t="s">
        <v>8284</v>
      </c>
      <c r="L4539" s="262">
        <v>45530</v>
      </c>
      <c r="M4539" s="261" t="s">
        <v>439</v>
      </c>
    </row>
    <row r="4540" spans="1:13" x14ac:dyDescent="0.35">
      <c r="A4540" s="259" t="s">
        <v>1090</v>
      </c>
      <c r="B4540" s="259" t="s">
        <v>1091</v>
      </c>
      <c r="C4540" s="259" t="s">
        <v>1092</v>
      </c>
      <c r="D4540" s="259" t="s">
        <v>823</v>
      </c>
      <c r="E4540" s="259">
        <v>105000</v>
      </c>
      <c r="F4540" s="259" t="s">
        <v>8271</v>
      </c>
      <c r="G4540" s="259" t="s">
        <v>888</v>
      </c>
      <c r="H4540" s="259">
        <v>2</v>
      </c>
      <c r="I4540" s="259" t="s">
        <v>8281</v>
      </c>
      <c r="J4540" s="259" t="s">
        <v>8235</v>
      </c>
      <c r="K4540" s="259" t="s">
        <v>8285</v>
      </c>
      <c r="L4540" s="260">
        <v>45530</v>
      </c>
      <c r="M4540" s="259" t="s">
        <v>439</v>
      </c>
    </row>
    <row r="4541" spans="1:13" x14ac:dyDescent="0.35">
      <c r="A4541" s="261" t="s">
        <v>1090</v>
      </c>
      <c r="B4541" s="261" t="s">
        <v>1091</v>
      </c>
      <c r="C4541" s="261" t="s">
        <v>1092</v>
      </c>
      <c r="D4541" s="261" t="s">
        <v>404</v>
      </c>
      <c r="E4541" s="261">
        <v>3</v>
      </c>
      <c r="F4541" s="261" t="s">
        <v>8237</v>
      </c>
      <c r="G4541" s="261" t="s">
        <v>888</v>
      </c>
      <c r="H4541" s="261">
        <v>2</v>
      </c>
      <c r="I4541" s="261" t="s">
        <v>8224</v>
      </c>
      <c r="J4541" s="261" t="s">
        <v>8286</v>
      </c>
      <c r="K4541" s="261" t="s">
        <v>8287</v>
      </c>
      <c r="L4541" s="262">
        <v>45530</v>
      </c>
      <c r="M4541" s="261" t="s">
        <v>439</v>
      </c>
    </row>
    <row r="4542" spans="1:13" x14ac:dyDescent="0.35">
      <c r="A4542" s="259" t="s">
        <v>1090</v>
      </c>
      <c r="B4542" s="259" t="s">
        <v>1091</v>
      </c>
      <c r="C4542" s="259" t="s">
        <v>1092</v>
      </c>
      <c r="D4542" s="259" t="s">
        <v>38</v>
      </c>
      <c r="E4542" s="259" t="s">
        <v>17</v>
      </c>
      <c r="F4542" s="259" t="s">
        <v>17</v>
      </c>
      <c r="G4542" s="259" t="s">
        <v>17</v>
      </c>
      <c r="H4542" s="259" t="s">
        <v>17</v>
      </c>
      <c r="I4542" s="259" t="s">
        <v>17</v>
      </c>
      <c r="J4542" s="259" t="s">
        <v>4042</v>
      </c>
      <c r="K4542" s="259" t="s">
        <v>8288</v>
      </c>
      <c r="L4542" s="260">
        <v>45530</v>
      </c>
      <c r="M4542" s="259" t="s">
        <v>439</v>
      </c>
    </row>
    <row r="4543" spans="1:13" x14ac:dyDescent="0.35">
      <c r="A4543" s="261" t="s">
        <v>1090</v>
      </c>
      <c r="B4543" s="261" t="s">
        <v>1091</v>
      </c>
      <c r="C4543" s="261" t="s">
        <v>1092</v>
      </c>
      <c r="D4543" s="261" t="s">
        <v>16</v>
      </c>
      <c r="E4543" s="261" t="s">
        <v>17</v>
      </c>
      <c r="F4543" s="261" t="s">
        <v>17</v>
      </c>
      <c r="G4543" s="261" t="s">
        <v>17</v>
      </c>
      <c r="H4543" s="261" t="s">
        <v>17</v>
      </c>
      <c r="I4543" s="261" t="s">
        <v>17</v>
      </c>
      <c r="J4543" s="261" t="s">
        <v>4042</v>
      </c>
      <c r="K4543" s="261" t="s">
        <v>8289</v>
      </c>
      <c r="L4543" s="262">
        <v>45530</v>
      </c>
      <c r="M4543" s="261" t="s">
        <v>439</v>
      </c>
    </row>
    <row r="4544" spans="1:13" x14ac:dyDescent="0.35">
      <c r="A4544" s="259" t="s">
        <v>1090</v>
      </c>
      <c r="B4544" s="259" t="s">
        <v>1091</v>
      </c>
      <c r="C4544" s="259" t="s">
        <v>1092</v>
      </c>
      <c r="D4544" s="259" t="s">
        <v>21</v>
      </c>
      <c r="E4544" s="259" t="s">
        <v>17</v>
      </c>
      <c r="F4544" s="259" t="s">
        <v>17</v>
      </c>
      <c r="G4544" s="259" t="s">
        <v>17</v>
      </c>
      <c r="H4544" s="259" t="s">
        <v>17</v>
      </c>
      <c r="I4544" s="259" t="s">
        <v>17</v>
      </c>
      <c r="J4544" s="259" t="s">
        <v>4042</v>
      </c>
      <c r="K4544" s="259" t="s">
        <v>8290</v>
      </c>
      <c r="L4544" s="260">
        <v>45530</v>
      </c>
      <c r="M4544" s="259" t="s">
        <v>439</v>
      </c>
    </row>
    <row r="4545" spans="1:13" x14ac:dyDescent="0.35">
      <c r="A4545" s="261" t="s">
        <v>1090</v>
      </c>
      <c r="B4545" s="261" t="s">
        <v>1091</v>
      </c>
      <c r="C4545" s="261" t="s">
        <v>1092</v>
      </c>
      <c r="D4545" s="261" t="s">
        <v>768</v>
      </c>
      <c r="E4545" s="261" t="s">
        <v>17</v>
      </c>
      <c r="F4545" s="261" t="s">
        <v>17</v>
      </c>
      <c r="G4545" s="261" t="s">
        <v>17</v>
      </c>
      <c r="H4545" s="261" t="s">
        <v>17</v>
      </c>
      <c r="I4545" s="261" t="s">
        <v>17</v>
      </c>
      <c r="J4545" s="261" t="s">
        <v>4042</v>
      </c>
      <c r="K4545" s="261" t="s">
        <v>8291</v>
      </c>
      <c r="L4545" s="262">
        <v>45530</v>
      </c>
      <c r="M4545" s="261" t="s">
        <v>439</v>
      </c>
    </row>
    <row r="4546" spans="1:13" x14ac:dyDescent="0.35">
      <c r="A4546" s="259" t="s">
        <v>7578</v>
      </c>
      <c r="B4546" s="259" t="s">
        <v>7579</v>
      </c>
      <c r="C4546" s="259" t="s">
        <v>7580</v>
      </c>
      <c r="D4546" s="259" t="s">
        <v>2231</v>
      </c>
      <c r="E4546" s="259">
        <v>0</v>
      </c>
      <c r="F4546" s="259" t="s">
        <v>2232</v>
      </c>
      <c r="G4546" s="259" t="s">
        <v>33</v>
      </c>
      <c r="H4546" s="259">
        <v>2</v>
      </c>
      <c r="I4546" s="259" t="s">
        <v>17</v>
      </c>
      <c r="J4546" s="259" t="s">
        <v>17</v>
      </c>
      <c r="K4546" s="259" t="s">
        <v>8292</v>
      </c>
      <c r="L4546" s="260">
        <v>45530</v>
      </c>
      <c r="M4546" s="259" t="s">
        <v>20</v>
      </c>
    </row>
    <row r="4547" spans="1:13" x14ac:dyDescent="0.35">
      <c r="A4547" s="261" t="s">
        <v>7578</v>
      </c>
      <c r="B4547" s="261" t="s">
        <v>7579</v>
      </c>
      <c r="C4547" s="261" t="s">
        <v>7580</v>
      </c>
      <c r="D4547" s="261" t="s">
        <v>2234</v>
      </c>
      <c r="E4547" s="261">
        <v>0</v>
      </c>
      <c r="F4547" s="261" t="s">
        <v>2232</v>
      </c>
      <c r="G4547" s="261" t="s">
        <v>33</v>
      </c>
      <c r="H4547" s="261">
        <v>2</v>
      </c>
      <c r="I4547" s="261" t="s">
        <v>17</v>
      </c>
      <c r="J4547" s="261" t="s">
        <v>17</v>
      </c>
      <c r="K4547" s="261" t="s">
        <v>8293</v>
      </c>
      <c r="L4547" s="262">
        <v>45530</v>
      </c>
      <c r="M4547" s="261" t="s">
        <v>20</v>
      </c>
    </row>
    <row r="4548" spans="1:13" x14ac:dyDescent="0.35">
      <c r="A4548" s="259" t="s">
        <v>7578</v>
      </c>
      <c r="B4548" s="259" t="s">
        <v>7579</v>
      </c>
      <c r="C4548" s="259" t="s">
        <v>7580</v>
      </c>
      <c r="D4548" s="259" t="s">
        <v>2236</v>
      </c>
      <c r="E4548" s="259">
        <v>0</v>
      </c>
      <c r="F4548" s="259" t="s">
        <v>2232</v>
      </c>
      <c r="G4548" s="259" t="s">
        <v>33</v>
      </c>
      <c r="H4548" s="259">
        <v>2</v>
      </c>
      <c r="I4548" s="259" t="s">
        <v>17</v>
      </c>
      <c r="J4548" s="259" t="s">
        <v>17</v>
      </c>
      <c r="K4548" s="259" t="s">
        <v>8294</v>
      </c>
      <c r="L4548" s="260">
        <v>45530</v>
      </c>
      <c r="M4548" s="259" t="s">
        <v>20</v>
      </c>
    </row>
    <row r="4549" spans="1:13" x14ac:dyDescent="0.35">
      <c r="A4549" s="261" t="s">
        <v>7578</v>
      </c>
      <c r="B4549" s="261" t="s">
        <v>7579</v>
      </c>
      <c r="C4549" s="261" t="s">
        <v>7580</v>
      </c>
      <c r="D4549" s="261" t="s">
        <v>2238</v>
      </c>
      <c r="E4549" s="261">
        <v>0</v>
      </c>
      <c r="F4549" s="261" t="s">
        <v>2232</v>
      </c>
      <c r="G4549" s="261" t="s">
        <v>33</v>
      </c>
      <c r="H4549" s="261">
        <v>2</v>
      </c>
      <c r="I4549" s="261" t="s">
        <v>17</v>
      </c>
      <c r="J4549" s="261" t="s">
        <v>17</v>
      </c>
      <c r="K4549" s="261" t="s">
        <v>8295</v>
      </c>
      <c r="L4549" s="262">
        <v>45530</v>
      </c>
      <c r="M4549" s="261" t="s">
        <v>20</v>
      </c>
    </row>
    <row r="4550" spans="1:13" x14ac:dyDescent="0.35">
      <c r="A4550" s="259" t="s">
        <v>7578</v>
      </c>
      <c r="B4550" s="259" t="s">
        <v>7579</v>
      </c>
      <c r="C4550" s="259" t="s">
        <v>7580</v>
      </c>
      <c r="D4550" s="259" t="s">
        <v>2240</v>
      </c>
      <c r="E4550" s="259">
        <v>0</v>
      </c>
      <c r="F4550" s="259" t="s">
        <v>2232</v>
      </c>
      <c r="G4550" s="259" t="s">
        <v>33</v>
      </c>
      <c r="H4550" s="259">
        <v>2</v>
      </c>
      <c r="I4550" s="259" t="s">
        <v>17</v>
      </c>
      <c r="J4550" s="259" t="s">
        <v>17</v>
      </c>
      <c r="K4550" s="259" t="s">
        <v>8296</v>
      </c>
      <c r="L4550" s="260">
        <v>45530</v>
      </c>
      <c r="M4550" s="259" t="s">
        <v>20</v>
      </c>
    </row>
    <row r="4551" spans="1:13" x14ac:dyDescent="0.35">
      <c r="A4551" s="261" t="s">
        <v>7578</v>
      </c>
      <c r="B4551" s="261" t="s">
        <v>7579</v>
      </c>
      <c r="C4551" s="261" t="s">
        <v>7580</v>
      </c>
      <c r="D4551" s="261" t="s">
        <v>2242</v>
      </c>
      <c r="E4551" s="261">
        <v>0</v>
      </c>
      <c r="F4551" s="261" t="s">
        <v>2232</v>
      </c>
      <c r="G4551" s="261" t="s">
        <v>33</v>
      </c>
      <c r="H4551" s="261">
        <v>2</v>
      </c>
      <c r="I4551" s="261" t="s">
        <v>17</v>
      </c>
      <c r="J4551" s="261" t="s">
        <v>17</v>
      </c>
      <c r="K4551" s="261" t="s">
        <v>8297</v>
      </c>
      <c r="L4551" s="262">
        <v>45530</v>
      </c>
      <c r="M4551" s="261" t="s">
        <v>20</v>
      </c>
    </row>
    <row r="4552" spans="1:13" x14ac:dyDescent="0.35">
      <c r="A4552" s="259" t="s">
        <v>7578</v>
      </c>
      <c r="B4552" s="259" t="s">
        <v>7579</v>
      </c>
      <c r="C4552" s="259" t="s">
        <v>7580</v>
      </c>
      <c r="D4552" s="259" t="s">
        <v>2244</v>
      </c>
      <c r="E4552" s="259">
        <v>0</v>
      </c>
      <c r="F4552" s="259" t="s">
        <v>2232</v>
      </c>
      <c r="G4552" s="259" t="s">
        <v>33</v>
      </c>
      <c r="H4552" s="259">
        <v>2</v>
      </c>
      <c r="I4552" s="259" t="s">
        <v>17</v>
      </c>
      <c r="J4552" s="259" t="s">
        <v>17</v>
      </c>
      <c r="K4552" s="259" t="s">
        <v>8298</v>
      </c>
      <c r="L4552" s="260">
        <v>45530</v>
      </c>
      <c r="M4552" s="259" t="s">
        <v>20</v>
      </c>
    </row>
    <row r="4553" spans="1:13" x14ac:dyDescent="0.35">
      <c r="A4553" s="261" t="s">
        <v>7578</v>
      </c>
      <c r="B4553" s="261" t="s">
        <v>7579</v>
      </c>
      <c r="C4553" s="261" t="s">
        <v>7580</v>
      </c>
      <c r="D4553" s="261" t="s">
        <v>2246</v>
      </c>
      <c r="E4553" s="261">
        <v>0</v>
      </c>
      <c r="F4553" s="261" t="s">
        <v>2232</v>
      </c>
      <c r="G4553" s="261" t="s">
        <v>33</v>
      </c>
      <c r="H4553" s="261">
        <v>2</v>
      </c>
      <c r="I4553" s="261" t="s">
        <v>17</v>
      </c>
      <c r="J4553" s="261" t="s">
        <v>17</v>
      </c>
      <c r="K4553" s="261" t="s">
        <v>8299</v>
      </c>
      <c r="L4553" s="262">
        <v>45530</v>
      </c>
      <c r="M4553" s="261" t="s">
        <v>20</v>
      </c>
    </row>
    <row r="4554" spans="1:13" x14ac:dyDescent="0.35">
      <c r="A4554" s="259" t="s">
        <v>7578</v>
      </c>
      <c r="B4554" s="259" t="s">
        <v>7579</v>
      </c>
      <c r="C4554" s="259" t="s">
        <v>7580</v>
      </c>
      <c r="D4554" s="259" t="s">
        <v>2248</v>
      </c>
      <c r="E4554" s="259">
        <v>0</v>
      </c>
      <c r="F4554" s="259" t="s">
        <v>2232</v>
      </c>
      <c r="G4554" s="259" t="s">
        <v>33</v>
      </c>
      <c r="H4554" s="259">
        <v>2</v>
      </c>
      <c r="I4554" s="259" t="s">
        <v>17</v>
      </c>
      <c r="J4554" s="259" t="s">
        <v>17</v>
      </c>
      <c r="K4554" s="259" t="s">
        <v>8300</v>
      </c>
      <c r="L4554" s="260">
        <v>45530</v>
      </c>
      <c r="M4554" s="259" t="s">
        <v>20</v>
      </c>
    </row>
    <row r="4555" spans="1:13" x14ac:dyDescent="0.35">
      <c r="A4555" s="261" t="s">
        <v>595</v>
      </c>
      <c r="B4555" s="261" t="s">
        <v>596</v>
      </c>
      <c r="C4555" s="261" t="s">
        <v>236</v>
      </c>
      <c r="D4555" s="261" t="s">
        <v>953</v>
      </c>
      <c r="E4555" s="261">
        <v>45505000</v>
      </c>
      <c r="F4555" s="261" t="s">
        <v>8301</v>
      </c>
      <c r="G4555" s="261" t="s">
        <v>888</v>
      </c>
      <c r="H4555" s="261">
        <v>2</v>
      </c>
      <c r="I4555" s="261" t="s">
        <v>8302</v>
      </c>
      <c r="J4555" s="261" t="s">
        <v>8303</v>
      </c>
      <c r="K4555" s="261" t="s">
        <v>8304</v>
      </c>
      <c r="L4555" s="262">
        <v>45531</v>
      </c>
      <c r="M4555" s="261" t="s">
        <v>20</v>
      </c>
    </row>
    <row r="4556" spans="1:13" x14ac:dyDescent="0.35">
      <c r="A4556" s="259" t="s">
        <v>595</v>
      </c>
      <c r="B4556" s="259" t="s">
        <v>596</v>
      </c>
      <c r="C4556" s="259" t="s">
        <v>236</v>
      </c>
      <c r="D4556" s="259" t="s">
        <v>694</v>
      </c>
      <c r="E4556" s="259">
        <v>383310</v>
      </c>
      <c r="F4556" s="259" t="s">
        <v>8305</v>
      </c>
      <c r="G4556" s="259" t="s">
        <v>888</v>
      </c>
      <c r="H4556" s="259">
        <v>2</v>
      </c>
      <c r="I4556" s="259" t="s">
        <v>8306</v>
      </c>
      <c r="J4556" s="259" t="s">
        <v>8307</v>
      </c>
      <c r="K4556" s="259" t="s">
        <v>8308</v>
      </c>
      <c r="L4556" s="260">
        <v>45531</v>
      </c>
      <c r="M4556" s="259" t="s">
        <v>20</v>
      </c>
    </row>
    <row r="4557" spans="1:13" x14ac:dyDescent="0.35">
      <c r="A4557" s="261" t="s">
        <v>595</v>
      </c>
      <c r="B4557" s="261" t="s">
        <v>596</v>
      </c>
      <c r="C4557" s="261" t="s">
        <v>236</v>
      </c>
      <c r="D4557" s="261" t="s">
        <v>962</v>
      </c>
      <c r="E4557" s="261">
        <v>44983494</v>
      </c>
      <c r="F4557" s="261" t="s">
        <v>8309</v>
      </c>
      <c r="G4557" s="261" t="s">
        <v>888</v>
      </c>
      <c r="H4557" s="261">
        <v>2</v>
      </c>
      <c r="I4557" s="261" t="s">
        <v>8310</v>
      </c>
      <c r="J4557" s="261" t="s">
        <v>8311</v>
      </c>
      <c r="K4557" s="261" t="s">
        <v>8312</v>
      </c>
      <c r="L4557" s="262">
        <v>45531</v>
      </c>
      <c r="M4557" s="261" t="s">
        <v>20</v>
      </c>
    </row>
    <row r="4558" spans="1:13" x14ac:dyDescent="0.35">
      <c r="A4558" s="259" t="s">
        <v>595</v>
      </c>
      <c r="B4558" s="259" t="s">
        <v>596</v>
      </c>
      <c r="C4558" s="259" t="s">
        <v>236</v>
      </c>
      <c r="D4558" s="259" t="s">
        <v>967</v>
      </c>
      <c r="E4558" s="259">
        <v>7474819</v>
      </c>
      <c r="F4558" s="259" t="s">
        <v>8313</v>
      </c>
      <c r="G4558" s="259" t="s">
        <v>888</v>
      </c>
      <c r="H4558" s="259">
        <v>2</v>
      </c>
      <c r="I4558" s="259" t="s">
        <v>8314</v>
      </c>
      <c r="J4558" s="259" t="s">
        <v>8315</v>
      </c>
      <c r="K4558" s="259" t="s">
        <v>8316</v>
      </c>
      <c r="L4558" s="260">
        <v>45531</v>
      </c>
      <c r="M4558" s="259" t="s">
        <v>20</v>
      </c>
    </row>
    <row r="4559" spans="1:13" x14ac:dyDescent="0.35">
      <c r="A4559" s="261" t="s">
        <v>595</v>
      </c>
      <c r="B4559" s="261" t="s">
        <v>596</v>
      </c>
      <c r="C4559" s="261" t="s">
        <v>236</v>
      </c>
      <c r="D4559" s="261" t="s">
        <v>568</v>
      </c>
      <c r="E4559" s="261">
        <v>6263694</v>
      </c>
      <c r="F4559" s="261" t="s">
        <v>8317</v>
      </c>
      <c r="G4559" s="261" t="s">
        <v>888</v>
      </c>
      <c r="H4559" s="261">
        <v>2</v>
      </c>
      <c r="I4559" s="261" t="s">
        <v>8318</v>
      </c>
      <c r="J4559" s="261" t="s">
        <v>8319</v>
      </c>
      <c r="K4559" s="261" t="s">
        <v>8320</v>
      </c>
      <c r="L4559" s="262">
        <v>45531</v>
      </c>
      <c r="M4559" s="261" t="s">
        <v>20</v>
      </c>
    </row>
    <row r="4560" spans="1:13" x14ac:dyDescent="0.35">
      <c r="A4560" s="259" t="s">
        <v>595</v>
      </c>
      <c r="B4560" s="259" t="s">
        <v>596</v>
      </c>
      <c r="C4560" s="259" t="s">
        <v>236</v>
      </c>
      <c r="D4560" s="259" t="s">
        <v>635</v>
      </c>
      <c r="E4560" s="259">
        <v>420</v>
      </c>
      <c r="F4560" s="259" t="s">
        <v>8321</v>
      </c>
      <c r="G4560" s="259" t="s">
        <v>888</v>
      </c>
      <c r="H4560" s="259">
        <v>2</v>
      </c>
      <c r="I4560" s="259" t="s">
        <v>4522</v>
      </c>
      <c r="J4560" s="259" t="s">
        <v>8322</v>
      </c>
      <c r="K4560" s="259" t="s">
        <v>8323</v>
      </c>
      <c r="L4560" s="260">
        <v>45531</v>
      </c>
      <c r="M4560" s="259" t="s">
        <v>20</v>
      </c>
    </row>
    <row r="4561" spans="1:13" x14ac:dyDescent="0.35">
      <c r="A4561" s="261" t="s">
        <v>595</v>
      </c>
      <c r="B4561" s="261" t="s">
        <v>596</v>
      </c>
      <c r="C4561" s="261" t="s">
        <v>236</v>
      </c>
      <c r="D4561" s="261" t="s">
        <v>793</v>
      </c>
      <c r="E4561" s="261">
        <v>420</v>
      </c>
      <c r="F4561" s="261" t="s">
        <v>8321</v>
      </c>
      <c r="G4561" s="261" t="s">
        <v>888</v>
      </c>
      <c r="H4561" s="261">
        <v>2</v>
      </c>
      <c r="I4561" s="261" t="s">
        <v>4522</v>
      </c>
      <c r="J4561" s="261" t="s">
        <v>8322</v>
      </c>
      <c r="K4561" s="261" t="s">
        <v>8324</v>
      </c>
      <c r="L4561" s="262">
        <v>45531</v>
      </c>
      <c r="M4561" s="261" t="s">
        <v>20</v>
      </c>
    </row>
    <row r="4562" spans="1:13" x14ac:dyDescent="0.35">
      <c r="A4562" s="259" t="s">
        <v>595</v>
      </c>
      <c r="B4562" s="259" t="s">
        <v>596</v>
      </c>
      <c r="C4562" s="259" t="s">
        <v>236</v>
      </c>
      <c r="D4562" s="259" t="s">
        <v>990</v>
      </c>
      <c r="E4562" s="259">
        <v>125103</v>
      </c>
      <c r="F4562" s="259" t="s">
        <v>8325</v>
      </c>
      <c r="G4562" s="259" t="s">
        <v>888</v>
      </c>
      <c r="H4562" s="259">
        <v>2</v>
      </c>
      <c r="I4562" s="259" t="s">
        <v>8326</v>
      </c>
      <c r="J4562" s="259" t="s">
        <v>8327</v>
      </c>
      <c r="K4562" s="259" t="s">
        <v>8328</v>
      </c>
      <c r="L4562" s="260">
        <v>45531</v>
      </c>
      <c r="M4562" s="259" t="s">
        <v>20</v>
      </c>
    </row>
    <row r="4563" spans="1:13" x14ac:dyDescent="0.35">
      <c r="A4563" s="261" t="s">
        <v>595</v>
      </c>
      <c r="B4563" s="261" t="s">
        <v>596</v>
      </c>
      <c r="C4563" s="261" t="s">
        <v>236</v>
      </c>
      <c r="D4563" s="261" t="s">
        <v>995</v>
      </c>
      <c r="E4563" s="261">
        <v>37508675</v>
      </c>
      <c r="F4563" s="261" t="s">
        <v>8329</v>
      </c>
      <c r="G4563" s="261" t="s">
        <v>888</v>
      </c>
      <c r="H4563" s="261">
        <v>2</v>
      </c>
      <c r="I4563" s="261" t="s">
        <v>8330</v>
      </c>
      <c r="J4563" s="261" t="s">
        <v>8331</v>
      </c>
      <c r="K4563" s="261" t="s">
        <v>8332</v>
      </c>
      <c r="L4563" s="262">
        <v>45531</v>
      </c>
      <c r="M4563" s="261" t="s">
        <v>20</v>
      </c>
    </row>
    <row r="4564" spans="1:13" x14ac:dyDescent="0.35">
      <c r="A4564" s="259" t="s">
        <v>595</v>
      </c>
      <c r="B4564" s="259" t="s">
        <v>596</v>
      </c>
      <c r="C4564" s="259" t="s">
        <v>236</v>
      </c>
      <c r="D4564" s="259" t="s">
        <v>1000</v>
      </c>
      <c r="E4564" s="259">
        <v>7349716</v>
      </c>
      <c r="F4564" s="259" t="s">
        <v>8333</v>
      </c>
      <c r="G4564" s="259" t="s">
        <v>888</v>
      </c>
      <c r="H4564" s="259">
        <v>2</v>
      </c>
      <c r="I4564" s="259" t="s">
        <v>8334</v>
      </c>
      <c r="J4564" s="259" t="s">
        <v>8335</v>
      </c>
      <c r="K4564" s="259" t="s">
        <v>8336</v>
      </c>
      <c r="L4564" s="260">
        <v>45531</v>
      </c>
      <c r="M4564" s="259" t="s">
        <v>20</v>
      </c>
    </row>
    <row r="4565" spans="1:13" x14ac:dyDescent="0.35">
      <c r="A4565" s="261" t="s">
        <v>595</v>
      </c>
      <c r="B4565" s="261" t="s">
        <v>596</v>
      </c>
      <c r="C4565" s="261" t="s">
        <v>236</v>
      </c>
      <c r="D4565" s="261" t="s">
        <v>1003</v>
      </c>
      <c r="E4565" s="261">
        <v>92320</v>
      </c>
      <c r="F4565" s="261" t="s">
        <v>8325</v>
      </c>
      <c r="G4565" s="261" t="s">
        <v>888</v>
      </c>
      <c r="H4565" s="261">
        <v>2</v>
      </c>
      <c r="I4565" s="261" t="s">
        <v>8326</v>
      </c>
      <c r="J4565" s="261" t="s">
        <v>8337</v>
      </c>
      <c r="K4565" s="261" t="s">
        <v>8338</v>
      </c>
      <c r="L4565" s="262">
        <v>45531</v>
      </c>
      <c r="M4565" s="261" t="s">
        <v>20</v>
      </c>
    </row>
    <row r="4566" spans="1:13" x14ac:dyDescent="0.35">
      <c r="A4566" s="259" t="s">
        <v>595</v>
      </c>
      <c r="B4566" s="259" t="s">
        <v>596</v>
      </c>
      <c r="C4566" s="259" t="s">
        <v>236</v>
      </c>
      <c r="D4566" s="259" t="s">
        <v>1006</v>
      </c>
      <c r="E4566" s="259">
        <v>32783</v>
      </c>
      <c r="F4566" s="259" t="s">
        <v>8325</v>
      </c>
      <c r="G4566" s="259" t="s">
        <v>888</v>
      </c>
      <c r="H4566" s="259">
        <v>2</v>
      </c>
      <c r="I4566" s="259" t="s">
        <v>8326</v>
      </c>
      <c r="J4566" s="259" t="s">
        <v>8337</v>
      </c>
      <c r="K4566" s="259" t="s">
        <v>8339</v>
      </c>
      <c r="L4566" s="260">
        <v>45531</v>
      </c>
      <c r="M4566" s="259" t="s">
        <v>20</v>
      </c>
    </row>
    <row r="4567" spans="1:13" x14ac:dyDescent="0.35">
      <c r="A4567" s="261" t="s">
        <v>595</v>
      </c>
      <c r="B4567" s="261" t="s">
        <v>596</v>
      </c>
      <c r="C4567" s="261" t="s">
        <v>236</v>
      </c>
      <c r="D4567" s="261" t="s">
        <v>823</v>
      </c>
      <c r="E4567" s="261">
        <v>0</v>
      </c>
      <c r="F4567" s="261" t="s">
        <v>8325</v>
      </c>
      <c r="G4567" s="261" t="s">
        <v>888</v>
      </c>
      <c r="H4567" s="261">
        <v>2</v>
      </c>
      <c r="I4567" s="261" t="s">
        <v>8326</v>
      </c>
      <c r="J4567" s="261" t="s">
        <v>8337</v>
      </c>
      <c r="K4567" s="261" t="s">
        <v>8340</v>
      </c>
      <c r="L4567" s="262">
        <v>45531</v>
      </c>
      <c r="M4567" s="261" t="s">
        <v>20</v>
      </c>
    </row>
    <row r="4568" spans="1:13" x14ac:dyDescent="0.35">
      <c r="A4568" s="259" t="s">
        <v>595</v>
      </c>
      <c r="B4568" s="259" t="s">
        <v>596</v>
      </c>
      <c r="C4568" s="259" t="s">
        <v>236</v>
      </c>
      <c r="D4568" s="259" t="s">
        <v>404</v>
      </c>
      <c r="E4568" s="259">
        <v>4</v>
      </c>
      <c r="F4568" s="259" t="s">
        <v>8341</v>
      </c>
      <c r="G4568" s="259" t="s">
        <v>888</v>
      </c>
      <c r="H4568" s="259">
        <v>2</v>
      </c>
      <c r="I4568" s="259" t="s">
        <v>8342</v>
      </c>
      <c r="J4568" s="259" t="s">
        <v>8343</v>
      </c>
      <c r="K4568" s="259" t="s">
        <v>8344</v>
      </c>
      <c r="L4568" s="260">
        <v>45531</v>
      </c>
      <c r="M4568" s="259" t="s">
        <v>20</v>
      </c>
    </row>
    <row r="4569" spans="1:13" x14ac:dyDescent="0.35">
      <c r="A4569" s="261" t="s">
        <v>234</v>
      </c>
      <c r="B4569" s="261" t="s">
        <v>235</v>
      </c>
      <c r="C4569" s="261" t="s">
        <v>236</v>
      </c>
      <c r="D4569" s="261" t="s">
        <v>953</v>
      </c>
      <c r="E4569" s="261">
        <v>45505000</v>
      </c>
      <c r="F4569" s="261" t="s">
        <v>8301</v>
      </c>
      <c r="G4569" s="261" t="s">
        <v>888</v>
      </c>
      <c r="H4569" s="261">
        <v>2</v>
      </c>
      <c r="I4569" s="261" t="s">
        <v>8302</v>
      </c>
      <c r="J4569" s="261" t="s">
        <v>8345</v>
      </c>
      <c r="K4569" s="261" t="s">
        <v>8346</v>
      </c>
      <c r="L4569" s="262">
        <v>45531</v>
      </c>
      <c r="M4569" s="261" t="s">
        <v>20</v>
      </c>
    </row>
    <row r="4570" spans="1:13" x14ac:dyDescent="0.35">
      <c r="A4570" s="259" t="s">
        <v>234</v>
      </c>
      <c r="B4570" s="259" t="s">
        <v>235</v>
      </c>
      <c r="C4570" s="259" t="s">
        <v>236</v>
      </c>
      <c r="D4570" s="259" t="s">
        <v>694</v>
      </c>
      <c r="E4570" s="259">
        <v>383310</v>
      </c>
      <c r="F4570" s="259" t="s">
        <v>8305</v>
      </c>
      <c r="G4570" s="259" t="s">
        <v>888</v>
      </c>
      <c r="H4570" s="259">
        <v>2</v>
      </c>
      <c r="I4570" s="259" t="s">
        <v>8306</v>
      </c>
      <c r="J4570" s="259" t="s">
        <v>8307</v>
      </c>
      <c r="K4570" s="259" t="s">
        <v>8347</v>
      </c>
      <c r="L4570" s="260">
        <v>45531</v>
      </c>
      <c r="M4570" s="259" t="s">
        <v>20</v>
      </c>
    </row>
    <row r="4571" spans="1:13" x14ac:dyDescent="0.35">
      <c r="A4571" s="261" t="s">
        <v>234</v>
      </c>
      <c r="B4571" s="261" t="s">
        <v>235</v>
      </c>
      <c r="C4571" s="261" t="s">
        <v>236</v>
      </c>
      <c r="D4571" s="261" t="s">
        <v>962</v>
      </c>
      <c r="E4571" s="261">
        <v>44690629</v>
      </c>
      <c r="F4571" s="261" t="s">
        <v>8309</v>
      </c>
      <c r="G4571" s="261" t="s">
        <v>888</v>
      </c>
      <c r="H4571" s="261">
        <v>2</v>
      </c>
      <c r="I4571" s="261" t="s">
        <v>8310</v>
      </c>
      <c r="J4571" s="261" t="s">
        <v>8348</v>
      </c>
      <c r="K4571" s="261" t="s">
        <v>8349</v>
      </c>
      <c r="L4571" s="262">
        <v>45531</v>
      </c>
      <c r="M4571" s="261" t="s">
        <v>20</v>
      </c>
    </row>
    <row r="4572" spans="1:13" x14ac:dyDescent="0.35">
      <c r="A4572" s="259" t="s">
        <v>234</v>
      </c>
      <c r="B4572" s="259" t="s">
        <v>235</v>
      </c>
      <c r="C4572" s="259" t="s">
        <v>236</v>
      </c>
      <c r="D4572" s="259" t="s">
        <v>967</v>
      </c>
      <c r="E4572" s="259">
        <v>5970829</v>
      </c>
      <c r="F4572" s="259" t="s">
        <v>8350</v>
      </c>
      <c r="G4572" s="259" t="s">
        <v>888</v>
      </c>
      <c r="H4572" s="259">
        <v>2</v>
      </c>
      <c r="I4572" s="259" t="s">
        <v>8351</v>
      </c>
      <c r="J4572" s="259" t="s">
        <v>8352</v>
      </c>
      <c r="K4572" s="259" t="s">
        <v>8353</v>
      </c>
      <c r="L4572" s="260">
        <v>45531</v>
      </c>
      <c r="M4572" s="259" t="s">
        <v>20</v>
      </c>
    </row>
    <row r="4573" spans="1:13" x14ac:dyDescent="0.35">
      <c r="A4573" s="261" t="s">
        <v>234</v>
      </c>
      <c r="B4573" s="261" t="s">
        <v>235</v>
      </c>
      <c r="C4573" s="261" t="s">
        <v>236</v>
      </c>
      <c r="D4573" s="261" t="s">
        <v>568</v>
      </c>
      <c r="E4573" s="261">
        <v>5970829</v>
      </c>
      <c r="F4573" s="261" t="s">
        <v>8350</v>
      </c>
      <c r="G4573" s="261" t="s">
        <v>888</v>
      </c>
      <c r="H4573" s="261">
        <v>2</v>
      </c>
      <c r="I4573" s="261" t="s">
        <v>8351</v>
      </c>
      <c r="J4573" s="261" t="s">
        <v>8354</v>
      </c>
      <c r="K4573" s="261" t="s">
        <v>8355</v>
      </c>
      <c r="L4573" s="262">
        <v>45531</v>
      </c>
      <c r="M4573" s="261" t="s">
        <v>20</v>
      </c>
    </row>
    <row r="4574" spans="1:13" x14ac:dyDescent="0.35">
      <c r="A4574" s="259" t="s">
        <v>234</v>
      </c>
      <c r="B4574" s="259" t="s">
        <v>235</v>
      </c>
      <c r="C4574" s="259" t="s">
        <v>236</v>
      </c>
      <c r="D4574" s="259" t="s">
        <v>635</v>
      </c>
      <c r="E4574" s="259">
        <v>420</v>
      </c>
      <c r="F4574" s="259" t="s">
        <v>8321</v>
      </c>
      <c r="G4574" s="259" t="s">
        <v>888</v>
      </c>
      <c r="H4574" s="259">
        <v>2</v>
      </c>
      <c r="I4574" s="259" t="s">
        <v>4522</v>
      </c>
      <c r="J4574" s="259" t="s">
        <v>8356</v>
      </c>
      <c r="K4574" s="259" t="s">
        <v>8357</v>
      </c>
      <c r="L4574" s="260">
        <v>45531</v>
      </c>
      <c r="M4574" s="259" t="s">
        <v>20</v>
      </c>
    </row>
    <row r="4575" spans="1:13" x14ac:dyDescent="0.35">
      <c r="A4575" s="261" t="s">
        <v>234</v>
      </c>
      <c r="B4575" s="261" t="s">
        <v>235</v>
      </c>
      <c r="C4575" s="261" t="s">
        <v>236</v>
      </c>
      <c r="D4575" s="261" t="s">
        <v>793</v>
      </c>
      <c r="E4575" s="261">
        <v>420</v>
      </c>
      <c r="F4575" s="261" t="s">
        <v>8321</v>
      </c>
      <c r="G4575" s="261" t="s">
        <v>888</v>
      </c>
      <c r="H4575" s="261">
        <v>2</v>
      </c>
      <c r="I4575" s="261" t="s">
        <v>4522</v>
      </c>
      <c r="J4575" s="261" t="s">
        <v>8358</v>
      </c>
      <c r="K4575" s="261" t="s">
        <v>8359</v>
      </c>
      <c r="L4575" s="262">
        <v>45531</v>
      </c>
      <c r="M4575" s="261" t="s">
        <v>20</v>
      </c>
    </row>
    <row r="4576" spans="1:13" x14ac:dyDescent="0.35">
      <c r="A4576" s="259" t="s">
        <v>234</v>
      </c>
      <c r="B4576" s="259" t="s">
        <v>235</v>
      </c>
      <c r="C4576" s="259" t="s">
        <v>236</v>
      </c>
      <c r="D4576" s="259" t="s">
        <v>990</v>
      </c>
      <c r="E4576" s="259">
        <v>89562</v>
      </c>
      <c r="F4576" s="259" t="s">
        <v>8360</v>
      </c>
      <c r="G4576" s="259" t="s">
        <v>888</v>
      </c>
      <c r="H4576" s="259">
        <v>2</v>
      </c>
      <c r="I4576" s="259" t="s">
        <v>8361</v>
      </c>
      <c r="J4576" s="259" t="s">
        <v>8362</v>
      </c>
      <c r="K4576" s="259" t="s">
        <v>8363</v>
      </c>
      <c r="L4576" s="260">
        <v>45531</v>
      </c>
      <c r="M4576" s="259" t="s">
        <v>20</v>
      </c>
    </row>
    <row r="4577" spans="1:13" x14ac:dyDescent="0.35">
      <c r="A4577" s="261" t="s">
        <v>234</v>
      </c>
      <c r="B4577" s="261" t="s">
        <v>235</v>
      </c>
      <c r="C4577" s="261" t="s">
        <v>236</v>
      </c>
      <c r="D4577" s="261" t="s">
        <v>995</v>
      </c>
      <c r="E4577" s="261">
        <v>38719800</v>
      </c>
      <c r="F4577" s="261" t="s">
        <v>8364</v>
      </c>
      <c r="G4577" s="261" t="s">
        <v>22</v>
      </c>
      <c r="H4577" s="261">
        <v>3</v>
      </c>
      <c r="I4577" s="261" t="s">
        <v>8365</v>
      </c>
      <c r="J4577" s="261" t="s">
        <v>8366</v>
      </c>
      <c r="K4577" s="261" t="s">
        <v>8367</v>
      </c>
      <c r="L4577" s="262">
        <v>45531</v>
      </c>
      <c r="M4577" s="261" t="s">
        <v>20</v>
      </c>
    </row>
    <row r="4578" spans="1:13" x14ac:dyDescent="0.35">
      <c r="A4578" s="259" t="s">
        <v>234</v>
      </c>
      <c r="B4578" s="259" t="s">
        <v>235</v>
      </c>
      <c r="C4578" s="259" t="s">
        <v>236</v>
      </c>
      <c r="D4578" s="259" t="s">
        <v>1000</v>
      </c>
      <c r="E4578" s="259">
        <v>5881267</v>
      </c>
      <c r="F4578" s="259" t="s">
        <v>8360</v>
      </c>
      <c r="G4578" s="259" t="s">
        <v>888</v>
      </c>
      <c r="H4578" s="259">
        <v>2</v>
      </c>
      <c r="I4578" s="259" t="s">
        <v>8361</v>
      </c>
      <c r="J4578" s="259" t="s">
        <v>8368</v>
      </c>
      <c r="K4578" s="259" t="s">
        <v>8369</v>
      </c>
      <c r="L4578" s="260">
        <v>45531</v>
      </c>
      <c r="M4578" s="259" t="s">
        <v>20</v>
      </c>
    </row>
    <row r="4579" spans="1:13" x14ac:dyDescent="0.35">
      <c r="A4579" s="261" t="s">
        <v>234</v>
      </c>
      <c r="B4579" s="261" t="s">
        <v>235</v>
      </c>
      <c r="C4579" s="261" t="s">
        <v>236</v>
      </c>
      <c r="D4579" s="261" t="s">
        <v>1003</v>
      </c>
      <c r="E4579" s="261">
        <v>59708</v>
      </c>
      <c r="F4579" s="261" t="s">
        <v>8360</v>
      </c>
      <c r="G4579" s="261" t="s">
        <v>888</v>
      </c>
      <c r="H4579" s="261">
        <v>2</v>
      </c>
      <c r="I4579" s="261" t="s">
        <v>8361</v>
      </c>
      <c r="J4579" s="261" t="s">
        <v>8370</v>
      </c>
      <c r="K4579" s="261" t="s">
        <v>8371</v>
      </c>
      <c r="L4579" s="262">
        <v>45531</v>
      </c>
      <c r="M4579" s="261" t="s">
        <v>20</v>
      </c>
    </row>
    <row r="4580" spans="1:13" x14ac:dyDescent="0.35">
      <c r="A4580" s="259" t="s">
        <v>234</v>
      </c>
      <c r="B4580" s="259" t="s">
        <v>235</v>
      </c>
      <c r="C4580" s="259" t="s">
        <v>236</v>
      </c>
      <c r="D4580" s="259" t="s">
        <v>1006</v>
      </c>
      <c r="E4580" s="259">
        <v>29854</v>
      </c>
      <c r="F4580" s="259" t="s">
        <v>8360</v>
      </c>
      <c r="G4580" s="259" t="s">
        <v>888</v>
      </c>
      <c r="H4580" s="259">
        <v>2</v>
      </c>
      <c r="I4580" s="259" t="s">
        <v>8361</v>
      </c>
      <c r="J4580" s="259" t="s">
        <v>8370</v>
      </c>
      <c r="K4580" s="259" t="s">
        <v>8372</v>
      </c>
      <c r="L4580" s="260">
        <v>45531</v>
      </c>
      <c r="M4580" s="259" t="s">
        <v>20</v>
      </c>
    </row>
    <row r="4581" spans="1:13" x14ac:dyDescent="0.35">
      <c r="A4581" s="261" t="s">
        <v>234</v>
      </c>
      <c r="B4581" s="261" t="s">
        <v>235</v>
      </c>
      <c r="C4581" s="261" t="s">
        <v>236</v>
      </c>
      <c r="D4581" s="261" t="s">
        <v>823</v>
      </c>
      <c r="E4581" s="261">
        <v>0</v>
      </c>
      <c r="F4581" s="261" t="s">
        <v>8360</v>
      </c>
      <c r="G4581" s="261" t="s">
        <v>888</v>
      </c>
      <c r="H4581" s="261">
        <v>2</v>
      </c>
      <c r="I4581" s="261" t="s">
        <v>8361</v>
      </c>
      <c r="J4581" s="261" t="s">
        <v>8370</v>
      </c>
      <c r="K4581" s="261" t="s">
        <v>8373</v>
      </c>
      <c r="L4581" s="262">
        <v>45531</v>
      </c>
      <c r="M4581" s="261" t="s">
        <v>20</v>
      </c>
    </row>
    <row r="4582" spans="1:13" x14ac:dyDescent="0.35">
      <c r="A4582" s="259" t="s">
        <v>234</v>
      </c>
      <c r="B4582" s="259" t="s">
        <v>235</v>
      </c>
      <c r="C4582" s="259" t="s">
        <v>236</v>
      </c>
      <c r="D4582" s="259" t="s">
        <v>404</v>
      </c>
      <c r="E4582" s="259">
        <v>2</v>
      </c>
      <c r="F4582" s="259" t="s">
        <v>8350</v>
      </c>
      <c r="G4582" s="259" t="s">
        <v>888</v>
      </c>
      <c r="H4582" s="259">
        <v>2</v>
      </c>
      <c r="I4582" s="259" t="s">
        <v>8351</v>
      </c>
      <c r="J4582" s="259" t="s">
        <v>8374</v>
      </c>
      <c r="K4582" s="259" t="s">
        <v>8375</v>
      </c>
      <c r="L4582" s="260">
        <v>45531</v>
      </c>
      <c r="M4582" s="259" t="s">
        <v>20</v>
      </c>
    </row>
    <row r="4583" spans="1:13" x14ac:dyDescent="0.35">
      <c r="A4583" s="261" t="s">
        <v>240</v>
      </c>
      <c r="B4583" s="261" t="s">
        <v>241</v>
      </c>
      <c r="C4583" s="261" t="s">
        <v>236</v>
      </c>
      <c r="D4583" s="261" t="s">
        <v>953</v>
      </c>
      <c r="E4583" s="261">
        <v>45505000</v>
      </c>
      <c r="F4583" s="261" t="s">
        <v>8301</v>
      </c>
      <c r="G4583" s="261" t="s">
        <v>888</v>
      </c>
      <c r="H4583" s="261">
        <v>2</v>
      </c>
      <c r="I4583" s="261" t="s">
        <v>8302</v>
      </c>
      <c r="J4583" s="261" t="s">
        <v>8376</v>
      </c>
      <c r="K4583" s="261" t="s">
        <v>8377</v>
      </c>
      <c r="L4583" s="262">
        <v>45531</v>
      </c>
      <c r="M4583" s="261" t="s">
        <v>20</v>
      </c>
    </row>
    <row r="4584" spans="1:13" x14ac:dyDescent="0.35">
      <c r="A4584" s="259" t="s">
        <v>240</v>
      </c>
      <c r="B4584" s="259" t="s">
        <v>241</v>
      </c>
      <c r="C4584" s="259" t="s">
        <v>236</v>
      </c>
      <c r="D4584" s="259" t="s">
        <v>694</v>
      </c>
      <c r="E4584" s="259">
        <v>36000</v>
      </c>
      <c r="F4584" s="259" t="s">
        <v>8378</v>
      </c>
      <c r="G4584" s="259" t="s">
        <v>492</v>
      </c>
      <c r="H4584" s="259">
        <v>1</v>
      </c>
      <c r="I4584" s="259" t="s">
        <v>8379</v>
      </c>
      <c r="J4584" s="259" t="s">
        <v>8380</v>
      </c>
      <c r="K4584" s="259" t="s">
        <v>8381</v>
      </c>
      <c r="L4584" s="260">
        <v>45531</v>
      </c>
      <c r="M4584" s="259" t="s">
        <v>20</v>
      </c>
    </row>
    <row r="4585" spans="1:13" x14ac:dyDescent="0.35">
      <c r="A4585" s="261" t="s">
        <v>240</v>
      </c>
      <c r="B4585" s="261" t="s">
        <v>241</v>
      </c>
      <c r="C4585" s="261" t="s">
        <v>236</v>
      </c>
      <c r="D4585" s="261" t="s">
        <v>962</v>
      </c>
      <c r="E4585" s="261">
        <v>6463948</v>
      </c>
      <c r="F4585" s="261" t="s">
        <v>8382</v>
      </c>
      <c r="G4585" s="261" t="s">
        <v>888</v>
      </c>
      <c r="H4585" s="261">
        <v>2</v>
      </c>
      <c r="I4585" s="261" t="s">
        <v>8383</v>
      </c>
      <c r="J4585" s="261" t="s">
        <v>8384</v>
      </c>
      <c r="K4585" s="261" t="s">
        <v>8385</v>
      </c>
      <c r="L4585" s="262">
        <v>45531</v>
      </c>
      <c r="M4585" s="261" t="s">
        <v>20</v>
      </c>
    </row>
    <row r="4586" spans="1:13" x14ac:dyDescent="0.35">
      <c r="A4586" s="259" t="s">
        <v>240</v>
      </c>
      <c r="B4586" s="259" t="s">
        <v>241</v>
      </c>
      <c r="C4586" s="259" t="s">
        <v>236</v>
      </c>
      <c r="D4586" s="259" t="s">
        <v>967</v>
      </c>
      <c r="E4586" s="259">
        <v>1503990</v>
      </c>
      <c r="F4586" s="259" t="s">
        <v>8386</v>
      </c>
      <c r="G4586" s="259" t="s">
        <v>888</v>
      </c>
      <c r="H4586" s="259">
        <v>2</v>
      </c>
      <c r="I4586" s="259" t="s">
        <v>8387</v>
      </c>
      <c r="J4586" s="259" t="s">
        <v>8388</v>
      </c>
      <c r="K4586" s="259" t="s">
        <v>8389</v>
      </c>
      <c r="L4586" s="260">
        <v>45531</v>
      </c>
      <c r="M4586" s="259" t="s">
        <v>20</v>
      </c>
    </row>
    <row r="4587" spans="1:13" x14ac:dyDescent="0.35">
      <c r="A4587" s="261" t="s">
        <v>240</v>
      </c>
      <c r="B4587" s="261" t="s">
        <v>241</v>
      </c>
      <c r="C4587" s="261" t="s">
        <v>236</v>
      </c>
      <c r="D4587" s="261" t="s">
        <v>568</v>
      </c>
      <c r="E4587" s="261">
        <v>292865</v>
      </c>
      <c r="F4587" s="261" t="s">
        <v>8390</v>
      </c>
      <c r="G4587" s="261" t="s">
        <v>888</v>
      </c>
      <c r="H4587" s="261">
        <v>2</v>
      </c>
      <c r="I4587" s="261" t="s">
        <v>8391</v>
      </c>
      <c r="J4587" s="261" t="s">
        <v>8392</v>
      </c>
      <c r="K4587" s="261" t="s">
        <v>8393</v>
      </c>
      <c r="L4587" s="262">
        <v>45531</v>
      </c>
      <c r="M4587" s="261" t="s">
        <v>20</v>
      </c>
    </row>
    <row r="4588" spans="1:13" x14ac:dyDescent="0.35">
      <c r="A4588" s="259" t="s">
        <v>240</v>
      </c>
      <c r="B4588" s="259" t="s">
        <v>241</v>
      </c>
      <c r="C4588" s="259" t="s">
        <v>236</v>
      </c>
      <c r="D4588" s="259" t="s">
        <v>793</v>
      </c>
      <c r="E4588" s="259">
        <v>420</v>
      </c>
      <c r="F4588" s="259" t="s">
        <v>8321</v>
      </c>
      <c r="G4588" s="259" t="s">
        <v>888</v>
      </c>
      <c r="H4588" s="259">
        <v>2</v>
      </c>
      <c r="I4588" s="259" t="s">
        <v>4522</v>
      </c>
      <c r="J4588" s="259" t="s">
        <v>8322</v>
      </c>
      <c r="K4588" s="259" t="s">
        <v>8394</v>
      </c>
      <c r="L4588" s="260">
        <v>45531</v>
      </c>
      <c r="M4588" s="259" t="s">
        <v>20</v>
      </c>
    </row>
    <row r="4589" spans="1:13" x14ac:dyDescent="0.35">
      <c r="A4589" s="261" t="s">
        <v>240</v>
      </c>
      <c r="B4589" s="261" t="s">
        <v>241</v>
      </c>
      <c r="C4589" s="261" t="s">
        <v>236</v>
      </c>
      <c r="D4589" s="261" t="s">
        <v>990</v>
      </c>
      <c r="E4589" s="261">
        <v>35541</v>
      </c>
      <c r="F4589" s="261" t="s">
        <v>8395</v>
      </c>
      <c r="G4589" s="261" t="s">
        <v>888</v>
      </c>
      <c r="H4589" s="261">
        <v>2</v>
      </c>
      <c r="I4589" s="261" t="s">
        <v>8396</v>
      </c>
      <c r="J4589" s="261" t="s">
        <v>8397</v>
      </c>
      <c r="K4589" s="261" t="s">
        <v>8398</v>
      </c>
      <c r="L4589" s="262">
        <v>45531</v>
      </c>
      <c r="M4589" s="261" t="s">
        <v>20</v>
      </c>
    </row>
    <row r="4590" spans="1:13" x14ac:dyDescent="0.35">
      <c r="A4590" s="259" t="s">
        <v>240</v>
      </c>
      <c r="B4590" s="259" t="s">
        <v>241</v>
      </c>
      <c r="C4590" s="259" t="s">
        <v>236</v>
      </c>
      <c r="D4590" s="259" t="s">
        <v>995</v>
      </c>
      <c r="E4590" s="259">
        <v>4959958</v>
      </c>
      <c r="F4590" s="259" t="s">
        <v>8399</v>
      </c>
      <c r="G4590" s="259" t="s">
        <v>888</v>
      </c>
      <c r="H4590" s="259">
        <v>2</v>
      </c>
      <c r="I4590" s="259" t="s">
        <v>8400</v>
      </c>
      <c r="J4590" s="259" t="s">
        <v>8331</v>
      </c>
      <c r="K4590" s="259" t="s">
        <v>8401</v>
      </c>
      <c r="L4590" s="260">
        <v>45531</v>
      </c>
      <c r="M4590" s="259" t="s">
        <v>20</v>
      </c>
    </row>
    <row r="4591" spans="1:13" x14ac:dyDescent="0.35">
      <c r="A4591" s="261" t="s">
        <v>240</v>
      </c>
      <c r="B4591" s="261" t="s">
        <v>241</v>
      </c>
      <c r="C4591" s="261" t="s">
        <v>236</v>
      </c>
      <c r="D4591" s="261" t="s">
        <v>1000</v>
      </c>
      <c r="E4591" s="261">
        <v>1468449</v>
      </c>
      <c r="F4591" s="261" t="s">
        <v>8386</v>
      </c>
      <c r="G4591" s="261" t="s">
        <v>888</v>
      </c>
      <c r="H4591" s="261">
        <v>2</v>
      </c>
      <c r="I4591" s="261" t="s">
        <v>8387</v>
      </c>
      <c r="J4591" s="261" t="s">
        <v>8402</v>
      </c>
      <c r="K4591" s="261" t="s">
        <v>8403</v>
      </c>
      <c r="L4591" s="262">
        <v>45531</v>
      </c>
      <c r="M4591" s="261" t="s">
        <v>20</v>
      </c>
    </row>
    <row r="4592" spans="1:13" x14ac:dyDescent="0.35">
      <c r="A4592" s="259" t="s">
        <v>240</v>
      </c>
      <c r="B4592" s="259" t="s">
        <v>241</v>
      </c>
      <c r="C4592" s="259" t="s">
        <v>236</v>
      </c>
      <c r="D4592" s="259" t="s">
        <v>1003</v>
      </c>
      <c r="E4592" s="259">
        <v>32612</v>
      </c>
      <c r="F4592" s="259" t="s">
        <v>8395</v>
      </c>
      <c r="G4592" s="259" t="s">
        <v>888</v>
      </c>
      <c r="H4592" s="259">
        <v>2</v>
      </c>
      <c r="I4592" s="259" t="s">
        <v>8396</v>
      </c>
      <c r="J4592" s="259" t="s">
        <v>8404</v>
      </c>
      <c r="K4592" s="259" t="s">
        <v>8405</v>
      </c>
      <c r="L4592" s="260">
        <v>45531</v>
      </c>
      <c r="M4592" s="259" t="s">
        <v>20</v>
      </c>
    </row>
    <row r="4593" spans="1:13" x14ac:dyDescent="0.35">
      <c r="A4593" s="261" t="s">
        <v>240</v>
      </c>
      <c r="B4593" s="261" t="s">
        <v>241</v>
      </c>
      <c r="C4593" s="261" t="s">
        <v>236</v>
      </c>
      <c r="D4593" s="261" t="s">
        <v>1006</v>
      </c>
      <c r="E4593" s="261">
        <v>2929</v>
      </c>
      <c r="F4593" s="261" t="s">
        <v>8395</v>
      </c>
      <c r="G4593" s="261" t="s">
        <v>888</v>
      </c>
      <c r="H4593" s="261">
        <v>2</v>
      </c>
      <c r="I4593" s="261" t="s">
        <v>8396</v>
      </c>
      <c r="J4593" s="261" t="s">
        <v>8404</v>
      </c>
      <c r="K4593" s="261" t="s">
        <v>8406</v>
      </c>
      <c r="L4593" s="262">
        <v>45531</v>
      </c>
      <c r="M4593" s="261" t="s">
        <v>20</v>
      </c>
    </row>
    <row r="4594" spans="1:13" x14ac:dyDescent="0.35">
      <c r="A4594" s="259" t="s">
        <v>240</v>
      </c>
      <c r="B4594" s="259" t="s">
        <v>241</v>
      </c>
      <c r="C4594" s="259" t="s">
        <v>236</v>
      </c>
      <c r="D4594" s="259" t="s">
        <v>823</v>
      </c>
      <c r="E4594" s="259">
        <v>0</v>
      </c>
      <c r="F4594" s="259" t="s">
        <v>8395</v>
      </c>
      <c r="G4594" s="259" t="s">
        <v>888</v>
      </c>
      <c r="H4594" s="259">
        <v>2</v>
      </c>
      <c r="I4594" s="259" t="s">
        <v>8396</v>
      </c>
      <c r="J4594" s="259" t="s">
        <v>8404</v>
      </c>
      <c r="K4594" s="259" t="s">
        <v>8407</v>
      </c>
      <c r="L4594" s="260">
        <v>45531</v>
      </c>
      <c r="M4594" s="259" t="s">
        <v>20</v>
      </c>
    </row>
    <row r="4595" spans="1:13" x14ac:dyDescent="0.35">
      <c r="A4595" s="261" t="s">
        <v>240</v>
      </c>
      <c r="B4595" s="261" t="s">
        <v>241</v>
      </c>
      <c r="C4595" s="261" t="s">
        <v>236</v>
      </c>
      <c r="D4595" s="261" t="s">
        <v>404</v>
      </c>
      <c r="E4595" s="261">
        <v>2</v>
      </c>
      <c r="F4595" s="261" t="s">
        <v>8395</v>
      </c>
      <c r="G4595" s="261" t="s">
        <v>888</v>
      </c>
      <c r="H4595" s="261">
        <v>2</v>
      </c>
      <c r="I4595" s="261" t="s">
        <v>8396</v>
      </c>
      <c r="J4595" s="261" t="s">
        <v>8408</v>
      </c>
      <c r="K4595" s="261" t="s">
        <v>8409</v>
      </c>
      <c r="L4595" s="262">
        <v>45531</v>
      </c>
      <c r="M4595" s="261" t="s">
        <v>20</v>
      </c>
    </row>
    <row r="4596" spans="1:13" x14ac:dyDescent="0.35">
      <c r="A4596" s="259" t="s">
        <v>93</v>
      </c>
      <c r="B4596" s="259" t="s">
        <v>94</v>
      </c>
      <c r="C4596" s="259" t="s">
        <v>95</v>
      </c>
      <c r="D4596" s="259" t="s">
        <v>953</v>
      </c>
      <c r="E4596" s="259">
        <v>11644653</v>
      </c>
      <c r="F4596" s="259" t="s">
        <v>8410</v>
      </c>
      <c r="G4596" s="259" t="s">
        <v>492</v>
      </c>
      <c r="H4596" s="259">
        <v>1</v>
      </c>
      <c r="I4596" s="259" t="s">
        <v>8411</v>
      </c>
      <c r="J4596" s="259" t="s">
        <v>8412</v>
      </c>
      <c r="K4596" s="259" t="s">
        <v>8413</v>
      </c>
      <c r="L4596" s="260">
        <v>45531</v>
      </c>
      <c r="M4596" s="259" t="s">
        <v>20</v>
      </c>
    </row>
    <row r="4597" spans="1:13" x14ac:dyDescent="0.35">
      <c r="A4597" s="261" t="s">
        <v>93</v>
      </c>
      <c r="B4597" s="261" t="s">
        <v>94</v>
      </c>
      <c r="C4597" s="261" t="s">
        <v>95</v>
      </c>
      <c r="D4597" s="261" t="s">
        <v>694</v>
      </c>
      <c r="E4597" s="261">
        <v>40463</v>
      </c>
      <c r="F4597" s="261" t="s">
        <v>8414</v>
      </c>
      <c r="G4597" s="261" t="s">
        <v>888</v>
      </c>
      <c r="H4597" s="261">
        <v>2</v>
      </c>
      <c r="I4597" s="261" t="s">
        <v>8415</v>
      </c>
      <c r="J4597" s="261" t="s">
        <v>8416</v>
      </c>
      <c r="K4597" s="261" t="s">
        <v>8417</v>
      </c>
      <c r="L4597" s="262">
        <v>45531</v>
      </c>
      <c r="M4597" s="261" t="s">
        <v>20</v>
      </c>
    </row>
    <row r="4598" spans="1:13" x14ac:dyDescent="0.35">
      <c r="A4598" s="259" t="s">
        <v>93</v>
      </c>
      <c r="B4598" s="259" t="s">
        <v>94</v>
      </c>
      <c r="C4598" s="259" t="s">
        <v>95</v>
      </c>
      <c r="D4598" s="259" t="s">
        <v>962</v>
      </c>
      <c r="E4598" s="259">
        <v>9279900</v>
      </c>
      <c r="F4598" s="259" t="s">
        <v>8418</v>
      </c>
      <c r="G4598" s="259" t="s">
        <v>888</v>
      </c>
      <c r="H4598" s="259">
        <v>2</v>
      </c>
      <c r="I4598" s="259" t="s">
        <v>8415</v>
      </c>
      <c r="J4598" s="259" t="s">
        <v>8419</v>
      </c>
      <c r="K4598" s="259" t="s">
        <v>8420</v>
      </c>
      <c r="L4598" s="260">
        <v>45531</v>
      </c>
      <c r="M4598" s="259" t="s">
        <v>20</v>
      </c>
    </row>
    <row r="4599" spans="1:13" x14ac:dyDescent="0.35">
      <c r="A4599" s="261" t="s">
        <v>93</v>
      </c>
      <c r="B4599" s="261" t="s">
        <v>94</v>
      </c>
      <c r="C4599" s="261" t="s">
        <v>95</v>
      </c>
      <c r="D4599" s="261" t="s">
        <v>967</v>
      </c>
      <c r="E4599" s="261">
        <v>1840000</v>
      </c>
      <c r="F4599" s="261" t="s">
        <v>8421</v>
      </c>
      <c r="G4599" s="261" t="s">
        <v>22</v>
      </c>
      <c r="H4599" s="261">
        <v>3</v>
      </c>
      <c r="I4599" s="261" t="s">
        <v>8422</v>
      </c>
      <c r="J4599" s="261" t="s">
        <v>8423</v>
      </c>
      <c r="K4599" s="261" t="s">
        <v>8424</v>
      </c>
      <c r="L4599" s="262">
        <v>45531</v>
      </c>
      <c r="M4599" s="261" t="s">
        <v>20</v>
      </c>
    </row>
    <row r="4600" spans="1:13" x14ac:dyDescent="0.35">
      <c r="A4600" s="259" t="s">
        <v>93</v>
      </c>
      <c r="B4600" s="259" t="s">
        <v>94</v>
      </c>
      <c r="C4600" s="259" t="s">
        <v>95</v>
      </c>
      <c r="D4600" s="259" t="s">
        <v>568</v>
      </c>
      <c r="E4600" s="259">
        <v>1320000</v>
      </c>
      <c r="F4600" s="259" t="s">
        <v>8425</v>
      </c>
      <c r="G4600" s="259" t="s">
        <v>22</v>
      </c>
      <c r="H4600" s="259">
        <v>3</v>
      </c>
      <c r="I4600" s="259" t="s">
        <v>8426</v>
      </c>
      <c r="J4600" s="259" t="s">
        <v>8427</v>
      </c>
      <c r="K4600" s="259" t="s">
        <v>8428</v>
      </c>
      <c r="L4600" s="260">
        <v>45531</v>
      </c>
      <c r="M4600" s="259" t="s">
        <v>20</v>
      </c>
    </row>
    <row r="4601" spans="1:13" x14ac:dyDescent="0.35">
      <c r="A4601" s="261" t="s">
        <v>93</v>
      </c>
      <c r="B4601" s="261" t="s">
        <v>94</v>
      </c>
      <c r="C4601" s="261" t="s">
        <v>95</v>
      </c>
      <c r="D4601" s="261" t="s">
        <v>990</v>
      </c>
      <c r="E4601" s="261">
        <v>1351600</v>
      </c>
      <c r="F4601" s="261" t="s">
        <v>8429</v>
      </c>
      <c r="G4601" s="261" t="s">
        <v>22</v>
      </c>
      <c r="H4601" s="261">
        <v>3</v>
      </c>
      <c r="I4601" s="261" t="s">
        <v>8430</v>
      </c>
      <c r="J4601" s="261" t="s">
        <v>8431</v>
      </c>
      <c r="K4601" s="261" t="s">
        <v>8432</v>
      </c>
      <c r="L4601" s="262">
        <v>45531</v>
      </c>
      <c r="M4601" s="261" t="s">
        <v>20</v>
      </c>
    </row>
    <row r="4602" spans="1:13" x14ac:dyDescent="0.35">
      <c r="A4602" s="259" t="s">
        <v>93</v>
      </c>
      <c r="B4602" s="259" t="s">
        <v>94</v>
      </c>
      <c r="C4602" s="259" t="s">
        <v>95</v>
      </c>
      <c r="D4602" s="259" t="s">
        <v>995</v>
      </c>
      <c r="E4602" s="259">
        <v>7439900</v>
      </c>
      <c r="F4602" s="259" t="s">
        <v>8433</v>
      </c>
      <c r="G4602" s="259" t="s">
        <v>22</v>
      </c>
      <c r="H4602" s="259">
        <v>3</v>
      </c>
      <c r="I4602" s="259" t="s">
        <v>8434</v>
      </c>
      <c r="J4602" s="259" t="s">
        <v>8435</v>
      </c>
      <c r="K4602" s="259" t="s">
        <v>8436</v>
      </c>
      <c r="L4602" s="260">
        <v>45531</v>
      </c>
      <c r="M4602" s="259" t="s">
        <v>20</v>
      </c>
    </row>
    <row r="4603" spans="1:13" x14ac:dyDescent="0.35">
      <c r="A4603" s="261" t="s">
        <v>93</v>
      </c>
      <c r="B4603" s="261" t="s">
        <v>94</v>
      </c>
      <c r="C4603" s="261" t="s">
        <v>95</v>
      </c>
      <c r="D4603" s="261" t="s">
        <v>1000</v>
      </c>
      <c r="E4603" s="261">
        <v>488400</v>
      </c>
      <c r="F4603" s="261" t="s">
        <v>8429</v>
      </c>
      <c r="G4603" s="261" t="s">
        <v>22</v>
      </c>
      <c r="H4603" s="261">
        <v>3</v>
      </c>
      <c r="I4603" s="261" t="s">
        <v>8430</v>
      </c>
      <c r="J4603" s="261" t="s">
        <v>8437</v>
      </c>
      <c r="K4603" s="261" t="s">
        <v>8438</v>
      </c>
      <c r="L4603" s="262">
        <v>45531</v>
      </c>
      <c r="M4603" s="261" t="s">
        <v>20</v>
      </c>
    </row>
    <row r="4604" spans="1:13" x14ac:dyDescent="0.35">
      <c r="A4604" s="259" t="s">
        <v>93</v>
      </c>
      <c r="B4604" s="259" t="s">
        <v>94</v>
      </c>
      <c r="C4604" s="259" t="s">
        <v>95</v>
      </c>
      <c r="D4604" s="259" t="s">
        <v>1003</v>
      </c>
      <c r="E4604" s="259">
        <v>1325200</v>
      </c>
      <c r="F4604" s="259" t="s">
        <v>8429</v>
      </c>
      <c r="G4604" s="259" t="s">
        <v>22</v>
      </c>
      <c r="H4604" s="259">
        <v>3</v>
      </c>
      <c r="I4604" s="259" t="s">
        <v>8430</v>
      </c>
      <c r="J4604" s="259" t="s">
        <v>8439</v>
      </c>
      <c r="K4604" s="259" t="s">
        <v>8440</v>
      </c>
      <c r="L4604" s="260">
        <v>45531</v>
      </c>
      <c r="M4604" s="259" t="s">
        <v>20</v>
      </c>
    </row>
    <row r="4605" spans="1:13" x14ac:dyDescent="0.35">
      <c r="A4605" s="261" t="s">
        <v>93</v>
      </c>
      <c r="B4605" s="261" t="s">
        <v>94</v>
      </c>
      <c r="C4605" s="261" t="s">
        <v>95</v>
      </c>
      <c r="D4605" s="261" t="s">
        <v>1006</v>
      </c>
      <c r="E4605" s="261">
        <v>26400</v>
      </c>
      <c r="F4605" s="261" t="s">
        <v>8429</v>
      </c>
      <c r="G4605" s="261" t="s">
        <v>22</v>
      </c>
      <c r="H4605" s="261">
        <v>3</v>
      </c>
      <c r="I4605" s="261" t="s">
        <v>8430</v>
      </c>
      <c r="J4605" s="261" t="s">
        <v>8439</v>
      </c>
      <c r="K4605" s="261" t="s">
        <v>8441</v>
      </c>
      <c r="L4605" s="262">
        <v>45531</v>
      </c>
      <c r="M4605" s="261" t="s">
        <v>20</v>
      </c>
    </row>
    <row r="4606" spans="1:13" x14ac:dyDescent="0.35">
      <c r="A4606" s="259" t="s">
        <v>93</v>
      </c>
      <c r="B4606" s="259" t="s">
        <v>94</v>
      </c>
      <c r="C4606" s="259" t="s">
        <v>95</v>
      </c>
      <c r="D4606" s="259" t="s">
        <v>823</v>
      </c>
      <c r="E4606" s="259">
        <v>0</v>
      </c>
      <c r="F4606" s="259" t="s">
        <v>8429</v>
      </c>
      <c r="G4606" s="259" t="s">
        <v>22</v>
      </c>
      <c r="H4606" s="259">
        <v>3</v>
      </c>
      <c r="I4606" s="259" t="s">
        <v>8430</v>
      </c>
      <c r="J4606" s="259" t="s">
        <v>8439</v>
      </c>
      <c r="K4606" s="259" t="s">
        <v>8442</v>
      </c>
      <c r="L4606" s="260">
        <v>45531</v>
      </c>
      <c r="M4606" s="259" t="s">
        <v>20</v>
      </c>
    </row>
    <row r="4607" spans="1:13" x14ac:dyDescent="0.35">
      <c r="A4607" s="261" t="s">
        <v>93</v>
      </c>
      <c r="B4607" s="261" t="s">
        <v>94</v>
      </c>
      <c r="C4607" s="261" t="s">
        <v>95</v>
      </c>
      <c r="D4607" s="261" t="s">
        <v>635</v>
      </c>
      <c r="E4607" s="261">
        <v>0</v>
      </c>
      <c r="F4607" s="261" t="s">
        <v>8443</v>
      </c>
      <c r="G4607" s="261" t="s">
        <v>888</v>
      </c>
      <c r="H4607" s="261">
        <v>2</v>
      </c>
      <c r="I4607" s="261" t="s">
        <v>691</v>
      </c>
      <c r="J4607" s="261" t="s">
        <v>8444</v>
      </c>
      <c r="K4607" s="261" t="s">
        <v>8445</v>
      </c>
      <c r="L4607" s="262">
        <v>45531</v>
      </c>
      <c r="M4607" s="261" t="s">
        <v>20</v>
      </c>
    </row>
    <row r="4608" spans="1:13" x14ac:dyDescent="0.35">
      <c r="A4608" s="259" t="s">
        <v>93</v>
      </c>
      <c r="B4608" s="259" t="s">
        <v>94</v>
      </c>
      <c r="C4608" s="259" t="s">
        <v>95</v>
      </c>
      <c r="D4608" s="259" t="s">
        <v>793</v>
      </c>
      <c r="E4608" s="259">
        <v>0</v>
      </c>
      <c r="F4608" s="259" t="s">
        <v>8443</v>
      </c>
      <c r="G4608" s="259" t="s">
        <v>888</v>
      </c>
      <c r="H4608" s="259">
        <v>2</v>
      </c>
      <c r="I4608" s="259" t="s">
        <v>691</v>
      </c>
      <c r="J4608" s="259" t="s">
        <v>8446</v>
      </c>
      <c r="K4608" s="259" t="s">
        <v>8447</v>
      </c>
      <c r="L4608" s="260">
        <v>45531</v>
      </c>
      <c r="M4608" s="259" t="s">
        <v>20</v>
      </c>
    </row>
    <row r="4609" spans="1:13" x14ac:dyDescent="0.35">
      <c r="A4609" s="261" t="s">
        <v>93</v>
      </c>
      <c r="B4609" s="261" t="s">
        <v>94</v>
      </c>
      <c r="C4609" s="261" t="s">
        <v>95</v>
      </c>
      <c r="D4609" s="261" t="s">
        <v>404</v>
      </c>
      <c r="E4609" s="261">
        <v>2</v>
      </c>
      <c r="F4609" s="261" t="s">
        <v>8421</v>
      </c>
      <c r="G4609" s="261" t="s">
        <v>888</v>
      </c>
      <c r="H4609" s="261">
        <v>2</v>
      </c>
      <c r="I4609" s="261" t="s">
        <v>8422</v>
      </c>
      <c r="J4609" s="261" t="s">
        <v>8448</v>
      </c>
      <c r="K4609" s="261" t="s">
        <v>8449</v>
      </c>
      <c r="L4609" s="262">
        <v>45531</v>
      </c>
      <c r="M4609" s="261" t="s">
        <v>20</v>
      </c>
    </row>
    <row r="4610" spans="1:13" x14ac:dyDescent="0.35">
      <c r="A4610" s="259" t="s">
        <v>51</v>
      </c>
      <c r="B4610" s="259" t="s">
        <v>52</v>
      </c>
      <c r="C4610" s="259" t="s">
        <v>53</v>
      </c>
      <c r="D4610" s="259" t="s">
        <v>953</v>
      </c>
      <c r="E4610" s="259">
        <v>34450000</v>
      </c>
      <c r="F4610" s="259" t="s">
        <v>8450</v>
      </c>
      <c r="G4610" s="259" t="s">
        <v>492</v>
      </c>
      <c r="H4610" s="259">
        <v>1</v>
      </c>
      <c r="I4610" s="259" t="s">
        <v>8451</v>
      </c>
      <c r="J4610" s="259" t="s">
        <v>8452</v>
      </c>
      <c r="K4610" s="259" t="s">
        <v>8453</v>
      </c>
      <c r="L4610" s="260">
        <v>45531</v>
      </c>
      <c r="M4610" s="259" t="s">
        <v>20</v>
      </c>
    </row>
    <row r="4611" spans="1:13" x14ac:dyDescent="0.35">
      <c r="A4611" s="261" t="s">
        <v>51</v>
      </c>
      <c r="B4611" s="261" t="s">
        <v>52</v>
      </c>
      <c r="C4611" s="261" t="s">
        <v>53</v>
      </c>
      <c r="D4611" s="261" t="s">
        <v>694</v>
      </c>
      <c r="E4611" s="261">
        <v>527970</v>
      </c>
      <c r="F4611" s="261" t="s">
        <v>8450</v>
      </c>
      <c r="G4611" s="261" t="s">
        <v>492</v>
      </c>
      <c r="H4611" s="261">
        <v>1</v>
      </c>
      <c r="I4611" s="261" t="s">
        <v>8454</v>
      </c>
      <c r="J4611" s="261" t="s">
        <v>8455</v>
      </c>
      <c r="K4611" s="261" t="s">
        <v>8456</v>
      </c>
      <c r="L4611" s="262">
        <v>45531</v>
      </c>
      <c r="M4611" s="261" t="s">
        <v>20</v>
      </c>
    </row>
    <row r="4612" spans="1:13" x14ac:dyDescent="0.35">
      <c r="A4612" s="259" t="s">
        <v>51</v>
      </c>
      <c r="B4612" s="259" t="s">
        <v>52</v>
      </c>
      <c r="C4612" s="259" t="s">
        <v>53</v>
      </c>
      <c r="D4612" s="259" t="s">
        <v>962</v>
      </c>
      <c r="E4612" s="259">
        <v>34450000</v>
      </c>
      <c r="F4612" s="259" t="s">
        <v>8450</v>
      </c>
      <c r="G4612" s="259" t="s">
        <v>492</v>
      </c>
      <c r="H4612" s="259">
        <v>1</v>
      </c>
      <c r="I4612" s="259" t="s">
        <v>8454</v>
      </c>
      <c r="J4612" s="259" t="s">
        <v>8457</v>
      </c>
      <c r="K4612" s="259" t="s">
        <v>8458</v>
      </c>
      <c r="L4612" s="260">
        <v>45531</v>
      </c>
      <c r="M4612" s="259" t="s">
        <v>20</v>
      </c>
    </row>
    <row r="4613" spans="1:13" x14ac:dyDescent="0.35">
      <c r="A4613" s="261" t="s">
        <v>51</v>
      </c>
      <c r="B4613" s="261" t="s">
        <v>52</v>
      </c>
      <c r="C4613" s="261" t="s">
        <v>53</v>
      </c>
      <c r="D4613" s="261" t="s">
        <v>967</v>
      </c>
      <c r="E4613" s="261">
        <v>34450000</v>
      </c>
      <c r="F4613" s="261" t="s">
        <v>8450</v>
      </c>
      <c r="G4613" s="261" t="s">
        <v>888</v>
      </c>
      <c r="H4613" s="261">
        <v>2</v>
      </c>
      <c r="I4613" s="261" t="s">
        <v>8454</v>
      </c>
      <c r="J4613" s="261" t="s">
        <v>8459</v>
      </c>
      <c r="K4613" s="261" t="s">
        <v>8460</v>
      </c>
      <c r="L4613" s="262">
        <v>45531</v>
      </c>
      <c r="M4613" s="261" t="s">
        <v>20</v>
      </c>
    </row>
    <row r="4614" spans="1:13" x14ac:dyDescent="0.35">
      <c r="A4614" s="259" t="s">
        <v>51</v>
      </c>
      <c r="B4614" s="259" t="s">
        <v>52</v>
      </c>
      <c r="C4614" s="259" t="s">
        <v>53</v>
      </c>
      <c r="D4614" s="259" t="s">
        <v>568</v>
      </c>
      <c r="E4614" s="259">
        <v>5796903</v>
      </c>
      <c r="F4614" s="259" t="s">
        <v>8461</v>
      </c>
      <c r="G4614" s="259" t="s">
        <v>888</v>
      </c>
      <c r="H4614" s="259">
        <v>2</v>
      </c>
      <c r="I4614" s="259" t="s">
        <v>8462</v>
      </c>
      <c r="J4614" s="259" t="s">
        <v>8463</v>
      </c>
      <c r="K4614" s="259" t="s">
        <v>8464</v>
      </c>
      <c r="L4614" s="260">
        <v>45531</v>
      </c>
      <c r="M4614" s="259" t="s">
        <v>20</v>
      </c>
    </row>
    <row r="4615" spans="1:13" x14ac:dyDescent="0.35">
      <c r="A4615" s="261" t="s">
        <v>51</v>
      </c>
      <c r="B4615" s="261" t="s">
        <v>52</v>
      </c>
      <c r="C4615" s="261" t="s">
        <v>53</v>
      </c>
      <c r="D4615" s="261" t="s">
        <v>635</v>
      </c>
      <c r="E4615" s="261">
        <v>1024</v>
      </c>
      <c r="F4615" s="261" t="s">
        <v>8465</v>
      </c>
      <c r="G4615" s="261" t="s">
        <v>22</v>
      </c>
      <c r="H4615" s="261">
        <v>3</v>
      </c>
      <c r="I4615" s="261" t="s">
        <v>4522</v>
      </c>
      <c r="J4615" s="261" t="s">
        <v>8466</v>
      </c>
      <c r="K4615" s="261" t="s">
        <v>8467</v>
      </c>
      <c r="L4615" s="262">
        <v>45531</v>
      </c>
      <c r="M4615" s="261" t="s">
        <v>20</v>
      </c>
    </row>
    <row r="4616" spans="1:13" x14ac:dyDescent="0.35">
      <c r="A4616" s="259" t="s">
        <v>51</v>
      </c>
      <c r="B4616" s="259" t="s">
        <v>52</v>
      </c>
      <c r="C4616" s="259" t="s">
        <v>53</v>
      </c>
      <c r="D4616" s="259" t="s">
        <v>793</v>
      </c>
      <c r="E4616" s="259">
        <v>1097</v>
      </c>
      <c r="F4616" s="259" t="s">
        <v>8468</v>
      </c>
      <c r="G4616" s="259" t="s">
        <v>22</v>
      </c>
      <c r="H4616" s="259">
        <v>3</v>
      </c>
      <c r="I4616" s="259" t="s">
        <v>8469</v>
      </c>
      <c r="J4616" s="259" t="s">
        <v>8470</v>
      </c>
      <c r="K4616" s="259" t="s">
        <v>8471</v>
      </c>
      <c r="L4616" s="260">
        <v>45531</v>
      </c>
      <c r="M4616" s="259" t="s">
        <v>20</v>
      </c>
    </row>
    <row r="4617" spans="1:13" x14ac:dyDescent="0.35">
      <c r="A4617" s="261" t="s">
        <v>51</v>
      </c>
      <c r="B4617" s="261" t="s">
        <v>52</v>
      </c>
      <c r="C4617" s="261" t="s">
        <v>53</v>
      </c>
      <c r="D4617" s="261" t="s">
        <v>990</v>
      </c>
      <c r="E4617" s="261">
        <v>18200000</v>
      </c>
      <c r="F4617" s="261" t="s">
        <v>8472</v>
      </c>
      <c r="G4617" s="261" t="s">
        <v>492</v>
      </c>
      <c r="H4617" s="261">
        <v>1</v>
      </c>
      <c r="I4617" s="261" t="s">
        <v>8473</v>
      </c>
      <c r="J4617" s="261" t="s">
        <v>8474</v>
      </c>
      <c r="K4617" s="261" t="s">
        <v>8475</v>
      </c>
      <c r="L4617" s="262">
        <v>45531</v>
      </c>
      <c r="M4617" s="261" t="s">
        <v>20</v>
      </c>
    </row>
    <row r="4618" spans="1:13" x14ac:dyDescent="0.35">
      <c r="A4618" s="259" t="s">
        <v>51</v>
      </c>
      <c r="B4618" s="259" t="s">
        <v>52</v>
      </c>
      <c r="C4618" s="259" t="s">
        <v>53</v>
      </c>
      <c r="D4618" s="259" t="s">
        <v>995</v>
      </c>
      <c r="E4618" s="259">
        <v>0</v>
      </c>
      <c r="F4618" s="259" t="s">
        <v>8476</v>
      </c>
      <c r="G4618" s="259" t="s">
        <v>888</v>
      </c>
      <c r="H4618" s="259">
        <v>2</v>
      </c>
      <c r="I4618" s="259" t="s">
        <v>8454</v>
      </c>
      <c r="J4618" s="259" t="s">
        <v>8477</v>
      </c>
      <c r="K4618" s="259" t="s">
        <v>8478</v>
      </c>
      <c r="L4618" s="260">
        <v>45531</v>
      </c>
      <c r="M4618" s="259" t="s">
        <v>20</v>
      </c>
    </row>
    <row r="4619" spans="1:13" x14ac:dyDescent="0.35">
      <c r="A4619" s="261" t="s">
        <v>51</v>
      </c>
      <c r="B4619" s="261" t="s">
        <v>52</v>
      </c>
      <c r="C4619" s="261" t="s">
        <v>53</v>
      </c>
      <c r="D4619" s="261" t="s">
        <v>1000</v>
      </c>
      <c r="E4619" s="261">
        <v>16250000</v>
      </c>
      <c r="F4619" s="261" t="s">
        <v>8479</v>
      </c>
      <c r="G4619" s="261" t="s">
        <v>888</v>
      </c>
      <c r="H4619" s="261">
        <v>2</v>
      </c>
      <c r="I4619" s="261" t="s">
        <v>8480</v>
      </c>
      <c r="J4619" s="261" t="s">
        <v>8481</v>
      </c>
      <c r="K4619" s="261" t="s">
        <v>8482</v>
      </c>
      <c r="L4619" s="262">
        <v>45531</v>
      </c>
      <c r="M4619" s="261" t="s">
        <v>20</v>
      </c>
    </row>
    <row r="4620" spans="1:13" x14ac:dyDescent="0.35">
      <c r="A4620" s="259" t="s">
        <v>51</v>
      </c>
      <c r="B4620" s="259" t="s">
        <v>52</v>
      </c>
      <c r="C4620" s="259" t="s">
        <v>53</v>
      </c>
      <c r="D4620" s="259" t="s">
        <v>1003</v>
      </c>
      <c r="E4620" s="259">
        <v>6916000</v>
      </c>
      <c r="F4620" s="259" t="s">
        <v>8483</v>
      </c>
      <c r="G4620" s="259" t="s">
        <v>22</v>
      </c>
      <c r="H4620" s="259">
        <v>3</v>
      </c>
      <c r="I4620" s="259" t="s">
        <v>8484</v>
      </c>
      <c r="J4620" s="259" t="s">
        <v>8485</v>
      </c>
      <c r="K4620" s="259" t="s">
        <v>8486</v>
      </c>
      <c r="L4620" s="260">
        <v>45531</v>
      </c>
      <c r="M4620" s="259" t="s">
        <v>20</v>
      </c>
    </row>
    <row r="4621" spans="1:13" x14ac:dyDescent="0.35">
      <c r="A4621" s="261" t="s">
        <v>51</v>
      </c>
      <c r="B4621" s="261" t="s">
        <v>52</v>
      </c>
      <c r="C4621" s="261" t="s">
        <v>53</v>
      </c>
      <c r="D4621" s="261" t="s">
        <v>1006</v>
      </c>
      <c r="E4621" s="261">
        <v>6188000</v>
      </c>
      <c r="F4621" s="261" t="s">
        <v>8483</v>
      </c>
      <c r="G4621" s="261" t="s">
        <v>22</v>
      </c>
      <c r="H4621" s="261">
        <v>3</v>
      </c>
      <c r="I4621" s="261" t="s">
        <v>8484</v>
      </c>
      <c r="J4621" s="261" t="s">
        <v>8487</v>
      </c>
      <c r="K4621" s="261" t="s">
        <v>8488</v>
      </c>
      <c r="L4621" s="262">
        <v>45531</v>
      </c>
      <c r="M4621" s="261" t="s">
        <v>20</v>
      </c>
    </row>
    <row r="4622" spans="1:13" x14ac:dyDescent="0.35">
      <c r="A4622" s="259" t="s">
        <v>51</v>
      </c>
      <c r="B4622" s="259" t="s">
        <v>52</v>
      </c>
      <c r="C4622" s="259" t="s">
        <v>53</v>
      </c>
      <c r="D4622" s="259" t="s">
        <v>823</v>
      </c>
      <c r="E4622" s="259">
        <v>5096000</v>
      </c>
      <c r="F4622" s="259" t="s">
        <v>8483</v>
      </c>
      <c r="G4622" s="259" t="s">
        <v>22</v>
      </c>
      <c r="H4622" s="259">
        <v>3</v>
      </c>
      <c r="I4622" s="259" t="s">
        <v>8484</v>
      </c>
      <c r="J4622" s="259" t="s">
        <v>8489</v>
      </c>
      <c r="K4622" s="259" t="s">
        <v>8490</v>
      </c>
      <c r="L4622" s="260">
        <v>45531</v>
      </c>
      <c r="M4622" s="259" t="s">
        <v>20</v>
      </c>
    </row>
    <row r="4623" spans="1:13" x14ac:dyDescent="0.35">
      <c r="A4623" s="261" t="s">
        <v>51</v>
      </c>
      <c r="B4623" s="261" t="s">
        <v>52</v>
      </c>
      <c r="C4623" s="261" t="s">
        <v>53</v>
      </c>
      <c r="D4623" s="261" t="s">
        <v>404</v>
      </c>
      <c r="E4623" s="261">
        <v>5</v>
      </c>
      <c r="F4623" s="261" t="s">
        <v>8491</v>
      </c>
      <c r="G4623" s="261" t="s">
        <v>888</v>
      </c>
      <c r="H4623" s="261">
        <v>2</v>
      </c>
      <c r="I4623" s="261" t="s">
        <v>8492</v>
      </c>
      <c r="J4623" s="261" t="s">
        <v>8493</v>
      </c>
      <c r="K4623" s="261" t="s">
        <v>8494</v>
      </c>
      <c r="L4623" s="262">
        <v>45531</v>
      </c>
      <c r="M4623" s="261" t="s">
        <v>20</v>
      </c>
    </row>
    <row r="4624" spans="1:13" x14ac:dyDescent="0.35">
      <c r="A4624" s="259" t="s">
        <v>413</v>
      </c>
      <c r="B4624" s="259" t="s">
        <v>414</v>
      </c>
      <c r="C4624" s="259" t="s">
        <v>53</v>
      </c>
      <c r="D4624" s="259" t="s">
        <v>953</v>
      </c>
      <c r="E4624" s="259">
        <v>34450000</v>
      </c>
      <c r="F4624" s="259" t="s">
        <v>8450</v>
      </c>
      <c r="G4624" s="259" t="s">
        <v>492</v>
      </c>
      <c r="H4624" s="259">
        <v>1</v>
      </c>
      <c r="I4624" s="259" t="s">
        <v>8451</v>
      </c>
      <c r="J4624" s="259" t="s">
        <v>8495</v>
      </c>
      <c r="K4624" s="259" t="s">
        <v>8496</v>
      </c>
      <c r="L4624" s="260">
        <v>45531</v>
      </c>
      <c r="M4624" s="259" t="s">
        <v>20</v>
      </c>
    </row>
    <row r="4625" spans="1:13" x14ac:dyDescent="0.35">
      <c r="A4625" s="261" t="s">
        <v>413</v>
      </c>
      <c r="B4625" s="261" t="s">
        <v>414</v>
      </c>
      <c r="C4625" s="261" t="s">
        <v>53</v>
      </c>
      <c r="D4625" s="261" t="s">
        <v>694</v>
      </c>
      <c r="E4625" s="261">
        <v>131000</v>
      </c>
      <c r="F4625" s="261" t="s">
        <v>8497</v>
      </c>
      <c r="G4625" s="261" t="s">
        <v>888</v>
      </c>
      <c r="H4625" s="261">
        <v>2</v>
      </c>
      <c r="I4625" s="261" t="s">
        <v>8498</v>
      </c>
      <c r="J4625" s="261" t="s">
        <v>8499</v>
      </c>
      <c r="K4625" s="261" t="s">
        <v>8500</v>
      </c>
      <c r="L4625" s="262">
        <v>45531</v>
      </c>
      <c r="M4625" s="261" t="s">
        <v>20</v>
      </c>
    </row>
    <row r="4626" spans="1:13" x14ac:dyDescent="0.35">
      <c r="A4626" s="259" t="s">
        <v>413</v>
      </c>
      <c r="B4626" s="259" t="s">
        <v>414</v>
      </c>
      <c r="C4626" s="259" t="s">
        <v>53</v>
      </c>
      <c r="D4626" s="259" t="s">
        <v>962</v>
      </c>
      <c r="E4626" s="259">
        <v>368633</v>
      </c>
      <c r="F4626" s="259" t="s">
        <v>8501</v>
      </c>
      <c r="G4626" s="259" t="s">
        <v>888</v>
      </c>
      <c r="H4626" s="259">
        <v>2</v>
      </c>
      <c r="I4626" s="259" t="s">
        <v>8502</v>
      </c>
      <c r="J4626" s="259" t="s">
        <v>8503</v>
      </c>
      <c r="K4626" s="259" t="s">
        <v>8504</v>
      </c>
      <c r="L4626" s="260">
        <v>45531</v>
      </c>
      <c r="M4626" s="259" t="s">
        <v>20</v>
      </c>
    </row>
    <row r="4627" spans="1:13" x14ac:dyDescent="0.35">
      <c r="A4627" s="261" t="s">
        <v>413</v>
      </c>
      <c r="B4627" s="261" t="s">
        <v>414</v>
      </c>
      <c r="C4627" s="261" t="s">
        <v>53</v>
      </c>
      <c r="D4627" s="261" t="s">
        <v>967</v>
      </c>
      <c r="E4627" s="261">
        <v>368633</v>
      </c>
      <c r="F4627" s="261" t="s">
        <v>8501</v>
      </c>
      <c r="G4627" s="261" t="s">
        <v>888</v>
      </c>
      <c r="H4627" s="261">
        <v>2</v>
      </c>
      <c r="I4627" s="261" t="s">
        <v>8502</v>
      </c>
      <c r="J4627" s="261" t="s">
        <v>8503</v>
      </c>
      <c r="K4627" s="261" t="s">
        <v>8505</v>
      </c>
      <c r="L4627" s="262">
        <v>45531</v>
      </c>
      <c r="M4627" s="261" t="s">
        <v>20</v>
      </c>
    </row>
    <row r="4628" spans="1:13" x14ac:dyDescent="0.35">
      <c r="A4628" s="259" t="s">
        <v>413</v>
      </c>
      <c r="B4628" s="259" t="s">
        <v>414</v>
      </c>
      <c r="C4628" s="259" t="s">
        <v>53</v>
      </c>
      <c r="D4628" s="259" t="s">
        <v>568</v>
      </c>
      <c r="E4628" s="259">
        <v>368633</v>
      </c>
      <c r="F4628" s="259" t="s">
        <v>8501</v>
      </c>
      <c r="G4628" s="259" t="s">
        <v>888</v>
      </c>
      <c r="H4628" s="259">
        <v>2</v>
      </c>
      <c r="I4628" s="259" t="s">
        <v>8502</v>
      </c>
      <c r="J4628" s="259" t="s">
        <v>8506</v>
      </c>
      <c r="K4628" s="259" t="s">
        <v>8507</v>
      </c>
      <c r="L4628" s="260">
        <v>45531</v>
      </c>
      <c r="M4628" s="259" t="s">
        <v>20</v>
      </c>
    </row>
    <row r="4629" spans="1:13" x14ac:dyDescent="0.35">
      <c r="A4629" s="261" t="s">
        <v>413</v>
      </c>
      <c r="B4629" s="261" t="s">
        <v>414</v>
      </c>
      <c r="C4629" s="261" t="s">
        <v>53</v>
      </c>
      <c r="D4629" s="261" t="s">
        <v>635</v>
      </c>
      <c r="E4629" s="261">
        <v>73</v>
      </c>
      <c r="F4629" s="261" t="s">
        <v>8508</v>
      </c>
      <c r="G4629" s="261" t="s">
        <v>22</v>
      </c>
      <c r="H4629" s="261">
        <v>3</v>
      </c>
      <c r="I4629" s="261" t="s">
        <v>8264</v>
      </c>
      <c r="J4629" s="261" t="s">
        <v>8509</v>
      </c>
      <c r="K4629" s="261" t="s">
        <v>8510</v>
      </c>
      <c r="L4629" s="262">
        <v>45531</v>
      </c>
      <c r="M4629" s="261" t="s">
        <v>20</v>
      </c>
    </row>
    <row r="4630" spans="1:13" x14ac:dyDescent="0.35">
      <c r="A4630" s="259" t="s">
        <v>413</v>
      </c>
      <c r="B4630" s="259" t="s">
        <v>414</v>
      </c>
      <c r="C4630" s="259" t="s">
        <v>53</v>
      </c>
      <c r="D4630" s="259" t="s">
        <v>793</v>
      </c>
      <c r="E4630" s="259">
        <v>1097</v>
      </c>
      <c r="F4630" s="259" t="s">
        <v>8468</v>
      </c>
      <c r="G4630" s="259" t="s">
        <v>22</v>
      </c>
      <c r="H4630" s="259">
        <v>3</v>
      </c>
      <c r="I4630" s="259" t="s">
        <v>8469</v>
      </c>
      <c r="J4630" s="259" t="s">
        <v>8511</v>
      </c>
      <c r="K4630" s="259" t="s">
        <v>8512</v>
      </c>
      <c r="L4630" s="260">
        <v>45531</v>
      </c>
      <c r="M4630" s="259" t="s">
        <v>20</v>
      </c>
    </row>
    <row r="4631" spans="1:13" x14ac:dyDescent="0.35">
      <c r="A4631" s="261" t="s">
        <v>413</v>
      </c>
      <c r="B4631" s="261" t="s">
        <v>414</v>
      </c>
      <c r="C4631" s="261" t="s">
        <v>53</v>
      </c>
      <c r="D4631" s="261" t="s">
        <v>990</v>
      </c>
      <c r="E4631" s="261">
        <v>368633</v>
      </c>
      <c r="F4631" s="261" t="s">
        <v>8513</v>
      </c>
      <c r="G4631" s="261" t="s">
        <v>888</v>
      </c>
      <c r="H4631" s="261">
        <v>2</v>
      </c>
      <c r="I4631" s="261" t="s">
        <v>8502</v>
      </c>
      <c r="J4631" s="261" t="s">
        <v>8514</v>
      </c>
      <c r="K4631" s="261" t="s">
        <v>8515</v>
      </c>
      <c r="L4631" s="262">
        <v>45531</v>
      </c>
      <c r="M4631" s="261" t="s">
        <v>20</v>
      </c>
    </row>
    <row r="4632" spans="1:13" x14ac:dyDescent="0.35">
      <c r="A4632" s="259" t="s">
        <v>413</v>
      </c>
      <c r="B4632" s="259" t="s">
        <v>414</v>
      </c>
      <c r="C4632" s="259" t="s">
        <v>53</v>
      </c>
      <c r="D4632" s="259" t="s">
        <v>995</v>
      </c>
      <c r="E4632" s="259">
        <v>0</v>
      </c>
      <c r="F4632" s="259" t="s">
        <v>8501</v>
      </c>
      <c r="G4632" s="259" t="s">
        <v>888</v>
      </c>
      <c r="H4632" s="259">
        <v>2</v>
      </c>
      <c r="I4632" s="259" t="s">
        <v>8502</v>
      </c>
      <c r="J4632" s="259" t="s">
        <v>8516</v>
      </c>
      <c r="K4632" s="259" t="s">
        <v>8517</v>
      </c>
      <c r="L4632" s="260">
        <v>45531</v>
      </c>
      <c r="M4632" s="259" t="s">
        <v>20</v>
      </c>
    </row>
    <row r="4633" spans="1:13" x14ac:dyDescent="0.35">
      <c r="A4633" s="261" t="s">
        <v>413</v>
      </c>
      <c r="B4633" s="261" t="s">
        <v>414</v>
      </c>
      <c r="C4633" s="261" t="s">
        <v>53</v>
      </c>
      <c r="D4633" s="261" t="s">
        <v>1000</v>
      </c>
      <c r="E4633" s="261">
        <v>0</v>
      </c>
      <c r="F4633" s="261" t="s">
        <v>8513</v>
      </c>
      <c r="G4633" s="261" t="s">
        <v>888</v>
      </c>
      <c r="H4633" s="261">
        <v>2</v>
      </c>
      <c r="I4633" s="261" t="s">
        <v>8502</v>
      </c>
      <c r="J4633" s="261" t="s">
        <v>8518</v>
      </c>
      <c r="K4633" s="261" t="s">
        <v>8519</v>
      </c>
      <c r="L4633" s="262">
        <v>45531</v>
      </c>
      <c r="M4633" s="261" t="s">
        <v>20</v>
      </c>
    </row>
    <row r="4634" spans="1:13" x14ac:dyDescent="0.35">
      <c r="A4634" s="259" t="s">
        <v>413</v>
      </c>
      <c r="B4634" s="259" t="s">
        <v>414</v>
      </c>
      <c r="C4634" s="259" t="s">
        <v>53</v>
      </c>
      <c r="D4634" s="259" t="s">
        <v>1003</v>
      </c>
      <c r="E4634" s="259">
        <v>0</v>
      </c>
      <c r="F4634" s="259" t="s">
        <v>8513</v>
      </c>
      <c r="G4634" s="259" t="s">
        <v>888</v>
      </c>
      <c r="H4634" s="259">
        <v>2</v>
      </c>
      <c r="I4634" s="259" t="s">
        <v>8502</v>
      </c>
      <c r="J4634" s="259" t="s">
        <v>8520</v>
      </c>
      <c r="K4634" s="259" t="s">
        <v>8521</v>
      </c>
      <c r="L4634" s="260">
        <v>45531</v>
      </c>
      <c r="M4634" s="259" t="s">
        <v>20</v>
      </c>
    </row>
    <row r="4635" spans="1:13" x14ac:dyDescent="0.35">
      <c r="A4635" s="261" t="s">
        <v>413</v>
      </c>
      <c r="B4635" s="261" t="s">
        <v>414</v>
      </c>
      <c r="C4635" s="261" t="s">
        <v>53</v>
      </c>
      <c r="D4635" s="261" t="s">
        <v>1006</v>
      </c>
      <c r="E4635" s="261">
        <v>368633</v>
      </c>
      <c r="F4635" s="261" t="s">
        <v>8513</v>
      </c>
      <c r="G4635" s="261" t="s">
        <v>888</v>
      </c>
      <c r="H4635" s="261">
        <v>2</v>
      </c>
      <c r="I4635" s="261" t="s">
        <v>8502</v>
      </c>
      <c r="J4635" s="261" t="s">
        <v>8520</v>
      </c>
      <c r="K4635" s="261" t="s">
        <v>8522</v>
      </c>
      <c r="L4635" s="262">
        <v>45531</v>
      </c>
      <c r="M4635" s="261" t="s">
        <v>20</v>
      </c>
    </row>
    <row r="4636" spans="1:13" x14ac:dyDescent="0.35">
      <c r="A4636" s="259" t="s">
        <v>413</v>
      </c>
      <c r="B4636" s="259" t="s">
        <v>414</v>
      </c>
      <c r="C4636" s="259" t="s">
        <v>53</v>
      </c>
      <c r="D4636" s="259" t="s">
        <v>823</v>
      </c>
      <c r="E4636" s="259">
        <v>0</v>
      </c>
      <c r="F4636" s="259" t="s">
        <v>8513</v>
      </c>
      <c r="G4636" s="259" t="s">
        <v>22</v>
      </c>
      <c r="H4636" s="259">
        <v>3</v>
      </c>
      <c r="I4636" s="259" t="s">
        <v>8523</v>
      </c>
      <c r="J4636" s="259" t="s">
        <v>8520</v>
      </c>
      <c r="K4636" s="259" t="s">
        <v>8524</v>
      </c>
      <c r="L4636" s="260">
        <v>45531</v>
      </c>
      <c r="M4636" s="259" t="s">
        <v>20</v>
      </c>
    </row>
    <row r="4637" spans="1:13" x14ac:dyDescent="0.35">
      <c r="A4637" s="261" t="s">
        <v>413</v>
      </c>
      <c r="B4637" s="261" t="s">
        <v>414</v>
      </c>
      <c r="C4637" s="261" t="s">
        <v>53</v>
      </c>
      <c r="D4637" s="261" t="s">
        <v>404</v>
      </c>
      <c r="E4637" s="261">
        <v>1</v>
      </c>
      <c r="F4637" s="261" t="s">
        <v>8513</v>
      </c>
      <c r="G4637" s="261" t="s">
        <v>888</v>
      </c>
      <c r="H4637" s="261">
        <v>2</v>
      </c>
      <c r="I4637" s="261" t="s">
        <v>8502</v>
      </c>
      <c r="J4637" s="261" t="s">
        <v>8525</v>
      </c>
      <c r="K4637" s="261" t="s">
        <v>8526</v>
      </c>
      <c r="L4637" s="262">
        <v>45531</v>
      </c>
      <c r="M4637" s="261" t="s">
        <v>20</v>
      </c>
    </row>
    <row r="4638" spans="1:13" x14ac:dyDescent="0.35">
      <c r="A4638" s="259" t="s">
        <v>1773</v>
      </c>
      <c r="B4638" s="259" t="s">
        <v>1774</v>
      </c>
      <c r="C4638" s="259" t="s">
        <v>1775</v>
      </c>
      <c r="D4638" s="259" t="s">
        <v>953</v>
      </c>
      <c r="E4638" s="259">
        <v>5544000</v>
      </c>
      <c r="F4638" s="259" t="s">
        <v>8527</v>
      </c>
      <c r="G4638" s="259" t="s">
        <v>492</v>
      </c>
      <c r="H4638" s="259">
        <v>1</v>
      </c>
      <c r="I4638" s="259" t="s">
        <v>8528</v>
      </c>
      <c r="J4638" s="259" t="s">
        <v>8529</v>
      </c>
      <c r="K4638" s="259" t="s">
        <v>8530</v>
      </c>
      <c r="L4638" s="260">
        <v>45531</v>
      </c>
      <c r="M4638" s="259" t="s">
        <v>20</v>
      </c>
    </row>
    <row r="4639" spans="1:13" x14ac:dyDescent="0.35">
      <c r="A4639" s="261" t="s">
        <v>1773</v>
      </c>
      <c r="B4639" s="261" t="s">
        <v>1774</v>
      </c>
      <c r="C4639" s="261" t="s">
        <v>1775</v>
      </c>
      <c r="D4639" s="261" t="s">
        <v>694</v>
      </c>
      <c r="E4639" s="261">
        <v>6025</v>
      </c>
      <c r="F4639" s="261" t="s">
        <v>8531</v>
      </c>
      <c r="G4639" s="261" t="s">
        <v>492</v>
      </c>
      <c r="H4639" s="261">
        <v>1</v>
      </c>
      <c r="I4639" s="261" t="s">
        <v>8532</v>
      </c>
      <c r="J4639" s="261" t="s">
        <v>8533</v>
      </c>
      <c r="K4639" s="261" t="s">
        <v>8534</v>
      </c>
      <c r="L4639" s="262">
        <v>45531</v>
      </c>
      <c r="M4639" s="261" t="s">
        <v>20</v>
      </c>
    </row>
    <row r="4640" spans="1:13" x14ac:dyDescent="0.35">
      <c r="A4640" s="259" t="s">
        <v>1773</v>
      </c>
      <c r="B4640" s="259" t="s">
        <v>1774</v>
      </c>
      <c r="C4640" s="259" t="s">
        <v>1775</v>
      </c>
      <c r="D4640" s="259" t="s">
        <v>962</v>
      </c>
      <c r="E4640" s="259">
        <v>5544000</v>
      </c>
      <c r="F4640" s="259" t="s">
        <v>8535</v>
      </c>
      <c r="G4640" s="259" t="s">
        <v>888</v>
      </c>
      <c r="H4640" s="259">
        <v>2</v>
      </c>
      <c r="I4640" s="259" t="s">
        <v>8536</v>
      </c>
      <c r="J4640" s="259" t="s">
        <v>8537</v>
      </c>
      <c r="K4640" s="259" t="s">
        <v>8538</v>
      </c>
      <c r="L4640" s="260">
        <v>45531</v>
      </c>
      <c r="M4640" s="259" t="s">
        <v>20</v>
      </c>
    </row>
    <row r="4641" spans="1:13" x14ac:dyDescent="0.35">
      <c r="A4641" s="261" t="s">
        <v>1773</v>
      </c>
      <c r="B4641" s="261" t="s">
        <v>1774</v>
      </c>
      <c r="C4641" s="261" t="s">
        <v>1775</v>
      </c>
      <c r="D4641" s="261" t="s">
        <v>967</v>
      </c>
      <c r="E4641" s="261">
        <v>4796000</v>
      </c>
      <c r="F4641" s="261" t="s">
        <v>8539</v>
      </c>
      <c r="G4641" s="261" t="s">
        <v>888</v>
      </c>
      <c r="H4641" s="261">
        <v>2</v>
      </c>
      <c r="I4641" s="261" t="s">
        <v>8540</v>
      </c>
      <c r="J4641" s="261" t="s">
        <v>8541</v>
      </c>
      <c r="K4641" s="261" t="s">
        <v>8542</v>
      </c>
      <c r="L4641" s="262">
        <v>45531</v>
      </c>
      <c r="M4641" s="261" t="s">
        <v>20</v>
      </c>
    </row>
    <row r="4642" spans="1:13" x14ac:dyDescent="0.35">
      <c r="A4642" s="259" t="s">
        <v>1773</v>
      </c>
      <c r="B4642" s="259" t="s">
        <v>1774</v>
      </c>
      <c r="C4642" s="259" t="s">
        <v>1775</v>
      </c>
      <c r="D4642" s="259" t="s">
        <v>568</v>
      </c>
      <c r="E4642" s="259">
        <v>6588797</v>
      </c>
      <c r="F4642" s="259" t="s">
        <v>8543</v>
      </c>
      <c r="G4642" s="259" t="s">
        <v>22</v>
      </c>
      <c r="H4642" s="259">
        <v>3</v>
      </c>
      <c r="I4642" s="259" t="s">
        <v>8544</v>
      </c>
      <c r="J4642" s="259" t="s">
        <v>8545</v>
      </c>
      <c r="K4642" s="259" t="s">
        <v>8546</v>
      </c>
      <c r="L4642" s="260">
        <v>45531</v>
      </c>
      <c r="M4642" s="259" t="s">
        <v>20</v>
      </c>
    </row>
    <row r="4643" spans="1:13" x14ac:dyDescent="0.35">
      <c r="A4643" s="261" t="s">
        <v>1773</v>
      </c>
      <c r="B4643" s="261" t="s">
        <v>1774</v>
      </c>
      <c r="C4643" s="261" t="s">
        <v>1775</v>
      </c>
      <c r="D4643" s="261" t="s">
        <v>40</v>
      </c>
      <c r="E4643" s="261">
        <v>68041</v>
      </c>
      <c r="F4643" s="261" t="s">
        <v>8547</v>
      </c>
      <c r="G4643" s="261" t="s">
        <v>888</v>
      </c>
      <c r="H4643" s="261">
        <v>2</v>
      </c>
      <c r="I4643" s="261" t="s">
        <v>8548</v>
      </c>
      <c r="J4643" s="261" t="s">
        <v>8549</v>
      </c>
      <c r="K4643" s="261" t="s">
        <v>8550</v>
      </c>
      <c r="L4643" s="262">
        <v>45531</v>
      </c>
      <c r="M4643" s="261" t="s">
        <v>20</v>
      </c>
    </row>
    <row r="4644" spans="1:13" x14ac:dyDescent="0.35">
      <c r="A4644" s="259" t="s">
        <v>1773</v>
      </c>
      <c r="B4644" s="259" t="s">
        <v>1774</v>
      </c>
      <c r="C4644" s="259" t="s">
        <v>1775</v>
      </c>
      <c r="D4644" s="259" t="s">
        <v>635</v>
      </c>
      <c r="E4644" s="259">
        <v>11754</v>
      </c>
      <c r="F4644" s="259" t="s">
        <v>8551</v>
      </c>
      <c r="G4644" s="259" t="s">
        <v>888</v>
      </c>
      <c r="H4644" s="259">
        <v>2</v>
      </c>
      <c r="I4644" s="259" t="s">
        <v>8552</v>
      </c>
      <c r="J4644" s="259" t="s">
        <v>8553</v>
      </c>
      <c r="K4644" s="259" t="s">
        <v>8554</v>
      </c>
      <c r="L4644" s="260">
        <v>45531</v>
      </c>
      <c r="M4644" s="259" t="s">
        <v>20</v>
      </c>
    </row>
    <row r="4645" spans="1:13" x14ac:dyDescent="0.35">
      <c r="A4645" s="261" t="s">
        <v>1773</v>
      </c>
      <c r="B4645" s="261" t="s">
        <v>1774</v>
      </c>
      <c r="C4645" s="261" t="s">
        <v>1775</v>
      </c>
      <c r="D4645" s="261" t="s">
        <v>793</v>
      </c>
      <c r="E4645" s="261">
        <v>11754</v>
      </c>
      <c r="F4645" s="261" t="s">
        <v>8555</v>
      </c>
      <c r="G4645" s="261" t="s">
        <v>888</v>
      </c>
      <c r="H4645" s="261">
        <v>2</v>
      </c>
      <c r="I4645" s="261" t="s">
        <v>8556</v>
      </c>
      <c r="J4645" s="261" t="s">
        <v>8553</v>
      </c>
      <c r="K4645" s="261" t="s">
        <v>8557</v>
      </c>
      <c r="L4645" s="262">
        <v>45531</v>
      </c>
      <c r="M4645" s="261" t="s">
        <v>20</v>
      </c>
    </row>
    <row r="4646" spans="1:13" x14ac:dyDescent="0.35">
      <c r="A4646" s="259" t="s">
        <v>1773</v>
      </c>
      <c r="B4646" s="259" t="s">
        <v>1774</v>
      </c>
      <c r="C4646" s="259" t="s">
        <v>1775</v>
      </c>
      <c r="D4646" s="259" t="s">
        <v>990</v>
      </c>
      <c r="E4646" s="259">
        <v>3300000</v>
      </c>
      <c r="F4646" s="259" t="s">
        <v>8539</v>
      </c>
      <c r="G4646" s="259" t="s">
        <v>888</v>
      </c>
      <c r="H4646" s="259">
        <v>2</v>
      </c>
      <c r="I4646" s="259" t="s">
        <v>8540</v>
      </c>
      <c r="J4646" s="259" t="s">
        <v>8558</v>
      </c>
      <c r="K4646" s="259" t="s">
        <v>8559</v>
      </c>
      <c r="L4646" s="260">
        <v>45531</v>
      </c>
      <c r="M4646" s="259" t="s">
        <v>20</v>
      </c>
    </row>
    <row r="4647" spans="1:13" x14ac:dyDescent="0.35">
      <c r="A4647" s="261" t="s">
        <v>1773</v>
      </c>
      <c r="B4647" s="261" t="s">
        <v>1774</v>
      </c>
      <c r="C4647" s="261" t="s">
        <v>1775</v>
      </c>
      <c r="D4647" s="261" t="s">
        <v>995</v>
      </c>
      <c r="E4647" s="261">
        <v>748000</v>
      </c>
      <c r="F4647" s="261" t="s">
        <v>8539</v>
      </c>
      <c r="G4647" s="261" t="s">
        <v>888</v>
      </c>
      <c r="H4647" s="261">
        <v>2</v>
      </c>
      <c r="I4647" s="261" t="s">
        <v>8540</v>
      </c>
      <c r="J4647" s="261" t="s">
        <v>8558</v>
      </c>
      <c r="K4647" s="261" t="s">
        <v>8560</v>
      </c>
      <c r="L4647" s="262">
        <v>45531</v>
      </c>
      <c r="M4647" s="261" t="s">
        <v>20</v>
      </c>
    </row>
    <row r="4648" spans="1:13" x14ac:dyDescent="0.35">
      <c r="A4648" s="259" t="s">
        <v>1773</v>
      </c>
      <c r="B4648" s="259" t="s">
        <v>1774</v>
      </c>
      <c r="C4648" s="259" t="s">
        <v>1775</v>
      </c>
      <c r="D4648" s="259" t="s">
        <v>1000</v>
      </c>
      <c r="E4648" s="259">
        <v>1496000</v>
      </c>
      <c r="F4648" s="259" t="s">
        <v>8539</v>
      </c>
      <c r="G4648" s="259" t="s">
        <v>888</v>
      </c>
      <c r="H4648" s="259">
        <v>2</v>
      </c>
      <c r="I4648" s="259" t="s">
        <v>8540</v>
      </c>
      <c r="J4648" s="259" t="s">
        <v>8558</v>
      </c>
      <c r="K4648" s="259" t="s">
        <v>8561</v>
      </c>
      <c r="L4648" s="260">
        <v>45531</v>
      </c>
      <c r="M4648" s="259" t="s">
        <v>20</v>
      </c>
    </row>
    <row r="4649" spans="1:13" x14ac:dyDescent="0.35">
      <c r="A4649" s="261" t="s">
        <v>1773</v>
      </c>
      <c r="B4649" s="261" t="s">
        <v>1774</v>
      </c>
      <c r="C4649" s="261" t="s">
        <v>1775</v>
      </c>
      <c r="D4649" s="261" t="s">
        <v>1003</v>
      </c>
      <c r="E4649" s="261">
        <v>1875000</v>
      </c>
      <c r="F4649" s="261" t="s">
        <v>8539</v>
      </c>
      <c r="G4649" s="261" t="s">
        <v>888</v>
      </c>
      <c r="H4649" s="261">
        <v>2</v>
      </c>
      <c r="I4649" s="261" t="s">
        <v>8540</v>
      </c>
      <c r="J4649" s="261" t="s">
        <v>8558</v>
      </c>
      <c r="K4649" s="261" t="s">
        <v>8562</v>
      </c>
      <c r="L4649" s="262">
        <v>45531</v>
      </c>
      <c r="M4649" s="261" t="s">
        <v>20</v>
      </c>
    </row>
    <row r="4650" spans="1:13" x14ac:dyDescent="0.35">
      <c r="A4650" s="259" t="s">
        <v>1773</v>
      </c>
      <c r="B4650" s="259" t="s">
        <v>1774</v>
      </c>
      <c r="C4650" s="259" t="s">
        <v>1775</v>
      </c>
      <c r="D4650" s="259" t="s">
        <v>1006</v>
      </c>
      <c r="E4650" s="259">
        <v>879000</v>
      </c>
      <c r="F4650" s="259" t="s">
        <v>8539</v>
      </c>
      <c r="G4650" s="259" t="s">
        <v>888</v>
      </c>
      <c r="H4650" s="259">
        <v>2</v>
      </c>
      <c r="I4650" s="259" t="s">
        <v>8540</v>
      </c>
      <c r="J4650" s="259" t="s">
        <v>8558</v>
      </c>
      <c r="K4650" s="259" t="s">
        <v>8563</v>
      </c>
      <c r="L4650" s="260">
        <v>45531</v>
      </c>
      <c r="M4650" s="259" t="s">
        <v>20</v>
      </c>
    </row>
    <row r="4651" spans="1:13" x14ac:dyDescent="0.35">
      <c r="A4651" s="261" t="s">
        <v>1773</v>
      </c>
      <c r="B4651" s="261" t="s">
        <v>1774</v>
      </c>
      <c r="C4651" s="261" t="s">
        <v>1775</v>
      </c>
      <c r="D4651" s="261" t="s">
        <v>823</v>
      </c>
      <c r="E4651" s="261">
        <v>546000</v>
      </c>
      <c r="F4651" s="261" t="s">
        <v>8539</v>
      </c>
      <c r="G4651" s="261" t="s">
        <v>888</v>
      </c>
      <c r="H4651" s="261">
        <v>2</v>
      </c>
      <c r="I4651" s="261" t="s">
        <v>8540</v>
      </c>
      <c r="J4651" s="261" t="s">
        <v>8558</v>
      </c>
      <c r="K4651" s="261" t="s">
        <v>8564</v>
      </c>
      <c r="L4651" s="262">
        <v>45531</v>
      </c>
      <c r="M4651" s="261" t="s">
        <v>20</v>
      </c>
    </row>
    <row r="4652" spans="1:13" x14ac:dyDescent="0.35">
      <c r="A4652" s="259" t="s">
        <v>1773</v>
      </c>
      <c r="B4652" s="259" t="s">
        <v>1774</v>
      </c>
      <c r="C4652" s="259" t="s">
        <v>1775</v>
      </c>
      <c r="D4652" s="259" t="s">
        <v>16</v>
      </c>
      <c r="E4652" s="259">
        <v>74432</v>
      </c>
      <c r="F4652" s="259" t="s">
        <v>8565</v>
      </c>
      <c r="G4652" s="259" t="s">
        <v>22</v>
      </c>
      <c r="H4652" s="259">
        <v>3</v>
      </c>
      <c r="I4652" s="259" t="s">
        <v>8566</v>
      </c>
      <c r="J4652" s="259" t="s">
        <v>8567</v>
      </c>
      <c r="K4652" s="259" t="s">
        <v>8568</v>
      </c>
      <c r="L4652" s="260">
        <v>45531</v>
      </c>
      <c r="M4652" s="259" t="s">
        <v>20</v>
      </c>
    </row>
    <row r="4653" spans="1:13" x14ac:dyDescent="0.35">
      <c r="A4653" s="261" t="s">
        <v>1773</v>
      </c>
      <c r="B4653" s="261" t="s">
        <v>1774</v>
      </c>
      <c r="C4653" s="261" t="s">
        <v>1775</v>
      </c>
      <c r="D4653" s="261" t="s">
        <v>21</v>
      </c>
      <c r="E4653" s="261">
        <v>57223</v>
      </c>
      <c r="F4653" s="261" t="s">
        <v>8569</v>
      </c>
      <c r="G4653" s="261" t="s">
        <v>22</v>
      </c>
      <c r="H4653" s="261">
        <v>3</v>
      </c>
      <c r="I4653" s="261" t="s">
        <v>8570</v>
      </c>
      <c r="J4653" s="261" t="s">
        <v>8571</v>
      </c>
      <c r="K4653" s="261" t="s">
        <v>8572</v>
      </c>
      <c r="L4653" s="262">
        <v>45531</v>
      </c>
      <c r="M4653" s="261" t="s">
        <v>20</v>
      </c>
    </row>
    <row r="4654" spans="1:13" x14ac:dyDescent="0.35">
      <c r="A4654" s="259" t="s">
        <v>1773</v>
      </c>
      <c r="B4654" s="259" t="s">
        <v>1774</v>
      </c>
      <c r="C4654" s="259" t="s">
        <v>1775</v>
      </c>
      <c r="D4654" s="259" t="s">
        <v>404</v>
      </c>
      <c r="E4654" s="259">
        <v>5</v>
      </c>
      <c r="F4654" s="259" t="s">
        <v>8539</v>
      </c>
      <c r="G4654" s="259" t="s">
        <v>492</v>
      </c>
      <c r="H4654" s="259">
        <v>1</v>
      </c>
      <c r="I4654" s="259" t="s">
        <v>8540</v>
      </c>
      <c r="J4654" s="259" t="s">
        <v>8573</v>
      </c>
      <c r="K4654" s="259" t="s">
        <v>8574</v>
      </c>
      <c r="L4654" s="260">
        <v>45531</v>
      </c>
      <c r="M4654" s="259" t="s">
        <v>20</v>
      </c>
    </row>
    <row r="4655" spans="1:13" x14ac:dyDescent="0.35">
      <c r="A4655" s="261" t="s">
        <v>1782</v>
      </c>
      <c r="B4655" s="261" t="s">
        <v>1783</v>
      </c>
      <c r="C4655" s="261" t="s">
        <v>1775</v>
      </c>
      <c r="D4655" s="261" t="s">
        <v>953</v>
      </c>
      <c r="E4655" s="261">
        <v>5544000</v>
      </c>
      <c r="F4655" s="261" t="s">
        <v>8527</v>
      </c>
      <c r="G4655" s="261" t="s">
        <v>492</v>
      </c>
      <c r="H4655" s="261">
        <v>1</v>
      </c>
      <c r="I4655" s="261" t="s">
        <v>8528</v>
      </c>
      <c r="J4655" s="261" t="s">
        <v>8529</v>
      </c>
      <c r="K4655" s="261" t="s">
        <v>8575</v>
      </c>
      <c r="L4655" s="262">
        <v>45531</v>
      </c>
      <c r="M4655" s="261" t="s">
        <v>20</v>
      </c>
    </row>
    <row r="4656" spans="1:13" x14ac:dyDescent="0.35">
      <c r="A4656" s="259" t="s">
        <v>1782</v>
      </c>
      <c r="B4656" s="259" t="s">
        <v>1783</v>
      </c>
      <c r="C4656" s="259" t="s">
        <v>1775</v>
      </c>
      <c r="D4656" s="259" t="s">
        <v>694</v>
      </c>
      <c r="E4656" s="259">
        <v>5660</v>
      </c>
      <c r="F4656" s="259" t="s">
        <v>8531</v>
      </c>
      <c r="G4656" s="259" t="s">
        <v>492</v>
      </c>
      <c r="H4656" s="259">
        <v>1</v>
      </c>
      <c r="I4656" s="259" t="s">
        <v>8532</v>
      </c>
      <c r="J4656" s="259" t="s">
        <v>8576</v>
      </c>
      <c r="K4656" s="259" t="s">
        <v>8577</v>
      </c>
      <c r="L4656" s="260">
        <v>45531</v>
      </c>
      <c r="M4656" s="259" t="s">
        <v>20</v>
      </c>
    </row>
    <row r="4657" spans="1:13" x14ac:dyDescent="0.35">
      <c r="A4657" s="261" t="s">
        <v>1782</v>
      </c>
      <c r="B4657" s="261" t="s">
        <v>1783</v>
      </c>
      <c r="C4657" s="261" t="s">
        <v>1775</v>
      </c>
      <c r="D4657" s="261" t="s">
        <v>962</v>
      </c>
      <c r="E4657" s="261">
        <v>3244000</v>
      </c>
      <c r="F4657" s="261" t="s">
        <v>8578</v>
      </c>
      <c r="G4657" s="261" t="s">
        <v>492</v>
      </c>
      <c r="H4657" s="261">
        <v>1</v>
      </c>
      <c r="I4657" s="261" t="s">
        <v>8579</v>
      </c>
      <c r="J4657" s="261" t="s">
        <v>8580</v>
      </c>
      <c r="K4657" s="261" t="s">
        <v>8581</v>
      </c>
      <c r="L4657" s="262">
        <v>45531</v>
      </c>
      <c r="M4657" s="261" t="s">
        <v>20</v>
      </c>
    </row>
    <row r="4658" spans="1:13" x14ac:dyDescent="0.35">
      <c r="A4658" s="259" t="s">
        <v>1782</v>
      </c>
      <c r="B4658" s="259" t="s">
        <v>1783</v>
      </c>
      <c r="C4658" s="259" t="s">
        <v>1775</v>
      </c>
      <c r="D4658" s="259" t="s">
        <v>967</v>
      </c>
      <c r="E4658" s="259">
        <v>2496000</v>
      </c>
      <c r="F4658" s="259" t="s">
        <v>8527</v>
      </c>
      <c r="G4658" s="259" t="s">
        <v>492</v>
      </c>
      <c r="H4658" s="259">
        <v>1</v>
      </c>
      <c r="I4658" s="259" t="s">
        <v>8528</v>
      </c>
      <c r="J4658" s="259" t="s">
        <v>8582</v>
      </c>
      <c r="K4658" s="259" t="s">
        <v>8583</v>
      </c>
      <c r="L4658" s="260">
        <v>45531</v>
      </c>
      <c r="M4658" s="259" t="s">
        <v>20</v>
      </c>
    </row>
    <row r="4659" spans="1:13" x14ac:dyDescent="0.35">
      <c r="A4659" s="261" t="s">
        <v>1782</v>
      </c>
      <c r="B4659" s="261" t="s">
        <v>1783</v>
      </c>
      <c r="C4659" s="261" t="s">
        <v>1775</v>
      </c>
      <c r="D4659" s="261" t="s">
        <v>568</v>
      </c>
      <c r="E4659" s="261">
        <v>2971353</v>
      </c>
      <c r="F4659" s="261" t="s">
        <v>8584</v>
      </c>
      <c r="G4659" s="261" t="s">
        <v>22</v>
      </c>
      <c r="H4659" s="261">
        <v>3</v>
      </c>
      <c r="I4659" s="261" t="s">
        <v>8585</v>
      </c>
      <c r="J4659" s="261" t="s">
        <v>8586</v>
      </c>
      <c r="K4659" s="261" t="s">
        <v>8587</v>
      </c>
      <c r="L4659" s="262">
        <v>45531</v>
      </c>
      <c r="M4659" s="261" t="s">
        <v>20</v>
      </c>
    </row>
    <row r="4660" spans="1:13" x14ac:dyDescent="0.35">
      <c r="A4660" s="259" t="s">
        <v>1782</v>
      </c>
      <c r="B4660" s="259" t="s">
        <v>1783</v>
      </c>
      <c r="C4660" s="259" t="s">
        <v>1775</v>
      </c>
      <c r="D4660" s="259" t="s">
        <v>40</v>
      </c>
      <c r="E4660" s="259">
        <v>1688</v>
      </c>
      <c r="F4660" s="259" t="s">
        <v>8588</v>
      </c>
      <c r="G4660" s="259" t="s">
        <v>888</v>
      </c>
      <c r="H4660" s="259">
        <v>2</v>
      </c>
      <c r="I4660" s="259" t="s">
        <v>8589</v>
      </c>
      <c r="J4660" s="259" t="s">
        <v>8590</v>
      </c>
      <c r="K4660" s="259" t="s">
        <v>8591</v>
      </c>
      <c r="L4660" s="260">
        <v>45531</v>
      </c>
      <c r="M4660" s="259" t="s">
        <v>20</v>
      </c>
    </row>
    <row r="4661" spans="1:13" x14ac:dyDescent="0.35">
      <c r="A4661" s="261" t="s">
        <v>1782</v>
      </c>
      <c r="B4661" s="261" t="s">
        <v>1783</v>
      </c>
      <c r="C4661" s="261" t="s">
        <v>1775</v>
      </c>
      <c r="D4661" s="261" t="s">
        <v>635</v>
      </c>
      <c r="E4661" s="261">
        <v>197</v>
      </c>
      <c r="F4661" s="261" t="s">
        <v>8592</v>
      </c>
      <c r="G4661" s="261" t="s">
        <v>888</v>
      </c>
      <c r="H4661" s="261">
        <v>2</v>
      </c>
      <c r="I4661" s="261" t="s">
        <v>8589</v>
      </c>
      <c r="J4661" s="261" t="s">
        <v>8593</v>
      </c>
      <c r="K4661" s="261" t="s">
        <v>8594</v>
      </c>
      <c r="L4661" s="262">
        <v>45531</v>
      </c>
      <c r="M4661" s="261" t="s">
        <v>20</v>
      </c>
    </row>
    <row r="4662" spans="1:13" x14ac:dyDescent="0.35">
      <c r="A4662" s="259" t="s">
        <v>1782</v>
      </c>
      <c r="B4662" s="259" t="s">
        <v>1783</v>
      </c>
      <c r="C4662" s="259" t="s">
        <v>1775</v>
      </c>
      <c r="D4662" s="259" t="s">
        <v>793</v>
      </c>
      <c r="E4662" s="259">
        <v>11754</v>
      </c>
      <c r="F4662" s="259" t="s">
        <v>8551</v>
      </c>
      <c r="G4662" s="259" t="s">
        <v>888</v>
      </c>
      <c r="H4662" s="259">
        <v>2</v>
      </c>
      <c r="I4662" s="259" t="s">
        <v>8595</v>
      </c>
      <c r="J4662" s="259" t="s">
        <v>8596</v>
      </c>
      <c r="K4662" s="259" t="s">
        <v>8597</v>
      </c>
      <c r="L4662" s="260">
        <v>45531</v>
      </c>
      <c r="M4662" s="259" t="s">
        <v>20</v>
      </c>
    </row>
    <row r="4663" spans="1:13" x14ac:dyDescent="0.35">
      <c r="A4663" s="261" t="s">
        <v>1782</v>
      </c>
      <c r="B4663" s="261" t="s">
        <v>1783</v>
      </c>
      <c r="C4663" s="261" t="s">
        <v>1775</v>
      </c>
      <c r="D4663" s="261" t="s">
        <v>990</v>
      </c>
      <c r="E4663" s="261">
        <v>1000000</v>
      </c>
      <c r="F4663" s="261" t="s">
        <v>8527</v>
      </c>
      <c r="G4663" s="261" t="s">
        <v>888</v>
      </c>
      <c r="H4663" s="261">
        <v>2</v>
      </c>
      <c r="I4663" s="261" t="s">
        <v>8528</v>
      </c>
      <c r="J4663" s="261" t="s">
        <v>8598</v>
      </c>
      <c r="K4663" s="261" t="s">
        <v>8599</v>
      </c>
      <c r="L4663" s="262">
        <v>45531</v>
      </c>
      <c r="M4663" s="261" t="s">
        <v>20</v>
      </c>
    </row>
    <row r="4664" spans="1:13" x14ac:dyDescent="0.35">
      <c r="A4664" s="259" t="s">
        <v>1782</v>
      </c>
      <c r="B4664" s="259" t="s">
        <v>1783</v>
      </c>
      <c r="C4664" s="259" t="s">
        <v>1775</v>
      </c>
      <c r="D4664" s="259" t="s">
        <v>995</v>
      </c>
      <c r="E4664" s="259">
        <v>748000</v>
      </c>
      <c r="F4664" s="259" t="s">
        <v>8527</v>
      </c>
      <c r="G4664" s="259" t="s">
        <v>888</v>
      </c>
      <c r="H4664" s="259">
        <v>2</v>
      </c>
      <c r="I4664" s="259" t="s">
        <v>8528</v>
      </c>
      <c r="J4664" s="259" t="s">
        <v>8600</v>
      </c>
      <c r="K4664" s="259" t="s">
        <v>8601</v>
      </c>
      <c r="L4664" s="260">
        <v>45531</v>
      </c>
      <c r="M4664" s="259" t="s">
        <v>20</v>
      </c>
    </row>
    <row r="4665" spans="1:13" x14ac:dyDescent="0.35">
      <c r="A4665" s="261" t="s">
        <v>1782</v>
      </c>
      <c r="B4665" s="261" t="s">
        <v>1783</v>
      </c>
      <c r="C4665" s="261" t="s">
        <v>1775</v>
      </c>
      <c r="D4665" s="261" t="s">
        <v>1000</v>
      </c>
      <c r="E4665" s="261">
        <v>1496000</v>
      </c>
      <c r="F4665" s="261" t="s">
        <v>8527</v>
      </c>
      <c r="G4665" s="261" t="s">
        <v>888</v>
      </c>
      <c r="H4665" s="261">
        <v>2</v>
      </c>
      <c r="I4665" s="261" t="s">
        <v>8528</v>
      </c>
      <c r="J4665" s="261" t="s">
        <v>8402</v>
      </c>
      <c r="K4665" s="261" t="s">
        <v>8602</v>
      </c>
      <c r="L4665" s="262">
        <v>45531</v>
      </c>
      <c r="M4665" s="261" t="s">
        <v>20</v>
      </c>
    </row>
    <row r="4666" spans="1:13" x14ac:dyDescent="0.35">
      <c r="A4666" s="259" t="s">
        <v>1782</v>
      </c>
      <c r="B4666" s="259" t="s">
        <v>1783</v>
      </c>
      <c r="C4666" s="259" t="s">
        <v>1775</v>
      </c>
      <c r="D4666" s="259" t="s">
        <v>1003</v>
      </c>
      <c r="E4666" s="259">
        <v>840000</v>
      </c>
      <c r="F4666" s="259" t="s">
        <v>8527</v>
      </c>
      <c r="G4666" s="259" t="s">
        <v>492</v>
      </c>
      <c r="H4666" s="259">
        <v>1</v>
      </c>
      <c r="I4666" s="259" t="s">
        <v>8528</v>
      </c>
      <c r="J4666" s="259" t="s">
        <v>8598</v>
      </c>
      <c r="K4666" s="259" t="s">
        <v>8603</v>
      </c>
      <c r="L4666" s="260">
        <v>45531</v>
      </c>
      <c r="M4666" s="259" t="s">
        <v>20</v>
      </c>
    </row>
    <row r="4667" spans="1:13" x14ac:dyDescent="0.35">
      <c r="A4667" s="261" t="s">
        <v>1782</v>
      </c>
      <c r="B4667" s="261" t="s">
        <v>1783</v>
      </c>
      <c r="C4667" s="261" t="s">
        <v>1775</v>
      </c>
      <c r="D4667" s="261" t="s">
        <v>1006</v>
      </c>
      <c r="E4667" s="261">
        <v>120000</v>
      </c>
      <c r="F4667" s="261" t="s">
        <v>8527</v>
      </c>
      <c r="G4667" s="261" t="s">
        <v>492</v>
      </c>
      <c r="H4667" s="261">
        <v>1</v>
      </c>
      <c r="I4667" s="261" t="s">
        <v>8528</v>
      </c>
      <c r="J4667" s="261" t="s">
        <v>8598</v>
      </c>
      <c r="K4667" s="261" t="s">
        <v>8604</v>
      </c>
      <c r="L4667" s="262">
        <v>45531</v>
      </c>
      <c r="M4667" s="261" t="s">
        <v>20</v>
      </c>
    </row>
    <row r="4668" spans="1:13" x14ac:dyDescent="0.35">
      <c r="A4668" s="259" t="s">
        <v>1782</v>
      </c>
      <c r="B4668" s="259" t="s">
        <v>1783</v>
      </c>
      <c r="C4668" s="259" t="s">
        <v>1775</v>
      </c>
      <c r="D4668" s="259" t="s">
        <v>823</v>
      </c>
      <c r="E4668" s="259">
        <v>40000</v>
      </c>
      <c r="F4668" s="259" t="s">
        <v>8527</v>
      </c>
      <c r="G4668" s="259" t="s">
        <v>492</v>
      </c>
      <c r="H4668" s="259">
        <v>1</v>
      </c>
      <c r="I4668" s="259" t="s">
        <v>8528</v>
      </c>
      <c r="J4668" s="259" t="s">
        <v>8598</v>
      </c>
      <c r="K4668" s="259" t="s">
        <v>8605</v>
      </c>
      <c r="L4668" s="260">
        <v>45531</v>
      </c>
      <c r="M4668" s="259" t="s">
        <v>20</v>
      </c>
    </row>
    <row r="4669" spans="1:13" x14ac:dyDescent="0.35">
      <c r="A4669" s="261" t="s">
        <v>1782</v>
      </c>
      <c r="B4669" s="261" t="s">
        <v>1783</v>
      </c>
      <c r="C4669" s="261" t="s">
        <v>1775</v>
      </c>
      <c r="D4669" s="261" t="s">
        <v>16</v>
      </c>
      <c r="E4669" s="261" t="s">
        <v>17</v>
      </c>
      <c r="F4669" s="261" t="s">
        <v>512</v>
      </c>
      <c r="G4669" s="261" t="s">
        <v>17</v>
      </c>
      <c r="H4669" s="261" t="s">
        <v>17</v>
      </c>
      <c r="I4669" s="261" t="s">
        <v>512</v>
      </c>
      <c r="J4669" s="261" t="s">
        <v>8606</v>
      </c>
      <c r="K4669" s="261" t="s">
        <v>8607</v>
      </c>
      <c r="L4669" s="262">
        <v>45531</v>
      </c>
      <c r="M4669" s="261" t="s">
        <v>20</v>
      </c>
    </row>
    <row r="4670" spans="1:13" x14ac:dyDescent="0.35">
      <c r="A4670" s="259" t="s">
        <v>1782</v>
      </c>
      <c r="B4670" s="259" t="s">
        <v>1783</v>
      </c>
      <c r="C4670" s="259" t="s">
        <v>1775</v>
      </c>
      <c r="D4670" s="259" t="s">
        <v>21</v>
      </c>
      <c r="E4670" s="259">
        <v>11000</v>
      </c>
      <c r="F4670" s="259" t="s">
        <v>8608</v>
      </c>
      <c r="G4670" s="259" t="s">
        <v>22</v>
      </c>
      <c r="H4670" s="259">
        <v>3</v>
      </c>
      <c r="I4670" s="259" t="s">
        <v>8609</v>
      </c>
      <c r="J4670" s="259" t="s">
        <v>8610</v>
      </c>
      <c r="K4670" s="259" t="s">
        <v>8611</v>
      </c>
      <c r="L4670" s="260">
        <v>45531</v>
      </c>
      <c r="M4670" s="259" t="s">
        <v>20</v>
      </c>
    </row>
    <row r="4671" spans="1:13" x14ac:dyDescent="0.35">
      <c r="A4671" s="261" t="s">
        <v>1782</v>
      </c>
      <c r="B4671" s="261" t="s">
        <v>1783</v>
      </c>
      <c r="C4671" s="261" t="s">
        <v>1775</v>
      </c>
      <c r="D4671" s="261" t="s">
        <v>404</v>
      </c>
      <c r="E4671" s="261">
        <v>5</v>
      </c>
      <c r="F4671" s="261" t="s">
        <v>8527</v>
      </c>
      <c r="G4671" s="261" t="s">
        <v>492</v>
      </c>
      <c r="H4671" s="261">
        <v>1</v>
      </c>
      <c r="I4671" s="261" t="s">
        <v>8528</v>
      </c>
      <c r="J4671" s="261" t="s">
        <v>8612</v>
      </c>
      <c r="K4671" s="261" t="s">
        <v>8613</v>
      </c>
      <c r="L4671" s="262">
        <v>45531</v>
      </c>
      <c r="M4671" s="261" t="s">
        <v>20</v>
      </c>
    </row>
    <row r="4672" spans="1:13" x14ac:dyDescent="0.35">
      <c r="A4672" s="259" t="s">
        <v>1789</v>
      </c>
      <c r="B4672" s="259" t="s">
        <v>1790</v>
      </c>
      <c r="C4672" s="259" t="s">
        <v>1775</v>
      </c>
      <c r="D4672" s="259" t="s">
        <v>953</v>
      </c>
      <c r="E4672" s="259">
        <v>5544000</v>
      </c>
      <c r="F4672" s="259" t="s">
        <v>8527</v>
      </c>
      <c r="G4672" s="259" t="s">
        <v>492</v>
      </c>
      <c r="H4672" s="259">
        <v>1</v>
      </c>
      <c r="I4672" s="259" t="s">
        <v>8528</v>
      </c>
      <c r="J4672" s="259" t="s">
        <v>8529</v>
      </c>
      <c r="K4672" s="259" t="s">
        <v>8614</v>
      </c>
      <c r="L4672" s="260">
        <v>45531</v>
      </c>
      <c r="M4672" s="259" t="s">
        <v>20</v>
      </c>
    </row>
    <row r="4673" spans="1:13" x14ac:dyDescent="0.35">
      <c r="A4673" s="261" t="s">
        <v>1789</v>
      </c>
      <c r="B4673" s="261" t="s">
        <v>1790</v>
      </c>
      <c r="C4673" s="261" t="s">
        <v>1775</v>
      </c>
      <c r="D4673" s="261" t="s">
        <v>694</v>
      </c>
      <c r="E4673" s="261">
        <v>365</v>
      </c>
      <c r="F4673" s="261" t="s">
        <v>8531</v>
      </c>
      <c r="G4673" s="261" t="s">
        <v>492</v>
      </c>
      <c r="H4673" s="261">
        <v>1</v>
      </c>
      <c r="I4673" s="261" t="s">
        <v>8532</v>
      </c>
      <c r="J4673" s="261" t="s">
        <v>8615</v>
      </c>
      <c r="K4673" s="261" t="s">
        <v>8616</v>
      </c>
      <c r="L4673" s="262">
        <v>45531</v>
      </c>
      <c r="M4673" s="261" t="s">
        <v>20</v>
      </c>
    </row>
    <row r="4674" spans="1:13" x14ac:dyDescent="0.35">
      <c r="A4674" s="259" t="s">
        <v>1789</v>
      </c>
      <c r="B4674" s="259" t="s">
        <v>1790</v>
      </c>
      <c r="C4674" s="259" t="s">
        <v>1775</v>
      </c>
      <c r="D4674" s="259" t="s">
        <v>962</v>
      </c>
      <c r="E4674" s="259">
        <v>2300000</v>
      </c>
      <c r="F4674" s="259" t="s">
        <v>8617</v>
      </c>
      <c r="G4674" s="259" t="s">
        <v>492</v>
      </c>
      <c r="H4674" s="259">
        <v>1</v>
      </c>
      <c r="I4674" s="259" t="s">
        <v>8618</v>
      </c>
      <c r="J4674" s="259" t="s">
        <v>8619</v>
      </c>
      <c r="K4674" s="259" t="s">
        <v>8620</v>
      </c>
      <c r="L4674" s="260">
        <v>45531</v>
      </c>
      <c r="M4674" s="259" t="s">
        <v>20</v>
      </c>
    </row>
    <row r="4675" spans="1:13" x14ac:dyDescent="0.35">
      <c r="A4675" s="261" t="s">
        <v>1789</v>
      </c>
      <c r="B4675" s="261" t="s">
        <v>1790</v>
      </c>
      <c r="C4675" s="261" t="s">
        <v>1775</v>
      </c>
      <c r="D4675" s="261" t="s">
        <v>967</v>
      </c>
      <c r="E4675" s="261">
        <v>2300000</v>
      </c>
      <c r="F4675" s="261" t="s">
        <v>8617</v>
      </c>
      <c r="G4675" s="261" t="s">
        <v>888</v>
      </c>
      <c r="H4675" s="261">
        <v>2</v>
      </c>
      <c r="I4675" s="261" t="s">
        <v>8618</v>
      </c>
      <c r="J4675" s="261" t="s">
        <v>8621</v>
      </c>
      <c r="K4675" s="261" t="s">
        <v>8622</v>
      </c>
      <c r="L4675" s="262">
        <v>45531</v>
      </c>
      <c r="M4675" s="261" t="s">
        <v>20</v>
      </c>
    </row>
    <row r="4676" spans="1:13" x14ac:dyDescent="0.35">
      <c r="A4676" s="259" t="s">
        <v>1789</v>
      </c>
      <c r="B4676" s="259" t="s">
        <v>1790</v>
      </c>
      <c r="C4676" s="259" t="s">
        <v>1775</v>
      </c>
      <c r="D4676" s="259" t="s">
        <v>568</v>
      </c>
      <c r="E4676" s="259">
        <v>3617444</v>
      </c>
      <c r="F4676" s="259" t="s">
        <v>8623</v>
      </c>
      <c r="G4676" s="259" t="s">
        <v>492</v>
      </c>
      <c r="H4676" s="259">
        <v>1</v>
      </c>
      <c r="I4676" s="259" t="s">
        <v>8624</v>
      </c>
      <c r="J4676" s="259" t="s">
        <v>8625</v>
      </c>
      <c r="K4676" s="259" t="s">
        <v>8626</v>
      </c>
      <c r="L4676" s="260">
        <v>45531</v>
      </c>
      <c r="M4676" s="259" t="s">
        <v>20</v>
      </c>
    </row>
    <row r="4677" spans="1:13" x14ac:dyDescent="0.35">
      <c r="A4677" s="261" t="s">
        <v>1789</v>
      </c>
      <c r="B4677" s="261" t="s">
        <v>1790</v>
      </c>
      <c r="C4677" s="261" t="s">
        <v>1775</v>
      </c>
      <c r="D4677" s="261" t="s">
        <v>40</v>
      </c>
      <c r="E4677" s="261">
        <v>66353</v>
      </c>
      <c r="F4677" s="261" t="s">
        <v>8627</v>
      </c>
      <c r="G4677" s="261" t="s">
        <v>22</v>
      </c>
      <c r="H4677" s="261">
        <v>3</v>
      </c>
      <c r="I4677" s="261" t="s">
        <v>8628</v>
      </c>
      <c r="J4677" s="261" t="s">
        <v>8629</v>
      </c>
      <c r="K4677" s="261" t="s">
        <v>8630</v>
      </c>
      <c r="L4677" s="262">
        <v>45531</v>
      </c>
      <c r="M4677" s="261" t="s">
        <v>20</v>
      </c>
    </row>
    <row r="4678" spans="1:13" x14ac:dyDescent="0.35">
      <c r="A4678" s="259" t="s">
        <v>1789</v>
      </c>
      <c r="B4678" s="259" t="s">
        <v>1790</v>
      </c>
      <c r="C4678" s="259" t="s">
        <v>1775</v>
      </c>
      <c r="D4678" s="259" t="s">
        <v>635</v>
      </c>
      <c r="E4678" s="259">
        <v>11557</v>
      </c>
      <c r="F4678" s="259" t="s">
        <v>8631</v>
      </c>
      <c r="G4678" s="259" t="s">
        <v>492</v>
      </c>
      <c r="H4678" s="259">
        <v>1</v>
      </c>
      <c r="I4678" s="259" t="s">
        <v>8595</v>
      </c>
      <c r="J4678" s="259" t="s">
        <v>8632</v>
      </c>
      <c r="K4678" s="259" t="s">
        <v>8633</v>
      </c>
      <c r="L4678" s="260">
        <v>45531</v>
      </c>
      <c r="M4678" s="259" t="s">
        <v>20</v>
      </c>
    </row>
    <row r="4679" spans="1:13" x14ac:dyDescent="0.35">
      <c r="A4679" s="261" t="s">
        <v>1789</v>
      </c>
      <c r="B4679" s="261" t="s">
        <v>1790</v>
      </c>
      <c r="C4679" s="261" t="s">
        <v>1775</v>
      </c>
      <c r="D4679" s="261" t="s">
        <v>793</v>
      </c>
      <c r="E4679" s="261">
        <v>11754</v>
      </c>
      <c r="F4679" s="261" t="s">
        <v>8631</v>
      </c>
      <c r="G4679" s="261" t="s">
        <v>492</v>
      </c>
      <c r="H4679" s="261">
        <v>1</v>
      </c>
      <c r="I4679" s="261" t="s">
        <v>8595</v>
      </c>
      <c r="J4679" s="261" t="s">
        <v>8634</v>
      </c>
      <c r="K4679" s="261" t="s">
        <v>8635</v>
      </c>
      <c r="L4679" s="262">
        <v>45531</v>
      </c>
      <c r="M4679" s="261" t="s">
        <v>20</v>
      </c>
    </row>
    <row r="4680" spans="1:13" x14ac:dyDescent="0.35">
      <c r="A4680" s="259" t="s">
        <v>1789</v>
      </c>
      <c r="B4680" s="259" t="s">
        <v>1790</v>
      </c>
      <c r="C4680" s="259" t="s">
        <v>1775</v>
      </c>
      <c r="D4680" s="259" t="s">
        <v>990</v>
      </c>
      <c r="E4680" s="259">
        <v>2300000</v>
      </c>
      <c r="F4680" s="259" t="s">
        <v>8617</v>
      </c>
      <c r="G4680" s="259" t="s">
        <v>888</v>
      </c>
      <c r="H4680" s="259">
        <v>2</v>
      </c>
      <c r="I4680" s="259" t="s">
        <v>8618</v>
      </c>
      <c r="J4680" s="259" t="s">
        <v>8636</v>
      </c>
      <c r="K4680" s="259" t="s">
        <v>8637</v>
      </c>
      <c r="L4680" s="260">
        <v>45531</v>
      </c>
      <c r="M4680" s="259" t="s">
        <v>20</v>
      </c>
    </row>
    <row r="4681" spans="1:13" x14ac:dyDescent="0.35">
      <c r="A4681" s="261" t="s">
        <v>1789</v>
      </c>
      <c r="B4681" s="261" t="s">
        <v>1790</v>
      </c>
      <c r="C4681" s="261" t="s">
        <v>1775</v>
      </c>
      <c r="D4681" s="261" t="s">
        <v>995</v>
      </c>
      <c r="E4681" s="261">
        <v>0</v>
      </c>
      <c r="F4681" s="261" t="s">
        <v>8617</v>
      </c>
      <c r="G4681" s="261" t="s">
        <v>888</v>
      </c>
      <c r="H4681" s="261">
        <v>2</v>
      </c>
      <c r="I4681" s="261" t="s">
        <v>8618</v>
      </c>
      <c r="J4681" s="261" t="s">
        <v>8638</v>
      </c>
      <c r="K4681" s="261" t="s">
        <v>8639</v>
      </c>
      <c r="L4681" s="262">
        <v>45531</v>
      </c>
      <c r="M4681" s="261" t="s">
        <v>20</v>
      </c>
    </row>
    <row r="4682" spans="1:13" x14ac:dyDescent="0.35">
      <c r="A4682" s="259" t="s">
        <v>1789</v>
      </c>
      <c r="B4682" s="259" t="s">
        <v>1790</v>
      </c>
      <c r="C4682" s="259" t="s">
        <v>1775</v>
      </c>
      <c r="D4682" s="259" t="s">
        <v>1000</v>
      </c>
      <c r="E4682" s="259">
        <v>0</v>
      </c>
      <c r="F4682" s="259" t="s">
        <v>8617</v>
      </c>
      <c r="G4682" s="259" t="s">
        <v>888</v>
      </c>
      <c r="H4682" s="259">
        <v>2</v>
      </c>
      <c r="I4682" s="259" t="s">
        <v>8618</v>
      </c>
      <c r="J4682" s="259" t="s">
        <v>8640</v>
      </c>
      <c r="K4682" s="259" t="s">
        <v>8641</v>
      </c>
      <c r="L4682" s="260">
        <v>45531</v>
      </c>
      <c r="M4682" s="259" t="s">
        <v>20</v>
      </c>
    </row>
    <row r="4683" spans="1:13" x14ac:dyDescent="0.35">
      <c r="A4683" s="261" t="s">
        <v>1789</v>
      </c>
      <c r="B4683" s="261" t="s">
        <v>1790</v>
      </c>
      <c r="C4683" s="261" t="s">
        <v>1775</v>
      </c>
      <c r="D4683" s="261" t="s">
        <v>1003</v>
      </c>
      <c r="E4683" s="261">
        <v>1035000</v>
      </c>
      <c r="F4683" s="261" t="s">
        <v>8617</v>
      </c>
      <c r="G4683" s="261" t="s">
        <v>888</v>
      </c>
      <c r="H4683" s="261">
        <v>2</v>
      </c>
      <c r="I4683" s="261" t="s">
        <v>8618</v>
      </c>
      <c r="J4683" s="261" t="s">
        <v>8642</v>
      </c>
      <c r="K4683" s="261" t="s">
        <v>8643</v>
      </c>
      <c r="L4683" s="262">
        <v>45531</v>
      </c>
      <c r="M4683" s="261" t="s">
        <v>20</v>
      </c>
    </row>
    <row r="4684" spans="1:13" x14ac:dyDescent="0.35">
      <c r="A4684" s="259" t="s">
        <v>1789</v>
      </c>
      <c r="B4684" s="259" t="s">
        <v>1790</v>
      </c>
      <c r="C4684" s="259" t="s">
        <v>1775</v>
      </c>
      <c r="D4684" s="259" t="s">
        <v>1006</v>
      </c>
      <c r="E4684" s="259">
        <v>759000</v>
      </c>
      <c r="F4684" s="259" t="s">
        <v>8617</v>
      </c>
      <c r="G4684" s="259" t="s">
        <v>888</v>
      </c>
      <c r="H4684" s="259">
        <v>2</v>
      </c>
      <c r="I4684" s="259" t="s">
        <v>8618</v>
      </c>
      <c r="J4684" s="259" t="s">
        <v>8644</v>
      </c>
      <c r="K4684" s="259" t="s">
        <v>8645</v>
      </c>
      <c r="L4684" s="260">
        <v>45531</v>
      </c>
      <c r="M4684" s="259" t="s">
        <v>20</v>
      </c>
    </row>
    <row r="4685" spans="1:13" x14ac:dyDescent="0.35">
      <c r="A4685" s="261" t="s">
        <v>1789</v>
      </c>
      <c r="B4685" s="261" t="s">
        <v>1790</v>
      </c>
      <c r="C4685" s="261" t="s">
        <v>1775</v>
      </c>
      <c r="D4685" s="261" t="s">
        <v>823</v>
      </c>
      <c r="E4685" s="261">
        <v>506000</v>
      </c>
      <c r="F4685" s="261" t="s">
        <v>8617</v>
      </c>
      <c r="G4685" s="261" t="s">
        <v>888</v>
      </c>
      <c r="H4685" s="261">
        <v>2</v>
      </c>
      <c r="I4685" s="261" t="s">
        <v>8618</v>
      </c>
      <c r="J4685" s="261" t="s">
        <v>8646</v>
      </c>
      <c r="K4685" s="261" t="s">
        <v>8647</v>
      </c>
      <c r="L4685" s="262">
        <v>45531</v>
      </c>
      <c r="M4685" s="261" t="s">
        <v>20</v>
      </c>
    </row>
    <row r="4686" spans="1:13" x14ac:dyDescent="0.35">
      <c r="A4686" s="259" t="s">
        <v>1789</v>
      </c>
      <c r="B4686" s="259" t="s">
        <v>1790</v>
      </c>
      <c r="C4686" s="259" t="s">
        <v>1775</v>
      </c>
      <c r="D4686" s="259" t="s">
        <v>16</v>
      </c>
      <c r="E4686" s="259">
        <v>74432</v>
      </c>
      <c r="F4686" s="259" t="s">
        <v>8648</v>
      </c>
      <c r="G4686" s="259" t="s">
        <v>22</v>
      </c>
      <c r="H4686" s="259">
        <v>3</v>
      </c>
      <c r="I4686" s="259" t="s">
        <v>8649</v>
      </c>
      <c r="J4686" s="259" t="s">
        <v>8650</v>
      </c>
      <c r="K4686" s="259" t="s">
        <v>8651</v>
      </c>
      <c r="L4686" s="260">
        <v>45531</v>
      </c>
      <c r="M4686" s="259" t="s">
        <v>20</v>
      </c>
    </row>
    <row r="4687" spans="1:13" x14ac:dyDescent="0.35">
      <c r="A4687" s="261" t="s">
        <v>1789</v>
      </c>
      <c r="B4687" s="261" t="s">
        <v>1790</v>
      </c>
      <c r="C4687" s="261" t="s">
        <v>1775</v>
      </c>
      <c r="D4687" s="261" t="s">
        <v>21</v>
      </c>
      <c r="E4687" s="261">
        <v>46223</v>
      </c>
      <c r="F4687" s="261" t="s">
        <v>8648</v>
      </c>
      <c r="G4687" s="261" t="s">
        <v>22</v>
      </c>
      <c r="H4687" s="261">
        <v>3</v>
      </c>
      <c r="I4687" s="261" t="s">
        <v>8649</v>
      </c>
      <c r="J4687" s="261" t="s">
        <v>8652</v>
      </c>
      <c r="K4687" s="261" t="s">
        <v>8653</v>
      </c>
      <c r="L4687" s="262">
        <v>45531</v>
      </c>
      <c r="M4687" s="261" t="s">
        <v>20</v>
      </c>
    </row>
    <row r="4688" spans="1:13" x14ac:dyDescent="0.35">
      <c r="A4688" s="259" t="s">
        <v>1789</v>
      </c>
      <c r="B4688" s="259" t="s">
        <v>1790</v>
      </c>
      <c r="C4688" s="259" t="s">
        <v>1775</v>
      </c>
      <c r="D4688" s="259" t="s">
        <v>404</v>
      </c>
      <c r="E4688" s="259">
        <v>5</v>
      </c>
      <c r="F4688" s="259" t="s">
        <v>8617</v>
      </c>
      <c r="G4688" s="259" t="s">
        <v>492</v>
      </c>
      <c r="H4688" s="259">
        <v>1</v>
      </c>
      <c r="I4688" s="259" t="s">
        <v>8618</v>
      </c>
      <c r="J4688" s="259" t="s">
        <v>8654</v>
      </c>
      <c r="K4688" s="259" t="s">
        <v>8655</v>
      </c>
      <c r="L4688" s="260">
        <v>45531</v>
      </c>
      <c r="M4688" s="259" t="s">
        <v>20</v>
      </c>
    </row>
    <row r="4689" spans="1:13" x14ac:dyDescent="0.35">
      <c r="A4689" s="261" t="s">
        <v>542</v>
      </c>
      <c r="B4689" s="261" t="s">
        <v>543</v>
      </c>
      <c r="C4689" s="261" t="s">
        <v>544</v>
      </c>
      <c r="D4689" s="261" t="s">
        <v>953</v>
      </c>
      <c r="E4689" s="261">
        <v>51909505</v>
      </c>
      <c r="F4689" s="261" t="s">
        <v>8656</v>
      </c>
      <c r="G4689" s="261" t="s">
        <v>888</v>
      </c>
      <c r="H4689" s="261">
        <v>2</v>
      </c>
      <c r="I4689" s="261" t="s">
        <v>8657</v>
      </c>
      <c r="J4689" s="261" t="s">
        <v>8658</v>
      </c>
      <c r="K4689" s="261" t="s">
        <v>8659</v>
      </c>
      <c r="L4689" s="262">
        <v>45531</v>
      </c>
      <c r="M4689" s="261" t="s">
        <v>439</v>
      </c>
    </row>
    <row r="4690" spans="1:13" x14ac:dyDescent="0.35">
      <c r="A4690" s="259" t="s">
        <v>542</v>
      </c>
      <c r="B4690" s="259" t="s">
        <v>543</v>
      </c>
      <c r="C4690" s="259" t="s">
        <v>544</v>
      </c>
      <c r="D4690" s="259" t="s">
        <v>694</v>
      </c>
      <c r="E4690" s="259">
        <v>26513</v>
      </c>
      <c r="F4690" s="259" t="s">
        <v>8660</v>
      </c>
      <c r="G4690" s="259" t="s">
        <v>888</v>
      </c>
      <c r="H4690" s="259">
        <v>2</v>
      </c>
      <c r="I4690" s="259" t="s">
        <v>8661</v>
      </c>
      <c r="J4690" s="259" t="s">
        <v>8662</v>
      </c>
      <c r="K4690" s="259" t="s">
        <v>8663</v>
      </c>
      <c r="L4690" s="260">
        <v>45531</v>
      </c>
      <c r="M4690" s="259" t="s">
        <v>439</v>
      </c>
    </row>
    <row r="4691" spans="1:13" x14ac:dyDescent="0.35">
      <c r="A4691" s="261" t="s">
        <v>542</v>
      </c>
      <c r="B4691" s="261" t="s">
        <v>543</v>
      </c>
      <c r="C4691" s="261" t="s">
        <v>544</v>
      </c>
      <c r="D4691" s="261" t="s">
        <v>962</v>
      </c>
      <c r="E4691" s="261">
        <v>7755678</v>
      </c>
      <c r="F4691" s="261" t="s">
        <v>8664</v>
      </c>
      <c r="G4691" s="261" t="s">
        <v>888</v>
      </c>
      <c r="H4691" s="261">
        <v>2</v>
      </c>
      <c r="I4691" s="261" t="s">
        <v>8665</v>
      </c>
      <c r="J4691" s="261" t="s">
        <v>8666</v>
      </c>
      <c r="K4691" s="261" t="s">
        <v>8667</v>
      </c>
      <c r="L4691" s="262">
        <v>45531</v>
      </c>
      <c r="M4691" s="261" t="s">
        <v>439</v>
      </c>
    </row>
    <row r="4692" spans="1:13" x14ac:dyDescent="0.35">
      <c r="A4692" s="259" t="s">
        <v>542</v>
      </c>
      <c r="B4692" s="259" t="s">
        <v>543</v>
      </c>
      <c r="C4692" s="259" t="s">
        <v>544</v>
      </c>
      <c r="D4692" s="259" t="s">
        <v>967</v>
      </c>
      <c r="E4692" s="259">
        <v>1722378</v>
      </c>
      <c r="F4692" s="259" t="s">
        <v>8668</v>
      </c>
      <c r="G4692" s="259" t="s">
        <v>888</v>
      </c>
      <c r="H4692" s="259">
        <v>2</v>
      </c>
      <c r="I4692" s="259" t="s">
        <v>8669</v>
      </c>
      <c r="J4692" s="259" t="s">
        <v>8670</v>
      </c>
      <c r="K4692" s="259" t="s">
        <v>8671</v>
      </c>
      <c r="L4692" s="260">
        <v>45531</v>
      </c>
      <c r="M4692" s="259" t="s">
        <v>20</v>
      </c>
    </row>
    <row r="4693" spans="1:13" x14ac:dyDescent="0.35">
      <c r="A4693" s="261" t="s">
        <v>542</v>
      </c>
      <c r="B4693" s="261" t="s">
        <v>543</v>
      </c>
      <c r="C4693" s="261" t="s">
        <v>544</v>
      </c>
      <c r="D4693" s="261" t="s">
        <v>568</v>
      </c>
      <c r="E4693" s="261">
        <v>1722378</v>
      </c>
      <c r="F4693" s="261" t="s">
        <v>8668</v>
      </c>
      <c r="G4693" s="261" t="s">
        <v>888</v>
      </c>
      <c r="H4693" s="261">
        <v>2</v>
      </c>
      <c r="I4693" s="261" t="s">
        <v>8669</v>
      </c>
      <c r="J4693" s="261" t="s">
        <v>8672</v>
      </c>
      <c r="K4693" s="261" t="s">
        <v>8673</v>
      </c>
      <c r="L4693" s="262">
        <v>45531</v>
      </c>
      <c r="M4693" s="261" t="s">
        <v>20</v>
      </c>
    </row>
    <row r="4694" spans="1:13" x14ac:dyDescent="0.35">
      <c r="A4694" s="259" t="s">
        <v>542</v>
      </c>
      <c r="B4694" s="259" t="s">
        <v>543</v>
      </c>
      <c r="C4694" s="259" t="s">
        <v>544</v>
      </c>
      <c r="D4694" s="259" t="s">
        <v>990</v>
      </c>
      <c r="E4694" s="259">
        <v>1722378</v>
      </c>
      <c r="F4694" s="259" t="s">
        <v>8668</v>
      </c>
      <c r="G4694" s="259" t="s">
        <v>888</v>
      </c>
      <c r="H4694" s="259">
        <v>2</v>
      </c>
      <c r="I4694" s="259" t="s">
        <v>8669</v>
      </c>
      <c r="J4694" s="259" t="s">
        <v>8674</v>
      </c>
      <c r="K4694" s="259" t="s">
        <v>8675</v>
      </c>
      <c r="L4694" s="260">
        <v>45531</v>
      </c>
      <c r="M4694" s="259" t="s">
        <v>20</v>
      </c>
    </row>
    <row r="4695" spans="1:13" x14ac:dyDescent="0.35">
      <c r="A4695" s="261" t="s">
        <v>542</v>
      </c>
      <c r="B4695" s="261" t="s">
        <v>543</v>
      </c>
      <c r="C4695" s="261" t="s">
        <v>544</v>
      </c>
      <c r="D4695" s="261" t="s">
        <v>995</v>
      </c>
      <c r="E4695" s="261">
        <v>6033300</v>
      </c>
      <c r="F4695" s="261" t="s">
        <v>8676</v>
      </c>
      <c r="G4695" s="261" t="s">
        <v>888</v>
      </c>
      <c r="H4695" s="261">
        <v>2</v>
      </c>
      <c r="I4695" s="261" t="s">
        <v>8665</v>
      </c>
      <c r="J4695" s="261" t="s">
        <v>8677</v>
      </c>
      <c r="K4695" s="261" t="s">
        <v>8678</v>
      </c>
      <c r="L4695" s="262">
        <v>45531</v>
      </c>
      <c r="M4695" s="261" t="s">
        <v>20</v>
      </c>
    </row>
    <row r="4696" spans="1:13" x14ac:dyDescent="0.35">
      <c r="A4696" s="259" t="s">
        <v>542</v>
      </c>
      <c r="B4696" s="259" t="s">
        <v>543</v>
      </c>
      <c r="C4696" s="259" t="s">
        <v>544</v>
      </c>
      <c r="D4696" s="259" t="s">
        <v>1000</v>
      </c>
      <c r="E4696" s="259">
        <v>0</v>
      </c>
      <c r="F4696" s="259" t="s">
        <v>8679</v>
      </c>
      <c r="G4696" s="259" t="s">
        <v>888</v>
      </c>
      <c r="H4696" s="259">
        <v>2</v>
      </c>
      <c r="I4696" s="259" t="s">
        <v>8680</v>
      </c>
      <c r="J4696" s="259" t="s">
        <v>8681</v>
      </c>
      <c r="K4696" s="259" t="s">
        <v>8682</v>
      </c>
      <c r="L4696" s="260">
        <v>45531</v>
      </c>
      <c r="M4696" s="259" t="s">
        <v>20</v>
      </c>
    </row>
    <row r="4697" spans="1:13" x14ac:dyDescent="0.35">
      <c r="A4697" s="261" t="s">
        <v>542</v>
      </c>
      <c r="B4697" s="261" t="s">
        <v>543</v>
      </c>
      <c r="C4697" s="261" t="s">
        <v>544</v>
      </c>
      <c r="D4697" s="261" t="s">
        <v>1003</v>
      </c>
      <c r="E4697" s="261">
        <v>1722378</v>
      </c>
      <c r="F4697" s="261" t="s">
        <v>8668</v>
      </c>
      <c r="G4697" s="261" t="s">
        <v>888</v>
      </c>
      <c r="H4697" s="261">
        <v>2</v>
      </c>
      <c r="I4697" s="261" t="s">
        <v>8669</v>
      </c>
      <c r="J4697" s="261" t="s">
        <v>5294</v>
      </c>
      <c r="K4697" s="261" t="s">
        <v>8683</v>
      </c>
      <c r="L4697" s="262">
        <v>45531</v>
      </c>
      <c r="M4697" s="261" t="s">
        <v>20</v>
      </c>
    </row>
    <row r="4698" spans="1:13" x14ac:dyDescent="0.35">
      <c r="A4698" s="259" t="s">
        <v>542</v>
      </c>
      <c r="B4698" s="259" t="s">
        <v>543</v>
      </c>
      <c r="C4698" s="259" t="s">
        <v>544</v>
      </c>
      <c r="D4698" s="259" t="s">
        <v>1006</v>
      </c>
      <c r="E4698" s="259" t="s">
        <v>17</v>
      </c>
      <c r="F4698" s="259" t="s">
        <v>512</v>
      </c>
      <c r="G4698" s="259" t="s">
        <v>22</v>
      </c>
      <c r="H4698" s="259">
        <v>3</v>
      </c>
      <c r="I4698" s="259" t="s">
        <v>17</v>
      </c>
      <c r="J4698" s="259" t="s">
        <v>8684</v>
      </c>
      <c r="K4698" s="259" t="s">
        <v>8685</v>
      </c>
      <c r="L4698" s="260">
        <v>45531</v>
      </c>
      <c r="M4698" s="259" t="s">
        <v>20</v>
      </c>
    </row>
    <row r="4699" spans="1:13" x14ac:dyDescent="0.35">
      <c r="A4699" s="261" t="s">
        <v>542</v>
      </c>
      <c r="B4699" s="261" t="s">
        <v>543</v>
      </c>
      <c r="C4699" s="261" t="s">
        <v>544</v>
      </c>
      <c r="D4699" s="261" t="s">
        <v>823</v>
      </c>
      <c r="E4699" s="261" t="s">
        <v>17</v>
      </c>
      <c r="F4699" s="261" t="s">
        <v>512</v>
      </c>
      <c r="G4699" s="261" t="s">
        <v>22</v>
      </c>
      <c r="H4699" s="261">
        <v>3</v>
      </c>
      <c r="I4699" s="261" t="s">
        <v>17</v>
      </c>
      <c r="J4699" s="261" t="s">
        <v>8686</v>
      </c>
      <c r="K4699" s="261" t="s">
        <v>8687</v>
      </c>
      <c r="L4699" s="262">
        <v>45531</v>
      </c>
      <c r="M4699" s="261" t="s">
        <v>20</v>
      </c>
    </row>
    <row r="4700" spans="1:13" x14ac:dyDescent="0.35">
      <c r="A4700" s="259" t="s">
        <v>542</v>
      </c>
      <c r="B4700" s="259" t="s">
        <v>543</v>
      </c>
      <c r="C4700" s="259" t="s">
        <v>544</v>
      </c>
      <c r="D4700" s="259" t="s">
        <v>404</v>
      </c>
      <c r="E4700" s="259">
        <v>2</v>
      </c>
      <c r="F4700" s="259" t="s">
        <v>8676</v>
      </c>
      <c r="G4700" s="259" t="s">
        <v>888</v>
      </c>
      <c r="H4700" s="259">
        <v>2</v>
      </c>
      <c r="I4700" s="259" t="s">
        <v>8665</v>
      </c>
      <c r="J4700" s="259" t="s">
        <v>8688</v>
      </c>
      <c r="K4700" s="259" t="s">
        <v>8689</v>
      </c>
      <c r="L4700" s="260">
        <v>45531</v>
      </c>
      <c r="M4700" s="259" t="s">
        <v>439</v>
      </c>
    </row>
    <row r="4701" spans="1:13" x14ac:dyDescent="0.35">
      <c r="A4701" s="261" t="s">
        <v>2518</v>
      </c>
      <c r="B4701" s="261" t="s">
        <v>2519</v>
      </c>
      <c r="C4701" s="261" t="s">
        <v>2520</v>
      </c>
      <c r="D4701" s="261" t="s">
        <v>953</v>
      </c>
      <c r="E4701" s="261">
        <v>12400000</v>
      </c>
      <c r="F4701" s="261" t="s">
        <v>8690</v>
      </c>
      <c r="G4701" s="261" t="s">
        <v>888</v>
      </c>
      <c r="H4701" s="261">
        <v>2</v>
      </c>
      <c r="I4701" s="261" t="s">
        <v>8691</v>
      </c>
      <c r="J4701" s="261" t="s">
        <v>8692</v>
      </c>
      <c r="K4701" s="261" t="s">
        <v>8693</v>
      </c>
      <c r="L4701" s="262">
        <v>45531</v>
      </c>
      <c r="M4701" s="261" t="s">
        <v>439</v>
      </c>
    </row>
    <row r="4702" spans="1:13" x14ac:dyDescent="0.35">
      <c r="A4702" s="259" t="s">
        <v>2518</v>
      </c>
      <c r="B4702" s="259" t="s">
        <v>2519</v>
      </c>
      <c r="C4702" s="259" t="s">
        <v>2520</v>
      </c>
      <c r="D4702" s="259" t="s">
        <v>694</v>
      </c>
      <c r="E4702" s="259">
        <v>644329</v>
      </c>
      <c r="F4702" s="259" t="s">
        <v>8694</v>
      </c>
      <c r="G4702" s="259" t="s">
        <v>22</v>
      </c>
      <c r="H4702" s="259">
        <v>3</v>
      </c>
      <c r="I4702" s="259" t="s">
        <v>8695</v>
      </c>
      <c r="J4702" s="259" t="s">
        <v>8696</v>
      </c>
      <c r="K4702" s="259" t="s">
        <v>8697</v>
      </c>
      <c r="L4702" s="260">
        <v>45531</v>
      </c>
      <c r="M4702" s="259" t="s">
        <v>439</v>
      </c>
    </row>
    <row r="4703" spans="1:13" x14ac:dyDescent="0.35">
      <c r="A4703" s="261" t="s">
        <v>2518</v>
      </c>
      <c r="B4703" s="261" t="s">
        <v>2519</v>
      </c>
      <c r="C4703" s="261" t="s">
        <v>2520</v>
      </c>
      <c r="D4703" s="261" t="s">
        <v>962</v>
      </c>
      <c r="E4703" s="261">
        <v>12400000</v>
      </c>
      <c r="F4703" s="261" t="s">
        <v>8690</v>
      </c>
      <c r="G4703" s="261" t="s">
        <v>888</v>
      </c>
      <c r="H4703" s="261">
        <v>2</v>
      </c>
      <c r="I4703" s="261" t="s">
        <v>8698</v>
      </c>
      <c r="J4703" s="261" t="s">
        <v>8699</v>
      </c>
      <c r="K4703" s="261" t="s">
        <v>8700</v>
      </c>
      <c r="L4703" s="262">
        <v>45531</v>
      </c>
      <c r="M4703" s="261" t="s">
        <v>439</v>
      </c>
    </row>
    <row r="4704" spans="1:13" x14ac:dyDescent="0.35">
      <c r="A4704" s="259" t="s">
        <v>2518</v>
      </c>
      <c r="B4704" s="259" t="s">
        <v>2519</v>
      </c>
      <c r="C4704" s="259" t="s">
        <v>2520</v>
      </c>
      <c r="D4704" s="259" t="s">
        <v>967</v>
      </c>
      <c r="E4704" s="259">
        <v>12400000</v>
      </c>
      <c r="F4704" s="259" t="s">
        <v>8701</v>
      </c>
      <c r="G4704" s="259" t="s">
        <v>888</v>
      </c>
      <c r="H4704" s="259">
        <v>2</v>
      </c>
      <c r="I4704" s="259" t="s">
        <v>8698</v>
      </c>
      <c r="J4704" s="259" t="s">
        <v>8699</v>
      </c>
      <c r="K4704" s="259" t="s">
        <v>8702</v>
      </c>
      <c r="L4704" s="260">
        <v>45531</v>
      </c>
      <c r="M4704" s="259" t="s">
        <v>439</v>
      </c>
    </row>
    <row r="4705" spans="1:13" x14ac:dyDescent="0.35">
      <c r="A4705" s="261" t="s">
        <v>2518</v>
      </c>
      <c r="B4705" s="261" t="s">
        <v>2519</v>
      </c>
      <c r="C4705" s="261" t="s">
        <v>2520</v>
      </c>
      <c r="D4705" s="261" t="s">
        <v>568</v>
      </c>
      <c r="E4705" s="261">
        <v>7114885</v>
      </c>
      <c r="F4705" s="261" t="s">
        <v>8703</v>
      </c>
      <c r="G4705" s="261" t="s">
        <v>22</v>
      </c>
      <c r="H4705" s="261">
        <v>3</v>
      </c>
      <c r="I4705" s="261" t="s">
        <v>8704</v>
      </c>
      <c r="J4705" s="261" t="s">
        <v>8705</v>
      </c>
      <c r="K4705" s="261" t="s">
        <v>8706</v>
      </c>
      <c r="L4705" s="262">
        <v>45531</v>
      </c>
      <c r="M4705" s="261" t="s">
        <v>439</v>
      </c>
    </row>
    <row r="4706" spans="1:13" x14ac:dyDescent="0.35">
      <c r="A4706" s="259" t="s">
        <v>2518</v>
      </c>
      <c r="B4706" s="259" t="s">
        <v>2519</v>
      </c>
      <c r="C4706" s="259" t="s">
        <v>2520</v>
      </c>
      <c r="D4706" s="259" t="s">
        <v>40</v>
      </c>
      <c r="E4706" s="259" t="s">
        <v>17</v>
      </c>
      <c r="F4706" s="259" t="s">
        <v>17</v>
      </c>
      <c r="G4706" s="259" t="s">
        <v>22</v>
      </c>
      <c r="H4706" s="259">
        <v>3</v>
      </c>
      <c r="I4706" s="259" t="s">
        <v>17</v>
      </c>
      <c r="J4706" s="259" t="s">
        <v>8707</v>
      </c>
      <c r="K4706" s="259" t="s">
        <v>8708</v>
      </c>
      <c r="L4706" s="260">
        <v>45531</v>
      </c>
      <c r="M4706" s="259" t="s">
        <v>20</v>
      </c>
    </row>
    <row r="4707" spans="1:13" x14ac:dyDescent="0.35">
      <c r="A4707" s="261" t="s">
        <v>2518</v>
      </c>
      <c r="B4707" s="261" t="s">
        <v>2519</v>
      </c>
      <c r="C4707" s="261" t="s">
        <v>2520</v>
      </c>
      <c r="D4707" s="261" t="s">
        <v>635</v>
      </c>
      <c r="E4707" s="261">
        <v>571</v>
      </c>
      <c r="F4707" s="261" t="s">
        <v>8709</v>
      </c>
      <c r="G4707" s="261" t="s">
        <v>22</v>
      </c>
      <c r="H4707" s="261">
        <v>3</v>
      </c>
      <c r="I4707" s="261" t="s">
        <v>4522</v>
      </c>
      <c r="J4707" s="261" t="s">
        <v>8710</v>
      </c>
      <c r="K4707" s="261" t="s">
        <v>8711</v>
      </c>
      <c r="L4707" s="262">
        <v>45531</v>
      </c>
      <c r="M4707" s="261" t="s">
        <v>439</v>
      </c>
    </row>
    <row r="4708" spans="1:13" x14ac:dyDescent="0.35">
      <c r="A4708" s="259" t="s">
        <v>2518</v>
      </c>
      <c r="B4708" s="259" t="s">
        <v>2519</v>
      </c>
      <c r="C4708" s="259" t="s">
        <v>2520</v>
      </c>
      <c r="D4708" s="259" t="s">
        <v>793</v>
      </c>
      <c r="E4708" s="259">
        <v>571</v>
      </c>
      <c r="F4708" s="259" t="s">
        <v>8709</v>
      </c>
      <c r="G4708" s="259" t="s">
        <v>22</v>
      </c>
      <c r="H4708" s="259">
        <v>3</v>
      </c>
      <c r="I4708" s="259" t="s">
        <v>4522</v>
      </c>
      <c r="J4708" s="259" t="s">
        <v>8710</v>
      </c>
      <c r="K4708" s="259" t="s">
        <v>8712</v>
      </c>
      <c r="L4708" s="260">
        <v>45531</v>
      </c>
      <c r="M4708" s="259" t="s">
        <v>439</v>
      </c>
    </row>
    <row r="4709" spans="1:13" x14ac:dyDescent="0.35">
      <c r="A4709" s="261" t="s">
        <v>2518</v>
      </c>
      <c r="B4709" s="261" t="s">
        <v>2519</v>
      </c>
      <c r="C4709" s="261" t="s">
        <v>2520</v>
      </c>
      <c r="D4709" s="261" t="s">
        <v>990</v>
      </c>
      <c r="E4709" s="261">
        <v>8546986</v>
      </c>
      <c r="F4709" s="261" t="s">
        <v>8713</v>
      </c>
      <c r="G4709" s="261" t="s">
        <v>888</v>
      </c>
      <c r="H4709" s="261">
        <v>2</v>
      </c>
      <c r="I4709" s="261" t="s">
        <v>8691</v>
      </c>
      <c r="J4709" s="261" t="s">
        <v>8714</v>
      </c>
      <c r="K4709" s="261" t="s">
        <v>8715</v>
      </c>
      <c r="L4709" s="262">
        <v>45531</v>
      </c>
      <c r="M4709" s="261" t="s">
        <v>20</v>
      </c>
    </row>
    <row r="4710" spans="1:13" x14ac:dyDescent="0.35">
      <c r="A4710" s="259" t="s">
        <v>2518</v>
      </c>
      <c r="B4710" s="259" t="s">
        <v>2519</v>
      </c>
      <c r="C4710" s="259" t="s">
        <v>2520</v>
      </c>
      <c r="D4710" s="259" t="s">
        <v>995</v>
      </c>
      <c r="E4710" s="259">
        <v>0</v>
      </c>
      <c r="F4710" s="259" t="s">
        <v>8690</v>
      </c>
      <c r="G4710" s="259" t="s">
        <v>888</v>
      </c>
      <c r="H4710" s="259">
        <v>2</v>
      </c>
      <c r="I4710" s="259" t="s">
        <v>8691</v>
      </c>
      <c r="J4710" s="259" t="s">
        <v>8716</v>
      </c>
      <c r="K4710" s="259" t="s">
        <v>8717</v>
      </c>
      <c r="L4710" s="260">
        <v>45531</v>
      </c>
      <c r="M4710" s="259" t="s">
        <v>20</v>
      </c>
    </row>
    <row r="4711" spans="1:13" x14ac:dyDescent="0.35">
      <c r="A4711" s="261" t="s">
        <v>2518</v>
      </c>
      <c r="B4711" s="261" t="s">
        <v>2519</v>
      </c>
      <c r="C4711" s="261" t="s">
        <v>2520</v>
      </c>
      <c r="D4711" s="261" t="s">
        <v>1000</v>
      </c>
      <c r="E4711" s="261">
        <v>3853014</v>
      </c>
      <c r="F4711" s="261" t="s">
        <v>8690</v>
      </c>
      <c r="G4711" s="261" t="s">
        <v>888</v>
      </c>
      <c r="H4711" s="261">
        <v>2</v>
      </c>
      <c r="I4711" s="261" t="s">
        <v>8691</v>
      </c>
      <c r="J4711" s="261" t="s">
        <v>8718</v>
      </c>
      <c r="K4711" s="261" t="s">
        <v>8719</v>
      </c>
      <c r="L4711" s="262">
        <v>45531</v>
      </c>
      <c r="M4711" s="261" t="s">
        <v>20</v>
      </c>
    </row>
    <row r="4712" spans="1:13" x14ac:dyDescent="0.35">
      <c r="A4712" s="259" t="s">
        <v>2518</v>
      </c>
      <c r="B4712" s="259" t="s">
        <v>2519</v>
      </c>
      <c r="C4712" s="259" t="s">
        <v>2520</v>
      </c>
      <c r="D4712" s="259" t="s">
        <v>1003</v>
      </c>
      <c r="E4712" s="259">
        <v>1282048</v>
      </c>
      <c r="F4712" s="259" t="s">
        <v>8720</v>
      </c>
      <c r="G4712" s="259" t="s">
        <v>888</v>
      </c>
      <c r="H4712" s="259">
        <v>2</v>
      </c>
      <c r="I4712" s="259" t="s">
        <v>8721</v>
      </c>
      <c r="J4712" s="259" t="s">
        <v>8722</v>
      </c>
      <c r="K4712" s="259" t="s">
        <v>8723</v>
      </c>
      <c r="L4712" s="260">
        <v>45531</v>
      </c>
      <c r="M4712" s="259" t="s">
        <v>20</v>
      </c>
    </row>
    <row r="4713" spans="1:13" x14ac:dyDescent="0.35">
      <c r="A4713" s="261" t="s">
        <v>2518</v>
      </c>
      <c r="B4713" s="261" t="s">
        <v>2519</v>
      </c>
      <c r="C4713" s="261" t="s">
        <v>2520</v>
      </c>
      <c r="D4713" s="261" t="s">
        <v>1006</v>
      </c>
      <c r="E4713" s="261">
        <v>7179469</v>
      </c>
      <c r="F4713" s="261" t="s">
        <v>8720</v>
      </c>
      <c r="G4713" s="261" t="s">
        <v>888</v>
      </c>
      <c r="H4713" s="261">
        <v>2</v>
      </c>
      <c r="I4713" s="261" t="s">
        <v>8724</v>
      </c>
      <c r="J4713" s="261" t="s">
        <v>8725</v>
      </c>
      <c r="K4713" s="261" t="s">
        <v>8726</v>
      </c>
      <c r="L4713" s="262">
        <v>45531</v>
      </c>
      <c r="M4713" s="261" t="s">
        <v>20</v>
      </c>
    </row>
    <row r="4714" spans="1:13" x14ac:dyDescent="0.35">
      <c r="A4714" s="259" t="s">
        <v>2518</v>
      </c>
      <c r="B4714" s="259" t="s">
        <v>2519</v>
      </c>
      <c r="C4714" s="259" t="s">
        <v>2520</v>
      </c>
      <c r="D4714" s="259" t="s">
        <v>823</v>
      </c>
      <c r="E4714" s="259">
        <v>85469</v>
      </c>
      <c r="F4714" s="259" t="s">
        <v>8727</v>
      </c>
      <c r="G4714" s="259" t="s">
        <v>888</v>
      </c>
      <c r="H4714" s="259">
        <v>2</v>
      </c>
      <c r="I4714" s="259" t="s">
        <v>8724</v>
      </c>
      <c r="J4714" s="259" t="s">
        <v>8728</v>
      </c>
      <c r="K4714" s="259" t="s">
        <v>8729</v>
      </c>
      <c r="L4714" s="260">
        <v>45531</v>
      </c>
      <c r="M4714" s="259" t="s">
        <v>20</v>
      </c>
    </row>
    <row r="4715" spans="1:13" x14ac:dyDescent="0.35">
      <c r="A4715" s="261" t="s">
        <v>2518</v>
      </c>
      <c r="B4715" s="261" t="s">
        <v>2519</v>
      </c>
      <c r="C4715" s="261" t="s">
        <v>2520</v>
      </c>
      <c r="D4715" s="261" t="s">
        <v>404</v>
      </c>
      <c r="E4715" s="261">
        <v>5</v>
      </c>
      <c r="F4715" s="261" t="s">
        <v>8713</v>
      </c>
      <c r="G4715" s="261" t="s">
        <v>888</v>
      </c>
      <c r="H4715" s="261">
        <v>2</v>
      </c>
      <c r="I4715" s="261" t="s">
        <v>8691</v>
      </c>
      <c r="J4715" s="261" t="s">
        <v>8730</v>
      </c>
      <c r="K4715" s="261" t="s">
        <v>8731</v>
      </c>
      <c r="L4715" s="262">
        <v>45531</v>
      </c>
      <c r="M4715" s="261" t="s">
        <v>20</v>
      </c>
    </row>
    <row r="4716" spans="1:13" x14ac:dyDescent="0.35">
      <c r="A4716" s="259" t="s">
        <v>2518</v>
      </c>
      <c r="B4716" s="259" t="s">
        <v>2519</v>
      </c>
      <c r="C4716" s="259" t="s">
        <v>2520</v>
      </c>
      <c r="D4716" s="259" t="s">
        <v>26</v>
      </c>
      <c r="E4716" s="259" t="s">
        <v>17</v>
      </c>
      <c r="F4716" s="259" t="s">
        <v>17</v>
      </c>
      <c r="G4716" s="259" t="s">
        <v>22</v>
      </c>
      <c r="H4716" s="259">
        <v>3</v>
      </c>
      <c r="I4716" s="259" t="s">
        <v>17</v>
      </c>
      <c r="J4716" s="259" t="s">
        <v>8732</v>
      </c>
      <c r="K4716" s="259" t="s">
        <v>8733</v>
      </c>
      <c r="L4716" s="260">
        <v>45531</v>
      </c>
      <c r="M4716" s="259" t="s">
        <v>20</v>
      </c>
    </row>
    <row r="4717" spans="1:13" x14ac:dyDescent="0.35">
      <c r="A4717" s="261" t="s">
        <v>2518</v>
      </c>
      <c r="B4717" s="261" t="s">
        <v>2519</v>
      </c>
      <c r="C4717" s="261" t="s">
        <v>2520</v>
      </c>
      <c r="D4717" s="261" t="s">
        <v>28</v>
      </c>
      <c r="E4717" s="261" t="s">
        <v>17</v>
      </c>
      <c r="F4717" s="261" t="s">
        <v>17</v>
      </c>
      <c r="G4717" s="261" t="s">
        <v>22</v>
      </c>
      <c r="H4717" s="261">
        <v>3</v>
      </c>
      <c r="I4717" s="261" t="s">
        <v>17</v>
      </c>
      <c r="J4717" s="261" t="s">
        <v>8732</v>
      </c>
      <c r="K4717" s="261" t="s">
        <v>8734</v>
      </c>
      <c r="L4717" s="262">
        <v>45531</v>
      </c>
      <c r="M4717" s="261" t="s">
        <v>20</v>
      </c>
    </row>
    <row r="4718" spans="1:13" x14ac:dyDescent="0.35">
      <c r="A4718" s="259" t="s">
        <v>2518</v>
      </c>
      <c r="B4718" s="259" t="s">
        <v>2519</v>
      </c>
      <c r="C4718" s="259" t="s">
        <v>2520</v>
      </c>
      <c r="D4718" s="259" t="s">
        <v>38</v>
      </c>
      <c r="E4718" s="259">
        <v>170</v>
      </c>
      <c r="F4718" s="259" t="s">
        <v>8735</v>
      </c>
      <c r="G4718" s="259" t="s">
        <v>33</v>
      </c>
      <c r="H4718" s="259">
        <v>2</v>
      </c>
      <c r="I4718" s="259" t="s">
        <v>8736</v>
      </c>
      <c r="J4718" s="259" t="s">
        <v>8737</v>
      </c>
      <c r="K4718" s="259" t="s">
        <v>8738</v>
      </c>
      <c r="L4718" s="260">
        <v>45531</v>
      </c>
      <c r="M4718" s="259" t="s">
        <v>20</v>
      </c>
    </row>
    <row r="4719" spans="1:13" x14ac:dyDescent="0.35">
      <c r="A4719" s="261" t="s">
        <v>2518</v>
      </c>
      <c r="B4719" s="261" t="s">
        <v>2519</v>
      </c>
      <c r="C4719" s="261" t="s">
        <v>2520</v>
      </c>
      <c r="D4719" s="261" t="s">
        <v>16</v>
      </c>
      <c r="E4719" s="261" t="s">
        <v>17</v>
      </c>
      <c r="F4719" s="261" t="s">
        <v>17</v>
      </c>
      <c r="G4719" s="261" t="s">
        <v>22</v>
      </c>
      <c r="H4719" s="261">
        <v>3</v>
      </c>
      <c r="I4719" s="261" t="s">
        <v>17</v>
      </c>
      <c r="J4719" s="261" t="s">
        <v>17</v>
      </c>
      <c r="K4719" s="261" t="s">
        <v>8739</v>
      </c>
      <c r="L4719" s="262">
        <v>45531</v>
      </c>
      <c r="M4719" s="261" t="s">
        <v>20</v>
      </c>
    </row>
    <row r="4720" spans="1:13" x14ac:dyDescent="0.35">
      <c r="A4720" s="259" t="s">
        <v>2518</v>
      </c>
      <c r="B4720" s="259" t="s">
        <v>2519</v>
      </c>
      <c r="C4720" s="259" t="s">
        <v>2520</v>
      </c>
      <c r="D4720" s="259" t="s">
        <v>21</v>
      </c>
      <c r="E4720" s="259" t="s">
        <v>17</v>
      </c>
      <c r="F4720" s="259" t="s">
        <v>17</v>
      </c>
      <c r="G4720" s="259" t="s">
        <v>22</v>
      </c>
      <c r="H4720" s="259">
        <v>3</v>
      </c>
      <c r="I4720" s="259" t="s">
        <v>17</v>
      </c>
      <c r="J4720" s="259" t="s">
        <v>17</v>
      </c>
      <c r="K4720" s="259" t="s">
        <v>8740</v>
      </c>
      <c r="L4720" s="260">
        <v>45531</v>
      </c>
      <c r="M4720" s="259" t="s">
        <v>20</v>
      </c>
    </row>
    <row r="4721" spans="1:13" x14ac:dyDescent="0.35">
      <c r="A4721" s="261" t="s">
        <v>2518</v>
      </c>
      <c r="B4721" s="261" t="s">
        <v>2519</v>
      </c>
      <c r="C4721" s="261" t="s">
        <v>2520</v>
      </c>
      <c r="D4721" s="261" t="s">
        <v>768</v>
      </c>
      <c r="E4721" s="261" t="s">
        <v>17</v>
      </c>
      <c r="F4721" s="261" t="s">
        <v>17</v>
      </c>
      <c r="G4721" s="261" t="s">
        <v>22</v>
      </c>
      <c r="H4721" s="261">
        <v>3</v>
      </c>
      <c r="I4721" s="261" t="s">
        <v>17</v>
      </c>
      <c r="J4721" s="261" t="s">
        <v>17</v>
      </c>
      <c r="K4721" s="261" t="s">
        <v>8741</v>
      </c>
      <c r="L4721" s="262">
        <v>45531</v>
      </c>
      <c r="M4721" s="261" t="s">
        <v>20</v>
      </c>
    </row>
    <row r="4722" spans="1:13" x14ac:dyDescent="0.35">
      <c r="A4722" s="259" t="s">
        <v>2518</v>
      </c>
      <c r="B4722" s="259" t="s">
        <v>2519</v>
      </c>
      <c r="C4722" s="259" t="s">
        <v>2520</v>
      </c>
      <c r="D4722" s="259" t="s">
        <v>24</v>
      </c>
      <c r="E4722" s="259" t="s">
        <v>17</v>
      </c>
      <c r="F4722" s="259" t="s">
        <v>17</v>
      </c>
      <c r="G4722" s="259" t="s">
        <v>22</v>
      </c>
      <c r="H4722" s="259">
        <v>3</v>
      </c>
      <c r="I4722" s="259" t="s">
        <v>17</v>
      </c>
      <c r="J4722" s="259" t="s">
        <v>17</v>
      </c>
      <c r="K4722" s="259" t="s">
        <v>8742</v>
      </c>
      <c r="L4722" s="260">
        <v>45531</v>
      </c>
      <c r="M4722" s="259" t="s">
        <v>20</v>
      </c>
    </row>
    <row r="4723" spans="1:13" x14ac:dyDescent="0.35">
      <c r="A4723" s="261" t="s">
        <v>1705</v>
      </c>
      <c r="B4723" s="261" t="s">
        <v>1706</v>
      </c>
      <c r="C4723" s="261" t="s">
        <v>1707</v>
      </c>
      <c r="D4723" s="261" t="s">
        <v>953</v>
      </c>
      <c r="E4723" s="261">
        <v>18700000</v>
      </c>
      <c r="F4723" s="261" t="s">
        <v>8743</v>
      </c>
      <c r="G4723" s="261" t="s">
        <v>888</v>
      </c>
      <c r="H4723" s="261">
        <v>2</v>
      </c>
      <c r="I4723" s="261" t="s">
        <v>8744</v>
      </c>
      <c r="J4723" s="261" t="s">
        <v>8745</v>
      </c>
      <c r="K4723" s="261" t="s">
        <v>8746</v>
      </c>
      <c r="L4723" s="262">
        <v>45531</v>
      </c>
      <c r="M4723" s="261" t="s">
        <v>439</v>
      </c>
    </row>
    <row r="4724" spans="1:13" x14ac:dyDescent="0.35">
      <c r="A4724" s="259" t="s">
        <v>1705</v>
      </c>
      <c r="B4724" s="259" t="s">
        <v>1706</v>
      </c>
      <c r="C4724" s="259" t="s">
        <v>1707</v>
      </c>
      <c r="D4724" s="259" t="s">
        <v>694</v>
      </c>
      <c r="E4724" s="259">
        <v>627340</v>
      </c>
      <c r="F4724" s="259" t="s">
        <v>8747</v>
      </c>
      <c r="G4724" s="259" t="s">
        <v>492</v>
      </c>
      <c r="H4724" s="259">
        <v>1</v>
      </c>
      <c r="I4724" s="259" t="s">
        <v>8748</v>
      </c>
      <c r="J4724" s="259" t="s">
        <v>8749</v>
      </c>
      <c r="K4724" s="259" t="s">
        <v>8750</v>
      </c>
      <c r="L4724" s="260">
        <v>45531</v>
      </c>
      <c r="M4724" s="259" t="s">
        <v>439</v>
      </c>
    </row>
    <row r="4725" spans="1:13" x14ac:dyDescent="0.35">
      <c r="A4725" s="261" t="s">
        <v>1705</v>
      </c>
      <c r="B4725" s="261" t="s">
        <v>1706</v>
      </c>
      <c r="C4725" s="261" t="s">
        <v>1707</v>
      </c>
      <c r="D4725" s="261" t="s">
        <v>962</v>
      </c>
      <c r="E4725" s="261">
        <v>18700000</v>
      </c>
      <c r="F4725" s="261" t="s">
        <v>8743</v>
      </c>
      <c r="G4725" s="261" t="s">
        <v>888</v>
      </c>
      <c r="H4725" s="261">
        <v>2</v>
      </c>
      <c r="I4725" s="261" t="s">
        <v>8744</v>
      </c>
      <c r="J4725" s="261" t="s">
        <v>8751</v>
      </c>
      <c r="K4725" s="261" t="s">
        <v>8752</v>
      </c>
      <c r="L4725" s="262">
        <v>45531</v>
      </c>
      <c r="M4725" s="261" t="s">
        <v>20</v>
      </c>
    </row>
    <row r="4726" spans="1:13" x14ac:dyDescent="0.35">
      <c r="A4726" s="259" t="s">
        <v>1705</v>
      </c>
      <c r="B4726" s="259" t="s">
        <v>1706</v>
      </c>
      <c r="C4726" s="259" t="s">
        <v>1707</v>
      </c>
      <c r="D4726" s="259" t="s">
        <v>967</v>
      </c>
      <c r="E4726" s="259">
        <v>18700000</v>
      </c>
      <c r="F4726" s="259" t="s">
        <v>8743</v>
      </c>
      <c r="G4726" s="259" t="s">
        <v>888</v>
      </c>
      <c r="H4726" s="259">
        <v>2</v>
      </c>
      <c r="I4726" s="259" t="s">
        <v>8744</v>
      </c>
      <c r="J4726" s="259" t="s">
        <v>8753</v>
      </c>
      <c r="K4726" s="259" t="s">
        <v>8754</v>
      </c>
      <c r="L4726" s="260">
        <v>45531</v>
      </c>
      <c r="M4726" s="259" t="s">
        <v>20</v>
      </c>
    </row>
    <row r="4727" spans="1:13" x14ac:dyDescent="0.35">
      <c r="A4727" s="261" t="s">
        <v>1705</v>
      </c>
      <c r="B4727" s="261" t="s">
        <v>1706</v>
      </c>
      <c r="C4727" s="261" t="s">
        <v>1707</v>
      </c>
      <c r="D4727" s="261" t="s">
        <v>568</v>
      </c>
      <c r="E4727" s="261">
        <v>8123999</v>
      </c>
      <c r="F4727" s="261" t="s">
        <v>8755</v>
      </c>
      <c r="G4727" s="261" t="s">
        <v>22</v>
      </c>
      <c r="H4727" s="261">
        <v>3</v>
      </c>
      <c r="I4727" s="261" t="s">
        <v>8756</v>
      </c>
      <c r="J4727" s="261" t="s">
        <v>8757</v>
      </c>
      <c r="K4727" s="261" t="s">
        <v>8758</v>
      </c>
      <c r="L4727" s="262">
        <v>45531</v>
      </c>
      <c r="M4727" s="261" t="s">
        <v>20</v>
      </c>
    </row>
    <row r="4728" spans="1:13" x14ac:dyDescent="0.35">
      <c r="A4728" s="259" t="s">
        <v>1705</v>
      </c>
      <c r="B4728" s="259" t="s">
        <v>1706</v>
      </c>
      <c r="C4728" s="259" t="s">
        <v>1707</v>
      </c>
      <c r="D4728" s="259" t="s">
        <v>40</v>
      </c>
      <c r="E4728" s="259" t="s">
        <v>17</v>
      </c>
      <c r="F4728" s="259" t="s">
        <v>512</v>
      </c>
      <c r="G4728" s="259" t="s">
        <v>17</v>
      </c>
      <c r="H4728" s="259" t="s">
        <v>17</v>
      </c>
      <c r="I4728" s="259" t="s">
        <v>512</v>
      </c>
      <c r="J4728" s="259" t="s">
        <v>8759</v>
      </c>
      <c r="K4728" s="259" t="s">
        <v>8760</v>
      </c>
      <c r="L4728" s="260">
        <v>45531</v>
      </c>
      <c r="M4728" s="259" t="s">
        <v>439</v>
      </c>
    </row>
    <row r="4729" spans="1:13" x14ac:dyDescent="0.35">
      <c r="A4729" s="261" t="s">
        <v>1705</v>
      </c>
      <c r="B4729" s="261" t="s">
        <v>1706</v>
      </c>
      <c r="C4729" s="261" t="s">
        <v>1707</v>
      </c>
      <c r="D4729" s="261" t="s">
        <v>793</v>
      </c>
      <c r="E4729" s="261">
        <v>3028</v>
      </c>
      <c r="F4729" s="261" t="s">
        <v>8761</v>
      </c>
      <c r="G4729" s="261" t="s">
        <v>888</v>
      </c>
      <c r="H4729" s="261">
        <v>2</v>
      </c>
      <c r="I4729" s="261" t="s">
        <v>8762</v>
      </c>
      <c r="J4729" s="261" t="s">
        <v>8763</v>
      </c>
      <c r="K4729" s="261" t="s">
        <v>8764</v>
      </c>
      <c r="L4729" s="262">
        <v>45531</v>
      </c>
      <c r="M4729" s="261" t="s">
        <v>439</v>
      </c>
    </row>
    <row r="4730" spans="1:13" x14ac:dyDescent="0.35">
      <c r="A4730" s="259" t="s">
        <v>1705</v>
      </c>
      <c r="B4730" s="259" t="s">
        <v>1706</v>
      </c>
      <c r="C4730" s="259" t="s">
        <v>1707</v>
      </c>
      <c r="D4730" s="259" t="s">
        <v>990</v>
      </c>
      <c r="E4730" s="259">
        <v>6869716</v>
      </c>
      <c r="F4730" s="259" t="s">
        <v>8743</v>
      </c>
      <c r="G4730" s="259" t="s">
        <v>492</v>
      </c>
      <c r="H4730" s="259">
        <v>1</v>
      </c>
      <c r="I4730" s="259" t="s">
        <v>8744</v>
      </c>
      <c r="J4730" s="259" t="s">
        <v>8765</v>
      </c>
      <c r="K4730" s="259" t="s">
        <v>8766</v>
      </c>
      <c r="L4730" s="260">
        <v>45531</v>
      </c>
      <c r="M4730" s="259" t="s">
        <v>20</v>
      </c>
    </row>
    <row r="4731" spans="1:13" x14ac:dyDescent="0.35">
      <c r="A4731" s="261" t="s">
        <v>1705</v>
      </c>
      <c r="B4731" s="261" t="s">
        <v>1706</v>
      </c>
      <c r="C4731" s="261" t="s">
        <v>1707</v>
      </c>
      <c r="D4731" s="261" t="s">
        <v>995</v>
      </c>
      <c r="E4731" s="261">
        <v>0</v>
      </c>
      <c r="F4731" s="261" t="s">
        <v>8743</v>
      </c>
      <c r="G4731" s="261" t="s">
        <v>888</v>
      </c>
      <c r="H4731" s="261">
        <v>2</v>
      </c>
      <c r="I4731" s="261" t="s">
        <v>8744</v>
      </c>
      <c r="J4731" s="261" t="s">
        <v>8767</v>
      </c>
      <c r="K4731" s="261" t="s">
        <v>8768</v>
      </c>
      <c r="L4731" s="262">
        <v>45531</v>
      </c>
      <c r="M4731" s="261" t="s">
        <v>20</v>
      </c>
    </row>
    <row r="4732" spans="1:13" x14ac:dyDescent="0.35">
      <c r="A4732" s="259" t="s">
        <v>1705</v>
      </c>
      <c r="B4732" s="259" t="s">
        <v>1706</v>
      </c>
      <c r="C4732" s="259" t="s">
        <v>1707</v>
      </c>
      <c r="D4732" s="259" t="s">
        <v>1000</v>
      </c>
      <c r="E4732" s="259">
        <v>11830284</v>
      </c>
      <c r="F4732" s="259" t="s">
        <v>8743</v>
      </c>
      <c r="G4732" s="259" t="s">
        <v>888</v>
      </c>
      <c r="H4732" s="259">
        <v>2</v>
      </c>
      <c r="I4732" s="259" t="s">
        <v>8744</v>
      </c>
      <c r="J4732" s="259" t="s">
        <v>8769</v>
      </c>
      <c r="K4732" s="259" t="s">
        <v>8770</v>
      </c>
      <c r="L4732" s="260">
        <v>45531</v>
      </c>
      <c r="M4732" s="259" t="s">
        <v>20</v>
      </c>
    </row>
    <row r="4733" spans="1:13" x14ac:dyDescent="0.35">
      <c r="A4733" s="261" t="s">
        <v>1705</v>
      </c>
      <c r="B4733" s="261" t="s">
        <v>1706</v>
      </c>
      <c r="C4733" s="261" t="s">
        <v>1707</v>
      </c>
      <c r="D4733" s="261" t="s">
        <v>1003</v>
      </c>
      <c r="E4733" s="261">
        <v>3503555.16</v>
      </c>
      <c r="F4733" s="261" t="s">
        <v>8771</v>
      </c>
      <c r="G4733" s="261" t="s">
        <v>888</v>
      </c>
      <c r="H4733" s="261">
        <v>2</v>
      </c>
      <c r="I4733" s="261" t="s">
        <v>8772</v>
      </c>
      <c r="J4733" s="261" t="s">
        <v>8773</v>
      </c>
      <c r="K4733" s="261" t="s">
        <v>8774</v>
      </c>
      <c r="L4733" s="262">
        <v>45531</v>
      </c>
      <c r="M4733" s="261" t="s">
        <v>20</v>
      </c>
    </row>
    <row r="4734" spans="1:13" x14ac:dyDescent="0.35">
      <c r="A4734" s="259" t="s">
        <v>1705</v>
      </c>
      <c r="B4734" s="259" t="s">
        <v>1706</v>
      </c>
      <c r="C4734" s="259" t="s">
        <v>1707</v>
      </c>
      <c r="D4734" s="259" t="s">
        <v>1006</v>
      </c>
      <c r="E4734" s="259">
        <v>2129611.96</v>
      </c>
      <c r="F4734" s="259" t="s">
        <v>8771</v>
      </c>
      <c r="G4734" s="259" t="s">
        <v>888</v>
      </c>
      <c r="H4734" s="259">
        <v>2</v>
      </c>
      <c r="I4734" s="259" t="s">
        <v>8772</v>
      </c>
      <c r="J4734" s="259" t="s">
        <v>8775</v>
      </c>
      <c r="K4734" s="259" t="s">
        <v>8776</v>
      </c>
      <c r="L4734" s="260">
        <v>45531</v>
      </c>
      <c r="M4734" s="259" t="s">
        <v>20</v>
      </c>
    </row>
    <row r="4735" spans="1:13" x14ac:dyDescent="0.35">
      <c r="A4735" s="261" t="s">
        <v>1705</v>
      </c>
      <c r="B4735" s="261" t="s">
        <v>1706</v>
      </c>
      <c r="C4735" s="261" t="s">
        <v>1707</v>
      </c>
      <c r="D4735" s="261" t="s">
        <v>823</v>
      </c>
      <c r="E4735" s="261">
        <v>1236548.8799999999</v>
      </c>
      <c r="F4735" s="261" t="s">
        <v>8771</v>
      </c>
      <c r="G4735" s="261" t="s">
        <v>888</v>
      </c>
      <c r="H4735" s="261">
        <v>2</v>
      </c>
      <c r="I4735" s="261" t="s">
        <v>8772</v>
      </c>
      <c r="J4735" s="261" t="s">
        <v>8777</v>
      </c>
      <c r="K4735" s="261" t="s">
        <v>8778</v>
      </c>
      <c r="L4735" s="262">
        <v>45531</v>
      </c>
      <c r="M4735" s="261" t="s">
        <v>20</v>
      </c>
    </row>
    <row r="4736" spans="1:13" x14ac:dyDescent="0.35">
      <c r="A4736" s="259" t="s">
        <v>1705</v>
      </c>
      <c r="B4736" s="259" t="s">
        <v>1706</v>
      </c>
      <c r="C4736" s="259" t="s">
        <v>1707</v>
      </c>
      <c r="D4736" s="259" t="s">
        <v>404</v>
      </c>
      <c r="E4736" s="259">
        <v>5</v>
      </c>
      <c r="F4736" s="259" t="s">
        <v>8779</v>
      </c>
      <c r="G4736" s="259" t="s">
        <v>492</v>
      </c>
      <c r="H4736" s="259">
        <v>1</v>
      </c>
      <c r="I4736" s="259" t="s">
        <v>8780</v>
      </c>
      <c r="J4736" s="259" t="s">
        <v>8781</v>
      </c>
      <c r="K4736" s="259" t="s">
        <v>8782</v>
      </c>
      <c r="L4736" s="260">
        <v>45531</v>
      </c>
      <c r="M4736" s="259" t="s">
        <v>20</v>
      </c>
    </row>
    <row r="4737" spans="1:13" x14ac:dyDescent="0.35">
      <c r="A4737" s="261" t="s">
        <v>1705</v>
      </c>
      <c r="B4737" s="261" t="s">
        <v>1706</v>
      </c>
      <c r="C4737" s="261" t="s">
        <v>1707</v>
      </c>
      <c r="D4737" s="261" t="s">
        <v>38</v>
      </c>
      <c r="E4737" s="261">
        <v>1710640</v>
      </c>
      <c r="F4737" s="261" t="s">
        <v>8783</v>
      </c>
      <c r="G4737" s="261" t="s">
        <v>888</v>
      </c>
      <c r="H4737" s="261">
        <v>2</v>
      </c>
      <c r="I4737" s="261" t="s">
        <v>8784</v>
      </c>
      <c r="J4737" s="261" t="s">
        <v>8785</v>
      </c>
      <c r="K4737" s="261" t="s">
        <v>8786</v>
      </c>
      <c r="L4737" s="262">
        <v>45531</v>
      </c>
      <c r="M4737" s="261" t="s">
        <v>20</v>
      </c>
    </row>
    <row r="4738" spans="1:13" x14ac:dyDescent="0.35">
      <c r="A4738" s="259" t="s">
        <v>274</v>
      </c>
      <c r="B4738" s="259" t="s">
        <v>275</v>
      </c>
      <c r="C4738" s="259" t="s">
        <v>276</v>
      </c>
      <c r="D4738" s="259" t="s">
        <v>953</v>
      </c>
      <c r="E4738" s="259">
        <v>14429997</v>
      </c>
      <c r="F4738" s="259" t="s">
        <v>8787</v>
      </c>
      <c r="G4738" s="259" t="s">
        <v>888</v>
      </c>
      <c r="H4738" s="259">
        <v>2</v>
      </c>
      <c r="I4738" s="259" t="s">
        <v>8788</v>
      </c>
      <c r="J4738" s="259" t="s">
        <v>8789</v>
      </c>
      <c r="K4738" s="259" t="s">
        <v>8790</v>
      </c>
      <c r="L4738" s="260">
        <v>45531</v>
      </c>
      <c r="M4738" s="259" t="s">
        <v>439</v>
      </c>
    </row>
    <row r="4739" spans="1:13" x14ac:dyDescent="0.35">
      <c r="A4739" s="261" t="s">
        <v>274</v>
      </c>
      <c r="B4739" s="261" t="s">
        <v>275</v>
      </c>
      <c r="C4739" s="261" t="s">
        <v>276</v>
      </c>
      <c r="D4739" s="261" t="s">
        <v>694</v>
      </c>
      <c r="E4739" s="261">
        <v>20524</v>
      </c>
      <c r="F4739" s="261" t="s">
        <v>8791</v>
      </c>
      <c r="G4739" s="261" t="s">
        <v>22</v>
      </c>
      <c r="H4739" s="261">
        <v>3</v>
      </c>
      <c r="I4739" s="261" t="s">
        <v>8792</v>
      </c>
      <c r="J4739" s="261" t="s">
        <v>8793</v>
      </c>
      <c r="K4739" s="261" t="s">
        <v>8794</v>
      </c>
      <c r="L4739" s="262">
        <v>45531</v>
      </c>
      <c r="M4739" s="261" t="s">
        <v>20</v>
      </c>
    </row>
    <row r="4740" spans="1:13" x14ac:dyDescent="0.35">
      <c r="A4740" s="259" t="s">
        <v>274</v>
      </c>
      <c r="B4740" s="259" t="s">
        <v>275</v>
      </c>
      <c r="C4740" s="259" t="s">
        <v>276</v>
      </c>
      <c r="D4740" s="259" t="s">
        <v>962</v>
      </c>
      <c r="E4740" s="259">
        <v>2516921</v>
      </c>
      <c r="F4740" s="259" t="s">
        <v>8795</v>
      </c>
      <c r="G4740" s="259" t="s">
        <v>22</v>
      </c>
      <c r="H4740" s="259">
        <v>3</v>
      </c>
      <c r="I4740" s="259" t="s">
        <v>8796</v>
      </c>
      <c r="J4740" s="259" t="s">
        <v>8797</v>
      </c>
      <c r="K4740" s="259" t="s">
        <v>8798</v>
      </c>
      <c r="L4740" s="260">
        <v>45531</v>
      </c>
      <c r="M4740" s="259" t="s">
        <v>439</v>
      </c>
    </row>
    <row r="4741" spans="1:13" x14ac:dyDescent="0.35">
      <c r="A4741" s="261" t="s">
        <v>274</v>
      </c>
      <c r="B4741" s="261" t="s">
        <v>275</v>
      </c>
      <c r="C4741" s="261" t="s">
        <v>276</v>
      </c>
      <c r="D4741" s="261" t="s">
        <v>967</v>
      </c>
      <c r="E4741" s="261">
        <v>134769</v>
      </c>
      <c r="F4741" s="261" t="s">
        <v>6139</v>
      </c>
      <c r="G4741" s="261" t="s">
        <v>888</v>
      </c>
      <c r="H4741" s="261">
        <v>2</v>
      </c>
      <c r="I4741" s="261" t="s">
        <v>8799</v>
      </c>
      <c r="J4741" s="261" t="s">
        <v>8800</v>
      </c>
      <c r="K4741" s="261" t="s">
        <v>8801</v>
      </c>
      <c r="L4741" s="262">
        <v>45531</v>
      </c>
      <c r="M4741" s="261" t="s">
        <v>439</v>
      </c>
    </row>
    <row r="4742" spans="1:13" x14ac:dyDescent="0.35">
      <c r="A4742" s="259" t="s">
        <v>274</v>
      </c>
      <c r="B4742" s="259" t="s">
        <v>275</v>
      </c>
      <c r="C4742" s="259" t="s">
        <v>276</v>
      </c>
      <c r="D4742" s="259" t="s">
        <v>568</v>
      </c>
      <c r="E4742" s="259">
        <v>134769</v>
      </c>
      <c r="F4742" s="259" t="s">
        <v>6139</v>
      </c>
      <c r="G4742" s="259" t="s">
        <v>888</v>
      </c>
      <c r="H4742" s="259">
        <v>2</v>
      </c>
      <c r="I4742" s="259" t="s">
        <v>8799</v>
      </c>
      <c r="J4742" s="259" t="s">
        <v>8802</v>
      </c>
      <c r="K4742" s="259" t="s">
        <v>8803</v>
      </c>
      <c r="L4742" s="260">
        <v>45531</v>
      </c>
      <c r="M4742" s="259" t="s">
        <v>439</v>
      </c>
    </row>
    <row r="4743" spans="1:13" x14ac:dyDescent="0.35">
      <c r="A4743" s="261" t="s">
        <v>274</v>
      </c>
      <c r="B4743" s="261" t="s">
        <v>275</v>
      </c>
      <c r="C4743" s="261" t="s">
        <v>276</v>
      </c>
      <c r="D4743" s="261" t="s">
        <v>635</v>
      </c>
      <c r="E4743" s="261" t="s">
        <v>17</v>
      </c>
      <c r="F4743" s="261" t="s">
        <v>17</v>
      </c>
      <c r="G4743" s="261" t="s">
        <v>17</v>
      </c>
      <c r="H4743" s="261" t="s">
        <v>17</v>
      </c>
      <c r="I4743" s="261" t="s">
        <v>17</v>
      </c>
      <c r="J4743" s="261" t="s">
        <v>8804</v>
      </c>
      <c r="K4743" s="261" t="s">
        <v>8805</v>
      </c>
      <c r="L4743" s="262">
        <v>45531</v>
      </c>
      <c r="M4743" s="261" t="s">
        <v>439</v>
      </c>
    </row>
    <row r="4744" spans="1:13" x14ac:dyDescent="0.35">
      <c r="A4744" s="259" t="s">
        <v>274</v>
      </c>
      <c r="B4744" s="259" t="s">
        <v>275</v>
      </c>
      <c r="C4744" s="259" t="s">
        <v>276</v>
      </c>
      <c r="D4744" s="259" t="s">
        <v>793</v>
      </c>
      <c r="E4744" s="259" t="s">
        <v>17</v>
      </c>
      <c r="F4744" s="259" t="s">
        <v>17</v>
      </c>
      <c r="G4744" s="259" t="s">
        <v>17</v>
      </c>
      <c r="H4744" s="259" t="s">
        <v>17</v>
      </c>
      <c r="I4744" s="259" t="s">
        <v>17</v>
      </c>
      <c r="J4744" s="259" t="s">
        <v>8804</v>
      </c>
      <c r="K4744" s="259" t="s">
        <v>8806</v>
      </c>
      <c r="L4744" s="260">
        <v>45531</v>
      </c>
      <c r="M4744" s="259" t="s">
        <v>439</v>
      </c>
    </row>
    <row r="4745" spans="1:13" x14ac:dyDescent="0.35">
      <c r="A4745" s="261" t="s">
        <v>274</v>
      </c>
      <c r="B4745" s="261" t="s">
        <v>275</v>
      </c>
      <c r="C4745" s="261" t="s">
        <v>276</v>
      </c>
      <c r="D4745" s="261" t="s">
        <v>990</v>
      </c>
      <c r="E4745" s="261">
        <v>134769</v>
      </c>
      <c r="F4745" s="261" t="s">
        <v>6139</v>
      </c>
      <c r="G4745" s="261" t="s">
        <v>888</v>
      </c>
      <c r="H4745" s="261">
        <v>2</v>
      </c>
      <c r="I4745" s="261" t="s">
        <v>8799</v>
      </c>
      <c r="J4745" s="261" t="s">
        <v>8807</v>
      </c>
      <c r="K4745" s="261" t="s">
        <v>8808</v>
      </c>
      <c r="L4745" s="262">
        <v>45531</v>
      </c>
      <c r="M4745" s="261" t="s">
        <v>439</v>
      </c>
    </row>
    <row r="4746" spans="1:13" x14ac:dyDescent="0.35">
      <c r="A4746" s="259" t="s">
        <v>274</v>
      </c>
      <c r="B4746" s="259" t="s">
        <v>275</v>
      </c>
      <c r="C4746" s="259" t="s">
        <v>276</v>
      </c>
      <c r="D4746" s="259" t="s">
        <v>995</v>
      </c>
      <c r="E4746" s="259">
        <v>2382152</v>
      </c>
      <c r="F4746" s="259" t="s">
        <v>8809</v>
      </c>
      <c r="G4746" s="259" t="s">
        <v>888</v>
      </c>
      <c r="H4746" s="259">
        <v>2</v>
      </c>
      <c r="I4746" s="259" t="s">
        <v>8810</v>
      </c>
      <c r="J4746" s="259" t="s">
        <v>8677</v>
      </c>
      <c r="K4746" s="259" t="s">
        <v>8811</v>
      </c>
      <c r="L4746" s="260">
        <v>45531</v>
      </c>
      <c r="M4746" s="259" t="s">
        <v>439</v>
      </c>
    </row>
    <row r="4747" spans="1:13" x14ac:dyDescent="0.35">
      <c r="A4747" s="261" t="s">
        <v>274</v>
      </c>
      <c r="B4747" s="261" t="s">
        <v>275</v>
      </c>
      <c r="C4747" s="261" t="s">
        <v>276</v>
      </c>
      <c r="D4747" s="261" t="s">
        <v>1000</v>
      </c>
      <c r="E4747" s="261">
        <v>0</v>
      </c>
      <c r="F4747" s="261" t="s">
        <v>6139</v>
      </c>
      <c r="G4747" s="261" t="s">
        <v>888</v>
      </c>
      <c r="H4747" s="261">
        <v>2</v>
      </c>
      <c r="I4747" s="261" t="s">
        <v>8799</v>
      </c>
      <c r="J4747" s="261" t="s">
        <v>8812</v>
      </c>
      <c r="K4747" s="261" t="s">
        <v>8813</v>
      </c>
      <c r="L4747" s="262">
        <v>45531</v>
      </c>
      <c r="M4747" s="261" t="s">
        <v>20</v>
      </c>
    </row>
    <row r="4748" spans="1:13" x14ac:dyDescent="0.35">
      <c r="A4748" s="259" t="s">
        <v>274</v>
      </c>
      <c r="B4748" s="259" t="s">
        <v>275</v>
      </c>
      <c r="C4748" s="259" t="s">
        <v>276</v>
      </c>
      <c r="D4748" s="259" t="s">
        <v>1003</v>
      </c>
      <c r="E4748" s="259">
        <v>134769</v>
      </c>
      <c r="F4748" s="259" t="s">
        <v>6139</v>
      </c>
      <c r="G4748" s="259" t="s">
        <v>888</v>
      </c>
      <c r="H4748" s="259">
        <v>2</v>
      </c>
      <c r="I4748" s="259" t="s">
        <v>8799</v>
      </c>
      <c r="J4748" s="259" t="s">
        <v>8814</v>
      </c>
      <c r="K4748" s="259" t="s">
        <v>8815</v>
      </c>
      <c r="L4748" s="260">
        <v>45531</v>
      </c>
      <c r="M4748" s="259" t="s">
        <v>439</v>
      </c>
    </row>
    <row r="4749" spans="1:13" x14ac:dyDescent="0.35">
      <c r="A4749" s="261" t="s">
        <v>274</v>
      </c>
      <c r="B4749" s="261" t="s">
        <v>275</v>
      </c>
      <c r="C4749" s="261" t="s">
        <v>276</v>
      </c>
      <c r="D4749" s="261" t="s">
        <v>1006</v>
      </c>
      <c r="E4749" s="261">
        <v>0</v>
      </c>
      <c r="F4749" s="261" t="s">
        <v>17</v>
      </c>
      <c r="G4749" s="261" t="s">
        <v>22</v>
      </c>
      <c r="H4749" s="261">
        <v>3</v>
      </c>
      <c r="I4749" s="261" t="s">
        <v>17</v>
      </c>
      <c r="J4749" s="261" t="s">
        <v>8816</v>
      </c>
      <c r="K4749" s="261" t="s">
        <v>8817</v>
      </c>
      <c r="L4749" s="262">
        <v>45531</v>
      </c>
      <c r="M4749" s="261" t="s">
        <v>20</v>
      </c>
    </row>
    <row r="4750" spans="1:13" x14ac:dyDescent="0.35">
      <c r="A4750" s="259" t="s">
        <v>274</v>
      </c>
      <c r="B4750" s="259" t="s">
        <v>275</v>
      </c>
      <c r="C4750" s="259" t="s">
        <v>276</v>
      </c>
      <c r="D4750" s="259" t="s">
        <v>823</v>
      </c>
      <c r="E4750" s="259">
        <v>0</v>
      </c>
      <c r="F4750" s="259" t="s">
        <v>17</v>
      </c>
      <c r="G4750" s="259" t="s">
        <v>22</v>
      </c>
      <c r="H4750" s="259">
        <v>3</v>
      </c>
      <c r="I4750" s="259" t="s">
        <v>17</v>
      </c>
      <c r="J4750" s="259" t="s">
        <v>8818</v>
      </c>
      <c r="K4750" s="259" t="s">
        <v>8819</v>
      </c>
      <c r="L4750" s="260">
        <v>45531</v>
      </c>
      <c r="M4750" s="259" t="s">
        <v>20</v>
      </c>
    </row>
    <row r="4751" spans="1:13" x14ac:dyDescent="0.35">
      <c r="A4751" s="261" t="s">
        <v>274</v>
      </c>
      <c r="B4751" s="261" t="s">
        <v>275</v>
      </c>
      <c r="C4751" s="261" t="s">
        <v>276</v>
      </c>
      <c r="D4751" s="261" t="s">
        <v>404</v>
      </c>
      <c r="E4751" s="261">
        <v>2</v>
      </c>
      <c r="F4751" s="261" t="s">
        <v>6139</v>
      </c>
      <c r="G4751" s="261" t="s">
        <v>888</v>
      </c>
      <c r="H4751" s="261">
        <v>2</v>
      </c>
      <c r="I4751" s="261" t="s">
        <v>8799</v>
      </c>
      <c r="J4751" s="261" t="s">
        <v>8820</v>
      </c>
      <c r="K4751" s="261" t="s">
        <v>8821</v>
      </c>
      <c r="L4751" s="262">
        <v>45531</v>
      </c>
      <c r="M4751" s="261" t="s">
        <v>20</v>
      </c>
    </row>
    <row r="4752" spans="1:13" x14ac:dyDescent="0.35">
      <c r="A4752" s="259" t="s">
        <v>274</v>
      </c>
      <c r="B4752" s="259" t="s">
        <v>275</v>
      </c>
      <c r="C4752" s="259" t="s">
        <v>276</v>
      </c>
      <c r="D4752" s="259" t="s">
        <v>38</v>
      </c>
      <c r="E4752" s="259" t="s">
        <v>17</v>
      </c>
      <c r="F4752" s="259" t="s">
        <v>17</v>
      </c>
      <c r="G4752" s="259" t="s">
        <v>17</v>
      </c>
      <c r="H4752" s="259" t="s">
        <v>17</v>
      </c>
      <c r="I4752" s="259" t="s">
        <v>17</v>
      </c>
      <c r="J4752" s="259" t="s">
        <v>8822</v>
      </c>
      <c r="K4752" s="259" t="s">
        <v>8823</v>
      </c>
      <c r="L4752" s="260">
        <v>45531</v>
      </c>
      <c r="M4752" s="259" t="s">
        <v>20</v>
      </c>
    </row>
    <row r="4753" spans="1:13" x14ac:dyDescent="0.35">
      <c r="A4753" s="261" t="s">
        <v>2430</v>
      </c>
      <c r="B4753" s="261" t="s">
        <v>2431</v>
      </c>
      <c r="C4753" s="261" t="s">
        <v>1816</v>
      </c>
      <c r="D4753" s="261" t="s">
        <v>953</v>
      </c>
      <c r="E4753" s="261">
        <v>233299283</v>
      </c>
      <c r="F4753" s="261" t="s">
        <v>8824</v>
      </c>
      <c r="G4753" s="261" t="s">
        <v>888</v>
      </c>
      <c r="H4753" s="261">
        <v>2</v>
      </c>
      <c r="I4753" s="261" t="s">
        <v>8825</v>
      </c>
      <c r="J4753" s="261" t="s">
        <v>8826</v>
      </c>
      <c r="K4753" s="261" t="s">
        <v>8827</v>
      </c>
      <c r="L4753" s="262">
        <v>45531</v>
      </c>
      <c r="M4753" s="261" t="s">
        <v>439</v>
      </c>
    </row>
    <row r="4754" spans="1:13" x14ac:dyDescent="0.35">
      <c r="A4754" s="259" t="s">
        <v>2430</v>
      </c>
      <c r="B4754" s="259" t="s">
        <v>2431</v>
      </c>
      <c r="C4754" s="259" t="s">
        <v>1816</v>
      </c>
      <c r="D4754" s="259" t="s">
        <v>694</v>
      </c>
      <c r="E4754" s="259">
        <v>142964</v>
      </c>
      <c r="F4754" s="259" t="s">
        <v>8828</v>
      </c>
      <c r="G4754" s="259" t="s">
        <v>888</v>
      </c>
      <c r="H4754" s="259">
        <v>2</v>
      </c>
      <c r="I4754" s="259" t="s">
        <v>8829</v>
      </c>
      <c r="J4754" s="259" t="s">
        <v>8830</v>
      </c>
      <c r="K4754" s="259" t="s">
        <v>8831</v>
      </c>
      <c r="L4754" s="260">
        <v>45531</v>
      </c>
      <c r="M4754" s="259" t="s">
        <v>439</v>
      </c>
    </row>
    <row r="4755" spans="1:13" x14ac:dyDescent="0.35">
      <c r="A4755" s="261" t="s">
        <v>2430</v>
      </c>
      <c r="B4755" s="261" t="s">
        <v>2431</v>
      </c>
      <c r="C4755" s="261" t="s">
        <v>1816</v>
      </c>
      <c r="D4755" s="261" t="s">
        <v>962</v>
      </c>
      <c r="E4755" s="261">
        <v>18514868</v>
      </c>
      <c r="F4755" s="261" t="s">
        <v>8832</v>
      </c>
      <c r="G4755" s="261" t="s">
        <v>888</v>
      </c>
      <c r="H4755" s="261">
        <v>2</v>
      </c>
      <c r="I4755" s="261" t="s">
        <v>8833</v>
      </c>
      <c r="J4755" s="261" t="s">
        <v>8834</v>
      </c>
      <c r="K4755" s="261" t="s">
        <v>8835</v>
      </c>
      <c r="L4755" s="262">
        <v>45531</v>
      </c>
      <c r="M4755" s="261" t="s">
        <v>439</v>
      </c>
    </row>
    <row r="4756" spans="1:13" x14ac:dyDescent="0.35">
      <c r="A4756" s="259" t="s">
        <v>2430</v>
      </c>
      <c r="B4756" s="259" t="s">
        <v>2431</v>
      </c>
      <c r="C4756" s="259" t="s">
        <v>1816</v>
      </c>
      <c r="D4756" s="259" t="s">
        <v>967</v>
      </c>
      <c r="E4756" s="259">
        <v>10737645</v>
      </c>
      <c r="F4756" s="259" t="s">
        <v>8832</v>
      </c>
      <c r="G4756" s="259" t="s">
        <v>888</v>
      </c>
      <c r="H4756" s="259">
        <v>2</v>
      </c>
      <c r="I4756" s="259" t="s">
        <v>8833</v>
      </c>
      <c r="J4756" s="259" t="s">
        <v>8836</v>
      </c>
      <c r="K4756" s="259" t="s">
        <v>8837</v>
      </c>
      <c r="L4756" s="260">
        <v>45531</v>
      </c>
      <c r="M4756" s="259" t="s">
        <v>439</v>
      </c>
    </row>
    <row r="4757" spans="1:13" x14ac:dyDescent="0.35">
      <c r="A4757" s="261" t="s">
        <v>2430</v>
      </c>
      <c r="B4757" s="261" t="s">
        <v>2431</v>
      </c>
      <c r="C4757" s="261" t="s">
        <v>1816</v>
      </c>
      <c r="D4757" s="261" t="s">
        <v>568</v>
      </c>
      <c r="E4757" s="261">
        <v>585643</v>
      </c>
      <c r="F4757" s="261" t="s">
        <v>8838</v>
      </c>
      <c r="G4757" s="261" t="s">
        <v>888</v>
      </c>
      <c r="H4757" s="261">
        <v>2</v>
      </c>
      <c r="I4757" s="261" t="s">
        <v>8839</v>
      </c>
      <c r="J4757" s="261" t="s">
        <v>8840</v>
      </c>
      <c r="K4757" s="261" t="s">
        <v>8841</v>
      </c>
      <c r="L4757" s="262">
        <v>45531</v>
      </c>
      <c r="M4757" s="261" t="s">
        <v>439</v>
      </c>
    </row>
    <row r="4758" spans="1:13" x14ac:dyDescent="0.35">
      <c r="A4758" s="259" t="s">
        <v>2430</v>
      </c>
      <c r="B4758" s="259" t="s">
        <v>2431</v>
      </c>
      <c r="C4758" s="259" t="s">
        <v>1816</v>
      </c>
      <c r="D4758" s="259" t="s">
        <v>40</v>
      </c>
      <c r="E4758" s="259" t="s">
        <v>17</v>
      </c>
      <c r="F4758" s="259" t="s">
        <v>17</v>
      </c>
      <c r="G4758" s="259" t="s">
        <v>17</v>
      </c>
      <c r="H4758" s="259" t="s">
        <v>17</v>
      </c>
      <c r="I4758" s="259" t="s">
        <v>17</v>
      </c>
      <c r="J4758" s="259" t="s">
        <v>8842</v>
      </c>
      <c r="K4758" s="259" t="s">
        <v>8843</v>
      </c>
      <c r="L4758" s="260">
        <v>45531</v>
      </c>
      <c r="M4758" s="259" t="s">
        <v>439</v>
      </c>
    </row>
    <row r="4759" spans="1:13" x14ac:dyDescent="0.35">
      <c r="A4759" s="261" t="s">
        <v>2430</v>
      </c>
      <c r="B4759" s="261" t="s">
        <v>2431</v>
      </c>
      <c r="C4759" s="261" t="s">
        <v>1816</v>
      </c>
      <c r="D4759" s="261" t="s">
        <v>635</v>
      </c>
      <c r="E4759" s="261">
        <v>700</v>
      </c>
      <c r="F4759" s="261" t="s">
        <v>8844</v>
      </c>
      <c r="G4759" s="261" t="s">
        <v>22</v>
      </c>
      <c r="H4759" s="261">
        <v>3</v>
      </c>
      <c r="I4759" s="261" t="s">
        <v>7600</v>
      </c>
      <c r="J4759" s="261" t="s">
        <v>8845</v>
      </c>
      <c r="K4759" s="261" t="s">
        <v>8846</v>
      </c>
      <c r="L4759" s="262">
        <v>45531</v>
      </c>
      <c r="M4759" s="261" t="s">
        <v>439</v>
      </c>
    </row>
    <row r="4760" spans="1:13" x14ac:dyDescent="0.35">
      <c r="A4760" s="259" t="s">
        <v>2430</v>
      </c>
      <c r="B4760" s="259" t="s">
        <v>2431</v>
      </c>
      <c r="C4760" s="259" t="s">
        <v>1816</v>
      </c>
      <c r="D4760" s="259" t="s">
        <v>793</v>
      </c>
      <c r="E4760" s="259">
        <v>5307</v>
      </c>
      <c r="F4760" s="259" t="s">
        <v>8847</v>
      </c>
      <c r="G4760" s="259" t="s">
        <v>888</v>
      </c>
      <c r="H4760" s="259">
        <v>2</v>
      </c>
      <c r="I4760" s="259" t="s">
        <v>7600</v>
      </c>
      <c r="J4760" s="259" t="s">
        <v>8848</v>
      </c>
      <c r="K4760" s="259" t="s">
        <v>8849</v>
      </c>
      <c r="L4760" s="260">
        <v>45531</v>
      </c>
      <c r="M4760" s="259" t="s">
        <v>439</v>
      </c>
    </row>
    <row r="4761" spans="1:13" x14ac:dyDescent="0.35">
      <c r="A4761" s="261" t="s">
        <v>2430</v>
      </c>
      <c r="B4761" s="261" t="s">
        <v>2431</v>
      </c>
      <c r="C4761" s="261" t="s">
        <v>1816</v>
      </c>
      <c r="D4761" s="261" t="s">
        <v>990</v>
      </c>
      <c r="E4761" s="261">
        <v>3130476</v>
      </c>
      <c r="F4761" s="261" t="s">
        <v>8850</v>
      </c>
      <c r="G4761" s="261" t="s">
        <v>888</v>
      </c>
      <c r="H4761" s="261">
        <v>2</v>
      </c>
      <c r="I4761" s="261" t="s">
        <v>8833</v>
      </c>
      <c r="J4761" s="261" t="s">
        <v>8851</v>
      </c>
      <c r="K4761" s="261" t="s">
        <v>8852</v>
      </c>
      <c r="L4761" s="262">
        <v>45531</v>
      </c>
      <c r="M4761" s="261" t="s">
        <v>439</v>
      </c>
    </row>
    <row r="4762" spans="1:13" x14ac:dyDescent="0.35">
      <c r="A4762" s="259" t="s">
        <v>2430</v>
      </c>
      <c r="B4762" s="259" t="s">
        <v>2431</v>
      </c>
      <c r="C4762" s="259" t="s">
        <v>1816</v>
      </c>
      <c r="D4762" s="259" t="s">
        <v>995</v>
      </c>
      <c r="E4762" s="259">
        <v>7777223</v>
      </c>
      <c r="F4762" s="259" t="s">
        <v>8850</v>
      </c>
      <c r="G4762" s="259" t="s">
        <v>888</v>
      </c>
      <c r="H4762" s="259">
        <v>2</v>
      </c>
      <c r="I4762" s="259" t="s">
        <v>8833</v>
      </c>
      <c r="J4762" s="259" t="s">
        <v>8853</v>
      </c>
      <c r="K4762" s="259" t="s">
        <v>8854</v>
      </c>
      <c r="L4762" s="260">
        <v>45531</v>
      </c>
      <c r="M4762" s="259" t="s">
        <v>439</v>
      </c>
    </row>
    <row r="4763" spans="1:13" x14ac:dyDescent="0.35">
      <c r="A4763" s="261" t="s">
        <v>2430</v>
      </c>
      <c r="B4763" s="261" t="s">
        <v>2431</v>
      </c>
      <c r="C4763" s="261" t="s">
        <v>1816</v>
      </c>
      <c r="D4763" s="261" t="s">
        <v>1000</v>
      </c>
      <c r="E4763" s="261">
        <v>7607169</v>
      </c>
      <c r="F4763" s="261" t="s">
        <v>8850</v>
      </c>
      <c r="G4763" s="261" t="s">
        <v>888</v>
      </c>
      <c r="H4763" s="261">
        <v>2</v>
      </c>
      <c r="I4763" s="261" t="s">
        <v>8833</v>
      </c>
      <c r="J4763" s="261" t="s">
        <v>8855</v>
      </c>
      <c r="K4763" s="261" t="s">
        <v>8856</v>
      </c>
      <c r="L4763" s="262">
        <v>45531</v>
      </c>
      <c r="M4763" s="261" t="s">
        <v>439</v>
      </c>
    </row>
    <row r="4764" spans="1:13" x14ac:dyDescent="0.35">
      <c r="A4764" s="259" t="s">
        <v>2430</v>
      </c>
      <c r="B4764" s="259" t="s">
        <v>2431</v>
      </c>
      <c r="C4764" s="259" t="s">
        <v>1816</v>
      </c>
      <c r="D4764" s="259" t="s">
        <v>1003</v>
      </c>
      <c r="E4764" s="259">
        <v>3104513</v>
      </c>
      <c r="F4764" s="259" t="s">
        <v>8850</v>
      </c>
      <c r="G4764" s="259" t="s">
        <v>888</v>
      </c>
      <c r="H4764" s="259">
        <v>2</v>
      </c>
      <c r="I4764" s="259" t="s">
        <v>8833</v>
      </c>
      <c r="J4764" s="259" t="s">
        <v>8857</v>
      </c>
      <c r="K4764" s="259" t="s">
        <v>8858</v>
      </c>
      <c r="L4764" s="260">
        <v>45531</v>
      </c>
      <c r="M4764" s="259" t="s">
        <v>439</v>
      </c>
    </row>
    <row r="4765" spans="1:13" x14ac:dyDescent="0.35">
      <c r="A4765" s="261" t="s">
        <v>2430</v>
      </c>
      <c r="B4765" s="261" t="s">
        <v>2431</v>
      </c>
      <c r="C4765" s="261" t="s">
        <v>1816</v>
      </c>
      <c r="D4765" s="261" t="s">
        <v>1006</v>
      </c>
      <c r="E4765" s="261">
        <v>25963</v>
      </c>
      <c r="F4765" s="261" t="s">
        <v>8850</v>
      </c>
      <c r="G4765" s="261" t="s">
        <v>888</v>
      </c>
      <c r="H4765" s="261">
        <v>2</v>
      </c>
      <c r="I4765" s="261" t="s">
        <v>8833</v>
      </c>
      <c r="J4765" s="261" t="s">
        <v>8859</v>
      </c>
      <c r="K4765" s="261" t="s">
        <v>8860</v>
      </c>
      <c r="L4765" s="262">
        <v>45531</v>
      </c>
      <c r="M4765" s="261" t="s">
        <v>439</v>
      </c>
    </row>
    <row r="4766" spans="1:13" x14ac:dyDescent="0.35">
      <c r="A4766" s="259" t="s">
        <v>2430</v>
      </c>
      <c r="B4766" s="259" t="s">
        <v>2431</v>
      </c>
      <c r="C4766" s="259" t="s">
        <v>1816</v>
      </c>
      <c r="D4766" s="259" t="s">
        <v>823</v>
      </c>
      <c r="E4766" s="259">
        <v>0</v>
      </c>
      <c r="F4766" s="259" t="s">
        <v>8850</v>
      </c>
      <c r="G4766" s="259" t="s">
        <v>888</v>
      </c>
      <c r="H4766" s="259">
        <v>2</v>
      </c>
      <c r="I4766" s="259" t="s">
        <v>8833</v>
      </c>
      <c r="J4766" s="259" t="s">
        <v>8861</v>
      </c>
      <c r="K4766" s="259" t="s">
        <v>8862</v>
      </c>
      <c r="L4766" s="260">
        <v>45531</v>
      </c>
      <c r="M4766" s="259" t="s">
        <v>439</v>
      </c>
    </row>
    <row r="4767" spans="1:13" x14ac:dyDescent="0.35">
      <c r="A4767" s="261" t="s">
        <v>2430</v>
      </c>
      <c r="B4767" s="261" t="s">
        <v>2431</v>
      </c>
      <c r="C4767" s="261" t="s">
        <v>1816</v>
      </c>
      <c r="D4767" s="261" t="s">
        <v>404</v>
      </c>
      <c r="E4767" s="261">
        <v>2</v>
      </c>
      <c r="F4767" s="261" t="s">
        <v>8838</v>
      </c>
      <c r="G4767" s="261" t="s">
        <v>888</v>
      </c>
      <c r="H4767" s="261">
        <v>2</v>
      </c>
      <c r="I4767" s="261" t="s">
        <v>8863</v>
      </c>
      <c r="J4767" s="261" t="s">
        <v>8864</v>
      </c>
      <c r="K4767" s="261" t="s">
        <v>8865</v>
      </c>
      <c r="L4767" s="262">
        <v>45531</v>
      </c>
      <c r="M4767" s="261" t="s">
        <v>439</v>
      </c>
    </row>
    <row r="4768" spans="1:13" x14ac:dyDescent="0.35">
      <c r="A4768" s="259" t="s">
        <v>2430</v>
      </c>
      <c r="B4768" s="259" t="s">
        <v>2431</v>
      </c>
      <c r="C4768" s="259" t="s">
        <v>1816</v>
      </c>
      <c r="D4768" s="259" t="s">
        <v>26</v>
      </c>
      <c r="E4768" s="259" t="s">
        <v>17</v>
      </c>
      <c r="F4768" s="259" t="s">
        <v>17</v>
      </c>
      <c r="G4768" s="259" t="s">
        <v>17</v>
      </c>
      <c r="H4768" s="259" t="s">
        <v>17</v>
      </c>
      <c r="I4768" s="259" t="s">
        <v>17</v>
      </c>
      <c r="J4768" s="259" t="s">
        <v>8866</v>
      </c>
      <c r="K4768" s="259" t="s">
        <v>8867</v>
      </c>
      <c r="L4768" s="260">
        <v>45531</v>
      </c>
      <c r="M4768" s="259" t="s">
        <v>439</v>
      </c>
    </row>
    <row r="4769" spans="1:13" x14ac:dyDescent="0.35">
      <c r="A4769" s="261" t="s">
        <v>2430</v>
      </c>
      <c r="B4769" s="261" t="s">
        <v>2431</v>
      </c>
      <c r="C4769" s="261" t="s">
        <v>1816</v>
      </c>
      <c r="D4769" s="261" t="s">
        <v>28</v>
      </c>
      <c r="E4769" s="261" t="s">
        <v>17</v>
      </c>
      <c r="F4769" s="261" t="s">
        <v>17</v>
      </c>
      <c r="G4769" s="261" t="s">
        <v>17</v>
      </c>
      <c r="H4769" s="261" t="s">
        <v>17</v>
      </c>
      <c r="I4769" s="261" t="s">
        <v>17</v>
      </c>
      <c r="J4769" s="261" t="s">
        <v>8866</v>
      </c>
      <c r="K4769" s="261" t="s">
        <v>8868</v>
      </c>
      <c r="L4769" s="262">
        <v>45531</v>
      </c>
      <c r="M4769" s="261" t="s">
        <v>439</v>
      </c>
    </row>
    <row r="4770" spans="1:13" x14ac:dyDescent="0.35">
      <c r="A4770" s="259" t="s">
        <v>2430</v>
      </c>
      <c r="B4770" s="259" t="s">
        <v>2431</v>
      </c>
      <c r="C4770" s="259" t="s">
        <v>1816</v>
      </c>
      <c r="D4770" s="259" t="s">
        <v>38</v>
      </c>
      <c r="E4770" s="259" t="s">
        <v>17</v>
      </c>
      <c r="F4770" s="259" t="s">
        <v>17</v>
      </c>
      <c r="G4770" s="259" t="s">
        <v>17</v>
      </c>
      <c r="H4770" s="259" t="s">
        <v>17</v>
      </c>
      <c r="I4770" s="259" t="s">
        <v>17</v>
      </c>
      <c r="J4770" s="259" t="s">
        <v>8866</v>
      </c>
      <c r="K4770" s="259" t="s">
        <v>8869</v>
      </c>
      <c r="L4770" s="260">
        <v>45531</v>
      </c>
      <c r="M4770" s="259" t="s">
        <v>439</v>
      </c>
    </row>
    <row r="4771" spans="1:13" x14ac:dyDescent="0.35">
      <c r="A4771" s="261" t="s">
        <v>2430</v>
      </c>
      <c r="B4771" s="261" t="s">
        <v>2431</v>
      </c>
      <c r="C4771" s="261" t="s">
        <v>1816</v>
      </c>
      <c r="D4771" s="261" t="s">
        <v>16</v>
      </c>
      <c r="E4771" s="261" t="s">
        <v>17</v>
      </c>
      <c r="F4771" s="261" t="s">
        <v>17</v>
      </c>
      <c r="G4771" s="261" t="s">
        <v>17</v>
      </c>
      <c r="H4771" s="261" t="s">
        <v>17</v>
      </c>
      <c r="I4771" s="261" t="s">
        <v>17</v>
      </c>
      <c r="J4771" s="261" t="s">
        <v>8866</v>
      </c>
      <c r="K4771" s="261" t="s">
        <v>8870</v>
      </c>
      <c r="L4771" s="262">
        <v>45531</v>
      </c>
      <c r="M4771" s="261" t="s">
        <v>439</v>
      </c>
    </row>
    <row r="4772" spans="1:13" x14ac:dyDescent="0.35">
      <c r="A4772" s="259" t="s">
        <v>2430</v>
      </c>
      <c r="B4772" s="259" t="s">
        <v>2431</v>
      </c>
      <c r="C4772" s="259" t="s">
        <v>1816</v>
      </c>
      <c r="D4772" s="259" t="s">
        <v>21</v>
      </c>
      <c r="E4772" s="259" t="s">
        <v>17</v>
      </c>
      <c r="F4772" s="259" t="s">
        <v>17</v>
      </c>
      <c r="G4772" s="259" t="s">
        <v>17</v>
      </c>
      <c r="H4772" s="259" t="s">
        <v>17</v>
      </c>
      <c r="I4772" s="259" t="s">
        <v>17</v>
      </c>
      <c r="J4772" s="259" t="s">
        <v>8866</v>
      </c>
      <c r="K4772" s="259" t="s">
        <v>8871</v>
      </c>
      <c r="L4772" s="260">
        <v>45531</v>
      </c>
      <c r="M4772" s="259" t="s">
        <v>439</v>
      </c>
    </row>
    <row r="4773" spans="1:13" x14ac:dyDescent="0.35">
      <c r="A4773" s="261" t="s">
        <v>2430</v>
      </c>
      <c r="B4773" s="261" t="s">
        <v>2431</v>
      </c>
      <c r="C4773" s="261" t="s">
        <v>1816</v>
      </c>
      <c r="D4773" s="261" t="s">
        <v>768</v>
      </c>
      <c r="E4773" s="261" t="s">
        <v>17</v>
      </c>
      <c r="F4773" s="261" t="s">
        <v>17</v>
      </c>
      <c r="G4773" s="261" t="s">
        <v>17</v>
      </c>
      <c r="H4773" s="261" t="s">
        <v>17</v>
      </c>
      <c r="I4773" s="261" t="s">
        <v>17</v>
      </c>
      <c r="J4773" s="261" t="s">
        <v>8866</v>
      </c>
      <c r="K4773" s="261" t="s">
        <v>8872</v>
      </c>
      <c r="L4773" s="262">
        <v>45531</v>
      </c>
      <c r="M4773" s="261" t="s">
        <v>439</v>
      </c>
    </row>
    <row r="4774" spans="1:13" x14ac:dyDescent="0.35">
      <c r="A4774" s="259" t="s">
        <v>2430</v>
      </c>
      <c r="B4774" s="259" t="s">
        <v>2431</v>
      </c>
      <c r="C4774" s="259" t="s">
        <v>1816</v>
      </c>
      <c r="D4774" s="259" t="s">
        <v>24</v>
      </c>
      <c r="E4774" s="259" t="s">
        <v>17</v>
      </c>
      <c r="F4774" s="259" t="s">
        <v>17</v>
      </c>
      <c r="G4774" s="259" t="s">
        <v>17</v>
      </c>
      <c r="H4774" s="259" t="s">
        <v>17</v>
      </c>
      <c r="I4774" s="259" t="s">
        <v>17</v>
      </c>
      <c r="J4774" s="259" t="s">
        <v>8866</v>
      </c>
      <c r="K4774" s="259" t="s">
        <v>8873</v>
      </c>
      <c r="L4774" s="260">
        <v>45531</v>
      </c>
      <c r="M4774" s="259" t="s">
        <v>439</v>
      </c>
    </row>
    <row r="4775" spans="1:13" x14ac:dyDescent="0.35">
      <c r="A4775" s="261" t="s">
        <v>2441</v>
      </c>
      <c r="B4775" s="261" t="s">
        <v>2442</v>
      </c>
      <c r="C4775" s="261" t="s">
        <v>1816</v>
      </c>
      <c r="D4775" s="261" t="s">
        <v>953</v>
      </c>
      <c r="E4775" s="261">
        <v>233299283</v>
      </c>
      <c r="F4775" s="261" t="s">
        <v>8824</v>
      </c>
      <c r="G4775" s="261" t="s">
        <v>888</v>
      </c>
      <c r="H4775" s="261">
        <v>2</v>
      </c>
      <c r="I4775" s="261" t="s">
        <v>8825</v>
      </c>
      <c r="J4775" s="261" t="s">
        <v>8826</v>
      </c>
      <c r="K4775" s="261" t="s">
        <v>8874</v>
      </c>
      <c r="L4775" s="262">
        <v>45531</v>
      </c>
      <c r="M4775" s="261" t="s">
        <v>439</v>
      </c>
    </row>
    <row r="4776" spans="1:13" x14ac:dyDescent="0.35">
      <c r="A4776" s="259" t="s">
        <v>2441</v>
      </c>
      <c r="B4776" s="259" t="s">
        <v>2442</v>
      </c>
      <c r="C4776" s="259" t="s">
        <v>1816</v>
      </c>
      <c r="D4776" s="259" t="s">
        <v>694</v>
      </c>
      <c r="E4776" s="259">
        <v>157918</v>
      </c>
      <c r="F4776" s="259" t="s">
        <v>8875</v>
      </c>
      <c r="G4776" s="259" t="s">
        <v>888</v>
      </c>
      <c r="H4776" s="259">
        <v>2</v>
      </c>
      <c r="I4776" s="259" t="s">
        <v>8829</v>
      </c>
      <c r="J4776" s="259" t="s">
        <v>8876</v>
      </c>
      <c r="K4776" s="259" t="s">
        <v>8877</v>
      </c>
      <c r="L4776" s="260">
        <v>45531</v>
      </c>
      <c r="M4776" s="259" t="s">
        <v>439</v>
      </c>
    </row>
    <row r="4777" spans="1:13" x14ac:dyDescent="0.35">
      <c r="A4777" s="261" t="s">
        <v>2441</v>
      </c>
      <c r="B4777" s="261" t="s">
        <v>2442</v>
      </c>
      <c r="C4777" s="261" t="s">
        <v>1816</v>
      </c>
      <c r="D4777" s="261" t="s">
        <v>962</v>
      </c>
      <c r="E4777" s="261">
        <v>16100000</v>
      </c>
      <c r="F4777" s="261" t="s">
        <v>8878</v>
      </c>
      <c r="G4777" s="261" t="s">
        <v>888</v>
      </c>
      <c r="H4777" s="261">
        <v>2</v>
      </c>
      <c r="I4777" s="261" t="s">
        <v>8879</v>
      </c>
      <c r="J4777" s="261" t="s">
        <v>8880</v>
      </c>
      <c r="K4777" s="261" t="s">
        <v>8881</v>
      </c>
      <c r="L4777" s="262">
        <v>45531</v>
      </c>
      <c r="M4777" s="261" t="s">
        <v>439</v>
      </c>
    </row>
    <row r="4778" spans="1:13" x14ac:dyDescent="0.35">
      <c r="A4778" s="259" t="s">
        <v>2441</v>
      </c>
      <c r="B4778" s="259" t="s">
        <v>2442</v>
      </c>
      <c r="C4778" s="259" t="s">
        <v>1816</v>
      </c>
      <c r="D4778" s="259" t="s">
        <v>967</v>
      </c>
      <c r="E4778" s="259">
        <v>16100000</v>
      </c>
      <c r="F4778" s="259" t="s">
        <v>8878</v>
      </c>
      <c r="G4778" s="259" t="s">
        <v>888</v>
      </c>
      <c r="H4778" s="259">
        <v>2</v>
      </c>
      <c r="I4778" s="259" t="s">
        <v>8879</v>
      </c>
      <c r="J4778" s="259" t="s">
        <v>8882</v>
      </c>
      <c r="K4778" s="259" t="s">
        <v>8883</v>
      </c>
      <c r="L4778" s="260">
        <v>45531</v>
      </c>
      <c r="M4778" s="259" t="s">
        <v>439</v>
      </c>
    </row>
    <row r="4779" spans="1:13" x14ac:dyDescent="0.35">
      <c r="A4779" s="261" t="s">
        <v>2441</v>
      </c>
      <c r="B4779" s="261" t="s">
        <v>2442</v>
      </c>
      <c r="C4779" s="261" t="s">
        <v>1816</v>
      </c>
      <c r="D4779" s="261" t="s">
        <v>568</v>
      </c>
      <c r="E4779" s="261">
        <v>4659598</v>
      </c>
      <c r="F4779" s="261" t="s">
        <v>8884</v>
      </c>
      <c r="G4779" s="261" t="s">
        <v>888</v>
      </c>
      <c r="H4779" s="261">
        <v>2</v>
      </c>
      <c r="I4779" s="261" t="s">
        <v>8885</v>
      </c>
      <c r="J4779" s="261" t="s">
        <v>8886</v>
      </c>
      <c r="K4779" s="261" t="s">
        <v>8887</v>
      </c>
      <c r="L4779" s="262">
        <v>45531</v>
      </c>
      <c r="M4779" s="261" t="s">
        <v>439</v>
      </c>
    </row>
    <row r="4780" spans="1:13" x14ac:dyDescent="0.35">
      <c r="A4780" s="259" t="s">
        <v>2441</v>
      </c>
      <c r="B4780" s="259" t="s">
        <v>2442</v>
      </c>
      <c r="C4780" s="259" t="s">
        <v>1816</v>
      </c>
      <c r="D4780" s="259" t="s">
        <v>40</v>
      </c>
      <c r="E4780" s="259" t="s">
        <v>17</v>
      </c>
      <c r="F4780" s="259" t="s">
        <v>17</v>
      </c>
      <c r="G4780" s="259" t="s">
        <v>17</v>
      </c>
      <c r="H4780" s="259" t="s">
        <v>17</v>
      </c>
      <c r="I4780" s="259" t="s">
        <v>17</v>
      </c>
      <c r="J4780" s="259" t="s">
        <v>8842</v>
      </c>
      <c r="K4780" s="259" t="s">
        <v>8888</v>
      </c>
      <c r="L4780" s="260">
        <v>45531</v>
      </c>
      <c r="M4780" s="259" t="s">
        <v>439</v>
      </c>
    </row>
    <row r="4781" spans="1:13" x14ac:dyDescent="0.35">
      <c r="A4781" s="261" t="s">
        <v>2441</v>
      </c>
      <c r="B4781" s="261" t="s">
        <v>2442</v>
      </c>
      <c r="C4781" s="261" t="s">
        <v>1816</v>
      </c>
      <c r="D4781" s="261" t="s">
        <v>635</v>
      </c>
      <c r="E4781" s="261">
        <v>1154</v>
      </c>
      <c r="F4781" s="261" t="s">
        <v>8847</v>
      </c>
      <c r="G4781" s="261" t="s">
        <v>22</v>
      </c>
      <c r="H4781" s="261">
        <v>3</v>
      </c>
      <c r="I4781" s="261" t="s">
        <v>4522</v>
      </c>
      <c r="J4781" s="261" t="s">
        <v>8889</v>
      </c>
      <c r="K4781" s="261" t="s">
        <v>8890</v>
      </c>
      <c r="L4781" s="262">
        <v>45531</v>
      </c>
      <c r="M4781" s="261" t="s">
        <v>439</v>
      </c>
    </row>
    <row r="4782" spans="1:13" x14ac:dyDescent="0.35">
      <c r="A4782" s="259" t="s">
        <v>2441</v>
      </c>
      <c r="B4782" s="259" t="s">
        <v>2442</v>
      </c>
      <c r="C4782" s="259" t="s">
        <v>1816</v>
      </c>
      <c r="D4782" s="259" t="s">
        <v>793</v>
      </c>
      <c r="E4782" s="259">
        <v>5307</v>
      </c>
      <c r="F4782" s="259" t="s">
        <v>8847</v>
      </c>
      <c r="G4782" s="259" t="s">
        <v>888</v>
      </c>
      <c r="H4782" s="259">
        <v>2</v>
      </c>
      <c r="I4782" s="259" t="s">
        <v>4522</v>
      </c>
      <c r="J4782" s="259" t="s">
        <v>8848</v>
      </c>
      <c r="K4782" s="259" t="s">
        <v>8891</v>
      </c>
      <c r="L4782" s="260">
        <v>45531</v>
      </c>
      <c r="M4782" s="259" t="s">
        <v>439</v>
      </c>
    </row>
    <row r="4783" spans="1:13" x14ac:dyDescent="0.35">
      <c r="A4783" s="261" t="s">
        <v>2441</v>
      </c>
      <c r="B4783" s="261" t="s">
        <v>2442</v>
      </c>
      <c r="C4783" s="261" t="s">
        <v>1816</v>
      </c>
      <c r="D4783" s="261" t="s">
        <v>990</v>
      </c>
      <c r="E4783" s="261">
        <v>7900000</v>
      </c>
      <c r="F4783" s="261" t="s">
        <v>8878</v>
      </c>
      <c r="G4783" s="261" t="s">
        <v>888</v>
      </c>
      <c r="H4783" s="261">
        <v>2</v>
      </c>
      <c r="I4783" s="261" t="s">
        <v>8879</v>
      </c>
      <c r="J4783" s="261" t="s">
        <v>8892</v>
      </c>
      <c r="K4783" s="261" t="s">
        <v>8893</v>
      </c>
      <c r="L4783" s="262">
        <v>45531</v>
      </c>
      <c r="M4783" s="261" t="s">
        <v>439</v>
      </c>
    </row>
    <row r="4784" spans="1:13" x14ac:dyDescent="0.35">
      <c r="A4784" s="259" t="s">
        <v>2441</v>
      </c>
      <c r="B4784" s="259" t="s">
        <v>2442</v>
      </c>
      <c r="C4784" s="259" t="s">
        <v>1816</v>
      </c>
      <c r="D4784" s="259" t="s">
        <v>995</v>
      </c>
      <c r="E4784" s="259">
        <v>0</v>
      </c>
      <c r="F4784" s="259" t="s">
        <v>8878</v>
      </c>
      <c r="G4784" s="259" t="s">
        <v>888</v>
      </c>
      <c r="H4784" s="259">
        <v>2</v>
      </c>
      <c r="I4784" s="259" t="s">
        <v>8879</v>
      </c>
      <c r="J4784" s="259" t="s">
        <v>8894</v>
      </c>
      <c r="K4784" s="259" t="s">
        <v>8895</v>
      </c>
      <c r="L4784" s="260">
        <v>45531</v>
      </c>
      <c r="M4784" s="259" t="s">
        <v>439</v>
      </c>
    </row>
    <row r="4785" spans="1:13" x14ac:dyDescent="0.35">
      <c r="A4785" s="261" t="s">
        <v>2441</v>
      </c>
      <c r="B4785" s="261" t="s">
        <v>2442</v>
      </c>
      <c r="C4785" s="261" t="s">
        <v>1816</v>
      </c>
      <c r="D4785" s="261" t="s">
        <v>1000</v>
      </c>
      <c r="E4785" s="261">
        <v>8200000</v>
      </c>
      <c r="F4785" s="261" t="s">
        <v>8878</v>
      </c>
      <c r="G4785" s="261" t="s">
        <v>888</v>
      </c>
      <c r="H4785" s="261">
        <v>2</v>
      </c>
      <c r="I4785" s="261" t="s">
        <v>8879</v>
      </c>
      <c r="J4785" s="261" t="s">
        <v>8894</v>
      </c>
      <c r="K4785" s="261" t="s">
        <v>8896</v>
      </c>
      <c r="L4785" s="262">
        <v>45531</v>
      </c>
      <c r="M4785" s="261" t="s">
        <v>439</v>
      </c>
    </row>
    <row r="4786" spans="1:13" x14ac:dyDescent="0.35">
      <c r="A4786" s="259" t="s">
        <v>2441</v>
      </c>
      <c r="B4786" s="259" t="s">
        <v>2442</v>
      </c>
      <c r="C4786" s="259" t="s">
        <v>1816</v>
      </c>
      <c r="D4786" s="259" t="s">
        <v>1003</v>
      </c>
      <c r="E4786" s="259">
        <v>5600000</v>
      </c>
      <c r="F4786" s="259" t="s">
        <v>8878</v>
      </c>
      <c r="G4786" s="259" t="s">
        <v>22</v>
      </c>
      <c r="H4786" s="259">
        <v>3</v>
      </c>
      <c r="I4786" s="259" t="s">
        <v>8879</v>
      </c>
      <c r="J4786" s="259" t="s">
        <v>8897</v>
      </c>
      <c r="K4786" s="259" t="s">
        <v>8898</v>
      </c>
      <c r="L4786" s="260">
        <v>45531</v>
      </c>
      <c r="M4786" s="259" t="s">
        <v>439</v>
      </c>
    </row>
    <row r="4787" spans="1:13" x14ac:dyDescent="0.35">
      <c r="A4787" s="261" t="s">
        <v>2441</v>
      </c>
      <c r="B4787" s="261" t="s">
        <v>2442</v>
      </c>
      <c r="C4787" s="261" t="s">
        <v>1816</v>
      </c>
      <c r="D4787" s="261" t="s">
        <v>1006</v>
      </c>
      <c r="E4787" s="261">
        <v>2100000</v>
      </c>
      <c r="F4787" s="261" t="s">
        <v>8878</v>
      </c>
      <c r="G4787" s="261" t="s">
        <v>22</v>
      </c>
      <c r="H4787" s="261">
        <v>3</v>
      </c>
      <c r="I4787" s="261" t="s">
        <v>8879</v>
      </c>
      <c r="J4787" s="261" t="s">
        <v>8899</v>
      </c>
      <c r="K4787" s="261" t="s">
        <v>8900</v>
      </c>
      <c r="L4787" s="262">
        <v>45531</v>
      </c>
      <c r="M4787" s="261" t="s">
        <v>439</v>
      </c>
    </row>
    <row r="4788" spans="1:13" x14ac:dyDescent="0.35">
      <c r="A4788" s="259" t="s">
        <v>2441</v>
      </c>
      <c r="B4788" s="259" t="s">
        <v>2442</v>
      </c>
      <c r="C4788" s="259" t="s">
        <v>1816</v>
      </c>
      <c r="D4788" s="259" t="s">
        <v>823</v>
      </c>
      <c r="E4788" s="259">
        <v>200000</v>
      </c>
      <c r="F4788" s="259" t="s">
        <v>8878</v>
      </c>
      <c r="G4788" s="259" t="s">
        <v>22</v>
      </c>
      <c r="H4788" s="259">
        <v>3</v>
      </c>
      <c r="I4788" s="259" t="s">
        <v>8879</v>
      </c>
      <c r="J4788" s="259" t="s">
        <v>8901</v>
      </c>
      <c r="K4788" s="259" t="s">
        <v>8902</v>
      </c>
      <c r="L4788" s="260">
        <v>45531</v>
      </c>
      <c r="M4788" s="259" t="s">
        <v>439</v>
      </c>
    </row>
    <row r="4789" spans="1:13" x14ac:dyDescent="0.35">
      <c r="A4789" s="261" t="s">
        <v>2441</v>
      </c>
      <c r="B4789" s="261" t="s">
        <v>2442</v>
      </c>
      <c r="C4789" s="261" t="s">
        <v>1816</v>
      </c>
      <c r="D4789" s="261" t="s">
        <v>404</v>
      </c>
      <c r="E4789" s="261">
        <v>3</v>
      </c>
      <c r="F4789" s="261" t="s">
        <v>8878</v>
      </c>
      <c r="G4789" s="261" t="s">
        <v>888</v>
      </c>
      <c r="H4789" s="261">
        <v>2</v>
      </c>
      <c r="I4789" s="261" t="s">
        <v>8879</v>
      </c>
      <c r="J4789" s="261" t="s">
        <v>8903</v>
      </c>
      <c r="K4789" s="261" t="s">
        <v>8904</v>
      </c>
      <c r="L4789" s="262">
        <v>45531</v>
      </c>
      <c r="M4789" s="261" t="s">
        <v>439</v>
      </c>
    </row>
    <row r="4790" spans="1:13" x14ac:dyDescent="0.35">
      <c r="A4790" s="259" t="s">
        <v>2441</v>
      </c>
      <c r="B4790" s="259" t="s">
        <v>2442</v>
      </c>
      <c r="C4790" s="259" t="s">
        <v>1816</v>
      </c>
      <c r="D4790" s="259" t="s">
        <v>26</v>
      </c>
      <c r="E4790" s="259" t="s">
        <v>17</v>
      </c>
      <c r="F4790" s="259" t="s">
        <v>17</v>
      </c>
      <c r="G4790" s="259" t="s">
        <v>17</v>
      </c>
      <c r="H4790" s="259" t="s">
        <v>17</v>
      </c>
      <c r="I4790" s="259" t="s">
        <v>17</v>
      </c>
      <c r="J4790" s="259" t="s">
        <v>8866</v>
      </c>
      <c r="K4790" s="259" t="s">
        <v>8905</v>
      </c>
      <c r="L4790" s="260">
        <v>45531</v>
      </c>
      <c r="M4790" s="259" t="s">
        <v>439</v>
      </c>
    </row>
    <row r="4791" spans="1:13" x14ac:dyDescent="0.35">
      <c r="A4791" s="261" t="s">
        <v>2441</v>
      </c>
      <c r="B4791" s="261" t="s">
        <v>2442</v>
      </c>
      <c r="C4791" s="261" t="s">
        <v>1816</v>
      </c>
      <c r="D4791" s="261" t="s">
        <v>28</v>
      </c>
      <c r="E4791" s="261" t="s">
        <v>17</v>
      </c>
      <c r="F4791" s="261" t="s">
        <v>17</v>
      </c>
      <c r="G4791" s="261" t="s">
        <v>17</v>
      </c>
      <c r="H4791" s="261" t="s">
        <v>17</v>
      </c>
      <c r="I4791" s="261" t="s">
        <v>17</v>
      </c>
      <c r="J4791" s="261" t="s">
        <v>8866</v>
      </c>
      <c r="K4791" s="261" t="s">
        <v>8906</v>
      </c>
      <c r="L4791" s="262">
        <v>45531</v>
      </c>
      <c r="M4791" s="261" t="s">
        <v>439</v>
      </c>
    </row>
    <row r="4792" spans="1:13" x14ac:dyDescent="0.35">
      <c r="A4792" s="259" t="s">
        <v>2441</v>
      </c>
      <c r="B4792" s="259" t="s">
        <v>2442</v>
      </c>
      <c r="C4792" s="259" t="s">
        <v>1816</v>
      </c>
      <c r="D4792" s="259" t="s">
        <v>38</v>
      </c>
      <c r="E4792" s="259">
        <v>4800000</v>
      </c>
      <c r="F4792" s="259" t="s">
        <v>8907</v>
      </c>
      <c r="G4792" s="259" t="s">
        <v>888</v>
      </c>
      <c r="H4792" s="259">
        <v>2</v>
      </c>
      <c r="I4792" s="259" t="s">
        <v>8908</v>
      </c>
      <c r="J4792" s="259" t="s">
        <v>8909</v>
      </c>
      <c r="K4792" s="259" t="s">
        <v>8910</v>
      </c>
      <c r="L4792" s="260">
        <v>45531</v>
      </c>
      <c r="M4792" s="259" t="s">
        <v>20</v>
      </c>
    </row>
    <row r="4793" spans="1:13" x14ac:dyDescent="0.35">
      <c r="A4793" s="261" t="s">
        <v>2441</v>
      </c>
      <c r="B4793" s="261" t="s">
        <v>2442</v>
      </c>
      <c r="C4793" s="261" t="s">
        <v>1816</v>
      </c>
      <c r="D4793" s="261" t="s">
        <v>16</v>
      </c>
      <c r="E4793" s="261" t="s">
        <v>17</v>
      </c>
      <c r="F4793" s="261" t="s">
        <v>17</v>
      </c>
      <c r="G4793" s="261" t="s">
        <v>17</v>
      </c>
      <c r="H4793" s="261" t="s">
        <v>17</v>
      </c>
      <c r="I4793" s="261" t="s">
        <v>17</v>
      </c>
      <c r="J4793" s="261" t="s">
        <v>8866</v>
      </c>
      <c r="K4793" s="261" t="s">
        <v>8911</v>
      </c>
      <c r="L4793" s="262">
        <v>45531</v>
      </c>
      <c r="M4793" s="261" t="s">
        <v>439</v>
      </c>
    </row>
    <row r="4794" spans="1:13" x14ac:dyDescent="0.35">
      <c r="A4794" s="259" t="s">
        <v>2441</v>
      </c>
      <c r="B4794" s="259" t="s">
        <v>2442</v>
      </c>
      <c r="C4794" s="259" t="s">
        <v>1816</v>
      </c>
      <c r="D4794" s="259" t="s">
        <v>21</v>
      </c>
      <c r="E4794" s="259" t="s">
        <v>17</v>
      </c>
      <c r="F4794" s="259" t="s">
        <v>17</v>
      </c>
      <c r="G4794" s="259" t="s">
        <v>17</v>
      </c>
      <c r="H4794" s="259" t="s">
        <v>17</v>
      </c>
      <c r="I4794" s="259" t="s">
        <v>17</v>
      </c>
      <c r="J4794" s="259" t="s">
        <v>8866</v>
      </c>
      <c r="K4794" s="259" t="s">
        <v>8912</v>
      </c>
      <c r="L4794" s="260">
        <v>45531</v>
      </c>
      <c r="M4794" s="259" t="s">
        <v>439</v>
      </c>
    </row>
    <row r="4795" spans="1:13" x14ac:dyDescent="0.35">
      <c r="A4795" s="261" t="s">
        <v>2441</v>
      </c>
      <c r="B4795" s="261" t="s">
        <v>2442</v>
      </c>
      <c r="C4795" s="261" t="s">
        <v>1816</v>
      </c>
      <c r="D4795" s="261" t="s">
        <v>768</v>
      </c>
      <c r="E4795" s="261" t="s">
        <v>17</v>
      </c>
      <c r="F4795" s="261" t="s">
        <v>17</v>
      </c>
      <c r="G4795" s="261" t="s">
        <v>17</v>
      </c>
      <c r="H4795" s="261" t="s">
        <v>17</v>
      </c>
      <c r="I4795" s="261" t="s">
        <v>17</v>
      </c>
      <c r="J4795" s="261" t="s">
        <v>8866</v>
      </c>
      <c r="K4795" s="261" t="s">
        <v>8913</v>
      </c>
      <c r="L4795" s="262">
        <v>45531</v>
      </c>
      <c r="M4795" s="261" t="s">
        <v>439</v>
      </c>
    </row>
    <row r="4796" spans="1:13" x14ac:dyDescent="0.35">
      <c r="A4796" s="259" t="s">
        <v>2441</v>
      </c>
      <c r="B4796" s="259" t="s">
        <v>2442</v>
      </c>
      <c r="C4796" s="259" t="s">
        <v>1816</v>
      </c>
      <c r="D4796" s="259" t="s">
        <v>24</v>
      </c>
      <c r="E4796" s="259" t="s">
        <v>17</v>
      </c>
      <c r="F4796" s="259" t="s">
        <v>17</v>
      </c>
      <c r="G4796" s="259" t="s">
        <v>17</v>
      </c>
      <c r="H4796" s="259" t="s">
        <v>17</v>
      </c>
      <c r="I4796" s="259" t="s">
        <v>17</v>
      </c>
      <c r="J4796" s="259" t="s">
        <v>8866</v>
      </c>
      <c r="K4796" s="259" t="s">
        <v>8914</v>
      </c>
      <c r="L4796" s="260">
        <v>45531</v>
      </c>
      <c r="M4796" s="259" t="s">
        <v>439</v>
      </c>
    </row>
    <row r="4797" spans="1:13" x14ac:dyDescent="0.35">
      <c r="A4797" s="261" t="s">
        <v>2452</v>
      </c>
      <c r="B4797" s="261" t="s">
        <v>2453</v>
      </c>
      <c r="C4797" s="261" t="s">
        <v>1816</v>
      </c>
      <c r="D4797" s="261" t="s">
        <v>953</v>
      </c>
      <c r="E4797" s="261">
        <v>233299283</v>
      </c>
      <c r="F4797" s="261" t="s">
        <v>8824</v>
      </c>
      <c r="G4797" s="261" t="s">
        <v>888</v>
      </c>
      <c r="H4797" s="261">
        <v>2</v>
      </c>
      <c r="I4797" s="261" t="s">
        <v>8825</v>
      </c>
      <c r="J4797" s="261" t="s">
        <v>8826</v>
      </c>
      <c r="K4797" s="261" t="s">
        <v>8915</v>
      </c>
      <c r="L4797" s="262">
        <v>45531</v>
      </c>
      <c r="M4797" s="261" t="s">
        <v>439</v>
      </c>
    </row>
    <row r="4798" spans="1:13" x14ac:dyDescent="0.35">
      <c r="A4798" s="259" t="s">
        <v>2452</v>
      </c>
      <c r="B4798" s="259" t="s">
        <v>2453</v>
      </c>
      <c r="C4798" s="259" t="s">
        <v>1816</v>
      </c>
      <c r="D4798" s="259" t="s">
        <v>694</v>
      </c>
      <c r="E4798" s="259">
        <v>237708</v>
      </c>
      <c r="F4798" s="259" t="s">
        <v>8916</v>
      </c>
      <c r="G4798" s="259" t="s">
        <v>888</v>
      </c>
      <c r="H4798" s="259">
        <v>2</v>
      </c>
      <c r="I4798" s="259" t="s">
        <v>8829</v>
      </c>
      <c r="J4798" s="259" t="s">
        <v>8917</v>
      </c>
      <c r="K4798" s="259" t="s">
        <v>8918</v>
      </c>
      <c r="L4798" s="260">
        <v>45531</v>
      </c>
      <c r="M4798" s="259" t="s">
        <v>439</v>
      </c>
    </row>
    <row r="4799" spans="1:13" x14ac:dyDescent="0.35">
      <c r="A4799" s="261" t="s">
        <v>2452</v>
      </c>
      <c r="B4799" s="261" t="s">
        <v>2453</v>
      </c>
      <c r="C4799" s="261" t="s">
        <v>1816</v>
      </c>
      <c r="D4799" s="261" t="s">
        <v>962</v>
      </c>
      <c r="E4799" s="261">
        <v>43884970</v>
      </c>
      <c r="F4799" s="261" t="s">
        <v>8850</v>
      </c>
      <c r="G4799" s="261" t="s">
        <v>888</v>
      </c>
      <c r="H4799" s="261">
        <v>2</v>
      </c>
      <c r="I4799" s="261" t="s">
        <v>8833</v>
      </c>
      <c r="J4799" s="261" t="s">
        <v>8919</v>
      </c>
      <c r="K4799" s="261" t="s">
        <v>8920</v>
      </c>
      <c r="L4799" s="262">
        <v>45531</v>
      </c>
      <c r="M4799" s="261" t="s">
        <v>439</v>
      </c>
    </row>
    <row r="4800" spans="1:13" x14ac:dyDescent="0.35">
      <c r="A4800" s="259" t="s">
        <v>2452</v>
      </c>
      <c r="B4800" s="259" t="s">
        <v>2453</v>
      </c>
      <c r="C4800" s="259" t="s">
        <v>1816</v>
      </c>
      <c r="D4800" s="259" t="s">
        <v>967</v>
      </c>
      <c r="E4800" s="259">
        <v>27987650</v>
      </c>
      <c r="F4800" s="259" t="s">
        <v>8850</v>
      </c>
      <c r="G4800" s="259" t="s">
        <v>22</v>
      </c>
      <c r="H4800" s="259">
        <v>3</v>
      </c>
      <c r="I4800" s="259" t="s">
        <v>8833</v>
      </c>
      <c r="J4800" s="259" t="s">
        <v>8921</v>
      </c>
      <c r="K4800" s="259" t="s">
        <v>8922</v>
      </c>
      <c r="L4800" s="260">
        <v>45531</v>
      </c>
      <c r="M4800" s="259" t="s">
        <v>439</v>
      </c>
    </row>
    <row r="4801" spans="1:13" x14ac:dyDescent="0.35">
      <c r="A4801" s="261" t="s">
        <v>2452</v>
      </c>
      <c r="B4801" s="261" t="s">
        <v>2453</v>
      </c>
      <c r="C4801" s="261" t="s">
        <v>1816</v>
      </c>
      <c r="D4801" s="261" t="s">
        <v>568</v>
      </c>
      <c r="E4801" s="261">
        <v>786589</v>
      </c>
      <c r="F4801" s="261" t="s">
        <v>8884</v>
      </c>
      <c r="G4801" s="261" t="s">
        <v>888</v>
      </c>
      <c r="H4801" s="261">
        <v>2</v>
      </c>
      <c r="I4801" s="261" t="s">
        <v>8885</v>
      </c>
      <c r="J4801" s="261" t="s">
        <v>8923</v>
      </c>
      <c r="K4801" s="261" t="s">
        <v>8924</v>
      </c>
      <c r="L4801" s="262">
        <v>45531</v>
      </c>
      <c r="M4801" s="261" t="s">
        <v>439</v>
      </c>
    </row>
    <row r="4802" spans="1:13" x14ac:dyDescent="0.35">
      <c r="A4802" s="259" t="s">
        <v>2452</v>
      </c>
      <c r="B4802" s="259" t="s">
        <v>2453</v>
      </c>
      <c r="C4802" s="259" t="s">
        <v>1816</v>
      </c>
      <c r="D4802" s="259" t="s">
        <v>40</v>
      </c>
      <c r="E4802" s="259" t="s">
        <v>17</v>
      </c>
      <c r="F4802" s="259" t="s">
        <v>17</v>
      </c>
      <c r="G4802" s="259" t="s">
        <v>17</v>
      </c>
      <c r="H4802" s="259" t="s">
        <v>17</v>
      </c>
      <c r="I4802" s="259" t="s">
        <v>17</v>
      </c>
      <c r="J4802" s="259" t="s">
        <v>8842</v>
      </c>
      <c r="K4802" s="259" t="s">
        <v>8925</v>
      </c>
      <c r="L4802" s="260">
        <v>45531</v>
      </c>
      <c r="M4802" s="259" t="s">
        <v>439</v>
      </c>
    </row>
    <row r="4803" spans="1:13" x14ac:dyDescent="0.35">
      <c r="A4803" s="261" t="s">
        <v>2452</v>
      </c>
      <c r="B4803" s="261" t="s">
        <v>2453</v>
      </c>
      <c r="C4803" s="261" t="s">
        <v>1816</v>
      </c>
      <c r="D4803" s="261" t="s">
        <v>635</v>
      </c>
      <c r="E4803" s="261">
        <v>2600</v>
      </c>
      <c r="F4803" s="261" t="s">
        <v>8847</v>
      </c>
      <c r="G4803" s="261" t="s">
        <v>888</v>
      </c>
      <c r="H4803" s="261">
        <v>2</v>
      </c>
      <c r="I4803" s="261" t="s">
        <v>7600</v>
      </c>
      <c r="J4803" s="261" t="s">
        <v>8926</v>
      </c>
      <c r="K4803" s="261" t="s">
        <v>8927</v>
      </c>
      <c r="L4803" s="262">
        <v>45531</v>
      </c>
      <c r="M4803" s="261" t="s">
        <v>439</v>
      </c>
    </row>
    <row r="4804" spans="1:13" x14ac:dyDescent="0.35">
      <c r="A4804" s="259" t="s">
        <v>2452</v>
      </c>
      <c r="B4804" s="259" t="s">
        <v>2453</v>
      </c>
      <c r="C4804" s="259" t="s">
        <v>1816</v>
      </c>
      <c r="D4804" s="259" t="s">
        <v>793</v>
      </c>
      <c r="E4804" s="259">
        <v>5307</v>
      </c>
      <c r="F4804" s="259" t="s">
        <v>8847</v>
      </c>
      <c r="G4804" s="259" t="s">
        <v>888</v>
      </c>
      <c r="H4804" s="259">
        <v>2</v>
      </c>
      <c r="I4804" s="259" t="s">
        <v>7600</v>
      </c>
      <c r="J4804" s="259" t="s">
        <v>8848</v>
      </c>
      <c r="K4804" s="259" t="s">
        <v>8928</v>
      </c>
      <c r="L4804" s="260">
        <v>45531</v>
      </c>
      <c r="M4804" s="259" t="s">
        <v>439</v>
      </c>
    </row>
    <row r="4805" spans="1:13" x14ac:dyDescent="0.35">
      <c r="A4805" s="261" t="s">
        <v>2452</v>
      </c>
      <c r="B4805" s="261" t="s">
        <v>2453</v>
      </c>
      <c r="C4805" s="261" t="s">
        <v>1816</v>
      </c>
      <c r="D4805" s="261" t="s">
        <v>990</v>
      </c>
      <c r="E4805" s="261">
        <v>10240012</v>
      </c>
      <c r="F4805" s="261" t="s">
        <v>8850</v>
      </c>
      <c r="G4805" s="261" t="s">
        <v>22</v>
      </c>
      <c r="H4805" s="261">
        <v>3</v>
      </c>
      <c r="I4805" s="261" t="s">
        <v>8833</v>
      </c>
      <c r="J4805" s="261" t="s">
        <v>8929</v>
      </c>
      <c r="K4805" s="261" t="s">
        <v>8930</v>
      </c>
      <c r="L4805" s="262">
        <v>45531</v>
      </c>
      <c r="M4805" s="261" t="s">
        <v>439</v>
      </c>
    </row>
    <row r="4806" spans="1:13" x14ac:dyDescent="0.35">
      <c r="A4806" s="259" t="s">
        <v>2452</v>
      </c>
      <c r="B4806" s="259" t="s">
        <v>2453</v>
      </c>
      <c r="C4806" s="259" t="s">
        <v>1816</v>
      </c>
      <c r="D4806" s="259" t="s">
        <v>995</v>
      </c>
      <c r="E4806" s="259">
        <v>15897320</v>
      </c>
      <c r="F4806" s="259" t="s">
        <v>8850</v>
      </c>
      <c r="G4806" s="259" t="s">
        <v>22</v>
      </c>
      <c r="H4806" s="259">
        <v>3</v>
      </c>
      <c r="I4806" s="259" t="s">
        <v>8833</v>
      </c>
      <c r="J4806" s="259" t="s">
        <v>8931</v>
      </c>
      <c r="K4806" s="259" t="s">
        <v>8932</v>
      </c>
      <c r="L4806" s="260">
        <v>45531</v>
      </c>
      <c r="M4806" s="259" t="s">
        <v>439</v>
      </c>
    </row>
    <row r="4807" spans="1:13" x14ac:dyDescent="0.35">
      <c r="A4807" s="261" t="s">
        <v>2452</v>
      </c>
      <c r="B4807" s="261" t="s">
        <v>2453</v>
      </c>
      <c r="C4807" s="261" t="s">
        <v>1816</v>
      </c>
      <c r="D4807" s="261" t="s">
        <v>1000</v>
      </c>
      <c r="E4807" s="261">
        <v>17747638</v>
      </c>
      <c r="F4807" s="261" t="s">
        <v>8850</v>
      </c>
      <c r="G4807" s="261" t="s">
        <v>22</v>
      </c>
      <c r="H4807" s="261">
        <v>3</v>
      </c>
      <c r="I4807" s="261" t="s">
        <v>8833</v>
      </c>
      <c r="J4807" s="261" t="s">
        <v>8933</v>
      </c>
      <c r="K4807" s="261" t="s">
        <v>8934</v>
      </c>
      <c r="L4807" s="262">
        <v>45531</v>
      </c>
      <c r="M4807" s="261" t="s">
        <v>439</v>
      </c>
    </row>
    <row r="4808" spans="1:13" x14ac:dyDescent="0.35">
      <c r="A4808" s="259" t="s">
        <v>2452</v>
      </c>
      <c r="B4808" s="259" t="s">
        <v>2453</v>
      </c>
      <c r="C4808" s="259" t="s">
        <v>1816</v>
      </c>
      <c r="D4808" s="259" t="s">
        <v>1003</v>
      </c>
      <c r="E4808" s="259">
        <v>9757210</v>
      </c>
      <c r="F4808" s="259" t="s">
        <v>8850</v>
      </c>
      <c r="G4808" s="259" t="s">
        <v>22</v>
      </c>
      <c r="H4808" s="259">
        <v>3</v>
      </c>
      <c r="I4808" s="259" t="s">
        <v>8833</v>
      </c>
      <c r="J4808" s="259" t="s">
        <v>8935</v>
      </c>
      <c r="K4808" s="259" t="s">
        <v>8936</v>
      </c>
      <c r="L4808" s="260">
        <v>45531</v>
      </c>
      <c r="M4808" s="259" t="s">
        <v>439</v>
      </c>
    </row>
    <row r="4809" spans="1:13" x14ac:dyDescent="0.35">
      <c r="A4809" s="261" t="s">
        <v>2452</v>
      </c>
      <c r="B4809" s="261" t="s">
        <v>2453</v>
      </c>
      <c r="C4809" s="261" t="s">
        <v>1816</v>
      </c>
      <c r="D4809" s="261" t="s">
        <v>1006</v>
      </c>
      <c r="E4809" s="261">
        <v>482802</v>
      </c>
      <c r="F4809" s="261" t="s">
        <v>8850</v>
      </c>
      <c r="G4809" s="261" t="s">
        <v>22</v>
      </c>
      <c r="H4809" s="261">
        <v>3</v>
      </c>
      <c r="I4809" s="261" t="s">
        <v>8833</v>
      </c>
      <c r="J4809" s="261" t="s">
        <v>8937</v>
      </c>
      <c r="K4809" s="261" t="s">
        <v>8938</v>
      </c>
      <c r="L4809" s="262">
        <v>45531</v>
      </c>
      <c r="M4809" s="261" t="s">
        <v>439</v>
      </c>
    </row>
    <row r="4810" spans="1:13" x14ac:dyDescent="0.35">
      <c r="A4810" s="259" t="s">
        <v>2452</v>
      </c>
      <c r="B4810" s="259" t="s">
        <v>2453</v>
      </c>
      <c r="C4810" s="259" t="s">
        <v>1816</v>
      </c>
      <c r="D4810" s="259" t="s">
        <v>823</v>
      </c>
      <c r="E4810" s="259">
        <v>0</v>
      </c>
      <c r="F4810" s="259" t="s">
        <v>8850</v>
      </c>
      <c r="G4810" s="259" t="s">
        <v>22</v>
      </c>
      <c r="H4810" s="259">
        <v>3</v>
      </c>
      <c r="I4810" s="259" t="s">
        <v>8833</v>
      </c>
      <c r="J4810" s="259" t="s">
        <v>8939</v>
      </c>
      <c r="K4810" s="259" t="s">
        <v>8940</v>
      </c>
      <c r="L4810" s="260">
        <v>45531</v>
      </c>
      <c r="M4810" s="259" t="s">
        <v>439</v>
      </c>
    </row>
    <row r="4811" spans="1:13" x14ac:dyDescent="0.35">
      <c r="A4811" s="261" t="s">
        <v>2452</v>
      </c>
      <c r="B4811" s="261" t="s">
        <v>2453</v>
      </c>
      <c r="C4811" s="261" t="s">
        <v>1816</v>
      </c>
      <c r="D4811" s="261" t="s">
        <v>404</v>
      </c>
      <c r="E4811" s="261">
        <v>2</v>
      </c>
      <c r="F4811" s="261" t="s">
        <v>8941</v>
      </c>
      <c r="G4811" s="261" t="s">
        <v>888</v>
      </c>
      <c r="H4811" s="261">
        <v>2</v>
      </c>
      <c r="I4811" s="261" t="s">
        <v>8942</v>
      </c>
      <c r="J4811" s="261" t="s">
        <v>8864</v>
      </c>
      <c r="K4811" s="261" t="s">
        <v>8943</v>
      </c>
      <c r="L4811" s="262">
        <v>45531</v>
      </c>
      <c r="M4811" s="261" t="s">
        <v>439</v>
      </c>
    </row>
    <row r="4812" spans="1:13" x14ac:dyDescent="0.35">
      <c r="A4812" s="259" t="s">
        <v>2452</v>
      </c>
      <c r="B4812" s="259" t="s">
        <v>2453</v>
      </c>
      <c r="C4812" s="259" t="s">
        <v>1816</v>
      </c>
      <c r="D4812" s="259" t="s">
        <v>26</v>
      </c>
      <c r="E4812" s="259" t="s">
        <v>17</v>
      </c>
      <c r="F4812" s="259" t="s">
        <v>17</v>
      </c>
      <c r="G4812" s="259" t="s">
        <v>17</v>
      </c>
      <c r="H4812" s="259" t="s">
        <v>17</v>
      </c>
      <c r="I4812" s="259" t="s">
        <v>17</v>
      </c>
      <c r="J4812" s="259" t="s">
        <v>8842</v>
      </c>
      <c r="K4812" s="259" t="s">
        <v>8944</v>
      </c>
      <c r="L4812" s="260">
        <v>45531</v>
      </c>
      <c r="M4812" s="259" t="s">
        <v>439</v>
      </c>
    </row>
    <row r="4813" spans="1:13" x14ac:dyDescent="0.35">
      <c r="A4813" s="261" t="s">
        <v>2452</v>
      </c>
      <c r="B4813" s="261" t="s">
        <v>2453</v>
      </c>
      <c r="C4813" s="261" t="s">
        <v>1816</v>
      </c>
      <c r="D4813" s="261" t="s">
        <v>28</v>
      </c>
      <c r="E4813" s="261" t="s">
        <v>17</v>
      </c>
      <c r="F4813" s="261" t="s">
        <v>17</v>
      </c>
      <c r="G4813" s="261" t="s">
        <v>17</v>
      </c>
      <c r="H4813" s="261" t="s">
        <v>17</v>
      </c>
      <c r="I4813" s="261" t="s">
        <v>17</v>
      </c>
      <c r="J4813" s="261" t="s">
        <v>8842</v>
      </c>
      <c r="K4813" s="261" t="s">
        <v>8945</v>
      </c>
      <c r="L4813" s="262">
        <v>45531</v>
      </c>
      <c r="M4813" s="261" t="s">
        <v>439</v>
      </c>
    </row>
    <row r="4814" spans="1:13" x14ac:dyDescent="0.35">
      <c r="A4814" s="259" t="s">
        <v>2452</v>
      </c>
      <c r="B4814" s="259" t="s">
        <v>2453</v>
      </c>
      <c r="C4814" s="259" t="s">
        <v>1816</v>
      </c>
      <c r="D4814" s="259" t="s">
        <v>38</v>
      </c>
      <c r="E4814" s="259" t="s">
        <v>17</v>
      </c>
      <c r="F4814" s="259" t="s">
        <v>17</v>
      </c>
      <c r="G4814" s="259" t="s">
        <v>17</v>
      </c>
      <c r="H4814" s="259" t="s">
        <v>17</v>
      </c>
      <c r="I4814" s="259" t="s">
        <v>17</v>
      </c>
      <c r="J4814" s="259" t="s">
        <v>8842</v>
      </c>
      <c r="K4814" s="259" t="s">
        <v>8946</v>
      </c>
      <c r="L4814" s="260">
        <v>45531</v>
      </c>
      <c r="M4814" s="259" t="s">
        <v>439</v>
      </c>
    </row>
    <row r="4815" spans="1:13" x14ac:dyDescent="0.35">
      <c r="A4815" s="261" t="s">
        <v>2452</v>
      </c>
      <c r="B4815" s="261" t="s">
        <v>2453</v>
      </c>
      <c r="C4815" s="261" t="s">
        <v>1816</v>
      </c>
      <c r="D4815" s="261" t="s">
        <v>16</v>
      </c>
      <c r="E4815" s="261" t="s">
        <v>17</v>
      </c>
      <c r="F4815" s="261" t="s">
        <v>17</v>
      </c>
      <c r="G4815" s="261" t="s">
        <v>17</v>
      </c>
      <c r="H4815" s="261" t="s">
        <v>17</v>
      </c>
      <c r="I4815" s="261" t="s">
        <v>17</v>
      </c>
      <c r="J4815" s="261" t="s">
        <v>8842</v>
      </c>
      <c r="K4815" s="261" t="s">
        <v>8947</v>
      </c>
      <c r="L4815" s="262">
        <v>45531</v>
      </c>
      <c r="M4815" s="261" t="s">
        <v>439</v>
      </c>
    </row>
    <row r="4816" spans="1:13" x14ac:dyDescent="0.35">
      <c r="A4816" s="259" t="s">
        <v>2452</v>
      </c>
      <c r="B4816" s="259" t="s">
        <v>2453</v>
      </c>
      <c r="C4816" s="259" t="s">
        <v>1816</v>
      </c>
      <c r="D4816" s="259" t="s">
        <v>21</v>
      </c>
      <c r="E4816" s="259" t="s">
        <v>17</v>
      </c>
      <c r="F4816" s="259" t="s">
        <v>17</v>
      </c>
      <c r="G4816" s="259" t="s">
        <v>17</v>
      </c>
      <c r="H4816" s="259" t="s">
        <v>17</v>
      </c>
      <c r="I4816" s="259" t="s">
        <v>17</v>
      </c>
      <c r="J4816" s="259" t="s">
        <v>8842</v>
      </c>
      <c r="K4816" s="259" t="s">
        <v>8948</v>
      </c>
      <c r="L4816" s="260">
        <v>45531</v>
      </c>
      <c r="M4816" s="259" t="s">
        <v>439</v>
      </c>
    </row>
    <row r="4817" spans="1:13" x14ac:dyDescent="0.35">
      <c r="A4817" s="261" t="s">
        <v>2452</v>
      </c>
      <c r="B4817" s="261" t="s">
        <v>2453</v>
      </c>
      <c r="C4817" s="261" t="s">
        <v>1816</v>
      </c>
      <c r="D4817" s="261" t="s">
        <v>768</v>
      </c>
      <c r="E4817" s="261" t="s">
        <v>17</v>
      </c>
      <c r="F4817" s="261" t="s">
        <v>17</v>
      </c>
      <c r="G4817" s="261" t="s">
        <v>17</v>
      </c>
      <c r="H4817" s="261" t="s">
        <v>17</v>
      </c>
      <c r="I4817" s="261" t="s">
        <v>17</v>
      </c>
      <c r="J4817" s="261" t="s">
        <v>8842</v>
      </c>
      <c r="K4817" s="261" t="s">
        <v>8949</v>
      </c>
      <c r="L4817" s="262">
        <v>45531</v>
      </c>
      <c r="M4817" s="261" t="s">
        <v>439</v>
      </c>
    </row>
    <row r="4818" spans="1:13" x14ac:dyDescent="0.35">
      <c r="A4818" s="259" t="s">
        <v>2452</v>
      </c>
      <c r="B4818" s="259" t="s">
        <v>2453</v>
      </c>
      <c r="C4818" s="259" t="s">
        <v>1816</v>
      </c>
      <c r="D4818" s="259" t="s">
        <v>24</v>
      </c>
      <c r="E4818" s="259" t="s">
        <v>17</v>
      </c>
      <c r="F4818" s="259" t="s">
        <v>17</v>
      </c>
      <c r="G4818" s="259" t="s">
        <v>17</v>
      </c>
      <c r="H4818" s="259" t="s">
        <v>17</v>
      </c>
      <c r="I4818" s="259" t="s">
        <v>17</v>
      </c>
      <c r="J4818" s="259" t="s">
        <v>8842</v>
      </c>
      <c r="K4818" s="259" t="s">
        <v>8950</v>
      </c>
      <c r="L4818" s="260">
        <v>45531</v>
      </c>
      <c r="M4818" s="259" t="s">
        <v>439</v>
      </c>
    </row>
    <row r="4819" spans="1:13" x14ac:dyDescent="0.35">
      <c r="A4819" s="261" t="s">
        <v>2463</v>
      </c>
      <c r="B4819" s="261" t="s">
        <v>2464</v>
      </c>
      <c r="C4819" s="261" t="s">
        <v>1816</v>
      </c>
      <c r="D4819" s="261" t="s">
        <v>953</v>
      </c>
      <c r="E4819" s="261">
        <v>233299283</v>
      </c>
      <c r="F4819" s="261" t="s">
        <v>8824</v>
      </c>
      <c r="G4819" s="261" t="s">
        <v>888</v>
      </c>
      <c r="H4819" s="261">
        <v>2</v>
      </c>
      <c r="I4819" s="261" t="s">
        <v>8825</v>
      </c>
      <c r="J4819" s="261" t="s">
        <v>8826</v>
      </c>
      <c r="K4819" s="261" t="s">
        <v>8951</v>
      </c>
      <c r="L4819" s="262">
        <v>45531</v>
      </c>
      <c r="M4819" s="261" t="s">
        <v>439</v>
      </c>
    </row>
    <row r="4820" spans="1:13" x14ac:dyDescent="0.35">
      <c r="A4820" s="259" t="s">
        <v>2463</v>
      </c>
      <c r="B4820" s="259" t="s">
        <v>2464</v>
      </c>
      <c r="C4820" s="259" t="s">
        <v>1816</v>
      </c>
      <c r="D4820" s="259" t="s">
        <v>694</v>
      </c>
      <c r="E4820" s="259">
        <v>108869</v>
      </c>
      <c r="F4820" s="259" t="s">
        <v>8916</v>
      </c>
      <c r="G4820" s="259" t="s">
        <v>888</v>
      </c>
      <c r="H4820" s="259">
        <v>2</v>
      </c>
      <c r="I4820" s="259" t="s">
        <v>8952</v>
      </c>
      <c r="J4820" s="259" t="s">
        <v>8953</v>
      </c>
      <c r="K4820" s="259" t="s">
        <v>8954</v>
      </c>
      <c r="L4820" s="260">
        <v>45531</v>
      </c>
      <c r="M4820" s="259" t="s">
        <v>439</v>
      </c>
    </row>
    <row r="4821" spans="1:13" x14ac:dyDescent="0.35">
      <c r="A4821" s="261" t="s">
        <v>2463</v>
      </c>
      <c r="B4821" s="261" t="s">
        <v>2464</v>
      </c>
      <c r="C4821" s="261" t="s">
        <v>1816</v>
      </c>
      <c r="D4821" s="261" t="s">
        <v>962</v>
      </c>
      <c r="E4821" s="261">
        <v>12674918</v>
      </c>
      <c r="F4821" s="261" t="s">
        <v>8916</v>
      </c>
      <c r="G4821" s="261" t="s">
        <v>22</v>
      </c>
      <c r="H4821" s="261">
        <v>3</v>
      </c>
      <c r="I4821" s="261" t="s">
        <v>8952</v>
      </c>
      <c r="J4821" s="261" t="s">
        <v>8955</v>
      </c>
      <c r="K4821" s="261" t="s">
        <v>8956</v>
      </c>
      <c r="L4821" s="262">
        <v>45531</v>
      </c>
      <c r="M4821" s="261" t="s">
        <v>439</v>
      </c>
    </row>
    <row r="4822" spans="1:13" x14ac:dyDescent="0.35">
      <c r="A4822" s="259" t="s">
        <v>2463</v>
      </c>
      <c r="B4822" s="259" t="s">
        <v>2464</v>
      </c>
      <c r="C4822" s="259" t="s">
        <v>1816</v>
      </c>
      <c r="D4822" s="259" t="s">
        <v>967</v>
      </c>
      <c r="E4822" s="259">
        <v>100410</v>
      </c>
      <c r="F4822" s="259" t="s">
        <v>8957</v>
      </c>
      <c r="G4822" s="259" t="s">
        <v>888</v>
      </c>
      <c r="H4822" s="259">
        <v>2</v>
      </c>
      <c r="I4822" s="259" t="s">
        <v>8958</v>
      </c>
      <c r="J4822" s="259" t="s">
        <v>8959</v>
      </c>
      <c r="K4822" s="259" t="s">
        <v>8960</v>
      </c>
      <c r="L4822" s="260">
        <v>45531</v>
      </c>
      <c r="M4822" s="259" t="s">
        <v>439</v>
      </c>
    </row>
    <row r="4823" spans="1:13" x14ac:dyDescent="0.35">
      <c r="A4823" s="261" t="s">
        <v>2463</v>
      </c>
      <c r="B4823" s="261" t="s">
        <v>2464</v>
      </c>
      <c r="C4823" s="261" t="s">
        <v>1816</v>
      </c>
      <c r="D4823" s="261" t="s">
        <v>568</v>
      </c>
      <c r="E4823" s="261">
        <v>100410</v>
      </c>
      <c r="F4823" s="261" t="s">
        <v>8957</v>
      </c>
      <c r="G4823" s="261" t="s">
        <v>888</v>
      </c>
      <c r="H4823" s="261">
        <v>2</v>
      </c>
      <c r="I4823" s="261" t="s">
        <v>8958</v>
      </c>
      <c r="J4823" s="261" t="s">
        <v>8961</v>
      </c>
      <c r="K4823" s="261" t="s">
        <v>8962</v>
      </c>
      <c r="L4823" s="262">
        <v>45531</v>
      </c>
      <c r="M4823" s="261" t="s">
        <v>439</v>
      </c>
    </row>
    <row r="4824" spans="1:13" x14ac:dyDescent="0.35">
      <c r="A4824" s="259" t="s">
        <v>2463</v>
      </c>
      <c r="B4824" s="259" t="s">
        <v>2464</v>
      </c>
      <c r="C4824" s="259" t="s">
        <v>1816</v>
      </c>
      <c r="D4824" s="259" t="s">
        <v>40</v>
      </c>
      <c r="E4824" s="259" t="s">
        <v>17</v>
      </c>
      <c r="F4824" s="259" t="s">
        <v>17</v>
      </c>
      <c r="G4824" s="259" t="s">
        <v>17</v>
      </c>
      <c r="H4824" s="259" t="s">
        <v>17</v>
      </c>
      <c r="I4824" s="259" t="s">
        <v>17</v>
      </c>
      <c r="J4824" s="259" t="s">
        <v>8842</v>
      </c>
      <c r="K4824" s="259" t="s">
        <v>8963</v>
      </c>
      <c r="L4824" s="260">
        <v>45531</v>
      </c>
      <c r="M4824" s="259" t="s">
        <v>439</v>
      </c>
    </row>
    <row r="4825" spans="1:13" x14ac:dyDescent="0.35">
      <c r="A4825" s="261" t="s">
        <v>2463</v>
      </c>
      <c r="B4825" s="261" t="s">
        <v>2464</v>
      </c>
      <c r="C4825" s="261" t="s">
        <v>1816</v>
      </c>
      <c r="D4825" s="261" t="s">
        <v>635</v>
      </c>
      <c r="E4825" s="261" t="s">
        <v>17</v>
      </c>
      <c r="F4825" s="261" t="s">
        <v>17</v>
      </c>
      <c r="G4825" s="261" t="s">
        <v>17</v>
      </c>
      <c r="H4825" s="261" t="s">
        <v>17</v>
      </c>
      <c r="I4825" s="261" t="s">
        <v>17</v>
      </c>
      <c r="J4825" s="261" t="s">
        <v>8842</v>
      </c>
      <c r="K4825" s="261" t="s">
        <v>8964</v>
      </c>
      <c r="L4825" s="262">
        <v>45531</v>
      </c>
      <c r="M4825" s="261" t="s">
        <v>439</v>
      </c>
    </row>
    <row r="4826" spans="1:13" x14ac:dyDescent="0.35">
      <c r="A4826" s="259" t="s">
        <v>2463</v>
      </c>
      <c r="B4826" s="259" t="s">
        <v>2464</v>
      </c>
      <c r="C4826" s="259" t="s">
        <v>1816</v>
      </c>
      <c r="D4826" s="259" t="s">
        <v>793</v>
      </c>
      <c r="E4826" s="259">
        <v>5307</v>
      </c>
      <c r="F4826" s="259" t="s">
        <v>8847</v>
      </c>
      <c r="G4826" s="259" t="s">
        <v>888</v>
      </c>
      <c r="H4826" s="259">
        <v>2</v>
      </c>
      <c r="I4826" s="259" t="s">
        <v>7600</v>
      </c>
      <c r="J4826" s="259" t="s">
        <v>8848</v>
      </c>
      <c r="K4826" s="259" t="s">
        <v>8965</v>
      </c>
      <c r="L4826" s="260">
        <v>45531</v>
      </c>
      <c r="M4826" s="259" t="s">
        <v>439</v>
      </c>
    </row>
    <row r="4827" spans="1:13" x14ac:dyDescent="0.35">
      <c r="A4827" s="261" t="s">
        <v>2463</v>
      </c>
      <c r="B4827" s="261" t="s">
        <v>2464</v>
      </c>
      <c r="C4827" s="261" t="s">
        <v>1816</v>
      </c>
      <c r="D4827" s="261" t="s">
        <v>990</v>
      </c>
      <c r="E4827" s="261">
        <v>100410</v>
      </c>
      <c r="F4827" s="261" t="s">
        <v>8957</v>
      </c>
      <c r="G4827" s="261" t="s">
        <v>888</v>
      </c>
      <c r="H4827" s="261">
        <v>2</v>
      </c>
      <c r="I4827" s="261" t="s">
        <v>8958</v>
      </c>
      <c r="J4827" s="261" t="s">
        <v>8966</v>
      </c>
      <c r="K4827" s="261" t="s">
        <v>8967</v>
      </c>
      <c r="L4827" s="262">
        <v>45531</v>
      </c>
      <c r="M4827" s="261" t="s">
        <v>20</v>
      </c>
    </row>
    <row r="4828" spans="1:13" x14ac:dyDescent="0.35">
      <c r="A4828" s="259" t="s">
        <v>2463</v>
      </c>
      <c r="B4828" s="259" t="s">
        <v>2464</v>
      </c>
      <c r="C4828" s="259" t="s">
        <v>1816</v>
      </c>
      <c r="D4828" s="259" t="s">
        <v>995</v>
      </c>
      <c r="E4828" s="259">
        <v>12574508</v>
      </c>
      <c r="F4828" s="259" t="s">
        <v>8968</v>
      </c>
      <c r="G4828" s="259" t="s">
        <v>888</v>
      </c>
      <c r="H4828" s="259">
        <v>2</v>
      </c>
      <c r="I4828" s="259" t="s">
        <v>8969</v>
      </c>
      <c r="J4828" s="259" t="s">
        <v>8970</v>
      </c>
      <c r="K4828" s="259" t="s">
        <v>8971</v>
      </c>
      <c r="L4828" s="260">
        <v>45531</v>
      </c>
      <c r="M4828" s="259" t="s">
        <v>439</v>
      </c>
    </row>
    <row r="4829" spans="1:13" x14ac:dyDescent="0.35">
      <c r="A4829" s="261" t="s">
        <v>2463</v>
      </c>
      <c r="B4829" s="261" t="s">
        <v>2464</v>
      </c>
      <c r="C4829" s="261" t="s">
        <v>1816</v>
      </c>
      <c r="D4829" s="261" t="s">
        <v>1000</v>
      </c>
      <c r="E4829" s="261">
        <v>0</v>
      </c>
      <c r="F4829" s="261" t="s">
        <v>8957</v>
      </c>
      <c r="G4829" s="261" t="s">
        <v>888</v>
      </c>
      <c r="H4829" s="261">
        <v>2</v>
      </c>
      <c r="I4829" s="261" t="s">
        <v>8958</v>
      </c>
      <c r="J4829" s="261" t="s">
        <v>8972</v>
      </c>
      <c r="K4829" s="261" t="s">
        <v>8973</v>
      </c>
      <c r="L4829" s="262">
        <v>45531</v>
      </c>
      <c r="M4829" s="261" t="s">
        <v>439</v>
      </c>
    </row>
    <row r="4830" spans="1:13" x14ac:dyDescent="0.35">
      <c r="A4830" s="259" t="s">
        <v>2463</v>
      </c>
      <c r="B4830" s="259" t="s">
        <v>2464</v>
      </c>
      <c r="C4830" s="259" t="s">
        <v>1816</v>
      </c>
      <c r="D4830" s="259" t="s">
        <v>1003</v>
      </c>
      <c r="E4830" s="259">
        <v>100410</v>
      </c>
      <c r="F4830" s="259" t="s">
        <v>8957</v>
      </c>
      <c r="G4830" s="259" t="s">
        <v>888</v>
      </c>
      <c r="H4830" s="259">
        <v>2</v>
      </c>
      <c r="I4830" s="259" t="s">
        <v>8958</v>
      </c>
      <c r="J4830" s="259" t="s">
        <v>8974</v>
      </c>
      <c r="K4830" s="259" t="s">
        <v>8975</v>
      </c>
      <c r="L4830" s="260">
        <v>45531</v>
      </c>
      <c r="M4830" s="259" t="s">
        <v>439</v>
      </c>
    </row>
    <row r="4831" spans="1:13" x14ac:dyDescent="0.35">
      <c r="A4831" s="261" t="s">
        <v>2463</v>
      </c>
      <c r="B4831" s="261" t="s">
        <v>2464</v>
      </c>
      <c r="C4831" s="261" t="s">
        <v>1816</v>
      </c>
      <c r="D4831" s="261" t="s">
        <v>1006</v>
      </c>
      <c r="E4831" s="261" t="s">
        <v>17</v>
      </c>
      <c r="F4831" s="261" t="s">
        <v>512</v>
      </c>
      <c r="G4831" s="261" t="s">
        <v>17</v>
      </c>
      <c r="H4831" s="261" t="s">
        <v>17</v>
      </c>
      <c r="I4831" s="261" t="s">
        <v>512</v>
      </c>
      <c r="J4831" s="261" t="s">
        <v>8976</v>
      </c>
      <c r="K4831" s="261" t="s">
        <v>8977</v>
      </c>
      <c r="L4831" s="262">
        <v>45531</v>
      </c>
      <c r="M4831" s="261" t="s">
        <v>20</v>
      </c>
    </row>
    <row r="4832" spans="1:13" x14ac:dyDescent="0.35">
      <c r="A4832" s="259" t="s">
        <v>2463</v>
      </c>
      <c r="B4832" s="259" t="s">
        <v>2464</v>
      </c>
      <c r="C4832" s="259" t="s">
        <v>1816</v>
      </c>
      <c r="D4832" s="259" t="s">
        <v>823</v>
      </c>
      <c r="E4832" s="259" t="s">
        <v>17</v>
      </c>
      <c r="F4832" s="259" t="s">
        <v>512</v>
      </c>
      <c r="G4832" s="259" t="s">
        <v>17</v>
      </c>
      <c r="H4832" s="259" t="s">
        <v>17</v>
      </c>
      <c r="I4832" s="259" t="s">
        <v>512</v>
      </c>
      <c r="J4832" s="259" t="s">
        <v>8978</v>
      </c>
      <c r="K4832" s="259" t="s">
        <v>8979</v>
      </c>
      <c r="L4832" s="260">
        <v>45531</v>
      </c>
      <c r="M4832" s="259" t="s">
        <v>20</v>
      </c>
    </row>
    <row r="4833" spans="1:13" x14ac:dyDescent="0.35">
      <c r="A4833" s="261" t="s">
        <v>2463</v>
      </c>
      <c r="B4833" s="261" t="s">
        <v>2464</v>
      </c>
      <c r="C4833" s="261" t="s">
        <v>1816</v>
      </c>
      <c r="D4833" s="261" t="s">
        <v>404</v>
      </c>
      <c r="E4833" s="261">
        <v>2</v>
      </c>
      <c r="F4833" s="261" t="s">
        <v>8980</v>
      </c>
      <c r="G4833" s="261" t="s">
        <v>888</v>
      </c>
      <c r="H4833" s="261">
        <v>2</v>
      </c>
      <c r="I4833" s="261" t="s">
        <v>8969</v>
      </c>
      <c r="J4833" s="261" t="s">
        <v>8820</v>
      </c>
      <c r="K4833" s="261" t="s">
        <v>8981</v>
      </c>
      <c r="L4833" s="262">
        <v>45531</v>
      </c>
      <c r="M4833" s="261" t="s">
        <v>439</v>
      </c>
    </row>
    <row r="4834" spans="1:13" x14ac:dyDescent="0.35">
      <c r="A4834" s="259" t="s">
        <v>2463</v>
      </c>
      <c r="B4834" s="259" t="s">
        <v>2464</v>
      </c>
      <c r="C4834" s="259" t="s">
        <v>1816</v>
      </c>
      <c r="D4834" s="259" t="s">
        <v>26</v>
      </c>
      <c r="E4834" s="259" t="s">
        <v>17</v>
      </c>
      <c r="F4834" s="259" t="s">
        <v>17</v>
      </c>
      <c r="G4834" s="259" t="s">
        <v>17</v>
      </c>
      <c r="H4834" s="259" t="s">
        <v>17</v>
      </c>
      <c r="I4834" s="259" t="s">
        <v>17</v>
      </c>
      <c r="J4834" s="259" t="s">
        <v>8866</v>
      </c>
      <c r="K4834" s="259" t="s">
        <v>8982</v>
      </c>
      <c r="L4834" s="260">
        <v>45531</v>
      </c>
      <c r="M4834" s="259" t="s">
        <v>439</v>
      </c>
    </row>
    <row r="4835" spans="1:13" x14ac:dyDescent="0.35">
      <c r="A4835" s="261" t="s">
        <v>2463</v>
      </c>
      <c r="B4835" s="261" t="s">
        <v>2464</v>
      </c>
      <c r="C4835" s="261" t="s">
        <v>1816</v>
      </c>
      <c r="D4835" s="261" t="s">
        <v>28</v>
      </c>
      <c r="E4835" s="261" t="s">
        <v>17</v>
      </c>
      <c r="F4835" s="261" t="s">
        <v>17</v>
      </c>
      <c r="G4835" s="261" t="s">
        <v>17</v>
      </c>
      <c r="H4835" s="261" t="s">
        <v>17</v>
      </c>
      <c r="I4835" s="261" t="s">
        <v>17</v>
      </c>
      <c r="J4835" s="261" t="s">
        <v>8866</v>
      </c>
      <c r="K4835" s="261" t="s">
        <v>8983</v>
      </c>
      <c r="L4835" s="262">
        <v>45531</v>
      </c>
      <c r="M4835" s="261" t="s">
        <v>439</v>
      </c>
    </row>
    <row r="4836" spans="1:13" x14ac:dyDescent="0.35">
      <c r="A4836" s="259" t="s">
        <v>2463</v>
      </c>
      <c r="B4836" s="259" t="s">
        <v>2464</v>
      </c>
      <c r="C4836" s="259" t="s">
        <v>1816</v>
      </c>
      <c r="D4836" s="259" t="s">
        <v>38</v>
      </c>
      <c r="E4836" s="259" t="s">
        <v>17</v>
      </c>
      <c r="F4836" s="259" t="s">
        <v>17</v>
      </c>
      <c r="G4836" s="259" t="s">
        <v>17</v>
      </c>
      <c r="H4836" s="259" t="s">
        <v>17</v>
      </c>
      <c r="I4836" s="259" t="s">
        <v>17</v>
      </c>
      <c r="J4836" s="259" t="s">
        <v>8866</v>
      </c>
      <c r="K4836" s="259" t="s">
        <v>8984</v>
      </c>
      <c r="L4836" s="260">
        <v>45531</v>
      </c>
      <c r="M4836" s="259" t="s">
        <v>439</v>
      </c>
    </row>
    <row r="4837" spans="1:13" x14ac:dyDescent="0.35">
      <c r="A4837" s="261" t="s">
        <v>2463</v>
      </c>
      <c r="B4837" s="261" t="s">
        <v>2464</v>
      </c>
      <c r="C4837" s="261" t="s">
        <v>1816</v>
      </c>
      <c r="D4837" s="261" t="s">
        <v>16</v>
      </c>
      <c r="E4837" s="261" t="s">
        <v>17</v>
      </c>
      <c r="F4837" s="261" t="s">
        <v>17</v>
      </c>
      <c r="G4837" s="261" t="s">
        <v>17</v>
      </c>
      <c r="H4837" s="261" t="s">
        <v>17</v>
      </c>
      <c r="I4837" s="261" t="s">
        <v>17</v>
      </c>
      <c r="J4837" s="261" t="s">
        <v>8866</v>
      </c>
      <c r="K4837" s="261" t="s">
        <v>8985</v>
      </c>
      <c r="L4837" s="262">
        <v>45531</v>
      </c>
      <c r="M4837" s="261" t="s">
        <v>439</v>
      </c>
    </row>
    <row r="4838" spans="1:13" x14ac:dyDescent="0.35">
      <c r="A4838" s="259" t="s">
        <v>2463</v>
      </c>
      <c r="B4838" s="259" t="s">
        <v>2464</v>
      </c>
      <c r="C4838" s="259" t="s">
        <v>1816</v>
      </c>
      <c r="D4838" s="259" t="s">
        <v>21</v>
      </c>
      <c r="E4838" s="259" t="s">
        <v>17</v>
      </c>
      <c r="F4838" s="259" t="s">
        <v>17</v>
      </c>
      <c r="G4838" s="259" t="s">
        <v>17</v>
      </c>
      <c r="H4838" s="259" t="s">
        <v>17</v>
      </c>
      <c r="I4838" s="259" t="s">
        <v>17</v>
      </c>
      <c r="J4838" s="259" t="s">
        <v>8866</v>
      </c>
      <c r="K4838" s="259" t="s">
        <v>8986</v>
      </c>
      <c r="L4838" s="260">
        <v>45531</v>
      </c>
      <c r="M4838" s="259" t="s">
        <v>439</v>
      </c>
    </row>
    <row r="4839" spans="1:13" x14ac:dyDescent="0.35">
      <c r="A4839" s="261" t="s">
        <v>2463</v>
      </c>
      <c r="B4839" s="261" t="s">
        <v>2464</v>
      </c>
      <c r="C4839" s="261" t="s">
        <v>1816</v>
      </c>
      <c r="D4839" s="261" t="s">
        <v>768</v>
      </c>
      <c r="E4839" s="261" t="s">
        <v>17</v>
      </c>
      <c r="F4839" s="261" t="s">
        <v>17</v>
      </c>
      <c r="G4839" s="261" t="s">
        <v>17</v>
      </c>
      <c r="H4839" s="261" t="s">
        <v>17</v>
      </c>
      <c r="I4839" s="261" t="s">
        <v>17</v>
      </c>
      <c r="J4839" s="261" t="s">
        <v>8866</v>
      </c>
      <c r="K4839" s="261" t="s">
        <v>8987</v>
      </c>
      <c r="L4839" s="262">
        <v>45531</v>
      </c>
      <c r="M4839" s="261" t="s">
        <v>439</v>
      </c>
    </row>
    <row r="4840" spans="1:13" x14ac:dyDescent="0.35">
      <c r="A4840" s="259" t="s">
        <v>2463</v>
      </c>
      <c r="B4840" s="259" t="s">
        <v>2464</v>
      </c>
      <c r="C4840" s="259" t="s">
        <v>1816</v>
      </c>
      <c r="D4840" s="259" t="s">
        <v>24</v>
      </c>
      <c r="E4840" s="259" t="s">
        <v>17</v>
      </c>
      <c r="F4840" s="259" t="s">
        <v>17</v>
      </c>
      <c r="G4840" s="259" t="s">
        <v>17</v>
      </c>
      <c r="H4840" s="259" t="s">
        <v>17</v>
      </c>
      <c r="I4840" s="259" t="s">
        <v>17</v>
      </c>
      <c r="J4840" s="259" t="s">
        <v>8866</v>
      </c>
      <c r="K4840" s="259" t="s">
        <v>8988</v>
      </c>
      <c r="L4840" s="260">
        <v>45531</v>
      </c>
      <c r="M4840" s="259" t="s">
        <v>439</v>
      </c>
    </row>
    <row r="4841" spans="1:13" x14ac:dyDescent="0.35">
      <c r="A4841" s="261" t="s">
        <v>1814</v>
      </c>
      <c r="B4841" s="261" t="s">
        <v>1815</v>
      </c>
      <c r="C4841" s="261" t="s">
        <v>1816</v>
      </c>
      <c r="D4841" s="261" t="s">
        <v>953</v>
      </c>
      <c r="E4841" s="261">
        <v>233299283</v>
      </c>
      <c r="F4841" s="261" t="s">
        <v>8824</v>
      </c>
      <c r="G4841" s="261" t="s">
        <v>888</v>
      </c>
      <c r="H4841" s="261">
        <v>2</v>
      </c>
      <c r="I4841" s="261" t="s">
        <v>8825</v>
      </c>
      <c r="J4841" s="261" t="s">
        <v>8826</v>
      </c>
      <c r="K4841" s="261" t="s">
        <v>8989</v>
      </c>
      <c r="L4841" s="262">
        <v>45531</v>
      </c>
      <c r="M4841" s="261" t="s">
        <v>439</v>
      </c>
    </row>
    <row r="4842" spans="1:13" x14ac:dyDescent="0.35">
      <c r="A4842" s="259" t="s">
        <v>1814</v>
      </c>
      <c r="B4842" s="259" t="s">
        <v>1815</v>
      </c>
      <c r="C4842" s="259" t="s">
        <v>1816</v>
      </c>
      <c r="D4842" s="259" t="s">
        <v>694</v>
      </c>
      <c r="E4842" s="259">
        <v>910770</v>
      </c>
      <c r="F4842" s="259" t="s">
        <v>8990</v>
      </c>
      <c r="G4842" s="259" t="s">
        <v>888</v>
      </c>
      <c r="H4842" s="259">
        <v>2</v>
      </c>
      <c r="I4842" s="259" t="s">
        <v>8991</v>
      </c>
      <c r="J4842" s="259" t="s">
        <v>8992</v>
      </c>
      <c r="K4842" s="259" t="s">
        <v>8993</v>
      </c>
      <c r="L4842" s="260">
        <v>45531</v>
      </c>
      <c r="M4842" s="259" t="s">
        <v>439</v>
      </c>
    </row>
    <row r="4843" spans="1:13" x14ac:dyDescent="0.35">
      <c r="A4843" s="261" t="s">
        <v>1814</v>
      </c>
      <c r="B4843" s="261" t="s">
        <v>1815</v>
      </c>
      <c r="C4843" s="261" t="s">
        <v>1816</v>
      </c>
      <c r="D4843" s="261" t="s">
        <v>962</v>
      </c>
      <c r="E4843" s="261">
        <v>200345877</v>
      </c>
      <c r="F4843" s="261" t="s">
        <v>8850</v>
      </c>
      <c r="G4843" s="261" t="s">
        <v>888</v>
      </c>
      <c r="H4843" s="261">
        <v>2</v>
      </c>
      <c r="I4843" s="261" t="s">
        <v>8833</v>
      </c>
      <c r="J4843" s="261" t="s">
        <v>8994</v>
      </c>
      <c r="K4843" s="261" t="s">
        <v>8995</v>
      </c>
      <c r="L4843" s="262">
        <v>45531</v>
      </c>
      <c r="M4843" s="261" t="s">
        <v>20</v>
      </c>
    </row>
    <row r="4844" spans="1:13" x14ac:dyDescent="0.35">
      <c r="A4844" s="259" t="s">
        <v>1814</v>
      </c>
      <c r="B4844" s="259" t="s">
        <v>1815</v>
      </c>
      <c r="C4844" s="259" t="s">
        <v>1816</v>
      </c>
      <c r="D4844" s="259" t="s">
        <v>967</v>
      </c>
      <c r="E4844" s="259">
        <v>114443162</v>
      </c>
      <c r="F4844" s="259" t="s">
        <v>8850</v>
      </c>
      <c r="G4844" s="259" t="s">
        <v>22</v>
      </c>
      <c r="H4844" s="259">
        <v>3</v>
      </c>
      <c r="I4844" s="259" t="s">
        <v>8833</v>
      </c>
      <c r="J4844" s="259" t="s">
        <v>8996</v>
      </c>
      <c r="K4844" s="259" t="s">
        <v>8997</v>
      </c>
      <c r="L4844" s="260">
        <v>45531</v>
      </c>
      <c r="M4844" s="259" t="s">
        <v>20</v>
      </c>
    </row>
    <row r="4845" spans="1:13" x14ac:dyDescent="0.35">
      <c r="A4845" s="261" t="s">
        <v>1814</v>
      </c>
      <c r="B4845" s="261" t="s">
        <v>1815</v>
      </c>
      <c r="C4845" s="261" t="s">
        <v>1816</v>
      </c>
      <c r="D4845" s="261" t="s">
        <v>568</v>
      </c>
      <c r="E4845" s="261">
        <v>6132240</v>
      </c>
      <c r="F4845" s="261" t="s">
        <v>8998</v>
      </c>
      <c r="G4845" s="261" t="s">
        <v>22</v>
      </c>
      <c r="H4845" s="261">
        <v>3</v>
      </c>
      <c r="I4845" s="261" t="s">
        <v>8999</v>
      </c>
      <c r="J4845" s="261" t="s">
        <v>9000</v>
      </c>
      <c r="K4845" s="261" t="s">
        <v>9001</v>
      </c>
      <c r="L4845" s="262">
        <v>45531</v>
      </c>
      <c r="M4845" s="261" t="s">
        <v>439</v>
      </c>
    </row>
    <row r="4846" spans="1:13" x14ac:dyDescent="0.35">
      <c r="A4846" s="259" t="s">
        <v>1814</v>
      </c>
      <c r="B4846" s="259" t="s">
        <v>1815</v>
      </c>
      <c r="C4846" s="259" t="s">
        <v>1816</v>
      </c>
      <c r="D4846" s="259" t="s">
        <v>40</v>
      </c>
      <c r="E4846" s="259" t="s">
        <v>17</v>
      </c>
      <c r="F4846" s="259" t="s">
        <v>17</v>
      </c>
      <c r="G4846" s="259" t="s">
        <v>17</v>
      </c>
      <c r="H4846" s="259" t="s">
        <v>17</v>
      </c>
      <c r="I4846" s="259" t="s">
        <v>17</v>
      </c>
      <c r="J4846" s="259" t="s">
        <v>9002</v>
      </c>
      <c r="K4846" s="259" t="s">
        <v>9003</v>
      </c>
      <c r="L4846" s="260">
        <v>45531</v>
      </c>
      <c r="M4846" s="259" t="s">
        <v>20</v>
      </c>
    </row>
    <row r="4847" spans="1:13" x14ac:dyDescent="0.35">
      <c r="A4847" s="261" t="s">
        <v>1814</v>
      </c>
      <c r="B4847" s="261" t="s">
        <v>1815</v>
      </c>
      <c r="C4847" s="261" t="s">
        <v>1816</v>
      </c>
      <c r="D4847" s="261" t="s">
        <v>793</v>
      </c>
      <c r="E4847" s="261">
        <v>5307</v>
      </c>
      <c r="F4847" s="261" t="s">
        <v>8847</v>
      </c>
      <c r="G4847" s="261" t="s">
        <v>888</v>
      </c>
      <c r="H4847" s="261">
        <v>2</v>
      </c>
      <c r="I4847" s="261" t="s">
        <v>7600</v>
      </c>
      <c r="J4847" s="261" t="s">
        <v>8848</v>
      </c>
      <c r="K4847" s="261" t="s">
        <v>9004</v>
      </c>
      <c r="L4847" s="262">
        <v>45531</v>
      </c>
      <c r="M4847" s="261" t="s">
        <v>439</v>
      </c>
    </row>
    <row r="4848" spans="1:13" x14ac:dyDescent="0.35">
      <c r="A4848" s="259" t="s">
        <v>1814</v>
      </c>
      <c r="B4848" s="259" t="s">
        <v>1815</v>
      </c>
      <c r="C4848" s="259" t="s">
        <v>1816</v>
      </c>
      <c r="D4848" s="259" t="s">
        <v>990</v>
      </c>
      <c r="E4848" s="259">
        <v>31758165</v>
      </c>
      <c r="F4848" s="259" t="s">
        <v>8850</v>
      </c>
      <c r="G4848" s="259" t="s">
        <v>22</v>
      </c>
      <c r="H4848" s="259">
        <v>3</v>
      </c>
      <c r="I4848" s="259" t="s">
        <v>8833</v>
      </c>
      <c r="J4848" s="259" t="s">
        <v>9005</v>
      </c>
      <c r="K4848" s="259" t="s">
        <v>9006</v>
      </c>
      <c r="L4848" s="260">
        <v>45531</v>
      </c>
      <c r="M4848" s="259" t="s">
        <v>20</v>
      </c>
    </row>
    <row r="4849" spans="1:13" x14ac:dyDescent="0.35">
      <c r="A4849" s="261" t="s">
        <v>1814</v>
      </c>
      <c r="B4849" s="261" t="s">
        <v>1815</v>
      </c>
      <c r="C4849" s="261" t="s">
        <v>1816</v>
      </c>
      <c r="D4849" s="261" t="s">
        <v>995</v>
      </c>
      <c r="E4849" s="261">
        <v>85902715</v>
      </c>
      <c r="F4849" s="261" t="s">
        <v>8850</v>
      </c>
      <c r="G4849" s="261" t="s">
        <v>22</v>
      </c>
      <c r="H4849" s="261">
        <v>3</v>
      </c>
      <c r="I4849" s="261" t="s">
        <v>8833</v>
      </c>
      <c r="J4849" s="261" t="s">
        <v>9007</v>
      </c>
      <c r="K4849" s="261" t="s">
        <v>9008</v>
      </c>
      <c r="L4849" s="262">
        <v>45531</v>
      </c>
      <c r="M4849" s="261" t="s">
        <v>20</v>
      </c>
    </row>
    <row r="4850" spans="1:13" x14ac:dyDescent="0.35">
      <c r="A4850" s="259" t="s">
        <v>1814</v>
      </c>
      <c r="B4850" s="259" t="s">
        <v>1815</v>
      </c>
      <c r="C4850" s="259" t="s">
        <v>1816</v>
      </c>
      <c r="D4850" s="259" t="s">
        <v>1000</v>
      </c>
      <c r="E4850" s="259">
        <v>82684997</v>
      </c>
      <c r="F4850" s="259" t="s">
        <v>9009</v>
      </c>
      <c r="G4850" s="259" t="s">
        <v>22</v>
      </c>
      <c r="H4850" s="259">
        <v>3</v>
      </c>
      <c r="I4850" s="259" t="s">
        <v>8833</v>
      </c>
      <c r="J4850" s="259" t="s">
        <v>9010</v>
      </c>
      <c r="K4850" s="259" t="s">
        <v>9011</v>
      </c>
      <c r="L4850" s="260">
        <v>45531</v>
      </c>
      <c r="M4850" s="259" t="s">
        <v>20</v>
      </c>
    </row>
    <row r="4851" spans="1:13" x14ac:dyDescent="0.35">
      <c r="A4851" s="261" t="s">
        <v>1814</v>
      </c>
      <c r="B4851" s="261" t="s">
        <v>1815</v>
      </c>
      <c r="C4851" s="261" t="s">
        <v>1816</v>
      </c>
      <c r="D4851" s="261" t="s">
        <v>1003</v>
      </c>
      <c r="E4851" s="261">
        <v>30758832</v>
      </c>
      <c r="F4851" s="261" t="s">
        <v>8850</v>
      </c>
      <c r="G4851" s="261" t="s">
        <v>22</v>
      </c>
      <c r="H4851" s="261">
        <v>3</v>
      </c>
      <c r="I4851" s="261" t="s">
        <v>8833</v>
      </c>
      <c r="J4851" s="261" t="s">
        <v>9012</v>
      </c>
      <c r="K4851" s="261" t="s">
        <v>9013</v>
      </c>
      <c r="L4851" s="262">
        <v>45531</v>
      </c>
      <c r="M4851" s="261" t="s">
        <v>20</v>
      </c>
    </row>
    <row r="4852" spans="1:13" x14ac:dyDescent="0.35">
      <c r="A4852" s="259" t="s">
        <v>1814</v>
      </c>
      <c r="B4852" s="259" t="s">
        <v>1815</v>
      </c>
      <c r="C4852" s="259" t="s">
        <v>1816</v>
      </c>
      <c r="D4852" s="259" t="s">
        <v>1006</v>
      </c>
      <c r="E4852" s="259">
        <v>999333</v>
      </c>
      <c r="F4852" s="259" t="s">
        <v>8850</v>
      </c>
      <c r="G4852" s="259" t="s">
        <v>22</v>
      </c>
      <c r="H4852" s="259">
        <v>3</v>
      </c>
      <c r="I4852" s="259" t="s">
        <v>8833</v>
      </c>
      <c r="J4852" s="259" t="s">
        <v>9014</v>
      </c>
      <c r="K4852" s="259" t="s">
        <v>9015</v>
      </c>
      <c r="L4852" s="260">
        <v>45531</v>
      </c>
      <c r="M4852" s="259" t="s">
        <v>20</v>
      </c>
    </row>
    <row r="4853" spans="1:13" x14ac:dyDescent="0.35">
      <c r="A4853" s="261" t="s">
        <v>1814</v>
      </c>
      <c r="B4853" s="261" t="s">
        <v>1815</v>
      </c>
      <c r="C4853" s="261" t="s">
        <v>1816</v>
      </c>
      <c r="D4853" s="261" t="s">
        <v>823</v>
      </c>
      <c r="E4853" s="261">
        <v>0</v>
      </c>
      <c r="F4853" s="261" t="s">
        <v>8850</v>
      </c>
      <c r="G4853" s="261" t="s">
        <v>22</v>
      </c>
      <c r="H4853" s="261">
        <v>3</v>
      </c>
      <c r="I4853" s="261" t="s">
        <v>8833</v>
      </c>
      <c r="J4853" s="261" t="s">
        <v>9016</v>
      </c>
      <c r="K4853" s="261" t="s">
        <v>9017</v>
      </c>
      <c r="L4853" s="262">
        <v>45531</v>
      </c>
      <c r="M4853" s="261" t="s">
        <v>20</v>
      </c>
    </row>
    <row r="4854" spans="1:13" x14ac:dyDescent="0.35">
      <c r="A4854" s="259" t="s">
        <v>1814</v>
      </c>
      <c r="B4854" s="259" t="s">
        <v>1815</v>
      </c>
      <c r="C4854" s="259" t="s">
        <v>1816</v>
      </c>
      <c r="D4854" s="259" t="s">
        <v>404</v>
      </c>
      <c r="E4854" s="259">
        <v>4</v>
      </c>
      <c r="F4854" s="259" t="s">
        <v>9018</v>
      </c>
      <c r="G4854" s="259" t="s">
        <v>22</v>
      </c>
      <c r="H4854" s="259">
        <v>3</v>
      </c>
      <c r="I4854" s="259" t="s">
        <v>9019</v>
      </c>
      <c r="J4854" s="259" t="s">
        <v>9020</v>
      </c>
      <c r="K4854" s="259" t="s">
        <v>9021</v>
      </c>
      <c r="L4854" s="260">
        <v>45531</v>
      </c>
      <c r="M4854" s="259" t="s">
        <v>439</v>
      </c>
    </row>
    <row r="4855" spans="1:13" x14ac:dyDescent="0.35">
      <c r="A4855" s="261" t="s">
        <v>1814</v>
      </c>
      <c r="B4855" s="261" t="s">
        <v>1815</v>
      </c>
      <c r="C4855" s="261" t="s">
        <v>1816</v>
      </c>
      <c r="D4855" s="261" t="s">
        <v>26</v>
      </c>
      <c r="E4855" s="261" t="s">
        <v>17</v>
      </c>
      <c r="F4855" s="261" t="s">
        <v>17</v>
      </c>
      <c r="G4855" s="261" t="s">
        <v>17</v>
      </c>
      <c r="H4855" s="261" t="s">
        <v>17</v>
      </c>
      <c r="I4855" s="261" t="s">
        <v>17</v>
      </c>
      <c r="J4855" s="261" t="s">
        <v>8866</v>
      </c>
      <c r="K4855" s="261" t="s">
        <v>9022</v>
      </c>
      <c r="L4855" s="262">
        <v>45531</v>
      </c>
      <c r="M4855" s="261" t="s">
        <v>439</v>
      </c>
    </row>
    <row r="4856" spans="1:13" x14ac:dyDescent="0.35">
      <c r="A4856" s="259" t="s">
        <v>1814</v>
      </c>
      <c r="B4856" s="259" t="s">
        <v>1815</v>
      </c>
      <c r="C4856" s="259" t="s">
        <v>1816</v>
      </c>
      <c r="D4856" s="259" t="s">
        <v>28</v>
      </c>
      <c r="E4856" s="259" t="s">
        <v>17</v>
      </c>
      <c r="F4856" s="259" t="s">
        <v>17</v>
      </c>
      <c r="G4856" s="259" t="s">
        <v>17</v>
      </c>
      <c r="H4856" s="259" t="s">
        <v>17</v>
      </c>
      <c r="I4856" s="259" t="s">
        <v>17</v>
      </c>
      <c r="J4856" s="259" t="s">
        <v>8866</v>
      </c>
      <c r="K4856" s="259" t="s">
        <v>9023</v>
      </c>
      <c r="L4856" s="260">
        <v>45531</v>
      </c>
      <c r="M4856" s="259" t="s">
        <v>439</v>
      </c>
    </row>
    <row r="4857" spans="1:13" x14ac:dyDescent="0.35">
      <c r="A4857" s="261" t="s">
        <v>1814</v>
      </c>
      <c r="B4857" s="261" t="s">
        <v>1815</v>
      </c>
      <c r="C4857" s="261" t="s">
        <v>1816</v>
      </c>
      <c r="D4857" s="261" t="s">
        <v>38</v>
      </c>
      <c r="E4857" s="261">
        <v>4995530</v>
      </c>
      <c r="F4857" s="261" t="s">
        <v>9024</v>
      </c>
      <c r="G4857" s="261" t="s">
        <v>888</v>
      </c>
      <c r="H4857" s="261">
        <v>2</v>
      </c>
      <c r="I4857" s="261" t="s">
        <v>9025</v>
      </c>
      <c r="J4857" s="261" t="s">
        <v>9026</v>
      </c>
      <c r="K4857" s="261" t="s">
        <v>9027</v>
      </c>
      <c r="L4857" s="262">
        <v>45531</v>
      </c>
      <c r="M4857" s="261" t="s">
        <v>20</v>
      </c>
    </row>
    <row r="4858" spans="1:13" x14ac:dyDescent="0.35">
      <c r="A4858" s="259" t="s">
        <v>1814</v>
      </c>
      <c r="B4858" s="259" t="s">
        <v>1815</v>
      </c>
      <c r="C4858" s="259" t="s">
        <v>1816</v>
      </c>
      <c r="D4858" s="259" t="s">
        <v>16</v>
      </c>
      <c r="E4858" s="259" t="s">
        <v>17</v>
      </c>
      <c r="F4858" s="259" t="s">
        <v>17</v>
      </c>
      <c r="G4858" s="259" t="s">
        <v>17</v>
      </c>
      <c r="H4858" s="259" t="s">
        <v>17</v>
      </c>
      <c r="I4858" s="259" t="s">
        <v>17</v>
      </c>
      <c r="J4858" s="259" t="s">
        <v>8866</v>
      </c>
      <c r="K4858" s="259" t="s">
        <v>9028</v>
      </c>
      <c r="L4858" s="260">
        <v>45531</v>
      </c>
      <c r="M4858" s="259" t="s">
        <v>439</v>
      </c>
    </row>
    <row r="4859" spans="1:13" x14ac:dyDescent="0.35">
      <c r="A4859" s="261" t="s">
        <v>1814</v>
      </c>
      <c r="B4859" s="261" t="s">
        <v>1815</v>
      </c>
      <c r="C4859" s="261" t="s">
        <v>1816</v>
      </c>
      <c r="D4859" s="261" t="s">
        <v>21</v>
      </c>
      <c r="E4859" s="261" t="s">
        <v>17</v>
      </c>
      <c r="F4859" s="261" t="s">
        <v>17</v>
      </c>
      <c r="G4859" s="261" t="s">
        <v>17</v>
      </c>
      <c r="H4859" s="261" t="s">
        <v>17</v>
      </c>
      <c r="I4859" s="261" t="s">
        <v>17</v>
      </c>
      <c r="J4859" s="261" t="s">
        <v>8866</v>
      </c>
      <c r="K4859" s="261" t="s">
        <v>9029</v>
      </c>
      <c r="L4859" s="262">
        <v>45531</v>
      </c>
      <c r="M4859" s="261" t="s">
        <v>439</v>
      </c>
    </row>
    <row r="4860" spans="1:13" x14ac:dyDescent="0.35">
      <c r="A4860" s="259" t="s">
        <v>1814</v>
      </c>
      <c r="B4860" s="259" t="s">
        <v>1815</v>
      </c>
      <c r="C4860" s="259" t="s">
        <v>1816</v>
      </c>
      <c r="D4860" s="259" t="s">
        <v>768</v>
      </c>
      <c r="E4860" s="259" t="s">
        <v>17</v>
      </c>
      <c r="F4860" s="259" t="s">
        <v>17</v>
      </c>
      <c r="G4860" s="259" t="s">
        <v>17</v>
      </c>
      <c r="H4860" s="259" t="s">
        <v>17</v>
      </c>
      <c r="I4860" s="259" t="s">
        <v>17</v>
      </c>
      <c r="J4860" s="259" t="s">
        <v>8866</v>
      </c>
      <c r="K4860" s="259" t="s">
        <v>9030</v>
      </c>
      <c r="L4860" s="260">
        <v>45531</v>
      </c>
      <c r="M4860" s="259" t="s">
        <v>439</v>
      </c>
    </row>
    <row r="4861" spans="1:13" x14ac:dyDescent="0.35">
      <c r="A4861" s="261" t="s">
        <v>1814</v>
      </c>
      <c r="B4861" s="261" t="s">
        <v>1815</v>
      </c>
      <c r="C4861" s="261" t="s">
        <v>1816</v>
      </c>
      <c r="D4861" s="261" t="s">
        <v>24</v>
      </c>
      <c r="E4861" s="261" t="s">
        <v>17</v>
      </c>
      <c r="F4861" s="261" t="s">
        <v>17</v>
      </c>
      <c r="G4861" s="261" t="s">
        <v>17</v>
      </c>
      <c r="H4861" s="261" t="s">
        <v>17</v>
      </c>
      <c r="I4861" s="261" t="s">
        <v>17</v>
      </c>
      <c r="J4861" s="261" t="s">
        <v>8866</v>
      </c>
      <c r="K4861" s="261" t="s">
        <v>9031</v>
      </c>
      <c r="L4861" s="262">
        <v>45531</v>
      </c>
      <c r="M4861" s="261" t="s">
        <v>439</v>
      </c>
    </row>
    <row r="4862" spans="1:13" x14ac:dyDescent="0.35">
      <c r="A4862" s="259" t="s">
        <v>1712</v>
      </c>
      <c r="B4862" s="259" t="s">
        <v>1713</v>
      </c>
      <c r="C4862" s="259" t="s">
        <v>1707</v>
      </c>
      <c r="D4862" s="259" t="s">
        <v>953</v>
      </c>
      <c r="E4862" s="259">
        <v>18700000</v>
      </c>
      <c r="F4862" s="259" t="s">
        <v>8743</v>
      </c>
      <c r="G4862" s="259" t="s">
        <v>888</v>
      </c>
      <c r="H4862" s="259">
        <v>2</v>
      </c>
      <c r="I4862" s="259" t="s">
        <v>8744</v>
      </c>
      <c r="J4862" s="259" t="s">
        <v>8745</v>
      </c>
      <c r="K4862" s="259" t="s">
        <v>9032</v>
      </c>
      <c r="L4862" s="260">
        <v>45531</v>
      </c>
      <c r="M4862" s="259" t="s">
        <v>439</v>
      </c>
    </row>
    <row r="4863" spans="1:13" x14ac:dyDescent="0.35">
      <c r="A4863" s="261" t="s">
        <v>1712</v>
      </c>
      <c r="B4863" s="261" t="s">
        <v>1713</v>
      </c>
      <c r="C4863" s="261" t="s">
        <v>1707</v>
      </c>
      <c r="D4863" s="261" t="s">
        <v>694</v>
      </c>
      <c r="E4863" s="261">
        <v>98924</v>
      </c>
      <c r="F4863" s="261" t="s">
        <v>9033</v>
      </c>
      <c r="G4863" s="261" t="s">
        <v>888</v>
      </c>
      <c r="H4863" s="261">
        <v>2</v>
      </c>
      <c r="I4863" s="261" t="s">
        <v>9034</v>
      </c>
      <c r="J4863" s="261" t="s">
        <v>9035</v>
      </c>
      <c r="K4863" s="261" t="s">
        <v>9036</v>
      </c>
      <c r="L4863" s="262">
        <v>45531</v>
      </c>
      <c r="M4863" s="261" t="s">
        <v>439</v>
      </c>
    </row>
    <row r="4864" spans="1:13" x14ac:dyDescent="0.35">
      <c r="A4864" s="259" t="s">
        <v>1712</v>
      </c>
      <c r="B4864" s="259" t="s">
        <v>1713</v>
      </c>
      <c r="C4864" s="259" t="s">
        <v>1707</v>
      </c>
      <c r="D4864" s="259" t="s">
        <v>962</v>
      </c>
      <c r="E4864" s="259">
        <v>2694100</v>
      </c>
      <c r="F4864" s="259" t="s">
        <v>9033</v>
      </c>
      <c r="G4864" s="259" t="s">
        <v>22</v>
      </c>
      <c r="H4864" s="259">
        <v>3</v>
      </c>
      <c r="I4864" s="259" t="s">
        <v>9034</v>
      </c>
      <c r="J4864" s="259" t="s">
        <v>9037</v>
      </c>
      <c r="K4864" s="259" t="s">
        <v>9038</v>
      </c>
      <c r="L4864" s="260">
        <v>45531</v>
      </c>
      <c r="M4864" s="259" t="s">
        <v>439</v>
      </c>
    </row>
    <row r="4865" spans="1:13" x14ac:dyDescent="0.35">
      <c r="A4865" s="261" t="s">
        <v>1712</v>
      </c>
      <c r="B4865" s="261" t="s">
        <v>1713</v>
      </c>
      <c r="C4865" s="261" t="s">
        <v>1707</v>
      </c>
      <c r="D4865" s="261" t="s">
        <v>967</v>
      </c>
      <c r="E4865" s="261">
        <v>39696</v>
      </c>
      <c r="F4865" s="261" t="s">
        <v>9039</v>
      </c>
      <c r="G4865" s="261" t="s">
        <v>888</v>
      </c>
      <c r="H4865" s="261">
        <v>2</v>
      </c>
      <c r="I4865" s="261" t="s">
        <v>9040</v>
      </c>
      <c r="J4865" s="261" t="s">
        <v>9041</v>
      </c>
      <c r="K4865" s="261" t="s">
        <v>9042</v>
      </c>
      <c r="L4865" s="262">
        <v>45531</v>
      </c>
      <c r="M4865" s="261" t="s">
        <v>439</v>
      </c>
    </row>
    <row r="4866" spans="1:13" x14ac:dyDescent="0.35">
      <c r="A4866" s="259" t="s">
        <v>1712</v>
      </c>
      <c r="B4866" s="259" t="s">
        <v>1713</v>
      </c>
      <c r="C4866" s="259" t="s">
        <v>1707</v>
      </c>
      <c r="D4866" s="259" t="s">
        <v>568</v>
      </c>
      <c r="E4866" s="259">
        <v>39696</v>
      </c>
      <c r="F4866" s="259" t="s">
        <v>9039</v>
      </c>
      <c r="G4866" s="259" t="s">
        <v>888</v>
      </c>
      <c r="H4866" s="259">
        <v>2</v>
      </c>
      <c r="I4866" s="259" t="s">
        <v>9040</v>
      </c>
      <c r="J4866" s="259" t="s">
        <v>9043</v>
      </c>
      <c r="K4866" s="259" t="s">
        <v>9044</v>
      </c>
      <c r="L4866" s="260">
        <v>45531</v>
      </c>
      <c r="M4866" s="259" t="s">
        <v>439</v>
      </c>
    </row>
    <row r="4867" spans="1:13" x14ac:dyDescent="0.35">
      <c r="A4867" s="261" t="s">
        <v>1712</v>
      </c>
      <c r="B4867" s="261" t="s">
        <v>1713</v>
      </c>
      <c r="C4867" s="261" t="s">
        <v>1707</v>
      </c>
      <c r="D4867" s="261" t="s">
        <v>635</v>
      </c>
      <c r="E4867" s="261" t="s">
        <v>17</v>
      </c>
      <c r="F4867" s="261" t="s">
        <v>17</v>
      </c>
      <c r="G4867" s="261" t="s">
        <v>22</v>
      </c>
      <c r="H4867" s="261">
        <v>3</v>
      </c>
      <c r="I4867" s="261" t="s">
        <v>17</v>
      </c>
      <c r="J4867" s="261" t="s">
        <v>9045</v>
      </c>
      <c r="K4867" s="261" t="s">
        <v>9046</v>
      </c>
      <c r="L4867" s="262">
        <v>45531</v>
      </c>
      <c r="M4867" s="261" t="s">
        <v>439</v>
      </c>
    </row>
    <row r="4868" spans="1:13" x14ac:dyDescent="0.35">
      <c r="A4868" s="259" t="s">
        <v>1712</v>
      </c>
      <c r="B4868" s="259" t="s">
        <v>1713</v>
      </c>
      <c r="C4868" s="259" t="s">
        <v>1707</v>
      </c>
      <c r="D4868" s="259" t="s">
        <v>793</v>
      </c>
      <c r="E4868" s="259">
        <v>3028</v>
      </c>
      <c r="F4868" s="259" t="s">
        <v>9047</v>
      </c>
      <c r="G4868" s="259" t="s">
        <v>888</v>
      </c>
      <c r="H4868" s="259">
        <v>2</v>
      </c>
      <c r="I4868" s="259" t="s">
        <v>9048</v>
      </c>
      <c r="J4868" s="259" t="s">
        <v>9049</v>
      </c>
      <c r="K4868" s="259" t="s">
        <v>9050</v>
      </c>
      <c r="L4868" s="260">
        <v>45531</v>
      </c>
      <c r="M4868" s="259" t="s">
        <v>439</v>
      </c>
    </row>
    <row r="4869" spans="1:13" x14ac:dyDescent="0.35">
      <c r="A4869" s="261" t="s">
        <v>1712</v>
      </c>
      <c r="B4869" s="261" t="s">
        <v>1713</v>
      </c>
      <c r="C4869" s="261" t="s">
        <v>1707</v>
      </c>
      <c r="D4869" s="261" t="s">
        <v>990</v>
      </c>
      <c r="E4869" s="261">
        <v>39696</v>
      </c>
      <c r="F4869" s="261" t="s">
        <v>9039</v>
      </c>
      <c r="G4869" s="261" t="s">
        <v>888</v>
      </c>
      <c r="H4869" s="261">
        <v>2</v>
      </c>
      <c r="I4869" s="261" t="s">
        <v>9040</v>
      </c>
      <c r="J4869" s="261" t="s">
        <v>9051</v>
      </c>
      <c r="K4869" s="261" t="s">
        <v>9052</v>
      </c>
      <c r="L4869" s="262">
        <v>45531</v>
      </c>
      <c r="M4869" s="261" t="s">
        <v>439</v>
      </c>
    </row>
    <row r="4870" spans="1:13" x14ac:dyDescent="0.35">
      <c r="A4870" s="259" t="s">
        <v>1712</v>
      </c>
      <c r="B4870" s="259" t="s">
        <v>1713</v>
      </c>
      <c r="C4870" s="259" t="s">
        <v>1707</v>
      </c>
      <c r="D4870" s="259" t="s">
        <v>995</v>
      </c>
      <c r="E4870" s="259">
        <v>2654404</v>
      </c>
      <c r="F4870" s="259" t="s">
        <v>9053</v>
      </c>
      <c r="G4870" s="259" t="s">
        <v>888</v>
      </c>
      <c r="H4870" s="259">
        <v>2</v>
      </c>
      <c r="I4870" s="259" t="s">
        <v>9054</v>
      </c>
      <c r="J4870" s="259" t="s">
        <v>9055</v>
      </c>
      <c r="K4870" s="259" t="s">
        <v>9056</v>
      </c>
      <c r="L4870" s="260">
        <v>45531</v>
      </c>
      <c r="M4870" s="259" t="s">
        <v>439</v>
      </c>
    </row>
    <row r="4871" spans="1:13" x14ac:dyDescent="0.35">
      <c r="A4871" s="261" t="s">
        <v>1712</v>
      </c>
      <c r="B4871" s="261" t="s">
        <v>1713</v>
      </c>
      <c r="C4871" s="261" t="s">
        <v>1707</v>
      </c>
      <c r="D4871" s="261" t="s">
        <v>1000</v>
      </c>
      <c r="E4871" s="261">
        <v>0</v>
      </c>
      <c r="F4871" s="261" t="s">
        <v>9039</v>
      </c>
      <c r="G4871" s="261" t="s">
        <v>888</v>
      </c>
      <c r="H4871" s="261">
        <v>2</v>
      </c>
      <c r="I4871" s="261" t="s">
        <v>9040</v>
      </c>
      <c r="J4871" s="261" t="s">
        <v>9057</v>
      </c>
      <c r="K4871" s="261" t="s">
        <v>9058</v>
      </c>
      <c r="L4871" s="262">
        <v>45531</v>
      </c>
      <c r="M4871" s="261" t="s">
        <v>439</v>
      </c>
    </row>
    <row r="4872" spans="1:13" x14ac:dyDescent="0.35">
      <c r="A4872" s="259" t="s">
        <v>1712</v>
      </c>
      <c r="B4872" s="259" t="s">
        <v>1713</v>
      </c>
      <c r="C4872" s="259" t="s">
        <v>1707</v>
      </c>
      <c r="D4872" s="259" t="s">
        <v>1003</v>
      </c>
      <c r="E4872" s="259">
        <v>39696</v>
      </c>
      <c r="F4872" s="259" t="s">
        <v>9039</v>
      </c>
      <c r="G4872" s="259" t="s">
        <v>888</v>
      </c>
      <c r="H4872" s="259">
        <v>2</v>
      </c>
      <c r="I4872" s="259" t="s">
        <v>9040</v>
      </c>
      <c r="J4872" s="259" t="s">
        <v>9059</v>
      </c>
      <c r="K4872" s="259" t="s">
        <v>9060</v>
      </c>
      <c r="L4872" s="260">
        <v>45531</v>
      </c>
      <c r="M4872" s="259" t="s">
        <v>439</v>
      </c>
    </row>
    <row r="4873" spans="1:13" x14ac:dyDescent="0.35">
      <c r="A4873" s="261" t="s">
        <v>1712</v>
      </c>
      <c r="B4873" s="261" t="s">
        <v>1713</v>
      </c>
      <c r="C4873" s="261" t="s">
        <v>1707</v>
      </c>
      <c r="D4873" s="261" t="s">
        <v>1006</v>
      </c>
      <c r="E4873" s="261" t="s">
        <v>17</v>
      </c>
      <c r="F4873" s="261" t="s">
        <v>17</v>
      </c>
      <c r="G4873" s="261" t="s">
        <v>888</v>
      </c>
      <c r="H4873" s="261">
        <v>2</v>
      </c>
      <c r="I4873" s="261" t="s">
        <v>17</v>
      </c>
      <c r="J4873" s="261" t="s">
        <v>9061</v>
      </c>
      <c r="K4873" s="261" t="s">
        <v>9062</v>
      </c>
      <c r="L4873" s="262">
        <v>45531</v>
      </c>
      <c r="M4873" s="261" t="s">
        <v>439</v>
      </c>
    </row>
    <row r="4874" spans="1:13" x14ac:dyDescent="0.35">
      <c r="A4874" s="259" t="s">
        <v>1712</v>
      </c>
      <c r="B4874" s="259" t="s">
        <v>1713</v>
      </c>
      <c r="C4874" s="259" t="s">
        <v>1707</v>
      </c>
      <c r="D4874" s="259" t="s">
        <v>823</v>
      </c>
      <c r="E4874" s="259" t="s">
        <v>17</v>
      </c>
      <c r="F4874" s="259" t="s">
        <v>17</v>
      </c>
      <c r="G4874" s="259" t="s">
        <v>888</v>
      </c>
      <c r="H4874" s="259">
        <v>2</v>
      </c>
      <c r="I4874" s="259" t="s">
        <v>17</v>
      </c>
      <c r="J4874" s="259" t="s">
        <v>9063</v>
      </c>
      <c r="K4874" s="259" t="s">
        <v>9064</v>
      </c>
      <c r="L4874" s="260">
        <v>45531</v>
      </c>
      <c r="M4874" s="259" t="s">
        <v>439</v>
      </c>
    </row>
    <row r="4875" spans="1:13" x14ac:dyDescent="0.35">
      <c r="A4875" s="261" t="s">
        <v>259</v>
      </c>
      <c r="B4875" s="261" t="s">
        <v>260</v>
      </c>
      <c r="C4875" s="261" t="s">
        <v>261</v>
      </c>
      <c r="D4875" s="261" t="s">
        <v>953</v>
      </c>
      <c r="E4875" s="261">
        <v>57356562</v>
      </c>
      <c r="F4875" s="261" t="s">
        <v>9065</v>
      </c>
      <c r="G4875" s="261" t="s">
        <v>888</v>
      </c>
      <c r="H4875" s="261">
        <v>2</v>
      </c>
      <c r="I4875" s="261" t="s">
        <v>9066</v>
      </c>
      <c r="J4875" s="261" t="s">
        <v>9067</v>
      </c>
      <c r="K4875" s="261" t="s">
        <v>9068</v>
      </c>
      <c r="L4875" s="262">
        <v>45531</v>
      </c>
      <c r="M4875" s="261" t="s">
        <v>439</v>
      </c>
    </row>
    <row r="4876" spans="1:13" x14ac:dyDescent="0.35">
      <c r="A4876" s="259" t="s">
        <v>259</v>
      </c>
      <c r="B4876" s="259" t="s">
        <v>260</v>
      </c>
      <c r="C4876" s="259" t="s">
        <v>261</v>
      </c>
      <c r="D4876" s="259" t="s">
        <v>694</v>
      </c>
      <c r="E4876" s="259">
        <v>38244</v>
      </c>
      <c r="F4876" s="259" t="s">
        <v>9069</v>
      </c>
      <c r="G4876" s="259" t="s">
        <v>888</v>
      </c>
      <c r="H4876" s="259">
        <v>2</v>
      </c>
      <c r="I4876" s="259" t="s">
        <v>9070</v>
      </c>
      <c r="J4876" s="259" t="s">
        <v>9071</v>
      </c>
      <c r="K4876" s="259" t="s">
        <v>9072</v>
      </c>
      <c r="L4876" s="260">
        <v>45531</v>
      </c>
      <c r="M4876" s="259" t="s">
        <v>439</v>
      </c>
    </row>
    <row r="4877" spans="1:13" x14ac:dyDescent="0.35">
      <c r="A4877" s="261" t="s">
        <v>259</v>
      </c>
      <c r="B4877" s="261" t="s">
        <v>260</v>
      </c>
      <c r="C4877" s="261" t="s">
        <v>261</v>
      </c>
      <c r="D4877" s="261" t="s">
        <v>962</v>
      </c>
      <c r="E4877" s="261">
        <v>1341387</v>
      </c>
      <c r="F4877" s="261" t="s">
        <v>9073</v>
      </c>
      <c r="G4877" s="261" t="s">
        <v>888</v>
      </c>
      <c r="H4877" s="261">
        <v>2</v>
      </c>
      <c r="I4877" s="261" t="s">
        <v>9074</v>
      </c>
      <c r="J4877" s="261" t="s">
        <v>9075</v>
      </c>
      <c r="K4877" s="261" t="s">
        <v>9076</v>
      </c>
      <c r="L4877" s="262">
        <v>45531</v>
      </c>
      <c r="M4877" s="261" t="s">
        <v>20</v>
      </c>
    </row>
    <row r="4878" spans="1:13" x14ac:dyDescent="0.35">
      <c r="A4878" s="259" t="s">
        <v>259</v>
      </c>
      <c r="B4878" s="259" t="s">
        <v>260</v>
      </c>
      <c r="C4878" s="259" t="s">
        <v>261</v>
      </c>
      <c r="D4878" s="259" t="s">
        <v>967</v>
      </c>
      <c r="E4878" s="259">
        <v>782468</v>
      </c>
      <c r="F4878" s="259" t="s">
        <v>6139</v>
      </c>
      <c r="G4878" s="259" t="s">
        <v>888</v>
      </c>
      <c r="H4878" s="259">
        <v>2</v>
      </c>
      <c r="I4878" s="259" t="s">
        <v>9077</v>
      </c>
      <c r="J4878" s="259" t="s">
        <v>9078</v>
      </c>
      <c r="K4878" s="259" t="s">
        <v>9079</v>
      </c>
      <c r="L4878" s="260">
        <v>45531</v>
      </c>
      <c r="M4878" s="259" t="s">
        <v>439</v>
      </c>
    </row>
    <row r="4879" spans="1:13" x14ac:dyDescent="0.35">
      <c r="A4879" s="261" t="s">
        <v>259</v>
      </c>
      <c r="B4879" s="261" t="s">
        <v>260</v>
      </c>
      <c r="C4879" s="261" t="s">
        <v>261</v>
      </c>
      <c r="D4879" s="261" t="s">
        <v>568</v>
      </c>
      <c r="E4879" s="261">
        <v>782468</v>
      </c>
      <c r="F4879" s="261" t="s">
        <v>6139</v>
      </c>
      <c r="G4879" s="261" t="s">
        <v>888</v>
      </c>
      <c r="H4879" s="261">
        <v>2</v>
      </c>
      <c r="I4879" s="261" t="s">
        <v>9077</v>
      </c>
      <c r="J4879" s="261" t="s">
        <v>9078</v>
      </c>
      <c r="K4879" s="261" t="s">
        <v>9080</v>
      </c>
      <c r="L4879" s="262">
        <v>45531</v>
      </c>
      <c r="M4879" s="261" t="s">
        <v>439</v>
      </c>
    </row>
    <row r="4880" spans="1:13" x14ac:dyDescent="0.35">
      <c r="A4880" s="259" t="s">
        <v>259</v>
      </c>
      <c r="B4880" s="259" t="s">
        <v>260</v>
      </c>
      <c r="C4880" s="259" t="s">
        <v>261</v>
      </c>
      <c r="D4880" s="259" t="s">
        <v>40</v>
      </c>
      <c r="E4880" s="259">
        <v>0</v>
      </c>
      <c r="F4880" s="259" t="s">
        <v>512</v>
      </c>
      <c r="G4880" s="259" t="s">
        <v>17</v>
      </c>
      <c r="H4880" s="259" t="s">
        <v>17</v>
      </c>
      <c r="I4880" s="259" t="s">
        <v>512</v>
      </c>
      <c r="J4880" s="259" t="s">
        <v>9081</v>
      </c>
      <c r="K4880" s="259" t="s">
        <v>9082</v>
      </c>
      <c r="L4880" s="260">
        <v>45531</v>
      </c>
      <c r="M4880" s="259" t="s">
        <v>20</v>
      </c>
    </row>
    <row r="4881" spans="1:13" x14ac:dyDescent="0.35">
      <c r="A4881" s="261" t="s">
        <v>259</v>
      </c>
      <c r="B4881" s="261" t="s">
        <v>260</v>
      </c>
      <c r="C4881" s="261" t="s">
        <v>261</v>
      </c>
      <c r="D4881" s="261" t="s">
        <v>635</v>
      </c>
      <c r="E4881" s="261">
        <v>0</v>
      </c>
      <c r="F4881" s="261" t="s">
        <v>512</v>
      </c>
      <c r="G4881" s="261" t="s">
        <v>17</v>
      </c>
      <c r="H4881" s="261" t="s">
        <v>17</v>
      </c>
      <c r="I4881" s="261" t="s">
        <v>512</v>
      </c>
      <c r="J4881" s="261" t="s">
        <v>9081</v>
      </c>
      <c r="K4881" s="261" t="s">
        <v>9083</v>
      </c>
      <c r="L4881" s="262">
        <v>45531</v>
      </c>
      <c r="M4881" s="261" t="s">
        <v>20</v>
      </c>
    </row>
    <row r="4882" spans="1:13" x14ac:dyDescent="0.35">
      <c r="A4882" s="259" t="s">
        <v>259</v>
      </c>
      <c r="B4882" s="259" t="s">
        <v>260</v>
      </c>
      <c r="C4882" s="259" t="s">
        <v>261</v>
      </c>
      <c r="D4882" s="259" t="s">
        <v>990</v>
      </c>
      <c r="E4882" s="259">
        <v>782468</v>
      </c>
      <c r="F4882" s="259" t="s">
        <v>6139</v>
      </c>
      <c r="G4882" s="259" t="s">
        <v>888</v>
      </c>
      <c r="H4882" s="259">
        <v>2</v>
      </c>
      <c r="I4882" s="259" t="s">
        <v>9077</v>
      </c>
      <c r="J4882" s="259" t="s">
        <v>9084</v>
      </c>
      <c r="K4882" s="259" t="s">
        <v>9085</v>
      </c>
      <c r="L4882" s="260">
        <v>45531</v>
      </c>
      <c r="M4882" s="259" t="s">
        <v>20</v>
      </c>
    </row>
    <row r="4883" spans="1:13" x14ac:dyDescent="0.35">
      <c r="A4883" s="261" t="s">
        <v>259</v>
      </c>
      <c r="B4883" s="261" t="s">
        <v>260</v>
      </c>
      <c r="C4883" s="261" t="s">
        <v>261</v>
      </c>
      <c r="D4883" s="261" t="s">
        <v>995</v>
      </c>
      <c r="E4883" s="261">
        <v>558919</v>
      </c>
      <c r="F4883" s="261" t="s">
        <v>9073</v>
      </c>
      <c r="G4883" s="261" t="s">
        <v>888</v>
      </c>
      <c r="H4883" s="261">
        <v>2</v>
      </c>
      <c r="I4883" s="261" t="s">
        <v>9074</v>
      </c>
      <c r="J4883" s="261" t="s">
        <v>9086</v>
      </c>
      <c r="K4883" s="261" t="s">
        <v>9087</v>
      </c>
      <c r="L4883" s="262">
        <v>45531</v>
      </c>
      <c r="M4883" s="261" t="s">
        <v>20</v>
      </c>
    </row>
    <row r="4884" spans="1:13" x14ac:dyDescent="0.35">
      <c r="A4884" s="259" t="s">
        <v>259</v>
      </c>
      <c r="B4884" s="259" t="s">
        <v>260</v>
      </c>
      <c r="C4884" s="259" t="s">
        <v>261</v>
      </c>
      <c r="D4884" s="259" t="s">
        <v>1000</v>
      </c>
      <c r="E4884" s="259">
        <v>0</v>
      </c>
      <c r="F4884" s="259" t="s">
        <v>9088</v>
      </c>
      <c r="G4884" s="259" t="s">
        <v>888</v>
      </c>
      <c r="H4884" s="259">
        <v>2</v>
      </c>
      <c r="I4884" s="259" t="s">
        <v>9077</v>
      </c>
      <c r="J4884" s="259" t="s">
        <v>9057</v>
      </c>
      <c r="K4884" s="259" t="s">
        <v>9089</v>
      </c>
      <c r="L4884" s="260">
        <v>45531</v>
      </c>
      <c r="M4884" s="259" t="s">
        <v>20</v>
      </c>
    </row>
    <row r="4885" spans="1:13" x14ac:dyDescent="0.35">
      <c r="A4885" s="261" t="s">
        <v>259</v>
      </c>
      <c r="B4885" s="261" t="s">
        <v>260</v>
      </c>
      <c r="C4885" s="261" t="s">
        <v>261</v>
      </c>
      <c r="D4885" s="261" t="s">
        <v>1003</v>
      </c>
      <c r="E4885" s="261">
        <v>782468</v>
      </c>
      <c r="F4885" s="261" t="s">
        <v>9088</v>
      </c>
      <c r="G4885" s="261" t="s">
        <v>888</v>
      </c>
      <c r="H4885" s="261">
        <v>2</v>
      </c>
      <c r="I4885" s="261" t="s">
        <v>9077</v>
      </c>
      <c r="J4885" s="261" t="s">
        <v>9090</v>
      </c>
      <c r="K4885" s="261" t="s">
        <v>9091</v>
      </c>
      <c r="L4885" s="262">
        <v>45531</v>
      </c>
      <c r="M4885" s="261" t="s">
        <v>20</v>
      </c>
    </row>
    <row r="4886" spans="1:13" x14ac:dyDescent="0.35">
      <c r="A4886" s="259" t="s">
        <v>259</v>
      </c>
      <c r="B4886" s="259" t="s">
        <v>260</v>
      </c>
      <c r="C4886" s="259" t="s">
        <v>261</v>
      </c>
      <c r="D4886" s="259" t="s">
        <v>1006</v>
      </c>
      <c r="E4886" s="259" t="s">
        <v>17</v>
      </c>
      <c r="F4886" s="259" t="s">
        <v>512</v>
      </c>
      <c r="G4886" s="259" t="s">
        <v>17</v>
      </c>
      <c r="H4886" s="259" t="s">
        <v>17</v>
      </c>
      <c r="I4886" s="259" t="s">
        <v>512</v>
      </c>
      <c r="J4886" s="259" t="s">
        <v>9092</v>
      </c>
      <c r="K4886" s="259" t="s">
        <v>9093</v>
      </c>
      <c r="L4886" s="260">
        <v>45531</v>
      </c>
      <c r="M4886" s="259" t="s">
        <v>20</v>
      </c>
    </row>
    <row r="4887" spans="1:13" x14ac:dyDescent="0.35">
      <c r="A4887" s="261" t="s">
        <v>259</v>
      </c>
      <c r="B4887" s="261" t="s">
        <v>260</v>
      </c>
      <c r="C4887" s="261" t="s">
        <v>261</v>
      </c>
      <c r="D4887" s="261" t="s">
        <v>823</v>
      </c>
      <c r="E4887" s="261" t="s">
        <v>17</v>
      </c>
      <c r="F4887" s="261" t="s">
        <v>512</v>
      </c>
      <c r="G4887" s="261" t="s">
        <v>17</v>
      </c>
      <c r="H4887" s="261" t="s">
        <v>17</v>
      </c>
      <c r="I4887" s="261" t="s">
        <v>512</v>
      </c>
      <c r="J4887" s="261" t="s">
        <v>9094</v>
      </c>
      <c r="K4887" s="261" t="s">
        <v>9095</v>
      </c>
      <c r="L4887" s="262">
        <v>45531</v>
      </c>
      <c r="M4887" s="261" t="s">
        <v>20</v>
      </c>
    </row>
    <row r="4888" spans="1:13" x14ac:dyDescent="0.35">
      <c r="A4888" s="259" t="s">
        <v>259</v>
      </c>
      <c r="B4888" s="259" t="s">
        <v>260</v>
      </c>
      <c r="C4888" s="259" t="s">
        <v>261</v>
      </c>
      <c r="D4888" s="259" t="s">
        <v>404</v>
      </c>
      <c r="E4888" s="259">
        <v>2</v>
      </c>
      <c r="F4888" s="259" t="s">
        <v>9073</v>
      </c>
      <c r="G4888" s="259" t="s">
        <v>492</v>
      </c>
      <c r="H4888" s="259">
        <v>1</v>
      </c>
      <c r="I4888" s="259" t="s">
        <v>9074</v>
      </c>
      <c r="J4888" s="259" t="s">
        <v>9096</v>
      </c>
      <c r="K4888" s="259" t="s">
        <v>9097</v>
      </c>
      <c r="L4888" s="260">
        <v>45531</v>
      </c>
      <c r="M4888" s="259" t="s">
        <v>20</v>
      </c>
    </row>
    <row r="4889" spans="1:13" x14ac:dyDescent="0.35">
      <c r="A4889" s="261" t="s">
        <v>777</v>
      </c>
      <c r="B4889" s="261" t="s">
        <v>778</v>
      </c>
      <c r="C4889" s="261" t="s">
        <v>261</v>
      </c>
      <c r="D4889" s="261" t="s">
        <v>953</v>
      </c>
      <c r="E4889" s="261">
        <v>57356562</v>
      </c>
      <c r="F4889" s="261" t="s">
        <v>9098</v>
      </c>
      <c r="G4889" s="261" t="s">
        <v>888</v>
      </c>
      <c r="H4889" s="261">
        <v>2</v>
      </c>
      <c r="I4889" s="261" t="s">
        <v>9066</v>
      </c>
      <c r="J4889" s="261" t="s">
        <v>9067</v>
      </c>
      <c r="K4889" s="261" t="s">
        <v>9099</v>
      </c>
      <c r="L4889" s="262">
        <v>45531</v>
      </c>
      <c r="M4889" s="261" t="s">
        <v>439</v>
      </c>
    </row>
    <row r="4890" spans="1:13" x14ac:dyDescent="0.35">
      <c r="A4890" s="259" t="s">
        <v>777</v>
      </c>
      <c r="B4890" s="259" t="s">
        <v>778</v>
      </c>
      <c r="C4890" s="259" t="s">
        <v>261</v>
      </c>
      <c r="D4890" s="259" t="s">
        <v>694</v>
      </c>
      <c r="E4890" s="259">
        <v>543630</v>
      </c>
      <c r="F4890" s="259" t="s">
        <v>9100</v>
      </c>
      <c r="G4890" s="259" t="s">
        <v>888</v>
      </c>
      <c r="H4890" s="259">
        <v>2</v>
      </c>
      <c r="I4890" s="259" t="s">
        <v>9101</v>
      </c>
      <c r="J4890" s="259" t="s">
        <v>9102</v>
      </c>
      <c r="K4890" s="259" t="s">
        <v>9103</v>
      </c>
      <c r="L4890" s="260">
        <v>45531</v>
      </c>
      <c r="M4890" s="259" t="s">
        <v>20</v>
      </c>
    </row>
    <row r="4891" spans="1:13" x14ac:dyDescent="0.35">
      <c r="A4891" s="261" t="s">
        <v>777</v>
      </c>
      <c r="B4891" s="261" t="s">
        <v>778</v>
      </c>
      <c r="C4891" s="261" t="s">
        <v>261</v>
      </c>
      <c r="D4891" s="261" t="s">
        <v>962</v>
      </c>
      <c r="E4891" s="261">
        <v>28764437</v>
      </c>
      <c r="F4891" s="261" t="s">
        <v>9104</v>
      </c>
      <c r="G4891" s="261" t="s">
        <v>888</v>
      </c>
      <c r="H4891" s="261">
        <v>2</v>
      </c>
      <c r="I4891" s="261" t="s">
        <v>9105</v>
      </c>
      <c r="J4891" s="261" t="s">
        <v>9106</v>
      </c>
      <c r="K4891" s="261" t="s">
        <v>9107</v>
      </c>
      <c r="L4891" s="262">
        <v>45531</v>
      </c>
      <c r="M4891" s="261" t="s">
        <v>20</v>
      </c>
    </row>
    <row r="4892" spans="1:13" x14ac:dyDescent="0.35">
      <c r="A4892" s="259" t="s">
        <v>777</v>
      </c>
      <c r="B4892" s="259" t="s">
        <v>778</v>
      </c>
      <c r="C4892" s="259" t="s">
        <v>261</v>
      </c>
      <c r="D4892" s="259" t="s">
        <v>967</v>
      </c>
      <c r="E4892" s="259">
        <v>28764437</v>
      </c>
      <c r="F4892" s="259" t="s">
        <v>9104</v>
      </c>
      <c r="G4892" s="259" t="s">
        <v>888</v>
      </c>
      <c r="H4892" s="259">
        <v>2</v>
      </c>
      <c r="I4892" s="259" t="s">
        <v>9105</v>
      </c>
      <c r="J4892" s="259" t="s">
        <v>9108</v>
      </c>
      <c r="K4892" s="259" t="s">
        <v>9109</v>
      </c>
      <c r="L4892" s="260">
        <v>45531</v>
      </c>
      <c r="M4892" s="259" t="s">
        <v>20</v>
      </c>
    </row>
    <row r="4893" spans="1:13" x14ac:dyDescent="0.35">
      <c r="A4893" s="261" t="s">
        <v>777</v>
      </c>
      <c r="B4893" s="261" t="s">
        <v>778</v>
      </c>
      <c r="C4893" s="261" t="s">
        <v>261</v>
      </c>
      <c r="D4893" s="261" t="s">
        <v>568</v>
      </c>
      <c r="E4893" s="261">
        <v>330000</v>
      </c>
      <c r="F4893" s="261" t="s">
        <v>9110</v>
      </c>
      <c r="G4893" s="261" t="s">
        <v>888</v>
      </c>
      <c r="H4893" s="261">
        <v>2</v>
      </c>
      <c r="I4893" s="261" t="s">
        <v>9111</v>
      </c>
      <c r="J4893" s="261" t="s">
        <v>9112</v>
      </c>
      <c r="K4893" s="261" t="s">
        <v>9113</v>
      </c>
      <c r="L4893" s="262">
        <v>45531</v>
      </c>
      <c r="M4893" s="261" t="s">
        <v>20</v>
      </c>
    </row>
    <row r="4894" spans="1:13" x14ac:dyDescent="0.35">
      <c r="A4894" s="259" t="s">
        <v>777</v>
      </c>
      <c r="B4894" s="259" t="s">
        <v>778</v>
      </c>
      <c r="C4894" s="259" t="s">
        <v>261</v>
      </c>
      <c r="D4894" s="259" t="s">
        <v>635</v>
      </c>
      <c r="E4894" s="259">
        <v>315</v>
      </c>
      <c r="F4894" s="259" t="s">
        <v>9114</v>
      </c>
      <c r="G4894" s="259" t="s">
        <v>888</v>
      </c>
      <c r="H4894" s="259">
        <v>2</v>
      </c>
      <c r="I4894" s="259" t="s">
        <v>9115</v>
      </c>
      <c r="J4894" s="259" t="s">
        <v>9116</v>
      </c>
      <c r="K4894" s="259" t="s">
        <v>9117</v>
      </c>
      <c r="L4894" s="260">
        <v>45531</v>
      </c>
      <c r="M4894" s="259" t="s">
        <v>20</v>
      </c>
    </row>
    <row r="4895" spans="1:13" x14ac:dyDescent="0.35">
      <c r="A4895" s="261" t="s">
        <v>259</v>
      </c>
      <c r="B4895" s="261" t="s">
        <v>260</v>
      </c>
      <c r="C4895" s="261" t="s">
        <v>261</v>
      </c>
      <c r="D4895" s="261" t="s">
        <v>793</v>
      </c>
      <c r="E4895" s="261">
        <v>404</v>
      </c>
      <c r="F4895" s="261" t="s">
        <v>9118</v>
      </c>
      <c r="G4895" s="261" t="s">
        <v>22</v>
      </c>
      <c r="H4895" s="261">
        <v>3</v>
      </c>
      <c r="I4895" s="261" t="s">
        <v>7600</v>
      </c>
      <c r="J4895" s="261" t="s">
        <v>9119</v>
      </c>
      <c r="K4895" s="261" t="s">
        <v>9120</v>
      </c>
      <c r="L4895" s="262">
        <v>45531</v>
      </c>
      <c r="M4895" s="261" t="s">
        <v>20</v>
      </c>
    </row>
    <row r="4896" spans="1:13" x14ac:dyDescent="0.35">
      <c r="A4896" s="259" t="s">
        <v>777</v>
      </c>
      <c r="B4896" s="259" t="s">
        <v>778</v>
      </c>
      <c r="C4896" s="259" t="s">
        <v>261</v>
      </c>
      <c r="D4896" s="259" t="s">
        <v>990</v>
      </c>
      <c r="E4896" s="259">
        <v>1223500</v>
      </c>
      <c r="F4896" s="259" t="s">
        <v>9121</v>
      </c>
      <c r="G4896" s="259" t="s">
        <v>888</v>
      </c>
      <c r="H4896" s="259">
        <v>2</v>
      </c>
      <c r="I4896" s="259" t="s">
        <v>9122</v>
      </c>
      <c r="J4896" s="259" t="s">
        <v>9123</v>
      </c>
      <c r="K4896" s="259" t="s">
        <v>9124</v>
      </c>
      <c r="L4896" s="260">
        <v>45531</v>
      </c>
      <c r="M4896" s="259" t="s">
        <v>20</v>
      </c>
    </row>
    <row r="4897" spans="1:13" x14ac:dyDescent="0.35">
      <c r="A4897" s="261" t="s">
        <v>777</v>
      </c>
      <c r="B4897" s="261" t="s">
        <v>778</v>
      </c>
      <c r="C4897" s="261" t="s">
        <v>261</v>
      </c>
      <c r="D4897" s="261" t="s">
        <v>995</v>
      </c>
      <c r="E4897" s="261">
        <v>0</v>
      </c>
      <c r="F4897" s="261" t="s">
        <v>9104</v>
      </c>
      <c r="G4897" s="261" t="s">
        <v>888</v>
      </c>
      <c r="H4897" s="261">
        <v>2</v>
      </c>
      <c r="I4897" s="261" t="s">
        <v>9105</v>
      </c>
      <c r="J4897" s="261" t="s">
        <v>9125</v>
      </c>
      <c r="K4897" s="261" t="s">
        <v>9126</v>
      </c>
      <c r="L4897" s="262">
        <v>45531</v>
      </c>
      <c r="M4897" s="261" t="s">
        <v>20</v>
      </c>
    </row>
    <row r="4898" spans="1:13" x14ac:dyDescent="0.35">
      <c r="A4898" s="259" t="s">
        <v>777</v>
      </c>
      <c r="B4898" s="259" t="s">
        <v>778</v>
      </c>
      <c r="C4898" s="259" t="s">
        <v>261</v>
      </c>
      <c r="D4898" s="259" t="s">
        <v>1000</v>
      </c>
      <c r="E4898" s="259">
        <v>27540937</v>
      </c>
      <c r="F4898" s="259" t="s">
        <v>9104</v>
      </c>
      <c r="G4898" s="259" t="s">
        <v>888</v>
      </c>
      <c r="H4898" s="259">
        <v>2</v>
      </c>
      <c r="I4898" s="259" t="s">
        <v>9105</v>
      </c>
      <c r="J4898" s="259" t="s">
        <v>9127</v>
      </c>
      <c r="K4898" s="259" t="s">
        <v>9128</v>
      </c>
      <c r="L4898" s="260">
        <v>45531</v>
      </c>
      <c r="M4898" s="259" t="s">
        <v>20</v>
      </c>
    </row>
    <row r="4899" spans="1:13" x14ac:dyDescent="0.35">
      <c r="A4899" s="261" t="s">
        <v>777</v>
      </c>
      <c r="B4899" s="261" t="s">
        <v>778</v>
      </c>
      <c r="C4899" s="261" t="s">
        <v>261</v>
      </c>
      <c r="D4899" s="261" t="s">
        <v>1003</v>
      </c>
      <c r="E4899" s="261">
        <v>1197750</v>
      </c>
      <c r="F4899" s="261" t="s">
        <v>9121</v>
      </c>
      <c r="G4899" s="261" t="s">
        <v>888</v>
      </c>
      <c r="H4899" s="261">
        <v>2</v>
      </c>
      <c r="I4899" s="261" t="s">
        <v>9122</v>
      </c>
      <c r="J4899" s="261" t="s">
        <v>9129</v>
      </c>
      <c r="K4899" s="261" t="s">
        <v>9130</v>
      </c>
      <c r="L4899" s="262">
        <v>45531</v>
      </c>
      <c r="M4899" s="261" t="s">
        <v>20</v>
      </c>
    </row>
    <row r="4900" spans="1:13" x14ac:dyDescent="0.35">
      <c r="A4900" s="259" t="s">
        <v>777</v>
      </c>
      <c r="B4900" s="259" t="s">
        <v>778</v>
      </c>
      <c r="C4900" s="259" t="s">
        <v>261</v>
      </c>
      <c r="D4900" s="259" t="s">
        <v>1006</v>
      </c>
      <c r="E4900" s="259">
        <v>25750</v>
      </c>
      <c r="F4900" s="259" t="s">
        <v>9121</v>
      </c>
      <c r="G4900" s="259" t="s">
        <v>888</v>
      </c>
      <c r="H4900" s="259">
        <v>2</v>
      </c>
      <c r="I4900" s="259" t="s">
        <v>9122</v>
      </c>
      <c r="J4900" s="259" t="s">
        <v>9131</v>
      </c>
      <c r="K4900" s="259" t="s">
        <v>9132</v>
      </c>
      <c r="L4900" s="260">
        <v>45531</v>
      </c>
      <c r="M4900" s="259" t="s">
        <v>20</v>
      </c>
    </row>
    <row r="4901" spans="1:13" x14ac:dyDescent="0.35">
      <c r="A4901" s="261" t="s">
        <v>777</v>
      </c>
      <c r="B4901" s="261" t="s">
        <v>778</v>
      </c>
      <c r="C4901" s="261" t="s">
        <v>261</v>
      </c>
      <c r="D4901" s="261" t="s">
        <v>823</v>
      </c>
      <c r="E4901" s="261">
        <v>0</v>
      </c>
      <c r="F4901" s="261" t="s">
        <v>9121</v>
      </c>
      <c r="G4901" s="261" t="s">
        <v>888</v>
      </c>
      <c r="H4901" s="261">
        <v>2</v>
      </c>
      <c r="I4901" s="261" t="s">
        <v>9122</v>
      </c>
      <c r="J4901" s="261" t="s">
        <v>9133</v>
      </c>
      <c r="K4901" s="261" t="s">
        <v>9134</v>
      </c>
      <c r="L4901" s="262">
        <v>45531</v>
      </c>
      <c r="M4901" s="261" t="s">
        <v>20</v>
      </c>
    </row>
    <row r="4902" spans="1:13" x14ac:dyDescent="0.35">
      <c r="A4902" s="259" t="s">
        <v>777</v>
      </c>
      <c r="B4902" s="259" t="s">
        <v>778</v>
      </c>
      <c r="C4902" s="259" t="s">
        <v>261</v>
      </c>
      <c r="D4902" s="259" t="s">
        <v>404</v>
      </c>
      <c r="E4902" s="259">
        <v>3</v>
      </c>
      <c r="F4902" s="259" t="s">
        <v>9135</v>
      </c>
      <c r="G4902" s="259" t="s">
        <v>888</v>
      </c>
      <c r="H4902" s="259">
        <v>2</v>
      </c>
      <c r="I4902" s="259" t="s">
        <v>9136</v>
      </c>
      <c r="J4902" s="259" t="s">
        <v>9137</v>
      </c>
      <c r="K4902" s="259" t="s">
        <v>9138</v>
      </c>
      <c r="L4902" s="260">
        <v>45531</v>
      </c>
      <c r="M4902" s="259" t="s">
        <v>20</v>
      </c>
    </row>
    <row r="4903" spans="1:13" x14ac:dyDescent="0.35">
      <c r="A4903" s="261" t="s">
        <v>777</v>
      </c>
      <c r="B4903" s="261" t="s">
        <v>778</v>
      </c>
      <c r="C4903" s="261" t="s">
        <v>261</v>
      </c>
      <c r="D4903" s="261" t="s">
        <v>38</v>
      </c>
      <c r="E4903" s="261">
        <v>972379</v>
      </c>
      <c r="F4903" s="261" t="s">
        <v>9139</v>
      </c>
      <c r="G4903" s="261" t="s">
        <v>888</v>
      </c>
      <c r="H4903" s="261">
        <v>2</v>
      </c>
      <c r="I4903" s="261" t="s">
        <v>9140</v>
      </c>
      <c r="J4903" s="261" t="s">
        <v>9141</v>
      </c>
      <c r="K4903" s="261" t="s">
        <v>9142</v>
      </c>
      <c r="L4903" s="262">
        <v>45531</v>
      </c>
      <c r="M4903" s="261" t="s">
        <v>20</v>
      </c>
    </row>
    <row r="4904" spans="1:13" x14ac:dyDescent="0.35">
      <c r="A4904" s="259" t="s">
        <v>763</v>
      </c>
      <c r="B4904" s="259" t="s">
        <v>764</v>
      </c>
      <c r="C4904" s="259" t="s">
        <v>261</v>
      </c>
      <c r="D4904" s="259" t="s">
        <v>953</v>
      </c>
      <c r="E4904" s="259">
        <v>57356562</v>
      </c>
      <c r="F4904" s="259" t="s">
        <v>9143</v>
      </c>
      <c r="G4904" s="259" t="s">
        <v>888</v>
      </c>
      <c r="H4904" s="259">
        <v>2</v>
      </c>
      <c r="I4904" s="259" t="s">
        <v>9066</v>
      </c>
      <c r="J4904" s="259" t="s">
        <v>9144</v>
      </c>
      <c r="K4904" s="259" t="s">
        <v>9145</v>
      </c>
      <c r="L4904" s="260">
        <v>45531</v>
      </c>
      <c r="M4904" s="259" t="s">
        <v>439</v>
      </c>
    </row>
    <row r="4905" spans="1:13" x14ac:dyDescent="0.35">
      <c r="A4905" s="261" t="s">
        <v>763</v>
      </c>
      <c r="B4905" s="261" t="s">
        <v>764</v>
      </c>
      <c r="C4905" s="261" t="s">
        <v>261</v>
      </c>
      <c r="D4905" s="261" t="s">
        <v>694</v>
      </c>
      <c r="E4905" s="261">
        <v>543630</v>
      </c>
      <c r="F4905" s="261" t="s">
        <v>9146</v>
      </c>
      <c r="G4905" s="261" t="s">
        <v>492</v>
      </c>
      <c r="H4905" s="261">
        <v>1</v>
      </c>
      <c r="I4905" s="261" t="s">
        <v>9147</v>
      </c>
      <c r="J4905" s="261" t="s">
        <v>9148</v>
      </c>
      <c r="K4905" s="261" t="s">
        <v>9149</v>
      </c>
      <c r="L4905" s="262">
        <v>45531</v>
      </c>
      <c r="M4905" s="261" t="s">
        <v>439</v>
      </c>
    </row>
    <row r="4906" spans="1:13" x14ac:dyDescent="0.35">
      <c r="A4906" s="259" t="s">
        <v>763</v>
      </c>
      <c r="B4906" s="259" t="s">
        <v>764</v>
      </c>
      <c r="C4906" s="259" t="s">
        <v>261</v>
      </c>
      <c r="D4906" s="259" t="s">
        <v>962</v>
      </c>
      <c r="E4906" s="259">
        <v>30105824</v>
      </c>
      <c r="F4906" s="259" t="s">
        <v>9104</v>
      </c>
      <c r="G4906" s="259" t="s">
        <v>22</v>
      </c>
      <c r="H4906" s="259">
        <v>3</v>
      </c>
      <c r="I4906" s="259" t="s">
        <v>9105</v>
      </c>
      <c r="J4906" s="259" t="s">
        <v>9150</v>
      </c>
      <c r="K4906" s="259" t="s">
        <v>9151</v>
      </c>
      <c r="L4906" s="260">
        <v>45531</v>
      </c>
      <c r="M4906" s="259" t="s">
        <v>20</v>
      </c>
    </row>
    <row r="4907" spans="1:13" x14ac:dyDescent="0.35">
      <c r="A4907" s="261" t="s">
        <v>763</v>
      </c>
      <c r="B4907" s="261" t="s">
        <v>764</v>
      </c>
      <c r="C4907" s="261" t="s">
        <v>261</v>
      </c>
      <c r="D4907" s="261" t="s">
        <v>967</v>
      </c>
      <c r="E4907" s="261">
        <v>29546905</v>
      </c>
      <c r="F4907" s="261" t="s">
        <v>9104</v>
      </c>
      <c r="G4907" s="261" t="s">
        <v>22</v>
      </c>
      <c r="H4907" s="261">
        <v>3</v>
      </c>
      <c r="I4907" s="261" t="s">
        <v>9105</v>
      </c>
      <c r="J4907" s="261" t="s">
        <v>9152</v>
      </c>
      <c r="K4907" s="261" t="s">
        <v>9153</v>
      </c>
      <c r="L4907" s="262">
        <v>45531</v>
      </c>
      <c r="M4907" s="261" t="s">
        <v>20</v>
      </c>
    </row>
    <row r="4908" spans="1:13" x14ac:dyDescent="0.35">
      <c r="A4908" s="259" t="s">
        <v>763</v>
      </c>
      <c r="B4908" s="259" t="s">
        <v>764</v>
      </c>
      <c r="C4908" s="259" t="s">
        <v>261</v>
      </c>
      <c r="D4908" s="259" t="s">
        <v>568</v>
      </c>
      <c r="E4908" s="259">
        <v>1112468</v>
      </c>
      <c r="F4908" s="259" t="s">
        <v>9154</v>
      </c>
      <c r="G4908" s="259" t="s">
        <v>22</v>
      </c>
      <c r="H4908" s="259">
        <v>3</v>
      </c>
      <c r="I4908" s="259" t="s">
        <v>9155</v>
      </c>
      <c r="J4908" s="259" t="s">
        <v>9156</v>
      </c>
      <c r="K4908" s="259" t="s">
        <v>9157</v>
      </c>
      <c r="L4908" s="260">
        <v>45531</v>
      </c>
      <c r="M4908" s="259" t="s">
        <v>20</v>
      </c>
    </row>
    <row r="4909" spans="1:13" x14ac:dyDescent="0.35">
      <c r="A4909" s="261" t="s">
        <v>763</v>
      </c>
      <c r="B4909" s="261" t="s">
        <v>764</v>
      </c>
      <c r="C4909" s="261" t="s">
        <v>261</v>
      </c>
      <c r="D4909" s="261" t="s">
        <v>40</v>
      </c>
      <c r="E4909" s="261" t="s">
        <v>17</v>
      </c>
      <c r="F4909" s="261" t="s">
        <v>17</v>
      </c>
      <c r="G4909" s="261" t="s">
        <v>17</v>
      </c>
      <c r="H4909" s="261" t="s">
        <v>17</v>
      </c>
      <c r="I4909" s="261" t="s">
        <v>17</v>
      </c>
      <c r="J4909" s="261" t="s">
        <v>866</v>
      </c>
      <c r="K4909" s="261" t="s">
        <v>9158</v>
      </c>
      <c r="L4909" s="262">
        <v>45531</v>
      </c>
      <c r="M4909" s="261" t="s">
        <v>20</v>
      </c>
    </row>
    <row r="4910" spans="1:13" x14ac:dyDescent="0.35">
      <c r="A4910" s="259" t="s">
        <v>763</v>
      </c>
      <c r="B4910" s="259" t="s">
        <v>764</v>
      </c>
      <c r="C4910" s="259" t="s">
        <v>261</v>
      </c>
      <c r="D4910" s="259" t="s">
        <v>793</v>
      </c>
      <c r="E4910" s="259">
        <v>719</v>
      </c>
      <c r="F4910" s="259" t="s">
        <v>9159</v>
      </c>
      <c r="G4910" s="259" t="s">
        <v>22</v>
      </c>
      <c r="H4910" s="259">
        <v>3</v>
      </c>
      <c r="I4910" s="259" t="s">
        <v>9160</v>
      </c>
      <c r="J4910" s="259" t="s">
        <v>9161</v>
      </c>
      <c r="K4910" s="259" t="s">
        <v>9162</v>
      </c>
      <c r="L4910" s="260">
        <v>45531</v>
      </c>
      <c r="M4910" s="259" t="s">
        <v>20</v>
      </c>
    </row>
    <row r="4911" spans="1:13" x14ac:dyDescent="0.35">
      <c r="A4911" s="261" t="s">
        <v>763</v>
      </c>
      <c r="B4911" s="261" t="s">
        <v>764</v>
      </c>
      <c r="C4911" s="261" t="s">
        <v>261</v>
      </c>
      <c r="D4911" s="261" t="s">
        <v>990</v>
      </c>
      <c r="E4911" s="261">
        <v>2005968</v>
      </c>
      <c r="F4911" s="261" t="s">
        <v>9163</v>
      </c>
      <c r="G4911" s="261" t="s">
        <v>888</v>
      </c>
      <c r="H4911" s="261">
        <v>2</v>
      </c>
      <c r="I4911" s="261" t="s">
        <v>9164</v>
      </c>
      <c r="J4911" s="261" t="s">
        <v>9165</v>
      </c>
      <c r="K4911" s="261" t="s">
        <v>9166</v>
      </c>
      <c r="L4911" s="262">
        <v>45531</v>
      </c>
      <c r="M4911" s="261" t="s">
        <v>20</v>
      </c>
    </row>
    <row r="4912" spans="1:13" x14ac:dyDescent="0.35">
      <c r="A4912" s="259" t="s">
        <v>763</v>
      </c>
      <c r="B4912" s="259" t="s">
        <v>764</v>
      </c>
      <c r="C4912" s="259" t="s">
        <v>261</v>
      </c>
      <c r="D4912" s="259" t="s">
        <v>995</v>
      </c>
      <c r="E4912" s="259">
        <v>558919</v>
      </c>
      <c r="F4912" s="259" t="s">
        <v>9104</v>
      </c>
      <c r="G4912" s="259" t="s">
        <v>22</v>
      </c>
      <c r="H4912" s="259">
        <v>3</v>
      </c>
      <c r="I4912" s="259" t="s">
        <v>9105</v>
      </c>
      <c r="J4912" s="259" t="s">
        <v>9167</v>
      </c>
      <c r="K4912" s="259" t="s">
        <v>9168</v>
      </c>
      <c r="L4912" s="260">
        <v>45531</v>
      </c>
      <c r="M4912" s="259" t="s">
        <v>20</v>
      </c>
    </row>
    <row r="4913" spans="1:13" x14ac:dyDescent="0.35">
      <c r="A4913" s="261" t="s">
        <v>763</v>
      </c>
      <c r="B4913" s="261" t="s">
        <v>764</v>
      </c>
      <c r="C4913" s="261" t="s">
        <v>261</v>
      </c>
      <c r="D4913" s="261" t="s">
        <v>1000</v>
      </c>
      <c r="E4913" s="261">
        <v>27540937</v>
      </c>
      <c r="F4913" s="261" t="s">
        <v>9104</v>
      </c>
      <c r="G4913" s="261" t="s">
        <v>22</v>
      </c>
      <c r="H4913" s="261">
        <v>3</v>
      </c>
      <c r="I4913" s="261" t="s">
        <v>9105</v>
      </c>
      <c r="J4913" s="261" t="s">
        <v>9169</v>
      </c>
      <c r="K4913" s="261" t="s">
        <v>9170</v>
      </c>
      <c r="L4913" s="262">
        <v>45531</v>
      </c>
      <c r="M4913" s="261" t="s">
        <v>20</v>
      </c>
    </row>
    <row r="4914" spans="1:13" x14ac:dyDescent="0.35">
      <c r="A4914" s="259" t="s">
        <v>763</v>
      </c>
      <c r="B4914" s="259" t="s">
        <v>764</v>
      </c>
      <c r="C4914" s="259" t="s">
        <v>261</v>
      </c>
      <c r="D4914" s="259" t="s">
        <v>1003</v>
      </c>
      <c r="E4914" s="259">
        <v>1980218</v>
      </c>
      <c r="F4914" s="259" t="s">
        <v>9171</v>
      </c>
      <c r="G4914" s="259" t="s">
        <v>22</v>
      </c>
      <c r="H4914" s="259">
        <v>3</v>
      </c>
      <c r="I4914" s="259" t="s">
        <v>9164</v>
      </c>
      <c r="J4914" s="259" t="s">
        <v>9172</v>
      </c>
      <c r="K4914" s="259" t="s">
        <v>9173</v>
      </c>
      <c r="L4914" s="260">
        <v>45531</v>
      </c>
      <c r="M4914" s="259" t="s">
        <v>20</v>
      </c>
    </row>
    <row r="4915" spans="1:13" x14ac:dyDescent="0.35">
      <c r="A4915" s="261" t="s">
        <v>763</v>
      </c>
      <c r="B4915" s="261" t="s">
        <v>764</v>
      </c>
      <c r="C4915" s="261" t="s">
        <v>261</v>
      </c>
      <c r="D4915" s="261" t="s">
        <v>1006</v>
      </c>
      <c r="E4915" s="261">
        <v>25750</v>
      </c>
      <c r="F4915" s="261" t="s">
        <v>9121</v>
      </c>
      <c r="G4915" s="261" t="s">
        <v>888</v>
      </c>
      <c r="H4915" s="261">
        <v>2</v>
      </c>
      <c r="I4915" s="261" t="s">
        <v>9122</v>
      </c>
      <c r="J4915" s="261" t="s">
        <v>9174</v>
      </c>
      <c r="K4915" s="261" t="s">
        <v>9175</v>
      </c>
      <c r="L4915" s="262">
        <v>45531</v>
      </c>
      <c r="M4915" s="261" t="s">
        <v>20</v>
      </c>
    </row>
    <row r="4916" spans="1:13" x14ac:dyDescent="0.35">
      <c r="A4916" s="259" t="s">
        <v>763</v>
      </c>
      <c r="B4916" s="259" t="s">
        <v>764</v>
      </c>
      <c r="C4916" s="259" t="s">
        <v>261</v>
      </c>
      <c r="D4916" s="259" t="s">
        <v>823</v>
      </c>
      <c r="E4916" s="259">
        <v>0</v>
      </c>
      <c r="F4916" s="259" t="s">
        <v>9121</v>
      </c>
      <c r="G4916" s="259" t="s">
        <v>888</v>
      </c>
      <c r="H4916" s="259">
        <v>2</v>
      </c>
      <c r="I4916" s="259" t="s">
        <v>9122</v>
      </c>
      <c r="J4916" s="259" t="s">
        <v>9176</v>
      </c>
      <c r="K4916" s="259" t="s">
        <v>9177</v>
      </c>
      <c r="L4916" s="260">
        <v>45531</v>
      </c>
      <c r="M4916" s="259" t="s">
        <v>20</v>
      </c>
    </row>
    <row r="4917" spans="1:13" x14ac:dyDescent="0.35">
      <c r="A4917" s="261" t="s">
        <v>763</v>
      </c>
      <c r="B4917" s="261" t="s">
        <v>764</v>
      </c>
      <c r="C4917" s="261" t="s">
        <v>261</v>
      </c>
      <c r="D4917" s="261" t="s">
        <v>404</v>
      </c>
      <c r="E4917" s="261">
        <v>3</v>
      </c>
      <c r="F4917" s="261" t="s">
        <v>9135</v>
      </c>
      <c r="G4917" s="261" t="s">
        <v>888</v>
      </c>
      <c r="H4917" s="261">
        <v>2</v>
      </c>
      <c r="I4917" s="261" t="s">
        <v>9136</v>
      </c>
      <c r="J4917" s="261" t="s">
        <v>9137</v>
      </c>
      <c r="K4917" s="261" t="s">
        <v>9178</v>
      </c>
      <c r="L4917" s="262">
        <v>45531</v>
      </c>
      <c r="M4917" s="261" t="s">
        <v>20</v>
      </c>
    </row>
    <row r="4918" spans="1:13" x14ac:dyDescent="0.35">
      <c r="A4918" s="259" t="s">
        <v>763</v>
      </c>
      <c r="B4918" s="259" t="s">
        <v>764</v>
      </c>
      <c r="C4918" s="259" t="s">
        <v>261</v>
      </c>
      <c r="D4918" s="259" t="s">
        <v>38</v>
      </c>
      <c r="E4918" s="259">
        <v>972379</v>
      </c>
      <c r="F4918" s="259" t="s">
        <v>9139</v>
      </c>
      <c r="G4918" s="259" t="s">
        <v>888</v>
      </c>
      <c r="H4918" s="259">
        <v>2</v>
      </c>
      <c r="I4918" s="259" t="s">
        <v>9140</v>
      </c>
      <c r="J4918" s="259" t="s">
        <v>9179</v>
      </c>
      <c r="K4918" s="259" t="s">
        <v>9180</v>
      </c>
      <c r="L4918" s="260">
        <v>45531</v>
      </c>
      <c r="M4918" s="259" t="s">
        <v>20</v>
      </c>
    </row>
    <row r="4919" spans="1:13" x14ac:dyDescent="0.35">
      <c r="A4919" s="261" t="s">
        <v>177</v>
      </c>
      <c r="B4919" s="261" t="s">
        <v>178</v>
      </c>
      <c r="C4919" s="261" t="s">
        <v>179</v>
      </c>
      <c r="D4919" s="261" t="s">
        <v>953</v>
      </c>
      <c r="E4919" s="261">
        <v>3748901</v>
      </c>
      <c r="F4919" s="261" t="s">
        <v>9181</v>
      </c>
      <c r="G4919" s="261" t="s">
        <v>22</v>
      </c>
      <c r="H4919" s="261">
        <v>3</v>
      </c>
      <c r="I4919" s="261" t="s">
        <v>9182</v>
      </c>
      <c r="J4919" s="261" t="s">
        <v>9183</v>
      </c>
      <c r="K4919" s="261" t="s">
        <v>9184</v>
      </c>
      <c r="L4919" s="262">
        <v>45531</v>
      </c>
      <c r="M4919" s="261" t="s">
        <v>439</v>
      </c>
    </row>
    <row r="4920" spans="1:13" x14ac:dyDescent="0.35">
      <c r="A4920" s="259" t="s">
        <v>177</v>
      </c>
      <c r="B4920" s="259" t="s">
        <v>178</v>
      </c>
      <c r="C4920" s="259" t="s">
        <v>179</v>
      </c>
      <c r="D4920" s="259" t="s">
        <v>694</v>
      </c>
      <c r="E4920" s="259">
        <v>121041</v>
      </c>
      <c r="F4920" s="259" t="s">
        <v>9185</v>
      </c>
      <c r="G4920" s="259" t="s">
        <v>888</v>
      </c>
      <c r="H4920" s="259">
        <v>2</v>
      </c>
      <c r="I4920" s="259" t="s">
        <v>9186</v>
      </c>
      <c r="J4920" s="259" t="s">
        <v>9187</v>
      </c>
      <c r="K4920" s="259" t="s">
        <v>9188</v>
      </c>
      <c r="L4920" s="260">
        <v>45531</v>
      </c>
      <c r="M4920" s="259" t="s">
        <v>20</v>
      </c>
    </row>
    <row r="4921" spans="1:13" x14ac:dyDescent="0.35">
      <c r="A4921" s="261" t="s">
        <v>177</v>
      </c>
      <c r="B4921" s="261" t="s">
        <v>178</v>
      </c>
      <c r="C4921" s="261" t="s">
        <v>179</v>
      </c>
      <c r="D4921" s="261" t="s">
        <v>962</v>
      </c>
      <c r="E4921" s="261">
        <v>3748901</v>
      </c>
      <c r="F4921" s="261" t="s">
        <v>9181</v>
      </c>
      <c r="G4921" s="261" t="s">
        <v>22</v>
      </c>
      <c r="H4921" s="261">
        <v>3</v>
      </c>
      <c r="I4921" s="261" t="s">
        <v>9182</v>
      </c>
      <c r="J4921" s="261" t="s">
        <v>9189</v>
      </c>
      <c r="K4921" s="261" t="s">
        <v>9190</v>
      </c>
      <c r="L4921" s="262">
        <v>45531</v>
      </c>
      <c r="M4921" s="261" t="s">
        <v>439</v>
      </c>
    </row>
    <row r="4922" spans="1:13" x14ac:dyDescent="0.35">
      <c r="A4922" s="259" t="s">
        <v>177</v>
      </c>
      <c r="B4922" s="259" t="s">
        <v>178</v>
      </c>
      <c r="C4922" s="259" t="s">
        <v>179</v>
      </c>
      <c r="D4922" s="259" t="s">
        <v>967</v>
      </c>
      <c r="E4922" s="259">
        <v>1100000</v>
      </c>
      <c r="F4922" s="259" t="s">
        <v>9191</v>
      </c>
      <c r="G4922" s="259" t="s">
        <v>22</v>
      </c>
      <c r="H4922" s="259">
        <v>3</v>
      </c>
      <c r="I4922" s="259" t="s">
        <v>9192</v>
      </c>
      <c r="J4922" s="259" t="s">
        <v>9193</v>
      </c>
      <c r="K4922" s="259" t="s">
        <v>9194</v>
      </c>
      <c r="L4922" s="260">
        <v>45531</v>
      </c>
      <c r="M4922" s="259" t="s">
        <v>439</v>
      </c>
    </row>
    <row r="4923" spans="1:13" x14ac:dyDescent="0.35">
      <c r="A4923" s="261" t="s">
        <v>177</v>
      </c>
      <c r="B4923" s="261" t="s">
        <v>178</v>
      </c>
      <c r="C4923" s="261" t="s">
        <v>179</v>
      </c>
      <c r="D4923" s="261" t="s">
        <v>568</v>
      </c>
      <c r="E4923" s="261">
        <v>673215</v>
      </c>
      <c r="F4923" s="261" t="s">
        <v>9195</v>
      </c>
      <c r="G4923" s="261" t="s">
        <v>22</v>
      </c>
      <c r="H4923" s="261">
        <v>3</v>
      </c>
      <c r="I4923" s="261" t="s">
        <v>9196</v>
      </c>
      <c r="J4923" s="261" t="s">
        <v>9197</v>
      </c>
      <c r="K4923" s="261" t="s">
        <v>9198</v>
      </c>
      <c r="L4923" s="262">
        <v>45531</v>
      </c>
      <c r="M4923" s="261" t="s">
        <v>439</v>
      </c>
    </row>
    <row r="4924" spans="1:13" x14ac:dyDescent="0.35">
      <c r="A4924" s="259" t="s">
        <v>177</v>
      </c>
      <c r="B4924" s="259" t="s">
        <v>178</v>
      </c>
      <c r="C4924" s="259" t="s">
        <v>179</v>
      </c>
      <c r="D4924" s="259" t="s">
        <v>40</v>
      </c>
      <c r="E4924" s="259">
        <v>0</v>
      </c>
      <c r="F4924" s="259" t="s">
        <v>512</v>
      </c>
      <c r="G4924" s="259" t="s">
        <v>17</v>
      </c>
      <c r="H4924" s="259" t="s">
        <v>17</v>
      </c>
      <c r="I4924" s="259" t="s">
        <v>512</v>
      </c>
      <c r="J4924" s="259" t="s">
        <v>9199</v>
      </c>
      <c r="K4924" s="259" t="s">
        <v>9200</v>
      </c>
      <c r="L4924" s="260">
        <v>45531</v>
      </c>
      <c r="M4924" s="259" t="s">
        <v>20</v>
      </c>
    </row>
    <row r="4925" spans="1:13" x14ac:dyDescent="0.35">
      <c r="A4925" s="261" t="s">
        <v>177</v>
      </c>
      <c r="B4925" s="261" t="s">
        <v>178</v>
      </c>
      <c r="C4925" s="261" t="s">
        <v>179</v>
      </c>
      <c r="D4925" s="261" t="s">
        <v>635</v>
      </c>
      <c r="E4925" s="261">
        <v>0</v>
      </c>
      <c r="F4925" s="261" t="s">
        <v>8844</v>
      </c>
      <c r="G4925" s="261" t="s">
        <v>22</v>
      </c>
      <c r="H4925" s="261">
        <v>3</v>
      </c>
      <c r="I4925" s="261" t="s">
        <v>4522</v>
      </c>
      <c r="J4925" s="261" t="s">
        <v>9201</v>
      </c>
      <c r="K4925" s="261" t="s">
        <v>9202</v>
      </c>
      <c r="L4925" s="262">
        <v>45531</v>
      </c>
      <c r="M4925" s="261" t="s">
        <v>439</v>
      </c>
    </row>
    <row r="4926" spans="1:13" x14ac:dyDescent="0.35">
      <c r="A4926" s="259" t="s">
        <v>177</v>
      </c>
      <c r="B4926" s="259" t="s">
        <v>178</v>
      </c>
      <c r="C4926" s="259" t="s">
        <v>179</v>
      </c>
      <c r="D4926" s="259" t="s">
        <v>793</v>
      </c>
      <c r="E4926" s="259">
        <v>0</v>
      </c>
      <c r="F4926" s="259" t="s">
        <v>8844</v>
      </c>
      <c r="G4926" s="259" t="s">
        <v>22</v>
      </c>
      <c r="H4926" s="259">
        <v>3</v>
      </c>
      <c r="I4926" s="259" t="s">
        <v>4522</v>
      </c>
      <c r="J4926" s="259" t="s">
        <v>9203</v>
      </c>
      <c r="K4926" s="259" t="s">
        <v>9204</v>
      </c>
      <c r="L4926" s="260">
        <v>45531</v>
      </c>
      <c r="M4926" s="259" t="s">
        <v>439</v>
      </c>
    </row>
    <row r="4927" spans="1:13" x14ac:dyDescent="0.35">
      <c r="A4927" s="261" t="s">
        <v>177</v>
      </c>
      <c r="B4927" s="261" t="s">
        <v>178</v>
      </c>
      <c r="C4927" s="261" t="s">
        <v>179</v>
      </c>
      <c r="D4927" s="261" t="s">
        <v>990</v>
      </c>
      <c r="E4927" s="261">
        <v>1100000</v>
      </c>
      <c r="F4927" s="261" t="s">
        <v>9191</v>
      </c>
      <c r="G4927" s="261" t="s">
        <v>22</v>
      </c>
      <c r="H4927" s="261">
        <v>3</v>
      </c>
      <c r="I4927" s="261" t="s">
        <v>9192</v>
      </c>
      <c r="J4927" s="261" t="s">
        <v>9205</v>
      </c>
      <c r="K4927" s="261" t="s">
        <v>9206</v>
      </c>
      <c r="L4927" s="262">
        <v>45531</v>
      </c>
      <c r="M4927" s="261" t="s">
        <v>439</v>
      </c>
    </row>
    <row r="4928" spans="1:13" x14ac:dyDescent="0.35">
      <c r="A4928" s="259" t="s">
        <v>177</v>
      </c>
      <c r="B4928" s="259" t="s">
        <v>178</v>
      </c>
      <c r="C4928" s="259" t="s">
        <v>179</v>
      </c>
      <c r="D4928" s="259" t="s">
        <v>995</v>
      </c>
      <c r="E4928" s="259">
        <v>2648901</v>
      </c>
      <c r="F4928" s="259" t="s">
        <v>9207</v>
      </c>
      <c r="G4928" s="259" t="s">
        <v>888</v>
      </c>
      <c r="H4928" s="259">
        <v>2</v>
      </c>
      <c r="I4928" s="259" t="s">
        <v>9208</v>
      </c>
      <c r="J4928" s="259" t="s">
        <v>9209</v>
      </c>
      <c r="K4928" s="259" t="s">
        <v>9210</v>
      </c>
      <c r="L4928" s="260">
        <v>45531</v>
      </c>
      <c r="M4928" s="259" t="s">
        <v>439</v>
      </c>
    </row>
    <row r="4929" spans="1:13" x14ac:dyDescent="0.35">
      <c r="A4929" s="261" t="s">
        <v>177</v>
      </c>
      <c r="B4929" s="261" t="s">
        <v>178</v>
      </c>
      <c r="C4929" s="261" t="s">
        <v>179</v>
      </c>
      <c r="D4929" s="261" t="s">
        <v>1000</v>
      </c>
      <c r="E4929" s="261">
        <v>0</v>
      </c>
      <c r="F4929" s="261" t="s">
        <v>9191</v>
      </c>
      <c r="G4929" s="261" t="s">
        <v>888</v>
      </c>
      <c r="H4929" s="261">
        <v>2</v>
      </c>
      <c r="I4929" s="261" t="s">
        <v>9192</v>
      </c>
      <c r="J4929" s="261" t="s">
        <v>9211</v>
      </c>
      <c r="K4929" s="261" t="s">
        <v>9212</v>
      </c>
      <c r="L4929" s="262">
        <v>45531</v>
      </c>
      <c r="M4929" s="261" t="s">
        <v>439</v>
      </c>
    </row>
    <row r="4930" spans="1:13" x14ac:dyDescent="0.35">
      <c r="A4930" s="259" t="s">
        <v>177</v>
      </c>
      <c r="B4930" s="259" t="s">
        <v>178</v>
      </c>
      <c r="C4930" s="259" t="s">
        <v>179</v>
      </c>
      <c r="D4930" s="259" t="s">
        <v>1003</v>
      </c>
      <c r="E4930" s="259">
        <v>1100000</v>
      </c>
      <c r="F4930" s="259" t="s">
        <v>9191</v>
      </c>
      <c r="G4930" s="259" t="s">
        <v>22</v>
      </c>
      <c r="H4930" s="259">
        <v>3</v>
      </c>
      <c r="I4930" s="259" t="s">
        <v>9192</v>
      </c>
      <c r="J4930" s="259" t="s">
        <v>9213</v>
      </c>
      <c r="K4930" s="259" t="s">
        <v>9214</v>
      </c>
      <c r="L4930" s="260">
        <v>45531</v>
      </c>
      <c r="M4930" s="259" t="s">
        <v>439</v>
      </c>
    </row>
    <row r="4931" spans="1:13" x14ac:dyDescent="0.35">
      <c r="A4931" s="261" t="s">
        <v>177</v>
      </c>
      <c r="B4931" s="261" t="s">
        <v>178</v>
      </c>
      <c r="C4931" s="261" t="s">
        <v>179</v>
      </c>
      <c r="D4931" s="261" t="s">
        <v>1006</v>
      </c>
      <c r="E4931" s="261" t="s">
        <v>17</v>
      </c>
      <c r="F4931" s="261" t="s">
        <v>512</v>
      </c>
      <c r="G4931" s="261" t="s">
        <v>17</v>
      </c>
      <c r="H4931" s="261" t="s">
        <v>17</v>
      </c>
      <c r="I4931" s="261" t="s">
        <v>512</v>
      </c>
      <c r="J4931" s="261" t="s">
        <v>9215</v>
      </c>
      <c r="K4931" s="261" t="s">
        <v>9216</v>
      </c>
      <c r="L4931" s="262">
        <v>45531</v>
      </c>
      <c r="M4931" s="261" t="s">
        <v>439</v>
      </c>
    </row>
    <row r="4932" spans="1:13" x14ac:dyDescent="0.35">
      <c r="A4932" s="259" t="s">
        <v>177</v>
      </c>
      <c r="B4932" s="259" t="s">
        <v>178</v>
      </c>
      <c r="C4932" s="259" t="s">
        <v>179</v>
      </c>
      <c r="D4932" s="259" t="s">
        <v>823</v>
      </c>
      <c r="E4932" s="259" t="s">
        <v>17</v>
      </c>
      <c r="F4932" s="259" t="s">
        <v>512</v>
      </c>
      <c r="G4932" s="259" t="s">
        <v>17</v>
      </c>
      <c r="H4932" s="259" t="s">
        <v>17</v>
      </c>
      <c r="I4932" s="259" t="s">
        <v>512</v>
      </c>
      <c r="J4932" s="259" t="s">
        <v>9217</v>
      </c>
      <c r="K4932" s="259" t="s">
        <v>9218</v>
      </c>
      <c r="L4932" s="260">
        <v>45531</v>
      </c>
      <c r="M4932" s="259" t="s">
        <v>439</v>
      </c>
    </row>
    <row r="4933" spans="1:13" x14ac:dyDescent="0.35">
      <c r="A4933" s="261" t="s">
        <v>386</v>
      </c>
      <c r="B4933" s="261" t="s">
        <v>387</v>
      </c>
      <c r="C4933" s="261" t="s">
        <v>388</v>
      </c>
      <c r="D4933" s="261" t="s">
        <v>953</v>
      </c>
      <c r="E4933" s="261">
        <v>12288863</v>
      </c>
      <c r="F4933" s="261" t="s">
        <v>9219</v>
      </c>
      <c r="G4933" s="261" t="s">
        <v>888</v>
      </c>
      <c r="H4933" s="261">
        <v>2</v>
      </c>
      <c r="I4933" s="261" t="s">
        <v>9220</v>
      </c>
      <c r="J4933" s="261" t="s">
        <v>9221</v>
      </c>
      <c r="K4933" s="261" t="s">
        <v>9222</v>
      </c>
      <c r="L4933" s="262">
        <v>45531</v>
      </c>
      <c r="M4933" s="261" t="s">
        <v>439</v>
      </c>
    </row>
    <row r="4934" spans="1:13" x14ac:dyDescent="0.35">
      <c r="A4934" s="259" t="s">
        <v>386</v>
      </c>
      <c r="B4934" s="259" t="s">
        <v>387</v>
      </c>
      <c r="C4934" s="259" t="s">
        <v>388</v>
      </c>
      <c r="D4934" s="259" t="s">
        <v>694</v>
      </c>
      <c r="E4934" s="259">
        <v>25680</v>
      </c>
      <c r="F4934" s="259" t="s">
        <v>9223</v>
      </c>
      <c r="G4934" s="259" t="s">
        <v>888</v>
      </c>
      <c r="H4934" s="259">
        <v>2</v>
      </c>
      <c r="I4934" s="259" t="s">
        <v>9224</v>
      </c>
      <c r="J4934" s="259" t="s">
        <v>9225</v>
      </c>
      <c r="K4934" s="259" t="s">
        <v>9226</v>
      </c>
      <c r="L4934" s="260">
        <v>45531</v>
      </c>
      <c r="M4934" s="259" t="s">
        <v>439</v>
      </c>
    </row>
    <row r="4935" spans="1:13" x14ac:dyDescent="0.35">
      <c r="A4935" s="261" t="s">
        <v>386</v>
      </c>
      <c r="B4935" s="261" t="s">
        <v>387</v>
      </c>
      <c r="C4935" s="261" t="s">
        <v>388</v>
      </c>
      <c r="D4935" s="261" t="s">
        <v>962</v>
      </c>
      <c r="E4935" s="261">
        <v>12288863</v>
      </c>
      <c r="F4935" s="261" t="s">
        <v>9219</v>
      </c>
      <c r="G4935" s="261" t="s">
        <v>888</v>
      </c>
      <c r="H4935" s="261">
        <v>2</v>
      </c>
      <c r="I4935" s="261" t="s">
        <v>9220</v>
      </c>
      <c r="J4935" s="261" t="s">
        <v>9227</v>
      </c>
      <c r="K4935" s="261" t="s">
        <v>9228</v>
      </c>
      <c r="L4935" s="262">
        <v>45531</v>
      </c>
      <c r="M4935" s="261" t="s">
        <v>20</v>
      </c>
    </row>
    <row r="4936" spans="1:13" x14ac:dyDescent="0.35">
      <c r="A4936" s="259" t="s">
        <v>386</v>
      </c>
      <c r="B4936" s="259" t="s">
        <v>387</v>
      </c>
      <c r="C4936" s="259" t="s">
        <v>388</v>
      </c>
      <c r="D4936" s="259" t="s">
        <v>967</v>
      </c>
      <c r="E4936" s="259">
        <v>6005080</v>
      </c>
      <c r="F4936" s="259" t="s">
        <v>9219</v>
      </c>
      <c r="G4936" s="259" t="s">
        <v>888</v>
      </c>
      <c r="H4936" s="259">
        <v>2</v>
      </c>
      <c r="I4936" s="259" t="s">
        <v>9220</v>
      </c>
      <c r="J4936" s="259" t="s">
        <v>9229</v>
      </c>
      <c r="K4936" s="259" t="s">
        <v>9230</v>
      </c>
      <c r="L4936" s="260">
        <v>45531</v>
      </c>
      <c r="M4936" s="259" t="s">
        <v>20</v>
      </c>
    </row>
    <row r="4937" spans="1:13" x14ac:dyDescent="0.35">
      <c r="A4937" s="261" t="s">
        <v>386</v>
      </c>
      <c r="B4937" s="261" t="s">
        <v>387</v>
      </c>
      <c r="C4937" s="261" t="s">
        <v>388</v>
      </c>
      <c r="D4937" s="261" t="s">
        <v>568</v>
      </c>
      <c r="E4937" s="261">
        <v>601608</v>
      </c>
      <c r="F4937" s="261" t="s">
        <v>9231</v>
      </c>
      <c r="G4937" s="261" t="s">
        <v>888</v>
      </c>
      <c r="H4937" s="261">
        <v>2</v>
      </c>
      <c r="I4937" s="261" t="s">
        <v>9232</v>
      </c>
      <c r="J4937" s="261" t="s">
        <v>9233</v>
      </c>
      <c r="K4937" s="261" t="s">
        <v>9234</v>
      </c>
      <c r="L4937" s="262">
        <v>45531</v>
      </c>
      <c r="M4937" s="261" t="s">
        <v>439</v>
      </c>
    </row>
    <row r="4938" spans="1:13" x14ac:dyDescent="0.35">
      <c r="A4938" s="259" t="s">
        <v>386</v>
      </c>
      <c r="B4938" s="259" t="s">
        <v>387</v>
      </c>
      <c r="C4938" s="259" t="s">
        <v>388</v>
      </c>
      <c r="D4938" s="259" t="s">
        <v>40</v>
      </c>
      <c r="E4938" s="259" t="s">
        <v>17</v>
      </c>
      <c r="F4938" s="259" t="s">
        <v>17</v>
      </c>
      <c r="G4938" s="259" t="s">
        <v>22</v>
      </c>
      <c r="H4938" s="259">
        <v>3</v>
      </c>
      <c r="I4938" s="259" t="s">
        <v>17</v>
      </c>
      <c r="J4938" s="259" t="s">
        <v>9235</v>
      </c>
      <c r="K4938" s="259" t="s">
        <v>9236</v>
      </c>
      <c r="L4938" s="260">
        <v>45531</v>
      </c>
      <c r="M4938" s="259" t="s">
        <v>20</v>
      </c>
    </row>
    <row r="4939" spans="1:13" x14ac:dyDescent="0.35">
      <c r="A4939" s="261" t="s">
        <v>386</v>
      </c>
      <c r="B4939" s="261" t="s">
        <v>387</v>
      </c>
      <c r="C4939" s="261" t="s">
        <v>388</v>
      </c>
      <c r="D4939" s="261" t="s">
        <v>635</v>
      </c>
      <c r="E4939" s="261">
        <v>92</v>
      </c>
      <c r="F4939" s="261" t="s">
        <v>4907</v>
      </c>
      <c r="G4939" s="261" t="s">
        <v>888</v>
      </c>
      <c r="H4939" s="261">
        <v>2</v>
      </c>
      <c r="I4939" s="261" t="s">
        <v>7600</v>
      </c>
      <c r="J4939" s="261" t="s">
        <v>9237</v>
      </c>
      <c r="K4939" s="261" t="s">
        <v>9238</v>
      </c>
      <c r="L4939" s="262">
        <v>45531</v>
      </c>
      <c r="M4939" s="261" t="s">
        <v>20</v>
      </c>
    </row>
    <row r="4940" spans="1:13" x14ac:dyDescent="0.35">
      <c r="A4940" s="259" t="s">
        <v>386</v>
      </c>
      <c r="B4940" s="259" t="s">
        <v>387</v>
      </c>
      <c r="C4940" s="259" t="s">
        <v>388</v>
      </c>
      <c r="D4940" s="259" t="s">
        <v>793</v>
      </c>
      <c r="E4940" s="259">
        <v>92</v>
      </c>
      <c r="F4940" s="259" t="s">
        <v>9239</v>
      </c>
      <c r="G4940" s="259" t="s">
        <v>888</v>
      </c>
      <c r="H4940" s="259">
        <v>2</v>
      </c>
      <c r="I4940" s="259" t="s">
        <v>7600</v>
      </c>
      <c r="J4940" s="259" t="s">
        <v>9240</v>
      </c>
      <c r="K4940" s="259" t="s">
        <v>9241</v>
      </c>
      <c r="L4940" s="260">
        <v>45531</v>
      </c>
      <c r="M4940" s="259" t="s">
        <v>20</v>
      </c>
    </row>
    <row r="4941" spans="1:13" x14ac:dyDescent="0.35">
      <c r="A4941" s="261" t="s">
        <v>386</v>
      </c>
      <c r="B4941" s="261" t="s">
        <v>387</v>
      </c>
      <c r="C4941" s="261" t="s">
        <v>388</v>
      </c>
      <c r="D4941" s="261" t="s">
        <v>990</v>
      </c>
      <c r="E4941" s="261">
        <v>1184921</v>
      </c>
      <c r="F4941" s="261" t="s">
        <v>9219</v>
      </c>
      <c r="G4941" s="261" t="s">
        <v>888</v>
      </c>
      <c r="H4941" s="261">
        <v>2</v>
      </c>
      <c r="I4941" s="261" t="s">
        <v>9220</v>
      </c>
      <c r="J4941" s="261" t="s">
        <v>9242</v>
      </c>
      <c r="K4941" s="261" t="s">
        <v>9243</v>
      </c>
      <c r="L4941" s="262">
        <v>45531</v>
      </c>
      <c r="M4941" s="261" t="s">
        <v>20</v>
      </c>
    </row>
    <row r="4942" spans="1:13" x14ac:dyDescent="0.35">
      <c r="A4942" s="259" t="s">
        <v>386</v>
      </c>
      <c r="B4942" s="259" t="s">
        <v>387</v>
      </c>
      <c r="C4942" s="259" t="s">
        <v>388</v>
      </c>
      <c r="D4942" s="259" t="s">
        <v>995</v>
      </c>
      <c r="E4942" s="259">
        <v>6283783</v>
      </c>
      <c r="F4942" s="259" t="s">
        <v>9219</v>
      </c>
      <c r="G4942" s="259" t="s">
        <v>888</v>
      </c>
      <c r="H4942" s="259">
        <v>2</v>
      </c>
      <c r="I4942" s="259" t="s">
        <v>9220</v>
      </c>
      <c r="J4942" s="259" t="s">
        <v>9244</v>
      </c>
      <c r="K4942" s="259" t="s">
        <v>9245</v>
      </c>
      <c r="L4942" s="260">
        <v>45531</v>
      </c>
      <c r="M4942" s="259" t="s">
        <v>20</v>
      </c>
    </row>
    <row r="4943" spans="1:13" x14ac:dyDescent="0.35">
      <c r="A4943" s="261" t="s">
        <v>386</v>
      </c>
      <c r="B4943" s="261" t="s">
        <v>387</v>
      </c>
      <c r="C4943" s="261" t="s">
        <v>388</v>
      </c>
      <c r="D4943" s="261" t="s">
        <v>1000</v>
      </c>
      <c r="E4943" s="261">
        <v>4820159</v>
      </c>
      <c r="F4943" s="261" t="s">
        <v>9219</v>
      </c>
      <c r="G4943" s="261" t="s">
        <v>888</v>
      </c>
      <c r="H4943" s="261">
        <v>2</v>
      </c>
      <c r="I4943" s="261" t="s">
        <v>9220</v>
      </c>
      <c r="J4943" s="261" t="s">
        <v>9246</v>
      </c>
      <c r="K4943" s="261" t="s">
        <v>9247</v>
      </c>
      <c r="L4943" s="262">
        <v>45531</v>
      </c>
      <c r="M4943" s="261" t="s">
        <v>20</v>
      </c>
    </row>
    <row r="4944" spans="1:13" x14ac:dyDescent="0.35">
      <c r="A4944" s="259" t="s">
        <v>386</v>
      </c>
      <c r="B4944" s="259" t="s">
        <v>387</v>
      </c>
      <c r="C4944" s="259" t="s">
        <v>388</v>
      </c>
      <c r="D4944" s="259" t="s">
        <v>1003</v>
      </c>
      <c r="E4944" s="259">
        <v>1063250</v>
      </c>
      <c r="F4944" s="259" t="s">
        <v>9219</v>
      </c>
      <c r="G4944" s="259" t="s">
        <v>888</v>
      </c>
      <c r="H4944" s="259">
        <v>2</v>
      </c>
      <c r="I4944" s="259" t="s">
        <v>9220</v>
      </c>
      <c r="J4944" s="259" t="s">
        <v>9248</v>
      </c>
      <c r="K4944" s="259" t="s">
        <v>9249</v>
      </c>
      <c r="L4944" s="260">
        <v>45531</v>
      </c>
      <c r="M4944" s="259" t="s">
        <v>20</v>
      </c>
    </row>
    <row r="4945" spans="1:13" x14ac:dyDescent="0.35">
      <c r="A4945" s="261" t="s">
        <v>386</v>
      </c>
      <c r="B4945" s="261" t="s">
        <v>387</v>
      </c>
      <c r="C4945" s="261" t="s">
        <v>388</v>
      </c>
      <c r="D4945" s="261" t="s">
        <v>1006</v>
      </c>
      <c r="E4945" s="261">
        <v>121671</v>
      </c>
      <c r="F4945" s="261" t="s">
        <v>9219</v>
      </c>
      <c r="G4945" s="261" t="s">
        <v>888</v>
      </c>
      <c r="H4945" s="261">
        <v>2</v>
      </c>
      <c r="I4945" s="261" t="s">
        <v>9220</v>
      </c>
      <c r="J4945" s="261" t="s">
        <v>9250</v>
      </c>
      <c r="K4945" s="261" t="s">
        <v>9251</v>
      </c>
      <c r="L4945" s="262">
        <v>45531</v>
      </c>
      <c r="M4945" s="261" t="s">
        <v>20</v>
      </c>
    </row>
    <row r="4946" spans="1:13" x14ac:dyDescent="0.35">
      <c r="A4946" s="259" t="s">
        <v>386</v>
      </c>
      <c r="B4946" s="259" t="s">
        <v>387</v>
      </c>
      <c r="C4946" s="259" t="s">
        <v>388</v>
      </c>
      <c r="D4946" s="259" t="s">
        <v>823</v>
      </c>
      <c r="E4946" s="259">
        <v>0</v>
      </c>
      <c r="F4946" s="259" t="s">
        <v>9219</v>
      </c>
      <c r="G4946" s="259" t="s">
        <v>888</v>
      </c>
      <c r="H4946" s="259">
        <v>2</v>
      </c>
      <c r="I4946" s="259" t="s">
        <v>9220</v>
      </c>
      <c r="J4946" s="259" t="s">
        <v>9252</v>
      </c>
      <c r="K4946" s="259" t="s">
        <v>9253</v>
      </c>
      <c r="L4946" s="260">
        <v>45531</v>
      </c>
      <c r="M4946" s="259" t="s">
        <v>20</v>
      </c>
    </row>
    <row r="4947" spans="1:13" x14ac:dyDescent="0.35">
      <c r="A4947" s="261" t="s">
        <v>386</v>
      </c>
      <c r="B4947" s="261" t="s">
        <v>387</v>
      </c>
      <c r="C4947" s="261" t="s">
        <v>388</v>
      </c>
      <c r="D4947" s="261" t="s">
        <v>404</v>
      </c>
      <c r="E4947" s="261">
        <v>5</v>
      </c>
      <c r="F4947" s="261" t="s">
        <v>9254</v>
      </c>
      <c r="G4947" s="261" t="s">
        <v>492</v>
      </c>
      <c r="H4947" s="261">
        <v>1</v>
      </c>
      <c r="I4947" s="261" t="s">
        <v>9255</v>
      </c>
      <c r="J4947" s="261" t="s">
        <v>9256</v>
      </c>
      <c r="K4947" s="261" t="s">
        <v>9257</v>
      </c>
      <c r="L4947" s="262">
        <v>45531</v>
      </c>
      <c r="M4947" s="261" t="s">
        <v>20</v>
      </c>
    </row>
    <row r="4948" spans="1:13" x14ac:dyDescent="0.35">
      <c r="A4948" s="259" t="s">
        <v>386</v>
      </c>
      <c r="B4948" s="259" t="s">
        <v>387</v>
      </c>
      <c r="C4948" s="259" t="s">
        <v>388</v>
      </c>
      <c r="D4948" s="259" t="s">
        <v>38</v>
      </c>
      <c r="E4948" s="259">
        <v>170</v>
      </c>
      <c r="F4948" s="259" t="s">
        <v>9258</v>
      </c>
      <c r="G4948" s="259" t="s">
        <v>888</v>
      </c>
      <c r="H4948" s="259">
        <v>2</v>
      </c>
      <c r="I4948" s="259" t="s">
        <v>9259</v>
      </c>
      <c r="J4948" s="259" t="s">
        <v>9260</v>
      </c>
      <c r="K4948" s="259" t="s">
        <v>9261</v>
      </c>
      <c r="L4948" s="260">
        <v>45531</v>
      </c>
      <c r="M4948" s="259" t="s">
        <v>20</v>
      </c>
    </row>
    <row r="4949" spans="1:13" x14ac:dyDescent="0.35">
      <c r="A4949" s="261" t="s">
        <v>813</v>
      </c>
      <c r="B4949" s="261" t="s">
        <v>814</v>
      </c>
      <c r="C4949" s="261" t="s">
        <v>815</v>
      </c>
      <c r="D4949" s="261" t="s">
        <v>953</v>
      </c>
      <c r="E4949" s="261">
        <v>208552624</v>
      </c>
      <c r="F4949" s="261" t="s">
        <v>9262</v>
      </c>
      <c r="G4949" s="261" t="s">
        <v>888</v>
      </c>
      <c r="H4949" s="261">
        <v>2</v>
      </c>
      <c r="I4949" s="261" t="s">
        <v>9263</v>
      </c>
      <c r="J4949" s="261" t="s">
        <v>9264</v>
      </c>
      <c r="K4949" s="261" t="s">
        <v>9265</v>
      </c>
      <c r="L4949" s="262">
        <v>45531</v>
      </c>
      <c r="M4949" s="261" t="s">
        <v>439</v>
      </c>
    </row>
    <row r="4950" spans="1:13" x14ac:dyDescent="0.35">
      <c r="A4950" s="259" t="s">
        <v>813</v>
      </c>
      <c r="B4950" s="259" t="s">
        <v>814</v>
      </c>
      <c r="C4950" s="259" t="s">
        <v>815</v>
      </c>
      <c r="D4950" s="259" t="s">
        <v>694</v>
      </c>
      <c r="E4950" s="259">
        <v>2171646</v>
      </c>
      <c r="F4950" s="259" t="s">
        <v>9266</v>
      </c>
      <c r="G4950" s="259" t="s">
        <v>888</v>
      </c>
      <c r="H4950" s="259">
        <v>2</v>
      </c>
      <c r="I4950" s="259" t="s">
        <v>9267</v>
      </c>
      <c r="J4950" s="259" t="s">
        <v>9268</v>
      </c>
      <c r="K4950" s="259" t="s">
        <v>9269</v>
      </c>
      <c r="L4950" s="260">
        <v>45531</v>
      </c>
      <c r="M4950" s="259" t="s">
        <v>439</v>
      </c>
    </row>
    <row r="4951" spans="1:13" x14ac:dyDescent="0.35">
      <c r="A4951" s="261" t="s">
        <v>813</v>
      </c>
      <c r="B4951" s="261" t="s">
        <v>814</v>
      </c>
      <c r="C4951" s="261" t="s">
        <v>815</v>
      </c>
      <c r="D4951" s="261" t="s">
        <v>962</v>
      </c>
      <c r="E4951" s="261">
        <v>142095417</v>
      </c>
      <c r="F4951" s="261" t="s">
        <v>9270</v>
      </c>
      <c r="G4951" s="261" t="s">
        <v>888</v>
      </c>
      <c r="H4951" s="261">
        <v>2</v>
      </c>
      <c r="I4951" s="261" t="s">
        <v>9271</v>
      </c>
      <c r="J4951" s="261" t="s">
        <v>9272</v>
      </c>
      <c r="K4951" s="261" t="s">
        <v>9273</v>
      </c>
      <c r="L4951" s="262">
        <v>45531</v>
      </c>
      <c r="M4951" s="261" t="s">
        <v>20</v>
      </c>
    </row>
    <row r="4952" spans="1:13" x14ac:dyDescent="0.35">
      <c r="A4952" s="259" t="s">
        <v>813</v>
      </c>
      <c r="B4952" s="259" t="s">
        <v>814</v>
      </c>
      <c r="C4952" s="259" t="s">
        <v>815</v>
      </c>
      <c r="D4952" s="259" t="s">
        <v>967</v>
      </c>
      <c r="E4952" s="259">
        <v>138685177</v>
      </c>
      <c r="F4952" s="259" t="s">
        <v>9274</v>
      </c>
      <c r="G4952" s="259" t="s">
        <v>33</v>
      </c>
      <c r="H4952" s="259">
        <v>2</v>
      </c>
      <c r="I4952" s="259" t="s">
        <v>9271</v>
      </c>
      <c r="J4952" s="259" t="s">
        <v>9275</v>
      </c>
      <c r="K4952" s="259" t="s">
        <v>9276</v>
      </c>
      <c r="L4952" s="260">
        <v>45531</v>
      </c>
      <c r="M4952" s="259" t="s">
        <v>20</v>
      </c>
    </row>
    <row r="4953" spans="1:13" x14ac:dyDescent="0.35">
      <c r="A4953" s="261" t="s">
        <v>813</v>
      </c>
      <c r="B4953" s="261" t="s">
        <v>814</v>
      </c>
      <c r="C4953" s="261" t="s">
        <v>815</v>
      </c>
      <c r="D4953" s="261" t="s">
        <v>568</v>
      </c>
      <c r="E4953" s="261">
        <v>2945919</v>
      </c>
      <c r="F4953" s="261" t="s">
        <v>9277</v>
      </c>
      <c r="G4953" s="261" t="s">
        <v>888</v>
      </c>
      <c r="H4953" s="261">
        <v>2</v>
      </c>
      <c r="I4953" s="261" t="s">
        <v>9278</v>
      </c>
      <c r="J4953" s="261" t="s">
        <v>9279</v>
      </c>
      <c r="K4953" s="261" t="s">
        <v>9280</v>
      </c>
      <c r="L4953" s="262">
        <v>45531</v>
      </c>
      <c r="M4953" s="261" t="s">
        <v>20</v>
      </c>
    </row>
    <row r="4954" spans="1:13" x14ac:dyDescent="0.35">
      <c r="A4954" s="259" t="s">
        <v>813</v>
      </c>
      <c r="B4954" s="259" t="s">
        <v>814</v>
      </c>
      <c r="C4954" s="259" t="s">
        <v>815</v>
      </c>
      <c r="D4954" s="259" t="s">
        <v>38</v>
      </c>
      <c r="E4954" s="259">
        <v>1034579</v>
      </c>
      <c r="F4954" s="259" t="s">
        <v>9281</v>
      </c>
      <c r="G4954" s="259" t="s">
        <v>888</v>
      </c>
      <c r="H4954" s="259">
        <v>2</v>
      </c>
      <c r="I4954" s="259" t="s">
        <v>9282</v>
      </c>
      <c r="J4954" s="259" t="s">
        <v>9283</v>
      </c>
      <c r="K4954" s="259" t="s">
        <v>9284</v>
      </c>
      <c r="L4954" s="260">
        <v>45531</v>
      </c>
      <c r="M4954" s="259" t="s">
        <v>439</v>
      </c>
    </row>
    <row r="4955" spans="1:13" x14ac:dyDescent="0.35">
      <c r="A4955" s="261" t="s">
        <v>813</v>
      </c>
      <c r="B4955" s="261" t="s">
        <v>814</v>
      </c>
      <c r="C4955" s="261" t="s">
        <v>815</v>
      </c>
      <c r="D4955" s="261" t="s">
        <v>635</v>
      </c>
      <c r="E4955" s="261">
        <v>315</v>
      </c>
      <c r="F4955" s="261" t="s">
        <v>9114</v>
      </c>
      <c r="G4955" s="261" t="s">
        <v>888</v>
      </c>
      <c r="H4955" s="261">
        <v>2</v>
      </c>
      <c r="I4955" s="261" t="s">
        <v>9115</v>
      </c>
      <c r="J4955" s="261" t="s">
        <v>9285</v>
      </c>
      <c r="K4955" s="261" t="s">
        <v>9286</v>
      </c>
      <c r="L4955" s="262">
        <v>45531</v>
      </c>
      <c r="M4955" s="261" t="s">
        <v>439</v>
      </c>
    </row>
    <row r="4956" spans="1:13" x14ac:dyDescent="0.35">
      <c r="A4956" s="259" t="s">
        <v>813</v>
      </c>
      <c r="B4956" s="259" t="s">
        <v>814</v>
      </c>
      <c r="C4956" s="259" t="s">
        <v>815</v>
      </c>
      <c r="D4956" s="259" t="s">
        <v>793</v>
      </c>
      <c r="E4956" s="259">
        <v>8820</v>
      </c>
      <c r="F4956" s="259" t="s">
        <v>9287</v>
      </c>
      <c r="G4956" s="259" t="s">
        <v>888</v>
      </c>
      <c r="H4956" s="259">
        <v>2</v>
      </c>
      <c r="I4956" s="259" t="s">
        <v>9288</v>
      </c>
      <c r="J4956" s="259" t="s">
        <v>9289</v>
      </c>
      <c r="K4956" s="259" t="s">
        <v>9290</v>
      </c>
      <c r="L4956" s="260">
        <v>45531</v>
      </c>
      <c r="M4956" s="259" t="s">
        <v>20</v>
      </c>
    </row>
    <row r="4957" spans="1:13" x14ac:dyDescent="0.35">
      <c r="A4957" s="261" t="s">
        <v>813</v>
      </c>
      <c r="B4957" s="261" t="s">
        <v>814</v>
      </c>
      <c r="C4957" s="261" t="s">
        <v>815</v>
      </c>
      <c r="D4957" s="261" t="s">
        <v>990</v>
      </c>
      <c r="E4957" s="261">
        <v>24140167</v>
      </c>
      <c r="F4957" s="261" t="s">
        <v>9291</v>
      </c>
      <c r="G4957" s="261" t="s">
        <v>888</v>
      </c>
      <c r="H4957" s="261">
        <v>2</v>
      </c>
      <c r="I4957" s="261" t="s">
        <v>9292</v>
      </c>
      <c r="J4957" s="261" t="s">
        <v>9293</v>
      </c>
      <c r="K4957" s="261" t="s">
        <v>9294</v>
      </c>
      <c r="L4957" s="262">
        <v>45531</v>
      </c>
      <c r="M4957" s="261" t="s">
        <v>20</v>
      </c>
    </row>
    <row r="4958" spans="1:13" x14ac:dyDescent="0.35">
      <c r="A4958" s="259" t="s">
        <v>813</v>
      </c>
      <c r="B4958" s="259" t="s">
        <v>814</v>
      </c>
      <c r="C4958" s="259" t="s">
        <v>815</v>
      </c>
      <c r="D4958" s="259" t="s">
        <v>995</v>
      </c>
      <c r="E4958" s="259">
        <v>9291210</v>
      </c>
      <c r="F4958" s="259" t="s">
        <v>9274</v>
      </c>
      <c r="G4958" s="259" t="s">
        <v>888</v>
      </c>
      <c r="H4958" s="259">
        <v>2</v>
      </c>
      <c r="I4958" s="259" t="s">
        <v>9271</v>
      </c>
      <c r="J4958" s="259" t="s">
        <v>9295</v>
      </c>
      <c r="K4958" s="259" t="s">
        <v>9296</v>
      </c>
      <c r="L4958" s="260">
        <v>45531</v>
      </c>
      <c r="M4958" s="259" t="s">
        <v>20</v>
      </c>
    </row>
    <row r="4959" spans="1:13" x14ac:dyDescent="0.35">
      <c r="A4959" s="261" t="s">
        <v>813</v>
      </c>
      <c r="B4959" s="261" t="s">
        <v>814</v>
      </c>
      <c r="C4959" s="261" t="s">
        <v>815</v>
      </c>
      <c r="D4959" s="261" t="s">
        <v>1000</v>
      </c>
      <c r="E4959" s="261">
        <v>108664040</v>
      </c>
      <c r="F4959" s="261" t="s">
        <v>9297</v>
      </c>
      <c r="G4959" s="261" t="s">
        <v>888</v>
      </c>
      <c r="H4959" s="261">
        <v>2</v>
      </c>
      <c r="I4959" s="261" t="s">
        <v>9298</v>
      </c>
      <c r="J4959" s="261" t="s">
        <v>9299</v>
      </c>
      <c r="K4959" s="261" t="s">
        <v>9300</v>
      </c>
      <c r="L4959" s="262">
        <v>45531</v>
      </c>
      <c r="M4959" s="261" t="s">
        <v>20</v>
      </c>
    </row>
    <row r="4960" spans="1:13" x14ac:dyDescent="0.35">
      <c r="A4960" s="259" t="s">
        <v>813</v>
      </c>
      <c r="B4960" s="259" t="s">
        <v>814</v>
      </c>
      <c r="C4960" s="259" t="s">
        <v>815</v>
      </c>
      <c r="D4960" s="259" t="s">
        <v>1003</v>
      </c>
      <c r="E4960" s="259">
        <v>11976614</v>
      </c>
      <c r="F4960" s="259" t="s">
        <v>9291</v>
      </c>
      <c r="G4960" s="259" t="s">
        <v>33</v>
      </c>
      <c r="H4960" s="259">
        <v>2</v>
      </c>
      <c r="I4960" s="259" t="s">
        <v>9301</v>
      </c>
      <c r="J4960" s="259" t="s">
        <v>9302</v>
      </c>
      <c r="K4960" s="259" t="s">
        <v>9303</v>
      </c>
      <c r="L4960" s="260">
        <v>45531</v>
      </c>
      <c r="M4960" s="259" t="s">
        <v>20</v>
      </c>
    </row>
    <row r="4961" spans="1:13" x14ac:dyDescent="0.35">
      <c r="A4961" s="261" t="s">
        <v>813</v>
      </c>
      <c r="B4961" s="261" t="s">
        <v>814</v>
      </c>
      <c r="C4961" s="261" t="s">
        <v>815</v>
      </c>
      <c r="D4961" s="261" t="s">
        <v>1006</v>
      </c>
      <c r="E4961" s="261">
        <v>12163553</v>
      </c>
      <c r="F4961" s="261" t="s">
        <v>9304</v>
      </c>
      <c r="G4961" s="261" t="s">
        <v>888</v>
      </c>
      <c r="H4961" s="261">
        <v>2</v>
      </c>
      <c r="I4961" s="261" t="s">
        <v>9301</v>
      </c>
      <c r="J4961" s="261" t="s">
        <v>9305</v>
      </c>
      <c r="K4961" s="261" t="s">
        <v>9306</v>
      </c>
      <c r="L4961" s="262">
        <v>45531</v>
      </c>
      <c r="M4961" s="261" t="s">
        <v>20</v>
      </c>
    </row>
    <row r="4962" spans="1:13" x14ac:dyDescent="0.35">
      <c r="A4962" s="259" t="s">
        <v>813</v>
      </c>
      <c r="B4962" s="259" t="s">
        <v>814</v>
      </c>
      <c r="C4962" s="259" t="s">
        <v>815</v>
      </c>
      <c r="D4962" s="259" t="s">
        <v>823</v>
      </c>
      <c r="E4962" s="259">
        <v>0</v>
      </c>
      <c r="F4962" s="259" t="s">
        <v>9304</v>
      </c>
      <c r="G4962" s="259" t="s">
        <v>888</v>
      </c>
      <c r="H4962" s="259">
        <v>2</v>
      </c>
      <c r="I4962" s="259" t="s">
        <v>9301</v>
      </c>
      <c r="J4962" s="259" t="s">
        <v>9307</v>
      </c>
      <c r="K4962" s="259" t="s">
        <v>9308</v>
      </c>
      <c r="L4962" s="260">
        <v>45531</v>
      </c>
      <c r="M4962" s="259" t="s">
        <v>20</v>
      </c>
    </row>
    <row r="4963" spans="1:13" x14ac:dyDescent="0.35">
      <c r="A4963" s="261" t="s">
        <v>924</v>
      </c>
      <c r="B4963" s="261" t="s">
        <v>925</v>
      </c>
      <c r="C4963" s="261" t="s">
        <v>926</v>
      </c>
      <c r="D4963" s="261" t="s">
        <v>953</v>
      </c>
      <c r="E4963" s="261">
        <v>125888900</v>
      </c>
      <c r="F4963" s="261" t="s">
        <v>9309</v>
      </c>
      <c r="G4963" s="261" t="s">
        <v>888</v>
      </c>
      <c r="H4963" s="261">
        <v>2</v>
      </c>
      <c r="I4963" s="261" t="s">
        <v>9310</v>
      </c>
      <c r="J4963" s="261" t="s">
        <v>9311</v>
      </c>
      <c r="K4963" s="261" t="s">
        <v>9312</v>
      </c>
      <c r="L4963" s="262">
        <v>45531</v>
      </c>
      <c r="M4963" s="261" t="s">
        <v>20</v>
      </c>
    </row>
    <row r="4964" spans="1:13" x14ac:dyDescent="0.35">
      <c r="A4964" s="259" t="s">
        <v>924</v>
      </c>
      <c r="B4964" s="259" t="s">
        <v>925</v>
      </c>
      <c r="C4964" s="259" t="s">
        <v>926</v>
      </c>
      <c r="D4964" s="259" t="s">
        <v>694</v>
      </c>
      <c r="E4964" s="259">
        <v>4600608</v>
      </c>
      <c r="F4964" s="259" t="s">
        <v>9313</v>
      </c>
      <c r="G4964" s="259" t="s">
        <v>888</v>
      </c>
      <c r="H4964" s="259">
        <v>2</v>
      </c>
      <c r="I4964" s="259" t="s">
        <v>9314</v>
      </c>
      <c r="J4964" s="259" t="s">
        <v>9315</v>
      </c>
      <c r="K4964" s="259" t="s">
        <v>9316</v>
      </c>
      <c r="L4964" s="260">
        <v>45531</v>
      </c>
      <c r="M4964" s="259" t="s">
        <v>20</v>
      </c>
    </row>
    <row r="4965" spans="1:13" x14ac:dyDescent="0.35">
      <c r="A4965" s="261" t="s">
        <v>924</v>
      </c>
      <c r="B4965" s="261" t="s">
        <v>925</v>
      </c>
      <c r="C4965" s="261" t="s">
        <v>926</v>
      </c>
      <c r="D4965" s="261" t="s">
        <v>962</v>
      </c>
      <c r="E4965" s="261">
        <v>125888900</v>
      </c>
      <c r="F4965" s="261" t="s">
        <v>9309</v>
      </c>
      <c r="G4965" s="261" t="s">
        <v>888</v>
      </c>
      <c r="H4965" s="261">
        <v>2</v>
      </c>
      <c r="I4965" s="261" t="s">
        <v>9317</v>
      </c>
      <c r="J4965" s="261" t="s">
        <v>9318</v>
      </c>
      <c r="K4965" s="261" t="s">
        <v>9319</v>
      </c>
      <c r="L4965" s="262">
        <v>45531</v>
      </c>
      <c r="M4965" s="261" t="s">
        <v>20</v>
      </c>
    </row>
    <row r="4966" spans="1:13" x14ac:dyDescent="0.35">
      <c r="A4966" s="259" t="s">
        <v>924</v>
      </c>
      <c r="B4966" s="259" t="s">
        <v>925</v>
      </c>
      <c r="C4966" s="259" t="s">
        <v>926</v>
      </c>
      <c r="D4966" s="259" t="s">
        <v>967</v>
      </c>
      <c r="E4966" s="259">
        <v>1333791</v>
      </c>
      <c r="F4966" s="259" t="s">
        <v>9320</v>
      </c>
      <c r="G4966" s="259" t="s">
        <v>888</v>
      </c>
      <c r="H4966" s="259">
        <v>2</v>
      </c>
      <c r="I4966" s="259" t="s">
        <v>9321</v>
      </c>
      <c r="J4966" s="259" t="s">
        <v>9322</v>
      </c>
      <c r="K4966" s="259" t="s">
        <v>9323</v>
      </c>
      <c r="L4966" s="260">
        <v>45531</v>
      </c>
      <c r="M4966" s="259" t="s">
        <v>20</v>
      </c>
    </row>
    <row r="4967" spans="1:13" x14ac:dyDescent="0.35">
      <c r="A4967" s="261" t="s">
        <v>924</v>
      </c>
      <c r="B4967" s="261" t="s">
        <v>925</v>
      </c>
      <c r="C4967" s="261" t="s">
        <v>926</v>
      </c>
      <c r="D4967" s="261" t="s">
        <v>635</v>
      </c>
      <c r="E4967" s="261">
        <v>870</v>
      </c>
      <c r="F4967" s="261" t="s">
        <v>9324</v>
      </c>
      <c r="G4967" s="261" t="s">
        <v>22</v>
      </c>
      <c r="H4967" s="261">
        <v>3</v>
      </c>
      <c r="I4967" s="261" t="s">
        <v>7459</v>
      </c>
      <c r="J4967" s="261" t="s">
        <v>7539</v>
      </c>
      <c r="K4967" s="261" t="s">
        <v>9325</v>
      </c>
      <c r="L4967" s="262">
        <v>45531</v>
      </c>
      <c r="M4967" s="261" t="s">
        <v>20</v>
      </c>
    </row>
    <row r="4968" spans="1:13" x14ac:dyDescent="0.35">
      <c r="A4968" s="259" t="s">
        <v>924</v>
      </c>
      <c r="B4968" s="259" t="s">
        <v>925</v>
      </c>
      <c r="C4968" s="259" t="s">
        <v>926</v>
      </c>
      <c r="D4968" s="259" t="s">
        <v>793</v>
      </c>
      <c r="E4968" s="259">
        <v>870</v>
      </c>
      <c r="F4968" s="259" t="s">
        <v>9324</v>
      </c>
      <c r="G4968" s="259" t="s">
        <v>22</v>
      </c>
      <c r="H4968" s="259">
        <v>3</v>
      </c>
      <c r="I4968" s="259" t="s">
        <v>9326</v>
      </c>
      <c r="J4968" s="259" t="s">
        <v>7539</v>
      </c>
      <c r="K4968" s="259" t="s">
        <v>9327</v>
      </c>
      <c r="L4968" s="260">
        <v>45531</v>
      </c>
      <c r="M4968" s="259" t="s">
        <v>20</v>
      </c>
    </row>
    <row r="4969" spans="1:13" x14ac:dyDescent="0.35">
      <c r="A4969" s="261" t="s">
        <v>924</v>
      </c>
      <c r="B4969" s="261" t="s">
        <v>925</v>
      </c>
      <c r="C4969" s="261" t="s">
        <v>926</v>
      </c>
      <c r="D4969" s="261" t="s">
        <v>990</v>
      </c>
      <c r="E4969" s="261">
        <v>1333791</v>
      </c>
      <c r="F4969" s="261" t="s">
        <v>9320</v>
      </c>
      <c r="G4969" s="261" t="s">
        <v>888</v>
      </c>
      <c r="H4969" s="261">
        <v>2</v>
      </c>
      <c r="I4969" s="261" t="s">
        <v>9321</v>
      </c>
      <c r="J4969" s="261" t="s">
        <v>9328</v>
      </c>
      <c r="K4969" s="261" t="s">
        <v>9329</v>
      </c>
      <c r="L4969" s="262">
        <v>45531</v>
      </c>
      <c r="M4969" s="261" t="s">
        <v>20</v>
      </c>
    </row>
    <row r="4970" spans="1:13" x14ac:dyDescent="0.35">
      <c r="A4970" s="259" t="s">
        <v>924</v>
      </c>
      <c r="B4970" s="259" t="s">
        <v>925</v>
      </c>
      <c r="C4970" s="259" t="s">
        <v>926</v>
      </c>
      <c r="D4970" s="259" t="s">
        <v>995</v>
      </c>
      <c r="E4970" s="259">
        <v>124555109</v>
      </c>
      <c r="F4970" s="259" t="s">
        <v>9330</v>
      </c>
      <c r="G4970" s="259" t="s">
        <v>888</v>
      </c>
      <c r="H4970" s="259">
        <v>2</v>
      </c>
      <c r="I4970" s="259" t="s">
        <v>9331</v>
      </c>
      <c r="J4970" s="259" t="s">
        <v>9332</v>
      </c>
      <c r="K4970" s="259" t="s">
        <v>9333</v>
      </c>
      <c r="L4970" s="260">
        <v>45531</v>
      </c>
      <c r="M4970" s="259" t="s">
        <v>20</v>
      </c>
    </row>
    <row r="4971" spans="1:13" x14ac:dyDescent="0.35">
      <c r="A4971" s="261" t="s">
        <v>924</v>
      </c>
      <c r="B4971" s="261" t="s">
        <v>925</v>
      </c>
      <c r="C4971" s="261" t="s">
        <v>926</v>
      </c>
      <c r="D4971" s="261" t="s">
        <v>1000</v>
      </c>
      <c r="E4971" s="261">
        <v>0</v>
      </c>
      <c r="F4971" s="261" t="s">
        <v>9320</v>
      </c>
      <c r="G4971" s="261" t="s">
        <v>888</v>
      </c>
      <c r="H4971" s="261">
        <v>2</v>
      </c>
      <c r="I4971" s="261" t="s">
        <v>9321</v>
      </c>
      <c r="J4971" s="261" t="s">
        <v>9334</v>
      </c>
      <c r="K4971" s="261" t="s">
        <v>9335</v>
      </c>
      <c r="L4971" s="262">
        <v>45531</v>
      </c>
      <c r="M4971" s="261" t="s">
        <v>20</v>
      </c>
    </row>
    <row r="4972" spans="1:13" x14ac:dyDescent="0.35">
      <c r="A4972" s="259" t="s">
        <v>924</v>
      </c>
      <c r="B4972" s="259" t="s">
        <v>925</v>
      </c>
      <c r="C4972" s="259" t="s">
        <v>926</v>
      </c>
      <c r="D4972" s="259" t="s">
        <v>1003</v>
      </c>
      <c r="E4972" s="259">
        <v>1333791</v>
      </c>
      <c r="F4972" s="259" t="s">
        <v>9320</v>
      </c>
      <c r="G4972" s="259" t="s">
        <v>888</v>
      </c>
      <c r="H4972" s="259">
        <v>2</v>
      </c>
      <c r="I4972" s="259" t="s">
        <v>9321</v>
      </c>
      <c r="J4972" s="259" t="s">
        <v>9336</v>
      </c>
      <c r="K4972" s="259" t="s">
        <v>9337</v>
      </c>
      <c r="L4972" s="260">
        <v>45531</v>
      </c>
      <c r="M4972" s="259" t="s">
        <v>20</v>
      </c>
    </row>
    <row r="4973" spans="1:13" x14ac:dyDescent="0.35">
      <c r="A4973" s="261" t="s">
        <v>924</v>
      </c>
      <c r="B4973" s="261" t="s">
        <v>925</v>
      </c>
      <c r="C4973" s="261" t="s">
        <v>926</v>
      </c>
      <c r="D4973" s="261" t="s">
        <v>1006</v>
      </c>
      <c r="E4973" s="261" t="s">
        <v>17</v>
      </c>
      <c r="F4973" s="261" t="s">
        <v>9320</v>
      </c>
      <c r="G4973" s="261" t="s">
        <v>888</v>
      </c>
      <c r="H4973" s="261">
        <v>2</v>
      </c>
      <c r="I4973" s="261" t="s">
        <v>9321</v>
      </c>
      <c r="J4973" s="261" t="s">
        <v>9338</v>
      </c>
      <c r="K4973" s="261" t="s">
        <v>9339</v>
      </c>
      <c r="L4973" s="262">
        <v>45531</v>
      </c>
      <c r="M4973" s="261" t="s">
        <v>20</v>
      </c>
    </row>
    <row r="4974" spans="1:13" x14ac:dyDescent="0.35">
      <c r="A4974" s="259" t="s">
        <v>924</v>
      </c>
      <c r="B4974" s="259" t="s">
        <v>925</v>
      </c>
      <c r="C4974" s="259" t="s">
        <v>926</v>
      </c>
      <c r="D4974" s="259" t="s">
        <v>823</v>
      </c>
      <c r="E4974" s="259" t="s">
        <v>17</v>
      </c>
      <c r="F4974" s="259" t="s">
        <v>9320</v>
      </c>
      <c r="G4974" s="259" t="s">
        <v>888</v>
      </c>
      <c r="H4974" s="259">
        <v>2</v>
      </c>
      <c r="I4974" s="259" t="s">
        <v>9321</v>
      </c>
      <c r="J4974" s="259" t="s">
        <v>9340</v>
      </c>
      <c r="K4974" s="259" t="s">
        <v>9341</v>
      </c>
      <c r="L4974" s="260">
        <v>45531</v>
      </c>
      <c r="M4974" s="259" t="s">
        <v>20</v>
      </c>
    </row>
    <row r="4975" spans="1:13" x14ac:dyDescent="0.35">
      <c r="A4975" s="261" t="s">
        <v>939</v>
      </c>
      <c r="B4975" s="261" t="s">
        <v>940</v>
      </c>
      <c r="C4975" s="261" t="s">
        <v>941</v>
      </c>
      <c r="D4975" s="261" t="s">
        <v>953</v>
      </c>
      <c r="E4975" s="261">
        <v>133023000</v>
      </c>
      <c r="F4975" s="261" t="s">
        <v>9342</v>
      </c>
      <c r="G4975" s="261" t="s">
        <v>888</v>
      </c>
      <c r="H4975" s="261">
        <v>2</v>
      </c>
      <c r="I4975" s="261" t="s">
        <v>9343</v>
      </c>
      <c r="J4975" s="261" t="s">
        <v>9344</v>
      </c>
      <c r="K4975" s="261" t="s">
        <v>9345</v>
      </c>
      <c r="L4975" s="262">
        <v>45531</v>
      </c>
      <c r="M4975" s="261" t="s">
        <v>20</v>
      </c>
    </row>
    <row r="4976" spans="1:13" x14ac:dyDescent="0.35">
      <c r="A4976" s="259" t="s">
        <v>939</v>
      </c>
      <c r="B4976" s="259" t="s">
        <v>940</v>
      </c>
      <c r="C4976" s="259" t="s">
        <v>941</v>
      </c>
      <c r="D4976" s="259" t="s">
        <v>694</v>
      </c>
      <c r="E4976" s="259">
        <v>3327774</v>
      </c>
      <c r="F4976" s="259" t="s">
        <v>9346</v>
      </c>
      <c r="G4976" s="259" t="s">
        <v>888</v>
      </c>
      <c r="H4976" s="259">
        <v>2</v>
      </c>
      <c r="I4976" s="259" t="s">
        <v>9347</v>
      </c>
      <c r="J4976" s="259" t="s">
        <v>9348</v>
      </c>
      <c r="K4976" s="259" t="s">
        <v>9349</v>
      </c>
      <c r="L4976" s="260">
        <v>45531</v>
      </c>
      <c r="M4976" s="259" t="s">
        <v>20</v>
      </c>
    </row>
    <row r="4977" spans="1:13" x14ac:dyDescent="0.35">
      <c r="A4977" s="261" t="s">
        <v>939</v>
      </c>
      <c r="B4977" s="261" t="s">
        <v>940</v>
      </c>
      <c r="C4977" s="261" t="s">
        <v>941</v>
      </c>
      <c r="D4977" s="261" t="s">
        <v>962</v>
      </c>
      <c r="E4977" s="261">
        <v>133023000</v>
      </c>
      <c r="F4977" s="261" t="s">
        <v>9342</v>
      </c>
      <c r="G4977" s="261" t="s">
        <v>888</v>
      </c>
      <c r="H4977" s="261">
        <v>2</v>
      </c>
      <c r="I4977" s="261" t="s">
        <v>9343</v>
      </c>
      <c r="J4977" s="261" t="s">
        <v>9318</v>
      </c>
      <c r="K4977" s="261" t="s">
        <v>9350</v>
      </c>
      <c r="L4977" s="262">
        <v>45531</v>
      </c>
      <c r="M4977" s="261" t="s">
        <v>20</v>
      </c>
    </row>
    <row r="4978" spans="1:13" x14ac:dyDescent="0.35">
      <c r="A4978" s="259" t="s">
        <v>939</v>
      </c>
      <c r="B4978" s="259" t="s">
        <v>940</v>
      </c>
      <c r="C4978" s="259" t="s">
        <v>941</v>
      </c>
      <c r="D4978" s="259" t="s">
        <v>967</v>
      </c>
      <c r="E4978" s="259">
        <v>368584</v>
      </c>
      <c r="F4978" s="259" t="s">
        <v>9351</v>
      </c>
      <c r="G4978" s="259" t="s">
        <v>888</v>
      </c>
      <c r="H4978" s="259">
        <v>2</v>
      </c>
      <c r="I4978" s="259" t="s">
        <v>9352</v>
      </c>
      <c r="J4978" s="259" t="s">
        <v>9322</v>
      </c>
      <c r="K4978" s="259" t="s">
        <v>9353</v>
      </c>
      <c r="L4978" s="260">
        <v>45531</v>
      </c>
      <c r="M4978" s="259" t="s">
        <v>20</v>
      </c>
    </row>
    <row r="4979" spans="1:13" x14ac:dyDescent="0.35">
      <c r="A4979" s="261" t="s">
        <v>939</v>
      </c>
      <c r="B4979" s="261" t="s">
        <v>940</v>
      </c>
      <c r="C4979" s="261" t="s">
        <v>941</v>
      </c>
      <c r="D4979" s="261" t="s">
        <v>568</v>
      </c>
      <c r="E4979" s="261">
        <v>368584</v>
      </c>
      <c r="F4979" s="261" t="s">
        <v>9351</v>
      </c>
      <c r="G4979" s="261" t="s">
        <v>33</v>
      </c>
      <c r="H4979" s="261">
        <v>2</v>
      </c>
      <c r="I4979" s="261" t="s">
        <v>9352</v>
      </c>
      <c r="J4979" s="261" t="s">
        <v>9354</v>
      </c>
      <c r="K4979" s="261" t="s">
        <v>9355</v>
      </c>
      <c r="L4979" s="262">
        <v>45531</v>
      </c>
      <c r="M4979" s="261" t="s">
        <v>439</v>
      </c>
    </row>
    <row r="4980" spans="1:13" x14ac:dyDescent="0.35">
      <c r="A4980" s="259" t="s">
        <v>939</v>
      </c>
      <c r="B4980" s="259" t="s">
        <v>940</v>
      </c>
      <c r="C4980" s="259" t="s">
        <v>941</v>
      </c>
      <c r="D4980" s="259" t="s">
        <v>635</v>
      </c>
      <c r="E4980" s="259">
        <v>156</v>
      </c>
      <c r="F4980" s="259" t="s">
        <v>9324</v>
      </c>
      <c r="G4980" s="259" t="s">
        <v>22</v>
      </c>
      <c r="H4980" s="259">
        <v>3</v>
      </c>
      <c r="I4980" s="259" t="s">
        <v>7416</v>
      </c>
      <c r="J4980" s="259" t="s">
        <v>9356</v>
      </c>
      <c r="K4980" s="259" t="s">
        <v>9357</v>
      </c>
      <c r="L4980" s="260">
        <v>45531</v>
      </c>
      <c r="M4980" s="259" t="s">
        <v>20</v>
      </c>
    </row>
    <row r="4981" spans="1:13" x14ac:dyDescent="0.35">
      <c r="A4981" s="261" t="s">
        <v>939</v>
      </c>
      <c r="B4981" s="261" t="s">
        <v>940</v>
      </c>
      <c r="C4981" s="261" t="s">
        <v>941</v>
      </c>
      <c r="D4981" s="261" t="s">
        <v>793</v>
      </c>
      <c r="E4981" s="261">
        <v>156</v>
      </c>
      <c r="F4981" s="261" t="s">
        <v>9324</v>
      </c>
      <c r="G4981" s="261" t="s">
        <v>22</v>
      </c>
      <c r="H4981" s="261">
        <v>3</v>
      </c>
      <c r="I4981" s="261" t="s">
        <v>9358</v>
      </c>
      <c r="J4981" s="261" t="s">
        <v>9356</v>
      </c>
      <c r="K4981" s="261" t="s">
        <v>9359</v>
      </c>
      <c r="L4981" s="262">
        <v>45531</v>
      </c>
      <c r="M4981" s="261" t="s">
        <v>20</v>
      </c>
    </row>
    <row r="4982" spans="1:13" x14ac:dyDescent="0.35">
      <c r="A4982" s="259" t="s">
        <v>939</v>
      </c>
      <c r="B4982" s="259" t="s">
        <v>940</v>
      </c>
      <c r="C4982" s="259" t="s">
        <v>941</v>
      </c>
      <c r="D4982" s="259" t="s">
        <v>990</v>
      </c>
      <c r="E4982" s="259">
        <v>368584</v>
      </c>
      <c r="F4982" s="259" t="s">
        <v>9351</v>
      </c>
      <c r="G4982" s="259" t="s">
        <v>888</v>
      </c>
      <c r="H4982" s="259">
        <v>2</v>
      </c>
      <c r="I4982" s="259" t="s">
        <v>9352</v>
      </c>
      <c r="J4982" s="259" t="s">
        <v>9328</v>
      </c>
      <c r="K4982" s="259" t="s">
        <v>9360</v>
      </c>
      <c r="L4982" s="260">
        <v>45531</v>
      </c>
      <c r="M4982" s="259" t="s">
        <v>20</v>
      </c>
    </row>
    <row r="4983" spans="1:13" x14ac:dyDescent="0.35">
      <c r="A4983" s="261" t="s">
        <v>939</v>
      </c>
      <c r="B4983" s="261" t="s">
        <v>940</v>
      </c>
      <c r="C4983" s="261" t="s">
        <v>941</v>
      </c>
      <c r="D4983" s="261" t="s">
        <v>995</v>
      </c>
      <c r="E4983" s="261">
        <v>132654416</v>
      </c>
      <c r="F4983" s="261" t="s">
        <v>9361</v>
      </c>
      <c r="G4983" s="261" t="s">
        <v>888</v>
      </c>
      <c r="H4983" s="261">
        <v>2</v>
      </c>
      <c r="I4983" s="261" t="s">
        <v>9362</v>
      </c>
      <c r="J4983" s="261" t="s">
        <v>9363</v>
      </c>
      <c r="K4983" s="261" t="s">
        <v>9364</v>
      </c>
      <c r="L4983" s="262">
        <v>45531</v>
      </c>
      <c r="M4983" s="261" t="s">
        <v>20</v>
      </c>
    </row>
    <row r="4984" spans="1:13" x14ac:dyDescent="0.35">
      <c r="A4984" s="259" t="s">
        <v>939</v>
      </c>
      <c r="B4984" s="259" t="s">
        <v>940</v>
      </c>
      <c r="C4984" s="259" t="s">
        <v>941</v>
      </c>
      <c r="D4984" s="259" t="s">
        <v>1000</v>
      </c>
      <c r="E4984" s="259">
        <v>0</v>
      </c>
      <c r="F4984" s="259" t="s">
        <v>9351</v>
      </c>
      <c r="G4984" s="259" t="s">
        <v>888</v>
      </c>
      <c r="H4984" s="259">
        <v>2</v>
      </c>
      <c r="I4984" s="259" t="s">
        <v>9352</v>
      </c>
      <c r="J4984" s="259" t="s">
        <v>9365</v>
      </c>
      <c r="K4984" s="259" t="s">
        <v>9366</v>
      </c>
      <c r="L4984" s="260">
        <v>45531</v>
      </c>
      <c r="M4984" s="259" t="s">
        <v>20</v>
      </c>
    </row>
    <row r="4985" spans="1:13" x14ac:dyDescent="0.35">
      <c r="A4985" s="261" t="s">
        <v>939</v>
      </c>
      <c r="B4985" s="261" t="s">
        <v>940</v>
      </c>
      <c r="C4985" s="261" t="s">
        <v>941</v>
      </c>
      <c r="D4985" s="261" t="s">
        <v>1003</v>
      </c>
      <c r="E4985" s="261">
        <v>368584</v>
      </c>
      <c r="F4985" s="261" t="s">
        <v>9351</v>
      </c>
      <c r="G4985" s="261" t="s">
        <v>888</v>
      </c>
      <c r="H4985" s="261">
        <v>2</v>
      </c>
      <c r="I4985" s="261" t="s">
        <v>9352</v>
      </c>
      <c r="J4985" s="261" t="s">
        <v>9367</v>
      </c>
      <c r="K4985" s="261" t="s">
        <v>9368</v>
      </c>
      <c r="L4985" s="262">
        <v>45531</v>
      </c>
      <c r="M4985" s="261" t="s">
        <v>20</v>
      </c>
    </row>
    <row r="4986" spans="1:13" x14ac:dyDescent="0.35">
      <c r="A4986" s="259" t="s">
        <v>939</v>
      </c>
      <c r="B4986" s="259" t="s">
        <v>940</v>
      </c>
      <c r="C4986" s="259" t="s">
        <v>941</v>
      </c>
      <c r="D4986" s="259" t="s">
        <v>1006</v>
      </c>
      <c r="E4986" s="259" t="s">
        <v>17</v>
      </c>
      <c r="F4986" s="259" t="s">
        <v>9351</v>
      </c>
      <c r="G4986" s="259" t="s">
        <v>888</v>
      </c>
      <c r="H4986" s="259">
        <v>2</v>
      </c>
      <c r="I4986" s="259" t="s">
        <v>9352</v>
      </c>
      <c r="J4986" s="259" t="s">
        <v>9369</v>
      </c>
      <c r="K4986" s="259" t="s">
        <v>9370</v>
      </c>
      <c r="L4986" s="260">
        <v>45531</v>
      </c>
      <c r="M4986" s="259" t="s">
        <v>20</v>
      </c>
    </row>
    <row r="4987" spans="1:13" x14ac:dyDescent="0.35">
      <c r="A4987" s="261" t="s">
        <v>939</v>
      </c>
      <c r="B4987" s="261" t="s">
        <v>940</v>
      </c>
      <c r="C4987" s="261" t="s">
        <v>941</v>
      </c>
      <c r="D4987" s="261" t="s">
        <v>823</v>
      </c>
      <c r="E4987" s="261" t="s">
        <v>17</v>
      </c>
      <c r="F4987" s="261" t="s">
        <v>9351</v>
      </c>
      <c r="G4987" s="261" t="s">
        <v>888</v>
      </c>
      <c r="H4987" s="261">
        <v>2</v>
      </c>
      <c r="I4987" s="261" t="s">
        <v>9352</v>
      </c>
      <c r="J4987" s="261" t="s">
        <v>9371</v>
      </c>
      <c r="K4987" s="261" t="s">
        <v>9372</v>
      </c>
      <c r="L4987" s="262">
        <v>45531</v>
      </c>
      <c r="M4987" s="261" t="s">
        <v>20</v>
      </c>
    </row>
    <row r="4988" spans="1:13" x14ac:dyDescent="0.35">
      <c r="A4988" s="259" t="s">
        <v>924</v>
      </c>
      <c r="B4988" s="259" t="s">
        <v>925</v>
      </c>
      <c r="C4988" s="259" t="s">
        <v>926</v>
      </c>
      <c r="D4988" s="259" t="s">
        <v>568</v>
      </c>
      <c r="E4988" s="259">
        <v>1333791</v>
      </c>
      <c r="F4988" s="259" t="s">
        <v>9320</v>
      </c>
      <c r="G4988" s="259" t="s">
        <v>888</v>
      </c>
      <c r="H4988" s="259">
        <v>2</v>
      </c>
      <c r="I4988" s="259" t="s">
        <v>9321</v>
      </c>
      <c r="J4988" s="259" t="s">
        <v>9373</v>
      </c>
      <c r="K4988" s="259" t="s">
        <v>9374</v>
      </c>
      <c r="L4988" s="260">
        <v>45531</v>
      </c>
      <c r="M4988" s="259" t="s">
        <v>439</v>
      </c>
    </row>
    <row r="4989" spans="1:13" x14ac:dyDescent="0.35">
      <c r="A4989" s="261" t="s">
        <v>348</v>
      </c>
      <c r="B4989" s="261" t="s">
        <v>349</v>
      </c>
      <c r="C4989" s="261" t="s">
        <v>338</v>
      </c>
      <c r="D4989" s="261" t="s">
        <v>967</v>
      </c>
      <c r="E4989" s="261">
        <v>7200246</v>
      </c>
      <c r="F4989" s="261" t="s">
        <v>9375</v>
      </c>
      <c r="G4989" s="261" t="s">
        <v>888</v>
      </c>
      <c r="H4989" s="261">
        <v>2</v>
      </c>
      <c r="I4989" s="261" t="s">
        <v>9376</v>
      </c>
      <c r="J4989" s="261" t="s">
        <v>9377</v>
      </c>
      <c r="K4989" s="261" t="s">
        <v>9378</v>
      </c>
      <c r="L4989" s="262">
        <v>45531</v>
      </c>
      <c r="M4989" s="261" t="s">
        <v>20</v>
      </c>
    </row>
    <row r="4990" spans="1:13" x14ac:dyDescent="0.35">
      <c r="A4990" s="259" t="s">
        <v>348</v>
      </c>
      <c r="B4990" s="259" t="s">
        <v>349</v>
      </c>
      <c r="C4990" s="259" t="s">
        <v>338</v>
      </c>
      <c r="D4990" s="259" t="s">
        <v>568</v>
      </c>
      <c r="E4990" s="259">
        <v>3332896</v>
      </c>
      <c r="F4990" s="259" t="s">
        <v>4405</v>
      </c>
      <c r="G4990" s="259" t="s">
        <v>888</v>
      </c>
      <c r="H4990" s="259">
        <v>2</v>
      </c>
      <c r="I4990" s="259" t="s">
        <v>4406</v>
      </c>
      <c r="J4990" s="259" t="s">
        <v>9379</v>
      </c>
      <c r="K4990" s="259" t="s">
        <v>9380</v>
      </c>
      <c r="L4990" s="260">
        <v>45531</v>
      </c>
      <c r="M4990" s="259" t="s">
        <v>20</v>
      </c>
    </row>
    <row r="4991" spans="1:13" x14ac:dyDescent="0.35">
      <c r="A4991" s="261" t="s">
        <v>348</v>
      </c>
      <c r="B4991" s="261" t="s">
        <v>349</v>
      </c>
      <c r="C4991" s="261" t="s">
        <v>338</v>
      </c>
      <c r="D4991" s="261" t="s">
        <v>635</v>
      </c>
      <c r="E4991" s="261">
        <v>0</v>
      </c>
      <c r="F4991" s="261" t="s">
        <v>512</v>
      </c>
      <c r="G4991" s="261" t="s">
        <v>17</v>
      </c>
      <c r="H4991" s="261" t="s">
        <v>17</v>
      </c>
      <c r="I4991" s="261" t="s">
        <v>512</v>
      </c>
      <c r="J4991" s="261" t="s">
        <v>9381</v>
      </c>
      <c r="K4991" s="261" t="s">
        <v>9382</v>
      </c>
      <c r="L4991" s="262">
        <v>45531</v>
      </c>
      <c r="M4991" s="261" t="s">
        <v>20</v>
      </c>
    </row>
    <row r="4992" spans="1:13" x14ac:dyDescent="0.35">
      <c r="A4992" s="259" t="s">
        <v>348</v>
      </c>
      <c r="B4992" s="259" t="s">
        <v>349</v>
      </c>
      <c r="C4992" s="259" t="s">
        <v>338</v>
      </c>
      <c r="D4992" s="259" t="s">
        <v>793</v>
      </c>
      <c r="E4992" s="259">
        <v>32</v>
      </c>
      <c r="F4992" s="259" t="s">
        <v>7239</v>
      </c>
      <c r="G4992" s="259" t="s">
        <v>22</v>
      </c>
      <c r="H4992" s="259">
        <v>3</v>
      </c>
      <c r="I4992" s="259" t="s">
        <v>7240</v>
      </c>
      <c r="J4992" s="259" t="s">
        <v>7237</v>
      </c>
      <c r="K4992" s="259" t="s">
        <v>9383</v>
      </c>
      <c r="L4992" s="260">
        <v>45531</v>
      </c>
      <c r="M4992" s="259" t="s">
        <v>20</v>
      </c>
    </row>
    <row r="4993" spans="1:13" x14ac:dyDescent="0.35">
      <c r="A4993" s="261" t="s">
        <v>348</v>
      </c>
      <c r="B4993" s="261" t="s">
        <v>349</v>
      </c>
      <c r="C4993" s="261" t="s">
        <v>338</v>
      </c>
      <c r="D4993" s="261" t="s">
        <v>990</v>
      </c>
      <c r="E4993" s="261">
        <v>2456650</v>
      </c>
      <c r="F4993" s="261" t="s">
        <v>9384</v>
      </c>
      <c r="G4993" s="261" t="s">
        <v>888</v>
      </c>
      <c r="H4993" s="261">
        <v>2</v>
      </c>
      <c r="I4993" s="261" t="s">
        <v>9385</v>
      </c>
      <c r="J4993" s="261" t="s">
        <v>9386</v>
      </c>
      <c r="K4993" s="261" t="s">
        <v>9387</v>
      </c>
      <c r="L4993" s="262">
        <v>45531</v>
      </c>
      <c r="M4993" s="261" t="s">
        <v>20</v>
      </c>
    </row>
    <row r="4994" spans="1:13" x14ac:dyDescent="0.35">
      <c r="A4994" s="259" t="s">
        <v>348</v>
      </c>
      <c r="B4994" s="259" t="s">
        <v>349</v>
      </c>
      <c r="C4994" s="259" t="s">
        <v>338</v>
      </c>
      <c r="D4994" s="259" t="s">
        <v>995</v>
      </c>
      <c r="E4994" s="259">
        <v>35089786</v>
      </c>
      <c r="F4994" s="259" t="s">
        <v>9384</v>
      </c>
      <c r="G4994" s="259" t="s">
        <v>888</v>
      </c>
      <c r="H4994" s="259">
        <v>2</v>
      </c>
      <c r="I4994" s="259" t="s">
        <v>9385</v>
      </c>
      <c r="J4994" s="259" t="s">
        <v>4346</v>
      </c>
      <c r="K4994" s="259" t="s">
        <v>9388</v>
      </c>
      <c r="L4994" s="260">
        <v>45531</v>
      </c>
      <c r="M4994" s="259" t="s">
        <v>20</v>
      </c>
    </row>
    <row r="4995" spans="1:13" x14ac:dyDescent="0.35">
      <c r="A4995" s="261" t="s">
        <v>348</v>
      </c>
      <c r="B4995" s="261" t="s">
        <v>349</v>
      </c>
      <c r="C4995" s="261" t="s">
        <v>338</v>
      </c>
      <c r="D4995" s="261" t="s">
        <v>1000</v>
      </c>
      <c r="E4995" s="261">
        <v>4743596</v>
      </c>
      <c r="F4995" s="261" t="s">
        <v>9384</v>
      </c>
      <c r="G4995" s="261" t="s">
        <v>888</v>
      </c>
      <c r="H4995" s="261">
        <v>2</v>
      </c>
      <c r="I4995" s="261" t="s">
        <v>9385</v>
      </c>
      <c r="J4995" s="261" t="s">
        <v>4349</v>
      </c>
      <c r="K4995" s="261" t="s">
        <v>9389</v>
      </c>
      <c r="L4995" s="262">
        <v>45531</v>
      </c>
      <c r="M4995" s="261" t="s">
        <v>20</v>
      </c>
    </row>
    <row r="4996" spans="1:13" x14ac:dyDescent="0.35">
      <c r="A4996" s="259" t="s">
        <v>348</v>
      </c>
      <c r="B4996" s="259" t="s">
        <v>349</v>
      </c>
      <c r="C4996" s="259" t="s">
        <v>338</v>
      </c>
      <c r="D4996" s="259" t="s">
        <v>1003</v>
      </c>
      <c r="E4996" s="259">
        <v>1856728</v>
      </c>
      <c r="F4996" s="259" t="s">
        <v>9384</v>
      </c>
      <c r="G4996" s="259" t="s">
        <v>888</v>
      </c>
      <c r="H4996" s="259">
        <v>2</v>
      </c>
      <c r="I4996" s="259" t="s">
        <v>9385</v>
      </c>
      <c r="J4996" s="259" t="s">
        <v>9390</v>
      </c>
      <c r="K4996" s="259" t="s">
        <v>9391</v>
      </c>
      <c r="L4996" s="260">
        <v>45531</v>
      </c>
      <c r="M4996" s="259" t="s">
        <v>20</v>
      </c>
    </row>
    <row r="4997" spans="1:13" x14ac:dyDescent="0.35">
      <c r="A4997" s="261" t="s">
        <v>348</v>
      </c>
      <c r="B4997" s="261" t="s">
        <v>349</v>
      </c>
      <c r="C4997" s="261" t="s">
        <v>338</v>
      </c>
      <c r="D4997" s="261" t="s">
        <v>1006</v>
      </c>
      <c r="E4997" s="261">
        <v>533264</v>
      </c>
      <c r="F4997" s="261" t="s">
        <v>9384</v>
      </c>
      <c r="G4997" s="261" t="s">
        <v>888</v>
      </c>
      <c r="H4997" s="261">
        <v>2</v>
      </c>
      <c r="I4997" s="261" t="s">
        <v>9385</v>
      </c>
      <c r="J4997" s="261" t="s">
        <v>9390</v>
      </c>
      <c r="K4997" s="261" t="s">
        <v>9392</v>
      </c>
      <c r="L4997" s="262">
        <v>45531</v>
      </c>
      <c r="M4997" s="261" t="s">
        <v>20</v>
      </c>
    </row>
    <row r="4998" spans="1:13" x14ac:dyDescent="0.35">
      <c r="A4998" s="259" t="s">
        <v>348</v>
      </c>
      <c r="B4998" s="259" t="s">
        <v>349</v>
      </c>
      <c r="C4998" s="259" t="s">
        <v>338</v>
      </c>
      <c r="D4998" s="259" t="s">
        <v>823</v>
      </c>
      <c r="E4998" s="259">
        <v>66658</v>
      </c>
      <c r="F4998" s="259" t="s">
        <v>9384</v>
      </c>
      <c r="G4998" s="259" t="s">
        <v>888</v>
      </c>
      <c r="H4998" s="259">
        <v>2</v>
      </c>
      <c r="I4998" s="259" t="s">
        <v>9385</v>
      </c>
      <c r="J4998" s="259" t="s">
        <v>9390</v>
      </c>
      <c r="K4998" s="259" t="s">
        <v>9393</v>
      </c>
      <c r="L4998" s="260">
        <v>45531</v>
      </c>
      <c r="M4998" s="259" t="s">
        <v>20</v>
      </c>
    </row>
    <row r="4999" spans="1:13" x14ac:dyDescent="0.35">
      <c r="A4999" s="261" t="s">
        <v>348</v>
      </c>
      <c r="B4999" s="261" t="s">
        <v>349</v>
      </c>
      <c r="C4999" s="261" t="s">
        <v>338</v>
      </c>
      <c r="D4999" s="261" t="s">
        <v>404</v>
      </c>
      <c r="E4999" s="261">
        <v>3</v>
      </c>
      <c r="F4999" s="261" t="s">
        <v>4405</v>
      </c>
      <c r="G4999" s="261" t="s">
        <v>888</v>
      </c>
      <c r="H4999" s="261">
        <v>2</v>
      </c>
      <c r="I4999" s="261" t="s">
        <v>4406</v>
      </c>
      <c r="J4999" s="261" t="s">
        <v>3897</v>
      </c>
      <c r="K4999" s="261" t="s">
        <v>9394</v>
      </c>
      <c r="L4999" s="262">
        <v>45531</v>
      </c>
      <c r="M4999" s="261" t="s">
        <v>20</v>
      </c>
    </row>
    <row r="5000" spans="1:13" x14ac:dyDescent="0.35">
      <c r="A5000" s="259" t="s">
        <v>363</v>
      </c>
      <c r="B5000" s="259" t="s">
        <v>364</v>
      </c>
      <c r="C5000" s="259" t="s">
        <v>338</v>
      </c>
      <c r="D5000" s="259" t="s">
        <v>953</v>
      </c>
      <c r="E5000" s="259">
        <v>84979913</v>
      </c>
      <c r="F5000" s="259" t="s">
        <v>7217</v>
      </c>
      <c r="G5000" s="259" t="s">
        <v>492</v>
      </c>
      <c r="H5000" s="259">
        <v>1</v>
      </c>
      <c r="I5000" s="259" t="s">
        <v>7218</v>
      </c>
      <c r="J5000" s="259" t="s">
        <v>7219</v>
      </c>
      <c r="K5000" s="259" t="s">
        <v>9395</v>
      </c>
      <c r="L5000" s="260">
        <v>45531</v>
      </c>
      <c r="M5000" s="259" t="s">
        <v>20</v>
      </c>
    </row>
    <row r="5001" spans="1:13" x14ac:dyDescent="0.35">
      <c r="A5001" s="261" t="s">
        <v>363</v>
      </c>
      <c r="B5001" s="261" t="s">
        <v>364</v>
      </c>
      <c r="C5001" s="261" t="s">
        <v>338</v>
      </c>
      <c r="D5001" s="261" t="s">
        <v>694</v>
      </c>
      <c r="E5001" s="261">
        <v>140419</v>
      </c>
      <c r="F5001" s="261" t="s">
        <v>9396</v>
      </c>
      <c r="G5001" s="261" t="s">
        <v>888</v>
      </c>
      <c r="H5001" s="261">
        <v>2</v>
      </c>
      <c r="I5001" s="261" t="s">
        <v>9397</v>
      </c>
      <c r="J5001" s="261" t="s">
        <v>9398</v>
      </c>
      <c r="K5001" s="261" t="s">
        <v>9399</v>
      </c>
      <c r="L5001" s="262">
        <v>45531</v>
      </c>
      <c r="M5001" s="261" t="s">
        <v>20</v>
      </c>
    </row>
    <row r="5002" spans="1:13" x14ac:dyDescent="0.35">
      <c r="A5002" s="259" t="s">
        <v>363</v>
      </c>
      <c r="B5002" s="259" t="s">
        <v>364</v>
      </c>
      <c r="C5002" s="259" t="s">
        <v>338</v>
      </c>
      <c r="D5002" s="259" t="s">
        <v>962</v>
      </c>
      <c r="E5002" s="259">
        <v>15735901</v>
      </c>
      <c r="F5002" s="259" t="s">
        <v>9400</v>
      </c>
      <c r="G5002" s="259" t="s">
        <v>888</v>
      </c>
      <c r="H5002" s="259">
        <v>2</v>
      </c>
      <c r="I5002" s="259" t="s">
        <v>9401</v>
      </c>
      <c r="J5002" s="259" t="s">
        <v>9402</v>
      </c>
      <c r="K5002" s="259" t="s">
        <v>9403</v>
      </c>
      <c r="L5002" s="260">
        <v>45531</v>
      </c>
      <c r="M5002" s="259" t="s">
        <v>20</v>
      </c>
    </row>
    <row r="5003" spans="1:13" x14ac:dyDescent="0.35">
      <c r="A5003" s="261" t="s">
        <v>363</v>
      </c>
      <c r="B5003" s="261" t="s">
        <v>364</v>
      </c>
      <c r="C5003" s="261" t="s">
        <v>338</v>
      </c>
      <c r="D5003" s="261" t="s">
        <v>967</v>
      </c>
      <c r="E5003" s="261">
        <v>682029.10100000002</v>
      </c>
      <c r="F5003" s="261" t="s">
        <v>9404</v>
      </c>
      <c r="G5003" s="261" t="s">
        <v>888</v>
      </c>
      <c r="H5003" s="261">
        <v>2</v>
      </c>
      <c r="I5003" s="261" t="s">
        <v>9405</v>
      </c>
      <c r="J5003" s="261" t="s">
        <v>9406</v>
      </c>
      <c r="K5003" s="261" t="s">
        <v>9407</v>
      </c>
      <c r="L5003" s="262">
        <v>45531</v>
      </c>
      <c r="M5003" s="261" t="s">
        <v>20</v>
      </c>
    </row>
    <row r="5004" spans="1:13" x14ac:dyDescent="0.35">
      <c r="A5004" s="259" t="s">
        <v>363</v>
      </c>
      <c r="B5004" s="259" t="s">
        <v>364</v>
      </c>
      <c r="C5004" s="259" t="s">
        <v>338</v>
      </c>
      <c r="D5004" s="259" t="s">
        <v>568</v>
      </c>
      <c r="E5004" s="259">
        <v>315702</v>
      </c>
      <c r="F5004" s="259" t="s">
        <v>9408</v>
      </c>
      <c r="G5004" s="259" t="s">
        <v>888</v>
      </c>
      <c r="H5004" s="259">
        <v>2</v>
      </c>
      <c r="I5004" s="259" t="s">
        <v>7234</v>
      </c>
      <c r="J5004" s="259" t="s">
        <v>9409</v>
      </c>
      <c r="K5004" s="259" t="s">
        <v>9410</v>
      </c>
      <c r="L5004" s="260">
        <v>45531</v>
      </c>
      <c r="M5004" s="259" t="s">
        <v>20</v>
      </c>
    </row>
    <row r="5005" spans="1:13" x14ac:dyDescent="0.35">
      <c r="A5005" s="261" t="s">
        <v>363</v>
      </c>
      <c r="B5005" s="261" t="s">
        <v>364</v>
      </c>
      <c r="C5005" s="261" t="s">
        <v>338</v>
      </c>
      <c r="D5005" s="261" t="s">
        <v>635</v>
      </c>
      <c r="E5005" s="261">
        <v>1</v>
      </c>
      <c r="F5005" s="261" t="s">
        <v>9411</v>
      </c>
      <c r="G5005" s="261" t="s">
        <v>22</v>
      </c>
      <c r="H5005" s="261">
        <v>3</v>
      </c>
      <c r="I5005" s="261" t="s">
        <v>8264</v>
      </c>
      <c r="J5005" s="261" t="s">
        <v>9412</v>
      </c>
      <c r="K5005" s="261" t="s">
        <v>9413</v>
      </c>
      <c r="L5005" s="262">
        <v>45531</v>
      </c>
      <c r="M5005" s="261" t="s">
        <v>20</v>
      </c>
    </row>
    <row r="5006" spans="1:13" x14ac:dyDescent="0.35">
      <c r="A5006" s="259" t="s">
        <v>363</v>
      </c>
      <c r="B5006" s="259" t="s">
        <v>364</v>
      </c>
      <c r="C5006" s="259" t="s">
        <v>338</v>
      </c>
      <c r="D5006" s="259" t="s">
        <v>793</v>
      </c>
      <c r="E5006" s="259">
        <v>32</v>
      </c>
      <c r="F5006" s="259" t="s">
        <v>7239</v>
      </c>
      <c r="G5006" s="259" t="s">
        <v>22</v>
      </c>
      <c r="H5006" s="259">
        <v>3</v>
      </c>
      <c r="I5006" s="259" t="s">
        <v>7240</v>
      </c>
      <c r="J5006" s="259" t="s">
        <v>7237</v>
      </c>
      <c r="K5006" s="259" t="s">
        <v>9414</v>
      </c>
      <c r="L5006" s="260">
        <v>45531</v>
      </c>
      <c r="M5006" s="259" t="s">
        <v>20</v>
      </c>
    </row>
    <row r="5007" spans="1:13" x14ac:dyDescent="0.35">
      <c r="A5007" s="261" t="s">
        <v>363</v>
      </c>
      <c r="B5007" s="261" t="s">
        <v>364</v>
      </c>
      <c r="C5007" s="261" t="s">
        <v>338</v>
      </c>
      <c r="D5007" s="261" t="s">
        <v>990</v>
      </c>
      <c r="E5007" s="261">
        <v>232703</v>
      </c>
      <c r="F5007" s="261" t="s">
        <v>7242</v>
      </c>
      <c r="G5007" s="261" t="s">
        <v>888</v>
      </c>
      <c r="H5007" s="261">
        <v>2</v>
      </c>
      <c r="I5007" s="261" t="s">
        <v>7243</v>
      </c>
      <c r="J5007" s="261" t="s">
        <v>9415</v>
      </c>
      <c r="K5007" s="261" t="s">
        <v>9416</v>
      </c>
      <c r="L5007" s="262">
        <v>45531</v>
      </c>
      <c r="M5007" s="261" t="s">
        <v>20</v>
      </c>
    </row>
    <row r="5008" spans="1:13" x14ac:dyDescent="0.35">
      <c r="A5008" s="259" t="s">
        <v>363</v>
      </c>
      <c r="B5008" s="259" t="s">
        <v>364</v>
      </c>
      <c r="C5008" s="259" t="s">
        <v>338</v>
      </c>
      <c r="D5008" s="259" t="s">
        <v>995</v>
      </c>
      <c r="E5008" s="259">
        <v>15053871.899</v>
      </c>
      <c r="F5008" s="259" t="s">
        <v>7242</v>
      </c>
      <c r="G5008" s="259" t="s">
        <v>888</v>
      </c>
      <c r="H5008" s="259">
        <v>2</v>
      </c>
      <c r="I5008" s="259" t="s">
        <v>7243</v>
      </c>
      <c r="J5008" s="259" t="s">
        <v>4346</v>
      </c>
      <c r="K5008" s="259" t="s">
        <v>9417</v>
      </c>
      <c r="L5008" s="260">
        <v>45531</v>
      </c>
      <c r="M5008" s="259" t="s">
        <v>20</v>
      </c>
    </row>
    <row r="5009" spans="1:13" x14ac:dyDescent="0.35">
      <c r="A5009" s="261" t="s">
        <v>363</v>
      </c>
      <c r="B5009" s="261" t="s">
        <v>364</v>
      </c>
      <c r="C5009" s="261" t="s">
        <v>338</v>
      </c>
      <c r="D5009" s="261" t="s">
        <v>1000</v>
      </c>
      <c r="E5009" s="261">
        <v>449326.10100000002</v>
      </c>
      <c r="F5009" s="261" t="s">
        <v>7242</v>
      </c>
      <c r="G5009" s="261" t="s">
        <v>888</v>
      </c>
      <c r="H5009" s="261">
        <v>2</v>
      </c>
      <c r="I5009" s="261" t="s">
        <v>7243</v>
      </c>
      <c r="J5009" s="261" t="s">
        <v>4349</v>
      </c>
      <c r="K5009" s="261" t="s">
        <v>9418</v>
      </c>
      <c r="L5009" s="262">
        <v>45531</v>
      </c>
      <c r="M5009" s="261" t="s">
        <v>20</v>
      </c>
    </row>
    <row r="5010" spans="1:13" x14ac:dyDescent="0.35">
      <c r="A5010" s="259" t="s">
        <v>363</v>
      </c>
      <c r="B5010" s="259" t="s">
        <v>364</v>
      </c>
      <c r="C5010" s="259" t="s">
        <v>338</v>
      </c>
      <c r="D5010" s="259" t="s">
        <v>1003</v>
      </c>
      <c r="E5010" s="259">
        <v>175875</v>
      </c>
      <c r="F5010" s="259" t="s">
        <v>7242</v>
      </c>
      <c r="G5010" s="259" t="s">
        <v>888</v>
      </c>
      <c r="H5010" s="259">
        <v>2</v>
      </c>
      <c r="I5010" s="259" t="s">
        <v>7243</v>
      </c>
      <c r="J5010" s="259" t="s">
        <v>9415</v>
      </c>
      <c r="K5010" s="259" t="s">
        <v>9419</v>
      </c>
      <c r="L5010" s="260">
        <v>45531</v>
      </c>
      <c r="M5010" s="259" t="s">
        <v>20</v>
      </c>
    </row>
    <row r="5011" spans="1:13" x14ac:dyDescent="0.35">
      <c r="A5011" s="261" t="s">
        <v>363</v>
      </c>
      <c r="B5011" s="261" t="s">
        <v>364</v>
      </c>
      <c r="C5011" s="261" t="s">
        <v>338</v>
      </c>
      <c r="D5011" s="261" t="s">
        <v>1006</v>
      </c>
      <c r="E5011" s="261">
        <v>50513</v>
      </c>
      <c r="F5011" s="261" t="s">
        <v>7242</v>
      </c>
      <c r="G5011" s="261" t="s">
        <v>888</v>
      </c>
      <c r="H5011" s="261">
        <v>2</v>
      </c>
      <c r="I5011" s="261" t="s">
        <v>7243</v>
      </c>
      <c r="J5011" s="261" t="s">
        <v>9415</v>
      </c>
      <c r="K5011" s="261" t="s">
        <v>9420</v>
      </c>
      <c r="L5011" s="262">
        <v>45531</v>
      </c>
      <c r="M5011" s="261" t="s">
        <v>20</v>
      </c>
    </row>
    <row r="5012" spans="1:13" x14ac:dyDescent="0.35">
      <c r="A5012" s="259" t="s">
        <v>363</v>
      </c>
      <c r="B5012" s="259" t="s">
        <v>364</v>
      </c>
      <c r="C5012" s="259" t="s">
        <v>338</v>
      </c>
      <c r="D5012" s="259" t="s">
        <v>823</v>
      </c>
      <c r="E5012" s="259">
        <v>6315</v>
      </c>
      <c r="F5012" s="259" t="s">
        <v>7242</v>
      </c>
      <c r="G5012" s="259" t="s">
        <v>888</v>
      </c>
      <c r="H5012" s="259">
        <v>2</v>
      </c>
      <c r="I5012" s="259" t="s">
        <v>7243</v>
      </c>
      <c r="J5012" s="259" t="s">
        <v>9415</v>
      </c>
      <c r="K5012" s="259" t="s">
        <v>9421</v>
      </c>
      <c r="L5012" s="260">
        <v>45531</v>
      </c>
      <c r="M5012" s="259" t="s">
        <v>20</v>
      </c>
    </row>
    <row r="5013" spans="1:13" x14ac:dyDescent="0.35">
      <c r="A5013" s="261" t="s">
        <v>363</v>
      </c>
      <c r="B5013" s="261" t="s">
        <v>364</v>
      </c>
      <c r="C5013" s="261" t="s">
        <v>338</v>
      </c>
      <c r="D5013" s="261" t="s">
        <v>404</v>
      </c>
      <c r="E5013" s="261">
        <v>3</v>
      </c>
      <c r="F5013" s="261" t="s">
        <v>4405</v>
      </c>
      <c r="G5013" s="261" t="s">
        <v>888</v>
      </c>
      <c r="H5013" s="261">
        <v>2</v>
      </c>
      <c r="I5013" s="261" t="s">
        <v>4406</v>
      </c>
      <c r="J5013" s="261" t="s">
        <v>3897</v>
      </c>
      <c r="K5013" s="261" t="s">
        <v>9422</v>
      </c>
      <c r="L5013" s="262">
        <v>45531</v>
      </c>
      <c r="M5013" s="261" t="s">
        <v>20</v>
      </c>
    </row>
    <row r="5014" spans="1:13" x14ac:dyDescent="0.35">
      <c r="A5014" s="259" t="s">
        <v>374</v>
      </c>
      <c r="B5014" s="259" t="s">
        <v>375</v>
      </c>
      <c r="C5014" s="259" t="s">
        <v>338</v>
      </c>
      <c r="D5014" s="259" t="s">
        <v>953</v>
      </c>
      <c r="E5014" s="259">
        <v>84979913</v>
      </c>
      <c r="F5014" s="259" t="s">
        <v>7217</v>
      </c>
      <c r="G5014" s="259" t="s">
        <v>492</v>
      </c>
      <c r="H5014" s="259">
        <v>1</v>
      </c>
      <c r="I5014" s="259" t="s">
        <v>7218</v>
      </c>
      <c r="J5014" s="259" t="s">
        <v>7219</v>
      </c>
      <c r="K5014" s="259" t="s">
        <v>9423</v>
      </c>
      <c r="L5014" s="260">
        <v>45531</v>
      </c>
      <c r="M5014" s="259" t="s">
        <v>20</v>
      </c>
    </row>
    <row r="5015" spans="1:13" x14ac:dyDescent="0.35">
      <c r="A5015" s="261" t="s">
        <v>374</v>
      </c>
      <c r="B5015" s="261" t="s">
        <v>375</v>
      </c>
      <c r="C5015" s="261" t="s">
        <v>338</v>
      </c>
      <c r="D5015" s="261" t="s">
        <v>694</v>
      </c>
      <c r="E5015" s="261">
        <v>81458</v>
      </c>
      <c r="F5015" s="261" t="s">
        <v>9424</v>
      </c>
      <c r="G5015" s="261" t="s">
        <v>888</v>
      </c>
      <c r="H5015" s="261">
        <v>2</v>
      </c>
      <c r="I5015" s="261" t="s">
        <v>9425</v>
      </c>
      <c r="J5015" s="261" t="s">
        <v>9426</v>
      </c>
      <c r="K5015" s="261" t="s">
        <v>9427</v>
      </c>
      <c r="L5015" s="262">
        <v>45531</v>
      </c>
      <c r="M5015" s="261" t="s">
        <v>20</v>
      </c>
    </row>
    <row r="5016" spans="1:13" x14ac:dyDescent="0.35">
      <c r="A5016" s="259" t="s">
        <v>374</v>
      </c>
      <c r="B5016" s="259" t="s">
        <v>375</v>
      </c>
      <c r="C5016" s="259" t="s">
        <v>338</v>
      </c>
      <c r="D5016" s="259" t="s">
        <v>962</v>
      </c>
      <c r="E5016" s="259">
        <v>5832866</v>
      </c>
      <c r="F5016" s="259" t="s">
        <v>9424</v>
      </c>
      <c r="G5016" s="259" t="s">
        <v>888</v>
      </c>
      <c r="H5016" s="259">
        <v>2</v>
      </c>
      <c r="I5016" s="259" t="s">
        <v>9425</v>
      </c>
      <c r="J5016" s="259" t="s">
        <v>9428</v>
      </c>
      <c r="K5016" s="259" t="s">
        <v>9429</v>
      </c>
      <c r="L5016" s="260">
        <v>45531</v>
      </c>
      <c r="M5016" s="259" t="s">
        <v>20</v>
      </c>
    </row>
    <row r="5017" spans="1:13" x14ac:dyDescent="0.35">
      <c r="A5017" s="261" t="s">
        <v>374</v>
      </c>
      <c r="B5017" s="261" t="s">
        <v>375</v>
      </c>
      <c r="C5017" s="261" t="s">
        <v>338</v>
      </c>
      <c r="D5017" s="261" t="s">
        <v>967</v>
      </c>
      <c r="E5017" s="261" t="s">
        <v>17</v>
      </c>
      <c r="F5017" s="261" t="s">
        <v>512</v>
      </c>
      <c r="G5017" s="261" t="s">
        <v>17</v>
      </c>
      <c r="H5017" s="261" t="s">
        <v>17</v>
      </c>
      <c r="I5017" s="261" t="s">
        <v>512</v>
      </c>
      <c r="J5017" s="261" t="s">
        <v>9430</v>
      </c>
      <c r="K5017" s="261" t="s">
        <v>9431</v>
      </c>
      <c r="L5017" s="262">
        <v>45531</v>
      </c>
      <c r="M5017" s="261" t="s">
        <v>20</v>
      </c>
    </row>
    <row r="5018" spans="1:13" x14ac:dyDescent="0.35">
      <c r="A5018" s="259" t="s">
        <v>374</v>
      </c>
      <c r="B5018" s="259" t="s">
        <v>375</v>
      </c>
      <c r="C5018" s="259" t="s">
        <v>338</v>
      </c>
      <c r="D5018" s="259" t="s">
        <v>568</v>
      </c>
      <c r="E5018" s="259">
        <v>1200000</v>
      </c>
      <c r="F5018" s="259" t="s">
        <v>9432</v>
      </c>
      <c r="G5018" s="259" t="s">
        <v>33</v>
      </c>
      <c r="H5018" s="259">
        <v>2</v>
      </c>
      <c r="I5018" s="259" t="s">
        <v>9433</v>
      </c>
      <c r="J5018" s="259" t="s">
        <v>9434</v>
      </c>
      <c r="K5018" s="259" t="s">
        <v>9435</v>
      </c>
      <c r="L5018" s="260">
        <v>45531</v>
      </c>
      <c r="M5018" s="259" t="s">
        <v>20</v>
      </c>
    </row>
    <row r="5019" spans="1:13" x14ac:dyDescent="0.35">
      <c r="A5019" s="261" t="s">
        <v>374</v>
      </c>
      <c r="B5019" s="261" t="s">
        <v>375</v>
      </c>
      <c r="C5019" s="261" t="s">
        <v>338</v>
      </c>
      <c r="D5019" s="261" t="s">
        <v>635</v>
      </c>
      <c r="E5019" s="261">
        <v>0</v>
      </c>
      <c r="F5019" s="261" t="s">
        <v>9436</v>
      </c>
      <c r="G5019" s="261" t="s">
        <v>22</v>
      </c>
      <c r="H5019" s="261">
        <v>3</v>
      </c>
      <c r="I5019" s="261" t="s">
        <v>9437</v>
      </c>
      <c r="J5019" s="261" t="s">
        <v>9438</v>
      </c>
      <c r="K5019" s="261" t="s">
        <v>9439</v>
      </c>
      <c r="L5019" s="262">
        <v>45531</v>
      </c>
      <c r="M5019" s="261" t="s">
        <v>20</v>
      </c>
    </row>
    <row r="5020" spans="1:13" x14ac:dyDescent="0.35">
      <c r="A5020" s="259" t="s">
        <v>374</v>
      </c>
      <c r="B5020" s="259" t="s">
        <v>375</v>
      </c>
      <c r="C5020" s="259" t="s">
        <v>338</v>
      </c>
      <c r="D5020" s="259" t="s">
        <v>793</v>
      </c>
      <c r="E5020" s="259">
        <v>32</v>
      </c>
      <c r="F5020" s="259" t="s">
        <v>7239</v>
      </c>
      <c r="G5020" s="259" t="s">
        <v>22</v>
      </c>
      <c r="H5020" s="259">
        <v>3</v>
      </c>
      <c r="I5020" s="259" t="s">
        <v>7240</v>
      </c>
      <c r="J5020" s="259" t="s">
        <v>7237</v>
      </c>
      <c r="K5020" s="259" t="s">
        <v>9440</v>
      </c>
      <c r="L5020" s="260">
        <v>45531</v>
      </c>
      <c r="M5020" s="259" t="s">
        <v>20</v>
      </c>
    </row>
    <row r="5021" spans="1:13" x14ac:dyDescent="0.35">
      <c r="A5021" s="261" t="s">
        <v>3524</v>
      </c>
      <c r="B5021" s="261" t="s">
        <v>3525</v>
      </c>
      <c r="C5021" s="261" t="s">
        <v>338</v>
      </c>
      <c r="D5021" s="261" t="s">
        <v>953</v>
      </c>
      <c r="E5021" s="261">
        <v>84979913</v>
      </c>
      <c r="F5021" s="261" t="s">
        <v>7217</v>
      </c>
      <c r="G5021" s="261" t="s">
        <v>492</v>
      </c>
      <c r="H5021" s="261">
        <v>1</v>
      </c>
      <c r="I5021" s="261" t="s">
        <v>7218</v>
      </c>
      <c r="J5021" s="261" t="s">
        <v>7219</v>
      </c>
      <c r="K5021" s="261" t="s">
        <v>9441</v>
      </c>
      <c r="L5021" s="262">
        <v>45531</v>
      </c>
      <c r="M5021" s="261" t="s">
        <v>20</v>
      </c>
    </row>
    <row r="5022" spans="1:13" x14ac:dyDescent="0.35">
      <c r="A5022" s="259" t="s">
        <v>3524</v>
      </c>
      <c r="B5022" s="259" t="s">
        <v>3525</v>
      </c>
      <c r="C5022" s="259" t="s">
        <v>338</v>
      </c>
      <c r="D5022" s="259" t="s">
        <v>694</v>
      </c>
      <c r="E5022" s="259">
        <v>98092</v>
      </c>
      <c r="F5022" s="259" t="s">
        <v>9442</v>
      </c>
      <c r="G5022" s="259" t="s">
        <v>22</v>
      </c>
      <c r="H5022" s="259">
        <v>3</v>
      </c>
      <c r="I5022" s="259" t="s">
        <v>7222</v>
      </c>
      <c r="J5022" s="259" t="s">
        <v>9443</v>
      </c>
      <c r="K5022" s="259" t="s">
        <v>9444</v>
      </c>
      <c r="L5022" s="260">
        <v>45531</v>
      </c>
      <c r="M5022" s="259" t="s">
        <v>20</v>
      </c>
    </row>
    <row r="5023" spans="1:13" x14ac:dyDescent="0.35">
      <c r="A5023" s="261" t="s">
        <v>3524</v>
      </c>
      <c r="B5023" s="261" t="s">
        <v>3525</v>
      </c>
      <c r="C5023" s="261" t="s">
        <v>338</v>
      </c>
      <c r="D5023" s="261" t="s">
        <v>962</v>
      </c>
      <c r="E5023" s="261">
        <v>13421699</v>
      </c>
      <c r="F5023" s="261" t="s">
        <v>9445</v>
      </c>
      <c r="G5023" s="261" t="s">
        <v>22</v>
      </c>
      <c r="H5023" s="261">
        <v>3</v>
      </c>
      <c r="I5023" s="261" t="s">
        <v>7226</v>
      </c>
      <c r="J5023" s="261" t="s">
        <v>9446</v>
      </c>
      <c r="K5023" s="261" t="s">
        <v>9447</v>
      </c>
      <c r="L5023" s="262">
        <v>45531</v>
      </c>
      <c r="M5023" s="261" t="s">
        <v>20</v>
      </c>
    </row>
    <row r="5024" spans="1:13" x14ac:dyDescent="0.35">
      <c r="A5024" s="259" t="s">
        <v>3524</v>
      </c>
      <c r="B5024" s="259" t="s">
        <v>3525</v>
      </c>
      <c r="C5024" s="259" t="s">
        <v>338</v>
      </c>
      <c r="D5024" s="259" t="s">
        <v>967</v>
      </c>
      <c r="E5024" s="259">
        <v>9100000</v>
      </c>
      <c r="F5024" s="259" t="s">
        <v>9448</v>
      </c>
      <c r="G5024" s="259" t="s">
        <v>22</v>
      </c>
      <c r="H5024" s="259">
        <v>3</v>
      </c>
      <c r="I5024" s="259" t="s">
        <v>9449</v>
      </c>
      <c r="J5024" s="259" t="s">
        <v>9450</v>
      </c>
      <c r="K5024" s="259" t="s">
        <v>9451</v>
      </c>
      <c r="L5024" s="260">
        <v>45531</v>
      </c>
      <c r="M5024" s="259" t="s">
        <v>20</v>
      </c>
    </row>
    <row r="5025" spans="1:13" x14ac:dyDescent="0.35">
      <c r="A5025" s="261" t="s">
        <v>3524</v>
      </c>
      <c r="B5025" s="261" t="s">
        <v>3525</v>
      </c>
      <c r="C5025" s="261" t="s">
        <v>338</v>
      </c>
      <c r="D5025" s="261" t="s">
        <v>568</v>
      </c>
      <c r="E5025" s="261">
        <v>761000</v>
      </c>
      <c r="F5025" s="261" t="s">
        <v>9452</v>
      </c>
      <c r="G5025" s="261" t="s">
        <v>22</v>
      </c>
      <c r="H5025" s="261">
        <v>3</v>
      </c>
      <c r="I5025" s="261" t="s">
        <v>9453</v>
      </c>
      <c r="J5025" s="261" t="s">
        <v>9454</v>
      </c>
      <c r="K5025" s="261" t="s">
        <v>9455</v>
      </c>
      <c r="L5025" s="262">
        <v>45531</v>
      </c>
      <c r="M5025" s="261" t="s">
        <v>20</v>
      </c>
    </row>
    <row r="5026" spans="1:13" x14ac:dyDescent="0.35">
      <c r="A5026" s="259" t="s">
        <v>3524</v>
      </c>
      <c r="B5026" s="259" t="s">
        <v>3525</v>
      </c>
      <c r="C5026" s="259" t="s">
        <v>338</v>
      </c>
      <c r="D5026" s="259" t="s">
        <v>40</v>
      </c>
      <c r="E5026" s="259">
        <v>0</v>
      </c>
      <c r="F5026" s="259" t="s">
        <v>9456</v>
      </c>
      <c r="G5026" s="259" t="s">
        <v>22</v>
      </c>
      <c r="H5026" s="259">
        <v>3</v>
      </c>
      <c r="I5026" s="259" t="s">
        <v>9457</v>
      </c>
      <c r="J5026" s="259" t="s">
        <v>9458</v>
      </c>
      <c r="K5026" s="259" t="s">
        <v>9459</v>
      </c>
      <c r="L5026" s="260">
        <v>45531</v>
      </c>
      <c r="M5026" s="259" t="s">
        <v>20</v>
      </c>
    </row>
    <row r="5027" spans="1:13" x14ac:dyDescent="0.35">
      <c r="A5027" s="261" t="s">
        <v>3524</v>
      </c>
      <c r="B5027" s="261" t="s">
        <v>3525</v>
      </c>
      <c r="C5027" s="261" t="s">
        <v>338</v>
      </c>
      <c r="D5027" s="261" t="s">
        <v>635</v>
      </c>
      <c r="E5027" s="261">
        <v>0</v>
      </c>
      <c r="F5027" s="261" t="s">
        <v>512</v>
      </c>
      <c r="G5027" s="261" t="s">
        <v>22</v>
      </c>
      <c r="H5027" s="261">
        <v>3</v>
      </c>
      <c r="I5027" s="261" t="s">
        <v>17</v>
      </c>
      <c r="J5027" s="261" t="s">
        <v>9460</v>
      </c>
      <c r="K5027" s="261" t="s">
        <v>9461</v>
      </c>
      <c r="L5027" s="262">
        <v>45531</v>
      </c>
      <c r="M5027" s="261" t="s">
        <v>20</v>
      </c>
    </row>
    <row r="5028" spans="1:13" x14ac:dyDescent="0.35">
      <c r="A5028" s="259" t="s">
        <v>3524</v>
      </c>
      <c r="B5028" s="259" t="s">
        <v>3525</v>
      </c>
      <c r="C5028" s="259" t="s">
        <v>338</v>
      </c>
      <c r="D5028" s="259" t="s">
        <v>793</v>
      </c>
      <c r="E5028" s="259">
        <v>32</v>
      </c>
      <c r="F5028" s="259" t="s">
        <v>7239</v>
      </c>
      <c r="G5028" s="259" t="s">
        <v>22</v>
      </c>
      <c r="H5028" s="259">
        <v>3</v>
      </c>
      <c r="I5028" s="259" t="s">
        <v>790</v>
      </c>
      <c r="J5028" s="259" t="s">
        <v>7237</v>
      </c>
      <c r="K5028" s="259" t="s">
        <v>9462</v>
      </c>
      <c r="L5028" s="260">
        <v>45531</v>
      </c>
      <c r="M5028" s="259" t="s">
        <v>20</v>
      </c>
    </row>
    <row r="5029" spans="1:13" x14ac:dyDescent="0.35">
      <c r="A5029" s="261" t="s">
        <v>3524</v>
      </c>
      <c r="B5029" s="261" t="s">
        <v>3525</v>
      </c>
      <c r="C5029" s="261" t="s">
        <v>338</v>
      </c>
      <c r="D5029" s="261" t="s">
        <v>990</v>
      </c>
      <c r="E5029" s="261">
        <v>2245809</v>
      </c>
      <c r="F5029" s="261" t="s">
        <v>9456</v>
      </c>
      <c r="G5029" s="261" t="s">
        <v>22</v>
      </c>
      <c r="H5029" s="261">
        <v>3</v>
      </c>
      <c r="I5029" s="261" t="s">
        <v>9457</v>
      </c>
      <c r="J5029" s="261" t="s">
        <v>9463</v>
      </c>
      <c r="K5029" s="261" t="s">
        <v>9464</v>
      </c>
      <c r="L5029" s="262">
        <v>45531</v>
      </c>
      <c r="M5029" s="261" t="s">
        <v>20</v>
      </c>
    </row>
    <row r="5030" spans="1:13" x14ac:dyDescent="0.35">
      <c r="A5030" s="259" t="s">
        <v>3524</v>
      </c>
      <c r="B5030" s="259" t="s">
        <v>3525</v>
      </c>
      <c r="C5030" s="259" t="s">
        <v>338</v>
      </c>
      <c r="D5030" s="259" t="s">
        <v>995</v>
      </c>
      <c r="E5030" s="259">
        <v>4321699</v>
      </c>
      <c r="F5030" s="259" t="s">
        <v>9465</v>
      </c>
      <c r="G5030" s="259" t="s">
        <v>22</v>
      </c>
      <c r="H5030" s="259">
        <v>3</v>
      </c>
      <c r="I5030" s="259" t="s">
        <v>9466</v>
      </c>
      <c r="J5030" s="259" t="s">
        <v>9467</v>
      </c>
      <c r="K5030" s="259" t="s">
        <v>9468</v>
      </c>
      <c r="L5030" s="260">
        <v>45531</v>
      </c>
      <c r="M5030" s="259" t="s">
        <v>20</v>
      </c>
    </row>
    <row r="5031" spans="1:13" x14ac:dyDescent="0.35">
      <c r="A5031" s="261" t="s">
        <v>3524</v>
      </c>
      <c r="B5031" s="261" t="s">
        <v>3525</v>
      </c>
      <c r="C5031" s="261" t="s">
        <v>338</v>
      </c>
      <c r="D5031" s="261" t="s">
        <v>1000</v>
      </c>
      <c r="E5031" s="261">
        <v>6854191</v>
      </c>
      <c r="F5031" s="261" t="s">
        <v>9465</v>
      </c>
      <c r="G5031" s="261" t="s">
        <v>22</v>
      </c>
      <c r="H5031" s="261">
        <v>3</v>
      </c>
      <c r="I5031" s="261" t="s">
        <v>9466</v>
      </c>
      <c r="J5031" s="261" t="s">
        <v>9469</v>
      </c>
      <c r="K5031" s="261" t="s">
        <v>9470</v>
      </c>
      <c r="L5031" s="262">
        <v>45531</v>
      </c>
      <c r="M5031" s="261" t="s">
        <v>20</v>
      </c>
    </row>
    <row r="5032" spans="1:13" x14ac:dyDescent="0.35">
      <c r="A5032" s="259" t="s">
        <v>3524</v>
      </c>
      <c r="B5032" s="259" t="s">
        <v>3525</v>
      </c>
      <c r="C5032" s="259" t="s">
        <v>338</v>
      </c>
      <c r="D5032" s="259" t="s">
        <v>1003</v>
      </c>
      <c r="E5032" s="259">
        <v>2245809</v>
      </c>
      <c r="F5032" s="259" t="s">
        <v>9456</v>
      </c>
      <c r="G5032" s="259" t="s">
        <v>22</v>
      </c>
      <c r="H5032" s="259">
        <v>3</v>
      </c>
      <c r="I5032" s="259" t="s">
        <v>9457</v>
      </c>
      <c r="J5032" s="259" t="s">
        <v>9471</v>
      </c>
      <c r="K5032" s="259" t="s">
        <v>9472</v>
      </c>
      <c r="L5032" s="260">
        <v>45531</v>
      </c>
      <c r="M5032" s="259" t="s">
        <v>20</v>
      </c>
    </row>
    <row r="5033" spans="1:13" x14ac:dyDescent="0.35">
      <c r="A5033" s="261" t="s">
        <v>3524</v>
      </c>
      <c r="B5033" s="261" t="s">
        <v>3525</v>
      </c>
      <c r="C5033" s="261" t="s">
        <v>338</v>
      </c>
      <c r="D5033" s="261" t="s">
        <v>1006</v>
      </c>
      <c r="E5033" s="261" t="s">
        <v>17</v>
      </c>
      <c r="F5033" s="261" t="s">
        <v>512</v>
      </c>
      <c r="G5033" s="261" t="s">
        <v>22</v>
      </c>
      <c r="H5033" s="261">
        <v>3</v>
      </c>
      <c r="I5033" s="261" t="s">
        <v>17</v>
      </c>
      <c r="J5033" s="261" t="s">
        <v>9473</v>
      </c>
      <c r="K5033" s="261" t="s">
        <v>9474</v>
      </c>
      <c r="L5033" s="262">
        <v>45531</v>
      </c>
      <c r="M5033" s="261" t="s">
        <v>20</v>
      </c>
    </row>
    <row r="5034" spans="1:13" x14ac:dyDescent="0.35">
      <c r="A5034" s="259" t="s">
        <v>3524</v>
      </c>
      <c r="B5034" s="259" t="s">
        <v>3525</v>
      </c>
      <c r="C5034" s="259" t="s">
        <v>338</v>
      </c>
      <c r="D5034" s="259" t="s">
        <v>823</v>
      </c>
      <c r="E5034" s="259" t="s">
        <v>17</v>
      </c>
      <c r="F5034" s="259" t="s">
        <v>512</v>
      </c>
      <c r="G5034" s="259" t="s">
        <v>22</v>
      </c>
      <c r="H5034" s="259">
        <v>3</v>
      </c>
      <c r="I5034" s="259" t="s">
        <v>17</v>
      </c>
      <c r="J5034" s="259" t="s">
        <v>9473</v>
      </c>
      <c r="K5034" s="259" t="s">
        <v>9475</v>
      </c>
      <c r="L5034" s="260">
        <v>45531</v>
      </c>
      <c r="M5034" s="259" t="s">
        <v>20</v>
      </c>
    </row>
    <row r="5035" spans="1:13" x14ac:dyDescent="0.35">
      <c r="A5035" s="261" t="s">
        <v>3524</v>
      </c>
      <c r="B5035" s="261" t="s">
        <v>3525</v>
      </c>
      <c r="C5035" s="261" t="s">
        <v>338</v>
      </c>
      <c r="D5035" s="261" t="s">
        <v>404</v>
      </c>
      <c r="E5035" s="261">
        <v>3</v>
      </c>
      <c r="F5035" s="261" t="s">
        <v>9452</v>
      </c>
      <c r="G5035" s="261" t="s">
        <v>22</v>
      </c>
      <c r="H5035" s="261">
        <v>3</v>
      </c>
      <c r="I5035" s="261" t="s">
        <v>9453</v>
      </c>
      <c r="J5035" s="261" t="s">
        <v>9476</v>
      </c>
      <c r="K5035" s="261" t="s">
        <v>9477</v>
      </c>
      <c r="L5035" s="262">
        <v>45531</v>
      </c>
      <c r="M5035" s="261" t="s">
        <v>20</v>
      </c>
    </row>
    <row r="5036" spans="1:13" x14ac:dyDescent="0.35">
      <c r="A5036" s="259" t="s">
        <v>3524</v>
      </c>
      <c r="B5036" s="259" t="s">
        <v>3525</v>
      </c>
      <c r="C5036" s="259" t="s">
        <v>338</v>
      </c>
      <c r="D5036" s="259" t="s">
        <v>26</v>
      </c>
      <c r="E5036" s="259" t="s">
        <v>17</v>
      </c>
      <c r="F5036" s="259" t="s">
        <v>512</v>
      </c>
      <c r="G5036" s="259" t="s">
        <v>22</v>
      </c>
      <c r="H5036" s="259">
        <v>3</v>
      </c>
      <c r="I5036" s="259" t="s">
        <v>17</v>
      </c>
      <c r="J5036" s="259" t="s">
        <v>1466</v>
      </c>
      <c r="K5036" s="259" t="s">
        <v>9478</v>
      </c>
      <c r="L5036" s="260">
        <v>45531</v>
      </c>
      <c r="M5036" s="259" t="s">
        <v>20</v>
      </c>
    </row>
    <row r="5037" spans="1:13" x14ac:dyDescent="0.35">
      <c r="A5037" s="261" t="s">
        <v>3524</v>
      </c>
      <c r="B5037" s="261" t="s">
        <v>3525</v>
      </c>
      <c r="C5037" s="261" t="s">
        <v>338</v>
      </c>
      <c r="D5037" s="261" t="s">
        <v>28</v>
      </c>
      <c r="E5037" s="261" t="s">
        <v>17</v>
      </c>
      <c r="F5037" s="261" t="s">
        <v>512</v>
      </c>
      <c r="G5037" s="261" t="s">
        <v>22</v>
      </c>
      <c r="H5037" s="261">
        <v>3</v>
      </c>
      <c r="I5037" s="261" t="s">
        <v>17</v>
      </c>
      <c r="J5037" s="261" t="s">
        <v>1466</v>
      </c>
      <c r="K5037" s="261" t="s">
        <v>9479</v>
      </c>
      <c r="L5037" s="262">
        <v>45531</v>
      </c>
      <c r="M5037" s="261" t="s">
        <v>20</v>
      </c>
    </row>
    <row r="5038" spans="1:13" x14ac:dyDescent="0.35">
      <c r="A5038" s="259" t="s">
        <v>3524</v>
      </c>
      <c r="B5038" s="259" t="s">
        <v>3525</v>
      </c>
      <c r="C5038" s="259" t="s">
        <v>338</v>
      </c>
      <c r="D5038" s="259" t="s">
        <v>38</v>
      </c>
      <c r="E5038" s="259" t="s">
        <v>17</v>
      </c>
      <c r="F5038" s="259" t="s">
        <v>512</v>
      </c>
      <c r="G5038" s="259" t="s">
        <v>22</v>
      </c>
      <c r="H5038" s="259">
        <v>3</v>
      </c>
      <c r="I5038" s="259" t="s">
        <v>17</v>
      </c>
      <c r="J5038" s="259" t="s">
        <v>1466</v>
      </c>
      <c r="K5038" s="259" t="s">
        <v>9480</v>
      </c>
      <c r="L5038" s="260">
        <v>45531</v>
      </c>
      <c r="M5038" s="259" t="s">
        <v>20</v>
      </c>
    </row>
    <row r="5039" spans="1:13" x14ac:dyDescent="0.35">
      <c r="A5039" s="261" t="s">
        <v>3524</v>
      </c>
      <c r="B5039" s="261" t="s">
        <v>3525</v>
      </c>
      <c r="C5039" s="261" t="s">
        <v>338</v>
      </c>
      <c r="D5039" s="261" t="s">
        <v>16</v>
      </c>
      <c r="E5039" s="261">
        <v>3273605</v>
      </c>
      <c r="F5039" s="261" t="s">
        <v>9481</v>
      </c>
      <c r="G5039" s="261" t="s">
        <v>22</v>
      </c>
      <c r="H5039" s="261">
        <v>3</v>
      </c>
      <c r="I5039" s="261" t="s">
        <v>9482</v>
      </c>
      <c r="J5039" s="261" t="s">
        <v>9483</v>
      </c>
      <c r="K5039" s="261" t="s">
        <v>9484</v>
      </c>
      <c r="L5039" s="262">
        <v>45531</v>
      </c>
      <c r="M5039" s="261" t="s">
        <v>20</v>
      </c>
    </row>
    <row r="5040" spans="1:13" x14ac:dyDescent="0.35">
      <c r="A5040" s="259" t="s">
        <v>3524</v>
      </c>
      <c r="B5040" s="259" t="s">
        <v>3525</v>
      </c>
      <c r="C5040" s="259" t="s">
        <v>338</v>
      </c>
      <c r="D5040" s="259" t="s">
        <v>21</v>
      </c>
      <c r="E5040" s="259">
        <v>298000</v>
      </c>
      <c r="F5040" s="259" t="s">
        <v>9485</v>
      </c>
      <c r="G5040" s="259" t="s">
        <v>22</v>
      </c>
      <c r="H5040" s="259">
        <v>3</v>
      </c>
      <c r="I5040" s="259" t="s">
        <v>9486</v>
      </c>
      <c r="J5040" s="259" t="s">
        <v>9487</v>
      </c>
      <c r="K5040" s="259" t="s">
        <v>9488</v>
      </c>
      <c r="L5040" s="260">
        <v>45531</v>
      </c>
      <c r="M5040" s="259" t="s">
        <v>20</v>
      </c>
    </row>
    <row r="5041" spans="1:13" x14ac:dyDescent="0.35">
      <c r="A5041" s="261" t="s">
        <v>3524</v>
      </c>
      <c r="B5041" s="261" t="s">
        <v>3525</v>
      </c>
      <c r="C5041" s="261" t="s">
        <v>338</v>
      </c>
      <c r="D5041" s="261" t="s">
        <v>768</v>
      </c>
      <c r="E5041" s="261" t="s">
        <v>17</v>
      </c>
      <c r="F5041" s="261" t="s">
        <v>512</v>
      </c>
      <c r="G5041" s="261" t="s">
        <v>22</v>
      </c>
      <c r="H5041" s="261">
        <v>3</v>
      </c>
      <c r="I5041" s="261" t="s">
        <v>17</v>
      </c>
      <c r="J5041" s="261" t="s">
        <v>1466</v>
      </c>
      <c r="K5041" s="261" t="s">
        <v>9489</v>
      </c>
      <c r="L5041" s="262">
        <v>45531</v>
      </c>
      <c r="M5041" s="261" t="s">
        <v>20</v>
      </c>
    </row>
    <row r="5042" spans="1:13" x14ac:dyDescent="0.35">
      <c r="A5042" s="259" t="s">
        <v>3524</v>
      </c>
      <c r="B5042" s="259" t="s">
        <v>3525</v>
      </c>
      <c r="C5042" s="259" t="s">
        <v>338</v>
      </c>
      <c r="D5042" s="259" t="s">
        <v>24</v>
      </c>
      <c r="E5042" s="259">
        <v>34000000000</v>
      </c>
      <c r="F5042" s="259" t="s">
        <v>9490</v>
      </c>
      <c r="G5042" s="259" t="s">
        <v>22</v>
      </c>
      <c r="H5042" s="259">
        <v>3</v>
      </c>
      <c r="I5042" s="259" t="s">
        <v>9491</v>
      </c>
      <c r="J5042" s="259" t="s">
        <v>9492</v>
      </c>
      <c r="K5042" s="259" t="s">
        <v>9493</v>
      </c>
      <c r="L5042" s="260">
        <v>45531</v>
      </c>
      <c r="M5042" s="259" t="s">
        <v>20</v>
      </c>
    </row>
    <row r="5043" spans="1:13" x14ac:dyDescent="0.35">
      <c r="A5043" s="261" t="s">
        <v>708</v>
      </c>
      <c r="B5043" s="261" t="s">
        <v>709</v>
      </c>
      <c r="C5043" s="261" t="s">
        <v>710</v>
      </c>
      <c r="D5043" s="261" t="s">
        <v>953</v>
      </c>
      <c r="E5043" s="261">
        <v>9991557</v>
      </c>
      <c r="F5043" s="261" t="s">
        <v>9494</v>
      </c>
      <c r="G5043" s="261" t="s">
        <v>888</v>
      </c>
      <c r="H5043" s="261">
        <v>2</v>
      </c>
      <c r="I5043" s="261" t="s">
        <v>9495</v>
      </c>
      <c r="J5043" s="261" t="s">
        <v>9496</v>
      </c>
      <c r="K5043" s="261" t="s">
        <v>9497</v>
      </c>
      <c r="L5043" s="262">
        <v>45531</v>
      </c>
      <c r="M5043" s="261" t="s">
        <v>20</v>
      </c>
    </row>
    <row r="5044" spans="1:13" x14ac:dyDescent="0.35">
      <c r="A5044" s="259" t="s">
        <v>708</v>
      </c>
      <c r="B5044" s="259" t="s">
        <v>709</v>
      </c>
      <c r="C5044" s="259" t="s">
        <v>710</v>
      </c>
      <c r="D5044" s="259" t="s">
        <v>694</v>
      </c>
      <c r="E5044" s="259">
        <v>16458</v>
      </c>
      <c r="F5044" s="259" t="s">
        <v>9498</v>
      </c>
      <c r="G5044" s="259" t="s">
        <v>888</v>
      </c>
      <c r="H5044" s="259">
        <v>2</v>
      </c>
      <c r="I5044" s="259" t="s">
        <v>9499</v>
      </c>
      <c r="J5044" s="259" t="s">
        <v>9500</v>
      </c>
      <c r="K5044" s="259" t="s">
        <v>9501</v>
      </c>
      <c r="L5044" s="260">
        <v>45531</v>
      </c>
      <c r="M5044" s="259" t="s">
        <v>20</v>
      </c>
    </row>
    <row r="5045" spans="1:13" x14ac:dyDescent="0.35">
      <c r="A5045" s="261" t="s">
        <v>708</v>
      </c>
      <c r="B5045" s="261" t="s">
        <v>709</v>
      </c>
      <c r="C5045" s="261" t="s">
        <v>710</v>
      </c>
      <c r="D5045" s="261" t="s">
        <v>962</v>
      </c>
      <c r="E5045" s="261">
        <v>894818</v>
      </c>
      <c r="F5045" s="261" t="s">
        <v>9502</v>
      </c>
      <c r="G5045" s="261" t="s">
        <v>22</v>
      </c>
      <c r="H5045" s="261">
        <v>3</v>
      </c>
      <c r="I5045" s="261" t="s">
        <v>9503</v>
      </c>
      <c r="J5045" s="261" t="s">
        <v>9504</v>
      </c>
      <c r="K5045" s="261" t="s">
        <v>9505</v>
      </c>
      <c r="L5045" s="262">
        <v>45531</v>
      </c>
      <c r="M5045" s="261" t="s">
        <v>20</v>
      </c>
    </row>
    <row r="5046" spans="1:13" x14ac:dyDescent="0.35">
      <c r="A5046" s="259" t="s">
        <v>708</v>
      </c>
      <c r="B5046" s="259" t="s">
        <v>709</v>
      </c>
      <c r="C5046" s="259" t="s">
        <v>710</v>
      </c>
      <c r="D5046" s="259" t="s">
        <v>967</v>
      </c>
      <c r="E5046" s="259">
        <v>205700</v>
      </c>
      <c r="F5046" s="259" t="s">
        <v>9506</v>
      </c>
      <c r="G5046" s="259" t="s">
        <v>22</v>
      </c>
      <c r="H5046" s="259">
        <v>3</v>
      </c>
      <c r="I5046" s="259" t="s">
        <v>9507</v>
      </c>
      <c r="J5046" s="259" t="s">
        <v>9508</v>
      </c>
      <c r="K5046" s="259" t="s">
        <v>9509</v>
      </c>
      <c r="L5046" s="260">
        <v>45531</v>
      </c>
      <c r="M5046" s="259" t="s">
        <v>20</v>
      </c>
    </row>
    <row r="5047" spans="1:13" x14ac:dyDescent="0.35">
      <c r="A5047" s="261" t="s">
        <v>708</v>
      </c>
      <c r="B5047" s="261" t="s">
        <v>709</v>
      </c>
      <c r="C5047" s="261" t="s">
        <v>710</v>
      </c>
      <c r="D5047" s="261" t="s">
        <v>568</v>
      </c>
      <c r="E5047" s="261">
        <v>141982</v>
      </c>
      <c r="F5047" s="261" t="s">
        <v>9510</v>
      </c>
      <c r="G5047" s="261" t="s">
        <v>888</v>
      </c>
      <c r="H5047" s="261">
        <v>2</v>
      </c>
      <c r="I5047" s="261" t="s">
        <v>9511</v>
      </c>
      <c r="J5047" s="261" t="s">
        <v>9512</v>
      </c>
      <c r="K5047" s="261" t="s">
        <v>9513</v>
      </c>
      <c r="L5047" s="262">
        <v>45531</v>
      </c>
      <c r="M5047" s="261" t="s">
        <v>20</v>
      </c>
    </row>
    <row r="5048" spans="1:13" x14ac:dyDescent="0.35">
      <c r="A5048" s="259" t="s">
        <v>708</v>
      </c>
      <c r="B5048" s="259" t="s">
        <v>709</v>
      </c>
      <c r="C5048" s="259" t="s">
        <v>710</v>
      </c>
      <c r="D5048" s="259" t="s">
        <v>40</v>
      </c>
      <c r="E5048" s="259">
        <v>248</v>
      </c>
      <c r="F5048" s="259" t="s">
        <v>3626</v>
      </c>
      <c r="G5048" s="259" t="s">
        <v>888</v>
      </c>
      <c r="H5048" s="259">
        <v>2</v>
      </c>
      <c r="I5048" s="259" t="s">
        <v>9514</v>
      </c>
      <c r="J5048" s="259" t="s">
        <v>9515</v>
      </c>
      <c r="K5048" s="259" t="s">
        <v>9516</v>
      </c>
      <c r="L5048" s="260">
        <v>45531</v>
      </c>
      <c r="M5048" s="259" t="s">
        <v>20</v>
      </c>
    </row>
    <row r="5049" spans="1:13" x14ac:dyDescent="0.35">
      <c r="A5049" s="261" t="s">
        <v>708</v>
      </c>
      <c r="B5049" s="261" t="s">
        <v>709</v>
      </c>
      <c r="C5049" s="261" t="s">
        <v>710</v>
      </c>
      <c r="D5049" s="261" t="s">
        <v>635</v>
      </c>
      <c r="E5049" s="261">
        <v>2</v>
      </c>
      <c r="F5049" s="261" t="s">
        <v>9517</v>
      </c>
      <c r="G5049" s="261" t="s">
        <v>888</v>
      </c>
      <c r="H5049" s="261">
        <v>2</v>
      </c>
      <c r="I5049" s="261" t="s">
        <v>790</v>
      </c>
      <c r="J5049" s="261" t="s">
        <v>9518</v>
      </c>
      <c r="K5049" s="261" t="s">
        <v>9519</v>
      </c>
      <c r="L5049" s="262">
        <v>45531</v>
      </c>
      <c r="M5049" s="261" t="s">
        <v>20</v>
      </c>
    </row>
    <row r="5050" spans="1:13" x14ac:dyDescent="0.35">
      <c r="A5050" s="259" t="s">
        <v>708</v>
      </c>
      <c r="B5050" s="259" t="s">
        <v>709</v>
      </c>
      <c r="C5050" s="259" t="s">
        <v>710</v>
      </c>
      <c r="D5050" s="259" t="s">
        <v>793</v>
      </c>
      <c r="E5050" s="259">
        <v>2</v>
      </c>
      <c r="F5050" s="259" t="s">
        <v>9517</v>
      </c>
      <c r="G5050" s="259" t="s">
        <v>888</v>
      </c>
      <c r="H5050" s="259">
        <v>2</v>
      </c>
      <c r="I5050" s="259" t="s">
        <v>790</v>
      </c>
      <c r="J5050" s="259" t="s">
        <v>9520</v>
      </c>
      <c r="K5050" s="259" t="s">
        <v>9521</v>
      </c>
      <c r="L5050" s="260">
        <v>45531</v>
      </c>
      <c r="M5050" s="259" t="s">
        <v>20</v>
      </c>
    </row>
    <row r="5051" spans="1:13" x14ac:dyDescent="0.35">
      <c r="A5051" s="261" t="s">
        <v>708</v>
      </c>
      <c r="B5051" s="261" t="s">
        <v>709</v>
      </c>
      <c r="C5051" s="261" t="s">
        <v>710</v>
      </c>
      <c r="D5051" s="261" t="s">
        <v>990</v>
      </c>
      <c r="E5051" s="261">
        <v>4743</v>
      </c>
      <c r="F5051" s="261" t="s">
        <v>9522</v>
      </c>
      <c r="G5051" s="261" t="s">
        <v>22</v>
      </c>
      <c r="H5051" s="261">
        <v>3</v>
      </c>
      <c r="I5051" s="261" t="s">
        <v>9523</v>
      </c>
      <c r="J5051" s="261" t="s">
        <v>9524</v>
      </c>
      <c r="K5051" s="261" t="s">
        <v>9525</v>
      </c>
      <c r="L5051" s="262">
        <v>45531</v>
      </c>
      <c r="M5051" s="261" t="s">
        <v>20</v>
      </c>
    </row>
    <row r="5052" spans="1:13" x14ac:dyDescent="0.35">
      <c r="A5052" s="259" t="s">
        <v>13</v>
      </c>
      <c r="B5052" s="259" t="s">
        <v>14</v>
      </c>
      <c r="C5052" s="259" t="s">
        <v>15</v>
      </c>
      <c r="D5052" s="259" t="s">
        <v>568</v>
      </c>
      <c r="E5052" s="259">
        <v>1655276</v>
      </c>
      <c r="F5052" s="259" t="s">
        <v>9526</v>
      </c>
      <c r="G5052" s="259" t="s">
        <v>492</v>
      </c>
      <c r="H5052" s="259">
        <v>1</v>
      </c>
      <c r="I5052" s="259" t="s">
        <v>9527</v>
      </c>
      <c r="J5052" s="259" t="s">
        <v>9528</v>
      </c>
      <c r="K5052" s="259" t="s">
        <v>9529</v>
      </c>
      <c r="L5052" s="260">
        <v>45531</v>
      </c>
      <c r="M5052" s="259" t="s">
        <v>20</v>
      </c>
    </row>
    <row r="5053" spans="1:13" x14ac:dyDescent="0.35">
      <c r="A5053" s="261" t="s">
        <v>13</v>
      </c>
      <c r="B5053" s="261" t="s">
        <v>14</v>
      </c>
      <c r="C5053" s="261" t="s">
        <v>15</v>
      </c>
      <c r="D5053" s="261" t="s">
        <v>635</v>
      </c>
      <c r="E5053" s="261">
        <v>2299</v>
      </c>
      <c r="F5053" s="261" t="s">
        <v>9530</v>
      </c>
      <c r="G5053" s="261" t="s">
        <v>492</v>
      </c>
      <c r="H5053" s="261">
        <v>1</v>
      </c>
      <c r="I5053" s="261" t="s">
        <v>691</v>
      </c>
      <c r="J5053" s="261" t="s">
        <v>9531</v>
      </c>
      <c r="K5053" s="261" t="s">
        <v>9532</v>
      </c>
      <c r="L5053" s="262">
        <v>45531</v>
      </c>
      <c r="M5053" s="261" t="s">
        <v>20</v>
      </c>
    </row>
    <row r="5054" spans="1:13" x14ac:dyDescent="0.35">
      <c r="A5054" s="259" t="s">
        <v>13</v>
      </c>
      <c r="B5054" s="259" t="s">
        <v>14</v>
      </c>
      <c r="C5054" s="259" t="s">
        <v>15</v>
      </c>
      <c r="D5054" s="259" t="s">
        <v>793</v>
      </c>
      <c r="E5054" s="259">
        <v>2299</v>
      </c>
      <c r="F5054" s="259" t="s">
        <v>9530</v>
      </c>
      <c r="G5054" s="259" t="s">
        <v>492</v>
      </c>
      <c r="H5054" s="259">
        <v>1</v>
      </c>
      <c r="I5054" s="259" t="s">
        <v>691</v>
      </c>
      <c r="J5054" s="259" t="s">
        <v>9531</v>
      </c>
      <c r="K5054" s="259" t="s">
        <v>9533</v>
      </c>
      <c r="L5054" s="260">
        <v>45531</v>
      </c>
      <c r="M5054" s="259" t="s">
        <v>20</v>
      </c>
    </row>
    <row r="5055" spans="1:13" x14ac:dyDescent="0.35">
      <c r="A5055" s="261" t="s">
        <v>13</v>
      </c>
      <c r="B5055" s="261" t="s">
        <v>14</v>
      </c>
      <c r="C5055" s="261" t="s">
        <v>15</v>
      </c>
      <c r="D5055" s="261" t="s">
        <v>404</v>
      </c>
      <c r="E5055" s="261">
        <v>5</v>
      </c>
      <c r="F5055" s="261" t="s">
        <v>9526</v>
      </c>
      <c r="G5055" s="261" t="s">
        <v>492</v>
      </c>
      <c r="H5055" s="261">
        <v>1</v>
      </c>
      <c r="I5055" s="261" t="s">
        <v>9527</v>
      </c>
      <c r="J5055" s="261" t="s">
        <v>9534</v>
      </c>
      <c r="K5055" s="261" t="s">
        <v>9535</v>
      </c>
      <c r="L5055" s="262">
        <v>45531</v>
      </c>
      <c r="M5055" s="261" t="s">
        <v>20</v>
      </c>
    </row>
    <row r="5056" spans="1:13" x14ac:dyDescent="0.35">
      <c r="A5056" s="259" t="s">
        <v>30</v>
      </c>
      <c r="B5056" s="259" t="s">
        <v>31</v>
      </c>
      <c r="C5056" s="259" t="s">
        <v>32</v>
      </c>
      <c r="D5056" s="259" t="s">
        <v>953</v>
      </c>
      <c r="E5056" s="259">
        <v>18032471</v>
      </c>
      <c r="F5056" s="259" t="s">
        <v>9536</v>
      </c>
      <c r="G5056" s="259" t="s">
        <v>492</v>
      </c>
      <c r="H5056" s="259">
        <v>1</v>
      </c>
      <c r="I5056" s="259" t="s">
        <v>9537</v>
      </c>
      <c r="J5056" s="259" t="s">
        <v>9538</v>
      </c>
      <c r="K5056" s="259" t="s">
        <v>9539</v>
      </c>
      <c r="L5056" s="260">
        <v>45531</v>
      </c>
      <c r="M5056" s="259" t="s">
        <v>20</v>
      </c>
    </row>
    <row r="5057" spans="1:13" x14ac:dyDescent="0.35">
      <c r="A5057" s="261" t="s">
        <v>30</v>
      </c>
      <c r="B5057" s="261" t="s">
        <v>31</v>
      </c>
      <c r="C5057" s="261" t="s">
        <v>32</v>
      </c>
      <c r="D5057" s="261" t="s">
        <v>694</v>
      </c>
      <c r="E5057" s="261">
        <v>196710</v>
      </c>
      <c r="F5057" s="261" t="s">
        <v>1726</v>
      </c>
      <c r="G5057" s="261" t="s">
        <v>492</v>
      </c>
      <c r="H5057" s="261">
        <v>1</v>
      </c>
      <c r="I5057" s="261" t="s">
        <v>9540</v>
      </c>
      <c r="J5057" s="261" t="s">
        <v>9541</v>
      </c>
      <c r="K5057" s="261" t="s">
        <v>9542</v>
      </c>
      <c r="L5057" s="262">
        <v>45531</v>
      </c>
      <c r="M5057" s="261" t="s">
        <v>20</v>
      </c>
    </row>
    <row r="5058" spans="1:13" x14ac:dyDescent="0.35">
      <c r="A5058" s="259" t="s">
        <v>30</v>
      </c>
      <c r="B5058" s="259" t="s">
        <v>31</v>
      </c>
      <c r="C5058" s="259" t="s">
        <v>32</v>
      </c>
      <c r="D5058" s="259" t="s">
        <v>962</v>
      </c>
      <c r="E5058" s="259">
        <v>18032471</v>
      </c>
      <c r="F5058" s="259" t="s">
        <v>9536</v>
      </c>
      <c r="G5058" s="259" t="s">
        <v>492</v>
      </c>
      <c r="H5058" s="259">
        <v>1</v>
      </c>
      <c r="I5058" s="259" t="s">
        <v>9537</v>
      </c>
      <c r="J5058" s="259" t="s">
        <v>9543</v>
      </c>
      <c r="K5058" s="259" t="s">
        <v>9544</v>
      </c>
      <c r="L5058" s="260">
        <v>45531</v>
      </c>
      <c r="M5058" s="259" t="s">
        <v>20</v>
      </c>
    </row>
    <row r="5059" spans="1:13" x14ac:dyDescent="0.35">
      <c r="A5059" s="261" t="s">
        <v>30</v>
      </c>
      <c r="B5059" s="261" t="s">
        <v>31</v>
      </c>
      <c r="C5059" s="261" t="s">
        <v>32</v>
      </c>
      <c r="D5059" s="261" t="s">
        <v>967</v>
      </c>
      <c r="E5059" s="261">
        <v>3394874</v>
      </c>
      <c r="F5059" s="261" t="s">
        <v>9536</v>
      </c>
      <c r="G5059" s="261" t="s">
        <v>492</v>
      </c>
      <c r="H5059" s="261">
        <v>1</v>
      </c>
      <c r="I5059" s="261" t="s">
        <v>9537</v>
      </c>
      <c r="J5059" s="261" t="s">
        <v>9545</v>
      </c>
      <c r="K5059" s="261" t="s">
        <v>9546</v>
      </c>
      <c r="L5059" s="262">
        <v>45531</v>
      </c>
      <c r="M5059" s="261" t="s">
        <v>20</v>
      </c>
    </row>
    <row r="5060" spans="1:13" x14ac:dyDescent="0.35">
      <c r="A5060" s="259" t="s">
        <v>30</v>
      </c>
      <c r="B5060" s="259" t="s">
        <v>31</v>
      </c>
      <c r="C5060" s="259" t="s">
        <v>32</v>
      </c>
      <c r="D5060" s="259" t="s">
        <v>990</v>
      </c>
      <c r="E5060" s="259">
        <v>518509</v>
      </c>
      <c r="F5060" s="259" t="s">
        <v>9536</v>
      </c>
      <c r="G5060" s="259" t="s">
        <v>492</v>
      </c>
      <c r="H5060" s="259">
        <v>1</v>
      </c>
      <c r="I5060" s="259" t="s">
        <v>9537</v>
      </c>
      <c r="J5060" s="259" t="s">
        <v>9547</v>
      </c>
      <c r="K5060" s="259" t="s">
        <v>9548</v>
      </c>
      <c r="L5060" s="260">
        <v>45531</v>
      </c>
      <c r="M5060" s="259" t="s">
        <v>20</v>
      </c>
    </row>
    <row r="5061" spans="1:13" x14ac:dyDescent="0.35">
      <c r="A5061" s="261" t="s">
        <v>30</v>
      </c>
      <c r="B5061" s="261" t="s">
        <v>31</v>
      </c>
      <c r="C5061" s="261" t="s">
        <v>32</v>
      </c>
      <c r="D5061" s="261" t="s">
        <v>995</v>
      </c>
      <c r="E5061" s="261">
        <v>14637597</v>
      </c>
      <c r="F5061" s="261" t="s">
        <v>9536</v>
      </c>
      <c r="G5061" s="261" t="s">
        <v>492</v>
      </c>
      <c r="H5061" s="261">
        <v>1</v>
      </c>
      <c r="I5061" s="261" t="s">
        <v>9537</v>
      </c>
      <c r="J5061" s="261" t="s">
        <v>9549</v>
      </c>
      <c r="K5061" s="261" t="s">
        <v>9550</v>
      </c>
      <c r="L5061" s="262">
        <v>45531</v>
      </c>
      <c r="M5061" s="261" t="s">
        <v>20</v>
      </c>
    </row>
    <row r="5062" spans="1:13" x14ac:dyDescent="0.35">
      <c r="A5062" s="259" t="s">
        <v>30</v>
      </c>
      <c r="B5062" s="259" t="s">
        <v>31</v>
      </c>
      <c r="C5062" s="259" t="s">
        <v>32</v>
      </c>
      <c r="D5062" s="259" t="s">
        <v>1000</v>
      </c>
      <c r="E5062" s="259">
        <v>2876365</v>
      </c>
      <c r="F5062" s="259" t="s">
        <v>9536</v>
      </c>
      <c r="G5062" s="259" t="s">
        <v>492</v>
      </c>
      <c r="H5062" s="259">
        <v>1</v>
      </c>
      <c r="I5062" s="259" t="s">
        <v>9537</v>
      </c>
      <c r="J5062" s="259" t="s">
        <v>9551</v>
      </c>
      <c r="K5062" s="259" t="s">
        <v>9552</v>
      </c>
      <c r="L5062" s="260">
        <v>45531</v>
      </c>
      <c r="M5062" s="259" t="s">
        <v>20</v>
      </c>
    </row>
    <row r="5063" spans="1:13" x14ac:dyDescent="0.35">
      <c r="A5063" s="261" t="s">
        <v>30</v>
      </c>
      <c r="B5063" s="261" t="s">
        <v>31</v>
      </c>
      <c r="C5063" s="261" t="s">
        <v>32</v>
      </c>
      <c r="D5063" s="261" t="s">
        <v>1003</v>
      </c>
      <c r="E5063" s="261">
        <v>506632</v>
      </c>
      <c r="F5063" s="261" t="s">
        <v>9536</v>
      </c>
      <c r="G5063" s="261" t="s">
        <v>492</v>
      </c>
      <c r="H5063" s="261">
        <v>1</v>
      </c>
      <c r="I5063" s="261" t="s">
        <v>9537</v>
      </c>
      <c r="J5063" s="261" t="s">
        <v>9553</v>
      </c>
      <c r="K5063" s="261" t="s">
        <v>9554</v>
      </c>
      <c r="L5063" s="262">
        <v>45531</v>
      </c>
      <c r="M5063" s="261" t="s">
        <v>20</v>
      </c>
    </row>
    <row r="5064" spans="1:13" x14ac:dyDescent="0.35">
      <c r="A5064" s="259" t="s">
        <v>30</v>
      </c>
      <c r="B5064" s="259" t="s">
        <v>31</v>
      </c>
      <c r="C5064" s="259" t="s">
        <v>32</v>
      </c>
      <c r="D5064" s="259" t="s">
        <v>1006</v>
      </c>
      <c r="E5064" s="259">
        <v>11877</v>
      </c>
      <c r="F5064" s="259" t="s">
        <v>9536</v>
      </c>
      <c r="G5064" s="259" t="s">
        <v>492</v>
      </c>
      <c r="H5064" s="259">
        <v>1</v>
      </c>
      <c r="I5064" s="259" t="s">
        <v>9537</v>
      </c>
      <c r="J5064" s="259" t="s">
        <v>9555</v>
      </c>
      <c r="K5064" s="259" t="s">
        <v>9556</v>
      </c>
      <c r="L5064" s="260">
        <v>45531</v>
      </c>
      <c r="M5064" s="259" t="s">
        <v>20</v>
      </c>
    </row>
    <row r="5065" spans="1:13" x14ac:dyDescent="0.35">
      <c r="A5065" s="261" t="s">
        <v>30</v>
      </c>
      <c r="B5065" s="261" t="s">
        <v>31</v>
      </c>
      <c r="C5065" s="261" t="s">
        <v>32</v>
      </c>
      <c r="D5065" s="261" t="s">
        <v>823</v>
      </c>
      <c r="E5065" s="261">
        <v>0</v>
      </c>
      <c r="F5065" s="261" t="s">
        <v>9536</v>
      </c>
      <c r="G5065" s="261" t="s">
        <v>492</v>
      </c>
      <c r="H5065" s="261">
        <v>1</v>
      </c>
      <c r="I5065" s="261" t="s">
        <v>9537</v>
      </c>
      <c r="J5065" s="261" t="s">
        <v>9557</v>
      </c>
      <c r="K5065" s="261" t="s">
        <v>9558</v>
      </c>
      <c r="L5065" s="262">
        <v>45531</v>
      </c>
      <c r="M5065" s="261" t="s">
        <v>20</v>
      </c>
    </row>
    <row r="5066" spans="1:13" x14ac:dyDescent="0.35">
      <c r="A5066" s="259" t="s">
        <v>737</v>
      </c>
      <c r="B5066" s="259" t="s">
        <v>738</v>
      </c>
      <c r="C5066" s="259" t="s">
        <v>739</v>
      </c>
      <c r="D5066" s="259" t="s">
        <v>568</v>
      </c>
      <c r="E5066" s="259">
        <v>231000</v>
      </c>
      <c r="F5066" s="259" t="s">
        <v>9559</v>
      </c>
      <c r="G5066" s="259" t="s">
        <v>492</v>
      </c>
      <c r="H5066" s="259">
        <v>1</v>
      </c>
      <c r="I5066" s="259" t="s">
        <v>9560</v>
      </c>
      <c r="J5066" s="259" t="s">
        <v>9561</v>
      </c>
      <c r="K5066" s="259" t="s">
        <v>9562</v>
      </c>
      <c r="L5066" s="260">
        <v>45531</v>
      </c>
      <c r="M5066" s="259" t="s">
        <v>20</v>
      </c>
    </row>
    <row r="5067" spans="1:13" x14ac:dyDescent="0.35">
      <c r="A5067" s="261" t="s">
        <v>737</v>
      </c>
      <c r="B5067" s="261" t="s">
        <v>738</v>
      </c>
      <c r="C5067" s="261" t="s">
        <v>739</v>
      </c>
      <c r="D5067" s="261" t="s">
        <v>635</v>
      </c>
      <c r="E5067" s="261">
        <v>1</v>
      </c>
      <c r="F5067" s="261" t="s">
        <v>9530</v>
      </c>
      <c r="G5067" s="261" t="s">
        <v>492</v>
      </c>
      <c r="H5067" s="261">
        <v>1</v>
      </c>
      <c r="I5067" s="261" t="s">
        <v>691</v>
      </c>
      <c r="J5067" s="261" t="s">
        <v>9563</v>
      </c>
      <c r="K5067" s="261" t="s">
        <v>9564</v>
      </c>
      <c r="L5067" s="262">
        <v>45531</v>
      </c>
      <c r="M5067" s="261" t="s">
        <v>20</v>
      </c>
    </row>
    <row r="5068" spans="1:13" x14ac:dyDescent="0.35">
      <c r="A5068" s="259" t="s">
        <v>737</v>
      </c>
      <c r="B5068" s="259" t="s">
        <v>738</v>
      </c>
      <c r="C5068" s="259" t="s">
        <v>739</v>
      </c>
      <c r="D5068" s="259" t="s">
        <v>793</v>
      </c>
      <c r="E5068" s="259">
        <v>1</v>
      </c>
      <c r="F5068" s="259" t="s">
        <v>9530</v>
      </c>
      <c r="G5068" s="259" t="s">
        <v>492</v>
      </c>
      <c r="H5068" s="259">
        <v>1</v>
      </c>
      <c r="I5068" s="259" t="s">
        <v>691</v>
      </c>
      <c r="J5068" s="259" t="s">
        <v>9563</v>
      </c>
      <c r="K5068" s="259" t="s">
        <v>9565</v>
      </c>
      <c r="L5068" s="260">
        <v>45531</v>
      </c>
      <c r="M5068" s="259" t="s">
        <v>20</v>
      </c>
    </row>
    <row r="5069" spans="1:13" x14ac:dyDescent="0.35">
      <c r="A5069" s="261" t="s">
        <v>737</v>
      </c>
      <c r="B5069" s="261" t="s">
        <v>738</v>
      </c>
      <c r="C5069" s="261" t="s">
        <v>739</v>
      </c>
      <c r="D5069" s="261" t="s">
        <v>404</v>
      </c>
      <c r="E5069" s="261">
        <v>3</v>
      </c>
      <c r="F5069" s="261" t="s">
        <v>9559</v>
      </c>
      <c r="G5069" s="261" t="s">
        <v>492</v>
      </c>
      <c r="H5069" s="261">
        <v>1</v>
      </c>
      <c r="I5069" s="261" t="s">
        <v>9560</v>
      </c>
      <c r="J5069" s="261" t="s">
        <v>9566</v>
      </c>
      <c r="K5069" s="261" t="s">
        <v>9567</v>
      </c>
      <c r="L5069" s="262">
        <v>45531</v>
      </c>
      <c r="M5069" s="261" t="s">
        <v>20</v>
      </c>
    </row>
    <row r="5070" spans="1:13" x14ac:dyDescent="0.35">
      <c r="A5070" s="259" t="s">
        <v>786</v>
      </c>
      <c r="B5070" s="259" t="s">
        <v>787</v>
      </c>
      <c r="C5070" s="259" t="s">
        <v>788</v>
      </c>
      <c r="D5070" s="259" t="s">
        <v>568</v>
      </c>
      <c r="E5070" s="259">
        <v>98</v>
      </c>
      <c r="F5070" s="259" t="s">
        <v>9568</v>
      </c>
      <c r="G5070" s="259" t="s">
        <v>492</v>
      </c>
      <c r="H5070" s="259">
        <v>1</v>
      </c>
      <c r="I5070" s="259" t="s">
        <v>9569</v>
      </c>
      <c r="J5070" s="259" t="s">
        <v>9570</v>
      </c>
      <c r="K5070" s="259" t="s">
        <v>9571</v>
      </c>
      <c r="L5070" s="260">
        <v>45531</v>
      </c>
      <c r="M5070" s="259" t="s">
        <v>20</v>
      </c>
    </row>
    <row r="5071" spans="1:13" x14ac:dyDescent="0.35">
      <c r="A5071" s="261" t="s">
        <v>786</v>
      </c>
      <c r="B5071" s="261" t="s">
        <v>787</v>
      </c>
      <c r="C5071" s="261" t="s">
        <v>788</v>
      </c>
      <c r="D5071" s="261" t="s">
        <v>404</v>
      </c>
      <c r="E5071" s="261">
        <v>1</v>
      </c>
      <c r="F5071" s="261" t="s">
        <v>9568</v>
      </c>
      <c r="G5071" s="261" t="s">
        <v>492</v>
      </c>
      <c r="H5071" s="261">
        <v>1</v>
      </c>
      <c r="I5071" s="261" t="s">
        <v>9569</v>
      </c>
      <c r="J5071" s="261" t="s">
        <v>9572</v>
      </c>
      <c r="K5071" s="261" t="s">
        <v>9573</v>
      </c>
      <c r="L5071" s="262">
        <v>45531</v>
      </c>
      <c r="M5071" s="261" t="s">
        <v>20</v>
      </c>
    </row>
    <row r="5072" spans="1:13" x14ac:dyDescent="0.35">
      <c r="A5072" s="259" t="s">
        <v>4357</v>
      </c>
      <c r="B5072" s="259" t="s">
        <v>4358</v>
      </c>
      <c r="C5072" s="259" t="s">
        <v>125</v>
      </c>
      <c r="D5072" s="259" t="s">
        <v>568</v>
      </c>
      <c r="E5072" s="259">
        <v>943781</v>
      </c>
      <c r="F5072" s="259" t="s">
        <v>9574</v>
      </c>
      <c r="G5072" s="259" t="s">
        <v>492</v>
      </c>
      <c r="H5072" s="259">
        <v>1</v>
      </c>
      <c r="I5072" s="259" t="s">
        <v>9575</v>
      </c>
      <c r="J5072" s="259" t="s">
        <v>9576</v>
      </c>
      <c r="K5072" s="259" t="s">
        <v>9577</v>
      </c>
      <c r="L5072" s="260">
        <v>45531</v>
      </c>
      <c r="M5072" s="259" t="s">
        <v>20</v>
      </c>
    </row>
    <row r="5073" spans="1:13" x14ac:dyDescent="0.35">
      <c r="A5073" s="261" t="s">
        <v>4357</v>
      </c>
      <c r="B5073" s="261" t="s">
        <v>4358</v>
      </c>
      <c r="C5073" s="261" t="s">
        <v>125</v>
      </c>
      <c r="D5073" s="261" t="s">
        <v>635</v>
      </c>
      <c r="E5073" s="261">
        <v>792</v>
      </c>
      <c r="F5073" s="261" t="s">
        <v>9530</v>
      </c>
      <c r="G5073" s="261" t="s">
        <v>492</v>
      </c>
      <c r="H5073" s="261">
        <v>1</v>
      </c>
      <c r="I5073" s="261" t="s">
        <v>691</v>
      </c>
      <c r="J5073" s="261" t="s">
        <v>9578</v>
      </c>
      <c r="K5073" s="261" t="s">
        <v>9579</v>
      </c>
      <c r="L5073" s="262">
        <v>45531</v>
      </c>
      <c r="M5073" s="261" t="s">
        <v>20</v>
      </c>
    </row>
    <row r="5074" spans="1:13" x14ac:dyDescent="0.35">
      <c r="A5074" s="259" t="s">
        <v>4357</v>
      </c>
      <c r="B5074" s="259" t="s">
        <v>4358</v>
      </c>
      <c r="C5074" s="259" t="s">
        <v>125</v>
      </c>
      <c r="D5074" s="259" t="s">
        <v>793</v>
      </c>
      <c r="E5074" s="259">
        <v>792</v>
      </c>
      <c r="F5074" s="259" t="s">
        <v>9530</v>
      </c>
      <c r="G5074" s="259" t="s">
        <v>492</v>
      </c>
      <c r="H5074" s="259">
        <v>1</v>
      </c>
      <c r="I5074" s="259" t="s">
        <v>691</v>
      </c>
      <c r="J5074" s="259" t="s">
        <v>9580</v>
      </c>
      <c r="K5074" s="259" t="s">
        <v>9581</v>
      </c>
      <c r="L5074" s="260">
        <v>45531</v>
      </c>
      <c r="M5074" s="259" t="s">
        <v>20</v>
      </c>
    </row>
    <row r="5075" spans="1:13" x14ac:dyDescent="0.35">
      <c r="A5075" s="261" t="s">
        <v>4357</v>
      </c>
      <c r="B5075" s="261" t="s">
        <v>4358</v>
      </c>
      <c r="C5075" s="261" t="s">
        <v>125</v>
      </c>
      <c r="D5075" s="261" t="s">
        <v>404</v>
      </c>
      <c r="E5075" s="261">
        <v>4</v>
      </c>
      <c r="F5075" s="261" t="s">
        <v>9574</v>
      </c>
      <c r="G5075" s="261" t="s">
        <v>492</v>
      </c>
      <c r="H5075" s="261">
        <v>1</v>
      </c>
      <c r="I5075" s="261" t="s">
        <v>9575</v>
      </c>
      <c r="J5075" s="261" t="s">
        <v>9582</v>
      </c>
      <c r="K5075" s="261" t="s">
        <v>9583</v>
      </c>
      <c r="L5075" s="262">
        <v>45531</v>
      </c>
      <c r="M5075" s="261" t="s">
        <v>20</v>
      </c>
    </row>
    <row r="5076" spans="1:13" x14ac:dyDescent="0.35">
      <c r="A5076" s="259" t="s">
        <v>123</v>
      </c>
      <c r="B5076" s="259" t="s">
        <v>124</v>
      </c>
      <c r="C5076" s="259" t="s">
        <v>125</v>
      </c>
      <c r="D5076" s="259" t="s">
        <v>568</v>
      </c>
      <c r="E5076" s="259">
        <v>336828</v>
      </c>
      <c r="F5076" s="259" t="s">
        <v>9574</v>
      </c>
      <c r="G5076" s="259" t="s">
        <v>492</v>
      </c>
      <c r="H5076" s="259">
        <v>1</v>
      </c>
      <c r="I5076" s="259" t="s">
        <v>9584</v>
      </c>
      <c r="J5076" s="259" t="s">
        <v>9585</v>
      </c>
      <c r="K5076" s="259" t="s">
        <v>9586</v>
      </c>
      <c r="L5076" s="260">
        <v>45531</v>
      </c>
      <c r="M5076" s="259" t="s">
        <v>20</v>
      </c>
    </row>
    <row r="5077" spans="1:13" x14ac:dyDescent="0.35">
      <c r="A5077" s="261" t="s">
        <v>123</v>
      </c>
      <c r="B5077" s="261" t="s">
        <v>124</v>
      </c>
      <c r="C5077" s="261" t="s">
        <v>125</v>
      </c>
      <c r="D5077" s="261" t="s">
        <v>635</v>
      </c>
      <c r="E5077" s="261">
        <v>69</v>
      </c>
      <c r="F5077" s="261" t="s">
        <v>9530</v>
      </c>
      <c r="G5077" s="261" t="s">
        <v>492</v>
      </c>
      <c r="H5077" s="261">
        <v>1</v>
      </c>
      <c r="I5077" s="261" t="s">
        <v>691</v>
      </c>
      <c r="J5077" s="261" t="s">
        <v>9587</v>
      </c>
      <c r="K5077" s="261" t="s">
        <v>9588</v>
      </c>
      <c r="L5077" s="262">
        <v>45531</v>
      </c>
      <c r="M5077" s="261" t="s">
        <v>20</v>
      </c>
    </row>
    <row r="5078" spans="1:13" x14ac:dyDescent="0.35">
      <c r="A5078" s="259" t="s">
        <v>123</v>
      </c>
      <c r="B5078" s="259" t="s">
        <v>124</v>
      </c>
      <c r="C5078" s="259" t="s">
        <v>125</v>
      </c>
      <c r="D5078" s="259" t="s">
        <v>793</v>
      </c>
      <c r="E5078" s="259">
        <v>792</v>
      </c>
      <c r="F5078" s="259" t="s">
        <v>9530</v>
      </c>
      <c r="G5078" s="259" t="s">
        <v>492</v>
      </c>
      <c r="H5078" s="259">
        <v>1</v>
      </c>
      <c r="I5078" s="259" t="s">
        <v>691</v>
      </c>
      <c r="J5078" s="259" t="s">
        <v>9589</v>
      </c>
      <c r="K5078" s="259" t="s">
        <v>9590</v>
      </c>
      <c r="L5078" s="260">
        <v>45531</v>
      </c>
      <c r="M5078" s="259" t="s">
        <v>20</v>
      </c>
    </row>
    <row r="5079" spans="1:13" x14ac:dyDescent="0.35">
      <c r="A5079" s="261" t="s">
        <v>123</v>
      </c>
      <c r="B5079" s="261" t="s">
        <v>124</v>
      </c>
      <c r="C5079" s="261" t="s">
        <v>125</v>
      </c>
      <c r="D5079" s="261" t="s">
        <v>404</v>
      </c>
      <c r="E5079" s="261">
        <v>4</v>
      </c>
      <c r="F5079" s="261" t="s">
        <v>9574</v>
      </c>
      <c r="G5079" s="261" t="s">
        <v>492</v>
      </c>
      <c r="H5079" s="261">
        <v>1</v>
      </c>
      <c r="I5079" s="261" t="s">
        <v>9584</v>
      </c>
      <c r="J5079" s="261" t="s">
        <v>9591</v>
      </c>
      <c r="K5079" s="261" t="s">
        <v>9592</v>
      </c>
      <c r="L5079" s="262">
        <v>45531</v>
      </c>
      <c r="M5079" s="261" t="s">
        <v>20</v>
      </c>
    </row>
    <row r="5080" spans="1:13" x14ac:dyDescent="0.35">
      <c r="A5080" s="259" t="s">
        <v>130</v>
      </c>
      <c r="B5080" s="259" t="s">
        <v>131</v>
      </c>
      <c r="C5080" s="259" t="s">
        <v>125</v>
      </c>
      <c r="D5080" s="259" t="s">
        <v>568</v>
      </c>
      <c r="E5080" s="259">
        <v>508184</v>
      </c>
      <c r="F5080" s="259" t="s">
        <v>9574</v>
      </c>
      <c r="G5080" s="259" t="s">
        <v>492</v>
      </c>
      <c r="H5080" s="259">
        <v>1</v>
      </c>
      <c r="I5080" s="259" t="s">
        <v>9593</v>
      </c>
      <c r="J5080" s="259" t="s">
        <v>9594</v>
      </c>
      <c r="K5080" s="259" t="s">
        <v>9595</v>
      </c>
      <c r="L5080" s="260">
        <v>45531</v>
      </c>
      <c r="M5080" s="259" t="s">
        <v>20</v>
      </c>
    </row>
    <row r="5081" spans="1:13" x14ac:dyDescent="0.35">
      <c r="A5081" s="261" t="s">
        <v>130</v>
      </c>
      <c r="B5081" s="261" t="s">
        <v>131</v>
      </c>
      <c r="C5081" s="261" t="s">
        <v>125</v>
      </c>
      <c r="D5081" s="261" t="s">
        <v>635</v>
      </c>
      <c r="E5081" s="261">
        <v>690</v>
      </c>
      <c r="F5081" s="261" t="s">
        <v>9530</v>
      </c>
      <c r="G5081" s="261" t="s">
        <v>492</v>
      </c>
      <c r="H5081" s="261">
        <v>1</v>
      </c>
      <c r="I5081" s="261" t="s">
        <v>691</v>
      </c>
      <c r="J5081" s="261" t="s">
        <v>9596</v>
      </c>
      <c r="K5081" s="261" t="s">
        <v>9597</v>
      </c>
      <c r="L5081" s="262">
        <v>45531</v>
      </c>
      <c r="M5081" s="261" t="s">
        <v>20</v>
      </c>
    </row>
    <row r="5082" spans="1:13" x14ac:dyDescent="0.35">
      <c r="A5082" s="259" t="s">
        <v>130</v>
      </c>
      <c r="B5082" s="259" t="s">
        <v>131</v>
      </c>
      <c r="C5082" s="259" t="s">
        <v>125</v>
      </c>
      <c r="D5082" s="259" t="s">
        <v>793</v>
      </c>
      <c r="E5082" s="259">
        <v>792</v>
      </c>
      <c r="F5082" s="259" t="s">
        <v>9530</v>
      </c>
      <c r="G5082" s="259" t="s">
        <v>492</v>
      </c>
      <c r="H5082" s="259">
        <v>1</v>
      </c>
      <c r="I5082" s="259" t="s">
        <v>691</v>
      </c>
      <c r="J5082" s="259" t="s">
        <v>9598</v>
      </c>
      <c r="K5082" s="259" t="s">
        <v>9599</v>
      </c>
      <c r="L5082" s="260">
        <v>45531</v>
      </c>
      <c r="M5082" s="259" t="s">
        <v>20</v>
      </c>
    </row>
    <row r="5083" spans="1:13" x14ac:dyDescent="0.35">
      <c r="A5083" s="261" t="s">
        <v>130</v>
      </c>
      <c r="B5083" s="261" t="s">
        <v>131</v>
      </c>
      <c r="C5083" s="261" t="s">
        <v>125</v>
      </c>
      <c r="D5083" s="261" t="s">
        <v>404</v>
      </c>
      <c r="E5083" s="261">
        <v>4</v>
      </c>
      <c r="F5083" s="261" t="s">
        <v>9574</v>
      </c>
      <c r="G5083" s="261" t="s">
        <v>492</v>
      </c>
      <c r="H5083" s="261">
        <v>1</v>
      </c>
      <c r="I5083" s="261" t="s">
        <v>9593</v>
      </c>
      <c r="J5083" s="261" t="s">
        <v>9600</v>
      </c>
      <c r="K5083" s="261" t="s">
        <v>9601</v>
      </c>
      <c r="L5083" s="262">
        <v>45531</v>
      </c>
      <c r="M5083" s="261" t="s">
        <v>20</v>
      </c>
    </row>
    <row r="5084" spans="1:13" x14ac:dyDescent="0.35">
      <c r="A5084" s="259" t="s">
        <v>549</v>
      </c>
      <c r="B5084" s="259" t="s">
        <v>550</v>
      </c>
      <c r="C5084" s="259" t="s">
        <v>125</v>
      </c>
      <c r="D5084" s="259" t="s">
        <v>568</v>
      </c>
      <c r="E5084" s="259">
        <v>98769</v>
      </c>
      <c r="F5084" s="259" t="s">
        <v>9574</v>
      </c>
      <c r="G5084" s="259" t="s">
        <v>492</v>
      </c>
      <c r="H5084" s="259">
        <v>1</v>
      </c>
      <c r="I5084" s="259" t="s">
        <v>9602</v>
      </c>
      <c r="J5084" s="259" t="s">
        <v>9603</v>
      </c>
      <c r="K5084" s="259" t="s">
        <v>9604</v>
      </c>
      <c r="L5084" s="260">
        <v>45531</v>
      </c>
      <c r="M5084" s="259" t="s">
        <v>20</v>
      </c>
    </row>
    <row r="5085" spans="1:13" x14ac:dyDescent="0.35">
      <c r="A5085" s="261" t="s">
        <v>549</v>
      </c>
      <c r="B5085" s="261" t="s">
        <v>550</v>
      </c>
      <c r="C5085" s="261" t="s">
        <v>125</v>
      </c>
      <c r="D5085" s="261" t="s">
        <v>635</v>
      </c>
      <c r="E5085" s="261">
        <v>33</v>
      </c>
      <c r="F5085" s="261" t="s">
        <v>9530</v>
      </c>
      <c r="G5085" s="261" t="s">
        <v>492</v>
      </c>
      <c r="H5085" s="261">
        <v>1</v>
      </c>
      <c r="I5085" s="261" t="s">
        <v>691</v>
      </c>
      <c r="J5085" s="261" t="s">
        <v>9605</v>
      </c>
      <c r="K5085" s="261" t="s">
        <v>9606</v>
      </c>
      <c r="L5085" s="262">
        <v>45531</v>
      </c>
      <c r="M5085" s="261" t="s">
        <v>20</v>
      </c>
    </row>
    <row r="5086" spans="1:13" x14ac:dyDescent="0.35">
      <c r="A5086" s="259" t="s">
        <v>549</v>
      </c>
      <c r="B5086" s="259" t="s">
        <v>550</v>
      </c>
      <c r="C5086" s="259" t="s">
        <v>125</v>
      </c>
      <c r="D5086" s="259" t="s">
        <v>793</v>
      </c>
      <c r="E5086" s="259">
        <v>792</v>
      </c>
      <c r="F5086" s="259" t="s">
        <v>9530</v>
      </c>
      <c r="G5086" s="259" t="s">
        <v>492</v>
      </c>
      <c r="H5086" s="259">
        <v>1</v>
      </c>
      <c r="I5086" s="259" t="s">
        <v>691</v>
      </c>
      <c r="J5086" s="259" t="s">
        <v>9598</v>
      </c>
      <c r="K5086" s="259" t="s">
        <v>9607</v>
      </c>
      <c r="L5086" s="260">
        <v>45531</v>
      </c>
      <c r="M5086" s="259" t="s">
        <v>20</v>
      </c>
    </row>
    <row r="5087" spans="1:13" x14ac:dyDescent="0.35">
      <c r="A5087" s="261" t="s">
        <v>549</v>
      </c>
      <c r="B5087" s="261" t="s">
        <v>550</v>
      </c>
      <c r="C5087" s="261" t="s">
        <v>125</v>
      </c>
      <c r="D5087" s="261" t="s">
        <v>404</v>
      </c>
      <c r="E5087" s="261">
        <v>3</v>
      </c>
      <c r="F5087" s="261" t="s">
        <v>9574</v>
      </c>
      <c r="G5087" s="261" t="s">
        <v>492</v>
      </c>
      <c r="H5087" s="261">
        <v>1</v>
      </c>
      <c r="I5087" s="261" t="s">
        <v>9602</v>
      </c>
      <c r="J5087" s="261" t="s">
        <v>9608</v>
      </c>
      <c r="K5087" s="261" t="s">
        <v>9609</v>
      </c>
      <c r="L5087" s="262">
        <v>45531</v>
      </c>
      <c r="M5087" s="261" t="s">
        <v>20</v>
      </c>
    </row>
    <row r="5088" spans="1:13" x14ac:dyDescent="0.35">
      <c r="A5088" s="259" t="s">
        <v>216</v>
      </c>
      <c r="B5088" s="259" t="s">
        <v>217</v>
      </c>
      <c r="C5088" s="259" t="s">
        <v>218</v>
      </c>
      <c r="D5088" s="259" t="s">
        <v>568</v>
      </c>
      <c r="E5088" s="259">
        <v>2297493</v>
      </c>
      <c r="F5088" s="259" t="s">
        <v>9526</v>
      </c>
      <c r="G5088" s="259" t="s">
        <v>492</v>
      </c>
      <c r="H5088" s="259">
        <v>1</v>
      </c>
      <c r="I5088" s="259" t="s">
        <v>9610</v>
      </c>
      <c r="J5088" s="259" t="s">
        <v>9611</v>
      </c>
      <c r="K5088" s="259" t="s">
        <v>9612</v>
      </c>
      <c r="L5088" s="260">
        <v>45531</v>
      </c>
      <c r="M5088" s="259" t="s">
        <v>20</v>
      </c>
    </row>
    <row r="5089" spans="1:13" x14ac:dyDescent="0.35">
      <c r="A5089" s="261" t="s">
        <v>216</v>
      </c>
      <c r="B5089" s="261" t="s">
        <v>217</v>
      </c>
      <c r="C5089" s="261" t="s">
        <v>218</v>
      </c>
      <c r="D5089" s="261" t="s">
        <v>635</v>
      </c>
      <c r="E5089" s="261">
        <v>4605</v>
      </c>
      <c r="F5089" s="261" t="s">
        <v>9530</v>
      </c>
      <c r="G5089" s="261" t="s">
        <v>492</v>
      </c>
      <c r="H5089" s="261">
        <v>1</v>
      </c>
      <c r="I5089" s="261" t="s">
        <v>691</v>
      </c>
      <c r="J5089" s="261" t="s">
        <v>9613</v>
      </c>
      <c r="K5089" s="261" t="s">
        <v>9614</v>
      </c>
      <c r="L5089" s="262">
        <v>45531</v>
      </c>
      <c r="M5089" s="261" t="s">
        <v>20</v>
      </c>
    </row>
    <row r="5090" spans="1:13" x14ac:dyDescent="0.35">
      <c r="A5090" s="259" t="s">
        <v>216</v>
      </c>
      <c r="B5090" s="259" t="s">
        <v>217</v>
      </c>
      <c r="C5090" s="259" t="s">
        <v>218</v>
      </c>
      <c r="D5090" s="259" t="s">
        <v>793</v>
      </c>
      <c r="E5090" s="259">
        <v>4605</v>
      </c>
      <c r="F5090" s="259" t="s">
        <v>9530</v>
      </c>
      <c r="G5090" s="259" t="s">
        <v>492</v>
      </c>
      <c r="H5090" s="259">
        <v>1</v>
      </c>
      <c r="I5090" s="259" t="s">
        <v>691</v>
      </c>
      <c r="J5090" s="259" t="s">
        <v>9613</v>
      </c>
      <c r="K5090" s="259" t="s">
        <v>9615</v>
      </c>
      <c r="L5090" s="260">
        <v>45531</v>
      </c>
      <c r="M5090" s="259" t="s">
        <v>20</v>
      </c>
    </row>
    <row r="5091" spans="1:13" x14ac:dyDescent="0.35">
      <c r="A5091" s="261" t="s">
        <v>216</v>
      </c>
      <c r="B5091" s="261" t="s">
        <v>217</v>
      </c>
      <c r="C5091" s="261" t="s">
        <v>218</v>
      </c>
      <c r="D5091" s="261" t="s">
        <v>404</v>
      </c>
      <c r="E5091" s="261">
        <v>4</v>
      </c>
      <c r="F5091" s="261" t="s">
        <v>9526</v>
      </c>
      <c r="G5091" s="261" t="s">
        <v>492</v>
      </c>
      <c r="H5091" s="261">
        <v>1</v>
      </c>
      <c r="I5091" s="261" t="s">
        <v>9610</v>
      </c>
      <c r="J5091" s="261" t="s">
        <v>9616</v>
      </c>
      <c r="K5091" s="261" t="s">
        <v>9617</v>
      </c>
      <c r="L5091" s="262">
        <v>45531</v>
      </c>
      <c r="M5091" s="261" t="s">
        <v>20</v>
      </c>
    </row>
    <row r="5092" spans="1:13" x14ac:dyDescent="0.35">
      <c r="A5092" s="259" t="s">
        <v>114</v>
      </c>
      <c r="B5092" s="259" t="s">
        <v>115</v>
      </c>
      <c r="C5092" s="259" t="s">
        <v>116</v>
      </c>
      <c r="D5092" s="259" t="s">
        <v>568</v>
      </c>
      <c r="E5092" s="259">
        <v>1138119</v>
      </c>
      <c r="F5092" s="259" t="s">
        <v>9526</v>
      </c>
      <c r="G5092" s="259" t="s">
        <v>492</v>
      </c>
      <c r="H5092" s="259">
        <v>1</v>
      </c>
      <c r="I5092" s="259" t="s">
        <v>9610</v>
      </c>
      <c r="J5092" s="259" t="s">
        <v>9618</v>
      </c>
      <c r="K5092" s="259" t="s">
        <v>9619</v>
      </c>
      <c r="L5092" s="260">
        <v>45531</v>
      </c>
      <c r="M5092" s="259" t="s">
        <v>20</v>
      </c>
    </row>
    <row r="5093" spans="1:13" x14ac:dyDescent="0.35">
      <c r="A5093" s="261" t="s">
        <v>114</v>
      </c>
      <c r="B5093" s="261" t="s">
        <v>115</v>
      </c>
      <c r="C5093" s="261" t="s">
        <v>116</v>
      </c>
      <c r="D5093" s="261" t="s">
        <v>635</v>
      </c>
      <c r="E5093" s="261">
        <v>419</v>
      </c>
      <c r="F5093" s="261" t="s">
        <v>9530</v>
      </c>
      <c r="G5093" s="261" t="s">
        <v>492</v>
      </c>
      <c r="H5093" s="261">
        <v>1</v>
      </c>
      <c r="I5093" s="261" t="s">
        <v>691</v>
      </c>
      <c r="J5093" s="261" t="s">
        <v>9620</v>
      </c>
      <c r="K5093" s="261" t="s">
        <v>9621</v>
      </c>
      <c r="L5093" s="262">
        <v>45531</v>
      </c>
      <c r="M5093" s="261" t="s">
        <v>20</v>
      </c>
    </row>
    <row r="5094" spans="1:13" x14ac:dyDescent="0.35">
      <c r="A5094" s="259" t="s">
        <v>114</v>
      </c>
      <c r="B5094" s="259" t="s">
        <v>115</v>
      </c>
      <c r="C5094" s="259" t="s">
        <v>116</v>
      </c>
      <c r="D5094" s="259" t="s">
        <v>793</v>
      </c>
      <c r="E5094" s="259">
        <v>419</v>
      </c>
      <c r="F5094" s="259" t="s">
        <v>9530</v>
      </c>
      <c r="G5094" s="259" t="s">
        <v>492</v>
      </c>
      <c r="H5094" s="259">
        <v>1</v>
      </c>
      <c r="I5094" s="259" t="s">
        <v>691</v>
      </c>
      <c r="J5094" s="259" t="s">
        <v>9620</v>
      </c>
      <c r="K5094" s="259" t="s">
        <v>9622</v>
      </c>
      <c r="L5094" s="260">
        <v>45531</v>
      </c>
      <c r="M5094" s="259" t="s">
        <v>20</v>
      </c>
    </row>
    <row r="5095" spans="1:13" x14ac:dyDescent="0.35">
      <c r="A5095" s="261" t="s">
        <v>114</v>
      </c>
      <c r="B5095" s="261" t="s">
        <v>115</v>
      </c>
      <c r="C5095" s="261" t="s">
        <v>116</v>
      </c>
      <c r="D5095" s="261" t="s">
        <v>404</v>
      </c>
      <c r="E5095" s="261">
        <v>4</v>
      </c>
      <c r="F5095" s="261" t="s">
        <v>9526</v>
      </c>
      <c r="G5095" s="261" t="s">
        <v>492</v>
      </c>
      <c r="H5095" s="261">
        <v>1</v>
      </c>
      <c r="I5095" s="261" t="s">
        <v>9610</v>
      </c>
      <c r="J5095" s="261" t="s">
        <v>9623</v>
      </c>
      <c r="K5095" s="261" t="s">
        <v>9624</v>
      </c>
      <c r="L5095" s="262">
        <v>45531</v>
      </c>
      <c r="M5095" s="261" t="s">
        <v>20</v>
      </c>
    </row>
    <row r="5096" spans="1:13" x14ac:dyDescent="0.35">
      <c r="A5096" s="259" t="s">
        <v>139</v>
      </c>
      <c r="B5096" s="259" t="s">
        <v>140</v>
      </c>
      <c r="C5096" s="259" t="s">
        <v>141</v>
      </c>
      <c r="D5096" s="259" t="s">
        <v>568</v>
      </c>
      <c r="E5096" s="259">
        <v>2302318</v>
      </c>
      <c r="F5096" s="259" t="s">
        <v>9625</v>
      </c>
      <c r="G5096" s="259" t="s">
        <v>492</v>
      </c>
      <c r="H5096" s="259">
        <v>1</v>
      </c>
      <c r="I5096" s="259" t="s">
        <v>9626</v>
      </c>
      <c r="J5096" s="259" t="s">
        <v>9627</v>
      </c>
      <c r="K5096" s="259" t="s">
        <v>9628</v>
      </c>
      <c r="L5096" s="260">
        <v>45531</v>
      </c>
      <c r="M5096" s="259" t="s">
        <v>20</v>
      </c>
    </row>
    <row r="5097" spans="1:13" x14ac:dyDescent="0.35">
      <c r="A5097" s="261" t="s">
        <v>139</v>
      </c>
      <c r="B5097" s="261" t="s">
        <v>140</v>
      </c>
      <c r="C5097" s="261" t="s">
        <v>141</v>
      </c>
      <c r="D5097" s="261" t="s">
        <v>635</v>
      </c>
      <c r="E5097" s="261">
        <v>1166</v>
      </c>
      <c r="F5097" s="261" t="s">
        <v>9530</v>
      </c>
      <c r="G5097" s="261" t="s">
        <v>492</v>
      </c>
      <c r="H5097" s="261">
        <v>1</v>
      </c>
      <c r="I5097" s="261" t="s">
        <v>691</v>
      </c>
      <c r="J5097" s="261" t="s">
        <v>9629</v>
      </c>
      <c r="K5097" s="261" t="s">
        <v>9630</v>
      </c>
      <c r="L5097" s="262">
        <v>45531</v>
      </c>
      <c r="M5097" s="261" t="s">
        <v>20</v>
      </c>
    </row>
    <row r="5098" spans="1:13" x14ac:dyDescent="0.35">
      <c r="A5098" s="259" t="s">
        <v>139</v>
      </c>
      <c r="B5098" s="259" t="s">
        <v>140</v>
      </c>
      <c r="C5098" s="259" t="s">
        <v>141</v>
      </c>
      <c r="D5098" s="259" t="s">
        <v>793</v>
      </c>
      <c r="E5098" s="259">
        <v>1166</v>
      </c>
      <c r="F5098" s="259" t="s">
        <v>9530</v>
      </c>
      <c r="G5098" s="259" t="s">
        <v>492</v>
      </c>
      <c r="H5098" s="259">
        <v>1</v>
      </c>
      <c r="I5098" s="259" t="s">
        <v>691</v>
      </c>
      <c r="J5098" s="259" t="s">
        <v>9631</v>
      </c>
      <c r="K5098" s="259" t="s">
        <v>9632</v>
      </c>
      <c r="L5098" s="260">
        <v>45531</v>
      </c>
      <c r="M5098" s="259" t="s">
        <v>20</v>
      </c>
    </row>
    <row r="5099" spans="1:13" x14ac:dyDescent="0.35">
      <c r="A5099" s="261" t="s">
        <v>139</v>
      </c>
      <c r="B5099" s="261" t="s">
        <v>140</v>
      </c>
      <c r="C5099" s="261" t="s">
        <v>141</v>
      </c>
      <c r="D5099" s="261" t="s">
        <v>404</v>
      </c>
      <c r="E5099" s="261">
        <v>4</v>
      </c>
      <c r="F5099" s="261" t="s">
        <v>9625</v>
      </c>
      <c r="G5099" s="261" t="s">
        <v>492</v>
      </c>
      <c r="H5099" s="261">
        <v>1</v>
      </c>
      <c r="I5099" s="261" t="s">
        <v>9626</v>
      </c>
      <c r="J5099" s="261" t="s">
        <v>9633</v>
      </c>
      <c r="K5099" s="261" t="s">
        <v>9634</v>
      </c>
      <c r="L5099" s="262">
        <v>45531</v>
      </c>
      <c r="M5099" s="261" t="s">
        <v>20</v>
      </c>
    </row>
    <row r="5100" spans="1:13" x14ac:dyDescent="0.35">
      <c r="A5100" s="259" t="s">
        <v>143</v>
      </c>
      <c r="B5100" s="259" t="s">
        <v>144</v>
      </c>
      <c r="C5100" s="259" t="s">
        <v>141</v>
      </c>
      <c r="D5100" s="259" t="s">
        <v>568</v>
      </c>
      <c r="E5100" s="259">
        <v>801333</v>
      </c>
      <c r="F5100" s="259" t="s">
        <v>9625</v>
      </c>
      <c r="G5100" s="259" t="s">
        <v>492</v>
      </c>
      <c r="H5100" s="259">
        <v>1</v>
      </c>
      <c r="I5100" s="259" t="s">
        <v>9626</v>
      </c>
      <c r="J5100" s="259" t="s">
        <v>9635</v>
      </c>
      <c r="K5100" s="259" t="s">
        <v>9636</v>
      </c>
      <c r="L5100" s="260">
        <v>45531</v>
      </c>
      <c r="M5100" s="259" t="s">
        <v>20</v>
      </c>
    </row>
    <row r="5101" spans="1:13" x14ac:dyDescent="0.35">
      <c r="A5101" s="261" t="s">
        <v>143</v>
      </c>
      <c r="B5101" s="261" t="s">
        <v>144</v>
      </c>
      <c r="C5101" s="261" t="s">
        <v>141</v>
      </c>
      <c r="D5101" s="261" t="s">
        <v>635</v>
      </c>
      <c r="E5101" s="261">
        <v>550</v>
      </c>
      <c r="F5101" s="261" t="s">
        <v>9530</v>
      </c>
      <c r="G5101" s="261" t="s">
        <v>492</v>
      </c>
      <c r="H5101" s="261">
        <v>1</v>
      </c>
      <c r="I5101" s="261" t="s">
        <v>691</v>
      </c>
      <c r="J5101" s="261" t="s">
        <v>9637</v>
      </c>
      <c r="K5101" s="261" t="s">
        <v>9638</v>
      </c>
      <c r="L5101" s="262">
        <v>45531</v>
      </c>
      <c r="M5101" s="261" t="s">
        <v>20</v>
      </c>
    </row>
    <row r="5102" spans="1:13" x14ac:dyDescent="0.35">
      <c r="A5102" s="259" t="s">
        <v>143</v>
      </c>
      <c r="B5102" s="259" t="s">
        <v>144</v>
      </c>
      <c r="C5102" s="259" t="s">
        <v>141</v>
      </c>
      <c r="D5102" s="259" t="s">
        <v>793</v>
      </c>
      <c r="E5102" s="259">
        <v>1166</v>
      </c>
      <c r="F5102" s="259" t="s">
        <v>9530</v>
      </c>
      <c r="G5102" s="259" t="s">
        <v>492</v>
      </c>
      <c r="H5102" s="259">
        <v>1</v>
      </c>
      <c r="I5102" s="259" t="s">
        <v>691</v>
      </c>
      <c r="J5102" s="259" t="s">
        <v>9639</v>
      </c>
      <c r="K5102" s="259" t="s">
        <v>9640</v>
      </c>
      <c r="L5102" s="260">
        <v>45531</v>
      </c>
      <c r="M5102" s="259" t="s">
        <v>20</v>
      </c>
    </row>
    <row r="5103" spans="1:13" x14ac:dyDescent="0.35">
      <c r="A5103" s="261" t="s">
        <v>143</v>
      </c>
      <c r="B5103" s="261" t="s">
        <v>144</v>
      </c>
      <c r="C5103" s="261" t="s">
        <v>141</v>
      </c>
      <c r="D5103" s="261" t="s">
        <v>404</v>
      </c>
      <c r="E5103" s="261">
        <v>3</v>
      </c>
      <c r="F5103" s="261" t="s">
        <v>9625</v>
      </c>
      <c r="G5103" s="261" t="s">
        <v>492</v>
      </c>
      <c r="H5103" s="261">
        <v>1</v>
      </c>
      <c r="I5103" s="261" t="s">
        <v>9626</v>
      </c>
      <c r="J5103" s="261" t="s">
        <v>9641</v>
      </c>
      <c r="K5103" s="261" t="s">
        <v>9642</v>
      </c>
      <c r="L5103" s="262">
        <v>45531</v>
      </c>
      <c r="M5103" s="261" t="s">
        <v>20</v>
      </c>
    </row>
    <row r="5104" spans="1:13" x14ac:dyDescent="0.35">
      <c r="A5104" s="259" t="s">
        <v>153</v>
      </c>
      <c r="B5104" s="259" t="s">
        <v>154</v>
      </c>
      <c r="C5104" s="259" t="s">
        <v>141</v>
      </c>
      <c r="D5104" s="259" t="s">
        <v>568</v>
      </c>
      <c r="E5104" s="259">
        <v>1159350</v>
      </c>
      <c r="F5104" s="259" t="s">
        <v>9625</v>
      </c>
      <c r="G5104" s="259" t="s">
        <v>492</v>
      </c>
      <c r="H5104" s="259">
        <v>1</v>
      </c>
      <c r="I5104" s="259" t="s">
        <v>9626</v>
      </c>
      <c r="J5104" s="259" t="s">
        <v>9643</v>
      </c>
      <c r="K5104" s="259" t="s">
        <v>9644</v>
      </c>
      <c r="L5104" s="260">
        <v>45531</v>
      </c>
      <c r="M5104" s="259" t="s">
        <v>20</v>
      </c>
    </row>
    <row r="5105" spans="1:13" x14ac:dyDescent="0.35">
      <c r="A5105" s="261" t="s">
        <v>153</v>
      </c>
      <c r="B5105" s="261" t="s">
        <v>154</v>
      </c>
      <c r="C5105" s="261" t="s">
        <v>141</v>
      </c>
      <c r="D5105" s="261" t="s">
        <v>635</v>
      </c>
      <c r="E5105" s="261">
        <v>604</v>
      </c>
      <c r="F5105" s="261" t="s">
        <v>9530</v>
      </c>
      <c r="G5105" s="261" t="s">
        <v>492</v>
      </c>
      <c r="H5105" s="261">
        <v>1</v>
      </c>
      <c r="I5105" s="261" t="s">
        <v>691</v>
      </c>
      <c r="J5105" s="261" t="s">
        <v>9645</v>
      </c>
      <c r="K5105" s="261" t="s">
        <v>9646</v>
      </c>
      <c r="L5105" s="262">
        <v>45531</v>
      </c>
      <c r="M5105" s="261" t="s">
        <v>20</v>
      </c>
    </row>
    <row r="5106" spans="1:13" x14ac:dyDescent="0.35">
      <c r="A5106" s="259" t="s">
        <v>153</v>
      </c>
      <c r="B5106" s="259" t="s">
        <v>154</v>
      </c>
      <c r="C5106" s="259" t="s">
        <v>141</v>
      </c>
      <c r="D5106" s="259" t="s">
        <v>793</v>
      </c>
      <c r="E5106" s="259">
        <v>1166</v>
      </c>
      <c r="F5106" s="259" t="s">
        <v>9530</v>
      </c>
      <c r="G5106" s="259" t="s">
        <v>492</v>
      </c>
      <c r="H5106" s="259">
        <v>1</v>
      </c>
      <c r="I5106" s="259" t="s">
        <v>691</v>
      </c>
      <c r="J5106" s="259" t="s">
        <v>9639</v>
      </c>
      <c r="K5106" s="259" t="s">
        <v>9647</v>
      </c>
      <c r="L5106" s="260">
        <v>45531</v>
      </c>
      <c r="M5106" s="259" t="s">
        <v>20</v>
      </c>
    </row>
    <row r="5107" spans="1:13" x14ac:dyDescent="0.35">
      <c r="A5107" s="261" t="s">
        <v>153</v>
      </c>
      <c r="B5107" s="261" t="s">
        <v>154</v>
      </c>
      <c r="C5107" s="261" t="s">
        <v>141</v>
      </c>
      <c r="D5107" s="261" t="s">
        <v>404</v>
      </c>
      <c r="E5107" s="261">
        <v>4</v>
      </c>
      <c r="F5107" s="261" t="s">
        <v>9625</v>
      </c>
      <c r="G5107" s="261" t="s">
        <v>492</v>
      </c>
      <c r="H5107" s="261">
        <v>1</v>
      </c>
      <c r="I5107" s="261" t="s">
        <v>9626</v>
      </c>
      <c r="J5107" s="261" t="s">
        <v>9648</v>
      </c>
      <c r="K5107" s="261" t="s">
        <v>9649</v>
      </c>
      <c r="L5107" s="262">
        <v>45531</v>
      </c>
      <c r="M5107" s="261" t="s">
        <v>20</v>
      </c>
    </row>
    <row r="5108" spans="1:13" x14ac:dyDescent="0.35">
      <c r="A5108" s="259" t="s">
        <v>160</v>
      </c>
      <c r="B5108" s="259" t="s">
        <v>161</v>
      </c>
      <c r="C5108" s="259" t="s">
        <v>141</v>
      </c>
      <c r="D5108" s="259" t="s">
        <v>568</v>
      </c>
      <c r="E5108" s="259">
        <v>341635</v>
      </c>
      <c r="F5108" s="259" t="s">
        <v>9625</v>
      </c>
      <c r="G5108" s="259" t="s">
        <v>492</v>
      </c>
      <c r="H5108" s="259">
        <v>1</v>
      </c>
      <c r="I5108" s="259" t="s">
        <v>9626</v>
      </c>
      <c r="J5108" s="259" t="s">
        <v>9650</v>
      </c>
      <c r="K5108" s="259" t="s">
        <v>9651</v>
      </c>
      <c r="L5108" s="260">
        <v>45531</v>
      </c>
      <c r="M5108" s="259" t="s">
        <v>20</v>
      </c>
    </row>
    <row r="5109" spans="1:13" x14ac:dyDescent="0.35">
      <c r="A5109" s="261" t="s">
        <v>160</v>
      </c>
      <c r="B5109" s="261" t="s">
        <v>161</v>
      </c>
      <c r="C5109" s="261" t="s">
        <v>141</v>
      </c>
      <c r="D5109" s="261" t="s">
        <v>635</v>
      </c>
      <c r="E5109" s="261">
        <v>12</v>
      </c>
      <c r="F5109" s="261" t="s">
        <v>9530</v>
      </c>
      <c r="G5109" s="261" t="s">
        <v>492</v>
      </c>
      <c r="H5109" s="261">
        <v>1</v>
      </c>
      <c r="I5109" s="261" t="s">
        <v>691</v>
      </c>
      <c r="J5109" s="261" t="s">
        <v>9652</v>
      </c>
      <c r="K5109" s="261" t="s">
        <v>9653</v>
      </c>
      <c r="L5109" s="262">
        <v>45531</v>
      </c>
      <c r="M5109" s="261" t="s">
        <v>20</v>
      </c>
    </row>
    <row r="5110" spans="1:13" x14ac:dyDescent="0.35">
      <c r="A5110" s="259" t="s">
        <v>160</v>
      </c>
      <c r="B5110" s="259" t="s">
        <v>161</v>
      </c>
      <c r="C5110" s="259" t="s">
        <v>141</v>
      </c>
      <c r="D5110" s="259" t="s">
        <v>793</v>
      </c>
      <c r="E5110" s="259">
        <v>1166</v>
      </c>
      <c r="F5110" s="259" t="s">
        <v>9530</v>
      </c>
      <c r="G5110" s="259" t="s">
        <v>492</v>
      </c>
      <c r="H5110" s="259">
        <v>1</v>
      </c>
      <c r="I5110" s="259" t="s">
        <v>691</v>
      </c>
      <c r="J5110" s="259" t="s">
        <v>9639</v>
      </c>
      <c r="K5110" s="259" t="s">
        <v>9654</v>
      </c>
      <c r="L5110" s="260">
        <v>45531</v>
      </c>
      <c r="M5110" s="259" t="s">
        <v>20</v>
      </c>
    </row>
    <row r="5111" spans="1:13" x14ac:dyDescent="0.35">
      <c r="A5111" s="261" t="s">
        <v>160</v>
      </c>
      <c r="B5111" s="261" t="s">
        <v>161</v>
      </c>
      <c r="C5111" s="261" t="s">
        <v>141</v>
      </c>
      <c r="D5111" s="261" t="s">
        <v>404</v>
      </c>
      <c r="E5111" s="261">
        <v>3</v>
      </c>
      <c r="F5111" s="261" t="s">
        <v>9625</v>
      </c>
      <c r="G5111" s="261" t="s">
        <v>492</v>
      </c>
      <c r="H5111" s="261">
        <v>1</v>
      </c>
      <c r="I5111" s="261" t="s">
        <v>9626</v>
      </c>
      <c r="J5111" s="261" t="s">
        <v>9655</v>
      </c>
      <c r="K5111" s="261" t="s">
        <v>9656</v>
      </c>
      <c r="L5111" s="262">
        <v>45531</v>
      </c>
      <c r="M5111" s="261" t="s">
        <v>20</v>
      </c>
    </row>
    <row r="5112" spans="1:13" x14ac:dyDescent="0.35">
      <c r="A5112" s="259" t="s">
        <v>168</v>
      </c>
      <c r="B5112" s="259" t="s">
        <v>169</v>
      </c>
      <c r="C5112" s="259" t="s">
        <v>170</v>
      </c>
      <c r="D5112" s="259" t="s">
        <v>568</v>
      </c>
      <c r="E5112" s="259">
        <v>11327584</v>
      </c>
      <c r="F5112" s="259" t="s">
        <v>9657</v>
      </c>
      <c r="G5112" s="259" t="s">
        <v>492</v>
      </c>
      <c r="H5112" s="259">
        <v>1</v>
      </c>
      <c r="I5112" s="259" t="s">
        <v>9658</v>
      </c>
      <c r="J5112" s="259" t="s">
        <v>9659</v>
      </c>
      <c r="K5112" s="259" t="s">
        <v>9660</v>
      </c>
      <c r="L5112" s="260">
        <v>45531</v>
      </c>
      <c r="M5112" s="259" t="s">
        <v>20</v>
      </c>
    </row>
    <row r="5113" spans="1:13" x14ac:dyDescent="0.35">
      <c r="A5113" s="261" t="s">
        <v>168</v>
      </c>
      <c r="B5113" s="261" t="s">
        <v>169</v>
      </c>
      <c r="C5113" s="261" t="s">
        <v>170</v>
      </c>
      <c r="D5113" s="261" t="s">
        <v>635</v>
      </c>
      <c r="E5113" s="261">
        <v>2314</v>
      </c>
      <c r="F5113" s="261" t="s">
        <v>9530</v>
      </c>
      <c r="G5113" s="261" t="s">
        <v>492</v>
      </c>
      <c r="H5113" s="261">
        <v>1</v>
      </c>
      <c r="I5113" s="261" t="s">
        <v>691</v>
      </c>
      <c r="J5113" s="261" t="s">
        <v>9661</v>
      </c>
      <c r="K5113" s="261" t="s">
        <v>9662</v>
      </c>
      <c r="L5113" s="262">
        <v>45531</v>
      </c>
      <c r="M5113" s="261" t="s">
        <v>20</v>
      </c>
    </row>
    <row r="5114" spans="1:13" x14ac:dyDescent="0.35">
      <c r="A5114" s="259" t="s">
        <v>168</v>
      </c>
      <c r="B5114" s="259" t="s">
        <v>169</v>
      </c>
      <c r="C5114" s="259" t="s">
        <v>170</v>
      </c>
      <c r="D5114" s="259" t="s">
        <v>793</v>
      </c>
      <c r="E5114" s="259">
        <v>2314</v>
      </c>
      <c r="F5114" s="259" t="s">
        <v>9530</v>
      </c>
      <c r="G5114" s="259" t="s">
        <v>492</v>
      </c>
      <c r="H5114" s="259">
        <v>1</v>
      </c>
      <c r="I5114" s="259" t="s">
        <v>691</v>
      </c>
      <c r="J5114" s="259" t="s">
        <v>9661</v>
      </c>
      <c r="K5114" s="259" t="s">
        <v>9663</v>
      </c>
      <c r="L5114" s="260">
        <v>45531</v>
      </c>
      <c r="M5114" s="259" t="s">
        <v>20</v>
      </c>
    </row>
    <row r="5115" spans="1:13" x14ac:dyDescent="0.35">
      <c r="A5115" s="261" t="s">
        <v>168</v>
      </c>
      <c r="B5115" s="261" t="s">
        <v>169</v>
      </c>
      <c r="C5115" s="261" t="s">
        <v>170</v>
      </c>
      <c r="D5115" s="261" t="s">
        <v>404</v>
      </c>
      <c r="E5115" s="261">
        <v>4</v>
      </c>
      <c r="F5115" s="261" t="s">
        <v>9657</v>
      </c>
      <c r="G5115" s="261" t="s">
        <v>492</v>
      </c>
      <c r="H5115" s="261">
        <v>1</v>
      </c>
      <c r="I5115" s="261" t="s">
        <v>9658</v>
      </c>
      <c r="J5115" s="261" t="s">
        <v>9664</v>
      </c>
      <c r="K5115" s="261" t="s">
        <v>9665</v>
      </c>
      <c r="L5115" s="262">
        <v>45531</v>
      </c>
      <c r="M5115" s="261" t="s">
        <v>20</v>
      </c>
    </row>
    <row r="5116" spans="1:13" x14ac:dyDescent="0.35">
      <c r="A5116" s="259" t="s">
        <v>728</v>
      </c>
      <c r="B5116" s="259" t="s">
        <v>729</v>
      </c>
      <c r="C5116" s="259" t="s">
        <v>296</v>
      </c>
      <c r="D5116" s="259" t="s">
        <v>568</v>
      </c>
      <c r="E5116" s="259">
        <v>1697737</v>
      </c>
      <c r="F5116" s="259" t="s">
        <v>8668</v>
      </c>
      <c r="G5116" s="259" t="s">
        <v>492</v>
      </c>
      <c r="H5116" s="259">
        <v>1</v>
      </c>
      <c r="I5116" s="259" t="s">
        <v>9666</v>
      </c>
      <c r="J5116" s="259" t="s">
        <v>9667</v>
      </c>
      <c r="K5116" s="259" t="s">
        <v>9668</v>
      </c>
      <c r="L5116" s="260">
        <v>45531</v>
      </c>
      <c r="M5116" s="259" t="s">
        <v>20</v>
      </c>
    </row>
    <row r="5117" spans="1:13" x14ac:dyDescent="0.35">
      <c r="A5117" s="261" t="s">
        <v>728</v>
      </c>
      <c r="B5117" s="261" t="s">
        <v>729</v>
      </c>
      <c r="C5117" s="261" t="s">
        <v>296</v>
      </c>
      <c r="D5117" s="261" t="s">
        <v>635</v>
      </c>
      <c r="E5117" s="261">
        <v>175</v>
      </c>
      <c r="F5117" s="261" t="s">
        <v>9530</v>
      </c>
      <c r="G5117" s="261" t="s">
        <v>492</v>
      </c>
      <c r="H5117" s="261">
        <v>1</v>
      </c>
      <c r="I5117" s="261" t="s">
        <v>691</v>
      </c>
      <c r="J5117" s="261" t="s">
        <v>9669</v>
      </c>
      <c r="K5117" s="261" t="s">
        <v>9670</v>
      </c>
      <c r="L5117" s="262">
        <v>45531</v>
      </c>
      <c r="M5117" s="261" t="s">
        <v>20</v>
      </c>
    </row>
    <row r="5118" spans="1:13" x14ac:dyDescent="0.35">
      <c r="A5118" s="259" t="s">
        <v>728</v>
      </c>
      <c r="B5118" s="259" t="s">
        <v>729</v>
      </c>
      <c r="C5118" s="259" t="s">
        <v>296</v>
      </c>
      <c r="D5118" s="259" t="s">
        <v>793</v>
      </c>
      <c r="E5118" s="259">
        <v>175</v>
      </c>
      <c r="F5118" s="259" t="s">
        <v>9530</v>
      </c>
      <c r="G5118" s="259" t="s">
        <v>492</v>
      </c>
      <c r="H5118" s="259">
        <v>1</v>
      </c>
      <c r="I5118" s="259" t="s">
        <v>691</v>
      </c>
      <c r="J5118" s="259" t="s">
        <v>9671</v>
      </c>
      <c r="K5118" s="259" t="s">
        <v>9672</v>
      </c>
      <c r="L5118" s="260">
        <v>45531</v>
      </c>
      <c r="M5118" s="259" t="s">
        <v>20</v>
      </c>
    </row>
    <row r="5119" spans="1:13" x14ac:dyDescent="0.35">
      <c r="A5119" s="261" t="s">
        <v>728</v>
      </c>
      <c r="B5119" s="261" t="s">
        <v>729</v>
      </c>
      <c r="C5119" s="261" t="s">
        <v>296</v>
      </c>
      <c r="D5119" s="261" t="s">
        <v>404</v>
      </c>
      <c r="E5119" s="261">
        <v>4</v>
      </c>
      <c r="F5119" s="261" t="s">
        <v>8668</v>
      </c>
      <c r="G5119" s="261" t="s">
        <v>492</v>
      </c>
      <c r="H5119" s="261">
        <v>1</v>
      </c>
      <c r="I5119" s="261" t="s">
        <v>9666</v>
      </c>
      <c r="J5119" s="261" t="s">
        <v>9673</v>
      </c>
      <c r="K5119" s="261" t="s">
        <v>9674</v>
      </c>
      <c r="L5119" s="262">
        <v>45531</v>
      </c>
      <c r="M5119" s="261" t="s">
        <v>20</v>
      </c>
    </row>
    <row r="5120" spans="1:13" x14ac:dyDescent="0.35">
      <c r="A5120" s="259" t="s">
        <v>294</v>
      </c>
      <c r="B5120" s="259" t="s">
        <v>295</v>
      </c>
      <c r="C5120" s="259" t="s">
        <v>296</v>
      </c>
      <c r="D5120" s="259" t="s">
        <v>568</v>
      </c>
      <c r="E5120" s="259">
        <v>263805</v>
      </c>
      <c r="F5120" s="259" t="s">
        <v>8668</v>
      </c>
      <c r="G5120" s="259" t="s">
        <v>492</v>
      </c>
      <c r="H5120" s="259">
        <v>1</v>
      </c>
      <c r="I5120" s="259" t="s">
        <v>9666</v>
      </c>
      <c r="J5120" s="259" t="s">
        <v>9675</v>
      </c>
      <c r="K5120" s="259" t="s">
        <v>9676</v>
      </c>
      <c r="L5120" s="260">
        <v>45531</v>
      </c>
      <c r="M5120" s="259" t="s">
        <v>20</v>
      </c>
    </row>
    <row r="5121" spans="1:13" x14ac:dyDescent="0.35">
      <c r="A5121" s="261" t="s">
        <v>294</v>
      </c>
      <c r="B5121" s="261" t="s">
        <v>295</v>
      </c>
      <c r="C5121" s="261" t="s">
        <v>296</v>
      </c>
      <c r="D5121" s="261" t="s">
        <v>635</v>
      </c>
      <c r="E5121" s="261">
        <v>94</v>
      </c>
      <c r="F5121" s="261" t="s">
        <v>9530</v>
      </c>
      <c r="G5121" s="261" t="s">
        <v>492</v>
      </c>
      <c r="H5121" s="261">
        <v>1</v>
      </c>
      <c r="I5121" s="261" t="s">
        <v>691</v>
      </c>
      <c r="J5121" s="261" t="s">
        <v>9677</v>
      </c>
      <c r="K5121" s="261" t="s">
        <v>9678</v>
      </c>
      <c r="L5121" s="262">
        <v>45531</v>
      </c>
      <c r="M5121" s="261" t="s">
        <v>20</v>
      </c>
    </row>
    <row r="5122" spans="1:13" x14ac:dyDescent="0.35">
      <c r="A5122" s="259" t="s">
        <v>294</v>
      </c>
      <c r="B5122" s="259" t="s">
        <v>295</v>
      </c>
      <c r="C5122" s="259" t="s">
        <v>296</v>
      </c>
      <c r="D5122" s="259" t="s">
        <v>793</v>
      </c>
      <c r="E5122" s="259">
        <v>175</v>
      </c>
      <c r="F5122" s="259" t="s">
        <v>9530</v>
      </c>
      <c r="G5122" s="259" t="s">
        <v>492</v>
      </c>
      <c r="H5122" s="259">
        <v>1</v>
      </c>
      <c r="I5122" s="259" t="s">
        <v>691</v>
      </c>
      <c r="J5122" s="259" t="s">
        <v>9671</v>
      </c>
      <c r="K5122" s="259" t="s">
        <v>9679</v>
      </c>
      <c r="L5122" s="260">
        <v>45531</v>
      </c>
      <c r="M5122" s="259" t="s">
        <v>20</v>
      </c>
    </row>
    <row r="5123" spans="1:13" x14ac:dyDescent="0.35">
      <c r="A5123" s="261" t="s">
        <v>294</v>
      </c>
      <c r="B5123" s="261" t="s">
        <v>295</v>
      </c>
      <c r="C5123" s="261" t="s">
        <v>296</v>
      </c>
      <c r="D5123" s="261" t="s">
        <v>404</v>
      </c>
      <c r="E5123" s="261">
        <v>4</v>
      </c>
      <c r="F5123" s="261" t="s">
        <v>8668</v>
      </c>
      <c r="G5123" s="261" t="s">
        <v>492</v>
      </c>
      <c r="H5123" s="261">
        <v>1</v>
      </c>
      <c r="I5123" s="261" t="s">
        <v>9666</v>
      </c>
      <c r="J5123" s="261" t="s">
        <v>9680</v>
      </c>
      <c r="K5123" s="261" t="s">
        <v>9681</v>
      </c>
      <c r="L5123" s="262">
        <v>45531</v>
      </c>
      <c r="M5123" s="261" t="s">
        <v>20</v>
      </c>
    </row>
    <row r="5124" spans="1:13" x14ac:dyDescent="0.35">
      <c r="A5124" s="259" t="s">
        <v>304</v>
      </c>
      <c r="B5124" s="259" t="s">
        <v>305</v>
      </c>
      <c r="C5124" s="259" t="s">
        <v>296</v>
      </c>
      <c r="D5124" s="259" t="s">
        <v>568</v>
      </c>
      <c r="E5124" s="259">
        <v>211175</v>
      </c>
      <c r="F5124" s="259" t="s">
        <v>8668</v>
      </c>
      <c r="G5124" s="259" t="s">
        <v>492</v>
      </c>
      <c r="H5124" s="259">
        <v>1</v>
      </c>
      <c r="I5124" s="259" t="s">
        <v>9666</v>
      </c>
      <c r="J5124" s="259" t="s">
        <v>9682</v>
      </c>
      <c r="K5124" s="259" t="s">
        <v>9683</v>
      </c>
      <c r="L5124" s="260">
        <v>45531</v>
      </c>
      <c r="M5124" s="259" t="s">
        <v>20</v>
      </c>
    </row>
    <row r="5125" spans="1:13" x14ac:dyDescent="0.35">
      <c r="A5125" s="261" t="s">
        <v>304</v>
      </c>
      <c r="B5125" s="261" t="s">
        <v>305</v>
      </c>
      <c r="C5125" s="261" t="s">
        <v>296</v>
      </c>
      <c r="D5125" s="261" t="s">
        <v>635</v>
      </c>
      <c r="E5125" s="261">
        <v>34</v>
      </c>
      <c r="F5125" s="261" t="s">
        <v>9530</v>
      </c>
      <c r="G5125" s="261" t="s">
        <v>492</v>
      </c>
      <c r="H5125" s="261">
        <v>1</v>
      </c>
      <c r="I5125" s="261" t="s">
        <v>691</v>
      </c>
      <c r="J5125" s="261" t="s">
        <v>9684</v>
      </c>
      <c r="K5125" s="261" t="s">
        <v>9685</v>
      </c>
      <c r="L5125" s="262">
        <v>45531</v>
      </c>
      <c r="M5125" s="261" t="s">
        <v>20</v>
      </c>
    </row>
    <row r="5126" spans="1:13" x14ac:dyDescent="0.35">
      <c r="A5126" s="259" t="s">
        <v>304</v>
      </c>
      <c r="B5126" s="259" t="s">
        <v>305</v>
      </c>
      <c r="C5126" s="259" t="s">
        <v>296</v>
      </c>
      <c r="D5126" s="259" t="s">
        <v>793</v>
      </c>
      <c r="E5126" s="259">
        <v>175</v>
      </c>
      <c r="F5126" s="259" t="s">
        <v>9530</v>
      </c>
      <c r="G5126" s="259" t="s">
        <v>492</v>
      </c>
      <c r="H5126" s="259">
        <v>1</v>
      </c>
      <c r="I5126" s="259" t="s">
        <v>691</v>
      </c>
      <c r="J5126" s="259" t="s">
        <v>9671</v>
      </c>
      <c r="K5126" s="259" t="s">
        <v>9686</v>
      </c>
      <c r="L5126" s="260">
        <v>45531</v>
      </c>
      <c r="M5126" s="259" t="s">
        <v>20</v>
      </c>
    </row>
    <row r="5127" spans="1:13" x14ac:dyDescent="0.35">
      <c r="A5127" s="261" t="s">
        <v>304</v>
      </c>
      <c r="B5127" s="261" t="s">
        <v>305</v>
      </c>
      <c r="C5127" s="261" t="s">
        <v>296</v>
      </c>
      <c r="D5127" s="261" t="s">
        <v>404</v>
      </c>
      <c r="E5127" s="261">
        <v>3</v>
      </c>
      <c r="F5127" s="261" t="s">
        <v>8668</v>
      </c>
      <c r="G5127" s="261" t="s">
        <v>492</v>
      </c>
      <c r="H5127" s="261">
        <v>1</v>
      </c>
      <c r="I5127" s="261" t="s">
        <v>9666</v>
      </c>
      <c r="J5127" s="261" t="s">
        <v>9687</v>
      </c>
      <c r="K5127" s="261" t="s">
        <v>9688</v>
      </c>
      <c r="L5127" s="262">
        <v>45531</v>
      </c>
      <c r="M5127" s="261" t="s">
        <v>20</v>
      </c>
    </row>
    <row r="5128" spans="1:13" x14ac:dyDescent="0.35">
      <c r="A5128" s="259" t="s">
        <v>316</v>
      </c>
      <c r="B5128" s="259" t="s">
        <v>317</v>
      </c>
      <c r="C5128" s="259" t="s">
        <v>296</v>
      </c>
      <c r="D5128" s="259" t="s">
        <v>568</v>
      </c>
      <c r="E5128" s="259">
        <v>1204757</v>
      </c>
      <c r="F5128" s="259" t="s">
        <v>8668</v>
      </c>
      <c r="G5128" s="259" t="s">
        <v>492</v>
      </c>
      <c r="H5128" s="259">
        <v>1</v>
      </c>
      <c r="I5128" s="259" t="s">
        <v>9666</v>
      </c>
      <c r="J5128" s="259" t="s">
        <v>9689</v>
      </c>
      <c r="K5128" s="259" t="s">
        <v>9690</v>
      </c>
      <c r="L5128" s="260">
        <v>45531</v>
      </c>
      <c r="M5128" s="259" t="s">
        <v>20</v>
      </c>
    </row>
    <row r="5129" spans="1:13" x14ac:dyDescent="0.35">
      <c r="A5129" s="261" t="s">
        <v>316</v>
      </c>
      <c r="B5129" s="261" t="s">
        <v>317</v>
      </c>
      <c r="C5129" s="261" t="s">
        <v>296</v>
      </c>
      <c r="D5129" s="261" t="s">
        <v>635</v>
      </c>
      <c r="E5129" s="261">
        <v>47</v>
      </c>
      <c r="F5129" s="261" t="s">
        <v>9530</v>
      </c>
      <c r="G5129" s="261" t="s">
        <v>492</v>
      </c>
      <c r="H5129" s="261">
        <v>1</v>
      </c>
      <c r="I5129" s="261" t="s">
        <v>691</v>
      </c>
      <c r="J5129" s="261" t="s">
        <v>9691</v>
      </c>
      <c r="K5129" s="261" t="s">
        <v>9692</v>
      </c>
      <c r="L5129" s="262">
        <v>45531</v>
      </c>
      <c r="M5129" s="261" t="s">
        <v>20</v>
      </c>
    </row>
    <row r="5130" spans="1:13" x14ac:dyDescent="0.35">
      <c r="A5130" s="259" t="s">
        <v>316</v>
      </c>
      <c r="B5130" s="259" t="s">
        <v>317</v>
      </c>
      <c r="C5130" s="259" t="s">
        <v>296</v>
      </c>
      <c r="D5130" s="259" t="s">
        <v>793</v>
      </c>
      <c r="E5130" s="259">
        <v>175</v>
      </c>
      <c r="F5130" s="259" t="s">
        <v>9530</v>
      </c>
      <c r="G5130" s="259" t="s">
        <v>492</v>
      </c>
      <c r="H5130" s="259">
        <v>1</v>
      </c>
      <c r="I5130" s="259" t="s">
        <v>691</v>
      </c>
      <c r="J5130" s="259" t="s">
        <v>9671</v>
      </c>
      <c r="K5130" s="259" t="s">
        <v>9693</v>
      </c>
      <c r="L5130" s="260">
        <v>45531</v>
      </c>
      <c r="M5130" s="259" t="s">
        <v>20</v>
      </c>
    </row>
    <row r="5131" spans="1:13" x14ac:dyDescent="0.35">
      <c r="A5131" s="261" t="s">
        <v>316</v>
      </c>
      <c r="B5131" s="261" t="s">
        <v>317</v>
      </c>
      <c r="C5131" s="261" t="s">
        <v>296</v>
      </c>
      <c r="D5131" s="261" t="s">
        <v>404</v>
      </c>
      <c r="E5131" s="261">
        <v>2</v>
      </c>
      <c r="F5131" s="261" t="s">
        <v>8668</v>
      </c>
      <c r="G5131" s="261" t="s">
        <v>492</v>
      </c>
      <c r="H5131" s="261">
        <v>1</v>
      </c>
      <c r="I5131" s="261" t="s">
        <v>9666</v>
      </c>
      <c r="J5131" s="261" t="s">
        <v>9694</v>
      </c>
      <c r="K5131" s="261" t="s">
        <v>9695</v>
      </c>
      <c r="L5131" s="262">
        <v>45531</v>
      </c>
      <c r="M5131" s="261" t="s">
        <v>20</v>
      </c>
    </row>
    <row r="5132" spans="1:13" x14ac:dyDescent="0.35">
      <c r="A5132" s="259" t="s">
        <v>1575</v>
      </c>
      <c r="B5132" s="259" t="s">
        <v>1621</v>
      </c>
      <c r="C5132" s="259" t="s">
        <v>1622</v>
      </c>
      <c r="D5132" s="259" t="s">
        <v>568</v>
      </c>
      <c r="E5132" s="259">
        <v>25857</v>
      </c>
      <c r="F5132" s="259" t="s">
        <v>9526</v>
      </c>
      <c r="G5132" s="259" t="s">
        <v>492</v>
      </c>
      <c r="H5132" s="259">
        <v>1</v>
      </c>
      <c r="I5132" s="259" t="s">
        <v>9610</v>
      </c>
      <c r="J5132" s="259" t="s">
        <v>9696</v>
      </c>
      <c r="K5132" s="259" t="s">
        <v>9697</v>
      </c>
      <c r="L5132" s="260">
        <v>45531</v>
      </c>
      <c r="M5132" s="259" t="s">
        <v>20</v>
      </c>
    </row>
    <row r="5133" spans="1:13" x14ac:dyDescent="0.35">
      <c r="A5133" s="261" t="s">
        <v>1575</v>
      </c>
      <c r="B5133" s="261" t="s">
        <v>1621</v>
      </c>
      <c r="C5133" s="261" t="s">
        <v>1622</v>
      </c>
      <c r="D5133" s="261" t="s">
        <v>635</v>
      </c>
      <c r="E5133" s="261">
        <v>98</v>
      </c>
      <c r="F5133" s="261" t="s">
        <v>9530</v>
      </c>
      <c r="G5133" s="261" t="s">
        <v>492</v>
      </c>
      <c r="H5133" s="261">
        <v>1</v>
      </c>
      <c r="I5133" s="261" t="s">
        <v>790</v>
      </c>
      <c r="J5133" s="261" t="s">
        <v>9698</v>
      </c>
      <c r="K5133" s="261" t="s">
        <v>9699</v>
      </c>
      <c r="L5133" s="262">
        <v>45531</v>
      </c>
      <c r="M5133" s="261" t="s">
        <v>20</v>
      </c>
    </row>
    <row r="5134" spans="1:13" x14ac:dyDescent="0.35">
      <c r="A5134" s="259" t="s">
        <v>1575</v>
      </c>
      <c r="B5134" s="259" t="s">
        <v>1621</v>
      </c>
      <c r="C5134" s="259" t="s">
        <v>1622</v>
      </c>
      <c r="D5134" s="259" t="s">
        <v>793</v>
      </c>
      <c r="E5134" s="259">
        <v>98</v>
      </c>
      <c r="F5134" s="259" t="s">
        <v>9530</v>
      </c>
      <c r="G5134" s="259" t="s">
        <v>492</v>
      </c>
      <c r="H5134" s="259">
        <v>1</v>
      </c>
      <c r="I5134" s="259" t="s">
        <v>790</v>
      </c>
      <c r="J5134" s="259" t="s">
        <v>9698</v>
      </c>
      <c r="K5134" s="259" t="s">
        <v>9700</v>
      </c>
      <c r="L5134" s="260">
        <v>45531</v>
      </c>
      <c r="M5134" s="259" t="s">
        <v>20</v>
      </c>
    </row>
    <row r="5135" spans="1:13" x14ac:dyDescent="0.35">
      <c r="A5135" s="261" t="s">
        <v>1575</v>
      </c>
      <c r="B5135" s="261" t="s">
        <v>1621</v>
      </c>
      <c r="C5135" s="261" t="s">
        <v>1622</v>
      </c>
      <c r="D5135" s="261" t="s">
        <v>404</v>
      </c>
      <c r="E5135" s="261">
        <v>3</v>
      </c>
      <c r="F5135" s="261" t="s">
        <v>9526</v>
      </c>
      <c r="G5135" s="261" t="s">
        <v>492</v>
      </c>
      <c r="H5135" s="261">
        <v>1</v>
      </c>
      <c r="I5135" s="261" t="s">
        <v>9610</v>
      </c>
      <c r="J5135" s="261" t="s">
        <v>9701</v>
      </c>
      <c r="K5135" s="261" t="s">
        <v>9702</v>
      </c>
      <c r="L5135" s="262">
        <v>45531</v>
      </c>
      <c r="M5135" s="261" t="s">
        <v>20</v>
      </c>
    </row>
    <row r="5136" spans="1:13" x14ac:dyDescent="0.35">
      <c r="A5136" s="259" t="s">
        <v>1575</v>
      </c>
      <c r="B5136" s="259" t="s">
        <v>1576</v>
      </c>
      <c r="C5136" s="259" t="s">
        <v>1577</v>
      </c>
      <c r="D5136" s="259" t="s">
        <v>568</v>
      </c>
      <c r="E5136" s="259">
        <v>53591</v>
      </c>
      <c r="F5136" s="259" t="s">
        <v>9526</v>
      </c>
      <c r="G5136" s="259" t="s">
        <v>492</v>
      </c>
      <c r="H5136" s="259">
        <v>1</v>
      </c>
      <c r="I5136" s="259" t="s">
        <v>9610</v>
      </c>
      <c r="J5136" s="259" t="s">
        <v>9703</v>
      </c>
      <c r="K5136" s="259" t="s">
        <v>9704</v>
      </c>
      <c r="L5136" s="260">
        <v>45531</v>
      </c>
      <c r="M5136" s="259" t="s">
        <v>20</v>
      </c>
    </row>
    <row r="5137" spans="1:13" x14ac:dyDescent="0.35">
      <c r="A5137" s="261" t="s">
        <v>1575</v>
      </c>
      <c r="B5137" s="261" t="s">
        <v>1576</v>
      </c>
      <c r="C5137" s="261" t="s">
        <v>1577</v>
      </c>
      <c r="D5137" s="261" t="s">
        <v>635</v>
      </c>
      <c r="E5137" s="261">
        <v>68</v>
      </c>
      <c r="F5137" s="261" t="s">
        <v>9530</v>
      </c>
      <c r="G5137" s="261" t="s">
        <v>492</v>
      </c>
      <c r="H5137" s="261">
        <v>1</v>
      </c>
      <c r="I5137" s="261" t="s">
        <v>790</v>
      </c>
      <c r="J5137" s="261" t="s">
        <v>9705</v>
      </c>
      <c r="K5137" s="261" t="s">
        <v>9706</v>
      </c>
      <c r="L5137" s="262">
        <v>45531</v>
      </c>
      <c r="M5137" s="261" t="s">
        <v>20</v>
      </c>
    </row>
    <row r="5138" spans="1:13" x14ac:dyDescent="0.35">
      <c r="A5138" s="259" t="s">
        <v>1575</v>
      </c>
      <c r="B5138" s="259" t="s">
        <v>1576</v>
      </c>
      <c r="C5138" s="259" t="s">
        <v>1577</v>
      </c>
      <c r="D5138" s="259" t="s">
        <v>793</v>
      </c>
      <c r="E5138" s="259">
        <v>68</v>
      </c>
      <c r="F5138" s="259" t="s">
        <v>9530</v>
      </c>
      <c r="G5138" s="259" t="s">
        <v>492</v>
      </c>
      <c r="H5138" s="259">
        <v>1</v>
      </c>
      <c r="I5138" s="259" t="s">
        <v>790</v>
      </c>
      <c r="J5138" s="259" t="s">
        <v>9705</v>
      </c>
      <c r="K5138" s="259" t="s">
        <v>9707</v>
      </c>
      <c r="L5138" s="260">
        <v>45531</v>
      </c>
      <c r="M5138" s="259" t="s">
        <v>20</v>
      </c>
    </row>
    <row r="5139" spans="1:13" x14ac:dyDescent="0.35">
      <c r="A5139" s="261" t="s">
        <v>1575</v>
      </c>
      <c r="B5139" s="261" t="s">
        <v>1576</v>
      </c>
      <c r="C5139" s="261" t="s">
        <v>1577</v>
      </c>
      <c r="D5139" s="261" t="s">
        <v>404</v>
      </c>
      <c r="E5139" s="261">
        <v>3</v>
      </c>
      <c r="F5139" s="261" t="s">
        <v>9526</v>
      </c>
      <c r="G5139" s="261" t="s">
        <v>492</v>
      </c>
      <c r="H5139" s="261">
        <v>1</v>
      </c>
      <c r="I5139" s="261" t="s">
        <v>9610</v>
      </c>
      <c r="J5139" s="261" t="s">
        <v>9708</v>
      </c>
      <c r="K5139" s="261" t="s">
        <v>9709</v>
      </c>
      <c r="L5139" s="262">
        <v>45531</v>
      </c>
      <c r="M5139" s="261" t="s">
        <v>20</v>
      </c>
    </row>
    <row r="5140" spans="1:13" x14ac:dyDescent="0.35">
      <c r="A5140" s="259" t="s">
        <v>806</v>
      </c>
      <c r="B5140" s="259" t="s">
        <v>807</v>
      </c>
      <c r="C5140" s="259" t="s">
        <v>749</v>
      </c>
      <c r="D5140" s="259" t="s">
        <v>953</v>
      </c>
      <c r="E5140" s="259">
        <v>132489162</v>
      </c>
      <c r="F5140" s="259" t="s">
        <v>9710</v>
      </c>
      <c r="G5140" s="259" t="s">
        <v>888</v>
      </c>
      <c r="H5140" s="259">
        <v>2</v>
      </c>
      <c r="I5140" s="259" t="s">
        <v>9711</v>
      </c>
      <c r="J5140" s="259" t="s">
        <v>9712</v>
      </c>
      <c r="K5140" s="259" t="s">
        <v>9713</v>
      </c>
      <c r="L5140" s="260">
        <v>45532</v>
      </c>
      <c r="M5140" s="259" t="s">
        <v>20</v>
      </c>
    </row>
    <row r="5141" spans="1:13" x14ac:dyDescent="0.35">
      <c r="A5141" s="261" t="s">
        <v>806</v>
      </c>
      <c r="B5141" s="261" t="s">
        <v>807</v>
      </c>
      <c r="C5141" s="261" t="s">
        <v>749</v>
      </c>
      <c r="D5141" s="261" t="s">
        <v>694</v>
      </c>
      <c r="E5141" s="261">
        <v>1000676</v>
      </c>
      <c r="F5141" s="261" t="s">
        <v>9714</v>
      </c>
      <c r="G5141" s="261" t="s">
        <v>22</v>
      </c>
      <c r="H5141" s="261">
        <v>3</v>
      </c>
      <c r="I5141" s="261" t="s">
        <v>9715</v>
      </c>
      <c r="J5141" s="261" t="s">
        <v>9716</v>
      </c>
      <c r="K5141" s="261" t="s">
        <v>9717</v>
      </c>
      <c r="L5141" s="262">
        <v>45532</v>
      </c>
      <c r="M5141" s="261" t="s">
        <v>20</v>
      </c>
    </row>
    <row r="5142" spans="1:13" x14ac:dyDescent="0.35">
      <c r="A5142" s="259" t="s">
        <v>806</v>
      </c>
      <c r="B5142" s="259" t="s">
        <v>807</v>
      </c>
      <c r="C5142" s="259" t="s">
        <v>749</v>
      </c>
      <c r="D5142" s="259" t="s">
        <v>962</v>
      </c>
      <c r="E5142" s="259">
        <v>94624080</v>
      </c>
      <c r="F5142" s="259" t="s">
        <v>9718</v>
      </c>
      <c r="G5142" s="259" t="s">
        <v>888</v>
      </c>
      <c r="H5142" s="259">
        <v>2</v>
      </c>
      <c r="I5142" s="259" t="s">
        <v>9719</v>
      </c>
      <c r="J5142" s="259" t="s">
        <v>9720</v>
      </c>
      <c r="K5142" s="259" t="s">
        <v>9721</v>
      </c>
      <c r="L5142" s="260">
        <v>45532</v>
      </c>
      <c r="M5142" s="259" t="s">
        <v>20</v>
      </c>
    </row>
    <row r="5143" spans="1:13" x14ac:dyDescent="0.35">
      <c r="A5143" s="261" t="s">
        <v>806</v>
      </c>
      <c r="B5143" s="261" t="s">
        <v>807</v>
      </c>
      <c r="C5143" s="261" t="s">
        <v>749</v>
      </c>
      <c r="D5143" s="261" t="s">
        <v>967</v>
      </c>
      <c r="E5143" s="261">
        <v>94624080</v>
      </c>
      <c r="F5143" s="261" t="s">
        <v>9718</v>
      </c>
      <c r="G5143" s="261" t="s">
        <v>888</v>
      </c>
      <c r="H5143" s="261">
        <v>2</v>
      </c>
      <c r="I5143" s="261" t="s">
        <v>9719</v>
      </c>
      <c r="J5143" s="261" t="s">
        <v>9722</v>
      </c>
      <c r="K5143" s="261" t="s">
        <v>9723</v>
      </c>
      <c r="L5143" s="262">
        <v>45532</v>
      </c>
      <c r="M5143" s="261" t="s">
        <v>20</v>
      </c>
    </row>
    <row r="5144" spans="1:13" x14ac:dyDescent="0.35">
      <c r="A5144" s="259" t="s">
        <v>806</v>
      </c>
      <c r="B5144" s="259" t="s">
        <v>807</v>
      </c>
      <c r="C5144" s="259" t="s">
        <v>749</v>
      </c>
      <c r="D5144" s="259" t="s">
        <v>568</v>
      </c>
      <c r="E5144" s="259">
        <v>789442</v>
      </c>
      <c r="F5144" s="259" t="s">
        <v>9724</v>
      </c>
      <c r="G5144" s="259" t="s">
        <v>22</v>
      </c>
      <c r="H5144" s="259">
        <v>3</v>
      </c>
      <c r="I5144" s="259" t="s">
        <v>9725</v>
      </c>
      <c r="J5144" s="259" t="s">
        <v>9726</v>
      </c>
      <c r="K5144" s="259" t="s">
        <v>9727</v>
      </c>
      <c r="L5144" s="260">
        <v>45532</v>
      </c>
      <c r="M5144" s="259" t="s">
        <v>20</v>
      </c>
    </row>
    <row r="5145" spans="1:13" x14ac:dyDescent="0.35">
      <c r="A5145" s="261" t="s">
        <v>806</v>
      </c>
      <c r="B5145" s="261" t="s">
        <v>807</v>
      </c>
      <c r="C5145" s="261" t="s">
        <v>749</v>
      </c>
      <c r="D5145" s="261" t="s">
        <v>38</v>
      </c>
      <c r="E5145" s="261">
        <v>62200</v>
      </c>
      <c r="F5145" s="261" t="s">
        <v>9728</v>
      </c>
      <c r="G5145" s="261" t="s">
        <v>888</v>
      </c>
      <c r="H5145" s="261">
        <v>2</v>
      </c>
      <c r="I5145" s="261" t="s">
        <v>9729</v>
      </c>
      <c r="J5145" s="261" t="s">
        <v>9730</v>
      </c>
      <c r="K5145" s="261" t="s">
        <v>9731</v>
      </c>
      <c r="L5145" s="262">
        <v>45532</v>
      </c>
      <c r="M5145" s="261" t="s">
        <v>20</v>
      </c>
    </row>
    <row r="5146" spans="1:13" x14ac:dyDescent="0.35">
      <c r="A5146" s="259" t="s">
        <v>806</v>
      </c>
      <c r="B5146" s="259" t="s">
        <v>807</v>
      </c>
      <c r="C5146" s="259" t="s">
        <v>749</v>
      </c>
      <c r="D5146" s="259" t="s">
        <v>793</v>
      </c>
      <c r="E5146" s="259">
        <v>5388</v>
      </c>
      <c r="F5146" s="259" t="s">
        <v>9732</v>
      </c>
      <c r="G5146" s="259" t="s">
        <v>888</v>
      </c>
      <c r="H5146" s="259">
        <v>2</v>
      </c>
      <c r="I5146" s="259" t="s">
        <v>9733</v>
      </c>
      <c r="J5146" s="259" t="s">
        <v>9734</v>
      </c>
      <c r="K5146" s="259" t="s">
        <v>9735</v>
      </c>
      <c r="L5146" s="260">
        <v>45532</v>
      </c>
      <c r="M5146" s="259" t="s">
        <v>20</v>
      </c>
    </row>
    <row r="5147" spans="1:13" x14ac:dyDescent="0.35">
      <c r="A5147" s="261" t="s">
        <v>806</v>
      </c>
      <c r="B5147" s="261" t="s">
        <v>807</v>
      </c>
      <c r="C5147" s="261" t="s">
        <v>749</v>
      </c>
      <c r="D5147" s="261" t="s">
        <v>990</v>
      </c>
      <c r="E5147" s="261">
        <v>19506427</v>
      </c>
      <c r="F5147" s="261" t="s">
        <v>1820</v>
      </c>
      <c r="G5147" s="261" t="s">
        <v>888</v>
      </c>
      <c r="H5147" s="261">
        <v>2</v>
      </c>
      <c r="I5147" s="261" t="s">
        <v>1821</v>
      </c>
      <c r="J5147" s="261" t="s">
        <v>9736</v>
      </c>
      <c r="K5147" s="261" t="s">
        <v>9737</v>
      </c>
      <c r="L5147" s="262">
        <v>45532</v>
      </c>
      <c r="M5147" s="261" t="s">
        <v>20</v>
      </c>
    </row>
    <row r="5148" spans="1:13" x14ac:dyDescent="0.35">
      <c r="A5148" s="259" t="s">
        <v>806</v>
      </c>
      <c r="B5148" s="259" t="s">
        <v>807</v>
      </c>
      <c r="C5148" s="259" t="s">
        <v>749</v>
      </c>
      <c r="D5148" s="259" t="s">
        <v>995</v>
      </c>
      <c r="E5148" s="259">
        <v>0</v>
      </c>
      <c r="F5148" s="259" t="s">
        <v>9738</v>
      </c>
      <c r="G5148" s="259" t="s">
        <v>888</v>
      </c>
      <c r="H5148" s="259">
        <v>2</v>
      </c>
      <c r="I5148" s="259" t="s">
        <v>9739</v>
      </c>
      <c r="J5148" s="259" t="s">
        <v>9740</v>
      </c>
      <c r="K5148" s="259" t="s">
        <v>9741</v>
      </c>
      <c r="L5148" s="260">
        <v>45532</v>
      </c>
      <c r="M5148" s="259" t="s">
        <v>20</v>
      </c>
    </row>
    <row r="5149" spans="1:13" x14ac:dyDescent="0.35">
      <c r="A5149" s="261" t="s">
        <v>806</v>
      </c>
      <c r="B5149" s="261" t="s">
        <v>807</v>
      </c>
      <c r="C5149" s="261" t="s">
        <v>749</v>
      </c>
      <c r="D5149" s="261" t="s">
        <v>1000</v>
      </c>
      <c r="E5149" s="261">
        <v>75117653</v>
      </c>
      <c r="F5149" s="261" t="s">
        <v>9718</v>
      </c>
      <c r="G5149" s="261" t="s">
        <v>888</v>
      </c>
      <c r="H5149" s="261">
        <v>2</v>
      </c>
      <c r="I5149" s="261" t="s">
        <v>9719</v>
      </c>
      <c r="J5149" s="261" t="s">
        <v>9742</v>
      </c>
      <c r="K5149" s="261" t="s">
        <v>9743</v>
      </c>
      <c r="L5149" s="262">
        <v>45532</v>
      </c>
      <c r="M5149" s="261" t="s">
        <v>20</v>
      </c>
    </row>
    <row r="5150" spans="1:13" x14ac:dyDescent="0.35">
      <c r="A5150" s="259" t="s">
        <v>806</v>
      </c>
      <c r="B5150" s="259" t="s">
        <v>807</v>
      </c>
      <c r="C5150" s="259" t="s">
        <v>749</v>
      </c>
      <c r="D5150" s="259" t="s">
        <v>1003</v>
      </c>
      <c r="E5150" s="259">
        <v>8082984</v>
      </c>
      <c r="F5150" s="259" t="s">
        <v>1820</v>
      </c>
      <c r="G5150" s="259" t="s">
        <v>888</v>
      </c>
      <c r="H5150" s="259">
        <v>2</v>
      </c>
      <c r="I5150" s="259" t="s">
        <v>1821</v>
      </c>
      <c r="J5150" s="259" t="s">
        <v>9744</v>
      </c>
      <c r="K5150" s="259" t="s">
        <v>9745</v>
      </c>
      <c r="L5150" s="260">
        <v>45532</v>
      </c>
      <c r="M5150" s="259" t="s">
        <v>20</v>
      </c>
    </row>
    <row r="5151" spans="1:13" x14ac:dyDescent="0.35">
      <c r="A5151" s="261" t="s">
        <v>806</v>
      </c>
      <c r="B5151" s="261" t="s">
        <v>807</v>
      </c>
      <c r="C5151" s="261" t="s">
        <v>749</v>
      </c>
      <c r="D5151" s="261" t="s">
        <v>1006</v>
      </c>
      <c r="E5151" s="261">
        <v>11423443</v>
      </c>
      <c r="F5151" s="261" t="s">
        <v>1820</v>
      </c>
      <c r="G5151" s="261" t="s">
        <v>888</v>
      </c>
      <c r="H5151" s="261">
        <v>2</v>
      </c>
      <c r="I5151" s="261" t="s">
        <v>1821</v>
      </c>
      <c r="J5151" s="261" t="s">
        <v>9746</v>
      </c>
      <c r="K5151" s="261" t="s">
        <v>9747</v>
      </c>
      <c r="L5151" s="262">
        <v>45532</v>
      </c>
      <c r="M5151" s="261" t="s">
        <v>20</v>
      </c>
    </row>
    <row r="5152" spans="1:13" x14ac:dyDescent="0.35">
      <c r="A5152" s="259" t="s">
        <v>806</v>
      </c>
      <c r="B5152" s="259" t="s">
        <v>807</v>
      </c>
      <c r="C5152" s="259" t="s">
        <v>749</v>
      </c>
      <c r="D5152" s="259" t="s">
        <v>823</v>
      </c>
      <c r="E5152" s="259">
        <v>0</v>
      </c>
      <c r="F5152" s="259" t="s">
        <v>1820</v>
      </c>
      <c r="G5152" s="259" t="s">
        <v>888</v>
      </c>
      <c r="H5152" s="259">
        <v>2</v>
      </c>
      <c r="I5152" s="259" t="s">
        <v>1821</v>
      </c>
      <c r="J5152" s="259" t="s">
        <v>9748</v>
      </c>
      <c r="K5152" s="259" t="s">
        <v>9749</v>
      </c>
      <c r="L5152" s="260">
        <v>45532</v>
      </c>
      <c r="M5152" s="259" t="s">
        <v>20</v>
      </c>
    </row>
    <row r="5153" spans="1:13" x14ac:dyDescent="0.35">
      <c r="A5153" s="261" t="s">
        <v>753</v>
      </c>
      <c r="B5153" s="261" t="s">
        <v>754</v>
      </c>
      <c r="C5153" s="261" t="s">
        <v>749</v>
      </c>
      <c r="D5153" s="261" t="s">
        <v>953</v>
      </c>
      <c r="E5153" s="261">
        <v>132489162</v>
      </c>
      <c r="F5153" s="261" t="s">
        <v>9710</v>
      </c>
      <c r="G5153" s="261" t="s">
        <v>888</v>
      </c>
      <c r="H5153" s="261">
        <v>2</v>
      </c>
      <c r="I5153" s="261" t="s">
        <v>9711</v>
      </c>
      <c r="J5153" s="261" t="s">
        <v>9712</v>
      </c>
      <c r="K5153" s="261" t="s">
        <v>9750</v>
      </c>
      <c r="L5153" s="262">
        <v>45532</v>
      </c>
      <c r="M5153" s="261" t="s">
        <v>20</v>
      </c>
    </row>
    <row r="5154" spans="1:13" x14ac:dyDescent="0.35">
      <c r="A5154" s="259" t="s">
        <v>753</v>
      </c>
      <c r="B5154" s="259" t="s">
        <v>754</v>
      </c>
      <c r="C5154" s="259" t="s">
        <v>749</v>
      </c>
      <c r="D5154" s="259" t="s">
        <v>694</v>
      </c>
      <c r="E5154" s="259">
        <v>303528</v>
      </c>
      <c r="F5154" s="259" t="s">
        <v>9714</v>
      </c>
      <c r="G5154" s="259" t="s">
        <v>22</v>
      </c>
      <c r="H5154" s="259">
        <v>3</v>
      </c>
      <c r="I5154" s="259" t="s">
        <v>9751</v>
      </c>
      <c r="J5154" s="259" t="s">
        <v>9752</v>
      </c>
      <c r="K5154" s="259" t="s">
        <v>9753</v>
      </c>
      <c r="L5154" s="260">
        <v>45532</v>
      </c>
      <c r="M5154" s="259" t="s">
        <v>20</v>
      </c>
    </row>
    <row r="5155" spans="1:13" x14ac:dyDescent="0.35">
      <c r="A5155" s="261" t="s">
        <v>753</v>
      </c>
      <c r="B5155" s="261" t="s">
        <v>754</v>
      </c>
      <c r="C5155" s="261" t="s">
        <v>749</v>
      </c>
      <c r="D5155" s="261" t="s">
        <v>962</v>
      </c>
      <c r="E5155" s="261">
        <v>30648989</v>
      </c>
      <c r="F5155" s="261" t="s">
        <v>9738</v>
      </c>
      <c r="G5155" s="261" t="s">
        <v>888</v>
      </c>
      <c r="H5155" s="261">
        <v>2</v>
      </c>
      <c r="I5155" s="261" t="s">
        <v>9739</v>
      </c>
      <c r="J5155" s="261" t="s">
        <v>9754</v>
      </c>
      <c r="K5155" s="261" t="s">
        <v>9755</v>
      </c>
      <c r="L5155" s="262">
        <v>45532</v>
      </c>
      <c r="M5155" s="261" t="s">
        <v>20</v>
      </c>
    </row>
    <row r="5156" spans="1:13" x14ac:dyDescent="0.35">
      <c r="A5156" s="259" t="s">
        <v>753</v>
      </c>
      <c r="B5156" s="259" t="s">
        <v>754</v>
      </c>
      <c r="C5156" s="259" t="s">
        <v>749</v>
      </c>
      <c r="D5156" s="259" t="s">
        <v>967</v>
      </c>
      <c r="E5156" s="259">
        <v>30648989</v>
      </c>
      <c r="F5156" s="259" t="s">
        <v>9738</v>
      </c>
      <c r="G5156" s="259" t="s">
        <v>888</v>
      </c>
      <c r="H5156" s="259">
        <v>2</v>
      </c>
      <c r="I5156" s="259" t="s">
        <v>9739</v>
      </c>
      <c r="J5156" s="259" t="s">
        <v>9756</v>
      </c>
      <c r="K5156" s="259" t="s">
        <v>9757</v>
      </c>
      <c r="L5156" s="260">
        <v>45532</v>
      </c>
      <c r="M5156" s="259" t="s">
        <v>20</v>
      </c>
    </row>
    <row r="5157" spans="1:13" x14ac:dyDescent="0.35">
      <c r="A5157" s="261" t="s">
        <v>753</v>
      </c>
      <c r="B5157" s="261" t="s">
        <v>754</v>
      </c>
      <c r="C5157" s="261" t="s">
        <v>749</v>
      </c>
      <c r="D5157" s="261" t="s">
        <v>568</v>
      </c>
      <c r="E5157" s="261">
        <v>2850763</v>
      </c>
      <c r="F5157" s="261" t="s">
        <v>9758</v>
      </c>
      <c r="G5157" s="261" t="s">
        <v>22</v>
      </c>
      <c r="H5157" s="261">
        <v>3</v>
      </c>
      <c r="I5157" s="261" t="s">
        <v>9759</v>
      </c>
      <c r="J5157" s="261" t="s">
        <v>9760</v>
      </c>
      <c r="K5157" s="261" t="s">
        <v>9761</v>
      </c>
      <c r="L5157" s="262">
        <v>45532</v>
      </c>
      <c r="M5157" s="261" t="s">
        <v>20</v>
      </c>
    </row>
    <row r="5158" spans="1:13" x14ac:dyDescent="0.35">
      <c r="A5158" s="259" t="s">
        <v>753</v>
      </c>
      <c r="B5158" s="259" t="s">
        <v>754</v>
      </c>
      <c r="C5158" s="259" t="s">
        <v>749</v>
      </c>
      <c r="D5158" s="259" t="s">
        <v>38</v>
      </c>
      <c r="E5158" s="259">
        <v>506558</v>
      </c>
      <c r="F5158" s="259" t="s">
        <v>9762</v>
      </c>
      <c r="G5158" s="259" t="s">
        <v>22</v>
      </c>
      <c r="H5158" s="259">
        <v>3</v>
      </c>
      <c r="I5158" s="259" t="s">
        <v>9763</v>
      </c>
      <c r="J5158" s="259" t="s">
        <v>9764</v>
      </c>
      <c r="K5158" s="259" t="s">
        <v>9765</v>
      </c>
      <c r="L5158" s="260">
        <v>45532</v>
      </c>
      <c r="M5158" s="259" t="s">
        <v>20</v>
      </c>
    </row>
    <row r="5159" spans="1:13" x14ac:dyDescent="0.35">
      <c r="A5159" s="261" t="s">
        <v>753</v>
      </c>
      <c r="B5159" s="261" t="s">
        <v>754</v>
      </c>
      <c r="C5159" s="261" t="s">
        <v>749</v>
      </c>
      <c r="D5159" s="261" t="s">
        <v>635</v>
      </c>
      <c r="E5159" s="261">
        <v>3454</v>
      </c>
      <c r="F5159" s="261" t="s">
        <v>9732</v>
      </c>
      <c r="G5159" s="261" t="s">
        <v>888</v>
      </c>
      <c r="H5159" s="261">
        <v>2</v>
      </c>
      <c r="I5159" s="261" t="s">
        <v>9733</v>
      </c>
      <c r="J5159" s="261" t="s">
        <v>9766</v>
      </c>
      <c r="K5159" s="261" t="s">
        <v>9767</v>
      </c>
      <c r="L5159" s="262">
        <v>45532</v>
      </c>
      <c r="M5159" s="261" t="s">
        <v>20</v>
      </c>
    </row>
    <row r="5160" spans="1:13" x14ac:dyDescent="0.35">
      <c r="A5160" s="259" t="s">
        <v>753</v>
      </c>
      <c r="B5160" s="259" t="s">
        <v>754</v>
      </c>
      <c r="C5160" s="259" t="s">
        <v>749</v>
      </c>
      <c r="D5160" s="259" t="s">
        <v>793</v>
      </c>
      <c r="E5160" s="259">
        <v>5388</v>
      </c>
      <c r="F5160" s="259" t="s">
        <v>9732</v>
      </c>
      <c r="G5160" s="259" t="s">
        <v>888</v>
      </c>
      <c r="H5160" s="259">
        <v>2</v>
      </c>
      <c r="I5160" s="259" t="s">
        <v>9733</v>
      </c>
      <c r="J5160" s="259" t="s">
        <v>9734</v>
      </c>
      <c r="K5160" s="259" t="s">
        <v>9768</v>
      </c>
      <c r="L5160" s="260">
        <v>45532</v>
      </c>
      <c r="M5160" s="259" t="s">
        <v>20</v>
      </c>
    </row>
    <row r="5161" spans="1:13" x14ac:dyDescent="0.35">
      <c r="A5161" s="261" t="s">
        <v>753</v>
      </c>
      <c r="B5161" s="261" t="s">
        <v>754</v>
      </c>
      <c r="C5161" s="261" t="s">
        <v>749</v>
      </c>
      <c r="D5161" s="261" t="s">
        <v>990</v>
      </c>
      <c r="E5161" s="261">
        <v>9102864</v>
      </c>
      <c r="F5161" s="261" t="s">
        <v>1820</v>
      </c>
      <c r="G5161" s="261" t="s">
        <v>888</v>
      </c>
      <c r="H5161" s="261">
        <v>2</v>
      </c>
      <c r="I5161" s="261" t="s">
        <v>1821</v>
      </c>
      <c r="J5161" s="261" t="s">
        <v>9769</v>
      </c>
      <c r="K5161" s="261" t="s">
        <v>9770</v>
      </c>
      <c r="L5161" s="262">
        <v>45532</v>
      </c>
      <c r="M5161" s="261" t="s">
        <v>20</v>
      </c>
    </row>
    <row r="5162" spans="1:13" x14ac:dyDescent="0.35">
      <c r="A5162" s="259" t="s">
        <v>753</v>
      </c>
      <c r="B5162" s="259" t="s">
        <v>754</v>
      </c>
      <c r="C5162" s="259" t="s">
        <v>749</v>
      </c>
      <c r="D5162" s="259" t="s">
        <v>995</v>
      </c>
      <c r="E5162" s="259">
        <v>0</v>
      </c>
      <c r="F5162" s="259" t="s">
        <v>9738</v>
      </c>
      <c r="G5162" s="259" t="s">
        <v>888</v>
      </c>
      <c r="H5162" s="259">
        <v>2</v>
      </c>
      <c r="I5162" s="259" t="s">
        <v>9739</v>
      </c>
      <c r="J5162" s="259" t="s">
        <v>9740</v>
      </c>
      <c r="K5162" s="259" t="s">
        <v>9771</v>
      </c>
      <c r="L5162" s="260">
        <v>45532</v>
      </c>
      <c r="M5162" s="259" t="s">
        <v>20</v>
      </c>
    </row>
    <row r="5163" spans="1:13" x14ac:dyDescent="0.35">
      <c r="A5163" s="261" t="s">
        <v>753</v>
      </c>
      <c r="B5163" s="261" t="s">
        <v>754</v>
      </c>
      <c r="C5163" s="261" t="s">
        <v>749</v>
      </c>
      <c r="D5163" s="261" t="s">
        <v>1000</v>
      </c>
      <c r="E5163" s="261">
        <v>21546125</v>
      </c>
      <c r="F5163" s="261" t="s">
        <v>9718</v>
      </c>
      <c r="G5163" s="261" t="s">
        <v>888</v>
      </c>
      <c r="H5163" s="261">
        <v>2</v>
      </c>
      <c r="I5163" s="261" t="s">
        <v>9719</v>
      </c>
      <c r="J5163" s="261" t="s">
        <v>9772</v>
      </c>
      <c r="K5163" s="261" t="s">
        <v>9773</v>
      </c>
      <c r="L5163" s="262">
        <v>45532</v>
      </c>
      <c r="M5163" s="261" t="s">
        <v>20</v>
      </c>
    </row>
    <row r="5164" spans="1:13" x14ac:dyDescent="0.35">
      <c r="A5164" s="259" t="s">
        <v>753</v>
      </c>
      <c r="B5164" s="259" t="s">
        <v>754</v>
      </c>
      <c r="C5164" s="259" t="s">
        <v>749</v>
      </c>
      <c r="D5164" s="259" t="s">
        <v>1003</v>
      </c>
      <c r="E5164" s="259">
        <v>3481935</v>
      </c>
      <c r="F5164" s="259" t="s">
        <v>1820</v>
      </c>
      <c r="G5164" s="259" t="s">
        <v>888</v>
      </c>
      <c r="H5164" s="259">
        <v>2</v>
      </c>
      <c r="I5164" s="259" t="s">
        <v>1821</v>
      </c>
      <c r="J5164" s="259" t="s">
        <v>9774</v>
      </c>
      <c r="K5164" s="259" t="s">
        <v>9775</v>
      </c>
      <c r="L5164" s="260">
        <v>45532</v>
      </c>
      <c r="M5164" s="259" t="s">
        <v>20</v>
      </c>
    </row>
    <row r="5165" spans="1:13" x14ac:dyDescent="0.35">
      <c r="A5165" s="261" t="s">
        <v>753</v>
      </c>
      <c r="B5165" s="261" t="s">
        <v>754</v>
      </c>
      <c r="C5165" s="261" t="s">
        <v>749</v>
      </c>
      <c r="D5165" s="261" t="s">
        <v>1006</v>
      </c>
      <c r="E5165" s="261">
        <v>5620929</v>
      </c>
      <c r="F5165" s="261" t="s">
        <v>1820</v>
      </c>
      <c r="G5165" s="261" t="s">
        <v>22</v>
      </c>
      <c r="H5165" s="261">
        <v>3</v>
      </c>
      <c r="I5165" s="261" t="s">
        <v>1821</v>
      </c>
      <c r="J5165" s="261" t="s">
        <v>9776</v>
      </c>
      <c r="K5165" s="261" t="s">
        <v>9777</v>
      </c>
      <c r="L5165" s="262">
        <v>45532</v>
      </c>
      <c r="M5165" s="261" t="s">
        <v>20</v>
      </c>
    </row>
    <row r="5166" spans="1:13" x14ac:dyDescent="0.35">
      <c r="A5166" s="259" t="s">
        <v>753</v>
      </c>
      <c r="B5166" s="259" t="s">
        <v>754</v>
      </c>
      <c r="C5166" s="259" t="s">
        <v>749</v>
      </c>
      <c r="D5166" s="259" t="s">
        <v>823</v>
      </c>
      <c r="E5166" s="259">
        <v>0</v>
      </c>
      <c r="F5166" s="259" t="s">
        <v>17</v>
      </c>
      <c r="G5166" s="259" t="s">
        <v>22</v>
      </c>
      <c r="H5166" s="259">
        <v>3</v>
      </c>
      <c r="I5166" s="259" t="s">
        <v>17</v>
      </c>
      <c r="J5166" s="259" t="s">
        <v>9748</v>
      </c>
      <c r="K5166" s="259" t="s">
        <v>9778</v>
      </c>
      <c r="L5166" s="260">
        <v>45532</v>
      </c>
      <c r="M5166" s="259" t="s">
        <v>20</v>
      </c>
    </row>
    <row r="5167" spans="1:13" x14ac:dyDescent="0.35">
      <c r="A5167" s="261" t="s">
        <v>747</v>
      </c>
      <c r="B5167" s="261" t="s">
        <v>748</v>
      </c>
      <c r="C5167" s="261" t="s">
        <v>749</v>
      </c>
      <c r="D5167" s="261" t="s">
        <v>953</v>
      </c>
      <c r="E5167" s="261">
        <v>132489162</v>
      </c>
      <c r="F5167" s="261" t="s">
        <v>9710</v>
      </c>
      <c r="G5167" s="261" t="s">
        <v>888</v>
      </c>
      <c r="H5167" s="261">
        <v>2</v>
      </c>
      <c r="I5167" s="261" t="s">
        <v>9711</v>
      </c>
      <c r="J5167" s="261" t="s">
        <v>9712</v>
      </c>
      <c r="K5167" s="261" t="s">
        <v>9779</v>
      </c>
      <c r="L5167" s="262">
        <v>45532</v>
      </c>
      <c r="M5167" s="261" t="s">
        <v>20</v>
      </c>
    </row>
    <row r="5168" spans="1:13" x14ac:dyDescent="0.35">
      <c r="A5168" s="259" t="s">
        <v>747</v>
      </c>
      <c r="B5168" s="259" t="s">
        <v>748</v>
      </c>
      <c r="C5168" s="259" t="s">
        <v>749</v>
      </c>
      <c r="D5168" s="259" t="s">
        <v>694</v>
      </c>
      <c r="E5168" s="259">
        <v>1128571</v>
      </c>
      <c r="F5168" s="259" t="s">
        <v>9780</v>
      </c>
      <c r="G5168" s="259" t="s">
        <v>22</v>
      </c>
      <c r="H5168" s="259">
        <v>3</v>
      </c>
      <c r="I5168" s="259" t="s">
        <v>9781</v>
      </c>
      <c r="J5168" s="259" t="s">
        <v>9782</v>
      </c>
      <c r="K5168" s="259" t="s">
        <v>9783</v>
      </c>
      <c r="L5168" s="260">
        <v>45532</v>
      </c>
      <c r="M5168" s="259" t="s">
        <v>20</v>
      </c>
    </row>
    <row r="5169" spans="1:13" x14ac:dyDescent="0.35">
      <c r="A5169" s="261" t="s">
        <v>747</v>
      </c>
      <c r="B5169" s="261" t="s">
        <v>748</v>
      </c>
      <c r="C5169" s="261" t="s">
        <v>749</v>
      </c>
      <c r="D5169" s="261" t="s">
        <v>962</v>
      </c>
      <c r="E5169" s="261">
        <v>96623873</v>
      </c>
      <c r="F5169" s="261" t="s">
        <v>9784</v>
      </c>
      <c r="G5169" s="261" t="s">
        <v>888</v>
      </c>
      <c r="H5169" s="261">
        <v>2</v>
      </c>
      <c r="I5169" s="261" t="s">
        <v>9785</v>
      </c>
      <c r="J5169" s="261" t="s">
        <v>9786</v>
      </c>
      <c r="K5169" s="261" t="s">
        <v>9787</v>
      </c>
      <c r="L5169" s="262">
        <v>45532</v>
      </c>
      <c r="M5169" s="261" t="s">
        <v>20</v>
      </c>
    </row>
    <row r="5170" spans="1:13" x14ac:dyDescent="0.35">
      <c r="A5170" s="259" t="s">
        <v>747</v>
      </c>
      <c r="B5170" s="259" t="s">
        <v>748</v>
      </c>
      <c r="C5170" s="259" t="s">
        <v>749</v>
      </c>
      <c r="D5170" s="259" t="s">
        <v>967</v>
      </c>
      <c r="E5170" s="259">
        <v>1064412</v>
      </c>
      <c r="F5170" s="259" t="s">
        <v>6139</v>
      </c>
      <c r="G5170" s="259" t="s">
        <v>888</v>
      </c>
      <c r="H5170" s="259">
        <v>2</v>
      </c>
      <c r="I5170" s="259" t="s">
        <v>9788</v>
      </c>
      <c r="J5170" s="259" t="s">
        <v>9789</v>
      </c>
      <c r="K5170" s="259" t="s">
        <v>9790</v>
      </c>
      <c r="L5170" s="260">
        <v>45532</v>
      </c>
      <c r="M5170" s="259" t="s">
        <v>20</v>
      </c>
    </row>
    <row r="5171" spans="1:13" x14ac:dyDescent="0.35">
      <c r="A5171" s="261" t="s">
        <v>747</v>
      </c>
      <c r="B5171" s="261" t="s">
        <v>748</v>
      </c>
      <c r="C5171" s="261" t="s">
        <v>749</v>
      </c>
      <c r="D5171" s="261" t="s">
        <v>568</v>
      </c>
      <c r="E5171" s="261">
        <v>1064412</v>
      </c>
      <c r="F5171" s="261" t="s">
        <v>6139</v>
      </c>
      <c r="G5171" s="261" t="s">
        <v>22</v>
      </c>
      <c r="H5171" s="261">
        <v>3</v>
      </c>
      <c r="I5171" s="261" t="s">
        <v>9788</v>
      </c>
      <c r="J5171" s="261" t="s">
        <v>9791</v>
      </c>
      <c r="K5171" s="261" t="s">
        <v>9792</v>
      </c>
      <c r="L5171" s="262">
        <v>45532</v>
      </c>
      <c r="M5171" s="261" t="s">
        <v>20</v>
      </c>
    </row>
    <row r="5172" spans="1:13" x14ac:dyDescent="0.35">
      <c r="A5172" s="259" t="s">
        <v>747</v>
      </c>
      <c r="B5172" s="259" t="s">
        <v>748</v>
      </c>
      <c r="C5172" s="259" t="s">
        <v>749</v>
      </c>
      <c r="D5172" s="259" t="s">
        <v>793</v>
      </c>
      <c r="E5172" s="259">
        <v>5388</v>
      </c>
      <c r="F5172" s="259" t="s">
        <v>9732</v>
      </c>
      <c r="G5172" s="259" t="s">
        <v>888</v>
      </c>
      <c r="H5172" s="259">
        <v>2</v>
      </c>
      <c r="I5172" s="259" t="s">
        <v>9733</v>
      </c>
      <c r="J5172" s="259" t="s">
        <v>9734</v>
      </c>
      <c r="K5172" s="259" t="s">
        <v>9793</v>
      </c>
      <c r="L5172" s="260">
        <v>45532</v>
      </c>
      <c r="M5172" s="259" t="s">
        <v>20</v>
      </c>
    </row>
    <row r="5173" spans="1:13" x14ac:dyDescent="0.35">
      <c r="A5173" s="261" t="s">
        <v>747</v>
      </c>
      <c r="B5173" s="261" t="s">
        <v>748</v>
      </c>
      <c r="C5173" s="261" t="s">
        <v>749</v>
      </c>
      <c r="D5173" s="261" t="s">
        <v>990</v>
      </c>
      <c r="E5173" s="261">
        <v>1064412</v>
      </c>
      <c r="F5173" s="261" t="s">
        <v>6139</v>
      </c>
      <c r="G5173" s="261" t="s">
        <v>888</v>
      </c>
      <c r="H5173" s="261">
        <v>2</v>
      </c>
      <c r="I5173" s="261" t="s">
        <v>9788</v>
      </c>
      <c r="J5173" s="261" t="s">
        <v>9794</v>
      </c>
      <c r="K5173" s="261" t="s">
        <v>9795</v>
      </c>
      <c r="L5173" s="262">
        <v>45532</v>
      </c>
      <c r="M5173" s="261" t="s">
        <v>20</v>
      </c>
    </row>
    <row r="5174" spans="1:13" x14ac:dyDescent="0.35">
      <c r="A5174" s="259" t="s">
        <v>747</v>
      </c>
      <c r="B5174" s="259" t="s">
        <v>748</v>
      </c>
      <c r="C5174" s="259" t="s">
        <v>749</v>
      </c>
      <c r="D5174" s="259" t="s">
        <v>995</v>
      </c>
      <c r="E5174" s="259">
        <v>95559461</v>
      </c>
      <c r="F5174" s="259" t="s">
        <v>9796</v>
      </c>
      <c r="G5174" s="259" t="s">
        <v>888</v>
      </c>
      <c r="H5174" s="259">
        <v>2</v>
      </c>
      <c r="I5174" s="259" t="s">
        <v>9797</v>
      </c>
      <c r="J5174" s="259" t="s">
        <v>9798</v>
      </c>
      <c r="K5174" s="259" t="s">
        <v>9799</v>
      </c>
      <c r="L5174" s="260">
        <v>45532</v>
      </c>
      <c r="M5174" s="259" t="s">
        <v>20</v>
      </c>
    </row>
    <row r="5175" spans="1:13" x14ac:dyDescent="0.35">
      <c r="A5175" s="261" t="s">
        <v>747</v>
      </c>
      <c r="B5175" s="261" t="s">
        <v>748</v>
      </c>
      <c r="C5175" s="261" t="s">
        <v>749</v>
      </c>
      <c r="D5175" s="261" t="s">
        <v>1000</v>
      </c>
      <c r="E5175" s="261">
        <v>0</v>
      </c>
      <c r="F5175" s="261" t="s">
        <v>9800</v>
      </c>
      <c r="G5175" s="261" t="s">
        <v>888</v>
      </c>
      <c r="H5175" s="261">
        <v>2</v>
      </c>
      <c r="I5175" s="261" t="s">
        <v>9801</v>
      </c>
      <c r="J5175" s="261" t="s">
        <v>9802</v>
      </c>
      <c r="K5175" s="261" t="s">
        <v>9803</v>
      </c>
      <c r="L5175" s="262">
        <v>45532</v>
      </c>
      <c r="M5175" s="261" t="s">
        <v>20</v>
      </c>
    </row>
    <row r="5176" spans="1:13" x14ac:dyDescent="0.35">
      <c r="A5176" s="259" t="s">
        <v>747</v>
      </c>
      <c r="B5176" s="259" t="s">
        <v>748</v>
      </c>
      <c r="C5176" s="259" t="s">
        <v>749</v>
      </c>
      <c r="D5176" s="259" t="s">
        <v>1003</v>
      </c>
      <c r="E5176" s="259">
        <v>1064412</v>
      </c>
      <c r="F5176" s="259" t="s">
        <v>6139</v>
      </c>
      <c r="G5176" s="259" t="s">
        <v>888</v>
      </c>
      <c r="H5176" s="259">
        <v>2</v>
      </c>
      <c r="I5176" s="259" t="s">
        <v>9788</v>
      </c>
      <c r="J5176" s="259" t="s">
        <v>9804</v>
      </c>
      <c r="K5176" s="259" t="s">
        <v>9805</v>
      </c>
      <c r="L5176" s="260">
        <v>45532</v>
      </c>
      <c r="M5176" s="259" t="s">
        <v>20</v>
      </c>
    </row>
    <row r="5177" spans="1:13" x14ac:dyDescent="0.35">
      <c r="A5177" s="261" t="s">
        <v>747</v>
      </c>
      <c r="B5177" s="261" t="s">
        <v>748</v>
      </c>
      <c r="C5177" s="261" t="s">
        <v>749</v>
      </c>
      <c r="D5177" s="261" t="s">
        <v>1006</v>
      </c>
      <c r="E5177" s="261">
        <v>0</v>
      </c>
      <c r="F5177" s="261" t="s">
        <v>17</v>
      </c>
      <c r="G5177" s="261" t="s">
        <v>22</v>
      </c>
      <c r="H5177" s="261">
        <v>3</v>
      </c>
      <c r="I5177" s="261" t="s">
        <v>9806</v>
      </c>
      <c r="J5177" s="261" t="s">
        <v>9807</v>
      </c>
      <c r="K5177" s="261" t="s">
        <v>9808</v>
      </c>
      <c r="L5177" s="262">
        <v>45532</v>
      </c>
      <c r="M5177" s="261" t="s">
        <v>20</v>
      </c>
    </row>
    <row r="5178" spans="1:13" x14ac:dyDescent="0.35">
      <c r="A5178" s="259" t="s">
        <v>747</v>
      </c>
      <c r="B5178" s="259" t="s">
        <v>748</v>
      </c>
      <c r="C5178" s="259" t="s">
        <v>749</v>
      </c>
      <c r="D5178" s="259" t="s">
        <v>823</v>
      </c>
      <c r="E5178" s="259">
        <v>0</v>
      </c>
      <c r="F5178" s="259" t="s">
        <v>17</v>
      </c>
      <c r="G5178" s="259" t="s">
        <v>22</v>
      </c>
      <c r="H5178" s="259">
        <v>3</v>
      </c>
      <c r="I5178" s="259" t="s">
        <v>9806</v>
      </c>
      <c r="J5178" s="259" t="s">
        <v>9809</v>
      </c>
      <c r="K5178" s="259" t="s">
        <v>9810</v>
      </c>
      <c r="L5178" s="260">
        <v>45532</v>
      </c>
      <c r="M5178" s="259" t="s">
        <v>20</v>
      </c>
    </row>
    <row r="5179" spans="1:13" x14ac:dyDescent="0.35">
      <c r="A5179" s="261" t="s">
        <v>868</v>
      </c>
      <c r="B5179" s="261" t="s">
        <v>869</v>
      </c>
      <c r="C5179" s="261" t="s">
        <v>749</v>
      </c>
      <c r="D5179" s="261" t="s">
        <v>953</v>
      </c>
      <c r="E5179" s="261">
        <v>132489162</v>
      </c>
      <c r="F5179" s="261" t="s">
        <v>9710</v>
      </c>
      <c r="G5179" s="261" t="s">
        <v>888</v>
      </c>
      <c r="H5179" s="261">
        <v>2</v>
      </c>
      <c r="I5179" s="261" t="s">
        <v>9711</v>
      </c>
      <c r="J5179" s="261" t="s">
        <v>9712</v>
      </c>
      <c r="K5179" s="261" t="s">
        <v>9811</v>
      </c>
      <c r="L5179" s="262">
        <v>45532</v>
      </c>
      <c r="M5179" s="261" t="s">
        <v>20</v>
      </c>
    </row>
    <row r="5180" spans="1:13" x14ac:dyDescent="0.35">
      <c r="A5180" s="259" t="s">
        <v>868</v>
      </c>
      <c r="B5180" s="259" t="s">
        <v>869</v>
      </c>
      <c r="C5180" s="259" t="s">
        <v>749</v>
      </c>
      <c r="D5180" s="259" t="s">
        <v>694</v>
      </c>
      <c r="E5180" s="259">
        <v>1129935</v>
      </c>
      <c r="F5180" s="259" t="s">
        <v>9714</v>
      </c>
      <c r="G5180" s="259" t="s">
        <v>22</v>
      </c>
      <c r="H5180" s="259">
        <v>3</v>
      </c>
      <c r="I5180" s="259" t="s">
        <v>9715</v>
      </c>
      <c r="J5180" s="259" t="s">
        <v>9812</v>
      </c>
      <c r="K5180" s="259" t="s">
        <v>9813</v>
      </c>
      <c r="L5180" s="260">
        <v>45532</v>
      </c>
      <c r="M5180" s="259" t="s">
        <v>20</v>
      </c>
    </row>
    <row r="5181" spans="1:13" x14ac:dyDescent="0.35">
      <c r="A5181" s="261" t="s">
        <v>868</v>
      </c>
      <c r="B5181" s="261" t="s">
        <v>869</v>
      </c>
      <c r="C5181" s="261" t="s">
        <v>749</v>
      </c>
      <c r="D5181" s="261" t="s">
        <v>962</v>
      </c>
      <c r="E5181" s="261">
        <v>132489162</v>
      </c>
      <c r="F5181" s="261" t="s">
        <v>9710</v>
      </c>
      <c r="G5181" s="261" t="s">
        <v>888</v>
      </c>
      <c r="H5181" s="261">
        <v>2</v>
      </c>
      <c r="I5181" s="261" t="s">
        <v>9711</v>
      </c>
      <c r="J5181" s="261" t="s">
        <v>9814</v>
      </c>
      <c r="K5181" s="261" t="s">
        <v>9815</v>
      </c>
      <c r="L5181" s="262">
        <v>45532</v>
      </c>
      <c r="M5181" s="261" t="s">
        <v>20</v>
      </c>
    </row>
    <row r="5182" spans="1:13" x14ac:dyDescent="0.35">
      <c r="A5182" s="259" t="s">
        <v>868</v>
      </c>
      <c r="B5182" s="259" t="s">
        <v>869</v>
      </c>
      <c r="C5182" s="259" t="s">
        <v>749</v>
      </c>
      <c r="D5182" s="259" t="s">
        <v>967</v>
      </c>
      <c r="E5182" s="259">
        <v>132489162</v>
      </c>
      <c r="F5182" s="259" t="s">
        <v>9710</v>
      </c>
      <c r="G5182" s="259" t="s">
        <v>888</v>
      </c>
      <c r="H5182" s="259">
        <v>2</v>
      </c>
      <c r="I5182" s="259" t="s">
        <v>9711</v>
      </c>
      <c r="J5182" s="259" t="s">
        <v>9816</v>
      </c>
      <c r="K5182" s="259" t="s">
        <v>9817</v>
      </c>
      <c r="L5182" s="260">
        <v>45532</v>
      </c>
      <c r="M5182" s="259" t="s">
        <v>20</v>
      </c>
    </row>
    <row r="5183" spans="1:13" x14ac:dyDescent="0.35">
      <c r="A5183" s="261" t="s">
        <v>868</v>
      </c>
      <c r="B5183" s="261" t="s">
        <v>869</v>
      </c>
      <c r="C5183" s="261" t="s">
        <v>749</v>
      </c>
      <c r="D5183" s="261" t="s">
        <v>568</v>
      </c>
      <c r="E5183" s="261">
        <v>5551918</v>
      </c>
      <c r="F5183" s="261" t="s">
        <v>9818</v>
      </c>
      <c r="G5183" s="261" t="s">
        <v>22</v>
      </c>
      <c r="H5183" s="261">
        <v>3</v>
      </c>
      <c r="I5183" s="261" t="s">
        <v>9819</v>
      </c>
      <c r="J5183" s="261" t="s">
        <v>9820</v>
      </c>
      <c r="K5183" s="261" t="s">
        <v>9821</v>
      </c>
      <c r="L5183" s="262">
        <v>45532</v>
      </c>
      <c r="M5183" s="261" t="s">
        <v>20</v>
      </c>
    </row>
    <row r="5184" spans="1:13" x14ac:dyDescent="0.35">
      <c r="A5184" s="259" t="s">
        <v>868</v>
      </c>
      <c r="B5184" s="259" t="s">
        <v>869</v>
      </c>
      <c r="C5184" s="259" t="s">
        <v>749</v>
      </c>
      <c r="D5184" s="259" t="s">
        <v>38</v>
      </c>
      <c r="E5184" s="259">
        <v>2700000</v>
      </c>
      <c r="F5184" s="259" t="s">
        <v>9822</v>
      </c>
      <c r="G5184" s="259" t="s">
        <v>22</v>
      </c>
      <c r="H5184" s="259">
        <v>3</v>
      </c>
      <c r="I5184" s="259" t="s">
        <v>9823</v>
      </c>
      <c r="J5184" s="259" t="s">
        <v>9824</v>
      </c>
      <c r="K5184" s="259" t="s">
        <v>9825</v>
      </c>
      <c r="L5184" s="260">
        <v>45532</v>
      </c>
      <c r="M5184" s="259" t="s">
        <v>20</v>
      </c>
    </row>
    <row r="5185" spans="1:13" x14ac:dyDescent="0.35">
      <c r="A5185" s="261" t="s">
        <v>868</v>
      </c>
      <c r="B5185" s="261" t="s">
        <v>869</v>
      </c>
      <c r="C5185" s="261" t="s">
        <v>749</v>
      </c>
      <c r="D5185" s="261" t="s">
        <v>635</v>
      </c>
      <c r="E5185" s="261">
        <v>5388</v>
      </c>
      <c r="F5185" s="261" t="s">
        <v>9732</v>
      </c>
      <c r="G5185" s="261" t="s">
        <v>888</v>
      </c>
      <c r="H5185" s="261">
        <v>2</v>
      </c>
      <c r="I5185" s="261" t="s">
        <v>9733</v>
      </c>
      <c r="J5185" s="261" t="s">
        <v>9734</v>
      </c>
      <c r="K5185" s="261" t="s">
        <v>9826</v>
      </c>
      <c r="L5185" s="262">
        <v>45532</v>
      </c>
      <c r="M5185" s="261" t="s">
        <v>20</v>
      </c>
    </row>
    <row r="5186" spans="1:13" x14ac:dyDescent="0.35">
      <c r="A5186" s="259" t="s">
        <v>868</v>
      </c>
      <c r="B5186" s="259" t="s">
        <v>869</v>
      </c>
      <c r="C5186" s="259" t="s">
        <v>749</v>
      </c>
      <c r="D5186" s="259" t="s">
        <v>793</v>
      </c>
      <c r="E5186" s="259">
        <v>5388</v>
      </c>
      <c r="F5186" s="259" t="s">
        <v>9732</v>
      </c>
      <c r="G5186" s="259" t="s">
        <v>888</v>
      </c>
      <c r="H5186" s="259">
        <v>2</v>
      </c>
      <c r="I5186" s="259" t="s">
        <v>9733</v>
      </c>
      <c r="J5186" s="259" t="s">
        <v>9734</v>
      </c>
      <c r="K5186" s="259" t="s">
        <v>9827</v>
      </c>
      <c r="L5186" s="260">
        <v>45532</v>
      </c>
      <c r="M5186" s="259" t="s">
        <v>20</v>
      </c>
    </row>
    <row r="5187" spans="1:13" x14ac:dyDescent="0.35">
      <c r="A5187" s="261" t="s">
        <v>868</v>
      </c>
      <c r="B5187" s="261" t="s">
        <v>869</v>
      </c>
      <c r="C5187" s="261" t="s">
        <v>749</v>
      </c>
      <c r="D5187" s="261" t="s">
        <v>990</v>
      </c>
      <c r="E5187" s="261">
        <v>21360000</v>
      </c>
      <c r="F5187" s="261" t="s">
        <v>9828</v>
      </c>
      <c r="G5187" s="261" t="s">
        <v>888</v>
      </c>
      <c r="H5187" s="261">
        <v>2</v>
      </c>
      <c r="I5187" s="261" t="s">
        <v>9829</v>
      </c>
      <c r="J5187" s="261" t="s">
        <v>9830</v>
      </c>
      <c r="K5187" s="261" t="s">
        <v>9831</v>
      </c>
      <c r="L5187" s="262">
        <v>45532</v>
      </c>
      <c r="M5187" s="261" t="s">
        <v>20</v>
      </c>
    </row>
    <row r="5188" spans="1:13" x14ac:dyDescent="0.35">
      <c r="A5188" s="259" t="s">
        <v>868</v>
      </c>
      <c r="B5188" s="259" t="s">
        <v>869</v>
      </c>
      <c r="C5188" s="259" t="s">
        <v>749</v>
      </c>
      <c r="D5188" s="259" t="s">
        <v>995</v>
      </c>
      <c r="E5188" s="259">
        <v>0</v>
      </c>
      <c r="F5188" s="259" t="s">
        <v>9832</v>
      </c>
      <c r="G5188" s="259" t="s">
        <v>492</v>
      </c>
      <c r="H5188" s="259">
        <v>1</v>
      </c>
      <c r="I5188" s="259" t="s">
        <v>9833</v>
      </c>
      <c r="J5188" s="259" t="s">
        <v>9834</v>
      </c>
      <c r="K5188" s="259" t="s">
        <v>9835</v>
      </c>
      <c r="L5188" s="260">
        <v>45532</v>
      </c>
      <c r="M5188" s="259" t="s">
        <v>20</v>
      </c>
    </row>
    <row r="5189" spans="1:13" x14ac:dyDescent="0.35">
      <c r="A5189" s="261" t="s">
        <v>868</v>
      </c>
      <c r="B5189" s="261" t="s">
        <v>869</v>
      </c>
      <c r="C5189" s="261" t="s">
        <v>749</v>
      </c>
      <c r="D5189" s="261" t="s">
        <v>1000</v>
      </c>
      <c r="E5189" s="261">
        <v>111129162</v>
      </c>
      <c r="F5189" s="261" t="s">
        <v>9836</v>
      </c>
      <c r="G5189" s="261" t="s">
        <v>492</v>
      </c>
      <c r="H5189" s="261">
        <v>1</v>
      </c>
      <c r="I5189" s="261" t="s">
        <v>9837</v>
      </c>
      <c r="J5189" s="261" t="s">
        <v>9838</v>
      </c>
      <c r="K5189" s="261" t="s">
        <v>9839</v>
      </c>
      <c r="L5189" s="262">
        <v>45532</v>
      </c>
      <c r="M5189" s="261" t="s">
        <v>20</v>
      </c>
    </row>
    <row r="5190" spans="1:13" x14ac:dyDescent="0.35">
      <c r="A5190" s="259" t="s">
        <v>868</v>
      </c>
      <c r="B5190" s="259" t="s">
        <v>869</v>
      </c>
      <c r="C5190" s="259" t="s">
        <v>749</v>
      </c>
      <c r="D5190" s="259" t="s">
        <v>1003</v>
      </c>
      <c r="E5190" s="259">
        <v>9874000</v>
      </c>
      <c r="F5190" s="259" t="s">
        <v>9828</v>
      </c>
      <c r="G5190" s="259" t="s">
        <v>888</v>
      </c>
      <c r="H5190" s="259">
        <v>2</v>
      </c>
      <c r="I5190" s="259" t="s">
        <v>9840</v>
      </c>
      <c r="J5190" s="259" t="s">
        <v>9841</v>
      </c>
      <c r="K5190" s="259" t="s">
        <v>9842</v>
      </c>
      <c r="L5190" s="260">
        <v>45532</v>
      </c>
      <c r="M5190" s="259" t="s">
        <v>20</v>
      </c>
    </row>
    <row r="5191" spans="1:13" x14ac:dyDescent="0.35">
      <c r="A5191" s="261" t="s">
        <v>868</v>
      </c>
      <c r="B5191" s="261" t="s">
        <v>869</v>
      </c>
      <c r="C5191" s="261" t="s">
        <v>749</v>
      </c>
      <c r="D5191" s="261" t="s">
        <v>1006</v>
      </c>
      <c r="E5191" s="261">
        <v>11486000</v>
      </c>
      <c r="F5191" s="261" t="s">
        <v>1820</v>
      </c>
      <c r="G5191" s="261" t="s">
        <v>22</v>
      </c>
      <c r="H5191" s="261">
        <v>3</v>
      </c>
      <c r="I5191" s="261" t="s">
        <v>1821</v>
      </c>
      <c r="J5191" s="261" t="s">
        <v>9843</v>
      </c>
      <c r="K5191" s="261" t="s">
        <v>9844</v>
      </c>
      <c r="L5191" s="262">
        <v>45532</v>
      </c>
      <c r="M5191" s="261" t="s">
        <v>20</v>
      </c>
    </row>
    <row r="5192" spans="1:13" x14ac:dyDescent="0.35">
      <c r="A5192" s="259" t="s">
        <v>868</v>
      </c>
      <c r="B5192" s="259" t="s">
        <v>869</v>
      </c>
      <c r="C5192" s="259" t="s">
        <v>749</v>
      </c>
      <c r="D5192" s="259" t="s">
        <v>823</v>
      </c>
      <c r="E5192" s="259">
        <v>0</v>
      </c>
      <c r="F5192" s="259" t="s">
        <v>1820</v>
      </c>
      <c r="G5192" s="259" t="s">
        <v>22</v>
      </c>
      <c r="H5192" s="259">
        <v>3</v>
      </c>
      <c r="I5192" s="259" t="s">
        <v>1821</v>
      </c>
      <c r="J5192" s="259" t="s">
        <v>9845</v>
      </c>
      <c r="K5192" s="259" t="s">
        <v>9846</v>
      </c>
      <c r="L5192" s="260">
        <v>45532</v>
      </c>
      <c r="M5192" s="259" t="s">
        <v>20</v>
      </c>
    </row>
    <row r="5193" spans="1:13" x14ac:dyDescent="0.35">
      <c r="A5193" s="261" t="s">
        <v>708</v>
      </c>
      <c r="B5193" s="261" t="s">
        <v>709</v>
      </c>
      <c r="C5193" s="261" t="s">
        <v>710</v>
      </c>
      <c r="D5193" s="261" t="s">
        <v>995</v>
      </c>
      <c r="E5193" s="261">
        <v>689118</v>
      </c>
      <c r="F5193" s="261" t="s">
        <v>9847</v>
      </c>
      <c r="G5193" s="261" t="s">
        <v>22</v>
      </c>
      <c r="H5193" s="261">
        <v>3</v>
      </c>
      <c r="I5193" s="261" t="s">
        <v>9848</v>
      </c>
      <c r="J5193" s="261" t="s">
        <v>9849</v>
      </c>
      <c r="K5193" s="261" t="s">
        <v>9850</v>
      </c>
      <c r="L5193" s="262">
        <v>45532</v>
      </c>
      <c r="M5193" s="261" t="s">
        <v>20</v>
      </c>
    </row>
    <row r="5194" spans="1:13" x14ac:dyDescent="0.35">
      <c r="A5194" s="259" t="s">
        <v>708</v>
      </c>
      <c r="B5194" s="259" t="s">
        <v>709</v>
      </c>
      <c r="C5194" s="259" t="s">
        <v>710</v>
      </c>
      <c r="D5194" s="259" t="s">
        <v>1000</v>
      </c>
      <c r="E5194" s="259">
        <v>200957</v>
      </c>
      <c r="F5194" s="259" t="s">
        <v>9851</v>
      </c>
      <c r="G5194" s="259" t="s">
        <v>22</v>
      </c>
      <c r="H5194" s="259">
        <v>3</v>
      </c>
      <c r="I5194" s="259" t="s">
        <v>9852</v>
      </c>
      <c r="J5194" s="259" t="s">
        <v>9853</v>
      </c>
      <c r="K5194" s="259" t="s">
        <v>9854</v>
      </c>
      <c r="L5194" s="260">
        <v>45532</v>
      </c>
      <c r="M5194" s="259" t="s">
        <v>20</v>
      </c>
    </row>
    <row r="5195" spans="1:13" x14ac:dyDescent="0.35">
      <c r="A5195" s="261" t="s">
        <v>708</v>
      </c>
      <c r="B5195" s="261" t="s">
        <v>709</v>
      </c>
      <c r="C5195" s="261" t="s">
        <v>710</v>
      </c>
      <c r="D5195" s="261" t="s">
        <v>1003</v>
      </c>
      <c r="E5195" s="261">
        <v>4743</v>
      </c>
      <c r="F5195" s="261" t="s">
        <v>9855</v>
      </c>
      <c r="G5195" s="261" t="s">
        <v>22</v>
      </c>
      <c r="H5195" s="261">
        <v>3</v>
      </c>
      <c r="I5195" s="261" t="s">
        <v>9856</v>
      </c>
      <c r="J5195" s="261" t="s">
        <v>9857</v>
      </c>
      <c r="K5195" s="261" t="s">
        <v>9858</v>
      </c>
      <c r="L5195" s="262">
        <v>45532</v>
      </c>
      <c r="M5195" s="261" t="s">
        <v>20</v>
      </c>
    </row>
    <row r="5196" spans="1:13" x14ac:dyDescent="0.35">
      <c r="A5196" s="259" t="s">
        <v>708</v>
      </c>
      <c r="B5196" s="259" t="s">
        <v>709</v>
      </c>
      <c r="C5196" s="259" t="s">
        <v>710</v>
      </c>
      <c r="D5196" s="259" t="s">
        <v>1006</v>
      </c>
      <c r="E5196" s="259">
        <v>0</v>
      </c>
      <c r="F5196" s="259" t="s">
        <v>9859</v>
      </c>
      <c r="G5196" s="259" t="s">
        <v>22</v>
      </c>
      <c r="H5196" s="259">
        <v>3</v>
      </c>
      <c r="I5196" s="259" t="s">
        <v>9856</v>
      </c>
      <c r="J5196" s="259" t="s">
        <v>9860</v>
      </c>
      <c r="K5196" s="259" t="s">
        <v>9861</v>
      </c>
      <c r="L5196" s="260">
        <v>45532</v>
      </c>
      <c r="M5196" s="259" t="s">
        <v>20</v>
      </c>
    </row>
    <row r="5197" spans="1:13" x14ac:dyDescent="0.35">
      <c r="A5197" s="261" t="s">
        <v>708</v>
      </c>
      <c r="B5197" s="261" t="s">
        <v>709</v>
      </c>
      <c r="C5197" s="261" t="s">
        <v>710</v>
      </c>
      <c r="D5197" s="261" t="s">
        <v>823</v>
      </c>
      <c r="E5197" s="261">
        <v>0</v>
      </c>
      <c r="F5197" s="261" t="s">
        <v>9859</v>
      </c>
      <c r="G5197" s="261" t="s">
        <v>22</v>
      </c>
      <c r="H5197" s="261">
        <v>3</v>
      </c>
      <c r="I5197" s="261" t="s">
        <v>9856</v>
      </c>
      <c r="J5197" s="261" t="s">
        <v>9862</v>
      </c>
      <c r="K5197" s="261" t="s">
        <v>9863</v>
      </c>
      <c r="L5197" s="262">
        <v>45532</v>
      </c>
      <c r="M5197" s="261" t="s">
        <v>20</v>
      </c>
    </row>
    <row r="5198" spans="1:13" x14ac:dyDescent="0.35">
      <c r="A5198" s="259" t="s">
        <v>699</v>
      </c>
      <c r="B5198" s="259" t="s">
        <v>700</v>
      </c>
      <c r="C5198" s="259" t="s">
        <v>701</v>
      </c>
      <c r="D5198" s="259" t="s">
        <v>953</v>
      </c>
      <c r="E5198" s="259">
        <v>3114382</v>
      </c>
      <c r="F5198" s="259" t="s">
        <v>9864</v>
      </c>
      <c r="G5198" s="259" t="s">
        <v>888</v>
      </c>
      <c r="H5198" s="259">
        <v>2</v>
      </c>
      <c r="I5198" s="259" t="s">
        <v>9865</v>
      </c>
      <c r="J5198" s="259" t="s">
        <v>9866</v>
      </c>
      <c r="K5198" s="259" t="s">
        <v>9867</v>
      </c>
      <c r="L5198" s="260">
        <v>45532</v>
      </c>
      <c r="M5198" s="259" t="s">
        <v>20</v>
      </c>
    </row>
    <row r="5199" spans="1:13" x14ac:dyDescent="0.35">
      <c r="A5199" s="261" t="s">
        <v>699</v>
      </c>
      <c r="B5199" s="261" t="s">
        <v>700</v>
      </c>
      <c r="C5199" s="261" t="s">
        <v>701</v>
      </c>
      <c r="D5199" s="261" t="s">
        <v>694</v>
      </c>
      <c r="E5199" s="261">
        <v>16556</v>
      </c>
      <c r="F5199" s="261" t="s">
        <v>9868</v>
      </c>
      <c r="G5199" s="261" t="s">
        <v>888</v>
      </c>
      <c r="H5199" s="261">
        <v>2</v>
      </c>
      <c r="I5199" s="261" t="s">
        <v>9869</v>
      </c>
      <c r="J5199" s="261" t="s">
        <v>9870</v>
      </c>
      <c r="K5199" s="261" t="s">
        <v>9871</v>
      </c>
      <c r="L5199" s="262">
        <v>45532</v>
      </c>
      <c r="M5199" s="261" t="s">
        <v>20</v>
      </c>
    </row>
    <row r="5200" spans="1:13" x14ac:dyDescent="0.35">
      <c r="A5200" s="259" t="s">
        <v>699</v>
      </c>
      <c r="B5200" s="259" t="s">
        <v>700</v>
      </c>
      <c r="C5200" s="259" t="s">
        <v>701</v>
      </c>
      <c r="D5200" s="259" t="s">
        <v>962</v>
      </c>
      <c r="E5200" s="259">
        <v>2164982</v>
      </c>
      <c r="F5200" s="259" t="s">
        <v>9872</v>
      </c>
      <c r="G5200" s="259" t="s">
        <v>888</v>
      </c>
      <c r="H5200" s="259">
        <v>2</v>
      </c>
      <c r="I5200" s="259" t="s">
        <v>9873</v>
      </c>
      <c r="J5200" s="259" t="s">
        <v>9874</v>
      </c>
      <c r="K5200" s="259" t="s">
        <v>9875</v>
      </c>
      <c r="L5200" s="260">
        <v>45532</v>
      </c>
      <c r="M5200" s="259" t="s">
        <v>20</v>
      </c>
    </row>
    <row r="5201" spans="1:13" x14ac:dyDescent="0.35">
      <c r="A5201" s="261" t="s">
        <v>699</v>
      </c>
      <c r="B5201" s="261" t="s">
        <v>700</v>
      </c>
      <c r="C5201" s="261" t="s">
        <v>701</v>
      </c>
      <c r="D5201" s="261" t="s">
        <v>967</v>
      </c>
      <c r="E5201" s="261">
        <v>301982</v>
      </c>
      <c r="F5201" s="261" t="s">
        <v>9876</v>
      </c>
      <c r="G5201" s="261" t="s">
        <v>888</v>
      </c>
      <c r="H5201" s="261">
        <v>2</v>
      </c>
      <c r="I5201" s="261" t="s">
        <v>9877</v>
      </c>
      <c r="J5201" s="261" t="s">
        <v>9878</v>
      </c>
      <c r="K5201" s="261" t="s">
        <v>9879</v>
      </c>
      <c r="L5201" s="262">
        <v>45532</v>
      </c>
      <c r="M5201" s="261" t="s">
        <v>20</v>
      </c>
    </row>
    <row r="5202" spans="1:13" x14ac:dyDescent="0.35">
      <c r="A5202" s="259" t="s">
        <v>699</v>
      </c>
      <c r="B5202" s="259" t="s">
        <v>700</v>
      </c>
      <c r="C5202" s="259" t="s">
        <v>701</v>
      </c>
      <c r="D5202" s="259" t="s">
        <v>568</v>
      </c>
      <c r="E5202" s="259">
        <v>149582</v>
      </c>
      <c r="F5202" s="259" t="s">
        <v>9880</v>
      </c>
      <c r="G5202" s="259" t="s">
        <v>888</v>
      </c>
      <c r="H5202" s="259">
        <v>2</v>
      </c>
      <c r="I5202" s="259" t="s">
        <v>9881</v>
      </c>
      <c r="J5202" s="259" t="s">
        <v>9882</v>
      </c>
      <c r="K5202" s="259" t="s">
        <v>9883</v>
      </c>
      <c r="L5202" s="260">
        <v>45532</v>
      </c>
      <c r="M5202" s="259" t="s">
        <v>20</v>
      </c>
    </row>
    <row r="5203" spans="1:13" x14ac:dyDescent="0.35">
      <c r="A5203" s="261" t="s">
        <v>699</v>
      </c>
      <c r="B5203" s="261" t="s">
        <v>700</v>
      </c>
      <c r="C5203" s="261" t="s">
        <v>701</v>
      </c>
      <c r="D5203" s="261" t="s">
        <v>40</v>
      </c>
      <c r="E5203" s="261">
        <v>2</v>
      </c>
      <c r="F5203" s="261" t="s">
        <v>9884</v>
      </c>
      <c r="G5203" s="261" t="s">
        <v>888</v>
      </c>
      <c r="H5203" s="261">
        <v>2</v>
      </c>
      <c r="I5203" s="261" t="s">
        <v>9885</v>
      </c>
      <c r="J5203" s="261" t="s">
        <v>9886</v>
      </c>
      <c r="K5203" s="261" t="s">
        <v>9887</v>
      </c>
      <c r="L5203" s="262">
        <v>45532</v>
      </c>
      <c r="M5203" s="261" t="s">
        <v>20</v>
      </c>
    </row>
    <row r="5204" spans="1:13" x14ac:dyDescent="0.35">
      <c r="A5204" s="259" t="s">
        <v>699</v>
      </c>
      <c r="B5204" s="259" t="s">
        <v>700</v>
      </c>
      <c r="C5204" s="259" t="s">
        <v>701</v>
      </c>
      <c r="D5204" s="259" t="s">
        <v>635</v>
      </c>
      <c r="E5204" s="259">
        <v>0</v>
      </c>
      <c r="F5204" s="259" t="s">
        <v>9517</v>
      </c>
      <c r="G5204" s="259" t="s">
        <v>888</v>
      </c>
      <c r="H5204" s="259">
        <v>2</v>
      </c>
      <c r="I5204" s="259" t="s">
        <v>790</v>
      </c>
      <c r="J5204" s="259" t="s">
        <v>9888</v>
      </c>
      <c r="K5204" s="259" t="s">
        <v>9889</v>
      </c>
      <c r="L5204" s="260">
        <v>45532</v>
      </c>
      <c r="M5204" s="259" t="s">
        <v>20</v>
      </c>
    </row>
    <row r="5205" spans="1:13" x14ac:dyDescent="0.35">
      <c r="A5205" s="261" t="s">
        <v>699</v>
      </c>
      <c r="B5205" s="261" t="s">
        <v>700</v>
      </c>
      <c r="C5205" s="261" t="s">
        <v>701</v>
      </c>
      <c r="D5205" s="261" t="s">
        <v>793</v>
      </c>
      <c r="E5205" s="261">
        <v>0</v>
      </c>
      <c r="F5205" s="261" t="s">
        <v>9517</v>
      </c>
      <c r="G5205" s="261" t="s">
        <v>888</v>
      </c>
      <c r="H5205" s="261">
        <v>2</v>
      </c>
      <c r="I5205" s="261" t="s">
        <v>790</v>
      </c>
      <c r="J5205" s="261" t="s">
        <v>9888</v>
      </c>
      <c r="K5205" s="261" t="s">
        <v>9890</v>
      </c>
      <c r="L5205" s="262">
        <v>45532</v>
      </c>
      <c r="M5205" s="261" t="s">
        <v>20</v>
      </c>
    </row>
    <row r="5206" spans="1:13" x14ac:dyDescent="0.35">
      <c r="A5206" s="259" t="s">
        <v>699</v>
      </c>
      <c r="B5206" s="259" t="s">
        <v>700</v>
      </c>
      <c r="C5206" s="259" t="s">
        <v>701</v>
      </c>
      <c r="D5206" s="259" t="s">
        <v>990</v>
      </c>
      <c r="E5206" s="259">
        <v>149582</v>
      </c>
      <c r="F5206" s="259" t="s">
        <v>9880</v>
      </c>
      <c r="G5206" s="259" t="s">
        <v>888</v>
      </c>
      <c r="H5206" s="259">
        <v>2</v>
      </c>
      <c r="I5206" s="259" t="s">
        <v>9891</v>
      </c>
      <c r="J5206" s="259" t="s">
        <v>9892</v>
      </c>
      <c r="K5206" s="259" t="s">
        <v>9893</v>
      </c>
      <c r="L5206" s="260">
        <v>45532</v>
      </c>
      <c r="M5206" s="259" t="s">
        <v>20</v>
      </c>
    </row>
    <row r="5207" spans="1:13" x14ac:dyDescent="0.35">
      <c r="A5207" s="261" t="s">
        <v>699</v>
      </c>
      <c r="B5207" s="261" t="s">
        <v>700</v>
      </c>
      <c r="C5207" s="261" t="s">
        <v>701</v>
      </c>
      <c r="D5207" s="261" t="s">
        <v>995</v>
      </c>
      <c r="E5207" s="261">
        <v>1863000</v>
      </c>
      <c r="F5207" s="261" t="s">
        <v>9894</v>
      </c>
      <c r="G5207" s="261" t="s">
        <v>888</v>
      </c>
      <c r="H5207" s="261">
        <v>2</v>
      </c>
      <c r="I5207" s="261" t="s">
        <v>9895</v>
      </c>
      <c r="J5207" s="261" t="s">
        <v>9896</v>
      </c>
      <c r="K5207" s="261" t="s">
        <v>9897</v>
      </c>
      <c r="L5207" s="262">
        <v>45532</v>
      </c>
      <c r="M5207" s="261" t="s">
        <v>20</v>
      </c>
    </row>
    <row r="5208" spans="1:13" x14ac:dyDescent="0.35">
      <c r="A5208" s="259" t="s">
        <v>699</v>
      </c>
      <c r="B5208" s="259" t="s">
        <v>700</v>
      </c>
      <c r="C5208" s="259" t="s">
        <v>701</v>
      </c>
      <c r="D5208" s="259" t="s">
        <v>1000</v>
      </c>
      <c r="E5208" s="259">
        <v>152400</v>
      </c>
      <c r="F5208" s="259" t="s">
        <v>9898</v>
      </c>
      <c r="G5208" s="259" t="s">
        <v>888</v>
      </c>
      <c r="H5208" s="259">
        <v>2</v>
      </c>
      <c r="I5208" s="259" t="s">
        <v>9899</v>
      </c>
      <c r="J5208" s="259" t="s">
        <v>9900</v>
      </c>
      <c r="K5208" s="259" t="s">
        <v>9901</v>
      </c>
      <c r="L5208" s="260">
        <v>45532</v>
      </c>
      <c r="M5208" s="259" t="s">
        <v>20</v>
      </c>
    </row>
    <row r="5209" spans="1:13" x14ac:dyDescent="0.35">
      <c r="A5209" s="261" t="s">
        <v>699</v>
      </c>
      <c r="B5209" s="261" t="s">
        <v>700</v>
      </c>
      <c r="C5209" s="261" t="s">
        <v>701</v>
      </c>
      <c r="D5209" s="261" t="s">
        <v>1003</v>
      </c>
      <c r="E5209" s="261">
        <v>149582</v>
      </c>
      <c r="F5209" s="261" t="s">
        <v>9880</v>
      </c>
      <c r="G5209" s="261" t="s">
        <v>888</v>
      </c>
      <c r="H5209" s="261">
        <v>2</v>
      </c>
      <c r="I5209" s="261" t="s">
        <v>9891</v>
      </c>
      <c r="J5209" s="261" t="s">
        <v>9902</v>
      </c>
      <c r="K5209" s="261" t="s">
        <v>9903</v>
      </c>
      <c r="L5209" s="262">
        <v>45532</v>
      </c>
      <c r="M5209" s="261" t="s">
        <v>20</v>
      </c>
    </row>
    <row r="5210" spans="1:13" x14ac:dyDescent="0.35">
      <c r="A5210" s="259" t="s">
        <v>699</v>
      </c>
      <c r="B5210" s="259" t="s">
        <v>700</v>
      </c>
      <c r="C5210" s="259" t="s">
        <v>701</v>
      </c>
      <c r="D5210" s="259" t="s">
        <v>1006</v>
      </c>
      <c r="E5210" s="259">
        <v>0</v>
      </c>
      <c r="F5210" s="259" t="s">
        <v>9904</v>
      </c>
      <c r="G5210" s="259" t="s">
        <v>888</v>
      </c>
      <c r="H5210" s="259">
        <v>2</v>
      </c>
      <c r="I5210" s="259" t="s">
        <v>9905</v>
      </c>
      <c r="J5210" s="259" t="s">
        <v>9906</v>
      </c>
      <c r="K5210" s="259" t="s">
        <v>9907</v>
      </c>
      <c r="L5210" s="260">
        <v>45532</v>
      </c>
      <c r="M5210" s="259" t="s">
        <v>20</v>
      </c>
    </row>
    <row r="5211" spans="1:13" x14ac:dyDescent="0.35">
      <c r="A5211" s="261" t="s">
        <v>699</v>
      </c>
      <c r="B5211" s="261" t="s">
        <v>700</v>
      </c>
      <c r="C5211" s="261" t="s">
        <v>701</v>
      </c>
      <c r="D5211" s="261" t="s">
        <v>823</v>
      </c>
      <c r="E5211" s="261">
        <v>0</v>
      </c>
      <c r="F5211" s="261" t="s">
        <v>9904</v>
      </c>
      <c r="G5211" s="261" t="s">
        <v>888</v>
      </c>
      <c r="H5211" s="261">
        <v>2</v>
      </c>
      <c r="I5211" s="261" t="s">
        <v>9905</v>
      </c>
      <c r="J5211" s="261" t="s">
        <v>9908</v>
      </c>
      <c r="K5211" s="261" t="s">
        <v>9909</v>
      </c>
      <c r="L5211" s="262">
        <v>45532</v>
      </c>
      <c r="M5211" s="261" t="s">
        <v>20</v>
      </c>
    </row>
    <row r="5212" spans="1:13" x14ac:dyDescent="0.35">
      <c r="A5212" s="259" t="s">
        <v>699</v>
      </c>
      <c r="B5212" s="259" t="s">
        <v>700</v>
      </c>
      <c r="C5212" s="259" t="s">
        <v>701</v>
      </c>
      <c r="D5212" s="259" t="s">
        <v>404</v>
      </c>
      <c r="E5212" s="259">
        <v>2</v>
      </c>
      <c r="F5212" s="259" t="s">
        <v>3809</v>
      </c>
      <c r="G5212" s="259" t="s">
        <v>22</v>
      </c>
      <c r="H5212" s="259">
        <v>3</v>
      </c>
      <c r="I5212" s="259" t="s">
        <v>3810</v>
      </c>
      <c r="J5212" s="259" t="s">
        <v>3811</v>
      </c>
      <c r="K5212" s="259" t="s">
        <v>9910</v>
      </c>
      <c r="L5212" s="260">
        <v>45532</v>
      </c>
      <c r="M5212" s="259" t="s">
        <v>20</v>
      </c>
    </row>
    <row r="5213" spans="1:13" x14ac:dyDescent="0.35">
      <c r="A5213" s="261" t="s">
        <v>59</v>
      </c>
      <c r="B5213" s="261" t="s">
        <v>60</v>
      </c>
      <c r="C5213" s="261" t="s">
        <v>61</v>
      </c>
      <c r="D5213" s="261" t="s">
        <v>953</v>
      </c>
      <c r="E5213" s="261">
        <v>23460000</v>
      </c>
      <c r="F5213" s="261" t="s">
        <v>4316</v>
      </c>
      <c r="G5213" s="261" t="s">
        <v>492</v>
      </c>
      <c r="H5213" s="261">
        <v>1</v>
      </c>
      <c r="I5213" s="261" t="s">
        <v>4317</v>
      </c>
      <c r="J5213" s="261" t="s">
        <v>4318</v>
      </c>
      <c r="K5213" s="261" t="s">
        <v>9911</v>
      </c>
      <c r="L5213" s="262">
        <v>45532</v>
      </c>
      <c r="M5213" s="261" t="s">
        <v>20</v>
      </c>
    </row>
    <row r="5214" spans="1:13" x14ac:dyDescent="0.35">
      <c r="A5214" s="259" t="s">
        <v>59</v>
      </c>
      <c r="B5214" s="259" t="s">
        <v>60</v>
      </c>
      <c r="C5214" s="259" t="s">
        <v>61</v>
      </c>
      <c r="D5214" s="259" t="s">
        <v>694</v>
      </c>
      <c r="E5214" s="259">
        <v>185180</v>
      </c>
      <c r="F5214" s="259" t="s">
        <v>695</v>
      </c>
      <c r="G5214" s="259" t="s">
        <v>492</v>
      </c>
      <c r="H5214" s="259">
        <v>1</v>
      </c>
      <c r="I5214" s="259" t="s">
        <v>9912</v>
      </c>
      <c r="J5214" s="259" t="s">
        <v>9913</v>
      </c>
      <c r="K5214" s="259" t="s">
        <v>9914</v>
      </c>
      <c r="L5214" s="260">
        <v>45532</v>
      </c>
      <c r="M5214" s="259" t="s">
        <v>20</v>
      </c>
    </row>
    <row r="5215" spans="1:13" x14ac:dyDescent="0.35">
      <c r="A5215" s="261" t="s">
        <v>59</v>
      </c>
      <c r="B5215" s="261" t="s">
        <v>60</v>
      </c>
      <c r="C5215" s="261" t="s">
        <v>61</v>
      </c>
      <c r="D5215" s="261" t="s">
        <v>962</v>
      </c>
      <c r="E5215" s="261">
        <v>23460000</v>
      </c>
      <c r="F5215" s="261" t="s">
        <v>4316</v>
      </c>
      <c r="G5215" s="261" t="s">
        <v>492</v>
      </c>
      <c r="H5215" s="261">
        <v>1</v>
      </c>
      <c r="I5215" s="261" t="s">
        <v>4317</v>
      </c>
      <c r="J5215" s="261" t="s">
        <v>9915</v>
      </c>
      <c r="K5215" s="261" t="s">
        <v>9916</v>
      </c>
      <c r="L5215" s="262">
        <v>45532</v>
      </c>
      <c r="M5215" s="261" t="s">
        <v>20</v>
      </c>
    </row>
    <row r="5216" spans="1:13" x14ac:dyDescent="0.35">
      <c r="A5216" s="259" t="s">
        <v>59</v>
      </c>
      <c r="B5216" s="259" t="s">
        <v>60</v>
      </c>
      <c r="C5216" s="259" t="s">
        <v>61</v>
      </c>
      <c r="D5216" s="259" t="s">
        <v>967</v>
      </c>
      <c r="E5216" s="259">
        <v>23460000</v>
      </c>
      <c r="F5216" s="259" t="s">
        <v>4316</v>
      </c>
      <c r="G5216" s="259" t="s">
        <v>492</v>
      </c>
      <c r="H5216" s="259">
        <v>1</v>
      </c>
      <c r="I5216" s="259" t="s">
        <v>4317</v>
      </c>
      <c r="J5216" s="259" t="s">
        <v>9917</v>
      </c>
      <c r="K5216" s="259" t="s">
        <v>9918</v>
      </c>
      <c r="L5216" s="260">
        <v>45532</v>
      </c>
      <c r="M5216" s="259" t="s">
        <v>20</v>
      </c>
    </row>
    <row r="5217" spans="1:13" x14ac:dyDescent="0.35">
      <c r="A5217" s="261" t="s">
        <v>59</v>
      </c>
      <c r="B5217" s="261" t="s">
        <v>60</v>
      </c>
      <c r="C5217" s="261" t="s">
        <v>61</v>
      </c>
      <c r="D5217" s="261" t="s">
        <v>568</v>
      </c>
      <c r="E5217" s="261">
        <v>15298036</v>
      </c>
      <c r="F5217" s="261" t="s">
        <v>9919</v>
      </c>
      <c r="G5217" s="261" t="s">
        <v>888</v>
      </c>
      <c r="H5217" s="261">
        <v>2</v>
      </c>
      <c r="I5217" s="261" t="s">
        <v>9920</v>
      </c>
      <c r="J5217" s="261" t="s">
        <v>9921</v>
      </c>
      <c r="K5217" s="261" t="s">
        <v>9922</v>
      </c>
      <c r="L5217" s="262">
        <v>45532</v>
      </c>
      <c r="M5217" s="261" t="s">
        <v>20</v>
      </c>
    </row>
    <row r="5218" spans="1:13" x14ac:dyDescent="0.35">
      <c r="A5218" s="259" t="s">
        <v>59</v>
      </c>
      <c r="B5218" s="259" t="s">
        <v>60</v>
      </c>
      <c r="C5218" s="259" t="s">
        <v>61</v>
      </c>
      <c r="D5218" s="259" t="s">
        <v>635</v>
      </c>
      <c r="E5218" s="259">
        <v>2938</v>
      </c>
      <c r="F5218" s="259" t="s">
        <v>9923</v>
      </c>
      <c r="G5218" s="259" t="s">
        <v>22</v>
      </c>
      <c r="H5218" s="259">
        <v>3</v>
      </c>
      <c r="I5218" s="259" t="s">
        <v>790</v>
      </c>
      <c r="J5218" s="259" t="s">
        <v>9924</v>
      </c>
      <c r="K5218" s="259" t="s">
        <v>9925</v>
      </c>
      <c r="L5218" s="260">
        <v>45532</v>
      </c>
      <c r="M5218" s="259" t="s">
        <v>20</v>
      </c>
    </row>
    <row r="5219" spans="1:13" x14ac:dyDescent="0.35">
      <c r="A5219" s="261" t="s">
        <v>59</v>
      </c>
      <c r="B5219" s="261" t="s">
        <v>60</v>
      </c>
      <c r="C5219" s="261" t="s">
        <v>61</v>
      </c>
      <c r="D5219" s="261" t="s">
        <v>793</v>
      </c>
      <c r="E5219" s="261">
        <v>2938</v>
      </c>
      <c r="F5219" s="261" t="s">
        <v>9923</v>
      </c>
      <c r="G5219" s="261" t="s">
        <v>22</v>
      </c>
      <c r="H5219" s="261">
        <v>3</v>
      </c>
      <c r="I5219" s="261" t="s">
        <v>790</v>
      </c>
      <c r="J5219" s="261" t="s">
        <v>9924</v>
      </c>
      <c r="K5219" s="261" t="s">
        <v>9926</v>
      </c>
      <c r="L5219" s="262">
        <v>45532</v>
      </c>
      <c r="M5219" s="261" t="s">
        <v>20</v>
      </c>
    </row>
    <row r="5220" spans="1:13" x14ac:dyDescent="0.35">
      <c r="A5220" s="259" t="s">
        <v>59</v>
      </c>
      <c r="B5220" s="259" t="s">
        <v>60</v>
      </c>
      <c r="C5220" s="259" t="s">
        <v>61</v>
      </c>
      <c r="D5220" s="259" t="s">
        <v>990</v>
      </c>
      <c r="E5220" s="259">
        <v>16661466</v>
      </c>
      <c r="F5220" s="259" t="s">
        <v>1796</v>
      </c>
      <c r="G5220" s="259" t="s">
        <v>888</v>
      </c>
      <c r="H5220" s="259">
        <v>2</v>
      </c>
      <c r="I5220" s="259" t="s">
        <v>1797</v>
      </c>
      <c r="J5220" s="259" t="s">
        <v>9927</v>
      </c>
      <c r="K5220" s="259" t="s">
        <v>9928</v>
      </c>
      <c r="L5220" s="260">
        <v>45532</v>
      </c>
      <c r="M5220" s="259" t="s">
        <v>20</v>
      </c>
    </row>
    <row r="5221" spans="1:13" x14ac:dyDescent="0.35">
      <c r="A5221" s="261" t="s">
        <v>59</v>
      </c>
      <c r="B5221" s="261" t="s">
        <v>60</v>
      </c>
      <c r="C5221" s="261" t="s">
        <v>61</v>
      </c>
      <c r="D5221" s="261" t="s">
        <v>995</v>
      </c>
      <c r="E5221" s="261">
        <v>0</v>
      </c>
      <c r="F5221" s="261" t="s">
        <v>1796</v>
      </c>
      <c r="G5221" s="261" t="s">
        <v>888</v>
      </c>
      <c r="H5221" s="261">
        <v>2</v>
      </c>
      <c r="I5221" s="261" t="s">
        <v>1797</v>
      </c>
      <c r="J5221" s="261" t="s">
        <v>9929</v>
      </c>
      <c r="K5221" s="261" t="s">
        <v>9930</v>
      </c>
      <c r="L5221" s="262">
        <v>45532</v>
      </c>
      <c r="M5221" s="261" t="s">
        <v>20</v>
      </c>
    </row>
    <row r="5222" spans="1:13" x14ac:dyDescent="0.35">
      <c r="A5222" s="259" t="s">
        <v>59</v>
      </c>
      <c r="B5222" s="259" t="s">
        <v>60</v>
      </c>
      <c r="C5222" s="259" t="s">
        <v>61</v>
      </c>
      <c r="D5222" s="259" t="s">
        <v>1000</v>
      </c>
      <c r="E5222" s="259">
        <v>6798534</v>
      </c>
      <c r="F5222" s="259" t="s">
        <v>1796</v>
      </c>
      <c r="G5222" s="259" t="s">
        <v>888</v>
      </c>
      <c r="H5222" s="259">
        <v>2</v>
      </c>
      <c r="I5222" s="259" t="s">
        <v>1797</v>
      </c>
      <c r="J5222" s="259" t="s">
        <v>9931</v>
      </c>
      <c r="K5222" s="259" t="s">
        <v>9932</v>
      </c>
      <c r="L5222" s="260">
        <v>45532</v>
      </c>
      <c r="M5222" s="259" t="s">
        <v>20</v>
      </c>
    </row>
    <row r="5223" spans="1:13" x14ac:dyDescent="0.35">
      <c r="A5223" s="261" t="s">
        <v>59</v>
      </c>
      <c r="B5223" s="261" t="s">
        <v>60</v>
      </c>
      <c r="C5223" s="261" t="s">
        <v>61</v>
      </c>
      <c r="D5223" s="261" t="s">
        <v>1003</v>
      </c>
      <c r="E5223" s="261">
        <v>8587929</v>
      </c>
      <c r="F5223" s="261" t="s">
        <v>1796</v>
      </c>
      <c r="G5223" s="261" t="s">
        <v>22</v>
      </c>
      <c r="H5223" s="261">
        <v>3</v>
      </c>
      <c r="I5223" s="261" t="s">
        <v>1797</v>
      </c>
      <c r="J5223" s="261" t="s">
        <v>9933</v>
      </c>
      <c r="K5223" s="261" t="s">
        <v>9934</v>
      </c>
      <c r="L5223" s="262">
        <v>45532</v>
      </c>
      <c r="M5223" s="261" t="s">
        <v>20</v>
      </c>
    </row>
    <row r="5224" spans="1:13" x14ac:dyDescent="0.35">
      <c r="A5224" s="259" t="s">
        <v>59</v>
      </c>
      <c r="B5224" s="259" t="s">
        <v>60</v>
      </c>
      <c r="C5224" s="259" t="s">
        <v>61</v>
      </c>
      <c r="D5224" s="259" t="s">
        <v>1006</v>
      </c>
      <c r="E5224" s="259">
        <v>8073537</v>
      </c>
      <c r="F5224" s="259" t="s">
        <v>1796</v>
      </c>
      <c r="G5224" s="259" t="s">
        <v>22</v>
      </c>
      <c r="H5224" s="259">
        <v>3</v>
      </c>
      <c r="I5224" s="259" t="s">
        <v>1797</v>
      </c>
      <c r="J5224" s="259" t="s">
        <v>9935</v>
      </c>
      <c r="K5224" s="259" t="s">
        <v>9936</v>
      </c>
      <c r="L5224" s="260">
        <v>45532</v>
      </c>
      <c r="M5224" s="259" t="s">
        <v>20</v>
      </c>
    </row>
    <row r="5225" spans="1:13" x14ac:dyDescent="0.35">
      <c r="A5225" s="261" t="s">
        <v>59</v>
      </c>
      <c r="B5225" s="261" t="s">
        <v>60</v>
      </c>
      <c r="C5225" s="261" t="s">
        <v>61</v>
      </c>
      <c r="D5225" s="261" t="s">
        <v>823</v>
      </c>
      <c r="E5225" s="261">
        <v>0</v>
      </c>
      <c r="F5225" s="261" t="s">
        <v>1796</v>
      </c>
      <c r="G5225" s="261" t="s">
        <v>22</v>
      </c>
      <c r="H5225" s="261">
        <v>3</v>
      </c>
      <c r="I5225" s="261" t="s">
        <v>1797</v>
      </c>
      <c r="J5225" s="261" t="s">
        <v>9937</v>
      </c>
      <c r="K5225" s="261" t="s">
        <v>9938</v>
      </c>
      <c r="L5225" s="262">
        <v>45532</v>
      </c>
      <c r="M5225" s="261" t="s">
        <v>20</v>
      </c>
    </row>
    <row r="5226" spans="1:13" x14ac:dyDescent="0.35">
      <c r="A5226" s="259" t="s">
        <v>1800</v>
      </c>
      <c r="B5226" s="259" t="s">
        <v>1801</v>
      </c>
      <c r="C5226" s="259" t="s">
        <v>61</v>
      </c>
      <c r="D5226" s="259" t="s">
        <v>404</v>
      </c>
      <c r="E5226" s="259">
        <v>5</v>
      </c>
      <c r="F5226" s="259" t="s">
        <v>1796</v>
      </c>
      <c r="G5226" s="259" t="s">
        <v>492</v>
      </c>
      <c r="H5226" s="259">
        <v>1</v>
      </c>
      <c r="I5226" s="259" t="s">
        <v>1797</v>
      </c>
      <c r="J5226" s="259" t="s">
        <v>1798</v>
      </c>
      <c r="K5226" s="259" t="s">
        <v>9939</v>
      </c>
      <c r="L5226" s="260">
        <v>45532</v>
      </c>
      <c r="M5226" s="259" t="s">
        <v>20</v>
      </c>
    </row>
    <row r="5227" spans="1:13" x14ac:dyDescent="0.35">
      <c r="A5227" s="261" t="s">
        <v>1800</v>
      </c>
      <c r="B5227" s="261" t="s">
        <v>1801</v>
      </c>
      <c r="C5227" s="261" t="s">
        <v>61</v>
      </c>
      <c r="D5227" s="261" t="s">
        <v>793</v>
      </c>
      <c r="E5227" s="261">
        <v>2938</v>
      </c>
      <c r="F5227" s="261" t="s">
        <v>9923</v>
      </c>
      <c r="G5227" s="261" t="s">
        <v>22</v>
      </c>
      <c r="H5227" s="261">
        <v>3</v>
      </c>
      <c r="I5227" s="261" t="s">
        <v>9940</v>
      </c>
      <c r="J5227" s="261" t="s">
        <v>9924</v>
      </c>
      <c r="K5227" s="261" t="s">
        <v>9941</v>
      </c>
      <c r="L5227" s="262">
        <v>45532</v>
      </c>
      <c r="M5227" s="261" t="s">
        <v>20</v>
      </c>
    </row>
    <row r="5228" spans="1:13" x14ac:dyDescent="0.35">
      <c r="A5228" s="259" t="s">
        <v>422</v>
      </c>
      <c r="B5228" s="259" t="s">
        <v>423</v>
      </c>
      <c r="C5228" s="259" t="s">
        <v>424</v>
      </c>
      <c r="D5228" s="259" t="s">
        <v>568</v>
      </c>
      <c r="E5228" s="259">
        <v>5474612</v>
      </c>
      <c r="F5228" s="259" t="s">
        <v>9942</v>
      </c>
      <c r="G5228" s="259" t="s">
        <v>492</v>
      </c>
      <c r="H5228" s="259">
        <v>1</v>
      </c>
      <c r="I5228" s="259" t="s">
        <v>9943</v>
      </c>
      <c r="J5228" s="259" t="s">
        <v>9944</v>
      </c>
      <c r="K5228" s="259" t="s">
        <v>9945</v>
      </c>
      <c r="L5228" s="260">
        <v>45532</v>
      </c>
      <c r="M5228" s="259" t="s">
        <v>20</v>
      </c>
    </row>
    <row r="5229" spans="1:13" x14ac:dyDescent="0.35">
      <c r="A5229" s="261" t="s">
        <v>422</v>
      </c>
      <c r="B5229" s="261" t="s">
        <v>423</v>
      </c>
      <c r="C5229" s="261" t="s">
        <v>424</v>
      </c>
      <c r="D5229" s="261" t="s">
        <v>635</v>
      </c>
      <c r="E5229" s="261">
        <v>1766</v>
      </c>
      <c r="F5229" s="261" t="s">
        <v>9530</v>
      </c>
      <c r="G5229" s="261" t="s">
        <v>492</v>
      </c>
      <c r="H5229" s="261">
        <v>1</v>
      </c>
      <c r="I5229" s="261" t="s">
        <v>9733</v>
      </c>
      <c r="J5229" s="261" t="s">
        <v>9946</v>
      </c>
      <c r="K5229" s="261" t="s">
        <v>9947</v>
      </c>
      <c r="L5229" s="262">
        <v>45532</v>
      </c>
      <c r="M5229" s="261" t="s">
        <v>20</v>
      </c>
    </row>
    <row r="5230" spans="1:13" x14ac:dyDescent="0.35">
      <c r="A5230" s="259" t="s">
        <v>422</v>
      </c>
      <c r="B5230" s="259" t="s">
        <v>423</v>
      </c>
      <c r="C5230" s="259" t="s">
        <v>424</v>
      </c>
      <c r="D5230" s="259" t="s">
        <v>793</v>
      </c>
      <c r="E5230" s="259">
        <v>1766</v>
      </c>
      <c r="F5230" s="259" t="s">
        <v>9530</v>
      </c>
      <c r="G5230" s="259" t="s">
        <v>492</v>
      </c>
      <c r="H5230" s="259">
        <v>1</v>
      </c>
      <c r="I5230" s="259" t="s">
        <v>691</v>
      </c>
      <c r="J5230" s="259" t="s">
        <v>9946</v>
      </c>
      <c r="K5230" s="259" t="s">
        <v>9948</v>
      </c>
      <c r="L5230" s="260">
        <v>45532</v>
      </c>
      <c r="M5230" s="259" t="s">
        <v>20</v>
      </c>
    </row>
    <row r="5231" spans="1:13" x14ac:dyDescent="0.35">
      <c r="A5231" s="261" t="s">
        <v>422</v>
      </c>
      <c r="B5231" s="261" t="s">
        <v>423</v>
      </c>
      <c r="C5231" s="261" t="s">
        <v>424</v>
      </c>
      <c r="D5231" s="261" t="s">
        <v>404</v>
      </c>
      <c r="E5231" s="261">
        <v>5</v>
      </c>
      <c r="F5231" s="261" t="s">
        <v>9942</v>
      </c>
      <c r="G5231" s="261" t="s">
        <v>492</v>
      </c>
      <c r="H5231" s="261">
        <v>1</v>
      </c>
      <c r="I5231" s="261" t="s">
        <v>9943</v>
      </c>
      <c r="J5231" s="261" t="s">
        <v>9949</v>
      </c>
      <c r="K5231" s="261" t="s">
        <v>9950</v>
      </c>
      <c r="L5231" s="262">
        <v>45532</v>
      </c>
      <c r="M5231" s="261" t="s">
        <v>20</v>
      </c>
    </row>
  </sheetData>
  <autoFilter ref="A1:M5231" xr:uid="{00000000-0009-0000-0000-000000000000}"/>
  <pageMargins left="0.75" right="0.75" top="1" bottom="1" header="0.5" footer="0.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BF194"/>
  <sheetViews>
    <sheetView workbookViewId="0">
      <selection sqref="A1:BE1"/>
    </sheetView>
  </sheetViews>
  <sheetFormatPr defaultColWidth="9.453125" defaultRowHeight="14.5" x14ac:dyDescent="0.35"/>
  <cols>
    <col min="1" max="1" width="49.453125" style="1" bestFit="1" customWidth="1"/>
    <col min="2" max="2" width="5.453125" style="1" bestFit="1" customWidth="1"/>
    <col min="3" max="57" width="5.453125" style="1" customWidth="1"/>
    <col min="58" max="58" width="9.453125" style="1" customWidth="1"/>
    <col min="59" max="16384" width="9.453125" style="1"/>
  </cols>
  <sheetData>
    <row r="1" spans="1:58" x14ac:dyDescent="0.35">
      <c r="A1" s="319"/>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row>
    <row r="2" spans="1:58" s="5" customFormat="1" ht="121.5" customHeight="1" x14ac:dyDescent="0.25">
      <c r="A2" s="16" t="s">
        <v>9970</v>
      </c>
      <c r="B2" s="11" t="s">
        <v>9971</v>
      </c>
      <c r="C2" s="19" t="s">
        <v>11319</v>
      </c>
      <c r="D2" s="19" t="s">
        <v>11320</v>
      </c>
      <c r="E2" s="19" t="s">
        <v>11321</v>
      </c>
      <c r="F2" s="19" t="s">
        <v>11322</v>
      </c>
      <c r="G2" s="19" t="s">
        <v>11323</v>
      </c>
      <c r="H2" s="19" t="s">
        <v>11324</v>
      </c>
      <c r="I2" s="19" t="s">
        <v>11325</v>
      </c>
      <c r="J2" s="19" t="s">
        <v>11326</v>
      </c>
      <c r="K2" s="19" t="s">
        <v>11327</v>
      </c>
      <c r="L2" s="19" t="s">
        <v>11328</v>
      </c>
      <c r="M2" s="19" t="s">
        <v>11329</v>
      </c>
      <c r="N2" s="19" t="s">
        <v>11330</v>
      </c>
      <c r="O2" s="19" t="s">
        <v>11331</v>
      </c>
      <c r="P2" s="19" t="s">
        <v>11332</v>
      </c>
      <c r="Q2" s="19" t="s">
        <v>11333</v>
      </c>
      <c r="R2" s="19" t="s">
        <v>11334</v>
      </c>
      <c r="S2" s="19" t="s">
        <v>11335</v>
      </c>
      <c r="T2" s="19" t="s">
        <v>11336</v>
      </c>
      <c r="U2" s="19" t="s">
        <v>11336</v>
      </c>
      <c r="V2" s="19" t="s">
        <v>11337</v>
      </c>
      <c r="W2" s="19" t="s">
        <v>11338</v>
      </c>
      <c r="X2" s="19" t="s">
        <v>11339</v>
      </c>
      <c r="Y2" s="19" t="s">
        <v>11340</v>
      </c>
      <c r="Z2" s="19" t="s">
        <v>11341</v>
      </c>
      <c r="AA2" s="19" t="s">
        <v>11342</v>
      </c>
      <c r="AB2" s="19" t="s">
        <v>11343</v>
      </c>
      <c r="AC2" s="19" t="s">
        <v>11344</v>
      </c>
      <c r="AD2" s="19" t="s">
        <v>11345</v>
      </c>
      <c r="AE2" s="19" t="s">
        <v>11346</v>
      </c>
      <c r="AF2" s="19" t="s">
        <v>10116</v>
      </c>
      <c r="AG2" s="19" t="s">
        <v>10032</v>
      </c>
      <c r="AH2" s="19" t="s">
        <v>11347</v>
      </c>
      <c r="AI2" s="19" t="s">
        <v>11347</v>
      </c>
      <c r="AJ2" s="19" t="s">
        <v>11347</v>
      </c>
      <c r="AK2" s="19" t="s">
        <v>11348</v>
      </c>
      <c r="AL2" s="19" t="s">
        <v>11349</v>
      </c>
      <c r="AM2" s="19" t="s">
        <v>11350</v>
      </c>
      <c r="AN2" s="19" t="s">
        <v>11351</v>
      </c>
      <c r="AO2" s="19" t="s">
        <v>11352</v>
      </c>
      <c r="AP2" s="19" t="s">
        <v>11353</v>
      </c>
      <c r="AQ2" s="19" t="s">
        <v>11354</v>
      </c>
      <c r="AR2" s="19" t="s">
        <v>11355</v>
      </c>
      <c r="AS2" s="19" t="s">
        <v>11356</v>
      </c>
      <c r="AT2" s="19" t="s">
        <v>11357</v>
      </c>
      <c r="AU2" s="19" t="s">
        <v>11358</v>
      </c>
      <c r="AV2" s="19" t="s">
        <v>11359</v>
      </c>
      <c r="AW2" s="19" t="s">
        <v>11360</v>
      </c>
      <c r="AX2" s="19" t="s">
        <v>11361</v>
      </c>
      <c r="AY2" s="19" t="s">
        <v>11362</v>
      </c>
      <c r="AZ2" s="19" t="s">
        <v>11363</v>
      </c>
      <c r="BA2" s="19" t="s">
        <v>11364</v>
      </c>
      <c r="BB2" s="19" t="s">
        <v>11365</v>
      </c>
      <c r="BC2" s="19" t="s">
        <v>10121</v>
      </c>
      <c r="BD2" s="19" t="s">
        <v>11366</v>
      </c>
      <c r="BE2" s="19" t="s">
        <v>10122</v>
      </c>
    </row>
    <row r="3" spans="1:58" x14ac:dyDescent="0.35">
      <c r="A3" s="17" t="s">
        <v>11367</v>
      </c>
      <c r="B3" s="11"/>
      <c r="C3" s="12">
        <v>2014</v>
      </c>
      <c r="D3" s="12">
        <v>2014</v>
      </c>
      <c r="E3" s="12">
        <v>2014</v>
      </c>
      <c r="F3" s="12">
        <v>2014</v>
      </c>
      <c r="G3" s="12">
        <v>2014</v>
      </c>
      <c r="H3" s="12">
        <v>2014</v>
      </c>
      <c r="I3" s="12">
        <v>2014</v>
      </c>
      <c r="J3" s="12">
        <v>2015</v>
      </c>
      <c r="K3" s="12">
        <v>2015</v>
      </c>
      <c r="L3" s="12">
        <v>2015</v>
      </c>
      <c r="M3" s="12">
        <v>2016</v>
      </c>
      <c r="N3" s="12">
        <v>2016</v>
      </c>
      <c r="O3" s="12">
        <v>2015</v>
      </c>
      <c r="P3" s="12">
        <v>2015</v>
      </c>
      <c r="Q3" s="12">
        <v>2014</v>
      </c>
      <c r="R3" s="12">
        <v>2014</v>
      </c>
      <c r="S3" s="12">
        <v>2016</v>
      </c>
      <c r="T3" s="12">
        <v>2013</v>
      </c>
      <c r="U3" s="12">
        <v>2014</v>
      </c>
      <c r="V3" s="12">
        <v>2014</v>
      </c>
      <c r="W3" s="12">
        <v>2015</v>
      </c>
      <c r="X3" s="12">
        <v>2014</v>
      </c>
      <c r="Y3" s="12">
        <v>2014</v>
      </c>
      <c r="Z3" s="12">
        <v>2014</v>
      </c>
      <c r="AA3" s="12">
        <v>2014</v>
      </c>
      <c r="AB3" s="12">
        <v>2014</v>
      </c>
      <c r="AC3" s="12">
        <v>2014</v>
      </c>
      <c r="AD3" s="12">
        <v>2015</v>
      </c>
      <c r="AE3" s="12">
        <v>2012</v>
      </c>
      <c r="AF3" s="12">
        <v>2014</v>
      </c>
      <c r="AG3" s="12">
        <v>2013</v>
      </c>
      <c r="AH3" s="12">
        <v>2014</v>
      </c>
      <c r="AI3" s="12">
        <v>2015</v>
      </c>
      <c r="AJ3" s="12">
        <v>2016</v>
      </c>
      <c r="AK3" s="12">
        <v>2016</v>
      </c>
      <c r="AL3" s="12">
        <v>2016</v>
      </c>
      <c r="AM3" s="12">
        <v>2015</v>
      </c>
      <c r="AN3" s="12">
        <v>2014</v>
      </c>
      <c r="AO3" s="12">
        <v>2014</v>
      </c>
      <c r="AP3" s="12">
        <v>2014</v>
      </c>
      <c r="AQ3" s="12">
        <v>2014</v>
      </c>
      <c r="AR3" s="12">
        <v>2015</v>
      </c>
      <c r="AS3" s="12">
        <v>2014</v>
      </c>
      <c r="AT3" s="12">
        <v>2015</v>
      </c>
      <c r="AU3" s="12">
        <v>2012</v>
      </c>
      <c r="AV3" s="12">
        <v>2014</v>
      </c>
      <c r="AW3" s="12">
        <v>2014</v>
      </c>
      <c r="AX3" s="12">
        <v>2014</v>
      </c>
      <c r="AY3" s="12">
        <v>2014</v>
      </c>
      <c r="AZ3" s="12">
        <v>2015</v>
      </c>
      <c r="BA3" s="12">
        <v>2015</v>
      </c>
      <c r="BB3" s="12">
        <v>2015</v>
      </c>
      <c r="BC3" s="12">
        <v>2015</v>
      </c>
      <c r="BD3" s="12">
        <v>2014</v>
      </c>
      <c r="BE3" s="12">
        <v>2014</v>
      </c>
    </row>
    <row r="4" spans="1:58" x14ac:dyDescent="0.35">
      <c r="A4" s="16" t="s">
        <v>1456</v>
      </c>
      <c r="B4" s="11" t="s">
        <v>10134</v>
      </c>
      <c r="C4" s="20">
        <v>2014</v>
      </c>
      <c r="D4" s="20">
        <v>2014</v>
      </c>
      <c r="E4" s="20">
        <v>2014</v>
      </c>
      <c r="F4" s="20">
        <v>2014</v>
      </c>
      <c r="G4" s="20">
        <v>2014</v>
      </c>
      <c r="H4" s="20">
        <v>2014</v>
      </c>
      <c r="I4" s="20">
        <v>2014</v>
      </c>
      <c r="J4" s="20">
        <v>2015</v>
      </c>
      <c r="K4" s="20">
        <v>2015</v>
      </c>
      <c r="L4" s="20">
        <v>2015</v>
      </c>
      <c r="M4" s="22">
        <v>2016</v>
      </c>
      <c r="N4" s="22">
        <v>2016</v>
      </c>
      <c r="O4" s="22">
        <v>2015</v>
      </c>
      <c r="P4" s="22">
        <v>2015</v>
      </c>
      <c r="Q4" s="22">
        <v>2014</v>
      </c>
      <c r="R4" s="22">
        <v>2011</v>
      </c>
      <c r="S4" s="22">
        <v>2016</v>
      </c>
      <c r="T4" s="22">
        <v>2013</v>
      </c>
      <c r="U4" s="22">
        <v>2014</v>
      </c>
      <c r="V4" s="22">
        <v>2014</v>
      </c>
      <c r="W4" s="22">
        <v>2015</v>
      </c>
      <c r="X4" s="22">
        <v>2004</v>
      </c>
      <c r="Y4" s="22">
        <v>2013</v>
      </c>
      <c r="Z4" s="22">
        <v>2014</v>
      </c>
      <c r="AA4" s="22">
        <v>2014</v>
      </c>
      <c r="AB4" s="22">
        <v>2014</v>
      </c>
      <c r="AC4" s="22">
        <v>2014</v>
      </c>
      <c r="AD4" s="22">
        <v>2015</v>
      </c>
      <c r="AE4" s="22">
        <v>2012</v>
      </c>
      <c r="AF4" s="22">
        <v>2014</v>
      </c>
      <c r="AG4" s="21">
        <v>2007</v>
      </c>
      <c r="AH4" s="22">
        <v>2014</v>
      </c>
      <c r="AI4" s="22">
        <v>2015</v>
      </c>
      <c r="AJ4" s="22">
        <v>2016</v>
      </c>
      <c r="AK4" s="23">
        <v>2015</v>
      </c>
      <c r="AL4" s="23">
        <v>2015</v>
      </c>
      <c r="AM4" s="22">
        <v>2015</v>
      </c>
      <c r="AN4" s="22">
        <v>2014</v>
      </c>
      <c r="AO4" s="22">
        <v>2014</v>
      </c>
      <c r="AP4" s="22" t="s">
        <v>17</v>
      </c>
      <c r="AQ4" s="22" t="s">
        <v>17</v>
      </c>
      <c r="AR4" s="22">
        <v>2015</v>
      </c>
      <c r="AS4" s="22">
        <v>2014</v>
      </c>
      <c r="AT4" s="22">
        <v>2015</v>
      </c>
      <c r="AU4" s="22">
        <v>2012</v>
      </c>
      <c r="AV4" s="22">
        <v>2011</v>
      </c>
      <c r="AW4" s="22">
        <v>2014</v>
      </c>
      <c r="AX4" s="22">
        <v>2014</v>
      </c>
      <c r="AY4" s="22">
        <v>2014</v>
      </c>
      <c r="AZ4" s="22">
        <v>2015</v>
      </c>
      <c r="BA4" s="22">
        <v>2015</v>
      </c>
      <c r="BB4" s="22">
        <v>2015</v>
      </c>
      <c r="BC4" s="22">
        <v>2015</v>
      </c>
      <c r="BD4" s="22">
        <v>2014</v>
      </c>
      <c r="BE4" s="22">
        <v>2014</v>
      </c>
      <c r="BF4" s="10"/>
    </row>
    <row r="5" spans="1:58" x14ac:dyDescent="0.35">
      <c r="A5" s="16" t="s">
        <v>10136</v>
      </c>
      <c r="B5" s="11" t="s">
        <v>10137</v>
      </c>
      <c r="C5" s="20">
        <v>2014</v>
      </c>
      <c r="D5" s="20">
        <v>2014</v>
      </c>
      <c r="E5" s="20">
        <v>2014</v>
      </c>
      <c r="F5" s="20">
        <v>2014</v>
      </c>
      <c r="G5" s="20">
        <v>2014</v>
      </c>
      <c r="H5" s="20">
        <v>2014</v>
      </c>
      <c r="I5" s="20">
        <v>2014</v>
      </c>
      <c r="J5" s="20">
        <v>2015</v>
      </c>
      <c r="K5" s="20">
        <v>2015</v>
      </c>
      <c r="L5" s="20">
        <v>2015</v>
      </c>
      <c r="M5" s="22">
        <v>2016</v>
      </c>
      <c r="N5" s="22">
        <v>2016</v>
      </c>
      <c r="O5" s="22">
        <v>2015</v>
      </c>
      <c r="P5" s="22">
        <v>2015</v>
      </c>
      <c r="Q5" s="22">
        <v>2014</v>
      </c>
      <c r="R5" s="22">
        <v>2009</v>
      </c>
      <c r="S5" s="22">
        <v>2016</v>
      </c>
      <c r="T5" s="22">
        <v>2013</v>
      </c>
      <c r="U5" s="22">
        <v>2014</v>
      </c>
      <c r="V5" s="22">
        <v>2014</v>
      </c>
      <c r="W5" s="22">
        <v>2015</v>
      </c>
      <c r="X5" s="22">
        <v>2009</v>
      </c>
      <c r="Y5" s="22">
        <v>2013</v>
      </c>
      <c r="Z5" s="22">
        <v>2014</v>
      </c>
      <c r="AA5" s="22">
        <v>2014</v>
      </c>
      <c r="AB5" s="22">
        <v>2013</v>
      </c>
      <c r="AC5" s="22">
        <v>2014</v>
      </c>
      <c r="AD5" s="22">
        <v>2015</v>
      </c>
      <c r="AE5" s="22" t="s">
        <v>17</v>
      </c>
      <c r="AF5" s="22">
        <v>2014</v>
      </c>
      <c r="AG5" s="21">
        <v>2012</v>
      </c>
      <c r="AH5" s="22">
        <v>2014</v>
      </c>
      <c r="AI5" s="22">
        <v>2015</v>
      </c>
      <c r="AJ5" s="22">
        <v>2016</v>
      </c>
      <c r="AK5" s="23" t="s">
        <v>17</v>
      </c>
      <c r="AL5" s="23">
        <v>2015</v>
      </c>
      <c r="AM5" s="22">
        <v>2015</v>
      </c>
      <c r="AN5" s="22">
        <v>2014</v>
      </c>
      <c r="AO5" s="22">
        <v>2014</v>
      </c>
      <c r="AP5" s="22">
        <v>2014</v>
      </c>
      <c r="AQ5" s="22">
        <v>2014</v>
      </c>
      <c r="AR5" s="22" t="s">
        <v>17</v>
      </c>
      <c r="AS5" s="22">
        <v>2014</v>
      </c>
      <c r="AT5" s="22">
        <v>2015</v>
      </c>
      <c r="AU5" s="22">
        <v>2012</v>
      </c>
      <c r="AV5" s="22">
        <v>2012</v>
      </c>
      <c r="AW5" s="22">
        <v>2014</v>
      </c>
      <c r="AX5" s="22">
        <v>2014</v>
      </c>
      <c r="AY5" s="22">
        <v>2014</v>
      </c>
      <c r="AZ5" s="22">
        <v>2015</v>
      </c>
      <c r="BA5" s="22">
        <v>2015</v>
      </c>
      <c r="BB5" s="22">
        <v>2015</v>
      </c>
      <c r="BC5" s="22">
        <v>2015</v>
      </c>
      <c r="BD5" s="22">
        <v>2014</v>
      </c>
      <c r="BE5" s="22">
        <v>2014</v>
      </c>
      <c r="BF5" s="10"/>
    </row>
    <row r="6" spans="1:58" x14ac:dyDescent="0.35">
      <c r="A6" s="16" t="s">
        <v>225</v>
      </c>
      <c r="B6" s="11" t="s">
        <v>10211</v>
      </c>
      <c r="C6" s="20">
        <v>2014</v>
      </c>
      <c r="D6" s="20">
        <v>2014</v>
      </c>
      <c r="E6" s="20">
        <v>2014</v>
      </c>
      <c r="F6" s="20">
        <v>2014</v>
      </c>
      <c r="G6" s="20">
        <v>2014</v>
      </c>
      <c r="H6" s="20">
        <v>2014</v>
      </c>
      <c r="I6" s="20">
        <v>2014</v>
      </c>
      <c r="J6" s="20">
        <v>2015</v>
      </c>
      <c r="K6" s="20">
        <v>2015</v>
      </c>
      <c r="L6" s="20">
        <v>2015</v>
      </c>
      <c r="M6" s="22">
        <v>2016</v>
      </c>
      <c r="N6" s="22">
        <v>2016</v>
      </c>
      <c r="O6" s="22">
        <v>2015</v>
      </c>
      <c r="P6" s="22">
        <v>2015</v>
      </c>
      <c r="Q6" s="22">
        <v>2014</v>
      </c>
      <c r="R6" s="22" t="s">
        <v>17</v>
      </c>
      <c r="S6" s="22">
        <v>2016</v>
      </c>
      <c r="T6" s="22">
        <v>2013</v>
      </c>
      <c r="U6" s="22">
        <v>2014</v>
      </c>
      <c r="V6" s="22">
        <v>2014</v>
      </c>
      <c r="W6" s="22">
        <v>2015</v>
      </c>
      <c r="X6" s="22">
        <v>2012</v>
      </c>
      <c r="Y6" s="22">
        <v>2010</v>
      </c>
      <c r="Z6" s="22">
        <v>2014</v>
      </c>
      <c r="AA6" s="22">
        <v>2014</v>
      </c>
      <c r="AB6" s="22">
        <v>2014</v>
      </c>
      <c r="AC6" s="22">
        <v>2014</v>
      </c>
      <c r="AD6" s="22">
        <v>2015</v>
      </c>
      <c r="AE6" s="22">
        <v>2012</v>
      </c>
      <c r="AF6" s="22">
        <v>2014</v>
      </c>
      <c r="AG6" s="21" t="s">
        <v>17</v>
      </c>
      <c r="AH6" s="22">
        <v>2014</v>
      </c>
      <c r="AI6" s="22">
        <v>2015</v>
      </c>
      <c r="AJ6" s="22">
        <v>2016</v>
      </c>
      <c r="AK6" s="23">
        <v>2015</v>
      </c>
      <c r="AL6" s="23">
        <v>2015</v>
      </c>
      <c r="AM6" s="22">
        <v>2015</v>
      </c>
      <c r="AN6" s="22">
        <v>2014</v>
      </c>
      <c r="AO6" s="22">
        <v>2014</v>
      </c>
      <c r="AP6" s="22">
        <v>2014</v>
      </c>
      <c r="AQ6" s="22">
        <v>2014</v>
      </c>
      <c r="AR6" s="22">
        <v>2011</v>
      </c>
      <c r="AS6" s="22">
        <v>2014</v>
      </c>
      <c r="AT6" s="22">
        <v>2015</v>
      </c>
      <c r="AU6" s="22">
        <v>2012</v>
      </c>
      <c r="AV6" s="22">
        <v>2006</v>
      </c>
      <c r="AW6" s="22">
        <v>2014</v>
      </c>
      <c r="AX6" s="22">
        <v>2014</v>
      </c>
      <c r="AY6" s="22">
        <v>2014</v>
      </c>
      <c r="AZ6" s="22">
        <v>2015</v>
      </c>
      <c r="BA6" s="22">
        <v>2015</v>
      </c>
      <c r="BB6" s="22">
        <v>2015</v>
      </c>
      <c r="BC6" s="22">
        <v>2015</v>
      </c>
      <c r="BD6" s="22">
        <v>2014</v>
      </c>
      <c r="BE6" s="22">
        <v>2014</v>
      </c>
      <c r="BF6" s="10"/>
    </row>
    <row r="7" spans="1:58" x14ac:dyDescent="0.35">
      <c r="A7" s="16" t="s">
        <v>788</v>
      </c>
      <c r="B7" s="11" t="s">
        <v>10135</v>
      </c>
      <c r="C7" s="20">
        <v>2014</v>
      </c>
      <c r="D7" s="20">
        <v>2014</v>
      </c>
      <c r="E7" s="20">
        <v>2014</v>
      </c>
      <c r="F7" s="20">
        <v>2014</v>
      </c>
      <c r="G7" s="20">
        <v>2014</v>
      </c>
      <c r="H7" s="20">
        <v>2014</v>
      </c>
      <c r="I7" s="20">
        <v>2014</v>
      </c>
      <c r="J7" s="20">
        <v>2015</v>
      </c>
      <c r="K7" s="20">
        <v>2015</v>
      </c>
      <c r="L7" s="20">
        <v>2015</v>
      </c>
      <c r="M7" s="22">
        <v>2016</v>
      </c>
      <c r="N7" s="22">
        <v>2016</v>
      </c>
      <c r="O7" s="22">
        <v>2015</v>
      </c>
      <c r="P7" s="22">
        <v>2015</v>
      </c>
      <c r="Q7" s="22">
        <v>2014</v>
      </c>
      <c r="R7" s="22" t="s">
        <v>17</v>
      </c>
      <c r="S7" s="22">
        <v>2016</v>
      </c>
      <c r="T7" s="22">
        <v>2013</v>
      </c>
      <c r="U7" s="22">
        <v>2014</v>
      </c>
      <c r="V7" s="22">
        <v>2014</v>
      </c>
      <c r="W7" s="22">
        <v>2015</v>
      </c>
      <c r="X7" s="22">
        <v>2007</v>
      </c>
      <c r="Y7" s="22">
        <v>2009</v>
      </c>
      <c r="Z7" s="22">
        <v>2014</v>
      </c>
      <c r="AA7" s="22">
        <v>2014</v>
      </c>
      <c r="AB7" s="22">
        <v>2014</v>
      </c>
      <c r="AC7" s="22">
        <v>2014</v>
      </c>
      <c r="AD7" s="22">
        <v>2015</v>
      </c>
      <c r="AE7" s="22">
        <v>2012</v>
      </c>
      <c r="AF7" s="22" t="s">
        <v>17</v>
      </c>
      <c r="AG7" s="21">
        <v>2008</v>
      </c>
      <c r="AH7" s="22">
        <v>2014</v>
      </c>
      <c r="AI7" s="22">
        <v>2015</v>
      </c>
      <c r="AJ7" s="22">
        <v>2016</v>
      </c>
      <c r="AK7" s="23" t="s">
        <v>17</v>
      </c>
      <c r="AL7" s="23">
        <v>2015</v>
      </c>
      <c r="AM7" s="22">
        <v>2015</v>
      </c>
      <c r="AN7" s="22">
        <v>2014</v>
      </c>
      <c r="AO7" s="22">
        <v>2014</v>
      </c>
      <c r="AP7" s="22">
        <v>2013</v>
      </c>
      <c r="AQ7" s="22">
        <v>2013</v>
      </c>
      <c r="AR7" s="22">
        <v>2007</v>
      </c>
      <c r="AS7" s="22">
        <v>2014</v>
      </c>
      <c r="AT7" s="22">
        <v>2015</v>
      </c>
      <c r="AU7" s="22">
        <v>2012</v>
      </c>
      <c r="AV7" s="22">
        <v>2013</v>
      </c>
      <c r="AW7" s="22">
        <v>2014</v>
      </c>
      <c r="AX7" s="22">
        <v>2014</v>
      </c>
      <c r="AY7" s="22">
        <v>2014</v>
      </c>
      <c r="AZ7" s="22">
        <v>2015</v>
      </c>
      <c r="BA7" s="22">
        <v>2015</v>
      </c>
      <c r="BB7" s="22">
        <v>2015</v>
      </c>
      <c r="BC7" s="22">
        <v>2015</v>
      </c>
      <c r="BD7" s="22">
        <v>2014</v>
      </c>
      <c r="BE7" s="22">
        <v>2014</v>
      </c>
      <c r="BF7" s="10"/>
    </row>
    <row r="8" spans="1:58" x14ac:dyDescent="0.35">
      <c r="A8" s="16" t="s">
        <v>10145</v>
      </c>
      <c r="B8" s="11" t="s">
        <v>10146</v>
      </c>
      <c r="C8" s="20">
        <v>2014</v>
      </c>
      <c r="D8" s="20">
        <v>2014</v>
      </c>
      <c r="E8" s="20">
        <v>2014</v>
      </c>
      <c r="F8" s="20">
        <v>2014</v>
      </c>
      <c r="G8" s="20">
        <v>2014</v>
      </c>
      <c r="H8" s="20">
        <v>2014</v>
      </c>
      <c r="I8" s="20">
        <v>2014</v>
      </c>
      <c r="J8" s="20">
        <v>2015</v>
      </c>
      <c r="K8" s="20">
        <v>2015</v>
      </c>
      <c r="L8" s="20">
        <v>2015</v>
      </c>
      <c r="M8" s="22">
        <v>2016</v>
      </c>
      <c r="N8" s="22">
        <v>2016</v>
      </c>
      <c r="O8" s="22">
        <v>2015</v>
      </c>
      <c r="P8" s="22">
        <v>2015</v>
      </c>
      <c r="Q8" s="22">
        <v>2014</v>
      </c>
      <c r="R8" s="22" t="s">
        <v>17</v>
      </c>
      <c r="S8" s="22">
        <v>2016</v>
      </c>
      <c r="T8" s="22">
        <v>2013</v>
      </c>
      <c r="U8" s="22">
        <v>2014</v>
      </c>
      <c r="V8" s="22">
        <v>2014</v>
      </c>
      <c r="W8" s="22">
        <v>2015</v>
      </c>
      <c r="X8" s="22" t="s">
        <v>17</v>
      </c>
      <c r="Y8" s="22" t="s">
        <v>17</v>
      </c>
      <c r="Z8" s="22">
        <v>2014</v>
      </c>
      <c r="AA8" s="22">
        <v>2014</v>
      </c>
      <c r="AB8" s="22" t="s">
        <v>17</v>
      </c>
      <c r="AC8" s="22">
        <v>2014</v>
      </c>
      <c r="AD8" s="22">
        <v>2015</v>
      </c>
      <c r="AE8" s="22" t="s">
        <v>17</v>
      </c>
      <c r="AF8" s="22" t="s">
        <v>17</v>
      </c>
      <c r="AG8" s="21" t="s">
        <v>17</v>
      </c>
      <c r="AH8" s="22">
        <v>2014</v>
      </c>
      <c r="AI8" s="22">
        <v>2015</v>
      </c>
      <c r="AJ8" s="22">
        <v>2016</v>
      </c>
      <c r="AK8" s="23" t="s">
        <v>17</v>
      </c>
      <c r="AL8" s="23">
        <v>2015</v>
      </c>
      <c r="AM8" s="22">
        <v>2015</v>
      </c>
      <c r="AN8" s="22">
        <v>2014</v>
      </c>
      <c r="AO8" s="22">
        <v>2014</v>
      </c>
      <c r="AP8" s="22">
        <v>2014</v>
      </c>
      <c r="AQ8" s="22" t="s">
        <v>17</v>
      </c>
      <c r="AR8" s="22">
        <v>2009</v>
      </c>
      <c r="AS8" s="22">
        <v>2014</v>
      </c>
      <c r="AT8" s="22" t="s">
        <v>17</v>
      </c>
      <c r="AU8" s="22">
        <v>2012</v>
      </c>
      <c r="AV8" s="22">
        <v>2013</v>
      </c>
      <c r="AW8" s="22">
        <v>2014</v>
      </c>
      <c r="AX8" s="22">
        <v>2014</v>
      </c>
      <c r="AY8" s="22">
        <v>2014</v>
      </c>
      <c r="AZ8" s="22">
        <v>2011</v>
      </c>
      <c r="BA8" s="22">
        <v>2015</v>
      </c>
      <c r="BB8" s="22">
        <v>2015</v>
      </c>
      <c r="BC8" s="22">
        <v>2015</v>
      </c>
      <c r="BD8" s="22">
        <v>2014</v>
      </c>
      <c r="BE8" s="22">
        <v>2014</v>
      </c>
      <c r="BF8" s="10"/>
    </row>
    <row r="9" spans="1:58" x14ac:dyDescent="0.35">
      <c r="A9" s="16" t="s">
        <v>10142</v>
      </c>
      <c r="B9" s="11" t="s">
        <v>10143</v>
      </c>
      <c r="C9" s="20">
        <v>2014</v>
      </c>
      <c r="D9" s="20">
        <v>2014</v>
      </c>
      <c r="E9" s="20">
        <v>2014</v>
      </c>
      <c r="F9" s="20">
        <v>2014</v>
      </c>
      <c r="G9" s="20">
        <v>2014</v>
      </c>
      <c r="H9" s="20">
        <v>2014</v>
      </c>
      <c r="I9" s="20">
        <v>2014</v>
      </c>
      <c r="J9" s="20">
        <v>2015</v>
      </c>
      <c r="K9" s="20">
        <v>2015</v>
      </c>
      <c r="L9" s="20">
        <v>2015</v>
      </c>
      <c r="M9" s="22">
        <v>2016</v>
      </c>
      <c r="N9" s="22">
        <v>2016</v>
      </c>
      <c r="O9" s="22">
        <v>2015</v>
      </c>
      <c r="P9" s="22">
        <v>2015</v>
      </c>
      <c r="Q9" s="22">
        <v>2014</v>
      </c>
      <c r="R9" s="22">
        <v>2005</v>
      </c>
      <c r="S9" s="22">
        <v>2016</v>
      </c>
      <c r="T9" s="22">
        <v>2013</v>
      </c>
      <c r="U9" s="22">
        <v>2014</v>
      </c>
      <c r="V9" s="22">
        <v>2014</v>
      </c>
      <c r="W9" s="22">
        <v>2015</v>
      </c>
      <c r="X9" s="22">
        <v>2005</v>
      </c>
      <c r="Y9" s="22">
        <v>2013</v>
      </c>
      <c r="Z9" s="22">
        <v>2014</v>
      </c>
      <c r="AA9" s="22">
        <v>2014</v>
      </c>
      <c r="AB9" s="22">
        <v>2014</v>
      </c>
      <c r="AC9" s="22">
        <v>2014</v>
      </c>
      <c r="AD9" s="22">
        <v>2015</v>
      </c>
      <c r="AE9" s="22" t="s">
        <v>17</v>
      </c>
      <c r="AF9" s="22">
        <v>2014</v>
      </c>
      <c r="AG9" s="21">
        <v>2013</v>
      </c>
      <c r="AH9" s="22">
        <v>2014</v>
      </c>
      <c r="AI9" s="22">
        <v>2015</v>
      </c>
      <c r="AJ9" s="22">
        <v>2016</v>
      </c>
      <c r="AK9" s="23" t="s">
        <v>17</v>
      </c>
      <c r="AL9" s="23">
        <v>2015</v>
      </c>
      <c r="AM9" s="22">
        <v>2015</v>
      </c>
      <c r="AN9" s="22">
        <v>2014</v>
      </c>
      <c r="AO9" s="22">
        <v>2014</v>
      </c>
      <c r="AP9" s="22" t="s">
        <v>17</v>
      </c>
      <c r="AQ9" s="22" t="s">
        <v>17</v>
      </c>
      <c r="AR9" s="22">
        <v>2015</v>
      </c>
      <c r="AS9" s="22">
        <v>2014</v>
      </c>
      <c r="AT9" s="22">
        <v>2015</v>
      </c>
      <c r="AU9" s="22">
        <v>2012</v>
      </c>
      <c r="AV9" s="22">
        <v>2013</v>
      </c>
      <c r="AW9" s="22">
        <v>2014</v>
      </c>
      <c r="AX9" s="22">
        <v>2014</v>
      </c>
      <c r="AY9" s="22">
        <v>2014</v>
      </c>
      <c r="AZ9" s="22">
        <v>2015</v>
      </c>
      <c r="BA9" s="22">
        <v>2015</v>
      </c>
      <c r="BB9" s="22" t="s">
        <v>17</v>
      </c>
      <c r="BC9" s="22">
        <v>2015</v>
      </c>
      <c r="BD9" s="22">
        <v>2014</v>
      </c>
      <c r="BE9" s="22">
        <v>2014</v>
      </c>
      <c r="BF9" s="10"/>
    </row>
    <row r="10" spans="1:58" x14ac:dyDescent="0.35">
      <c r="A10" s="16" t="s">
        <v>701</v>
      </c>
      <c r="B10" s="11" t="s">
        <v>10144</v>
      </c>
      <c r="C10" s="20">
        <v>2014</v>
      </c>
      <c r="D10" s="20">
        <v>2014</v>
      </c>
      <c r="E10" s="20">
        <v>2014</v>
      </c>
      <c r="F10" s="20">
        <v>2014</v>
      </c>
      <c r="G10" s="20">
        <v>2014</v>
      </c>
      <c r="H10" s="20">
        <v>2014</v>
      </c>
      <c r="I10" s="20">
        <v>2014</v>
      </c>
      <c r="J10" s="20">
        <v>2015</v>
      </c>
      <c r="K10" s="20">
        <v>2015</v>
      </c>
      <c r="L10" s="20">
        <v>2015</v>
      </c>
      <c r="M10" s="22">
        <v>2016</v>
      </c>
      <c r="N10" s="22">
        <v>2016</v>
      </c>
      <c r="O10" s="22">
        <v>2015</v>
      </c>
      <c r="P10" s="22">
        <v>2015</v>
      </c>
      <c r="Q10" s="22">
        <v>2014</v>
      </c>
      <c r="R10" s="22">
        <v>2010</v>
      </c>
      <c r="S10" s="22">
        <v>2016</v>
      </c>
      <c r="T10" s="22">
        <v>2013</v>
      </c>
      <c r="U10" s="22">
        <v>2014</v>
      </c>
      <c r="V10" s="22">
        <v>2014</v>
      </c>
      <c r="W10" s="22">
        <v>2015</v>
      </c>
      <c r="X10" s="22">
        <v>2010</v>
      </c>
      <c r="Y10" s="22">
        <v>2013</v>
      </c>
      <c r="Z10" s="22">
        <v>2014</v>
      </c>
      <c r="AA10" s="22">
        <v>2014</v>
      </c>
      <c r="AB10" s="22">
        <v>2014</v>
      </c>
      <c r="AC10" s="22">
        <v>2014</v>
      </c>
      <c r="AD10" s="22">
        <v>2015</v>
      </c>
      <c r="AE10" s="22" t="s">
        <v>17</v>
      </c>
      <c r="AF10" s="22">
        <v>2014</v>
      </c>
      <c r="AG10" s="21">
        <v>2013</v>
      </c>
      <c r="AH10" s="22">
        <v>2014</v>
      </c>
      <c r="AI10" s="22">
        <v>2015</v>
      </c>
      <c r="AJ10" s="22">
        <v>2016</v>
      </c>
      <c r="AK10" s="23">
        <v>2015</v>
      </c>
      <c r="AL10" s="23">
        <v>2015</v>
      </c>
      <c r="AM10" s="22">
        <v>2015</v>
      </c>
      <c r="AN10" s="22">
        <v>2014</v>
      </c>
      <c r="AO10" s="22">
        <v>2014</v>
      </c>
      <c r="AP10" s="22">
        <v>2014</v>
      </c>
      <c r="AQ10" s="22">
        <v>2014</v>
      </c>
      <c r="AR10" s="22">
        <v>2011</v>
      </c>
      <c r="AS10" s="22">
        <v>2014</v>
      </c>
      <c r="AT10" s="22">
        <v>2015</v>
      </c>
      <c r="AU10" s="22">
        <v>2012</v>
      </c>
      <c r="AV10" s="22">
        <v>2011</v>
      </c>
      <c r="AW10" s="22">
        <v>2014</v>
      </c>
      <c r="AX10" s="22">
        <v>2014</v>
      </c>
      <c r="AY10" s="22">
        <v>2014</v>
      </c>
      <c r="AZ10" s="22">
        <v>2015</v>
      </c>
      <c r="BA10" s="22">
        <v>2015</v>
      </c>
      <c r="BB10" s="22">
        <v>2015</v>
      </c>
      <c r="BC10" s="22">
        <v>2015</v>
      </c>
      <c r="BD10" s="22">
        <v>2014</v>
      </c>
      <c r="BE10" s="22">
        <v>2014</v>
      </c>
      <c r="BF10" s="10"/>
    </row>
    <row r="11" spans="1:58" x14ac:dyDescent="0.35">
      <c r="A11" s="16" t="s">
        <v>10147</v>
      </c>
      <c r="B11" s="11" t="s">
        <v>10148</v>
      </c>
      <c r="C11" s="20">
        <v>2014</v>
      </c>
      <c r="D11" s="20">
        <v>2014</v>
      </c>
      <c r="E11" s="20">
        <v>2014</v>
      </c>
      <c r="F11" s="20">
        <v>2014</v>
      </c>
      <c r="G11" s="20">
        <v>2014</v>
      </c>
      <c r="H11" s="20">
        <v>2014</v>
      </c>
      <c r="I11" s="20">
        <v>2014</v>
      </c>
      <c r="J11" s="20">
        <v>2015</v>
      </c>
      <c r="K11" s="20">
        <v>2015</v>
      </c>
      <c r="L11" s="20">
        <v>2015</v>
      </c>
      <c r="M11" s="22">
        <v>2016</v>
      </c>
      <c r="N11" s="22">
        <v>2016</v>
      </c>
      <c r="O11" s="22">
        <v>2015</v>
      </c>
      <c r="P11" s="22">
        <v>2015</v>
      </c>
      <c r="Q11" s="22">
        <v>2014</v>
      </c>
      <c r="R11" s="22" t="s">
        <v>17</v>
      </c>
      <c r="S11" s="22">
        <v>2016</v>
      </c>
      <c r="T11" s="22">
        <v>2013</v>
      </c>
      <c r="U11" s="22">
        <v>2014</v>
      </c>
      <c r="V11" s="22" t="s">
        <v>17</v>
      </c>
      <c r="W11" s="22">
        <v>2015</v>
      </c>
      <c r="X11" s="22">
        <v>2007</v>
      </c>
      <c r="Y11" s="22">
        <v>2011</v>
      </c>
      <c r="Z11" s="22">
        <v>2014</v>
      </c>
      <c r="AA11" s="22">
        <v>2014</v>
      </c>
      <c r="AB11" s="22">
        <v>2013</v>
      </c>
      <c r="AC11" s="22">
        <v>2014</v>
      </c>
      <c r="AD11" s="22">
        <v>2015</v>
      </c>
      <c r="AE11" s="22" t="s">
        <v>17</v>
      </c>
      <c r="AF11" s="22">
        <v>2014</v>
      </c>
      <c r="AG11" s="21">
        <v>2010</v>
      </c>
      <c r="AH11" s="22">
        <v>2014</v>
      </c>
      <c r="AI11" s="22">
        <v>2015</v>
      </c>
      <c r="AJ11" s="22">
        <v>2016</v>
      </c>
      <c r="AK11" s="23" t="s">
        <v>17</v>
      </c>
      <c r="AL11" s="23">
        <v>2015</v>
      </c>
      <c r="AM11" s="22">
        <v>2015</v>
      </c>
      <c r="AN11" s="22">
        <v>2014</v>
      </c>
      <c r="AO11" s="22">
        <v>2014</v>
      </c>
      <c r="AP11" s="22">
        <v>2014</v>
      </c>
      <c r="AQ11" s="22" t="s">
        <v>17</v>
      </c>
      <c r="AR11" s="22">
        <v>2015</v>
      </c>
      <c r="AS11" s="22">
        <v>2014</v>
      </c>
      <c r="AT11" s="22">
        <v>2015</v>
      </c>
      <c r="AU11" s="22">
        <v>2012</v>
      </c>
      <c r="AV11" s="22" t="s">
        <v>17</v>
      </c>
      <c r="AW11" s="22">
        <v>2014</v>
      </c>
      <c r="AX11" s="22">
        <v>2014</v>
      </c>
      <c r="AY11" s="22">
        <v>2014</v>
      </c>
      <c r="AZ11" s="22">
        <v>2015</v>
      </c>
      <c r="BA11" s="22">
        <v>2015</v>
      </c>
      <c r="BB11" s="22">
        <v>2015</v>
      </c>
      <c r="BC11" s="22">
        <v>2015</v>
      </c>
      <c r="BD11" s="22">
        <v>2014</v>
      </c>
      <c r="BE11" s="22">
        <v>2014</v>
      </c>
      <c r="BF11" s="10"/>
    </row>
    <row r="12" spans="1:58" x14ac:dyDescent="0.35">
      <c r="A12" s="16" t="s">
        <v>10149</v>
      </c>
      <c r="B12" s="11" t="s">
        <v>10150</v>
      </c>
      <c r="C12" s="20">
        <v>2014</v>
      </c>
      <c r="D12" s="20">
        <v>2014</v>
      </c>
      <c r="E12" s="20">
        <v>2014</v>
      </c>
      <c r="F12" s="20">
        <v>2014</v>
      </c>
      <c r="G12" s="20">
        <v>2014</v>
      </c>
      <c r="H12" s="20">
        <v>2014</v>
      </c>
      <c r="I12" s="20">
        <v>2014</v>
      </c>
      <c r="J12" s="20">
        <v>2015</v>
      </c>
      <c r="K12" s="20">
        <v>2015</v>
      </c>
      <c r="L12" s="20">
        <v>2015</v>
      </c>
      <c r="M12" s="22">
        <v>2016</v>
      </c>
      <c r="N12" s="22">
        <v>2016</v>
      </c>
      <c r="O12" s="22">
        <v>2015</v>
      </c>
      <c r="P12" s="22">
        <v>2015</v>
      </c>
      <c r="Q12" s="22">
        <v>2014</v>
      </c>
      <c r="R12" s="22" t="s">
        <v>17</v>
      </c>
      <c r="S12" s="22">
        <v>2016</v>
      </c>
      <c r="T12" s="22">
        <v>2013</v>
      </c>
      <c r="U12" s="22">
        <v>2014</v>
      </c>
      <c r="V12" s="22" t="s">
        <v>17</v>
      </c>
      <c r="W12" s="22">
        <v>2015</v>
      </c>
      <c r="X12" s="22" t="s">
        <v>17</v>
      </c>
      <c r="Y12" s="22">
        <v>2011</v>
      </c>
      <c r="Z12" s="22">
        <v>2014</v>
      </c>
      <c r="AA12" s="22">
        <v>2014</v>
      </c>
      <c r="AB12" s="22" t="s">
        <v>17</v>
      </c>
      <c r="AC12" s="22">
        <v>2014</v>
      </c>
      <c r="AD12" s="22">
        <v>2015</v>
      </c>
      <c r="AE12" s="22" t="s">
        <v>17</v>
      </c>
      <c r="AF12" s="22">
        <v>2014</v>
      </c>
      <c r="AG12" s="21">
        <v>2012</v>
      </c>
      <c r="AH12" s="22">
        <v>2014</v>
      </c>
      <c r="AI12" s="22">
        <v>2015</v>
      </c>
      <c r="AJ12" s="22">
        <v>2016</v>
      </c>
      <c r="AK12" s="23" t="s">
        <v>17</v>
      </c>
      <c r="AL12" s="23">
        <v>2015</v>
      </c>
      <c r="AM12" s="22">
        <v>2015</v>
      </c>
      <c r="AN12" s="22">
        <v>2014</v>
      </c>
      <c r="AO12" s="22">
        <v>2014</v>
      </c>
      <c r="AP12" s="22">
        <v>2014</v>
      </c>
      <c r="AQ12" s="22">
        <v>2014</v>
      </c>
      <c r="AR12" s="22">
        <v>2015</v>
      </c>
      <c r="AS12" s="22">
        <v>2014</v>
      </c>
      <c r="AT12" s="22">
        <v>2015</v>
      </c>
      <c r="AU12" s="22">
        <v>2012</v>
      </c>
      <c r="AV12" s="22" t="s">
        <v>17</v>
      </c>
      <c r="AW12" s="22">
        <v>2014</v>
      </c>
      <c r="AX12" s="22">
        <v>2014</v>
      </c>
      <c r="AY12" s="22">
        <v>2014</v>
      </c>
      <c r="AZ12" s="22">
        <v>2015</v>
      </c>
      <c r="BA12" s="22">
        <v>2015</v>
      </c>
      <c r="BB12" s="22">
        <v>2015</v>
      </c>
      <c r="BC12" s="22">
        <v>2015</v>
      </c>
      <c r="BD12" s="22">
        <v>2014</v>
      </c>
      <c r="BE12" s="22">
        <v>2014</v>
      </c>
      <c r="BF12" s="10"/>
    </row>
    <row r="13" spans="1:58" x14ac:dyDescent="0.35">
      <c r="A13" s="16" t="s">
        <v>710</v>
      </c>
      <c r="B13" s="11" t="s">
        <v>10151</v>
      </c>
      <c r="C13" s="20">
        <v>2014</v>
      </c>
      <c r="D13" s="20">
        <v>2014</v>
      </c>
      <c r="E13" s="20">
        <v>2014</v>
      </c>
      <c r="F13" s="20">
        <v>2014</v>
      </c>
      <c r="G13" s="20">
        <v>2014</v>
      </c>
      <c r="H13" s="20">
        <v>2014</v>
      </c>
      <c r="I13" s="20">
        <v>2014</v>
      </c>
      <c r="J13" s="20">
        <v>2015</v>
      </c>
      <c r="K13" s="20">
        <v>2015</v>
      </c>
      <c r="L13" s="20">
        <v>2015</v>
      </c>
      <c r="M13" s="22">
        <v>2016</v>
      </c>
      <c r="N13" s="22">
        <v>2016</v>
      </c>
      <c r="O13" s="22">
        <v>2015</v>
      </c>
      <c r="P13" s="22">
        <v>2015</v>
      </c>
      <c r="Q13" s="22">
        <v>2014</v>
      </c>
      <c r="R13" s="22">
        <v>2006</v>
      </c>
      <c r="S13" s="22">
        <v>2016</v>
      </c>
      <c r="T13" s="22">
        <v>2013</v>
      </c>
      <c r="U13" s="22">
        <v>2014</v>
      </c>
      <c r="V13" s="22">
        <v>2014</v>
      </c>
      <c r="W13" s="22">
        <v>2015</v>
      </c>
      <c r="X13" s="22">
        <v>2013</v>
      </c>
      <c r="Y13" s="22">
        <v>2013</v>
      </c>
      <c r="Z13" s="22">
        <v>2014</v>
      </c>
      <c r="AA13" s="22">
        <v>2014</v>
      </c>
      <c r="AB13" s="22">
        <v>2014</v>
      </c>
      <c r="AC13" s="22">
        <v>2014</v>
      </c>
      <c r="AD13" s="22">
        <v>2015</v>
      </c>
      <c r="AE13" s="22">
        <v>2012</v>
      </c>
      <c r="AF13" s="22">
        <v>2014</v>
      </c>
      <c r="AG13" s="21">
        <v>2008</v>
      </c>
      <c r="AH13" s="22">
        <v>2014</v>
      </c>
      <c r="AI13" s="22">
        <v>2015</v>
      </c>
      <c r="AJ13" s="22">
        <v>2016</v>
      </c>
      <c r="AK13" s="23">
        <v>2015</v>
      </c>
      <c r="AL13" s="23">
        <v>2015</v>
      </c>
      <c r="AM13" s="22">
        <v>2015</v>
      </c>
      <c r="AN13" s="22">
        <v>2014</v>
      </c>
      <c r="AO13" s="22">
        <v>2014</v>
      </c>
      <c r="AP13" s="22" t="s">
        <v>17</v>
      </c>
      <c r="AQ13" s="22" t="s">
        <v>17</v>
      </c>
      <c r="AR13" s="22" t="s">
        <v>17</v>
      </c>
      <c r="AS13" s="22">
        <v>2014</v>
      </c>
      <c r="AT13" s="22">
        <v>2015</v>
      </c>
      <c r="AU13" s="22">
        <v>2012</v>
      </c>
      <c r="AV13" s="22">
        <v>2014</v>
      </c>
      <c r="AW13" s="22">
        <v>2014</v>
      </c>
      <c r="AX13" s="22">
        <v>2014</v>
      </c>
      <c r="AY13" s="22">
        <v>2014</v>
      </c>
      <c r="AZ13" s="22">
        <v>2015</v>
      </c>
      <c r="BA13" s="22">
        <v>2015</v>
      </c>
      <c r="BB13" s="22">
        <v>2015</v>
      </c>
      <c r="BC13" s="22">
        <v>2015</v>
      </c>
      <c r="BD13" s="22">
        <v>2014</v>
      </c>
      <c r="BE13" s="22">
        <v>2014</v>
      </c>
      <c r="BF13" s="10"/>
    </row>
    <row r="14" spans="1:58" x14ac:dyDescent="0.35">
      <c r="A14" s="16" t="s">
        <v>10161</v>
      </c>
      <c r="B14" s="11" t="s">
        <v>10162</v>
      </c>
      <c r="C14" s="20">
        <v>2014</v>
      </c>
      <c r="D14" s="20">
        <v>2014</v>
      </c>
      <c r="E14" s="20">
        <v>2014</v>
      </c>
      <c r="F14" s="20">
        <v>2014</v>
      </c>
      <c r="G14" s="20">
        <v>2014</v>
      </c>
      <c r="H14" s="20">
        <v>2014</v>
      </c>
      <c r="I14" s="20">
        <v>2014</v>
      </c>
      <c r="J14" s="20">
        <v>2015</v>
      </c>
      <c r="K14" s="20">
        <v>2015</v>
      </c>
      <c r="L14" s="20">
        <v>2015</v>
      </c>
      <c r="M14" s="22">
        <v>2016</v>
      </c>
      <c r="N14" s="22">
        <v>2016</v>
      </c>
      <c r="O14" s="22">
        <v>2015</v>
      </c>
      <c r="P14" s="22">
        <v>2015</v>
      </c>
      <c r="Q14" s="22">
        <v>2014</v>
      </c>
      <c r="R14" s="22" t="s">
        <v>17</v>
      </c>
      <c r="S14" s="22">
        <v>2016</v>
      </c>
      <c r="T14" s="22">
        <v>2013</v>
      </c>
      <c r="U14" s="22">
        <v>2014</v>
      </c>
      <c r="V14" s="22" t="s">
        <v>17</v>
      </c>
      <c r="W14" s="22">
        <v>2015</v>
      </c>
      <c r="X14" s="22" t="s">
        <v>17</v>
      </c>
      <c r="Y14" s="22">
        <v>2008</v>
      </c>
      <c r="Z14" s="22">
        <v>2014</v>
      </c>
      <c r="AA14" s="22">
        <v>2014</v>
      </c>
      <c r="AB14" s="22">
        <v>2013</v>
      </c>
      <c r="AC14" s="22">
        <v>2014</v>
      </c>
      <c r="AD14" s="22">
        <v>2015</v>
      </c>
      <c r="AE14" s="22" t="s">
        <v>17</v>
      </c>
      <c r="AF14" s="22">
        <v>2014</v>
      </c>
      <c r="AG14" s="21" t="s">
        <v>17</v>
      </c>
      <c r="AH14" s="22">
        <v>2014</v>
      </c>
      <c r="AI14" s="22">
        <v>2015</v>
      </c>
      <c r="AJ14" s="22">
        <v>2016</v>
      </c>
      <c r="AK14" s="23" t="s">
        <v>17</v>
      </c>
      <c r="AL14" s="23">
        <v>2015</v>
      </c>
      <c r="AM14" s="22">
        <v>2015</v>
      </c>
      <c r="AN14" s="22">
        <v>2014</v>
      </c>
      <c r="AO14" s="22">
        <v>2014</v>
      </c>
      <c r="AP14" s="22">
        <v>2014</v>
      </c>
      <c r="AQ14" s="22">
        <v>2014</v>
      </c>
      <c r="AR14" s="22" t="s">
        <v>17</v>
      </c>
      <c r="AS14" s="22">
        <v>2014</v>
      </c>
      <c r="AT14" s="22">
        <v>2015</v>
      </c>
      <c r="AU14" s="22">
        <v>2012</v>
      </c>
      <c r="AV14" s="22" t="s">
        <v>17</v>
      </c>
      <c r="AW14" s="22">
        <v>2014</v>
      </c>
      <c r="AX14" s="22">
        <v>2014</v>
      </c>
      <c r="AY14" s="22">
        <v>2014</v>
      </c>
      <c r="AZ14" s="22">
        <v>2015</v>
      </c>
      <c r="BA14" s="22">
        <v>2015</v>
      </c>
      <c r="BB14" s="22">
        <v>2015</v>
      </c>
      <c r="BC14" s="22">
        <v>2015</v>
      </c>
      <c r="BD14" s="22">
        <v>2014</v>
      </c>
      <c r="BE14" s="22">
        <v>2014</v>
      </c>
      <c r="BF14" s="10"/>
    </row>
    <row r="15" spans="1:58" x14ac:dyDescent="0.35">
      <c r="A15" s="16" t="s">
        <v>10159</v>
      </c>
      <c r="B15" s="11" t="s">
        <v>10160</v>
      </c>
      <c r="C15" s="20">
        <v>2014</v>
      </c>
      <c r="D15" s="20">
        <v>2014</v>
      </c>
      <c r="E15" s="20">
        <v>2014</v>
      </c>
      <c r="F15" s="20">
        <v>2014</v>
      </c>
      <c r="G15" s="20">
        <v>2014</v>
      </c>
      <c r="H15" s="20">
        <v>2014</v>
      </c>
      <c r="I15" s="20">
        <v>2014</v>
      </c>
      <c r="J15" s="20">
        <v>2015</v>
      </c>
      <c r="K15" s="20">
        <v>2015</v>
      </c>
      <c r="L15" s="20">
        <v>2015</v>
      </c>
      <c r="M15" s="22">
        <v>2016</v>
      </c>
      <c r="N15" s="22">
        <v>2016</v>
      </c>
      <c r="O15" s="22">
        <v>2015</v>
      </c>
      <c r="P15" s="22">
        <v>2015</v>
      </c>
      <c r="Q15" s="22">
        <v>2014</v>
      </c>
      <c r="R15" s="22" t="s">
        <v>17</v>
      </c>
      <c r="S15" s="22">
        <v>2016</v>
      </c>
      <c r="T15" s="22">
        <v>2013</v>
      </c>
      <c r="U15" s="22">
        <v>2014</v>
      </c>
      <c r="V15" s="22" t="s">
        <v>17</v>
      </c>
      <c r="W15" s="22">
        <v>2015</v>
      </c>
      <c r="X15" s="22" t="s">
        <v>17</v>
      </c>
      <c r="Y15" s="22">
        <v>2012</v>
      </c>
      <c r="Z15" s="22">
        <v>2014</v>
      </c>
      <c r="AA15" s="22">
        <v>2014</v>
      </c>
      <c r="AB15" s="22" t="s">
        <v>17</v>
      </c>
      <c r="AC15" s="22">
        <v>2014</v>
      </c>
      <c r="AD15" s="22">
        <v>2015</v>
      </c>
      <c r="AE15" s="22" t="s">
        <v>17</v>
      </c>
      <c r="AF15" s="22">
        <v>2014</v>
      </c>
      <c r="AG15" s="21" t="s">
        <v>17</v>
      </c>
      <c r="AH15" s="22">
        <v>2014</v>
      </c>
      <c r="AI15" s="22">
        <v>2015</v>
      </c>
      <c r="AJ15" s="22">
        <v>2016</v>
      </c>
      <c r="AK15" s="23" t="s">
        <v>17</v>
      </c>
      <c r="AL15" s="23">
        <v>2015</v>
      </c>
      <c r="AM15" s="22">
        <v>2015</v>
      </c>
      <c r="AN15" s="22">
        <v>2014</v>
      </c>
      <c r="AO15" s="22">
        <v>2014</v>
      </c>
      <c r="AP15" s="22">
        <v>2014</v>
      </c>
      <c r="AQ15" s="22">
        <v>2014</v>
      </c>
      <c r="AR15" s="22">
        <v>2011</v>
      </c>
      <c r="AS15" s="22">
        <v>2014</v>
      </c>
      <c r="AT15" s="22">
        <v>2015</v>
      </c>
      <c r="AU15" s="22">
        <v>2012</v>
      </c>
      <c r="AV15" s="22">
        <v>2010</v>
      </c>
      <c r="AW15" s="22">
        <v>2014</v>
      </c>
      <c r="AX15" s="22">
        <v>2014</v>
      </c>
      <c r="AY15" s="22">
        <v>2014</v>
      </c>
      <c r="AZ15" s="22">
        <v>2015</v>
      </c>
      <c r="BA15" s="22">
        <v>2015</v>
      </c>
      <c r="BB15" s="22">
        <v>2015</v>
      </c>
      <c r="BC15" s="22">
        <v>2015</v>
      </c>
      <c r="BD15" s="22">
        <v>2014</v>
      </c>
      <c r="BE15" s="22">
        <v>2014</v>
      </c>
      <c r="BF15" s="10"/>
    </row>
    <row r="16" spans="1:58" x14ac:dyDescent="0.35">
      <c r="A16" s="16" t="s">
        <v>2550</v>
      </c>
      <c r="B16" s="11" t="s">
        <v>10157</v>
      </c>
      <c r="C16" s="20">
        <v>2014</v>
      </c>
      <c r="D16" s="20">
        <v>2014</v>
      </c>
      <c r="E16" s="20">
        <v>2014</v>
      </c>
      <c r="F16" s="20">
        <v>2014</v>
      </c>
      <c r="G16" s="20">
        <v>2014</v>
      </c>
      <c r="H16" s="20">
        <v>2014</v>
      </c>
      <c r="I16" s="20">
        <v>2014</v>
      </c>
      <c r="J16" s="20">
        <v>2015</v>
      </c>
      <c r="K16" s="20">
        <v>2015</v>
      </c>
      <c r="L16" s="20">
        <v>2015</v>
      </c>
      <c r="M16" s="22">
        <v>2016</v>
      </c>
      <c r="N16" s="22">
        <v>2016</v>
      </c>
      <c r="O16" s="22">
        <v>2015</v>
      </c>
      <c r="P16" s="22">
        <v>2015</v>
      </c>
      <c r="Q16" s="22">
        <v>2014</v>
      </c>
      <c r="R16" s="22">
        <v>2011</v>
      </c>
      <c r="S16" s="22">
        <v>2016</v>
      </c>
      <c r="T16" s="22">
        <v>2013</v>
      </c>
      <c r="U16" s="22">
        <v>2014</v>
      </c>
      <c r="V16" s="22">
        <v>2014</v>
      </c>
      <c r="W16" s="22">
        <v>2015</v>
      </c>
      <c r="X16" s="22">
        <v>2014</v>
      </c>
      <c r="Y16" s="22">
        <v>2011</v>
      </c>
      <c r="Z16" s="22">
        <v>2014</v>
      </c>
      <c r="AA16" s="22">
        <v>2014</v>
      </c>
      <c r="AB16" s="22">
        <v>2014</v>
      </c>
      <c r="AC16" s="22">
        <v>2014</v>
      </c>
      <c r="AD16" s="22">
        <v>2015</v>
      </c>
      <c r="AE16" s="22">
        <v>2012</v>
      </c>
      <c r="AF16" s="22">
        <v>2014</v>
      </c>
      <c r="AG16" s="21">
        <v>2010</v>
      </c>
      <c r="AH16" s="22">
        <v>2014</v>
      </c>
      <c r="AI16" s="22">
        <v>2015</v>
      </c>
      <c r="AJ16" s="22">
        <v>2016</v>
      </c>
      <c r="AK16" s="23">
        <v>2015</v>
      </c>
      <c r="AL16" s="23">
        <v>2015</v>
      </c>
      <c r="AM16" s="22">
        <v>2015</v>
      </c>
      <c r="AN16" s="22">
        <v>2014</v>
      </c>
      <c r="AO16" s="22">
        <v>2014</v>
      </c>
      <c r="AP16" s="22">
        <v>2014</v>
      </c>
      <c r="AQ16" s="22">
        <v>2014</v>
      </c>
      <c r="AR16" s="22">
        <v>2015</v>
      </c>
      <c r="AS16" s="22">
        <v>2014</v>
      </c>
      <c r="AT16" s="22">
        <v>2015</v>
      </c>
      <c r="AU16" s="22">
        <v>2012</v>
      </c>
      <c r="AV16" s="22">
        <v>2013</v>
      </c>
      <c r="AW16" s="22">
        <v>2014</v>
      </c>
      <c r="AX16" s="22">
        <v>2014</v>
      </c>
      <c r="AY16" s="22">
        <v>2014</v>
      </c>
      <c r="AZ16" s="22">
        <v>2015</v>
      </c>
      <c r="BA16" s="22">
        <v>2015</v>
      </c>
      <c r="BB16" s="22">
        <v>2015</v>
      </c>
      <c r="BC16" s="22">
        <v>2015</v>
      </c>
      <c r="BD16" s="22">
        <v>2014</v>
      </c>
      <c r="BE16" s="22">
        <v>2014</v>
      </c>
      <c r="BF16" s="10"/>
    </row>
    <row r="17" spans="1:58" x14ac:dyDescent="0.35">
      <c r="A17" s="16" t="s">
        <v>10171</v>
      </c>
      <c r="B17" s="11" t="s">
        <v>10172</v>
      </c>
      <c r="C17" s="20">
        <v>2014</v>
      </c>
      <c r="D17" s="20">
        <v>2014</v>
      </c>
      <c r="E17" s="20">
        <v>2014</v>
      </c>
      <c r="F17" s="20">
        <v>2014</v>
      </c>
      <c r="G17" s="20">
        <v>2014</v>
      </c>
      <c r="H17" s="20">
        <v>2014</v>
      </c>
      <c r="I17" s="20">
        <v>2014</v>
      </c>
      <c r="J17" s="20">
        <v>2015</v>
      </c>
      <c r="K17" s="20">
        <v>2015</v>
      </c>
      <c r="L17" s="20">
        <v>2015</v>
      </c>
      <c r="M17" s="22">
        <v>2016</v>
      </c>
      <c r="N17" s="22">
        <v>2016</v>
      </c>
      <c r="O17" s="22">
        <v>2015</v>
      </c>
      <c r="P17" s="22">
        <v>2015</v>
      </c>
      <c r="Q17" s="22">
        <v>2014</v>
      </c>
      <c r="R17" s="22">
        <v>2012</v>
      </c>
      <c r="S17" s="22">
        <v>2016</v>
      </c>
      <c r="T17" s="22">
        <v>2013</v>
      </c>
      <c r="U17" s="22">
        <v>2014</v>
      </c>
      <c r="V17" s="22" t="s">
        <v>17</v>
      </c>
      <c r="W17" s="22">
        <v>2015</v>
      </c>
      <c r="X17" s="22">
        <v>2013</v>
      </c>
      <c r="Y17" s="22">
        <v>2010</v>
      </c>
      <c r="Z17" s="22">
        <v>2014</v>
      </c>
      <c r="AA17" s="22">
        <v>2014</v>
      </c>
      <c r="AB17" s="22">
        <v>2013</v>
      </c>
      <c r="AC17" s="22">
        <v>2014</v>
      </c>
      <c r="AD17" s="22">
        <v>2015</v>
      </c>
      <c r="AE17" s="22" t="s">
        <v>17</v>
      </c>
      <c r="AF17" s="22">
        <v>2014</v>
      </c>
      <c r="AG17" s="21" t="s">
        <v>17</v>
      </c>
      <c r="AH17" s="22">
        <v>2014</v>
      </c>
      <c r="AI17" s="22">
        <v>2015</v>
      </c>
      <c r="AJ17" s="22">
        <v>2016</v>
      </c>
      <c r="AK17" s="23" t="s">
        <v>17</v>
      </c>
      <c r="AL17" s="23">
        <v>2015</v>
      </c>
      <c r="AM17" s="22">
        <v>2015</v>
      </c>
      <c r="AN17" s="22">
        <v>2014</v>
      </c>
      <c r="AO17" s="22">
        <v>2014</v>
      </c>
      <c r="AP17" s="22">
        <v>2014</v>
      </c>
      <c r="AQ17" s="22">
        <v>2014</v>
      </c>
      <c r="AR17" s="22">
        <v>2011</v>
      </c>
      <c r="AS17" s="22">
        <v>2014</v>
      </c>
      <c r="AT17" s="22">
        <v>2015</v>
      </c>
      <c r="AU17" s="22">
        <v>2012</v>
      </c>
      <c r="AV17" s="22" t="s">
        <v>17</v>
      </c>
      <c r="AW17" s="22">
        <v>2014</v>
      </c>
      <c r="AX17" s="22">
        <v>2014</v>
      </c>
      <c r="AY17" s="22">
        <v>2014</v>
      </c>
      <c r="AZ17" s="22">
        <v>2015</v>
      </c>
      <c r="BA17" s="22">
        <v>2015</v>
      </c>
      <c r="BB17" s="22">
        <v>2015</v>
      </c>
      <c r="BC17" s="22">
        <v>2015</v>
      </c>
      <c r="BD17" s="22">
        <v>2014</v>
      </c>
      <c r="BE17" s="22">
        <v>2014</v>
      </c>
      <c r="BF17" s="10"/>
    </row>
    <row r="18" spans="1:58" x14ac:dyDescent="0.35">
      <c r="A18" s="16" t="s">
        <v>3031</v>
      </c>
      <c r="B18" s="11" t="s">
        <v>10165</v>
      </c>
      <c r="C18" s="20">
        <v>2014</v>
      </c>
      <c r="D18" s="20">
        <v>2014</v>
      </c>
      <c r="E18" s="20">
        <v>2014</v>
      </c>
      <c r="F18" s="20">
        <v>2014</v>
      </c>
      <c r="G18" s="20">
        <v>2014</v>
      </c>
      <c r="H18" s="20">
        <v>2014</v>
      </c>
      <c r="I18" s="20">
        <v>2014</v>
      </c>
      <c r="J18" s="20">
        <v>2015</v>
      </c>
      <c r="K18" s="20">
        <v>2015</v>
      </c>
      <c r="L18" s="20">
        <v>2015</v>
      </c>
      <c r="M18" s="22">
        <v>2016</v>
      </c>
      <c r="N18" s="22">
        <v>2016</v>
      </c>
      <c r="O18" s="22">
        <v>2015</v>
      </c>
      <c r="P18" s="22">
        <v>2015</v>
      </c>
      <c r="Q18" s="22">
        <v>2014</v>
      </c>
      <c r="R18" s="22">
        <v>2005</v>
      </c>
      <c r="S18" s="22">
        <v>2016</v>
      </c>
      <c r="T18" s="22">
        <v>2013</v>
      </c>
      <c r="U18" s="22">
        <v>2014</v>
      </c>
      <c r="V18" s="22">
        <v>2014</v>
      </c>
      <c r="W18" s="22">
        <v>2015</v>
      </c>
      <c r="X18" s="22">
        <v>2005</v>
      </c>
      <c r="Y18" s="22">
        <v>2013</v>
      </c>
      <c r="Z18" s="22">
        <v>2014</v>
      </c>
      <c r="AA18" s="22">
        <v>2014</v>
      </c>
      <c r="AB18" s="22">
        <v>2014</v>
      </c>
      <c r="AC18" s="22">
        <v>2014</v>
      </c>
      <c r="AD18" s="22">
        <v>2015</v>
      </c>
      <c r="AE18" s="22" t="s">
        <v>17</v>
      </c>
      <c r="AF18" s="22">
        <v>2014</v>
      </c>
      <c r="AG18" s="21">
        <v>2012</v>
      </c>
      <c r="AH18" s="22">
        <v>2014</v>
      </c>
      <c r="AI18" s="22">
        <v>2015</v>
      </c>
      <c r="AJ18" s="22">
        <v>2016</v>
      </c>
      <c r="AK18" s="23" t="s">
        <v>17</v>
      </c>
      <c r="AL18" s="23">
        <v>2015</v>
      </c>
      <c r="AM18" s="22">
        <v>2015</v>
      </c>
      <c r="AN18" s="22">
        <v>2014</v>
      </c>
      <c r="AO18" s="22">
        <v>2014</v>
      </c>
      <c r="AP18" s="22" t="s">
        <v>17</v>
      </c>
      <c r="AQ18" s="22" t="s">
        <v>17</v>
      </c>
      <c r="AR18" s="22">
        <v>2015</v>
      </c>
      <c r="AS18" s="22">
        <v>2014</v>
      </c>
      <c r="AT18" s="22">
        <v>2015</v>
      </c>
      <c r="AU18" s="22">
        <v>2012</v>
      </c>
      <c r="AV18" s="22">
        <v>2009</v>
      </c>
      <c r="AW18" s="22">
        <v>2014</v>
      </c>
      <c r="AX18" s="22">
        <v>2014</v>
      </c>
      <c r="AY18" s="22">
        <v>2014</v>
      </c>
      <c r="AZ18" s="22">
        <v>2015</v>
      </c>
      <c r="BA18" s="22">
        <v>2015</v>
      </c>
      <c r="BB18" s="22">
        <v>2015</v>
      </c>
      <c r="BC18" s="22">
        <v>2015</v>
      </c>
      <c r="BD18" s="22">
        <v>2014</v>
      </c>
      <c r="BE18" s="22">
        <v>2014</v>
      </c>
      <c r="BF18" s="10"/>
    </row>
    <row r="19" spans="1:58" x14ac:dyDescent="0.35">
      <c r="A19" s="16" t="s">
        <v>10153</v>
      </c>
      <c r="B19" s="11" t="s">
        <v>10154</v>
      </c>
      <c r="C19" s="20">
        <v>2014</v>
      </c>
      <c r="D19" s="20">
        <v>2014</v>
      </c>
      <c r="E19" s="20">
        <v>2014</v>
      </c>
      <c r="F19" s="20">
        <v>2014</v>
      </c>
      <c r="G19" s="20">
        <v>2014</v>
      </c>
      <c r="H19" s="20">
        <v>2014</v>
      </c>
      <c r="I19" s="20">
        <v>2014</v>
      </c>
      <c r="J19" s="20">
        <v>2015</v>
      </c>
      <c r="K19" s="20">
        <v>2015</v>
      </c>
      <c r="L19" s="20">
        <v>2015</v>
      </c>
      <c r="M19" s="22">
        <v>2016</v>
      </c>
      <c r="N19" s="22">
        <v>2016</v>
      </c>
      <c r="O19" s="22">
        <v>2015</v>
      </c>
      <c r="P19" s="22">
        <v>2015</v>
      </c>
      <c r="Q19" s="22">
        <v>2014</v>
      </c>
      <c r="R19" s="22" t="s">
        <v>17</v>
      </c>
      <c r="S19" s="22">
        <v>2016</v>
      </c>
      <c r="T19" s="22">
        <v>2013</v>
      </c>
      <c r="U19" s="22">
        <v>2014</v>
      </c>
      <c r="V19" s="22" t="s">
        <v>17</v>
      </c>
      <c r="W19" s="22">
        <v>2015</v>
      </c>
      <c r="X19" s="22" t="s">
        <v>17</v>
      </c>
      <c r="Y19" s="22">
        <v>2013</v>
      </c>
      <c r="Z19" s="22">
        <v>2014</v>
      </c>
      <c r="AA19" s="22">
        <v>2014</v>
      </c>
      <c r="AB19" s="22" t="s">
        <v>17</v>
      </c>
      <c r="AC19" s="22">
        <v>2014</v>
      </c>
      <c r="AD19" s="22">
        <v>2015</v>
      </c>
      <c r="AE19" s="22" t="s">
        <v>17</v>
      </c>
      <c r="AF19" s="22">
        <v>2014</v>
      </c>
      <c r="AG19" s="21">
        <v>2012</v>
      </c>
      <c r="AH19" s="22">
        <v>2014</v>
      </c>
      <c r="AI19" s="22">
        <v>2015</v>
      </c>
      <c r="AJ19" s="22">
        <v>2016</v>
      </c>
      <c r="AK19" s="23" t="s">
        <v>17</v>
      </c>
      <c r="AL19" s="23">
        <v>2015</v>
      </c>
      <c r="AM19" s="22">
        <v>2015</v>
      </c>
      <c r="AN19" s="22">
        <v>2014</v>
      </c>
      <c r="AO19" s="22">
        <v>2014</v>
      </c>
      <c r="AP19" s="22">
        <v>2014</v>
      </c>
      <c r="AQ19" s="22">
        <v>2014</v>
      </c>
      <c r="AR19" s="22" t="s">
        <v>17</v>
      </c>
      <c r="AS19" s="22">
        <v>2014</v>
      </c>
      <c r="AT19" s="22">
        <v>2015</v>
      </c>
      <c r="AU19" s="22">
        <v>2012</v>
      </c>
      <c r="AV19" s="22" t="s">
        <v>17</v>
      </c>
      <c r="AW19" s="22">
        <v>2014</v>
      </c>
      <c r="AX19" s="22">
        <v>2014</v>
      </c>
      <c r="AY19" s="22">
        <v>2014</v>
      </c>
      <c r="AZ19" s="22">
        <v>2015</v>
      </c>
      <c r="BA19" s="22">
        <v>2015</v>
      </c>
      <c r="BB19" s="22">
        <v>2015</v>
      </c>
      <c r="BC19" s="22">
        <v>2015</v>
      </c>
      <c r="BD19" s="22">
        <v>2014</v>
      </c>
      <c r="BE19" s="22">
        <v>2014</v>
      </c>
      <c r="BF19" s="10"/>
    </row>
    <row r="20" spans="1:58" x14ac:dyDescent="0.35">
      <c r="A20" s="16" t="s">
        <v>10166</v>
      </c>
      <c r="B20" s="11" t="s">
        <v>10167</v>
      </c>
      <c r="C20" s="20">
        <v>2014</v>
      </c>
      <c r="D20" s="20">
        <v>2014</v>
      </c>
      <c r="E20" s="20">
        <v>2014</v>
      </c>
      <c r="F20" s="20">
        <v>2014</v>
      </c>
      <c r="G20" s="20">
        <v>2014</v>
      </c>
      <c r="H20" s="20">
        <v>2014</v>
      </c>
      <c r="I20" s="20">
        <v>2014</v>
      </c>
      <c r="J20" s="20">
        <v>2015</v>
      </c>
      <c r="K20" s="20">
        <v>2015</v>
      </c>
      <c r="L20" s="20">
        <v>2015</v>
      </c>
      <c r="M20" s="22">
        <v>2016</v>
      </c>
      <c r="N20" s="22">
        <v>2016</v>
      </c>
      <c r="O20" s="22">
        <v>2015</v>
      </c>
      <c r="P20" s="22">
        <v>2015</v>
      </c>
      <c r="Q20" s="22">
        <v>2014</v>
      </c>
      <c r="R20" s="22">
        <v>2011</v>
      </c>
      <c r="S20" s="22">
        <v>2016</v>
      </c>
      <c r="T20" s="22">
        <v>2013</v>
      </c>
      <c r="U20" s="22">
        <v>2014</v>
      </c>
      <c r="V20" s="22">
        <v>2014</v>
      </c>
      <c r="W20" s="22">
        <v>2015</v>
      </c>
      <c r="X20" s="22">
        <v>2011</v>
      </c>
      <c r="Y20" s="22">
        <v>2010</v>
      </c>
      <c r="Z20" s="22">
        <v>2014</v>
      </c>
      <c r="AA20" s="22">
        <v>2014</v>
      </c>
      <c r="AB20" s="22">
        <v>2014</v>
      </c>
      <c r="AC20" s="22">
        <v>2014</v>
      </c>
      <c r="AD20" s="22">
        <v>2015</v>
      </c>
      <c r="AE20" s="22">
        <v>2012</v>
      </c>
      <c r="AF20" s="22">
        <v>2014</v>
      </c>
      <c r="AG20" s="21" t="s">
        <v>17</v>
      </c>
      <c r="AH20" s="22">
        <v>2014</v>
      </c>
      <c r="AI20" s="22">
        <v>2015</v>
      </c>
      <c r="AJ20" s="22">
        <v>2016</v>
      </c>
      <c r="AK20" s="23" t="s">
        <v>17</v>
      </c>
      <c r="AL20" s="23">
        <v>2015</v>
      </c>
      <c r="AM20" s="22">
        <v>2015</v>
      </c>
      <c r="AN20" s="22">
        <v>2014</v>
      </c>
      <c r="AO20" s="22">
        <v>2014</v>
      </c>
      <c r="AP20" s="22" t="s">
        <v>17</v>
      </c>
      <c r="AQ20" s="22">
        <v>2012</v>
      </c>
      <c r="AR20" s="22" t="s">
        <v>17</v>
      </c>
      <c r="AS20" s="22">
        <v>2014</v>
      </c>
      <c r="AT20" s="22" t="s">
        <v>17</v>
      </c>
      <c r="AU20" s="22">
        <v>2012</v>
      </c>
      <c r="AV20" s="22" t="s">
        <v>17</v>
      </c>
      <c r="AW20" s="22">
        <v>2014</v>
      </c>
      <c r="AX20" s="22">
        <v>2014</v>
      </c>
      <c r="AY20" s="22">
        <v>2014</v>
      </c>
      <c r="AZ20" s="22">
        <v>2015</v>
      </c>
      <c r="BA20" s="22">
        <v>2015</v>
      </c>
      <c r="BB20" s="22">
        <v>2015</v>
      </c>
      <c r="BC20" s="22">
        <v>2015</v>
      </c>
      <c r="BD20" s="22">
        <v>2014</v>
      </c>
      <c r="BE20" s="22">
        <v>2014</v>
      </c>
      <c r="BF20" s="10"/>
    </row>
    <row r="21" spans="1:58" x14ac:dyDescent="0.35">
      <c r="A21" s="16" t="s">
        <v>1622</v>
      </c>
      <c r="B21" s="11" t="s">
        <v>10155</v>
      </c>
      <c r="C21" s="20">
        <v>2014</v>
      </c>
      <c r="D21" s="20">
        <v>2014</v>
      </c>
      <c r="E21" s="20">
        <v>2014</v>
      </c>
      <c r="F21" s="20">
        <v>2014</v>
      </c>
      <c r="G21" s="20">
        <v>2014</v>
      </c>
      <c r="H21" s="20">
        <v>2014</v>
      </c>
      <c r="I21" s="20">
        <v>2014</v>
      </c>
      <c r="J21" s="20">
        <v>2015</v>
      </c>
      <c r="K21" s="20">
        <v>2015</v>
      </c>
      <c r="L21" s="20">
        <v>2015</v>
      </c>
      <c r="M21" s="22">
        <v>2016</v>
      </c>
      <c r="N21" s="22">
        <v>2016</v>
      </c>
      <c r="O21" s="22">
        <v>2015</v>
      </c>
      <c r="P21" s="22">
        <v>2015</v>
      </c>
      <c r="Q21" s="22">
        <v>2014</v>
      </c>
      <c r="R21" s="22">
        <v>2012</v>
      </c>
      <c r="S21" s="22">
        <v>2016</v>
      </c>
      <c r="T21" s="22">
        <v>2013</v>
      </c>
      <c r="U21" s="22">
        <v>2014</v>
      </c>
      <c r="V21" s="22">
        <v>2014</v>
      </c>
      <c r="W21" s="22">
        <v>2015</v>
      </c>
      <c r="X21" s="22">
        <v>2014</v>
      </c>
      <c r="Y21" s="22">
        <v>2010</v>
      </c>
      <c r="Z21" s="22">
        <v>2014</v>
      </c>
      <c r="AA21" s="22">
        <v>2014</v>
      </c>
      <c r="AB21" s="22">
        <v>2014</v>
      </c>
      <c r="AC21" s="22">
        <v>2014</v>
      </c>
      <c r="AD21" s="22">
        <v>2015</v>
      </c>
      <c r="AE21" s="22">
        <v>2012</v>
      </c>
      <c r="AF21" s="22">
        <v>2014</v>
      </c>
      <c r="AG21" s="21">
        <v>2011</v>
      </c>
      <c r="AH21" s="22">
        <v>2014</v>
      </c>
      <c r="AI21" s="22">
        <v>2015</v>
      </c>
      <c r="AJ21" s="22">
        <v>2016</v>
      </c>
      <c r="AK21" s="23" t="s">
        <v>17</v>
      </c>
      <c r="AL21" s="23">
        <v>2015</v>
      </c>
      <c r="AM21" s="22">
        <v>2015</v>
      </c>
      <c r="AN21" s="22">
        <v>2014</v>
      </c>
      <c r="AO21" s="22">
        <v>2014</v>
      </c>
      <c r="AP21" s="22">
        <v>2014</v>
      </c>
      <c r="AQ21" s="22">
        <v>2014</v>
      </c>
      <c r="AR21" s="22">
        <v>2015</v>
      </c>
      <c r="AS21" s="22">
        <v>2014</v>
      </c>
      <c r="AT21" s="22">
        <v>2015</v>
      </c>
      <c r="AU21" s="22">
        <v>2012</v>
      </c>
      <c r="AV21" s="22">
        <v>2006</v>
      </c>
      <c r="AW21" s="22">
        <v>2014</v>
      </c>
      <c r="AX21" s="22">
        <v>2014</v>
      </c>
      <c r="AY21" s="22">
        <v>2014</v>
      </c>
      <c r="AZ21" s="22">
        <v>2015</v>
      </c>
      <c r="BA21" s="22">
        <v>2015</v>
      </c>
      <c r="BB21" s="22">
        <v>2015</v>
      </c>
      <c r="BC21" s="22">
        <v>2015</v>
      </c>
      <c r="BD21" s="22">
        <v>2014</v>
      </c>
      <c r="BE21" s="22">
        <v>2014</v>
      </c>
      <c r="BF21" s="10"/>
    </row>
    <row r="22" spans="1:58" x14ac:dyDescent="0.35">
      <c r="A22" s="16" t="s">
        <v>10175</v>
      </c>
      <c r="B22" s="11" t="s">
        <v>10176</v>
      </c>
      <c r="C22" s="20">
        <v>2014</v>
      </c>
      <c r="D22" s="20">
        <v>2014</v>
      </c>
      <c r="E22" s="20">
        <v>2014</v>
      </c>
      <c r="F22" s="20">
        <v>2014</v>
      </c>
      <c r="G22" s="20">
        <v>2014</v>
      </c>
      <c r="H22" s="20">
        <v>2014</v>
      </c>
      <c r="I22" s="20">
        <v>2014</v>
      </c>
      <c r="J22" s="20">
        <v>2015</v>
      </c>
      <c r="K22" s="20">
        <v>2015</v>
      </c>
      <c r="L22" s="20">
        <v>2015</v>
      </c>
      <c r="M22" s="22">
        <v>2016</v>
      </c>
      <c r="N22" s="22">
        <v>2016</v>
      </c>
      <c r="O22" s="22">
        <v>2015</v>
      </c>
      <c r="P22" s="22">
        <v>2015</v>
      </c>
      <c r="Q22" s="22">
        <v>2014</v>
      </c>
      <c r="R22" s="22">
        <v>2010</v>
      </c>
      <c r="S22" s="22">
        <v>2016</v>
      </c>
      <c r="T22" s="22">
        <v>2013</v>
      </c>
      <c r="U22" s="22">
        <v>2014</v>
      </c>
      <c r="V22" s="22">
        <v>2014</v>
      </c>
      <c r="W22" s="22">
        <v>2015</v>
      </c>
      <c r="X22" s="22">
        <v>2010</v>
      </c>
      <c r="Y22" s="22">
        <v>2012</v>
      </c>
      <c r="Z22" s="22">
        <v>2014</v>
      </c>
      <c r="AA22" s="22">
        <v>2014</v>
      </c>
      <c r="AB22" s="22">
        <v>2013</v>
      </c>
      <c r="AC22" s="22">
        <v>2014</v>
      </c>
      <c r="AD22" s="22">
        <v>2015</v>
      </c>
      <c r="AE22" s="22">
        <v>2012</v>
      </c>
      <c r="AF22" s="22">
        <v>2014</v>
      </c>
      <c r="AG22" s="21">
        <v>2012</v>
      </c>
      <c r="AH22" s="22">
        <v>2014</v>
      </c>
      <c r="AI22" s="22">
        <v>2015</v>
      </c>
      <c r="AJ22" s="22">
        <v>2016</v>
      </c>
      <c r="AK22" s="23" t="s">
        <v>17</v>
      </c>
      <c r="AL22" s="23" t="s">
        <v>17</v>
      </c>
      <c r="AM22" s="22">
        <v>2015</v>
      </c>
      <c r="AN22" s="22">
        <v>2014</v>
      </c>
      <c r="AO22" s="22">
        <v>2014</v>
      </c>
      <c r="AP22" s="22">
        <v>2014</v>
      </c>
      <c r="AQ22" s="22">
        <v>2014</v>
      </c>
      <c r="AR22" s="22">
        <v>2015</v>
      </c>
      <c r="AS22" s="22">
        <v>2014</v>
      </c>
      <c r="AT22" s="22">
        <v>2015</v>
      </c>
      <c r="AU22" s="22">
        <v>2012</v>
      </c>
      <c r="AV22" s="22" t="s">
        <v>17</v>
      </c>
      <c r="AW22" s="22">
        <v>2014</v>
      </c>
      <c r="AX22" s="22">
        <v>2014</v>
      </c>
      <c r="AY22" s="22">
        <v>2014</v>
      </c>
      <c r="AZ22" s="22">
        <v>2015</v>
      </c>
      <c r="BA22" s="22">
        <v>2015</v>
      </c>
      <c r="BB22" s="22">
        <v>2015</v>
      </c>
      <c r="BC22" s="22">
        <v>2015</v>
      </c>
      <c r="BD22" s="22">
        <v>2014</v>
      </c>
      <c r="BE22" s="22">
        <v>2014</v>
      </c>
      <c r="BF22" s="10"/>
    </row>
    <row r="23" spans="1:58" x14ac:dyDescent="0.35">
      <c r="A23" s="16" t="s">
        <v>10168</v>
      </c>
      <c r="B23" s="11" t="s">
        <v>10169</v>
      </c>
      <c r="C23" s="20">
        <v>2014</v>
      </c>
      <c r="D23" s="20">
        <v>2014</v>
      </c>
      <c r="E23" s="20">
        <v>2014</v>
      </c>
      <c r="F23" s="20">
        <v>2014</v>
      </c>
      <c r="G23" s="20">
        <v>2014</v>
      </c>
      <c r="H23" s="20">
        <v>2014</v>
      </c>
      <c r="I23" s="20">
        <v>2014</v>
      </c>
      <c r="J23" s="20">
        <v>2015</v>
      </c>
      <c r="K23" s="20">
        <v>2015</v>
      </c>
      <c r="L23" s="20">
        <v>2015</v>
      </c>
      <c r="M23" s="22">
        <v>2016</v>
      </c>
      <c r="N23" s="22">
        <v>2016</v>
      </c>
      <c r="O23" s="22">
        <v>2015</v>
      </c>
      <c r="P23" s="22">
        <v>2015</v>
      </c>
      <c r="Q23" s="22">
        <v>2014</v>
      </c>
      <c r="R23" s="22">
        <v>2008</v>
      </c>
      <c r="S23" s="22">
        <v>2016</v>
      </c>
      <c r="T23" s="22">
        <v>2013</v>
      </c>
      <c r="U23" s="22">
        <v>2014</v>
      </c>
      <c r="V23" s="22">
        <v>2014</v>
      </c>
      <c r="W23" s="22">
        <v>2015</v>
      </c>
      <c r="X23" s="22">
        <v>2008</v>
      </c>
      <c r="Y23" s="22">
        <v>2012</v>
      </c>
      <c r="Z23" s="22">
        <v>2014</v>
      </c>
      <c r="AA23" s="22">
        <v>2014</v>
      </c>
      <c r="AB23" s="22">
        <v>2014</v>
      </c>
      <c r="AC23" s="22">
        <v>2014</v>
      </c>
      <c r="AD23" s="22">
        <v>2015</v>
      </c>
      <c r="AE23" s="22">
        <v>2012</v>
      </c>
      <c r="AF23" s="22">
        <v>2014</v>
      </c>
      <c r="AG23" s="21">
        <v>2013</v>
      </c>
      <c r="AH23" s="22">
        <v>2014</v>
      </c>
      <c r="AI23" s="22">
        <v>2015</v>
      </c>
      <c r="AJ23" s="22">
        <v>2016</v>
      </c>
      <c r="AK23" s="23" t="s">
        <v>17</v>
      </c>
      <c r="AL23" s="23">
        <v>2015</v>
      </c>
      <c r="AM23" s="22">
        <v>2015</v>
      </c>
      <c r="AN23" s="22">
        <v>2014</v>
      </c>
      <c r="AO23" s="22">
        <v>2014</v>
      </c>
      <c r="AP23" s="22">
        <v>2014</v>
      </c>
      <c r="AQ23" s="22">
        <v>2014</v>
      </c>
      <c r="AR23" s="22">
        <v>2011</v>
      </c>
      <c r="AS23" s="22">
        <v>2014</v>
      </c>
      <c r="AT23" s="22">
        <v>2015</v>
      </c>
      <c r="AU23" s="22">
        <v>2012</v>
      </c>
      <c r="AV23" s="22">
        <v>2012</v>
      </c>
      <c r="AW23" s="22">
        <v>2014</v>
      </c>
      <c r="AX23" s="22">
        <v>2014</v>
      </c>
      <c r="AY23" s="22">
        <v>2014</v>
      </c>
      <c r="AZ23" s="22">
        <v>2015</v>
      </c>
      <c r="BA23" s="22">
        <v>2015</v>
      </c>
      <c r="BB23" s="22">
        <v>2015</v>
      </c>
      <c r="BC23" s="22">
        <v>2015</v>
      </c>
      <c r="BD23" s="22">
        <v>2014</v>
      </c>
      <c r="BE23" s="22">
        <v>2014</v>
      </c>
      <c r="BF23" s="10"/>
    </row>
    <row r="24" spans="1:58" x14ac:dyDescent="0.35">
      <c r="A24" s="16" t="s">
        <v>10163</v>
      </c>
      <c r="B24" s="11" t="s">
        <v>10164</v>
      </c>
      <c r="C24" s="20">
        <v>2014</v>
      </c>
      <c r="D24" s="20">
        <v>2014</v>
      </c>
      <c r="E24" s="20">
        <v>2014</v>
      </c>
      <c r="F24" s="20">
        <v>2014</v>
      </c>
      <c r="G24" s="20">
        <v>2014</v>
      </c>
      <c r="H24" s="20">
        <v>2014</v>
      </c>
      <c r="I24" s="20">
        <v>2014</v>
      </c>
      <c r="J24" s="20">
        <v>2015</v>
      </c>
      <c r="K24" s="20">
        <v>2015</v>
      </c>
      <c r="L24" s="20">
        <v>2015</v>
      </c>
      <c r="M24" s="22">
        <v>2016</v>
      </c>
      <c r="N24" s="22">
        <v>2016</v>
      </c>
      <c r="O24" s="22">
        <v>2015</v>
      </c>
      <c r="P24" s="22">
        <v>2015</v>
      </c>
      <c r="Q24" s="22">
        <v>2014</v>
      </c>
      <c r="R24" s="22">
        <v>2012</v>
      </c>
      <c r="S24" s="22">
        <v>2016</v>
      </c>
      <c r="T24" s="22">
        <v>2013</v>
      </c>
      <c r="U24" s="22">
        <v>2014</v>
      </c>
      <c r="V24" s="22">
        <v>2014</v>
      </c>
      <c r="W24" s="22">
        <v>2015</v>
      </c>
      <c r="X24" s="22">
        <v>2012</v>
      </c>
      <c r="Y24" s="22">
        <v>2013</v>
      </c>
      <c r="Z24" s="22">
        <v>2014</v>
      </c>
      <c r="AA24" s="22">
        <v>2014</v>
      </c>
      <c r="AB24" s="22" t="s">
        <v>17</v>
      </c>
      <c r="AC24" s="22">
        <v>2014</v>
      </c>
      <c r="AD24" s="22">
        <v>2015</v>
      </c>
      <c r="AE24" s="22" t="s">
        <v>17</v>
      </c>
      <c r="AF24" s="22">
        <v>2014</v>
      </c>
      <c r="AG24" s="21">
        <v>2007</v>
      </c>
      <c r="AH24" s="22">
        <v>2014</v>
      </c>
      <c r="AI24" s="22">
        <v>2015</v>
      </c>
      <c r="AJ24" s="22">
        <v>2016</v>
      </c>
      <c r="AK24" s="23">
        <v>2015</v>
      </c>
      <c r="AL24" s="23">
        <v>2015</v>
      </c>
      <c r="AM24" s="22">
        <v>2015</v>
      </c>
      <c r="AN24" s="22">
        <v>2014</v>
      </c>
      <c r="AO24" s="22">
        <v>2014</v>
      </c>
      <c r="AP24" s="22" t="s">
        <v>17</v>
      </c>
      <c r="AQ24" s="22">
        <v>2012</v>
      </c>
      <c r="AR24" s="22" t="s">
        <v>17</v>
      </c>
      <c r="AS24" s="22">
        <v>2014</v>
      </c>
      <c r="AT24" s="22">
        <v>2015</v>
      </c>
      <c r="AU24" s="22">
        <v>2012</v>
      </c>
      <c r="AV24" s="22">
        <v>2013</v>
      </c>
      <c r="AW24" s="22">
        <v>2014</v>
      </c>
      <c r="AX24" s="22">
        <v>2014</v>
      </c>
      <c r="AY24" s="22">
        <v>2014</v>
      </c>
      <c r="AZ24" s="22">
        <v>2015</v>
      </c>
      <c r="BA24" s="22">
        <v>2015</v>
      </c>
      <c r="BB24" s="22">
        <v>2015</v>
      </c>
      <c r="BC24" s="22">
        <v>2015</v>
      </c>
      <c r="BD24" s="22">
        <v>2014</v>
      </c>
      <c r="BE24" s="22">
        <v>2014</v>
      </c>
      <c r="BF24" s="10"/>
    </row>
    <row r="25" spans="1:58" x14ac:dyDescent="0.35">
      <c r="A25" s="16" t="s">
        <v>10177</v>
      </c>
      <c r="B25" s="11" t="s">
        <v>10178</v>
      </c>
      <c r="C25" s="20">
        <v>2014</v>
      </c>
      <c r="D25" s="20">
        <v>2014</v>
      </c>
      <c r="E25" s="20">
        <v>2014</v>
      </c>
      <c r="F25" s="20">
        <v>2014</v>
      </c>
      <c r="G25" s="20">
        <v>2014</v>
      </c>
      <c r="H25" s="20">
        <v>2014</v>
      </c>
      <c r="I25" s="20">
        <v>2014</v>
      </c>
      <c r="J25" s="20">
        <v>2015</v>
      </c>
      <c r="K25" s="20">
        <v>2015</v>
      </c>
      <c r="L25" s="20">
        <v>2015</v>
      </c>
      <c r="M25" s="22">
        <v>2016</v>
      </c>
      <c r="N25" s="22">
        <v>2016</v>
      </c>
      <c r="O25" s="22">
        <v>2015</v>
      </c>
      <c r="P25" s="22">
        <v>2015</v>
      </c>
      <c r="Q25" s="22">
        <v>2014</v>
      </c>
      <c r="R25" s="22" t="s">
        <v>17</v>
      </c>
      <c r="S25" s="22">
        <v>2016</v>
      </c>
      <c r="T25" s="22">
        <v>2013</v>
      </c>
      <c r="U25" s="22">
        <v>2014</v>
      </c>
      <c r="V25" s="22">
        <v>2014</v>
      </c>
      <c r="W25" s="22">
        <v>2015</v>
      </c>
      <c r="X25" s="22">
        <v>2007</v>
      </c>
      <c r="Y25" s="22">
        <v>2010</v>
      </c>
      <c r="Z25" s="22">
        <v>2014</v>
      </c>
      <c r="AA25" s="22">
        <v>2014</v>
      </c>
      <c r="AB25" s="22">
        <v>2014</v>
      </c>
      <c r="AC25" s="22">
        <v>2014</v>
      </c>
      <c r="AD25" s="22">
        <v>2015</v>
      </c>
      <c r="AE25" s="22">
        <v>2012</v>
      </c>
      <c r="AF25" s="22">
        <v>2014</v>
      </c>
      <c r="AG25" s="21">
        <v>2009</v>
      </c>
      <c r="AH25" s="22">
        <v>2014</v>
      </c>
      <c r="AI25" s="22">
        <v>2015</v>
      </c>
      <c r="AJ25" s="22">
        <v>2016</v>
      </c>
      <c r="AK25" s="23" t="s">
        <v>17</v>
      </c>
      <c r="AL25" s="23">
        <v>2015</v>
      </c>
      <c r="AM25" s="22">
        <v>2015</v>
      </c>
      <c r="AN25" s="22">
        <v>2014</v>
      </c>
      <c r="AO25" s="22">
        <v>2014</v>
      </c>
      <c r="AP25" s="22">
        <v>2014</v>
      </c>
      <c r="AQ25" s="22">
        <v>2014</v>
      </c>
      <c r="AR25" s="22">
        <v>2015</v>
      </c>
      <c r="AS25" s="22">
        <v>2014</v>
      </c>
      <c r="AT25" s="22">
        <v>2015</v>
      </c>
      <c r="AU25" s="22">
        <v>2012</v>
      </c>
      <c r="AV25" s="22">
        <v>2013</v>
      </c>
      <c r="AW25" s="22">
        <v>2014</v>
      </c>
      <c r="AX25" s="22">
        <v>2014</v>
      </c>
      <c r="AY25" s="22">
        <v>2014</v>
      </c>
      <c r="AZ25" s="22">
        <v>2015</v>
      </c>
      <c r="BA25" s="22">
        <v>2015</v>
      </c>
      <c r="BB25" s="22">
        <v>2015</v>
      </c>
      <c r="BC25" s="22">
        <v>2015</v>
      </c>
      <c r="BD25" s="22">
        <v>2014</v>
      </c>
      <c r="BE25" s="22">
        <v>2014</v>
      </c>
      <c r="BF25" s="10"/>
    </row>
    <row r="26" spans="1:58" x14ac:dyDescent="0.35">
      <c r="A26" s="16" t="s">
        <v>877</v>
      </c>
      <c r="B26" s="11" t="s">
        <v>10170</v>
      </c>
      <c r="C26" s="20">
        <v>2014</v>
      </c>
      <c r="D26" s="20">
        <v>2014</v>
      </c>
      <c r="E26" s="20">
        <v>2014</v>
      </c>
      <c r="F26" s="20">
        <v>2014</v>
      </c>
      <c r="G26" s="20">
        <v>2014</v>
      </c>
      <c r="H26" s="20">
        <v>2014</v>
      </c>
      <c r="I26" s="20">
        <v>2014</v>
      </c>
      <c r="J26" s="20">
        <v>2015</v>
      </c>
      <c r="K26" s="20">
        <v>2015</v>
      </c>
      <c r="L26" s="20">
        <v>2015</v>
      </c>
      <c r="M26" s="22">
        <v>2016</v>
      </c>
      <c r="N26" s="22">
        <v>2016</v>
      </c>
      <c r="O26" s="22">
        <v>2015</v>
      </c>
      <c r="P26" s="22">
        <v>2015</v>
      </c>
      <c r="Q26" s="22">
        <v>2014</v>
      </c>
      <c r="R26" s="22">
        <v>2013</v>
      </c>
      <c r="S26" s="22">
        <v>2016</v>
      </c>
      <c r="T26" s="22">
        <v>2013</v>
      </c>
      <c r="U26" s="22">
        <v>2014</v>
      </c>
      <c r="V26" s="22">
        <v>2014</v>
      </c>
      <c r="W26" s="22">
        <v>2015</v>
      </c>
      <c r="X26" s="22">
        <v>2007</v>
      </c>
      <c r="Y26" s="22">
        <v>2013</v>
      </c>
      <c r="Z26" s="22">
        <v>2014</v>
      </c>
      <c r="AA26" s="22">
        <v>2014</v>
      </c>
      <c r="AB26" s="22">
        <v>2013</v>
      </c>
      <c r="AC26" s="22">
        <v>2014</v>
      </c>
      <c r="AD26" s="22">
        <v>2015</v>
      </c>
      <c r="AE26" s="22">
        <v>2012</v>
      </c>
      <c r="AF26" s="22">
        <v>2014</v>
      </c>
      <c r="AG26" s="21">
        <v>2013</v>
      </c>
      <c r="AH26" s="22">
        <v>2014</v>
      </c>
      <c r="AI26" s="22">
        <v>2015</v>
      </c>
      <c r="AJ26" s="22">
        <v>2016</v>
      </c>
      <c r="AK26" s="23" t="s">
        <v>17</v>
      </c>
      <c r="AL26" s="23">
        <v>2015</v>
      </c>
      <c r="AM26" s="22">
        <v>2015</v>
      </c>
      <c r="AN26" s="22">
        <v>2014</v>
      </c>
      <c r="AO26" s="22">
        <v>2014</v>
      </c>
      <c r="AP26" s="22">
        <v>2014</v>
      </c>
      <c r="AQ26" s="22">
        <v>2014</v>
      </c>
      <c r="AR26" s="22">
        <v>2011</v>
      </c>
      <c r="AS26" s="22">
        <v>2014</v>
      </c>
      <c r="AT26" s="22">
        <v>2015</v>
      </c>
      <c r="AU26" s="22">
        <v>2012</v>
      </c>
      <c r="AV26" s="22">
        <v>2013</v>
      </c>
      <c r="AW26" s="22">
        <v>2014</v>
      </c>
      <c r="AX26" s="22">
        <v>2014</v>
      </c>
      <c r="AY26" s="22">
        <v>2014</v>
      </c>
      <c r="AZ26" s="22">
        <v>2015</v>
      </c>
      <c r="BA26" s="22">
        <v>2015</v>
      </c>
      <c r="BB26" s="22">
        <v>2015</v>
      </c>
      <c r="BC26" s="22">
        <v>2015</v>
      </c>
      <c r="BD26" s="22">
        <v>2014</v>
      </c>
      <c r="BE26" s="22">
        <v>2014</v>
      </c>
      <c r="BF26" s="10"/>
    </row>
    <row r="27" spans="1:58" x14ac:dyDescent="0.35">
      <c r="A27" s="16" t="s">
        <v>11368</v>
      </c>
      <c r="B27" s="11" t="s">
        <v>10174</v>
      </c>
      <c r="C27" s="20">
        <v>2014</v>
      </c>
      <c r="D27" s="20">
        <v>2014</v>
      </c>
      <c r="E27" s="20">
        <v>2014</v>
      </c>
      <c r="F27" s="20">
        <v>2014</v>
      </c>
      <c r="G27" s="20">
        <v>2014</v>
      </c>
      <c r="H27" s="20">
        <v>2014</v>
      </c>
      <c r="I27" s="20">
        <v>2014</v>
      </c>
      <c r="J27" s="20">
        <v>2015</v>
      </c>
      <c r="K27" s="20">
        <v>2015</v>
      </c>
      <c r="L27" s="20">
        <v>2015</v>
      </c>
      <c r="M27" s="22">
        <v>2016</v>
      </c>
      <c r="N27" s="22">
        <v>2016</v>
      </c>
      <c r="O27" s="22">
        <v>2015</v>
      </c>
      <c r="P27" s="22">
        <v>2015</v>
      </c>
      <c r="Q27" s="22">
        <v>2014</v>
      </c>
      <c r="R27" s="22" t="s">
        <v>17</v>
      </c>
      <c r="S27" s="22">
        <v>2016</v>
      </c>
      <c r="T27" s="22">
        <v>2013</v>
      </c>
      <c r="U27" s="22">
        <v>2014</v>
      </c>
      <c r="V27" s="22" t="s">
        <v>17</v>
      </c>
      <c r="W27" s="22">
        <v>2015</v>
      </c>
      <c r="X27" s="22">
        <v>2009</v>
      </c>
      <c r="Y27" s="22">
        <v>2012</v>
      </c>
      <c r="Z27" s="22">
        <v>2014</v>
      </c>
      <c r="AA27" s="22">
        <v>2014</v>
      </c>
      <c r="AB27" s="22" t="s">
        <v>17</v>
      </c>
      <c r="AC27" s="22">
        <v>2014</v>
      </c>
      <c r="AD27" s="22">
        <v>2015</v>
      </c>
      <c r="AE27" s="22" t="s">
        <v>17</v>
      </c>
      <c r="AF27" s="22" t="s">
        <v>17</v>
      </c>
      <c r="AG27" s="21" t="s">
        <v>17</v>
      </c>
      <c r="AH27" s="22">
        <v>2014</v>
      </c>
      <c r="AI27" s="22">
        <v>2015</v>
      </c>
      <c r="AJ27" s="22">
        <v>2016</v>
      </c>
      <c r="AK27" s="23" t="s">
        <v>17</v>
      </c>
      <c r="AL27" s="23">
        <v>2015</v>
      </c>
      <c r="AM27" s="22">
        <v>2015</v>
      </c>
      <c r="AN27" s="22">
        <v>2014</v>
      </c>
      <c r="AO27" s="22">
        <v>2014</v>
      </c>
      <c r="AP27" s="22">
        <v>2014</v>
      </c>
      <c r="AQ27" s="22">
        <v>2014</v>
      </c>
      <c r="AR27" s="22">
        <v>2009</v>
      </c>
      <c r="AS27" s="22">
        <v>2014</v>
      </c>
      <c r="AT27" s="22">
        <v>2013</v>
      </c>
      <c r="AU27" s="22">
        <v>2012</v>
      </c>
      <c r="AV27" s="22">
        <v>2011</v>
      </c>
      <c r="AW27" s="22">
        <v>2014</v>
      </c>
      <c r="AX27" s="22">
        <v>2014</v>
      </c>
      <c r="AY27" s="22">
        <v>2014</v>
      </c>
      <c r="AZ27" s="22" t="s">
        <v>17</v>
      </c>
      <c r="BA27" s="22" t="s">
        <v>17</v>
      </c>
      <c r="BB27" s="22">
        <v>2015</v>
      </c>
      <c r="BC27" s="22">
        <v>2015</v>
      </c>
      <c r="BD27" s="22">
        <v>2014</v>
      </c>
      <c r="BE27" s="22">
        <v>2014</v>
      </c>
      <c r="BF27" s="10"/>
    </row>
    <row r="28" spans="1:58" x14ac:dyDescent="0.35">
      <c r="A28" s="16" t="s">
        <v>3019</v>
      </c>
      <c r="B28" s="11" t="s">
        <v>10158</v>
      </c>
      <c r="C28" s="20">
        <v>2014</v>
      </c>
      <c r="D28" s="20">
        <v>2014</v>
      </c>
      <c r="E28" s="20">
        <v>2014</v>
      </c>
      <c r="F28" s="20">
        <v>2014</v>
      </c>
      <c r="G28" s="20">
        <v>2014</v>
      </c>
      <c r="H28" s="20">
        <v>2014</v>
      </c>
      <c r="I28" s="20">
        <v>2014</v>
      </c>
      <c r="J28" s="20">
        <v>2015</v>
      </c>
      <c r="K28" s="20">
        <v>2015</v>
      </c>
      <c r="L28" s="20">
        <v>2015</v>
      </c>
      <c r="M28" s="22">
        <v>2016</v>
      </c>
      <c r="N28" s="22">
        <v>2016</v>
      </c>
      <c r="O28" s="22">
        <v>2015</v>
      </c>
      <c r="P28" s="22">
        <v>2015</v>
      </c>
      <c r="Q28" s="22">
        <v>2014</v>
      </c>
      <c r="R28" s="22" t="s">
        <v>17</v>
      </c>
      <c r="S28" s="22">
        <v>2016</v>
      </c>
      <c r="T28" s="22">
        <v>2013</v>
      </c>
      <c r="U28" s="22">
        <v>2014</v>
      </c>
      <c r="V28" s="22" t="s">
        <v>17</v>
      </c>
      <c r="W28" s="22">
        <v>2015</v>
      </c>
      <c r="X28" s="22">
        <v>2004</v>
      </c>
      <c r="Y28" s="22">
        <v>2012</v>
      </c>
      <c r="Z28" s="22">
        <v>2014</v>
      </c>
      <c r="AA28" s="22">
        <v>2014</v>
      </c>
      <c r="AB28" s="22" t="s">
        <v>17</v>
      </c>
      <c r="AC28" s="22">
        <v>2014</v>
      </c>
      <c r="AD28" s="22">
        <v>2015</v>
      </c>
      <c r="AE28" s="22" t="s">
        <v>17</v>
      </c>
      <c r="AF28" s="22">
        <v>2014</v>
      </c>
      <c r="AG28" s="21">
        <v>2012</v>
      </c>
      <c r="AH28" s="22">
        <v>2014</v>
      </c>
      <c r="AI28" s="22">
        <v>2015</v>
      </c>
      <c r="AJ28" s="22">
        <v>2016</v>
      </c>
      <c r="AK28" s="23" t="s">
        <v>17</v>
      </c>
      <c r="AL28" s="23">
        <v>2015</v>
      </c>
      <c r="AM28" s="22">
        <v>2015</v>
      </c>
      <c r="AN28" s="22">
        <v>2014</v>
      </c>
      <c r="AO28" s="22">
        <v>2014</v>
      </c>
      <c r="AP28" s="22">
        <v>2014</v>
      </c>
      <c r="AQ28" s="22">
        <v>2014</v>
      </c>
      <c r="AR28" s="22">
        <v>2015</v>
      </c>
      <c r="AS28" s="22">
        <v>2014</v>
      </c>
      <c r="AT28" s="22">
        <v>2015</v>
      </c>
      <c r="AU28" s="22">
        <v>2012</v>
      </c>
      <c r="AV28" s="22">
        <v>2011</v>
      </c>
      <c r="AW28" s="22">
        <v>2014</v>
      </c>
      <c r="AX28" s="22">
        <v>2014</v>
      </c>
      <c r="AY28" s="22">
        <v>2014</v>
      </c>
      <c r="AZ28" s="22">
        <v>2015</v>
      </c>
      <c r="BA28" s="22">
        <v>2015</v>
      </c>
      <c r="BB28" s="22">
        <v>2015</v>
      </c>
      <c r="BC28" s="22">
        <v>2015</v>
      </c>
      <c r="BD28" s="22">
        <v>2014</v>
      </c>
      <c r="BE28" s="22">
        <v>2014</v>
      </c>
      <c r="BF28" s="10"/>
    </row>
    <row r="29" spans="1:58" x14ac:dyDescent="0.35">
      <c r="A29" s="16" t="s">
        <v>218</v>
      </c>
      <c r="B29" s="11" t="s">
        <v>10156</v>
      </c>
      <c r="C29" s="20">
        <v>2014</v>
      </c>
      <c r="D29" s="20">
        <v>2014</v>
      </c>
      <c r="E29" s="20">
        <v>2014</v>
      </c>
      <c r="F29" s="20">
        <v>2014</v>
      </c>
      <c r="G29" s="20">
        <v>2014</v>
      </c>
      <c r="H29" s="20">
        <v>2014</v>
      </c>
      <c r="I29" s="20">
        <v>2014</v>
      </c>
      <c r="J29" s="20">
        <v>2015</v>
      </c>
      <c r="K29" s="20">
        <v>2015</v>
      </c>
      <c r="L29" s="20">
        <v>2015</v>
      </c>
      <c r="M29" s="22">
        <v>2016</v>
      </c>
      <c r="N29" s="22">
        <v>2016</v>
      </c>
      <c r="O29" s="22">
        <v>2015</v>
      </c>
      <c r="P29" s="22">
        <v>2015</v>
      </c>
      <c r="Q29" s="22">
        <v>2014</v>
      </c>
      <c r="R29" s="22">
        <v>2010</v>
      </c>
      <c r="S29" s="22">
        <v>2016</v>
      </c>
      <c r="T29" s="22">
        <v>2013</v>
      </c>
      <c r="U29" s="22">
        <v>2014</v>
      </c>
      <c r="V29" s="22">
        <v>2014</v>
      </c>
      <c r="W29" s="22">
        <v>2015</v>
      </c>
      <c r="X29" s="22">
        <v>2010</v>
      </c>
      <c r="Y29" s="22">
        <v>2010</v>
      </c>
      <c r="Z29" s="22">
        <v>2014</v>
      </c>
      <c r="AA29" s="22">
        <v>2014</v>
      </c>
      <c r="AB29" s="22">
        <v>2014</v>
      </c>
      <c r="AC29" s="22">
        <v>2014</v>
      </c>
      <c r="AD29" s="22">
        <v>2015</v>
      </c>
      <c r="AE29" s="22">
        <v>2012</v>
      </c>
      <c r="AF29" s="22">
        <v>2014</v>
      </c>
      <c r="AG29" s="21">
        <v>2009</v>
      </c>
      <c r="AH29" s="22">
        <v>2014</v>
      </c>
      <c r="AI29" s="22">
        <v>2015</v>
      </c>
      <c r="AJ29" s="22">
        <v>2016</v>
      </c>
      <c r="AK29" s="23" t="s">
        <v>17</v>
      </c>
      <c r="AL29" s="23">
        <v>2016</v>
      </c>
      <c r="AM29" s="22">
        <v>2015</v>
      </c>
      <c r="AN29" s="22">
        <v>2014</v>
      </c>
      <c r="AO29" s="22">
        <v>2014</v>
      </c>
      <c r="AP29" s="22">
        <v>2014</v>
      </c>
      <c r="AQ29" s="22">
        <v>2014</v>
      </c>
      <c r="AR29" s="22">
        <v>2015</v>
      </c>
      <c r="AS29" s="22">
        <v>2014</v>
      </c>
      <c r="AT29" s="22">
        <v>2015</v>
      </c>
      <c r="AU29" s="22">
        <v>2012</v>
      </c>
      <c r="AV29" s="22">
        <v>2007</v>
      </c>
      <c r="AW29" s="22">
        <v>2014</v>
      </c>
      <c r="AX29" s="22">
        <v>2014</v>
      </c>
      <c r="AY29" s="22">
        <v>2014</v>
      </c>
      <c r="AZ29" s="22">
        <v>2015</v>
      </c>
      <c r="BA29" s="22">
        <v>2015</v>
      </c>
      <c r="BB29" s="22">
        <v>2015</v>
      </c>
      <c r="BC29" s="22">
        <v>2015</v>
      </c>
      <c r="BD29" s="22">
        <v>2014</v>
      </c>
      <c r="BE29" s="22">
        <v>2014</v>
      </c>
      <c r="BF29" s="10"/>
    </row>
    <row r="30" spans="1:58" x14ac:dyDescent="0.35">
      <c r="A30" s="16" t="s">
        <v>388</v>
      </c>
      <c r="B30" s="11" t="s">
        <v>10152</v>
      </c>
      <c r="C30" s="20">
        <v>2014</v>
      </c>
      <c r="D30" s="20">
        <v>2014</v>
      </c>
      <c r="E30" s="20">
        <v>2014</v>
      </c>
      <c r="F30" s="20">
        <v>2014</v>
      </c>
      <c r="G30" s="20">
        <v>2014</v>
      </c>
      <c r="H30" s="20">
        <v>2014</v>
      </c>
      <c r="I30" s="20">
        <v>2014</v>
      </c>
      <c r="J30" s="20">
        <v>2015</v>
      </c>
      <c r="K30" s="20">
        <v>2015</v>
      </c>
      <c r="L30" s="20">
        <v>2015</v>
      </c>
      <c r="M30" s="22">
        <v>2016</v>
      </c>
      <c r="N30" s="22">
        <v>2016</v>
      </c>
      <c r="O30" s="22">
        <v>2015</v>
      </c>
      <c r="P30" s="22">
        <v>2015</v>
      </c>
      <c r="Q30" s="22">
        <v>2014</v>
      </c>
      <c r="R30" s="22">
        <v>2010</v>
      </c>
      <c r="S30" s="22">
        <v>2016</v>
      </c>
      <c r="T30" s="22">
        <v>2013</v>
      </c>
      <c r="U30" s="22">
        <v>2014</v>
      </c>
      <c r="V30" s="22">
        <v>2014</v>
      </c>
      <c r="W30" s="22">
        <v>2015</v>
      </c>
      <c r="X30" s="22">
        <v>2010</v>
      </c>
      <c r="Y30" s="22" t="s">
        <v>17</v>
      </c>
      <c r="Z30" s="22">
        <v>2014</v>
      </c>
      <c r="AA30" s="22">
        <v>2014</v>
      </c>
      <c r="AB30" s="22">
        <v>2014</v>
      </c>
      <c r="AC30" s="22">
        <v>2014</v>
      </c>
      <c r="AD30" s="22">
        <v>2015</v>
      </c>
      <c r="AE30" s="22">
        <v>2012</v>
      </c>
      <c r="AF30" s="22">
        <v>2014</v>
      </c>
      <c r="AG30" s="21">
        <v>2006</v>
      </c>
      <c r="AH30" s="22">
        <v>2014</v>
      </c>
      <c r="AI30" s="22">
        <v>2015</v>
      </c>
      <c r="AJ30" s="22">
        <v>2016</v>
      </c>
      <c r="AK30" s="23">
        <v>2015</v>
      </c>
      <c r="AL30" s="23">
        <v>2016</v>
      </c>
      <c r="AM30" s="22">
        <v>2015</v>
      </c>
      <c r="AN30" s="22">
        <v>2014</v>
      </c>
      <c r="AO30" s="22">
        <v>2014</v>
      </c>
      <c r="AP30" s="22">
        <v>2014</v>
      </c>
      <c r="AQ30" s="22">
        <v>2014</v>
      </c>
      <c r="AR30" s="22">
        <v>2015</v>
      </c>
      <c r="AS30" s="22">
        <v>2014</v>
      </c>
      <c r="AT30" s="22">
        <v>2015</v>
      </c>
      <c r="AU30" s="22">
        <v>2012</v>
      </c>
      <c r="AV30" s="22">
        <v>2008</v>
      </c>
      <c r="AW30" s="22">
        <v>2014</v>
      </c>
      <c r="AX30" s="22">
        <v>2014</v>
      </c>
      <c r="AY30" s="22">
        <v>2014</v>
      </c>
      <c r="AZ30" s="22">
        <v>2015</v>
      </c>
      <c r="BA30" s="22">
        <v>2015</v>
      </c>
      <c r="BB30" s="22">
        <v>2015</v>
      </c>
      <c r="BC30" s="22">
        <v>2015</v>
      </c>
      <c r="BD30" s="22">
        <v>2014</v>
      </c>
      <c r="BE30" s="22">
        <v>2014</v>
      </c>
      <c r="BF30" s="10"/>
    </row>
    <row r="31" spans="1:58" x14ac:dyDescent="0.35">
      <c r="A31" s="16" t="s">
        <v>11369</v>
      </c>
      <c r="B31" s="11" t="s">
        <v>10196</v>
      </c>
      <c r="C31" s="20">
        <v>2014</v>
      </c>
      <c r="D31" s="20">
        <v>2014</v>
      </c>
      <c r="E31" s="20">
        <v>2014</v>
      </c>
      <c r="F31" s="20">
        <v>2014</v>
      </c>
      <c r="G31" s="20">
        <v>2014</v>
      </c>
      <c r="H31" s="20">
        <v>2014</v>
      </c>
      <c r="I31" s="20">
        <v>2014</v>
      </c>
      <c r="J31" s="20">
        <v>2015</v>
      </c>
      <c r="K31" s="20">
        <v>2015</v>
      </c>
      <c r="L31" s="20">
        <v>2015</v>
      </c>
      <c r="M31" s="22">
        <v>2016</v>
      </c>
      <c r="N31" s="22">
        <v>2016</v>
      </c>
      <c r="O31" s="22">
        <v>2015</v>
      </c>
      <c r="P31" s="22">
        <v>2015</v>
      </c>
      <c r="Q31" s="22">
        <v>2014</v>
      </c>
      <c r="R31" s="22" t="s">
        <v>17</v>
      </c>
      <c r="S31" s="22">
        <v>2016</v>
      </c>
      <c r="T31" s="22">
        <v>2013</v>
      </c>
      <c r="U31" s="22">
        <v>2014</v>
      </c>
      <c r="V31" s="22">
        <v>2014</v>
      </c>
      <c r="W31" s="22">
        <v>2015</v>
      </c>
      <c r="X31" s="22" t="s">
        <v>17</v>
      </c>
      <c r="Y31" s="22">
        <v>2011</v>
      </c>
      <c r="Z31" s="22">
        <v>2014</v>
      </c>
      <c r="AA31" s="22">
        <v>2014</v>
      </c>
      <c r="AB31" s="22">
        <v>2014</v>
      </c>
      <c r="AC31" s="22">
        <v>2014</v>
      </c>
      <c r="AD31" s="22">
        <v>2015</v>
      </c>
      <c r="AE31" s="22">
        <v>2012</v>
      </c>
      <c r="AF31" s="22" t="s">
        <v>17</v>
      </c>
      <c r="AG31" s="21">
        <v>2007</v>
      </c>
      <c r="AH31" s="22">
        <v>2014</v>
      </c>
      <c r="AI31" s="22">
        <v>2015</v>
      </c>
      <c r="AJ31" s="22">
        <v>2016</v>
      </c>
      <c r="AK31" s="23" t="s">
        <v>17</v>
      </c>
      <c r="AL31" s="23" t="s">
        <v>17</v>
      </c>
      <c r="AM31" s="22">
        <v>2015</v>
      </c>
      <c r="AN31" s="22">
        <v>2014</v>
      </c>
      <c r="AO31" s="22">
        <v>2014</v>
      </c>
      <c r="AP31" s="22">
        <v>2014</v>
      </c>
      <c r="AQ31" s="22">
        <v>2014</v>
      </c>
      <c r="AR31" s="22">
        <v>2015</v>
      </c>
      <c r="AS31" s="22">
        <v>2014</v>
      </c>
      <c r="AT31" s="22">
        <v>2015</v>
      </c>
      <c r="AU31" s="22">
        <v>2012</v>
      </c>
      <c r="AV31" s="22">
        <v>2012</v>
      </c>
      <c r="AW31" s="22">
        <v>2014</v>
      </c>
      <c r="AX31" s="22">
        <v>2014</v>
      </c>
      <c r="AY31" s="22">
        <v>2014</v>
      </c>
      <c r="AZ31" s="22">
        <v>2015</v>
      </c>
      <c r="BA31" s="22">
        <v>2015</v>
      </c>
      <c r="BB31" s="22">
        <v>2015</v>
      </c>
      <c r="BC31" s="22">
        <v>2015</v>
      </c>
      <c r="BD31" s="22">
        <v>2014</v>
      </c>
      <c r="BE31" s="22">
        <v>2014</v>
      </c>
      <c r="BF31" s="10"/>
    </row>
    <row r="32" spans="1:58" x14ac:dyDescent="0.35">
      <c r="A32" s="16" t="s">
        <v>10279</v>
      </c>
      <c r="B32" s="11" t="s">
        <v>10280</v>
      </c>
      <c r="C32" s="20">
        <v>2014</v>
      </c>
      <c r="D32" s="20">
        <v>2014</v>
      </c>
      <c r="E32" s="20">
        <v>2014</v>
      </c>
      <c r="F32" s="20">
        <v>2014</v>
      </c>
      <c r="G32" s="20">
        <v>2014</v>
      </c>
      <c r="H32" s="20">
        <v>2014</v>
      </c>
      <c r="I32" s="20">
        <v>2014</v>
      </c>
      <c r="J32" s="20">
        <v>2015</v>
      </c>
      <c r="K32" s="20">
        <v>2015</v>
      </c>
      <c r="L32" s="20">
        <v>2015</v>
      </c>
      <c r="M32" s="22">
        <v>2016</v>
      </c>
      <c r="N32" s="22">
        <v>2016</v>
      </c>
      <c r="O32" s="22">
        <v>2015</v>
      </c>
      <c r="P32" s="22">
        <v>2015</v>
      </c>
      <c r="Q32" s="22">
        <v>2014</v>
      </c>
      <c r="R32" s="22">
        <v>2010</v>
      </c>
      <c r="S32" s="22">
        <v>2016</v>
      </c>
      <c r="T32" s="22">
        <v>2013</v>
      </c>
      <c r="U32" s="22">
        <v>2014</v>
      </c>
      <c r="V32" s="22">
        <v>2014</v>
      </c>
      <c r="W32" s="22">
        <v>2015</v>
      </c>
      <c r="X32" s="22">
        <v>2014</v>
      </c>
      <c r="Y32" s="22">
        <v>2012</v>
      </c>
      <c r="Z32" s="22">
        <v>2014</v>
      </c>
      <c r="AA32" s="22">
        <v>2014</v>
      </c>
      <c r="AB32" s="22">
        <v>2014</v>
      </c>
      <c r="AC32" s="22">
        <v>2014</v>
      </c>
      <c r="AD32" s="22">
        <v>2015</v>
      </c>
      <c r="AE32" s="22">
        <v>2012</v>
      </c>
      <c r="AF32" s="22">
        <v>2014</v>
      </c>
      <c r="AG32" s="21">
        <v>2012</v>
      </c>
      <c r="AH32" s="22">
        <v>2014</v>
      </c>
      <c r="AI32" s="22">
        <v>2015</v>
      </c>
      <c r="AJ32" s="22">
        <v>2016</v>
      </c>
      <c r="AK32" s="23" t="s">
        <v>17</v>
      </c>
      <c r="AL32" s="23">
        <v>2015</v>
      </c>
      <c r="AM32" s="22">
        <v>2015</v>
      </c>
      <c r="AN32" s="22">
        <v>2014</v>
      </c>
      <c r="AO32" s="22">
        <v>2014</v>
      </c>
      <c r="AP32" s="22">
        <v>2014</v>
      </c>
      <c r="AQ32" s="22">
        <v>2014</v>
      </c>
      <c r="AR32" s="22">
        <v>2007</v>
      </c>
      <c r="AS32" s="22">
        <v>2014</v>
      </c>
      <c r="AT32" s="22">
        <v>2015</v>
      </c>
      <c r="AU32" s="22">
        <v>2012</v>
      </c>
      <c r="AV32" s="22">
        <v>2009</v>
      </c>
      <c r="AW32" s="22">
        <v>2014</v>
      </c>
      <c r="AX32" s="22">
        <v>2014</v>
      </c>
      <c r="AY32" s="22">
        <v>2014</v>
      </c>
      <c r="AZ32" s="22">
        <v>2015</v>
      </c>
      <c r="BA32" s="22">
        <v>2015</v>
      </c>
      <c r="BB32" s="22">
        <v>2015</v>
      </c>
      <c r="BC32" s="22">
        <v>2015</v>
      </c>
      <c r="BD32" s="22">
        <v>2014</v>
      </c>
      <c r="BE32" s="22">
        <v>2014</v>
      </c>
      <c r="BF32" s="10"/>
    </row>
    <row r="33" spans="1:58" x14ac:dyDescent="0.35">
      <c r="A33" s="16" t="s">
        <v>141</v>
      </c>
      <c r="B33" s="11" t="s">
        <v>10189</v>
      </c>
      <c r="C33" s="20">
        <v>2014</v>
      </c>
      <c r="D33" s="20">
        <v>2014</v>
      </c>
      <c r="E33" s="20">
        <v>2014</v>
      </c>
      <c r="F33" s="20">
        <v>2014</v>
      </c>
      <c r="G33" s="20">
        <v>2014</v>
      </c>
      <c r="H33" s="20">
        <v>2014</v>
      </c>
      <c r="I33" s="20">
        <v>2014</v>
      </c>
      <c r="J33" s="20">
        <v>2015</v>
      </c>
      <c r="K33" s="20">
        <v>2015</v>
      </c>
      <c r="L33" s="20">
        <v>2015</v>
      </c>
      <c r="M33" s="22">
        <v>2016</v>
      </c>
      <c r="N33" s="22">
        <v>2016</v>
      </c>
      <c r="O33" s="22">
        <v>2015</v>
      </c>
      <c r="P33" s="22">
        <v>2015</v>
      </c>
      <c r="Q33" s="22">
        <v>2014</v>
      </c>
      <c r="R33" s="22">
        <v>2011</v>
      </c>
      <c r="S33" s="22">
        <v>2016</v>
      </c>
      <c r="T33" s="22">
        <v>2013</v>
      </c>
      <c r="U33" s="22">
        <v>2014</v>
      </c>
      <c r="V33" s="22">
        <v>2014</v>
      </c>
      <c r="W33" s="22">
        <v>2015</v>
      </c>
      <c r="X33" s="22">
        <v>2011</v>
      </c>
      <c r="Y33" s="22">
        <v>2009</v>
      </c>
      <c r="Z33" s="22">
        <v>2014</v>
      </c>
      <c r="AA33" s="22">
        <v>2014</v>
      </c>
      <c r="AB33" s="22">
        <v>2014</v>
      </c>
      <c r="AC33" s="22">
        <v>2014</v>
      </c>
      <c r="AD33" s="22">
        <v>2015</v>
      </c>
      <c r="AE33" s="22">
        <v>2012</v>
      </c>
      <c r="AF33" s="22">
        <v>2014</v>
      </c>
      <c r="AG33" s="21">
        <v>2007</v>
      </c>
      <c r="AH33" s="22">
        <v>2014</v>
      </c>
      <c r="AI33" s="22">
        <v>2015</v>
      </c>
      <c r="AJ33" s="22">
        <v>2016</v>
      </c>
      <c r="AK33" s="23">
        <v>2016</v>
      </c>
      <c r="AL33" s="23">
        <v>2016</v>
      </c>
      <c r="AM33" s="22">
        <v>2015</v>
      </c>
      <c r="AN33" s="22">
        <v>2014</v>
      </c>
      <c r="AO33" s="22">
        <v>2014</v>
      </c>
      <c r="AP33" s="22">
        <v>2014</v>
      </c>
      <c r="AQ33" s="22">
        <v>2014</v>
      </c>
      <c r="AR33" s="22">
        <v>2015</v>
      </c>
      <c r="AS33" s="22">
        <v>2014</v>
      </c>
      <c r="AT33" s="22">
        <v>2015</v>
      </c>
      <c r="AU33" s="22">
        <v>2012</v>
      </c>
      <c r="AV33" s="22">
        <v>2010</v>
      </c>
      <c r="AW33" s="22">
        <v>2014</v>
      </c>
      <c r="AX33" s="22">
        <v>2014</v>
      </c>
      <c r="AY33" s="22">
        <v>2014</v>
      </c>
      <c r="AZ33" s="22">
        <v>2015</v>
      </c>
      <c r="BA33" s="22">
        <v>2015</v>
      </c>
      <c r="BB33" s="22">
        <v>2015</v>
      </c>
      <c r="BC33" s="22">
        <v>2015</v>
      </c>
      <c r="BD33" s="22">
        <v>2014</v>
      </c>
      <c r="BE33" s="22">
        <v>2014</v>
      </c>
      <c r="BF33" s="10"/>
    </row>
    <row r="34" spans="1:58" x14ac:dyDescent="0.35">
      <c r="A34" s="16" t="s">
        <v>10180</v>
      </c>
      <c r="B34" s="11" t="s">
        <v>10181</v>
      </c>
      <c r="C34" s="20">
        <v>2014</v>
      </c>
      <c r="D34" s="20">
        <v>2014</v>
      </c>
      <c r="E34" s="20">
        <v>2014</v>
      </c>
      <c r="F34" s="20">
        <v>2014</v>
      </c>
      <c r="G34" s="20">
        <v>2014</v>
      </c>
      <c r="H34" s="20">
        <v>2014</v>
      </c>
      <c r="I34" s="20">
        <v>2014</v>
      </c>
      <c r="J34" s="20">
        <v>2015</v>
      </c>
      <c r="K34" s="20">
        <v>2015</v>
      </c>
      <c r="L34" s="20">
        <v>2015</v>
      </c>
      <c r="M34" s="22">
        <v>2016</v>
      </c>
      <c r="N34" s="22">
        <v>2016</v>
      </c>
      <c r="O34" s="22">
        <v>2015</v>
      </c>
      <c r="P34" s="22">
        <v>2015</v>
      </c>
      <c r="Q34" s="22">
        <v>2014</v>
      </c>
      <c r="R34" s="22" t="s">
        <v>17</v>
      </c>
      <c r="S34" s="22">
        <v>2016</v>
      </c>
      <c r="T34" s="22">
        <v>2013</v>
      </c>
      <c r="U34" s="22">
        <v>2014</v>
      </c>
      <c r="V34" s="22" t="s">
        <v>17</v>
      </c>
      <c r="W34" s="22">
        <v>2015</v>
      </c>
      <c r="X34" s="22" t="s">
        <v>17</v>
      </c>
      <c r="Y34" s="22">
        <v>2010</v>
      </c>
      <c r="Z34" s="22">
        <v>2014</v>
      </c>
      <c r="AA34" s="22">
        <v>2014</v>
      </c>
      <c r="AB34" s="22" t="s">
        <v>17</v>
      </c>
      <c r="AC34" s="22">
        <v>2014</v>
      </c>
      <c r="AD34" s="22">
        <v>2015</v>
      </c>
      <c r="AE34" s="22" t="s">
        <v>17</v>
      </c>
      <c r="AF34" s="22">
        <v>2014</v>
      </c>
      <c r="AG34" s="21">
        <v>2010</v>
      </c>
      <c r="AH34" s="22">
        <v>2014</v>
      </c>
      <c r="AI34" s="22">
        <v>2015</v>
      </c>
      <c r="AJ34" s="22">
        <v>2016</v>
      </c>
      <c r="AK34" s="23" t="s">
        <v>17</v>
      </c>
      <c r="AL34" s="23">
        <v>2015</v>
      </c>
      <c r="AM34" s="22">
        <v>2015</v>
      </c>
      <c r="AN34" s="22">
        <v>2014</v>
      </c>
      <c r="AO34" s="22">
        <v>2014</v>
      </c>
      <c r="AP34" s="22">
        <v>2014</v>
      </c>
      <c r="AQ34" s="22">
        <v>2014</v>
      </c>
      <c r="AR34" s="22">
        <v>2011</v>
      </c>
      <c r="AS34" s="22">
        <v>2014</v>
      </c>
      <c r="AT34" s="22">
        <v>2015</v>
      </c>
      <c r="AU34" s="22">
        <v>2012</v>
      </c>
      <c r="AV34" s="22" t="s">
        <v>17</v>
      </c>
      <c r="AW34" s="22">
        <v>2014</v>
      </c>
      <c r="AX34" s="22">
        <v>2014</v>
      </c>
      <c r="AY34" s="22">
        <v>2014</v>
      </c>
      <c r="AZ34" s="22">
        <v>2015</v>
      </c>
      <c r="BA34" s="22">
        <v>2015</v>
      </c>
      <c r="BB34" s="22">
        <v>2015</v>
      </c>
      <c r="BC34" s="22">
        <v>2015</v>
      </c>
      <c r="BD34" s="22">
        <v>2014</v>
      </c>
      <c r="BE34" s="22">
        <v>2014</v>
      </c>
      <c r="BF34" s="10"/>
    </row>
    <row r="35" spans="1:58" x14ac:dyDescent="0.35">
      <c r="A35" s="16" t="s">
        <v>11370</v>
      </c>
      <c r="B35" s="11" t="s">
        <v>10179</v>
      </c>
      <c r="C35" s="20">
        <v>2014</v>
      </c>
      <c r="D35" s="20">
        <v>2014</v>
      </c>
      <c r="E35" s="20">
        <v>2014</v>
      </c>
      <c r="F35" s="20">
        <v>2014</v>
      </c>
      <c r="G35" s="20">
        <v>2014</v>
      </c>
      <c r="H35" s="20">
        <v>2014</v>
      </c>
      <c r="I35" s="20">
        <v>2014</v>
      </c>
      <c r="J35" s="20">
        <v>2015</v>
      </c>
      <c r="K35" s="20">
        <v>2015</v>
      </c>
      <c r="L35" s="20">
        <v>2015</v>
      </c>
      <c r="M35" s="22">
        <v>2016</v>
      </c>
      <c r="N35" s="22">
        <v>2016</v>
      </c>
      <c r="O35" s="22">
        <v>2015</v>
      </c>
      <c r="P35" s="22">
        <v>2015</v>
      </c>
      <c r="Q35" s="22">
        <v>2014</v>
      </c>
      <c r="R35" s="22">
        <v>2010</v>
      </c>
      <c r="S35" s="22">
        <v>2016</v>
      </c>
      <c r="T35" s="22">
        <v>2013</v>
      </c>
      <c r="U35" s="22">
        <v>2014</v>
      </c>
      <c r="V35" s="22">
        <v>2014</v>
      </c>
      <c r="W35" s="22">
        <v>2015</v>
      </c>
      <c r="X35" s="22">
        <v>2010</v>
      </c>
      <c r="Y35" s="22">
        <v>2009</v>
      </c>
      <c r="Z35" s="22">
        <v>2014</v>
      </c>
      <c r="AA35" s="22">
        <v>2014</v>
      </c>
      <c r="AB35" s="22">
        <v>2014</v>
      </c>
      <c r="AC35" s="22">
        <v>2014</v>
      </c>
      <c r="AD35" s="22">
        <v>2015</v>
      </c>
      <c r="AE35" s="22">
        <v>2012</v>
      </c>
      <c r="AF35" s="22">
        <v>2014</v>
      </c>
      <c r="AG35" s="21">
        <v>2008</v>
      </c>
      <c r="AH35" s="22">
        <v>2014</v>
      </c>
      <c r="AI35" s="22">
        <v>2015</v>
      </c>
      <c r="AJ35" s="22">
        <v>2016</v>
      </c>
      <c r="AK35" s="23">
        <v>2016</v>
      </c>
      <c r="AL35" s="23">
        <v>2015</v>
      </c>
      <c r="AM35" s="22">
        <v>2015</v>
      </c>
      <c r="AN35" s="22">
        <v>2014</v>
      </c>
      <c r="AO35" s="22">
        <v>2014</v>
      </c>
      <c r="AP35" s="22" t="s">
        <v>17</v>
      </c>
      <c r="AQ35" s="22" t="s">
        <v>17</v>
      </c>
      <c r="AR35" s="22" t="s">
        <v>17</v>
      </c>
      <c r="AS35" s="22">
        <v>2014</v>
      </c>
      <c r="AT35" s="22">
        <v>2015</v>
      </c>
      <c r="AU35" s="22">
        <v>2012</v>
      </c>
      <c r="AV35" s="22">
        <v>2010</v>
      </c>
      <c r="AW35" s="22">
        <v>2014</v>
      </c>
      <c r="AX35" s="22">
        <v>2014</v>
      </c>
      <c r="AY35" s="22">
        <v>2014</v>
      </c>
      <c r="AZ35" s="22">
        <v>2015</v>
      </c>
      <c r="BA35" s="22">
        <v>2015</v>
      </c>
      <c r="BB35" s="22">
        <v>2015</v>
      </c>
      <c r="BC35" s="22">
        <v>2015</v>
      </c>
      <c r="BD35" s="22">
        <v>2014</v>
      </c>
      <c r="BE35" s="22">
        <v>2014</v>
      </c>
      <c r="BF35" s="10"/>
    </row>
    <row r="36" spans="1:58" x14ac:dyDescent="0.35">
      <c r="A36" s="16" t="s">
        <v>296</v>
      </c>
      <c r="B36" s="11" t="s">
        <v>10397</v>
      </c>
      <c r="C36" s="20">
        <v>2014</v>
      </c>
      <c r="D36" s="20">
        <v>2014</v>
      </c>
      <c r="E36" s="20">
        <v>2014</v>
      </c>
      <c r="F36" s="20">
        <v>2014</v>
      </c>
      <c r="G36" s="20">
        <v>2014</v>
      </c>
      <c r="H36" s="20">
        <v>2014</v>
      </c>
      <c r="I36" s="20">
        <v>2014</v>
      </c>
      <c r="J36" s="20">
        <v>2015</v>
      </c>
      <c r="K36" s="20">
        <v>2015</v>
      </c>
      <c r="L36" s="20">
        <v>2015</v>
      </c>
      <c r="M36" s="22">
        <v>2016</v>
      </c>
      <c r="N36" s="22">
        <v>2016</v>
      </c>
      <c r="O36" s="22">
        <v>2015</v>
      </c>
      <c r="P36" s="22">
        <v>2015</v>
      </c>
      <c r="Q36" s="22">
        <v>2014</v>
      </c>
      <c r="R36" s="22">
        <v>2010</v>
      </c>
      <c r="S36" s="22">
        <v>2016</v>
      </c>
      <c r="T36" s="22">
        <v>2013</v>
      </c>
      <c r="U36" s="22">
        <v>2014</v>
      </c>
      <c r="V36" s="22">
        <v>2014</v>
      </c>
      <c r="W36" s="22">
        <v>2015</v>
      </c>
      <c r="X36" s="22">
        <v>2010</v>
      </c>
      <c r="Y36" s="22" t="s">
        <v>17</v>
      </c>
      <c r="Z36" s="22">
        <v>2014</v>
      </c>
      <c r="AA36" s="22">
        <v>2014</v>
      </c>
      <c r="AB36" s="22">
        <v>2014</v>
      </c>
      <c r="AC36" s="22">
        <v>2014</v>
      </c>
      <c r="AD36" s="22">
        <v>2015</v>
      </c>
      <c r="AE36" s="22">
        <v>2012</v>
      </c>
      <c r="AF36" s="22">
        <v>2014</v>
      </c>
      <c r="AG36" s="21">
        <v>2011</v>
      </c>
      <c r="AH36" s="22">
        <v>2014</v>
      </c>
      <c r="AI36" s="22">
        <v>2015</v>
      </c>
      <c r="AJ36" s="22">
        <v>2016</v>
      </c>
      <c r="AK36" s="23">
        <v>2015</v>
      </c>
      <c r="AL36" s="23">
        <v>2016</v>
      </c>
      <c r="AM36" s="22">
        <v>2015</v>
      </c>
      <c r="AN36" s="22">
        <v>2014</v>
      </c>
      <c r="AO36" s="22">
        <v>2014</v>
      </c>
      <c r="AP36" s="22" t="s">
        <v>17</v>
      </c>
      <c r="AQ36" s="22" t="s">
        <v>17</v>
      </c>
      <c r="AR36" s="22" t="s">
        <v>17</v>
      </c>
      <c r="AS36" s="22">
        <v>2014</v>
      </c>
      <c r="AT36" s="22">
        <v>2015</v>
      </c>
      <c r="AU36" s="22">
        <v>2012</v>
      </c>
      <c r="AV36" s="22">
        <v>2013</v>
      </c>
      <c r="AW36" s="22">
        <v>2014</v>
      </c>
      <c r="AX36" s="22">
        <v>2014</v>
      </c>
      <c r="AY36" s="22">
        <v>2014</v>
      </c>
      <c r="AZ36" s="22">
        <v>2015</v>
      </c>
      <c r="BA36" s="22">
        <v>2015</v>
      </c>
      <c r="BB36" s="22">
        <v>2015</v>
      </c>
      <c r="BC36" s="22">
        <v>2015</v>
      </c>
      <c r="BD36" s="22">
        <v>2014</v>
      </c>
      <c r="BE36" s="22">
        <v>2014</v>
      </c>
      <c r="BF36" s="10"/>
    </row>
    <row r="37" spans="1:58" x14ac:dyDescent="0.35">
      <c r="A37" s="16" t="s">
        <v>1436</v>
      </c>
      <c r="B37" s="11" t="s">
        <v>10184</v>
      </c>
      <c r="C37" s="20">
        <v>2014</v>
      </c>
      <c r="D37" s="20">
        <v>2014</v>
      </c>
      <c r="E37" s="20">
        <v>2014</v>
      </c>
      <c r="F37" s="20">
        <v>2014</v>
      </c>
      <c r="G37" s="20">
        <v>2014</v>
      </c>
      <c r="H37" s="20">
        <v>2014</v>
      </c>
      <c r="I37" s="20">
        <v>2014</v>
      </c>
      <c r="J37" s="20">
        <v>2015</v>
      </c>
      <c r="K37" s="20">
        <v>2015</v>
      </c>
      <c r="L37" s="20">
        <v>2015</v>
      </c>
      <c r="M37" s="22">
        <v>2016</v>
      </c>
      <c r="N37" s="22">
        <v>2016</v>
      </c>
      <c r="O37" s="22">
        <v>2015</v>
      </c>
      <c r="P37" s="22">
        <v>2015</v>
      </c>
      <c r="Q37" s="22">
        <v>2014</v>
      </c>
      <c r="R37" s="22" t="s">
        <v>17</v>
      </c>
      <c r="S37" s="22">
        <v>2016</v>
      </c>
      <c r="T37" s="22">
        <v>2013</v>
      </c>
      <c r="U37" s="22">
        <v>2014</v>
      </c>
      <c r="V37" s="22">
        <v>2014</v>
      </c>
      <c r="W37" s="22">
        <v>2015</v>
      </c>
      <c r="X37" s="22">
        <v>2014</v>
      </c>
      <c r="Y37" s="22">
        <v>2010</v>
      </c>
      <c r="Z37" s="22">
        <v>2014</v>
      </c>
      <c r="AA37" s="22">
        <v>2014</v>
      </c>
      <c r="AB37" s="22">
        <v>2014</v>
      </c>
      <c r="AC37" s="22">
        <v>2014</v>
      </c>
      <c r="AD37" s="22">
        <v>2015</v>
      </c>
      <c r="AE37" s="22" t="s">
        <v>17</v>
      </c>
      <c r="AF37" s="22">
        <v>2014</v>
      </c>
      <c r="AG37" s="21">
        <v>2013</v>
      </c>
      <c r="AH37" s="22">
        <v>2014</v>
      </c>
      <c r="AI37" s="22">
        <v>2015</v>
      </c>
      <c r="AJ37" s="22">
        <v>2016</v>
      </c>
      <c r="AK37" s="23" t="s">
        <v>17</v>
      </c>
      <c r="AL37" s="23">
        <v>2015</v>
      </c>
      <c r="AM37" s="22">
        <v>2015</v>
      </c>
      <c r="AN37" s="22">
        <v>2014</v>
      </c>
      <c r="AO37" s="22">
        <v>2014</v>
      </c>
      <c r="AP37" s="22">
        <v>2014</v>
      </c>
      <c r="AQ37" s="22">
        <v>2014</v>
      </c>
      <c r="AR37" s="22">
        <v>2011</v>
      </c>
      <c r="AS37" s="22">
        <v>2014</v>
      </c>
      <c r="AT37" s="22">
        <v>2015</v>
      </c>
      <c r="AU37" s="22">
        <v>2012</v>
      </c>
      <c r="AV37" s="22">
        <v>2011</v>
      </c>
      <c r="AW37" s="22">
        <v>2014</v>
      </c>
      <c r="AX37" s="22">
        <v>2014</v>
      </c>
      <c r="AY37" s="22">
        <v>2014</v>
      </c>
      <c r="AZ37" s="22">
        <v>2015</v>
      </c>
      <c r="BA37" s="22">
        <v>2015</v>
      </c>
      <c r="BB37" s="22">
        <v>2015</v>
      </c>
      <c r="BC37" s="22">
        <v>2015</v>
      </c>
      <c r="BD37" s="22">
        <v>2014</v>
      </c>
      <c r="BE37" s="22">
        <v>2014</v>
      </c>
      <c r="BF37" s="10"/>
    </row>
    <row r="38" spans="1:58" x14ac:dyDescent="0.35">
      <c r="A38" s="16" t="s">
        <v>10185</v>
      </c>
      <c r="B38" s="11" t="s">
        <v>10186</v>
      </c>
      <c r="C38" s="20">
        <v>2014</v>
      </c>
      <c r="D38" s="20">
        <v>2014</v>
      </c>
      <c r="E38" s="20">
        <v>2014</v>
      </c>
      <c r="F38" s="20">
        <v>2014</v>
      </c>
      <c r="G38" s="20">
        <v>2014</v>
      </c>
      <c r="H38" s="20">
        <v>2014</v>
      </c>
      <c r="I38" s="20">
        <v>2014</v>
      </c>
      <c r="J38" s="20">
        <v>2015</v>
      </c>
      <c r="K38" s="20">
        <v>2015</v>
      </c>
      <c r="L38" s="20">
        <v>2015</v>
      </c>
      <c r="M38" s="22">
        <v>2016</v>
      </c>
      <c r="N38" s="22">
        <v>2016</v>
      </c>
      <c r="O38" s="22">
        <v>2015</v>
      </c>
      <c r="P38" s="22">
        <v>2015</v>
      </c>
      <c r="Q38" s="22">
        <v>2014</v>
      </c>
      <c r="R38" s="22">
        <v>2012</v>
      </c>
      <c r="S38" s="22">
        <v>2016</v>
      </c>
      <c r="T38" s="22">
        <v>2013</v>
      </c>
      <c r="U38" s="22">
        <v>2014</v>
      </c>
      <c r="V38" s="22">
        <v>2014</v>
      </c>
      <c r="W38" s="22">
        <v>2015</v>
      </c>
      <c r="X38" s="22">
        <v>2010</v>
      </c>
      <c r="Y38" s="22">
        <v>2012</v>
      </c>
      <c r="Z38" s="22">
        <v>2014</v>
      </c>
      <c r="AA38" s="22">
        <v>2014</v>
      </c>
      <c r="AB38" s="22">
        <v>2011</v>
      </c>
      <c r="AC38" s="22">
        <v>2014</v>
      </c>
      <c r="AD38" s="22">
        <v>2015</v>
      </c>
      <c r="AE38" s="22">
        <v>2012</v>
      </c>
      <c r="AF38" s="22">
        <v>2014</v>
      </c>
      <c r="AG38" s="21">
        <v>2011</v>
      </c>
      <c r="AH38" s="22">
        <v>2014</v>
      </c>
      <c r="AI38" s="22">
        <v>2015</v>
      </c>
      <c r="AJ38" s="22">
        <v>2016</v>
      </c>
      <c r="AK38" s="23" t="s">
        <v>17</v>
      </c>
      <c r="AL38" s="23">
        <v>2015</v>
      </c>
      <c r="AM38" s="22">
        <v>2015</v>
      </c>
      <c r="AN38" s="22">
        <v>2014</v>
      </c>
      <c r="AO38" s="22">
        <v>2014</v>
      </c>
      <c r="AP38" s="22">
        <v>2014</v>
      </c>
      <c r="AQ38" s="22">
        <v>2014</v>
      </c>
      <c r="AR38" s="22">
        <v>2011</v>
      </c>
      <c r="AS38" s="22">
        <v>2014</v>
      </c>
      <c r="AT38" s="22">
        <v>2015</v>
      </c>
      <c r="AU38" s="22">
        <v>2012</v>
      </c>
      <c r="AV38" s="22">
        <v>2010</v>
      </c>
      <c r="AW38" s="22">
        <v>2014</v>
      </c>
      <c r="AX38" s="22">
        <v>2014</v>
      </c>
      <c r="AY38" s="22">
        <v>2014</v>
      </c>
      <c r="AZ38" s="22">
        <v>2015</v>
      </c>
      <c r="BA38" s="22">
        <v>2015</v>
      </c>
      <c r="BB38" s="22">
        <v>2015</v>
      </c>
      <c r="BC38" s="22">
        <v>2015</v>
      </c>
      <c r="BD38" s="22">
        <v>2014</v>
      </c>
      <c r="BE38" s="22">
        <v>2014</v>
      </c>
      <c r="BF38" s="10"/>
    </row>
    <row r="39" spans="1:58" x14ac:dyDescent="0.35">
      <c r="A39" s="16" t="s">
        <v>1092</v>
      </c>
      <c r="B39" s="11" t="s">
        <v>10192</v>
      </c>
      <c r="C39" s="20">
        <v>2014</v>
      </c>
      <c r="D39" s="20">
        <v>2014</v>
      </c>
      <c r="E39" s="20">
        <v>2014</v>
      </c>
      <c r="F39" s="20">
        <v>2014</v>
      </c>
      <c r="G39" s="20">
        <v>2014</v>
      </c>
      <c r="H39" s="20">
        <v>2014</v>
      </c>
      <c r="I39" s="20">
        <v>2014</v>
      </c>
      <c r="J39" s="20">
        <v>2015</v>
      </c>
      <c r="K39" s="20">
        <v>2015</v>
      </c>
      <c r="L39" s="20">
        <v>2015</v>
      </c>
      <c r="M39" s="22">
        <v>2016</v>
      </c>
      <c r="N39" s="22">
        <v>2016</v>
      </c>
      <c r="O39" s="22">
        <v>2015</v>
      </c>
      <c r="P39" s="22">
        <v>2015</v>
      </c>
      <c r="Q39" s="22">
        <v>2014</v>
      </c>
      <c r="R39" s="22">
        <v>2010</v>
      </c>
      <c r="S39" s="22">
        <v>2016</v>
      </c>
      <c r="T39" s="22">
        <v>2013</v>
      </c>
      <c r="U39" s="22">
        <v>2014</v>
      </c>
      <c r="V39" s="22">
        <v>2014</v>
      </c>
      <c r="W39" s="22">
        <v>2015</v>
      </c>
      <c r="X39" s="22">
        <v>2010</v>
      </c>
      <c r="Y39" s="22">
        <v>2010</v>
      </c>
      <c r="Z39" s="22">
        <v>2014</v>
      </c>
      <c r="AA39" s="22">
        <v>2014</v>
      </c>
      <c r="AB39" s="22">
        <v>2014</v>
      </c>
      <c r="AC39" s="22">
        <v>2014</v>
      </c>
      <c r="AD39" s="22">
        <v>2015</v>
      </c>
      <c r="AE39" s="22">
        <v>2012</v>
      </c>
      <c r="AF39" s="22">
        <v>2014</v>
      </c>
      <c r="AG39" s="21">
        <v>2013</v>
      </c>
      <c r="AH39" s="22">
        <v>2014</v>
      </c>
      <c r="AI39" s="22">
        <v>2015</v>
      </c>
      <c r="AJ39" s="22">
        <v>2016</v>
      </c>
      <c r="AK39" s="23">
        <v>2015</v>
      </c>
      <c r="AL39" s="23">
        <v>2015</v>
      </c>
      <c r="AM39" s="22">
        <v>2015</v>
      </c>
      <c r="AN39" s="22">
        <v>2014</v>
      </c>
      <c r="AO39" s="22">
        <v>2014</v>
      </c>
      <c r="AP39" s="22">
        <v>2014</v>
      </c>
      <c r="AQ39" s="22">
        <v>2014</v>
      </c>
      <c r="AR39" s="22">
        <v>2015</v>
      </c>
      <c r="AS39" s="22">
        <v>2014</v>
      </c>
      <c r="AT39" s="22">
        <v>2015</v>
      </c>
      <c r="AU39" s="22">
        <v>2012</v>
      </c>
      <c r="AV39" s="22">
        <v>2011</v>
      </c>
      <c r="AW39" s="22">
        <v>2014</v>
      </c>
      <c r="AX39" s="22">
        <v>2014</v>
      </c>
      <c r="AY39" s="22">
        <v>2014</v>
      </c>
      <c r="AZ39" s="22">
        <v>2015</v>
      </c>
      <c r="BA39" s="22">
        <v>2015</v>
      </c>
      <c r="BB39" s="22">
        <v>2015</v>
      </c>
      <c r="BC39" s="22">
        <v>2015</v>
      </c>
      <c r="BD39" s="22">
        <v>2014</v>
      </c>
      <c r="BE39" s="22">
        <v>2014</v>
      </c>
      <c r="BF39" s="10"/>
    </row>
    <row r="40" spans="1:58" x14ac:dyDescent="0.35">
      <c r="A40" s="16" t="s">
        <v>10193</v>
      </c>
      <c r="B40" s="11" t="s">
        <v>10194</v>
      </c>
      <c r="C40" s="20">
        <v>2014</v>
      </c>
      <c r="D40" s="20">
        <v>2014</v>
      </c>
      <c r="E40" s="20">
        <v>2014</v>
      </c>
      <c r="F40" s="20">
        <v>2014</v>
      </c>
      <c r="G40" s="20">
        <v>2014</v>
      </c>
      <c r="H40" s="20">
        <v>2014</v>
      </c>
      <c r="I40" s="20">
        <v>2014</v>
      </c>
      <c r="J40" s="20">
        <v>2015</v>
      </c>
      <c r="K40" s="20">
        <v>2015</v>
      </c>
      <c r="L40" s="20">
        <v>2015</v>
      </c>
      <c r="M40" s="22">
        <v>2016</v>
      </c>
      <c r="N40" s="22">
        <v>2016</v>
      </c>
      <c r="O40" s="22">
        <v>2015</v>
      </c>
      <c r="P40" s="22">
        <v>2015</v>
      </c>
      <c r="Q40" s="22">
        <v>2014</v>
      </c>
      <c r="R40" s="22">
        <v>2012</v>
      </c>
      <c r="S40" s="22">
        <v>2016</v>
      </c>
      <c r="T40" s="22">
        <v>2013</v>
      </c>
      <c r="U40" s="22">
        <v>2014</v>
      </c>
      <c r="V40" s="22">
        <v>2014</v>
      </c>
      <c r="W40" s="22">
        <v>2015</v>
      </c>
      <c r="X40" s="22">
        <v>2012</v>
      </c>
      <c r="Y40" s="22" t="s">
        <v>17</v>
      </c>
      <c r="Z40" s="22">
        <v>2014</v>
      </c>
      <c r="AA40" s="22">
        <v>2014</v>
      </c>
      <c r="AB40" s="22" t="s">
        <v>17</v>
      </c>
      <c r="AC40" s="22">
        <v>2014</v>
      </c>
      <c r="AD40" s="22">
        <v>2015</v>
      </c>
      <c r="AE40" s="22">
        <v>2012</v>
      </c>
      <c r="AF40" s="22" t="s">
        <v>17</v>
      </c>
      <c r="AG40" s="21">
        <v>2004</v>
      </c>
      <c r="AH40" s="22">
        <v>2014</v>
      </c>
      <c r="AI40" s="22">
        <v>2015</v>
      </c>
      <c r="AJ40" s="22">
        <v>2016</v>
      </c>
      <c r="AK40" s="23" t="s">
        <v>17</v>
      </c>
      <c r="AL40" s="23">
        <v>2015</v>
      </c>
      <c r="AM40" s="22">
        <v>2015</v>
      </c>
      <c r="AN40" s="22">
        <v>2014</v>
      </c>
      <c r="AO40" s="22">
        <v>2014</v>
      </c>
      <c r="AP40" s="22" t="s">
        <v>17</v>
      </c>
      <c r="AQ40" s="22" t="s">
        <v>17</v>
      </c>
      <c r="AR40" s="22">
        <v>2009</v>
      </c>
      <c r="AS40" s="22">
        <v>2014</v>
      </c>
      <c r="AT40" s="22">
        <v>2015</v>
      </c>
      <c r="AU40" s="22">
        <v>2012</v>
      </c>
      <c r="AV40" s="22">
        <v>2013</v>
      </c>
      <c r="AW40" s="22">
        <v>2014</v>
      </c>
      <c r="AX40" s="22">
        <v>2014</v>
      </c>
      <c r="AY40" s="22">
        <v>2014</v>
      </c>
      <c r="AZ40" s="22">
        <v>2015</v>
      </c>
      <c r="BA40" s="22">
        <v>2015</v>
      </c>
      <c r="BB40" s="22">
        <v>2014</v>
      </c>
      <c r="BC40" s="22">
        <v>2015</v>
      </c>
      <c r="BD40" s="22">
        <v>2014</v>
      </c>
      <c r="BE40" s="22">
        <v>2014</v>
      </c>
      <c r="BF40" s="10"/>
    </row>
    <row r="41" spans="1:58" x14ac:dyDescent="0.35">
      <c r="A41" s="16" t="s">
        <v>739</v>
      </c>
      <c r="B41" s="11" t="s">
        <v>10191</v>
      </c>
      <c r="C41" s="20">
        <v>2014</v>
      </c>
      <c r="D41" s="20">
        <v>2014</v>
      </c>
      <c r="E41" s="20">
        <v>2014</v>
      </c>
      <c r="F41" s="20">
        <v>2014</v>
      </c>
      <c r="G41" s="20">
        <v>2014</v>
      </c>
      <c r="H41" s="20">
        <v>2014</v>
      </c>
      <c r="I41" s="20">
        <v>2014</v>
      </c>
      <c r="J41" s="20">
        <v>2015</v>
      </c>
      <c r="K41" s="20">
        <v>2015</v>
      </c>
      <c r="L41" s="20">
        <v>2015</v>
      </c>
      <c r="M41" s="22">
        <v>2016</v>
      </c>
      <c r="N41" s="22">
        <v>2016</v>
      </c>
      <c r="O41" s="22">
        <v>2015</v>
      </c>
      <c r="P41" s="22">
        <v>2015</v>
      </c>
      <c r="Q41" s="22">
        <v>2014</v>
      </c>
      <c r="R41" s="22">
        <v>2012</v>
      </c>
      <c r="S41" s="22">
        <v>2016</v>
      </c>
      <c r="T41" s="22">
        <v>2013</v>
      </c>
      <c r="U41" s="22">
        <v>2014</v>
      </c>
      <c r="V41" s="22">
        <v>2014</v>
      </c>
      <c r="W41" s="22">
        <v>2015</v>
      </c>
      <c r="X41" s="22">
        <v>2011</v>
      </c>
      <c r="Y41" s="22">
        <v>2010</v>
      </c>
      <c r="Z41" s="22">
        <v>2014</v>
      </c>
      <c r="AA41" s="22">
        <v>2014</v>
      </c>
      <c r="AB41" s="22">
        <v>2014</v>
      </c>
      <c r="AC41" s="22">
        <v>2014</v>
      </c>
      <c r="AD41" s="22">
        <v>2015</v>
      </c>
      <c r="AE41" s="22">
        <v>2012</v>
      </c>
      <c r="AF41" s="22">
        <v>2014</v>
      </c>
      <c r="AG41" s="21">
        <v>2011</v>
      </c>
      <c r="AH41" s="22">
        <v>2014</v>
      </c>
      <c r="AI41" s="22">
        <v>2015</v>
      </c>
      <c r="AJ41" s="22">
        <v>2016</v>
      </c>
      <c r="AK41" s="23">
        <v>2015</v>
      </c>
      <c r="AL41" s="23">
        <v>2016</v>
      </c>
      <c r="AM41" s="22">
        <v>2015</v>
      </c>
      <c r="AN41" s="22">
        <v>2014</v>
      </c>
      <c r="AO41" s="22">
        <v>2014</v>
      </c>
      <c r="AP41" s="22">
        <v>2014</v>
      </c>
      <c r="AQ41" s="22">
        <v>2014</v>
      </c>
      <c r="AR41" s="22" t="s">
        <v>17</v>
      </c>
      <c r="AS41" s="22">
        <v>2014</v>
      </c>
      <c r="AT41" s="22">
        <v>2015</v>
      </c>
      <c r="AU41" s="22">
        <v>2012</v>
      </c>
      <c r="AV41" s="22">
        <v>2011</v>
      </c>
      <c r="AW41" s="22">
        <v>2014</v>
      </c>
      <c r="AX41" s="22">
        <v>2014</v>
      </c>
      <c r="AY41" s="22">
        <v>2014</v>
      </c>
      <c r="AZ41" s="22">
        <v>2015</v>
      </c>
      <c r="BA41" s="22">
        <v>2015</v>
      </c>
      <c r="BB41" s="22">
        <v>2015</v>
      </c>
      <c r="BC41" s="22">
        <v>2015</v>
      </c>
      <c r="BD41" s="22">
        <v>2014</v>
      </c>
      <c r="BE41" s="22">
        <v>2014</v>
      </c>
      <c r="BF41" s="10"/>
    </row>
    <row r="42" spans="1:58" x14ac:dyDescent="0.35">
      <c r="A42" s="16" t="s">
        <v>11371</v>
      </c>
      <c r="B42" s="11" t="s">
        <v>10190</v>
      </c>
      <c r="C42" s="20">
        <v>2014</v>
      </c>
      <c r="D42" s="20">
        <v>2014</v>
      </c>
      <c r="E42" s="20">
        <v>2014</v>
      </c>
      <c r="F42" s="20">
        <v>2014</v>
      </c>
      <c r="G42" s="20">
        <v>2014</v>
      </c>
      <c r="H42" s="20">
        <v>2014</v>
      </c>
      <c r="I42" s="20">
        <v>2014</v>
      </c>
      <c r="J42" s="20">
        <v>2015</v>
      </c>
      <c r="K42" s="20">
        <v>2015</v>
      </c>
      <c r="L42" s="20">
        <v>2015</v>
      </c>
      <c r="M42" s="22">
        <v>2016</v>
      </c>
      <c r="N42" s="22">
        <v>2016</v>
      </c>
      <c r="O42" s="22">
        <v>2015</v>
      </c>
      <c r="P42" s="22">
        <v>2015</v>
      </c>
      <c r="Q42" s="22">
        <v>2014</v>
      </c>
      <c r="R42" s="22">
        <v>2014</v>
      </c>
      <c r="S42" s="22">
        <v>2016</v>
      </c>
      <c r="T42" s="22">
        <v>2013</v>
      </c>
      <c r="U42" s="22">
        <v>2014</v>
      </c>
      <c r="V42" s="22">
        <v>2014</v>
      </c>
      <c r="W42" s="22">
        <v>2015</v>
      </c>
      <c r="X42" s="22">
        <v>2013</v>
      </c>
      <c r="Y42" s="22" t="s">
        <v>17</v>
      </c>
      <c r="Z42" s="22">
        <v>2014</v>
      </c>
      <c r="AA42" s="22">
        <v>2014</v>
      </c>
      <c r="AB42" s="22">
        <v>2014</v>
      </c>
      <c r="AC42" s="22">
        <v>2014</v>
      </c>
      <c r="AD42" s="22">
        <v>2015</v>
      </c>
      <c r="AE42" s="22">
        <v>2012</v>
      </c>
      <c r="AF42" s="22">
        <v>2014</v>
      </c>
      <c r="AG42" s="21">
        <v>2012</v>
      </c>
      <c r="AH42" s="22">
        <v>2014</v>
      </c>
      <c r="AI42" s="22">
        <v>2015</v>
      </c>
      <c r="AJ42" s="22">
        <v>2016</v>
      </c>
      <c r="AK42" s="23">
        <v>2015</v>
      </c>
      <c r="AL42" s="23">
        <v>2016</v>
      </c>
      <c r="AM42" s="22">
        <v>2015</v>
      </c>
      <c r="AN42" s="22">
        <v>2014</v>
      </c>
      <c r="AO42" s="22">
        <v>2014</v>
      </c>
      <c r="AP42" s="22" t="s">
        <v>17</v>
      </c>
      <c r="AQ42" s="22" t="s">
        <v>17</v>
      </c>
      <c r="AR42" s="22">
        <v>2015</v>
      </c>
      <c r="AS42" s="22">
        <v>2014</v>
      </c>
      <c r="AT42" s="22">
        <v>2015</v>
      </c>
      <c r="AU42" s="22">
        <v>2012</v>
      </c>
      <c r="AV42" s="22">
        <v>2012</v>
      </c>
      <c r="AW42" s="22">
        <v>2014</v>
      </c>
      <c r="AX42" s="22">
        <v>2014</v>
      </c>
      <c r="AY42" s="22">
        <v>2014</v>
      </c>
      <c r="AZ42" s="22">
        <v>2015</v>
      </c>
      <c r="BA42" s="22">
        <v>2015</v>
      </c>
      <c r="BB42" s="22">
        <v>2015</v>
      </c>
      <c r="BC42" s="22">
        <v>2015</v>
      </c>
      <c r="BD42" s="22">
        <v>2014</v>
      </c>
      <c r="BE42" s="22">
        <v>2014</v>
      </c>
      <c r="BF42" s="10"/>
    </row>
    <row r="43" spans="1:58" x14ac:dyDescent="0.35">
      <c r="A43" s="16" t="s">
        <v>1111</v>
      </c>
      <c r="B43" s="11" t="s">
        <v>10197</v>
      </c>
      <c r="C43" s="20">
        <v>2014</v>
      </c>
      <c r="D43" s="20">
        <v>2014</v>
      </c>
      <c r="E43" s="20">
        <v>2014</v>
      </c>
      <c r="F43" s="20">
        <v>2014</v>
      </c>
      <c r="G43" s="20">
        <v>2014</v>
      </c>
      <c r="H43" s="20">
        <v>2014</v>
      </c>
      <c r="I43" s="20">
        <v>2014</v>
      </c>
      <c r="J43" s="20">
        <v>2015</v>
      </c>
      <c r="K43" s="20">
        <v>2015</v>
      </c>
      <c r="L43" s="20">
        <v>2015</v>
      </c>
      <c r="M43" s="22">
        <v>2016</v>
      </c>
      <c r="N43" s="22">
        <v>2016</v>
      </c>
      <c r="O43" s="22">
        <v>2015</v>
      </c>
      <c r="P43" s="22">
        <v>2015</v>
      </c>
      <c r="Q43" s="22">
        <v>2014</v>
      </c>
      <c r="R43" s="22" t="s">
        <v>17</v>
      </c>
      <c r="S43" s="22">
        <v>2016</v>
      </c>
      <c r="T43" s="22">
        <v>2013</v>
      </c>
      <c r="U43" s="22">
        <v>2014</v>
      </c>
      <c r="V43" s="22">
        <v>2014</v>
      </c>
      <c r="W43" s="22">
        <v>2015</v>
      </c>
      <c r="X43" s="22">
        <v>2008</v>
      </c>
      <c r="Y43" s="22">
        <v>2013</v>
      </c>
      <c r="Z43" s="22">
        <v>2014</v>
      </c>
      <c r="AA43" s="22">
        <v>2014</v>
      </c>
      <c r="AB43" s="22">
        <v>2014</v>
      </c>
      <c r="AC43" s="22">
        <v>2014</v>
      </c>
      <c r="AD43" s="22">
        <v>2015</v>
      </c>
      <c r="AE43" s="22">
        <v>2012</v>
      </c>
      <c r="AF43" s="22">
        <v>2014</v>
      </c>
      <c r="AG43" s="21">
        <v>2013</v>
      </c>
      <c r="AH43" s="22">
        <v>2014</v>
      </c>
      <c r="AI43" s="22">
        <v>2015</v>
      </c>
      <c r="AJ43" s="22">
        <v>2016</v>
      </c>
      <c r="AK43" s="23" t="s">
        <v>17</v>
      </c>
      <c r="AL43" s="23">
        <v>2015</v>
      </c>
      <c r="AM43" s="22">
        <v>2015</v>
      </c>
      <c r="AN43" s="22">
        <v>2014</v>
      </c>
      <c r="AO43" s="22">
        <v>2014</v>
      </c>
      <c r="AP43" s="22">
        <v>2014</v>
      </c>
      <c r="AQ43" s="22">
        <v>2014</v>
      </c>
      <c r="AR43" s="22">
        <v>2011</v>
      </c>
      <c r="AS43" s="22">
        <v>2014</v>
      </c>
      <c r="AT43" s="22">
        <v>2015</v>
      </c>
      <c r="AU43" s="22">
        <v>2012</v>
      </c>
      <c r="AV43" s="22">
        <v>2011</v>
      </c>
      <c r="AW43" s="22">
        <v>2014</v>
      </c>
      <c r="AX43" s="22">
        <v>2014</v>
      </c>
      <c r="AY43" s="22">
        <v>2014</v>
      </c>
      <c r="AZ43" s="22">
        <v>2015</v>
      </c>
      <c r="BA43" s="22">
        <v>2015</v>
      </c>
      <c r="BB43" s="22">
        <v>2015</v>
      </c>
      <c r="BC43" s="22">
        <v>2015</v>
      </c>
      <c r="BD43" s="22">
        <v>2014</v>
      </c>
      <c r="BE43" s="22">
        <v>2014</v>
      </c>
      <c r="BF43" s="10"/>
    </row>
    <row r="44" spans="1:58" x14ac:dyDescent="0.35">
      <c r="A44" s="16" t="s">
        <v>10187</v>
      </c>
      <c r="B44" s="11" t="s">
        <v>10188</v>
      </c>
      <c r="C44" s="20">
        <v>2014</v>
      </c>
      <c r="D44" s="20">
        <v>2014</v>
      </c>
      <c r="E44" s="20">
        <v>2014</v>
      </c>
      <c r="F44" s="20">
        <v>2014</v>
      </c>
      <c r="G44" s="20">
        <v>2014</v>
      </c>
      <c r="H44" s="20">
        <v>2014</v>
      </c>
      <c r="I44" s="20">
        <v>2014</v>
      </c>
      <c r="J44" s="20">
        <v>2015</v>
      </c>
      <c r="K44" s="20">
        <v>2015</v>
      </c>
      <c r="L44" s="20">
        <v>2015</v>
      </c>
      <c r="M44" s="22">
        <v>2016</v>
      </c>
      <c r="N44" s="22">
        <v>2016</v>
      </c>
      <c r="O44" s="22">
        <v>2015</v>
      </c>
      <c r="P44" s="22">
        <v>2015</v>
      </c>
      <c r="Q44" s="22">
        <v>2014</v>
      </c>
      <c r="R44" s="22">
        <v>2012</v>
      </c>
      <c r="S44" s="22">
        <v>2016</v>
      </c>
      <c r="T44" s="22">
        <v>2013</v>
      </c>
      <c r="U44" s="22">
        <v>2014</v>
      </c>
      <c r="V44" s="22">
        <v>2014</v>
      </c>
      <c r="W44" s="22">
        <v>2015</v>
      </c>
      <c r="X44" s="22">
        <v>2012</v>
      </c>
      <c r="Y44" s="22">
        <v>2010</v>
      </c>
      <c r="Z44" s="22">
        <v>2014</v>
      </c>
      <c r="AA44" s="22">
        <v>2014</v>
      </c>
      <c r="AB44" s="22">
        <v>2014</v>
      </c>
      <c r="AC44" s="22">
        <v>2014</v>
      </c>
      <c r="AD44" s="22">
        <v>2015</v>
      </c>
      <c r="AE44" s="22">
        <v>2012</v>
      </c>
      <c r="AF44" s="22">
        <v>2014</v>
      </c>
      <c r="AG44" s="21">
        <v>2008</v>
      </c>
      <c r="AH44" s="22">
        <v>2014</v>
      </c>
      <c r="AI44" s="22">
        <v>2015</v>
      </c>
      <c r="AJ44" s="22">
        <v>2016</v>
      </c>
      <c r="AK44" s="23">
        <v>2015</v>
      </c>
      <c r="AL44" s="23">
        <v>2015</v>
      </c>
      <c r="AM44" s="22">
        <v>2015</v>
      </c>
      <c r="AN44" s="22">
        <v>2014</v>
      </c>
      <c r="AO44" s="22">
        <v>2014</v>
      </c>
      <c r="AP44" s="22">
        <v>2014</v>
      </c>
      <c r="AQ44" s="22">
        <v>2014</v>
      </c>
      <c r="AR44" s="22">
        <v>2015</v>
      </c>
      <c r="AS44" s="22">
        <v>2014</v>
      </c>
      <c r="AT44" s="22">
        <v>2015</v>
      </c>
      <c r="AU44" s="22">
        <v>2012</v>
      </c>
      <c r="AV44" s="22">
        <v>2012</v>
      </c>
      <c r="AW44" s="22">
        <v>2014</v>
      </c>
      <c r="AX44" s="22">
        <v>2014</v>
      </c>
      <c r="AY44" s="22">
        <v>2014</v>
      </c>
      <c r="AZ44" s="22">
        <v>2015</v>
      </c>
      <c r="BA44" s="22">
        <v>2015</v>
      </c>
      <c r="BB44" s="22">
        <v>2015</v>
      </c>
      <c r="BC44" s="22">
        <v>2015</v>
      </c>
      <c r="BD44" s="22">
        <v>2014</v>
      </c>
      <c r="BE44" s="22">
        <v>2014</v>
      </c>
      <c r="BF44" s="10"/>
    </row>
    <row r="45" spans="1:58" x14ac:dyDescent="0.35">
      <c r="A45" s="16" t="s">
        <v>10253</v>
      </c>
      <c r="B45" s="11" t="s">
        <v>10254</v>
      </c>
      <c r="C45" s="20">
        <v>2014</v>
      </c>
      <c r="D45" s="20">
        <v>2014</v>
      </c>
      <c r="E45" s="20">
        <v>2014</v>
      </c>
      <c r="F45" s="20">
        <v>2014</v>
      </c>
      <c r="G45" s="20">
        <v>2014</v>
      </c>
      <c r="H45" s="20">
        <v>2014</v>
      </c>
      <c r="I45" s="20">
        <v>2014</v>
      </c>
      <c r="J45" s="20">
        <v>2015</v>
      </c>
      <c r="K45" s="20">
        <v>2015</v>
      </c>
      <c r="L45" s="20">
        <v>2015</v>
      </c>
      <c r="M45" s="22">
        <v>2016</v>
      </c>
      <c r="N45" s="22">
        <v>2016</v>
      </c>
      <c r="O45" s="22">
        <v>2015</v>
      </c>
      <c r="P45" s="22">
        <v>2015</v>
      </c>
      <c r="Q45" s="22">
        <v>2014</v>
      </c>
      <c r="R45" s="22" t="s">
        <v>17</v>
      </c>
      <c r="S45" s="22">
        <v>2016</v>
      </c>
      <c r="T45" s="22">
        <v>2013</v>
      </c>
      <c r="U45" s="22">
        <v>2014</v>
      </c>
      <c r="V45" s="22" t="s">
        <v>17</v>
      </c>
      <c r="W45" s="22">
        <v>2015</v>
      </c>
      <c r="X45" s="22" t="s">
        <v>17</v>
      </c>
      <c r="Y45" s="22">
        <v>2012</v>
      </c>
      <c r="Z45" s="22">
        <v>2014</v>
      </c>
      <c r="AA45" s="22">
        <v>2014</v>
      </c>
      <c r="AB45" s="22" t="s">
        <v>17</v>
      </c>
      <c r="AC45" s="22">
        <v>2014</v>
      </c>
      <c r="AD45" s="22">
        <v>2015</v>
      </c>
      <c r="AE45" s="22" t="s">
        <v>17</v>
      </c>
      <c r="AF45" s="22">
        <v>2014</v>
      </c>
      <c r="AG45" s="21">
        <v>2011</v>
      </c>
      <c r="AH45" s="22">
        <v>2014</v>
      </c>
      <c r="AI45" s="22">
        <v>2015</v>
      </c>
      <c r="AJ45" s="22">
        <v>2016</v>
      </c>
      <c r="AK45" s="23" t="s">
        <v>17</v>
      </c>
      <c r="AL45" s="23">
        <v>2015</v>
      </c>
      <c r="AM45" s="22">
        <v>2015</v>
      </c>
      <c r="AN45" s="22">
        <v>2014</v>
      </c>
      <c r="AO45" s="22">
        <v>2014</v>
      </c>
      <c r="AP45" s="22">
        <v>2014</v>
      </c>
      <c r="AQ45" s="22">
        <v>2014</v>
      </c>
      <c r="AR45" s="22">
        <v>2015</v>
      </c>
      <c r="AS45" s="22">
        <v>2014</v>
      </c>
      <c r="AT45" s="22">
        <v>2015</v>
      </c>
      <c r="AU45" s="22">
        <v>2012</v>
      </c>
      <c r="AV45" s="22">
        <v>2011</v>
      </c>
      <c r="AW45" s="22">
        <v>2014</v>
      </c>
      <c r="AX45" s="22">
        <v>2014</v>
      </c>
      <c r="AY45" s="22">
        <v>2014</v>
      </c>
      <c r="AZ45" s="22">
        <v>2015</v>
      </c>
      <c r="BA45" s="22">
        <v>2015</v>
      </c>
      <c r="BB45" s="22">
        <v>2015</v>
      </c>
      <c r="BC45" s="22">
        <v>2015</v>
      </c>
      <c r="BD45" s="22">
        <v>2014</v>
      </c>
      <c r="BE45" s="22">
        <v>2014</v>
      </c>
      <c r="BF45" s="10"/>
    </row>
    <row r="46" spans="1:58" x14ac:dyDescent="0.35">
      <c r="A46" s="16" t="s">
        <v>10198</v>
      </c>
      <c r="B46" s="11" t="s">
        <v>10199</v>
      </c>
      <c r="C46" s="20">
        <v>2014</v>
      </c>
      <c r="D46" s="20">
        <v>2014</v>
      </c>
      <c r="E46" s="20">
        <v>2014</v>
      </c>
      <c r="F46" s="20">
        <v>2014</v>
      </c>
      <c r="G46" s="20">
        <v>2014</v>
      </c>
      <c r="H46" s="20">
        <v>2014</v>
      </c>
      <c r="I46" s="20">
        <v>2014</v>
      </c>
      <c r="J46" s="20">
        <v>2015</v>
      </c>
      <c r="K46" s="20">
        <v>2015</v>
      </c>
      <c r="L46" s="20">
        <v>2015</v>
      </c>
      <c r="M46" s="22">
        <v>2016</v>
      </c>
      <c r="N46" s="22">
        <v>2016</v>
      </c>
      <c r="O46" s="22">
        <v>2015</v>
      </c>
      <c r="P46" s="22">
        <v>2015</v>
      </c>
      <c r="Q46" s="22">
        <v>2014</v>
      </c>
      <c r="R46" s="22" t="s">
        <v>17</v>
      </c>
      <c r="S46" s="22">
        <v>2016</v>
      </c>
      <c r="T46" s="22">
        <v>2013</v>
      </c>
      <c r="U46" s="22">
        <v>2014</v>
      </c>
      <c r="V46" s="22" t="s">
        <v>17</v>
      </c>
      <c r="W46" s="22">
        <v>2015</v>
      </c>
      <c r="X46" s="22" t="s">
        <v>17</v>
      </c>
      <c r="Y46" s="22">
        <v>2010</v>
      </c>
      <c r="Z46" s="22">
        <v>2014</v>
      </c>
      <c r="AA46" s="22">
        <v>2014</v>
      </c>
      <c r="AB46" s="22">
        <v>2014</v>
      </c>
      <c r="AC46" s="22">
        <v>2014</v>
      </c>
      <c r="AD46" s="22">
        <v>2015</v>
      </c>
      <c r="AE46" s="22" t="s">
        <v>17</v>
      </c>
      <c r="AF46" s="22">
        <v>2014</v>
      </c>
      <c r="AG46" s="21" t="s">
        <v>17</v>
      </c>
      <c r="AH46" s="22">
        <v>2014</v>
      </c>
      <c r="AI46" s="22">
        <v>2015</v>
      </c>
      <c r="AJ46" s="22">
        <v>2016</v>
      </c>
      <c r="AK46" s="23" t="s">
        <v>17</v>
      </c>
      <c r="AL46" s="23">
        <v>2015</v>
      </c>
      <c r="AM46" s="22">
        <v>2015</v>
      </c>
      <c r="AN46" s="22">
        <v>2014</v>
      </c>
      <c r="AO46" s="22">
        <v>2014</v>
      </c>
      <c r="AP46" s="22" t="s">
        <v>17</v>
      </c>
      <c r="AQ46" s="22" t="s">
        <v>17</v>
      </c>
      <c r="AR46" s="22">
        <v>2011</v>
      </c>
      <c r="AS46" s="22">
        <v>2014</v>
      </c>
      <c r="AT46" s="22">
        <v>2015</v>
      </c>
      <c r="AU46" s="22">
        <v>2012</v>
      </c>
      <c r="AV46" s="22">
        <v>2012</v>
      </c>
      <c r="AW46" s="22">
        <v>2014</v>
      </c>
      <c r="AX46" s="22">
        <v>2014</v>
      </c>
      <c r="AY46" s="22">
        <v>2014</v>
      </c>
      <c r="AZ46" s="22">
        <v>2015</v>
      </c>
      <c r="BA46" s="22">
        <v>2015</v>
      </c>
      <c r="BB46" s="22">
        <v>2013</v>
      </c>
      <c r="BC46" s="22">
        <v>2015</v>
      </c>
      <c r="BD46" s="22">
        <v>2014</v>
      </c>
      <c r="BE46" s="22">
        <v>2014</v>
      </c>
      <c r="BF46" s="10"/>
    </row>
    <row r="47" spans="1:58" x14ac:dyDescent="0.35">
      <c r="A47" s="16" t="s">
        <v>10200</v>
      </c>
      <c r="B47" s="11" t="s">
        <v>10201</v>
      </c>
      <c r="C47" s="20">
        <v>2014</v>
      </c>
      <c r="D47" s="20">
        <v>2014</v>
      </c>
      <c r="E47" s="20">
        <v>2014</v>
      </c>
      <c r="F47" s="20">
        <v>2014</v>
      </c>
      <c r="G47" s="20">
        <v>2014</v>
      </c>
      <c r="H47" s="20">
        <v>2014</v>
      </c>
      <c r="I47" s="20">
        <v>2014</v>
      </c>
      <c r="J47" s="20">
        <v>2015</v>
      </c>
      <c r="K47" s="20">
        <v>2015</v>
      </c>
      <c r="L47" s="20">
        <v>2015</v>
      </c>
      <c r="M47" s="22">
        <v>2016</v>
      </c>
      <c r="N47" s="22">
        <v>2016</v>
      </c>
      <c r="O47" s="22">
        <v>2015</v>
      </c>
      <c r="P47" s="22">
        <v>2015</v>
      </c>
      <c r="Q47" s="22">
        <v>2014</v>
      </c>
      <c r="R47" s="22" t="s">
        <v>17</v>
      </c>
      <c r="S47" s="22">
        <v>2016</v>
      </c>
      <c r="T47" s="22">
        <v>2013</v>
      </c>
      <c r="U47" s="22">
        <v>2014</v>
      </c>
      <c r="V47" s="22" t="s">
        <v>17</v>
      </c>
      <c r="W47" s="22">
        <v>2015</v>
      </c>
      <c r="X47" s="22" t="s">
        <v>17</v>
      </c>
      <c r="Y47" s="22">
        <v>2012</v>
      </c>
      <c r="Z47" s="22">
        <v>2014</v>
      </c>
      <c r="AA47" s="22">
        <v>2014</v>
      </c>
      <c r="AB47" s="22">
        <v>2013</v>
      </c>
      <c r="AC47" s="22">
        <v>2014</v>
      </c>
      <c r="AD47" s="22">
        <v>2015</v>
      </c>
      <c r="AE47" s="22" t="s">
        <v>17</v>
      </c>
      <c r="AF47" s="22">
        <v>2014</v>
      </c>
      <c r="AG47" s="21">
        <v>2012</v>
      </c>
      <c r="AH47" s="22">
        <v>2014</v>
      </c>
      <c r="AI47" s="22">
        <v>2015</v>
      </c>
      <c r="AJ47" s="22">
        <v>2016</v>
      </c>
      <c r="AK47" s="23">
        <v>2015</v>
      </c>
      <c r="AL47" s="23">
        <v>2015</v>
      </c>
      <c r="AM47" s="22">
        <v>2015</v>
      </c>
      <c r="AN47" s="22">
        <v>2014</v>
      </c>
      <c r="AO47" s="22">
        <v>2014</v>
      </c>
      <c r="AP47" s="22">
        <v>2014</v>
      </c>
      <c r="AQ47" s="22">
        <v>2014</v>
      </c>
      <c r="AR47" s="22" t="s">
        <v>17</v>
      </c>
      <c r="AS47" s="22">
        <v>2014</v>
      </c>
      <c r="AT47" s="22">
        <v>2015</v>
      </c>
      <c r="AU47" s="22">
        <v>2012</v>
      </c>
      <c r="AV47" s="22">
        <v>2011</v>
      </c>
      <c r="AW47" s="22">
        <v>2014</v>
      </c>
      <c r="AX47" s="22">
        <v>2014</v>
      </c>
      <c r="AY47" s="22">
        <v>2014</v>
      </c>
      <c r="AZ47" s="22">
        <v>2015</v>
      </c>
      <c r="BA47" s="22">
        <v>2015</v>
      </c>
      <c r="BB47" s="22">
        <v>2015</v>
      </c>
      <c r="BC47" s="22">
        <v>2015</v>
      </c>
      <c r="BD47" s="22">
        <v>2014</v>
      </c>
      <c r="BE47" s="22">
        <v>2014</v>
      </c>
      <c r="BF47" s="10"/>
    </row>
    <row r="48" spans="1:58" x14ac:dyDescent="0.35">
      <c r="A48" s="16" t="s">
        <v>3079</v>
      </c>
      <c r="B48" s="11" t="s">
        <v>10202</v>
      </c>
      <c r="C48" s="20">
        <v>2014</v>
      </c>
      <c r="D48" s="20">
        <v>2014</v>
      </c>
      <c r="E48" s="20">
        <v>2014</v>
      </c>
      <c r="F48" s="20">
        <v>2014</v>
      </c>
      <c r="G48" s="20">
        <v>2014</v>
      </c>
      <c r="H48" s="20">
        <v>2014</v>
      </c>
      <c r="I48" s="20">
        <v>2014</v>
      </c>
      <c r="J48" s="20">
        <v>2015</v>
      </c>
      <c r="K48" s="20">
        <v>2015</v>
      </c>
      <c r="L48" s="20">
        <v>2015</v>
      </c>
      <c r="M48" s="22">
        <v>2016</v>
      </c>
      <c r="N48" s="22">
        <v>2016</v>
      </c>
      <c r="O48" s="22">
        <v>2015</v>
      </c>
      <c r="P48" s="22">
        <v>2015</v>
      </c>
      <c r="Q48" s="22">
        <v>2014</v>
      </c>
      <c r="R48" s="22" t="s">
        <v>17</v>
      </c>
      <c r="S48" s="22">
        <v>2016</v>
      </c>
      <c r="T48" s="22">
        <v>2013</v>
      </c>
      <c r="U48" s="22">
        <v>2014</v>
      </c>
      <c r="V48" s="22" t="s">
        <v>17</v>
      </c>
      <c r="W48" s="22">
        <v>2015</v>
      </c>
      <c r="X48" s="22" t="s">
        <v>17</v>
      </c>
      <c r="Y48" s="22">
        <v>2011</v>
      </c>
      <c r="Z48" s="22">
        <v>2014</v>
      </c>
      <c r="AA48" s="22">
        <v>2014</v>
      </c>
      <c r="AB48" s="22">
        <v>2013</v>
      </c>
      <c r="AC48" s="22">
        <v>2014</v>
      </c>
      <c r="AD48" s="22">
        <v>2015</v>
      </c>
      <c r="AE48" s="22" t="s">
        <v>17</v>
      </c>
      <c r="AF48" s="22">
        <v>2014</v>
      </c>
      <c r="AG48" s="21">
        <v>2012</v>
      </c>
      <c r="AH48" s="22">
        <v>2014</v>
      </c>
      <c r="AI48" s="22">
        <v>2015</v>
      </c>
      <c r="AJ48" s="22">
        <v>2016</v>
      </c>
      <c r="AK48" s="23" t="s">
        <v>17</v>
      </c>
      <c r="AL48" s="23">
        <v>2015</v>
      </c>
      <c r="AM48" s="22">
        <v>2015</v>
      </c>
      <c r="AN48" s="22">
        <v>2014</v>
      </c>
      <c r="AO48" s="22">
        <v>2014</v>
      </c>
      <c r="AP48" s="22">
        <v>2014</v>
      </c>
      <c r="AQ48" s="22">
        <v>2014</v>
      </c>
      <c r="AR48" s="22">
        <v>2015</v>
      </c>
      <c r="AS48" s="22">
        <v>2014</v>
      </c>
      <c r="AT48" s="22">
        <v>2015</v>
      </c>
      <c r="AU48" s="22">
        <v>2012</v>
      </c>
      <c r="AV48" s="22" t="s">
        <v>17</v>
      </c>
      <c r="AW48" s="22">
        <v>2014</v>
      </c>
      <c r="AX48" s="22">
        <v>2014</v>
      </c>
      <c r="AY48" s="22">
        <v>2014</v>
      </c>
      <c r="AZ48" s="22">
        <v>2015</v>
      </c>
      <c r="BA48" s="22">
        <v>2015</v>
      </c>
      <c r="BB48" s="22">
        <v>2015</v>
      </c>
      <c r="BC48" s="22">
        <v>2015</v>
      </c>
      <c r="BD48" s="22">
        <v>2014</v>
      </c>
      <c r="BE48" s="22">
        <v>2014</v>
      </c>
      <c r="BF48" s="10"/>
    </row>
    <row r="49" spans="1:58" x14ac:dyDescent="0.35">
      <c r="A49" s="16" t="s">
        <v>10208</v>
      </c>
      <c r="B49" s="11" t="s">
        <v>10209</v>
      </c>
      <c r="C49" s="20">
        <v>2014</v>
      </c>
      <c r="D49" s="20">
        <v>2014</v>
      </c>
      <c r="E49" s="20">
        <v>2014</v>
      </c>
      <c r="F49" s="20">
        <v>2014</v>
      </c>
      <c r="G49" s="20">
        <v>2014</v>
      </c>
      <c r="H49" s="20">
        <v>2014</v>
      </c>
      <c r="I49" s="20">
        <v>2014</v>
      </c>
      <c r="J49" s="20">
        <v>2015</v>
      </c>
      <c r="K49" s="20">
        <v>2015</v>
      </c>
      <c r="L49" s="20">
        <v>2015</v>
      </c>
      <c r="M49" s="22">
        <v>2016</v>
      </c>
      <c r="N49" s="22">
        <v>2016</v>
      </c>
      <c r="O49" s="22">
        <v>2015</v>
      </c>
      <c r="P49" s="22">
        <v>2015</v>
      </c>
      <c r="Q49" s="22">
        <v>2014</v>
      </c>
      <c r="R49" s="22" t="s">
        <v>17</v>
      </c>
      <c r="S49" s="22">
        <v>2016</v>
      </c>
      <c r="T49" s="22">
        <v>2013</v>
      </c>
      <c r="U49" s="22">
        <v>2014</v>
      </c>
      <c r="V49" s="22" t="s">
        <v>17</v>
      </c>
      <c r="W49" s="22">
        <v>2015</v>
      </c>
      <c r="X49" s="22" t="s">
        <v>17</v>
      </c>
      <c r="Y49" s="22">
        <v>2010</v>
      </c>
      <c r="Z49" s="22">
        <v>2014</v>
      </c>
      <c r="AA49" s="22">
        <v>2014</v>
      </c>
      <c r="AB49" s="22">
        <v>2014</v>
      </c>
      <c r="AC49" s="22">
        <v>2014</v>
      </c>
      <c r="AD49" s="22">
        <v>2015</v>
      </c>
      <c r="AE49" s="22" t="s">
        <v>17</v>
      </c>
      <c r="AF49" s="22">
        <v>2014</v>
      </c>
      <c r="AG49" s="21">
        <v>2012</v>
      </c>
      <c r="AH49" s="22">
        <v>2014</v>
      </c>
      <c r="AI49" s="22">
        <v>2015</v>
      </c>
      <c r="AJ49" s="22">
        <v>2016</v>
      </c>
      <c r="AK49" s="23" t="s">
        <v>17</v>
      </c>
      <c r="AL49" s="23">
        <v>2015</v>
      </c>
      <c r="AM49" s="22">
        <v>2015</v>
      </c>
      <c r="AN49" s="22">
        <v>2014</v>
      </c>
      <c r="AO49" s="22">
        <v>2014</v>
      </c>
      <c r="AP49" s="22">
        <v>2014</v>
      </c>
      <c r="AQ49" s="22">
        <v>2014</v>
      </c>
      <c r="AR49" s="22">
        <v>2015</v>
      </c>
      <c r="AS49" s="22">
        <v>2014</v>
      </c>
      <c r="AT49" s="22">
        <v>2015</v>
      </c>
      <c r="AU49" s="22">
        <v>2012</v>
      </c>
      <c r="AV49" s="22" t="s">
        <v>17</v>
      </c>
      <c r="AW49" s="22">
        <v>2014</v>
      </c>
      <c r="AX49" s="22">
        <v>2014</v>
      </c>
      <c r="AY49" s="22">
        <v>2014</v>
      </c>
      <c r="AZ49" s="22">
        <v>2015</v>
      </c>
      <c r="BA49" s="22">
        <v>2015</v>
      </c>
      <c r="BB49" s="22">
        <v>2015</v>
      </c>
      <c r="BC49" s="22">
        <v>2015</v>
      </c>
      <c r="BD49" s="22">
        <v>2014</v>
      </c>
      <c r="BE49" s="22">
        <v>2014</v>
      </c>
      <c r="BF49" s="10"/>
    </row>
    <row r="50" spans="1:58" x14ac:dyDescent="0.35">
      <c r="A50" s="16" t="s">
        <v>1052</v>
      </c>
      <c r="B50" s="11" t="s">
        <v>10205</v>
      </c>
      <c r="C50" s="20">
        <v>2014</v>
      </c>
      <c r="D50" s="20">
        <v>2014</v>
      </c>
      <c r="E50" s="20">
        <v>2014</v>
      </c>
      <c r="F50" s="20">
        <v>2014</v>
      </c>
      <c r="G50" s="20">
        <v>2014</v>
      </c>
      <c r="H50" s="20">
        <v>2014</v>
      </c>
      <c r="I50" s="20">
        <v>2014</v>
      </c>
      <c r="J50" s="20">
        <v>2015</v>
      </c>
      <c r="K50" s="20">
        <v>2015</v>
      </c>
      <c r="L50" s="20">
        <v>2015</v>
      </c>
      <c r="M50" s="22">
        <v>2016</v>
      </c>
      <c r="N50" s="22">
        <v>2016</v>
      </c>
      <c r="O50" s="22">
        <v>2015</v>
      </c>
      <c r="P50" s="22">
        <v>2015</v>
      </c>
      <c r="Q50" s="22">
        <v>2014</v>
      </c>
      <c r="R50" s="22">
        <v>2006</v>
      </c>
      <c r="S50" s="22">
        <v>2016</v>
      </c>
      <c r="T50" s="22">
        <v>2013</v>
      </c>
      <c r="U50" s="22">
        <v>2014</v>
      </c>
      <c r="V50" s="22" t="s">
        <v>17</v>
      </c>
      <c r="W50" s="22">
        <v>2015</v>
      </c>
      <c r="X50" s="22">
        <v>2012</v>
      </c>
      <c r="Y50" s="22">
        <v>2010</v>
      </c>
      <c r="Z50" s="22">
        <v>2014</v>
      </c>
      <c r="AA50" s="22">
        <v>2014</v>
      </c>
      <c r="AB50" s="22">
        <v>2014</v>
      </c>
      <c r="AC50" s="22">
        <v>2014</v>
      </c>
      <c r="AD50" s="22">
        <v>2015</v>
      </c>
      <c r="AE50" s="22">
        <v>2012</v>
      </c>
      <c r="AF50" s="22" t="s">
        <v>17</v>
      </c>
      <c r="AG50" s="21">
        <v>2012</v>
      </c>
      <c r="AH50" s="22">
        <v>2014</v>
      </c>
      <c r="AI50" s="22">
        <v>2015</v>
      </c>
      <c r="AJ50" s="22">
        <v>2016</v>
      </c>
      <c r="AK50" s="23" t="s">
        <v>17</v>
      </c>
      <c r="AL50" s="23">
        <v>2016</v>
      </c>
      <c r="AM50" s="22">
        <v>2015</v>
      </c>
      <c r="AN50" s="22">
        <v>2014</v>
      </c>
      <c r="AO50" s="22">
        <v>2014</v>
      </c>
      <c r="AP50" s="22" t="s">
        <v>17</v>
      </c>
      <c r="AQ50" s="22" t="s">
        <v>17</v>
      </c>
      <c r="AR50" s="22">
        <v>2011</v>
      </c>
      <c r="AS50" s="22">
        <v>2014</v>
      </c>
      <c r="AT50" s="22">
        <v>2015</v>
      </c>
      <c r="AU50" s="22">
        <v>2012</v>
      </c>
      <c r="AV50" s="22" t="s">
        <v>17</v>
      </c>
      <c r="AW50" s="22">
        <v>2014</v>
      </c>
      <c r="AX50" s="22">
        <v>2014</v>
      </c>
      <c r="AY50" s="22">
        <v>2014</v>
      </c>
      <c r="AZ50" s="22">
        <v>2015</v>
      </c>
      <c r="BA50" s="22">
        <v>2015</v>
      </c>
      <c r="BB50" s="22">
        <v>2013</v>
      </c>
      <c r="BC50" s="22">
        <v>2015</v>
      </c>
      <c r="BD50" s="22">
        <v>2014</v>
      </c>
      <c r="BE50" s="22">
        <v>2014</v>
      </c>
      <c r="BF50" s="10"/>
    </row>
    <row r="51" spans="1:58" x14ac:dyDescent="0.35">
      <c r="A51" s="16" t="s">
        <v>10206</v>
      </c>
      <c r="B51" s="11" t="s">
        <v>10207</v>
      </c>
      <c r="C51" s="20">
        <v>2014</v>
      </c>
      <c r="D51" s="20">
        <v>2014</v>
      </c>
      <c r="E51" s="20">
        <v>2014</v>
      </c>
      <c r="F51" s="20">
        <v>2014</v>
      </c>
      <c r="G51" s="20">
        <v>2014</v>
      </c>
      <c r="H51" s="20">
        <v>2014</v>
      </c>
      <c r="I51" s="20">
        <v>2014</v>
      </c>
      <c r="J51" s="20">
        <v>2015</v>
      </c>
      <c r="K51" s="20">
        <v>2015</v>
      </c>
      <c r="L51" s="20">
        <v>2015</v>
      </c>
      <c r="M51" s="22">
        <v>2016</v>
      </c>
      <c r="N51" s="22">
        <v>2016</v>
      </c>
      <c r="O51" s="22">
        <v>2015</v>
      </c>
      <c r="P51" s="22">
        <v>2015</v>
      </c>
      <c r="Q51" s="22">
        <v>2014</v>
      </c>
      <c r="R51" s="22" t="s">
        <v>17</v>
      </c>
      <c r="S51" s="22">
        <v>2016</v>
      </c>
      <c r="T51" s="22">
        <v>2013</v>
      </c>
      <c r="U51" s="22">
        <v>2014</v>
      </c>
      <c r="V51" s="22">
        <v>2014</v>
      </c>
      <c r="W51" s="22">
        <v>2015</v>
      </c>
      <c r="X51" s="22" t="s">
        <v>17</v>
      </c>
      <c r="Y51" s="22">
        <v>2011</v>
      </c>
      <c r="Z51" s="22">
        <v>2014</v>
      </c>
      <c r="AA51" s="22">
        <v>2014</v>
      </c>
      <c r="AB51" s="22" t="s">
        <v>17</v>
      </c>
      <c r="AC51" s="22">
        <v>2014</v>
      </c>
      <c r="AD51" s="22">
        <v>2015</v>
      </c>
      <c r="AE51" s="22" t="s">
        <v>17</v>
      </c>
      <c r="AF51" s="22" t="s">
        <v>17</v>
      </c>
      <c r="AG51" s="21" t="s">
        <v>17</v>
      </c>
      <c r="AH51" s="22">
        <v>2014</v>
      </c>
      <c r="AI51" s="22">
        <v>2015</v>
      </c>
      <c r="AJ51" s="22">
        <v>2016</v>
      </c>
      <c r="AK51" s="23" t="s">
        <v>17</v>
      </c>
      <c r="AL51" s="23">
        <v>2015</v>
      </c>
      <c r="AM51" s="22">
        <v>2015</v>
      </c>
      <c r="AN51" s="22">
        <v>2014</v>
      </c>
      <c r="AO51" s="22">
        <v>2014</v>
      </c>
      <c r="AP51" s="22" t="s">
        <v>17</v>
      </c>
      <c r="AQ51" s="22" t="s">
        <v>17</v>
      </c>
      <c r="AR51" s="22" t="s">
        <v>17</v>
      </c>
      <c r="AS51" s="22">
        <v>2014</v>
      </c>
      <c r="AT51" s="22">
        <v>2015</v>
      </c>
      <c r="AU51" s="22">
        <v>2012</v>
      </c>
      <c r="AV51" s="22" t="s">
        <v>17</v>
      </c>
      <c r="AW51" s="22">
        <v>2014</v>
      </c>
      <c r="AX51" s="22">
        <v>2014</v>
      </c>
      <c r="AY51" s="22">
        <v>2014</v>
      </c>
      <c r="AZ51" s="22">
        <v>2007</v>
      </c>
      <c r="BA51" s="22">
        <v>2007</v>
      </c>
      <c r="BB51" s="22">
        <v>2015</v>
      </c>
      <c r="BC51" s="22">
        <v>2015</v>
      </c>
      <c r="BD51" s="22">
        <v>2014</v>
      </c>
      <c r="BE51" s="22">
        <v>2014</v>
      </c>
      <c r="BF51" s="10"/>
    </row>
    <row r="52" spans="1:58" x14ac:dyDescent="0.35">
      <c r="A52" s="16" t="s">
        <v>1125</v>
      </c>
      <c r="B52" s="11" t="s">
        <v>10210</v>
      </c>
      <c r="C52" s="20">
        <v>2014</v>
      </c>
      <c r="D52" s="20">
        <v>2014</v>
      </c>
      <c r="E52" s="20">
        <v>2014</v>
      </c>
      <c r="F52" s="20">
        <v>2014</v>
      </c>
      <c r="G52" s="20">
        <v>2014</v>
      </c>
      <c r="H52" s="20">
        <v>2014</v>
      </c>
      <c r="I52" s="20">
        <v>2014</v>
      </c>
      <c r="J52" s="20">
        <v>2015</v>
      </c>
      <c r="K52" s="20">
        <v>2015</v>
      </c>
      <c r="L52" s="20">
        <v>2015</v>
      </c>
      <c r="M52" s="22">
        <v>2016</v>
      </c>
      <c r="N52" s="22">
        <v>2016</v>
      </c>
      <c r="O52" s="22">
        <v>2015</v>
      </c>
      <c r="P52" s="22">
        <v>2015</v>
      </c>
      <c r="Q52" s="22">
        <v>2014</v>
      </c>
      <c r="R52" s="22">
        <v>2013</v>
      </c>
      <c r="S52" s="22">
        <v>2016</v>
      </c>
      <c r="T52" s="22">
        <v>2013</v>
      </c>
      <c r="U52" s="22">
        <v>2014</v>
      </c>
      <c r="V52" s="22">
        <v>2014</v>
      </c>
      <c r="W52" s="22">
        <v>2015</v>
      </c>
      <c r="X52" s="22">
        <v>2013</v>
      </c>
      <c r="Y52" s="22">
        <v>2012</v>
      </c>
      <c r="Z52" s="22">
        <v>2014</v>
      </c>
      <c r="AA52" s="22">
        <v>2014</v>
      </c>
      <c r="AB52" s="22">
        <v>2014</v>
      </c>
      <c r="AC52" s="22">
        <v>2014</v>
      </c>
      <c r="AD52" s="22">
        <v>2015</v>
      </c>
      <c r="AE52" s="22">
        <v>2012</v>
      </c>
      <c r="AF52" s="22">
        <v>2014</v>
      </c>
      <c r="AG52" s="21">
        <v>2013</v>
      </c>
      <c r="AH52" s="22">
        <v>2014</v>
      </c>
      <c r="AI52" s="22">
        <v>2015</v>
      </c>
      <c r="AJ52" s="22">
        <v>2016</v>
      </c>
      <c r="AK52" s="23" t="s">
        <v>17</v>
      </c>
      <c r="AL52" s="23">
        <v>2015</v>
      </c>
      <c r="AM52" s="22">
        <v>2015</v>
      </c>
      <c r="AN52" s="22">
        <v>2014</v>
      </c>
      <c r="AO52" s="22">
        <v>2014</v>
      </c>
      <c r="AP52" s="22">
        <v>2014</v>
      </c>
      <c r="AQ52" s="22">
        <v>2014</v>
      </c>
      <c r="AR52" s="22">
        <v>2015</v>
      </c>
      <c r="AS52" s="22">
        <v>2014</v>
      </c>
      <c r="AT52" s="22">
        <v>2015</v>
      </c>
      <c r="AU52" s="22">
        <v>2012</v>
      </c>
      <c r="AV52" s="22">
        <v>2013</v>
      </c>
      <c r="AW52" s="22">
        <v>2014</v>
      </c>
      <c r="AX52" s="22">
        <v>2014</v>
      </c>
      <c r="AY52" s="22">
        <v>2014</v>
      </c>
      <c r="AZ52" s="22">
        <v>2015</v>
      </c>
      <c r="BA52" s="22">
        <v>2015</v>
      </c>
      <c r="BB52" s="22">
        <v>2015</v>
      </c>
      <c r="BC52" s="22">
        <v>2015</v>
      </c>
      <c r="BD52" s="22">
        <v>2014</v>
      </c>
      <c r="BE52" s="22">
        <v>2014</v>
      </c>
      <c r="BF52" s="10"/>
    </row>
    <row r="53" spans="1:58" x14ac:dyDescent="0.35">
      <c r="A53" s="16" t="s">
        <v>1441</v>
      </c>
      <c r="B53" s="11" t="s">
        <v>10212</v>
      </c>
      <c r="C53" s="20">
        <v>2014</v>
      </c>
      <c r="D53" s="20">
        <v>2014</v>
      </c>
      <c r="E53" s="20">
        <v>2014</v>
      </c>
      <c r="F53" s="20">
        <v>2014</v>
      </c>
      <c r="G53" s="20">
        <v>2014</v>
      </c>
      <c r="H53" s="20">
        <v>2014</v>
      </c>
      <c r="I53" s="20">
        <v>2014</v>
      </c>
      <c r="J53" s="20">
        <v>2015</v>
      </c>
      <c r="K53" s="20">
        <v>2015</v>
      </c>
      <c r="L53" s="20">
        <v>2015</v>
      </c>
      <c r="M53" s="22">
        <v>2016</v>
      </c>
      <c r="N53" s="22">
        <v>2016</v>
      </c>
      <c r="O53" s="22">
        <v>2015</v>
      </c>
      <c r="P53" s="22">
        <v>2015</v>
      </c>
      <c r="Q53" s="22">
        <v>2014</v>
      </c>
      <c r="R53" s="22">
        <v>2014</v>
      </c>
      <c r="S53" s="22">
        <v>2016</v>
      </c>
      <c r="T53" s="22">
        <v>2013</v>
      </c>
      <c r="U53" s="22">
        <v>2014</v>
      </c>
      <c r="V53" s="22">
        <v>2014</v>
      </c>
      <c r="W53" s="22">
        <v>2015</v>
      </c>
      <c r="X53" s="22">
        <v>2012</v>
      </c>
      <c r="Y53" s="22">
        <v>2011</v>
      </c>
      <c r="Z53" s="22">
        <v>2014</v>
      </c>
      <c r="AA53" s="22">
        <v>2014</v>
      </c>
      <c r="AB53" s="22">
        <v>2014</v>
      </c>
      <c r="AC53" s="22">
        <v>2014</v>
      </c>
      <c r="AD53" s="22">
        <v>2015</v>
      </c>
      <c r="AE53" s="22">
        <v>2012</v>
      </c>
      <c r="AF53" s="22">
        <v>2014</v>
      </c>
      <c r="AG53" s="21">
        <v>2013</v>
      </c>
      <c r="AH53" s="22">
        <v>2014</v>
      </c>
      <c r="AI53" s="22">
        <v>2015</v>
      </c>
      <c r="AJ53" s="22">
        <v>2016</v>
      </c>
      <c r="AK53" s="23" t="s">
        <v>17</v>
      </c>
      <c r="AL53" s="23">
        <v>2015</v>
      </c>
      <c r="AM53" s="22">
        <v>2015</v>
      </c>
      <c r="AN53" s="22">
        <v>2014</v>
      </c>
      <c r="AO53" s="22">
        <v>2014</v>
      </c>
      <c r="AP53" s="22">
        <v>2014</v>
      </c>
      <c r="AQ53" s="22">
        <v>2014</v>
      </c>
      <c r="AR53" s="22">
        <v>2015</v>
      </c>
      <c r="AS53" s="22">
        <v>2014</v>
      </c>
      <c r="AT53" s="22">
        <v>2015</v>
      </c>
      <c r="AU53" s="22">
        <v>2012</v>
      </c>
      <c r="AV53" s="22">
        <v>2013</v>
      </c>
      <c r="AW53" s="22">
        <v>2014</v>
      </c>
      <c r="AX53" s="22">
        <v>2014</v>
      </c>
      <c r="AY53" s="22">
        <v>2014</v>
      </c>
      <c r="AZ53" s="22">
        <v>2015</v>
      </c>
      <c r="BA53" s="22">
        <v>2015</v>
      </c>
      <c r="BB53" s="22">
        <v>2015</v>
      </c>
      <c r="BC53" s="22">
        <v>2015</v>
      </c>
      <c r="BD53" s="22">
        <v>2014</v>
      </c>
      <c r="BE53" s="22">
        <v>2014</v>
      </c>
      <c r="BF53" s="10"/>
    </row>
    <row r="54" spans="1:58" x14ac:dyDescent="0.35">
      <c r="A54" s="16" t="s">
        <v>1347</v>
      </c>
      <c r="B54" s="11" t="s">
        <v>10213</v>
      </c>
      <c r="C54" s="20">
        <v>2014</v>
      </c>
      <c r="D54" s="20">
        <v>2014</v>
      </c>
      <c r="E54" s="20">
        <v>2014</v>
      </c>
      <c r="F54" s="20">
        <v>2014</v>
      </c>
      <c r="G54" s="20">
        <v>2014</v>
      </c>
      <c r="H54" s="20">
        <v>2014</v>
      </c>
      <c r="I54" s="20">
        <v>2014</v>
      </c>
      <c r="J54" s="20">
        <v>2015</v>
      </c>
      <c r="K54" s="20">
        <v>2015</v>
      </c>
      <c r="L54" s="20">
        <v>2015</v>
      </c>
      <c r="M54" s="22">
        <v>2016</v>
      </c>
      <c r="N54" s="22">
        <v>2016</v>
      </c>
      <c r="O54" s="22">
        <v>2015</v>
      </c>
      <c r="P54" s="22">
        <v>2015</v>
      </c>
      <c r="Q54" s="22">
        <v>2014</v>
      </c>
      <c r="R54" s="22">
        <v>2014</v>
      </c>
      <c r="S54" s="22">
        <v>2016</v>
      </c>
      <c r="T54" s="22">
        <v>2013</v>
      </c>
      <c r="U54" s="22">
        <v>2014</v>
      </c>
      <c r="V54" s="22">
        <v>2014</v>
      </c>
      <c r="W54" s="22">
        <v>2015</v>
      </c>
      <c r="X54" s="22">
        <v>2014</v>
      </c>
      <c r="Y54" s="22">
        <v>2010</v>
      </c>
      <c r="Z54" s="22">
        <v>2014</v>
      </c>
      <c r="AA54" s="22">
        <v>2014</v>
      </c>
      <c r="AB54" s="22">
        <v>2014</v>
      </c>
      <c r="AC54" s="22">
        <v>2014</v>
      </c>
      <c r="AD54" s="22">
        <v>2015</v>
      </c>
      <c r="AE54" s="22" t="s">
        <v>17</v>
      </c>
      <c r="AF54" s="22">
        <v>2014</v>
      </c>
      <c r="AG54" s="21">
        <v>2008</v>
      </c>
      <c r="AH54" s="22">
        <v>2014</v>
      </c>
      <c r="AI54" s="22">
        <v>2015</v>
      </c>
      <c r="AJ54" s="22">
        <v>2016</v>
      </c>
      <c r="AK54" s="23">
        <v>2015</v>
      </c>
      <c r="AL54" s="23">
        <v>2016</v>
      </c>
      <c r="AM54" s="22">
        <v>2015</v>
      </c>
      <c r="AN54" s="22">
        <v>2014</v>
      </c>
      <c r="AO54" s="22">
        <v>2014</v>
      </c>
      <c r="AP54" s="22">
        <v>2014</v>
      </c>
      <c r="AQ54" s="22">
        <v>2014</v>
      </c>
      <c r="AR54" s="22">
        <v>2015</v>
      </c>
      <c r="AS54" s="22">
        <v>2014</v>
      </c>
      <c r="AT54" s="22">
        <v>2015</v>
      </c>
      <c r="AU54" s="22">
        <v>2012</v>
      </c>
      <c r="AV54" s="22">
        <v>2013</v>
      </c>
      <c r="AW54" s="22">
        <v>2014</v>
      </c>
      <c r="AX54" s="22">
        <v>2014</v>
      </c>
      <c r="AY54" s="22">
        <v>2014</v>
      </c>
      <c r="AZ54" s="22">
        <v>2015</v>
      </c>
      <c r="BA54" s="22">
        <v>2015</v>
      </c>
      <c r="BB54" s="22">
        <v>2015</v>
      </c>
      <c r="BC54" s="22">
        <v>2015</v>
      </c>
      <c r="BD54" s="22">
        <v>2014</v>
      </c>
      <c r="BE54" s="22">
        <v>2014</v>
      </c>
      <c r="BF54" s="10"/>
    </row>
    <row r="55" spans="1:58" x14ac:dyDescent="0.35">
      <c r="A55" s="16" t="s">
        <v>1223</v>
      </c>
      <c r="B55" s="11" t="s">
        <v>10377</v>
      </c>
      <c r="C55" s="20">
        <v>2014</v>
      </c>
      <c r="D55" s="20">
        <v>2014</v>
      </c>
      <c r="E55" s="20">
        <v>2014</v>
      </c>
      <c r="F55" s="20">
        <v>2014</v>
      </c>
      <c r="G55" s="20">
        <v>2014</v>
      </c>
      <c r="H55" s="20">
        <v>2014</v>
      </c>
      <c r="I55" s="20">
        <v>2014</v>
      </c>
      <c r="J55" s="20">
        <v>2015</v>
      </c>
      <c r="K55" s="20">
        <v>2015</v>
      </c>
      <c r="L55" s="20">
        <v>2015</v>
      </c>
      <c r="M55" s="22">
        <v>2016</v>
      </c>
      <c r="N55" s="22">
        <v>2016</v>
      </c>
      <c r="O55" s="22">
        <v>2015</v>
      </c>
      <c r="P55" s="22">
        <v>2015</v>
      </c>
      <c r="Q55" s="22">
        <v>2014</v>
      </c>
      <c r="R55" s="22" t="s">
        <v>17</v>
      </c>
      <c r="S55" s="22">
        <v>2016</v>
      </c>
      <c r="T55" s="22">
        <v>2013</v>
      </c>
      <c r="U55" s="22">
        <v>2014</v>
      </c>
      <c r="V55" s="22">
        <v>2014</v>
      </c>
      <c r="W55" s="22">
        <v>2015</v>
      </c>
      <c r="X55" s="22">
        <v>2008</v>
      </c>
      <c r="Y55" s="22">
        <v>2010</v>
      </c>
      <c r="Z55" s="22">
        <v>2014</v>
      </c>
      <c r="AA55" s="22">
        <v>2014</v>
      </c>
      <c r="AB55" s="22">
        <v>2014</v>
      </c>
      <c r="AC55" s="22">
        <v>2014</v>
      </c>
      <c r="AD55" s="22">
        <v>2015</v>
      </c>
      <c r="AE55" s="22">
        <v>2012</v>
      </c>
      <c r="AF55" s="22">
        <v>2014</v>
      </c>
      <c r="AG55" s="21">
        <v>2013</v>
      </c>
      <c r="AH55" s="22">
        <v>2014</v>
      </c>
      <c r="AI55" s="22">
        <v>2015</v>
      </c>
      <c r="AJ55" s="22">
        <v>2016</v>
      </c>
      <c r="AK55" s="23">
        <v>2015</v>
      </c>
      <c r="AL55" s="23">
        <v>2015</v>
      </c>
      <c r="AM55" s="22">
        <v>2015</v>
      </c>
      <c r="AN55" s="22">
        <v>2014</v>
      </c>
      <c r="AO55" s="22">
        <v>2014</v>
      </c>
      <c r="AP55" s="22">
        <v>2014</v>
      </c>
      <c r="AQ55" s="22">
        <v>2014</v>
      </c>
      <c r="AR55" s="22">
        <v>2009</v>
      </c>
      <c r="AS55" s="22">
        <v>2014</v>
      </c>
      <c r="AT55" s="22">
        <v>2015</v>
      </c>
      <c r="AU55" s="22">
        <v>2012</v>
      </c>
      <c r="AV55" s="22">
        <v>2013</v>
      </c>
      <c r="AW55" s="22">
        <v>2014</v>
      </c>
      <c r="AX55" s="22">
        <v>2014</v>
      </c>
      <c r="AY55" s="22">
        <v>2014</v>
      </c>
      <c r="AZ55" s="22">
        <v>2015</v>
      </c>
      <c r="BA55" s="22">
        <v>2015</v>
      </c>
      <c r="BB55" s="22">
        <v>2015</v>
      </c>
      <c r="BC55" s="22">
        <v>2015</v>
      </c>
      <c r="BD55" s="22">
        <v>2014</v>
      </c>
      <c r="BE55" s="22">
        <v>2014</v>
      </c>
      <c r="BF55" s="10"/>
    </row>
    <row r="56" spans="1:58" x14ac:dyDescent="0.35">
      <c r="A56" s="16" t="s">
        <v>10242</v>
      </c>
      <c r="B56" s="11" t="s">
        <v>10243</v>
      </c>
      <c r="C56" s="20">
        <v>2014</v>
      </c>
      <c r="D56" s="20">
        <v>2014</v>
      </c>
      <c r="E56" s="20">
        <v>2014</v>
      </c>
      <c r="F56" s="20">
        <v>2014</v>
      </c>
      <c r="G56" s="20">
        <v>2014</v>
      </c>
      <c r="H56" s="20">
        <v>2014</v>
      </c>
      <c r="I56" s="20">
        <v>2014</v>
      </c>
      <c r="J56" s="20">
        <v>2015</v>
      </c>
      <c r="K56" s="20">
        <v>2015</v>
      </c>
      <c r="L56" s="20">
        <v>2015</v>
      </c>
      <c r="M56" s="22">
        <v>2016</v>
      </c>
      <c r="N56" s="22">
        <v>2016</v>
      </c>
      <c r="O56" s="22">
        <v>2015</v>
      </c>
      <c r="P56" s="22">
        <v>2015</v>
      </c>
      <c r="Q56" s="22">
        <v>2014</v>
      </c>
      <c r="R56" s="22" t="s">
        <v>17</v>
      </c>
      <c r="S56" s="22">
        <v>2016</v>
      </c>
      <c r="T56" s="22">
        <v>2013</v>
      </c>
      <c r="U56" s="22">
        <v>2014</v>
      </c>
      <c r="V56" s="22">
        <v>2014</v>
      </c>
      <c r="W56" s="22">
        <v>2015</v>
      </c>
      <c r="X56" s="22">
        <v>2010</v>
      </c>
      <c r="Y56" s="22" t="s">
        <v>17</v>
      </c>
      <c r="Z56" s="22">
        <v>2014</v>
      </c>
      <c r="AA56" s="22">
        <v>2014</v>
      </c>
      <c r="AB56" s="22">
        <v>2014</v>
      </c>
      <c r="AC56" s="22">
        <v>2014</v>
      </c>
      <c r="AD56" s="22">
        <v>2015</v>
      </c>
      <c r="AE56" s="22">
        <v>2012</v>
      </c>
      <c r="AF56" s="22" t="s">
        <v>17</v>
      </c>
      <c r="AG56" s="21" t="s">
        <v>17</v>
      </c>
      <c r="AH56" s="22">
        <v>2014</v>
      </c>
      <c r="AI56" s="22">
        <v>2015</v>
      </c>
      <c r="AJ56" s="22">
        <v>2016</v>
      </c>
      <c r="AK56" s="23" t="s">
        <v>17</v>
      </c>
      <c r="AL56" s="23">
        <v>2015</v>
      </c>
      <c r="AM56" s="22">
        <v>2015</v>
      </c>
      <c r="AN56" s="22">
        <v>2014</v>
      </c>
      <c r="AO56" s="22">
        <v>2014</v>
      </c>
      <c r="AP56" s="22" t="s">
        <v>17</v>
      </c>
      <c r="AQ56" s="22" t="s">
        <v>17</v>
      </c>
      <c r="AR56" s="22" t="s">
        <v>17</v>
      </c>
      <c r="AS56" s="22">
        <v>2014</v>
      </c>
      <c r="AT56" s="22">
        <v>2013</v>
      </c>
      <c r="AU56" s="22">
        <v>2012</v>
      </c>
      <c r="AV56" s="22">
        <v>2013</v>
      </c>
      <c r="AW56" s="22">
        <v>2014</v>
      </c>
      <c r="AX56" s="22">
        <v>2014</v>
      </c>
      <c r="AY56" s="22">
        <v>2014</v>
      </c>
      <c r="AZ56" s="22">
        <v>2015</v>
      </c>
      <c r="BA56" s="22">
        <v>2015</v>
      </c>
      <c r="BB56" s="22">
        <v>2015</v>
      </c>
      <c r="BC56" s="22">
        <v>2015</v>
      </c>
      <c r="BD56" s="22">
        <v>2014</v>
      </c>
      <c r="BE56" s="22">
        <v>2014</v>
      </c>
      <c r="BF56" s="10"/>
    </row>
    <row r="57" spans="1:58" x14ac:dyDescent="0.35">
      <c r="A57" s="16" t="s">
        <v>179</v>
      </c>
      <c r="B57" s="11" t="s">
        <v>10214</v>
      </c>
      <c r="C57" s="20">
        <v>2014</v>
      </c>
      <c r="D57" s="20">
        <v>2014</v>
      </c>
      <c r="E57" s="20">
        <v>2014</v>
      </c>
      <c r="F57" s="20">
        <v>2014</v>
      </c>
      <c r="G57" s="20">
        <v>2014</v>
      </c>
      <c r="H57" s="20">
        <v>2014</v>
      </c>
      <c r="I57" s="20">
        <v>2014</v>
      </c>
      <c r="J57" s="20">
        <v>2015</v>
      </c>
      <c r="K57" s="20">
        <v>2015</v>
      </c>
      <c r="L57" s="20">
        <v>2015</v>
      </c>
      <c r="M57" s="22">
        <v>2016</v>
      </c>
      <c r="N57" s="22">
        <v>2016</v>
      </c>
      <c r="O57" s="22">
        <v>2015</v>
      </c>
      <c r="P57" s="22">
        <v>2015</v>
      </c>
      <c r="Q57" s="22">
        <v>2014</v>
      </c>
      <c r="R57" s="22" t="s">
        <v>17</v>
      </c>
      <c r="S57" s="22">
        <v>2016</v>
      </c>
      <c r="T57" s="22">
        <v>2013</v>
      </c>
      <c r="U57" s="22">
        <v>2014</v>
      </c>
      <c r="V57" s="22" t="s">
        <v>17</v>
      </c>
      <c r="W57" s="22">
        <v>2015</v>
      </c>
      <c r="X57" s="22">
        <v>2010</v>
      </c>
      <c r="Y57" s="22" t="s">
        <v>17</v>
      </c>
      <c r="Z57" s="22">
        <v>2014</v>
      </c>
      <c r="AA57" s="22">
        <v>2014</v>
      </c>
      <c r="AB57" s="22">
        <v>2014</v>
      </c>
      <c r="AC57" s="22">
        <v>2014</v>
      </c>
      <c r="AD57" s="22">
        <v>2015</v>
      </c>
      <c r="AE57" s="22">
        <v>2012</v>
      </c>
      <c r="AF57" s="22" t="s">
        <v>17</v>
      </c>
      <c r="AG57" s="21" t="s">
        <v>17</v>
      </c>
      <c r="AH57" s="22">
        <v>2014</v>
      </c>
      <c r="AI57" s="22">
        <v>2015</v>
      </c>
      <c r="AJ57" s="22">
        <v>2016</v>
      </c>
      <c r="AK57" s="23" t="s">
        <v>17</v>
      </c>
      <c r="AL57" s="23">
        <v>2015</v>
      </c>
      <c r="AM57" s="22">
        <v>2015</v>
      </c>
      <c r="AN57" s="22">
        <v>2014</v>
      </c>
      <c r="AO57" s="22">
        <v>2014</v>
      </c>
      <c r="AP57" s="22" t="s">
        <v>17</v>
      </c>
      <c r="AQ57" s="22" t="s">
        <v>17</v>
      </c>
      <c r="AR57" s="22" t="s">
        <v>17</v>
      </c>
      <c r="AS57" s="22">
        <v>2014</v>
      </c>
      <c r="AT57" s="22">
        <v>2015</v>
      </c>
      <c r="AU57" s="22">
        <v>2012</v>
      </c>
      <c r="AV57" s="22">
        <v>2013</v>
      </c>
      <c r="AW57" s="22">
        <v>2014</v>
      </c>
      <c r="AX57" s="22">
        <v>2014</v>
      </c>
      <c r="AY57" s="22">
        <v>2014</v>
      </c>
      <c r="AZ57" s="22">
        <v>2015</v>
      </c>
      <c r="BA57" s="22">
        <v>2015</v>
      </c>
      <c r="BB57" s="22">
        <v>2011</v>
      </c>
      <c r="BC57" s="22">
        <v>2011</v>
      </c>
      <c r="BD57" s="22">
        <v>2014</v>
      </c>
      <c r="BE57" s="22">
        <v>2014</v>
      </c>
      <c r="BF57" s="10"/>
    </row>
    <row r="58" spans="1:58" x14ac:dyDescent="0.35">
      <c r="A58" s="16" t="s">
        <v>3109</v>
      </c>
      <c r="B58" s="11" t="s">
        <v>10218</v>
      </c>
      <c r="C58" s="20">
        <v>2014</v>
      </c>
      <c r="D58" s="20">
        <v>2014</v>
      </c>
      <c r="E58" s="20">
        <v>2014</v>
      </c>
      <c r="F58" s="20">
        <v>2014</v>
      </c>
      <c r="G58" s="20">
        <v>2014</v>
      </c>
      <c r="H58" s="20">
        <v>2014</v>
      </c>
      <c r="I58" s="20">
        <v>2014</v>
      </c>
      <c r="J58" s="20">
        <v>2015</v>
      </c>
      <c r="K58" s="20">
        <v>2015</v>
      </c>
      <c r="L58" s="20">
        <v>2015</v>
      </c>
      <c r="M58" s="22">
        <v>2016</v>
      </c>
      <c r="N58" s="22">
        <v>2016</v>
      </c>
      <c r="O58" s="22">
        <v>2015</v>
      </c>
      <c r="P58" s="22">
        <v>2015</v>
      </c>
      <c r="Q58" s="22">
        <v>2014</v>
      </c>
      <c r="R58" s="22" t="s">
        <v>17</v>
      </c>
      <c r="S58" s="22">
        <v>2016</v>
      </c>
      <c r="T58" s="22">
        <v>2013</v>
      </c>
      <c r="U58" s="22">
        <v>2014</v>
      </c>
      <c r="V58" s="22" t="s">
        <v>17</v>
      </c>
      <c r="W58" s="22">
        <v>2015</v>
      </c>
      <c r="X58" s="22" t="s">
        <v>17</v>
      </c>
      <c r="Y58" s="22">
        <v>2012</v>
      </c>
      <c r="Z58" s="22">
        <v>2014</v>
      </c>
      <c r="AA58" s="22">
        <v>2014</v>
      </c>
      <c r="AB58" s="22">
        <v>2013</v>
      </c>
      <c r="AC58" s="22">
        <v>2014</v>
      </c>
      <c r="AD58" s="22">
        <v>2015</v>
      </c>
      <c r="AE58" s="22" t="s">
        <v>17</v>
      </c>
      <c r="AF58" s="22">
        <v>2014</v>
      </c>
      <c r="AG58" s="21">
        <v>2012</v>
      </c>
      <c r="AH58" s="22">
        <v>2014</v>
      </c>
      <c r="AI58" s="22">
        <v>2015</v>
      </c>
      <c r="AJ58" s="22">
        <v>2016</v>
      </c>
      <c r="AK58" s="23" t="s">
        <v>17</v>
      </c>
      <c r="AL58" s="23">
        <v>2015</v>
      </c>
      <c r="AM58" s="22">
        <v>2015</v>
      </c>
      <c r="AN58" s="22">
        <v>2014</v>
      </c>
      <c r="AO58" s="22">
        <v>2014</v>
      </c>
      <c r="AP58" s="22">
        <v>2014</v>
      </c>
      <c r="AQ58" s="22">
        <v>2014</v>
      </c>
      <c r="AR58" s="22" t="s">
        <v>17</v>
      </c>
      <c r="AS58" s="22">
        <v>2014</v>
      </c>
      <c r="AT58" s="22">
        <v>2015</v>
      </c>
      <c r="AU58" s="22">
        <v>2012</v>
      </c>
      <c r="AV58" s="22">
        <v>2011</v>
      </c>
      <c r="AW58" s="22">
        <v>2014</v>
      </c>
      <c r="AX58" s="22">
        <v>2014</v>
      </c>
      <c r="AY58" s="22">
        <v>2014</v>
      </c>
      <c r="AZ58" s="22">
        <v>2015</v>
      </c>
      <c r="BA58" s="22">
        <v>2015</v>
      </c>
      <c r="BB58" s="22">
        <v>2015</v>
      </c>
      <c r="BC58" s="22">
        <v>2015</v>
      </c>
      <c r="BD58" s="22">
        <v>2014</v>
      </c>
      <c r="BE58" s="22">
        <v>2014</v>
      </c>
      <c r="BF58" s="10"/>
    </row>
    <row r="59" spans="1:58" x14ac:dyDescent="0.35">
      <c r="A59" s="16" t="s">
        <v>749</v>
      </c>
      <c r="B59" s="11" t="s">
        <v>10219</v>
      </c>
      <c r="C59" s="20">
        <v>2014</v>
      </c>
      <c r="D59" s="20">
        <v>2014</v>
      </c>
      <c r="E59" s="20">
        <v>2014</v>
      </c>
      <c r="F59" s="20">
        <v>2014</v>
      </c>
      <c r="G59" s="20">
        <v>2014</v>
      </c>
      <c r="H59" s="20">
        <v>2014</v>
      </c>
      <c r="I59" s="20">
        <v>2014</v>
      </c>
      <c r="J59" s="20">
        <v>2015</v>
      </c>
      <c r="K59" s="20">
        <v>2015</v>
      </c>
      <c r="L59" s="20">
        <v>2015</v>
      </c>
      <c r="M59" s="22">
        <v>2016</v>
      </c>
      <c r="N59" s="22">
        <v>2016</v>
      </c>
      <c r="O59" s="22">
        <v>2015</v>
      </c>
      <c r="P59" s="22">
        <v>2015</v>
      </c>
      <c r="Q59" s="22">
        <v>2014</v>
      </c>
      <c r="R59" s="22">
        <v>2011</v>
      </c>
      <c r="S59" s="22">
        <v>2016</v>
      </c>
      <c r="T59" s="22">
        <v>2013</v>
      </c>
      <c r="U59" s="22">
        <v>2014</v>
      </c>
      <c r="V59" s="22">
        <v>2014</v>
      </c>
      <c r="W59" s="22">
        <v>2015</v>
      </c>
      <c r="X59" s="22">
        <v>2014</v>
      </c>
      <c r="Y59" s="22">
        <v>2010</v>
      </c>
      <c r="Z59" s="22">
        <v>2014</v>
      </c>
      <c r="AA59" s="22">
        <v>2014</v>
      </c>
      <c r="AB59" s="22">
        <v>2014</v>
      </c>
      <c r="AC59" s="22">
        <v>2014</v>
      </c>
      <c r="AD59" s="22">
        <v>2015</v>
      </c>
      <c r="AE59" s="22">
        <v>2012</v>
      </c>
      <c r="AF59" s="22">
        <v>2014</v>
      </c>
      <c r="AG59" s="21">
        <v>2010</v>
      </c>
      <c r="AH59" s="22">
        <v>2014</v>
      </c>
      <c r="AI59" s="22">
        <v>2015</v>
      </c>
      <c r="AJ59" s="22">
        <v>2016</v>
      </c>
      <c r="AK59" s="23">
        <v>2015</v>
      </c>
      <c r="AL59" s="23">
        <v>2016</v>
      </c>
      <c r="AM59" s="22">
        <v>2015</v>
      </c>
      <c r="AN59" s="22">
        <v>2014</v>
      </c>
      <c r="AO59" s="22">
        <v>2014</v>
      </c>
      <c r="AP59" s="22">
        <v>2014</v>
      </c>
      <c r="AQ59" s="22">
        <v>2014</v>
      </c>
      <c r="AR59" s="22">
        <v>2015</v>
      </c>
      <c r="AS59" s="22">
        <v>2014</v>
      </c>
      <c r="AT59" s="22">
        <v>2015</v>
      </c>
      <c r="AU59" s="22">
        <v>2012</v>
      </c>
      <c r="AV59" s="22">
        <v>2007</v>
      </c>
      <c r="AW59" s="22">
        <v>2014</v>
      </c>
      <c r="AX59" s="22">
        <v>2014</v>
      </c>
      <c r="AY59" s="22">
        <v>2014</v>
      </c>
      <c r="AZ59" s="22">
        <v>2015</v>
      </c>
      <c r="BA59" s="22">
        <v>2015</v>
      </c>
      <c r="BB59" s="22">
        <v>2015</v>
      </c>
      <c r="BC59" s="22">
        <v>2015</v>
      </c>
      <c r="BD59" s="22">
        <v>2014</v>
      </c>
      <c r="BE59" s="22">
        <v>2014</v>
      </c>
      <c r="BF59" s="10"/>
    </row>
    <row r="60" spans="1:58" x14ac:dyDescent="0.35">
      <c r="A60" s="16" t="s">
        <v>10222</v>
      </c>
      <c r="B60" s="11" t="s">
        <v>10223</v>
      </c>
      <c r="C60" s="20">
        <v>2014</v>
      </c>
      <c r="D60" s="20">
        <v>2014</v>
      </c>
      <c r="E60" s="20">
        <v>2014</v>
      </c>
      <c r="F60" s="20">
        <v>2014</v>
      </c>
      <c r="G60" s="20">
        <v>2014</v>
      </c>
      <c r="H60" s="20">
        <v>2014</v>
      </c>
      <c r="I60" s="20">
        <v>2014</v>
      </c>
      <c r="J60" s="20">
        <v>2015</v>
      </c>
      <c r="K60" s="20">
        <v>2015</v>
      </c>
      <c r="L60" s="20">
        <v>2015</v>
      </c>
      <c r="M60" s="22">
        <v>2016</v>
      </c>
      <c r="N60" s="22">
        <v>2016</v>
      </c>
      <c r="O60" s="22">
        <v>2015</v>
      </c>
      <c r="P60" s="22">
        <v>2015</v>
      </c>
      <c r="Q60" s="22">
        <v>2014</v>
      </c>
      <c r="R60" s="22" t="s">
        <v>17</v>
      </c>
      <c r="S60" s="22">
        <v>2016</v>
      </c>
      <c r="T60" s="22">
        <v>2013</v>
      </c>
      <c r="U60" s="22">
        <v>2014</v>
      </c>
      <c r="V60" s="22">
        <v>2014</v>
      </c>
      <c r="W60" s="22">
        <v>2015</v>
      </c>
      <c r="X60" s="22">
        <v>2004</v>
      </c>
      <c r="Y60" s="22">
        <v>2010</v>
      </c>
      <c r="Z60" s="22">
        <v>2014</v>
      </c>
      <c r="AA60" s="22">
        <v>2014</v>
      </c>
      <c r="AB60" s="22">
        <v>2014</v>
      </c>
      <c r="AC60" s="22">
        <v>2014</v>
      </c>
      <c r="AD60" s="22">
        <v>2015</v>
      </c>
      <c r="AE60" s="22" t="s">
        <v>17</v>
      </c>
      <c r="AF60" s="22">
        <v>2014</v>
      </c>
      <c r="AG60" s="21">
        <v>2008</v>
      </c>
      <c r="AH60" s="22">
        <v>2014</v>
      </c>
      <c r="AI60" s="22">
        <v>2015</v>
      </c>
      <c r="AJ60" s="22">
        <v>2016</v>
      </c>
      <c r="AK60" s="23" t="s">
        <v>17</v>
      </c>
      <c r="AL60" s="23">
        <v>2015</v>
      </c>
      <c r="AM60" s="22">
        <v>2015</v>
      </c>
      <c r="AN60" s="22">
        <v>2014</v>
      </c>
      <c r="AO60" s="22">
        <v>2014</v>
      </c>
      <c r="AP60" s="22">
        <v>2014</v>
      </c>
      <c r="AQ60" s="22">
        <v>2014</v>
      </c>
      <c r="AR60" s="22">
        <v>2015</v>
      </c>
      <c r="AS60" s="22">
        <v>2014</v>
      </c>
      <c r="AT60" s="22" t="s">
        <v>17</v>
      </c>
      <c r="AU60" s="22">
        <v>2012</v>
      </c>
      <c r="AV60" s="22" t="s">
        <v>17</v>
      </c>
      <c r="AW60" s="22">
        <v>2014</v>
      </c>
      <c r="AX60" s="22">
        <v>2014</v>
      </c>
      <c r="AY60" s="22">
        <v>2014</v>
      </c>
      <c r="AZ60" s="22">
        <v>2015</v>
      </c>
      <c r="BA60" s="22">
        <v>2015</v>
      </c>
      <c r="BB60" s="22">
        <v>2015</v>
      </c>
      <c r="BC60" s="22">
        <v>2015</v>
      </c>
      <c r="BD60" s="22">
        <v>2014</v>
      </c>
      <c r="BE60" s="22">
        <v>2014</v>
      </c>
      <c r="BF60" s="10"/>
    </row>
    <row r="61" spans="1:58" x14ac:dyDescent="0.35">
      <c r="A61" s="16" t="s">
        <v>10220</v>
      </c>
      <c r="B61" s="11" t="s">
        <v>10221</v>
      </c>
      <c r="C61" s="20">
        <v>2014</v>
      </c>
      <c r="D61" s="20">
        <v>2014</v>
      </c>
      <c r="E61" s="20">
        <v>2014</v>
      </c>
      <c r="F61" s="20">
        <v>2014</v>
      </c>
      <c r="G61" s="20">
        <v>2014</v>
      </c>
      <c r="H61" s="20">
        <v>2014</v>
      </c>
      <c r="I61" s="20">
        <v>2014</v>
      </c>
      <c r="J61" s="20">
        <v>2015</v>
      </c>
      <c r="K61" s="20">
        <v>2015</v>
      </c>
      <c r="L61" s="20">
        <v>2015</v>
      </c>
      <c r="M61" s="22">
        <v>2016</v>
      </c>
      <c r="N61" s="22">
        <v>2016</v>
      </c>
      <c r="O61" s="22">
        <v>2015</v>
      </c>
      <c r="P61" s="22">
        <v>2015</v>
      </c>
      <c r="Q61" s="22">
        <v>2014</v>
      </c>
      <c r="R61" s="22" t="s">
        <v>17</v>
      </c>
      <c r="S61" s="22">
        <v>2016</v>
      </c>
      <c r="T61" s="22">
        <v>2013</v>
      </c>
      <c r="U61" s="22">
        <v>2014</v>
      </c>
      <c r="V61" s="22" t="s">
        <v>17</v>
      </c>
      <c r="W61" s="22">
        <v>2015</v>
      </c>
      <c r="X61" s="22" t="s">
        <v>17</v>
      </c>
      <c r="Y61" s="22">
        <v>2010</v>
      </c>
      <c r="Z61" s="22">
        <v>2014</v>
      </c>
      <c r="AA61" s="22">
        <v>2014</v>
      </c>
      <c r="AB61" s="22" t="s">
        <v>17</v>
      </c>
      <c r="AC61" s="22">
        <v>2014</v>
      </c>
      <c r="AD61" s="22">
        <v>2015</v>
      </c>
      <c r="AE61" s="22" t="s">
        <v>17</v>
      </c>
      <c r="AF61" s="22">
        <v>2014</v>
      </c>
      <c r="AG61" s="21">
        <v>2012</v>
      </c>
      <c r="AH61" s="22">
        <v>2014</v>
      </c>
      <c r="AI61" s="22">
        <v>2015</v>
      </c>
      <c r="AJ61" s="22">
        <v>2016</v>
      </c>
      <c r="AK61" s="23" t="s">
        <v>17</v>
      </c>
      <c r="AL61" s="23">
        <v>2015</v>
      </c>
      <c r="AM61" s="22">
        <v>2015</v>
      </c>
      <c r="AN61" s="22">
        <v>2014</v>
      </c>
      <c r="AO61" s="22">
        <v>2014</v>
      </c>
      <c r="AP61" s="22">
        <v>2014</v>
      </c>
      <c r="AQ61" s="22">
        <v>2014</v>
      </c>
      <c r="AR61" s="22">
        <v>2015</v>
      </c>
      <c r="AS61" s="22">
        <v>2014</v>
      </c>
      <c r="AT61" s="22">
        <v>2015</v>
      </c>
      <c r="AU61" s="22">
        <v>2012</v>
      </c>
      <c r="AV61" s="22" t="s">
        <v>17</v>
      </c>
      <c r="AW61" s="22">
        <v>2014</v>
      </c>
      <c r="AX61" s="22">
        <v>2014</v>
      </c>
      <c r="AY61" s="22">
        <v>2014</v>
      </c>
      <c r="AZ61" s="22">
        <v>2015</v>
      </c>
      <c r="BA61" s="22">
        <v>2015</v>
      </c>
      <c r="BB61" s="22">
        <v>2015</v>
      </c>
      <c r="BC61" s="22">
        <v>2015</v>
      </c>
      <c r="BD61" s="22">
        <v>2014</v>
      </c>
      <c r="BE61" s="22">
        <v>2014</v>
      </c>
      <c r="BF61" s="10"/>
    </row>
    <row r="62" spans="1:58" x14ac:dyDescent="0.35">
      <c r="A62" s="16" t="s">
        <v>10224</v>
      </c>
      <c r="B62" s="11" t="s">
        <v>10225</v>
      </c>
      <c r="C62" s="20">
        <v>2014</v>
      </c>
      <c r="D62" s="20">
        <v>2014</v>
      </c>
      <c r="E62" s="20">
        <v>2014</v>
      </c>
      <c r="F62" s="20">
        <v>2014</v>
      </c>
      <c r="G62" s="20">
        <v>2014</v>
      </c>
      <c r="H62" s="20">
        <v>2014</v>
      </c>
      <c r="I62" s="20">
        <v>2014</v>
      </c>
      <c r="J62" s="20">
        <v>2015</v>
      </c>
      <c r="K62" s="20">
        <v>2015</v>
      </c>
      <c r="L62" s="20">
        <v>2015</v>
      </c>
      <c r="M62" s="22">
        <v>2016</v>
      </c>
      <c r="N62" s="22">
        <v>2016</v>
      </c>
      <c r="O62" s="22">
        <v>2015</v>
      </c>
      <c r="P62" s="22">
        <v>2015</v>
      </c>
      <c r="Q62" s="22">
        <v>2014</v>
      </c>
      <c r="R62" s="22" t="s">
        <v>17</v>
      </c>
      <c r="S62" s="22">
        <v>2016</v>
      </c>
      <c r="T62" s="22">
        <v>2013</v>
      </c>
      <c r="U62" s="22">
        <v>2014</v>
      </c>
      <c r="V62" s="22" t="s">
        <v>17</v>
      </c>
      <c r="W62" s="22">
        <v>2015</v>
      </c>
      <c r="X62" s="22" t="s">
        <v>17</v>
      </c>
      <c r="Y62" s="22">
        <v>2013</v>
      </c>
      <c r="Z62" s="22">
        <v>2014</v>
      </c>
      <c r="AA62" s="22">
        <v>2014</v>
      </c>
      <c r="AB62" s="22" t="s">
        <v>17</v>
      </c>
      <c r="AC62" s="22">
        <v>2014</v>
      </c>
      <c r="AD62" s="22">
        <v>2015</v>
      </c>
      <c r="AE62" s="22" t="s">
        <v>17</v>
      </c>
      <c r="AF62" s="22">
        <v>2014</v>
      </c>
      <c r="AG62" s="21">
        <v>2012</v>
      </c>
      <c r="AH62" s="22">
        <v>2014</v>
      </c>
      <c r="AI62" s="22">
        <v>2015</v>
      </c>
      <c r="AJ62" s="22">
        <v>2016</v>
      </c>
      <c r="AK62" s="23" t="s">
        <v>17</v>
      </c>
      <c r="AL62" s="23">
        <v>2015</v>
      </c>
      <c r="AM62" s="22">
        <v>2015</v>
      </c>
      <c r="AN62" s="22">
        <v>2014</v>
      </c>
      <c r="AO62" s="22">
        <v>2014</v>
      </c>
      <c r="AP62" s="22">
        <v>2014</v>
      </c>
      <c r="AQ62" s="22">
        <v>2014</v>
      </c>
      <c r="AR62" s="22">
        <v>2015</v>
      </c>
      <c r="AS62" s="22">
        <v>2014</v>
      </c>
      <c r="AT62" s="22">
        <v>2015</v>
      </c>
      <c r="AU62" s="22">
        <v>2012</v>
      </c>
      <c r="AV62" s="22" t="s">
        <v>17</v>
      </c>
      <c r="AW62" s="22">
        <v>2014</v>
      </c>
      <c r="AX62" s="22">
        <v>2014</v>
      </c>
      <c r="AY62" s="22">
        <v>2014</v>
      </c>
      <c r="AZ62" s="22">
        <v>2015</v>
      </c>
      <c r="BA62" s="22">
        <v>2015</v>
      </c>
      <c r="BB62" s="22">
        <v>2015</v>
      </c>
      <c r="BC62" s="22">
        <v>2015</v>
      </c>
      <c r="BD62" s="22">
        <v>2014</v>
      </c>
      <c r="BE62" s="22">
        <v>2014</v>
      </c>
      <c r="BF62" s="10"/>
    </row>
    <row r="63" spans="1:58" x14ac:dyDescent="0.35">
      <c r="A63" s="16" t="s">
        <v>10228</v>
      </c>
      <c r="B63" s="11" t="s">
        <v>10229</v>
      </c>
      <c r="C63" s="20">
        <v>2014</v>
      </c>
      <c r="D63" s="20">
        <v>2014</v>
      </c>
      <c r="E63" s="20">
        <v>2014</v>
      </c>
      <c r="F63" s="20">
        <v>2014</v>
      </c>
      <c r="G63" s="20">
        <v>2014</v>
      </c>
      <c r="H63" s="20">
        <v>2014</v>
      </c>
      <c r="I63" s="20">
        <v>2014</v>
      </c>
      <c r="J63" s="20">
        <v>2015</v>
      </c>
      <c r="K63" s="20">
        <v>2015</v>
      </c>
      <c r="L63" s="20">
        <v>2015</v>
      </c>
      <c r="M63" s="22">
        <v>2016</v>
      </c>
      <c r="N63" s="22">
        <v>2016</v>
      </c>
      <c r="O63" s="22">
        <v>2015</v>
      </c>
      <c r="P63" s="22">
        <v>2015</v>
      </c>
      <c r="Q63" s="22">
        <v>2014</v>
      </c>
      <c r="R63" s="22">
        <v>2012</v>
      </c>
      <c r="S63" s="22">
        <v>2016</v>
      </c>
      <c r="T63" s="22">
        <v>2013</v>
      </c>
      <c r="U63" s="22">
        <v>2014</v>
      </c>
      <c r="V63" s="22">
        <v>2014</v>
      </c>
      <c r="W63" s="22">
        <v>2015</v>
      </c>
      <c r="X63" s="22">
        <v>2012</v>
      </c>
      <c r="Y63" s="22" t="s">
        <v>17</v>
      </c>
      <c r="Z63" s="22">
        <v>2014</v>
      </c>
      <c r="AA63" s="22">
        <v>2014</v>
      </c>
      <c r="AB63" s="22">
        <v>2014</v>
      </c>
      <c r="AC63" s="22">
        <v>2014</v>
      </c>
      <c r="AD63" s="22">
        <v>2015</v>
      </c>
      <c r="AE63" s="22">
        <v>2012</v>
      </c>
      <c r="AF63" s="22">
        <v>2014</v>
      </c>
      <c r="AG63" s="21">
        <v>2005</v>
      </c>
      <c r="AH63" s="22">
        <v>2014</v>
      </c>
      <c r="AI63" s="22">
        <v>2015</v>
      </c>
      <c r="AJ63" s="22">
        <v>2016</v>
      </c>
      <c r="AK63" s="23" t="s">
        <v>17</v>
      </c>
      <c r="AL63" s="23">
        <v>2015</v>
      </c>
      <c r="AM63" s="22">
        <v>2015</v>
      </c>
      <c r="AN63" s="22">
        <v>2014</v>
      </c>
      <c r="AO63" s="22">
        <v>2014</v>
      </c>
      <c r="AP63" s="22">
        <v>2014</v>
      </c>
      <c r="AQ63" s="22">
        <v>2014</v>
      </c>
      <c r="AR63" s="22">
        <v>2015</v>
      </c>
      <c r="AS63" s="22">
        <v>2014</v>
      </c>
      <c r="AT63" s="22">
        <v>2015</v>
      </c>
      <c r="AU63" s="22">
        <v>2012</v>
      </c>
      <c r="AV63" s="22">
        <v>2012</v>
      </c>
      <c r="AW63" s="22">
        <v>2014</v>
      </c>
      <c r="AX63" s="22">
        <v>2014</v>
      </c>
      <c r="AY63" s="22">
        <v>2014</v>
      </c>
      <c r="AZ63" s="22">
        <v>2015</v>
      </c>
      <c r="BA63" s="22">
        <v>2015</v>
      </c>
      <c r="BB63" s="22">
        <v>2015</v>
      </c>
      <c r="BC63" s="22">
        <v>2015</v>
      </c>
      <c r="BD63" s="22">
        <v>2014</v>
      </c>
      <c r="BE63" s="22">
        <v>2014</v>
      </c>
      <c r="BF63" s="10"/>
    </row>
    <row r="64" spans="1:58" x14ac:dyDescent="0.35">
      <c r="A64" s="16" t="s">
        <v>10238</v>
      </c>
      <c r="B64" s="11" t="s">
        <v>10239</v>
      </c>
      <c r="C64" s="20">
        <v>2014</v>
      </c>
      <c r="D64" s="20">
        <v>2014</v>
      </c>
      <c r="E64" s="20">
        <v>2014</v>
      </c>
      <c r="F64" s="20">
        <v>2014</v>
      </c>
      <c r="G64" s="20">
        <v>2014</v>
      </c>
      <c r="H64" s="20">
        <v>2014</v>
      </c>
      <c r="I64" s="20">
        <v>2014</v>
      </c>
      <c r="J64" s="20">
        <v>2015</v>
      </c>
      <c r="K64" s="20">
        <v>2015</v>
      </c>
      <c r="L64" s="20">
        <v>2015</v>
      </c>
      <c r="M64" s="22">
        <v>2016</v>
      </c>
      <c r="N64" s="22">
        <v>2016</v>
      </c>
      <c r="O64" s="22">
        <v>2015</v>
      </c>
      <c r="P64" s="22">
        <v>2015</v>
      </c>
      <c r="Q64" s="22">
        <v>2014</v>
      </c>
      <c r="R64" s="22">
        <v>2013</v>
      </c>
      <c r="S64" s="22">
        <v>2016</v>
      </c>
      <c r="T64" s="22">
        <v>2013</v>
      </c>
      <c r="U64" s="22">
        <v>2014</v>
      </c>
      <c r="V64" s="22">
        <v>2014</v>
      </c>
      <c r="W64" s="22">
        <v>2015</v>
      </c>
      <c r="X64" s="22">
        <v>2013</v>
      </c>
      <c r="Y64" s="22">
        <v>2010</v>
      </c>
      <c r="Z64" s="22">
        <v>2014</v>
      </c>
      <c r="AA64" s="22">
        <v>2014</v>
      </c>
      <c r="AB64" s="22">
        <v>2014</v>
      </c>
      <c r="AC64" s="22">
        <v>2014</v>
      </c>
      <c r="AD64" s="22">
        <v>2015</v>
      </c>
      <c r="AE64" s="22">
        <v>2012</v>
      </c>
      <c r="AF64" s="22">
        <v>2014</v>
      </c>
      <c r="AG64" s="21">
        <v>2003</v>
      </c>
      <c r="AH64" s="22">
        <v>2014</v>
      </c>
      <c r="AI64" s="22">
        <v>2015</v>
      </c>
      <c r="AJ64" s="22">
        <v>2016</v>
      </c>
      <c r="AK64" s="23" t="s">
        <v>17</v>
      </c>
      <c r="AL64" s="23">
        <v>2015</v>
      </c>
      <c r="AM64" s="22">
        <v>2015</v>
      </c>
      <c r="AN64" s="22">
        <v>2014</v>
      </c>
      <c r="AO64" s="22">
        <v>2014</v>
      </c>
      <c r="AP64" s="22">
        <v>2014</v>
      </c>
      <c r="AQ64" s="22">
        <v>2014</v>
      </c>
      <c r="AR64" s="22">
        <v>2015</v>
      </c>
      <c r="AS64" s="22">
        <v>2014</v>
      </c>
      <c r="AT64" s="22">
        <v>2015</v>
      </c>
      <c r="AU64" s="22">
        <v>2012</v>
      </c>
      <c r="AV64" s="22">
        <v>2013</v>
      </c>
      <c r="AW64" s="22">
        <v>2014</v>
      </c>
      <c r="AX64" s="22">
        <v>2014</v>
      </c>
      <c r="AY64" s="22">
        <v>2014</v>
      </c>
      <c r="AZ64" s="22">
        <v>2015</v>
      </c>
      <c r="BA64" s="22">
        <v>2015</v>
      </c>
      <c r="BB64" s="22">
        <v>2014</v>
      </c>
      <c r="BC64" s="22">
        <v>2015</v>
      </c>
      <c r="BD64" s="22">
        <v>2014</v>
      </c>
      <c r="BE64" s="22">
        <v>2014</v>
      </c>
      <c r="BF64" s="10"/>
    </row>
    <row r="65" spans="1:58" x14ac:dyDescent="0.35">
      <c r="A65" s="16" t="s">
        <v>10232</v>
      </c>
      <c r="B65" s="11" t="s">
        <v>10233</v>
      </c>
      <c r="C65" s="20">
        <v>2014</v>
      </c>
      <c r="D65" s="20">
        <v>2014</v>
      </c>
      <c r="E65" s="20">
        <v>2014</v>
      </c>
      <c r="F65" s="20">
        <v>2014</v>
      </c>
      <c r="G65" s="20">
        <v>2014</v>
      </c>
      <c r="H65" s="20">
        <v>2014</v>
      </c>
      <c r="I65" s="20">
        <v>2014</v>
      </c>
      <c r="J65" s="20">
        <v>2015</v>
      </c>
      <c r="K65" s="20">
        <v>2015</v>
      </c>
      <c r="L65" s="20">
        <v>2015</v>
      </c>
      <c r="M65" s="22">
        <v>2016</v>
      </c>
      <c r="N65" s="22">
        <v>2016</v>
      </c>
      <c r="O65" s="22">
        <v>2015</v>
      </c>
      <c r="P65" s="22">
        <v>2015</v>
      </c>
      <c r="Q65" s="22">
        <v>2014</v>
      </c>
      <c r="R65" s="22">
        <v>2005</v>
      </c>
      <c r="S65" s="22">
        <v>2016</v>
      </c>
      <c r="T65" s="22">
        <v>2013</v>
      </c>
      <c r="U65" s="22">
        <v>2014</v>
      </c>
      <c r="V65" s="22">
        <v>2014</v>
      </c>
      <c r="W65" s="22">
        <v>2015</v>
      </c>
      <c r="X65" s="22">
        <v>2009</v>
      </c>
      <c r="Y65" s="22">
        <v>2013</v>
      </c>
      <c r="Z65" s="22">
        <v>2014</v>
      </c>
      <c r="AA65" s="22">
        <v>2014</v>
      </c>
      <c r="AB65" s="22">
        <v>2014</v>
      </c>
      <c r="AC65" s="22">
        <v>2014</v>
      </c>
      <c r="AD65" s="22">
        <v>2015</v>
      </c>
      <c r="AE65" s="22">
        <v>2012</v>
      </c>
      <c r="AF65" s="22">
        <v>2014</v>
      </c>
      <c r="AG65" s="21">
        <v>2013</v>
      </c>
      <c r="AH65" s="22">
        <v>2014</v>
      </c>
      <c r="AI65" s="22">
        <v>2015</v>
      </c>
      <c r="AJ65" s="22">
        <v>2016</v>
      </c>
      <c r="AK65" s="23">
        <v>2015</v>
      </c>
      <c r="AL65" s="23">
        <v>2015</v>
      </c>
      <c r="AM65" s="22">
        <v>2015</v>
      </c>
      <c r="AN65" s="22">
        <v>2014</v>
      </c>
      <c r="AO65" s="22">
        <v>2014</v>
      </c>
      <c r="AP65" s="22" t="s">
        <v>17</v>
      </c>
      <c r="AQ65" s="22" t="s">
        <v>17</v>
      </c>
      <c r="AR65" s="22">
        <v>2015</v>
      </c>
      <c r="AS65" s="22">
        <v>2014</v>
      </c>
      <c r="AT65" s="22">
        <v>2015</v>
      </c>
      <c r="AU65" s="22">
        <v>2012</v>
      </c>
      <c r="AV65" s="22">
        <v>2013</v>
      </c>
      <c r="AW65" s="22">
        <v>2014</v>
      </c>
      <c r="AX65" s="22">
        <v>2014</v>
      </c>
      <c r="AY65" s="22">
        <v>2014</v>
      </c>
      <c r="AZ65" s="22">
        <v>2015</v>
      </c>
      <c r="BA65" s="22">
        <v>2015</v>
      </c>
      <c r="BB65" s="22">
        <v>2015</v>
      </c>
      <c r="BC65" s="22">
        <v>2015</v>
      </c>
      <c r="BD65" s="22">
        <v>2014</v>
      </c>
      <c r="BE65" s="22">
        <v>2014</v>
      </c>
      <c r="BF65" s="10"/>
    </row>
    <row r="66" spans="1:58" x14ac:dyDescent="0.35">
      <c r="A66" s="16" t="s">
        <v>10203</v>
      </c>
      <c r="B66" s="11" t="s">
        <v>10204</v>
      </c>
      <c r="C66" s="20">
        <v>2014</v>
      </c>
      <c r="D66" s="20">
        <v>2014</v>
      </c>
      <c r="E66" s="20">
        <v>2014</v>
      </c>
      <c r="F66" s="20">
        <v>2014</v>
      </c>
      <c r="G66" s="20">
        <v>2014</v>
      </c>
      <c r="H66" s="20">
        <v>2014</v>
      </c>
      <c r="I66" s="20">
        <v>2014</v>
      </c>
      <c r="J66" s="20">
        <v>2015</v>
      </c>
      <c r="K66" s="20">
        <v>2015</v>
      </c>
      <c r="L66" s="20">
        <v>2015</v>
      </c>
      <c r="M66" s="22">
        <v>2016</v>
      </c>
      <c r="N66" s="22">
        <v>2016</v>
      </c>
      <c r="O66" s="22">
        <v>2015</v>
      </c>
      <c r="P66" s="22">
        <v>2015</v>
      </c>
      <c r="Q66" s="22">
        <v>2014</v>
      </c>
      <c r="R66" s="22" t="s">
        <v>17</v>
      </c>
      <c r="S66" s="22">
        <v>2016</v>
      </c>
      <c r="T66" s="22">
        <v>2013</v>
      </c>
      <c r="U66" s="22">
        <v>2014</v>
      </c>
      <c r="V66" s="22" t="s">
        <v>17</v>
      </c>
      <c r="W66" s="22">
        <v>2015</v>
      </c>
      <c r="X66" s="22">
        <v>2005</v>
      </c>
      <c r="Y66" s="22">
        <v>2012</v>
      </c>
      <c r="Z66" s="22">
        <v>2014</v>
      </c>
      <c r="AA66" s="22">
        <v>2014</v>
      </c>
      <c r="AB66" s="22" t="s">
        <v>17</v>
      </c>
      <c r="AC66" s="22">
        <v>2014</v>
      </c>
      <c r="AD66" s="22">
        <v>2015</v>
      </c>
      <c r="AE66" s="22" t="s">
        <v>17</v>
      </c>
      <c r="AF66" s="22">
        <v>2014</v>
      </c>
      <c r="AG66" s="21">
        <v>2011</v>
      </c>
      <c r="AH66" s="22">
        <v>2014</v>
      </c>
      <c r="AI66" s="22">
        <v>2015</v>
      </c>
      <c r="AJ66" s="22">
        <v>2016</v>
      </c>
      <c r="AK66" s="23" t="s">
        <v>17</v>
      </c>
      <c r="AL66" s="23">
        <v>2015</v>
      </c>
      <c r="AM66" s="22">
        <v>2015</v>
      </c>
      <c r="AN66" s="22">
        <v>2014</v>
      </c>
      <c r="AO66" s="22">
        <v>2014</v>
      </c>
      <c r="AP66" s="22">
        <v>2014</v>
      </c>
      <c r="AQ66" s="22">
        <v>2014</v>
      </c>
      <c r="AR66" s="22">
        <v>2015</v>
      </c>
      <c r="AS66" s="22">
        <v>2014</v>
      </c>
      <c r="AT66" s="22">
        <v>2015</v>
      </c>
      <c r="AU66" s="22">
        <v>2012</v>
      </c>
      <c r="AV66" s="22" t="s">
        <v>17</v>
      </c>
      <c r="AW66" s="22">
        <v>2014</v>
      </c>
      <c r="AX66" s="22">
        <v>2014</v>
      </c>
      <c r="AY66" s="22">
        <v>2014</v>
      </c>
      <c r="AZ66" s="22">
        <v>2015</v>
      </c>
      <c r="BA66" s="22">
        <v>2015</v>
      </c>
      <c r="BB66" s="22">
        <v>2015</v>
      </c>
      <c r="BC66" s="22">
        <v>2015</v>
      </c>
      <c r="BD66" s="22">
        <v>2014</v>
      </c>
      <c r="BE66" s="22">
        <v>2014</v>
      </c>
      <c r="BF66" s="10"/>
    </row>
    <row r="67" spans="1:58" x14ac:dyDescent="0.35">
      <c r="A67" s="16" t="s">
        <v>10234</v>
      </c>
      <c r="B67" s="11" t="s">
        <v>10235</v>
      </c>
      <c r="C67" s="20">
        <v>2014</v>
      </c>
      <c r="D67" s="20">
        <v>2014</v>
      </c>
      <c r="E67" s="20">
        <v>2014</v>
      </c>
      <c r="F67" s="20">
        <v>2014</v>
      </c>
      <c r="G67" s="20">
        <v>2014</v>
      </c>
      <c r="H67" s="20">
        <v>2014</v>
      </c>
      <c r="I67" s="20">
        <v>2014</v>
      </c>
      <c r="J67" s="20">
        <v>2015</v>
      </c>
      <c r="K67" s="20">
        <v>2015</v>
      </c>
      <c r="L67" s="20">
        <v>2015</v>
      </c>
      <c r="M67" s="22">
        <v>2016</v>
      </c>
      <c r="N67" s="22">
        <v>2016</v>
      </c>
      <c r="O67" s="22">
        <v>2015</v>
      </c>
      <c r="P67" s="22">
        <v>2015</v>
      </c>
      <c r="Q67" s="22">
        <v>2014</v>
      </c>
      <c r="R67" s="22">
        <v>2011</v>
      </c>
      <c r="S67" s="22">
        <v>2016</v>
      </c>
      <c r="T67" s="22">
        <v>2013</v>
      </c>
      <c r="U67" s="22">
        <v>2014</v>
      </c>
      <c r="V67" s="22">
        <v>2014</v>
      </c>
      <c r="W67" s="22">
        <v>2015</v>
      </c>
      <c r="X67" s="22">
        <v>2014</v>
      </c>
      <c r="Y67" s="22">
        <v>2010</v>
      </c>
      <c r="Z67" s="22">
        <v>2014</v>
      </c>
      <c r="AA67" s="22">
        <v>2014</v>
      </c>
      <c r="AB67" s="22">
        <v>2014</v>
      </c>
      <c r="AC67" s="22">
        <v>2014</v>
      </c>
      <c r="AD67" s="22">
        <v>2015</v>
      </c>
      <c r="AE67" s="22">
        <v>2012</v>
      </c>
      <c r="AF67" s="22">
        <v>2014</v>
      </c>
      <c r="AG67" s="21">
        <v>2005</v>
      </c>
      <c r="AH67" s="22">
        <v>2014</v>
      </c>
      <c r="AI67" s="22">
        <v>2015</v>
      </c>
      <c r="AJ67" s="22">
        <v>2016</v>
      </c>
      <c r="AK67" s="23" t="s">
        <v>17</v>
      </c>
      <c r="AL67" s="23">
        <v>2015</v>
      </c>
      <c r="AM67" s="22">
        <v>2015</v>
      </c>
      <c r="AN67" s="22">
        <v>2014</v>
      </c>
      <c r="AO67" s="22">
        <v>2014</v>
      </c>
      <c r="AP67" s="22">
        <v>2014</v>
      </c>
      <c r="AQ67" s="22">
        <v>2014</v>
      </c>
      <c r="AR67" s="22">
        <v>2015</v>
      </c>
      <c r="AS67" s="22">
        <v>2014</v>
      </c>
      <c r="AT67" s="22">
        <v>2015</v>
      </c>
      <c r="AU67" s="22">
        <v>2012</v>
      </c>
      <c r="AV67" s="22">
        <v>2010</v>
      </c>
      <c r="AW67" s="22">
        <v>2014</v>
      </c>
      <c r="AX67" s="22">
        <v>2014</v>
      </c>
      <c r="AY67" s="22">
        <v>2014</v>
      </c>
      <c r="AZ67" s="22">
        <v>2015</v>
      </c>
      <c r="BA67" s="22">
        <v>2015</v>
      </c>
      <c r="BB67" s="22">
        <v>2015</v>
      </c>
      <c r="BC67" s="22">
        <v>2015</v>
      </c>
      <c r="BD67" s="22">
        <v>2014</v>
      </c>
      <c r="BE67" s="22">
        <v>2014</v>
      </c>
      <c r="BF67" s="10"/>
    </row>
    <row r="68" spans="1:58" x14ac:dyDescent="0.35">
      <c r="A68" s="16" t="s">
        <v>80</v>
      </c>
      <c r="B68" s="11" t="s">
        <v>10244</v>
      </c>
      <c r="C68" s="20">
        <v>2014</v>
      </c>
      <c r="D68" s="20">
        <v>2014</v>
      </c>
      <c r="E68" s="20">
        <v>2014</v>
      </c>
      <c r="F68" s="20">
        <v>2014</v>
      </c>
      <c r="G68" s="20">
        <v>2014</v>
      </c>
      <c r="H68" s="20">
        <v>2014</v>
      </c>
      <c r="I68" s="20">
        <v>2014</v>
      </c>
      <c r="J68" s="20">
        <v>2015</v>
      </c>
      <c r="K68" s="20">
        <v>2015</v>
      </c>
      <c r="L68" s="20">
        <v>2015</v>
      </c>
      <c r="M68" s="22">
        <v>2016</v>
      </c>
      <c r="N68" s="22">
        <v>2016</v>
      </c>
      <c r="O68" s="22">
        <v>2015</v>
      </c>
      <c r="P68" s="22">
        <v>2015</v>
      </c>
      <c r="Q68" s="22">
        <v>2014</v>
      </c>
      <c r="R68" s="22" t="s">
        <v>17</v>
      </c>
      <c r="S68" s="22">
        <v>2016</v>
      </c>
      <c r="T68" s="22">
        <v>2013</v>
      </c>
      <c r="U68" s="22">
        <v>2014</v>
      </c>
      <c r="V68" s="22" t="s">
        <v>17</v>
      </c>
      <c r="W68" s="22">
        <v>2015</v>
      </c>
      <c r="X68" s="22" t="s">
        <v>17</v>
      </c>
      <c r="Y68" s="22">
        <v>2010</v>
      </c>
      <c r="Z68" s="22">
        <v>2014</v>
      </c>
      <c r="AA68" s="22">
        <v>2014</v>
      </c>
      <c r="AB68" s="22" t="s">
        <v>17</v>
      </c>
      <c r="AC68" s="22">
        <v>2014</v>
      </c>
      <c r="AD68" s="22">
        <v>2015</v>
      </c>
      <c r="AE68" s="22" t="s">
        <v>17</v>
      </c>
      <c r="AF68" s="22">
        <v>2014</v>
      </c>
      <c r="AG68" s="21">
        <v>2012</v>
      </c>
      <c r="AH68" s="22">
        <v>2014</v>
      </c>
      <c r="AI68" s="22">
        <v>2015</v>
      </c>
      <c r="AJ68" s="22">
        <v>2016</v>
      </c>
      <c r="AK68" s="23" t="s">
        <v>17</v>
      </c>
      <c r="AL68" s="23">
        <v>2015</v>
      </c>
      <c r="AM68" s="22">
        <v>2015</v>
      </c>
      <c r="AN68" s="22">
        <v>2014</v>
      </c>
      <c r="AO68" s="22">
        <v>2014</v>
      </c>
      <c r="AP68" s="22">
        <v>2014</v>
      </c>
      <c r="AQ68" s="22">
        <v>2014</v>
      </c>
      <c r="AR68" s="22">
        <v>2015</v>
      </c>
      <c r="AS68" s="22">
        <v>2014</v>
      </c>
      <c r="AT68" s="22">
        <v>2015</v>
      </c>
      <c r="AU68" s="22">
        <v>2012</v>
      </c>
      <c r="AV68" s="22">
        <v>2013</v>
      </c>
      <c r="AW68" s="22">
        <v>2014</v>
      </c>
      <c r="AX68" s="22">
        <v>2014</v>
      </c>
      <c r="AY68" s="22">
        <v>2014</v>
      </c>
      <c r="AZ68" s="22">
        <v>2015</v>
      </c>
      <c r="BA68" s="22">
        <v>2015</v>
      </c>
      <c r="BB68" s="22">
        <v>2015</v>
      </c>
      <c r="BC68" s="22">
        <v>2015</v>
      </c>
      <c r="BD68" s="22">
        <v>2014</v>
      </c>
      <c r="BE68" s="22">
        <v>2014</v>
      </c>
      <c r="BF68" s="10"/>
    </row>
    <row r="69" spans="1:58" x14ac:dyDescent="0.35">
      <c r="A69" s="16" t="s">
        <v>10245</v>
      </c>
      <c r="B69" s="11" t="s">
        <v>10246</v>
      </c>
      <c r="C69" s="20">
        <v>2014</v>
      </c>
      <c r="D69" s="20">
        <v>2014</v>
      </c>
      <c r="E69" s="20">
        <v>2014</v>
      </c>
      <c r="F69" s="20">
        <v>2014</v>
      </c>
      <c r="G69" s="20">
        <v>2014</v>
      </c>
      <c r="H69" s="20">
        <v>2014</v>
      </c>
      <c r="I69" s="20">
        <v>2014</v>
      </c>
      <c r="J69" s="20">
        <v>2015</v>
      </c>
      <c r="K69" s="20">
        <v>2015</v>
      </c>
      <c r="L69" s="20">
        <v>2015</v>
      </c>
      <c r="M69" s="22">
        <v>2016</v>
      </c>
      <c r="N69" s="22">
        <v>2016</v>
      </c>
      <c r="O69" s="22">
        <v>2015</v>
      </c>
      <c r="P69" s="22">
        <v>2015</v>
      </c>
      <c r="Q69" s="22">
        <v>2014</v>
      </c>
      <c r="R69" s="22" t="s">
        <v>17</v>
      </c>
      <c r="S69" s="22">
        <v>2016</v>
      </c>
      <c r="T69" s="22">
        <v>2013</v>
      </c>
      <c r="U69" s="22">
        <v>2014</v>
      </c>
      <c r="V69" s="22">
        <v>2014</v>
      </c>
      <c r="W69" s="22">
        <v>2015</v>
      </c>
      <c r="X69" s="22" t="s">
        <v>17</v>
      </c>
      <c r="Y69" s="22" t="s">
        <v>17</v>
      </c>
      <c r="Z69" s="22">
        <v>2014</v>
      </c>
      <c r="AA69" s="22">
        <v>2014</v>
      </c>
      <c r="AB69" s="22" t="s">
        <v>17</v>
      </c>
      <c r="AC69" s="22">
        <v>2014</v>
      </c>
      <c r="AD69" s="22">
        <v>2015</v>
      </c>
      <c r="AE69" s="22" t="s">
        <v>17</v>
      </c>
      <c r="AF69" s="22" t="s">
        <v>17</v>
      </c>
      <c r="AG69" s="21" t="s">
        <v>17</v>
      </c>
      <c r="AH69" s="22">
        <v>2014</v>
      </c>
      <c r="AI69" s="22">
        <v>2015</v>
      </c>
      <c r="AJ69" s="22">
        <v>2016</v>
      </c>
      <c r="AK69" s="23" t="s">
        <v>17</v>
      </c>
      <c r="AL69" s="23">
        <v>2015</v>
      </c>
      <c r="AM69" s="22">
        <v>2015</v>
      </c>
      <c r="AN69" s="22">
        <v>2014</v>
      </c>
      <c r="AO69" s="22">
        <v>2014</v>
      </c>
      <c r="AP69" s="22">
        <v>2014</v>
      </c>
      <c r="AQ69" s="22" t="s">
        <v>17</v>
      </c>
      <c r="AR69" s="22">
        <v>2011</v>
      </c>
      <c r="AS69" s="22">
        <v>2014</v>
      </c>
      <c r="AT69" s="22" t="s">
        <v>17</v>
      </c>
      <c r="AU69" s="22">
        <v>2012</v>
      </c>
      <c r="AV69" s="22" t="s">
        <v>17</v>
      </c>
      <c r="AW69" s="22">
        <v>2014</v>
      </c>
      <c r="AX69" s="22">
        <v>2014</v>
      </c>
      <c r="AY69" s="22">
        <v>2014</v>
      </c>
      <c r="AZ69" s="22">
        <v>2015</v>
      </c>
      <c r="BA69" s="22">
        <v>2015</v>
      </c>
      <c r="BB69" s="22">
        <v>2015</v>
      </c>
      <c r="BC69" s="22">
        <v>2015</v>
      </c>
      <c r="BD69" s="22">
        <v>2014</v>
      </c>
      <c r="BE69" s="22">
        <v>2014</v>
      </c>
      <c r="BF69" s="10"/>
    </row>
    <row r="70" spans="1:58" x14ac:dyDescent="0.35">
      <c r="A70" s="16" t="s">
        <v>1233</v>
      </c>
      <c r="B70" s="11" t="s">
        <v>10247</v>
      </c>
      <c r="C70" s="20">
        <v>2014</v>
      </c>
      <c r="D70" s="20">
        <v>2014</v>
      </c>
      <c r="E70" s="20">
        <v>2014</v>
      </c>
      <c r="F70" s="20">
        <v>2014</v>
      </c>
      <c r="G70" s="20">
        <v>2014</v>
      </c>
      <c r="H70" s="20">
        <v>2014</v>
      </c>
      <c r="I70" s="20">
        <v>2014</v>
      </c>
      <c r="J70" s="20">
        <v>2015</v>
      </c>
      <c r="K70" s="20">
        <v>2015</v>
      </c>
      <c r="L70" s="20">
        <v>2015</v>
      </c>
      <c r="M70" s="22">
        <v>2016</v>
      </c>
      <c r="N70" s="22">
        <v>2016</v>
      </c>
      <c r="O70" s="22">
        <v>2015</v>
      </c>
      <c r="P70" s="22">
        <v>2015</v>
      </c>
      <c r="Q70" s="22">
        <v>2014</v>
      </c>
      <c r="R70" s="22" t="s">
        <v>17</v>
      </c>
      <c r="S70" s="22">
        <v>2016</v>
      </c>
      <c r="T70" s="22">
        <v>2013</v>
      </c>
      <c r="U70" s="22">
        <v>2014</v>
      </c>
      <c r="V70" s="22">
        <v>2014</v>
      </c>
      <c r="W70" s="22">
        <v>2015</v>
      </c>
      <c r="X70" s="22">
        <v>2009</v>
      </c>
      <c r="Y70" s="22">
        <v>2009</v>
      </c>
      <c r="Z70" s="22">
        <v>2014</v>
      </c>
      <c r="AA70" s="22">
        <v>2014</v>
      </c>
      <c r="AB70" s="22">
        <v>2014</v>
      </c>
      <c r="AC70" s="22">
        <v>2014</v>
      </c>
      <c r="AD70" s="22">
        <v>2015</v>
      </c>
      <c r="AE70" s="22">
        <v>2012</v>
      </c>
      <c r="AF70" s="22">
        <v>2014</v>
      </c>
      <c r="AG70" s="21">
        <v>2011</v>
      </c>
      <c r="AH70" s="22">
        <v>2014</v>
      </c>
      <c r="AI70" s="22">
        <v>2015</v>
      </c>
      <c r="AJ70" s="22">
        <v>2016</v>
      </c>
      <c r="AK70" s="23">
        <v>2015</v>
      </c>
      <c r="AL70" s="23">
        <v>2015</v>
      </c>
      <c r="AM70" s="22">
        <v>2015</v>
      </c>
      <c r="AN70" s="22">
        <v>2014</v>
      </c>
      <c r="AO70" s="22">
        <v>2014</v>
      </c>
      <c r="AP70" s="22">
        <v>2014</v>
      </c>
      <c r="AQ70" s="22">
        <v>2014</v>
      </c>
      <c r="AR70" s="22">
        <v>2015</v>
      </c>
      <c r="AS70" s="22">
        <v>2014</v>
      </c>
      <c r="AT70" s="22">
        <v>2015</v>
      </c>
      <c r="AU70" s="22">
        <v>2012</v>
      </c>
      <c r="AV70" s="22">
        <v>2013</v>
      </c>
      <c r="AW70" s="22">
        <v>2014</v>
      </c>
      <c r="AX70" s="22">
        <v>2014</v>
      </c>
      <c r="AY70" s="22">
        <v>2014</v>
      </c>
      <c r="AZ70" s="22">
        <v>2015</v>
      </c>
      <c r="BA70" s="22">
        <v>2015</v>
      </c>
      <c r="BB70" s="22">
        <v>2015</v>
      </c>
      <c r="BC70" s="22">
        <v>2015</v>
      </c>
      <c r="BD70" s="22">
        <v>2014</v>
      </c>
      <c r="BE70" s="22">
        <v>2014</v>
      </c>
      <c r="BF70" s="10"/>
    </row>
    <row r="71" spans="1:58" x14ac:dyDescent="0.35">
      <c r="A71" s="16" t="s">
        <v>10236</v>
      </c>
      <c r="B71" s="11" t="s">
        <v>10237</v>
      </c>
      <c r="C71" s="20">
        <v>2014</v>
      </c>
      <c r="D71" s="20">
        <v>2014</v>
      </c>
      <c r="E71" s="20">
        <v>2014</v>
      </c>
      <c r="F71" s="20">
        <v>2014</v>
      </c>
      <c r="G71" s="20">
        <v>2014</v>
      </c>
      <c r="H71" s="20">
        <v>2014</v>
      </c>
      <c r="I71" s="20">
        <v>2014</v>
      </c>
      <c r="J71" s="20">
        <v>2015</v>
      </c>
      <c r="K71" s="20">
        <v>2015</v>
      </c>
      <c r="L71" s="20">
        <v>2015</v>
      </c>
      <c r="M71" s="22">
        <v>2016</v>
      </c>
      <c r="N71" s="22">
        <v>2016</v>
      </c>
      <c r="O71" s="22">
        <v>2015</v>
      </c>
      <c r="P71" s="22">
        <v>2015</v>
      </c>
      <c r="Q71" s="22">
        <v>2014</v>
      </c>
      <c r="R71" s="22">
        <v>2012</v>
      </c>
      <c r="S71" s="22">
        <v>2016</v>
      </c>
      <c r="T71" s="22">
        <v>2013</v>
      </c>
      <c r="U71" s="22">
        <v>2014</v>
      </c>
      <c r="V71" s="22">
        <v>2014</v>
      </c>
      <c r="W71" s="22">
        <v>2015</v>
      </c>
      <c r="X71" s="22">
        <v>2012</v>
      </c>
      <c r="Y71" s="22">
        <v>2010</v>
      </c>
      <c r="Z71" s="22">
        <v>2014</v>
      </c>
      <c r="AA71" s="22">
        <v>2014</v>
      </c>
      <c r="AB71" s="22">
        <v>2014</v>
      </c>
      <c r="AC71" s="22">
        <v>2014</v>
      </c>
      <c r="AD71" s="22">
        <v>2015</v>
      </c>
      <c r="AE71" s="22">
        <v>2012</v>
      </c>
      <c r="AF71" s="22" t="s">
        <v>17</v>
      </c>
      <c r="AG71" s="21">
        <v>2012</v>
      </c>
      <c r="AH71" s="22">
        <v>2014</v>
      </c>
      <c r="AI71" s="22">
        <v>2015</v>
      </c>
      <c r="AJ71" s="22">
        <v>2016</v>
      </c>
      <c r="AK71" s="23" t="s">
        <v>17</v>
      </c>
      <c r="AL71" s="23">
        <v>2015</v>
      </c>
      <c r="AM71" s="22">
        <v>2015</v>
      </c>
      <c r="AN71" s="22">
        <v>2014</v>
      </c>
      <c r="AO71" s="22">
        <v>2014</v>
      </c>
      <c r="AP71" s="22">
        <v>2013</v>
      </c>
      <c r="AQ71" s="22">
        <v>2013</v>
      </c>
      <c r="AR71" s="22">
        <v>2015</v>
      </c>
      <c r="AS71" s="22">
        <v>2014</v>
      </c>
      <c r="AT71" s="22">
        <v>2015</v>
      </c>
      <c r="AU71" s="22">
        <v>2012</v>
      </c>
      <c r="AV71" s="22">
        <v>2010</v>
      </c>
      <c r="AW71" s="22">
        <v>2014</v>
      </c>
      <c r="AX71" s="22">
        <v>2014</v>
      </c>
      <c r="AY71" s="22">
        <v>2014</v>
      </c>
      <c r="AZ71" s="22">
        <v>2015</v>
      </c>
      <c r="BA71" s="22">
        <v>2015</v>
      </c>
      <c r="BB71" s="22">
        <v>2015</v>
      </c>
      <c r="BC71" s="22">
        <v>2015</v>
      </c>
      <c r="BD71" s="22">
        <v>2014</v>
      </c>
      <c r="BE71" s="22">
        <v>2014</v>
      </c>
      <c r="BF71" s="10"/>
    </row>
    <row r="72" spans="1:58" x14ac:dyDescent="0.35">
      <c r="A72" s="16" t="s">
        <v>10240</v>
      </c>
      <c r="B72" s="11" t="s">
        <v>10241</v>
      </c>
      <c r="C72" s="20">
        <v>2014</v>
      </c>
      <c r="D72" s="20">
        <v>2014</v>
      </c>
      <c r="E72" s="20">
        <v>2014</v>
      </c>
      <c r="F72" s="20">
        <v>2014</v>
      </c>
      <c r="G72" s="20">
        <v>2014</v>
      </c>
      <c r="H72" s="20">
        <v>2014</v>
      </c>
      <c r="I72" s="20">
        <v>2014</v>
      </c>
      <c r="J72" s="20">
        <v>2015</v>
      </c>
      <c r="K72" s="20">
        <v>2015</v>
      </c>
      <c r="L72" s="20">
        <v>2015</v>
      </c>
      <c r="M72" s="22">
        <v>2016</v>
      </c>
      <c r="N72" s="22">
        <v>2016</v>
      </c>
      <c r="O72" s="22">
        <v>2015</v>
      </c>
      <c r="P72" s="22">
        <v>2015</v>
      </c>
      <c r="Q72" s="22">
        <v>2014</v>
      </c>
      <c r="R72" s="22">
        <v>2006</v>
      </c>
      <c r="S72" s="22">
        <v>2016</v>
      </c>
      <c r="T72" s="22">
        <v>2013</v>
      </c>
      <c r="U72" s="22">
        <v>2014</v>
      </c>
      <c r="V72" s="22">
        <v>2014</v>
      </c>
      <c r="W72" s="22">
        <v>2015</v>
      </c>
      <c r="X72" s="22">
        <v>2014</v>
      </c>
      <c r="Y72" s="22">
        <v>2010</v>
      </c>
      <c r="Z72" s="22">
        <v>2014</v>
      </c>
      <c r="AA72" s="22">
        <v>2014</v>
      </c>
      <c r="AB72" s="22">
        <v>2014</v>
      </c>
      <c r="AC72" s="22">
        <v>2014</v>
      </c>
      <c r="AD72" s="22">
        <v>2015</v>
      </c>
      <c r="AE72" s="22">
        <v>2012</v>
      </c>
      <c r="AF72" s="22" t="s">
        <v>17</v>
      </c>
      <c r="AG72" s="21">
        <v>2010</v>
      </c>
      <c r="AH72" s="22">
        <v>2014</v>
      </c>
      <c r="AI72" s="22">
        <v>2015</v>
      </c>
      <c r="AJ72" s="22">
        <v>2016</v>
      </c>
      <c r="AK72" s="23" t="s">
        <v>17</v>
      </c>
      <c r="AL72" s="23">
        <v>2015</v>
      </c>
      <c r="AM72" s="22">
        <v>2015</v>
      </c>
      <c r="AN72" s="22">
        <v>2014</v>
      </c>
      <c r="AO72" s="22">
        <v>2014</v>
      </c>
      <c r="AP72" s="22" t="s">
        <v>17</v>
      </c>
      <c r="AQ72" s="22" t="s">
        <v>17</v>
      </c>
      <c r="AR72" s="22">
        <v>2015</v>
      </c>
      <c r="AS72" s="22">
        <v>2014</v>
      </c>
      <c r="AT72" s="22">
        <v>2015</v>
      </c>
      <c r="AU72" s="22">
        <v>2012</v>
      </c>
      <c r="AV72" s="22">
        <v>2013</v>
      </c>
      <c r="AW72" s="22">
        <v>2014</v>
      </c>
      <c r="AX72" s="22">
        <v>2014</v>
      </c>
      <c r="AY72" s="22">
        <v>2014</v>
      </c>
      <c r="AZ72" s="22">
        <v>2015</v>
      </c>
      <c r="BA72" s="22">
        <v>2015</v>
      </c>
      <c r="BB72" s="22">
        <v>2015</v>
      </c>
      <c r="BC72" s="22">
        <v>2015</v>
      </c>
      <c r="BD72" s="22">
        <v>2014</v>
      </c>
      <c r="BE72" s="22">
        <v>2014</v>
      </c>
      <c r="BF72" s="10"/>
    </row>
    <row r="73" spans="1:58" x14ac:dyDescent="0.35">
      <c r="A73" s="16" t="s">
        <v>10248</v>
      </c>
      <c r="B73" s="11" t="s">
        <v>10249</v>
      </c>
      <c r="C73" s="20">
        <v>2014</v>
      </c>
      <c r="D73" s="20">
        <v>2014</v>
      </c>
      <c r="E73" s="20">
        <v>2014</v>
      </c>
      <c r="F73" s="20">
        <v>2014</v>
      </c>
      <c r="G73" s="20">
        <v>2014</v>
      </c>
      <c r="H73" s="20">
        <v>2014</v>
      </c>
      <c r="I73" s="20">
        <v>2014</v>
      </c>
      <c r="J73" s="20">
        <v>2015</v>
      </c>
      <c r="K73" s="20">
        <v>2015</v>
      </c>
      <c r="L73" s="20">
        <v>2015</v>
      </c>
      <c r="M73" s="22">
        <v>2016</v>
      </c>
      <c r="N73" s="22">
        <v>2016</v>
      </c>
      <c r="O73" s="22">
        <v>2015</v>
      </c>
      <c r="P73" s="22">
        <v>2015</v>
      </c>
      <c r="Q73" s="22">
        <v>2014</v>
      </c>
      <c r="R73" s="22">
        <v>2009</v>
      </c>
      <c r="S73" s="22">
        <v>2016</v>
      </c>
      <c r="T73" s="22">
        <v>2013</v>
      </c>
      <c r="U73" s="22">
        <v>2014</v>
      </c>
      <c r="V73" s="22">
        <v>2014</v>
      </c>
      <c r="W73" s="22">
        <v>2015</v>
      </c>
      <c r="X73" s="22">
        <v>2014</v>
      </c>
      <c r="Y73" s="22">
        <v>2010</v>
      </c>
      <c r="Z73" s="22">
        <v>2014</v>
      </c>
      <c r="AA73" s="22">
        <v>2014</v>
      </c>
      <c r="AB73" s="22">
        <v>2014</v>
      </c>
      <c r="AC73" s="22">
        <v>2014</v>
      </c>
      <c r="AD73" s="22">
        <v>2015</v>
      </c>
      <c r="AE73" s="22">
        <v>2012</v>
      </c>
      <c r="AF73" s="22">
        <v>2014</v>
      </c>
      <c r="AG73" s="21" t="s">
        <v>17</v>
      </c>
      <c r="AH73" s="22">
        <v>2014</v>
      </c>
      <c r="AI73" s="22">
        <v>2015</v>
      </c>
      <c r="AJ73" s="22">
        <v>2016</v>
      </c>
      <c r="AK73" s="23" t="s">
        <v>17</v>
      </c>
      <c r="AL73" s="23">
        <v>2015</v>
      </c>
      <c r="AM73" s="22">
        <v>2015</v>
      </c>
      <c r="AN73" s="22">
        <v>2014</v>
      </c>
      <c r="AO73" s="22">
        <v>2014</v>
      </c>
      <c r="AP73" s="22" t="s">
        <v>17</v>
      </c>
      <c r="AQ73" s="22" t="s">
        <v>17</v>
      </c>
      <c r="AR73" s="22" t="s">
        <v>17</v>
      </c>
      <c r="AS73" s="22">
        <v>2014</v>
      </c>
      <c r="AT73" s="22">
        <v>2015</v>
      </c>
      <c r="AU73" s="22">
        <v>2012</v>
      </c>
      <c r="AV73" s="22">
        <v>2009</v>
      </c>
      <c r="AW73" s="22">
        <v>2014</v>
      </c>
      <c r="AX73" s="22">
        <v>2014</v>
      </c>
      <c r="AY73" s="22">
        <v>2014</v>
      </c>
      <c r="AZ73" s="22">
        <v>2015</v>
      </c>
      <c r="BA73" s="22">
        <v>2015</v>
      </c>
      <c r="BB73" s="22">
        <v>2015</v>
      </c>
      <c r="BC73" s="22">
        <v>2015</v>
      </c>
      <c r="BD73" s="22">
        <v>2014</v>
      </c>
      <c r="BE73" s="22">
        <v>2014</v>
      </c>
      <c r="BF73" s="10"/>
    </row>
    <row r="74" spans="1:58" x14ac:dyDescent="0.35">
      <c r="A74" s="16" t="s">
        <v>1218</v>
      </c>
      <c r="B74" s="11" t="s">
        <v>10255</v>
      </c>
      <c r="C74" s="20">
        <v>2014</v>
      </c>
      <c r="D74" s="20">
        <v>2014</v>
      </c>
      <c r="E74" s="20">
        <v>2014</v>
      </c>
      <c r="F74" s="20">
        <v>2014</v>
      </c>
      <c r="G74" s="20">
        <v>2014</v>
      </c>
      <c r="H74" s="20">
        <v>2014</v>
      </c>
      <c r="I74" s="20">
        <v>2014</v>
      </c>
      <c r="J74" s="20">
        <v>2015</v>
      </c>
      <c r="K74" s="20">
        <v>2015</v>
      </c>
      <c r="L74" s="20">
        <v>2015</v>
      </c>
      <c r="M74" s="22">
        <v>2016</v>
      </c>
      <c r="N74" s="22">
        <v>2016</v>
      </c>
      <c r="O74" s="22">
        <v>2015</v>
      </c>
      <c r="P74" s="22">
        <v>2015</v>
      </c>
      <c r="Q74" s="22">
        <v>2014</v>
      </c>
      <c r="R74" s="22">
        <v>2012</v>
      </c>
      <c r="S74" s="22">
        <v>2016</v>
      </c>
      <c r="T74" s="22">
        <v>2013</v>
      </c>
      <c r="U74" s="22">
        <v>2014</v>
      </c>
      <c r="V74" s="22">
        <v>2014</v>
      </c>
      <c r="W74" s="22">
        <v>2015</v>
      </c>
      <c r="X74" s="22">
        <v>2012</v>
      </c>
      <c r="Y74" s="22">
        <v>2014</v>
      </c>
      <c r="Z74" s="22">
        <v>2014</v>
      </c>
      <c r="AA74" s="22">
        <v>2014</v>
      </c>
      <c r="AB74" s="22">
        <v>2014</v>
      </c>
      <c r="AC74" s="22">
        <v>2014</v>
      </c>
      <c r="AD74" s="22">
        <v>2015</v>
      </c>
      <c r="AE74" s="22">
        <v>2012</v>
      </c>
      <c r="AF74" s="22">
        <v>2014</v>
      </c>
      <c r="AG74" s="21">
        <v>2012</v>
      </c>
      <c r="AH74" s="22">
        <v>2014</v>
      </c>
      <c r="AI74" s="22">
        <v>2015</v>
      </c>
      <c r="AJ74" s="22">
        <v>2016</v>
      </c>
      <c r="AK74" s="23">
        <v>2016</v>
      </c>
      <c r="AL74" s="23">
        <v>2015</v>
      </c>
      <c r="AM74" s="22">
        <v>2015</v>
      </c>
      <c r="AN74" s="22">
        <v>2014</v>
      </c>
      <c r="AO74" s="22">
        <v>2014</v>
      </c>
      <c r="AP74" s="22">
        <v>2014</v>
      </c>
      <c r="AQ74" s="22">
        <v>2014</v>
      </c>
      <c r="AR74" s="22">
        <v>2011</v>
      </c>
      <c r="AS74" s="22">
        <v>2014</v>
      </c>
      <c r="AT74" s="22">
        <v>2015</v>
      </c>
      <c r="AU74" s="22">
        <v>2012</v>
      </c>
      <c r="AV74" s="22">
        <v>2006</v>
      </c>
      <c r="AW74" s="22">
        <v>2014</v>
      </c>
      <c r="AX74" s="22">
        <v>2014</v>
      </c>
      <c r="AY74" s="22">
        <v>2014</v>
      </c>
      <c r="AZ74" s="22">
        <v>2015</v>
      </c>
      <c r="BA74" s="22">
        <v>2015</v>
      </c>
      <c r="BB74" s="22">
        <v>2015</v>
      </c>
      <c r="BC74" s="22">
        <v>2015</v>
      </c>
      <c r="BD74" s="22">
        <v>2014</v>
      </c>
      <c r="BE74" s="22">
        <v>2014</v>
      </c>
      <c r="BF74" s="10"/>
    </row>
    <row r="75" spans="1:58" x14ac:dyDescent="0.35">
      <c r="A75" s="16" t="s">
        <v>1238</v>
      </c>
      <c r="B75" s="11" t="s">
        <v>10252</v>
      </c>
      <c r="C75" s="20">
        <v>2014</v>
      </c>
      <c r="D75" s="20">
        <v>2014</v>
      </c>
      <c r="E75" s="20">
        <v>2014</v>
      </c>
      <c r="F75" s="20">
        <v>2014</v>
      </c>
      <c r="G75" s="20">
        <v>2014</v>
      </c>
      <c r="H75" s="20">
        <v>2014</v>
      </c>
      <c r="I75" s="20">
        <v>2014</v>
      </c>
      <c r="J75" s="20">
        <v>2015</v>
      </c>
      <c r="K75" s="20">
        <v>2015</v>
      </c>
      <c r="L75" s="20">
        <v>2015</v>
      </c>
      <c r="M75" s="22">
        <v>2016</v>
      </c>
      <c r="N75" s="22">
        <v>2016</v>
      </c>
      <c r="O75" s="22">
        <v>2015</v>
      </c>
      <c r="P75" s="22">
        <v>2015</v>
      </c>
      <c r="Q75" s="22">
        <v>2014</v>
      </c>
      <c r="R75" s="22">
        <v>2012</v>
      </c>
      <c r="S75" s="22">
        <v>2016</v>
      </c>
      <c r="T75" s="22">
        <v>2013</v>
      </c>
      <c r="U75" s="22">
        <v>2014</v>
      </c>
      <c r="V75" s="22">
        <v>2014</v>
      </c>
      <c r="W75" s="22">
        <v>2015</v>
      </c>
      <c r="X75" s="22">
        <v>2012</v>
      </c>
      <c r="Y75" s="22" t="s">
        <v>17</v>
      </c>
      <c r="Z75" s="22">
        <v>2014</v>
      </c>
      <c r="AA75" s="22">
        <v>2014</v>
      </c>
      <c r="AB75" s="22">
        <v>2014</v>
      </c>
      <c r="AC75" s="22">
        <v>2014</v>
      </c>
      <c r="AD75" s="22">
        <v>2015</v>
      </c>
      <c r="AE75" s="22">
        <v>2012</v>
      </c>
      <c r="AF75" s="22">
        <v>2014</v>
      </c>
      <c r="AG75" s="21">
        <v>2013</v>
      </c>
      <c r="AH75" s="22">
        <v>2014</v>
      </c>
      <c r="AI75" s="22">
        <v>2015</v>
      </c>
      <c r="AJ75" s="22">
        <v>2016</v>
      </c>
      <c r="AK75" s="23">
        <v>2015</v>
      </c>
      <c r="AL75" s="23">
        <v>2015</v>
      </c>
      <c r="AM75" s="22">
        <v>2015</v>
      </c>
      <c r="AN75" s="22">
        <v>2014</v>
      </c>
      <c r="AO75" s="22">
        <v>2014</v>
      </c>
      <c r="AP75" s="22">
        <v>2014</v>
      </c>
      <c r="AQ75" s="22">
        <v>2014</v>
      </c>
      <c r="AR75" s="22">
        <v>2011</v>
      </c>
      <c r="AS75" s="22">
        <v>2014</v>
      </c>
      <c r="AT75" s="22">
        <v>2015</v>
      </c>
      <c r="AU75" s="22">
        <v>2012</v>
      </c>
      <c r="AV75" s="22">
        <v>2014</v>
      </c>
      <c r="AW75" s="22">
        <v>2014</v>
      </c>
      <c r="AX75" s="22">
        <v>2014</v>
      </c>
      <c r="AY75" s="22">
        <v>2014</v>
      </c>
      <c r="AZ75" s="22">
        <v>2015</v>
      </c>
      <c r="BA75" s="22">
        <v>2015</v>
      </c>
      <c r="BB75" s="22">
        <v>2015</v>
      </c>
      <c r="BC75" s="22">
        <v>2015</v>
      </c>
      <c r="BD75" s="22">
        <v>2014</v>
      </c>
      <c r="BE75" s="22">
        <v>2014</v>
      </c>
      <c r="BF75" s="10"/>
    </row>
    <row r="76" spans="1:58" x14ac:dyDescent="0.35">
      <c r="A76" s="16" t="s">
        <v>3184</v>
      </c>
      <c r="B76" s="11" t="s">
        <v>10256</v>
      </c>
      <c r="C76" s="20">
        <v>2014</v>
      </c>
      <c r="D76" s="20">
        <v>2014</v>
      </c>
      <c r="E76" s="20">
        <v>2014</v>
      </c>
      <c r="F76" s="20">
        <v>2014</v>
      </c>
      <c r="G76" s="20">
        <v>2014</v>
      </c>
      <c r="H76" s="20">
        <v>2014</v>
      </c>
      <c r="I76" s="20">
        <v>2014</v>
      </c>
      <c r="J76" s="20">
        <v>2015</v>
      </c>
      <c r="K76" s="20">
        <v>2015</v>
      </c>
      <c r="L76" s="20">
        <v>2015</v>
      </c>
      <c r="M76" s="22">
        <v>2016</v>
      </c>
      <c r="N76" s="22">
        <v>2016</v>
      </c>
      <c r="O76" s="22">
        <v>2015</v>
      </c>
      <c r="P76" s="22">
        <v>2015</v>
      </c>
      <c r="Q76" s="22">
        <v>2014</v>
      </c>
      <c r="R76" s="22" t="s">
        <v>17</v>
      </c>
      <c r="S76" s="22">
        <v>2016</v>
      </c>
      <c r="T76" s="22">
        <v>2013</v>
      </c>
      <c r="U76" s="22">
        <v>2014</v>
      </c>
      <c r="V76" s="22" t="s">
        <v>17</v>
      </c>
      <c r="W76" s="22">
        <v>2015</v>
      </c>
      <c r="X76" s="22" t="s">
        <v>17</v>
      </c>
      <c r="Y76" s="22">
        <v>2012</v>
      </c>
      <c r="Z76" s="22">
        <v>2014</v>
      </c>
      <c r="AA76" s="22">
        <v>2014</v>
      </c>
      <c r="AB76" s="22" t="s">
        <v>17</v>
      </c>
      <c r="AC76" s="22">
        <v>2014</v>
      </c>
      <c r="AD76" s="22">
        <v>2015</v>
      </c>
      <c r="AE76" s="22" t="s">
        <v>17</v>
      </c>
      <c r="AF76" s="22">
        <v>2014</v>
      </c>
      <c r="AG76" s="21">
        <v>2012</v>
      </c>
      <c r="AH76" s="22">
        <v>2014</v>
      </c>
      <c r="AI76" s="22">
        <v>2015</v>
      </c>
      <c r="AJ76" s="22">
        <v>2016</v>
      </c>
      <c r="AK76" s="23" t="s">
        <v>17</v>
      </c>
      <c r="AL76" s="23">
        <v>2015</v>
      </c>
      <c r="AM76" s="22">
        <v>2015</v>
      </c>
      <c r="AN76" s="22">
        <v>2014</v>
      </c>
      <c r="AO76" s="22">
        <v>2014</v>
      </c>
      <c r="AP76" s="22">
        <v>2014</v>
      </c>
      <c r="AQ76" s="22">
        <v>2014</v>
      </c>
      <c r="AR76" s="22">
        <v>2015</v>
      </c>
      <c r="AS76" s="22">
        <v>2014</v>
      </c>
      <c r="AT76" s="22">
        <v>2015</v>
      </c>
      <c r="AU76" s="22">
        <v>2012</v>
      </c>
      <c r="AV76" s="22">
        <v>2013</v>
      </c>
      <c r="AW76" s="22">
        <v>2014</v>
      </c>
      <c r="AX76" s="22">
        <v>2014</v>
      </c>
      <c r="AY76" s="22">
        <v>2014</v>
      </c>
      <c r="AZ76" s="22">
        <v>2015</v>
      </c>
      <c r="BA76" s="22">
        <v>2015</v>
      </c>
      <c r="BB76" s="22">
        <v>2015</v>
      </c>
      <c r="BC76" s="22">
        <v>2015</v>
      </c>
      <c r="BD76" s="22">
        <v>2014</v>
      </c>
      <c r="BE76" s="22">
        <v>2014</v>
      </c>
      <c r="BF76" s="10"/>
    </row>
    <row r="77" spans="1:58" x14ac:dyDescent="0.35">
      <c r="A77" s="16" t="s">
        <v>10264</v>
      </c>
      <c r="B77" s="11" t="s">
        <v>10265</v>
      </c>
      <c r="C77" s="20">
        <v>2014</v>
      </c>
      <c r="D77" s="20">
        <v>2014</v>
      </c>
      <c r="E77" s="20">
        <v>2014</v>
      </c>
      <c r="F77" s="20">
        <v>2014</v>
      </c>
      <c r="G77" s="20">
        <v>2014</v>
      </c>
      <c r="H77" s="20">
        <v>2014</v>
      </c>
      <c r="I77" s="20">
        <v>2014</v>
      </c>
      <c r="J77" s="20">
        <v>2015</v>
      </c>
      <c r="K77" s="20">
        <v>2015</v>
      </c>
      <c r="L77" s="20">
        <v>2015</v>
      </c>
      <c r="M77" s="22">
        <v>2016</v>
      </c>
      <c r="N77" s="22">
        <v>2016</v>
      </c>
      <c r="O77" s="22">
        <v>2015</v>
      </c>
      <c r="P77" s="22">
        <v>2015</v>
      </c>
      <c r="Q77" s="22">
        <v>2014</v>
      </c>
      <c r="R77" s="22" t="s">
        <v>17</v>
      </c>
      <c r="S77" s="22">
        <v>2016</v>
      </c>
      <c r="T77" s="22">
        <v>2013</v>
      </c>
      <c r="U77" s="22">
        <v>2014</v>
      </c>
      <c r="V77" s="22" t="s">
        <v>17</v>
      </c>
      <c r="W77" s="22">
        <v>2015</v>
      </c>
      <c r="X77" s="22" t="s">
        <v>17</v>
      </c>
      <c r="Y77" s="22">
        <v>2012</v>
      </c>
      <c r="Z77" s="22">
        <v>2014</v>
      </c>
      <c r="AA77" s="22">
        <v>2014</v>
      </c>
      <c r="AB77" s="22" t="s">
        <v>17</v>
      </c>
      <c r="AC77" s="22">
        <v>2014</v>
      </c>
      <c r="AD77" s="22">
        <v>2015</v>
      </c>
      <c r="AE77" s="22" t="s">
        <v>17</v>
      </c>
      <c r="AF77" s="22">
        <v>2014</v>
      </c>
      <c r="AG77" s="21">
        <v>2012</v>
      </c>
      <c r="AH77" s="22">
        <v>2014</v>
      </c>
      <c r="AI77" s="22">
        <v>2015</v>
      </c>
      <c r="AJ77" s="22">
        <v>2016</v>
      </c>
      <c r="AK77" s="23" t="s">
        <v>17</v>
      </c>
      <c r="AL77" s="23">
        <v>2015</v>
      </c>
      <c r="AM77" s="22">
        <v>2015</v>
      </c>
      <c r="AN77" s="22">
        <v>2014</v>
      </c>
      <c r="AO77" s="22">
        <v>2014</v>
      </c>
      <c r="AP77" s="22">
        <v>2014</v>
      </c>
      <c r="AQ77" s="22">
        <v>2014</v>
      </c>
      <c r="AR77" s="22" t="s">
        <v>17</v>
      </c>
      <c r="AS77" s="22">
        <v>2014</v>
      </c>
      <c r="AT77" s="22">
        <v>2015</v>
      </c>
      <c r="AU77" s="22">
        <v>2012</v>
      </c>
      <c r="AV77" s="22" t="s">
        <v>17</v>
      </c>
      <c r="AW77" s="22">
        <v>2014</v>
      </c>
      <c r="AX77" s="22">
        <v>2014</v>
      </c>
      <c r="AY77" s="22">
        <v>2014</v>
      </c>
      <c r="AZ77" s="22">
        <v>2015</v>
      </c>
      <c r="BA77" s="22">
        <v>2015</v>
      </c>
      <c r="BB77" s="22">
        <v>2015</v>
      </c>
      <c r="BC77" s="22">
        <v>2015</v>
      </c>
      <c r="BD77" s="22">
        <v>2014</v>
      </c>
      <c r="BE77" s="22">
        <v>2014</v>
      </c>
      <c r="BF77" s="10"/>
    </row>
    <row r="78" spans="1:58" x14ac:dyDescent="0.35">
      <c r="A78" s="16" t="s">
        <v>10258</v>
      </c>
      <c r="B78" s="11" t="s">
        <v>10259</v>
      </c>
      <c r="C78" s="20">
        <v>2014</v>
      </c>
      <c r="D78" s="20">
        <v>2014</v>
      </c>
      <c r="E78" s="20">
        <v>2014</v>
      </c>
      <c r="F78" s="20">
        <v>2014</v>
      </c>
      <c r="G78" s="20">
        <v>2014</v>
      </c>
      <c r="H78" s="20">
        <v>2014</v>
      </c>
      <c r="I78" s="20">
        <v>2014</v>
      </c>
      <c r="J78" s="20">
        <v>2015</v>
      </c>
      <c r="K78" s="20">
        <v>2015</v>
      </c>
      <c r="L78" s="20">
        <v>2015</v>
      </c>
      <c r="M78" s="22">
        <v>2016</v>
      </c>
      <c r="N78" s="22">
        <v>2016</v>
      </c>
      <c r="O78" s="22">
        <v>2015</v>
      </c>
      <c r="P78" s="22">
        <v>2015</v>
      </c>
      <c r="Q78" s="22">
        <v>2014</v>
      </c>
      <c r="R78" s="22">
        <v>2006</v>
      </c>
      <c r="S78" s="22">
        <v>2016</v>
      </c>
      <c r="T78" s="22">
        <v>2013</v>
      </c>
      <c r="U78" s="22">
        <v>2014</v>
      </c>
      <c r="V78" s="22">
        <v>2014</v>
      </c>
      <c r="W78" s="22">
        <v>2015</v>
      </c>
      <c r="X78" s="22">
        <v>2006</v>
      </c>
      <c r="Y78" s="22">
        <v>2012</v>
      </c>
      <c r="Z78" s="22">
        <v>2014</v>
      </c>
      <c r="AA78" s="22">
        <v>2014</v>
      </c>
      <c r="AB78" s="22">
        <v>2013</v>
      </c>
      <c r="AC78" s="22">
        <v>2014</v>
      </c>
      <c r="AD78" s="22">
        <v>2015</v>
      </c>
      <c r="AE78" s="22">
        <v>2012</v>
      </c>
      <c r="AF78" s="22">
        <v>2014</v>
      </c>
      <c r="AG78" s="21">
        <v>2011</v>
      </c>
      <c r="AH78" s="22">
        <v>2014</v>
      </c>
      <c r="AI78" s="22">
        <v>2015</v>
      </c>
      <c r="AJ78" s="22">
        <v>2016</v>
      </c>
      <c r="AK78" s="23">
        <v>2015</v>
      </c>
      <c r="AL78" s="23">
        <v>2015</v>
      </c>
      <c r="AM78" s="22">
        <v>2015</v>
      </c>
      <c r="AN78" s="22">
        <v>2014</v>
      </c>
      <c r="AO78" s="22">
        <v>2014</v>
      </c>
      <c r="AP78" s="22">
        <v>2014</v>
      </c>
      <c r="AQ78" s="22">
        <v>2014</v>
      </c>
      <c r="AR78" s="22">
        <v>2015</v>
      </c>
      <c r="AS78" s="22">
        <v>2014</v>
      </c>
      <c r="AT78" s="22">
        <v>2015</v>
      </c>
      <c r="AU78" s="22">
        <v>2012</v>
      </c>
      <c r="AV78" s="22">
        <v>2011</v>
      </c>
      <c r="AW78" s="22">
        <v>2014</v>
      </c>
      <c r="AX78" s="22">
        <v>2014</v>
      </c>
      <c r="AY78" s="22">
        <v>2014</v>
      </c>
      <c r="AZ78" s="22">
        <v>2015</v>
      </c>
      <c r="BA78" s="22">
        <v>2015</v>
      </c>
      <c r="BB78" s="22">
        <v>2015</v>
      </c>
      <c r="BC78" s="22">
        <v>2015</v>
      </c>
      <c r="BD78" s="22">
        <v>2014</v>
      </c>
      <c r="BE78" s="22">
        <v>2014</v>
      </c>
      <c r="BF78" s="10"/>
    </row>
    <row r="79" spans="1:58" x14ac:dyDescent="0.35">
      <c r="A79" s="16" t="s">
        <v>499</v>
      </c>
      <c r="B79" s="11" t="s">
        <v>10257</v>
      </c>
      <c r="C79" s="20">
        <v>2014</v>
      </c>
      <c r="D79" s="20">
        <v>2014</v>
      </c>
      <c r="E79" s="20">
        <v>2014</v>
      </c>
      <c r="F79" s="20">
        <v>2014</v>
      </c>
      <c r="G79" s="20">
        <v>2014</v>
      </c>
      <c r="H79" s="20">
        <v>2014</v>
      </c>
      <c r="I79" s="20">
        <v>2014</v>
      </c>
      <c r="J79" s="20">
        <v>2015</v>
      </c>
      <c r="K79" s="20">
        <v>2015</v>
      </c>
      <c r="L79" s="20">
        <v>2015</v>
      </c>
      <c r="M79" s="22">
        <v>2016</v>
      </c>
      <c r="N79" s="22">
        <v>2016</v>
      </c>
      <c r="O79" s="22">
        <v>2015</v>
      </c>
      <c r="P79" s="22">
        <v>2015</v>
      </c>
      <c r="Q79" s="22">
        <v>2014</v>
      </c>
      <c r="R79" s="22">
        <v>2012</v>
      </c>
      <c r="S79" s="22">
        <v>2016</v>
      </c>
      <c r="T79" s="22">
        <v>2013</v>
      </c>
      <c r="U79" s="22">
        <v>2014</v>
      </c>
      <c r="V79" s="22">
        <v>2014</v>
      </c>
      <c r="W79" s="22">
        <v>2015</v>
      </c>
      <c r="X79" s="22">
        <v>2013</v>
      </c>
      <c r="Y79" s="22">
        <v>2012</v>
      </c>
      <c r="Z79" s="22">
        <v>2014</v>
      </c>
      <c r="AA79" s="22">
        <v>2014</v>
      </c>
      <c r="AB79" s="22">
        <v>2014</v>
      </c>
      <c r="AC79" s="22">
        <v>2014</v>
      </c>
      <c r="AD79" s="22">
        <v>2015</v>
      </c>
      <c r="AE79" s="22">
        <v>2012</v>
      </c>
      <c r="AF79" s="22">
        <v>2014</v>
      </c>
      <c r="AG79" s="21">
        <v>2011</v>
      </c>
      <c r="AH79" s="22">
        <v>2014</v>
      </c>
      <c r="AI79" s="22">
        <v>2015</v>
      </c>
      <c r="AJ79" s="22">
        <v>2016</v>
      </c>
      <c r="AK79" s="23">
        <v>2015</v>
      </c>
      <c r="AL79" s="23">
        <v>2015</v>
      </c>
      <c r="AM79" s="22">
        <v>2015</v>
      </c>
      <c r="AN79" s="22">
        <v>2014</v>
      </c>
      <c r="AO79" s="22">
        <v>2014</v>
      </c>
      <c r="AP79" s="22">
        <v>2014</v>
      </c>
      <c r="AQ79" s="22">
        <v>2014</v>
      </c>
      <c r="AR79" s="22">
        <v>2015</v>
      </c>
      <c r="AS79" s="22">
        <v>2014</v>
      </c>
      <c r="AT79" s="22">
        <v>2015</v>
      </c>
      <c r="AU79" s="22">
        <v>2012</v>
      </c>
      <c r="AV79" s="22">
        <v>2011</v>
      </c>
      <c r="AW79" s="22">
        <v>2014</v>
      </c>
      <c r="AX79" s="22">
        <v>2014</v>
      </c>
      <c r="AY79" s="22">
        <v>2014</v>
      </c>
      <c r="AZ79" s="22">
        <v>2015</v>
      </c>
      <c r="BA79" s="22">
        <v>2015</v>
      </c>
      <c r="BB79" s="22">
        <v>2015</v>
      </c>
      <c r="BC79" s="22">
        <v>2015</v>
      </c>
      <c r="BD79" s="22">
        <v>2014</v>
      </c>
      <c r="BE79" s="22">
        <v>2014</v>
      </c>
      <c r="BF79" s="10"/>
    </row>
    <row r="80" spans="1:58" x14ac:dyDescent="0.35">
      <c r="A80" s="16" t="s">
        <v>587</v>
      </c>
      <c r="B80" s="11" t="s">
        <v>10262</v>
      </c>
      <c r="C80" s="20">
        <v>2014</v>
      </c>
      <c r="D80" s="20">
        <v>2014</v>
      </c>
      <c r="E80" s="20">
        <v>2014</v>
      </c>
      <c r="F80" s="20">
        <v>2014</v>
      </c>
      <c r="G80" s="20">
        <v>2014</v>
      </c>
      <c r="H80" s="20">
        <v>2014</v>
      </c>
      <c r="I80" s="20">
        <v>2014</v>
      </c>
      <c r="J80" s="20">
        <v>2015</v>
      </c>
      <c r="K80" s="20">
        <v>2015</v>
      </c>
      <c r="L80" s="20">
        <v>2015</v>
      </c>
      <c r="M80" s="22">
        <v>2016</v>
      </c>
      <c r="N80" s="22">
        <v>2016</v>
      </c>
      <c r="O80" s="22">
        <v>2015</v>
      </c>
      <c r="P80" s="22">
        <v>2015</v>
      </c>
      <c r="Q80" s="22">
        <v>2014</v>
      </c>
      <c r="R80" s="22" t="s">
        <v>17</v>
      </c>
      <c r="S80" s="22">
        <v>2016</v>
      </c>
      <c r="T80" s="22">
        <v>2013</v>
      </c>
      <c r="U80" s="22">
        <v>2014</v>
      </c>
      <c r="V80" s="22">
        <v>2014</v>
      </c>
      <c r="W80" s="22">
        <v>2015</v>
      </c>
      <c r="X80" s="22">
        <v>2004</v>
      </c>
      <c r="Y80" s="22">
        <v>2010</v>
      </c>
      <c r="Z80" s="22">
        <v>2014</v>
      </c>
      <c r="AA80" s="22">
        <v>2014</v>
      </c>
      <c r="AB80" s="22">
        <v>2014</v>
      </c>
      <c r="AC80" s="22">
        <v>2014</v>
      </c>
      <c r="AD80" s="22">
        <v>2015</v>
      </c>
      <c r="AE80" s="22">
        <v>2012</v>
      </c>
      <c r="AF80" s="22">
        <v>2014</v>
      </c>
      <c r="AG80" s="21">
        <v>2013</v>
      </c>
      <c r="AH80" s="22">
        <v>2014</v>
      </c>
      <c r="AI80" s="22">
        <v>2015</v>
      </c>
      <c r="AJ80" s="22">
        <v>2016</v>
      </c>
      <c r="AK80" s="23" t="s">
        <v>17</v>
      </c>
      <c r="AL80" s="23">
        <v>2015</v>
      </c>
      <c r="AM80" s="22">
        <v>2015</v>
      </c>
      <c r="AN80" s="22">
        <v>2014</v>
      </c>
      <c r="AO80" s="22">
        <v>2014</v>
      </c>
      <c r="AP80" s="22">
        <v>2014</v>
      </c>
      <c r="AQ80" s="22">
        <v>2014</v>
      </c>
      <c r="AR80" s="22">
        <v>2011</v>
      </c>
      <c r="AS80" s="22">
        <v>2014</v>
      </c>
      <c r="AT80" s="22">
        <v>2015</v>
      </c>
      <c r="AU80" s="22">
        <v>2012</v>
      </c>
      <c r="AV80" s="22">
        <v>2012</v>
      </c>
      <c r="AW80" s="22">
        <v>2014</v>
      </c>
      <c r="AX80" s="22">
        <v>2014</v>
      </c>
      <c r="AY80" s="22">
        <v>2014</v>
      </c>
      <c r="AZ80" s="22">
        <v>2015</v>
      </c>
      <c r="BA80" s="22">
        <v>2015</v>
      </c>
      <c r="BB80" s="22">
        <v>2014</v>
      </c>
      <c r="BC80" s="22">
        <v>2015</v>
      </c>
      <c r="BD80" s="22">
        <v>2014</v>
      </c>
      <c r="BE80" s="22">
        <v>2014</v>
      </c>
      <c r="BF80" s="10"/>
    </row>
    <row r="81" spans="1:58" x14ac:dyDescent="0.35">
      <c r="A81" s="16" t="s">
        <v>236</v>
      </c>
      <c r="B81" s="11" t="s">
        <v>10263</v>
      </c>
      <c r="C81" s="20">
        <v>2014</v>
      </c>
      <c r="D81" s="20">
        <v>2014</v>
      </c>
      <c r="E81" s="20">
        <v>2014</v>
      </c>
      <c r="F81" s="20">
        <v>2014</v>
      </c>
      <c r="G81" s="20">
        <v>2014</v>
      </c>
      <c r="H81" s="20">
        <v>2014</v>
      </c>
      <c r="I81" s="20">
        <v>2014</v>
      </c>
      <c r="J81" s="20">
        <v>2015</v>
      </c>
      <c r="K81" s="20">
        <v>2015</v>
      </c>
      <c r="L81" s="20">
        <v>2015</v>
      </c>
      <c r="M81" s="22">
        <v>2016</v>
      </c>
      <c r="N81" s="22">
        <v>2016</v>
      </c>
      <c r="O81" s="22">
        <v>2015</v>
      </c>
      <c r="P81" s="22">
        <v>2015</v>
      </c>
      <c r="Q81" s="22">
        <v>2014</v>
      </c>
      <c r="R81" s="22">
        <v>2011</v>
      </c>
      <c r="S81" s="22">
        <v>2016</v>
      </c>
      <c r="T81" s="22">
        <v>2013</v>
      </c>
      <c r="U81" s="22">
        <v>2014</v>
      </c>
      <c r="V81" s="22">
        <v>2014</v>
      </c>
      <c r="W81" s="22">
        <v>2015</v>
      </c>
      <c r="X81" s="22">
        <v>2011</v>
      </c>
      <c r="Y81" s="22">
        <v>2010</v>
      </c>
      <c r="Z81" s="22">
        <v>2014</v>
      </c>
      <c r="AA81" s="22">
        <v>2014</v>
      </c>
      <c r="AB81" s="22" t="s">
        <v>17</v>
      </c>
      <c r="AC81" s="22">
        <v>2014</v>
      </c>
      <c r="AD81" s="22">
        <v>2015</v>
      </c>
      <c r="AE81" s="22" t="s">
        <v>17</v>
      </c>
      <c r="AF81" s="22">
        <v>2014</v>
      </c>
      <c r="AG81" s="21">
        <v>2012</v>
      </c>
      <c r="AH81" s="22">
        <v>2014</v>
      </c>
      <c r="AI81" s="22">
        <v>2015</v>
      </c>
      <c r="AJ81" s="22">
        <v>2016</v>
      </c>
      <c r="AK81" s="23">
        <v>2016</v>
      </c>
      <c r="AL81" s="23">
        <v>2016</v>
      </c>
      <c r="AM81" s="22">
        <v>2015</v>
      </c>
      <c r="AN81" s="22">
        <v>2014</v>
      </c>
      <c r="AO81" s="22">
        <v>2014</v>
      </c>
      <c r="AP81" s="22">
        <v>2014</v>
      </c>
      <c r="AQ81" s="22">
        <v>2014</v>
      </c>
      <c r="AR81" s="22">
        <v>2015</v>
      </c>
      <c r="AS81" s="22">
        <v>2014</v>
      </c>
      <c r="AT81" s="22">
        <v>2015</v>
      </c>
      <c r="AU81" s="22">
        <v>2012</v>
      </c>
      <c r="AV81" s="22">
        <v>2013</v>
      </c>
      <c r="AW81" s="22">
        <v>2014</v>
      </c>
      <c r="AX81" s="22">
        <v>2014</v>
      </c>
      <c r="AY81" s="22">
        <v>2014</v>
      </c>
      <c r="AZ81" s="22">
        <v>2015</v>
      </c>
      <c r="BA81" s="22">
        <v>2015</v>
      </c>
      <c r="BB81" s="22">
        <v>2015</v>
      </c>
      <c r="BC81" s="22">
        <v>2015</v>
      </c>
      <c r="BD81" s="22">
        <v>2014</v>
      </c>
      <c r="BE81" s="22">
        <v>2014</v>
      </c>
      <c r="BF81" s="10"/>
    </row>
    <row r="82" spans="1:58" x14ac:dyDescent="0.35">
      <c r="A82" s="16" t="s">
        <v>10260</v>
      </c>
      <c r="B82" s="11" t="s">
        <v>10261</v>
      </c>
      <c r="C82" s="20">
        <v>2014</v>
      </c>
      <c r="D82" s="20">
        <v>2014</v>
      </c>
      <c r="E82" s="20">
        <v>2014</v>
      </c>
      <c r="F82" s="20">
        <v>2014</v>
      </c>
      <c r="G82" s="20">
        <v>2014</v>
      </c>
      <c r="H82" s="20">
        <v>2014</v>
      </c>
      <c r="I82" s="20">
        <v>2014</v>
      </c>
      <c r="J82" s="20">
        <v>2015</v>
      </c>
      <c r="K82" s="20">
        <v>2015</v>
      </c>
      <c r="L82" s="20">
        <v>2015</v>
      </c>
      <c r="M82" s="22">
        <v>2016</v>
      </c>
      <c r="N82" s="22">
        <v>2016</v>
      </c>
      <c r="O82" s="22">
        <v>2015</v>
      </c>
      <c r="P82" s="22">
        <v>2015</v>
      </c>
      <c r="Q82" s="22">
        <v>2014</v>
      </c>
      <c r="R82" s="22" t="s">
        <v>17</v>
      </c>
      <c r="S82" s="22">
        <v>2016</v>
      </c>
      <c r="T82" s="22">
        <v>2013</v>
      </c>
      <c r="U82" s="22">
        <v>2014</v>
      </c>
      <c r="V82" s="22" t="s">
        <v>17</v>
      </c>
      <c r="W82" s="22">
        <v>2015</v>
      </c>
      <c r="X82" s="22" t="s">
        <v>17</v>
      </c>
      <c r="Y82" s="22">
        <v>2013</v>
      </c>
      <c r="Z82" s="22">
        <v>2014</v>
      </c>
      <c r="AA82" s="22">
        <v>2014</v>
      </c>
      <c r="AB82" s="22">
        <v>2014</v>
      </c>
      <c r="AC82" s="22">
        <v>2014</v>
      </c>
      <c r="AD82" s="22">
        <v>2015</v>
      </c>
      <c r="AE82" s="22" t="s">
        <v>17</v>
      </c>
      <c r="AF82" s="22">
        <v>2014</v>
      </c>
      <c r="AG82" s="21">
        <v>2012</v>
      </c>
      <c r="AH82" s="22">
        <v>2014</v>
      </c>
      <c r="AI82" s="22">
        <v>2015</v>
      </c>
      <c r="AJ82" s="22">
        <v>2016</v>
      </c>
      <c r="AK82" s="23" t="s">
        <v>17</v>
      </c>
      <c r="AL82" s="23">
        <v>2015</v>
      </c>
      <c r="AM82" s="22">
        <v>2015</v>
      </c>
      <c r="AN82" s="22">
        <v>2014</v>
      </c>
      <c r="AO82" s="22">
        <v>2014</v>
      </c>
      <c r="AP82" s="22">
        <v>2014</v>
      </c>
      <c r="AQ82" s="22">
        <v>2014</v>
      </c>
      <c r="AR82" s="22" t="s">
        <v>17</v>
      </c>
      <c r="AS82" s="22">
        <v>2014</v>
      </c>
      <c r="AT82" s="22">
        <v>2015</v>
      </c>
      <c r="AU82" s="22">
        <v>2012</v>
      </c>
      <c r="AV82" s="22" t="s">
        <v>17</v>
      </c>
      <c r="AW82" s="22">
        <v>2014</v>
      </c>
      <c r="AX82" s="22">
        <v>2014</v>
      </c>
      <c r="AY82" s="22">
        <v>2014</v>
      </c>
      <c r="AZ82" s="22">
        <v>2015</v>
      </c>
      <c r="BA82" s="22">
        <v>2015</v>
      </c>
      <c r="BB82" s="22">
        <v>2015</v>
      </c>
      <c r="BC82" s="22">
        <v>2015</v>
      </c>
      <c r="BD82" s="22">
        <v>2014</v>
      </c>
      <c r="BE82" s="22">
        <v>2014</v>
      </c>
      <c r="BF82" s="10"/>
    </row>
    <row r="83" spans="1:58" x14ac:dyDescent="0.35">
      <c r="A83" s="16" t="s">
        <v>10266</v>
      </c>
      <c r="B83" s="11" t="s">
        <v>10267</v>
      </c>
      <c r="C83" s="20">
        <v>2014</v>
      </c>
      <c r="D83" s="20">
        <v>2014</v>
      </c>
      <c r="E83" s="20">
        <v>2014</v>
      </c>
      <c r="F83" s="20">
        <v>2014</v>
      </c>
      <c r="G83" s="20">
        <v>2014</v>
      </c>
      <c r="H83" s="20">
        <v>2014</v>
      </c>
      <c r="I83" s="20">
        <v>2014</v>
      </c>
      <c r="J83" s="20">
        <v>2015</v>
      </c>
      <c r="K83" s="20">
        <v>2015</v>
      </c>
      <c r="L83" s="20">
        <v>2015</v>
      </c>
      <c r="M83" s="22">
        <v>2016</v>
      </c>
      <c r="N83" s="22">
        <v>2016</v>
      </c>
      <c r="O83" s="22">
        <v>2015</v>
      </c>
      <c r="P83" s="22">
        <v>2015</v>
      </c>
      <c r="Q83" s="22">
        <v>2014</v>
      </c>
      <c r="R83" s="22" t="s">
        <v>17</v>
      </c>
      <c r="S83" s="22">
        <v>2016</v>
      </c>
      <c r="T83" s="22">
        <v>2013</v>
      </c>
      <c r="U83" s="22">
        <v>2014</v>
      </c>
      <c r="V83" s="22" t="s">
        <v>17</v>
      </c>
      <c r="W83" s="22">
        <v>2015</v>
      </c>
      <c r="X83" s="22" t="s">
        <v>17</v>
      </c>
      <c r="Y83" s="22">
        <v>2012</v>
      </c>
      <c r="Z83" s="22">
        <v>2014</v>
      </c>
      <c r="AA83" s="22">
        <v>2014</v>
      </c>
      <c r="AB83" s="22" t="s">
        <v>17</v>
      </c>
      <c r="AC83" s="22">
        <v>2014</v>
      </c>
      <c r="AD83" s="22">
        <v>2015</v>
      </c>
      <c r="AE83" s="22" t="s">
        <v>17</v>
      </c>
      <c r="AF83" s="22">
        <v>2014</v>
      </c>
      <c r="AG83" s="21">
        <v>2010</v>
      </c>
      <c r="AH83" s="22">
        <v>2014</v>
      </c>
      <c r="AI83" s="22">
        <v>2015</v>
      </c>
      <c r="AJ83" s="22">
        <v>2016</v>
      </c>
      <c r="AK83" s="23" t="s">
        <v>17</v>
      </c>
      <c r="AL83" s="23">
        <v>2015</v>
      </c>
      <c r="AM83" s="22">
        <v>2015</v>
      </c>
      <c r="AN83" s="22">
        <v>2014</v>
      </c>
      <c r="AO83" s="22">
        <v>2014</v>
      </c>
      <c r="AP83" s="22">
        <v>2014</v>
      </c>
      <c r="AQ83" s="22">
        <v>2014</v>
      </c>
      <c r="AR83" s="22" t="s">
        <v>17</v>
      </c>
      <c r="AS83" s="22">
        <v>2014</v>
      </c>
      <c r="AT83" s="22">
        <v>2015</v>
      </c>
      <c r="AU83" s="22">
        <v>2012</v>
      </c>
      <c r="AV83" s="22" t="s">
        <v>17</v>
      </c>
      <c r="AW83" s="22">
        <v>2014</v>
      </c>
      <c r="AX83" s="22">
        <v>2014</v>
      </c>
      <c r="AY83" s="22">
        <v>2014</v>
      </c>
      <c r="AZ83" s="22">
        <v>2015</v>
      </c>
      <c r="BA83" s="22">
        <v>2015</v>
      </c>
      <c r="BB83" s="22">
        <v>2015</v>
      </c>
      <c r="BC83" s="22">
        <v>2015</v>
      </c>
      <c r="BD83" s="22">
        <v>2014</v>
      </c>
      <c r="BE83" s="22">
        <v>2014</v>
      </c>
      <c r="BF83" s="10"/>
    </row>
    <row r="84" spans="1:58" x14ac:dyDescent="0.35">
      <c r="A84" s="16" t="s">
        <v>250</v>
      </c>
      <c r="B84" s="11" t="s">
        <v>10268</v>
      </c>
      <c r="C84" s="20">
        <v>2014</v>
      </c>
      <c r="D84" s="20">
        <v>2014</v>
      </c>
      <c r="E84" s="20">
        <v>2014</v>
      </c>
      <c r="F84" s="20">
        <v>2014</v>
      </c>
      <c r="G84" s="20">
        <v>2014</v>
      </c>
      <c r="H84" s="20">
        <v>2014</v>
      </c>
      <c r="I84" s="20">
        <v>2014</v>
      </c>
      <c r="J84" s="20">
        <v>2015</v>
      </c>
      <c r="K84" s="20">
        <v>2015</v>
      </c>
      <c r="L84" s="20">
        <v>2015</v>
      </c>
      <c r="M84" s="22">
        <v>2016</v>
      </c>
      <c r="N84" s="22">
        <v>2016</v>
      </c>
      <c r="O84" s="22">
        <v>2015</v>
      </c>
      <c r="P84" s="22">
        <v>2015</v>
      </c>
      <c r="Q84" s="22">
        <v>2014</v>
      </c>
      <c r="R84" s="22" t="s">
        <v>17</v>
      </c>
      <c r="S84" s="22">
        <v>2016</v>
      </c>
      <c r="T84" s="22">
        <v>2013</v>
      </c>
      <c r="U84" s="22">
        <v>2014</v>
      </c>
      <c r="V84" s="22" t="s">
        <v>17</v>
      </c>
      <c r="W84" s="22">
        <v>2015</v>
      </c>
      <c r="X84" s="22" t="s">
        <v>17</v>
      </c>
      <c r="Y84" s="22">
        <v>2012</v>
      </c>
      <c r="Z84" s="22">
        <v>2014</v>
      </c>
      <c r="AA84" s="22">
        <v>2014</v>
      </c>
      <c r="AB84" s="22">
        <v>2013</v>
      </c>
      <c r="AC84" s="22">
        <v>2014</v>
      </c>
      <c r="AD84" s="22">
        <v>2015</v>
      </c>
      <c r="AE84" s="22" t="s">
        <v>17</v>
      </c>
      <c r="AF84" s="22">
        <v>2014</v>
      </c>
      <c r="AG84" s="21">
        <v>2012</v>
      </c>
      <c r="AH84" s="22">
        <v>2014</v>
      </c>
      <c r="AI84" s="22">
        <v>2015</v>
      </c>
      <c r="AJ84" s="22">
        <v>2016</v>
      </c>
      <c r="AK84" s="23" t="s">
        <v>17</v>
      </c>
      <c r="AL84" s="23">
        <v>2015</v>
      </c>
      <c r="AM84" s="22">
        <v>2015</v>
      </c>
      <c r="AN84" s="22">
        <v>2014</v>
      </c>
      <c r="AO84" s="22">
        <v>2014</v>
      </c>
      <c r="AP84" s="22">
        <v>2014</v>
      </c>
      <c r="AQ84" s="22">
        <v>2014</v>
      </c>
      <c r="AR84" s="22">
        <v>2015</v>
      </c>
      <c r="AS84" s="22">
        <v>2014</v>
      </c>
      <c r="AT84" s="22">
        <v>2015</v>
      </c>
      <c r="AU84" s="22">
        <v>2012</v>
      </c>
      <c r="AV84" s="22">
        <v>2013</v>
      </c>
      <c r="AW84" s="22">
        <v>2014</v>
      </c>
      <c r="AX84" s="22">
        <v>2014</v>
      </c>
      <c r="AY84" s="22">
        <v>2014</v>
      </c>
      <c r="AZ84" s="22">
        <v>2015</v>
      </c>
      <c r="BA84" s="22">
        <v>2015</v>
      </c>
      <c r="BB84" s="22">
        <v>2015</v>
      </c>
      <c r="BC84" s="22">
        <v>2015</v>
      </c>
      <c r="BD84" s="22">
        <v>2014</v>
      </c>
      <c r="BE84" s="22">
        <v>2014</v>
      </c>
      <c r="BF84" s="10"/>
    </row>
    <row r="85" spans="1:58" x14ac:dyDescent="0.35">
      <c r="A85" s="16" t="s">
        <v>10269</v>
      </c>
      <c r="B85" s="11" t="s">
        <v>10270</v>
      </c>
      <c r="C85" s="20">
        <v>2014</v>
      </c>
      <c r="D85" s="20">
        <v>2014</v>
      </c>
      <c r="E85" s="20">
        <v>2014</v>
      </c>
      <c r="F85" s="20">
        <v>2014</v>
      </c>
      <c r="G85" s="20">
        <v>2014</v>
      </c>
      <c r="H85" s="20">
        <v>2014</v>
      </c>
      <c r="I85" s="20">
        <v>2014</v>
      </c>
      <c r="J85" s="20">
        <v>2015</v>
      </c>
      <c r="K85" s="20">
        <v>2015</v>
      </c>
      <c r="L85" s="20">
        <v>2015</v>
      </c>
      <c r="M85" s="22">
        <v>2016</v>
      </c>
      <c r="N85" s="22">
        <v>2016</v>
      </c>
      <c r="O85" s="22">
        <v>2015</v>
      </c>
      <c r="P85" s="22">
        <v>2015</v>
      </c>
      <c r="Q85" s="22">
        <v>2014</v>
      </c>
      <c r="R85" s="22">
        <v>2010</v>
      </c>
      <c r="S85" s="22">
        <v>2016</v>
      </c>
      <c r="T85" s="22">
        <v>2013</v>
      </c>
      <c r="U85" s="22">
        <v>2014</v>
      </c>
      <c r="V85" s="22">
        <v>2014</v>
      </c>
      <c r="W85" s="22">
        <v>2015</v>
      </c>
      <c r="X85" s="22">
        <v>2012</v>
      </c>
      <c r="Y85" s="22">
        <v>2008</v>
      </c>
      <c r="Z85" s="22">
        <v>2014</v>
      </c>
      <c r="AA85" s="22">
        <v>2014</v>
      </c>
      <c r="AB85" s="22">
        <v>2014</v>
      </c>
      <c r="AC85" s="22">
        <v>2014</v>
      </c>
      <c r="AD85" s="22">
        <v>2015</v>
      </c>
      <c r="AE85" s="22" t="s">
        <v>17</v>
      </c>
      <c r="AF85" s="22">
        <v>2014</v>
      </c>
      <c r="AG85" s="21">
        <v>2004</v>
      </c>
      <c r="AH85" s="22">
        <v>2014</v>
      </c>
      <c r="AI85" s="22">
        <v>2015</v>
      </c>
      <c r="AJ85" s="22">
        <v>2016</v>
      </c>
      <c r="AK85" s="23" t="s">
        <v>17</v>
      </c>
      <c r="AL85" s="23">
        <v>2015</v>
      </c>
      <c r="AM85" s="22">
        <v>2015</v>
      </c>
      <c r="AN85" s="22">
        <v>2014</v>
      </c>
      <c r="AO85" s="22">
        <v>2014</v>
      </c>
      <c r="AP85" s="22">
        <v>2014</v>
      </c>
      <c r="AQ85" s="22">
        <v>2014</v>
      </c>
      <c r="AR85" s="22">
        <v>2011</v>
      </c>
      <c r="AS85" s="22">
        <v>2014</v>
      </c>
      <c r="AT85" s="22">
        <v>2015</v>
      </c>
      <c r="AU85" s="22">
        <v>2012</v>
      </c>
      <c r="AV85" s="22">
        <v>2013</v>
      </c>
      <c r="AW85" s="22">
        <v>2014</v>
      </c>
      <c r="AX85" s="22">
        <v>2014</v>
      </c>
      <c r="AY85" s="22">
        <v>2014</v>
      </c>
      <c r="AZ85" s="22">
        <v>2015</v>
      </c>
      <c r="BA85" s="22">
        <v>2015</v>
      </c>
      <c r="BB85" s="22">
        <v>2015</v>
      </c>
      <c r="BC85" s="22">
        <v>2015</v>
      </c>
      <c r="BD85" s="22">
        <v>2014</v>
      </c>
      <c r="BE85" s="22">
        <v>2014</v>
      </c>
      <c r="BF85" s="10"/>
    </row>
    <row r="86" spans="1:58" x14ac:dyDescent="0.35">
      <c r="A86" s="16" t="s">
        <v>10272</v>
      </c>
      <c r="B86" s="11" t="s">
        <v>10273</v>
      </c>
      <c r="C86" s="20">
        <v>2014</v>
      </c>
      <c r="D86" s="20">
        <v>2014</v>
      </c>
      <c r="E86" s="20">
        <v>2014</v>
      </c>
      <c r="F86" s="20">
        <v>2014</v>
      </c>
      <c r="G86" s="20">
        <v>2014</v>
      </c>
      <c r="H86" s="20">
        <v>2014</v>
      </c>
      <c r="I86" s="20">
        <v>2014</v>
      </c>
      <c r="J86" s="20">
        <v>2015</v>
      </c>
      <c r="K86" s="20">
        <v>2015</v>
      </c>
      <c r="L86" s="20">
        <v>2015</v>
      </c>
      <c r="M86" s="22">
        <v>2016</v>
      </c>
      <c r="N86" s="22">
        <v>2016</v>
      </c>
      <c r="O86" s="22">
        <v>2015</v>
      </c>
      <c r="P86" s="22">
        <v>2015</v>
      </c>
      <c r="Q86" s="22">
        <v>2014</v>
      </c>
      <c r="R86" s="22" t="s">
        <v>17</v>
      </c>
      <c r="S86" s="22">
        <v>2016</v>
      </c>
      <c r="T86" s="22">
        <v>2013</v>
      </c>
      <c r="U86" s="22">
        <v>2014</v>
      </c>
      <c r="V86" s="22" t="s">
        <v>17</v>
      </c>
      <c r="W86" s="22">
        <v>2015</v>
      </c>
      <c r="X86" s="22">
        <v>2010</v>
      </c>
      <c r="Y86" s="22">
        <v>2010</v>
      </c>
      <c r="Z86" s="22">
        <v>2014</v>
      </c>
      <c r="AA86" s="22">
        <v>2014</v>
      </c>
      <c r="AB86" s="22">
        <v>2011</v>
      </c>
      <c r="AC86" s="22">
        <v>2014</v>
      </c>
      <c r="AD86" s="22">
        <v>2015</v>
      </c>
      <c r="AE86" s="22" t="s">
        <v>17</v>
      </c>
      <c r="AF86" s="22">
        <v>2014</v>
      </c>
      <c r="AG86" s="21">
        <v>2008</v>
      </c>
      <c r="AH86" s="22">
        <v>2014</v>
      </c>
      <c r="AI86" s="22">
        <v>2015</v>
      </c>
      <c r="AJ86" s="22">
        <v>2016</v>
      </c>
      <c r="AK86" s="23" t="s">
        <v>17</v>
      </c>
      <c r="AL86" s="23">
        <v>2015</v>
      </c>
      <c r="AM86" s="22">
        <v>2015</v>
      </c>
      <c r="AN86" s="22">
        <v>2014</v>
      </c>
      <c r="AO86" s="22">
        <v>2014</v>
      </c>
      <c r="AP86" s="22">
        <v>2014</v>
      </c>
      <c r="AQ86" s="22">
        <v>2014</v>
      </c>
      <c r="AR86" s="22">
        <v>2011</v>
      </c>
      <c r="AS86" s="22">
        <v>2014</v>
      </c>
      <c r="AT86" s="22">
        <v>2015</v>
      </c>
      <c r="AU86" s="22">
        <v>2012</v>
      </c>
      <c r="AV86" s="22" t="s">
        <v>17</v>
      </c>
      <c r="AW86" s="22">
        <v>2014</v>
      </c>
      <c r="AX86" s="22">
        <v>2014</v>
      </c>
      <c r="AY86" s="22">
        <v>2014</v>
      </c>
      <c r="AZ86" s="22">
        <v>2015</v>
      </c>
      <c r="BA86" s="22">
        <v>2015</v>
      </c>
      <c r="BB86" s="22">
        <v>2015</v>
      </c>
      <c r="BC86" s="22">
        <v>2015</v>
      </c>
      <c r="BD86" s="22">
        <v>2014</v>
      </c>
      <c r="BE86" s="22">
        <v>2014</v>
      </c>
      <c r="BF86" s="10"/>
    </row>
    <row r="87" spans="1:58" x14ac:dyDescent="0.35">
      <c r="A87" s="16" t="s">
        <v>95</v>
      </c>
      <c r="B87" s="11" t="s">
        <v>10271</v>
      </c>
      <c r="C87" s="20">
        <v>2014</v>
      </c>
      <c r="D87" s="20">
        <v>2014</v>
      </c>
      <c r="E87" s="20">
        <v>2014</v>
      </c>
      <c r="F87" s="20">
        <v>2014</v>
      </c>
      <c r="G87" s="20">
        <v>2014</v>
      </c>
      <c r="H87" s="20">
        <v>2014</v>
      </c>
      <c r="I87" s="20">
        <v>2014</v>
      </c>
      <c r="J87" s="20">
        <v>2015</v>
      </c>
      <c r="K87" s="20">
        <v>2015</v>
      </c>
      <c r="L87" s="20">
        <v>2015</v>
      </c>
      <c r="M87" s="22">
        <v>2016</v>
      </c>
      <c r="N87" s="22">
        <v>2016</v>
      </c>
      <c r="O87" s="22">
        <v>2015</v>
      </c>
      <c r="P87" s="22">
        <v>2015</v>
      </c>
      <c r="Q87" s="22">
        <v>2014</v>
      </c>
      <c r="R87" s="22">
        <v>2012</v>
      </c>
      <c r="S87" s="22">
        <v>2016</v>
      </c>
      <c r="T87" s="22">
        <v>2013</v>
      </c>
      <c r="U87" s="22">
        <v>2014</v>
      </c>
      <c r="V87" s="22">
        <v>2014</v>
      </c>
      <c r="W87" s="22">
        <v>2015</v>
      </c>
      <c r="X87" s="22">
        <v>2012</v>
      </c>
      <c r="Y87" s="22">
        <v>2010</v>
      </c>
      <c r="Z87" s="22">
        <v>2014</v>
      </c>
      <c r="AA87" s="22">
        <v>2014</v>
      </c>
      <c r="AB87" s="22" t="s">
        <v>17</v>
      </c>
      <c r="AC87" s="22">
        <v>2014</v>
      </c>
      <c r="AD87" s="22">
        <v>2015</v>
      </c>
      <c r="AE87" s="22" t="s">
        <v>17</v>
      </c>
      <c r="AF87" s="22">
        <v>2014</v>
      </c>
      <c r="AG87" s="21">
        <v>2010</v>
      </c>
      <c r="AH87" s="22">
        <v>2014</v>
      </c>
      <c r="AI87" s="22">
        <v>2015</v>
      </c>
      <c r="AJ87" s="22">
        <v>2016</v>
      </c>
      <c r="AK87" s="23" t="s">
        <v>17</v>
      </c>
      <c r="AL87" s="23">
        <v>2016</v>
      </c>
      <c r="AM87" s="22">
        <v>2015</v>
      </c>
      <c r="AN87" s="22">
        <v>2014</v>
      </c>
      <c r="AO87" s="22">
        <v>2014</v>
      </c>
      <c r="AP87" s="22">
        <v>2014</v>
      </c>
      <c r="AQ87" s="22">
        <v>2014</v>
      </c>
      <c r="AR87" s="22">
        <v>2011</v>
      </c>
      <c r="AS87" s="22">
        <v>2014</v>
      </c>
      <c r="AT87" s="22">
        <v>2015</v>
      </c>
      <c r="AU87" s="22">
        <v>2012</v>
      </c>
      <c r="AV87" s="22">
        <v>2012</v>
      </c>
      <c r="AW87" s="22">
        <v>2014</v>
      </c>
      <c r="AX87" s="22">
        <v>2014</v>
      </c>
      <c r="AY87" s="22">
        <v>2014</v>
      </c>
      <c r="AZ87" s="22">
        <v>2015</v>
      </c>
      <c r="BA87" s="22">
        <v>2015</v>
      </c>
      <c r="BB87" s="22">
        <v>2015</v>
      </c>
      <c r="BC87" s="22">
        <v>2015</v>
      </c>
      <c r="BD87" s="22">
        <v>2014</v>
      </c>
      <c r="BE87" s="22">
        <v>2014</v>
      </c>
      <c r="BF87" s="10"/>
    </row>
    <row r="88" spans="1:58" x14ac:dyDescent="0.35">
      <c r="A88" s="16" t="s">
        <v>10274</v>
      </c>
      <c r="B88" s="11" t="s">
        <v>10275</v>
      </c>
      <c r="C88" s="20">
        <v>2014</v>
      </c>
      <c r="D88" s="20">
        <v>2014</v>
      </c>
      <c r="E88" s="20">
        <v>2014</v>
      </c>
      <c r="F88" s="20">
        <v>2014</v>
      </c>
      <c r="G88" s="20">
        <v>2014</v>
      </c>
      <c r="H88" s="20">
        <v>2014</v>
      </c>
      <c r="I88" s="20">
        <v>2014</v>
      </c>
      <c r="J88" s="20">
        <v>2015</v>
      </c>
      <c r="K88" s="20">
        <v>2015</v>
      </c>
      <c r="L88" s="20">
        <v>2015</v>
      </c>
      <c r="M88" s="22">
        <v>2016</v>
      </c>
      <c r="N88" s="22">
        <v>2016</v>
      </c>
      <c r="O88" s="22">
        <v>2015</v>
      </c>
      <c r="P88" s="22">
        <v>2015</v>
      </c>
      <c r="Q88" s="22">
        <v>2014</v>
      </c>
      <c r="R88" s="22">
        <v>2011</v>
      </c>
      <c r="S88" s="22">
        <v>2016</v>
      </c>
      <c r="T88" s="22">
        <v>2013</v>
      </c>
      <c r="U88" s="22">
        <v>2014</v>
      </c>
      <c r="V88" s="22">
        <v>2014</v>
      </c>
      <c r="W88" s="22">
        <v>2015</v>
      </c>
      <c r="X88" s="22">
        <v>2010</v>
      </c>
      <c r="Y88" s="22">
        <v>2013</v>
      </c>
      <c r="Z88" s="22">
        <v>2014</v>
      </c>
      <c r="AA88" s="22">
        <v>2014</v>
      </c>
      <c r="AB88" s="22">
        <v>2014</v>
      </c>
      <c r="AC88" s="22">
        <v>2014</v>
      </c>
      <c r="AD88" s="22">
        <v>2015</v>
      </c>
      <c r="AE88" s="22" t="s">
        <v>17</v>
      </c>
      <c r="AF88" s="22">
        <v>2014</v>
      </c>
      <c r="AG88" s="21">
        <v>2013</v>
      </c>
      <c r="AH88" s="22">
        <v>2014</v>
      </c>
      <c r="AI88" s="22">
        <v>2015</v>
      </c>
      <c r="AJ88" s="22">
        <v>2016</v>
      </c>
      <c r="AK88" s="23" t="s">
        <v>17</v>
      </c>
      <c r="AL88" s="23">
        <v>2015</v>
      </c>
      <c r="AM88" s="22">
        <v>2015</v>
      </c>
      <c r="AN88" s="22">
        <v>2014</v>
      </c>
      <c r="AO88" s="22">
        <v>2014</v>
      </c>
      <c r="AP88" s="22" t="s">
        <v>17</v>
      </c>
      <c r="AQ88" s="22" t="s">
        <v>17</v>
      </c>
      <c r="AR88" s="22">
        <v>2011</v>
      </c>
      <c r="AS88" s="22">
        <v>2014</v>
      </c>
      <c r="AT88" s="22">
        <v>2015</v>
      </c>
      <c r="AU88" s="22">
        <v>2012</v>
      </c>
      <c r="AV88" s="22">
        <v>2009</v>
      </c>
      <c r="AW88" s="22">
        <v>2014</v>
      </c>
      <c r="AX88" s="22">
        <v>2014</v>
      </c>
      <c r="AY88" s="22">
        <v>2014</v>
      </c>
      <c r="AZ88" s="22">
        <v>2015</v>
      </c>
      <c r="BA88" s="22">
        <v>2015</v>
      </c>
      <c r="BB88" s="22">
        <v>2015</v>
      </c>
      <c r="BC88" s="22">
        <v>2015</v>
      </c>
      <c r="BD88" s="22">
        <v>2014</v>
      </c>
      <c r="BE88" s="22">
        <v>2014</v>
      </c>
      <c r="BF88" s="10"/>
    </row>
    <row r="89" spans="1:58" x14ac:dyDescent="0.35">
      <c r="A89" s="16" t="s">
        <v>261</v>
      </c>
      <c r="B89" s="11" t="s">
        <v>10276</v>
      </c>
      <c r="C89" s="20">
        <v>2014</v>
      </c>
      <c r="D89" s="20">
        <v>2014</v>
      </c>
      <c r="E89" s="20">
        <v>2014</v>
      </c>
      <c r="F89" s="20">
        <v>2014</v>
      </c>
      <c r="G89" s="20">
        <v>2014</v>
      </c>
      <c r="H89" s="20">
        <v>2014</v>
      </c>
      <c r="I89" s="20">
        <v>2014</v>
      </c>
      <c r="J89" s="20">
        <v>2015</v>
      </c>
      <c r="K89" s="20">
        <v>2015</v>
      </c>
      <c r="L89" s="20">
        <v>2015</v>
      </c>
      <c r="M89" s="22">
        <v>2016</v>
      </c>
      <c r="N89" s="22">
        <v>2016</v>
      </c>
      <c r="O89" s="22">
        <v>2015</v>
      </c>
      <c r="P89" s="22">
        <v>2015</v>
      </c>
      <c r="Q89" s="22">
        <v>2014</v>
      </c>
      <c r="R89" s="22">
        <v>2009</v>
      </c>
      <c r="S89" s="22">
        <v>2016</v>
      </c>
      <c r="T89" s="22">
        <v>2013</v>
      </c>
      <c r="U89" s="22">
        <v>2014</v>
      </c>
      <c r="V89" s="22">
        <v>2014</v>
      </c>
      <c r="W89" s="22">
        <v>2015</v>
      </c>
      <c r="X89" s="22">
        <v>2014</v>
      </c>
      <c r="Y89" s="22">
        <v>2013</v>
      </c>
      <c r="Z89" s="22">
        <v>2014</v>
      </c>
      <c r="AA89" s="22">
        <v>2014</v>
      </c>
      <c r="AB89" s="22">
        <v>2014</v>
      </c>
      <c r="AC89" s="22">
        <v>2014</v>
      </c>
      <c r="AD89" s="22">
        <v>2015</v>
      </c>
      <c r="AE89" s="22">
        <v>2012</v>
      </c>
      <c r="AF89" s="22">
        <v>2014</v>
      </c>
      <c r="AG89" s="21">
        <v>2005</v>
      </c>
      <c r="AH89" s="22">
        <v>2014</v>
      </c>
      <c r="AI89" s="22">
        <v>2015</v>
      </c>
      <c r="AJ89" s="22">
        <v>2016</v>
      </c>
      <c r="AK89" s="23">
        <v>2015</v>
      </c>
      <c r="AL89" s="23">
        <v>2016</v>
      </c>
      <c r="AM89" s="22">
        <v>2015</v>
      </c>
      <c r="AN89" s="22">
        <v>2014</v>
      </c>
      <c r="AO89" s="22">
        <v>2014</v>
      </c>
      <c r="AP89" s="22">
        <v>2013</v>
      </c>
      <c r="AQ89" s="22">
        <v>2014</v>
      </c>
      <c r="AR89" s="22">
        <v>2015</v>
      </c>
      <c r="AS89" s="22">
        <v>2014</v>
      </c>
      <c r="AT89" s="22">
        <v>2015</v>
      </c>
      <c r="AU89" s="22">
        <v>2012</v>
      </c>
      <c r="AV89" s="22">
        <v>2007</v>
      </c>
      <c r="AW89" s="22">
        <v>2014</v>
      </c>
      <c r="AX89" s="22">
        <v>2014</v>
      </c>
      <c r="AY89" s="22">
        <v>2014</v>
      </c>
      <c r="AZ89" s="22">
        <v>2015</v>
      </c>
      <c r="BA89" s="22">
        <v>2015</v>
      </c>
      <c r="BB89" s="22">
        <v>2015</v>
      </c>
      <c r="BC89" s="22">
        <v>2015</v>
      </c>
      <c r="BD89" s="22">
        <v>2014</v>
      </c>
      <c r="BE89" s="22">
        <v>2014</v>
      </c>
      <c r="BF89" s="10"/>
    </row>
    <row r="90" spans="1:58" x14ac:dyDescent="0.35">
      <c r="A90" s="16" t="s">
        <v>10281</v>
      </c>
      <c r="B90" s="11" t="s">
        <v>10282</v>
      </c>
      <c r="C90" s="20">
        <v>2014</v>
      </c>
      <c r="D90" s="20">
        <v>2014</v>
      </c>
      <c r="E90" s="20">
        <v>2014</v>
      </c>
      <c r="F90" s="20">
        <v>2014</v>
      </c>
      <c r="G90" s="20">
        <v>2014</v>
      </c>
      <c r="H90" s="20">
        <v>2014</v>
      </c>
      <c r="I90" s="20">
        <v>2014</v>
      </c>
      <c r="J90" s="20">
        <v>2015</v>
      </c>
      <c r="K90" s="20">
        <v>2015</v>
      </c>
      <c r="L90" s="20">
        <v>2015</v>
      </c>
      <c r="M90" s="22">
        <v>2016</v>
      </c>
      <c r="N90" s="22">
        <v>2016</v>
      </c>
      <c r="O90" s="22">
        <v>2015</v>
      </c>
      <c r="P90" s="22">
        <v>2015</v>
      </c>
      <c r="Q90" s="22">
        <v>2014</v>
      </c>
      <c r="R90" s="22" t="s">
        <v>17</v>
      </c>
      <c r="S90" s="22">
        <v>2016</v>
      </c>
      <c r="T90" s="22">
        <v>2013</v>
      </c>
      <c r="U90" s="22">
        <v>2014</v>
      </c>
      <c r="V90" s="22">
        <v>2014</v>
      </c>
      <c r="W90" s="22">
        <v>2015</v>
      </c>
      <c r="X90" s="22">
        <v>2009</v>
      </c>
      <c r="Y90" s="22">
        <v>2010</v>
      </c>
      <c r="Z90" s="22">
        <v>2014</v>
      </c>
      <c r="AA90" s="22">
        <v>2014</v>
      </c>
      <c r="AB90" s="22" t="s">
        <v>17</v>
      </c>
      <c r="AC90" s="22">
        <v>2014</v>
      </c>
      <c r="AD90" s="22">
        <v>2015</v>
      </c>
      <c r="AE90" s="22" t="s">
        <v>17</v>
      </c>
      <c r="AF90" s="22" t="s">
        <v>17</v>
      </c>
      <c r="AG90" s="21">
        <v>2006</v>
      </c>
      <c r="AH90" s="22">
        <v>2014</v>
      </c>
      <c r="AI90" s="22">
        <v>2015</v>
      </c>
      <c r="AJ90" s="22">
        <v>2016</v>
      </c>
      <c r="AK90" s="23" t="s">
        <v>17</v>
      </c>
      <c r="AL90" s="23" t="s">
        <v>17</v>
      </c>
      <c r="AM90" s="22">
        <v>2015</v>
      </c>
      <c r="AN90" s="22">
        <v>2014</v>
      </c>
      <c r="AO90" s="22">
        <v>2014</v>
      </c>
      <c r="AP90" s="22" t="s">
        <v>17</v>
      </c>
      <c r="AQ90" s="22" t="s">
        <v>17</v>
      </c>
      <c r="AR90" s="22" t="s">
        <v>17</v>
      </c>
      <c r="AS90" s="22">
        <v>2014</v>
      </c>
      <c r="AT90" s="22" t="s">
        <v>17</v>
      </c>
      <c r="AU90" s="22">
        <v>2012</v>
      </c>
      <c r="AV90" s="22" t="s">
        <v>17</v>
      </c>
      <c r="AW90" s="22">
        <v>2014</v>
      </c>
      <c r="AX90" s="22">
        <v>2014</v>
      </c>
      <c r="AY90" s="22">
        <v>2014</v>
      </c>
      <c r="AZ90" s="22">
        <v>2015</v>
      </c>
      <c r="BA90" s="22">
        <v>2015</v>
      </c>
      <c r="BB90" s="22">
        <v>2015</v>
      </c>
      <c r="BC90" s="22">
        <v>2015</v>
      </c>
      <c r="BD90" s="22">
        <v>2014</v>
      </c>
      <c r="BE90" s="22">
        <v>2014</v>
      </c>
      <c r="BF90" s="10"/>
    </row>
    <row r="91" spans="1:58" x14ac:dyDescent="0.35">
      <c r="A91" s="16" t="s">
        <v>11372</v>
      </c>
      <c r="B91" s="11" t="s">
        <v>10354</v>
      </c>
      <c r="C91" s="20">
        <v>2014</v>
      </c>
      <c r="D91" s="20">
        <v>2014</v>
      </c>
      <c r="E91" s="20">
        <v>2014</v>
      </c>
      <c r="F91" s="20">
        <v>2014</v>
      </c>
      <c r="G91" s="20">
        <v>2014</v>
      </c>
      <c r="H91" s="20">
        <v>2014</v>
      </c>
      <c r="I91" s="20">
        <v>2014</v>
      </c>
      <c r="J91" s="20">
        <v>2015</v>
      </c>
      <c r="K91" s="20">
        <v>2015</v>
      </c>
      <c r="L91" s="20">
        <v>2015</v>
      </c>
      <c r="M91" s="22">
        <v>2016</v>
      </c>
      <c r="N91" s="22">
        <v>2016</v>
      </c>
      <c r="O91" s="22">
        <v>2015</v>
      </c>
      <c r="P91" s="22">
        <v>2015</v>
      </c>
      <c r="Q91" s="22" t="s">
        <v>17</v>
      </c>
      <c r="R91" s="22" t="s">
        <v>17</v>
      </c>
      <c r="S91" s="22">
        <v>2016</v>
      </c>
      <c r="T91" s="22">
        <v>2013</v>
      </c>
      <c r="U91" s="22">
        <v>2014</v>
      </c>
      <c r="V91" s="22" t="s">
        <v>17</v>
      </c>
      <c r="W91" s="22">
        <v>2015</v>
      </c>
      <c r="X91" s="22">
        <v>2012</v>
      </c>
      <c r="Y91" s="22" t="s">
        <v>17</v>
      </c>
      <c r="Z91" s="22">
        <v>2014</v>
      </c>
      <c r="AA91" s="22">
        <v>2014</v>
      </c>
      <c r="AB91" s="22" t="s">
        <v>17</v>
      </c>
      <c r="AC91" s="22" t="s">
        <v>17</v>
      </c>
      <c r="AD91" s="22">
        <v>2015</v>
      </c>
      <c r="AE91" s="22">
        <v>2012</v>
      </c>
      <c r="AF91" s="22" t="s">
        <v>17</v>
      </c>
      <c r="AG91" s="21" t="s">
        <v>17</v>
      </c>
      <c r="AH91" s="22">
        <v>2014</v>
      </c>
      <c r="AI91" s="22">
        <v>2015</v>
      </c>
      <c r="AJ91" s="22">
        <v>2016</v>
      </c>
      <c r="AK91" s="23" t="s">
        <v>17</v>
      </c>
      <c r="AL91" s="23" t="s">
        <v>17</v>
      </c>
      <c r="AM91" s="22">
        <v>2015</v>
      </c>
      <c r="AN91" s="22">
        <v>2014</v>
      </c>
      <c r="AO91" s="22">
        <v>2014</v>
      </c>
      <c r="AP91" s="22" t="s">
        <v>17</v>
      </c>
      <c r="AQ91" s="22" t="s">
        <v>17</v>
      </c>
      <c r="AR91" s="22" t="s">
        <v>17</v>
      </c>
      <c r="AS91" s="22">
        <v>2014</v>
      </c>
      <c r="AT91" s="22">
        <v>2015</v>
      </c>
      <c r="AU91" s="22">
        <v>2012</v>
      </c>
      <c r="AV91" s="22">
        <v>2008</v>
      </c>
      <c r="AW91" s="22">
        <v>2014</v>
      </c>
      <c r="AX91" s="22">
        <v>2014</v>
      </c>
      <c r="AY91" s="22">
        <v>2014</v>
      </c>
      <c r="AZ91" s="22">
        <v>2015</v>
      </c>
      <c r="BA91" s="22">
        <v>2015</v>
      </c>
      <c r="BB91" s="22">
        <v>2014</v>
      </c>
      <c r="BC91" s="22">
        <v>2015</v>
      </c>
      <c r="BD91" s="22">
        <v>2014</v>
      </c>
      <c r="BE91" s="22">
        <v>2014</v>
      </c>
      <c r="BF91" s="10"/>
    </row>
    <row r="92" spans="1:58" x14ac:dyDescent="0.35">
      <c r="A92" s="16" t="s">
        <v>11373</v>
      </c>
      <c r="B92" s="11" t="s">
        <v>10286</v>
      </c>
      <c r="C92" s="20">
        <v>2014</v>
      </c>
      <c r="D92" s="20">
        <v>2014</v>
      </c>
      <c r="E92" s="20">
        <v>2014</v>
      </c>
      <c r="F92" s="20">
        <v>2014</v>
      </c>
      <c r="G92" s="20">
        <v>2014</v>
      </c>
      <c r="H92" s="20">
        <v>2014</v>
      </c>
      <c r="I92" s="20">
        <v>2014</v>
      </c>
      <c r="J92" s="20">
        <v>2015</v>
      </c>
      <c r="K92" s="20">
        <v>2015</v>
      </c>
      <c r="L92" s="20">
        <v>2015</v>
      </c>
      <c r="M92" s="22">
        <v>2016</v>
      </c>
      <c r="N92" s="22">
        <v>2016</v>
      </c>
      <c r="O92" s="22">
        <v>2015</v>
      </c>
      <c r="P92" s="22">
        <v>2015</v>
      </c>
      <c r="Q92" s="22">
        <v>2014</v>
      </c>
      <c r="R92" s="22" t="s">
        <v>17</v>
      </c>
      <c r="S92" s="22">
        <v>2016</v>
      </c>
      <c r="T92" s="22">
        <v>2013</v>
      </c>
      <c r="U92" s="22">
        <v>2014</v>
      </c>
      <c r="V92" s="22" t="s">
        <v>17</v>
      </c>
      <c r="W92" s="22">
        <v>2015</v>
      </c>
      <c r="X92" s="22">
        <v>2010</v>
      </c>
      <c r="Y92" s="22">
        <v>2012</v>
      </c>
      <c r="Z92" s="22">
        <v>2014</v>
      </c>
      <c r="AA92" s="22">
        <v>2014</v>
      </c>
      <c r="AB92" s="22" t="s">
        <v>17</v>
      </c>
      <c r="AC92" s="22">
        <v>2014</v>
      </c>
      <c r="AD92" s="22">
        <v>2015</v>
      </c>
      <c r="AE92" s="22">
        <v>2012</v>
      </c>
      <c r="AF92" s="22">
        <v>2014</v>
      </c>
      <c r="AG92" s="21" t="s">
        <v>17</v>
      </c>
      <c r="AH92" s="22">
        <v>2014</v>
      </c>
      <c r="AI92" s="22">
        <v>2015</v>
      </c>
      <c r="AJ92" s="22">
        <v>2016</v>
      </c>
      <c r="AK92" s="23" t="s">
        <v>17</v>
      </c>
      <c r="AL92" s="23">
        <v>2015</v>
      </c>
      <c r="AM92" s="22">
        <v>2015</v>
      </c>
      <c r="AN92" s="22">
        <v>2014</v>
      </c>
      <c r="AO92" s="22">
        <v>2014</v>
      </c>
      <c r="AP92" s="22">
        <v>2014</v>
      </c>
      <c r="AQ92" s="22">
        <v>2014</v>
      </c>
      <c r="AR92" s="22">
        <v>2011</v>
      </c>
      <c r="AS92" s="22">
        <v>2014</v>
      </c>
      <c r="AT92" s="22">
        <v>2015</v>
      </c>
      <c r="AU92" s="22">
        <v>2012</v>
      </c>
      <c r="AV92" s="22" t="s">
        <v>17</v>
      </c>
      <c r="AW92" s="22">
        <v>2014</v>
      </c>
      <c r="AX92" s="22">
        <v>2014</v>
      </c>
      <c r="AY92" s="22">
        <v>2014</v>
      </c>
      <c r="AZ92" s="22">
        <v>2015</v>
      </c>
      <c r="BA92" s="22">
        <v>2012</v>
      </c>
      <c r="BB92" s="22">
        <v>2015</v>
      </c>
      <c r="BC92" s="22">
        <v>2015</v>
      </c>
      <c r="BD92" s="22">
        <v>2014</v>
      </c>
      <c r="BE92" s="22">
        <v>2014</v>
      </c>
      <c r="BF92" s="10"/>
    </row>
    <row r="93" spans="1:58" x14ac:dyDescent="0.35">
      <c r="A93" s="16" t="s">
        <v>10287</v>
      </c>
      <c r="B93" s="11" t="s">
        <v>10288</v>
      </c>
      <c r="C93" s="20">
        <v>2014</v>
      </c>
      <c r="D93" s="20">
        <v>2014</v>
      </c>
      <c r="E93" s="20">
        <v>2014</v>
      </c>
      <c r="F93" s="20">
        <v>2014</v>
      </c>
      <c r="G93" s="20">
        <v>2014</v>
      </c>
      <c r="H93" s="20">
        <v>2014</v>
      </c>
      <c r="I93" s="20">
        <v>2014</v>
      </c>
      <c r="J93" s="20">
        <v>2015</v>
      </c>
      <c r="K93" s="20">
        <v>2015</v>
      </c>
      <c r="L93" s="20">
        <v>2015</v>
      </c>
      <c r="M93" s="22">
        <v>2016</v>
      </c>
      <c r="N93" s="22">
        <v>2016</v>
      </c>
      <c r="O93" s="22">
        <v>2015</v>
      </c>
      <c r="P93" s="22">
        <v>2015</v>
      </c>
      <c r="Q93" s="22">
        <v>2014</v>
      </c>
      <c r="R93" s="22" t="s">
        <v>17</v>
      </c>
      <c r="S93" s="22">
        <v>2016</v>
      </c>
      <c r="T93" s="22">
        <v>2013</v>
      </c>
      <c r="U93" s="22">
        <v>2014</v>
      </c>
      <c r="V93" s="22" t="s">
        <v>17</v>
      </c>
      <c r="W93" s="22">
        <v>2015</v>
      </c>
      <c r="X93" s="22">
        <v>2014</v>
      </c>
      <c r="Y93" s="22">
        <v>2012</v>
      </c>
      <c r="Z93" s="22">
        <v>2014</v>
      </c>
      <c r="AA93" s="22">
        <v>2014</v>
      </c>
      <c r="AB93" s="22" t="s">
        <v>17</v>
      </c>
      <c r="AC93" s="22">
        <v>2014</v>
      </c>
      <c r="AD93" s="22">
        <v>2015</v>
      </c>
      <c r="AE93" s="22" t="s">
        <v>17</v>
      </c>
      <c r="AF93" s="22">
        <v>2014</v>
      </c>
      <c r="AG93" s="21" t="s">
        <v>17</v>
      </c>
      <c r="AH93" s="22">
        <v>2014</v>
      </c>
      <c r="AI93" s="22">
        <v>2015</v>
      </c>
      <c r="AJ93" s="22">
        <v>2016</v>
      </c>
      <c r="AK93" s="23" t="s">
        <v>17</v>
      </c>
      <c r="AL93" s="23">
        <v>2015</v>
      </c>
      <c r="AM93" s="22">
        <v>2015</v>
      </c>
      <c r="AN93" s="22">
        <v>2014</v>
      </c>
      <c r="AO93" s="22">
        <v>2014</v>
      </c>
      <c r="AP93" s="22">
        <v>2014</v>
      </c>
      <c r="AQ93" s="22">
        <v>2014</v>
      </c>
      <c r="AR93" s="22" t="s">
        <v>17</v>
      </c>
      <c r="AS93" s="22">
        <v>2014</v>
      </c>
      <c r="AT93" s="22">
        <v>2015</v>
      </c>
      <c r="AU93" s="22">
        <v>2012</v>
      </c>
      <c r="AV93" s="22">
        <v>2013</v>
      </c>
      <c r="AW93" s="22">
        <v>2014</v>
      </c>
      <c r="AX93" s="22">
        <v>2014</v>
      </c>
      <c r="AY93" s="22">
        <v>2014</v>
      </c>
      <c r="AZ93" s="22">
        <v>2015</v>
      </c>
      <c r="BA93" s="22">
        <v>2015</v>
      </c>
      <c r="BB93" s="22">
        <v>2015</v>
      </c>
      <c r="BC93" s="22">
        <v>2015</v>
      </c>
      <c r="BD93" s="22">
        <v>2014</v>
      </c>
      <c r="BE93" s="22">
        <v>2014</v>
      </c>
      <c r="BF93" s="10"/>
    </row>
    <row r="94" spans="1:58" x14ac:dyDescent="0.35">
      <c r="A94" s="16" t="s">
        <v>10277</v>
      </c>
      <c r="B94" s="11" t="s">
        <v>10278</v>
      </c>
      <c r="C94" s="20">
        <v>2014</v>
      </c>
      <c r="D94" s="20">
        <v>2014</v>
      </c>
      <c r="E94" s="20">
        <v>2014</v>
      </c>
      <c r="F94" s="20">
        <v>2014</v>
      </c>
      <c r="G94" s="20">
        <v>2014</v>
      </c>
      <c r="H94" s="20">
        <v>2014</v>
      </c>
      <c r="I94" s="20">
        <v>2014</v>
      </c>
      <c r="J94" s="20">
        <v>2015</v>
      </c>
      <c r="K94" s="20">
        <v>2015</v>
      </c>
      <c r="L94" s="20">
        <v>2015</v>
      </c>
      <c r="M94" s="22">
        <v>2016</v>
      </c>
      <c r="N94" s="22">
        <v>2016</v>
      </c>
      <c r="O94" s="22">
        <v>2015</v>
      </c>
      <c r="P94" s="22">
        <v>2015</v>
      </c>
      <c r="Q94" s="22">
        <v>2014</v>
      </c>
      <c r="R94" s="22">
        <v>2012</v>
      </c>
      <c r="S94" s="22">
        <v>2016</v>
      </c>
      <c r="T94" s="22">
        <v>2013</v>
      </c>
      <c r="U94" s="22">
        <v>2014</v>
      </c>
      <c r="V94" s="22">
        <v>2014</v>
      </c>
      <c r="W94" s="22">
        <v>2015</v>
      </c>
      <c r="X94" s="22">
        <v>2014</v>
      </c>
      <c r="Y94" s="22">
        <v>2013</v>
      </c>
      <c r="Z94" s="22">
        <v>2014</v>
      </c>
      <c r="AA94" s="22">
        <v>2014</v>
      </c>
      <c r="AB94" s="22">
        <v>2014</v>
      </c>
      <c r="AC94" s="22">
        <v>2014</v>
      </c>
      <c r="AD94" s="22">
        <v>2015</v>
      </c>
      <c r="AE94" s="22">
        <v>2012</v>
      </c>
      <c r="AF94" s="22">
        <v>2014</v>
      </c>
      <c r="AG94" s="21">
        <v>2012</v>
      </c>
      <c r="AH94" s="22">
        <v>2014</v>
      </c>
      <c r="AI94" s="22">
        <v>2015</v>
      </c>
      <c r="AJ94" s="22">
        <v>2016</v>
      </c>
      <c r="AK94" s="23" t="s">
        <v>17</v>
      </c>
      <c r="AL94" s="23">
        <v>2015</v>
      </c>
      <c r="AM94" s="22">
        <v>2015</v>
      </c>
      <c r="AN94" s="22">
        <v>2014</v>
      </c>
      <c r="AO94" s="22">
        <v>2014</v>
      </c>
      <c r="AP94" s="22" t="s">
        <v>17</v>
      </c>
      <c r="AQ94" s="22" t="s">
        <v>17</v>
      </c>
      <c r="AR94" s="22">
        <v>2015</v>
      </c>
      <c r="AS94" s="22">
        <v>2014</v>
      </c>
      <c r="AT94" s="22">
        <v>2015</v>
      </c>
      <c r="AU94" s="22">
        <v>2012</v>
      </c>
      <c r="AV94" s="22">
        <v>2009</v>
      </c>
      <c r="AW94" s="22">
        <v>2014</v>
      </c>
      <c r="AX94" s="22">
        <v>2014</v>
      </c>
      <c r="AY94" s="22">
        <v>2014</v>
      </c>
      <c r="AZ94" s="22">
        <v>2015</v>
      </c>
      <c r="BA94" s="22">
        <v>2015</v>
      </c>
      <c r="BB94" s="22">
        <v>2015</v>
      </c>
      <c r="BC94" s="22">
        <v>2015</v>
      </c>
      <c r="BD94" s="22">
        <v>2014</v>
      </c>
      <c r="BE94" s="22">
        <v>2014</v>
      </c>
      <c r="BF94" s="10"/>
    </row>
    <row r="95" spans="1:58" x14ac:dyDescent="0.35">
      <c r="A95" s="16" t="s">
        <v>11374</v>
      </c>
      <c r="B95" s="11" t="s">
        <v>10290</v>
      </c>
      <c r="C95" s="20">
        <v>2014</v>
      </c>
      <c r="D95" s="20">
        <v>2014</v>
      </c>
      <c r="E95" s="20">
        <v>2014</v>
      </c>
      <c r="F95" s="20">
        <v>2014</v>
      </c>
      <c r="G95" s="20">
        <v>2014</v>
      </c>
      <c r="H95" s="20">
        <v>2014</v>
      </c>
      <c r="I95" s="20">
        <v>2014</v>
      </c>
      <c r="J95" s="20">
        <v>2015</v>
      </c>
      <c r="K95" s="20">
        <v>2015</v>
      </c>
      <c r="L95" s="20">
        <v>2015</v>
      </c>
      <c r="M95" s="22">
        <v>2016</v>
      </c>
      <c r="N95" s="22">
        <v>2016</v>
      </c>
      <c r="O95" s="22">
        <v>2015</v>
      </c>
      <c r="P95" s="22">
        <v>2015</v>
      </c>
      <c r="Q95" s="22">
        <v>2014</v>
      </c>
      <c r="R95" s="22">
        <v>2012</v>
      </c>
      <c r="S95" s="22">
        <v>2016</v>
      </c>
      <c r="T95" s="22">
        <v>2013</v>
      </c>
      <c r="U95" s="22">
        <v>2014</v>
      </c>
      <c r="V95" s="22">
        <v>2014</v>
      </c>
      <c r="W95" s="22">
        <v>2015</v>
      </c>
      <c r="X95" s="22">
        <v>2011</v>
      </c>
      <c r="Y95" s="22">
        <v>2012</v>
      </c>
      <c r="Z95" s="22">
        <v>2014</v>
      </c>
      <c r="AA95" s="22">
        <v>2014</v>
      </c>
      <c r="AB95" s="22">
        <v>2014</v>
      </c>
      <c r="AC95" s="22">
        <v>2014</v>
      </c>
      <c r="AD95" s="22">
        <v>2015</v>
      </c>
      <c r="AE95" s="22">
        <v>2012</v>
      </c>
      <c r="AF95" s="22">
        <v>2013</v>
      </c>
      <c r="AG95" s="21">
        <v>2012</v>
      </c>
      <c r="AH95" s="22">
        <v>2014</v>
      </c>
      <c r="AI95" s="22">
        <v>2015</v>
      </c>
      <c r="AJ95" s="22">
        <v>2016</v>
      </c>
      <c r="AK95" s="23">
        <v>2015</v>
      </c>
      <c r="AL95" s="23">
        <v>2015</v>
      </c>
      <c r="AM95" s="22">
        <v>2015</v>
      </c>
      <c r="AN95" s="22">
        <v>2014</v>
      </c>
      <c r="AO95" s="22">
        <v>2014</v>
      </c>
      <c r="AP95" s="22">
        <v>2012</v>
      </c>
      <c r="AQ95" s="22">
        <v>2013</v>
      </c>
      <c r="AR95" s="22">
        <v>2015</v>
      </c>
      <c r="AS95" s="22">
        <v>2014</v>
      </c>
      <c r="AT95" s="22">
        <v>2015</v>
      </c>
      <c r="AU95" s="22">
        <v>2012</v>
      </c>
      <c r="AV95" s="22" t="s">
        <v>17</v>
      </c>
      <c r="AW95" s="22">
        <v>2014</v>
      </c>
      <c r="AX95" s="22">
        <v>2014</v>
      </c>
      <c r="AY95" s="22">
        <v>2014</v>
      </c>
      <c r="AZ95" s="22">
        <v>2015</v>
      </c>
      <c r="BA95" s="22">
        <v>2015</v>
      </c>
      <c r="BB95" s="22">
        <v>2015</v>
      </c>
      <c r="BC95" s="22">
        <v>2015</v>
      </c>
      <c r="BD95" s="22">
        <v>2014</v>
      </c>
      <c r="BE95" s="22">
        <v>2014</v>
      </c>
      <c r="BF95" s="10"/>
    </row>
    <row r="96" spans="1:58" x14ac:dyDescent="0.35">
      <c r="A96" s="16" t="s">
        <v>3208</v>
      </c>
      <c r="B96" s="11" t="s">
        <v>10304</v>
      </c>
      <c r="C96" s="20">
        <v>2014</v>
      </c>
      <c r="D96" s="20">
        <v>2014</v>
      </c>
      <c r="E96" s="20">
        <v>2014</v>
      </c>
      <c r="F96" s="20">
        <v>2014</v>
      </c>
      <c r="G96" s="20">
        <v>2014</v>
      </c>
      <c r="H96" s="20">
        <v>2014</v>
      </c>
      <c r="I96" s="20">
        <v>2014</v>
      </c>
      <c r="J96" s="20">
        <v>2015</v>
      </c>
      <c r="K96" s="20">
        <v>2015</v>
      </c>
      <c r="L96" s="20">
        <v>2015</v>
      </c>
      <c r="M96" s="22">
        <v>2016</v>
      </c>
      <c r="N96" s="22">
        <v>2016</v>
      </c>
      <c r="O96" s="22">
        <v>2015</v>
      </c>
      <c r="P96" s="22">
        <v>2015</v>
      </c>
      <c r="Q96" s="22">
        <v>2014</v>
      </c>
      <c r="R96" s="22" t="s">
        <v>17</v>
      </c>
      <c r="S96" s="22">
        <v>2016</v>
      </c>
      <c r="T96" s="22">
        <v>2013</v>
      </c>
      <c r="U96" s="22">
        <v>2014</v>
      </c>
      <c r="V96" s="22" t="s">
        <v>17</v>
      </c>
      <c r="W96" s="22">
        <v>2015</v>
      </c>
      <c r="X96" s="22" t="s">
        <v>17</v>
      </c>
      <c r="Y96" s="22">
        <v>2012</v>
      </c>
      <c r="Z96" s="22">
        <v>2014</v>
      </c>
      <c r="AA96" s="22">
        <v>2014</v>
      </c>
      <c r="AB96" s="22" t="s">
        <v>17</v>
      </c>
      <c r="AC96" s="22">
        <v>2014</v>
      </c>
      <c r="AD96" s="22">
        <v>2015</v>
      </c>
      <c r="AE96" s="22" t="s">
        <v>17</v>
      </c>
      <c r="AF96" s="22">
        <v>2014</v>
      </c>
      <c r="AG96" s="21">
        <v>2012</v>
      </c>
      <c r="AH96" s="22">
        <v>2014</v>
      </c>
      <c r="AI96" s="22">
        <v>2015</v>
      </c>
      <c r="AJ96" s="22">
        <v>2016</v>
      </c>
      <c r="AK96" s="23" t="s">
        <v>17</v>
      </c>
      <c r="AL96" s="23">
        <v>2015</v>
      </c>
      <c r="AM96" s="22">
        <v>2015</v>
      </c>
      <c r="AN96" s="22">
        <v>2014</v>
      </c>
      <c r="AO96" s="22">
        <v>2014</v>
      </c>
      <c r="AP96" s="22">
        <v>2014</v>
      </c>
      <c r="AQ96" s="22">
        <v>2014</v>
      </c>
      <c r="AR96" s="22" t="s">
        <v>17</v>
      </c>
      <c r="AS96" s="22">
        <v>2014</v>
      </c>
      <c r="AT96" s="22">
        <v>2015</v>
      </c>
      <c r="AU96" s="22">
        <v>2012</v>
      </c>
      <c r="AV96" s="22">
        <v>2011</v>
      </c>
      <c r="AW96" s="22">
        <v>2014</v>
      </c>
      <c r="AX96" s="22">
        <v>2014</v>
      </c>
      <c r="AY96" s="22">
        <v>2014</v>
      </c>
      <c r="AZ96" s="22">
        <v>2015</v>
      </c>
      <c r="BA96" s="22">
        <v>2015</v>
      </c>
      <c r="BB96" s="22">
        <v>2015</v>
      </c>
      <c r="BC96" s="22">
        <v>2015</v>
      </c>
      <c r="BD96" s="22">
        <v>2014</v>
      </c>
      <c r="BE96" s="22">
        <v>2014</v>
      </c>
      <c r="BF96" s="10"/>
    </row>
    <row r="97" spans="1:58" x14ac:dyDescent="0.35">
      <c r="A97" s="16" t="s">
        <v>621</v>
      </c>
      <c r="B97" s="11" t="s">
        <v>10291</v>
      </c>
      <c r="C97" s="20">
        <v>2014</v>
      </c>
      <c r="D97" s="20">
        <v>2014</v>
      </c>
      <c r="E97" s="20">
        <v>2014</v>
      </c>
      <c r="F97" s="20">
        <v>2014</v>
      </c>
      <c r="G97" s="20">
        <v>2014</v>
      </c>
      <c r="H97" s="20">
        <v>2014</v>
      </c>
      <c r="I97" s="20">
        <v>2014</v>
      </c>
      <c r="J97" s="20">
        <v>2015</v>
      </c>
      <c r="K97" s="20">
        <v>2015</v>
      </c>
      <c r="L97" s="20">
        <v>2015</v>
      </c>
      <c r="M97" s="22">
        <v>2016</v>
      </c>
      <c r="N97" s="22">
        <v>2016</v>
      </c>
      <c r="O97" s="22">
        <v>2015</v>
      </c>
      <c r="P97" s="22">
        <v>2015</v>
      </c>
      <c r="Q97" s="22">
        <v>2014</v>
      </c>
      <c r="R97" s="22" t="s">
        <v>17</v>
      </c>
      <c r="S97" s="22">
        <v>2016</v>
      </c>
      <c r="T97" s="22">
        <v>2013</v>
      </c>
      <c r="U97" s="22">
        <v>2014</v>
      </c>
      <c r="V97" s="22">
        <v>2014</v>
      </c>
      <c r="W97" s="22">
        <v>2015</v>
      </c>
      <c r="X97" s="22">
        <v>2004</v>
      </c>
      <c r="Y97" s="22">
        <v>2011</v>
      </c>
      <c r="Z97" s="22">
        <v>2014</v>
      </c>
      <c r="AA97" s="22">
        <v>2014</v>
      </c>
      <c r="AB97" s="22">
        <v>2014</v>
      </c>
      <c r="AC97" s="22">
        <v>2014</v>
      </c>
      <c r="AD97" s="22">
        <v>2015</v>
      </c>
      <c r="AE97" s="22" t="s">
        <v>17</v>
      </c>
      <c r="AF97" s="22">
        <v>2014</v>
      </c>
      <c r="AG97" s="21" t="s">
        <v>17</v>
      </c>
      <c r="AH97" s="22">
        <v>2014</v>
      </c>
      <c r="AI97" s="22">
        <v>2015</v>
      </c>
      <c r="AJ97" s="22">
        <v>2016</v>
      </c>
      <c r="AK97" s="23">
        <v>2015</v>
      </c>
      <c r="AL97" s="23">
        <v>2016</v>
      </c>
      <c r="AM97" s="22">
        <v>2015</v>
      </c>
      <c r="AN97" s="22">
        <v>2014</v>
      </c>
      <c r="AO97" s="22">
        <v>2014</v>
      </c>
      <c r="AP97" s="22" t="s">
        <v>17</v>
      </c>
      <c r="AQ97" s="22" t="s">
        <v>17</v>
      </c>
      <c r="AR97" s="22">
        <v>2015</v>
      </c>
      <c r="AS97" s="22">
        <v>2014</v>
      </c>
      <c r="AT97" s="22">
        <v>2015</v>
      </c>
      <c r="AU97" s="22">
        <v>2012</v>
      </c>
      <c r="AV97" s="22">
        <v>2007</v>
      </c>
      <c r="AW97" s="22">
        <v>2014</v>
      </c>
      <c r="AX97" s="22">
        <v>2014</v>
      </c>
      <c r="AY97" s="22">
        <v>2014</v>
      </c>
      <c r="AZ97" s="22">
        <v>2015</v>
      </c>
      <c r="BA97" s="22">
        <v>2015</v>
      </c>
      <c r="BB97" s="22">
        <v>2015</v>
      </c>
      <c r="BC97" s="22">
        <v>2015</v>
      </c>
      <c r="BD97" s="22">
        <v>2014</v>
      </c>
      <c r="BE97" s="22">
        <v>2014</v>
      </c>
      <c r="BF97" s="10"/>
    </row>
    <row r="98" spans="1:58" x14ac:dyDescent="0.35">
      <c r="A98" s="16" t="s">
        <v>7580</v>
      </c>
      <c r="B98" s="11" t="s">
        <v>10300</v>
      </c>
      <c r="C98" s="20">
        <v>2014</v>
      </c>
      <c r="D98" s="20">
        <v>2014</v>
      </c>
      <c r="E98" s="20">
        <v>2014</v>
      </c>
      <c r="F98" s="20">
        <v>2014</v>
      </c>
      <c r="G98" s="20">
        <v>2014</v>
      </c>
      <c r="H98" s="20">
        <v>2014</v>
      </c>
      <c r="I98" s="20">
        <v>2014</v>
      </c>
      <c r="J98" s="20">
        <v>2015</v>
      </c>
      <c r="K98" s="20">
        <v>2015</v>
      </c>
      <c r="L98" s="20">
        <v>2015</v>
      </c>
      <c r="M98" s="22">
        <v>2016</v>
      </c>
      <c r="N98" s="22">
        <v>2016</v>
      </c>
      <c r="O98" s="22">
        <v>2015</v>
      </c>
      <c r="P98" s="22">
        <v>2015</v>
      </c>
      <c r="Q98" s="22">
        <v>2014</v>
      </c>
      <c r="R98" s="22">
        <v>2009</v>
      </c>
      <c r="S98" s="22">
        <v>2016</v>
      </c>
      <c r="T98" s="22">
        <v>2013</v>
      </c>
      <c r="U98" s="22">
        <v>2014</v>
      </c>
      <c r="V98" s="22">
        <v>2014</v>
      </c>
      <c r="W98" s="22">
        <v>2015</v>
      </c>
      <c r="X98" s="22">
        <v>2014</v>
      </c>
      <c r="Y98" s="22" t="s">
        <v>17</v>
      </c>
      <c r="Z98" s="22">
        <v>2014</v>
      </c>
      <c r="AA98" s="22">
        <v>2014</v>
      </c>
      <c r="AB98" s="22">
        <v>2014</v>
      </c>
      <c r="AC98" s="22">
        <v>2014</v>
      </c>
      <c r="AD98" s="22">
        <v>2015</v>
      </c>
      <c r="AE98" s="22" t="s">
        <v>17</v>
      </c>
      <c r="AF98" s="22">
        <v>2014</v>
      </c>
      <c r="AG98" s="21">
        <v>2010</v>
      </c>
      <c r="AH98" s="22">
        <v>2014</v>
      </c>
      <c r="AI98" s="22">
        <v>2015</v>
      </c>
      <c r="AJ98" s="22">
        <v>2016</v>
      </c>
      <c r="AK98" s="23" t="s">
        <v>17</v>
      </c>
      <c r="AL98" s="23">
        <v>2015</v>
      </c>
      <c r="AM98" s="22">
        <v>2015</v>
      </c>
      <c r="AN98" s="22">
        <v>2014</v>
      </c>
      <c r="AO98" s="22">
        <v>2014</v>
      </c>
      <c r="AP98" s="22">
        <v>2014</v>
      </c>
      <c r="AQ98" s="22">
        <v>2014</v>
      </c>
      <c r="AR98" s="22">
        <v>2015</v>
      </c>
      <c r="AS98" s="22">
        <v>2014</v>
      </c>
      <c r="AT98" s="22">
        <v>2015</v>
      </c>
      <c r="AU98" s="22">
        <v>2012</v>
      </c>
      <c r="AV98" s="22">
        <v>2009</v>
      </c>
      <c r="AW98" s="22">
        <v>2014</v>
      </c>
      <c r="AX98" s="22">
        <v>2014</v>
      </c>
      <c r="AY98" s="22">
        <v>2014</v>
      </c>
      <c r="AZ98" s="22">
        <v>2015</v>
      </c>
      <c r="BA98" s="22">
        <v>2015</v>
      </c>
      <c r="BB98" s="22">
        <v>2014</v>
      </c>
      <c r="BC98" s="22">
        <v>2015</v>
      </c>
      <c r="BD98" s="22">
        <v>2014</v>
      </c>
      <c r="BE98" s="22">
        <v>2014</v>
      </c>
      <c r="BF98" s="10"/>
    </row>
    <row r="99" spans="1:58" x14ac:dyDescent="0.35">
      <c r="A99" s="16" t="s">
        <v>10292</v>
      </c>
      <c r="B99" s="11" t="s">
        <v>10293</v>
      </c>
      <c r="C99" s="20">
        <v>2014</v>
      </c>
      <c r="D99" s="20">
        <v>2014</v>
      </c>
      <c r="E99" s="20">
        <v>2014</v>
      </c>
      <c r="F99" s="20">
        <v>2014</v>
      </c>
      <c r="G99" s="20">
        <v>2014</v>
      </c>
      <c r="H99" s="20">
        <v>2014</v>
      </c>
      <c r="I99" s="20">
        <v>2014</v>
      </c>
      <c r="J99" s="20">
        <v>2015</v>
      </c>
      <c r="K99" s="20">
        <v>2015</v>
      </c>
      <c r="L99" s="20">
        <v>2015</v>
      </c>
      <c r="M99" s="22">
        <v>2016</v>
      </c>
      <c r="N99" s="22">
        <v>2016</v>
      </c>
      <c r="O99" s="22">
        <v>2015</v>
      </c>
      <c r="P99" s="22">
        <v>2015</v>
      </c>
      <c r="Q99" s="22">
        <v>2014</v>
      </c>
      <c r="R99" s="22">
        <v>2013</v>
      </c>
      <c r="S99" s="22">
        <v>2016</v>
      </c>
      <c r="T99" s="22">
        <v>2013</v>
      </c>
      <c r="U99" s="22">
        <v>2014</v>
      </c>
      <c r="V99" s="22">
        <v>2014</v>
      </c>
      <c r="W99" s="22">
        <v>2015</v>
      </c>
      <c r="X99" s="22">
        <v>2013</v>
      </c>
      <c r="Y99" s="22">
        <v>2010</v>
      </c>
      <c r="Z99" s="22">
        <v>2014</v>
      </c>
      <c r="AA99" s="22">
        <v>2014</v>
      </c>
      <c r="AB99" s="22">
        <v>2014</v>
      </c>
      <c r="AC99" s="22">
        <v>2014</v>
      </c>
      <c r="AD99" s="22">
        <v>2015</v>
      </c>
      <c r="AE99" s="22">
        <v>2012</v>
      </c>
      <c r="AF99" s="22">
        <v>2014</v>
      </c>
      <c r="AG99" s="21">
        <v>2007</v>
      </c>
      <c r="AH99" s="22">
        <v>2014</v>
      </c>
      <c r="AI99" s="22">
        <v>2015</v>
      </c>
      <c r="AJ99" s="22">
        <v>2016</v>
      </c>
      <c r="AK99" s="23" t="s">
        <v>17</v>
      </c>
      <c r="AL99" s="23">
        <v>2016</v>
      </c>
      <c r="AM99" s="22">
        <v>2015</v>
      </c>
      <c r="AN99" s="22">
        <v>2014</v>
      </c>
      <c r="AO99" s="22">
        <v>2014</v>
      </c>
      <c r="AP99" s="22" t="s">
        <v>17</v>
      </c>
      <c r="AQ99" s="22" t="s">
        <v>17</v>
      </c>
      <c r="AR99" s="22" t="s">
        <v>17</v>
      </c>
      <c r="AS99" s="22">
        <v>2014</v>
      </c>
      <c r="AT99" s="22">
        <v>2015</v>
      </c>
      <c r="AU99" s="22">
        <v>2012</v>
      </c>
      <c r="AV99" s="22">
        <v>2007</v>
      </c>
      <c r="AW99" s="22">
        <v>2014</v>
      </c>
      <c r="AX99" s="22">
        <v>2014</v>
      </c>
      <c r="AY99" s="22">
        <v>2014</v>
      </c>
      <c r="AZ99" s="22">
        <v>2015</v>
      </c>
      <c r="BA99" s="22">
        <v>2015</v>
      </c>
      <c r="BB99" s="22">
        <v>2015</v>
      </c>
      <c r="BC99" s="22">
        <v>2015</v>
      </c>
      <c r="BD99" s="22">
        <v>2014</v>
      </c>
      <c r="BE99" s="22">
        <v>2014</v>
      </c>
      <c r="BF99" s="10"/>
    </row>
    <row r="100" spans="1:58" x14ac:dyDescent="0.35">
      <c r="A100" s="16" t="s">
        <v>101</v>
      </c>
      <c r="B100" s="11" t="s">
        <v>10294</v>
      </c>
      <c r="C100" s="20">
        <v>2014</v>
      </c>
      <c r="D100" s="20">
        <v>2014</v>
      </c>
      <c r="E100" s="20">
        <v>2014</v>
      </c>
      <c r="F100" s="20">
        <v>2014</v>
      </c>
      <c r="G100" s="20">
        <v>2014</v>
      </c>
      <c r="H100" s="20">
        <v>2014</v>
      </c>
      <c r="I100" s="20">
        <v>2014</v>
      </c>
      <c r="J100" s="20">
        <v>2015</v>
      </c>
      <c r="K100" s="20">
        <v>2015</v>
      </c>
      <c r="L100" s="20">
        <v>2015</v>
      </c>
      <c r="M100" s="22">
        <v>2016</v>
      </c>
      <c r="N100" s="22">
        <v>2016</v>
      </c>
      <c r="O100" s="22">
        <v>2015</v>
      </c>
      <c r="P100" s="22">
        <v>2015</v>
      </c>
      <c r="Q100" s="22">
        <v>2014</v>
      </c>
      <c r="R100" s="22">
        <v>2007</v>
      </c>
      <c r="S100" s="22">
        <v>2016</v>
      </c>
      <c r="T100" s="22">
        <v>2013</v>
      </c>
      <c r="U100" s="22">
        <v>2014</v>
      </c>
      <c r="V100" s="22">
        <v>2014</v>
      </c>
      <c r="W100" s="22">
        <v>2015</v>
      </c>
      <c r="X100" s="22">
        <v>2007</v>
      </c>
      <c r="Y100" s="22">
        <v>2010</v>
      </c>
      <c r="Z100" s="22">
        <v>2014</v>
      </c>
      <c r="AA100" s="22">
        <v>2014</v>
      </c>
      <c r="AB100" s="22" t="s">
        <v>17</v>
      </c>
      <c r="AC100" s="22">
        <v>2014</v>
      </c>
      <c r="AD100" s="22">
        <v>2015</v>
      </c>
      <c r="AE100" s="22" t="s">
        <v>17</v>
      </c>
      <c r="AF100" s="22">
        <v>2014</v>
      </c>
      <c r="AG100" s="21" t="s">
        <v>17</v>
      </c>
      <c r="AH100" s="22">
        <v>2014</v>
      </c>
      <c r="AI100" s="22">
        <v>2015</v>
      </c>
      <c r="AJ100" s="22">
        <v>2016</v>
      </c>
      <c r="AK100" s="23">
        <v>2016</v>
      </c>
      <c r="AL100" s="23">
        <v>2015</v>
      </c>
      <c r="AM100" s="22">
        <v>2015</v>
      </c>
      <c r="AN100" s="22">
        <v>2014</v>
      </c>
      <c r="AO100" s="22">
        <v>2014</v>
      </c>
      <c r="AP100" s="22" t="s">
        <v>17</v>
      </c>
      <c r="AQ100" s="22" t="s">
        <v>17</v>
      </c>
      <c r="AR100" s="22" t="s">
        <v>17</v>
      </c>
      <c r="AS100" s="22">
        <v>2014</v>
      </c>
      <c r="AT100" s="22">
        <v>2015</v>
      </c>
      <c r="AU100" s="22">
        <v>2012</v>
      </c>
      <c r="AV100" s="22">
        <v>2013</v>
      </c>
      <c r="AW100" s="22">
        <v>2014</v>
      </c>
      <c r="AX100" s="22">
        <v>2014</v>
      </c>
      <c r="AY100" s="22">
        <v>2014</v>
      </c>
      <c r="AZ100" s="22">
        <v>2015</v>
      </c>
      <c r="BA100" s="22" t="s">
        <v>17</v>
      </c>
      <c r="BB100" s="22">
        <v>2015</v>
      </c>
      <c r="BC100" s="22">
        <v>2015</v>
      </c>
      <c r="BD100" s="22">
        <v>2014</v>
      </c>
      <c r="BE100" s="22">
        <v>2014</v>
      </c>
      <c r="BF100" s="10"/>
    </row>
    <row r="101" spans="1:58" x14ac:dyDescent="0.35">
      <c r="A101" s="16" t="s">
        <v>10297</v>
      </c>
      <c r="B101" s="11" t="s">
        <v>10298</v>
      </c>
      <c r="C101" s="20">
        <v>2014</v>
      </c>
      <c r="D101" s="20">
        <v>2014</v>
      </c>
      <c r="E101" s="20">
        <v>2014</v>
      </c>
      <c r="F101" s="20">
        <v>2014</v>
      </c>
      <c r="G101" s="20">
        <v>2014</v>
      </c>
      <c r="H101" s="20">
        <v>2014</v>
      </c>
      <c r="I101" s="20">
        <v>2014</v>
      </c>
      <c r="J101" s="20">
        <v>2015</v>
      </c>
      <c r="K101" s="20">
        <v>2015</v>
      </c>
      <c r="L101" s="20">
        <v>2015</v>
      </c>
      <c r="M101" s="22">
        <v>2016</v>
      </c>
      <c r="N101" s="22">
        <v>2016</v>
      </c>
      <c r="O101" s="22">
        <v>2015</v>
      </c>
      <c r="P101" s="22">
        <v>2015</v>
      </c>
      <c r="Q101" s="22">
        <v>2014</v>
      </c>
      <c r="R101" s="22" t="s">
        <v>17</v>
      </c>
      <c r="S101" s="22">
        <v>2016</v>
      </c>
      <c r="T101" s="22">
        <v>2013</v>
      </c>
      <c r="U101" s="22">
        <v>2014</v>
      </c>
      <c r="V101" s="22" t="s">
        <v>17</v>
      </c>
      <c r="W101" s="22" t="s">
        <v>17</v>
      </c>
      <c r="X101" s="22" t="s">
        <v>17</v>
      </c>
      <c r="Y101" s="22" t="s">
        <v>17</v>
      </c>
      <c r="Z101" s="22" t="s">
        <v>17</v>
      </c>
      <c r="AA101" s="22" t="s">
        <v>17</v>
      </c>
      <c r="AB101" s="22" t="s">
        <v>17</v>
      </c>
      <c r="AC101" s="22" t="s">
        <v>17</v>
      </c>
      <c r="AD101" s="22">
        <v>2015</v>
      </c>
      <c r="AE101" s="22" t="s">
        <v>17</v>
      </c>
      <c r="AF101" s="22" t="s">
        <v>17</v>
      </c>
      <c r="AG101" s="21" t="s">
        <v>17</v>
      </c>
      <c r="AH101" s="22">
        <v>2014</v>
      </c>
      <c r="AI101" s="22">
        <v>2015</v>
      </c>
      <c r="AJ101" s="22">
        <v>2016</v>
      </c>
      <c r="AK101" s="23" t="s">
        <v>17</v>
      </c>
      <c r="AL101" s="23">
        <v>2015</v>
      </c>
      <c r="AM101" s="22">
        <v>2015</v>
      </c>
      <c r="AN101" s="22">
        <v>2014</v>
      </c>
      <c r="AO101" s="22">
        <v>2014</v>
      </c>
      <c r="AP101" s="22" t="s">
        <v>17</v>
      </c>
      <c r="AQ101" s="22" t="s">
        <v>17</v>
      </c>
      <c r="AR101" s="22" t="s">
        <v>17</v>
      </c>
      <c r="AS101" s="22">
        <v>2014</v>
      </c>
      <c r="AT101" s="22" t="s">
        <v>17</v>
      </c>
      <c r="AU101" s="22">
        <v>2012</v>
      </c>
      <c r="AV101" s="22" t="s">
        <v>17</v>
      </c>
      <c r="AW101" s="22">
        <v>2014</v>
      </c>
      <c r="AX101" s="22">
        <v>2014</v>
      </c>
      <c r="AY101" s="22">
        <v>2014</v>
      </c>
      <c r="AZ101" s="22" t="s">
        <v>17</v>
      </c>
      <c r="BA101" s="22" t="s">
        <v>17</v>
      </c>
      <c r="BB101" s="22" t="s">
        <v>755</v>
      </c>
      <c r="BC101" s="22">
        <v>2015</v>
      </c>
      <c r="BD101" s="22">
        <v>2014</v>
      </c>
      <c r="BE101" s="22">
        <v>2014</v>
      </c>
      <c r="BF101" s="10"/>
    </row>
    <row r="102" spans="1:58" x14ac:dyDescent="0.35">
      <c r="A102" s="16" t="s">
        <v>3196</v>
      </c>
      <c r="B102" s="11" t="s">
        <v>10301</v>
      </c>
      <c r="C102" s="20">
        <v>2014</v>
      </c>
      <c r="D102" s="20">
        <v>2014</v>
      </c>
      <c r="E102" s="20">
        <v>2014</v>
      </c>
      <c r="F102" s="20">
        <v>2014</v>
      </c>
      <c r="G102" s="20">
        <v>2014</v>
      </c>
      <c r="H102" s="20">
        <v>2014</v>
      </c>
      <c r="I102" s="20">
        <v>2014</v>
      </c>
      <c r="J102" s="20">
        <v>2015</v>
      </c>
      <c r="K102" s="20">
        <v>2015</v>
      </c>
      <c r="L102" s="20">
        <v>2015</v>
      </c>
      <c r="M102" s="22">
        <v>2016</v>
      </c>
      <c r="N102" s="22">
        <v>2016</v>
      </c>
      <c r="O102" s="22">
        <v>2015</v>
      </c>
      <c r="P102" s="22">
        <v>2015</v>
      </c>
      <c r="Q102" s="22">
        <v>2014</v>
      </c>
      <c r="R102" s="22" t="s">
        <v>17</v>
      </c>
      <c r="S102" s="22">
        <v>2016</v>
      </c>
      <c r="T102" s="22">
        <v>2013</v>
      </c>
      <c r="U102" s="22">
        <v>2014</v>
      </c>
      <c r="V102" s="22" t="s">
        <v>17</v>
      </c>
      <c r="W102" s="22">
        <v>2015</v>
      </c>
      <c r="X102" s="22" t="s">
        <v>17</v>
      </c>
      <c r="Y102" s="22">
        <v>2012</v>
      </c>
      <c r="Z102" s="22">
        <v>2014</v>
      </c>
      <c r="AA102" s="22">
        <v>2014</v>
      </c>
      <c r="AB102" s="22" t="s">
        <v>17</v>
      </c>
      <c r="AC102" s="22">
        <v>2014</v>
      </c>
      <c r="AD102" s="22">
        <v>2015</v>
      </c>
      <c r="AE102" s="22" t="s">
        <v>17</v>
      </c>
      <c r="AF102" s="22">
        <v>2014</v>
      </c>
      <c r="AG102" s="21">
        <v>2012</v>
      </c>
      <c r="AH102" s="22">
        <v>2014</v>
      </c>
      <c r="AI102" s="22">
        <v>2015</v>
      </c>
      <c r="AJ102" s="22">
        <v>2016</v>
      </c>
      <c r="AK102" s="23" t="s">
        <v>17</v>
      </c>
      <c r="AL102" s="23">
        <v>2015</v>
      </c>
      <c r="AM102" s="22">
        <v>2015</v>
      </c>
      <c r="AN102" s="22">
        <v>2014</v>
      </c>
      <c r="AO102" s="22">
        <v>2014</v>
      </c>
      <c r="AP102" s="22">
        <v>2014</v>
      </c>
      <c r="AQ102" s="22">
        <v>2014</v>
      </c>
      <c r="AR102" s="22" t="s">
        <v>17</v>
      </c>
      <c r="AS102" s="22">
        <v>2014</v>
      </c>
      <c r="AT102" s="22">
        <v>2015</v>
      </c>
      <c r="AU102" s="22">
        <v>2012</v>
      </c>
      <c r="AV102" s="22">
        <v>2011</v>
      </c>
      <c r="AW102" s="22">
        <v>2014</v>
      </c>
      <c r="AX102" s="22">
        <v>2014</v>
      </c>
      <c r="AY102" s="22">
        <v>2014</v>
      </c>
      <c r="AZ102" s="22">
        <v>2015</v>
      </c>
      <c r="BA102" s="22">
        <v>2015</v>
      </c>
      <c r="BB102" s="22">
        <v>2015</v>
      </c>
      <c r="BC102" s="22">
        <v>2015</v>
      </c>
      <c r="BD102" s="22">
        <v>2014</v>
      </c>
      <c r="BE102" s="22">
        <v>2014</v>
      </c>
      <c r="BF102" s="10"/>
    </row>
    <row r="103" spans="1:58" x14ac:dyDescent="0.35">
      <c r="A103" s="16" t="s">
        <v>10302</v>
      </c>
      <c r="B103" s="11" t="s">
        <v>10303</v>
      </c>
      <c r="C103" s="20">
        <v>2014</v>
      </c>
      <c r="D103" s="20">
        <v>2014</v>
      </c>
      <c r="E103" s="20">
        <v>2014</v>
      </c>
      <c r="F103" s="20">
        <v>2014</v>
      </c>
      <c r="G103" s="20">
        <v>2014</v>
      </c>
      <c r="H103" s="20">
        <v>2014</v>
      </c>
      <c r="I103" s="20">
        <v>2014</v>
      </c>
      <c r="J103" s="20">
        <v>2015</v>
      </c>
      <c r="K103" s="20">
        <v>2015</v>
      </c>
      <c r="L103" s="20">
        <v>2015</v>
      </c>
      <c r="M103" s="22">
        <v>2016</v>
      </c>
      <c r="N103" s="22">
        <v>2016</v>
      </c>
      <c r="O103" s="22">
        <v>2015</v>
      </c>
      <c r="P103" s="22">
        <v>2015</v>
      </c>
      <c r="Q103" s="22">
        <v>2014</v>
      </c>
      <c r="R103" s="22" t="s">
        <v>17</v>
      </c>
      <c r="S103" s="22">
        <v>2016</v>
      </c>
      <c r="T103" s="22">
        <v>2013</v>
      </c>
      <c r="U103" s="22">
        <v>2014</v>
      </c>
      <c r="V103" s="22" t="s">
        <v>17</v>
      </c>
      <c r="W103" s="22">
        <v>2015</v>
      </c>
      <c r="X103" s="22" t="s">
        <v>17</v>
      </c>
      <c r="Y103" s="22">
        <v>2013</v>
      </c>
      <c r="Z103" s="22">
        <v>2014</v>
      </c>
      <c r="AA103" s="22">
        <v>2014</v>
      </c>
      <c r="AB103" s="22" t="s">
        <v>17</v>
      </c>
      <c r="AC103" s="22">
        <v>2014</v>
      </c>
      <c r="AD103" s="22">
        <v>2015</v>
      </c>
      <c r="AE103" s="22" t="s">
        <v>17</v>
      </c>
      <c r="AF103" s="22">
        <v>2014</v>
      </c>
      <c r="AG103" s="21">
        <v>2012</v>
      </c>
      <c r="AH103" s="22">
        <v>2014</v>
      </c>
      <c r="AI103" s="22">
        <v>2015</v>
      </c>
      <c r="AJ103" s="22">
        <v>2016</v>
      </c>
      <c r="AK103" s="23" t="s">
        <v>17</v>
      </c>
      <c r="AL103" s="23">
        <v>2015</v>
      </c>
      <c r="AM103" s="22">
        <v>2015</v>
      </c>
      <c r="AN103" s="22">
        <v>2014</v>
      </c>
      <c r="AO103" s="22">
        <v>2014</v>
      </c>
      <c r="AP103" s="22">
        <v>2014</v>
      </c>
      <c r="AQ103" s="22">
        <v>2014</v>
      </c>
      <c r="AR103" s="22" t="s">
        <v>17</v>
      </c>
      <c r="AS103" s="22">
        <v>2014</v>
      </c>
      <c r="AT103" s="22">
        <v>2015</v>
      </c>
      <c r="AU103" s="22">
        <v>2012</v>
      </c>
      <c r="AV103" s="22" t="s">
        <v>17</v>
      </c>
      <c r="AW103" s="22">
        <v>2014</v>
      </c>
      <c r="AX103" s="22">
        <v>2014</v>
      </c>
      <c r="AY103" s="22">
        <v>2014</v>
      </c>
      <c r="AZ103" s="22">
        <v>2015</v>
      </c>
      <c r="BA103" s="22">
        <v>2015</v>
      </c>
      <c r="BB103" s="22">
        <v>2015</v>
      </c>
      <c r="BC103" s="22">
        <v>2015</v>
      </c>
      <c r="BD103" s="22">
        <v>2014</v>
      </c>
      <c r="BE103" s="22">
        <v>2014</v>
      </c>
      <c r="BF103" s="10"/>
    </row>
    <row r="104" spans="1:58" x14ac:dyDescent="0.35">
      <c r="A104" s="16" t="s">
        <v>2094</v>
      </c>
      <c r="B104" s="11" t="s">
        <v>10309</v>
      </c>
      <c r="C104" s="20">
        <v>2014</v>
      </c>
      <c r="D104" s="20">
        <v>2014</v>
      </c>
      <c r="E104" s="20">
        <v>2014</v>
      </c>
      <c r="F104" s="20">
        <v>2014</v>
      </c>
      <c r="G104" s="20">
        <v>2014</v>
      </c>
      <c r="H104" s="20">
        <v>2014</v>
      </c>
      <c r="I104" s="20">
        <v>2014</v>
      </c>
      <c r="J104" s="20">
        <v>2015</v>
      </c>
      <c r="K104" s="20">
        <v>2015</v>
      </c>
      <c r="L104" s="20">
        <v>2015</v>
      </c>
      <c r="M104" s="22">
        <v>2016</v>
      </c>
      <c r="N104" s="22">
        <v>2016</v>
      </c>
      <c r="O104" s="22">
        <v>2015</v>
      </c>
      <c r="P104" s="22">
        <v>2015</v>
      </c>
      <c r="Q104" s="22">
        <v>2014</v>
      </c>
      <c r="R104" s="22">
        <v>2009</v>
      </c>
      <c r="S104" s="22">
        <v>2016</v>
      </c>
      <c r="T104" s="22">
        <v>2013</v>
      </c>
      <c r="U104" s="22">
        <v>2014</v>
      </c>
      <c r="V104" s="22">
        <v>2014</v>
      </c>
      <c r="W104" s="22">
        <v>2015</v>
      </c>
      <c r="X104" s="22">
        <v>2004</v>
      </c>
      <c r="Y104" s="22">
        <v>2010</v>
      </c>
      <c r="Z104" s="22">
        <v>2014</v>
      </c>
      <c r="AA104" s="22">
        <v>2014</v>
      </c>
      <c r="AB104" s="22">
        <v>2014</v>
      </c>
      <c r="AC104" s="22">
        <v>2014</v>
      </c>
      <c r="AD104" s="22">
        <v>2015</v>
      </c>
      <c r="AE104" s="22">
        <v>2012</v>
      </c>
      <c r="AF104" s="22" t="s">
        <v>17</v>
      </c>
      <c r="AG104" s="21">
        <v>2010</v>
      </c>
      <c r="AH104" s="22">
        <v>2014</v>
      </c>
      <c r="AI104" s="22">
        <v>2015</v>
      </c>
      <c r="AJ104" s="22">
        <v>2016</v>
      </c>
      <c r="AK104" s="23" t="s">
        <v>17</v>
      </c>
      <c r="AL104" s="23">
        <v>2015</v>
      </c>
      <c r="AM104" s="22">
        <v>2015</v>
      </c>
      <c r="AN104" s="22">
        <v>2014</v>
      </c>
      <c r="AO104" s="22">
        <v>2014</v>
      </c>
      <c r="AP104" s="22">
        <v>2014</v>
      </c>
      <c r="AQ104" s="22">
        <v>2014</v>
      </c>
      <c r="AR104" s="22">
        <v>2015</v>
      </c>
      <c r="AS104" s="22">
        <v>2014</v>
      </c>
      <c r="AT104" s="22">
        <v>2015</v>
      </c>
      <c r="AU104" s="22">
        <v>2012</v>
      </c>
      <c r="AV104" s="22">
        <v>2009</v>
      </c>
      <c r="AW104" s="22">
        <v>2014</v>
      </c>
      <c r="AX104" s="22">
        <v>2014</v>
      </c>
      <c r="AY104" s="22">
        <v>2014</v>
      </c>
      <c r="AZ104" s="22">
        <v>2015</v>
      </c>
      <c r="BA104" s="22">
        <v>2015</v>
      </c>
      <c r="BB104" s="22">
        <v>2015</v>
      </c>
      <c r="BC104" s="22">
        <v>2015</v>
      </c>
      <c r="BD104" s="22">
        <v>2014</v>
      </c>
      <c r="BE104" s="22">
        <v>2014</v>
      </c>
      <c r="BF104" s="10"/>
    </row>
    <row r="105" spans="1:58" x14ac:dyDescent="0.35">
      <c r="A105" s="16" t="s">
        <v>1193</v>
      </c>
      <c r="B105" s="11" t="s">
        <v>10329</v>
      </c>
      <c r="C105" s="20">
        <v>2014</v>
      </c>
      <c r="D105" s="20">
        <v>2014</v>
      </c>
      <c r="E105" s="20">
        <v>2014</v>
      </c>
      <c r="F105" s="20">
        <v>2014</v>
      </c>
      <c r="G105" s="20">
        <v>2014</v>
      </c>
      <c r="H105" s="20">
        <v>2014</v>
      </c>
      <c r="I105" s="20">
        <v>2014</v>
      </c>
      <c r="J105" s="20">
        <v>2015</v>
      </c>
      <c r="K105" s="20">
        <v>2015</v>
      </c>
      <c r="L105" s="20">
        <v>2015</v>
      </c>
      <c r="M105" s="22">
        <v>2016</v>
      </c>
      <c r="N105" s="22">
        <v>2016</v>
      </c>
      <c r="O105" s="22">
        <v>2015</v>
      </c>
      <c r="P105" s="22">
        <v>2015</v>
      </c>
      <c r="Q105" s="22">
        <v>2014</v>
      </c>
      <c r="R105" s="22">
        <v>2010</v>
      </c>
      <c r="S105" s="22">
        <v>2016</v>
      </c>
      <c r="T105" s="22">
        <v>2013</v>
      </c>
      <c r="U105" s="22">
        <v>2014</v>
      </c>
      <c r="V105" s="22">
        <v>2014</v>
      </c>
      <c r="W105" s="22">
        <v>2015</v>
      </c>
      <c r="X105" s="22">
        <v>2014</v>
      </c>
      <c r="Y105" s="22">
        <v>2010</v>
      </c>
      <c r="Z105" s="22">
        <v>2014</v>
      </c>
      <c r="AA105" s="22">
        <v>2014</v>
      </c>
      <c r="AB105" s="22">
        <v>2014</v>
      </c>
      <c r="AC105" s="22">
        <v>2014</v>
      </c>
      <c r="AD105" s="22">
        <v>2015</v>
      </c>
      <c r="AE105" s="22">
        <v>2012</v>
      </c>
      <c r="AF105" s="22">
        <v>2014</v>
      </c>
      <c r="AG105" s="21">
        <v>2010</v>
      </c>
      <c r="AH105" s="22">
        <v>2014</v>
      </c>
      <c r="AI105" s="22">
        <v>2015</v>
      </c>
      <c r="AJ105" s="22">
        <v>2016</v>
      </c>
      <c r="AK105" s="23" t="s">
        <v>17</v>
      </c>
      <c r="AL105" s="23">
        <v>2015</v>
      </c>
      <c r="AM105" s="22">
        <v>2015</v>
      </c>
      <c r="AN105" s="22">
        <v>2014</v>
      </c>
      <c r="AO105" s="22">
        <v>2014</v>
      </c>
      <c r="AP105" s="22">
        <v>2013</v>
      </c>
      <c r="AQ105" s="22">
        <v>2013</v>
      </c>
      <c r="AR105" s="22">
        <v>2015</v>
      </c>
      <c r="AS105" s="22">
        <v>2014</v>
      </c>
      <c r="AT105" s="22">
        <v>2015</v>
      </c>
      <c r="AU105" s="22">
        <v>2012</v>
      </c>
      <c r="AV105" s="22">
        <v>2010</v>
      </c>
      <c r="AW105" s="22">
        <v>2014</v>
      </c>
      <c r="AX105" s="22">
        <v>2014</v>
      </c>
      <c r="AY105" s="22">
        <v>2014</v>
      </c>
      <c r="AZ105" s="22">
        <v>2015</v>
      </c>
      <c r="BA105" s="22">
        <v>2015</v>
      </c>
      <c r="BB105" s="22">
        <v>2015</v>
      </c>
      <c r="BC105" s="22">
        <v>2015</v>
      </c>
      <c r="BD105" s="22">
        <v>2014</v>
      </c>
      <c r="BE105" s="22">
        <v>2014</v>
      </c>
      <c r="BF105" s="10"/>
    </row>
    <row r="106" spans="1:58" x14ac:dyDescent="0.35">
      <c r="A106" s="16" t="s">
        <v>2908</v>
      </c>
      <c r="B106" s="11" t="s">
        <v>10330</v>
      </c>
      <c r="C106" s="20">
        <v>2014</v>
      </c>
      <c r="D106" s="20">
        <v>2014</v>
      </c>
      <c r="E106" s="20">
        <v>2014</v>
      </c>
      <c r="F106" s="20">
        <v>2014</v>
      </c>
      <c r="G106" s="20">
        <v>2014</v>
      </c>
      <c r="H106" s="20">
        <v>2014</v>
      </c>
      <c r="I106" s="20">
        <v>2014</v>
      </c>
      <c r="J106" s="20">
        <v>2015</v>
      </c>
      <c r="K106" s="20">
        <v>2015</v>
      </c>
      <c r="L106" s="20">
        <v>2015</v>
      </c>
      <c r="M106" s="22">
        <v>2016</v>
      </c>
      <c r="N106" s="22">
        <v>2016</v>
      </c>
      <c r="O106" s="22">
        <v>2015</v>
      </c>
      <c r="P106" s="22">
        <v>2015</v>
      </c>
      <c r="Q106" s="22">
        <v>2014</v>
      </c>
      <c r="R106" s="22" t="s">
        <v>17</v>
      </c>
      <c r="S106" s="22">
        <v>2016</v>
      </c>
      <c r="T106" s="22">
        <v>2013</v>
      </c>
      <c r="U106" s="22">
        <v>2014</v>
      </c>
      <c r="V106" s="22" t="s">
        <v>17</v>
      </c>
      <c r="W106" s="22">
        <v>2015</v>
      </c>
      <c r="X106" s="22">
        <v>2006</v>
      </c>
      <c r="Y106" s="22">
        <v>2010</v>
      </c>
      <c r="Z106" s="22">
        <v>2014</v>
      </c>
      <c r="AA106" s="22">
        <v>2014</v>
      </c>
      <c r="AB106" s="22">
        <v>2014</v>
      </c>
      <c r="AC106" s="22">
        <v>2014</v>
      </c>
      <c r="AD106" s="22">
        <v>2015</v>
      </c>
      <c r="AE106" s="22">
        <v>2012</v>
      </c>
      <c r="AF106" s="22">
        <v>2014</v>
      </c>
      <c r="AG106" s="21">
        <v>2009</v>
      </c>
      <c r="AH106" s="22">
        <v>2014</v>
      </c>
      <c r="AI106" s="22">
        <v>2015</v>
      </c>
      <c r="AJ106" s="22">
        <v>2016</v>
      </c>
      <c r="AK106" s="23" t="s">
        <v>17</v>
      </c>
      <c r="AL106" s="23">
        <v>2015</v>
      </c>
      <c r="AM106" s="22">
        <v>2015</v>
      </c>
      <c r="AN106" s="22">
        <v>2014</v>
      </c>
      <c r="AO106" s="22">
        <v>2014</v>
      </c>
      <c r="AP106" s="22">
        <v>2014</v>
      </c>
      <c r="AQ106" s="22">
        <v>2014</v>
      </c>
      <c r="AR106" s="22">
        <v>2011</v>
      </c>
      <c r="AS106" s="22">
        <v>2014</v>
      </c>
      <c r="AT106" s="22">
        <v>2015</v>
      </c>
      <c r="AU106" s="22">
        <v>2012</v>
      </c>
      <c r="AV106" s="22">
        <v>2010</v>
      </c>
      <c r="AW106" s="22">
        <v>2014</v>
      </c>
      <c r="AX106" s="22">
        <v>2014</v>
      </c>
      <c r="AY106" s="22">
        <v>2014</v>
      </c>
      <c r="AZ106" s="22">
        <v>2015</v>
      </c>
      <c r="BA106" s="22">
        <v>2015</v>
      </c>
      <c r="BB106" s="22">
        <v>2015</v>
      </c>
      <c r="BC106" s="22">
        <v>2015</v>
      </c>
      <c r="BD106" s="22">
        <v>2014</v>
      </c>
      <c r="BE106" s="22">
        <v>2014</v>
      </c>
      <c r="BF106" s="10"/>
    </row>
    <row r="107" spans="1:58" x14ac:dyDescent="0.35">
      <c r="A107" s="16" t="s">
        <v>10310</v>
      </c>
      <c r="B107" s="11" t="s">
        <v>10311</v>
      </c>
      <c r="C107" s="20">
        <v>2014</v>
      </c>
      <c r="D107" s="20">
        <v>2014</v>
      </c>
      <c r="E107" s="20">
        <v>2014</v>
      </c>
      <c r="F107" s="20">
        <v>2014</v>
      </c>
      <c r="G107" s="20">
        <v>2014</v>
      </c>
      <c r="H107" s="20">
        <v>2014</v>
      </c>
      <c r="I107" s="20">
        <v>2014</v>
      </c>
      <c r="J107" s="20">
        <v>2015</v>
      </c>
      <c r="K107" s="20">
        <v>2015</v>
      </c>
      <c r="L107" s="20">
        <v>2015</v>
      </c>
      <c r="M107" s="22">
        <v>2016</v>
      </c>
      <c r="N107" s="22">
        <v>2016</v>
      </c>
      <c r="O107" s="22">
        <v>2015</v>
      </c>
      <c r="P107" s="22">
        <v>2015</v>
      </c>
      <c r="Q107" s="22">
        <v>2014</v>
      </c>
      <c r="R107" s="22">
        <v>2009</v>
      </c>
      <c r="S107" s="22">
        <v>2016</v>
      </c>
      <c r="T107" s="22">
        <v>2013</v>
      </c>
      <c r="U107" s="22">
        <v>2014</v>
      </c>
      <c r="V107" s="22">
        <v>2014</v>
      </c>
      <c r="W107" s="22">
        <v>2015</v>
      </c>
      <c r="X107" s="22">
        <v>2009</v>
      </c>
      <c r="Y107" s="22">
        <v>2010</v>
      </c>
      <c r="Z107" s="22">
        <v>2014</v>
      </c>
      <c r="AA107" s="22">
        <v>2014</v>
      </c>
      <c r="AB107" s="22">
        <v>2013</v>
      </c>
      <c r="AC107" s="22">
        <v>2014</v>
      </c>
      <c r="AD107" s="22">
        <v>2015</v>
      </c>
      <c r="AE107" s="22" t="s">
        <v>17</v>
      </c>
      <c r="AF107" s="22">
        <v>2014</v>
      </c>
      <c r="AG107" s="21">
        <v>2009</v>
      </c>
      <c r="AH107" s="22">
        <v>2014</v>
      </c>
      <c r="AI107" s="22">
        <v>2015</v>
      </c>
      <c r="AJ107" s="22">
        <v>2016</v>
      </c>
      <c r="AK107" s="23" t="s">
        <v>17</v>
      </c>
      <c r="AL107" s="23" t="s">
        <v>17</v>
      </c>
      <c r="AM107" s="22">
        <v>2015</v>
      </c>
      <c r="AN107" s="22">
        <v>2014</v>
      </c>
      <c r="AO107" s="22">
        <v>2014</v>
      </c>
      <c r="AP107" s="22">
        <v>2013</v>
      </c>
      <c r="AQ107" s="22">
        <v>2013</v>
      </c>
      <c r="AR107" s="22">
        <v>2011</v>
      </c>
      <c r="AS107" s="22">
        <v>2014</v>
      </c>
      <c r="AT107" s="22" t="s">
        <v>17</v>
      </c>
      <c r="AU107" s="22">
        <v>2012</v>
      </c>
      <c r="AV107" s="22">
        <v>2006</v>
      </c>
      <c r="AW107" s="22">
        <v>2014</v>
      </c>
      <c r="AX107" s="22">
        <v>2014</v>
      </c>
      <c r="AY107" s="22">
        <v>2014</v>
      </c>
      <c r="AZ107" s="22">
        <v>2015</v>
      </c>
      <c r="BA107" s="22">
        <v>2015</v>
      </c>
      <c r="BB107" s="22">
        <v>2015</v>
      </c>
      <c r="BC107" s="22">
        <v>2015</v>
      </c>
      <c r="BD107" s="22">
        <v>2014</v>
      </c>
      <c r="BE107" s="22">
        <v>2014</v>
      </c>
      <c r="BF107" s="10"/>
    </row>
    <row r="108" spans="1:58" x14ac:dyDescent="0.35">
      <c r="A108" s="16" t="s">
        <v>15</v>
      </c>
      <c r="B108" s="11" t="s">
        <v>10317</v>
      </c>
      <c r="C108" s="20">
        <v>2014</v>
      </c>
      <c r="D108" s="20">
        <v>2014</v>
      </c>
      <c r="E108" s="20">
        <v>2014</v>
      </c>
      <c r="F108" s="20">
        <v>2014</v>
      </c>
      <c r="G108" s="20">
        <v>2014</v>
      </c>
      <c r="H108" s="20">
        <v>2014</v>
      </c>
      <c r="I108" s="20">
        <v>2014</v>
      </c>
      <c r="J108" s="20">
        <v>2015</v>
      </c>
      <c r="K108" s="20">
        <v>2015</v>
      </c>
      <c r="L108" s="20">
        <v>2015</v>
      </c>
      <c r="M108" s="22">
        <v>2016</v>
      </c>
      <c r="N108" s="22">
        <v>2016</v>
      </c>
      <c r="O108" s="22">
        <v>2015</v>
      </c>
      <c r="P108" s="22">
        <v>2015</v>
      </c>
      <c r="Q108" s="22">
        <v>2014</v>
      </c>
      <c r="R108" s="22">
        <v>2013</v>
      </c>
      <c r="S108" s="22">
        <v>2016</v>
      </c>
      <c r="T108" s="22">
        <v>2013</v>
      </c>
      <c r="U108" s="22">
        <v>2014</v>
      </c>
      <c r="V108" s="22">
        <v>2014</v>
      </c>
      <c r="W108" s="22">
        <v>2015</v>
      </c>
      <c r="X108" s="22">
        <v>2006</v>
      </c>
      <c r="Y108" s="22">
        <v>2010</v>
      </c>
      <c r="Z108" s="22">
        <v>2014</v>
      </c>
      <c r="AA108" s="22">
        <v>2014</v>
      </c>
      <c r="AB108" s="22">
        <v>2014</v>
      </c>
      <c r="AC108" s="22">
        <v>2014</v>
      </c>
      <c r="AD108" s="22">
        <v>2015</v>
      </c>
      <c r="AE108" s="22">
        <v>2012</v>
      </c>
      <c r="AF108" s="22">
        <v>2014</v>
      </c>
      <c r="AG108" s="21">
        <v>2010</v>
      </c>
      <c r="AH108" s="22">
        <v>2014</v>
      </c>
      <c r="AI108" s="22">
        <v>2015</v>
      </c>
      <c r="AJ108" s="22">
        <v>2016</v>
      </c>
      <c r="AK108" s="23">
        <v>2016</v>
      </c>
      <c r="AL108" s="23">
        <v>2015</v>
      </c>
      <c r="AM108" s="22">
        <v>2015</v>
      </c>
      <c r="AN108" s="22">
        <v>2014</v>
      </c>
      <c r="AO108" s="22">
        <v>2014</v>
      </c>
      <c r="AP108" s="22">
        <v>2014</v>
      </c>
      <c r="AQ108" s="22">
        <v>2014</v>
      </c>
      <c r="AR108" s="22">
        <v>2015</v>
      </c>
      <c r="AS108" s="22">
        <v>2014</v>
      </c>
      <c r="AT108" s="22">
        <v>2015</v>
      </c>
      <c r="AU108" s="22">
        <v>2012</v>
      </c>
      <c r="AV108" s="22">
        <v>2011</v>
      </c>
      <c r="AW108" s="22">
        <v>2014</v>
      </c>
      <c r="AX108" s="22">
        <v>2014</v>
      </c>
      <c r="AY108" s="22">
        <v>2014</v>
      </c>
      <c r="AZ108" s="22">
        <v>2015</v>
      </c>
      <c r="BA108" s="22">
        <v>2015</v>
      </c>
      <c r="BB108" s="22">
        <v>2015</v>
      </c>
      <c r="BC108" s="22">
        <v>2015</v>
      </c>
      <c r="BD108" s="22">
        <v>2014</v>
      </c>
      <c r="BE108" s="22">
        <v>2014</v>
      </c>
      <c r="BF108" s="10"/>
    </row>
    <row r="109" spans="1:58" x14ac:dyDescent="0.35">
      <c r="A109" s="16" t="s">
        <v>10318</v>
      </c>
      <c r="B109" s="11" t="s">
        <v>10319</v>
      </c>
      <c r="C109" s="20">
        <v>2014</v>
      </c>
      <c r="D109" s="20">
        <v>2014</v>
      </c>
      <c r="E109" s="20">
        <v>2014</v>
      </c>
      <c r="F109" s="20">
        <v>2014</v>
      </c>
      <c r="G109" s="20">
        <v>2014</v>
      </c>
      <c r="H109" s="20">
        <v>2014</v>
      </c>
      <c r="I109" s="20">
        <v>2014</v>
      </c>
      <c r="J109" s="20">
        <v>2015</v>
      </c>
      <c r="K109" s="20">
        <v>2015</v>
      </c>
      <c r="L109" s="20">
        <v>2015</v>
      </c>
      <c r="M109" s="22">
        <v>2016</v>
      </c>
      <c r="N109" s="22">
        <v>2016</v>
      </c>
      <c r="O109" s="22">
        <v>2015</v>
      </c>
      <c r="P109" s="22">
        <v>2015</v>
      </c>
      <c r="Q109" s="22">
        <v>2014</v>
      </c>
      <c r="R109" s="22" t="s">
        <v>17</v>
      </c>
      <c r="S109" s="22">
        <v>2016</v>
      </c>
      <c r="T109" s="22">
        <v>2013</v>
      </c>
      <c r="U109" s="22">
        <v>2014</v>
      </c>
      <c r="V109" s="22" t="s">
        <v>17</v>
      </c>
      <c r="W109" s="22">
        <v>2015</v>
      </c>
      <c r="X109" s="22" t="s">
        <v>17</v>
      </c>
      <c r="Y109" s="22">
        <v>2013</v>
      </c>
      <c r="Z109" s="22">
        <v>2014</v>
      </c>
      <c r="AA109" s="22">
        <v>2014</v>
      </c>
      <c r="AB109" s="22" t="s">
        <v>17</v>
      </c>
      <c r="AC109" s="22">
        <v>2014</v>
      </c>
      <c r="AD109" s="22">
        <v>2015</v>
      </c>
      <c r="AE109" s="22" t="s">
        <v>17</v>
      </c>
      <c r="AF109" s="22">
        <v>2014</v>
      </c>
      <c r="AG109" s="21" t="s">
        <v>17</v>
      </c>
      <c r="AH109" s="22">
        <v>2014</v>
      </c>
      <c r="AI109" s="22">
        <v>2015</v>
      </c>
      <c r="AJ109" s="22">
        <v>2016</v>
      </c>
      <c r="AK109" s="23" t="s">
        <v>17</v>
      </c>
      <c r="AL109" s="23">
        <v>2015</v>
      </c>
      <c r="AM109" s="22">
        <v>2015</v>
      </c>
      <c r="AN109" s="22">
        <v>2014</v>
      </c>
      <c r="AO109" s="22">
        <v>2014</v>
      </c>
      <c r="AP109" s="22">
        <v>2014</v>
      </c>
      <c r="AQ109" s="22">
        <v>2014</v>
      </c>
      <c r="AR109" s="22" t="s">
        <v>17</v>
      </c>
      <c r="AS109" s="22">
        <v>2014</v>
      </c>
      <c r="AT109" s="22">
        <v>2015</v>
      </c>
      <c r="AU109" s="22">
        <v>2012</v>
      </c>
      <c r="AV109" s="22">
        <v>2011</v>
      </c>
      <c r="AW109" s="22">
        <v>2014</v>
      </c>
      <c r="AX109" s="22">
        <v>2014</v>
      </c>
      <c r="AY109" s="22">
        <v>2014</v>
      </c>
      <c r="AZ109" s="22">
        <v>2015</v>
      </c>
      <c r="BA109" s="22">
        <v>2015</v>
      </c>
      <c r="BB109" s="22">
        <v>2013</v>
      </c>
      <c r="BC109" s="22">
        <v>2015</v>
      </c>
      <c r="BD109" s="22">
        <v>2014</v>
      </c>
      <c r="BE109" s="22">
        <v>2014</v>
      </c>
      <c r="BF109" s="10"/>
    </row>
    <row r="110" spans="1:58" x14ac:dyDescent="0.35">
      <c r="A110" s="16" t="s">
        <v>10313</v>
      </c>
      <c r="B110" s="11" t="s">
        <v>10314</v>
      </c>
      <c r="C110" s="20">
        <v>2014</v>
      </c>
      <c r="D110" s="20">
        <v>2014</v>
      </c>
      <c r="E110" s="20">
        <v>2014</v>
      </c>
      <c r="F110" s="20">
        <v>2014</v>
      </c>
      <c r="G110" s="20">
        <v>2014</v>
      </c>
      <c r="H110" s="20">
        <v>2014</v>
      </c>
      <c r="I110" s="20">
        <v>2014</v>
      </c>
      <c r="J110" s="20">
        <v>2015</v>
      </c>
      <c r="K110" s="20">
        <v>2015</v>
      </c>
      <c r="L110" s="20">
        <v>2015</v>
      </c>
      <c r="M110" s="22">
        <v>2016</v>
      </c>
      <c r="N110" s="22">
        <v>2016</v>
      </c>
      <c r="O110" s="22">
        <v>2015</v>
      </c>
      <c r="P110" s="22">
        <v>2015</v>
      </c>
      <c r="Q110" s="22" t="s">
        <v>17</v>
      </c>
      <c r="R110" s="22" t="s">
        <v>17</v>
      </c>
      <c r="S110" s="22">
        <v>2016</v>
      </c>
      <c r="T110" s="22">
        <v>2013</v>
      </c>
      <c r="U110" s="22">
        <v>2014</v>
      </c>
      <c r="V110" s="22">
        <v>2014</v>
      </c>
      <c r="W110" s="22">
        <v>2015</v>
      </c>
      <c r="X110" s="22">
        <v>2007</v>
      </c>
      <c r="Y110" s="22">
        <v>2010</v>
      </c>
      <c r="Z110" s="22">
        <v>2014</v>
      </c>
      <c r="AA110" s="22">
        <v>2014</v>
      </c>
      <c r="AB110" s="22" t="s">
        <v>17</v>
      </c>
      <c r="AC110" s="22">
        <v>2014</v>
      </c>
      <c r="AD110" s="22">
        <v>2015</v>
      </c>
      <c r="AE110" s="22" t="s">
        <v>17</v>
      </c>
      <c r="AF110" s="22" t="s">
        <v>17</v>
      </c>
      <c r="AG110" s="21" t="s">
        <v>17</v>
      </c>
      <c r="AH110" s="22">
        <v>2014</v>
      </c>
      <c r="AI110" s="22">
        <v>2015</v>
      </c>
      <c r="AJ110" s="22">
        <v>2016</v>
      </c>
      <c r="AK110" s="23" t="s">
        <v>17</v>
      </c>
      <c r="AL110" s="23" t="s">
        <v>17</v>
      </c>
      <c r="AM110" s="22">
        <v>2015</v>
      </c>
      <c r="AN110" s="22">
        <v>2014</v>
      </c>
      <c r="AO110" s="22">
        <v>2014</v>
      </c>
      <c r="AP110" s="22" t="s">
        <v>17</v>
      </c>
      <c r="AQ110" s="22" t="s">
        <v>17</v>
      </c>
      <c r="AR110" s="22">
        <v>2011</v>
      </c>
      <c r="AS110" s="22">
        <v>2014</v>
      </c>
      <c r="AT110" s="22" t="s">
        <v>17</v>
      </c>
      <c r="AU110" s="22">
        <v>2012</v>
      </c>
      <c r="AV110" s="22" t="s">
        <v>17</v>
      </c>
      <c r="AW110" s="22">
        <v>2014</v>
      </c>
      <c r="AX110" s="22">
        <v>2014</v>
      </c>
      <c r="AY110" s="22">
        <v>2014</v>
      </c>
      <c r="AZ110" s="22">
        <v>2015</v>
      </c>
      <c r="BA110" s="22">
        <v>2015</v>
      </c>
      <c r="BB110" s="22">
        <v>2014</v>
      </c>
      <c r="BC110" s="22">
        <v>2015</v>
      </c>
      <c r="BD110" s="22">
        <v>2014</v>
      </c>
      <c r="BE110" s="22">
        <v>2014</v>
      </c>
      <c r="BF110" s="10"/>
    </row>
    <row r="111" spans="1:58" x14ac:dyDescent="0.35">
      <c r="A111" s="16" t="s">
        <v>212</v>
      </c>
      <c r="B111" s="11" t="s">
        <v>10326</v>
      </c>
      <c r="C111" s="20">
        <v>2014</v>
      </c>
      <c r="D111" s="20">
        <v>2014</v>
      </c>
      <c r="E111" s="20">
        <v>2014</v>
      </c>
      <c r="F111" s="20">
        <v>2014</v>
      </c>
      <c r="G111" s="20">
        <v>2014</v>
      </c>
      <c r="H111" s="20">
        <v>2014</v>
      </c>
      <c r="I111" s="20">
        <v>2014</v>
      </c>
      <c r="J111" s="20">
        <v>2015</v>
      </c>
      <c r="K111" s="20">
        <v>2015</v>
      </c>
      <c r="L111" s="20">
        <v>2015</v>
      </c>
      <c r="M111" s="22">
        <v>2016</v>
      </c>
      <c r="N111" s="22">
        <v>2016</v>
      </c>
      <c r="O111" s="22">
        <v>2015</v>
      </c>
      <c r="P111" s="22">
        <v>2015</v>
      </c>
      <c r="Q111" s="22">
        <v>2014</v>
      </c>
      <c r="R111" s="22">
        <v>2011</v>
      </c>
      <c r="S111" s="22">
        <v>2016</v>
      </c>
      <c r="T111" s="22">
        <v>2013</v>
      </c>
      <c r="U111" s="22">
        <v>2014</v>
      </c>
      <c r="V111" s="22">
        <v>2014</v>
      </c>
      <c r="W111" s="22">
        <v>2015</v>
      </c>
      <c r="X111" s="22">
        <v>2012</v>
      </c>
      <c r="Y111" s="22">
        <v>2010</v>
      </c>
      <c r="Z111" s="22">
        <v>2014</v>
      </c>
      <c r="AA111" s="22">
        <v>2014</v>
      </c>
      <c r="AB111" s="22">
        <v>2014</v>
      </c>
      <c r="AC111" s="22">
        <v>2014</v>
      </c>
      <c r="AD111" s="22">
        <v>2015</v>
      </c>
      <c r="AE111" s="22">
        <v>2012</v>
      </c>
      <c r="AF111" s="22">
        <v>2014</v>
      </c>
      <c r="AG111" s="21">
        <v>2008</v>
      </c>
      <c r="AH111" s="22">
        <v>2014</v>
      </c>
      <c r="AI111" s="22">
        <v>2015</v>
      </c>
      <c r="AJ111" s="22">
        <v>2016</v>
      </c>
      <c r="AK111" s="23" t="s">
        <v>17</v>
      </c>
      <c r="AL111" s="23">
        <v>2016</v>
      </c>
      <c r="AM111" s="22">
        <v>2015</v>
      </c>
      <c r="AN111" s="22">
        <v>2014</v>
      </c>
      <c r="AO111" s="22">
        <v>2014</v>
      </c>
      <c r="AP111" s="22">
        <v>2014</v>
      </c>
      <c r="AQ111" s="22">
        <v>2014</v>
      </c>
      <c r="AR111" s="22">
        <v>2011</v>
      </c>
      <c r="AS111" s="22">
        <v>2014</v>
      </c>
      <c r="AT111" s="22">
        <v>2015</v>
      </c>
      <c r="AU111" s="22">
        <v>2012</v>
      </c>
      <c r="AV111" s="22">
        <v>2007</v>
      </c>
      <c r="AW111" s="22">
        <v>2014</v>
      </c>
      <c r="AX111" s="22">
        <v>2014</v>
      </c>
      <c r="AY111" s="22">
        <v>2014</v>
      </c>
      <c r="AZ111" s="22">
        <v>2015</v>
      </c>
      <c r="BA111" s="22">
        <v>2015</v>
      </c>
      <c r="BB111" s="22">
        <v>2014</v>
      </c>
      <c r="BC111" s="22">
        <v>2015</v>
      </c>
      <c r="BD111" s="22">
        <v>2014</v>
      </c>
      <c r="BE111" s="22">
        <v>2014</v>
      </c>
      <c r="BF111" s="10"/>
    </row>
    <row r="112" spans="1:58" x14ac:dyDescent="0.35">
      <c r="A112" s="16" t="s">
        <v>10327</v>
      </c>
      <c r="B112" s="11" t="s">
        <v>10328</v>
      </c>
      <c r="C112" s="20">
        <v>2014</v>
      </c>
      <c r="D112" s="20">
        <v>2014</v>
      </c>
      <c r="E112" s="20">
        <v>2014</v>
      </c>
      <c r="F112" s="20">
        <v>2014</v>
      </c>
      <c r="G112" s="20">
        <v>2014</v>
      </c>
      <c r="H112" s="20">
        <v>2014</v>
      </c>
      <c r="I112" s="20">
        <v>2014</v>
      </c>
      <c r="J112" s="20">
        <v>2015</v>
      </c>
      <c r="K112" s="20">
        <v>2015</v>
      </c>
      <c r="L112" s="20">
        <v>2015</v>
      </c>
      <c r="M112" s="22">
        <v>2016</v>
      </c>
      <c r="N112" s="22">
        <v>2016</v>
      </c>
      <c r="O112" s="22">
        <v>2015</v>
      </c>
      <c r="P112" s="22">
        <v>2015</v>
      </c>
      <c r="Q112" s="22">
        <v>2014</v>
      </c>
      <c r="R112" s="22" t="s">
        <v>17</v>
      </c>
      <c r="S112" s="22">
        <v>2016</v>
      </c>
      <c r="T112" s="22">
        <v>2013</v>
      </c>
      <c r="U112" s="22">
        <v>2014</v>
      </c>
      <c r="V112" s="22">
        <v>2014</v>
      </c>
      <c r="W112" s="22">
        <v>2015</v>
      </c>
      <c r="X112" s="22" t="s">
        <v>17</v>
      </c>
      <c r="Y112" s="22" t="s">
        <v>17</v>
      </c>
      <c r="Z112" s="22">
        <v>2014</v>
      </c>
      <c r="AA112" s="22">
        <v>2014</v>
      </c>
      <c r="AB112" s="22">
        <v>2014</v>
      </c>
      <c r="AC112" s="22">
        <v>2014</v>
      </c>
      <c r="AD112" s="22">
        <v>2015</v>
      </c>
      <c r="AE112" s="22" t="s">
        <v>17</v>
      </c>
      <c r="AF112" s="22">
        <v>2014</v>
      </c>
      <c r="AG112" s="21">
        <v>2012</v>
      </c>
      <c r="AH112" s="22">
        <v>2014</v>
      </c>
      <c r="AI112" s="22">
        <v>2015</v>
      </c>
      <c r="AJ112" s="22">
        <v>2016</v>
      </c>
      <c r="AK112" s="23" t="s">
        <v>17</v>
      </c>
      <c r="AL112" s="23">
        <v>2015</v>
      </c>
      <c r="AM112" s="22">
        <v>2015</v>
      </c>
      <c r="AN112" s="22">
        <v>2014</v>
      </c>
      <c r="AO112" s="22">
        <v>2014</v>
      </c>
      <c r="AP112" s="22">
        <v>2014</v>
      </c>
      <c r="AQ112" s="22">
        <v>2014</v>
      </c>
      <c r="AR112" s="22">
        <v>2015</v>
      </c>
      <c r="AS112" s="22">
        <v>2014</v>
      </c>
      <c r="AT112" s="22">
        <v>2015</v>
      </c>
      <c r="AU112" s="22">
        <v>2012</v>
      </c>
      <c r="AV112" s="22">
        <v>2011</v>
      </c>
      <c r="AW112" s="22">
        <v>2014</v>
      </c>
      <c r="AX112" s="22">
        <v>2014</v>
      </c>
      <c r="AY112" s="22">
        <v>2014</v>
      </c>
      <c r="AZ112" s="22">
        <v>2015</v>
      </c>
      <c r="BA112" s="22">
        <v>2015</v>
      </c>
      <c r="BB112" s="22">
        <v>2015</v>
      </c>
      <c r="BC112" s="22">
        <v>2015</v>
      </c>
      <c r="BD112" s="22">
        <v>2014</v>
      </c>
      <c r="BE112" s="22">
        <v>2014</v>
      </c>
      <c r="BF112" s="10"/>
    </row>
    <row r="113" spans="1:58" x14ac:dyDescent="0.35">
      <c r="A113" s="16" t="s">
        <v>1167</v>
      </c>
      <c r="B113" s="11" t="s">
        <v>10312</v>
      </c>
      <c r="C113" s="20">
        <v>2014</v>
      </c>
      <c r="D113" s="20">
        <v>2014</v>
      </c>
      <c r="E113" s="20">
        <v>2014</v>
      </c>
      <c r="F113" s="20">
        <v>2014</v>
      </c>
      <c r="G113" s="20">
        <v>2014</v>
      </c>
      <c r="H113" s="20">
        <v>2014</v>
      </c>
      <c r="I113" s="20">
        <v>2014</v>
      </c>
      <c r="J113" s="20">
        <v>2015</v>
      </c>
      <c r="K113" s="20">
        <v>2015</v>
      </c>
      <c r="L113" s="20">
        <v>2015</v>
      </c>
      <c r="M113" s="22">
        <v>2016</v>
      </c>
      <c r="N113" s="22">
        <v>2016</v>
      </c>
      <c r="O113" s="22">
        <v>2015</v>
      </c>
      <c r="P113" s="22">
        <v>2015</v>
      </c>
      <c r="Q113" s="22">
        <v>2014</v>
      </c>
      <c r="R113" s="22">
        <v>2012</v>
      </c>
      <c r="S113" s="22">
        <v>2016</v>
      </c>
      <c r="T113" s="22">
        <v>2013</v>
      </c>
      <c r="U113" s="22">
        <v>2014</v>
      </c>
      <c r="V113" s="22">
        <v>2014</v>
      </c>
      <c r="W113" s="22">
        <v>2015</v>
      </c>
      <c r="X113" s="22">
        <v>2012</v>
      </c>
      <c r="Y113" s="22">
        <v>2011</v>
      </c>
      <c r="Z113" s="22">
        <v>2014</v>
      </c>
      <c r="AA113" s="22">
        <v>2014</v>
      </c>
      <c r="AB113" s="22">
        <v>2014</v>
      </c>
      <c r="AC113" s="22">
        <v>2014</v>
      </c>
      <c r="AD113" s="22">
        <v>2015</v>
      </c>
      <c r="AE113" s="22">
        <v>2012</v>
      </c>
      <c r="AF113" s="22">
        <v>2014</v>
      </c>
      <c r="AG113" s="21">
        <v>2012</v>
      </c>
      <c r="AH113" s="22">
        <v>2014</v>
      </c>
      <c r="AI113" s="22">
        <v>2015</v>
      </c>
      <c r="AJ113" s="22">
        <v>2016</v>
      </c>
      <c r="AK113" s="23">
        <v>2015</v>
      </c>
      <c r="AL113" s="23">
        <v>2015</v>
      </c>
      <c r="AM113" s="22">
        <v>2015</v>
      </c>
      <c r="AN113" s="22">
        <v>2014</v>
      </c>
      <c r="AO113" s="22">
        <v>2014</v>
      </c>
      <c r="AP113" s="22">
        <v>2014</v>
      </c>
      <c r="AQ113" s="22">
        <v>2014</v>
      </c>
      <c r="AR113" s="22">
        <v>2015</v>
      </c>
      <c r="AS113" s="22">
        <v>2014</v>
      </c>
      <c r="AT113" s="22">
        <v>2015</v>
      </c>
      <c r="AU113" s="22">
        <v>2012</v>
      </c>
      <c r="AV113" s="22">
        <v>2013</v>
      </c>
      <c r="AW113" s="22">
        <v>2014</v>
      </c>
      <c r="AX113" s="22">
        <v>2014</v>
      </c>
      <c r="AY113" s="22">
        <v>2014</v>
      </c>
      <c r="AZ113" s="22">
        <v>2015</v>
      </c>
      <c r="BA113" s="22">
        <v>2015</v>
      </c>
      <c r="BB113" s="22">
        <v>2015</v>
      </c>
      <c r="BC113" s="22">
        <v>2015</v>
      </c>
      <c r="BD113" s="22">
        <v>2014</v>
      </c>
      <c r="BE113" s="22">
        <v>2014</v>
      </c>
      <c r="BF113" s="10"/>
    </row>
    <row r="114" spans="1:58" x14ac:dyDescent="0.35">
      <c r="A114" s="16" t="s">
        <v>10226</v>
      </c>
      <c r="B114" s="11" t="s">
        <v>10227</v>
      </c>
      <c r="C114" s="20">
        <v>2014</v>
      </c>
      <c r="D114" s="20">
        <v>2014</v>
      </c>
      <c r="E114" s="20">
        <v>2014</v>
      </c>
      <c r="F114" s="20">
        <v>2014</v>
      </c>
      <c r="G114" s="20">
        <v>2014</v>
      </c>
      <c r="H114" s="20">
        <v>2014</v>
      </c>
      <c r="I114" s="20">
        <v>2014</v>
      </c>
      <c r="J114" s="20">
        <v>2015</v>
      </c>
      <c r="K114" s="20">
        <v>2015</v>
      </c>
      <c r="L114" s="20">
        <v>2015</v>
      </c>
      <c r="M114" s="22">
        <v>2016</v>
      </c>
      <c r="N114" s="22">
        <v>2016</v>
      </c>
      <c r="O114" s="22">
        <v>2015</v>
      </c>
      <c r="P114" s="22">
        <v>2015</v>
      </c>
      <c r="Q114" s="22">
        <v>2014</v>
      </c>
      <c r="R114" s="22" t="s">
        <v>17</v>
      </c>
      <c r="S114" s="22">
        <v>2016</v>
      </c>
      <c r="T114" s="22">
        <v>2013</v>
      </c>
      <c r="U114" s="22">
        <v>2014</v>
      </c>
      <c r="V114" s="22">
        <v>2014</v>
      </c>
      <c r="W114" s="22">
        <v>2015</v>
      </c>
      <c r="X114" s="22">
        <v>2005</v>
      </c>
      <c r="Y114" s="22">
        <v>2010</v>
      </c>
      <c r="Z114" s="22">
        <v>2014</v>
      </c>
      <c r="AA114" s="22">
        <v>2014</v>
      </c>
      <c r="AB114" s="22" t="s">
        <v>17</v>
      </c>
      <c r="AC114" s="22">
        <v>2014</v>
      </c>
      <c r="AD114" s="22">
        <v>2015</v>
      </c>
      <c r="AE114" s="22" t="s">
        <v>17</v>
      </c>
      <c r="AF114" s="22" t="s">
        <v>17</v>
      </c>
      <c r="AG114" s="21" t="s">
        <v>17</v>
      </c>
      <c r="AH114" s="22">
        <v>2014</v>
      </c>
      <c r="AI114" s="22">
        <v>2015</v>
      </c>
      <c r="AJ114" s="22">
        <v>2016</v>
      </c>
      <c r="AK114" s="23" t="s">
        <v>17</v>
      </c>
      <c r="AL114" s="23">
        <v>2015</v>
      </c>
      <c r="AM114" s="22">
        <v>2015</v>
      </c>
      <c r="AN114" s="22">
        <v>2014</v>
      </c>
      <c r="AO114" s="22">
        <v>2014</v>
      </c>
      <c r="AP114" s="22" t="s">
        <v>17</v>
      </c>
      <c r="AQ114" s="22" t="s">
        <v>17</v>
      </c>
      <c r="AR114" s="22">
        <v>2011</v>
      </c>
      <c r="AS114" s="22">
        <v>2014</v>
      </c>
      <c r="AT114" s="22" t="s">
        <v>17</v>
      </c>
      <c r="AU114" s="22">
        <v>2012</v>
      </c>
      <c r="AV114" s="22" t="s">
        <v>17</v>
      </c>
      <c r="AW114" s="22">
        <v>2014</v>
      </c>
      <c r="AX114" s="22">
        <v>2014</v>
      </c>
      <c r="AY114" s="22">
        <v>2014</v>
      </c>
      <c r="AZ114" s="22">
        <v>2015</v>
      </c>
      <c r="BA114" s="22">
        <v>2015</v>
      </c>
      <c r="BB114" s="22">
        <v>2014</v>
      </c>
      <c r="BC114" s="22">
        <v>2015</v>
      </c>
      <c r="BD114" s="22">
        <v>2014</v>
      </c>
      <c r="BE114" s="22">
        <v>2014</v>
      </c>
      <c r="BF114" s="10"/>
    </row>
    <row r="115" spans="1:58" x14ac:dyDescent="0.35">
      <c r="A115" s="16" t="s">
        <v>11375</v>
      </c>
      <c r="B115" s="11" t="s">
        <v>10308</v>
      </c>
      <c r="C115" s="20">
        <v>2014</v>
      </c>
      <c r="D115" s="20">
        <v>2014</v>
      </c>
      <c r="E115" s="20">
        <v>2014</v>
      </c>
      <c r="F115" s="20">
        <v>2014</v>
      </c>
      <c r="G115" s="20">
        <v>2014</v>
      </c>
      <c r="H115" s="20">
        <v>2014</v>
      </c>
      <c r="I115" s="20">
        <v>2014</v>
      </c>
      <c r="J115" s="20">
        <v>2015</v>
      </c>
      <c r="K115" s="20">
        <v>2015</v>
      </c>
      <c r="L115" s="20">
        <v>2015</v>
      </c>
      <c r="M115" s="22">
        <v>2016</v>
      </c>
      <c r="N115" s="22">
        <v>2016</v>
      </c>
      <c r="O115" s="22">
        <v>2015</v>
      </c>
      <c r="P115" s="22">
        <v>2015</v>
      </c>
      <c r="Q115" s="22">
        <v>2014</v>
      </c>
      <c r="R115" s="22">
        <v>2012</v>
      </c>
      <c r="S115" s="22">
        <v>2016</v>
      </c>
      <c r="T115" s="22">
        <v>2013</v>
      </c>
      <c r="U115" s="22">
        <v>2014</v>
      </c>
      <c r="V115" s="22">
        <v>2014</v>
      </c>
      <c r="W115" s="22">
        <v>2015</v>
      </c>
      <c r="X115" s="22">
        <v>2012</v>
      </c>
      <c r="Y115" s="22">
        <v>2013</v>
      </c>
      <c r="Z115" s="22">
        <v>2014</v>
      </c>
      <c r="AA115" s="22">
        <v>2014</v>
      </c>
      <c r="AB115" s="22">
        <v>2014</v>
      </c>
      <c r="AC115" s="22">
        <v>2014</v>
      </c>
      <c r="AD115" s="22">
        <v>2015</v>
      </c>
      <c r="AE115" s="22" t="s">
        <v>17</v>
      </c>
      <c r="AF115" s="22">
        <v>2014</v>
      </c>
      <c r="AG115" s="21">
        <v>2013</v>
      </c>
      <c r="AH115" s="22">
        <v>2014</v>
      </c>
      <c r="AI115" s="22">
        <v>2015</v>
      </c>
      <c r="AJ115" s="22">
        <v>2016</v>
      </c>
      <c r="AK115" s="23" t="s">
        <v>17</v>
      </c>
      <c r="AL115" s="23">
        <v>2015</v>
      </c>
      <c r="AM115" s="22">
        <v>2015</v>
      </c>
      <c r="AN115" s="22">
        <v>2014</v>
      </c>
      <c r="AO115" s="22">
        <v>2014</v>
      </c>
      <c r="AP115" s="22">
        <v>2013</v>
      </c>
      <c r="AQ115" s="22">
        <v>2013</v>
      </c>
      <c r="AR115" s="22">
        <v>2009</v>
      </c>
      <c r="AS115" s="22">
        <v>2014</v>
      </c>
      <c r="AT115" s="22">
        <v>2015</v>
      </c>
      <c r="AU115" s="22">
        <v>2012</v>
      </c>
      <c r="AV115" s="22">
        <v>2013</v>
      </c>
      <c r="AW115" s="22">
        <v>2014</v>
      </c>
      <c r="AX115" s="22">
        <v>2014</v>
      </c>
      <c r="AY115" s="22">
        <v>2014</v>
      </c>
      <c r="AZ115" s="22">
        <v>2015</v>
      </c>
      <c r="BA115" s="22">
        <v>2015</v>
      </c>
      <c r="BB115" s="22">
        <v>2015</v>
      </c>
      <c r="BC115" s="22">
        <v>2015</v>
      </c>
      <c r="BD115" s="22">
        <v>2014</v>
      </c>
      <c r="BE115" s="22">
        <v>2014</v>
      </c>
      <c r="BF115" s="10"/>
    </row>
    <row r="116" spans="1:58" x14ac:dyDescent="0.35">
      <c r="A116" s="16" t="s">
        <v>10323</v>
      </c>
      <c r="B116" s="11" t="s">
        <v>10324</v>
      </c>
      <c r="C116" s="20">
        <v>2014</v>
      </c>
      <c r="D116" s="20">
        <v>2014</v>
      </c>
      <c r="E116" s="20">
        <v>2014</v>
      </c>
      <c r="F116" s="20">
        <v>2014</v>
      </c>
      <c r="G116" s="20">
        <v>2014</v>
      </c>
      <c r="H116" s="20">
        <v>2014</v>
      </c>
      <c r="I116" s="20">
        <v>2014</v>
      </c>
      <c r="J116" s="20">
        <v>2015</v>
      </c>
      <c r="K116" s="20">
        <v>2015</v>
      </c>
      <c r="L116" s="20">
        <v>2015</v>
      </c>
      <c r="M116" s="22">
        <v>2016</v>
      </c>
      <c r="N116" s="22">
        <v>2016</v>
      </c>
      <c r="O116" s="22">
        <v>2015</v>
      </c>
      <c r="P116" s="22">
        <v>2015</v>
      </c>
      <c r="Q116" s="22">
        <v>2014</v>
      </c>
      <c r="R116" s="22">
        <v>2010</v>
      </c>
      <c r="S116" s="22">
        <v>2016</v>
      </c>
      <c r="T116" s="22">
        <v>2013</v>
      </c>
      <c r="U116" s="22">
        <v>2014</v>
      </c>
      <c r="V116" s="22">
        <v>2014</v>
      </c>
      <c r="W116" s="22">
        <v>2015</v>
      </c>
      <c r="X116" s="22">
        <v>2013</v>
      </c>
      <c r="Y116" s="22">
        <v>2011</v>
      </c>
      <c r="Z116" s="22">
        <v>2014</v>
      </c>
      <c r="AA116" s="22">
        <v>2014</v>
      </c>
      <c r="AB116" s="22">
        <v>2013</v>
      </c>
      <c r="AC116" s="22">
        <v>2014</v>
      </c>
      <c r="AD116" s="22">
        <v>2015</v>
      </c>
      <c r="AE116" s="22" t="s">
        <v>17</v>
      </c>
      <c r="AF116" s="22">
        <v>2014</v>
      </c>
      <c r="AG116" s="21">
        <v>2012</v>
      </c>
      <c r="AH116" s="22">
        <v>2014</v>
      </c>
      <c r="AI116" s="22">
        <v>2015</v>
      </c>
      <c r="AJ116" s="22">
        <v>2016</v>
      </c>
      <c r="AK116" s="23" t="s">
        <v>17</v>
      </c>
      <c r="AL116" s="23">
        <v>2015</v>
      </c>
      <c r="AM116" s="22">
        <v>2015</v>
      </c>
      <c r="AN116" s="22">
        <v>2014</v>
      </c>
      <c r="AO116" s="22">
        <v>2014</v>
      </c>
      <c r="AP116" s="22" t="s">
        <v>17</v>
      </c>
      <c r="AQ116" s="22">
        <v>2012</v>
      </c>
      <c r="AR116" s="22">
        <v>2015</v>
      </c>
      <c r="AS116" s="22">
        <v>2014</v>
      </c>
      <c r="AT116" s="22">
        <v>2015</v>
      </c>
      <c r="AU116" s="22">
        <v>2012</v>
      </c>
      <c r="AV116" s="22">
        <v>2010</v>
      </c>
      <c r="AW116" s="22">
        <v>2014</v>
      </c>
      <c r="AX116" s="22">
        <v>2014</v>
      </c>
      <c r="AY116" s="22">
        <v>2014</v>
      </c>
      <c r="AZ116" s="22">
        <v>2015</v>
      </c>
      <c r="BA116" s="22">
        <v>2015</v>
      </c>
      <c r="BB116" s="22">
        <v>2015</v>
      </c>
      <c r="BC116" s="22">
        <v>2015</v>
      </c>
      <c r="BD116" s="22">
        <v>2014</v>
      </c>
      <c r="BE116" s="22">
        <v>2014</v>
      </c>
      <c r="BF116" s="10"/>
    </row>
    <row r="117" spans="1:58" x14ac:dyDescent="0.35">
      <c r="A117" s="16" t="s">
        <v>10321</v>
      </c>
      <c r="B117" s="11" t="s">
        <v>10322</v>
      </c>
      <c r="C117" s="20">
        <v>2014</v>
      </c>
      <c r="D117" s="20">
        <v>2014</v>
      </c>
      <c r="E117" s="20">
        <v>2014</v>
      </c>
      <c r="F117" s="20">
        <v>2014</v>
      </c>
      <c r="G117" s="20">
        <v>2014</v>
      </c>
      <c r="H117" s="20">
        <v>2014</v>
      </c>
      <c r="I117" s="20">
        <v>2014</v>
      </c>
      <c r="J117" s="20">
        <v>2015</v>
      </c>
      <c r="K117" s="20">
        <v>2015</v>
      </c>
      <c r="L117" s="20">
        <v>2015</v>
      </c>
      <c r="M117" s="22">
        <v>2016</v>
      </c>
      <c r="N117" s="22">
        <v>2016</v>
      </c>
      <c r="O117" s="22">
        <v>2015</v>
      </c>
      <c r="P117" s="22">
        <v>2015</v>
      </c>
      <c r="Q117" s="22">
        <v>2014</v>
      </c>
      <c r="R117" s="22">
        <v>2013</v>
      </c>
      <c r="S117" s="22">
        <v>2016</v>
      </c>
      <c r="T117" s="22">
        <v>2013</v>
      </c>
      <c r="U117" s="22">
        <v>2014</v>
      </c>
      <c r="V117" s="22">
        <v>2014</v>
      </c>
      <c r="W117" s="22">
        <v>2015</v>
      </c>
      <c r="X117" s="22">
        <v>2013</v>
      </c>
      <c r="Y117" s="22">
        <v>2013</v>
      </c>
      <c r="Z117" s="22">
        <v>2014</v>
      </c>
      <c r="AA117" s="22">
        <v>2014</v>
      </c>
      <c r="AB117" s="22" t="s">
        <v>17</v>
      </c>
      <c r="AC117" s="22">
        <v>2014</v>
      </c>
      <c r="AD117" s="22">
        <v>2015</v>
      </c>
      <c r="AE117" s="22" t="s">
        <v>17</v>
      </c>
      <c r="AF117" s="22">
        <v>2014</v>
      </c>
      <c r="AG117" s="21">
        <v>2013</v>
      </c>
      <c r="AH117" s="22">
        <v>2014</v>
      </c>
      <c r="AI117" s="22">
        <v>2015</v>
      </c>
      <c r="AJ117" s="22">
        <v>2016</v>
      </c>
      <c r="AK117" s="23" t="s">
        <v>17</v>
      </c>
      <c r="AL117" s="23">
        <v>2015</v>
      </c>
      <c r="AM117" s="22">
        <v>2015</v>
      </c>
      <c r="AN117" s="22">
        <v>2014</v>
      </c>
      <c r="AO117" s="22">
        <v>2014</v>
      </c>
      <c r="AP117" s="22" t="s">
        <v>17</v>
      </c>
      <c r="AQ117" s="22" t="s">
        <v>17</v>
      </c>
      <c r="AR117" s="22">
        <v>2007</v>
      </c>
      <c r="AS117" s="22">
        <v>2014</v>
      </c>
      <c r="AT117" s="22">
        <v>2015</v>
      </c>
      <c r="AU117" s="22">
        <v>2012</v>
      </c>
      <c r="AV117" s="22">
        <v>2011</v>
      </c>
      <c r="AW117" s="22">
        <v>2014</v>
      </c>
      <c r="AX117" s="22">
        <v>2014</v>
      </c>
      <c r="AY117" s="22">
        <v>2014</v>
      </c>
      <c r="AZ117" s="22">
        <v>2015</v>
      </c>
      <c r="BA117" s="22">
        <v>2015</v>
      </c>
      <c r="BB117" s="22">
        <v>2015</v>
      </c>
      <c r="BC117" s="22">
        <v>2015</v>
      </c>
      <c r="BD117" s="22">
        <v>2014</v>
      </c>
      <c r="BE117" s="22">
        <v>2014</v>
      </c>
      <c r="BF117" s="10"/>
    </row>
    <row r="118" spans="1:58" x14ac:dyDescent="0.35">
      <c r="A118" s="16" t="s">
        <v>265</v>
      </c>
      <c r="B118" s="11" t="s">
        <v>10305</v>
      </c>
      <c r="C118" s="20">
        <v>2014</v>
      </c>
      <c r="D118" s="20">
        <v>2014</v>
      </c>
      <c r="E118" s="20">
        <v>2014</v>
      </c>
      <c r="F118" s="20">
        <v>2014</v>
      </c>
      <c r="G118" s="20">
        <v>2014</v>
      </c>
      <c r="H118" s="20">
        <v>2014</v>
      </c>
      <c r="I118" s="20">
        <v>2014</v>
      </c>
      <c r="J118" s="20">
        <v>2015</v>
      </c>
      <c r="K118" s="20">
        <v>2015</v>
      </c>
      <c r="L118" s="20">
        <v>2015</v>
      </c>
      <c r="M118" s="22">
        <v>2016</v>
      </c>
      <c r="N118" s="22">
        <v>2016</v>
      </c>
      <c r="O118" s="22">
        <v>2015</v>
      </c>
      <c r="P118" s="22">
        <v>2015</v>
      </c>
      <c r="Q118" s="22">
        <v>2014</v>
      </c>
      <c r="R118" s="22">
        <v>2011</v>
      </c>
      <c r="S118" s="22">
        <v>2016</v>
      </c>
      <c r="T118" s="22">
        <v>2013</v>
      </c>
      <c r="U118" s="22">
        <v>2014</v>
      </c>
      <c r="V118" s="22">
        <v>2014</v>
      </c>
      <c r="W118" s="22">
        <v>2015</v>
      </c>
      <c r="X118" s="22">
        <v>2011</v>
      </c>
      <c r="Y118" s="22">
        <v>2010</v>
      </c>
      <c r="Z118" s="22">
        <v>2014</v>
      </c>
      <c r="AA118" s="22">
        <v>2014</v>
      </c>
      <c r="AB118" s="22">
        <v>2014</v>
      </c>
      <c r="AC118" s="22">
        <v>2014</v>
      </c>
      <c r="AD118" s="22">
        <v>2015</v>
      </c>
      <c r="AE118" s="22" t="s">
        <v>17</v>
      </c>
      <c r="AF118" s="22">
        <v>2014</v>
      </c>
      <c r="AG118" s="21">
        <v>2007</v>
      </c>
      <c r="AH118" s="22">
        <v>2014</v>
      </c>
      <c r="AI118" s="22">
        <v>2015</v>
      </c>
      <c r="AJ118" s="22">
        <v>2016</v>
      </c>
      <c r="AK118" s="23" t="s">
        <v>17</v>
      </c>
      <c r="AL118" s="23">
        <v>2015</v>
      </c>
      <c r="AM118" s="22">
        <v>2015</v>
      </c>
      <c r="AN118" s="22">
        <v>2014</v>
      </c>
      <c r="AO118" s="22">
        <v>2014</v>
      </c>
      <c r="AP118" s="22">
        <v>2014</v>
      </c>
      <c r="AQ118" s="22">
        <v>2014</v>
      </c>
      <c r="AR118" s="22">
        <v>2011</v>
      </c>
      <c r="AS118" s="22">
        <v>2014</v>
      </c>
      <c r="AT118" s="22">
        <v>2015</v>
      </c>
      <c r="AU118" s="22">
        <v>2012</v>
      </c>
      <c r="AV118" s="22">
        <v>2011</v>
      </c>
      <c r="AW118" s="22">
        <v>2014</v>
      </c>
      <c r="AX118" s="22">
        <v>2014</v>
      </c>
      <c r="AY118" s="22">
        <v>2014</v>
      </c>
      <c r="AZ118" s="22">
        <v>2015</v>
      </c>
      <c r="BA118" s="22">
        <v>2015</v>
      </c>
      <c r="BB118" s="22">
        <v>2015</v>
      </c>
      <c r="BC118" s="22">
        <v>2015</v>
      </c>
      <c r="BD118" s="22">
        <v>2014</v>
      </c>
      <c r="BE118" s="22">
        <v>2014</v>
      </c>
      <c r="BF118" s="10"/>
    </row>
    <row r="119" spans="1:58" x14ac:dyDescent="0.35">
      <c r="A119" s="16" t="s">
        <v>1665</v>
      </c>
      <c r="B119" s="11" t="s">
        <v>10325</v>
      </c>
      <c r="C119" s="20">
        <v>2014</v>
      </c>
      <c r="D119" s="20">
        <v>2014</v>
      </c>
      <c r="E119" s="20">
        <v>2014</v>
      </c>
      <c r="F119" s="20">
        <v>2014</v>
      </c>
      <c r="G119" s="20">
        <v>2014</v>
      </c>
      <c r="H119" s="20">
        <v>2014</v>
      </c>
      <c r="I119" s="20">
        <v>2014</v>
      </c>
      <c r="J119" s="20">
        <v>2015</v>
      </c>
      <c r="K119" s="20">
        <v>2015</v>
      </c>
      <c r="L119" s="20">
        <v>2015</v>
      </c>
      <c r="M119" s="22">
        <v>2016</v>
      </c>
      <c r="N119" s="22">
        <v>2016</v>
      </c>
      <c r="O119" s="22">
        <v>2015</v>
      </c>
      <c r="P119" s="22">
        <v>2015</v>
      </c>
      <c r="Q119" s="22">
        <v>2014</v>
      </c>
      <c r="R119" s="22">
        <v>2011</v>
      </c>
      <c r="S119" s="22">
        <v>2016</v>
      </c>
      <c r="T119" s="22">
        <v>2013</v>
      </c>
      <c r="U119" s="22">
        <v>2014</v>
      </c>
      <c r="V119" s="22">
        <v>2014</v>
      </c>
      <c r="W119" s="22">
        <v>2015</v>
      </c>
      <c r="X119" s="22">
        <v>2011</v>
      </c>
      <c r="Y119" s="22">
        <v>2012</v>
      </c>
      <c r="Z119" s="22">
        <v>2014</v>
      </c>
      <c r="AA119" s="22">
        <v>2014</v>
      </c>
      <c r="AB119" s="22">
        <v>2014</v>
      </c>
      <c r="AC119" s="22">
        <v>2014</v>
      </c>
      <c r="AD119" s="22">
        <v>2015</v>
      </c>
      <c r="AE119" s="22">
        <v>2012</v>
      </c>
      <c r="AF119" s="22">
        <v>2014</v>
      </c>
      <c r="AG119" s="21">
        <v>2009</v>
      </c>
      <c r="AH119" s="22">
        <v>2014</v>
      </c>
      <c r="AI119" s="22">
        <v>2015</v>
      </c>
      <c r="AJ119" s="22">
        <v>2016</v>
      </c>
      <c r="AK119" s="23" t="s">
        <v>17</v>
      </c>
      <c r="AL119" s="23">
        <v>2015</v>
      </c>
      <c r="AM119" s="22">
        <v>2015</v>
      </c>
      <c r="AN119" s="22">
        <v>2014</v>
      </c>
      <c r="AO119" s="22">
        <v>2014</v>
      </c>
      <c r="AP119" s="22">
        <v>2012</v>
      </c>
      <c r="AQ119" s="22">
        <v>2012</v>
      </c>
      <c r="AR119" s="22">
        <v>2015</v>
      </c>
      <c r="AS119" s="22">
        <v>2014</v>
      </c>
      <c r="AT119" s="22">
        <v>2015</v>
      </c>
      <c r="AU119" s="22">
        <v>2012</v>
      </c>
      <c r="AV119" s="22">
        <v>2009</v>
      </c>
      <c r="AW119" s="22">
        <v>2014</v>
      </c>
      <c r="AX119" s="22">
        <v>2014</v>
      </c>
      <c r="AY119" s="22">
        <v>2014</v>
      </c>
      <c r="AZ119" s="22">
        <v>2015</v>
      </c>
      <c r="BA119" s="22">
        <v>2015</v>
      </c>
      <c r="BB119" s="22">
        <v>2015</v>
      </c>
      <c r="BC119" s="22">
        <v>2015</v>
      </c>
      <c r="BD119" s="22">
        <v>2014</v>
      </c>
      <c r="BE119" s="22">
        <v>2014</v>
      </c>
      <c r="BF119" s="10"/>
    </row>
    <row r="120" spans="1:58" x14ac:dyDescent="0.35">
      <c r="A120" s="16" t="s">
        <v>2609</v>
      </c>
      <c r="B120" s="11" t="s">
        <v>10320</v>
      </c>
      <c r="C120" s="20">
        <v>2014</v>
      </c>
      <c r="D120" s="20">
        <v>2014</v>
      </c>
      <c r="E120" s="20">
        <v>2014</v>
      </c>
      <c r="F120" s="20">
        <v>2014</v>
      </c>
      <c r="G120" s="20">
        <v>2014</v>
      </c>
      <c r="H120" s="20">
        <v>2014</v>
      </c>
      <c r="I120" s="20">
        <v>2014</v>
      </c>
      <c r="J120" s="20">
        <v>2015</v>
      </c>
      <c r="K120" s="20">
        <v>2015</v>
      </c>
      <c r="L120" s="20">
        <v>2015</v>
      </c>
      <c r="M120" s="22">
        <v>2016</v>
      </c>
      <c r="N120" s="22">
        <v>2016</v>
      </c>
      <c r="O120" s="22">
        <v>2015</v>
      </c>
      <c r="P120" s="22">
        <v>2015</v>
      </c>
      <c r="Q120" s="22">
        <v>2014</v>
      </c>
      <c r="R120" s="22" t="s">
        <v>17</v>
      </c>
      <c r="S120" s="22">
        <v>2016</v>
      </c>
      <c r="T120" s="22">
        <v>2013</v>
      </c>
      <c r="U120" s="22">
        <v>2014</v>
      </c>
      <c r="V120" s="22">
        <v>2014</v>
      </c>
      <c r="W120" s="22">
        <v>2015</v>
      </c>
      <c r="X120" s="22">
        <v>2009</v>
      </c>
      <c r="Y120" s="22">
        <v>2012</v>
      </c>
      <c r="Z120" s="22">
        <v>2014</v>
      </c>
      <c r="AA120" s="22">
        <v>2014</v>
      </c>
      <c r="AB120" s="22">
        <v>2014</v>
      </c>
      <c r="AC120" s="22">
        <v>2014</v>
      </c>
      <c r="AD120" s="22">
        <v>2015</v>
      </c>
      <c r="AE120" s="22">
        <v>2012</v>
      </c>
      <c r="AF120" s="22">
        <v>2014</v>
      </c>
      <c r="AG120" s="21" t="s">
        <v>17</v>
      </c>
      <c r="AH120" s="22">
        <v>2014</v>
      </c>
      <c r="AI120" s="22">
        <v>2015</v>
      </c>
      <c r="AJ120" s="22">
        <v>2016</v>
      </c>
      <c r="AK120" s="23">
        <v>2015</v>
      </c>
      <c r="AL120" s="23">
        <v>2015</v>
      </c>
      <c r="AM120" s="22">
        <v>2015</v>
      </c>
      <c r="AN120" s="22">
        <v>2014</v>
      </c>
      <c r="AO120" s="22">
        <v>2014</v>
      </c>
      <c r="AP120" s="22">
        <v>2013</v>
      </c>
      <c r="AQ120" s="22">
        <v>2013</v>
      </c>
      <c r="AR120" s="22">
        <v>2009</v>
      </c>
      <c r="AS120" s="22">
        <v>2014</v>
      </c>
      <c r="AT120" s="22">
        <v>2015</v>
      </c>
      <c r="AU120" s="22">
        <v>2012</v>
      </c>
      <c r="AV120" s="22">
        <v>2013</v>
      </c>
      <c r="AW120" s="22">
        <v>2014</v>
      </c>
      <c r="AX120" s="22">
        <v>2014</v>
      </c>
      <c r="AY120" s="22">
        <v>2014</v>
      </c>
      <c r="AZ120" s="22">
        <v>2015</v>
      </c>
      <c r="BA120" s="22">
        <v>2015</v>
      </c>
      <c r="BB120" s="22">
        <v>2015</v>
      </c>
      <c r="BC120" s="22">
        <v>2015</v>
      </c>
      <c r="BD120" s="22">
        <v>2014</v>
      </c>
      <c r="BE120" s="22">
        <v>2014</v>
      </c>
      <c r="BF120" s="10"/>
    </row>
    <row r="121" spans="1:58" x14ac:dyDescent="0.35">
      <c r="A121" s="16" t="s">
        <v>567</v>
      </c>
      <c r="B121" s="11" t="s">
        <v>10331</v>
      </c>
      <c r="C121" s="20">
        <v>2014</v>
      </c>
      <c r="D121" s="20">
        <v>2014</v>
      </c>
      <c r="E121" s="20">
        <v>2014</v>
      </c>
      <c r="F121" s="20">
        <v>2014</v>
      </c>
      <c r="G121" s="20">
        <v>2014</v>
      </c>
      <c r="H121" s="20">
        <v>2014</v>
      </c>
      <c r="I121" s="20">
        <v>2014</v>
      </c>
      <c r="J121" s="20">
        <v>2015</v>
      </c>
      <c r="K121" s="20">
        <v>2015</v>
      </c>
      <c r="L121" s="20">
        <v>2015</v>
      </c>
      <c r="M121" s="22">
        <v>2016</v>
      </c>
      <c r="N121" s="22">
        <v>2016</v>
      </c>
      <c r="O121" s="22">
        <v>2015</v>
      </c>
      <c r="P121" s="22">
        <v>2015</v>
      </c>
      <c r="Q121" s="22">
        <v>2014</v>
      </c>
      <c r="R121" s="22">
        <v>2013</v>
      </c>
      <c r="S121" s="22">
        <v>2016</v>
      </c>
      <c r="T121" s="22">
        <v>2013</v>
      </c>
      <c r="U121" s="22">
        <v>2014</v>
      </c>
      <c r="V121" s="22">
        <v>2014</v>
      </c>
      <c r="W121" s="22">
        <v>2015</v>
      </c>
      <c r="X121" s="22">
        <v>2013</v>
      </c>
      <c r="Y121" s="22">
        <v>2010</v>
      </c>
      <c r="Z121" s="22">
        <v>2014</v>
      </c>
      <c r="AA121" s="22">
        <v>2014</v>
      </c>
      <c r="AB121" s="22">
        <v>2014</v>
      </c>
      <c r="AC121" s="22">
        <v>2014</v>
      </c>
      <c r="AD121" s="22">
        <v>2015</v>
      </c>
      <c r="AE121" s="22">
        <v>2012</v>
      </c>
      <c r="AF121" s="22">
        <v>2014</v>
      </c>
      <c r="AG121" s="21">
        <v>2009</v>
      </c>
      <c r="AH121" s="22">
        <v>2014</v>
      </c>
      <c r="AI121" s="22">
        <v>2015</v>
      </c>
      <c r="AJ121" s="22">
        <v>2016</v>
      </c>
      <c r="AK121" s="23" t="s">
        <v>17</v>
      </c>
      <c r="AL121" s="23">
        <v>2015</v>
      </c>
      <c r="AM121" s="22">
        <v>2015</v>
      </c>
      <c r="AN121" s="22">
        <v>2014</v>
      </c>
      <c r="AO121" s="22">
        <v>2014</v>
      </c>
      <c r="AP121" s="22">
        <v>2013</v>
      </c>
      <c r="AQ121" s="22">
        <v>2013</v>
      </c>
      <c r="AR121" s="22">
        <v>2009</v>
      </c>
      <c r="AS121" s="22">
        <v>2014</v>
      </c>
      <c r="AT121" s="22">
        <v>2015</v>
      </c>
      <c r="AU121" s="22">
        <v>2012</v>
      </c>
      <c r="AV121" s="22">
        <v>2007</v>
      </c>
      <c r="AW121" s="22">
        <v>2014</v>
      </c>
      <c r="AX121" s="22">
        <v>2014</v>
      </c>
      <c r="AY121" s="22">
        <v>2014</v>
      </c>
      <c r="AZ121" s="22">
        <v>2015</v>
      </c>
      <c r="BA121" s="22">
        <v>2015</v>
      </c>
      <c r="BB121" s="22">
        <v>2015</v>
      </c>
      <c r="BC121" s="22">
        <v>2015</v>
      </c>
      <c r="BD121" s="22">
        <v>2014</v>
      </c>
      <c r="BE121" s="22">
        <v>2014</v>
      </c>
      <c r="BF121" s="10"/>
    </row>
    <row r="122" spans="1:58" x14ac:dyDescent="0.35">
      <c r="A122" s="16" t="s">
        <v>10340</v>
      </c>
      <c r="B122" s="11" t="s">
        <v>10341</v>
      </c>
      <c r="C122" s="20">
        <v>2014</v>
      </c>
      <c r="D122" s="20">
        <v>2014</v>
      </c>
      <c r="E122" s="20">
        <v>2014</v>
      </c>
      <c r="F122" s="20">
        <v>2014</v>
      </c>
      <c r="G122" s="20">
        <v>2014</v>
      </c>
      <c r="H122" s="20">
        <v>2014</v>
      </c>
      <c r="I122" s="20">
        <v>2014</v>
      </c>
      <c r="J122" s="20">
        <v>2015</v>
      </c>
      <c r="K122" s="20">
        <v>2015</v>
      </c>
      <c r="L122" s="20">
        <v>2015</v>
      </c>
      <c r="M122" s="22">
        <v>2016</v>
      </c>
      <c r="N122" s="22">
        <v>2016</v>
      </c>
      <c r="O122" s="22">
        <v>2015</v>
      </c>
      <c r="P122" s="22">
        <v>2015</v>
      </c>
      <c r="Q122" s="22" t="s">
        <v>17</v>
      </c>
      <c r="R122" s="22" t="s">
        <v>17</v>
      </c>
      <c r="S122" s="22">
        <v>2016</v>
      </c>
      <c r="T122" s="22">
        <v>2013</v>
      </c>
      <c r="U122" s="22">
        <v>2014</v>
      </c>
      <c r="V122" s="22" t="s">
        <v>17</v>
      </c>
      <c r="W122" s="22">
        <v>2015</v>
      </c>
      <c r="X122" s="22">
        <v>2007</v>
      </c>
      <c r="Y122" s="22">
        <v>2010</v>
      </c>
      <c r="Z122" s="22">
        <v>2014</v>
      </c>
      <c r="AA122" s="22">
        <v>2014</v>
      </c>
      <c r="AB122" s="22" t="s">
        <v>17</v>
      </c>
      <c r="AC122" s="22">
        <v>2014</v>
      </c>
      <c r="AD122" s="22">
        <v>2015</v>
      </c>
      <c r="AE122" s="22" t="s">
        <v>17</v>
      </c>
      <c r="AF122" s="22" t="s">
        <v>17</v>
      </c>
      <c r="AG122" s="21" t="s">
        <v>17</v>
      </c>
      <c r="AH122" s="22">
        <v>2014</v>
      </c>
      <c r="AI122" s="22">
        <v>2015</v>
      </c>
      <c r="AJ122" s="22">
        <v>2016</v>
      </c>
      <c r="AK122" s="23" t="s">
        <v>17</v>
      </c>
      <c r="AL122" s="23">
        <v>2015</v>
      </c>
      <c r="AM122" s="22">
        <v>2015</v>
      </c>
      <c r="AN122" s="22">
        <v>2014</v>
      </c>
      <c r="AO122" s="22">
        <v>2014</v>
      </c>
      <c r="AP122" s="22" t="s">
        <v>17</v>
      </c>
      <c r="AQ122" s="22" t="s">
        <v>17</v>
      </c>
      <c r="AR122" s="22">
        <v>2011</v>
      </c>
      <c r="AS122" s="22">
        <v>2013</v>
      </c>
      <c r="AT122" s="22" t="s">
        <v>17</v>
      </c>
      <c r="AU122" s="22" t="s">
        <v>17</v>
      </c>
      <c r="AV122" s="22" t="s">
        <v>17</v>
      </c>
      <c r="AW122" s="22">
        <v>2011</v>
      </c>
      <c r="AX122" s="22">
        <v>2011</v>
      </c>
      <c r="AY122" s="22">
        <v>2014</v>
      </c>
      <c r="AZ122" s="22">
        <v>2015</v>
      </c>
      <c r="BA122" s="22">
        <v>2015</v>
      </c>
      <c r="BB122" s="22">
        <v>2015</v>
      </c>
      <c r="BC122" s="22">
        <v>2015</v>
      </c>
      <c r="BD122" s="22">
        <v>2014</v>
      </c>
      <c r="BE122" s="22">
        <v>2014</v>
      </c>
      <c r="BF122" s="10"/>
    </row>
    <row r="123" spans="1:58" x14ac:dyDescent="0.35">
      <c r="A123" s="16" t="s">
        <v>2920</v>
      </c>
      <c r="B123" s="11" t="s">
        <v>10339</v>
      </c>
      <c r="C123" s="20">
        <v>2014</v>
      </c>
      <c r="D123" s="20">
        <v>2014</v>
      </c>
      <c r="E123" s="20">
        <v>2014</v>
      </c>
      <c r="F123" s="20">
        <v>2014</v>
      </c>
      <c r="G123" s="20">
        <v>2014</v>
      </c>
      <c r="H123" s="20">
        <v>2014</v>
      </c>
      <c r="I123" s="20">
        <v>2014</v>
      </c>
      <c r="J123" s="20">
        <v>2015</v>
      </c>
      <c r="K123" s="20">
        <v>2015</v>
      </c>
      <c r="L123" s="20">
        <v>2015</v>
      </c>
      <c r="M123" s="22">
        <v>2016</v>
      </c>
      <c r="N123" s="22">
        <v>2016</v>
      </c>
      <c r="O123" s="22">
        <v>2015</v>
      </c>
      <c r="P123" s="22">
        <v>2015</v>
      </c>
      <c r="Q123" s="22">
        <v>2014</v>
      </c>
      <c r="R123" s="22">
        <v>2011</v>
      </c>
      <c r="S123" s="22">
        <v>2016</v>
      </c>
      <c r="T123" s="22">
        <v>2013</v>
      </c>
      <c r="U123" s="22">
        <v>2014</v>
      </c>
      <c r="V123" s="22">
        <v>2014</v>
      </c>
      <c r="W123" s="22">
        <v>2015</v>
      </c>
      <c r="X123" s="22">
        <v>2011</v>
      </c>
      <c r="Y123" s="22" t="s">
        <v>17</v>
      </c>
      <c r="Z123" s="22">
        <v>2014</v>
      </c>
      <c r="AA123" s="22">
        <v>2014</v>
      </c>
      <c r="AB123" s="22">
        <v>2014</v>
      </c>
      <c r="AC123" s="22">
        <v>2014</v>
      </c>
      <c r="AD123" s="22">
        <v>2015</v>
      </c>
      <c r="AE123" s="22">
        <v>2012</v>
      </c>
      <c r="AF123" s="22">
        <v>2014</v>
      </c>
      <c r="AG123" s="21">
        <v>2010</v>
      </c>
      <c r="AH123" s="22">
        <v>2014</v>
      </c>
      <c r="AI123" s="22">
        <v>2015</v>
      </c>
      <c r="AJ123" s="22">
        <v>2016</v>
      </c>
      <c r="AK123" s="23">
        <v>2015</v>
      </c>
      <c r="AL123" s="23">
        <v>2015</v>
      </c>
      <c r="AM123" s="22">
        <v>2015</v>
      </c>
      <c r="AN123" s="22">
        <v>2014</v>
      </c>
      <c r="AO123" s="22">
        <v>2014</v>
      </c>
      <c r="AP123" s="22">
        <v>2014</v>
      </c>
      <c r="AQ123" s="22">
        <v>2014</v>
      </c>
      <c r="AR123" s="22">
        <v>2015</v>
      </c>
      <c r="AS123" s="22">
        <v>2014</v>
      </c>
      <c r="AT123" s="22">
        <v>2015</v>
      </c>
      <c r="AU123" s="22">
        <v>2012</v>
      </c>
      <c r="AV123" s="22">
        <v>2011</v>
      </c>
      <c r="AW123" s="22">
        <v>2014</v>
      </c>
      <c r="AX123" s="22">
        <v>2014</v>
      </c>
      <c r="AY123" s="22">
        <v>2014</v>
      </c>
      <c r="AZ123" s="22">
        <v>2015</v>
      </c>
      <c r="BA123" s="22">
        <v>2015</v>
      </c>
      <c r="BB123" s="22">
        <v>2015</v>
      </c>
      <c r="BC123" s="22">
        <v>2015</v>
      </c>
      <c r="BD123" s="22">
        <v>2014</v>
      </c>
      <c r="BE123" s="22">
        <v>2014</v>
      </c>
      <c r="BF123" s="10"/>
    </row>
    <row r="124" spans="1:58" x14ac:dyDescent="0.35">
      <c r="A124" s="16" t="s">
        <v>10335</v>
      </c>
      <c r="B124" s="11" t="s">
        <v>10336</v>
      </c>
      <c r="C124" s="20">
        <v>2014</v>
      </c>
      <c r="D124" s="20">
        <v>2014</v>
      </c>
      <c r="E124" s="20">
        <v>2014</v>
      </c>
      <c r="F124" s="20">
        <v>2014</v>
      </c>
      <c r="G124" s="20">
        <v>2014</v>
      </c>
      <c r="H124" s="20">
        <v>2014</v>
      </c>
      <c r="I124" s="20">
        <v>2014</v>
      </c>
      <c r="J124" s="20">
        <v>2015</v>
      </c>
      <c r="K124" s="20">
        <v>2015</v>
      </c>
      <c r="L124" s="20">
        <v>2015</v>
      </c>
      <c r="M124" s="22">
        <v>2016</v>
      </c>
      <c r="N124" s="22">
        <v>2016</v>
      </c>
      <c r="O124" s="22">
        <v>2015</v>
      </c>
      <c r="P124" s="22">
        <v>2015</v>
      </c>
      <c r="Q124" s="22">
        <v>2014</v>
      </c>
      <c r="R124" s="22" t="s">
        <v>17</v>
      </c>
      <c r="S124" s="22">
        <v>2016</v>
      </c>
      <c r="T124" s="22">
        <v>2013</v>
      </c>
      <c r="U124" s="22">
        <v>2014</v>
      </c>
      <c r="V124" s="22" t="s">
        <v>17</v>
      </c>
      <c r="W124" s="22">
        <v>2015</v>
      </c>
      <c r="X124" s="22" t="s">
        <v>17</v>
      </c>
      <c r="Y124" s="22">
        <v>2010</v>
      </c>
      <c r="Z124" s="22">
        <v>2014</v>
      </c>
      <c r="AA124" s="22">
        <v>2014</v>
      </c>
      <c r="AB124" s="22" t="s">
        <v>17</v>
      </c>
      <c r="AC124" s="22">
        <v>2014</v>
      </c>
      <c r="AD124" s="22">
        <v>2015</v>
      </c>
      <c r="AE124" s="22" t="s">
        <v>17</v>
      </c>
      <c r="AF124" s="22">
        <v>2014</v>
      </c>
      <c r="AG124" s="21">
        <v>2012</v>
      </c>
      <c r="AH124" s="22">
        <v>2014</v>
      </c>
      <c r="AI124" s="22">
        <v>2015</v>
      </c>
      <c r="AJ124" s="22">
        <v>2016</v>
      </c>
      <c r="AK124" s="23" t="s">
        <v>17</v>
      </c>
      <c r="AL124" s="23">
        <v>2015</v>
      </c>
      <c r="AM124" s="22">
        <v>2015</v>
      </c>
      <c r="AN124" s="22">
        <v>2014</v>
      </c>
      <c r="AO124" s="22">
        <v>2014</v>
      </c>
      <c r="AP124" s="22">
        <v>2014</v>
      </c>
      <c r="AQ124" s="22">
        <v>2014</v>
      </c>
      <c r="AR124" s="22">
        <v>2015</v>
      </c>
      <c r="AS124" s="22">
        <v>2014</v>
      </c>
      <c r="AT124" s="22">
        <v>2015</v>
      </c>
      <c r="AU124" s="22">
        <v>2012</v>
      </c>
      <c r="AV124" s="22" t="s">
        <v>17</v>
      </c>
      <c r="AW124" s="22">
        <v>2014</v>
      </c>
      <c r="AX124" s="22">
        <v>2014</v>
      </c>
      <c r="AY124" s="22">
        <v>2014</v>
      </c>
      <c r="AZ124" s="22">
        <v>2015</v>
      </c>
      <c r="BA124" s="22">
        <v>2015</v>
      </c>
      <c r="BB124" s="22">
        <v>2015</v>
      </c>
      <c r="BC124" s="22">
        <v>2015</v>
      </c>
      <c r="BD124" s="22">
        <v>2014</v>
      </c>
      <c r="BE124" s="22">
        <v>2014</v>
      </c>
      <c r="BF124" s="10"/>
    </row>
    <row r="125" spans="1:58" x14ac:dyDescent="0.35">
      <c r="A125" s="16" t="s">
        <v>10342</v>
      </c>
      <c r="B125" s="11" t="s">
        <v>10343</v>
      </c>
      <c r="C125" s="20">
        <v>2014</v>
      </c>
      <c r="D125" s="20">
        <v>2014</v>
      </c>
      <c r="E125" s="20">
        <v>2014</v>
      </c>
      <c r="F125" s="20">
        <v>2014</v>
      </c>
      <c r="G125" s="20">
        <v>2014</v>
      </c>
      <c r="H125" s="20">
        <v>2014</v>
      </c>
      <c r="I125" s="20">
        <v>2014</v>
      </c>
      <c r="J125" s="20">
        <v>2015</v>
      </c>
      <c r="K125" s="20">
        <v>2015</v>
      </c>
      <c r="L125" s="20">
        <v>2015</v>
      </c>
      <c r="M125" s="22">
        <v>2016</v>
      </c>
      <c r="N125" s="22">
        <v>2016</v>
      </c>
      <c r="O125" s="22">
        <v>2015</v>
      </c>
      <c r="P125" s="22">
        <v>2015</v>
      </c>
      <c r="Q125" s="22">
        <v>2014</v>
      </c>
      <c r="R125" s="22" t="s">
        <v>17</v>
      </c>
      <c r="S125" s="22">
        <v>2016</v>
      </c>
      <c r="T125" s="22">
        <v>2013</v>
      </c>
      <c r="U125" s="22">
        <v>2014</v>
      </c>
      <c r="V125" s="22" t="s">
        <v>17</v>
      </c>
      <c r="W125" s="22">
        <v>2015</v>
      </c>
      <c r="X125" s="22" t="s">
        <v>17</v>
      </c>
      <c r="Y125" s="22">
        <v>2010</v>
      </c>
      <c r="Z125" s="22">
        <v>2014</v>
      </c>
      <c r="AA125" s="22">
        <v>2014</v>
      </c>
      <c r="AB125" s="22" t="s">
        <v>17</v>
      </c>
      <c r="AC125" s="22">
        <v>2014</v>
      </c>
      <c r="AD125" s="22">
        <v>2015</v>
      </c>
      <c r="AE125" s="22" t="s">
        <v>17</v>
      </c>
      <c r="AF125" s="22">
        <v>2014</v>
      </c>
      <c r="AG125" s="21" t="s">
        <v>17</v>
      </c>
      <c r="AH125" s="22">
        <v>2014</v>
      </c>
      <c r="AI125" s="22">
        <v>2015</v>
      </c>
      <c r="AJ125" s="22">
        <v>2016</v>
      </c>
      <c r="AK125" s="23" t="s">
        <v>17</v>
      </c>
      <c r="AL125" s="23">
        <v>2015</v>
      </c>
      <c r="AM125" s="22">
        <v>2015</v>
      </c>
      <c r="AN125" s="22">
        <v>2014</v>
      </c>
      <c r="AO125" s="22">
        <v>2014</v>
      </c>
      <c r="AP125" s="22">
        <v>2012</v>
      </c>
      <c r="AQ125" s="22" t="s">
        <v>17</v>
      </c>
      <c r="AR125" s="22">
        <v>2015</v>
      </c>
      <c r="AS125" s="22">
        <v>2014</v>
      </c>
      <c r="AT125" s="22">
        <v>2015</v>
      </c>
      <c r="AU125" s="22">
        <v>2012</v>
      </c>
      <c r="AV125" s="22" t="s">
        <v>17</v>
      </c>
      <c r="AW125" s="22">
        <v>2014</v>
      </c>
      <c r="AX125" s="22">
        <v>2014</v>
      </c>
      <c r="AY125" s="22">
        <v>2014</v>
      </c>
      <c r="AZ125" s="22" t="s">
        <v>17</v>
      </c>
      <c r="BA125" s="22">
        <v>2015</v>
      </c>
      <c r="BB125" s="22">
        <v>2015</v>
      </c>
      <c r="BC125" s="22">
        <v>2015</v>
      </c>
      <c r="BD125" s="22">
        <v>2014</v>
      </c>
      <c r="BE125" s="22">
        <v>2014</v>
      </c>
      <c r="BF125" s="10"/>
    </row>
    <row r="126" spans="1:58" x14ac:dyDescent="0.35">
      <c r="A126" s="16" t="s">
        <v>1118</v>
      </c>
      <c r="B126" s="11" t="s">
        <v>10334</v>
      </c>
      <c r="C126" s="20">
        <v>2014</v>
      </c>
      <c r="D126" s="20">
        <v>2014</v>
      </c>
      <c r="E126" s="20">
        <v>2014</v>
      </c>
      <c r="F126" s="20">
        <v>2014</v>
      </c>
      <c r="G126" s="20">
        <v>2014</v>
      </c>
      <c r="H126" s="20">
        <v>2014</v>
      </c>
      <c r="I126" s="20">
        <v>2014</v>
      </c>
      <c r="J126" s="20">
        <v>2015</v>
      </c>
      <c r="K126" s="20">
        <v>2015</v>
      </c>
      <c r="L126" s="20">
        <v>2015</v>
      </c>
      <c r="M126" s="22">
        <v>2016</v>
      </c>
      <c r="N126" s="22">
        <v>2016</v>
      </c>
      <c r="O126" s="22">
        <v>2015</v>
      </c>
      <c r="P126" s="22">
        <v>2015</v>
      </c>
      <c r="Q126" s="22">
        <v>2014</v>
      </c>
      <c r="R126" s="22">
        <v>2012</v>
      </c>
      <c r="S126" s="22">
        <v>2016</v>
      </c>
      <c r="T126" s="22">
        <v>2013</v>
      </c>
      <c r="U126" s="22">
        <v>2014</v>
      </c>
      <c r="V126" s="22">
        <v>2014</v>
      </c>
      <c r="W126" s="22">
        <v>2015</v>
      </c>
      <c r="X126" s="22">
        <v>2006</v>
      </c>
      <c r="Y126" s="22">
        <v>2014</v>
      </c>
      <c r="Z126" s="22">
        <v>2014</v>
      </c>
      <c r="AA126" s="22">
        <v>2014</v>
      </c>
      <c r="AB126" s="22">
        <v>2014</v>
      </c>
      <c r="AC126" s="22">
        <v>2014</v>
      </c>
      <c r="AD126" s="22">
        <v>2015</v>
      </c>
      <c r="AE126" s="22">
        <v>2012</v>
      </c>
      <c r="AF126" s="22">
        <v>2014</v>
      </c>
      <c r="AG126" s="21">
        <v>2009</v>
      </c>
      <c r="AH126" s="22">
        <v>2014</v>
      </c>
      <c r="AI126" s="22">
        <v>2015</v>
      </c>
      <c r="AJ126" s="22">
        <v>2016</v>
      </c>
      <c r="AK126" s="23" t="s">
        <v>17</v>
      </c>
      <c r="AL126" s="23">
        <v>2015</v>
      </c>
      <c r="AM126" s="22">
        <v>2015</v>
      </c>
      <c r="AN126" s="22">
        <v>2014</v>
      </c>
      <c r="AO126" s="22">
        <v>2014</v>
      </c>
      <c r="AP126" s="22">
        <v>2014</v>
      </c>
      <c r="AQ126" s="22">
        <v>2014</v>
      </c>
      <c r="AR126" s="22">
        <v>2009</v>
      </c>
      <c r="AS126" s="22">
        <v>2014</v>
      </c>
      <c r="AT126" s="22">
        <v>2015</v>
      </c>
      <c r="AU126" s="22">
        <v>2012</v>
      </c>
      <c r="AV126" s="22" t="s">
        <v>17</v>
      </c>
      <c r="AW126" s="22">
        <v>2014</v>
      </c>
      <c r="AX126" s="22">
        <v>2014</v>
      </c>
      <c r="AY126" s="22">
        <v>2014</v>
      </c>
      <c r="AZ126" s="22">
        <v>2015</v>
      </c>
      <c r="BA126" s="22">
        <v>2015</v>
      </c>
      <c r="BB126" s="22">
        <v>2015</v>
      </c>
      <c r="BC126" s="22">
        <v>2015</v>
      </c>
      <c r="BD126" s="22">
        <v>2014</v>
      </c>
      <c r="BE126" s="22">
        <v>2014</v>
      </c>
      <c r="BF126" s="10"/>
    </row>
    <row r="127" spans="1:58" x14ac:dyDescent="0.35">
      <c r="A127" s="16" t="s">
        <v>125</v>
      </c>
      <c r="B127" s="11" t="s">
        <v>10332</v>
      </c>
      <c r="C127" s="20">
        <v>2014</v>
      </c>
      <c r="D127" s="20">
        <v>2014</v>
      </c>
      <c r="E127" s="20">
        <v>2014</v>
      </c>
      <c r="F127" s="20">
        <v>2014</v>
      </c>
      <c r="G127" s="20">
        <v>2014</v>
      </c>
      <c r="H127" s="20">
        <v>2014</v>
      </c>
      <c r="I127" s="20">
        <v>2014</v>
      </c>
      <c r="J127" s="20">
        <v>2015</v>
      </c>
      <c r="K127" s="20">
        <v>2015</v>
      </c>
      <c r="L127" s="20">
        <v>2015</v>
      </c>
      <c r="M127" s="22">
        <v>2016</v>
      </c>
      <c r="N127" s="22">
        <v>2016</v>
      </c>
      <c r="O127" s="22">
        <v>2015</v>
      </c>
      <c r="P127" s="22">
        <v>2015</v>
      </c>
      <c r="Q127" s="22">
        <v>2014</v>
      </c>
      <c r="R127" s="22">
        <v>2012</v>
      </c>
      <c r="S127" s="22">
        <v>2016</v>
      </c>
      <c r="T127" s="22">
        <v>2013</v>
      </c>
      <c r="U127" s="22">
        <v>2014</v>
      </c>
      <c r="V127" s="22">
        <v>2014</v>
      </c>
      <c r="W127" s="22">
        <v>2015</v>
      </c>
      <c r="X127" s="22">
        <v>2012</v>
      </c>
      <c r="Y127" s="22">
        <v>2010</v>
      </c>
      <c r="Z127" s="22">
        <v>2014</v>
      </c>
      <c r="AA127" s="22">
        <v>2014</v>
      </c>
      <c r="AB127" s="22">
        <v>2014</v>
      </c>
      <c r="AC127" s="22">
        <v>2014</v>
      </c>
      <c r="AD127" s="22">
        <v>2015</v>
      </c>
      <c r="AE127" s="22">
        <v>2012</v>
      </c>
      <c r="AF127" s="22">
        <v>2014</v>
      </c>
      <c r="AG127" s="21">
        <v>2011</v>
      </c>
      <c r="AH127" s="22">
        <v>2014</v>
      </c>
      <c r="AI127" s="22">
        <v>2015</v>
      </c>
      <c r="AJ127" s="22">
        <v>2016</v>
      </c>
      <c r="AK127" s="23">
        <v>2015</v>
      </c>
      <c r="AL127" s="23">
        <v>2016</v>
      </c>
      <c r="AM127" s="22">
        <v>2015</v>
      </c>
      <c r="AN127" s="22">
        <v>2014</v>
      </c>
      <c r="AO127" s="22">
        <v>2014</v>
      </c>
      <c r="AP127" s="22">
        <v>2014</v>
      </c>
      <c r="AQ127" s="22">
        <v>2014</v>
      </c>
      <c r="AR127" s="22">
        <v>2015</v>
      </c>
      <c r="AS127" s="22">
        <v>2014</v>
      </c>
      <c r="AT127" s="22">
        <v>2015</v>
      </c>
      <c r="AU127" s="22">
        <v>2012</v>
      </c>
      <c r="AV127" s="22">
        <v>2012</v>
      </c>
      <c r="AW127" s="22">
        <v>2014</v>
      </c>
      <c r="AX127" s="22">
        <v>2014</v>
      </c>
      <c r="AY127" s="22">
        <v>2014</v>
      </c>
      <c r="AZ127" s="22">
        <v>2015</v>
      </c>
      <c r="BA127" s="22">
        <v>2015</v>
      </c>
      <c r="BB127" s="22">
        <v>2015</v>
      </c>
      <c r="BC127" s="22">
        <v>2015</v>
      </c>
      <c r="BD127" s="22">
        <v>2014</v>
      </c>
      <c r="BE127" s="22">
        <v>2014</v>
      </c>
      <c r="BF127" s="10"/>
    </row>
    <row r="128" spans="1:58" x14ac:dyDescent="0.35">
      <c r="A128" s="16" t="s">
        <v>1816</v>
      </c>
      <c r="B128" s="11" t="s">
        <v>10333</v>
      </c>
      <c r="C128" s="20">
        <v>2014</v>
      </c>
      <c r="D128" s="20">
        <v>2014</v>
      </c>
      <c r="E128" s="20">
        <v>2014</v>
      </c>
      <c r="F128" s="20">
        <v>2014</v>
      </c>
      <c r="G128" s="20">
        <v>2014</v>
      </c>
      <c r="H128" s="20">
        <v>2014</v>
      </c>
      <c r="I128" s="20">
        <v>2014</v>
      </c>
      <c r="J128" s="20">
        <v>2015</v>
      </c>
      <c r="K128" s="20">
        <v>2015</v>
      </c>
      <c r="L128" s="20">
        <v>2015</v>
      </c>
      <c r="M128" s="22">
        <v>2016</v>
      </c>
      <c r="N128" s="22">
        <v>2016</v>
      </c>
      <c r="O128" s="22">
        <v>2015</v>
      </c>
      <c r="P128" s="22">
        <v>2015</v>
      </c>
      <c r="Q128" s="22">
        <v>2014</v>
      </c>
      <c r="R128" s="22">
        <v>2013</v>
      </c>
      <c r="S128" s="22">
        <v>2016</v>
      </c>
      <c r="T128" s="22">
        <v>2013</v>
      </c>
      <c r="U128" s="22">
        <v>2014</v>
      </c>
      <c r="V128" s="22">
        <v>2014</v>
      </c>
      <c r="W128" s="22">
        <v>2015</v>
      </c>
      <c r="X128" s="22">
        <v>2014</v>
      </c>
      <c r="Y128" s="22">
        <v>2010</v>
      </c>
      <c r="Z128" s="22">
        <v>2014</v>
      </c>
      <c r="AA128" s="22">
        <v>2014</v>
      </c>
      <c r="AB128" s="22">
        <v>2014</v>
      </c>
      <c r="AC128" s="22">
        <v>2014</v>
      </c>
      <c r="AD128" s="22">
        <v>2015</v>
      </c>
      <c r="AE128" s="22">
        <v>2012</v>
      </c>
      <c r="AF128" s="22" t="s">
        <v>17</v>
      </c>
      <c r="AG128" s="21">
        <v>2010</v>
      </c>
      <c r="AH128" s="22">
        <v>2014</v>
      </c>
      <c r="AI128" s="22">
        <v>2015</v>
      </c>
      <c r="AJ128" s="22">
        <v>2016</v>
      </c>
      <c r="AK128" s="23">
        <v>2016</v>
      </c>
      <c r="AL128" s="23">
        <v>2015</v>
      </c>
      <c r="AM128" s="22">
        <v>2015</v>
      </c>
      <c r="AN128" s="22">
        <v>2014</v>
      </c>
      <c r="AO128" s="22">
        <v>2014</v>
      </c>
      <c r="AP128" s="22">
        <v>2013</v>
      </c>
      <c r="AQ128" s="22">
        <v>2013</v>
      </c>
      <c r="AR128" s="22">
        <v>2015</v>
      </c>
      <c r="AS128" s="22">
        <v>2014</v>
      </c>
      <c r="AT128" s="22">
        <v>2015</v>
      </c>
      <c r="AU128" s="22">
        <v>2012</v>
      </c>
      <c r="AV128" s="22">
        <v>2008</v>
      </c>
      <c r="AW128" s="22">
        <v>2014</v>
      </c>
      <c r="AX128" s="22">
        <v>2014</v>
      </c>
      <c r="AY128" s="22">
        <v>2014</v>
      </c>
      <c r="AZ128" s="22">
        <v>2015</v>
      </c>
      <c r="BA128" s="22">
        <v>2015</v>
      </c>
      <c r="BB128" s="22">
        <v>2015</v>
      </c>
      <c r="BC128" s="22">
        <v>2015</v>
      </c>
      <c r="BD128" s="22">
        <v>2014</v>
      </c>
      <c r="BE128" s="22">
        <v>2014</v>
      </c>
      <c r="BF128" s="10"/>
    </row>
    <row r="129" spans="1:58" x14ac:dyDescent="0.35">
      <c r="A129" s="16" t="s">
        <v>10337</v>
      </c>
      <c r="B129" s="11" t="s">
        <v>10338</v>
      </c>
      <c r="C129" s="20">
        <v>2014</v>
      </c>
      <c r="D129" s="20">
        <v>2014</v>
      </c>
      <c r="E129" s="20">
        <v>2014</v>
      </c>
      <c r="F129" s="20">
        <v>2014</v>
      </c>
      <c r="G129" s="20">
        <v>2014</v>
      </c>
      <c r="H129" s="20">
        <v>2014</v>
      </c>
      <c r="I129" s="20">
        <v>2014</v>
      </c>
      <c r="J129" s="20">
        <v>2015</v>
      </c>
      <c r="K129" s="20">
        <v>2015</v>
      </c>
      <c r="L129" s="20">
        <v>2015</v>
      </c>
      <c r="M129" s="22">
        <v>2016</v>
      </c>
      <c r="N129" s="22">
        <v>2016</v>
      </c>
      <c r="O129" s="22">
        <v>2015</v>
      </c>
      <c r="P129" s="22">
        <v>2015</v>
      </c>
      <c r="Q129" s="22">
        <v>2014</v>
      </c>
      <c r="R129" s="22" t="s">
        <v>17</v>
      </c>
      <c r="S129" s="22">
        <v>2016</v>
      </c>
      <c r="T129" s="22">
        <v>2013</v>
      </c>
      <c r="U129" s="22">
        <v>2014</v>
      </c>
      <c r="V129" s="22" t="s">
        <v>17</v>
      </c>
      <c r="W129" s="22">
        <v>2015</v>
      </c>
      <c r="X129" s="22" t="s">
        <v>17</v>
      </c>
      <c r="Y129" s="22">
        <v>2012</v>
      </c>
      <c r="Z129" s="22">
        <v>2014</v>
      </c>
      <c r="AA129" s="22">
        <v>2014</v>
      </c>
      <c r="AB129" s="22">
        <v>2014</v>
      </c>
      <c r="AC129" s="22">
        <v>2014</v>
      </c>
      <c r="AD129" s="22">
        <v>2015</v>
      </c>
      <c r="AE129" s="22" t="s">
        <v>17</v>
      </c>
      <c r="AF129" s="22">
        <v>2014</v>
      </c>
      <c r="AG129" s="21">
        <v>2012</v>
      </c>
      <c r="AH129" s="22">
        <v>2014</v>
      </c>
      <c r="AI129" s="22">
        <v>2015</v>
      </c>
      <c r="AJ129" s="22">
        <v>2016</v>
      </c>
      <c r="AK129" s="23" t="s">
        <v>17</v>
      </c>
      <c r="AL129" s="23">
        <v>2015</v>
      </c>
      <c r="AM129" s="22">
        <v>2015</v>
      </c>
      <c r="AN129" s="22">
        <v>2014</v>
      </c>
      <c r="AO129" s="22">
        <v>2014</v>
      </c>
      <c r="AP129" s="22">
        <v>2014</v>
      </c>
      <c r="AQ129" s="22">
        <v>2014</v>
      </c>
      <c r="AR129" s="22">
        <v>2015</v>
      </c>
      <c r="AS129" s="22">
        <v>2014</v>
      </c>
      <c r="AT129" s="22">
        <v>2015</v>
      </c>
      <c r="AU129" s="22">
        <v>2012</v>
      </c>
      <c r="AV129" s="22" t="s">
        <v>17</v>
      </c>
      <c r="AW129" s="22">
        <v>2014</v>
      </c>
      <c r="AX129" s="22">
        <v>2014</v>
      </c>
      <c r="AY129" s="22">
        <v>2014</v>
      </c>
      <c r="AZ129" s="22">
        <v>2015</v>
      </c>
      <c r="BA129" s="22">
        <v>2015</v>
      </c>
      <c r="BB129" s="22">
        <v>2015</v>
      </c>
      <c r="BC129" s="22">
        <v>2015</v>
      </c>
      <c r="BD129" s="22">
        <v>2014</v>
      </c>
      <c r="BE129" s="22">
        <v>2014</v>
      </c>
      <c r="BF129" s="10"/>
    </row>
    <row r="130" spans="1:58" x14ac:dyDescent="0.35">
      <c r="A130" s="16" t="s">
        <v>10344</v>
      </c>
      <c r="B130" s="11" t="s">
        <v>10345</v>
      </c>
      <c r="C130" s="20">
        <v>2014</v>
      </c>
      <c r="D130" s="20">
        <v>2014</v>
      </c>
      <c r="E130" s="20">
        <v>2014</v>
      </c>
      <c r="F130" s="20">
        <v>2014</v>
      </c>
      <c r="G130" s="20">
        <v>2014</v>
      </c>
      <c r="H130" s="20">
        <v>2014</v>
      </c>
      <c r="I130" s="20">
        <v>2014</v>
      </c>
      <c r="J130" s="20">
        <v>2015</v>
      </c>
      <c r="K130" s="20">
        <v>2015</v>
      </c>
      <c r="L130" s="20">
        <v>2015</v>
      </c>
      <c r="M130" s="22">
        <v>2016</v>
      </c>
      <c r="N130" s="22">
        <v>2016</v>
      </c>
      <c r="O130" s="22">
        <v>2015</v>
      </c>
      <c r="P130" s="22">
        <v>2015</v>
      </c>
      <c r="Q130" s="22">
        <v>2014</v>
      </c>
      <c r="R130" s="22" t="s">
        <v>17</v>
      </c>
      <c r="S130" s="22">
        <v>2016</v>
      </c>
      <c r="T130" s="22">
        <v>2013</v>
      </c>
      <c r="U130" s="22">
        <v>2014</v>
      </c>
      <c r="V130" s="22" t="s">
        <v>17</v>
      </c>
      <c r="W130" s="22">
        <v>2015</v>
      </c>
      <c r="X130" s="22">
        <v>2009</v>
      </c>
      <c r="Y130" s="22">
        <v>2012</v>
      </c>
      <c r="Z130" s="22">
        <v>2014</v>
      </c>
      <c r="AA130" s="22">
        <v>2014</v>
      </c>
      <c r="AB130" s="22">
        <v>2014</v>
      </c>
      <c r="AC130" s="22">
        <v>2014</v>
      </c>
      <c r="AD130" s="22">
        <v>2015</v>
      </c>
      <c r="AE130" s="22" t="s">
        <v>17</v>
      </c>
      <c r="AF130" s="22">
        <v>2014</v>
      </c>
      <c r="AG130" s="21" t="s">
        <v>17</v>
      </c>
      <c r="AH130" s="22">
        <v>2014</v>
      </c>
      <c r="AI130" s="22">
        <v>2015</v>
      </c>
      <c r="AJ130" s="22">
        <v>2016</v>
      </c>
      <c r="AK130" s="23" t="s">
        <v>17</v>
      </c>
      <c r="AL130" s="23">
        <v>2015</v>
      </c>
      <c r="AM130" s="22">
        <v>2015</v>
      </c>
      <c r="AN130" s="22">
        <v>2014</v>
      </c>
      <c r="AO130" s="22">
        <v>2014</v>
      </c>
      <c r="AP130" s="22">
        <v>2014</v>
      </c>
      <c r="AQ130" s="22">
        <v>2014</v>
      </c>
      <c r="AR130" s="22" t="s">
        <v>17</v>
      </c>
      <c r="AS130" s="22">
        <v>2014</v>
      </c>
      <c r="AT130" s="22">
        <v>2015</v>
      </c>
      <c r="AU130" s="22">
        <v>2012</v>
      </c>
      <c r="AV130" s="22">
        <v>2014</v>
      </c>
      <c r="AW130" s="22">
        <v>2014</v>
      </c>
      <c r="AX130" s="22">
        <v>2014</v>
      </c>
      <c r="AY130" s="22">
        <v>2014</v>
      </c>
      <c r="AZ130" s="22">
        <v>2015</v>
      </c>
      <c r="BA130" s="22">
        <v>2015</v>
      </c>
      <c r="BB130" s="22">
        <v>2015</v>
      </c>
      <c r="BC130" s="22">
        <v>2015</v>
      </c>
      <c r="BD130" s="22">
        <v>2014</v>
      </c>
      <c r="BE130" s="22">
        <v>2014</v>
      </c>
      <c r="BF130" s="10"/>
    </row>
    <row r="131" spans="1:58" x14ac:dyDescent="0.35">
      <c r="A131" s="16" t="s">
        <v>109</v>
      </c>
      <c r="B131" s="11" t="s">
        <v>10346</v>
      </c>
      <c r="C131" s="20">
        <v>2014</v>
      </c>
      <c r="D131" s="20">
        <v>2014</v>
      </c>
      <c r="E131" s="20">
        <v>2014</v>
      </c>
      <c r="F131" s="20">
        <v>2014</v>
      </c>
      <c r="G131" s="20">
        <v>2014</v>
      </c>
      <c r="H131" s="20">
        <v>2014</v>
      </c>
      <c r="I131" s="20">
        <v>2014</v>
      </c>
      <c r="J131" s="20">
        <v>2015</v>
      </c>
      <c r="K131" s="20">
        <v>2015</v>
      </c>
      <c r="L131" s="20">
        <v>2015</v>
      </c>
      <c r="M131" s="22">
        <v>2016</v>
      </c>
      <c r="N131" s="22">
        <v>2016</v>
      </c>
      <c r="O131" s="22">
        <v>2015</v>
      </c>
      <c r="P131" s="22">
        <v>2015</v>
      </c>
      <c r="Q131" s="22">
        <v>2014</v>
      </c>
      <c r="R131" s="22">
        <v>2013</v>
      </c>
      <c r="S131" s="22">
        <v>2016</v>
      </c>
      <c r="T131" s="22">
        <v>2013</v>
      </c>
      <c r="U131" s="22">
        <v>2014</v>
      </c>
      <c r="V131" s="22">
        <v>2014</v>
      </c>
      <c r="W131" s="22">
        <v>2015</v>
      </c>
      <c r="X131" s="22">
        <v>2012</v>
      </c>
      <c r="Y131" s="22">
        <v>2010</v>
      </c>
      <c r="Z131" s="22">
        <v>2014</v>
      </c>
      <c r="AA131" s="22">
        <v>2014</v>
      </c>
      <c r="AB131" s="22">
        <v>2014</v>
      </c>
      <c r="AC131" s="22">
        <v>2014</v>
      </c>
      <c r="AD131" s="22">
        <v>2015</v>
      </c>
      <c r="AE131" s="22">
        <v>2012</v>
      </c>
      <c r="AF131" s="22">
        <v>2014</v>
      </c>
      <c r="AG131" s="21">
        <v>2010</v>
      </c>
      <c r="AH131" s="22">
        <v>2014</v>
      </c>
      <c r="AI131" s="22">
        <v>2015</v>
      </c>
      <c r="AJ131" s="22">
        <v>2016</v>
      </c>
      <c r="AK131" s="23">
        <v>2015</v>
      </c>
      <c r="AL131" s="23">
        <v>2015</v>
      </c>
      <c r="AM131" s="22">
        <v>2015</v>
      </c>
      <c r="AN131" s="22">
        <v>2014</v>
      </c>
      <c r="AO131" s="22">
        <v>2014</v>
      </c>
      <c r="AP131" s="22">
        <v>2014</v>
      </c>
      <c r="AQ131" s="22">
        <v>2014</v>
      </c>
      <c r="AR131" s="22">
        <v>2015</v>
      </c>
      <c r="AS131" s="22">
        <v>2014</v>
      </c>
      <c r="AT131" s="22">
        <v>2015</v>
      </c>
      <c r="AU131" s="22">
        <v>2012</v>
      </c>
      <c r="AV131" s="22">
        <v>2012</v>
      </c>
      <c r="AW131" s="22">
        <v>2014</v>
      </c>
      <c r="AX131" s="22">
        <v>2014</v>
      </c>
      <c r="AY131" s="22">
        <v>2014</v>
      </c>
      <c r="AZ131" s="22">
        <v>2015</v>
      </c>
      <c r="BA131" s="22">
        <v>2015</v>
      </c>
      <c r="BB131" s="22">
        <v>2015</v>
      </c>
      <c r="BC131" s="22">
        <v>2015</v>
      </c>
      <c r="BD131" s="22">
        <v>2014</v>
      </c>
      <c r="BE131" s="22">
        <v>2014</v>
      </c>
      <c r="BF131" s="10"/>
    </row>
    <row r="132" spans="1:58" x14ac:dyDescent="0.35">
      <c r="A132" s="16" t="s">
        <v>10350</v>
      </c>
      <c r="B132" s="11" t="s">
        <v>10351</v>
      </c>
      <c r="C132" s="20">
        <v>2014</v>
      </c>
      <c r="D132" s="20">
        <v>2014</v>
      </c>
      <c r="E132" s="20">
        <v>2014</v>
      </c>
      <c r="F132" s="20">
        <v>2014</v>
      </c>
      <c r="G132" s="20">
        <v>2014</v>
      </c>
      <c r="H132" s="20">
        <v>2014</v>
      </c>
      <c r="I132" s="20">
        <v>2014</v>
      </c>
      <c r="J132" s="20">
        <v>2015</v>
      </c>
      <c r="K132" s="20">
        <v>2015</v>
      </c>
      <c r="L132" s="20">
        <v>2015</v>
      </c>
      <c r="M132" s="22">
        <v>2016</v>
      </c>
      <c r="N132" s="22">
        <v>2016</v>
      </c>
      <c r="O132" s="22">
        <v>2015</v>
      </c>
      <c r="P132" s="22">
        <v>2015</v>
      </c>
      <c r="Q132" s="22">
        <v>2014</v>
      </c>
      <c r="R132" s="22" t="s">
        <v>17</v>
      </c>
      <c r="S132" s="22">
        <v>2016</v>
      </c>
      <c r="T132" s="22">
        <v>2013</v>
      </c>
      <c r="U132" s="22">
        <v>2014</v>
      </c>
      <c r="V132" s="22">
        <v>2014</v>
      </c>
      <c r="W132" s="22">
        <v>2015</v>
      </c>
      <c r="X132" s="22">
        <v>2010</v>
      </c>
      <c r="Y132" s="22">
        <v>2010</v>
      </c>
      <c r="Z132" s="22">
        <v>2014</v>
      </c>
      <c r="AA132" s="22">
        <v>2014</v>
      </c>
      <c r="AB132" s="22">
        <v>2010</v>
      </c>
      <c r="AC132" s="22">
        <v>2014</v>
      </c>
      <c r="AD132" s="22">
        <v>2015</v>
      </c>
      <c r="AE132" s="22" t="s">
        <v>17</v>
      </c>
      <c r="AF132" s="22" t="s">
        <v>17</v>
      </c>
      <c r="AG132" s="21" t="s">
        <v>17</v>
      </c>
      <c r="AH132" s="22">
        <v>2014</v>
      </c>
      <c r="AI132" s="22">
        <v>2015</v>
      </c>
      <c r="AJ132" s="22">
        <v>2016</v>
      </c>
      <c r="AK132" s="23" t="s">
        <v>17</v>
      </c>
      <c r="AL132" s="23">
        <v>2015</v>
      </c>
      <c r="AM132" s="22">
        <v>2015</v>
      </c>
      <c r="AN132" s="22">
        <v>2014</v>
      </c>
      <c r="AO132" s="22">
        <v>2014</v>
      </c>
      <c r="AP132" s="22" t="s">
        <v>17</v>
      </c>
      <c r="AQ132" s="22" t="s">
        <v>17</v>
      </c>
      <c r="AR132" s="22">
        <v>2011</v>
      </c>
      <c r="AS132" s="22">
        <v>2014</v>
      </c>
      <c r="AT132" s="22" t="s">
        <v>17</v>
      </c>
      <c r="AU132" s="22">
        <v>2012</v>
      </c>
      <c r="AV132" s="22">
        <v>2013</v>
      </c>
      <c r="AW132" s="22" t="s">
        <v>17</v>
      </c>
      <c r="AX132" s="22">
        <v>2014</v>
      </c>
      <c r="AY132" s="22">
        <v>2014</v>
      </c>
      <c r="AZ132" s="22">
        <v>2015</v>
      </c>
      <c r="BA132" s="22">
        <v>2011</v>
      </c>
      <c r="BB132" s="22">
        <v>2015</v>
      </c>
      <c r="BC132" s="22">
        <v>2015</v>
      </c>
      <c r="BD132" s="22">
        <v>2014</v>
      </c>
      <c r="BE132" s="22">
        <v>2014</v>
      </c>
      <c r="BF132" s="10"/>
    </row>
    <row r="133" spans="1:58" x14ac:dyDescent="0.35">
      <c r="A133" s="16" t="s">
        <v>1775</v>
      </c>
      <c r="B133" s="11" t="s">
        <v>10359</v>
      </c>
      <c r="C133" s="20">
        <v>2014</v>
      </c>
      <c r="D133" s="20">
        <v>2014</v>
      </c>
      <c r="E133" s="20">
        <v>2014</v>
      </c>
      <c r="F133" s="20">
        <v>2014</v>
      </c>
      <c r="G133" s="20">
        <v>2014</v>
      </c>
      <c r="H133" s="20">
        <v>2014</v>
      </c>
      <c r="I133" s="20">
        <v>2014</v>
      </c>
      <c r="J133" s="20">
        <v>2015</v>
      </c>
      <c r="K133" s="20">
        <v>2015</v>
      </c>
      <c r="L133" s="20">
        <v>2013</v>
      </c>
      <c r="M133" s="22">
        <v>2016</v>
      </c>
      <c r="N133" s="22">
        <v>2016</v>
      </c>
      <c r="O133" s="22">
        <v>2015</v>
      </c>
      <c r="P133" s="22">
        <v>2015</v>
      </c>
      <c r="Q133" s="22">
        <v>2014</v>
      </c>
      <c r="R133" s="22">
        <v>2010</v>
      </c>
      <c r="S133" s="22">
        <v>2016</v>
      </c>
      <c r="T133" s="22">
        <v>2013</v>
      </c>
      <c r="U133" s="22">
        <v>2014</v>
      </c>
      <c r="V133" s="22">
        <v>2014</v>
      </c>
      <c r="W133" s="22">
        <v>2015</v>
      </c>
      <c r="X133" s="22">
        <v>2014</v>
      </c>
      <c r="Y133" s="22">
        <v>2012</v>
      </c>
      <c r="Z133" s="22">
        <v>2012</v>
      </c>
      <c r="AA133" s="22">
        <v>2014</v>
      </c>
      <c r="AB133" s="22" t="s">
        <v>17</v>
      </c>
      <c r="AC133" s="22" t="s">
        <v>17</v>
      </c>
      <c r="AD133" s="22">
        <v>2015</v>
      </c>
      <c r="AE133" s="22" t="s">
        <v>17</v>
      </c>
      <c r="AF133" s="22" t="s">
        <v>17</v>
      </c>
      <c r="AG133" s="21">
        <v>2009</v>
      </c>
      <c r="AH133" s="22">
        <v>2014</v>
      </c>
      <c r="AI133" s="22">
        <v>2015</v>
      </c>
      <c r="AJ133" s="22">
        <v>2016</v>
      </c>
      <c r="AK133" s="23">
        <v>2015</v>
      </c>
      <c r="AL133" s="23">
        <v>2015</v>
      </c>
      <c r="AM133" s="22">
        <v>2015</v>
      </c>
      <c r="AN133" s="22">
        <v>2014</v>
      </c>
      <c r="AO133" s="22">
        <v>2014</v>
      </c>
      <c r="AP133" s="22" t="s">
        <v>17</v>
      </c>
      <c r="AQ133" s="22" t="s">
        <v>17</v>
      </c>
      <c r="AR133" s="22">
        <v>2015</v>
      </c>
      <c r="AS133" s="22">
        <v>2014</v>
      </c>
      <c r="AT133" s="22" t="s">
        <v>17</v>
      </c>
      <c r="AU133" s="22">
        <v>2012</v>
      </c>
      <c r="AV133" s="22">
        <v>2014</v>
      </c>
      <c r="AW133" s="22">
        <v>2014</v>
      </c>
      <c r="AX133" s="22">
        <v>2014</v>
      </c>
      <c r="AY133" s="22">
        <v>2014</v>
      </c>
      <c r="AZ133" s="22">
        <v>2015</v>
      </c>
      <c r="BA133" s="22">
        <v>2015</v>
      </c>
      <c r="BB133" s="22">
        <v>2015</v>
      </c>
      <c r="BC133" s="22">
        <v>2015</v>
      </c>
      <c r="BD133" s="22">
        <v>2014</v>
      </c>
      <c r="BE133" s="22">
        <v>2014</v>
      </c>
      <c r="BF133" s="10"/>
    </row>
    <row r="134" spans="1:58" x14ac:dyDescent="0.35">
      <c r="A134" s="16" t="s">
        <v>1228</v>
      </c>
      <c r="B134" s="11" t="s">
        <v>10347</v>
      </c>
      <c r="C134" s="20">
        <v>2014</v>
      </c>
      <c r="D134" s="20">
        <v>2014</v>
      </c>
      <c r="E134" s="20">
        <v>2014</v>
      </c>
      <c r="F134" s="20">
        <v>2014</v>
      </c>
      <c r="G134" s="20">
        <v>2014</v>
      </c>
      <c r="H134" s="20">
        <v>2014</v>
      </c>
      <c r="I134" s="20">
        <v>2014</v>
      </c>
      <c r="J134" s="20">
        <v>2015</v>
      </c>
      <c r="K134" s="20">
        <v>2015</v>
      </c>
      <c r="L134" s="20">
        <v>2015</v>
      </c>
      <c r="M134" s="22">
        <v>2016</v>
      </c>
      <c r="N134" s="22">
        <v>2016</v>
      </c>
      <c r="O134" s="22">
        <v>2015</v>
      </c>
      <c r="P134" s="22">
        <v>2015</v>
      </c>
      <c r="Q134" s="22">
        <v>2014</v>
      </c>
      <c r="R134" s="22" t="s">
        <v>17</v>
      </c>
      <c r="S134" s="22">
        <v>2016</v>
      </c>
      <c r="T134" s="22">
        <v>2013</v>
      </c>
      <c r="U134" s="22">
        <v>2014</v>
      </c>
      <c r="V134" s="22">
        <v>2014</v>
      </c>
      <c r="W134" s="22">
        <v>2015</v>
      </c>
      <c r="X134" s="22">
        <v>2008</v>
      </c>
      <c r="Y134" s="22">
        <v>2013</v>
      </c>
      <c r="Z134" s="22">
        <v>2014</v>
      </c>
      <c r="AA134" s="22">
        <v>2014</v>
      </c>
      <c r="AB134" s="22">
        <v>2014</v>
      </c>
      <c r="AC134" s="22">
        <v>2014</v>
      </c>
      <c r="AD134" s="22">
        <v>2015</v>
      </c>
      <c r="AE134" s="22">
        <v>2012</v>
      </c>
      <c r="AF134" s="22">
        <v>2014</v>
      </c>
      <c r="AG134" s="21">
        <v>2013</v>
      </c>
      <c r="AH134" s="22">
        <v>2014</v>
      </c>
      <c r="AI134" s="22">
        <v>2015</v>
      </c>
      <c r="AJ134" s="22">
        <v>2016</v>
      </c>
      <c r="AK134" s="23" t="s">
        <v>17</v>
      </c>
      <c r="AL134" s="23">
        <v>2015</v>
      </c>
      <c r="AM134" s="22">
        <v>2015</v>
      </c>
      <c r="AN134" s="22">
        <v>2014</v>
      </c>
      <c r="AO134" s="22">
        <v>2014</v>
      </c>
      <c r="AP134" s="22">
        <v>2014</v>
      </c>
      <c r="AQ134" s="22">
        <v>2014</v>
      </c>
      <c r="AR134" s="22">
        <v>2011</v>
      </c>
      <c r="AS134" s="22">
        <v>2014</v>
      </c>
      <c r="AT134" s="22">
        <v>2015</v>
      </c>
      <c r="AU134" s="22">
        <v>2012</v>
      </c>
      <c r="AV134" s="22">
        <v>2010</v>
      </c>
      <c r="AW134" s="22">
        <v>2014</v>
      </c>
      <c r="AX134" s="22">
        <v>2014</v>
      </c>
      <c r="AY134" s="22">
        <v>2014</v>
      </c>
      <c r="AZ134" s="22">
        <v>2015</v>
      </c>
      <c r="BA134" s="22">
        <v>2015</v>
      </c>
      <c r="BB134" s="22">
        <v>2015</v>
      </c>
      <c r="BC134" s="22">
        <v>2015</v>
      </c>
      <c r="BD134" s="22">
        <v>2014</v>
      </c>
      <c r="BE134" s="22">
        <v>2014</v>
      </c>
      <c r="BF134" s="10"/>
    </row>
    <row r="135" spans="1:58" x14ac:dyDescent="0.35">
      <c r="A135" s="16" t="s">
        <v>2944</v>
      </c>
      <c r="B135" s="11" t="s">
        <v>10352</v>
      </c>
      <c r="C135" s="20">
        <v>2014</v>
      </c>
      <c r="D135" s="20">
        <v>2014</v>
      </c>
      <c r="E135" s="20">
        <v>2014</v>
      </c>
      <c r="F135" s="20">
        <v>2014</v>
      </c>
      <c r="G135" s="20">
        <v>2014</v>
      </c>
      <c r="H135" s="20">
        <v>2014</v>
      </c>
      <c r="I135" s="20">
        <v>2014</v>
      </c>
      <c r="J135" s="20">
        <v>2015</v>
      </c>
      <c r="K135" s="20">
        <v>2015</v>
      </c>
      <c r="L135" s="20">
        <v>2015</v>
      </c>
      <c r="M135" s="22">
        <v>2016</v>
      </c>
      <c r="N135" s="22">
        <v>2016</v>
      </c>
      <c r="O135" s="22">
        <v>2015</v>
      </c>
      <c r="P135" s="22">
        <v>2015</v>
      </c>
      <c r="Q135" s="22">
        <v>2014</v>
      </c>
      <c r="R135" s="22" t="s">
        <v>17</v>
      </c>
      <c r="S135" s="22">
        <v>2016</v>
      </c>
      <c r="T135" s="22">
        <v>2013</v>
      </c>
      <c r="U135" s="22">
        <v>2014</v>
      </c>
      <c r="V135" s="22">
        <v>2014</v>
      </c>
      <c r="W135" s="22">
        <v>2015</v>
      </c>
      <c r="X135" s="22">
        <v>2011</v>
      </c>
      <c r="Y135" s="22">
        <v>2010</v>
      </c>
      <c r="Z135" s="22">
        <v>2014</v>
      </c>
      <c r="AA135" s="22">
        <v>2014</v>
      </c>
      <c r="AB135" s="22">
        <v>2014</v>
      </c>
      <c r="AC135" s="22">
        <v>2014</v>
      </c>
      <c r="AD135" s="22">
        <v>2015</v>
      </c>
      <c r="AE135" s="22">
        <v>2012</v>
      </c>
      <c r="AF135" s="22">
        <v>2014</v>
      </c>
      <c r="AG135" s="21">
        <v>2009</v>
      </c>
      <c r="AH135" s="22">
        <v>2014</v>
      </c>
      <c r="AI135" s="22">
        <v>2015</v>
      </c>
      <c r="AJ135" s="22">
        <v>2016</v>
      </c>
      <c r="AK135" s="23">
        <v>2015</v>
      </c>
      <c r="AL135" s="23">
        <v>2015</v>
      </c>
      <c r="AM135" s="22">
        <v>2015</v>
      </c>
      <c r="AN135" s="22">
        <v>2014</v>
      </c>
      <c r="AO135" s="22">
        <v>2014</v>
      </c>
      <c r="AP135" s="22" t="s">
        <v>17</v>
      </c>
      <c r="AQ135" s="22" t="s">
        <v>17</v>
      </c>
      <c r="AR135" s="22">
        <v>2011</v>
      </c>
      <c r="AS135" s="22">
        <v>2014</v>
      </c>
      <c r="AT135" s="22">
        <v>2015</v>
      </c>
      <c r="AU135" s="22">
        <v>2012</v>
      </c>
      <c r="AV135" s="22">
        <v>2013</v>
      </c>
      <c r="AW135" s="22">
        <v>2014</v>
      </c>
      <c r="AX135" s="22">
        <v>2014</v>
      </c>
      <c r="AY135" s="22">
        <v>2014</v>
      </c>
      <c r="AZ135" s="22">
        <v>2015</v>
      </c>
      <c r="BA135" s="22">
        <v>2015</v>
      </c>
      <c r="BB135" s="22">
        <v>2014</v>
      </c>
      <c r="BC135" s="22">
        <v>2015</v>
      </c>
      <c r="BD135" s="22">
        <v>2014</v>
      </c>
      <c r="BE135" s="22">
        <v>2014</v>
      </c>
      <c r="BF135" s="10"/>
    </row>
    <row r="136" spans="1:58" x14ac:dyDescent="0.35">
      <c r="A136" s="16" t="s">
        <v>10357</v>
      </c>
      <c r="B136" s="11" t="s">
        <v>10358</v>
      </c>
      <c r="C136" s="20">
        <v>2014</v>
      </c>
      <c r="D136" s="20">
        <v>2014</v>
      </c>
      <c r="E136" s="20">
        <v>2014</v>
      </c>
      <c r="F136" s="20">
        <v>2014</v>
      </c>
      <c r="G136" s="20">
        <v>2014</v>
      </c>
      <c r="H136" s="20">
        <v>2014</v>
      </c>
      <c r="I136" s="20">
        <v>2014</v>
      </c>
      <c r="J136" s="20">
        <v>2015</v>
      </c>
      <c r="K136" s="20">
        <v>2015</v>
      </c>
      <c r="L136" s="20">
        <v>2015</v>
      </c>
      <c r="M136" s="22">
        <v>2016</v>
      </c>
      <c r="N136" s="22">
        <v>2016</v>
      </c>
      <c r="O136" s="22">
        <v>2015</v>
      </c>
      <c r="P136" s="22">
        <v>2015</v>
      </c>
      <c r="Q136" s="22">
        <v>2014</v>
      </c>
      <c r="R136" s="22" t="s">
        <v>17</v>
      </c>
      <c r="S136" s="22">
        <v>2016</v>
      </c>
      <c r="T136" s="22">
        <v>2013</v>
      </c>
      <c r="U136" s="22">
        <v>2014</v>
      </c>
      <c r="V136" s="22">
        <v>2014</v>
      </c>
      <c r="W136" s="22">
        <v>2015</v>
      </c>
      <c r="X136" s="22">
        <v>2012</v>
      </c>
      <c r="Y136" s="22">
        <v>2012</v>
      </c>
      <c r="Z136" s="22">
        <v>2014</v>
      </c>
      <c r="AA136" s="22">
        <v>2014</v>
      </c>
      <c r="AB136" s="22">
        <v>2014</v>
      </c>
      <c r="AC136" s="22">
        <v>2014</v>
      </c>
      <c r="AD136" s="22">
        <v>2015</v>
      </c>
      <c r="AE136" s="22">
        <v>2012</v>
      </c>
      <c r="AF136" s="22">
        <v>2014</v>
      </c>
      <c r="AG136" s="21">
        <v>2013</v>
      </c>
      <c r="AH136" s="22">
        <v>2014</v>
      </c>
      <c r="AI136" s="22">
        <v>2015</v>
      </c>
      <c r="AJ136" s="22">
        <v>2016</v>
      </c>
      <c r="AK136" s="23" t="s">
        <v>17</v>
      </c>
      <c r="AL136" s="23">
        <v>2015</v>
      </c>
      <c r="AM136" s="22">
        <v>2015</v>
      </c>
      <c r="AN136" s="22">
        <v>2014</v>
      </c>
      <c r="AO136" s="22">
        <v>2014</v>
      </c>
      <c r="AP136" s="22">
        <v>2013</v>
      </c>
      <c r="AQ136" s="22">
        <v>2013</v>
      </c>
      <c r="AR136" s="22">
        <v>2009</v>
      </c>
      <c r="AS136" s="22">
        <v>2014</v>
      </c>
      <c r="AT136" s="22">
        <v>2015</v>
      </c>
      <c r="AU136" s="22">
        <v>2012</v>
      </c>
      <c r="AV136" s="22">
        <v>2014</v>
      </c>
      <c r="AW136" s="22">
        <v>2014</v>
      </c>
      <c r="AX136" s="22">
        <v>2014</v>
      </c>
      <c r="AY136" s="22">
        <v>2014</v>
      </c>
      <c r="AZ136" s="22">
        <v>2015</v>
      </c>
      <c r="BA136" s="22">
        <v>2015</v>
      </c>
      <c r="BB136" s="22">
        <v>2015</v>
      </c>
      <c r="BC136" s="22">
        <v>2015</v>
      </c>
      <c r="BD136" s="22">
        <v>2014</v>
      </c>
      <c r="BE136" s="22">
        <v>2014</v>
      </c>
      <c r="BF136" s="10"/>
    </row>
    <row r="137" spans="1:58" x14ac:dyDescent="0.35">
      <c r="A137" s="16" t="s">
        <v>1446</v>
      </c>
      <c r="B137" s="11" t="s">
        <v>10348</v>
      </c>
      <c r="C137" s="20">
        <v>2014</v>
      </c>
      <c r="D137" s="20">
        <v>2014</v>
      </c>
      <c r="E137" s="20">
        <v>2014</v>
      </c>
      <c r="F137" s="20">
        <v>2014</v>
      </c>
      <c r="G137" s="20">
        <v>2014</v>
      </c>
      <c r="H137" s="20">
        <v>2014</v>
      </c>
      <c r="I137" s="20">
        <v>2014</v>
      </c>
      <c r="J137" s="20">
        <v>2015</v>
      </c>
      <c r="K137" s="20">
        <v>2015</v>
      </c>
      <c r="L137" s="20">
        <v>2015</v>
      </c>
      <c r="M137" s="22">
        <v>2016</v>
      </c>
      <c r="N137" s="22">
        <v>2016</v>
      </c>
      <c r="O137" s="22">
        <v>2015</v>
      </c>
      <c r="P137" s="22">
        <v>2015</v>
      </c>
      <c r="Q137" s="22">
        <v>2014</v>
      </c>
      <c r="R137" s="22">
        <v>2012</v>
      </c>
      <c r="S137" s="22">
        <v>2016</v>
      </c>
      <c r="T137" s="22">
        <v>2013</v>
      </c>
      <c r="U137" s="22">
        <v>2014</v>
      </c>
      <c r="V137" s="22">
        <v>2014</v>
      </c>
      <c r="W137" s="22">
        <v>2015</v>
      </c>
      <c r="X137" s="22">
        <v>2012</v>
      </c>
      <c r="Y137" s="22">
        <v>2012</v>
      </c>
      <c r="Z137" s="22">
        <v>2014</v>
      </c>
      <c r="AA137" s="22">
        <v>2014</v>
      </c>
      <c r="AB137" s="22">
        <v>2014</v>
      </c>
      <c r="AC137" s="22">
        <v>2014</v>
      </c>
      <c r="AD137" s="22">
        <v>2015</v>
      </c>
      <c r="AE137" s="22">
        <v>2012</v>
      </c>
      <c r="AF137" s="22">
        <v>2014</v>
      </c>
      <c r="AG137" s="21">
        <v>2013</v>
      </c>
      <c r="AH137" s="22">
        <v>2014</v>
      </c>
      <c r="AI137" s="22">
        <v>2015</v>
      </c>
      <c r="AJ137" s="22">
        <v>2016</v>
      </c>
      <c r="AK137" s="23">
        <v>2015</v>
      </c>
      <c r="AL137" s="23">
        <v>2015</v>
      </c>
      <c r="AM137" s="22">
        <v>2015</v>
      </c>
      <c r="AN137" s="22">
        <v>2014</v>
      </c>
      <c r="AO137" s="22">
        <v>2014</v>
      </c>
      <c r="AP137" s="22">
        <v>2014</v>
      </c>
      <c r="AQ137" s="22">
        <v>2014</v>
      </c>
      <c r="AR137" s="22">
        <v>2015</v>
      </c>
      <c r="AS137" s="22">
        <v>2014</v>
      </c>
      <c r="AT137" s="22">
        <v>2015</v>
      </c>
      <c r="AU137" s="22">
        <v>2012</v>
      </c>
      <c r="AV137" s="22">
        <v>2012</v>
      </c>
      <c r="AW137" s="22">
        <v>2014</v>
      </c>
      <c r="AX137" s="22">
        <v>2014</v>
      </c>
      <c r="AY137" s="22">
        <v>2014</v>
      </c>
      <c r="AZ137" s="22">
        <v>2015</v>
      </c>
      <c r="BA137" s="22">
        <v>2015</v>
      </c>
      <c r="BB137" s="22">
        <v>2015</v>
      </c>
      <c r="BC137" s="22">
        <v>2015</v>
      </c>
      <c r="BD137" s="22">
        <v>2014</v>
      </c>
      <c r="BE137" s="22">
        <v>2014</v>
      </c>
      <c r="BF137" s="10"/>
    </row>
    <row r="138" spans="1:58" x14ac:dyDescent="0.35">
      <c r="A138" s="16" t="s">
        <v>2932</v>
      </c>
      <c r="B138" s="11" t="s">
        <v>10349</v>
      </c>
      <c r="C138" s="20">
        <v>2014</v>
      </c>
      <c r="D138" s="20">
        <v>2014</v>
      </c>
      <c r="E138" s="20">
        <v>2014</v>
      </c>
      <c r="F138" s="20">
        <v>2014</v>
      </c>
      <c r="G138" s="20">
        <v>2014</v>
      </c>
      <c r="H138" s="20">
        <v>2014</v>
      </c>
      <c r="I138" s="20">
        <v>2014</v>
      </c>
      <c r="J138" s="20">
        <v>2015</v>
      </c>
      <c r="K138" s="20">
        <v>2015</v>
      </c>
      <c r="L138" s="20">
        <v>2015</v>
      </c>
      <c r="M138" s="22">
        <v>2016</v>
      </c>
      <c r="N138" s="22">
        <v>2016</v>
      </c>
      <c r="O138" s="22">
        <v>2015</v>
      </c>
      <c r="P138" s="22">
        <v>2015</v>
      </c>
      <c r="Q138" s="22">
        <v>2014</v>
      </c>
      <c r="R138" s="22">
        <v>2013</v>
      </c>
      <c r="S138" s="22">
        <v>2016</v>
      </c>
      <c r="T138" s="22">
        <v>2013</v>
      </c>
      <c r="U138" s="22">
        <v>2014</v>
      </c>
      <c r="V138" s="22">
        <v>2014</v>
      </c>
      <c r="W138" s="22">
        <v>2015</v>
      </c>
      <c r="X138" s="22">
        <v>2011</v>
      </c>
      <c r="Y138" s="22" t="s">
        <v>17</v>
      </c>
      <c r="Z138" s="22">
        <v>2014</v>
      </c>
      <c r="AA138" s="22">
        <v>2014</v>
      </c>
      <c r="AB138" s="22">
        <v>2014</v>
      </c>
      <c r="AC138" s="22">
        <v>2014</v>
      </c>
      <c r="AD138" s="22">
        <v>2015</v>
      </c>
      <c r="AE138" s="22">
        <v>2012</v>
      </c>
      <c r="AF138" s="22">
        <v>2014</v>
      </c>
      <c r="AG138" s="21">
        <v>2012</v>
      </c>
      <c r="AH138" s="22">
        <v>2014</v>
      </c>
      <c r="AI138" s="22">
        <v>2015</v>
      </c>
      <c r="AJ138" s="22">
        <v>2016</v>
      </c>
      <c r="AK138" s="23">
        <v>2015</v>
      </c>
      <c r="AL138" s="23">
        <v>2015</v>
      </c>
      <c r="AM138" s="22">
        <v>2015</v>
      </c>
      <c r="AN138" s="22">
        <v>2014</v>
      </c>
      <c r="AO138" s="22">
        <v>2014</v>
      </c>
      <c r="AP138" s="22">
        <v>2014</v>
      </c>
      <c r="AQ138" s="22">
        <v>2014</v>
      </c>
      <c r="AR138" s="22">
        <v>2015</v>
      </c>
      <c r="AS138" s="22">
        <v>2014</v>
      </c>
      <c r="AT138" s="22">
        <v>2015</v>
      </c>
      <c r="AU138" s="22">
        <v>2012</v>
      </c>
      <c r="AV138" s="22">
        <v>2008</v>
      </c>
      <c r="AW138" s="22">
        <v>2014</v>
      </c>
      <c r="AX138" s="22">
        <v>2014</v>
      </c>
      <c r="AY138" s="22">
        <v>2014</v>
      </c>
      <c r="AZ138" s="22">
        <v>2015</v>
      </c>
      <c r="BA138" s="22">
        <v>2015</v>
      </c>
      <c r="BB138" s="22">
        <v>2015</v>
      </c>
      <c r="BC138" s="22">
        <v>2015</v>
      </c>
      <c r="BD138" s="22">
        <v>2014</v>
      </c>
      <c r="BE138" s="22">
        <v>2014</v>
      </c>
      <c r="BF138" s="10"/>
    </row>
    <row r="139" spans="1:58" x14ac:dyDescent="0.35">
      <c r="A139" s="16" t="s">
        <v>3286</v>
      </c>
      <c r="B139" s="11" t="s">
        <v>10353</v>
      </c>
      <c r="C139" s="20">
        <v>2014</v>
      </c>
      <c r="D139" s="20">
        <v>2014</v>
      </c>
      <c r="E139" s="20">
        <v>2014</v>
      </c>
      <c r="F139" s="20">
        <v>2014</v>
      </c>
      <c r="G139" s="20">
        <v>2014</v>
      </c>
      <c r="H139" s="20">
        <v>2014</v>
      </c>
      <c r="I139" s="20">
        <v>2014</v>
      </c>
      <c r="J139" s="20">
        <v>2015</v>
      </c>
      <c r="K139" s="20">
        <v>2015</v>
      </c>
      <c r="L139" s="20">
        <v>2015</v>
      </c>
      <c r="M139" s="22">
        <v>2016</v>
      </c>
      <c r="N139" s="22">
        <v>2016</v>
      </c>
      <c r="O139" s="22">
        <v>2015</v>
      </c>
      <c r="P139" s="22">
        <v>2015</v>
      </c>
      <c r="Q139" s="22">
        <v>2014</v>
      </c>
      <c r="R139" s="22" t="s">
        <v>17</v>
      </c>
      <c r="S139" s="22">
        <v>2016</v>
      </c>
      <c r="T139" s="22">
        <v>2013</v>
      </c>
      <c r="U139" s="22">
        <v>2014</v>
      </c>
      <c r="V139" s="22" t="s">
        <v>17</v>
      </c>
      <c r="W139" s="22">
        <v>2015</v>
      </c>
      <c r="X139" s="22" t="s">
        <v>17</v>
      </c>
      <c r="Y139" s="22">
        <v>2012</v>
      </c>
      <c r="Z139" s="22">
        <v>2014</v>
      </c>
      <c r="AA139" s="22">
        <v>2014</v>
      </c>
      <c r="AB139" s="22">
        <v>2014</v>
      </c>
      <c r="AC139" s="22">
        <v>2014</v>
      </c>
      <c r="AD139" s="22">
        <v>2015</v>
      </c>
      <c r="AE139" s="22" t="s">
        <v>17</v>
      </c>
      <c r="AF139" s="22">
        <v>2014</v>
      </c>
      <c r="AG139" s="21">
        <v>2012</v>
      </c>
      <c r="AH139" s="22">
        <v>2014</v>
      </c>
      <c r="AI139" s="22">
        <v>2015</v>
      </c>
      <c r="AJ139" s="22">
        <v>2016</v>
      </c>
      <c r="AK139" s="23" t="s">
        <v>17</v>
      </c>
      <c r="AL139" s="23">
        <v>2015</v>
      </c>
      <c r="AM139" s="22">
        <v>2015</v>
      </c>
      <c r="AN139" s="22">
        <v>2014</v>
      </c>
      <c r="AO139" s="22">
        <v>2014</v>
      </c>
      <c r="AP139" s="22">
        <v>2014</v>
      </c>
      <c r="AQ139" s="22">
        <v>2014</v>
      </c>
      <c r="AR139" s="22">
        <v>2015</v>
      </c>
      <c r="AS139" s="22">
        <v>2014</v>
      </c>
      <c r="AT139" s="22">
        <v>2015</v>
      </c>
      <c r="AU139" s="22">
        <v>2012</v>
      </c>
      <c r="AV139" s="22">
        <v>2013</v>
      </c>
      <c r="AW139" s="22">
        <v>2014</v>
      </c>
      <c r="AX139" s="22">
        <v>2014</v>
      </c>
      <c r="AY139" s="22">
        <v>2014</v>
      </c>
      <c r="AZ139" s="22">
        <v>2015</v>
      </c>
      <c r="BA139" s="22">
        <v>2015</v>
      </c>
      <c r="BB139" s="22">
        <v>2015</v>
      </c>
      <c r="BC139" s="22">
        <v>2015</v>
      </c>
      <c r="BD139" s="22">
        <v>2014</v>
      </c>
      <c r="BE139" s="22">
        <v>2014</v>
      </c>
      <c r="BF139" s="10"/>
    </row>
    <row r="140" spans="1:58" x14ac:dyDescent="0.35">
      <c r="A140" s="16" t="s">
        <v>10355</v>
      </c>
      <c r="B140" s="11" t="s">
        <v>10356</v>
      </c>
      <c r="C140" s="20">
        <v>2014</v>
      </c>
      <c r="D140" s="20">
        <v>2014</v>
      </c>
      <c r="E140" s="20">
        <v>2014</v>
      </c>
      <c r="F140" s="20">
        <v>2014</v>
      </c>
      <c r="G140" s="20">
        <v>2014</v>
      </c>
      <c r="H140" s="20">
        <v>2014</v>
      </c>
      <c r="I140" s="20">
        <v>2014</v>
      </c>
      <c r="J140" s="20">
        <v>2015</v>
      </c>
      <c r="K140" s="20">
        <v>2015</v>
      </c>
      <c r="L140" s="20">
        <v>2015</v>
      </c>
      <c r="M140" s="22">
        <v>2016</v>
      </c>
      <c r="N140" s="22">
        <v>2016</v>
      </c>
      <c r="O140" s="22">
        <v>2015</v>
      </c>
      <c r="P140" s="22">
        <v>2015</v>
      </c>
      <c r="Q140" s="22">
        <v>2014</v>
      </c>
      <c r="R140" s="22" t="s">
        <v>17</v>
      </c>
      <c r="S140" s="22">
        <v>2016</v>
      </c>
      <c r="T140" s="22">
        <v>2013</v>
      </c>
      <c r="U140" s="22">
        <v>2014</v>
      </c>
      <c r="V140" s="22" t="s">
        <v>17</v>
      </c>
      <c r="W140" s="22">
        <v>2015</v>
      </c>
      <c r="X140" s="22" t="s">
        <v>17</v>
      </c>
      <c r="Y140" s="22">
        <v>2012</v>
      </c>
      <c r="Z140" s="22">
        <v>2014</v>
      </c>
      <c r="AA140" s="22">
        <v>2014</v>
      </c>
      <c r="AB140" s="22" t="s">
        <v>17</v>
      </c>
      <c r="AC140" s="22">
        <v>2014</v>
      </c>
      <c r="AD140" s="22">
        <v>2015</v>
      </c>
      <c r="AE140" s="22" t="s">
        <v>17</v>
      </c>
      <c r="AF140" s="22">
        <v>2014</v>
      </c>
      <c r="AG140" s="21">
        <v>2012</v>
      </c>
      <c r="AH140" s="22">
        <v>2014</v>
      </c>
      <c r="AI140" s="22">
        <v>2015</v>
      </c>
      <c r="AJ140" s="22">
        <v>2016</v>
      </c>
      <c r="AK140" s="23" t="s">
        <v>17</v>
      </c>
      <c r="AL140" s="23">
        <v>2015</v>
      </c>
      <c r="AM140" s="22">
        <v>2015</v>
      </c>
      <c r="AN140" s="22">
        <v>2014</v>
      </c>
      <c r="AO140" s="22">
        <v>2014</v>
      </c>
      <c r="AP140" s="22">
        <v>2014</v>
      </c>
      <c r="AQ140" s="22">
        <v>2014</v>
      </c>
      <c r="AR140" s="22">
        <v>2015</v>
      </c>
      <c r="AS140" s="22">
        <v>2014</v>
      </c>
      <c r="AT140" s="22">
        <v>2015</v>
      </c>
      <c r="AU140" s="22">
        <v>2012</v>
      </c>
      <c r="AV140" s="22">
        <v>2011</v>
      </c>
      <c r="AW140" s="22">
        <v>2014</v>
      </c>
      <c r="AX140" s="22">
        <v>2014</v>
      </c>
      <c r="AY140" s="22">
        <v>2014</v>
      </c>
      <c r="AZ140" s="22">
        <v>2015</v>
      </c>
      <c r="BA140" s="22">
        <v>2015</v>
      </c>
      <c r="BB140" s="22">
        <v>2015</v>
      </c>
      <c r="BC140" s="22">
        <v>2015</v>
      </c>
      <c r="BD140" s="22">
        <v>2014</v>
      </c>
      <c r="BE140" s="22">
        <v>2014</v>
      </c>
      <c r="BF140" s="10"/>
    </row>
    <row r="141" spans="1:58" x14ac:dyDescent="0.35">
      <c r="A141" s="16" t="s">
        <v>10360</v>
      </c>
      <c r="B141" s="11" t="s">
        <v>10361</v>
      </c>
      <c r="C141" s="20">
        <v>2014</v>
      </c>
      <c r="D141" s="20">
        <v>2014</v>
      </c>
      <c r="E141" s="20">
        <v>2014</v>
      </c>
      <c r="F141" s="20">
        <v>2014</v>
      </c>
      <c r="G141" s="20">
        <v>2014</v>
      </c>
      <c r="H141" s="20">
        <v>2014</v>
      </c>
      <c r="I141" s="20">
        <v>2014</v>
      </c>
      <c r="J141" s="20">
        <v>2015</v>
      </c>
      <c r="K141" s="20">
        <v>2015</v>
      </c>
      <c r="L141" s="20">
        <v>2015</v>
      </c>
      <c r="M141" s="22">
        <v>2016</v>
      </c>
      <c r="N141" s="22">
        <v>2016</v>
      </c>
      <c r="O141" s="22">
        <v>2015</v>
      </c>
      <c r="P141" s="22">
        <v>2015</v>
      </c>
      <c r="Q141" s="22">
        <v>2014</v>
      </c>
      <c r="R141" s="22" t="s">
        <v>17</v>
      </c>
      <c r="S141" s="22">
        <v>2016</v>
      </c>
      <c r="T141" s="22">
        <v>2013</v>
      </c>
      <c r="U141" s="22">
        <v>2014</v>
      </c>
      <c r="V141" s="22" t="s">
        <v>17</v>
      </c>
      <c r="W141" s="22">
        <v>2015</v>
      </c>
      <c r="X141" s="22" t="s">
        <v>17</v>
      </c>
      <c r="Y141" s="22">
        <v>2010</v>
      </c>
      <c r="Z141" s="22">
        <v>2014</v>
      </c>
      <c r="AA141" s="22">
        <v>2014</v>
      </c>
      <c r="AB141" s="22" t="s">
        <v>17</v>
      </c>
      <c r="AC141" s="22">
        <v>2014</v>
      </c>
      <c r="AD141" s="22">
        <v>2015</v>
      </c>
      <c r="AE141" s="22" t="s">
        <v>17</v>
      </c>
      <c r="AF141" s="22">
        <v>2014</v>
      </c>
      <c r="AG141" s="21" t="s">
        <v>17</v>
      </c>
      <c r="AH141" s="22">
        <v>2014</v>
      </c>
      <c r="AI141" s="22">
        <v>2015</v>
      </c>
      <c r="AJ141" s="22">
        <v>2016</v>
      </c>
      <c r="AK141" s="23" t="s">
        <v>17</v>
      </c>
      <c r="AL141" s="23">
        <v>2015</v>
      </c>
      <c r="AM141" s="22">
        <v>2015</v>
      </c>
      <c r="AN141" s="22">
        <v>2014</v>
      </c>
      <c r="AO141" s="22">
        <v>2014</v>
      </c>
      <c r="AP141" s="22">
        <v>2014</v>
      </c>
      <c r="AQ141" s="22">
        <v>2014</v>
      </c>
      <c r="AR141" s="22">
        <v>2015</v>
      </c>
      <c r="AS141" s="22">
        <v>2014</v>
      </c>
      <c r="AT141" s="22">
        <v>2015</v>
      </c>
      <c r="AU141" s="22">
        <v>2012</v>
      </c>
      <c r="AV141" s="22">
        <v>2014</v>
      </c>
      <c r="AW141" s="22">
        <v>2014</v>
      </c>
      <c r="AX141" s="22">
        <v>2014</v>
      </c>
      <c r="AY141" s="22">
        <v>2014</v>
      </c>
      <c r="AZ141" s="22">
        <v>2015</v>
      </c>
      <c r="BA141" s="22">
        <v>2015</v>
      </c>
      <c r="BB141" s="22">
        <v>2015</v>
      </c>
      <c r="BC141" s="22">
        <v>2015</v>
      </c>
      <c r="BD141" s="22">
        <v>2014</v>
      </c>
      <c r="BE141" s="22">
        <v>2014</v>
      </c>
      <c r="BF141" s="10"/>
    </row>
    <row r="142" spans="1:58" x14ac:dyDescent="0.35">
      <c r="A142" s="16" t="s">
        <v>3325</v>
      </c>
      <c r="B142" s="11" t="s">
        <v>10364</v>
      </c>
      <c r="C142" s="20">
        <v>2014</v>
      </c>
      <c r="D142" s="20">
        <v>2014</v>
      </c>
      <c r="E142" s="20">
        <v>2014</v>
      </c>
      <c r="F142" s="20">
        <v>2014</v>
      </c>
      <c r="G142" s="20">
        <v>2014</v>
      </c>
      <c r="H142" s="20">
        <v>2014</v>
      </c>
      <c r="I142" s="20">
        <v>2014</v>
      </c>
      <c r="J142" s="20">
        <v>2015</v>
      </c>
      <c r="K142" s="20">
        <v>2015</v>
      </c>
      <c r="L142" s="20">
        <v>2015</v>
      </c>
      <c r="M142" s="22">
        <v>2016</v>
      </c>
      <c r="N142" s="22">
        <v>2016</v>
      </c>
      <c r="O142" s="22">
        <v>2015</v>
      </c>
      <c r="P142" s="22">
        <v>2015</v>
      </c>
      <c r="Q142" s="22">
        <v>2014</v>
      </c>
      <c r="R142" s="22" t="s">
        <v>17</v>
      </c>
      <c r="S142" s="22">
        <v>2016</v>
      </c>
      <c r="T142" s="22">
        <v>2013</v>
      </c>
      <c r="U142" s="22">
        <v>2014</v>
      </c>
      <c r="V142" s="22" t="s">
        <v>17</v>
      </c>
      <c r="W142" s="22">
        <v>2015</v>
      </c>
      <c r="X142" s="22" t="s">
        <v>17</v>
      </c>
      <c r="Y142" s="22">
        <v>2012</v>
      </c>
      <c r="Z142" s="22">
        <v>2014</v>
      </c>
      <c r="AA142" s="22">
        <v>2014</v>
      </c>
      <c r="AB142" s="22">
        <v>2013</v>
      </c>
      <c r="AC142" s="22">
        <v>2014</v>
      </c>
      <c r="AD142" s="22">
        <v>2015</v>
      </c>
      <c r="AE142" s="22" t="s">
        <v>17</v>
      </c>
      <c r="AF142" s="22">
        <v>2014</v>
      </c>
      <c r="AG142" s="21">
        <v>2012</v>
      </c>
      <c r="AH142" s="22">
        <v>2014</v>
      </c>
      <c r="AI142" s="22">
        <v>2015</v>
      </c>
      <c r="AJ142" s="22">
        <v>2016</v>
      </c>
      <c r="AK142" s="23" t="s">
        <v>17</v>
      </c>
      <c r="AL142" s="23">
        <v>2015</v>
      </c>
      <c r="AM142" s="22">
        <v>2015</v>
      </c>
      <c r="AN142" s="22">
        <v>2014</v>
      </c>
      <c r="AO142" s="22">
        <v>2014</v>
      </c>
      <c r="AP142" s="22">
        <v>2014</v>
      </c>
      <c r="AQ142" s="22">
        <v>2014</v>
      </c>
      <c r="AR142" s="22">
        <v>2015</v>
      </c>
      <c r="AS142" s="22">
        <v>2014</v>
      </c>
      <c r="AT142" s="22">
        <v>2015</v>
      </c>
      <c r="AU142" s="22">
        <v>2012</v>
      </c>
      <c r="AV142" s="22">
        <v>2011</v>
      </c>
      <c r="AW142" s="22">
        <v>2014</v>
      </c>
      <c r="AX142" s="22">
        <v>2014</v>
      </c>
      <c r="AY142" s="22">
        <v>2014</v>
      </c>
      <c r="AZ142" s="22">
        <v>2015</v>
      </c>
      <c r="BA142" s="22">
        <v>2015</v>
      </c>
      <c r="BB142" s="22">
        <v>2015</v>
      </c>
      <c r="BC142" s="22">
        <v>2015</v>
      </c>
      <c r="BD142" s="22">
        <v>2014</v>
      </c>
      <c r="BE142" s="22">
        <v>2014</v>
      </c>
      <c r="BF142" s="10"/>
    </row>
    <row r="143" spans="1:58" x14ac:dyDescent="0.35">
      <c r="A143" s="16" t="s">
        <v>11376</v>
      </c>
      <c r="B143" s="11" t="s">
        <v>10365</v>
      </c>
      <c r="C143" s="20">
        <v>2014</v>
      </c>
      <c r="D143" s="20">
        <v>2014</v>
      </c>
      <c r="E143" s="20">
        <v>2014</v>
      </c>
      <c r="F143" s="20">
        <v>2014</v>
      </c>
      <c r="G143" s="20">
        <v>2014</v>
      </c>
      <c r="H143" s="20">
        <v>2014</v>
      </c>
      <c r="I143" s="20">
        <v>2014</v>
      </c>
      <c r="J143" s="20">
        <v>2015</v>
      </c>
      <c r="K143" s="20">
        <v>2015</v>
      </c>
      <c r="L143" s="20">
        <v>2015</v>
      </c>
      <c r="M143" s="22">
        <v>2016</v>
      </c>
      <c r="N143" s="22">
        <v>2016</v>
      </c>
      <c r="O143" s="22">
        <v>2015</v>
      </c>
      <c r="P143" s="22">
        <v>2015</v>
      </c>
      <c r="Q143" s="22">
        <v>2014</v>
      </c>
      <c r="R143" s="22" t="s">
        <v>17</v>
      </c>
      <c r="S143" s="22">
        <v>2016</v>
      </c>
      <c r="T143" s="22">
        <v>2013</v>
      </c>
      <c r="U143" s="22">
        <v>2014</v>
      </c>
      <c r="V143" s="22" t="s">
        <v>17</v>
      </c>
      <c r="W143" s="22">
        <v>2015</v>
      </c>
      <c r="X143" s="22" t="s">
        <v>17</v>
      </c>
      <c r="Y143" s="22">
        <v>2010</v>
      </c>
      <c r="Z143" s="22">
        <v>2014</v>
      </c>
      <c r="AA143" s="22">
        <v>2014</v>
      </c>
      <c r="AB143" s="22" t="s">
        <v>17</v>
      </c>
      <c r="AC143" s="22">
        <v>2014</v>
      </c>
      <c r="AD143" s="22">
        <v>2015</v>
      </c>
      <c r="AE143" s="22" t="s">
        <v>17</v>
      </c>
      <c r="AF143" s="22">
        <v>2014</v>
      </c>
      <c r="AG143" s="21">
        <v>2012</v>
      </c>
      <c r="AH143" s="22">
        <v>2014</v>
      </c>
      <c r="AI143" s="22">
        <v>2015</v>
      </c>
      <c r="AJ143" s="22">
        <v>2016</v>
      </c>
      <c r="AK143" s="23">
        <v>2015</v>
      </c>
      <c r="AL143" s="23">
        <v>2015</v>
      </c>
      <c r="AM143" s="22">
        <v>2015</v>
      </c>
      <c r="AN143" s="22">
        <v>2014</v>
      </c>
      <c r="AO143" s="22">
        <v>2014</v>
      </c>
      <c r="AP143" s="22">
        <v>2014</v>
      </c>
      <c r="AQ143" s="22">
        <v>2014</v>
      </c>
      <c r="AR143" s="22" t="s">
        <v>17</v>
      </c>
      <c r="AS143" s="22">
        <v>2014</v>
      </c>
      <c r="AT143" s="22">
        <v>2015</v>
      </c>
      <c r="AU143" s="22">
        <v>2012</v>
      </c>
      <c r="AV143" s="22">
        <v>2010</v>
      </c>
      <c r="AW143" s="22">
        <v>2014</v>
      </c>
      <c r="AX143" s="22">
        <v>2014</v>
      </c>
      <c r="AY143" s="22">
        <v>2014</v>
      </c>
      <c r="AZ143" s="22">
        <v>2015</v>
      </c>
      <c r="BA143" s="22">
        <v>2015</v>
      </c>
      <c r="BB143" s="22">
        <v>2015</v>
      </c>
      <c r="BC143" s="22">
        <v>2015</v>
      </c>
      <c r="BD143" s="22">
        <v>2014</v>
      </c>
      <c r="BE143" s="22">
        <v>2014</v>
      </c>
      <c r="BF143" s="10"/>
    </row>
    <row r="144" spans="1:58" x14ac:dyDescent="0.35">
      <c r="A144" s="16" t="s">
        <v>276</v>
      </c>
      <c r="B144" s="11" t="s">
        <v>10366</v>
      </c>
      <c r="C144" s="20">
        <v>2014</v>
      </c>
      <c r="D144" s="20">
        <v>2014</v>
      </c>
      <c r="E144" s="20">
        <v>2014</v>
      </c>
      <c r="F144" s="20">
        <v>2014</v>
      </c>
      <c r="G144" s="20">
        <v>2014</v>
      </c>
      <c r="H144" s="20">
        <v>2014</v>
      </c>
      <c r="I144" s="20">
        <v>2014</v>
      </c>
      <c r="J144" s="20">
        <v>2015</v>
      </c>
      <c r="K144" s="20">
        <v>2015</v>
      </c>
      <c r="L144" s="20">
        <v>2015</v>
      </c>
      <c r="M144" s="22">
        <v>2016</v>
      </c>
      <c r="N144" s="22">
        <v>2016</v>
      </c>
      <c r="O144" s="22">
        <v>2015</v>
      </c>
      <c r="P144" s="22">
        <v>2015</v>
      </c>
      <c r="Q144" s="22">
        <v>2014</v>
      </c>
      <c r="R144" s="22">
        <v>2010</v>
      </c>
      <c r="S144" s="22">
        <v>2016</v>
      </c>
      <c r="T144" s="22">
        <v>2013</v>
      </c>
      <c r="U144" s="22">
        <v>2014</v>
      </c>
      <c r="V144" s="22">
        <v>2014</v>
      </c>
      <c r="W144" s="22">
        <v>2015</v>
      </c>
      <c r="X144" s="22">
        <v>2010</v>
      </c>
      <c r="Y144" s="22">
        <v>2010</v>
      </c>
      <c r="Z144" s="22">
        <v>2014</v>
      </c>
      <c r="AA144" s="22">
        <v>2014</v>
      </c>
      <c r="AB144" s="22">
        <v>2014</v>
      </c>
      <c r="AC144" s="22">
        <v>2014</v>
      </c>
      <c r="AD144" s="22">
        <v>2015</v>
      </c>
      <c r="AE144" s="22">
        <v>2012</v>
      </c>
      <c r="AF144" s="22">
        <v>2014</v>
      </c>
      <c r="AG144" s="21">
        <v>2011</v>
      </c>
      <c r="AH144" s="22">
        <v>2014</v>
      </c>
      <c r="AI144" s="22">
        <v>2015</v>
      </c>
      <c r="AJ144" s="22">
        <v>2016</v>
      </c>
      <c r="AK144" s="23" t="s">
        <v>17</v>
      </c>
      <c r="AL144" s="23">
        <v>2016</v>
      </c>
      <c r="AM144" s="22">
        <v>2015</v>
      </c>
      <c r="AN144" s="22">
        <v>2014</v>
      </c>
      <c r="AO144" s="22">
        <v>2014</v>
      </c>
      <c r="AP144" s="22">
        <v>2013</v>
      </c>
      <c r="AQ144" s="22">
        <v>2013</v>
      </c>
      <c r="AR144" s="22">
        <v>2015</v>
      </c>
      <c r="AS144" s="22">
        <v>2014</v>
      </c>
      <c r="AT144" s="22">
        <v>2015</v>
      </c>
      <c r="AU144" s="22">
        <v>2012</v>
      </c>
      <c r="AV144" s="22">
        <v>2012</v>
      </c>
      <c r="AW144" s="22">
        <v>2014</v>
      </c>
      <c r="AX144" s="22">
        <v>2014</v>
      </c>
      <c r="AY144" s="22">
        <v>2014</v>
      </c>
      <c r="AZ144" s="22">
        <v>2015</v>
      </c>
      <c r="BA144" s="22">
        <v>2015</v>
      </c>
      <c r="BB144" s="22">
        <v>2015</v>
      </c>
      <c r="BC144" s="22">
        <v>2015</v>
      </c>
      <c r="BD144" s="22">
        <v>2014</v>
      </c>
      <c r="BE144" s="22">
        <v>2014</v>
      </c>
      <c r="BF144" s="10"/>
    </row>
    <row r="145" spans="1:58" x14ac:dyDescent="0.35">
      <c r="A145" s="16" t="s">
        <v>11377</v>
      </c>
      <c r="B145" s="11" t="s">
        <v>10284</v>
      </c>
      <c r="C145" s="20">
        <v>2014</v>
      </c>
      <c r="D145" s="20">
        <v>2014</v>
      </c>
      <c r="E145" s="20">
        <v>2014</v>
      </c>
      <c r="F145" s="20">
        <v>2014</v>
      </c>
      <c r="G145" s="20">
        <v>2014</v>
      </c>
      <c r="H145" s="20">
        <v>2014</v>
      </c>
      <c r="I145" s="20">
        <v>2014</v>
      </c>
      <c r="J145" s="20">
        <v>2015</v>
      </c>
      <c r="K145" s="20">
        <v>2015</v>
      </c>
      <c r="L145" s="20">
        <v>2015</v>
      </c>
      <c r="M145" s="22">
        <v>2016</v>
      </c>
      <c r="N145" s="22">
        <v>2016</v>
      </c>
      <c r="O145" s="22">
        <v>2015</v>
      </c>
      <c r="P145" s="22">
        <v>2015</v>
      </c>
      <c r="Q145" s="22">
        <v>2014</v>
      </c>
      <c r="R145" s="22" t="s">
        <v>17</v>
      </c>
      <c r="S145" s="22">
        <v>2016</v>
      </c>
      <c r="T145" s="22">
        <v>2013</v>
      </c>
      <c r="U145" s="22">
        <v>2014</v>
      </c>
      <c r="V145" s="22" t="s">
        <v>17</v>
      </c>
      <c r="W145" s="22">
        <v>2015</v>
      </c>
      <c r="X145" s="22" t="s">
        <v>17</v>
      </c>
      <c r="Y145" s="22" t="s">
        <v>17</v>
      </c>
      <c r="Z145" s="22">
        <v>2014</v>
      </c>
      <c r="AA145" s="22">
        <v>2014</v>
      </c>
      <c r="AB145" s="22" t="s">
        <v>17</v>
      </c>
      <c r="AC145" s="22">
        <v>2014</v>
      </c>
      <c r="AD145" s="22">
        <v>2015</v>
      </c>
      <c r="AE145" s="22" t="s">
        <v>17</v>
      </c>
      <c r="AF145" s="22" t="s">
        <v>17</v>
      </c>
      <c r="AG145" s="21" t="s">
        <v>17</v>
      </c>
      <c r="AH145" s="22">
        <v>2014</v>
      </c>
      <c r="AI145" s="22">
        <v>2015</v>
      </c>
      <c r="AJ145" s="22">
        <v>2016</v>
      </c>
      <c r="AK145" s="23" t="s">
        <v>17</v>
      </c>
      <c r="AL145" s="23">
        <v>2015</v>
      </c>
      <c r="AM145" s="22">
        <v>2015</v>
      </c>
      <c r="AN145" s="22">
        <v>2014</v>
      </c>
      <c r="AO145" s="22">
        <v>2014</v>
      </c>
      <c r="AP145" s="22">
        <v>2014</v>
      </c>
      <c r="AQ145" s="22" t="s">
        <v>17</v>
      </c>
      <c r="AR145" s="22">
        <v>2015</v>
      </c>
      <c r="AS145" s="22">
        <v>2014</v>
      </c>
      <c r="AT145" s="22" t="s">
        <v>17</v>
      </c>
      <c r="AU145" s="22">
        <v>2012</v>
      </c>
      <c r="AV145" s="22" t="s">
        <v>17</v>
      </c>
      <c r="AW145" s="22">
        <v>2014</v>
      </c>
      <c r="AX145" s="22">
        <v>2014</v>
      </c>
      <c r="AY145" s="22">
        <v>2014</v>
      </c>
      <c r="AZ145" s="22">
        <v>2007</v>
      </c>
      <c r="BA145" s="22">
        <v>2015</v>
      </c>
      <c r="BB145" s="22">
        <v>2015</v>
      </c>
      <c r="BC145" s="22">
        <v>2015</v>
      </c>
      <c r="BD145" s="22">
        <v>2014</v>
      </c>
      <c r="BE145" s="22">
        <v>2014</v>
      </c>
      <c r="BF145" s="10"/>
    </row>
    <row r="146" spans="1:58" x14ac:dyDescent="0.35">
      <c r="A146" s="16" t="s">
        <v>10295</v>
      </c>
      <c r="B146" s="11" t="s">
        <v>10296</v>
      </c>
      <c r="C146" s="20">
        <v>2014</v>
      </c>
      <c r="D146" s="20">
        <v>2014</v>
      </c>
      <c r="E146" s="20">
        <v>2014</v>
      </c>
      <c r="F146" s="20">
        <v>2014</v>
      </c>
      <c r="G146" s="20">
        <v>2014</v>
      </c>
      <c r="H146" s="20">
        <v>2014</v>
      </c>
      <c r="I146" s="20">
        <v>2014</v>
      </c>
      <c r="J146" s="20">
        <v>2015</v>
      </c>
      <c r="K146" s="20">
        <v>2015</v>
      </c>
      <c r="L146" s="20">
        <v>2015</v>
      </c>
      <c r="M146" s="22">
        <v>2016</v>
      </c>
      <c r="N146" s="22">
        <v>2016</v>
      </c>
      <c r="O146" s="22">
        <v>2015</v>
      </c>
      <c r="P146" s="22">
        <v>2015</v>
      </c>
      <c r="Q146" s="22">
        <v>2014</v>
      </c>
      <c r="R146" s="22">
        <v>2012</v>
      </c>
      <c r="S146" s="22">
        <v>2016</v>
      </c>
      <c r="T146" s="22">
        <v>2013</v>
      </c>
      <c r="U146" s="22">
        <v>2014</v>
      </c>
      <c r="V146" s="22">
        <v>2014</v>
      </c>
      <c r="W146" s="22">
        <v>2015</v>
      </c>
      <c r="X146" s="22">
        <v>2012</v>
      </c>
      <c r="Y146" s="22">
        <v>2012</v>
      </c>
      <c r="Z146" s="22">
        <v>2014</v>
      </c>
      <c r="AA146" s="22">
        <v>2014</v>
      </c>
      <c r="AB146" s="22" t="s">
        <v>17</v>
      </c>
      <c r="AC146" s="22">
        <v>2014</v>
      </c>
      <c r="AD146" s="22">
        <v>2015</v>
      </c>
      <c r="AE146" s="22" t="s">
        <v>17</v>
      </c>
      <c r="AF146" s="22" t="s">
        <v>17</v>
      </c>
      <c r="AG146" s="21" t="s">
        <v>17</v>
      </c>
      <c r="AH146" s="22">
        <v>2014</v>
      </c>
      <c r="AI146" s="22">
        <v>2015</v>
      </c>
      <c r="AJ146" s="22">
        <v>2016</v>
      </c>
      <c r="AK146" s="23" t="s">
        <v>17</v>
      </c>
      <c r="AL146" s="23">
        <v>2015</v>
      </c>
      <c r="AM146" s="22">
        <v>2015</v>
      </c>
      <c r="AN146" s="22">
        <v>2014</v>
      </c>
      <c r="AO146" s="22">
        <v>2014</v>
      </c>
      <c r="AP146" s="22">
        <v>2014</v>
      </c>
      <c r="AQ146" s="22">
        <v>2014</v>
      </c>
      <c r="AR146" s="22">
        <v>2009</v>
      </c>
      <c r="AS146" s="22">
        <v>2014</v>
      </c>
      <c r="AT146" s="22">
        <v>2013</v>
      </c>
      <c r="AU146" s="22">
        <v>2012</v>
      </c>
      <c r="AV146" s="22" t="s">
        <v>17</v>
      </c>
      <c r="AW146" s="22">
        <v>2014</v>
      </c>
      <c r="AX146" s="22">
        <v>2014</v>
      </c>
      <c r="AY146" s="22">
        <v>2014</v>
      </c>
      <c r="AZ146" s="22">
        <v>2015</v>
      </c>
      <c r="BA146" s="22">
        <v>2015</v>
      </c>
      <c r="BB146" s="22">
        <v>2015</v>
      </c>
      <c r="BC146" s="22">
        <v>2015</v>
      </c>
      <c r="BD146" s="22">
        <v>2014</v>
      </c>
      <c r="BE146" s="22">
        <v>2014</v>
      </c>
      <c r="BF146" s="10"/>
    </row>
    <row r="147" spans="1:58" x14ac:dyDescent="0.35">
      <c r="A147" s="16" t="s">
        <v>11378</v>
      </c>
      <c r="B147" s="11" t="s">
        <v>10424</v>
      </c>
      <c r="C147" s="20">
        <v>2014</v>
      </c>
      <c r="D147" s="20">
        <v>2014</v>
      </c>
      <c r="E147" s="20">
        <v>2014</v>
      </c>
      <c r="F147" s="20">
        <v>2014</v>
      </c>
      <c r="G147" s="20">
        <v>2014</v>
      </c>
      <c r="H147" s="20">
        <v>2014</v>
      </c>
      <c r="I147" s="20">
        <v>2014</v>
      </c>
      <c r="J147" s="20">
        <v>2015</v>
      </c>
      <c r="K147" s="20">
        <v>2015</v>
      </c>
      <c r="L147" s="20">
        <v>2015</v>
      </c>
      <c r="M147" s="22">
        <v>2016</v>
      </c>
      <c r="N147" s="22">
        <v>2016</v>
      </c>
      <c r="O147" s="22">
        <v>2015</v>
      </c>
      <c r="P147" s="22">
        <v>2015</v>
      </c>
      <c r="Q147" s="22">
        <v>2014</v>
      </c>
      <c r="R147" s="22" t="s">
        <v>17</v>
      </c>
      <c r="S147" s="22">
        <v>2016</v>
      </c>
      <c r="T147" s="22">
        <v>2013</v>
      </c>
      <c r="U147" s="22">
        <v>2014</v>
      </c>
      <c r="V147" s="22">
        <v>2014</v>
      </c>
      <c r="W147" s="22">
        <v>2015</v>
      </c>
      <c r="X147" s="22" t="s">
        <v>17</v>
      </c>
      <c r="Y147" s="22">
        <v>2012</v>
      </c>
      <c r="Z147" s="22">
        <v>2014</v>
      </c>
      <c r="AA147" s="22">
        <v>2014</v>
      </c>
      <c r="AB147" s="22" t="s">
        <v>17</v>
      </c>
      <c r="AC147" s="22">
        <v>2014</v>
      </c>
      <c r="AD147" s="22">
        <v>2015</v>
      </c>
      <c r="AE147" s="22" t="s">
        <v>17</v>
      </c>
      <c r="AF147" s="22" t="s">
        <v>17</v>
      </c>
      <c r="AG147" s="21" t="s">
        <v>17</v>
      </c>
      <c r="AH147" s="22">
        <v>2014</v>
      </c>
      <c r="AI147" s="22">
        <v>2015</v>
      </c>
      <c r="AJ147" s="22">
        <v>2016</v>
      </c>
      <c r="AK147" s="23" t="s">
        <v>17</v>
      </c>
      <c r="AL147" s="23">
        <v>2015</v>
      </c>
      <c r="AM147" s="22">
        <v>2015</v>
      </c>
      <c r="AN147" s="22">
        <v>2014</v>
      </c>
      <c r="AO147" s="22">
        <v>2014</v>
      </c>
      <c r="AP147" s="22">
        <v>2014</v>
      </c>
      <c r="AQ147" s="22">
        <v>2014</v>
      </c>
      <c r="AR147" s="22" t="s">
        <v>17</v>
      </c>
      <c r="AS147" s="22">
        <v>2014</v>
      </c>
      <c r="AT147" s="22">
        <v>2015</v>
      </c>
      <c r="AU147" s="22">
        <v>2012</v>
      </c>
      <c r="AV147" s="22" t="s">
        <v>17</v>
      </c>
      <c r="AW147" s="22">
        <v>2014</v>
      </c>
      <c r="AX147" s="22">
        <v>2014</v>
      </c>
      <c r="AY147" s="22">
        <v>2014</v>
      </c>
      <c r="AZ147" s="22">
        <v>2007</v>
      </c>
      <c r="BA147" s="22">
        <v>2015</v>
      </c>
      <c r="BB147" s="22">
        <v>2015</v>
      </c>
      <c r="BC147" s="22">
        <v>2015</v>
      </c>
      <c r="BD147" s="22">
        <v>2014</v>
      </c>
      <c r="BE147" s="22">
        <v>2014</v>
      </c>
      <c r="BF147" s="10"/>
    </row>
    <row r="148" spans="1:58" x14ac:dyDescent="0.35">
      <c r="A148" s="16" t="s">
        <v>10430</v>
      </c>
      <c r="B148" s="11" t="s">
        <v>10431</v>
      </c>
      <c r="C148" s="20">
        <v>2014</v>
      </c>
      <c r="D148" s="20">
        <v>2014</v>
      </c>
      <c r="E148" s="20">
        <v>2014</v>
      </c>
      <c r="F148" s="20">
        <v>2014</v>
      </c>
      <c r="G148" s="20">
        <v>2014</v>
      </c>
      <c r="H148" s="20">
        <v>2014</v>
      </c>
      <c r="I148" s="20">
        <v>2014</v>
      </c>
      <c r="J148" s="20">
        <v>2015</v>
      </c>
      <c r="K148" s="20">
        <v>2015</v>
      </c>
      <c r="L148" s="20">
        <v>2015</v>
      </c>
      <c r="M148" s="22">
        <v>2016</v>
      </c>
      <c r="N148" s="22">
        <v>2016</v>
      </c>
      <c r="O148" s="22">
        <v>2015</v>
      </c>
      <c r="P148" s="22">
        <v>2015</v>
      </c>
      <c r="Q148" s="22">
        <v>2014</v>
      </c>
      <c r="R148" s="22" t="s">
        <v>17</v>
      </c>
      <c r="S148" s="22">
        <v>2016</v>
      </c>
      <c r="T148" s="22">
        <v>2013</v>
      </c>
      <c r="U148" s="22">
        <v>2014</v>
      </c>
      <c r="V148" s="22">
        <v>2014</v>
      </c>
      <c r="W148" s="22">
        <v>2015</v>
      </c>
      <c r="X148" s="22">
        <v>2014</v>
      </c>
      <c r="Y148" s="22">
        <v>2010</v>
      </c>
      <c r="Z148" s="22">
        <v>2014</v>
      </c>
      <c r="AA148" s="22">
        <v>2014</v>
      </c>
      <c r="AB148" s="22" t="s">
        <v>17</v>
      </c>
      <c r="AC148" s="22">
        <v>2014</v>
      </c>
      <c r="AD148" s="22">
        <v>2015</v>
      </c>
      <c r="AE148" s="22" t="s">
        <v>17</v>
      </c>
      <c r="AF148" s="22">
        <v>2014</v>
      </c>
      <c r="AG148" s="21">
        <v>2008</v>
      </c>
      <c r="AH148" s="22">
        <v>2014</v>
      </c>
      <c r="AI148" s="22">
        <v>2015</v>
      </c>
      <c r="AJ148" s="22">
        <v>2016</v>
      </c>
      <c r="AK148" s="23" t="s">
        <v>17</v>
      </c>
      <c r="AL148" s="23" t="s">
        <v>17</v>
      </c>
      <c r="AM148" s="22">
        <v>2015</v>
      </c>
      <c r="AN148" s="22">
        <v>2014</v>
      </c>
      <c r="AO148" s="22">
        <v>2014</v>
      </c>
      <c r="AP148" s="22" t="s">
        <v>17</v>
      </c>
      <c r="AQ148" s="22" t="s">
        <v>17</v>
      </c>
      <c r="AR148" s="22">
        <v>2011</v>
      </c>
      <c r="AS148" s="22">
        <v>2014</v>
      </c>
      <c r="AT148" s="22">
        <v>2015</v>
      </c>
      <c r="AU148" s="22">
        <v>2012</v>
      </c>
      <c r="AV148" s="22">
        <v>2011</v>
      </c>
      <c r="AW148" s="22">
        <v>2014</v>
      </c>
      <c r="AX148" s="22">
        <v>2014</v>
      </c>
      <c r="AY148" s="22">
        <v>2014</v>
      </c>
      <c r="AZ148" s="22">
        <v>2015</v>
      </c>
      <c r="BA148" s="22">
        <v>2015</v>
      </c>
      <c r="BB148" s="22">
        <v>2015</v>
      </c>
      <c r="BC148" s="22">
        <v>2015</v>
      </c>
      <c r="BD148" s="22">
        <v>2014</v>
      </c>
      <c r="BE148" s="22">
        <v>2014</v>
      </c>
      <c r="BF148" s="10"/>
    </row>
    <row r="149" spans="1:58" x14ac:dyDescent="0.35">
      <c r="A149" s="16" t="s">
        <v>10384</v>
      </c>
      <c r="B149" s="11" t="s">
        <v>10385</v>
      </c>
      <c r="C149" s="20">
        <v>2014</v>
      </c>
      <c r="D149" s="20">
        <v>2014</v>
      </c>
      <c r="E149" s="20">
        <v>2014</v>
      </c>
      <c r="F149" s="20">
        <v>2014</v>
      </c>
      <c r="G149" s="20">
        <v>2014</v>
      </c>
      <c r="H149" s="20">
        <v>2014</v>
      </c>
      <c r="I149" s="20">
        <v>2014</v>
      </c>
      <c r="J149" s="20">
        <v>2015</v>
      </c>
      <c r="K149" s="20">
        <v>2015</v>
      </c>
      <c r="L149" s="20">
        <v>2015</v>
      </c>
      <c r="M149" s="22">
        <v>2016</v>
      </c>
      <c r="N149" s="22">
        <v>2016</v>
      </c>
      <c r="O149" s="22">
        <v>2015</v>
      </c>
      <c r="P149" s="22">
        <v>2015</v>
      </c>
      <c r="Q149" s="22">
        <v>2014</v>
      </c>
      <c r="R149" s="22">
        <v>2009</v>
      </c>
      <c r="S149" s="22">
        <v>2016</v>
      </c>
      <c r="T149" s="22">
        <v>2013</v>
      </c>
      <c r="U149" s="22">
        <v>2014</v>
      </c>
      <c r="V149" s="22">
        <v>2014</v>
      </c>
      <c r="W149" s="22">
        <v>2015</v>
      </c>
      <c r="X149" s="22">
        <v>2008</v>
      </c>
      <c r="Y149" s="22" t="s">
        <v>17</v>
      </c>
      <c r="Z149" s="22">
        <v>2014</v>
      </c>
      <c r="AA149" s="22">
        <v>2014</v>
      </c>
      <c r="AB149" s="22">
        <v>2014</v>
      </c>
      <c r="AC149" s="22">
        <v>2014</v>
      </c>
      <c r="AD149" s="22">
        <v>2015</v>
      </c>
      <c r="AE149" s="22">
        <v>2012</v>
      </c>
      <c r="AF149" s="22" t="s">
        <v>17</v>
      </c>
      <c r="AG149" s="21">
        <v>2010</v>
      </c>
      <c r="AH149" s="22">
        <v>2014</v>
      </c>
      <c r="AI149" s="22">
        <v>2015</v>
      </c>
      <c r="AJ149" s="22">
        <v>2016</v>
      </c>
      <c r="AK149" s="23" t="s">
        <v>17</v>
      </c>
      <c r="AL149" s="23">
        <v>2015</v>
      </c>
      <c r="AM149" s="22">
        <v>2015</v>
      </c>
      <c r="AN149" s="22">
        <v>2014</v>
      </c>
      <c r="AO149" s="22">
        <v>2014</v>
      </c>
      <c r="AP149" s="22" t="s">
        <v>17</v>
      </c>
      <c r="AQ149" s="22" t="s">
        <v>17</v>
      </c>
      <c r="AR149" s="22" t="s">
        <v>17</v>
      </c>
      <c r="AS149" s="22">
        <v>2014</v>
      </c>
      <c r="AT149" s="22">
        <v>2015</v>
      </c>
      <c r="AU149" s="22">
        <v>2012</v>
      </c>
      <c r="AV149" s="22">
        <v>2008</v>
      </c>
      <c r="AW149" s="22">
        <v>2014</v>
      </c>
      <c r="AX149" s="22">
        <v>2014</v>
      </c>
      <c r="AY149" s="22">
        <v>2014</v>
      </c>
      <c r="AZ149" s="22">
        <v>2015</v>
      </c>
      <c r="BA149" s="22">
        <v>2015</v>
      </c>
      <c r="BB149" s="22">
        <v>2014</v>
      </c>
      <c r="BC149" s="22">
        <v>2015</v>
      </c>
      <c r="BD149" s="22">
        <v>2014</v>
      </c>
      <c r="BE149" s="22">
        <v>2014</v>
      </c>
      <c r="BF149" s="10"/>
    </row>
    <row r="150" spans="1:58" x14ac:dyDescent="0.35">
      <c r="A150" s="16" t="s">
        <v>10367</v>
      </c>
      <c r="B150" s="11" t="s">
        <v>10368</v>
      </c>
      <c r="C150" s="20">
        <v>2014</v>
      </c>
      <c r="D150" s="20">
        <v>2014</v>
      </c>
      <c r="E150" s="20">
        <v>2014</v>
      </c>
      <c r="F150" s="20">
        <v>2014</v>
      </c>
      <c r="G150" s="20">
        <v>2014</v>
      </c>
      <c r="H150" s="20">
        <v>2014</v>
      </c>
      <c r="I150" s="20">
        <v>2014</v>
      </c>
      <c r="J150" s="20">
        <v>2015</v>
      </c>
      <c r="K150" s="20">
        <v>2015</v>
      </c>
      <c r="L150" s="20">
        <v>2015</v>
      </c>
      <c r="M150" s="22">
        <v>2016</v>
      </c>
      <c r="N150" s="22">
        <v>2016</v>
      </c>
      <c r="O150" s="22">
        <v>2015</v>
      </c>
      <c r="P150" s="22">
        <v>2015</v>
      </c>
      <c r="Q150" s="22">
        <v>2014</v>
      </c>
      <c r="R150" s="22" t="s">
        <v>17</v>
      </c>
      <c r="S150" s="22">
        <v>2016</v>
      </c>
      <c r="T150" s="22">
        <v>2013</v>
      </c>
      <c r="U150" s="22">
        <v>2014</v>
      </c>
      <c r="V150" s="22" t="s">
        <v>17</v>
      </c>
      <c r="W150" s="22">
        <v>2015</v>
      </c>
      <c r="X150" s="22">
        <v>2005</v>
      </c>
      <c r="Y150" s="22">
        <v>2012</v>
      </c>
      <c r="Z150" s="22">
        <v>2014</v>
      </c>
      <c r="AA150" s="22">
        <v>2014</v>
      </c>
      <c r="AB150" s="22" t="s">
        <v>17</v>
      </c>
      <c r="AC150" s="22">
        <v>2014</v>
      </c>
      <c r="AD150" s="22">
        <v>2015</v>
      </c>
      <c r="AE150" s="22">
        <v>2012</v>
      </c>
      <c r="AF150" s="22">
        <v>2014</v>
      </c>
      <c r="AG150" s="21" t="s">
        <v>17</v>
      </c>
      <c r="AH150" s="22">
        <v>2014</v>
      </c>
      <c r="AI150" s="22">
        <v>2015</v>
      </c>
      <c r="AJ150" s="22">
        <v>2016</v>
      </c>
      <c r="AK150" s="23" t="s">
        <v>17</v>
      </c>
      <c r="AL150" s="23">
        <v>2015</v>
      </c>
      <c r="AM150" s="22">
        <v>2015</v>
      </c>
      <c r="AN150" s="22">
        <v>2014</v>
      </c>
      <c r="AO150" s="22">
        <v>2014</v>
      </c>
      <c r="AP150" s="22">
        <v>2013</v>
      </c>
      <c r="AQ150" s="22">
        <v>2014</v>
      </c>
      <c r="AR150" s="22" t="s">
        <v>17</v>
      </c>
      <c r="AS150" s="22">
        <v>2014</v>
      </c>
      <c r="AT150" s="22">
        <v>2015</v>
      </c>
      <c r="AU150" s="22">
        <v>2012</v>
      </c>
      <c r="AV150" s="22">
        <v>2013</v>
      </c>
      <c r="AW150" s="22">
        <v>2014</v>
      </c>
      <c r="AX150" s="22">
        <v>2014</v>
      </c>
      <c r="AY150" s="22">
        <v>2014</v>
      </c>
      <c r="AZ150" s="22">
        <v>2015</v>
      </c>
      <c r="BA150" s="22">
        <v>2015</v>
      </c>
      <c r="BB150" s="22">
        <v>2015</v>
      </c>
      <c r="BC150" s="22">
        <v>2015</v>
      </c>
      <c r="BD150" s="22">
        <v>2014</v>
      </c>
      <c r="BE150" s="22">
        <v>2014</v>
      </c>
      <c r="BF150" s="10"/>
    </row>
    <row r="151" spans="1:58" x14ac:dyDescent="0.35">
      <c r="A151" s="16" t="s">
        <v>32</v>
      </c>
      <c r="B151" s="11" t="s">
        <v>10370</v>
      </c>
      <c r="C151" s="20">
        <v>2014</v>
      </c>
      <c r="D151" s="20">
        <v>2014</v>
      </c>
      <c r="E151" s="20">
        <v>2014</v>
      </c>
      <c r="F151" s="20">
        <v>2014</v>
      </c>
      <c r="G151" s="20">
        <v>2014</v>
      </c>
      <c r="H151" s="20">
        <v>2014</v>
      </c>
      <c r="I151" s="20">
        <v>2014</v>
      </c>
      <c r="J151" s="20">
        <v>2015</v>
      </c>
      <c r="K151" s="20">
        <v>2015</v>
      </c>
      <c r="L151" s="20">
        <v>2015</v>
      </c>
      <c r="M151" s="22">
        <v>2016</v>
      </c>
      <c r="N151" s="22">
        <v>2016</v>
      </c>
      <c r="O151" s="22">
        <v>2015</v>
      </c>
      <c r="P151" s="22">
        <v>2015</v>
      </c>
      <c r="Q151" s="22">
        <v>2014</v>
      </c>
      <c r="R151" s="22">
        <v>2014</v>
      </c>
      <c r="S151" s="22">
        <v>2016</v>
      </c>
      <c r="T151" s="22">
        <v>2013</v>
      </c>
      <c r="U151" s="22">
        <v>2014</v>
      </c>
      <c r="V151" s="22">
        <v>2014</v>
      </c>
      <c r="W151" s="22">
        <v>2015</v>
      </c>
      <c r="X151" s="22">
        <v>2014</v>
      </c>
      <c r="Y151" s="22">
        <v>2010</v>
      </c>
      <c r="Z151" s="22">
        <v>2014</v>
      </c>
      <c r="AA151" s="22">
        <v>2014</v>
      </c>
      <c r="AB151" s="22">
        <v>2014</v>
      </c>
      <c r="AC151" s="22">
        <v>2014</v>
      </c>
      <c r="AD151" s="22">
        <v>2015</v>
      </c>
      <c r="AE151" s="22">
        <v>2012</v>
      </c>
      <c r="AF151" s="22">
        <v>2014</v>
      </c>
      <c r="AG151" s="21">
        <v>2011</v>
      </c>
      <c r="AH151" s="22">
        <v>2014</v>
      </c>
      <c r="AI151" s="22">
        <v>2015</v>
      </c>
      <c r="AJ151" s="22">
        <v>2016</v>
      </c>
      <c r="AK151" s="23">
        <v>2015</v>
      </c>
      <c r="AL151" s="23">
        <v>2015</v>
      </c>
      <c r="AM151" s="22">
        <v>2015</v>
      </c>
      <c r="AN151" s="22">
        <v>2014</v>
      </c>
      <c r="AO151" s="22">
        <v>2014</v>
      </c>
      <c r="AP151" s="22">
        <v>2014</v>
      </c>
      <c r="AQ151" s="22">
        <v>2014</v>
      </c>
      <c r="AR151" s="22">
        <v>2015</v>
      </c>
      <c r="AS151" s="22">
        <v>2014</v>
      </c>
      <c r="AT151" s="22">
        <v>2015</v>
      </c>
      <c r="AU151" s="22">
        <v>2012</v>
      </c>
      <c r="AV151" s="22">
        <v>2013</v>
      </c>
      <c r="AW151" s="22">
        <v>2014</v>
      </c>
      <c r="AX151" s="22">
        <v>2014</v>
      </c>
      <c r="AY151" s="22">
        <v>2014</v>
      </c>
      <c r="AZ151" s="22">
        <v>2015</v>
      </c>
      <c r="BA151" s="22">
        <v>2015</v>
      </c>
      <c r="BB151" s="22">
        <v>2015</v>
      </c>
      <c r="BC151" s="22">
        <v>2015</v>
      </c>
      <c r="BD151" s="22">
        <v>2014</v>
      </c>
      <c r="BE151" s="22">
        <v>2014</v>
      </c>
      <c r="BF151" s="10"/>
    </row>
    <row r="152" spans="1:58" x14ac:dyDescent="0.35">
      <c r="A152" s="16" t="s">
        <v>10381</v>
      </c>
      <c r="B152" s="11" t="s">
        <v>10382</v>
      </c>
      <c r="C152" s="20">
        <v>2014</v>
      </c>
      <c r="D152" s="20">
        <v>2014</v>
      </c>
      <c r="E152" s="20">
        <v>2014</v>
      </c>
      <c r="F152" s="20">
        <v>2014</v>
      </c>
      <c r="G152" s="20">
        <v>2014</v>
      </c>
      <c r="H152" s="20">
        <v>2014</v>
      </c>
      <c r="I152" s="20">
        <v>2014</v>
      </c>
      <c r="J152" s="20">
        <v>2015</v>
      </c>
      <c r="K152" s="20">
        <v>2015</v>
      </c>
      <c r="L152" s="20">
        <v>2015</v>
      </c>
      <c r="M152" s="22">
        <v>2016</v>
      </c>
      <c r="N152" s="22">
        <v>2016</v>
      </c>
      <c r="O152" s="22">
        <v>2015</v>
      </c>
      <c r="P152" s="22">
        <v>2015</v>
      </c>
      <c r="Q152" s="22">
        <v>2014</v>
      </c>
      <c r="R152" s="22">
        <v>2014</v>
      </c>
      <c r="S152" s="22">
        <v>2016</v>
      </c>
      <c r="T152" s="22">
        <v>2013</v>
      </c>
      <c r="U152" s="22">
        <v>2014</v>
      </c>
      <c r="V152" s="22">
        <v>2014</v>
      </c>
      <c r="W152" s="22">
        <v>2015</v>
      </c>
      <c r="X152" s="22">
        <v>2014</v>
      </c>
      <c r="Y152" s="22">
        <v>2010</v>
      </c>
      <c r="Z152" s="22">
        <v>2014</v>
      </c>
      <c r="AA152" s="22">
        <v>2014</v>
      </c>
      <c r="AB152" s="22">
        <v>2013</v>
      </c>
      <c r="AC152" s="22">
        <v>2014</v>
      </c>
      <c r="AD152" s="22">
        <v>2015</v>
      </c>
      <c r="AE152" s="22" t="s">
        <v>17</v>
      </c>
      <c r="AF152" s="22">
        <v>2014</v>
      </c>
      <c r="AG152" s="21">
        <v>2010</v>
      </c>
      <c r="AH152" s="22">
        <v>2014</v>
      </c>
      <c r="AI152" s="22">
        <v>2015</v>
      </c>
      <c r="AJ152" s="22">
        <v>2016</v>
      </c>
      <c r="AK152" s="23" t="s">
        <v>17</v>
      </c>
      <c r="AL152" s="23">
        <v>2015</v>
      </c>
      <c r="AM152" s="22">
        <v>2015</v>
      </c>
      <c r="AN152" s="22">
        <v>2014</v>
      </c>
      <c r="AO152" s="22">
        <v>2014</v>
      </c>
      <c r="AP152" s="22" t="s">
        <v>17</v>
      </c>
      <c r="AQ152" s="22">
        <v>2012</v>
      </c>
      <c r="AR152" s="22">
        <v>2015</v>
      </c>
      <c r="AS152" s="22">
        <v>2014</v>
      </c>
      <c r="AT152" s="22">
        <v>2015</v>
      </c>
      <c r="AU152" s="22">
        <v>2012</v>
      </c>
      <c r="AV152" s="22">
        <v>2011</v>
      </c>
      <c r="AW152" s="22">
        <v>2014</v>
      </c>
      <c r="AX152" s="22">
        <v>2014</v>
      </c>
      <c r="AY152" s="22">
        <v>2014</v>
      </c>
      <c r="AZ152" s="22">
        <v>2015</v>
      </c>
      <c r="BA152" s="22">
        <v>2015</v>
      </c>
      <c r="BB152" s="22">
        <v>2015</v>
      </c>
      <c r="BC152" s="22">
        <v>2015</v>
      </c>
      <c r="BD152" s="22">
        <v>2014</v>
      </c>
      <c r="BE152" s="22">
        <v>2014</v>
      </c>
      <c r="BF152" s="10"/>
    </row>
    <row r="153" spans="1:58" x14ac:dyDescent="0.35">
      <c r="A153" s="16" t="s">
        <v>10394</v>
      </c>
      <c r="B153" s="11" t="s">
        <v>10395</v>
      </c>
      <c r="C153" s="20">
        <v>2014</v>
      </c>
      <c r="D153" s="20">
        <v>2014</v>
      </c>
      <c r="E153" s="20">
        <v>2014</v>
      </c>
      <c r="F153" s="20">
        <v>2014</v>
      </c>
      <c r="G153" s="20">
        <v>2014</v>
      </c>
      <c r="H153" s="20">
        <v>2014</v>
      </c>
      <c r="I153" s="20">
        <v>2014</v>
      </c>
      <c r="J153" s="20">
        <v>2015</v>
      </c>
      <c r="K153" s="20">
        <v>2015</v>
      </c>
      <c r="L153" s="20">
        <v>2015</v>
      </c>
      <c r="M153" s="22">
        <v>2016</v>
      </c>
      <c r="N153" s="22">
        <v>2016</v>
      </c>
      <c r="O153" s="22">
        <v>2015</v>
      </c>
      <c r="P153" s="22">
        <v>2015</v>
      </c>
      <c r="Q153" s="22">
        <v>2014</v>
      </c>
      <c r="R153" s="22" t="s">
        <v>17</v>
      </c>
      <c r="S153" s="22">
        <v>2016</v>
      </c>
      <c r="T153" s="22">
        <v>2013</v>
      </c>
      <c r="U153" s="22">
        <v>2014</v>
      </c>
      <c r="V153" s="22">
        <v>2014</v>
      </c>
      <c r="W153" s="22">
        <v>2015</v>
      </c>
      <c r="X153" s="22">
        <v>2012</v>
      </c>
      <c r="Y153" s="22">
        <v>2012</v>
      </c>
      <c r="Z153" s="22">
        <v>2014</v>
      </c>
      <c r="AA153" s="22">
        <v>2014</v>
      </c>
      <c r="AB153" s="22" t="s">
        <v>17</v>
      </c>
      <c r="AC153" s="22">
        <v>2014</v>
      </c>
      <c r="AD153" s="22">
        <v>2015</v>
      </c>
      <c r="AE153" s="22" t="s">
        <v>17</v>
      </c>
      <c r="AF153" s="22" t="s">
        <v>17</v>
      </c>
      <c r="AG153" s="21">
        <v>2006</v>
      </c>
      <c r="AH153" s="22">
        <v>2014</v>
      </c>
      <c r="AI153" s="22">
        <v>2015</v>
      </c>
      <c r="AJ153" s="22">
        <v>2016</v>
      </c>
      <c r="AK153" s="23" t="s">
        <v>17</v>
      </c>
      <c r="AL153" s="23" t="s">
        <v>17</v>
      </c>
      <c r="AM153" s="22">
        <v>2015</v>
      </c>
      <c r="AN153" s="22">
        <v>2014</v>
      </c>
      <c r="AO153" s="22">
        <v>2014</v>
      </c>
      <c r="AP153" s="22">
        <v>2013</v>
      </c>
      <c r="AQ153" s="22">
        <v>2013</v>
      </c>
      <c r="AR153" s="22">
        <v>2015</v>
      </c>
      <c r="AS153" s="22">
        <v>2014</v>
      </c>
      <c r="AT153" s="22">
        <v>2015</v>
      </c>
      <c r="AU153" s="22">
        <v>2012</v>
      </c>
      <c r="AV153" s="22">
        <v>2010</v>
      </c>
      <c r="AW153" s="22">
        <v>2014</v>
      </c>
      <c r="AX153" s="22">
        <v>2014</v>
      </c>
      <c r="AY153" s="22">
        <v>2014</v>
      </c>
      <c r="AZ153" s="22">
        <v>2015</v>
      </c>
      <c r="BA153" s="22">
        <v>2015</v>
      </c>
      <c r="BB153" s="22">
        <v>2015</v>
      </c>
      <c r="BC153" s="22">
        <v>2015</v>
      </c>
      <c r="BD153" s="22">
        <v>2014</v>
      </c>
      <c r="BE153" s="22">
        <v>2014</v>
      </c>
      <c r="BF153" s="10"/>
    </row>
    <row r="154" spans="1:58" x14ac:dyDescent="0.35">
      <c r="A154" s="16" t="s">
        <v>10375</v>
      </c>
      <c r="B154" s="11" t="s">
        <v>10376</v>
      </c>
      <c r="C154" s="20">
        <v>2014</v>
      </c>
      <c r="D154" s="20">
        <v>2014</v>
      </c>
      <c r="E154" s="20">
        <v>2014</v>
      </c>
      <c r="F154" s="20">
        <v>2014</v>
      </c>
      <c r="G154" s="20">
        <v>2014</v>
      </c>
      <c r="H154" s="20">
        <v>2014</v>
      </c>
      <c r="I154" s="20">
        <v>2014</v>
      </c>
      <c r="J154" s="20">
        <v>2015</v>
      </c>
      <c r="K154" s="20">
        <v>2015</v>
      </c>
      <c r="L154" s="20">
        <v>2015</v>
      </c>
      <c r="M154" s="22">
        <v>2016</v>
      </c>
      <c r="N154" s="22">
        <v>2016</v>
      </c>
      <c r="O154" s="22">
        <v>2015</v>
      </c>
      <c r="P154" s="22">
        <v>2015</v>
      </c>
      <c r="Q154" s="22">
        <v>2014</v>
      </c>
      <c r="R154" s="22">
        <v>2013</v>
      </c>
      <c r="S154" s="22">
        <v>2016</v>
      </c>
      <c r="T154" s="22">
        <v>2013</v>
      </c>
      <c r="U154" s="22">
        <v>2014</v>
      </c>
      <c r="V154" s="22">
        <v>2014</v>
      </c>
      <c r="W154" s="22">
        <v>2015</v>
      </c>
      <c r="X154" s="22">
        <v>2013</v>
      </c>
      <c r="Y154" s="22">
        <v>2010</v>
      </c>
      <c r="Z154" s="22">
        <v>2014</v>
      </c>
      <c r="AA154" s="22">
        <v>2014</v>
      </c>
      <c r="AB154" s="22">
        <v>2014</v>
      </c>
      <c r="AC154" s="22">
        <v>2014</v>
      </c>
      <c r="AD154" s="22">
        <v>2015</v>
      </c>
      <c r="AE154" s="22">
        <v>2012</v>
      </c>
      <c r="AF154" s="22">
        <v>2014</v>
      </c>
      <c r="AG154" s="21">
        <v>2011</v>
      </c>
      <c r="AH154" s="22">
        <v>2014</v>
      </c>
      <c r="AI154" s="22">
        <v>2015</v>
      </c>
      <c r="AJ154" s="22">
        <v>2016</v>
      </c>
      <c r="AK154" s="23" t="s">
        <v>17</v>
      </c>
      <c r="AL154" s="23">
        <v>2015</v>
      </c>
      <c r="AM154" s="22">
        <v>2015</v>
      </c>
      <c r="AN154" s="22">
        <v>2014</v>
      </c>
      <c r="AO154" s="22">
        <v>2014</v>
      </c>
      <c r="AP154" s="22">
        <v>2014</v>
      </c>
      <c r="AQ154" s="22">
        <v>2014</v>
      </c>
      <c r="AR154" s="22">
        <v>2009</v>
      </c>
      <c r="AS154" s="22">
        <v>2014</v>
      </c>
      <c r="AT154" s="22">
        <v>2015</v>
      </c>
      <c r="AU154" s="22">
        <v>2012</v>
      </c>
      <c r="AV154" s="22">
        <v>2013</v>
      </c>
      <c r="AW154" s="22">
        <v>2014</v>
      </c>
      <c r="AX154" s="22">
        <v>2014</v>
      </c>
      <c r="AY154" s="22">
        <v>2014</v>
      </c>
      <c r="AZ154" s="22">
        <v>2015</v>
      </c>
      <c r="BA154" s="22">
        <v>2015</v>
      </c>
      <c r="BB154" s="22">
        <v>2015</v>
      </c>
      <c r="BC154" s="22">
        <v>2015</v>
      </c>
      <c r="BD154" s="22">
        <v>2014</v>
      </c>
      <c r="BE154" s="22">
        <v>2014</v>
      </c>
      <c r="BF154" s="10"/>
    </row>
    <row r="155" spans="1:58" x14ac:dyDescent="0.35">
      <c r="A155" s="16" t="s">
        <v>10371</v>
      </c>
      <c r="B155" s="11" t="s">
        <v>10372</v>
      </c>
      <c r="C155" s="20">
        <v>2014</v>
      </c>
      <c r="D155" s="20">
        <v>2014</v>
      </c>
      <c r="E155" s="20">
        <v>2014</v>
      </c>
      <c r="F155" s="20">
        <v>2014</v>
      </c>
      <c r="G155" s="20">
        <v>2014</v>
      </c>
      <c r="H155" s="20">
        <v>2014</v>
      </c>
      <c r="I155" s="20">
        <v>2014</v>
      </c>
      <c r="J155" s="20">
        <v>2015</v>
      </c>
      <c r="K155" s="20">
        <v>2015</v>
      </c>
      <c r="L155" s="20">
        <v>2015</v>
      </c>
      <c r="M155" s="22">
        <v>2016</v>
      </c>
      <c r="N155" s="22">
        <v>2016</v>
      </c>
      <c r="O155" s="22">
        <v>2015</v>
      </c>
      <c r="P155" s="22">
        <v>2015</v>
      </c>
      <c r="Q155" s="22">
        <v>2014</v>
      </c>
      <c r="R155" s="22" t="s">
        <v>17</v>
      </c>
      <c r="S155" s="22">
        <v>2016</v>
      </c>
      <c r="T155" s="22">
        <v>2013</v>
      </c>
      <c r="U155" s="22">
        <v>2014</v>
      </c>
      <c r="V155" s="22" t="s">
        <v>17</v>
      </c>
      <c r="W155" s="22">
        <v>2015</v>
      </c>
      <c r="X155" s="22" t="s">
        <v>17</v>
      </c>
      <c r="Y155" s="22">
        <v>2013</v>
      </c>
      <c r="Z155" s="22">
        <v>2014</v>
      </c>
      <c r="AA155" s="22">
        <v>2014</v>
      </c>
      <c r="AB155" s="22" t="s">
        <v>17</v>
      </c>
      <c r="AC155" s="22">
        <v>2014</v>
      </c>
      <c r="AD155" s="22">
        <v>2015</v>
      </c>
      <c r="AE155" s="22" t="s">
        <v>17</v>
      </c>
      <c r="AF155" s="22">
        <v>2014</v>
      </c>
      <c r="AG155" s="21" t="s">
        <v>17</v>
      </c>
      <c r="AH155" s="22">
        <v>2014</v>
      </c>
      <c r="AI155" s="22">
        <v>2015</v>
      </c>
      <c r="AJ155" s="22">
        <v>2016</v>
      </c>
      <c r="AK155" s="23" t="s">
        <v>17</v>
      </c>
      <c r="AL155" s="23">
        <v>2015</v>
      </c>
      <c r="AM155" s="22">
        <v>2015</v>
      </c>
      <c r="AN155" s="22">
        <v>2014</v>
      </c>
      <c r="AO155" s="22">
        <v>2014</v>
      </c>
      <c r="AP155" s="22">
        <v>2014</v>
      </c>
      <c r="AQ155" s="22">
        <v>2014</v>
      </c>
      <c r="AR155" s="22">
        <v>2007</v>
      </c>
      <c r="AS155" s="22">
        <v>2014</v>
      </c>
      <c r="AT155" s="22">
        <v>2015</v>
      </c>
      <c r="AU155" s="22">
        <v>2012</v>
      </c>
      <c r="AV155" s="22">
        <v>2013</v>
      </c>
      <c r="AW155" s="22">
        <v>2014</v>
      </c>
      <c r="AX155" s="22">
        <v>2014</v>
      </c>
      <c r="AY155" s="22">
        <v>2014</v>
      </c>
      <c r="AZ155" s="22">
        <v>2015</v>
      </c>
      <c r="BA155" s="22">
        <v>2015</v>
      </c>
      <c r="BB155" s="22">
        <v>2015</v>
      </c>
      <c r="BC155" s="22">
        <v>2015</v>
      </c>
      <c r="BD155" s="22">
        <v>2014</v>
      </c>
      <c r="BE155" s="22">
        <v>2014</v>
      </c>
      <c r="BF155" s="10"/>
    </row>
    <row r="156" spans="1:58" x14ac:dyDescent="0.35">
      <c r="A156" s="16" t="s">
        <v>3358</v>
      </c>
      <c r="B156" s="11" t="s">
        <v>10388</v>
      </c>
      <c r="C156" s="20">
        <v>2014</v>
      </c>
      <c r="D156" s="20">
        <v>2014</v>
      </c>
      <c r="E156" s="20">
        <v>2014</v>
      </c>
      <c r="F156" s="20">
        <v>2014</v>
      </c>
      <c r="G156" s="20">
        <v>2014</v>
      </c>
      <c r="H156" s="20">
        <v>2014</v>
      </c>
      <c r="I156" s="20">
        <v>2014</v>
      </c>
      <c r="J156" s="20">
        <v>2015</v>
      </c>
      <c r="K156" s="20">
        <v>2015</v>
      </c>
      <c r="L156" s="20">
        <v>2015</v>
      </c>
      <c r="M156" s="22">
        <v>2016</v>
      </c>
      <c r="N156" s="22">
        <v>2016</v>
      </c>
      <c r="O156" s="22">
        <v>2015</v>
      </c>
      <c r="P156" s="22">
        <v>2015</v>
      </c>
      <c r="Q156" s="22">
        <v>2014</v>
      </c>
      <c r="R156" s="22" t="s">
        <v>17</v>
      </c>
      <c r="S156" s="22">
        <v>2016</v>
      </c>
      <c r="T156" s="22">
        <v>2013</v>
      </c>
      <c r="U156" s="22">
        <v>2014</v>
      </c>
      <c r="V156" s="22" t="s">
        <v>17</v>
      </c>
      <c r="W156" s="22">
        <v>2015</v>
      </c>
      <c r="X156" s="22" t="s">
        <v>17</v>
      </c>
      <c r="Y156" s="22">
        <v>2012</v>
      </c>
      <c r="Z156" s="22">
        <v>2014</v>
      </c>
      <c r="AA156" s="22">
        <v>2014</v>
      </c>
      <c r="AB156" s="22">
        <v>2014</v>
      </c>
      <c r="AC156" s="22">
        <v>2014</v>
      </c>
      <c r="AD156" s="22">
        <v>2015</v>
      </c>
      <c r="AE156" s="22" t="s">
        <v>17</v>
      </c>
      <c r="AF156" s="22">
        <v>2014</v>
      </c>
      <c r="AG156" s="21">
        <v>2012</v>
      </c>
      <c r="AH156" s="22">
        <v>2014</v>
      </c>
      <c r="AI156" s="22">
        <v>2015</v>
      </c>
      <c r="AJ156" s="22">
        <v>2016</v>
      </c>
      <c r="AK156" s="23" t="s">
        <v>17</v>
      </c>
      <c r="AL156" s="23">
        <v>2015</v>
      </c>
      <c r="AM156" s="22">
        <v>2015</v>
      </c>
      <c r="AN156" s="22">
        <v>2014</v>
      </c>
      <c r="AO156" s="22">
        <v>2014</v>
      </c>
      <c r="AP156" s="22">
        <v>2014</v>
      </c>
      <c r="AQ156" s="22">
        <v>2014</v>
      </c>
      <c r="AR156" s="22">
        <v>2015</v>
      </c>
      <c r="AS156" s="22">
        <v>2014</v>
      </c>
      <c r="AT156" s="22">
        <v>2015</v>
      </c>
      <c r="AU156" s="22">
        <v>2012</v>
      </c>
      <c r="AV156" s="22" t="s">
        <v>17</v>
      </c>
      <c r="AW156" s="22">
        <v>2014</v>
      </c>
      <c r="AX156" s="22">
        <v>2014</v>
      </c>
      <c r="AY156" s="22">
        <v>2014</v>
      </c>
      <c r="AZ156" s="22">
        <v>2015</v>
      </c>
      <c r="BA156" s="22">
        <v>2015</v>
      </c>
      <c r="BB156" s="22">
        <v>2015</v>
      </c>
      <c r="BC156" s="22">
        <v>2015</v>
      </c>
      <c r="BD156" s="22">
        <v>2014</v>
      </c>
      <c r="BE156" s="22">
        <v>2014</v>
      </c>
      <c r="BF156" s="10"/>
    </row>
    <row r="157" spans="1:58" x14ac:dyDescent="0.35">
      <c r="A157" s="16" t="s">
        <v>10389</v>
      </c>
      <c r="B157" s="11" t="s">
        <v>10390</v>
      </c>
      <c r="C157" s="20">
        <v>2014</v>
      </c>
      <c r="D157" s="20">
        <v>2014</v>
      </c>
      <c r="E157" s="20">
        <v>2014</v>
      </c>
      <c r="F157" s="20">
        <v>2014</v>
      </c>
      <c r="G157" s="20">
        <v>2014</v>
      </c>
      <c r="H157" s="20">
        <v>2014</v>
      </c>
      <c r="I157" s="20">
        <v>2014</v>
      </c>
      <c r="J157" s="20">
        <v>2015</v>
      </c>
      <c r="K157" s="20">
        <v>2015</v>
      </c>
      <c r="L157" s="20">
        <v>2015</v>
      </c>
      <c r="M157" s="22">
        <v>2016</v>
      </c>
      <c r="N157" s="22">
        <v>2016</v>
      </c>
      <c r="O157" s="22">
        <v>2015</v>
      </c>
      <c r="P157" s="22">
        <v>2015</v>
      </c>
      <c r="Q157" s="22">
        <v>2014</v>
      </c>
      <c r="R157" s="22" t="s">
        <v>17</v>
      </c>
      <c r="S157" s="22">
        <v>2016</v>
      </c>
      <c r="T157" s="22">
        <v>2013</v>
      </c>
      <c r="U157" s="22">
        <v>2014</v>
      </c>
      <c r="V157" s="22" t="s">
        <v>17</v>
      </c>
      <c r="W157" s="22">
        <v>2015</v>
      </c>
      <c r="X157" s="22" t="s">
        <v>17</v>
      </c>
      <c r="Y157" s="22">
        <v>2011</v>
      </c>
      <c r="Z157" s="22">
        <v>2014</v>
      </c>
      <c r="AA157" s="22">
        <v>2014</v>
      </c>
      <c r="AB157" s="22">
        <v>2014</v>
      </c>
      <c r="AC157" s="22">
        <v>2014</v>
      </c>
      <c r="AD157" s="22">
        <v>2015</v>
      </c>
      <c r="AE157" s="22" t="s">
        <v>17</v>
      </c>
      <c r="AF157" s="22">
        <v>2014</v>
      </c>
      <c r="AG157" s="21">
        <v>2012</v>
      </c>
      <c r="AH157" s="22">
        <v>2014</v>
      </c>
      <c r="AI157" s="22">
        <v>2015</v>
      </c>
      <c r="AJ157" s="22">
        <v>2016</v>
      </c>
      <c r="AK157" s="23" t="s">
        <v>17</v>
      </c>
      <c r="AL157" s="23">
        <v>2015</v>
      </c>
      <c r="AM157" s="22">
        <v>2015</v>
      </c>
      <c r="AN157" s="22">
        <v>2014</v>
      </c>
      <c r="AO157" s="22">
        <v>2014</v>
      </c>
      <c r="AP157" s="22">
        <v>2014</v>
      </c>
      <c r="AQ157" s="22">
        <v>2014</v>
      </c>
      <c r="AR157" s="22">
        <v>2015</v>
      </c>
      <c r="AS157" s="22">
        <v>2014</v>
      </c>
      <c r="AT157" s="22">
        <v>2015</v>
      </c>
      <c r="AU157" s="22">
        <v>2012</v>
      </c>
      <c r="AV157" s="22">
        <v>2013</v>
      </c>
      <c r="AW157" s="22">
        <v>2014</v>
      </c>
      <c r="AX157" s="22">
        <v>2014</v>
      </c>
      <c r="AY157" s="22">
        <v>2014</v>
      </c>
      <c r="AZ157" s="22">
        <v>2015</v>
      </c>
      <c r="BA157" s="22">
        <v>2015</v>
      </c>
      <c r="BB157" s="22">
        <v>2015</v>
      </c>
      <c r="BC157" s="22">
        <v>2015</v>
      </c>
      <c r="BD157" s="22">
        <v>2014</v>
      </c>
      <c r="BE157" s="22">
        <v>2014</v>
      </c>
      <c r="BF157" s="10"/>
    </row>
    <row r="158" spans="1:58" x14ac:dyDescent="0.35">
      <c r="A158" s="16" t="s">
        <v>10373</v>
      </c>
      <c r="B158" s="11" t="s">
        <v>10374</v>
      </c>
      <c r="C158" s="20">
        <v>2014</v>
      </c>
      <c r="D158" s="20">
        <v>2014</v>
      </c>
      <c r="E158" s="20">
        <v>2014</v>
      </c>
      <c r="F158" s="20">
        <v>2014</v>
      </c>
      <c r="G158" s="20">
        <v>2014</v>
      </c>
      <c r="H158" s="20">
        <v>2014</v>
      </c>
      <c r="I158" s="20">
        <v>2014</v>
      </c>
      <c r="J158" s="20">
        <v>2015</v>
      </c>
      <c r="K158" s="20">
        <v>2015</v>
      </c>
      <c r="L158" s="20">
        <v>2015</v>
      </c>
      <c r="M158" s="22">
        <v>2016</v>
      </c>
      <c r="N158" s="22">
        <v>2016</v>
      </c>
      <c r="O158" s="22">
        <v>2015</v>
      </c>
      <c r="P158" s="22">
        <v>2015</v>
      </c>
      <c r="Q158" s="22">
        <v>2014</v>
      </c>
      <c r="R158" s="22" t="s">
        <v>17</v>
      </c>
      <c r="S158" s="22">
        <v>2016</v>
      </c>
      <c r="T158" s="22">
        <v>2013</v>
      </c>
      <c r="U158" s="22">
        <v>2014</v>
      </c>
      <c r="V158" s="22">
        <v>2014</v>
      </c>
      <c r="W158" s="22">
        <v>2015</v>
      </c>
      <c r="X158" s="22">
        <v>2007</v>
      </c>
      <c r="Y158" s="22">
        <v>2010</v>
      </c>
      <c r="Z158" s="22">
        <v>2014</v>
      </c>
      <c r="AA158" s="22">
        <v>2014</v>
      </c>
      <c r="AB158" s="22" t="s">
        <v>17</v>
      </c>
      <c r="AC158" s="22">
        <v>2014</v>
      </c>
      <c r="AD158" s="22">
        <v>2015</v>
      </c>
      <c r="AE158" s="22">
        <v>2012</v>
      </c>
      <c r="AF158" s="22" t="s">
        <v>17</v>
      </c>
      <c r="AG158" s="21">
        <v>2005</v>
      </c>
      <c r="AH158" s="22">
        <v>2014</v>
      </c>
      <c r="AI158" s="22">
        <v>2015</v>
      </c>
      <c r="AJ158" s="22">
        <v>2016</v>
      </c>
      <c r="AK158" s="23" t="s">
        <v>17</v>
      </c>
      <c r="AL158" s="23">
        <v>2015</v>
      </c>
      <c r="AM158" s="22">
        <v>2015</v>
      </c>
      <c r="AN158" s="22">
        <v>2014</v>
      </c>
      <c r="AO158" s="22">
        <v>2014</v>
      </c>
      <c r="AP158" s="22" t="s">
        <v>17</v>
      </c>
      <c r="AQ158" s="22" t="s">
        <v>17</v>
      </c>
      <c r="AR158" s="22">
        <v>2009</v>
      </c>
      <c r="AS158" s="22">
        <v>2014</v>
      </c>
      <c r="AT158" s="22" t="s">
        <v>17</v>
      </c>
      <c r="AU158" s="22">
        <v>2012</v>
      </c>
      <c r="AV158" s="22" t="s">
        <v>17</v>
      </c>
      <c r="AW158" s="22">
        <v>2014</v>
      </c>
      <c r="AX158" s="22">
        <v>2014</v>
      </c>
      <c r="AY158" s="22">
        <v>2014</v>
      </c>
      <c r="AZ158" s="22">
        <v>2015</v>
      </c>
      <c r="BA158" s="22">
        <v>2015</v>
      </c>
      <c r="BB158" s="22">
        <v>2015</v>
      </c>
      <c r="BC158" s="22">
        <v>2015</v>
      </c>
      <c r="BD158" s="22">
        <v>2014</v>
      </c>
      <c r="BE158" s="22">
        <v>2014</v>
      </c>
      <c r="BF158" s="10"/>
    </row>
    <row r="159" spans="1:58" x14ac:dyDescent="0.35">
      <c r="A159" s="16" t="s">
        <v>1707</v>
      </c>
      <c r="B159" s="11" t="s">
        <v>10380</v>
      </c>
      <c r="C159" s="20">
        <v>2014</v>
      </c>
      <c r="D159" s="20">
        <v>2014</v>
      </c>
      <c r="E159" s="20">
        <v>2014</v>
      </c>
      <c r="F159" s="20">
        <v>2014</v>
      </c>
      <c r="G159" s="20">
        <v>2014</v>
      </c>
      <c r="H159" s="20">
        <v>2014</v>
      </c>
      <c r="I159" s="20">
        <v>2014</v>
      </c>
      <c r="J159" s="20">
        <v>2015</v>
      </c>
      <c r="K159" s="20">
        <v>2015</v>
      </c>
      <c r="L159" s="20">
        <v>2015</v>
      </c>
      <c r="M159" s="22">
        <v>2016</v>
      </c>
      <c r="N159" s="22">
        <v>2016</v>
      </c>
      <c r="O159" s="22">
        <v>2015</v>
      </c>
      <c r="P159" s="22">
        <v>2015</v>
      </c>
      <c r="Q159" s="22" t="s">
        <v>17</v>
      </c>
      <c r="R159" s="22">
        <v>2006</v>
      </c>
      <c r="S159" s="22">
        <v>2016</v>
      </c>
      <c r="T159" s="22">
        <v>2013</v>
      </c>
      <c r="U159" s="22">
        <v>2014</v>
      </c>
      <c r="V159" s="22">
        <v>2014</v>
      </c>
      <c r="W159" s="22">
        <v>2015</v>
      </c>
      <c r="X159" s="22">
        <v>2009</v>
      </c>
      <c r="Y159" s="22">
        <v>2010</v>
      </c>
      <c r="Z159" s="22">
        <v>2014</v>
      </c>
      <c r="AA159" s="22">
        <v>2014</v>
      </c>
      <c r="AB159" s="22">
        <v>2014</v>
      </c>
      <c r="AC159" s="22" t="s">
        <v>17</v>
      </c>
      <c r="AD159" s="22">
        <v>2015</v>
      </c>
      <c r="AE159" s="22">
        <v>2012</v>
      </c>
      <c r="AF159" s="22">
        <v>2012</v>
      </c>
      <c r="AG159" s="21" t="s">
        <v>17</v>
      </c>
      <c r="AH159" s="22">
        <v>2014</v>
      </c>
      <c r="AI159" s="22">
        <v>2015</v>
      </c>
      <c r="AJ159" s="22">
        <v>2016</v>
      </c>
      <c r="AK159" s="23">
        <v>2015</v>
      </c>
      <c r="AL159" s="23">
        <v>2015</v>
      </c>
      <c r="AM159" s="22">
        <v>2015</v>
      </c>
      <c r="AN159" s="22">
        <v>2014</v>
      </c>
      <c r="AO159" s="22">
        <v>2014</v>
      </c>
      <c r="AP159" s="22" t="s">
        <v>17</v>
      </c>
      <c r="AQ159" s="22" t="s">
        <v>17</v>
      </c>
      <c r="AR159" s="22" t="s">
        <v>17</v>
      </c>
      <c r="AS159" s="22">
        <v>2014</v>
      </c>
      <c r="AT159" s="22">
        <v>2015</v>
      </c>
      <c r="AU159" s="22">
        <v>2012</v>
      </c>
      <c r="AV159" s="22" t="s">
        <v>17</v>
      </c>
      <c r="AW159" s="22">
        <v>2014</v>
      </c>
      <c r="AX159" s="22">
        <v>2014</v>
      </c>
      <c r="AY159" s="22">
        <v>2014</v>
      </c>
      <c r="AZ159" s="22">
        <v>2011</v>
      </c>
      <c r="BA159" s="22">
        <v>2011</v>
      </c>
      <c r="BB159" s="22">
        <v>2014</v>
      </c>
      <c r="BC159" s="22">
        <v>2015</v>
      </c>
      <c r="BD159" s="22">
        <v>2014</v>
      </c>
      <c r="BE159" s="22">
        <v>2014</v>
      </c>
      <c r="BF159" s="10"/>
    </row>
    <row r="160" spans="1:58" x14ac:dyDescent="0.35">
      <c r="A160" s="16" t="s">
        <v>10433</v>
      </c>
      <c r="B160" s="11" t="s">
        <v>10434</v>
      </c>
      <c r="C160" s="20">
        <v>2014</v>
      </c>
      <c r="D160" s="20">
        <v>2014</v>
      </c>
      <c r="E160" s="20">
        <v>2014</v>
      </c>
      <c r="F160" s="20">
        <v>2014</v>
      </c>
      <c r="G160" s="20">
        <v>2014</v>
      </c>
      <c r="H160" s="20">
        <v>2014</v>
      </c>
      <c r="I160" s="20">
        <v>2014</v>
      </c>
      <c r="J160" s="20">
        <v>2015</v>
      </c>
      <c r="K160" s="20">
        <v>2015</v>
      </c>
      <c r="L160" s="20">
        <v>2015</v>
      </c>
      <c r="M160" s="22">
        <v>2016</v>
      </c>
      <c r="N160" s="22">
        <v>2016</v>
      </c>
      <c r="O160" s="22">
        <v>2015</v>
      </c>
      <c r="P160" s="22">
        <v>2015</v>
      </c>
      <c r="Q160" s="22">
        <v>2014</v>
      </c>
      <c r="R160" s="22">
        <v>2012</v>
      </c>
      <c r="S160" s="22">
        <v>2016</v>
      </c>
      <c r="T160" s="22">
        <v>2013</v>
      </c>
      <c r="U160" s="22">
        <v>2014</v>
      </c>
      <c r="V160" s="22">
        <v>2014</v>
      </c>
      <c r="W160" s="22">
        <v>2015</v>
      </c>
      <c r="X160" s="22">
        <v>2008</v>
      </c>
      <c r="Y160" s="22">
        <v>2013</v>
      </c>
      <c r="Z160" s="22">
        <v>2014</v>
      </c>
      <c r="AA160" s="22">
        <v>2014</v>
      </c>
      <c r="AB160" s="22">
        <v>2014</v>
      </c>
      <c r="AC160" s="22">
        <v>2014</v>
      </c>
      <c r="AD160" s="22">
        <v>2015</v>
      </c>
      <c r="AE160" s="22">
        <v>2012</v>
      </c>
      <c r="AF160" s="22">
        <v>2014</v>
      </c>
      <c r="AG160" s="21">
        <v>2011</v>
      </c>
      <c r="AH160" s="22">
        <v>2014</v>
      </c>
      <c r="AI160" s="22">
        <v>2015</v>
      </c>
      <c r="AJ160" s="22">
        <v>2016</v>
      </c>
      <c r="AK160" s="23" t="s">
        <v>17</v>
      </c>
      <c r="AL160" s="23">
        <v>2015</v>
      </c>
      <c r="AM160" s="22">
        <v>2015</v>
      </c>
      <c r="AN160" s="22">
        <v>2014</v>
      </c>
      <c r="AO160" s="22">
        <v>2014</v>
      </c>
      <c r="AP160" s="22">
        <v>2014</v>
      </c>
      <c r="AQ160" s="22">
        <v>2014</v>
      </c>
      <c r="AR160" s="22">
        <v>2015</v>
      </c>
      <c r="AS160" s="22">
        <v>2014</v>
      </c>
      <c r="AT160" s="22">
        <v>2015</v>
      </c>
      <c r="AU160" s="22">
        <v>2012</v>
      </c>
      <c r="AV160" s="22">
        <v>2012</v>
      </c>
      <c r="AW160" s="22">
        <v>2014</v>
      </c>
      <c r="AX160" s="22">
        <v>2014</v>
      </c>
      <c r="AY160" s="22">
        <v>2014</v>
      </c>
      <c r="AZ160" s="22">
        <v>2015</v>
      </c>
      <c r="BA160" s="22">
        <v>2015</v>
      </c>
      <c r="BB160" s="22">
        <v>2015</v>
      </c>
      <c r="BC160" s="22">
        <v>2015</v>
      </c>
      <c r="BD160" s="22">
        <v>2014</v>
      </c>
      <c r="BE160" s="22">
        <v>2014</v>
      </c>
      <c r="BF160" s="10"/>
    </row>
    <row r="161" spans="1:58" x14ac:dyDescent="0.35">
      <c r="A161" s="16" t="s">
        <v>2520</v>
      </c>
      <c r="B161" s="11" t="s">
        <v>10383</v>
      </c>
      <c r="C161" s="20">
        <v>2014</v>
      </c>
      <c r="D161" s="20">
        <v>2014</v>
      </c>
      <c r="E161" s="20">
        <v>2014</v>
      </c>
      <c r="F161" s="20">
        <v>2014</v>
      </c>
      <c r="G161" s="20">
        <v>2014</v>
      </c>
      <c r="H161" s="20">
        <v>2014</v>
      </c>
      <c r="I161" s="20">
        <v>2014</v>
      </c>
      <c r="J161" s="20">
        <v>2015</v>
      </c>
      <c r="K161" s="20">
        <v>2015</v>
      </c>
      <c r="L161" s="20">
        <v>2015</v>
      </c>
      <c r="M161" s="22">
        <v>2016</v>
      </c>
      <c r="N161" s="22">
        <v>2016</v>
      </c>
      <c r="O161" s="22">
        <v>2015</v>
      </c>
      <c r="P161" s="22">
        <v>2015</v>
      </c>
      <c r="Q161" s="22">
        <v>2014</v>
      </c>
      <c r="R161" s="22">
        <v>2010</v>
      </c>
      <c r="S161" s="22">
        <v>2016</v>
      </c>
      <c r="T161" s="22">
        <v>2013</v>
      </c>
      <c r="U161" s="22">
        <v>2014</v>
      </c>
      <c r="V161" s="22">
        <v>2014</v>
      </c>
      <c r="W161" s="22">
        <v>2015</v>
      </c>
      <c r="X161" s="22">
        <v>2010</v>
      </c>
      <c r="Y161" s="22" t="s">
        <v>17</v>
      </c>
      <c r="Z161" s="22">
        <v>2014</v>
      </c>
      <c r="AA161" s="22">
        <v>2014</v>
      </c>
      <c r="AB161" s="22">
        <v>2014</v>
      </c>
      <c r="AC161" s="22">
        <v>2014</v>
      </c>
      <c r="AD161" s="22">
        <v>2015</v>
      </c>
      <c r="AE161" s="22">
        <v>2012</v>
      </c>
      <c r="AF161" s="22" t="s">
        <v>17</v>
      </c>
      <c r="AG161" s="21" t="s">
        <v>17</v>
      </c>
      <c r="AH161" s="22">
        <v>2014</v>
      </c>
      <c r="AI161" s="22">
        <v>2015</v>
      </c>
      <c r="AJ161" s="22">
        <v>2016</v>
      </c>
      <c r="AK161" s="23">
        <v>2015</v>
      </c>
      <c r="AL161" s="23">
        <v>2016</v>
      </c>
      <c r="AM161" s="22">
        <v>2015</v>
      </c>
      <c r="AN161" s="22">
        <v>2014</v>
      </c>
      <c r="AO161" s="22">
        <v>2014</v>
      </c>
      <c r="AP161" s="22" t="s">
        <v>17</v>
      </c>
      <c r="AQ161" s="22" t="s">
        <v>17</v>
      </c>
      <c r="AR161" s="22" t="s">
        <v>17</v>
      </c>
      <c r="AS161" s="22">
        <v>2014</v>
      </c>
      <c r="AT161" s="22">
        <v>2015</v>
      </c>
      <c r="AU161" s="22">
        <v>2012</v>
      </c>
      <c r="AV161" s="22">
        <v>2008</v>
      </c>
      <c r="AW161" s="22">
        <v>2014</v>
      </c>
      <c r="AX161" s="22">
        <v>2014</v>
      </c>
      <c r="AY161" s="22">
        <v>2014</v>
      </c>
      <c r="AZ161" s="22">
        <v>2015</v>
      </c>
      <c r="BA161" s="22">
        <v>2015</v>
      </c>
      <c r="BB161" s="22">
        <v>2015</v>
      </c>
      <c r="BC161" s="22">
        <v>2015</v>
      </c>
      <c r="BD161" s="22">
        <v>2014</v>
      </c>
      <c r="BE161" s="22">
        <v>2014</v>
      </c>
      <c r="BF161" s="10"/>
    </row>
    <row r="162" spans="1:58" x14ac:dyDescent="0.35">
      <c r="A162" s="16" t="s">
        <v>202</v>
      </c>
      <c r="B162" s="11" t="s">
        <v>10217</v>
      </c>
      <c r="C162" s="20">
        <v>2014</v>
      </c>
      <c r="D162" s="20">
        <v>2014</v>
      </c>
      <c r="E162" s="20">
        <v>2014</v>
      </c>
      <c r="F162" s="20">
        <v>2014</v>
      </c>
      <c r="G162" s="20">
        <v>2014</v>
      </c>
      <c r="H162" s="20">
        <v>2014</v>
      </c>
      <c r="I162" s="20">
        <v>2014</v>
      </c>
      <c r="J162" s="20">
        <v>2015</v>
      </c>
      <c r="K162" s="20">
        <v>2015</v>
      </c>
      <c r="L162" s="20">
        <v>2015</v>
      </c>
      <c r="M162" s="22">
        <v>2016</v>
      </c>
      <c r="N162" s="22">
        <v>2016</v>
      </c>
      <c r="O162" s="22">
        <v>2015</v>
      </c>
      <c r="P162" s="22">
        <v>2015</v>
      </c>
      <c r="Q162" s="22">
        <v>2014</v>
      </c>
      <c r="R162" s="22" t="s">
        <v>17</v>
      </c>
      <c r="S162" s="22">
        <v>2016</v>
      </c>
      <c r="T162" s="22">
        <v>2013</v>
      </c>
      <c r="U162" s="22">
        <v>2014</v>
      </c>
      <c r="V162" s="22" t="s">
        <v>17</v>
      </c>
      <c r="W162" s="22">
        <v>2015</v>
      </c>
      <c r="X162" s="22" t="s">
        <v>17</v>
      </c>
      <c r="Y162" s="22">
        <v>2013</v>
      </c>
      <c r="Z162" s="22">
        <v>2014</v>
      </c>
      <c r="AA162" s="22">
        <v>2014</v>
      </c>
      <c r="AB162" s="22">
        <v>2013</v>
      </c>
      <c r="AC162" s="22">
        <v>2014</v>
      </c>
      <c r="AD162" s="22">
        <v>2015</v>
      </c>
      <c r="AE162" s="22" t="s">
        <v>17</v>
      </c>
      <c r="AF162" s="22">
        <v>2014</v>
      </c>
      <c r="AG162" s="21">
        <v>2012</v>
      </c>
      <c r="AH162" s="22">
        <v>2014</v>
      </c>
      <c r="AI162" s="22">
        <v>2015</v>
      </c>
      <c r="AJ162" s="22">
        <v>2016</v>
      </c>
      <c r="AK162" s="23" t="s">
        <v>17</v>
      </c>
      <c r="AL162" s="23">
        <v>2015</v>
      </c>
      <c r="AM162" s="22">
        <v>2015</v>
      </c>
      <c r="AN162" s="22">
        <v>2014</v>
      </c>
      <c r="AO162" s="22">
        <v>2014</v>
      </c>
      <c r="AP162" s="22">
        <v>2014</v>
      </c>
      <c r="AQ162" s="22">
        <v>2014</v>
      </c>
      <c r="AR162" s="22">
        <v>2015</v>
      </c>
      <c r="AS162" s="22">
        <v>2014</v>
      </c>
      <c r="AT162" s="22">
        <v>2015</v>
      </c>
      <c r="AU162" s="22">
        <v>2012</v>
      </c>
      <c r="AV162" s="22">
        <v>2013</v>
      </c>
      <c r="AW162" s="22">
        <v>2014</v>
      </c>
      <c r="AX162" s="22">
        <v>2014</v>
      </c>
      <c r="AY162" s="22">
        <v>2014</v>
      </c>
      <c r="AZ162" s="22">
        <v>2015</v>
      </c>
      <c r="BA162" s="22">
        <v>2015</v>
      </c>
      <c r="BB162" s="22">
        <v>2015</v>
      </c>
      <c r="BC162" s="22">
        <v>2015</v>
      </c>
      <c r="BD162" s="22">
        <v>2014</v>
      </c>
      <c r="BE162" s="22">
        <v>2014</v>
      </c>
      <c r="BF162" s="10"/>
    </row>
    <row r="163" spans="1:58" x14ac:dyDescent="0.35">
      <c r="A163" s="16" t="s">
        <v>2896</v>
      </c>
      <c r="B163" s="11" t="s">
        <v>10299</v>
      </c>
      <c r="C163" s="20">
        <v>2014</v>
      </c>
      <c r="D163" s="20">
        <v>2014</v>
      </c>
      <c r="E163" s="20">
        <v>2014</v>
      </c>
      <c r="F163" s="20">
        <v>2014</v>
      </c>
      <c r="G163" s="20">
        <v>2014</v>
      </c>
      <c r="H163" s="20">
        <v>2014</v>
      </c>
      <c r="I163" s="20">
        <v>2014</v>
      </c>
      <c r="J163" s="20">
        <v>2015</v>
      </c>
      <c r="K163" s="20">
        <v>2015</v>
      </c>
      <c r="L163" s="20">
        <v>2015</v>
      </c>
      <c r="M163" s="22">
        <v>2016</v>
      </c>
      <c r="N163" s="22">
        <v>2016</v>
      </c>
      <c r="O163" s="22">
        <v>2015</v>
      </c>
      <c r="P163" s="22">
        <v>2015</v>
      </c>
      <c r="Q163" s="22">
        <v>2014</v>
      </c>
      <c r="R163" s="22" t="s">
        <v>17</v>
      </c>
      <c r="S163" s="22">
        <v>2016</v>
      </c>
      <c r="T163" s="22">
        <v>2013</v>
      </c>
      <c r="U163" s="22">
        <v>2014</v>
      </c>
      <c r="V163" s="22">
        <v>2014</v>
      </c>
      <c r="W163" s="22">
        <v>2015</v>
      </c>
      <c r="X163" s="22">
        <v>2012</v>
      </c>
      <c r="Y163" s="22">
        <v>2010</v>
      </c>
      <c r="Z163" s="22">
        <v>2014</v>
      </c>
      <c r="AA163" s="22">
        <v>2014</v>
      </c>
      <c r="AB163" s="22">
        <v>2014</v>
      </c>
      <c r="AC163" s="22">
        <v>2014</v>
      </c>
      <c r="AD163" s="22">
        <v>2015</v>
      </c>
      <c r="AE163" s="22">
        <v>2012</v>
      </c>
      <c r="AF163" s="22">
        <v>2014</v>
      </c>
      <c r="AG163" s="21">
        <v>2012</v>
      </c>
      <c r="AH163" s="22">
        <v>2014</v>
      </c>
      <c r="AI163" s="22">
        <v>2015</v>
      </c>
      <c r="AJ163" s="22">
        <v>2016</v>
      </c>
      <c r="AK163" s="23">
        <v>2015</v>
      </c>
      <c r="AL163" s="23">
        <v>2015</v>
      </c>
      <c r="AM163" s="22">
        <v>2015</v>
      </c>
      <c r="AN163" s="22">
        <v>2014</v>
      </c>
      <c r="AO163" s="22">
        <v>2014</v>
      </c>
      <c r="AP163" s="22">
        <v>2014</v>
      </c>
      <c r="AQ163" s="22">
        <v>2014</v>
      </c>
      <c r="AR163" s="22">
        <v>2015</v>
      </c>
      <c r="AS163" s="22">
        <v>2014</v>
      </c>
      <c r="AT163" s="22">
        <v>2015</v>
      </c>
      <c r="AU163" s="22">
        <v>2012</v>
      </c>
      <c r="AV163" s="22">
        <v>2010</v>
      </c>
      <c r="AW163" s="22">
        <v>2014</v>
      </c>
      <c r="AX163" s="22">
        <v>2014</v>
      </c>
      <c r="AY163" s="22">
        <v>2014</v>
      </c>
      <c r="AZ163" s="22">
        <v>2015</v>
      </c>
      <c r="BA163" s="22">
        <v>2015</v>
      </c>
      <c r="BB163" s="22">
        <v>2015</v>
      </c>
      <c r="BC163" s="22">
        <v>2015</v>
      </c>
      <c r="BD163" s="22">
        <v>2014</v>
      </c>
      <c r="BE163" s="22">
        <v>2014</v>
      </c>
      <c r="BF163" s="10"/>
    </row>
    <row r="164" spans="1:58" x14ac:dyDescent="0.35">
      <c r="A164" s="16" t="s">
        <v>291</v>
      </c>
      <c r="B164" s="11" t="s">
        <v>10369</v>
      </c>
      <c r="C164" s="20">
        <v>2014</v>
      </c>
      <c r="D164" s="20">
        <v>2014</v>
      </c>
      <c r="E164" s="20">
        <v>2014</v>
      </c>
      <c r="F164" s="20">
        <v>2014</v>
      </c>
      <c r="G164" s="20">
        <v>2014</v>
      </c>
      <c r="H164" s="20">
        <v>2014</v>
      </c>
      <c r="I164" s="20">
        <v>2014</v>
      </c>
      <c r="J164" s="20">
        <v>2015</v>
      </c>
      <c r="K164" s="20">
        <v>2015</v>
      </c>
      <c r="L164" s="20">
        <v>2015</v>
      </c>
      <c r="M164" s="22">
        <v>2016</v>
      </c>
      <c r="N164" s="22">
        <v>2016</v>
      </c>
      <c r="O164" s="22">
        <v>2015</v>
      </c>
      <c r="P164" s="22">
        <v>2015</v>
      </c>
      <c r="Q164" s="22">
        <v>2014</v>
      </c>
      <c r="R164" s="22">
        <v>2010</v>
      </c>
      <c r="S164" s="22">
        <v>2016</v>
      </c>
      <c r="T164" s="22">
        <v>2013</v>
      </c>
      <c r="U164" s="22">
        <v>2014</v>
      </c>
      <c r="V164" s="22">
        <v>2014</v>
      </c>
      <c r="W164" s="22">
        <v>2015</v>
      </c>
      <c r="X164" s="22">
        <v>2014</v>
      </c>
      <c r="Y164" s="22">
        <v>2010</v>
      </c>
      <c r="Z164" s="22">
        <v>2014</v>
      </c>
      <c r="AA164" s="22">
        <v>2014</v>
      </c>
      <c r="AB164" s="22">
        <v>2014</v>
      </c>
      <c r="AC164" s="22">
        <v>2014</v>
      </c>
      <c r="AD164" s="22">
        <v>2015</v>
      </c>
      <c r="AE164" s="22">
        <v>2012</v>
      </c>
      <c r="AF164" s="22">
        <v>2014</v>
      </c>
      <c r="AG164" s="21">
        <v>2009</v>
      </c>
      <c r="AH164" s="22">
        <v>2014</v>
      </c>
      <c r="AI164" s="22">
        <v>2015</v>
      </c>
      <c r="AJ164" s="22">
        <v>2016</v>
      </c>
      <c r="AK164" s="23">
        <v>2015</v>
      </c>
      <c r="AL164" s="23">
        <v>2016</v>
      </c>
      <c r="AM164" s="22">
        <v>2015</v>
      </c>
      <c r="AN164" s="22">
        <v>2014</v>
      </c>
      <c r="AO164" s="22">
        <v>2014</v>
      </c>
      <c r="AP164" s="22" t="s">
        <v>17</v>
      </c>
      <c r="AQ164" s="22" t="s">
        <v>17</v>
      </c>
      <c r="AR164" s="22">
        <v>2011</v>
      </c>
      <c r="AS164" s="22">
        <v>2014</v>
      </c>
      <c r="AT164" s="22">
        <v>2015</v>
      </c>
      <c r="AU164" s="22">
        <v>2012</v>
      </c>
      <c r="AV164" s="22">
        <v>2013</v>
      </c>
      <c r="AW164" s="22">
        <v>2014</v>
      </c>
      <c r="AX164" s="22">
        <v>2014</v>
      </c>
      <c r="AY164" s="22">
        <v>2014</v>
      </c>
      <c r="AZ164" s="22">
        <v>2014</v>
      </c>
      <c r="BA164" s="22">
        <v>2014</v>
      </c>
      <c r="BB164" s="22">
        <v>2015</v>
      </c>
      <c r="BC164" s="22">
        <v>2015</v>
      </c>
      <c r="BD164" s="22">
        <v>2014</v>
      </c>
      <c r="BE164" s="22">
        <v>2014</v>
      </c>
      <c r="BF164" s="10"/>
    </row>
    <row r="165" spans="1:58" x14ac:dyDescent="0.35">
      <c r="A165" s="16" t="s">
        <v>10386</v>
      </c>
      <c r="B165" s="11" t="s">
        <v>10387</v>
      </c>
      <c r="C165" s="20">
        <v>2014</v>
      </c>
      <c r="D165" s="20">
        <v>2014</v>
      </c>
      <c r="E165" s="20">
        <v>2014</v>
      </c>
      <c r="F165" s="20">
        <v>2014</v>
      </c>
      <c r="G165" s="20">
        <v>2014</v>
      </c>
      <c r="H165" s="20">
        <v>2014</v>
      </c>
      <c r="I165" s="20">
        <v>2014</v>
      </c>
      <c r="J165" s="20">
        <v>2015</v>
      </c>
      <c r="K165" s="20">
        <v>2015</v>
      </c>
      <c r="L165" s="20">
        <v>2015</v>
      </c>
      <c r="M165" s="22">
        <v>2016</v>
      </c>
      <c r="N165" s="22">
        <v>2016</v>
      </c>
      <c r="O165" s="22">
        <v>2015</v>
      </c>
      <c r="P165" s="22">
        <v>2015</v>
      </c>
      <c r="Q165" s="22">
        <v>2014</v>
      </c>
      <c r="R165" s="22">
        <v>2010</v>
      </c>
      <c r="S165" s="22">
        <v>2016</v>
      </c>
      <c r="T165" s="22">
        <v>2013</v>
      </c>
      <c r="U165" s="22">
        <v>2014</v>
      </c>
      <c r="V165" s="22">
        <v>2014</v>
      </c>
      <c r="W165" s="22">
        <v>2015</v>
      </c>
      <c r="X165" s="22">
        <v>2010</v>
      </c>
      <c r="Y165" s="22">
        <v>2012</v>
      </c>
      <c r="Z165" s="22">
        <v>2014</v>
      </c>
      <c r="AA165" s="22">
        <v>2014</v>
      </c>
      <c r="AB165" s="22">
        <v>2014</v>
      </c>
      <c r="AC165" s="22">
        <v>2014</v>
      </c>
      <c r="AD165" s="22">
        <v>2015</v>
      </c>
      <c r="AE165" s="22">
        <v>2012</v>
      </c>
      <c r="AF165" s="22">
        <v>2014</v>
      </c>
      <c r="AG165" s="21" t="s">
        <v>17</v>
      </c>
      <c r="AH165" s="22">
        <v>2014</v>
      </c>
      <c r="AI165" s="22">
        <v>2015</v>
      </c>
      <c r="AJ165" s="22">
        <v>2016</v>
      </c>
      <c r="AK165" s="23" t="s">
        <v>17</v>
      </c>
      <c r="AL165" s="23">
        <v>2015</v>
      </c>
      <c r="AM165" s="22">
        <v>2015</v>
      </c>
      <c r="AN165" s="22">
        <v>2014</v>
      </c>
      <c r="AO165" s="22">
        <v>2014</v>
      </c>
      <c r="AP165" s="22">
        <v>2013</v>
      </c>
      <c r="AQ165" s="22">
        <v>2013</v>
      </c>
      <c r="AR165" s="22" t="s">
        <v>17</v>
      </c>
      <c r="AS165" s="22">
        <v>2014</v>
      </c>
      <c r="AT165" s="22">
        <v>2015</v>
      </c>
      <c r="AU165" s="22">
        <v>2012</v>
      </c>
      <c r="AV165" s="22">
        <v>2010</v>
      </c>
      <c r="AW165" s="22">
        <v>2014</v>
      </c>
      <c r="AX165" s="22">
        <v>2014</v>
      </c>
      <c r="AY165" s="22">
        <v>2014</v>
      </c>
      <c r="AZ165" s="22">
        <v>2015</v>
      </c>
      <c r="BA165" s="22">
        <v>2015</v>
      </c>
      <c r="BB165" s="22">
        <v>2015</v>
      </c>
      <c r="BC165" s="22">
        <v>2015</v>
      </c>
      <c r="BD165" s="22">
        <v>2014</v>
      </c>
      <c r="BE165" s="22">
        <v>2014</v>
      </c>
      <c r="BF165" s="10"/>
    </row>
    <row r="166" spans="1:58" x14ac:dyDescent="0.35">
      <c r="A166" s="16" t="s">
        <v>11379</v>
      </c>
      <c r="B166" s="11" t="s">
        <v>10393</v>
      </c>
      <c r="C166" s="20">
        <v>2014</v>
      </c>
      <c r="D166" s="20">
        <v>2014</v>
      </c>
      <c r="E166" s="20">
        <v>2014</v>
      </c>
      <c r="F166" s="20">
        <v>2014</v>
      </c>
      <c r="G166" s="20">
        <v>2014</v>
      </c>
      <c r="H166" s="20">
        <v>2014</v>
      </c>
      <c r="I166" s="20">
        <v>2014</v>
      </c>
      <c r="J166" s="20">
        <v>2015</v>
      </c>
      <c r="K166" s="20">
        <v>2015</v>
      </c>
      <c r="L166" s="20">
        <v>2015</v>
      </c>
      <c r="M166" s="22">
        <v>2016</v>
      </c>
      <c r="N166" s="22">
        <v>2016</v>
      </c>
      <c r="O166" s="22">
        <v>2015</v>
      </c>
      <c r="P166" s="22">
        <v>2015</v>
      </c>
      <c r="Q166" s="22">
        <v>2014</v>
      </c>
      <c r="R166" s="22">
        <v>2010</v>
      </c>
      <c r="S166" s="22">
        <v>2016</v>
      </c>
      <c r="T166" s="22">
        <v>2013</v>
      </c>
      <c r="U166" s="22">
        <v>2014</v>
      </c>
      <c r="V166" s="22">
        <v>2014</v>
      </c>
      <c r="W166" s="22">
        <v>2015</v>
      </c>
      <c r="X166" s="22">
        <v>2010</v>
      </c>
      <c r="Y166" s="22">
        <v>2009</v>
      </c>
      <c r="Z166" s="22">
        <v>2014</v>
      </c>
      <c r="AA166" s="22">
        <v>2014</v>
      </c>
      <c r="AB166" s="22">
        <v>2014</v>
      </c>
      <c r="AC166" s="22">
        <v>2014</v>
      </c>
      <c r="AD166" s="22">
        <v>2015</v>
      </c>
      <c r="AE166" s="22">
        <v>2012</v>
      </c>
      <c r="AF166" s="22">
        <v>2014</v>
      </c>
      <c r="AG166" s="21">
        <v>2009</v>
      </c>
      <c r="AH166" s="22">
        <v>2014</v>
      </c>
      <c r="AI166" s="22">
        <v>2015</v>
      </c>
      <c r="AJ166" s="22">
        <v>2016</v>
      </c>
      <c r="AK166" s="23" t="s">
        <v>17</v>
      </c>
      <c r="AL166" s="23">
        <v>2015</v>
      </c>
      <c r="AM166" s="22">
        <v>2015</v>
      </c>
      <c r="AN166" s="22">
        <v>2014</v>
      </c>
      <c r="AO166" s="22">
        <v>2014</v>
      </c>
      <c r="AP166" s="22" t="s">
        <v>17</v>
      </c>
      <c r="AQ166" s="22" t="s">
        <v>17</v>
      </c>
      <c r="AR166" s="22">
        <v>2015</v>
      </c>
      <c r="AS166" s="22">
        <v>2014</v>
      </c>
      <c r="AT166" s="22">
        <v>2015</v>
      </c>
      <c r="AU166" s="22">
        <v>2012</v>
      </c>
      <c r="AV166" s="22">
        <v>2010</v>
      </c>
      <c r="AW166" s="22">
        <v>2014</v>
      </c>
      <c r="AX166" s="22">
        <v>2014</v>
      </c>
      <c r="AY166" s="22">
        <v>2014</v>
      </c>
      <c r="AZ166" s="22">
        <v>2015</v>
      </c>
      <c r="BA166" s="22">
        <v>2015</v>
      </c>
      <c r="BB166" s="22">
        <v>2015</v>
      </c>
      <c r="BC166" s="22">
        <v>2015</v>
      </c>
      <c r="BD166" s="22">
        <v>2014</v>
      </c>
      <c r="BE166" s="22">
        <v>2014</v>
      </c>
      <c r="BF166" s="10"/>
    </row>
    <row r="167" spans="1:58" x14ac:dyDescent="0.35">
      <c r="A167" s="16" t="s">
        <v>10391</v>
      </c>
      <c r="B167" s="11" t="s">
        <v>10392</v>
      </c>
      <c r="C167" s="20">
        <v>2014</v>
      </c>
      <c r="D167" s="20">
        <v>2014</v>
      </c>
      <c r="E167" s="20">
        <v>2014</v>
      </c>
      <c r="F167" s="20">
        <v>2014</v>
      </c>
      <c r="G167" s="20">
        <v>2014</v>
      </c>
      <c r="H167" s="20">
        <v>2014</v>
      </c>
      <c r="I167" s="20">
        <v>2014</v>
      </c>
      <c r="J167" s="20">
        <v>2015</v>
      </c>
      <c r="K167" s="20">
        <v>2015</v>
      </c>
      <c r="L167" s="20">
        <v>2015</v>
      </c>
      <c r="M167" s="22">
        <v>2016</v>
      </c>
      <c r="N167" s="22">
        <v>2016</v>
      </c>
      <c r="O167" s="22">
        <v>2015</v>
      </c>
      <c r="P167" s="22">
        <v>2015</v>
      </c>
      <c r="Q167" s="22">
        <v>2014</v>
      </c>
      <c r="R167" s="22" t="s">
        <v>17</v>
      </c>
      <c r="S167" s="22">
        <v>2016</v>
      </c>
      <c r="T167" s="22">
        <v>2013</v>
      </c>
      <c r="U167" s="22">
        <v>2014</v>
      </c>
      <c r="V167" s="22" t="s">
        <v>17</v>
      </c>
      <c r="W167" s="22">
        <v>2015</v>
      </c>
      <c r="X167" s="22" t="s">
        <v>17</v>
      </c>
      <c r="Y167" s="22">
        <v>2011</v>
      </c>
      <c r="Z167" s="22">
        <v>2014</v>
      </c>
      <c r="AA167" s="22">
        <v>2014</v>
      </c>
      <c r="AB167" s="22">
        <v>2014</v>
      </c>
      <c r="AC167" s="22">
        <v>2014</v>
      </c>
      <c r="AD167" s="22">
        <v>2015</v>
      </c>
      <c r="AE167" s="22" t="s">
        <v>17</v>
      </c>
      <c r="AF167" s="22">
        <v>2014</v>
      </c>
      <c r="AG167" s="21">
        <v>2012</v>
      </c>
      <c r="AH167" s="22">
        <v>2014</v>
      </c>
      <c r="AI167" s="22">
        <v>2015</v>
      </c>
      <c r="AJ167" s="22">
        <v>2016</v>
      </c>
      <c r="AK167" s="23" t="s">
        <v>17</v>
      </c>
      <c r="AL167" s="23">
        <v>2015</v>
      </c>
      <c r="AM167" s="22">
        <v>2015</v>
      </c>
      <c r="AN167" s="22">
        <v>2014</v>
      </c>
      <c r="AO167" s="22">
        <v>2014</v>
      </c>
      <c r="AP167" s="22">
        <v>2014</v>
      </c>
      <c r="AQ167" s="22">
        <v>2014</v>
      </c>
      <c r="AR167" s="22">
        <v>2015</v>
      </c>
      <c r="AS167" s="22">
        <v>2014</v>
      </c>
      <c r="AT167" s="22">
        <v>2015</v>
      </c>
      <c r="AU167" s="22">
        <v>2012</v>
      </c>
      <c r="AV167" s="22" t="s">
        <v>17</v>
      </c>
      <c r="AW167" s="22">
        <v>2014</v>
      </c>
      <c r="AX167" s="22">
        <v>2014</v>
      </c>
      <c r="AY167" s="22">
        <v>2014</v>
      </c>
      <c r="AZ167" s="22">
        <v>2015</v>
      </c>
      <c r="BA167" s="22">
        <v>2015</v>
      </c>
      <c r="BB167" s="22">
        <v>2015</v>
      </c>
      <c r="BC167" s="22">
        <v>2015</v>
      </c>
      <c r="BD167" s="22">
        <v>2014</v>
      </c>
      <c r="BE167" s="22">
        <v>2014</v>
      </c>
      <c r="BF167" s="10"/>
    </row>
    <row r="168" spans="1:58" x14ac:dyDescent="0.35">
      <c r="A168" s="16" t="s">
        <v>10182</v>
      </c>
      <c r="B168" s="11" t="s">
        <v>10183</v>
      </c>
      <c r="C168" s="20">
        <v>2014</v>
      </c>
      <c r="D168" s="20">
        <v>2014</v>
      </c>
      <c r="E168" s="20">
        <v>2014</v>
      </c>
      <c r="F168" s="20">
        <v>2014</v>
      </c>
      <c r="G168" s="20">
        <v>2014</v>
      </c>
      <c r="H168" s="20">
        <v>2014</v>
      </c>
      <c r="I168" s="20">
        <v>2014</v>
      </c>
      <c r="J168" s="20">
        <v>2015</v>
      </c>
      <c r="K168" s="20">
        <v>2015</v>
      </c>
      <c r="L168" s="20">
        <v>2015</v>
      </c>
      <c r="M168" s="22">
        <v>2016</v>
      </c>
      <c r="N168" s="22">
        <v>2016</v>
      </c>
      <c r="O168" s="22">
        <v>2015</v>
      </c>
      <c r="P168" s="22">
        <v>2015</v>
      </c>
      <c r="Q168" s="22">
        <v>2014</v>
      </c>
      <c r="R168" s="22" t="s">
        <v>17</v>
      </c>
      <c r="S168" s="22">
        <v>2016</v>
      </c>
      <c r="T168" s="22">
        <v>2013</v>
      </c>
      <c r="U168" s="22">
        <v>2014</v>
      </c>
      <c r="V168" s="22" t="s">
        <v>17</v>
      </c>
      <c r="W168" s="22">
        <v>2015</v>
      </c>
      <c r="X168" s="22" t="s">
        <v>17</v>
      </c>
      <c r="Y168" s="22">
        <v>2012</v>
      </c>
      <c r="Z168" s="22">
        <v>2014</v>
      </c>
      <c r="AA168" s="22">
        <v>2014</v>
      </c>
      <c r="AB168" s="22">
        <v>2013</v>
      </c>
      <c r="AC168" s="22">
        <v>2014</v>
      </c>
      <c r="AD168" s="22">
        <v>2015</v>
      </c>
      <c r="AE168" s="22" t="s">
        <v>17</v>
      </c>
      <c r="AF168" s="22">
        <v>2014</v>
      </c>
      <c r="AG168" s="21">
        <v>2012</v>
      </c>
      <c r="AH168" s="22">
        <v>2014</v>
      </c>
      <c r="AI168" s="22">
        <v>2015</v>
      </c>
      <c r="AJ168" s="22">
        <v>2016</v>
      </c>
      <c r="AK168" s="23" t="s">
        <v>17</v>
      </c>
      <c r="AL168" s="23">
        <v>2015</v>
      </c>
      <c r="AM168" s="22">
        <v>2015</v>
      </c>
      <c r="AN168" s="22">
        <v>2014</v>
      </c>
      <c r="AO168" s="22">
        <v>2014</v>
      </c>
      <c r="AP168" s="22">
        <v>2014</v>
      </c>
      <c r="AQ168" s="22">
        <v>2014</v>
      </c>
      <c r="AR168" s="22">
        <v>2015</v>
      </c>
      <c r="AS168" s="22">
        <v>2014</v>
      </c>
      <c r="AT168" s="22">
        <v>2015</v>
      </c>
      <c r="AU168" s="22">
        <v>2012</v>
      </c>
      <c r="AV168" s="22" t="s">
        <v>17</v>
      </c>
      <c r="AW168" s="22">
        <v>2014</v>
      </c>
      <c r="AX168" s="22">
        <v>2014</v>
      </c>
      <c r="AY168" s="22">
        <v>2014</v>
      </c>
      <c r="AZ168" s="22">
        <v>2015</v>
      </c>
      <c r="BA168" s="22">
        <v>2015</v>
      </c>
      <c r="BB168" s="22">
        <v>2015</v>
      </c>
      <c r="BC168" s="22">
        <v>2015</v>
      </c>
      <c r="BD168" s="22">
        <v>2014</v>
      </c>
      <c r="BE168" s="22">
        <v>2014</v>
      </c>
      <c r="BF168" s="10"/>
    </row>
    <row r="169" spans="1:58" x14ac:dyDescent="0.35">
      <c r="A169" s="16" t="s">
        <v>61</v>
      </c>
      <c r="B169" s="11" t="s">
        <v>10396</v>
      </c>
      <c r="C169" s="20">
        <v>2014</v>
      </c>
      <c r="D169" s="20">
        <v>2014</v>
      </c>
      <c r="E169" s="20">
        <v>2014</v>
      </c>
      <c r="F169" s="20">
        <v>2014</v>
      </c>
      <c r="G169" s="20">
        <v>2014</v>
      </c>
      <c r="H169" s="20">
        <v>2014</v>
      </c>
      <c r="I169" s="20">
        <v>2014</v>
      </c>
      <c r="J169" s="20">
        <v>2015</v>
      </c>
      <c r="K169" s="20">
        <v>2015</v>
      </c>
      <c r="L169" s="20">
        <v>2015</v>
      </c>
      <c r="M169" s="22">
        <v>2016</v>
      </c>
      <c r="N169" s="22">
        <v>2016</v>
      </c>
      <c r="O169" s="22">
        <v>2015</v>
      </c>
      <c r="P169" s="22">
        <v>2015</v>
      </c>
      <c r="Q169" s="22">
        <v>2014</v>
      </c>
      <c r="R169" s="22">
        <v>2009</v>
      </c>
      <c r="S169" s="22">
        <v>2016</v>
      </c>
      <c r="T169" s="22">
        <v>2013</v>
      </c>
      <c r="U169" s="22">
        <v>2014</v>
      </c>
      <c r="V169" s="22" t="s">
        <v>17</v>
      </c>
      <c r="W169" s="22">
        <v>2015</v>
      </c>
      <c r="X169" s="22">
        <v>2009</v>
      </c>
      <c r="Y169" s="22">
        <v>2010</v>
      </c>
      <c r="Z169" s="22">
        <v>2014</v>
      </c>
      <c r="AA169" s="22">
        <v>2014</v>
      </c>
      <c r="AB169" s="22">
        <v>2014</v>
      </c>
      <c r="AC169" s="22">
        <v>2014</v>
      </c>
      <c r="AD169" s="22">
        <v>2015</v>
      </c>
      <c r="AE169" s="22" t="s">
        <v>17</v>
      </c>
      <c r="AF169" s="22">
        <v>2014</v>
      </c>
      <c r="AG169" s="21">
        <v>2004</v>
      </c>
      <c r="AH169" s="22">
        <v>2014</v>
      </c>
      <c r="AI169" s="22">
        <v>2015</v>
      </c>
      <c r="AJ169" s="22">
        <v>2016</v>
      </c>
      <c r="AK169" s="23">
        <v>2015</v>
      </c>
      <c r="AL169" s="23">
        <v>2015</v>
      </c>
      <c r="AM169" s="22">
        <v>2015</v>
      </c>
      <c r="AN169" s="22">
        <v>2014</v>
      </c>
      <c r="AO169" s="22">
        <v>2014</v>
      </c>
      <c r="AP169" s="22" t="s">
        <v>17</v>
      </c>
      <c r="AQ169" s="22" t="s">
        <v>17</v>
      </c>
      <c r="AR169" s="22">
        <v>2009</v>
      </c>
      <c r="AS169" s="22">
        <v>2014</v>
      </c>
      <c r="AT169" s="22">
        <v>2015</v>
      </c>
      <c r="AU169" s="22">
        <v>2012</v>
      </c>
      <c r="AV169" s="22">
        <v>2013</v>
      </c>
      <c r="AW169" s="22">
        <v>2014</v>
      </c>
      <c r="AX169" s="22">
        <v>2014</v>
      </c>
      <c r="AY169" s="22">
        <v>2014</v>
      </c>
      <c r="AZ169" s="22">
        <v>2015</v>
      </c>
      <c r="BA169" s="22">
        <v>2015</v>
      </c>
      <c r="BB169" s="22" t="s">
        <v>17</v>
      </c>
      <c r="BC169" s="22">
        <v>2015</v>
      </c>
      <c r="BD169" s="22">
        <v>2014</v>
      </c>
      <c r="BE169" s="22">
        <v>2014</v>
      </c>
      <c r="BF169" s="10"/>
    </row>
    <row r="170" spans="1:58" x14ac:dyDescent="0.35">
      <c r="A170" s="16" t="s">
        <v>10400</v>
      </c>
      <c r="B170" s="11" t="s">
        <v>10401</v>
      </c>
      <c r="C170" s="20">
        <v>2014</v>
      </c>
      <c r="D170" s="20">
        <v>2014</v>
      </c>
      <c r="E170" s="20">
        <v>2014</v>
      </c>
      <c r="F170" s="20">
        <v>2014</v>
      </c>
      <c r="G170" s="20">
        <v>2014</v>
      </c>
      <c r="H170" s="20">
        <v>2014</v>
      </c>
      <c r="I170" s="20">
        <v>2014</v>
      </c>
      <c r="J170" s="20">
        <v>2015</v>
      </c>
      <c r="K170" s="20">
        <v>2015</v>
      </c>
      <c r="L170" s="20">
        <v>2015</v>
      </c>
      <c r="M170" s="22">
        <v>2016</v>
      </c>
      <c r="N170" s="22">
        <v>2016</v>
      </c>
      <c r="O170" s="22">
        <v>2015</v>
      </c>
      <c r="P170" s="22">
        <v>2015</v>
      </c>
      <c r="Q170" s="22">
        <v>2014</v>
      </c>
      <c r="R170" s="22">
        <v>2012</v>
      </c>
      <c r="S170" s="22">
        <v>2016</v>
      </c>
      <c r="T170" s="22">
        <v>2013</v>
      </c>
      <c r="U170" s="22">
        <v>2014</v>
      </c>
      <c r="V170" s="22">
        <v>2014</v>
      </c>
      <c r="W170" s="22">
        <v>2015</v>
      </c>
      <c r="X170" s="22">
        <v>2012</v>
      </c>
      <c r="Y170" s="22">
        <v>2013</v>
      </c>
      <c r="Z170" s="22">
        <v>2014</v>
      </c>
      <c r="AA170" s="22">
        <v>2014</v>
      </c>
      <c r="AB170" s="22">
        <v>2014</v>
      </c>
      <c r="AC170" s="22">
        <v>2014</v>
      </c>
      <c r="AD170" s="22">
        <v>2015</v>
      </c>
      <c r="AE170" s="22">
        <v>2012</v>
      </c>
      <c r="AF170" s="22">
        <v>2014</v>
      </c>
      <c r="AG170" s="21">
        <v>2009</v>
      </c>
      <c r="AH170" s="22">
        <v>2014</v>
      </c>
      <c r="AI170" s="22">
        <v>2015</v>
      </c>
      <c r="AJ170" s="22">
        <v>2016</v>
      </c>
      <c r="AK170" s="23" t="s">
        <v>17</v>
      </c>
      <c r="AL170" s="23">
        <v>2015</v>
      </c>
      <c r="AM170" s="22">
        <v>2015</v>
      </c>
      <c r="AN170" s="22">
        <v>2014</v>
      </c>
      <c r="AO170" s="22">
        <v>2014</v>
      </c>
      <c r="AP170" s="22" t="s">
        <v>17</v>
      </c>
      <c r="AQ170" s="22" t="s">
        <v>17</v>
      </c>
      <c r="AR170" s="22">
        <v>2009</v>
      </c>
      <c r="AS170" s="22">
        <v>2014</v>
      </c>
      <c r="AT170" s="22">
        <v>2015</v>
      </c>
      <c r="AU170" s="22">
        <v>2012</v>
      </c>
      <c r="AV170" s="22">
        <v>2013</v>
      </c>
      <c r="AW170" s="22">
        <v>2014</v>
      </c>
      <c r="AX170" s="22">
        <v>2014</v>
      </c>
      <c r="AY170" s="22">
        <v>2014</v>
      </c>
      <c r="AZ170" s="22">
        <v>2015</v>
      </c>
      <c r="BA170" s="22">
        <v>2015</v>
      </c>
      <c r="BB170" s="22">
        <v>2015</v>
      </c>
      <c r="BC170" s="22">
        <v>2015</v>
      </c>
      <c r="BD170" s="22">
        <v>2014</v>
      </c>
      <c r="BE170" s="22">
        <v>2014</v>
      </c>
      <c r="BF170" s="10"/>
    </row>
    <row r="171" spans="1:58" x14ac:dyDescent="0.35">
      <c r="A171" s="16" t="s">
        <v>72</v>
      </c>
      <c r="B171" s="11" t="s">
        <v>10414</v>
      </c>
      <c r="C171" s="20">
        <v>2014</v>
      </c>
      <c r="D171" s="20">
        <v>2014</v>
      </c>
      <c r="E171" s="20">
        <v>2014</v>
      </c>
      <c r="F171" s="20">
        <v>2014</v>
      </c>
      <c r="G171" s="20">
        <v>2014</v>
      </c>
      <c r="H171" s="20">
        <v>2014</v>
      </c>
      <c r="I171" s="20">
        <v>2014</v>
      </c>
      <c r="J171" s="20">
        <v>2015</v>
      </c>
      <c r="K171" s="20">
        <v>2015</v>
      </c>
      <c r="L171" s="20">
        <v>2015</v>
      </c>
      <c r="M171" s="22">
        <v>2016</v>
      </c>
      <c r="N171" s="22">
        <v>2016</v>
      </c>
      <c r="O171" s="22">
        <v>2015</v>
      </c>
      <c r="P171" s="22">
        <v>2015</v>
      </c>
      <c r="Q171" s="22">
        <v>2014</v>
      </c>
      <c r="R171" s="22">
        <v>2010</v>
      </c>
      <c r="S171" s="22">
        <v>2016</v>
      </c>
      <c r="T171" s="22">
        <v>2013</v>
      </c>
      <c r="U171" s="22">
        <v>2014</v>
      </c>
      <c r="V171" s="22">
        <v>2014</v>
      </c>
      <c r="W171" s="22">
        <v>2015</v>
      </c>
      <c r="X171" s="22">
        <v>2011</v>
      </c>
      <c r="Y171" s="22">
        <v>2012</v>
      </c>
      <c r="Z171" s="22">
        <v>2014</v>
      </c>
      <c r="AA171" s="22">
        <v>2014</v>
      </c>
      <c r="AB171" s="22">
        <v>2014</v>
      </c>
      <c r="AC171" s="22">
        <v>2014</v>
      </c>
      <c r="AD171" s="22">
        <v>2015</v>
      </c>
      <c r="AE171" s="22">
        <v>2012</v>
      </c>
      <c r="AF171" s="22">
        <v>2014</v>
      </c>
      <c r="AG171" s="21">
        <v>2012</v>
      </c>
      <c r="AH171" s="22">
        <v>2014</v>
      </c>
      <c r="AI171" s="22">
        <v>2015</v>
      </c>
      <c r="AJ171" s="22">
        <v>2016</v>
      </c>
      <c r="AK171" s="23" t="s">
        <v>17</v>
      </c>
      <c r="AL171" s="23">
        <v>2016</v>
      </c>
      <c r="AM171" s="22">
        <v>2015</v>
      </c>
      <c r="AN171" s="22">
        <v>2014</v>
      </c>
      <c r="AO171" s="22">
        <v>2014</v>
      </c>
      <c r="AP171" s="22">
        <v>2013</v>
      </c>
      <c r="AQ171" s="22">
        <v>2014</v>
      </c>
      <c r="AR171" s="22">
        <v>2015</v>
      </c>
      <c r="AS171" s="22">
        <v>2014</v>
      </c>
      <c r="AT171" s="22">
        <v>2015</v>
      </c>
      <c r="AU171" s="22">
        <v>2012</v>
      </c>
      <c r="AV171" s="22">
        <v>2012</v>
      </c>
      <c r="AW171" s="22">
        <v>2014</v>
      </c>
      <c r="AX171" s="22">
        <v>2014</v>
      </c>
      <c r="AY171" s="22">
        <v>2014</v>
      </c>
      <c r="AZ171" s="22">
        <v>2015</v>
      </c>
      <c r="BA171" s="22">
        <v>2015</v>
      </c>
      <c r="BB171" s="22">
        <v>2015</v>
      </c>
      <c r="BC171" s="22">
        <v>2015</v>
      </c>
      <c r="BD171" s="22">
        <v>2014</v>
      </c>
      <c r="BE171" s="22">
        <v>2014</v>
      </c>
      <c r="BF171" s="10"/>
    </row>
    <row r="172" spans="1:58" x14ac:dyDescent="0.35">
      <c r="A172" s="16" t="s">
        <v>187</v>
      </c>
      <c r="B172" s="11" t="s">
        <v>10399</v>
      </c>
      <c r="C172" s="20">
        <v>2014</v>
      </c>
      <c r="D172" s="20">
        <v>2014</v>
      </c>
      <c r="E172" s="20">
        <v>2014</v>
      </c>
      <c r="F172" s="20">
        <v>2014</v>
      </c>
      <c r="G172" s="20">
        <v>2014</v>
      </c>
      <c r="H172" s="20">
        <v>2014</v>
      </c>
      <c r="I172" s="20">
        <v>2014</v>
      </c>
      <c r="J172" s="20">
        <v>2015</v>
      </c>
      <c r="K172" s="20">
        <v>2015</v>
      </c>
      <c r="L172" s="20">
        <v>2015</v>
      </c>
      <c r="M172" s="22">
        <v>2016</v>
      </c>
      <c r="N172" s="22">
        <v>2016</v>
      </c>
      <c r="O172" s="22">
        <v>2015</v>
      </c>
      <c r="P172" s="22">
        <v>2015</v>
      </c>
      <c r="Q172" s="22">
        <v>2014</v>
      </c>
      <c r="R172" s="22">
        <v>2006</v>
      </c>
      <c r="S172" s="22">
        <v>2016</v>
      </c>
      <c r="T172" s="22">
        <v>2013</v>
      </c>
      <c r="U172" s="22">
        <v>2014</v>
      </c>
      <c r="V172" s="22">
        <v>2014</v>
      </c>
      <c r="W172" s="22">
        <v>2015</v>
      </c>
      <c r="X172" s="22">
        <v>2012</v>
      </c>
      <c r="Y172" s="22">
        <v>2010</v>
      </c>
      <c r="Z172" s="22">
        <v>2014</v>
      </c>
      <c r="AA172" s="22">
        <v>2014</v>
      </c>
      <c r="AB172" s="22">
        <v>2014</v>
      </c>
      <c r="AC172" s="22">
        <v>2014</v>
      </c>
      <c r="AD172" s="22">
        <v>2015</v>
      </c>
      <c r="AE172" s="22">
        <v>2012</v>
      </c>
      <c r="AF172" s="22">
        <v>2014</v>
      </c>
      <c r="AG172" s="21">
        <v>2012</v>
      </c>
      <c r="AH172" s="22">
        <v>2014</v>
      </c>
      <c r="AI172" s="22">
        <v>2015</v>
      </c>
      <c r="AJ172" s="22">
        <v>2016</v>
      </c>
      <c r="AK172" s="23">
        <v>2015</v>
      </c>
      <c r="AL172" s="23">
        <v>2015</v>
      </c>
      <c r="AM172" s="22">
        <v>2015</v>
      </c>
      <c r="AN172" s="22">
        <v>2014</v>
      </c>
      <c r="AO172" s="22">
        <v>2014</v>
      </c>
      <c r="AP172" s="22">
        <v>2014</v>
      </c>
      <c r="AQ172" s="22">
        <v>2014</v>
      </c>
      <c r="AR172" s="22">
        <v>2015</v>
      </c>
      <c r="AS172" s="22">
        <v>2014</v>
      </c>
      <c r="AT172" s="22">
        <v>2015</v>
      </c>
      <c r="AU172" s="22">
        <v>2012</v>
      </c>
      <c r="AV172" s="22">
        <v>2010</v>
      </c>
      <c r="AW172" s="22">
        <v>2014</v>
      </c>
      <c r="AX172" s="22">
        <v>2014</v>
      </c>
      <c r="AY172" s="22">
        <v>2014</v>
      </c>
      <c r="AZ172" s="22">
        <v>2015</v>
      </c>
      <c r="BA172" s="22">
        <v>2015</v>
      </c>
      <c r="BB172" s="22">
        <v>2015</v>
      </c>
      <c r="BC172" s="22">
        <v>2015</v>
      </c>
      <c r="BD172" s="22">
        <v>2014</v>
      </c>
      <c r="BE172" s="22">
        <v>2014</v>
      </c>
      <c r="BF172" s="10"/>
    </row>
    <row r="173" spans="1:58" x14ac:dyDescent="0.35">
      <c r="A173" s="16" t="s">
        <v>11380</v>
      </c>
      <c r="B173" s="11" t="s">
        <v>10316</v>
      </c>
      <c r="C173" s="20">
        <v>2014</v>
      </c>
      <c r="D173" s="20">
        <v>2014</v>
      </c>
      <c r="E173" s="20">
        <v>2014</v>
      </c>
      <c r="F173" s="20">
        <v>2014</v>
      </c>
      <c r="G173" s="20">
        <v>2014</v>
      </c>
      <c r="H173" s="20">
        <v>2014</v>
      </c>
      <c r="I173" s="20">
        <v>2014</v>
      </c>
      <c r="J173" s="20">
        <v>2015</v>
      </c>
      <c r="K173" s="20">
        <v>2015</v>
      </c>
      <c r="L173" s="20">
        <v>2015</v>
      </c>
      <c r="M173" s="22">
        <v>2016</v>
      </c>
      <c r="N173" s="22">
        <v>2016</v>
      </c>
      <c r="O173" s="22">
        <v>2015</v>
      </c>
      <c r="P173" s="22">
        <v>2015</v>
      </c>
      <c r="Q173" s="22">
        <v>2014</v>
      </c>
      <c r="R173" s="22">
        <v>2011</v>
      </c>
      <c r="S173" s="22">
        <v>2016</v>
      </c>
      <c r="T173" s="22">
        <v>2013</v>
      </c>
      <c r="U173" s="22">
        <v>2014</v>
      </c>
      <c r="V173" s="22">
        <v>2014</v>
      </c>
      <c r="W173" s="22">
        <v>2015</v>
      </c>
      <c r="X173" s="22">
        <v>2011</v>
      </c>
      <c r="Y173" s="22">
        <v>2010</v>
      </c>
      <c r="Z173" s="22">
        <v>2014</v>
      </c>
      <c r="AA173" s="22">
        <v>2014</v>
      </c>
      <c r="AB173" s="22">
        <v>2013</v>
      </c>
      <c r="AC173" s="22">
        <v>2014</v>
      </c>
      <c r="AD173" s="22">
        <v>2015</v>
      </c>
      <c r="AE173" s="22" t="s">
        <v>17</v>
      </c>
      <c r="AF173" s="22">
        <v>2014</v>
      </c>
      <c r="AG173" s="21">
        <v>2008</v>
      </c>
      <c r="AH173" s="22">
        <v>2014</v>
      </c>
      <c r="AI173" s="22">
        <v>2015</v>
      </c>
      <c r="AJ173" s="22">
        <v>2016</v>
      </c>
      <c r="AK173" s="23">
        <v>2015</v>
      </c>
      <c r="AL173" s="23">
        <v>2015</v>
      </c>
      <c r="AM173" s="22">
        <v>2015</v>
      </c>
      <c r="AN173" s="22">
        <v>2014</v>
      </c>
      <c r="AO173" s="22">
        <v>2014</v>
      </c>
      <c r="AP173" s="22">
        <v>2013</v>
      </c>
      <c r="AQ173" s="22">
        <v>2013</v>
      </c>
      <c r="AR173" s="22">
        <v>2015</v>
      </c>
      <c r="AS173" s="22">
        <v>2014</v>
      </c>
      <c r="AT173" s="22">
        <v>2015</v>
      </c>
      <c r="AU173" s="22">
        <v>2012</v>
      </c>
      <c r="AV173" s="22">
        <v>2013</v>
      </c>
      <c r="AW173" s="22">
        <v>2014</v>
      </c>
      <c r="AX173" s="22">
        <v>2014</v>
      </c>
      <c r="AY173" s="22">
        <v>2014</v>
      </c>
      <c r="AZ173" s="22">
        <v>2015</v>
      </c>
      <c r="BA173" s="22">
        <v>2015</v>
      </c>
      <c r="BB173" s="22">
        <v>2015</v>
      </c>
      <c r="BC173" s="22">
        <v>2015</v>
      </c>
      <c r="BD173" s="22">
        <v>2014</v>
      </c>
      <c r="BE173" s="22">
        <v>2014</v>
      </c>
      <c r="BF173" s="10"/>
    </row>
    <row r="174" spans="1:58" x14ac:dyDescent="0.35">
      <c r="A174" s="16" t="s">
        <v>11381</v>
      </c>
      <c r="B174" s="11" t="s">
        <v>10404</v>
      </c>
      <c r="C174" s="20">
        <v>2014</v>
      </c>
      <c r="D174" s="20">
        <v>2014</v>
      </c>
      <c r="E174" s="20">
        <v>2014</v>
      </c>
      <c r="F174" s="20">
        <v>2014</v>
      </c>
      <c r="G174" s="20">
        <v>2014</v>
      </c>
      <c r="H174" s="20">
        <v>2014</v>
      </c>
      <c r="I174" s="20">
        <v>2014</v>
      </c>
      <c r="J174" s="20">
        <v>2015</v>
      </c>
      <c r="K174" s="20">
        <v>2015</v>
      </c>
      <c r="L174" s="20">
        <v>2015</v>
      </c>
      <c r="M174" s="22">
        <v>2016</v>
      </c>
      <c r="N174" s="22">
        <v>2016</v>
      </c>
      <c r="O174" s="22">
        <v>2015</v>
      </c>
      <c r="P174" s="22">
        <v>2015</v>
      </c>
      <c r="Q174" s="22">
        <v>2014</v>
      </c>
      <c r="R174" s="22">
        <v>2010</v>
      </c>
      <c r="S174" s="22">
        <v>2016</v>
      </c>
      <c r="T174" s="22">
        <v>2013</v>
      </c>
      <c r="U174" s="22">
        <v>2014</v>
      </c>
      <c r="V174" s="22">
        <v>2014</v>
      </c>
      <c r="W174" s="22">
        <v>2015</v>
      </c>
      <c r="X174" s="22">
        <v>2009</v>
      </c>
      <c r="Y174" s="22">
        <v>2011</v>
      </c>
      <c r="Z174" s="22">
        <v>2014</v>
      </c>
      <c r="AA174" s="22">
        <v>2014</v>
      </c>
      <c r="AB174" s="22" t="s">
        <v>17</v>
      </c>
      <c r="AC174" s="22">
        <v>2014</v>
      </c>
      <c r="AD174" s="22">
        <v>2015</v>
      </c>
      <c r="AE174" s="22">
        <v>2012</v>
      </c>
      <c r="AF174" s="22" t="s">
        <v>17</v>
      </c>
      <c r="AG174" s="21">
        <v>2007</v>
      </c>
      <c r="AH174" s="22">
        <v>2014</v>
      </c>
      <c r="AI174" s="22">
        <v>2015</v>
      </c>
      <c r="AJ174" s="22">
        <v>2016</v>
      </c>
      <c r="AK174" s="23">
        <v>2015</v>
      </c>
      <c r="AL174" s="23">
        <v>2015</v>
      </c>
      <c r="AM174" s="22">
        <v>2015</v>
      </c>
      <c r="AN174" s="22">
        <v>2014</v>
      </c>
      <c r="AO174" s="22">
        <v>2014</v>
      </c>
      <c r="AP174" s="22" t="s">
        <v>17</v>
      </c>
      <c r="AQ174" s="22" t="s">
        <v>17</v>
      </c>
      <c r="AR174" s="22">
        <v>2009</v>
      </c>
      <c r="AS174" s="22">
        <v>2014</v>
      </c>
      <c r="AT174" s="22">
        <v>2015</v>
      </c>
      <c r="AU174" s="22">
        <v>2012</v>
      </c>
      <c r="AV174" s="22">
        <v>2010</v>
      </c>
      <c r="AW174" s="22">
        <v>2014</v>
      </c>
      <c r="AX174" s="22">
        <v>2014</v>
      </c>
      <c r="AY174" s="22">
        <v>2014</v>
      </c>
      <c r="AZ174" s="22">
        <v>2015</v>
      </c>
      <c r="BA174" s="22">
        <v>2015</v>
      </c>
      <c r="BB174" s="22">
        <v>2015</v>
      </c>
      <c r="BC174" s="22">
        <v>2015</v>
      </c>
      <c r="BD174" s="22">
        <v>2014</v>
      </c>
      <c r="BE174" s="22">
        <v>2014</v>
      </c>
      <c r="BF174" s="10"/>
    </row>
    <row r="175" spans="1:58" x14ac:dyDescent="0.35">
      <c r="A175" s="16" t="s">
        <v>1577</v>
      </c>
      <c r="B175" s="11" t="s">
        <v>10398</v>
      </c>
      <c r="C175" s="20">
        <v>2014</v>
      </c>
      <c r="D175" s="20">
        <v>2014</v>
      </c>
      <c r="E175" s="20">
        <v>2014</v>
      </c>
      <c r="F175" s="20">
        <v>2014</v>
      </c>
      <c r="G175" s="20">
        <v>2014</v>
      </c>
      <c r="H175" s="20">
        <v>2014</v>
      </c>
      <c r="I175" s="20">
        <v>2014</v>
      </c>
      <c r="J175" s="20">
        <v>2015</v>
      </c>
      <c r="K175" s="20">
        <v>2015</v>
      </c>
      <c r="L175" s="20">
        <v>2015</v>
      </c>
      <c r="M175" s="22">
        <v>2016</v>
      </c>
      <c r="N175" s="22">
        <v>2016</v>
      </c>
      <c r="O175" s="22">
        <v>2015</v>
      </c>
      <c r="P175" s="22">
        <v>2015</v>
      </c>
      <c r="Q175" s="22">
        <v>2014</v>
      </c>
      <c r="R175" s="22">
        <v>2014</v>
      </c>
      <c r="S175" s="22">
        <v>2016</v>
      </c>
      <c r="T175" s="22">
        <v>2013</v>
      </c>
      <c r="U175" s="22">
        <v>2014</v>
      </c>
      <c r="V175" s="22">
        <v>2014</v>
      </c>
      <c r="W175" s="22">
        <v>2015</v>
      </c>
      <c r="X175" s="22">
        <v>2014</v>
      </c>
      <c r="Y175" s="22">
        <v>2010</v>
      </c>
      <c r="Z175" s="22">
        <v>2014</v>
      </c>
      <c r="AA175" s="22">
        <v>2014</v>
      </c>
      <c r="AB175" s="22">
        <v>2014</v>
      </c>
      <c r="AC175" s="22">
        <v>2014</v>
      </c>
      <c r="AD175" s="22">
        <v>2015</v>
      </c>
      <c r="AE175" s="22">
        <v>2012</v>
      </c>
      <c r="AF175" s="22">
        <v>2014</v>
      </c>
      <c r="AG175" s="21">
        <v>2011</v>
      </c>
      <c r="AH175" s="22">
        <v>2014</v>
      </c>
      <c r="AI175" s="22">
        <v>2015</v>
      </c>
      <c r="AJ175" s="22">
        <v>2016</v>
      </c>
      <c r="AK175" s="23">
        <v>2015</v>
      </c>
      <c r="AL175" s="23">
        <v>2015</v>
      </c>
      <c r="AM175" s="22">
        <v>2015</v>
      </c>
      <c r="AN175" s="22">
        <v>2014</v>
      </c>
      <c r="AO175" s="22">
        <v>2014</v>
      </c>
      <c r="AP175" s="22">
        <v>2014</v>
      </c>
      <c r="AQ175" s="22">
        <v>2014</v>
      </c>
      <c r="AR175" s="22">
        <v>2015</v>
      </c>
      <c r="AS175" s="22">
        <v>2014</v>
      </c>
      <c r="AT175" s="22">
        <v>2015</v>
      </c>
      <c r="AU175" s="22">
        <v>2012</v>
      </c>
      <c r="AV175" s="22">
        <v>2011</v>
      </c>
      <c r="AW175" s="22">
        <v>2014</v>
      </c>
      <c r="AX175" s="22">
        <v>2014</v>
      </c>
      <c r="AY175" s="22">
        <v>2014</v>
      </c>
      <c r="AZ175" s="22">
        <v>2015</v>
      </c>
      <c r="BA175" s="22">
        <v>2015</v>
      </c>
      <c r="BB175" s="22">
        <v>2015</v>
      </c>
      <c r="BC175" s="22">
        <v>2015</v>
      </c>
      <c r="BD175" s="22">
        <v>2014</v>
      </c>
      <c r="BE175" s="22">
        <v>2014</v>
      </c>
      <c r="BF175" s="10"/>
    </row>
    <row r="176" spans="1:58" x14ac:dyDescent="0.35">
      <c r="A176" s="16" t="s">
        <v>10405</v>
      </c>
      <c r="B176" s="11" t="s">
        <v>10406</v>
      </c>
      <c r="C176" s="20">
        <v>2014</v>
      </c>
      <c r="D176" s="20">
        <v>2014</v>
      </c>
      <c r="E176" s="20">
        <v>2014</v>
      </c>
      <c r="F176" s="20">
        <v>2014</v>
      </c>
      <c r="G176" s="20">
        <v>2014</v>
      </c>
      <c r="H176" s="20">
        <v>2014</v>
      </c>
      <c r="I176" s="20">
        <v>2014</v>
      </c>
      <c r="J176" s="20">
        <v>2015</v>
      </c>
      <c r="K176" s="20">
        <v>2015</v>
      </c>
      <c r="L176" s="20">
        <v>2015</v>
      </c>
      <c r="M176" s="22">
        <v>2016</v>
      </c>
      <c r="N176" s="22">
        <v>2016</v>
      </c>
      <c r="O176" s="22">
        <v>2015</v>
      </c>
      <c r="P176" s="22">
        <v>2015</v>
      </c>
      <c r="Q176" s="22">
        <v>2014</v>
      </c>
      <c r="R176" s="22" t="s">
        <v>17</v>
      </c>
      <c r="S176" s="22">
        <v>2016</v>
      </c>
      <c r="T176" s="22">
        <v>2013</v>
      </c>
      <c r="U176" s="22">
        <v>2014</v>
      </c>
      <c r="V176" s="22">
        <v>2014</v>
      </c>
      <c r="W176" s="22">
        <v>2015</v>
      </c>
      <c r="X176" s="22">
        <v>2012</v>
      </c>
      <c r="Y176" s="22">
        <v>2010</v>
      </c>
      <c r="Z176" s="22">
        <v>2014</v>
      </c>
      <c r="AA176" s="22">
        <v>2014</v>
      </c>
      <c r="AB176" s="22" t="s">
        <v>17</v>
      </c>
      <c r="AC176" s="22">
        <v>2014</v>
      </c>
      <c r="AD176" s="22">
        <v>2015</v>
      </c>
      <c r="AE176" s="22" t="s">
        <v>17</v>
      </c>
      <c r="AF176" s="22">
        <v>2014</v>
      </c>
      <c r="AG176" s="21">
        <v>2009</v>
      </c>
      <c r="AH176" s="22">
        <v>2014</v>
      </c>
      <c r="AI176" s="22">
        <v>2015</v>
      </c>
      <c r="AJ176" s="22">
        <v>2016</v>
      </c>
      <c r="AK176" s="23" t="s">
        <v>17</v>
      </c>
      <c r="AL176" s="23">
        <v>2015</v>
      </c>
      <c r="AM176" s="22">
        <v>2015</v>
      </c>
      <c r="AN176" s="22">
        <v>2014</v>
      </c>
      <c r="AO176" s="22">
        <v>2014</v>
      </c>
      <c r="AP176" s="22" t="s">
        <v>17</v>
      </c>
      <c r="AQ176" s="22" t="s">
        <v>17</v>
      </c>
      <c r="AR176" s="22">
        <v>2011</v>
      </c>
      <c r="AS176" s="22">
        <v>2014</v>
      </c>
      <c r="AT176" s="22" t="s">
        <v>17</v>
      </c>
      <c r="AU176" s="22">
        <v>2012</v>
      </c>
      <c r="AV176" s="22">
        <v>2011</v>
      </c>
      <c r="AW176" s="22">
        <v>2014</v>
      </c>
      <c r="AX176" s="22">
        <v>2014</v>
      </c>
      <c r="AY176" s="22">
        <v>2014</v>
      </c>
      <c r="AZ176" s="22">
        <v>2015</v>
      </c>
      <c r="BA176" s="22">
        <v>2015</v>
      </c>
      <c r="BB176" s="22">
        <v>2014</v>
      </c>
      <c r="BC176" s="22">
        <v>2015</v>
      </c>
      <c r="BD176" s="22">
        <v>2014</v>
      </c>
      <c r="BE176" s="22">
        <v>2014</v>
      </c>
      <c r="BF176" s="10"/>
    </row>
    <row r="177" spans="1:58" x14ac:dyDescent="0.35">
      <c r="A177" s="16" t="s">
        <v>1451</v>
      </c>
      <c r="B177" s="11" t="s">
        <v>10407</v>
      </c>
      <c r="C177" s="20">
        <v>2014</v>
      </c>
      <c r="D177" s="20">
        <v>2014</v>
      </c>
      <c r="E177" s="20">
        <v>2014</v>
      </c>
      <c r="F177" s="20">
        <v>2014</v>
      </c>
      <c r="G177" s="20">
        <v>2014</v>
      </c>
      <c r="H177" s="20">
        <v>2014</v>
      </c>
      <c r="I177" s="20">
        <v>2014</v>
      </c>
      <c r="J177" s="20">
        <v>2015</v>
      </c>
      <c r="K177" s="20">
        <v>2015</v>
      </c>
      <c r="L177" s="20">
        <v>2015</v>
      </c>
      <c r="M177" s="22">
        <v>2016</v>
      </c>
      <c r="N177" s="22">
        <v>2016</v>
      </c>
      <c r="O177" s="22">
        <v>2015</v>
      </c>
      <c r="P177" s="22">
        <v>2015</v>
      </c>
      <c r="Q177" s="22">
        <v>2014</v>
      </c>
      <c r="R177" s="22">
        <v>2006</v>
      </c>
      <c r="S177" s="22">
        <v>2016</v>
      </c>
      <c r="T177" s="22">
        <v>2013</v>
      </c>
      <c r="U177" s="22">
        <v>2014</v>
      </c>
      <c r="V177" s="22" t="s">
        <v>17</v>
      </c>
      <c r="W177" s="22">
        <v>2015</v>
      </c>
      <c r="X177" s="22" t="s">
        <v>17</v>
      </c>
      <c r="Y177" s="22">
        <v>2010</v>
      </c>
      <c r="Z177" s="22">
        <v>2014</v>
      </c>
      <c r="AA177" s="22">
        <v>2014</v>
      </c>
      <c r="AB177" s="22">
        <v>2013</v>
      </c>
      <c r="AC177" s="22">
        <v>2014</v>
      </c>
      <c r="AD177" s="22">
        <v>2015</v>
      </c>
      <c r="AE177" s="22" t="s">
        <v>17</v>
      </c>
      <c r="AF177" s="22">
        <v>2014</v>
      </c>
      <c r="AG177" s="21" t="s">
        <v>17</v>
      </c>
      <c r="AH177" s="22">
        <v>2014</v>
      </c>
      <c r="AI177" s="22">
        <v>2015</v>
      </c>
      <c r="AJ177" s="22">
        <v>2016</v>
      </c>
      <c r="AK177" s="23" t="s">
        <v>17</v>
      </c>
      <c r="AL177" s="23">
        <v>2015</v>
      </c>
      <c r="AM177" s="22">
        <v>2015</v>
      </c>
      <c r="AN177" s="22">
        <v>2014</v>
      </c>
      <c r="AO177" s="22">
        <v>2014</v>
      </c>
      <c r="AP177" s="22">
        <v>2013</v>
      </c>
      <c r="AQ177" s="22">
        <v>2013</v>
      </c>
      <c r="AR177" s="22">
        <v>2011</v>
      </c>
      <c r="AS177" s="22">
        <v>2014</v>
      </c>
      <c r="AT177" s="22">
        <v>2015</v>
      </c>
      <c r="AU177" s="22">
        <v>2012</v>
      </c>
      <c r="AV177" s="22">
        <v>2013</v>
      </c>
      <c r="AW177" s="22">
        <v>2014</v>
      </c>
      <c r="AX177" s="22">
        <v>2014</v>
      </c>
      <c r="AY177" s="22">
        <v>2014</v>
      </c>
      <c r="AZ177" s="22">
        <v>2015</v>
      </c>
      <c r="BA177" s="22">
        <v>2015</v>
      </c>
      <c r="BB177" s="22">
        <v>2015</v>
      </c>
      <c r="BC177" s="22">
        <v>2015</v>
      </c>
      <c r="BD177" s="22">
        <v>2014</v>
      </c>
      <c r="BE177" s="22">
        <v>2014</v>
      </c>
      <c r="BF177" s="10"/>
    </row>
    <row r="178" spans="1:58" x14ac:dyDescent="0.35">
      <c r="A178" s="16" t="s">
        <v>328</v>
      </c>
      <c r="B178" s="11" t="s">
        <v>10408</v>
      </c>
      <c r="C178" s="20">
        <v>2014</v>
      </c>
      <c r="D178" s="20">
        <v>2014</v>
      </c>
      <c r="E178" s="20">
        <v>2014</v>
      </c>
      <c r="F178" s="20">
        <v>2014</v>
      </c>
      <c r="G178" s="20">
        <v>2014</v>
      </c>
      <c r="H178" s="20">
        <v>2014</v>
      </c>
      <c r="I178" s="20">
        <v>2014</v>
      </c>
      <c r="J178" s="20">
        <v>2015</v>
      </c>
      <c r="K178" s="20">
        <v>2015</v>
      </c>
      <c r="L178" s="20">
        <v>2015</v>
      </c>
      <c r="M178" s="22">
        <v>2016</v>
      </c>
      <c r="N178" s="22">
        <v>2016</v>
      </c>
      <c r="O178" s="22">
        <v>2015</v>
      </c>
      <c r="P178" s="22">
        <v>2015</v>
      </c>
      <c r="Q178" s="22">
        <v>2014</v>
      </c>
      <c r="R178" s="22">
        <v>2012</v>
      </c>
      <c r="S178" s="22">
        <v>2016</v>
      </c>
      <c r="T178" s="22">
        <v>2013</v>
      </c>
      <c r="U178" s="22">
        <v>2014</v>
      </c>
      <c r="V178" s="22">
        <v>2014</v>
      </c>
      <c r="W178" s="22">
        <v>2015</v>
      </c>
      <c r="X178" s="22">
        <v>2012</v>
      </c>
      <c r="Y178" s="22">
        <v>2010</v>
      </c>
      <c r="Z178" s="22">
        <v>2014</v>
      </c>
      <c r="AA178" s="22">
        <v>2014</v>
      </c>
      <c r="AB178" s="22">
        <v>2014</v>
      </c>
      <c r="AC178" s="22">
        <v>2014</v>
      </c>
      <c r="AD178" s="22">
        <v>2015</v>
      </c>
      <c r="AE178" s="22" t="s">
        <v>17</v>
      </c>
      <c r="AF178" s="22">
        <v>2014</v>
      </c>
      <c r="AG178" s="21">
        <v>2010</v>
      </c>
      <c r="AH178" s="22">
        <v>2014</v>
      </c>
      <c r="AI178" s="22">
        <v>2015</v>
      </c>
      <c r="AJ178" s="22">
        <v>2016</v>
      </c>
      <c r="AK178" s="23" t="s">
        <v>17</v>
      </c>
      <c r="AL178" s="23">
        <v>2015</v>
      </c>
      <c r="AM178" s="22">
        <v>2015</v>
      </c>
      <c r="AN178" s="22">
        <v>2014</v>
      </c>
      <c r="AO178" s="22">
        <v>2014</v>
      </c>
      <c r="AP178" s="22">
        <v>2014</v>
      </c>
      <c r="AQ178" s="22">
        <v>2014</v>
      </c>
      <c r="AR178" s="22">
        <v>2011</v>
      </c>
      <c r="AS178" s="22">
        <v>2014</v>
      </c>
      <c r="AT178" s="22">
        <v>2015</v>
      </c>
      <c r="AU178" s="22">
        <v>2012</v>
      </c>
      <c r="AV178" s="22">
        <v>2011</v>
      </c>
      <c r="AW178" s="22">
        <v>2014</v>
      </c>
      <c r="AX178" s="22">
        <v>2014</v>
      </c>
      <c r="AY178" s="22">
        <v>2014</v>
      </c>
      <c r="AZ178" s="22">
        <v>2015</v>
      </c>
      <c r="BA178" s="22">
        <v>2015</v>
      </c>
      <c r="BB178" s="22">
        <v>2015</v>
      </c>
      <c r="BC178" s="22">
        <v>2015</v>
      </c>
      <c r="BD178" s="22">
        <v>2014</v>
      </c>
      <c r="BE178" s="22">
        <v>2014</v>
      </c>
      <c r="BF178" s="10"/>
    </row>
    <row r="179" spans="1:58" x14ac:dyDescent="0.35">
      <c r="A179" s="16" t="s">
        <v>11382</v>
      </c>
      <c r="B179" s="11" t="s">
        <v>10409</v>
      </c>
      <c r="C179" s="20">
        <v>2014</v>
      </c>
      <c r="D179" s="20">
        <v>2014</v>
      </c>
      <c r="E179" s="20">
        <v>2014</v>
      </c>
      <c r="F179" s="20">
        <v>2014</v>
      </c>
      <c r="G179" s="20">
        <v>2014</v>
      </c>
      <c r="H179" s="20">
        <v>2014</v>
      </c>
      <c r="I179" s="20">
        <v>2014</v>
      </c>
      <c r="J179" s="20">
        <v>2015</v>
      </c>
      <c r="K179" s="20">
        <v>2015</v>
      </c>
      <c r="L179" s="20">
        <v>2015</v>
      </c>
      <c r="M179" s="22">
        <v>2016</v>
      </c>
      <c r="N179" s="22">
        <v>2016</v>
      </c>
      <c r="O179" s="22">
        <v>2015</v>
      </c>
      <c r="P179" s="22">
        <v>2015</v>
      </c>
      <c r="Q179" s="22">
        <v>2014</v>
      </c>
      <c r="R179" s="22" t="s">
        <v>17</v>
      </c>
      <c r="S179" s="22">
        <v>2016</v>
      </c>
      <c r="T179" s="22">
        <v>2013</v>
      </c>
      <c r="U179" s="22">
        <v>2014</v>
      </c>
      <c r="V179" s="22">
        <v>2014</v>
      </c>
      <c r="W179" s="22">
        <v>2015</v>
      </c>
      <c r="X179" s="22">
        <v>2013</v>
      </c>
      <c r="Y179" s="22">
        <v>2011</v>
      </c>
      <c r="Z179" s="22">
        <v>2014</v>
      </c>
      <c r="AA179" s="22">
        <v>2014</v>
      </c>
      <c r="AB179" s="22" t="s">
        <v>17</v>
      </c>
      <c r="AC179" s="22">
        <v>2014</v>
      </c>
      <c r="AD179" s="22">
        <v>2015</v>
      </c>
      <c r="AE179" s="22">
        <v>2012</v>
      </c>
      <c r="AF179" s="22">
        <v>2014</v>
      </c>
      <c r="AG179" s="21">
        <v>2012</v>
      </c>
      <c r="AH179" s="22">
        <v>2014</v>
      </c>
      <c r="AI179" s="22">
        <v>2015</v>
      </c>
      <c r="AJ179" s="22">
        <v>2016</v>
      </c>
      <c r="AK179" s="23">
        <v>2015</v>
      </c>
      <c r="AL179" s="23">
        <v>2016</v>
      </c>
      <c r="AM179" s="22">
        <v>2015</v>
      </c>
      <c r="AN179" s="22">
        <v>2014</v>
      </c>
      <c r="AO179" s="22">
        <v>2014</v>
      </c>
      <c r="AP179" s="22">
        <v>2014</v>
      </c>
      <c r="AQ179" s="22">
        <v>2014</v>
      </c>
      <c r="AR179" s="22">
        <v>2015</v>
      </c>
      <c r="AS179" s="22">
        <v>2014</v>
      </c>
      <c r="AT179" s="22">
        <v>2015</v>
      </c>
      <c r="AU179" s="22">
        <v>2012</v>
      </c>
      <c r="AV179" s="22">
        <v>2013</v>
      </c>
      <c r="AW179" s="22">
        <v>2014</v>
      </c>
      <c r="AX179" s="22">
        <v>2014</v>
      </c>
      <c r="AY179" s="22">
        <v>2014</v>
      </c>
      <c r="AZ179" s="22">
        <v>2015</v>
      </c>
      <c r="BA179" s="22">
        <v>2015</v>
      </c>
      <c r="BB179" s="22">
        <v>2015</v>
      </c>
      <c r="BC179" s="22">
        <v>2015</v>
      </c>
      <c r="BD179" s="22">
        <v>2014</v>
      </c>
      <c r="BE179" s="22">
        <v>2014</v>
      </c>
      <c r="BF179" s="10"/>
    </row>
    <row r="180" spans="1:58" x14ac:dyDescent="0.35">
      <c r="A180" s="16" t="s">
        <v>10402</v>
      </c>
      <c r="B180" s="11" t="s">
        <v>10403</v>
      </c>
      <c r="C180" s="20">
        <v>2014</v>
      </c>
      <c r="D180" s="20">
        <v>2014</v>
      </c>
      <c r="E180" s="20">
        <v>2014</v>
      </c>
      <c r="F180" s="20">
        <v>2014</v>
      </c>
      <c r="G180" s="20">
        <v>2014</v>
      </c>
      <c r="H180" s="20">
        <v>2014</v>
      </c>
      <c r="I180" s="20">
        <v>2014</v>
      </c>
      <c r="J180" s="20">
        <v>2015</v>
      </c>
      <c r="K180" s="20">
        <v>2015</v>
      </c>
      <c r="L180" s="20">
        <v>2015</v>
      </c>
      <c r="M180" s="22">
        <v>2016</v>
      </c>
      <c r="N180" s="22">
        <v>2016</v>
      </c>
      <c r="O180" s="22">
        <v>2015</v>
      </c>
      <c r="P180" s="22">
        <v>2015</v>
      </c>
      <c r="Q180" s="22">
        <v>2014</v>
      </c>
      <c r="R180" s="22" t="s">
        <v>17</v>
      </c>
      <c r="S180" s="22">
        <v>2016</v>
      </c>
      <c r="T180" s="22">
        <v>2013</v>
      </c>
      <c r="U180" s="22">
        <v>2014</v>
      </c>
      <c r="V180" s="22">
        <v>2014</v>
      </c>
      <c r="W180" s="22">
        <v>2015</v>
      </c>
      <c r="X180" s="22" t="s">
        <v>17</v>
      </c>
      <c r="Y180" s="22">
        <v>2010</v>
      </c>
      <c r="Z180" s="22">
        <v>2014</v>
      </c>
      <c r="AA180" s="22">
        <v>2014</v>
      </c>
      <c r="AB180" s="22" t="s">
        <v>17</v>
      </c>
      <c r="AC180" s="22">
        <v>2014</v>
      </c>
      <c r="AD180" s="22">
        <v>2015</v>
      </c>
      <c r="AE180" s="22" t="s">
        <v>17</v>
      </c>
      <c r="AF180" s="22" t="s">
        <v>17</v>
      </c>
      <c r="AG180" s="21" t="s">
        <v>17</v>
      </c>
      <c r="AH180" s="22">
        <v>2014</v>
      </c>
      <c r="AI180" s="22">
        <v>2015</v>
      </c>
      <c r="AJ180" s="22">
        <v>2016</v>
      </c>
      <c r="AK180" s="23" t="s">
        <v>17</v>
      </c>
      <c r="AL180" s="23">
        <v>2015</v>
      </c>
      <c r="AM180" s="22">
        <v>2015</v>
      </c>
      <c r="AN180" s="22">
        <v>2014</v>
      </c>
      <c r="AO180" s="22">
        <v>2014</v>
      </c>
      <c r="AP180" s="22" t="s">
        <v>17</v>
      </c>
      <c r="AQ180" s="22" t="s">
        <v>17</v>
      </c>
      <c r="AR180" s="22" t="s">
        <v>17</v>
      </c>
      <c r="AS180" s="22">
        <v>2014</v>
      </c>
      <c r="AT180" s="22">
        <v>2015</v>
      </c>
      <c r="AU180" s="22">
        <v>2012</v>
      </c>
      <c r="AV180" s="22">
        <v>2013</v>
      </c>
      <c r="AW180" s="22">
        <v>2014</v>
      </c>
      <c r="AX180" s="22">
        <v>2014</v>
      </c>
      <c r="AY180" s="22">
        <v>2014</v>
      </c>
      <c r="AZ180" s="22">
        <v>2006</v>
      </c>
      <c r="BA180" s="22">
        <v>2006</v>
      </c>
      <c r="BB180" s="22">
        <v>2015</v>
      </c>
      <c r="BC180" s="22">
        <v>2015</v>
      </c>
      <c r="BD180" s="22">
        <v>2014</v>
      </c>
      <c r="BE180" s="22">
        <v>2014</v>
      </c>
      <c r="BF180" s="10"/>
    </row>
    <row r="181" spans="1:58" x14ac:dyDescent="0.35">
      <c r="A181" s="16" t="s">
        <v>10410</v>
      </c>
      <c r="B181" s="11" t="s">
        <v>10411</v>
      </c>
      <c r="C181" s="20">
        <v>2014</v>
      </c>
      <c r="D181" s="20">
        <v>2014</v>
      </c>
      <c r="E181" s="20">
        <v>2014</v>
      </c>
      <c r="F181" s="20">
        <v>2014</v>
      </c>
      <c r="G181" s="20">
        <v>2014</v>
      </c>
      <c r="H181" s="20">
        <v>2014</v>
      </c>
      <c r="I181" s="20">
        <v>2014</v>
      </c>
      <c r="J181" s="20">
        <v>2015</v>
      </c>
      <c r="K181" s="20">
        <v>2015</v>
      </c>
      <c r="L181" s="20">
        <v>2015</v>
      </c>
      <c r="M181" s="22">
        <v>2016</v>
      </c>
      <c r="N181" s="22">
        <v>2016</v>
      </c>
      <c r="O181" s="22">
        <v>2015</v>
      </c>
      <c r="P181" s="22">
        <v>2015</v>
      </c>
      <c r="Q181" s="22" t="s">
        <v>17</v>
      </c>
      <c r="R181" s="22" t="s">
        <v>17</v>
      </c>
      <c r="S181" s="22">
        <v>2016</v>
      </c>
      <c r="T181" s="22">
        <v>2013</v>
      </c>
      <c r="U181" s="22">
        <v>2014</v>
      </c>
      <c r="V181" s="22">
        <v>2014</v>
      </c>
      <c r="W181" s="22">
        <v>2015</v>
      </c>
      <c r="X181" s="22">
        <v>2007</v>
      </c>
      <c r="Y181" s="22">
        <v>2010</v>
      </c>
      <c r="Z181" s="22">
        <v>2014</v>
      </c>
      <c r="AA181" s="22">
        <v>2014</v>
      </c>
      <c r="AB181" s="22" t="s">
        <v>17</v>
      </c>
      <c r="AC181" s="22">
        <v>2014</v>
      </c>
      <c r="AD181" s="22">
        <v>2015</v>
      </c>
      <c r="AE181" s="22" t="s">
        <v>17</v>
      </c>
      <c r="AF181" s="22" t="s">
        <v>17</v>
      </c>
      <c r="AG181" s="21" t="s">
        <v>17</v>
      </c>
      <c r="AH181" s="22">
        <v>2014</v>
      </c>
      <c r="AI181" s="22">
        <v>2015</v>
      </c>
      <c r="AJ181" s="22">
        <v>2016</v>
      </c>
      <c r="AK181" s="23" t="s">
        <v>17</v>
      </c>
      <c r="AL181" s="23" t="s">
        <v>17</v>
      </c>
      <c r="AM181" s="22">
        <v>2015</v>
      </c>
      <c r="AN181" s="22">
        <v>2014</v>
      </c>
      <c r="AO181" s="22">
        <v>2014</v>
      </c>
      <c r="AP181" s="22" t="s">
        <v>17</v>
      </c>
      <c r="AQ181" s="22" t="s">
        <v>17</v>
      </c>
      <c r="AR181" s="22" t="s">
        <v>17</v>
      </c>
      <c r="AS181" s="22">
        <v>2014</v>
      </c>
      <c r="AT181" s="22" t="s">
        <v>17</v>
      </c>
      <c r="AU181" s="22">
        <v>2012</v>
      </c>
      <c r="AV181" s="22" t="s">
        <v>17</v>
      </c>
      <c r="AW181" s="22">
        <v>2013</v>
      </c>
      <c r="AX181" s="22">
        <v>2014</v>
      </c>
      <c r="AY181" s="22">
        <v>2014</v>
      </c>
      <c r="AZ181" s="22">
        <v>2013</v>
      </c>
      <c r="BA181" s="22">
        <v>2015</v>
      </c>
      <c r="BB181" s="22">
        <v>2014</v>
      </c>
      <c r="BC181" s="22">
        <v>2015</v>
      </c>
      <c r="BD181" s="22">
        <v>2014</v>
      </c>
      <c r="BE181" s="22">
        <v>2014</v>
      </c>
      <c r="BF181" s="10"/>
    </row>
    <row r="182" spans="1:58" x14ac:dyDescent="0.35">
      <c r="A182" s="16" t="s">
        <v>544</v>
      </c>
      <c r="B182" s="11" t="s">
        <v>10415</v>
      </c>
      <c r="C182" s="20">
        <v>2014</v>
      </c>
      <c r="D182" s="20">
        <v>2014</v>
      </c>
      <c r="E182" s="20">
        <v>2014</v>
      </c>
      <c r="F182" s="20">
        <v>2014</v>
      </c>
      <c r="G182" s="20">
        <v>2014</v>
      </c>
      <c r="H182" s="20">
        <v>2014</v>
      </c>
      <c r="I182" s="20">
        <v>2014</v>
      </c>
      <c r="J182" s="20">
        <v>2015</v>
      </c>
      <c r="K182" s="20">
        <v>2015</v>
      </c>
      <c r="L182" s="20">
        <v>2015</v>
      </c>
      <c r="M182" s="22">
        <v>2016</v>
      </c>
      <c r="N182" s="22">
        <v>2016</v>
      </c>
      <c r="O182" s="22">
        <v>2015</v>
      </c>
      <c r="P182" s="22">
        <v>2015</v>
      </c>
      <c r="Q182" s="22">
        <v>2014</v>
      </c>
      <c r="R182" s="22">
        <v>2011</v>
      </c>
      <c r="S182" s="22">
        <v>2016</v>
      </c>
      <c r="T182" s="22">
        <v>2013</v>
      </c>
      <c r="U182" s="22">
        <v>2014</v>
      </c>
      <c r="V182" s="22">
        <v>2014</v>
      </c>
      <c r="W182" s="22">
        <v>2015</v>
      </c>
      <c r="X182" s="22">
        <v>2011</v>
      </c>
      <c r="Y182" s="22">
        <v>2010</v>
      </c>
      <c r="Z182" s="22">
        <v>2014</v>
      </c>
      <c r="AA182" s="22">
        <v>2014</v>
      </c>
      <c r="AB182" s="22">
        <v>2014</v>
      </c>
      <c r="AC182" s="22">
        <v>2014</v>
      </c>
      <c r="AD182" s="22">
        <v>2015</v>
      </c>
      <c r="AE182" s="22">
        <v>2012</v>
      </c>
      <c r="AF182" s="22">
        <v>2014</v>
      </c>
      <c r="AG182" s="21">
        <v>2012</v>
      </c>
      <c r="AH182" s="22">
        <v>2014</v>
      </c>
      <c r="AI182" s="22">
        <v>2015</v>
      </c>
      <c r="AJ182" s="22">
        <v>2016</v>
      </c>
      <c r="AK182" s="23">
        <v>2015</v>
      </c>
      <c r="AL182" s="23">
        <v>2016</v>
      </c>
      <c r="AM182" s="22">
        <v>2015</v>
      </c>
      <c r="AN182" s="22">
        <v>2014</v>
      </c>
      <c r="AO182" s="22">
        <v>2014</v>
      </c>
      <c r="AP182" s="22">
        <v>2013</v>
      </c>
      <c r="AQ182" s="22">
        <v>2014</v>
      </c>
      <c r="AR182" s="22" t="s">
        <v>17</v>
      </c>
      <c r="AS182" s="22">
        <v>2014</v>
      </c>
      <c r="AT182" s="22">
        <v>2015</v>
      </c>
      <c r="AU182" s="22">
        <v>2012</v>
      </c>
      <c r="AV182" s="22">
        <v>2012</v>
      </c>
      <c r="AW182" s="22">
        <v>2014</v>
      </c>
      <c r="AX182" s="22">
        <v>2014</v>
      </c>
      <c r="AY182" s="22">
        <v>2014</v>
      </c>
      <c r="AZ182" s="22">
        <v>2015</v>
      </c>
      <c r="BA182" s="22">
        <v>2015</v>
      </c>
      <c r="BB182" s="22">
        <v>2015</v>
      </c>
      <c r="BC182" s="22">
        <v>2015</v>
      </c>
      <c r="BD182" s="22">
        <v>2014</v>
      </c>
      <c r="BE182" s="22">
        <v>2014</v>
      </c>
      <c r="BF182" s="10"/>
    </row>
    <row r="183" spans="1:58" x14ac:dyDescent="0.35">
      <c r="A183" s="16" t="s">
        <v>3379</v>
      </c>
      <c r="B183" s="11" t="s">
        <v>10416</v>
      </c>
      <c r="C183" s="20">
        <v>2014</v>
      </c>
      <c r="D183" s="20">
        <v>2014</v>
      </c>
      <c r="E183" s="20">
        <v>2014</v>
      </c>
      <c r="F183" s="20">
        <v>2014</v>
      </c>
      <c r="G183" s="20">
        <v>2014</v>
      </c>
      <c r="H183" s="20">
        <v>2014</v>
      </c>
      <c r="I183" s="20">
        <v>2014</v>
      </c>
      <c r="J183" s="20">
        <v>2015</v>
      </c>
      <c r="K183" s="20">
        <v>2015</v>
      </c>
      <c r="L183" s="20">
        <v>2015</v>
      </c>
      <c r="M183" s="22">
        <v>2016</v>
      </c>
      <c r="N183" s="22">
        <v>2016</v>
      </c>
      <c r="O183" s="22">
        <v>2015</v>
      </c>
      <c r="P183" s="22">
        <v>2015</v>
      </c>
      <c r="Q183" s="22">
        <v>2014</v>
      </c>
      <c r="R183" s="22">
        <v>2012</v>
      </c>
      <c r="S183" s="22">
        <v>2016</v>
      </c>
      <c r="T183" s="22">
        <v>2013</v>
      </c>
      <c r="U183" s="22">
        <v>2014</v>
      </c>
      <c r="V183" s="22">
        <v>2014</v>
      </c>
      <c r="W183" s="22">
        <v>2015</v>
      </c>
      <c r="X183" s="22" t="s">
        <v>17</v>
      </c>
      <c r="Y183" s="22">
        <v>2013</v>
      </c>
      <c r="Z183" s="22">
        <v>2014</v>
      </c>
      <c r="AA183" s="22">
        <v>2014</v>
      </c>
      <c r="AB183" s="22">
        <v>2014</v>
      </c>
      <c r="AC183" s="22">
        <v>2014</v>
      </c>
      <c r="AD183" s="22">
        <v>2015</v>
      </c>
      <c r="AE183" s="22" t="s">
        <v>17</v>
      </c>
      <c r="AF183" s="22">
        <v>2014</v>
      </c>
      <c r="AG183" s="21">
        <v>2013</v>
      </c>
      <c r="AH183" s="22">
        <v>2014</v>
      </c>
      <c r="AI183" s="22">
        <v>2015</v>
      </c>
      <c r="AJ183" s="22">
        <v>2016</v>
      </c>
      <c r="AK183" s="23">
        <v>2015</v>
      </c>
      <c r="AL183" s="23">
        <v>2015</v>
      </c>
      <c r="AM183" s="22">
        <v>2015</v>
      </c>
      <c r="AN183" s="22">
        <v>2014</v>
      </c>
      <c r="AO183" s="22">
        <v>2014</v>
      </c>
      <c r="AP183" s="22">
        <v>2013</v>
      </c>
      <c r="AQ183" s="22">
        <v>2014</v>
      </c>
      <c r="AR183" s="22" t="s">
        <v>17</v>
      </c>
      <c r="AS183" s="22">
        <v>2014</v>
      </c>
      <c r="AT183" s="22">
        <v>2015</v>
      </c>
      <c r="AU183" s="22">
        <v>2012</v>
      </c>
      <c r="AV183" s="22">
        <v>2013</v>
      </c>
      <c r="AW183" s="22">
        <v>2014</v>
      </c>
      <c r="AX183" s="22">
        <v>2014</v>
      </c>
      <c r="AY183" s="22">
        <v>2014</v>
      </c>
      <c r="AZ183" s="22">
        <v>2015</v>
      </c>
      <c r="BA183" s="22">
        <v>2015</v>
      </c>
      <c r="BB183" s="22">
        <v>2015</v>
      </c>
      <c r="BC183" s="22">
        <v>2015</v>
      </c>
      <c r="BD183" s="22">
        <v>2014</v>
      </c>
      <c r="BE183" s="22">
        <v>2014</v>
      </c>
      <c r="BF183" s="10"/>
    </row>
    <row r="184" spans="1:58" x14ac:dyDescent="0.35">
      <c r="A184" s="16" t="s">
        <v>10140</v>
      </c>
      <c r="B184" s="11" t="s">
        <v>10141</v>
      </c>
      <c r="C184" s="20">
        <v>2014</v>
      </c>
      <c r="D184" s="20">
        <v>2014</v>
      </c>
      <c r="E184" s="20">
        <v>2014</v>
      </c>
      <c r="F184" s="20">
        <v>2014</v>
      </c>
      <c r="G184" s="20">
        <v>2014</v>
      </c>
      <c r="H184" s="20">
        <v>2014</v>
      </c>
      <c r="I184" s="20">
        <v>2014</v>
      </c>
      <c r="J184" s="20">
        <v>2015</v>
      </c>
      <c r="K184" s="20">
        <v>2015</v>
      </c>
      <c r="L184" s="20">
        <v>2015</v>
      </c>
      <c r="M184" s="22">
        <v>2016</v>
      </c>
      <c r="N184" s="22">
        <v>2016</v>
      </c>
      <c r="O184" s="22">
        <v>2015</v>
      </c>
      <c r="P184" s="22">
        <v>2015</v>
      </c>
      <c r="Q184" s="22">
        <v>2014</v>
      </c>
      <c r="R184" s="22" t="s">
        <v>17</v>
      </c>
      <c r="S184" s="22">
        <v>2016</v>
      </c>
      <c r="T184" s="22">
        <v>2013</v>
      </c>
      <c r="U184" s="22">
        <v>2014</v>
      </c>
      <c r="V184" s="22" t="s">
        <v>17</v>
      </c>
      <c r="W184" s="22">
        <v>2015</v>
      </c>
      <c r="X184" s="22" t="s">
        <v>17</v>
      </c>
      <c r="Y184" s="22">
        <v>2010</v>
      </c>
      <c r="Z184" s="22">
        <v>2014</v>
      </c>
      <c r="AA184" s="22">
        <v>2014</v>
      </c>
      <c r="AB184" s="22" t="s">
        <v>17</v>
      </c>
      <c r="AC184" s="22">
        <v>2014</v>
      </c>
      <c r="AD184" s="22">
        <v>2015</v>
      </c>
      <c r="AE184" s="22" t="s">
        <v>17</v>
      </c>
      <c r="AF184" s="22">
        <v>2014</v>
      </c>
      <c r="AG184" s="21" t="s">
        <v>17</v>
      </c>
      <c r="AH184" s="22">
        <v>2014</v>
      </c>
      <c r="AI184" s="22">
        <v>2015</v>
      </c>
      <c r="AJ184" s="22">
        <v>2016</v>
      </c>
      <c r="AK184" s="23" t="s">
        <v>17</v>
      </c>
      <c r="AL184" s="23">
        <v>2015</v>
      </c>
      <c r="AM184" s="22">
        <v>2015</v>
      </c>
      <c r="AN184" s="22">
        <v>2014</v>
      </c>
      <c r="AO184" s="22">
        <v>2014</v>
      </c>
      <c r="AP184" s="22" t="s">
        <v>17</v>
      </c>
      <c r="AQ184" s="22" t="s">
        <v>17</v>
      </c>
      <c r="AR184" s="22">
        <v>2015</v>
      </c>
      <c r="AS184" s="22">
        <v>2014</v>
      </c>
      <c r="AT184" s="22">
        <v>2015</v>
      </c>
      <c r="AU184" s="22">
        <v>2012</v>
      </c>
      <c r="AV184" s="22" t="s">
        <v>17</v>
      </c>
      <c r="AW184" s="22">
        <v>2014</v>
      </c>
      <c r="AX184" s="22">
        <v>2014</v>
      </c>
      <c r="AY184" s="22">
        <v>2014</v>
      </c>
      <c r="AZ184" s="22">
        <v>2015</v>
      </c>
      <c r="BA184" s="22">
        <v>2015</v>
      </c>
      <c r="BB184" s="22">
        <v>2015</v>
      </c>
      <c r="BC184" s="22">
        <v>2015</v>
      </c>
      <c r="BD184" s="22">
        <v>2014</v>
      </c>
      <c r="BE184" s="22">
        <v>2014</v>
      </c>
      <c r="BF184" s="10"/>
    </row>
    <row r="185" spans="1:58" x14ac:dyDescent="0.35">
      <c r="A185" s="16" t="s">
        <v>10230</v>
      </c>
      <c r="B185" s="11" t="s">
        <v>10231</v>
      </c>
      <c r="C185" s="20">
        <v>2014</v>
      </c>
      <c r="D185" s="20">
        <v>2014</v>
      </c>
      <c r="E185" s="20">
        <v>2014</v>
      </c>
      <c r="F185" s="20">
        <v>2014</v>
      </c>
      <c r="G185" s="20">
        <v>2014</v>
      </c>
      <c r="H185" s="20">
        <v>2014</v>
      </c>
      <c r="I185" s="20">
        <v>2014</v>
      </c>
      <c r="J185" s="20">
        <v>2015</v>
      </c>
      <c r="K185" s="20">
        <v>2015</v>
      </c>
      <c r="L185" s="20">
        <v>2015</v>
      </c>
      <c r="M185" s="22">
        <v>2016</v>
      </c>
      <c r="N185" s="22">
        <v>2016</v>
      </c>
      <c r="O185" s="22">
        <v>2015</v>
      </c>
      <c r="P185" s="22">
        <v>2015</v>
      </c>
      <c r="Q185" s="22">
        <v>2014</v>
      </c>
      <c r="R185" s="22" t="s">
        <v>17</v>
      </c>
      <c r="S185" s="22">
        <v>2016</v>
      </c>
      <c r="T185" s="22">
        <v>2013</v>
      </c>
      <c r="U185" s="22">
        <v>2014</v>
      </c>
      <c r="V185" s="22" t="s">
        <v>17</v>
      </c>
      <c r="W185" s="22">
        <v>2015</v>
      </c>
      <c r="X185" s="22" t="s">
        <v>17</v>
      </c>
      <c r="Y185" s="22">
        <v>2013</v>
      </c>
      <c r="Z185" s="22">
        <v>2014</v>
      </c>
      <c r="AA185" s="22">
        <v>2014</v>
      </c>
      <c r="AB185" s="22">
        <v>2013</v>
      </c>
      <c r="AC185" s="22">
        <v>2014</v>
      </c>
      <c r="AD185" s="22">
        <v>2015</v>
      </c>
      <c r="AE185" s="22" t="s">
        <v>17</v>
      </c>
      <c r="AF185" s="22">
        <v>2014</v>
      </c>
      <c r="AG185" s="21">
        <v>2012</v>
      </c>
      <c r="AH185" s="22">
        <v>2014</v>
      </c>
      <c r="AI185" s="22">
        <v>2015</v>
      </c>
      <c r="AJ185" s="22">
        <v>2016</v>
      </c>
      <c r="AK185" s="23" t="s">
        <v>17</v>
      </c>
      <c r="AL185" s="23">
        <v>2015</v>
      </c>
      <c r="AM185" s="22">
        <v>2015</v>
      </c>
      <c r="AN185" s="22">
        <v>2014</v>
      </c>
      <c r="AO185" s="22">
        <v>2014</v>
      </c>
      <c r="AP185" s="22">
        <v>2014</v>
      </c>
      <c r="AQ185" s="22">
        <v>2014</v>
      </c>
      <c r="AR185" s="22">
        <v>2015</v>
      </c>
      <c r="AS185" s="22">
        <v>2014</v>
      </c>
      <c r="AT185" s="22">
        <v>2015</v>
      </c>
      <c r="AU185" s="22">
        <v>2012</v>
      </c>
      <c r="AV185" s="22" t="s">
        <v>17</v>
      </c>
      <c r="AW185" s="22">
        <v>2014</v>
      </c>
      <c r="AX185" s="22">
        <v>2014</v>
      </c>
      <c r="AY185" s="22">
        <v>2014</v>
      </c>
      <c r="AZ185" s="22">
        <v>2015</v>
      </c>
      <c r="BA185" s="22">
        <v>2015</v>
      </c>
      <c r="BB185" s="22">
        <v>2015</v>
      </c>
      <c r="BC185" s="22">
        <v>2015</v>
      </c>
      <c r="BD185" s="22">
        <v>2014</v>
      </c>
      <c r="BE185" s="22">
        <v>2014</v>
      </c>
      <c r="BF185" s="10"/>
    </row>
    <row r="186" spans="1:58" x14ac:dyDescent="0.35">
      <c r="A186" s="16" t="s">
        <v>11383</v>
      </c>
      <c r="B186" s="11" t="s">
        <v>10420</v>
      </c>
      <c r="C186" s="20">
        <v>2014</v>
      </c>
      <c r="D186" s="20">
        <v>2014</v>
      </c>
      <c r="E186" s="20">
        <v>2014</v>
      </c>
      <c r="F186" s="20">
        <v>2014</v>
      </c>
      <c r="G186" s="20">
        <v>2014</v>
      </c>
      <c r="H186" s="20">
        <v>2014</v>
      </c>
      <c r="I186" s="20">
        <v>2014</v>
      </c>
      <c r="J186" s="20">
        <v>2015</v>
      </c>
      <c r="K186" s="20">
        <v>2015</v>
      </c>
      <c r="L186" s="20">
        <v>2015</v>
      </c>
      <c r="M186" s="22">
        <v>2016</v>
      </c>
      <c r="N186" s="22">
        <v>2016</v>
      </c>
      <c r="O186" s="22">
        <v>2015</v>
      </c>
      <c r="P186" s="22">
        <v>2015</v>
      </c>
      <c r="Q186" s="22">
        <v>2014</v>
      </c>
      <c r="R186" s="22" t="s">
        <v>17</v>
      </c>
      <c r="S186" s="22">
        <v>2016</v>
      </c>
      <c r="T186" s="22">
        <v>2013</v>
      </c>
      <c r="U186" s="22">
        <v>2014</v>
      </c>
      <c r="V186" s="22" t="s">
        <v>17</v>
      </c>
      <c r="W186" s="22">
        <v>2015</v>
      </c>
      <c r="X186" s="22">
        <v>2012</v>
      </c>
      <c r="Y186" s="22">
        <v>2011</v>
      </c>
      <c r="Z186" s="22">
        <v>2014</v>
      </c>
      <c r="AA186" s="22">
        <v>2014</v>
      </c>
      <c r="AB186" s="22" t="s">
        <v>17</v>
      </c>
      <c r="AC186" s="22">
        <v>2014</v>
      </c>
      <c r="AD186" s="22">
        <v>2015</v>
      </c>
      <c r="AE186" s="22" t="s">
        <v>17</v>
      </c>
      <c r="AF186" s="22">
        <v>2014</v>
      </c>
      <c r="AG186" s="21">
        <v>2013</v>
      </c>
      <c r="AH186" s="22">
        <v>2014</v>
      </c>
      <c r="AI186" s="22">
        <v>2015</v>
      </c>
      <c r="AJ186" s="22">
        <v>2016</v>
      </c>
      <c r="AK186" s="23" t="s">
        <v>17</v>
      </c>
      <c r="AL186" s="23">
        <v>2015</v>
      </c>
      <c r="AM186" s="22">
        <v>2015</v>
      </c>
      <c r="AN186" s="22">
        <v>2014</v>
      </c>
      <c r="AO186" s="22">
        <v>2014</v>
      </c>
      <c r="AP186" s="22">
        <v>2014</v>
      </c>
      <c r="AQ186" s="22">
        <v>2014</v>
      </c>
      <c r="AR186" s="22">
        <v>2011</v>
      </c>
      <c r="AS186" s="22">
        <v>2014</v>
      </c>
      <c r="AT186" s="22">
        <v>2015</v>
      </c>
      <c r="AU186" s="22">
        <v>2012</v>
      </c>
      <c r="AV186" s="22" t="s">
        <v>17</v>
      </c>
      <c r="AW186" s="22">
        <v>2014</v>
      </c>
      <c r="AX186" s="22">
        <v>2014</v>
      </c>
      <c r="AY186" s="22">
        <v>2013</v>
      </c>
      <c r="AZ186" s="22">
        <v>2015</v>
      </c>
      <c r="BA186" s="22">
        <v>2015</v>
      </c>
      <c r="BB186" s="22">
        <v>2015</v>
      </c>
      <c r="BC186" s="22">
        <v>2015</v>
      </c>
      <c r="BD186" s="22">
        <v>2014</v>
      </c>
      <c r="BE186" s="22">
        <v>2014</v>
      </c>
      <c r="BF186" s="10"/>
    </row>
    <row r="187" spans="1:58" x14ac:dyDescent="0.35">
      <c r="A187" s="16" t="s">
        <v>10417</v>
      </c>
      <c r="B187" s="11" t="s">
        <v>10418</v>
      </c>
      <c r="C187" s="20">
        <v>2014</v>
      </c>
      <c r="D187" s="20">
        <v>2014</v>
      </c>
      <c r="E187" s="20">
        <v>2014</v>
      </c>
      <c r="F187" s="20">
        <v>2014</v>
      </c>
      <c r="G187" s="20">
        <v>2014</v>
      </c>
      <c r="H187" s="20">
        <v>2014</v>
      </c>
      <c r="I187" s="20">
        <v>2014</v>
      </c>
      <c r="J187" s="20">
        <v>2015</v>
      </c>
      <c r="K187" s="20">
        <v>2015</v>
      </c>
      <c r="L187" s="20">
        <v>2015</v>
      </c>
      <c r="M187" s="22">
        <v>2016</v>
      </c>
      <c r="N187" s="22">
        <v>2016</v>
      </c>
      <c r="O187" s="22">
        <v>2015</v>
      </c>
      <c r="P187" s="22">
        <v>2015</v>
      </c>
      <c r="Q187" s="22">
        <v>2014</v>
      </c>
      <c r="R187" s="22" t="s">
        <v>17</v>
      </c>
      <c r="S187" s="22">
        <v>2016</v>
      </c>
      <c r="T187" s="22">
        <v>2013</v>
      </c>
      <c r="U187" s="22">
        <v>2014</v>
      </c>
      <c r="V187" s="22">
        <v>2014</v>
      </c>
      <c r="W187" s="22">
        <v>2015</v>
      </c>
      <c r="X187" s="22">
        <v>2011</v>
      </c>
      <c r="Y187" s="22">
        <v>2010</v>
      </c>
      <c r="Z187" s="22">
        <v>2014</v>
      </c>
      <c r="AA187" s="22">
        <v>2014</v>
      </c>
      <c r="AB187" s="22">
        <v>2014</v>
      </c>
      <c r="AC187" s="22">
        <v>2014</v>
      </c>
      <c r="AD187" s="22">
        <v>2015</v>
      </c>
      <c r="AE187" s="22" t="s">
        <v>17</v>
      </c>
      <c r="AF187" s="22">
        <v>2014</v>
      </c>
      <c r="AG187" s="21">
        <v>2013</v>
      </c>
      <c r="AH187" s="22">
        <v>2014</v>
      </c>
      <c r="AI187" s="22">
        <v>2015</v>
      </c>
      <c r="AJ187" s="22">
        <v>2016</v>
      </c>
      <c r="AK187" s="23" t="s">
        <v>17</v>
      </c>
      <c r="AL187" s="23">
        <v>2015</v>
      </c>
      <c r="AM187" s="22">
        <v>2015</v>
      </c>
      <c r="AN187" s="22">
        <v>2014</v>
      </c>
      <c r="AO187" s="22">
        <v>2014</v>
      </c>
      <c r="AP187" s="22">
        <v>2014</v>
      </c>
      <c r="AQ187" s="22">
        <v>2014</v>
      </c>
      <c r="AR187" s="22">
        <v>2011</v>
      </c>
      <c r="AS187" s="22">
        <v>2014</v>
      </c>
      <c r="AT187" s="22">
        <v>2015</v>
      </c>
      <c r="AU187" s="22">
        <v>2012</v>
      </c>
      <c r="AV187" s="22">
        <v>2013</v>
      </c>
      <c r="AW187" s="22">
        <v>2014</v>
      </c>
      <c r="AX187" s="22">
        <v>2014</v>
      </c>
      <c r="AY187" s="22">
        <v>2014</v>
      </c>
      <c r="AZ187" s="22">
        <v>2015</v>
      </c>
      <c r="BA187" s="22">
        <v>2015</v>
      </c>
      <c r="BB187" s="22">
        <v>2015</v>
      </c>
      <c r="BC187" s="22">
        <v>2015</v>
      </c>
      <c r="BD187" s="22">
        <v>2014</v>
      </c>
      <c r="BE187" s="22">
        <v>2014</v>
      </c>
      <c r="BF187" s="10"/>
    </row>
    <row r="188" spans="1:58" x14ac:dyDescent="0.35">
      <c r="A188" s="16" t="s">
        <v>10421</v>
      </c>
      <c r="B188" s="11" t="s">
        <v>10422</v>
      </c>
      <c r="C188" s="20">
        <v>2014</v>
      </c>
      <c r="D188" s="20">
        <v>2014</v>
      </c>
      <c r="E188" s="20">
        <v>2014</v>
      </c>
      <c r="F188" s="20">
        <v>2014</v>
      </c>
      <c r="G188" s="20">
        <v>2014</v>
      </c>
      <c r="H188" s="20">
        <v>2014</v>
      </c>
      <c r="I188" s="20">
        <v>2014</v>
      </c>
      <c r="J188" s="20">
        <v>2015</v>
      </c>
      <c r="K188" s="20">
        <v>2015</v>
      </c>
      <c r="L188" s="20">
        <v>2015</v>
      </c>
      <c r="M188" s="22">
        <v>2016</v>
      </c>
      <c r="N188" s="22">
        <v>2016</v>
      </c>
      <c r="O188" s="22">
        <v>2015</v>
      </c>
      <c r="P188" s="22">
        <v>2015</v>
      </c>
      <c r="Q188" s="22">
        <v>2014</v>
      </c>
      <c r="R188" s="22">
        <v>2006</v>
      </c>
      <c r="S188" s="22">
        <v>2016</v>
      </c>
      <c r="T188" s="22">
        <v>2013</v>
      </c>
      <c r="U188" s="22">
        <v>2014</v>
      </c>
      <c r="V188" s="22">
        <v>2014</v>
      </c>
      <c r="W188" s="22">
        <v>2015</v>
      </c>
      <c r="X188" s="22">
        <v>2006</v>
      </c>
      <c r="Y188" s="22">
        <v>2013</v>
      </c>
      <c r="Z188" s="22">
        <v>2014</v>
      </c>
      <c r="AA188" s="22">
        <v>2014</v>
      </c>
      <c r="AB188" s="22">
        <v>2014</v>
      </c>
      <c r="AC188" s="22">
        <v>2014</v>
      </c>
      <c r="AD188" s="22">
        <v>2015</v>
      </c>
      <c r="AE188" s="22" t="s">
        <v>17</v>
      </c>
      <c r="AF188" s="22" t="s">
        <v>17</v>
      </c>
      <c r="AG188" s="21">
        <v>2003</v>
      </c>
      <c r="AH188" s="22">
        <v>2014</v>
      </c>
      <c r="AI188" s="22">
        <v>2015</v>
      </c>
      <c r="AJ188" s="22">
        <v>2016</v>
      </c>
      <c r="AK188" s="23" t="s">
        <v>17</v>
      </c>
      <c r="AL188" s="23">
        <v>2015</v>
      </c>
      <c r="AM188" s="22">
        <v>2015</v>
      </c>
      <c r="AN188" s="22">
        <v>2014</v>
      </c>
      <c r="AO188" s="22">
        <v>2014</v>
      </c>
      <c r="AP188" s="22" t="s">
        <v>17</v>
      </c>
      <c r="AQ188" s="22" t="s">
        <v>17</v>
      </c>
      <c r="AR188" s="22">
        <v>2007</v>
      </c>
      <c r="AS188" s="22">
        <v>2014</v>
      </c>
      <c r="AT188" s="22">
        <v>2015</v>
      </c>
      <c r="AU188" s="22">
        <v>2012</v>
      </c>
      <c r="AV188" s="22">
        <v>2013</v>
      </c>
      <c r="AW188" s="22">
        <v>2014</v>
      </c>
      <c r="AX188" s="22">
        <v>2014</v>
      </c>
      <c r="AY188" s="22">
        <v>2014</v>
      </c>
      <c r="AZ188" s="22">
        <v>2015</v>
      </c>
      <c r="BA188" s="22">
        <v>2012</v>
      </c>
      <c r="BB188" s="22">
        <v>2015</v>
      </c>
      <c r="BC188" s="22">
        <v>2015</v>
      </c>
      <c r="BD188" s="22">
        <v>2014</v>
      </c>
      <c r="BE188" s="22">
        <v>2014</v>
      </c>
      <c r="BF188" s="10"/>
    </row>
    <row r="189" spans="1:58" x14ac:dyDescent="0.35">
      <c r="A189" s="16" t="s">
        <v>10428</v>
      </c>
      <c r="B189" s="11" t="s">
        <v>10429</v>
      </c>
      <c r="C189" s="20">
        <v>2014</v>
      </c>
      <c r="D189" s="20">
        <v>2014</v>
      </c>
      <c r="E189" s="20">
        <v>2014</v>
      </c>
      <c r="F189" s="20">
        <v>2014</v>
      </c>
      <c r="G189" s="20">
        <v>2014</v>
      </c>
      <c r="H189" s="20">
        <v>2014</v>
      </c>
      <c r="I189" s="20">
        <v>2014</v>
      </c>
      <c r="J189" s="20">
        <v>2015</v>
      </c>
      <c r="K189" s="20">
        <v>2015</v>
      </c>
      <c r="L189" s="20">
        <v>2015</v>
      </c>
      <c r="M189" s="22">
        <v>2016</v>
      </c>
      <c r="N189" s="22">
        <v>2016</v>
      </c>
      <c r="O189" s="22">
        <v>2015</v>
      </c>
      <c r="P189" s="22">
        <v>2015</v>
      </c>
      <c r="Q189" s="22">
        <v>2014</v>
      </c>
      <c r="R189" s="22">
        <v>2007</v>
      </c>
      <c r="S189" s="22">
        <v>2016</v>
      </c>
      <c r="T189" s="22">
        <v>2013</v>
      </c>
      <c r="U189" s="22">
        <v>2014</v>
      </c>
      <c r="V189" s="22">
        <v>2014</v>
      </c>
      <c r="W189" s="22">
        <v>2015</v>
      </c>
      <c r="X189" s="22">
        <v>2013</v>
      </c>
      <c r="Y189" s="22">
        <v>2010</v>
      </c>
      <c r="Z189" s="22">
        <v>2014</v>
      </c>
      <c r="AA189" s="22">
        <v>2014</v>
      </c>
      <c r="AB189" s="22" t="s">
        <v>17</v>
      </c>
      <c r="AC189" s="22">
        <v>2014</v>
      </c>
      <c r="AD189" s="22">
        <v>2015</v>
      </c>
      <c r="AE189" s="22">
        <v>2012</v>
      </c>
      <c r="AF189" s="22" t="s">
        <v>17</v>
      </c>
      <c r="AG189" s="21">
        <v>2010</v>
      </c>
      <c r="AH189" s="22">
        <v>2014</v>
      </c>
      <c r="AI189" s="22">
        <v>2015</v>
      </c>
      <c r="AJ189" s="22">
        <v>2016</v>
      </c>
      <c r="AK189" s="23" t="s">
        <v>17</v>
      </c>
      <c r="AL189" s="23">
        <v>2015</v>
      </c>
      <c r="AM189" s="22">
        <v>2015</v>
      </c>
      <c r="AN189" s="22">
        <v>2014</v>
      </c>
      <c r="AO189" s="22">
        <v>2014</v>
      </c>
      <c r="AP189" s="22" t="s">
        <v>17</v>
      </c>
      <c r="AQ189" s="22" t="s">
        <v>17</v>
      </c>
      <c r="AR189" s="22">
        <v>2011</v>
      </c>
      <c r="AS189" s="22">
        <v>2014</v>
      </c>
      <c r="AT189" s="22" t="s">
        <v>17</v>
      </c>
      <c r="AU189" s="22">
        <v>2012</v>
      </c>
      <c r="AV189" s="22">
        <v>2013</v>
      </c>
      <c r="AW189" s="22">
        <v>2014</v>
      </c>
      <c r="AX189" s="22">
        <v>2014</v>
      </c>
      <c r="AY189" s="22">
        <v>2014</v>
      </c>
      <c r="AZ189" s="22">
        <v>2015</v>
      </c>
      <c r="BA189" s="22">
        <v>2015</v>
      </c>
      <c r="BB189" s="22">
        <v>2014</v>
      </c>
      <c r="BC189" s="22">
        <v>2015</v>
      </c>
      <c r="BD189" s="22">
        <v>2014</v>
      </c>
      <c r="BE189" s="22">
        <v>2014</v>
      </c>
      <c r="BF189" s="10"/>
    </row>
    <row r="190" spans="1:58" x14ac:dyDescent="0.35">
      <c r="A190" s="16" t="s">
        <v>1502</v>
      </c>
      <c r="B190" s="11" t="s">
        <v>10425</v>
      </c>
      <c r="C190" s="20">
        <v>2014</v>
      </c>
      <c r="D190" s="20">
        <v>2014</v>
      </c>
      <c r="E190" s="20">
        <v>2014</v>
      </c>
      <c r="F190" s="20">
        <v>2014</v>
      </c>
      <c r="G190" s="20">
        <v>2014</v>
      </c>
      <c r="H190" s="20">
        <v>2014</v>
      </c>
      <c r="I190" s="20">
        <v>2014</v>
      </c>
      <c r="J190" s="20">
        <v>2015</v>
      </c>
      <c r="K190" s="20">
        <v>2015</v>
      </c>
      <c r="L190" s="20">
        <v>2015</v>
      </c>
      <c r="M190" s="22">
        <v>2016</v>
      </c>
      <c r="N190" s="22">
        <v>2016</v>
      </c>
      <c r="O190" s="22">
        <v>2015</v>
      </c>
      <c r="P190" s="22">
        <v>2015</v>
      </c>
      <c r="Q190" s="22">
        <v>2014</v>
      </c>
      <c r="R190" s="22" t="s">
        <v>17</v>
      </c>
      <c r="S190" s="22">
        <v>2016</v>
      </c>
      <c r="T190" s="22">
        <v>2013</v>
      </c>
      <c r="U190" s="22">
        <v>2014</v>
      </c>
      <c r="V190" s="22" t="s">
        <v>17</v>
      </c>
      <c r="W190" s="22">
        <v>2015</v>
      </c>
      <c r="X190" s="22">
        <v>2009</v>
      </c>
      <c r="Y190" s="22" t="s">
        <v>17</v>
      </c>
      <c r="Z190" s="22">
        <v>2014</v>
      </c>
      <c r="AA190" s="22">
        <v>2014</v>
      </c>
      <c r="AB190" s="22">
        <v>2014</v>
      </c>
      <c r="AC190" s="22">
        <v>2014</v>
      </c>
      <c r="AD190" s="22">
        <v>2015</v>
      </c>
      <c r="AE190" s="22">
        <v>2012</v>
      </c>
      <c r="AF190" s="22">
        <v>2014</v>
      </c>
      <c r="AG190" s="21">
        <v>2006</v>
      </c>
      <c r="AH190" s="22">
        <v>2014</v>
      </c>
      <c r="AI190" s="22">
        <v>2015</v>
      </c>
      <c r="AJ190" s="22">
        <v>2016</v>
      </c>
      <c r="AK190" s="23" t="s">
        <v>17</v>
      </c>
      <c r="AL190" s="23">
        <v>2015</v>
      </c>
      <c r="AM190" s="22">
        <v>2015</v>
      </c>
      <c r="AN190" s="22">
        <v>2014</v>
      </c>
      <c r="AO190" s="22">
        <v>2014</v>
      </c>
      <c r="AP190" s="22">
        <v>2014</v>
      </c>
      <c r="AQ190" s="22">
        <v>2014</v>
      </c>
      <c r="AR190" s="22">
        <v>2015</v>
      </c>
      <c r="AS190" s="22">
        <v>2014</v>
      </c>
      <c r="AT190" s="22">
        <v>2015</v>
      </c>
      <c r="AU190" s="22">
        <v>2012</v>
      </c>
      <c r="AV190" s="22">
        <v>2011</v>
      </c>
      <c r="AW190" s="22">
        <v>2014</v>
      </c>
      <c r="AX190" s="22">
        <v>2014</v>
      </c>
      <c r="AY190" s="22">
        <v>2014</v>
      </c>
      <c r="AZ190" s="22">
        <v>2015</v>
      </c>
      <c r="BA190" s="22">
        <v>2015</v>
      </c>
      <c r="BB190" s="22">
        <v>2013</v>
      </c>
      <c r="BC190" s="22">
        <v>2015</v>
      </c>
      <c r="BD190" s="22">
        <v>2014</v>
      </c>
      <c r="BE190" s="22">
        <v>2014</v>
      </c>
      <c r="BF190" s="10"/>
    </row>
    <row r="191" spans="1:58" x14ac:dyDescent="0.35">
      <c r="A191" s="16" t="s">
        <v>11384</v>
      </c>
      <c r="B191" s="11" t="s">
        <v>10427</v>
      </c>
      <c r="C191" s="20">
        <v>2014</v>
      </c>
      <c r="D191" s="20">
        <v>2014</v>
      </c>
      <c r="E191" s="20">
        <v>2014</v>
      </c>
      <c r="F191" s="20">
        <v>2014</v>
      </c>
      <c r="G191" s="20">
        <v>2014</v>
      </c>
      <c r="H191" s="20">
        <v>2014</v>
      </c>
      <c r="I191" s="20">
        <v>2014</v>
      </c>
      <c r="J191" s="20">
        <v>2015</v>
      </c>
      <c r="K191" s="20">
        <v>2015</v>
      </c>
      <c r="L191" s="20">
        <v>2015</v>
      </c>
      <c r="M191" s="22">
        <v>2016</v>
      </c>
      <c r="N191" s="22">
        <v>2016</v>
      </c>
      <c r="O191" s="22">
        <v>2015</v>
      </c>
      <c r="P191" s="22">
        <v>2015</v>
      </c>
      <c r="Q191" s="22">
        <v>2014</v>
      </c>
      <c r="R191" s="22">
        <v>2011</v>
      </c>
      <c r="S191" s="22">
        <v>2016</v>
      </c>
      <c r="T191" s="22">
        <v>2013</v>
      </c>
      <c r="U191" s="22">
        <v>2014</v>
      </c>
      <c r="V191" s="22">
        <v>2014</v>
      </c>
      <c r="W191" s="22">
        <v>2015</v>
      </c>
      <c r="X191" s="22">
        <v>2013</v>
      </c>
      <c r="Y191" s="22">
        <v>2013</v>
      </c>
      <c r="Z191" s="22">
        <v>2014</v>
      </c>
      <c r="AA191" s="22">
        <v>2014</v>
      </c>
      <c r="AB191" s="22">
        <v>2014</v>
      </c>
      <c r="AC191" s="22">
        <v>2014</v>
      </c>
      <c r="AD191" s="22">
        <v>2015</v>
      </c>
      <c r="AE191" s="22">
        <v>2012</v>
      </c>
      <c r="AF191" s="22">
        <v>2014</v>
      </c>
      <c r="AG191" s="21">
        <v>2012</v>
      </c>
      <c r="AH191" s="22">
        <v>2014</v>
      </c>
      <c r="AI191" s="22">
        <v>2015</v>
      </c>
      <c r="AJ191" s="22">
        <v>2016</v>
      </c>
      <c r="AK191" s="23" t="s">
        <v>17</v>
      </c>
      <c r="AL191" s="23">
        <v>2015</v>
      </c>
      <c r="AM191" s="22">
        <v>2015</v>
      </c>
      <c r="AN191" s="22">
        <v>2014</v>
      </c>
      <c r="AO191" s="22">
        <v>2014</v>
      </c>
      <c r="AP191" s="22" t="s">
        <v>17</v>
      </c>
      <c r="AQ191" s="22" t="s">
        <v>17</v>
      </c>
      <c r="AR191" s="22">
        <v>2015</v>
      </c>
      <c r="AS191" s="22">
        <v>2014</v>
      </c>
      <c r="AT191" s="22">
        <v>2015</v>
      </c>
      <c r="AU191" s="22">
        <v>2012</v>
      </c>
      <c r="AV191" s="22">
        <v>2009</v>
      </c>
      <c r="AW191" s="22">
        <v>2014</v>
      </c>
      <c r="AX191" s="22">
        <v>2014</v>
      </c>
      <c r="AY191" s="22">
        <v>2014</v>
      </c>
      <c r="AZ191" s="22">
        <v>2015</v>
      </c>
      <c r="BA191" s="22">
        <v>2015</v>
      </c>
      <c r="BB191" s="22">
        <v>2015</v>
      </c>
      <c r="BC191" s="22">
        <v>2015</v>
      </c>
      <c r="BD191" s="22">
        <v>2014</v>
      </c>
      <c r="BE191" s="22">
        <v>2014</v>
      </c>
      <c r="BF191" s="10"/>
    </row>
    <row r="192" spans="1:58" x14ac:dyDescent="0.35">
      <c r="A192" s="16" t="s">
        <v>53</v>
      </c>
      <c r="B192" s="11" t="s">
        <v>10432</v>
      </c>
      <c r="C192" s="20">
        <v>2014</v>
      </c>
      <c r="D192" s="20">
        <v>2014</v>
      </c>
      <c r="E192" s="20">
        <v>2014</v>
      </c>
      <c r="F192" s="20">
        <v>2014</v>
      </c>
      <c r="G192" s="20">
        <v>2014</v>
      </c>
      <c r="H192" s="20">
        <v>2014</v>
      </c>
      <c r="I192" s="20">
        <v>2014</v>
      </c>
      <c r="J192" s="20">
        <v>2015</v>
      </c>
      <c r="K192" s="20">
        <v>2015</v>
      </c>
      <c r="L192" s="20">
        <v>2015</v>
      </c>
      <c r="M192" s="22">
        <v>2016</v>
      </c>
      <c r="N192" s="22">
        <v>2016</v>
      </c>
      <c r="O192" s="22">
        <v>2015</v>
      </c>
      <c r="P192" s="22">
        <v>2015</v>
      </c>
      <c r="Q192" s="22">
        <v>2014</v>
      </c>
      <c r="R192" s="22">
        <v>2013</v>
      </c>
      <c r="S192" s="22">
        <v>2016</v>
      </c>
      <c r="T192" s="22">
        <v>2013</v>
      </c>
      <c r="U192" s="22">
        <v>2014</v>
      </c>
      <c r="V192" s="22" t="s">
        <v>17</v>
      </c>
      <c r="W192" s="22">
        <v>2015</v>
      </c>
      <c r="X192" s="22">
        <v>2013</v>
      </c>
      <c r="Y192" s="22">
        <v>2010</v>
      </c>
      <c r="Z192" s="22">
        <v>2014</v>
      </c>
      <c r="AA192" s="22">
        <v>2014</v>
      </c>
      <c r="AB192" s="22">
        <v>2014</v>
      </c>
      <c r="AC192" s="22">
        <v>2014</v>
      </c>
      <c r="AD192" s="22">
        <v>2015</v>
      </c>
      <c r="AE192" s="22">
        <v>2012</v>
      </c>
      <c r="AF192" s="22">
        <v>2014</v>
      </c>
      <c r="AG192" s="21">
        <v>2005</v>
      </c>
      <c r="AH192" s="22">
        <v>2014</v>
      </c>
      <c r="AI192" s="22">
        <v>2015</v>
      </c>
      <c r="AJ192" s="22">
        <v>2016</v>
      </c>
      <c r="AK192" s="23">
        <v>2016</v>
      </c>
      <c r="AL192" s="23">
        <v>2016</v>
      </c>
      <c r="AM192" s="22">
        <v>2015</v>
      </c>
      <c r="AN192" s="22">
        <v>2014</v>
      </c>
      <c r="AO192" s="22">
        <v>2014</v>
      </c>
      <c r="AP192" s="22">
        <v>2013</v>
      </c>
      <c r="AQ192" s="22">
        <v>2013</v>
      </c>
      <c r="AR192" s="22">
        <v>2015</v>
      </c>
      <c r="AS192" s="22">
        <v>2014</v>
      </c>
      <c r="AT192" s="22">
        <v>2015</v>
      </c>
      <c r="AU192" s="22">
        <v>2012</v>
      </c>
      <c r="AV192" s="22">
        <v>2013</v>
      </c>
      <c r="AW192" s="22">
        <v>2014</v>
      </c>
      <c r="AX192" s="22">
        <v>2014</v>
      </c>
      <c r="AY192" s="22">
        <v>2014</v>
      </c>
      <c r="AZ192" s="22">
        <v>2012</v>
      </c>
      <c r="BA192" s="22">
        <v>2012</v>
      </c>
      <c r="BB192" s="22">
        <v>2013</v>
      </c>
      <c r="BC192" s="22">
        <v>2015</v>
      </c>
      <c r="BD192" s="22">
        <v>2014</v>
      </c>
      <c r="BE192" s="22">
        <v>2014</v>
      </c>
      <c r="BF192" s="10"/>
    </row>
    <row r="193" spans="1:58" x14ac:dyDescent="0.35">
      <c r="A193" s="16" t="s">
        <v>196</v>
      </c>
      <c r="B193" s="11" t="s">
        <v>10435</v>
      </c>
      <c r="C193" s="20">
        <v>2014</v>
      </c>
      <c r="D193" s="20">
        <v>2014</v>
      </c>
      <c r="E193" s="20">
        <v>2014</v>
      </c>
      <c r="F193" s="20">
        <v>2014</v>
      </c>
      <c r="G193" s="20">
        <v>2014</v>
      </c>
      <c r="H193" s="20">
        <v>2014</v>
      </c>
      <c r="I193" s="20">
        <v>2014</v>
      </c>
      <c r="J193" s="20">
        <v>2015</v>
      </c>
      <c r="K193" s="20">
        <v>2015</v>
      </c>
      <c r="L193" s="20">
        <v>2015</v>
      </c>
      <c r="M193" s="22">
        <v>2016</v>
      </c>
      <c r="N193" s="22">
        <v>2016</v>
      </c>
      <c r="O193" s="22">
        <v>2015</v>
      </c>
      <c r="P193" s="22">
        <v>2015</v>
      </c>
      <c r="Q193" s="22">
        <v>2014</v>
      </c>
      <c r="R193" s="22">
        <v>2014</v>
      </c>
      <c r="S193" s="22">
        <v>2016</v>
      </c>
      <c r="T193" s="22">
        <v>2013</v>
      </c>
      <c r="U193" s="22">
        <v>2014</v>
      </c>
      <c r="V193" s="22">
        <v>2014</v>
      </c>
      <c r="W193" s="22">
        <v>2015</v>
      </c>
      <c r="X193" s="22">
        <v>2013</v>
      </c>
      <c r="Y193" s="22">
        <v>2012</v>
      </c>
      <c r="Z193" s="22">
        <v>2014</v>
      </c>
      <c r="AA193" s="22">
        <v>2014</v>
      </c>
      <c r="AB193" s="22">
        <v>2014</v>
      </c>
      <c r="AC193" s="22">
        <v>2014</v>
      </c>
      <c r="AD193" s="22">
        <v>2015</v>
      </c>
      <c r="AE193" s="22">
        <v>2012</v>
      </c>
      <c r="AF193" s="22">
        <v>2014</v>
      </c>
      <c r="AG193" s="21">
        <v>2010</v>
      </c>
      <c r="AH193" s="22">
        <v>2014</v>
      </c>
      <c r="AI193" s="22">
        <v>2015</v>
      </c>
      <c r="AJ193" s="22">
        <v>2016</v>
      </c>
      <c r="AK193" s="23" t="s">
        <v>17</v>
      </c>
      <c r="AL193" s="23">
        <v>2015</v>
      </c>
      <c r="AM193" s="22">
        <v>2015</v>
      </c>
      <c r="AN193" s="22">
        <v>2014</v>
      </c>
      <c r="AO193" s="22">
        <v>2014</v>
      </c>
      <c r="AP193" s="22">
        <v>2013</v>
      </c>
      <c r="AQ193" s="22">
        <v>2013</v>
      </c>
      <c r="AR193" s="22">
        <v>2009</v>
      </c>
      <c r="AS193" s="22">
        <v>2014</v>
      </c>
      <c r="AT193" s="22">
        <v>2015</v>
      </c>
      <c r="AU193" s="22">
        <v>2012</v>
      </c>
      <c r="AV193" s="22">
        <v>2007</v>
      </c>
      <c r="AW193" s="22">
        <v>2014</v>
      </c>
      <c r="AX193" s="22">
        <v>2014</v>
      </c>
      <c r="AY193" s="22">
        <v>2014</v>
      </c>
      <c r="AZ193" s="22">
        <v>2015</v>
      </c>
      <c r="BA193" s="22">
        <v>2015</v>
      </c>
      <c r="BB193" s="22">
        <v>2015</v>
      </c>
      <c r="BC193" s="22">
        <v>2015</v>
      </c>
      <c r="BD193" s="22">
        <v>2014</v>
      </c>
      <c r="BE193" s="22">
        <v>2014</v>
      </c>
      <c r="BF193" s="10"/>
    </row>
    <row r="194" spans="1:58" x14ac:dyDescent="0.35">
      <c r="A194" s="16" t="s">
        <v>89</v>
      </c>
      <c r="B194" s="11" t="s">
        <v>10436</v>
      </c>
      <c r="C194" s="20">
        <v>2014</v>
      </c>
      <c r="D194" s="20">
        <v>2014</v>
      </c>
      <c r="E194" s="20">
        <v>2014</v>
      </c>
      <c r="F194" s="20">
        <v>2014</v>
      </c>
      <c r="G194" s="20">
        <v>2014</v>
      </c>
      <c r="H194" s="20">
        <v>2014</v>
      </c>
      <c r="I194" s="20">
        <v>2014</v>
      </c>
      <c r="J194" s="20">
        <v>2015</v>
      </c>
      <c r="K194" s="20">
        <v>2015</v>
      </c>
      <c r="L194" s="20">
        <v>2015</v>
      </c>
      <c r="M194" s="22">
        <v>2016</v>
      </c>
      <c r="N194" s="22">
        <v>2016</v>
      </c>
      <c r="O194" s="22">
        <v>2015</v>
      </c>
      <c r="P194" s="22">
        <v>2015</v>
      </c>
      <c r="Q194" s="22">
        <v>2014</v>
      </c>
      <c r="R194" s="22">
        <v>2014</v>
      </c>
      <c r="S194" s="22">
        <v>2016</v>
      </c>
      <c r="T194" s="22">
        <v>2013</v>
      </c>
      <c r="U194" s="22">
        <v>2014</v>
      </c>
      <c r="V194" s="22">
        <v>2014</v>
      </c>
      <c r="W194" s="22">
        <v>2015</v>
      </c>
      <c r="X194" s="22">
        <v>2014</v>
      </c>
      <c r="Y194" s="22">
        <v>2011</v>
      </c>
      <c r="Z194" s="22">
        <v>2014</v>
      </c>
      <c r="AA194" s="22">
        <v>2014</v>
      </c>
      <c r="AB194" s="22">
        <v>2014</v>
      </c>
      <c r="AC194" s="22">
        <v>2014</v>
      </c>
      <c r="AD194" s="22">
        <v>2015</v>
      </c>
      <c r="AE194" s="22">
        <v>2012</v>
      </c>
      <c r="AF194" s="22">
        <v>2014</v>
      </c>
      <c r="AG194" s="21" t="s">
        <v>17</v>
      </c>
      <c r="AH194" s="22">
        <v>2014</v>
      </c>
      <c r="AI194" s="22">
        <v>2015</v>
      </c>
      <c r="AJ194" s="22">
        <v>2016</v>
      </c>
      <c r="AK194" s="23">
        <v>2015</v>
      </c>
      <c r="AL194" s="23">
        <v>2015</v>
      </c>
      <c r="AM194" s="22">
        <v>2015</v>
      </c>
      <c r="AN194" s="22">
        <v>2014</v>
      </c>
      <c r="AO194" s="22">
        <v>2014</v>
      </c>
      <c r="AP194" s="22" t="s">
        <v>17</v>
      </c>
      <c r="AQ194" s="22" t="s">
        <v>17</v>
      </c>
      <c r="AR194" s="22">
        <v>2015</v>
      </c>
      <c r="AS194" s="22">
        <v>2014</v>
      </c>
      <c r="AT194" s="22">
        <v>2015</v>
      </c>
      <c r="AU194" s="22">
        <v>2012</v>
      </c>
      <c r="AV194" s="22">
        <v>2011</v>
      </c>
      <c r="AW194" s="22">
        <v>2014</v>
      </c>
      <c r="AX194" s="22">
        <v>2014</v>
      </c>
      <c r="AY194" s="22">
        <v>2014</v>
      </c>
      <c r="AZ194" s="22">
        <v>2015</v>
      </c>
      <c r="BA194" s="22">
        <v>2015</v>
      </c>
      <c r="BB194" s="22">
        <v>2015</v>
      </c>
      <c r="BC194" s="22">
        <v>2015</v>
      </c>
      <c r="BD194" s="22">
        <v>2014</v>
      </c>
      <c r="BE194" s="22">
        <v>2014</v>
      </c>
      <c r="BF194" s="10"/>
    </row>
  </sheetData>
  <mergeCells count="1">
    <mergeCell ref="A1:BE1"/>
  </mergeCells>
  <pageMargins left="0.7" right="0.7" top="0.75" bottom="0.75" header="0.3" footer="0.3"/>
  <pageSetup orientation="portrait"/>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E193"/>
  <sheetViews>
    <sheetView workbookViewId="0"/>
  </sheetViews>
  <sheetFormatPr defaultColWidth="9.453125" defaultRowHeight="14.5" x14ac:dyDescent="0.35"/>
  <cols>
    <col min="2" max="52" width="5" bestFit="1" customWidth="1"/>
  </cols>
  <sheetData>
    <row r="1" spans="1:57" ht="276" customHeight="1" x14ac:dyDescent="0.35">
      <c r="A1" t="s">
        <v>9971</v>
      </c>
      <c r="B1" s="24" t="s">
        <v>11319</v>
      </c>
      <c r="C1" s="24" t="s">
        <v>11320</v>
      </c>
      <c r="D1" s="24" t="s">
        <v>11321</v>
      </c>
      <c r="E1" s="24" t="s">
        <v>11322</v>
      </c>
      <c r="F1" s="24" t="s">
        <v>11323</v>
      </c>
      <c r="G1" s="24" t="s">
        <v>11324</v>
      </c>
      <c r="H1" s="24" t="s">
        <v>11325</v>
      </c>
      <c r="I1" s="24" t="s">
        <v>11326</v>
      </c>
      <c r="J1" s="24" t="s">
        <v>11327</v>
      </c>
      <c r="K1" s="24" t="s">
        <v>11328</v>
      </c>
      <c r="L1" s="24" t="s">
        <v>11329</v>
      </c>
      <c r="M1" s="24" t="s">
        <v>11330</v>
      </c>
      <c r="N1" s="24" t="s">
        <v>11331</v>
      </c>
      <c r="O1" s="24" t="s">
        <v>11332</v>
      </c>
      <c r="P1" s="24" t="s">
        <v>11333</v>
      </c>
      <c r="Q1" s="24" t="s">
        <v>11334</v>
      </c>
      <c r="R1" s="24" t="s">
        <v>11335</v>
      </c>
      <c r="S1" s="24" t="s">
        <v>11336</v>
      </c>
      <c r="T1" s="24" t="s">
        <v>11336</v>
      </c>
      <c r="U1" s="24" t="s">
        <v>11337</v>
      </c>
      <c r="V1" s="24" t="s">
        <v>11338</v>
      </c>
      <c r="W1" s="24" t="s">
        <v>11339</v>
      </c>
      <c r="X1" s="24" t="s">
        <v>11340</v>
      </c>
      <c r="Y1" s="24" t="s">
        <v>11341</v>
      </c>
      <c r="Z1" s="24" t="s">
        <v>11342</v>
      </c>
      <c r="AA1" s="24" t="s">
        <v>11343</v>
      </c>
      <c r="AB1" s="24" t="s">
        <v>11344</v>
      </c>
      <c r="AC1" s="24" t="s">
        <v>11345</v>
      </c>
      <c r="AD1" s="24" t="s">
        <v>11346</v>
      </c>
      <c r="AE1" s="24" t="s">
        <v>10116</v>
      </c>
      <c r="AF1" s="24" t="s">
        <v>10032</v>
      </c>
      <c r="AG1" s="24" t="s">
        <v>11347</v>
      </c>
      <c r="AH1" s="24" t="s">
        <v>11347</v>
      </c>
      <c r="AI1" s="24" t="s">
        <v>11347</v>
      </c>
      <c r="AJ1" s="24" t="s">
        <v>11348</v>
      </c>
      <c r="AK1" s="24" t="s">
        <v>11349</v>
      </c>
      <c r="AL1" s="24" t="s">
        <v>11350</v>
      </c>
      <c r="AM1" s="24" t="s">
        <v>11351</v>
      </c>
      <c r="AN1" s="24" t="s">
        <v>11352</v>
      </c>
      <c r="AO1" s="24" t="s">
        <v>11353</v>
      </c>
      <c r="AP1" s="24" t="s">
        <v>11354</v>
      </c>
      <c r="AQ1" s="24" t="s">
        <v>11355</v>
      </c>
      <c r="AR1" s="24" t="s">
        <v>11356</v>
      </c>
      <c r="AS1" s="24" t="s">
        <v>11357</v>
      </c>
      <c r="AT1" s="24" t="s">
        <v>11358</v>
      </c>
      <c r="AU1" s="24" t="s">
        <v>11359</v>
      </c>
      <c r="AV1" s="24" t="s">
        <v>11360</v>
      </c>
      <c r="AW1" s="24" t="s">
        <v>11361</v>
      </c>
      <c r="AX1" s="24" t="s">
        <v>11362</v>
      </c>
      <c r="AY1" s="24" t="s">
        <v>11363</v>
      </c>
      <c r="AZ1" s="24" t="s">
        <v>11364</v>
      </c>
    </row>
    <row r="2" spans="1:57" x14ac:dyDescent="0.35">
      <c r="A2" t="s">
        <v>11367</v>
      </c>
      <c r="B2">
        <v>2014</v>
      </c>
      <c r="C2">
        <v>2014</v>
      </c>
      <c r="D2">
        <v>2014</v>
      </c>
      <c r="E2">
        <v>2014</v>
      </c>
      <c r="F2">
        <v>2014</v>
      </c>
      <c r="G2">
        <v>2014</v>
      </c>
      <c r="H2">
        <v>2014</v>
      </c>
      <c r="I2">
        <v>2015</v>
      </c>
      <c r="J2">
        <v>2015</v>
      </c>
      <c r="K2">
        <v>2015</v>
      </c>
      <c r="L2">
        <v>2016</v>
      </c>
      <c r="M2">
        <v>2016</v>
      </c>
      <c r="N2">
        <v>2015</v>
      </c>
      <c r="O2">
        <v>2015</v>
      </c>
      <c r="P2">
        <v>2014</v>
      </c>
      <c r="Q2">
        <v>2014</v>
      </c>
      <c r="R2">
        <v>2016</v>
      </c>
      <c r="S2">
        <v>2013</v>
      </c>
      <c r="T2">
        <v>2014</v>
      </c>
      <c r="U2">
        <v>2014</v>
      </c>
      <c r="V2">
        <v>2015</v>
      </c>
      <c r="W2">
        <v>2014</v>
      </c>
      <c r="X2">
        <v>2014</v>
      </c>
      <c r="Y2">
        <v>2014</v>
      </c>
      <c r="Z2">
        <v>2014</v>
      </c>
      <c r="AA2">
        <v>2014</v>
      </c>
      <c r="AB2">
        <v>2014</v>
      </c>
      <c r="AC2">
        <v>2015</v>
      </c>
      <c r="AD2">
        <v>2012</v>
      </c>
      <c r="AE2">
        <v>2014</v>
      </c>
      <c r="AF2">
        <v>2013</v>
      </c>
      <c r="AG2">
        <v>2014</v>
      </c>
      <c r="AH2">
        <v>2015</v>
      </c>
      <c r="AI2">
        <v>2016</v>
      </c>
      <c r="AJ2">
        <v>2016</v>
      </c>
      <c r="AK2">
        <v>2016</v>
      </c>
      <c r="AL2">
        <v>2015</v>
      </c>
      <c r="AM2">
        <v>2014</v>
      </c>
      <c r="AN2">
        <v>2014</v>
      </c>
      <c r="AO2">
        <v>2014</v>
      </c>
      <c r="AP2">
        <v>2014</v>
      </c>
      <c r="AQ2">
        <v>2015</v>
      </c>
      <c r="AR2">
        <v>2014</v>
      </c>
      <c r="AS2">
        <v>2015</v>
      </c>
      <c r="AT2">
        <v>2012</v>
      </c>
      <c r="AU2">
        <v>2014</v>
      </c>
      <c r="AV2">
        <v>2014</v>
      </c>
      <c r="AW2">
        <v>2014</v>
      </c>
      <c r="AX2">
        <v>2014</v>
      </c>
      <c r="AY2">
        <v>2015</v>
      </c>
      <c r="AZ2">
        <v>2015</v>
      </c>
      <c r="BA2" t="s">
        <v>11385</v>
      </c>
      <c r="BB2" t="s">
        <v>11386</v>
      </c>
      <c r="BC2" t="s">
        <v>11387</v>
      </c>
      <c r="BD2" t="s">
        <v>11388</v>
      </c>
      <c r="BE2" t="s">
        <v>11389</v>
      </c>
    </row>
    <row r="3" spans="1:57" x14ac:dyDescent="0.35">
      <c r="A3" t="s">
        <v>10134</v>
      </c>
      <c r="B3" s="25">
        <f>IF('Indicator Date hidden'!C4="x","x",$B$2-'Indicator Date hidden'!C4)</f>
        <v>0</v>
      </c>
      <c r="C3" s="25">
        <f>IF('Indicator Date hidden'!D4="x","x",$C$2-'Indicator Date hidden'!D4)</f>
        <v>0</v>
      </c>
      <c r="D3" s="25">
        <f>IF('Indicator Date hidden'!E4="x","x",$D$2-'Indicator Date hidden'!E4)</f>
        <v>0</v>
      </c>
      <c r="E3" s="25">
        <f>IF('Indicator Date hidden'!F4="x","x",$E$2-'Indicator Date hidden'!F4)</f>
        <v>0</v>
      </c>
      <c r="F3" s="25">
        <f>IF('Indicator Date hidden'!G4="x","x",$F$2-'Indicator Date hidden'!G4)</f>
        <v>0</v>
      </c>
      <c r="G3" s="25">
        <f>IF('Indicator Date hidden'!H4="x","x",$G$2-'Indicator Date hidden'!H4)</f>
        <v>0</v>
      </c>
      <c r="H3" s="25">
        <f>IF('Indicator Date hidden'!I4="x","x",$H$2-'Indicator Date hidden'!I4)</f>
        <v>0</v>
      </c>
      <c r="I3" s="25">
        <f>IF('Indicator Date hidden'!J4="x","x",$I$2-'Indicator Date hidden'!J4)</f>
        <v>0</v>
      </c>
      <c r="J3" s="25">
        <f>IF('Indicator Date hidden'!K4="x","x",$J$2-'Indicator Date hidden'!K4)</f>
        <v>0</v>
      </c>
      <c r="K3" s="25">
        <f>IF('Indicator Date hidden'!L4="x","x",$K$2-'Indicator Date hidden'!L4)</f>
        <v>0</v>
      </c>
      <c r="L3" s="25">
        <f>IF('Indicator Date hidden'!M4="x","x",$L$2-'Indicator Date hidden'!M4)</f>
        <v>0</v>
      </c>
      <c r="M3" s="25">
        <f>IF('Indicator Date hidden'!N4="x","x",$M$2-'Indicator Date hidden'!N4)</f>
        <v>0</v>
      </c>
      <c r="N3" s="25">
        <f>IF('Indicator Date hidden'!O4="x","x",$N$2-'Indicator Date hidden'!O4)</f>
        <v>0</v>
      </c>
      <c r="O3" s="25">
        <f>IF('Indicator Date hidden'!P4="x","x",$O$2-'Indicator Date hidden'!P4)</f>
        <v>0</v>
      </c>
      <c r="P3" s="25">
        <f>IF('Indicator Date hidden'!Q4="x","x",$P$2-'Indicator Date hidden'!Q4)</f>
        <v>0</v>
      </c>
      <c r="Q3" s="25">
        <f>IF('Indicator Date hidden'!R4="x","x",$Q$2-'Indicator Date hidden'!R4)</f>
        <v>3</v>
      </c>
      <c r="R3" s="25">
        <f>IF('Indicator Date hidden'!S4="x","x",$R$2-'Indicator Date hidden'!S4)</f>
        <v>0</v>
      </c>
      <c r="S3" s="25">
        <f>IF('Indicator Date hidden'!T4="x","x",$S$2-'Indicator Date hidden'!T4)</f>
        <v>0</v>
      </c>
      <c r="T3" s="25">
        <f>IF('Indicator Date hidden'!U4="x","x",$T$2-'Indicator Date hidden'!U4)</f>
        <v>0</v>
      </c>
      <c r="U3" s="25">
        <f>IF('Indicator Date hidden'!V4="x","x",$U$2-'Indicator Date hidden'!V4)</f>
        <v>0</v>
      </c>
      <c r="V3" s="25">
        <f>IF('Indicator Date hidden'!W4="x","x",$V$2-'Indicator Date hidden'!W4)</f>
        <v>0</v>
      </c>
      <c r="W3" s="25">
        <f>IF('Indicator Date hidden'!X4="x","x",$W$2-'Indicator Date hidden'!X4)</f>
        <v>10</v>
      </c>
      <c r="X3" s="25">
        <f>IF('Indicator Date hidden'!Y4="x","x",$X$2-'Indicator Date hidden'!Y4)</f>
        <v>1</v>
      </c>
      <c r="Y3" s="25">
        <f>IF('Indicator Date hidden'!Z4="x","x",$Y$2-'Indicator Date hidden'!Z4)</f>
        <v>0</v>
      </c>
      <c r="Z3" s="25">
        <f>IF('Indicator Date hidden'!AA4="x","x",$Z$2-'Indicator Date hidden'!AA4)</f>
        <v>0</v>
      </c>
      <c r="AA3" s="25">
        <f>IF('Indicator Date hidden'!AB4="x","x",$AA$2-'Indicator Date hidden'!AB4)</f>
        <v>0</v>
      </c>
      <c r="AB3" s="25">
        <f>IF('Indicator Date hidden'!AC4="x","x",$AB$2-'Indicator Date hidden'!AC4)</f>
        <v>0</v>
      </c>
      <c r="AC3" s="25">
        <f>IF('Indicator Date hidden'!AD4="x","x",$AC$2-'Indicator Date hidden'!AD4)</f>
        <v>0</v>
      </c>
      <c r="AD3" s="25">
        <f>IF('Indicator Date hidden'!AE4="x","x",$AD$2-'Indicator Date hidden'!AE4)</f>
        <v>0</v>
      </c>
      <c r="AE3" s="25">
        <f>IF('Indicator Date hidden'!AF4="x","x",$AE$2-'Indicator Date hidden'!AF4)</f>
        <v>0</v>
      </c>
      <c r="AF3" s="25">
        <f>IF('Indicator Date hidden'!AG4="x","x",$AF$2-'Indicator Date hidden'!AG4)</f>
        <v>6</v>
      </c>
      <c r="AG3" s="25">
        <f>IF('Indicator Date hidden'!AH4="x","x",$AG$2-'Indicator Date hidden'!AH4)</f>
        <v>0</v>
      </c>
      <c r="AH3" s="25">
        <f>IF('Indicator Date hidden'!AI4="x","x",$AH$2-'Indicator Date hidden'!AI4)</f>
        <v>0</v>
      </c>
      <c r="AI3" s="25">
        <f>IF('Indicator Date hidden'!AJ4="x","x",$AI$2-'Indicator Date hidden'!AJ4)</f>
        <v>0</v>
      </c>
      <c r="AJ3" s="25">
        <f>IF('Indicator Date hidden'!AK4="x","x",$AJ$2-'Indicator Date hidden'!AK4)</f>
        <v>1</v>
      </c>
      <c r="AK3" s="25">
        <f>IF('Indicator Date hidden'!AL4="x","x",$AK$2-'Indicator Date hidden'!AL4)</f>
        <v>1</v>
      </c>
      <c r="AL3" s="25">
        <f>IF('Indicator Date hidden'!AM4="x","x",$AL$2-'Indicator Date hidden'!AM4)</f>
        <v>0</v>
      </c>
      <c r="AM3" s="25">
        <f>IF('Indicator Date hidden'!AN4="x","x",$AM$2-'Indicator Date hidden'!AN4)</f>
        <v>0</v>
      </c>
      <c r="AN3" s="25">
        <f>IF('Indicator Date hidden'!AO4="x","x",$AN$2-'Indicator Date hidden'!AO4)</f>
        <v>0</v>
      </c>
      <c r="AO3" s="25" t="str">
        <f>IF('Indicator Date hidden'!AP4="x","x",$AO$2-'Indicator Date hidden'!AP4)</f>
        <v>x</v>
      </c>
      <c r="AP3" s="25" t="str">
        <f>IF('Indicator Date hidden'!AQ4="x","x",$AP$2-'Indicator Date hidden'!AQ4)</f>
        <v>x</v>
      </c>
      <c r="AQ3" s="25">
        <f>IF('Indicator Date hidden'!AR4="x","x",$AQ$2-'Indicator Date hidden'!AR4)</f>
        <v>0</v>
      </c>
      <c r="AR3" s="25">
        <f>IF('Indicator Date hidden'!AS4="x","x",$AR$2-'Indicator Date hidden'!AS4)</f>
        <v>0</v>
      </c>
      <c r="AS3" s="25">
        <f>IF('Indicator Date hidden'!AT4="x","x",$AS$2-'Indicator Date hidden'!AT4)</f>
        <v>0</v>
      </c>
      <c r="AT3" s="25">
        <f>IF('Indicator Date hidden'!AU4="x","x",$AT$2-'Indicator Date hidden'!AU4)</f>
        <v>0</v>
      </c>
      <c r="AU3" s="25">
        <f>IF('Indicator Date hidden'!AV4="x","x",$AU$2-'Indicator Date hidden'!AV4)</f>
        <v>3</v>
      </c>
      <c r="AV3" s="25">
        <f>IF('Indicator Date hidden'!AW4="x","x",$AV$2-'Indicator Date hidden'!AW4)</f>
        <v>0</v>
      </c>
      <c r="AW3" s="25">
        <f>IF('Indicator Date hidden'!AX4="x","x",$AW$2-'Indicator Date hidden'!AX4)</f>
        <v>0</v>
      </c>
      <c r="AX3" s="25">
        <f>IF('Indicator Date hidden'!AY4="x","x",$AX$2-'Indicator Date hidden'!AY4)</f>
        <v>0</v>
      </c>
      <c r="AY3" s="25">
        <f>IF('Indicator Date hidden'!AZ4="x","x",$AY$2-'Indicator Date hidden'!AZ4)</f>
        <v>0</v>
      </c>
      <c r="AZ3" s="25">
        <f>IF('Indicator Date hidden'!BA4="x","x",$AZ$2-'Indicator Date hidden'!BA4)</f>
        <v>0</v>
      </c>
      <c r="BA3">
        <f t="shared" ref="BA3:BA34" si="0">SUM(B3:AZ3)</f>
        <v>25</v>
      </c>
      <c r="BB3" s="26">
        <f t="shared" ref="BB3:BB34" si="1">BA3/COUNT(B3:AZ3)</f>
        <v>0.51020408163265307</v>
      </c>
      <c r="BC3">
        <f t="shared" ref="BC3:BC34" si="2">COUNTIF(B3:AZ3,"&gt;0")</f>
        <v>7</v>
      </c>
      <c r="BD3" s="26">
        <f t="shared" ref="BD3:BD34" si="3">_xlfn.STDEV.P(B3:AZ3)</f>
        <v>1.7157428209782613</v>
      </c>
      <c r="BE3" s="28">
        <f t="shared" ref="BE3:BE34" si="4">MEDIAN(B3:AZ3)</f>
        <v>0</v>
      </c>
    </row>
    <row r="4" spans="1:57" x14ac:dyDescent="0.35">
      <c r="A4" t="s">
        <v>10137</v>
      </c>
      <c r="B4" s="25">
        <f>IF('Indicator Date hidden'!C5="x","x",$B$2-'Indicator Date hidden'!C5)</f>
        <v>0</v>
      </c>
      <c r="C4" s="25">
        <f>IF('Indicator Date hidden'!D5="x","x",$C$2-'Indicator Date hidden'!D5)</f>
        <v>0</v>
      </c>
      <c r="D4" s="25">
        <f>IF('Indicator Date hidden'!E5="x","x",$D$2-'Indicator Date hidden'!E5)</f>
        <v>0</v>
      </c>
      <c r="E4" s="25">
        <f>IF('Indicator Date hidden'!F5="x","x",$E$2-'Indicator Date hidden'!F5)</f>
        <v>0</v>
      </c>
      <c r="F4" s="25">
        <f>IF('Indicator Date hidden'!G5="x","x",$F$2-'Indicator Date hidden'!G5)</f>
        <v>0</v>
      </c>
      <c r="G4" s="25">
        <f>IF('Indicator Date hidden'!H5="x","x",$G$2-'Indicator Date hidden'!H5)</f>
        <v>0</v>
      </c>
      <c r="H4" s="25">
        <f>IF('Indicator Date hidden'!I5="x","x",$H$2-'Indicator Date hidden'!I5)</f>
        <v>0</v>
      </c>
      <c r="I4" s="25">
        <f>IF('Indicator Date hidden'!J5="x","x",$I$2-'Indicator Date hidden'!J5)</f>
        <v>0</v>
      </c>
      <c r="J4" s="25">
        <f>IF('Indicator Date hidden'!K5="x","x",$J$2-'Indicator Date hidden'!K5)</f>
        <v>0</v>
      </c>
      <c r="K4" s="25">
        <f>IF('Indicator Date hidden'!L5="x","x",$K$2-'Indicator Date hidden'!L5)</f>
        <v>0</v>
      </c>
      <c r="L4" s="25">
        <f>IF('Indicator Date hidden'!M5="x","x",$L$2-'Indicator Date hidden'!M5)</f>
        <v>0</v>
      </c>
      <c r="M4" s="25">
        <f>IF('Indicator Date hidden'!N5="x","x",$M$2-'Indicator Date hidden'!N5)</f>
        <v>0</v>
      </c>
      <c r="N4" s="25">
        <f>IF('Indicator Date hidden'!O5="x","x",$N$2-'Indicator Date hidden'!O5)</f>
        <v>0</v>
      </c>
      <c r="O4" s="25">
        <f>IF('Indicator Date hidden'!P5="x","x",$O$2-'Indicator Date hidden'!P5)</f>
        <v>0</v>
      </c>
      <c r="P4" s="25">
        <f>IF('Indicator Date hidden'!Q5="x","x",$P$2-'Indicator Date hidden'!Q5)</f>
        <v>0</v>
      </c>
      <c r="Q4" s="25">
        <f>IF('Indicator Date hidden'!R5="x","x",$Q$2-'Indicator Date hidden'!R5)</f>
        <v>5</v>
      </c>
      <c r="R4" s="25">
        <f>IF('Indicator Date hidden'!S5="x","x",$R$2-'Indicator Date hidden'!S5)</f>
        <v>0</v>
      </c>
      <c r="S4" s="25">
        <f>IF('Indicator Date hidden'!T5="x","x",$S$2-'Indicator Date hidden'!T5)</f>
        <v>0</v>
      </c>
      <c r="T4" s="25">
        <f>IF('Indicator Date hidden'!U5="x","x",$T$2-'Indicator Date hidden'!U5)</f>
        <v>0</v>
      </c>
      <c r="U4" s="25">
        <f>IF('Indicator Date hidden'!V5="x","x",$U$2-'Indicator Date hidden'!V5)</f>
        <v>0</v>
      </c>
      <c r="V4" s="25">
        <f>IF('Indicator Date hidden'!W5="x","x",$V$2-'Indicator Date hidden'!W5)</f>
        <v>0</v>
      </c>
      <c r="W4" s="25">
        <f>IF('Indicator Date hidden'!X5="x","x",$W$2-'Indicator Date hidden'!X5)</f>
        <v>5</v>
      </c>
      <c r="X4" s="25">
        <f>IF('Indicator Date hidden'!Y5="x","x",$X$2-'Indicator Date hidden'!Y5)</f>
        <v>1</v>
      </c>
      <c r="Y4" s="25">
        <f>IF('Indicator Date hidden'!Z5="x","x",$Y$2-'Indicator Date hidden'!Z5)</f>
        <v>0</v>
      </c>
      <c r="Z4" s="25">
        <f>IF('Indicator Date hidden'!AA5="x","x",$Z$2-'Indicator Date hidden'!AA5)</f>
        <v>0</v>
      </c>
      <c r="AA4" s="25">
        <f>IF('Indicator Date hidden'!AB5="x","x",$AA$2-'Indicator Date hidden'!AB5)</f>
        <v>1</v>
      </c>
      <c r="AB4" s="25">
        <f>IF('Indicator Date hidden'!AC5="x","x",$AB$2-'Indicator Date hidden'!AC5)</f>
        <v>0</v>
      </c>
      <c r="AC4" s="25">
        <f>IF('Indicator Date hidden'!AD5="x","x",$AC$2-'Indicator Date hidden'!AD5)</f>
        <v>0</v>
      </c>
      <c r="AD4" s="25" t="str">
        <f>IF('Indicator Date hidden'!AE5="x","x",$AD$2-'Indicator Date hidden'!AE5)</f>
        <v>x</v>
      </c>
      <c r="AE4" s="25">
        <f>IF('Indicator Date hidden'!AF5="x","x",$AE$2-'Indicator Date hidden'!AF5)</f>
        <v>0</v>
      </c>
      <c r="AF4" s="25">
        <f>IF('Indicator Date hidden'!AG5="x","x",$AF$2-'Indicator Date hidden'!AG5)</f>
        <v>1</v>
      </c>
      <c r="AG4" s="25">
        <f>IF('Indicator Date hidden'!AH5="x","x",$AG$2-'Indicator Date hidden'!AH5)</f>
        <v>0</v>
      </c>
      <c r="AH4" s="25">
        <f>IF('Indicator Date hidden'!AI5="x","x",$AH$2-'Indicator Date hidden'!AI5)</f>
        <v>0</v>
      </c>
      <c r="AI4" s="25">
        <f>IF('Indicator Date hidden'!AJ5="x","x",$AI$2-'Indicator Date hidden'!AJ5)</f>
        <v>0</v>
      </c>
      <c r="AJ4" s="25" t="str">
        <f>IF('Indicator Date hidden'!AK5="x","x",$AJ$2-'Indicator Date hidden'!AK5)</f>
        <v>x</v>
      </c>
      <c r="AK4" s="25">
        <f>IF('Indicator Date hidden'!AL5="x","x",$AK$2-'Indicator Date hidden'!AL5)</f>
        <v>1</v>
      </c>
      <c r="AL4" s="25">
        <f>IF('Indicator Date hidden'!AM5="x","x",$AL$2-'Indicator Date hidden'!AM5)</f>
        <v>0</v>
      </c>
      <c r="AM4" s="25">
        <f>IF('Indicator Date hidden'!AN5="x","x",$AM$2-'Indicator Date hidden'!AN5)</f>
        <v>0</v>
      </c>
      <c r="AN4" s="25">
        <f>IF('Indicator Date hidden'!AO5="x","x",$AN$2-'Indicator Date hidden'!AO5)</f>
        <v>0</v>
      </c>
      <c r="AO4" s="25">
        <f>IF('Indicator Date hidden'!AP5="x","x",$AO$2-'Indicator Date hidden'!AP5)</f>
        <v>0</v>
      </c>
      <c r="AP4" s="25">
        <f>IF('Indicator Date hidden'!AQ5="x","x",$AP$2-'Indicator Date hidden'!AQ5)</f>
        <v>0</v>
      </c>
      <c r="AQ4" s="25" t="str">
        <f>IF('Indicator Date hidden'!AR5="x","x",$AQ$2-'Indicator Date hidden'!AR5)</f>
        <v>x</v>
      </c>
      <c r="AR4" s="25">
        <f>IF('Indicator Date hidden'!AS5="x","x",$AR$2-'Indicator Date hidden'!AS5)</f>
        <v>0</v>
      </c>
      <c r="AS4" s="25">
        <f>IF('Indicator Date hidden'!AT5="x","x",$AS$2-'Indicator Date hidden'!AT5)</f>
        <v>0</v>
      </c>
      <c r="AT4" s="25">
        <f>IF('Indicator Date hidden'!AU5="x","x",$AT$2-'Indicator Date hidden'!AU5)</f>
        <v>0</v>
      </c>
      <c r="AU4" s="25">
        <f>IF('Indicator Date hidden'!AV5="x","x",$AU$2-'Indicator Date hidden'!AV5)</f>
        <v>2</v>
      </c>
      <c r="AV4" s="25">
        <f>IF('Indicator Date hidden'!AW5="x","x",$AV$2-'Indicator Date hidden'!AW5)</f>
        <v>0</v>
      </c>
      <c r="AW4" s="25">
        <f>IF('Indicator Date hidden'!AX5="x","x",$AW$2-'Indicator Date hidden'!AX5)</f>
        <v>0</v>
      </c>
      <c r="AX4" s="25">
        <f>IF('Indicator Date hidden'!AY5="x","x",$AX$2-'Indicator Date hidden'!AY5)</f>
        <v>0</v>
      </c>
      <c r="AY4" s="25">
        <f>IF('Indicator Date hidden'!AZ5="x","x",$AY$2-'Indicator Date hidden'!AZ5)</f>
        <v>0</v>
      </c>
      <c r="AZ4" s="25">
        <f>IF('Indicator Date hidden'!BA5="x","x",$AZ$2-'Indicator Date hidden'!BA5)</f>
        <v>0</v>
      </c>
      <c r="BA4">
        <f t="shared" si="0"/>
        <v>16</v>
      </c>
      <c r="BB4" s="26">
        <f t="shared" si="1"/>
        <v>0.33333333333333331</v>
      </c>
      <c r="BC4">
        <f t="shared" si="2"/>
        <v>7</v>
      </c>
      <c r="BD4" s="26">
        <f t="shared" si="3"/>
        <v>1.0474837574980447</v>
      </c>
      <c r="BE4" s="28">
        <f t="shared" si="4"/>
        <v>0</v>
      </c>
    </row>
    <row r="5" spans="1:57" x14ac:dyDescent="0.35">
      <c r="A5" t="s">
        <v>10211</v>
      </c>
      <c r="B5" s="25">
        <f>IF('Indicator Date hidden'!C6="x","x",$B$2-'Indicator Date hidden'!C6)</f>
        <v>0</v>
      </c>
      <c r="C5" s="25">
        <f>IF('Indicator Date hidden'!D6="x","x",$C$2-'Indicator Date hidden'!D6)</f>
        <v>0</v>
      </c>
      <c r="D5" s="25">
        <f>IF('Indicator Date hidden'!E6="x","x",$D$2-'Indicator Date hidden'!E6)</f>
        <v>0</v>
      </c>
      <c r="E5" s="25">
        <f>IF('Indicator Date hidden'!F6="x","x",$E$2-'Indicator Date hidden'!F6)</f>
        <v>0</v>
      </c>
      <c r="F5" s="25">
        <f>IF('Indicator Date hidden'!G6="x","x",$F$2-'Indicator Date hidden'!G6)</f>
        <v>0</v>
      </c>
      <c r="G5" s="25">
        <f>IF('Indicator Date hidden'!H6="x","x",$G$2-'Indicator Date hidden'!H6)</f>
        <v>0</v>
      </c>
      <c r="H5" s="25">
        <f>IF('Indicator Date hidden'!I6="x","x",$H$2-'Indicator Date hidden'!I6)</f>
        <v>0</v>
      </c>
      <c r="I5" s="25">
        <f>IF('Indicator Date hidden'!J6="x","x",$I$2-'Indicator Date hidden'!J6)</f>
        <v>0</v>
      </c>
      <c r="J5" s="25">
        <f>IF('Indicator Date hidden'!K6="x","x",$J$2-'Indicator Date hidden'!K6)</f>
        <v>0</v>
      </c>
      <c r="K5" s="25">
        <f>IF('Indicator Date hidden'!L6="x","x",$K$2-'Indicator Date hidden'!L6)</f>
        <v>0</v>
      </c>
      <c r="L5" s="25">
        <f>IF('Indicator Date hidden'!M6="x","x",$L$2-'Indicator Date hidden'!M6)</f>
        <v>0</v>
      </c>
      <c r="M5" s="25">
        <f>IF('Indicator Date hidden'!N6="x","x",$M$2-'Indicator Date hidden'!N6)</f>
        <v>0</v>
      </c>
      <c r="N5" s="25">
        <f>IF('Indicator Date hidden'!O6="x","x",$N$2-'Indicator Date hidden'!O6)</f>
        <v>0</v>
      </c>
      <c r="O5" s="25">
        <f>IF('Indicator Date hidden'!P6="x","x",$O$2-'Indicator Date hidden'!P6)</f>
        <v>0</v>
      </c>
      <c r="P5" s="25">
        <f>IF('Indicator Date hidden'!Q6="x","x",$P$2-'Indicator Date hidden'!Q6)</f>
        <v>0</v>
      </c>
      <c r="Q5" s="25" t="str">
        <f>IF('Indicator Date hidden'!R6="x","x",$Q$2-'Indicator Date hidden'!R6)</f>
        <v>x</v>
      </c>
      <c r="R5" s="25">
        <f>IF('Indicator Date hidden'!S6="x","x",$R$2-'Indicator Date hidden'!S6)</f>
        <v>0</v>
      </c>
      <c r="S5" s="25">
        <f>IF('Indicator Date hidden'!T6="x","x",$S$2-'Indicator Date hidden'!T6)</f>
        <v>0</v>
      </c>
      <c r="T5" s="25">
        <f>IF('Indicator Date hidden'!U6="x","x",$T$2-'Indicator Date hidden'!U6)</f>
        <v>0</v>
      </c>
      <c r="U5" s="25">
        <f>IF('Indicator Date hidden'!V6="x","x",$U$2-'Indicator Date hidden'!V6)</f>
        <v>0</v>
      </c>
      <c r="V5" s="25">
        <f>IF('Indicator Date hidden'!W6="x","x",$V$2-'Indicator Date hidden'!W6)</f>
        <v>0</v>
      </c>
      <c r="W5" s="25">
        <f>IF('Indicator Date hidden'!X6="x","x",$W$2-'Indicator Date hidden'!X6)</f>
        <v>2</v>
      </c>
      <c r="X5" s="25">
        <f>IF('Indicator Date hidden'!Y6="x","x",$X$2-'Indicator Date hidden'!Y6)</f>
        <v>4</v>
      </c>
      <c r="Y5" s="25">
        <f>IF('Indicator Date hidden'!Z6="x","x",$Y$2-'Indicator Date hidden'!Z6)</f>
        <v>0</v>
      </c>
      <c r="Z5" s="25">
        <f>IF('Indicator Date hidden'!AA6="x","x",$Z$2-'Indicator Date hidden'!AA6)</f>
        <v>0</v>
      </c>
      <c r="AA5" s="25">
        <f>IF('Indicator Date hidden'!AB6="x","x",$AA$2-'Indicator Date hidden'!AB6)</f>
        <v>0</v>
      </c>
      <c r="AB5" s="25">
        <f>IF('Indicator Date hidden'!AC6="x","x",$AB$2-'Indicator Date hidden'!AC6)</f>
        <v>0</v>
      </c>
      <c r="AC5" s="25">
        <f>IF('Indicator Date hidden'!AD6="x","x",$AC$2-'Indicator Date hidden'!AD6)</f>
        <v>0</v>
      </c>
      <c r="AD5" s="25">
        <f>IF('Indicator Date hidden'!AE6="x","x",$AD$2-'Indicator Date hidden'!AE6)</f>
        <v>0</v>
      </c>
      <c r="AE5" s="25">
        <f>IF('Indicator Date hidden'!AF6="x","x",$AE$2-'Indicator Date hidden'!AF6)</f>
        <v>0</v>
      </c>
      <c r="AF5" s="25" t="str">
        <f>IF('Indicator Date hidden'!AG6="x","x",$AF$2-'Indicator Date hidden'!AG6)</f>
        <v>x</v>
      </c>
      <c r="AG5" s="25">
        <f>IF('Indicator Date hidden'!AH6="x","x",$AG$2-'Indicator Date hidden'!AH6)</f>
        <v>0</v>
      </c>
      <c r="AH5" s="25">
        <f>IF('Indicator Date hidden'!AI6="x","x",$AH$2-'Indicator Date hidden'!AI6)</f>
        <v>0</v>
      </c>
      <c r="AI5" s="25">
        <f>IF('Indicator Date hidden'!AJ6="x","x",$AI$2-'Indicator Date hidden'!AJ6)</f>
        <v>0</v>
      </c>
      <c r="AJ5" s="25">
        <f>IF('Indicator Date hidden'!AK6="x","x",$AJ$2-'Indicator Date hidden'!AK6)</f>
        <v>1</v>
      </c>
      <c r="AK5" s="25">
        <f>IF('Indicator Date hidden'!AL6="x","x",$AK$2-'Indicator Date hidden'!AL6)</f>
        <v>1</v>
      </c>
      <c r="AL5" s="25">
        <f>IF('Indicator Date hidden'!AM6="x","x",$AL$2-'Indicator Date hidden'!AM6)</f>
        <v>0</v>
      </c>
      <c r="AM5" s="25">
        <f>IF('Indicator Date hidden'!AN6="x","x",$AM$2-'Indicator Date hidden'!AN6)</f>
        <v>0</v>
      </c>
      <c r="AN5" s="25">
        <f>IF('Indicator Date hidden'!AO6="x","x",$AN$2-'Indicator Date hidden'!AO6)</f>
        <v>0</v>
      </c>
      <c r="AO5" s="25">
        <f>IF('Indicator Date hidden'!AP6="x","x",$AO$2-'Indicator Date hidden'!AP6)</f>
        <v>0</v>
      </c>
      <c r="AP5" s="25">
        <f>IF('Indicator Date hidden'!AQ6="x","x",$AP$2-'Indicator Date hidden'!AQ6)</f>
        <v>0</v>
      </c>
      <c r="AQ5" s="25">
        <f>IF('Indicator Date hidden'!AR6="x","x",$AQ$2-'Indicator Date hidden'!AR6)</f>
        <v>4</v>
      </c>
      <c r="AR5" s="25">
        <f>IF('Indicator Date hidden'!AS6="x","x",$AR$2-'Indicator Date hidden'!AS6)</f>
        <v>0</v>
      </c>
      <c r="AS5" s="25">
        <f>IF('Indicator Date hidden'!AT6="x","x",$AS$2-'Indicator Date hidden'!AT6)</f>
        <v>0</v>
      </c>
      <c r="AT5" s="25">
        <f>IF('Indicator Date hidden'!AU6="x","x",$AT$2-'Indicator Date hidden'!AU6)</f>
        <v>0</v>
      </c>
      <c r="AU5" s="25">
        <f>IF('Indicator Date hidden'!AV6="x","x",$AU$2-'Indicator Date hidden'!AV6)</f>
        <v>8</v>
      </c>
      <c r="AV5" s="25">
        <f>IF('Indicator Date hidden'!AW6="x","x",$AV$2-'Indicator Date hidden'!AW6)</f>
        <v>0</v>
      </c>
      <c r="AW5" s="25">
        <f>IF('Indicator Date hidden'!AX6="x","x",$AW$2-'Indicator Date hidden'!AX6)</f>
        <v>0</v>
      </c>
      <c r="AX5" s="25">
        <f>IF('Indicator Date hidden'!AY6="x","x",$AX$2-'Indicator Date hidden'!AY6)</f>
        <v>0</v>
      </c>
      <c r="AY5" s="25">
        <f>IF('Indicator Date hidden'!AZ6="x","x",$AY$2-'Indicator Date hidden'!AZ6)</f>
        <v>0</v>
      </c>
      <c r="AZ5" s="25">
        <f>IF('Indicator Date hidden'!BA6="x","x",$AZ$2-'Indicator Date hidden'!BA6)</f>
        <v>0</v>
      </c>
      <c r="BA5">
        <f t="shared" si="0"/>
        <v>20</v>
      </c>
      <c r="BB5" s="26">
        <f t="shared" si="1"/>
        <v>0.40816326530612246</v>
      </c>
      <c r="BC5">
        <f t="shared" si="2"/>
        <v>6</v>
      </c>
      <c r="BD5" s="26">
        <f t="shared" si="3"/>
        <v>1.3838480414828314</v>
      </c>
      <c r="BE5" s="28">
        <f t="shared" si="4"/>
        <v>0</v>
      </c>
    </row>
    <row r="6" spans="1:57" x14ac:dyDescent="0.35">
      <c r="A6" t="s">
        <v>10135</v>
      </c>
      <c r="B6" s="25">
        <f>IF('Indicator Date hidden'!C7="x","x",$B$2-'Indicator Date hidden'!C7)</f>
        <v>0</v>
      </c>
      <c r="C6" s="25">
        <f>IF('Indicator Date hidden'!D7="x","x",$C$2-'Indicator Date hidden'!D7)</f>
        <v>0</v>
      </c>
      <c r="D6" s="25">
        <f>IF('Indicator Date hidden'!E7="x","x",$D$2-'Indicator Date hidden'!E7)</f>
        <v>0</v>
      </c>
      <c r="E6" s="25">
        <f>IF('Indicator Date hidden'!F7="x","x",$E$2-'Indicator Date hidden'!F7)</f>
        <v>0</v>
      </c>
      <c r="F6" s="25">
        <f>IF('Indicator Date hidden'!G7="x","x",$F$2-'Indicator Date hidden'!G7)</f>
        <v>0</v>
      </c>
      <c r="G6" s="25">
        <f>IF('Indicator Date hidden'!H7="x","x",$G$2-'Indicator Date hidden'!H7)</f>
        <v>0</v>
      </c>
      <c r="H6" s="25">
        <f>IF('Indicator Date hidden'!I7="x","x",$H$2-'Indicator Date hidden'!I7)</f>
        <v>0</v>
      </c>
      <c r="I6" s="25">
        <f>IF('Indicator Date hidden'!J7="x","x",$I$2-'Indicator Date hidden'!J7)</f>
        <v>0</v>
      </c>
      <c r="J6" s="25">
        <f>IF('Indicator Date hidden'!K7="x","x",$J$2-'Indicator Date hidden'!K7)</f>
        <v>0</v>
      </c>
      <c r="K6" s="25">
        <f>IF('Indicator Date hidden'!L7="x","x",$K$2-'Indicator Date hidden'!L7)</f>
        <v>0</v>
      </c>
      <c r="L6" s="25">
        <f>IF('Indicator Date hidden'!M7="x","x",$L$2-'Indicator Date hidden'!M7)</f>
        <v>0</v>
      </c>
      <c r="M6" s="25">
        <f>IF('Indicator Date hidden'!N7="x","x",$M$2-'Indicator Date hidden'!N7)</f>
        <v>0</v>
      </c>
      <c r="N6" s="25">
        <f>IF('Indicator Date hidden'!O7="x","x",$N$2-'Indicator Date hidden'!O7)</f>
        <v>0</v>
      </c>
      <c r="O6" s="25">
        <f>IF('Indicator Date hidden'!P7="x","x",$O$2-'Indicator Date hidden'!P7)</f>
        <v>0</v>
      </c>
      <c r="P6" s="25">
        <f>IF('Indicator Date hidden'!Q7="x","x",$P$2-'Indicator Date hidden'!Q7)</f>
        <v>0</v>
      </c>
      <c r="Q6" s="25" t="str">
        <f>IF('Indicator Date hidden'!R7="x","x",$Q$2-'Indicator Date hidden'!R7)</f>
        <v>x</v>
      </c>
      <c r="R6" s="25">
        <f>IF('Indicator Date hidden'!S7="x","x",$R$2-'Indicator Date hidden'!S7)</f>
        <v>0</v>
      </c>
      <c r="S6" s="25">
        <f>IF('Indicator Date hidden'!T7="x","x",$S$2-'Indicator Date hidden'!T7)</f>
        <v>0</v>
      </c>
      <c r="T6" s="25">
        <f>IF('Indicator Date hidden'!U7="x","x",$T$2-'Indicator Date hidden'!U7)</f>
        <v>0</v>
      </c>
      <c r="U6" s="25">
        <f>IF('Indicator Date hidden'!V7="x","x",$U$2-'Indicator Date hidden'!V7)</f>
        <v>0</v>
      </c>
      <c r="V6" s="25">
        <f>IF('Indicator Date hidden'!W7="x","x",$V$2-'Indicator Date hidden'!W7)</f>
        <v>0</v>
      </c>
      <c r="W6" s="25">
        <f>IF('Indicator Date hidden'!X7="x","x",$W$2-'Indicator Date hidden'!X7)</f>
        <v>7</v>
      </c>
      <c r="X6" s="25">
        <f>IF('Indicator Date hidden'!Y7="x","x",$X$2-'Indicator Date hidden'!Y7)</f>
        <v>5</v>
      </c>
      <c r="Y6" s="25">
        <f>IF('Indicator Date hidden'!Z7="x","x",$Y$2-'Indicator Date hidden'!Z7)</f>
        <v>0</v>
      </c>
      <c r="Z6" s="25">
        <f>IF('Indicator Date hidden'!AA7="x","x",$Z$2-'Indicator Date hidden'!AA7)</f>
        <v>0</v>
      </c>
      <c r="AA6" s="25">
        <f>IF('Indicator Date hidden'!AB7="x","x",$AA$2-'Indicator Date hidden'!AB7)</f>
        <v>0</v>
      </c>
      <c r="AB6" s="25">
        <f>IF('Indicator Date hidden'!AC7="x","x",$AB$2-'Indicator Date hidden'!AC7)</f>
        <v>0</v>
      </c>
      <c r="AC6" s="25">
        <f>IF('Indicator Date hidden'!AD7="x","x",$AC$2-'Indicator Date hidden'!AD7)</f>
        <v>0</v>
      </c>
      <c r="AD6" s="25">
        <f>IF('Indicator Date hidden'!AE7="x","x",$AD$2-'Indicator Date hidden'!AE7)</f>
        <v>0</v>
      </c>
      <c r="AE6" s="25" t="str">
        <f>IF('Indicator Date hidden'!AF7="x","x",$AE$2-'Indicator Date hidden'!AF7)</f>
        <v>x</v>
      </c>
      <c r="AF6" s="25">
        <f>IF('Indicator Date hidden'!AG7="x","x",$AF$2-'Indicator Date hidden'!AG7)</f>
        <v>5</v>
      </c>
      <c r="AG6" s="25">
        <f>IF('Indicator Date hidden'!AH7="x","x",$AG$2-'Indicator Date hidden'!AH7)</f>
        <v>0</v>
      </c>
      <c r="AH6" s="25">
        <f>IF('Indicator Date hidden'!AI7="x","x",$AH$2-'Indicator Date hidden'!AI7)</f>
        <v>0</v>
      </c>
      <c r="AI6" s="25">
        <f>IF('Indicator Date hidden'!AJ7="x","x",$AI$2-'Indicator Date hidden'!AJ7)</f>
        <v>0</v>
      </c>
      <c r="AJ6" s="25" t="str">
        <f>IF('Indicator Date hidden'!AK7="x","x",$AJ$2-'Indicator Date hidden'!AK7)</f>
        <v>x</v>
      </c>
      <c r="AK6" s="25">
        <f>IF('Indicator Date hidden'!AL7="x","x",$AK$2-'Indicator Date hidden'!AL7)</f>
        <v>1</v>
      </c>
      <c r="AL6" s="25">
        <f>IF('Indicator Date hidden'!AM7="x","x",$AL$2-'Indicator Date hidden'!AM7)</f>
        <v>0</v>
      </c>
      <c r="AM6" s="25">
        <f>IF('Indicator Date hidden'!AN7="x","x",$AM$2-'Indicator Date hidden'!AN7)</f>
        <v>0</v>
      </c>
      <c r="AN6" s="25">
        <f>IF('Indicator Date hidden'!AO7="x","x",$AN$2-'Indicator Date hidden'!AO7)</f>
        <v>0</v>
      </c>
      <c r="AO6" s="25">
        <f>IF('Indicator Date hidden'!AP7="x","x",$AO$2-'Indicator Date hidden'!AP7)</f>
        <v>1</v>
      </c>
      <c r="AP6" s="25">
        <f>IF('Indicator Date hidden'!AQ7="x","x",$AP$2-'Indicator Date hidden'!AQ7)</f>
        <v>1</v>
      </c>
      <c r="AQ6" s="25">
        <f>IF('Indicator Date hidden'!AR7="x","x",$AQ$2-'Indicator Date hidden'!AR7)</f>
        <v>8</v>
      </c>
      <c r="AR6" s="25">
        <f>IF('Indicator Date hidden'!AS7="x","x",$AR$2-'Indicator Date hidden'!AS7)</f>
        <v>0</v>
      </c>
      <c r="AS6" s="25">
        <f>IF('Indicator Date hidden'!AT7="x","x",$AS$2-'Indicator Date hidden'!AT7)</f>
        <v>0</v>
      </c>
      <c r="AT6" s="25">
        <f>IF('Indicator Date hidden'!AU7="x","x",$AT$2-'Indicator Date hidden'!AU7)</f>
        <v>0</v>
      </c>
      <c r="AU6" s="25">
        <f>IF('Indicator Date hidden'!AV7="x","x",$AU$2-'Indicator Date hidden'!AV7)</f>
        <v>1</v>
      </c>
      <c r="AV6" s="25">
        <f>IF('Indicator Date hidden'!AW7="x","x",$AV$2-'Indicator Date hidden'!AW7)</f>
        <v>0</v>
      </c>
      <c r="AW6" s="25">
        <f>IF('Indicator Date hidden'!AX7="x","x",$AW$2-'Indicator Date hidden'!AX7)</f>
        <v>0</v>
      </c>
      <c r="AX6" s="25">
        <f>IF('Indicator Date hidden'!AY7="x","x",$AX$2-'Indicator Date hidden'!AY7)</f>
        <v>0</v>
      </c>
      <c r="AY6" s="25">
        <f>IF('Indicator Date hidden'!AZ7="x","x",$AY$2-'Indicator Date hidden'!AZ7)</f>
        <v>0</v>
      </c>
      <c r="AZ6" s="25">
        <f>IF('Indicator Date hidden'!BA7="x","x",$AZ$2-'Indicator Date hidden'!BA7)</f>
        <v>0</v>
      </c>
      <c r="BA6">
        <f t="shared" si="0"/>
        <v>29</v>
      </c>
      <c r="BB6" s="26">
        <f t="shared" si="1"/>
        <v>0.60416666666666663</v>
      </c>
      <c r="BC6">
        <f t="shared" si="2"/>
        <v>8</v>
      </c>
      <c r="BD6" s="26">
        <f t="shared" si="3"/>
        <v>1.7646952443851476</v>
      </c>
      <c r="BE6" s="28">
        <f t="shared" si="4"/>
        <v>0</v>
      </c>
    </row>
    <row r="7" spans="1:57" x14ac:dyDescent="0.35">
      <c r="A7" t="s">
        <v>10146</v>
      </c>
      <c r="B7" s="25">
        <f>IF('Indicator Date hidden'!C8="x","x",$B$2-'Indicator Date hidden'!C8)</f>
        <v>0</v>
      </c>
      <c r="C7" s="25">
        <f>IF('Indicator Date hidden'!D8="x","x",$C$2-'Indicator Date hidden'!D8)</f>
        <v>0</v>
      </c>
      <c r="D7" s="25">
        <f>IF('Indicator Date hidden'!E8="x","x",$D$2-'Indicator Date hidden'!E8)</f>
        <v>0</v>
      </c>
      <c r="E7" s="25">
        <f>IF('Indicator Date hidden'!F8="x","x",$E$2-'Indicator Date hidden'!F8)</f>
        <v>0</v>
      </c>
      <c r="F7" s="25">
        <f>IF('Indicator Date hidden'!G8="x","x",$F$2-'Indicator Date hidden'!G8)</f>
        <v>0</v>
      </c>
      <c r="G7" s="25">
        <f>IF('Indicator Date hidden'!H8="x","x",$G$2-'Indicator Date hidden'!H8)</f>
        <v>0</v>
      </c>
      <c r="H7" s="25">
        <f>IF('Indicator Date hidden'!I8="x","x",$H$2-'Indicator Date hidden'!I8)</f>
        <v>0</v>
      </c>
      <c r="I7" s="25">
        <f>IF('Indicator Date hidden'!J8="x","x",$I$2-'Indicator Date hidden'!J8)</f>
        <v>0</v>
      </c>
      <c r="J7" s="25">
        <f>IF('Indicator Date hidden'!K8="x","x",$J$2-'Indicator Date hidden'!K8)</f>
        <v>0</v>
      </c>
      <c r="K7" s="25">
        <f>IF('Indicator Date hidden'!L8="x","x",$K$2-'Indicator Date hidden'!L8)</f>
        <v>0</v>
      </c>
      <c r="L7" s="25">
        <f>IF('Indicator Date hidden'!M8="x","x",$L$2-'Indicator Date hidden'!M8)</f>
        <v>0</v>
      </c>
      <c r="M7" s="25">
        <f>IF('Indicator Date hidden'!N8="x","x",$M$2-'Indicator Date hidden'!N8)</f>
        <v>0</v>
      </c>
      <c r="N7" s="25">
        <f>IF('Indicator Date hidden'!O8="x","x",$N$2-'Indicator Date hidden'!O8)</f>
        <v>0</v>
      </c>
      <c r="O7" s="25">
        <f>IF('Indicator Date hidden'!P8="x","x",$O$2-'Indicator Date hidden'!P8)</f>
        <v>0</v>
      </c>
      <c r="P7" s="25">
        <f>IF('Indicator Date hidden'!Q8="x","x",$P$2-'Indicator Date hidden'!Q8)</f>
        <v>0</v>
      </c>
      <c r="Q7" s="25" t="str">
        <f>IF('Indicator Date hidden'!R8="x","x",$Q$2-'Indicator Date hidden'!R8)</f>
        <v>x</v>
      </c>
      <c r="R7" s="25">
        <f>IF('Indicator Date hidden'!S8="x","x",$R$2-'Indicator Date hidden'!S8)</f>
        <v>0</v>
      </c>
      <c r="S7" s="25">
        <f>IF('Indicator Date hidden'!T8="x","x",$S$2-'Indicator Date hidden'!T8)</f>
        <v>0</v>
      </c>
      <c r="T7" s="25">
        <f>IF('Indicator Date hidden'!U8="x","x",$T$2-'Indicator Date hidden'!U8)</f>
        <v>0</v>
      </c>
      <c r="U7" s="25">
        <f>IF('Indicator Date hidden'!V8="x","x",$U$2-'Indicator Date hidden'!V8)</f>
        <v>0</v>
      </c>
      <c r="V7" s="25">
        <f>IF('Indicator Date hidden'!W8="x","x",$V$2-'Indicator Date hidden'!W8)</f>
        <v>0</v>
      </c>
      <c r="W7" s="25" t="str">
        <f>IF('Indicator Date hidden'!X8="x","x",$W$2-'Indicator Date hidden'!X8)</f>
        <v>x</v>
      </c>
      <c r="X7" s="25" t="str">
        <f>IF('Indicator Date hidden'!Y8="x","x",$X$2-'Indicator Date hidden'!Y8)</f>
        <v>x</v>
      </c>
      <c r="Y7" s="25">
        <f>IF('Indicator Date hidden'!Z8="x","x",$Y$2-'Indicator Date hidden'!Z8)</f>
        <v>0</v>
      </c>
      <c r="Z7" s="25">
        <f>IF('Indicator Date hidden'!AA8="x","x",$Z$2-'Indicator Date hidden'!AA8)</f>
        <v>0</v>
      </c>
      <c r="AA7" s="25" t="str">
        <f>IF('Indicator Date hidden'!AB8="x","x",$AA$2-'Indicator Date hidden'!AB8)</f>
        <v>x</v>
      </c>
      <c r="AB7" s="25">
        <f>IF('Indicator Date hidden'!AC8="x","x",$AB$2-'Indicator Date hidden'!AC8)</f>
        <v>0</v>
      </c>
      <c r="AC7" s="25">
        <f>IF('Indicator Date hidden'!AD8="x","x",$AC$2-'Indicator Date hidden'!AD8)</f>
        <v>0</v>
      </c>
      <c r="AD7" s="25" t="str">
        <f>IF('Indicator Date hidden'!AE8="x","x",$AD$2-'Indicator Date hidden'!AE8)</f>
        <v>x</v>
      </c>
      <c r="AE7" s="25" t="str">
        <f>IF('Indicator Date hidden'!AF8="x","x",$AE$2-'Indicator Date hidden'!AF8)</f>
        <v>x</v>
      </c>
      <c r="AF7" s="25" t="str">
        <f>IF('Indicator Date hidden'!AG8="x","x",$AF$2-'Indicator Date hidden'!AG8)</f>
        <v>x</v>
      </c>
      <c r="AG7" s="25">
        <f>IF('Indicator Date hidden'!AH8="x","x",$AG$2-'Indicator Date hidden'!AH8)</f>
        <v>0</v>
      </c>
      <c r="AH7" s="25">
        <f>IF('Indicator Date hidden'!AI8="x","x",$AH$2-'Indicator Date hidden'!AI8)</f>
        <v>0</v>
      </c>
      <c r="AI7" s="25">
        <f>IF('Indicator Date hidden'!AJ8="x","x",$AI$2-'Indicator Date hidden'!AJ8)</f>
        <v>0</v>
      </c>
      <c r="AJ7" s="25" t="str">
        <f>IF('Indicator Date hidden'!AK8="x","x",$AJ$2-'Indicator Date hidden'!AK8)</f>
        <v>x</v>
      </c>
      <c r="AK7" s="25">
        <f>IF('Indicator Date hidden'!AL8="x","x",$AK$2-'Indicator Date hidden'!AL8)</f>
        <v>1</v>
      </c>
      <c r="AL7" s="25">
        <f>IF('Indicator Date hidden'!AM8="x","x",$AL$2-'Indicator Date hidden'!AM8)</f>
        <v>0</v>
      </c>
      <c r="AM7" s="25">
        <f>IF('Indicator Date hidden'!AN8="x","x",$AM$2-'Indicator Date hidden'!AN8)</f>
        <v>0</v>
      </c>
      <c r="AN7" s="25">
        <f>IF('Indicator Date hidden'!AO8="x","x",$AN$2-'Indicator Date hidden'!AO8)</f>
        <v>0</v>
      </c>
      <c r="AO7" s="25">
        <f>IF('Indicator Date hidden'!AP8="x","x",$AO$2-'Indicator Date hidden'!AP8)</f>
        <v>0</v>
      </c>
      <c r="AP7" s="25" t="str">
        <f>IF('Indicator Date hidden'!AQ8="x","x",$AP$2-'Indicator Date hidden'!AQ8)</f>
        <v>x</v>
      </c>
      <c r="AQ7" s="25">
        <f>IF('Indicator Date hidden'!AR8="x","x",$AQ$2-'Indicator Date hidden'!AR8)</f>
        <v>6</v>
      </c>
      <c r="AR7" s="25">
        <f>IF('Indicator Date hidden'!AS8="x","x",$AR$2-'Indicator Date hidden'!AS8)</f>
        <v>0</v>
      </c>
      <c r="AS7" s="25" t="str">
        <f>IF('Indicator Date hidden'!AT8="x","x",$AS$2-'Indicator Date hidden'!AT8)</f>
        <v>x</v>
      </c>
      <c r="AT7" s="25">
        <f>IF('Indicator Date hidden'!AU8="x","x",$AT$2-'Indicator Date hidden'!AU8)</f>
        <v>0</v>
      </c>
      <c r="AU7" s="25">
        <f>IF('Indicator Date hidden'!AV8="x","x",$AU$2-'Indicator Date hidden'!AV8)</f>
        <v>1</v>
      </c>
      <c r="AV7" s="25">
        <f>IF('Indicator Date hidden'!AW8="x","x",$AV$2-'Indicator Date hidden'!AW8)</f>
        <v>0</v>
      </c>
      <c r="AW7" s="25">
        <f>IF('Indicator Date hidden'!AX8="x","x",$AW$2-'Indicator Date hidden'!AX8)</f>
        <v>0</v>
      </c>
      <c r="AX7" s="25">
        <f>IF('Indicator Date hidden'!AY8="x","x",$AX$2-'Indicator Date hidden'!AY8)</f>
        <v>0</v>
      </c>
      <c r="AY7" s="25">
        <f>IF('Indicator Date hidden'!AZ8="x","x",$AY$2-'Indicator Date hidden'!AZ8)</f>
        <v>4</v>
      </c>
      <c r="AZ7" s="25">
        <f>IF('Indicator Date hidden'!BA8="x","x",$AZ$2-'Indicator Date hidden'!BA8)</f>
        <v>0</v>
      </c>
      <c r="BA7">
        <f t="shared" si="0"/>
        <v>12</v>
      </c>
      <c r="BB7" s="26">
        <f t="shared" si="1"/>
        <v>0.29268292682926828</v>
      </c>
      <c r="BC7">
        <f t="shared" si="2"/>
        <v>4</v>
      </c>
      <c r="BD7" s="26">
        <f t="shared" si="3"/>
        <v>1.1096890893733977</v>
      </c>
      <c r="BE7" s="28">
        <f t="shared" si="4"/>
        <v>0</v>
      </c>
    </row>
    <row r="8" spans="1:57" x14ac:dyDescent="0.35">
      <c r="A8" t="s">
        <v>10143</v>
      </c>
      <c r="B8" s="25">
        <f>IF('Indicator Date hidden'!C9="x","x",$B$2-'Indicator Date hidden'!C9)</f>
        <v>0</v>
      </c>
      <c r="C8" s="25">
        <f>IF('Indicator Date hidden'!D9="x","x",$C$2-'Indicator Date hidden'!D9)</f>
        <v>0</v>
      </c>
      <c r="D8" s="25">
        <f>IF('Indicator Date hidden'!E9="x","x",$D$2-'Indicator Date hidden'!E9)</f>
        <v>0</v>
      </c>
      <c r="E8" s="25">
        <f>IF('Indicator Date hidden'!F9="x","x",$E$2-'Indicator Date hidden'!F9)</f>
        <v>0</v>
      </c>
      <c r="F8" s="25">
        <f>IF('Indicator Date hidden'!G9="x","x",$F$2-'Indicator Date hidden'!G9)</f>
        <v>0</v>
      </c>
      <c r="G8" s="25">
        <f>IF('Indicator Date hidden'!H9="x","x",$G$2-'Indicator Date hidden'!H9)</f>
        <v>0</v>
      </c>
      <c r="H8" s="25">
        <f>IF('Indicator Date hidden'!I9="x","x",$H$2-'Indicator Date hidden'!I9)</f>
        <v>0</v>
      </c>
      <c r="I8" s="25">
        <f>IF('Indicator Date hidden'!J9="x","x",$I$2-'Indicator Date hidden'!J9)</f>
        <v>0</v>
      </c>
      <c r="J8" s="25">
        <f>IF('Indicator Date hidden'!K9="x","x",$J$2-'Indicator Date hidden'!K9)</f>
        <v>0</v>
      </c>
      <c r="K8" s="25">
        <f>IF('Indicator Date hidden'!L9="x","x",$K$2-'Indicator Date hidden'!L9)</f>
        <v>0</v>
      </c>
      <c r="L8" s="25">
        <f>IF('Indicator Date hidden'!M9="x","x",$L$2-'Indicator Date hidden'!M9)</f>
        <v>0</v>
      </c>
      <c r="M8" s="25">
        <f>IF('Indicator Date hidden'!N9="x","x",$M$2-'Indicator Date hidden'!N9)</f>
        <v>0</v>
      </c>
      <c r="N8" s="25">
        <f>IF('Indicator Date hidden'!O9="x","x",$N$2-'Indicator Date hidden'!O9)</f>
        <v>0</v>
      </c>
      <c r="O8" s="25">
        <f>IF('Indicator Date hidden'!P9="x","x",$O$2-'Indicator Date hidden'!P9)</f>
        <v>0</v>
      </c>
      <c r="P8" s="25">
        <f>IF('Indicator Date hidden'!Q9="x","x",$P$2-'Indicator Date hidden'!Q9)</f>
        <v>0</v>
      </c>
      <c r="Q8" s="25">
        <f>IF('Indicator Date hidden'!R9="x","x",$Q$2-'Indicator Date hidden'!R9)</f>
        <v>9</v>
      </c>
      <c r="R8" s="25">
        <f>IF('Indicator Date hidden'!S9="x","x",$R$2-'Indicator Date hidden'!S9)</f>
        <v>0</v>
      </c>
      <c r="S8" s="25">
        <f>IF('Indicator Date hidden'!T9="x","x",$S$2-'Indicator Date hidden'!T9)</f>
        <v>0</v>
      </c>
      <c r="T8" s="25">
        <f>IF('Indicator Date hidden'!U9="x","x",$T$2-'Indicator Date hidden'!U9)</f>
        <v>0</v>
      </c>
      <c r="U8" s="25">
        <f>IF('Indicator Date hidden'!V9="x","x",$U$2-'Indicator Date hidden'!V9)</f>
        <v>0</v>
      </c>
      <c r="V8" s="25">
        <f>IF('Indicator Date hidden'!W9="x","x",$V$2-'Indicator Date hidden'!W9)</f>
        <v>0</v>
      </c>
      <c r="W8" s="25">
        <f>IF('Indicator Date hidden'!X9="x","x",$W$2-'Indicator Date hidden'!X9)</f>
        <v>9</v>
      </c>
      <c r="X8" s="25">
        <f>IF('Indicator Date hidden'!Y9="x","x",$X$2-'Indicator Date hidden'!Y9)</f>
        <v>1</v>
      </c>
      <c r="Y8" s="25">
        <f>IF('Indicator Date hidden'!Z9="x","x",$Y$2-'Indicator Date hidden'!Z9)</f>
        <v>0</v>
      </c>
      <c r="Z8" s="25">
        <f>IF('Indicator Date hidden'!AA9="x","x",$Z$2-'Indicator Date hidden'!AA9)</f>
        <v>0</v>
      </c>
      <c r="AA8" s="25">
        <f>IF('Indicator Date hidden'!AB9="x","x",$AA$2-'Indicator Date hidden'!AB9)</f>
        <v>0</v>
      </c>
      <c r="AB8" s="25">
        <f>IF('Indicator Date hidden'!AC9="x","x",$AB$2-'Indicator Date hidden'!AC9)</f>
        <v>0</v>
      </c>
      <c r="AC8" s="25">
        <f>IF('Indicator Date hidden'!AD9="x","x",$AC$2-'Indicator Date hidden'!AD9)</f>
        <v>0</v>
      </c>
      <c r="AD8" s="25" t="str">
        <f>IF('Indicator Date hidden'!AE9="x","x",$AD$2-'Indicator Date hidden'!AE9)</f>
        <v>x</v>
      </c>
      <c r="AE8" s="25">
        <f>IF('Indicator Date hidden'!AF9="x","x",$AE$2-'Indicator Date hidden'!AF9)</f>
        <v>0</v>
      </c>
      <c r="AF8" s="25">
        <f>IF('Indicator Date hidden'!AG9="x","x",$AF$2-'Indicator Date hidden'!AG9)</f>
        <v>0</v>
      </c>
      <c r="AG8" s="25">
        <f>IF('Indicator Date hidden'!AH9="x","x",$AG$2-'Indicator Date hidden'!AH9)</f>
        <v>0</v>
      </c>
      <c r="AH8" s="25">
        <f>IF('Indicator Date hidden'!AI9="x","x",$AH$2-'Indicator Date hidden'!AI9)</f>
        <v>0</v>
      </c>
      <c r="AI8" s="25">
        <f>IF('Indicator Date hidden'!AJ9="x","x",$AI$2-'Indicator Date hidden'!AJ9)</f>
        <v>0</v>
      </c>
      <c r="AJ8" s="25" t="str">
        <f>IF('Indicator Date hidden'!AK9="x","x",$AJ$2-'Indicator Date hidden'!AK9)</f>
        <v>x</v>
      </c>
      <c r="AK8" s="25">
        <f>IF('Indicator Date hidden'!AL9="x","x",$AK$2-'Indicator Date hidden'!AL9)</f>
        <v>1</v>
      </c>
      <c r="AL8" s="25">
        <f>IF('Indicator Date hidden'!AM9="x","x",$AL$2-'Indicator Date hidden'!AM9)</f>
        <v>0</v>
      </c>
      <c r="AM8" s="25">
        <f>IF('Indicator Date hidden'!AN9="x","x",$AM$2-'Indicator Date hidden'!AN9)</f>
        <v>0</v>
      </c>
      <c r="AN8" s="25">
        <f>IF('Indicator Date hidden'!AO9="x","x",$AN$2-'Indicator Date hidden'!AO9)</f>
        <v>0</v>
      </c>
      <c r="AO8" s="25" t="str">
        <f>IF('Indicator Date hidden'!AP9="x","x",$AO$2-'Indicator Date hidden'!AP9)</f>
        <v>x</v>
      </c>
      <c r="AP8" s="25" t="str">
        <f>IF('Indicator Date hidden'!AQ9="x","x",$AP$2-'Indicator Date hidden'!AQ9)</f>
        <v>x</v>
      </c>
      <c r="AQ8" s="25">
        <f>IF('Indicator Date hidden'!AR9="x","x",$AQ$2-'Indicator Date hidden'!AR9)</f>
        <v>0</v>
      </c>
      <c r="AR8" s="25">
        <f>IF('Indicator Date hidden'!AS9="x","x",$AR$2-'Indicator Date hidden'!AS9)</f>
        <v>0</v>
      </c>
      <c r="AS8" s="25">
        <f>IF('Indicator Date hidden'!AT9="x","x",$AS$2-'Indicator Date hidden'!AT9)</f>
        <v>0</v>
      </c>
      <c r="AT8" s="25">
        <f>IF('Indicator Date hidden'!AU9="x","x",$AT$2-'Indicator Date hidden'!AU9)</f>
        <v>0</v>
      </c>
      <c r="AU8" s="25">
        <f>IF('Indicator Date hidden'!AV9="x","x",$AU$2-'Indicator Date hidden'!AV9)</f>
        <v>1</v>
      </c>
      <c r="AV8" s="25">
        <f>IF('Indicator Date hidden'!AW9="x","x",$AV$2-'Indicator Date hidden'!AW9)</f>
        <v>0</v>
      </c>
      <c r="AW8" s="25">
        <f>IF('Indicator Date hidden'!AX9="x","x",$AW$2-'Indicator Date hidden'!AX9)</f>
        <v>0</v>
      </c>
      <c r="AX8" s="25">
        <f>IF('Indicator Date hidden'!AY9="x","x",$AX$2-'Indicator Date hidden'!AY9)</f>
        <v>0</v>
      </c>
      <c r="AY8" s="25">
        <f>IF('Indicator Date hidden'!AZ9="x","x",$AY$2-'Indicator Date hidden'!AZ9)</f>
        <v>0</v>
      </c>
      <c r="AZ8" s="25">
        <f>IF('Indicator Date hidden'!BA9="x","x",$AZ$2-'Indicator Date hidden'!BA9)</f>
        <v>0</v>
      </c>
      <c r="BA8">
        <f t="shared" si="0"/>
        <v>21</v>
      </c>
      <c r="BB8" s="26">
        <f t="shared" si="1"/>
        <v>0.44680851063829785</v>
      </c>
      <c r="BC8">
        <f t="shared" si="2"/>
        <v>5</v>
      </c>
      <c r="BD8" s="26">
        <f t="shared" si="3"/>
        <v>1.8196154683596</v>
      </c>
      <c r="BE8" s="28">
        <f t="shared" si="4"/>
        <v>0</v>
      </c>
    </row>
    <row r="9" spans="1:57" x14ac:dyDescent="0.35">
      <c r="A9" t="s">
        <v>10144</v>
      </c>
      <c r="B9" s="25">
        <f>IF('Indicator Date hidden'!C10="x","x",$B$2-'Indicator Date hidden'!C10)</f>
        <v>0</v>
      </c>
      <c r="C9" s="25">
        <f>IF('Indicator Date hidden'!D10="x","x",$C$2-'Indicator Date hidden'!D10)</f>
        <v>0</v>
      </c>
      <c r="D9" s="25">
        <f>IF('Indicator Date hidden'!E10="x","x",$D$2-'Indicator Date hidden'!E10)</f>
        <v>0</v>
      </c>
      <c r="E9" s="25">
        <f>IF('Indicator Date hidden'!F10="x","x",$E$2-'Indicator Date hidden'!F10)</f>
        <v>0</v>
      </c>
      <c r="F9" s="25">
        <f>IF('Indicator Date hidden'!G10="x","x",$F$2-'Indicator Date hidden'!G10)</f>
        <v>0</v>
      </c>
      <c r="G9" s="25">
        <f>IF('Indicator Date hidden'!H10="x","x",$G$2-'Indicator Date hidden'!H10)</f>
        <v>0</v>
      </c>
      <c r="H9" s="25">
        <f>IF('Indicator Date hidden'!I10="x","x",$H$2-'Indicator Date hidden'!I10)</f>
        <v>0</v>
      </c>
      <c r="I9" s="25">
        <f>IF('Indicator Date hidden'!J10="x","x",$I$2-'Indicator Date hidden'!J10)</f>
        <v>0</v>
      </c>
      <c r="J9" s="25">
        <f>IF('Indicator Date hidden'!K10="x","x",$J$2-'Indicator Date hidden'!K10)</f>
        <v>0</v>
      </c>
      <c r="K9" s="25">
        <f>IF('Indicator Date hidden'!L10="x","x",$K$2-'Indicator Date hidden'!L10)</f>
        <v>0</v>
      </c>
      <c r="L9" s="25">
        <f>IF('Indicator Date hidden'!M10="x","x",$L$2-'Indicator Date hidden'!M10)</f>
        <v>0</v>
      </c>
      <c r="M9" s="25">
        <f>IF('Indicator Date hidden'!N10="x","x",$M$2-'Indicator Date hidden'!N10)</f>
        <v>0</v>
      </c>
      <c r="N9" s="25">
        <f>IF('Indicator Date hidden'!O10="x","x",$N$2-'Indicator Date hidden'!O10)</f>
        <v>0</v>
      </c>
      <c r="O9" s="25">
        <f>IF('Indicator Date hidden'!P10="x","x",$O$2-'Indicator Date hidden'!P10)</f>
        <v>0</v>
      </c>
      <c r="P9" s="25">
        <f>IF('Indicator Date hidden'!Q10="x","x",$P$2-'Indicator Date hidden'!Q10)</f>
        <v>0</v>
      </c>
      <c r="Q9" s="25">
        <f>IF('Indicator Date hidden'!R10="x","x",$Q$2-'Indicator Date hidden'!R10)</f>
        <v>4</v>
      </c>
      <c r="R9" s="25">
        <f>IF('Indicator Date hidden'!S10="x","x",$R$2-'Indicator Date hidden'!S10)</f>
        <v>0</v>
      </c>
      <c r="S9" s="25">
        <f>IF('Indicator Date hidden'!T10="x","x",$S$2-'Indicator Date hidden'!T10)</f>
        <v>0</v>
      </c>
      <c r="T9" s="25">
        <f>IF('Indicator Date hidden'!U10="x","x",$T$2-'Indicator Date hidden'!U10)</f>
        <v>0</v>
      </c>
      <c r="U9" s="25">
        <f>IF('Indicator Date hidden'!V10="x","x",$U$2-'Indicator Date hidden'!V10)</f>
        <v>0</v>
      </c>
      <c r="V9" s="25">
        <f>IF('Indicator Date hidden'!W10="x","x",$V$2-'Indicator Date hidden'!W10)</f>
        <v>0</v>
      </c>
      <c r="W9" s="25">
        <f>IF('Indicator Date hidden'!X10="x","x",$W$2-'Indicator Date hidden'!X10)</f>
        <v>4</v>
      </c>
      <c r="X9" s="25">
        <f>IF('Indicator Date hidden'!Y10="x","x",$X$2-'Indicator Date hidden'!Y10)</f>
        <v>1</v>
      </c>
      <c r="Y9" s="25">
        <f>IF('Indicator Date hidden'!Z10="x","x",$Y$2-'Indicator Date hidden'!Z10)</f>
        <v>0</v>
      </c>
      <c r="Z9" s="25">
        <f>IF('Indicator Date hidden'!AA10="x","x",$Z$2-'Indicator Date hidden'!AA10)</f>
        <v>0</v>
      </c>
      <c r="AA9" s="25">
        <f>IF('Indicator Date hidden'!AB10="x","x",$AA$2-'Indicator Date hidden'!AB10)</f>
        <v>0</v>
      </c>
      <c r="AB9" s="25">
        <f>IF('Indicator Date hidden'!AC10="x","x",$AB$2-'Indicator Date hidden'!AC10)</f>
        <v>0</v>
      </c>
      <c r="AC9" s="25">
        <f>IF('Indicator Date hidden'!AD10="x","x",$AC$2-'Indicator Date hidden'!AD10)</f>
        <v>0</v>
      </c>
      <c r="AD9" s="25" t="str">
        <f>IF('Indicator Date hidden'!AE10="x","x",$AD$2-'Indicator Date hidden'!AE10)</f>
        <v>x</v>
      </c>
      <c r="AE9" s="25">
        <f>IF('Indicator Date hidden'!AF10="x","x",$AE$2-'Indicator Date hidden'!AF10)</f>
        <v>0</v>
      </c>
      <c r="AF9" s="25">
        <f>IF('Indicator Date hidden'!AG10="x","x",$AF$2-'Indicator Date hidden'!AG10)</f>
        <v>0</v>
      </c>
      <c r="AG9" s="25">
        <f>IF('Indicator Date hidden'!AH10="x","x",$AG$2-'Indicator Date hidden'!AH10)</f>
        <v>0</v>
      </c>
      <c r="AH9" s="25">
        <f>IF('Indicator Date hidden'!AI10="x","x",$AH$2-'Indicator Date hidden'!AI10)</f>
        <v>0</v>
      </c>
      <c r="AI9" s="25">
        <f>IF('Indicator Date hidden'!AJ10="x","x",$AI$2-'Indicator Date hidden'!AJ10)</f>
        <v>0</v>
      </c>
      <c r="AJ9" s="25">
        <f>IF('Indicator Date hidden'!AK10="x","x",$AJ$2-'Indicator Date hidden'!AK10)</f>
        <v>1</v>
      </c>
      <c r="AK9" s="25">
        <f>IF('Indicator Date hidden'!AL10="x","x",$AK$2-'Indicator Date hidden'!AL10)</f>
        <v>1</v>
      </c>
      <c r="AL9" s="25">
        <f>IF('Indicator Date hidden'!AM10="x","x",$AL$2-'Indicator Date hidden'!AM10)</f>
        <v>0</v>
      </c>
      <c r="AM9" s="25">
        <f>IF('Indicator Date hidden'!AN10="x","x",$AM$2-'Indicator Date hidden'!AN10)</f>
        <v>0</v>
      </c>
      <c r="AN9" s="25">
        <f>IF('Indicator Date hidden'!AO10="x","x",$AN$2-'Indicator Date hidden'!AO10)</f>
        <v>0</v>
      </c>
      <c r="AO9" s="25">
        <f>IF('Indicator Date hidden'!AP10="x","x",$AO$2-'Indicator Date hidden'!AP10)</f>
        <v>0</v>
      </c>
      <c r="AP9" s="25">
        <f>IF('Indicator Date hidden'!AQ10="x","x",$AP$2-'Indicator Date hidden'!AQ10)</f>
        <v>0</v>
      </c>
      <c r="AQ9" s="25">
        <f>IF('Indicator Date hidden'!AR10="x","x",$AQ$2-'Indicator Date hidden'!AR10)</f>
        <v>4</v>
      </c>
      <c r="AR9" s="25">
        <f>IF('Indicator Date hidden'!AS10="x","x",$AR$2-'Indicator Date hidden'!AS10)</f>
        <v>0</v>
      </c>
      <c r="AS9" s="25">
        <f>IF('Indicator Date hidden'!AT10="x","x",$AS$2-'Indicator Date hidden'!AT10)</f>
        <v>0</v>
      </c>
      <c r="AT9" s="25">
        <f>IF('Indicator Date hidden'!AU10="x","x",$AT$2-'Indicator Date hidden'!AU10)</f>
        <v>0</v>
      </c>
      <c r="AU9" s="25">
        <f>IF('Indicator Date hidden'!AV10="x","x",$AU$2-'Indicator Date hidden'!AV10)</f>
        <v>3</v>
      </c>
      <c r="AV9" s="25">
        <f>IF('Indicator Date hidden'!AW10="x","x",$AV$2-'Indicator Date hidden'!AW10)</f>
        <v>0</v>
      </c>
      <c r="AW9" s="25">
        <f>IF('Indicator Date hidden'!AX10="x","x",$AW$2-'Indicator Date hidden'!AX10)</f>
        <v>0</v>
      </c>
      <c r="AX9" s="25">
        <f>IF('Indicator Date hidden'!AY10="x","x",$AX$2-'Indicator Date hidden'!AY10)</f>
        <v>0</v>
      </c>
      <c r="AY9" s="25">
        <f>IF('Indicator Date hidden'!AZ10="x","x",$AY$2-'Indicator Date hidden'!AZ10)</f>
        <v>0</v>
      </c>
      <c r="AZ9" s="25">
        <f>IF('Indicator Date hidden'!BA10="x","x",$AZ$2-'Indicator Date hidden'!BA10)</f>
        <v>0</v>
      </c>
      <c r="BA9">
        <f t="shared" si="0"/>
        <v>18</v>
      </c>
      <c r="BB9" s="26">
        <f t="shared" si="1"/>
        <v>0.36</v>
      </c>
      <c r="BC9">
        <f t="shared" si="2"/>
        <v>7</v>
      </c>
      <c r="BD9" s="26">
        <f t="shared" si="3"/>
        <v>1.034601372510205</v>
      </c>
      <c r="BE9" s="28">
        <f t="shared" si="4"/>
        <v>0</v>
      </c>
    </row>
    <row r="10" spans="1:57" x14ac:dyDescent="0.35">
      <c r="A10" t="s">
        <v>10148</v>
      </c>
      <c r="B10" s="25">
        <f>IF('Indicator Date hidden'!C11="x","x",$B$2-'Indicator Date hidden'!C11)</f>
        <v>0</v>
      </c>
      <c r="C10" s="25">
        <f>IF('Indicator Date hidden'!D11="x","x",$C$2-'Indicator Date hidden'!D11)</f>
        <v>0</v>
      </c>
      <c r="D10" s="25">
        <f>IF('Indicator Date hidden'!E11="x","x",$D$2-'Indicator Date hidden'!E11)</f>
        <v>0</v>
      </c>
      <c r="E10" s="25">
        <f>IF('Indicator Date hidden'!F11="x","x",$E$2-'Indicator Date hidden'!F11)</f>
        <v>0</v>
      </c>
      <c r="F10" s="25">
        <f>IF('Indicator Date hidden'!G11="x","x",$F$2-'Indicator Date hidden'!G11)</f>
        <v>0</v>
      </c>
      <c r="G10" s="25">
        <f>IF('Indicator Date hidden'!H11="x","x",$G$2-'Indicator Date hidden'!H11)</f>
        <v>0</v>
      </c>
      <c r="H10" s="25">
        <f>IF('Indicator Date hidden'!I11="x","x",$H$2-'Indicator Date hidden'!I11)</f>
        <v>0</v>
      </c>
      <c r="I10" s="25">
        <f>IF('Indicator Date hidden'!J11="x","x",$I$2-'Indicator Date hidden'!J11)</f>
        <v>0</v>
      </c>
      <c r="J10" s="25">
        <f>IF('Indicator Date hidden'!K11="x","x",$J$2-'Indicator Date hidden'!K11)</f>
        <v>0</v>
      </c>
      <c r="K10" s="25">
        <f>IF('Indicator Date hidden'!L11="x","x",$K$2-'Indicator Date hidden'!L11)</f>
        <v>0</v>
      </c>
      <c r="L10" s="25">
        <f>IF('Indicator Date hidden'!M11="x","x",$L$2-'Indicator Date hidden'!M11)</f>
        <v>0</v>
      </c>
      <c r="M10" s="25">
        <f>IF('Indicator Date hidden'!N11="x","x",$M$2-'Indicator Date hidden'!N11)</f>
        <v>0</v>
      </c>
      <c r="N10" s="25">
        <f>IF('Indicator Date hidden'!O11="x","x",$N$2-'Indicator Date hidden'!O11)</f>
        <v>0</v>
      </c>
      <c r="O10" s="25">
        <f>IF('Indicator Date hidden'!P11="x","x",$O$2-'Indicator Date hidden'!P11)</f>
        <v>0</v>
      </c>
      <c r="P10" s="25">
        <f>IF('Indicator Date hidden'!Q11="x","x",$P$2-'Indicator Date hidden'!Q11)</f>
        <v>0</v>
      </c>
      <c r="Q10" s="25" t="str">
        <f>IF('Indicator Date hidden'!R11="x","x",$Q$2-'Indicator Date hidden'!R11)</f>
        <v>x</v>
      </c>
      <c r="R10" s="25">
        <f>IF('Indicator Date hidden'!S11="x","x",$R$2-'Indicator Date hidden'!S11)</f>
        <v>0</v>
      </c>
      <c r="S10" s="25">
        <f>IF('Indicator Date hidden'!T11="x","x",$S$2-'Indicator Date hidden'!T11)</f>
        <v>0</v>
      </c>
      <c r="T10" s="25">
        <f>IF('Indicator Date hidden'!U11="x","x",$T$2-'Indicator Date hidden'!U11)</f>
        <v>0</v>
      </c>
      <c r="U10" s="25" t="str">
        <f>IF('Indicator Date hidden'!V11="x","x",$U$2-'Indicator Date hidden'!V11)</f>
        <v>x</v>
      </c>
      <c r="V10" s="25">
        <f>IF('Indicator Date hidden'!W11="x","x",$V$2-'Indicator Date hidden'!W11)</f>
        <v>0</v>
      </c>
      <c r="W10" s="25">
        <f>IF('Indicator Date hidden'!X11="x","x",$W$2-'Indicator Date hidden'!X11)</f>
        <v>7</v>
      </c>
      <c r="X10" s="25">
        <f>IF('Indicator Date hidden'!Y11="x","x",$X$2-'Indicator Date hidden'!Y11)</f>
        <v>3</v>
      </c>
      <c r="Y10" s="25">
        <f>IF('Indicator Date hidden'!Z11="x","x",$Y$2-'Indicator Date hidden'!Z11)</f>
        <v>0</v>
      </c>
      <c r="Z10" s="25">
        <f>IF('Indicator Date hidden'!AA11="x","x",$Z$2-'Indicator Date hidden'!AA11)</f>
        <v>0</v>
      </c>
      <c r="AA10" s="25">
        <f>IF('Indicator Date hidden'!AB11="x","x",$AA$2-'Indicator Date hidden'!AB11)</f>
        <v>1</v>
      </c>
      <c r="AB10" s="25">
        <f>IF('Indicator Date hidden'!AC11="x","x",$AB$2-'Indicator Date hidden'!AC11)</f>
        <v>0</v>
      </c>
      <c r="AC10" s="25">
        <f>IF('Indicator Date hidden'!AD11="x","x",$AC$2-'Indicator Date hidden'!AD11)</f>
        <v>0</v>
      </c>
      <c r="AD10" s="25" t="str">
        <f>IF('Indicator Date hidden'!AE11="x","x",$AD$2-'Indicator Date hidden'!AE11)</f>
        <v>x</v>
      </c>
      <c r="AE10" s="25">
        <f>IF('Indicator Date hidden'!AF11="x","x",$AE$2-'Indicator Date hidden'!AF11)</f>
        <v>0</v>
      </c>
      <c r="AF10" s="25">
        <f>IF('Indicator Date hidden'!AG11="x","x",$AF$2-'Indicator Date hidden'!AG11)</f>
        <v>3</v>
      </c>
      <c r="AG10" s="25">
        <f>IF('Indicator Date hidden'!AH11="x","x",$AG$2-'Indicator Date hidden'!AH11)</f>
        <v>0</v>
      </c>
      <c r="AH10" s="25">
        <f>IF('Indicator Date hidden'!AI11="x","x",$AH$2-'Indicator Date hidden'!AI11)</f>
        <v>0</v>
      </c>
      <c r="AI10" s="25">
        <f>IF('Indicator Date hidden'!AJ11="x","x",$AI$2-'Indicator Date hidden'!AJ11)</f>
        <v>0</v>
      </c>
      <c r="AJ10" s="25" t="str">
        <f>IF('Indicator Date hidden'!AK11="x","x",$AJ$2-'Indicator Date hidden'!AK11)</f>
        <v>x</v>
      </c>
      <c r="AK10" s="25">
        <f>IF('Indicator Date hidden'!AL11="x","x",$AK$2-'Indicator Date hidden'!AL11)</f>
        <v>1</v>
      </c>
      <c r="AL10" s="25">
        <f>IF('Indicator Date hidden'!AM11="x","x",$AL$2-'Indicator Date hidden'!AM11)</f>
        <v>0</v>
      </c>
      <c r="AM10" s="25">
        <f>IF('Indicator Date hidden'!AN11="x","x",$AM$2-'Indicator Date hidden'!AN11)</f>
        <v>0</v>
      </c>
      <c r="AN10" s="25">
        <f>IF('Indicator Date hidden'!AO11="x","x",$AN$2-'Indicator Date hidden'!AO11)</f>
        <v>0</v>
      </c>
      <c r="AO10" s="25">
        <f>IF('Indicator Date hidden'!AP11="x","x",$AO$2-'Indicator Date hidden'!AP11)</f>
        <v>0</v>
      </c>
      <c r="AP10" s="25" t="str">
        <f>IF('Indicator Date hidden'!AQ11="x","x",$AP$2-'Indicator Date hidden'!AQ11)</f>
        <v>x</v>
      </c>
      <c r="AQ10" s="25">
        <f>IF('Indicator Date hidden'!AR11="x","x",$AQ$2-'Indicator Date hidden'!AR11)</f>
        <v>0</v>
      </c>
      <c r="AR10" s="25">
        <f>IF('Indicator Date hidden'!AS11="x","x",$AR$2-'Indicator Date hidden'!AS11)</f>
        <v>0</v>
      </c>
      <c r="AS10" s="25">
        <f>IF('Indicator Date hidden'!AT11="x","x",$AS$2-'Indicator Date hidden'!AT11)</f>
        <v>0</v>
      </c>
      <c r="AT10" s="25">
        <f>IF('Indicator Date hidden'!AU11="x","x",$AT$2-'Indicator Date hidden'!AU11)</f>
        <v>0</v>
      </c>
      <c r="AU10" s="25" t="str">
        <f>IF('Indicator Date hidden'!AV11="x","x",$AU$2-'Indicator Date hidden'!AV11)</f>
        <v>x</v>
      </c>
      <c r="AV10" s="25">
        <f>IF('Indicator Date hidden'!AW11="x","x",$AV$2-'Indicator Date hidden'!AW11)</f>
        <v>0</v>
      </c>
      <c r="AW10" s="25">
        <f>IF('Indicator Date hidden'!AX11="x","x",$AW$2-'Indicator Date hidden'!AX11)</f>
        <v>0</v>
      </c>
      <c r="AX10" s="25">
        <f>IF('Indicator Date hidden'!AY11="x","x",$AX$2-'Indicator Date hidden'!AY11)</f>
        <v>0</v>
      </c>
      <c r="AY10" s="25">
        <f>IF('Indicator Date hidden'!AZ11="x","x",$AY$2-'Indicator Date hidden'!AZ11)</f>
        <v>0</v>
      </c>
      <c r="AZ10" s="25">
        <f>IF('Indicator Date hidden'!BA11="x","x",$AZ$2-'Indicator Date hidden'!BA11)</f>
        <v>0</v>
      </c>
      <c r="BA10">
        <f t="shared" si="0"/>
        <v>15</v>
      </c>
      <c r="BB10" s="26">
        <f t="shared" si="1"/>
        <v>0.33333333333333331</v>
      </c>
      <c r="BC10">
        <f t="shared" si="2"/>
        <v>5</v>
      </c>
      <c r="BD10" s="26">
        <f t="shared" si="3"/>
        <v>1.1925695879998879</v>
      </c>
      <c r="BE10" s="28">
        <f t="shared" si="4"/>
        <v>0</v>
      </c>
    </row>
    <row r="11" spans="1:57" x14ac:dyDescent="0.35">
      <c r="A11" t="s">
        <v>10150</v>
      </c>
      <c r="B11" s="25">
        <f>IF('Indicator Date hidden'!C12="x","x",$B$2-'Indicator Date hidden'!C12)</f>
        <v>0</v>
      </c>
      <c r="C11" s="25">
        <f>IF('Indicator Date hidden'!D12="x","x",$C$2-'Indicator Date hidden'!D12)</f>
        <v>0</v>
      </c>
      <c r="D11" s="25">
        <f>IF('Indicator Date hidden'!E12="x","x",$D$2-'Indicator Date hidden'!E12)</f>
        <v>0</v>
      </c>
      <c r="E11" s="25">
        <f>IF('Indicator Date hidden'!F12="x","x",$E$2-'Indicator Date hidden'!F12)</f>
        <v>0</v>
      </c>
      <c r="F11" s="25">
        <f>IF('Indicator Date hidden'!G12="x","x",$F$2-'Indicator Date hidden'!G12)</f>
        <v>0</v>
      </c>
      <c r="G11" s="25">
        <f>IF('Indicator Date hidden'!H12="x","x",$G$2-'Indicator Date hidden'!H12)</f>
        <v>0</v>
      </c>
      <c r="H11" s="25">
        <f>IF('Indicator Date hidden'!I12="x","x",$H$2-'Indicator Date hidden'!I12)</f>
        <v>0</v>
      </c>
      <c r="I11" s="25">
        <f>IF('Indicator Date hidden'!J12="x","x",$I$2-'Indicator Date hidden'!J12)</f>
        <v>0</v>
      </c>
      <c r="J11" s="25">
        <f>IF('Indicator Date hidden'!K12="x","x",$J$2-'Indicator Date hidden'!K12)</f>
        <v>0</v>
      </c>
      <c r="K11" s="25">
        <f>IF('Indicator Date hidden'!L12="x","x",$K$2-'Indicator Date hidden'!L12)</f>
        <v>0</v>
      </c>
      <c r="L11" s="25">
        <f>IF('Indicator Date hidden'!M12="x","x",$L$2-'Indicator Date hidden'!M12)</f>
        <v>0</v>
      </c>
      <c r="M11" s="25">
        <f>IF('Indicator Date hidden'!N12="x","x",$M$2-'Indicator Date hidden'!N12)</f>
        <v>0</v>
      </c>
      <c r="N11" s="25">
        <f>IF('Indicator Date hidden'!O12="x","x",$N$2-'Indicator Date hidden'!O12)</f>
        <v>0</v>
      </c>
      <c r="O11" s="25">
        <f>IF('Indicator Date hidden'!P12="x","x",$O$2-'Indicator Date hidden'!P12)</f>
        <v>0</v>
      </c>
      <c r="P11" s="25">
        <f>IF('Indicator Date hidden'!Q12="x","x",$P$2-'Indicator Date hidden'!Q12)</f>
        <v>0</v>
      </c>
      <c r="Q11" s="25" t="str">
        <f>IF('Indicator Date hidden'!R12="x","x",$Q$2-'Indicator Date hidden'!R12)</f>
        <v>x</v>
      </c>
      <c r="R11" s="25">
        <f>IF('Indicator Date hidden'!S12="x","x",$R$2-'Indicator Date hidden'!S12)</f>
        <v>0</v>
      </c>
      <c r="S11" s="25">
        <f>IF('Indicator Date hidden'!T12="x","x",$S$2-'Indicator Date hidden'!T12)</f>
        <v>0</v>
      </c>
      <c r="T11" s="25">
        <f>IF('Indicator Date hidden'!U12="x","x",$T$2-'Indicator Date hidden'!U12)</f>
        <v>0</v>
      </c>
      <c r="U11" s="25" t="str">
        <f>IF('Indicator Date hidden'!V12="x","x",$U$2-'Indicator Date hidden'!V12)</f>
        <v>x</v>
      </c>
      <c r="V11" s="25">
        <f>IF('Indicator Date hidden'!W12="x","x",$V$2-'Indicator Date hidden'!W12)</f>
        <v>0</v>
      </c>
      <c r="W11" s="25" t="str">
        <f>IF('Indicator Date hidden'!X12="x","x",$W$2-'Indicator Date hidden'!X12)</f>
        <v>x</v>
      </c>
      <c r="X11" s="25">
        <f>IF('Indicator Date hidden'!Y12="x","x",$X$2-'Indicator Date hidden'!Y12)</f>
        <v>3</v>
      </c>
      <c r="Y11" s="25">
        <f>IF('Indicator Date hidden'!Z12="x","x",$Y$2-'Indicator Date hidden'!Z12)</f>
        <v>0</v>
      </c>
      <c r="Z11" s="25">
        <f>IF('Indicator Date hidden'!AA12="x","x",$Z$2-'Indicator Date hidden'!AA12)</f>
        <v>0</v>
      </c>
      <c r="AA11" s="25" t="str">
        <f>IF('Indicator Date hidden'!AB12="x","x",$AA$2-'Indicator Date hidden'!AB12)</f>
        <v>x</v>
      </c>
      <c r="AB11" s="25">
        <f>IF('Indicator Date hidden'!AC12="x","x",$AB$2-'Indicator Date hidden'!AC12)</f>
        <v>0</v>
      </c>
      <c r="AC11" s="25">
        <f>IF('Indicator Date hidden'!AD12="x","x",$AC$2-'Indicator Date hidden'!AD12)</f>
        <v>0</v>
      </c>
      <c r="AD11" s="25" t="str">
        <f>IF('Indicator Date hidden'!AE12="x","x",$AD$2-'Indicator Date hidden'!AE12)</f>
        <v>x</v>
      </c>
      <c r="AE11" s="25">
        <f>IF('Indicator Date hidden'!AF12="x","x",$AE$2-'Indicator Date hidden'!AF12)</f>
        <v>0</v>
      </c>
      <c r="AF11" s="25">
        <f>IF('Indicator Date hidden'!AG12="x","x",$AF$2-'Indicator Date hidden'!AG12)</f>
        <v>1</v>
      </c>
      <c r="AG11" s="25">
        <f>IF('Indicator Date hidden'!AH12="x","x",$AG$2-'Indicator Date hidden'!AH12)</f>
        <v>0</v>
      </c>
      <c r="AH11" s="25">
        <f>IF('Indicator Date hidden'!AI12="x","x",$AH$2-'Indicator Date hidden'!AI12)</f>
        <v>0</v>
      </c>
      <c r="AI11" s="25">
        <f>IF('Indicator Date hidden'!AJ12="x","x",$AI$2-'Indicator Date hidden'!AJ12)</f>
        <v>0</v>
      </c>
      <c r="AJ11" s="25" t="str">
        <f>IF('Indicator Date hidden'!AK12="x","x",$AJ$2-'Indicator Date hidden'!AK12)</f>
        <v>x</v>
      </c>
      <c r="AK11" s="25">
        <f>IF('Indicator Date hidden'!AL12="x","x",$AK$2-'Indicator Date hidden'!AL12)</f>
        <v>1</v>
      </c>
      <c r="AL11" s="25">
        <f>IF('Indicator Date hidden'!AM12="x","x",$AL$2-'Indicator Date hidden'!AM12)</f>
        <v>0</v>
      </c>
      <c r="AM11" s="25">
        <f>IF('Indicator Date hidden'!AN12="x","x",$AM$2-'Indicator Date hidden'!AN12)</f>
        <v>0</v>
      </c>
      <c r="AN11" s="25">
        <f>IF('Indicator Date hidden'!AO12="x","x",$AN$2-'Indicator Date hidden'!AO12)</f>
        <v>0</v>
      </c>
      <c r="AO11" s="25">
        <f>IF('Indicator Date hidden'!AP12="x","x",$AO$2-'Indicator Date hidden'!AP12)</f>
        <v>0</v>
      </c>
      <c r="AP11" s="25">
        <f>IF('Indicator Date hidden'!AQ12="x","x",$AP$2-'Indicator Date hidden'!AQ12)</f>
        <v>0</v>
      </c>
      <c r="AQ11" s="25">
        <f>IF('Indicator Date hidden'!AR12="x","x",$AQ$2-'Indicator Date hidden'!AR12)</f>
        <v>0</v>
      </c>
      <c r="AR11" s="25">
        <f>IF('Indicator Date hidden'!AS12="x","x",$AR$2-'Indicator Date hidden'!AS12)</f>
        <v>0</v>
      </c>
      <c r="AS11" s="25">
        <f>IF('Indicator Date hidden'!AT12="x","x",$AS$2-'Indicator Date hidden'!AT12)</f>
        <v>0</v>
      </c>
      <c r="AT11" s="25">
        <f>IF('Indicator Date hidden'!AU12="x","x",$AT$2-'Indicator Date hidden'!AU12)</f>
        <v>0</v>
      </c>
      <c r="AU11" s="25" t="str">
        <f>IF('Indicator Date hidden'!AV12="x","x",$AU$2-'Indicator Date hidden'!AV12)</f>
        <v>x</v>
      </c>
      <c r="AV11" s="25">
        <f>IF('Indicator Date hidden'!AW12="x","x",$AV$2-'Indicator Date hidden'!AW12)</f>
        <v>0</v>
      </c>
      <c r="AW11" s="25">
        <f>IF('Indicator Date hidden'!AX12="x","x",$AW$2-'Indicator Date hidden'!AX12)</f>
        <v>0</v>
      </c>
      <c r="AX11" s="25">
        <f>IF('Indicator Date hidden'!AY12="x","x",$AX$2-'Indicator Date hidden'!AY12)</f>
        <v>0</v>
      </c>
      <c r="AY11" s="25">
        <f>IF('Indicator Date hidden'!AZ12="x","x",$AY$2-'Indicator Date hidden'!AZ12)</f>
        <v>0</v>
      </c>
      <c r="AZ11" s="25">
        <f>IF('Indicator Date hidden'!BA12="x","x",$AZ$2-'Indicator Date hidden'!BA12)</f>
        <v>0</v>
      </c>
      <c r="BA11">
        <f t="shared" si="0"/>
        <v>5</v>
      </c>
      <c r="BB11" s="26">
        <f t="shared" si="1"/>
        <v>0.11363636363636363</v>
      </c>
      <c r="BC11">
        <f t="shared" si="2"/>
        <v>3</v>
      </c>
      <c r="BD11" s="26">
        <f t="shared" si="3"/>
        <v>0.48691557467337615</v>
      </c>
      <c r="BE11" s="28">
        <f t="shared" si="4"/>
        <v>0</v>
      </c>
    </row>
    <row r="12" spans="1:57" x14ac:dyDescent="0.35">
      <c r="A12" t="s">
        <v>10151</v>
      </c>
      <c r="B12" s="25">
        <f>IF('Indicator Date hidden'!C13="x","x",$B$2-'Indicator Date hidden'!C13)</f>
        <v>0</v>
      </c>
      <c r="C12" s="25">
        <f>IF('Indicator Date hidden'!D13="x","x",$C$2-'Indicator Date hidden'!D13)</f>
        <v>0</v>
      </c>
      <c r="D12" s="25">
        <f>IF('Indicator Date hidden'!E13="x","x",$D$2-'Indicator Date hidden'!E13)</f>
        <v>0</v>
      </c>
      <c r="E12" s="25">
        <f>IF('Indicator Date hidden'!F13="x","x",$E$2-'Indicator Date hidden'!F13)</f>
        <v>0</v>
      </c>
      <c r="F12" s="25">
        <f>IF('Indicator Date hidden'!G13="x","x",$F$2-'Indicator Date hidden'!G13)</f>
        <v>0</v>
      </c>
      <c r="G12" s="25">
        <f>IF('Indicator Date hidden'!H13="x","x",$G$2-'Indicator Date hidden'!H13)</f>
        <v>0</v>
      </c>
      <c r="H12" s="25">
        <f>IF('Indicator Date hidden'!I13="x","x",$H$2-'Indicator Date hidden'!I13)</f>
        <v>0</v>
      </c>
      <c r="I12" s="25">
        <f>IF('Indicator Date hidden'!J13="x","x",$I$2-'Indicator Date hidden'!J13)</f>
        <v>0</v>
      </c>
      <c r="J12" s="25">
        <f>IF('Indicator Date hidden'!K13="x","x",$J$2-'Indicator Date hidden'!K13)</f>
        <v>0</v>
      </c>
      <c r="K12" s="25">
        <f>IF('Indicator Date hidden'!L13="x","x",$K$2-'Indicator Date hidden'!L13)</f>
        <v>0</v>
      </c>
      <c r="L12" s="25">
        <f>IF('Indicator Date hidden'!M13="x","x",$L$2-'Indicator Date hidden'!M13)</f>
        <v>0</v>
      </c>
      <c r="M12" s="25">
        <f>IF('Indicator Date hidden'!N13="x","x",$M$2-'Indicator Date hidden'!N13)</f>
        <v>0</v>
      </c>
      <c r="N12" s="25">
        <f>IF('Indicator Date hidden'!O13="x","x",$N$2-'Indicator Date hidden'!O13)</f>
        <v>0</v>
      </c>
      <c r="O12" s="25">
        <f>IF('Indicator Date hidden'!P13="x","x",$O$2-'Indicator Date hidden'!P13)</f>
        <v>0</v>
      </c>
      <c r="P12" s="25">
        <f>IF('Indicator Date hidden'!Q13="x","x",$P$2-'Indicator Date hidden'!Q13)</f>
        <v>0</v>
      </c>
      <c r="Q12" s="25">
        <f>IF('Indicator Date hidden'!R13="x","x",$Q$2-'Indicator Date hidden'!R13)</f>
        <v>8</v>
      </c>
      <c r="R12" s="25">
        <f>IF('Indicator Date hidden'!S13="x","x",$R$2-'Indicator Date hidden'!S13)</f>
        <v>0</v>
      </c>
      <c r="S12" s="25">
        <f>IF('Indicator Date hidden'!T13="x","x",$S$2-'Indicator Date hidden'!T13)</f>
        <v>0</v>
      </c>
      <c r="T12" s="25">
        <f>IF('Indicator Date hidden'!U13="x","x",$T$2-'Indicator Date hidden'!U13)</f>
        <v>0</v>
      </c>
      <c r="U12" s="25">
        <f>IF('Indicator Date hidden'!V13="x","x",$U$2-'Indicator Date hidden'!V13)</f>
        <v>0</v>
      </c>
      <c r="V12" s="25">
        <f>IF('Indicator Date hidden'!W13="x","x",$V$2-'Indicator Date hidden'!W13)</f>
        <v>0</v>
      </c>
      <c r="W12" s="25">
        <f>IF('Indicator Date hidden'!X13="x","x",$W$2-'Indicator Date hidden'!X13)</f>
        <v>1</v>
      </c>
      <c r="X12" s="25">
        <f>IF('Indicator Date hidden'!Y13="x","x",$X$2-'Indicator Date hidden'!Y13)</f>
        <v>1</v>
      </c>
      <c r="Y12" s="25">
        <f>IF('Indicator Date hidden'!Z13="x","x",$Y$2-'Indicator Date hidden'!Z13)</f>
        <v>0</v>
      </c>
      <c r="Z12" s="25">
        <f>IF('Indicator Date hidden'!AA13="x","x",$Z$2-'Indicator Date hidden'!AA13)</f>
        <v>0</v>
      </c>
      <c r="AA12" s="25">
        <f>IF('Indicator Date hidden'!AB13="x","x",$AA$2-'Indicator Date hidden'!AB13)</f>
        <v>0</v>
      </c>
      <c r="AB12" s="25">
        <f>IF('Indicator Date hidden'!AC13="x","x",$AB$2-'Indicator Date hidden'!AC13)</f>
        <v>0</v>
      </c>
      <c r="AC12" s="25">
        <f>IF('Indicator Date hidden'!AD13="x","x",$AC$2-'Indicator Date hidden'!AD13)</f>
        <v>0</v>
      </c>
      <c r="AD12" s="25">
        <f>IF('Indicator Date hidden'!AE13="x","x",$AD$2-'Indicator Date hidden'!AE13)</f>
        <v>0</v>
      </c>
      <c r="AE12" s="25">
        <f>IF('Indicator Date hidden'!AF13="x","x",$AE$2-'Indicator Date hidden'!AF13)</f>
        <v>0</v>
      </c>
      <c r="AF12" s="25">
        <f>IF('Indicator Date hidden'!AG13="x","x",$AF$2-'Indicator Date hidden'!AG13)</f>
        <v>5</v>
      </c>
      <c r="AG12" s="25">
        <f>IF('Indicator Date hidden'!AH13="x","x",$AG$2-'Indicator Date hidden'!AH13)</f>
        <v>0</v>
      </c>
      <c r="AH12" s="25">
        <f>IF('Indicator Date hidden'!AI13="x","x",$AH$2-'Indicator Date hidden'!AI13)</f>
        <v>0</v>
      </c>
      <c r="AI12" s="25">
        <f>IF('Indicator Date hidden'!AJ13="x","x",$AI$2-'Indicator Date hidden'!AJ13)</f>
        <v>0</v>
      </c>
      <c r="AJ12" s="25">
        <f>IF('Indicator Date hidden'!AK13="x","x",$AJ$2-'Indicator Date hidden'!AK13)</f>
        <v>1</v>
      </c>
      <c r="AK12" s="25">
        <f>IF('Indicator Date hidden'!AL13="x","x",$AK$2-'Indicator Date hidden'!AL13)</f>
        <v>1</v>
      </c>
      <c r="AL12" s="25">
        <f>IF('Indicator Date hidden'!AM13="x","x",$AL$2-'Indicator Date hidden'!AM13)</f>
        <v>0</v>
      </c>
      <c r="AM12" s="25">
        <f>IF('Indicator Date hidden'!AN13="x","x",$AM$2-'Indicator Date hidden'!AN13)</f>
        <v>0</v>
      </c>
      <c r="AN12" s="25">
        <f>IF('Indicator Date hidden'!AO13="x","x",$AN$2-'Indicator Date hidden'!AO13)</f>
        <v>0</v>
      </c>
      <c r="AO12" s="25" t="str">
        <f>IF('Indicator Date hidden'!AP13="x","x",$AO$2-'Indicator Date hidden'!AP13)</f>
        <v>x</v>
      </c>
      <c r="AP12" s="25" t="str">
        <f>IF('Indicator Date hidden'!AQ13="x","x",$AP$2-'Indicator Date hidden'!AQ13)</f>
        <v>x</v>
      </c>
      <c r="AQ12" s="25" t="str">
        <f>IF('Indicator Date hidden'!AR13="x","x",$AQ$2-'Indicator Date hidden'!AR13)</f>
        <v>x</v>
      </c>
      <c r="AR12" s="25">
        <f>IF('Indicator Date hidden'!AS13="x","x",$AR$2-'Indicator Date hidden'!AS13)</f>
        <v>0</v>
      </c>
      <c r="AS12" s="25">
        <f>IF('Indicator Date hidden'!AT13="x","x",$AS$2-'Indicator Date hidden'!AT13)</f>
        <v>0</v>
      </c>
      <c r="AT12" s="25">
        <f>IF('Indicator Date hidden'!AU13="x","x",$AT$2-'Indicator Date hidden'!AU13)</f>
        <v>0</v>
      </c>
      <c r="AU12" s="25">
        <f>IF('Indicator Date hidden'!AV13="x","x",$AU$2-'Indicator Date hidden'!AV13)</f>
        <v>0</v>
      </c>
      <c r="AV12" s="25">
        <f>IF('Indicator Date hidden'!AW13="x","x",$AV$2-'Indicator Date hidden'!AW13)</f>
        <v>0</v>
      </c>
      <c r="AW12" s="25">
        <f>IF('Indicator Date hidden'!AX13="x","x",$AW$2-'Indicator Date hidden'!AX13)</f>
        <v>0</v>
      </c>
      <c r="AX12" s="25">
        <f>IF('Indicator Date hidden'!AY13="x","x",$AX$2-'Indicator Date hidden'!AY13)</f>
        <v>0</v>
      </c>
      <c r="AY12" s="25">
        <f>IF('Indicator Date hidden'!AZ13="x","x",$AY$2-'Indicator Date hidden'!AZ13)</f>
        <v>0</v>
      </c>
      <c r="AZ12" s="25">
        <f>IF('Indicator Date hidden'!BA13="x","x",$AZ$2-'Indicator Date hidden'!BA13)</f>
        <v>0</v>
      </c>
      <c r="BA12">
        <f t="shared" si="0"/>
        <v>17</v>
      </c>
      <c r="BB12" s="26">
        <f t="shared" si="1"/>
        <v>0.35416666666666669</v>
      </c>
      <c r="BC12">
        <f t="shared" si="2"/>
        <v>6</v>
      </c>
      <c r="BD12" s="26">
        <f t="shared" si="3"/>
        <v>1.346129998262509</v>
      </c>
      <c r="BE12" s="28">
        <f t="shared" si="4"/>
        <v>0</v>
      </c>
    </row>
    <row r="13" spans="1:57" x14ac:dyDescent="0.35">
      <c r="A13" t="s">
        <v>10162</v>
      </c>
      <c r="B13" s="25">
        <f>IF('Indicator Date hidden'!C14="x","x",$B$2-'Indicator Date hidden'!C14)</f>
        <v>0</v>
      </c>
      <c r="C13" s="25">
        <f>IF('Indicator Date hidden'!D14="x","x",$C$2-'Indicator Date hidden'!D14)</f>
        <v>0</v>
      </c>
      <c r="D13" s="25">
        <f>IF('Indicator Date hidden'!E14="x","x",$D$2-'Indicator Date hidden'!E14)</f>
        <v>0</v>
      </c>
      <c r="E13" s="25">
        <f>IF('Indicator Date hidden'!F14="x","x",$E$2-'Indicator Date hidden'!F14)</f>
        <v>0</v>
      </c>
      <c r="F13" s="25">
        <f>IF('Indicator Date hidden'!G14="x","x",$F$2-'Indicator Date hidden'!G14)</f>
        <v>0</v>
      </c>
      <c r="G13" s="25">
        <f>IF('Indicator Date hidden'!H14="x","x",$G$2-'Indicator Date hidden'!H14)</f>
        <v>0</v>
      </c>
      <c r="H13" s="25">
        <f>IF('Indicator Date hidden'!I14="x","x",$H$2-'Indicator Date hidden'!I14)</f>
        <v>0</v>
      </c>
      <c r="I13" s="25">
        <f>IF('Indicator Date hidden'!J14="x","x",$I$2-'Indicator Date hidden'!J14)</f>
        <v>0</v>
      </c>
      <c r="J13" s="25">
        <f>IF('Indicator Date hidden'!K14="x","x",$J$2-'Indicator Date hidden'!K14)</f>
        <v>0</v>
      </c>
      <c r="K13" s="25">
        <f>IF('Indicator Date hidden'!L14="x","x",$K$2-'Indicator Date hidden'!L14)</f>
        <v>0</v>
      </c>
      <c r="L13" s="25">
        <f>IF('Indicator Date hidden'!M14="x","x",$L$2-'Indicator Date hidden'!M14)</f>
        <v>0</v>
      </c>
      <c r="M13" s="25">
        <f>IF('Indicator Date hidden'!N14="x","x",$M$2-'Indicator Date hidden'!N14)</f>
        <v>0</v>
      </c>
      <c r="N13" s="25">
        <f>IF('Indicator Date hidden'!O14="x","x",$N$2-'Indicator Date hidden'!O14)</f>
        <v>0</v>
      </c>
      <c r="O13" s="25">
        <f>IF('Indicator Date hidden'!P14="x","x",$O$2-'Indicator Date hidden'!P14)</f>
        <v>0</v>
      </c>
      <c r="P13" s="25">
        <f>IF('Indicator Date hidden'!Q14="x","x",$P$2-'Indicator Date hidden'!Q14)</f>
        <v>0</v>
      </c>
      <c r="Q13" s="25" t="str">
        <f>IF('Indicator Date hidden'!R14="x","x",$Q$2-'Indicator Date hidden'!R14)</f>
        <v>x</v>
      </c>
      <c r="R13" s="25">
        <f>IF('Indicator Date hidden'!S14="x","x",$R$2-'Indicator Date hidden'!S14)</f>
        <v>0</v>
      </c>
      <c r="S13" s="25">
        <f>IF('Indicator Date hidden'!T14="x","x",$S$2-'Indicator Date hidden'!T14)</f>
        <v>0</v>
      </c>
      <c r="T13" s="25">
        <f>IF('Indicator Date hidden'!U14="x","x",$T$2-'Indicator Date hidden'!U14)</f>
        <v>0</v>
      </c>
      <c r="U13" s="25" t="str">
        <f>IF('Indicator Date hidden'!V14="x","x",$U$2-'Indicator Date hidden'!V14)</f>
        <v>x</v>
      </c>
      <c r="V13" s="25">
        <f>IF('Indicator Date hidden'!W14="x","x",$V$2-'Indicator Date hidden'!W14)</f>
        <v>0</v>
      </c>
      <c r="W13" s="25" t="str">
        <f>IF('Indicator Date hidden'!X14="x","x",$W$2-'Indicator Date hidden'!X14)</f>
        <v>x</v>
      </c>
      <c r="X13" s="25">
        <f>IF('Indicator Date hidden'!Y14="x","x",$X$2-'Indicator Date hidden'!Y14)</f>
        <v>6</v>
      </c>
      <c r="Y13" s="25">
        <f>IF('Indicator Date hidden'!Z14="x","x",$Y$2-'Indicator Date hidden'!Z14)</f>
        <v>0</v>
      </c>
      <c r="Z13" s="25">
        <f>IF('Indicator Date hidden'!AA14="x","x",$Z$2-'Indicator Date hidden'!AA14)</f>
        <v>0</v>
      </c>
      <c r="AA13" s="25">
        <f>IF('Indicator Date hidden'!AB14="x","x",$AA$2-'Indicator Date hidden'!AB14)</f>
        <v>1</v>
      </c>
      <c r="AB13" s="25">
        <f>IF('Indicator Date hidden'!AC14="x","x",$AB$2-'Indicator Date hidden'!AC14)</f>
        <v>0</v>
      </c>
      <c r="AC13" s="25">
        <f>IF('Indicator Date hidden'!AD14="x","x",$AC$2-'Indicator Date hidden'!AD14)</f>
        <v>0</v>
      </c>
      <c r="AD13" s="25" t="str">
        <f>IF('Indicator Date hidden'!AE14="x","x",$AD$2-'Indicator Date hidden'!AE14)</f>
        <v>x</v>
      </c>
      <c r="AE13" s="25">
        <f>IF('Indicator Date hidden'!AF14="x","x",$AE$2-'Indicator Date hidden'!AF14)</f>
        <v>0</v>
      </c>
      <c r="AF13" s="25" t="str">
        <f>IF('Indicator Date hidden'!AG14="x","x",$AF$2-'Indicator Date hidden'!AG14)</f>
        <v>x</v>
      </c>
      <c r="AG13" s="25">
        <f>IF('Indicator Date hidden'!AH14="x","x",$AG$2-'Indicator Date hidden'!AH14)</f>
        <v>0</v>
      </c>
      <c r="AH13" s="25">
        <f>IF('Indicator Date hidden'!AI14="x","x",$AH$2-'Indicator Date hidden'!AI14)</f>
        <v>0</v>
      </c>
      <c r="AI13" s="25">
        <f>IF('Indicator Date hidden'!AJ14="x","x",$AI$2-'Indicator Date hidden'!AJ14)</f>
        <v>0</v>
      </c>
      <c r="AJ13" s="25" t="str">
        <f>IF('Indicator Date hidden'!AK14="x","x",$AJ$2-'Indicator Date hidden'!AK14)</f>
        <v>x</v>
      </c>
      <c r="AK13" s="25">
        <f>IF('Indicator Date hidden'!AL14="x","x",$AK$2-'Indicator Date hidden'!AL14)</f>
        <v>1</v>
      </c>
      <c r="AL13" s="25">
        <f>IF('Indicator Date hidden'!AM14="x","x",$AL$2-'Indicator Date hidden'!AM14)</f>
        <v>0</v>
      </c>
      <c r="AM13" s="25">
        <f>IF('Indicator Date hidden'!AN14="x","x",$AM$2-'Indicator Date hidden'!AN14)</f>
        <v>0</v>
      </c>
      <c r="AN13" s="25">
        <f>IF('Indicator Date hidden'!AO14="x","x",$AN$2-'Indicator Date hidden'!AO14)</f>
        <v>0</v>
      </c>
      <c r="AO13" s="25">
        <f>IF('Indicator Date hidden'!AP14="x","x",$AO$2-'Indicator Date hidden'!AP14)</f>
        <v>0</v>
      </c>
      <c r="AP13" s="25">
        <f>IF('Indicator Date hidden'!AQ14="x","x",$AP$2-'Indicator Date hidden'!AQ14)</f>
        <v>0</v>
      </c>
      <c r="AQ13" s="25" t="str">
        <f>IF('Indicator Date hidden'!AR14="x","x",$AQ$2-'Indicator Date hidden'!AR14)</f>
        <v>x</v>
      </c>
      <c r="AR13" s="25">
        <f>IF('Indicator Date hidden'!AS14="x","x",$AR$2-'Indicator Date hidden'!AS14)</f>
        <v>0</v>
      </c>
      <c r="AS13" s="25">
        <f>IF('Indicator Date hidden'!AT14="x","x",$AS$2-'Indicator Date hidden'!AT14)</f>
        <v>0</v>
      </c>
      <c r="AT13" s="25">
        <f>IF('Indicator Date hidden'!AU14="x","x",$AT$2-'Indicator Date hidden'!AU14)</f>
        <v>0</v>
      </c>
      <c r="AU13" s="25" t="str">
        <f>IF('Indicator Date hidden'!AV14="x","x",$AU$2-'Indicator Date hidden'!AV14)</f>
        <v>x</v>
      </c>
      <c r="AV13" s="25">
        <f>IF('Indicator Date hidden'!AW14="x","x",$AV$2-'Indicator Date hidden'!AW14)</f>
        <v>0</v>
      </c>
      <c r="AW13" s="25">
        <f>IF('Indicator Date hidden'!AX14="x","x",$AW$2-'Indicator Date hidden'!AX14)</f>
        <v>0</v>
      </c>
      <c r="AX13" s="25">
        <f>IF('Indicator Date hidden'!AY14="x","x",$AX$2-'Indicator Date hidden'!AY14)</f>
        <v>0</v>
      </c>
      <c r="AY13" s="25">
        <f>IF('Indicator Date hidden'!AZ14="x","x",$AY$2-'Indicator Date hidden'!AZ14)</f>
        <v>0</v>
      </c>
      <c r="AZ13" s="25">
        <f>IF('Indicator Date hidden'!BA14="x","x",$AZ$2-'Indicator Date hidden'!BA14)</f>
        <v>0</v>
      </c>
      <c r="BA13">
        <f t="shared" si="0"/>
        <v>8</v>
      </c>
      <c r="BB13" s="26">
        <f t="shared" si="1"/>
        <v>0.18604651162790697</v>
      </c>
      <c r="BC13">
        <f t="shared" si="2"/>
        <v>3</v>
      </c>
      <c r="BD13" s="26">
        <f t="shared" si="3"/>
        <v>0.92147036075157907</v>
      </c>
      <c r="BE13" s="28">
        <f t="shared" si="4"/>
        <v>0</v>
      </c>
    </row>
    <row r="14" spans="1:57" x14ac:dyDescent="0.35">
      <c r="A14" t="s">
        <v>10160</v>
      </c>
      <c r="B14" s="25">
        <f>IF('Indicator Date hidden'!C15="x","x",$B$2-'Indicator Date hidden'!C15)</f>
        <v>0</v>
      </c>
      <c r="C14" s="25">
        <f>IF('Indicator Date hidden'!D15="x","x",$C$2-'Indicator Date hidden'!D15)</f>
        <v>0</v>
      </c>
      <c r="D14" s="25">
        <f>IF('Indicator Date hidden'!E15="x","x",$D$2-'Indicator Date hidden'!E15)</f>
        <v>0</v>
      </c>
      <c r="E14" s="25">
        <f>IF('Indicator Date hidden'!F15="x","x",$E$2-'Indicator Date hidden'!F15)</f>
        <v>0</v>
      </c>
      <c r="F14" s="25">
        <f>IF('Indicator Date hidden'!G15="x","x",$F$2-'Indicator Date hidden'!G15)</f>
        <v>0</v>
      </c>
      <c r="G14" s="25">
        <f>IF('Indicator Date hidden'!H15="x","x",$G$2-'Indicator Date hidden'!H15)</f>
        <v>0</v>
      </c>
      <c r="H14" s="25">
        <f>IF('Indicator Date hidden'!I15="x","x",$H$2-'Indicator Date hidden'!I15)</f>
        <v>0</v>
      </c>
      <c r="I14" s="25">
        <f>IF('Indicator Date hidden'!J15="x","x",$I$2-'Indicator Date hidden'!J15)</f>
        <v>0</v>
      </c>
      <c r="J14" s="25">
        <f>IF('Indicator Date hidden'!K15="x","x",$J$2-'Indicator Date hidden'!K15)</f>
        <v>0</v>
      </c>
      <c r="K14" s="25">
        <f>IF('Indicator Date hidden'!L15="x","x",$K$2-'Indicator Date hidden'!L15)</f>
        <v>0</v>
      </c>
      <c r="L14" s="25">
        <f>IF('Indicator Date hidden'!M15="x","x",$L$2-'Indicator Date hidden'!M15)</f>
        <v>0</v>
      </c>
      <c r="M14" s="25">
        <f>IF('Indicator Date hidden'!N15="x","x",$M$2-'Indicator Date hidden'!N15)</f>
        <v>0</v>
      </c>
      <c r="N14" s="25">
        <f>IF('Indicator Date hidden'!O15="x","x",$N$2-'Indicator Date hidden'!O15)</f>
        <v>0</v>
      </c>
      <c r="O14" s="25">
        <f>IF('Indicator Date hidden'!P15="x","x",$O$2-'Indicator Date hidden'!P15)</f>
        <v>0</v>
      </c>
      <c r="P14" s="25">
        <f>IF('Indicator Date hidden'!Q15="x","x",$P$2-'Indicator Date hidden'!Q15)</f>
        <v>0</v>
      </c>
      <c r="Q14" s="25" t="str">
        <f>IF('Indicator Date hidden'!R15="x","x",$Q$2-'Indicator Date hidden'!R15)</f>
        <v>x</v>
      </c>
      <c r="R14" s="25">
        <f>IF('Indicator Date hidden'!S15="x","x",$R$2-'Indicator Date hidden'!S15)</f>
        <v>0</v>
      </c>
      <c r="S14" s="25">
        <f>IF('Indicator Date hidden'!T15="x","x",$S$2-'Indicator Date hidden'!T15)</f>
        <v>0</v>
      </c>
      <c r="T14" s="25">
        <f>IF('Indicator Date hidden'!U15="x","x",$T$2-'Indicator Date hidden'!U15)</f>
        <v>0</v>
      </c>
      <c r="U14" s="25" t="str">
        <f>IF('Indicator Date hidden'!V15="x","x",$U$2-'Indicator Date hidden'!V15)</f>
        <v>x</v>
      </c>
      <c r="V14" s="25">
        <f>IF('Indicator Date hidden'!W15="x","x",$V$2-'Indicator Date hidden'!W15)</f>
        <v>0</v>
      </c>
      <c r="W14" s="25" t="str">
        <f>IF('Indicator Date hidden'!X15="x","x",$W$2-'Indicator Date hidden'!X15)</f>
        <v>x</v>
      </c>
      <c r="X14" s="25">
        <f>IF('Indicator Date hidden'!Y15="x","x",$X$2-'Indicator Date hidden'!Y15)</f>
        <v>2</v>
      </c>
      <c r="Y14" s="25">
        <f>IF('Indicator Date hidden'!Z15="x","x",$Y$2-'Indicator Date hidden'!Z15)</f>
        <v>0</v>
      </c>
      <c r="Z14" s="25">
        <f>IF('Indicator Date hidden'!AA15="x","x",$Z$2-'Indicator Date hidden'!AA15)</f>
        <v>0</v>
      </c>
      <c r="AA14" s="25" t="str">
        <f>IF('Indicator Date hidden'!AB15="x","x",$AA$2-'Indicator Date hidden'!AB15)</f>
        <v>x</v>
      </c>
      <c r="AB14" s="25">
        <f>IF('Indicator Date hidden'!AC15="x","x",$AB$2-'Indicator Date hidden'!AC15)</f>
        <v>0</v>
      </c>
      <c r="AC14" s="25">
        <f>IF('Indicator Date hidden'!AD15="x","x",$AC$2-'Indicator Date hidden'!AD15)</f>
        <v>0</v>
      </c>
      <c r="AD14" s="25" t="str">
        <f>IF('Indicator Date hidden'!AE15="x","x",$AD$2-'Indicator Date hidden'!AE15)</f>
        <v>x</v>
      </c>
      <c r="AE14" s="25">
        <f>IF('Indicator Date hidden'!AF15="x","x",$AE$2-'Indicator Date hidden'!AF15)</f>
        <v>0</v>
      </c>
      <c r="AF14" s="25" t="str">
        <f>IF('Indicator Date hidden'!AG15="x","x",$AF$2-'Indicator Date hidden'!AG15)</f>
        <v>x</v>
      </c>
      <c r="AG14" s="25">
        <f>IF('Indicator Date hidden'!AH15="x","x",$AG$2-'Indicator Date hidden'!AH15)</f>
        <v>0</v>
      </c>
      <c r="AH14" s="25">
        <f>IF('Indicator Date hidden'!AI15="x","x",$AH$2-'Indicator Date hidden'!AI15)</f>
        <v>0</v>
      </c>
      <c r="AI14" s="25">
        <f>IF('Indicator Date hidden'!AJ15="x","x",$AI$2-'Indicator Date hidden'!AJ15)</f>
        <v>0</v>
      </c>
      <c r="AJ14" s="25" t="str">
        <f>IF('Indicator Date hidden'!AK15="x","x",$AJ$2-'Indicator Date hidden'!AK15)</f>
        <v>x</v>
      </c>
      <c r="AK14" s="25">
        <f>IF('Indicator Date hidden'!AL15="x","x",$AK$2-'Indicator Date hidden'!AL15)</f>
        <v>1</v>
      </c>
      <c r="AL14" s="25">
        <f>IF('Indicator Date hidden'!AM15="x","x",$AL$2-'Indicator Date hidden'!AM15)</f>
        <v>0</v>
      </c>
      <c r="AM14" s="25">
        <f>IF('Indicator Date hidden'!AN15="x","x",$AM$2-'Indicator Date hidden'!AN15)</f>
        <v>0</v>
      </c>
      <c r="AN14" s="25">
        <f>IF('Indicator Date hidden'!AO15="x","x",$AN$2-'Indicator Date hidden'!AO15)</f>
        <v>0</v>
      </c>
      <c r="AO14" s="25">
        <f>IF('Indicator Date hidden'!AP15="x","x",$AO$2-'Indicator Date hidden'!AP15)</f>
        <v>0</v>
      </c>
      <c r="AP14" s="25">
        <f>IF('Indicator Date hidden'!AQ15="x","x",$AP$2-'Indicator Date hidden'!AQ15)</f>
        <v>0</v>
      </c>
      <c r="AQ14" s="25">
        <f>IF('Indicator Date hidden'!AR15="x","x",$AQ$2-'Indicator Date hidden'!AR15)</f>
        <v>4</v>
      </c>
      <c r="AR14" s="25">
        <f>IF('Indicator Date hidden'!AS15="x","x",$AR$2-'Indicator Date hidden'!AS15)</f>
        <v>0</v>
      </c>
      <c r="AS14" s="25">
        <f>IF('Indicator Date hidden'!AT15="x","x",$AS$2-'Indicator Date hidden'!AT15)</f>
        <v>0</v>
      </c>
      <c r="AT14" s="25">
        <f>IF('Indicator Date hidden'!AU15="x","x",$AT$2-'Indicator Date hidden'!AU15)</f>
        <v>0</v>
      </c>
      <c r="AU14" s="25">
        <f>IF('Indicator Date hidden'!AV15="x","x",$AU$2-'Indicator Date hidden'!AV15)</f>
        <v>4</v>
      </c>
      <c r="AV14" s="25">
        <f>IF('Indicator Date hidden'!AW15="x","x",$AV$2-'Indicator Date hidden'!AW15)</f>
        <v>0</v>
      </c>
      <c r="AW14" s="25">
        <f>IF('Indicator Date hidden'!AX15="x","x",$AW$2-'Indicator Date hidden'!AX15)</f>
        <v>0</v>
      </c>
      <c r="AX14" s="25">
        <f>IF('Indicator Date hidden'!AY15="x","x",$AX$2-'Indicator Date hidden'!AY15)</f>
        <v>0</v>
      </c>
      <c r="AY14" s="25">
        <f>IF('Indicator Date hidden'!AZ15="x","x",$AY$2-'Indicator Date hidden'!AZ15)</f>
        <v>0</v>
      </c>
      <c r="AZ14" s="25">
        <f>IF('Indicator Date hidden'!BA15="x","x",$AZ$2-'Indicator Date hidden'!BA15)</f>
        <v>0</v>
      </c>
      <c r="BA14">
        <f t="shared" si="0"/>
        <v>11</v>
      </c>
      <c r="BB14" s="26">
        <f t="shared" si="1"/>
        <v>0.25</v>
      </c>
      <c r="BC14">
        <f t="shared" si="2"/>
        <v>4</v>
      </c>
      <c r="BD14" s="26">
        <f t="shared" si="3"/>
        <v>0.882274951990076</v>
      </c>
      <c r="BE14" s="28">
        <f t="shared" si="4"/>
        <v>0</v>
      </c>
    </row>
    <row r="15" spans="1:57" x14ac:dyDescent="0.35">
      <c r="A15" t="s">
        <v>10157</v>
      </c>
      <c r="B15" s="25">
        <f>IF('Indicator Date hidden'!C16="x","x",$B$2-'Indicator Date hidden'!C16)</f>
        <v>0</v>
      </c>
      <c r="C15" s="25">
        <f>IF('Indicator Date hidden'!D16="x","x",$C$2-'Indicator Date hidden'!D16)</f>
        <v>0</v>
      </c>
      <c r="D15" s="25">
        <f>IF('Indicator Date hidden'!E16="x","x",$D$2-'Indicator Date hidden'!E16)</f>
        <v>0</v>
      </c>
      <c r="E15" s="25">
        <f>IF('Indicator Date hidden'!F16="x","x",$E$2-'Indicator Date hidden'!F16)</f>
        <v>0</v>
      </c>
      <c r="F15" s="25">
        <f>IF('Indicator Date hidden'!G16="x","x",$F$2-'Indicator Date hidden'!G16)</f>
        <v>0</v>
      </c>
      <c r="G15" s="25">
        <f>IF('Indicator Date hidden'!H16="x","x",$G$2-'Indicator Date hidden'!H16)</f>
        <v>0</v>
      </c>
      <c r="H15" s="25">
        <f>IF('Indicator Date hidden'!I16="x","x",$H$2-'Indicator Date hidden'!I16)</f>
        <v>0</v>
      </c>
      <c r="I15" s="25">
        <f>IF('Indicator Date hidden'!J16="x","x",$I$2-'Indicator Date hidden'!J16)</f>
        <v>0</v>
      </c>
      <c r="J15" s="25">
        <f>IF('Indicator Date hidden'!K16="x","x",$J$2-'Indicator Date hidden'!K16)</f>
        <v>0</v>
      </c>
      <c r="K15" s="25">
        <f>IF('Indicator Date hidden'!L16="x","x",$K$2-'Indicator Date hidden'!L16)</f>
        <v>0</v>
      </c>
      <c r="L15" s="25">
        <f>IF('Indicator Date hidden'!M16="x","x",$L$2-'Indicator Date hidden'!M16)</f>
        <v>0</v>
      </c>
      <c r="M15" s="25">
        <f>IF('Indicator Date hidden'!N16="x","x",$M$2-'Indicator Date hidden'!N16)</f>
        <v>0</v>
      </c>
      <c r="N15" s="25">
        <f>IF('Indicator Date hidden'!O16="x","x",$N$2-'Indicator Date hidden'!O16)</f>
        <v>0</v>
      </c>
      <c r="O15" s="25">
        <f>IF('Indicator Date hidden'!P16="x","x",$O$2-'Indicator Date hidden'!P16)</f>
        <v>0</v>
      </c>
      <c r="P15" s="25">
        <f>IF('Indicator Date hidden'!Q16="x","x",$P$2-'Indicator Date hidden'!Q16)</f>
        <v>0</v>
      </c>
      <c r="Q15" s="25">
        <f>IF('Indicator Date hidden'!R16="x","x",$Q$2-'Indicator Date hidden'!R16)</f>
        <v>3</v>
      </c>
      <c r="R15" s="25">
        <f>IF('Indicator Date hidden'!S16="x","x",$R$2-'Indicator Date hidden'!S16)</f>
        <v>0</v>
      </c>
      <c r="S15" s="25">
        <f>IF('Indicator Date hidden'!T16="x","x",$S$2-'Indicator Date hidden'!T16)</f>
        <v>0</v>
      </c>
      <c r="T15" s="25">
        <f>IF('Indicator Date hidden'!U16="x","x",$T$2-'Indicator Date hidden'!U16)</f>
        <v>0</v>
      </c>
      <c r="U15" s="25">
        <f>IF('Indicator Date hidden'!V16="x","x",$U$2-'Indicator Date hidden'!V16)</f>
        <v>0</v>
      </c>
      <c r="V15" s="25">
        <f>IF('Indicator Date hidden'!W16="x","x",$V$2-'Indicator Date hidden'!W16)</f>
        <v>0</v>
      </c>
      <c r="W15" s="25">
        <f>IF('Indicator Date hidden'!X16="x","x",$W$2-'Indicator Date hidden'!X16)</f>
        <v>0</v>
      </c>
      <c r="X15" s="25">
        <f>IF('Indicator Date hidden'!Y16="x","x",$X$2-'Indicator Date hidden'!Y16)</f>
        <v>3</v>
      </c>
      <c r="Y15" s="25">
        <f>IF('Indicator Date hidden'!Z16="x","x",$Y$2-'Indicator Date hidden'!Z16)</f>
        <v>0</v>
      </c>
      <c r="Z15" s="25">
        <f>IF('Indicator Date hidden'!AA16="x","x",$Z$2-'Indicator Date hidden'!AA16)</f>
        <v>0</v>
      </c>
      <c r="AA15" s="25">
        <f>IF('Indicator Date hidden'!AB16="x","x",$AA$2-'Indicator Date hidden'!AB16)</f>
        <v>0</v>
      </c>
      <c r="AB15" s="25">
        <f>IF('Indicator Date hidden'!AC16="x","x",$AB$2-'Indicator Date hidden'!AC16)</f>
        <v>0</v>
      </c>
      <c r="AC15" s="25">
        <f>IF('Indicator Date hidden'!AD16="x","x",$AC$2-'Indicator Date hidden'!AD16)</f>
        <v>0</v>
      </c>
      <c r="AD15" s="25">
        <f>IF('Indicator Date hidden'!AE16="x","x",$AD$2-'Indicator Date hidden'!AE16)</f>
        <v>0</v>
      </c>
      <c r="AE15" s="25">
        <f>IF('Indicator Date hidden'!AF16="x","x",$AE$2-'Indicator Date hidden'!AF16)</f>
        <v>0</v>
      </c>
      <c r="AF15" s="25">
        <f>IF('Indicator Date hidden'!AG16="x","x",$AF$2-'Indicator Date hidden'!AG16)</f>
        <v>3</v>
      </c>
      <c r="AG15" s="25">
        <f>IF('Indicator Date hidden'!AH16="x","x",$AG$2-'Indicator Date hidden'!AH16)</f>
        <v>0</v>
      </c>
      <c r="AH15" s="25">
        <f>IF('Indicator Date hidden'!AI16="x","x",$AH$2-'Indicator Date hidden'!AI16)</f>
        <v>0</v>
      </c>
      <c r="AI15" s="25">
        <f>IF('Indicator Date hidden'!AJ16="x","x",$AI$2-'Indicator Date hidden'!AJ16)</f>
        <v>0</v>
      </c>
      <c r="AJ15" s="25">
        <f>IF('Indicator Date hidden'!AK16="x","x",$AJ$2-'Indicator Date hidden'!AK16)</f>
        <v>1</v>
      </c>
      <c r="AK15" s="25">
        <f>IF('Indicator Date hidden'!AL16="x","x",$AK$2-'Indicator Date hidden'!AL16)</f>
        <v>1</v>
      </c>
      <c r="AL15" s="25">
        <f>IF('Indicator Date hidden'!AM16="x","x",$AL$2-'Indicator Date hidden'!AM16)</f>
        <v>0</v>
      </c>
      <c r="AM15" s="25">
        <f>IF('Indicator Date hidden'!AN16="x","x",$AM$2-'Indicator Date hidden'!AN16)</f>
        <v>0</v>
      </c>
      <c r="AN15" s="25">
        <f>IF('Indicator Date hidden'!AO16="x","x",$AN$2-'Indicator Date hidden'!AO16)</f>
        <v>0</v>
      </c>
      <c r="AO15" s="25">
        <f>IF('Indicator Date hidden'!AP16="x","x",$AO$2-'Indicator Date hidden'!AP16)</f>
        <v>0</v>
      </c>
      <c r="AP15" s="25">
        <f>IF('Indicator Date hidden'!AQ16="x","x",$AP$2-'Indicator Date hidden'!AQ16)</f>
        <v>0</v>
      </c>
      <c r="AQ15" s="25">
        <f>IF('Indicator Date hidden'!AR16="x","x",$AQ$2-'Indicator Date hidden'!AR16)</f>
        <v>0</v>
      </c>
      <c r="AR15" s="25">
        <f>IF('Indicator Date hidden'!AS16="x","x",$AR$2-'Indicator Date hidden'!AS16)</f>
        <v>0</v>
      </c>
      <c r="AS15" s="25">
        <f>IF('Indicator Date hidden'!AT16="x","x",$AS$2-'Indicator Date hidden'!AT16)</f>
        <v>0</v>
      </c>
      <c r="AT15" s="25">
        <f>IF('Indicator Date hidden'!AU16="x","x",$AT$2-'Indicator Date hidden'!AU16)</f>
        <v>0</v>
      </c>
      <c r="AU15" s="25">
        <f>IF('Indicator Date hidden'!AV16="x","x",$AU$2-'Indicator Date hidden'!AV16)</f>
        <v>1</v>
      </c>
      <c r="AV15" s="25">
        <f>IF('Indicator Date hidden'!AW16="x","x",$AV$2-'Indicator Date hidden'!AW16)</f>
        <v>0</v>
      </c>
      <c r="AW15" s="25">
        <f>IF('Indicator Date hidden'!AX16="x","x",$AW$2-'Indicator Date hidden'!AX16)</f>
        <v>0</v>
      </c>
      <c r="AX15" s="25">
        <f>IF('Indicator Date hidden'!AY16="x","x",$AX$2-'Indicator Date hidden'!AY16)</f>
        <v>0</v>
      </c>
      <c r="AY15" s="25">
        <f>IF('Indicator Date hidden'!AZ16="x","x",$AY$2-'Indicator Date hidden'!AZ16)</f>
        <v>0</v>
      </c>
      <c r="AZ15" s="25">
        <f>IF('Indicator Date hidden'!BA16="x","x",$AZ$2-'Indicator Date hidden'!BA16)</f>
        <v>0</v>
      </c>
      <c r="BA15">
        <f t="shared" si="0"/>
        <v>12</v>
      </c>
      <c r="BB15" s="26">
        <f t="shared" si="1"/>
        <v>0.23529411764705882</v>
      </c>
      <c r="BC15">
        <f t="shared" si="2"/>
        <v>6</v>
      </c>
      <c r="BD15" s="26">
        <f t="shared" si="3"/>
        <v>0.72998080270534449</v>
      </c>
      <c r="BE15" s="28">
        <f t="shared" si="4"/>
        <v>0</v>
      </c>
    </row>
    <row r="16" spans="1:57" x14ac:dyDescent="0.35">
      <c r="A16" t="s">
        <v>10172</v>
      </c>
      <c r="B16" s="25">
        <f>IF('Indicator Date hidden'!C17="x","x",$B$2-'Indicator Date hidden'!C17)</f>
        <v>0</v>
      </c>
      <c r="C16" s="25">
        <f>IF('Indicator Date hidden'!D17="x","x",$C$2-'Indicator Date hidden'!D17)</f>
        <v>0</v>
      </c>
      <c r="D16" s="25">
        <f>IF('Indicator Date hidden'!E17="x","x",$D$2-'Indicator Date hidden'!E17)</f>
        <v>0</v>
      </c>
      <c r="E16" s="25">
        <f>IF('Indicator Date hidden'!F17="x","x",$E$2-'Indicator Date hidden'!F17)</f>
        <v>0</v>
      </c>
      <c r="F16" s="25">
        <f>IF('Indicator Date hidden'!G17="x","x",$F$2-'Indicator Date hidden'!G17)</f>
        <v>0</v>
      </c>
      <c r="G16" s="25">
        <f>IF('Indicator Date hidden'!H17="x","x",$G$2-'Indicator Date hidden'!H17)</f>
        <v>0</v>
      </c>
      <c r="H16" s="25">
        <f>IF('Indicator Date hidden'!I17="x","x",$H$2-'Indicator Date hidden'!I17)</f>
        <v>0</v>
      </c>
      <c r="I16" s="25">
        <f>IF('Indicator Date hidden'!J17="x","x",$I$2-'Indicator Date hidden'!J17)</f>
        <v>0</v>
      </c>
      <c r="J16" s="25">
        <f>IF('Indicator Date hidden'!K17="x","x",$J$2-'Indicator Date hidden'!K17)</f>
        <v>0</v>
      </c>
      <c r="K16" s="25">
        <f>IF('Indicator Date hidden'!L17="x","x",$K$2-'Indicator Date hidden'!L17)</f>
        <v>0</v>
      </c>
      <c r="L16" s="25">
        <f>IF('Indicator Date hidden'!M17="x","x",$L$2-'Indicator Date hidden'!M17)</f>
        <v>0</v>
      </c>
      <c r="M16" s="25">
        <f>IF('Indicator Date hidden'!N17="x","x",$M$2-'Indicator Date hidden'!N17)</f>
        <v>0</v>
      </c>
      <c r="N16" s="25">
        <f>IF('Indicator Date hidden'!O17="x","x",$N$2-'Indicator Date hidden'!O17)</f>
        <v>0</v>
      </c>
      <c r="O16" s="25">
        <f>IF('Indicator Date hidden'!P17="x","x",$O$2-'Indicator Date hidden'!P17)</f>
        <v>0</v>
      </c>
      <c r="P16" s="25">
        <f>IF('Indicator Date hidden'!Q17="x","x",$P$2-'Indicator Date hidden'!Q17)</f>
        <v>0</v>
      </c>
      <c r="Q16" s="25">
        <f>IF('Indicator Date hidden'!R17="x","x",$Q$2-'Indicator Date hidden'!R17)</f>
        <v>2</v>
      </c>
      <c r="R16" s="25">
        <f>IF('Indicator Date hidden'!S17="x","x",$R$2-'Indicator Date hidden'!S17)</f>
        <v>0</v>
      </c>
      <c r="S16" s="25">
        <f>IF('Indicator Date hidden'!T17="x","x",$S$2-'Indicator Date hidden'!T17)</f>
        <v>0</v>
      </c>
      <c r="T16" s="25">
        <f>IF('Indicator Date hidden'!U17="x","x",$T$2-'Indicator Date hidden'!U17)</f>
        <v>0</v>
      </c>
      <c r="U16" s="25" t="str">
        <f>IF('Indicator Date hidden'!V17="x","x",$U$2-'Indicator Date hidden'!V17)</f>
        <v>x</v>
      </c>
      <c r="V16" s="25">
        <f>IF('Indicator Date hidden'!W17="x","x",$V$2-'Indicator Date hidden'!W17)</f>
        <v>0</v>
      </c>
      <c r="W16" s="25">
        <f>IF('Indicator Date hidden'!X17="x","x",$W$2-'Indicator Date hidden'!X17)</f>
        <v>1</v>
      </c>
      <c r="X16" s="25">
        <f>IF('Indicator Date hidden'!Y17="x","x",$X$2-'Indicator Date hidden'!Y17)</f>
        <v>4</v>
      </c>
      <c r="Y16" s="25">
        <f>IF('Indicator Date hidden'!Z17="x","x",$Y$2-'Indicator Date hidden'!Z17)</f>
        <v>0</v>
      </c>
      <c r="Z16" s="25">
        <f>IF('Indicator Date hidden'!AA17="x","x",$Z$2-'Indicator Date hidden'!AA17)</f>
        <v>0</v>
      </c>
      <c r="AA16" s="25">
        <f>IF('Indicator Date hidden'!AB17="x","x",$AA$2-'Indicator Date hidden'!AB17)</f>
        <v>1</v>
      </c>
      <c r="AB16" s="25">
        <f>IF('Indicator Date hidden'!AC17="x","x",$AB$2-'Indicator Date hidden'!AC17)</f>
        <v>0</v>
      </c>
      <c r="AC16" s="25">
        <f>IF('Indicator Date hidden'!AD17="x","x",$AC$2-'Indicator Date hidden'!AD17)</f>
        <v>0</v>
      </c>
      <c r="AD16" s="25" t="str">
        <f>IF('Indicator Date hidden'!AE17="x","x",$AD$2-'Indicator Date hidden'!AE17)</f>
        <v>x</v>
      </c>
      <c r="AE16" s="25">
        <f>IF('Indicator Date hidden'!AF17="x","x",$AE$2-'Indicator Date hidden'!AF17)</f>
        <v>0</v>
      </c>
      <c r="AF16" s="25" t="str">
        <f>IF('Indicator Date hidden'!AG17="x","x",$AF$2-'Indicator Date hidden'!AG17)</f>
        <v>x</v>
      </c>
      <c r="AG16" s="25">
        <f>IF('Indicator Date hidden'!AH17="x","x",$AG$2-'Indicator Date hidden'!AH17)</f>
        <v>0</v>
      </c>
      <c r="AH16" s="25">
        <f>IF('Indicator Date hidden'!AI17="x","x",$AH$2-'Indicator Date hidden'!AI17)</f>
        <v>0</v>
      </c>
      <c r="AI16" s="25">
        <f>IF('Indicator Date hidden'!AJ17="x","x",$AI$2-'Indicator Date hidden'!AJ17)</f>
        <v>0</v>
      </c>
      <c r="AJ16" s="25" t="str">
        <f>IF('Indicator Date hidden'!AK17="x","x",$AJ$2-'Indicator Date hidden'!AK17)</f>
        <v>x</v>
      </c>
      <c r="AK16" s="25">
        <f>IF('Indicator Date hidden'!AL17="x","x",$AK$2-'Indicator Date hidden'!AL17)</f>
        <v>1</v>
      </c>
      <c r="AL16" s="25">
        <f>IF('Indicator Date hidden'!AM17="x","x",$AL$2-'Indicator Date hidden'!AM17)</f>
        <v>0</v>
      </c>
      <c r="AM16" s="25">
        <f>IF('Indicator Date hidden'!AN17="x","x",$AM$2-'Indicator Date hidden'!AN17)</f>
        <v>0</v>
      </c>
      <c r="AN16" s="25">
        <f>IF('Indicator Date hidden'!AO17="x","x",$AN$2-'Indicator Date hidden'!AO17)</f>
        <v>0</v>
      </c>
      <c r="AO16" s="25">
        <f>IF('Indicator Date hidden'!AP17="x","x",$AO$2-'Indicator Date hidden'!AP17)</f>
        <v>0</v>
      </c>
      <c r="AP16" s="25">
        <f>IF('Indicator Date hidden'!AQ17="x","x",$AP$2-'Indicator Date hidden'!AQ17)</f>
        <v>0</v>
      </c>
      <c r="AQ16" s="25">
        <f>IF('Indicator Date hidden'!AR17="x","x",$AQ$2-'Indicator Date hidden'!AR17)</f>
        <v>4</v>
      </c>
      <c r="AR16" s="25">
        <f>IF('Indicator Date hidden'!AS17="x","x",$AR$2-'Indicator Date hidden'!AS17)</f>
        <v>0</v>
      </c>
      <c r="AS16" s="25">
        <f>IF('Indicator Date hidden'!AT17="x","x",$AS$2-'Indicator Date hidden'!AT17)</f>
        <v>0</v>
      </c>
      <c r="AT16" s="25">
        <f>IF('Indicator Date hidden'!AU17="x","x",$AT$2-'Indicator Date hidden'!AU17)</f>
        <v>0</v>
      </c>
      <c r="AU16" s="25" t="str">
        <f>IF('Indicator Date hidden'!AV17="x","x",$AU$2-'Indicator Date hidden'!AV17)</f>
        <v>x</v>
      </c>
      <c r="AV16" s="25">
        <f>IF('Indicator Date hidden'!AW17="x","x",$AV$2-'Indicator Date hidden'!AW17)</f>
        <v>0</v>
      </c>
      <c r="AW16" s="25">
        <f>IF('Indicator Date hidden'!AX17="x","x",$AW$2-'Indicator Date hidden'!AX17)</f>
        <v>0</v>
      </c>
      <c r="AX16" s="25">
        <f>IF('Indicator Date hidden'!AY17="x","x",$AX$2-'Indicator Date hidden'!AY17)</f>
        <v>0</v>
      </c>
      <c r="AY16" s="25">
        <f>IF('Indicator Date hidden'!AZ17="x","x",$AY$2-'Indicator Date hidden'!AZ17)</f>
        <v>0</v>
      </c>
      <c r="AZ16" s="25">
        <f>IF('Indicator Date hidden'!BA17="x","x",$AZ$2-'Indicator Date hidden'!BA17)</f>
        <v>0</v>
      </c>
      <c r="BA16">
        <f t="shared" si="0"/>
        <v>13</v>
      </c>
      <c r="BB16" s="26">
        <f t="shared" si="1"/>
        <v>0.28260869565217389</v>
      </c>
      <c r="BC16">
        <f t="shared" si="2"/>
        <v>6</v>
      </c>
      <c r="BD16" s="26">
        <f t="shared" si="3"/>
        <v>0.87633236394549452</v>
      </c>
      <c r="BE16" s="28">
        <f t="shared" si="4"/>
        <v>0</v>
      </c>
    </row>
    <row r="17" spans="1:57" x14ac:dyDescent="0.35">
      <c r="A17" t="s">
        <v>10165</v>
      </c>
      <c r="B17" s="25">
        <f>IF('Indicator Date hidden'!C18="x","x",$B$2-'Indicator Date hidden'!C18)</f>
        <v>0</v>
      </c>
      <c r="C17" s="25">
        <f>IF('Indicator Date hidden'!D18="x","x",$C$2-'Indicator Date hidden'!D18)</f>
        <v>0</v>
      </c>
      <c r="D17" s="25">
        <f>IF('Indicator Date hidden'!E18="x","x",$D$2-'Indicator Date hidden'!E18)</f>
        <v>0</v>
      </c>
      <c r="E17" s="25">
        <f>IF('Indicator Date hidden'!F18="x","x",$E$2-'Indicator Date hidden'!F18)</f>
        <v>0</v>
      </c>
      <c r="F17" s="25">
        <f>IF('Indicator Date hidden'!G18="x","x",$F$2-'Indicator Date hidden'!G18)</f>
        <v>0</v>
      </c>
      <c r="G17" s="25">
        <f>IF('Indicator Date hidden'!H18="x","x",$G$2-'Indicator Date hidden'!H18)</f>
        <v>0</v>
      </c>
      <c r="H17" s="25">
        <f>IF('Indicator Date hidden'!I18="x","x",$H$2-'Indicator Date hidden'!I18)</f>
        <v>0</v>
      </c>
      <c r="I17" s="25">
        <f>IF('Indicator Date hidden'!J18="x","x",$I$2-'Indicator Date hidden'!J18)</f>
        <v>0</v>
      </c>
      <c r="J17" s="25">
        <f>IF('Indicator Date hidden'!K18="x","x",$J$2-'Indicator Date hidden'!K18)</f>
        <v>0</v>
      </c>
      <c r="K17" s="25">
        <f>IF('Indicator Date hidden'!L18="x","x",$K$2-'Indicator Date hidden'!L18)</f>
        <v>0</v>
      </c>
      <c r="L17" s="25">
        <f>IF('Indicator Date hidden'!M18="x","x",$L$2-'Indicator Date hidden'!M18)</f>
        <v>0</v>
      </c>
      <c r="M17" s="25">
        <f>IF('Indicator Date hidden'!N18="x","x",$M$2-'Indicator Date hidden'!N18)</f>
        <v>0</v>
      </c>
      <c r="N17" s="25">
        <f>IF('Indicator Date hidden'!O18="x","x",$N$2-'Indicator Date hidden'!O18)</f>
        <v>0</v>
      </c>
      <c r="O17" s="25">
        <f>IF('Indicator Date hidden'!P18="x","x",$O$2-'Indicator Date hidden'!P18)</f>
        <v>0</v>
      </c>
      <c r="P17" s="25">
        <f>IF('Indicator Date hidden'!Q18="x","x",$P$2-'Indicator Date hidden'!Q18)</f>
        <v>0</v>
      </c>
      <c r="Q17" s="25">
        <f>IF('Indicator Date hidden'!R18="x","x",$Q$2-'Indicator Date hidden'!R18)</f>
        <v>9</v>
      </c>
      <c r="R17" s="25">
        <f>IF('Indicator Date hidden'!S18="x","x",$R$2-'Indicator Date hidden'!S18)</f>
        <v>0</v>
      </c>
      <c r="S17" s="25">
        <f>IF('Indicator Date hidden'!T18="x","x",$S$2-'Indicator Date hidden'!T18)</f>
        <v>0</v>
      </c>
      <c r="T17" s="25">
        <f>IF('Indicator Date hidden'!U18="x","x",$T$2-'Indicator Date hidden'!U18)</f>
        <v>0</v>
      </c>
      <c r="U17" s="25">
        <f>IF('Indicator Date hidden'!V18="x","x",$U$2-'Indicator Date hidden'!V18)</f>
        <v>0</v>
      </c>
      <c r="V17" s="25">
        <f>IF('Indicator Date hidden'!W18="x","x",$V$2-'Indicator Date hidden'!W18)</f>
        <v>0</v>
      </c>
      <c r="W17" s="25">
        <f>IF('Indicator Date hidden'!X18="x","x",$W$2-'Indicator Date hidden'!X18)</f>
        <v>9</v>
      </c>
      <c r="X17" s="25">
        <f>IF('Indicator Date hidden'!Y18="x","x",$X$2-'Indicator Date hidden'!Y18)</f>
        <v>1</v>
      </c>
      <c r="Y17" s="25">
        <f>IF('Indicator Date hidden'!Z18="x","x",$Y$2-'Indicator Date hidden'!Z18)</f>
        <v>0</v>
      </c>
      <c r="Z17" s="25">
        <f>IF('Indicator Date hidden'!AA18="x","x",$Z$2-'Indicator Date hidden'!AA18)</f>
        <v>0</v>
      </c>
      <c r="AA17" s="25">
        <f>IF('Indicator Date hidden'!AB18="x","x",$AA$2-'Indicator Date hidden'!AB18)</f>
        <v>0</v>
      </c>
      <c r="AB17" s="25">
        <f>IF('Indicator Date hidden'!AC18="x","x",$AB$2-'Indicator Date hidden'!AC18)</f>
        <v>0</v>
      </c>
      <c r="AC17" s="25">
        <f>IF('Indicator Date hidden'!AD18="x","x",$AC$2-'Indicator Date hidden'!AD18)</f>
        <v>0</v>
      </c>
      <c r="AD17" s="25" t="str">
        <f>IF('Indicator Date hidden'!AE18="x","x",$AD$2-'Indicator Date hidden'!AE18)</f>
        <v>x</v>
      </c>
      <c r="AE17" s="25">
        <f>IF('Indicator Date hidden'!AF18="x","x",$AE$2-'Indicator Date hidden'!AF18)</f>
        <v>0</v>
      </c>
      <c r="AF17" s="25">
        <f>IF('Indicator Date hidden'!AG18="x","x",$AF$2-'Indicator Date hidden'!AG18)</f>
        <v>1</v>
      </c>
      <c r="AG17" s="25">
        <f>IF('Indicator Date hidden'!AH18="x","x",$AG$2-'Indicator Date hidden'!AH18)</f>
        <v>0</v>
      </c>
      <c r="AH17" s="25">
        <f>IF('Indicator Date hidden'!AI18="x","x",$AH$2-'Indicator Date hidden'!AI18)</f>
        <v>0</v>
      </c>
      <c r="AI17" s="25">
        <f>IF('Indicator Date hidden'!AJ18="x","x",$AI$2-'Indicator Date hidden'!AJ18)</f>
        <v>0</v>
      </c>
      <c r="AJ17" s="25" t="str">
        <f>IF('Indicator Date hidden'!AK18="x","x",$AJ$2-'Indicator Date hidden'!AK18)</f>
        <v>x</v>
      </c>
      <c r="AK17" s="25">
        <f>IF('Indicator Date hidden'!AL18="x","x",$AK$2-'Indicator Date hidden'!AL18)</f>
        <v>1</v>
      </c>
      <c r="AL17" s="25">
        <f>IF('Indicator Date hidden'!AM18="x","x",$AL$2-'Indicator Date hidden'!AM18)</f>
        <v>0</v>
      </c>
      <c r="AM17" s="25">
        <f>IF('Indicator Date hidden'!AN18="x","x",$AM$2-'Indicator Date hidden'!AN18)</f>
        <v>0</v>
      </c>
      <c r="AN17" s="25">
        <f>IF('Indicator Date hidden'!AO18="x","x",$AN$2-'Indicator Date hidden'!AO18)</f>
        <v>0</v>
      </c>
      <c r="AO17" s="25" t="str">
        <f>IF('Indicator Date hidden'!AP18="x","x",$AO$2-'Indicator Date hidden'!AP18)</f>
        <v>x</v>
      </c>
      <c r="AP17" s="25" t="str">
        <f>IF('Indicator Date hidden'!AQ18="x","x",$AP$2-'Indicator Date hidden'!AQ18)</f>
        <v>x</v>
      </c>
      <c r="AQ17" s="25">
        <f>IF('Indicator Date hidden'!AR18="x","x",$AQ$2-'Indicator Date hidden'!AR18)</f>
        <v>0</v>
      </c>
      <c r="AR17" s="25">
        <f>IF('Indicator Date hidden'!AS18="x","x",$AR$2-'Indicator Date hidden'!AS18)</f>
        <v>0</v>
      </c>
      <c r="AS17" s="25">
        <f>IF('Indicator Date hidden'!AT18="x","x",$AS$2-'Indicator Date hidden'!AT18)</f>
        <v>0</v>
      </c>
      <c r="AT17" s="25">
        <f>IF('Indicator Date hidden'!AU18="x","x",$AT$2-'Indicator Date hidden'!AU18)</f>
        <v>0</v>
      </c>
      <c r="AU17" s="25">
        <f>IF('Indicator Date hidden'!AV18="x","x",$AU$2-'Indicator Date hidden'!AV18)</f>
        <v>5</v>
      </c>
      <c r="AV17" s="25">
        <f>IF('Indicator Date hidden'!AW18="x","x",$AV$2-'Indicator Date hidden'!AW18)</f>
        <v>0</v>
      </c>
      <c r="AW17" s="25">
        <f>IF('Indicator Date hidden'!AX18="x","x",$AW$2-'Indicator Date hidden'!AX18)</f>
        <v>0</v>
      </c>
      <c r="AX17" s="25">
        <f>IF('Indicator Date hidden'!AY18="x","x",$AX$2-'Indicator Date hidden'!AY18)</f>
        <v>0</v>
      </c>
      <c r="AY17" s="25">
        <f>IF('Indicator Date hidden'!AZ18="x","x",$AY$2-'Indicator Date hidden'!AZ18)</f>
        <v>0</v>
      </c>
      <c r="AZ17" s="25">
        <f>IF('Indicator Date hidden'!BA18="x","x",$AZ$2-'Indicator Date hidden'!BA18)</f>
        <v>0</v>
      </c>
      <c r="BA17">
        <f t="shared" si="0"/>
        <v>26</v>
      </c>
      <c r="BB17" s="26">
        <f t="shared" si="1"/>
        <v>0.55319148936170215</v>
      </c>
      <c r="BC17">
        <f t="shared" si="2"/>
        <v>6</v>
      </c>
      <c r="BD17" s="26">
        <f t="shared" si="3"/>
        <v>1.9330112176568308</v>
      </c>
      <c r="BE17" s="28">
        <f t="shared" si="4"/>
        <v>0</v>
      </c>
    </row>
    <row r="18" spans="1:57" x14ac:dyDescent="0.35">
      <c r="A18" t="s">
        <v>10154</v>
      </c>
      <c r="B18" s="25">
        <f>IF('Indicator Date hidden'!C19="x","x",$B$2-'Indicator Date hidden'!C19)</f>
        <v>0</v>
      </c>
      <c r="C18" s="25">
        <f>IF('Indicator Date hidden'!D19="x","x",$C$2-'Indicator Date hidden'!D19)</f>
        <v>0</v>
      </c>
      <c r="D18" s="25">
        <f>IF('Indicator Date hidden'!E19="x","x",$D$2-'Indicator Date hidden'!E19)</f>
        <v>0</v>
      </c>
      <c r="E18" s="25">
        <f>IF('Indicator Date hidden'!F19="x","x",$E$2-'Indicator Date hidden'!F19)</f>
        <v>0</v>
      </c>
      <c r="F18" s="25">
        <f>IF('Indicator Date hidden'!G19="x","x",$F$2-'Indicator Date hidden'!G19)</f>
        <v>0</v>
      </c>
      <c r="G18" s="25">
        <f>IF('Indicator Date hidden'!H19="x","x",$G$2-'Indicator Date hidden'!H19)</f>
        <v>0</v>
      </c>
      <c r="H18" s="25">
        <f>IF('Indicator Date hidden'!I19="x","x",$H$2-'Indicator Date hidden'!I19)</f>
        <v>0</v>
      </c>
      <c r="I18" s="25">
        <f>IF('Indicator Date hidden'!J19="x","x",$I$2-'Indicator Date hidden'!J19)</f>
        <v>0</v>
      </c>
      <c r="J18" s="25">
        <f>IF('Indicator Date hidden'!K19="x","x",$J$2-'Indicator Date hidden'!K19)</f>
        <v>0</v>
      </c>
      <c r="K18" s="25">
        <f>IF('Indicator Date hidden'!L19="x","x",$K$2-'Indicator Date hidden'!L19)</f>
        <v>0</v>
      </c>
      <c r="L18" s="25">
        <f>IF('Indicator Date hidden'!M19="x","x",$L$2-'Indicator Date hidden'!M19)</f>
        <v>0</v>
      </c>
      <c r="M18" s="25">
        <f>IF('Indicator Date hidden'!N19="x","x",$M$2-'Indicator Date hidden'!N19)</f>
        <v>0</v>
      </c>
      <c r="N18" s="25">
        <f>IF('Indicator Date hidden'!O19="x","x",$N$2-'Indicator Date hidden'!O19)</f>
        <v>0</v>
      </c>
      <c r="O18" s="25">
        <f>IF('Indicator Date hidden'!P19="x","x",$O$2-'Indicator Date hidden'!P19)</f>
        <v>0</v>
      </c>
      <c r="P18" s="25">
        <f>IF('Indicator Date hidden'!Q19="x","x",$P$2-'Indicator Date hidden'!Q19)</f>
        <v>0</v>
      </c>
      <c r="Q18" s="25" t="str">
        <f>IF('Indicator Date hidden'!R19="x","x",$Q$2-'Indicator Date hidden'!R19)</f>
        <v>x</v>
      </c>
      <c r="R18" s="25">
        <f>IF('Indicator Date hidden'!S19="x","x",$R$2-'Indicator Date hidden'!S19)</f>
        <v>0</v>
      </c>
      <c r="S18" s="25">
        <f>IF('Indicator Date hidden'!T19="x","x",$S$2-'Indicator Date hidden'!T19)</f>
        <v>0</v>
      </c>
      <c r="T18" s="25">
        <f>IF('Indicator Date hidden'!U19="x","x",$T$2-'Indicator Date hidden'!U19)</f>
        <v>0</v>
      </c>
      <c r="U18" s="25" t="str">
        <f>IF('Indicator Date hidden'!V19="x","x",$U$2-'Indicator Date hidden'!V19)</f>
        <v>x</v>
      </c>
      <c r="V18" s="25">
        <f>IF('Indicator Date hidden'!W19="x","x",$V$2-'Indicator Date hidden'!W19)</f>
        <v>0</v>
      </c>
      <c r="W18" s="25" t="str">
        <f>IF('Indicator Date hidden'!X19="x","x",$W$2-'Indicator Date hidden'!X19)</f>
        <v>x</v>
      </c>
      <c r="X18" s="25">
        <f>IF('Indicator Date hidden'!Y19="x","x",$X$2-'Indicator Date hidden'!Y19)</f>
        <v>1</v>
      </c>
      <c r="Y18" s="25">
        <f>IF('Indicator Date hidden'!Z19="x","x",$Y$2-'Indicator Date hidden'!Z19)</f>
        <v>0</v>
      </c>
      <c r="Z18" s="25">
        <f>IF('Indicator Date hidden'!AA19="x","x",$Z$2-'Indicator Date hidden'!AA19)</f>
        <v>0</v>
      </c>
      <c r="AA18" s="25" t="str">
        <f>IF('Indicator Date hidden'!AB19="x","x",$AA$2-'Indicator Date hidden'!AB19)</f>
        <v>x</v>
      </c>
      <c r="AB18" s="25">
        <f>IF('Indicator Date hidden'!AC19="x","x",$AB$2-'Indicator Date hidden'!AC19)</f>
        <v>0</v>
      </c>
      <c r="AC18" s="25">
        <f>IF('Indicator Date hidden'!AD19="x","x",$AC$2-'Indicator Date hidden'!AD19)</f>
        <v>0</v>
      </c>
      <c r="AD18" s="25" t="str">
        <f>IF('Indicator Date hidden'!AE19="x","x",$AD$2-'Indicator Date hidden'!AE19)</f>
        <v>x</v>
      </c>
      <c r="AE18" s="25">
        <f>IF('Indicator Date hidden'!AF19="x","x",$AE$2-'Indicator Date hidden'!AF19)</f>
        <v>0</v>
      </c>
      <c r="AF18" s="25">
        <f>IF('Indicator Date hidden'!AG19="x","x",$AF$2-'Indicator Date hidden'!AG19)</f>
        <v>1</v>
      </c>
      <c r="AG18" s="25">
        <f>IF('Indicator Date hidden'!AH19="x","x",$AG$2-'Indicator Date hidden'!AH19)</f>
        <v>0</v>
      </c>
      <c r="AH18" s="25">
        <f>IF('Indicator Date hidden'!AI19="x","x",$AH$2-'Indicator Date hidden'!AI19)</f>
        <v>0</v>
      </c>
      <c r="AI18" s="25">
        <f>IF('Indicator Date hidden'!AJ19="x","x",$AI$2-'Indicator Date hidden'!AJ19)</f>
        <v>0</v>
      </c>
      <c r="AJ18" s="25" t="str">
        <f>IF('Indicator Date hidden'!AK19="x","x",$AJ$2-'Indicator Date hidden'!AK19)</f>
        <v>x</v>
      </c>
      <c r="AK18" s="25">
        <f>IF('Indicator Date hidden'!AL19="x","x",$AK$2-'Indicator Date hidden'!AL19)</f>
        <v>1</v>
      </c>
      <c r="AL18" s="25">
        <f>IF('Indicator Date hidden'!AM19="x","x",$AL$2-'Indicator Date hidden'!AM19)</f>
        <v>0</v>
      </c>
      <c r="AM18" s="25">
        <f>IF('Indicator Date hidden'!AN19="x","x",$AM$2-'Indicator Date hidden'!AN19)</f>
        <v>0</v>
      </c>
      <c r="AN18" s="25">
        <f>IF('Indicator Date hidden'!AO19="x","x",$AN$2-'Indicator Date hidden'!AO19)</f>
        <v>0</v>
      </c>
      <c r="AO18" s="25">
        <f>IF('Indicator Date hidden'!AP19="x","x",$AO$2-'Indicator Date hidden'!AP19)</f>
        <v>0</v>
      </c>
      <c r="AP18" s="25">
        <f>IF('Indicator Date hidden'!AQ19="x","x",$AP$2-'Indicator Date hidden'!AQ19)</f>
        <v>0</v>
      </c>
      <c r="AQ18" s="25" t="str">
        <f>IF('Indicator Date hidden'!AR19="x","x",$AQ$2-'Indicator Date hidden'!AR19)</f>
        <v>x</v>
      </c>
      <c r="AR18" s="25">
        <f>IF('Indicator Date hidden'!AS19="x","x",$AR$2-'Indicator Date hidden'!AS19)</f>
        <v>0</v>
      </c>
      <c r="AS18" s="25">
        <f>IF('Indicator Date hidden'!AT19="x","x",$AS$2-'Indicator Date hidden'!AT19)</f>
        <v>0</v>
      </c>
      <c r="AT18" s="25">
        <f>IF('Indicator Date hidden'!AU19="x","x",$AT$2-'Indicator Date hidden'!AU19)</f>
        <v>0</v>
      </c>
      <c r="AU18" s="25" t="str">
        <f>IF('Indicator Date hidden'!AV19="x","x",$AU$2-'Indicator Date hidden'!AV19)</f>
        <v>x</v>
      </c>
      <c r="AV18" s="25">
        <f>IF('Indicator Date hidden'!AW19="x","x",$AV$2-'Indicator Date hidden'!AW19)</f>
        <v>0</v>
      </c>
      <c r="AW18" s="25">
        <f>IF('Indicator Date hidden'!AX19="x","x",$AW$2-'Indicator Date hidden'!AX19)</f>
        <v>0</v>
      </c>
      <c r="AX18" s="25">
        <f>IF('Indicator Date hidden'!AY19="x","x",$AX$2-'Indicator Date hidden'!AY19)</f>
        <v>0</v>
      </c>
      <c r="AY18" s="25">
        <f>IF('Indicator Date hidden'!AZ19="x","x",$AY$2-'Indicator Date hidden'!AZ19)</f>
        <v>0</v>
      </c>
      <c r="AZ18" s="25">
        <f>IF('Indicator Date hidden'!BA19="x","x",$AZ$2-'Indicator Date hidden'!BA19)</f>
        <v>0</v>
      </c>
      <c r="BA18">
        <f t="shared" si="0"/>
        <v>3</v>
      </c>
      <c r="BB18" s="26">
        <f t="shared" si="1"/>
        <v>6.9767441860465115E-2</v>
      </c>
      <c r="BC18">
        <f t="shared" si="2"/>
        <v>3</v>
      </c>
      <c r="BD18" s="26">
        <f t="shared" si="3"/>
        <v>0.25475467790937961</v>
      </c>
      <c r="BE18" s="28">
        <f t="shared" si="4"/>
        <v>0</v>
      </c>
    </row>
    <row r="19" spans="1:57" x14ac:dyDescent="0.35">
      <c r="A19" t="s">
        <v>10167</v>
      </c>
      <c r="B19" s="25">
        <f>IF('Indicator Date hidden'!C20="x","x",$B$2-'Indicator Date hidden'!C20)</f>
        <v>0</v>
      </c>
      <c r="C19" s="25">
        <f>IF('Indicator Date hidden'!D20="x","x",$C$2-'Indicator Date hidden'!D20)</f>
        <v>0</v>
      </c>
      <c r="D19" s="25">
        <f>IF('Indicator Date hidden'!E20="x","x",$D$2-'Indicator Date hidden'!E20)</f>
        <v>0</v>
      </c>
      <c r="E19" s="25">
        <f>IF('Indicator Date hidden'!F20="x","x",$E$2-'Indicator Date hidden'!F20)</f>
        <v>0</v>
      </c>
      <c r="F19" s="25">
        <f>IF('Indicator Date hidden'!G20="x","x",$F$2-'Indicator Date hidden'!G20)</f>
        <v>0</v>
      </c>
      <c r="G19" s="25">
        <f>IF('Indicator Date hidden'!H20="x","x",$G$2-'Indicator Date hidden'!H20)</f>
        <v>0</v>
      </c>
      <c r="H19" s="25">
        <f>IF('Indicator Date hidden'!I20="x","x",$H$2-'Indicator Date hidden'!I20)</f>
        <v>0</v>
      </c>
      <c r="I19" s="25">
        <f>IF('Indicator Date hidden'!J20="x","x",$I$2-'Indicator Date hidden'!J20)</f>
        <v>0</v>
      </c>
      <c r="J19" s="25">
        <f>IF('Indicator Date hidden'!K20="x","x",$J$2-'Indicator Date hidden'!K20)</f>
        <v>0</v>
      </c>
      <c r="K19" s="25">
        <f>IF('Indicator Date hidden'!L20="x","x",$K$2-'Indicator Date hidden'!L20)</f>
        <v>0</v>
      </c>
      <c r="L19" s="25">
        <f>IF('Indicator Date hidden'!M20="x","x",$L$2-'Indicator Date hidden'!M20)</f>
        <v>0</v>
      </c>
      <c r="M19" s="25">
        <f>IF('Indicator Date hidden'!N20="x","x",$M$2-'Indicator Date hidden'!N20)</f>
        <v>0</v>
      </c>
      <c r="N19" s="25">
        <f>IF('Indicator Date hidden'!O20="x","x",$N$2-'Indicator Date hidden'!O20)</f>
        <v>0</v>
      </c>
      <c r="O19" s="25">
        <f>IF('Indicator Date hidden'!P20="x","x",$O$2-'Indicator Date hidden'!P20)</f>
        <v>0</v>
      </c>
      <c r="P19" s="25">
        <f>IF('Indicator Date hidden'!Q20="x","x",$P$2-'Indicator Date hidden'!Q20)</f>
        <v>0</v>
      </c>
      <c r="Q19" s="25">
        <f>IF('Indicator Date hidden'!R20="x","x",$Q$2-'Indicator Date hidden'!R20)</f>
        <v>3</v>
      </c>
      <c r="R19" s="25">
        <f>IF('Indicator Date hidden'!S20="x","x",$R$2-'Indicator Date hidden'!S20)</f>
        <v>0</v>
      </c>
      <c r="S19" s="25">
        <f>IF('Indicator Date hidden'!T20="x","x",$S$2-'Indicator Date hidden'!T20)</f>
        <v>0</v>
      </c>
      <c r="T19" s="25">
        <f>IF('Indicator Date hidden'!U20="x","x",$T$2-'Indicator Date hidden'!U20)</f>
        <v>0</v>
      </c>
      <c r="U19" s="25">
        <f>IF('Indicator Date hidden'!V20="x","x",$U$2-'Indicator Date hidden'!V20)</f>
        <v>0</v>
      </c>
      <c r="V19" s="25">
        <f>IF('Indicator Date hidden'!W20="x","x",$V$2-'Indicator Date hidden'!W20)</f>
        <v>0</v>
      </c>
      <c r="W19" s="25">
        <f>IF('Indicator Date hidden'!X20="x","x",$W$2-'Indicator Date hidden'!X20)</f>
        <v>3</v>
      </c>
      <c r="X19" s="25">
        <f>IF('Indicator Date hidden'!Y20="x","x",$X$2-'Indicator Date hidden'!Y20)</f>
        <v>4</v>
      </c>
      <c r="Y19" s="25">
        <f>IF('Indicator Date hidden'!Z20="x","x",$Y$2-'Indicator Date hidden'!Z20)</f>
        <v>0</v>
      </c>
      <c r="Z19" s="25">
        <f>IF('Indicator Date hidden'!AA20="x","x",$Z$2-'Indicator Date hidden'!AA20)</f>
        <v>0</v>
      </c>
      <c r="AA19" s="25">
        <f>IF('Indicator Date hidden'!AB20="x","x",$AA$2-'Indicator Date hidden'!AB20)</f>
        <v>0</v>
      </c>
      <c r="AB19" s="25">
        <f>IF('Indicator Date hidden'!AC20="x","x",$AB$2-'Indicator Date hidden'!AC20)</f>
        <v>0</v>
      </c>
      <c r="AC19" s="25">
        <f>IF('Indicator Date hidden'!AD20="x","x",$AC$2-'Indicator Date hidden'!AD20)</f>
        <v>0</v>
      </c>
      <c r="AD19" s="25">
        <f>IF('Indicator Date hidden'!AE20="x","x",$AD$2-'Indicator Date hidden'!AE20)</f>
        <v>0</v>
      </c>
      <c r="AE19" s="25">
        <f>IF('Indicator Date hidden'!AF20="x","x",$AE$2-'Indicator Date hidden'!AF20)</f>
        <v>0</v>
      </c>
      <c r="AF19" s="25" t="str">
        <f>IF('Indicator Date hidden'!AG20="x","x",$AF$2-'Indicator Date hidden'!AG20)</f>
        <v>x</v>
      </c>
      <c r="AG19" s="25">
        <f>IF('Indicator Date hidden'!AH20="x","x",$AG$2-'Indicator Date hidden'!AH20)</f>
        <v>0</v>
      </c>
      <c r="AH19" s="25">
        <f>IF('Indicator Date hidden'!AI20="x","x",$AH$2-'Indicator Date hidden'!AI20)</f>
        <v>0</v>
      </c>
      <c r="AI19" s="25">
        <f>IF('Indicator Date hidden'!AJ20="x","x",$AI$2-'Indicator Date hidden'!AJ20)</f>
        <v>0</v>
      </c>
      <c r="AJ19" s="25" t="str">
        <f>IF('Indicator Date hidden'!AK20="x","x",$AJ$2-'Indicator Date hidden'!AK20)</f>
        <v>x</v>
      </c>
      <c r="AK19" s="25">
        <f>IF('Indicator Date hidden'!AL20="x","x",$AK$2-'Indicator Date hidden'!AL20)</f>
        <v>1</v>
      </c>
      <c r="AL19" s="25">
        <f>IF('Indicator Date hidden'!AM20="x","x",$AL$2-'Indicator Date hidden'!AM20)</f>
        <v>0</v>
      </c>
      <c r="AM19" s="25">
        <f>IF('Indicator Date hidden'!AN20="x","x",$AM$2-'Indicator Date hidden'!AN20)</f>
        <v>0</v>
      </c>
      <c r="AN19" s="25">
        <f>IF('Indicator Date hidden'!AO20="x","x",$AN$2-'Indicator Date hidden'!AO20)</f>
        <v>0</v>
      </c>
      <c r="AO19" s="25" t="str">
        <f>IF('Indicator Date hidden'!AP20="x","x",$AO$2-'Indicator Date hidden'!AP20)</f>
        <v>x</v>
      </c>
      <c r="AP19" s="25">
        <f>IF('Indicator Date hidden'!AQ20="x","x",$AP$2-'Indicator Date hidden'!AQ20)</f>
        <v>2</v>
      </c>
      <c r="AQ19" s="25" t="str">
        <f>IF('Indicator Date hidden'!AR20="x","x",$AQ$2-'Indicator Date hidden'!AR20)</f>
        <v>x</v>
      </c>
      <c r="AR19" s="25">
        <f>IF('Indicator Date hidden'!AS20="x","x",$AR$2-'Indicator Date hidden'!AS20)</f>
        <v>0</v>
      </c>
      <c r="AS19" s="25" t="str">
        <f>IF('Indicator Date hidden'!AT20="x","x",$AS$2-'Indicator Date hidden'!AT20)</f>
        <v>x</v>
      </c>
      <c r="AT19" s="25">
        <f>IF('Indicator Date hidden'!AU20="x","x",$AT$2-'Indicator Date hidden'!AU20)</f>
        <v>0</v>
      </c>
      <c r="AU19" s="25" t="str">
        <f>IF('Indicator Date hidden'!AV20="x","x",$AU$2-'Indicator Date hidden'!AV20)</f>
        <v>x</v>
      </c>
      <c r="AV19" s="25">
        <f>IF('Indicator Date hidden'!AW20="x","x",$AV$2-'Indicator Date hidden'!AW20)</f>
        <v>0</v>
      </c>
      <c r="AW19" s="25">
        <f>IF('Indicator Date hidden'!AX20="x","x",$AW$2-'Indicator Date hidden'!AX20)</f>
        <v>0</v>
      </c>
      <c r="AX19" s="25">
        <f>IF('Indicator Date hidden'!AY20="x","x",$AX$2-'Indicator Date hidden'!AY20)</f>
        <v>0</v>
      </c>
      <c r="AY19" s="25">
        <f>IF('Indicator Date hidden'!AZ20="x","x",$AY$2-'Indicator Date hidden'!AZ20)</f>
        <v>0</v>
      </c>
      <c r="AZ19" s="25">
        <f>IF('Indicator Date hidden'!BA20="x","x",$AZ$2-'Indicator Date hidden'!BA20)</f>
        <v>0</v>
      </c>
      <c r="BA19">
        <f t="shared" si="0"/>
        <v>13</v>
      </c>
      <c r="BB19" s="26">
        <f t="shared" si="1"/>
        <v>0.28888888888888886</v>
      </c>
      <c r="BC19">
        <f t="shared" si="2"/>
        <v>5</v>
      </c>
      <c r="BD19" s="26">
        <f t="shared" si="3"/>
        <v>0.88499145563288339</v>
      </c>
      <c r="BE19" s="28">
        <f t="shared" si="4"/>
        <v>0</v>
      </c>
    </row>
    <row r="20" spans="1:57" x14ac:dyDescent="0.35">
      <c r="A20" t="s">
        <v>10155</v>
      </c>
      <c r="B20" s="25">
        <f>IF('Indicator Date hidden'!C21="x","x",$B$2-'Indicator Date hidden'!C21)</f>
        <v>0</v>
      </c>
      <c r="C20" s="25">
        <f>IF('Indicator Date hidden'!D21="x","x",$C$2-'Indicator Date hidden'!D21)</f>
        <v>0</v>
      </c>
      <c r="D20" s="25">
        <f>IF('Indicator Date hidden'!E21="x","x",$D$2-'Indicator Date hidden'!E21)</f>
        <v>0</v>
      </c>
      <c r="E20" s="25">
        <f>IF('Indicator Date hidden'!F21="x","x",$E$2-'Indicator Date hidden'!F21)</f>
        <v>0</v>
      </c>
      <c r="F20" s="25">
        <f>IF('Indicator Date hidden'!G21="x","x",$F$2-'Indicator Date hidden'!G21)</f>
        <v>0</v>
      </c>
      <c r="G20" s="25">
        <f>IF('Indicator Date hidden'!H21="x","x",$G$2-'Indicator Date hidden'!H21)</f>
        <v>0</v>
      </c>
      <c r="H20" s="25">
        <f>IF('Indicator Date hidden'!I21="x","x",$H$2-'Indicator Date hidden'!I21)</f>
        <v>0</v>
      </c>
      <c r="I20" s="25">
        <f>IF('Indicator Date hidden'!J21="x","x",$I$2-'Indicator Date hidden'!J21)</f>
        <v>0</v>
      </c>
      <c r="J20" s="25">
        <f>IF('Indicator Date hidden'!K21="x","x",$J$2-'Indicator Date hidden'!K21)</f>
        <v>0</v>
      </c>
      <c r="K20" s="25">
        <f>IF('Indicator Date hidden'!L21="x","x",$K$2-'Indicator Date hidden'!L21)</f>
        <v>0</v>
      </c>
      <c r="L20" s="25">
        <f>IF('Indicator Date hidden'!M21="x","x",$L$2-'Indicator Date hidden'!M21)</f>
        <v>0</v>
      </c>
      <c r="M20" s="25">
        <f>IF('Indicator Date hidden'!N21="x","x",$M$2-'Indicator Date hidden'!N21)</f>
        <v>0</v>
      </c>
      <c r="N20" s="25">
        <f>IF('Indicator Date hidden'!O21="x","x",$N$2-'Indicator Date hidden'!O21)</f>
        <v>0</v>
      </c>
      <c r="O20" s="25">
        <f>IF('Indicator Date hidden'!P21="x","x",$O$2-'Indicator Date hidden'!P21)</f>
        <v>0</v>
      </c>
      <c r="P20" s="25">
        <f>IF('Indicator Date hidden'!Q21="x","x",$P$2-'Indicator Date hidden'!Q21)</f>
        <v>0</v>
      </c>
      <c r="Q20" s="25">
        <f>IF('Indicator Date hidden'!R21="x","x",$Q$2-'Indicator Date hidden'!R21)</f>
        <v>2</v>
      </c>
      <c r="R20" s="25">
        <f>IF('Indicator Date hidden'!S21="x","x",$R$2-'Indicator Date hidden'!S21)</f>
        <v>0</v>
      </c>
      <c r="S20" s="25">
        <f>IF('Indicator Date hidden'!T21="x","x",$S$2-'Indicator Date hidden'!T21)</f>
        <v>0</v>
      </c>
      <c r="T20" s="25">
        <f>IF('Indicator Date hidden'!U21="x","x",$T$2-'Indicator Date hidden'!U21)</f>
        <v>0</v>
      </c>
      <c r="U20" s="25">
        <f>IF('Indicator Date hidden'!V21="x","x",$U$2-'Indicator Date hidden'!V21)</f>
        <v>0</v>
      </c>
      <c r="V20" s="25">
        <f>IF('Indicator Date hidden'!W21="x","x",$V$2-'Indicator Date hidden'!W21)</f>
        <v>0</v>
      </c>
      <c r="W20" s="25">
        <f>IF('Indicator Date hidden'!X21="x","x",$W$2-'Indicator Date hidden'!X21)</f>
        <v>0</v>
      </c>
      <c r="X20" s="25">
        <f>IF('Indicator Date hidden'!Y21="x","x",$X$2-'Indicator Date hidden'!Y21)</f>
        <v>4</v>
      </c>
      <c r="Y20" s="25">
        <f>IF('Indicator Date hidden'!Z21="x","x",$Y$2-'Indicator Date hidden'!Z21)</f>
        <v>0</v>
      </c>
      <c r="Z20" s="25">
        <f>IF('Indicator Date hidden'!AA21="x","x",$Z$2-'Indicator Date hidden'!AA21)</f>
        <v>0</v>
      </c>
      <c r="AA20" s="25">
        <f>IF('Indicator Date hidden'!AB21="x","x",$AA$2-'Indicator Date hidden'!AB21)</f>
        <v>0</v>
      </c>
      <c r="AB20" s="25">
        <f>IF('Indicator Date hidden'!AC21="x","x",$AB$2-'Indicator Date hidden'!AC21)</f>
        <v>0</v>
      </c>
      <c r="AC20" s="25">
        <f>IF('Indicator Date hidden'!AD21="x","x",$AC$2-'Indicator Date hidden'!AD21)</f>
        <v>0</v>
      </c>
      <c r="AD20" s="25">
        <f>IF('Indicator Date hidden'!AE21="x","x",$AD$2-'Indicator Date hidden'!AE21)</f>
        <v>0</v>
      </c>
      <c r="AE20" s="25">
        <f>IF('Indicator Date hidden'!AF21="x","x",$AE$2-'Indicator Date hidden'!AF21)</f>
        <v>0</v>
      </c>
      <c r="AF20" s="25">
        <f>IF('Indicator Date hidden'!AG21="x","x",$AF$2-'Indicator Date hidden'!AG21)</f>
        <v>2</v>
      </c>
      <c r="AG20" s="25">
        <f>IF('Indicator Date hidden'!AH21="x","x",$AG$2-'Indicator Date hidden'!AH21)</f>
        <v>0</v>
      </c>
      <c r="AH20" s="25">
        <f>IF('Indicator Date hidden'!AI21="x","x",$AH$2-'Indicator Date hidden'!AI21)</f>
        <v>0</v>
      </c>
      <c r="AI20" s="25">
        <f>IF('Indicator Date hidden'!AJ21="x","x",$AI$2-'Indicator Date hidden'!AJ21)</f>
        <v>0</v>
      </c>
      <c r="AJ20" s="25" t="str">
        <f>IF('Indicator Date hidden'!AK21="x","x",$AJ$2-'Indicator Date hidden'!AK21)</f>
        <v>x</v>
      </c>
      <c r="AK20" s="25">
        <f>IF('Indicator Date hidden'!AL21="x","x",$AK$2-'Indicator Date hidden'!AL21)</f>
        <v>1</v>
      </c>
      <c r="AL20" s="25">
        <f>IF('Indicator Date hidden'!AM21="x","x",$AL$2-'Indicator Date hidden'!AM21)</f>
        <v>0</v>
      </c>
      <c r="AM20" s="25">
        <f>IF('Indicator Date hidden'!AN21="x","x",$AM$2-'Indicator Date hidden'!AN21)</f>
        <v>0</v>
      </c>
      <c r="AN20" s="25">
        <f>IF('Indicator Date hidden'!AO21="x","x",$AN$2-'Indicator Date hidden'!AO21)</f>
        <v>0</v>
      </c>
      <c r="AO20" s="25">
        <f>IF('Indicator Date hidden'!AP21="x","x",$AO$2-'Indicator Date hidden'!AP21)</f>
        <v>0</v>
      </c>
      <c r="AP20" s="25">
        <f>IF('Indicator Date hidden'!AQ21="x","x",$AP$2-'Indicator Date hidden'!AQ21)</f>
        <v>0</v>
      </c>
      <c r="AQ20" s="25">
        <f>IF('Indicator Date hidden'!AR21="x","x",$AQ$2-'Indicator Date hidden'!AR21)</f>
        <v>0</v>
      </c>
      <c r="AR20" s="25">
        <f>IF('Indicator Date hidden'!AS21="x","x",$AR$2-'Indicator Date hidden'!AS21)</f>
        <v>0</v>
      </c>
      <c r="AS20" s="25">
        <f>IF('Indicator Date hidden'!AT21="x","x",$AS$2-'Indicator Date hidden'!AT21)</f>
        <v>0</v>
      </c>
      <c r="AT20" s="25">
        <f>IF('Indicator Date hidden'!AU21="x","x",$AT$2-'Indicator Date hidden'!AU21)</f>
        <v>0</v>
      </c>
      <c r="AU20" s="25">
        <f>IF('Indicator Date hidden'!AV21="x","x",$AU$2-'Indicator Date hidden'!AV21)</f>
        <v>8</v>
      </c>
      <c r="AV20" s="25">
        <f>IF('Indicator Date hidden'!AW21="x","x",$AV$2-'Indicator Date hidden'!AW21)</f>
        <v>0</v>
      </c>
      <c r="AW20" s="25">
        <f>IF('Indicator Date hidden'!AX21="x","x",$AW$2-'Indicator Date hidden'!AX21)</f>
        <v>0</v>
      </c>
      <c r="AX20" s="25">
        <f>IF('Indicator Date hidden'!AY21="x","x",$AX$2-'Indicator Date hidden'!AY21)</f>
        <v>0</v>
      </c>
      <c r="AY20" s="25">
        <f>IF('Indicator Date hidden'!AZ21="x","x",$AY$2-'Indicator Date hidden'!AZ21)</f>
        <v>0</v>
      </c>
      <c r="AZ20" s="25">
        <f>IF('Indicator Date hidden'!BA21="x","x",$AZ$2-'Indicator Date hidden'!BA21)</f>
        <v>0</v>
      </c>
      <c r="BA20">
        <f t="shared" si="0"/>
        <v>17</v>
      </c>
      <c r="BB20" s="26">
        <f t="shared" si="1"/>
        <v>0.34</v>
      </c>
      <c r="BC20">
        <f t="shared" si="2"/>
        <v>5</v>
      </c>
      <c r="BD20" s="26">
        <f t="shared" si="3"/>
        <v>1.290116273829611</v>
      </c>
      <c r="BE20" s="28">
        <f t="shared" si="4"/>
        <v>0</v>
      </c>
    </row>
    <row r="21" spans="1:57" x14ac:dyDescent="0.35">
      <c r="A21" t="s">
        <v>10176</v>
      </c>
      <c r="B21" s="25">
        <f>IF('Indicator Date hidden'!C22="x","x",$B$2-'Indicator Date hidden'!C22)</f>
        <v>0</v>
      </c>
      <c r="C21" s="25">
        <f>IF('Indicator Date hidden'!D22="x","x",$C$2-'Indicator Date hidden'!D22)</f>
        <v>0</v>
      </c>
      <c r="D21" s="25">
        <f>IF('Indicator Date hidden'!E22="x","x",$D$2-'Indicator Date hidden'!E22)</f>
        <v>0</v>
      </c>
      <c r="E21" s="25">
        <f>IF('Indicator Date hidden'!F22="x","x",$E$2-'Indicator Date hidden'!F22)</f>
        <v>0</v>
      </c>
      <c r="F21" s="25">
        <f>IF('Indicator Date hidden'!G22="x","x",$F$2-'Indicator Date hidden'!G22)</f>
        <v>0</v>
      </c>
      <c r="G21" s="25">
        <f>IF('Indicator Date hidden'!H22="x","x",$G$2-'Indicator Date hidden'!H22)</f>
        <v>0</v>
      </c>
      <c r="H21" s="25">
        <f>IF('Indicator Date hidden'!I22="x","x",$H$2-'Indicator Date hidden'!I22)</f>
        <v>0</v>
      </c>
      <c r="I21" s="25">
        <f>IF('Indicator Date hidden'!J22="x","x",$I$2-'Indicator Date hidden'!J22)</f>
        <v>0</v>
      </c>
      <c r="J21" s="25">
        <f>IF('Indicator Date hidden'!K22="x","x",$J$2-'Indicator Date hidden'!K22)</f>
        <v>0</v>
      </c>
      <c r="K21" s="25">
        <f>IF('Indicator Date hidden'!L22="x","x",$K$2-'Indicator Date hidden'!L22)</f>
        <v>0</v>
      </c>
      <c r="L21" s="25">
        <f>IF('Indicator Date hidden'!M22="x","x",$L$2-'Indicator Date hidden'!M22)</f>
        <v>0</v>
      </c>
      <c r="M21" s="25">
        <f>IF('Indicator Date hidden'!N22="x","x",$M$2-'Indicator Date hidden'!N22)</f>
        <v>0</v>
      </c>
      <c r="N21" s="25">
        <f>IF('Indicator Date hidden'!O22="x","x",$N$2-'Indicator Date hidden'!O22)</f>
        <v>0</v>
      </c>
      <c r="O21" s="25">
        <f>IF('Indicator Date hidden'!P22="x","x",$O$2-'Indicator Date hidden'!P22)</f>
        <v>0</v>
      </c>
      <c r="P21" s="25">
        <f>IF('Indicator Date hidden'!Q22="x","x",$P$2-'Indicator Date hidden'!Q22)</f>
        <v>0</v>
      </c>
      <c r="Q21" s="25">
        <f>IF('Indicator Date hidden'!R22="x","x",$Q$2-'Indicator Date hidden'!R22)</f>
        <v>4</v>
      </c>
      <c r="R21" s="25">
        <f>IF('Indicator Date hidden'!S22="x","x",$R$2-'Indicator Date hidden'!S22)</f>
        <v>0</v>
      </c>
      <c r="S21" s="25">
        <f>IF('Indicator Date hidden'!T22="x","x",$S$2-'Indicator Date hidden'!T22)</f>
        <v>0</v>
      </c>
      <c r="T21" s="25">
        <f>IF('Indicator Date hidden'!U22="x","x",$T$2-'Indicator Date hidden'!U22)</f>
        <v>0</v>
      </c>
      <c r="U21" s="25">
        <f>IF('Indicator Date hidden'!V22="x","x",$U$2-'Indicator Date hidden'!V22)</f>
        <v>0</v>
      </c>
      <c r="V21" s="25">
        <f>IF('Indicator Date hidden'!W22="x","x",$V$2-'Indicator Date hidden'!W22)</f>
        <v>0</v>
      </c>
      <c r="W21" s="25">
        <f>IF('Indicator Date hidden'!X22="x","x",$W$2-'Indicator Date hidden'!X22)</f>
        <v>4</v>
      </c>
      <c r="X21" s="25">
        <f>IF('Indicator Date hidden'!Y22="x","x",$X$2-'Indicator Date hidden'!Y22)</f>
        <v>2</v>
      </c>
      <c r="Y21" s="25">
        <f>IF('Indicator Date hidden'!Z22="x","x",$Y$2-'Indicator Date hidden'!Z22)</f>
        <v>0</v>
      </c>
      <c r="Z21" s="25">
        <f>IF('Indicator Date hidden'!AA22="x","x",$Z$2-'Indicator Date hidden'!AA22)</f>
        <v>0</v>
      </c>
      <c r="AA21" s="25">
        <f>IF('Indicator Date hidden'!AB22="x","x",$AA$2-'Indicator Date hidden'!AB22)</f>
        <v>1</v>
      </c>
      <c r="AB21" s="25">
        <f>IF('Indicator Date hidden'!AC22="x","x",$AB$2-'Indicator Date hidden'!AC22)</f>
        <v>0</v>
      </c>
      <c r="AC21" s="25">
        <f>IF('Indicator Date hidden'!AD22="x","x",$AC$2-'Indicator Date hidden'!AD22)</f>
        <v>0</v>
      </c>
      <c r="AD21" s="25">
        <f>IF('Indicator Date hidden'!AE22="x","x",$AD$2-'Indicator Date hidden'!AE22)</f>
        <v>0</v>
      </c>
      <c r="AE21" s="25">
        <f>IF('Indicator Date hidden'!AF22="x","x",$AE$2-'Indicator Date hidden'!AF22)</f>
        <v>0</v>
      </c>
      <c r="AF21" s="25">
        <f>IF('Indicator Date hidden'!AG22="x","x",$AF$2-'Indicator Date hidden'!AG22)</f>
        <v>1</v>
      </c>
      <c r="AG21" s="25">
        <f>IF('Indicator Date hidden'!AH22="x","x",$AG$2-'Indicator Date hidden'!AH22)</f>
        <v>0</v>
      </c>
      <c r="AH21" s="25">
        <f>IF('Indicator Date hidden'!AI22="x","x",$AH$2-'Indicator Date hidden'!AI22)</f>
        <v>0</v>
      </c>
      <c r="AI21" s="25">
        <f>IF('Indicator Date hidden'!AJ22="x","x",$AI$2-'Indicator Date hidden'!AJ22)</f>
        <v>0</v>
      </c>
      <c r="AJ21" s="25" t="str">
        <f>IF('Indicator Date hidden'!AK22="x","x",$AJ$2-'Indicator Date hidden'!AK22)</f>
        <v>x</v>
      </c>
      <c r="AK21" s="25" t="str">
        <f>IF('Indicator Date hidden'!AL22="x","x",$AK$2-'Indicator Date hidden'!AL22)</f>
        <v>x</v>
      </c>
      <c r="AL21" s="25">
        <f>IF('Indicator Date hidden'!AM22="x","x",$AL$2-'Indicator Date hidden'!AM22)</f>
        <v>0</v>
      </c>
      <c r="AM21" s="25">
        <f>IF('Indicator Date hidden'!AN22="x","x",$AM$2-'Indicator Date hidden'!AN22)</f>
        <v>0</v>
      </c>
      <c r="AN21" s="25">
        <f>IF('Indicator Date hidden'!AO22="x","x",$AN$2-'Indicator Date hidden'!AO22)</f>
        <v>0</v>
      </c>
      <c r="AO21" s="25">
        <f>IF('Indicator Date hidden'!AP22="x","x",$AO$2-'Indicator Date hidden'!AP22)</f>
        <v>0</v>
      </c>
      <c r="AP21" s="25">
        <f>IF('Indicator Date hidden'!AQ22="x","x",$AP$2-'Indicator Date hidden'!AQ22)</f>
        <v>0</v>
      </c>
      <c r="AQ21" s="25">
        <f>IF('Indicator Date hidden'!AR22="x","x",$AQ$2-'Indicator Date hidden'!AR22)</f>
        <v>0</v>
      </c>
      <c r="AR21" s="25">
        <f>IF('Indicator Date hidden'!AS22="x","x",$AR$2-'Indicator Date hidden'!AS22)</f>
        <v>0</v>
      </c>
      <c r="AS21" s="25">
        <f>IF('Indicator Date hidden'!AT22="x","x",$AS$2-'Indicator Date hidden'!AT22)</f>
        <v>0</v>
      </c>
      <c r="AT21" s="25">
        <f>IF('Indicator Date hidden'!AU22="x","x",$AT$2-'Indicator Date hidden'!AU22)</f>
        <v>0</v>
      </c>
      <c r="AU21" s="25" t="str">
        <f>IF('Indicator Date hidden'!AV22="x","x",$AU$2-'Indicator Date hidden'!AV22)</f>
        <v>x</v>
      </c>
      <c r="AV21" s="25">
        <f>IF('Indicator Date hidden'!AW22="x","x",$AV$2-'Indicator Date hidden'!AW22)</f>
        <v>0</v>
      </c>
      <c r="AW21" s="25">
        <f>IF('Indicator Date hidden'!AX22="x","x",$AW$2-'Indicator Date hidden'!AX22)</f>
        <v>0</v>
      </c>
      <c r="AX21" s="25">
        <f>IF('Indicator Date hidden'!AY22="x","x",$AX$2-'Indicator Date hidden'!AY22)</f>
        <v>0</v>
      </c>
      <c r="AY21" s="25">
        <f>IF('Indicator Date hidden'!AZ22="x","x",$AY$2-'Indicator Date hidden'!AZ22)</f>
        <v>0</v>
      </c>
      <c r="AZ21" s="25">
        <f>IF('Indicator Date hidden'!BA22="x","x",$AZ$2-'Indicator Date hidden'!BA22)</f>
        <v>0</v>
      </c>
      <c r="BA21">
        <f t="shared" si="0"/>
        <v>12</v>
      </c>
      <c r="BB21" s="26">
        <f t="shared" si="1"/>
        <v>0.25</v>
      </c>
      <c r="BC21">
        <f t="shared" si="2"/>
        <v>5</v>
      </c>
      <c r="BD21" s="26">
        <f t="shared" si="3"/>
        <v>0.8539125638299665</v>
      </c>
      <c r="BE21" s="28">
        <f t="shared" si="4"/>
        <v>0</v>
      </c>
    </row>
    <row r="22" spans="1:57" x14ac:dyDescent="0.35">
      <c r="A22" t="s">
        <v>10169</v>
      </c>
      <c r="B22" s="25">
        <f>IF('Indicator Date hidden'!C23="x","x",$B$2-'Indicator Date hidden'!C23)</f>
        <v>0</v>
      </c>
      <c r="C22" s="25">
        <f>IF('Indicator Date hidden'!D23="x","x",$C$2-'Indicator Date hidden'!D23)</f>
        <v>0</v>
      </c>
      <c r="D22" s="25">
        <f>IF('Indicator Date hidden'!E23="x","x",$D$2-'Indicator Date hidden'!E23)</f>
        <v>0</v>
      </c>
      <c r="E22" s="25">
        <f>IF('Indicator Date hidden'!F23="x","x",$E$2-'Indicator Date hidden'!F23)</f>
        <v>0</v>
      </c>
      <c r="F22" s="25">
        <f>IF('Indicator Date hidden'!G23="x","x",$F$2-'Indicator Date hidden'!G23)</f>
        <v>0</v>
      </c>
      <c r="G22" s="25">
        <f>IF('Indicator Date hidden'!H23="x","x",$G$2-'Indicator Date hidden'!H23)</f>
        <v>0</v>
      </c>
      <c r="H22" s="25">
        <f>IF('Indicator Date hidden'!I23="x","x",$H$2-'Indicator Date hidden'!I23)</f>
        <v>0</v>
      </c>
      <c r="I22" s="25">
        <f>IF('Indicator Date hidden'!J23="x","x",$I$2-'Indicator Date hidden'!J23)</f>
        <v>0</v>
      </c>
      <c r="J22" s="25">
        <f>IF('Indicator Date hidden'!K23="x","x",$J$2-'Indicator Date hidden'!K23)</f>
        <v>0</v>
      </c>
      <c r="K22" s="25">
        <f>IF('Indicator Date hidden'!L23="x","x",$K$2-'Indicator Date hidden'!L23)</f>
        <v>0</v>
      </c>
      <c r="L22" s="25">
        <f>IF('Indicator Date hidden'!M23="x","x",$L$2-'Indicator Date hidden'!M23)</f>
        <v>0</v>
      </c>
      <c r="M22" s="25">
        <f>IF('Indicator Date hidden'!N23="x","x",$M$2-'Indicator Date hidden'!N23)</f>
        <v>0</v>
      </c>
      <c r="N22" s="25">
        <f>IF('Indicator Date hidden'!O23="x","x",$N$2-'Indicator Date hidden'!O23)</f>
        <v>0</v>
      </c>
      <c r="O22" s="25">
        <f>IF('Indicator Date hidden'!P23="x","x",$O$2-'Indicator Date hidden'!P23)</f>
        <v>0</v>
      </c>
      <c r="P22" s="25">
        <f>IF('Indicator Date hidden'!Q23="x","x",$P$2-'Indicator Date hidden'!Q23)</f>
        <v>0</v>
      </c>
      <c r="Q22" s="25">
        <f>IF('Indicator Date hidden'!R23="x","x",$Q$2-'Indicator Date hidden'!R23)</f>
        <v>6</v>
      </c>
      <c r="R22" s="25">
        <f>IF('Indicator Date hidden'!S23="x","x",$R$2-'Indicator Date hidden'!S23)</f>
        <v>0</v>
      </c>
      <c r="S22" s="25">
        <f>IF('Indicator Date hidden'!T23="x","x",$S$2-'Indicator Date hidden'!T23)</f>
        <v>0</v>
      </c>
      <c r="T22" s="25">
        <f>IF('Indicator Date hidden'!U23="x","x",$T$2-'Indicator Date hidden'!U23)</f>
        <v>0</v>
      </c>
      <c r="U22" s="25">
        <f>IF('Indicator Date hidden'!V23="x","x",$U$2-'Indicator Date hidden'!V23)</f>
        <v>0</v>
      </c>
      <c r="V22" s="25">
        <f>IF('Indicator Date hidden'!W23="x","x",$V$2-'Indicator Date hidden'!W23)</f>
        <v>0</v>
      </c>
      <c r="W22" s="25">
        <f>IF('Indicator Date hidden'!X23="x","x",$W$2-'Indicator Date hidden'!X23)</f>
        <v>6</v>
      </c>
      <c r="X22" s="25">
        <f>IF('Indicator Date hidden'!Y23="x","x",$X$2-'Indicator Date hidden'!Y23)</f>
        <v>2</v>
      </c>
      <c r="Y22" s="25">
        <f>IF('Indicator Date hidden'!Z23="x","x",$Y$2-'Indicator Date hidden'!Z23)</f>
        <v>0</v>
      </c>
      <c r="Z22" s="25">
        <f>IF('Indicator Date hidden'!AA23="x","x",$Z$2-'Indicator Date hidden'!AA23)</f>
        <v>0</v>
      </c>
      <c r="AA22" s="25">
        <f>IF('Indicator Date hidden'!AB23="x","x",$AA$2-'Indicator Date hidden'!AB23)</f>
        <v>0</v>
      </c>
      <c r="AB22" s="25">
        <f>IF('Indicator Date hidden'!AC23="x","x",$AB$2-'Indicator Date hidden'!AC23)</f>
        <v>0</v>
      </c>
      <c r="AC22" s="25">
        <f>IF('Indicator Date hidden'!AD23="x","x",$AC$2-'Indicator Date hidden'!AD23)</f>
        <v>0</v>
      </c>
      <c r="AD22" s="25">
        <f>IF('Indicator Date hidden'!AE23="x","x",$AD$2-'Indicator Date hidden'!AE23)</f>
        <v>0</v>
      </c>
      <c r="AE22" s="25">
        <f>IF('Indicator Date hidden'!AF23="x","x",$AE$2-'Indicator Date hidden'!AF23)</f>
        <v>0</v>
      </c>
      <c r="AF22" s="25">
        <f>IF('Indicator Date hidden'!AG23="x","x",$AF$2-'Indicator Date hidden'!AG23)</f>
        <v>0</v>
      </c>
      <c r="AG22" s="25">
        <f>IF('Indicator Date hidden'!AH23="x","x",$AG$2-'Indicator Date hidden'!AH23)</f>
        <v>0</v>
      </c>
      <c r="AH22" s="25">
        <f>IF('Indicator Date hidden'!AI23="x","x",$AH$2-'Indicator Date hidden'!AI23)</f>
        <v>0</v>
      </c>
      <c r="AI22" s="25">
        <f>IF('Indicator Date hidden'!AJ23="x","x",$AI$2-'Indicator Date hidden'!AJ23)</f>
        <v>0</v>
      </c>
      <c r="AJ22" s="25" t="str">
        <f>IF('Indicator Date hidden'!AK23="x","x",$AJ$2-'Indicator Date hidden'!AK23)</f>
        <v>x</v>
      </c>
      <c r="AK22" s="25">
        <f>IF('Indicator Date hidden'!AL23="x","x",$AK$2-'Indicator Date hidden'!AL23)</f>
        <v>1</v>
      </c>
      <c r="AL22" s="25">
        <f>IF('Indicator Date hidden'!AM23="x","x",$AL$2-'Indicator Date hidden'!AM23)</f>
        <v>0</v>
      </c>
      <c r="AM22" s="25">
        <f>IF('Indicator Date hidden'!AN23="x","x",$AM$2-'Indicator Date hidden'!AN23)</f>
        <v>0</v>
      </c>
      <c r="AN22" s="25">
        <f>IF('Indicator Date hidden'!AO23="x","x",$AN$2-'Indicator Date hidden'!AO23)</f>
        <v>0</v>
      </c>
      <c r="AO22" s="25">
        <f>IF('Indicator Date hidden'!AP23="x","x",$AO$2-'Indicator Date hidden'!AP23)</f>
        <v>0</v>
      </c>
      <c r="AP22" s="25">
        <f>IF('Indicator Date hidden'!AQ23="x","x",$AP$2-'Indicator Date hidden'!AQ23)</f>
        <v>0</v>
      </c>
      <c r="AQ22" s="25">
        <f>IF('Indicator Date hidden'!AR23="x","x",$AQ$2-'Indicator Date hidden'!AR23)</f>
        <v>4</v>
      </c>
      <c r="AR22" s="25">
        <f>IF('Indicator Date hidden'!AS23="x","x",$AR$2-'Indicator Date hidden'!AS23)</f>
        <v>0</v>
      </c>
      <c r="AS22" s="25">
        <f>IF('Indicator Date hidden'!AT23="x","x",$AS$2-'Indicator Date hidden'!AT23)</f>
        <v>0</v>
      </c>
      <c r="AT22" s="25">
        <f>IF('Indicator Date hidden'!AU23="x","x",$AT$2-'Indicator Date hidden'!AU23)</f>
        <v>0</v>
      </c>
      <c r="AU22" s="25">
        <f>IF('Indicator Date hidden'!AV23="x","x",$AU$2-'Indicator Date hidden'!AV23)</f>
        <v>2</v>
      </c>
      <c r="AV22" s="25">
        <f>IF('Indicator Date hidden'!AW23="x","x",$AV$2-'Indicator Date hidden'!AW23)</f>
        <v>0</v>
      </c>
      <c r="AW22" s="25">
        <f>IF('Indicator Date hidden'!AX23="x","x",$AW$2-'Indicator Date hidden'!AX23)</f>
        <v>0</v>
      </c>
      <c r="AX22" s="25">
        <f>IF('Indicator Date hidden'!AY23="x","x",$AX$2-'Indicator Date hidden'!AY23)</f>
        <v>0</v>
      </c>
      <c r="AY22" s="25">
        <f>IF('Indicator Date hidden'!AZ23="x","x",$AY$2-'Indicator Date hidden'!AZ23)</f>
        <v>0</v>
      </c>
      <c r="AZ22" s="25">
        <f>IF('Indicator Date hidden'!BA23="x","x",$AZ$2-'Indicator Date hidden'!BA23)</f>
        <v>0</v>
      </c>
      <c r="BA22">
        <f t="shared" si="0"/>
        <v>21</v>
      </c>
      <c r="BB22" s="26">
        <f t="shared" si="1"/>
        <v>0.42</v>
      </c>
      <c r="BC22">
        <f t="shared" si="2"/>
        <v>6</v>
      </c>
      <c r="BD22" s="26">
        <f t="shared" si="3"/>
        <v>1.3280060240827223</v>
      </c>
      <c r="BE22" s="28">
        <f t="shared" si="4"/>
        <v>0</v>
      </c>
    </row>
    <row r="23" spans="1:57" x14ac:dyDescent="0.35">
      <c r="A23" t="s">
        <v>10164</v>
      </c>
      <c r="B23" s="25">
        <f>IF('Indicator Date hidden'!C24="x","x",$B$2-'Indicator Date hidden'!C24)</f>
        <v>0</v>
      </c>
      <c r="C23" s="25">
        <f>IF('Indicator Date hidden'!D24="x","x",$C$2-'Indicator Date hidden'!D24)</f>
        <v>0</v>
      </c>
      <c r="D23" s="25">
        <f>IF('Indicator Date hidden'!E24="x","x",$D$2-'Indicator Date hidden'!E24)</f>
        <v>0</v>
      </c>
      <c r="E23" s="25">
        <f>IF('Indicator Date hidden'!F24="x","x",$E$2-'Indicator Date hidden'!F24)</f>
        <v>0</v>
      </c>
      <c r="F23" s="25">
        <f>IF('Indicator Date hidden'!G24="x","x",$F$2-'Indicator Date hidden'!G24)</f>
        <v>0</v>
      </c>
      <c r="G23" s="25">
        <f>IF('Indicator Date hidden'!H24="x","x",$G$2-'Indicator Date hidden'!H24)</f>
        <v>0</v>
      </c>
      <c r="H23" s="25">
        <f>IF('Indicator Date hidden'!I24="x","x",$H$2-'Indicator Date hidden'!I24)</f>
        <v>0</v>
      </c>
      <c r="I23" s="25">
        <f>IF('Indicator Date hidden'!J24="x","x",$I$2-'Indicator Date hidden'!J24)</f>
        <v>0</v>
      </c>
      <c r="J23" s="25">
        <f>IF('Indicator Date hidden'!K24="x","x",$J$2-'Indicator Date hidden'!K24)</f>
        <v>0</v>
      </c>
      <c r="K23" s="25">
        <f>IF('Indicator Date hidden'!L24="x","x",$K$2-'Indicator Date hidden'!L24)</f>
        <v>0</v>
      </c>
      <c r="L23" s="25">
        <f>IF('Indicator Date hidden'!M24="x","x",$L$2-'Indicator Date hidden'!M24)</f>
        <v>0</v>
      </c>
      <c r="M23" s="25">
        <f>IF('Indicator Date hidden'!N24="x","x",$M$2-'Indicator Date hidden'!N24)</f>
        <v>0</v>
      </c>
      <c r="N23" s="25">
        <f>IF('Indicator Date hidden'!O24="x","x",$N$2-'Indicator Date hidden'!O24)</f>
        <v>0</v>
      </c>
      <c r="O23" s="25">
        <f>IF('Indicator Date hidden'!P24="x","x",$O$2-'Indicator Date hidden'!P24)</f>
        <v>0</v>
      </c>
      <c r="P23" s="25">
        <f>IF('Indicator Date hidden'!Q24="x","x",$P$2-'Indicator Date hidden'!Q24)</f>
        <v>0</v>
      </c>
      <c r="Q23" s="25">
        <f>IF('Indicator Date hidden'!R24="x","x",$Q$2-'Indicator Date hidden'!R24)</f>
        <v>2</v>
      </c>
      <c r="R23" s="25">
        <f>IF('Indicator Date hidden'!S24="x","x",$R$2-'Indicator Date hidden'!S24)</f>
        <v>0</v>
      </c>
      <c r="S23" s="25">
        <f>IF('Indicator Date hidden'!T24="x","x",$S$2-'Indicator Date hidden'!T24)</f>
        <v>0</v>
      </c>
      <c r="T23" s="25">
        <f>IF('Indicator Date hidden'!U24="x","x",$T$2-'Indicator Date hidden'!U24)</f>
        <v>0</v>
      </c>
      <c r="U23" s="25">
        <f>IF('Indicator Date hidden'!V24="x","x",$U$2-'Indicator Date hidden'!V24)</f>
        <v>0</v>
      </c>
      <c r="V23" s="25">
        <f>IF('Indicator Date hidden'!W24="x","x",$V$2-'Indicator Date hidden'!W24)</f>
        <v>0</v>
      </c>
      <c r="W23" s="25">
        <f>IF('Indicator Date hidden'!X24="x","x",$W$2-'Indicator Date hidden'!X24)</f>
        <v>2</v>
      </c>
      <c r="X23" s="25">
        <f>IF('Indicator Date hidden'!Y24="x","x",$X$2-'Indicator Date hidden'!Y24)</f>
        <v>1</v>
      </c>
      <c r="Y23" s="25">
        <f>IF('Indicator Date hidden'!Z24="x","x",$Y$2-'Indicator Date hidden'!Z24)</f>
        <v>0</v>
      </c>
      <c r="Z23" s="25">
        <f>IF('Indicator Date hidden'!AA24="x","x",$Z$2-'Indicator Date hidden'!AA24)</f>
        <v>0</v>
      </c>
      <c r="AA23" s="25" t="str">
        <f>IF('Indicator Date hidden'!AB24="x","x",$AA$2-'Indicator Date hidden'!AB24)</f>
        <v>x</v>
      </c>
      <c r="AB23" s="25">
        <f>IF('Indicator Date hidden'!AC24="x","x",$AB$2-'Indicator Date hidden'!AC24)</f>
        <v>0</v>
      </c>
      <c r="AC23" s="25">
        <f>IF('Indicator Date hidden'!AD24="x","x",$AC$2-'Indicator Date hidden'!AD24)</f>
        <v>0</v>
      </c>
      <c r="AD23" s="25" t="str">
        <f>IF('Indicator Date hidden'!AE24="x","x",$AD$2-'Indicator Date hidden'!AE24)</f>
        <v>x</v>
      </c>
      <c r="AE23" s="25">
        <f>IF('Indicator Date hidden'!AF24="x","x",$AE$2-'Indicator Date hidden'!AF24)</f>
        <v>0</v>
      </c>
      <c r="AF23" s="25">
        <f>IF('Indicator Date hidden'!AG24="x","x",$AF$2-'Indicator Date hidden'!AG24)</f>
        <v>6</v>
      </c>
      <c r="AG23" s="25">
        <f>IF('Indicator Date hidden'!AH24="x","x",$AG$2-'Indicator Date hidden'!AH24)</f>
        <v>0</v>
      </c>
      <c r="AH23" s="25">
        <f>IF('Indicator Date hidden'!AI24="x","x",$AH$2-'Indicator Date hidden'!AI24)</f>
        <v>0</v>
      </c>
      <c r="AI23" s="25">
        <f>IF('Indicator Date hidden'!AJ24="x","x",$AI$2-'Indicator Date hidden'!AJ24)</f>
        <v>0</v>
      </c>
      <c r="AJ23" s="25">
        <f>IF('Indicator Date hidden'!AK24="x","x",$AJ$2-'Indicator Date hidden'!AK24)</f>
        <v>1</v>
      </c>
      <c r="AK23" s="25">
        <f>IF('Indicator Date hidden'!AL24="x","x",$AK$2-'Indicator Date hidden'!AL24)</f>
        <v>1</v>
      </c>
      <c r="AL23" s="25">
        <f>IF('Indicator Date hidden'!AM24="x","x",$AL$2-'Indicator Date hidden'!AM24)</f>
        <v>0</v>
      </c>
      <c r="AM23" s="25">
        <f>IF('Indicator Date hidden'!AN24="x","x",$AM$2-'Indicator Date hidden'!AN24)</f>
        <v>0</v>
      </c>
      <c r="AN23" s="25">
        <f>IF('Indicator Date hidden'!AO24="x","x",$AN$2-'Indicator Date hidden'!AO24)</f>
        <v>0</v>
      </c>
      <c r="AO23" s="25" t="str">
        <f>IF('Indicator Date hidden'!AP24="x","x",$AO$2-'Indicator Date hidden'!AP24)</f>
        <v>x</v>
      </c>
      <c r="AP23" s="25">
        <f>IF('Indicator Date hidden'!AQ24="x","x",$AP$2-'Indicator Date hidden'!AQ24)</f>
        <v>2</v>
      </c>
      <c r="AQ23" s="25" t="str">
        <f>IF('Indicator Date hidden'!AR24="x","x",$AQ$2-'Indicator Date hidden'!AR24)</f>
        <v>x</v>
      </c>
      <c r="AR23" s="25">
        <f>IF('Indicator Date hidden'!AS24="x","x",$AR$2-'Indicator Date hidden'!AS24)</f>
        <v>0</v>
      </c>
      <c r="AS23" s="25">
        <f>IF('Indicator Date hidden'!AT24="x","x",$AS$2-'Indicator Date hidden'!AT24)</f>
        <v>0</v>
      </c>
      <c r="AT23" s="25">
        <f>IF('Indicator Date hidden'!AU24="x","x",$AT$2-'Indicator Date hidden'!AU24)</f>
        <v>0</v>
      </c>
      <c r="AU23" s="25">
        <f>IF('Indicator Date hidden'!AV24="x","x",$AU$2-'Indicator Date hidden'!AV24)</f>
        <v>1</v>
      </c>
      <c r="AV23" s="25">
        <f>IF('Indicator Date hidden'!AW24="x","x",$AV$2-'Indicator Date hidden'!AW24)</f>
        <v>0</v>
      </c>
      <c r="AW23" s="25">
        <f>IF('Indicator Date hidden'!AX24="x","x",$AW$2-'Indicator Date hidden'!AX24)</f>
        <v>0</v>
      </c>
      <c r="AX23" s="25">
        <f>IF('Indicator Date hidden'!AY24="x","x",$AX$2-'Indicator Date hidden'!AY24)</f>
        <v>0</v>
      </c>
      <c r="AY23" s="25">
        <f>IF('Indicator Date hidden'!AZ24="x","x",$AY$2-'Indicator Date hidden'!AZ24)</f>
        <v>0</v>
      </c>
      <c r="AZ23" s="25">
        <f>IF('Indicator Date hidden'!BA24="x","x",$AZ$2-'Indicator Date hidden'!BA24)</f>
        <v>0</v>
      </c>
      <c r="BA23">
        <f t="shared" si="0"/>
        <v>16</v>
      </c>
      <c r="BB23" s="26">
        <f t="shared" si="1"/>
        <v>0.34042553191489361</v>
      </c>
      <c r="BC23">
        <f t="shared" si="2"/>
        <v>8</v>
      </c>
      <c r="BD23" s="26">
        <f t="shared" si="3"/>
        <v>0.99523536710863825</v>
      </c>
      <c r="BE23" s="28">
        <f t="shared" si="4"/>
        <v>0</v>
      </c>
    </row>
    <row r="24" spans="1:57" x14ac:dyDescent="0.35">
      <c r="A24" t="s">
        <v>10178</v>
      </c>
      <c r="B24" s="25">
        <f>IF('Indicator Date hidden'!C25="x","x",$B$2-'Indicator Date hidden'!C25)</f>
        <v>0</v>
      </c>
      <c r="C24" s="25">
        <f>IF('Indicator Date hidden'!D25="x","x",$C$2-'Indicator Date hidden'!D25)</f>
        <v>0</v>
      </c>
      <c r="D24" s="25">
        <f>IF('Indicator Date hidden'!E25="x","x",$D$2-'Indicator Date hidden'!E25)</f>
        <v>0</v>
      </c>
      <c r="E24" s="25">
        <f>IF('Indicator Date hidden'!F25="x","x",$E$2-'Indicator Date hidden'!F25)</f>
        <v>0</v>
      </c>
      <c r="F24" s="25">
        <f>IF('Indicator Date hidden'!G25="x","x",$F$2-'Indicator Date hidden'!G25)</f>
        <v>0</v>
      </c>
      <c r="G24" s="25">
        <f>IF('Indicator Date hidden'!H25="x","x",$G$2-'Indicator Date hidden'!H25)</f>
        <v>0</v>
      </c>
      <c r="H24" s="25">
        <f>IF('Indicator Date hidden'!I25="x","x",$H$2-'Indicator Date hidden'!I25)</f>
        <v>0</v>
      </c>
      <c r="I24" s="25">
        <f>IF('Indicator Date hidden'!J25="x","x",$I$2-'Indicator Date hidden'!J25)</f>
        <v>0</v>
      </c>
      <c r="J24" s="25">
        <f>IF('Indicator Date hidden'!K25="x","x",$J$2-'Indicator Date hidden'!K25)</f>
        <v>0</v>
      </c>
      <c r="K24" s="25">
        <f>IF('Indicator Date hidden'!L25="x","x",$K$2-'Indicator Date hidden'!L25)</f>
        <v>0</v>
      </c>
      <c r="L24" s="25">
        <f>IF('Indicator Date hidden'!M25="x","x",$L$2-'Indicator Date hidden'!M25)</f>
        <v>0</v>
      </c>
      <c r="M24" s="25">
        <f>IF('Indicator Date hidden'!N25="x","x",$M$2-'Indicator Date hidden'!N25)</f>
        <v>0</v>
      </c>
      <c r="N24" s="25">
        <f>IF('Indicator Date hidden'!O25="x","x",$N$2-'Indicator Date hidden'!O25)</f>
        <v>0</v>
      </c>
      <c r="O24" s="25">
        <f>IF('Indicator Date hidden'!P25="x","x",$O$2-'Indicator Date hidden'!P25)</f>
        <v>0</v>
      </c>
      <c r="P24" s="25">
        <f>IF('Indicator Date hidden'!Q25="x","x",$P$2-'Indicator Date hidden'!Q25)</f>
        <v>0</v>
      </c>
      <c r="Q24" s="25" t="str">
        <f>IF('Indicator Date hidden'!R25="x","x",$Q$2-'Indicator Date hidden'!R25)</f>
        <v>x</v>
      </c>
      <c r="R24" s="25">
        <f>IF('Indicator Date hidden'!S25="x","x",$R$2-'Indicator Date hidden'!S25)</f>
        <v>0</v>
      </c>
      <c r="S24" s="25">
        <f>IF('Indicator Date hidden'!T25="x","x",$S$2-'Indicator Date hidden'!T25)</f>
        <v>0</v>
      </c>
      <c r="T24" s="25">
        <f>IF('Indicator Date hidden'!U25="x","x",$T$2-'Indicator Date hidden'!U25)</f>
        <v>0</v>
      </c>
      <c r="U24" s="25">
        <f>IF('Indicator Date hidden'!V25="x","x",$U$2-'Indicator Date hidden'!V25)</f>
        <v>0</v>
      </c>
      <c r="V24" s="25">
        <f>IF('Indicator Date hidden'!W25="x","x",$V$2-'Indicator Date hidden'!W25)</f>
        <v>0</v>
      </c>
      <c r="W24" s="25">
        <f>IF('Indicator Date hidden'!X25="x","x",$W$2-'Indicator Date hidden'!X25)</f>
        <v>7</v>
      </c>
      <c r="X24" s="25">
        <f>IF('Indicator Date hidden'!Y25="x","x",$X$2-'Indicator Date hidden'!Y25)</f>
        <v>4</v>
      </c>
      <c r="Y24" s="25">
        <f>IF('Indicator Date hidden'!Z25="x","x",$Y$2-'Indicator Date hidden'!Z25)</f>
        <v>0</v>
      </c>
      <c r="Z24" s="25">
        <f>IF('Indicator Date hidden'!AA25="x","x",$Z$2-'Indicator Date hidden'!AA25)</f>
        <v>0</v>
      </c>
      <c r="AA24" s="25">
        <f>IF('Indicator Date hidden'!AB25="x","x",$AA$2-'Indicator Date hidden'!AB25)</f>
        <v>0</v>
      </c>
      <c r="AB24" s="25">
        <f>IF('Indicator Date hidden'!AC25="x","x",$AB$2-'Indicator Date hidden'!AC25)</f>
        <v>0</v>
      </c>
      <c r="AC24" s="25">
        <f>IF('Indicator Date hidden'!AD25="x","x",$AC$2-'Indicator Date hidden'!AD25)</f>
        <v>0</v>
      </c>
      <c r="AD24" s="25">
        <f>IF('Indicator Date hidden'!AE25="x","x",$AD$2-'Indicator Date hidden'!AE25)</f>
        <v>0</v>
      </c>
      <c r="AE24" s="25">
        <f>IF('Indicator Date hidden'!AF25="x","x",$AE$2-'Indicator Date hidden'!AF25)</f>
        <v>0</v>
      </c>
      <c r="AF24" s="25">
        <f>IF('Indicator Date hidden'!AG25="x","x",$AF$2-'Indicator Date hidden'!AG25)</f>
        <v>4</v>
      </c>
      <c r="AG24" s="25">
        <f>IF('Indicator Date hidden'!AH25="x","x",$AG$2-'Indicator Date hidden'!AH25)</f>
        <v>0</v>
      </c>
      <c r="AH24" s="25">
        <f>IF('Indicator Date hidden'!AI25="x","x",$AH$2-'Indicator Date hidden'!AI25)</f>
        <v>0</v>
      </c>
      <c r="AI24" s="25">
        <f>IF('Indicator Date hidden'!AJ25="x","x",$AI$2-'Indicator Date hidden'!AJ25)</f>
        <v>0</v>
      </c>
      <c r="AJ24" s="25" t="str">
        <f>IF('Indicator Date hidden'!AK25="x","x",$AJ$2-'Indicator Date hidden'!AK25)</f>
        <v>x</v>
      </c>
      <c r="AK24" s="25">
        <f>IF('Indicator Date hidden'!AL25="x","x",$AK$2-'Indicator Date hidden'!AL25)</f>
        <v>1</v>
      </c>
      <c r="AL24" s="25">
        <f>IF('Indicator Date hidden'!AM25="x","x",$AL$2-'Indicator Date hidden'!AM25)</f>
        <v>0</v>
      </c>
      <c r="AM24" s="25">
        <f>IF('Indicator Date hidden'!AN25="x","x",$AM$2-'Indicator Date hidden'!AN25)</f>
        <v>0</v>
      </c>
      <c r="AN24" s="25">
        <f>IF('Indicator Date hidden'!AO25="x","x",$AN$2-'Indicator Date hidden'!AO25)</f>
        <v>0</v>
      </c>
      <c r="AO24" s="25">
        <f>IF('Indicator Date hidden'!AP25="x","x",$AO$2-'Indicator Date hidden'!AP25)</f>
        <v>0</v>
      </c>
      <c r="AP24" s="25">
        <f>IF('Indicator Date hidden'!AQ25="x","x",$AP$2-'Indicator Date hidden'!AQ25)</f>
        <v>0</v>
      </c>
      <c r="AQ24" s="25">
        <f>IF('Indicator Date hidden'!AR25="x","x",$AQ$2-'Indicator Date hidden'!AR25)</f>
        <v>0</v>
      </c>
      <c r="AR24" s="25">
        <f>IF('Indicator Date hidden'!AS25="x","x",$AR$2-'Indicator Date hidden'!AS25)</f>
        <v>0</v>
      </c>
      <c r="AS24" s="25">
        <f>IF('Indicator Date hidden'!AT25="x","x",$AS$2-'Indicator Date hidden'!AT25)</f>
        <v>0</v>
      </c>
      <c r="AT24" s="25">
        <f>IF('Indicator Date hidden'!AU25="x","x",$AT$2-'Indicator Date hidden'!AU25)</f>
        <v>0</v>
      </c>
      <c r="AU24" s="25">
        <f>IF('Indicator Date hidden'!AV25="x","x",$AU$2-'Indicator Date hidden'!AV25)</f>
        <v>1</v>
      </c>
      <c r="AV24" s="25">
        <f>IF('Indicator Date hidden'!AW25="x","x",$AV$2-'Indicator Date hidden'!AW25)</f>
        <v>0</v>
      </c>
      <c r="AW24" s="25">
        <f>IF('Indicator Date hidden'!AX25="x","x",$AW$2-'Indicator Date hidden'!AX25)</f>
        <v>0</v>
      </c>
      <c r="AX24" s="25">
        <f>IF('Indicator Date hidden'!AY25="x","x",$AX$2-'Indicator Date hidden'!AY25)</f>
        <v>0</v>
      </c>
      <c r="AY24" s="25">
        <f>IF('Indicator Date hidden'!AZ25="x","x",$AY$2-'Indicator Date hidden'!AZ25)</f>
        <v>0</v>
      </c>
      <c r="AZ24" s="25">
        <f>IF('Indicator Date hidden'!BA25="x","x",$AZ$2-'Indicator Date hidden'!BA25)</f>
        <v>0</v>
      </c>
      <c r="BA24">
        <f t="shared" si="0"/>
        <v>17</v>
      </c>
      <c r="BB24" s="26">
        <f t="shared" si="1"/>
        <v>0.34693877551020408</v>
      </c>
      <c r="BC24">
        <f t="shared" si="2"/>
        <v>5</v>
      </c>
      <c r="BD24" s="26">
        <f t="shared" si="3"/>
        <v>1.2543966825003519</v>
      </c>
      <c r="BE24" s="28">
        <f t="shared" si="4"/>
        <v>0</v>
      </c>
    </row>
    <row r="25" spans="1:57" x14ac:dyDescent="0.35">
      <c r="A25" t="s">
        <v>10170</v>
      </c>
      <c r="B25" s="25">
        <f>IF('Indicator Date hidden'!C26="x","x",$B$2-'Indicator Date hidden'!C26)</f>
        <v>0</v>
      </c>
      <c r="C25" s="25">
        <f>IF('Indicator Date hidden'!D26="x","x",$C$2-'Indicator Date hidden'!D26)</f>
        <v>0</v>
      </c>
      <c r="D25" s="25">
        <f>IF('Indicator Date hidden'!E26="x","x",$D$2-'Indicator Date hidden'!E26)</f>
        <v>0</v>
      </c>
      <c r="E25" s="25">
        <f>IF('Indicator Date hidden'!F26="x","x",$E$2-'Indicator Date hidden'!F26)</f>
        <v>0</v>
      </c>
      <c r="F25" s="25">
        <f>IF('Indicator Date hidden'!G26="x","x",$F$2-'Indicator Date hidden'!G26)</f>
        <v>0</v>
      </c>
      <c r="G25" s="25">
        <f>IF('Indicator Date hidden'!H26="x","x",$G$2-'Indicator Date hidden'!H26)</f>
        <v>0</v>
      </c>
      <c r="H25" s="25">
        <f>IF('Indicator Date hidden'!I26="x","x",$H$2-'Indicator Date hidden'!I26)</f>
        <v>0</v>
      </c>
      <c r="I25" s="25">
        <f>IF('Indicator Date hidden'!J26="x","x",$I$2-'Indicator Date hidden'!J26)</f>
        <v>0</v>
      </c>
      <c r="J25" s="25">
        <f>IF('Indicator Date hidden'!K26="x","x",$J$2-'Indicator Date hidden'!K26)</f>
        <v>0</v>
      </c>
      <c r="K25" s="25">
        <f>IF('Indicator Date hidden'!L26="x","x",$K$2-'Indicator Date hidden'!L26)</f>
        <v>0</v>
      </c>
      <c r="L25" s="25">
        <f>IF('Indicator Date hidden'!M26="x","x",$L$2-'Indicator Date hidden'!M26)</f>
        <v>0</v>
      </c>
      <c r="M25" s="25">
        <f>IF('Indicator Date hidden'!N26="x","x",$M$2-'Indicator Date hidden'!N26)</f>
        <v>0</v>
      </c>
      <c r="N25" s="25">
        <f>IF('Indicator Date hidden'!O26="x","x",$N$2-'Indicator Date hidden'!O26)</f>
        <v>0</v>
      </c>
      <c r="O25" s="25">
        <f>IF('Indicator Date hidden'!P26="x","x",$O$2-'Indicator Date hidden'!P26)</f>
        <v>0</v>
      </c>
      <c r="P25" s="25">
        <f>IF('Indicator Date hidden'!Q26="x","x",$P$2-'Indicator Date hidden'!Q26)</f>
        <v>0</v>
      </c>
      <c r="Q25" s="25">
        <f>IF('Indicator Date hidden'!R26="x","x",$Q$2-'Indicator Date hidden'!R26)</f>
        <v>1</v>
      </c>
      <c r="R25" s="25">
        <f>IF('Indicator Date hidden'!S26="x","x",$R$2-'Indicator Date hidden'!S26)</f>
        <v>0</v>
      </c>
      <c r="S25" s="25">
        <f>IF('Indicator Date hidden'!T26="x","x",$S$2-'Indicator Date hidden'!T26)</f>
        <v>0</v>
      </c>
      <c r="T25" s="25">
        <f>IF('Indicator Date hidden'!U26="x","x",$T$2-'Indicator Date hidden'!U26)</f>
        <v>0</v>
      </c>
      <c r="U25" s="25">
        <f>IF('Indicator Date hidden'!V26="x","x",$U$2-'Indicator Date hidden'!V26)</f>
        <v>0</v>
      </c>
      <c r="V25" s="25">
        <f>IF('Indicator Date hidden'!W26="x","x",$V$2-'Indicator Date hidden'!W26)</f>
        <v>0</v>
      </c>
      <c r="W25" s="25">
        <f>IF('Indicator Date hidden'!X26="x","x",$W$2-'Indicator Date hidden'!X26)</f>
        <v>7</v>
      </c>
      <c r="X25" s="25">
        <f>IF('Indicator Date hidden'!Y26="x","x",$X$2-'Indicator Date hidden'!Y26)</f>
        <v>1</v>
      </c>
      <c r="Y25" s="25">
        <f>IF('Indicator Date hidden'!Z26="x","x",$Y$2-'Indicator Date hidden'!Z26)</f>
        <v>0</v>
      </c>
      <c r="Z25" s="25">
        <f>IF('Indicator Date hidden'!AA26="x","x",$Z$2-'Indicator Date hidden'!AA26)</f>
        <v>0</v>
      </c>
      <c r="AA25" s="25">
        <f>IF('Indicator Date hidden'!AB26="x","x",$AA$2-'Indicator Date hidden'!AB26)</f>
        <v>1</v>
      </c>
      <c r="AB25" s="25">
        <f>IF('Indicator Date hidden'!AC26="x","x",$AB$2-'Indicator Date hidden'!AC26)</f>
        <v>0</v>
      </c>
      <c r="AC25" s="25">
        <f>IF('Indicator Date hidden'!AD26="x","x",$AC$2-'Indicator Date hidden'!AD26)</f>
        <v>0</v>
      </c>
      <c r="AD25" s="25">
        <f>IF('Indicator Date hidden'!AE26="x","x",$AD$2-'Indicator Date hidden'!AE26)</f>
        <v>0</v>
      </c>
      <c r="AE25" s="25">
        <f>IF('Indicator Date hidden'!AF26="x","x",$AE$2-'Indicator Date hidden'!AF26)</f>
        <v>0</v>
      </c>
      <c r="AF25" s="25">
        <f>IF('Indicator Date hidden'!AG26="x","x",$AF$2-'Indicator Date hidden'!AG26)</f>
        <v>0</v>
      </c>
      <c r="AG25" s="25">
        <f>IF('Indicator Date hidden'!AH26="x","x",$AG$2-'Indicator Date hidden'!AH26)</f>
        <v>0</v>
      </c>
      <c r="AH25" s="25">
        <f>IF('Indicator Date hidden'!AI26="x","x",$AH$2-'Indicator Date hidden'!AI26)</f>
        <v>0</v>
      </c>
      <c r="AI25" s="25">
        <f>IF('Indicator Date hidden'!AJ26="x","x",$AI$2-'Indicator Date hidden'!AJ26)</f>
        <v>0</v>
      </c>
      <c r="AJ25" s="25" t="str">
        <f>IF('Indicator Date hidden'!AK26="x","x",$AJ$2-'Indicator Date hidden'!AK26)</f>
        <v>x</v>
      </c>
      <c r="AK25" s="25">
        <f>IF('Indicator Date hidden'!AL26="x","x",$AK$2-'Indicator Date hidden'!AL26)</f>
        <v>1</v>
      </c>
      <c r="AL25" s="25">
        <f>IF('Indicator Date hidden'!AM26="x","x",$AL$2-'Indicator Date hidden'!AM26)</f>
        <v>0</v>
      </c>
      <c r="AM25" s="25">
        <f>IF('Indicator Date hidden'!AN26="x","x",$AM$2-'Indicator Date hidden'!AN26)</f>
        <v>0</v>
      </c>
      <c r="AN25" s="25">
        <f>IF('Indicator Date hidden'!AO26="x","x",$AN$2-'Indicator Date hidden'!AO26)</f>
        <v>0</v>
      </c>
      <c r="AO25" s="25">
        <f>IF('Indicator Date hidden'!AP26="x","x",$AO$2-'Indicator Date hidden'!AP26)</f>
        <v>0</v>
      </c>
      <c r="AP25" s="25">
        <f>IF('Indicator Date hidden'!AQ26="x","x",$AP$2-'Indicator Date hidden'!AQ26)</f>
        <v>0</v>
      </c>
      <c r="AQ25" s="25">
        <f>IF('Indicator Date hidden'!AR26="x","x",$AQ$2-'Indicator Date hidden'!AR26)</f>
        <v>4</v>
      </c>
      <c r="AR25" s="25">
        <f>IF('Indicator Date hidden'!AS26="x","x",$AR$2-'Indicator Date hidden'!AS26)</f>
        <v>0</v>
      </c>
      <c r="AS25" s="25">
        <f>IF('Indicator Date hidden'!AT26="x","x",$AS$2-'Indicator Date hidden'!AT26)</f>
        <v>0</v>
      </c>
      <c r="AT25" s="25">
        <f>IF('Indicator Date hidden'!AU26="x","x",$AT$2-'Indicator Date hidden'!AU26)</f>
        <v>0</v>
      </c>
      <c r="AU25" s="25">
        <f>IF('Indicator Date hidden'!AV26="x","x",$AU$2-'Indicator Date hidden'!AV26)</f>
        <v>1</v>
      </c>
      <c r="AV25" s="25">
        <f>IF('Indicator Date hidden'!AW26="x","x",$AV$2-'Indicator Date hidden'!AW26)</f>
        <v>0</v>
      </c>
      <c r="AW25" s="25">
        <f>IF('Indicator Date hidden'!AX26="x","x",$AW$2-'Indicator Date hidden'!AX26)</f>
        <v>0</v>
      </c>
      <c r="AX25" s="25">
        <f>IF('Indicator Date hidden'!AY26="x","x",$AX$2-'Indicator Date hidden'!AY26)</f>
        <v>0</v>
      </c>
      <c r="AY25" s="25">
        <f>IF('Indicator Date hidden'!AZ26="x","x",$AY$2-'Indicator Date hidden'!AZ26)</f>
        <v>0</v>
      </c>
      <c r="AZ25" s="25">
        <f>IF('Indicator Date hidden'!BA26="x","x",$AZ$2-'Indicator Date hidden'!BA26)</f>
        <v>0</v>
      </c>
      <c r="BA25">
        <f t="shared" si="0"/>
        <v>16</v>
      </c>
      <c r="BB25" s="26">
        <f t="shared" si="1"/>
        <v>0.32</v>
      </c>
      <c r="BC25">
        <f t="shared" si="2"/>
        <v>7</v>
      </c>
      <c r="BD25" s="26">
        <f t="shared" si="3"/>
        <v>1.1391224692718513</v>
      </c>
      <c r="BE25" s="28">
        <f t="shared" si="4"/>
        <v>0</v>
      </c>
    </row>
    <row r="26" spans="1:57" x14ac:dyDescent="0.35">
      <c r="A26" t="s">
        <v>10174</v>
      </c>
      <c r="B26" s="25">
        <f>IF('Indicator Date hidden'!C27="x","x",$B$2-'Indicator Date hidden'!C27)</f>
        <v>0</v>
      </c>
      <c r="C26" s="25">
        <f>IF('Indicator Date hidden'!D27="x","x",$C$2-'Indicator Date hidden'!D27)</f>
        <v>0</v>
      </c>
      <c r="D26" s="25">
        <f>IF('Indicator Date hidden'!E27="x","x",$D$2-'Indicator Date hidden'!E27)</f>
        <v>0</v>
      </c>
      <c r="E26" s="25">
        <f>IF('Indicator Date hidden'!F27="x","x",$E$2-'Indicator Date hidden'!F27)</f>
        <v>0</v>
      </c>
      <c r="F26" s="25">
        <f>IF('Indicator Date hidden'!G27="x","x",$F$2-'Indicator Date hidden'!G27)</f>
        <v>0</v>
      </c>
      <c r="G26" s="25">
        <f>IF('Indicator Date hidden'!H27="x","x",$G$2-'Indicator Date hidden'!H27)</f>
        <v>0</v>
      </c>
      <c r="H26" s="25">
        <f>IF('Indicator Date hidden'!I27="x","x",$H$2-'Indicator Date hidden'!I27)</f>
        <v>0</v>
      </c>
      <c r="I26" s="25">
        <f>IF('Indicator Date hidden'!J27="x","x",$I$2-'Indicator Date hidden'!J27)</f>
        <v>0</v>
      </c>
      <c r="J26" s="25">
        <f>IF('Indicator Date hidden'!K27="x","x",$J$2-'Indicator Date hidden'!K27)</f>
        <v>0</v>
      </c>
      <c r="K26" s="25">
        <f>IF('Indicator Date hidden'!L27="x","x",$K$2-'Indicator Date hidden'!L27)</f>
        <v>0</v>
      </c>
      <c r="L26" s="25">
        <f>IF('Indicator Date hidden'!M27="x","x",$L$2-'Indicator Date hidden'!M27)</f>
        <v>0</v>
      </c>
      <c r="M26" s="25">
        <f>IF('Indicator Date hidden'!N27="x","x",$M$2-'Indicator Date hidden'!N27)</f>
        <v>0</v>
      </c>
      <c r="N26" s="25">
        <f>IF('Indicator Date hidden'!O27="x","x",$N$2-'Indicator Date hidden'!O27)</f>
        <v>0</v>
      </c>
      <c r="O26" s="25">
        <f>IF('Indicator Date hidden'!P27="x","x",$O$2-'Indicator Date hidden'!P27)</f>
        <v>0</v>
      </c>
      <c r="P26" s="25">
        <f>IF('Indicator Date hidden'!Q27="x","x",$P$2-'Indicator Date hidden'!Q27)</f>
        <v>0</v>
      </c>
      <c r="Q26" s="25" t="str">
        <f>IF('Indicator Date hidden'!R27="x","x",$Q$2-'Indicator Date hidden'!R27)</f>
        <v>x</v>
      </c>
      <c r="R26" s="25">
        <f>IF('Indicator Date hidden'!S27="x","x",$R$2-'Indicator Date hidden'!S27)</f>
        <v>0</v>
      </c>
      <c r="S26" s="25">
        <f>IF('Indicator Date hidden'!T27="x","x",$S$2-'Indicator Date hidden'!T27)</f>
        <v>0</v>
      </c>
      <c r="T26" s="25">
        <f>IF('Indicator Date hidden'!U27="x","x",$T$2-'Indicator Date hidden'!U27)</f>
        <v>0</v>
      </c>
      <c r="U26" s="25" t="str">
        <f>IF('Indicator Date hidden'!V27="x","x",$U$2-'Indicator Date hidden'!V27)</f>
        <v>x</v>
      </c>
      <c r="V26" s="25">
        <f>IF('Indicator Date hidden'!W27="x","x",$V$2-'Indicator Date hidden'!W27)</f>
        <v>0</v>
      </c>
      <c r="W26" s="25">
        <f>IF('Indicator Date hidden'!X27="x","x",$W$2-'Indicator Date hidden'!X27)</f>
        <v>5</v>
      </c>
      <c r="X26" s="25">
        <f>IF('Indicator Date hidden'!Y27="x","x",$X$2-'Indicator Date hidden'!Y27)</f>
        <v>2</v>
      </c>
      <c r="Y26" s="25">
        <f>IF('Indicator Date hidden'!Z27="x","x",$Y$2-'Indicator Date hidden'!Z27)</f>
        <v>0</v>
      </c>
      <c r="Z26" s="25">
        <f>IF('Indicator Date hidden'!AA27="x","x",$Z$2-'Indicator Date hidden'!AA27)</f>
        <v>0</v>
      </c>
      <c r="AA26" s="25" t="str">
        <f>IF('Indicator Date hidden'!AB27="x","x",$AA$2-'Indicator Date hidden'!AB27)</f>
        <v>x</v>
      </c>
      <c r="AB26" s="25">
        <f>IF('Indicator Date hidden'!AC27="x","x",$AB$2-'Indicator Date hidden'!AC27)</f>
        <v>0</v>
      </c>
      <c r="AC26" s="25">
        <f>IF('Indicator Date hidden'!AD27="x","x",$AC$2-'Indicator Date hidden'!AD27)</f>
        <v>0</v>
      </c>
      <c r="AD26" s="25" t="str">
        <f>IF('Indicator Date hidden'!AE27="x","x",$AD$2-'Indicator Date hidden'!AE27)</f>
        <v>x</v>
      </c>
      <c r="AE26" s="25" t="str">
        <f>IF('Indicator Date hidden'!AF27="x","x",$AE$2-'Indicator Date hidden'!AF27)</f>
        <v>x</v>
      </c>
      <c r="AF26" s="25" t="str">
        <f>IF('Indicator Date hidden'!AG27="x","x",$AF$2-'Indicator Date hidden'!AG27)</f>
        <v>x</v>
      </c>
      <c r="AG26" s="25">
        <f>IF('Indicator Date hidden'!AH27="x","x",$AG$2-'Indicator Date hidden'!AH27)</f>
        <v>0</v>
      </c>
      <c r="AH26" s="25">
        <f>IF('Indicator Date hidden'!AI27="x","x",$AH$2-'Indicator Date hidden'!AI27)</f>
        <v>0</v>
      </c>
      <c r="AI26" s="25">
        <f>IF('Indicator Date hidden'!AJ27="x","x",$AI$2-'Indicator Date hidden'!AJ27)</f>
        <v>0</v>
      </c>
      <c r="AJ26" s="25" t="str">
        <f>IF('Indicator Date hidden'!AK27="x","x",$AJ$2-'Indicator Date hidden'!AK27)</f>
        <v>x</v>
      </c>
      <c r="AK26" s="25">
        <f>IF('Indicator Date hidden'!AL27="x","x",$AK$2-'Indicator Date hidden'!AL27)</f>
        <v>1</v>
      </c>
      <c r="AL26" s="25">
        <f>IF('Indicator Date hidden'!AM27="x","x",$AL$2-'Indicator Date hidden'!AM27)</f>
        <v>0</v>
      </c>
      <c r="AM26" s="25">
        <f>IF('Indicator Date hidden'!AN27="x","x",$AM$2-'Indicator Date hidden'!AN27)</f>
        <v>0</v>
      </c>
      <c r="AN26" s="25">
        <f>IF('Indicator Date hidden'!AO27="x","x",$AN$2-'Indicator Date hidden'!AO27)</f>
        <v>0</v>
      </c>
      <c r="AO26" s="25">
        <f>IF('Indicator Date hidden'!AP27="x","x",$AO$2-'Indicator Date hidden'!AP27)</f>
        <v>0</v>
      </c>
      <c r="AP26" s="25">
        <f>IF('Indicator Date hidden'!AQ27="x","x",$AP$2-'Indicator Date hidden'!AQ27)</f>
        <v>0</v>
      </c>
      <c r="AQ26" s="25">
        <f>IF('Indicator Date hidden'!AR27="x","x",$AQ$2-'Indicator Date hidden'!AR27)</f>
        <v>6</v>
      </c>
      <c r="AR26" s="25">
        <f>IF('Indicator Date hidden'!AS27="x","x",$AR$2-'Indicator Date hidden'!AS27)</f>
        <v>0</v>
      </c>
      <c r="AS26" s="25">
        <f>IF('Indicator Date hidden'!AT27="x","x",$AS$2-'Indicator Date hidden'!AT27)</f>
        <v>2</v>
      </c>
      <c r="AT26" s="25">
        <f>IF('Indicator Date hidden'!AU27="x","x",$AT$2-'Indicator Date hidden'!AU27)</f>
        <v>0</v>
      </c>
      <c r="AU26" s="25">
        <f>IF('Indicator Date hidden'!AV27="x","x",$AU$2-'Indicator Date hidden'!AV27)</f>
        <v>3</v>
      </c>
      <c r="AV26" s="25">
        <f>IF('Indicator Date hidden'!AW27="x","x",$AV$2-'Indicator Date hidden'!AW27)</f>
        <v>0</v>
      </c>
      <c r="AW26" s="25">
        <f>IF('Indicator Date hidden'!AX27="x","x",$AW$2-'Indicator Date hidden'!AX27)</f>
        <v>0</v>
      </c>
      <c r="AX26" s="25">
        <f>IF('Indicator Date hidden'!AY27="x","x",$AX$2-'Indicator Date hidden'!AY27)</f>
        <v>0</v>
      </c>
      <c r="AY26" s="25" t="str">
        <f>IF('Indicator Date hidden'!AZ27="x","x",$AY$2-'Indicator Date hidden'!AZ27)</f>
        <v>x</v>
      </c>
      <c r="AZ26" s="25" t="str">
        <f>IF('Indicator Date hidden'!BA27="x","x",$AZ$2-'Indicator Date hidden'!BA27)</f>
        <v>x</v>
      </c>
      <c r="BA26">
        <f t="shared" si="0"/>
        <v>19</v>
      </c>
      <c r="BB26" s="26">
        <f t="shared" si="1"/>
        <v>0.45238095238095238</v>
      </c>
      <c r="BC26">
        <f t="shared" si="2"/>
        <v>6</v>
      </c>
      <c r="BD26" s="26">
        <f t="shared" si="3"/>
        <v>1.2947215356497641</v>
      </c>
      <c r="BE26" s="28">
        <f t="shared" si="4"/>
        <v>0</v>
      </c>
    </row>
    <row r="27" spans="1:57" x14ac:dyDescent="0.35">
      <c r="A27" t="s">
        <v>10158</v>
      </c>
      <c r="B27" s="25">
        <f>IF('Indicator Date hidden'!C28="x","x",$B$2-'Indicator Date hidden'!C28)</f>
        <v>0</v>
      </c>
      <c r="C27" s="25">
        <f>IF('Indicator Date hidden'!D28="x","x",$C$2-'Indicator Date hidden'!D28)</f>
        <v>0</v>
      </c>
      <c r="D27" s="25">
        <f>IF('Indicator Date hidden'!E28="x","x",$D$2-'Indicator Date hidden'!E28)</f>
        <v>0</v>
      </c>
      <c r="E27" s="25">
        <f>IF('Indicator Date hidden'!F28="x","x",$E$2-'Indicator Date hidden'!F28)</f>
        <v>0</v>
      </c>
      <c r="F27" s="25">
        <f>IF('Indicator Date hidden'!G28="x","x",$F$2-'Indicator Date hidden'!G28)</f>
        <v>0</v>
      </c>
      <c r="G27" s="25">
        <f>IF('Indicator Date hidden'!H28="x","x",$G$2-'Indicator Date hidden'!H28)</f>
        <v>0</v>
      </c>
      <c r="H27" s="25">
        <f>IF('Indicator Date hidden'!I28="x","x",$H$2-'Indicator Date hidden'!I28)</f>
        <v>0</v>
      </c>
      <c r="I27" s="25">
        <f>IF('Indicator Date hidden'!J28="x","x",$I$2-'Indicator Date hidden'!J28)</f>
        <v>0</v>
      </c>
      <c r="J27" s="25">
        <f>IF('Indicator Date hidden'!K28="x","x",$J$2-'Indicator Date hidden'!K28)</f>
        <v>0</v>
      </c>
      <c r="K27" s="25">
        <f>IF('Indicator Date hidden'!L28="x","x",$K$2-'Indicator Date hidden'!L28)</f>
        <v>0</v>
      </c>
      <c r="L27" s="25">
        <f>IF('Indicator Date hidden'!M28="x","x",$L$2-'Indicator Date hidden'!M28)</f>
        <v>0</v>
      </c>
      <c r="M27" s="25">
        <f>IF('Indicator Date hidden'!N28="x","x",$M$2-'Indicator Date hidden'!N28)</f>
        <v>0</v>
      </c>
      <c r="N27" s="25">
        <f>IF('Indicator Date hidden'!O28="x","x",$N$2-'Indicator Date hidden'!O28)</f>
        <v>0</v>
      </c>
      <c r="O27" s="25">
        <f>IF('Indicator Date hidden'!P28="x","x",$O$2-'Indicator Date hidden'!P28)</f>
        <v>0</v>
      </c>
      <c r="P27" s="25">
        <f>IF('Indicator Date hidden'!Q28="x","x",$P$2-'Indicator Date hidden'!Q28)</f>
        <v>0</v>
      </c>
      <c r="Q27" s="25" t="str">
        <f>IF('Indicator Date hidden'!R28="x","x",$Q$2-'Indicator Date hidden'!R28)</f>
        <v>x</v>
      </c>
      <c r="R27" s="25">
        <f>IF('Indicator Date hidden'!S28="x","x",$R$2-'Indicator Date hidden'!S28)</f>
        <v>0</v>
      </c>
      <c r="S27" s="25">
        <f>IF('Indicator Date hidden'!T28="x","x",$S$2-'Indicator Date hidden'!T28)</f>
        <v>0</v>
      </c>
      <c r="T27" s="25">
        <f>IF('Indicator Date hidden'!U28="x","x",$T$2-'Indicator Date hidden'!U28)</f>
        <v>0</v>
      </c>
      <c r="U27" s="25" t="str">
        <f>IF('Indicator Date hidden'!V28="x","x",$U$2-'Indicator Date hidden'!V28)</f>
        <v>x</v>
      </c>
      <c r="V27" s="25">
        <f>IF('Indicator Date hidden'!W28="x","x",$V$2-'Indicator Date hidden'!W28)</f>
        <v>0</v>
      </c>
      <c r="W27" s="25">
        <f>IF('Indicator Date hidden'!X28="x","x",$W$2-'Indicator Date hidden'!X28)</f>
        <v>10</v>
      </c>
      <c r="X27" s="25">
        <f>IF('Indicator Date hidden'!Y28="x","x",$X$2-'Indicator Date hidden'!Y28)</f>
        <v>2</v>
      </c>
      <c r="Y27" s="25">
        <f>IF('Indicator Date hidden'!Z28="x","x",$Y$2-'Indicator Date hidden'!Z28)</f>
        <v>0</v>
      </c>
      <c r="Z27" s="25">
        <f>IF('Indicator Date hidden'!AA28="x","x",$Z$2-'Indicator Date hidden'!AA28)</f>
        <v>0</v>
      </c>
      <c r="AA27" s="25" t="str">
        <f>IF('Indicator Date hidden'!AB28="x","x",$AA$2-'Indicator Date hidden'!AB28)</f>
        <v>x</v>
      </c>
      <c r="AB27" s="25">
        <f>IF('Indicator Date hidden'!AC28="x","x",$AB$2-'Indicator Date hidden'!AC28)</f>
        <v>0</v>
      </c>
      <c r="AC27" s="25">
        <f>IF('Indicator Date hidden'!AD28="x","x",$AC$2-'Indicator Date hidden'!AD28)</f>
        <v>0</v>
      </c>
      <c r="AD27" s="25" t="str">
        <f>IF('Indicator Date hidden'!AE28="x","x",$AD$2-'Indicator Date hidden'!AE28)</f>
        <v>x</v>
      </c>
      <c r="AE27" s="25">
        <f>IF('Indicator Date hidden'!AF28="x","x",$AE$2-'Indicator Date hidden'!AF28)</f>
        <v>0</v>
      </c>
      <c r="AF27" s="25">
        <f>IF('Indicator Date hidden'!AG28="x","x",$AF$2-'Indicator Date hidden'!AG28)</f>
        <v>1</v>
      </c>
      <c r="AG27" s="25">
        <f>IF('Indicator Date hidden'!AH28="x","x",$AG$2-'Indicator Date hidden'!AH28)</f>
        <v>0</v>
      </c>
      <c r="AH27" s="25">
        <f>IF('Indicator Date hidden'!AI28="x","x",$AH$2-'Indicator Date hidden'!AI28)</f>
        <v>0</v>
      </c>
      <c r="AI27" s="25">
        <f>IF('Indicator Date hidden'!AJ28="x","x",$AI$2-'Indicator Date hidden'!AJ28)</f>
        <v>0</v>
      </c>
      <c r="AJ27" s="25" t="str">
        <f>IF('Indicator Date hidden'!AK28="x","x",$AJ$2-'Indicator Date hidden'!AK28)</f>
        <v>x</v>
      </c>
      <c r="AK27" s="25">
        <f>IF('Indicator Date hidden'!AL28="x","x",$AK$2-'Indicator Date hidden'!AL28)</f>
        <v>1</v>
      </c>
      <c r="AL27" s="25">
        <f>IF('Indicator Date hidden'!AM28="x","x",$AL$2-'Indicator Date hidden'!AM28)</f>
        <v>0</v>
      </c>
      <c r="AM27" s="25">
        <f>IF('Indicator Date hidden'!AN28="x","x",$AM$2-'Indicator Date hidden'!AN28)</f>
        <v>0</v>
      </c>
      <c r="AN27" s="25">
        <f>IF('Indicator Date hidden'!AO28="x","x",$AN$2-'Indicator Date hidden'!AO28)</f>
        <v>0</v>
      </c>
      <c r="AO27" s="25">
        <f>IF('Indicator Date hidden'!AP28="x","x",$AO$2-'Indicator Date hidden'!AP28)</f>
        <v>0</v>
      </c>
      <c r="AP27" s="25">
        <f>IF('Indicator Date hidden'!AQ28="x","x",$AP$2-'Indicator Date hidden'!AQ28)</f>
        <v>0</v>
      </c>
      <c r="AQ27" s="25">
        <f>IF('Indicator Date hidden'!AR28="x","x",$AQ$2-'Indicator Date hidden'!AR28)</f>
        <v>0</v>
      </c>
      <c r="AR27" s="25">
        <f>IF('Indicator Date hidden'!AS28="x","x",$AR$2-'Indicator Date hidden'!AS28)</f>
        <v>0</v>
      </c>
      <c r="AS27" s="25">
        <f>IF('Indicator Date hidden'!AT28="x","x",$AS$2-'Indicator Date hidden'!AT28)</f>
        <v>0</v>
      </c>
      <c r="AT27" s="25">
        <f>IF('Indicator Date hidden'!AU28="x","x",$AT$2-'Indicator Date hidden'!AU28)</f>
        <v>0</v>
      </c>
      <c r="AU27" s="25">
        <f>IF('Indicator Date hidden'!AV28="x","x",$AU$2-'Indicator Date hidden'!AV28)</f>
        <v>3</v>
      </c>
      <c r="AV27" s="25">
        <f>IF('Indicator Date hidden'!AW28="x","x",$AV$2-'Indicator Date hidden'!AW28)</f>
        <v>0</v>
      </c>
      <c r="AW27" s="25">
        <f>IF('Indicator Date hidden'!AX28="x","x",$AW$2-'Indicator Date hidden'!AX28)</f>
        <v>0</v>
      </c>
      <c r="AX27" s="25">
        <f>IF('Indicator Date hidden'!AY28="x","x",$AX$2-'Indicator Date hidden'!AY28)</f>
        <v>0</v>
      </c>
      <c r="AY27" s="25">
        <f>IF('Indicator Date hidden'!AZ28="x","x",$AY$2-'Indicator Date hidden'!AZ28)</f>
        <v>0</v>
      </c>
      <c r="AZ27" s="25">
        <f>IF('Indicator Date hidden'!BA28="x","x",$AZ$2-'Indicator Date hidden'!BA28)</f>
        <v>0</v>
      </c>
      <c r="BA27">
        <f t="shared" si="0"/>
        <v>17</v>
      </c>
      <c r="BB27" s="26">
        <f t="shared" si="1"/>
        <v>0.36956521739130432</v>
      </c>
      <c r="BC27">
        <f t="shared" si="2"/>
        <v>5</v>
      </c>
      <c r="BD27" s="26">
        <f t="shared" si="3"/>
        <v>1.5373423659336649</v>
      </c>
      <c r="BE27" s="28">
        <f t="shared" si="4"/>
        <v>0</v>
      </c>
    </row>
    <row r="28" spans="1:57" x14ac:dyDescent="0.35">
      <c r="A28" t="s">
        <v>10156</v>
      </c>
      <c r="B28" s="25">
        <f>IF('Indicator Date hidden'!C29="x","x",$B$2-'Indicator Date hidden'!C29)</f>
        <v>0</v>
      </c>
      <c r="C28" s="25">
        <f>IF('Indicator Date hidden'!D29="x","x",$C$2-'Indicator Date hidden'!D29)</f>
        <v>0</v>
      </c>
      <c r="D28" s="25">
        <f>IF('Indicator Date hidden'!E29="x","x",$D$2-'Indicator Date hidden'!E29)</f>
        <v>0</v>
      </c>
      <c r="E28" s="25">
        <f>IF('Indicator Date hidden'!F29="x","x",$E$2-'Indicator Date hidden'!F29)</f>
        <v>0</v>
      </c>
      <c r="F28" s="25">
        <f>IF('Indicator Date hidden'!G29="x","x",$F$2-'Indicator Date hidden'!G29)</f>
        <v>0</v>
      </c>
      <c r="G28" s="25">
        <f>IF('Indicator Date hidden'!H29="x","x",$G$2-'Indicator Date hidden'!H29)</f>
        <v>0</v>
      </c>
      <c r="H28" s="25">
        <f>IF('Indicator Date hidden'!I29="x","x",$H$2-'Indicator Date hidden'!I29)</f>
        <v>0</v>
      </c>
      <c r="I28" s="25">
        <f>IF('Indicator Date hidden'!J29="x","x",$I$2-'Indicator Date hidden'!J29)</f>
        <v>0</v>
      </c>
      <c r="J28" s="25">
        <f>IF('Indicator Date hidden'!K29="x","x",$J$2-'Indicator Date hidden'!K29)</f>
        <v>0</v>
      </c>
      <c r="K28" s="25">
        <f>IF('Indicator Date hidden'!L29="x","x",$K$2-'Indicator Date hidden'!L29)</f>
        <v>0</v>
      </c>
      <c r="L28" s="25">
        <f>IF('Indicator Date hidden'!M29="x","x",$L$2-'Indicator Date hidden'!M29)</f>
        <v>0</v>
      </c>
      <c r="M28" s="25">
        <f>IF('Indicator Date hidden'!N29="x","x",$M$2-'Indicator Date hidden'!N29)</f>
        <v>0</v>
      </c>
      <c r="N28" s="25">
        <f>IF('Indicator Date hidden'!O29="x","x",$N$2-'Indicator Date hidden'!O29)</f>
        <v>0</v>
      </c>
      <c r="O28" s="25">
        <f>IF('Indicator Date hidden'!P29="x","x",$O$2-'Indicator Date hidden'!P29)</f>
        <v>0</v>
      </c>
      <c r="P28" s="25">
        <f>IF('Indicator Date hidden'!Q29="x","x",$P$2-'Indicator Date hidden'!Q29)</f>
        <v>0</v>
      </c>
      <c r="Q28" s="25">
        <f>IF('Indicator Date hidden'!R29="x","x",$Q$2-'Indicator Date hidden'!R29)</f>
        <v>4</v>
      </c>
      <c r="R28" s="25">
        <f>IF('Indicator Date hidden'!S29="x","x",$R$2-'Indicator Date hidden'!S29)</f>
        <v>0</v>
      </c>
      <c r="S28" s="25">
        <f>IF('Indicator Date hidden'!T29="x","x",$S$2-'Indicator Date hidden'!T29)</f>
        <v>0</v>
      </c>
      <c r="T28" s="25">
        <f>IF('Indicator Date hidden'!U29="x","x",$T$2-'Indicator Date hidden'!U29)</f>
        <v>0</v>
      </c>
      <c r="U28" s="25">
        <f>IF('Indicator Date hidden'!V29="x","x",$U$2-'Indicator Date hidden'!V29)</f>
        <v>0</v>
      </c>
      <c r="V28" s="25">
        <f>IF('Indicator Date hidden'!W29="x","x",$V$2-'Indicator Date hidden'!W29)</f>
        <v>0</v>
      </c>
      <c r="W28" s="25">
        <f>IF('Indicator Date hidden'!X29="x","x",$W$2-'Indicator Date hidden'!X29)</f>
        <v>4</v>
      </c>
      <c r="X28" s="25">
        <f>IF('Indicator Date hidden'!Y29="x","x",$X$2-'Indicator Date hidden'!Y29)</f>
        <v>4</v>
      </c>
      <c r="Y28" s="25">
        <f>IF('Indicator Date hidden'!Z29="x","x",$Y$2-'Indicator Date hidden'!Z29)</f>
        <v>0</v>
      </c>
      <c r="Z28" s="25">
        <f>IF('Indicator Date hidden'!AA29="x","x",$Z$2-'Indicator Date hidden'!AA29)</f>
        <v>0</v>
      </c>
      <c r="AA28" s="25">
        <f>IF('Indicator Date hidden'!AB29="x","x",$AA$2-'Indicator Date hidden'!AB29)</f>
        <v>0</v>
      </c>
      <c r="AB28" s="25">
        <f>IF('Indicator Date hidden'!AC29="x","x",$AB$2-'Indicator Date hidden'!AC29)</f>
        <v>0</v>
      </c>
      <c r="AC28" s="25">
        <f>IF('Indicator Date hidden'!AD29="x","x",$AC$2-'Indicator Date hidden'!AD29)</f>
        <v>0</v>
      </c>
      <c r="AD28" s="25">
        <f>IF('Indicator Date hidden'!AE29="x","x",$AD$2-'Indicator Date hidden'!AE29)</f>
        <v>0</v>
      </c>
      <c r="AE28" s="25">
        <f>IF('Indicator Date hidden'!AF29="x","x",$AE$2-'Indicator Date hidden'!AF29)</f>
        <v>0</v>
      </c>
      <c r="AF28" s="25">
        <f>IF('Indicator Date hidden'!AG29="x","x",$AF$2-'Indicator Date hidden'!AG29)</f>
        <v>4</v>
      </c>
      <c r="AG28" s="25">
        <f>IF('Indicator Date hidden'!AH29="x","x",$AG$2-'Indicator Date hidden'!AH29)</f>
        <v>0</v>
      </c>
      <c r="AH28" s="25">
        <f>IF('Indicator Date hidden'!AI29="x","x",$AH$2-'Indicator Date hidden'!AI29)</f>
        <v>0</v>
      </c>
      <c r="AI28" s="25">
        <f>IF('Indicator Date hidden'!AJ29="x","x",$AI$2-'Indicator Date hidden'!AJ29)</f>
        <v>0</v>
      </c>
      <c r="AJ28" s="25" t="str">
        <f>IF('Indicator Date hidden'!AK29="x","x",$AJ$2-'Indicator Date hidden'!AK29)</f>
        <v>x</v>
      </c>
      <c r="AK28" s="25">
        <f>IF('Indicator Date hidden'!AL29="x","x",$AK$2-'Indicator Date hidden'!AL29)</f>
        <v>0</v>
      </c>
      <c r="AL28" s="25">
        <f>IF('Indicator Date hidden'!AM29="x","x",$AL$2-'Indicator Date hidden'!AM29)</f>
        <v>0</v>
      </c>
      <c r="AM28" s="25">
        <f>IF('Indicator Date hidden'!AN29="x","x",$AM$2-'Indicator Date hidden'!AN29)</f>
        <v>0</v>
      </c>
      <c r="AN28" s="25">
        <f>IF('Indicator Date hidden'!AO29="x","x",$AN$2-'Indicator Date hidden'!AO29)</f>
        <v>0</v>
      </c>
      <c r="AO28" s="25">
        <f>IF('Indicator Date hidden'!AP29="x","x",$AO$2-'Indicator Date hidden'!AP29)</f>
        <v>0</v>
      </c>
      <c r="AP28" s="25">
        <f>IF('Indicator Date hidden'!AQ29="x","x",$AP$2-'Indicator Date hidden'!AQ29)</f>
        <v>0</v>
      </c>
      <c r="AQ28" s="25">
        <f>IF('Indicator Date hidden'!AR29="x","x",$AQ$2-'Indicator Date hidden'!AR29)</f>
        <v>0</v>
      </c>
      <c r="AR28" s="25">
        <f>IF('Indicator Date hidden'!AS29="x","x",$AR$2-'Indicator Date hidden'!AS29)</f>
        <v>0</v>
      </c>
      <c r="AS28" s="25">
        <f>IF('Indicator Date hidden'!AT29="x","x",$AS$2-'Indicator Date hidden'!AT29)</f>
        <v>0</v>
      </c>
      <c r="AT28" s="25">
        <f>IF('Indicator Date hidden'!AU29="x","x",$AT$2-'Indicator Date hidden'!AU29)</f>
        <v>0</v>
      </c>
      <c r="AU28" s="25">
        <f>IF('Indicator Date hidden'!AV29="x","x",$AU$2-'Indicator Date hidden'!AV29)</f>
        <v>7</v>
      </c>
      <c r="AV28" s="25">
        <f>IF('Indicator Date hidden'!AW29="x","x",$AV$2-'Indicator Date hidden'!AW29)</f>
        <v>0</v>
      </c>
      <c r="AW28" s="25">
        <f>IF('Indicator Date hidden'!AX29="x","x",$AW$2-'Indicator Date hidden'!AX29)</f>
        <v>0</v>
      </c>
      <c r="AX28" s="25">
        <f>IF('Indicator Date hidden'!AY29="x","x",$AX$2-'Indicator Date hidden'!AY29)</f>
        <v>0</v>
      </c>
      <c r="AY28" s="25">
        <f>IF('Indicator Date hidden'!AZ29="x","x",$AY$2-'Indicator Date hidden'!AZ29)</f>
        <v>0</v>
      </c>
      <c r="AZ28" s="25">
        <f>IF('Indicator Date hidden'!BA29="x","x",$AZ$2-'Indicator Date hidden'!BA29)</f>
        <v>0</v>
      </c>
      <c r="BA28">
        <f t="shared" si="0"/>
        <v>23</v>
      </c>
      <c r="BB28" s="26">
        <f t="shared" si="1"/>
        <v>0.46</v>
      </c>
      <c r="BC28">
        <f t="shared" si="2"/>
        <v>5</v>
      </c>
      <c r="BD28" s="26">
        <f t="shared" si="3"/>
        <v>1.4312232530251876</v>
      </c>
      <c r="BE28" s="28">
        <f t="shared" si="4"/>
        <v>0</v>
      </c>
    </row>
    <row r="29" spans="1:57" x14ac:dyDescent="0.35">
      <c r="A29" t="s">
        <v>10152</v>
      </c>
      <c r="B29" s="25">
        <f>IF('Indicator Date hidden'!C30="x","x",$B$2-'Indicator Date hidden'!C30)</f>
        <v>0</v>
      </c>
      <c r="C29" s="25">
        <f>IF('Indicator Date hidden'!D30="x","x",$C$2-'Indicator Date hidden'!D30)</f>
        <v>0</v>
      </c>
      <c r="D29" s="25">
        <f>IF('Indicator Date hidden'!E30="x","x",$D$2-'Indicator Date hidden'!E30)</f>
        <v>0</v>
      </c>
      <c r="E29" s="25">
        <f>IF('Indicator Date hidden'!F30="x","x",$E$2-'Indicator Date hidden'!F30)</f>
        <v>0</v>
      </c>
      <c r="F29" s="25">
        <f>IF('Indicator Date hidden'!G30="x","x",$F$2-'Indicator Date hidden'!G30)</f>
        <v>0</v>
      </c>
      <c r="G29" s="25">
        <f>IF('Indicator Date hidden'!H30="x","x",$G$2-'Indicator Date hidden'!H30)</f>
        <v>0</v>
      </c>
      <c r="H29" s="25">
        <f>IF('Indicator Date hidden'!I30="x","x",$H$2-'Indicator Date hidden'!I30)</f>
        <v>0</v>
      </c>
      <c r="I29" s="25">
        <f>IF('Indicator Date hidden'!J30="x","x",$I$2-'Indicator Date hidden'!J30)</f>
        <v>0</v>
      </c>
      <c r="J29" s="25">
        <f>IF('Indicator Date hidden'!K30="x","x",$J$2-'Indicator Date hidden'!K30)</f>
        <v>0</v>
      </c>
      <c r="K29" s="25">
        <f>IF('Indicator Date hidden'!L30="x","x",$K$2-'Indicator Date hidden'!L30)</f>
        <v>0</v>
      </c>
      <c r="L29" s="25">
        <f>IF('Indicator Date hidden'!M30="x","x",$L$2-'Indicator Date hidden'!M30)</f>
        <v>0</v>
      </c>
      <c r="M29" s="25">
        <f>IF('Indicator Date hidden'!N30="x","x",$M$2-'Indicator Date hidden'!N30)</f>
        <v>0</v>
      </c>
      <c r="N29" s="25">
        <f>IF('Indicator Date hidden'!O30="x","x",$N$2-'Indicator Date hidden'!O30)</f>
        <v>0</v>
      </c>
      <c r="O29" s="25">
        <f>IF('Indicator Date hidden'!P30="x","x",$O$2-'Indicator Date hidden'!P30)</f>
        <v>0</v>
      </c>
      <c r="P29" s="25">
        <f>IF('Indicator Date hidden'!Q30="x","x",$P$2-'Indicator Date hidden'!Q30)</f>
        <v>0</v>
      </c>
      <c r="Q29" s="25">
        <f>IF('Indicator Date hidden'!R30="x","x",$Q$2-'Indicator Date hidden'!R30)</f>
        <v>4</v>
      </c>
      <c r="R29" s="25">
        <f>IF('Indicator Date hidden'!S30="x","x",$R$2-'Indicator Date hidden'!S30)</f>
        <v>0</v>
      </c>
      <c r="S29" s="25">
        <f>IF('Indicator Date hidden'!T30="x","x",$S$2-'Indicator Date hidden'!T30)</f>
        <v>0</v>
      </c>
      <c r="T29" s="25">
        <f>IF('Indicator Date hidden'!U30="x","x",$T$2-'Indicator Date hidden'!U30)</f>
        <v>0</v>
      </c>
      <c r="U29" s="25">
        <f>IF('Indicator Date hidden'!V30="x","x",$U$2-'Indicator Date hidden'!V30)</f>
        <v>0</v>
      </c>
      <c r="V29" s="25">
        <f>IF('Indicator Date hidden'!W30="x","x",$V$2-'Indicator Date hidden'!W30)</f>
        <v>0</v>
      </c>
      <c r="W29" s="25">
        <f>IF('Indicator Date hidden'!X30="x","x",$W$2-'Indicator Date hidden'!X30)</f>
        <v>4</v>
      </c>
      <c r="X29" s="25" t="str">
        <f>IF('Indicator Date hidden'!Y30="x","x",$X$2-'Indicator Date hidden'!Y30)</f>
        <v>x</v>
      </c>
      <c r="Y29" s="25">
        <f>IF('Indicator Date hidden'!Z30="x","x",$Y$2-'Indicator Date hidden'!Z30)</f>
        <v>0</v>
      </c>
      <c r="Z29" s="25">
        <f>IF('Indicator Date hidden'!AA30="x","x",$Z$2-'Indicator Date hidden'!AA30)</f>
        <v>0</v>
      </c>
      <c r="AA29" s="25">
        <f>IF('Indicator Date hidden'!AB30="x","x",$AA$2-'Indicator Date hidden'!AB30)</f>
        <v>0</v>
      </c>
      <c r="AB29" s="25">
        <f>IF('Indicator Date hidden'!AC30="x","x",$AB$2-'Indicator Date hidden'!AC30)</f>
        <v>0</v>
      </c>
      <c r="AC29" s="25">
        <f>IF('Indicator Date hidden'!AD30="x","x",$AC$2-'Indicator Date hidden'!AD30)</f>
        <v>0</v>
      </c>
      <c r="AD29" s="25">
        <f>IF('Indicator Date hidden'!AE30="x","x",$AD$2-'Indicator Date hidden'!AE30)</f>
        <v>0</v>
      </c>
      <c r="AE29" s="25">
        <f>IF('Indicator Date hidden'!AF30="x","x",$AE$2-'Indicator Date hidden'!AF30)</f>
        <v>0</v>
      </c>
      <c r="AF29" s="25">
        <f>IF('Indicator Date hidden'!AG30="x","x",$AF$2-'Indicator Date hidden'!AG30)</f>
        <v>7</v>
      </c>
      <c r="AG29" s="25">
        <f>IF('Indicator Date hidden'!AH30="x","x",$AG$2-'Indicator Date hidden'!AH30)</f>
        <v>0</v>
      </c>
      <c r="AH29" s="25">
        <f>IF('Indicator Date hidden'!AI30="x","x",$AH$2-'Indicator Date hidden'!AI30)</f>
        <v>0</v>
      </c>
      <c r="AI29" s="25">
        <f>IF('Indicator Date hidden'!AJ30="x","x",$AI$2-'Indicator Date hidden'!AJ30)</f>
        <v>0</v>
      </c>
      <c r="AJ29" s="25">
        <f>IF('Indicator Date hidden'!AK30="x","x",$AJ$2-'Indicator Date hidden'!AK30)</f>
        <v>1</v>
      </c>
      <c r="AK29" s="25">
        <f>IF('Indicator Date hidden'!AL30="x","x",$AK$2-'Indicator Date hidden'!AL30)</f>
        <v>0</v>
      </c>
      <c r="AL29" s="25">
        <f>IF('Indicator Date hidden'!AM30="x","x",$AL$2-'Indicator Date hidden'!AM30)</f>
        <v>0</v>
      </c>
      <c r="AM29" s="25">
        <f>IF('Indicator Date hidden'!AN30="x","x",$AM$2-'Indicator Date hidden'!AN30)</f>
        <v>0</v>
      </c>
      <c r="AN29" s="25">
        <f>IF('Indicator Date hidden'!AO30="x","x",$AN$2-'Indicator Date hidden'!AO30)</f>
        <v>0</v>
      </c>
      <c r="AO29" s="25">
        <f>IF('Indicator Date hidden'!AP30="x","x",$AO$2-'Indicator Date hidden'!AP30)</f>
        <v>0</v>
      </c>
      <c r="AP29" s="25">
        <f>IF('Indicator Date hidden'!AQ30="x","x",$AP$2-'Indicator Date hidden'!AQ30)</f>
        <v>0</v>
      </c>
      <c r="AQ29" s="25">
        <f>IF('Indicator Date hidden'!AR30="x","x",$AQ$2-'Indicator Date hidden'!AR30)</f>
        <v>0</v>
      </c>
      <c r="AR29" s="25">
        <f>IF('Indicator Date hidden'!AS30="x","x",$AR$2-'Indicator Date hidden'!AS30)</f>
        <v>0</v>
      </c>
      <c r="AS29" s="25">
        <f>IF('Indicator Date hidden'!AT30="x","x",$AS$2-'Indicator Date hidden'!AT30)</f>
        <v>0</v>
      </c>
      <c r="AT29" s="25">
        <f>IF('Indicator Date hidden'!AU30="x","x",$AT$2-'Indicator Date hidden'!AU30)</f>
        <v>0</v>
      </c>
      <c r="AU29" s="25">
        <f>IF('Indicator Date hidden'!AV30="x","x",$AU$2-'Indicator Date hidden'!AV30)</f>
        <v>6</v>
      </c>
      <c r="AV29" s="25">
        <f>IF('Indicator Date hidden'!AW30="x","x",$AV$2-'Indicator Date hidden'!AW30)</f>
        <v>0</v>
      </c>
      <c r="AW29" s="25">
        <f>IF('Indicator Date hidden'!AX30="x","x",$AW$2-'Indicator Date hidden'!AX30)</f>
        <v>0</v>
      </c>
      <c r="AX29" s="25">
        <f>IF('Indicator Date hidden'!AY30="x","x",$AX$2-'Indicator Date hidden'!AY30)</f>
        <v>0</v>
      </c>
      <c r="AY29" s="25">
        <f>IF('Indicator Date hidden'!AZ30="x","x",$AY$2-'Indicator Date hidden'!AZ30)</f>
        <v>0</v>
      </c>
      <c r="AZ29" s="25">
        <f>IF('Indicator Date hidden'!BA30="x","x",$AZ$2-'Indicator Date hidden'!BA30)</f>
        <v>0</v>
      </c>
      <c r="BA29">
        <f t="shared" si="0"/>
        <v>22</v>
      </c>
      <c r="BB29" s="26">
        <f t="shared" si="1"/>
        <v>0.44</v>
      </c>
      <c r="BC29">
        <f t="shared" si="2"/>
        <v>5</v>
      </c>
      <c r="BD29" s="26">
        <f t="shared" si="3"/>
        <v>1.4718695594379279</v>
      </c>
      <c r="BE29" s="28">
        <f t="shared" si="4"/>
        <v>0</v>
      </c>
    </row>
    <row r="30" spans="1:57" x14ac:dyDescent="0.35">
      <c r="A30" t="s">
        <v>10196</v>
      </c>
      <c r="B30" s="25">
        <f>IF('Indicator Date hidden'!C31="x","x",$B$2-'Indicator Date hidden'!C31)</f>
        <v>0</v>
      </c>
      <c r="C30" s="25">
        <f>IF('Indicator Date hidden'!D31="x","x",$C$2-'Indicator Date hidden'!D31)</f>
        <v>0</v>
      </c>
      <c r="D30" s="25">
        <f>IF('Indicator Date hidden'!E31="x","x",$D$2-'Indicator Date hidden'!E31)</f>
        <v>0</v>
      </c>
      <c r="E30" s="25">
        <f>IF('Indicator Date hidden'!F31="x","x",$E$2-'Indicator Date hidden'!F31)</f>
        <v>0</v>
      </c>
      <c r="F30" s="25">
        <f>IF('Indicator Date hidden'!G31="x","x",$F$2-'Indicator Date hidden'!G31)</f>
        <v>0</v>
      </c>
      <c r="G30" s="25">
        <f>IF('Indicator Date hidden'!H31="x","x",$G$2-'Indicator Date hidden'!H31)</f>
        <v>0</v>
      </c>
      <c r="H30" s="25">
        <f>IF('Indicator Date hidden'!I31="x","x",$H$2-'Indicator Date hidden'!I31)</f>
        <v>0</v>
      </c>
      <c r="I30" s="25">
        <f>IF('Indicator Date hidden'!J31="x","x",$I$2-'Indicator Date hidden'!J31)</f>
        <v>0</v>
      </c>
      <c r="J30" s="25">
        <f>IF('Indicator Date hidden'!K31="x","x",$J$2-'Indicator Date hidden'!K31)</f>
        <v>0</v>
      </c>
      <c r="K30" s="25">
        <f>IF('Indicator Date hidden'!L31="x","x",$K$2-'Indicator Date hidden'!L31)</f>
        <v>0</v>
      </c>
      <c r="L30" s="25">
        <f>IF('Indicator Date hidden'!M31="x","x",$L$2-'Indicator Date hidden'!M31)</f>
        <v>0</v>
      </c>
      <c r="M30" s="25">
        <f>IF('Indicator Date hidden'!N31="x","x",$M$2-'Indicator Date hidden'!N31)</f>
        <v>0</v>
      </c>
      <c r="N30" s="25">
        <f>IF('Indicator Date hidden'!O31="x","x",$N$2-'Indicator Date hidden'!O31)</f>
        <v>0</v>
      </c>
      <c r="O30" s="25">
        <f>IF('Indicator Date hidden'!P31="x","x",$O$2-'Indicator Date hidden'!P31)</f>
        <v>0</v>
      </c>
      <c r="P30" s="25">
        <f>IF('Indicator Date hidden'!Q31="x","x",$P$2-'Indicator Date hidden'!Q31)</f>
        <v>0</v>
      </c>
      <c r="Q30" s="25" t="str">
        <f>IF('Indicator Date hidden'!R31="x","x",$Q$2-'Indicator Date hidden'!R31)</f>
        <v>x</v>
      </c>
      <c r="R30" s="25">
        <f>IF('Indicator Date hidden'!S31="x","x",$R$2-'Indicator Date hidden'!S31)</f>
        <v>0</v>
      </c>
      <c r="S30" s="25">
        <f>IF('Indicator Date hidden'!T31="x","x",$S$2-'Indicator Date hidden'!T31)</f>
        <v>0</v>
      </c>
      <c r="T30" s="25">
        <f>IF('Indicator Date hidden'!U31="x","x",$T$2-'Indicator Date hidden'!U31)</f>
        <v>0</v>
      </c>
      <c r="U30" s="25">
        <f>IF('Indicator Date hidden'!V31="x","x",$U$2-'Indicator Date hidden'!V31)</f>
        <v>0</v>
      </c>
      <c r="V30" s="25">
        <f>IF('Indicator Date hidden'!W31="x","x",$V$2-'Indicator Date hidden'!W31)</f>
        <v>0</v>
      </c>
      <c r="W30" s="25" t="str">
        <f>IF('Indicator Date hidden'!X31="x","x",$W$2-'Indicator Date hidden'!X31)</f>
        <v>x</v>
      </c>
      <c r="X30" s="25">
        <f>IF('Indicator Date hidden'!Y31="x","x",$X$2-'Indicator Date hidden'!Y31)</f>
        <v>3</v>
      </c>
      <c r="Y30" s="25">
        <f>IF('Indicator Date hidden'!Z31="x","x",$Y$2-'Indicator Date hidden'!Z31)</f>
        <v>0</v>
      </c>
      <c r="Z30" s="25">
        <f>IF('Indicator Date hidden'!AA31="x","x",$Z$2-'Indicator Date hidden'!AA31)</f>
        <v>0</v>
      </c>
      <c r="AA30" s="25">
        <f>IF('Indicator Date hidden'!AB31="x","x",$AA$2-'Indicator Date hidden'!AB31)</f>
        <v>0</v>
      </c>
      <c r="AB30" s="25">
        <f>IF('Indicator Date hidden'!AC31="x","x",$AB$2-'Indicator Date hidden'!AC31)</f>
        <v>0</v>
      </c>
      <c r="AC30" s="25">
        <f>IF('Indicator Date hidden'!AD31="x","x",$AC$2-'Indicator Date hidden'!AD31)</f>
        <v>0</v>
      </c>
      <c r="AD30" s="25">
        <f>IF('Indicator Date hidden'!AE31="x","x",$AD$2-'Indicator Date hidden'!AE31)</f>
        <v>0</v>
      </c>
      <c r="AE30" s="25" t="str">
        <f>IF('Indicator Date hidden'!AF31="x","x",$AE$2-'Indicator Date hidden'!AF31)</f>
        <v>x</v>
      </c>
      <c r="AF30" s="25">
        <f>IF('Indicator Date hidden'!AG31="x","x",$AF$2-'Indicator Date hidden'!AG31)</f>
        <v>6</v>
      </c>
      <c r="AG30" s="25">
        <f>IF('Indicator Date hidden'!AH31="x","x",$AG$2-'Indicator Date hidden'!AH31)</f>
        <v>0</v>
      </c>
      <c r="AH30" s="25">
        <f>IF('Indicator Date hidden'!AI31="x","x",$AH$2-'Indicator Date hidden'!AI31)</f>
        <v>0</v>
      </c>
      <c r="AI30" s="25">
        <f>IF('Indicator Date hidden'!AJ31="x","x",$AI$2-'Indicator Date hidden'!AJ31)</f>
        <v>0</v>
      </c>
      <c r="AJ30" s="25" t="str">
        <f>IF('Indicator Date hidden'!AK31="x","x",$AJ$2-'Indicator Date hidden'!AK31)</f>
        <v>x</v>
      </c>
      <c r="AK30" s="25" t="str">
        <f>IF('Indicator Date hidden'!AL31="x","x",$AK$2-'Indicator Date hidden'!AL31)</f>
        <v>x</v>
      </c>
      <c r="AL30" s="25">
        <f>IF('Indicator Date hidden'!AM31="x","x",$AL$2-'Indicator Date hidden'!AM31)</f>
        <v>0</v>
      </c>
      <c r="AM30" s="25">
        <f>IF('Indicator Date hidden'!AN31="x","x",$AM$2-'Indicator Date hidden'!AN31)</f>
        <v>0</v>
      </c>
      <c r="AN30" s="25">
        <f>IF('Indicator Date hidden'!AO31="x","x",$AN$2-'Indicator Date hidden'!AO31)</f>
        <v>0</v>
      </c>
      <c r="AO30" s="25">
        <f>IF('Indicator Date hidden'!AP31="x","x",$AO$2-'Indicator Date hidden'!AP31)</f>
        <v>0</v>
      </c>
      <c r="AP30" s="25">
        <f>IF('Indicator Date hidden'!AQ31="x","x",$AP$2-'Indicator Date hidden'!AQ31)</f>
        <v>0</v>
      </c>
      <c r="AQ30" s="25">
        <f>IF('Indicator Date hidden'!AR31="x","x",$AQ$2-'Indicator Date hidden'!AR31)</f>
        <v>0</v>
      </c>
      <c r="AR30" s="25">
        <f>IF('Indicator Date hidden'!AS31="x","x",$AR$2-'Indicator Date hidden'!AS31)</f>
        <v>0</v>
      </c>
      <c r="AS30" s="25">
        <f>IF('Indicator Date hidden'!AT31="x","x",$AS$2-'Indicator Date hidden'!AT31)</f>
        <v>0</v>
      </c>
      <c r="AT30" s="25">
        <f>IF('Indicator Date hidden'!AU31="x","x",$AT$2-'Indicator Date hidden'!AU31)</f>
        <v>0</v>
      </c>
      <c r="AU30" s="25">
        <f>IF('Indicator Date hidden'!AV31="x","x",$AU$2-'Indicator Date hidden'!AV31)</f>
        <v>2</v>
      </c>
      <c r="AV30" s="25">
        <f>IF('Indicator Date hidden'!AW31="x","x",$AV$2-'Indicator Date hidden'!AW31)</f>
        <v>0</v>
      </c>
      <c r="AW30" s="25">
        <f>IF('Indicator Date hidden'!AX31="x","x",$AW$2-'Indicator Date hidden'!AX31)</f>
        <v>0</v>
      </c>
      <c r="AX30" s="25">
        <f>IF('Indicator Date hidden'!AY31="x","x",$AX$2-'Indicator Date hidden'!AY31)</f>
        <v>0</v>
      </c>
      <c r="AY30" s="25">
        <f>IF('Indicator Date hidden'!AZ31="x","x",$AY$2-'Indicator Date hidden'!AZ31)</f>
        <v>0</v>
      </c>
      <c r="AZ30" s="25">
        <f>IF('Indicator Date hidden'!BA31="x","x",$AZ$2-'Indicator Date hidden'!BA31)</f>
        <v>0</v>
      </c>
      <c r="BA30">
        <f t="shared" si="0"/>
        <v>11</v>
      </c>
      <c r="BB30" s="26">
        <f t="shared" si="1"/>
        <v>0.2391304347826087</v>
      </c>
      <c r="BC30">
        <f t="shared" si="2"/>
        <v>3</v>
      </c>
      <c r="BD30" s="26">
        <f t="shared" si="3"/>
        <v>1.004008977283086</v>
      </c>
      <c r="BE30" s="28">
        <f t="shared" si="4"/>
        <v>0</v>
      </c>
    </row>
    <row r="31" spans="1:57" x14ac:dyDescent="0.35">
      <c r="A31" t="s">
        <v>10280</v>
      </c>
      <c r="B31" s="25">
        <f>IF('Indicator Date hidden'!C32="x","x",$B$2-'Indicator Date hidden'!C32)</f>
        <v>0</v>
      </c>
      <c r="C31" s="25">
        <f>IF('Indicator Date hidden'!D32="x","x",$C$2-'Indicator Date hidden'!D32)</f>
        <v>0</v>
      </c>
      <c r="D31" s="25">
        <f>IF('Indicator Date hidden'!E32="x","x",$D$2-'Indicator Date hidden'!E32)</f>
        <v>0</v>
      </c>
      <c r="E31" s="25">
        <f>IF('Indicator Date hidden'!F32="x","x",$E$2-'Indicator Date hidden'!F32)</f>
        <v>0</v>
      </c>
      <c r="F31" s="25">
        <f>IF('Indicator Date hidden'!G32="x","x",$F$2-'Indicator Date hidden'!G32)</f>
        <v>0</v>
      </c>
      <c r="G31" s="25">
        <f>IF('Indicator Date hidden'!H32="x","x",$G$2-'Indicator Date hidden'!H32)</f>
        <v>0</v>
      </c>
      <c r="H31" s="25">
        <f>IF('Indicator Date hidden'!I32="x","x",$H$2-'Indicator Date hidden'!I32)</f>
        <v>0</v>
      </c>
      <c r="I31" s="25">
        <f>IF('Indicator Date hidden'!J32="x","x",$I$2-'Indicator Date hidden'!J32)</f>
        <v>0</v>
      </c>
      <c r="J31" s="25">
        <f>IF('Indicator Date hidden'!K32="x","x",$J$2-'Indicator Date hidden'!K32)</f>
        <v>0</v>
      </c>
      <c r="K31" s="25">
        <f>IF('Indicator Date hidden'!L32="x","x",$K$2-'Indicator Date hidden'!L32)</f>
        <v>0</v>
      </c>
      <c r="L31" s="25">
        <f>IF('Indicator Date hidden'!M32="x","x",$L$2-'Indicator Date hidden'!M32)</f>
        <v>0</v>
      </c>
      <c r="M31" s="25">
        <f>IF('Indicator Date hidden'!N32="x","x",$M$2-'Indicator Date hidden'!N32)</f>
        <v>0</v>
      </c>
      <c r="N31" s="25">
        <f>IF('Indicator Date hidden'!O32="x","x",$N$2-'Indicator Date hidden'!O32)</f>
        <v>0</v>
      </c>
      <c r="O31" s="25">
        <f>IF('Indicator Date hidden'!P32="x","x",$O$2-'Indicator Date hidden'!P32)</f>
        <v>0</v>
      </c>
      <c r="P31" s="25">
        <f>IF('Indicator Date hidden'!Q32="x","x",$P$2-'Indicator Date hidden'!Q32)</f>
        <v>0</v>
      </c>
      <c r="Q31" s="25">
        <f>IF('Indicator Date hidden'!R32="x","x",$Q$2-'Indicator Date hidden'!R32)</f>
        <v>4</v>
      </c>
      <c r="R31" s="25">
        <f>IF('Indicator Date hidden'!S32="x","x",$R$2-'Indicator Date hidden'!S32)</f>
        <v>0</v>
      </c>
      <c r="S31" s="25">
        <f>IF('Indicator Date hidden'!T32="x","x",$S$2-'Indicator Date hidden'!T32)</f>
        <v>0</v>
      </c>
      <c r="T31" s="25">
        <f>IF('Indicator Date hidden'!U32="x","x",$T$2-'Indicator Date hidden'!U32)</f>
        <v>0</v>
      </c>
      <c r="U31" s="25">
        <f>IF('Indicator Date hidden'!V32="x","x",$U$2-'Indicator Date hidden'!V32)</f>
        <v>0</v>
      </c>
      <c r="V31" s="25">
        <f>IF('Indicator Date hidden'!W32="x","x",$V$2-'Indicator Date hidden'!W32)</f>
        <v>0</v>
      </c>
      <c r="W31" s="25">
        <f>IF('Indicator Date hidden'!X32="x","x",$W$2-'Indicator Date hidden'!X32)</f>
        <v>0</v>
      </c>
      <c r="X31" s="25">
        <f>IF('Indicator Date hidden'!Y32="x","x",$X$2-'Indicator Date hidden'!Y32)</f>
        <v>2</v>
      </c>
      <c r="Y31" s="25">
        <f>IF('Indicator Date hidden'!Z32="x","x",$Y$2-'Indicator Date hidden'!Z32)</f>
        <v>0</v>
      </c>
      <c r="Z31" s="25">
        <f>IF('Indicator Date hidden'!AA32="x","x",$Z$2-'Indicator Date hidden'!AA32)</f>
        <v>0</v>
      </c>
      <c r="AA31" s="25">
        <f>IF('Indicator Date hidden'!AB32="x","x",$AA$2-'Indicator Date hidden'!AB32)</f>
        <v>0</v>
      </c>
      <c r="AB31" s="25">
        <f>IF('Indicator Date hidden'!AC32="x","x",$AB$2-'Indicator Date hidden'!AC32)</f>
        <v>0</v>
      </c>
      <c r="AC31" s="25">
        <f>IF('Indicator Date hidden'!AD32="x","x",$AC$2-'Indicator Date hidden'!AD32)</f>
        <v>0</v>
      </c>
      <c r="AD31" s="25">
        <f>IF('Indicator Date hidden'!AE32="x","x",$AD$2-'Indicator Date hidden'!AE32)</f>
        <v>0</v>
      </c>
      <c r="AE31" s="25">
        <f>IF('Indicator Date hidden'!AF32="x","x",$AE$2-'Indicator Date hidden'!AF32)</f>
        <v>0</v>
      </c>
      <c r="AF31" s="25">
        <f>IF('Indicator Date hidden'!AG32="x","x",$AF$2-'Indicator Date hidden'!AG32)</f>
        <v>1</v>
      </c>
      <c r="AG31" s="25">
        <f>IF('Indicator Date hidden'!AH32="x","x",$AG$2-'Indicator Date hidden'!AH32)</f>
        <v>0</v>
      </c>
      <c r="AH31" s="25">
        <f>IF('Indicator Date hidden'!AI32="x","x",$AH$2-'Indicator Date hidden'!AI32)</f>
        <v>0</v>
      </c>
      <c r="AI31" s="25">
        <f>IF('Indicator Date hidden'!AJ32="x","x",$AI$2-'Indicator Date hidden'!AJ32)</f>
        <v>0</v>
      </c>
      <c r="AJ31" s="25" t="str">
        <f>IF('Indicator Date hidden'!AK32="x","x",$AJ$2-'Indicator Date hidden'!AK32)</f>
        <v>x</v>
      </c>
      <c r="AK31" s="25">
        <f>IF('Indicator Date hidden'!AL32="x","x",$AK$2-'Indicator Date hidden'!AL32)</f>
        <v>1</v>
      </c>
      <c r="AL31" s="25">
        <f>IF('Indicator Date hidden'!AM32="x","x",$AL$2-'Indicator Date hidden'!AM32)</f>
        <v>0</v>
      </c>
      <c r="AM31" s="25">
        <f>IF('Indicator Date hidden'!AN32="x","x",$AM$2-'Indicator Date hidden'!AN32)</f>
        <v>0</v>
      </c>
      <c r="AN31" s="25">
        <f>IF('Indicator Date hidden'!AO32="x","x",$AN$2-'Indicator Date hidden'!AO32)</f>
        <v>0</v>
      </c>
      <c r="AO31" s="25">
        <f>IF('Indicator Date hidden'!AP32="x","x",$AO$2-'Indicator Date hidden'!AP32)</f>
        <v>0</v>
      </c>
      <c r="AP31" s="25">
        <f>IF('Indicator Date hidden'!AQ32="x","x",$AP$2-'Indicator Date hidden'!AQ32)</f>
        <v>0</v>
      </c>
      <c r="AQ31" s="25">
        <f>IF('Indicator Date hidden'!AR32="x","x",$AQ$2-'Indicator Date hidden'!AR32)</f>
        <v>8</v>
      </c>
      <c r="AR31" s="25">
        <f>IF('Indicator Date hidden'!AS32="x","x",$AR$2-'Indicator Date hidden'!AS32)</f>
        <v>0</v>
      </c>
      <c r="AS31" s="25">
        <f>IF('Indicator Date hidden'!AT32="x","x",$AS$2-'Indicator Date hidden'!AT32)</f>
        <v>0</v>
      </c>
      <c r="AT31" s="25">
        <f>IF('Indicator Date hidden'!AU32="x","x",$AT$2-'Indicator Date hidden'!AU32)</f>
        <v>0</v>
      </c>
      <c r="AU31" s="25">
        <f>IF('Indicator Date hidden'!AV32="x","x",$AU$2-'Indicator Date hidden'!AV32)</f>
        <v>5</v>
      </c>
      <c r="AV31" s="25">
        <f>IF('Indicator Date hidden'!AW32="x","x",$AV$2-'Indicator Date hidden'!AW32)</f>
        <v>0</v>
      </c>
      <c r="AW31" s="25">
        <f>IF('Indicator Date hidden'!AX32="x","x",$AW$2-'Indicator Date hidden'!AX32)</f>
        <v>0</v>
      </c>
      <c r="AX31" s="25">
        <f>IF('Indicator Date hidden'!AY32="x","x",$AX$2-'Indicator Date hidden'!AY32)</f>
        <v>0</v>
      </c>
      <c r="AY31" s="25">
        <f>IF('Indicator Date hidden'!AZ32="x","x",$AY$2-'Indicator Date hidden'!AZ32)</f>
        <v>0</v>
      </c>
      <c r="AZ31" s="25">
        <f>IF('Indicator Date hidden'!BA32="x","x",$AZ$2-'Indicator Date hidden'!BA32)</f>
        <v>0</v>
      </c>
      <c r="BA31">
        <f t="shared" si="0"/>
        <v>21</v>
      </c>
      <c r="BB31" s="26">
        <f t="shared" si="1"/>
        <v>0.42</v>
      </c>
      <c r="BC31">
        <f t="shared" si="2"/>
        <v>6</v>
      </c>
      <c r="BD31" s="26">
        <f t="shared" si="3"/>
        <v>1.4295453822806745</v>
      </c>
      <c r="BE31" s="28">
        <f t="shared" si="4"/>
        <v>0</v>
      </c>
    </row>
    <row r="32" spans="1:57" x14ac:dyDescent="0.35">
      <c r="A32" t="s">
        <v>10189</v>
      </c>
      <c r="B32" s="25">
        <f>IF('Indicator Date hidden'!C33="x","x",$B$2-'Indicator Date hidden'!C33)</f>
        <v>0</v>
      </c>
      <c r="C32" s="25">
        <f>IF('Indicator Date hidden'!D33="x","x",$C$2-'Indicator Date hidden'!D33)</f>
        <v>0</v>
      </c>
      <c r="D32" s="25">
        <f>IF('Indicator Date hidden'!E33="x","x",$D$2-'Indicator Date hidden'!E33)</f>
        <v>0</v>
      </c>
      <c r="E32" s="25">
        <f>IF('Indicator Date hidden'!F33="x","x",$E$2-'Indicator Date hidden'!F33)</f>
        <v>0</v>
      </c>
      <c r="F32" s="25">
        <f>IF('Indicator Date hidden'!G33="x","x",$F$2-'Indicator Date hidden'!G33)</f>
        <v>0</v>
      </c>
      <c r="G32" s="25">
        <f>IF('Indicator Date hidden'!H33="x","x",$G$2-'Indicator Date hidden'!H33)</f>
        <v>0</v>
      </c>
      <c r="H32" s="25">
        <f>IF('Indicator Date hidden'!I33="x","x",$H$2-'Indicator Date hidden'!I33)</f>
        <v>0</v>
      </c>
      <c r="I32" s="25">
        <f>IF('Indicator Date hidden'!J33="x","x",$I$2-'Indicator Date hidden'!J33)</f>
        <v>0</v>
      </c>
      <c r="J32" s="25">
        <f>IF('Indicator Date hidden'!K33="x","x",$J$2-'Indicator Date hidden'!K33)</f>
        <v>0</v>
      </c>
      <c r="K32" s="25">
        <f>IF('Indicator Date hidden'!L33="x","x",$K$2-'Indicator Date hidden'!L33)</f>
        <v>0</v>
      </c>
      <c r="L32" s="25">
        <f>IF('Indicator Date hidden'!M33="x","x",$L$2-'Indicator Date hidden'!M33)</f>
        <v>0</v>
      </c>
      <c r="M32" s="25">
        <f>IF('Indicator Date hidden'!N33="x","x",$M$2-'Indicator Date hidden'!N33)</f>
        <v>0</v>
      </c>
      <c r="N32" s="25">
        <f>IF('Indicator Date hidden'!O33="x","x",$N$2-'Indicator Date hidden'!O33)</f>
        <v>0</v>
      </c>
      <c r="O32" s="25">
        <f>IF('Indicator Date hidden'!P33="x","x",$O$2-'Indicator Date hidden'!P33)</f>
        <v>0</v>
      </c>
      <c r="P32" s="25">
        <f>IF('Indicator Date hidden'!Q33="x","x",$P$2-'Indicator Date hidden'!Q33)</f>
        <v>0</v>
      </c>
      <c r="Q32" s="25">
        <f>IF('Indicator Date hidden'!R33="x","x",$Q$2-'Indicator Date hidden'!R33)</f>
        <v>3</v>
      </c>
      <c r="R32" s="25">
        <f>IF('Indicator Date hidden'!S33="x","x",$R$2-'Indicator Date hidden'!S33)</f>
        <v>0</v>
      </c>
      <c r="S32" s="25">
        <f>IF('Indicator Date hidden'!T33="x","x",$S$2-'Indicator Date hidden'!T33)</f>
        <v>0</v>
      </c>
      <c r="T32" s="25">
        <f>IF('Indicator Date hidden'!U33="x","x",$T$2-'Indicator Date hidden'!U33)</f>
        <v>0</v>
      </c>
      <c r="U32" s="25">
        <f>IF('Indicator Date hidden'!V33="x","x",$U$2-'Indicator Date hidden'!V33)</f>
        <v>0</v>
      </c>
      <c r="V32" s="25">
        <f>IF('Indicator Date hidden'!W33="x","x",$V$2-'Indicator Date hidden'!W33)</f>
        <v>0</v>
      </c>
      <c r="W32" s="25">
        <f>IF('Indicator Date hidden'!X33="x","x",$W$2-'Indicator Date hidden'!X33)</f>
        <v>3</v>
      </c>
      <c r="X32" s="25">
        <f>IF('Indicator Date hidden'!Y33="x","x",$X$2-'Indicator Date hidden'!Y33)</f>
        <v>5</v>
      </c>
      <c r="Y32" s="25">
        <f>IF('Indicator Date hidden'!Z33="x","x",$Y$2-'Indicator Date hidden'!Z33)</f>
        <v>0</v>
      </c>
      <c r="Z32" s="25">
        <f>IF('Indicator Date hidden'!AA33="x","x",$Z$2-'Indicator Date hidden'!AA33)</f>
        <v>0</v>
      </c>
      <c r="AA32" s="25">
        <f>IF('Indicator Date hidden'!AB33="x","x",$AA$2-'Indicator Date hidden'!AB33)</f>
        <v>0</v>
      </c>
      <c r="AB32" s="25">
        <f>IF('Indicator Date hidden'!AC33="x","x",$AB$2-'Indicator Date hidden'!AC33)</f>
        <v>0</v>
      </c>
      <c r="AC32" s="25">
        <f>IF('Indicator Date hidden'!AD33="x","x",$AC$2-'Indicator Date hidden'!AD33)</f>
        <v>0</v>
      </c>
      <c r="AD32" s="25">
        <f>IF('Indicator Date hidden'!AE33="x","x",$AD$2-'Indicator Date hidden'!AE33)</f>
        <v>0</v>
      </c>
      <c r="AE32" s="25">
        <f>IF('Indicator Date hidden'!AF33="x","x",$AE$2-'Indicator Date hidden'!AF33)</f>
        <v>0</v>
      </c>
      <c r="AF32" s="25">
        <f>IF('Indicator Date hidden'!AG33="x","x",$AF$2-'Indicator Date hidden'!AG33)</f>
        <v>6</v>
      </c>
      <c r="AG32" s="25">
        <f>IF('Indicator Date hidden'!AH33="x","x",$AG$2-'Indicator Date hidden'!AH33)</f>
        <v>0</v>
      </c>
      <c r="AH32" s="25">
        <f>IF('Indicator Date hidden'!AI33="x","x",$AH$2-'Indicator Date hidden'!AI33)</f>
        <v>0</v>
      </c>
      <c r="AI32" s="25">
        <f>IF('Indicator Date hidden'!AJ33="x","x",$AI$2-'Indicator Date hidden'!AJ33)</f>
        <v>0</v>
      </c>
      <c r="AJ32" s="25">
        <f>IF('Indicator Date hidden'!AK33="x","x",$AJ$2-'Indicator Date hidden'!AK33)</f>
        <v>0</v>
      </c>
      <c r="AK32" s="25">
        <f>IF('Indicator Date hidden'!AL33="x","x",$AK$2-'Indicator Date hidden'!AL33)</f>
        <v>0</v>
      </c>
      <c r="AL32" s="25">
        <f>IF('Indicator Date hidden'!AM33="x","x",$AL$2-'Indicator Date hidden'!AM33)</f>
        <v>0</v>
      </c>
      <c r="AM32" s="25">
        <f>IF('Indicator Date hidden'!AN33="x","x",$AM$2-'Indicator Date hidden'!AN33)</f>
        <v>0</v>
      </c>
      <c r="AN32" s="25">
        <f>IF('Indicator Date hidden'!AO33="x","x",$AN$2-'Indicator Date hidden'!AO33)</f>
        <v>0</v>
      </c>
      <c r="AO32" s="25">
        <f>IF('Indicator Date hidden'!AP33="x","x",$AO$2-'Indicator Date hidden'!AP33)</f>
        <v>0</v>
      </c>
      <c r="AP32" s="25">
        <f>IF('Indicator Date hidden'!AQ33="x","x",$AP$2-'Indicator Date hidden'!AQ33)</f>
        <v>0</v>
      </c>
      <c r="AQ32" s="25">
        <f>IF('Indicator Date hidden'!AR33="x","x",$AQ$2-'Indicator Date hidden'!AR33)</f>
        <v>0</v>
      </c>
      <c r="AR32" s="25">
        <f>IF('Indicator Date hidden'!AS33="x","x",$AR$2-'Indicator Date hidden'!AS33)</f>
        <v>0</v>
      </c>
      <c r="AS32" s="25">
        <f>IF('Indicator Date hidden'!AT33="x","x",$AS$2-'Indicator Date hidden'!AT33)</f>
        <v>0</v>
      </c>
      <c r="AT32" s="25">
        <f>IF('Indicator Date hidden'!AU33="x","x",$AT$2-'Indicator Date hidden'!AU33)</f>
        <v>0</v>
      </c>
      <c r="AU32" s="25">
        <f>IF('Indicator Date hidden'!AV33="x","x",$AU$2-'Indicator Date hidden'!AV33)</f>
        <v>4</v>
      </c>
      <c r="AV32" s="25">
        <f>IF('Indicator Date hidden'!AW33="x","x",$AV$2-'Indicator Date hidden'!AW33)</f>
        <v>0</v>
      </c>
      <c r="AW32" s="25">
        <f>IF('Indicator Date hidden'!AX33="x","x",$AW$2-'Indicator Date hidden'!AX33)</f>
        <v>0</v>
      </c>
      <c r="AX32" s="25">
        <f>IF('Indicator Date hidden'!AY33="x","x",$AX$2-'Indicator Date hidden'!AY33)</f>
        <v>0</v>
      </c>
      <c r="AY32" s="25">
        <f>IF('Indicator Date hidden'!AZ33="x","x",$AY$2-'Indicator Date hidden'!AZ33)</f>
        <v>0</v>
      </c>
      <c r="AZ32" s="25">
        <f>IF('Indicator Date hidden'!BA33="x","x",$AZ$2-'Indicator Date hidden'!BA33)</f>
        <v>0</v>
      </c>
      <c r="BA32">
        <f t="shared" si="0"/>
        <v>21</v>
      </c>
      <c r="BB32" s="26">
        <f t="shared" si="1"/>
        <v>0.41176470588235292</v>
      </c>
      <c r="BC32">
        <f t="shared" si="2"/>
        <v>5</v>
      </c>
      <c r="BD32" s="26">
        <f t="shared" si="3"/>
        <v>1.3012282371009458</v>
      </c>
      <c r="BE32" s="28">
        <f t="shared" si="4"/>
        <v>0</v>
      </c>
    </row>
    <row r="33" spans="1:57" x14ac:dyDescent="0.35">
      <c r="A33" t="s">
        <v>10181</v>
      </c>
      <c r="B33" s="25">
        <f>IF('Indicator Date hidden'!C34="x","x",$B$2-'Indicator Date hidden'!C34)</f>
        <v>0</v>
      </c>
      <c r="C33" s="25">
        <f>IF('Indicator Date hidden'!D34="x","x",$C$2-'Indicator Date hidden'!D34)</f>
        <v>0</v>
      </c>
      <c r="D33" s="25">
        <f>IF('Indicator Date hidden'!E34="x","x",$D$2-'Indicator Date hidden'!E34)</f>
        <v>0</v>
      </c>
      <c r="E33" s="25">
        <f>IF('Indicator Date hidden'!F34="x","x",$E$2-'Indicator Date hidden'!F34)</f>
        <v>0</v>
      </c>
      <c r="F33" s="25">
        <f>IF('Indicator Date hidden'!G34="x","x",$F$2-'Indicator Date hidden'!G34)</f>
        <v>0</v>
      </c>
      <c r="G33" s="25">
        <f>IF('Indicator Date hidden'!H34="x","x",$G$2-'Indicator Date hidden'!H34)</f>
        <v>0</v>
      </c>
      <c r="H33" s="25">
        <f>IF('Indicator Date hidden'!I34="x","x",$H$2-'Indicator Date hidden'!I34)</f>
        <v>0</v>
      </c>
      <c r="I33" s="25">
        <f>IF('Indicator Date hidden'!J34="x","x",$I$2-'Indicator Date hidden'!J34)</f>
        <v>0</v>
      </c>
      <c r="J33" s="25">
        <f>IF('Indicator Date hidden'!K34="x","x",$J$2-'Indicator Date hidden'!K34)</f>
        <v>0</v>
      </c>
      <c r="K33" s="25">
        <f>IF('Indicator Date hidden'!L34="x","x",$K$2-'Indicator Date hidden'!L34)</f>
        <v>0</v>
      </c>
      <c r="L33" s="25">
        <f>IF('Indicator Date hidden'!M34="x","x",$L$2-'Indicator Date hidden'!M34)</f>
        <v>0</v>
      </c>
      <c r="M33" s="25">
        <f>IF('Indicator Date hidden'!N34="x","x",$M$2-'Indicator Date hidden'!N34)</f>
        <v>0</v>
      </c>
      <c r="N33" s="25">
        <f>IF('Indicator Date hidden'!O34="x","x",$N$2-'Indicator Date hidden'!O34)</f>
        <v>0</v>
      </c>
      <c r="O33" s="25">
        <f>IF('Indicator Date hidden'!P34="x","x",$O$2-'Indicator Date hidden'!P34)</f>
        <v>0</v>
      </c>
      <c r="P33" s="25">
        <f>IF('Indicator Date hidden'!Q34="x","x",$P$2-'Indicator Date hidden'!Q34)</f>
        <v>0</v>
      </c>
      <c r="Q33" s="25" t="str">
        <f>IF('Indicator Date hidden'!R34="x","x",$Q$2-'Indicator Date hidden'!R34)</f>
        <v>x</v>
      </c>
      <c r="R33" s="25">
        <f>IF('Indicator Date hidden'!S34="x","x",$R$2-'Indicator Date hidden'!S34)</f>
        <v>0</v>
      </c>
      <c r="S33" s="25">
        <f>IF('Indicator Date hidden'!T34="x","x",$S$2-'Indicator Date hidden'!T34)</f>
        <v>0</v>
      </c>
      <c r="T33" s="25">
        <f>IF('Indicator Date hidden'!U34="x","x",$T$2-'Indicator Date hidden'!U34)</f>
        <v>0</v>
      </c>
      <c r="U33" s="25" t="str">
        <f>IF('Indicator Date hidden'!V34="x","x",$U$2-'Indicator Date hidden'!V34)</f>
        <v>x</v>
      </c>
      <c r="V33" s="25">
        <f>IF('Indicator Date hidden'!W34="x","x",$V$2-'Indicator Date hidden'!W34)</f>
        <v>0</v>
      </c>
      <c r="W33" s="25" t="str">
        <f>IF('Indicator Date hidden'!X34="x","x",$W$2-'Indicator Date hidden'!X34)</f>
        <v>x</v>
      </c>
      <c r="X33" s="25">
        <f>IF('Indicator Date hidden'!Y34="x","x",$X$2-'Indicator Date hidden'!Y34)</f>
        <v>4</v>
      </c>
      <c r="Y33" s="25">
        <f>IF('Indicator Date hidden'!Z34="x","x",$Y$2-'Indicator Date hidden'!Z34)</f>
        <v>0</v>
      </c>
      <c r="Z33" s="25">
        <f>IF('Indicator Date hidden'!AA34="x","x",$Z$2-'Indicator Date hidden'!AA34)</f>
        <v>0</v>
      </c>
      <c r="AA33" s="25" t="str">
        <f>IF('Indicator Date hidden'!AB34="x","x",$AA$2-'Indicator Date hidden'!AB34)</f>
        <v>x</v>
      </c>
      <c r="AB33" s="25">
        <f>IF('Indicator Date hidden'!AC34="x","x",$AB$2-'Indicator Date hidden'!AC34)</f>
        <v>0</v>
      </c>
      <c r="AC33" s="25">
        <f>IF('Indicator Date hidden'!AD34="x","x",$AC$2-'Indicator Date hidden'!AD34)</f>
        <v>0</v>
      </c>
      <c r="AD33" s="25" t="str">
        <f>IF('Indicator Date hidden'!AE34="x","x",$AD$2-'Indicator Date hidden'!AE34)</f>
        <v>x</v>
      </c>
      <c r="AE33" s="25">
        <f>IF('Indicator Date hidden'!AF34="x","x",$AE$2-'Indicator Date hidden'!AF34)</f>
        <v>0</v>
      </c>
      <c r="AF33" s="25">
        <f>IF('Indicator Date hidden'!AG34="x","x",$AF$2-'Indicator Date hidden'!AG34)</f>
        <v>3</v>
      </c>
      <c r="AG33" s="25">
        <f>IF('Indicator Date hidden'!AH34="x","x",$AG$2-'Indicator Date hidden'!AH34)</f>
        <v>0</v>
      </c>
      <c r="AH33" s="25">
        <f>IF('Indicator Date hidden'!AI34="x","x",$AH$2-'Indicator Date hidden'!AI34)</f>
        <v>0</v>
      </c>
      <c r="AI33" s="25">
        <f>IF('Indicator Date hidden'!AJ34="x","x",$AI$2-'Indicator Date hidden'!AJ34)</f>
        <v>0</v>
      </c>
      <c r="AJ33" s="25" t="str">
        <f>IF('Indicator Date hidden'!AK34="x","x",$AJ$2-'Indicator Date hidden'!AK34)</f>
        <v>x</v>
      </c>
      <c r="AK33" s="25">
        <f>IF('Indicator Date hidden'!AL34="x","x",$AK$2-'Indicator Date hidden'!AL34)</f>
        <v>1</v>
      </c>
      <c r="AL33" s="25">
        <f>IF('Indicator Date hidden'!AM34="x","x",$AL$2-'Indicator Date hidden'!AM34)</f>
        <v>0</v>
      </c>
      <c r="AM33" s="25">
        <f>IF('Indicator Date hidden'!AN34="x","x",$AM$2-'Indicator Date hidden'!AN34)</f>
        <v>0</v>
      </c>
      <c r="AN33" s="25">
        <f>IF('Indicator Date hidden'!AO34="x","x",$AN$2-'Indicator Date hidden'!AO34)</f>
        <v>0</v>
      </c>
      <c r="AO33" s="25">
        <f>IF('Indicator Date hidden'!AP34="x","x",$AO$2-'Indicator Date hidden'!AP34)</f>
        <v>0</v>
      </c>
      <c r="AP33" s="25">
        <f>IF('Indicator Date hidden'!AQ34="x","x",$AP$2-'Indicator Date hidden'!AQ34)</f>
        <v>0</v>
      </c>
      <c r="AQ33" s="25">
        <f>IF('Indicator Date hidden'!AR34="x","x",$AQ$2-'Indicator Date hidden'!AR34)</f>
        <v>4</v>
      </c>
      <c r="AR33" s="25">
        <f>IF('Indicator Date hidden'!AS34="x","x",$AR$2-'Indicator Date hidden'!AS34)</f>
        <v>0</v>
      </c>
      <c r="AS33" s="25">
        <f>IF('Indicator Date hidden'!AT34="x","x",$AS$2-'Indicator Date hidden'!AT34)</f>
        <v>0</v>
      </c>
      <c r="AT33" s="25">
        <f>IF('Indicator Date hidden'!AU34="x","x",$AT$2-'Indicator Date hidden'!AU34)</f>
        <v>0</v>
      </c>
      <c r="AU33" s="25" t="str">
        <f>IF('Indicator Date hidden'!AV34="x","x",$AU$2-'Indicator Date hidden'!AV34)</f>
        <v>x</v>
      </c>
      <c r="AV33" s="25">
        <f>IF('Indicator Date hidden'!AW34="x","x",$AV$2-'Indicator Date hidden'!AW34)</f>
        <v>0</v>
      </c>
      <c r="AW33" s="25">
        <f>IF('Indicator Date hidden'!AX34="x","x",$AW$2-'Indicator Date hidden'!AX34)</f>
        <v>0</v>
      </c>
      <c r="AX33" s="25">
        <f>IF('Indicator Date hidden'!AY34="x","x",$AX$2-'Indicator Date hidden'!AY34)</f>
        <v>0</v>
      </c>
      <c r="AY33" s="25">
        <f>IF('Indicator Date hidden'!AZ34="x","x",$AY$2-'Indicator Date hidden'!AZ34)</f>
        <v>0</v>
      </c>
      <c r="AZ33" s="25">
        <f>IF('Indicator Date hidden'!BA34="x","x",$AZ$2-'Indicator Date hidden'!BA34)</f>
        <v>0</v>
      </c>
      <c r="BA33">
        <f t="shared" si="0"/>
        <v>12</v>
      </c>
      <c r="BB33" s="26">
        <f t="shared" si="1"/>
        <v>0.27272727272727271</v>
      </c>
      <c r="BC33">
        <f t="shared" si="2"/>
        <v>4</v>
      </c>
      <c r="BD33" s="26">
        <f t="shared" si="3"/>
        <v>0.9381712472977406</v>
      </c>
      <c r="BE33" s="28">
        <f t="shared" si="4"/>
        <v>0</v>
      </c>
    </row>
    <row r="34" spans="1:57" x14ac:dyDescent="0.35">
      <c r="A34" t="s">
        <v>10179</v>
      </c>
      <c r="B34" s="25">
        <f>IF('Indicator Date hidden'!C35="x","x",$B$2-'Indicator Date hidden'!C35)</f>
        <v>0</v>
      </c>
      <c r="C34" s="25">
        <f>IF('Indicator Date hidden'!D35="x","x",$C$2-'Indicator Date hidden'!D35)</f>
        <v>0</v>
      </c>
      <c r="D34" s="25">
        <f>IF('Indicator Date hidden'!E35="x","x",$D$2-'Indicator Date hidden'!E35)</f>
        <v>0</v>
      </c>
      <c r="E34" s="25">
        <f>IF('Indicator Date hidden'!F35="x","x",$E$2-'Indicator Date hidden'!F35)</f>
        <v>0</v>
      </c>
      <c r="F34" s="25">
        <f>IF('Indicator Date hidden'!G35="x","x",$F$2-'Indicator Date hidden'!G35)</f>
        <v>0</v>
      </c>
      <c r="G34" s="25">
        <f>IF('Indicator Date hidden'!H35="x","x",$G$2-'Indicator Date hidden'!H35)</f>
        <v>0</v>
      </c>
      <c r="H34" s="25">
        <f>IF('Indicator Date hidden'!I35="x","x",$H$2-'Indicator Date hidden'!I35)</f>
        <v>0</v>
      </c>
      <c r="I34" s="25">
        <f>IF('Indicator Date hidden'!J35="x","x",$I$2-'Indicator Date hidden'!J35)</f>
        <v>0</v>
      </c>
      <c r="J34" s="25">
        <f>IF('Indicator Date hidden'!K35="x","x",$J$2-'Indicator Date hidden'!K35)</f>
        <v>0</v>
      </c>
      <c r="K34" s="25">
        <f>IF('Indicator Date hidden'!L35="x","x",$K$2-'Indicator Date hidden'!L35)</f>
        <v>0</v>
      </c>
      <c r="L34" s="25">
        <f>IF('Indicator Date hidden'!M35="x","x",$L$2-'Indicator Date hidden'!M35)</f>
        <v>0</v>
      </c>
      <c r="M34" s="25">
        <f>IF('Indicator Date hidden'!N35="x","x",$M$2-'Indicator Date hidden'!N35)</f>
        <v>0</v>
      </c>
      <c r="N34" s="25">
        <f>IF('Indicator Date hidden'!O35="x","x",$N$2-'Indicator Date hidden'!O35)</f>
        <v>0</v>
      </c>
      <c r="O34" s="25">
        <f>IF('Indicator Date hidden'!P35="x","x",$O$2-'Indicator Date hidden'!P35)</f>
        <v>0</v>
      </c>
      <c r="P34" s="25">
        <f>IF('Indicator Date hidden'!Q35="x","x",$P$2-'Indicator Date hidden'!Q35)</f>
        <v>0</v>
      </c>
      <c r="Q34" s="25">
        <f>IF('Indicator Date hidden'!R35="x","x",$Q$2-'Indicator Date hidden'!R35)</f>
        <v>4</v>
      </c>
      <c r="R34" s="25">
        <f>IF('Indicator Date hidden'!S35="x","x",$R$2-'Indicator Date hidden'!S35)</f>
        <v>0</v>
      </c>
      <c r="S34" s="25">
        <f>IF('Indicator Date hidden'!T35="x","x",$S$2-'Indicator Date hidden'!T35)</f>
        <v>0</v>
      </c>
      <c r="T34" s="25">
        <f>IF('Indicator Date hidden'!U35="x","x",$T$2-'Indicator Date hidden'!U35)</f>
        <v>0</v>
      </c>
      <c r="U34" s="25">
        <f>IF('Indicator Date hidden'!V35="x","x",$U$2-'Indicator Date hidden'!V35)</f>
        <v>0</v>
      </c>
      <c r="V34" s="25">
        <f>IF('Indicator Date hidden'!W35="x","x",$V$2-'Indicator Date hidden'!W35)</f>
        <v>0</v>
      </c>
      <c r="W34" s="25">
        <f>IF('Indicator Date hidden'!X35="x","x",$W$2-'Indicator Date hidden'!X35)</f>
        <v>4</v>
      </c>
      <c r="X34" s="25">
        <f>IF('Indicator Date hidden'!Y35="x","x",$X$2-'Indicator Date hidden'!Y35)</f>
        <v>5</v>
      </c>
      <c r="Y34" s="25">
        <f>IF('Indicator Date hidden'!Z35="x","x",$Y$2-'Indicator Date hidden'!Z35)</f>
        <v>0</v>
      </c>
      <c r="Z34" s="25">
        <f>IF('Indicator Date hidden'!AA35="x","x",$Z$2-'Indicator Date hidden'!AA35)</f>
        <v>0</v>
      </c>
      <c r="AA34" s="25">
        <f>IF('Indicator Date hidden'!AB35="x","x",$AA$2-'Indicator Date hidden'!AB35)</f>
        <v>0</v>
      </c>
      <c r="AB34" s="25">
        <f>IF('Indicator Date hidden'!AC35="x","x",$AB$2-'Indicator Date hidden'!AC35)</f>
        <v>0</v>
      </c>
      <c r="AC34" s="25">
        <f>IF('Indicator Date hidden'!AD35="x","x",$AC$2-'Indicator Date hidden'!AD35)</f>
        <v>0</v>
      </c>
      <c r="AD34" s="25">
        <f>IF('Indicator Date hidden'!AE35="x","x",$AD$2-'Indicator Date hidden'!AE35)</f>
        <v>0</v>
      </c>
      <c r="AE34" s="25">
        <f>IF('Indicator Date hidden'!AF35="x","x",$AE$2-'Indicator Date hidden'!AF35)</f>
        <v>0</v>
      </c>
      <c r="AF34" s="25">
        <f>IF('Indicator Date hidden'!AG35="x","x",$AF$2-'Indicator Date hidden'!AG35)</f>
        <v>5</v>
      </c>
      <c r="AG34" s="25">
        <f>IF('Indicator Date hidden'!AH35="x","x",$AG$2-'Indicator Date hidden'!AH35)</f>
        <v>0</v>
      </c>
      <c r="AH34" s="25">
        <f>IF('Indicator Date hidden'!AI35="x","x",$AH$2-'Indicator Date hidden'!AI35)</f>
        <v>0</v>
      </c>
      <c r="AI34" s="25">
        <f>IF('Indicator Date hidden'!AJ35="x","x",$AI$2-'Indicator Date hidden'!AJ35)</f>
        <v>0</v>
      </c>
      <c r="AJ34" s="25">
        <f>IF('Indicator Date hidden'!AK35="x","x",$AJ$2-'Indicator Date hidden'!AK35)</f>
        <v>0</v>
      </c>
      <c r="AK34" s="25">
        <f>IF('Indicator Date hidden'!AL35="x","x",$AK$2-'Indicator Date hidden'!AL35)</f>
        <v>1</v>
      </c>
      <c r="AL34" s="25">
        <f>IF('Indicator Date hidden'!AM35="x","x",$AL$2-'Indicator Date hidden'!AM35)</f>
        <v>0</v>
      </c>
      <c r="AM34" s="25">
        <f>IF('Indicator Date hidden'!AN35="x","x",$AM$2-'Indicator Date hidden'!AN35)</f>
        <v>0</v>
      </c>
      <c r="AN34" s="25">
        <f>IF('Indicator Date hidden'!AO35="x","x",$AN$2-'Indicator Date hidden'!AO35)</f>
        <v>0</v>
      </c>
      <c r="AO34" s="25" t="str">
        <f>IF('Indicator Date hidden'!AP35="x","x",$AO$2-'Indicator Date hidden'!AP35)</f>
        <v>x</v>
      </c>
      <c r="AP34" s="25" t="str">
        <f>IF('Indicator Date hidden'!AQ35="x","x",$AP$2-'Indicator Date hidden'!AQ35)</f>
        <v>x</v>
      </c>
      <c r="AQ34" s="25" t="str">
        <f>IF('Indicator Date hidden'!AR35="x","x",$AQ$2-'Indicator Date hidden'!AR35)</f>
        <v>x</v>
      </c>
      <c r="AR34" s="25">
        <f>IF('Indicator Date hidden'!AS35="x","x",$AR$2-'Indicator Date hidden'!AS35)</f>
        <v>0</v>
      </c>
      <c r="AS34" s="25">
        <f>IF('Indicator Date hidden'!AT35="x","x",$AS$2-'Indicator Date hidden'!AT35)</f>
        <v>0</v>
      </c>
      <c r="AT34" s="25">
        <f>IF('Indicator Date hidden'!AU35="x","x",$AT$2-'Indicator Date hidden'!AU35)</f>
        <v>0</v>
      </c>
      <c r="AU34" s="25">
        <f>IF('Indicator Date hidden'!AV35="x","x",$AU$2-'Indicator Date hidden'!AV35)</f>
        <v>4</v>
      </c>
      <c r="AV34" s="25">
        <f>IF('Indicator Date hidden'!AW35="x","x",$AV$2-'Indicator Date hidden'!AW35)</f>
        <v>0</v>
      </c>
      <c r="AW34" s="25">
        <f>IF('Indicator Date hidden'!AX35="x","x",$AW$2-'Indicator Date hidden'!AX35)</f>
        <v>0</v>
      </c>
      <c r="AX34" s="25">
        <f>IF('Indicator Date hidden'!AY35="x","x",$AX$2-'Indicator Date hidden'!AY35)</f>
        <v>0</v>
      </c>
      <c r="AY34" s="25">
        <f>IF('Indicator Date hidden'!AZ35="x","x",$AY$2-'Indicator Date hidden'!AZ35)</f>
        <v>0</v>
      </c>
      <c r="AZ34" s="25">
        <f>IF('Indicator Date hidden'!BA35="x","x",$AZ$2-'Indicator Date hidden'!BA35)</f>
        <v>0</v>
      </c>
      <c r="BA34">
        <f t="shared" si="0"/>
        <v>23</v>
      </c>
      <c r="BB34" s="26">
        <f t="shared" si="1"/>
        <v>0.47916666666666669</v>
      </c>
      <c r="BC34">
        <f t="shared" si="2"/>
        <v>6</v>
      </c>
      <c r="BD34" s="26">
        <f t="shared" si="3"/>
        <v>1.3538461159066622</v>
      </c>
      <c r="BE34" s="28">
        <f t="shared" si="4"/>
        <v>0</v>
      </c>
    </row>
    <row r="35" spans="1:57" x14ac:dyDescent="0.35">
      <c r="A35" t="s">
        <v>10397</v>
      </c>
      <c r="B35" s="25">
        <f>IF('Indicator Date hidden'!C36="x","x",$B$2-'Indicator Date hidden'!C36)</f>
        <v>0</v>
      </c>
      <c r="C35" s="25">
        <f>IF('Indicator Date hidden'!D36="x","x",$C$2-'Indicator Date hidden'!D36)</f>
        <v>0</v>
      </c>
      <c r="D35" s="25">
        <f>IF('Indicator Date hidden'!E36="x","x",$D$2-'Indicator Date hidden'!E36)</f>
        <v>0</v>
      </c>
      <c r="E35" s="25">
        <f>IF('Indicator Date hidden'!F36="x","x",$E$2-'Indicator Date hidden'!F36)</f>
        <v>0</v>
      </c>
      <c r="F35" s="25">
        <f>IF('Indicator Date hidden'!G36="x","x",$F$2-'Indicator Date hidden'!G36)</f>
        <v>0</v>
      </c>
      <c r="G35" s="25">
        <f>IF('Indicator Date hidden'!H36="x","x",$G$2-'Indicator Date hidden'!H36)</f>
        <v>0</v>
      </c>
      <c r="H35" s="25">
        <f>IF('Indicator Date hidden'!I36="x","x",$H$2-'Indicator Date hidden'!I36)</f>
        <v>0</v>
      </c>
      <c r="I35" s="25">
        <f>IF('Indicator Date hidden'!J36="x","x",$I$2-'Indicator Date hidden'!J36)</f>
        <v>0</v>
      </c>
      <c r="J35" s="25">
        <f>IF('Indicator Date hidden'!K36="x","x",$J$2-'Indicator Date hidden'!K36)</f>
        <v>0</v>
      </c>
      <c r="K35" s="25">
        <f>IF('Indicator Date hidden'!L36="x","x",$K$2-'Indicator Date hidden'!L36)</f>
        <v>0</v>
      </c>
      <c r="L35" s="25">
        <f>IF('Indicator Date hidden'!M36="x","x",$L$2-'Indicator Date hidden'!M36)</f>
        <v>0</v>
      </c>
      <c r="M35" s="25">
        <f>IF('Indicator Date hidden'!N36="x","x",$M$2-'Indicator Date hidden'!N36)</f>
        <v>0</v>
      </c>
      <c r="N35" s="25">
        <f>IF('Indicator Date hidden'!O36="x","x",$N$2-'Indicator Date hidden'!O36)</f>
        <v>0</v>
      </c>
      <c r="O35" s="25">
        <f>IF('Indicator Date hidden'!P36="x","x",$O$2-'Indicator Date hidden'!P36)</f>
        <v>0</v>
      </c>
      <c r="P35" s="25">
        <f>IF('Indicator Date hidden'!Q36="x","x",$P$2-'Indicator Date hidden'!Q36)</f>
        <v>0</v>
      </c>
      <c r="Q35" s="25">
        <f>IF('Indicator Date hidden'!R36="x","x",$Q$2-'Indicator Date hidden'!R36)</f>
        <v>4</v>
      </c>
      <c r="R35" s="25">
        <f>IF('Indicator Date hidden'!S36="x","x",$R$2-'Indicator Date hidden'!S36)</f>
        <v>0</v>
      </c>
      <c r="S35" s="25">
        <f>IF('Indicator Date hidden'!T36="x","x",$S$2-'Indicator Date hidden'!T36)</f>
        <v>0</v>
      </c>
      <c r="T35" s="25">
        <f>IF('Indicator Date hidden'!U36="x","x",$T$2-'Indicator Date hidden'!U36)</f>
        <v>0</v>
      </c>
      <c r="U35" s="25">
        <f>IF('Indicator Date hidden'!V36="x","x",$U$2-'Indicator Date hidden'!V36)</f>
        <v>0</v>
      </c>
      <c r="V35" s="25">
        <f>IF('Indicator Date hidden'!W36="x","x",$V$2-'Indicator Date hidden'!W36)</f>
        <v>0</v>
      </c>
      <c r="W35" s="25">
        <f>IF('Indicator Date hidden'!X36="x","x",$W$2-'Indicator Date hidden'!X36)</f>
        <v>4</v>
      </c>
      <c r="X35" s="25" t="str">
        <f>IF('Indicator Date hidden'!Y36="x","x",$X$2-'Indicator Date hidden'!Y36)</f>
        <v>x</v>
      </c>
      <c r="Y35" s="25">
        <f>IF('Indicator Date hidden'!Z36="x","x",$Y$2-'Indicator Date hidden'!Z36)</f>
        <v>0</v>
      </c>
      <c r="Z35" s="25">
        <f>IF('Indicator Date hidden'!AA36="x","x",$Z$2-'Indicator Date hidden'!AA36)</f>
        <v>0</v>
      </c>
      <c r="AA35" s="25">
        <f>IF('Indicator Date hidden'!AB36="x","x",$AA$2-'Indicator Date hidden'!AB36)</f>
        <v>0</v>
      </c>
      <c r="AB35" s="25">
        <f>IF('Indicator Date hidden'!AC36="x","x",$AB$2-'Indicator Date hidden'!AC36)</f>
        <v>0</v>
      </c>
      <c r="AC35" s="25">
        <f>IF('Indicator Date hidden'!AD36="x","x",$AC$2-'Indicator Date hidden'!AD36)</f>
        <v>0</v>
      </c>
      <c r="AD35" s="25">
        <f>IF('Indicator Date hidden'!AE36="x","x",$AD$2-'Indicator Date hidden'!AE36)</f>
        <v>0</v>
      </c>
      <c r="AE35" s="25">
        <f>IF('Indicator Date hidden'!AF36="x","x",$AE$2-'Indicator Date hidden'!AF36)</f>
        <v>0</v>
      </c>
      <c r="AF35" s="25">
        <f>IF('Indicator Date hidden'!AG36="x","x",$AF$2-'Indicator Date hidden'!AG36)</f>
        <v>2</v>
      </c>
      <c r="AG35" s="25">
        <f>IF('Indicator Date hidden'!AH36="x","x",$AG$2-'Indicator Date hidden'!AH36)</f>
        <v>0</v>
      </c>
      <c r="AH35" s="25">
        <f>IF('Indicator Date hidden'!AI36="x","x",$AH$2-'Indicator Date hidden'!AI36)</f>
        <v>0</v>
      </c>
      <c r="AI35" s="25">
        <f>IF('Indicator Date hidden'!AJ36="x","x",$AI$2-'Indicator Date hidden'!AJ36)</f>
        <v>0</v>
      </c>
      <c r="AJ35" s="25">
        <f>IF('Indicator Date hidden'!AK36="x","x",$AJ$2-'Indicator Date hidden'!AK36)</f>
        <v>1</v>
      </c>
      <c r="AK35" s="25">
        <f>IF('Indicator Date hidden'!AL36="x","x",$AK$2-'Indicator Date hidden'!AL36)</f>
        <v>0</v>
      </c>
      <c r="AL35" s="25">
        <f>IF('Indicator Date hidden'!AM36="x","x",$AL$2-'Indicator Date hidden'!AM36)</f>
        <v>0</v>
      </c>
      <c r="AM35" s="25">
        <f>IF('Indicator Date hidden'!AN36="x","x",$AM$2-'Indicator Date hidden'!AN36)</f>
        <v>0</v>
      </c>
      <c r="AN35" s="25">
        <f>IF('Indicator Date hidden'!AO36="x","x",$AN$2-'Indicator Date hidden'!AO36)</f>
        <v>0</v>
      </c>
      <c r="AO35" s="25" t="str">
        <f>IF('Indicator Date hidden'!AP36="x","x",$AO$2-'Indicator Date hidden'!AP36)</f>
        <v>x</v>
      </c>
      <c r="AP35" s="25" t="str">
        <f>IF('Indicator Date hidden'!AQ36="x","x",$AP$2-'Indicator Date hidden'!AQ36)</f>
        <v>x</v>
      </c>
      <c r="AQ35" s="25" t="str">
        <f>IF('Indicator Date hidden'!AR36="x","x",$AQ$2-'Indicator Date hidden'!AR36)</f>
        <v>x</v>
      </c>
      <c r="AR35" s="25">
        <f>IF('Indicator Date hidden'!AS36="x","x",$AR$2-'Indicator Date hidden'!AS36)</f>
        <v>0</v>
      </c>
      <c r="AS35" s="25">
        <f>IF('Indicator Date hidden'!AT36="x","x",$AS$2-'Indicator Date hidden'!AT36)</f>
        <v>0</v>
      </c>
      <c r="AT35" s="25">
        <f>IF('Indicator Date hidden'!AU36="x","x",$AT$2-'Indicator Date hidden'!AU36)</f>
        <v>0</v>
      </c>
      <c r="AU35" s="25">
        <f>IF('Indicator Date hidden'!AV36="x","x",$AU$2-'Indicator Date hidden'!AV36)</f>
        <v>1</v>
      </c>
      <c r="AV35" s="25">
        <f>IF('Indicator Date hidden'!AW36="x","x",$AV$2-'Indicator Date hidden'!AW36)</f>
        <v>0</v>
      </c>
      <c r="AW35" s="25">
        <f>IF('Indicator Date hidden'!AX36="x","x",$AW$2-'Indicator Date hidden'!AX36)</f>
        <v>0</v>
      </c>
      <c r="AX35" s="25">
        <f>IF('Indicator Date hidden'!AY36="x","x",$AX$2-'Indicator Date hidden'!AY36)</f>
        <v>0</v>
      </c>
      <c r="AY35" s="25">
        <f>IF('Indicator Date hidden'!AZ36="x","x",$AY$2-'Indicator Date hidden'!AZ36)</f>
        <v>0</v>
      </c>
      <c r="AZ35" s="25">
        <f>IF('Indicator Date hidden'!BA36="x","x",$AZ$2-'Indicator Date hidden'!BA36)</f>
        <v>0</v>
      </c>
      <c r="BA35">
        <f t="shared" ref="BA35:BA66" si="5">SUM(B35:AZ35)</f>
        <v>12</v>
      </c>
      <c r="BB35" s="26">
        <f t="shared" ref="BB35:BB66" si="6">BA35/COUNT(B35:AZ35)</f>
        <v>0.25531914893617019</v>
      </c>
      <c r="BC35">
        <f t="shared" ref="BC35:BC66" si="7">COUNTIF(B35:AZ35,"&gt;0")</f>
        <v>5</v>
      </c>
      <c r="BD35" s="26">
        <f t="shared" ref="BD35:BD66" si="8">_xlfn.STDEV.P(B35:AZ35)</f>
        <v>0.86216168465339615</v>
      </c>
      <c r="BE35" s="28">
        <f t="shared" ref="BE35:BE66" si="9">MEDIAN(B35:AZ35)</f>
        <v>0</v>
      </c>
    </row>
    <row r="36" spans="1:57" x14ac:dyDescent="0.35">
      <c r="A36" t="s">
        <v>10184</v>
      </c>
      <c r="B36" s="25">
        <f>IF('Indicator Date hidden'!C37="x","x",$B$2-'Indicator Date hidden'!C37)</f>
        <v>0</v>
      </c>
      <c r="C36" s="25">
        <f>IF('Indicator Date hidden'!D37="x","x",$C$2-'Indicator Date hidden'!D37)</f>
        <v>0</v>
      </c>
      <c r="D36" s="25">
        <f>IF('Indicator Date hidden'!E37="x","x",$D$2-'Indicator Date hidden'!E37)</f>
        <v>0</v>
      </c>
      <c r="E36" s="25">
        <f>IF('Indicator Date hidden'!F37="x","x",$E$2-'Indicator Date hidden'!F37)</f>
        <v>0</v>
      </c>
      <c r="F36" s="25">
        <f>IF('Indicator Date hidden'!G37="x","x",$F$2-'Indicator Date hidden'!G37)</f>
        <v>0</v>
      </c>
      <c r="G36" s="25">
        <f>IF('Indicator Date hidden'!H37="x","x",$G$2-'Indicator Date hidden'!H37)</f>
        <v>0</v>
      </c>
      <c r="H36" s="25">
        <f>IF('Indicator Date hidden'!I37="x","x",$H$2-'Indicator Date hidden'!I37)</f>
        <v>0</v>
      </c>
      <c r="I36" s="25">
        <f>IF('Indicator Date hidden'!J37="x","x",$I$2-'Indicator Date hidden'!J37)</f>
        <v>0</v>
      </c>
      <c r="J36" s="25">
        <f>IF('Indicator Date hidden'!K37="x","x",$J$2-'Indicator Date hidden'!K37)</f>
        <v>0</v>
      </c>
      <c r="K36" s="25">
        <f>IF('Indicator Date hidden'!L37="x","x",$K$2-'Indicator Date hidden'!L37)</f>
        <v>0</v>
      </c>
      <c r="L36" s="25">
        <f>IF('Indicator Date hidden'!M37="x","x",$L$2-'Indicator Date hidden'!M37)</f>
        <v>0</v>
      </c>
      <c r="M36" s="25">
        <f>IF('Indicator Date hidden'!N37="x","x",$M$2-'Indicator Date hidden'!N37)</f>
        <v>0</v>
      </c>
      <c r="N36" s="25">
        <f>IF('Indicator Date hidden'!O37="x","x",$N$2-'Indicator Date hidden'!O37)</f>
        <v>0</v>
      </c>
      <c r="O36" s="25">
        <f>IF('Indicator Date hidden'!P37="x","x",$O$2-'Indicator Date hidden'!P37)</f>
        <v>0</v>
      </c>
      <c r="P36" s="25">
        <f>IF('Indicator Date hidden'!Q37="x","x",$P$2-'Indicator Date hidden'!Q37)</f>
        <v>0</v>
      </c>
      <c r="Q36" s="25" t="str">
        <f>IF('Indicator Date hidden'!R37="x","x",$Q$2-'Indicator Date hidden'!R37)</f>
        <v>x</v>
      </c>
      <c r="R36" s="25">
        <f>IF('Indicator Date hidden'!S37="x","x",$R$2-'Indicator Date hidden'!S37)</f>
        <v>0</v>
      </c>
      <c r="S36" s="25">
        <f>IF('Indicator Date hidden'!T37="x","x",$S$2-'Indicator Date hidden'!T37)</f>
        <v>0</v>
      </c>
      <c r="T36" s="25">
        <f>IF('Indicator Date hidden'!U37="x","x",$T$2-'Indicator Date hidden'!U37)</f>
        <v>0</v>
      </c>
      <c r="U36" s="25">
        <f>IF('Indicator Date hidden'!V37="x","x",$U$2-'Indicator Date hidden'!V37)</f>
        <v>0</v>
      </c>
      <c r="V36" s="25">
        <f>IF('Indicator Date hidden'!W37="x","x",$V$2-'Indicator Date hidden'!W37)</f>
        <v>0</v>
      </c>
      <c r="W36" s="25">
        <f>IF('Indicator Date hidden'!X37="x","x",$W$2-'Indicator Date hidden'!X37)</f>
        <v>0</v>
      </c>
      <c r="X36" s="25">
        <f>IF('Indicator Date hidden'!Y37="x","x",$X$2-'Indicator Date hidden'!Y37)</f>
        <v>4</v>
      </c>
      <c r="Y36" s="25">
        <f>IF('Indicator Date hidden'!Z37="x","x",$Y$2-'Indicator Date hidden'!Z37)</f>
        <v>0</v>
      </c>
      <c r="Z36" s="25">
        <f>IF('Indicator Date hidden'!AA37="x","x",$Z$2-'Indicator Date hidden'!AA37)</f>
        <v>0</v>
      </c>
      <c r="AA36" s="25">
        <f>IF('Indicator Date hidden'!AB37="x","x",$AA$2-'Indicator Date hidden'!AB37)</f>
        <v>0</v>
      </c>
      <c r="AB36" s="25">
        <f>IF('Indicator Date hidden'!AC37="x","x",$AB$2-'Indicator Date hidden'!AC37)</f>
        <v>0</v>
      </c>
      <c r="AC36" s="25">
        <f>IF('Indicator Date hidden'!AD37="x","x",$AC$2-'Indicator Date hidden'!AD37)</f>
        <v>0</v>
      </c>
      <c r="AD36" s="25" t="str">
        <f>IF('Indicator Date hidden'!AE37="x","x",$AD$2-'Indicator Date hidden'!AE37)</f>
        <v>x</v>
      </c>
      <c r="AE36" s="25">
        <f>IF('Indicator Date hidden'!AF37="x","x",$AE$2-'Indicator Date hidden'!AF37)</f>
        <v>0</v>
      </c>
      <c r="AF36" s="25">
        <f>IF('Indicator Date hidden'!AG37="x","x",$AF$2-'Indicator Date hidden'!AG37)</f>
        <v>0</v>
      </c>
      <c r="AG36" s="25">
        <f>IF('Indicator Date hidden'!AH37="x","x",$AG$2-'Indicator Date hidden'!AH37)</f>
        <v>0</v>
      </c>
      <c r="AH36" s="25">
        <f>IF('Indicator Date hidden'!AI37="x","x",$AH$2-'Indicator Date hidden'!AI37)</f>
        <v>0</v>
      </c>
      <c r="AI36" s="25">
        <f>IF('Indicator Date hidden'!AJ37="x","x",$AI$2-'Indicator Date hidden'!AJ37)</f>
        <v>0</v>
      </c>
      <c r="AJ36" s="25" t="str">
        <f>IF('Indicator Date hidden'!AK37="x","x",$AJ$2-'Indicator Date hidden'!AK37)</f>
        <v>x</v>
      </c>
      <c r="AK36" s="25">
        <f>IF('Indicator Date hidden'!AL37="x","x",$AK$2-'Indicator Date hidden'!AL37)</f>
        <v>1</v>
      </c>
      <c r="AL36" s="25">
        <f>IF('Indicator Date hidden'!AM37="x","x",$AL$2-'Indicator Date hidden'!AM37)</f>
        <v>0</v>
      </c>
      <c r="AM36" s="25">
        <f>IF('Indicator Date hidden'!AN37="x","x",$AM$2-'Indicator Date hidden'!AN37)</f>
        <v>0</v>
      </c>
      <c r="AN36" s="25">
        <f>IF('Indicator Date hidden'!AO37="x","x",$AN$2-'Indicator Date hidden'!AO37)</f>
        <v>0</v>
      </c>
      <c r="AO36" s="25">
        <f>IF('Indicator Date hidden'!AP37="x","x",$AO$2-'Indicator Date hidden'!AP37)</f>
        <v>0</v>
      </c>
      <c r="AP36" s="25">
        <f>IF('Indicator Date hidden'!AQ37="x","x",$AP$2-'Indicator Date hidden'!AQ37)</f>
        <v>0</v>
      </c>
      <c r="AQ36" s="25">
        <f>IF('Indicator Date hidden'!AR37="x","x",$AQ$2-'Indicator Date hidden'!AR37)</f>
        <v>4</v>
      </c>
      <c r="AR36" s="25">
        <f>IF('Indicator Date hidden'!AS37="x","x",$AR$2-'Indicator Date hidden'!AS37)</f>
        <v>0</v>
      </c>
      <c r="AS36" s="25">
        <f>IF('Indicator Date hidden'!AT37="x","x",$AS$2-'Indicator Date hidden'!AT37)</f>
        <v>0</v>
      </c>
      <c r="AT36" s="25">
        <f>IF('Indicator Date hidden'!AU37="x","x",$AT$2-'Indicator Date hidden'!AU37)</f>
        <v>0</v>
      </c>
      <c r="AU36" s="25">
        <f>IF('Indicator Date hidden'!AV37="x","x",$AU$2-'Indicator Date hidden'!AV37)</f>
        <v>3</v>
      </c>
      <c r="AV36" s="25">
        <f>IF('Indicator Date hidden'!AW37="x","x",$AV$2-'Indicator Date hidden'!AW37)</f>
        <v>0</v>
      </c>
      <c r="AW36" s="25">
        <f>IF('Indicator Date hidden'!AX37="x","x",$AW$2-'Indicator Date hidden'!AX37)</f>
        <v>0</v>
      </c>
      <c r="AX36" s="25">
        <f>IF('Indicator Date hidden'!AY37="x","x",$AX$2-'Indicator Date hidden'!AY37)</f>
        <v>0</v>
      </c>
      <c r="AY36" s="25">
        <f>IF('Indicator Date hidden'!AZ37="x","x",$AY$2-'Indicator Date hidden'!AZ37)</f>
        <v>0</v>
      </c>
      <c r="AZ36" s="25">
        <f>IF('Indicator Date hidden'!BA37="x","x",$AZ$2-'Indicator Date hidden'!BA37)</f>
        <v>0</v>
      </c>
      <c r="BA36">
        <f t="shared" si="5"/>
        <v>12</v>
      </c>
      <c r="BB36" s="26">
        <f t="shared" si="6"/>
        <v>0.25</v>
      </c>
      <c r="BC36">
        <f t="shared" si="7"/>
        <v>4</v>
      </c>
      <c r="BD36" s="26">
        <f t="shared" si="8"/>
        <v>0.90138781886599728</v>
      </c>
      <c r="BE36" s="28">
        <f t="shared" si="9"/>
        <v>0</v>
      </c>
    </row>
    <row r="37" spans="1:57" x14ac:dyDescent="0.35">
      <c r="A37" t="s">
        <v>10186</v>
      </c>
      <c r="B37" s="25">
        <f>IF('Indicator Date hidden'!C38="x","x",$B$2-'Indicator Date hidden'!C38)</f>
        <v>0</v>
      </c>
      <c r="C37" s="25">
        <f>IF('Indicator Date hidden'!D38="x","x",$C$2-'Indicator Date hidden'!D38)</f>
        <v>0</v>
      </c>
      <c r="D37" s="25">
        <f>IF('Indicator Date hidden'!E38="x","x",$D$2-'Indicator Date hidden'!E38)</f>
        <v>0</v>
      </c>
      <c r="E37" s="25">
        <f>IF('Indicator Date hidden'!F38="x","x",$E$2-'Indicator Date hidden'!F38)</f>
        <v>0</v>
      </c>
      <c r="F37" s="25">
        <f>IF('Indicator Date hidden'!G38="x","x",$F$2-'Indicator Date hidden'!G38)</f>
        <v>0</v>
      </c>
      <c r="G37" s="25">
        <f>IF('Indicator Date hidden'!H38="x","x",$G$2-'Indicator Date hidden'!H38)</f>
        <v>0</v>
      </c>
      <c r="H37" s="25">
        <f>IF('Indicator Date hidden'!I38="x","x",$H$2-'Indicator Date hidden'!I38)</f>
        <v>0</v>
      </c>
      <c r="I37" s="25">
        <f>IF('Indicator Date hidden'!J38="x","x",$I$2-'Indicator Date hidden'!J38)</f>
        <v>0</v>
      </c>
      <c r="J37" s="25">
        <f>IF('Indicator Date hidden'!K38="x","x",$J$2-'Indicator Date hidden'!K38)</f>
        <v>0</v>
      </c>
      <c r="K37" s="25">
        <f>IF('Indicator Date hidden'!L38="x","x",$K$2-'Indicator Date hidden'!L38)</f>
        <v>0</v>
      </c>
      <c r="L37" s="25">
        <f>IF('Indicator Date hidden'!M38="x","x",$L$2-'Indicator Date hidden'!M38)</f>
        <v>0</v>
      </c>
      <c r="M37" s="25">
        <f>IF('Indicator Date hidden'!N38="x","x",$M$2-'Indicator Date hidden'!N38)</f>
        <v>0</v>
      </c>
      <c r="N37" s="25">
        <f>IF('Indicator Date hidden'!O38="x","x",$N$2-'Indicator Date hidden'!O38)</f>
        <v>0</v>
      </c>
      <c r="O37" s="25">
        <f>IF('Indicator Date hidden'!P38="x","x",$O$2-'Indicator Date hidden'!P38)</f>
        <v>0</v>
      </c>
      <c r="P37" s="25">
        <f>IF('Indicator Date hidden'!Q38="x","x",$P$2-'Indicator Date hidden'!Q38)</f>
        <v>0</v>
      </c>
      <c r="Q37" s="25">
        <f>IF('Indicator Date hidden'!R38="x","x",$Q$2-'Indicator Date hidden'!R38)</f>
        <v>2</v>
      </c>
      <c r="R37" s="25">
        <f>IF('Indicator Date hidden'!S38="x","x",$R$2-'Indicator Date hidden'!S38)</f>
        <v>0</v>
      </c>
      <c r="S37" s="25">
        <f>IF('Indicator Date hidden'!T38="x","x",$S$2-'Indicator Date hidden'!T38)</f>
        <v>0</v>
      </c>
      <c r="T37" s="25">
        <f>IF('Indicator Date hidden'!U38="x","x",$T$2-'Indicator Date hidden'!U38)</f>
        <v>0</v>
      </c>
      <c r="U37" s="25">
        <f>IF('Indicator Date hidden'!V38="x","x",$U$2-'Indicator Date hidden'!V38)</f>
        <v>0</v>
      </c>
      <c r="V37" s="25">
        <f>IF('Indicator Date hidden'!W38="x","x",$V$2-'Indicator Date hidden'!W38)</f>
        <v>0</v>
      </c>
      <c r="W37" s="25">
        <f>IF('Indicator Date hidden'!X38="x","x",$W$2-'Indicator Date hidden'!X38)</f>
        <v>4</v>
      </c>
      <c r="X37" s="25">
        <f>IF('Indicator Date hidden'!Y38="x","x",$X$2-'Indicator Date hidden'!Y38)</f>
        <v>2</v>
      </c>
      <c r="Y37" s="25">
        <f>IF('Indicator Date hidden'!Z38="x","x",$Y$2-'Indicator Date hidden'!Z38)</f>
        <v>0</v>
      </c>
      <c r="Z37" s="25">
        <f>IF('Indicator Date hidden'!AA38="x","x",$Z$2-'Indicator Date hidden'!AA38)</f>
        <v>0</v>
      </c>
      <c r="AA37" s="25">
        <f>IF('Indicator Date hidden'!AB38="x","x",$AA$2-'Indicator Date hidden'!AB38)</f>
        <v>3</v>
      </c>
      <c r="AB37" s="25">
        <f>IF('Indicator Date hidden'!AC38="x","x",$AB$2-'Indicator Date hidden'!AC38)</f>
        <v>0</v>
      </c>
      <c r="AC37" s="25">
        <f>IF('Indicator Date hidden'!AD38="x","x",$AC$2-'Indicator Date hidden'!AD38)</f>
        <v>0</v>
      </c>
      <c r="AD37" s="25">
        <f>IF('Indicator Date hidden'!AE38="x","x",$AD$2-'Indicator Date hidden'!AE38)</f>
        <v>0</v>
      </c>
      <c r="AE37" s="25">
        <f>IF('Indicator Date hidden'!AF38="x","x",$AE$2-'Indicator Date hidden'!AF38)</f>
        <v>0</v>
      </c>
      <c r="AF37" s="25">
        <f>IF('Indicator Date hidden'!AG38="x","x",$AF$2-'Indicator Date hidden'!AG38)</f>
        <v>2</v>
      </c>
      <c r="AG37" s="25">
        <f>IF('Indicator Date hidden'!AH38="x","x",$AG$2-'Indicator Date hidden'!AH38)</f>
        <v>0</v>
      </c>
      <c r="AH37" s="25">
        <f>IF('Indicator Date hidden'!AI38="x","x",$AH$2-'Indicator Date hidden'!AI38)</f>
        <v>0</v>
      </c>
      <c r="AI37" s="25">
        <f>IF('Indicator Date hidden'!AJ38="x","x",$AI$2-'Indicator Date hidden'!AJ38)</f>
        <v>0</v>
      </c>
      <c r="AJ37" s="25" t="str">
        <f>IF('Indicator Date hidden'!AK38="x","x",$AJ$2-'Indicator Date hidden'!AK38)</f>
        <v>x</v>
      </c>
      <c r="AK37" s="25">
        <f>IF('Indicator Date hidden'!AL38="x","x",$AK$2-'Indicator Date hidden'!AL38)</f>
        <v>1</v>
      </c>
      <c r="AL37" s="25">
        <f>IF('Indicator Date hidden'!AM38="x","x",$AL$2-'Indicator Date hidden'!AM38)</f>
        <v>0</v>
      </c>
      <c r="AM37" s="25">
        <f>IF('Indicator Date hidden'!AN38="x","x",$AM$2-'Indicator Date hidden'!AN38)</f>
        <v>0</v>
      </c>
      <c r="AN37" s="25">
        <f>IF('Indicator Date hidden'!AO38="x","x",$AN$2-'Indicator Date hidden'!AO38)</f>
        <v>0</v>
      </c>
      <c r="AO37" s="25">
        <f>IF('Indicator Date hidden'!AP38="x","x",$AO$2-'Indicator Date hidden'!AP38)</f>
        <v>0</v>
      </c>
      <c r="AP37" s="25">
        <f>IF('Indicator Date hidden'!AQ38="x","x",$AP$2-'Indicator Date hidden'!AQ38)</f>
        <v>0</v>
      </c>
      <c r="AQ37" s="25">
        <f>IF('Indicator Date hidden'!AR38="x","x",$AQ$2-'Indicator Date hidden'!AR38)</f>
        <v>4</v>
      </c>
      <c r="AR37" s="25">
        <f>IF('Indicator Date hidden'!AS38="x","x",$AR$2-'Indicator Date hidden'!AS38)</f>
        <v>0</v>
      </c>
      <c r="AS37" s="25">
        <f>IF('Indicator Date hidden'!AT38="x","x",$AS$2-'Indicator Date hidden'!AT38)</f>
        <v>0</v>
      </c>
      <c r="AT37" s="25">
        <f>IF('Indicator Date hidden'!AU38="x","x",$AT$2-'Indicator Date hidden'!AU38)</f>
        <v>0</v>
      </c>
      <c r="AU37" s="25">
        <f>IF('Indicator Date hidden'!AV38="x","x",$AU$2-'Indicator Date hidden'!AV38)</f>
        <v>4</v>
      </c>
      <c r="AV37" s="25">
        <f>IF('Indicator Date hidden'!AW38="x","x",$AV$2-'Indicator Date hidden'!AW38)</f>
        <v>0</v>
      </c>
      <c r="AW37" s="25">
        <f>IF('Indicator Date hidden'!AX38="x","x",$AW$2-'Indicator Date hidden'!AX38)</f>
        <v>0</v>
      </c>
      <c r="AX37" s="25">
        <f>IF('Indicator Date hidden'!AY38="x","x",$AX$2-'Indicator Date hidden'!AY38)</f>
        <v>0</v>
      </c>
      <c r="AY37" s="25">
        <f>IF('Indicator Date hidden'!AZ38="x","x",$AY$2-'Indicator Date hidden'!AZ38)</f>
        <v>0</v>
      </c>
      <c r="AZ37" s="25">
        <f>IF('Indicator Date hidden'!BA38="x","x",$AZ$2-'Indicator Date hidden'!BA38)</f>
        <v>0</v>
      </c>
      <c r="BA37">
        <f t="shared" si="5"/>
        <v>22</v>
      </c>
      <c r="BB37" s="26">
        <f t="shared" si="6"/>
        <v>0.44</v>
      </c>
      <c r="BC37">
        <f t="shared" si="7"/>
        <v>8</v>
      </c>
      <c r="BD37" s="26">
        <f t="shared" si="8"/>
        <v>1.0983624174196784</v>
      </c>
      <c r="BE37" s="28">
        <f t="shared" si="9"/>
        <v>0</v>
      </c>
    </row>
    <row r="38" spans="1:57" x14ac:dyDescent="0.35">
      <c r="A38" t="s">
        <v>10192</v>
      </c>
      <c r="B38" s="25">
        <f>IF('Indicator Date hidden'!C39="x","x",$B$2-'Indicator Date hidden'!C39)</f>
        <v>0</v>
      </c>
      <c r="C38" s="25">
        <f>IF('Indicator Date hidden'!D39="x","x",$C$2-'Indicator Date hidden'!D39)</f>
        <v>0</v>
      </c>
      <c r="D38" s="25">
        <f>IF('Indicator Date hidden'!E39="x","x",$D$2-'Indicator Date hidden'!E39)</f>
        <v>0</v>
      </c>
      <c r="E38" s="25">
        <f>IF('Indicator Date hidden'!F39="x","x",$E$2-'Indicator Date hidden'!F39)</f>
        <v>0</v>
      </c>
      <c r="F38" s="25">
        <f>IF('Indicator Date hidden'!G39="x","x",$F$2-'Indicator Date hidden'!G39)</f>
        <v>0</v>
      </c>
      <c r="G38" s="25">
        <f>IF('Indicator Date hidden'!H39="x","x",$G$2-'Indicator Date hidden'!H39)</f>
        <v>0</v>
      </c>
      <c r="H38" s="25">
        <f>IF('Indicator Date hidden'!I39="x","x",$H$2-'Indicator Date hidden'!I39)</f>
        <v>0</v>
      </c>
      <c r="I38" s="25">
        <f>IF('Indicator Date hidden'!J39="x","x",$I$2-'Indicator Date hidden'!J39)</f>
        <v>0</v>
      </c>
      <c r="J38" s="25">
        <f>IF('Indicator Date hidden'!K39="x","x",$J$2-'Indicator Date hidden'!K39)</f>
        <v>0</v>
      </c>
      <c r="K38" s="25">
        <f>IF('Indicator Date hidden'!L39="x","x",$K$2-'Indicator Date hidden'!L39)</f>
        <v>0</v>
      </c>
      <c r="L38" s="25">
        <f>IF('Indicator Date hidden'!M39="x","x",$L$2-'Indicator Date hidden'!M39)</f>
        <v>0</v>
      </c>
      <c r="M38" s="25">
        <f>IF('Indicator Date hidden'!N39="x","x",$M$2-'Indicator Date hidden'!N39)</f>
        <v>0</v>
      </c>
      <c r="N38" s="25">
        <f>IF('Indicator Date hidden'!O39="x","x",$N$2-'Indicator Date hidden'!O39)</f>
        <v>0</v>
      </c>
      <c r="O38" s="25">
        <f>IF('Indicator Date hidden'!P39="x","x",$O$2-'Indicator Date hidden'!P39)</f>
        <v>0</v>
      </c>
      <c r="P38" s="25">
        <f>IF('Indicator Date hidden'!Q39="x","x",$P$2-'Indicator Date hidden'!Q39)</f>
        <v>0</v>
      </c>
      <c r="Q38" s="25">
        <f>IF('Indicator Date hidden'!R39="x","x",$Q$2-'Indicator Date hidden'!R39)</f>
        <v>4</v>
      </c>
      <c r="R38" s="25">
        <f>IF('Indicator Date hidden'!S39="x","x",$R$2-'Indicator Date hidden'!S39)</f>
        <v>0</v>
      </c>
      <c r="S38" s="25">
        <f>IF('Indicator Date hidden'!T39="x","x",$S$2-'Indicator Date hidden'!T39)</f>
        <v>0</v>
      </c>
      <c r="T38" s="25">
        <f>IF('Indicator Date hidden'!U39="x","x",$T$2-'Indicator Date hidden'!U39)</f>
        <v>0</v>
      </c>
      <c r="U38" s="25">
        <f>IF('Indicator Date hidden'!V39="x","x",$U$2-'Indicator Date hidden'!V39)</f>
        <v>0</v>
      </c>
      <c r="V38" s="25">
        <f>IF('Indicator Date hidden'!W39="x","x",$V$2-'Indicator Date hidden'!W39)</f>
        <v>0</v>
      </c>
      <c r="W38" s="25">
        <f>IF('Indicator Date hidden'!X39="x","x",$W$2-'Indicator Date hidden'!X39)</f>
        <v>4</v>
      </c>
      <c r="X38" s="25">
        <f>IF('Indicator Date hidden'!Y39="x","x",$X$2-'Indicator Date hidden'!Y39)</f>
        <v>4</v>
      </c>
      <c r="Y38" s="25">
        <f>IF('Indicator Date hidden'!Z39="x","x",$Y$2-'Indicator Date hidden'!Z39)</f>
        <v>0</v>
      </c>
      <c r="Z38" s="25">
        <f>IF('Indicator Date hidden'!AA39="x","x",$Z$2-'Indicator Date hidden'!AA39)</f>
        <v>0</v>
      </c>
      <c r="AA38" s="25">
        <f>IF('Indicator Date hidden'!AB39="x","x",$AA$2-'Indicator Date hidden'!AB39)</f>
        <v>0</v>
      </c>
      <c r="AB38" s="25">
        <f>IF('Indicator Date hidden'!AC39="x","x",$AB$2-'Indicator Date hidden'!AC39)</f>
        <v>0</v>
      </c>
      <c r="AC38" s="25">
        <f>IF('Indicator Date hidden'!AD39="x","x",$AC$2-'Indicator Date hidden'!AD39)</f>
        <v>0</v>
      </c>
      <c r="AD38" s="25">
        <f>IF('Indicator Date hidden'!AE39="x","x",$AD$2-'Indicator Date hidden'!AE39)</f>
        <v>0</v>
      </c>
      <c r="AE38" s="25">
        <f>IF('Indicator Date hidden'!AF39="x","x",$AE$2-'Indicator Date hidden'!AF39)</f>
        <v>0</v>
      </c>
      <c r="AF38" s="25">
        <f>IF('Indicator Date hidden'!AG39="x","x",$AF$2-'Indicator Date hidden'!AG39)</f>
        <v>0</v>
      </c>
      <c r="AG38" s="25">
        <f>IF('Indicator Date hidden'!AH39="x","x",$AG$2-'Indicator Date hidden'!AH39)</f>
        <v>0</v>
      </c>
      <c r="AH38" s="25">
        <f>IF('Indicator Date hidden'!AI39="x","x",$AH$2-'Indicator Date hidden'!AI39)</f>
        <v>0</v>
      </c>
      <c r="AI38" s="25">
        <f>IF('Indicator Date hidden'!AJ39="x","x",$AI$2-'Indicator Date hidden'!AJ39)</f>
        <v>0</v>
      </c>
      <c r="AJ38" s="25">
        <f>IF('Indicator Date hidden'!AK39="x","x",$AJ$2-'Indicator Date hidden'!AK39)</f>
        <v>1</v>
      </c>
      <c r="AK38" s="25">
        <f>IF('Indicator Date hidden'!AL39="x","x",$AK$2-'Indicator Date hidden'!AL39)</f>
        <v>1</v>
      </c>
      <c r="AL38" s="25">
        <f>IF('Indicator Date hidden'!AM39="x","x",$AL$2-'Indicator Date hidden'!AM39)</f>
        <v>0</v>
      </c>
      <c r="AM38" s="25">
        <f>IF('Indicator Date hidden'!AN39="x","x",$AM$2-'Indicator Date hidden'!AN39)</f>
        <v>0</v>
      </c>
      <c r="AN38" s="25">
        <f>IF('Indicator Date hidden'!AO39="x","x",$AN$2-'Indicator Date hidden'!AO39)</f>
        <v>0</v>
      </c>
      <c r="AO38" s="25">
        <f>IF('Indicator Date hidden'!AP39="x","x",$AO$2-'Indicator Date hidden'!AP39)</f>
        <v>0</v>
      </c>
      <c r="AP38" s="25">
        <f>IF('Indicator Date hidden'!AQ39="x","x",$AP$2-'Indicator Date hidden'!AQ39)</f>
        <v>0</v>
      </c>
      <c r="AQ38" s="25">
        <f>IF('Indicator Date hidden'!AR39="x","x",$AQ$2-'Indicator Date hidden'!AR39)</f>
        <v>0</v>
      </c>
      <c r="AR38" s="25">
        <f>IF('Indicator Date hidden'!AS39="x","x",$AR$2-'Indicator Date hidden'!AS39)</f>
        <v>0</v>
      </c>
      <c r="AS38" s="25">
        <f>IF('Indicator Date hidden'!AT39="x","x",$AS$2-'Indicator Date hidden'!AT39)</f>
        <v>0</v>
      </c>
      <c r="AT38" s="25">
        <f>IF('Indicator Date hidden'!AU39="x","x",$AT$2-'Indicator Date hidden'!AU39)</f>
        <v>0</v>
      </c>
      <c r="AU38" s="25">
        <f>IF('Indicator Date hidden'!AV39="x","x",$AU$2-'Indicator Date hidden'!AV39)</f>
        <v>3</v>
      </c>
      <c r="AV38" s="25">
        <f>IF('Indicator Date hidden'!AW39="x","x",$AV$2-'Indicator Date hidden'!AW39)</f>
        <v>0</v>
      </c>
      <c r="AW38" s="25">
        <f>IF('Indicator Date hidden'!AX39="x","x",$AW$2-'Indicator Date hidden'!AX39)</f>
        <v>0</v>
      </c>
      <c r="AX38" s="25">
        <f>IF('Indicator Date hidden'!AY39="x","x",$AX$2-'Indicator Date hidden'!AY39)</f>
        <v>0</v>
      </c>
      <c r="AY38" s="25">
        <f>IF('Indicator Date hidden'!AZ39="x","x",$AY$2-'Indicator Date hidden'!AZ39)</f>
        <v>0</v>
      </c>
      <c r="AZ38" s="25">
        <f>IF('Indicator Date hidden'!BA39="x","x",$AZ$2-'Indicator Date hidden'!BA39)</f>
        <v>0</v>
      </c>
      <c r="BA38">
        <f t="shared" si="5"/>
        <v>17</v>
      </c>
      <c r="BB38" s="26">
        <f t="shared" si="6"/>
        <v>0.33333333333333331</v>
      </c>
      <c r="BC38">
        <f t="shared" si="7"/>
        <v>6</v>
      </c>
      <c r="BD38" s="26">
        <f t="shared" si="8"/>
        <v>1.0226199851298272</v>
      </c>
      <c r="BE38" s="28">
        <f t="shared" si="9"/>
        <v>0</v>
      </c>
    </row>
    <row r="39" spans="1:57" x14ac:dyDescent="0.35">
      <c r="A39" t="s">
        <v>10194</v>
      </c>
      <c r="B39" s="25">
        <f>IF('Indicator Date hidden'!C40="x","x",$B$2-'Indicator Date hidden'!C40)</f>
        <v>0</v>
      </c>
      <c r="C39" s="25">
        <f>IF('Indicator Date hidden'!D40="x","x",$C$2-'Indicator Date hidden'!D40)</f>
        <v>0</v>
      </c>
      <c r="D39" s="25">
        <f>IF('Indicator Date hidden'!E40="x","x",$D$2-'Indicator Date hidden'!E40)</f>
        <v>0</v>
      </c>
      <c r="E39" s="25">
        <f>IF('Indicator Date hidden'!F40="x","x",$E$2-'Indicator Date hidden'!F40)</f>
        <v>0</v>
      </c>
      <c r="F39" s="25">
        <f>IF('Indicator Date hidden'!G40="x","x",$F$2-'Indicator Date hidden'!G40)</f>
        <v>0</v>
      </c>
      <c r="G39" s="25">
        <f>IF('Indicator Date hidden'!H40="x","x",$G$2-'Indicator Date hidden'!H40)</f>
        <v>0</v>
      </c>
      <c r="H39" s="25">
        <f>IF('Indicator Date hidden'!I40="x","x",$H$2-'Indicator Date hidden'!I40)</f>
        <v>0</v>
      </c>
      <c r="I39" s="25">
        <f>IF('Indicator Date hidden'!J40="x","x",$I$2-'Indicator Date hidden'!J40)</f>
        <v>0</v>
      </c>
      <c r="J39" s="25">
        <f>IF('Indicator Date hidden'!K40="x","x",$J$2-'Indicator Date hidden'!K40)</f>
        <v>0</v>
      </c>
      <c r="K39" s="25">
        <f>IF('Indicator Date hidden'!L40="x","x",$K$2-'Indicator Date hidden'!L40)</f>
        <v>0</v>
      </c>
      <c r="L39" s="25">
        <f>IF('Indicator Date hidden'!M40="x","x",$L$2-'Indicator Date hidden'!M40)</f>
        <v>0</v>
      </c>
      <c r="M39" s="25">
        <f>IF('Indicator Date hidden'!N40="x","x",$M$2-'Indicator Date hidden'!N40)</f>
        <v>0</v>
      </c>
      <c r="N39" s="25">
        <f>IF('Indicator Date hidden'!O40="x","x",$N$2-'Indicator Date hidden'!O40)</f>
        <v>0</v>
      </c>
      <c r="O39" s="25">
        <f>IF('Indicator Date hidden'!P40="x","x",$O$2-'Indicator Date hidden'!P40)</f>
        <v>0</v>
      </c>
      <c r="P39" s="25">
        <f>IF('Indicator Date hidden'!Q40="x","x",$P$2-'Indicator Date hidden'!Q40)</f>
        <v>0</v>
      </c>
      <c r="Q39" s="25">
        <f>IF('Indicator Date hidden'!R40="x","x",$Q$2-'Indicator Date hidden'!R40)</f>
        <v>2</v>
      </c>
      <c r="R39" s="25">
        <f>IF('Indicator Date hidden'!S40="x","x",$R$2-'Indicator Date hidden'!S40)</f>
        <v>0</v>
      </c>
      <c r="S39" s="25">
        <f>IF('Indicator Date hidden'!T40="x","x",$S$2-'Indicator Date hidden'!T40)</f>
        <v>0</v>
      </c>
      <c r="T39" s="25">
        <f>IF('Indicator Date hidden'!U40="x","x",$T$2-'Indicator Date hidden'!U40)</f>
        <v>0</v>
      </c>
      <c r="U39" s="25">
        <f>IF('Indicator Date hidden'!V40="x","x",$U$2-'Indicator Date hidden'!V40)</f>
        <v>0</v>
      </c>
      <c r="V39" s="25">
        <f>IF('Indicator Date hidden'!W40="x","x",$V$2-'Indicator Date hidden'!W40)</f>
        <v>0</v>
      </c>
      <c r="W39" s="25">
        <f>IF('Indicator Date hidden'!X40="x","x",$W$2-'Indicator Date hidden'!X40)</f>
        <v>2</v>
      </c>
      <c r="X39" s="25" t="str">
        <f>IF('Indicator Date hidden'!Y40="x","x",$X$2-'Indicator Date hidden'!Y40)</f>
        <v>x</v>
      </c>
      <c r="Y39" s="25">
        <f>IF('Indicator Date hidden'!Z40="x","x",$Y$2-'Indicator Date hidden'!Z40)</f>
        <v>0</v>
      </c>
      <c r="Z39" s="25">
        <f>IF('Indicator Date hidden'!AA40="x","x",$Z$2-'Indicator Date hidden'!AA40)</f>
        <v>0</v>
      </c>
      <c r="AA39" s="25" t="str">
        <f>IF('Indicator Date hidden'!AB40="x","x",$AA$2-'Indicator Date hidden'!AB40)</f>
        <v>x</v>
      </c>
      <c r="AB39" s="25">
        <f>IF('Indicator Date hidden'!AC40="x","x",$AB$2-'Indicator Date hidden'!AC40)</f>
        <v>0</v>
      </c>
      <c r="AC39" s="25">
        <f>IF('Indicator Date hidden'!AD40="x","x",$AC$2-'Indicator Date hidden'!AD40)</f>
        <v>0</v>
      </c>
      <c r="AD39" s="25">
        <f>IF('Indicator Date hidden'!AE40="x","x",$AD$2-'Indicator Date hidden'!AE40)</f>
        <v>0</v>
      </c>
      <c r="AE39" s="25" t="str">
        <f>IF('Indicator Date hidden'!AF40="x","x",$AE$2-'Indicator Date hidden'!AF40)</f>
        <v>x</v>
      </c>
      <c r="AF39" s="25">
        <f>IF('Indicator Date hidden'!AG40="x","x",$AF$2-'Indicator Date hidden'!AG40)</f>
        <v>9</v>
      </c>
      <c r="AG39" s="25">
        <f>IF('Indicator Date hidden'!AH40="x","x",$AG$2-'Indicator Date hidden'!AH40)</f>
        <v>0</v>
      </c>
      <c r="AH39" s="25">
        <f>IF('Indicator Date hidden'!AI40="x","x",$AH$2-'Indicator Date hidden'!AI40)</f>
        <v>0</v>
      </c>
      <c r="AI39" s="25">
        <f>IF('Indicator Date hidden'!AJ40="x","x",$AI$2-'Indicator Date hidden'!AJ40)</f>
        <v>0</v>
      </c>
      <c r="AJ39" s="25" t="str">
        <f>IF('Indicator Date hidden'!AK40="x","x",$AJ$2-'Indicator Date hidden'!AK40)</f>
        <v>x</v>
      </c>
      <c r="AK39" s="25">
        <f>IF('Indicator Date hidden'!AL40="x","x",$AK$2-'Indicator Date hidden'!AL40)</f>
        <v>1</v>
      </c>
      <c r="AL39" s="25">
        <f>IF('Indicator Date hidden'!AM40="x","x",$AL$2-'Indicator Date hidden'!AM40)</f>
        <v>0</v>
      </c>
      <c r="AM39" s="25">
        <f>IF('Indicator Date hidden'!AN40="x","x",$AM$2-'Indicator Date hidden'!AN40)</f>
        <v>0</v>
      </c>
      <c r="AN39" s="25">
        <f>IF('Indicator Date hidden'!AO40="x","x",$AN$2-'Indicator Date hidden'!AO40)</f>
        <v>0</v>
      </c>
      <c r="AO39" s="25" t="str">
        <f>IF('Indicator Date hidden'!AP40="x","x",$AO$2-'Indicator Date hidden'!AP40)</f>
        <v>x</v>
      </c>
      <c r="AP39" s="25" t="str">
        <f>IF('Indicator Date hidden'!AQ40="x","x",$AP$2-'Indicator Date hidden'!AQ40)</f>
        <v>x</v>
      </c>
      <c r="AQ39" s="25">
        <f>IF('Indicator Date hidden'!AR40="x","x",$AQ$2-'Indicator Date hidden'!AR40)</f>
        <v>6</v>
      </c>
      <c r="AR39" s="25">
        <f>IF('Indicator Date hidden'!AS40="x","x",$AR$2-'Indicator Date hidden'!AS40)</f>
        <v>0</v>
      </c>
      <c r="AS39" s="25">
        <f>IF('Indicator Date hidden'!AT40="x","x",$AS$2-'Indicator Date hidden'!AT40)</f>
        <v>0</v>
      </c>
      <c r="AT39" s="25">
        <f>IF('Indicator Date hidden'!AU40="x","x",$AT$2-'Indicator Date hidden'!AU40)</f>
        <v>0</v>
      </c>
      <c r="AU39" s="25">
        <f>IF('Indicator Date hidden'!AV40="x","x",$AU$2-'Indicator Date hidden'!AV40)</f>
        <v>1</v>
      </c>
      <c r="AV39" s="25">
        <f>IF('Indicator Date hidden'!AW40="x","x",$AV$2-'Indicator Date hidden'!AW40)</f>
        <v>0</v>
      </c>
      <c r="AW39" s="25">
        <f>IF('Indicator Date hidden'!AX40="x","x",$AW$2-'Indicator Date hidden'!AX40)</f>
        <v>0</v>
      </c>
      <c r="AX39" s="25">
        <f>IF('Indicator Date hidden'!AY40="x","x",$AX$2-'Indicator Date hidden'!AY40)</f>
        <v>0</v>
      </c>
      <c r="AY39" s="25">
        <f>IF('Indicator Date hidden'!AZ40="x","x",$AY$2-'Indicator Date hidden'!AZ40)</f>
        <v>0</v>
      </c>
      <c r="AZ39" s="25">
        <f>IF('Indicator Date hidden'!BA40="x","x",$AZ$2-'Indicator Date hidden'!BA40)</f>
        <v>0</v>
      </c>
      <c r="BA39">
        <f t="shared" si="5"/>
        <v>21</v>
      </c>
      <c r="BB39" s="26">
        <f t="shared" si="6"/>
        <v>0.46666666666666667</v>
      </c>
      <c r="BC39">
        <f t="shared" si="7"/>
        <v>6</v>
      </c>
      <c r="BD39" s="26">
        <f t="shared" si="8"/>
        <v>1.6138291249213605</v>
      </c>
      <c r="BE39" s="28">
        <f t="shared" si="9"/>
        <v>0</v>
      </c>
    </row>
    <row r="40" spans="1:57" x14ac:dyDescent="0.35">
      <c r="A40" t="s">
        <v>10191</v>
      </c>
      <c r="B40" s="25">
        <f>IF('Indicator Date hidden'!C41="x","x",$B$2-'Indicator Date hidden'!C41)</f>
        <v>0</v>
      </c>
      <c r="C40" s="25">
        <f>IF('Indicator Date hidden'!D41="x","x",$C$2-'Indicator Date hidden'!D41)</f>
        <v>0</v>
      </c>
      <c r="D40" s="25">
        <f>IF('Indicator Date hidden'!E41="x","x",$D$2-'Indicator Date hidden'!E41)</f>
        <v>0</v>
      </c>
      <c r="E40" s="25">
        <f>IF('Indicator Date hidden'!F41="x","x",$E$2-'Indicator Date hidden'!F41)</f>
        <v>0</v>
      </c>
      <c r="F40" s="25">
        <f>IF('Indicator Date hidden'!G41="x","x",$F$2-'Indicator Date hidden'!G41)</f>
        <v>0</v>
      </c>
      <c r="G40" s="25">
        <f>IF('Indicator Date hidden'!H41="x","x",$G$2-'Indicator Date hidden'!H41)</f>
        <v>0</v>
      </c>
      <c r="H40" s="25">
        <f>IF('Indicator Date hidden'!I41="x","x",$H$2-'Indicator Date hidden'!I41)</f>
        <v>0</v>
      </c>
      <c r="I40" s="25">
        <f>IF('Indicator Date hidden'!J41="x","x",$I$2-'Indicator Date hidden'!J41)</f>
        <v>0</v>
      </c>
      <c r="J40" s="25">
        <f>IF('Indicator Date hidden'!K41="x","x",$J$2-'Indicator Date hidden'!K41)</f>
        <v>0</v>
      </c>
      <c r="K40" s="25">
        <f>IF('Indicator Date hidden'!L41="x","x",$K$2-'Indicator Date hidden'!L41)</f>
        <v>0</v>
      </c>
      <c r="L40" s="25">
        <f>IF('Indicator Date hidden'!M41="x","x",$L$2-'Indicator Date hidden'!M41)</f>
        <v>0</v>
      </c>
      <c r="M40" s="25">
        <f>IF('Indicator Date hidden'!N41="x","x",$M$2-'Indicator Date hidden'!N41)</f>
        <v>0</v>
      </c>
      <c r="N40" s="25">
        <f>IF('Indicator Date hidden'!O41="x","x",$N$2-'Indicator Date hidden'!O41)</f>
        <v>0</v>
      </c>
      <c r="O40" s="25">
        <f>IF('Indicator Date hidden'!P41="x","x",$O$2-'Indicator Date hidden'!P41)</f>
        <v>0</v>
      </c>
      <c r="P40" s="25">
        <f>IF('Indicator Date hidden'!Q41="x","x",$P$2-'Indicator Date hidden'!Q41)</f>
        <v>0</v>
      </c>
      <c r="Q40" s="25">
        <f>IF('Indicator Date hidden'!R41="x","x",$Q$2-'Indicator Date hidden'!R41)</f>
        <v>2</v>
      </c>
      <c r="R40" s="25">
        <f>IF('Indicator Date hidden'!S41="x","x",$R$2-'Indicator Date hidden'!S41)</f>
        <v>0</v>
      </c>
      <c r="S40" s="25">
        <f>IF('Indicator Date hidden'!T41="x","x",$S$2-'Indicator Date hidden'!T41)</f>
        <v>0</v>
      </c>
      <c r="T40" s="25">
        <f>IF('Indicator Date hidden'!U41="x","x",$T$2-'Indicator Date hidden'!U41)</f>
        <v>0</v>
      </c>
      <c r="U40" s="25">
        <f>IF('Indicator Date hidden'!V41="x","x",$U$2-'Indicator Date hidden'!V41)</f>
        <v>0</v>
      </c>
      <c r="V40" s="25">
        <f>IF('Indicator Date hidden'!W41="x","x",$V$2-'Indicator Date hidden'!W41)</f>
        <v>0</v>
      </c>
      <c r="W40" s="25">
        <f>IF('Indicator Date hidden'!X41="x","x",$W$2-'Indicator Date hidden'!X41)</f>
        <v>3</v>
      </c>
      <c r="X40" s="25">
        <f>IF('Indicator Date hidden'!Y41="x","x",$X$2-'Indicator Date hidden'!Y41)</f>
        <v>4</v>
      </c>
      <c r="Y40" s="25">
        <f>IF('Indicator Date hidden'!Z41="x","x",$Y$2-'Indicator Date hidden'!Z41)</f>
        <v>0</v>
      </c>
      <c r="Z40" s="25">
        <f>IF('Indicator Date hidden'!AA41="x","x",$Z$2-'Indicator Date hidden'!AA41)</f>
        <v>0</v>
      </c>
      <c r="AA40" s="25">
        <f>IF('Indicator Date hidden'!AB41="x","x",$AA$2-'Indicator Date hidden'!AB41)</f>
        <v>0</v>
      </c>
      <c r="AB40" s="25">
        <f>IF('Indicator Date hidden'!AC41="x","x",$AB$2-'Indicator Date hidden'!AC41)</f>
        <v>0</v>
      </c>
      <c r="AC40" s="25">
        <f>IF('Indicator Date hidden'!AD41="x","x",$AC$2-'Indicator Date hidden'!AD41)</f>
        <v>0</v>
      </c>
      <c r="AD40" s="25">
        <f>IF('Indicator Date hidden'!AE41="x","x",$AD$2-'Indicator Date hidden'!AE41)</f>
        <v>0</v>
      </c>
      <c r="AE40" s="25">
        <f>IF('Indicator Date hidden'!AF41="x","x",$AE$2-'Indicator Date hidden'!AF41)</f>
        <v>0</v>
      </c>
      <c r="AF40" s="25">
        <f>IF('Indicator Date hidden'!AG41="x","x",$AF$2-'Indicator Date hidden'!AG41)</f>
        <v>2</v>
      </c>
      <c r="AG40" s="25">
        <f>IF('Indicator Date hidden'!AH41="x","x",$AG$2-'Indicator Date hidden'!AH41)</f>
        <v>0</v>
      </c>
      <c r="AH40" s="25">
        <f>IF('Indicator Date hidden'!AI41="x","x",$AH$2-'Indicator Date hidden'!AI41)</f>
        <v>0</v>
      </c>
      <c r="AI40" s="25">
        <f>IF('Indicator Date hidden'!AJ41="x","x",$AI$2-'Indicator Date hidden'!AJ41)</f>
        <v>0</v>
      </c>
      <c r="AJ40" s="25">
        <f>IF('Indicator Date hidden'!AK41="x","x",$AJ$2-'Indicator Date hidden'!AK41)</f>
        <v>1</v>
      </c>
      <c r="AK40" s="25">
        <f>IF('Indicator Date hidden'!AL41="x","x",$AK$2-'Indicator Date hidden'!AL41)</f>
        <v>0</v>
      </c>
      <c r="AL40" s="25">
        <f>IF('Indicator Date hidden'!AM41="x","x",$AL$2-'Indicator Date hidden'!AM41)</f>
        <v>0</v>
      </c>
      <c r="AM40" s="25">
        <f>IF('Indicator Date hidden'!AN41="x","x",$AM$2-'Indicator Date hidden'!AN41)</f>
        <v>0</v>
      </c>
      <c r="AN40" s="25">
        <f>IF('Indicator Date hidden'!AO41="x","x",$AN$2-'Indicator Date hidden'!AO41)</f>
        <v>0</v>
      </c>
      <c r="AO40" s="25">
        <f>IF('Indicator Date hidden'!AP41="x","x",$AO$2-'Indicator Date hidden'!AP41)</f>
        <v>0</v>
      </c>
      <c r="AP40" s="25">
        <f>IF('Indicator Date hidden'!AQ41="x","x",$AP$2-'Indicator Date hidden'!AQ41)</f>
        <v>0</v>
      </c>
      <c r="AQ40" s="25" t="str">
        <f>IF('Indicator Date hidden'!AR41="x","x",$AQ$2-'Indicator Date hidden'!AR41)</f>
        <v>x</v>
      </c>
      <c r="AR40" s="25">
        <f>IF('Indicator Date hidden'!AS41="x","x",$AR$2-'Indicator Date hidden'!AS41)</f>
        <v>0</v>
      </c>
      <c r="AS40" s="25">
        <f>IF('Indicator Date hidden'!AT41="x","x",$AS$2-'Indicator Date hidden'!AT41)</f>
        <v>0</v>
      </c>
      <c r="AT40" s="25">
        <f>IF('Indicator Date hidden'!AU41="x","x",$AT$2-'Indicator Date hidden'!AU41)</f>
        <v>0</v>
      </c>
      <c r="AU40" s="25">
        <f>IF('Indicator Date hidden'!AV41="x","x",$AU$2-'Indicator Date hidden'!AV41)</f>
        <v>3</v>
      </c>
      <c r="AV40" s="25">
        <f>IF('Indicator Date hidden'!AW41="x","x",$AV$2-'Indicator Date hidden'!AW41)</f>
        <v>0</v>
      </c>
      <c r="AW40" s="25">
        <f>IF('Indicator Date hidden'!AX41="x","x",$AW$2-'Indicator Date hidden'!AX41)</f>
        <v>0</v>
      </c>
      <c r="AX40" s="25">
        <f>IF('Indicator Date hidden'!AY41="x","x",$AX$2-'Indicator Date hidden'!AY41)</f>
        <v>0</v>
      </c>
      <c r="AY40" s="25">
        <f>IF('Indicator Date hidden'!AZ41="x","x",$AY$2-'Indicator Date hidden'!AZ41)</f>
        <v>0</v>
      </c>
      <c r="AZ40" s="25">
        <f>IF('Indicator Date hidden'!BA41="x","x",$AZ$2-'Indicator Date hidden'!BA41)</f>
        <v>0</v>
      </c>
      <c r="BA40">
        <f t="shared" si="5"/>
        <v>15</v>
      </c>
      <c r="BB40" s="26">
        <f t="shared" si="6"/>
        <v>0.3</v>
      </c>
      <c r="BC40">
        <f t="shared" si="7"/>
        <v>6</v>
      </c>
      <c r="BD40" s="26">
        <f t="shared" si="8"/>
        <v>0.87749643873921224</v>
      </c>
      <c r="BE40" s="28">
        <f t="shared" si="9"/>
        <v>0</v>
      </c>
    </row>
    <row r="41" spans="1:57" x14ac:dyDescent="0.35">
      <c r="A41" t="s">
        <v>10190</v>
      </c>
      <c r="B41" s="25">
        <f>IF('Indicator Date hidden'!C42="x","x",$B$2-'Indicator Date hidden'!C42)</f>
        <v>0</v>
      </c>
      <c r="C41" s="25">
        <f>IF('Indicator Date hidden'!D42="x","x",$C$2-'Indicator Date hidden'!D42)</f>
        <v>0</v>
      </c>
      <c r="D41" s="25">
        <f>IF('Indicator Date hidden'!E42="x","x",$D$2-'Indicator Date hidden'!E42)</f>
        <v>0</v>
      </c>
      <c r="E41" s="25">
        <f>IF('Indicator Date hidden'!F42="x","x",$E$2-'Indicator Date hidden'!F42)</f>
        <v>0</v>
      </c>
      <c r="F41" s="25">
        <f>IF('Indicator Date hidden'!G42="x","x",$F$2-'Indicator Date hidden'!G42)</f>
        <v>0</v>
      </c>
      <c r="G41" s="25">
        <f>IF('Indicator Date hidden'!H42="x","x",$G$2-'Indicator Date hidden'!H42)</f>
        <v>0</v>
      </c>
      <c r="H41" s="25">
        <f>IF('Indicator Date hidden'!I42="x","x",$H$2-'Indicator Date hidden'!I42)</f>
        <v>0</v>
      </c>
      <c r="I41" s="25">
        <f>IF('Indicator Date hidden'!J42="x","x",$I$2-'Indicator Date hidden'!J42)</f>
        <v>0</v>
      </c>
      <c r="J41" s="25">
        <f>IF('Indicator Date hidden'!K42="x","x",$J$2-'Indicator Date hidden'!K42)</f>
        <v>0</v>
      </c>
      <c r="K41" s="25">
        <f>IF('Indicator Date hidden'!L42="x","x",$K$2-'Indicator Date hidden'!L42)</f>
        <v>0</v>
      </c>
      <c r="L41" s="25">
        <f>IF('Indicator Date hidden'!M42="x","x",$L$2-'Indicator Date hidden'!M42)</f>
        <v>0</v>
      </c>
      <c r="M41" s="25">
        <f>IF('Indicator Date hidden'!N42="x","x",$M$2-'Indicator Date hidden'!N42)</f>
        <v>0</v>
      </c>
      <c r="N41" s="25">
        <f>IF('Indicator Date hidden'!O42="x","x",$N$2-'Indicator Date hidden'!O42)</f>
        <v>0</v>
      </c>
      <c r="O41" s="25">
        <f>IF('Indicator Date hidden'!P42="x","x",$O$2-'Indicator Date hidden'!P42)</f>
        <v>0</v>
      </c>
      <c r="P41" s="25">
        <f>IF('Indicator Date hidden'!Q42="x","x",$P$2-'Indicator Date hidden'!Q42)</f>
        <v>0</v>
      </c>
      <c r="Q41" s="25">
        <f>IF('Indicator Date hidden'!R42="x","x",$Q$2-'Indicator Date hidden'!R42)</f>
        <v>0</v>
      </c>
      <c r="R41" s="25">
        <f>IF('Indicator Date hidden'!S42="x","x",$R$2-'Indicator Date hidden'!S42)</f>
        <v>0</v>
      </c>
      <c r="S41" s="25">
        <f>IF('Indicator Date hidden'!T42="x","x",$S$2-'Indicator Date hidden'!T42)</f>
        <v>0</v>
      </c>
      <c r="T41" s="25">
        <f>IF('Indicator Date hidden'!U42="x","x",$T$2-'Indicator Date hidden'!U42)</f>
        <v>0</v>
      </c>
      <c r="U41" s="25">
        <f>IF('Indicator Date hidden'!V42="x","x",$U$2-'Indicator Date hidden'!V42)</f>
        <v>0</v>
      </c>
      <c r="V41" s="25">
        <f>IF('Indicator Date hidden'!W42="x","x",$V$2-'Indicator Date hidden'!W42)</f>
        <v>0</v>
      </c>
      <c r="W41" s="25">
        <f>IF('Indicator Date hidden'!X42="x","x",$W$2-'Indicator Date hidden'!X42)</f>
        <v>1</v>
      </c>
      <c r="X41" s="25" t="str">
        <f>IF('Indicator Date hidden'!Y42="x","x",$X$2-'Indicator Date hidden'!Y42)</f>
        <v>x</v>
      </c>
      <c r="Y41" s="25">
        <f>IF('Indicator Date hidden'!Z42="x","x",$Y$2-'Indicator Date hidden'!Z42)</f>
        <v>0</v>
      </c>
      <c r="Z41" s="25">
        <f>IF('Indicator Date hidden'!AA42="x","x",$Z$2-'Indicator Date hidden'!AA42)</f>
        <v>0</v>
      </c>
      <c r="AA41" s="25">
        <f>IF('Indicator Date hidden'!AB42="x","x",$AA$2-'Indicator Date hidden'!AB42)</f>
        <v>0</v>
      </c>
      <c r="AB41" s="25">
        <f>IF('Indicator Date hidden'!AC42="x","x",$AB$2-'Indicator Date hidden'!AC42)</f>
        <v>0</v>
      </c>
      <c r="AC41" s="25">
        <f>IF('Indicator Date hidden'!AD42="x","x",$AC$2-'Indicator Date hidden'!AD42)</f>
        <v>0</v>
      </c>
      <c r="AD41" s="25">
        <f>IF('Indicator Date hidden'!AE42="x","x",$AD$2-'Indicator Date hidden'!AE42)</f>
        <v>0</v>
      </c>
      <c r="AE41" s="25">
        <f>IF('Indicator Date hidden'!AF42="x","x",$AE$2-'Indicator Date hidden'!AF42)</f>
        <v>0</v>
      </c>
      <c r="AF41" s="25">
        <f>IF('Indicator Date hidden'!AG42="x","x",$AF$2-'Indicator Date hidden'!AG42)</f>
        <v>1</v>
      </c>
      <c r="AG41" s="25">
        <f>IF('Indicator Date hidden'!AH42="x","x",$AG$2-'Indicator Date hidden'!AH42)</f>
        <v>0</v>
      </c>
      <c r="AH41" s="25">
        <f>IF('Indicator Date hidden'!AI42="x","x",$AH$2-'Indicator Date hidden'!AI42)</f>
        <v>0</v>
      </c>
      <c r="AI41" s="25">
        <f>IF('Indicator Date hidden'!AJ42="x","x",$AI$2-'Indicator Date hidden'!AJ42)</f>
        <v>0</v>
      </c>
      <c r="AJ41" s="25">
        <f>IF('Indicator Date hidden'!AK42="x","x",$AJ$2-'Indicator Date hidden'!AK42)</f>
        <v>1</v>
      </c>
      <c r="AK41" s="25">
        <f>IF('Indicator Date hidden'!AL42="x","x",$AK$2-'Indicator Date hidden'!AL42)</f>
        <v>0</v>
      </c>
      <c r="AL41" s="25">
        <f>IF('Indicator Date hidden'!AM42="x","x",$AL$2-'Indicator Date hidden'!AM42)</f>
        <v>0</v>
      </c>
      <c r="AM41" s="25">
        <f>IF('Indicator Date hidden'!AN42="x","x",$AM$2-'Indicator Date hidden'!AN42)</f>
        <v>0</v>
      </c>
      <c r="AN41" s="25">
        <f>IF('Indicator Date hidden'!AO42="x","x",$AN$2-'Indicator Date hidden'!AO42)</f>
        <v>0</v>
      </c>
      <c r="AO41" s="25" t="str">
        <f>IF('Indicator Date hidden'!AP42="x","x",$AO$2-'Indicator Date hidden'!AP42)</f>
        <v>x</v>
      </c>
      <c r="AP41" s="25" t="str">
        <f>IF('Indicator Date hidden'!AQ42="x","x",$AP$2-'Indicator Date hidden'!AQ42)</f>
        <v>x</v>
      </c>
      <c r="AQ41" s="25">
        <f>IF('Indicator Date hidden'!AR42="x","x",$AQ$2-'Indicator Date hidden'!AR42)</f>
        <v>0</v>
      </c>
      <c r="AR41" s="25">
        <f>IF('Indicator Date hidden'!AS42="x","x",$AR$2-'Indicator Date hidden'!AS42)</f>
        <v>0</v>
      </c>
      <c r="AS41" s="25">
        <f>IF('Indicator Date hidden'!AT42="x","x",$AS$2-'Indicator Date hidden'!AT42)</f>
        <v>0</v>
      </c>
      <c r="AT41" s="25">
        <f>IF('Indicator Date hidden'!AU42="x","x",$AT$2-'Indicator Date hidden'!AU42)</f>
        <v>0</v>
      </c>
      <c r="AU41" s="25">
        <f>IF('Indicator Date hidden'!AV42="x","x",$AU$2-'Indicator Date hidden'!AV42)</f>
        <v>2</v>
      </c>
      <c r="AV41" s="25">
        <f>IF('Indicator Date hidden'!AW42="x","x",$AV$2-'Indicator Date hidden'!AW42)</f>
        <v>0</v>
      </c>
      <c r="AW41" s="25">
        <f>IF('Indicator Date hidden'!AX42="x","x",$AW$2-'Indicator Date hidden'!AX42)</f>
        <v>0</v>
      </c>
      <c r="AX41" s="25">
        <f>IF('Indicator Date hidden'!AY42="x","x",$AX$2-'Indicator Date hidden'!AY42)</f>
        <v>0</v>
      </c>
      <c r="AY41" s="25">
        <f>IF('Indicator Date hidden'!AZ42="x","x",$AY$2-'Indicator Date hidden'!AZ42)</f>
        <v>0</v>
      </c>
      <c r="AZ41" s="25">
        <f>IF('Indicator Date hidden'!BA42="x","x",$AZ$2-'Indicator Date hidden'!BA42)</f>
        <v>0</v>
      </c>
      <c r="BA41">
        <f t="shared" si="5"/>
        <v>5</v>
      </c>
      <c r="BB41" s="26">
        <f t="shared" si="6"/>
        <v>0.10416666666666667</v>
      </c>
      <c r="BC41">
        <f t="shared" si="7"/>
        <v>4</v>
      </c>
      <c r="BD41" s="26">
        <f t="shared" si="8"/>
        <v>0.3673998351780916</v>
      </c>
      <c r="BE41" s="28">
        <f t="shared" si="9"/>
        <v>0</v>
      </c>
    </row>
    <row r="42" spans="1:57" x14ac:dyDescent="0.35">
      <c r="A42" t="s">
        <v>10197</v>
      </c>
      <c r="B42" s="25">
        <f>IF('Indicator Date hidden'!C43="x","x",$B$2-'Indicator Date hidden'!C43)</f>
        <v>0</v>
      </c>
      <c r="C42" s="25">
        <f>IF('Indicator Date hidden'!D43="x","x",$C$2-'Indicator Date hidden'!D43)</f>
        <v>0</v>
      </c>
      <c r="D42" s="25">
        <f>IF('Indicator Date hidden'!E43="x","x",$D$2-'Indicator Date hidden'!E43)</f>
        <v>0</v>
      </c>
      <c r="E42" s="25">
        <f>IF('Indicator Date hidden'!F43="x","x",$E$2-'Indicator Date hidden'!F43)</f>
        <v>0</v>
      </c>
      <c r="F42" s="25">
        <f>IF('Indicator Date hidden'!G43="x","x",$F$2-'Indicator Date hidden'!G43)</f>
        <v>0</v>
      </c>
      <c r="G42" s="25">
        <f>IF('Indicator Date hidden'!H43="x","x",$G$2-'Indicator Date hidden'!H43)</f>
        <v>0</v>
      </c>
      <c r="H42" s="25">
        <f>IF('Indicator Date hidden'!I43="x","x",$H$2-'Indicator Date hidden'!I43)</f>
        <v>0</v>
      </c>
      <c r="I42" s="25">
        <f>IF('Indicator Date hidden'!J43="x","x",$I$2-'Indicator Date hidden'!J43)</f>
        <v>0</v>
      </c>
      <c r="J42" s="25">
        <f>IF('Indicator Date hidden'!K43="x","x",$J$2-'Indicator Date hidden'!K43)</f>
        <v>0</v>
      </c>
      <c r="K42" s="25">
        <f>IF('Indicator Date hidden'!L43="x","x",$K$2-'Indicator Date hidden'!L43)</f>
        <v>0</v>
      </c>
      <c r="L42" s="25">
        <f>IF('Indicator Date hidden'!M43="x","x",$L$2-'Indicator Date hidden'!M43)</f>
        <v>0</v>
      </c>
      <c r="M42" s="25">
        <f>IF('Indicator Date hidden'!N43="x","x",$M$2-'Indicator Date hidden'!N43)</f>
        <v>0</v>
      </c>
      <c r="N42" s="25">
        <f>IF('Indicator Date hidden'!O43="x","x",$N$2-'Indicator Date hidden'!O43)</f>
        <v>0</v>
      </c>
      <c r="O42" s="25">
        <f>IF('Indicator Date hidden'!P43="x","x",$O$2-'Indicator Date hidden'!P43)</f>
        <v>0</v>
      </c>
      <c r="P42" s="25">
        <f>IF('Indicator Date hidden'!Q43="x","x",$P$2-'Indicator Date hidden'!Q43)</f>
        <v>0</v>
      </c>
      <c r="Q42" s="25" t="str">
        <f>IF('Indicator Date hidden'!R43="x","x",$Q$2-'Indicator Date hidden'!R43)</f>
        <v>x</v>
      </c>
      <c r="R42" s="25">
        <f>IF('Indicator Date hidden'!S43="x","x",$R$2-'Indicator Date hidden'!S43)</f>
        <v>0</v>
      </c>
      <c r="S42" s="25">
        <f>IF('Indicator Date hidden'!T43="x","x",$S$2-'Indicator Date hidden'!T43)</f>
        <v>0</v>
      </c>
      <c r="T42" s="25">
        <f>IF('Indicator Date hidden'!U43="x","x",$T$2-'Indicator Date hidden'!U43)</f>
        <v>0</v>
      </c>
      <c r="U42" s="25">
        <f>IF('Indicator Date hidden'!V43="x","x",$U$2-'Indicator Date hidden'!V43)</f>
        <v>0</v>
      </c>
      <c r="V42" s="25">
        <f>IF('Indicator Date hidden'!W43="x","x",$V$2-'Indicator Date hidden'!W43)</f>
        <v>0</v>
      </c>
      <c r="W42" s="25">
        <f>IF('Indicator Date hidden'!X43="x","x",$W$2-'Indicator Date hidden'!X43)</f>
        <v>6</v>
      </c>
      <c r="X42" s="25">
        <f>IF('Indicator Date hidden'!Y43="x","x",$X$2-'Indicator Date hidden'!Y43)</f>
        <v>1</v>
      </c>
      <c r="Y42" s="25">
        <f>IF('Indicator Date hidden'!Z43="x","x",$Y$2-'Indicator Date hidden'!Z43)</f>
        <v>0</v>
      </c>
      <c r="Z42" s="25">
        <f>IF('Indicator Date hidden'!AA43="x","x",$Z$2-'Indicator Date hidden'!AA43)</f>
        <v>0</v>
      </c>
      <c r="AA42" s="25">
        <f>IF('Indicator Date hidden'!AB43="x","x",$AA$2-'Indicator Date hidden'!AB43)</f>
        <v>0</v>
      </c>
      <c r="AB42" s="25">
        <f>IF('Indicator Date hidden'!AC43="x","x",$AB$2-'Indicator Date hidden'!AC43)</f>
        <v>0</v>
      </c>
      <c r="AC42" s="25">
        <f>IF('Indicator Date hidden'!AD43="x","x",$AC$2-'Indicator Date hidden'!AD43)</f>
        <v>0</v>
      </c>
      <c r="AD42" s="25">
        <f>IF('Indicator Date hidden'!AE43="x","x",$AD$2-'Indicator Date hidden'!AE43)</f>
        <v>0</v>
      </c>
      <c r="AE42" s="25">
        <f>IF('Indicator Date hidden'!AF43="x","x",$AE$2-'Indicator Date hidden'!AF43)</f>
        <v>0</v>
      </c>
      <c r="AF42" s="25">
        <f>IF('Indicator Date hidden'!AG43="x","x",$AF$2-'Indicator Date hidden'!AG43)</f>
        <v>0</v>
      </c>
      <c r="AG42" s="25">
        <f>IF('Indicator Date hidden'!AH43="x","x",$AG$2-'Indicator Date hidden'!AH43)</f>
        <v>0</v>
      </c>
      <c r="AH42" s="25">
        <f>IF('Indicator Date hidden'!AI43="x","x",$AH$2-'Indicator Date hidden'!AI43)</f>
        <v>0</v>
      </c>
      <c r="AI42" s="25">
        <f>IF('Indicator Date hidden'!AJ43="x","x",$AI$2-'Indicator Date hidden'!AJ43)</f>
        <v>0</v>
      </c>
      <c r="AJ42" s="25" t="str">
        <f>IF('Indicator Date hidden'!AK43="x","x",$AJ$2-'Indicator Date hidden'!AK43)</f>
        <v>x</v>
      </c>
      <c r="AK42" s="25">
        <f>IF('Indicator Date hidden'!AL43="x","x",$AK$2-'Indicator Date hidden'!AL43)</f>
        <v>1</v>
      </c>
      <c r="AL42" s="25">
        <f>IF('Indicator Date hidden'!AM43="x","x",$AL$2-'Indicator Date hidden'!AM43)</f>
        <v>0</v>
      </c>
      <c r="AM42" s="25">
        <f>IF('Indicator Date hidden'!AN43="x","x",$AM$2-'Indicator Date hidden'!AN43)</f>
        <v>0</v>
      </c>
      <c r="AN42" s="25">
        <f>IF('Indicator Date hidden'!AO43="x","x",$AN$2-'Indicator Date hidden'!AO43)</f>
        <v>0</v>
      </c>
      <c r="AO42" s="25">
        <f>IF('Indicator Date hidden'!AP43="x","x",$AO$2-'Indicator Date hidden'!AP43)</f>
        <v>0</v>
      </c>
      <c r="AP42" s="25">
        <f>IF('Indicator Date hidden'!AQ43="x","x",$AP$2-'Indicator Date hidden'!AQ43)</f>
        <v>0</v>
      </c>
      <c r="AQ42" s="25">
        <f>IF('Indicator Date hidden'!AR43="x","x",$AQ$2-'Indicator Date hidden'!AR43)</f>
        <v>4</v>
      </c>
      <c r="AR42" s="25">
        <f>IF('Indicator Date hidden'!AS43="x","x",$AR$2-'Indicator Date hidden'!AS43)</f>
        <v>0</v>
      </c>
      <c r="AS42" s="25">
        <f>IF('Indicator Date hidden'!AT43="x","x",$AS$2-'Indicator Date hidden'!AT43)</f>
        <v>0</v>
      </c>
      <c r="AT42" s="25">
        <f>IF('Indicator Date hidden'!AU43="x","x",$AT$2-'Indicator Date hidden'!AU43)</f>
        <v>0</v>
      </c>
      <c r="AU42" s="25">
        <f>IF('Indicator Date hidden'!AV43="x","x",$AU$2-'Indicator Date hidden'!AV43)</f>
        <v>3</v>
      </c>
      <c r="AV42" s="25">
        <f>IF('Indicator Date hidden'!AW43="x","x",$AV$2-'Indicator Date hidden'!AW43)</f>
        <v>0</v>
      </c>
      <c r="AW42" s="25">
        <f>IF('Indicator Date hidden'!AX43="x","x",$AW$2-'Indicator Date hidden'!AX43)</f>
        <v>0</v>
      </c>
      <c r="AX42" s="25">
        <f>IF('Indicator Date hidden'!AY43="x","x",$AX$2-'Indicator Date hidden'!AY43)</f>
        <v>0</v>
      </c>
      <c r="AY42" s="25">
        <f>IF('Indicator Date hidden'!AZ43="x","x",$AY$2-'Indicator Date hidden'!AZ43)</f>
        <v>0</v>
      </c>
      <c r="AZ42" s="25">
        <f>IF('Indicator Date hidden'!BA43="x","x",$AZ$2-'Indicator Date hidden'!BA43)</f>
        <v>0</v>
      </c>
      <c r="BA42">
        <f t="shared" si="5"/>
        <v>15</v>
      </c>
      <c r="BB42" s="26">
        <f t="shared" si="6"/>
        <v>0.30612244897959184</v>
      </c>
      <c r="BC42">
        <f t="shared" si="7"/>
        <v>5</v>
      </c>
      <c r="BD42" s="26">
        <f t="shared" si="8"/>
        <v>1.0917890510281842</v>
      </c>
      <c r="BE42" s="28">
        <f t="shared" si="9"/>
        <v>0</v>
      </c>
    </row>
    <row r="43" spans="1:57" x14ac:dyDescent="0.35">
      <c r="A43" t="s">
        <v>10188</v>
      </c>
      <c r="B43" s="25">
        <f>IF('Indicator Date hidden'!C44="x","x",$B$2-'Indicator Date hidden'!C44)</f>
        <v>0</v>
      </c>
      <c r="C43" s="25">
        <f>IF('Indicator Date hidden'!D44="x","x",$C$2-'Indicator Date hidden'!D44)</f>
        <v>0</v>
      </c>
      <c r="D43" s="25">
        <f>IF('Indicator Date hidden'!E44="x","x",$D$2-'Indicator Date hidden'!E44)</f>
        <v>0</v>
      </c>
      <c r="E43" s="25">
        <f>IF('Indicator Date hidden'!F44="x","x",$E$2-'Indicator Date hidden'!F44)</f>
        <v>0</v>
      </c>
      <c r="F43" s="25">
        <f>IF('Indicator Date hidden'!G44="x","x",$F$2-'Indicator Date hidden'!G44)</f>
        <v>0</v>
      </c>
      <c r="G43" s="25">
        <f>IF('Indicator Date hidden'!H44="x","x",$G$2-'Indicator Date hidden'!H44)</f>
        <v>0</v>
      </c>
      <c r="H43" s="25">
        <f>IF('Indicator Date hidden'!I44="x","x",$H$2-'Indicator Date hidden'!I44)</f>
        <v>0</v>
      </c>
      <c r="I43" s="25">
        <f>IF('Indicator Date hidden'!J44="x","x",$I$2-'Indicator Date hidden'!J44)</f>
        <v>0</v>
      </c>
      <c r="J43" s="25">
        <f>IF('Indicator Date hidden'!K44="x","x",$J$2-'Indicator Date hidden'!K44)</f>
        <v>0</v>
      </c>
      <c r="K43" s="25">
        <f>IF('Indicator Date hidden'!L44="x","x",$K$2-'Indicator Date hidden'!L44)</f>
        <v>0</v>
      </c>
      <c r="L43" s="25">
        <f>IF('Indicator Date hidden'!M44="x","x",$L$2-'Indicator Date hidden'!M44)</f>
        <v>0</v>
      </c>
      <c r="M43" s="25">
        <f>IF('Indicator Date hidden'!N44="x","x",$M$2-'Indicator Date hidden'!N44)</f>
        <v>0</v>
      </c>
      <c r="N43" s="25">
        <f>IF('Indicator Date hidden'!O44="x","x",$N$2-'Indicator Date hidden'!O44)</f>
        <v>0</v>
      </c>
      <c r="O43" s="25">
        <f>IF('Indicator Date hidden'!P44="x","x",$O$2-'Indicator Date hidden'!P44)</f>
        <v>0</v>
      </c>
      <c r="P43" s="25">
        <f>IF('Indicator Date hidden'!Q44="x","x",$P$2-'Indicator Date hidden'!Q44)</f>
        <v>0</v>
      </c>
      <c r="Q43" s="25">
        <f>IF('Indicator Date hidden'!R44="x","x",$Q$2-'Indicator Date hidden'!R44)</f>
        <v>2</v>
      </c>
      <c r="R43" s="25">
        <f>IF('Indicator Date hidden'!S44="x","x",$R$2-'Indicator Date hidden'!S44)</f>
        <v>0</v>
      </c>
      <c r="S43" s="25">
        <f>IF('Indicator Date hidden'!T44="x","x",$S$2-'Indicator Date hidden'!T44)</f>
        <v>0</v>
      </c>
      <c r="T43" s="25">
        <f>IF('Indicator Date hidden'!U44="x","x",$T$2-'Indicator Date hidden'!U44)</f>
        <v>0</v>
      </c>
      <c r="U43" s="25">
        <f>IF('Indicator Date hidden'!V44="x","x",$U$2-'Indicator Date hidden'!V44)</f>
        <v>0</v>
      </c>
      <c r="V43" s="25">
        <f>IF('Indicator Date hidden'!W44="x","x",$V$2-'Indicator Date hidden'!W44)</f>
        <v>0</v>
      </c>
      <c r="W43" s="25">
        <f>IF('Indicator Date hidden'!X44="x","x",$W$2-'Indicator Date hidden'!X44)</f>
        <v>2</v>
      </c>
      <c r="X43" s="25">
        <f>IF('Indicator Date hidden'!Y44="x","x",$X$2-'Indicator Date hidden'!Y44)</f>
        <v>4</v>
      </c>
      <c r="Y43" s="25">
        <f>IF('Indicator Date hidden'!Z44="x","x",$Y$2-'Indicator Date hidden'!Z44)</f>
        <v>0</v>
      </c>
      <c r="Z43" s="25">
        <f>IF('Indicator Date hidden'!AA44="x","x",$Z$2-'Indicator Date hidden'!AA44)</f>
        <v>0</v>
      </c>
      <c r="AA43" s="25">
        <f>IF('Indicator Date hidden'!AB44="x","x",$AA$2-'Indicator Date hidden'!AB44)</f>
        <v>0</v>
      </c>
      <c r="AB43" s="25">
        <f>IF('Indicator Date hidden'!AC44="x","x",$AB$2-'Indicator Date hidden'!AC44)</f>
        <v>0</v>
      </c>
      <c r="AC43" s="25">
        <f>IF('Indicator Date hidden'!AD44="x","x",$AC$2-'Indicator Date hidden'!AD44)</f>
        <v>0</v>
      </c>
      <c r="AD43" s="25">
        <f>IF('Indicator Date hidden'!AE44="x","x",$AD$2-'Indicator Date hidden'!AE44)</f>
        <v>0</v>
      </c>
      <c r="AE43" s="25">
        <f>IF('Indicator Date hidden'!AF44="x","x",$AE$2-'Indicator Date hidden'!AF44)</f>
        <v>0</v>
      </c>
      <c r="AF43" s="25">
        <f>IF('Indicator Date hidden'!AG44="x","x",$AF$2-'Indicator Date hidden'!AG44)</f>
        <v>5</v>
      </c>
      <c r="AG43" s="25">
        <f>IF('Indicator Date hidden'!AH44="x","x",$AG$2-'Indicator Date hidden'!AH44)</f>
        <v>0</v>
      </c>
      <c r="AH43" s="25">
        <f>IF('Indicator Date hidden'!AI44="x","x",$AH$2-'Indicator Date hidden'!AI44)</f>
        <v>0</v>
      </c>
      <c r="AI43" s="25">
        <f>IF('Indicator Date hidden'!AJ44="x","x",$AI$2-'Indicator Date hidden'!AJ44)</f>
        <v>0</v>
      </c>
      <c r="AJ43" s="25">
        <f>IF('Indicator Date hidden'!AK44="x","x",$AJ$2-'Indicator Date hidden'!AK44)</f>
        <v>1</v>
      </c>
      <c r="AK43" s="25">
        <f>IF('Indicator Date hidden'!AL44="x","x",$AK$2-'Indicator Date hidden'!AL44)</f>
        <v>1</v>
      </c>
      <c r="AL43" s="25">
        <f>IF('Indicator Date hidden'!AM44="x","x",$AL$2-'Indicator Date hidden'!AM44)</f>
        <v>0</v>
      </c>
      <c r="AM43" s="25">
        <f>IF('Indicator Date hidden'!AN44="x","x",$AM$2-'Indicator Date hidden'!AN44)</f>
        <v>0</v>
      </c>
      <c r="AN43" s="25">
        <f>IF('Indicator Date hidden'!AO44="x","x",$AN$2-'Indicator Date hidden'!AO44)</f>
        <v>0</v>
      </c>
      <c r="AO43" s="25">
        <f>IF('Indicator Date hidden'!AP44="x","x",$AO$2-'Indicator Date hidden'!AP44)</f>
        <v>0</v>
      </c>
      <c r="AP43" s="25">
        <f>IF('Indicator Date hidden'!AQ44="x","x",$AP$2-'Indicator Date hidden'!AQ44)</f>
        <v>0</v>
      </c>
      <c r="AQ43" s="25">
        <f>IF('Indicator Date hidden'!AR44="x","x",$AQ$2-'Indicator Date hidden'!AR44)</f>
        <v>0</v>
      </c>
      <c r="AR43" s="25">
        <f>IF('Indicator Date hidden'!AS44="x","x",$AR$2-'Indicator Date hidden'!AS44)</f>
        <v>0</v>
      </c>
      <c r="AS43" s="25">
        <f>IF('Indicator Date hidden'!AT44="x","x",$AS$2-'Indicator Date hidden'!AT44)</f>
        <v>0</v>
      </c>
      <c r="AT43" s="25">
        <f>IF('Indicator Date hidden'!AU44="x","x",$AT$2-'Indicator Date hidden'!AU44)</f>
        <v>0</v>
      </c>
      <c r="AU43" s="25">
        <f>IF('Indicator Date hidden'!AV44="x","x",$AU$2-'Indicator Date hidden'!AV44)</f>
        <v>2</v>
      </c>
      <c r="AV43" s="25">
        <f>IF('Indicator Date hidden'!AW44="x","x",$AV$2-'Indicator Date hidden'!AW44)</f>
        <v>0</v>
      </c>
      <c r="AW43" s="25">
        <f>IF('Indicator Date hidden'!AX44="x","x",$AW$2-'Indicator Date hidden'!AX44)</f>
        <v>0</v>
      </c>
      <c r="AX43" s="25">
        <f>IF('Indicator Date hidden'!AY44="x","x",$AX$2-'Indicator Date hidden'!AY44)</f>
        <v>0</v>
      </c>
      <c r="AY43" s="25">
        <f>IF('Indicator Date hidden'!AZ44="x","x",$AY$2-'Indicator Date hidden'!AZ44)</f>
        <v>0</v>
      </c>
      <c r="AZ43" s="25">
        <f>IF('Indicator Date hidden'!BA44="x","x",$AZ$2-'Indicator Date hidden'!BA44)</f>
        <v>0</v>
      </c>
      <c r="BA43">
        <f t="shared" si="5"/>
        <v>17</v>
      </c>
      <c r="BB43" s="26">
        <f t="shared" si="6"/>
        <v>0.33333333333333331</v>
      </c>
      <c r="BC43">
        <f t="shared" si="7"/>
        <v>7</v>
      </c>
      <c r="BD43" s="26">
        <f t="shared" si="8"/>
        <v>0.98352440815564335</v>
      </c>
      <c r="BE43" s="28">
        <f t="shared" si="9"/>
        <v>0</v>
      </c>
    </row>
    <row r="44" spans="1:57" x14ac:dyDescent="0.35">
      <c r="A44" t="s">
        <v>10254</v>
      </c>
      <c r="B44" s="25">
        <f>IF('Indicator Date hidden'!C45="x","x",$B$2-'Indicator Date hidden'!C45)</f>
        <v>0</v>
      </c>
      <c r="C44" s="25">
        <f>IF('Indicator Date hidden'!D45="x","x",$C$2-'Indicator Date hidden'!D45)</f>
        <v>0</v>
      </c>
      <c r="D44" s="25">
        <f>IF('Indicator Date hidden'!E45="x","x",$D$2-'Indicator Date hidden'!E45)</f>
        <v>0</v>
      </c>
      <c r="E44" s="25">
        <f>IF('Indicator Date hidden'!F45="x","x",$E$2-'Indicator Date hidden'!F45)</f>
        <v>0</v>
      </c>
      <c r="F44" s="25">
        <f>IF('Indicator Date hidden'!G45="x","x",$F$2-'Indicator Date hidden'!G45)</f>
        <v>0</v>
      </c>
      <c r="G44" s="25">
        <f>IF('Indicator Date hidden'!H45="x","x",$G$2-'Indicator Date hidden'!H45)</f>
        <v>0</v>
      </c>
      <c r="H44" s="25">
        <f>IF('Indicator Date hidden'!I45="x","x",$H$2-'Indicator Date hidden'!I45)</f>
        <v>0</v>
      </c>
      <c r="I44" s="25">
        <f>IF('Indicator Date hidden'!J45="x","x",$I$2-'Indicator Date hidden'!J45)</f>
        <v>0</v>
      </c>
      <c r="J44" s="25">
        <f>IF('Indicator Date hidden'!K45="x","x",$J$2-'Indicator Date hidden'!K45)</f>
        <v>0</v>
      </c>
      <c r="K44" s="25">
        <f>IF('Indicator Date hidden'!L45="x","x",$K$2-'Indicator Date hidden'!L45)</f>
        <v>0</v>
      </c>
      <c r="L44" s="25">
        <f>IF('Indicator Date hidden'!M45="x","x",$L$2-'Indicator Date hidden'!M45)</f>
        <v>0</v>
      </c>
      <c r="M44" s="25">
        <f>IF('Indicator Date hidden'!N45="x","x",$M$2-'Indicator Date hidden'!N45)</f>
        <v>0</v>
      </c>
      <c r="N44" s="25">
        <f>IF('Indicator Date hidden'!O45="x","x",$N$2-'Indicator Date hidden'!O45)</f>
        <v>0</v>
      </c>
      <c r="O44" s="25">
        <f>IF('Indicator Date hidden'!P45="x","x",$O$2-'Indicator Date hidden'!P45)</f>
        <v>0</v>
      </c>
      <c r="P44" s="25">
        <f>IF('Indicator Date hidden'!Q45="x","x",$P$2-'Indicator Date hidden'!Q45)</f>
        <v>0</v>
      </c>
      <c r="Q44" s="25" t="str">
        <f>IF('Indicator Date hidden'!R45="x","x",$Q$2-'Indicator Date hidden'!R45)</f>
        <v>x</v>
      </c>
      <c r="R44" s="25">
        <f>IF('Indicator Date hidden'!S45="x","x",$R$2-'Indicator Date hidden'!S45)</f>
        <v>0</v>
      </c>
      <c r="S44" s="25">
        <f>IF('Indicator Date hidden'!T45="x","x",$S$2-'Indicator Date hidden'!T45)</f>
        <v>0</v>
      </c>
      <c r="T44" s="25">
        <f>IF('Indicator Date hidden'!U45="x","x",$T$2-'Indicator Date hidden'!U45)</f>
        <v>0</v>
      </c>
      <c r="U44" s="25" t="str">
        <f>IF('Indicator Date hidden'!V45="x","x",$U$2-'Indicator Date hidden'!V45)</f>
        <v>x</v>
      </c>
      <c r="V44" s="25">
        <f>IF('Indicator Date hidden'!W45="x","x",$V$2-'Indicator Date hidden'!W45)</f>
        <v>0</v>
      </c>
      <c r="W44" s="25" t="str">
        <f>IF('Indicator Date hidden'!X45="x","x",$W$2-'Indicator Date hidden'!X45)</f>
        <v>x</v>
      </c>
      <c r="X44" s="25">
        <f>IF('Indicator Date hidden'!Y45="x","x",$X$2-'Indicator Date hidden'!Y45)</f>
        <v>2</v>
      </c>
      <c r="Y44" s="25">
        <f>IF('Indicator Date hidden'!Z45="x","x",$Y$2-'Indicator Date hidden'!Z45)</f>
        <v>0</v>
      </c>
      <c r="Z44" s="25">
        <f>IF('Indicator Date hidden'!AA45="x","x",$Z$2-'Indicator Date hidden'!AA45)</f>
        <v>0</v>
      </c>
      <c r="AA44" s="25" t="str">
        <f>IF('Indicator Date hidden'!AB45="x","x",$AA$2-'Indicator Date hidden'!AB45)</f>
        <v>x</v>
      </c>
      <c r="AB44" s="25">
        <f>IF('Indicator Date hidden'!AC45="x","x",$AB$2-'Indicator Date hidden'!AC45)</f>
        <v>0</v>
      </c>
      <c r="AC44" s="25">
        <f>IF('Indicator Date hidden'!AD45="x","x",$AC$2-'Indicator Date hidden'!AD45)</f>
        <v>0</v>
      </c>
      <c r="AD44" s="25" t="str">
        <f>IF('Indicator Date hidden'!AE45="x","x",$AD$2-'Indicator Date hidden'!AE45)</f>
        <v>x</v>
      </c>
      <c r="AE44" s="25">
        <f>IF('Indicator Date hidden'!AF45="x","x",$AE$2-'Indicator Date hidden'!AF45)</f>
        <v>0</v>
      </c>
      <c r="AF44" s="25">
        <f>IF('Indicator Date hidden'!AG45="x","x",$AF$2-'Indicator Date hidden'!AG45)</f>
        <v>2</v>
      </c>
      <c r="AG44" s="25">
        <f>IF('Indicator Date hidden'!AH45="x","x",$AG$2-'Indicator Date hidden'!AH45)</f>
        <v>0</v>
      </c>
      <c r="AH44" s="25">
        <f>IF('Indicator Date hidden'!AI45="x","x",$AH$2-'Indicator Date hidden'!AI45)</f>
        <v>0</v>
      </c>
      <c r="AI44" s="25">
        <f>IF('Indicator Date hidden'!AJ45="x","x",$AI$2-'Indicator Date hidden'!AJ45)</f>
        <v>0</v>
      </c>
      <c r="AJ44" s="25" t="str">
        <f>IF('Indicator Date hidden'!AK45="x","x",$AJ$2-'Indicator Date hidden'!AK45)</f>
        <v>x</v>
      </c>
      <c r="AK44" s="25">
        <f>IF('Indicator Date hidden'!AL45="x","x",$AK$2-'Indicator Date hidden'!AL45)</f>
        <v>1</v>
      </c>
      <c r="AL44" s="25">
        <f>IF('Indicator Date hidden'!AM45="x","x",$AL$2-'Indicator Date hidden'!AM45)</f>
        <v>0</v>
      </c>
      <c r="AM44" s="25">
        <f>IF('Indicator Date hidden'!AN45="x","x",$AM$2-'Indicator Date hidden'!AN45)</f>
        <v>0</v>
      </c>
      <c r="AN44" s="25">
        <f>IF('Indicator Date hidden'!AO45="x","x",$AN$2-'Indicator Date hidden'!AO45)</f>
        <v>0</v>
      </c>
      <c r="AO44" s="25">
        <f>IF('Indicator Date hidden'!AP45="x","x",$AO$2-'Indicator Date hidden'!AP45)</f>
        <v>0</v>
      </c>
      <c r="AP44" s="25">
        <f>IF('Indicator Date hidden'!AQ45="x","x",$AP$2-'Indicator Date hidden'!AQ45)</f>
        <v>0</v>
      </c>
      <c r="AQ44" s="25">
        <f>IF('Indicator Date hidden'!AR45="x","x",$AQ$2-'Indicator Date hidden'!AR45)</f>
        <v>0</v>
      </c>
      <c r="AR44" s="25">
        <f>IF('Indicator Date hidden'!AS45="x","x",$AR$2-'Indicator Date hidden'!AS45)</f>
        <v>0</v>
      </c>
      <c r="AS44" s="25">
        <f>IF('Indicator Date hidden'!AT45="x","x",$AS$2-'Indicator Date hidden'!AT45)</f>
        <v>0</v>
      </c>
      <c r="AT44" s="25">
        <f>IF('Indicator Date hidden'!AU45="x","x",$AT$2-'Indicator Date hidden'!AU45)</f>
        <v>0</v>
      </c>
      <c r="AU44" s="25">
        <f>IF('Indicator Date hidden'!AV45="x","x",$AU$2-'Indicator Date hidden'!AV45)</f>
        <v>3</v>
      </c>
      <c r="AV44" s="25">
        <f>IF('Indicator Date hidden'!AW45="x","x",$AV$2-'Indicator Date hidden'!AW45)</f>
        <v>0</v>
      </c>
      <c r="AW44" s="25">
        <f>IF('Indicator Date hidden'!AX45="x","x",$AW$2-'Indicator Date hidden'!AX45)</f>
        <v>0</v>
      </c>
      <c r="AX44" s="25">
        <f>IF('Indicator Date hidden'!AY45="x","x",$AX$2-'Indicator Date hidden'!AY45)</f>
        <v>0</v>
      </c>
      <c r="AY44" s="25">
        <f>IF('Indicator Date hidden'!AZ45="x","x",$AY$2-'Indicator Date hidden'!AZ45)</f>
        <v>0</v>
      </c>
      <c r="AZ44" s="25">
        <f>IF('Indicator Date hidden'!BA45="x","x",$AZ$2-'Indicator Date hidden'!BA45)</f>
        <v>0</v>
      </c>
      <c r="BA44">
        <f t="shared" si="5"/>
        <v>8</v>
      </c>
      <c r="BB44" s="26">
        <f t="shared" si="6"/>
        <v>0.17777777777777778</v>
      </c>
      <c r="BC44">
        <f t="shared" si="7"/>
        <v>4</v>
      </c>
      <c r="BD44" s="26">
        <f t="shared" si="8"/>
        <v>0.60695556816656282</v>
      </c>
      <c r="BE44" s="28">
        <f t="shared" si="9"/>
        <v>0</v>
      </c>
    </row>
    <row r="45" spans="1:57" x14ac:dyDescent="0.35">
      <c r="A45" t="s">
        <v>10199</v>
      </c>
      <c r="B45" s="25">
        <f>IF('Indicator Date hidden'!C46="x","x",$B$2-'Indicator Date hidden'!C46)</f>
        <v>0</v>
      </c>
      <c r="C45" s="25">
        <f>IF('Indicator Date hidden'!D46="x","x",$C$2-'Indicator Date hidden'!D46)</f>
        <v>0</v>
      </c>
      <c r="D45" s="25">
        <f>IF('Indicator Date hidden'!E46="x","x",$D$2-'Indicator Date hidden'!E46)</f>
        <v>0</v>
      </c>
      <c r="E45" s="25">
        <f>IF('Indicator Date hidden'!F46="x","x",$E$2-'Indicator Date hidden'!F46)</f>
        <v>0</v>
      </c>
      <c r="F45" s="25">
        <f>IF('Indicator Date hidden'!G46="x","x",$F$2-'Indicator Date hidden'!G46)</f>
        <v>0</v>
      </c>
      <c r="G45" s="25">
        <f>IF('Indicator Date hidden'!H46="x","x",$G$2-'Indicator Date hidden'!H46)</f>
        <v>0</v>
      </c>
      <c r="H45" s="25">
        <f>IF('Indicator Date hidden'!I46="x","x",$H$2-'Indicator Date hidden'!I46)</f>
        <v>0</v>
      </c>
      <c r="I45" s="25">
        <f>IF('Indicator Date hidden'!J46="x","x",$I$2-'Indicator Date hidden'!J46)</f>
        <v>0</v>
      </c>
      <c r="J45" s="25">
        <f>IF('Indicator Date hidden'!K46="x","x",$J$2-'Indicator Date hidden'!K46)</f>
        <v>0</v>
      </c>
      <c r="K45" s="25">
        <f>IF('Indicator Date hidden'!L46="x","x",$K$2-'Indicator Date hidden'!L46)</f>
        <v>0</v>
      </c>
      <c r="L45" s="25">
        <f>IF('Indicator Date hidden'!M46="x","x",$L$2-'Indicator Date hidden'!M46)</f>
        <v>0</v>
      </c>
      <c r="M45" s="25">
        <f>IF('Indicator Date hidden'!N46="x","x",$M$2-'Indicator Date hidden'!N46)</f>
        <v>0</v>
      </c>
      <c r="N45" s="25">
        <f>IF('Indicator Date hidden'!O46="x","x",$N$2-'Indicator Date hidden'!O46)</f>
        <v>0</v>
      </c>
      <c r="O45" s="25">
        <f>IF('Indicator Date hidden'!P46="x","x",$O$2-'Indicator Date hidden'!P46)</f>
        <v>0</v>
      </c>
      <c r="P45" s="25">
        <f>IF('Indicator Date hidden'!Q46="x","x",$P$2-'Indicator Date hidden'!Q46)</f>
        <v>0</v>
      </c>
      <c r="Q45" s="25" t="str">
        <f>IF('Indicator Date hidden'!R46="x","x",$Q$2-'Indicator Date hidden'!R46)</f>
        <v>x</v>
      </c>
      <c r="R45" s="25">
        <f>IF('Indicator Date hidden'!S46="x","x",$R$2-'Indicator Date hidden'!S46)</f>
        <v>0</v>
      </c>
      <c r="S45" s="25">
        <f>IF('Indicator Date hidden'!T46="x","x",$S$2-'Indicator Date hidden'!T46)</f>
        <v>0</v>
      </c>
      <c r="T45" s="25">
        <f>IF('Indicator Date hidden'!U46="x","x",$T$2-'Indicator Date hidden'!U46)</f>
        <v>0</v>
      </c>
      <c r="U45" s="25" t="str">
        <f>IF('Indicator Date hidden'!V46="x","x",$U$2-'Indicator Date hidden'!V46)</f>
        <v>x</v>
      </c>
      <c r="V45" s="25">
        <f>IF('Indicator Date hidden'!W46="x","x",$V$2-'Indicator Date hidden'!W46)</f>
        <v>0</v>
      </c>
      <c r="W45" s="25" t="str">
        <f>IF('Indicator Date hidden'!X46="x","x",$W$2-'Indicator Date hidden'!X46)</f>
        <v>x</v>
      </c>
      <c r="X45" s="25">
        <f>IF('Indicator Date hidden'!Y46="x","x",$X$2-'Indicator Date hidden'!Y46)</f>
        <v>4</v>
      </c>
      <c r="Y45" s="25">
        <f>IF('Indicator Date hidden'!Z46="x","x",$Y$2-'Indicator Date hidden'!Z46)</f>
        <v>0</v>
      </c>
      <c r="Z45" s="25">
        <f>IF('Indicator Date hidden'!AA46="x","x",$Z$2-'Indicator Date hidden'!AA46)</f>
        <v>0</v>
      </c>
      <c r="AA45" s="25">
        <f>IF('Indicator Date hidden'!AB46="x","x",$AA$2-'Indicator Date hidden'!AB46)</f>
        <v>0</v>
      </c>
      <c r="AB45" s="25">
        <f>IF('Indicator Date hidden'!AC46="x","x",$AB$2-'Indicator Date hidden'!AC46)</f>
        <v>0</v>
      </c>
      <c r="AC45" s="25">
        <f>IF('Indicator Date hidden'!AD46="x","x",$AC$2-'Indicator Date hidden'!AD46)</f>
        <v>0</v>
      </c>
      <c r="AD45" s="25" t="str">
        <f>IF('Indicator Date hidden'!AE46="x","x",$AD$2-'Indicator Date hidden'!AE46)</f>
        <v>x</v>
      </c>
      <c r="AE45" s="25">
        <f>IF('Indicator Date hidden'!AF46="x","x",$AE$2-'Indicator Date hidden'!AF46)</f>
        <v>0</v>
      </c>
      <c r="AF45" s="25" t="str">
        <f>IF('Indicator Date hidden'!AG46="x","x",$AF$2-'Indicator Date hidden'!AG46)</f>
        <v>x</v>
      </c>
      <c r="AG45" s="25">
        <f>IF('Indicator Date hidden'!AH46="x","x",$AG$2-'Indicator Date hidden'!AH46)</f>
        <v>0</v>
      </c>
      <c r="AH45" s="25">
        <f>IF('Indicator Date hidden'!AI46="x","x",$AH$2-'Indicator Date hidden'!AI46)</f>
        <v>0</v>
      </c>
      <c r="AI45" s="25">
        <f>IF('Indicator Date hidden'!AJ46="x","x",$AI$2-'Indicator Date hidden'!AJ46)</f>
        <v>0</v>
      </c>
      <c r="AJ45" s="25" t="str">
        <f>IF('Indicator Date hidden'!AK46="x","x",$AJ$2-'Indicator Date hidden'!AK46)</f>
        <v>x</v>
      </c>
      <c r="AK45" s="25">
        <f>IF('Indicator Date hidden'!AL46="x","x",$AK$2-'Indicator Date hidden'!AL46)</f>
        <v>1</v>
      </c>
      <c r="AL45" s="25">
        <f>IF('Indicator Date hidden'!AM46="x","x",$AL$2-'Indicator Date hidden'!AM46)</f>
        <v>0</v>
      </c>
      <c r="AM45" s="25">
        <f>IF('Indicator Date hidden'!AN46="x","x",$AM$2-'Indicator Date hidden'!AN46)</f>
        <v>0</v>
      </c>
      <c r="AN45" s="25">
        <f>IF('Indicator Date hidden'!AO46="x","x",$AN$2-'Indicator Date hidden'!AO46)</f>
        <v>0</v>
      </c>
      <c r="AO45" s="25" t="str">
        <f>IF('Indicator Date hidden'!AP46="x","x",$AO$2-'Indicator Date hidden'!AP46)</f>
        <v>x</v>
      </c>
      <c r="AP45" s="25" t="str">
        <f>IF('Indicator Date hidden'!AQ46="x","x",$AP$2-'Indicator Date hidden'!AQ46)</f>
        <v>x</v>
      </c>
      <c r="AQ45" s="25">
        <f>IF('Indicator Date hidden'!AR46="x","x",$AQ$2-'Indicator Date hidden'!AR46)</f>
        <v>4</v>
      </c>
      <c r="AR45" s="25">
        <f>IF('Indicator Date hidden'!AS46="x","x",$AR$2-'Indicator Date hidden'!AS46)</f>
        <v>0</v>
      </c>
      <c r="AS45" s="25">
        <f>IF('Indicator Date hidden'!AT46="x","x",$AS$2-'Indicator Date hidden'!AT46)</f>
        <v>0</v>
      </c>
      <c r="AT45" s="25">
        <f>IF('Indicator Date hidden'!AU46="x","x",$AT$2-'Indicator Date hidden'!AU46)</f>
        <v>0</v>
      </c>
      <c r="AU45" s="25">
        <f>IF('Indicator Date hidden'!AV46="x","x",$AU$2-'Indicator Date hidden'!AV46)</f>
        <v>2</v>
      </c>
      <c r="AV45" s="25">
        <f>IF('Indicator Date hidden'!AW46="x","x",$AV$2-'Indicator Date hidden'!AW46)</f>
        <v>0</v>
      </c>
      <c r="AW45" s="25">
        <f>IF('Indicator Date hidden'!AX46="x","x",$AW$2-'Indicator Date hidden'!AX46)</f>
        <v>0</v>
      </c>
      <c r="AX45" s="25">
        <f>IF('Indicator Date hidden'!AY46="x","x",$AX$2-'Indicator Date hidden'!AY46)</f>
        <v>0</v>
      </c>
      <c r="AY45" s="25">
        <f>IF('Indicator Date hidden'!AZ46="x","x",$AY$2-'Indicator Date hidden'!AZ46)</f>
        <v>0</v>
      </c>
      <c r="AZ45" s="25">
        <f>IF('Indicator Date hidden'!BA46="x","x",$AZ$2-'Indicator Date hidden'!BA46)</f>
        <v>0</v>
      </c>
      <c r="BA45">
        <f t="shared" si="5"/>
        <v>11</v>
      </c>
      <c r="BB45" s="26">
        <f t="shared" si="6"/>
        <v>0.2558139534883721</v>
      </c>
      <c r="BC45">
        <f t="shared" si="7"/>
        <v>4</v>
      </c>
      <c r="BD45" s="26">
        <f t="shared" si="8"/>
        <v>0.89164137268282861</v>
      </c>
      <c r="BE45" s="28">
        <f t="shared" si="9"/>
        <v>0</v>
      </c>
    </row>
    <row r="46" spans="1:57" x14ac:dyDescent="0.35">
      <c r="A46" t="s">
        <v>10201</v>
      </c>
      <c r="B46" s="25">
        <f>IF('Indicator Date hidden'!C47="x","x",$B$2-'Indicator Date hidden'!C47)</f>
        <v>0</v>
      </c>
      <c r="C46" s="25">
        <f>IF('Indicator Date hidden'!D47="x","x",$C$2-'Indicator Date hidden'!D47)</f>
        <v>0</v>
      </c>
      <c r="D46" s="25">
        <f>IF('Indicator Date hidden'!E47="x","x",$D$2-'Indicator Date hidden'!E47)</f>
        <v>0</v>
      </c>
      <c r="E46" s="25">
        <f>IF('Indicator Date hidden'!F47="x","x",$E$2-'Indicator Date hidden'!F47)</f>
        <v>0</v>
      </c>
      <c r="F46" s="25">
        <f>IF('Indicator Date hidden'!G47="x","x",$F$2-'Indicator Date hidden'!G47)</f>
        <v>0</v>
      </c>
      <c r="G46" s="25">
        <f>IF('Indicator Date hidden'!H47="x","x",$G$2-'Indicator Date hidden'!H47)</f>
        <v>0</v>
      </c>
      <c r="H46" s="25">
        <f>IF('Indicator Date hidden'!I47="x","x",$H$2-'Indicator Date hidden'!I47)</f>
        <v>0</v>
      </c>
      <c r="I46" s="25">
        <f>IF('Indicator Date hidden'!J47="x","x",$I$2-'Indicator Date hidden'!J47)</f>
        <v>0</v>
      </c>
      <c r="J46" s="25">
        <f>IF('Indicator Date hidden'!K47="x","x",$J$2-'Indicator Date hidden'!K47)</f>
        <v>0</v>
      </c>
      <c r="K46" s="25">
        <f>IF('Indicator Date hidden'!L47="x","x",$K$2-'Indicator Date hidden'!L47)</f>
        <v>0</v>
      </c>
      <c r="L46" s="25">
        <f>IF('Indicator Date hidden'!M47="x","x",$L$2-'Indicator Date hidden'!M47)</f>
        <v>0</v>
      </c>
      <c r="M46" s="25">
        <f>IF('Indicator Date hidden'!N47="x","x",$M$2-'Indicator Date hidden'!N47)</f>
        <v>0</v>
      </c>
      <c r="N46" s="25">
        <f>IF('Indicator Date hidden'!O47="x","x",$N$2-'Indicator Date hidden'!O47)</f>
        <v>0</v>
      </c>
      <c r="O46" s="25">
        <f>IF('Indicator Date hidden'!P47="x","x",$O$2-'Indicator Date hidden'!P47)</f>
        <v>0</v>
      </c>
      <c r="P46" s="25">
        <f>IF('Indicator Date hidden'!Q47="x","x",$P$2-'Indicator Date hidden'!Q47)</f>
        <v>0</v>
      </c>
      <c r="Q46" s="25" t="str">
        <f>IF('Indicator Date hidden'!R47="x","x",$Q$2-'Indicator Date hidden'!R47)</f>
        <v>x</v>
      </c>
      <c r="R46" s="25">
        <f>IF('Indicator Date hidden'!S47="x","x",$R$2-'Indicator Date hidden'!S47)</f>
        <v>0</v>
      </c>
      <c r="S46" s="25">
        <f>IF('Indicator Date hidden'!T47="x","x",$S$2-'Indicator Date hidden'!T47)</f>
        <v>0</v>
      </c>
      <c r="T46" s="25">
        <f>IF('Indicator Date hidden'!U47="x","x",$T$2-'Indicator Date hidden'!U47)</f>
        <v>0</v>
      </c>
      <c r="U46" s="25" t="str">
        <f>IF('Indicator Date hidden'!V47="x","x",$U$2-'Indicator Date hidden'!V47)</f>
        <v>x</v>
      </c>
      <c r="V46" s="25">
        <f>IF('Indicator Date hidden'!W47="x","x",$V$2-'Indicator Date hidden'!W47)</f>
        <v>0</v>
      </c>
      <c r="W46" s="25" t="str">
        <f>IF('Indicator Date hidden'!X47="x","x",$W$2-'Indicator Date hidden'!X47)</f>
        <v>x</v>
      </c>
      <c r="X46" s="25">
        <f>IF('Indicator Date hidden'!Y47="x","x",$X$2-'Indicator Date hidden'!Y47)</f>
        <v>2</v>
      </c>
      <c r="Y46" s="25">
        <f>IF('Indicator Date hidden'!Z47="x","x",$Y$2-'Indicator Date hidden'!Z47)</f>
        <v>0</v>
      </c>
      <c r="Z46" s="25">
        <f>IF('Indicator Date hidden'!AA47="x","x",$Z$2-'Indicator Date hidden'!AA47)</f>
        <v>0</v>
      </c>
      <c r="AA46" s="25">
        <f>IF('Indicator Date hidden'!AB47="x","x",$AA$2-'Indicator Date hidden'!AB47)</f>
        <v>1</v>
      </c>
      <c r="AB46" s="25">
        <f>IF('Indicator Date hidden'!AC47="x","x",$AB$2-'Indicator Date hidden'!AC47)</f>
        <v>0</v>
      </c>
      <c r="AC46" s="25">
        <f>IF('Indicator Date hidden'!AD47="x","x",$AC$2-'Indicator Date hidden'!AD47)</f>
        <v>0</v>
      </c>
      <c r="AD46" s="25" t="str">
        <f>IF('Indicator Date hidden'!AE47="x","x",$AD$2-'Indicator Date hidden'!AE47)</f>
        <v>x</v>
      </c>
      <c r="AE46" s="25">
        <f>IF('Indicator Date hidden'!AF47="x","x",$AE$2-'Indicator Date hidden'!AF47)</f>
        <v>0</v>
      </c>
      <c r="AF46" s="25">
        <f>IF('Indicator Date hidden'!AG47="x","x",$AF$2-'Indicator Date hidden'!AG47)</f>
        <v>1</v>
      </c>
      <c r="AG46" s="25">
        <f>IF('Indicator Date hidden'!AH47="x","x",$AG$2-'Indicator Date hidden'!AH47)</f>
        <v>0</v>
      </c>
      <c r="AH46" s="25">
        <f>IF('Indicator Date hidden'!AI47="x","x",$AH$2-'Indicator Date hidden'!AI47)</f>
        <v>0</v>
      </c>
      <c r="AI46" s="25">
        <f>IF('Indicator Date hidden'!AJ47="x","x",$AI$2-'Indicator Date hidden'!AJ47)</f>
        <v>0</v>
      </c>
      <c r="AJ46" s="25">
        <f>IF('Indicator Date hidden'!AK47="x","x",$AJ$2-'Indicator Date hidden'!AK47)</f>
        <v>1</v>
      </c>
      <c r="AK46" s="25">
        <f>IF('Indicator Date hidden'!AL47="x","x",$AK$2-'Indicator Date hidden'!AL47)</f>
        <v>1</v>
      </c>
      <c r="AL46" s="25">
        <f>IF('Indicator Date hidden'!AM47="x","x",$AL$2-'Indicator Date hidden'!AM47)</f>
        <v>0</v>
      </c>
      <c r="AM46" s="25">
        <f>IF('Indicator Date hidden'!AN47="x","x",$AM$2-'Indicator Date hidden'!AN47)</f>
        <v>0</v>
      </c>
      <c r="AN46" s="25">
        <f>IF('Indicator Date hidden'!AO47="x","x",$AN$2-'Indicator Date hidden'!AO47)</f>
        <v>0</v>
      </c>
      <c r="AO46" s="25">
        <f>IF('Indicator Date hidden'!AP47="x","x",$AO$2-'Indicator Date hidden'!AP47)</f>
        <v>0</v>
      </c>
      <c r="AP46" s="25">
        <f>IF('Indicator Date hidden'!AQ47="x","x",$AP$2-'Indicator Date hidden'!AQ47)</f>
        <v>0</v>
      </c>
      <c r="AQ46" s="25" t="str">
        <f>IF('Indicator Date hidden'!AR47="x","x",$AQ$2-'Indicator Date hidden'!AR47)</f>
        <v>x</v>
      </c>
      <c r="AR46" s="25">
        <f>IF('Indicator Date hidden'!AS47="x","x",$AR$2-'Indicator Date hidden'!AS47)</f>
        <v>0</v>
      </c>
      <c r="AS46" s="25">
        <f>IF('Indicator Date hidden'!AT47="x","x",$AS$2-'Indicator Date hidden'!AT47)</f>
        <v>0</v>
      </c>
      <c r="AT46" s="25">
        <f>IF('Indicator Date hidden'!AU47="x","x",$AT$2-'Indicator Date hidden'!AU47)</f>
        <v>0</v>
      </c>
      <c r="AU46" s="25">
        <f>IF('Indicator Date hidden'!AV47="x","x",$AU$2-'Indicator Date hidden'!AV47)</f>
        <v>3</v>
      </c>
      <c r="AV46" s="25">
        <f>IF('Indicator Date hidden'!AW47="x","x",$AV$2-'Indicator Date hidden'!AW47)</f>
        <v>0</v>
      </c>
      <c r="AW46" s="25">
        <f>IF('Indicator Date hidden'!AX47="x","x",$AW$2-'Indicator Date hidden'!AX47)</f>
        <v>0</v>
      </c>
      <c r="AX46" s="25">
        <f>IF('Indicator Date hidden'!AY47="x","x",$AX$2-'Indicator Date hidden'!AY47)</f>
        <v>0</v>
      </c>
      <c r="AY46" s="25">
        <f>IF('Indicator Date hidden'!AZ47="x","x",$AY$2-'Indicator Date hidden'!AZ47)</f>
        <v>0</v>
      </c>
      <c r="AZ46" s="25">
        <f>IF('Indicator Date hidden'!BA47="x","x",$AZ$2-'Indicator Date hidden'!BA47)</f>
        <v>0</v>
      </c>
      <c r="BA46">
        <f t="shared" si="5"/>
        <v>9</v>
      </c>
      <c r="BB46" s="26">
        <f t="shared" si="6"/>
        <v>0.19565217391304349</v>
      </c>
      <c r="BC46">
        <f t="shared" si="7"/>
        <v>6</v>
      </c>
      <c r="BD46" s="26">
        <f t="shared" si="8"/>
        <v>0.57557401282059684</v>
      </c>
      <c r="BE46" s="28">
        <f t="shared" si="9"/>
        <v>0</v>
      </c>
    </row>
    <row r="47" spans="1:57" x14ac:dyDescent="0.35">
      <c r="A47" t="s">
        <v>10202</v>
      </c>
      <c r="B47" s="25">
        <f>IF('Indicator Date hidden'!C48="x","x",$B$2-'Indicator Date hidden'!C48)</f>
        <v>0</v>
      </c>
      <c r="C47" s="25">
        <f>IF('Indicator Date hidden'!D48="x","x",$C$2-'Indicator Date hidden'!D48)</f>
        <v>0</v>
      </c>
      <c r="D47" s="25">
        <f>IF('Indicator Date hidden'!E48="x","x",$D$2-'Indicator Date hidden'!E48)</f>
        <v>0</v>
      </c>
      <c r="E47" s="25">
        <f>IF('Indicator Date hidden'!F48="x","x",$E$2-'Indicator Date hidden'!F48)</f>
        <v>0</v>
      </c>
      <c r="F47" s="25">
        <f>IF('Indicator Date hidden'!G48="x","x",$F$2-'Indicator Date hidden'!G48)</f>
        <v>0</v>
      </c>
      <c r="G47" s="25">
        <f>IF('Indicator Date hidden'!H48="x","x",$G$2-'Indicator Date hidden'!H48)</f>
        <v>0</v>
      </c>
      <c r="H47" s="25">
        <f>IF('Indicator Date hidden'!I48="x","x",$H$2-'Indicator Date hidden'!I48)</f>
        <v>0</v>
      </c>
      <c r="I47" s="25">
        <f>IF('Indicator Date hidden'!J48="x","x",$I$2-'Indicator Date hidden'!J48)</f>
        <v>0</v>
      </c>
      <c r="J47" s="25">
        <f>IF('Indicator Date hidden'!K48="x","x",$J$2-'Indicator Date hidden'!K48)</f>
        <v>0</v>
      </c>
      <c r="K47" s="25">
        <f>IF('Indicator Date hidden'!L48="x","x",$K$2-'Indicator Date hidden'!L48)</f>
        <v>0</v>
      </c>
      <c r="L47" s="25">
        <f>IF('Indicator Date hidden'!M48="x","x",$L$2-'Indicator Date hidden'!M48)</f>
        <v>0</v>
      </c>
      <c r="M47" s="25">
        <f>IF('Indicator Date hidden'!N48="x","x",$M$2-'Indicator Date hidden'!N48)</f>
        <v>0</v>
      </c>
      <c r="N47" s="25">
        <f>IF('Indicator Date hidden'!O48="x","x",$N$2-'Indicator Date hidden'!O48)</f>
        <v>0</v>
      </c>
      <c r="O47" s="25">
        <f>IF('Indicator Date hidden'!P48="x","x",$O$2-'Indicator Date hidden'!P48)</f>
        <v>0</v>
      </c>
      <c r="P47" s="25">
        <f>IF('Indicator Date hidden'!Q48="x","x",$P$2-'Indicator Date hidden'!Q48)</f>
        <v>0</v>
      </c>
      <c r="Q47" s="25" t="str">
        <f>IF('Indicator Date hidden'!R48="x","x",$Q$2-'Indicator Date hidden'!R48)</f>
        <v>x</v>
      </c>
      <c r="R47" s="25">
        <f>IF('Indicator Date hidden'!S48="x","x",$R$2-'Indicator Date hidden'!S48)</f>
        <v>0</v>
      </c>
      <c r="S47" s="25">
        <f>IF('Indicator Date hidden'!T48="x","x",$S$2-'Indicator Date hidden'!T48)</f>
        <v>0</v>
      </c>
      <c r="T47" s="25">
        <f>IF('Indicator Date hidden'!U48="x","x",$T$2-'Indicator Date hidden'!U48)</f>
        <v>0</v>
      </c>
      <c r="U47" s="25" t="str">
        <f>IF('Indicator Date hidden'!V48="x","x",$U$2-'Indicator Date hidden'!V48)</f>
        <v>x</v>
      </c>
      <c r="V47" s="25">
        <f>IF('Indicator Date hidden'!W48="x","x",$V$2-'Indicator Date hidden'!W48)</f>
        <v>0</v>
      </c>
      <c r="W47" s="25" t="str">
        <f>IF('Indicator Date hidden'!X48="x","x",$W$2-'Indicator Date hidden'!X48)</f>
        <v>x</v>
      </c>
      <c r="X47" s="25">
        <f>IF('Indicator Date hidden'!Y48="x","x",$X$2-'Indicator Date hidden'!Y48)</f>
        <v>3</v>
      </c>
      <c r="Y47" s="25">
        <f>IF('Indicator Date hidden'!Z48="x","x",$Y$2-'Indicator Date hidden'!Z48)</f>
        <v>0</v>
      </c>
      <c r="Z47" s="25">
        <f>IF('Indicator Date hidden'!AA48="x","x",$Z$2-'Indicator Date hidden'!AA48)</f>
        <v>0</v>
      </c>
      <c r="AA47" s="25">
        <f>IF('Indicator Date hidden'!AB48="x","x",$AA$2-'Indicator Date hidden'!AB48)</f>
        <v>1</v>
      </c>
      <c r="AB47" s="25">
        <f>IF('Indicator Date hidden'!AC48="x","x",$AB$2-'Indicator Date hidden'!AC48)</f>
        <v>0</v>
      </c>
      <c r="AC47" s="25">
        <f>IF('Indicator Date hidden'!AD48="x","x",$AC$2-'Indicator Date hidden'!AD48)</f>
        <v>0</v>
      </c>
      <c r="AD47" s="25" t="str">
        <f>IF('Indicator Date hidden'!AE48="x","x",$AD$2-'Indicator Date hidden'!AE48)</f>
        <v>x</v>
      </c>
      <c r="AE47" s="25">
        <f>IF('Indicator Date hidden'!AF48="x","x",$AE$2-'Indicator Date hidden'!AF48)</f>
        <v>0</v>
      </c>
      <c r="AF47" s="25">
        <f>IF('Indicator Date hidden'!AG48="x","x",$AF$2-'Indicator Date hidden'!AG48)</f>
        <v>1</v>
      </c>
      <c r="AG47" s="25">
        <f>IF('Indicator Date hidden'!AH48="x","x",$AG$2-'Indicator Date hidden'!AH48)</f>
        <v>0</v>
      </c>
      <c r="AH47" s="25">
        <f>IF('Indicator Date hidden'!AI48="x","x",$AH$2-'Indicator Date hidden'!AI48)</f>
        <v>0</v>
      </c>
      <c r="AI47" s="25">
        <f>IF('Indicator Date hidden'!AJ48="x","x",$AI$2-'Indicator Date hidden'!AJ48)</f>
        <v>0</v>
      </c>
      <c r="AJ47" s="25" t="str">
        <f>IF('Indicator Date hidden'!AK48="x","x",$AJ$2-'Indicator Date hidden'!AK48)</f>
        <v>x</v>
      </c>
      <c r="AK47" s="25">
        <f>IF('Indicator Date hidden'!AL48="x","x",$AK$2-'Indicator Date hidden'!AL48)</f>
        <v>1</v>
      </c>
      <c r="AL47" s="25">
        <f>IF('Indicator Date hidden'!AM48="x","x",$AL$2-'Indicator Date hidden'!AM48)</f>
        <v>0</v>
      </c>
      <c r="AM47" s="25">
        <f>IF('Indicator Date hidden'!AN48="x","x",$AM$2-'Indicator Date hidden'!AN48)</f>
        <v>0</v>
      </c>
      <c r="AN47" s="25">
        <f>IF('Indicator Date hidden'!AO48="x","x",$AN$2-'Indicator Date hidden'!AO48)</f>
        <v>0</v>
      </c>
      <c r="AO47" s="25">
        <f>IF('Indicator Date hidden'!AP48="x","x",$AO$2-'Indicator Date hidden'!AP48)</f>
        <v>0</v>
      </c>
      <c r="AP47" s="25">
        <f>IF('Indicator Date hidden'!AQ48="x","x",$AP$2-'Indicator Date hidden'!AQ48)</f>
        <v>0</v>
      </c>
      <c r="AQ47" s="25">
        <f>IF('Indicator Date hidden'!AR48="x","x",$AQ$2-'Indicator Date hidden'!AR48)</f>
        <v>0</v>
      </c>
      <c r="AR47" s="25">
        <f>IF('Indicator Date hidden'!AS48="x","x",$AR$2-'Indicator Date hidden'!AS48)</f>
        <v>0</v>
      </c>
      <c r="AS47" s="25">
        <f>IF('Indicator Date hidden'!AT48="x","x",$AS$2-'Indicator Date hidden'!AT48)</f>
        <v>0</v>
      </c>
      <c r="AT47" s="25">
        <f>IF('Indicator Date hidden'!AU48="x","x",$AT$2-'Indicator Date hidden'!AU48)</f>
        <v>0</v>
      </c>
      <c r="AU47" s="25" t="str">
        <f>IF('Indicator Date hidden'!AV48="x","x",$AU$2-'Indicator Date hidden'!AV48)</f>
        <v>x</v>
      </c>
      <c r="AV47" s="25">
        <f>IF('Indicator Date hidden'!AW48="x","x",$AV$2-'Indicator Date hidden'!AW48)</f>
        <v>0</v>
      </c>
      <c r="AW47" s="25">
        <f>IF('Indicator Date hidden'!AX48="x","x",$AW$2-'Indicator Date hidden'!AX48)</f>
        <v>0</v>
      </c>
      <c r="AX47" s="25">
        <f>IF('Indicator Date hidden'!AY48="x","x",$AX$2-'Indicator Date hidden'!AY48)</f>
        <v>0</v>
      </c>
      <c r="AY47" s="25">
        <f>IF('Indicator Date hidden'!AZ48="x","x",$AY$2-'Indicator Date hidden'!AZ48)</f>
        <v>0</v>
      </c>
      <c r="AZ47" s="25">
        <f>IF('Indicator Date hidden'!BA48="x","x",$AZ$2-'Indicator Date hidden'!BA48)</f>
        <v>0</v>
      </c>
      <c r="BA47">
        <f t="shared" si="5"/>
        <v>6</v>
      </c>
      <c r="BB47" s="26">
        <f t="shared" si="6"/>
        <v>0.13333333333333333</v>
      </c>
      <c r="BC47">
        <f t="shared" si="7"/>
        <v>4</v>
      </c>
      <c r="BD47" s="26">
        <f t="shared" si="8"/>
        <v>0.49888765156985887</v>
      </c>
      <c r="BE47" s="28">
        <f t="shared" si="9"/>
        <v>0</v>
      </c>
    </row>
    <row r="48" spans="1:57" x14ac:dyDescent="0.35">
      <c r="A48" t="s">
        <v>10209</v>
      </c>
      <c r="B48" s="25">
        <f>IF('Indicator Date hidden'!C49="x","x",$B$2-'Indicator Date hidden'!C49)</f>
        <v>0</v>
      </c>
      <c r="C48" s="25">
        <f>IF('Indicator Date hidden'!D49="x","x",$C$2-'Indicator Date hidden'!D49)</f>
        <v>0</v>
      </c>
      <c r="D48" s="25">
        <f>IF('Indicator Date hidden'!E49="x","x",$D$2-'Indicator Date hidden'!E49)</f>
        <v>0</v>
      </c>
      <c r="E48" s="25">
        <f>IF('Indicator Date hidden'!F49="x","x",$E$2-'Indicator Date hidden'!F49)</f>
        <v>0</v>
      </c>
      <c r="F48" s="25">
        <f>IF('Indicator Date hidden'!G49="x","x",$F$2-'Indicator Date hidden'!G49)</f>
        <v>0</v>
      </c>
      <c r="G48" s="25">
        <f>IF('Indicator Date hidden'!H49="x","x",$G$2-'Indicator Date hidden'!H49)</f>
        <v>0</v>
      </c>
      <c r="H48" s="25">
        <f>IF('Indicator Date hidden'!I49="x","x",$H$2-'Indicator Date hidden'!I49)</f>
        <v>0</v>
      </c>
      <c r="I48" s="25">
        <f>IF('Indicator Date hidden'!J49="x","x",$I$2-'Indicator Date hidden'!J49)</f>
        <v>0</v>
      </c>
      <c r="J48" s="25">
        <f>IF('Indicator Date hidden'!K49="x","x",$J$2-'Indicator Date hidden'!K49)</f>
        <v>0</v>
      </c>
      <c r="K48" s="25">
        <f>IF('Indicator Date hidden'!L49="x","x",$K$2-'Indicator Date hidden'!L49)</f>
        <v>0</v>
      </c>
      <c r="L48" s="25">
        <f>IF('Indicator Date hidden'!M49="x","x",$L$2-'Indicator Date hidden'!M49)</f>
        <v>0</v>
      </c>
      <c r="M48" s="25">
        <f>IF('Indicator Date hidden'!N49="x","x",$M$2-'Indicator Date hidden'!N49)</f>
        <v>0</v>
      </c>
      <c r="N48" s="25">
        <f>IF('Indicator Date hidden'!O49="x","x",$N$2-'Indicator Date hidden'!O49)</f>
        <v>0</v>
      </c>
      <c r="O48" s="25">
        <f>IF('Indicator Date hidden'!P49="x","x",$O$2-'Indicator Date hidden'!P49)</f>
        <v>0</v>
      </c>
      <c r="P48" s="25">
        <f>IF('Indicator Date hidden'!Q49="x","x",$P$2-'Indicator Date hidden'!Q49)</f>
        <v>0</v>
      </c>
      <c r="Q48" s="25" t="str">
        <f>IF('Indicator Date hidden'!R49="x","x",$Q$2-'Indicator Date hidden'!R49)</f>
        <v>x</v>
      </c>
      <c r="R48" s="25">
        <f>IF('Indicator Date hidden'!S49="x","x",$R$2-'Indicator Date hidden'!S49)</f>
        <v>0</v>
      </c>
      <c r="S48" s="25">
        <f>IF('Indicator Date hidden'!T49="x","x",$S$2-'Indicator Date hidden'!T49)</f>
        <v>0</v>
      </c>
      <c r="T48" s="25">
        <f>IF('Indicator Date hidden'!U49="x","x",$T$2-'Indicator Date hidden'!U49)</f>
        <v>0</v>
      </c>
      <c r="U48" s="25" t="str">
        <f>IF('Indicator Date hidden'!V49="x","x",$U$2-'Indicator Date hidden'!V49)</f>
        <v>x</v>
      </c>
      <c r="V48" s="25">
        <f>IF('Indicator Date hidden'!W49="x","x",$V$2-'Indicator Date hidden'!W49)</f>
        <v>0</v>
      </c>
      <c r="W48" s="25" t="str">
        <f>IF('Indicator Date hidden'!X49="x","x",$W$2-'Indicator Date hidden'!X49)</f>
        <v>x</v>
      </c>
      <c r="X48" s="25">
        <f>IF('Indicator Date hidden'!Y49="x","x",$X$2-'Indicator Date hidden'!Y49)</f>
        <v>4</v>
      </c>
      <c r="Y48" s="25">
        <f>IF('Indicator Date hidden'!Z49="x","x",$Y$2-'Indicator Date hidden'!Z49)</f>
        <v>0</v>
      </c>
      <c r="Z48" s="25">
        <f>IF('Indicator Date hidden'!AA49="x","x",$Z$2-'Indicator Date hidden'!AA49)</f>
        <v>0</v>
      </c>
      <c r="AA48" s="25">
        <f>IF('Indicator Date hidden'!AB49="x","x",$AA$2-'Indicator Date hidden'!AB49)</f>
        <v>0</v>
      </c>
      <c r="AB48" s="25">
        <f>IF('Indicator Date hidden'!AC49="x","x",$AB$2-'Indicator Date hidden'!AC49)</f>
        <v>0</v>
      </c>
      <c r="AC48" s="25">
        <f>IF('Indicator Date hidden'!AD49="x","x",$AC$2-'Indicator Date hidden'!AD49)</f>
        <v>0</v>
      </c>
      <c r="AD48" s="25" t="str">
        <f>IF('Indicator Date hidden'!AE49="x","x",$AD$2-'Indicator Date hidden'!AE49)</f>
        <v>x</v>
      </c>
      <c r="AE48" s="25">
        <f>IF('Indicator Date hidden'!AF49="x","x",$AE$2-'Indicator Date hidden'!AF49)</f>
        <v>0</v>
      </c>
      <c r="AF48" s="25">
        <f>IF('Indicator Date hidden'!AG49="x","x",$AF$2-'Indicator Date hidden'!AG49)</f>
        <v>1</v>
      </c>
      <c r="AG48" s="25">
        <f>IF('Indicator Date hidden'!AH49="x","x",$AG$2-'Indicator Date hidden'!AH49)</f>
        <v>0</v>
      </c>
      <c r="AH48" s="25">
        <f>IF('Indicator Date hidden'!AI49="x","x",$AH$2-'Indicator Date hidden'!AI49)</f>
        <v>0</v>
      </c>
      <c r="AI48" s="25">
        <f>IF('Indicator Date hidden'!AJ49="x","x",$AI$2-'Indicator Date hidden'!AJ49)</f>
        <v>0</v>
      </c>
      <c r="AJ48" s="25" t="str">
        <f>IF('Indicator Date hidden'!AK49="x","x",$AJ$2-'Indicator Date hidden'!AK49)</f>
        <v>x</v>
      </c>
      <c r="AK48" s="25">
        <f>IF('Indicator Date hidden'!AL49="x","x",$AK$2-'Indicator Date hidden'!AL49)</f>
        <v>1</v>
      </c>
      <c r="AL48" s="25">
        <f>IF('Indicator Date hidden'!AM49="x","x",$AL$2-'Indicator Date hidden'!AM49)</f>
        <v>0</v>
      </c>
      <c r="AM48" s="25">
        <f>IF('Indicator Date hidden'!AN49="x","x",$AM$2-'Indicator Date hidden'!AN49)</f>
        <v>0</v>
      </c>
      <c r="AN48" s="25">
        <f>IF('Indicator Date hidden'!AO49="x","x",$AN$2-'Indicator Date hidden'!AO49)</f>
        <v>0</v>
      </c>
      <c r="AO48" s="25">
        <f>IF('Indicator Date hidden'!AP49="x","x",$AO$2-'Indicator Date hidden'!AP49)</f>
        <v>0</v>
      </c>
      <c r="AP48" s="25">
        <f>IF('Indicator Date hidden'!AQ49="x","x",$AP$2-'Indicator Date hidden'!AQ49)</f>
        <v>0</v>
      </c>
      <c r="AQ48" s="25">
        <f>IF('Indicator Date hidden'!AR49="x","x",$AQ$2-'Indicator Date hidden'!AR49)</f>
        <v>0</v>
      </c>
      <c r="AR48" s="25">
        <f>IF('Indicator Date hidden'!AS49="x","x",$AR$2-'Indicator Date hidden'!AS49)</f>
        <v>0</v>
      </c>
      <c r="AS48" s="25">
        <f>IF('Indicator Date hidden'!AT49="x","x",$AS$2-'Indicator Date hidden'!AT49)</f>
        <v>0</v>
      </c>
      <c r="AT48" s="25">
        <f>IF('Indicator Date hidden'!AU49="x","x",$AT$2-'Indicator Date hidden'!AU49)</f>
        <v>0</v>
      </c>
      <c r="AU48" s="25" t="str">
        <f>IF('Indicator Date hidden'!AV49="x","x",$AU$2-'Indicator Date hidden'!AV49)</f>
        <v>x</v>
      </c>
      <c r="AV48" s="25">
        <f>IF('Indicator Date hidden'!AW49="x","x",$AV$2-'Indicator Date hidden'!AW49)</f>
        <v>0</v>
      </c>
      <c r="AW48" s="25">
        <f>IF('Indicator Date hidden'!AX49="x","x",$AW$2-'Indicator Date hidden'!AX49)</f>
        <v>0</v>
      </c>
      <c r="AX48" s="25">
        <f>IF('Indicator Date hidden'!AY49="x","x",$AX$2-'Indicator Date hidden'!AY49)</f>
        <v>0</v>
      </c>
      <c r="AY48" s="25">
        <f>IF('Indicator Date hidden'!AZ49="x","x",$AY$2-'Indicator Date hidden'!AZ49)</f>
        <v>0</v>
      </c>
      <c r="AZ48" s="25">
        <f>IF('Indicator Date hidden'!BA49="x","x",$AZ$2-'Indicator Date hidden'!BA49)</f>
        <v>0</v>
      </c>
      <c r="BA48">
        <f t="shared" si="5"/>
        <v>6</v>
      </c>
      <c r="BB48" s="26">
        <f t="shared" si="6"/>
        <v>0.13333333333333333</v>
      </c>
      <c r="BC48">
        <f t="shared" si="7"/>
        <v>3</v>
      </c>
      <c r="BD48" s="26">
        <f t="shared" si="8"/>
        <v>0.6182412330330469</v>
      </c>
      <c r="BE48" s="28">
        <f t="shared" si="9"/>
        <v>0</v>
      </c>
    </row>
    <row r="49" spans="1:57" x14ac:dyDescent="0.35">
      <c r="A49" t="s">
        <v>10205</v>
      </c>
      <c r="B49" s="25">
        <f>IF('Indicator Date hidden'!C50="x","x",$B$2-'Indicator Date hidden'!C50)</f>
        <v>0</v>
      </c>
      <c r="C49" s="25">
        <f>IF('Indicator Date hidden'!D50="x","x",$C$2-'Indicator Date hidden'!D50)</f>
        <v>0</v>
      </c>
      <c r="D49" s="25">
        <f>IF('Indicator Date hidden'!E50="x","x",$D$2-'Indicator Date hidden'!E50)</f>
        <v>0</v>
      </c>
      <c r="E49" s="25">
        <f>IF('Indicator Date hidden'!F50="x","x",$E$2-'Indicator Date hidden'!F50)</f>
        <v>0</v>
      </c>
      <c r="F49" s="25">
        <f>IF('Indicator Date hidden'!G50="x","x",$F$2-'Indicator Date hidden'!G50)</f>
        <v>0</v>
      </c>
      <c r="G49" s="25">
        <f>IF('Indicator Date hidden'!H50="x","x",$G$2-'Indicator Date hidden'!H50)</f>
        <v>0</v>
      </c>
      <c r="H49" s="25">
        <f>IF('Indicator Date hidden'!I50="x","x",$H$2-'Indicator Date hidden'!I50)</f>
        <v>0</v>
      </c>
      <c r="I49" s="25">
        <f>IF('Indicator Date hidden'!J50="x","x",$I$2-'Indicator Date hidden'!J50)</f>
        <v>0</v>
      </c>
      <c r="J49" s="25">
        <f>IF('Indicator Date hidden'!K50="x","x",$J$2-'Indicator Date hidden'!K50)</f>
        <v>0</v>
      </c>
      <c r="K49" s="25">
        <f>IF('Indicator Date hidden'!L50="x","x",$K$2-'Indicator Date hidden'!L50)</f>
        <v>0</v>
      </c>
      <c r="L49" s="25">
        <f>IF('Indicator Date hidden'!M50="x","x",$L$2-'Indicator Date hidden'!M50)</f>
        <v>0</v>
      </c>
      <c r="M49" s="25">
        <f>IF('Indicator Date hidden'!N50="x","x",$M$2-'Indicator Date hidden'!N50)</f>
        <v>0</v>
      </c>
      <c r="N49" s="25">
        <f>IF('Indicator Date hidden'!O50="x","x",$N$2-'Indicator Date hidden'!O50)</f>
        <v>0</v>
      </c>
      <c r="O49" s="25">
        <f>IF('Indicator Date hidden'!P50="x","x",$O$2-'Indicator Date hidden'!P50)</f>
        <v>0</v>
      </c>
      <c r="P49" s="25">
        <f>IF('Indicator Date hidden'!Q50="x","x",$P$2-'Indicator Date hidden'!Q50)</f>
        <v>0</v>
      </c>
      <c r="Q49" s="25">
        <f>IF('Indicator Date hidden'!R50="x","x",$Q$2-'Indicator Date hidden'!R50)</f>
        <v>8</v>
      </c>
      <c r="R49" s="25">
        <f>IF('Indicator Date hidden'!S50="x","x",$R$2-'Indicator Date hidden'!S50)</f>
        <v>0</v>
      </c>
      <c r="S49" s="25">
        <f>IF('Indicator Date hidden'!T50="x","x",$S$2-'Indicator Date hidden'!T50)</f>
        <v>0</v>
      </c>
      <c r="T49" s="25">
        <f>IF('Indicator Date hidden'!U50="x","x",$T$2-'Indicator Date hidden'!U50)</f>
        <v>0</v>
      </c>
      <c r="U49" s="25" t="str">
        <f>IF('Indicator Date hidden'!V50="x","x",$U$2-'Indicator Date hidden'!V50)</f>
        <v>x</v>
      </c>
      <c r="V49" s="25">
        <f>IF('Indicator Date hidden'!W50="x","x",$V$2-'Indicator Date hidden'!W50)</f>
        <v>0</v>
      </c>
      <c r="W49" s="25">
        <f>IF('Indicator Date hidden'!X50="x","x",$W$2-'Indicator Date hidden'!X50)</f>
        <v>2</v>
      </c>
      <c r="X49" s="25">
        <f>IF('Indicator Date hidden'!Y50="x","x",$X$2-'Indicator Date hidden'!Y50)</f>
        <v>4</v>
      </c>
      <c r="Y49" s="25">
        <f>IF('Indicator Date hidden'!Z50="x","x",$Y$2-'Indicator Date hidden'!Z50)</f>
        <v>0</v>
      </c>
      <c r="Z49" s="25">
        <f>IF('Indicator Date hidden'!AA50="x","x",$Z$2-'Indicator Date hidden'!AA50)</f>
        <v>0</v>
      </c>
      <c r="AA49" s="25">
        <f>IF('Indicator Date hidden'!AB50="x","x",$AA$2-'Indicator Date hidden'!AB50)</f>
        <v>0</v>
      </c>
      <c r="AB49" s="25">
        <f>IF('Indicator Date hidden'!AC50="x","x",$AB$2-'Indicator Date hidden'!AC50)</f>
        <v>0</v>
      </c>
      <c r="AC49" s="25">
        <f>IF('Indicator Date hidden'!AD50="x","x",$AC$2-'Indicator Date hidden'!AD50)</f>
        <v>0</v>
      </c>
      <c r="AD49" s="25">
        <f>IF('Indicator Date hidden'!AE50="x","x",$AD$2-'Indicator Date hidden'!AE50)</f>
        <v>0</v>
      </c>
      <c r="AE49" s="25" t="str">
        <f>IF('Indicator Date hidden'!AF50="x","x",$AE$2-'Indicator Date hidden'!AF50)</f>
        <v>x</v>
      </c>
      <c r="AF49" s="25">
        <f>IF('Indicator Date hidden'!AG50="x","x",$AF$2-'Indicator Date hidden'!AG50)</f>
        <v>1</v>
      </c>
      <c r="AG49" s="25">
        <f>IF('Indicator Date hidden'!AH50="x","x",$AG$2-'Indicator Date hidden'!AH50)</f>
        <v>0</v>
      </c>
      <c r="AH49" s="25">
        <f>IF('Indicator Date hidden'!AI50="x","x",$AH$2-'Indicator Date hidden'!AI50)</f>
        <v>0</v>
      </c>
      <c r="AI49" s="25">
        <f>IF('Indicator Date hidden'!AJ50="x","x",$AI$2-'Indicator Date hidden'!AJ50)</f>
        <v>0</v>
      </c>
      <c r="AJ49" s="25" t="str">
        <f>IF('Indicator Date hidden'!AK50="x","x",$AJ$2-'Indicator Date hidden'!AK50)</f>
        <v>x</v>
      </c>
      <c r="AK49" s="25">
        <f>IF('Indicator Date hidden'!AL50="x","x",$AK$2-'Indicator Date hidden'!AL50)</f>
        <v>0</v>
      </c>
      <c r="AL49" s="25">
        <f>IF('Indicator Date hidden'!AM50="x","x",$AL$2-'Indicator Date hidden'!AM50)</f>
        <v>0</v>
      </c>
      <c r="AM49" s="25">
        <f>IF('Indicator Date hidden'!AN50="x","x",$AM$2-'Indicator Date hidden'!AN50)</f>
        <v>0</v>
      </c>
      <c r="AN49" s="25">
        <f>IF('Indicator Date hidden'!AO50="x","x",$AN$2-'Indicator Date hidden'!AO50)</f>
        <v>0</v>
      </c>
      <c r="AO49" s="25" t="str">
        <f>IF('Indicator Date hidden'!AP50="x","x",$AO$2-'Indicator Date hidden'!AP50)</f>
        <v>x</v>
      </c>
      <c r="AP49" s="25" t="str">
        <f>IF('Indicator Date hidden'!AQ50="x","x",$AP$2-'Indicator Date hidden'!AQ50)</f>
        <v>x</v>
      </c>
      <c r="AQ49" s="25">
        <f>IF('Indicator Date hidden'!AR50="x","x",$AQ$2-'Indicator Date hidden'!AR50)</f>
        <v>4</v>
      </c>
      <c r="AR49" s="25">
        <f>IF('Indicator Date hidden'!AS50="x","x",$AR$2-'Indicator Date hidden'!AS50)</f>
        <v>0</v>
      </c>
      <c r="AS49" s="25">
        <f>IF('Indicator Date hidden'!AT50="x","x",$AS$2-'Indicator Date hidden'!AT50)</f>
        <v>0</v>
      </c>
      <c r="AT49" s="25">
        <f>IF('Indicator Date hidden'!AU50="x","x",$AT$2-'Indicator Date hidden'!AU50)</f>
        <v>0</v>
      </c>
      <c r="AU49" s="25" t="str">
        <f>IF('Indicator Date hidden'!AV50="x","x",$AU$2-'Indicator Date hidden'!AV50)</f>
        <v>x</v>
      </c>
      <c r="AV49" s="25">
        <f>IF('Indicator Date hidden'!AW50="x","x",$AV$2-'Indicator Date hidden'!AW50)</f>
        <v>0</v>
      </c>
      <c r="AW49" s="25">
        <f>IF('Indicator Date hidden'!AX50="x","x",$AW$2-'Indicator Date hidden'!AX50)</f>
        <v>0</v>
      </c>
      <c r="AX49" s="25">
        <f>IF('Indicator Date hidden'!AY50="x","x",$AX$2-'Indicator Date hidden'!AY50)</f>
        <v>0</v>
      </c>
      <c r="AY49" s="25">
        <f>IF('Indicator Date hidden'!AZ50="x","x",$AY$2-'Indicator Date hidden'!AZ50)</f>
        <v>0</v>
      </c>
      <c r="AZ49" s="25">
        <f>IF('Indicator Date hidden'!BA50="x","x",$AZ$2-'Indicator Date hidden'!BA50)</f>
        <v>0</v>
      </c>
      <c r="BA49">
        <f t="shared" si="5"/>
        <v>19</v>
      </c>
      <c r="BB49" s="26">
        <f t="shared" si="6"/>
        <v>0.42222222222222222</v>
      </c>
      <c r="BC49">
        <f t="shared" si="7"/>
        <v>5</v>
      </c>
      <c r="BD49" s="26">
        <f t="shared" si="8"/>
        <v>1.4374188114485538</v>
      </c>
      <c r="BE49" s="28">
        <f t="shared" si="9"/>
        <v>0</v>
      </c>
    </row>
    <row r="50" spans="1:57" x14ac:dyDescent="0.35">
      <c r="A50" t="s">
        <v>10207</v>
      </c>
      <c r="B50" s="25">
        <f>IF('Indicator Date hidden'!C51="x","x",$B$2-'Indicator Date hidden'!C51)</f>
        <v>0</v>
      </c>
      <c r="C50" s="25">
        <f>IF('Indicator Date hidden'!D51="x","x",$C$2-'Indicator Date hidden'!D51)</f>
        <v>0</v>
      </c>
      <c r="D50" s="25">
        <f>IF('Indicator Date hidden'!E51="x","x",$D$2-'Indicator Date hidden'!E51)</f>
        <v>0</v>
      </c>
      <c r="E50" s="25">
        <f>IF('Indicator Date hidden'!F51="x","x",$E$2-'Indicator Date hidden'!F51)</f>
        <v>0</v>
      </c>
      <c r="F50" s="25">
        <f>IF('Indicator Date hidden'!G51="x","x",$F$2-'Indicator Date hidden'!G51)</f>
        <v>0</v>
      </c>
      <c r="G50" s="25">
        <f>IF('Indicator Date hidden'!H51="x","x",$G$2-'Indicator Date hidden'!H51)</f>
        <v>0</v>
      </c>
      <c r="H50" s="25">
        <f>IF('Indicator Date hidden'!I51="x","x",$H$2-'Indicator Date hidden'!I51)</f>
        <v>0</v>
      </c>
      <c r="I50" s="25">
        <f>IF('Indicator Date hidden'!J51="x","x",$I$2-'Indicator Date hidden'!J51)</f>
        <v>0</v>
      </c>
      <c r="J50" s="25">
        <f>IF('Indicator Date hidden'!K51="x","x",$J$2-'Indicator Date hidden'!K51)</f>
        <v>0</v>
      </c>
      <c r="K50" s="25">
        <f>IF('Indicator Date hidden'!L51="x","x",$K$2-'Indicator Date hidden'!L51)</f>
        <v>0</v>
      </c>
      <c r="L50" s="25">
        <f>IF('Indicator Date hidden'!M51="x","x",$L$2-'Indicator Date hidden'!M51)</f>
        <v>0</v>
      </c>
      <c r="M50" s="25">
        <f>IF('Indicator Date hidden'!N51="x","x",$M$2-'Indicator Date hidden'!N51)</f>
        <v>0</v>
      </c>
      <c r="N50" s="25">
        <f>IF('Indicator Date hidden'!O51="x","x",$N$2-'Indicator Date hidden'!O51)</f>
        <v>0</v>
      </c>
      <c r="O50" s="25">
        <f>IF('Indicator Date hidden'!P51="x","x",$O$2-'Indicator Date hidden'!P51)</f>
        <v>0</v>
      </c>
      <c r="P50" s="25">
        <f>IF('Indicator Date hidden'!Q51="x","x",$P$2-'Indicator Date hidden'!Q51)</f>
        <v>0</v>
      </c>
      <c r="Q50" s="25" t="str">
        <f>IF('Indicator Date hidden'!R51="x","x",$Q$2-'Indicator Date hidden'!R51)</f>
        <v>x</v>
      </c>
      <c r="R50" s="25">
        <f>IF('Indicator Date hidden'!S51="x","x",$R$2-'Indicator Date hidden'!S51)</f>
        <v>0</v>
      </c>
      <c r="S50" s="25">
        <f>IF('Indicator Date hidden'!T51="x","x",$S$2-'Indicator Date hidden'!T51)</f>
        <v>0</v>
      </c>
      <c r="T50" s="25">
        <f>IF('Indicator Date hidden'!U51="x","x",$T$2-'Indicator Date hidden'!U51)</f>
        <v>0</v>
      </c>
      <c r="U50" s="25">
        <f>IF('Indicator Date hidden'!V51="x","x",$U$2-'Indicator Date hidden'!V51)</f>
        <v>0</v>
      </c>
      <c r="V50" s="25">
        <f>IF('Indicator Date hidden'!W51="x","x",$V$2-'Indicator Date hidden'!W51)</f>
        <v>0</v>
      </c>
      <c r="W50" s="25" t="str">
        <f>IF('Indicator Date hidden'!X51="x","x",$W$2-'Indicator Date hidden'!X51)</f>
        <v>x</v>
      </c>
      <c r="X50" s="25">
        <f>IF('Indicator Date hidden'!Y51="x","x",$X$2-'Indicator Date hidden'!Y51)</f>
        <v>3</v>
      </c>
      <c r="Y50" s="25">
        <f>IF('Indicator Date hidden'!Z51="x","x",$Y$2-'Indicator Date hidden'!Z51)</f>
        <v>0</v>
      </c>
      <c r="Z50" s="25">
        <f>IF('Indicator Date hidden'!AA51="x","x",$Z$2-'Indicator Date hidden'!AA51)</f>
        <v>0</v>
      </c>
      <c r="AA50" s="25" t="str">
        <f>IF('Indicator Date hidden'!AB51="x","x",$AA$2-'Indicator Date hidden'!AB51)</f>
        <v>x</v>
      </c>
      <c r="AB50" s="25">
        <f>IF('Indicator Date hidden'!AC51="x","x",$AB$2-'Indicator Date hidden'!AC51)</f>
        <v>0</v>
      </c>
      <c r="AC50" s="25">
        <f>IF('Indicator Date hidden'!AD51="x","x",$AC$2-'Indicator Date hidden'!AD51)</f>
        <v>0</v>
      </c>
      <c r="AD50" s="25" t="str">
        <f>IF('Indicator Date hidden'!AE51="x","x",$AD$2-'Indicator Date hidden'!AE51)</f>
        <v>x</v>
      </c>
      <c r="AE50" s="25" t="str">
        <f>IF('Indicator Date hidden'!AF51="x","x",$AE$2-'Indicator Date hidden'!AF51)</f>
        <v>x</v>
      </c>
      <c r="AF50" s="25" t="str">
        <f>IF('Indicator Date hidden'!AG51="x","x",$AF$2-'Indicator Date hidden'!AG51)</f>
        <v>x</v>
      </c>
      <c r="AG50" s="25">
        <f>IF('Indicator Date hidden'!AH51="x","x",$AG$2-'Indicator Date hidden'!AH51)</f>
        <v>0</v>
      </c>
      <c r="AH50" s="25">
        <f>IF('Indicator Date hidden'!AI51="x","x",$AH$2-'Indicator Date hidden'!AI51)</f>
        <v>0</v>
      </c>
      <c r="AI50" s="25">
        <f>IF('Indicator Date hidden'!AJ51="x","x",$AI$2-'Indicator Date hidden'!AJ51)</f>
        <v>0</v>
      </c>
      <c r="AJ50" s="25" t="str">
        <f>IF('Indicator Date hidden'!AK51="x","x",$AJ$2-'Indicator Date hidden'!AK51)</f>
        <v>x</v>
      </c>
      <c r="AK50" s="25">
        <f>IF('Indicator Date hidden'!AL51="x","x",$AK$2-'Indicator Date hidden'!AL51)</f>
        <v>1</v>
      </c>
      <c r="AL50" s="25">
        <f>IF('Indicator Date hidden'!AM51="x","x",$AL$2-'Indicator Date hidden'!AM51)</f>
        <v>0</v>
      </c>
      <c r="AM50" s="25">
        <f>IF('Indicator Date hidden'!AN51="x","x",$AM$2-'Indicator Date hidden'!AN51)</f>
        <v>0</v>
      </c>
      <c r="AN50" s="25">
        <f>IF('Indicator Date hidden'!AO51="x","x",$AN$2-'Indicator Date hidden'!AO51)</f>
        <v>0</v>
      </c>
      <c r="AO50" s="25" t="str">
        <f>IF('Indicator Date hidden'!AP51="x","x",$AO$2-'Indicator Date hidden'!AP51)</f>
        <v>x</v>
      </c>
      <c r="AP50" s="25" t="str">
        <f>IF('Indicator Date hidden'!AQ51="x","x",$AP$2-'Indicator Date hidden'!AQ51)</f>
        <v>x</v>
      </c>
      <c r="AQ50" s="25" t="str">
        <f>IF('Indicator Date hidden'!AR51="x","x",$AQ$2-'Indicator Date hidden'!AR51)</f>
        <v>x</v>
      </c>
      <c r="AR50" s="25">
        <f>IF('Indicator Date hidden'!AS51="x","x",$AR$2-'Indicator Date hidden'!AS51)</f>
        <v>0</v>
      </c>
      <c r="AS50" s="25">
        <f>IF('Indicator Date hidden'!AT51="x","x",$AS$2-'Indicator Date hidden'!AT51)</f>
        <v>0</v>
      </c>
      <c r="AT50" s="25">
        <f>IF('Indicator Date hidden'!AU51="x","x",$AT$2-'Indicator Date hidden'!AU51)</f>
        <v>0</v>
      </c>
      <c r="AU50" s="25" t="str">
        <f>IF('Indicator Date hidden'!AV51="x","x",$AU$2-'Indicator Date hidden'!AV51)</f>
        <v>x</v>
      </c>
      <c r="AV50" s="25">
        <f>IF('Indicator Date hidden'!AW51="x","x",$AV$2-'Indicator Date hidden'!AW51)</f>
        <v>0</v>
      </c>
      <c r="AW50" s="25">
        <f>IF('Indicator Date hidden'!AX51="x","x",$AW$2-'Indicator Date hidden'!AX51)</f>
        <v>0</v>
      </c>
      <c r="AX50" s="25">
        <f>IF('Indicator Date hidden'!AY51="x","x",$AX$2-'Indicator Date hidden'!AY51)</f>
        <v>0</v>
      </c>
      <c r="AY50" s="25">
        <f>IF('Indicator Date hidden'!AZ51="x","x",$AY$2-'Indicator Date hidden'!AZ51)</f>
        <v>8</v>
      </c>
      <c r="AZ50" s="25">
        <f>IF('Indicator Date hidden'!BA51="x","x",$AZ$2-'Indicator Date hidden'!BA51)</f>
        <v>8</v>
      </c>
      <c r="BA50">
        <f t="shared" si="5"/>
        <v>20</v>
      </c>
      <c r="BB50" s="26">
        <f t="shared" si="6"/>
        <v>0.5</v>
      </c>
      <c r="BC50">
        <f t="shared" si="7"/>
        <v>4</v>
      </c>
      <c r="BD50" s="26">
        <f t="shared" si="8"/>
        <v>1.7888543819998317</v>
      </c>
      <c r="BE50" s="28">
        <f t="shared" si="9"/>
        <v>0</v>
      </c>
    </row>
    <row r="51" spans="1:57" x14ac:dyDescent="0.35">
      <c r="A51" t="s">
        <v>10210</v>
      </c>
      <c r="B51" s="25">
        <f>IF('Indicator Date hidden'!C52="x","x",$B$2-'Indicator Date hidden'!C52)</f>
        <v>0</v>
      </c>
      <c r="C51" s="25">
        <f>IF('Indicator Date hidden'!D52="x","x",$C$2-'Indicator Date hidden'!D52)</f>
        <v>0</v>
      </c>
      <c r="D51" s="25">
        <f>IF('Indicator Date hidden'!E52="x","x",$D$2-'Indicator Date hidden'!E52)</f>
        <v>0</v>
      </c>
      <c r="E51" s="25">
        <f>IF('Indicator Date hidden'!F52="x","x",$E$2-'Indicator Date hidden'!F52)</f>
        <v>0</v>
      </c>
      <c r="F51" s="25">
        <f>IF('Indicator Date hidden'!G52="x","x",$F$2-'Indicator Date hidden'!G52)</f>
        <v>0</v>
      </c>
      <c r="G51" s="25">
        <f>IF('Indicator Date hidden'!H52="x","x",$G$2-'Indicator Date hidden'!H52)</f>
        <v>0</v>
      </c>
      <c r="H51" s="25">
        <f>IF('Indicator Date hidden'!I52="x","x",$H$2-'Indicator Date hidden'!I52)</f>
        <v>0</v>
      </c>
      <c r="I51" s="25">
        <f>IF('Indicator Date hidden'!J52="x","x",$I$2-'Indicator Date hidden'!J52)</f>
        <v>0</v>
      </c>
      <c r="J51" s="25">
        <f>IF('Indicator Date hidden'!K52="x","x",$J$2-'Indicator Date hidden'!K52)</f>
        <v>0</v>
      </c>
      <c r="K51" s="25">
        <f>IF('Indicator Date hidden'!L52="x","x",$K$2-'Indicator Date hidden'!L52)</f>
        <v>0</v>
      </c>
      <c r="L51" s="25">
        <f>IF('Indicator Date hidden'!M52="x","x",$L$2-'Indicator Date hidden'!M52)</f>
        <v>0</v>
      </c>
      <c r="M51" s="25">
        <f>IF('Indicator Date hidden'!N52="x","x",$M$2-'Indicator Date hidden'!N52)</f>
        <v>0</v>
      </c>
      <c r="N51" s="25">
        <f>IF('Indicator Date hidden'!O52="x","x",$N$2-'Indicator Date hidden'!O52)</f>
        <v>0</v>
      </c>
      <c r="O51" s="25">
        <f>IF('Indicator Date hidden'!P52="x","x",$O$2-'Indicator Date hidden'!P52)</f>
        <v>0</v>
      </c>
      <c r="P51" s="25">
        <f>IF('Indicator Date hidden'!Q52="x","x",$P$2-'Indicator Date hidden'!Q52)</f>
        <v>0</v>
      </c>
      <c r="Q51" s="25">
        <f>IF('Indicator Date hidden'!R52="x","x",$Q$2-'Indicator Date hidden'!R52)</f>
        <v>1</v>
      </c>
      <c r="R51" s="25">
        <f>IF('Indicator Date hidden'!S52="x","x",$R$2-'Indicator Date hidden'!S52)</f>
        <v>0</v>
      </c>
      <c r="S51" s="25">
        <f>IF('Indicator Date hidden'!T52="x","x",$S$2-'Indicator Date hidden'!T52)</f>
        <v>0</v>
      </c>
      <c r="T51" s="25">
        <f>IF('Indicator Date hidden'!U52="x","x",$T$2-'Indicator Date hidden'!U52)</f>
        <v>0</v>
      </c>
      <c r="U51" s="25">
        <f>IF('Indicator Date hidden'!V52="x","x",$U$2-'Indicator Date hidden'!V52)</f>
        <v>0</v>
      </c>
      <c r="V51" s="25">
        <f>IF('Indicator Date hidden'!W52="x","x",$V$2-'Indicator Date hidden'!W52)</f>
        <v>0</v>
      </c>
      <c r="W51" s="25">
        <f>IF('Indicator Date hidden'!X52="x","x",$W$2-'Indicator Date hidden'!X52)</f>
        <v>1</v>
      </c>
      <c r="X51" s="25">
        <f>IF('Indicator Date hidden'!Y52="x","x",$X$2-'Indicator Date hidden'!Y52)</f>
        <v>2</v>
      </c>
      <c r="Y51" s="25">
        <f>IF('Indicator Date hidden'!Z52="x","x",$Y$2-'Indicator Date hidden'!Z52)</f>
        <v>0</v>
      </c>
      <c r="Z51" s="25">
        <f>IF('Indicator Date hidden'!AA52="x","x",$Z$2-'Indicator Date hidden'!AA52)</f>
        <v>0</v>
      </c>
      <c r="AA51" s="25">
        <f>IF('Indicator Date hidden'!AB52="x","x",$AA$2-'Indicator Date hidden'!AB52)</f>
        <v>0</v>
      </c>
      <c r="AB51" s="25">
        <f>IF('Indicator Date hidden'!AC52="x","x",$AB$2-'Indicator Date hidden'!AC52)</f>
        <v>0</v>
      </c>
      <c r="AC51" s="25">
        <f>IF('Indicator Date hidden'!AD52="x","x",$AC$2-'Indicator Date hidden'!AD52)</f>
        <v>0</v>
      </c>
      <c r="AD51" s="25">
        <f>IF('Indicator Date hidden'!AE52="x","x",$AD$2-'Indicator Date hidden'!AE52)</f>
        <v>0</v>
      </c>
      <c r="AE51" s="25">
        <f>IF('Indicator Date hidden'!AF52="x","x",$AE$2-'Indicator Date hidden'!AF52)</f>
        <v>0</v>
      </c>
      <c r="AF51" s="25">
        <f>IF('Indicator Date hidden'!AG52="x","x",$AF$2-'Indicator Date hidden'!AG52)</f>
        <v>0</v>
      </c>
      <c r="AG51" s="25">
        <f>IF('Indicator Date hidden'!AH52="x","x",$AG$2-'Indicator Date hidden'!AH52)</f>
        <v>0</v>
      </c>
      <c r="AH51" s="25">
        <f>IF('Indicator Date hidden'!AI52="x","x",$AH$2-'Indicator Date hidden'!AI52)</f>
        <v>0</v>
      </c>
      <c r="AI51" s="25">
        <f>IF('Indicator Date hidden'!AJ52="x","x",$AI$2-'Indicator Date hidden'!AJ52)</f>
        <v>0</v>
      </c>
      <c r="AJ51" s="25" t="str">
        <f>IF('Indicator Date hidden'!AK52="x","x",$AJ$2-'Indicator Date hidden'!AK52)</f>
        <v>x</v>
      </c>
      <c r="AK51" s="25">
        <f>IF('Indicator Date hidden'!AL52="x","x",$AK$2-'Indicator Date hidden'!AL52)</f>
        <v>1</v>
      </c>
      <c r="AL51" s="25">
        <f>IF('Indicator Date hidden'!AM52="x","x",$AL$2-'Indicator Date hidden'!AM52)</f>
        <v>0</v>
      </c>
      <c r="AM51" s="25">
        <f>IF('Indicator Date hidden'!AN52="x","x",$AM$2-'Indicator Date hidden'!AN52)</f>
        <v>0</v>
      </c>
      <c r="AN51" s="25">
        <f>IF('Indicator Date hidden'!AO52="x","x",$AN$2-'Indicator Date hidden'!AO52)</f>
        <v>0</v>
      </c>
      <c r="AO51" s="25">
        <f>IF('Indicator Date hidden'!AP52="x","x",$AO$2-'Indicator Date hidden'!AP52)</f>
        <v>0</v>
      </c>
      <c r="AP51" s="25">
        <f>IF('Indicator Date hidden'!AQ52="x","x",$AP$2-'Indicator Date hidden'!AQ52)</f>
        <v>0</v>
      </c>
      <c r="AQ51" s="25">
        <f>IF('Indicator Date hidden'!AR52="x","x",$AQ$2-'Indicator Date hidden'!AR52)</f>
        <v>0</v>
      </c>
      <c r="AR51" s="25">
        <f>IF('Indicator Date hidden'!AS52="x","x",$AR$2-'Indicator Date hidden'!AS52)</f>
        <v>0</v>
      </c>
      <c r="AS51" s="25">
        <f>IF('Indicator Date hidden'!AT52="x","x",$AS$2-'Indicator Date hidden'!AT52)</f>
        <v>0</v>
      </c>
      <c r="AT51" s="25">
        <f>IF('Indicator Date hidden'!AU52="x","x",$AT$2-'Indicator Date hidden'!AU52)</f>
        <v>0</v>
      </c>
      <c r="AU51" s="25">
        <f>IF('Indicator Date hidden'!AV52="x","x",$AU$2-'Indicator Date hidden'!AV52)</f>
        <v>1</v>
      </c>
      <c r="AV51" s="25">
        <f>IF('Indicator Date hidden'!AW52="x","x",$AV$2-'Indicator Date hidden'!AW52)</f>
        <v>0</v>
      </c>
      <c r="AW51" s="25">
        <f>IF('Indicator Date hidden'!AX52="x","x",$AW$2-'Indicator Date hidden'!AX52)</f>
        <v>0</v>
      </c>
      <c r="AX51" s="25">
        <f>IF('Indicator Date hidden'!AY52="x","x",$AX$2-'Indicator Date hidden'!AY52)</f>
        <v>0</v>
      </c>
      <c r="AY51" s="25">
        <f>IF('Indicator Date hidden'!AZ52="x","x",$AY$2-'Indicator Date hidden'!AZ52)</f>
        <v>0</v>
      </c>
      <c r="AZ51" s="25">
        <f>IF('Indicator Date hidden'!BA52="x","x",$AZ$2-'Indicator Date hidden'!BA52)</f>
        <v>0</v>
      </c>
      <c r="BA51">
        <f t="shared" si="5"/>
        <v>6</v>
      </c>
      <c r="BB51" s="26">
        <f t="shared" si="6"/>
        <v>0.12</v>
      </c>
      <c r="BC51">
        <f t="shared" si="7"/>
        <v>5</v>
      </c>
      <c r="BD51" s="26">
        <f t="shared" si="8"/>
        <v>0.38157568056677826</v>
      </c>
      <c r="BE51" s="28">
        <f t="shared" si="9"/>
        <v>0</v>
      </c>
    </row>
    <row r="52" spans="1:57" x14ac:dyDescent="0.35">
      <c r="A52" t="s">
        <v>10212</v>
      </c>
      <c r="B52" s="25">
        <f>IF('Indicator Date hidden'!C53="x","x",$B$2-'Indicator Date hidden'!C53)</f>
        <v>0</v>
      </c>
      <c r="C52" s="25">
        <f>IF('Indicator Date hidden'!D53="x","x",$C$2-'Indicator Date hidden'!D53)</f>
        <v>0</v>
      </c>
      <c r="D52" s="25">
        <f>IF('Indicator Date hidden'!E53="x","x",$D$2-'Indicator Date hidden'!E53)</f>
        <v>0</v>
      </c>
      <c r="E52" s="25">
        <f>IF('Indicator Date hidden'!F53="x","x",$E$2-'Indicator Date hidden'!F53)</f>
        <v>0</v>
      </c>
      <c r="F52" s="25">
        <f>IF('Indicator Date hidden'!G53="x","x",$F$2-'Indicator Date hidden'!G53)</f>
        <v>0</v>
      </c>
      <c r="G52" s="25">
        <f>IF('Indicator Date hidden'!H53="x","x",$G$2-'Indicator Date hidden'!H53)</f>
        <v>0</v>
      </c>
      <c r="H52" s="25">
        <f>IF('Indicator Date hidden'!I53="x","x",$H$2-'Indicator Date hidden'!I53)</f>
        <v>0</v>
      </c>
      <c r="I52" s="25">
        <f>IF('Indicator Date hidden'!J53="x","x",$I$2-'Indicator Date hidden'!J53)</f>
        <v>0</v>
      </c>
      <c r="J52" s="25">
        <f>IF('Indicator Date hidden'!K53="x","x",$J$2-'Indicator Date hidden'!K53)</f>
        <v>0</v>
      </c>
      <c r="K52" s="25">
        <f>IF('Indicator Date hidden'!L53="x","x",$K$2-'Indicator Date hidden'!L53)</f>
        <v>0</v>
      </c>
      <c r="L52" s="25">
        <f>IF('Indicator Date hidden'!M53="x","x",$L$2-'Indicator Date hidden'!M53)</f>
        <v>0</v>
      </c>
      <c r="M52" s="25">
        <f>IF('Indicator Date hidden'!N53="x","x",$M$2-'Indicator Date hidden'!N53)</f>
        <v>0</v>
      </c>
      <c r="N52" s="25">
        <f>IF('Indicator Date hidden'!O53="x","x",$N$2-'Indicator Date hidden'!O53)</f>
        <v>0</v>
      </c>
      <c r="O52" s="25">
        <f>IF('Indicator Date hidden'!P53="x","x",$O$2-'Indicator Date hidden'!P53)</f>
        <v>0</v>
      </c>
      <c r="P52" s="25">
        <f>IF('Indicator Date hidden'!Q53="x","x",$P$2-'Indicator Date hidden'!Q53)</f>
        <v>0</v>
      </c>
      <c r="Q52" s="25">
        <f>IF('Indicator Date hidden'!R53="x","x",$Q$2-'Indicator Date hidden'!R53)</f>
        <v>0</v>
      </c>
      <c r="R52" s="25">
        <f>IF('Indicator Date hidden'!S53="x","x",$R$2-'Indicator Date hidden'!S53)</f>
        <v>0</v>
      </c>
      <c r="S52" s="25">
        <f>IF('Indicator Date hidden'!T53="x","x",$S$2-'Indicator Date hidden'!T53)</f>
        <v>0</v>
      </c>
      <c r="T52" s="25">
        <f>IF('Indicator Date hidden'!U53="x","x",$T$2-'Indicator Date hidden'!U53)</f>
        <v>0</v>
      </c>
      <c r="U52" s="25">
        <f>IF('Indicator Date hidden'!V53="x","x",$U$2-'Indicator Date hidden'!V53)</f>
        <v>0</v>
      </c>
      <c r="V52" s="25">
        <f>IF('Indicator Date hidden'!W53="x","x",$V$2-'Indicator Date hidden'!W53)</f>
        <v>0</v>
      </c>
      <c r="W52" s="25">
        <f>IF('Indicator Date hidden'!X53="x","x",$W$2-'Indicator Date hidden'!X53)</f>
        <v>2</v>
      </c>
      <c r="X52" s="25">
        <f>IF('Indicator Date hidden'!Y53="x","x",$X$2-'Indicator Date hidden'!Y53)</f>
        <v>3</v>
      </c>
      <c r="Y52" s="25">
        <f>IF('Indicator Date hidden'!Z53="x","x",$Y$2-'Indicator Date hidden'!Z53)</f>
        <v>0</v>
      </c>
      <c r="Z52" s="25">
        <f>IF('Indicator Date hidden'!AA53="x","x",$Z$2-'Indicator Date hidden'!AA53)</f>
        <v>0</v>
      </c>
      <c r="AA52" s="25">
        <f>IF('Indicator Date hidden'!AB53="x","x",$AA$2-'Indicator Date hidden'!AB53)</f>
        <v>0</v>
      </c>
      <c r="AB52" s="25">
        <f>IF('Indicator Date hidden'!AC53="x","x",$AB$2-'Indicator Date hidden'!AC53)</f>
        <v>0</v>
      </c>
      <c r="AC52" s="25">
        <f>IF('Indicator Date hidden'!AD53="x","x",$AC$2-'Indicator Date hidden'!AD53)</f>
        <v>0</v>
      </c>
      <c r="AD52" s="25">
        <f>IF('Indicator Date hidden'!AE53="x","x",$AD$2-'Indicator Date hidden'!AE53)</f>
        <v>0</v>
      </c>
      <c r="AE52" s="25">
        <f>IF('Indicator Date hidden'!AF53="x","x",$AE$2-'Indicator Date hidden'!AF53)</f>
        <v>0</v>
      </c>
      <c r="AF52" s="25">
        <f>IF('Indicator Date hidden'!AG53="x","x",$AF$2-'Indicator Date hidden'!AG53)</f>
        <v>0</v>
      </c>
      <c r="AG52" s="25">
        <f>IF('Indicator Date hidden'!AH53="x","x",$AG$2-'Indicator Date hidden'!AH53)</f>
        <v>0</v>
      </c>
      <c r="AH52" s="25">
        <f>IF('Indicator Date hidden'!AI53="x","x",$AH$2-'Indicator Date hidden'!AI53)</f>
        <v>0</v>
      </c>
      <c r="AI52" s="25">
        <f>IF('Indicator Date hidden'!AJ53="x","x",$AI$2-'Indicator Date hidden'!AJ53)</f>
        <v>0</v>
      </c>
      <c r="AJ52" s="25" t="str">
        <f>IF('Indicator Date hidden'!AK53="x","x",$AJ$2-'Indicator Date hidden'!AK53)</f>
        <v>x</v>
      </c>
      <c r="AK52" s="25">
        <f>IF('Indicator Date hidden'!AL53="x","x",$AK$2-'Indicator Date hidden'!AL53)</f>
        <v>1</v>
      </c>
      <c r="AL52" s="25">
        <f>IF('Indicator Date hidden'!AM53="x","x",$AL$2-'Indicator Date hidden'!AM53)</f>
        <v>0</v>
      </c>
      <c r="AM52" s="25">
        <f>IF('Indicator Date hidden'!AN53="x","x",$AM$2-'Indicator Date hidden'!AN53)</f>
        <v>0</v>
      </c>
      <c r="AN52" s="25">
        <f>IF('Indicator Date hidden'!AO53="x","x",$AN$2-'Indicator Date hidden'!AO53)</f>
        <v>0</v>
      </c>
      <c r="AO52" s="25">
        <f>IF('Indicator Date hidden'!AP53="x","x",$AO$2-'Indicator Date hidden'!AP53)</f>
        <v>0</v>
      </c>
      <c r="AP52" s="25">
        <f>IF('Indicator Date hidden'!AQ53="x","x",$AP$2-'Indicator Date hidden'!AQ53)</f>
        <v>0</v>
      </c>
      <c r="AQ52" s="25">
        <f>IF('Indicator Date hidden'!AR53="x","x",$AQ$2-'Indicator Date hidden'!AR53)</f>
        <v>0</v>
      </c>
      <c r="AR52" s="25">
        <f>IF('Indicator Date hidden'!AS53="x","x",$AR$2-'Indicator Date hidden'!AS53)</f>
        <v>0</v>
      </c>
      <c r="AS52" s="25">
        <f>IF('Indicator Date hidden'!AT53="x","x",$AS$2-'Indicator Date hidden'!AT53)</f>
        <v>0</v>
      </c>
      <c r="AT52" s="25">
        <f>IF('Indicator Date hidden'!AU53="x","x",$AT$2-'Indicator Date hidden'!AU53)</f>
        <v>0</v>
      </c>
      <c r="AU52" s="25">
        <f>IF('Indicator Date hidden'!AV53="x","x",$AU$2-'Indicator Date hidden'!AV53)</f>
        <v>1</v>
      </c>
      <c r="AV52" s="25">
        <f>IF('Indicator Date hidden'!AW53="x","x",$AV$2-'Indicator Date hidden'!AW53)</f>
        <v>0</v>
      </c>
      <c r="AW52" s="25">
        <f>IF('Indicator Date hidden'!AX53="x","x",$AW$2-'Indicator Date hidden'!AX53)</f>
        <v>0</v>
      </c>
      <c r="AX52" s="25">
        <f>IF('Indicator Date hidden'!AY53="x","x",$AX$2-'Indicator Date hidden'!AY53)</f>
        <v>0</v>
      </c>
      <c r="AY52" s="25">
        <f>IF('Indicator Date hidden'!AZ53="x","x",$AY$2-'Indicator Date hidden'!AZ53)</f>
        <v>0</v>
      </c>
      <c r="AZ52" s="25">
        <f>IF('Indicator Date hidden'!BA53="x","x",$AZ$2-'Indicator Date hidden'!BA53)</f>
        <v>0</v>
      </c>
      <c r="BA52">
        <f t="shared" si="5"/>
        <v>7</v>
      </c>
      <c r="BB52" s="26">
        <f t="shared" si="6"/>
        <v>0.14000000000000001</v>
      </c>
      <c r="BC52">
        <f t="shared" si="7"/>
        <v>4</v>
      </c>
      <c r="BD52" s="26">
        <f t="shared" si="8"/>
        <v>0.52952809179494909</v>
      </c>
      <c r="BE52" s="28">
        <f t="shared" si="9"/>
        <v>0</v>
      </c>
    </row>
    <row r="53" spans="1:57" x14ac:dyDescent="0.35">
      <c r="A53" t="s">
        <v>10213</v>
      </c>
      <c r="B53" s="25">
        <f>IF('Indicator Date hidden'!C54="x","x",$B$2-'Indicator Date hidden'!C54)</f>
        <v>0</v>
      </c>
      <c r="C53" s="25">
        <f>IF('Indicator Date hidden'!D54="x","x",$C$2-'Indicator Date hidden'!D54)</f>
        <v>0</v>
      </c>
      <c r="D53" s="25">
        <f>IF('Indicator Date hidden'!E54="x","x",$D$2-'Indicator Date hidden'!E54)</f>
        <v>0</v>
      </c>
      <c r="E53" s="25">
        <f>IF('Indicator Date hidden'!F54="x","x",$E$2-'Indicator Date hidden'!F54)</f>
        <v>0</v>
      </c>
      <c r="F53" s="25">
        <f>IF('Indicator Date hidden'!G54="x","x",$F$2-'Indicator Date hidden'!G54)</f>
        <v>0</v>
      </c>
      <c r="G53" s="25">
        <f>IF('Indicator Date hidden'!H54="x","x",$G$2-'Indicator Date hidden'!H54)</f>
        <v>0</v>
      </c>
      <c r="H53" s="25">
        <f>IF('Indicator Date hidden'!I54="x","x",$H$2-'Indicator Date hidden'!I54)</f>
        <v>0</v>
      </c>
      <c r="I53" s="25">
        <f>IF('Indicator Date hidden'!J54="x","x",$I$2-'Indicator Date hidden'!J54)</f>
        <v>0</v>
      </c>
      <c r="J53" s="25">
        <f>IF('Indicator Date hidden'!K54="x","x",$J$2-'Indicator Date hidden'!K54)</f>
        <v>0</v>
      </c>
      <c r="K53" s="25">
        <f>IF('Indicator Date hidden'!L54="x","x",$K$2-'Indicator Date hidden'!L54)</f>
        <v>0</v>
      </c>
      <c r="L53" s="25">
        <f>IF('Indicator Date hidden'!M54="x","x",$L$2-'Indicator Date hidden'!M54)</f>
        <v>0</v>
      </c>
      <c r="M53" s="25">
        <f>IF('Indicator Date hidden'!N54="x","x",$M$2-'Indicator Date hidden'!N54)</f>
        <v>0</v>
      </c>
      <c r="N53" s="25">
        <f>IF('Indicator Date hidden'!O54="x","x",$N$2-'Indicator Date hidden'!O54)</f>
        <v>0</v>
      </c>
      <c r="O53" s="25">
        <f>IF('Indicator Date hidden'!P54="x","x",$O$2-'Indicator Date hidden'!P54)</f>
        <v>0</v>
      </c>
      <c r="P53" s="25">
        <f>IF('Indicator Date hidden'!Q54="x","x",$P$2-'Indicator Date hidden'!Q54)</f>
        <v>0</v>
      </c>
      <c r="Q53" s="25">
        <f>IF('Indicator Date hidden'!R54="x","x",$Q$2-'Indicator Date hidden'!R54)</f>
        <v>0</v>
      </c>
      <c r="R53" s="25">
        <f>IF('Indicator Date hidden'!S54="x","x",$R$2-'Indicator Date hidden'!S54)</f>
        <v>0</v>
      </c>
      <c r="S53" s="25">
        <f>IF('Indicator Date hidden'!T54="x","x",$S$2-'Indicator Date hidden'!T54)</f>
        <v>0</v>
      </c>
      <c r="T53" s="25">
        <f>IF('Indicator Date hidden'!U54="x","x",$T$2-'Indicator Date hidden'!U54)</f>
        <v>0</v>
      </c>
      <c r="U53" s="25">
        <f>IF('Indicator Date hidden'!V54="x","x",$U$2-'Indicator Date hidden'!V54)</f>
        <v>0</v>
      </c>
      <c r="V53" s="25">
        <f>IF('Indicator Date hidden'!W54="x","x",$V$2-'Indicator Date hidden'!W54)</f>
        <v>0</v>
      </c>
      <c r="W53" s="25">
        <f>IF('Indicator Date hidden'!X54="x","x",$W$2-'Indicator Date hidden'!X54)</f>
        <v>0</v>
      </c>
      <c r="X53" s="25">
        <f>IF('Indicator Date hidden'!Y54="x","x",$X$2-'Indicator Date hidden'!Y54)</f>
        <v>4</v>
      </c>
      <c r="Y53" s="25">
        <f>IF('Indicator Date hidden'!Z54="x","x",$Y$2-'Indicator Date hidden'!Z54)</f>
        <v>0</v>
      </c>
      <c r="Z53" s="25">
        <f>IF('Indicator Date hidden'!AA54="x","x",$Z$2-'Indicator Date hidden'!AA54)</f>
        <v>0</v>
      </c>
      <c r="AA53" s="25">
        <f>IF('Indicator Date hidden'!AB54="x","x",$AA$2-'Indicator Date hidden'!AB54)</f>
        <v>0</v>
      </c>
      <c r="AB53" s="25">
        <f>IF('Indicator Date hidden'!AC54="x","x",$AB$2-'Indicator Date hidden'!AC54)</f>
        <v>0</v>
      </c>
      <c r="AC53" s="25">
        <f>IF('Indicator Date hidden'!AD54="x","x",$AC$2-'Indicator Date hidden'!AD54)</f>
        <v>0</v>
      </c>
      <c r="AD53" s="25" t="str">
        <f>IF('Indicator Date hidden'!AE54="x","x",$AD$2-'Indicator Date hidden'!AE54)</f>
        <v>x</v>
      </c>
      <c r="AE53" s="25">
        <f>IF('Indicator Date hidden'!AF54="x","x",$AE$2-'Indicator Date hidden'!AF54)</f>
        <v>0</v>
      </c>
      <c r="AF53" s="25">
        <f>IF('Indicator Date hidden'!AG54="x","x",$AF$2-'Indicator Date hidden'!AG54)</f>
        <v>5</v>
      </c>
      <c r="AG53" s="25">
        <f>IF('Indicator Date hidden'!AH54="x","x",$AG$2-'Indicator Date hidden'!AH54)</f>
        <v>0</v>
      </c>
      <c r="AH53" s="25">
        <f>IF('Indicator Date hidden'!AI54="x","x",$AH$2-'Indicator Date hidden'!AI54)</f>
        <v>0</v>
      </c>
      <c r="AI53" s="25">
        <f>IF('Indicator Date hidden'!AJ54="x","x",$AI$2-'Indicator Date hidden'!AJ54)</f>
        <v>0</v>
      </c>
      <c r="AJ53" s="25">
        <f>IF('Indicator Date hidden'!AK54="x","x",$AJ$2-'Indicator Date hidden'!AK54)</f>
        <v>1</v>
      </c>
      <c r="AK53" s="25">
        <f>IF('Indicator Date hidden'!AL54="x","x",$AK$2-'Indicator Date hidden'!AL54)</f>
        <v>0</v>
      </c>
      <c r="AL53" s="25">
        <f>IF('Indicator Date hidden'!AM54="x","x",$AL$2-'Indicator Date hidden'!AM54)</f>
        <v>0</v>
      </c>
      <c r="AM53" s="25">
        <f>IF('Indicator Date hidden'!AN54="x","x",$AM$2-'Indicator Date hidden'!AN54)</f>
        <v>0</v>
      </c>
      <c r="AN53" s="25">
        <f>IF('Indicator Date hidden'!AO54="x","x",$AN$2-'Indicator Date hidden'!AO54)</f>
        <v>0</v>
      </c>
      <c r="AO53" s="25">
        <f>IF('Indicator Date hidden'!AP54="x","x",$AO$2-'Indicator Date hidden'!AP54)</f>
        <v>0</v>
      </c>
      <c r="AP53" s="25">
        <f>IF('Indicator Date hidden'!AQ54="x","x",$AP$2-'Indicator Date hidden'!AQ54)</f>
        <v>0</v>
      </c>
      <c r="AQ53" s="25">
        <f>IF('Indicator Date hidden'!AR54="x","x",$AQ$2-'Indicator Date hidden'!AR54)</f>
        <v>0</v>
      </c>
      <c r="AR53" s="25">
        <f>IF('Indicator Date hidden'!AS54="x","x",$AR$2-'Indicator Date hidden'!AS54)</f>
        <v>0</v>
      </c>
      <c r="AS53" s="25">
        <f>IF('Indicator Date hidden'!AT54="x","x",$AS$2-'Indicator Date hidden'!AT54)</f>
        <v>0</v>
      </c>
      <c r="AT53" s="25">
        <f>IF('Indicator Date hidden'!AU54="x","x",$AT$2-'Indicator Date hidden'!AU54)</f>
        <v>0</v>
      </c>
      <c r="AU53" s="25">
        <f>IF('Indicator Date hidden'!AV54="x","x",$AU$2-'Indicator Date hidden'!AV54)</f>
        <v>1</v>
      </c>
      <c r="AV53" s="25">
        <f>IF('Indicator Date hidden'!AW54="x","x",$AV$2-'Indicator Date hidden'!AW54)</f>
        <v>0</v>
      </c>
      <c r="AW53" s="25">
        <f>IF('Indicator Date hidden'!AX54="x","x",$AW$2-'Indicator Date hidden'!AX54)</f>
        <v>0</v>
      </c>
      <c r="AX53" s="25">
        <f>IF('Indicator Date hidden'!AY54="x","x",$AX$2-'Indicator Date hidden'!AY54)</f>
        <v>0</v>
      </c>
      <c r="AY53" s="25">
        <f>IF('Indicator Date hidden'!AZ54="x","x",$AY$2-'Indicator Date hidden'!AZ54)</f>
        <v>0</v>
      </c>
      <c r="AZ53" s="25">
        <f>IF('Indicator Date hidden'!BA54="x","x",$AZ$2-'Indicator Date hidden'!BA54)</f>
        <v>0</v>
      </c>
      <c r="BA53">
        <f t="shared" si="5"/>
        <v>11</v>
      </c>
      <c r="BB53" s="26">
        <f t="shared" si="6"/>
        <v>0.22</v>
      </c>
      <c r="BC53">
        <f t="shared" si="7"/>
        <v>4</v>
      </c>
      <c r="BD53" s="26">
        <f t="shared" si="8"/>
        <v>0.90088845036441667</v>
      </c>
      <c r="BE53" s="28">
        <f t="shared" si="9"/>
        <v>0</v>
      </c>
    </row>
    <row r="54" spans="1:57" x14ac:dyDescent="0.35">
      <c r="A54" t="s">
        <v>10377</v>
      </c>
      <c r="B54" s="25">
        <f>IF('Indicator Date hidden'!C55="x","x",$B$2-'Indicator Date hidden'!C55)</f>
        <v>0</v>
      </c>
      <c r="C54" s="25">
        <f>IF('Indicator Date hidden'!D55="x","x",$C$2-'Indicator Date hidden'!D55)</f>
        <v>0</v>
      </c>
      <c r="D54" s="25">
        <f>IF('Indicator Date hidden'!E55="x","x",$D$2-'Indicator Date hidden'!E55)</f>
        <v>0</v>
      </c>
      <c r="E54" s="25">
        <f>IF('Indicator Date hidden'!F55="x","x",$E$2-'Indicator Date hidden'!F55)</f>
        <v>0</v>
      </c>
      <c r="F54" s="25">
        <f>IF('Indicator Date hidden'!G55="x","x",$F$2-'Indicator Date hidden'!G55)</f>
        <v>0</v>
      </c>
      <c r="G54" s="25">
        <f>IF('Indicator Date hidden'!H55="x","x",$G$2-'Indicator Date hidden'!H55)</f>
        <v>0</v>
      </c>
      <c r="H54" s="25">
        <f>IF('Indicator Date hidden'!I55="x","x",$H$2-'Indicator Date hidden'!I55)</f>
        <v>0</v>
      </c>
      <c r="I54" s="25">
        <f>IF('Indicator Date hidden'!J55="x","x",$I$2-'Indicator Date hidden'!J55)</f>
        <v>0</v>
      </c>
      <c r="J54" s="25">
        <f>IF('Indicator Date hidden'!K55="x","x",$J$2-'Indicator Date hidden'!K55)</f>
        <v>0</v>
      </c>
      <c r="K54" s="25">
        <f>IF('Indicator Date hidden'!L55="x","x",$K$2-'Indicator Date hidden'!L55)</f>
        <v>0</v>
      </c>
      <c r="L54" s="25">
        <f>IF('Indicator Date hidden'!M55="x","x",$L$2-'Indicator Date hidden'!M55)</f>
        <v>0</v>
      </c>
      <c r="M54" s="25">
        <f>IF('Indicator Date hidden'!N55="x","x",$M$2-'Indicator Date hidden'!N55)</f>
        <v>0</v>
      </c>
      <c r="N54" s="25">
        <f>IF('Indicator Date hidden'!O55="x","x",$N$2-'Indicator Date hidden'!O55)</f>
        <v>0</v>
      </c>
      <c r="O54" s="25">
        <f>IF('Indicator Date hidden'!P55="x","x",$O$2-'Indicator Date hidden'!P55)</f>
        <v>0</v>
      </c>
      <c r="P54" s="25">
        <f>IF('Indicator Date hidden'!Q55="x","x",$P$2-'Indicator Date hidden'!Q55)</f>
        <v>0</v>
      </c>
      <c r="Q54" s="25" t="str">
        <f>IF('Indicator Date hidden'!R55="x","x",$Q$2-'Indicator Date hidden'!R55)</f>
        <v>x</v>
      </c>
      <c r="R54" s="25">
        <f>IF('Indicator Date hidden'!S55="x","x",$R$2-'Indicator Date hidden'!S55)</f>
        <v>0</v>
      </c>
      <c r="S54" s="25">
        <f>IF('Indicator Date hidden'!T55="x","x",$S$2-'Indicator Date hidden'!T55)</f>
        <v>0</v>
      </c>
      <c r="T54" s="25">
        <f>IF('Indicator Date hidden'!U55="x","x",$T$2-'Indicator Date hidden'!U55)</f>
        <v>0</v>
      </c>
      <c r="U54" s="25">
        <f>IF('Indicator Date hidden'!V55="x","x",$U$2-'Indicator Date hidden'!V55)</f>
        <v>0</v>
      </c>
      <c r="V54" s="25">
        <f>IF('Indicator Date hidden'!W55="x","x",$V$2-'Indicator Date hidden'!W55)</f>
        <v>0</v>
      </c>
      <c r="W54" s="25">
        <f>IF('Indicator Date hidden'!X55="x","x",$W$2-'Indicator Date hidden'!X55)</f>
        <v>6</v>
      </c>
      <c r="X54" s="25">
        <f>IF('Indicator Date hidden'!Y55="x","x",$X$2-'Indicator Date hidden'!Y55)</f>
        <v>4</v>
      </c>
      <c r="Y54" s="25">
        <f>IF('Indicator Date hidden'!Z55="x","x",$Y$2-'Indicator Date hidden'!Z55)</f>
        <v>0</v>
      </c>
      <c r="Z54" s="25">
        <f>IF('Indicator Date hidden'!AA55="x","x",$Z$2-'Indicator Date hidden'!AA55)</f>
        <v>0</v>
      </c>
      <c r="AA54" s="25">
        <f>IF('Indicator Date hidden'!AB55="x","x",$AA$2-'Indicator Date hidden'!AB55)</f>
        <v>0</v>
      </c>
      <c r="AB54" s="25">
        <f>IF('Indicator Date hidden'!AC55="x","x",$AB$2-'Indicator Date hidden'!AC55)</f>
        <v>0</v>
      </c>
      <c r="AC54" s="25">
        <f>IF('Indicator Date hidden'!AD55="x","x",$AC$2-'Indicator Date hidden'!AD55)</f>
        <v>0</v>
      </c>
      <c r="AD54" s="25">
        <f>IF('Indicator Date hidden'!AE55="x","x",$AD$2-'Indicator Date hidden'!AE55)</f>
        <v>0</v>
      </c>
      <c r="AE54" s="25">
        <f>IF('Indicator Date hidden'!AF55="x","x",$AE$2-'Indicator Date hidden'!AF55)</f>
        <v>0</v>
      </c>
      <c r="AF54" s="25">
        <f>IF('Indicator Date hidden'!AG55="x","x",$AF$2-'Indicator Date hidden'!AG55)</f>
        <v>0</v>
      </c>
      <c r="AG54" s="25">
        <f>IF('Indicator Date hidden'!AH55="x","x",$AG$2-'Indicator Date hidden'!AH55)</f>
        <v>0</v>
      </c>
      <c r="AH54" s="25">
        <f>IF('Indicator Date hidden'!AI55="x","x",$AH$2-'Indicator Date hidden'!AI55)</f>
        <v>0</v>
      </c>
      <c r="AI54" s="25">
        <f>IF('Indicator Date hidden'!AJ55="x","x",$AI$2-'Indicator Date hidden'!AJ55)</f>
        <v>0</v>
      </c>
      <c r="AJ54" s="25">
        <f>IF('Indicator Date hidden'!AK55="x","x",$AJ$2-'Indicator Date hidden'!AK55)</f>
        <v>1</v>
      </c>
      <c r="AK54" s="25">
        <f>IF('Indicator Date hidden'!AL55="x","x",$AK$2-'Indicator Date hidden'!AL55)</f>
        <v>1</v>
      </c>
      <c r="AL54" s="25">
        <f>IF('Indicator Date hidden'!AM55="x","x",$AL$2-'Indicator Date hidden'!AM55)</f>
        <v>0</v>
      </c>
      <c r="AM54" s="25">
        <f>IF('Indicator Date hidden'!AN55="x","x",$AM$2-'Indicator Date hidden'!AN55)</f>
        <v>0</v>
      </c>
      <c r="AN54" s="25">
        <f>IF('Indicator Date hidden'!AO55="x","x",$AN$2-'Indicator Date hidden'!AO55)</f>
        <v>0</v>
      </c>
      <c r="AO54" s="25">
        <f>IF('Indicator Date hidden'!AP55="x","x",$AO$2-'Indicator Date hidden'!AP55)</f>
        <v>0</v>
      </c>
      <c r="AP54" s="25">
        <f>IF('Indicator Date hidden'!AQ55="x","x",$AP$2-'Indicator Date hidden'!AQ55)</f>
        <v>0</v>
      </c>
      <c r="AQ54" s="25">
        <f>IF('Indicator Date hidden'!AR55="x","x",$AQ$2-'Indicator Date hidden'!AR55)</f>
        <v>6</v>
      </c>
      <c r="AR54" s="25">
        <f>IF('Indicator Date hidden'!AS55="x","x",$AR$2-'Indicator Date hidden'!AS55)</f>
        <v>0</v>
      </c>
      <c r="AS54" s="25">
        <f>IF('Indicator Date hidden'!AT55="x","x",$AS$2-'Indicator Date hidden'!AT55)</f>
        <v>0</v>
      </c>
      <c r="AT54" s="25">
        <f>IF('Indicator Date hidden'!AU55="x","x",$AT$2-'Indicator Date hidden'!AU55)</f>
        <v>0</v>
      </c>
      <c r="AU54" s="25">
        <f>IF('Indicator Date hidden'!AV55="x","x",$AU$2-'Indicator Date hidden'!AV55)</f>
        <v>1</v>
      </c>
      <c r="AV54" s="25">
        <f>IF('Indicator Date hidden'!AW55="x","x",$AV$2-'Indicator Date hidden'!AW55)</f>
        <v>0</v>
      </c>
      <c r="AW54" s="25">
        <f>IF('Indicator Date hidden'!AX55="x","x",$AW$2-'Indicator Date hidden'!AX55)</f>
        <v>0</v>
      </c>
      <c r="AX54" s="25">
        <f>IF('Indicator Date hidden'!AY55="x","x",$AX$2-'Indicator Date hidden'!AY55)</f>
        <v>0</v>
      </c>
      <c r="AY54" s="25">
        <f>IF('Indicator Date hidden'!AZ55="x","x",$AY$2-'Indicator Date hidden'!AZ55)</f>
        <v>0</v>
      </c>
      <c r="AZ54" s="25">
        <f>IF('Indicator Date hidden'!BA55="x","x",$AZ$2-'Indicator Date hidden'!BA55)</f>
        <v>0</v>
      </c>
      <c r="BA54">
        <f t="shared" si="5"/>
        <v>19</v>
      </c>
      <c r="BB54" s="26">
        <f t="shared" si="6"/>
        <v>0.38</v>
      </c>
      <c r="BC54">
        <f t="shared" si="7"/>
        <v>6</v>
      </c>
      <c r="BD54" s="26">
        <f t="shared" si="8"/>
        <v>1.2944496900227525</v>
      </c>
      <c r="BE54" s="28">
        <f t="shared" si="9"/>
        <v>0</v>
      </c>
    </row>
    <row r="55" spans="1:57" x14ac:dyDescent="0.35">
      <c r="A55" t="s">
        <v>10243</v>
      </c>
      <c r="B55" s="25">
        <f>IF('Indicator Date hidden'!C56="x","x",$B$2-'Indicator Date hidden'!C56)</f>
        <v>0</v>
      </c>
      <c r="C55" s="25">
        <f>IF('Indicator Date hidden'!D56="x","x",$C$2-'Indicator Date hidden'!D56)</f>
        <v>0</v>
      </c>
      <c r="D55" s="25">
        <f>IF('Indicator Date hidden'!E56="x","x",$D$2-'Indicator Date hidden'!E56)</f>
        <v>0</v>
      </c>
      <c r="E55" s="25">
        <f>IF('Indicator Date hidden'!F56="x","x",$E$2-'Indicator Date hidden'!F56)</f>
        <v>0</v>
      </c>
      <c r="F55" s="25">
        <f>IF('Indicator Date hidden'!G56="x","x",$F$2-'Indicator Date hidden'!G56)</f>
        <v>0</v>
      </c>
      <c r="G55" s="25">
        <f>IF('Indicator Date hidden'!H56="x","x",$G$2-'Indicator Date hidden'!H56)</f>
        <v>0</v>
      </c>
      <c r="H55" s="25">
        <f>IF('Indicator Date hidden'!I56="x","x",$H$2-'Indicator Date hidden'!I56)</f>
        <v>0</v>
      </c>
      <c r="I55" s="25">
        <f>IF('Indicator Date hidden'!J56="x","x",$I$2-'Indicator Date hidden'!J56)</f>
        <v>0</v>
      </c>
      <c r="J55" s="25">
        <f>IF('Indicator Date hidden'!K56="x","x",$J$2-'Indicator Date hidden'!K56)</f>
        <v>0</v>
      </c>
      <c r="K55" s="25">
        <f>IF('Indicator Date hidden'!L56="x","x",$K$2-'Indicator Date hidden'!L56)</f>
        <v>0</v>
      </c>
      <c r="L55" s="25">
        <f>IF('Indicator Date hidden'!M56="x","x",$L$2-'Indicator Date hidden'!M56)</f>
        <v>0</v>
      </c>
      <c r="M55" s="25">
        <f>IF('Indicator Date hidden'!N56="x","x",$M$2-'Indicator Date hidden'!N56)</f>
        <v>0</v>
      </c>
      <c r="N55" s="25">
        <f>IF('Indicator Date hidden'!O56="x","x",$N$2-'Indicator Date hidden'!O56)</f>
        <v>0</v>
      </c>
      <c r="O55" s="25">
        <f>IF('Indicator Date hidden'!P56="x","x",$O$2-'Indicator Date hidden'!P56)</f>
        <v>0</v>
      </c>
      <c r="P55" s="25">
        <f>IF('Indicator Date hidden'!Q56="x","x",$P$2-'Indicator Date hidden'!Q56)</f>
        <v>0</v>
      </c>
      <c r="Q55" s="25" t="str">
        <f>IF('Indicator Date hidden'!R56="x","x",$Q$2-'Indicator Date hidden'!R56)</f>
        <v>x</v>
      </c>
      <c r="R55" s="25">
        <f>IF('Indicator Date hidden'!S56="x","x",$R$2-'Indicator Date hidden'!S56)</f>
        <v>0</v>
      </c>
      <c r="S55" s="25">
        <f>IF('Indicator Date hidden'!T56="x","x",$S$2-'Indicator Date hidden'!T56)</f>
        <v>0</v>
      </c>
      <c r="T55" s="25">
        <f>IF('Indicator Date hidden'!U56="x","x",$T$2-'Indicator Date hidden'!U56)</f>
        <v>0</v>
      </c>
      <c r="U55" s="25">
        <f>IF('Indicator Date hidden'!V56="x","x",$U$2-'Indicator Date hidden'!V56)</f>
        <v>0</v>
      </c>
      <c r="V55" s="25">
        <f>IF('Indicator Date hidden'!W56="x","x",$V$2-'Indicator Date hidden'!W56)</f>
        <v>0</v>
      </c>
      <c r="W55" s="25">
        <f>IF('Indicator Date hidden'!X56="x","x",$W$2-'Indicator Date hidden'!X56)</f>
        <v>4</v>
      </c>
      <c r="X55" s="25" t="str">
        <f>IF('Indicator Date hidden'!Y56="x","x",$X$2-'Indicator Date hidden'!Y56)</f>
        <v>x</v>
      </c>
      <c r="Y55" s="25">
        <f>IF('Indicator Date hidden'!Z56="x","x",$Y$2-'Indicator Date hidden'!Z56)</f>
        <v>0</v>
      </c>
      <c r="Z55" s="25">
        <f>IF('Indicator Date hidden'!AA56="x","x",$Z$2-'Indicator Date hidden'!AA56)</f>
        <v>0</v>
      </c>
      <c r="AA55" s="25">
        <f>IF('Indicator Date hidden'!AB56="x","x",$AA$2-'Indicator Date hidden'!AB56)</f>
        <v>0</v>
      </c>
      <c r="AB55" s="25">
        <f>IF('Indicator Date hidden'!AC56="x","x",$AB$2-'Indicator Date hidden'!AC56)</f>
        <v>0</v>
      </c>
      <c r="AC55" s="25">
        <f>IF('Indicator Date hidden'!AD56="x","x",$AC$2-'Indicator Date hidden'!AD56)</f>
        <v>0</v>
      </c>
      <c r="AD55" s="25">
        <f>IF('Indicator Date hidden'!AE56="x","x",$AD$2-'Indicator Date hidden'!AE56)</f>
        <v>0</v>
      </c>
      <c r="AE55" s="25" t="str">
        <f>IF('Indicator Date hidden'!AF56="x","x",$AE$2-'Indicator Date hidden'!AF56)</f>
        <v>x</v>
      </c>
      <c r="AF55" s="25" t="str">
        <f>IF('Indicator Date hidden'!AG56="x","x",$AF$2-'Indicator Date hidden'!AG56)</f>
        <v>x</v>
      </c>
      <c r="AG55" s="25">
        <f>IF('Indicator Date hidden'!AH56="x","x",$AG$2-'Indicator Date hidden'!AH56)</f>
        <v>0</v>
      </c>
      <c r="AH55" s="25">
        <f>IF('Indicator Date hidden'!AI56="x","x",$AH$2-'Indicator Date hidden'!AI56)</f>
        <v>0</v>
      </c>
      <c r="AI55" s="25">
        <f>IF('Indicator Date hidden'!AJ56="x","x",$AI$2-'Indicator Date hidden'!AJ56)</f>
        <v>0</v>
      </c>
      <c r="AJ55" s="25" t="str">
        <f>IF('Indicator Date hidden'!AK56="x","x",$AJ$2-'Indicator Date hidden'!AK56)</f>
        <v>x</v>
      </c>
      <c r="AK55" s="25">
        <f>IF('Indicator Date hidden'!AL56="x","x",$AK$2-'Indicator Date hidden'!AL56)</f>
        <v>1</v>
      </c>
      <c r="AL55" s="25">
        <f>IF('Indicator Date hidden'!AM56="x","x",$AL$2-'Indicator Date hidden'!AM56)</f>
        <v>0</v>
      </c>
      <c r="AM55" s="25">
        <f>IF('Indicator Date hidden'!AN56="x","x",$AM$2-'Indicator Date hidden'!AN56)</f>
        <v>0</v>
      </c>
      <c r="AN55" s="25">
        <f>IF('Indicator Date hidden'!AO56="x","x",$AN$2-'Indicator Date hidden'!AO56)</f>
        <v>0</v>
      </c>
      <c r="AO55" s="25" t="str">
        <f>IF('Indicator Date hidden'!AP56="x","x",$AO$2-'Indicator Date hidden'!AP56)</f>
        <v>x</v>
      </c>
      <c r="AP55" s="25" t="str">
        <f>IF('Indicator Date hidden'!AQ56="x","x",$AP$2-'Indicator Date hidden'!AQ56)</f>
        <v>x</v>
      </c>
      <c r="AQ55" s="25" t="str">
        <f>IF('Indicator Date hidden'!AR56="x","x",$AQ$2-'Indicator Date hidden'!AR56)</f>
        <v>x</v>
      </c>
      <c r="AR55" s="25">
        <f>IF('Indicator Date hidden'!AS56="x","x",$AR$2-'Indicator Date hidden'!AS56)</f>
        <v>0</v>
      </c>
      <c r="AS55" s="25">
        <f>IF('Indicator Date hidden'!AT56="x","x",$AS$2-'Indicator Date hidden'!AT56)</f>
        <v>2</v>
      </c>
      <c r="AT55" s="25">
        <f>IF('Indicator Date hidden'!AU56="x","x",$AT$2-'Indicator Date hidden'!AU56)</f>
        <v>0</v>
      </c>
      <c r="AU55" s="25">
        <f>IF('Indicator Date hidden'!AV56="x","x",$AU$2-'Indicator Date hidden'!AV56)</f>
        <v>1</v>
      </c>
      <c r="AV55" s="25">
        <f>IF('Indicator Date hidden'!AW56="x","x",$AV$2-'Indicator Date hidden'!AW56)</f>
        <v>0</v>
      </c>
      <c r="AW55" s="25">
        <f>IF('Indicator Date hidden'!AX56="x","x",$AW$2-'Indicator Date hidden'!AX56)</f>
        <v>0</v>
      </c>
      <c r="AX55" s="25">
        <f>IF('Indicator Date hidden'!AY56="x","x",$AX$2-'Indicator Date hidden'!AY56)</f>
        <v>0</v>
      </c>
      <c r="AY55" s="25">
        <f>IF('Indicator Date hidden'!AZ56="x","x",$AY$2-'Indicator Date hidden'!AZ56)</f>
        <v>0</v>
      </c>
      <c r="AZ55" s="25">
        <f>IF('Indicator Date hidden'!BA56="x","x",$AZ$2-'Indicator Date hidden'!BA56)</f>
        <v>0</v>
      </c>
      <c r="BA55">
        <f t="shared" si="5"/>
        <v>8</v>
      </c>
      <c r="BB55" s="26">
        <f t="shared" si="6"/>
        <v>0.18604651162790697</v>
      </c>
      <c r="BC55">
        <f t="shared" si="7"/>
        <v>4</v>
      </c>
      <c r="BD55" s="26">
        <f t="shared" si="8"/>
        <v>0.69066243743802314</v>
      </c>
      <c r="BE55" s="28">
        <f t="shared" si="9"/>
        <v>0</v>
      </c>
    </row>
    <row r="56" spans="1:57" x14ac:dyDescent="0.35">
      <c r="A56" t="s">
        <v>10214</v>
      </c>
      <c r="B56" s="25">
        <f>IF('Indicator Date hidden'!C57="x","x",$B$2-'Indicator Date hidden'!C57)</f>
        <v>0</v>
      </c>
      <c r="C56" s="25">
        <f>IF('Indicator Date hidden'!D57="x","x",$C$2-'Indicator Date hidden'!D57)</f>
        <v>0</v>
      </c>
      <c r="D56" s="25">
        <f>IF('Indicator Date hidden'!E57="x","x",$D$2-'Indicator Date hidden'!E57)</f>
        <v>0</v>
      </c>
      <c r="E56" s="25">
        <f>IF('Indicator Date hidden'!F57="x","x",$E$2-'Indicator Date hidden'!F57)</f>
        <v>0</v>
      </c>
      <c r="F56" s="25">
        <f>IF('Indicator Date hidden'!G57="x","x",$F$2-'Indicator Date hidden'!G57)</f>
        <v>0</v>
      </c>
      <c r="G56" s="25">
        <f>IF('Indicator Date hidden'!H57="x","x",$G$2-'Indicator Date hidden'!H57)</f>
        <v>0</v>
      </c>
      <c r="H56" s="25">
        <f>IF('Indicator Date hidden'!I57="x","x",$H$2-'Indicator Date hidden'!I57)</f>
        <v>0</v>
      </c>
      <c r="I56" s="25">
        <f>IF('Indicator Date hidden'!J57="x","x",$I$2-'Indicator Date hidden'!J57)</f>
        <v>0</v>
      </c>
      <c r="J56" s="25">
        <f>IF('Indicator Date hidden'!K57="x","x",$J$2-'Indicator Date hidden'!K57)</f>
        <v>0</v>
      </c>
      <c r="K56" s="25">
        <f>IF('Indicator Date hidden'!L57="x","x",$K$2-'Indicator Date hidden'!L57)</f>
        <v>0</v>
      </c>
      <c r="L56" s="25">
        <f>IF('Indicator Date hidden'!M57="x","x",$L$2-'Indicator Date hidden'!M57)</f>
        <v>0</v>
      </c>
      <c r="M56" s="25">
        <f>IF('Indicator Date hidden'!N57="x","x",$M$2-'Indicator Date hidden'!N57)</f>
        <v>0</v>
      </c>
      <c r="N56" s="25">
        <f>IF('Indicator Date hidden'!O57="x","x",$N$2-'Indicator Date hidden'!O57)</f>
        <v>0</v>
      </c>
      <c r="O56" s="25">
        <f>IF('Indicator Date hidden'!P57="x","x",$O$2-'Indicator Date hidden'!P57)</f>
        <v>0</v>
      </c>
      <c r="P56" s="25">
        <f>IF('Indicator Date hidden'!Q57="x","x",$P$2-'Indicator Date hidden'!Q57)</f>
        <v>0</v>
      </c>
      <c r="Q56" s="25" t="str">
        <f>IF('Indicator Date hidden'!R57="x","x",$Q$2-'Indicator Date hidden'!R57)</f>
        <v>x</v>
      </c>
      <c r="R56" s="25">
        <f>IF('Indicator Date hidden'!S57="x","x",$R$2-'Indicator Date hidden'!S57)</f>
        <v>0</v>
      </c>
      <c r="S56" s="25">
        <f>IF('Indicator Date hidden'!T57="x","x",$S$2-'Indicator Date hidden'!T57)</f>
        <v>0</v>
      </c>
      <c r="T56" s="25">
        <f>IF('Indicator Date hidden'!U57="x","x",$T$2-'Indicator Date hidden'!U57)</f>
        <v>0</v>
      </c>
      <c r="U56" s="25" t="str">
        <f>IF('Indicator Date hidden'!V57="x","x",$U$2-'Indicator Date hidden'!V57)</f>
        <v>x</v>
      </c>
      <c r="V56" s="25">
        <f>IF('Indicator Date hidden'!W57="x","x",$V$2-'Indicator Date hidden'!W57)</f>
        <v>0</v>
      </c>
      <c r="W56" s="25">
        <f>IF('Indicator Date hidden'!X57="x","x",$W$2-'Indicator Date hidden'!X57)</f>
        <v>4</v>
      </c>
      <c r="X56" s="25" t="str">
        <f>IF('Indicator Date hidden'!Y57="x","x",$X$2-'Indicator Date hidden'!Y57)</f>
        <v>x</v>
      </c>
      <c r="Y56" s="25">
        <f>IF('Indicator Date hidden'!Z57="x","x",$Y$2-'Indicator Date hidden'!Z57)</f>
        <v>0</v>
      </c>
      <c r="Z56" s="25">
        <f>IF('Indicator Date hidden'!AA57="x","x",$Z$2-'Indicator Date hidden'!AA57)</f>
        <v>0</v>
      </c>
      <c r="AA56" s="25">
        <f>IF('Indicator Date hidden'!AB57="x","x",$AA$2-'Indicator Date hidden'!AB57)</f>
        <v>0</v>
      </c>
      <c r="AB56" s="25">
        <f>IF('Indicator Date hidden'!AC57="x","x",$AB$2-'Indicator Date hidden'!AC57)</f>
        <v>0</v>
      </c>
      <c r="AC56" s="25">
        <f>IF('Indicator Date hidden'!AD57="x","x",$AC$2-'Indicator Date hidden'!AD57)</f>
        <v>0</v>
      </c>
      <c r="AD56" s="25">
        <f>IF('Indicator Date hidden'!AE57="x","x",$AD$2-'Indicator Date hidden'!AE57)</f>
        <v>0</v>
      </c>
      <c r="AE56" s="25" t="str">
        <f>IF('Indicator Date hidden'!AF57="x","x",$AE$2-'Indicator Date hidden'!AF57)</f>
        <v>x</v>
      </c>
      <c r="AF56" s="25" t="str">
        <f>IF('Indicator Date hidden'!AG57="x","x",$AF$2-'Indicator Date hidden'!AG57)</f>
        <v>x</v>
      </c>
      <c r="AG56" s="25">
        <f>IF('Indicator Date hidden'!AH57="x","x",$AG$2-'Indicator Date hidden'!AH57)</f>
        <v>0</v>
      </c>
      <c r="AH56" s="25">
        <f>IF('Indicator Date hidden'!AI57="x","x",$AH$2-'Indicator Date hidden'!AI57)</f>
        <v>0</v>
      </c>
      <c r="AI56" s="25">
        <f>IF('Indicator Date hidden'!AJ57="x","x",$AI$2-'Indicator Date hidden'!AJ57)</f>
        <v>0</v>
      </c>
      <c r="AJ56" s="25" t="str">
        <f>IF('Indicator Date hidden'!AK57="x","x",$AJ$2-'Indicator Date hidden'!AK57)</f>
        <v>x</v>
      </c>
      <c r="AK56" s="25">
        <f>IF('Indicator Date hidden'!AL57="x","x",$AK$2-'Indicator Date hidden'!AL57)</f>
        <v>1</v>
      </c>
      <c r="AL56" s="25">
        <f>IF('Indicator Date hidden'!AM57="x","x",$AL$2-'Indicator Date hidden'!AM57)</f>
        <v>0</v>
      </c>
      <c r="AM56" s="25">
        <f>IF('Indicator Date hidden'!AN57="x","x",$AM$2-'Indicator Date hidden'!AN57)</f>
        <v>0</v>
      </c>
      <c r="AN56" s="25">
        <f>IF('Indicator Date hidden'!AO57="x","x",$AN$2-'Indicator Date hidden'!AO57)</f>
        <v>0</v>
      </c>
      <c r="AO56" s="25" t="str">
        <f>IF('Indicator Date hidden'!AP57="x","x",$AO$2-'Indicator Date hidden'!AP57)</f>
        <v>x</v>
      </c>
      <c r="AP56" s="25" t="str">
        <f>IF('Indicator Date hidden'!AQ57="x","x",$AP$2-'Indicator Date hidden'!AQ57)</f>
        <v>x</v>
      </c>
      <c r="AQ56" s="25" t="str">
        <f>IF('Indicator Date hidden'!AR57="x","x",$AQ$2-'Indicator Date hidden'!AR57)</f>
        <v>x</v>
      </c>
      <c r="AR56" s="25">
        <f>IF('Indicator Date hidden'!AS57="x","x",$AR$2-'Indicator Date hidden'!AS57)</f>
        <v>0</v>
      </c>
      <c r="AS56" s="25">
        <f>IF('Indicator Date hidden'!AT57="x","x",$AS$2-'Indicator Date hidden'!AT57)</f>
        <v>0</v>
      </c>
      <c r="AT56" s="25">
        <f>IF('Indicator Date hidden'!AU57="x","x",$AT$2-'Indicator Date hidden'!AU57)</f>
        <v>0</v>
      </c>
      <c r="AU56" s="25">
        <f>IF('Indicator Date hidden'!AV57="x","x",$AU$2-'Indicator Date hidden'!AV57)</f>
        <v>1</v>
      </c>
      <c r="AV56" s="25">
        <f>IF('Indicator Date hidden'!AW57="x","x",$AV$2-'Indicator Date hidden'!AW57)</f>
        <v>0</v>
      </c>
      <c r="AW56" s="25">
        <f>IF('Indicator Date hidden'!AX57="x","x",$AW$2-'Indicator Date hidden'!AX57)</f>
        <v>0</v>
      </c>
      <c r="AX56" s="25">
        <f>IF('Indicator Date hidden'!AY57="x","x",$AX$2-'Indicator Date hidden'!AY57)</f>
        <v>0</v>
      </c>
      <c r="AY56" s="25">
        <f>IF('Indicator Date hidden'!AZ57="x","x",$AY$2-'Indicator Date hidden'!AZ57)</f>
        <v>0</v>
      </c>
      <c r="AZ56" s="25">
        <f>IF('Indicator Date hidden'!BA57="x","x",$AZ$2-'Indicator Date hidden'!BA57)</f>
        <v>0</v>
      </c>
      <c r="BA56">
        <f t="shared" si="5"/>
        <v>6</v>
      </c>
      <c r="BB56" s="26">
        <f t="shared" si="6"/>
        <v>0.14285714285714285</v>
      </c>
      <c r="BC56">
        <f t="shared" si="7"/>
        <v>3</v>
      </c>
      <c r="BD56" s="26">
        <f t="shared" si="8"/>
        <v>0.63887656499993994</v>
      </c>
      <c r="BE56" s="28">
        <f t="shared" si="9"/>
        <v>0</v>
      </c>
    </row>
    <row r="57" spans="1:57" x14ac:dyDescent="0.35">
      <c r="A57" t="s">
        <v>10218</v>
      </c>
      <c r="B57" s="25">
        <f>IF('Indicator Date hidden'!C58="x","x",$B$2-'Indicator Date hidden'!C58)</f>
        <v>0</v>
      </c>
      <c r="C57" s="25">
        <f>IF('Indicator Date hidden'!D58="x","x",$C$2-'Indicator Date hidden'!D58)</f>
        <v>0</v>
      </c>
      <c r="D57" s="25">
        <f>IF('Indicator Date hidden'!E58="x","x",$D$2-'Indicator Date hidden'!E58)</f>
        <v>0</v>
      </c>
      <c r="E57" s="25">
        <f>IF('Indicator Date hidden'!F58="x","x",$E$2-'Indicator Date hidden'!F58)</f>
        <v>0</v>
      </c>
      <c r="F57" s="25">
        <f>IF('Indicator Date hidden'!G58="x","x",$F$2-'Indicator Date hidden'!G58)</f>
        <v>0</v>
      </c>
      <c r="G57" s="25">
        <f>IF('Indicator Date hidden'!H58="x","x",$G$2-'Indicator Date hidden'!H58)</f>
        <v>0</v>
      </c>
      <c r="H57" s="25">
        <f>IF('Indicator Date hidden'!I58="x","x",$H$2-'Indicator Date hidden'!I58)</f>
        <v>0</v>
      </c>
      <c r="I57" s="25">
        <f>IF('Indicator Date hidden'!J58="x","x",$I$2-'Indicator Date hidden'!J58)</f>
        <v>0</v>
      </c>
      <c r="J57" s="25">
        <f>IF('Indicator Date hidden'!K58="x","x",$J$2-'Indicator Date hidden'!K58)</f>
        <v>0</v>
      </c>
      <c r="K57" s="25">
        <f>IF('Indicator Date hidden'!L58="x","x",$K$2-'Indicator Date hidden'!L58)</f>
        <v>0</v>
      </c>
      <c r="L57" s="25">
        <f>IF('Indicator Date hidden'!M58="x","x",$L$2-'Indicator Date hidden'!M58)</f>
        <v>0</v>
      </c>
      <c r="M57" s="25">
        <f>IF('Indicator Date hidden'!N58="x","x",$M$2-'Indicator Date hidden'!N58)</f>
        <v>0</v>
      </c>
      <c r="N57" s="25">
        <f>IF('Indicator Date hidden'!O58="x","x",$N$2-'Indicator Date hidden'!O58)</f>
        <v>0</v>
      </c>
      <c r="O57" s="25">
        <f>IF('Indicator Date hidden'!P58="x","x",$O$2-'Indicator Date hidden'!P58)</f>
        <v>0</v>
      </c>
      <c r="P57" s="25">
        <f>IF('Indicator Date hidden'!Q58="x","x",$P$2-'Indicator Date hidden'!Q58)</f>
        <v>0</v>
      </c>
      <c r="Q57" s="25" t="str">
        <f>IF('Indicator Date hidden'!R58="x","x",$Q$2-'Indicator Date hidden'!R58)</f>
        <v>x</v>
      </c>
      <c r="R57" s="25">
        <f>IF('Indicator Date hidden'!S58="x","x",$R$2-'Indicator Date hidden'!S58)</f>
        <v>0</v>
      </c>
      <c r="S57" s="25">
        <f>IF('Indicator Date hidden'!T58="x","x",$S$2-'Indicator Date hidden'!T58)</f>
        <v>0</v>
      </c>
      <c r="T57" s="25">
        <f>IF('Indicator Date hidden'!U58="x","x",$T$2-'Indicator Date hidden'!U58)</f>
        <v>0</v>
      </c>
      <c r="U57" s="25" t="str">
        <f>IF('Indicator Date hidden'!V58="x","x",$U$2-'Indicator Date hidden'!V58)</f>
        <v>x</v>
      </c>
      <c r="V57" s="25">
        <f>IF('Indicator Date hidden'!W58="x","x",$V$2-'Indicator Date hidden'!W58)</f>
        <v>0</v>
      </c>
      <c r="W57" s="25" t="str">
        <f>IF('Indicator Date hidden'!X58="x","x",$W$2-'Indicator Date hidden'!X58)</f>
        <v>x</v>
      </c>
      <c r="X57" s="25">
        <f>IF('Indicator Date hidden'!Y58="x","x",$X$2-'Indicator Date hidden'!Y58)</f>
        <v>2</v>
      </c>
      <c r="Y57" s="25">
        <f>IF('Indicator Date hidden'!Z58="x","x",$Y$2-'Indicator Date hidden'!Z58)</f>
        <v>0</v>
      </c>
      <c r="Z57" s="25">
        <f>IF('Indicator Date hidden'!AA58="x","x",$Z$2-'Indicator Date hidden'!AA58)</f>
        <v>0</v>
      </c>
      <c r="AA57" s="25">
        <f>IF('Indicator Date hidden'!AB58="x","x",$AA$2-'Indicator Date hidden'!AB58)</f>
        <v>1</v>
      </c>
      <c r="AB57" s="25">
        <f>IF('Indicator Date hidden'!AC58="x","x",$AB$2-'Indicator Date hidden'!AC58)</f>
        <v>0</v>
      </c>
      <c r="AC57" s="25">
        <f>IF('Indicator Date hidden'!AD58="x","x",$AC$2-'Indicator Date hidden'!AD58)</f>
        <v>0</v>
      </c>
      <c r="AD57" s="25" t="str">
        <f>IF('Indicator Date hidden'!AE58="x","x",$AD$2-'Indicator Date hidden'!AE58)</f>
        <v>x</v>
      </c>
      <c r="AE57" s="25">
        <f>IF('Indicator Date hidden'!AF58="x","x",$AE$2-'Indicator Date hidden'!AF58)</f>
        <v>0</v>
      </c>
      <c r="AF57" s="25">
        <f>IF('Indicator Date hidden'!AG58="x","x",$AF$2-'Indicator Date hidden'!AG58)</f>
        <v>1</v>
      </c>
      <c r="AG57" s="25">
        <f>IF('Indicator Date hidden'!AH58="x","x",$AG$2-'Indicator Date hidden'!AH58)</f>
        <v>0</v>
      </c>
      <c r="AH57" s="25">
        <f>IF('Indicator Date hidden'!AI58="x","x",$AH$2-'Indicator Date hidden'!AI58)</f>
        <v>0</v>
      </c>
      <c r="AI57" s="25">
        <f>IF('Indicator Date hidden'!AJ58="x","x",$AI$2-'Indicator Date hidden'!AJ58)</f>
        <v>0</v>
      </c>
      <c r="AJ57" s="25" t="str">
        <f>IF('Indicator Date hidden'!AK58="x","x",$AJ$2-'Indicator Date hidden'!AK58)</f>
        <v>x</v>
      </c>
      <c r="AK57" s="25">
        <f>IF('Indicator Date hidden'!AL58="x","x",$AK$2-'Indicator Date hidden'!AL58)</f>
        <v>1</v>
      </c>
      <c r="AL57" s="25">
        <f>IF('Indicator Date hidden'!AM58="x","x",$AL$2-'Indicator Date hidden'!AM58)</f>
        <v>0</v>
      </c>
      <c r="AM57" s="25">
        <f>IF('Indicator Date hidden'!AN58="x","x",$AM$2-'Indicator Date hidden'!AN58)</f>
        <v>0</v>
      </c>
      <c r="AN57" s="25">
        <f>IF('Indicator Date hidden'!AO58="x","x",$AN$2-'Indicator Date hidden'!AO58)</f>
        <v>0</v>
      </c>
      <c r="AO57" s="25">
        <f>IF('Indicator Date hidden'!AP58="x","x",$AO$2-'Indicator Date hidden'!AP58)</f>
        <v>0</v>
      </c>
      <c r="AP57" s="25">
        <f>IF('Indicator Date hidden'!AQ58="x","x",$AP$2-'Indicator Date hidden'!AQ58)</f>
        <v>0</v>
      </c>
      <c r="AQ57" s="25" t="str">
        <f>IF('Indicator Date hidden'!AR58="x","x",$AQ$2-'Indicator Date hidden'!AR58)</f>
        <v>x</v>
      </c>
      <c r="AR57" s="25">
        <f>IF('Indicator Date hidden'!AS58="x","x",$AR$2-'Indicator Date hidden'!AS58)</f>
        <v>0</v>
      </c>
      <c r="AS57" s="25">
        <f>IF('Indicator Date hidden'!AT58="x","x",$AS$2-'Indicator Date hidden'!AT58)</f>
        <v>0</v>
      </c>
      <c r="AT57" s="25">
        <f>IF('Indicator Date hidden'!AU58="x","x",$AT$2-'Indicator Date hidden'!AU58)</f>
        <v>0</v>
      </c>
      <c r="AU57" s="25">
        <f>IF('Indicator Date hidden'!AV58="x","x",$AU$2-'Indicator Date hidden'!AV58)</f>
        <v>3</v>
      </c>
      <c r="AV57" s="25">
        <f>IF('Indicator Date hidden'!AW58="x","x",$AV$2-'Indicator Date hidden'!AW58)</f>
        <v>0</v>
      </c>
      <c r="AW57" s="25">
        <f>IF('Indicator Date hidden'!AX58="x","x",$AW$2-'Indicator Date hidden'!AX58)</f>
        <v>0</v>
      </c>
      <c r="AX57" s="25">
        <f>IF('Indicator Date hidden'!AY58="x","x",$AX$2-'Indicator Date hidden'!AY58)</f>
        <v>0</v>
      </c>
      <c r="AY57" s="25">
        <f>IF('Indicator Date hidden'!AZ58="x","x",$AY$2-'Indicator Date hidden'!AZ58)</f>
        <v>0</v>
      </c>
      <c r="AZ57" s="25">
        <f>IF('Indicator Date hidden'!BA58="x","x",$AZ$2-'Indicator Date hidden'!BA58)</f>
        <v>0</v>
      </c>
      <c r="BA57">
        <f t="shared" si="5"/>
        <v>8</v>
      </c>
      <c r="BB57" s="26">
        <f t="shared" si="6"/>
        <v>0.17777777777777778</v>
      </c>
      <c r="BC57">
        <f t="shared" si="7"/>
        <v>5</v>
      </c>
      <c r="BD57" s="26">
        <f t="shared" si="8"/>
        <v>0.56916659888291987</v>
      </c>
      <c r="BE57" s="28">
        <f t="shared" si="9"/>
        <v>0</v>
      </c>
    </row>
    <row r="58" spans="1:57" x14ac:dyDescent="0.35">
      <c r="A58" t="s">
        <v>10219</v>
      </c>
      <c r="B58" s="25">
        <f>IF('Indicator Date hidden'!C59="x","x",$B$2-'Indicator Date hidden'!C59)</f>
        <v>0</v>
      </c>
      <c r="C58" s="25">
        <f>IF('Indicator Date hidden'!D59="x","x",$C$2-'Indicator Date hidden'!D59)</f>
        <v>0</v>
      </c>
      <c r="D58" s="25">
        <f>IF('Indicator Date hidden'!E59="x","x",$D$2-'Indicator Date hidden'!E59)</f>
        <v>0</v>
      </c>
      <c r="E58" s="25">
        <f>IF('Indicator Date hidden'!F59="x","x",$E$2-'Indicator Date hidden'!F59)</f>
        <v>0</v>
      </c>
      <c r="F58" s="25">
        <f>IF('Indicator Date hidden'!G59="x","x",$F$2-'Indicator Date hidden'!G59)</f>
        <v>0</v>
      </c>
      <c r="G58" s="25">
        <f>IF('Indicator Date hidden'!H59="x","x",$G$2-'Indicator Date hidden'!H59)</f>
        <v>0</v>
      </c>
      <c r="H58" s="25">
        <f>IF('Indicator Date hidden'!I59="x","x",$H$2-'Indicator Date hidden'!I59)</f>
        <v>0</v>
      </c>
      <c r="I58" s="25">
        <f>IF('Indicator Date hidden'!J59="x","x",$I$2-'Indicator Date hidden'!J59)</f>
        <v>0</v>
      </c>
      <c r="J58" s="25">
        <f>IF('Indicator Date hidden'!K59="x","x",$J$2-'Indicator Date hidden'!K59)</f>
        <v>0</v>
      </c>
      <c r="K58" s="25">
        <f>IF('Indicator Date hidden'!L59="x","x",$K$2-'Indicator Date hidden'!L59)</f>
        <v>0</v>
      </c>
      <c r="L58" s="25">
        <f>IF('Indicator Date hidden'!M59="x","x",$L$2-'Indicator Date hidden'!M59)</f>
        <v>0</v>
      </c>
      <c r="M58" s="25">
        <f>IF('Indicator Date hidden'!N59="x","x",$M$2-'Indicator Date hidden'!N59)</f>
        <v>0</v>
      </c>
      <c r="N58" s="25">
        <f>IF('Indicator Date hidden'!O59="x","x",$N$2-'Indicator Date hidden'!O59)</f>
        <v>0</v>
      </c>
      <c r="O58" s="25">
        <f>IF('Indicator Date hidden'!P59="x","x",$O$2-'Indicator Date hidden'!P59)</f>
        <v>0</v>
      </c>
      <c r="P58" s="25">
        <f>IF('Indicator Date hidden'!Q59="x","x",$P$2-'Indicator Date hidden'!Q59)</f>
        <v>0</v>
      </c>
      <c r="Q58" s="25">
        <f>IF('Indicator Date hidden'!R59="x","x",$Q$2-'Indicator Date hidden'!R59)</f>
        <v>3</v>
      </c>
      <c r="R58" s="25">
        <f>IF('Indicator Date hidden'!S59="x","x",$R$2-'Indicator Date hidden'!S59)</f>
        <v>0</v>
      </c>
      <c r="S58" s="25">
        <f>IF('Indicator Date hidden'!T59="x","x",$S$2-'Indicator Date hidden'!T59)</f>
        <v>0</v>
      </c>
      <c r="T58" s="25">
        <f>IF('Indicator Date hidden'!U59="x","x",$T$2-'Indicator Date hidden'!U59)</f>
        <v>0</v>
      </c>
      <c r="U58" s="25">
        <f>IF('Indicator Date hidden'!V59="x","x",$U$2-'Indicator Date hidden'!V59)</f>
        <v>0</v>
      </c>
      <c r="V58" s="25">
        <f>IF('Indicator Date hidden'!W59="x","x",$V$2-'Indicator Date hidden'!W59)</f>
        <v>0</v>
      </c>
      <c r="W58" s="25">
        <f>IF('Indicator Date hidden'!X59="x","x",$W$2-'Indicator Date hidden'!X59)</f>
        <v>0</v>
      </c>
      <c r="X58" s="25">
        <f>IF('Indicator Date hidden'!Y59="x","x",$X$2-'Indicator Date hidden'!Y59)</f>
        <v>4</v>
      </c>
      <c r="Y58" s="25">
        <f>IF('Indicator Date hidden'!Z59="x","x",$Y$2-'Indicator Date hidden'!Z59)</f>
        <v>0</v>
      </c>
      <c r="Z58" s="25">
        <f>IF('Indicator Date hidden'!AA59="x","x",$Z$2-'Indicator Date hidden'!AA59)</f>
        <v>0</v>
      </c>
      <c r="AA58" s="25">
        <f>IF('Indicator Date hidden'!AB59="x","x",$AA$2-'Indicator Date hidden'!AB59)</f>
        <v>0</v>
      </c>
      <c r="AB58" s="25">
        <f>IF('Indicator Date hidden'!AC59="x","x",$AB$2-'Indicator Date hidden'!AC59)</f>
        <v>0</v>
      </c>
      <c r="AC58" s="25">
        <f>IF('Indicator Date hidden'!AD59="x","x",$AC$2-'Indicator Date hidden'!AD59)</f>
        <v>0</v>
      </c>
      <c r="AD58" s="25">
        <f>IF('Indicator Date hidden'!AE59="x","x",$AD$2-'Indicator Date hidden'!AE59)</f>
        <v>0</v>
      </c>
      <c r="AE58" s="25">
        <f>IF('Indicator Date hidden'!AF59="x","x",$AE$2-'Indicator Date hidden'!AF59)</f>
        <v>0</v>
      </c>
      <c r="AF58" s="25">
        <f>IF('Indicator Date hidden'!AG59="x","x",$AF$2-'Indicator Date hidden'!AG59)</f>
        <v>3</v>
      </c>
      <c r="AG58" s="25">
        <f>IF('Indicator Date hidden'!AH59="x","x",$AG$2-'Indicator Date hidden'!AH59)</f>
        <v>0</v>
      </c>
      <c r="AH58" s="25">
        <f>IF('Indicator Date hidden'!AI59="x","x",$AH$2-'Indicator Date hidden'!AI59)</f>
        <v>0</v>
      </c>
      <c r="AI58" s="25">
        <f>IF('Indicator Date hidden'!AJ59="x","x",$AI$2-'Indicator Date hidden'!AJ59)</f>
        <v>0</v>
      </c>
      <c r="AJ58" s="25">
        <f>IF('Indicator Date hidden'!AK59="x","x",$AJ$2-'Indicator Date hidden'!AK59)</f>
        <v>1</v>
      </c>
      <c r="AK58" s="25">
        <f>IF('Indicator Date hidden'!AL59="x","x",$AK$2-'Indicator Date hidden'!AL59)</f>
        <v>0</v>
      </c>
      <c r="AL58" s="25">
        <f>IF('Indicator Date hidden'!AM59="x","x",$AL$2-'Indicator Date hidden'!AM59)</f>
        <v>0</v>
      </c>
      <c r="AM58" s="25">
        <f>IF('Indicator Date hidden'!AN59="x","x",$AM$2-'Indicator Date hidden'!AN59)</f>
        <v>0</v>
      </c>
      <c r="AN58" s="25">
        <f>IF('Indicator Date hidden'!AO59="x","x",$AN$2-'Indicator Date hidden'!AO59)</f>
        <v>0</v>
      </c>
      <c r="AO58" s="25">
        <f>IF('Indicator Date hidden'!AP59="x","x",$AO$2-'Indicator Date hidden'!AP59)</f>
        <v>0</v>
      </c>
      <c r="AP58" s="25">
        <f>IF('Indicator Date hidden'!AQ59="x","x",$AP$2-'Indicator Date hidden'!AQ59)</f>
        <v>0</v>
      </c>
      <c r="AQ58" s="25">
        <f>IF('Indicator Date hidden'!AR59="x","x",$AQ$2-'Indicator Date hidden'!AR59)</f>
        <v>0</v>
      </c>
      <c r="AR58" s="25">
        <f>IF('Indicator Date hidden'!AS59="x","x",$AR$2-'Indicator Date hidden'!AS59)</f>
        <v>0</v>
      </c>
      <c r="AS58" s="25">
        <f>IF('Indicator Date hidden'!AT59="x","x",$AS$2-'Indicator Date hidden'!AT59)</f>
        <v>0</v>
      </c>
      <c r="AT58" s="25">
        <f>IF('Indicator Date hidden'!AU59="x","x",$AT$2-'Indicator Date hidden'!AU59)</f>
        <v>0</v>
      </c>
      <c r="AU58" s="25">
        <f>IF('Indicator Date hidden'!AV59="x","x",$AU$2-'Indicator Date hidden'!AV59)</f>
        <v>7</v>
      </c>
      <c r="AV58" s="25">
        <f>IF('Indicator Date hidden'!AW59="x","x",$AV$2-'Indicator Date hidden'!AW59)</f>
        <v>0</v>
      </c>
      <c r="AW58" s="25">
        <f>IF('Indicator Date hidden'!AX59="x","x",$AW$2-'Indicator Date hidden'!AX59)</f>
        <v>0</v>
      </c>
      <c r="AX58" s="25">
        <f>IF('Indicator Date hidden'!AY59="x","x",$AX$2-'Indicator Date hidden'!AY59)</f>
        <v>0</v>
      </c>
      <c r="AY58" s="25">
        <f>IF('Indicator Date hidden'!AZ59="x","x",$AY$2-'Indicator Date hidden'!AZ59)</f>
        <v>0</v>
      </c>
      <c r="AZ58" s="25">
        <f>IF('Indicator Date hidden'!BA59="x","x",$AZ$2-'Indicator Date hidden'!BA59)</f>
        <v>0</v>
      </c>
      <c r="BA58">
        <f t="shared" si="5"/>
        <v>18</v>
      </c>
      <c r="BB58" s="26">
        <f t="shared" si="6"/>
        <v>0.35294117647058826</v>
      </c>
      <c r="BC58">
        <f t="shared" si="7"/>
        <v>5</v>
      </c>
      <c r="BD58" s="26">
        <f t="shared" si="8"/>
        <v>1.2338927625531195</v>
      </c>
      <c r="BE58" s="28">
        <f t="shared" si="9"/>
        <v>0</v>
      </c>
    </row>
    <row r="59" spans="1:57" x14ac:dyDescent="0.35">
      <c r="A59" t="s">
        <v>10223</v>
      </c>
      <c r="B59" s="25">
        <f>IF('Indicator Date hidden'!C60="x","x",$B$2-'Indicator Date hidden'!C60)</f>
        <v>0</v>
      </c>
      <c r="C59" s="25">
        <f>IF('Indicator Date hidden'!D60="x","x",$C$2-'Indicator Date hidden'!D60)</f>
        <v>0</v>
      </c>
      <c r="D59" s="25">
        <f>IF('Indicator Date hidden'!E60="x","x",$D$2-'Indicator Date hidden'!E60)</f>
        <v>0</v>
      </c>
      <c r="E59" s="25">
        <f>IF('Indicator Date hidden'!F60="x","x",$E$2-'Indicator Date hidden'!F60)</f>
        <v>0</v>
      </c>
      <c r="F59" s="25">
        <f>IF('Indicator Date hidden'!G60="x","x",$F$2-'Indicator Date hidden'!G60)</f>
        <v>0</v>
      </c>
      <c r="G59" s="25">
        <f>IF('Indicator Date hidden'!H60="x","x",$G$2-'Indicator Date hidden'!H60)</f>
        <v>0</v>
      </c>
      <c r="H59" s="25">
        <f>IF('Indicator Date hidden'!I60="x","x",$H$2-'Indicator Date hidden'!I60)</f>
        <v>0</v>
      </c>
      <c r="I59" s="25">
        <f>IF('Indicator Date hidden'!J60="x","x",$I$2-'Indicator Date hidden'!J60)</f>
        <v>0</v>
      </c>
      <c r="J59" s="25">
        <f>IF('Indicator Date hidden'!K60="x","x",$J$2-'Indicator Date hidden'!K60)</f>
        <v>0</v>
      </c>
      <c r="K59" s="25">
        <f>IF('Indicator Date hidden'!L60="x","x",$K$2-'Indicator Date hidden'!L60)</f>
        <v>0</v>
      </c>
      <c r="L59" s="25">
        <f>IF('Indicator Date hidden'!M60="x","x",$L$2-'Indicator Date hidden'!M60)</f>
        <v>0</v>
      </c>
      <c r="M59" s="25">
        <f>IF('Indicator Date hidden'!N60="x","x",$M$2-'Indicator Date hidden'!N60)</f>
        <v>0</v>
      </c>
      <c r="N59" s="25">
        <f>IF('Indicator Date hidden'!O60="x","x",$N$2-'Indicator Date hidden'!O60)</f>
        <v>0</v>
      </c>
      <c r="O59" s="25">
        <f>IF('Indicator Date hidden'!P60="x","x",$O$2-'Indicator Date hidden'!P60)</f>
        <v>0</v>
      </c>
      <c r="P59" s="25">
        <f>IF('Indicator Date hidden'!Q60="x","x",$P$2-'Indicator Date hidden'!Q60)</f>
        <v>0</v>
      </c>
      <c r="Q59" s="25" t="str">
        <f>IF('Indicator Date hidden'!R60="x","x",$Q$2-'Indicator Date hidden'!R60)</f>
        <v>x</v>
      </c>
      <c r="R59" s="25">
        <f>IF('Indicator Date hidden'!S60="x","x",$R$2-'Indicator Date hidden'!S60)</f>
        <v>0</v>
      </c>
      <c r="S59" s="25">
        <f>IF('Indicator Date hidden'!T60="x","x",$S$2-'Indicator Date hidden'!T60)</f>
        <v>0</v>
      </c>
      <c r="T59" s="25">
        <f>IF('Indicator Date hidden'!U60="x","x",$T$2-'Indicator Date hidden'!U60)</f>
        <v>0</v>
      </c>
      <c r="U59" s="25">
        <f>IF('Indicator Date hidden'!V60="x","x",$U$2-'Indicator Date hidden'!V60)</f>
        <v>0</v>
      </c>
      <c r="V59" s="25">
        <f>IF('Indicator Date hidden'!W60="x","x",$V$2-'Indicator Date hidden'!W60)</f>
        <v>0</v>
      </c>
      <c r="W59" s="25">
        <f>IF('Indicator Date hidden'!X60="x","x",$W$2-'Indicator Date hidden'!X60)</f>
        <v>10</v>
      </c>
      <c r="X59" s="25">
        <f>IF('Indicator Date hidden'!Y60="x","x",$X$2-'Indicator Date hidden'!Y60)</f>
        <v>4</v>
      </c>
      <c r="Y59" s="25">
        <f>IF('Indicator Date hidden'!Z60="x","x",$Y$2-'Indicator Date hidden'!Z60)</f>
        <v>0</v>
      </c>
      <c r="Z59" s="25">
        <f>IF('Indicator Date hidden'!AA60="x","x",$Z$2-'Indicator Date hidden'!AA60)</f>
        <v>0</v>
      </c>
      <c r="AA59" s="25">
        <f>IF('Indicator Date hidden'!AB60="x","x",$AA$2-'Indicator Date hidden'!AB60)</f>
        <v>0</v>
      </c>
      <c r="AB59" s="25">
        <f>IF('Indicator Date hidden'!AC60="x","x",$AB$2-'Indicator Date hidden'!AC60)</f>
        <v>0</v>
      </c>
      <c r="AC59" s="25">
        <f>IF('Indicator Date hidden'!AD60="x","x",$AC$2-'Indicator Date hidden'!AD60)</f>
        <v>0</v>
      </c>
      <c r="AD59" s="25" t="str">
        <f>IF('Indicator Date hidden'!AE60="x","x",$AD$2-'Indicator Date hidden'!AE60)</f>
        <v>x</v>
      </c>
      <c r="AE59" s="25">
        <f>IF('Indicator Date hidden'!AF60="x","x",$AE$2-'Indicator Date hidden'!AF60)</f>
        <v>0</v>
      </c>
      <c r="AF59" s="25">
        <f>IF('Indicator Date hidden'!AG60="x","x",$AF$2-'Indicator Date hidden'!AG60)</f>
        <v>5</v>
      </c>
      <c r="AG59" s="25">
        <f>IF('Indicator Date hidden'!AH60="x","x",$AG$2-'Indicator Date hidden'!AH60)</f>
        <v>0</v>
      </c>
      <c r="AH59" s="25">
        <f>IF('Indicator Date hidden'!AI60="x","x",$AH$2-'Indicator Date hidden'!AI60)</f>
        <v>0</v>
      </c>
      <c r="AI59" s="25">
        <f>IF('Indicator Date hidden'!AJ60="x","x",$AI$2-'Indicator Date hidden'!AJ60)</f>
        <v>0</v>
      </c>
      <c r="AJ59" s="25" t="str">
        <f>IF('Indicator Date hidden'!AK60="x","x",$AJ$2-'Indicator Date hidden'!AK60)</f>
        <v>x</v>
      </c>
      <c r="AK59" s="25">
        <f>IF('Indicator Date hidden'!AL60="x","x",$AK$2-'Indicator Date hidden'!AL60)</f>
        <v>1</v>
      </c>
      <c r="AL59" s="25">
        <f>IF('Indicator Date hidden'!AM60="x","x",$AL$2-'Indicator Date hidden'!AM60)</f>
        <v>0</v>
      </c>
      <c r="AM59" s="25">
        <f>IF('Indicator Date hidden'!AN60="x","x",$AM$2-'Indicator Date hidden'!AN60)</f>
        <v>0</v>
      </c>
      <c r="AN59" s="25">
        <f>IF('Indicator Date hidden'!AO60="x","x",$AN$2-'Indicator Date hidden'!AO60)</f>
        <v>0</v>
      </c>
      <c r="AO59" s="25">
        <f>IF('Indicator Date hidden'!AP60="x","x",$AO$2-'Indicator Date hidden'!AP60)</f>
        <v>0</v>
      </c>
      <c r="AP59" s="25">
        <f>IF('Indicator Date hidden'!AQ60="x","x",$AP$2-'Indicator Date hidden'!AQ60)</f>
        <v>0</v>
      </c>
      <c r="AQ59" s="25">
        <f>IF('Indicator Date hidden'!AR60="x","x",$AQ$2-'Indicator Date hidden'!AR60)</f>
        <v>0</v>
      </c>
      <c r="AR59" s="25">
        <f>IF('Indicator Date hidden'!AS60="x","x",$AR$2-'Indicator Date hidden'!AS60)</f>
        <v>0</v>
      </c>
      <c r="AS59" s="25" t="str">
        <f>IF('Indicator Date hidden'!AT60="x","x",$AS$2-'Indicator Date hidden'!AT60)</f>
        <v>x</v>
      </c>
      <c r="AT59" s="25">
        <f>IF('Indicator Date hidden'!AU60="x","x",$AT$2-'Indicator Date hidden'!AU60)</f>
        <v>0</v>
      </c>
      <c r="AU59" s="25" t="str">
        <f>IF('Indicator Date hidden'!AV60="x","x",$AU$2-'Indicator Date hidden'!AV60)</f>
        <v>x</v>
      </c>
      <c r="AV59" s="25">
        <f>IF('Indicator Date hidden'!AW60="x","x",$AV$2-'Indicator Date hidden'!AW60)</f>
        <v>0</v>
      </c>
      <c r="AW59" s="25">
        <f>IF('Indicator Date hidden'!AX60="x","x",$AW$2-'Indicator Date hidden'!AX60)</f>
        <v>0</v>
      </c>
      <c r="AX59" s="25">
        <f>IF('Indicator Date hidden'!AY60="x","x",$AX$2-'Indicator Date hidden'!AY60)</f>
        <v>0</v>
      </c>
      <c r="AY59" s="25">
        <f>IF('Indicator Date hidden'!AZ60="x","x",$AY$2-'Indicator Date hidden'!AZ60)</f>
        <v>0</v>
      </c>
      <c r="AZ59" s="25">
        <f>IF('Indicator Date hidden'!BA60="x","x",$AZ$2-'Indicator Date hidden'!BA60)</f>
        <v>0</v>
      </c>
      <c r="BA59">
        <f t="shared" si="5"/>
        <v>20</v>
      </c>
      <c r="BB59" s="26">
        <f t="shared" si="6"/>
        <v>0.43478260869565216</v>
      </c>
      <c r="BC59">
        <f t="shared" si="7"/>
        <v>4</v>
      </c>
      <c r="BD59" s="26">
        <f t="shared" si="8"/>
        <v>1.702327995691469</v>
      </c>
      <c r="BE59" s="28">
        <f t="shared" si="9"/>
        <v>0</v>
      </c>
    </row>
    <row r="60" spans="1:57" x14ac:dyDescent="0.35">
      <c r="A60" t="s">
        <v>10221</v>
      </c>
      <c r="B60" s="25">
        <f>IF('Indicator Date hidden'!C61="x","x",$B$2-'Indicator Date hidden'!C61)</f>
        <v>0</v>
      </c>
      <c r="C60" s="25">
        <f>IF('Indicator Date hidden'!D61="x","x",$C$2-'Indicator Date hidden'!D61)</f>
        <v>0</v>
      </c>
      <c r="D60" s="25">
        <f>IF('Indicator Date hidden'!E61="x","x",$D$2-'Indicator Date hidden'!E61)</f>
        <v>0</v>
      </c>
      <c r="E60" s="25">
        <f>IF('Indicator Date hidden'!F61="x","x",$E$2-'Indicator Date hidden'!F61)</f>
        <v>0</v>
      </c>
      <c r="F60" s="25">
        <f>IF('Indicator Date hidden'!G61="x","x",$F$2-'Indicator Date hidden'!G61)</f>
        <v>0</v>
      </c>
      <c r="G60" s="25">
        <f>IF('Indicator Date hidden'!H61="x","x",$G$2-'Indicator Date hidden'!H61)</f>
        <v>0</v>
      </c>
      <c r="H60" s="25">
        <f>IF('Indicator Date hidden'!I61="x","x",$H$2-'Indicator Date hidden'!I61)</f>
        <v>0</v>
      </c>
      <c r="I60" s="25">
        <f>IF('Indicator Date hidden'!J61="x","x",$I$2-'Indicator Date hidden'!J61)</f>
        <v>0</v>
      </c>
      <c r="J60" s="25">
        <f>IF('Indicator Date hidden'!K61="x","x",$J$2-'Indicator Date hidden'!K61)</f>
        <v>0</v>
      </c>
      <c r="K60" s="25">
        <f>IF('Indicator Date hidden'!L61="x","x",$K$2-'Indicator Date hidden'!L61)</f>
        <v>0</v>
      </c>
      <c r="L60" s="25">
        <f>IF('Indicator Date hidden'!M61="x","x",$L$2-'Indicator Date hidden'!M61)</f>
        <v>0</v>
      </c>
      <c r="M60" s="25">
        <f>IF('Indicator Date hidden'!N61="x","x",$M$2-'Indicator Date hidden'!N61)</f>
        <v>0</v>
      </c>
      <c r="N60" s="25">
        <f>IF('Indicator Date hidden'!O61="x","x",$N$2-'Indicator Date hidden'!O61)</f>
        <v>0</v>
      </c>
      <c r="O60" s="25">
        <f>IF('Indicator Date hidden'!P61="x","x",$O$2-'Indicator Date hidden'!P61)</f>
        <v>0</v>
      </c>
      <c r="P60" s="25">
        <f>IF('Indicator Date hidden'!Q61="x","x",$P$2-'Indicator Date hidden'!Q61)</f>
        <v>0</v>
      </c>
      <c r="Q60" s="25" t="str">
        <f>IF('Indicator Date hidden'!R61="x","x",$Q$2-'Indicator Date hidden'!R61)</f>
        <v>x</v>
      </c>
      <c r="R60" s="25">
        <f>IF('Indicator Date hidden'!S61="x","x",$R$2-'Indicator Date hidden'!S61)</f>
        <v>0</v>
      </c>
      <c r="S60" s="25">
        <f>IF('Indicator Date hidden'!T61="x","x",$S$2-'Indicator Date hidden'!T61)</f>
        <v>0</v>
      </c>
      <c r="T60" s="25">
        <f>IF('Indicator Date hidden'!U61="x","x",$T$2-'Indicator Date hidden'!U61)</f>
        <v>0</v>
      </c>
      <c r="U60" s="25" t="str">
        <f>IF('Indicator Date hidden'!V61="x","x",$U$2-'Indicator Date hidden'!V61)</f>
        <v>x</v>
      </c>
      <c r="V60" s="25">
        <f>IF('Indicator Date hidden'!W61="x","x",$V$2-'Indicator Date hidden'!W61)</f>
        <v>0</v>
      </c>
      <c r="W60" s="25" t="str">
        <f>IF('Indicator Date hidden'!X61="x","x",$W$2-'Indicator Date hidden'!X61)</f>
        <v>x</v>
      </c>
      <c r="X60" s="25">
        <f>IF('Indicator Date hidden'!Y61="x","x",$X$2-'Indicator Date hidden'!Y61)</f>
        <v>4</v>
      </c>
      <c r="Y60" s="25">
        <f>IF('Indicator Date hidden'!Z61="x","x",$Y$2-'Indicator Date hidden'!Z61)</f>
        <v>0</v>
      </c>
      <c r="Z60" s="25">
        <f>IF('Indicator Date hidden'!AA61="x","x",$Z$2-'Indicator Date hidden'!AA61)</f>
        <v>0</v>
      </c>
      <c r="AA60" s="25" t="str">
        <f>IF('Indicator Date hidden'!AB61="x","x",$AA$2-'Indicator Date hidden'!AB61)</f>
        <v>x</v>
      </c>
      <c r="AB60" s="25">
        <f>IF('Indicator Date hidden'!AC61="x","x",$AB$2-'Indicator Date hidden'!AC61)</f>
        <v>0</v>
      </c>
      <c r="AC60" s="25">
        <f>IF('Indicator Date hidden'!AD61="x","x",$AC$2-'Indicator Date hidden'!AD61)</f>
        <v>0</v>
      </c>
      <c r="AD60" s="25" t="str">
        <f>IF('Indicator Date hidden'!AE61="x","x",$AD$2-'Indicator Date hidden'!AE61)</f>
        <v>x</v>
      </c>
      <c r="AE60" s="25">
        <f>IF('Indicator Date hidden'!AF61="x","x",$AE$2-'Indicator Date hidden'!AF61)</f>
        <v>0</v>
      </c>
      <c r="AF60" s="25">
        <f>IF('Indicator Date hidden'!AG61="x","x",$AF$2-'Indicator Date hidden'!AG61)</f>
        <v>1</v>
      </c>
      <c r="AG60" s="25">
        <f>IF('Indicator Date hidden'!AH61="x","x",$AG$2-'Indicator Date hidden'!AH61)</f>
        <v>0</v>
      </c>
      <c r="AH60" s="25">
        <f>IF('Indicator Date hidden'!AI61="x","x",$AH$2-'Indicator Date hidden'!AI61)</f>
        <v>0</v>
      </c>
      <c r="AI60" s="25">
        <f>IF('Indicator Date hidden'!AJ61="x","x",$AI$2-'Indicator Date hidden'!AJ61)</f>
        <v>0</v>
      </c>
      <c r="AJ60" s="25" t="str">
        <f>IF('Indicator Date hidden'!AK61="x","x",$AJ$2-'Indicator Date hidden'!AK61)</f>
        <v>x</v>
      </c>
      <c r="AK60" s="25">
        <f>IF('Indicator Date hidden'!AL61="x","x",$AK$2-'Indicator Date hidden'!AL61)</f>
        <v>1</v>
      </c>
      <c r="AL60" s="25">
        <f>IF('Indicator Date hidden'!AM61="x","x",$AL$2-'Indicator Date hidden'!AM61)</f>
        <v>0</v>
      </c>
      <c r="AM60" s="25">
        <f>IF('Indicator Date hidden'!AN61="x","x",$AM$2-'Indicator Date hidden'!AN61)</f>
        <v>0</v>
      </c>
      <c r="AN60" s="25">
        <f>IF('Indicator Date hidden'!AO61="x","x",$AN$2-'Indicator Date hidden'!AO61)</f>
        <v>0</v>
      </c>
      <c r="AO60" s="25">
        <f>IF('Indicator Date hidden'!AP61="x","x",$AO$2-'Indicator Date hidden'!AP61)</f>
        <v>0</v>
      </c>
      <c r="AP60" s="25">
        <f>IF('Indicator Date hidden'!AQ61="x","x",$AP$2-'Indicator Date hidden'!AQ61)</f>
        <v>0</v>
      </c>
      <c r="AQ60" s="25">
        <f>IF('Indicator Date hidden'!AR61="x","x",$AQ$2-'Indicator Date hidden'!AR61)</f>
        <v>0</v>
      </c>
      <c r="AR60" s="25">
        <f>IF('Indicator Date hidden'!AS61="x","x",$AR$2-'Indicator Date hidden'!AS61)</f>
        <v>0</v>
      </c>
      <c r="AS60" s="25">
        <f>IF('Indicator Date hidden'!AT61="x","x",$AS$2-'Indicator Date hidden'!AT61)</f>
        <v>0</v>
      </c>
      <c r="AT60" s="25">
        <f>IF('Indicator Date hidden'!AU61="x","x",$AT$2-'Indicator Date hidden'!AU61)</f>
        <v>0</v>
      </c>
      <c r="AU60" s="25" t="str">
        <f>IF('Indicator Date hidden'!AV61="x","x",$AU$2-'Indicator Date hidden'!AV61)</f>
        <v>x</v>
      </c>
      <c r="AV60" s="25">
        <f>IF('Indicator Date hidden'!AW61="x","x",$AV$2-'Indicator Date hidden'!AW61)</f>
        <v>0</v>
      </c>
      <c r="AW60" s="25">
        <f>IF('Indicator Date hidden'!AX61="x","x",$AW$2-'Indicator Date hidden'!AX61)</f>
        <v>0</v>
      </c>
      <c r="AX60" s="25">
        <f>IF('Indicator Date hidden'!AY61="x","x",$AX$2-'Indicator Date hidden'!AY61)</f>
        <v>0</v>
      </c>
      <c r="AY60" s="25">
        <f>IF('Indicator Date hidden'!AZ61="x","x",$AY$2-'Indicator Date hidden'!AZ61)</f>
        <v>0</v>
      </c>
      <c r="AZ60" s="25">
        <f>IF('Indicator Date hidden'!BA61="x","x",$AZ$2-'Indicator Date hidden'!BA61)</f>
        <v>0</v>
      </c>
      <c r="BA60">
        <f t="shared" si="5"/>
        <v>6</v>
      </c>
      <c r="BB60" s="26">
        <f t="shared" si="6"/>
        <v>0.13636363636363635</v>
      </c>
      <c r="BC60">
        <f t="shared" si="7"/>
        <v>3</v>
      </c>
      <c r="BD60" s="26">
        <f t="shared" si="8"/>
        <v>0.62489668567579637</v>
      </c>
      <c r="BE60" s="28">
        <f t="shared" si="9"/>
        <v>0</v>
      </c>
    </row>
    <row r="61" spans="1:57" x14ac:dyDescent="0.35">
      <c r="A61" t="s">
        <v>10225</v>
      </c>
      <c r="B61" s="25">
        <f>IF('Indicator Date hidden'!C62="x","x",$B$2-'Indicator Date hidden'!C62)</f>
        <v>0</v>
      </c>
      <c r="C61" s="25">
        <f>IF('Indicator Date hidden'!D62="x","x",$C$2-'Indicator Date hidden'!D62)</f>
        <v>0</v>
      </c>
      <c r="D61" s="25">
        <f>IF('Indicator Date hidden'!E62="x","x",$D$2-'Indicator Date hidden'!E62)</f>
        <v>0</v>
      </c>
      <c r="E61" s="25">
        <f>IF('Indicator Date hidden'!F62="x","x",$E$2-'Indicator Date hidden'!F62)</f>
        <v>0</v>
      </c>
      <c r="F61" s="25">
        <f>IF('Indicator Date hidden'!G62="x","x",$F$2-'Indicator Date hidden'!G62)</f>
        <v>0</v>
      </c>
      <c r="G61" s="25">
        <f>IF('Indicator Date hidden'!H62="x","x",$G$2-'Indicator Date hidden'!H62)</f>
        <v>0</v>
      </c>
      <c r="H61" s="25">
        <f>IF('Indicator Date hidden'!I62="x","x",$H$2-'Indicator Date hidden'!I62)</f>
        <v>0</v>
      </c>
      <c r="I61" s="25">
        <f>IF('Indicator Date hidden'!J62="x","x",$I$2-'Indicator Date hidden'!J62)</f>
        <v>0</v>
      </c>
      <c r="J61" s="25">
        <f>IF('Indicator Date hidden'!K62="x","x",$J$2-'Indicator Date hidden'!K62)</f>
        <v>0</v>
      </c>
      <c r="K61" s="25">
        <f>IF('Indicator Date hidden'!L62="x","x",$K$2-'Indicator Date hidden'!L62)</f>
        <v>0</v>
      </c>
      <c r="L61" s="25">
        <f>IF('Indicator Date hidden'!M62="x","x",$L$2-'Indicator Date hidden'!M62)</f>
        <v>0</v>
      </c>
      <c r="M61" s="25">
        <f>IF('Indicator Date hidden'!N62="x","x",$M$2-'Indicator Date hidden'!N62)</f>
        <v>0</v>
      </c>
      <c r="N61" s="25">
        <f>IF('Indicator Date hidden'!O62="x","x",$N$2-'Indicator Date hidden'!O62)</f>
        <v>0</v>
      </c>
      <c r="O61" s="25">
        <f>IF('Indicator Date hidden'!P62="x","x",$O$2-'Indicator Date hidden'!P62)</f>
        <v>0</v>
      </c>
      <c r="P61" s="25">
        <f>IF('Indicator Date hidden'!Q62="x","x",$P$2-'Indicator Date hidden'!Q62)</f>
        <v>0</v>
      </c>
      <c r="Q61" s="25" t="str">
        <f>IF('Indicator Date hidden'!R62="x","x",$Q$2-'Indicator Date hidden'!R62)</f>
        <v>x</v>
      </c>
      <c r="R61" s="25">
        <f>IF('Indicator Date hidden'!S62="x","x",$R$2-'Indicator Date hidden'!S62)</f>
        <v>0</v>
      </c>
      <c r="S61" s="25">
        <f>IF('Indicator Date hidden'!T62="x","x",$S$2-'Indicator Date hidden'!T62)</f>
        <v>0</v>
      </c>
      <c r="T61" s="25">
        <f>IF('Indicator Date hidden'!U62="x","x",$T$2-'Indicator Date hidden'!U62)</f>
        <v>0</v>
      </c>
      <c r="U61" s="25" t="str">
        <f>IF('Indicator Date hidden'!V62="x","x",$U$2-'Indicator Date hidden'!V62)</f>
        <v>x</v>
      </c>
      <c r="V61" s="25">
        <f>IF('Indicator Date hidden'!W62="x","x",$V$2-'Indicator Date hidden'!W62)</f>
        <v>0</v>
      </c>
      <c r="W61" s="25" t="str">
        <f>IF('Indicator Date hidden'!X62="x","x",$W$2-'Indicator Date hidden'!X62)</f>
        <v>x</v>
      </c>
      <c r="X61" s="25">
        <f>IF('Indicator Date hidden'!Y62="x","x",$X$2-'Indicator Date hidden'!Y62)</f>
        <v>1</v>
      </c>
      <c r="Y61" s="25">
        <f>IF('Indicator Date hidden'!Z62="x","x",$Y$2-'Indicator Date hidden'!Z62)</f>
        <v>0</v>
      </c>
      <c r="Z61" s="25">
        <f>IF('Indicator Date hidden'!AA62="x","x",$Z$2-'Indicator Date hidden'!AA62)</f>
        <v>0</v>
      </c>
      <c r="AA61" s="25" t="str">
        <f>IF('Indicator Date hidden'!AB62="x","x",$AA$2-'Indicator Date hidden'!AB62)</f>
        <v>x</v>
      </c>
      <c r="AB61" s="25">
        <f>IF('Indicator Date hidden'!AC62="x","x",$AB$2-'Indicator Date hidden'!AC62)</f>
        <v>0</v>
      </c>
      <c r="AC61" s="25">
        <f>IF('Indicator Date hidden'!AD62="x","x",$AC$2-'Indicator Date hidden'!AD62)</f>
        <v>0</v>
      </c>
      <c r="AD61" s="25" t="str">
        <f>IF('Indicator Date hidden'!AE62="x","x",$AD$2-'Indicator Date hidden'!AE62)</f>
        <v>x</v>
      </c>
      <c r="AE61" s="25">
        <f>IF('Indicator Date hidden'!AF62="x","x",$AE$2-'Indicator Date hidden'!AF62)</f>
        <v>0</v>
      </c>
      <c r="AF61" s="25">
        <f>IF('Indicator Date hidden'!AG62="x","x",$AF$2-'Indicator Date hidden'!AG62)</f>
        <v>1</v>
      </c>
      <c r="AG61" s="25">
        <f>IF('Indicator Date hidden'!AH62="x","x",$AG$2-'Indicator Date hidden'!AH62)</f>
        <v>0</v>
      </c>
      <c r="AH61" s="25">
        <f>IF('Indicator Date hidden'!AI62="x","x",$AH$2-'Indicator Date hidden'!AI62)</f>
        <v>0</v>
      </c>
      <c r="AI61" s="25">
        <f>IF('Indicator Date hidden'!AJ62="x","x",$AI$2-'Indicator Date hidden'!AJ62)</f>
        <v>0</v>
      </c>
      <c r="AJ61" s="25" t="str">
        <f>IF('Indicator Date hidden'!AK62="x","x",$AJ$2-'Indicator Date hidden'!AK62)</f>
        <v>x</v>
      </c>
      <c r="AK61" s="25">
        <f>IF('Indicator Date hidden'!AL62="x","x",$AK$2-'Indicator Date hidden'!AL62)</f>
        <v>1</v>
      </c>
      <c r="AL61" s="25">
        <f>IF('Indicator Date hidden'!AM62="x","x",$AL$2-'Indicator Date hidden'!AM62)</f>
        <v>0</v>
      </c>
      <c r="AM61" s="25">
        <f>IF('Indicator Date hidden'!AN62="x","x",$AM$2-'Indicator Date hidden'!AN62)</f>
        <v>0</v>
      </c>
      <c r="AN61" s="25">
        <f>IF('Indicator Date hidden'!AO62="x","x",$AN$2-'Indicator Date hidden'!AO62)</f>
        <v>0</v>
      </c>
      <c r="AO61" s="25">
        <f>IF('Indicator Date hidden'!AP62="x","x",$AO$2-'Indicator Date hidden'!AP62)</f>
        <v>0</v>
      </c>
      <c r="AP61" s="25">
        <f>IF('Indicator Date hidden'!AQ62="x","x",$AP$2-'Indicator Date hidden'!AQ62)</f>
        <v>0</v>
      </c>
      <c r="AQ61" s="25">
        <f>IF('Indicator Date hidden'!AR62="x","x",$AQ$2-'Indicator Date hidden'!AR62)</f>
        <v>0</v>
      </c>
      <c r="AR61" s="25">
        <f>IF('Indicator Date hidden'!AS62="x","x",$AR$2-'Indicator Date hidden'!AS62)</f>
        <v>0</v>
      </c>
      <c r="AS61" s="25">
        <f>IF('Indicator Date hidden'!AT62="x","x",$AS$2-'Indicator Date hidden'!AT62)</f>
        <v>0</v>
      </c>
      <c r="AT61" s="25">
        <f>IF('Indicator Date hidden'!AU62="x","x",$AT$2-'Indicator Date hidden'!AU62)</f>
        <v>0</v>
      </c>
      <c r="AU61" s="25" t="str">
        <f>IF('Indicator Date hidden'!AV62="x","x",$AU$2-'Indicator Date hidden'!AV62)</f>
        <v>x</v>
      </c>
      <c r="AV61" s="25">
        <f>IF('Indicator Date hidden'!AW62="x","x",$AV$2-'Indicator Date hidden'!AW62)</f>
        <v>0</v>
      </c>
      <c r="AW61" s="25">
        <f>IF('Indicator Date hidden'!AX62="x","x",$AW$2-'Indicator Date hidden'!AX62)</f>
        <v>0</v>
      </c>
      <c r="AX61" s="25">
        <f>IF('Indicator Date hidden'!AY62="x","x",$AX$2-'Indicator Date hidden'!AY62)</f>
        <v>0</v>
      </c>
      <c r="AY61" s="25">
        <f>IF('Indicator Date hidden'!AZ62="x","x",$AY$2-'Indicator Date hidden'!AZ62)</f>
        <v>0</v>
      </c>
      <c r="AZ61" s="25">
        <f>IF('Indicator Date hidden'!BA62="x","x",$AZ$2-'Indicator Date hidden'!BA62)</f>
        <v>0</v>
      </c>
      <c r="BA61">
        <f t="shared" si="5"/>
        <v>3</v>
      </c>
      <c r="BB61" s="26">
        <f t="shared" si="6"/>
        <v>6.8181818181818177E-2</v>
      </c>
      <c r="BC61">
        <f t="shared" si="7"/>
        <v>3</v>
      </c>
      <c r="BD61" s="26">
        <f t="shared" si="8"/>
        <v>0.25205764787294127</v>
      </c>
      <c r="BE61" s="28">
        <f t="shared" si="9"/>
        <v>0</v>
      </c>
    </row>
    <row r="62" spans="1:57" x14ac:dyDescent="0.35">
      <c r="A62" t="s">
        <v>10229</v>
      </c>
      <c r="B62" s="25">
        <f>IF('Indicator Date hidden'!C63="x","x",$B$2-'Indicator Date hidden'!C63)</f>
        <v>0</v>
      </c>
      <c r="C62" s="25">
        <f>IF('Indicator Date hidden'!D63="x","x",$C$2-'Indicator Date hidden'!D63)</f>
        <v>0</v>
      </c>
      <c r="D62" s="25">
        <f>IF('Indicator Date hidden'!E63="x","x",$D$2-'Indicator Date hidden'!E63)</f>
        <v>0</v>
      </c>
      <c r="E62" s="25">
        <f>IF('Indicator Date hidden'!F63="x","x",$E$2-'Indicator Date hidden'!F63)</f>
        <v>0</v>
      </c>
      <c r="F62" s="25">
        <f>IF('Indicator Date hidden'!G63="x","x",$F$2-'Indicator Date hidden'!G63)</f>
        <v>0</v>
      </c>
      <c r="G62" s="25">
        <f>IF('Indicator Date hidden'!H63="x","x",$G$2-'Indicator Date hidden'!H63)</f>
        <v>0</v>
      </c>
      <c r="H62" s="25">
        <f>IF('Indicator Date hidden'!I63="x","x",$H$2-'Indicator Date hidden'!I63)</f>
        <v>0</v>
      </c>
      <c r="I62" s="25">
        <f>IF('Indicator Date hidden'!J63="x","x",$I$2-'Indicator Date hidden'!J63)</f>
        <v>0</v>
      </c>
      <c r="J62" s="25">
        <f>IF('Indicator Date hidden'!K63="x","x",$J$2-'Indicator Date hidden'!K63)</f>
        <v>0</v>
      </c>
      <c r="K62" s="25">
        <f>IF('Indicator Date hidden'!L63="x","x",$K$2-'Indicator Date hidden'!L63)</f>
        <v>0</v>
      </c>
      <c r="L62" s="25">
        <f>IF('Indicator Date hidden'!M63="x","x",$L$2-'Indicator Date hidden'!M63)</f>
        <v>0</v>
      </c>
      <c r="M62" s="25">
        <f>IF('Indicator Date hidden'!N63="x","x",$M$2-'Indicator Date hidden'!N63)</f>
        <v>0</v>
      </c>
      <c r="N62" s="25">
        <f>IF('Indicator Date hidden'!O63="x","x",$N$2-'Indicator Date hidden'!O63)</f>
        <v>0</v>
      </c>
      <c r="O62" s="25">
        <f>IF('Indicator Date hidden'!P63="x","x",$O$2-'Indicator Date hidden'!P63)</f>
        <v>0</v>
      </c>
      <c r="P62" s="25">
        <f>IF('Indicator Date hidden'!Q63="x","x",$P$2-'Indicator Date hidden'!Q63)</f>
        <v>0</v>
      </c>
      <c r="Q62" s="25">
        <f>IF('Indicator Date hidden'!R63="x","x",$Q$2-'Indicator Date hidden'!R63)</f>
        <v>2</v>
      </c>
      <c r="R62" s="25">
        <f>IF('Indicator Date hidden'!S63="x","x",$R$2-'Indicator Date hidden'!S63)</f>
        <v>0</v>
      </c>
      <c r="S62" s="25">
        <f>IF('Indicator Date hidden'!T63="x","x",$S$2-'Indicator Date hidden'!T63)</f>
        <v>0</v>
      </c>
      <c r="T62" s="25">
        <f>IF('Indicator Date hidden'!U63="x","x",$T$2-'Indicator Date hidden'!U63)</f>
        <v>0</v>
      </c>
      <c r="U62" s="25">
        <f>IF('Indicator Date hidden'!V63="x","x",$U$2-'Indicator Date hidden'!V63)</f>
        <v>0</v>
      </c>
      <c r="V62" s="25">
        <f>IF('Indicator Date hidden'!W63="x","x",$V$2-'Indicator Date hidden'!W63)</f>
        <v>0</v>
      </c>
      <c r="W62" s="25">
        <f>IF('Indicator Date hidden'!X63="x","x",$W$2-'Indicator Date hidden'!X63)</f>
        <v>2</v>
      </c>
      <c r="X62" s="25" t="str">
        <f>IF('Indicator Date hidden'!Y63="x","x",$X$2-'Indicator Date hidden'!Y63)</f>
        <v>x</v>
      </c>
      <c r="Y62" s="25">
        <f>IF('Indicator Date hidden'!Z63="x","x",$Y$2-'Indicator Date hidden'!Z63)</f>
        <v>0</v>
      </c>
      <c r="Z62" s="25">
        <f>IF('Indicator Date hidden'!AA63="x","x",$Z$2-'Indicator Date hidden'!AA63)</f>
        <v>0</v>
      </c>
      <c r="AA62" s="25">
        <f>IF('Indicator Date hidden'!AB63="x","x",$AA$2-'Indicator Date hidden'!AB63)</f>
        <v>0</v>
      </c>
      <c r="AB62" s="25">
        <f>IF('Indicator Date hidden'!AC63="x","x",$AB$2-'Indicator Date hidden'!AC63)</f>
        <v>0</v>
      </c>
      <c r="AC62" s="25">
        <f>IF('Indicator Date hidden'!AD63="x","x",$AC$2-'Indicator Date hidden'!AD63)</f>
        <v>0</v>
      </c>
      <c r="AD62" s="25">
        <f>IF('Indicator Date hidden'!AE63="x","x",$AD$2-'Indicator Date hidden'!AE63)</f>
        <v>0</v>
      </c>
      <c r="AE62" s="25">
        <f>IF('Indicator Date hidden'!AF63="x","x",$AE$2-'Indicator Date hidden'!AF63)</f>
        <v>0</v>
      </c>
      <c r="AF62" s="25">
        <f>IF('Indicator Date hidden'!AG63="x","x",$AF$2-'Indicator Date hidden'!AG63)</f>
        <v>8</v>
      </c>
      <c r="AG62" s="25">
        <f>IF('Indicator Date hidden'!AH63="x","x",$AG$2-'Indicator Date hidden'!AH63)</f>
        <v>0</v>
      </c>
      <c r="AH62" s="25">
        <f>IF('Indicator Date hidden'!AI63="x","x",$AH$2-'Indicator Date hidden'!AI63)</f>
        <v>0</v>
      </c>
      <c r="AI62" s="25">
        <f>IF('Indicator Date hidden'!AJ63="x","x",$AI$2-'Indicator Date hidden'!AJ63)</f>
        <v>0</v>
      </c>
      <c r="AJ62" s="25" t="str">
        <f>IF('Indicator Date hidden'!AK63="x","x",$AJ$2-'Indicator Date hidden'!AK63)</f>
        <v>x</v>
      </c>
      <c r="AK62" s="25">
        <f>IF('Indicator Date hidden'!AL63="x","x",$AK$2-'Indicator Date hidden'!AL63)</f>
        <v>1</v>
      </c>
      <c r="AL62" s="25">
        <f>IF('Indicator Date hidden'!AM63="x","x",$AL$2-'Indicator Date hidden'!AM63)</f>
        <v>0</v>
      </c>
      <c r="AM62" s="25">
        <f>IF('Indicator Date hidden'!AN63="x","x",$AM$2-'Indicator Date hidden'!AN63)</f>
        <v>0</v>
      </c>
      <c r="AN62" s="25">
        <f>IF('Indicator Date hidden'!AO63="x","x",$AN$2-'Indicator Date hidden'!AO63)</f>
        <v>0</v>
      </c>
      <c r="AO62" s="25">
        <f>IF('Indicator Date hidden'!AP63="x","x",$AO$2-'Indicator Date hidden'!AP63)</f>
        <v>0</v>
      </c>
      <c r="AP62" s="25">
        <f>IF('Indicator Date hidden'!AQ63="x","x",$AP$2-'Indicator Date hidden'!AQ63)</f>
        <v>0</v>
      </c>
      <c r="AQ62" s="25">
        <f>IF('Indicator Date hidden'!AR63="x","x",$AQ$2-'Indicator Date hidden'!AR63)</f>
        <v>0</v>
      </c>
      <c r="AR62" s="25">
        <f>IF('Indicator Date hidden'!AS63="x","x",$AR$2-'Indicator Date hidden'!AS63)</f>
        <v>0</v>
      </c>
      <c r="AS62" s="25">
        <f>IF('Indicator Date hidden'!AT63="x","x",$AS$2-'Indicator Date hidden'!AT63)</f>
        <v>0</v>
      </c>
      <c r="AT62" s="25">
        <f>IF('Indicator Date hidden'!AU63="x","x",$AT$2-'Indicator Date hidden'!AU63)</f>
        <v>0</v>
      </c>
      <c r="AU62" s="25">
        <f>IF('Indicator Date hidden'!AV63="x","x",$AU$2-'Indicator Date hidden'!AV63)</f>
        <v>2</v>
      </c>
      <c r="AV62" s="25">
        <f>IF('Indicator Date hidden'!AW63="x","x",$AV$2-'Indicator Date hidden'!AW63)</f>
        <v>0</v>
      </c>
      <c r="AW62" s="25">
        <f>IF('Indicator Date hidden'!AX63="x","x",$AW$2-'Indicator Date hidden'!AX63)</f>
        <v>0</v>
      </c>
      <c r="AX62" s="25">
        <f>IF('Indicator Date hidden'!AY63="x","x",$AX$2-'Indicator Date hidden'!AY63)</f>
        <v>0</v>
      </c>
      <c r="AY62" s="25">
        <f>IF('Indicator Date hidden'!AZ63="x","x",$AY$2-'Indicator Date hidden'!AZ63)</f>
        <v>0</v>
      </c>
      <c r="AZ62" s="25">
        <f>IF('Indicator Date hidden'!BA63="x","x",$AZ$2-'Indicator Date hidden'!BA63)</f>
        <v>0</v>
      </c>
      <c r="BA62">
        <f t="shared" si="5"/>
        <v>15</v>
      </c>
      <c r="BB62" s="26">
        <f t="shared" si="6"/>
        <v>0.30612244897959184</v>
      </c>
      <c r="BC62">
        <f t="shared" si="7"/>
        <v>5</v>
      </c>
      <c r="BD62" s="26">
        <f t="shared" si="8"/>
        <v>1.2156140907620758</v>
      </c>
      <c r="BE62" s="28">
        <f t="shared" si="9"/>
        <v>0</v>
      </c>
    </row>
    <row r="63" spans="1:57" x14ac:dyDescent="0.35">
      <c r="A63" t="s">
        <v>10239</v>
      </c>
      <c r="B63" s="25">
        <f>IF('Indicator Date hidden'!C64="x","x",$B$2-'Indicator Date hidden'!C64)</f>
        <v>0</v>
      </c>
      <c r="C63" s="25">
        <f>IF('Indicator Date hidden'!D64="x","x",$C$2-'Indicator Date hidden'!D64)</f>
        <v>0</v>
      </c>
      <c r="D63" s="25">
        <f>IF('Indicator Date hidden'!E64="x","x",$D$2-'Indicator Date hidden'!E64)</f>
        <v>0</v>
      </c>
      <c r="E63" s="25">
        <f>IF('Indicator Date hidden'!F64="x","x",$E$2-'Indicator Date hidden'!F64)</f>
        <v>0</v>
      </c>
      <c r="F63" s="25">
        <f>IF('Indicator Date hidden'!G64="x","x",$F$2-'Indicator Date hidden'!G64)</f>
        <v>0</v>
      </c>
      <c r="G63" s="25">
        <f>IF('Indicator Date hidden'!H64="x","x",$G$2-'Indicator Date hidden'!H64)</f>
        <v>0</v>
      </c>
      <c r="H63" s="25">
        <f>IF('Indicator Date hidden'!I64="x","x",$H$2-'Indicator Date hidden'!I64)</f>
        <v>0</v>
      </c>
      <c r="I63" s="25">
        <f>IF('Indicator Date hidden'!J64="x","x",$I$2-'Indicator Date hidden'!J64)</f>
        <v>0</v>
      </c>
      <c r="J63" s="25">
        <f>IF('Indicator Date hidden'!K64="x","x",$J$2-'Indicator Date hidden'!K64)</f>
        <v>0</v>
      </c>
      <c r="K63" s="25">
        <f>IF('Indicator Date hidden'!L64="x","x",$K$2-'Indicator Date hidden'!L64)</f>
        <v>0</v>
      </c>
      <c r="L63" s="25">
        <f>IF('Indicator Date hidden'!M64="x","x",$L$2-'Indicator Date hidden'!M64)</f>
        <v>0</v>
      </c>
      <c r="M63" s="25">
        <f>IF('Indicator Date hidden'!N64="x","x",$M$2-'Indicator Date hidden'!N64)</f>
        <v>0</v>
      </c>
      <c r="N63" s="25">
        <f>IF('Indicator Date hidden'!O64="x","x",$N$2-'Indicator Date hidden'!O64)</f>
        <v>0</v>
      </c>
      <c r="O63" s="25">
        <f>IF('Indicator Date hidden'!P64="x","x",$O$2-'Indicator Date hidden'!P64)</f>
        <v>0</v>
      </c>
      <c r="P63" s="25">
        <f>IF('Indicator Date hidden'!Q64="x","x",$P$2-'Indicator Date hidden'!Q64)</f>
        <v>0</v>
      </c>
      <c r="Q63" s="25">
        <f>IF('Indicator Date hidden'!R64="x","x",$Q$2-'Indicator Date hidden'!R64)</f>
        <v>1</v>
      </c>
      <c r="R63" s="25">
        <f>IF('Indicator Date hidden'!S64="x","x",$R$2-'Indicator Date hidden'!S64)</f>
        <v>0</v>
      </c>
      <c r="S63" s="25">
        <f>IF('Indicator Date hidden'!T64="x","x",$S$2-'Indicator Date hidden'!T64)</f>
        <v>0</v>
      </c>
      <c r="T63" s="25">
        <f>IF('Indicator Date hidden'!U64="x","x",$T$2-'Indicator Date hidden'!U64)</f>
        <v>0</v>
      </c>
      <c r="U63" s="25">
        <f>IF('Indicator Date hidden'!V64="x","x",$U$2-'Indicator Date hidden'!V64)</f>
        <v>0</v>
      </c>
      <c r="V63" s="25">
        <f>IF('Indicator Date hidden'!W64="x","x",$V$2-'Indicator Date hidden'!W64)</f>
        <v>0</v>
      </c>
      <c r="W63" s="25">
        <f>IF('Indicator Date hidden'!X64="x","x",$W$2-'Indicator Date hidden'!X64)</f>
        <v>1</v>
      </c>
      <c r="X63" s="25">
        <f>IF('Indicator Date hidden'!Y64="x","x",$X$2-'Indicator Date hidden'!Y64)</f>
        <v>4</v>
      </c>
      <c r="Y63" s="25">
        <f>IF('Indicator Date hidden'!Z64="x","x",$Y$2-'Indicator Date hidden'!Z64)</f>
        <v>0</v>
      </c>
      <c r="Z63" s="25">
        <f>IF('Indicator Date hidden'!AA64="x","x",$Z$2-'Indicator Date hidden'!AA64)</f>
        <v>0</v>
      </c>
      <c r="AA63" s="25">
        <f>IF('Indicator Date hidden'!AB64="x","x",$AA$2-'Indicator Date hidden'!AB64)</f>
        <v>0</v>
      </c>
      <c r="AB63" s="25">
        <f>IF('Indicator Date hidden'!AC64="x","x",$AB$2-'Indicator Date hidden'!AC64)</f>
        <v>0</v>
      </c>
      <c r="AC63" s="25">
        <f>IF('Indicator Date hidden'!AD64="x","x",$AC$2-'Indicator Date hidden'!AD64)</f>
        <v>0</v>
      </c>
      <c r="AD63" s="25">
        <f>IF('Indicator Date hidden'!AE64="x","x",$AD$2-'Indicator Date hidden'!AE64)</f>
        <v>0</v>
      </c>
      <c r="AE63" s="25">
        <f>IF('Indicator Date hidden'!AF64="x","x",$AE$2-'Indicator Date hidden'!AF64)</f>
        <v>0</v>
      </c>
      <c r="AF63" s="25">
        <f>IF('Indicator Date hidden'!AG64="x","x",$AF$2-'Indicator Date hidden'!AG64)</f>
        <v>10</v>
      </c>
      <c r="AG63" s="25">
        <f>IF('Indicator Date hidden'!AH64="x","x",$AG$2-'Indicator Date hidden'!AH64)</f>
        <v>0</v>
      </c>
      <c r="AH63" s="25">
        <f>IF('Indicator Date hidden'!AI64="x","x",$AH$2-'Indicator Date hidden'!AI64)</f>
        <v>0</v>
      </c>
      <c r="AI63" s="25">
        <f>IF('Indicator Date hidden'!AJ64="x","x",$AI$2-'Indicator Date hidden'!AJ64)</f>
        <v>0</v>
      </c>
      <c r="AJ63" s="25" t="str">
        <f>IF('Indicator Date hidden'!AK64="x","x",$AJ$2-'Indicator Date hidden'!AK64)</f>
        <v>x</v>
      </c>
      <c r="AK63" s="25">
        <f>IF('Indicator Date hidden'!AL64="x","x",$AK$2-'Indicator Date hidden'!AL64)</f>
        <v>1</v>
      </c>
      <c r="AL63" s="25">
        <f>IF('Indicator Date hidden'!AM64="x","x",$AL$2-'Indicator Date hidden'!AM64)</f>
        <v>0</v>
      </c>
      <c r="AM63" s="25">
        <f>IF('Indicator Date hidden'!AN64="x","x",$AM$2-'Indicator Date hidden'!AN64)</f>
        <v>0</v>
      </c>
      <c r="AN63" s="25">
        <f>IF('Indicator Date hidden'!AO64="x","x",$AN$2-'Indicator Date hidden'!AO64)</f>
        <v>0</v>
      </c>
      <c r="AO63" s="25">
        <f>IF('Indicator Date hidden'!AP64="x","x",$AO$2-'Indicator Date hidden'!AP64)</f>
        <v>0</v>
      </c>
      <c r="AP63" s="25">
        <f>IF('Indicator Date hidden'!AQ64="x","x",$AP$2-'Indicator Date hidden'!AQ64)</f>
        <v>0</v>
      </c>
      <c r="AQ63" s="25">
        <f>IF('Indicator Date hidden'!AR64="x","x",$AQ$2-'Indicator Date hidden'!AR64)</f>
        <v>0</v>
      </c>
      <c r="AR63" s="25">
        <f>IF('Indicator Date hidden'!AS64="x","x",$AR$2-'Indicator Date hidden'!AS64)</f>
        <v>0</v>
      </c>
      <c r="AS63" s="25">
        <f>IF('Indicator Date hidden'!AT64="x","x",$AS$2-'Indicator Date hidden'!AT64)</f>
        <v>0</v>
      </c>
      <c r="AT63" s="25">
        <f>IF('Indicator Date hidden'!AU64="x","x",$AT$2-'Indicator Date hidden'!AU64)</f>
        <v>0</v>
      </c>
      <c r="AU63" s="25">
        <f>IF('Indicator Date hidden'!AV64="x","x",$AU$2-'Indicator Date hidden'!AV64)</f>
        <v>1</v>
      </c>
      <c r="AV63" s="25">
        <f>IF('Indicator Date hidden'!AW64="x","x",$AV$2-'Indicator Date hidden'!AW64)</f>
        <v>0</v>
      </c>
      <c r="AW63" s="25">
        <f>IF('Indicator Date hidden'!AX64="x","x",$AW$2-'Indicator Date hidden'!AX64)</f>
        <v>0</v>
      </c>
      <c r="AX63" s="25">
        <f>IF('Indicator Date hidden'!AY64="x","x",$AX$2-'Indicator Date hidden'!AY64)</f>
        <v>0</v>
      </c>
      <c r="AY63" s="25">
        <f>IF('Indicator Date hidden'!AZ64="x","x",$AY$2-'Indicator Date hidden'!AZ64)</f>
        <v>0</v>
      </c>
      <c r="AZ63" s="25">
        <f>IF('Indicator Date hidden'!BA64="x","x",$AZ$2-'Indicator Date hidden'!BA64)</f>
        <v>0</v>
      </c>
      <c r="BA63">
        <f t="shared" si="5"/>
        <v>18</v>
      </c>
      <c r="BB63" s="26">
        <f t="shared" si="6"/>
        <v>0.36</v>
      </c>
      <c r="BC63">
        <f t="shared" si="7"/>
        <v>6</v>
      </c>
      <c r="BD63" s="26">
        <f t="shared" si="8"/>
        <v>1.5067846561469891</v>
      </c>
      <c r="BE63" s="28">
        <f t="shared" si="9"/>
        <v>0</v>
      </c>
    </row>
    <row r="64" spans="1:57" x14ac:dyDescent="0.35">
      <c r="A64" t="s">
        <v>10233</v>
      </c>
      <c r="B64" s="25">
        <f>IF('Indicator Date hidden'!C65="x","x",$B$2-'Indicator Date hidden'!C65)</f>
        <v>0</v>
      </c>
      <c r="C64" s="25">
        <f>IF('Indicator Date hidden'!D65="x","x",$C$2-'Indicator Date hidden'!D65)</f>
        <v>0</v>
      </c>
      <c r="D64" s="25">
        <f>IF('Indicator Date hidden'!E65="x","x",$D$2-'Indicator Date hidden'!E65)</f>
        <v>0</v>
      </c>
      <c r="E64" s="25">
        <f>IF('Indicator Date hidden'!F65="x","x",$E$2-'Indicator Date hidden'!F65)</f>
        <v>0</v>
      </c>
      <c r="F64" s="25">
        <f>IF('Indicator Date hidden'!G65="x","x",$F$2-'Indicator Date hidden'!G65)</f>
        <v>0</v>
      </c>
      <c r="G64" s="25">
        <f>IF('Indicator Date hidden'!H65="x","x",$G$2-'Indicator Date hidden'!H65)</f>
        <v>0</v>
      </c>
      <c r="H64" s="25">
        <f>IF('Indicator Date hidden'!I65="x","x",$H$2-'Indicator Date hidden'!I65)</f>
        <v>0</v>
      </c>
      <c r="I64" s="25">
        <f>IF('Indicator Date hidden'!J65="x","x",$I$2-'Indicator Date hidden'!J65)</f>
        <v>0</v>
      </c>
      <c r="J64" s="25">
        <f>IF('Indicator Date hidden'!K65="x","x",$J$2-'Indicator Date hidden'!K65)</f>
        <v>0</v>
      </c>
      <c r="K64" s="25">
        <f>IF('Indicator Date hidden'!L65="x","x",$K$2-'Indicator Date hidden'!L65)</f>
        <v>0</v>
      </c>
      <c r="L64" s="25">
        <f>IF('Indicator Date hidden'!M65="x","x",$L$2-'Indicator Date hidden'!M65)</f>
        <v>0</v>
      </c>
      <c r="M64" s="25">
        <f>IF('Indicator Date hidden'!N65="x","x",$M$2-'Indicator Date hidden'!N65)</f>
        <v>0</v>
      </c>
      <c r="N64" s="25">
        <f>IF('Indicator Date hidden'!O65="x","x",$N$2-'Indicator Date hidden'!O65)</f>
        <v>0</v>
      </c>
      <c r="O64" s="25">
        <f>IF('Indicator Date hidden'!P65="x","x",$O$2-'Indicator Date hidden'!P65)</f>
        <v>0</v>
      </c>
      <c r="P64" s="25">
        <f>IF('Indicator Date hidden'!Q65="x","x",$P$2-'Indicator Date hidden'!Q65)</f>
        <v>0</v>
      </c>
      <c r="Q64" s="25">
        <f>IF('Indicator Date hidden'!R65="x","x",$Q$2-'Indicator Date hidden'!R65)</f>
        <v>9</v>
      </c>
      <c r="R64" s="25">
        <f>IF('Indicator Date hidden'!S65="x","x",$R$2-'Indicator Date hidden'!S65)</f>
        <v>0</v>
      </c>
      <c r="S64" s="25">
        <f>IF('Indicator Date hidden'!T65="x","x",$S$2-'Indicator Date hidden'!T65)</f>
        <v>0</v>
      </c>
      <c r="T64" s="25">
        <f>IF('Indicator Date hidden'!U65="x","x",$T$2-'Indicator Date hidden'!U65)</f>
        <v>0</v>
      </c>
      <c r="U64" s="25">
        <f>IF('Indicator Date hidden'!V65="x","x",$U$2-'Indicator Date hidden'!V65)</f>
        <v>0</v>
      </c>
      <c r="V64" s="25">
        <f>IF('Indicator Date hidden'!W65="x","x",$V$2-'Indicator Date hidden'!W65)</f>
        <v>0</v>
      </c>
      <c r="W64" s="25">
        <f>IF('Indicator Date hidden'!X65="x","x",$W$2-'Indicator Date hidden'!X65)</f>
        <v>5</v>
      </c>
      <c r="X64" s="25">
        <f>IF('Indicator Date hidden'!Y65="x","x",$X$2-'Indicator Date hidden'!Y65)</f>
        <v>1</v>
      </c>
      <c r="Y64" s="25">
        <f>IF('Indicator Date hidden'!Z65="x","x",$Y$2-'Indicator Date hidden'!Z65)</f>
        <v>0</v>
      </c>
      <c r="Z64" s="25">
        <f>IF('Indicator Date hidden'!AA65="x","x",$Z$2-'Indicator Date hidden'!AA65)</f>
        <v>0</v>
      </c>
      <c r="AA64" s="25">
        <f>IF('Indicator Date hidden'!AB65="x","x",$AA$2-'Indicator Date hidden'!AB65)</f>
        <v>0</v>
      </c>
      <c r="AB64" s="25">
        <f>IF('Indicator Date hidden'!AC65="x","x",$AB$2-'Indicator Date hidden'!AC65)</f>
        <v>0</v>
      </c>
      <c r="AC64" s="25">
        <f>IF('Indicator Date hidden'!AD65="x","x",$AC$2-'Indicator Date hidden'!AD65)</f>
        <v>0</v>
      </c>
      <c r="AD64" s="25">
        <f>IF('Indicator Date hidden'!AE65="x","x",$AD$2-'Indicator Date hidden'!AE65)</f>
        <v>0</v>
      </c>
      <c r="AE64" s="25">
        <f>IF('Indicator Date hidden'!AF65="x","x",$AE$2-'Indicator Date hidden'!AF65)</f>
        <v>0</v>
      </c>
      <c r="AF64" s="25">
        <f>IF('Indicator Date hidden'!AG65="x","x",$AF$2-'Indicator Date hidden'!AG65)</f>
        <v>0</v>
      </c>
      <c r="AG64" s="25">
        <f>IF('Indicator Date hidden'!AH65="x","x",$AG$2-'Indicator Date hidden'!AH65)</f>
        <v>0</v>
      </c>
      <c r="AH64" s="25">
        <f>IF('Indicator Date hidden'!AI65="x","x",$AH$2-'Indicator Date hidden'!AI65)</f>
        <v>0</v>
      </c>
      <c r="AI64" s="25">
        <f>IF('Indicator Date hidden'!AJ65="x","x",$AI$2-'Indicator Date hidden'!AJ65)</f>
        <v>0</v>
      </c>
      <c r="AJ64" s="25">
        <f>IF('Indicator Date hidden'!AK65="x","x",$AJ$2-'Indicator Date hidden'!AK65)</f>
        <v>1</v>
      </c>
      <c r="AK64" s="25">
        <f>IF('Indicator Date hidden'!AL65="x","x",$AK$2-'Indicator Date hidden'!AL65)</f>
        <v>1</v>
      </c>
      <c r="AL64" s="25">
        <f>IF('Indicator Date hidden'!AM65="x","x",$AL$2-'Indicator Date hidden'!AM65)</f>
        <v>0</v>
      </c>
      <c r="AM64" s="25">
        <f>IF('Indicator Date hidden'!AN65="x","x",$AM$2-'Indicator Date hidden'!AN65)</f>
        <v>0</v>
      </c>
      <c r="AN64" s="25">
        <f>IF('Indicator Date hidden'!AO65="x","x",$AN$2-'Indicator Date hidden'!AO65)</f>
        <v>0</v>
      </c>
      <c r="AO64" s="25" t="str">
        <f>IF('Indicator Date hidden'!AP65="x","x",$AO$2-'Indicator Date hidden'!AP65)</f>
        <v>x</v>
      </c>
      <c r="AP64" s="25" t="str">
        <f>IF('Indicator Date hidden'!AQ65="x","x",$AP$2-'Indicator Date hidden'!AQ65)</f>
        <v>x</v>
      </c>
      <c r="AQ64" s="25">
        <f>IF('Indicator Date hidden'!AR65="x","x",$AQ$2-'Indicator Date hidden'!AR65)</f>
        <v>0</v>
      </c>
      <c r="AR64" s="25">
        <f>IF('Indicator Date hidden'!AS65="x","x",$AR$2-'Indicator Date hidden'!AS65)</f>
        <v>0</v>
      </c>
      <c r="AS64" s="25">
        <f>IF('Indicator Date hidden'!AT65="x","x",$AS$2-'Indicator Date hidden'!AT65)</f>
        <v>0</v>
      </c>
      <c r="AT64" s="25">
        <f>IF('Indicator Date hidden'!AU65="x","x",$AT$2-'Indicator Date hidden'!AU65)</f>
        <v>0</v>
      </c>
      <c r="AU64" s="25">
        <f>IF('Indicator Date hidden'!AV65="x","x",$AU$2-'Indicator Date hidden'!AV65)</f>
        <v>1</v>
      </c>
      <c r="AV64" s="25">
        <f>IF('Indicator Date hidden'!AW65="x","x",$AV$2-'Indicator Date hidden'!AW65)</f>
        <v>0</v>
      </c>
      <c r="AW64" s="25">
        <f>IF('Indicator Date hidden'!AX65="x","x",$AW$2-'Indicator Date hidden'!AX65)</f>
        <v>0</v>
      </c>
      <c r="AX64" s="25">
        <f>IF('Indicator Date hidden'!AY65="x","x",$AX$2-'Indicator Date hidden'!AY65)</f>
        <v>0</v>
      </c>
      <c r="AY64" s="25">
        <f>IF('Indicator Date hidden'!AZ65="x","x",$AY$2-'Indicator Date hidden'!AZ65)</f>
        <v>0</v>
      </c>
      <c r="AZ64" s="25">
        <f>IF('Indicator Date hidden'!BA65="x","x",$AZ$2-'Indicator Date hidden'!BA65)</f>
        <v>0</v>
      </c>
      <c r="BA64">
        <f t="shared" si="5"/>
        <v>18</v>
      </c>
      <c r="BB64" s="26">
        <f t="shared" si="6"/>
        <v>0.36734693877551022</v>
      </c>
      <c r="BC64">
        <f t="shared" si="7"/>
        <v>6</v>
      </c>
      <c r="BD64" s="26">
        <f t="shared" si="8"/>
        <v>1.4525681346346322</v>
      </c>
      <c r="BE64" s="28">
        <f t="shared" si="9"/>
        <v>0</v>
      </c>
    </row>
    <row r="65" spans="1:57" x14ac:dyDescent="0.35">
      <c r="A65" t="s">
        <v>10204</v>
      </c>
      <c r="B65" s="25">
        <f>IF('Indicator Date hidden'!C66="x","x",$B$2-'Indicator Date hidden'!C66)</f>
        <v>0</v>
      </c>
      <c r="C65" s="25">
        <f>IF('Indicator Date hidden'!D66="x","x",$C$2-'Indicator Date hidden'!D66)</f>
        <v>0</v>
      </c>
      <c r="D65" s="25">
        <f>IF('Indicator Date hidden'!E66="x","x",$D$2-'Indicator Date hidden'!E66)</f>
        <v>0</v>
      </c>
      <c r="E65" s="25">
        <f>IF('Indicator Date hidden'!F66="x","x",$E$2-'Indicator Date hidden'!F66)</f>
        <v>0</v>
      </c>
      <c r="F65" s="25">
        <f>IF('Indicator Date hidden'!G66="x","x",$F$2-'Indicator Date hidden'!G66)</f>
        <v>0</v>
      </c>
      <c r="G65" s="25">
        <f>IF('Indicator Date hidden'!H66="x","x",$G$2-'Indicator Date hidden'!H66)</f>
        <v>0</v>
      </c>
      <c r="H65" s="25">
        <f>IF('Indicator Date hidden'!I66="x","x",$H$2-'Indicator Date hidden'!I66)</f>
        <v>0</v>
      </c>
      <c r="I65" s="25">
        <f>IF('Indicator Date hidden'!J66="x","x",$I$2-'Indicator Date hidden'!J66)</f>
        <v>0</v>
      </c>
      <c r="J65" s="25">
        <f>IF('Indicator Date hidden'!K66="x","x",$J$2-'Indicator Date hidden'!K66)</f>
        <v>0</v>
      </c>
      <c r="K65" s="25">
        <f>IF('Indicator Date hidden'!L66="x","x",$K$2-'Indicator Date hidden'!L66)</f>
        <v>0</v>
      </c>
      <c r="L65" s="25">
        <f>IF('Indicator Date hidden'!M66="x","x",$L$2-'Indicator Date hidden'!M66)</f>
        <v>0</v>
      </c>
      <c r="M65" s="25">
        <f>IF('Indicator Date hidden'!N66="x","x",$M$2-'Indicator Date hidden'!N66)</f>
        <v>0</v>
      </c>
      <c r="N65" s="25">
        <f>IF('Indicator Date hidden'!O66="x","x",$N$2-'Indicator Date hidden'!O66)</f>
        <v>0</v>
      </c>
      <c r="O65" s="25">
        <f>IF('Indicator Date hidden'!P66="x","x",$O$2-'Indicator Date hidden'!P66)</f>
        <v>0</v>
      </c>
      <c r="P65" s="25">
        <f>IF('Indicator Date hidden'!Q66="x","x",$P$2-'Indicator Date hidden'!Q66)</f>
        <v>0</v>
      </c>
      <c r="Q65" s="25" t="str">
        <f>IF('Indicator Date hidden'!R66="x","x",$Q$2-'Indicator Date hidden'!R66)</f>
        <v>x</v>
      </c>
      <c r="R65" s="25">
        <f>IF('Indicator Date hidden'!S66="x","x",$R$2-'Indicator Date hidden'!S66)</f>
        <v>0</v>
      </c>
      <c r="S65" s="25">
        <f>IF('Indicator Date hidden'!T66="x","x",$S$2-'Indicator Date hidden'!T66)</f>
        <v>0</v>
      </c>
      <c r="T65" s="25">
        <f>IF('Indicator Date hidden'!U66="x","x",$T$2-'Indicator Date hidden'!U66)</f>
        <v>0</v>
      </c>
      <c r="U65" s="25" t="str">
        <f>IF('Indicator Date hidden'!V66="x","x",$U$2-'Indicator Date hidden'!V66)</f>
        <v>x</v>
      </c>
      <c r="V65" s="25">
        <f>IF('Indicator Date hidden'!W66="x","x",$V$2-'Indicator Date hidden'!W66)</f>
        <v>0</v>
      </c>
      <c r="W65" s="25">
        <f>IF('Indicator Date hidden'!X66="x","x",$W$2-'Indicator Date hidden'!X66)</f>
        <v>9</v>
      </c>
      <c r="X65" s="25">
        <f>IF('Indicator Date hidden'!Y66="x","x",$X$2-'Indicator Date hidden'!Y66)</f>
        <v>2</v>
      </c>
      <c r="Y65" s="25">
        <f>IF('Indicator Date hidden'!Z66="x","x",$Y$2-'Indicator Date hidden'!Z66)</f>
        <v>0</v>
      </c>
      <c r="Z65" s="25">
        <f>IF('Indicator Date hidden'!AA66="x","x",$Z$2-'Indicator Date hidden'!AA66)</f>
        <v>0</v>
      </c>
      <c r="AA65" s="25" t="str">
        <f>IF('Indicator Date hidden'!AB66="x","x",$AA$2-'Indicator Date hidden'!AB66)</f>
        <v>x</v>
      </c>
      <c r="AB65" s="25">
        <f>IF('Indicator Date hidden'!AC66="x","x",$AB$2-'Indicator Date hidden'!AC66)</f>
        <v>0</v>
      </c>
      <c r="AC65" s="25">
        <f>IF('Indicator Date hidden'!AD66="x","x",$AC$2-'Indicator Date hidden'!AD66)</f>
        <v>0</v>
      </c>
      <c r="AD65" s="25" t="str">
        <f>IF('Indicator Date hidden'!AE66="x","x",$AD$2-'Indicator Date hidden'!AE66)</f>
        <v>x</v>
      </c>
      <c r="AE65" s="25">
        <f>IF('Indicator Date hidden'!AF66="x","x",$AE$2-'Indicator Date hidden'!AF66)</f>
        <v>0</v>
      </c>
      <c r="AF65" s="25">
        <f>IF('Indicator Date hidden'!AG66="x","x",$AF$2-'Indicator Date hidden'!AG66)</f>
        <v>2</v>
      </c>
      <c r="AG65" s="25">
        <f>IF('Indicator Date hidden'!AH66="x","x",$AG$2-'Indicator Date hidden'!AH66)</f>
        <v>0</v>
      </c>
      <c r="AH65" s="25">
        <f>IF('Indicator Date hidden'!AI66="x","x",$AH$2-'Indicator Date hidden'!AI66)</f>
        <v>0</v>
      </c>
      <c r="AI65" s="25">
        <f>IF('Indicator Date hidden'!AJ66="x","x",$AI$2-'Indicator Date hidden'!AJ66)</f>
        <v>0</v>
      </c>
      <c r="AJ65" s="25" t="str">
        <f>IF('Indicator Date hidden'!AK66="x","x",$AJ$2-'Indicator Date hidden'!AK66)</f>
        <v>x</v>
      </c>
      <c r="AK65" s="25">
        <f>IF('Indicator Date hidden'!AL66="x","x",$AK$2-'Indicator Date hidden'!AL66)</f>
        <v>1</v>
      </c>
      <c r="AL65" s="25">
        <f>IF('Indicator Date hidden'!AM66="x","x",$AL$2-'Indicator Date hidden'!AM66)</f>
        <v>0</v>
      </c>
      <c r="AM65" s="25">
        <f>IF('Indicator Date hidden'!AN66="x","x",$AM$2-'Indicator Date hidden'!AN66)</f>
        <v>0</v>
      </c>
      <c r="AN65" s="25">
        <f>IF('Indicator Date hidden'!AO66="x","x",$AN$2-'Indicator Date hidden'!AO66)</f>
        <v>0</v>
      </c>
      <c r="AO65" s="25">
        <f>IF('Indicator Date hidden'!AP66="x","x",$AO$2-'Indicator Date hidden'!AP66)</f>
        <v>0</v>
      </c>
      <c r="AP65" s="25">
        <f>IF('Indicator Date hidden'!AQ66="x","x",$AP$2-'Indicator Date hidden'!AQ66)</f>
        <v>0</v>
      </c>
      <c r="AQ65" s="25">
        <f>IF('Indicator Date hidden'!AR66="x","x",$AQ$2-'Indicator Date hidden'!AR66)</f>
        <v>0</v>
      </c>
      <c r="AR65" s="25">
        <f>IF('Indicator Date hidden'!AS66="x","x",$AR$2-'Indicator Date hidden'!AS66)</f>
        <v>0</v>
      </c>
      <c r="AS65" s="25">
        <f>IF('Indicator Date hidden'!AT66="x","x",$AS$2-'Indicator Date hidden'!AT66)</f>
        <v>0</v>
      </c>
      <c r="AT65" s="25">
        <f>IF('Indicator Date hidden'!AU66="x","x",$AT$2-'Indicator Date hidden'!AU66)</f>
        <v>0</v>
      </c>
      <c r="AU65" s="25" t="str">
        <f>IF('Indicator Date hidden'!AV66="x","x",$AU$2-'Indicator Date hidden'!AV66)</f>
        <v>x</v>
      </c>
      <c r="AV65" s="25">
        <f>IF('Indicator Date hidden'!AW66="x","x",$AV$2-'Indicator Date hidden'!AW66)</f>
        <v>0</v>
      </c>
      <c r="AW65" s="25">
        <f>IF('Indicator Date hidden'!AX66="x","x",$AW$2-'Indicator Date hidden'!AX66)</f>
        <v>0</v>
      </c>
      <c r="AX65" s="25">
        <f>IF('Indicator Date hidden'!AY66="x","x",$AX$2-'Indicator Date hidden'!AY66)</f>
        <v>0</v>
      </c>
      <c r="AY65" s="25">
        <f>IF('Indicator Date hidden'!AZ66="x","x",$AY$2-'Indicator Date hidden'!AZ66)</f>
        <v>0</v>
      </c>
      <c r="AZ65" s="25">
        <f>IF('Indicator Date hidden'!BA66="x","x",$AZ$2-'Indicator Date hidden'!BA66)</f>
        <v>0</v>
      </c>
      <c r="BA65">
        <f t="shared" si="5"/>
        <v>14</v>
      </c>
      <c r="BB65" s="26">
        <f t="shared" si="6"/>
        <v>0.31111111111111112</v>
      </c>
      <c r="BC65">
        <f t="shared" si="7"/>
        <v>4</v>
      </c>
      <c r="BD65" s="26">
        <f t="shared" si="8"/>
        <v>1.3795687284594451</v>
      </c>
      <c r="BE65" s="28">
        <f t="shared" si="9"/>
        <v>0</v>
      </c>
    </row>
    <row r="66" spans="1:57" x14ac:dyDescent="0.35">
      <c r="A66" t="s">
        <v>10235</v>
      </c>
      <c r="B66" s="25">
        <f>IF('Indicator Date hidden'!C67="x","x",$B$2-'Indicator Date hidden'!C67)</f>
        <v>0</v>
      </c>
      <c r="C66" s="25">
        <f>IF('Indicator Date hidden'!D67="x","x",$C$2-'Indicator Date hidden'!D67)</f>
        <v>0</v>
      </c>
      <c r="D66" s="25">
        <f>IF('Indicator Date hidden'!E67="x","x",$D$2-'Indicator Date hidden'!E67)</f>
        <v>0</v>
      </c>
      <c r="E66" s="25">
        <f>IF('Indicator Date hidden'!F67="x","x",$E$2-'Indicator Date hidden'!F67)</f>
        <v>0</v>
      </c>
      <c r="F66" s="25">
        <f>IF('Indicator Date hidden'!G67="x","x",$F$2-'Indicator Date hidden'!G67)</f>
        <v>0</v>
      </c>
      <c r="G66" s="25">
        <f>IF('Indicator Date hidden'!H67="x","x",$G$2-'Indicator Date hidden'!H67)</f>
        <v>0</v>
      </c>
      <c r="H66" s="25">
        <f>IF('Indicator Date hidden'!I67="x","x",$H$2-'Indicator Date hidden'!I67)</f>
        <v>0</v>
      </c>
      <c r="I66" s="25">
        <f>IF('Indicator Date hidden'!J67="x","x",$I$2-'Indicator Date hidden'!J67)</f>
        <v>0</v>
      </c>
      <c r="J66" s="25">
        <f>IF('Indicator Date hidden'!K67="x","x",$J$2-'Indicator Date hidden'!K67)</f>
        <v>0</v>
      </c>
      <c r="K66" s="25">
        <f>IF('Indicator Date hidden'!L67="x","x",$K$2-'Indicator Date hidden'!L67)</f>
        <v>0</v>
      </c>
      <c r="L66" s="25">
        <f>IF('Indicator Date hidden'!M67="x","x",$L$2-'Indicator Date hidden'!M67)</f>
        <v>0</v>
      </c>
      <c r="M66" s="25">
        <f>IF('Indicator Date hidden'!N67="x","x",$M$2-'Indicator Date hidden'!N67)</f>
        <v>0</v>
      </c>
      <c r="N66" s="25">
        <f>IF('Indicator Date hidden'!O67="x","x",$N$2-'Indicator Date hidden'!O67)</f>
        <v>0</v>
      </c>
      <c r="O66" s="25">
        <f>IF('Indicator Date hidden'!P67="x","x",$O$2-'Indicator Date hidden'!P67)</f>
        <v>0</v>
      </c>
      <c r="P66" s="25">
        <f>IF('Indicator Date hidden'!Q67="x","x",$P$2-'Indicator Date hidden'!Q67)</f>
        <v>0</v>
      </c>
      <c r="Q66" s="25">
        <f>IF('Indicator Date hidden'!R67="x","x",$Q$2-'Indicator Date hidden'!R67)</f>
        <v>3</v>
      </c>
      <c r="R66" s="25">
        <f>IF('Indicator Date hidden'!S67="x","x",$R$2-'Indicator Date hidden'!S67)</f>
        <v>0</v>
      </c>
      <c r="S66" s="25">
        <f>IF('Indicator Date hidden'!T67="x","x",$S$2-'Indicator Date hidden'!T67)</f>
        <v>0</v>
      </c>
      <c r="T66" s="25">
        <f>IF('Indicator Date hidden'!U67="x","x",$T$2-'Indicator Date hidden'!U67)</f>
        <v>0</v>
      </c>
      <c r="U66" s="25">
        <f>IF('Indicator Date hidden'!V67="x","x",$U$2-'Indicator Date hidden'!V67)</f>
        <v>0</v>
      </c>
      <c r="V66" s="25">
        <f>IF('Indicator Date hidden'!W67="x","x",$V$2-'Indicator Date hidden'!W67)</f>
        <v>0</v>
      </c>
      <c r="W66" s="25">
        <f>IF('Indicator Date hidden'!X67="x","x",$W$2-'Indicator Date hidden'!X67)</f>
        <v>0</v>
      </c>
      <c r="X66" s="25">
        <f>IF('Indicator Date hidden'!Y67="x","x",$X$2-'Indicator Date hidden'!Y67)</f>
        <v>4</v>
      </c>
      <c r="Y66" s="25">
        <f>IF('Indicator Date hidden'!Z67="x","x",$Y$2-'Indicator Date hidden'!Z67)</f>
        <v>0</v>
      </c>
      <c r="Z66" s="25">
        <f>IF('Indicator Date hidden'!AA67="x","x",$Z$2-'Indicator Date hidden'!AA67)</f>
        <v>0</v>
      </c>
      <c r="AA66" s="25">
        <f>IF('Indicator Date hidden'!AB67="x","x",$AA$2-'Indicator Date hidden'!AB67)</f>
        <v>0</v>
      </c>
      <c r="AB66" s="25">
        <f>IF('Indicator Date hidden'!AC67="x","x",$AB$2-'Indicator Date hidden'!AC67)</f>
        <v>0</v>
      </c>
      <c r="AC66" s="25">
        <f>IF('Indicator Date hidden'!AD67="x","x",$AC$2-'Indicator Date hidden'!AD67)</f>
        <v>0</v>
      </c>
      <c r="AD66" s="25">
        <f>IF('Indicator Date hidden'!AE67="x","x",$AD$2-'Indicator Date hidden'!AE67)</f>
        <v>0</v>
      </c>
      <c r="AE66" s="25">
        <f>IF('Indicator Date hidden'!AF67="x","x",$AE$2-'Indicator Date hidden'!AF67)</f>
        <v>0</v>
      </c>
      <c r="AF66" s="25">
        <f>IF('Indicator Date hidden'!AG67="x","x",$AF$2-'Indicator Date hidden'!AG67)</f>
        <v>8</v>
      </c>
      <c r="AG66" s="25">
        <f>IF('Indicator Date hidden'!AH67="x","x",$AG$2-'Indicator Date hidden'!AH67)</f>
        <v>0</v>
      </c>
      <c r="AH66" s="25">
        <f>IF('Indicator Date hidden'!AI67="x","x",$AH$2-'Indicator Date hidden'!AI67)</f>
        <v>0</v>
      </c>
      <c r="AI66" s="25">
        <f>IF('Indicator Date hidden'!AJ67="x","x",$AI$2-'Indicator Date hidden'!AJ67)</f>
        <v>0</v>
      </c>
      <c r="AJ66" s="25" t="str">
        <f>IF('Indicator Date hidden'!AK67="x","x",$AJ$2-'Indicator Date hidden'!AK67)</f>
        <v>x</v>
      </c>
      <c r="AK66" s="25">
        <f>IF('Indicator Date hidden'!AL67="x","x",$AK$2-'Indicator Date hidden'!AL67)</f>
        <v>1</v>
      </c>
      <c r="AL66" s="25">
        <f>IF('Indicator Date hidden'!AM67="x","x",$AL$2-'Indicator Date hidden'!AM67)</f>
        <v>0</v>
      </c>
      <c r="AM66" s="25">
        <f>IF('Indicator Date hidden'!AN67="x","x",$AM$2-'Indicator Date hidden'!AN67)</f>
        <v>0</v>
      </c>
      <c r="AN66" s="25">
        <f>IF('Indicator Date hidden'!AO67="x","x",$AN$2-'Indicator Date hidden'!AO67)</f>
        <v>0</v>
      </c>
      <c r="AO66" s="25">
        <f>IF('Indicator Date hidden'!AP67="x","x",$AO$2-'Indicator Date hidden'!AP67)</f>
        <v>0</v>
      </c>
      <c r="AP66" s="25">
        <f>IF('Indicator Date hidden'!AQ67="x","x",$AP$2-'Indicator Date hidden'!AQ67)</f>
        <v>0</v>
      </c>
      <c r="AQ66" s="25">
        <f>IF('Indicator Date hidden'!AR67="x","x",$AQ$2-'Indicator Date hidden'!AR67)</f>
        <v>0</v>
      </c>
      <c r="AR66" s="25">
        <f>IF('Indicator Date hidden'!AS67="x","x",$AR$2-'Indicator Date hidden'!AS67)</f>
        <v>0</v>
      </c>
      <c r="AS66" s="25">
        <f>IF('Indicator Date hidden'!AT67="x","x",$AS$2-'Indicator Date hidden'!AT67)</f>
        <v>0</v>
      </c>
      <c r="AT66" s="25">
        <f>IF('Indicator Date hidden'!AU67="x","x",$AT$2-'Indicator Date hidden'!AU67)</f>
        <v>0</v>
      </c>
      <c r="AU66" s="25">
        <f>IF('Indicator Date hidden'!AV67="x","x",$AU$2-'Indicator Date hidden'!AV67)</f>
        <v>4</v>
      </c>
      <c r="AV66" s="25">
        <f>IF('Indicator Date hidden'!AW67="x","x",$AV$2-'Indicator Date hidden'!AW67)</f>
        <v>0</v>
      </c>
      <c r="AW66" s="25">
        <f>IF('Indicator Date hidden'!AX67="x","x",$AW$2-'Indicator Date hidden'!AX67)</f>
        <v>0</v>
      </c>
      <c r="AX66" s="25">
        <f>IF('Indicator Date hidden'!AY67="x","x",$AX$2-'Indicator Date hidden'!AY67)</f>
        <v>0</v>
      </c>
      <c r="AY66" s="25">
        <f>IF('Indicator Date hidden'!AZ67="x","x",$AY$2-'Indicator Date hidden'!AZ67)</f>
        <v>0</v>
      </c>
      <c r="AZ66" s="25">
        <f>IF('Indicator Date hidden'!BA67="x","x",$AZ$2-'Indicator Date hidden'!BA67)</f>
        <v>0</v>
      </c>
      <c r="BA66">
        <f t="shared" si="5"/>
        <v>20</v>
      </c>
      <c r="BB66" s="26">
        <f t="shared" si="6"/>
        <v>0.4</v>
      </c>
      <c r="BC66">
        <f t="shared" si="7"/>
        <v>5</v>
      </c>
      <c r="BD66" s="26">
        <f t="shared" si="8"/>
        <v>1.4</v>
      </c>
      <c r="BE66" s="28">
        <f t="shared" si="9"/>
        <v>0</v>
      </c>
    </row>
    <row r="67" spans="1:57" x14ac:dyDescent="0.35">
      <c r="A67" t="s">
        <v>10244</v>
      </c>
      <c r="B67" s="25">
        <f>IF('Indicator Date hidden'!C68="x","x",$B$2-'Indicator Date hidden'!C68)</f>
        <v>0</v>
      </c>
      <c r="C67" s="25">
        <f>IF('Indicator Date hidden'!D68="x","x",$C$2-'Indicator Date hidden'!D68)</f>
        <v>0</v>
      </c>
      <c r="D67" s="25">
        <f>IF('Indicator Date hidden'!E68="x","x",$D$2-'Indicator Date hidden'!E68)</f>
        <v>0</v>
      </c>
      <c r="E67" s="25">
        <f>IF('Indicator Date hidden'!F68="x","x",$E$2-'Indicator Date hidden'!F68)</f>
        <v>0</v>
      </c>
      <c r="F67" s="25">
        <f>IF('Indicator Date hidden'!G68="x","x",$F$2-'Indicator Date hidden'!G68)</f>
        <v>0</v>
      </c>
      <c r="G67" s="25">
        <f>IF('Indicator Date hidden'!H68="x","x",$G$2-'Indicator Date hidden'!H68)</f>
        <v>0</v>
      </c>
      <c r="H67" s="25">
        <f>IF('Indicator Date hidden'!I68="x","x",$H$2-'Indicator Date hidden'!I68)</f>
        <v>0</v>
      </c>
      <c r="I67" s="25">
        <f>IF('Indicator Date hidden'!J68="x","x",$I$2-'Indicator Date hidden'!J68)</f>
        <v>0</v>
      </c>
      <c r="J67" s="25">
        <f>IF('Indicator Date hidden'!K68="x","x",$J$2-'Indicator Date hidden'!K68)</f>
        <v>0</v>
      </c>
      <c r="K67" s="25">
        <f>IF('Indicator Date hidden'!L68="x","x",$K$2-'Indicator Date hidden'!L68)</f>
        <v>0</v>
      </c>
      <c r="L67" s="25">
        <f>IF('Indicator Date hidden'!M68="x","x",$L$2-'Indicator Date hidden'!M68)</f>
        <v>0</v>
      </c>
      <c r="M67" s="25">
        <f>IF('Indicator Date hidden'!N68="x","x",$M$2-'Indicator Date hidden'!N68)</f>
        <v>0</v>
      </c>
      <c r="N67" s="25">
        <f>IF('Indicator Date hidden'!O68="x","x",$N$2-'Indicator Date hidden'!O68)</f>
        <v>0</v>
      </c>
      <c r="O67" s="25">
        <f>IF('Indicator Date hidden'!P68="x","x",$O$2-'Indicator Date hidden'!P68)</f>
        <v>0</v>
      </c>
      <c r="P67" s="25">
        <f>IF('Indicator Date hidden'!Q68="x","x",$P$2-'Indicator Date hidden'!Q68)</f>
        <v>0</v>
      </c>
      <c r="Q67" s="25" t="str">
        <f>IF('Indicator Date hidden'!R68="x","x",$Q$2-'Indicator Date hidden'!R68)</f>
        <v>x</v>
      </c>
      <c r="R67" s="25">
        <f>IF('Indicator Date hidden'!S68="x","x",$R$2-'Indicator Date hidden'!S68)</f>
        <v>0</v>
      </c>
      <c r="S67" s="25">
        <f>IF('Indicator Date hidden'!T68="x","x",$S$2-'Indicator Date hidden'!T68)</f>
        <v>0</v>
      </c>
      <c r="T67" s="25">
        <f>IF('Indicator Date hidden'!U68="x","x",$T$2-'Indicator Date hidden'!U68)</f>
        <v>0</v>
      </c>
      <c r="U67" s="25" t="str">
        <f>IF('Indicator Date hidden'!V68="x","x",$U$2-'Indicator Date hidden'!V68)</f>
        <v>x</v>
      </c>
      <c r="V67" s="25">
        <f>IF('Indicator Date hidden'!W68="x","x",$V$2-'Indicator Date hidden'!W68)</f>
        <v>0</v>
      </c>
      <c r="W67" s="25" t="str">
        <f>IF('Indicator Date hidden'!X68="x","x",$W$2-'Indicator Date hidden'!X68)</f>
        <v>x</v>
      </c>
      <c r="X67" s="25">
        <f>IF('Indicator Date hidden'!Y68="x","x",$X$2-'Indicator Date hidden'!Y68)</f>
        <v>4</v>
      </c>
      <c r="Y67" s="25">
        <f>IF('Indicator Date hidden'!Z68="x","x",$Y$2-'Indicator Date hidden'!Z68)</f>
        <v>0</v>
      </c>
      <c r="Z67" s="25">
        <f>IF('Indicator Date hidden'!AA68="x","x",$Z$2-'Indicator Date hidden'!AA68)</f>
        <v>0</v>
      </c>
      <c r="AA67" s="25" t="str">
        <f>IF('Indicator Date hidden'!AB68="x","x",$AA$2-'Indicator Date hidden'!AB68)</f>
        <v>x</v>
      </c>
      <c r="AB67" s="25">
        <f>IF('Indicator Date hidden'!AC68="x","x",$AB$2-'Indicator Date hidden'!AC68)</f>
        <v>0</v>
      </c>
      <c r="AC67" s="25">
        <f>IF('Indicator Date hidden'!AD68="x","x",$AC$2-'Indicator Date hidden'!AD68)</f>
        <v>0</v>
      </c>
      <c r="AD67" s="25" t="str">
        <f>IF('Indicator Date hidden'!AE68="x","x",$AD$2-'Indicator Date hidden'!AE68)</f>
        <v>x</v>
      </c>
      <c r="AE67" s="25">
        <f>IF('Indicator Date hidden'!AF68="x","x",$AE$2-'Indicator Date hidden'!AF68)</f>
        <v>0</v>
      </c>
      <c r="AF67" s="25">
        <f>IF('Indicator Date hidden'!AG68="x","x",$AF$2-'Indicator Date hidden'!AG68)</f>
        <v>1</v>
      </c>
      <c r="AG67" s="25">
        <f>IF('Indicator Date hidden'!AH68="x","x",$AG$2-'Indicator Date hidden'!AH68)</f>
        <v>0</v>
      </c>
      <c r="AH67" s="25">
        <f>IF('Indicator Date hidden'!AI68="x","x",$AH$2-'Indicator Date hidden'!AI68)</f>
        <v>0</v>
      </c>
      <c r="AI67" s="25">
        <f>IF('Indicator Date hidden'!AJ68="x","x",$AI$2-'Indicator Date hidden'!AJ68)</f>
        <v>0</v>
      </c>
      <c r="AJ67" s="25" t="str">
        <f>IF('Indicator Date hidden'!AK68="x","x",$AJ$2-'Indicator Date hidden'!AK68)</f>
        <v>x</v>
      </c>
      <c r="AK67" s="25">
        <f>IF('Indicator Date hidden'!AL68="x","x",$AK$2-'Indicator Date hidden'!AL68)</f>
        <v>1</v>
      </c>
      <c r="AL67" s="25">
        <f>IF('Indicator Date hidden'!AM68="x","x",$AL$2-'Indicator Date hidden'!AM68)</f>
        <v>0</v>
      </c>
      <c r="AM67" s="25">
        <f>IF('Indicator Date hidden'!AN68="x","x",$AM$2-'Indicator Date hidden'!AN68)</f>
        <v>0</v>
      </c>
      <c r="AN67" s="25">
        <f>IF('Indicator Date hidden'!AO68="x","x",$AN$2-'Indicator Date hidden'!AO68)</f>
        <v>0</v>
      </c>
      <c r="AO67" s="25">
        <f>IF('Indicator Date hidden'!AP68="x","x",$AO$2-'Indicator Date hidden'!AP68)</f>
        <v>0</v>
      </c>
      <c r="AP67" s="25">
        <f>IF('Indicator Date hidden'!AQ68="x","x",$AP$2-'Indicator Date hidden'!AQ68)</f>
        <v>0</v>
      </c>
      <c r="AQ67" s="25">
        <f>IF('Indicator Date hidden'!AR68="x","x",$AQ$2-'Indicator Date hidden'!AR68)</f>
        <v>0</v>
      </c>
      <c r="AR67" s="25">
        <f>IF('Indicator Date hidden'!AS68="x","x",$AR$2-'Indicator Date hidden'!AS68)</f>
        <v>0</v>
      </c>
      <c r="AS67" s="25">
        <f>IF('Indicator Date hidden'!AT68="x","x",$AS$2-'Indicator Date hidden'!AT68)</f>
        <v>0</v>
      </c>
      <c r="AT67" s="25">
        <f>IF('Indicator Date hidden'!AU68="x","x",$AT$2-'Indicator Date hidden'!AU68)</f>
        <v>0</v>
      </c>
      <c r="AU67" s="25">
        <f>IF('Indicator Date hidden'!AV68="x","x",$AU$2-'Indicator Date hidden'!AV68)</f>
        <v>1</v>
      </c>
      <c r="AV67" s="25">
        <f>IF('Indicator Date hidden'!AW68="x","x",$AV$2-'Indicator Date hidden'!AW68)</f>
        <v>0</v>
      </c>
      <c r="AW67" s="25">
        <f>IF('Indicator Date hidden'!AX68="x","x",$AW$2-'Indicator Date hidden'!AX68)</f>
        <v>0</v>
      </c>
      <c r="AX67" s="25">
        <f>IF('Indicator Date hidden'!AY68="x","x",$AX$2-'Indicator Date hidden'!AY68)</f>
        <v>0</v>
      </c>
      <c r="AY67" s="25">
        <f>IF('Indicator Date hidden'!AZ68="x","x",$AY$2-'Indicator Date hidden'!AZ68)</f>
        <v>0</v>
      </c>
      <c r="AZ67" s="25">
        <f>IF('Indicator Date hidden'!BA68="x","x",$AZ$2-'Indicator Date hidden'!BA68)</f>
        <v>0</v>
      </c>
      <c r="BA67">
        <f t="shared" ref="BA67:BA98" si="10">SUM(B67:AZ67)</f>
        <v>7</v>
      </c>
      <c r="BB67" s="26">
        <f t="shared" ref="BB67:BB98" si="11">BA67/COUNT(B67:AZ67)</f>
        <v>0.15555555555555556</v>
      </c>
      <c r="BC67">
        <f t="shared" ref="BC67:BC98" si="12">COUNTIF(B67:AZ67,"&gt;0")</f>
        <v>4</v>
      </c>
      <c r="BD67" s="26">
        <f t="shared" ref="BD67:BD98" si="13">_xlfn.STDEV.P(B67:AZ67)</f>
        <v>0.63089198073681729</v>
      </c>
      <c r="BE67" s="28">
        <f t="shared" ref="BE67:BE98" si="14">MEDIAN(B67:AZ67)</f>
        <v>0</v>
      </c>
    </row>
    <row r="68" spans="1:57" x14ac:dyDescent="0.35">
      <c r="A68" t="s">
        <v>10246</v>
      </c>
      <c r="B68" s="25">
        <f>IF('Indicator Date hidden'!C69="x","x",$B$2-'Indicator Date hidden'!C69)</f>
        <v>0</v>
      </c>
      <c r="C68" s="25">
        <f>IF('Indicator Date hidden'!D69="x","x",$C$2-'Indicator Date hidden'!D69)</f>
        <v>0</v>
      </c>
      <c r="D68" s="25">
        <f>IF('Indicator Date hidden'!E69="x","x",$D$2-'Indicator Date hidden'!E69)</f>
        <v>0</v>
      </c>
      <c r="E68" s="25">
        <f>IF('Indicator Date hidden'!F69="x","x",$E$2-'Indicator Date hidden'!F69)</f>
        <v>0</v>
      </c>
      <c r="F68" s="25">
        <f>IF('Indicator Date hidden'!G69="x","x",$F$2-'Indicator Date hidden'!G69)</f>
        <v>0</v>
      </c>
      <c r="G68" s="25">
        <f>IF('Indicator Date hidden'!H69="x","x",$G$2-'Indicator Date hidden'!H69)</f>
        <v>0</v>
      </c>
      <c r="H68" s="25">
        <f>IF('Indicator Date hidden'!I69="x","x",$H$2-'Indicator Date hidden'!I69)</f>
        <v>0</v>
      </c>
      <c r="I68" s="25">
        <f>IF('Indicator Date hidden'!J69="x","x",$I$2-'Indicator Date hidden'!J69)</f>
        <v>0</v>
      </c>
      <c r="J68" s="25">
        <f>IF('Indicator Date hidden'!K69="x","x",$J$2-'Indicator Date hidden'!K69)</f>
        <v>0</v>
      </c>
      <c r="K68" s="25">
        <f>IF('Indicator Date hidden'!L69="x","x",$K$2-'Indicator Date hidden'!L69)</f>
        <v>0</v>
      </c>
      <c r="L68" s="25">
        <f>IF('Indicator Date hidden'!M69="x","x",$L$2-'Indicator Date hidden'!M69)</f>
        <v>0</v>
      </c>
      <c r="M68" s="25">
        <f>IF('Indicator Date hidden'!N69="x","x",$M$2-'Indicator Date hidden'!N69)</f>
        <v>0</v>
      </c>
      <c r="N68" s="25">
        <f>IF('Indicator Date hidden'!O69="x","x",$N$2-'Indicator Date hidden'!O69)</f>
        <v>0</v>
      </c>
      <c r="O68" s="25">
        <f>IF('Indicator Date hidden'!P69="x","x",$O$2-'Indicator Date hidden'!P69)</f>
        <v>0</v>
      </c>
      <c r="P68" s="25">
        <f>IF('Indicator Date hidden'!Q69="x","x",$P$2-'Indicator Date hidden'!Q69)</f>
        <v>0</v>
      </c>
      <c r="Q68" s="25" t="str">
        <f>IF('Indicator Date hidden'!R69="x","x",$Q$2-'Indicator Date hidden'!R69)</f>
        <v>x</v>
      </c>
      <c r="R68" s="25">
        <f>IF('Indicator Date hidden'!S69="x","x",$R$2-'Indicator Date hidden'!S69)</f>
        <v>0</v>
      </c>
      <c r="S68" s="25">
        <f>IF('Indicator Date hidden'!T69="x","x",$S$2-'Indicator Date hidden'!T69)</f>
        <v>0</v>
      </c>
      <c r="T68" s="25">
        <f>IF('Indicator Date hidden'!U69="x","x",$T$2-'Indicator Date hidden'!U69)</f>
        <v>0</v>
      </c>
      <c r="U68" s="25">
        <f>IF('Indicator Date hidden'!V69="x","x",$U$2-'Indicator Date hidden'!V69)</f>
        <v>0</v>
      </c>
      <c r="V68" s="25">
        <f>IF('Indicator Date hidden'!W69="x","x",$V$2-'Indicator Date hidden'!W69)</f>
        <v>0</v>
      </c>
      <c r="W68" s="25" t="str">
        <f>IF('Indicator Date hidden'!X69="x","x",$W$2-'Indicator Date hidden'!X69)</f>
        <v>x</v>
      </c>
      <c r="X68" s="25" t="str">
        <f>IF('Indicator Date hidden'!Y69="x","x",$X$2-'Indicator Date hidden'!Y69)</f>
        <v>x</v>
      </c>
      <c r="Y68" s="25">
        <f>IF('Indicator Date hidden'!Z69="x","x",$Y$2-'Indicator Date hidden'!Z69)</f>
        <v>0</v>
      </c>
      <c r="Z68" s="25">
        <f>IF('Indicator Date hidden'!AA69="x","x",$Z$2-'Indicator Date hidden'!AA69)</f>
        <v>0</v>
      </c>
      <c r="AA68" s="25" t="str">
        <f>IF('Indicator Date hidden'!AB69="x","x",$AA$2-'Indicator Date hidden'!AB69)</f>
        <v>x</v>
      </c>
      <c r="AB68" s="25">
        <f>IF('Indicator Date hidden'!AC69="x","x",$AB$2-'Indicator Date hidden'!AC69)</f>
        <v>0</v>
      </c>
      <c r="AC68" s="25">
        <f>IF('Indicator Date hidden'!AD69="x","x",$AC$2-'Indicator Date hidden'!AD69)</f>
        <v>0</v>
      </c>
      <c r="AD68" s="25" t="str">
        <f>IF('Indicator Date hidden'!AE69="x","x",$AD$2-'Indicator Date hidden'!AE69)</f>
        <v>x</v>
      </c>
      <c r="AE68" s="25" t="str">
        <f>IF('Indicator Date hidden'!AF69="x","x",$AE$2-'Indicator Date hidden'!AF69)</f>
        <v>x</v>
      </c>
      <c r="AF68" s="25" t="str">
        <f>IF('Indicator Date hidden'!AG69="x","x",$AF$2-'Indicator Date hidden'!AG69)</f>
        <v>x</v>
      </c>
      <c r="AG68" s="25">
        <f>IF('Indicator Date hidden'!AH69="x","x",$AG$2-'Indicator Date hidden'!AH69)</f>
        <v>0</v>
      </c>
      <c r="AH68" s="25">
        <f>IF('Indicator Date hidden'!AI69="x","x",$AH$2-'Indicator Date hidden'!AI69)</f>
        <v>0</v>
      </c>
      <c r="AI68" s="25">
        <f>IF('Indicator Date hidden'!AJ69="x","x",$AI$2-'Indicator Date hidden'!AJ69)</f>
        <v>0</v>
      </c>
      <c r="AJ68" s="25" t="str">
        <f>IF('Indicator Date hidden'!AK69="x","x",$AJ$2-'Indicator Date hidden'!AK69)</f>
        <v>x</v>
      </c>
      <c r="AK68" s="25">
        <f>IF('Indicator Date hidden'!AL69="x","x",$AK$2-'Indicator Date hidden'!AL69)</f>
        <v>1</v>
      </c>
      <c r="AL68" s="25">
        <f>IF('Indicator Date hidden'!AM69="x","x",$AL$2-'Indicator Date hidden'!AM69)</f>
        <v>0</v>
      </c>
      <c r="AM68" s="25">
        <f>IF('Indicator Date hidden'!AN69="x","x",$AM$2-'Indicator Date hidden'!AN69)</f>
        <v>0</v>
      </c>
      <c r="AN68" s="25">
        <f>IF('Indicator Date hidden'!AO69="x","x",$AN$2-'Indicator Date hidden'!AO69)</f>
        <v>0</v>
      </c>
      <c r="AO68" s="25">
        <f>IF('Indicator Date hidden'!AP69="x","x",$AO$2-'Indicator Date hidden'!AP69)</f>
        <v>0</v>
      </c>
      <c r="AP68" s="25" t="str">
        <f>IF('Indicator Date hidden'!AQ69="x","x",$AP$2-'Indicator Date hidden'!AQ69)</f>
        <v>x</v>
      </c>
      <c r="AQ68" s="25">
        <f>IF('Indicator Date hidden'!AR69="x","x",$AQ$2-'Indicator Date hidden'!AR69)</f>
        <v>4</v>
      </c>
      <c r="AR68" s="25">
        <f>IF('Indicator Date hidden'!AS69="x","x",$AR$2-'Indicator Date hidden'!AS69)</f>
        <v>0</v>
      </c>
      <c r="AS68" s="25" t="str">
        <f>IF('Indicator Date hidden'!AT69="x","x",$AS$2-'Indicator Date hidden'!AT69)</f>
        <v>x</v>
      </c>
      <c r="AT68" s="25">
        <f>IF('Indicator Date hidden'!AU69="x","x",$AT$2-'Indicator Date hidden'!AU69)</f>
        <v>0</v>
      </c>
      <c r="AU68" s="25" t="str">
        <f>IF('Indicator Date hidden'!AV69="x","x",$AU$2-'Indicator Date hidden'!AV69)</f>
        <v>x</v>
      </c>
      <c r="AV68" s="25">
        <f>IF('Indicator Date hidden'!AW69="x","x",$AV$2-'Indicator Date hidden'!AW69)</f>
        <v>0</v>
      </c>
      <c r="AW68" s="25">
        <f>IF('Indicator Date hidden'!AX69="x","x",$AW$2-'Indicator Date hidden'!AX69)</f>
        <v>0</v>
      </c>
      <c r="AX68" s="25">
        <f>IF('Indicator Date hidden'!AY69="x","x",$AX$2-'Indicator Date hidden'!AY69)</f>
        <v>0</v>
      </c>
      <c r="AY68" s="25">
        <f>IF('Indicator Date hidden'!AZ69="x","x",$AY$2-'Indicator Date hidden'!AZ69)</f>
        <v>0</v>
      </c>
      <c r="AZ68" s="25">
        <f>IF('Indicator Date hidden'!BA69="x","x",$AZ$2-'Indicator Date hidden'!BA69)</f>
        <v>0</v>
      </c>
      <c r="BA68">
        <f t="shared" si="10"/>
        <v>5</v>
      </c>
      <c r="BB68" s="26">
        <f t="shared" si="11"/>
        <v>0.125</v>
      </c>
      <c r="BC68">
        <f t="shared" si="12"/>
        <v>2</v>
      </c>
      <c r="BD68" s="26">
        <f t="shared" si="13"/>
        <v>0.63982419460348638</v>
      </c>
      <c r="BE68" s="28">
        <f t="shared" si="14"/>
        <v>0</v>
      </c>
    </row>
    <row r="69" spans="1:57" x14ac:dyDescent="0.35">
      <c r="A69" t="s">
        <v>10247</v>
      </c>
      <c r="B69" s="25">
        <f>IF('Indicator Date hidden'!C70="x","x",$B$2-'Indicator Date hidden'!C70)</f>
        <v>0</v>
      </c>
      <c r="C69" s="25">
        <f>IF('Indicator Date hidden'!D70="x","x",$C$2-'Indicator Date hidden'!D70)</f>
        <v>0</v>
      </c>
      <c r="D69" s="25">
        <f>IF('Indicator Date hidden'!E70="x","x",$D$2-'Indicator Date hidden'!E70)</f>
        <v>0</v>
      </c>
      <c r="E69" s="25">
        <f>IF('Indicator Date hidden'!F70="x","x",$E$2-'Indicator Date hidden'!F70)</f>
        <v>0</v>
      </c>
      <c r="F69" s="25">
        <f>IF('Indicator Date hidden'!G70="x","x",$F$2-'Indicator Date hidden'!G70)</f>
        <v>0</v>
      </c>
      <c r="G69" s="25">
        <f>IF('Indicator Date hidden'!H70="x","x",$G$2-'Indicator Date hidden'!H70)</f>
        <v>0</v>
      </c>
      <c r="H69" s="25">
        <f>IF('Indicator Date hidden'!I70="x","x",$H$2-'Indicator Date hidden'!I70)</f>
        <v>0</v>
      </c>
      <c r="I69" s="25">
        <f>IF('Indicator Date hidden'!J70="x","x",$I$2-'Indicator Date hidden'!J70)</f>
        <v>0</v>
      </c>
      <c r="J69" s="25">
        <f>IF('Indicator Date hidden'!K70="x","x",$J$2-'Indicator Date hidden'!K70)</f>
        <v>0</v>
      </c>
      <c r="K69" s="25">
        <f>IF('Indicator Date hidden'!L70="x","x",$K$2-'Indicator Date hidden'!L70)</f>
        <v>0</v>
      </c>
      <c r="L69" s="25">
        <f>IF('Indicator Date hidden'!M70="x","x",$L$2-'Indicator Date hidden'!M70)</f>
        <v>0</v>
      </c>
      <c r="M69" s="25">
        <f>IF('Indicator Date hidden'!N70="x","x",$M$2-'Indicator Date hidden'!N70)</f>
        <v>0</v>
      </c>
      <c r="N69" s="25">
        <f>IF('Indicator Date hidden'!O70="x","x",$N$2-'Indicator Date hidden'!O70)</f>
        <v>0</v>
      </c>
      <c r="O69" s="25">
        <f>IF('Indicator Date hidden'!P70="x","x",$O$2-'Indicator Date hidden'!P70)</f>
        <v>0</v>
      </c>
      <c r="P69" s="25">
        <f>IF('Indicator Date hidden'!Q70="x","x",$P$2-'Indicator Date hidden'!Q70)</f>
        <v>0</v>
      </c>
      <c r="Q69" s="25" t="str">
        <f>IF('Indicator Date hidden'!R70="x","x",$Q$2-'Indicator Date hidden'!R70)</f>
        <v>x</v>
      </c>
      <c r="R69" s="25">
        <f>IF('Indicator Date hidden'!S70="x","x",$R$2-'Indicator Date hidden'!S70)</f>
        <v>0</v>
      </c>
      <c r="S69" s="25">
        <f>IF('Indicator Date hidden'!T70="x","x",$S$2-'Indicator Date hidden'!T70)</f>
        <v>0</v>
      </c>
      <c r="T69" s="25">
        <f>IF('Indicator Date hidden'!U70="x","x",$T$2-'Indicator Date hidden'!U70)</f>
        <v>0</v>
      </c>
      <c r="U69" s="25">
        <f>IF('Indicator Date hidden'!V70="x","x",$U$2-'Indicator Date hidden'!V70)</f>
        <v>0</v>
      </c>
      <c r="V69" s="25">
        <f>IF('Indicator Date hidden'!W70="x","x",$V$2-'Indicator Date hidden'!W70)</f>
        <v>0</v>
      </c>
      <c r="W69" s="25">
        <f>IF('Indicator Date hidden'!X70="x","x",$W$2-'Indicator Date hidden'!X70)</f>
        <v>5</v>
      </c>
      <c r="X69" s="25">
        <f>IF('Indicator Date hidden'!Y70="x","x",$X$2-'Indicator Date hidden'!Y70)</f>
        <v>5</v>
      </c>
      <c r="Y69" s="25">
        <f>IF('Indicator Date hidden'!Z70="x","x",$Y$2-'Indicator Date hidden'!Z70)</f>
        <v>0</v>
      </c>
      <c r="Z69" s="25">
        <f>IF('Indicator Date hidden'!AA70="x","x",$Z$2-'Indicator Date hidden'!AA70)</f>
        <v>0</v>
      </c>
      <c r="AA69" s="25">
        <f>IF('Indicator Date hidden'!AB70="x","x",$AA$2-'Indicator Date hidden'!AB70)</f>
        <v>0</v>
      </c>
      <c r="AB69" s="25">
        <f>IF('Indicator Date hidden'!AC70="x","x",$AB$2-'Indicator Date hidden'!AC70)</f>
        <v>0</v>
      </c>
      <c r="AC69" s="25">
        <f>IF('Indicator Date hidden'!AD70="x","x",$AC$2-'Indicator Date hidden'!AD70)</f>
        <v>0</v>
      </c>
      <c r="AD69" s="25">
        <f>IF('Indicator Date hidden'!AE70="x","x",$AD$2-'Indicator Date hidden'!AE70)</f>
        <v>0</v>
      </c>
      <c r="AE69" s="25">
        <f>IF('Indicator Date hidden'!AF70="x","x",$AE$2-'Indicator Date hidden'!AF70)</f>
        <v>0</v>
      </c>
      <c r="AF69" s="25">
        <f>IF('Indicator Date hidden'!AG70="x","x",$AF$2-'Indicator Date hidden'!AG70)</f>
        <v>2</v>
      </c>
      <c r="AG69" s="25">
        <f>IF('Indicator Date hidden'!AH70="x","x",$AG$2-'Indicator Date hidden'!AH70)</f>
        <v>0</v>
      </c>
      <c r="AH69" s="25">
        <f>IF('Indicator Date hidden'!AI70="x","x",$AH$2-'Indicator Date hidden'!AI70)</f>
        <v>0</v>
      </c>
      <c r="AI69" s="25">
        <f>IF('Indicator Date hidden'!AJ70="x","x",$AI$2-'Indicator Date hidden'!AJ70)</f>
        <v>0</v>
      </c>
      <c r="AJ69" s="25">
        <f>IF('Indicator Date hidden'!AK70="x","x",$AJ$2-'Indicator Date hidden'!AK70)</f>
        <v>1</v>
      </c>
      <c r="AK69" s="25">
        <f>IF('Indicator Date hidden'!AL70="x","x",$AK$2-'Indicator Date hidden'!AL70)</f>
        <v>1</v>
      </c>
      <c r="AL69" s="25">
        <f>IF('Indicator Date hidden'!AM70="x","x",$AL$2-'Indicator Date hidden'!AM70)</f>
        <v>0</v>
      </c>
      <c r="AM69" s="25">
        <f>IF('Indicator Date hidden'!AN70="x","x",$AM$2-'Indicator Date hidden'!AN70)</f>
        <v>0</v>
      </c>
      <c r="AN69" s="25">
        <f>IF('Indicator Date hidden'!AO70="x","x",$AN$2-'Indicator Date hidden'!AO70)</f>
        <v>0</v>
      </c>
      <c r="AO69" s="25">
        <f>IF('Indicator Date hidden'!AP70="x","x",$AO$2-'Indicator Date hidden'!AP70)</f>
        <v>0</v>
      </c>
      <c r="AP69" s="25">
        <f>IF('Indicator Date hidden'!AQ70="x","x",$AP$2-'Indicator Date hidden'!AQ70)</f>
        <v>0</v>
      </c>
      <c r="AQ69" s="25">
        <f>IF('Indicator Date hidden'!AR70="x","x",$AQ$2-'Indicator Date hidden'!AR70)</f>
        <v>0</v>
      </c>
      <c r="AR69" s="25">
        <f>IF('Indicator Date hidden'!AS70="x","x",$AR$2-'Indicator Date hidden'!AS70)</f>
        <v>0</v>
      </c>
      <c r="AS69" s="25">
        <f>IF('Indicator Date hidden'!AT70="x","x",$AS$2-'Indicator Date hidden'!AT70)</f>
        <v>0</v>
      </c>
      <c r="AT69" s="25">
        <f>IF('Indicator Date hidden'!AU70="x","x",$AT$2-'Indicator Date hidden'!AU70)</f>
        <v>0</v>
      </c>
      <c r="AU69" s="25">
        <f>IF('Indicator Date hidden'!AV70="x","x",$AU$2-'Indicator Date hidden'!AV70)</f>
        <v>1</v>
      </c>
      <c r="AV69" s="25">
        <f>IF('Indicator Date hidden'!AW70="x","x",$AV$2-'Indicator Date hidden'!AW70)</f>
        <v>0</v>
      </c>
      <c r="AW69" s="25">
        <f>IF('Indicator Date hidden'!AX70="x","x",$AW$2-'Indicator Date hidden'!AX70)</f>
        <v>0</v>
      </c>
      <c r="AX69" s="25">
        <f>IF('Indicator Date hidden'!AY70="x","x",$AX$2-'Indicator Date hidden'!AY70)</f>
        <v>0</v>
      </c>
      <c r="AY69" s="25">
        <f>IF('Indicator Date hidden'!AZ70="x","x",$AY$2-'Indicator Date hidden'!AZ70)</f>
        <v>0</v>
      </c>
      <c r="AZ69" s="25">
        <f>IF('Indicator Date hidden'!BA70="x","x",$AZ$2-'Indicator Date hidden'!BA70)</f>
        <v>0</v>
      </c>
      <c r="BA69">
        <f t="shared" si="10"/>
        <v>15</v>
      </c>
      <c r="BB69" s="26">
        <f t="shared" si="11"/>
        <v>0.3</v>
      </c>
      <c r="BC69">
        <f t="shared" si="12"/>
        <v>6</v>
      </c>
      <c r="BD69" s="26">
        <f t="shared" si="13"/>
        <v>1.0246950765959599</v>
      </c>
      <c r="BE69" s="28">
        <f t="shared" si="14"/>
        <v>0</v>
      </c>
    </row>
    <row r="70" spans="1:57" x14ac:dyDescent="0.35">
      <c r="A70" t="s">
        <v>10237</v>
      </c>
      <c r="B70" s="25">
        <f>IF('Indicator Date hidden'!C71="x","x",$B$2-'Indicator Date hidden'!C71)</f>
        <v>0</v>
      </c>
      <c r="C70" s="25">
        <f>IF('Indicator Date hidden'!D71="x","x",$C$2-'Indicator Date hidden'!D71)</f>
        <v>0</v>
      </c>
      <c r="D70" s="25">
        <f>IF('Indicator Date hidden'!E71="x","x",$D$2-'Indicator Date hidden'!E71)</f>
        <v>0</v>
      </c>
      <c r="E70" s="25">
        <f>IF('Indicator Date hidden'!F71="x","x",$E$2-'Indicator Date hidden'!F71)</f>
        <v>0</v>
      </c>
      <c r="F70" s="25">
        <f>IF('Indicator Date hidden'!G71="x","x",$F$2-'Indicator Date hidden'!G71)</f>
        <v>0</v>
      </c>
      <c r="G70" s="25">
        <f>IF('Indicator Date hidden'!H71="x","x",$G$2-'Indicator Date hidden'!H71)</f>
        <v>0</v>
      </c>
      <c r="H70" s="25">
        <f>IF('Indicator Date hidden'!I71="x","x",$H$2-'Indicator Date hidden'!I71)</f>
        <v>0</v>
      </c>
      <c r="I70" s="25">
        <f>IF('Indicator Date hidden'!J71="x","x",$I$2-'Indicator Date hidden'!J71)</f>
        <v>0</v>
      </c>
      <c r="J70" s="25">
        <f>IF('Indicator Date hidden'!K71="x","x",$J$2-'Indicator Date hidden'!K71)</f>
        <v>0</v>
      </c>
      <c r="K70" s="25">
        <f>IF('Indicator Date hidden'!L71="x","x",$K$2-'Indicator Date hidden'!L71)</f>
        <v>0</v>
      </c>
      <c r="L70" s="25">
        <f>IF('Indicator Date hidden'!M71="x","x",$L$2-'Indicator Date hidden'!M71)</f>
        <v>0</v>
      </c>
      <c r="M70" s="25">
        <f>IF('Indicator Date hidden'!N71="x","x",$M$2-'Indicator Date hidden'!N71)</f>
        <v>0</v>
      </c>
      <c r="N70" s="25">
        <f>IF('Indicator Date hidden'!O71="x","x",$N$2-'Indicator Date hidden'!O71)</f>
        <v>0</v>
      </c>
      <c r="O70" s="25">
        <f>IF('Indicator Date hidden'!P71="x","x",$O$2-'Indicator Date hidden'!P71)</f>
        <v>0</v>
      </c>
      <c r="P70" s="25">
        <f>IF('Indicator Date hidden'!Q71="x","x",$P$2-'Indicator Date hidden'!Q71)</f>
        <v>0</v>
      </c>
      <c r="Q70" s="25">
        <f>IF('Indicator Date hidden'!R71="x","x",$Q$2-'Indicator Date hidden'!R71)</f>
        <v>2</v>
      </c>
      <c r="R70" s="25">
        <f>IF('Indicator Date hidden'!S71="x","x",$R$2-'Indicator Date hidden'!S71)</f>
        <v>0</v>
      </c>
      <c r="S70" s="25">
        <f>IF('Indicator Date hidden'!T71="x","x",$S$2-'Indicator Date hidden'!T71)</f>
        <v>0</v>
      </c>
      <c r="T70" s="25">
        <f>IF('Indicator Date hidden'!U71="x","x",$T$2-'Indicator Date hidden'!U71)</f>
        <v>0</v>
      </c>
      <c r="U70" s="25">
        <f>IF('Indicator Date hidden'!V71="x","x",$U$2-'Indicator Date hidden'!V71)</f>
        <v>0</v>
      </c>
      <c r="V70" s="25">
        <f>IF('Indicator Date hidden'!W71="x","x",$V$2-'Indicator Date hidden'!W71)</f>
        <v>0</v>
      </c>
      <c r="W70" s="25">
        <f>IF('Indicator Date hidden'!X71="x","x",$W$2-'Indicator Date hidden'!X71)</f>
        <v>2</v>
      </c>
      <c r="X70" s="25">
        <f>IF('Indicator Date hidden'!Y71="x","x",$X$2-'Indicator Date hidden'!Y71)</f>
        <v>4</v>
      </c>
      <c r="Y70" s="25">
        <f>IF('Indicator Date hidden'!Z71="x","x",$Y$2-'Indicator Date hidden'!Z71)</f>
        <v>0</v>
      </c>
      <c r="Z70" s="25">
        <f>IF('Indicator Date hidden'!AA71="x","x",$Z$2-'Indicator Date hidden'!AA71)</f>
        <v>0</v>
      </c>
      <c r="AA70" s="25">
        <f>IF('Indicator Date hidden'!AB71="x","x",$AA$2-'Indicator Date hidden'!AB71)</f>
        <v>0</v>
      </c>
      <c r="AB70" s="25">
        <f>IF('Indicator Date hidden'!AC71="x","x",$AB$2-'Indicator Date hidden'!AC71)</f>
        <v>0</v>
      </c>
      <c r="AC70" s="25">
        <f>IF('Indicator Date hidden'!AD71="x","x",$AC$2-'Indicator Date hidden'!AD71)</f>
        <v>0</v>
      </c>
      <c r="AD70" s="25">
        <f>IF('Indicator Date hidden'!AE71="x","x",$AD$2-'Indicator Date hidden'!AE71)</f>
        <v>0</v>
      </c>
      <c r="AE70" s="25" t="str">
        <f>IF('Indicator Date hidden'!AF71="x","x",$AE$2-'Indicator Date hidden'!AF71)</f>
        <v>x</v>
      </c>
      <c r="AF70" s="25">
        <f>IF('Indicator Date hidden'!AG71="x","x",$AF$2-'Indicator Date hidden'!AG71)</f>
        <v>1</v>
      </c>
      <c r="AG70" s="25">
        <f>IF('Indicator Date hidden'!AH71="x","x",$AG$2-'Indicator Date hidden'!AH71)</f>
        <v>0</v>
      </c>
      <c r="AH70" s="25">
        <f>IF('Indicator Date hidden'!AI71="x","x",$AH$2-'Indicator Date hidden'!AI71)</f>
        <v>0</v>
      </c>
      <c r="AI70" s="25">
        <f>IF('Indicator Date hidden'!AJ71="x","x",$AI$2-'Indicator Date hidden'!AJ71)</f>
        <v>0</v>
      </c>
      <c r="AJ70" s="25" t="str">
        <f>IF('Indicator Date hidden'!AK71="x","x",$AJ$2-'Indicator Date hidden'!AK71)</f>
        <v>x</v>
      </c>
      <c r="AK70" s="25">
        <f>IF('Indicator Date hidden'!AL71="x","x",$AK$2-'Indicator Date hidden'!AL71)</f>
        <v>1</v>
      </c>
      <c r="AL70" s="25">
        <f>IF('Indicator Date hidden'!AM71="x","x",$AL$2-'Indicator Date hidden'!AM71)</f>
        <v>0</v>
      </c>
      <c r="AM70" s="25">
        <f>IF('Indicator Date hidden'!AN71="x","x",$AM$2-'Indicator Date hidden'!AN71)</f>
        <v>0</v>
      </c>
      <c r="AN70" s="25">
        <f>IF('Indicator Date hidden'!AO71="x","x",$AN$2-'Indicator Date hidden'!AO71)</f>
        <v>0</v>
      </c>
      <c r="AO70" s="25">
        <f>IF('Indicator Date hidden'!AP71="x","x",$AO$2-'Indicator Date hidden'!AP71)</f>
        <v>1</v>
      </c>
      <c r="AP70" s="25">
        <f>IF('Indicator Date hidden'!AQ71="x","x",$AP$2-'Indicator Date hidden'!AQ71)</f>
        <v>1</v>
      </c>
      <c r="AQ70" s="25">
        <f>IF('Indicator Date hidden'!AR71="x","x",$AQ$2-'Indicator Date hidden'!AR71)</f>
        <v>0</v>
      </c>
      <c r="AR70" s="25">
        <f>IF('Indicator Date hidden'!AS71="x","x",$AR$2-'Indicator Date hidden'!AS71)</f>
        <v>0</v>
      </c>
      <c r="AS70" s="25">
        <f>IF('Indicator Date hidden'!AT71="x","x",$AS$2-'Indicator Date hidden'!AT71)</f>
        <v>0</v>
      </c>
      <c r="AT70" s="25">
        <f>IF('Indicator Date hidden'!AU71="x","x",$AT$2-'Indicator Date hidden'!AU71)</f>
        <v>0</v>
      </c>
      <c r="AU70" s="25">
        <f>IF('Indicator Date hidden'!AV71="x","x",$AU$2-'Indicator Date hidden'!AV71)</f>
        <v>4</v>
      </c>
      <c r="AV70" s="25">
        <f>IF('Indicator Date hidden'!AW71="x","x",$AV$2-'Indicator Date hidden'!AW71)</f>
        <v>0</v>
      </c>
      <c r="AW70" s="25">
        <f>IF('Indicator Date hidden'!AX71="x","x",$AW$2-'Indicator Date hidden'!AX71)</f>
        <v>0</v>
      </c>
      <c r="AX70" s="25">
        <f>IF('Indicator Date hidden'!AY71="x","x",$AX$2-'Indicator Date hidden'!AY71)</f>
        <v>0</v>
      </c>
      <c r="AY70" s="25">
        <f>IF('Indicator Date hidden'!AZ71="x","x",$AY$2-'Indicator Date hidden'!AZ71)</f>
        <v>0</v>
      </c>
      <c r="AZ70" s="25">
        <f>IF('Indicator Date hidden'!BA71="x","x",$AZ$2-'Indicator Date hidden'!BA71)</f>
        <v>0</v>
      </c>
      <c r="BA70">
        <f t="shared" si="10"/>
        <v>16</v>
      </c>
      <c r="BB70" s="26">
        <f t="shared" si="11"/>
        <v>0.32653061224489793</v>
      </c>
      <c r="BC70">
        <f t="shared" si="12"/>
        <v>8</v>
      </c>
      <c r="BD70" s="26">
        <f t="shared" si="13"/>
        <v>0.88957121296748443</v>
      </c>
      <c r="BE70" s="28">
        <f t="shared" si="14"/>
        <v>0</v>
      </c>
    </row>
    <row r="71" spans="1:57" x14ac:dyDescent="0.35">
      <c r="A71" t="s">
        <v>10241</v>
      </c>
      <c r="B71" s="25">
        <f>IF('Indicator Date hidden'!C72="x","x",$B$2-'Indicator Date hidden'!C72)</f>
        <v>0</v>
      </c>
      <c r="C71" s="25">
        <f>IF('Indicator Date hidden'!D72="x","x",$C$2-'Indicator Date hidden'!D72)</f>
        <v>0</v>
      </c>
      <c r="D71" s="25">
        <f>IF('Indicator Date hidden'!E72="x","x",$D$2-'Indicator Date hidden'!E72)</f>
        <v>0</v>
      </c>
      <c r="E71" s="25">
        <f>IF('Indicator Date hidden'!F72="x","x",$E$2-'Indicator Date hidden'!F72)</f>
        <v>0</v>
      </c>
      <c r="F71" s="25">
        <f>IF('Indicator Date hidden'!G72="x","x",$F$2-'Indicator Date hidden'!G72)</f>
        <v>0</v>
      </c>
      <c r="G71" s="25">
        <f>IF('Indicator Date hidden'!H72="x","x",$G$2-'Indicator Date hidden'!H72)</f>
        <v>0</v>
      </c>
      <c r="H71" s="25">
        <f>IF('Indicator Date hidden'!I72="x","x",$H$2-'Indicator Date hidden'!I72)</f>
        <v>0</v>
      </c>
      <c r="I71" s="25">
        <f>IF('Indicator Date hidden'!J72="x","x",$I$2-'Indicator Date hidden'!J72)</f>
        <v>0</v>
      </c>
      <c r="J71" s="25">
        <f>IF('Indicator Date hidden'!K72="x","x",$J$2-'Indicator Date hidden'!K72)</f>
        <v>0</v>
      </c>
      <c r="K71" s="25">
        <f>IF('Indicator Date hidden'!L72="x","x",$K$2-'Indicator Date hidden'!L72)</f>
        <v>0</v>
      </c>
      <c r="L71" s="25">
        <f>IF('Indicator Date hidden'!M72="x","x",$L$2-'Indicator Date hidden'!M72)</f>
        <v>0</v>
      </c>
      <c r="M71" s="25">
        <f>IF('Indicator Date hidden'!N72="x","x",$M$2-'Indicator Date hidden'!N72)</f>
        <v>0</v>
      </c>
      <c r="N71" s="25">
        <f>IF('Indicator Date hidden'!O72="x","x",$N$2-'Indicator Date hidden'!O72)</f>
        <v>0</v>
      </c>
      <c r="O71" s="25">
        <f>IF('Indicator Date hidden'!P72="x","x",$O$2-'Indicator Date hidden'!P72)</f>
        <v>0</v>
      </c>
      <c r="P71" s="25">
        <f>IF('Indicator Date hidden'!Q72="x","x",$P$2-'Indicator Date hidden'!Q72)</f>
        <v>0</v>
      </c>
      <c r="Q71" s="25">
        <f>IF('Indicator Date hidden'!R72="x","x",$Q$2-'Indicator Date hidden'!R72)</f>
        <v>8</v>
      </c>
      <c r="R71" s="25">
        <f>IF('Indicator Date hidden'!S72="x","x",$R$2-'Indicator Date hidden'!S72)</f>
        <v>0</v>
      </c>
      <c r="S71" s="25">
        <f>IF('Indicator Date hidden'!T72="x","x",$S$2-'Indicator Date hidden'!T72)</f>
        <v>0</v>
      </c>
      <c r="T71" s="25">
        <f>IF('Indicator Date hidden'!U72="x","x",$T$2-'Indicator Date hidden'!U72)</f>
        <v>0</v>
      </c>
      <c r="U71" s="25">
        <f>IF('Indicator Date hidden'!V72="x","x",$U$2-'Indicator Date hidden'!V72)</f>
        <v>0</v>
      </c>
      <c r="V71" s="25">
        <f>IF('Indicator Date hidden'!W72="x","x",$V$2-'Indicator Date hidden'!W72)</f>
        <v>0</v>
      </c>
      <c r="W71" s="25">
        <f>IF('Indicator Date hidden'!X72="x","x",$W$2-'Indicator Date hidden'!X72)</f>
        <v>0</v>
      </c>
      <c r="X71" s="25">
        <f>IF('Indicator Date hidden'!Y72="x","x",$X$2-'Indicator Date hidden'!Y72)</f>
        <v>4</v>
      </c>
      <c r="Y71" s="25">
        <f>IF('Indicator Date hidden'!Z72="x","x",$Y$2-'Indicator Date hidden'!Z72)</f>
        <v>0</v>
      </c>
      <c r="Z71" s="25">
        <f>IF('Indicator Date hidden'!AA72="x","x",$Z$2-'Indicator Date hidden'!AA72)</f>
        <v>0</v>
      </c>
      <c r="AA71" s="25">
        <f>IF('Indicator Date hidden'!AB72="x","x",$AA$2-'Indicator Date hidden'!AB72)</f>
        <v>0</v>
      </c>
      <c r="AB71" s="25">
        <f>IF('Indicator Date hidden'!AC72="x","x",$AB$2-'Indicator Date hidden'!AC72)</f>
        <v>0</v>
      </c>
      <c r="AC71" s="25">
        <f>IF('Indicator Date hidden'!AD72="x","x",$AC$2-'Indicator Date hidden'!AD72)</f>
        <v>0</v>
      </c>
      <c r="AD71" s="25">
        <f>IF('Indicator Date hidden'!AE72="x","x",$AD$2-'Indicator Date hidden'!AE72)</f>
        <v>0</v>
      </c>
      <c r="AE71" s="25" t="str">
        <f>IF('Indicator Date hidden'!AF72="x","x",$AE$2-'Indicator Date hidden'!AF72)</f>
        <v>x</v>
      </c>
      <c r="AF71" s="25">
        <f>IF('Indicator Date hidden'!AG72="x","x",$AF$2-'Indicator Date hidden'!AG72)</f>
        <v>3</v>
      </c>
      <c r="AG71" s="25">
        <f>IF('Indicator Date hidden'!AH72="x","x",$AG$2-'Indicator Date hidden'!AH72)</f>
        <v>0</v>
      </c>
      <c r="AH71" s="25">
        <f>IF('Indicator Date hidden'!AI72="x","x",$AH$2-'Indicator Date hidden'!AI72)</f>
        <v>0</v>
      </c>
      <c r="AI71" s="25">
        <f>IF('Indicator Date hidden'!AJ72="x","x",$AI$2-'Indicator Date hidden'!AJ72)</f>
        <v>0</v>
      </c>
      <c r="AJ71" s="25" t="str">
        <f>IF('Indicator Date hidden'!AK72="x","x",$AJ$2-'Indicator Date hidden'!AK72)</f>
        <v>x</v>
      </c>
      <c r="AK71" s="25">
        <f>IF('Indicator Date hidden'!AL72="x","x",$AK$2-'Indicator Date hidden'!AL72)</f>
        <v>1</v>
      </c>
      <c r="AL71" s="25">
        <f>IF('Indicator Date hidden'!AM72="x","x",$AL$2-'Indicator Date hidden'!AM72)</f>
        <v>0</v>
      </c>
      <c r="AM71" s="25">
        <f>IF('Indicator Date hidden'!AN72="x","x",$AM$2-'Indicator Date hidden'!AN72)</f>
        <v>0</v>
      </c>
      <c r="AN71" s="25">
        <f>IF('Indicator Date hidden'!AO72="x","x",$AN$2-'Indicator Date hidden'!AO72)</f>
        <v>0</v>
      </c>
      <c r="AO71" s="25" t="str">
        <f>IF('Indicator Date hidden'!AP72="x","x",$AO$2-'Indicator Date hidden'!AP72)</f>
        <v>x</v>
      </c>
      <c r="AP71" s="25" t="str">
        <f>IF('Indicator Date hidden'!AQ72="x","x",$AP$2-'Indicator Date hidden'!AQ72)</f>
        <v>x</v>
      </c>
      <c r="AQ71" s="25">
        <f>IF('Indicator Date hidden'!AR72="x","x",$AQ$2-'Indicator Date hidden'!AR72)</f>
        <v>0</v>
      </c>
      <c r="AR71" s="25">
        <f>IF('Indicator Date hidden'!AS72="x","x",$AR$2-'Indicator Date hidden'!AS72)</f>
        <v>0</v>
      </c>
      <c r="AS71" s="25">
        <f>IF('Indicator Date hidden'!AT72="x","x",$AS$2-'Indicator Date hidden'!AT72)</f>
        <v>0</v>
      </c>
      <c r="AT71" s="25">
        <f>IF('Indicator Date hidden'!AU72="x","x",$AT$2-'Indicator Date hidden'!AU72)</f>
        <v>0</v>
      </c>
      <c r="AU71" s="25">
        <f>IF('Indicator Date hidden'!AV72="x","x",$AU$2-'Indicator Date hidden'!AV72)</f>
        <v>1</v>
      </c>
      <c r="AV71" s="25">
        <f>IF('Indicator Date hidden'!AW72="x","x",$AV$2-'Indicator Date hidden'!AW72)</f>
        <v>0</v>
      </c>
      <c r="AW71" s="25">
        <f>IF('Indicator Date hidden'!AX72="x","x",$AW$2-'Indicator Date hidden'!AX72)</f>
        <v>0</v>
      </c>
      <c r="AX71" s="25">
        <f>IF('Indicator Date hidden'!AY72="x","x",$AX$2-'Indicator Date hidden'!AY72)</f>
        <v>0</v>
      </c>
      <c r="AY71" s="25">
        <f>IF('Indicator Date hidden'!AZ72="x","x",$AY$2-'Indicator Date hidden'!AZ72)</f>
        <v>0</v>
      </c>
      <c r="AZ71" s="25">
        <f>IF('Indicator Date hidden'!BA72="x","x",$AZ$2-'Indicator Date hidden'!BA72)</f>
        <v>0</v>
      </c>
      <c r="BA71">
        <f t="shared" si="10"/>
        <v>17</v>
      </c>
      <c r="BB71" s="26">
        <f t="shared" si="11"/>
        <v>0.36170212765957449</v>
      </c>
      <c r="BC71">
        <f t="shared" si="12"/>
        <v>5</v>
      </c>
      <c r="BD71" s="26">
        <f t="shared" si="13"/>
        <v>1.3436300769231442</v>
      </c>
      <c r="BE71" s="28">
        <f t="shared" si="14"/>
        <v>0</v>
      </c>
    </row>
    <row r="72" spans="1:57" x14ac:dyDescent="0.35">
      <c r="A72" t="s">
        <v>10249</v>
      </c>
      <c r="B72" s="25">
        <f>IF('Indicator Date hidden'!C73="x","x",$B$2-'Indicator Date hidden'!C73)</f>
        <v>0</v>
      </c>
      <c r="C72" s="25">
        <f>IF('Indicator Date hidden'!D73="x","x",$C$2-'Indicator Date hidden'!D73)</f>
        <v>0</v>
      </c>
      <c r="D72" s="25">
        <f>IF('Indicator Date hidden'!E73="x","x",$D$2-'Indicator Date hidden'!E73)</f>
        <v>0</v>
      </c>
      <c r="E72" s="25">
        <f>IF('Indicator Date hidden'!F73="x","x",$E$2-'Indicator Date hidden'!F73)</f>
        <v>0</v>
      </c>
      <c r="F72" s="25">
        <f>IF('Indicator Date hidden'!G73="x","x",$F$2-'Indicator Date hidden'!G73)</f>
        <v>0</v>
      </c>
      <c r="G72" s="25">
        <f>IF('Indicator Date hidden'!H73="x","x",$G$2-'Indicator Date hidden'!H73)</f>
        <v>0</v>
      </c>
      <c r="H72" s="25">
        <f>IF('Indicator Date hidden'!I73="x","x",$H$2-'Indicator Date hidden'!I73)</f>
        <v>0</v>
      </c>
      <c r="I72" s="25">
        <f>IF('Indicator Date hidden'!J73="x","x",$I$2-'Indicator Date hidden'!J73)</f>
        <v>0</v>
      </c>
      <c r="J72" s="25">
        <f>IF('Indicator Date hidden'!K73="x","x",$J$2-'Indicator Date hidden'!K73)</f>
        <v>0</v>
      </c>
      <c r="K72" s="25">
        <f>IF('Indicator Date hidden'!L73="x","x",$K$2-'Indicator Date hidden'!L73)</f>
        <v>0</v>
      </c>
      <c r="L72" s="25">
        <f>IF('Indicator Date hidden'!M73="x","x",$L$2-'Indicator Date hidden'!M73)</f>
        <v>0</v>
      </c>
      <c r="M72" s="25">
        <f>IF('Indicator Date hidden'!N73="x","x",$M$2-'Indicator Date hidden'!N73)</f>
        <v>0</v>
      </c>
      <c r="N72" s="25">
        <f>IF('Indicator Date hidden'!O73="x","x",$N$2-'Indicator Date hidden'!O73)</f>
        <v>0</v>
      </c>
      <c r="O72" s="25">
        <f>IF('Indicator Date hidden'!P73="x","x",$O$2-'Indicator Date hidden'!P73)</f>
        <v>0</v>
      </c>
      <c r="P72" s="25">
        <f>IF('Indicator Date hidden'!Q73="x","x",$P$2-'Indicator Date hidden'!Q73)</f>
        <v>0</v>
      </c>
      <c r="Q72" s="25">
        <f>IF('Indicator Date hidden'!R73="x","x",$Q$2-'Indicator Date hidden'!R73)</f>
        <v>5</v>
      </c>
      <c r="R72" s="25">
        <f>IF('Indicator Date hidden'!S73="x","x",$R$2-'Indicator Date hidden'!S73)</f>
        <v>0</v>
      </c>
      <c r="S72" s="25">
        <f>IF('Indicator Date hidden'!T73="x","x",$S$2-'Indicator Date hidden'!T73)</f>
        <v>0</v>
      </c>
      <c r="T72" s="25">
        <f>IF('Indicator Date hidden'!U73="x","x",$T$2-'Indicator Date hidden'!U73)</f>
        <v>0</v>
      </c>
      <c r="U72" s="25">
        <f>IF('Indicator Date hidden'!V73="x","x",$U$2-'Indicator Date hidden'!V73)</f>
        <v>0</v>
      </c>
      <c r="V72" s="25">
        <f>IF('Indicator Date hidden'!W73="x","x",$V$2-'Indicator Date hidden'!W73)</f>
        <v>0</v>
      </c>
      <c r="W72" s="25">
        <f>IF('Indicator Date hidden'!X73="x","x",$W$2-'Indicator Date hidden'!X73)</f>
        <v>0</v>
      </c>
      <c r="X72" s="25">
        <f>IF('Indicator Date hidden'!Y73="x","x",$X$2-'Indicator Date hidden'!Y73)</f>
        <v>4</v>
      </c>
      <c r="Y72" s="25">
        <f>IF('Indicator Date hidden'!Z73="x","x",$Y$2-'Indicator Date hidden'!Z73)</f>
        <v>0</v>
      </c>
      <c r="Z72" s="25">
        <f>IF('Indicator Date hidden'!AA73="x","x",$Z$2-'Indicator Date hidden'!AA73)</f>
        <v>0</v>
      </c>
      <c r="AA72" s="25">
        <f>IF('Indicator Date hidden'!AB73="x","x",$AA$2-'Indicator Date hidden'!AB73)</f>
        <v>0</v>
      </c>
      <c r="AB72" s="25">
        <f>IF('Indicator Date hidden'!AC73="x","x",$AB$2-'Indicator Date hidden'!AC73)</f>
        <v>0</v>
      </c>
      <c r="AC72" s="25">
        <f>IF('Indicator Date hidden'!AD73="x","x",$AC$2-'Indicator Date hidden'!AD73)</f>
        <v>0</v>
      </c>
      <c r="AD72" s="25">
        <f>IF('Indicator Date hidden'!AE73="x","x",$AD$2-'Indicator Date hidden'!AE73)</f>
        <v>0</v>
      </c>
      <c r="AE72" s="25">
        <f>IF('Indicator Date hidden'!AF73="x","x",$AE$2-'Indicator Date hidden'!AF73)</f>
        <v>0</v>
      </c>
      <c r="AF72" s="25" t="str">
        <f>IF('Indicator Date hidden'!AG73="x","x",$AF$2-'Indicator Date hidden'!AG73)</f>
        <v>x</v>
      </c>
      <c r="AG72" s="25">
        <f>IF('Indicator Date hidden'!AH73="x","x",$AG$2-'Indicator Date hidden'!AH73)</f>
        <v>0</v>
      </c>
      <c r="AH72" s="25">
        <f>IF('Indicator Date hidden'!AI73="x","x",$AH$2-'Indicator Date hidden'!AI73)</f>
        <v>0</v>
      </c>
      <c r="AI72" s="25">
        <f>IF('Indicator Date hidden'!AJ73="x","x",$AI$2-'Indicator Date hidden'!AJ73)</f>
        <v>0</v>
      </c>
      <c r="AJ72" s="25" t="str">
        <f>IF('Indicator Date hidden'!AK73="x","x",$AJ$2-'Indicator Date hidden'!AK73)</f>
        <v>x</v>
      </c>
      <c r="AK72" s="25">
        <f>IF('Indicator Date hidden'!AL73="x","x",$AK$2-'Indicator Date hidden'!AL73)</f>
        <v>1</v>
      </c>
      <c r="AL72" s="25">
        <f>IF('Indicator Date hidden'!AM73="x","x",$AL$2-'Indicator Date hidden'!AM73)</f>
        <v>0</v>
      </c>
      <c r="AM72" s="25">
        <f>IF('Indicator Date hidden'!AN73="x","x",$AM$2-'Indicator Date hidden'!AN73)</f>
        <v>0</v>
      </c>
      <c r="AN72" s="25">
        <f>IF('Indicator Date hidden'!AO73="x","x",$AN$2-'Indicator Date hidden'!AO73)</f>
        <v>0</v>
      </c>
      <c r="AO72" s="25" t="str">
        <f>IF('Indicator Date hidden'!AP73="x","x",$AO$2-'Indicator Date hidden'!AP73)</f>
        <v>x</v>
      </c>
      <c r="AP72" s="25" t="str">
        <f>IF('Indicator Date hidden'!AQ73="x","x",$AP$2-'Indicator Date hidden'!AQ73)</f>
        <v>x</v>
      </c>
      <c r="AQ72" s="25" t="str">
        <f>IF('Indicator Date hidden'!AR73="x","x",$AQ$2-'Indicator Date hidden'!AR73)</f>
        <v>x</v>
      </c>
      <c r="AR72" s="25">
        <f>IF('Indicator Date hidden'!AS73="x","x",$AR$2-'Indicator Date hidden'!AS73)</f>
        <v>0</v>
      </c>
      <c r="AS72" s="25">
        <f>IF('Indicator Date hidden'!AT73="x","x",$AS$2-'Indicator Date hidden'!AT73)</f>
        <v>0</v>
      </c>
      <c r="AT72" s="25">
        <f>IF('Indicator Date hidden'!AU73="x","x",$AT$2-'Indicator Date hidden'!AU73)</f>
        <v>0</v>
      </c>
      <c r="AU72" s="25">
        <f>IF('Indicator Date hidden'!AV73="x","x",$AU$2-'Indicator Date hidden'!AV73)</f>
        <v>5</v>
      </c>
      <c r="AV72" s="25">
        <f>IF('Indicator Date hidden'!AW73="x","x",$AV$2-'Indicator Date hidden'!AW73)</f>
        <v>0</v>
      </c>
      <c r="AW72" s="25">
        <f>IF('Indicator Date hidden'!AX73="x","x",$AW$2-'Indicator Date hidden'!AX73)</f>
        <v>0</v>
      </c>
      <c r="AX72" s="25">
        <f>IF('Indicator Date hidden'!AY73="x","x",$AX$2-'Indicator Date hidden'!AY73)</f>
        <v>0</v>
      </c>
      <c r="AY72" s="25">
        <f>IF('Indicator Date hidden'!AZ73="x","x",$AY$2-'Indicator Date hidden'!AZ73)</f>
        <v>0</v>
      </c>
      <c r="AZ72" s="25">
        <f>IF('Indicator Date hidden'!BA73="x","x",$AZ$2-'Indicator Date hidden'!BA73)</f>
        <v>0</v>
      </c>
      <c r="BA72">
        <f t="shared" si="10"/>
        <v>15</v>
      </c>
      <c r="BB72" s="26">
        <f t="shared" si="11"/>
        <v>0.32608695652173914</v>
      </c>
      <c r="BC72">
        <f t="shared" si="12"/>
        <v>4</v>
      </c>
      <c r="BD72" s="26">
        <f t="shared" si="13"/>
        <v>1.1619763491211101</v>
      </c>
      <c r="BE72" s="28">
        <f t="shared" si="14"/>
        <v>0</v>
      </c>
    </row>
    <row r="73" spans="1:57" x14ac:dyDescent="0.35">
      <c r="A73" t="s">
        <v>10255</v>
      </c>
      <c r="B73" s="25">
        <f>IF('Indicator Date hidden'!C74="x","x",$B$2-'Indicator Date hidden'!C74)</f>
        <v>0</v>
      </c>
      <c r="C73" s="25">
        <f>IF('Indicator Date hidden'!D74="x","x",$C$2-'Indicator Date hidden'!D74)</f>
        <v>0</v>
      </c>
      <c r="D73" s="25">
        <f>IF('Indicator Date hidden'!E74="x","x",$D$2-'Indicator Date hidden'!E74)</f>
        <v>0</v>
      </c>
      <c r="E73" s="25">
        <f>IF('Indicator Date hidden'!F74="x","x",$E$2-'Indicator Date hidden'!F74)</f>
        <v>0</v>
      </c>
      <c r="F73" s="25">
        <f>IF('Indicator Date hidden'!G74="x","x",$F$2-'Indicator Date hidden'!G74)</f>
        <v>0</v>
      </c>
      <c r="G73" s="25">
        <f>IF('Indicator Date hidden'!H74="x","x",$G$2-'Indicator Date hidden'!H74)</f>
        <v>0</v>
      </c>
      <c r="H73" s="25">
        <f>IF('Indicator Date hidden'!I74="x","x",$H$2-'Indicator Date hidden'!I74)</f>
        <v>0</v>
      </c>
      <c r="I73" s="25">
        <f>IF('Indicator Date hidden'!J74="x","x",$I$2-'Indicator Date hidden'!J74)</f>
        <v>0</v>
      </c>
      <c r="J73" s="25">
        <f>IF('Indicator Date hidden'!K74="x","x",$J$2-'Indicator Date hidden'!K74)</f>
        <v>0</v>
      </c>
      <c r="K73" s="25">
        <f>IF('Indicator Date hidden'!L74="x","x",$K$2-'Indicator Date hidden'!L74)</f>
        <v>0</v>
      </c>
      <c r="L73" s="25">
        <f>IF('Indicator Date hidden'!M74="x","x",$L$2-'Indicator Date hidden'!M74)</f>
        <v>0</v>
      </c>
      <c r="M73" s="25">
        <f>IF('Indicator Date hidden'!N74="x","x",$M$2-'Indicator Date hidden'!N74)</f>
        <v>0</v>
      </c>
      <c r="N73" s="25">
        <f>IF('Indicator Date hidden'!O74="x","x",$N$2-'Indicator Date hidden'!O74)</f>
        <v>0</v>
      </c>
      <c r="O73" s="25">
        <f>IF('Indicator Date hidden'!P74="x","x",$O$2-'Indicator Date hidden'!P74)</f>
        <v>0</v>
      </c>
      <c r="P73" s="25">
        <f>IF('Indicator Date hidden'!Q74="x","x",$P$2-'Indicator Date hidden'!Q74)</f>
        <v>0</v>
      </c>
      <c r="Q73" s="25">
        <f>IF('Indicator Date hidden'!R74="x","x",$Q$2-'Indicator Date hidden'!R74)</f>
        <v>2</v>
      </c>
      <c r="R73" s="25">
        <f>IF('Indicator Date hidden'!S74="x","x",$R$2-'Indicator Date hidden'!S74)</f>
        <v>0</v>
      </c>
      <c r="S73" s="25">
        <f>IF('Indicator Date hidden'!T74="x","x",$S$2-'Indicator Date hidden'!T74)</f>
        <v>0</v>
      </c>
      <c r="T73" s="25">
        <f>IF('Indicator Date hidden'!U74="x","x",$T$2-'Indicator Date hidden'!U74)</f>
        <v>0</v>
      </c>
      <c r="U73" s="25">
        <f>IF('Indicator Date hidden'!V74="x","x",$U$2-'Indicator Date hidden'!V74)</f>
        <v>0</v>
      </c>
      <c r="V73" s="25">
        <f>IF('Indicator Date hidden'!W74="x","x",$V$2-'Indicator Date hidden'!W74)</f>
        <v>0</v>
      </c>
      <c r="W73" s="25">
        <f>IF('Indicator Date hidden'!X74="x","x",$W$2-'Indicator Date hidden'!X74)</f>
        <v>2</v>
      </c>
      <c r="X73" s="25">
        <f>IF('Indicator Date hidden'!Y74="x","x",$X$2-'Indicator Date hidden'!Y74)</f>
        <v>0</v>
      </c>
      <c r="Y73" s="25">
        <f>IF('Indicator Date hidden'!Z74="x","x",$Y$2-'Indicator Date hidden'!Z74)</f>
        <v>0</v>
      </c>
      <c r="Z73" s="25">
        <f>IF('Indicator Date hidden'!AA74="x","x",$Z$2-'Indicator Date hidden'!AA74)</f>
        <v>0</v>
      </c>
      <c r="AA73" s="25">
        <f>IF('Indicator Date hidden'!AB74="x","x",$AA$2-'Indicator Date hidden'!AB74)</f>
        <v>0</v>
      </c>
      <c r="AB73" s="25">
        <f>IF('Indicator Date hidden'!AC74="x","x",$AB$2-'Indicator Date hidden'!AC74)</f>
        <v>0</v>
      </c>
      <c r="AC73" s="25">
        <f>IF('Indicator Date hidden'!AD74="x","x",$AC$2-'Indicator Date hidden'!AD74)</f>
        <v>0</v>
      </c>
      <c r="AD73" s="25">
        <f>IF('Indicator Date hidden'!AE74="x","x",$AD$2-'Indicator Date hidden'!AE74)</f>
        <v>0</v>
      </c>
      <c r="AE73" s="25">
        <f>IF('Indicator Date hidden'!AF74="x","x",$AE$2-'Indicator Date hidden'!AF74)</f>
        <v>0</v>
      </c>
      <c r="AF73" s="25">
        <f>IF('Indicator Date hidden'!AG74="x","x",$AF$2-'Indicator Date hidden'!AG74)</f>
        <v>1</v>
      </c>
      <c r="AG73" s="25">
        <f>IF('Indicator Date hidden'!AH74="x","x",$AG$2-'Indicator Date hidden'!AH74)</f>
        <v>0</v>
      </c>
      <c r="AH73" s="25">
        <f>IF('Indicator Date hidden'!AI74="x","x",$AH$2-'Indicator Date hidden'!AI74)</f>
        <v>0</v>
      </c>
      <c r="AI73" s="25">
        <f>IF('Indicator Date hidden'!AJ74="x","x",$AI$2-'Indicator Date hidden'!AJ74)</f>
        <v>0</v>
      </c>
      <c r="AJ73" s="25">
        <f>IF('Indicator Date hidden'!AK74="x","x",$AJ$2-'Indicator Date hidden'!AK74)</f>
        <v>0</v>
      </c>
      <c r="AK73" s="25">
        <f>IF('Indicator Date hidden'!AL74="x","x",$AK$2-'Indicator Date hidden'!AL74)</f>
        <v>1</v>
      </c>
      <c r="AL73" s="25">
        <f>IF('Indicator Date hidden'!AM74="x","x",$AL$2-'Indicator Date hidden'!AM74)</f>
        <v>0</v>
      </c>
      <c r="AM73" s="25">
        <f>IF('Indicator Date hidden'!AN74="x","x",$AM$2-'Indicator Date hidden'!AN74)</f>
        <v>0</v>
      </c>
      <c r="AN73" s="25">
        <f>IF('Indicator Date hidden'!AO74="x","x",$AN$2-'Indicator Date hidden'!AO74)</f>
        <v>0</v>
      </c>
      <c r="AO73" s="25">
        <f>IF('Indicator Date hidden'!AP74="x","x",$AO$2-'Indicator Date hidden'!AP74)</f>
        <v>0</v>
      </c>
      <c r="AP73" s="25">
        <f>IF('Indicator Date hidden'!AQ74="x","x",$AP$2-'Indicator Date hidden'!AQ74)</f>
        <v>0</v>
      </c>
      <c r="AQ73" s="25">
        <f>IF('Indicator Date hidden'!AR74="x","x",$AQ$2-'Indicator Date hidden'!AR74)</f>
        <v>4</v>
      </c>
      <c r="AR73" s="25">
        <f>IF('Indicator Date hidden'!AS74="x","x",$AR$2-'Indicator Date hidden'!AS74)</f>
        <v>0</v>
      </c>
      <c r="AS73" s="25">
        <f>IF('Indicator Date hidden'!AT74="x","x",$AS$2-'Indicator Date hidden'!AT74)</f>
        <v>0</v>
      </c>
      <c r="AT73" s="25">
        <f>IF('Indicator Date hidden'!AU74="x","x",$AT$2-'Indicator Date hidden'!AU74)</f>
        <v>0</v>
      </c>
      <c r="AU73" s="25">
        <f>IF('Indicator Date hidden'!AV74="x","x",$AU$2-'Indicator Date hidden'!AV74)</f>
        <v>8</v>
      </c>
      <c r="AV73" s="25">
        <f>IF('Indicator Date hidden'!AW74="x","x",$AV$2-'Indicator Date hidden'!AW74)</f>
        <v>0</v>
      </c>
      <c r="AW73" s="25">
        <f>IF('Indicator Date hidden'!AX74="x","x",$AW$2-'Indicator Date hidden'!AX74)</f>
        <v>0</v>
      </c>
      <c r="AX73" s="25">
        <f>IF('Indicator Date hidden'!AY74="x","x",$AX$2-'Indicator Date hidden'!AY74)</f>
        <v>0</v>
      </c>
      <c r="AY73" s="25">
        <f>IF('Indicator Date hidden'!AZ74="x","x",$AY$2-'Indicator Date hidden'!AZ74)</f>
        <v>0</v>
      </c>
      <c r="AZ73" s="25">
        <f>IF('Indicator Date hidden'!BA74="x","x",$AZ$2-'Indicator Date hidden'!BA74)</f>
        <v>0</v>
      </c>
      <c r="BA73">
        <f t="shared" si="10"/>
        <v>18</v>
      </c>
      <c r="BB73" s="26">
        <f t="shared" si="11"/>
        <v>0.35294117647058826</v>
      </c>
      <c r="BC73">
        <f t="shared" si="12"/>
        <v>6</v>
      </c>
      <c r="BD73" s="26">
        <f t="shared" si="13"/>
        <v>1.2806788857104259</v>
      </c>
      <c r="BE73" s="28">
        <f t="shared" si="14"/>
        <v>0</v>
      </c>
    </row>
    <row r="74" spans="1:57" x14ac:dyDescent="0.35">
      <c r="A74" t="s">
        <v>10252</v>
      </c>
      <c r="B74" s="25">
        <f>IF('Indicator Date hidden'!C75="x","x",$B$2-'Indicator Date hidden'!C75)</f>
        <v>0</v>
      </c>
      <c r="C74" s="25">
        <f>IF('Indicator Date hidden'!D75="x","x",$C$2-'Indicator Date hidden'!D75)</f>
        <v>0</v>
      </c>
      <c r="D74" s="25">
        <f>IF('Indicator Date hidden'!E75="x","x",$D$2-'Indicator Date hidden'!E75)</f>
        <v>0</v>
      </c>
      <c r="E74" s="25">
        <f>IF('Indicator Date hidden'!F75="x","x",$E$2-'Indicator Date hidden'!F75)</f>
        <v>0</v>
      </c>
      <c r="F74" s="25">
        <f>IF('Indicator Date hidden'!G75="x","x",$F$2-'Indicator Date hidden'!G75)</f>
        <v>0</v>
      </c>
      <c r="G74" s="25">
        <f>IF('Indicator Date hidden'!H75="x","x",$G$2-'Indicator Date hidden'!H75)</f>
        <v>0</v>
      </c>
      <c r="H74" s="25">
        <f>IF('Indicator Date hidden'!I75="x","x",$H$2-'Indicator Date hidden'!I75)</f>
        <v>0</v>
      </c>
      <c r="I74" s="25">
        <f>IF('Indicator Date hidden'!J75="x","x",$I$2-'Indicator Date hidden'!J75)</f>
        <v>0</v>
      </c>
      <c r="J74" s="25">
        <f>IF('Indicator Date hidden'!K75="x","x",$J$2-'Indicator Date hidden'!K75)</f>
        <v>0</v>
      </c>
      <c r="K74" s="25">
        <f>IF('Indicator Date hidden'!L75="x","x",$K$2-'Indicator Date hidden'!L75)</f>
        <v>0</v>
      </c>
      <c r="L74" s="25">
        <f>IF('Indicator Date hidden'!M75="x","x",$L$2-'Indicator Date hidden'!M75)</f>
        <v>0</v>
      </c>
      <c r="M74" s="25">
        <f>IF('Indicator Date hidden'!N75="x","x",$M$2-'Indicator Date hidden'!N75)</f>
        <v>0</v>
      </c>
      <c r="N74" s="25">
        <f>IF('Indicator Date hidden'!O75="x","x",$N$2-'Indicator Date hidden'!O75)</f>
        <v>0</v>
      </c>
      <c r="O74" s="25">
        <f>IF('Indicator Date hidden'!P75="x","x",$O$2-'Indicator Date hidden'!P75)</f>
        <v>0</v>
      </c>
      <c r="P74" s="25">
        <f>IF('Indicator Date hidden'!Q75="x","x",$P$2-'Indicator Date hidden'!Q75)</f>
        <v>0</v>
      </c>
      <c r="Q74" s="25">
        <f>IF('Indicator Date hidden'!R75="x","x",$Q$2-'Indicator Date hidden'!R75)</f>
        <v>2</v>
      </c>
      <c r="R74" s="25">
        <f>IF('Indicator Date hidden'!S75="x","x",$R$2-'Indicator Date hidden'!S75)</f>
        <v>0</v>
      </c>
      <c r="S74" s="25">
        <f>IF('Indicator Date hidden'!T75="x","x",$S$2-'Indicator Date hidden'!T75)</f>
        <v>0</v>
      </c>
      <c r="T74" s="25">
        <f>IF('Indicator Date hidden'!U75="x","x",$T$2-'Indicator Date hidden'!U75)</f>
        <v>0</v>
      </c>
      <c r="U74" s="25">
        <f>IF('Indicator Date hidden'!V75="x","x",$U$2-'Indicator Date hidden'!V75)</f>
        <v>0</v>
      </c>
      <c r="V74" s="25">
        <f>IF('Indicator Date hidden'!W75="x","x",$V$2-'Indicator Date hidden'!W75)</f>
        <v>0</v>
      </c>
      <c r="W74" s="25">
        <f>IF('Indicator Date hidden'!X75="x","x",$W$2-'Indicator Date hidden'!X75)</f>
        <v>2</v>
      </c>
      <c r="X74" s="25" t="str">
        <f>IF('Indicator Date hidden'!Y75="x","x",$X$2-'Indicator Date hidden'!Y75)</f>
        <v>x</v>
      </c>
      <c r="Y74" s="25">
        <f>IF('Indicator Date hidden'!Z75="x","x",$Y$2-'Indicator Date hidden'!Z75)</f>
        <v>0</v>
      </c>
      <c r="Z74" s="25">
        <f>IF('Indicator Date hidden'!AA75="x","x",$Z$2-'Indicator Date hidden'!AA75)</f>
        <v>0</v>
      </c>
      <c r="AA74" s="25">
        <f>IF('Indicator Date hidden'!AB75="x","x",$AA$2-'Indicator Date hidden'!AB75)</f>
        <v>0</v>
      </c>
      <c r="AB74" s="25">
        <f>IF('Indicator Date hidden'!AC75="x","x",$AB$2-'Indicator Date hidden'!AC75)</f>
        <v>0</v>
      </c>
      <c r="AC74" s="25">
        <f>IF('Indicator Date hidden'!AD75="x","x",$AC$2-'Indicator Date hidden'!AD75)</f>
        <v>0</v>
      </c>
      <c r="AD74" s="25">
        <f>IF('Indicator Date hidden'!AE75="x","x",$AD$2-'Indicator Date hidden'!AE75)</f>
        <v>0</v>
      </c>
      <c r="AE74" s="25">
        <f>IF('Indicator Date hidden'!AF75="x","x",$AE$2-'Indicator Date hidden'!AF75)</f>
        <v>0</v>
      </c>
      <c r="AF74" s="25">
        <f>IF('Indicator Date hidden'!AG75="x","x",$AF$2-'Indicator Date hidden'!AG75)</f>
        <v>0</v>
      </c>
      <c r="AG74" s="25">
        <f>IF('Indicator Date hidden'!AH75="x","x",$AG$2-'Indicator Date hidden'!AH75)</f>
        <v>0</v>
      </c>
      <c r="AH74" s="25">
        <f>IF('Indicator Date hidden'!AI75="x","x",$AH$2-'Indicator Date hidden'!AI75)</f>
        <v>0</v>
      </c>
      <c r="AI74" s="25">
        <f>IF('Indicator Date hidden'!AJ75="x","x",$AI$2-'Indicator Date hidden'!AJ75)</f>
        <v>0</v>
      </c>
      <c r="AJ74" s="25">
        <f>IF('Indicator Date hidden'!AK75="x","x",$AJ$2-'Indicator Date hidden'!AK75)</f>
        <v>1</v>
      </c>
      <c r="AK74" s="25">
        <f>IF('Indicator Date hidden'!AL75="x","x",$AK$2-'Indicator Date hidden'!AL75)</f>
        <v>1</v>
      </c>
      <c r="AL74" s="25">
        <f>IF('Indicator Date hidden'!AM75="x","x",$AL$2-'Indicator Date hidden'!AM75)</f>
        <v>0</v>
      </c>
      <c r="AM74" s="25">
        <f>IF('Indicator Date hidden'!AN75="x","x",$AM$2-'Indicator Date hidden'!AN75)</f>
        <v>0</v>
      </c>
      <c r="AN74" s="25">
        <f>IF('Indicator Date hidden'!AO75="x","x",$AN$2-'Indicator Date hidden'!AO75)</f>
        <v>0</v>
      </c>
      <c r="AO74" s="25">
        <f>IF('Indicator Date hidden'!AP75="x","x",$AO$2-'Indicator Date hidden'!AP75)</f>
        <v>0</v>
      </c>
      <c r="AP74" s="25">
        <f>IF('Indicator Date hidden'!AQ75="x","x",$AP$2-'Indicator Date hidden'!AQ75)</f>
        <v>0</v>
      </c>
      <c r="AQ74" s="25">
        <f>IF('Indicator Date hidden'!AR75="x","x",$AQ$2-'Indicator Date hidden'!AR75)</f>
        <v>4</v>
      </c>
      <c r="AR74" s="25">
        <f>IF('Indicator Date hidden'!AS75="x","x",$AR$2-'Indicator Date hidden'!AS75)</f>
        <v>0</v>
      </c>
      <c r="AS74" s="25">
        <f>IF('Indicator Date hidden'!AT75="x","x",$AS$2-'Indicator Date hidden'!AT75)</f>
        <v>0</v>
      </c>
      <c r="AT74" s="25">
        <f>IF('Indicator Date hidden'!AU75="x","x",$AT$2-'Indicator Date hidden'!AU75)</f>
        <v>0</v>
      </c>
      <c r="AU74" s="25">
        <f>IF('Indicator Date hidden'!AV75="x","x",$AU$2-'Indicator Date hidden'!AV75)</f>
        <v>0</v>
      </c>
      <c r="AV74" s="25">
        <f>IF('Indicator Date hidden'!AW75="x","x",$AV$2-'Indicator Date hidden'!AW75)</f>
        <v>0</v>
      </c>
      <c r="AW74" s="25">
        <f>IF('Indicator Date hidden'!AX75="x","x",$AW$2-'Indicator Date hidden'!AX75)</f>
        <v>0</v>
      </c>
      <c r="AX74" s="25">
        <f>IF('Indicator Date hidden'!AY75="x","x",$AX$2-'Indicator Date hidden'!AY75)</f>
        <v>0</v>
      </c>
      <c r="AY74" s="25">
        <f>IF('Indicator Date hidden'!AZ75="x","x",$AY$2-'Indicator Date hidden'!AZ75)</f>
        <v>0</v>
      </c>
      <c r="AZ74" s="25">
        <f>IF('Indicator Date hidden'!BA75="x","x",$AZ$2-'Indicator Date hidden'!BA75)</f>
        <v>0</v>
      </c>
      <c r="BA74">
        <f t="shared" si="10"/>
        <v>10</v>
      </c>
      <c r="BB74" s="26">
        <f t="shared" si="11"/>
        <v>0.2</v>
      </c>
      <c r="BC74">
        <f t="shared" si="12"/>
        <v>5</v>
      </c>
      <c r="BD74" s="26">
        <f t="shared" si="13"/>
        <v>0.69282032302755092</v>
      </c>
      <c r="BE74" s="28">
        <f t="shared" si="14"/>
        <v>0</v>
      </c>
    </row>
    <row r="75" spans="1:57" x14ac:dyDescent="0.35">
      <c r="A75" t="s">
        <v>10256</v>
      </c>
      <c r="B75" s="25">
        <f>IF('Indicator Date hidden'!C76="x","x",$B$2-'Indicator Date hidden'!C76)</f>
        <v>0</v>
      </c>
      <c r="C75" s="25">
        <f>IF('Indicator Date hidden'!D76="x","x",$C$2-'Indicator Date hidden'!D76)</f>
        <v>0</v>
      </c>
      <c r="D75" s="25">
        <f>IF('Indicator Date hidden'!E76="x","x",$D$2-'Indicator Date hidden'!E76)</f>
        <v>0</v>
      </c>
      <c r="E75" s="25">
        <f>IF('Indicator Date hidden'!F76="x","x",$E$2-'Indicator Date hidden'!F76)</f>
        <v>0</v>
      </c>
      <c r="F75" s="25">
        <f>IF('Indicator Date hidden'!G76="x","x",$F$2-'Indicator Date hidden'!G76)</f>
        <v>0</v>
      </c>
      <c r="G75" s="25">
        <f>IF('Indicator Date hidden'!H76="x","x",$G$2-'Indicator Date hidden'!H76)</f>
        <v>0</v>
      </c>
      <c r="H75" s="25">
        <f>IF('Indicator Date hidden'!I76="x","x",$H$2-'Indicator Date hidden'!I76)</f>
        <v>0</v>
      </c>
      <c r="I75" s="25">
        <f>IF('Indicator Date hidden'!J76="x","x",$I$2-'Indicator Date hidden'!J76)</f>
        <v>0</v>
      </c>
      <c r="J75" s="25">
        <f>IF('Indicator Date hidden'!K76="x","x",$J$2-'Indicator Date hidden'!K76)</f>
        <v>0</v>
      </c>
      <c r="K75" s="25">
        <f>IF('Indicator Date hidden'!L76="x","x",$K$2-'Indicator Date hidden'!L76)</f>
        <v>0</v>
      </c>
      <c r="L75" s="25">
        <f>IF('Indicator Date hidden'!M76="x","x",$L$2-'Indicator Date hidden'!M76)</f>
        <v>0</v>
      </c>
      <c r="M75" s="25">
        <f>IF('Indicator Date hidden'!N76="x","x",$M$2-'Indicator Date hidden'!N76)</f>
        <v>0</v>
      </c>
      <c r="N75" s="25">
        <f>IF('Indicator Date hidden'!O76="x","x",$N$2-'Indicator Date hidden'!O76)</f>
        <v>0</v>
      </c>
      <c r="O75" s="25">
        <f>IF('Indicator Date hidden'!P76="x","x",$O$2-'Indicator Date hidden'!P76)</f>
        <v>0</v>
      </c>
      <c r="P75" s="25">
        <f>IF('Indicator Date hidden'!Q76="x","x",$P$2-'Indicator Date hidden'!Q76)</f>
        <v>0</v>
      </c>
      <c r="Q75" s="25" t="str">
        <f>IF('Indicator Date hidden'!R76="x","x",$Q$2-'Indicator Date hidden'!R76)</f>
        <v>x</v>
      </c>
      <c r="R75" s="25">
        <f>IF('Indicator Date hidden'!S76="x","x",$R$2-'Indicator Date hidden'!S76)</f>
        <v>0</v>
      </c>
      <c r="S75" s="25">
        <f>IF('Indicator Date hidden'!T76="x","x",$S$2-'Indicator Date hidden'!T76)</f>
        <v>0</v>
      </c>
      <c r="T75" s="25">
        <f>IF('Indicator Date hidden'!U76="x","x",$T$2-'Indicator Date hidden'!U76)</f>
        <v>0</v>
      </c>
      <c r="U75" s="25" t="str">
        <f>IF('Indicator Date hidden'!V76="x","x",$U$2-'Indicator Date hidden'!V76)</f>
        <v>x</v>
      </c>
      <c r="V75" s="25">
        <f>IF('Indicator Date hidden'!W76="x","x",$V$2-'Indicator Date hidden'!W76)</f>
        <v>0</v>
      </c>
      <c r="W75" s="25" t="str">
        <f>IF('Indicator Date hidden'!X76="x","x",$W$2-'Indicator Date hidden'!X76)</f>
        <v>x</v>
      </c>
      <c r="X75" s="25">
        <f>IF('Indicator Date hidden'!Y76="x","x",$X$2-'Indicator Date hidden'!Y76)</f>
        <v>2</v>
      </c>
      <c r="Y75" s="25">
        <f>IF('Indicator Date hidden'!Z76="x","x",$Y$2-'Indicator Date hidden'!Z76)</f>
        <v>0</v>
      </c>
      <c r="Z75" s="25">
        <f>IF('Indicator Date hidden'!AA76="x","x",$Z$2-'Indicator Date hidden'!AA76)</f>
        <v>0</v>
      </c>
      <c r="AA75" s="25" t="str">
        <f>IF('Indicator Date hidden'!AB76="x","x",$AA$2-'Indicator Date hidden'!AB76)</f>
        <v>x</v>
      </c>
      <c r="AB75" s="25">
        <f>IF('Indicator Date hidden'!AC76="x","x",$AB$2-'Indicator Date hidden'!AC76)</f>
        <v>0</v>
      </c>
      <c r="AC75" s="25">
        <f>IF('Indicator Date hidden'!AD76="x","x",$AC$2-'Indicator Date hidden'!AD76)</f>
        <v>0</v>
      </c>
      <c r="AD75" s="25" t="str">
        <f>IF('Indicator Date hidden'!AE76="x","x",$AD$2-'Indicator Date hidden'!AE76)</f>
        <v>x</v>
      </c>
      <c r="AE75" s="25">
        <f>IF('Indicator Date hidden'!AF76="x","x",$AE$2-'Indicator Date hidden'!AF76)</f>
        <v>0</v>
      </c>
      <c r="AF75" s="25">
        <f>IF('Indicator Date hidden'!AG76="x","x",$AF$2-'Indicator Date hidden'!AG76)</f>
        <v>1</v>
      </c>
      <c r="AG75" s="25">
        <f>IF('Indicator Date hidden'!AH76="x","x",$AG$2-'Indicator Date hidden'!AH76)</f>
        <v>0</v>
      </c>
      <c r="AH75" s="25">
        <f>IF('Indicator Date hidden'!AI76="x","x",$AH$2-'Indicator Date hidden'!AI76)</f>
        <v>0</v>
      </c>
      <c r="AI75" s="25">
        <f>IF('Indicator Date hidden'!AJ76="x","x",$AI$2-'Indicator Date hidden'!AJ76)</f>
        <v>0</v>
      </c>
      <c r="AJ75" s="25" t="str">
        <f>IF('Indicator Date hidden'!AK76="x","x",$AJ$2-'Indicator Date hidden'!AK76)</f>
        <v>x</v>
      </c>
      <c r="AK75" s="25">
        <f>IF('Indicator Date hidden'!AL76="x","x",$AK$2-'Indicator Date hidden'!AL76)</f>
        <v>1</v>
      </c>
      <c r="AL75" s="25">
        <f>IF('Indicator Date hidden'!AM76="x","x",$AL$2-'Indicator Date hidden'!AM76)</f>
        <v>0</v>
      </c>
      <c r="AM75" s="25">
        <f>IF('Indicator Date hidden'!AN76="x","x",$AM$2-'Indicator Date hidden'!AN76)</f>
        <v>0</v>
      </c>
      <c r="AN75" s="25">
        <f>IF('Indicator Date hidden'!AO76="x","x",$AN$2-'Indicator Date hidden'!AO76)</f>
        <v>0</v>
      </c>
      <c r="AO75" s="25">
        <f>IF('Indicator Date hidden'!AP76="x","x",$AO$2-'Indicator Date hidden'!AP76)</f>
        <v>0</v>
      </c>
      <c r="AP75" s="25">
        <f>IF('Indicator Date hidden'!AQ76="x","x",$AP$2-'Indicator Date hidden'!AQ76)</f>
        <v>0</v>
      </c>
      <c r="AQ75" s="25">
        <f>IF('Indicator Date hidden'!AR76="x","x",$AQ$2-'Indicator Date hidden'!AR76)</f>
        <v>0</v>
      </c>
      <c r="AR75" s="25">
        <f>IF('Indicator Date hidden'!AS76="x","x",$AR$2-'Indicator Date hidden'!AS76)</f>
        <v>0</v>
      </c>
      <c r="AS75" s="25">
        <f>IF('Indicator Date hidden'!AT76="x","x",$AS$2-'Indicator Date hidden'!AT76)</f>
        <v>0</v>
      </c>
      <c r="AT75" s="25">
        <f>IF('Indicator Date hidden'!AU76="x","x",$AT$2-'Indicator Date hidden'!AU76)</f>
        <v>0</v>
      </c>
      <c r="AU75" s="25">
        <f>IF('Indicator Date hidden'!AV76="x","x",$AU$2-'Indicator Date hidden'!AV76)</f>
        <v>1</v>
      </c>
      <c r="AV75" s="25">
        <f>IF('Indicator Date hidden'!AW76="x","x",$AV$2-'Indicator Date hidden'!AW76)</f>
        <v>0</v>
      </c>
      <c r="AW75" s="25">
        <f>IF('Indicator Date hidden'!AX76="x","x",$AW$2-'Indicator Date hidden'!AX76)</f>
        <v>0</v>
      </c>
      <c r="AX75" s="25">
        <f>IF('Indicator Date hidden'!AY76="x","x",$AX$2-'Indicator Date hidden'!AY76)</f>
        <v>0</v>
      </c>
      <c r="AY75" s="25">
        <f>IF('Indicator Date hidden'!AZ76="x","x",$AY$2-'Indicator Date hidden'!AZ76)</f>
        <v>0</v>
      </c>
      <c r="AZ75" s="25">
        <f>IF('Indicator Date hidden'!BA76="x","x",$AZ$2-'Indicator Date hidden'!BA76)</f>
        <v>0</v>
      </c>
      <c r="BA75">
        <f t="shared" si="10"/>
        <v>5</v>
      </c>
      <c r="BB75" s="26">
        <f t="shared" si="11"/>
        <v>0.1111111111111111</v>
      </c>
      <c r="BC75">
        <f t="shared" si="12"/>
        <v>4</v>
      </c>
      <c r="BD75" s="26">
        <f t="shared" si="13"/>
        <v>0.37843080813169783</v>
      </c>
      <c r="BE75" s="28">
        <f t="shared" si="14"/>
        <v>0</v>
      </c>
    </row>
    <row r="76" spans="1:57" x14ac:dyDescent="0.35">
      <c r="A76" t="s">
        <v>10265</v>
      </c>
      <c r="B76" s="25">
        <f>IF('Indicator Date hidden'!C77="x","x",$B$2-'Indicator Date hidden'!C77)</f>
        <v>0</v>
      </c>
      <c r="C76" s="25">
        <f>IF('Indicator Date hidden'!D77="x","x",$C$2-'Indicator Date hidden'!D77)</f>
        <v>0</v>
      </c>
      <c r="D76" s="25">
        <f>IF('Indicator Date hidden'!E77="x","x",$D$2-'Indicator Date hidden'!E77)</f>
        <v>0</v>
      </c>
      <c r="E76" s="25">
        <f>IF('Indicator Date hidden'!F77="x","x",$E$2-'Indicator Date hidden'!F77)</f>
        <v>0</v>
      </c>
      <c r="F76" s="25">
        <f>IF('Indicator Date hidden'!G77="x","x",$F$2-'Indicator Date hidden'!G77)</f>
        <v>0</v>
      </c>
      <c r="G76" s="25">
        <f>IF('Indicator Date hidden'!H77="x","x",$G$2-'Indicator Date hidden'!H77)</f>
        <v>0</v>
      </c>
      <c r="H76" s="25">
        <f>IF('Indicator Date hidden'!I77="x","x",$H$2-'Indicator Date hidden'!I77)</f>
        <v>0</v>
      </c>
      <c r="I76" s="25">
        <f>IF('Indicator Date hidden'!J77="x","x",$I$2-'Indicator Date hidden'!J77)</f>
        <v>0</v>
      </c>
      <c r="J76" s="25">
        <f>IF('Indicator Date hidden'!K77="x","x",$J$2-'Indicator Date hidden'!K77)</f>
        <v>0</v>
      </c>
      <c r="K76" s="25">
        <f>IF('Indicator Date hidden'!L77="x","x",$K$2-'Indicator Date hidden'!L77)</f>
        <v>0</v>
      </c>
      <c r="L76" s="25">
        <f>IF('Indicator Date hidden'!M77="x","x",$L$2-'Indicator Date hidden'!M77)</f>
        <v>0</v>
      </c>
      <c r="M76" s="25">
        <f>IF('Indicator Date hidden'!N77="x","x",$M$2-'Indicator Date hidden'!N77)</f>
        <v>0</v>
      </c>
      <c r="N76" s="25">
        <f>IF('Indicator Date hidden'!O77="x","x",$N$2-'Indicator Date hidden'!O77)</f>
        <v>0</v>
      </c>
      <c r="O76" s="25">
        <f>IF('Indicator Date hidden'!P77="x","x",$O$2-'Indicator Date hidden'!P77)</f>
        <v>0</v>
      </c>
      <c r="P76" s="25">
        <f>IF('Indicator Date hidden'!Q77="x","x",$P$2-'Indicator Date hidden'!Q77)</f>
        <v>0</v>
      </c>
      <c r="Q76" s="25" t="str">
        <f>IF('Indicator Date hidden'!R77="x","x",$Q$2-'Indicator Date hidden'!R77)</f>
        <v>x</v>
      </c>
      <c r="R76" s="25">
        <f>IF('Indicator Date hidden'!S77="x","x",$R$2-'Indicator Date hidden'!S77)</f>
        <v>0</v>
      </c>
      <c r="S76" s="25">
        <f>IF('Indicator Date hidden'!T77="x","x",$S$2-'Indicator Date hidden'!T77)</f>
        <v>0</v>
      </c>
      <c r="T76" s="25">
        <f>IF('Indicator Date hidden'!U77="x","x",$T$2-'Indicator Date hidden'!U77)</f>
        <v>0</v>
      </c>
      <c r="U76" s="25" t="str">
        <f>IF('Indicator Date hidden'!V77="x","x",$U$2-'Indicator Date hidden'!V77)</f>
        <v>x</v>
      </c>
      <c r="V76" s="25">
        <f>IF('Indicator Date hidden'!W77="x","x",$V$2-'Indicator Date hidden'!W77)</f>
        <v>0</v>
      </c>
      <c r="W76" s="25" t="str">
        <f>IF('Indicator Date hidden'!X77="x","x",$W$2-'Indicator Date hidden'!X77)</f>
        <v>x</v>
      </c>
      <c r="X76" s="25">
        <f>IF('Indicator Date hidden'!Y77="x","x",$X$2-'Indicator Date hidden'!Y77)</f>
        <v>2</v>
      </c>
      <c r="Y76" s="25">
        <f>IF('Indicator Date hidden'!Z77="x","x",$Y$2-'Indicator Date hidden'!Z77)</f>
        <v>0</v>
      </c>
      <c r="Z76" s="25">
        <f>IF('Indicator Date hidden'!AA77="x","x",$Z$2-'Indicator Date hidden'!AA77)</f>
        <v>0</v>
      </c>
      <c r="AA76" s="25" t="str">
        <f>IF('Indicator Date hidden'!AB77="x","x",$AA$2-'Indicator Date hidden'!AB77)</f>
        <v>x</v>
      </c>
      <c r="AB76" s="25">
        <f>IF('Indicator Date hidden'!AC77="x","x",$AB$2-'Indicator Date hidden'!AC77)</f>
        <v>0</v>
      </c>
      <c r="AC76" s="25">
        <f>IF('Indicator Date hidden'!AD77="x","x",$AC$2-'Indicator Date hidden'!AD77)</f>
        <v>0</v>
      </c>
      <c r="AD76" s="25" t="str">
        <f>IF('Indicator Date hidden'!AE77="x","x",$AD$2-'Indicator Date hidden'!AE77)</f>
        <v>x</v>
      </c>
      <c r="AE76" s="25">
        <f>IF('Indicator Date hidden'!AF77="x","x",$AE$2-'Indicator Date hidden'!AF77)</f>
        <v>0</v>
      </c>
      <c r="AF76" s="25">
        <f>IF('Indicator Date hidden'!AG77="x","x",$AF$2-'Indicator Date hidden'!AG77)</f>
        <v>1</v>
      </c>
      <c r="AG76" s="25">
        <f>IF('Indicator Date hidden'!AH77="x","x",$AG$2-'Indicator Date hidden'!AH77)</f>
        <v>0</v>
      </c>
      <c r="AH76" s="25">
        <f>IF('Indicator Date hidden'!AI77="x","x",$AH$2-'Indicator Date hidden'!AI77)</f>
        <v>0</v>
      </c>
      <c r="AI76" s="25">
        <f>IF('Indicator Date hidden'!AJ77="x","x",$AI$2-'Indicator Date hidden'!AJ77)</f>
        <v>0</v>
      </c>
      <c r="AJ76" s="25" t="str">
        <f>IF('Indicator Date hidden'!AK77="x","x",$AJ$2-'Indicator Date hidden'!AK77)</f>
        <v>x</v>
      </c>
      <c r="AK76" s="25">
        <f>IF('Indicator Date hidden'!AL77="x","x",$AK$2-'Indicator Date hidden'!AL77)</f>
        <v>1</v>
      </c>
      <c r="AL76" s="25">
        <f>IF('Indicator Date hidden'!AM77="x","x",$AL$2-'Indicator Date hidden'!AM77)</f>
        <v>0</v>
      </c>
      <c r="AM76" s="25">
        <f>IF('Indicator Date hidden'!AN77="x","x",$AM$2-'Indicator Date hidden'!AN77)</f>
        <v>0</v>
      </c>
      <c r="AN76" s="25">
        <f>IF('Indicator Date hidden'!AO77="x","x",$AN$2-'Indicator Date hidden'!AO77)</f>
        <v>0</v>
      </c>
      <c r="AO76" s="25">
        <f>IF('Indicator Date hidden'!AP77="x","x",$AO$2-'Indicator Date hidden'!AP77)</f>
        <v>0</v>
      </c>
      <c r="AP76" s="25">
        <f>IF('Indicator Date hidden'!AQ77="x","x",$AP$2-'Indicator Date hidden'!AQ77)</f>
        <v>0</v>
      </c>
      <c r="AQ76" s="25" t="str">
        <f>IF('Indicator Date hidden'!AR77="x","x",$AQ$2-'Indicator Date hidden'!AR77)</f>
        <v>x</v>
      </c>
      <c r="AR76" s="25">
        <f>IF('Indicator Date hidden'!AS77="x","x",$AR$2-'Indicator Date hidden'!AS77)</f>
        <v>0</v>
      </c>
      <c r="AS76" s="25">
        <f>IF('Indicator Date hidden'!AT77="x","x",$AS$2-'Indicator Date hidden'!AT77)</f>
        <v>0</v>
      </c>
      <c r="AT76" s="25">
        <f>IF('Indicator Date hidden'!AU77="x","x",$AT$2-'Indicator Date hidden'!AU77)</f>
        <v>0</v>
      </c>
      <c r="AU76" s="25" t="str">
        <f>IF('Indicator Date hidden'!AV77="x","x",$AU$2-'Indicator Date hidden'!AV77)</f>
        <v>x</v>
      </c>
      <c r="AV76" s="25">
        <f>IF('Indicator Date hidden'!AW77="x","x",$AV$2-'Indicator Date hidden'!AW77)</f>
        <v>0</v>
      </c>
      <c r="AW76" s="25">
        <f>IF('Indicator Date hidden'!AX77="x","x",$AW$2-'Indicator Date hidden'!AX77)</f>
        <v>0</v>
      </c>
      <c r="AX76" s="25">
        <f>IF('Indicator Date hidden'!AY77="x","x",$AX$2-'Indicator Date hidden'!AY77)</f>
        <v>0</v>
      </c>
      <c r="AY76" s="25">
        <f>IF('Indicator Date hidden'!AZ77="x","x",$AY$2-'Indicator Date hidden'!AZ77)</f>
        <v>0</v>
      </c>
      <c r="AZ76" s="25">
        <f>IF('Indicator Date hidden'!BA77="x","x",$AZ$2-'Indicator Date hidden'!BA77)</f>
        <v>0</v>
      </c>
      <c r="BA76">
        <f t="shared" si="10"/>
        <v>4</v>
      </c>
      <c r="BB76" s="26">
        <f t="shared" si="11"/>
        <v>9.3023255813953487E-2</v>
      </c>
      <c r="BC76">
        <f t="shared" si="12"/>
        <v>3</v>
      </c>
      <c r="BD76" s="26">
        <f t="shared" si="13"/>
        <v>0.36177556246753595</v>
      </c>
      <c r="BE76" s="28">
        <f t="shared" si="14"/>
        <v>0</v>
      </c>
    </row>
    <row r="77" spans="1:57" x14ac:dyDescent="0.35">
      <c r="A77" t="s">
        <v>10259</v>
      </c>
      <c r="B77" s="25">
        <f>IF('Indicator Date hidden'!C78="x","x",$B$2-'Indicator Date hidden'!C78)</f>
        <v>0</v>
      </c>
      <c r="C77" s="25">
        <f>IF('Indicator Date hidden'!D78="x","x",$C$2-'Indicator Date hidden'!D78)</f>
        <v>0</v>
      </c>
      <c r="D77" s="25">
        <f>IF('Indicator Date hidden'!E78="x","x",$D$2-'Indicator Date hidden'!E78)</f>
        <v>0</v>
      </c>
      <c r="E77" s="25">
        <f>IF('Indicator Date hidden'!F78="x","x",$E$2-'Indicator Date hidden'!F78)</f>
        <v>0</v>
      </c>
      <c r="F77" s="25">
        <f>IF('Indicator Date hidden'!G78="x","x",$F$2-'Indicator Date hidden'!G78)</f>
        <v>0</v>
      </c>
      <c r="G77" s="25">
        <f>IF('Indicator Date hidden'!H78="x","x",$G$2-'Indicator Date hidden'!H78)</f>
        <v>0</v>
      </c>
      <c r="H77" s="25">
        <f>IF('Indicator Date hidden'!I78="x","x",$H$2-'Indicator Date hidden'!I78)</f>
        <v>0</v>
      </c>
      <c r="I77" s="25">
        <f>IF('Indicator Date hidden'!J78="x","x",$I$2-'Indicator Date hidden'!J78)</f>
        <v>0</v>
      </c>
      <c r="J77" s="25">
        <f>IF('Indicator Date hidden'!K78="x","x",$J$2-'Indicator Date hidden'!K78)</f>
        <v>0</v>
      </c>
      <c r="K77" s="25">
        <f>IF('Indicator Date hidden'!L78="x","x",$K$2-'Indicator Date hidden'!L78)</f>
        <v>0</v>
      </c>
      <c r="L77" s="25">
        <f>IF('Indicator Date hidden'!M78="x","x",$L$2-'Indicator Date hidden'!M78)</f>
        <v>0</v>
      </c>
      <c r="M77" s="25">
        <f>IF('Indicator Date hidden'!N78="x","x",$M$2-'Indicator Date hidden'!N78)</f>
        <v>0</v>
      </c>
      <c r="N77" s="25">
        <f>IF('Indicator Date hidden'!O78="x","x",$N$2-'Indicator Date hidden'!O78)</f>
        <v>0</v>
      </c>
      <c r="O77" s="25">
        <f>IF('Indicator Date hidden'!P78="x","x",$O$2-'Indicator Date hidden'!P78)</f>
        <v>0</v>
      </c>
      <c r="P77" s="25">
        <f>IF('Indicator Date hidden'!Q78="x","x",$P$2-'Indicator Date hidden'!Q78)</f>
        <v>0</v>
      </c>
      <c r="Q77" s="25">
        <f>IF('Indicator Date hidden'!R78="x","x",$Q$2-'Indicator Date hidden'!R78)</f>
        <v>8</v>
      </c>
      <c r="R77" s="25">
        <f>IF('Indicator Date hidden'!S78="x","x",$R$2-'Indicator Date hidden'!S78)</f>
        <v>0</v>
      </c>
      <c r="S77" s="25">
        <f>IF('Indicator Date hidden'!T78="x","x",$S$2-'Indicator Date hidden'!T78)</f>
        <v>0</v>
      </c>
      <c r="T77" s="25">
        <f>IF('Indicator Date hidden'!U78="x","x",$T$2-'Indicator Date hidden'!U78)</f>
        <v>0</v>
      </c>
      <c r="U77" s="25">
        <f>IF('Indicator Date hidden'!V78="x","x",$U$2-'Indicator Date hidden'!V78)</f>
        <v>0</v>
      </c>
      <c r="V77" s="25">
        <f>IF('Indicator Date hidden'!W78="x","x",$V$2-'Indicator Date hidden'!W78)</f>
        <v>0</v>
      </c>
      <c r="W77" s="25">
        <f>IF('Indicator Date hidden'!X78="x","x",$W$2-'Indicator Date hidden'!X78)</f>
        <v>8</v>
      </c>
      <c r="X77" s="25">
        <f>IF('Indicator Date hidden'!Y78="x","x",$X$2-'Indicator Date hidden'!Y78)</f>
        <v>2</v>
      </c>
      <c r="Y77" s="25">
        <f>IF('Indicator Date hidden'!Z78="x","x",$Y$2-'Indicator Date hidden'!Z78)</f>
        <v>0</v>
      </c>
      <c r="Z77" s="25">
        <f>IF('Indicator Date hidden'!AA78="x","x",$Z$2-'Indicator Date hidden'!AA78)</f>
        <v>0</v>
      </c>
      <c r="AA77" s="25">
        <f>IF('Indicator Date hidden'!AB78="x","x",$AA$2-'Indicator Date hidden'!AB78)</f>
        <v>1</v>
      </c>
      <c r="AB77" s="25">
        <f>IF('Indicator Date hidden'!AC78="x","x",$AB$2-'Indicator Date hidden'!AC78)</f>
        <v>0</v>
      </c>
      <c r="AC77" s="25">
        <f>IF('Indicator Date hidden'!AD78="x","x",$AC$2-'Indicator Date hidden'!AD78)</f>
        <v>0</v>
      </c>
      <c r="AD77" s="25">
        <f>IF('Indicator Date hidden'!AE78="x","x",$AD$2-'Indicator Date hidden'!AE78)</f>
        <v>0</v>
      </c>
      <c r="AE77" s="25">
        <f>IF('Indicator Date hidden'!AF78="x","x",$AE$2-'Indicator Date hidden'!AF78)</f>
        <v>0</v>
      </c>
      <c r="AF77" s="25">
        <f>IF('Indicator Date hidden'!AG78="x","x",$AF$2-'Indicator Date hidden'!AG78)</f>
        <v>2</v>
      </c>
      <c r="AG77" s="25">
        <f>IF('Indicator Date hidden'!AH78="x","x",$AG$2-'Indicator Date hidden'!AH78)</f>
        <v>0</v>
      </c>
      <c r="AH77" s="25">
        <f>IF('Indicator Date hidden'!AI78="x","x",$AH$2-'Indicator Date hidden'!AI78)</f>
        <v>0</v>
      </c>
      <c r="AI77" s="25">
        <f>IF('Indicator Date hidden'!AJ78="x","x",$AI$2-'Indicator Date hidden'!AJ78)</f>
        <v>0</v>
      </c>
      <c r="AJ77" s="25">
        <f>IF('Indicator Date hidden'!AK78="x","x",$AJ$2-'Indicator Date hidden'!AK78)</f>
        <v>1</v>
      </c>
      <c r="AK77" s="25">
        <f>IF('Indicator Date hidden'!AL78="x","x",$AK$2-'Indicator Date hidden'!AL78)</f>
        <v>1</v>
      </c>
      <c r="AL77" s="25">
        <f>IF('Indicator Date hidden'!AM78="x","x",$AL$2-'Indicator Date hidden'!AM78)</f>
        <v>0</v>
      </c>
      <c r="AM77" s="25">
        <f>IF('Indicator Date hidden'!AN78="x","x",$AM$2-'Indicator Date hidden'!AN78)</f>
        <v>0</v>
      </c>
      <c r="AN77" s="25">
        <f>IF('Indicator Date hidden'!AO78="x","x",$AN$2-'Indicator Date hidden'!AO78)</f>
        <v>0</v>
      </c>
      <c r="AO77" s="25">
        <f>IF('Indicator Date hidden'!AP78="x","x",$AO$2-'Indicator Date hidden'!AP78)</f>
        <v>0</v>
      </c>
      <c r="AP77" s="25">
        <f>IF('Indicator Date hidden'!AQ78="x","x",$AP$2-'Indicator Date hidden'!AQ78)</f>
        <v>0</v>
      </c>
      <c r="AQ77" s="25">
        <f>IF('Indicator Date hidden'!AR78="x","x",$AQ$2-'Indicator Date hidden'!AR78)</f>
        <v>0</v>
      </c>
      <c r="AR77" s="25">
        <f>IF('Indicator Date hidden'!AS78="x","x",$AR$2-'Indicator Date hidden'!AS78)</f>
        <v>0</v>
      </c>
      <c r="AS77" s="25">
        <f>IF('Indicator Date hidden'!AT78="x","x",$AS$2-'Indicator Date hidden'!AT78)</f>
        <v>0</v>
      </c>
      <c r="AT77" s="25">
        <f>IF('Indicator Date hidden'!AU78="x","x",$AT$2-'Indicator Date hidden'!AU78)</f>
        <v>0</v>
      </c>
      <c r="AU77" s="25">
        <f>IF('Indicator Date hidden'!AV78="x","x",$AU$2-'Indicator Date hidden'!AV78)</f>
        <v>3</v>
      </c>
      <c r="AV77" s="25">
        <f>IF('Indicator Date hidden'!AW78="x","x",$AV$2-'Indicator Date hidden'!AW78)</f>
        <v>0</v>
      </c>
      <c r="AW77" s="25">
        <f>IF('Indicator Date hidden'!AX78="x","x",$AW$2-'Indicator Date hidden'!AX78)</f>
        <v>0</v>
      </c>
      <c r="AX77" s="25">
        <f>IF('Indicator Date hidden'!AY78="x","x",$AX$2-'Indicator Date hidden'!AY78)</f>
        <v>0</v>
      </c>
      <c r="AY77" s="25">
        <f>IF('Indicator Date hidden'!AZ78="x","x",$AY$2-'Indicator Date hidden'!AZ78)</f>
        <v>0</v>
      </c>
      <c r="AZ77" s="25">
        <f>IF('Indicator Date hidden'!BA78="x","x",$AZ$2-'Indicator Date hidden'!BA78)</f>
        <v>0</v>
      </c>
      <c r="BA77">
        <f t="shared" si="10"/>
        <v>26</v>
      </c>
      <c r="BB77" s="26">
        <f t="shared" si="11"/>
        <v>0.50980392156862742</v>
      </c>
      <c r="BC77">
        <f t="shared" si="12"/>
        <v>8</v>
      </c>
      <c r="BD77" s="26">
        <f t="shared" si="13"/>
        <v>1.6254417079264867</v>
      </c>
      <c r="BE77" s="28">
        <f t="shared" si="14"/>
        <v>0</v>
      </c>
    </row>
    <row r="78" spans="1:57" x14ac:dyDescent="0.35">
      <c r="A78" t="s">
        <v>10257</v>
      </c>
      <c r="B78" s="25">
        <f>IF('Indicator Date hidden'!C79="x","x",$B$2-'Indicator Date hidden'!C79)</f>
        <v>0</v>
      </c>
      <c r="C78" s="25">
        <f>IF('Indicator Date hidden'!D79="x","x",$C$2-'Indicator Date hidden'!D79)</f>
        <v>0</v>
      </c>
      <c r="D78" s="25">
        <f>IF('Indicator Date hidden'!E79="x","x",$D$2-'Indicator Date hidden'!E79)</f>
        <v>0</v>
      </c>
      <c r="E78" s="25">
        <f>IF('Indicator Date hidden'!F79="x","x",$E$2-'Indicator Date hidden'!F79)</f>
        <v>0</v>
      </c>
      <c r="F78" s="25">
        <f>IF('Indicator Date hidden'!G79="x","x",$F$2-'Indicator Date hidden'!G79)</f>
        <v>0</v>
      </c>
      <c r="G78" s="25">
        <f>IF('Indicator Date hidden'!H79="x","x",$G$2-'Indicator Date hidden'!H79)</f>
        <v>0</v>
      </c>
      <c r="H78" s="25">
        <f>IF('Indicator Date hidden'!I79="x","x",$H$2-'Indicator Date hidden'!I79)</f>
        <v>0</v>
      </c>
      <c r="I78" s="25">
        <f>IF('Indicator Date hidden'!J79="x","x",$I$2-'Indicator Date hidden'!J79)</f>
        <v>0</v>
      </c>
      <c r="J78" s="25">
        <f>IF('Indicator Date hidden'!K79="x","x",$J$2-'Indicator Date hidden'!K79)</f>
        <v>0</v>
      </c>
      <c r="K78" s="25">
        <f>IF('Indicator Date hidden'!L79="x","x",$K$2-'Indicator Date hidden'!L79)</f>
        <v>0</v>
      </c>
      <c r="L78" s="25">
        <f>IF('Indicator Date hidden'!M79="x","x",$L$2-'Indicator Date hidden'!M79)</f>
        <v>0</v>
      </c>
      <c r="M78" s="25">
        <f>IF('Indicator Date hidden'!N79="x","x",$M$2-'Indicator Date hidden'!N79)</f>
        <v>0</v>
      </c>
      <c r="N78" s="25">
        <f>IF('Indicator Date hidden'!O79="x","x",$N$2-'Indicator Date hidden'!O79)</f>
        <v>0</v>
      </c>
      <c r="O78" s="25">
        <f>IF('Indicator Date hidden'!P79="x","x",$O$2-'Indicator Date hidden'!P79)</f>
        <v>0</v>
      </c>
      <c r="P78" s="25">
        <f>IF('Indicator Date hidden'!Q79="x","x",$P$2-'Indicator Date hidden'!Q79)</f>
        <v>0</v>
      </c>
      <c r="Q78" s="25">
        <f>IF('Indicator Date hidden'!R79="x","x",$Q$2-'Indicator Date hidden'!R79)</f>
        <v>2</v>
      </c>
      <c r="R78" s="25">
        <f>IF('Indicator Date hidden'!S79="x","x",$R$2-'Indicator Date hidden'!S79)</f>
        <v>0</v>
      </c>
      <c r="S78" s="25">
        <f>IF('Indicator Date hidden'!T79="x","x",$S$2-'Indicator Date hidden'!T79)</f>
        <v>0</v>
      </c>
      <c r="T78" s="25">
        <f>IF('Indicator Date hidden'!U79="x","x",$T$2-'Indicator Date hidden'!U79)</f>
        <v>0</v>
      </c>
      <c r="U78" s="25">
        <f>IF('Indicator Date hidden'!V79="x","x",$U$2-'Indicator Date hidden'!V79)</f>
        <v>0</v>
      </c>
      <c r="V78" s="25">
        <f>IF('Indicator Date hidden'!W79="x","x",$V$2-'Indicator Date hidden'!W79)</f>
        <v>0</v>
      </c>
      <c r="W78" s="25">
        <f>IF('Indicator Date hidden'!X79="x","x",$W$2-'Indicator Date hidden'!X79)</f>
        <v>1</v>
      </c>
      <c r="X78" s="25">
        <f>IF('Indicator Date hidden'!Y79="x","x",$X$2-'Indicator Date hidden'!Y79)</f>
        <v>2</v>
      </c>
      <c r="Y78" s="25">
        <f>IF('Indicator Date hidden'!Z79="x","x",$Y$2-'Indicator Date hidden'!Z79)</f>
        <v>0</v>
      </c>
      <c r="Z78" s="25">
        <f>IF('Indicator Date hidden'!AA79="x","x",$Z$2-'Indicator Date hidden'!AA79)</f>
        <v>0</v>
      </c>
      <c r="AA78" s="25">
        <f>IF('Indicator Date hidden'!AB79="x","x",$AA$2-'Indicator Date hidden'!AB79)</f>
        <v>0</v>
      </c>
      <c r="AB78" s="25">
        <f>IF('Indicator Date hidden'!AC79="x","x",$AB$2-'Indicator Date hidden'!AC79)</f>
        <v>0</v>
      </c>
      <c r="AC78" s="25">
        <f>IF('Indicator Date hidden'!AD79="x","x",$AC$2-'Indicator Date hidden'!AD79)</f>
        <v>0</v>
      </c>
      <c r="AD78" s="25">
        <f>IF('Indicator Date hidden'!AE79="x","x",$AD$2-'Indicator Date hidden'!AE79)</f>
        <v>0</v>
      </c>
      <c r="AE78" s="25">
        <f>IF('Indicator Date hidden'!AF79="x","x",$AE$2-'Indicator Date hidden'!AF79)</f>
        <v>0</v>
      </c>
      <c r="AF78" s="25">
        <f>IF('Indicator Date hidden'!AG79="x","x",$AF$2-'Indicator Date hidden'!AG79)</f>
        <v>2</v>
      </c>
      <c r="AG78" s="25">
        <f>IF('Indicator Date hidden'!AH79="x","x",$AG$2-'Indicator Date hidden'!AH79)</f>
        <v>0</v>
      </c>
      <c r="AH78" s="25">
        <f>IF('Indicator Date hidden'!AI79="x","x",$AH$2-'Indicator Date hidden'!AI79)</f>
        <v>0</v>
      </c>
      <c r="AI78" s="25">
        <f>IF('Indicator Date hidden'!AJ79="x","x",$AI$2-'Indicator Date hidden'!AJ79)</f>
        <v>0</v>
      </c>
      <c r="AJ78" s="25">
        <f>IF('Indicator Date hidden'!AK79="x","x",$AJ$2-'Indicator Date hidden'!AK79)</f>
        <v>1</v>
      </c>
      <c r="AK78" s="25">
        <f>IF('Indicator Date hidden'!AL79="x","x",$AK$2-'Indicator Date hidden'!AL79)</f>
        <v>1</v>
      </c>
      <c r="AL78" s="25">
        <f>IF('Indicator Date hidden'!AM79="x","x",$AL$2-'Indicator Date hidden'!AM79)</f>
        <v>0</v>
      </c>
      <c r="AM78" s="25">
        <f>IF('Indicator Date hidden'!AN79="x","x",$AM$2-'Indicator Date hidden'!AN79)</f>
        <v>0</v>
      </c>
      <c r="AN78" s="25">
        <f>IF('Indicator Date hidden'!AO79="x","x",$AN$2-'Indicator Date hidden'!AO79)</f>
        <v>0</v>
      </c>
      <c r="AO78" s="25">
        <f>IF('Indicator Date hidden'!AP79="x","x",$AO$2-'Indicator Date hidden'!AP79)</f>
        <v>0</v>
      </c>
      <c r="AP78" s="25">
        <f>IF('Indicator Date hidden'!AQ79="x","x",$AP$2-'Indicator Date hidden'!AQ79)</f>
        <v>0</v>
      </c>
      <c r="AQ78" s="25">
        <f>IF('Indicator Date hidden'!AR79="x","x",$AQ$2-'Indicator Date hidden'!AR79)</f>
        <v>0</v>
      </c>
      <c r="AR78" s="25">
        <f>IF('Indicator Date hidden'!AS79="x","x",$AR$2-'Indicator Date hidden'!AS79)</f>
        <v>0</v>
      </c>
      <c r="AS78" s="25">
        <f>IF('Indicator Date hidden'!AT79="x","x",$AS$2-'Indicator Date hidden'!AT79)</f>
        <v>0</v>
      </c>
      <c r="AT78" s="25">
        <f>IF('Indicator Date hidden'!AU79="x","x",$AT$2-'Indicator Date hidden'!AU79)</f>
        <v>0</v>
      </c>
      <c r="AU78" s="25">
        <f>IF('Indicator Date hidden'!AV79="x","x",$AU$2-'Indicator Date hidden'!AV79)</f>
        <v>3</v>
      </c>
      <c r="AV78" s="25">
        <f>IF('Indicator Date hidden'!AW79="x","x",$AV$2-'Indicator Date hidden'!AW79)</f>
        <v>0</v>
      </c>
      <c r="AW78" s="25">
        <f>IF('Indicator Date hidden'!AX79="x","x",$AW$2-'Indicator Date hidden'!AX79)</f>
        <v>0</v>
      </c>
      <c r="AX78" s="25">
        <f>IF('Indicator Date hidden'!AY79="x","x",$AX$2-'Indicator Date hidden'!AY79)</f>
        <v>0</v>
      </c>
      <c r="AY78" s="25">
        <f>IF('Indicator Date hidden'!AZ79="x","x",$AY$2-'Indicator Date hidden'!AZ79)</f>
        <v>0</v>
      </c>
      <c r="AZ78" s="25">
        <f>IF('Indicator Date hidden'!BA79="x","x",$AZ$2-'Indicator Date hidden'!BA79)</f>
        <v>0</v>
      </c>
      <c r="BA78">
        <f t="shared" si="10"/>
        <v>12</v>
      </c>
      <c r="BB78" s="26">
        <f t="shared" si="11"/>
        <v>0.23529411764705882</v>
      </c>
      <c r="BC78">
        <f t="shared" si="12"/>
        <v>7</v>
      </c>
      <c r="BD78" s="26">
        <f t="shared" si="13"/>
        <v>0.64437947941784246</v>
      </c>
      <c r="BE78" s="28">
        <f t="shared" si="14"/>
        <v>0</v>
      </c>
    </row>
    <row r="79" spans="1:57" x14ac:dyDescent="0.35">
      <c r="A79" t="s">
        <v>10262</v>
      </c>
      <c r="B79" s="25">
        <f>IF('Indicator Date hidden'!C80="x","x",$B$2-'Indicator Date hidden'!C80)</f>
        <v>0</v>
      </c>
      <c r="C79" s="25">
        <f>IF('Indicator Date hidden'!D80="x","x",$C$2-'Indicator Date hidden'!D80)</f>
        <v>0</v>
      </c>
      <c r="D79" s="25">
        <f>IF('Indicator Date hidden'!E80="x","x",$D$2-'Indicator Date hidden'!E80)</f>
        <v>0</v>
      </c>
      <c r="E79" s="25">
        <f>IF('Indicator Date hidden'!F80="x","x",$E$2-'Indicator Date hidden'!F80)</f>
        <v>0</v>
      </c>
      <c r="F79" s="25">
        <f>IF('Indicator Date hidden'!G80="x","x",$F$2-'Indicator Date hidden'!G80)</f>
        <v>0</v>
      </c>
      <c r="G79" s="25">
        <f>IF('Indicator Date hidden'!H80="x","x",$G$2-'Indicator Date hidden'!H80)</f>
        <v>0</v>
      </c>
      <c r="H79" s="25">
        <f>IF('Indicator Date hidden'!I80="x","x",$H$2-'Indicator Date hidden'!I80)</f>
        <v>0</v>
      </c>
      <c r="I79" s="25">
        <f>IF('Indicator Date hidden'!J80="x","x",$I$2-'Indicator Date hidden'!J80)</f>
        <v>0</v>
      </c>
      <c r="J79" s="25">
        <f>IF('Indicator Date hidden'!K80="x","x",$J$2-'Indicator Date hidden'!K80)</f>
        <v>0</v>
      </c>
      <c r="K79" s="25">
        <f>IF('Indicator Date hidden'!L80="x","x",$K$2-'Indicator Date hidden'!L80)</f>
        <v>0</v>
      </c>
      <c r="L79" s="25">
        <f>IF('Indicator Date hidden'!M80="x","x",$L$2-'Indicator Date hidden'!M80)</f>
        <v>0</v>
      </c>
      <c r="M79" s="25">
        <f>IF('Indicator Date hidden'!N80="x","x",$M$2-'Indicator Date hidden'!N80)</f>
        <v>0</v>
      </c>
      <c r="N79" s="25">
        <f>IF('Indicator Date hidden'!O80="x","x",$N$2-'Indicator Date hidden'!O80)</f>
        <v>0</v>
      </c>
      <c r="O79" s="25">
        <f>IF('Indicator Date hidden'!P80="x","x",$O$2-'Indicator Date hidden'!P80)</f>
        <v>0</v>
      </c>
      <c r="P79" s="25">
        <f>IF('Indicator Date hidden'!Q80="x","x",$P$2-'Indicator Date hidden'!Q80)</f>
        <v>0</v>
      </c>
      <c r="Q79" s="25" t="str">
        <f>IF('Indicator Date hidden'!R80="x","x",$Q$2-'Indicator Date hidden'!R80)</f>
        <v>x</v>
      </c>
      <c r="R79" s="25">
        <f>IF('Indicator Date hidden'!S80="x","x",$R$2-'Indicator Date hidden'!S80)</f>
        <v>0</v>
      </c>
      <c r="S79" s="25">
        <f>IF('Indicator Date hidden'!T80="x","x",$S$2-'Indicator Date hidden'!T80)</f>
        <v>0</v>
      </c>
      <c r="T79" s="25">
        <f>IF('Indicator Date hidden'!U80="x","x",$T$2-'Indicator Date hidden'!U80)</f>
        <v>0</v>
      </c>
      <c r="U79" s="25">
        <f>IF('Indicator Date hidden'!V80="x","x",$U$2-'Indicator Date hidden'!V80)</f>
        <v>0</v>
      </c>
      <c r="V79" s="25">
        <f>IF('Indicator Date hidden'!W80="x","x",$V$2-'Indicator Date hidden'!W80)</f>
        <v>0</v>
      </c>
      <c r="W79" s="25">
        <f>IF('Indicator Date hidden'!X80="x","x",$W$2-'Indicator Date hidden'!X80)</f>
        <v>10</v>
      </c>
      <c r="X79" s="25">
        <f>IF('Indicator Date hidden'!Y80="x","x",$X$2-'Indicator Date hidden'!Y80)</f>
        <v>4</v>
      </c>
      <c r="Y79" s="25">
        <f>IF('Indicator Date hidden'!Z80="x","x",$Y$2-'Indicator Date hidden'!Z80)</f>
        <v>0</v>
      </c>
      <c r="Z79" s="25">
        <f>IF('Indicator Date hidden'!AA80="x","x",$Z$2-'Indicator Date hidden'!AA80)</f>
        <v>0</v>
      </c>
      <c r="AA79" s="25">
        <f>IF('Indicator Date hidden'!AB80="x","x",$AA$2-'Indicator Date hidden'!AB80)</f>
        <v>0</v>
      </c>
      <c r="AB79" s="25">
        <f>IF('Indicator Date hidden'!AC80="x","x",$AB$2-'Indicator Date hidden'!AC80)</f>
        <v>0</v>
      </c>
      <c r="AC79" s="25">
        <f>IF('Indicator Date hidden'!AD80="x","x",$AC$2-'Indicator Date hidden'!AD80)</f>
        <v>0</v>
      </c>
      <c r="AD79" s="25">
        <f>IF('Indicator Date hidden'!AE80="x","x",$AD$2-'Indicator Date hidden'!AE80)</f>
        <v>0</v>
      </c>
      <c r="AE79" s="25">
        <f>IF('Indicator Date hidden'!AF80="x","x",$AE$2-'Indicator Date hidden'!AF80)</f>
        <v>0</v>
      </c>
      <c r="AF79" s="25">
        <f>IF('Indicator Date hidden'!AG80="x","x",$AF$2-'Indicator Date hidden'!AG80)</f>
        <v>0</v>
      </c>
      <c r="AG79" s="25">
        <f>IF('Indicator Date hidden'!AH80="x","x",$AG$2-'Indicator Date hidden'!AH80)</f>
        <v>0</v>
      </c>
      <c r="AH79" s="25">
        <f>IF('Indicator Date hidden'!AI80="x","x",$AH$2-'Indicator Date hidden'!AI80)</f>
        <v>0</v>
      </c>
      <c r="AI79" s="25">
        <f>IF('Indicator Date hidden'!AJ80="x","x",$AI$2-'Indicator Date hidden'!AJ80)</f>
        <v>0</v>
      </c>
      <c r="AJ79" s="25" t="str">
        <f>IF('Indicator Date hidden'!AK80="x","x",$AJ$2-'Indicator Date hidden'!AK80)</f>
        <v>x</v>
      </c>
      <c r="AK79" s="25">
        <f>IF('Indicator Date hidden'!AL80="x","x",$AK$2-'Indicator Date hidden'!AL80)</f>
        <v>1</v>
      </c>
      <c r="AL79" s="25">
        <f>IF('Indicator Date hidden'!AM80="x","x",$AL$2-'Indicator Date hidden'!AM80)</f>
        <v>0</v>
      </c>
      <c r="AM79" s="25">
        <f>IF('Indicator Date hidden'!AN80="x","x",$AM$2-'Indicator Date hidden'!AN80)</f>
        <v>0</v>
      </c>
      <c r="AN79" s="25">
        <f>IF('Indicator Date hidden'!AO80="x","x",$AN$2-'Indicator Date hidden'!AO80)</f>
        <v>0</v>
      </c>
      <c r="AO79" s="25">
        <f>IF('Indicator Date hidden'!AP80="x","x",$AO$2-'Indicator Date hidden'!AP80)</f>
        <v>0</v>
      </c>
      <c r="AP79" s="25">
        <f>IF('Indicator Date hidden'!AQ80="x","x",$AP$2-'Indicator Date hidden'!AQ80)</f>
        <v>0</v>
      </c>
      <c r="AQ79" s="25">
        <f>IF('Indicator Date hidden'!AR80="x","x",$AQ$2-'Indicator Date hidden'!AR80)</f>
        <v>4</v>
      </c>
      <c r="AR79" s="25">
        <f>IF('Indicator Date hidden'!AS80="x","x",$AR$2-'Indicator Date hidden'!AS80)</f>
        <v>0</v>
      </c>
      <c r="AS79" s="25">
        <f>IF('Indicator Date hidden'!AT80="x","x",$AS$2-'Indicator Date hidden'!AT80)</f>
        <v>0</v>
      </c>
      <c r="AT79" s="25">
        <f>IF('Indicator Date hidden'!AU80="x","x",$AT$2-'Indicator Date hidden'!AU80)</f>
        <v>0</v>
      </c>
      <c r="AU79" s="25">
        <f>IF('Indicator Date hidden'!AV80="x","x",$AU$2-'Indicator Date hidden'!AV80)</f>
        <v>2</v>
      </c>
      <c r="AV79" s="25">
        <f>IF('Indicator Date hidden'!AW80="x","x",$AV$2-'Indicator Date hidden'!AW80)</f>
        <v>0</v>
      </c>
      <c r="AW79" s="25">
        <f>IF('Indicator Date hidden'!AX80="x","x",$AW$2-'Indicator Date hidden'!AX80)</f>
        <v>0</v>
      </c>
      <c r="AX79" s="25">
        <f>IF('Indicator Date hidden'!AY80="x","x",$AX$2-'Indicator Date hidden'!AY80)</f>
        <v>0</v>
      </c>
      <c r="AY79" s="25">
        <f>IF('Indicator Date hidden'!AZ80="x","x",$AY$2-'Indicator Date hidden'!AZ80)</f>
        <v>0</v>
      </c>
      <c r="AZ79" s="25">
        <f>IF('Indicator Date hidden'!BA80="x","x",$AZ$2-'Indicator Date hidden'!BA80)</f>
        <v>0</v>
      </c>
      <c r="BA79">
        <f t="shared" si="10"/>
        <v>21</v>
      </c>
      <c r="BB79" s="26">
        <f t="shared" si="11"/>
        <v>0.42857142857142855</v>
      </c>
      <c r="BC79">
        <f t="shared" si="12"/>
        <v>5</v>
      </c>
      <c r="BD79" s="26">
        <f t="shared" si="13"/>
        <v>1.6162440712835371</v>
      </c>
      <c r="BE79" s="28">
        <f t="shared" si="14"/>
        <v>0</v>
      </c>
    </row>
    <row r="80" spans="1:57" x14ac:dyDescent="0.35">
      <c r="A80" t="s">
        <v>10263</v>
      </c>
      <c r="B80" s="25">
        <f>IF('Indicator Date hidden'!C81="x","x",$B$2-'Indicator Date hidden'!C81)</f>
        <v>0</v>
      </c>
      <c r="C80" s="25">
        <f>IF('Indicator Date hidden'!D81="x","x",$C$2-'Indicator Date hidden'!D81)</f>
        <v>0</v>
      </c>
      <c r="D80" s="25">
        <f>IF('Indicator Date hidden'!E81="x","x",$D$2-'Indicator Date hidden'!E81)</f>
        <v>0</v>
      </c>
      <c r="E80" s="25">
        <f>IF('Indicator Date hidden'!F81="x","x",$E$2-'Indicator Date hidden'!F81)</f>
        <v>0</v>
      </c>
      <c r="F80" s="25">
        <f>IF('Indicator Date hidden'!G81="x","x",$F$2-'Indicator Date hidden'!G81)</f>
        <v>0</v>
      </c>
      <c r="G80" s="25">
        <f>IF('Indicator Date hidden'!H81="x","x",$G$2-'Indicator Date hidden'!H81)</f>
        <v>0</v>
      </c>
      <c r="H80" s="25">
        <f>IF('Indicator Date hidden'!I81="x","x",$H$2-'Indicator Date hidden'!I81)</f>
        <v>0</v>
      </c>
      <c r="I80" s="25">
        <f>IF('Indicator Date hidden'!J81="x","x",$I$2-'Indicator Date hidden'!J81)</f>
        <v>0</v>
      </c>
      <c r="J80" s="25">
        <f>IF('Indicator Date hidden'!K81="x","x",$J$2-'Indicator Date hidden'!K81)</f>
        <v>0</v>
      </c>
      <c r="K80" s="25">
        <f>IF('Indicator Date hidden'!L81="x","x",$K$2-'Indicator Date hidden'!L81)</f>
        <v>0</v>
      </c>
      <c r="L80" s="25">
        <f>IF('Indicator Date hidden'!M81="x","x",$L$2-'Indicator Date hidden'!M81)</f>
        <v>0</v>
      </c>
      <c r="M80" s="25">
        <f>IF('Indicator Date hidden'!N81="x","x",$M$2-'Indicator Date hidden'!N81)</f>
        <v>0</v>
      </c>
      <c r="N80" s="25">
        <f>IF('Indicator Date hidden'!O81="x","x",$N$2-'Indicator Date hidden'!O81)</f>
        <v>0</v>
      </c>
      <c r="O80" s="25">
        <f>IF('Indicator Date hidden'!P81="x","x",$O$2-'Indicator Date hidden'!P81)</f>
        <v>0</v>
      </c>
      <c r="P80" s="25">
        <f>IF('Indicator Date hidden'!Q81="x","x",$P$2-'Indicator Date hidden'!Q81)</f>
        <v>0</v>
      </c>
      <c r="Q80" s="25">
        <f>IF('Indicator Date hidden'!R81="x","x",$Q$2-'Indicator Date hidden'!R81)</f>
        <v>3</v>
      </c>
      <c r="R80" s="25">
        <f>IF('Indicator Date hidden'!S81="x","x",$R$2-'Indicator Date hidden'!S81)</f>
        <v>0</v>
      </c>
      <c r="S80" s="25">
        <f>IF('Indicator Date hidden'!T81="x","x",$S$2-'Indicator Date hidden'!T81)</f>
        <v>0</v>
      </c>
      <c r="T80" s="25">
        <f>IF('Indicator Date hidden'!U81="x","x",$T$2-'Indicator Date hidden'!U81)</f>
        <v>0</v>
      </c>
      <c r="U80" s="25">
        <f>IF('Indicator Date hidden'!V81="x","x",$U$2-'Indicator Date hidden'!V81)</f>
        <v>0</v>
      </c>
      <c r="V80" s="25">
        <f>IF('Indicator Date hidden'!W81="x","x",$V$2-'Indicator Date hidden'!W81)</f>
        <v>0</v>
      </c>
      <c r="W80" s="25">
        <f>IF('Indicator Date hidden'!X81="x","x",$W$2-'Indicator Date hidden'!X81)</f>
        <v>3</v>
      </c>
      <c r="X80" s="25">
        <f>IF('Indicator Date hidden'!Y81="x","x",$X$2-'Indicator Date hidden'!Y81)</f>
        <v>4</v>
      </c>
      <c r="Y80" s="25">
        <f>IF('Indicator Date hidden'!Z81="x","x",$Y$2-'Indicator Date hidden'!Z81)</f>
        <v>0</v>
      </c>
      <c r="Z80" s="25">
        <f>IF('Indicator Date hidden'!AA81="x","x",$Z$2-'Indicator Date hidden'!AA81)</f>
        <v>0</v>
      </c>
      <c r="AA80" s="25" t="str">
        <f>IF('Indicator Date hidden'!AB81="x","x",$AA$2-'Indicator Date hidden'!AB81)</f>
        <v>x</v>
      </c>
      <c r="AB80" s="25">
        <f>IF('Indicator Date hidden'!AC81="x","x",$AB$2-'Indicator Date hidden'!AC81)</f>
        <v>0</v>
      </c>
      <c r="AC80" s="25">
        <f>IF('Indicator Date hidden'!AD81="x","x",$AC$2-'Indicator Date hidden'!AD81)</f>
        <v>0</v>
      </c>
      <c r="AD80" s="25" t="str">
        <f>IF('Indicator Date hidden'!AE81="x","x",$AD$2-'Indicator Date hidden'!AE81)</f>
        <v>x</v>
      </c>
      <c r="AE80" s="25">
        <f>IF('Indicator Date hidden'!AF81="x","x",$AE$2-'Indicator Date hidden'!AF81)</f>
        <v>0</v>
      </c>
      <c r="AF80" s="25">
        <f>IF('Indicator Date hidden'!AG81="x","x",$AF$2-'Indicator Date hidden'!AG81)</f>
        <v>1</v>
      </c>
      <c r="AG80" s="25">
        <f>IF('Indicator Date hidden'!AH81="x","x",$AG$2-'Indicator Date hidden'!AH81)</f>
        <v>0</v>
      </c>
      <c r="AH80" s="25">
        <f>IF('Indicator Date hidden'!AI81="x","x",$AH$2-'Indicator Date hidden'!AI81)</f>
        <v>0</v>
      </c>
      <c r="AI80" s="25">
        <f>IF('Indicator Date hidden'!AJ81="x","x",$AI$2-'Indicator Date hidden'!AJ81)</f>
        <v>0</v>
      </c>
      <c r="AJ80" s="25">
        <f>IF('Indicator Date hidden'!AK81="x","x",$AJ$2-'Indicator Date hidden'!AK81)</f>
        <v>0</v>
      </c>
      <c r="AK80" s="25">
        <f>IF('Indicator Date hidden'!AL81="x","x",$AK$2-'Indicator Date hidden'!AL81)</f>
        <v>0</v>
      </c>
      <c r="AL80" s="25">
        <f>IF('Indicator Date hidden'!AM81="x","x",$AL$2-'Indicator Date hidden'!AM81)</f>
        <v>0</v>
      </c>
      <c r="AM80" s="25">
        <f>IF('Indicator Date hidden'!AN81="x","x",$AM$2-'Indicator Date hidden'!AN81)</f>
        <v>0</v>
      </c>
      <c r="AN80" s="25">
        <f>IF('Indicator Date hidden'!AO81="x","x",$AN$2-'Indicator Date hidden'!AO81)</f>
        <v>0</v>
      </c>
      <c r="AO80" s="25">
        <f>IF('Indicator Date hidden'!AP81="x","x",$AO$2-'Indicator Date hidden'!AP81)</f>
        <v>0</v>
      </c>
      <c r="AP80" s="25">
        <f>IF('Indicator Date hidden'!AQ81="x","x",$AP$2-'Indicator Date hidden'!AQ81)</f>
        <v>0</v>
      </c>
      <c r="AQ80" s="25">
        <f>IF('Indicator Date hidden'!AR81="x","x",$AQ$2-'Indicator Date hidden'!AR81)</f>
        <v>0</v>
      </c>
      <c r="AR80" s="25">
        <f>IF('Indicator Date hidden'!AS81="x","x",$AR$2-'Indicator Date hidden'!AS81)</f>
        <v>0</v>
      </c>
      <c r="AS80" s="25">
        <f>IF('Indicator Date hidden'!AT81="x","x",$AS$2-'Indicator Date hidden'!AT81)</f>
        <v>0</v>
      </c>
      <c r="AT80" s="25">
        <f>IF('Indicator Date hidden'!AU81="x","x",$AT$2-'Indicator Date hidden'!AU81)</f>
        <v>0</v>
      </c>
      <c r="AU80" s="25">
        <f>IF('Indicator Date hidden'!AV81="x","x",$AU$2-'Indicator Date hidden'!AV81)</f>
        <v>1</v>
      </c>
      <c r="AV80" s="25">
        <f>IF('Indicator Date hidden'!AW81="x","x",$AV$2-'Indicator Date hidden'!AW81)</f>
        <v>0</v>
      </c>
      <c r="AW80" s="25">
        <f>IF('Indicator Date hidden'!AX81="x","x",$AW$2-'Indicator Date hidden'!AX81)</f>
        <v>0</v>
      </c>
      <c r="AX80" s="25">
        <f>IF('Indicator Date hidden'!AY81="x","x",$AX$2-'Indicator Date hidden'!AY81)</f>
        <v>0</v>
      </c>
      <c r="AY80" s="25">
        <f>IF('Indicator Date hidden'!AZ81="x","x",$AY$2-'Indicator Date hidden'!AZ81)</f>
        <v>0</v>
      </c>
      <c r="AZ80" s="25">
        <f>IF('Indicator Date hidden'!BA81="x","x",$AZ$2-'Indicator Date hidden'!BA81)</f>
        <v>0</v>
      </c>
      <c r="BA80">
        <f t="shared" si="10"/>
        <v>12</v>
      </c>
      <c r="BB80" s="26">
        <f t="shared" si="11"/>
        <v>0.24489795918367346</v>
      </c>
      <c r="BC80">
        <f t="shared" si="12"/>
        <v>5</v>
      </c>
      <c r="BD80" s="26">
        <f t="shared" si="13"/>
        <v>0.82141272642849417</v>
      </c>
      <c r="BE80" s="28">
        <f t="shared" si="14"/>
        <v>0</v>
      </c>
    </row>
    <row r="81" spans="1:57" x14ac:dyDescent="0.35">
      <c r="A81" t="s">
        <v>10261</v>
      </c>
      <c r="B81" s="25">
        <f>IF('Indicator Date hidden'!C82="x","x",$B$2-'Indicator Date hidden'!C82)</f>
        <v>0</v>
      </c>
      <c r="C81" s="25">
        <f>IF('Indicator Date hidden'!D82="x","x",$C$2-'Indicator Date hidden'!D82)</f>
        <v>0</v>
      </c>
      <c r="D81" s="25">
        <f>IF('Indicator Date hidden'!E82="x","x",$D$2-'Indicator Date hidden'!E82)</f>
        <v>0</v>
      </c>
      <c r="E81" s="25">
        <f>IF('Indicator Date hidden'!F82="x","x",$E$2-'Indicator Date hidden'!F82)</f>
        <v>0</v>
      </c>
      <c r="F81" s="25">
        <f>IF('Indicator Date hidden'!G82="x","x",$F$2-'Indicator Date hidden'!G82)</f>
        <v>0</v>
      </c>
      <c r="G81" s="25">
        <f>IF('Indicator Date hidden'!H82="x","x",$G$2-'Indicator Date hidden'!H82)</f>
        <v>0</v>
      </c>
      <c r="H81" s="25">
        <f>IF('Indicator Date hidden'!I82="x","x",$H$2-'Indicator Date hidden'!I82)</f>
        <v>0</v>
      </c>
      <c r="I81" s="25">
        <f>IF('Indicator Date hidden'!J82="x","x",$I$2-'Indicator Date hidden'!J82)</f>
        <v>0</v>
      </c>
      <c r="J81" s="25">
        <f>IF('Indicator Date hidden'!K82="x","x",$J$2-'Indicator Date hidden'!K82)</f>
        <v>0</v>
      </c>
      <c r="K81" s="25">
        <f>IF('Indicator Date hidden'!L82="x","x",$K$2-'Indicator Date hidden'!L82)</f>
        <v>0</v>
      </c>
      <c r="L81" s="25">
        <f>IF('Indicator Date hidden'!M82="x","x",$L$2-'Indicator Date hidden'!M82)</f>
        <v>0</v>
      </c>
      <c r="M81" s="25">
        <f>IF('Indicator Date hidden'!N82="x","x",$M$2-'Indicator Date hidden'!N82)</f>
        <v>0</v>
      </c>
      <c r="N81" s="25">
        <f>IF('Indicator Date hidden'!O82="x","x",$N$2-'Indicator Date hidden'!O82)</f>
        <v>0</v>
      </c>
      <c r="O81" s="25">
        <f>IF('Indicator Date hidden'!P82="x","x",$O$2-'Indicator Date hidden'!P82)</f>
        <v>0</v>
      </c>
      <c r="P81" s="25">
        <f>IF('Indicator Date hidden'!Q82="x","x",$P$2-'Indicator Date hidden'!Q82)</f>
        <v>0</v>
      </c>
      <c r="Q81" s="25" t="str">
        <f>IF('Indicator Date hidden'!R82="x","x",$Q$2-'Indicator Date hidden'!R82)</f>
        <v>x</v>
      </c>
      <c r="R81" s="25">
        <f>IF('Indicator Date hidden'!S82="x","x",$R$2-'Indicator Date hidden'!S82)</f>
        <v>0</v>
      </c>
      <c r="S81" s="25">
        <f>IF('Indicator Date hidden'!T82="x","x",$S$2-'Indicator Date hidden'!T82)</f>
        <v>0</v>
      </c>
      <c r="T81" s="25">
        <f>IF('Indicator Date hidden'!U82="x","x",$T$2-'Indicator Date hidden'!U82)</f>
        <v>0</v>
      </c>
      <c r="U81" s="25" t="str">
        <f>IF('Indicator Date hidden'!V82="x","x",$U$2-'Indicator Date hidden'!V82)</f>
        <v>x</v>
      </c>
      <c r="V81" s="25">
        <f>IF('Indicator Date hidden'!W82="x","x",$V$2-'Indicator Date hidden'!W82)</f>
        <v>0</v>
      </c>
      <c r="W81" s="25" t="str">
        <f>IF('Indicator Date hidden'!X82="x","x",$W$2-'Indicator Date hidden'!X82)</f>
        <v>x</v>
      </c>
      <c r="X81" s="25">
        <f>IF('Indicator Date hidden'!Y82="x","x",$X$2-'Indicator Date hidden'!Y82)</f>
        <v>1</v>
      </c>
      <c r="Y81" s="25">
        <f>IF('Indicator Date hidden'!Z82="x","x",$Y$2-'Indicator Date hidden'!Z82)</f>
        <v>0</v>
      </c>
      <c r="Z81" s="25">
        <f>IF('Indicator Date hidden'!AA82="x","x",$Z$2-'Indicator Date hidden'!AA82)</f>
        <v>0</v>
      </c>
      <c r="AA81" s="25">
        <f>IF('Indicator Date hidden'!AB82="x","x",$AA$2-'Indicator Date hidden'!AB82)</f>
        <v>0</v>
      </c>
      <c r="AB81" s="25">
        <f>IF('Indicator Date hidden'!AC82="x","x",$AB$2-'Indicator Date hidden'!AC82)</f>
        <v>0</v>
      </c>
      <c r="AC81" s="25">
        <f>IF('Indicator Date hidden'!AD82="x","x",$AC$2-'Indicator Date hidden'!AD82)</f>
        <v>0</v>
      </c>
      <c r="AD81" s="25" t="str">
        <f>IF('Indicator Date hidden'!AE82="x","x",$AD$2-'Indicator Date hidden'!AE82)</f>
        <v>x</v>
      </c>
      <c r="AE81" s="25">
        <f>IF('Indicator Date hidden'!AF82="x","x",$AE$2-'Indicator Date hidden'!AF82)</f>
        <v>0</v>
      </c>
      <c r="AF81" s="25">
        <f>IF('Indicator Date hidden'!AG82="x","x",$AF$2-'Indicator Date hidden'!AG82)</f>
        <v>1</v>
      </c>
      <c r="AG81" s="25">
        <f>IF('Indicator Date hidden'!AH82="x","x",$AG$2-'Indicator Date hidden'!AH82)</f>
        <v>0</v>
      </c>
      <c r="AH81" s="25">
        <f>IF('Indicator Date hidden'!AI82="x","x",$AH$2-'Indicator Date hidden'!AI82)</f>
        <v>0</v>
      </c>
      <c r="AI81" s="25">
        <f>IF('Indicator Date hidden'!AJ82="x","x",$AI$2-'Indicator Date hidden'!AJ82)</f>
        <v>0</v>
      </c>
      <c r="AJ81" s="25" t="str">
        <f>IF('Indicator Date hidden'!AK82="x","x",$AJ$2-'Indicator Date hidden'!AK82)</f>
        <v>x</v>
      </c>
      <c r="AK81" s="25">
        <f>IF('Indicator Date hidden'!AL82="x","x",$AK$2-'Indicator Date hidden'!AL82)</f>
        <v>1</v>
      </c>
      <c r="AL81" s="25">
        <f>IF('Indicator Date hidden'!AM82="x","x",$AL$2-'Indicator Date hidden'!AM82)</f>
        <v>0</v>
      </c>
      <c r="AM81" s="25">
        <f>IF('Indicator Date hidden'!AN82="x","x",$AM$2-'Indicator Date hidden'!AN82)</f>
        <v>0</v>
      </c>
      <c r="AN81" s="25">
        <f>IF('Indicator Date hidden'!AO82="x","x",$AN$2-'Indicator Date hidden'!AO82)</f>
        <v>0</v>
      </c>
      <c r="AO81" s="25">
        <f>IF('Indicator Date hidden'!AP82="x","x",$AO$2-'Indicator Date hidden'!AP82)</f>
        <v>0</v>
      </c>
      <c r="AP81" s="25">
        <f>IF('Indicator Date hidden'!AQ82="x","x",$AP$2-'Indicator Date hidden'!AQ82)</f>
        <v>0</v>
      </c>
      <c r="AQ81" s="25" t="str">
        <f>IF('Indicator Date hidden'!AR82="x","x",$AQ$2-'Indicator Date hidden'!AR82)</f>
        <v>x</v>
      </c>
      <c r="AR81" s="25">
        <f>IF('Indicator Date hidden'!AS82="x","x",$AR$2-'Indicator Date hidden'!AS82)</f>
        <v>0</v>
      </c>
      <c r="AS81" s="25">
        <f>IF('Indicator Date hidden'!AT82="x","x",$AS$2-'Indicator Date hidden'!AT82)</f>
        <v>0</v>
      </c>
      <c r="AT81" s="25">
        <f>IF('Indicator Date hidden'!AU82="x","x",$AT$2-'Indicator Date hidden'!AU82)</f>
        <v>0</v>
      </c>
      <c r="AU81" s="25" t="str">
        <f>IF('Indicator Date hidden'!AV82="x","x",$AU$2-'Indicator Date hidden'!AV82)</f>
        <v>x</v>
      </c>
      <c r="AV81" s="25">
        <f>IF('Indicator Date hidden'!AW82="x","x",$AV$2-'Indicator Date hidden'!AW82)</f>
        <v>0</v>
      </c>
      <c r="AW81" s="25">
        <f>IF('Indicator Date hidden'!AX82="x","x",$AW$2-'Indicator Date hidden'!AX82)</f>
        <v>0</v>
      </c>
      <c r="AX81" s="25">
        <f>IF('Indicator Date hidden'!AY82="x","x",$AX$2-'Indicator Date hidden'!AY82)</f>
        <v>0</v>
      </c>
      <c r="AY81" s="25">
        <f>IF('Indicator Date hidden'!AZ82="x","x",$AY$2-'Indicator Date hidden'!AZ82)</f>
        <v>0</v>
      </c>
      <c r="AZ81" s="25">
        <f>IF('Indicator Date hidden'!BA82="x","x",$AZ$2-'Indicator Date hidden'!BA82)</f>
        <v>0</v>
      </c>
      <c r="BA81">
        <f t="shared" si="10"/>
        <v>3</v>
      </c>
      <c r="BB81" s="26">
        <f t="shared" si="11"/>
        <v>6.8181818181818177E-2</v>
      </c>
      <c r="BC81">
        <f t="shared" si="12"/>
        <v>3</v>
      </c>
      <c r="BD81" s="26">
        <f t="shared" si="13"/>
        <v>0.25205764787294127</v>
      </c>
      <c r="BE81" s="28">
        <f t="shared" si="14"/>
        <v>0</v>
      </c>
    </row>
    <row r="82" spans="1:57" x14ac:dyDescent="0.35">
      <c r="A82" t="s">
        <v>10267</v>
      </c>
      <c r="B82" s="25">
        <f>IF('Indicator Date hidden'!C83="x","x",$B$2-'Indicator Date hidden'!C83)</f>
        <v>0</v>
      </c>
      <c r="C82" s="25">
        <f>IF('Indicator Date hidden'!D83="x","x",$C$2-'Indicator Date hidden'!D83)</f>
        <v>0</v>
      </c>
      <c r="D82" s="25">
        <f>IF('Indicator Date hidden'!E83="x","x",$D$2-'Indicator Date hidden'!E83)</f>
        <v>0</v>
      </c>
      <c r="E82" s="25">
        <f>IF('Indicator Date hidden'!F83="x","x",$E$2-'Indicator Date hidden'!F83)</f>
        <v>0</v>
      </c>
      <c r="F82" s="25">
        <f>IF('Indicator Date hidden'!G83="x","x",$F$2-'Indicator Date hidden'!G83)</f>
        <v>0</v>
      </c>
      <c r="G82" s="25">
        <f>IF('Indicator Date hidden'!H83="x","x",$G$2-'Indicator Date hidden'!H83)</f>
        <v>0</v>
      </c>
      <c r="H82" s="25">
        <f>IF('Indicator Date hidden'!I83="x","x",$H$2-'Indicator Date hidden'!I83)</f>
        <v>0</v>
      </c>
      <c r="I82" s="25">
        <f>IF('Indicator Date hidden'!J83="x","x",$I$2-'Indicator Date hidden'!J83)</f>
        <v>0</v>
      </c>
      <c r="J82" s="25">
        <f>IF('Indicator Date hidden'!K83="x","x",$J$2-'Indicator Date hidden'!K83)</f>
        <v>0</v>
      </c>
      <c r="K82" s="25">
        <f>IF('Indicator Date hidden'!L83="x","x",$K$2-'Indicator Date hidden'!L83)</f>
        <v>0</v>
      </c>
      <c r="L82" s="25">
        <f>IF('Indicator Date hidden'!M83="x","x",$L$2-'Indicator Date hidden'!M83)</f>
        <v>0</v>
      </c>
      <c r="M82" s="25">
        <f>IF('Indicator Date hidden'!N83="x","x",$M$2-'Indicator Date hidden'!N83)</f>
        <v>0</v>
      </c>
      <c r="N82" s="25">
        <f>IF('Indicator Date hidden'!O83="x","x",$N$2-'Indicator Date hidden'!O83)</f>
        <v>0</v>
      </c>
      <c r="O82" s="25">
        <f>IF('Indicator Date hidden'!P83="x","x",$O$2-'Indicator Date hidden'!P83)</f>
        <v>0</v>
      </c>
      <c r="P82" s="25">
        <f>IF('Indicator Date hidden'!Q83="x","x",$P$2-'Indicator Date hidden'!Q83)</f>
        <v>0</v>
      </c>
      <c r="Q82" s="25" t="str">
        <f>IF('Indicator Date hidden'!R83="x","x",$Q$2-'Indicator Date hidden'!R83)</f>
        <v>x</v>
      </c>
      <c r="R82" s="25">
        <f>IF('Indicator Date hidden'!S83="x","x",$R$2-'Indicator Date hidden'!S83)</f>
        <v>0</v>
      </c>
      <c r="S82" s="25">
        <f>IF('Indicator Date hidden'!T83="x","x",$S$2-'Indicator Date hidden'!T83)</f>
        <v>0</v>
      </c>
      <c r="T82" s="25">
        <f>IF('Indicator Date hidden'!U83="x","x",$T$2-'Indicator Date hidden'!U83)</f>
        <v>0</v>
      </c>
      <c r="U82" s="25" t="str">
        <f>IF('Indicator Date hidden'!V83="x","x",$U$2-'Indicator Date hidden'!V83)</f>
        <v>x</v>
      </c>
      <c r="V82" s="25">
        <f>IF('Indicator Date hidden'!W83="x","x",$V$2-'Indicator Date hidden'!W83)</f>
        <v>0</v>
      </c>
      <c r="W82" s="25" t="str">
        <f>IF('Indicator Date hidden'!X83="x","x",$W$2-'Indicator Date hidden'!X83)</f>
        <v>x</v>
      </c>
      <c r="X82" s="25">
        <f>IF('Indicator Date hidden'!Y83="x","x",$X$2-'Indicator Date hidden'!Y83)</f>
        <v>2</v>
      </c>
      <c r="Y82" s="25">
        <f>IF('Indicator Date hidden'!Z83="x","x",$Y$2-'Indicator Date hidden'!Z83)</f>
        <v>0</v>
      </c>
      <c r="Z82" s="25">
        <f>IF('Indicator Date hidden'!AA83="x","x",$Z$2-'Indicator Date hidden'!AA83)</f>
        <v>0</v>
      </c>
      <c r="AA82" s="25" t="str">
        <f>IF('Indicator Date hidden'!AB83="x","x",$AA$2-'Indicator Date hidden'!AB83)</f>
        <v>x</v>
      </c>
      <c r="AB82" s="25">
        <f>IF('Indicator Date hidden'!AC83="x","x",$AB$2-'Indicator Date hidden'!AC83)</f>
        <v>0</v>
      </c>
      <c r="AC82" s="25">
        <f>IF('Indicator Date hidden'!AD83="x","x",$AC$2-'Indicator Date hidden'!AD83)</f>
        <v>0</v>
      </c>
      <c r="AD82" s="25" t="str">
        <f>IF('Indicator Date hidden'!AE83="x","x",$AD$2-'Indicator Date hidden'!AE83)</f>
        <v>x</v>
      </c>
      <c r="AE82" s="25">
        <f>IF('Indicator Date hidden'!AF83="x","x",$AE$2-'Indicator Date hidden'!AF83)</f>
        <v>0</v>
      </c>
      <c r="AF82" s="25">
        <f>IF('Indicator Date hidden'!AG83="x","x",$AF$2-'Indicator Date hidden'!AG83)</f>
        <v>3</v>
      </c>
      <c r="AG82" s="25">
        <f>IF('Indicator Date hidden'!AH83="x","x",$AG$2-'Indicator Date hidden'!AH83)</f>
        <v>0</v>
      </c>
      <c r="AH82" s="25">
        <f>IF('Indicator Date hidden'!AI83="x","x",$AH$2-'Indicator Date hidden'!AI83)</f>
        <v>0</v>
      </c>
      <c r="AI82" s="25">
        <f>IF('Indicator Date hidden'!AJ83="x","x",$AI$2-'Indicator Date hidden'!AJ83)</f>
        <v>0</v>
      </c>
      <c r="AJ82" s="25" t="str">
        <f>IF('Indicator Date hidden'!AK83="x","x",$AJ$2-'Indicator Date hidden'!AK83)</f>
        <v>x</v>
      </c>
      <c r="AK82" s="25">
        <f>IF('Indicator Date hidden'!AL83="x","x",$AK$2-'Indicator Date hidden'!AL83)</f>
        <v>1</v>
      </c>
      <c r="AL82" s="25">
        <f>IF('Indicator Date hidden'!AM83="x","x",$AL$2-'Indicator Date hidden'!AM83)</f>
        <v>0</v>
      </c>
      <c r="AM82" s="25">
        <f>IF('Indicator Date hidden'!AN83="x","x",$AM$2-'Indicator Date hidden'!AN83)</f>
        <v>0</v>
      </c>
      <c r="AN82" s="25">
        <f>IF('Indicator Date hidden'!AO83="x","x",$AN$2-'Indicator Date hidden'!AO83)</f>
        <v>0</v>
      </c>
      <c r="AO82" s="25">
        <f>IF('Indicator Date hidden'!AP83="x","x",$AO$2-'Indicator Date hidden'!AP83)</f>
        <v>0</v>
      </c>
      <c r="AP82" s="25">
        <f>IF('Indicator Date hidden'!AQ83="x","x",$AP$2-'Indicator Date hidden'!AQ83)</f>
        <v>0</v>
      </c>
      <c r="AQ82" s="25" t="str">
        <f>IF('Indicator Date hidden'!AR83="x","x",$AQ$2-'Indicator Date hidden'!AR83)</f>
        <v>x</v>
      </c>
      <c r="AR82" s="25">
        <f>IF('Indicator Date hidden'!AS83="x","x",$AR$2-'Indicator Date hidden'!AS83)</f>
        <v>0</v>
      </c>
      <c r="AS82" s="25">
        <f>IF('Indicator Date hidden'!AT83="x","x",$AS$2-'Indicator Date hidden'!AT83)</f>
        <v>0</v>
      </c>
      <c r="AT82" s="25">
        <f>IF('Indicator Date hidden'!AU83="x","x",$AT$2-'Indicator Date hidden'!AU83)</f>
        <v>0</v>
      </c>
      <c r="AU82" s="25" t="str">
        <f>IF('Indicator Date hidden'!AV83="x","x",$AU$2-'Indicator Date hidden'!AV83)</f>
        <v>x</v>
      </c>
      <c r="AV82" s="25">
        <f>IF('Indicator Date hidden'!AW83="x","x",$AV$2-'Indicator Date hidden'!AW83)</f>
        <v>0</v>
      </c>
      <c r="AW82" s="25">
        <f>IF('Indicator Date hidden'!AX83="x","x",$AW$2-'Indicator Date hidden'!AX83)</f>
        <v>0</v>
      </c>
      <c r="AX82" s="25">
        <f>IF('Indicator Date hidden'!AY83="x","x",$AX$2-'Indicator Date hidden'!AY83)</f>
        <v>0</v>
      </c>
      <c r="AY82" s="25">
        <f>IF('Indicator Date hidden'!AZ83="x","x",$AY$2-'Indicator Date hidden'!AZ83)</f>
        <v>0</v>
      </c>
      <c r="AZ82" s="25">
        <f>IF('Indicator Date hidden'!BA83="x","x",$AZ$2-'Indicator Date hidden'!BA83)</f>
        <v>0</v>
      </c>
      <c r="BA82">
        <f t="shared" si="10"/>
        <v>6</v>
      </c>
      <c r="BB82" s="26">
        <f t="shared" si="11"/>
        <v>0.13953488372093023</v>
      </c>
      <c r="BC82">
        <f t="shared" si="12"/>
        <v>3</v>
      </c>
      <c r="BD82" s="26">
        <f t="shared" si="13"/>
        <v>0.55327336062187538</v>
      </c>
      <c r="BE82" s="28">
        <f t="shared" si="14"/>
        <v>0</v>
      </c>
    </row>
    <row r="83" spans="1:57" x14ac:dyDescent="0.35">
      <c r="A83" t="s">
        <v>10268</v>
      </c>
      <c r="B83" s="25">
        <f>IF('Indicator Date hidden'!C84="x","x",$B$2-'Indicator Date hidden'!C84)</f>
        <v>0</v>
      </c>
      <c r="C83" s="25">
        <f>IF('Indicator Date hidden'!D84="x","x",$C$2-'Indicator Date hidden'!D84)</f>
        <v>0</v>
      </c>
      <c r="D83" s="25">
        <f>IF('Indicator Date hidden'!E84="x","x",$D$2-'Indicator Date hidden'!E84)</f>
        <v>0</v>
      </c>
      <c r="E83" s="25">
        <f>IF('Indicator Date hidden'!F84="x","x",$E$2-'Indicator Date hidden'!F84)</f>
        <v>0</v>
      </c>
      <c r="F83" s="25">
        <f>IF('Indicator Date hidden'!G84="x","x",$F$2-'Indicator Date hidden'!G84)</f>
        <v>0</v>
      </c>
      <c r="G83" s="25">
        <f>IF('Indicator Date hidden'!H84="x","x",$G$2-'Indicator Date hidden'!H84)</f>
        <v>0</v>
      </c>
      <c r="H83" s="25">
        <f>IF('Indicator Date hidden'!I84="x","x",$H$2-'Indicator Date hidden'!I84)</f>
        <v>0</v>
      </c>
      <c r="I83" s="25">
        <f>IF('Indicator Date hidden'!J84="x","x",$I$2-'Indicator Date hidden'!J84)</f>
        <v>0</v>
      </c>
      <c r="J83" s="25">
        <f>IF('Indicator Date hidden'!K84="x","x",$J$2-'Indicator Date hidden'!K84)</f>
        <v>0</v>
      </c>
      <c r="K83" s="25">
        <f>IF('Indicator Date hidden'!L84="x","x",$K$2-'Indicator Date hidden'!L84)</f>
        <v>0</v>
      </c>
      <c r="L83" s="25">
        <f>IF('Indicator Date hidden'!M84="x","x",$L$2-'Indicator Date hidden'!M84)</f>
        <v>0</v>
      </c>
      <c r="M83" s="25">
        <f>IF('Indicator Date hidden'!N84="x","x",$M$2-'Indicator Date hidden'!N84)</f>
        <v>0</v>
      </c>
      <c r="N83" s="25">
        <f>IF('Indicator Date hidden'!O84="x","x",$N$2-'Indicator Date hidden'!O84)</f>
        <v>0</v>
      </c>
      <c r="O83" s="25">
        <f>IF('Indicator Date hidden'!P84="x","x",$O$2-'Indicator Date hidden'!P84)</f>
        <v>0</v>
      </c>
      <c r="P83" s="25">
        <f>IF('Indicator Date hidden'!Q84="x","x",$P$2-'Indicator Date hidden'!Q84)</f>
        <v>0</v>
      </c>
      <c r="Q83" s="25" t="str">
        <f>IF('Indicator Date hidden'!R84="x","x",$Q$2-'Indicator Date hidden'!R84)</f>
        <v>x</v>
      </c>
      <c r="R83" s="25">
        <f>IF('Indicator Date hidden'!S84="x","x",$R$2-'Indicator Date hidden'!S84)</f>
        <v>0</v>
      </c>
      <c r="S83" s="25">
        <f>IF('Indicator Date hidden'!T84="x","x",$S$2-'Indicator Date hidden'!T84)</f>
        <v>0</v>
      </c>
      <c r="T83" s="25">
        <f>IF('Indicator Date hidden'!U84="x","x",$T$2-'Indicator Date hidden'!U84)</f>
        <v>0</v>
      </c>
      <c r="U83" s="25" t="str">
        <f>IF('Indicator Date hidden'!V84="x","x",$U$2-'Indicator Date hidden'!V84)</f>
        <v>x</v>
      </c>
      <c r="V83" s="25">
        <f>IF('Indicator Date hidden'!W84="x","x",$V$2-'Indicator Date hidden'!W84)</f>
        <v>0</v>
      </c>
      <c r="W83" s="25" t="str">
        <f>IF('Indicator Date hidden'!X84="x","x",$W$2-'Indicator Date hidden'!X84)</f>
        <v>x</v>
      </c>
      <c r="X83" s="25">
        <f>IF('Indicator Date hidden'!Y84="x","x",$X$2-'Indicator Date hidden'!Y84)</f>
        <v>2</v>
      </c>
      <c r="Y83" s="25">
        <f>IF('Indicator Date hidden'!Z84="x","x",$Y$2-'Indicator Date hidden'!Z84)</f>
        <v>0</v>
      </c>
      <c r="Z83" s="25">
        <f>IF('Indicator Date hidden'!AA84="x","x",$Z$2-'Indicator Date hidden'!AA84)</f>
        <v>0</v>
      </c>
      <c r="AA83" s="25">
        <f>IF('Indicator Date hidden'!AB84="x","x",$AA$2-'Indicator Date hidden'!AB84)</f>
        <v>1</v>
      </c>
      <c r="AB83" s="25">
        <f>IF('Indicator Date hidden'!AC84="x","x",$AB$2-'Indicator Date hidden'!AC84)</f>
        <v>0</v>
      </c>
      <c r="AC83" s="25">
        <f>IF('Indicator Date hidden'!AD84="x","x",$AC$2-'Indicator Date hidden'!AD84)</f>
        <v>0</v>
      </c>
      <c r="AD83" s="25" t="str">
        <f>IF('Indicator Date hidden'!AE84="x","x",$AD$2-'Indicator Date hidden'!AE84)</f>
        <v>x</v>
      </c>
      <c r="AE83" s="25">
        <f>IF('Indicator Date hidden'!AF84="x","x",$AE$2-'Indicator Date hidden'!AF84)</f>
        <v>0</v>
      </c>
      <c r="AF83" s="25">
        <f>IF('Indicator Date hidden'!AG84="x","x",$AF$2-'Indicator Date hidden'!AG84)</f>
        <v>1</v>
      </c>
      <c r="AG83" s="25">
        <f>IF('Indicator Date hidden'!AH84="x","x",$AG$2-'Indicator Date hidden'!AH84)</f>
        <v>0</v>
      </c>
      <c r="AH83" s="25">
        <f>IF('Indicator Date hidden'!AI84="x","x",$AH$2-'Indicator Date hidden'!AI84)</f>
        <v>0</v>
      </c>
      <c r="AI83" s="25">
        <f>IF('Indicator Date hidden'!AJ84="x","x",$AI$2-'Indicator Date hidden'!AJ84)</f>
        <v>0</v>
      </c>
      <c r="AJ83" s="25" t="str">
        <f>IF('Indicator Date hidden'!AK84="x","x",$AJ$2-'Indicator Date hidden'!AK84)</f>
        <v>x</v>
      </c>
      <c r="AK83" s="25">
        <f>IF('Indicator Date hidden'!AL84="x","x",$AK$2-'Indicator Date hidden'!AL84)</f>
        <v>1</v>
      </c>
      <c r="AL83" s="25">
        <f>IF('Indicator Date hidden'!AM84="x","x",$AL$2-'Indicator Date hidden'!AM84)</f>
        <v>0</v>
      </c>
      <c r="AM83" s="25">
        <f>IF('Indicator Date hidden'!AN84="x","x",$AM$2-'Indicator Date hidden'!AN84)</f>
        <v>0</v>
      </c>
      <c r="AN83" s="25">
        <f>IF('Indicator Date hidden'!AO84="x","x",$AN$2-'Indicator Date hidden'!AO84)</f>
        <v>0</v>
      </c>
      <c r="AO83" s="25">
        <f>IF('Indicator Date hidden'!AP84="x","x",$AO$2-'Indicator Date hidden'!AP84)</f>
        <v>0</v>
      </c>
      <c r="AP83" s="25">
        <f>IF('Indicator Date hidden'!AQ84="x","x",$AP$2-'Indicator Date hidden'!AQ84)</f>
        <v>0</v>
      </c>
      <c r="AQ83" s="25">
        <f>IF('Indicator Date hidden'!AR84="x","x",$AQ$2-'Indicator Date hidden'!AR84)</f>
        <v>0</v>
      </c>
      <c r="AR83" s="25">
        <f>IF('Indicator Date hidden'!AS84="x","x",$AR$2-'Indicator Date hidden'!AS84)</f>
        <v>0</v>
      </c>
      <c r="AS83" s="25">
        <f>IF('Indicator Date hidden'!AT84="x","x",$AS$2-'Indicator Date hidden'!AT84)</f>
        <v>0</v>
      </c>
      <c r="AT83" s="25">
        <f>IF('Indicator Date hidden'!AU84="x","x",$AT$2-'Indicator Date hidden'!AU84)</f>
        <v>0</v>
      </c>
      <c r="AU83" s="25">
        <f>IF('Indicator Date hidden'!AV84="x","x",$AU$2-'Indicator Date hidden'!AV84)</f>
        <v>1</v>
      </c>
      <c r="AV83" s="25">
        <f>IF('Indicator Date hidden'!AW84="x","x",$AV$2-'Indicator Date hidden'!AW84)</f>
        <v>0</v>
      </c>
      <c r="AW83" s="25">
        <f>IF('Indicator Date hidden'!AX84="x","x",$AW$2-'Indicator Date hidden'!AX84)</f>
        <v>0</v>
      </c>
      <c r="AX83" s="25">
        <f>IF('Indicator Date hidden'!AY84="x","x",$AX$2-'Indicator Date hidden'!AY84)</f>
        <v>0</v>
      </c>
      <c r="AY83" s="25">
        <f>IF('Indicator Date hidden'!AZ84="x","x",$AY$2-'Indicator Date hidden'!AZ84)</f>
        <v>0</v>
      </c>
      <c r="AZ83" s="25">
        <f>IF('Indicator Date hidden'!BA84="x","x",$AZ$2-'Indicator Date hidden'!BA84)</f>
        <v>0</v>
      </c>
      <c r="BA83">
        <f t="shared" si="10"/>
        <v>6</v>
      </c>
      <c r="BB83" s="26">
        <f t="shared" si="11"/>
        <v>0.13043478260869565</v>
      </c>
      <c r="BC83">
        <f t="shared" si="12"/>
        <v>5</v>
      </c>
      <c r="BD83" s="26">
        <f t="shared" si="13"/>
        <v>0.39610580778888255</v>
      </c>
      <c r="BE83" s="28">
        <f t="shared" si="14"/>
        <v>0</v>
      </c>
    </row>
    <row r="84" spans="1:57" x14ac:dyDescent="0.35">
      <c r="A84" t="s">
        <v>10270</v>
      </c>
      <c r="B84" s="25">
        <f>IF('Indicator Date hidden'!C85="x","x",$B$2-'Indicator Date hidden'!C85)</f>
        <v>0</v>
      </c>
      <c r="C84" s="25">
        <f>IF('Indicator Date hidden'!D85="x","x",$C$2-'Indicator Date hidden'!D85)</f>
        <v>0</v>
      </c>
      <c r="D84" s="25">
        <f>IF('Indicator Date hidden'!E85="x","x",$D$2-'Indicator Date hidden'!E85)</f>
        <v>0</v>
      </c>
      <c r="E84" s="25">
        <f>IF('Indicator Date hidden'!F85="x","x",$E$2-'Indicator Date hidden'!F85)</f>
        <v>0</v>
      </c>
      <c r="F84" s="25">
        <f>IF('Indicator Date hidden'!G85="x","x",$F$2-'Indicator Date hidden'!G85)</f>
        <v>0</v>
      </c>
      <c r="G84" s="25">
        <f>IF('Indicator Date hidden'!H85="x","x",$G$2-'Indicator Date hidden'!H85)</f>
        <v>0</v>
      </c>
      <c r="H84" s="25">
        <f>IF('Indicator Date hidden'!I85="x","x",$H$2-'Indicator Date hidden'!I85)</f>
        <v>0</v>
      </c>
      <c r="I84" s="25">
        <f>IF('Indicator Date hidden'!J85="x","x",$I$2-'Indicator Date hidden'!J85)</f>
        <v>0</v>
      </c>
      <c r="J84" s="25">
        <f>IF('Indicator Date hidden'!K85="x","x",$J$2-'Indicator Date hidden'!K85)</f>
        <v>0</v>
      </c>
      <c r="K84" s="25">
        <f>IF('Indicator Date hidden'!L85="x","x",$K$2-'Indicator Date hidden'!L85)</f>
        <v>0</v>
      </c>
      <c r="L84" s="25">
        <f>IF('Indicator Date hidden'!M85="x","x",$L$2-'Indicator Date hidden'!M85)</f>
        <v>0</v>
      </c>
      <c r="M84" s="25">
        <f>IF('Indicator Date hidden'!N85="x","x",$M$2-'Indicator Date hidden'!N85)</f>
        <v>0</v>
      </c>
      <c r="N84" s="25">
        <f>IF('Indicator Date hidden'!O85="x","x",$N$2-'Indicator Date hidden'!O85)</f>
        <v>0</v>
      </c>
      <c r="O84" s="25">
        <f>IF('Indicator Date hidden'!P85="x","x",$O$2-'Indicator Date hidden'!P85)</f>
        <v>0</v>
      </c>
      <c r="P84" s="25">
        <f>IF('Indicator Date hidden'!Q85="x","x",$P$2-'Indicator Date hidden'!Q85)</f>
        <v>0</v>
      </c>
      <c r="Q84" s="25">
        <f>IF('Indicator Date hidden'!R85="x","x",$Q$2-'Indicator Date hidden'!R85)</f>
        <v>4</v>
      </c>
      <c r="R84" s="25">
        <f>IF('Indicator Date hidden'!S85="x","x",$R$2-'Indicator Date hidden'!S85)</f>
        <v>0</v>
      </c>
      <c r="S84" s="25">
        <f>IF('Indicator Date hidden'!T85="x","x",$S$2-'Indicator Date hidden'!T85)</f>
        <v>0</v>
      </c>
      <c r="T84" s="25">
        <f>IF('Indicator Date hidden'!U85="x","x",$T$2-'Indicator Date hidden'!U85)</f>
        <v>0</v>
      </c>
      <c r="U84" s="25">
        <f>IF('Indicator Date hidden'!V85="x","x",$U$2-'Indicator Date hidden'!V85)</f>
        <v>0</v>
      </c>
      <c r="V84" s="25">
        <f>IF('Indicator Date hidden'!W85="x","x",$V$2-'Indicator Date hidden'!W85)</f>
        <v>0</v>
      </c>
      <c r="W84" s="25">
        <f>IF('Indicator Date hidden'!X85="x","x",$W$2-'Indicator Date hidden'!X85)</f>
        <v>2</v>
      </c>
      <c r="X84" s="25">
        <f>IF('Indicator Date hidden'!Y85="x","x",$X$2-'Indicator Date hidden'!Y85)</f>
        <v>6</v>
      </c>
      <c r="Y84" s="25">
        <f>IF('Indicator Date hidden'!Z85="x","x",$Y$2-'Indicator Date hidden'!Z85)</f>
        <v>0</v>
      </c>
      <c r="Z84" s="25">
        <f>IF('Indicator Date hidden'!AA85="x","x",$Z$2-'Indicator Date hidden'!AA85)</f>
        <v>0</v>
      </c>
      <c r="AA84" s="25">
        <f>IF('Indicator Date hidden'!AB85="x","x",$AA$2-'Indicator Date hidden'!AB85)</f>
        <v>0</v>
      </c>
      <c r="AB84" s="25">
        <f>IF('Indicator Date hidden'!AC85="x","x",$AB$2-'Indicator Date hidden'!AC85)</f>
        <v>0</v>
      </c>
      <c r="AC84" s="25">
        <f>IF('Indicator Date hidden'!AD85="x","x",$AC$2-'Indicator Date hidden'!AD85)</f>
        <v>0</v>
      </c>
      <c r="AD84" s="25" t="str">
        <f>IF('Indicator Date hidden'!AE85="x","x",$AD$2-'Indicator Date hidden'!AE85)</f>
        <v>x</v>
      </c>
      <c r="AE84" s="25">
        <f>IF('Indicator Date hidden'!AF85="x","x",$AE$2-'Indicator Date hidden'!AF85)</f>
        <v>0</v>
      </c>
      <c r="AF84" s="25">
        <f>IF('Indicator Date hidden'!AG85="x","x",$AF$2-'Indicator Date hidden'!AG85)</f>
        <v>9</v>
      </c>
      <c r="AG84" s="25">
        <f>IF('Indicator Date hidden'!AH85="x","x",$AG$2-'Indicator Date hidden'!AH85)</f>
        <v>0</v>
      </c>
      <c r="AH84" s="25">
        <f>IF('Indicator Date hidden'!AI85="x","x",$AH$2-'Indicator Date hidden'!AI85)</f>
        <v>0</v>
      </c>
      <c r="AI84" s="25">
        <f>IF('Indicator Date hidden'!AJ85="x","x",$AI$2-'Indicator Date hidden'!AJ85)</f>
        <v>0</v>
      </c>
      <c r="AJ84" s="25" t="str">
        <f>IF('Indicator Date hidden'!AK85="x","x",$AJ$2-'Indicator Date hidden'!AK85)</f>
        <v>x</v>
      </c>
      <c r="AK84" s="25">
        <f>IF('Indicator Date hidden'!AL85="x","x",$AK$2-'Indicator Date hidden'!AL85)</f>
        <v>1</v>
      </c>
      <c r="AL84" s="25">
        <f>IF('Indicator Date hidden'!AM85="x","x",$AL$2-'Indicator Date hidden'!AM85)</f>
        <v>0</v>
      </c>
      <c r="AM84" s="25">
        <f>IF('Indicator Date hidden'!AN85="x","x",$AM$2-'Indicator Date hidden'!AN85)</f>
        <v>0</v>
      </c>
      <c r="AN84" s="25">
        <f>IF('Indicator Date hidden'!AO85="x","x",$AN$2-'Indicator Date hidden'!AO85)</f>
        <v>0</v>
      </c>
      <c r="AO84" s="25">
        <f>IF('Indicator Date hidden'!AP85="x","x",$AO$2-'Indicator Date hidden'!AP85)</f>
        <v>0</v>
      </c>
      <c r="AP84" s="25">
        <f>IF('Indicator Date hidden'!AQ85="x","x",$AP$2-'Indicator Date hidden'!AQ85)</f>
        <v>0</v>
      </c>
      <c r="AQ84" s="25">
        <f>IF('Indicator Date hidden'!AR85="x","x",$AQ$2-'Indicator Date hidden'!AR85)</f>
        <v>4</v>
      </c>
      <c r="AR84" s="25">
        <f>IF('Indicator Date hidden'!AS85="x","x",$AR$2-'Indicator Date hidden'!AS85)</f>
        <v>0</v>
      </c>
      <c r="AS84" s="25">
        <f>IF('Indicator Date hidden'!AT85="x","x",$AS$2-'Indicator Date hidden'!AT85)</f>
        <v>0</v>
      </c>
      <c r="AT84" s="25">
        <f>IF('Indicator Date hidden'!AU85="x","x",$AT$2-'Indicator Date hidden'!AU85)</f>
        <v>0</v>
      </c>
      <c r="AU84" s="25">
        <f>IF('Indicator Date hidden'!AV85="x","x",$AU$2-'Indicator Date hidden'!AV85)</f>
        <v>1</v>
      </c>
      <c r="AV84" s="25">
        <f>IF('Indicator Date hidden'!AW85="x","x",$AV$2-'Indicator Date hidden'!AW85)</f>
        <v>0</v>
      </c>
      <c r="AW84" s="25">
        <f>IF('Indicator Date hidden'!AX85="x","x",$AW$2-'Indicator Date hidden'!AX85)</f>
        <v>0</v>
      </c>
      <c r="AX84" s="25">
        <f>IF('Indicator Date hidden'!AY85="x","x",$AX$2-'Indicator Date hidden'!AY85)</f>
        <v>0</v>
      </c>
      <c r="AY84" s="25">
        <f>IF('Indicator Date hidden'!AZ85="x","x",$AY$2-'Indicator Date hidden'!AZ85)</f>
        <v>0</v>
      </c>
      <c r="AZ84" s="25">
        <f>IF('Indicator Date hidden'!BA85="x","x",$AZ$2-'Indicator Date hidden'!BA85)</f>
        <v>0</v>
      </c>
      <c r="BA84">
        <f t="shared" si="10"/>
        <v>27</v>
      </c>
      <c r="BB84" s="26">
        <f t="shared" si="11"/>
        <v>0.55102040816326525</v>
      </c>
      <c r="BC84">
        <f t="shared" si="12"/>
        <v>7</v>
      </c>
      <c r="BD84" s="26">
        <f t="shared" si="13"/>
        <v>1.6910475498666611</v>
      </c>
      <c r="BE84" s="28">
        <f t="shared" si="14"/>
        <v>0</v>
      </c>
    </row>
    <row r="85" spans="1:57" x14ac:dyDescent="0.35">
      <c r="A85" t="s">
        <v>10273</v>
      </c>
      <c r="B85" s="25">
        <f>IF('Indicator Date hidden'!C86="x","x",$B$2-'Indicator Date hidden'!C86)</f>
        <v>0</v>
      </c>
      <c r="C85" s="25">
        <f>IF('Indicator Date hidden'!D86="x","x",$C$2-'Indicator Date hidden'!D86)</f>
        <v>0</v>
      </c>
      <c r="D85" s="25">
        <f>IF('Indicator Date hidden'!E86="x","x",$D$2-'Indicator Date hidden'!E86)</f>
        <v>0</v>
      </c>
      <c r="E85" s="25">
        <f>IF('Indicator Date hidden'!F86="x","x",$E$2-'Indicator Date hidden'!F86)</f>
        <v>0</v>
      </c>
      <c r="F85" s="25">
        <f>IF('Indicator Date hidden'!G86="x","x",$F$2-'Indicator Date hidden'!G86)</f>
        <v>0</v>
      </c>
      <c r="G85" s="25">
        <f>IF('Indicator Date hidden'!H86="x","x",$G$2-'Indicator Date hidden'!H86)</f>
        <v>0</v>
      </c>
      <c r="H85" s="25">
        <f>IF('Indicator Date hidden'!I86="x","x",$H$2-'Indicator Date hidden'!I86)</f>
        <v>0</v>
      </c>
      <c r="I85" s="25">
        <f>IF('Indicator Date hidden'!J86="x","x",$I$2-'Indicator Date hidden'!J86)</f>
        <v>0</v>
      </c>
      <c r="J85" s="25">
        <f>IF('Indicator Date hidden'!K86="x","x",$J$2-'Indicator Date hidden'!K86)</f>
        <v>0</v>
      </c>
      <c r="K85" s="25">
        <f>IF('Indicator Date hidden'!L86="x","x",$K$2-'Indicator Date hidden'!L86)</f>
        <v>0</v>
      </c>
      <c r="L85" s="25">
        <f>IF('Indicator Date hidden'!M86="x","x",$L$2-'Indicator Date hidden'!M86)</f>
        <v>0</v>
      </c>
      <c r="M85" s="25">
        <f>IF('Indicator Date hidden'!N86="x","x",$M$2-'Indicator Date hidden'!N86)</f>
        <v>0</v>
      </c>
      <c r="N85" s="25">
        <f>IF('Indicator Date hidden'!O86="x","x",$N$2-'Indicator Date hidden'!O86)</f>
        <v>0</v>
      </c>
      <c r="O85" s="25">
        <f>IF('Indicator Date hidden'!P86="x","x",$O$2-'Indicator Date hidden'!P86)</f>
        <v>0</v>
      </c>
      <c r="P85" s="25">
        <f>IF('Indicator Date hidden'!Q86="x","x",$P$2-'Indicator Date hidden'!Q86)</f>
        <v>0</v>
      </c>
      <c r="Q85" s="25" t="str">
        <f>IF('Indicator Date hidden'!R86="x","x",$Q$2-'Indicator Date hidden'!R86)</f>
        <v>x</v>
      </c>
      <c r="R85" s="25">
        <f>IF('Indicator Date hidden'!S86="x","x",$R$2-'Indicator Date hidden'!S86)</f>
        <v>0</v>
      </c>
      <c r="S85" s="25">
        <f>IF('Indicator Date hidden'!T86="x","x",$S$2-'Indicator Date hidden'!T86)</f>
        <v>0</v>
      </c>
      <c r="T85" s="25">
        <f>IF('Indicator Date hidden'!U86="x","x",$T$2-'Indicator Date hidden'!U86)</f>
        <v>0</v>
      </c>
      <c r="U85" s="25" t="str">
        <f>IF('Indicator Date hidden'!V86="x","x",$U$2-'Indicator Date hidden'!V86)</f>
        <v>x</v>
      </c>
      <c r="V85" s="25">
        <f>IF('Indicator Date hidden'!W86="x","x",$V$2-'Indicator Date hidden'!W86)</f>
        <v>0</v>
      </c>
      <c r="W85" s="25">
        <f>IF('Indicator Date hidden'!X86="x","x",$W$2-'Indicator Date hidden'!X86)</f>
        <v>4</v>
      </c>
      <c r="X85" s="25">
        <f>IF('Indicator Date hidden'!Y86="x","x",$X$2-'Indicator Date hidden'!Y86)</f>
        <v>4</v>
      </c>
      <c r="Y85" s="25">
        <f>IF('Indicator Date hidden'!Z86="x","x",$Y$2-'Indicator Date hidden'!Z86)</f>
        <v>0</v>
      </c>
      <c r="Z85" s="25">
        <f>IF('Indicator Date hidden'!AA86="x","x",$Z$2-'Indicator Date hidden'!AA86)</f>
        <v>0</v>
      </c>
      <c r="AA85" s="25">
        <f>IF('Indicator Date hidden'!AB86="x","x",$AA$2-'Indicator Date hidden'!AB86)</f>
        <v>3</v>
      </c>
      <c r="AB85" s="25">
        <f>IF('Indicator Date hidden'!AC86="x","x",$AB$2-'Indicator Date hidden'!AC86)</f>
        <v>0</v>
      </c>
      <c r="AC85" s="25">
        <f>IF('Indicator Date hidden'!AD86="x","x",$AC$2-'Indicator Date hidden'!AD86)</f>
        <v>0</v>
      </c>
      <c r="AD85" s="25" t="str">
        <f>IF('Indicator Date hidden'!AE86="x","x",$AD$2-'Indicator Date hidden'!AE86)</f>
        <v>x</v>
      </c>
      <c r="AE85" s="25">
        <f>IF('Indicator Date hidden'!AF86="x","x",$AE$2-'Indicator Date hidden'!AF86)</f>
        <v>0</v>
      </c>
      <c r="AF85" s="25">
        <f>IF('Indicator Date hidden'!AG86="x","x",$AF$2-'Indicator Date hidden'!AG86)</f>
        <v>5</v>
      </c>
      <c r="AG85" s="25">
        <f>IF('Indicator Date hidden'!AH86="x","x",$AG$2-'Indicator Date hidden'!AH86)</f>
        <v>0</v>
      </c>
      <c r="AH85" s="25">
        <f>IF('Indicator Date hidden'!AI86="x","x",$AH$2-'Indicator Date hidden'!AI86)</f>
        <v>0</v>
      </c>
      <c r="AI85" s="25">
        <f>IF('Indicator Date hidden'!AJ86="x","x",$AI$2-'Indicator Date hidden'!AJ86)</f>
        <v>0</v>
      </c>
      <c r="AJ85" s="25" t="str">
        <f>IF('Indicator Date hidden'!AK86="x","x",$AJ$2-'Indicator Date hidden'!AK86)</f>
        <v>x</v>
      </c>
      <c r="AK85" s="25">
        <f>IF('Indicator Date hidden'!AL86="x","x",$AK$2-'Indicator Date hidden'!AL86)</f>
        <v>1</v>
      </c>
      <c r="AL85" s="25">
        <f>IF('Indicator Date hidden'!AM86="x","x",$AL$2-'Indicator Date hidden'!AM86)</f>
        <v>0</v>
      </c>
      <c r="AM85" s="25">
        <f>IF('Indicator Date hidden'!AN86="x","x",$AM$2-'Indicator Date hidden'!AN86)</f>
        <v>0</v>
      </c>
      <c r="AN85" s="25">
        <f>IF('Indicator Date hidden'!AO86="x","x",$AN$2-'Indicator Date hidden'!AO86)</f>
        <v>0</v>
      </c>
      <c r="AO85" s="25">
        <f>IF('Indicator Date hidden'!AP86="x","x",$AO$2-'Indicator Date hidden'!AP86)</f>
        <v>0</v>
      </c>
      <c r="AP85" s="25">
        <f>IF('Indicator Date hidden'!AQ86="x","x",$AP$2-'Indicator Date hidden'!AQ86)</f>
        <v>0</v>
      </c>
      <c r="AQ85" s="25">
        <f>IF('Indicator Date hidden'!AR86="x","x",$AQ$2-'Indicator Date hidden'!AR86)</f>
        <v>4</v>
      </c>
      <c r="AR85" s="25">
        <f>IF('Indicator Date hidden'!AS86="x","x",$AR$2-'Indicator Date hidden'!AS86)</f>
        <v>0</v>
      </c>
      <c r="AS85" s="25">
        <f>IF('Indicator Date hidden'!AT86="x","x",$AS$2-'Indicator Date hidden'!AT86)</f>
        <v>0</v>
      </c>
      <c r="AT85" s="25">
        <f>IF('Indicator Date hidden'!AU86="x","x",$AT$2-'Indicator Date hidden'!AU86)</f>
        <v>0</v>
      </c>
      <c r="AU85" s="25" t="str">
        <f>IF('Indicator Date hidden'!AV86="x","x",$AU$2-'Indicator Date hidden'!AV86)</f>
        <v>x</v>
      </c>
      <c r="AV85" s="25">
        <f>IF('Indicator Date hidden'!AW86="x","x",$AV$2-'Indicator Date hidden'!AW86)</f>
        <v>0</v>
      </c>
      <c r="AW85" s="25">
        <f>IF('Indicator Date hidden'!AX86="x","x",$AW$2-'Indicator Date hidden'!AX86)</f>
        <v>0</v>
      </c>
      <c r="AX85" s="25">
        <f>IF('Indicator Date hidden'!AY86="x","x",$AX$2-'Indicator Date hidden'!AY86)</f>
        <v>0</v>
      </c>
      <c r="AY85" s="25">
        <f>IF('Indicator Date hidden'!AZ86="x","x",$AY$2-'Indicator Date hidden'!AZ86)</f>
        <v>0</v>
      </c>
      <c r="AZ85" s="25">
        <f>IF('Indicator Date hidden'!BA86="x","x",$AZ$2-'Indicator Date hidden'!BA86)</f>
        <v>0</v>
      </c>
      <c r="BA85">
        <f t="shared" si="10"/>
        <v>21</v>
      </c>
      <c r="BB85" s="26">
        <f t="shared" si="11"/>
        <v>0.45652173913043476</v>
      </c>
      <c r="BC85">
        <f t="shared" si="12"/>
        <v>6</v>
      </c>
      <c r="BD85" s="26">
        <f t="shared" si="13"/>
        <v>1.2633034978928379</v>
      </c>
      <c r="BE85" s="28">
        <f t="shared" si="14"/>
        <v>0</v>
      </c>
    </row>
    <row r="86" spans="1:57" x14ac:dyDescent="0.35">
      <c r="A86" t="s">
        <v>10271</v>
      </c>
      <c r="B86" s="25">
        <f>IF('Indicator Date hidden'!C87="x","x",$B$2-'Indicator Date hidden'!C87)</f>
        <v>0</v>
      </c>
      <c r="C86" s="25">
        <f>IF('Indicator Date hidden'!D87="x","x",$C$2-'Indicator Date hidden'!D87)</f>
        <v>0</v>
      </c>
      <c r="D86" s="25">
        <f>IF('Indicator Date hidden'!E87="x","x",$D$2-'Indicator Date hidden'!E87)</f>
        <v>0</v>
      </c>
      <c r="E86" s="25">
        <f>IF('Indicator Date hidden'!F87="x","x",$E$2-'Indicator Date hidden'!F87)</f>
        <v>0</v>
      </c>
      <c r="F86" s="25">
        <f>IF('Indicator Date hidden'!G87="x","x",$F$2-'Indicator Date hidden'!G87)</f>
        <v>0</v>
      </c>
      <c r="G86" s="25">
        <f>IF('Indicator Date hidden'!H87="x","x",$G$2-'Indicator Date hidden'!H87)</f>
        <v>0</v>
      </c>
      <c r="H86" s="25">
        <f>IF('Indicator Date hidden'!I87="x","x",$H$2-'Indicator Date hidden'!I87)</f>
        <v>0</v>
      </c>
      <c r="I86" s="25">
        <f>IF('Indicator Date hidden'!J87="x","x",$I$2-'Indicator Date hidden'!J87)</f>
        <v>0</v>
      </c>
      <c r="J86" s="25">
        <f>IF('Indicator Date hidden'!K87="x","x",$J$2-'Indicator Date hidden'!K87)</f>
        <v>0</v>
      </c>
      <c r="K86" s="25">
        <f>IF('Indicator Date hidden'!L87="x","x",$K$2-'Indicator Date hidden'!L87)</f>
        <v>0</v>
      </c>
      <c r="L86" s="25">
        <f>IF('Indicator Date hidden'!M87="x","x",$L$2-'Indicator Date hidden'!M87)</f>
        <v>0</v>
      </c>
      <c r="M86" s="25">
        <f>IF('Indicator Date hidden'!N87="x","x",$M$2-'Indicator Date hidden'!N87)</f>
        <v>0</v>
      </c>
      <c r="N86" s="25">
        <f>IF('Indicator Date hidden'!O87="x","x",$N$2-'Indicator Date hidden'!O87)</f>
        <v>0</v>
      </c>
      <c r="O86" s="25">
        <f>IF('Indicator Date hidden'!P87="x","x",$O$2-'Indicator Date hidden'!P87)</f>
        <v>0</v>
      </c>
      <c r="P86" s="25">
        <f>IF('Indicator Date hidden'!Q87="x","x",$P$2-'Indicator Date hidden'!Q87)</f>
        <v>0</v>
      </c>
      <c r="Q86" s="25">
        <f>IF('Indicator Date hidden'!R87="x","x",$Q$2-'Indicator Date hidden'!R87)</f>
        <v>2</v>
      </c>
      <c r="R86" s="25">
        <f>IF('Indicator Date hidden'!S87="x","x",$R$2-'Indicator Date hidden'!S87)</f>
        <v>0</v>
      </c>
      <c r="S86" s="25">
        <f>IF('Indicator Date hidden'!T87="x","x",$S$2-'Indicator Date hidden'!T87)</f>
        <v>0</v>
      </c>
      <c r="T86" s="25">
        <f>IF('Indicator Date hidden'!U87="x","x",$T$2-'Indicator Date hidden'!U87)</f>
        <v>0</v>
      </c>
      <c r="U86" s="25">
        <f>IF('Indicator Date hidden'!V87="x","x",$U$2-'Indicator Date hidden'!V87)</f>
        <v>0</v>
      </c>
      <c r="V86" s="25">
        <f>IF('Indicator Date hidden'!W87="x","x",$V$2-'Indicator Date hidden'!W87)</f>
        <v>0</v>
      </c>
      <c r="W86" s="25">
        <f>IF('Indicator Date hidden'!X87="x","x",$W$2-'Indicator Date hidden'!X87)</f>
        <v>2</v>
      </c>
      <c r="X86" s="25">
        <f>IF('Indicator Date hidden'!Y87="x","x",$X$2-'Indicator Date hidden'!Y87)</f>
        <v>4</v>
      </c>
      <c r="Y86" s="25">
        <f>IF('Indicator Date hidden'!Z87="x","x",$Y$2-'Indicator Date hidden'!Z87)</f>
        <v>0</v>
      </c>
      <c r="Z86" s="25">
        <f>IF('Indicator Date hidden'!AA87="x","x",$Z$2-'Indicator Date hidden'!AA87)</f>
        <v>0</v>
      </c>
      <c r="AA86" s="25" t="str">
        <f>IF('Indicator Date hidden'!AB87="x","x",$AA$2-'Indicator Date hidden'!AB87)</f>
        <v>x</v>
      </c>
      <c r="AB86" s="25">
        <f>IF('Indicator Date hidden'!AC87="x","x",$AB$2-'Indicator Date hidden'!AC87)</f>
        <v>0</v>
      </c>
      <c r="AC86" s="25">
        <f>IF('Indicator Date hidden'!AD87="x","x",$AC$2-'Indicator Date hidden'!AD87)</f>
        <v>0</v>
      </c>
      <c r="AD86" s="25" t="str">
        <f>IF('Indicator Date hidden'!AE87="x","x",$AD$2-'Indicator Date hidden'!AE87)</f>
        <v>x</v>
      </c>
      <c r="AE86" s="25">
        <f>IF('Indicator Date hidden'!AF87="x","x",$AE$2-'Indicator Date hidden'!AF87)</f>
        <v>0</v>
      </c>
      <c r="AF86" s="25">
        <f>IF('Indicator Date hidden'!AG87="x","x",$AF$2-'Indicator Date hidden'!AG87)</f>
        <v>3</v>
      </c>
      <c r="AG86" s="25">
        <f>IF('Indicator Date hidden'!AH87="x","x",$AG$2-'Indicator Date hidden'!AH87)</f>
        <v>0</v>
      </c>
      <c r="AH86" s="25">
        <f>IF('Indicator Date hidden'!AI87="x","x",$AH$2-'Indicator Date hidden'!AI87)</f>
        <v>0</v>
      </c>
      <c r="AI86" s="25">
        <f>IF('Indicator Date hidden'!AJ87="x","x",$AI$2-'Indicator Date hidden'!AJ87)</f>
        <v>0</v>
      </c>
      <c r="AJ86" s="25" t="str">
        <f>IF('Indicator Date hidden'!AK87="x","x",$AJ$2-'Indicator Date hidden'!AK87)</f>
        <v>x</v>
      </c>
      <c r="AK86" s="25">
        <f>IF('Indicator Date hidden'!AL87="x","x",$AK$2-'Indicator Date hidden'!AL87)</f>
        <v>0</v>
      </c>
      <c r="AL86" s="25">
        <f>IF('Indicator Date hidden'!AM87="x","x",$AL$2-'Indicator Date hidden'!AM87)</f>
        <v>0</v>
      </c>
      <c r="AM86" s="25">
        <f>IF('Indicator Date hidden'!AN87="x","x",$AM$2-'Indicator Date hidden'!AN87)</f>
        <v>0</v>
      </c>
      <c r="AN86" s="25">
        <f>IF('Indicator Date hidden'!AO87="x","x",$AN$2-'Indicator Date hidden'!AO87)</f>
        <v>0</v>
      </c>
      <c r="AO86" s="25">
        <f>IF('Indicator Date hidden'!AP87="x","x",$AO$2-'Indicator Date hidden'!AP87)</f>
        <v>0</v>
      </c>
      <c r="AP86" s="25">
        <f>IF('Indicator Date hidden'!AQ87="x","x",$AP$2-'Indicator Date hidden'!AQ87)</f>
        <v>0</v>
      </c>
      <c r="AQ86" s="25">
        <f>IF('Indicator Date hidden'!AR87="x","x",$AQ$2-'Indicator Date hidden'!AR87)</f>
        <v>4</v>
      </c>
      <c r="AR86" s="25">
        <f>IF('Indicator Date hidden'!AS87="x","x",$AR$2-'Indicator Date hidden'!AS87)</f>
        <v>0</v>
      </c>
      <c r="AS86" s="25">
        <f>IF('Indicator Date hidden'!AT87="x","x",$AS$2-'Indicator Date hidden'!AT87)</f>
        <v>0</v>
      </c>
      <c r="AT86" s="25">
        <f>IF('Indicator Date hidden'!AU87="x","x",$AT$2-'Indicator Date hidden'!AU87)</f>
        <v>0</v>
      </c>
      <c r="AU86" s="25">
        <f>IF('Indicator Date hidden'!AV87="x","x",$AU$2-'Indicator Date hidden'!AV87)</f>
        <v>2</v>
      </c>
      <c r="AV86" s="25">
        <f>IF('Indicator Date hidden'!AW87="x","x",$AV$2-'Indicator Date hidden'!AW87)</f>
        <v>0</v>
      </c>
      <c r="AW86" s="25">
        <f>IF('Indicator Date hidden'!AX87="x","x",$AW$2-'Indicator Date hidden'!AX87)</f>
        <v>0</v>
      </c>
      <c r="AX86" s="25">
        <f>IF('Indicator Date hidden'!AY87="x","x",$AX$2-'Indicator Date hidden'!AY87)</f>
        <v>0</v>
      </c>
      <c r="AY86" s="25">
        <f>IF('Indicator Date hidden'!AZ87="x","x",$AY$2-'Indicator Date hidden'!AZ87)</f>
        <v>0</v>
      </c>
      <c r="AZ86" s="25">
        <f>IF('Indicator Date hidden'!BA87="x","x",$AZ$2-'Indicator Date hidden'!BA87)</f>
        <v>0</v>
      </c>
      <c r="BA86">
        <f t="shared" si="10"/>
        <v>17</v>
      </c>
      <c r="BB86" s="26">
        <f t="shared" si="11"/>
        <v>0.35416666666666669</v>
      </c>
      <c r="BC86">
        <f t="shared" si="12"/>
        <v>6</v>
      </c>
      <c r="BD86" s="26">
        <f t="shared" si="13"/>
        <v>0.98930917254864714</v>
      </c>
      <c r="BE86" s="28">
        <f t="shared" si="14"/>
        <v>0</v>
      </c>
    </row>
    <row r="87" spans="1:57" x14ac:dyDescent="0.35">
      <c r="A87" t="s">
        <v>10275</v>
      </c>
      <c r="B87" s="25">
        <f>IF('Indicator Date hidden'!C88="x","x",$B$2-'Indicator Date hidden'!C88)</f>
        <v>0</v>
      </c>
      <c r="C87" s="25">
        <f>IF('Indicator Date hidden'!D88="x","x",$C$2-'Indicator Date hidden'!D88)</f>
        <v>0</v>
      </c>
      <c r="D87" s="25">
        <f>IF('Indicator Date hidden'!E88="x","x",$D$2-'Indicator Date hidden'!E88)</f>
        <v>0</v>
      </c>
      <c r="E87" s="25">
        <f>IF('Indicator Date hidden'!F88="x","x",$E$2-'Indicator Date hidden'!F88)</f>
        <v>0</v>
      </c>
      <c r="F87" s="25">
        <f>IF('Indicator Date hidden'!G88="x","x",$F$2-'Indicator Date hidden'!G88)</f>
        <v>0</v>
      </c>
      <c r="G87" s="25">
        <f>IF('Indicator Date hidden'!H88="x","x",$G$2-'Indicator Date hidden'!H88)</f>
        <v>0</v>
      </c>
      <c r="H87" s="25">
        <f>IF('Indicator Date hidden'!I88="x","x",$H$2-'Indicator Date hidden'!I88)</f>
        <v>0</v>
      </c>
      <c r="I87" s="25">
        <f>IF('Indicator Date hidden'!J88="x","x",$I$2-'Indicator Date hidden'!J88)</f>
        <v>0</v>
      </c>
      <c r="J87" s="25">
        <f>IF('Indicator Date hidden'!K88="x","x",$J$2-'Indicator Date hidden'!K88)</f>
        <v>0</v>
      </c>
      <c r="K87" s="25">
        <f>IF('Indicator Date hidden'!L88="x","x",$K$2-'Indicator Date hidden'!L88)</f>
        <v>0</v>
      </c>
      <c r="L87" s="25">
        <f>IF('Indicator Date hidden'!M88="x","x",$L$2-'Indicator Date hidden'!M88)</f>
        <v>0</v>
      </c>
      <c r="M87" s="25">
        <f>IF('Indicator Date hidden'!N88="x","x",$M$2-'Indicator Date hidden'!N88)</f>
        <v>0</v>
      </c>
      <c r="N87" s="25">
        <f>IF('Indicator Date hidden'!O88="x","x",$N$2-'Indicator Date hidden'!O88)</f>
        <v>0</v>
      </c>
      <c r="O87" s="25">
        <f>IF('Indicator Date hidden'!P88="x","x",$O$2-'Indicator Date hidden'!P88)</f>
        <v>0</v>
      </c>
      <c r="P87" s="25">
        <f>IF('Indicator Date hidden'!Q88="x","x",$P$2-'Indicator Date hidden'!Q88)</f>
        <v>0</v>
      </c>
      <c r="Q87" s="25">
        <f>IF('Indicator Date hidden'!R88="x","x",$Q$2-'Indicator Date hidden'!R88)</f>
        <v>3</v>
      </c>
      <c r="R87" s="25">
        <f>IF('Indicator Date hidden'!S88="x","x",$R$2-'Indicator Date hidden'!S88)</f>
        <v>0</v>
      </c>
      <c r="S87" s="25">
        <f>IF('Indicator Date hidden'!T88="x","x",$S$2-'Indicator Date hidden'!T88)</f>
        <v>0</v>
      </c>
      <c r="T87" s="25">
        <f>IF('Indicator Date hidden'!U88="x","x",$T$2-'Indicator Date hidden'!U88)</f>
        <v>0</v>
      </c>
      <c r="U87" s="25">
        <f>IF('Indicator Date hidden'!V88="x","x",$U$2-'Indicator Date hidden'!V88)</f>
        <v>0</v>
      </c>
      <c r="V87" s="25">
        <f>IF('Indicator Date hidden'!W88="x","x",$V$2-'Indicator Date hidden'!W88)</f>
        <v>0</v>
      </c>
      <c r="W87" s="25">
        <f>IF('Indicator Date hidden'!X88="x","x",$W$2-'Indicator Date hidden'!X88)</f>
        <v>4</v>
      </c>
      <c r="X87" s="25">
        <f>IF('Indicator Date hidden'!Y88="x","x",$X$2-'Indicator Date hidden'!Y88)</f>
        <v>1</v>
      </c>
      <c r="Y87" s="25">
        <f>IF('Indicator Date hidden'!Z88="x","x",$Y$2-'Indicator Date hidden'!Z88)</f>
        <v>0</v>
      </c>
      <c r="Z87" s="25">
        <f>IF('Indicator Date hidden'!AA88="x","x",$Z$2-'Indicator Date hidden'!AA88)</f>
        <v>0</v>
      </c>
      <c r="AA87" s="25">
        <f>IF('Indicator Date hidden'!AB88="x","x",$AA$2-'Indicator Date hidden'!AB88)</f>
        <v>0</v>
      </c>
      <c r="AB87" s="25">
        <f>IF('Indicator Date hidden'!AC88="x","x",$AB$2-'Indicator Date hidden'!AC88)</f>
        <v>0</v>
      </c>
      <c r="AC87" s="25">
        <f>IF('Indicator Date hidden'!AD88="x","x",$AC$2-'Indicator Date hidden'!AD88)</f>
        <v>0</v>
      </c>
      <c r="AD87" s="25" t="str">
        <f>IF('Indicator Date hidden'!AE88="x","x",$AD$2-'Indicator Date hidden'!AE88)</f>
        <v>x</v>
      </c>
      <c r="AE87" s="25">
        <f>IF('Indicator Date hidden'!AF88="x","x",$AE$2-'Indicator Date hidden'!AF88)</f>
        <v>0</v>
      </c>
      <c r="AF87" s="25">
        <f>IF('Indicator Date hidden'!AG88="x","x",$AF$2-'Indicator Date hidden'!AG88)</f>
        <v>0</v>
      </c>
      <c r="AG87" s="25">
        <f>IF('Indicator Date hidden'!AH88="x","x",$AG$2-'Indicator Date hidden'!AH88)</f>
        <v>0</v>
      </c>
      <c r="AH87" s="25">
        <f>IF('Indicator Date hidden'!AI88="x","x",$AH$2-'Indicator Date hidden'!AI88)</f>
        <v>0</v>
      </c>
      <c r="AI87" s="25">
        <f>IF('Indicator Date hidden'!AJ88="x","x",$AI$2-'Indicator Date hidden'!AJ88)</f>
        <v>0</v>
      </c>
      <c r="AJ87" s="25" t="str">
        <f>IF('Indicator Date hidden'!AK88="x","x",$AJ$2-'Indicator Date hidden'!AK88)</f>
        <v>x</v>
      </c>
      <c r="AK87" s="25">
        <f>IF('Indicator Date hidden'!AL88="x","x",$AK$2-'Indicator Date hidden'!AL88)</f>
        <v>1</v>
      </c>
      <c r="AL87" s="25">
        <f>IF('Indicator Date hidden'!AM88="x","x",$AL$2-'Indicator Date hidden'!AM88)</f>
        <v>0</v>
      </c>
      <c r="AM87" s="25">
        <f>IF('Indicator Date hidden'!AN88="x","x",$AM$2-'Indicator Date hidden'!AN88)</f>
        <v>0</v>
      </c>
      <c r="AN87" s="25">
        <f>IF('Indicator Date hidden'!AO88="x","x",$AN$2-'Indicator Date hidden'!AO88)</f>
        <v>0</v>
      </c>
      <c r="AO87" s="25" t="str">
        <f>IF('Indicator Date hidden'!AP88="x","x",$AO$2-'Indicator Date hidden'!AP88)</f>
        <v>x</v>
      </c>
      <c r="AP87" s="25" t="str">
        <f>IF('Indicator Date hidden'!AQ88="x","x",$AP$2-'Indicator Date hidden'!AQ88)</f>
        <v>x</v>
      </c>
      <c r="AQ87" s="25">
        <f>IF('Indicator Date hidden'!AR88="x","x",$AQ$2-'Indicator Date hidden'!AR88)</f>
        <v>4</v>
      </c>
      <c r="AR87" s="25">
        <f>IF('Indicator Date hidden'!AS88="x","x",$AR$2-'Indicator Date hidden'!AS88)</f>
        <v>0</v>
      </c>
      <c r="AS87" s="25">
        <f>IF('Indicator Date hidden'!AT88="x","x",$AS$2-'Indicator Date hidden'!AT88)</f>
        <v>0</v>
      </c>
      <c r="AT87" s="25">
        <f>IF('Indicator Date hidden'!AU88="x","x",$AT$2-'Indicator Date hidden'!AU88)</f>
        <v>0</v>
      </c>
      <c r="AU87" s="25">
        <f>IF('Indicator Date hidden'!AV88="x","x",$AU$2-'Indicator Date hidden'!AV88)</f>
        <v>5</v>
      </c>
      <c r="AV87" s="25">
        <f>IF('Indicator Date hidden'!AW88="x","x",$AV$2-'Indicator Date hidden'!AW88)</f>
        <v>0</v>
      </c>
      <c r="AW87" s="25">
        <f>IF('Indicator Date hidden'!AX88="x","x",$AW$2-'Indicator Date hidden'!AX88)</f>
        <v>0</v>
      </c>
      <c r="AX87" s="25">
        <f>IF('Indicator Date hidden'!AY88="x","x",$AX$2-'Indicator Date hidden'!AY88)</f>
        <v>0</v>
      </c>
      <c r="AY87" s="25">
        <f>IF('Indicator Date hidden'!AZ88="x","x",$AY$2-'Indicator Date hidden'!AZ88)</f>
        <v>0</v>
      </c>
      <c r="AZ87" s="25">
        <f>IF('Indicator Date hidden'!BA88="x","x",$AZ$2-'Indicator Date hidden'!BA88)</f>
        <v>0</v>
      </c>
      <c r="BA87">
        <f t="shared" si="10"/>
        <v>18</v>
      </c>
      <c r="BB87" s="26">
        <f t="shared" si="11"/>
        <v>0.38297872340425532</v>
      </c>
      <c r="BC87">
        <f t="shared" si="12"/>
        <v>6</v>
      </c>
      <c r="BD87" s="26">
        <f t="shared" si="13"/>
        <v>1.1402349793169586</v>
      </c>
      <c r="BE87" s="28">
        <f t="shared" si="14"/>
        <v>0</v>
      </c>
    </row>
    <row r="88" spans="1:57" x14ac:dyDescent="0.35">
      <c r="A88" t="s">
        <v>10276</v>
      </c>
      <c r="B88" s="25">
        <f>IF('Indicator Date hidden'!C89="x","x",$B$2-'Indicator Date hidden'!C89)</f>
        <v>0</v>
      </c>
      <c r="C88" s="25">
        <f>IF('Indicator Date hidden'!D89="x","x",$C$2-'Indicator Date hidden'!D89)</f>
        <v>0</v>
      </c>
      <c r="D88" s="25">
        <f>IF('Indicator Date hidden'!E89="x","x",$D$2-'Indicator Date hidden'!E89)</f>
        <v>0</v>
      </c>
      <c r="E88" s="25">
        <f>IF('Indicator Date hidden'!F89="x","x",$E$2-'Indicator Date hidden'!F89)</f>
        <v>0</v>
      </c>
      <c r="F88" s="25">
        <f>IF('Indicator Date hidden'!G89="x","x",$F$2-'Indicator Date hidden'!G89)</f>
        <v>0</v>
      </c>
      <c r="G88" s="25">
        <f>IF('Indicator Date hidden'!H89="x","x",$G$2-'Indicator Date hidden'!H89)</f>
        <v>0</v>
      </c>
      <c r="H88" s="25">
        <f>IF('Indicator Date hidden'!I89="x","x",$H$2-'Indicator Date hidden'!I89)</f>
        <v>0</v>
      </c>
      <c r="I88" s="25">
        <f>IF('Indicator Date hidden'!J89="x","x",$I$2-'Indicator Date hidden'!J89)</f>
        <v>0</v>
      </c>
      <c r="J88" s="25">
        <f>IF('Indicator Date hidden'!K89="x","x",$J$2-'Indicator Date hidden'!K89)</f>
        <v>0</v>
      </c>
      <c r="K88" s="25">
        <f>IF('Indicator Date hidden'!L89="x","x",$K$2-'Indicator Date hidden'!L89)</f>
        <v>0</v>
      </c>
      <c r="L88" s="25">
        <f>IF('Indicator Date hidden'!M89="x","x",$L$2-'Indicator Date hidden'!M89)</f>
        <v>0</v>
      </c>
      <c r="M88" s="25">
        <f>IF('Indicator Date hidden'!N89="x","x",$M$2-'Indicator Date hidden'!N89)</f>
        <v>0</v>
      </c>
      <c r="N88" s="25">
        <f>IF('Indicator Date hidden'!O89="x","x",$N$2-'Indicator Date hidden'!O89)</f>
        <v>0</v>
      </c>
      <c r="O88" s="25">
        <f>IF('Indicator Date hidden'!P89="x","x",$O$2-'Indicator Date hidden'!P89)</f>
        <v>0</v>
      </c>
      <c r="P88" s="25">
        <f>IF('Indicator Date hidden'!Q89="x","x",$P$2-'Indicator Date hidden'!Q89)</f>
        <v>0</v>
      </c>
      <c r="Q88" s="25">
        <f>IF('Indicator Date hidden'!R89="x","x",$Q$2-'Indicator Date hidden'!R89)</f>
        <v>5</v>
      </c>
      <c r="R88" s="25">
        <f>IF('Indicator Date hidden'!S89="x","x",$R$2-'Indicator Date hidden'!S89)</f>
        <v>0</v>
      </c>
      <c r="S88" s="25">
        <f>IF('Indicator Date hidden'!T89="x","x",$S$2-'Indicator Date hidden'!T89)</f>
        <v>0</v>
      </c>
      <c r="T88" s="25">
        <f>IF('Indicator Date hidden'!U89="x","x",$T$2-'Indicator Date hidden'!U89)</f>
        <v>0</v>
      </c>
      <c r="U88" s="25">
        <f>IF('Indicator Date hidden'!V89="x","x",$U$2-'Indicator Date hidden'!V89)</f>
        <v>0</v>
      </c>
      <c r="V88" s="25">
        <f>IF('Indicator Date hidden'!W89="x","x",$V$2-'Indicator Date hidden'!W89)</f>
        <v>0</v>
      </c>
      <c r="W88" s="25">
        <f>IF('Indicator Date hidden'!X89="x","x",$W$2-'Indicator Date hidden'!X89)</f>
        <v>0</v>
      </c>
      <c r="X88" s="25">
        <f>IF('Indicator Date hidden'!Y89="x","x",$X$2-'Indicator Date hidden'!Y89)</f>
        <v>1</v>
      </c>
      <c r="Y88" s="25">
        <f>IF('Indicator Date hidden'!Z89="x","x",$Y$2-'Indicator Date hidden'!Z89)</f>
        <v>0</v>
      </c>
      <c r="Z88" s="25">
        <f>IF('Indicator Date hidden'!AA89="x","x",$Z$2-'Indicator Date hidden'!AA89)</f>
        <v>0</v>
      </c>
      <c r="AA88" s="25">
        <f>IF('Indicator Date hidden'!AB89="x","x",$AA$2-'Indicator Date hidden'!AB89)</f>
        <v>0</v>
      </c>
      <c r="AB88" s="25">
        <f>IF('Indicator Date hidden'!AC89="x","x",$AB$2-'Indicator Date hidden'!AC89)</f>
        <v>0</v>
      </c>
      <c r="AC88" s="25">
        <f>IF('Indicator Date hidden'!AD89="x","x",$AC$2-'Indicator Date hidden'!AD89)</f>
        <v>0</v>
      </c>
      <c r="AD88" s="25">
        <f>IF('Indicator Date hidden'!AE89="x","x",$AD$2-'Indicator Date hidden'!AE89)</f>
        <v>0</v>
      </c>
      <c r="AE88" s="25">
        <f>IF('Indicator Date hidden'!AF89="x","x",$AE$2-'Indicator Date hidden'!AF89)</f>
        <v>0</v>
      </c>
      <c r="AF88" s="25">
        <f>IF('Indicator Date hidden'!AG89="x","x",$AF$2-'Indicator Date hidden'!AG89)</f>
        <v>8</v>
      </c>
      <c r="AG88" s="25">
        <f>IF('Indicator Date hidden'!AH89="x","x",$AG$2-'Indicator Date hidden'!AH89)</f>
        <v>0</v>
      </c>
      <c r="AH88" s="25">
        <f>IF('Indicator Date hidden'!AI89="x","x",$AH$2-'Indicator Date hidden'!AI89)</f>
        <v>0</v>
      </c>
      <c r="AI88" s="25">
        <f>IF('Indicator Date hidden'!AJ89="x","x",$AI$2-'Indicator Date hidden'!AJ89)</f>
        <v>0</v>
      </c>
      <c r="AJ88" s="25">
        <f>IF('Indicator Date hidden'!AK89="x","x",$AJ$2-'Indicator Date hidden'!AK89)</f>
        <v>1</v>
      </c>
      <c r="AK88" s="25">
        <f>IF('Indicator Date hidden'!AL89="x","x",$AK$2-'Indicator Date hidden'!AL89)</f>
        <v>0</v>
      </c>
      <c r="AL88" s="25">
        <f>IF('Indicator Date hidden'!AM89="x","x",$AL$2-'Indicator Date hidden'!AM89)</f>
        <v>0</v>
      </c>
      <c r="AM88" s="25">
        <f>IF('Indicator Date hidden'!AN89="x","x",$AM$2-'Indicator Date hidden'!AN89)</f>
        <v>0</v>
      </c>
      <c r="AN88" s="25">
        <f>IF('Indicator Date hidden'!AO89="x","x",$AN$2-'Indicator Date hidden'!AO89)</f>
        <v>0</v>
      </c>
      <c r="AO88" s="25">
        <f>IF('Indicator Date hidden'!AP89="x","x",$AO$2-'Indicator Date hidden'!AP89)</f>
        <v>1</v>
      </c>
      <c r="AP88" s="25">
        <f>IF('Indicator Date hidden'!AQ89="x","x",$AP$2-'Indicator Date hidden'!AQ89)</f>
        <v>0</v>
      </c>
      <c r="AQ88" s="25">
        <f>IF('Indicator Date hidden'!AR89="x","x",$AQ$2-'Indicator Date hidden'!AR89)</f>
        <v>0</v>
      </c>
      <c r="AR88" s="25">
        <f>IF('Indicator Date hidden'!AS89="x","x",$AR$2-'Indicator Date hidden'!AS89)</f>
        <v>0</v>
      </c>
      <c r="AS88" s="25">
        <f>IF('Indicator Date hidden'!AT89="x","x",$AS$2-'Indicator Date hidden'!AT89)</f>
        <v>0</v>
      </c>
      <c r="AT88" s="25">
        <f>IF('Indicator Date hidden'!AU89="x","x",$AT$2-'Indicator Date hidden'!AU89)</f>
        <v>0</v>
      </c>
      <c r="AU88" s="25">
        <f>IF('Indicator Date hidden'!AV89="x","x",$AU$2-'Indicator Date hidden'!AV89)</f>
        <v>7</v>
      </c>
      <c r="AV88" s="25">
        <f>IF('Indicator Date hidden'!AW89="x","x",$AV$2-'Indicator Date hidden'!AW89)</f>
        <v>0</v>
      </c>
      <c r="AW88" s="25">
        <f>IF('Indicator Date hidden'!AX89="x","x",$AW$2-'Indicator Date hidden'!AX89)</f>
        <v>0</v>
      </c>
      <c r="AX88" s="25">
        <f>IF('Indicator Date hidden'!AY89="x","x",$AX$2-'Indicator Date hidden'!AY89)</f>
        <v>0</v>
      </c>
      <c r="AY88" s="25">
        <f>IF('Indicator Date hidden'!AZ89="x","x",$AY$2-'Indicator Date hidden'!AZ89)</f>
        <v>0</v>
      </c>
      <c r="AZ88" s="25">
        <f>IF('Indicator Date hidden'!BA89="x","x",$AZ$2-'Indicator Date hidden'!BA89)</f>
        <v>0</v>
      </c>
      <c r="BA88">
        <f t="shared" si="10"/>
        <v>23</v>
      </c>
      <c r="BB88" s="26">
        <f t="shared" si="11"/>
        <v>0.45098039215686275</v>
      </c>
      <c r="BC88">
        <f t="shared" si="12"/>
        <v>6</v>
      </c>
      <c r="BD88" s="26">
        <f t="shared" si="13"/>
        <v>1.6004132492087735</v>
      </c>
      <c r="BE88" s="28">
        <f t="shared" si="14"/>
        <v>0</v>
      </c>
    </row>
    <row r="89" spans="1:57" x14ac:dyDescent="0.35">
      <c r="A89" t="s">
        <v>10282</v>
      </c>
      <c r="B89" s="25">
        <f>IF('Indicator Date hidden'!C90="x","x",$B$2-'Indicator Date hidden'!C90)</f>
        <v>0</v>
      </c>
      <c r="C89" s="25">
        <f>IF('Indicator Date hidden'!D90="x","x",$C$2-'Indicator Date hidden'!D90)</f>
        <v>0</v>
      </c>
      <c r="D89" s="25">
        <f>IF('Indicator Date hidden'!E90="x","x",$D$2-'Indicator Date hidden'!E90)</f>
        <v>0</v>
      </c>
      <c r="E89" s="25">
        <f>IF('Indicator Date hidden'!F90="x","x",$E$2-'Indicator Date hidden'!F90)</f>
        <v>0</v>
      </c>
      <c r="F89" s="25">
        <f>IF('Indicator Date hidden'!G90="x","x",$F$2-'Indicator Date hidden'!G90)</f>
        <v>0</v>
      </c>
      <c r="G89" s="25">
        <f>IF('Indicator Date hidden'!H90="x","x",$G$2-'Indicator Date hidden'!H90)</f>
        <v>0</v>
      </c>
      <c r="H89" s="25">
        <f>IF('Indicator Date hidden'!I90="x","x",$H$2-'Indicator Date hidden'!I90)</f>
        <v>0</v>
      </c>
      <c r="I89" s="25">
        <f>IF('Indicator Date hidden'!J90="x","x",$I$2-'Indicator Date hidden'!J90)</f>
        <v>0</v>
      </c>
      <c r="J89" s="25">
        <f>IF('Indicator Date hidden'!K90="x","x",$J$2-'Indicator Date hidden'!K90)</f>
        <v>0</v>
      </c>
      <c r="K89" s="25">
        <f>IF('Indicator Date hidden'!L90="x","x",$K$2-'Indicator Date hidden'!L90)</f>
        <v>0</v>
      </c>
      <c r="L89" s="25">
        <f>IF('Indicator Date hidden'!M90="x","x",$L$2-'Indicator Date hidden'!M90)</f>
        <v>0</v>
      </c>
      <c r="M89" s="25">
        <f>IF('Indicator Date hidden'!N90="x","x",$M$2-'Indicator Date hidden'!N90)</f>
        <v>0</v>
      </c>
      <c r="N89" s="25">
        <f>IF('Indicator Date hidden'!O90="x","x",$N$2-'Indicator Date hidden'!O90)</f>
        <v>0</v>
      </c>
      <c r="O89" s="25">
        <f>IF('Indicator Date hidden'!P90="x","x",$O$2-'Indicator Date hidden'!P90)</f>
        <v>0</v>
      </c>
      <c r="P89" s="25">
        <f>IF('Indicator Date hidden'!Q90="x","x",$P$2-'Indicator Date hidden'!Q90)</f>
        <v>0</v>
      </c>
      <c r="Q89" s="25" t="str">
        <f>IF('Indicator Date hidden'!R90="x","x",$Q$2-'Indicator Date hidden'!R90)</f>
        <v>x</v>
      </c>
      <c r="R89" s="25">
        <f>IF('Indicator Date hidden'!S90="x","x",$R$2-'Indicator Date hidden'!S90)</f>
        <v>0</v>
      </c>
      <c r="S89" s="25">
        <f>IF('Indicator Date hidden'!T90="x","x",$S$2-'Indicator Date hidden'!T90)</f>
        <v>0</v>
      </c>
      <c r="T89" s="25">
        <f>IF('Indicator Date hidden'!U90="x","x",$T$2-'Indicator Date hidden'!U90)</f>
        <v>0</v>
      </c>
      <c r="U89" s="25">
        <f>IF('Indicator Date hidden'!V90="x","x",$U$2-'Indicator Date hidden'!V90)</f>
        <v>0</v>
      </c>
      <c r="V89" s="25">
        <f>IF('Indicator Date hidden'!W90="x","x",$V$2-'Indicator Date hidden'!W90)</f>
        <v>0</v>
      </c>
      <c r="W89" s="25">
        <f>IF('Indicator Date hidden'!X90="x","x",$W$2-'Indicator Date hidden'!X90)</f>
        <v>5</v>
      </c>
      <c r="X89" s="25">
        <f>IF('Indicator Date hidden'!Y90="x","x",$X$2-'Indicator Date hidden'!Y90)</f>
        <v>4</v>
      </c>
      <c r="Y89" s="25">
        <f>IF('Indicator Date hidden'!Z90="x","x",$Y$2-'Indicator Date hidden'!Z90)</f>
        <v>0</v>
      </c>
      <c r="Z89" s="25">
        <f>IF('Indicator Date hidden'!AA90="x","x",$Z$2-'Indicator Date hidden'!AA90)</f>
        <v>0</v>
      </c>
      <c r="AA89" s="25" t="str">
        <f>IF('Indicator Date hidden'!AB90="x","x",$AA$2-'Indicator Date hidden'!AB90)</f>
        <v>x</v>
      </c>
      <c r="AB89" s="25">
        <f>IF('Indicator Date hidden'!AC90="x","x",$AB$2-'Indicator Date hidden'!AC90)</f>
        <v>0</v>
      </c>
      <c r="AC89" s="25">
        <f>IF('Indicator Date hidden'!AD90="x","x",$AC$2-'Indicator Date hidden'!AD90)</f>
        <v>0</v>
      </c>
      <c r="AD89" s="25" t="str">
        <f>IF('Indicator Date hidden'!AE90="x","x",$AD$2-'Indicator Date hidden'!AE90)</f>
        <v>x</v>
      </c>
      <c r="AE89" s="25" t="str">
        <f>IF('Indicator Date hidden'!AF90="x","x",$AE$2-'Indicator Date hidden'!AF90)</f>
        <v>x</v>
      </c>
      <c r="AF89" s="25">
        <f>IF('Indicator Date hidden'!AG90="x","x",$AF$2-'Indicator Date hidden'!AG90)</f>
        <v>7</v>
      </c>
      <c r="AG89" s="25">
        <f>IF('Indicator Date hidden'!AH90="x","x",$AG$2-'Indicator Date hidden'!AH90)</f>
        <v>0</v>
      </c>
      <c r="AH89" s="25">
        <f>IF('Indicator Date hidden'!AI90="x","x",$AH$2-'Indicator Date hidden'!AI90)</f>
        <v>0</v>
      </c>
      <c r="AI89" s="25">
        <f>IF('Indicator Date hidden'!AJ90="x","x",$AI$2-'Indicator Date hidden'!AJ90)</f>
        <v>0</v>
      </c>
      <c r="AJ89" s="25" t="str">
        <f>IF('Indicator Date hidden'!AK90="x","x",$AJ$2-'Indicator Date hidden'!AK90)</f>
        <v>x</v>
      </c>
      <c r="AK89" s="25" t="str">
        <f>IF('Indicator Date hidden'!AL90="x","x",$AK$2-'Indicator Date hidden'!AL90)</f>
        <v>x</v>
      </c>
      <c r="AL89" s="25">
        <f>IF('Indicator Date hidden'!AM90="x","x",$AL$2-'Indicator Date hidden'!AM90)</f>
        <v>0</v>
      </c>
      <c r="AM89" s="25">
        <f>IF('Indicator Date hidden'!AN90="x","x",$AM$2-'Indicator Date hidden'!AN90)</f>
        <v>0</v>
      </c>
      <c r="AN89" s="25">
        <f>IF('Indicator Date hidden'!AO90="x","x",$AN$2-'Indicator Date hidden'!AO90)</f>
        <v>0</v>
      </c>
      <c r="AO89" s="25" t="str">
        <f>IF('Indicator Date hidden'!AP90="x","x",$AO$2-'Indicator Date hidden'!AP90)</f>
        <v>x</v>
      </c>
      <c r="AP89" s="25" t="str">
        <f>IF('Indicator Date hidden'!AQ90="x","x",$AP$2-'Indicator Date hidden'!AQ90)</f>
        <v>x</v>
      </c>
      <c r="AQ89" s="25" t="str">
        <f>IF('Indicator Date hidden'!AR90="x","x",$AQ$2-'Indicator Date hidden'!AR90)</f>
        <v>x</v>
      </c>
      <c r="AR89" s="25">
        <f>IF('Indicator Date hidden'!AS90="x","x",$AR$2-'Indicator Date hidden'!AS90)</f>
        <v>0</v>
      </c>
      <c r="AS89" s="25" t="str">
        <f>IF('Indicator Date hidden'!AT90="x","x",$AS$2-'Indicator Date hidden'!AT90)</f>
        <v>x</v>
      </c>
      <c r="AT89" s="25">
        <f>IF('Indicator Date hidden'!AU90="x","x",$AT$2-'Indicator Date hidden'!AU90)</f>
        <v>0</v>
      </c>
      <c r="AU89" s="25" t="str">
        <f>IF('Indicator Date hidden'!AV90="x","x",$AU$2-'Indicator Date hidden'!AV90)</f>
        <v>x</v>
      </c>
      <c r="AV89" s="25">
        <f>IF('Indicator Date hidden'!AW90="x","x",$AV$2-'Indicator Date hidden'!AW90)</f>
        <v>0</v>
      </c>
      <c r="AW89" s="25">
        <f>IF('Indicator Date hidden'!AX90="x","x",$AW$2-'Indicator Date hidden'!AX90)</f>
        <v>0</v>
      </c>
      <c r="AX89" s="25">
        <f>IF('Indicator Date hidden'!AY90="x","x",$AX$2-'Indicator Date hidden'!AY90)</f>
        <v>0</v>
      </c>
      <c r="AY89" s="25">
        <f>IF('Indicator Date hidden'!AZ90="x","x",$AY$2-'Indicator Date hidden'!AZ90)</f>
        <v>0</v>
      </c>
      <c r="AZ89" s="25">
        <f>IF('Indicator Date hidden'!BA90="x","x",$AZ$2-'Indicator Date hidden'!BA90)</f>
        <v>0</v>
      </c>
      <c r="BA89">
        <f t="shared" si="10"/>
        <v>16</v>
      </c>
      <c r="BB89" s="26">
        <f t="shared" si="11"/>
        <v>0.4</v>
      </c>
      <c r="BC89">
        <f t="shared" si="12"/>
        <v>3</v>
      </c>
      <c r="BD89" s="26">
        <f t="shared" si="13"/>
        <v>1.4456832294800961</v>
      </c>
      <c r="BE89" s="28">
        <f t="shared" si="14"/>
        <v>0</v>
      </c>
    </row>
    <row r="90" spans="1:57" x14ac:dyDescent="0.35">
      <c r="A90" t="s">
        <v>10354</v>
      </c>
      <c r="B90" s="25">
        <f>IF('Indicator Date hidden'!C91="x","x",$B$2-'Indicator Date hidden'!C91)</f>
        <v>0</v>
      </c>
      <c r="C90" s="25">
        <f>IF('Indicator Date hidden'!D91="x","x",$C$2-'Indicator Date hidden'!D91)</f>
        <v>0</v>
      </c>
      <c r="D90" s="25">
        <f>IF('Indicator Date hidden'!E91="x","x",$D$2-'Indicator Date hidden'!E91)</f>
        <v>0</v>
      </c>
      <c r="E90" s="25">
        <f>IF('Indicator Date hidden'!F91="x","x",$E$2-'Indicator Date hidden'!F91)</f>
        <v>0</v>
      </c>
      <c r="F90" s="25">
        <f>IF('Indicator Date hidden'!G91="x","x",$F$2-'Indicator Date hidden'!G91)</f>
        <v>0</v>
      </c>
      <c r="G90" s="25">
        <f>IF('Indicator Date hidden'!H91="x","x",$G$2-'Indicator Date hidden'!H91)</f>
        <v>0</v>
      </c>
      <c r="H90" s="25">
        <f>IF('Indicator Date hidden'!I91="x","x",$H$2-'Indicator Date hidden'!I91)</f>
        <v>0</v>
      </c>
      <c r="I90" s="25">
        <f>IF('Indicator Date hidden'!J91="x","x",$I$2-'Indicator Date hidden'!J91)</f>
        <v>0</v>
      </c>
      <c r="J90" s="25">
        <f>IF('Indicator Date hidden'!K91="x","x",$J$2-'Indicator Date hidden'!K91)</f>
        <v>0</v>
      </c>
      <c r="K90" s="25">
        <f>IF('Indicator Date hidden'!L91="x","x",$K$2-'Indicator Date hidden'!L91)</f>
        <v>0</v>
      </c>
      <c r="L90" s="25">
        <f>IF('Indicator Date hidden'!M91="x","x",$L$2-'Indicator Date hidden'!M91)</f>
        <v>0</v>
      </c>
      <c r="M90" s="25">
        <f>IF('Indicator Date hidden'!N91="x","x",$M$2-'Indicator Date hidden'!N91)</f>
        <v>0</v>
      </c>
      <c r="N90" s="25">
        <f>IF('Indicator Date hidden'!O91="x","x",$N$2-'Indicator Date hidden'!O91)</f>
        <v>0</v>
      </c>
      <c r="O90" s="25">
        <f>IF('Indicator Date hidden'!P91="x","x",$O$2-'Indicator Date hidden'!P91)</f>
        <v>0</v>
      </c>
      <c r="P90" s="25" t="str">
        <f>IF('Indicator Date hidden'!Q91="x","x",$P$2-'Indicator Date hidden'!Q91)</f>
        <v>x</v>
      </c>
      <c r="Q90" s="25" t="str">
        <f>IF('Indicator Date hidden'!R91="x","x",$Q$2-'Indicator Date hidden'!R91)</f>
        <v>x</v>
      </c>
      <c r="R90" s="25">
        <f>IF('Indicator Date hidden'!S91="x","x",$R$2-'Indicator Date hidden'!S91)</f>
        <v>0</v>
      </c>
      <c r="S90" s="25">
        <f>IF('Indicator Date hidden'!T91="x","x",$S$2-'Indicator Date hidden'!T91)</f>
        <v>0</v>
      </c>
      <c r="T90" s="25">
        <f>IF('Indicator Date hidden'!U91="x","x",$T$2-'Indicator Date hidden'!U91)</f>
        <v>0</v>
      </c>
      <c r="U90" s="25" t="str">
        <f>IF('Indicator Date hidden'!V91="x","x",$U$2-'Indicator Date hidden'!V91)</f>
        <v>x</v>
      </c>
      <c r="V90" s="25">
        <f>IF('Indicator Date hidden'!W91="x","x",$V$2-'Indicator Date hidden'!W91)</f>
        <v>0</v>
      </c>
      <c r="W90" s="25">
        <f>IF('Indicator Date hidden'!X91="x","x",$W$2-'Indicator Date hidden'!X91)</f>
        <v>2</v>
      </c>
      <c r="X90" s="25" t="str">
        <f>IF('Indicator Date hidden'!Y91="x","x",$X$2-'Indicator Date hidden'!Y91)</f>
        <v>x</v>
      </c>
      <c r="Y90" s="25">
        <f>IF('Indicator Date hidden'!Z91="x","x",$Y$2-'Indicator Date hidden'!Z91)</f>
        <v>0</v>
      </c>
      <c r="Z90" s="25">
        <f>IF('Indicator Date hidden'!AA91="x","x",$Z$2-'Indicator Date hidden'!AA91)</f>
        <v>0</v>
      </c>
      <c r="AA90" s="25" t="str">
        <f>IF('Indicator Date hidden'!AB91="x","x",$AA$2-'Indicator Date hidden'!AB91)</f>
        <v>x</v>
      </c>
      <c r="AB90" s="25" t="str">
        <f>IF('Indicator Date hidden'!AC91="x","x",$AB$2-'Indicator Date hidden'!AC91)</f>
        <v>x</v>
      </c>
      <c r="AC90" s="25">
        <f>IF('Indicator Date hidden'!AD91="x","x",$AC$2-'Indicator Date hidden'!AD91)</f>
        <v>0</v>
      </c>
      <c r="AD90" s="25">
        <f>IF('Indicator Date hidden'!AE91="x","x",$AD$2-'Indicator Date hidden'!AE91)</f>
        <v>0</v>
      </c>
      <c r="AE90" s="25" t="str">
        <f>IF('Indicator Date hidden'!AF91="x","x",$AE$2-'Indicator Date hidden'!AF91)</f>
        <v>x</v>
      </c>
      <c r="AF90" s="25" t="str">
        <f>IF('Indicator Date hidden'!AG91="x","x",$AF$2-'Indicator Date hidden'!AG91)</f>
        <v>x</v>
      </c>
      <c r="AG90" s="25">
        <f>IF('Indicator Date hidden'!AH91="x","x",$AG$2-'Indicator Date hidden'!AH91)</f>
        <v>0</v>
      </c>
      <c r="AH90" s="25">
        <f>IF('Indicator Date hidden'!AI91="x","x",$AH$2-'Indicator Date hidden'!AI91)</f>
        <v>0</v>
      </c>
      <c r="AI90" s="25">
        <f>IF('Indicator Date hidden'!AJ91="x","x",$AI$2-'Indicator Date hidden'!AJ91)</f>
        <v>0</v>
      </c>
      <c r="AJ90" s="25" t="str">
        <f>IF('Indicator Date hidden'!AK91="x","x",$AJ$2-'Indicator Date hidden'!AK91)</f>
        <v>x</v>
      </c>
      <c r="AK90" s="25" t="str">
        <f>IF('Indicator Date hidden'!AL91="x","x",$AK$2-'Indicator Date hidden'!AL91)</f>
        <v>x</v>
      </c>
      <c r="AL90" s="25">
        <f>IF('Indicator Date hidden'!AM91="x","x",$AL$2-'Indicator Date hidden'!AM91)</f>
        <v>0</v>
      </c>
      <c r="AM90" s="25">
        <f>IF('Indicator Date hidden'!AN91="x","x",$AM$2-'Indicator Date hidden'!AN91)</f>
        <v>0</v>
      </c>
      <c r="AN90" s="25">
        <f>IF('Indicator Date hidden'!AO91="x","x",$AN$2-'Indicator Date hidden'!AO91)</f>
        <v>0</v>
      </c>
      <c r="AO90" s="25" t="str">
        <f>IF('Indicator Date hidden'!AP91="x","x",$AO$2-'Indicator Date hidden'!AP91)</f>
        <v>x</v>
      </c>
      <c r="AP90" s="25" t="str">
        <f>IF('Indicator Date hidden'!AQ91="x","x",$AP$2-'Indicator Date hidden'!AQ91)</f>
        <v>x</v>
      </c>
      <c r="AQ90" s="25" t="str">
        <f>IF('Indicator Date hidden'!AR91="x","x",$AQ$2-'Indicator Date hidden'!AR91)</f>
        <v>x</v>
      </c>
      <c r="AR90" s="25">
        <f>IF('Indicator Date hidden'!AS91="x","x",$AR$2-'Indicator Date hidden'!AS91)</f>
        <v>0</v>
      </c>
      <c r="AS90" s="25">
        <f>IF('Indicator Date hidden'!AT91="x","x",$AS$2-'Indicator Date hidden'!AT91)</f>
        <v>0</v>
      </c>
      <c r="AT90" s="25">
        <f>IF('Indicator Date hidden'!AU91="x","x",$AT$2-'Indicator Date hidden'!AU91)</f>
        <v>0</v>
      </c>
      <c r="AU90" s="25">
        <f>IF('Indicator Date hidden'!AV91="x","x",$AU$2-'Indicator Date hidden'!AV91)</f>
        <v>6</v>
      </c>
      <c r="AV90" s="25">
        <f>IF('Indicator Date hidden'!AW91="x","x",$AV$2-'Indicator Date hidden'!AW91)</f>
        <v>0</v>
      </c>
      <c r="AW90" s="25">
        <f>IF('Indicator Date hidden'!AX91="x","x",$AW$2-'Indicator Date hidden'!AX91)</f>
        <v>0</v>
      </c>
      <c r="AX90" s="25">
        <f>IF('Indicator Date hidden'!AY91="x","x",$AX$2-'Indicator Date hidden'!AY91)</f>
        <v>0</v>
      </c>
      <c r="AY90" s="25">
        <f>IF('Indicator Date hidden'!AZ91="x","x",$AY$2-'Indicator Date hidden'!AZ91)</f>
        <v>0</v>
      </c>
      <c r="AZ90" s="25">
        <f>IF('Indicator Date hidden'!BA91="x","x",$AZ$2-'Indicator Date hidden'!BA91)</f>
        <v>0</v>
      </c>
      <c r="BA90">
        <f t="shared" si="10"/>
        <v>8</v>
      </c>
      <c r="BB90" s="26">
        <f t="shared" si="11"/>
        <v>0.21052631578947367</v>
      </c>
      <c r="BC90">
        <f t="shared" si="12"/>
        <v>2</v>
      </c>
      <c r="BD90" s="26">
        <f t="shared" si="13"/>
        <v>1.0041465278073112</v>
      </c>
      <c r="BE90" s="28">
        <f t="shared" si="14"/>
        <v>0</v>
      </c>
    </row>
    <row r="91" spans="1:57" x14ac:dyDescent="0.35">
      <c r="A91" t="s">
        <v>10286</v>
      </c>
      <c r="B91" s="25">
        <f>IF('Indicator Date hidden'!C92="x","x",$B$2-'Indicator Date hidden'!C92)</f>
        <v>0</v>
      </c>
      <c r="C91" s="25">
        <f>IF('Indicator Date hidden'!D92="x","x",$C$2-'Indicator Date hidden'!D92)</f>
        <v>0</v>
      </c>
      <c r="D91" s="25">
        <f>IF('Indicator Date hidden'!E92="x","x",$D$2-'Indicator Date hidden'!E92)</f>
        <v>0</v>
      </c>
      <c r="E91" s="25">
        <f>IF('Indicator Date hidden'!F92="x","x",$E$2-'Indicator Date hidden'!F92)</f>
        <v>0</v>
      </c>
      <c r="F91" s="25">
        <f>IF('Indicator Date hidden'!G92="x","x",$F$2-'Indicator Date hidden'!G92)</f>
        <v>0</v>
      </c>
      <c r="G91" s="25">
        <f>IF('Indicator Date hidden'!H92="x","x",$G$2-'Indicator Date hidden'!H92)</f>
        <v>0</v>
      </c>
      <c r="H91" s="25">
        <f>IF('Indicator Date hidden'!I92="x","x",$H$2-'Indicator Date hidden'!I92)</f>
        <v>0</v>
      </c>
      <c r="I91" s="25">
        <f>IF('Indicator Date hidden'!J92="x","x",$I$2-'Indicator Date hidden'!J92)</f>
        <v>0</v>
      </c>
      <c r="J91" s="25">
        <f>IF('Indicator Date hidden'!K92="x","x",$J$2-'Indicator Date hidden'!K92)</f>
        <v>0</v>
      </c>
      <c r="K91" s="25">
        <f>IF('Indicator Date hidden'!L92="x","x",$K$2-'Indicator Date hidden'!L92)</f>
        <v>0</v>
      </c>
      <c r="L91" s="25">
        <f>IF('Indicator Date hidden'!M92="x","x",$L$2-'Indicator Date hidden'!M92)</f>
        <v>0</v>
      </c>
      <c r="M91" s="25">
        <f>IF('Indicator Date hidden'!N92="x","x",$M$2-'Indicator Date hidden'!N92)</f>
        <v>0</v>
      </c>
      <c r="N91" s="25">
        <f>IF('Indicator Date hidden'!O92="x","x",$N$2-'Indicator Date hidden'!O92)</f>
        <v>0</v>
      </c>
      <c r="O91" s="25">
        <f>IF('Indicator Date hidden'!P92="x","x",$O$2-'Indicator Date hidden'!P92)</f>
        <v>0</v>
      </c>
      <c r="P91" s="25">
        <f>IF('Indicator Date hidden'!Q92="x","x",$P$2-'Indicator Date hidden'!Q92)</f>
        <v>0</v>
      </c>
      <c r="Q91" s="25" t="str">
        <f>IF('Indicator Date hidden'!R92="x","x",$Q$2-'Indicator Date hidden'!R92)</f>
        <v>x</v>
      </c>
      <c r="R91" s="25">
        <f>IF('Indicator Date hidden'!S92="x","x",$R$2-'Indicator Date hidden'!S92)</f>
        <v>0</v>
      </c>
      <c r="S91" s="25">
        <f>IF('Indicator Date hidden'!T92="x","x",$S$2-'Indicator Date hidden'!T92)</f>
        <v>0</v>
      </c>
      <c r="T91" s="25">
        <f>IF('Indicator Date hidden'!U92="x","x",$T$2-'Indicator Date hidden'!U92)</f>
        <v>0</v>
      </c>
      <c r="U91" s="25" t="str">
        <f>IF('Indicator Date hidden'!V92="x","x",$U$2-'Indicator Date hidden'!V92)</f>
        <v>x</v>
      </c>
      <c r="V91" s="25">
        <f>IF('Indicator Date hidden'!W92="x","x",$V$2-'Indicator Date hidden'!W92)</f>
        <v>0</v>
      </c>
      <c r="W91" s="25">
        <f>IF('Indicator Date hidden'!X92="x","x",$W$2-'Indicator Date hidden'!X92)</f>
        <v>4</v>
      </c>
      <c r="X91" s="25">
        <f>IF('Indicator Date hidden'!Y92="x","x",$X$2-'Indicator Date hidden'!Y92)</f>
        <v>2</v>
      </c>
      <c r="Y91" s="25">
        <f>IF('Indicator Date hidden'!Z92="x","x",$Y$2-'Indicator Date hidden'!Z92)</f>
        <v>0</v>
      </c>
      <c r="Z91" s="25">
        <f>IF('Indicator Date hidden'!AA92="x","x",$Z$2-'Indicator Date hidden'!AA92)</f>
        <v>0</v>
      </c>
      <c r="AA91" s="25" t="str">
        <f>IF('Indicator Date hidden'!AB92="x","x",$AA$2-'Indicator Date hidden'!AB92)</f>
        <v>x</v>
      </c>
      <c r="AB91" s="25">
        <f>IF('Indicator Date hidden'!AC92="x","x",$AB$2-'Indicator Date hidden'!AC92)</f>
        <v>0</v>
      </c>
      <c r="AC91" s="25">
        <f>IF('Indicator Date hidden'!AD92="x","x",$AC$2-'Indicator Date hidden'!AD92)</f>
        <v>0</v>
      </c>
      <c r="AD91" s="25">
        <f>IF('Indicator Date hidden'!AE92="x","x",$AD$2-'Indicator Date hidden'!AE92)</f>
        <v>0</v>
      </c>
      <c r="AE91" s="25">
        <f>IF('Indicator Date hidden'!AF92="x","x",$AE$2-'Indicator Date hidden'!AF92)</f>
        <v>0</v>
      </c>
      <c r="AF91" s="25" t="str">
        <f>IF('Indicator Date hidden'!AG92="x","x",$AF$2-'Indicator Date hidden'!AG92)</f>
        <v>x</v>
      </c>
      <c r="AG91" s="25">
        <f>IF('Indicator Date hidden'!AH92="x","x",$AG$2-'Indicator Date hidden'!AH92)</f>
        <v>0</v>
      </c>
      <c r="AH91" s="25">
        <f>IF('Indicator Date hidden'!AI92="x","x",$AH$2-'Indicator Date hidden'!AI92)</f>
        <v>0</v>
      </c>
      <c r="AI91" s="25">
        <f>IF('Indicator Date hidden'!AJ92="x","x",$AI$2-'Indicator Date hidden'!AJ92)</f>
        <v>0</v>
      </c>
      <c r="AJ91" s="25" t="str">
        <f>IF('Indicator Date hidden'!AK92="x","x",$AJ$2-'Indicator Date hidden'!AK92)</f>
        <v>x</v>
      </c>
      <c r="AK91" s="25">
        <f>IF('Indicator Date hidden'!AL92="x","x",$AK$2-'Indicator Date hidden'!AL92)</f>
        <v>1</v>
      </c>
      <c r="AL91" s="25">
        <f>IF('Indicator Date hidden'!AM92="x","x",$AL$2-'Indicator Date hidden'!AM92)</f>
        <v>0</v>
      </c>
      <c r="AM91" s="25">
        <f>IF('Indicator Date hidden'!AN92="x","x",$AM$2-'Indicator Date hidden'!AN92)</f>
        <v>0</v>
      </c>
      <c r="AN91" s="25">
        <f>IF('Indicator Date hidden'!AO92="x","x",$AN$2-'Indicator Date hidden'!AO92)</f>
        <v>0</v>
      </c>
      <c r="AO91" s="25">
        <f>IF('Indicator Date hidden'!AP92="x","x",$AO$2-'Indicator Date hidden'!AP92)</f>
        <v>0</v>
      </c>
      <c r="AP91" s="25">
        <f>IF('Indicator Date hidden'!AQ92="x","x",$AP$2-'Indicator Date hidden'!AQ92)</f>
        <v>0</v>
      </c>
      <c r="AQ91" s="25">
        <f>IF('Indicator Date hidden'!AR92="x","x",$AQ$2-'Indicator Date hidden'!AR92)</f>
        <v>4</v>
      </c>
      <c r="AR91" s="25">
        <f>IF('Indicator Date hidden'!AS92="x","x",$AR$2-'Indicator Date hidden'!AS92)</f>
        <v>0</v>
      </c>
      <c r="AS91" s="25">
        <f>IF('Indicator Date hidden'!AT92="x","x",$AS$2-'Indicator Date hidden'!AT92)</f>
        <v>0</v>
      </c>
      <c r="AT91" s="25">
        <f>IF('Indicator Date hidden'!AU92="x","x",$AT$2-'Indicator Date hidden'!AU92)</f>
        <v>0</v>
      </c>
      <c r="AU91" s="25" t="str">
        <f>IF('Indicator Date hidden'!AV92="x","x",$AU$2-'Indicator Date hidden'!AV92)</f>
        <v>x</v>
      </c>
      <c r="AV91" s="25">
        <f>IF('Indicator Date hidden'!AW92="x","x",$AV$2-'Indicator Date hidden'!AW92)</f>
        <v>0</v>
      </c>
      <c r="AW91" s="25">
        <f>IF('Indicator Date hidden'!AX92="x","x",$AW$2-'Indicator Date hidden'!AX92)</f>
        <v>0</v>
      </c>
      <c r="AX91" s="25">
        <f>IF('Indicator Date hidden'!AY92="x","x",$AX$2-'Indicator Date hidden'!AY92)</f>
        <v>0</v>
      </c>
      <c r="AY91" s="25">
        <f>IF('Indicator Date hidden'!AZ92="x","x",$AY$2-'Indicator Date hidden'!AZ92)</f>
        <v>0</v>
      </c>
      <c r="AZ91" s="25">
        <f>IF('Indicator Date hidden'!BA92="x","x",$AZ$2-'Indicator Date hidden'!BA92)</f>
        <v>3</v>
      </c>
      <c r="BA91">
        <f t="shared" si="10"/>
        <v>14</v>
      </c>
      <c r="BB91" s="26">
        <f t="shared" si="11"/>
        <v>0.31111111111111112</v>
      </c>
      <c r="BC91">
        <f t="shared" si="12"/>
        <v>5</v>
      </c>
      <c r="BD91" s="26">
        <f t="shared" si="13"/>
        <v>0.9619938143072605</v>
      </c>
      <c r="BE91" s="28">
        <f t="shared" si="14"/>
        <v>0</v>
      </c>
    </row>
    <row r="92" spans="1:57" x14ac:dyDescent="0.35">
      <c r="A92" t="s">
        <v>10288</v>
      </c>
      <c r="B92" s="25">
        <f>IF('Indicator Date hidden'!C93="x","x",$B$2-'Indicator Date hidden'!C93)</f>
        <v>0</v>
      </c>
      <c r="C92" s="25">
        <f>IF('Indicator Date hidden'!D93="x","x",$C$2-'Indicator Date hidden'!D93)</f>
        <v>0</v>
      </c>
      <c r="D92" s="25">
        <f>IF('Indicator Date hidden'!E93="x","x",$D$2-'Indicator Date hidden'!E93)</f>
        <v>0</v>
      </c>
      <c r="E92" s="25">
        <f>IF('Indicator Date hidden'!F93="x","x",$E$2-'Indicator Date hidden'!F93)</f>
        <v>0</v>
      </c>
      <c r="F92" s="25">
        <f>IF('Indicator Date hidden'!G93="x","x",$F$2-'Indicator Date hidden'!G93)</f>
        <v>0</v>
      </c>
      <c r="G92" s="25">
        <f>IF('Indicator Date hidden'!H93="x","x",$G$2-'Indicator Date hidden'!H93)</f>
        <v>0</v>
      </c>
      <c r="H92" s="25">
        <f>IF('Indicator Date hidden'!I93="x","x",$H$2-'Indicator Date hidden'!I93)</f>
        <v>0</v>
      </c>
      <c r="I92" s="25">
        <f>IF('Indicator Date hidden'!J93="x","x",$I$2-'Indicator Date hidden'!J93)</f>
        <v>0</v>
      </c>
      <c r="J92" s="25">
        <f>IF('Indicator Date hidden'!K93="x","x",$J$2-'Indicator Date hidden'!K93)</f>
        <v>0</v>
      </c>
      <c r="K92" s="25">
        <f>IF('Indicator Date hidden'!L93="x","x",$K$2-'Indicator Date hidden'!L93)</f>
        <v>0</v>
      </c>
      <c r="L92" s="25">
        <f>IF('Indicator Date hidden'!M93="x","x",$L$2-'Indicator Date hidden'!M93)</f>
        <v>0</v>
      </c>
      <c r="M92" s="25">
        <f>IF('Indicator Date hidden'!N93="x","x",$M$2-'Indicator Date hidden'!N93)</f>
        <v>0</v>
      </c>
      <c r="N92" s="25">
        <f>IF('Indicator Date hidden'!O93="x","x",$N$2-'Indicator Date hidden'!O93)</f>
        <v>0</v>
      </c>
      <c r="O92" s="25">
        <f>IF('Indicator Date hidden'!P93="x","x",$O$2-'Indicator Date hidden'!P93)</f>
        <v>0</v>
      </c>
      <c r="P92" s="25">
        <f>IF('Indicator Date hidden'!Q93="x","x",$P$2-'Indicator Date hidden'!Q93)</f>
        <v>0</v>
      </c>
      <c r="Q92" s="25" t="str">
        <f>IF('Indicator Date hidden'!R93="x","x",$Q$2-'Indicator Date hidden'!R93)</f>
        <v>x</v>
      </c>
      <c r="R92" s="25">
        <f>IF('Indicator Date hidden'!S93="x","x",$R$2-'Indicator Date hidden'!S93)</f>
        <v>0</v>
      </c>
      <c r="S92" s="25">
        <f>IF('Indicator Date hidden'!T93="x","x",$S$2-'Indicator Date hidden'!T93)</f>
        <v>0</v>
      </c>
      <c r="T92" s="25">
        <f>IF('Indicator Date hidden'!U93="x","x",$T$2-'Indicator Date hidden'!U93)</f>
        <v>0</v>
      </c>
      <c r="U92" s="25" t="str">
        <f>IF('Indicator Date hidden'!V93="x","x",$U$2-'Indicator Date hidden'!V93)</f>
        <v>x</v>
      </c>
      <c r="V92" s="25">
        <f>IF('Indicator Date hidden'!W93="x","x",$V$2-'Indicator Date hidden'!W93)</f>
        <v>0</v>
      </c>
      <c r="W92" s="25">
        <f>IF('Indicator Date hidden'!X93="x","x",$W$2-'Indicator Date hidden'!X93)</f>
        <v>0</v>
      </c>
      <c r="X92" s="25">
        <f>IF('Indicator Date hidden'!Y93="x","x",$X$2-'Indicator Date hidden'!Y93)</f>
        <v>2</v>
      </c>
      <c r="Y92" s="25">
        <f>IF('Indicator Date hidden'!Z93="x","x",$Y$2-'Indicator Date hidden'!Z93)</f>
        <v>0</v>
      </c>
      <c r="Z92" s="25">
        <f>IF('Indicator Date hidden'!AA93="x","x",$Z$2-'Indicator Date hidden'!AA93)</f>
        <v>0</v>
      </c>
      <c r="AA92" s="25" t="str">
        <f>IF('Indicator Date hidden'!AB93="x","x",$AA$2-'Indicator Date hidden'!AB93)</f>
        <v>x</v>
      </c>
      <c r="AB92" s="25">
        <f>IF('Indicator Date hidden'!AC93="x","x",$AB$2-'Indicator Date hidden'!AC93)</f>
        <v>0</v>
      </c>
      <c r="AC92" s="25">
        <f>IF('Indicator Date hidden'!AD93="x","x",$AC$2-'Indicator Date hidden'!AD93)</f>
        <v>0</v>
      </c>
      <c r="AD92" s="25" t="str">
        <f>IF('Indicator Date hidden'!AE93="x","x",$AD$2-'Indicator Date hidden'!AE93)</f>
        <v>x</v>
      </c>
      <c r="AE92" s="25">
        <f>IF('Indicator Date hidden'!AF93="x","x",$AE$2-'Indicator Date hidden'!AF93)</f>
        <v>0</v>
      </c>
      <c r="AF92" s="25" t="str">
        <f>IF('Indicator Date hidden'!AG93="x","x",$AF$2-'Indicator Date hidden'!AG93)</f>
        <v>x</v>
      </c>
      <c r="AG92" s="25">
        <f>IF('Indicator Date hidden'!AH93="x","x",$AG$2-'Indicator Date hidden'!AH93)</f>
        <v>0</v>
      </c>
      <c r="AH92" s="25">
        <f>IF('Indicator Date hidden'!AI93="x","x",$AH$2-'Indicator Date hidden'!AI93)</f>
        <v>0</v>
      </c>
      <c r="AI92" s="25">
        <f>IF('Indicator Date hidden'!AJ93="x","x",$AI$2-'Indicator Date hidden'!AJ93)</f>
        <v>0</v>
      </c>
      <c r="AJ92" s="25" t="str">
        <f>IF('Indicator Date hidden'!AK93="x","x",$AJ$2-'Indicator Date hidden'!AK93)</f>
        <v>x</v>
      </c>
      <c r="AK92" s="25">
        <f>IF('Indicator Date hidden'!AL93="x","x",$AK$2-'Indicator Date hidden'!AL93)</f>
        <v>1</v>
      </c>
      <c r="AL92" s="25">
        <f>IF('Indicator Date hidden'!AM93="x","x",$AL$2-'Indicator Date hidden'!AM93)</f>
        <v>0</v>
      </c>
      <c r="AM92" s="25">
        <f>IF('Indicator Date hidden'!AN93="x","x",$AM$2-'Indicator Date hidden'!AN93)</f>
        <v>0</v>
      </c>
      <c r="AN92" s="25">
        <f>IF('Indicator Date hidden'!AO93="x","x",$AN$2-'Indicator Date hidden'!AO93)</f>
        <v>0</v>
      </c>
      <c r="AO92" s="25">
        <f>IF('Indicator Date hidden'!AP93="x","x",$AO$2-'Indicator Date hidden'!AP93)</f>
        <v>0</v>
      </c>
      <c r="AP92" s="25">
        <f>IF('Indicator Date hidden'!AQ93="x","x",$AP$2-'Indicator Date hidden'!AQ93)</f>
        <v>0</v>
      </c>
      <c r="AQ92" s="25" t="str">
        <f>IF('Indicator Date hidden'!AR93="x","x",$AQ$2-'Indicator Date hidden'!AR93)</f>
        <v>x</v>
      </c>
      <c r="AR92" s="25">
        <f>IF('Indicator Date hidden'!AS93="x","x",$AR$2-'Indicator Date hidden'!AS93)</f>
        <v>0</v>
      </c>
      <c r="AS92" s="25">
        <f>IF('Indicator Date hidden'!AT93="x","x",$AS$2-'Indicator Date hidden'!AT93)</f>
        <v>0</v>
      </c>
      <c r="AT92" s="25">
        <f>IF('Indicator Date hidden'!AU93="x","x",$AT$2-'Indicator Date hidden'!AU93)</f>
        <v>0</v>
      </c>
      <c r="AU92" s="25">
        <f>IF('Indicator Date hidden'!AV93="x","x",$AU$2-'Indicator Date hidden'!AV93)</f>
        <v>1</v>
      </c>
      <c r="AV92" s="25">
        <f>IF('Indicator Date hidden'!AW93="x","x",$AV$2-'Indicator Date hidden'!AW93)</f>
        <v>0</v>
      </c>
      <c r="AW92" s="25">
        <f>IF('Indicator Date hidden'!AX93="x","x",$AW$2-'Indicator Date hidden'!AX93)</f>
        <v>0</v>
      </c>
      <c r="AX92" s="25">
        <f>IF('Indicator Date hidden'!AY93="x","x",$AX$2-'Indicator Date hidden'!AY93)</f>
        <v>0</v>
      </c>
      <c r="AY92" s="25">
        <f>IF('Indicator Date hidden'!AZ93="x","x",$AY$2-'Indicator Date hidden'!AZ93)</f>
        <v>0</v>
      </c>
      <c r="AZ92" s="25">
        <f>IF('Indicator Date hidden'!BA93="x","x",$AZ$2-'Indicator Date hidden'!BA93)</f>
        <v>0</v>
      </c>
      <c r="BA92">
        <f t="shared" si="10"/>
        <v>4</v>
      </c>
      <c r="BB92" s="26">
        <f t="shared" si="11"/>
        <v>9.0909090909090912E-2</v>
      </c>
      <c r="BC92">
        <f t="shared" si="12"/>
        <v>3</v>
      </c>
      <c r="BD92" s="26">
        <f t="shared" si="13"/>
        <v>0.35790944881871867</v>
      </c>
      <c r="BE92" s="28">
        <f t="shared" si="14"/>
        <v>0</v>
      </c>
    </row>
    <row r="93" spans="1:57" x14ac:dyDescent="0.35">
      <c r="A93" t="s">
        <v>10278</v>
      </c>
      <c r="B93" s="25">
        <f>IF('Indicator Date hidden'!C94="x","x",$B$2-'Indicator Date hidden'!C94)</f>
        <v>0</v>
      </c>
      <c r="C93" s="25">
        <f>IF('Indicator Date hidden'!D94="x","x",$C$2-'Indicator Date hidden'!D94)</f>
        <v>0</v>
      </c>
      <c r="D93" s="25">
        <f>IF('Indicator Date hidden'!E94="x","x",$D$2-'Indicator Date hidden'!E94)</f>
        <v>0</v>
      </c>
      <c r="E93" s="25">
        <f>IF('Indicator Date hidden'!F94="x","x",$E$2-'Indicator Date hidden'!F94)</f>
        <v>0</v>
      </c>
      <c r="F93" s="25">
        <f>IF('Indicator Date hidden'!G94="x","x",$F$2-'Indicator Date hidden'!G94)</f>
        <v>0</v>
      </c>
      <c r="G93" s="25">
        <f>IF('Indicator Date hidden'!H94="x","x",$G$2-'Indicator Date hidden'!H94)</f>
        <v>0</v>
      </c>
      <c r="H93" s="25">
        <f>IF('Indicator Date hidden'!I94="x","x",$H$2-'Indicator Date hidden'!I94)</f>
        <v>0</v>
      </c>
      <c r="I93" s="25">
        <f>IF('Indicator Date hidden'!J94="x","x",$I$2-'Indicator Date hidden'!J94)</f>
        <v>0</v>
      </c>
      <c r="J93" s="25">
        <f>IF('Indicator Date hidden'!K94="x","x",$J$2-'Indicator Date hidden'!K94)</f>
        <v>0</v>
      </c>
      <c r="K93" s="25">
        <f>IF('Indicator Date hidden'!L94="x","x",$K$2-'Indicator Date hidden'!L94)</f>
        <v>0</v>
      </c>
      <c r="L93" s="25">
        <f>IF('Indicator Date hidden'!M94="x","x",$L$2-'Indicator Date hidden'!M94)</f>
        <v>0</v>
      </c>
      <c r="M93" s="25">
        <f>IF('Indicator Date hidden'!N94="x","x",$M$2-'Indicator Date hidden'!N94)</f>
        <v>0</v>
      </c>
      <c r="N93" s="25">
        <f>IF('Indicator Date hidden'!O94="x","x",$N$2-'Indicator Date hidden'!O94)</f>
        <v>0</v>
      </c>
      <c r="O93" s="25">
        <f>IF('Indicator Date hidden'!P94="x","x",$O$2-'Indicator Date hidden'!P94)</f>
        <v>0</v>
      </c>
      <c r="P93" s="25">
        <f>IF('Indicator Date hidden'!Q94="x","x",$P$2-'Indicator Date hidden'!Q94)</f>
        <v>0</v>
      </c>
      <c r="Q93" s="25">
        <f>IF('Indicator Date hidden'!R94="x","x",$Q$2-'Indicator Date hidden'!R94)</f>
        <v>2</v>
      </c>
      <c r="R93" s="25">
        <f>IF('Indicator Date hidden'!S94="x","x",$R$2-'Indicator Date hidden'!S94)</f>
        <v>0</v>
      </c>
      <c r="S93" s="25">
        <f>IF('Indicator Date hidden'!T94="x","x",$S$2-'Indicator Date hidden'!T94)</f>
        <v>0</v>
      </c>
      <c r="T93" s="25">
        <f>IF('Indicator Date hidden'!U94="x","x",$T$2-'Indicator Date hidden'!U94)</f>
        <v>0</v>
      </c>
      <c r="U93" s="25">
        <f>IF('Indicator Date hidden'!V94="x","x",$U$2-'Indicator Date hidden'!V94)</f>
        <v>0</v>
      </c>
      <c r="V93" s="25">
        <f>IF('Indicator Date hidden'!W94="x","x",$V$2-'Indicator Date hidden'!W94)</f>
        <v>0</v>
      </c>
      <c r="W93" s="25">
        <f>IF('Indicator Date hidden'!X94="x","x",$W$2-'Indicator Date hidden'!X94)</f>
        <v>0</v>
      </c>
      <c r="X93" s="25">
        <f>IF('Indicator Date hidden'!Y94="x","x",$X$2-'Indicator Date hidden'!Y94)</f>
        <v>1</v>
      </c>
      <c r="Y93" s="25">
        <f>IF('Indicator Date hidden'!Z94="x","x",$Y$2-'Indicator Date hidden'!Z94)</f>
        <v>0</v>
      </c>
      <c r="Z93" s="25">
        <f>IF('Indicator Date hidden'!AA94="x","x",$Z$2-'Indicator Date hidden'!AA94)</f>
        <v>0</v>
      </c>
      <c r="AA93" s="25">
        <f>IF('Indicator Date hidden'!AB94="x","x",$AA$2-'Indicator Date hidden'!AB94)</f>
        <v>0</v>
      </c>
      <c r="AB93" s="25">
        <f>IF('Indicator Date hidden'!AC94="x","x",$AB$2-'Indicator Date hidden'!AC94)</f>
        <v>0</v>
      </c>
      <c r="AC93" s="25">
        <f>IF('Indicator Date hidden'!AD94="x","x",$AC$2-'Indicator Date hidden'!AD94)</f>
        <v>0</v>
      </c>
      <c r="AD93" s="25">
        <f>IF('Indicator Date hidden'!AE94="x","x",$AD$2-'Indicator Date hidden'!AE94)</f>
        <v>0</v>
      </c>
      <c r="AE93" s="25">
        <f>IF('Indicator Date hidden'!AF94="x","x",$AE$2-'Indicator Date hidden'!AF94)</f>
        <v>0</v>
      </c>
      <c r="AF93" s="25">
        <f>IF('Indicator Date hidden'!AG94="x","x",$AF$2-'Indicator Date hidden'!AG94)</f>
        <v>1</v>
      </c>
      <c r="AG93" s="25">
        <f>IF('Indicator Date hidden'!AH94="x","x",$AG$2-'Indicator Date hidden'!AH94)</f>
        <v>0</v>
      </c>
      <c r="AH93" s="25">
        <f>IF('Indicator Date hidden'!AI94="x","x",$AH$2-'Indicator Date hidden'!AI94)</f>
        <v>0</v>
      </c>
      <c r="AI93" s="25">
        <f>IF('Indicator Date hidden'!AJ94="x","x",$AI$2-'Indicator Date hidden'!AJ94)</f>
        <v>0</v>
      </c>
      <c r="AJ93" s="25" t="str">
        <f>IF('Indicator Date hidden'!AK94="x","x",$AJ$2-'Indicator Date hidden'!AK94)</f>
        <v>x</v>
      </c>
      <c r="AK93" s="25">
        <f>IF('Indicator Date hidden'!AL94="x","x",$AK$2-'Indicator Date hidden'!AL94)</f>
        <v>1</v>
      </c>
      <c r="AL93" s="25">
        <f>IF('Indicator Date hidden'!AM94="x","x",$AL$2-'Indicator Date hidden'!AM94)</f>
        <v>0</v>
      </c>
      <c r="AM93" s="25">
        <f>IF('Indicator Date hidden'!AN94="x","x",$AM$2-'Indicator Date hidden'!AN94)</f>
        <v>0</v>
      </c>
      <c r="AN93" s="25">
        <f>IF('Indicator Date hidden'!AO94="x","x",$AN$2-'Indicator Date hidden'!AO94)</f>
        <v>0</v>
      </c>
      <c r="AO93" s="25" t="str">
        <f>IF('Indicator Date hidden'!AP94="x","x",$AO$2-'Indicator Date hidden'!AP94)</f>
        <v>x</v>
      </c>
      <c r="AP93" s="25" t="str">
        <f>IF('Indicator Date hidden'!AQ94="x","x",$AP$2-'Indicator Date hidden'!AQ94)</f>
        <v>x</v>
      </c>
      <c r="AQ93" s="25">
        <f>IF('Indicator Date hidden'!AR94="x","x",$AQ$2-'Indicator Date hidden'!AR94)</f>
        <v>0</v>
      </c>
      <c r="AR93" s="25">
        <f>IF('Indicator Date hidden'!AS94="x","x",$AR$2-'Indicator Date hidden'!AS94)</f>
        <v>0</v>
      </c>
      <c r="AS93" s="25">
        <f>IF('Indicator Date hidden'!AT94="x","x",$AS$2-'Indicator Date hidden'!AT94)</f>
        <v>0</v>
      </c>
      <c r="AT93" s="25">
        <f>IF('Indicator Date hidden'!AU94="x","x",$AT$2-'Indicator Date hidden'!AU94)</f>
        <v>0</v>
      </c>
      <c r="AU93" s="25">
        <f>IF('Indicator Date hidden'!AV94="x","x",$AU$2-'Indicator Date hidden'!AV94)</f>
        <v>5</v>
      </c>
      <c r="AV93" s="25">
        <f>IF('Indicator Date hidden'!AW94="x","x",$AV$2-'Indicator Date hidden'!AW94)</f>
        <v>0</v>
      </c>
      <c r="AW93" s="25">
        <f>IF('Indicator Date hidden'!AX94="x","x",$AW$2-'Indicator Date hidden'!AX94)</f>
        <v>0</v>
      </c>
      <c r="AX93" s="25">
        <f>IF('Indicator Date hidden'!AY94="x","x",$AX$2-'Indicator Date hidden'!AY94)</f>
        <v>0</v>
      </c>
      <c r="AY93" s="25">
        <f>IF('Indicator Date hidden'!AZ94="x","x",$AY$2-'Indicator Date hidden'!AZ94)</f>
        <v>0</v>
      </c>
      <c r="AZ93" s="25">
        <f>IF('Indicator Date hidden'!BA94="x","x",$AZ$2-'Indicator Date hidden'!BA94)</f>
        <v>0</v>
      </c>
      <c r="BA93">
        <f t="shared" si="10"/>
        <v>10</v>
      </c>
      <c r="BB93" s="26">
        <f t="shared" si="11"/>
        <v>0.20833333333333334</v>
      </c>
      <c r="BC93">
        <f t="shared" si="12"/>
        <v>5</v>
      </c>
      <c r="BD93" s="26">
        <f t="shared" si="13"/>
        <v>0.78947063839568399</v>
      </c>
      <c r="BE93" s="28">
        <f t="shared" si="14"/>
        <v>0</v>
      </c>
    </row>
    <row r="94" spans="1:57" x14ac:dyDescent="0.35">
      <c r="A94" t="s">
        <v>10290</v>
      </c>
      <c r="B94" s="25">
        <f>IF('Indicator Date hidden'!C95="x","x",$B$2-'Indicator Date hidden'!C95)</f>
        <v>0</v>
      </c>
      <c r="C94" s="25">
        <f>IF('Indicator Date hidden'!D95="x","x",$C$2-'Indicator Date hidden'!D95)</f>
        <v>0</v>
      </c>
      <c r="D94" s="25">
        <f>IF('Indicator Date hidden'!E95="x","x",$D$2-'Indicator Date hidden'!E95)</f>
        <v>0</v>
      </c>
      <c r="E94" s="25">
        <f>IF('Indicator Date hidden'!F95="x","x",$E$2-'Indicator Date hidden'!F95)</f>
        <v>0</v>
      </c>
      <c r="F94" s="25">
        <f>IF('Indicator Date hidden'!G95="x","x",$F$2-'Indicator Date hidden'!G95)</f>
        <v>0</v>
      </c>
      <c r="G94" s="25">
        <f>IF('Indicator Date hidden'!H95="x","x",$G$2-'Indicator Date hidden'!H95)</f>
        <v>0</v>
      </c>
      <c r="H94" s="25">
        <f>IF('Indicator Date hidden'!I95="x","x",$H$2-'Indicator Date hidden'!I95)</f>
        <v>0</v>
      </c>
      <c r="I94" s="25">
        <f>IF('Indicator Date hidden'!J95="x","x",$I$2-'Indicator Date hidden'!J95)</f>
        <v>0</v>
      </c>
      <c r="J94" s="25">
        <f>IF('Indicator Date hidden'!K95="x","x",$J$2-'Indicator Date hidden'!K95)</f>
        <v>0</v>
      </c>
      <c r="K94" s="25">
        <f>IF('Indicator Date hidden'!L95="x","x",$K$2-'Indicator Date hidden'!L95)</f>
        <v>0</v>
      </c>
      <c r="L94" s="25">
        <f>IF('Indicator Date hidden'!M95="x","x",$L$2-'Indicator Date hidden'!M95)</f>
        <v>0</v>
      </c>
      <c r="M94" s="25">
        <f>IF('Indicator Date hidden'!N95="x","x",$M$2-'Indicator Date hidden'!N95)</f>
        <v>0</v>
      </c>
      <c r="N94" s="25">
        <f>IF('Indicator Date hidden'!O95="x","x",$N$2-'Indicator Date hidden'!O95)</f>
        <v>0</v>
      </c>
      <c r="O94" s="25">
        <f>IF('Indicator Date hidden'!P95="x","x",$O$2-'Indicator Date hidden'!P95)</f>
        <v>0</v>
      </c>
      <c r="P94" s="25">
        <f>IF('Indicator Date hidden'!Q95="x","x",$P$2-'Indicator Date hidden'!Q95)</f>
        <v>0</v>
      </c>
      <c r="Q94" s="25">
        <f>IF('Indicator Date hidden'!R95="x","x",$Q$2-'Indicator Date hidden'!R95)</f>
        <v>2</v>
      </c>
      <c r="R94" s="25">
        <f>IF('Indicator Date hidden'!S95="x","x",$R$2-'Indicator Date hidden'!S95)</f>
        <v>0</v>
      </c>
      <c r="S94" s="25">
        <f>IF('Indicator Date hidden'!T95="x","x",$S$2-'Indicator Date hidden'!T95)</f>
        <v>0</v>
      </c>
      <c r="T94" s="25">
        <f>IF('Indicator Date hidden'!U95="x","x",$T$2-'Indicator Date hidden'!U95)</f>
        <v>0</v>
      </c>
      <c r="U94" s="25">
        <f>IF('Indicator Date hidden'!V95="x","x",$U$2-'Indicator Date hidden'!V95)</f>
        <v>0</v>
      </c>
      <c r="V94" s="25">
        <f>IF('Indicator Date hidden'!W95="x","x",$V$2-'Indicator Date hidden'!W95)</f>
        <v>0</v>
      </c>
      <c r="W94" s="25">
        <f>IF('Indicator Date hidden'!X95="x","x",$W$2-'Indicator Date hidden'!X95)</f>
        <v>3</v>
      </c>
      <c r="X94" s="25">
        <f>IF('Indicator Date hidden'!Y95="x","x",$X$2-'Indicator Date hidden'!Y95)</f>
        <v>2</v>
      </c>
      <c r="Y94" s="25">
        <f>IF('Indicator Date hidden'!Z95="x","x",$Y$2-'Indicator Date hidden'!Z95)</f>
        <v>0</v>
      </c>
      <c r="Z94" s="25">
        <f>IF('Indicator Date hidden'!AA95="x","x",$Z$2-'Indicator Date hidden'!AA95)</f>
        <v>0</v>
      </c>
      <c r="AA94" s="25">
        <f>IF('Indicator Date hidden'!AB95="x","x",$AA$2-'Indicator Date hidden'!AB95)</f>
        <v>0</v>
      </c>
      <c r="AB94" s="25">
        <f>IF('Indicator Date hidden'!AC95="x","x",$AB$2-'Indicator Date hidden'!AC95)</f>
        <v>0</v>
      </c>
      <c r="AC94" s="25">
        <f>IF('Indicator Date hidden'!AD95="x","x",$AC$2-'Indicator Date hidden'!AD95)</f>
        <v>0</v>
      </c>
      <c r="AD94" s="25">
        <f>IF('Indicator Date hidden'!AE95="x","x",$AD$2-'Indicator Date hidden'!AE95)</f>
        <v>0</v>
      </c>
      <c r="AE94" s="25">
        <f>IF('Indicator Date hidden'!AF95="x","x",$AE$2-'Indicator Date hidden'!AF95)</f>
        <v>1</v>
      </c>
      <c r="AF94" s="25">
        <f>IF('Indicator Date hidden'!AG95="x","x",$AF$2-'Indicator Date hidden'!AG95)</f>
        <v>1</v>
      </c>
      <c r="AG94" s="25">
        <f>IF('Indicator Date hidden'!AH95="x","x",$AG$2-'Indicator Date hidden'!AH95)</f>
        <v>0</v>
      </c>
      <c r="AH94" s="25">
        <f>IF('Indicator Date hidden'!AI95="x","x",$AH$2-'Indicator Date hidden'!AI95)</f>
        <v>0</v>
      </c>
      <c r="AI94" s="25">
        <f>IF('Indicator Date hidden'!AJ95="x","x",$AI$2-'Indicator Date hidden'!AJ95)</f>
        <v>0</v>
      </c>
      <c r="AJ94" s="25">
        <f>IF('Indicator Date hidden'!AK95="x","x",$AJ$2-'Indicator Date hidden'!AK95)</f>
        <v>1</v>
      </c>
      <c r="AK94" s="25">
        <f>IF('Indicator Date hidden'!AL95="x","x",$AK$2-'Indicator Date hidden'!AL95)</f>
        <v>1</v>
      </c>
      <c r="AL94" s="25">
        <f>IF('Indicator Date hidden'!AM95="x","x",$AL$2-'Indicator Date hidden'!AM95)</f>
        <v>0</v>
      </c>
      <c r="AM94" s="25">
        <f>IF('Indicator Date hidden'!AN95="x","x",$AM$2-'Indicator Date hidden'!AN95)</f>
        <v>0</v>
      </c>
      <c r="AN94" s="25">
        <f>IF('Indicator Date hidden'!AO95="x","x",$AN$2-'Indicator Date hidden'!AO95)</f>
        <v>0</v>
      </c>
      <c r="AO94" s="25">
        <f>IF('Indicator Date hidden'!AP95="x","x",$AO$2-'Indicator Date hidden'!AP95)</f>
        <v>2</v>
      </c>
      <c r="AP94" s="25">
        <f>IF('Indicator Date hidden'!AQ95="x","x",$AP$2-'Indicator Date hidden'!AQ95)</f>
        <v>1</v>
      </c>
      <c r="AQ94" s="25">
        <f>IF('Indicator Date hidden'!AR95="x","x",$AQ$2-'Indicator Date hidden'!AR95)</f>
        <v>0</v>
      </c>
      <c r="AR94" s="25">
        <f>IF('Indicator Date hidden'!AS95="x","x",$AR$2-'Indicator Date hidden'!AS95)</f>
        <v>0</v>
      </c>
      <c r="AS94" s="25">
        <f>IF('Indicator Date hidden'!AT95="x","x",$AS$2-'Indicator Date hidden'!AT95)</f>
        <v>0</v>
      </c>
      <c r="AT94" s="25">
        <f>IF('Indicator Date hidden'!AU95="x","x",$AT$2-'Indicator Date hidden'!AU95)</f>
        <v>0</v>
      </c>
      <c r="AU94" s="25" t="str">
        <f>IF('Indicator Date hidden'!AV95="x","x",$AU$2-'Indicator Date hidden'!AV95)</f>
        <v>x</v>
      </c>
      <c r="AV94" s="25">
        <f>IF('Indicator Date hidden'!AW95="x","x",$AV$2-'Indicator Date hidden'!AW95)</f>
        <v>0</v>
      </c>
      <c r="AW94" s="25">
        <f>IF('Indicator Date hidden'!AX95="x","x",$AW$2-'Indicator Date hidden'!AX95)</f>
        <v>0</v>
      </c>
      <c r="AX94" s="25">
        <f>IF('Indicator Date hidden'!AY95="x","x",$AX$2-'Indicator Date hidden'!AY95)</f>
        <v>0</v>
      </c>
      <c r="AY94" s="25">
        <f>IF('Indicator Date hidden'!AZ95="x","x",$AY$2-'Indicator Date hidden'!AZ95)</f>
        <v>0</v>
      </c>
      <c r="AZ94" s="25">
        <f>IF('Indicator Date hidden'!BA95="x","x",$AZ$2-'Indicator Date hidden'!BA95)</f>
        <v>0</v>
      </c>
      <c r="BA94">
        <f t="shared" si="10"/>
        <v>14</v>
      </c>
      <c r="BB94" s="26">
        <f t="shared" si="11"/>
        <v>0.28000000000000003</v>
      </c>
      <c r="BC94">
        <f t="shared" si="12"/>
        <v>9</v>
      </c>
      <c r="BD94" s="26">
        <f t="shared" si="13"/>
        <v>0.664529909033446</v>
      </c>
      <c r="BE94" s="28">
        <f t="shared" si="14"/>
        <v>0</v>
      </c>
    </row>
    <row r="95" spans="1:57" x14ac:dyDescent="0.35">
      <c r="A95" t="s">
        <v>10304</v>
      </c>
      <c r="B95" s="25">
        <f>IF('Indicator Date hidden'!C96="x","x",$B$2-'Indicator Date hidden'!C96)</f>
        <v>0</v>
      </c>
      <c r="C95" s="25">
        <f>IF('Indicator Date hidden'!D96="x","x",$C$2-'Indicator Date hidden'!D96)</f>
        <v>0</v>
      </c>
      <c r="D95" s="25">
        <f>IF('Indicator Date hidden'!E96="x","x",$D$2-'Indicator Date hidden'!E96)</f>
        <v>0</v>
      </c>
      <c r="E95" s="25">
        <f>IF('Indicator Date hidden'!F96="x","x",$E$2-'Indicator Date hidden'!F96)</f>
        <v>0</v>
      </c>
      <c r="F95" s="25">
        <f>IF('Indicator Date hidden'!G96="x","x",$F$2-'Indicator Date hidden'!G96)</f>
        <v>0</v>
      </c>
      <c r="G95" s="25">
        <f>IF('Indicator Date hidden'!H96="x","x",$G$2-'Indicator Date hidden'!H96)</f>
        <v>0</v>
      </c>
      <c r="H95" s="25">
        <f>IF('Indicator Date hidden'!I96="x","x",$H$2-'Indicator Date hidden'!I96)</f>
        <v>0</v>
      </c>
      <c r="I95" s="25">
        <f>IF('Indicator Date hidden'!J96="x","x",$I$2-'Indicator Date hidden'!J96)</f>
        <v>0</v>
      </c>
      <c r="J95" s="25">
        <f>IF('Indicator Date hidden'!K96="x","x",$J$2-'Indicator Date hidden'!K96)</f>
        <v>0</v>
      </c>
      <c r="K95" s="25">
        <f>IF('Indicator Date hidden'!L96="x","x",$K$2-'Indicator Date hidden'!L96)</f>
        <v>0</v>
      </c>
      <c r="L95" s="25">
        <f>IF('Indicator Date hidden'!M96="x","x",$L$2-'Indicator Date hidden'!M96)</f>
        <v>0</v>
      </c>
      <c r="M95" s="25">
        <f>IF('Indicator Date hidden'!N96="x","x",$M$2-'Indicator Date hidden'!N96)</f>
        <v>0</v>
      </c>
      <c r="N95" s="25">
        <f>IF('Indicator Date hidden'!O96="x","x",$N$2-'Indicator Date hidden'!O96)</f>
        <v>0</v>
      </c>
      <c r="O95" s="25">
        <f>IF('Indicator Date hidden'!P96="x","x",$O$2-'Indicator Date hidden'!P96)</f>
        <v>0</v>
      </c>
      <c r="P95" s="25">
        <f>IF('Indicator Date hidden'!Q96="x","x",$P$2-'Indicator Date hidden'!Q96)</f>
        <v>0</v>
      </c>
      <c r="Q95" s="25" t="str">
        <f>IF('Indicator Date hidden'!R96="x","x",$Q$2-'Indicator Date hidden'!R96)</f>
        <v>x</v>
      </c>
      <c r="R95" s="25">
        <f>IF('Indicator Date hidden'!S96="x","x",$R$2-'Indicator Date hidden'!S96)</f>
        <v>0</v>
      </c>
      <c r="S95" s="25">
        <f>IF('Indicator Date hidden'!T96="x","x",$S$2-'Indicator Date hidden'!T96)</f>
        <v>0</v>
      </c>
      <c r="T95" s="25">
        <f>IF('Indicator Date hidden'!U96="x","x",$T$2-'Indicator Date hidden'!U96)</f>
        <v>0</v>
      </c>
      <c r="U95" s="25" t="str">
        <f>IF('Indicator Date hidden'!V96="x","x",$U$2-'Indicator Date hidden'!V96)</f>
        <v>x</v>
      </c>
      <c r="V95" s="25">
        <f>IF('Indicator Date hidden'!W96="x","x",$V$2-'Indicator Date hidden'!W96)</f>
        <v>0</v>
      </c>
      <c r="W95" s="25" t="str">
        <f>IF('Indicator Date hidden'!X96="x","x",$W$2-'Indicator Date hidden'!X96)</f>
        <v>x</v>
      </c>
      <c r="X95" s="25">
        <f>IF('Indicator Date hidden'!Y96="x","x",$X$2-'Indicator Date hidden'!Y96)</f>
        <v>2</v>
      </c>
      <c r="Y95" s="25">
        <f>IF('Indicator Date hidden'!Z96="x","x",$Y$2-'Indicator Date hidden'!Z96)</f>
        <v>0</v>
      </c>
      <c r="Z95" s="25">
        <f>IF('Indicator Date hidden'!AA96="x","x",$Z$2-'Indicator Date hidden'!AA96)</f>
        <v>0</v>
      </c>
      <c r="AA95" s="25" t="str">
        <f>IF('Indicator Date hidden'!AB96="x","x",$AA$2-'Indicator Date hidden'!AB96)</f>
        <v>x</v>
      </c>
      <c r="AB95" s="25">
        <f>IF('Indicator Date hidden'!AC96="x","x",$AB$2-'Indicator Date hidden'!AC96)</f>
        <v>0</v>
      </c>
      <c r="AC95" s="25">
        <f>IF('Indicator Date hidden'!AD96="x","x",$AC$2-'Indicator Date hidden'!AD96)</f>
        <v>0</v>
      </c>
      <c r="AD95" s="25" t="str">
        <f>IF('Indicator Date hidden'!AE96="x","x",$AD$2-'Indicator Date hidden'!AE96)</f>
        <v>x</v>
      </c>
      <c r="AE95" s="25">
        <f>IF('Indicator Date hidden'!AF96="x","x",$AE$2-'Indicator Date hidden'!AF96)</f>
        <v>0</v>
      </c>
      <c r="AF95" s="25">
        <f>IF('Indicator Date hidden'!AG96="x","x",$AF$2-'Indicator Date hidden'!AG96)</f>
        <v>1</v>
      </c>
      <c r="AG95" s="25">
        <f>IF('Indicator Date hidden'!AH96="x","x",$AG$2-'Indicator Date hidden'!AH96)</f>
        <v>0</v>
      </c>
      <c r="AH95" s="25">
        <f>IF('Indicator Date hidden'!AI96="x","x",$AH$2-'Indicator Date hidden'!AI96)</f>
        <v>0</v>
      </c>
      <c r="AI95" s="25">
        <f>IF('Indicator Date hidden'!AJ96="x","x",$AI$2-'Indicator Date hidden'!AJ96)</f>
        <v>0</v>
      </c>
      <c r="AJ95" s="25" t="str">
        <f>IF('Indicator Date hidden'!AK96="x","x",$AJ$2-'Indicator Date hidden'!AK96)</f>
        <v>x</v>
      </c>
      <c r="AK95" s="25">
        <f>IF('Indicator Date hidden'!AL96="x","x",$AK$2-'Indicator Date hidden'!AL96)</f>
        <v>1</v>
      </c>
      <c r="AL95" s="25">
        <f>IF('Indicator Date hidden'!AM96="x","x",$AL$2-'Indicator Date hidden'!AM96)</f>
        <v>0</v>
      </c>
      <c r="AM95" s="25">
        <f>IF('Indicator Date hidden'!AN96="x","x",$AM$2-'Indicator Date hidden'!AN96)</f>
        <v>0</v>
      </c>
      <c r="AN95" s="25">
        <f>IF('Indicator Date hidden'!AO96="x","x",$AN$2-'Indicator Date hidden'!AO96)</f>
        <v>0</v>
      </c>
      <c r="AO95" s="25">
        <f>IF('Indicator Date hidden'!AP96="x","x",$AO$2-'Indicator Date hidden'!AP96)</f>
        <v>0</v>
      </c>
      <c r="AP95" s="25">
        <f>IF('Indicator Date hidden'!AQ96="x","x",$AP$2-'Indicator Date hidden'!AQ96)</f>
        <v>0</v>
      </c>
      <c r="AQ95" s="25" t="str">
        <f>IF('Indicator Date hidden'!AR96="x","x",$AQ$2-'Indicator Date hidden'!AR96)</f>
        <v>x</v>
      </c>
      <c r="AR95" s="25">
        <f>IF('Indicator Date hidden'!AS96="x","x",$AR$2-'Indicator Date hidden'!AS96)</f>
        <v>0</v>
      </c>
      <c r="AS95" s="25">
        <f>IF('Indicator Date hidden'!AT96="x","x",$AS$2-'Indicator Date hidden'!AT96)</f>
        <v>0</v>
      </c>
      <c r="AT95" s="25">
        <f>IF('Indicator Date hidden'!AU96="x","x",$AT$2-'Indicator Date hidden'!AU96)</f>
        <v>0</v>
      </c>
      <c r="AU95" s="25">
        <f>IF('Indicator Date hidden'!AV96="x","x",$AU$2-'Indicator Date hidden'!AV96)</f>
        <v>3</v>
      </c>
      <c r="AV95" s="25">
        <f>IF('Indicator Date hidden'!AW96="x","x",$AV$2-'Indicator Date hidden'!AW96)</f>
        <v>0</v>
      </c>
      <c r="AW95" s="25">
        <f>IF('Indicator Date hidden'!AX96="x","x",$AW$2-'Indicator Date hidden'!AX96)</f>
        <v>0</v>
      </c>
      <c r="AX95" s="25">
        <f>IF('Indicator Date hidden'!AY96="x","x",$AX$2-'Indicator Date hidden'!AY96)</f>
        <v>0</v>
      </c>
      <c r="AY95" s="25">
        <f>IF('Indicator Date hidden'!AZ96="x","x",$AY$2-'Indicator Date hidden'!AZ96)</f>
        <v>0</v>
      </c>
      <c r="AZ95" s="25">
        <f>IF('Indicator Date hidden'!BA96="x","x",$AZ$2-'Indicator Date hidden'!BA96)</f>
        <v>0</v>
      </c>
      <c r="BA95">
        <f t="shared" si="10"/>
        <v>7</v>
      </c>
      <c r="BB95" s="26">
        <f t="shared" si="11"/>
        <v>0.15909090909090909</v>
      </c>
      <c r="BC95">
        <f t="shared" si="12"/>
        <v>4</v>
      </c>
      <c r="BD95" s="26">
        <f t="shared" si="13"/>
        <v>0.56178214065037613</v>
      </c>
      <c r="BE95" s="28">
        <f t="shared" si="14"/>
        <v>0</v>
      </c>
    </row>
    <row r="96" spans="1:57" x14ac:dyDescent="0.35">
      <c r="A96" t="s">
        <v>10291</v>
      </c>
      <c r="B96" s="25">
        <f>IF('Indicator Date hidden'!C97="x","x",$B$2-'Indicator Date hidden'!C97)</f>
        <v>0</v>
      </c>
      <c r="C96" s="25">
        <f>IF('Indicator Date hidden'!D97="x","x",$C$2-'Indicator Date hidden'!D97)</f>
        <v>0</v>
      </c>
      <c r="D96" s="25">
        <f>IF('Indicator Date hidden'!E97="x","x",$D$2-'Indicator Date hidden'!E97)</f>
        <v>0</v>
      </c>
      <c r="E96" s="25">
        <f>IF('Indicator Date hidden'!F97="x","x",$E$2-'Indicator Date hidden'!F97)</f>
        <v>0</v>
      </c>
      <c r="F96" s="25">
        <f>IF('Indicator Date hidden'!G97="x","x",$F$2-'Indicator Date hidden'!G97)</f>
        <v>0</v>
      </c>
      <c r="G96" s="25">
        <f>IF('Indicator Date hidden'!H97="x","x",$G$2-'Indicator Date hidden'!H97)</f>
        <v>0</v>
      </c>
      <c r="H96" s="25">
        <f>IF('Indicator Date hidden'!I97="x","x",$H$2-'Indicator Date hidden'!I97)</f>
        <v>0</v>
      </c>
      <c r="I96" s="25">
        <f>IF('Indicator Date hidden'!J97="x","x",$I$2-'Indicator Date hidden'!J97)</f>
        <v>0</v>
      </c>
      <c r="J96" s="25">
        <f>IF('Indicator Date hidden'!K97="x","x",$J$2-'Indicator Date hidden'!K97)</f>
        <v>0</v>
      </c>
      <c r="K96" s="25">
        <f>IF('Indicator Date hidden'!L97="x","x",$K$2-'Indicator Date hidden'!L97)</f>
        <v>0</v>
      </c>
      <c r="L96" s="25">
        <f>IF('Indicator Date hidden'!M97="x","x",$L$2-'Indicator Date hidden'!M97)</f>
        <v>0</v>
      </c>
      <c r="M96" s="25">
        <f>IF('Indicator Date hidden'!N97="x","x",$M$2-'Indicator Date hidden'!N97)</f>
        <v>0</v>
      </c>
      <c r="N96" s="25">
        <f>IF('Indicator Date hidden'!O97="x","x",$N$2-'Indicator Date hidden'!O97)</f>
        <v>0</v>
      </c>
      <c r="O96" s="25">
        <f>IF('Indicator Date hidden'!P97="x","x",$O$2-'Indicator Date hidden'!P97)</f>
        <v>0</v>
      </c>
      <c r="P96" s="25">
        <f>IF('Indicator Date hidden'!Q97="x","x",$P$2-'Indicator Date hidden'!Q97)</f>
        <v>0</v>
      </c>
      <c r="Q96" s="25" t="str">
        <f>IF('Indicator Date hidden'!R97="x","x",$Q$2-'Indicator Date hidden'!R97)</f>
        <v>x</v>
      </c>
      <c r="R96" s="25">
        <f>IF('Indicator Date hidden'!S97="x","x",$R$2-'Indicator Date hidden'!S97)</f>
        <v>0</v>
      </c>
      <c r="S96" s="25">
        <f>IF('Indicator Date hidden'!T97="x","x",$S$2-'Indicator Date hidden'!T97)</f>
        <v>0</v>
      </c>
      <c r="T96" s="25">
        <f>IF('Indicator Date hidden'!U97="x","x",$T$2-'Indicator Date hidden'!U97)</f>
        <v>0</v>
      </c>
      <c r="U96" s="25">
        <f>IF('Indicator Date hidden'!V97="x","x",$U$2-'Indicator Date hidden'!V97)</f>
        <v>0</v>
      </c>
      <c r="V96" s="25">
        <f>IF('Indicator Date hidden'!W97="x","x",$V$2-'Indicator Date hidden'!W97)</f>
        <v>0</v>
      </c>
      <c r="W96" s="25">
        <f>IF('Indicator Date hidden'!X97="x","x",$W$2-'Indicator Date hidden'!X97)</f>
        <v>10</v>
      </c>
      <c r="X96" s="25">
        <f>IF('Indicator Date hidden'!Y97="x","x",$X$2-'Indicator Date hidden'!Y97)</f>
        <v>3</v>
      </c>
      <c r="Y96" s="25">
        <f>IF('Indicator Date hidden'!Z97="x","x",$Y$2-'Indicator Date hidden'!Z97)</f>
        <v>0</v>
      </c>
      <c r="Z96" s="25">
        <f>IF('Indicator Date hidden'!AA97="x","x",$Z$2-'Indicator Date hidden'!AA97)</f>
        <v>0</v>
      </c>
      <c r="AA96" s="25">
        <f>IF('Indicator Date hidden'!AB97="x","x",$AA$2-'Indicator Date hidden'!AB97)</f>
        <v>0</v>
      </c>
      <c r="AB96" s="25">
        <f>IF('Indicator Date hidden'!AC97="x","x",$AB$2-'Indicator Date hidden'!AC97)</f>
        <v>0</v>
      </c>
      <c r="AC96" s="25">
        <f>IF('Indicator Date hidden'!AD97="x","x",$AC$2-'Indicator Date hidden'!AD97)</f>
        <v>0</v>
      </c>
      <c r="AD96" s="25" t="str">
        <f>IF('Indicator Date hidden'!AE97="x","x",$AD$2-'Indicator Date hidden'!AE97)</f>
        <v>x</v>
      </c>
      <c r="AE96" s="25">
        <f>IF('Indicator Date hidden'!AF97="x","x",$AE$2-'Indicator Date hidden'!AF97)</f>
        <v>0</v>
      </c>
      <c r="AF96" s="25" t="str">
        <f>IF('Indicator Date hidden'!AG97="x","x",$AF$2-'Indicator Date hidden'!AG97)</f>
        <v>x</v>
      </c>
      <c r="AG96" s="25">
        <f>IF('Indicator Date hidden'!AH97="x","x",$AG$2-'Indicator Date hidden'!AH97)</f>
        <v>0</v>
      </c>
      <c r="AH96" s="25">
        <f>IF('Indicator Date hidden'!AI97="x","x",$AH$2-'Indicator Date hidden'!AI97)</f>
        <v>0</v>
      </c>
      <c r="AI96" s="25">
        <f>IF('Indicator Date hidden'!AJ97="x","x",$AI$2-'Indicator Date hidden'!AJ97)</f>
        <v>0</v>
      </c>
      <c r="AJ96" s="25">
        <f>IF('Indicator Date hidden'!AK97="x","x",$AJ$2-'Indicator Date hidden'!AK97)</f>
        <v>1</v>
      </c>
      <c r="AK96" s="25">
        <f>IF('Indicator Date hidden'!AL97="x","x",$AK$2-'Indicator Date hidden'!AL97)</f>
        <v>0</v>
      </c>
      <c r="AL96" s="25">
        <f>IF('Indicator Date hidden'!AM97="x","x",$AL$2-'Indicator Date hidden'!AM97)</f>
        <v>0</v>
      </c>
      <c r="AM96" s="25">
        <f>IF('Indicator Date hidden'!AN97="x","x",$AM$2-'Indicator Date hidden'!AN97)</f>
        <v>0</v>
      </c>
      <c r="AN96" s="25">
        <f>IF('Indicator Date hidden'!AO97="x","x",$AN$2-'Indicator Date hidden'!AO97)</f>
        <v>0</v>
      </c>
      <c r="AO96" s="25" t="str">
        <f>IF('Indicator Date hidden'!AP97="x","x",$AO$2-'Indicator Date hidden'!AP97)</f>
        <v>x</v>
      </c>
      <c r="AP96" s="25" t="str">
        <f>IF('Indicator Date hidden'!AQ97="x","x",$AP$2-'Indicator Date hidden'!AQ97)</f>
        <v>x</v>
      </c>
      <c r="AQ96" s="25">
        <f>IF('Indicator Date hidden'!AR97="x","x",$AQ$2-'Indicator Date hidden'!AR97)</f>
        <v>0</v>
      </c>
      <c r="AR96" s="25">
        <f>IF('Indicator Date hidden'!AS97="x","x",$AR$2-'Indicator Date hidden'!AS97)</f>
        <v>0</v>
      </c>
      <c r="AS96" s="25">
        <f>IF('Indicator Date hidden'!AT97="x","x",$AS$2-'Indicator Date hidden'!AT97)</f>
        <v>0</v>
      </c>
      <c r="AT96" s="25">
        <f>IF('Indicator Date hidden'!AU97="x","x",$AT$2-'Indicator Date hidden'!AU97)</f>
        <v>0</v>
      </c>
      <c r="AU96" s="25">
        <f>IF('Indicator Date hidden'!AV97="x","x",$AU$2-'Indicator Date hidden'!AV97)</f>
        <v>7</v>
      </c>
      <c r="AV96" s="25">
        <f>IF('Indicator Date hidden'!AW97="x","x",$AV$2-'Indicator Date hidden'!AW97)</f>
        <v>0</v>
      </c>
      <c r="AW96" s="25">
        <f>IF('Indicator Date hidden'!AX97="x","x",$AW$2-'Indicator Date hidden'!AX97)</f>
        <v>0</v>
      </c>
      <c r="AX96" s="25">
        <f>IF('Indicator Date hidden'!AY97="x","x",$AX$2-'Indicator Date hidden'!AY97)</f>
        <v>0</v>
      </c>
      <c r="AY96" s="25">
        <f>IF('Indicator Date hidden'!AZ97="x","x",$AY$2-'Indicator Date hidden'!AZ97)</f>
        <v>0</v>
      </c>
      <c r="AZ96" s="25">
        <f>IF('Indicator Date hidden'!BA97="x","x",$AZ$2-'Indicator Date hidden'!BA97)</f>
        <v>0</v>
      </c>
      <c r="BA96">
        <f t="shared" si="10"/>
        <v>21</v>
      </c>
      <c r="BB96" s="26">
        <f t="shared" si="11"/>
        <v>0.45652173913043476</v>
      </c>
      <c r="BC96">
        <f t="shared" si="12"/>
        <v>4</v>
      </c>
      <c r="BD96" s="26">
        <f t="shared" si="13"/>
        <v>1.8022512701706603</v>
      </c>
      <c r="BE96" s="28">
        <f t="shared" si="14"/>
        <v>0</v>
      </c>
    </row>
    <row r="97" spans="1:57" x14ac:dyDescent="0.35">
      <c r="A97" t="s">
        <v>10300</v>
      </c>
      <c r="B97" s="25">
        <f>IF('Indicator Date hidden'!C98="x","x",$B$2-'Indicator Date hidden'!C98)</f>
        <v>0</v>
      </c>
      <c r="C97" s="25">
        <f>IF('Indicator Date hidden'!D98="x","x",$C$2-'Indicator Date hidden'!D98)</f>
        <v>0</v>
      </c>
      <c r="D97" s="25">
        <f>IF('Indicator Date hidden'!E98="x","x",$D$2-'Indicator Date hidden'!E98)</f>
        <v>0</v>
      </c>
      <c r="E97" s="25">
        <f>IF('Indicator Date hidden'!F98="x","x",$E$2-'Indicator Date hidden'!F98)</f>
        <v>0</v>
      </c>
      <c r="F97" s="25">
        <f>IF('Indicator Date hidden'!G98="x","x",$F$2-'Indicator Date hidden'!G98)</f>
        <v>0</v>
      </c>
      <c r="G97" s="25">
        <f>IF('Indicator Date hidden'!H98="x","x",$G$2-'Indicator Date hidden'!H98)</f>
        <v>0</v>
      </c>
      <c r="H97" s="25">
        <f>IF('Indicator Date hidden'!I98="x","x",$H$2-'Indicator Date hidden'!I98)</f>
        <v>0</v>
      </c>
      <c r="I97" s="25">
        <f>IF('Indicator Date hidden'!J98="x","x",$I$2-'Indicator Date hidden'!J98)</f>
        <v>0</v>
      </c>
      <c r="J97" s="25">
        <f>IF('Indicator Date hidden'!K98="x","x",$J$2-'Indicator Date hidden'!K98)</f>
        <v>0</v>
      </c>
      <c r="K97" s="25">
        <f>IF('Indicator Date hidden'!L98="x","x",$K$2-'Indicator Date hidden'!L98)</f>
        <v>0</v>
      </c>
      <c r="L97" s="25">
        <f>IF('Indicator Date hidden'!M98="x","x",$L$2-'Indicator Date hidden'!M98)</f>
        <v>0</v>
      </c>
      <c r="M97" s="25">
        <f>IF('Indicator Date hidden'!N98="x","x",$M$2-'Indicator Date hidden'!N98)</f>
        <v>0</v>
      </c>
      <c r="N97" s="25">
        <f>IF('Indicator Date hidden'!O98="x","x",$N$2-'Indicator Date hidden'!O98)</f>
        <v>0</v>
      </c>
      <c r="O97" s="25">
        <f>IF('Indicator Date hidden'!P98="x","x",$O$2-'Indicator Date hidden'!P98)</f>
        <v>0</v>
      </c>
      <c r="P97" s="25">
        <f>IF('Indicator Date hidden'!Q98="x","x",$P$2-'Indicator Date hidden'!Q98)</f>
        <v>0</v>
      </c>
      <c r="Q97" s="25">
        <f>IF('Indicator Date hidden'!R98="x","x",$Q$2-'Indicator Date hidden'!R98)</f>
        <v>5</v>
      </c>
      <c r="R97" s="25">
        <f>IF('Indicator Date hidden'!S98="x","x",$R$2-'Indicator Date hidden'!S98)</f>
        <v>0</v>
      </c>
      <c r="S97" s="25">
        <f>IF('Indicator Date hidden'!T98="x","x",$S$2-'Indicator Date hidden'!T98)</f>
        <v>0</v>
      </c>
      <c r="T97" s="25">
        <f>IF('Indicator Date hidden'!U98="x","x",$T$2-'Indicator Date hidden'!U98)</f>
        <v>0</v>
      </c>
      <c r="U97" s="25">
        <f>IF('Indicator Date hidden'!V98="x","x",$U$2-'Indicator Date hidden'!V98)</f>
        <v>0</v>
      </c>
      <c r="V97" s="25">
        <f>IF('Indicator Date hidden'!W98="x","x",$V$2-'Indicator Date hidden'!W98)</f>
        <v>0</v>
      </c>
      <c r="W97" s="25">
        <f>IF('Indicator Date hidden'!X98="x","x",$W$2-'Indicator Date hidden'!X98)</f>
        <v>0</v>
      </c>
      <c r="X97" s="25" t="str">
        <f>IF('Indicator Date hidden'!Y98="x","x",$X$2-'Indicator Date hidden'!Y98)</f>
        <v>x</v>
      </c>
      <c r="Y97" s="25">
        <f>IF('Indicator Date hidden'!Z98="x","x",$Y$2-'Indicator Date hidden'!Z98)</f>
        <v>0</v>
      </c>
      <c r="Z97" s="25">
        <f>IF('Indicator Date hidden'!AA98="x","x",$Z$2-'Indicator Date hidden'!AA98)</f>
        <v>0</v>
      </c>
      <c r="AA97" s="25">
        <f>IF('Indicator Date hidden'!AB98="x","x",$AA$2-'Indicator Date hidden'!AB98)</f>
        <v>0</v>
      </c>
      <c r="AB97" s="25">
        <f>IF('Indicator Date hidden'!AC98="x","x",$AB$2-'Indicator Date hidden'!AC98)</f>
        <v>0</v>
      </c>
      <c r="AC97" s="25">
        <f>IF('Indicator Date hidden'!AD98="x","x",$AC$2-'Indicator Date hidden'!AD98)</f>
        <v>0</v>
      </c>
      <c r="AD97" s="25" t="str">
        <f>IF('Indicator Date hidden'!AE98="x","x",$AD$2-'Indicator Date hidden'!AE98)</f>
        <v>x</v>
      </c>
      <c r="AE97" s="25">
        <f>IF('Indicator Date hidden'!AF98="x","x",$AE$2-'Indicator Date hidden'!AF98)</f>
        <v>0</v>
      </c>
      <c r="AF97" s="25">
        <f>IF('Indicator Date hidden'!AG98="x","x",$AF$2-'Indicator Date hidden'!AG98)</f>
        <v>3</v>
      </c>
      <c r="AG97" s="25">
        <f>IF('Indicator Date hidden'!AH98="x","x",$AG$2-'Indicator Date hidden'!AH98)</f>
        <v>0</v>
      </c>
      <c r="AH97" s="25">
        <f>IF('Indicator Date hidden'!AI98="x","x",$AH$2-'Indicator Date hidden'!AI98)</f>
        <v>0</v>
      </c>
      <c r="AI97" s="25">
        <f>IF('Indicator Date hidden'!AJ98="x","x",$AI$2-'Indicator Date hidden'!AJ98)</f>
        <v>0</v>
      </c>
      <c r="AJ97" s="25" t="str">
        <f>IF('Indicator Date hidden'!AK98="x","x",$AJ$2-'Indicator Date hidden'!AK98)</f>
        <v>x</v>
      </c>
      <c r="AK97" s="25">
        <f>IF('Indicator Date hidden'!AL98="x","x",$AK$2-'Indicator Date hidden'!AL98)</f>
        <v>1</v>
      </c>
      <c r="AL97" s="25">
        <f>IF('Indicator Date hidden'!AM98="x","x",$AL$2-'Indicator Date hidden'!AM98)</f>
        <v>0</v>
      </c>
      <c r="AM97" s="25">
        <f>IF('Indicator Date hidden'!AN98="x","x",$AM$2-'Indicator Date hidden'!AN98)</f>
        <v>0</v>
      </c>
      <c r="AN97" s="25">
        <f>IF('Indicator Date hidden'!AO98="x","x",$AN$2-'Indicator Date hidden'!AO98)</f>
        <v>0</v>
      </c>
      <c r="AO97" s="25">
        <f>IF('Indicator Date hidden'!AP98="x","x",$AO$2-'Indicator Date hidden'!AP98)</f>
        <v>0</v>
      </c>
      <c r="AP97" s="25">
        <f>IF('Indicator Date hidden'!AQ98="x","x",$AP$2-'Indicator Date hidden'!AQ98)</f>
        <v>0</v>
      </c>
      <c r="AQ97" s="25">
        <f>IF('Indicator Date hidden'!AR98="x","x",$AQ$2-'Indicator Date hidden'!AR98)</f>
        <v>0</v>
      </c>
      <c r="AR97" s="25">
        <f>IF('Indicator Date hidden'!AS98="x","x",$AR$2-'Indicator Date hidden'!AS98)</f>
        <v>0</v>
      </c>
      <c r="AS97" s="25">
        <f>IF('Indicator Date hidden'!AT98="x","x",$AS$2-'Indicator Date hidden'!AT98)</f>
        <v>0</v>
      </c>
      <c r="AT97" s="25">
        <f>IF('Indicator Date hidden'!AU98="x","x",$AT$2-'Indicator Date hidden'!AU98)</f>
        <v>0</v>
      </c>
      <c r="AU97" s="25">
        <f>IF('Indicator Date hidden'!AV98="x","x",$AU$2-'Indicator Date hidden'!AV98)</f>
        <v>5</v>
      </c>
      <c r="AV97" s="25">
        <f>IF('Indicator Date hidden'!AW98="x","x",$AV$2-'Indicator Date hidden'!AW98)</f>
        <v>0</v>
      </c>
      <c r="AW97" s="25">
        <f>IF('Indicator Date hidden'!AX98="x","x",$AW$2-'Indicator Date hidden'!AX98)</f>
        <v>0</v>
      </c>
      <c r="AX97" s="25">
        <f>IF('Indicator Date hidden'!AY98="x","x",$AX$2-'Indicator Date hidden'!AY98)</f>
        <v>0</v>
      </c>
      <c r="AY97" s="25">
        <f>IF('Indicator Date hidden'!AZ98="x","x",$AY$2-'Indicator Date hidden'!AZ98)</f>
        <v>0</v>
      </c>
      <c r="AZ97" s="25">
        <f>IF('Indicator Date hidden'!BA98="x","x",$AZ$2-'Indicator Date hidden'!BA98)</f>
        <v>0</v>
      </c>
      <c r="BA97">
        <f t="shared" si="10"/>
        <v>14</v>
      </c>
      <c r="BB97" s="26">
        <f t="shared" si="11"/>
        <v>0.29166666666666669</v>
      </c>
      <c r="BC97">
        <f t="shared" si="12"/>
        <v>4</v>
      </c>
      <c r="BD97" s="26">
        <f t="shared" si="13"/>
        <v>1.0793194872490515</v>
      </c>
      <c r="BE97" s="28">
        <f t="shared" si="14"/>
        <v>0</v>
      </c>
    </row>
    <row r="98" spans="1:57" x14ac:dyDescent="0.35">
      <c r="A98" t="s">
        <v>10293</v>
      </c>
      <c r="B98" s="25">
        <f>IF('Indicator Date hidden'!C99="x","x",$B$2-'Indicator Date hidden'!C99)</f>
        <v>0</v>
      </c>
      <c r="C98" s="25">
        <f>IF('Indicator Date hidden'!D99="x","x",$C$2-'Indicator Date hidden'!D99)</f>
        <v>0</v>
      </c>
      <c r="D98" s="25">
        <f>IF('Indicator Date hidden'!E99="x","x",$D$2-'Indicator Date hidden'!E99)</f>
        <v>0</v>
      </c>
      <c r="E98" s="25">
        <f>IF('Indicator Date hidden'!F99="x","x",$E$2-'Indicator Date hidden'!F99)</f>
        <v>0</v>
      </c>
      <c r="F98" s="25">
        <f>IF('Indicator Date hidden'!G99="x","x",$F$2-'Indicator Date hidden'!G99)</f>
        <v>0</v>
      </c>
      <c r="G98" s="25">
        <f>IF('Indicator Date hidden'!H99="x","x",$G$2-'Indicator Date hidden'!H99)</f>
        <v>0</v>
      </c>
      <c r="H98" s="25">
        <f>IF('Indicator Date hidden'!I99="x","x",$H$2-'Indicator Date hidden'!I99)</f>
        <v>0</v>
      </c>
      <c r="I98" s="25">
        <f>IF('Indicator Date hidden'!J99="x","x",$I$2-'Indicator Date hidden'!J99)</f>
        <v>0</v>
      </c>
      <c r="J98" s="25">
        <f>IF('Indicator Date hidden'!K99="x","x",$J$2-'Indicator Date hidden'!K99)</f>
        <v>0</v>
      </c>
      <c r="K98" s="25">
        <f>IF('Indicator Date hidden'!L99="x","x",$K$2-'Indicator Date hidden'!L99)</f>
        <v>0</v>
      </c>
      <c r="L98" s="25">
        <f>IF('Indicator Date hidden'!M99="x","x",$L$2-'Indicator Date hidden'!M99)</f>
        <v>0</v>
      </c>
      <c r="M98" s="25">
        <f>IF('Indicator Date hidden'!N99="x","x",$M$2-'Indicator Date hidden'!N99)</f>
        <v>0</v>
      </c>
      <c r="N98" s="25">
        <f>IF('Indicator Date hidden'!O99="x","x",$N$2-'Indicator Date hidden'!O99)</f>
        <v>0</v>
      </c>
      <c r="O98" s="25">
        <f>IF('Indicator Date hidden'!P99="x","x",$O$2-'Indicator Date hidden'!P99)</f>
        <v>0</v>
      </c>
      <c r="P98" s="25">
        <f>IF('Indicator Date hidden'!Q99="x","x",$P$2-'Indicator Date hidden'!Q99)</f>
        <v>0</v>
      </c>
      <c r="Q98" s="25">
        <f>IF('Indicator Date hidden'!R99="x","x",$Q$2-'Indicator Date hidden'!R99)</f>
        <v>1</v>
      </c>
      <c r="R98" s="25">
        <f>IF('Indicator Date hidden'!S99="x","x",$R$2-'Indicator Date hidden'!S99)</f>
        <v>0</v>
      </c>
      <c r="S98" s="25">
        <f>IF('Indicator Date hidden'!T99="x","x",$S$2-'Indicator Date hidden'!T99)</f>
        <v>0</v>
      </c>
      <c r="T98" s="25">
        <f>IF('Indicator Date hidden'!U99="x","x",$T$2-'Indicator Date hidden'!U99)</f>
        <v>0</v>
      </c>
      <c r="U98" s="25">
        <f>IF('Indicator Date hidden'!V99="x","x",$U$2-'Indicator Date hidden'!V99)</f>
        <v>0</v>
      </c>
      <c r="V98" s="25">
        <f>IF('Indicator Date hidden'!W99="x","x",$V$2-'Indicator Date hidden'!W99)</f>
        <v>0</v>
      </c>
      <c r="W98" s="25">
        <f>IF('Indicator Date hidden'!X99="x","x",$W$2-'Indicator Date hidden'!X99)</f>
        <v>1</v>
      </c>
      <c r="X98" s="25">
        <f>IF('Indicator Date hidden'!Y99="x","x",$X$2-'Indicator Date hidden'!Y99)</f>
        <v>4</v>
      </c>
      <c r="Y98" s="25">
        <f>IF('Indicator Date hidden'!Z99="x","x",$Y$2-'Indicator Date hidden'!Z99)</f>
        <v>0</v>
      </c>
      <c r="Z98" s="25">
        <f>IF('Indicator Date hidden'!AA99="x","x",$Z$2-'Indicator Date hidden'!AA99)</f>
        <v>0</v>
      </c>
      <c r="AA98" s="25">
        <f>IF('Indicator Date hidden'!AB99="x","x",$AA$2-'Indicator Date hidden'!AB99)</f>
        <v>0</v>
      </c>
      <c r="AB98" s="25">
        <f>IF('Indicator Date hidden'!AC99="x","x",$AB$2-'Indicator Date hidden'!AC99)</f>
        <v>0</v>
      </c>
      <c r="AC98" s="25">
        <f>IF('Indicator Date hidden'!AD99="x","x",$AC$2-'Indicator Date hidden'!AD99)</f>
        <v>0</v>
      </c>
      <c r="AD98" s="25">
        <f>IF('Indicator Date hidden'!AE99="x","x",$AD$2-'Indicator Date hidden'!AE99)</f>
        <v>0</v>
      </c>
      <c r="AE98" s="25">
        <f>IF('Indicator Date hidden'!AF99="x","x",$AE$2-'Indicator Date hidden'!AF99)</f>
        <v>0</v>
      </c>
      <c r="AF98" s="25">
        <f>IF('Indicator Date hidden'!AG99="x","x",$AF$2-'Indicator Date hidden'!AG99)</f>
        <v>6</v>
      </c>
      <c r="AG98" s="25">
        <f>IF('Indicator Date hidden'!AH99="x","x",$AG$2-'Indicator Date hidden'!AH99)</f>
        <v>0</v>
      </c>
      <c r="AH98" s="25">
        <f>IF('Indicator Date hidden'!AI99="x","x",$AH$2-'Indicator Date hidden'!AI99)</f>
        <v>0</v>
      </c>
      <c r="AI98" s="25">
        <f>IF('Indicator Date hidden'!AJ99="x","x",$AI$2-'Indicator Date hidden'!AJ99)</f>
        <v>0</v>
      </c>
      <c r="AJ98" s="25" t="str">
        <f>IF('Indicator Date hidden'!AK99="x","x",$AJ$2-'Indicator Date hidden'!AK99)</f>
        <v>x</v>
      </c>
      <c r="AK98" s="25">
        <f>IF('Indicator Date hidden'!AL99="x","x",$AK$2-'Indicator Date hidden'!AL99)</f>
        <v>0</v>
      </c>
      <c r="AL98" s="25">
        <f>IF('Indicator Date hidden'!AM99="x","x",$AL$2-'Indicator Date hidden'!AM99)</f>
        <v>0</v>
      </c>
      <c r="AM98" s="25">
        <f>IF('Indicator Date hidden'!AN99="x","x",$AM$2-'Indicator Date hidden'!AN99)</f>
        <v>0</v>
      </c>
      <c r="AN98" s="25">
        <f>IF('Indicator Date hidden'!AO99="x","x",$AN$2-'Indicator Date hidden'!AO99)</f>
        <v>0</v>
      </c>
      <c r="AO98" s="25" t="str">
        <f>IF('Indicator Date hidden'!AP99="x","x",$AO$2-'Indicator Date hidden'!AP99)</f>
        <v>x</v>
      </c>
      <c r="AP98" s="25" t="str">
        <f>IF('Indicator Date hidden'!AQ99="x","x",$AP$2-'Indicator Date hidden'!AQ99)</f>
        <v>x</v>
      </c>
      <c r="AQ98" s="25" t="str">
        <f>IF('Indicator Date hidden'!AR99="x","x",$AQ$2-'Indicator Date hidden'!AR99)</f>
        <v>x</v>
      </c>
      <c r="AR98" s="25">
        <f>IF('Indicator Date hidden'!AS99="x","x",$AR$2-'Indicator Date hidden'!AS99)</f>
        <v>0</v>
      </c>
      <c r="AS98" s="25">
        <f>IF('Indicator Date hidden'!AT99="x","x",$AS$2-'Indicator Date hidden'!AT99)</f>
        <v>0</v>
      </c>
      <c r="AT98" s="25">
        <f>IF('Indicator Date hidden'!AU99="x","x",$AT$2-'Indicator Date hidden'!AU99)</f>
        <v>0</v>
      </c>
      <c r="AU98" s="25">
        <f>IF('Indicator Date hidden'!AV99="x","x",$AU$2-'Indicator Date hidden'!AV99)</f>
        <v>7</v>
      </c>
      <c r="AV98" s="25">
        <f>IF('Indicator Date hidden'!AW99="x","x",$AV$2-'Indicator Date hidden'!AW99)</f>
        <v>0</v>
      </c>
      <c r="AW98" s="25">
        <f>IF('Indicator Date hidden'!AX99="x","x",$AW$2-'Indicator Date hidden'!AX99)</f>
        <v>0</v>
      </c>
      <c r="AX98" s="25">
        <f>IF('Indicator Date hidden'!AY99="x","x",$AX$2-'Indicator Date hidden'!AY99)</f>
        <v>0</v>
      </c>
      <c r="AY98" s="25">
        <f>IF('Indicator Date hidden'!AZ99="x","x",$AY$2-'Indicator Date hidden'!AZ99)</f>
        <v>0</v>
      </c>
      <c r="AZ98" s="25">
        <f>IF('Indicator Date hidden'!BA99="x","x",$AZ$2-'Indicator Date hidden'!BA99)</f>
        <v>0</v>
      </c>
      <c r="BA98">
        <f t="shared" si="10"/>
        <v>19</v>
      </c>
      <c r="BB98" s="26">
        <f t="shared" si="11"/>
        <v>0.40425531914893614</v>
      </c>
      <c r="BC98">
        <f t="shared" si="12"/>
        <v>5</v>
      </c>
      <c r="BD98" s="26">
        <f t="shared" si="13"/>
        <v>1.4241021728239582</v>
      </c>
      <c r="BE98" s="28">
        <f t="shared" si="14"/>
        <v>0</v>
      </c>
    </row>
    <row r="99" spans="1:57" x14ac:dyDescent="0.35">
      <c r="A99" t="s">
        <v>10294</v>
      </c>
      <c r="B99" s="25">
        <f>IF('Indicator Date hidden'!C100="x","x",$B$2-'Indicator Date hidden'!C100)</f>
        <v>0</v>
      </c>
      <c r="C99" s="25">
        <f>IF('Indicator Date hidden'!D100="x","x",$C$2-'Indicator Date hidden'!D100)</f>
        <v>0</v>
      </c>
      <c r="D99" s="25">
        <f>IF('Indicator Date hidden'!E100="x","x",$D$2-'Indicator Date hidden'!E100)</f>
        <v>0</v>
      </c>
      <c r="E99" s="25">
        <f>IF('Indicator Date hidden'!F100="x","x",$E$2-'Indicator Date hidden'!F100)</f>
        <v>0</v>
      </c>
      <c r="F99" s="25">
        <f>IF('Indicator Date hidden'!G100="x","x",$F$2-'Indicator Date hidden'!G100)</f>
        <v>0</v>
      </c>
      <c r="G99" s="25">
        <f>IF('Indicator Date hidden'!H100="x","x",$G$2-'Indicator Date hidden'!H100)</f>
        <v>0</v>
      </c>
      <c r="H99" s="25">
        <f>IF('Indicator Date hidden'!I100="x","x",$H$2-'Indicator Date hidden'!I100)</f>
        <v>0</v>
      </c>
      <c r="I99" s="25">
        <f>IF('Indicator Date hidden'!J100="x","x",$I$2-'Indicator Date hidden'!J100)</f>
        <v>0</v>
      </c>
      <c r="J99" s="25">
        <f>IF('Indicator Date hidden'!K100="x","x",$J$2-'Indicator Date hidden'!K100)</f>
        <v>0</v>
      </c>
      <c r="K99" s="25">
        <f>IF('Indicator Date hidden'!L100="x","x",$K$2-'Indicator Date hidden'!L100)</f>
        <v>0</v>
      </c>
      <c r="L99" s="25">
        <f>IF('Indicator Date hidden'!M100="x","x",$L$2-'Indicator Date hidden'!M100)</f>
        <v>0</v>
      </c>
      <c r="M99" s="25">
        <f>IF('Indicator Date hidden'!N100="x","x",$M$2-'Indicator Date hidden'!N100)</f>
        <v>0</v>
      </c>
      <c r="N99" s="25">
        <f>IF('Indicator Date hidden'!O100="x","x",$N$2-'Indicator Date hidden'!O100)</f>
        <v>0</v>
      </c>
      <c r="O99" s="25">
        <f>IF('Indicator Date hidden'!P100="x","x",$O$2-'Indicator Date hidden'!P100)</f>
        <v>0</v>
      </c>
      <c r="P99" s="25">
        <f>IF('Indicator Date hidden'!Q100="x","x",$P$2-'Indicator Date hidden'!Q100)</f>
        <v>0</v>
      </c>
      <c r="Q99" s="25">
        <f>IF('Indicator Date hidden'!R100="x","x",$Q$2-'Indicator Date hidden'!R100)</f>
        <v>7</v>
      </c>
      <c r="R99" s="25">
        <f>IF('Indicator Date hidden'!S100="x","x",$R$2-'Indicator Date hidden'!S100)</f>
        <v>0</v>
      </c>
      <c r="S99" s="25">
        <f>IF('Indicator Date hidden'!T100="x","x",$S$2-'Indicator Date hidden'!T100)</f>
        <v>0</v>
      </c>
      <c r="T99" s="25">
        <f>IF('Indicator Date hidden'!U100="x","x",$T$2-'Indicator Date hidden'!U100)</f>
        <v>0</v>
      </c>
      <c r="U99" s="25">
        <f>IF('Indicator Date hidden'!V100="x","x",$U$2-'Indicator Date hidden'!V100)</f>
        <v>0</v>
      </c>
      <c r="V99" s="25">
        <f>IF('Indicator Date hidden'!W100="x","x",$V$2-'Indicator Date hidden'!W100)</f>
        <v>0</v>
      </c>
      <c r="W99" s="25">
        <f>IF('Indicator Date hidden'!X100="x","x",$W$2-'Indicator Date hidden'!X100)</f>
        <v>7</v>
      </c>
      <c r="X99" s="25">
        <f>IF('Indicator Date hidden'!Y100="x","x",$X$2-'Indicator Date hidden'!Y100)</f>
        <v>4</v>
      </c>
      <c r="Y99" s="25">
        <f>IF('Indicator Date hidden'!Z100="x","x",$Y$2-'Indicator Date hidden'!Z100)</f>
        <v>0</v>
      </c>
      <c r="Z99" s="25">
        <f>IF('Indicator Date hidden'!AA100="x","x",$Z$2-'Indicator Date hidden'!AA100)</f>
        <v>0</v>
      </c>
      <c r="AA99" s="25" t="str">
        <f>IF('Indicator Date hidden'!AB100="x","x",$AA$2-'Indicator Date hidden'!AB100)</f>
        <v>x</v>
      </c>
      <c r="AB99" s="25">
        <f>IF('Indicator Date hidden'!AC100="x","x",$AB$2-'Indicator Date hidden'!AC100)</f>
        <v>0</v>
      </c>
      <c r="AC99" s="25">
        <f>IF('Indicator Date hidden'!AD100="x","x",$AC$2-'Indicator Date hidden'!AD100)</f>
        <v>0</v>
      </c>
      <c r="AD99" s="25" t="str">
        <f>IF('Indicator Date hidden'!AE100="x","x",$AD$2-'Indicator Date hidden'!AE100)</f>
        <v>x</v>
      </c>
      <c r="AE99" s="25">
        <f>IF('Indicator Date hidden'!AF100="x","x",$AE$2-'Indicator Date hidden'!AF100)</f>
        <v>0</v>
      </c>
      <c r="AF99" s="25" t="str">
        <f>IF('Indicator Date hidden'!AG100="x","x",$AF$2-'Indicator Date hidden'!AG100)</f>
        <v>x</v>
      </c>
      <c r="AG99" s="25">
        <f>IF('Indicator Date hidden'!AH100="x","x",$AG$2-'Indicator Date hidden'!AH100)</f>
        <v>0</v>
      </c>
      <c r="AH99" s="25">
        <f>IF('Indicator Date hidden'!AI100="x","x",$AH$2-'Indicator Date hidden'!AI100)</f>
        <v>0</v>
      </c>
      <c r="AI99" s="25">
        <f>IF('Indicator Date hidden'!AJ100="x","x",$AI$2-'Indicator Date hidden'!AJ100)</f>
        <v>0</v>
      </c>
      <c r="AJ99" s="25">
        <f>IF('Indicator Date hidden'!AK100="x","x",$AJ$2-'Indicator Date hidden'!AK100)</f>
        <v>0</v>
      </c>
      <c r="AK99" s="25">
        <f>IF('Indicator Date hidden'!AL100="x","x",$AK$2-'Indicator Date hidden'!AL100)</f>
        <v>1</v>
      </c>
      <c r="AL99" s="25">
        <f>IF('Indicator Date hidden'!AM100="x","x",$AL$2-'Indicator Date hidden'!AM100)</f>
        <v>0</v>
      </c>
      <c r="AM99" s="25">
        <f>IF('Indicator Date hidden'!AN100="x","x",$AM$2-'Indicator Date hidden'!AN100)</f>
        <v>0</v>
      </c>
      <c r="AN99" s="25">
        <f>IF('Indicator Date hidden'!AO100="x","x",$AN$2-'Indicator Date hidden'!AO100)</f>
        <v>0</v>
      </c>
      <c r="AO99" s="25" t="str">
        <f>IF('Indicator Date hidden'!AP100="x","x",$AO$2-'Indicator Date hidden'!AP100)</f>
        <v>x</v>
      </c>
      <c r="AP99" s="25" t="str">
        <f>IF('Indicator Date hidden'!AQ100="x","x",$AP$2-'Indicator Date hidden'!AQ100)</f>
        <v>x</v>
      </c>
      <c r="AQ99" s="25" t="str">
        <f>IF('Indicator Date hidden'!AR100="x","x",$AQ$2-'Indicator Date hidden'!AR100)</f>
        <v>x</v>
      </c>
      <c r="AR99" s="25">
        <f>IF('Indicator Date hidden'!AS100="x","x",$AR$2-'Indicator Date hidden'!AS100)</f>
        <v>0</v>
      </c>
      <c r="AS99" s="25">
        <f>IF('Indicator Date hidden'!AT100="x","x",$AS$2-'Indicator Date hidden'!AT100)</f>
        <v>0</v>
      </c>
      <c r="AT99" s="25">
        <f>IF('Indicator Date hidden'!AU100="x","x",$AT$2-'Indicator Date hidden'!AU100)</f>
        <v>0</v>
      </c>
      <c r="AU99" s="25">
        <f>IF('Indicator Date hidden'!AV100="x","x",$AU$2-'Indicator Date hidden'!AV100)</f>
        <v>1</v>
      </c>
      <c r="AV99" s="25">
        <f>IF('Indicator Date hidden'!AW100="x","x",$AV$2-'Indicator Date hidden'!AW100)</f>
        <v>0</v>
      </c>
      <c r="AW99" s="25">
        <f>IF('Indicator Date hidden'!AX100="x","x",$AW$2-'Indicator Date hidden'!AX100)</f>
        <v>0</v>
      </c>
      <c r="AX99" s="25">
        <f>IF('Indicator Date hidden'!AY100="x","x",$AX$2-'Indicator Date hidden'!AY100)</f>
        <v>0</v>
      </c>
      <c r="AY99" s="25">
        <f>IF('Indicator Date hidden'!AZ100="x","x",$AY$2-'Indicator Date hidden'!AZ100)</f>
        <v>0</v>
      </c>
      <c r="AZ99" s="25" t="str">
        <f>IF('Indicator Date hidden'!BA100="x","x",$AZ$2-'Indicator Date hidden'!BA100)</f>
        <v>x</v>
      </c>
      <c r="BA99">
        <f t="shared" ref="BA99:BA130" si="15">SUM(B99:AZ99)</f>
        <v>20</v>
      </c>
      <c r="BB99" s="26">
        <f t="shared" ref="BB99:BB130" si="16">BA99/COUNT(B99:AZ99)</f>
        <v>0.45454545454545453</v>
      </c>
      <c r="BC99">
        <f t="shared" ref="BC99:BC130" si="17">COUNTIF(B99:AZ99,"&gt;0")</f>
        <v>5</v>
      </c>
      <c r="BD99" s="26">
        <f t="shared" ref="BD99:BD130" si="18">_xlfn.STDEV.P(B99:AZ99)</f>
        <v>1.5587661999529314</v>
      </c>
      <c r="BE99" s="28">
        <f t="shared" ref="BE99:BE130" si="19">MEDIAN(B99:AZ99)</f>
        <v>0</v>
      </c>
    </row>
    <row r="100" spans="1:57" x14ac:dyDescent="0.35">
      <c r="A100" t="s">
        <v>10298</v>
      </c>
      <c r="B100" s="25">
        <f>IF('Indicator Date hidden'!C101="x","x",$B$2-'Indicator Date hidden'!C101)</f>
        <v>0</v>
      </c>
      <c r="C100" s="25">
        <f>IF('Indicator Date hidden'!D101="x","x",$C$2-'Indicator Date hidden'!D101)</f>
        <v>0</v>
      </c>
      <c r="D100" s="25">
        <f>IF('Indicator Date hidden'!E101="x","x",$D$2-'Indicator Date hidden'!E101)</f>
        <v>0</v>
      </c>
      <c r="E100" s="25">
        <f>IF('Indicator Date hidden'!F101="x","x",$E$2-'Indicator Date hidden'!F101)</f>
        <v>0</v>
      </c>
      <c r="F100" s="25">
        <f>IF('Indicator Date hidden'!G101="x","x",$F$2-'Indicator Date hidden'!G101)</f>
        <v>0</v>
      </c>
      <c r="G100" s="25">
        <f>IF('Indicator Date hidden'!H101="x","x",$G$2-'Indicator Date hidden'!H101)</f>
        <v>0</v>
      </c>
      <c r="H100" s="25">
        <f>IF('Indicator Date hidden'!I101="x","x",$H$2-'Indicator Date hidden'!I101)</f>
        <v>0</v>
      </c>
      <c r="I100" s="25">
        <f>IF('Indicator Date hidden'!J101="x","x",$I$2-'Indicator Date hidden'!J101)</f>
        <v>0</v>
      </c>
      <c r="J100" s="25">
        <f>IF('Indicator Date hidden'!K101="x","x",$J$2-'Indicator Date hidden'!K101)</f>
        <v>0</v>
      </c>
      <c r="K100" s="25">
        <f>IF('Indicator Date hidden'!L101="x","x",$K$2-'Indicator Date hidden'!L101)</f>
        <v>0</v>
      </c>
      <c r="L100" s="25">
        <f>IF('Indicator Date hidden'!M101="x","x",$L$2-'Indicator Date hidden'!M101)</f>
        <v>0</v>
      </c>
      <c r="M100" s="25">
        <f>IF('Indicator Date hidden'!N101="x","x",$M$2-'Indicator Date hidden'!N101)</f>
        <v>0</v>
      </c>
      <c r="N100" s="25">
        <f>IF('Indicator Date hidden'!O101="x","x",$N$2-'Indicator Date hidden'!O101)</f>
        <v>0</v>
      </c>
      <c r="O100" s="25">
        <f>IF('Indicator Date hidden'!P101="x","x",$O$2-'Indicator Date hidden'!P101)</f>
        <v>0</v>
      </c>
      <c r="P100" s="25">
        <f>IF('Indicator Date hidden'!Q101="x","x",$P$2-'Indicator Date hidden'!Q101)</f>
        <v>0</v>
      </c>
      <c r="Q100" s="25" t="str">
        <f>IF('Indicator Date hidden'!R101="x","x",$Q$2-'Indicator Date hidden'!R101)</f>
        <v>x</v>
      </c>
      <c r="R100" s="25">
        <f>IF('Indicator Date hidden'!S101="x","x",$R$2-'Indicator Date hidden'!S101)</f>
        <v>0</v>
      </c>
      <c r="S100" s="25">
        <f>IF('Indicator Date hidden'!T101="x","x",$S$2-'Indicator Date hidden'!T101)</f>
        <v>0</v>
      </c>
      <c r="T100" s="25">
        <f>IF('Indicator Date hidden'!U101="x","x",$T$2-'Indicator Date hidden'!U101)</f>
        <v>0</v>
      </c>
      <c r="U100" s="25" t="str">
        <f>IF('Indicator Date hidden'!V101="x","x",$U$2-'Indicator Date hidden'!V101)</f>
        <v>x</v>
      </c>
      <c r="V100" s="25" t="str">
        <f>IF('Indicator Date hidden'!W101="x","x",$V$2-'Indicator Date hidden'!W101)</f>
        <v>x</v>
      </c>
      <c r="W100" s="25" t="str">
        <f>IF('Indicator Date hidden'!X101="x","x",$W$2-'Indicator Date hidden'!X101)</f>
        <v>x</v>
      </c>
      <c r="X100" s="25" t="str">
        <f>IF('Indicator Date hidden'!Y101="x","x",$X$2-'Indicator Date hidden'!Y101)</f>
        <v>x</v>
      </c>
      <c r="Y100" s="25" t="str">
        <f>IF('Indicator Date hidden'!Z101="x","x",$Y$2-'Indicator Date hidden'!Z101)</f>
        <v>x</v>
      </c>
      <c r="Z100" s="25" t="str">
        <f>IF('Indicator Date hidden'!AA101="x","x",$Z$2-'Indicator Date hidden'!AA101)</f>
        <v>x</v>
      </c>
      <c r="AA100" s="25" t="str">
        <f>IF('Indicator Date hidden'!AB101="x","x",$AA$2-'Indicator Date hidden'!AB101)</f>
        <v>x</v>
      </c>
      <c r="AB100" s="25" t="str">
        <f>IF('Indicator Date hidden'!AC101="x","x",$AB$2-'Indicator Date hidden'!AC101)</f>
        <v>x</v>
      </c>
      <c r="AC100" s="25">
        <f>IF('Indicator Date hidden'!AD101="x","x",$AC$2-'Indicator Date hidden'!AD101)</f>
        <v>0</v>
      </c>
      <c r="AD100" s="25" t="str">
        <f>IF('Indicator Date hidden'!AE101="x","x",$AD$2-'Indicator Date hidden'!AE101)</f>
        <v>x</v>
      </c>
      <c r="AE100" s="25" t="str">
        <f>IF('Indicator Date hidden'!AF101="x","x",$AE$2-'Indicator Date hidden'!AF101)</f>
        <v>x</v>
      </c>
      <c r="AF100" s="25" t="str">
        <f>IF('Indicator Date hidden'!AG101="x","x",$AF$2-'Indicator Date hidden'!AG101)</f>
        <v>x</v>
      </c>
      <c r="AG100" s="25">
        <f>IF('Indicator Date hidden'!AH101="x","x",$AG$2-'Indicator Date hidden'!AH101)</f>
        <v>0</v>
      </c>
      <c r="AH100" s="25">
        <f>IF('Indicator Date hidden'!AI101="x","x",$AH$2-'Indicator Date hidden'!AI101)</f>
        <v>0</v>
      </c>
      <c r="AI100" s="25">
        <f>IF('Indicator Date hidden'!AJ101="x","x",$AI$2-'Indicator Date hidden'!AJ101)</f>
        <v>0</v>
      </c>
      <c r="AJ100" s="25" t="str">
        <f>IF('Indicator Date hidden'!AK101="x","x",$AJ$2-'Indicator Date hidden'!AK101)</f>
        <v>x</v>
      </c>
      <c r="AK100" s="25">
        <f>IF('Indicator Date hidden'!AL101="x","x",$AK$2-'Indicator Date hidden'!AL101)</f>
        <v>1</v>
      </c>
      <c r="AL100" s="25">
        <f>IF('Indicator Date hidden'!AM101="x","x",$AL$2-'Indicator Date hidden'!AM101)</f>
        <v>0</v>
      </c>
      <c r="AM100" s="25">
        <f>IF('Indicator Date hidden'!AN101="x","x",$AM$2-'Indicator Date hidden'!AN101)</f>
        <v>0</v>
      </c>
      <c r="AN100" s="25">
        <f>IF('Indicator Date hidden'!AO101="x","x",$AN$2-'Indicator Date hidden'!AO101)</f>
        <v>0</v>
      </c>
      <c r="AO100" s="25" t="str">
        <f>IF('Indicator Date hidden'!AP101="x","x",$AO$2-'Indicator Date hidden'!AP101)</f>
        <v>x</v>
      </c>
      <c r="AP100" s="25" t="str">
        <f>IF('Indicator Date hidden'!AQ101="x","x",$AP$2-'Indicator Date hidden'!AQ101)</f>
        <v>x</v>
      </c>
      <c r="AQ100" s="25" t="str">
        <f>IF('Indicator Date hidden'!AR101="x","x",$AQ$2-'Indicator Date hidden'!AR101)</f>
        <v>x</v>
      </c>
      <c r="AR100" s="25">
        <f>IF('Indicator Date hidden'!AS101="x","x",$AR$2-'Indicator Date hidden'!AS101)</f>
        <v>0</v>
      </c>
      <c r="AS100" s="25" t="str">
        <f>IF('Indicator Date hidden'!AT101="x","x",$AS$2-'Indicator Date hidden'!AT101)</f>
        <v>x</v>
      </c>
      <c r="AT100" s="25">
        <f>IF('Indicator Date hidden'!AU101="x","x",$AT$2-'Indicator Date hidden'!AU101)</f>
        <v>0</v>
      </c>
      <c r="AU100" s="25" t="str">
        <f>IF('Indicator Date hidden'!AV101="x","x",$AU$2-'Indicator Date hidden'!AV101)</f>
        <v>x</v>
      </c>
      <c r="AV100" s="25">
        <f>IF('Indicator Date hidden'!AW101="x","x",$AV$2-'Indicator Date hidden'!AW101)</f>
        <v>0</v>
      </c>
      <c r="AW100" s="25">
        <f>IF('Indicator Date hidden'!AX101="x","x",$AW$2-'Indicator Date hidden'!AX101)</f>
        <v>0</v>
      </c>
      <c r="AX100" s="25">
        <f>IF('Indicator Date hidden'!AY101="x","x",$AX$2-'Indicator Date hidden'!AY101)</f>
        <v>0</v>
      </c>
      <c r="AY100" s="25" t="str">
        <f>IF('Indicator Date hidden'!AZ101="x","x",$AY$2-'Indicator Date hidden'!AZ101)</f>
        <v>x</v>
      </c>
      <c r="AZ100" s="25" t="str">
        <f>IF('Indicator Date hidden'!BA101="x","x",$AZ$2-'Indicator Date hidden'!BA101)</f>
        <v>x</v>
      </c>
      <c r="BA100">
        <f t="shared" si="15"/>
        <v>1</v>
      </c>
      <c r="BB100" s="26">
        <f t="shared" si="16"/>
        <v>3.2258064516129031E-2</v>
      </c>
      <c r="BC100">
        <f t="shared" si="17"/>
        <v>1</v>
      </c>
      <c r="BD100" s="26">
        <f t="shared" si="18"/>
        <v>0.17668469596940842</v>
      </c>
      <c r="BE100" s="28">
        <f t="shared" si="19"/>
        <v>0</v>
      </c>
    </row>
    <row r="101" spans="1:57" x14ac:dyDescent="0.35">
      <c r="A101" t="s">
        <v>10301</v>
      </c>
      <c r="B101" s="25">
        <f>IF('Indicator Date hidden'!C102="x","x",$B$2-'Indicator Date hidden'!C102)</f>
        <v>0</v>
      </c>
      <c r="C101" s="25">
        <f>IF('Indicator Date hidden'!D102="x","x",$C$2-'Indicator Date hidden'!D102)</f>
        <v>0</v>
      </c>
      <c r="D101" s="25">
        <f>IF('Indicator Date hidden'!E102="x","x",$D$2-'Indicator Date hidden'!E102)</f>
        <v>0</v>
      </c>
      <c r="E101" s="25">
        <f>IF('Indicator Date hidden'!F102="x","x",$E$2-'Indicator Date hidden'!F102)</f>
        <v>0</v>
      </c>
      <c r="F101" s="25">
        <f>IF('Indicator Date hidden'!G102="x","x",$F$2-'Indicator Date hidden'!G102)</f>
        <v>0</v>
      </c>
      <c r="G101" s="25">
        <f>IF('Indicator Date hidden'!H102="x","x",$G$2-'Indicator Date hidden'!H102)</f>
        <v>0</v>
      </c>
      <c r="H101" s="25">
        <f>IF('Indicator Date hidden'!I102="x","x",$H$2-'Indicator Date hidden'!I102)</f>
        <v>0</v>
      </c>
      <c r="I101" s="25">
        <f>IF('Indicator Date hidden'!J102="x","x",$I$2-'Indicator Date hidden'!J102)</f>
        <v>0</v>
      </c>
      <c r="J101" s="25">
        <f>IF('Indicator Date hidden'!K102="x","x",$J$2-'Indicator Date hidden'!K102)</f>
        <v>0</v>
      </c>
      <c r="K101" s="25">
        <f>IF('Indicator Date hidden'!L102="x","x",$K$2-'Indicator Date hidden'!L102)</f>
        <v>0</v>
      </c>
      <c r="L101" s="25">
        <f>IF('Indicator Date hidden'!M102="x","x",$L$2-'Indicator Date hidden'!M102)</f>
        <v>0</v>
      </c>
      <c r="M101" s="25">
        <f>IF('Indicator Date hidden'!N102="x","x",$M$2-'Indicator Date hidden'!N102)</f>
        <v>0</v>
      </c>
      <c r="N101" s="25">
        <f>IF('Indicator Date hidden'!O102="x","x",$N$2-'Indicator Date hidden'!O102)</f>
        <v>0</v>
      </c>
      <c r="O101" s="25">
        <f>IF('Indicator Date hidden'!P102="x","x",$O$2-'Indicator Date hidden'!P102)</f>
        <v>0</v>
      </c>
      <c r="P101" s="25">
        <f>IF('Indicator Date hidden'!Q102="x","x",$P$2-'Indicator Date hidden'!Q102)</f>
        <v>0</v>
      </c>
      <c r="Q101" s="25" t="str">
        <f>IF('Indicator Date hidden'!R102="x","x",$Q$2-'Indicator Date hidden'!R102)</f>
        <v>x</v>
      </c>
      <c r="R101" s="25">
        <f>IF('Indicator Date hidden'!S102="x","x",$R$2-'Indicator Date hidden'!S102)</f>
        <v>0</v>
      </c>
      <c r="S101" s="25">
        <f>IF('Indicator Date hidden'!T102="x","x",$S$2-'Indicator Date hidden'!T102)</f>
        <v>0</v>
      </c>
      <c r="T101" s="25">
        <f>IF('Indicator Date hidden'!U102="x","x",$T$2-'Indicator Date hidden'!U102)</f>
        <v>0</v>
      </c>
      <c r="U101" s="25" t="str">
        <f>IF('Indicator Date hidden'!V102="x","x",$U$2-'Indicator Date hidden'!V102)</f>
        <v>x</v>
      </c>
      <c r="V101" s="25">
        <f>IF('Indicator Date hidden'!W102="x","x",$V$2-'Indicator Date hidden'!W102)</f>
        <v>0</v>
      </c>
      <c r="W101" s="25" t="str">
        <f>IF('Indicator Date hidden'!X102="x","x",$W$2-'Indicator Date hidden'!X102)</f>
        <v>x</v>
      </c>
      <c r="X101" s="25">
        <f>IF('Indicator Date hidden'!Y102="x","x",$X$2-'Indicator Date hidden'!Y102)</f>
        <v>2</v>
      </c>
      <c r="Y101" s="25">
        <f>IF('Indicator Date hidden'!Z102="x","x",$Y$2-'Indicator Date hidden'!Z102)</f>
        <v>0</v>
      </c>
      <c r="Z101" s="25">
        <f>IF('Indicator Date hidden'!AA102="x","x",$Z$2-'Indicator Date hidden'!AA102)</f>
        <v>0</v>
      </c>
      <c r="AA101" s="25" t="str">
        <f>IF('Indicator Date hidden'!AB102="x","x",$AA$2-'Indicator Date hidden'!AB102)</f>
        <v>x</v>
      </c>
      <c r="AB101" s="25">
        <f>IF('Indicator Date hidden'!AC102="x","x",$AB$2-'Indicator Date hidden'!AC102)</f>
        <v>0</v>
      </c>
      <c r="AC101" s="25">
        <f>IF('Indicator Date hidden'!AD102="x","x",$AC$2-'Indicator Date hidden'!AD102)</f>
        <v>0</v>
      </c>
      <c r="AD101" s="25" t="str">
        <f>IF('Indicator Date hidden'!AE102="x","x",$AD$2-'Indicator Date hidden'!AE102)</f>
        <v>x</v>
      </c>
      <c r="AE101" s="25">
        <f>IF('Indicator Date hidden'!AF102="x","x",$AE$2-'Indicator Date hidden'!AF102)</f>
        <v>0</v>
      </c>
      <c r="AF101" s="25">
        <f>IF('Indicator Date hidden'!AG102="x","x",$AF$2-'Indicator Date hidden'!AG102)</f>
        <v>1</v>
      </c>
      <c r="AG101" s="25">
        <f>IF('Indicator Date hidden'!AH102="x","x",$AG$2-'Indicator Date hidden'!AH102)</f>
        <v>0</v>
      </c>
      <c r="AH101" s="25">
        <f>IF('Indicator Date hidden'!AI102="x","x",$AH$2-'Indicator Date hidden'!AI102)</f>
        <v>0</v>
      </c>
      <c r="AI101" s="25">
        <f>IF('Indicator Date hidden'!AJ102="x","x",$AI$2-'Indicator Date hidden'!AJ102)</f>
        <v>0</v>
      </c>
      <c r="AJ101" s="25" t="str">
        <f>IF('Indicator Date hidden'!AK102="x","x",$AJ$2-'Indicator Date hidden'!AK102)</f>
        <v>x</v>
      </c>
      <c r="AK101" s="25">
        <f>IF('Indicator Date hidden'!AL102="x","x",$AK$2-'Indicator Date hidden'!AL102)</f>
        <v>1</v>
      </c>
      <c r="AL101" s="25">
        <f>IF('Indicator Date hidden'!AM102="x","x",$AL$2-'Indicator Date hidden'!AM102)</f>
        <v>0</v>
      </c>
      <c r="AM101" s="25">
        <f>IF('Indicator Date hidden'!AN102="x","x",$AM$2-'Indicator Date hidden'!AN102)</f>
        <v>0</v>
      </c>
      <c r="AN101" s="25">
        <f>IF('Indicator Date hidden'!AO102="x","x",$AN$2-'Indicator Date hidden'!AO102)</f>
        <v>0</v>
      </c>
      <c r="AO101" s="25">
        <f>IF('Indicator Date hidden'!AP102="x","x",$AO$2-'Indicator Date hidden'!AP102)</f>
        <v>0</v>
      </c>
      <c r="AP101" s="25">
        <f>IF('Indicator Date hidden'!AQ102="x","x",$AP$2-'Indicator Date hidden'!AQ102)</f>
        <v>0</v>
      </c>
      <c r="AQ101" s="25" t="str">
        <f>IF('Indicator Date hidden'!AR102="x","x",$AQ$2-'Indicator Date hidden'!AR102)</f>
        <v>x</v>
      </c>
      <c r="AR101" s="25">
        <f>IF('Indicator Date hidden'!AS102="x","x",$AR$2-'Indicator Date hidden'!AS102)</f>
        <v>0</v>
      </c>
      <c r="AS101" s="25">
        <f>IF('Indicator Date hidden'!AT102="x","x",$AS$2-'Indicator Date hidden'!AT102)</f>
        <v>0</v>
      </c>
      <c r="AT101" s="25">
        <f>IF('Indicator Date hidden'!AU102="x","x",$AT$2-'Indicator Date hidden'!AU102)</f>
        <v>0</v>
      </c>
      <c r="AU101" s="25">
        <f>IF('Indicator Date hidden'!AV102="x","x",$AU$2-'Indicator Date hidden'!AV102)</f>
        <v>3</v>
      </c>
      <c r="AV101" s="25">
        <f>IF('Indicator Date hidden'!AW102="x","x",$AV$2-'Indicator Date hidden'!AW102)</f>
        <v>0</v>
      </c>
      <c r="AW101" s="25">
        <f>IF('Indicator Date hidden'!AX102="x","x",$AW$2-'Indicator Date hidden'!AX102)</f>
        <v>0</v>
      </c>
      <c r="AX101" s="25">
        <f>IF('Indicator Date hidden'!AY102="x","x",$AX$2-'Indicator Date hidden'!AY102)</f>
        <v>0</v>
      </c>
      <c r="AY101" s="25">
        <f>IF('Indicator Date hidden'!AZ102="x","x",$AY$2-'Indicator Date hidden'!AZ102)</f>
        <v>0</v>
      </c>
      <c r="AZ101" s="25">
        <f>IF('Indicator Date hidden'!BA102="x","x",$AZ$2-'Indicator Date hidden'!BA102)</f>
        <v>0</v>
      </c>
      <c r="BA101">
        <f t="shared" si="15"/>
        <v>7</v>
      </c>
      <c r="BB101" s="26">
        <f t="shared" si="16"/>
        <v>0.15909090909090909</v>
      </c>
      <c r="BC101">
        <f t="shared" si="17"/>
        <v>4</v>
      </c>
      <c r="BD101" s="26">
        <f t="shared" si="18"/>
        <v>0.56178214065037613</v>
      </c>
      <c r="BE101" s="28">
        <f t="shared" si="19"/>
        <v>0</v>
      </c>
    </row>
    <row r="102" spans="1:57" x14ac:dyDescent="0.35">
      <c r="A102" t="s">
        <v>10303</v>
      </c>
      <c r="B102" s="25">
        <f>IF('Indicator Date hidden'!C103="x","x",$B$2-'Indicator Date hidden'!C103)</f>
        <v>0</v>
      </c>
      <c r="C102" s="25">
        <f>IF('Indicator Date hidden'!D103="x","x",$C$2-'Indicator Date hidden'!D103)</f>
        <v>0</v>
      </c>
      <c r="D102" s="25">
        <f>IF('Indicator Date hidden'!E103="x","x",$D$2-'Indicator Date hidden'!E103)</f>
        <v>0</v>
      </c>
      <c r="E102" s="25">
        <f>IF('Indicator Date hidden'!F103="x","x",$E$2-'Indicator Date hidden'!F103)</f>
        <v>0</v>
      </c>
      <c r="F102" s="25">
        <f>IF('Indicator Date hidden'!G103="x","x",$F$2-'Indicator Date hidden'!G103)</f>
        <v>0</v>
      </c>
      <c r="G102" s="25">
        <f>IF('Indicator Date hidden'!H103="x","x",$G$2-'Indicator Date hidden'!H103)</f>
        <v>0</v>
      </c>
      <c r="H102" s="25">
        <f>IF('Indicator Date hidden'!I103="x","x",$H$2-'Indicator Date hidden'!I103)</f>
        <v>0</v>
      </c>
      <c r="I102" s="25">
        <f>IF('Indicator Date hidden'!J103="x","x",$I$2-'Indicator Date hidden'!J103)</f>
        <v>0</v>
      </c>
      <c r="J102" s="25">
        <f>IF('Indicator Date hidden'!K103="x","x",$J$2-'Indicator Date hidden'!K103)</f>
        <v>0</v>
      </c>
      <c r="K102" s="25">
        <f>IF('Indicator Date hidden'!L103="x","x",$K$2-'Indicator Date hidden'!L103)</f>
        <v>0</v>
      </c>
      <c r="L102" s="25">
        <f>IF('Indicator Date hidden'!M103="x","x",$L$2-'Indicator Date hidden'!M103)</f>
        <v>0</v>
      </c>
      <c r="M102" s="25">
        <f>IF('Indicator Date hidden'!N103="x","x",$M$2-'Indicator Date hidden'!N103)</f>
        <v>0</v>
      </c>
      <c r="N102" s="25">
        <f>IF('Indicator Date hidden'!O103="x","x",$N$2-'Indicator Date hidden'!O103)</f>
        <v>0</v>
      </c>
      <c r="O102" s="25">
        <f>IF('Indicator Date hidden'!P103="x","x",$O$2-'Indicator Date hidden'!P103)</f>
        <v>0</v>
      </c>
      <c r="P102" s="25">
        <f>IF('Indicator Date hidden'!Q103="x","x",$P$2-'Indicator Date hidden'!Q103)</f>
        <v>0</v>
      </c>
      <c r="Q102" s="25" t="str">
        <f>IF('Indicator Date hidden'!R103="x","x",$Q$2-'Indicator Date hidden'!R103)</f>
        <v>x</v>
      </c>
      <c r="R102" s="25">
        <f>IF('Indicator Date hidden'!S103="x","x",$R$2-'Indicator Date hidden'!S103)</f>
        <v>0</v>
      </c>
      <c r="S102" s="25">
        <f>IF('Indicator Date hidden'!T103="x","x",$S$2-'Indicator Date hidden'!T103)</f>
        <v>0</v>
      </c>
      <c r="T102" s="25">
        <f>IF('Indicator Date hidden'!U103="x","x",$T$2-'Indicator Date hidden'!U103)</f>
        <v>0</v>
      </c>
      <c r="U102" s="25" t="str">
        <f>IF('Indicator Date hidden'!V103="x","x",$U$2-'Indicator Date hidden'!V103)</f>
        <v>x</v>
      </c>
      <c r="V102" s="25">
        <f>IF('Indicator Date hidden'!W103="x","x",$V$2-'Indicator Date hidden'!W103)</f>
        <v>0</v>
      </c>
      <c r="W102" s="25" t="str">
        <f>IF('Indicator Date hidden'!X103="x","x",$W$2-'Indicator Date hidden'!X103)</f>
        <v>x</v>
      </c>
      <c r="X102" s="25">
        <f>IF('Indicator Date hidden'!Y103="x","x",$X$2-'Indicator Date hidden'!Y103)</f>
        <v>1</v>
      </c>
      <c r="Y102" s="25">
        <f>IF('Indicator Date hidden'!Z103="x","x",$Y$2-'Indicator Date hidden'!Z103)</f>
        <v>0</v>
      </c>
      <c r="Z102" s="25">
        <f>IF('Indicator Date hidden'!AA103="x","x",$Z$2-'Indicator Date hidden'!AA103)</f>
        <v>0</v>
      </c>
      <c r="AA102" s="25" t="str">
        <f>IF('Indicator Date hidden'!AB103="x","x",$AA$2-'Indicator Date hidden'!AB103)</f>
        <v>x</v>
      </c>
      <c r="AB102" s="25">
        <f>IF('Indicator Date hidden'!AC103="x","x",$AB$2-'Indicator Date hidden'!AC103)</f>
        <v>0</v>
      </c>
      <c r="AC102" s="25">
        <f>IF('Indicator Date hidden'!AD103="x","x",$AC$2-'Indicator Date hidden'!AD103)</f>
        <v>0</v>
      </c>
      <c r="AD102" s="25" t="str">
        <f>IF('Indicator Date hidden'!AE103="x","x",$AD$2-'Indicator Date hidden'!AE103)</f>
        <v>x</v>
      </c>
      <c r="AE102" s="25">
        <f>IF('Indicator Date hidden'!AF103="x","x",$AE$2-'Indicator Date hidden'!AF103)</f>
        <v>0</v>
      </c>
      <c r="AF102" s="25">
        <f>IF('Indicator Date hidden'!AG103="x","x",$AF$2-'Indicator Date hidden'!AG103)</f>
        <v>1</v>
      </c>
      <c r="AG102" s="25">
        <f>IF('Indicator Date hidden'!AH103="x","x",$AG$2-'Indicator Date hidden'!AH103)</f>
        <v>0</v>
      </c>
      <c r="AH102" s="25">
        <f>IF('Indicator Date hidden'!AI103="x","x",$AH$2-'Indicator Date hidden'!AI103)</f>
        <v>0</v>
      </c>
      <c r="AI102" s="25">
        <f>IF('Indicator Date hidden'!AJ103="x","x",$AI$2-'Indicator Date hidden'!AJ103)</f>
        <v>0</v>
      </c>
      <c r="AJ102" s="25" t="str">
        <f>IF('Indicator Date hidden'!AK103="x","x",$AJ$2-'Indicator Date hidden'!AK103)</f>
        <v>x</v>
      </c>
      <c r="AK102" s="25">
        <f>IF('Indicator Date hidden'!AL103="x","x",$AK$2-'Indicator Date hidden'!AL103)</f>
        <v>1</v>
      </c>
      <c r="AL102" s="25">
        <f>IF('Indicator Date hidden'!AM103="x","x",$AL$2-'Indicator Date hidden'!AM103)</f>
        <v>0</v>
      </c>
      <c r="AM102" s="25">
        <f>IF('Indicator Date hidden'!AN103="x","x",$AM$2-'Indicator Date hidden'!AN103)</f>
        <v>0</v>
      </c>
      <c r="AN102" s="25">
        <f>IF('Indicator Date hidden'!AO103="x","x",$AN$2-'Indicator Date hidden'!AO103)</f>
        <v>0</v>
      </c>
      <c r="AO102" s="25">
        <f>IF('Indicator Date hidden'!AP103="x","x",$AO$2-'Indicator Date hidden'!AP103)</f>
        <v>0</v>
      </c>
      <c r="AP102" s="25">
        <f>IF('Indicator Date hidden'!AQ103="x","x",$AP$2-'Indicator Date hidden'!AQ103)</f>
        <v>0</v>
      </c>
      <c r="AQ102" s="25" t="str">
        <f>IF('Indicator Date hidden'!AR103="x","x",$AQ$2-'Indicator Date hidden'!AR103)</f>
        <v>x</v>
      </c>
      <c r="AR102" s="25">
        <f>IF('Indicator Date hidden'!AS103="x","x",$AR$2-'Indicator Date hidden'!AS103)</f>
        <v>0</v>
      </c>
      <c r="AS102" s="25">
        <f>IF('Indicator Date hidden'!AT103="x","x",$AS$2-'Indicator Date hidden'!AT103)</f>
        <v>0</v>
      </c>
      <c r="AT102" s="25">
        <f>IF('Indicator Date hidden'!AU103="x","x",$AT$2-'Indicator Date hidden'!AU103)</f>
        <v>0</v>
      </c>
      <c r="AU102" s="25" t="str">
        <f>IF('Indicator Date hidden'!AV103="x","x",$AU$2-'Indicator Date hidden'!AV103)</f>
        <v>x</v>
      </c>
      <c r="AV102" s="25">
        <f>IF('Indicator Date hidden'!AW103="x","x",$AV$2-'Indicator Date hidden'!AW103)</f>
        <v>0</v>
      </c>
      <c r="AW102" s="25">
        <f>IF('Indicator Date hidden'!AX103="x","x",$AW$2-'Indicator Date hidden'!AX103)</f>
        <v>0</v>
      </c>
      <c r="AX102" s="25">
        <f>IF('Indicator Date hidden'!AY103="x","x",$AX$2-'Indicator Date hidden'!AY103)</f>
        <v>0</v>
      </c>
      <c r="AY102" s="25">
        <f>IF('Indicator Date hidden'!AZ103="x","x",$AY$2-'Indicator Date hidden'!AZ103)</f>
        <v>0</v>
      </c>
      <c r="AZ102" s="25">
        <f>IF('Indicator Date hidden'!BA103="x","x",$AZ$2-'Indicator Date hidden'!BA103)</f>
        <v>0</v>
      </c>
      <c r="BA102">
        <f t="shared" si="15"/>
        <v>3</v>
      </c>
      <c r="BB102" s="26">
        <f t="shared" si="16"/>
        <v>6.9767441860465115E-2</v>
      </c>
      <c r="BC102">
        <f t="shared" si="17"/>
        <v>3</v>
      </c>
      <c r="BD102" s="26">
        <f t="shared" si="18"/>
        <v>0.25475467790937961</v>
      </c>
      <c r="BE102" s="28">
        <f t="shared" si="19"/>
        <v>0</v>
      </c>
    </row>
    <row r="103" spans="1:57" x14ac:dyDescent="0.35">
      <c r="A103" t="s">
        <v>10309</v>
      </c>
      <c r="B103" s="25">
        <f>IF('Indicator Date hidden'!C104="x","x",$B$2-'Indicator Date hidden'!C104)</f>
        <v>0</v>
      </c>
      <c r="C103" s="25">
        <f>IF('Indicator Date hidden'!D104="x","x",$C$2-'Indicator Date hidden'!D104)</f>
        <v>0</v>
      </c>
      <c r="D103" s="25">
        <f>IF('Indicator Date hidden'!E104="x","x",$D$2-'Indicator Date hidden'!E104)</f>
        <v>0</v>
      </c>
      <c r="E103" s="25">
        <f>IF('Indicator Date hidden'!F104="x","x",$E$2-'Indicator Date hidden'!F104)</f>
        <v>0</v>
      </c>
      <c r="F103" s="25">
        <f>IF('Indicator Date hidden'!G104="x","x",$F$2-'Indicator Date hidden'!G104)</f>
        <v>0</v>
      </c>
      <c r="G103" s="25">
        <f>IF('Indicator Date hidden'!H104="x","x",$G$2-'Indicator Date hidden'!H104)</f>
        <v>0</v>
      </c>
      <c r="H103" s="25">
        <f>IF('Indicator Date hidden'!I104="x","x",$H$2-'Indicator Date hidden'!I104)</f>
        <v>0</v>
      </c>
      <c r="I103" s="25">
        <f>IF('Indicator Date hidden'!J104="x","x",$I$2-'Indicator Date hidden'!J104)</f>
        <v>0</v>
      </c>
      <c r="J103" s="25">
        <f>IF('Indicator Date hidden'!K104="x","x",$J$2-'Indicator Date hidden'!K104)</f>
        <v>0</v>
      </c>
      <c r="K103" s="25">
        <f>IF('Indicator Date hidden'!L104="x","x",$K$2-'Indicator Date hidden'!L104)</f>
        <v>0</v>
      </c>
      <c r="L103" s="25">
        <f>IF('Indicator Date hidden'!M104="x","x",$L$2-'Indicator Date hidden'!M104)</f>
        <v>0</v>
      </c>
      <c r="M103" s="25">
        <f>IF('Indicator Date hidden'!N104="x","x",$M$2-'Indicator Date hidden'!N104)</f>
        <v>0</v>
      </c>
      <c r="N103" s="25">
        <f>IF('Indicator Date hidden'!O104="x","x",$N$2-'Indicator Date hidden'!O104)</f>
        <v>0</v>
      </c>
      <c r="O103" s="25">
        <f>IF('Indicator Date hidden'!P104="x","x",$O$2-'Indicator Date hidden'!P104)</f>
        <v>0</v>
      </c>
      <c r="P103" s="25">
        <f>IF('Indicator Date hidden'!Q104="x","x",$P$2-'Indicator Date hidden'!Q104)</f>
        <v>0</v>
      </c>
      <c r="Q103" s="25">
        <f>IF('Indicator Date hidden'!R104="x","x",$Q$2-'Indicator Date hidden'!R104)</f>
        <v>5</v>
      </c>
      <c r="R103" s="25">
        <f>IF('Indicator Date hidden'!S104="x","x",$R$2-'Indicator Date hidden'!S104)</f>
        <v>0</v>
      </c>
      <c r="S103" s="25">
        <f>IF('Indicator Date hidden'!T104="x","x",$S$2-'Indicator Date hidden'!T104)</f>
        <v>0</v>
      </c>
      <c r="T103" s="25">
        <f>IF('Indicator Date hidden'!U104="x","x",$T$2-'Indicator Date hidden'!U104)</f>
        <v>0</v>
      </c>
      <c r="U103" s="25">
        <f>IF('Indicator Date hidden'!V104="x","x",$U$2-'Indicator Date hidden'!V104)</f>
        <v>0</v>
      </c>
      <c r="V103" s="25">
        <f>IF('Indicator Date hidden'!W104="x","x",$V$2-'Indicator Date hidden'!W104)</f>
        <v>0</v>
      </c>
      <c r="W103" s="25">
        <f>IF('Indicator Date hidden'!X104="x","x",$W$2-'Indicator Date hidden'!X104)</f>
        <v>10</v>
      </c>
      <c r="X103" s="25">
        <f>IF('Indicator Date hidden'!Y104="x","x",$X$2-'Indicator Date hidden'!Y104)</f>
        <v>4</v>
      </c>
      <c r="Y103" s="25">
        <f>IF('Indicator Date hidden'!Z104="x","x",$Y$2-'Indicator Date hidden'!Z104)</f>
        <v>0</v>
      </c>
      <c r="Z103" s="25">
        <f>IF('Indicator Date hidden'!AA104="x","x",$Z$2-'Indicator Date hidden'!AA104)</f>
        <v>0</v>
      </c>
      <c r="AA103" s="25">
        <f>IF('Indicator Date hidden'!AB104="x","x",$AA$2-'Indicator Date hidden'!AB104)</f>
        <v>0</v>
      </c>
      <c r="AB103" s="25">
        <f>IF('Indicator Date hidden'!AC104="x","x",$AB$2-'Indicator Date hidden'!AC104)</f>
        <v>0</v>
      </c>
      <c r="AC103" s="25">
        <f>IF('Indicator Date hidden'!AD104="x","x",$AC$2-'Indicator Date hidden'!AD104)</f>
        <v>0</v>
      </c>
      <c r="AD103" s="25">
        <f>IF('Indicator Date hidden'!AE104="x","x",$AD$2-'Indicator Date hidden'!AE104)</f>
        <v>0</v>
      </c>
      <c r="AE103" s="25" t="str">
        <f>IF('Indicator Date hidden'!AF104="x","x",$AE$2-'Indicator Date hidden'!AF104)</f>
        <v>x</v>
      </c>
      <c r="AF103" s="25">
        <f>IF('Indicator Date hidden'!AG104="x","x",$AF$2-'Indicator Date hidden'!AG104)</f>
        <v>3</v>
      </c>
      <c r="AG103" s="25">
        <f>IF('Indicator Date hidden'!AH104="x","x",$AG$2-'Indicator Date hidden'!AH104)</f>
        <v>0</v>
      </c>
      <c r="AH103" s="25">
        <f>IF('Indicator Date hidden'!AI104="x","x",$AH$2-'Indicator Date hidden'!AI104)</f>
        <v>0</v>
      </c>
      <c r="AI103" s="25">
        <f>IF('Indicator Date hidden'!AJ104="x","x",$AI$2-'Indicator Date hidden'!AJ104)</f>
        <v>0</v>
      </c>
      <c r="AJ103" s="25" t="str">
        <f>IF('Indicator Date hidden'!AK104="x","x",$AJ$2-'Indicator Date hidden'!AK104)</f>
        <v>x</v>
      </c>
      <c r="AK103" s="25">
        <f>IF('Indicator Date hidden'!AL104="x","x",$AK$2-'Indicator Date hidden'!AL104)</f>
        <v>1</v>
      </c>
      <c r="AL103" s="25">
        <f>IF('Indicator Date hidden'!AM104="x","x",$AL$2-'Indicator Date hidden'!AM104)</f>
        <v>0</v>
      </c>
      <c r="AM103" s="25">
        <f>IF('Indicator Date hidden'!AN104="x","x",$AM$2-'Indicator Date hidden'!AN104)</f>
        <v>0</v>
      </c>
      <c r="AN103" s="25">
        <f>IF('Indicator Date hidden'!AO104="x","x",$AN$2-'Indicator Date hidden'!AO104)</f>
        <v>0</v>
      </c>
      <c r="AO103" s="25">
        <f>IF('Indicator Date hidden'!AP104="x","x",$AO$2-'Indicator Date hidden'!AP104)</f>
        <v>0</v>
      </c>
      <c r="AP103" s="25">
        <f>IF('Indicator Date hidden'!AQ104="x","x",$AP$2-'Indicator Date hidden'!AQ104)</f>
        <v>0</v>
      </c>
      <c r="AQ103" s="25">
        <f>IF('Indicator Date hidden'!AR104="x","x",$AQ$2-'Indicator Date hidden'!AR104)</f>
        <v>0</v>
      </c>
      <c r="AR103" s="25">
        <f>IF('Indicator Date hidden'!AS104="x","x",$AR$2-'Indicator Date hidden'!AS104)</f>
        <v>0</v>
      </c>
      <c r="AS103" s="25">
        <f>IF('Indicator Date hidden'!AT104="x","x",$AS$2-'Indicator Date hidden'!AT104)</f>
        <v>0</v>
      </c>
      <c r="AT103" s="25">
        <f>IF('Indicator Date hidden'!AU104="x","x",$AT$2-'Indicator Date hidden'!AU104)</f>
        <v>0</v>
      </c>
      <c r="AU103" s="25">
        <f>IF('Indicator Date hidden'!AV104="x","x",$AU$2-'Indicator Date hidden'!AV104)</f>
        <v>5</v>
      </c>
      <c r="AV103" s="25">
        <f>IF('Indicator Date hidden'!AW104="x","x",$AV$2-'Indicator Date hidden'!AW104)</f>
        <v>0</v>
      </c>
      <c r="AW103" s="25">
        <f>IF('Indicator Date hidden'!AX104="x","x",$AW$2-'Indicator Date hidden'!AX104)</f>
        <v>0</v>
      </c>
      <c r="AX103" s="25">
        <f>IF('Indicator Date hidden'!AY104="x","x",$AX$2-'Indicator Date hidden'!AY104)</f>
        <v>0</v>
      </c>
      <c r="AY103" s="25">
        <f>IF('Indicator Date hidden'!AZ104="x","x",$AY$2-'Indicator Date hidden'!AZ104)</f>
        <v>0</v>
      </c>
      <c r="AZ103" s="25">
        <f>IF('Indicator Date hidden'!BA104="x","x",$AZ$2-'Indicator Date hidden'!BA104)</f>
        <v>0</v>
      </c>
      <c r="BA103">
        <f t="shared" si="15"/>
        <v>28</v>
      </c>
      <c r="BB103" s="26">
        <f t="shared" si="16"/>
        <v>0.5714285714285714</v>
      </c>
      <c r="BC103">
        <f t="shared" si="17"/>
        <v>6</v>
      </c>
      <c r="BD103" s="26">
        <f t="shared" si="18"/>
        <v>1.8070158058105026</v>
      </c>
      <c r="BE103" s="28">
        <f t="shared" si="19"/>
        <v>0</v>
      </c>
    </row>
    <row r="104" spans="1:57" x14ac:dyDescent="0.35">
      <c r="A104" t="s">
        <v>10329</v>
      </c>
      <c r="B104" s="25">
        <f>IF('Indicator Date hidden'!C105="x","x",$B$2-'Indicator Date hidden'!C105)</f>
        <v>0</v>
      </c>
      <c r="C104" s="25">
        <f>IF('Indicator Date hidden'!D105="x","x",$C$2-'Indicator Date hidden'!D105)</f>
        <v>0</v>
      </c>
      <c r="D104" s="25">
        <f>IF('Indicator Date hidden'!E105="x","x",$D$2-'Indicator Date hidden'!E105)</f>
        <v>0</v>
      </c>
      <c r="E104" s="25">
        <f>IF('Indicator Date hidden'!F105="x","x",$E$2-'Indicator Date hidden'!F105)</f>
        <v>0</v>
      </c>
      <c r="F104" s="25">
        <f>IF('Indicator Date hidden'!G105="x","x",$F$2-'Indicator Date hidden'!G105)</f>
        <v>0</v>
      </c>
      <c r="G104" s="25">
        <f>IF('Indicator Date hidden'!H105="x","x",$G$2-'Indicator Date hidden'!H105)</f>
        <v>0</v>
      </c>
      <c r="H104" s="25">
        <f>IF('Indicator Date hidden'!I105="x","x",$H$2-'Indicator Date hidden'!I105)</f>
        <v>0</v>
      </c>
      <c r="I104" s="25">
        <f>IF('Indicator Date hidden'!J105="x","x",$I$2-'Indicator Date hidden'!J105)</f>
        <v>0</v>
      </c>
      <c r="J104" s="25">
        <f>IF('Indicator Date hidden'!K105="x","x",$J$2-'Indicator Date hidden'!K105)</f>
        <v>0</v>
      </c>
      <c r="K104" s="25">
        <f>IF('Indicator Date hidden'!L105="x","x",$K$2-'Indicator Date hidden'!L105)</f>
        <v>0</v>
      </c>
      <c r="L104" s="25">
        <f>IF('Indicator Date hidden'!M105="x","x",$L$2-'Indicator Date hidden'!M105)</f>
        <v>0</v>
      </c>
      <c r="M104" s="25">
        <f>IF('Indicator Date hidden'!N105="x","x",$M$2-'Indicator Date hidden'!N105)</f>
        <v>0</v>
      </c>
      <c r="N104" s="25">
        <f>IF('Indicator Date hidden'!O105="x","x",$N$2-'Indicator Date hidden'!O105)</f>
        <v>0</v>
      </c>
      <c r="O104" s="25">
        <f>IF('Indicator Date hidden'!P105="x","x",$O$2-'Indicator Date hidden'!P105)</f>
        <v>0</v>
      </c>
      <c r="P104" s="25">
        <f>IF('Indicator Date hidden'!Q105="x","x",$P$2-'Indicator Date hidden'!Q105)</f>
        <v>0</v>
      </c>
      <c r="Q104" s="25">
        <f>IF('Indicator Date hidden'!R105="x","x",$Q$2-'Indicator Date hidden'!R105)</f>
        <v>4</v>
      </c>
      <c r="R104" s="25">
        <f>IF('Indicator Date hidden'!S105="x","x",$R$2-'Indicator Date hidden'!S105)</f>
        <v>0</v>
      </c>
      <c r="S104" s="25">
        <f>IF('Indicator Date hidden'!T105="x","x",$S$2-'Indicator Date hidden'!T105)</f>
        <v>0</v>
      </c>
      <c r="T104" s="25">
        <f>IF('Indicator Date hidden'!U105="x","x",$T$2-'Indicator Date hidden'!U105)</f>
        <v>0</v>
      </c>
      <c r="U104" s="25">
        <f>IF('Indicator Date hidden'!V105="x","x",$U$2-'Indicator Date hidden'!V105)</f>
        <v>0</v>
      </c>
      <c r="V104" s="25">
        <f>IF('Indicator Date hidden'!W105="x","x",$V$2-'Indicator Date hidden'!W105)</f>
        <v>0</v>
      </c>
      <c r="W104" s="25">
        <f>IF('Indicator Date hidden'!X105="x","x",$W$2-'Indicator Date hidden'!X105)</f>
        <v>0</v>
      </c>
      <c r="X104" s="25">
        <f>IF('Indicator Date hidden'!Y105="x","x",$X$2-'Indicator Date hidden'!Y105)</f>
        <v>4</v>
      </c>
      <c r="Y104" s="25">
        <f>IF('Indicator Date hidden'!Z105="x","x",$Y$2-'Indicator Date hidden'!Z105)</f>
        <v>0</v>
      </c>
      <c r="Z104" s="25">
        <f>IF('Indicator Date hidden'!AA105="x","x",$Z$2-'Indicator Date hidden'!AA105)</f>
        <v>0</v>
      </c>
      <c r="AA104" s="25">
        <f>IF('Indicator Date hidden'!AB105="x","x",$AA$2-'Indicator Date hidden'!AB105)</f>
        <v>0</v>
      </c>
      <c r="AB104" s="25">
        <f>IF('Indicator Date hidden'!AC105="x","x",$AB$2-'Indicator Date hidden'!AC105)</f>
        <v>0</v>
      </c>
      <c r="AC104" s="25">
        <f>IF('Indicator Date hidden'!AD105="x","x",$AC$2-'Indicator Date hidden'!AD105)</f>
        <v>0</v>
      </c>
      <c r="AD104" s="25">
        <f>IF('Indicator Date hidden'!AE105="x","x",$AD$2-'Indicator Date hidden'!AE105)</f>
        <v>0</v>
      </c>
      <c r="AE104" s="25">
        <f>IF('Indicator Date hidden'!AF105="x","x",$AE$2-'Indicator Date hidden'!AF105)</f>
        <v>0</v>
      </c>
      <c r="AF104" s="25">
        <f>IF('Indicator Date hidden'!AG105="x","x",$AF$2-'Indicator Date hidden'!AG105)</f>
        <v>3</v>
      </c>
      <c r="AG104" s="25">
        <f>IF('Indicator Date hidden'!AH105="x","x",$AG$2-'Indicator Date hidden'!AH105)</f>
        <v>0</v>
      </c>
      <c r="AH104" s="25">
        <f>IF('Indicator Date hidden'!AI105="x","x",$AH$2-'Indicator Date hidden'!AI105)</f>
        <v>0</v>
      </c>
      <c r="AI104" s="25">
        <f>IF('Indicator Date hidden'!AJ105="x","x",$AI$2-'Indicator Date hidden'!AJ105)</f>
        <v>0</v>
      </c>
      <c r="AJ104" s="25" t="str">
        <f>IF('Indicator Date hidden'!AK105="x","x",$AJ$2-'Indicator Date hidden'!AK105)</f>
        <v>x</v>
      </c>
      <c r="AK104" s="25">
        <f>IF('Indicator Date hidden'!AL105="x","x",$AK$2-'Indicator Date hidden'!AL105)</f>
        <v>1</v>
      </c>
      <c r="AL104" s="25">
        <f>IF('Indicator Date hidden'!AM105="x","x",$AL$2-'Indicator Date hidden'!AM105)</f>
        <v>0</v>
      </c>
      <c r="AM104" s="25">
        <f>IF('Indicator Date hidden'!AN105="x","x",$AM$2-'Indicator Date hidden'!AN105)</f>
        <v>0</v>
      </c>
      <c r="AN104" s="25">
        <f>IF('Indicator Date hidden'!AO105="x","x",$AN$2-'Indicator Date hidden'!AO105)</f>
        <v>0</v>
      </c>
      <c r="AO104" s="25">
        <f>IF('Indicator Date hidden'!AP105="x","x",$AO$2-'Indicator Date hidden'!AP105)</f>
        <v>1</v>
      </c>
      <c r="AP104" s="25">
        <f>IF('Indicator Date hidden'!AQ105="x","x",$AP$2-'Indicator Date hidden'!AQ105)</f>
        <v>1</v>
      </c>
      <c r="AQ104" s="25">
        <f>IF('Indicator Date hidden'!AR105="x","x",$AQ$2-'Indicator Date hidden'!AR105)</f>
        <v>0</v>
      </c>
      <c r="AR104" s="25">
        <f>IF('Indicator Date hidden'!AS105="x","x",$AR$2-'Indicator Date hidden'!AS105)</f>
        <v>0</v>
      </c>
      <c r="AS104" s="25">
        <f>IF('Indicator Date hidden'!AT105="x","x",$AS$2-'Indicator Date hidden'!AT105)</f>
        <v>0</v>
      </c>
      <c r="AT104" s="25">
        <f>IF('Indicator Date hidden'!AU105="x","x",$AT$2-'Indicator Date hidden'!AU105)</f>
        <v>0</v>
      </c>
      <c r="AU104" s="25">
        <f>IF('Indicator Date hidden'!AV105="x","x",$AU$2-'Indicator Date hidden'!AV105)</f>
        <v>4</v>
      </c>
      <c r="AV104" s="25">
        <f>IF('Indicator Date hidden'!AW105="x","x",$AV$2-'Indicator Date hidden'!AW105)</f>
        <v>0</v>
      </c>
      <c r="AW104" s="25">
        <f>IF('Indicator Date hidden'!AX105="x","x",$AW$2-'Indicator Date hidden'!AX105)</f>
        <v>0</v>
      </c>
      <c r="AX104" s="25">
        <f>IF('Indicator Date hidden'!AY105="x","x",$AX$2-'Indicator Date hidden'!AY105)</f>
        <v>0</v>
      </c>
      <c r="AY104" s="25">
        <f>IF('Indicator Date hidden'!AZ105="x","x",$AY$2-'Indicator Date hidden'!AZ105)</f>
        <v>0</v>
      </c>
      <c r="AZ104" s="25">
        <f>IF('Indicator Date hidden'!BA105="x","x",$AZ$2-'Indicator Date hidden'!BA105)</f>
        <v>0</v>
      </c>
      <c r="BA104">
        <f t="shared" si="15"/>
        <v>18</v>
      </c>
      <c r="BB104" s="26">
        <f t="shared" si="16"/>
        <v>0.36</v>
      </c>
      <c r="BC104">
        <f t="shared" si="17"/>
        <v>7</v>
      </c>
      <c r="BD104" s="26">
        <f t="shared" si="18"/>
        <v>1.034601372510205</v>
      </c>
      <c r="BE104" s="28">
        <f t="shared" si="19"/>
        <v>0</v>
      </c>
    </row>
    <row r="105" spans="1:57" x14ac:dyDescent="0.35">
      <c r="A105" t="s">
        <v>10330</v>
      </c>
      <c r="B105" s="25">
        <f>IF('Indicator Date hidden'!C106="x","x",$B$2-'Indicator Date hidden'!C106)</f>
        <v>0</v>
      </c>
      <c r="C105" s="25">
        <f>IF('Indicator Date hidden'!D106="x","x",$C$2-'Indicator Date hidden'!D106)</f>
        <v>0</v>
      </c>
      <c r="D105" s="25">
        <f>IF('Indicator Date hidden'!E106="x","x",$D$2-'Indicator Date hidden'!E106)</f>
        <v>0</v>
      </c>
      <c r="E105" s="25">
        <f>IF('Indicator Date hidden'!F106="x","x",$E$2-'Indicator Date hidden'!F106)</f>
        <v>0</v>
      </c>
      <c r="F105" s="25">
        <f>IF('Indicator Date hidden'!G106="x","x",$F$2-'Indicator Date hidden'!G106)</f>
        <v>0</v>
      </c>
      <c r="G105" s="25">
        <f>IF('Indicator Date hidden'!H106="x","x",$G$2-'Indicator Date hidden'!H106)</f>
        <v>0</v>
      </c>
      <c r="H105" s="25">
        <f>IF('Indicator Date hidden'!I106="x","x",$H$2-'Indicator Date hidden'!I106)</f>
        <v>0</v>
      </c>
      <c r="I105" s="25">
        <f>IF('Indicator Date hidden'!J106="x","x",$I$2-'Indicator Date hidden'!J106)</f>
        <v>0</v>
      </c>
      <c r="J105" s="25">
        <f>IF('Indicator Date hidden'!K106="x","x",$J$2-'Indicator Date hidden'!K106)</f>
        <v>0</v>
      </c>
      <c r="K105" s="25">
        <f>IF('Indicator Date hidden'!L106="x","x",$K$2-'Indicator Date hidden'!L106)</f>
        <v>0</v>
      </c>
      <c r="L105" s="25">
        <f>IF('Indicator Date hidden'!M106="x","x",$L$2-'Indicator Date hidden'!M106)</f>
        <v>0</v>
      </c>
      <c r="M105" s="25">
        <f>IF('Indicator Date hidden'!N106="x","x",$M$2-'Indicator Date hidden'!N106)</f>
        <v>0</v>
      </c>
      <c r="N105" s="25">
        <f>IF('Indicator Date hidden'!O106="x","x",$N$2-'Indicator Date hidden'!O106)</f>
        <v>0</v>
      </c>
      <c r="O105" s="25">
        <f>IF('Indicator Date hidden'!P106="x","x",$O$2-'Indicator Date hidden'!P106)</f>
        <v>0</v>
      </c>
      <c r="P105" s="25">
        <f>IF('Indicator Date hidden'!Q106="x","x",$P$2-'Indicator Date hidden'!Q106)</f>
        <v>0</v>
      </c>
      <c r="Q105" s="25" t="str">
        <f>IF('Indicator Date hidden'!R106="x","x",$Q$2-'Indicator Date hidden'!R106)</f>
        <v>x</v>
      </c>
      <c r="R105" s="25">
        <f>IF('Indicator Date hidden'!S106="x","x",$R$2-'Indicator Date hidden'!S106)</f>
        <v>0</v>
      </c>
      <c r="S105" s="25">
        <f>IF('Indicator Date hidden'!T106="x","x",$S$2-'Indicator Date hidden'!T106)</f>
        <v>0</v>
      </c>
      <c r="T105" s="25">
        <f>IF('Indicator Date hidden'!U106="x","x",$T$2-'Indicator Date hidden'!U106)</f>
        <v>0</v>
      </c>
      <c r="U105" s="25" t="str">
        <f>IF('Indicator Date hidden'!V106="x","x",$U$2-'Indicator Date hidden'!V106)</f>
        <v>x</v>
      </c>
      <c r="V105" s="25">
        <f>IF('Indicator Date hidden'!W106="x","x",$V$2-'Indicator Date hidden'!W106)</f>
        <v>0</v>
      </c>
      <c r="W105" s="25">
        <f>IF('Indicator Date hidden'!X106="x","x",$W$2-'Indicator Date hidden'!X106)</f>
        <v>8</v>
      </c>
      <c r="X105" s="25">
        <f>IF('Indicator Date hidden'!Y106="x","x",$X$2-'Indicator Date hidden'!Y106)</f>
        <v>4</v>
      </c>
      <c r="Y105" s="25">
        <f>IF('Indicator Date hidden'!Z106="x","x",$Y$2-'Indicator Date hidden'!Z106)</f>
        <v>0</v>
      </c>
      <c r="Z105" s="25">
        <f>IF('Indicator Date hidden'!AA106="x","x",$Z$2-'Indicator Date hidden'!AA106)</f>
        <v>0</v>
      </c>
      <c r="AA105" s="25">
        <f>IF('Indicator Date hidden'!AB106="x","x",$AA$2-'Indicator Date hidden'!AB106)</f>
        <v>0</v>
      </c>
      <c r="AB105" s="25">
        <f>IF('Indicator Date hidden'!AC106="x","x",$AB$2-'Indicator Date hidden'!AC106)</f>
        <v>0</v>
      </c>
      <c r="AC105" s="25">
        <f>IF('Indicator Date hidden'!AD106="x","x",$AC$2-'Indicator Date hidden'!AD106)</f>
        <v>0</v>
      </c>
      <c r="AD105" s="25">
        <f>IF('Indicator Date hidden'!AE106="x","x",$AD$2-'Indicator Date hidden'!AE106)</f>
        <v>0</v>
      </c>
      <c r="AE105" s="25">
        <f>IF('Indicator Date hidden'!AF106="x","x",$AE$2-'Indicator Date hidden'!AF106)</f>
        <v>0</v>
      </c>
      <c r="AF105" s="25">
        <f>IF('Indicator Date hidden'!AG106="x","x",$AF$2-'Indicator Date hidden'!AG106)</f>
        <v>4</v>
      </c>
      <c r="AG105" s="25">
        <f>IF('Indicator Date hidden'!AH106="x","x",$AG$2-'Indicator Date hidden'!AH106)</f>
        <v>0</v>
      </c>
      <c r="AH105" s="25">
        <f>IF('Indicator Date hidden'!AI106="x","x",$AH$2-'Indicator Date hidden'!AI106)</f>
        <v>0</v>
      </c>
      <c r="AI105" s="25">
        <f>IF('Indicator Date hidden'!AJ106="x","x",$AI$2-'Indicator Date hidden'!AJ106)</f>
        <v>0</v>
      </c>
      <c r="AJ105" s="25" t="str">
        <f>IF('Indicator Date hidden'!AK106="x","x",$AJ$2-'Indicator Date hidden'!AK106)</f>
        <v>x</v>
      </c>
      <c r="AK105" s="25">
        <f>IF('Indicator Date hidden'!AL106="x","x",$AK$2-'Indicator Date hidden'!AL106)</f>
        <v>1</v>
      </c>
      <c r="AL105" s="25">
        <f>IF('Indicator Date hidden'!AM106="x","x",$AL$2-'Indicator Date hidden'!AM106)</f>
        <v>0</v>
      </c>
      <c r="AM105" s="25">
        <f>IF('Indicator Date hidden'!AN106="x","x",$AM$2-'Indicator Date hidden'!AN106)</f>
        <v>0</v>
      </c>
      <c r="AN105" s="25">
        <f>IF('Indicator Date hidden'!AO106="x","x",$AN$2-'Indicator Date hidden'!AO106)</f>
        <v>0</v>
      </c>
      <c r="AO105" s="25">
        <f>IF('Indicator Date hidden'!AP106="x","x",$AO$2-'Indicator Date hidden'!AP106)</f>
        <v>0</v>
      </c>
      <c r="AP105" s="25">
        <f>IF('Indicator Date hidden'!AQ106="x","x",$AP$2-'Indicator Date hidden'!AQ106)</f>
        <v>0</v>
      </c>
      <c r="AQ105" s="25">
        <f>IF('Indicator Date hidden'!AR106="x","x",$AQ$2-'Indicator Date hidden'!AR106)</f>
        <v>4</v>
      </c>
      <c r="AR105" s="25">
        <f>IF('Indicator Date hidden'!AS106="x","x",$AR$2-'Indicator Date hidden'!AS106)</f>
        <v>0</v>
      </c>
      <c r="AS105" s="25">
        <f>IF('Indicator Date hidden'!AT106="x","x",$AS$2-'Indicator Date hidden'!AT106)</f>
        <v>0</v>
      </c>
      <c r="AT105" s="25">
        <f>IF('Indicator Date hidden'!AU106="x","x",$AT$2-'Indicator Date hidden'!AU106)</f>
        <v>0</v>
      </c>
      <c r="AU105" s="25">
        <f>IF('Indicator Date hidden'!AV106="x","x",$AU$2-'Indicator Date hidden'!AV106)</f>
        <v>4</v>
      </c>
      <c r="AV105" s="25">
        <f>IF('Indicator Date hidden'!AW106="x","x",$AV$2-'Indicator Date hidden'!AW106)</f>
        <v>0</v>
      </c>
      <c r="AW105" s="25">
        <f>IF('Indicator Date hidden'!AX106="x","x",$AW$2-'Indicator Date hidden'!AX106)</f>
        <v>0</v>
      </c>
      <c r="AX105" s="25">
        <f>IF('Indicator Date hidden'!AY106="x","x",$AX$2-'Indicator Date hidden'!AY106)</f>
        <v>0</v>
      </c>
      <c r="AY105" s="25">
        <f>IF('Indicator Date hidden'!AZ106="x","x",$AY$2-'Indicator Date hidden'!AZ106)</f>
        <v>0</v>
      </c>
      <c r="AZ105" s="25">
        <f>IF('Indicator Date hidden'!BA106="x","x",$AZ$2-'Indicator Date hidden'!BA106)</f>
        <v>0</v>
      </c>
      <c r="BA105">
        <f t="shared" si="15"/>
        <v>25</v>
      </c>
      <c r="BB105" s="26">
        <f t="shared" si="16"/>
        <v>0.52083333333333337</v>
      </c>
      <c r="BC105">
        <f t="shared" si="17"/>
        <v>6</v>
      </c>
      <c r="BD105" s="26">
        <f t="shared" si="18"/>
        <v>1.5544235712600631</v>
      </c>
      <c r="BE105" s="28">
        <f t="shared" si="19"/>
        <v>0</v>
      </c>
    </row>
    <row r="106" spans="1:57" x14ac:dyDescent="0.35">
      <c r="A106" t="s">
        <v>10311</v>
      </c>
      <c r="B106" s="25">
        <f>IF('Indicator Date hidden'!C107="x","x",$B$2-'Indicator Date hidden'!C107)</f>
        <v>0</v>
      </c>
      <c r="C106" s="25">
        <f>IF('Indicator Date hidden'!D107="x","x",$C$2-'Indicator Date hidden'!D107)</f>
        <v>0</v>
      </c>
      <c r="D106" s="25">
        <f>IF('Indicator Date hidden'!E107="x","x",$D$2-'Indicator Date hidden'!E107)</f>
        <v>0</v>
      </c>
      <c r="E106" s="25">
        <f>IF('Indicator Date hidden'!F107="x","x",$E$2-'Indicator Date hidden'!F107)</f>
        <v>0</v>
      </c>
      <c r="F106" s="25">
        <f>IF('Indicator Date hidden'!G107="x","x",$F$2-'Indicator Date hidden'!G107)</f>
        <v>0</v>
      </c>
      <c r="G106" s="25">
        <f>IF('Indicator Date hidden'!H107="x","x",$G$2-'Indicator Date hidden'!H107)</f>
        <v>0</v>
      </c>
      <c r="H106" s="25">
        <f>IF('Indicator Date hidden'!I107="x","x",$H$2-'Indicator Date hidden'!I107)</f>
        <v>0</v>
      </c>
      <c r="I106" s="25">
        <f>IF('Indicator Date hidden'!J107="x","x",$I$2-'Indicator Date hidden'!J107)</f>
        <v>0</v>
      </c>
      <c r="J106" s="25">
        <f>IF('Indicator Date hidden'!K107="x","x",$J$2-'Indicator Date hidden'!K107)</f>
        <v>0</v>
      </c>
      <c r="K106" s="25">
        <f>IF('Indicator Date hidden'!L107="x","x",$K$2-'Indicator Date hidden'!L107)</f>
        <v>0</v>
      </c>
      <c r="L106" s="25">
        <f>IF('Indicator Date hidden'!M107="x","x",$L$2-'Indicator Date hidden'!M107)</f>
        <v>0</v>
      </c>
      <c r="M106" s="25">
        <f>IF('Indicator Date hidden'!N107="x","x",$M$2-'Indicator Date hidden'!N107)</f>
        <v>0</v>
      </c>
      <c r="N106" s="25">
        <f>IF('Indicator Date hidden'!O107="x","x",$N$2-'Indicator Date hidden'!O107)</f>
        <v>0</v>
      </c>
      <c r="O106" s="25">
        <f>IF('Indicator Date hidden'!P107="x","x",$O$2-'Indicator Date hidden'!P107)</f>
        <v>0</v>
      </c>
      <c r="P106" s="25">
        <f>IF('Indicator Date hidden'!Q107="x","x",$P$2-'Indicator Date hidden'!Q107)</f>
        <v>0</v>
      </c>
      <c r="Q106" s="25">
        <f>IF('Indicator Date hidden'!R107="x","x",$Q$2-'Indicator Date hidden'!R107)</f>
        <v>5</v>
      </c>
      <c r="R106" s="25">
        <f>IF('Indicator Date hidden'!S107="x","x",$R$2-'Indicator Date hidden'!S107)</f>
        <v>0</v>
      </c>
      <c r="S106" s="25">
        <f>IF('Indicator Date hidden'!T107="x","x",$S$2-'Indicator Date hidden'!T107)</f>
        <v>0</v>
      </c>
      <c r="T106" s="25">
        <f>IF('Indicator Date hidden'!U107="x","x",$T$2-'Indicator Date hidden'!U107)</f>
        <v>0</v>
      </c>
      <c r="U106" s="25">
        <f>IF('Indicator Date hidden'!V107="x","x",$U$2-'Indicator Date hidden'!V107)</f>
        <v>0</v>
      </c>
      <c r="V106" s="25">
        <f>IF('Indicator Date hidden'!W107="x","x",$V$2-'Indicator Date hidden'!W107)</f>
        <v>0</v>
      </c>
      <c r="W106" s="25">
        <f>IF('Indicator Date hidden'!X107="x","x",$W$2-'Indicator Date hidden'!X107)</f>
        <v>5</v>
      </c>
      <c r="X106" s="25">
        <f>IF('Indicator Date hidden'!Y107="x","x",$X$2-'Indicator Date hidden'!Y107)</f>
        <v>4</v>
      </c>
      <c r="Y106" s="25">
        <f>IF('Indicator Date hidden'!Z107="x","x",$Y$2-'Indicator Date hidden'!Z107)</f>
        <v>0</v>
      </c>
      <c r="Z106" s="25">
        <f>IF('Indicator Date hidden'!AA107="x","x",$Z$2-'Indicator Date hidden'!AA107)</f>
        <v>0</v>
      </c>
      <c r="AA106" s="25">
        <f>IF('Indicator Date hidden'!AB107="x","x",$AA$2-'Indicator Date hidden'!AB107)</f>
        <v>1</v>
      </c>
      <c r="AB106" s="25">
        <f>IF('Indicator Date hidden'!AC107="x","x",$AB$2-'Indicator Date hidden'!AC107)</f>
        <v>0</v>
      </c>
      <c r="AC106" s="25">
        <f>IF('Indicator Date hidden'!AD107="x","x",$AC$2-'Indicator Date hidden'!AD107)</f>
        <v>0</v>
      </c>
      <c r="AD106" s="25" t="str">
        <f>IF('Indicator Date hidden'!AE107="x","x",$AD$2-'Indicator Date hidden'!AE107)</f>
        <v>x</v>
      </c>
      <c r="AE106" s="25">
        <f>IF('Indicator Date hidden'!AF107="x","x",$AE$2-'Indicator Date hidden'!AF107)</f>
        <v>0</v>
      </c>
      <c r="AF106" s="25">
        <f>IF('Indicator Date hidden'!AG107="x","x",$AF$2-'Indicator Date hidden'!AG107)</f>
        <v>4</v>
      </c>
      <c r="AG106" s="25">
        <f>IF('Indicator Date hidden'!AH107="x","x",$AG$2-'Indicator Date hidden'!AH107)</f>
        <v>0</v>
      </c>
      <c r="AH106" s="25">
        <f>IF('Indicator Date hidden'!AI107="x","x",$AH$2-'Indicator Date hidden'!AI107)</f>
        <v>0</v>
      </c>
      <c r="AI106" s="25">
        <f>IF('Indicator Date hidden'!AJ107="x","x",$AI$2-'Indicator Date hidden'!AJ107)</f>
        <v>0</v>
      </c>
      <c r="AJ106" s="25" t="str">
        <f>IF('Indicator Date hidden'!AK107="x","x",$AJ$2-'Indicator Date hidden'!AK107)</f>
        <v>x</v>
      </c>
      <c r="AK106" s="25" t="str">
        <f>IF('Indicator Date hidden'!AL107="x","x",$AK$2-'Indicator Date hidden'!AL107)</f>
        <v>x</v>
      </c>
      <c r="AL106" s="25">
        <f>IF('Indicator Date hidden'!AM107="x","x",$AL$2-'Indicator Date hidden'!AM107)</f>
        <v>0</v>
      </c>
      <c r="AM106" s="25">
        <f>IF('Indicator Date hidden'!AN107="x","x",$AM$2-'Indicator Date hidden'!AN107)</f>
        <v>0</v>
      </c>
      <c r="AN106" s="25">
        <f>IF('Indicator Date hidden'!AO107="x","x",$AN$2-'Indicator Date hidden'!AO107)</f>
        <v>0</v>
      </c>
      <c r="AO106" s="25">
        <f>IF('Indicator Date hidden'!AP107="x","x",$AO$2-'Indicator Date hidden'!AP107)</f>
        <v>1</v>
      </c>
      <c r="AP106" s="25">
        <f>IF('Indicator Date hidden'!AQ107="x","x",$AP$2-'Indicator Date hidden'!AQ107)</f>
        <v>1</v>
      </c>
      <c r="AQ106" s="25">
        <f>IF('Indicator Date hidden'!AR107="x","x",$AQ$2-'Indicator Date hidden'!AR107)</f>
        <v>4</v>
      </c>
      <c r="AR106" s="25">
        <f>IF('Indicator Date hidden'!AS107="x","x",$AR$2-'Indicator Date hidden'!AS107)</f>
        <v>0</v>
      </c>
      <c r="AS106" s="25" t="str">
        <f>IF('Indicator Date hidden'!AT107="x","x",$AS$2-'Indicator Date hidden'!AT107)</f>
        <v>x</v>
      </c>
      <c r="AT106" s="25">
        <f>IF('Indicator Date hidden'!AU107="x","x",$AT$2-'Indicator Date hidden'!AU107)</f>
        <v>0</v>
      </c>
      <c r="AU106" s="25">
        <f>IF('Indicator Date hidden'!AV107="x","x",$AU$2-'Indicator Date hidden'!AV107)</f>
        <v>8</v>
      </c>
      <c r="AV106" s="25">
        <f>IF('Indicator Date hidden'!AW107="x","x",$AV$2-'Indicator Date hidden'!AW107)</f>
        <v>0</v>
      </c>
      <c r="AW106" s="25">
        <f>IF('Indicator Date hidden'!AX107="x","x",$AW$2-'Indicator Date hidden'!AX107)</f>
        <v>0</v>
      </c>
      <c r="AX106" s="25">
        <f>IF('Indicator Date hidden'!AY107="x","x",$AX$2-'Indicator Date hidden'!AY107)</f>
        <v>0</v>
      </c>
      <c r="AY106" s="25">
        <f>IF('Indicator Date hidden'!AZ107="x","x",$AY$2-'Indicator Date hidden'!AZ107)</f>
        <v>0</v>
      </c>
      <c r="AZ106" s="25">
        <f>IF('Indicator Date hidden'!BA107="x","x",$AZ$2-'Indicator Date hidden'!BA107)</f>
        <v>0</v>
      </c>
      <c r="BA106">
        <f t="shared" si="15"/>
        <v>33</v>
      </c>
      <c r="BB106" s="26">
        <f t="shared" si="16"/>
        <v>0.7021276595744681</v>
      </c>
      <c r="BC106">
        <f t="shared" si="17"/>
        <v>9</v>
      </c>
      <c r="BD106" s="26">
        <f t="shared" si="18"/>
        <v>1.7371399044212934</v>
      </c>
      <c r="BE106" s="28">
        <f t="shared" si="19"/>
        <v>0</v>
      </c>
    </row>
    <row r="107" spans="1:57" x14ac:dyDescent="0.35">
      <c r="A107" t="s">
        <v>10317</v>
      </c>
      <c r="B107" s="25">
        <f>IF('Indicator Date hidden'!C108="x","x",$B$2-'Indicator Date hidden'!C108)</f>
        <v>0</v>
      </c>
      <c r="C107" s="25">
        <f>IF('Indicator Date hidden'!D108="x","x",$C$2-'Indicator Date hidden'!D108)</f>
        <v>0</v>
      </c>
      <c r="D107" s="25">
        <f>IF('Indicator Date hidden'!E108="x","x",$D$2-'Indicator Date hidden'!E108)</f>
        <v>0</v>
      </c>
      <c r="E107" s="25">
        <f>IF('Indicator Date hidden'!F108="x","x",$E$2-'Indicator Date hidden'!F108)</f>
        <v>0</v>
      </c>
      <c r="F107" s="25">
        <f>IF('Indicator Date hidden'!G108="x","x",$F$2-'Indicator Date hidden'!G108)</f>
        <v>0</v>
      </c>
      <c r="G107" s="25">
        <f>IF('Indicator Date hidden'!H108="x","x",$G$2-'Indicator Date hidden'!H108)</f>
        <v>0</v>
      </c>
      <c r="H107" s="25">
        <f>IF('Indicator Date hidden'!I108="x","x",$H$2-'Indicator Date hidden'!I108)</f>
        <v>0</v>
      </c>
      <c r="I107" s="25">
        <f>IF('Indicator Date hidden'!J108="x","x",$I$2-'Indicator Date hidden'!J108)</f>
        <v>0</v>
      </c>
      <c r="J107" s="25">
        <f>IF('Indicator Date hidden'!K108="x","x",$J$2-'Indicator Date hidden'!K108)</f>
        <v>0</v>
      </c>
      <c r="K107" s="25">
        <f>IF('Indicator Date hidden'!L108="x","x",$K$2-'Indicator Date hidden'!L108)</f>
        <v>0</v>
      </c>
      <c r="L107" s="25">
        <f>IF('Indicator Date hidden'!M108="x","x",$L$2-'Indicator Date hidden'!M108)</f>
        <v>0</v>
      </c>
      <c r="M107" s="25">
        <f>IF('Indicator Date hidden'!N108="x","x",$M$2-'Indicator Date hidden'!N108)</f>
        <v>0</v>
      </c>
      <c r="N107" s="25">
        <f>IF('Indicator Date hidden'!O108="x","x",$N$2-'Indicator Date hidden'!O108)</f>
        <v>0</v>
      </c>
      <c r="O107" s="25">
        <f>IF('Indicator Date hidden'!P108="x","x",$O$2-'Indicator Date hidden'!P108)</f>
        <v>0</v>
      </c>
      <c r="P107" s="25">
        <f>IF('Indicator Date hidden'!Q108="x","x",$P$2-'Indicator Date hidden'!Q108)</f>
        <v>0</v>
      </c>
      <c r="Q107" s="25">
        <f>IF('Indicator Date hidden'!R108="x","x",$Q$2-'Indicator Date hidden'!R108)</f>
        <v>1</v>
      </c>
      <c r="R107" s="25">
        <f>IF('Indicator Date hidden'!S108="x","x",$R$2-'Indicator Date hidden'!S108)</f>
        <v>0</v>
      </c>
      <c r="S107" s="25">
        <f>IF('Indicator Date hidden'!T108="x","x",$S$2-'Indicator Date hidden'!T108)</f>
        <v>0</v>
      </c>
      <c r="T107" s="25">
        <f>IF('Indicator Date hidden'!U108="x","x",$T$2-'Indicator Date hidden'!U108)</f>
        <v>0</v>
      </c>
      <c r="U107" s="25">
        <f>IF('Indicator Date hidden'!V108="x","x",$U$2-'Indicator Date hidden'!V108)</f>
        <v>0</v>
      </c>
      <c r="V107" s="25">
        <f>IF('Indicator Date hidden'!W108="x","x",$V$2-'Indicator Date hidden'!W108)</f>
        <v>0</v>
      </c>
      <c r="W107" s="25">
        <f>IF('Indicator Date hidden'!X108="x","x",$W$2-'Indicator Date hidden'!X108)</f>
        <v>8</v>
      </c>
      <c r="X107" s="25">
        <f>IF('Indicator Date hidden'!Y108="x","x",$X$2-'Indicator Date hidden'!Y108)</f>
        <v>4</v>
      </c>
      <c r="Y107" s="25">
        <f>IF('Indicator Date hidden'!Z108="x","x",$Y$2-'Indicator Date hidden'!Z108)</f>
        <v>0</v>
      </c>
      <c r="Z107" s="25">
        <f>IF('Indicator Date hidden'!AA108="x","x",$Z$2-'Indicator Date hidden'!AA108)</f>
        <v>0</v>
      </c>
      <c r="AA107" s="25">
        <f>IF('Indicator Date hidden'!AB108="x","x",$AA$2-'Indicator Date hidden'!AB108)</f>
        <v>0</v>
      </c>
      <c r="AB107" s="25">
        <f>IF('Indicator Date hidden'!AC108="x","x",$AB$2-'Indicator Date hidden'!AC108)</f>
        <v>0</v>
      </c>
      <c r="AC107" s="25">
        <f>IF('Indicator Date hidden'!AD108="x","x",$AC$2-'Indicator Date hidden'!AD108)</f>
        <v>0</v>
      </c>
      <c r="AD107" s="25">
        <f>IF('Indicator Date hidden'!AE108="x","x",$AD$2-'Indicator Date hidden'!AE108)</f>
        <v>0</v>
      </c>
      <c r="AE107" s="25">
        <f>IF('Indicator Date hidden'!AF108="x","x",$AE$2-'Indicator Date hidden'!AF108)</f>
        <v>0</v>
      </c>
      <c r="AF107" s="25">
        <f>IF('Indicator Date hidden'!AG108="x","x",$AF$2-'Indicator Date hidden'!AG108)</f>
        <v>3</v>
      </c>
      <c r="AG107" s="25">
        <f>IF('Indicator Date hidden'!AH108="x","x",$AG$2-'Indicator Date hidden'!AH108)</f>
        <v>0</v>
      </c>
      <c r="AH107" s="25">
        <f>IF('Indicator Date hidden'!AI108="x","x",$AH$2-'Indicator Date hidden'!AI108)</f>
        <v>0</v>
      </c>
      <c r="AI107" s="25">
        <f>IF('Indicator Date hidden'!AJ108="x","x",$AI$2-'Indicator Date hidden'!AJ108)</f>
        <v>0</v>
      </c>
      <c r="AJ107" s="25">
        <f>IF('Indicator Date hidden'!AK108="x","x",$AJ$2-'Indicator Date hidden'!AK108)</f>
        <v>0</v>
      </c>
      <c r="AK107" s="25">
        <f>IF('Indicator Date hidden'!AL108="x","x",$AK$2-'Indicator Date hidden'!AL108)</f>
        <v>1</v>
      </c>
      <c r="AL107" s="25">
        <f>IF('Indicator Date hidden'!AM108="x","x",$AL$2-'Indicator Date hidden'!AM108)</f>
        <v>0</v>
      </c>
      <c r="AM107" s="25">
        <f>IF('Indicator Date hidden'!AN108="x","x",$AM$2-'Indicator Date hidden'!AN108)</f>
        <v>0</v>
      </c>
      <c r="AN107" s="25">
        <f>IF('Indicator Date hidden'!AO108="x","x",$AN$2-'Indicator Date hidden'!AO108)</f>
        <v>0</v>
      </c>
      <c r="AO107" s="25">
        <f>IF('Indicator Date hidden'!AP108="x","x",$AO$2-'Indicator Date hidden'!AP108)</f>
        <v>0</v>
      </c>
      <c r="AP107" s="25">
        <f>IF('Indicator Date hidden'!AQ108="x","x",$AP$2-'Indicator Date hidden'!AQ108)</f>
        <v>0</v>
      </c>
      <c r="AQ107" s="25">
        <f>IF('Indicator Date hidden'!AR108="x","x",$AQ$2-'Indicator Date hidden'!AR108)</f>
        <v>0</v>
      </c>
      <c r="AR107" s="25">
        <f>IF('Indicator Date hidden'!AS108="x","x",$AR$2-'Indicator Date hidden'!AS108)</f>
        <v>0</v>
      </c>
      <c r="AS107" s="25">
        <f>IF('Indicator Date hidden'!AT108="x","x",$AS$2-'Indicator Date hidden'!AT108)</f>
        <v>0</v>
      </c>
      <c r="AT107" s="25">
        <f>IF('Indicator Date hidden'!AU108="x","x",$AT$2-'Indicator Date hidden'!AU108)</f>
        <v>0</v>
      </c>
      <c r="AU107" s="25">
        <f>IF('Indicator Date hidden'!AV108="x","x",$AU$2-'Indicator Date hidden'!AV108)</f>
        <v>3</v>
      </c>
      <c r="AV107" s="25">
        <f>IF('Indicator Date hidden'!AW108="x","x",$AV$2-'Indicator Date hidden'!AW108)</f>
        <v>0</v>
      </c>
      <c r="AW107" s="25">
        <f>IF('Indicator Date hidden'!AX108="x","x",$AW$2-'Indicator Date hidden'!AX108)</f>
        <v>0</v>
      </c>
      <c r="AX107" s="25">
        <f>IF('Indicator Date hidden'!AY108="x","x",$AX$2-'Indicator Date hidden'!AY108)</f>
        <v>0</v>
      </c>
      <c r="AY107" s="25">
        <f>IF('Indicator Date hidden'!AZ108="x","x",$AY$2-'Indicator Date hidden'!AZ108)</f>
        <v>0</v>
      </c>
      <c r="AZ107" s="25">
        <f>IF('Indicator Date hidden'!BA108="x","x",$AZ$2-'Indicator Date hidden'!BA108)</f>
        <v>0</v>
      </c>
      <c r="BA107">
        <f t="shared" si="15"/>
        <v>20</v>
      </c>
      <c r="BB107" s="26">
        <f t="shared" si="16"/>
        <v>0.39215686274509803</v>
      </c>
      <c r="BC107">
        <f t="shared" si="17"/>
        <v>6</v>
      </c>
      <c r="BD107" s="26">
        <f t="shared" si="18"/>
        <v>1.344246000078636</v>
      </c>
      <c r="BE107" s="28">
        <f t="shared" si="19"/>
        <v>0</v>
      </c>
    </row>
    <row r="108" spans="1:57" x14ac:dyDescent="0.35">
      <c r="A108" t="s">
        <v>10319</v>
      </c>
      <c r="B108" s="25">
        <f>IF('Indicator Date hidden'!C109="x","x",$B$2-'Indicator Date hidden'!C109)</f>
        <v>0</v>
      </c>
      <c r="C108" s="25">
        <f>IF('Indicator Date hidden'!D109="x","x",$C$2-'Indicator Date hidden'!D109)</f>
        <v>0</v>
      </c>
      <c r="D108" s="25">
        <f>IF('Indicator Date hidden'!E109="x","x",$D$2-'Indicator Date hidden'!E109)</f>
        <v>0</v>
      </c>
      <c r="E108" s="25">
        <f>IF('Indicator Date hidden'!F109="x","x",$E$2-'Indicator Date hidden'!F109)</f>
        <v>0</v>
      </c>
      <c r="F108" s="25">
        <f>IF('Indicator Date hidden'!G109="x","x",$F$2-'Indicator Date hidden'!G109)</f>
        <v>0</v>
      </c>
      <c r="G108" s="25">
        <f>IF('Indicator Date hidden'!H109="x","x",$G$2-'Indicator Date hidden'!H109)</f>
        <v>0</v>
      </c>
      <c r="H108" s="25">
        <f>IF('Indicator Date hidden'!I109="x","x",$H$2-'Indicator Date hidden'!I109)</f>
        <v>0</v>
      </c>
      <c r="I108" s="25">
        <f>IF('Indicator Date hidden'!J109="x","x",$I$2-'Indicator Date hidden'!J109)</f>
        <v>0</v>
      </c>
      <c r="J108" s="25">
        <f>IF('Indicator Date hidden'!K109="x","x",$J$2-'Indicator Date hidden'!K109)</f>
        <v>0</v>
      </c>
      <c r="K108" s="25">
        <f>IF('Indicator Date hidden'!L109="x","x",$K$2-'Indicator Date hidden'!L109)</f>
        <v>0</v>
      </c>
      <c r="L108" s="25">
        <f>IF('Indicator Date hidden'!M109="x","x",$L$2-'Indicator Date hidden'!M109)</f>
        <v>0</v>
      </c>
      <c r="M108" s="25">
        <f>IF('Indicator Date hidden'!N109="x","x",$M$2-'Indicator Date hidden'!N109)</f>
        <v>0</v>
      </c>
      <c r="N108" s="25">
        <f>IF('Indicator Date hidden'!O109="x","x",$N$2-'Indicator Date hidden'!O109)</f>
        <v>0</v>
      </c>
      <c r="O108" s="25">
        <f>IF('Indicator Date hidden'!P109="x","x",$O$2-'Indicator Date hidden'!P109)</f>
        <v>0</v>
      </c>
      <c r="P108" s="25">
        <f>IF('Indicator Date hidden'!Q109="x","x",$P$2-'Indicator Date hidden'!Q109)</f>
        <v>0</v>
      </c>
      <c r="Q108" s="25" t="str">
        <f>IF('Indicator Date hidden'!R109="x","x",$Q$2-'Indicator Date hidden'!R109)</f>
        <v>x</v>
      </c>
      <c r="R108" s="25">
        <f>IF('Indicator Date hidden'!S109="x","x",$R$2-'Indicator Date hidden'!S109)</f>
        <v>0</v>
      </c>
      <c r="S108" s="25">
        <f>IF('Indicator Date hidden'!T109="x","x",$S$2-'Indicator Date hidden'!T109)</f>
        <v>0</v>
      </c>
      <c r="T108" s="25">
        <f>IF('Indicator Date hidden'!U109="x","x",$T$2-'Indicator Date hidden'!U109)</f>
        <v>0</v>
      </c>
      <c r="U108" s="25" t="str">
        <f>IF('Indicator Date hidden'!V109="x","x",$U$2-'Indicator Date hidden'!V109)</f>
        <v>x</v>
      </c>
      <c r="V108" s="25">
        <f>IF('Indicator Date hidden'!W109="x","x",$V$2-'Indicator Date hidden'!W109)</f>
        <v>0</v>
      </c>
      <c r="W108" s="25" t="str">
        <f>IF('Indicator Date hidden'!X109="x","x",$W$2-'Indicator Date hidden'!X109)</f>
        <v>x</v>
      </c>
      <c r="X108" s="25">
        <f>IF('Indicator Date hidden'!Y109="x","x",$X$2-'Indicator Date hidden'!Y109)</f>
        <v>1</v>
      </c>
      <c r="Y108" s="25">
        <f>IF('Indicator Date hidden'!Z109="x","x",$Y$2-'Indicator Date hidden'!Z109)</f>
        <v>0</v>
      </c>
      <c r="Z108" s="25">
        <f>IF('Indicator Date hidden'!AA109="x","x",$Z$2-'Indicator Date hidden'!AA109)</f>
        <v>0</v>
      </c>
      <c r="AA108" s="25" t="str">
        <f>IF('Indicator Date hidden'!AB109="x","x",$AA$2-'Indicator Date hidden'!AB109)</f>
        <v>x</v>
      </c>
      <c r="AB108" s="25">
        <f>IF('Indicator Date hidden'!AC109="x","x",$AB$2-'Indicator Date hidden'!AC109)</f>
        <v>0</v>
      </c>
      <c r="AC108" s="25">
        <f>IF('Indicator Date hidden'!AD109="x","x",$AC$2-'Indicator Date hidden'!AD109)</f>
        <v>0</v>
      </c>
      <c r="AD108" s="25" t="str">
        <f>IF('Indicator Date hidden'!AE109="x","x",$AD$2-'Indicator Date hidden'!AE109)</f>
        <v>x</v>
      </c>
      <c r="AE108" s="25">
        <f>IF('Indicator Date hidden'!AF109="x","x",$AE$2-'Indicator Date hidden'!AF109)</f>
        <v>0</v>
      </c>
      <c r="AF108" s="25" t="str">
        <f>IF('Indicator Date hidden'!AG109="x","x",$AF$2-'Indicator Date hidden'!AG109)</f>
        <v>x</v>
      </c>
      <c r="AG108" s="25">
        <f>IF('Indicator Date hidden'!AH109="x","x",$AG$2-'Indicator Date hidden'!AH109)</f>
        <v>0</v>
      </c>
      <c r="AH108" s="25">
        <f>IF('Indicator Date hidden'!AI109="x","x",$AH$2-'Indicator Date hidden'!AI109)</f>
        <v>0</v>
      </c>
      <c r="AI108" s="25">
        <f>IF('Indicator Date hidden'!AJ109="x","x",$AI$2-'Indicator Date hidden'!AJ109)</f>
        <v>0</v>
      </c>
      <c r="AJ108" s="25" t="str">
        <f>IF('Indicator Date hidden'!AK109="x","x",$AJ$2-'Indicator Date hidden'!AK109)</f>
        <v>x</v>
      </c>
      <c r="AK108" s="25">
        <f>IF('Indicator Date hidden'!AL109="x","x",$AK$2-'Indicator Date hidden'!AL109)</f>
        <v>1</v>
      </c>
      <c r="AL108" s="25">
        <f>IF('Indicator Date hidden'!AM109="x","x",$AL$2-'Indicator Date hidden'!AM109)</f>
        <v>0</v>
      </c>
      <c r="AM108" s="25">
        <f>IF('Indicator Date hidden'!AN109="x","x",$AM$2-'Indicator Date hidden'!AN109)</f>
        <v>0</v>
      </c>
      <c r="AN108" s="25">
        <f>IF('Indicator Date hidden'!AO109="x","x",$AN$2-'Indicator Date hidden'!AO109)</f>
        <v>0</v>
      </c>
      <c r="AO108" s="25">
        <f>IF('Indicator Date hidden'!AP109="x","x",$AO$2-'Indicator Date hidden'!AP109)</f>
        <v>0</v>
      </c>
      <c r="AP108" s="25">
        <f>IF('Indicator Date hidden'!AQ109="x","x",$AP$2-'Indicator Date hidden'!AQ109)</f>
        <v>0</v>
      </c>
      <c r="AQ108" s="25" t="str">
        <f>IF('Indicator Date hidden'!AR109="x","x",$AQ$2-'Indicator Date hidden'!AR109)</f>
        <v>x</v>
      </c>
      <c r="AR108" s="25">
        <f>IF('Indicator Date hidden'!AS109="x","x",$AR$2-'Indicator Date hidden'!AS109)</f>
        <v>0</v>
      </c>
      <c r="AS108" s="25">
        <f>IF('Indicator Date hidden'!AT109="x","x",$AS$2-'Indicator Date hidden'!AT109)</f>
        <v>0</v>
      </c>
      <c r="AT108" s="25">
        <f>IF('Indicator Date hidden'!AU109="x","x",$AT$2-'Indicator Date hidden'!AU109)</f>
        <v>0</v>
      </c>
      <c r="AU108" s="25">
        <f>IF('Indicator Date hidden'!AV109="x","x",$AU$2-'Indicator Date hidden'!AV109)</f>
        <v>3</v>
      </c>
      <c r="AV108" s="25">
        <f>IF('Indicator Date hidden'!AW109="x","x",$AV$2-'Indicator Date hidden'!AW109)</f>
        <v>0</v>
      </c>
      <c r="AW108" s="25">
        <f>IF('Indicator Date hidden'!AX109="x","x",$AW$2-'Indicator Date hidden'!AX109)</f>
        <v>0</v>
      </c>
      <c r="AX108" s="25">
        <f>IF('Indicator Date hidden'!AY109="x","x",$AX$2-'Indicator Date hidden'!AY109)</f>
        <v>0</v>
      </c>
      <c r="AY108" s="25">
        <f>IF('Indicator Date hidden'!AZ109="x","x",$AY$2-'Indicator Date hidden'!AZ109)</f>
        <v>0</v>
      </c>
      <c r="AZ108" s="25">
        <f>IF('Indicator Date hidden'!BA109="x","x",$AZ$2-'Indicator Date hidden'!BA109)</f>
        <v>0</v>
      </c>
      <c r="BA108">
        <f t="shared" si="15"/>
        <v>5</v>
      </c>
      <c r="BB108" s="26">
        <f t="shared" si="16"/>
        <v>0.11627906976744186</v>
      </c>
      <c r="BC108">
        <f t="shared" si="17"/>
        <v>3</v>
      </c>
      <c r="BD108" s="26">
        <f t="shared" si="18"/>
        <v>0.49223280205852848</v>
      </c>
      <c r="BE108" s="28">
        <f t="shared" si="19"/>
        <v>0</v>
      </c>
    </row>
    <row r="109" spans="1:57" x14ac:dyDescent="0.35">
      <c r="A109" t="s">
        <v>10314</v>
      </c>
      <c r="B109" s="25">
        <f>IF('Indicator Date hidden'!C110="x","x",$B$2-'Indicator Date hidden'!C110)</f>
        <v>0</v>
      </c>
      <c r="C109" s="25">
        <f>IF('Indicator Date hidden'!D110="x","x",$C$2-'Indicator Date hidden'!D110)</f>
        <v>0</v>
      </c>
      <c r="D109" s="25">
        <f>IF('Indicator Date hidden'!E110="x","x",$D$2-'Indicator Date hidden'!E110)</f>
        <v>0</v>
      </c>
      <c r="E109" s="25">
        <f>IF('Indicator Date hidden'!F110="x","x",$E$2-'Indicator Date hidden'!F110)</f>
        <v>0</v>
      </c>
      <c r="F109" s="25">
        <f>IF('Indicator Date hidden'!G110="x","x",$F$2-'Indicator Date hidden'!G110)</f>
        <v>0</v>
      </c>
      <c r="G109" s="25">
        <f>IF('Indicator Date hidden'!H110="x","x",$G$2-'Indicator Date hidden'!H110)</f>
        <v>0</v>
      </c>
      <c r="H109" s="25">
        <f>IF('Indicator Date hidden'!I110="x","x",$H$2-'Indicator Date hidden'!I110)</f>
        <v>0</v>
      </c>
      <c r="I109" s="25">
        <f>IF('Indicator Date hidden'!J110="x","x",$I$2-'Indicator Date hidden'!J110)</f>
        <v>0</v>
      </c>
      <c r="J109" s="25">
        <f>IF('Indicator Date hidden'!K110="x","x",$J$2-'Indicator Date hidden'!K110)</f>
        <v>0</v>
      </c>
      <c r="K109" s="25">
        <f>IF('Indicator Date hidden'!L110="x","x",$K$2-'Indicator Date hidden'!L110)</f>
        <v>0</v>
      </c>
      <c r="L109" s="25">
        <f>IF('Indicator Date hidden'!M110="x","x",$L$2-'Indicator Date hidden'!M110)</f>
        <v>0</v>
      </c>
      <c r="M109" s="25">
        <f>IF('Indicator Date hidden'!N110="x","x",$M$2-'Indicator Date hidden'!N110)</f>
        <v>0</v>
      </c>
      <c r="N109" s="25">
        <f>IF('Indicator Date hidden'!O110="x","x",$N$2-'Indicator Date hidden'!O110)</f>
        <v>0</v>
      </c>
      <c r="O109" s="25">
        <f>IF('Indicator Date hidden'!P110="x","x",$O$2-'Indicator Date hidden'!P110)</f>
        <v>0</v>
      </c>
      <c r="P109" s="25" t="str">
        <f>IF('Indicator Date hidden'!Q110="x","x",$P$2-'Indicator Date hidden'!Q110)</f>
        <v>x</v>
      </c>
      <c r="Q109" s="25" t="str">
        <f>IF('Indicator Date hidden'!R110="x","x",$Q$2-'Indicator Date hidden'!R110)</f>
        <v>x</v>
      </c>
      <c r="R109" s="25">
        <f>IF('Indicator Date hidden'!S110="x","x",$R$2-'Indicator Date hidden'!S110)</f>
        <v>0</v>
      </c>
      <c r="S109" s="25">
        <f>IF('Indicator Date hidden'!T110="x","x",$S$2-'Indicator Date hidden'!T110)</f>
        <v>0</v>
      </c>
      <c r="T109" s="25">
        <f>IF('Indicator Date hidden'!U110="x","x",$T$2-'Indicator Date hidden'!U110)</f>
        <v>0</v>
      </c>
      <c r="U109" s="25">
        <f>IF('Indicator Date hidden'!V110="x","x",$U$2-'Indicator Date hidden'!V110)</f>
        <v>0</v>
      </c>
      <c r="V109" s="25">
        <f>IF('Indicator Date hidden'!W110="x","x",$V$2-'Indicator Date hidden'!W110)</f>
        <v>0</v>
      </c>
      <c r="W109" s="25">
        <f>IF('Indicator Date hidden'!X110="x","x",$W$2-'Indicator Date hidden'!X110)</f>
        <v>7</v>
      </c>
      <c r="X109" s="25">
        <f>IF('Indicator Date hidden'!Y110="x","x",$X$2-'Indicator Date hidden'!Y110)</f>
        <v>4</v>
      </c>
      <c r="Y109" s="25">
        <f>IF('Indicator Date hidden'!Z110="x","x",$Y$2-'Indicator Date hidden'!Z110)</f>
        <v>0</v>
      </c>
      <c r="Z109" s="25">
        <f>IF('Indicator Date hidden'!AA110="x","x",$Z$2-'Indicator Date hidden'!AA110)</f>
        <v>0</v>
      </c>
      <c r="AA109" s="25" t="str">
        <f>IF('Indicator Date hidden'!AB110="x","x",$AA$2-'Indicator Date hidden'!AB110)</f>
        <v>x</v>
      </c>
      <c r="AB109" s="25">
        <f>IF('Indicator Date hidden'!AC110="x","x",$AB$2-'Indicator Date hidden'!AC110)</f>
        <v>0</v>
      </c>
      <c r="AC109" s="25">
        <f>IF('Indicator Date hidden'!AD110="x","x",$AC$2-'Indicator Date hidden'!AD110)</f>
        <v>0</v>
      </c>
      <c r="AD109" s="25" t="str">
        <f>IF('Indicator Date hidden'!AE110="x","x",$AD$2-'Indicator Date hidden'!AE110)</f>
        <v>x</v>
      </c>
      <c r="AE109" s="25" t="str">
        <f>IF('Indicator Date hidden'!AF110="x","x",$AE$2-'Indicator Date hidden'!AF110)</f>
        <v>x</v>
      </c>
      <c r="AF109" s="25" t="str">
        <f>IF('Indicator Date hidden'!AG110="x","x",$AF$2-'Indicator Date hidden'!AG110)</f>
        <v>x</v>
      </c>
      <c r="AG109" s="25">
        <f>IF('Indicator Date hidden'!AH110="x","x",$AG$2-'Indicator Date hidden'!AH110)</f>
        <v>0</v>
      </c>
      <c r="AH109" s="25">
        <f>IF('Indicator Date hidden'!AI110="x","x",$AH$2-'Indicator Date hidden'!AI110)</f>
        <v>0</v>
      </c>
      <c r="AI109" s="25">
        <f>IF('Indicator Date hidden'!AJ110="x","x",$AI$2-'Indicator Date hidden'!AJ110)</f>
        <v>0</v>
      </c>
      <c r="AJ109" s="25" t="str">
        <f>IF('Indicator Date hidden'!AK110="x","x",$AJ$2-'Indicator Date hidden'!AK110)</f>
        <v>x</v>
      </c>
      <c r="AK109" s="25" t="str">
        <f>IF('Indicator Date hidden'!AL110="x","x",$AK$2-'Indicator Date hidden'!AL110)</f>
        <v>x</v>
      </c>
      <c r="AL109" s="25">
        <f>IF('Indicator Date hidden'!AM110="x","x",$AL$2-'Indicator Date hidden'!AM110)</f>
        <v>0</v>
      </c>
      <c r="AM109" s="25">
        <f>IF('Indicator Date hidden'!AN110="x","x",$AM$2-'Indicator Date hidden'!AN110)</f>
        <v>0</v>
      </c>
      <c r="AN109" s="25">
        <f>IF('Indicator Date hidden'!AO110="x","x",$AN$2-'Indicator Date hidden'!AO110)</f>
        <v>0</v>
      </c>
      <c r="AO109" s="25" t="str">
        <f>IF('Indicator Date hidden'!AP110="x","x",$AO$2-'Indicator Date hidden'!AP110)</f>
        <v>x</v>
      </c>
      <c r="AP109" s="25" t="str">
        <f>IF('Indicator Date hidden'!AQ110="x","x",$AP$2-'Indicator Date hidden'!AQ110)</f>
        <v>x</v>
      </c>
      <c r="AQ109" s="25">
        <f>IF('Indicator Date hidden'!AR110="x","x",$AQ$2-'Indicator Date hidden'!AR110)</f>
        <v>4</v>
      </c>
      <c r="AR109" s="25">
        <f>IF('Indicator Date hidden'!AS110="x","x",$AR$2-'Indicator Date hidden'!AS110)</f>
        <v>0</v>
      </c>
      <c r="AS109" s="25" t="str">
        <f>IF('Indicator Date hidden'!AT110="x","x",$AS$2-'Indicator Date hidden'!AT110)</f>
        <v>x</v>
      </c>
      <c r="AT109" s="25">
        <f>IF('Indicator Date hidden'!AU110="x","x",$AT$2-'Indicator Date hidden'!AU110)</f>
        <v>0</v>
      </c>
      <c r="AU109" s="25" t="str">
        <f>IF('Indicator Date hidden'!AV110="x","x",$AU$2-'Indicator Date hidden'!AV110)</f>
        <v>x</v>
      </c>
      <c r="AV109" s="25">
        <f>IF('Indicator Date hidden'!AW110="x","x",$AV$2-'Indicator Date hidden'!AW110)</f>
        <v>0</v>
      </c>
      <c r="AW109" s="25">
        <f>IF('Indicator Date hidden'!AX110="x","x",$AW$2-'Indicator Date hidden'!AX110)</f>
        <v>0</v>
      </c>
      <c r="AX109" s="25">
        <f>IF('Indicator Date hidden'!AY110="x","x",$AX$2-'Indicator Date hidden'!AY110)</f>
        <v>0</v>
      </c>
      <c r="AY109" s="25">
        <f>IF('Indicator Date hidden'!AZ110="x","x",$AY$2-'Indicator Date hidden'!AZ110)</f>
        <v>0</v>
      </c>
      <c r="AZ109" s="25">
        <f>IF('Indicator Date hidden'!BA110="x","x",$AZ$2-'Indicator Date hidden'!BA110)</f>
        <v>0</v>
      </c>
      <c r="BA109">
        <f t="shared" si="15"/>
        <v>15</v>
      </c>
      <c r="BB109" s="26">
        <f t="shared" si="16"/>
        <v>0.38461538461538464</v>
      </c>
      <c r="BC109">
        <f t="shared" si="17"/>
        <v>3</v>
      </c>
      <c r="BD109" s="26">
        <f t="shared" si="18"/>
        <v>1.3888823142513684</v>
      </c>
      <c r="BE109" s="28">
        <f t="shared" si="19"/>
        <v>0</v>
      </c>
    </row>
    <row r="110" spans="1:57" x14ac:dyDescent="0.35">
      <c r="A110" t="s">
        <v>10326</v>
      </c>
      <c r="B110" s="25">
        <f>IF('Indicator Date hidden'!C111="x","x",$B$2-'Indicator Date hidden'!C111)</f>
        <v>0</v>
      </c>
      <c r="C110" s="25">
        <f>IF('Indicator Date hidden'!D111="x","x",$C$2-'Indicator Date hidden'!D111)</f>
        <v>0</v>
      </c>
      <c r="D110" s="25">
        <f>IF('Indicator Date hidden'!E111="x","x",$D$2-'Indicator Date hidden'!E111)</f>
        <v>0</v>
      </c>
      <c r="E110" s="25">
        <f>IF('Indicator Date hidden'!F111="x","x",$E$2-'Indicator Date hidden'!F111)</f>
        <v>0</v>
      </c>
      <c r="F110" s="25">
        <f>IF('Indicator Date hidden'!G111="x","x",$F$2-'Indicator Date hidden'!G111)</f>
        <v>0</v>
      </c>
      <c r="G110" s="25">
        <f>IF('Indicator Date hidden'!H111="x","x",$G$2-'Indicator Date hidden'!H111)</f>
        <v>0</v>
      </c>
      <c r="H110" s="25">
        <f>IF('Indicator Date hidden'!I111="x","x",$H$2-'Indicator Date hidden'!I111)</f>
        <v>0</v>
      </c>
      <c r="I110" s="25">
        <f>IF('Indicator Date hidden'!J111="x","x",$I$2-'Indicator Date hidden'!J111)</f>
        <v>0</v>
      </c>
      <c r="J110" s="25">
        <f>IF('Indicator Date hidden'!K111="x","x",$J$2-'Indicator Date hidden'!K111)</f>
        <v>0</v>
      </c>
      <c r="K110" s="25">
        <f>IF('Indicator Date hidden'!L111="x","x",$K$2-'Indicator Date hidden'!L111)</f>
        <v>0</v>
      </c>
      <c r="L110" s="25">
        <f>IF('Indicator Date hidden'!M111="x","x",$L$2-'Indicator Date hidden'!M111)</f>
        <v>0</v>
      </c>
      <c r="M110" s="25">
        <f>IF('Indicator Date hidden'!N111="x","x",$M$2-'Indicator Date hidden'!N111)</f>
        <v>0</v>
      </c>
      <c r="N110" s="25">
        <f>IF('Indicator Date hidden'!O111="x","x",$N$2-'Indicator Date hidden'!O111)</f>
        <v>0</v>
      </c>
      <c r="O110" s="25">
        <f>IF('Indicator Date hidden'!P111="x","x",$O$2-'Indicator Date hidden'!P111)</f>
        <v>0</v>
      </c>
      <c r="P110" s="25">
        <f>IF('Indicator Date hidden'!Q111="x","x",$P$2-'Indicator Date hidden'!Q111)</f>
        <v>0</v>
      </c>
      <c r="Q110" s="25">
        <f>IF('Indicator Date hidden'!R111="x","x",$Q$2-'Indicator Date hidden'!R111)</f>
        <v>3</v>
      </c>
      <c r="R110" s="25">
        <f>IF('Indicator Date hidden'!S111="x","x",$R$2-'Indicator Date hidden'!S111)</f>
        <v>0</v>
      </c>
      <c r="S110" s="25">
        <f>IF('Indicator Date hidden'!T111="x","x",$S$2-'Indicator Date hidden'!T111)</f>
        <v>0</v>
      </c>
      <c r="T110" s="25">
        <f>IF('Indicator Date hidden'!U111="x","x",$T$2-'Indicator Date hidden'!U111)</f>
        <v>0</v>
      </c>
      <c r="U110" s="25">
        <f>IF('Indicator Date hidden'!V111="x","x",$U$2-'Indicator Date hidden'!V111)</f>
        <v>0</v>
      </c>
      <c r="V110" s="25">
        <f>IF('Indicator Date hidden'!W111="x","x",$V$2-'Indicator Date hidden'!W111)</f>
        <v>0</v>
      </c>
      <c r="W110" s="25">
        <f>IF('Indicator Date hidden'!X111="x","x",$W$2-'Indicator Date hidden'!X111)</f>
        <v>2</v>
      </c>
      <c r="X110" s="25">
        <f>IF('Indicator Date hidden'!Y111="x","x",$X$2-'Indicator Date hidden'!Y111)</f>
        <v>4</v>
      </c>
      <c r="Y110" s="25">
        <f>IF('Indicator Date hidden'!Z111="x","x",$Y$2-'Indicator Date hidden'!Z111)</f>
        <v>0</v>
      </c>
      <c r="Z110" s="25">
        <f>IF('Indicator Date hidden'!AA111="x","x",$Z$2-'Indicator Date hidden'!AA111)</f>
        <v>0</v>
      </c>
      <c r="AA110" s="25">
        <f>IF('Indicator Date hidden'!AB111="x","x",$AA$2-'Indicator Date hidden'!AB111)</f>
        <v>0</v>
      </c>
      <c r="AB110" s="25">
        <f>IF('Indicator Date hidden'!AC111="x","x",$AB$2-'Indicator Date hidden'!AC111)</f>
        <v>0</v>
      </c>
      <c r="AC110" s="25">
        <f>IF('Indicator Date hidden'!AD111="x","x",$AC$2-'Indicator Date hidden'!AD111)</f>
        <v>0</v>
      </c>
      <c r="AD110" s="25">
        <f>IF('Indicator Date hidden'!AE111="x","x",$AD$2-'Indicator Date hidden'!AE111)</f>
        <v>0</v>
      </c>
      <c r="AE110" s="25">
        <f>IF('Indicator Date hidden'!AF111="x","x",$AE$2-'Indicator Date hidden'!AF111)</f>
        <v>0</v>
      </c>
      <c r="AF110" s="25">
        <f>IF('Indicator Date hidden'!AG111="x","x",$AF$2-'Indicator Date hidden'!AG111)</f>
        <v>5</v>
      </c>
      <c r="AG110" s="25">
        <f>IF('Indicator Date hidden'!AH111="x","x",$AG$2-'Indicator Date hidden'!AH111)</f>
        <v>0</v>
      </c>
      <c r="AH110" s="25">
        <f>IF('Indicator Date hidden'!AI111="x","x",$AH$2-'Indicator Date hidden'!AI111)</f>
        <v>0</v>
      </c>
      <c r="AI110" s="25">
        <f>IF('Indicator Date hidden'!AJ111="x","x",$AI$2-'Indicator Date hidden'!AJ111)</f>
        <v>0</v>
      </c>
      <c r="AJ110" s="25" t="str">
        <f>IF('Indicator Date hidden'!AK111="x","x",$AJ$2-'Indicator Date hidden'!AK111)</f>
        <v>x</v>
      </c>
      <c r="AK110" s="25">
        <f>IF('Indicator Date hidden'!AL111="x","x",$AK$2-'Indicator Date hidden'!AL111)</f>
        <v>0</v>
      </c>
      <c r="AL110" s="25">
        <f>IF('Indicator Date hidden'!AM111="x","x",$AL$2-'Indicator Date hidden'!AM111)</f>
        <v>0</v>
      </c>
      <c r="AM110" s="25">
        <f>IF('Indicator Date hidden'!AN111="x","x",$AM$2-'Indicator Date hidden'!AN111)</f>
        <v>0</v>
      </c>
      <c r="AN110" s="25">
        <f>IF('Indicator Date hidden'!AO111="x","x",$AN$2-'Indicator Date hidden'!AO111)</f>
        <v>0</v>
      </c>
      <c r="AO110" s="25">
        <f>IF('Indicator Date hidden'!AP111="x","x",$AO$2-'Indicator Date hidden'!AP111)</f>
        <v>0</v>
      </c>
      <c r="AP110" s="25">
        <f>IF('Indicator Date hidden'!AQ111="x","x",$AP$2-'Indicator Date hidden'!AQ111)</f>
        <v>0</v>
      </c>
      <c r="AQ110" s="25">
        <f>IF('Indicator Date hidden'!AR111="x","x",$AQ$2-'Indicator Date hidden'!AR111)</f>
        <v>4</v>
      </c>
      <c r="AR110" s="25">
        <f>IF('Indicator Date hidden'!AS111="x","x",$AR$2-'Indicator Date hidden'!AS111)</f>
        <v>0</v>
      </c>
      <c r="AS110" s="25">
        <f>IF('Indicator Date hidden'!AT111="x","x",$AS$2-'Indicator Date hidden'!AT111)</f>
        <v>0</v>
      </c>
      <c r="AT110" s="25">
        <f>IF('Indicator Date hidden'!AU111="x","x",$AT$2-'Indicator Date hidden'!AU111)</f>
        <v>0</v>
      </c>
      <c r="AU110" s="25">
        <f>IF('Indicator Date hidden'!AV111="x","x",$AU$2-'Indicator Date hidden'!AV111)</f>
        <v>7</v>
      </c>
      <c r="AV110" s="25">
        <f>IF('Indicator Date hidden'!AW111="x","x",$AV$2-'Indicator Date hidden'!AW111)</f>
        <v>0</v>
      </c>
      <c r="AW110" s="25">
        <f>IF('Indicator Date hidden'!AX111="x","x",$AW$2-'Indicator Date hidden'!AX111)</f>
        <v>0</v>
      </c>
      <c r="AX110" s="25">
        <f>IF('Indicator Date hidden'!AY111="x","x",$AX$2-'Indicator Date hidden'!AY111)</f>
        <v>0</v>
      </c>
      <c r="AY110" s="25">
        <f>IF('Indicator Date hidden'!AZ111="x","x",$AY$2-'Indicator Date hidden'!AZ111)</f>
        <v>0</v>
      </c>
      <c r="AZ110" s="25">
        <f>IF('Indicator Date hidden'!BA111="x","x",$AZ$2-'Indicator Date hidden'!BA111)</f>
        <v>0</v>
      </c>
      <c r="BA110">
        <f t="shared" si="15"/>
        <v>25</v>
      </c>
      <c r="BB110" s="26">
        <f t="shared" si="16"/>
        <v>0.5</v>
      </c>
      <c r="BC110">
        <f t="shared" si="17"/>
        <v>6</v>
      </c>
      <c r="BD110" s="26">
        <f t="shared" si="18"/>
        <v>1.4594519519326423</v>
      </c>
      <c r="BE110" s="28">
        <f t="shared" si="19"/>
        <v>0</v>
      </c>
    </row>
    <row r="111" spans="1:57" x14ac:dyDescent="0.35">
      <c r="A111" t="s">
        <v>10328</v>
      </c>
      <c r="B111" s="25">
        <f>IF('Indicator Date hidden'!C112="x","x",$B$2-'Indicator Date hidden'!C112)</f>
        <v>0</v>
      </c>
      <c r="C111" s="25">
        <f>IF('Indicator Date hidden'!D112="x","x",$C$2-'Indicator Date hidden'!D112)</f>
        <v>0</v>
      </c>
      <c r="D111" s="25">
        <f>IF('Indicator Date hidden'!E112="x","x",$D$2-'Indicator Date hidden'!E112)</f>
        <v>0</v>
      </c>
      <c r="E111" s="25">
        <f>IF('Indicator Date hidden'!F112="x","x",$E$2-'Indicator Date hidden'!F112)</f>
        <v>0</v>
      </c>
      <c r="F111" s="25">
        <f>IF('Indicator Date hidden'!G112="x","x",$F$2-'Indicator Date hidden'!G112)</f>
        <v>0</v>
      </c>
      <c r="G111" s="25">
        <f>IF('Indicator Date hidden'!H112="x","x",$G$2-'Indicator Date hidden'!H112)</f>
        <v>0</v>
      </c>
      <c r="H111" s="25">
        <f>IF('Indicator Date hidden'!I112="x","x",$H$2-'Indicator Date hidden'!I112)</f>
        <v>0</v>
      </c>
      <c r="I111" s="25">
        <f>IF('Indicator Date hidden'!J112="x","x",$I$2-'Indicator Date hidden'!J112)</f>
        <v>0</v>
      </c>
      <c r="J111" s="25">
        <f>IF('Indicator Date hidden'!K112="x","x",$J$2-'Indicator Date hidden'!K112)</f>
        <v>0</v>
      </c>
      <c r="K111" s="25">
        <f>IF('Indicator Date hidden'!L112="x","x",$K$2-'Indicator Date hidden'!L112)</f>
        <v>0</v>
      </c>
      <c r="L111" s="25">
        <f>IF('Indicator Date hidden'!M112="x","x",$L$2-'Indicator Date hidden'!M112)</f>
        <v>0</v>
      </c>
      <c r="M111" s="25">
        <f>IF('Indicator Date hidden'!N112="x","x",$M$2-'Indicator Date hidden'!N112)</f>
        <v>0</v>
      </c>
      <c r="N111" s="25">
        <f>IF('Indicator Date hidden'!O112="x","x",$N$2-'Indicator Date hidden'!O112)</f>
        <v>0</v>
      </c>
      <c r="O111" s="25">
        <f>IF('Indicator Date hidden'!P112="x","x",$O$2-'Indicator Date hidden'!P112)</f>
        <v>0</v>
      </c>
      <c r="P111" s="25">
        <f>IF('Indicator Date hidden'!Q112="x","x",$P$2-'Indicator Date hidden'!Q112)</f>
        <v>0</v>
      </c>
      <c r="Q111" s="25" t="str">
        <f>IF('Indicator Date hidden'!R112="x","x",$Q$2-'Indicator Date hidden'!R112)</f>
        <v>x</v>
      </c>
      <c r="R111" s="25">
        <f>IF('Indicator Date hidden'!S112="x","x",$R$2-'Indicator Date hidden'!S112)</f>
        <v>0</v>
      </c>
      <c r="S111" s="25">
        <f>IF('Indicator Date hidden'!T112="x","x",$S$2-'Indicator Date hidden'!T112)</f>
        <v>0</v>
      </c>
      <c r="T111" s="25">
        <f>IF('Indicator Date hidden'!U112="x","x",$T$2-'Indicator Date hidden'!U112)</f>
        <v>0</v>
      </c>
      <c r="U111" s="25">
        <f>IF('Indicator Date hidden'!V112="x","x",$U$2-'Indicator Date hidden'!V112)</f>
        <v>0</v>
      </c>
      <c r="V111" s="25">
        <f>IF('Indicator Date hidden'!W112="x","x",$V$2-'Indicator Date hidden'!W112)</f>
        <v>0</v>
      </c>
      <c r="W111" s="25" t="str">
        <f>IF('Indicator Date hidden'!X112="x","x",$W$2-'Indicator Date hidden'!X112)</f>
        <v>x</v>
      </c>
      <c r="X111" s="25" t="str">
        <f>IF('Indicator Date hidden'!Y112="x","x",$X$2-'Indicator Date hidden'!Y112)</f>
        <v>x</v>
      </c>
      <c r="Y111" s="25">
        <f>IF('Indicator Date hidden'!Z112="x","x",$Y$2-'Indicator Date hidden'!Z112)</f>
        <v>0</v>
      </c>
      <c r="Z111" s="25">
        <f>IF('Indicator Date hidden'!AA112="x","x",$Z$2-'Indicator Date hidden'!AA112)</f>
        <v>0</v>
      </c>
      <c r="AA111" s="25">
        <f>IF('Indicator Date hidden'!AB112="x","x",$AA$2-'Indicator Date hidden'!AB112)</f>
        <v>0</v>
      </c>
      <c r="AB111" s="25">
        <f>IF('Indicator Date hidden'!AC112="x","x",$AB$2-'Indicator Date hidden'!AC112)</f>
        <v>0</v>
      </c>
      <c r="AC111" s="25">
        <f>IF('Indicator Date hidden'!AD112="x","x",$AC$2-'Indicator Date hidden'!AD112)</f>
        <v>0</v>
      </c>
      <c r="AD111" s="25" t="str">
        <f>IF('Indicator Date hidden'!AE112="x","x",$AD$2-'Indicator Date hidden'!AE112)</f>
        <v>x</v>
      </c>
      <c r="AE111" s="25">
        <f>IF('Indicator Date hidden'!AF112="x","x",$AE$2-'Indicator Date hidden'!AF112)</f>
        <v>0</v>
      </c>
      <c r="AF111" s="25">
        <f>IF('Indicator Date hidden'!AG112="x","x",$AF$2-'Indicator Date hidden'!AG112)</f>
        <v>1</v>
      </c>
      <c r="AG111" s="25">
        <f>IF('Indicator Date hidden'!AH112="x","x",$AG$2-'Indicator Date hidden'!AH112)</f>
        <v>0</v>
      </c>
      <c r="AH111" s="25">
        <f>IF('Indicator Date hidden'!AI112="x","x",$AH$2-'Indicator Date hidden'!AI112)</f>
        <v>0</v>
      </c>
      <c r="AI111" s="25">
        <f>IF('Indicator Date hidden'!AJ112="x","x",$AI$2-'Indicator Date hidden'!AJ112)</f>
        <v>0</v>
      </c>
      <c r="AJ111" s="25" t="str">
        <f>IF('Indicator Date hidden'!AK112="x","x",$AJ$2-'Indicator Date hidden'!AK112)</f>
        <v>x</v>
      </c>
      <c r="AK111" s="25">
        <f>IF('Indicator Date hidden'!AL112="x","x",$AK$2-'Indicator Date hidden'!AL112)</f>
        <v>1</v>
      </c>
      <c r="AL111" s="25">
        <f>IF('Indicator Date hidden'!AM112="x","x",$AL$2-'Indicator Date hidden'!AM112)</f>
        <v>0</v>
      </c>
      <c r="AM111" s="25">
        <f>IF('Indicator Date hidden'!AN112="x","x",$AM$2-'Indicator Date hidden'!AN112)</f>
        <v>0</v>
      </c>
      <c r="AN111" s="25">
        <f>IF('Indicator Date hidden'!AO112="x","x",$AN$2-'Indicator Date hidden'!AO112)</f>
        <v>0</v>
      </c>
      <c r="AO111" s="25">
        <f>IF('Indicator Date hidden'!AP112="x","x",$AO$2-'Indicator Date hidden'!AP112)</f>
        <v>0</v>
      </c>
      <c r="AP111" s="25">
        <f>IF('Indicator Date hidden'!AQ112="x","x",$AP$2-'Indicator Date hidden'!AQ112)</f>
        <v>0</v>
      </c>
      <c r="AQ111" s="25">
        <f>IF('Indicator Date hidden'!AR112="x","x",$AQ$2-'Indicator Date hidden'!AR112)</f>
        <v>0</v>
      </c>
      <c r="AR111" s="25">
        <f>IF('Indicator Date hidden'!AS112="x","x",$AR$2-'Indicator Date hidden'!AS112)</f>
        <v>0</v>
      </c>
      <c r="AS111" s="25">
        <f>IF('Indicator Date hidden'!AT112="x","x",$AS$2-'Indicator Date hidden'!AT112)</f>
        <v>0</v>
      </c>
      <c r="AT111" s="25">
        <f>IF('Indicator Date hidden'!AU112="x","x",$AT$2-'Indicator Date hidden'!AU112)</f>
        <v>0</v>
      </c>
      <c r="AU111" s="25">
        <f>IF('Indicator Date hidden'!AV112="x","x",$AU$2-'Indicator Date hidden'!AV112)</f>
        <v>3</v>
      </c>
      <c r="AV111" s="25">
        <f>IF('Indicator Date hidden'!AW112="x","x",$AV$2-'Indicator Date hidden'!AW112)</f>
        <v>0</v>
      </c>
      <c r="AW111" s="25">
        <f>IF('Indicator Date hidden'!AX112="x","x",$AW$2-'Indicator Date hidden'!AX112)</f>
        <v>0</v>
      </c>
      <c r="AX111" s="25">
        <f>IF('Indicator Date hidden'!AY112="x","x",$AX$2-'Indicator Date hidden'!AY112)</f>
        <v>0</v>
      </c>
      <c r="AY111" s="25">
        <f>IF('Indicator Date hidden'!AZ112="x","x",$AY$2-'Indicator Date hidden'!AZ112)</f>
        <v>0</v>
      </c>
      <c r="AZ111" s="25">
        <f>IF('Indicator Date hidden'!BA112="x","x",$AZ$2-'Indicator Date hidden'!BA112)</f>
        <v>0</v>
      </c>
      <c r="BA111">
        <f t="shared" si="15"/>
        <v>5</v>
      </c>
      <c r="BB111" s="26">
        <f t="shared" si="16"/>
        <v>0.10869565217391304</v>
      </c>
      <c r="BC111">
        <f t="shared" si="17"/>
        <v>3</v>
      </c>
      <c r="BD111" s="26">
        <f t="shared" si="18"/>
        <v>0.47677635216220238</v>
      </c>
      <c r="BE111" s="28">
        <f t="shared" si="19"/>
        <v>0</v>
      </c>
    </row>
    <row r="112" spans="1:57" x14ac:dyDescent="0.35">
      <c r="A112" t="s">
        <v>10312</v>
      </c>
      <c r="B112" s="25">
        <f>IF('Indicator Date hidden'!C113="x","x",$B$2-'Indicator Date hidden'!C113)</f>
        <v>0</v>
      </c>
      <c r="C112" s="25">
        <f>IF('Indicator Date hidden'!D113="x","x",$C$2-'Indicator Date hidden'!D113)</f>
        <v>0</v>
      </c>
      <c r="D112" s="25">
        <f>IF('Indicator Date hidden'!E113="x","x",$D$2-'Indicator Date hidden'!E113)</f>
        <v>0</v>
      </c>
      <c r="E112" s="25">
        <f>IF('Indicator Date hidden'!F113="x","x",$E$2-'Indicator Date hidden'!F113)</f>
        <v>0</v>
      </c>
      <c r="F112" s="25">
        <f>IF('Indicator Date hidden'!G113="x","x",$F$2-'Indicator Date hidden'!G113)</f>
        <v>0</v>
      </c>
      <c r="G112" s="25">
        <f>IF('Indicator Date hidden'!H113="x","x",$G$2-'Indicator Date hidden'!H113)</f>
        <v>0</v>
      </c>
      <c r="H112" s="25">
        <f>IF('Indicator Date hidden'!I113="x","x",$H$2-'Indicator Date hidden'!I113)</f>
        <v>0</v>
      </c>
      <c r="I112" s="25">
        <f>IF('Indicator Date hidden'!J113="x","x",$I$2-'Indicator Date hidden'!J113)</f>
        <v>0</v>
      </c>
      <c r="J112" s="25">
        <f>IF('Indicator Date hidden'!K113="x","x",$J$2-'Indicator Date hidden'!K113)</f>
        <v>0</v>
      </c>
      <c r="K112" s="25">
        <f>IF('Indicator Date hidden'!L113="x","x",$K$2-'Indicator Date hidden'!L113)</f>
        <v>0</v>
      </c>
      <c r="L112" s="25">
        <f>IF('Indicator Date hidden'!M113="x","x",$L$2-'Indicator Date hidden'!M113)</f>
        <v>0</v>
      </c>
      <c r="M112" s="25">
        <f>IF('Indicator Date hidden'!N113="x","x",$M$2-'Indicator Date hidden'!N113)</f>
        <v>0</v>
      </c>
      <c r="N112" s="25">
        <f>IF('Indicator Date hidden'!O113="x","x",$N$2-'Indicator Date hidden'!O113)</f>
        <v>0</v>
      </c>
      <c r="O112" s="25">
        <f>IF('Indicator Date hidden'!P113="x","x",$O$2-'Indicator Date hidden'!P113)</f>
        <v>0</v>
      </c>
      <c r="P112" s="25">
        <f>IF('Indicator Date hidden'!Q113="x","x",$P$2-'Indicator Date hidden'!Q113)</f>
        <v>0</v>
      </c>
      <c r="Q112" s="25">
        <f>IF('Indicator Date hidden'!R113="x","x",$Q$2-'Indicator Date hidden'!R113)</f>
        <v>2</v>
      </c>
      <c r="R112" s="25">
        <f>IF('Indicator Date hidden'!S113="x","x",$R$2-'Indicator Date hidden'!S113)</f>
        <v>0</v>
      </c>
      <c r="S112" s="25">
        <f>IF('Indicator Date hidden'!T113="x","x",$S$2-'Indicator Date hidden'!T113)</f>
        <v>0</v>
      </c>
      <c r="T112" s="25">
        <f>IF('Indicator Date hidden'!U113="x","x",$T$2-'Indicator Date hidden'!U113)</f>
        <v>0</v>
      </c>
      <c r="U112" s="25">
        <f>IF('Indicator Date hidden'!V113="x","x",$U$2-'Indicator Date hidden'!V113)</f>
        <v>0</v>
      </c>
      <c r="V112" s="25">
        <f>IF('Indicator Date hidden'!W113="x","x",$V$2-'Indicator Date hidden'!W113)</f>
        <v>0</v>
      </c>
      <c r="W112" s="25">
        <f>IF('Indicator Date hidden'!X113="x","x",$W$2-'Indicator Date hidden'!X113)</f>
        <v>2</v>
      </c>
      <c r="X112" s="25">
        <f>IF('Indicator Date hidden'!Y113="x","x",$X$2-'Indicator Date hidden'!Y113)</f>
        <v>3</v>
      </c>
      <c r="Y112" s="25">
        <f>IF('Indicator Date hidden'!Z113="x","x",$Y$2-'Indicator Date hidden'!Z113)</f>
        <v>0</v>
      </c>
      <c r="Z112" s="25">
        <f>IF('Indicator Date hidden'!AA113="x","x",$Z$2-'Indicator Date hidden'!AA113)</f>
        <v>0</v>
      </c>
      <c r="AA112" s="25">
        <f>IF('Indicator Date hidden'!AB113="x","x",$AA$2-'Indicator Date hidden'!AB113)</f>
        <v>0</v>
      </c>
      <c r="AB112" s="25">
        <f>IF('Indicator Date hidden'!AC113="x","x",$AB$2-'Indicator Date hidden'!AC113)</f>
        <v>0</v>
      </c>
      <c r="AC112" s="25">
        <f>IF('Indicator Date hidden'!AD113="x","x",$AC$2-'Indicator Date hidden'!AD113)</f>
        <v>0</v>
      </c>
      <c r="AD112" s="25">
        <f>IF('Indicator Date hidden'!AE113="x","x",$AD$2-'Indicator Date hidden'!AE113)</f>
        <v>0</v>
      </c>
      <c r="AE112" s="25">
        <f>IF('Indicator Date hidden'!AF113="x","x",$AE$2-'Indicator Date hidden'!AF113)</f>
        <v>0</v>
      </c>
      <c r="AF112" s="25">
        <f>IF('Indicator Date hidden'!AG113="x","x",$AF$2-'Indicator Date hidden'!AG113)</f>
        <v>1</v>
      </c>
      <c r="AG112" s="25">
        <f>IF('Indicator Date hidden'!AH113="x","x",$AG$2-'Indicator Date hidden'!AH113)</f>
        <v>0</v>
      </c>
      <c r="AH112" s="25">
        <f>IF('Indicator Date hidden'!AI113="x","x",$AH$2-'Indicator Date hidden'!AI113)</f>
        <v>0</v>
      </c>
      <c r="AI112" s="25">
        <f>IF('Indicator Date hidden'!AJ113="x","x",$AI$2-'Indicator Date hidden'!AJ113)</f>
        <v>0</v>
      </c>
      <c r="AJ112" s="25">
        <f>IF('Indicator Date hidden'!AK113="x","x",$AJ$2-'Indicator Date hidden'!AK113)</f>
        <v>1</v>
      </c>
      <c r="AK112" s="25">
        <f>IF('Indicator Date hidden'!AL113="x","x",$AK$2-'Indicator Date hidden'!AL113)</f>
        <v>1</v>
      </c>
      <c r="AL112" s="25">
        <f>IF('Indicator Date hidden'!AM113="x","x",$AL$2-'Indicator Date hidden'!AM113)</f>
        <v>0</v>
      </c>
      <c r="AM112" s="25">
        <f>IF('Indicator Date hidden'!AN113="x","x",$AM$2-'Indicator Date hidden'!AN113)</f>
        <v>0</v>
      </c>
      <c r="AN112" s="25">
        <f>IF('Indicator Date hidden'!AO113="x","x",$AN$2-'Indicator Date hidden'!AO113)</f>
        <v>0</v>
      </c>
      <c r="AO112" s="25">
        <f>IF('Indicator Date hidden'!AP113="x","x",$AO$2-'Indicator Date hidden'!AP113)</f>
        <v>0</v>
      </c>
      <c r="AP112" s="25">
        <f>IF('Indicator Date hidden'!AQ113="x","x",$AP$2-'Indicator Date hidden'!AQ113)</f>
        <v>0</v>
      </c>
      <c r="AQ112" s="25">
        <f>IF('Indicator Date hidden'!AR113="x","x",$AQ$2-'Indicator Date hidden'!AR113)</f>
        <v>0</v>
      </c>
      <c r="AR112" s="25">
        <f>IF('Indicator Date hidden'!AS113="x","x",$AR$2-'Indicator Date hidden'!AS113)</f>
        <v>0</v>
      </c>
      <c r="AS112" s="25">
        <f>IF('Indicator Date hidden'!AT113="x","x",$AS$2-'Indicator Date hidden'!AT113)</f>
        <v>0</v>
      </c>
      <c r="AT112" s="25">
        <f>IF('Indicator Date hidden'!AU113="x","x",$AT$2-'Indicator Date hidden'!AU113)</f>
        <v>0</v>
      </c>
      <c r="AU112" s="25">
        <f>IF('Indicator Date hidden'!AV113="x","x",$AU$2-'Indicator Date hidden'!AV113)</f>
        <v>1</v>
      </c>
      <c r="AV112" s="25">
        <f>IF('Indicator Date hidden'!AW113="x","x",$AV$2-'Indicator Date hidden'!AW113)</f>
        <v>0</v>
      </c>
      <c r="AW112" s="25">
        <f>IF('Indicator Date hidden'!AX113="x","x",$AW$2-'Indicator Date hidden'!AX113)</f>
        <v>0</v>
      </c>
      <c r="AX112" s="25">
        <f>IF('Indicator Date hidden'!AY113="x","x",$AX$2-'Indicator Date hidden'!AY113)</f>
        <v>0</v>
      </c>
      <c r="AY112" s="25">
        <f>IF('Indicator Date hidden'!AZ113="x","x",$AY$2-'Indicator Date hidden'!AZ113)</f>
        <v>0</v>
      </c>
      <c r="AZ112" s="25">
        <f>IF('Indicator Date hidden'!BA113="x","x",$AZ$2-'Indicator Date hidden'!BA113)</f>
        <v>0</v>
      </c>
      <c r="BA112">
        <f t="shared" si="15"/>
        <v>11</v>
      </c>
      <c r="BB112" s="26">
        <f t="shared" si="16"/>
        <v>0.21568627450980393</v>
      </c>
      <c r="BC112">
        <f t="shared" si="17"/>
        <v>7</v>
      </c>
      <c r="BD112" s="26">
        <f t="shared" si="18"/>
        <v>0.60435431401656636</v>
      </c>
      <c r="BE112" s="28">
        <f t="shared" si="19"/>
        <v>0</v>
      </c>
    </row>
    <row r="113" spans="1:57" x14ac:dyDescent="0.35">
      <c r="A113" t="s">
        <v>10227</v>
      </c>
      <c r="B113" s="25">
        <f>IF('Indicator Date hidden'!C114="x","x",$B$2-'Indicator Date hidden'!C114)</f>
        <v>0</v>
      </c>
      <c r="C113" s="25">
        <f>IF('Indicator Date hidden'!D114="x","x",$C$2-'Indicator Date hidden'!D114)</f>
        <v>0</v>
      </c>
      <c r="D113" s="25">
        <f>IF('Indicator Date hidden'!E114="x","x",$D$2-'Indicator Date hidden'!E114)</f>
        <v>0</v>
      </c>
      <c r="E113" s="25">
        <f>IF('Indicator Date hidden'!F114="x","x",$E$2-'Indicator Date hidden'!F114)</f>
        <v>0</v>
      </c>
      <c r="F113" s="25">
        <f>IF('Indicator Date hidden'!G114="x","x",$F$2-'Indicator Date hidden'!G114)</f>
        <v>0</v>
      </c>
      <c r="G113" s="25">
        <f>IF('Indicator Date hidden'!H114="x","x",$G$2-'Indicator Date hidden'!H114)</f>
        <v>0</v>
      </c>
      <c r="H113" s="25">
        <f>IF('Indicator Date hidden'!I114="x","x",$H$2-'Indicator Date hidden'!I114)</f>
        <v>0</v>
      </c>
      <c r="I113" s="25">
        <f>IF('Indicator Date hidden'!J114="x","x",$I$2-'Indicator Date hidden'!J114)</f>
        <v>0</v>
      </c>
      <c r="J113" s="25">
        <f>IF('Indicator Date hidden'!K114="x","x",$J$2-'Indicator Date hidden'!K114)</f>
        <v>0</v>
      </c>
      <c r="K113" s="25">
        <f>IF('Indicator Date hidden'!L114="x","x",$K$2-'Indicator Date hidden'!L114)</f>
        <v>0</v>
      </c>
      <c r="L113" s="25">
        <f>IF('Indicator Date hidden'!M114="x","x",$L$2-'Indicator Date hidden'!M114)</f>
        <v>0</v>
      </c>
      <c r="M113" s="25">
        <f>IF('Indicator Date hidden'!N114="x","x",$M$2-'Indicator Date hidden'!N114)</f>
        <v>0</v>
      </c>
      <c r="N113" s="25">
        <f>IF('Indicator Date hidden'!O114="x","x",$N$2-'Indicator Date hidden'!O114)</f>
        <v>0</v>
      </c>
      <c r="O113" s="25">
        <f>IF('Indicator Date hidden'!P114="x","x",$O$2-'Indicator Date hidden'!P114)</f>
        <v>0</v>
      </c>
      <c r="P113" s="25">
        <f>IF('Indicator Date hidden'!Q114="x","x",$P$2-'Indicator Date hidden'!Q114)</f>
        <v>0</v>
      </c>
      <c r="Q113" s="25" t="str">
        <f>IF('Indicator Date hidden'!R114="x","x",$Q$2-'Indicator Date hidden'!R114)</f>
        <v>x</v>
      </c>
      <c r="R113" s="25">
        <f>IF('Indicator Date hidden'!S114="x","x",$R$2-'Indicator Date hidden'!S114)</f>
        <v>0</v>
      </c>
      <c r="S113" s="25">
        <f>IF('Indicator Date hidden'!T114="x","x",$S$2-'Indicator Date hidden'!T114)</f>
        <v>0</v>
      </c>
      <c r="T113" s="25">
        <f>IF('Indicator Date hidden'!U114="x","x",$T$2-'Indicator Date hidden'!U114)</f>
        <v>0</v>
      </c>
      <c r="U113" s="25">
        <f>IF('Indicator Date hidden'!V114="x","x",$U$2-'Indicator Date hidden'!V114)</f>
        <v>0</v>
      </c>
      <c r="V113" s="25">
        <f>IF('Indicator Date hidden'!W114="x","x",$V$2-'Indicator Date hidden'!W114)</f>
        <v>0</v>
      </c>
      <c r="W113" s="25">
        <f>IF('Indicator Date hidden'!X114="x","x",$W$2-'Indicator Date hidden'!X114)</f>
        <v>9</v>
      </c>
      <c r="X113" s="25">
        <f>IF('Indicator Date hidden'!Y114="x","x",$X$2-'Indicator Date hidden'!Y114)</f>
        <v>4</v>
      </c>
      <c r="Y113" s="25">
        <f>IF('Indicator Date hidden'!Z114="x","x",$Y$2-'Indicator Date hidden'!Z114)</f>
        <v>0</v>
      </c>
      <c r="Z113" s="25">
        <f>IF('Indicator Date hidden'!AA114="x","x",$Z$2-'Indicator Date hidden'!AA114)</f>
        <v>0</v>
      </c>
      <c r="AA113" s="25" t="str">
        <f>IF('Indicator Date hidden'!AB114="x","x",$AA$2-'Indicator Date hidden'!AB114)</f>
        <v>x</v>
      </c>
      <c r="AB113" s="25">
        <f>IF('Indicator Date hidden'!AC114="x","x",$AB$2-'Indicator Date hidden'!AC114)</f>
        <v>0</v>
      </c>
      <c r="AC113" s="25">
        <f>IF('Indicator Date hidden'!AD114="x","x",$AC$2-'Indicator Date hidden'!AD114)</f>
        <v>0</v>
      </c>
      <c r="AD113" s="25" t="str">
        <f>IF('Indicator Date hidden'!AE114="x","x",$AD$2-'Indicator Date hidden'!AE114)</f>
        <v>x</v>
      </c>
      <c r="AE113" s="25" t="str">
        <f>IF('Indicator Date hidden'!AF114="x","x",$AE$2-'Indicator Date hidden'!AF114)</f>
        <v>x</v>
      </c>
      <c r="AF113" s="25" t="str">
        <f>IF('Indicator Date hidden'!AG114="x","x",$AF$2-'Indicator Date hidden'!AG114)</f>
        <v>x</v>
      </c>
      <c r="AG113" s="25">
        <f>IF('Indicator Date hidden'!AH114="x","x",$AG$2-'Indicator Date hidden'!AH114)</f>
        <v>0</v>
      </c>
      <c r="AH113" s="25">
        <f>IF('Indicator Date hidden'!AI114="x","x",$AH$2-'Indicator Date hidden'!AI114)</f>
        <v>0</v>
      </c>
      <c r="AI113" s="25">
        <f>IF('Indicator Date hidden'!AJ114="x","x",$AI$2-'Indicator Date hidden'!AJ114)</f>
        <v>0</v>
      </c>
      <c r="AJ113" s="25" t="str">
        <f>IF('Indicator Date hidden'!AK114="x","x",$AJ$2-'Indicator Date hidden'!AK114)</f>
        <v>x</v>
      </c>
      <c r="AK113" s="25">
        <f>IF('Indicator Date hidden'!AL114="x","x",$AK$2-'Indicator Date hidden'!AL114)</f>
        <v>1</v>
      </c>
      <c r="AL113" s="25">
        <f>IF('Indicator Date hidden'!AM114="x","x",$AL$2-'Indicator Date hidden'!AM114)</f>
        <v>0</v>
      </c>
      <c r="AM113" s="25">
        <f>IF('Indicator Date hidden'!AN114="x","x",$AM$2-'Indicator Date hidden'!AN114)</f>
        <v>0</v>
      </c>
      <c r="AN113" s="25">
        <f>IF('Indicator Date hidden'!AO114="x","x",$AN$2-'Indicator Date hidden'!AO114)</f>
        <v>0</v>
      </c>
      <c r="AO113" s="25" t="str">
        <f>IF('Indicator Date hidden'!AP114="x","x",$AO$2-'Indicator Date hidden'!AP114)</f>
        <v>x</v>
      </c>
      <c r="AP113" s="25" t="str">
        <f>IF('Indicator Date hidden'!AQ114="x","x",$AP$2-'Indicator Date hidden'!AQ114)</f>
        <v>x</v>
      </c>
      <c r="AQ113" s="25">
        <f>IF('Indicator Date hidden'!AR114="x","x",$AQ$2-'Indicator Date hidden'!AR114)</f>
        <v>4</v>
      </c>
      <c r="AR113" s="25">
        <f>IF('Indicator Date hidden'!AS114="x","x",$AR$2-'Indicator Date hidden'!AS114)</f>
        <v>0</v>
      </c>
      <c r="AS113" s="25" t="str">
        <f>IF('Indicator Date hidden'!AT114="x","x",$AS$2-'Indicator Date hidden'!AT114)</f>
        <v>x</v>
      </c>
      <c r="AT113" s="25">
        <f>IF('Indicator Date hidden'!AU114="x","x",$AT$2-'Indicator Date hidden'!AU114)</f>
        <v>0</v>
      </c>
      <c r="AU113" s="25" t="str">
        <f>IF('Indicator Date hidden'!AV114="x","x",$AU$2-'Indicator Date hidden'!AV114)</f>
        <v>x</v>
      </c>
      <c r="AV113" s="25">
        <f>IF('Indicator Date hidden'!AW114="x","x",$AV$2-'Indicator Date hidden'!AW114)</f>
        <v>0</v>
      </c>
      <c r="AW113" s="25">
        <f>IF('Indicator Date hidden'!AX114="x","x",$AW$2-'Indicator Date hidden'!AX114)</f>
        <v>0</v>
      </c>
      <c r="AX113" s="25">
        <f>IF('Indicator Date hidden'!AY114="x","x",$AX$2-'Indicator Date hidden'!AY114)</f>
        <v>0</v>
      </c>
      <c r="AY113" s="25">
        <f>IF('Indicator Date hidden'!AZ114="x","x",$AY$2-'Indicator Date hidden'!AZ114)</f>
        <v>0</v>
      </c>
      <c r="AZ113" s="25">
        <f>IF('Indicator Date hidden'!BA114="x","x",$AZ$2-'Indicator Date hidden'!BA114)</f>
        <v>0</v>
      </c>
      <c r="BA113">
        <f t="shared" si="15"/>
        <v>18</v>
      </c>
      <c r="BB113" s="26">
        <f t="shared" si="16"/>
        <v>0.43902439024390244</v>
      </c>
      <c r="BC113">
        <f t="shared" si="17"/>
        <v>4</v>
      </c>
      <c r="BD113" s="26">
        <f t="shared" si="18"/>
        <v>1.6086470680820633</v>
      </c>
      <c r="BE113" s="28">
        <f t="shared" si="19"/>
        <v>0</v>
      </c>
    </row>
    <row r="114" spans="1:57" x14ac:dyDescent="0.35">
      <c r="A114" t="s">
        <v>10308</v>
      </c>
      <c r="B114" s="25">
        <f>IF('Indicator Date hidden'!C115="x","x",$B$2-'Indicator Date hidden'!C115)</f>
        <v>0</v>
      </c>
      <c r="C114" s="25">
        <f>IF('Indicator Date hidden'!D115="x","x",$C$2-'Indicator Date hidden'!D115)</f>
        <v>0</v>
      </c>
      <c r="D114" s="25">
        <f>IF('Indicator Date hidden'!E115="x","x",$D$2-'Indicator Date hidden'!E115)</f>
        <v>0</v>
      </c>
      <c r="E114" s="25">
        <f>IF('Indicator Date hidden'!F115="x","x",$E$2-'Indicator Date hidden'!F115)</f>
        <v>0</v>
      </c>
      <c r="F114" s="25">
        <f>IF('Indicator Date hidden'!G115="x","x",$F$2-'Indicator Date hidden'!G115)</f>
        <v>0</v>
      </c>
      <c r="G114" s="25">
        <f>IF('Indicator Date hidden'!H115="x","x",$G$2-'Indicator Date hidden'!H115)</f>
        <v>0</v>
      </c>
      <c r="H114" s="25">
        <f>IF('Indicator Date hidden'!I115="x","x",$H$2-'Indicator Date hidden'!I115)</f>
        <v>0</v>
      </c>
      <c r="I114" s="25">
        <f>IF('Indicator Date hidden'!J115="x","x",$I$2-'Indicator Date hidden'!J115)</f>
        <v>0</v>
      </c>
      <c r="J114" s="25">
        <f>IF('Indicator Date hidden'!K115="x","x",$J$2-'Indicator Date hidden'!K115)</f>
        <v>0</v>
      </c>
      <c r="K114" s="25">
        <f>IF('Indicator Date hidden'!L115="x","x",$K$2-'Indicator Date hidden'!L115)</f>
        <v>0</v>
      </c>
      <c r="L114" s="25">
        <f>IF('Indicator Date hidden'!M115="x","x",$L$2-'Indicator Date hidden'!M115)</f>
        <v>0</v>
      </c>
      <c r="M114" s="25">
        <f>IF('Indicator Date hidden'!N115="x","x",$M$2-'Indicator Date hidden'!N115)</f>
        <v>0</v>
      </c>
      <c r="N114" s="25">
        <f>IF('Indicator Date hidden'!O115="x","x",$N$2-'Indicator Date hidden'!O115)</f>
        <v>0</v>
      </c>
      <c r="O114" s="25">
        <f>IF('Indicator Date hidden'!P115="x","x",$O$2-'Indicator Date hidden'!P115)</f>
        <v>0</v>
      </c>
      <c r="P114" s="25">
        <f>IF('Indicator Date hidden'!Q115="x","x",$P$2-'Indicator Date hidden'!Q115)</f>
        <v>0</v>
      </c>
      <c r="Q114" s="25">
        <f>IF('Indicator Date hidden'!R115="x","x",$Q$2-'Indicator Date hidden'!R115)</f>
        <v>2</v>
      </c>
      <c r="R114" s="25">
        <f>IF('Indicator Date hidden'!S115="x","x",$R$2-'Indicator Date hidden'!S115)</f>
        <v>0</v>
      </c>
      <c r="S114" s="25">
        <f>IF('Indicator Date hidden'!T115="x","x",$S$2-'Indicator Date hidden'!T115)</f>
        <v>0</v>
      </c>
      <c r="T114" s="25">
        <f>IF('Indicator Date hidden'!U115="x","x",$T$2-'Indicator Date hidden'!U115)</f>
        <v>0</v>
      </c>
      <c r="U114" s="25">
        <f>IF('Indicator Date hidden'!V115="x","x",$U$2-'Indicator Date hidden'!V115)</f>
        <v>0</v>
      </c>
      <c r="V114" s="25">
        <f>IF('Indicator Date hidden'!W115="x","x",$V$2-'Indicator Date hidden'!W115)</f>
        <v>0</v>
      </c>
      <c r="W114" s="25">
        <f>IF('Indicator Date hidden'!X115="x","x",$W$2-'Indicator Date hidden'!X115)</f>
        <v>2</v>
      </c>
      <c r="X114" s="25">
        <f>IF('Indicator Date hidden'!Y115="x","x",$X$2-'Indicator Date hidden'!Y115)</f>
        <v>1</v>
      </c>
      <c r="Y114" s="25">
        <f>IF('Indicator Date hidden'!Z115="x","x",$Y$2-'Indicator Date hidden'!Z115)</f>
        <v>0</v>
      </c>
      <c r="Z114" s="25">
        <f>IF('Indicator Date hidden'!AA115="x","x",$Z$2-'Indicator Date hidden'!AA115)</f>
        <v>0</v>
      </c>
      <c r="AA114" s="25">
        <f>IF('Indicator Date hidden'!AB115="x","x",$AA$2-'Indicator Date hidden'!AB115)</f>
        <v>0</v>
      </c>
      <c r="AB114" s="25">
        <f>IF('Indicator Date hidden'!AC115="x","x",$AB$2-'Indicator Date hidden'!AC115)</f>
        <v>0</v>
      </c>
      <c r="AC114" s="25">
        <f>IF('Indicator Date hidden'!AD115="x","x",$AC$2-'Indicator Date hidden'!AD115)</f>
        <v>0</v>
      </c>
      <c r="AD114" s="25" t="str">
        <f>IF('Indicator Date hidden'!AE115="x","x",$AD$2-'Indicator Date hidden'!AE115)</f>
        <v>x</v>
      </c>
      <c r="AE114" s="25">
        <f>IF('Indicator Date hidden'!AF115="x","x",$AE$2-'Indicator Date hidden'!AF115)</f>
        <v>0</v>
      </c>
      <c r="AF114" s="25">
        <f>IF('Indicator Date hidden'!AG115="x","x",$AF$2-'Indicator Date hidden'!AG115)</f>
        <v>0</v>
      </c>
      <c r="AG114" s="25">
        <f>IF('Indicator Date hidden'!AH115="x","x",$AG$2-'Indicator Date hidden'!AH115)</f>
        <v>0</v>
      </c>
      <c r="AH114" s="25">
        <f>IF('Indicator Date hidden'!AI115="x","x",$AH$2-'Indicator Date hidden'!AI115)</f>
        <v>0</v>
      </c>
      <c r="AI114" s="25">
        <f>IF('Indicator Date hidden'!AJ115="x","x",$AI$2-'Indicator Date hidden'!AJ115)</f>
        <v>0</v>
      </c>
      <c r="AJ114" s="25" t="str">
        <f>IF('Indicator Date hidden'!AK115="x","x",$AJ$2-'Indicator Date hidden'!AK115)</f>
        <v>x</v>
      </c>
      <c r="AK114" s="25">
        <f>IF('Indicator Date hidden'!AL115="x","x",$AK$2-'Indicator Date hidden'!AL115)</f>
        <v>1</v>
      </c>
      <c r="AL114" s="25">
        <f>IF('Indicator Date hidden'!AM115="x","x",$AL$2-'Indicator Date hidden'!AM115)</f>
        <v>0</v>
      </c>
      <c r="AM114" s="25">
        <f>IF('Indicator Date hidden'!AN115="x","x",$AM$2-'Indicator Date hidden'!AN115)</f>
        <v>0</v>
      </c>
      <c r="AN114" s="25">
        <f>IF('Indicator Date hidden'!AO115="x","x",$AN$2-'Indicator Date hidden'!AO115)</f>
        <v>0</v>
      </c>
      <c r="AO114" s="25">
        <f>IF('Indicator Date hidden'!AP115="x","x",$AO$2-'Indicator Date hidden'!AP115)</f>
        <v>1</v>
      </c>
      <c r="AP114" s="25">
        <f>IF('Indicator Date hidden'!AQ115="x","x",$AP$2-'Indicator Date hidden'!AQ115)</f>
        <v>1</v>
      </c>
      <c r="AQ114" s="25">
        <f>IF('Indicator Date hidden'!AR115="x","x",$AQ$2-'Indicator Date hidden'!AR115)</f>
        <v>6</v>
      </c>
      <c r="AR114" s="25">
        <f>IF('Indicator Date hidden'!AS115="x","x",$AR$2-'Indicator Date hidden'!AS115)</f>
        <v>0</v>
      </c>
      <c r="AS114" s="25">
        <f>IF('Indicator Date hidden'!AT115="x","x",$AS$2-'Indicator Date hidden'!AT115)</f>
        <v>0</v>
      </c>
      <c r="AT114" s="25">
        <f>IF('Indicator Date hidden'!AU115="x","x",$AT$2-'Indicator Date hidden'!AU115)</f>
        <v>0</v>
      </c>
      <c r="AU114" s="25">
        <f>IF('Indicator Date hidden'!AV115="x","x",$AU$2-'Indicator Date hidden'!AV115)</f>
        <v>1</v>
      </c>
      <c r="AV114" s="25">
        <f>IF('Indicator Date hidden'!AW115="x","x",$AV$2-'Indicator Date hidden'!AW115)</f>
        <v>0</v>
      </c>
      <c r="AW114" s="25">
        <f>IF('Indicator Date hidden'!AX115="x","x",$AW$2-'Indicator Date hidden'!AX115)</f>
        <v>0</v>
      </c>
      <c r="AX114" s="25">
        <f>IF('Indicator Date hidden'!AY115="x","x",$AX$2-'Indicator Date hidden'!AY115)</f>
        <v>0</v>
      </c>
      <c r="AY114" s="25">
        <f>IF('Indicator Date hidden'!AZ115="x","x",$AY$2-'Indicator Date hidden'!AZ115)</f>
        <v>0</v>
      </c>
      <c r="AZ114" s="25">
        <f>IF('Indicator Date hidden'!BA115="x","x",$AZ$2-'Indicator Date hidden'!BA115)</f>
        <v>0</v>
      </c>
      <c r="BA114">
        <f t="shared" si="15"/>
        <v>15</v>
      </c>
      <c r="BB114" s="26">
        <f t="shared" si="16"/>
        <v>0.30612244897959184</v>
      </c>
      <c r="BC114">
        <f t="shared" si="17"/>
        <v>8</v>
      </c>
      <c r="BD114" s="26">
        <f t="shared" si="18"/>
        <v>0.95199214609719185</v>
      </c>
      <c r="BE114" s="28">
        <f t="shared" si="19"/>
        <v>0</v>
      </c>
    </row>
    <row r="115" spans="1:57" x14ac:dyDescent="0.35">
      <c r="A115" t="s">
        <v>10324</v>
      </c>
      <c r="B115" s="25">
        <f>IF('Indicator Date hidden'!C116="x","x",$B$2-'Indicator Date hidden'!C116)</f>
        <v>0</v>
      </c>
      <c r="C115" s="25">
        <f>IF('Indicator Date hidden'!D116="x","x",$C$2-'Indicator Date hidden'!D116)</f>
        <v>0</v>
      </c>
      <c r="D115" s="25">
        <f>IF('Indicator Date hidden'!E116="x","x",$D$2-'Indicator Date hidden'!E116)</f>
        <v>0</v>
      </c>
      <c r="E115" s="25">
        <f>IF('Indicator Date hidden'!F116="x","x",$E$2-'Indicator Date hidden'!F116)</f>
        <v>0</v>
      </c>
      <c r="F115" s="25">
        <f>IF('Indicator Date hidden'!G116="x","x",$F$2-'Indicator Date hidden'!G116)</f>
        <v>0</v>
      </c>
      <c r="G115" s="25">
        <f>IF('Indicator Date hidden'!H116="x","x",$G$2-'Indicator Date hidden'!H116)</f>
        <v>0</v>
      </c>
      <c r="H115" s="25">
        <f>IF('Indicator Date hidden'!I116="x","x",$H$2-'Indicator Date hidden'!I116)</f>
        <v>0</v>
      </c>
      <c r="I115" s="25">
        <f>IF('Indicator Date hidden'!J116="x","x",$I$2-'Indicator Date hidden'!J116)</f>
        <v>0</v>
      </c>
      <c r="J115" s="25">
        <f>IF('Indicator Date hidden'!K116="x","x",$J$2-'Indicator Date hidden'!K116)</f>
        <v>0</v>
      </c>
      <c r="K115" s="25">
        <f>IF('Indicator Date hidden'!L116="x","x",$K$2-'Indicator Date hidden'!L116)</f>
        <v>0</v>
      </c>
      <c r="L115" s="25">
        <f>IF('Indicator Date hidden'!M116="x","x",$L$2-'Indicator Date hidden'!M116)</f>
        <v>0</v>
      </c>
      <c r="M115" s="25">
        <f>IF('Indicator Date hidden'!N116="x","x",$M$2-'Indicator Date hidden'!N116)</f>
        <v>0</v>
      </c>
      <c r="N115" s="25">
        <f>IF('Indicator Date hidden'!O116="x","x",$N$2-'Indicator Date hidden'!O116)</f>
        <v>0</v>
      </c>
      <c r="O115" s="25">
        <f>IF('Indicator Date hidden'!P116="x","x",$O$2-'Indicator Date hidden'!P116)</f>
        <v>0</v>
      </c>
      <c r="P115" s="25">
        <f>IF('Indicator Date hidden'!Q116="x","x",$P$2-'Indicator Date hidden'!Q116)</f>
        <v>0</v>
      </c>
      <c r="Q115" s="25">
        <f>IF('Indicator Date hidden'!R116="x","x",$Q$2-'Indicator Date hidden'!R116)</f>
        <v>4</v>
      </c>
      <c r="R115" s="25">
        <f>IF('Indicator Date hidden'!S116="x","x",$R$2-'Indicator Date hidden'!S116)</f>
        <v>0</v>
      </c>
      <c r="S115" s="25">
        <f>IF('Indicator Date hidden'!T116="x","x",$S$2-'Indicator Date hidden'!T116)</f>
        <v>0</v>
      </c>
      <c r="T115" s="25">
        <f>IF('Indicator Date hidden'!U116="x","x",$T$2-'Indicator Date hidden'!U116)</f>
        <v>0</v>
      </c>
      <c r="U115" s="25">
        <f>IF('Indicator Date hidden'!V116="x","x",$U$2-'Indicator Date hidden'!V116)</f>
        <v>0</v>
      </c>
      <c r="V115" s="25">
        <f>IF('Indicator Date hidden'!W116="x","x",$V$2-'Indicator Date hidden'!W116)</f>
        <v>0</v>
      </c>
      <c r="W115" s="25">
        <f>IF('Indicator Date hidden'!X116="x","x",$W$2-'Indicator Date hidden'!X116)</f>
        <v>1</v>
      </c>
      <c r="X115" s="25">
        <f>IF('Indicator Date hidden'!Y116="x","x",$X$2-'Indicator Date hidden'!Y116)</f>
        <v>3</v>
      </c>
      <c r="Y115" s="25">
        <f>IF('Indicator Date hidden'!Z116="x","x",$Y$2-'Indicator Date hidden'!Z116)</f>
        <v>0</v>
      </c>
      <c r="Z115" s="25">
        <f>IF('Indicator Date hidden'!AA116="x","x",$Z$2-'Indicator Date hidden'!AA116)</f>
        <v>0</v>
      </c>
      <c r="AA115" s="25">
        <f>IF('Indicator Date hidden'!AB116="x","x",$AA$2-'Indicator Date hidden'!AB116)</f>
        <v>1</v>
      </c>
      <c r="AB115" s="25">
        <f>IF('Indicator Date hidden'!AC116="x","x",$AB$2-'Indicator Date hidden'!AC116)</f>
        <v>0</v>
      </c>
      <c r="AC115" s="25">
        <f>IF('Indicator Date hidden'!AD116="x","x",$AC$2-'Indicator Date hidden'!AD116)</f>
        <v>0</v>
      </c>
      <c r="AD115" s="25" t="str">
        <f>IF('Indicator Date hidden'!AE116="x","x",$AD$2-'Indicator Date hidden'!AE116)</f>
        <v>x</v>
      </c>
      <c r="AE115" s="25">
        <f>IF('Indicator Date hidden'!AF116="x","x",$AE$2-'Indicator Date hidden'!AF116)</f>
        <v>0</v>
      </c>
      <c r="AF115" s="25">
        <f>IF('Indicator Date hidden'!AG116="x","x",$AF$2-'Indicator Date hidden'!AG116)</f>
        <v>1</v>
      </c>
      <c r="AG115" s="25">
        <f>IF('Indicator Date hidden'!AH116="x","x",$AG$2-'Indicator Date hidden'!AH116)</f>
        <v>0</v>
      </c>
      <c r="AH115" s="25">
        <f>IF('Indicator Date hidden'!AI116="x","x",$AH$2-'Indicator Date hidden'!AI116)</f>
        <v>0</v>
      </c>
      <c r="AI115" s="25">
        <f>IF('Indicator Date hidden'!AJ116="x","x",$AI$2-'Indicator Date hidden'!AJ116)</f>
        <v>0</v>
      </c>
      <c r="AJ115" s="25" t="str">
        <f>IF('Indicator Date hidden'!AK116="x","x",$AJ$2-'Indicator Date hidden'!AK116)</f>
        <v>x</v>
      </c>
      <c r="AK115" s="25">
        <f>IF('Indicator Date hidden'!AL116="x","x",$AK$2-'Indicator Date hidden'!AL116)</f>
        <v>1</v>
      </c>
      <c r="AL115" s="25">
        <f>IF('Indicator Date hidden'!AM116="x","x",$AL$2-'Indicator Date hidden'!AM116)</f>
        <v>0</v>
      </c>
      <c r="AM115" s="25">
        <f>IF('Indicator Date hidden'!AN116="x","x",$AM$2-'Indicator Date hidden'!AN116)</f>
        <v>0</v>
      </c>
      <c r="AN115" s="25">
        <f>IF('Indicator Date hidden'!AO116="x","x",$AN$2-'Indicator Date hidden'!AO116)</f>
        <v>0</v>
      </c>
      <c r="AO115" s="25" t="str">
        <f>IF('Indicator Date hidden'!AP116="x","x",$AO$2-'Indicator Date hidden'!AP116)</f>
        <v>x</v>
      </c>
      <c r="AP115" s="25">
        <f>IF('Indicator Date hidden'!AQ116="x","x",$AP$2-'Indicator Date hidden'!AQ116)</f>
        <v>2</v>
      </c>
      <c r="AQ115" s="25">
        <f>IF('Indicator Date hidden'!AR116="x","x",$AQ$2-'Indicator Date hidden'!AR116)</f>
        <v>0</v>
      </c>
      <c r="AR115" s="25">
        <f>IF('Indicator Date hidden'!AS116="x","x",$AR$2-'Indicator Date hidden'!AS116)</f>
        <v>0</v>
      </c>
      <c r="AS115" s="25">
        <f>IF('Indicator Date hidden'!AT116="x","x",$AS$2-'Indicator Date hidden'!AT116)</f>
        <v>0</v>
      </c>
      <c r="AT115" s="25">
        <f>IF('Indicator Date hidden'!AU116="x","x",$AT$2-'Indicator Date hidden'!AU116)</f>
        <v>0</v>
      </c>
      <c r="AU115" s="25">
        <f>IF('Indicator Date hidden'!AV116="x","x",$AU$2-'Indicator Date hidden'!AV116)</f>
        <v>4</v>
      </c>
      <c r="AV115" s="25">
        <f>IF('Indicator Date hidden'!AW116="x","x",$AV$2-'Indicator Date hidden'!AW116)</f>
        <v>0</v>
      </c>
      <c r="AW115" s="25">
        <f>IF('Indicator Date hidden'!AX116="x","x",$AW$2-'Indicator Date hidden'!AX116)</f>
        <v>0</v>
      </c>
      <c r="AX115" s="25">
        <f>IF('Indicator Date hidden'!AY116="x","x",$AX$2-'Indicator Date hidden'!AY116)</f>
        <v>0</v>
      </c>
      <c r="AY115" s="25">
        <f>IF('Indicator Date hidden'!AZ116="x","x",$AY$2-'Indicator Date hidden'!AZ116)</f>
        <v>0</v>
      </c>
      <c r="AZ115" s="25">
        <f>IF('Indicator Date hidden'!BA116="x","x",$AZ$2-'Indicator Date hidden'!BA116)</f>
        <v>0</v>
      </c>
      <c r="BA115">
        <f t="shared" si="15"/>
        <v>17</v>
      </c>
      <c r="BB115" s="26">
        <f t="shared" si="16"/>
        <v>0.35416666666666669</v>
      </c>
      <c r="BC115">
        <f t="shared" si="17"/>
        <v>8</v>
      </c>
      <c r="BD115" s="26">
        <f t="shared" si="18"/>
        <v>0.94625541243131372</v>
      </c>
      <c r="BE115" s="28">
        <f t="shared" si="19"/>
        <v>0</v>
      </c>
    </row>
    <row r="116" spans="1:57" x14ac:dyDescent="0.35">
      <c r="A116" t="s">
        <v>10322</v>
      </c>
      <c r="B116" s="25">
        <f>IF('Indicator Date hidden'!C117="x","x",$B$2-'Indicator Date hidden'!C117)</f>
        <v>0</v>
      </c>
      <c r="C116" s="25">
        <f>IF('Indicator Date hidden'!D117="x","x",$C$2-'Indicator Date hidden'!D117)</f>
        <v>0</v>
      </c>
      <c r="D116" s="25">
        <f>IF('Indicator Date hidden'!E117="x","x",$D$2-'Indicator Date hidden'!E117)</f>
        <v>0</v>
      </c>
      <c r="E116" s="25">
        <f>IF('Indicator Date hidden'!F117="x","x",$E$2-'Indicator Date hidden'!F117)</f>
        <v>0</v>
      </c>
      <c r="F116" s="25">
        <f>IF('Indicator Date hidden'!G117="x","x",$F$2-'Indicator Date hidden'!G117)</f>
        <v>0</v>
      </c>
      <c r="G116" s="25">
        <f>IF('Indicator Date hidden'!H117="x","x",$G$2-'Indicator Date hidden'!H117)</f>
        <v>0</v>
      </c>
      <c r="H116" s="25">
        <f>IF('Indicator Date hidden'!I117="x","x",$H$2-'Indicator Date hidden'!I117)</f>
        <v>0</v>
      </c>
      <c r="I116" s="25">
        <f>IF('Indicator Date hidden'!J117="x","x",$I$2-'Indicator Date hidden'!J117)</f>
        <v>0</v>
      </c>
      <c r="J116" s="25">
        <f>IF('Indicator Date hidden'!K117="x","x",$J$2-'Indicator Date hidden'!K117)</f>
        <v>0</v>
      </c>
      <c r="K116" s="25">
        <f>IF('Indicator Date hidden'!L117="x","x",$K$2-'Indicator Date hidden'!L117)</f>
        <v>0</v>
      </c>
      <c r="L116" s="25">
        <f>IF('Indicator Date hidden'!M117="x","x",$L$2-'Indicator Date hidden'!M117)</f>
        <v>0</v>
      </c>
      <c r="M116" s="25">
        <f>IF('Indicator Date hidden'!N117="x","x",$M$2-'Indicator Date hidden'!N117)</f>
        <v>0</v>
      </c>
      <c r="N116" s="25">
        <f>IF('Indicator Date hidden'!O117="x","x",$N$2-'Indicator Date hidden'!O117)</f>
        <v>0</v>
      </c>
      <c r="O116" s="25">
        <f>IF('Indicator Date hidden'!P117="x","x",$O$2-'Indicator Date hidden'!P117)</f>
        <v>0</v>
      </c>
      <c r="P116" s="25">
        <f>IF('Indicator Date hidden'!Q117="x","x",$P$2-'Indicator Date hidden'!Q117)</f>
        <v>0</v>
      </c>
      <c r="Q116" s="25">
        <f>IF('Indicator Date hidden'!R117="x","x",$Q$2-'Indicator Date hidden'!R117)</f>
        <v>1</v>
      </c>
      <c r="R116" s="25">
        <f>IF('Indicator Date hidden'!S117="x","x",$R$2-'Indicator Date hidden'!S117)</f>
        <v>0</v>
      </c>
      <c r="S116" s="25">
        <f>IF('Indicator Date hidden'!T117="x","x",$S$2-'Indicator Date hidden'!T117)</f>
        <v>0</v>
      </c>
      <c r="T116" s="25">
        <f>IF('Indicator Date hidden'!U117="x","x",$T$2-'Indicator Date hidden'!U117)</f>
        <v>0</v>
      </c>
      <c r="U116" s="25">
        <f>IF('Indicator Date hidden'!V117="x","x",$U$2-'Indicator Date hidden'!V117)</f>
        <v>0</v>
      </c>
      <c r="V116" s="25">
        <f>IF('Indicator Date hidden'!W117="x","x",$V$2-'Indicator Date hidden'!W117)</f>
        <v>0</v>
      </c>
      <c r="W116" s="25">
        <f>IF('Indicator Date hidden'!X117="x","x",$W$2-'Indicator Date hidden'!X117)</f>
        <v>1</v>
      </c>
      <c r="X116" s="25">
        <f>IF('Indicator Date hidden'!Y117="x","x",$X$2-'Indicator Date hidden'!Y117)</f>
        <v>1</v>
      </c>
      <c r="Y116" s="25">
        <f>IF('Indicator Date hidden'!Z117="x","x",$Y$2-'Indicator Date hidden'!Z117)</f>
        <v>0</v>
      </c>
      <c r="Z116" s="25">
        <f>IF('Indicator Date hidden'!AA117="x","x",$Z$2-'Indicator Date hidden'!AA117)</f>
        <v>0</v>
      </c>
      <c r="AA116" s="25" t="str">
        <f>IF('Indicator Date hidden'!AB117="x","x",$AA$2-'Indicator Date hidden'!AB117)</f>
        <v>x</v>
      </c>
      <c r="AB116" s="25">
        <f>IF('Indicator Date hidden'!AC117="x","x",$AB$2-'Indicator Date hidden'!AC117)</f>
        <v>0</v>
      </c>
      <c r="AC116" s="25">
        <f>IF('Indicator Date hidden'!AD117="x","x",$AC$2-'Indicator Date hidden'!AD117)</f>
        <v>0</v>
      </c>
      <c r="AD116" s="25" t="str">
        <f>IF('Indicator Date hidden'!AE117="x","x",$AD$2-'Indicator Date hidden'!AE117)</f>
        <v>x</v>
      </c>
      <c r="AE116" s="25">
        <f>IF('Indicator Date hidden'!AF117="x","x",$AE$2-'Indicator Date hidden'!AF117)</f>
        <v>0</v>
      </c>
      <c r="AF116" s="25">
        <f>IF('Indicator Date hidden'!AG117="x","x",$AF$2-'Indicator Date hidden'!AG117)</f>
        <v>0</v>
      </c>
      <c r="AG116" s="25">
        <f>IF('Indicator Date hidden'!AH117="x","x",$AG$2-'Indicator Date hidden'!AH117)</f>
        <v>0</v>
      </c>
      <c r="AH116" s="25">
        <f>IF('Indicator Date hidden'!AI117="x","x",$AH$2-'Indicator Date hidden'!AI117)</f>
        <v>0</v>
      </c>
      <c r="AI116" s="25">
        <f>IF('Indicator Date hidden'!AJ117="x","x",$AI$2-'Indicator Date hidden'!AJ117)</f>
        <v>0</v>
      </c>
      <c r="AJ116" s="25" t="str">
        <f>IF('Indicator Date hidden'!AK117="x","x",$AJ$2-'Indicator Date hidden'!AK117)</f>
        <v>x</v>
      </c>
      <c r="AK116" s="25">
        <f>IF('Indicator Date hidden'!AL117="x","x",$AK$2-'Indicator Date hidden'!AL117)</f>
        <v>1</v>
      </c>
      <c r="AL116" s="25">
        <f>IF('Indicator Date hidden'!AM117="x","x",$AL$2-'Indicator Date hidden'!AM117)</f>
        <v>0</v>
      </c>
      <c r="AM116" s="25">
        <f>IF('Indicator Date hidden'!AN117="x","x",$AM$2-'Indicator Date hidden'!AN117)</f>
        <v>0</v>
      </c>
      <c r="AN116" s="25">
        <f>IF('Indicator Date hidden'!AO117="x","x",$AN$2-'Indicator Date hidden'!AO117)</f>
        <v>0</v>
      </c>
      <c r="AO116" s="25" t="str">
        <f>IF('Indicator Date hidden'!AP117="x","x",$AO$2-'Indicator Date hidden'!AP117)</f>
        <v>x</v>
      </c>
      <c r="AP116" s="25" t="str">
        <f>IF('Indicator Date hidden'!AQ117="x","x",$AP$2-'Indicator Date hidden'!AQ117)</f>
        <v>x</v>
      </c>
      <c r="AQ116" s="25">
        <f>IF('Indicator Date hidden'!AR117="x","x",$AQ$2-'Indicator Date hidden'!AR117)</f>
        <v>8</v>
      </c>
      <c r="AR116" s="25">
        <f>IF('Indicator Date hidden'!AS117="x","x",$AR$2-'Indicator Date hidden'!AS117)</f>
        <v>0</v>
      </c>
      <c r="AS116" s="25">
        <f>IF('Indicator Date hidden'!AT117="x","x",$AS$2-'Indicator Date hidden'!AT117)</f>
        <v>0</v>
      </c>
      <c r="AT116" s="25">
        <f>IF('Indicator Date hidden'!AU117="x","x",$AT$2-'Indicator Date hidden'!AU117)</f>
        <v>0</v>
      </c>
      <c r="AU116" s="25">
        <f>IF('Indicator Date hidden'!AV117="x","x",$AU$2-'Indicator Date hidden'!AV117)</f>
        <v>3</v>
      </c>
      <c r="AV116" s="25">
        <f>IF('Indicator Date hidden'!AW117="x","x",$AV$2-'Indicator Date hidden'!AW117)</f>
        <v>0</v>
      </c>
      <c r="AW116" s="25">
        <f>IF('Indicator Date hidden'!AX117="x","x",$AW$2-'Indicator Date hidden'!AX117)</f>
        <v>0</v>
      </c>
      <c r="AX116" s="25">
        <f>IF('Indicator Date hidden'!AY117="x","x",$AX$2-'Indicator Date hidden'!AY117)</f>
        <v>0</v>
      </c>
      <c r="AY116" s="25">
        <f>IF('Indicator Date hidden'!AZ117="x","x",$AY$2-'Indicator Date hidden'!AZ117)</f>
        <v>0</v>
      </c>
      <c r="AZ116" s="25">
        <f>IF('Indicator Date hidden'!BA117="x","x",$AZ$2-'Indicator Date hidden'!BA117)</f>
        <v>0</v>
      </c>
      <c r="BA116">
        <f t="shared" si="15"/>
        <v>15</v>
      </c>
      <c r="BB116" s="26">
        <f t="shared" si="16"/>
        <v>0.32608695652173914</v>
      </c>
      <c r="BC116">
        <f t="shared" si="17"/>
        <v>6</v>
      </c>
      <c r="BD116" s="26">
        <f t="shared" si="18"/>
        <v>1.2520304869549503</v>
      </c>
      <c r="BE116" s="28">
        <f t="shared" si="19"/>
        <v>0</v>
      </c>
    </row>
    <row r="117" spans="1:57" x14ac:dyDescent="0.35">
      <c r="A117" t="s">
        <v>10305</v>
      </c>
      <c r="B117" s="25">
        <f>IF('Indicator Date hidden'!C118="x","x",$B$2-'Indicator Date hidden'!C118)</f>
        <v>0</v>
      </c>
      <c r="C117" s="25">
        <f>IF('Indicator Date hidden'!D118="x","x",$C$2-'Indicator Date hidden'!D118)</f>
        <v>0</v>
      </c>
      <c r="D117" s="25">
        <f>IF('Indicator Date hidden'!E118="x","x",$D$2-'Indicator Date hidden'!E118)</f>
        <v>0</v>
      </c>
      <c r="E117" s="25">
        <f>IF('Indicator Date hidden'!F118="x","x",$E$2-'Indicator Date hidden'!F118)</f>
        <v>0</v>
      </c>
      <c r="F117" s="25">
        <f>IF('Indicator Date hidden'!G118="x","x",$F$2-'Indicator Date hidden'!G118)</f>
        <v>0</v>
      </c>
      <c r="G117" s="25">
        <f>IF('Indicator Date hidden'!H118="x","x",$G$2-'Indicator Date hidden'!H118)</f>
        <v>0</v>
      </c>
      <c r="H117" s="25">
        <f>IF('Indicator Date hidden'!I118="x","x",$H$2-'Indicator Date hidden'!I118)</f>
        <v>0</v>
      </c>
      <c r="I117" s="25">
        <f>IF('Indicator Date hidden'!J118="x","x",$I$2-'Indicator Date hidden'!J118)</f>
        <v>0</v>
      </c>
      <c r="J117" s="25">
        <f>IF('Indicator Date hidden'!K118="x","x",$J$2-'Indicator Date hidden'!K118)</f>
        <v>0</v>
      </c>
      <c r="K117" s="25">
        <f>IF('Indicator Date hidden'!L118="x","x",$K$2-'Indicator Date hidden'!L118)</f>
        <v>0</v>
      </c>
      <c r="L117" s="25">
        <f>IF('Indicator Date hidden'!M118="x","x",$L$2-'Indicator Date hidden'!M118)</f>
        <v>0</v>
      </c>
      <c r="M117" s="25">
        <f>IF('Indicator Date hidden'!N118="x","x",$M$2-'Indicator Date hidden'!N118)</f>
        <v>0</v>
      </c>
      <c r="N117" s="25">
        <f>IF('Indicator Date hidden'!O118="x","x",$N$2-'Indicator Date hidden'!O118)</f>
        <v>0</v>
      </c>
      <c r="O117" s="25">
        <f>IF('Indicator Date hidden'!P118="x","x",$O$2-'Indicator Date hidden'!P118)</f>
        <v>0</v>
      </c>
      <c r="P117" s="25">
        <f>IF('Indicator Date hidden'!Q118="x","x",$P$2-'Indicator Date hidden'!Q118)</f>
        <v>0</v>
      </c>
      <c r="Q117" s="25">
        <f>IF('Indicator Date hidden'!R118="x","x",$Q$2-'Indicator Date hidden'!R118)</f>
        <v>3</v>
      </c>
      <c r="R117" s="25">
        <f>IF('Indicator Date hidden'!S118="x","x",$R$2-'Indicator Date hidden'!S118)</f>
        <v>0</v>
      </c>
      <c r="S117" s="25">
        <f>IF('Indicator Date hidden'!T118="x","x",$S$2-'Indicator Date hidden'!T118)</f>
        <v>0</v>
      </c>
      <c r="T117" s="25">
        <f>IF('Indicator Date hidden'!U118="x","x",$T$2-'Indicator Date hidden'!U118)</f>
        <v>0</v>
      </c>
      <c r="U117" s="25">
        <f>IF('Indicator Date hidden'!V118="x","x",$U$2-'Indicator Date hidden'!V118)</f>
        <v>0</v>
      </c>
      <c r="V117" s="25">
        <f>IF('Indicator Date hidden'!W118="x","x",$V$2-'Indicator Date hidden'!W118)</f>
        <v>0</v>
      </c>
      <c r="W117" s="25">
        <f>IF('Indicator Date hidden'!X118="x","x",$W$2-'Indicator Date hidden'!X118)</f>
        <v>3</v>
      </c>
      <c r="X117" s="25">
        <f>IF('Indicator Date hidden'!Y118="x","x",$X$2-'Indicator Date hidden'!Y118)</f>
        <v>4</v>
      </c>
      <c r="Y117" s="25">
        <f>IF('Indicator Date hidden'!Z118="x","x",$Y$2-'Indicator Date hidden'!Z118)</f>
        <v>0</v>
      </c>
      <c r="Z117" s="25">
        <f>IF('Indicator Date hidden'!AA118="x","x",$Z$2-'Indicator Date hidden'!AA118)</f>
        <v>0</v>
      </c>
      <c r="AA117" s="25">
        <f>IF('Indicator Date hidden'!AB118="x","x",$AA$2-'Indicator Date hidden'!AB118)</f>
        <v>0</v>
      </c>
      <c r="AB117" s="25">
        <f>IF('Indicator Date hidden'!AC118="x","x",$AB$2-'Indicator Date hidden'!AC118)</f>
        <v>0</v>
      </c>
      <c r="AC117" s="25">
        <f>IF('Indicator Date hidden'!AD118="x","x",$AC$2-'Indicator Date hidden'!AD118)</f>
        <v>0</v>
      </c>
      <c r="AD117" s="25" t="str">
        <f>IF('Indicator Date hidden'!AE118="x","x",$AD$2-'Indicator Date hidden'!AE118)</f>
        <v>x</v>
      </c>
      <c r="AE117" s="25">
        <f>IF('Indicator Date hidden'!AF118="x","x",$AE$2-'Indicator Date hidden'!AF118)</f>
        <v>0</v>
      </c>
      <c r="AF117" s="25">
        <f>IF('Indicator Date hidden'!AG118="x","x",$AF$2-'Indicator Date hidden'!AG118)</f>
        <v>6</v>
      </c>
      <c r="AG117" s="25">
        <f>IF('Indicator Date hidden'!AH118="x","x",$AG$2-'Indicator Date hidden'!AH118)</f>
        <v>0</v>
      </c>
      <c r="AH117" s="25">
        <f>IF('Indicator Date hidden'!AI118="x","x",$AH$2-'Indicator Date hidden'!AI118)</f>
        <v>0</v>
      </c>
      <c r="AI117" s="25">
        <f>IF('Indicator Date hidden'!AJ118="x","x",$AI$2-'Indicator Date hidden'!AJ118)</f>
        <v>0</v>
      </c>
      <c r="AJ117" s="25" t="str">
        <f>IF('Indicator Date hidden'!AK118="x","x",$AJ$2-'Indicator Date hidden'!AK118)</f>
        <v>x</v>
      </c>
      <c r="AK117" s="25">
        <f>IF('Indicator Date hidden'!AL118="x","x",$AK$2-'Indicator Date hidden'!AL118)</f>
        <v>1</v>
      </c>
      <c r="AL117" s="25">
        <f>IF('Indicator Date hidden'!AM118="x","x",$AL$2-'Indicator Date hidden'!AM118)</f>
        <v>0</v>
      </c>
      <c r="AM117" s="25">
        <f>IF('Indicator Date hidden'!AN118="x","x",$AM$2-'Indicator Date hidden'!AN118)</f>
        <v>0</v>
      </c>
      <c r="AN117" s="25">
        <f>IF('Indicator Date hidden'!AO118="x","x",$AN$2-'Indicator Date hidden'!AO118)</f>
        <v>0</v>
      </c>
      <c r="AO117" s="25">
        <f>IF('Indicator Date hidden'!AP118="x","x",$AO$2-'Indicator Date hidden'!AP118)</f>
        <v>0</v>
      </c>
      <c r="AP117" s="25">
        <f>IF('Indicator Date hidden'!AQ118="x","x",$AP$2-'Indicator Date hidden'!AQ118)</f>
        <v>0</v>
      </c>
      <c r="AQ117" s="25">
        <f>IF('Indicator Date hidden'!AR118="x","x",$AQ$2-'Indicator Date hidden'!AR118)</f>
        <v>4</v>
      </c>
      <c r="AR117" s="25">
        <f>IF('Indicator Date hidden'!AS118="x","x",$AR$2-'Indicator Date hidden'!AS118)</f>
        <v>0</v>
      </c>
      <c r="AS117" s="25">
        <f>IF('Indicator Date hidden'!AT118="x","x",$AS$2-'Indicator Date hidden'!AT118)</f>
        <v>0</v>
      </c>
      <c r="AT117" s="25">
        <f>IF('Indicator Date hidden'!AU118="x","x",$AT$2-'Indicator Date hidden'!AU118)</f>
        <v>0</v>
      </c>
      <c r="AU117" s="25">
        <f>IF('Indicator Date hidden'!AV118="x","x",$AU$2-'Indicator Date hidden'!AV118)</f>
        <v>3</v>
      </c>
      <c r="AV117" s="25">
        <f>IF('Indicator Date hidden'!AW118="x","x",$AV$2-'Indicator Date hidden'!AW118)</f>
        <v>0</v>
      </c>
      <c r="AW117" s="25">
        <f>IF('Indicator Date hidden'!AX118="x","x",$AW$2-'Indicator Date hidden'!AX118)</f>
        <v>0</v>
      </c>
      <c r="AX117" s="25">
        <f>IF('Indicator Date hidden'!AY118="x","x",$AX$2-'Indicator Date hidden'!AY118)</f>
        <v>0</v>
      </c>
      <c r="AY117" s="25">
        <f>IF('Indicator Date hidden'!AZ118="x","x",$AY$2-'Indicator Date hidden'!AZ118)</f>
        <v>0</v>
      </c>
      <c r="AZ117" s="25">
        <f>IF('Indicator Date hidden'!BA118="x","x",$AZ$2-'Indicator Date hidden'!BA118)</f>
        <v>0</v>
      </c>
      <c r="BA117">
        <f t="shared" si="15"/>
        <v>24</v>
      </c>
      <c r="BB117" s="26">
        <f t="shared" si="16"/>
        <v>0.48979591836734693</v>
      </c>
      <c r="BC117">
        <f t="shared" si="17"/>
        <v>7</v>
      </c>
      <c r="BD117" s="26">
        <f t="shared" si="18"/>
        <v>1.3112145636088988</v>
      </c>
      <c r="BE117" s="28">
        <f t="shared" si="19"/>
        <v>0</v>
      </c>
    </row>
    <row r="118" spans="1:57" x14ac:dyDescent="0.35">
      <c r="A118" t="s">
        <v>10325</v>
      </c>
      <c r="B118" s="25">
        <f>IF('Indicator Date hidden'!C119="x","x",$B$2-'Indicator Date hidden'!C119)</f>
        <v>0</v>
      </c>
      <c r="C118" s="25">
        <f>IF('Indicator Date hidden'!D119="x","x",$C$2-'Indicator Date hidden'!D119)</f>
        <v>0</v>
      </c>
      <c r="D118" s="25">
        <f>IF('Indicator Date hidden'!E119="x","x",$D$2-'Indicator Date hidden'!E119)</f>
        <v>0</v>
      </c>
      <c r="E118" s="25">
        <f>IF('Indicator Date hidden'!F119="x","x",$E$2-'Indicator Date hidden'!F119)</f>
        <v>0</v>
      </c>
      <c r="F118" s="25">
        <f>IF('Indicator Date hidden'!G119="x","x",$F$2-'Indicator Date hidden'!G119)</f>
        <v>0</v>
      </c>
      <c r="G118" s="25">
        <f>IF('Indicator Date hidden'!H119="x","x",$G$2-'Indicator Date hidden'!H119)</f>
        <v>0</v>
      </c>
      <c r="H118" s="25">
        <f>IF('Indicator Date hidden'!I119="x","x",$H$2-'Indicator Date hidden'!I119)</f>
        <v>0</v>
      </c>
      <c r="I118" s="25">
        <f>IF('Indicator Date hidden'!J119="x","x",$I$2-'Indicator Date hidden'!J119)</f>
        <v>0</v>
      </c>
      <c r="J118" s="25">
        <f>IF('Indicator Date hidden'!K119="x","x",$J$2-'Indicator Date hidden'!K119)</f>
        <v>0</v>
      </c>
      <c r="K118" s="25">
        <f>IF('Indicator Date hidden'!L119="x","x",$K$2-'Indicator Date hidden'!L119)</f>
        <v>0</v>
      </c>
      <c r="L118" s="25">
        <f>IF('Indicator Date hidden'!M119="x","x",$L$2-'Indicator Date hidden'!M119)</f>
        <v>0</v>
      </c>
      <c r="M118" s="25">
        <f>IF('Indicator Date hidden'!N119="x","x",$M$2-'Indicator Date hidden'!N119)</f>
        <v>0</v>
      </c>
      <c r="N118" s="25">
        <f>IF('Indicator Date hidden'!O119="x","x",$N$2-'Indicator Date hidden'!O119)</f>
        <v>0</v>
      </c>
      <c r="O118" s="25">
        <f>IF('Indicator Date hidden'!P119="x","x",$O$2-'Indicator Date hidden'!P119)</f>
        <v>0</v>
      </c>
      <c r="P118" s="25">
        <f>IF('Indicator Date hidden'!Q119="x","x",$P$2-'Indicator Date hidden'!Q119)</f>
        <v>0</v>
      </c>
      <c r="Q118" s="25">
        <f>IF('Indicator Date hidden'!R119="x","x",$Q$2-'Indicator Date hidden'!R119)</f>
        <v>3</v>
      </c>
      <c r="R118" s="25">
        <f>IF('Indicator Date hidden'!S119="x","x",$R$2-'Indicator Date hidden'!S119)</f>
        <v>0</v>
      </c>
      <c r="S118" s="25">
        <f>IF('Indicator Date hidden'!T119="x","x",$S$2-'Indicator Date hidden'!T119)</f>
        <v>0</v>
      </c>
      <c r="T118" s="25">
        <f>IF('Indicator Date hidden'!U119="x","x",$T$2-'Indicator Date hidden'!U119)</f>
        <v>0</v>
      </c>
      <c r="U118" s="25">
        <f>IF('Indicator Date hidden'!V119="x","x",$U$2-'Indicator Date hidden'!V119)</f>
        <v>0</v>
      </c>
      <c r="V118" s="25">
        <f>IF('Indicator Date hidden'!W119="x","x",$V$2-'Indicator Date hidden'!W119)</f>
        <v>0</v>
      </c>
      <c r="W118" s="25">
        <f>IF('Indicator Date hidden'!X119="x","x",$W$2-'Indicator Date hidden'!X119)</f>
        <v>3</v>
      </c>
      <c r="X118" s="25">
        <f>IF('Indicator Date hidden'!Y119="x","x",$X$2-'Indicator Date hidden'!Y119)</f>
        <v>2</v>
      </c>
      <c r="Y118" s="25">
        <f>IF('Indicator Date hidden'!Z119="x","x",$Y$2-'Indicator Date hidden'!Z119)</f>
        <v>0</v>
      </c>
      <c r="Z118" s="25">
        <f>IF('Indicator Date hidden'!AA119="x","x",$Z$2-'Indicator Date hidden'!AA119)</f>
        <v>0</v>
      </c>
      <c r="AA118" s="25">
        <f>IF('Indicator Date hidden'!AB119="x","x",$AA$2-'Indicator Date hidden'!AB119)</f>
        <v>0</v>
      </c>
      <c r="AB118" s="25">
        <f>IF('Indicator Date hidden'!AC119="x","x",$AB$2-'Indicator Date hidden'!AC119)</f>
        <v>0</v>
      </c>
      <c r="AC118" s="25">
        <f>IF('Indicator Date hidden'!AD119="x","x",$AC$2-'Indicator Date hidden'!AD119)</f>
        <v>0</v>
      </c>
      <c r="AD118" s="25">
        <f>IF('Indicator Date hidden'!AE119="x","x",$AD$2-'Indicator Date hidden'!AE119)</f>
        <v>0</v>
      </c>
      <c r="AE118" s="25">
        <f>IF('Indicator Date hidden'!AF119="x","x",$AE$2-'Indicator Date hidden'!AF119)</f>
        <v>0</v>
      </c>
      <c r="AF118" s="25">
        <f>IF('Indicator Date hidden'!AG119="x","x",$AF$2-'Indicator Date hidden'!AG119)</f>
        <v>4</v>
      </c>
      <c r="AG118" s="25">
        <f>IF('Indicator Date hidden'!AH119="x","x",$AG$2-'Indicator Date hidden'!AH119)</f>
        <v>0</v>
      </c>
      <c r="AH118" s="25">
        <f>IF('Indicator Date hidden'!AI119="x","x",$AH$2-'Indicator Date hidden'!AI119)</f>
        <v>0</v>
      </c>
      <c r="AI118" s="25">
        <f>IF('Indicator Date hidden'!AJ119="x","x",$AI$2-'Indicator Date hidden'!AJ119)</f>
        <v>0</v>
      </c>
      <c r="AJ118" s="25" t="str">
        <f>IF('Indicator Date hidden'!AK119="x","x",$AJ$2-'Indicator Date hidden'!AK119)</f>
        <v>x</v>
      </c>
      <c r="AK118" s="25">
        <f>IF('Indicator Date hidden'!AL119="x","x",$AK$2-'Indicator Date hidden'!AL119)</f>
        <v>1</v>
      </c>
      <c r="AL118" s="25">
        <f>IF('Indicator Date hidden'!AM119="x","x",$AL$2-'Indicator Date hidden'!AM119)</f>
        <v>0</v>
      </c>
      <c r="AM118" s="25">
        <f>IF('Indicator Date hidden'!AN119="x","x",$AM$2-'Indicator Date hidden'!AN119)</f>
        <v>0</v>
      </c>
      <c r="AN118" s="25">
        <f>IF('Indicator Date hidden'!AO119="x","x",$AN$2-'Indicator Date hidden'!AO119)</f>
        <v>0</v>
      </c>
      <c r="AO118" s="25">
        <f>IF('Indicator Date hidden'!AP119="x","x",$AO$2-'Indicator Date hidden'!AP119)</f>
        <v>2</v>
      </c>
      <c r="AP118" s="25">
        <f>IF('Indicator Date hidden'!AQ119="x","x",$AP$2-'Indicator Date hidden'!AQ119)</f>
        <v>2</v>
      </c>
      <c r="AQ118" s="25">
        <f>IF('Indicator Date hidden'!AR119="x","x",$AQ$2-'Indicator Date hidden'!AR119)</f>
        <v>0</v>
      </c>
      <c r="AR118" s="25">
        <f>IF('Indicator Date hidden'!AS119="x","x",$AR$2-'Indicator Date hidden'!AS119)</f>
        <v>0</v>
      </c>
      <c r="AS118" s="25">
        <f>IF('Indicator Date hidden'!AT119="x","x",$AS$2-'Indicator Date hidden'!AT119)</f>
        <v>0</v>
      </c>
      <c r="AT118" s="25">
        <f>IF('Indicator Date hidden'!AU119="x","x",$AT$2-'Indicator Date hidden'!AU119)</f>
        <v>0</v>
      </c>
      <c r="AU118" s="25">
        <f>IF('Indicator Date hidden'!AV119="x","x",$AU$2-'Indicator Date hidden'!AV119)</f>
        <v>5</v>
      </c>
      <c r="AV118" s="25">
        <f>IF('Indicator Date hidden'!AW119="x","x",$AV$2-'Indicator Date hidden'!AW119)</f>
        <v>0</v>
      </c>
      <c r="AW118" s="25">
        <f>IF('Indicator Date hidden'!AX119="x","x",$AW$2-'Indicator Date hidden'!AX119)</f>
        <v>0</v>
      </c>
      <c r="AX118" s="25">
        <f>IF('Indicator Date hidden'!AY119="x","x",$AX$2-'Indicator Date hidden'!AY119)</f>
        <v>0</v>
      </c>
      <c r="AY118" s="25">
        <f>IF('Indicator Date hidden'!AZ119="x","x",$AY$2-'Indicator Date hidden'!AZ119)</f>
        <v>0</v>
      </c>
      <c r="AZ118" s="25">
        <f>IF('Indicator Date hidden'!BA119="x","x",$AZ$2-'Indicator Date hidden'!BA119)</f>
        <v>0</v>
      </c>
      <c r="BA118">
        <f t="shared" si="15"/>
        <v>22</v>
      </c>
      <c r="BB118" s="26">
        <f t="shared" si="16"/>
        <v>0.44</v>
      </c>
      <c r="BC118">
        <f t="shared" si="17"/>
        <v>8</v>
      </c>
      <c r="BD118" s="26">
        <f t="shared" si="18"/>
        <v>1.1164228589562291</v>
      </c>
      <c r="BE118" s="28">
        <f t="shared" si="19"/>
        <v>0</v>
      </c>
    </row>
    <row r="119" spans="1:57" x14ac:dyDescent="0.35">
      <c r="A119" t="s">
        <v>10320</v>
      </c>
      <c r="B119" s="25">
        <f>IF('Indicator Date hidden'!C120="x","x",$B$2-'Indicator Date hidden'!C120)</f>
        <v>0</v>
      </c>
      <c r="C119" s="25">
        <f>IF('Indicator Date hidden'!D120="x","x",$C$2-'Indicator Date hidden'!D120)</f>
        <v>0</v>
      </c>
      <c r="D119" s="25">
        <f>IF('Indicator Date hidden'!E120="x","x",$D$2-'Indicator Date hidden'!E120)</f>
        <v>0</v>
      </c>
      <c r="E119" s="25">
        <f>IF('Indicator Date hidden'!F120="x","x",$E$2-'Indicator Date hidden'!F120)</f>
        <v>0</v>
      </c>
      <c r="F119" s="25">
        <f>IF('Indicator Date hidden'!G120="x","x",$F$2-'Indicator Date hidden'!G120)</f>
        <v>0</v>
      </c>
      <c r="G119" s="25">
        <f>IF('Indicator Date hidden'!H120="x","x",$G$2-'Indicator Date hidden'!H120)</f>
        <v>0</v>
      </c>
      <c r="H119" s="25">
        <f>IF('Indicator Date hidden'!I120="x","x",$H$2-'Indicator Date hidden'!I120)</f>
        <v>0</v>
      </c>
      <c r="I119" s="25">
        <f>IF('Indicator Date hidden'!J120="x","x",$I$2-'Indicator Date hidden'!J120)</f>
        <v>0</v>
      </c>
      <c r="J119" s="25">
        <f>IF('Indicator Date hidden'!K120="x","x",$J$2-'Indicator Date hidden'!K120)</f>
        <v>0</v>
      </c>
      <c r="K119" s="25">
        <f>IF('Indicator Date hidden'!L120="x","x",$K$2-'Indicator Date hidden'!L120)</f>
        <v>0</v>
      </c>
      <c r="L119" s="25">
        <f>IF('Indicator Date hidden'!M120="x","x",$L$2-'Indicator Date hidden'!M120)</f>
        <v>0</v>
      </c>
      <c r="M119" s="25">
        <f>IF('Indicator Date hidden'!N120="x","x",$M$2-'Indicator Date hidden'!N120)</f>
        <v>0</v>
      </c>
      <c r="N119" s="25">
        <f>IF('Indicator Date hidden'!O120="x","x",$N$2-'Indicator Date hidden'!O120)</f>
        <v>0</v>
      </c>
      <c r="O119" s="25">
        <f>IF('Indicator Date hidden'!P120="x","x",$O$2-'Indicator Date hidden'!P120)</f>
        <v>0</v>
      </c>
      <c r="P119" s="25">
        <f>IF('Indicator Date hidden'!Q120="x","x",$P$2-'Indicator Date hidden'!Q120)</f>
        <v>0</v>
      </c>
      <c r="Q119" s="25" t="str">
        <f>IF('Indicator Date hidden'!R120="x","x",$Q$2-'Indicator Date hidden'!R120)</f>
        <v>x</v>
      </c>
      <c r="R119" s="25">
        <f>IF('Indicator Date hidden'!S120="x","x",$R$2-'Indicator Date hidden'!S120)</f>
        <v>0</v>
      </c>
      <c r="S119" s="25">
        <f>IF('Indicator Date hidden'!T120="x","x",$S$2-'Indicator Date hidden'!T120)</f>
        <v>0</v>
      </c>
      <c r="T119" s="25">
        <f>IF('Indicator Date hidden'!U120="x","x",$T$2-'Indicator Date hidden'!U120)</f>
        <v>0</v>
      </c>
      <c r="U119" s="25">
        <f>IF('Indicator Date hidden'!V120="x","x",$U$2-'Indicator Date hidden'!V120)</f>
        <v>0</v>
      </c>
      <c r="V119" s="25">
        <f>IF('Indicator Date hidden'!W120="x","x",$V$2-'Indicator Date hidden'!W120)</f>
        <v>0</v>
      </c>
      <c r="W119" s="25">
        <f>IF('Indicator Date hidden'!X120="x","x",$W$2-'Indicator Date hidden'!X120)</f>
        <v>5</v>
      </c>
      <c r="X119" s="25">
        <f>IF('Indicator Date hidden'!Y120="x","x",$X$2-'Indicator Date hidden'!Y120)</f>
        <v>2</v>
      </c>
      <c r="Y119" s="25">
        <f>IF('Indicator Date hidden'!Z120="x","x",$Y$2-'Indicator Date hidden'!Z120)</f>
        <v>0</v>
      </c>
      <c r="Z119" s="25">
        <f>IF('Indicator Date hidden'!AA120="x","x",$Z$2-'Indicator Date hidden'!AA120)</f>
        <v>0</v>
      </c>
      <c r="AA119" s="25">
        <f>IF('Indicator Date hidden'!AB120="x","x",$AA$2-'Indicator Date hidden'!AB120)</f>
        <v>0</v>
      </c>
      <c r="AB119" s="25">
        <f>IF('Indicator Date hidden'!AC120="x","x",$AB$2-'Indicator Date hidden'!AC120)</f>
        <v>0</v>
      </c>
      <c r="AC119" s="25">
        <f>IF('Indicator Date hidden'!AD120="x","x",$AC$2-'Indicator Date hidden'!AD120)</f>
        <v>0</v>
      </c>
      <c r="AD119" s="25">
        <f>IF('Indicator Date hidden'!AE120="x","x",$AD$2-'Indicator Date hidden'!AE120)</f>
        <v>0</v>
      </c>
      <c r="AE119" s="25">
        <f>IF('Indicator Date hidden'!AF120="x","x",$AE$2-'Indicator Date hidden'!AF120)</f>
        <v>0</v>
      </c>
      <c r="AF119" s="25" t="str">
        <f>IF('Indicator Date hidden'!AG120="x","x",$AF$2-'Indicator Date hidden'!AG120)</f>
        <v>x</v>
      </c>
      <c r="AG119" s="25">
        <f>IF('Indicator Date hidden'!AH120="x","x",$AG$2-'Indicator Date hidden'!AH120)</f>
        <v>0</v>
      </c>
      <c r="AH119" s="25">
        <f>IF('Indicator Date hidden'!AI120="x","x",$AH$2-'Indicator Date hidden'!AI120)</f>
        <v>0</v>
      </c>
      <c r="AI119" s="25">
        <f>IF('Indicator Date hidden'!AJ120="x","x",$AI$2-'Indicator Date hidden'!AJ120)</f>
        <v>0</v>
      </c>
      <c r="AJ119" s="25">
        <f>IF('Indicator Date hidden'!AK120="x","x",$AJ$2-'Indicator Date hidden'!AK120)</f>
        <v>1</v>
      </c>
      <c r="AK119" s="25">
        <f>IF('Indicator Date hidden'!AL120="x","x",$AK$2-'Indicator Date hidden'!AL120)</f>
        <v>1</v>
      </c>
      <c r="AL119" s="25">
        <f>IF('Indicator Date hidden'!AM120="x","x",$AL$2-'Indicator Date hidden'!AM120)</f>
        <v>0</v>
      </c>
      <c r="AM119" s="25">
        <f>IF('Indicator Date hidden'!AN120="x","x",$AM$2-'Indicator Date hidden'!AN120)</f>
        <v>0</v>
      </c>
      <c r="AN119" s="25">
        <f>IF('Indicator Date hidden'!AO120="x","x",$AN$2-'Indicator Date hidden'!AO120)</f>
        <v>0</v>
      </c>
      <c r="AO119" s="25">
        <f>IF('Indicator Date hidden'!AP120="x","x",$AO$2-'Indicator Date hidden'!AP120)</f>
        <v>1</v>
      </c>
      <c r="AP119" s="25">
        <f>IF('Indicator Date hidden'!AQ120="x","x",$AP$2-'Indicator Date hidden'!AQ120)</f>
        <v>1</v>
      </c>
      <c r="AQ119" s="25">
        <f>IF('Indicator Date hidden'!AR120="x","x",$AQ$2-'Indicator Date hidden'!AR120)</f>
        <v>6</v>
      </c>
      <c r="AR119" s="25">
        <f>IF('Indicator Date hidden'!AS120="x","x",$AR$2-'Indicator Date hidden'!AS120)</f>
        <v>0</v>
      </c>
      <c r="AS119" s="25">
        <f>IF('Indicator Date hidden'!AT120="x","x",$AS$2-'Indicator Date hidden'!AT120)</f>
        <v>0</v>
      </c>
      <c r="AT119" s="25">
        <f>IF('Indicator Date hidden'!AU120="x","x",$AT$2-'Indicator Date hidden'!AU120)</f>
        <v>0</v>
      </c>
      <c r="AU119" s="25">
        <f>IF('Indicator Date hidden'!AV120="x","x",$AU$2-'Indicator Date hidden'!AV120)</f>
        <v>1</v>
      </c>
      <c r="AV119" s="25">
        <f>IF('Indicator Date hidden'!AW120="x","x",$AV$2-'Indicator Date hidden'!AW120)</f>
        <v>0</v>
      </c>
      <c r="AW119" s="25">
        <f>IF('Indicator Date hidden'!AX120="x","x",$AW$2-'Indicator Date hidden'!AX120)</f>
        <v>0</v>
      </c>
      <c r="AX119" s="25">
        <f>IF('Indicator Date hidden'!AY120="x","x",$AX$2-'Indicator Date hidden'!AY120)</f>
        <v>0</v>
      </c>
      <c r="AY119" s="25">
        <f>IF('Indicator Date hidden'!AZ120="x","x",$AY$2-'Indicator Date hidden'!AZ120)</f>
        <v>0</v>
      </c>
      <c r="AZ119" s="25">
        <f>IF('Indicator Date hidden'!BA120="x","x",$AZ$2-'Indicator Date hidden'!BA120)</f>
        <v>0</v>
      </c>
      <c r="BA119">
        <f t="shared" si="15"/>
        <v>18</v>
      </c>
      <c r="BB119" s="26">
        <f t="shared" si="16"/>
        <v>0.36734693877551022</v>
      </c>
      <c r="BC119">
        <f t="shared" si="17"/>
        <v>8</v>
      </c>
      <c r="BD119" s="26">
        <f t="shared" si="18"/>
        <v>1.1373775341300223</v>
      </c>
      <c r="BE119" s="28">
        <f t="shared" si="19"/>
        <v>0</v>
      </c>
    </row>
    <row r="120" spans="1:57" x14ac:dyDescent="0.35">
      <c r="A120" t="s">
        <v>10331</v>
      </c>
      <c r="B120" s="25">
        <f>IF('Indicator Date hidden'!C121="x","x",$B$2-'Indicator Date hidden'!C121)</f>
        <v>0</v>
      </c>
      <c r="C120" s="25">
        <f>IF('Indicator Date hidden'!D121="x","x",$C$2-'Indicator Date hidden'!D121)</f>
        <v>0</v>
      </c>
      <c r="D120" s="25">
        <f>IF('Indicator Date hidden'!E121="x","x",$D$2-'Indicator Date hidden'!E121)</f>
        <v>0</v>
      </c>
      <c r="E120" s="25">
        <f>IF('Indicator Date hidden'!F121="x","x",$E$2-'Indicator Date hidden'!F121)</f>
        <v>0</v>
      </c>
      <c r="F120" s="25">
        <f>IF('Indicator Date hidden'!G121="x","x",$F$2-'Indicator Date hidden'!G121)</f>
        <v>0</v>
      </c>
      <c r="G120" s="25">
        <f>IF('Indicator Date hidden'!H121="x","x",$G$2-'Indicator Date hidden'!H121)</f>
        <v>0</v>
      </c>
      <c r="H120" s="25">
        <f>IF('Indicator Date hidden'!I121="x","x",$H$2-'Indicator Date hidden'!I121)</f>
        <v>0</v>
      </c>
      <c r="I120" s="25">
        <f>IF('Indicator Date hidden'!J121="x","x",$I$2-'Indicator Date hidden'!J121)</f>
        <v>0</v>
      </c>
      <c r="J120" s="25">
        <f>IF('Indicator Date hidden'!K121="x","x",$J$2-'Indicator Date hidden'!K121)</f>
        <v>0</v>
      </c>
      <c r="K120" s="25">
        <f>IF('Indicator Date hidden'!L121="x","x",$K$2-'Indicator Date hidden'!L121)</f>
        <v>0</v>
      </c>
      <c r="L120" s="25">
        <f>IF('Indicator Date hidden'!M121="x","x",$L$2-'Indicator Date hidden'!M121)</f>
        <v>0</v>
      </c>
      <c r="M120" s="25">
        <f>IF('Indicator Date hidden'!N121="x","x",$M$2-'Indicator Date hidden'!N121)</f>
        <v>0</v>
      </c>
      <c r="N120" s="25">
        <f>IF('Indicator Date hidden'!O121="x","x",$N$2-'Indicator Date hidden'!O121)</f>
        <v>0</v>
      </c>
      <c r="O120" s="25">
        <f>IF('Indicator Date hidden'!P121="x","x",$O$2-'Indicator Date hidden'!P121)</f>
        <v>0</v>
      </c>
      <c r="P120" s="25">
        <f>IF('Indicator Date hidden'!Q121="x","x",$P$2-'Indicator Date hidden'!Q121)</f>
        <v>0</v>
      </c>
      <c r="Q120" s="25">
        <f>IF('Indicator Date hidden'!R121="x","x",$Q$2-'Indicator Date hidden'!R121)</f>
        <v>1</v>
      </c>
      <c r="R120" s="25">
        <f>IF('Indicator Date hidden'!S121="x","x",$R$2-'Indicator Date hidden'!S121)</f>
        <v>0</v>
      </c>
      <c r="S120" s="25">
        <f>IF('Indicator Date hidden'!T121="x","x",$S$2-'Indicator Date hidden'!T121)</f>
        <v>0</v>
      </c>
      <c r="T120" s="25">
        <f>IF('Indicator Date hidden'!U121="x","x",$T$2-'Indicator Date hidden'!U121)</f>
        <v>0</v>
      </c>
      <c r="U120" s="25">
        <f>IF('Indicator Date hidden'!V121="x","x",$U$2-'Indicator Date hidden'!V121)</f>
        <v>0</v>
      </c>
      <c r="V120" s="25">
        <f>IF('Indicator Date hidden'!W121="x","x",$V$2-'Indicator Date hidden'!W121)</f>
        <v>0</v>
      </c>
      <c r="W120" s="25">
        <f>IF('Indicator Date hidden'!X121="x","x",$W$2-'Indicator Date hidden'!X121)</f>
        <v>1</v>
      </c>
      <c r="X120" s="25">
        <f>IF('Indicator Date hidden'!Y121="x","x",$X$2-'Indicator Date hidden'!Y121)</f>
        <v>4</v>
      </c>
      <c r="Y120" s="25">
        <f>IF('Indicator Date hidden'!Z121="x","x",$Y$2-'Indicator Date hidden'!Z121)</f>
        <v>0</v>
      </c>
      <c r="Z120" s="25">
        <f>IF('Indicator Date hidden'!AA121="x","x",$Z$2-'Indicator Date hidden'!AA121)</f>
        <v>0</v>
      </c>
      <c r="AA120" s="25">
        <f>IF('Indicator Date hidden'!AB121="x","x",$AA$2-'Indicator Date hidden'!AB121)</f>
        <v>0</v>
      </c>
      <c r="AB120" s="25">
        <f>IF('Indicator Date hidden'!AC121="x","x",$AB$2-'Indicator Date hidden'!AC121)</f>
        <v>0</v>
      </c>
      <c r="AC120" s="25">
        <f>IF('Indicator Date hidden'!AD121="x","x",$AC$2-'Indicator Date hidden'!AD121)</f>
        <v>0</v>
      </c>
      <c r="AD120" s="25">
        <f>IF('Indicator Date hidden'!AE121="x","x",$AD$2-'Indicator Date hidden'!AE121)</f>
        <v>0</v>
      </c>
      <c r="AE120" s="25">
        <f>IF('Indicator Date hidden'!AF121="x","x",$AE$2-'Indicator Date hidden'!AF121)</f>
        <v>0</v>
      </c>
      <c r="AF120" s="25">
        <f>IF('Indicator Date hidden'!AG121="x","x",$AF$2-'Indicator Date hidden'!AG121)</f>
        <v>4</v>
      </c>
      <c r="AG120" s="25">
        <f>IF('Indicator Date hidden'!AH121="x","x",$AG$2-'Indicator Date hidden'!AH121)</f>
        <v>0</v>
      </c>
      <c r="AH120" s="25">
        <f>IF('Indicator Date hidden'!AI121="x","x",$AH$2-'Indicator Date hidden'!AI121)</f>
        <v>0</v>
      </c>
      <c r="AI120" s="25">
        <f>IF('Indicator Date hidden'!AJ121="x","x",$AI$2-'Indicator Date hidden'!AJ121)</f>
        <v>0</v>
      </c>
      <c r="AJ120" s="25" t="str">
        <f>IF('Indicator Date hidden'!AK121="x","x",$AJ$2-'Indicator Date hidden'!AK121)</f>
        <v>x</v>
      </c>
      <c r="AK120" s="25">
        <f>IF('Indicator Date hidden'!AL121="x","x",$AK$2-'Indicator Date hidden'!AL121)</f>
        <v>1</v>
      </c>
      <c r="AL120" s="25">
        <f>IF('Indicator Date hidden'!AM121="x","x",$AL$2-'Indicator Date hidden'!AM121)</f>
        <v>0</v>
      </c>
      <c r="AM120" s="25">
        <f>IF('Indicator Date hidden'!AN121="x","x",$AM$2-'Indicator Date hidden'!AN121)</f>
        <v>0</v>
      </c>
      <c r="AN120" s="25">
        <f>IF('Indicator Date hidden'!AO121="x","x",$AN$2-'Indicator Date hidden'!AO121)</f>
        <v>0</v>
      </c>
      <c r="AO120" s="25">
        <f>IF('Indicator Date hidden'!AP121="x","x",$AO$2-'Indicator Date hidden'!AP121)</f>
        <v>1</v>
      </c>
      <c r="AP120" s="25">
        <f>IF('Indicator Date hidden'!AQ121="x","x",$AP$2-'Indicator Date hidden'!AQ121)</f>
        <v>1</v>
      </c>
      <c r="AQ120" s="25">
        <f>IF('Indicator Date hidden'!AR121="x","x",$AQ$2-'Indicator Date hidden'!AR121)</f>
        <v>6</v>
      </c>
      <c r="AR120" s="25">
        <f>IF('Indicator Date hidden'!AS121="x","x",$AR$2-'Indicator Date hidden'!AS121)</f>
        <v>0</v>
      </c>
      <c r="AS120" s="25">
        <f>IF('Indicator Date hidden'!AT121="x","x",$AS$2-'Indicator Date hidden'!AT121)</f>
        <v>0</v>
      </c>
      <c r="AT120" s="25">
        <f>IF('Indicator Date hidden'!AU121="x","x",$AT$2-'Indicator Date hidden'!AU121)</f>
        <v>0</v>
      </c>
      <c r="AU120" s="25">
        <f>IF('Indicator Date hidden'!AV121="x","x",$AU$2-'Indicator Date hidden'!AV121)</f>
        <v>7</v>
      </c>
      <c r="AV120" s="25">
        <f>IF('Indicator Date hidden'!AW121="x","x",$AV$2-'Indicator Date hidden'!AW121)</f>
        <v>0</v>
      </c>
      <c r="AW120" s="25">
        <f>IF('Indicator Date hidden'!AX121="x","x",$AW$2-'Indicator Date hidden'!AX121)</f>
        <v>0</v>
      </c>
      <c r="AX120" s="25">
        <f>IF('Indicator Date hidden'!AY121="x","x",$AX$2-'Indicator Date hidden'!AY121)</f>
        <v>0</v>
      </c>
      <c r="AY120" s="25">
        <f>IF('Indicator Date hidden'!AZ121="x","x",$AY$2-'Indicator Date hidden'!AZ121)</f>
        <v>0</v>
      </c>
      <c r="AZ120" s="25">
        <f>IF('Indicator Date hidden'!BA121="x","x",$AZ$2-'Indicator Date hidden'!BA121)</f>
        <v>0</v>
      </c>
      <c r="BA120">
        <f t="shared" si="15"/>
        <v>26</v>
      </c>
      <c r="BB120" s="26">
        <f t="shared" si="16"/>
        <v>0.52</v>
      </c>
      <c r="BC120">
        <f t="shared" si="17"/>
        <v>9</v>
      </c>
      <c r="BD120" s="26">
        <f t="shared" si="18"/>
        <v>1.4729562111617576</v>
      </c>
      <c r="BE120" s="28">
        <f t="shared" si="19"/>
        <v>0</v>
      </c>
    </row>
    <row r="121" spans="1:57" x14ac:dyDescent="0.35">
      <c r="A121" t="s">
        <v>10341</v>
      </c>
      <c r="B121" s="25">
        <f>IF('Indicator Date hidden'!C122="x","x",$B$2-'Indicator Date hidden'!C122)</f>
        <v>0</v>
      </c>
      <c r="C121" s="25">
        <f>IF('Indicator Date hidden'!D122="x","x",$C$2-'Indicator Date hidden'!D122)</f>
        <v>0</v>
      </c>
      <c r="D121" s="25">
        <f>IF('Indicator Date hidden'!E122="x","x",$D$2-'Indicator Date hidden'!E122)</f>
        <v>0</v>
      </c>
      <c r="E121" s="25">
        <f>IF('Indicator Date hidden'!F122="x","x",$E$2-'Indicator Date hidden'!F122)</f>
        <v>0</v>
      </c>
      <c r="F121" s="25">
        <f>IF('Indicator Date hidden'!G122="x","x",$F$2-'Indicator Date hidden'!G122)</f>
        <v>0</v>
      </c>
      <c r="G121" s="25">
        <f>IF('Indicator Date hidden'!H122="x","x",$G$2-'Indicator Date hidden'!H122)</f>
        <v>0</v>
      </c>
      <c r="H121" s="25">
        <f>IF('Indicator Date hidden'!I122="x","x",$H$2-'Indicator Date hidden'!I122)</f>
        <v>0</v>
      </c>
      <c r="I121" s="25">
        <f>IF('Indicator Date hidden'!J122="x","x",$I$2-'Indicator Date hidden'!J122)</f>
        <v>0</v>
      </c>
      <c r="J121" s="25">
        <f>IF('Indicator Date hidden'!K122="x","x",$J$2-'Indicator Date hidden'!K122)</f>
        <v>0</v>
      </c>
      <c r="K121" s="25">
        <f>IF('Indicator Date hidden'!L122="x","x",$K$2-'Indicator Date hidden'!L122)</f>
        <v>0</v>
      </c>
      <c r="L121" s="25">
        <f>IF('Indicator Date hidden'!M122="x","x",$L$2-'Indicator Date hidden'!M122)</f>
        <v>0</v>
      </c>
      <c r="M121" s="25">
        <f>IF('Indicator Date hidden'!N122="x","x",$M$2-'Indicator Date hidden'!N122)</f>
        <v>0</v>
      </c>
      <c r="N121" s="25">
        <f>IF('Indicator Date hidden'!O122="x","x",$N$2-'Indicator Date hidden'!O122)</f>
        <v>0</v>
      </c>
      <c r="O121" s="25">
        <f>IF('Indicator Date hidden'!P122="x","x",$O$2-'Indicator Date hidden'!P122)</f>
        <v>0</v>
      </c>
      <c r="P121" s="25" t="str">
        <f>IF('Indicator Date hidden'!Q122="x","x",$P$2-'Indicator Date hidden'!Q122)</f>
        <v>x</v>
      </c>
      <c r="Q121" s="25" t="str">
        <f>IF('Indicator Date hidden'!R122="x","x",$Q$2-'Indicator Date hidden'!R122)</f>
        <v>x</v>
      </c>
      <c r="R121" s="25">
        <f>IF('Indicator Date hidden'!S122="x","x",$R$2-'Indicator Date hidden'!S122)</f>
        <v>0</v>
      </c>
      <c r="S121" s="25">
        <f>IF('Indicator Date hidden'!T122="x","x",$S$2-'Indicator Date hidden'!T122)</f>
        <v>0</v>
      </c>
      <c r="T121" s="25">
        <f>IF('Indicator Date hidden'!U122="x","x",$T$2-'Indicator Date hidden'!U122)</f>
        <v>0</v>
      </c>
      <c r="U121" s="25" t="str">
        <f>IF('Indicator Date hidden'!V122="x","x",$U$2-'Indicator Date hidden'!V122)</f>
        <v>x</v>
      </c>
      <c r="V121" s="25">
        <f>IF('Indicator Date hidden'!W122="x","x",$V$2-'Indicator Date hidden'!W122)</f>
        <v>0</v>
      </c>
      <c r="W121" s="25">
        <f>IF('Indicator Date hidden'!X122="x","x",$W$2-'Indicator Date hidden'!X122)</f>
        <v>7</v>
      </c>
      <c r="X121" s="25">
        <f>IF('Indicator Date hidden'!Y122="x","x",$X$2-'Indicator Date hidden'!Y122)</f>
        <v>4</v>
      </c>
      <c r="Y121" s="25">
        <f>IF('Indicator Date hidden'!Z122="x","x",$Y$2-'Indicator Date hidden'!Z122)</f>
        <v>0</v>
      </c>
      <c r="Z121" s="25">
        <f>IF('Indicator Date hidden'!AA122="x","x",$Z$2-'Indicator Date hidden'!AA122)</f>
        <v>0</v>
      </c>
      <c r="AA121" s="25" t="str">
        <f>IF('Indicator Date hidden'!AB122="x","x",$AA$2-'Indicator Date hidden'!AB122)</f>
        <v>x</v>
      </c>
      <c r="AB121" s="25">
        <f>IF('Indicator Date hidden'!AC122="x","x",$AB$2-'Indicator Date hidden'!AC122)</f>
        <v>0</v>
      </c>
      <c r="AC121" s="25">
        <f>IF('Indicator Date hidden'!AD122="x","x",$AC$2-'Indicator Date hidden'!AD122)</f>
        <v>0</v>
      </c>
      <c r="AD121" s="25" t="str">
        <f>IF('Indicator Date hidden'!AE122="x","x",$AD$2-'Indicator Date hidden'!AE122)</f>
        <v>x</v>
      </c>
      <c r="AE121" s="25" t="str">
        <f>IF('Indicator Date hidden'!AF122="x","x",$AE$2-'Indicator Date hidden'!AF122)</f>
        <v>x</v>
      </c>
      <c r="AF121" s="25" t="str">
        <f>IF('Indicator Date hidden'!AG122="x","x",$AF$2-'Indicator Date hidden'!AG122)</f>
        <v>x</v>
      </c>
      <c r="AG121" s="25">
        <f>IF('Indicator Date hidden'!AH122="x","x",$AG$2-'Indicator Date hidden'!AH122)</f>
        <v>0</v>
      </c>
      <c r="AH121" s="25">
        <f>IF('Indicator Date hidden'!AI122="x","x",$AH$2-'Indicator Date hidden'!AI122)</f>
        <v>0</v>
      </c>
      <c r="AI121" s="25">
        <f>IF('Indicator Date hidden'!AJ122="x","x",$AI$2-'Indicator Date hidden'!AJ122)</f>
        <v>0</v>
      </c>
      <c r="AJ121" s="25" t="str">
        <f>IF('Indicator Date hidden'!AK122="x","x",$AJ$2-'Indicator Date hidden'!AK122)</f>
        <v>x</v>
      </c>
      <c r="AK121" s="25">
        <f>IF('Indicator Date hidden'!AL122="x","x",$AK$2-'Indicator Date hidden'!AL122)</f>
        <v>1</v>
      </c>
      <c r="AL121" s="25">
        <f>IF('Indicator Date hidden'!AM122="x","x",$AL$2-'Indicator Date hidden'!AM122)</f>
        <v>0</v>
      </c>
      <c r="AM121" s="25">
        <f>IF('Indicator Date hidden'!AN122="x","x",$AM$2-'Indicator Date hidden'!AN122)</f>
        <v>0</v>
      </c>
      <c r="AN121" s="25">
        <f>IF('Indicator Date hidden'!AO122="x","x",$AN$2-'Indicator Date hidden'!AO122)</f>
        <v>0</v>
      </c>
      <c r="AO121" s="25" t="str">
        <f>IF('Indicator Date hidden'!AP122="x","x",$AO$2-'Indicator Date hidden'!AP122)</f>
        <v>x</v>
      </c>
      <c r="AP121" s="25" t="str">
        <f>IF('Indicator Date hidden'!AQ122="x","x",$AP$2-'Indicator Date hidden'!AQ122)</f>
        <v>x</v>
      </c>
      <c r="AQ121" s="25">
        <f>IF('Indicator Date hidden'!AR122="x","x",$AQ$2-'Indicator Date hidden'!AR122)</f>
        <v>4</v>
      </c>
      <c r="AR121" s="25">
        <f>IF('Indicator Date hidden'!AS122="x","x",$AR$2-'Indicator Date hidden'!AS122)</f>
        <v>1</v>
      </c>
      <c r="AS121" s="25" t="str">
        <f>IF('Indicator Date hidden'!AT122="x","x",$AS$2-'Indicator Date hidden'!AT122)</f>
        <v>x</v>
      </c>
      <c r="AT121" s="25" t="str">
        <f>IF('Indicator Date hidden'!AU122="x","x",$AT$2-'Indicator Date hidden'!AU122)</f>
        <v>x</v>
      </c>
      <c r="AU121" s="25" t="str">
        <f>IF('Indicator Date hidden'!AV122="x","x",$AU$2-'Indicator Date hidden'!AV122)</f>
        <v>x</v>
      </c>
      <c r="AV121" s="25">
        <f>IF('Indicator Date hidden'!AW122="x","x",$AV$2-'Indicator Date hidden'!AW122)</f>
        <v>3</v>
      </c>
      <c r="AW121" s="25">
        <f>IF('Indicator Date hidden'!AX122="x","x",$AW$2-'Indicator Date hidden'!AX122)</f>
        <v>3</v>
      </c>
      <c r="AX121" s="25">
        <f>IF('Indicator Date hidden'!AY122="x","x",$AX$2-'Indicator Date hidden'!AY122)</f>
        <v>0</v>
      </c>
      <c r="AY121" s="25">
        <f>IF('Indicator Date hidden'!AZ122="x","x",$AY$2-'Indicator Date hidden'!AZ122)</f>
        <v>0</v>
      </c>
      <c r="AZ121" s="25">
        <f>IF('Indicator Date hidden'!BA122="x","x",$AZ$2-'Indicator Date hidden'!BA122)</f>
        <v>0</v>
      </c>
      <c r="BA121">
        <f t="shared" si="15"/>
        <v>23</v>
      </c>
      <c r="BB121" s="26">
        <f t="shared" si="16"/>
        <v>0.60526315789473684</v>
      </c>
      <c r="BC121">
        <f t="shared" si="17"/>
        <v>7</v>
      </c>
      <c r="BD121" s="26">
        <f t="shared" si="18"/>
        <v>1.5137870545547005</v>
      </c>
      <c r="BE121" s="28">
        <f t="shared" si="19"/>
        <v>0</v>
      </c>
    </row>
    <row r="122" spans="1:57" x14ac:dyDescent="0.35">
      <c r="A122" t="s">
        <v>10339</v>
      </c>
      <c r="B122" s="25">
        <f>IF('Indicator Date hidden'!C123="x","x",$B$2-'Indicator Date hidden'!C123)</f>
        <v>0</v>
      </c>
      <c r="C122" s="25">
        <f>IF('Indicator Date hidden'!D123="x","x",$C$2-'Indicator Date hidden'!D123)</f>
        <v>0</v>
      </c>
      <c r="D122" s="25">
        <f>IF('Indicator Date hidden'!E123="x","x",$D$2-'Indicator Date hidden'!E123)</f>
        <v>0</v>
      </c>
      <c r="E122" s="25">
        <f>IF('Indicator Date hidden'!F123="x","x",$E$2-'Indicator Date hidden'!F123)</f>
        <v>0</v>
      </c>
      <c r="F122" s="25">
        <f>IF('Indicator Date hidden'!G123="x","x",$F$2-'Indicator Date hidden'!G123)</f>
        <v>0</v>
      </c>
      <c r="G122" s="25">
        <f>IF('Indicator Date hidden'!H123="x","x",$G$2-'Indicator Date hidden'!H123)</f>
        <v>0</v>
      </c>
      <c r="H122" s="25">
        <f>IF('Indicator Date hidden'!I123="x","x",$H$2-'Indicator Date hidden'!I123)</f>
        <v>0</v>
      </c>
      <c r="I122" s="25">
        <f>IF('Indicator Date hidden'!J123="x","x",$I$2-'Indicator Date hidden'!J123)</f>
        <v>0</v>
      </c>
      <c r="J122" s="25">
        <f>IF('Indicator Date hidden'!K123="x","x",$J$2-'Indicator Date hidden'!K123)</f>
        <v>0</v>
      </c>
      <c r="K122" s="25">
        <f>IF('Indicator Date hidden'!L123="x","x",$K$2-'Indicator Date hidden'!L123)</f>
        <v>0</v>
      </c>
      <c r="L122" s="25">
        <f>IF('Indicator Date hidden'!M123="x","x",$L$2-'Indicator Date hidden'!M123)</f>
        <v>0</v>
      </c>
      <c r="M122" s="25">
        <f>IF('Indicator Date hidden'!N123="x","x",$M$2-'Indicator Date hidden'!N123)</f>
        <v>0</v>
      </c>
      <c r="N122" s="25">
        <f>IF('Indicator Date hidden'!O123="x","x",$N$2-'Indicator Date hidden'!O123)</f>
        <v>0</v>
      </c>
      <c r="O122" s="25">
        <f>IF('Indicator Date hidden'!P123="x","x",$O$2-'Indicator Date hidden'!P123)</f>
        <v>0</v>
      </c>
      <c r="P122" s="25">
        <f>IF('Indicator Date hidden'!Q123="x","x",$P$2-'Indicator Date hidden'!Q123)</f>
        <v>0</v>
      </c>
      <c r="Q122" s="25">
        <f>IF('Indicator Date hidden'!R123="x","x",$Q$2-'Indicator Date hidden'!R123)</f>
        <v>3</v>
      </c>
      <c r="R122" s="25">
        <f>IF('Indicator Date hidden'!S123="x","x",$R$2-'Indicator Date hidden'!S123)</f>
        <v>0</v>
      </c>
      <c r="S122" s="25">
        <f>IF('Indicator Date hidden'!T123="x","x",$S$2-'Indicator Date hidden'!T123)</f>
        <v>0</v>
      </c>
      <c r="T122" s="25">
        <f>IF('Indicator Date hidden'!U123="x","x",$T$2-'Indicator Date hidden'!U123)</f>
        <v>0</v>
      </c>
      <c r="U122" s="25">
        <f>IF('Indicator Date hidden'!V123="x","x",$U$2-'Indicator Date hidden'!V123)</f>
        <v>0</v>
      </c>
      <c r="V122" s="25">
        <f>IF('Indicator Date hidden'!W123="x","x",$V$2-'Indicator Date hidden'!W123)</f>
        <v>0</v>
      </c>
      <c r="W122" s="25">
        <f>IF('Indicator Date hidden'!X123="x","x",$W$2-'Indicator Date hidden'!X123)</f>
        <v>3</v>
      </c>
      <c r="X122" s="25" t="str">
        <f>IF('Indicator Date hidden'!Y123="x","x",$X$2-'Indicator Date hidden'!Y123)</f>
        <v>x</v>
      </c>
      <c r="Y122" s="25">
        <f>IF('Indicator Date hidden'!Z123="x","x",$Y$2-'Indicator Date hidden'!Z123)</f>
        <v>0</v>
      </c>
      <c r="Z122" s="25">
        <f>IF('Indicator Date hidden'!AA123="x","x",$Z$2-'Indicator Date hidden'!AA123)</f>
        <v>0</v>
      </c>
      <c r="AA122" s="25">
        <f>IF('Indicator Date hidden'!AB123="x","x",$AA$2-'Indicator Date hidden'!AB123)</f>
        <v>0</v>
      </c>
      <c r="AB122" s="25">
        <f>IF('Indicator Date hidden'!AC123="x","x",$AB$2-'Indicator Date hidden'!AC123)</f>
        <v>0</v>
      </c>
      <c r="AC122" s="25">
        <f>IF('Indicator Date hidden'!AD123="x","x",$AC$2-'Indicator Date hidden'!AD123)</f>
        <v>0</v>
      </c>
      <c r="AD122" s="25">
        <f>IF('Indicator Date hidden'!AE123="x","x",$AD$2-'Indicator Date hidden'!AE123)</f>
        <v>0</v>
      </c>
      <c r="AE122" s="25">
        <f>IF('Indicator Date hidden'!AF123="x","x",$AE$2-'Indicator Date hidden'!AF123)</f>
        <v>0</v>
      </c>
      <c r="AF122" s="25">
        <f>IF('Indicator Date hidden'!AG123="x","x",$AF$2-'Indicator Date hidden'!AG123)</f>
        <v>3</v>
      </c>
      <c r="AG122" s="25">
        <f>IF('Indicator Date hidden'!AH123="x","x",$AG$2-'Indicator Date hidden'!AH123)</f>
        <v>0</v>
      </c>
      <c r="AH122" s="25">
        <f>IF('Indicator Date hidden'!AI123="x","x",$AH$2-'Indicator Date hidden'!AI123)</f>
        <v>0</v>
      </c>
      <c r="AI122" s="25">
        <f>IF('Indicator Date hidden'!AJ123="x","x",$AI$2-'Indicator Date hidden'!AJ123)</f>
        <v>0</v>
      </c>
      <c r="AJ122" s="25">
        <f>IF('Indicator Date hidden'!AK123="x","x",$AJ$2-'Indicator Date hidden'!AK123)</f>
        <v>1</v>
      </c>
      <c r="AK122" s="25">
        <f>IF('Indicator Date hidden'!AL123="x","x",$AK$2-'Indicator Date hidden'!AL123)</f>
        <v>1</v>
      </c>
      <c r="AL122" s="25">
        <f>IF('Indicator Date hidden'!AM123="x","x",$AL$2-'Indicator Date hidden'!AM123)</f>
        <v>0</v>
      </c>
      <c r="AM122" s="25">
        <f>IF('Indicator Date hidden'!AN123="x","x",$AM$2-'Indicator Date hidden'!AN123)</f>
        <v>0</v>
      </c>
      <c r="AN122" s="25">
        <f>IF('Indicator Date hidden'!AO123="x","x",$AN$2-'Indicator Date hidden'!AO123)</f>
        <v>0</v>
      </c>
      <c r="AO122" s="25">
        <f>IF('Indicator Date hidden'!AP123="x","x",$AO$2-'Indicator Date hidden'!AP123)</f>
        <v>0</v>
      </c>
      <c r="AP122" s="25">
        <f>IF('Indicator Date hidden'!AQ123="x","x",$AP$2-'Indicator Date hidden'!AQ123)</f>
        <v>0</v>
      </c>
      <c r="AQ122" s="25">
        <f>IF('Indicator Date hidden'!AR123="x","x",$AQ$2-'Indicator Date hidden'!AR123)</f>
        <v>0</v>
      </c>
      <c r="AR122" s="25">
        <f>IF('Indicator Date hidden'!AS123="x","x",$AR$2-'Indicator Date hidden'!AS123)</f>
        <v>0</v>
      </c>
      <c r="AS122" s="25">
        <f>IF('Indicator Date hidden'!AT123="x","x",$AS$2-'Indicator Date hidden'!AT123)</f>
        <v>0</v>
      </c>
      <c r="AT122" s="25">
        <f>IF('Indicator Date hidden'!AU123="x","x",$AT$2-'Indicator Date hidden'!AU123)</f>
        <v>0</v>
      </c>
      <c r="AU122" s="25">
        <f>IF('Indicator Date hidden'!AV123="x","x",$AU$2-'Indicator Date hidden'!AV123)</f>
        <v>3</v>
      </c>
      <c r="AV122" s="25">
        <f>IF('Indicator Date hidden'!AW123="x","x",$AV$2-'Indicator Date hidden'!AW123)</f>
        <v>0</v>
      </c>
      <c r="AW122" s="25">
        <f>IF('Indicator Date hidden'!AX123="x","x",$AW$2-'Indicator Date hidden'!AX123)</f>
        <v>0</v>
      </c>
      <c r="AX122" s="25">
        <f>IF('Indicator Date hidden'!AY123="x","x",$AX$2-'Indicator Date hidden'!AY123)</f>
        <v>0</v>
      </c>
      <c r="AY122" s="25">
        <f>IF('Indicator Date hidden'!AZ123="x","x",$AY$2-'Indicator Date hidden'!AZ123)</f>
        <v>0</v>
      </c>
      <c r="AZ122" s="25">
        <f>IF('Indicator Date hidden'!BA123="x","x",$AZ$2-'Indicator Date hidden'!BA123)</f>
        <v>0</v>
      </c>
      <c r="BA122">
        <f t="shared" si="15"/>
        <v>14</v>
      </c>
      <c r="BB122" s="26">
        <f t="shared" si="16"/>
        <v>0.28000000000000003</v>
      </c>
      <c r="BC122">
        <f t="shared" si="17"/>
        <v>6</v>
      </c>
      <c r="BD122" s="26">
        <f t="shared" si="18"/>
        <v>0.82559069762201176</v>
      </c>
      <c r="BE122" s="28">
        <f t="shared" si="19"/>
        <v>0</v>
      </c>
    </row>
    <row r="123" spans="1:57" x14ac:dyDescent="0.35">
      <c r="A123" t="s">
        <v>10336</v>
      </c>
      <c r="B123" s="25">
        <f>IF('Indicator Date hidden'!C124="x","x",$B$2-'Indicator Date hidden'!C124)</f>
        <v>0</v>
      </c>
      <c r="C123" s="25">
        <f>IF('Indicator Date hidden'!D124="x","x",$C$2-'Indicator Date hidden'!D124)</f>
        <v>0</v>
      </c>
      <c r="D123" s="25">
        <f>IF('Indicator Date hidden'!E124="x","x",$D$2-'Indicator Date hidden'!E124)</f>
        <v>0</v>
      </c>
      <c r="E123" s="25">
        <f>IF('Indicator Date hidden'!F124="x","x",$E$2-'Indicator Date hidden'!F124)</f>
        <v>0</v>
      </c>
      <c r="F123" s="25">
        <f>IF('Indicator Date hidden'!G124="x","x",$F$2-'Indicator Date hidden'!G124)</f>
        <v>0</v>
      </c>
      <c r="G123" s="25">
        <f>IF('Indicator Date hidden'!H124="x","x",$G$2-'Indicator Date hidden'!H124)</f>
        <v>0</v>
      </c>
      <c r="H123" s="25">
        <f>IF('Indicator Date hidden'!I124="x","x",$H$2-'Indicator Date hidden'!I124)</f>
        <v>0</v>
      </c>
      <c r="I123" s="25">
        <f>IF('Indicator Date hidden'!J124="x","x",$I$2-'Indicator Date hidden'!J124)</f>
        <v>0</v>
      </c>
      <c r="J123" s="25">
        <f>IF('Indicator Date hidden'!K124="x","x",$J$2-'Indicator Date hidden'!K124)</f>
        <v>0</v>
      </c>
      <c r="K123" s="25">
        <f>IF('Indicator Date hidden'!L124="x","x",$K$2-'Indicator Date hidden'!L124)</f>
        <v>0</v>
      </c>
      <c r="L123" s="25">
        <f>IF('Indicator Date hidden'!M124="x","x",$L$2-'Indicator Date hidden'!M124)</f>
        <v>0</v>
      </c>
      <c r="M123" s="25">
        <f>IF('Indicator Date hidden'!N124="x","x",$M$2-'Indicator Date hidden'!N124)</f>
        <v>0</v>
      </c>
      <c r="N123" s="25">
        <f>IF('Indicator Date hidden'!O124="x","x",$N$2-'Indicator Date hidden'!O124)</f>
        <v>0</v>
      </c>
      <c r="O123" s="25">
        <f>IF('Indicator Date hidden'!P124="x","x",$O$2-'Indicator Date hidden'!P124)</f>
        <v>0</v>
      </c>
      <c r="P123" s="25">
        <f>IF('Indicator Date hidden'!Q124="x","x",$P$2-'Indicator Date hidden'!Q124)</f>
        <v>0</v>
      </c>
      <c r="Q123" s="25" t="str">
        <f>IF('Indicator Date hidden'!R124="x","x",$Q$2-'Indicator Date hidden'!R124)</f>
        <v>x</v>
      </c>
      <c r="R123" s="25">
        <f>IF('Indicator Date hidden'!S124="x","x",$R$2-'Indicator Date hidden'!S124)</f>
        <v>0</v>
      </c>
      <c r="S123" s="25">
        <f>IF('Indicator Date hidden'!T124="x","x",$S$2-'Indicator Date hidden'!T124)</f>
        <v>0</v>
      </c>
      <c r="T123" s="25">
        <f>IF('Indicator Date hidden'!U124="x","x",$T$2-'Indicator Date hidden'!U124)</f>
        <v>0</v>
      </c>
      <c r="U123" s="25" t="str">
        <f>IF('Indicator Date hidden'!V124="x","x",$U$2-'Indicator Date hidden'!V124)</f>
        <v>x</v>
      </c>
      <c r="V123" s="25">
        <f>IF('Indicator Date hidden'!W124="x","x",$V$2-'Indicator Date hidden'!W124)</f>
        <v>0</v>
      </c>
      <c r="W123" s="25" t="str">
        <f>IF('Indicator Date hidden'!X124="x","x",$W$2-'Indicator Date hidden'!X124)</f>
        <v>x</v>
      </c>
      <c r="X123" s="25">
        <f>IF('Indicator Date hidden'!Y124="x","x",$X$2-'Indicator Date hidden'!Y124)</f>
        <v>4</v>
      </c>
      <c r="Y123" s="25">
        <f>IF('Indicator Date hidden'!Z124="x","x",$Y$2-'Indicator Date hidden'!Z124)</f>
        <v>0</v>
      </c>
      <c r="Z123" s="25">
        <f>IF('Indicator Date hidden'!AA124="x","x",$Z$2-'Indicator Date hidden'!AA124)</f>
        <v>0</v>
      </c>
      <c r="AA123" s="25" t="str">
        <f>IF('Indicator Date hidden'!AB124="x","x",$AA$2-'Indicator Date hidden'!AB124)</f>
        <v>x</v>
      </c>
      <c r="AB123" s="25">
        <f>IF('Indicator Date hidden'!AC124="x","x",$AB$2-'Indicator Date hidden'!AC124)</f>
        <v>0</v>
      </c>
      <c r="AC123" s="25">
        <f>IF('Indicator Date hidden'!AD124="x","x",$AC$2-'Indicator Date hidden'!AD124)</f>
        <v>0</v>
      </c>
      <c r="AD123" s="25" t="str">
        <f>IF('Indicator Date hidden'!AE124="x","x",$AD$2-'Indicator Date hidden'!AE124)</f>
        <v>x</v>
      </c>
      <c r="AE123" s="25">
        <f>IF('Indicator Date hidden'!AF124="x","x",$AE$2-'Indicator Date hidden'!AF124)</f>
        <v>0</v>
      </c>
      <c r="AF123" s="25">
        <f>IF('Indicator Date hidden'!AG124="x","x",$AF$2-'Indicator Date hidden'!AG124)</f>
        <v>1</v>
      </c>
      <c r="AG123" s="25">
        <f>IF('Indicator Date hidden'!AH124="x","x",$AG$2-'Indicator Date hidden'!AH124)</f>
        <v>0</v>
      </c>
      <c r="AH123" s="25">
        <f>IF('Indicator Date hidden'!AI124="x","x",$AH$2-'Indicator Date hidden'!AI124)</f>
        <v>0</v>
      </c>
      <c r="AI123" s="25">
        <f>IF('Indicator Date hidden'!AJ124="x","x",$AI$2-'Indicator Date hidden'!AJ124)</f>
        <v>0</v>
      </c>
      <c r="AJ123" s="25" t="str">
        <f>IF('Indicator Date hidden'!AK124="x","x",$AJ$2-'Indicator Date hidden'!AK124)</f>
        <v>x</v>
      </c>
      <c r="AK123" s="25">
        <f>IF('Indicator Date hidden'!AL124="x","x",$AK$2-'Indicator Date hidden'!AL124)</f>
        <v>1</v>
      </c>
      <c r="AL123" s="25">
        <f>IF('Indicator Date hidden'!AM124="x","x",$AL$2-'Indicator Date hidden'!AM124)</f>
        <v>0</v>
      </c>
      <c r="AM123" s="25">
        <f>IF('Indicator Date hidden'!AN124="x","x",$AM$2-'Indicator Date hidden'!AN124)</f>
        <v>0</v>
      </c>
      <c r="AN123" s="25">
        <f>IF('Indicator Date hidden'!AO124="x","x",$AN$2-'Indicator Date hidden'!AO124)</f>
        <v>0</v>
      </c>
      <c r="AO123" s="25">
        <f>IF('Indicator Date hidden'!AP124="x","x",$AO$2-'Indicator Date hidden'!AP124)</f>
        <v>0</v>
      </c>
      <c r="AP123" s="25">
        <f>IF('Indicator Date hidden'!AQ124="x","x",$AP$2-'Indicator Date hidden'!AQ124)</f>
        <v>0</v>
      </c>
      <c r="AQ123" s="25">
        <f>IF('Indicator Date hidden'!AR124="x","x",$AQ$2-'Indicator Date hidden'!AR124)</f>
        <v>0</v>
      </c>
      <c r="AR123" s="25">
        <f>IF('Indicator Date hidden'!AS124="x","x",$AR$2-'Indicator Date hidden'!AS124)</f>
        <v>0</v>
      </c>
      <c r="AS123" s="25">
        <f>IF('Indicator Date hidden'!AT124="x","x",$AS$2-'Indicator Date hidden'!AT124)</f>
        <v>0</v>
      </c>
      <c r="AT123" s="25">
        <f>IF('Indicator Date hidden'!AU124="x","x",$AT$2-'Indicator Date hidden'!AU124)</f>
        <v>0</v>
      </c>
      <c r="AU123" s="25" t="str">
        <f>IF('Indicator Date hidden'!AV124="x","x",$AU$2-'Indicator Date hidden'!AV124)</f>
        <v>x</v>
      </c>
      <c r="AV123" s="25">
        <f>IF('Indicator Date hidden'!AW124="x","x",$AV$2-'Indicator Date hidden'!AW124)</f>
        <v>0</v>
      </c>
      <c r="AW123" s="25">
        <f>IF('Indicator Date hidden'!AX124="x","x",$AW$2-'Indicator Date hidden'!AX124)</f>
        <v>0</v>
      </c>
      <c r="AX123" s="25">
        <f>IF('Indicator Date hidden'!AY124="x","x",$AX$2-'Indicator Date hidden'!AY124)</f>
        <v>0</v>
      </c>
      <c r="AY123" s="25">
        <f>IF('Indicator Date hidden'!AZ124="x","x",$AY$2-'Indicator Date hidden'!AZ124)</f>
        <v>0</v>
      </c>
      <c r="AZ123" s="25">
        <f>IF('Indicator Date hidden'!BA124="x","x",$AZ$2-'Indicator Date hidden'!BA124)</f>
        <v>0</v>
      </c>
      <c r="BA123">
        <f t="shared" si="15"/>
        <v>6</v>
      </c>
      <c r="BB123" s="26">
        <f t="shared" si="16"/>
        <v>0.13636363636363635</v>
      </c>
      <c r="BC123">
        <f t="shared" si="17"/>
        <v>3</v>
      </c>
      <c r="BD123" s="26">
        <f t="shared" si="18"/>
        <v>0.62489668567579637</v>
      </c>
      <c r="BE123" s="28">
        <f t="shared" si="19"/>
        <v>0</v>
      </c>
    </row>
    <row r="124" spans="1:57" x14ac:dyDescent="0.35">
      <c r="A124" t="s">
        <v>10343</v>
      </c>
      <c r="B124" s="25">
        <f>IF('Indicator Date hidden'!C125="x","x",$B$2-'Indicator Date hidden'!C125)</f>
        <v>0</v>
      </c>
      <c r="C124" s="25">
        <f>IF('Indicator Date hidden'!D125="x","x",$C$2-'Indicator Date hidden'!D125)</f>
        <v>0</v>
      </c>
      <c r="D124" s="25">
        <f>IF('Indicator Date hidden'!E125="x","x",$D$2-'Indicator Date hidden'!E125)</f>
        <v>0</v>
      </c>
      <c r="E124" s="25">
        <f>IF('Indicator Date hidden'!F125="x","x",$E$2-'Indicator Date hidden'!F125)</f>
        <v>0</v>
      </c>
      <c r="F124" s="25">
        <f>IF('Indicator Date hidden'!G125="x","x",$F$2-'Indicator Date hidden'!G125)</f>
        <v>0</v>
      </c>
      <c r="G124" s="25">
        <f>IF('Indicator Date hidden'!H125="x","x",$G$2-'Indicator Date hidden'!H125)</f>
        <v>0</v>
      </c>
      <c r="H124" s="25">
        <f>IF('Indicator Date hidden'!I125="x","x",$H$2-'Indicator Date hidden'!I125)</f>
        <v>0</v>
      </c>
      <c r="I124" s="25">
        <f>IF('Indicator Date hidden'!J125="x","x",$I$2-'Indicator Date hidden'!J125)</f>
        <v>0</v>
      </c>
      <c r="J124" s="25">
        <f>IF('Indicator Date hidden'!K125="x","x",$J$2-'Indicator Date hidden'!K125)</f>
        <v>0</v>
      </c>
      <c r="K124" s="25">
        <f>IF('Indicator Date hidden'!L125="x","x",$K$2-'Indicator Date hidden'!L125)</f>
        <v>0</v>
      </c>
      <c r="L124" s="25">
        <f>IF('Indicator Date hidden'!M125="x","x",$L$2-'Indicator Date hidden'!M125)</f>
        <v>0</v>
      </c>
      <c r="M124" s="25">
        <f>IF('Indicator Date hidden'!N125="x","x",$M$2-'Indicator Date hidden'!N125)</f>
        <v>0</v>
      </c>
      <c r="N124" s="25">
        <f>IF('Indicator Date hidden'!O125="x","x",$N$2-'Indicator Date hidden'!O125)</f>
        <v>0</v>
      </c>
      <c r="O124" s="25">
        <f>IF('Indicator Date hidden'!P125="x","x",$O$2-'Indicator Date hidden'!P125)</f>
        <v>0</v>
      </c>
      <c r="P124" s="25">
        <f>IF('Indicator Date hidden'!Q125="x","x",$P$2-'Indicator Date hidden'!Q125)</f>
        <v>0</v>
      </c>
      <c r="Q124" s="25" t="str">
        <f>IF('Indicator Date hidden'!R125="x","x",$Q$2-'Indicator Date hidden'!R125)</f>
        <v>x</v>
      </c>
      <c r="R124" s="25">
        <f>IF('Indicator Date hidden'!S125="x","x",$R$2-'Indicator Date hidden'!S125)</f>
        <v>0</v>
      </c>
      <c r="S124" s="25">
        <f>IF('Indicator Date hidden'!T125="x","x",$S$2-'Indicator Date hidden'!T125)</f>
        <v>0</v>
      </c>
      <c r="T124" s="25">
        <f>IF('Indicator Date hidden'!U125="x","x",$T$2-'Indicator Date hidden'!U125)</f>
        <v>0</v>
      </c>
      <c r="U124" s="25" t="str">
        <f>IF('Indicator Date hidden'!V125="x","x",$U$2-'Indicator Date hidden'!V125)</f>
        <v>x</v>
      </c>
      <c r="V124" s="25">
        <f>IF('Indicator Date hidden'!W125="x","x",$V$2-'Indicator Date hidden'!W125)</f>
        <v>0</v>
      </c>
      <c r="W124" s="25" t="str">
        <f>IF('Indicator Date hidden'!X125="x","x",$W$2-'Indicator Date hidden'!X125)</f>
        <v>x</v>
      </c>
      <c r="X124" s="25">
        <f>IF('Indicator Date hidden'!Y125="x","x",$X$2-'Indicator Date hidden'!Y125)</f>
        <v>4</v>
      </c>
      <c r="Y124" s="25">
        <f>IF('Indicator Date hidden'!Z125="x","x",$Y$2-'Indicator Date hidden'!Z125)</f>
        <v>0</v>
      </c>
      <c r="Z124" s="25">
        <f>IF('Indicator Date hidden'!AA125="x","x",$Z$2-'Indicator Date hidden'!AA125)</f>
        <v>0</v>
      </c>
      <c r="AA124" s="25" t="str">
        <f>IF('Indicator Date hidden'!AB125="x","x",$AA$2-'Indicator Date hidden'!AB125)</f>
        <v>x</v>
      </c>
      <c r="AB124" s="25">
        <f>IF('Indicator Date hidden'!AC125="x","x",$AB$2-'Indicator Date hidden'!AC125)</f>
        <v>0</v>
      </c>
      <c r="AC124" s="25">
        <f>IF('Indicator Date hidden'!AD125="x","x",$AC$2-'Indicator Date hidden'!AD125)</f>
        <v>0</v>
      </c>
      <c r="AD124" s="25" t="str">
        <f>IF('Indicator Date hidden'!AE125="x","x",$AD$2-'Indicator Date hidden'!AE125)</f>
        <v>x</v>
      </c>
      <c r="AE124" s="25">
        <f>IF('Indicator Date hidden'!AF125="x","x",$AE$2-'Indicator Date hidden'!AF125)</f>
        <v>0</v>
      </c>
      <c r="AF124" s="25" t="str">
        <f>IF('Indicator Date hidden'!AG125="x","x",$AF$2-'Indicator Date hidden'!AG125)</f>
        <v>x</v>
      </c>
      <c r="AG124" s="25">
        <f>IF('Indicator Date hidden'!AH125="x","x",$AG$2-'Indicator Date hidden'!AH125)</f>
        <v>0</v>
      </c>
      <c r="AH124" s="25">
        <f>IF('Indicator Date hidden'!AI125="x","x",$AH$2-'Indicator Date hidden'!AI125)</f>
        <v>0</v>
      </c>
      <c r="AI124" s="25">
        <f>IF('Indicator Date hidden'!AJ125="x","x",$AI$2-'Indicator Date hidden'!AJ125)</f>
        <v>0</v>
      </c>
      <c r="AJ124" s="25" t="str">
        <f>IF('Indicator Date hidden'!AK125="x","x",$AJ$2-'Indicator Date hidden'!AK125)</f>
        <v>x</v>
      </c>
      <c r="AK124" s="25">
        <f>IF('Indicator Date hidden'!AL125="x","x",$AK$2-'Indicator Date hidden'!AL125)</f>
        <v>1</v>
      </c>
      <c r="AL124" s="25">
        <f>IF('Indicator Date hidden'!AM125="x","x",$AL$2-'Indicator Date hidden'!AM125)</f>
        <v>0</v>
      </c>
      <c r="AM124" s="25">
        <f>IF('Indicator Date hidden'!AN125="x","x",$AM$2-'Indicator Date hidden'!AN125)</f>
        <v>0</v>
      </c>
      <c r="AN124" s="25">
        <f>IF('Indicator Date hidden'!AO125="x","x",$AN$2-'Indicator Date hidden'!AO125)</f>
        <v>0</v>
      </c>
      <c r="AO124" s="25">
        <f>IF('Indicator Date hidden'!AP125="x","x",$AO$2-'Indicator Date hidden'!AP125)</f>
        <v>2</v>
      </c>
      <c r="AP124" s="25" t="str">
        <f>IF('Indicator Date hidden'!AQ125="x","x",$AP$2-'Indicator Date hidden'!AQ125)</f>
        <v>x</v>
      </c>
      <c r="AQ124" s="25">
        <f>IF('Indicator Date hidden'!AR125="x","x",$AQ$2-'Indicator Date hidden'!AR125)</f>
        <v>0</v>
      </c>
      <c r="AR124" s="25">
        <f>IF('Indicator Date hidden'!AS125="x","x",$AR$2-'Indicator Date hidden'!AS125)</f>
        <v>0</v>
      </c>
      <c r="AS124" s="25">
        <f>IF('Indicator Date hidden'!AT125="x","x",$AS$2-'Indicator Date hidden'!AT125)</f>
        <v>0</v>
      </c>
      <c r="AT124" s="25">
        <f>IF('Indicator Date hidden'!AU125="x","x",$AT$2-'Indicator Date hidden'!AU125)</f>
        <v>0</v>
      </c>
      <c r="AU124" s="25" t="str">
        <f>IF('Indicator Date hidden'!AV125="x","x",$AU$2-'Indicator Date hidden'!AV125)</f>
        <v>x</v>
      </c>
      <c r="AV124" s="25">
        <f>IF('Indicator Date hidden'!AW125="x","x",$AV$2-'Indicator Date hidden'!AW125)</f>
        <v>0</v>
      </c>
      <c r="AW124" s="25">
        <f>IF('Indicator Date hidden'!AX125="x","x",$AW$2-'Indicator Date hidden'!AX125)</f>
        <v>0</v>
      </c>
      <c r="AX124" s="25">
        <f>IF('Indicator Date hidden'!AY125="x","x",$AX$2-'Indicator Date hidden'!AY125)</f>
        <v>0</v>
      </c>
      <c r="AY124" s="25" t="str">
        <f>IF('Indicator Date hidden'!AZ125="x","x",$AY$2-'Indicator Date hidden'!AZ125)</f>
        <v>x</v>
      </c>
      <c r="AZ124" s="25">
        <f>IF('Indicator Date hidden'!BA125="x","x",$AZ$2-'Indicator Date hidden'!BA125)</f>
        <v>0</v>
      </c>
      <c r="BA124">
        <f t="shared" si="15"/>
        <v>7</v>
      </c>
      <c r="BB124" s="26">
        <f t="shared" si="16"/>
        <v>0.17073170731707318</v>
      </c>
      <c r="BC124">
        <f t="shared" si="17"/>
        <v>3</v>
      </c>
      <c r="BD124" s="26">
        <f t="shared" si="18"/>
        <v>0.69501496823292719</v>
      </c>
      <c r="BE124" s="28">
        <f t="shared" si="19"/>
        <v>0</v>
      </c>
    </row>
    <row r="125" spans="1:57" x14ac:dyDescent="0.35">
      <c r="A125" t="s">
        <v>10334</v>
      </c>
      <c r="B125" s="25">
        <f>IF('Indicator Date hidden'!C126="x","x",$B$2-'Indicator Date hidden'!C126)</f>
        <v>0</v>
      </c>
      <c r="C125" s="25">
        <f>IF('Indicator Date hidden'!D126="x","x",$C$2-'Indicator Date hidden'!D126)</f>
        <v>0</v>
      </c>
      <c r="D125" s="25">
        <f>IF('Indicator Date hidden'!E126="x","x",$D$2-'Indicator Date hidden'!E126)</f>
        <v>0</v>
      </c>
      <c r="E125" s="25">
        <f>IF('Indicator Date hidden'!F126="x","x",$E$2-'Indicator Date hidden'!F126)</f>
        <v>0</v>
      </c>
      <c r="F125" s="25">
        <f>IF('Indicator Date hidden'!G126="x","x",$F$2-'Indicator Date hidden'!G126)</f>
        <v>0</v>
      </c>
      <c r="G125" s="25">
        <f>IF('Indicator Date hidden'!H126="x","x",$G$2-'Indicator Date hidden'!H126)</f>
        <v>0</v>
      </c>
      <c r="H125" s="25">
        <f>IF('Indicator Date hidden'!I126="x","x",$H$2-'Indicator Date hidden'!I126)</f>
        <v>0</v>
      </c>
      <c r="I125" s="25">
        <f>IF('Indicator Date hidden'!J126="x","x",$I$2-'Indicator Date hidden'!J126)</f>
        <v>0</v>
      </c>
      <c r="J125" s="25">
        <f>IF('Indicator Date hidden'!K126="x","x",$J$2-'Indicator Date hidden'!K126)</f>
        <v>0</v>
      </c>
      <c r="K125" s="25">
        <f>IF('Indicator Date hidden'!L126="x","x",$K$2-'Indicator Date hidden'!L126)</f>
        <v>0</v>
      </c>
      <c r="L125" s="25">
        <f>IF('Indicator Date hidden'!M126="x","x",$L$2-'Indicator Date hidden'!M126)</f>
        <v>0</v>
      </c>
      <c r="M125" s="25">
        <f>IF('Indicator Date hidden'!N126="x","x",$M$2-'Indicator Date hidden'!N126)</f>
        <v>0</v>
      </c>
      <c r="N125" s="25">
        <f>IF('Indicator Date hidden'!O126="x","x",$N$2-'Indicator Date hidden'!O126)</f>
        <v>0</v>
      </c>
      <c r="O125" s="25">
        <f>IF('Indicator Date hidden'!P126="x","x",$O$2-'Indicator Date hidden'!P126)</f>
        <v>0</v>
      </c>
      <c r="P125" s="25">
        <f>IF('Indicator Date hidden'!Q126="x","x",$P$2-'Indicator Date hidden'!Q126)</f>
        <v>0</v>
      </c>
      <c r="Q125" s="25">
        <f>IF('Indicator Date hidden'!R126="x","x",$Q$2-'Indicator Date hidden'!R126)</f>
        <v>2</v>
      </c>
      <c r="R125" s="25">
        <f>IF('Indicator Date hidden'!S126="x","x",$R$2-'Indicator Date hidden'!S126)</f>
        <v>0</v>
      </c>
      <c r="S125" s="25">
        <f>IF('Indicator Date hidden'!T126="x","x",$S$2-'Indicator Date hidden'!T126)</f>
        <v>0</v>
      </c>
      <c r="T125" s="25">
        <f>IF('Indicator Date hidden'!U126="x","x",$T$2-'Indicator Date hidden'!U126)</f>
        <v>0</v>
      </c>
      <c r="U125" s="25">
        <f>IF('Indicator Date hidden'!V126="x","x",$U$2-'Indicator Date hidden'!V126)</f>
        <v>0</v>
      </c>
      <c r="V125" s="25">
        <f>IF('Indicator Date hidden'!W126="x","x",$V$2-'Indicator Date hidden'!W126)</f>
        <v>0</v>
      </c>
      <c r="W125" s="25">
        <f>IF('Indicator Date hidden'!X126="x","x",$W$2-'Indicator Date hidden'!X126)</f>
        <v>8</v>
      </c>
      <c r="X125" s="25">
        <f>IF('Indicator Date hidden'!Y126="x","x",$X$2-'Indicator Date hidden'!Y126)</f>
        <v>0</v>
      </c>
      <c r="Y125" s="25">
        <f>IF('Indicator Date hidden'!Z126="x","x",$Y$2-'Indicator Date hidden'!Z126)</f>
        <v>0</v>
      </c>
      <c r="Z125" s="25">
        <f>IF('Indicator Date hidden'!AA126="x","x",$Z$2-'Indicator Date hidden'!AA126)</f>
        <v>0</v>
      </c>
      <c r="AA125" s="25">
        <f>IF('Indicator Date hidden'!AB126="x","x",$AA$2-'Indicator Date hidden'!AB126)</f>
        <v>0</v>
      </c>
      <c r="AB125" s="25">
        <f>IF('Indicator Date hidden'!AC126="x","x",$AB$2-'Indicator Date hidden'!AC126)</f>
        <v>0</v>
      </c>
      <c r="AC125" s="25">
        <f>IF('Indicator Date hidden'!AD126="x","x",$AC$2-'Indicator Date hidden'!AD126)</f>
        <v>0</v>
      </c>
      <c r="AD125" s="25">
        <f>IF('Indicator Date hidden'!AE126="x","x",$AD$2-'Indicator Date hidden'!AE126)</f>
        <v>0</v>
      </c>
      <c r="AE125" s="25">
        <f>IF('Indicator Date hidden'!AF126="x","x",$AE$2-'Indicator Date hidden'!AF126)</f>
        <v>0</v>
      </c>
      <c r="AF125" s="25">
        <f>IF('Indicator Date hidden'!AG126="x","x",$AF$2-'Indicator Date hidden'!AG126)</f>
        <v>4</v>
      </c>
      <c r="AG125" s="25">
        <f>IF('Indicator Date hidden'!AH126="x","x",$AG$2-'Indicator Date hidden'!AH126)</f>
        <v>0</v>
      </c>
      <c r="AH125" s="25">
        <f>IF('Indicator Date hidden'!AI126="x","x",$AH$2-'Indicator Date hidden'!AI126)</f>
        <v>0</v>
      </c>
      <c r="AI125" s="25">
        <f>IF('Indicator Date hidden'!AJ126="x","x",$AI$2-'Indicator Date hidden'!AJ126)</f>
        <v>0</v>
      </c>
      <c r="AJ125" s="25" t="str">
        <f>IF('Indicator Date hidden'!AK126="x","x",$AJ$2-'Indicator Date hidden'!AK126)</f>
        <v>x</v>
      </c>
      <c r="AK125" s="25">
        <f>IF('Indicator Date hidden'!AL126="x","x",$AK$2-'Indicator Date hidden'!AL126)</f>
        <v>1</v>
      </c>
      <c r="AL125" s="25">
        <f>IF('Indicator Date hidden'!AM126="x","x",$AL$2-'Indicator Date hidden'!AM126)</f>
        <v>0</v>
      </c>
      <c r="AM125" s="25">
        <f>IF('Indicator Date hidden'!AN126="x","x",$AM$2-'Indicator Date hidden'!AN126)</f>
        <v>0</v>
      </c>
      <c r="AN125" s="25">
        <f>IF('Indicator Date hidden'!AO126="x","x",$AN$2-'Indicator Date hidden'!AO126)</f>
        <v>0</v>
      </c>
      <c r="AO125" s="25">
        <f>IF('Indicator Date hidden'!AP126="x","x",$AO$2-'Indicator Date hidden'!AP126)</f>
        <v>0</v>
      </c>
      <c r="AP125" s="25">
        <f>IF('Indicator Date hidden'!AQ126="x","x",$AP$2-'Indicator Date hidden'!AQ126)</f>
        <v>0</v>
      </c>
      <c r="AQ125" s="25">
        <f>IF('Indicator Date hidden'!AR126="x","x",$AQ$2-'Indicator Date hidden'!AR126)</f>
        <v>6</v>
      </c>
      <c r="AR125" s="25">
        <f>IF('Indicator Date hidden'!AS126="x","x",$AR$2-'Indicator Date hidden'!AS126)</f>
        <v>0</v>
      </c>
      <c r="AS125" s="25">
        <f>IF('Indicator Date hidden'!AT126="x","x",$AS$2-'Indicator Date hidden'!AT126)</f>
        <v>0</v>
      </c>
      <c r="AT125" s="25">
        <f>IF('Indicator Date hidden'!AU126="x","x",$AT$2-'Indicator Date hidden'!AU126)</f>
        <v>0</v>
      </c>
      <c r="AU125" s="25" t="str">
        <f>IF('Indicator Date hidden'!AV126="x","x",$AU$2-'Indicator Date hidden'!AV126)</f>
        <v>x</v>
      </c>
      <c r="AV125" s="25">
        <f>IF('Indicator Date hidden'!AW126="x","x",$AV$2-'Indicator Date hidden'!AW126)</f>
        <v>0</v>
      </c>
      <c r="AW125" s="25">
        <f>IF('Indicator Date hidden'!AX126="x","x",$AW$2-'Indicator Date hidden'!AX126)</f>
        <v>0</v>
      </c>
      <c r="AX125" s="25">
        <f>IF('Indicator Date hidden'!AY126="x","x",$AX$2-'Indicator Date hidden'!AY126)</f>
        <v>0</v>
      </c>
      <c r="AY125" s="25">
        <f>IF('Indicator Date hidden'!AZ126="x","x",$AY$2-'Indicator Date hidden'!AZ126)</f>
        <v>0</v>
      </c>
      <c r="AZ125" s="25">
        <f>IF('Indicator Date hidden'!BA126="x","x",$AZ$2-'Indicator Date hidden'!BA126)</f>
        <v>0</v>
      </c>
      <c r="BA125">
        <f t="shared" si="15"/>
        <v>21</v>
      </c>
      <c r="BB125" s="26">
        <f t="shared" si="16"/>
        <v>0.42857142857142855</v>
      </c>
      <c r="BC125">
        <f t="shared" si="17"/>
        <v>5</v>
      </c>
      <c r="BD125" s="26">
        <f t="shared" si="18"/>
        <v>1.5118578920369088</v>
      </c>
      <c r="BE125" s="28">
        <f t="shared" si="19"/>
        <v>0</v>
      </c>
    </row>
    <row r="126" spans="1:57" x14ac:dyDescent="0.35">
      <c r="A126" t="s">
        <v>10332</v>
      </c>
      <c r="B126" s="25">
        <f>IF('Indicator Date hidden'!C127="x","x",$B$2-'Indicator Date hidden'!C127)</f>
        <v>0</v>
      </c>
      <c r="C126" s="25">
        <f>IF('Indicator Date hidden'!D127="x","x",$C$2-'Indicator Date hidden'!D127)</f>
        <v>0</v>
      </c>
      <c r="D126" s="25">
        <f>IF('Indicator Date hidden'!E127="x","x",$D$2-'Indicator Date hidden'!E127)</f>
        <v>0</v>
      </c>
      <c r="E126" s="25">
        <f>IF('Indicator Date hidden'!F127="x","x",$E$2-'Indicator Date hidden'!F127)</f>
        <v>0</v>
      </c>
      <c r="F126" s="25">
        <f>IF('Indicator Date hidden'!G127="x","x",$F$2-'Indicator Date hidden'!G127)</f>
        <v>0</v>
      </c>
      <c r="G126" s="25">
        <f>IF('Indicator Date hidden'!H127="x","x",$G$2-'Indicator Date hidden'!H127)</f>
        <v>0</v>
      </c>
      <c r="H126" s="25">
        <f>IF('Indicator Date hidden'!I127="x","x",$H$2-'Indicator Date hidden'!I127)</f>
        <v>0</v>
      </c>
      <c r="I126" s="25">
        <f>IF('Indicator Date hidden'!J127="x","x",$I$2-'Indicator Date hidden'!J127)</f>
        <v>0</v>
      </c>
      <c r="J126" s="25">
        <f>IF('Indicator Date hidden'!K127="x","x",$J$2-'Indicator Date hidden'!K127)</f>
        <v>0</v>
      </c>
      <c r="K126" s="25">
        <f>IF('Indicator Date hidden'!L127="x","x",$K$2-'Indicator Date hidden'!L127)</f>
        <v>0</v>
      </c>
      <c r="L126" s="25">
        <f>IF('Indicator Date hidden'!M127="x","x",$L$2-'Indicator Date hidden'!M127)</f>
        <v>0</v>
      </c>
      <c r="M126" s="25">
        <f>IF('Indicator Date hidden'!N127="x","x",$M$2-'Indicator Date hidden'!N127)</f>
        <v>0</v>
      </c>
      <c r="N126" s="25">
        <f>IF('Indicator Date hidden'!O127="x","x",$N$2-'Indicator Date hidden'!O127)</f>
        <v>0</v>
      </c>
      <c r="O126" s="25">
        <f>IF('Indicator Date hidden'!P127="x","x",$O$2-'Indicator Date hidden'!P127)</f>
        <v>0</v>
      </c>
      <c r="P126" s="25">
        <f>IF('Indicator Date hidden'!Q127="x","x",$P$2-'Indicator Date hidden'!Q127)</f>
        <v>0</v>
      </c>
      <c r="Q126" s="25">
        <f>IF('Indicator Date hidden'!R127="x","x",$Q$2-'Indicator Date hidden'!R127)</f>
        <v>2</v>
      </c>
      <c r="R126" s="25">
        <f>IF('Indicator Date hidden'!S127="x","x",$R$2-'Indicator Date hidden'!S127)</f>
        <v>0</v>
      </c>
      <c r="S126" s="25">
        <f>IF('Indicator Date hidden'!T127="x","x",$S$2-'Indicator Date hidden'!T127)</f>
        <v>0</v>
      </c>
      <c r="T126" s="25">
        <f>IF('Indicator Date hidden'!U127="x","x",$T$2-'Indicator Date hidden'!U127)</f>
        <v>0</v>
      </c>
      <c r="U126" s="25">
        <f>IF('Indicator Date hidden'!V127="x","x",$U$2-'Indicator Date hidden'!V127)</f>
        <v>0</v>
      </c>
      <c r="V126" s="25">
        <f>IF('Indicator Date hidden'!W127="x","x",$V$2-'Indicator Date hidden'!W127)</f>
        <v>0</v>
      </c>
      <c r="W126" s="25">
        <f>IF('Indicator Date hidden'!X127="x","x",$W$2-'Indicator Date hidden'!X127)</f>
        <v>2</v>
      </c>
      <c r="X126" s="25">
        <f>IF('Indicator Date hidden'!Y127="x","x",$X$2-'Indicator Date hidden'!Y127)</f>
        <v>4</v>
      </c>
      <c r="Y126" s="25">
        <f>IF('Indicator Date hidden'!Z127="x","x",$Y$2-'Indicator Date hidden'!Z127)</f>
        <v>0</v>
      </c>
      <c r="Z126" s="25">
        <f>IF('Indicator Date hidden'!AA127="x","x",$Z$2-'Indicator Date hidden'!AA127)</f>
        <v>0</v>
      </c>
      <c r="AA126" s="25">
        <f>IF('Indicator Date hidden'!AB127="x","x",$AA$2-'Indicator Date hidden'!AB127)</f>
        <v>0</v>
      </c>
      <c r="AB126" s="25">
        <f>IF('Indicator Date hidden'!AC127="x","x",$AB$2-'Indicator Date hidden'!AC127)</f>
        <v>0</v>
      </c>
      <c r="AC126" s="25">
        <f>IF('Indicator Date hidden'!AD127="x","x",$AC$2-'Indicator Date hidden'!AD127)</f>
        <v>0</v>
      </c>
      <c r="AD126" s="25">
        <f>IF('Indicator Date hidden'!AE127="x","x",$AD$2-'Indicator Date hidden'!AE127)</f>
        <v>0</v>
      </c>
      <c r="AE126" s="25">
        <f>IF('Indicator Date hidden'!AF127="x","x",$AE$2-'Indicator Date hidden'!AF127)</f>
        <v>0</v>
      </c>
      <c r="AF126" s="25">
        <f>IF('Indicator Date hidden'!AG127="x","x",$AF$2-'Indicator Date hidden'!AG127)</f>
        <v>2</v>
      </c>
      <c r="AG126" s="25">
        <f>IF('Indicator Date hidden'!AH127="x","x",$AG$2-'Indicator Date hidden'!AH127)</f>
        <v>0</v>
      </c>
      <c r="AH126" s="25">
        <f>IF('Indicator Date hidden'!AI127="x","x",$AH$2-'Indicator Date hidden'!AI127)</f>
        <v>0</v>
      </c>
      <c r="AI126" s="25">
        <f>IF('Indicator Date hidden'!AJ127="x","x",$AI$2-'Indicator Date hidden'!AJ127)</f>
        <v>0</v>
      </c>
      <c r="AJ126" s="25">
        <f>IF('Indicator Date hidden'!AK127="x","x",$AJ$2-'Indicator Date hidden'!AK127)</f>
        <v>1</v>
      </c>
      <c r="AK126" s="25">
        <f>IF('Indicator Date hidden'!AL127="x","x",$AK$2-'Indicator Date hidden'!AL127)</f>
        <v>0</v>
      </c>
      <c r="AL126" s="25">
        <f>IF('Indicator Date hidden'!AM127="x","x",$AL$2-'Indicator Date hidden'!AM127)</f>
        <v>0</v>
      </c>
      <c r="AM126" s="25">
        <f>IF('Indicator Date hidden'!AN127="x","x",$AM$2-'Indicator Date hidden'!AN127)</f>
        <v>0</v>
      </c>
      <c r="AN126" s="25">
        <f>IF('Indicator Date hidden'!AO127="x","x",$AN$2-'Indicator Date hidden'!AO127)</f>
        <v>0</v>
      </c>
      <c r="AO126" s="25">
        <f>IF('Indicator Date hidden'!AP127="x","x",$AO$2-'Indicator Date hidden'!AP127)</f>
        <v>0</v>
      </c>
      <c r="AP126" s="25">
        <f>IF('Indicator Date hidden'!AQ127="x","x",$AP$2-'Indicator Date hidden'!AQ127)</f>
        <v>0</v>
      </c>
      <c r="AQ126" s="25">
        <f>IF('Indicator Date hidden'!AR127="x","x",$AQ$2-'Indicator Date hidden'!AR127)</f>
        <v>0</v>
      </c>
      <c r="AR126" s="25">
        <f>IF('Indicator Date hidden'!AS127="x","x",$AR$2-'Indicator Date hidden'!AS127)</f>
        <v>0</v>
      </c>
      <c r="AS126" s="25">
        <f>IF('Indicator Date hidden'!AT127="x","x",$AS$2-'Indicator Date hidden'!AT127)</f>
        <v>0</v>
      </c>
      <c r="AT126" s="25">
        <f>IF('Indicator Date hidden'!AU127="x","x",$AT$2-'Indicator Date hidden'!AU127)</f>
        <v>0</v>
      </c>
      <c r="AU126" s="25">
        <f>IF('Indicator Date hidden'!AV127="x","x",$AU$2-'Indicator Date hidden'!AV127)</f>
        <v>2</v>
      </c>
      <c r="AV126" s="25">
        <f>IF('Indicator Date hidden'!AW127="x","x",$AV$2-'Indicator Date hidden'!AW127)</f>
        <v>0</v>
      </c>
      <c r="AW126" s="25">
        <f>IF('Indicator Date hidden'!AX127="x","x",$AW$2-'Indicator Date hidden'!AX127)</f>
        <v>0</v>
      </c>
      <c r="AX126" s="25">
        <f>IF('Indicator Date hidden'!AY127="x","x",$AX$2-'Indicator Date hidden'!AY127)</f>
        <v>0</v>
      </c>
      <c r="AY126" s="25">
        <f>IF('Indicator Date hidden'!AZ127="x","x",$AY$2-'Indicator Date hidden'!AZ127)</f>
        <v>0</v>
      </c>
      <c r="AZ126" s="25">
        <f>IF('Indicator Date hidden'!BA127="x","x",$AZ$2-'Indicator Date hidden'!BA127)</f>
        <v>0</v>
      </c>
      <c r="BA126">
        <f t="shared" si="15"/>
        <v>13</v>
      </c>
      <c r="BB126" s="26">
        <f t="shared" si="16"/>
        <v>0.25490196078431371</v>
      </c>
      <c r="BC126">
        <f t="shared" si="17"/>
        <v>6</v>
      </c>
      <c r="BD126" s="26">
        <f t="shared" si="18"/>
        <v>0.7629441748370086</v>
      </c>
      <c r="BE126" s="28">
        <f t="shared" si="19"/>
        <v>0</v>
      </c>
    </row>
    <row r="127" spans="1:57" x14ac:dyDescent="0.35">
      <c r="A127" t="s">
        <v>10333</v>
      </c>
      <c r="B127" s="25">
        <f>IF('Indicator Date hidden'!C128="x","x",$B$2-'Indicator Date hidden'!C128)</f>
        <v>0</v>
      </c>
      <c r="C127" s="25">
        <f>IF('Indicator Date hidden'!D128="x","x",$C$2-'Indicator Date hidden'!D128)</f>
        <v>0</v>
      </c>
      <c r="D127" s="25">
        <f>IF('Indicator Date hidden'!E128="x","x",$D$2-'Indicator Date hidden'!E128)</f>
        <v>0</v>
      </c>
      <c r="E127" s="25">
        <f>IF('Indicator Date hidden'!F128="x","x",$E$2-'Indicator Date hidden'!F128)</f>
        <v>0</v>
      </c>
      <c r="F127" s="25">
        <f>IF('Indicator Date hidden'!G128="x","x",$F$2-'Indicator Date hidden'!G128)</f>
        <v>0</v>
      </c>
      <c r="G127" s="25">
        <f>IF('Indicator Date hidden'!H128="x","x",$G$2-'Indicator Date hidden'!H128)</f>
        <v>0</v>
      </c>
      <c r="H127" s="25">
        <f>IF('Indicator Date hidden'!I128="x","x",$H$2-'Indicator Date hidden'!I128)</f>
        <v>0</v>
      </c>
      <c r="I127" s="25">
        <f>IF('Indicator Date hidden'!J128="x","x",$I$2-'Indicator Date hidden'!J128)</f>
        <v>0</v>
      </c>
      <c r="J127" s="25">
        <f>IF('Indicator Date hidden'!K128="x","x",$J$2-'Indicator Date hidden'!K128)</f>
        <v>0</v>
      </c>
      <c r="K127" s="25">
        <f>IF('Indicator Date hidden'!L128="x","x",$K$2-'Indicator Date hidden'!L128)</f>
        <v>0</v>
      </c>
      <c r="L127" s="25">
        <f>IF('Indicator Date hidden'!M128="x","x",$L$2-'Indicator Date hidden'!M128)</f>
        <v>0</v>
      </c>
      <c r="M127" s="25">
        <f>IF('Indicator Date hidden'!N128="x","x",$M$2-'Indicator Date hidden'!N128)</f>
        <v>0</v>
      </c>
      <c r="N127" s="25">
        <f>IF('Indicator Date hidden'!O128="x","x",$N$2-'Indicator Date hidden'!O128)</f>
        <v>0</v>
      </c>
      <c r="O127" s="25">
        <f>IF('Indicator Date hidden'!P128="x","x",$O$2-'Indicator Date hidden'!P128)</f>
        <v>0</v>
      </c>
      <c r="P127" s="25">
        <f>IF('Indicator Date hidden'!Q128="x","x",$P$2-'Indicator Date hidden'!Q128)</f>
        <v>0</v>
      </c>
      <c r="Q127" s="25">
        <f>IF('Indicator Date hidden'!R128="x","x",$Q$2-'Indicator Date hidden'!R128)</f>
        <v>1</v>
      </c>
      <c r="R127" s="25">
        <f>IF('Indicator Date hidden'!S128="x","x",$R$2-'Indicator Date hidden'!S128)</f>
        <v>0</v>
      </c>
      <c r="S127" s="25">
        <f>IF('Indicator Date hidden'!T128="x","x",$S$2-'Indicator Date hidden'!T128)</f>
        <v>0</v>
      </c>
      <c r="T127" s="25">
        <f>IF('Indicator Date hidden'!U128="x","x",$T$2-'Indicator Date hidden'!U128)</f>
        <v>0</v>
      </c>
      <c r="U127" s="25">
        <f>IF('Indicator Date hidden'!V128="x","x",$U$2-'Indicator Date hidden'!V128)</f>
        <v>0</v>
      </c>
      <c r="V127" s="25">
        <f>IF('Indicator Date hidden'!W128="x","x",$V$2-'Indicator Date hidden'!W128)</f>
        <v>0</v>
      </c>
      <c r="W127" s="25">
        <f>IF('Indicator Date hidden'!X128="x","x",$W$2-'Indicator Date hidden'!X128)</f>
        <v>0</v>
      </c>
      <c r="X127" s="25">
        <f>IF('Indicator Date hidden'!Y128="x","x",$X$2-'Indicator Date hidden'!Y128)</f>
        <v>4</v>
      </c>
      <c r="Y127" s="25">
        <f>IF('Indicator Date hidden'!Z128="x","x",$Y$2-'Indicator Date hidden'!Z128)</f>
        <v>0</v>
      </c>
      <c r="Z127" s="25">
        <f>IF('Indicator Date hidden'!AA128="x","x",$Z$2-'Indicator Date hidden'!AA128)</f>
        <v>0</v>
      </c>
      <c r="AA127" s="25">
        <f>IF('Indicator Date hidden'!AB128="x","x",$AA$2-'Indicator Date hidden'!AB128)</f>
        <v>0</v>
      </c>
      <c r="AB127" s="25">
        <f>IF('Indicator Date hidden'!AC128="x","x",$AB$2-'Indicator Date hidden'!AC128)</f>
        <v>0</v>
      </c>
      <c r="AC127" s="25">
        <f>IF('Indicator Date hidden'!AD128="x","x",$AC$2-'Indicator Date hidden'!AD128)</f>
        <v>0</v>
      </c>
      <c r="AD127" s="25">
        <f>IF('Indicator Date hidden'!AE128="x","x",$AD$2-'Indicator Date hidden'!AE128)</f>
        <v>0</v>
      </c>
      <c r="AE127" s="25" t="str">
        <f>IF('Indicator Date hidden'!AF128="x","x",$AE$2-'Indicator Date hidden'!AF128)</f>
        <v>x</v>
      </c>
      <c r="AF127" s="25">
        <f>IF('Indicator Date hidden'!AG128="x","x",$AF$2-'Indicator Date hidden'!AG128)</f>
        <v>3</v>
      </c>
      <c r="AG127" s="25">
        <f>IF('Indicator Date hidden'!AH128="x","x",$AG$2-'Indicator Date hidden'!AH128)</f>
        <v>0</v>
      </c>
      <c r="AH127" s="25">
        <f>IF('Indicator Date hidden'!AI128="x","x",$AH$2-'Indicator Date hidden'!AI128)</f>
        <v>0</v>
      </c>
      <c r="AI127" s="25">
        <f>IF('Indicator Date hidden'!AJ128="x","x",$AI$2-'Indicator Date hidden'!AJ128)</f>
        <v>0</v>
      </c>
      <c r="AJ127" s="25">
        <f>IF('Indicator Date hidden'!AK128="x","x",$AJ$2-'Indicator Date hidden'!AK128)</f>
        <v>0</v>
      </c>
      <c r="AK127" s="25">
        <f>IF('Indicator Date hidden'!AL128="x","x",$AK$2-'Indicator Date hidden'!AL128)</f>
        <v>1</v>
      </c>
      <c r="AL127" s="25">
        <f>IF('Indicator Date hidden'!AM128="x","x",$AL$2-'Indicator Date hidden'!AM128)</f>
        <v>0</v>
      </c>
      <c r="AM127" s="25">
        <f>IF('Indicator Date hidden'!AN128="x","x",$AM$2-'Indicator Date hidden'!AN128)</f>
        <v>0</v>
      </c>
      <c r="AN127" s="25">
        <f>IF('Indicator Date hidden'!AO128="x","x",$AN$2-'Indicator Date hidden'!AO128)</f>
        <v>0</v>
      </c>
      <c r="AO127" s="25">
        <f>IF('Indicator Date hidden'!AP128="x","x",$AO$2-'Indicator Date hidden'!AP128)</f>
        <v>1</v>
      </c>
      <c r="AP127" s="25">
        <f>IF('Indicator Date hidden'!AQ128="x","x",$AP$2-'Indicator Date hidden'!AQ128)</f>
        <v>1</v>
      </c>
      <c r="AQ127" s="25">
        <f>IF('Indicator Date hidden'!AR128="x","x",$AQ$2-'Indicator Date hidden'!AR128)</f>
        <v>0</v>
      </c>
      <c r="AR127" s="25">
        <f>IF('Indicator Date hidden'!AS128="x","x",$AR$2-'Indicator Date hidden'!AS128)</f>
        <v>0</v>
      </c>
      <c r="AS127" s="25">
        <f>IF('Indicator Date hidden'!AT128="x","x",$AS$2-'Indicator Date hidden'!AT128)</f>
        <v>0</v>
      </c>
      <c r="AT127" s="25">
        <f>IF('Indicator Date hidden'!AU128="x","x",$AT$2-'Indicator Date hidden'!AU128)</f>
        <v>0</v>
      </c>
      <c r="AU127" s="25">
        <f>IF('Indicator Date hidden'!AV128="x","x",$AU$2-'Indicator Date hidden'!AV128)</f>
        <v>6</v>
      </c>
      <c r="AV127" s="25">
        <f>IF('Indicator Date hidden'!AW128="x","x",$AV$2-'Indicator Date hidden'!AW128)</f>
        <v>0</v>
      </c>
      <c r="AW127" s="25">
        <f>IF('Indicator Date hidden'!AX128="x","x",$AW$2-'Indicator Date hidden'!AX128)</f>
        <v>0</v>
      </c>
      <c r="AX127" s="25">
        <f>IF('Indicator Date hidden'!AY128="x","x",$AX$2-'Indicator Date hidden'!AY128)</f>
        <v>0</v>
      </c>
      <c r="AY127" s="25">
        <f>IF('Indicator Date hidden'!AZ128="x","x",$AY$2-'Indicator Date hidden'!AZ128)</f>
        <v>0</v>
      </c>
      <c r="AZ127" s="25">
        <f>IF('Indicator Date hidden'!BA128="x","x",$AZ$2-'Indicator Date hidden'!BA128)</f>
        <v>0</v>
      </c>
      <c r="BA127">
        <f t="shared" si="15"/>
        <v>17</v>
      </c>
      <c r="BB127" s="26">
        <f t="shared" si="16"/>
        <v>0.34</v>
      </c>
      <c r="BC127">
        <f t="shared" si="17"/>
        <v>7</v>
      </c>
      <c r="BD127" s="26">
        <f t="shared" si="18"/>
        <v>1.0883014288330233</v>
      </c>
      <c r="BE127" s="28">
        <f t="shared" si="19"/>
        <v>0</v>
      </c>
    </row>
    <row r="128" spans="1:57" x14ac:dyDescent="0.35">
      <c r="A128" t="s">
        <v>10338</v>
      </c>
      <c r="B128" s="25">
        <f>IF('Indicator Date hidden'!C129="x","x",$B$2-'Indicator Date hidden'!C129)</f>
        <v>0</v>
      </c>
      <c r="C128" s="25">
        <f>IF('Indicator Date hidden'!D129="x","x",$C$2-'Indicator Date hidden'!D129)</f>
        <v>0</v>
      </c>
      <c r="D128" s="25">
        <f>IF('Indicator Date hidden'!E129="x","x",$D$2-'Indicator Date hidden'!E129)</f>
        <v>0</v>
      </c>
      <c r="E128" s="25">
        <f>IF('Indicator Date hidden'!F129="x","x",$E$2-'Indicator Date hidden'!F129)</f>
        <v>0</v>
      </c>
      <c r="F128" s="25">
        <f>IF('Indicator Date hidden'!G129="x","x",$F$2-'Indicator Date hidden'!G129)</f>
        <v>0</v>
      </c>
      <c r="G128" s="25">
        <f>IF('Indicator Date hidden'!H129="x","x",$G$2-'Indicator Date hidden'!H129)</f>
        <v>0</v>
      </c>
      <c r="H128" s="25">
        <f>IF('Indicator Date hidden'!I129="x","x",$H$2-'Indicator Date hidden'!I129)</f>
        <v>0</v>
      </c>
      <c r="I128" s="25">
        <f>IF('Indicator Date hidden'!J129="x","x",$I$2-'Indicator Date hidden'!J129)</f>
        <v>0</v>
      </c>
      <c r="J128" s="25">
        <f>IF('Indicator Date hidden'!K129="x","x",$J$2-'Indicator Date hidden'!K129)</f>
        <v>0</v>
      </c>
      <c r="K128" s="25">
        <f>IF('Indicator Date hidden'!L129="x","x",$K$2-'Indicator Date hidden'!L129)</f>
        <v>0</v>
      </c>
      <c r="L128" s="25">
        <f>IF('Indicator Date hidden'!M129="x","x",$L$2-'Indicator Date hidden'!M129)</f>
        <v>0</v>
      </c>
      <c r="M128" s="25">
        <f>IF('Indicator Date hidden'!N129="x","x",$M$2-'Indicator Date hidden'!N129)</f>
        <v>0</v>
      </c>
      <c r="N128" s="25">
        <f>IF('Indicator Date hidden'!O129="x","x",$N$2-'Indicator Date hidden'!O129)</f>
        <v>0</v>
      </c>
      <c r="O128" s="25">
        <f>IF('Indicator Date hidden'!P129="x","x",$O$2-'Indicator Date hidden'!P129)</f>
        <v>0</v>
      </c>
      <c r="P128" s="25">
        <f>IF('Indicator Date hidden'!Q129="x","x",$P$2-'Indicator Date hidden'!Q129)</f>
        <v>0</v>
      </c>
      <c r="Q128" s="25" t="str">
        <f>IF('Indicator Date hidden'!R129="x","x",$Q$2-'Indicator Date hidden'!R129)</f>
        <v>x</v>
      </c>
      <c r="R128" s="25">
        <f>IF('Indicator Date hidden'!S129="x","x",$R$2-'Indicator Date hidden'!S129)</f>
        <v>0</v>
      </c>
      <c r="S128" s="25">
        <f>IF('Indicator Date hidden'!T129="x","x",$S$2-'Indicator Date hidden'!T129)</f>
        <v>0</v>
      </c>
      <c r="T128" s="25">
        <f>IF('Indicator Date hidden'!U129="x","x",$T$2-'Indicator Date hidden'!U129)</f>
        <v>0</v>
      </c>
      <c r="U128" s="25" t="str">
        <f>IF('Indicator Date hidden'!V129="x","x",$U$2-'Indicator Date hidden'!V129)</f>
        <v>x</v>
      </c>
      <c r="V128" s="25">
        <f>IF('Indicator Date hidden'!W129="x","x",$V$2-'Indicator Date hidden'!W129)</f>
        <v>0</v>
      </c>
      <c r="W128" s="25" t="str">
        <f>IF('Indicator Date hidden'!X129="x","x",$W$2-'Indicator Date hidden'!X129)</f>
        <v>x</v>
      </c>
      <c r="X128" s="25">
        <f>IF('Indicator Date hidden'!Y129="x","x",$X$2-'Indicator Date hidden'!Y129)</f>
        <v>2</v>
      </c>
      <c r="Y128" s="25">
        <f>IF('Indicator Date hidden'!Z129="x","x",$Y$2-'Indicator Date hidden'!Z129)</f>
        <v>0</v>
      </c>
      <c r="Z128" s="25">
        <f>IF('Indicator Date hidden'!AA129="x","x",$Z$2-'Indicator Date hidden'!AA129)</f>
        <v>0</v>
      </c>
      <c r="AA128" s="25">
        <f>IF('Indicator Date hidden'!AB129="x","x",$AA$2-'Indicator Date hidden'!AB129)</f>
        <v>0</v>
      </c>
      <c r="AB128" s="25">
        <f>IF('Indicator Date hidden'!AC129="x","x",$AB$2-'Indicator Date hidden'!AC129)</f>
        <v>0</v>
      </c>
      <c r="AC128" s="25">
        <f>IF('Indicator Date hidden'!AD129="x","x",$AC$2-'Indicator Date hidden'!AD129)</f>
        <v>0</v>
      </c>
      <c r="AD128" s="25" t="str">
        <f>IF('Indicator Date hidden'!AE129="x","x",$AD$2-'Indicator Date hidden'!AE129)</f>
        <v>x</v>
      </c>
      <c r="AE128" s="25">
        <f>IF('Indicator Date hidden'!AF129="x","x",$AE$2-'Indicator Date hidden'!AF129)</f>
        <v>0</v>
      </c>
      <c r="AF128" s="25">
        <f>IF('Indicator Date hidden'!AG129="x","x",$AF$2-'Indicator Date hidden'!AG129)</f>
        <v>1</v>
      </c>
      <c r="AG128" s="25">
        <f>IF('Indicator Date hidden'!AH129="x","x",$AG$2-'Indicator Date hidden'!AH129)</f>
        <v>0</v>
      </c>
      <c r="AH128" s="25">
        <f>IF('Indicator Date hidden'!AI129="x","x",$AH$2-'Indicator Date hidden'!AI129)</f>
        <v>0</v>
      </c>
      <c r="AI128" s="25">
        <f>IF('Indicator Date hidden'!AJ129="x","x",$AI$2-'Indicator Date hidden'!AJ129)</f>
        <v>0</v>
      </c>
      <c r="AJ128" s="25" t="str">
        <f>IF('Indicator Date hidden'!AK129="x","x",$AJ$2-'Indicator Date hidden'!AK129)</f>
        <v>x</v>
      </c>
      <c r="AK128" s="25">
        <f>IF('Indicator Date hidden'!AL129="x","x",$AK$2-'Indicator Date hidden'!AL129)</f>
        <v>1</v>
      </c>
      <c r="AL128" s="25">
        <f>IF('Indicator Date hidden'!AM129="x","x",$AL$2-'Indicator Date hidden'!AM129)</f>
        <v>0</v>
      </c>
      <c r="AM128" s="25">
        <f>IF('Indicator Date hidden'!AN129="x","x",$AM$2-'Indicator Date hidden'!AN129)</f>
        <v>0</v>
      </c>
      <c r="AN128" s="25">
        <f>IF('Indicator Date hidden'!AO129="x","x",$AN$2-'Indicator Date hidden'!AO129)</f>
        <v>0</v>
      </c>
      <c r="AO128" s="25">
        <f>IF('Indicator Date hidden'!AP129="x","x",$AO$2-'Indicator Date hidden'!AP129)</f>
        <v>0</v>
      </c>
      <c r="AP128" s="25">
        <f>IF('Indicator Date hidden'!AQ129="x","x",$AP$2-'Indicator Date hidden'!AQ129)</f>
        <v>0</v>
      </c>
      <c r="AQ128" s="25">
        <f>IF('Indicator Date hidden'!AR129="x","x",$AQ$2-'Indicator Date hidden'!AR129)</f>
        <v>0</v>
      </c>
      <c r="AR128" s="25">
        <f>IF('Indicator Date hidden'!AS129="x","x",$AR$2-'Indicator Date hidden'!AS129)</f>
        <v>0</v>
      </c>
      <c r="AS128" s="25">
        <f>IF('Indicator Date hidden'!AT129="x","x",$AS$2-'Indicator Date hidden'!AT129)</f>
        <v>0</v>
      </c>
      <c r="AT128" s="25">
        <f>IF('Indicator Date hidden'!AU129="x","x",$AT$2-'Indicator Date hidden'!AU129)</f>
        <v>0</v>
      </c>
      <c r="AU128" s="25" t="str">
        <f>IF('Indicator Date hidden'!AV129="x","x",$AU$2-'Indicator Date hidden'!AV129)</f>
        <v>x</v>
      </c>
      <c r="AV128" s="25">
        <f>IF('Indicator Date hidden'!AW129="x","x",$AV$2-'Indicator Date hidden'!AW129)</f>
        <v>0</v>
      </c>
      <c r="AW128" s="25">
        <f>IF('Indicator Date hidden'!AX129="x","x",$AW$2-'Indicator Date hidden'!AX129)</f>
        <v>0</v>
      </c>
      <c r="AX128" s="25">
        <f>IF('Indicator Date hidden'!AY129="x","x",$AX$2-'Indicator Date hidden'!AY129)</f>
        <v>0</v>
      </c>
      <c r="AY128" s="25">
        <f>IF('Indicator Date hidden'!AZ129="x","x",$AY$2-'Indicator Date hidden'!AZ129)</f>
        <v>0</v>
      </c>
      <c r="AZ128" s="25">
        <f>IF('Indicator Date hidden'!BA129="x","x",$AZ$2-'Indicator Date hidden'!BA129)</f>
        <v>0</v>
      </c>
      <c r="BA128">
        <f t="shared" si="15"/>
        <v>4</v>
      </c>
      <c r="BB128" s="26">
        <f t="shared" si="16"/>
        <v>8.8888888888888892E-2</v>
      </c>
      <c r="BC128">
        <f t="shared" si="17"/>
        <v>3</v>
      </c>
      <c r="BD128" s="26">
        <f t="shared" si="18"/>
        <v>0.35416394334464951</v>
      </c>
      <c r="BE128" s="28">
        <f t="shared" si="19"/>
        <v>0</v>
      </c>
    </row>
    <row r="129" spans="1:57" x14ac:dyDescent="0.35">
      <c r="A129" t="s">
        <v>10345</v>
      </c>
      <c r="B129" s="25">
        <f>IF('Indicator Date hidden'!C130="x","x",$B$2-'Indicator Date hidden'!C130)</f>
        <v>0</v>
      </c>
      <c r="C129" s="25">
        <f>IF('Indicator Date hidden'!D130="x","x",$C$2-'Indicator Date hidden'!D130)</f>
        <v>0</v>
      </c>
      <c r="D129" s="25">
        <f>IF('Indicator Date hidden'!E130="x","x",$D$2-'Indicator Date hidden'!E130)</f>
        <v>0</v>
      </c>
      <c r="E129" s="25">
        <f>IF('Indicator Date hidden'!F130="x","x",$E$2-'Indicator Date hidden'!F130)</f>
        <v>0</v>
      </c>
      <c r="F129" s="25">
        <f>IF('Indicator Date hidden'!G130="x","x",$F$2-'Indicator Date hidden'!G130)</f>
        <v>0</v>
      </c>
      <c r="G129" s="25">
        <f>IF('Indicator Date hidden'!H130="x","x",$G$2-'Indicator Date hidden'!H130)</f>
        <v>0</v>
      </c>
      <c r="H129" s="25">
        <f>IF('Indicator Date hidden'!I130="x","x",$H$2-'Indicator Date hidden'!I130)</f>
        <v>0</v>
      </c>
      <c r="I129" s="25">
        <f>IF('Indicator Date hidden'!J130="x","x",$I$2-'Indicator Date hidden'!J130)</f>
        <v>0</v>
      </c>
      <c r="J129" s="25">
        <f>IF('Indicator Date hidden'!K130="x","x",$J$2-'Indicator Date hidden'!K130)</f>
        <v>0</v>
      </c>
      <c r="K129" s="25">
        <f>IF('Indicator Date hidden'!L130="x","x",$K$2-'Indicator Date hidden'!L130)</f>
        <v>0</v>
      </c>
      <c r="L129" s="25">
        <f>IF('Indicator Date hidden'!M130="x","x",$L$2-'Indicator Date hidden'!M130)</f>
        <v>0</v>
      </c>
      <c r="M129" s="25">
        <f>IF('Indicator Date hidden'!N130="x","x",$M$2-'Indicator Date hidden'!N130)</f>
        <v>0</v>
      </c>
      <c r="N129" s="25">
        <f>IF('Indicator Date hidden'!O130="x","x",$N$2-'Indicator Date hidden'!O130)</f>
        <v>0</v>
      </c>
      <c r="O129" s="25">
        <f>IF('Indicator Date hidden'!P130="x","x",$O$2-'Indicator Date hidden'!P130)</f>
        <v>0</v>
      </c>
      <c r="P129" s="25">
        <f>IF('Indicator Date hidden'!Q130="x","x",$P$2-'Indicator Date hidden'!Q130)</f>
        <v>0</v>
      </c>
      <c r="Q129" s="25" t="str">
        <f>IF('Indicator Date hidden'!R130="x","x",$Q$2-'Indicator Date hidden'!R130)</f>
        <v>x</v>
      </c>
      <c r="R129" s="25">
        <f>IF('Indicator Date hidden'!S130="x","x",$R$2-'Indicator Date hidden'!S130)</f>
        <v>0</v>
      </c>
      <c r="S129" s="25">
        <f>IF('Indicator Date hidden'!T130="x","x",$S$2-'Indicator Date hidden'!T130)</f>
        <v>0</v>
      </c>
      <c r="T129" s="25">
        <f>IF('Indicator Date hidden'!U130="x","x",$T$2-'Indicator Date hidden'!U130)</f>
        <v>0</v>
      </c>
      <c r="U129" s="25" t="str">
        <f>IF('Indicator Date hidden'!V130="x","x",$U$2-'Indicator Date hidden'!V130)</f>
        <v>x</v>
      </c>
      <c r="V129" s="25">
        <f>IF('Indicator Date hidden'!W130="x","x",$V$2-'Indicator Date hidden'!W130)</f>
        <v>0</v>
      </c>
      <c r="W129" s="25">
        <f>IF('Indicator Date hidden'!X130="x","x",$W$2-'Indicator Date hidden'!X130)</f>
        <v>5</v>
      </c>
      <c r="X129" s="25">
        <f>IF('Indicator Date hidden'!Y130="x","x",$X$2-'Indicator Date hidden'!Y130)</f>
        <v>2</v>
      </c>
      <c r="Y129" s="25">
        <f>IF('Indicator Date hidden'!Z130="x","x",$Y$2-'Indicator Date hidden'!Z130)</f>
        <v>0</v>
      </c>
      <c r="Z129" s="25">
        <f>IF('Indicator Date hidden'!AA130="x","x",$Z$2-'Indicator Date hidden'!AA130)</f>
        <v>0</v>
      </c>
      <c r="AA129" s="25">
        <f>IF('Indicator Date hidden'!AB130="x","x",$AA$2-'Indicator Date hidden'!AB130)</f>
        <v>0</v>
      </c>
      <c r="AB129" s="25">
        <f>IF('Indicator Date hidden'!AC130="x","x",$AB$2-'Indicator Date hidden'!AC130)</f>
        <v>0</v>
      </c>
      <c r="AC129" s="25">
        <f>IF('Indicator Date hidden'!AD130="x","x",$AC$2-'Indicator Date hidden'!AD130)</f>
        <v>0</v>
      </c>
      <c r="AD129" s="25" t="str">
        <f>IF('Indicator Date hidden'!AE130="x","x",$AD$2-'Indicator Date hidden'!AE130)</f>
        <v>x</v>
      </c>
      <c r="AE129" s="25">
        <f>IF('Indicator Date hidden'!AF130="x","x",$AE$2-'Indicator Date hidden'!AF130)</f>
        <v>0</v>
      </c>
      <c r="AF129" s="25" t="str">
        <f>IF('Indicator Date hidden'!AG130="x","x",$AF$2-'Indicator Date hidden'!AG130)</f>
        <v>x</v>
      </c>
      <c r="AG129" s="25">
        <f>IF('Indicator Date hidden'!AH130="x","x",$AG$2-'Indicator Date hidden'!AH130)</f>
        <v>0</v>
      </c>
      <c r="AH129" s="25">
        <f>IF('Indicator Date hidden'!AI130="x","x",$AH$2-'Indicator Date hidden'!AI130)</f>
        <v>0</v>
      </c>
      <c r="AI129" s="25">
        <f>IF('Indicator Date hidden'!AJ130="x","x",$AI$2-'Indicator Date hidden'!AJ130)</f>
        <v>0</v>
      </c>
      <c r="AJ129" s="25" t="str">
        <f>IF('Indicator Date hidden'!AK130="x","x",$AJ$2-'Indicator Date hidden'!AK130)</f>
        <v>x</v>
      </c>
      <c r="AK129" s="25">
        <f>IF('Indicator Date hidden'!AL130="x","x",$AK$2-'Indicator Date hidden'!AL130)</f>
        <v>1</v>
      </c>
      <c r="AL129" s="25">
        <f>IF('Indicator Date hidden'!AM130="x","x",$AL$2-'Indicator Date hidden'!AM130)</f>
        <v>0</v>
      </c>
      <c r="AM129" s="25">
        <f>IF('Indicator Date hidden'!AN130="x","x",$AM$2-'Indicator Date hidden'!AN130)</f>
        <v>0</v>
      </c>
      <c r="AN129" s="25">
        <f>IF('Indicator Date hidden'!AO130="x","x",$AN$2-'Indicator Date hidden'!AO130)</f>
        <v>0</v>
      </c>
      <c r="AO129" s="25">
        <f>IF('Indicator Date hidden'!AP130="x","x",$AO$2-'Indicator Date hidden'!AP130)</f>
        <v>0</v>
      </c>
      <c r="AP129" s="25">
        <f>IF('Indicator Date hidden'!AQ130="x","x",$AP$2-'Indicator Date hidden'!AQ130)</f>
        <v>0</v>
      </c>
      <c r="AQ129" s="25" t="str">
        <f>IF('Indicator Date hidden'!AR130="x","x",$AQ$2-'Indicator Date hidden'!AR130)</f>
        <v>x</v>
      </c>
      <c r="AR129" s="25">
        <f>IF('Indicator Date hidden'!AS130="x","x",$AR$2-'Indicator Date hidden'!AS130)</f>
        <v>0</v>
      </c>
      <c r="AS129" s="25">
        <f>IF('Indicator Date hidden'!AT130="x","x",$AS$2-'Indicator Date hidden'!AT130)</f>
        <v>0</v>
      </c>
      <c r="AT129" s="25">
        <f>IF('Indicator Date hidden'!AU130="x","x",$AT$2-'Indicator Date hidden'!AU130)</f>
        <v>0</v>
      </c>
      <c r="AU129" s="25">
        <f>IF('Indicator Date hidden'!AV130="x","x",$AU$2-'Indicator Date hidden'!AV130)</f>
        <v>0</v>
      </c>
      <c r="AV129" s="25">
        <f>IF('Indicator Date hidden'!AW130="x","x",$AV$2-'Indicator Date hidden'!AW130)</f>
        <v>0</v>
      </c>
      <c r="AW129" s="25">
        <f>IF('Indicator Date hidden'!AX130="x","x",$AW$2-'Indicator Date hidden'!AX130)</f>
        <v>0</v>
      </c>
      <c r="AX129" s="25">
        <f>IF('Indicator Date hidden'!AY130="x","x",$AX$2-'Indicator Date hidden'!AY130)</f>
        <v>0</v>
      </c>
      <c r="AY129" s="25">
        <f>IF('Indicator Date hidden'!AZ130="x","x",$AY$2-'Indicator Date hidden'!AZ130)</f>
        <v>0</v>
      </c>
      <c r="AZ129" s="25">
        <f>IF('Indicator Date hidden'!BA130="x","x",$AZ$2-'Indicator Date hidden'!BA130)</f>
        <v>0</v>
      </c>
      <c r="BA129">
        <f t="shared" si="15"/>
        <v>8</v>
      </c>
      <c r="BB129" s="26">
        <f t="shared" si="16"/>
        <v>0.17777777777777778</v>
      </c>
      <c r="BC129">
        <f t="shared" si="17"/>
        <v>3</v>
      </c>
      <c r="BD129" s="26">
        <f t="shared" si="18"/>
        <v>0.7969076034240492</v>
      </c>
      <c r="BE129" s="28">
        <f t="shared" si="19"/>
        <v>0</v>
      </c>
    </row>
    <row r="130" spans="1:57" x14ac:dyDescent="0.35">
      <c r="A130" t="s">
        <v>10346</v>
      </c>
      <c r="B130" s="25">
        <f>IF('Indicator Date hidden'!C131="x","x",$B$2-'Indicator Date hidden'!C131)</f>
        <v>0</v>
      </c>
      <c r="C130" s="25">
        <f>IF('Indicator Date hidden'!D131="x","x",$C$2-'Indicator Date hidden'!D131)</f>
        <v>0</v>
      </c>
      <c r="D130" s="25">
        <f>IF('Indicator Date hidden'!E131="x","x",$D$2-'Indicator Date hidden'!E131)</f>
        <v>0</v>
      </c>
      <c r="E130" s="25">
        <f>IF('Indicator Date hidden'!F131="x","x",$E$2-'Indicator Date hidden'!F131)</f>
        <v>0</v>
      </c>
      <c r="F130" s="25">
        <f>IF('Indicator Date hidden'!G131="x","x",$F$2-'Indicator Date hidden'!G131)</f>
        <v>0</v>
      </c>
      <c r="G130" s="25">
        <f>IF('Indicator Date hidden'!H131="x","x",$G$2-'Indicator Date hidden'!H131)</f>
        <v>0</v>
      </c>
      <c r="H130" s="25">
        <f>IF('Indicator Date hidden'!I131="x","x",$H$2-'Indicator Date hidden'!I131)</f>
        <v>0</v>
      </c>
      <c r="I130" s="25">
        <f>IF('Indicator Date hidden'!J131="x","x",$I$2-'Indicator Date hidden'!J131)</f>
        <v>0</v>
      </c>
      <c r="J130" s="25">
        <f>IF('Indicator Date hidden'!K131="x","x",$J$2-'Indicator Date hidden'!K131)</f>
        <v>0</v>
      </c>
      <c r="K130" s="25">
        <f>IF('Indicator Date hidden'!L131="x","x",$K$2-'Indicator Date hidden'!L131)</f>
        <v>0</v>
      </c>
      <c r="L130" s="25">
        <f>IF('Indicator Date hidden'!M131="x","x",$L$2-'Indicator Date hidden'!M131)</f>
        <v>0</v>
      </c>
      <c r="M130" s="25">
        <f>IF('Indicator Date hidden'!N131="x","x",$M$2-'Indicator Date hidden'!N131)</f>
        <v>0</v>
      </c>
      <c r="N130" s="25">
        <f>IF('Indicator Date hidden'!O131="x","x",$N$2-'Indicator Date hidden'!O131)</f>
        <v>0</v>
      </c>
      <c r="O130" s="25">
        <f>IF('Indicator Date hidden'!P131="x","x",$O$2-'Indicator Date hidden'!P131)</f>
        <v>0</v>
      </c>
      <c r="P130" s="25">
        <f>IF('Indicator Date hidden'!Q131="x","x",$P$2-'Indicator Date hidden'!Q131)</f>
        <v>0</v>
      </c>
      <c r="Q130" s="25">
        <f>IF('Indicator Date hidden'!R131="x","x",$Q$2-'Indicator Date hidden'!R131)</f>
        <v>1</v>
      </c>
      <c r="R130" s="25">
        <f>IF('Indicator Date hidden'!S131="x","x",$R$2-'Indicator Date hidden'!S131)</f>
        <v>0</v>
      </c>
      <c r="S130" s="25">
        <f>IF('Indicator Date hidden'!T131="x","x",$S$2-'Indicator Date hidden'!T131)</f>
        <v>0</v>
      </c>
      <c r="T130" s="25">
        <f>IF('Indicator Date hidden'!U131="x","x",$T$2-'Indicator Date hidden'!U131)</f>
        <v>0</v>
      </c>
      <c r="U130" s="25">
        <f>IF('Indicator Date hidden'!V131="x","x",$U$2-'Indicator Date hidden'!V131)</f>
        <v>0</v>
      </c>
      <c r="V130" s="25">
        <f>IF('Indicator Date hidden'!W131="x","x",$V$2-'Indicator Date hidden'!W131)</f>
        <v>0</v>
      </c>
      <c r="W130" s="25">
        <f>IF('Indicator Date hidden'!X131="x","x",$W$2-'Indicator Date hidden'!X131)</f>
        <v>2</v>
      </c>
      <c r="X130" s="25">
        <f>IF('Indicator Date hidden'!Y131="x","x",$X$2-'Indicator Date hidden'!Y131)</f>
        <v>4</v>
      </c>
      <c r="Y130" s="25">
        <f>IF('Indicator Date hidden'!Z131="x","x",$Y$2-'Indicator Date hidden'!Z131)</f>
        <v>0</v>
      </c>
      <c r="Z130" s="25">
        <f>IF('Indicator Date hidden'!AA131="x","x",$Z$2-'Indicator Date hidden'!AA131)</f>
        <v>0</v>
      </c>
      <c r="AA130" s="25">
        <f>IF('Indicator Date hidden'!AB131="x","x",$AA$2-'Indicator Date hidden'!AB131)</f>
        <v>0</v>
      </c>
      <c r="AB130" s="25">
        <f>IF('Indicator Date hidden'!AC131="x","x",$AB$2-'Indicator Date hidden'!AC131)</f>
        <v>0</v>
      </c>
      <c r="AC130" s="25">
        <f>IF('Indicator Date hidden'!AD131="x","x",$AC$2-'Indicator Date hidden'!AD131)</f>
        <v>0</v>
      </c>
      <c r="AD130" s="25">
        <f>IF('Indicator Date hidden'!AE131="x","x",$AD$2-'Indicator Date hidden'!AE131)</f>
        <v>0</v>
      </c>
      <c r="AE130" s="25">
        <f>IF('Indicator Date hidden'!AF131="x","x",$AE$2-'Indicator Date hidden'!AF131)</f>
        <v>0</v>
      </c>
      <c r="AF130" s="25">
        <f>IF('Indicator Date hidden'!AG131="x","x",$AF$2-'Indicator Date hidden'!AG131)</f>
        <v>3</v>
      </c>
      <c r="AG130" s="25">
        <f>IF('Indicator Date hidden'!AH131="x","x",$AG$2-'Indicator Date hidden'!AH131)</f>
        <v>0</v>
      </c>
      <c r="AH130" s="25">
        <f>IF('Indicator Date hidden'!AI131="x","x",$AH$2-'Indicator Date hidden'!AI131)</f>
        <v>0</v>
      </c>
      <c r="AI130" s="25">
        <f>IF('Indicator Date hidden'!AJ131="x","x",$AI$2-'Indicator Date hidden'!AJ131)</f>
        <v>0</v>
      </c>
      <c r="AJ130" s="25">
        <f>IF('Indicator Date hidden'!AK131="x","x",$AJ$2-'Indicator Date hidden'!AK131)</f>
        <v>1</v>
      </c>
      <c r="AK130" s="25">
        <f>IF('Indicator Date hidden'!AL131="x","x",$AK$2-'Indicator Date hidden'!AL131)</f>
        <v>1</v>
      </c>
      <c r="AL130" s="25">
        <f>IF('Indicator Date hidden'!AM131="x","x",$AL$2-'Indicator Date hidden'!AM131)</f>
        <v>0</v>
      </c>
      <c r="AM130" s="25">
        <f>IF('Indicator Date hidden'!AN131="x","x",$AM$2-'Indicator Date hidden'!AN131)</f>
        <v>0</v>
      </c>
      <c r="AN130" s="25">
        <f>IF('Indicator Date hidden'!AO131="x","x",$AN$2-'Indicator Date hidden'!AO131)</f>
        <v>0</v>
      </c>
      <c r="AO130" s="25">
        <f>IF('Indicator Date hidden'!AP131="x","x",$AO$2-'Indicator Date hidden'!AP131)</f>
        <v>0</v>
      </c>
      <c r="AP130" s="25">
        <f>IF('Indicator Date hidden'!AQ131="x","x",$AP$2-'Indicator Date hidden'!AQ131)</f>
        <v>0</v>
      </c>
      <c r="AQ130" s="25">
        <f>IF('Indicator Date hidden'!AR131="x","x",$AQ$2-'Indicator Date hidden'!AR131)</f>
        <v>0</v>
      </c>
      <c r="AR130" s="25">
        <f>IF('Indicator Date hidden'!AS131="x","x",$AR$2-'Indicator Date hidden'!AS131)</f>
        <v>0</v>
      </c>
      <c r="AS130" s="25">
        <f>IF('Indicator Date hidden'!AT131="x","x",$AS$2-'Indicator Date hidden'!AT131)</f>
        <v>0</v>
      </c>
      <c r="AT130" s="25">
        <f>IF('Indicator Date hidden'!AU131="x","x",$AT$2-'Indicator Date hidden'!AU131)</f>
        <v>0</v>
      </c>
      <c r="AU130" s="25">
        <f>IF('Indicator Date hidden'!AV131="x","x",$AU$2-'Indicator Date hidden'!AV131)</f>
        <v>2</v>
      </c>
      <c r="AV130" s="25">
        <f>IF('Indicator Date hidden'!AW131="x","x",$AV$2-'Indicator Date hidden'!AW131)</f>
        <v>0</v>
      </c>
      <c r="AW130" s="25">
        <f>IF('Indicator Date hidden'!AX131="x","x",$AW$2-'Indicator Date hidden'!AX131)</f>
        <v>0</v>
      </c>
      <c r="AX130" s="25">
        <f>IF('Indicator Date hidden'!AY131="x","x",$AX$2-'Indicator Date hidden'!AY131)</f>
        <v>0</v>
      </c>
      <c r="AY130" s="25">
        <f>IF('Indicator Date hidden'!AZ131="x","x",$AY$2-'Indicator Date hidden'!AZ131)</f>
        <v>0</v>
      </c>
      <c r="AZ130" s="25">
        <f>IF('Indicator Date hidden'!BA131="x","x",$AZ$2-'Indicator Date hidden'!BA131)</f>
        <v>0</v>
      </c>
      <c r="BA130">
        <f t="shared" si="15"/>
        <v>14</v>
      </c>
      <c r="BB130" s="26">
        <f t="shared" si="16"/>
        <v>0.27450980392156865</v>
      </c>
      <c r="BC130">
        <f t="shared" si="17"/>
        <v>7</v>
      </c>
      <c r="BD130" s="26">
        <f t="shared" si="18"/>
        <v>0.79405712671829753</v>
      </c>
      <c r="BE130" s="28">
        <f t="shared" si="19"/>
        <v>0</v>
      </c>
    </row>
    <row r="131" spans="1:57" x14ac:dyDescent="0.35">
      <c r="A131" t="s">
        <v>10351</v>
      </c>
      <c r="B131" s="25">
        <f>IF('Indicator Date hidden'!C132="x","x",$B$2-'Indicator Date hidden'!C132)</f>
        <v>0</v>
      </c>
      <c r="C131" s="25">
        <f>IF('Indicator Date hidden'!D132="x","x",$C$2-'Indicator Date hidden'!D132)</f>
        <v>0</v>
      </c>
      <c r="D131" s="25">
        <f>IF('Indicator Date hidden'!E132="x","x",$D$2-'Indicator Date hidden'!E132)</f>
        <v>0</v>
      </c>
      <c r="E131" s="25">
        <f>IF('Indicator Date hidden'!F132="x","x",$E$2-'Indicator Date hidden'!F132)</f>
        <v>0</v>
      </c>
      <c r="F131" s="25">
        <f>IF('Indicator Date hidden'!G132="x","x",$F$2-'Indicator Date hidden'!G132)</f>
        <v>0</v>
      </c>
      <c r="G131" s="25">
        <f>IF('Indicator Date hidden'!H132="x","x",$G$2-'Indicator Date hidden'!H132)</f>
        <v>0</v>
      </c>
      <c r="H131" s="25">
        <f>IF('Indicator Date hidden'!I132="x","x",$H$2-'Indicator Date hidden'!I132)</f>
        <v>0</v>
      </c>
      <c r="I131" s="25">
        <f>IF('Indicator Date hidden'!J132="x","x",$I$2-'Indicator Date hidden'!J132)</f>
        <v>0</v>
      </c>
      <c r="J131" s="25">
        <f>IF('Indicator Date hidden'!K132="x","x",$J$2-'Indicator Date hidden'!K132)</f>
        <v>0</v>
      </c>
      <c r="K131" s="25">
        <f>IF('Indicator Date hidden'!L132="x","x",$K$2-'Indicator Date hidden'!L132)</f>
        <v>0</v>
      </c>
      <c r="L131" s="25">
        <f>IF('Indicator Date hidden'!M132="x","x",$L$2-'Indicator Date hidden'!M132)</f>
        <v>0</v>
      </c>
      <c r="M131" s="25">
        <f>IF('Indicator Date hidden'!N132="x","x",$M$2-'Indicator Date hidden'!N132)</f>
        <v>0</v>
      </c>
      <c r="N131" s="25">
        <f>IF('Indicator Date hidden'!O132="x","x",$N$2-'Indicator Date hidden'!O132)</f>
        <v>0</v>
      </c>
      <c r="O131" s="25">
        <f>IF('Indicator Date hidden'!P132="x","x",$O$2-'Indicator Date hidden'!P132)</f>
        <v>0</v>
      </c>
      <c r="P131" s="25">
        <f>IF('Indicator Date hidden'!Q132="x","x",$P$2-'Indicator Date hidden'!Q132)</f>
        <v>0</v>
      </c>
      <c r="Q131" s="25" t="str">
        <f>IF('Indicator Date hidden'!R132="x","x",$Q$2-'Indicator Date hidden'!R132)</f>
        <v>x</v>
      </c>
      <c r="R131" s="25">
        <f>IF('Indicator Date hidden'!S132="x","x",$R$2-'Indicator Date hidden'!S132)</f>
        <v>0</v>
      </c>
      <c r="S131" s="25">
        <f>IF('Indicator Date hidden'!T132="x","x",$S$2-'Indicator Date hidden'!T132)</f>
        <v>0</v>
      </c>
      <c r="T131" s="25">
        <f>IF('Indicator Date hidden'!U132="x","x",$T$2-'Indicator Date hidden'!U132)</f>
        <v>0</v>
      </c>
      <c r="U131" s="25">
        <f>IF('Indicator Date hidden'!V132="x","x",$U$2-'Indicator Date hidden'!V132)</f>
        <v>0</v>
      </c>
      <c r="V131" s="25">
        <f>IF('Indicator Date hidden'!W132="x","x",$V$2-'Indicator Date hidden'!W132)</f>
        <v>0</v>
      </c>
      <c r="W131" s="25">
        <f>IF('Indicator Date hidden'!X132="x","x",$W$2-'Indicator Date hidden'!X132)</f>
        <v>4</v>
      </c>
      <c r="X131" s="25">
        <f>IF('Indicator Date hidden'!Y132="x","x",$X$2-'Indicator Date hidden'!Y132)</f>
        <v>4</v>
      </c>
      <c r="Y131" s="25">
        <f>IF('Indicator Date hidden'!Z132="x","x",$Y$2-'Indicator Date hidden'!Z132)</f>
        <v>0</v>
      </c>
      <c r="Z131" s="25">
        <f>IF('Indicator Date hidden'!AA132="x","x",$Z$2-'Indicator Date hidden'!AA132)</f>
        <v>0</v>
      </c>
      <c r="AA131" s="25">
        <f>IF('Indicator Date hidden'!AB132="x","x",$AA$2-'Indicator Date hidden'!AB132)</f>
        <v>4</v>
      </c>
      <c r="AB131" s="25">
        <f>IF('Indicator Date hidden'!AC132="x","x",$AB$2-'Indicator Date hidden'!AC132)</f>
        <v>0</v>
      </c>
      <c r="AC131" s="25">
        <f>IF('Indicator Date hidden'!AD132="x","x",$AC$2-'Indicator Date hidden'!AD132)</f>
        <v>0</v>
      </c>
      <c r="AD131" s="25" t="str">
        <f>IF('Indicator Date hidden'!AE132="x","x",$AD$2-'Indicator Date hidden'!AE132)</f>
        <v>x</v>
      </c>
      <c r="AE131" s="25" t="str">
        <f>IF('Indicator Date hidden'!AF132="x","x",$AE$2-'Indicator Date hidden'!AF132)</f>
        <v>x</v>
      </c>
      <c r="AF131" s="25" t="str">
        <f>IF('Indicator Date hidden'!AG132="x","x",$AF$2-'Indicator Date hidden'!AG132)</f>
        <v>x</v>
      </c>
      <c r="AG131" s="25">
        <f>IF('Indicator Date hidden'!AH132="x","x",$AG$2-'Indicator Date hidden'!AH132)</f>
        <v>0</v>
      </c>
      <c r="AH131" s="25">
        <f>IF('Indicator Date hidden'!AI132="x","x",$AH$2-'Indicator Date hidden'!AI132)</f>
        <v>0</v>
      </c>
      <c r="AI131" s="25">
        <f>IF('Indicator Date hidden'!AJ132="x","x",$AI$2-'Indicator Date hidden'!AJ132)</f>
        <v>0</v>
      </c>
      <c r="AJ131" s="25" t="str">
        <f>IF('Indicator Date hidden'!AK132="x","x",$AJ$2-'Indicator Date hidden'!AK132)</f>
        <v>x</v>
      </c>
      <c r="AK131" s="25">
        <f>IF('Indicator Date hidden'!AL132="x","x",$AK$2-'Indicator Date hidden'!AL132)</f>
        <v>1</v>
      </c>
      <c r="AL131" s="25">
        <f>IF('Indicator Date hidden'!AM132="x","x",$AL$2-'Indicator Date hidden'!AM132)</f>
        <v>0</v>
      </c>
      <c r="AM131" s="25">
        <f>IF('Indicator Date hidden'!AN132="x","x",$AM$2-'Indicator Date hidden'!AN132)</f>
        <v>0</v>
      </c>
      <c r="AN131" s="25">
        <f>IF('Indicator Date hidden'!AO132="x","x",$AN$2-'Indicator Date hidden'!AO132)</f>
        <v>0</v>
      </c>
      <c r="AO131" s="25" t="str">
        <f>IF('Indicator Date hidden'!AP132="x","x",$AO$2-'Indicator Date hidden'!AP132)</f>
        <v>x</v>
      </c>
      <c r="AP131" s="25" t="str">
        <f>IF('Indicator Date hidden'!AQ132="x","x",$AP$2-'Indicator Date hidden'!AQ132)</f>
        <v>x</v>
      </c>
      <c r="AQ131" s="25">
        <f>IF('Indicator Date hidden'!AR132="x","x",$AQ$2-'Indicator Date hidden'!AR132)</f>
        <v>4</v>
      </c>
      <c r="AR131" s="25">
        <f>IF('Indicator Date hidden'!AS132="x","x",$AR$2-'Indicator Date hidden'!AS132)</f>
        <v>0</v>
      </c>
      <c r="AS131" s="25" t="str">
        <f>IF('Indicator Date hidden'!AT132="x","x",$AS$2-'Indicator Date hidden'!AT132)</f>
        <v>x</v>
      </c>
      <c r="AT131" s="25">
        <f>IF('Indicator Date hidden'!AU132="x","x",$AT$2-'Indicator Date hidden'!AU132)</f>
        <v>0</v>
      </c>
      <c r="AU131" s="25">
        <f>IF('Indicator Date hidden'!AV132="x","x",$AU$2-'Indicator Date hidden'!AV132)</f>
        <v>1</v>
      </c>
      <c r="AV131" s="25" t="str">
        <f>IF('Indicator Date hidden'!AW132="x","x",$AV$2-'Indicator Date hidden'!AW132)</f>
        <v>x</v>
      </c>
      <c r="AW131" s="25">
        <f>IF('Indicator Date hidden'!AX132="x","x",$AW$2-'Indicator Date hidden'!AX132)</f>
        <v>0</v>
      </c>
      <c r="AX131" s="25">
        <f>IF('Indicator Date hidden'!AY132="x","x",$AX$2-'Indicator Date hidden'!AY132)</f>
        <v>0</v>
      </c>
      <c r="AY131" s="25">
        <f>IF('Indicator Date hidden'!AZ132="x","x",$AY$2-'Indicator Date hidden'!AZ132)</f>
        <v>0</v>
      </c>
      <c r="AZ131" s="25">
        <f>IF('Indicator Date hidden'!BA132="x","x",$AZ$2-'Indicator Date hidden'!BA132)</f>
        <v>4</v>
      </c>
      <c r="BA131">
        <f t="shared" ref="BA131:BA162" si="20">SUM(B131:AZ131)</f>
        <v>22</v>
      </c>
      <c r="BB131" s="26">
        <f t="shared" ref="BB131:BB162" si="21">BA131/COUNT(B131:AZ131)</f>
        <v>0.52380952380952384</v>
      </c>
      <c r="BC131">
        <f t="shared" ref="BC131:BC162" si="22">COUNTIF(B131:AZ131,"&gt;0")</f>
        <v>7</v>
      </c>
      <c r="BD131" s="26">
        <f t="shared" ref="BD131:BD162" si="23">_xlfn.STDEV.P(B131:AZ131)</f>
        <v>1.2953781436890899</v>
      </c>
      <c r="BE131" s="28">
        <f t="shared" ref="BE131:BE162" si="24">MEDIAN(B131:AZ131)</f>
        <v>0</v>
      </c>
    </row>
    <row r="132" spans="1:57" x14ac:dyDescent="0.35">
      <c r="A132" t="s">
        <v>10359</v>
      </c>
      <c r="B132" s="25">
        <f>IF('Indicator Date hidden'!C133="x","x",$B$2-'Indicator Date hidden'!C133)</f>
        <v>0</v>
      </c>
      <c r="C132" s="25">
        <f>IF('Indicator Date hidden'!D133="x","x",$C$2-'Indicator Date hidden'!D133)</f>
        <v>0</v>
      </c>
      <c r="D132" s="25">
        <f>IF('Indicator Date hidden'!E133="x","x",$D$2-'Indicator Date hidden'!E133)</f>
        <v>0</v>
      </c>
      <c r="E132" s="25">
        <f>IF('Indicator Date hidden'!F133="x","x",$E$2-'Indicator Date hidden'!F133)</f>
        <v>0</v>
      </c>
      <c r="F132" s="25">
        <f>IF('Indicator Date hidden'!G133="x","x",$F$2-'Indicator Date hidden'!G133)</f>
        <v>0</v>
      </c>
      <c r="G132" s="25">
        <f>IF('Indicator Date hidden'!H133="x","x",$G$2-'Indicator Date hidden'!H133)</f>
        <v>0</v>
      </c>
      <c r="H132" s="25">
        <f>IF('Indicator Date hidden'!I133="x","x",$H$2-'Indicator Date hidden'!I133)</f>
        <v>0</v>
      </c>
      <c r="I132" s="25">
        <f>IF('Indicator Date hidden'!J133="x","x",$I$2-'Indicator Date hidden'!J133)</f>
        <v>0</v>
      </c>
      <c r="J132" s="25">
        <f>IF('Indicator Date hidden'!K133="x","x",$J$2-'Indicator Date hidden'!K133)</f>
        <v>0</v>
      </c>
      <c r="K132" s="25">
        <f>IF('Indicator Date hidden'!L133="x","x",$K$2-'Indicator Date hidden'!L133)</f>
        <v>2</v>
      </c>
      <c r="L132" s="25">
        <f>IF('Indicator Date hidden'!M133="x","x",$L$2-'Indicator Date hidden'!M133)</f>
        <v>0</v>
      </c>
      <c r="M132" s="25">
        <f>IF('Indicator Date hidden'!N133="x","x",$M$2-'Indicator Date hidden'!N133)</f>
        <v>0</v>
      </c>
      <c r="N132" s="25">
        <f>IF('Indicator Date hidden'!O133="x","x",$N$2-'Indicator Date hidden'!O133)</f>
        <v>0</v>
      </c>
      <c r="O132" s="25">
        <f>IF('Indicator Date hidden'!P133="x","x",$O$2-'Indicator Date hidden'!P133)</f>
        <v>0</v>
      </c>
      <c r="P132" s="25">
        <f>IF('Indicator Date hidden'!Q133="x","x",$P$2-'Indicator Date hidden'!Q133)</f>
        <v>0</v>
      </c>
      <c r="Q132" s="25">
        <f>IF('Indicator Date hidden'!R133="x","x",$Q$2-'Indicator Date hidden'!R133)</f>
        <v>4</v>
      </c>
      <c r="R132" s="25">
        <f>IF('Indicator Date hidden'!S133="x","x",$R$2-'Indicator Date hidden'!S133)</f>
        <v>0</v>
      </c>
      <c r="S132" s="25">
        <f>IF('Indicator Date hidden'!T133="x","x",$S$2-'Indicator Date hidden'!T133)</f>
        <v>0</v>
      </c>
      <c r="T132" s="25">
        <f>IF('Indicator Date hidden'!U133="x","x",$T$2-'Indicator Date hidden'!U133)</f>
        <v>0</v>
      </c>
      <c r="U132" s="25">
        <f>IF('Indicator Date hidden'!V133="x","x",$U$2-'Indicator Date hidden'!V133)</f>
        <v>0</v>
      </c>
      <c r="V132" s="25">
        <f>IF('Indicator Date hidden'!W133="x","x",$V$2-'Indicator Date hidden'!W133)</f>
        <v>0</v>
      </c>
      <c r="W132" s="25">
        <f>IF('Indicator Date hidden'!X133="x","x",$W$2-'Indicator Date hidden'!X133)</f>
        <v>0</v>
      </c>
      <c r="X132" s="25">
        <f>IF('Indicator Date hidden'!Y133="x","x",$X$2-'Indicator Date hidden'!Y133)</f>
        <v>2</v>
      </c>
      <c r="Y132" s="25">
        <f>IF('Indicator Date hidden'!Z133="x","x",$Y$2-'Indicator Date hidden'!Z133)</f>
        <v>2</v>
      </c>
      <c r="Z132" s="25">
        <f>IF('Indicator Date hidden'!AA133="x","x",$Z$2-'Indicator Date hidden'!AA133)</f>
        <v>0</v>
      </c>
      <c r="AA132" s="25" t="str">
        <f>IF('Indicator Date hidden'!AB133="x","x",$AA$2-'Indicator Date hidden'!AB133)</f>
        <v>x</v>
      </c>
      <c r="AB132" s="25" t="str">
        <f>IF('Indicator Date hidden'!AC133="x","x",$AB$2-'Indicator Date hidden'!AC133)</f>
        <v>x</v>
      </c>
      <c r="AC132" s="25">
        <f>IF('Indicator Date hidden'!AD133="x","x",$AC$2-'Indicator Date hidden'!AD133)</f>
        <v>0</v>
      </c>
      <c r="AD132" s="25" t="str">
        <f>IF('Indicator Date hidden'!AE133="x","x",$AD$2-'Indicator Date hidden'!AE133)</f>
        <v>x</v>
      </c>
      <c r="AE132" s="25" t="str">
        <f>IF('Indicator Date hidden'!AF133="x","x",$AE$2-'Indicator Date hidden'!AF133)</f>
        <v>x</v>
      </c>
      <c r="AF132" s="25">
        <f>IF('Indicator Date hidden'!AG133="x","x",$AF$2-'Indicator Date hidden'!AG133)</f>
        <v>4</v>
      </c>
      <c r="AG132" s="25">
        <f>IF('Indicator Date hidden'!AH133="x","x",$AG$2-'Indicator Date hidden'!AH133)</f>
        <v>0</v>
      </c>
      <c r="AH132" s="25">
        <f>IF('Indicator Date hidden'!AI133="x","x",$AH$2-'Indicator Date hidden'!AI133)</f>
        <v>0</v>
      </c>
      <c r="AI132" s="25">
        <f>IF('Indicator Date hidden'!AJ133="x","x",$AI$2-'Indicator Date hidden'!AJ133)</f>
        <v>0</v>
      </c>
      <c r="AJ132" s="25">
        <f>IF('Indicator Date hidden'!AK133="x","x",$AJ$2-'Indicator Date hidden'!AK133)</f>
        <v>1</v>
      </c>
      <c r="AK132" s="25">
        <f>IF('Indicator Date hidden'!AL133="x","x",$AK$2-'Indicator Date hidden'!AL133)</f>
        <v>1</v>
      </c>
      <c r="AL132" s="25">
        <f>IF('Indicator Date hidden'!AM133="x","x",$AL$2-'Indicator Date hidden'!AM133)</f>
        <v>0</v>
      </c>
      <c r="AM132" s="25">
        <f>IF('Indicator Date hidden'!AN133="x","x",$AM$2-'Indicator Date hidden'!AN133)</f>
        <v>0</v>
      </c>
      <c r="AN132" s="25">
        <f>IF('Indicator Date hidden'!AO133="x","x",$AN$2-'Indicator Date hidden'!AO133)</f>
        <v>0</v>
      </c>
      <c r="AO132" s="25" t="str">
        <f>IF('Indicator Date hidden'!AP133="x","x",$AO$2-'Indicator Date hidden'!AP133)</f>
        <v>x</v>
      </c>
      <c r="AP132" s="25" t="str">
        <f>IF('Indicator Date hidden'!AQ133="x","x",$AP$2-'Indicator Date hidden'!AQ133)</f>
        <v>x</v>
      </c>
      <c r="AQ132" s="25">
        <f>IF('Indicator Date hidden'!AR133="x","x",$AQ$2-'Indicator Date hidden'!AR133)</f>
        <v>0</v>
      </c>
      <c r="AR132" s="25">
        <f>IF('Indicator Date hidden'!AS133="x","x",$AR$2-'Indicator Date hidden'!AS133)</f>
        <v>0</v>
      </c>
      <c r="AS132" s="25" t="str">
        <f>IF('Indicator Date hidden'!AT133="x","x",$AS$2-'Indicator Date hidden'!AT133)</f>
        <v>x</v>
      </c>
      <c r="AT132" s="25">
        <f>IF('Indicator Date hidden'!AU133="x","x",$AT$2-'Indicator Date hidden'!AU133)</f>
        <v>0</v>
      </c>
      <c r="AU132" s="25">
        <f>IF('Indicator Date hidden'!AV133="x","x",$AU$2-'Indicator Date hidden'!AV133)</f>
        <v>0</v>
      </c>
      <c r="AV132" s="25">
        <f>IF('Indicator Date hidden'!AW133="x","x",$AV$2-'Indicator Date hidden'!AW133)</f>
        <v>0</v>
      </c>
      <c r="AW132" s="25">
        <f>IF('Indicator Date hidden'!AX133="x","x",$AW$2-'Indicator Date hidden'!AX133)</f>
        <v>0</v>
      </c>
      <c r="AX132" s="25">
        <f>IF('Indicator Date hidden'!AY133="x","x",$AX$2-'Indicator Date hidden'!AY133)</f>
        <v>0</v>
      </c>
      <c r="AY132" s="25">
        <f>IF('Indicator Date hidden'!AZ133="x","x",$AY$2-'Indicator Date hidden'!AZ133)</f>
        <v>0</v>
      </c>
      <c r="AZ132" s="25">
        <f>IF('Indicator Date hidden'!BA133="x","x",$AZ$2-'Indicator Date hidden'!BA133)</f>
        <v>0</v>
      </c>
      <c r="BA132">
        <f t="shared" si="20"/>
        <v>16</v>
      </c>
      <c r="BB132" s="26">
        <f t="shared" si="21"/>
        <v>0.36363636363636365</v>
      </c>
      <c r="BC132">
        <f t="shared" si="22"/>
        <v>7</v>
      </c>
      <c r="BD132" s="26">
        <f t="shared" si="23"/>
        <v>0.95562709280130176</v>
      </c>
      <c r="BE132" s="28">
        <f t="shared" si="24"/>
        <v>0</v>
      </c>
    </row>
    <row r="133" spans="1:57" x14ac:dyDescent="0.35">
      <c r="A133" t="s">
        <v>10347</v>
      </c>
      <c r="B133" s="25">
        <f>IF('Indicator Date hidden'!C134="x","x",$B$2-'Indicator Date hidden'!C134)</f>
        <v>0</v>
      </c>
      <c r="C133" s="25">
        <f>IF('Indicator Date hidden'!D134="x","x",$C$2-'Indicator Date hidden'!D134)</f>
        <v>0</v>
      </c>
      <c r="D133" s="25">
        <f>IF('Indicator Date hidden'!E134="x","x",$D$2-'Indicator Date hidden'!E134)</f>
        <v>0</v>
      </c>
      <c r="E133" s="25">
        <f>IF('Indicator Date hidden'!F134="x","x",$E$2-'Indicator Date hidden'!F134)</f>
        <v>0</v>
      </c>
      <c r="F133" s="25">
        <f>IF('Indicator Date hidden'!G134="x","x",$F$2-'Indicator Date hidden'!G134)</f>
        <v>0</v>
      </c>
      <c r="G133" s="25">
        <f>IF('Indicator Date hidden'!H134="x","x",$G$2-'Indicator Date hidden'!H134)</f>
        <v>0</v>
      </c>
      <c r="H133" s="25">
        <f>IF('Indicator Date hidden'!I134="x","x",$H$2-'Indicator Date hidden'!I134)</f>
        <v>0</v>
      </c>
      <c r="I133" s="25">
        <f>IF('Indicator Date hidden'!J134="x","x",$I$2-'Indicator Date hidden'!J134)</f>
        <v>0</v>
      </c>
      <c r="J133" s="25">
        <f>IF('Indicator Date hidden'!K134="x","x",$J$2-'Indicator Date hidden'!K134)</f>
        <v>0</v>
      </c>
      <c r="K133" s="25">
        <f>IF('Indicator Date hidden'!L134="x","x",$K$2-'Indicator Date hidden'!L134)</f>
        <v>0</v>
      </c>
      <c r="L133" s="25">
        <f>IF('Indicator Date hidden'!M134="x","x",$L$2-'Indicator Date hidden'!M134)</f>
        <v>0</v>
      </c>
      <c r="M133" s="25">
        <f>IF('Indicator Date hidden'!N134="x","x",$M$2-'Indicator Date hidden'!N134)</f>
        <v>0</v>
      </c>
      <c r="N133" s="25">
        <f>IF('Indicator Date hidden'!O134="x","x",$N$2-'Indicator Date hidden'!O134)</f>
        <v>0</v>
      </c>
      <c r="O133" s="25">
        <f>IF('Indicator Date hidden'!P134="x","x",$O$2-'Indicator Date hidden'!P134)</f>
        <v>0</v>
      </c>
      <c r="P133" s="25">
        <f>IF('Indicator Date hidden'!Q134="x","x",$P$2-'Indicator Date hidden'!Q134)</f>
        <v>0</v>
      </c>
      <c r="Q133" s="25" t="str">
        <f>IF('Indicator Date hidden'!R134="x","x",$Q$2-'Indicator Date hidden'!R134)</f>
        <v>x</v>
      </c>
      <c r="R133" s="25">
        <f>IF('Indicator Date hidden'!S134="x","x",$R$2-'Indicator Date hidden'!S134)</f>
        <v>0</v>
      </c>
      <c r="S133" s="25">
        <f>IF('Indicator Date hidden'!T134="x","x",$S$2-'Indicator Date hidden'!T134)</f>
        <v>0</v>
      </c>
      <c r="T133" s="25">
        <f>IF('Indicator Date hidden'!U134="x","x",$T$2-'Indicator Date hidden'!U134)</f>
        <v>0</v>
      </c>
      <c r="U133" s="25">
        <f>IF('Indicator Date hidden'!V134="x","x",$U$2-'Indicator Date hidden'!V134)</f>
        <v>0</v>
      </c>
      <c r="V133" s="25">
        <f>IF('Indicator Date hidden'!W134="x","x",$V$2-'Indicator Date hidden'!W134)</f>
        <v>0</v>
      </c>
      <c r="W133" s="25">
        <f>IF('Indicator Date hidden'!X134="x","x",$W$2-'Indicator Date hidden'!X134)</f>
        <v>6</v>
      </c>
      <c r="X133" s="25">
        <f>IF('Indicator Date hidden'!Y134="x","x",$X$2-'Indicator Date hidden'!Y134)</f>
        <v>1</v>
      </c>
      <c r="Y133" s="25">
        <f>IF('Indicator Date hidden'!Z134="x","x",$Y$2-'Indicator Date hidden'!Z134)</f>
        <v>0</v>
      </c>
      <c r="Z133" s="25">
        <f>IF('Indicator Date hidden'!AA134="x","x",$Z$2-'Indicator Date hidden'!AA134)</f>
        <v>0</v>
      </c>
      <c r="AA133" s="25">
        <f>IF('Indicator Date hidden'!AB134="x","x",$AA$2-'Indicator Date hidden'!AB134)</f>
        <v>0</v>
      </c>
      <c r="AB133" s="25">
        <f>IF('Indicator Date hidden'!AC134="x","x",$AB$2-'Indicator Date hidden'!AC134)</f>
        <v>0</v>
      </c>
      <c r="AC133" s="25">
        <f>IF('Indicator Date hidden'!AD134="x","x",$AC$2-'Indicator Date hidden'!AD134)</f>
        <v>0</v>
      </c>
      <c r="AD133" s="25">
        <f>IF('Indicator Date hidden'!AE134="x","x",$AD$2-'Indicator Date hidden'!AE134)</f>
        <v>0</v>
      </c>
      <c r="AE133" s="25">
        <f>IF('Indicator Date hidden'!AF134="x","x",$AE$2-'Indicator Date hidden'!AF134)</f>
        <v>0</v>
      </c>
      <c r="AF133" s="25">
        <f>IF('Indicator Date hidden'!AG134="x","x",$AF$2-'Indicator Date hidden'!AG134)</f>
        <v>0</v>
      </c>
      <c r="AG133" s="25">
        <f>IF('Indicator Date hidden'!AH134="x","x",$AG$2-'Indicator Date hidden'!AH134)</f>
        <v>0</v>
      </c>
      <c r="AH133" s="25">
        <f>IF('Indicator Date hidden'!AI134="x","x",$AH$2-'Indicator Date hidden'!AI134)</f>
        <v>0</v>
      </c>
      <c r="AI133" s="25">
        <f>IF('Indicator Date hidden'!AJ134="x","x",$AI$2-'Indicator Date hidden'!AJ134)</f>
        <v>0</v>
      </c>
      <c r="AJ133" s="25" t="str">
        <f>IF('Indicator Date hidden'!AK134="x","x",$AJ$2-'Indicator Date hidden'!AK134)</f>
        <v>x</v>
      </c>
      <c r="AK133" s="25">
        <f>IF('Indicator Date hidden'!AL134="x","x",$AK$2-'Indicator Date hidden'!AL134)</f>
        <v>1</v>
      </c>
      <c r="AL133" s="25">
        <f>IF('Indicator Date hidden'!AM134="x","x",$AL$2-'Indicator Date hidden'!AM134)</f>
        <v>0</v>
      </c>
      <c r="AM133" s="25">
        <f>IF('Indicator Date hidden'!AN134="x","x",$AM$2-'Indicator Date hidden'!AN134)</f>
        <v>0</v>
      </c>
      <c r="AN133" s="25">
        <f>IF('Indicator Date hidden'!AO134="x","x",$AN$2-'Indicator Date hidden'!AO134)</f>
        <v>0</v>
      </c>
      <c r="AO133" s="25">
        <f>IF('Indicator Date hidden'!AP134="x","x",$AO$2-'Indicator Date hidden'!AP134)</f>
        <v>0</v>
      </c>
      <c r="AP133" s="25">
        <f>IF('Indicator Date hidden'!AQ134="x","x",$AP$2-'Indicator Date hidden'!AQ134)</f>
        <v>0</v>
      </c>
      <c r="AQ133" s="25">
        <f>IF('Indicator Date hidden'!AR134="x","x",$AQ$2-'Indicator Date hidden'!AR134)</f>
        <v>4</v>
      </c>
      <c r="AR133" s="25">
        <f>IF('Indicator Date hidden'!AS134="x","x",$AR$2-'Indicator Date hidden'!AS134)</f>
        <v>0</v>
      </c>
      <c r="AS133" s="25">
        <f>IF('Indicator Date hidden'!AT134="x","x",$AS$2-'Indicator Date hidden'!AT134)</f>
        <v>0</v>
      </c>
      <c r="AT133" s="25">
        <f>IF('Indicator Date hidden'!AU134="x","x",$AT$2-'Indicator Date hidden'!AU134)</f>
        <v>0</v>
      </c>
      <c r="AU133" s="25">
        <f>IF('Indicator Date hidden'!AV134="x","x",$AU$2-'Indicator Date hidden'!AV134)</f>
        <v>4</v>
      </c>
      <c r="AV133" s="25">
        <f>IF('Indicator Date hidden'!AW134="x","x",$AV$2-'Indicator Date hidden'!AW134)</f>
        <v>0</v>
      </c>
      <c r="AW133" s="25">
        <f>IF('Indicator Date hidden'!AX134="x","x",$AW$2-'Indicator Date hidden'!AX134)</f>
        <v>0</v>
      </c>
      <c r="AX133" s="25">
        <f>IF('Indicator Date hidden'!AY134="x","x",$AX$2-'Indicator Date hidden'!AY134)</f>
        <v>0</v>
      </c>
      <c r="AY133" s="25">
        <f>IF('Indicator Date hidden'!AZ134="x","x",$AY$2-'Indicator Date hidden'!AZ134)</f>
        <v>0</v>
      </c>
      <c r="AZ133" s="25">
        <f>IF('Indicator Date hidden'!BA134="x","x",$AZ$2-'Indicator Date hidden'!BA134)</f>
        <v>0</v>
      </c>
      <c r="BA133">
        <f t="shared" si="20"/>
        <v>16</v>
      </c>
      <c r="BB133" s="26">
        <f t="shared" si="21"/>
        <v>0.32653061224489793</v>
      </c>
      <c r="BC133">
        <f t="shared" si="22"/>
        <v>5</v>
      </c>
      <c r="BD133" s="26">
        <f t="shared" si="23"/>
        <v>1.1497604915104713</v>
      </c>
      <c r="BE133" s="28">
        <f t="shared" si="24"/>
        <v>0</v>
      </c>
    </row>
    <row r="134" spans="1:57" x14ac:dyDescent="0.35">
      <c r="A134" t="s">
        <v>10352</v>
      </c>
      <c r="B134" s="25">
        <f>IF('Indicator Date hidden'!C135="x","x",$B$2-'Indicator Date hidden'!C135)</f>
        <v>0</v>
      </c>
      <c r="C134" s="25">
        <f>IF('Indicator Date hidden'!D135="x","x",$C$2-'Indicator Date hidden'!D135)</f>
        <v>0</v>
      </c>
      <c r="D134" s="25">
        <f>IF('Indicator Date hidden'!E135="x","x",$D$2-'Indicator Date hidden'!E135)</f>
        <v>0</v>
      </c>
      <c r="E134" s="25">
        <f>IF('Indicator Date hidden'!F135="x","x",$E$2-'Indicator Date hidden'!F135)</f>
        <v>0</v>
      </c>
      <c r="F134" s="25">
        <f>IF('Indicator Date hidden'!G135="x","x",$F$2-'Indicator Date hidden'!G135)</f>
        <v>0</v>
      </c>
      <c r="G134" s="25">
        <f>IF('Indicator Date hidden'!H135="x","x",$G$2-'Indicator Date hidden'!H135)</f>
        <v>0</v>
      </c>
      <c r="H134" s="25">
        <f>IF('Indicator Date hidden'!I135="x","x",$H$2-'Indicator Date hidden'!I135)</f>
        <v>0</v>
      </c>
      <c r="I134" s="25">
        <f>IF('Indicator Date hidden'!J135="x","x",$I$2-'Indicator Date hidden'!J135)</f>
        <v>0</v>
      </c>
      <c r="J134" s="25">
        <f>IF('Indicator Date hidden'!K135="x","x",$J$2-'Indicator Date hidden'!K135)</f>
        <v>0</v>
      </c>
      <c r="K134" s="25">
        <f>IF('Indicator Date hidden'!L135="x","x",$K$2-'Indicator Date hidden'!L135)</f>
        <v>0</v>
      </c>
      <c r="L134" s="25">
        <f>IF('Indicator Date hidden'!M135="x","x",$L$2-'Indicator Date hidden'!M135)</f>
        <v>0</v>
      </c>
      <c r="M134" s="25">
        <f>IF('Indicator Date hidden'!N135="x","x",$M$2-'Indicator Date hidden'!N135)</f>
        <v>0</v>
      </c>
      <c r="N134" s="25">
        <f>IF('Indicator Date hidden'!O135="x","x",$N$2-'Indicator Date hidden'!O135)</f>
        <v>0</v>
      </c>
      <c r="O134" s="25">
        <f>IF('Indicator Date hidden'!P135="x","x",$O$2-'Indicator Date hidden'!P135)</f>
        <v>0</v>
      </c>
      <c r="P134" s="25">
        <f>IF('Indicator Date hidden'!Q135="x","x",$P$2-'Indicator Date hidden'!Q135)</f>
        <v>0</v>
      </c>
      <c r="Q134" s="25" t="str">
        <f>IF('Indicator Date hidden'!R135="x","x",$Q$2-'Indicator Date hidden'!R135)</f>
        <v>x</v>
      </c>
      <c r="R134" s="25">
        <f>IF('Indicator Date hidden'!S135="x","x",$R$2-'Indicator Date hidden'!S135)</f>
        <v>0</v>
      </c>
      <c r="S134" s="25">
        <f>IF('Indicator Date hidden'!T135="x","x",$S$2-'Indicator Date hidden'!T135)</f>
        <v>0</v>
      </c>
      <c r="T134" s="25">
        <f>IF('Indicator Date hidden'!U135="x","x",$T$2-'Indicator Date hidden'!U135)</f>
        <v>0</v>
      </c>
      <c r="U134" s="25">
        <f>IF('Indicator Date hidden'!V135="x","x",$U$2-'Indicator Date hidden'!V135)</f>
        <v>0</v>
      </c>
      <c r="V134" s="25">
        <f>IF('Indicator Date hidden'!W135="x","x",$V$2-'Indicator Date hidden'!W135)</f>
        <v>0</v>
      </c>
      <c r="W134" s="25">
        <f>IF('Indicator Date hidden'!X135="x","x",$W$2-'Indicator Date hidden'!X135)</f>
        <v>3</v>
      </c>
      <c r="X134" s="25">
        <f>IF('Indicator Date hidden'!Y135="x","x",$X$2-'Indicator Date hidden'!Y135)</f>
        <v>4</v>
      </c>
      <c r="Y134" s="25">
        <f>IF('Indicator Date hidden'!Z135="x","x",$Y$2-'Indicator Date hidden'!Z135)</f>
        <v>0</v>
      </c>
      <c r="Z134" s="25">
        <f>IF('Indicator Date hidden'!AA135="x","x",$Z$2-'Indicator Date hidden'!AA135)</f>
        <v>0</v>
      </c>
      <c r="AA134" s="25">
        <f>IF('Indicator Date hidden'!AB135="x","x",$AA$2-'Indicator Date hidden'!AB135)</f>
        <v>0</v>
      </c>
      <c r="AB134" s="25">
        <f>IF('Indicator Date hidden'!AC135="x","x",$AB$2-'Indicator Date hidden'!AC135)</f>
        <v>0</v>
      </c>
      <c r="AC134" s="25">
        <f>IF('Indicator Date hidden'!AD135="x","x",$AC$2-'Indicator Date hidden'!AD135)</f>
        <v>0</v>
      </c>
      <c r="AD134" s="25">
        <f>IF('Indicator Date hidden'!AE135="x","x",$AD$2-'Indicator Date hidden'!AE135)</f>
        <v>0</v>
      </c>
      <c r="AE134" s="25">
        <f>IF('Indicator Date hidden'!AF135="x","x",$AE$2-'Indicator Date hidden'!AF135)</f>
        <v>0</v>
      </c>
      <c r="AF134" s="25">
        <f>IF('Indicator Date hidden'!AG135="x","x",$AF$2-'Indicator Date hidden'!AG135)</f>
        <v>4</v>
      </c>
      <c r="AG134" s="25">
        <f>IF('Indicator Date hidden'!AH135="x","x",$AG$2-'Indicator Date hidden'!AH135)</f>
        <v>0</v>
      </c>
      <c r="AH134" s="25">
        <f>IF('Indicator Date hidden'!AI135="x","x",$AH$2-'Indicator Date hidden'!AI135)</f>
        <v>0</v>
      </c>
      <c r="AI134" s="25">
        <f>IF('Indicator Date hidden'!AJ135="x","x",$AI$2-'Indicator Date hidden'!AJ135)</f>
        <v>0</v>
      </c>
      <c r="AJ134" s="25">
        <f>IF('Indicator Date hidden'!AK135="x","x",$AJ$2-'Indicator Date hidden'!AK135)</f>
        <v>1</v>
      </c>
      <c r="AK134" s="25">
        <f>IF('Indicator Date hidden'!AL135="x","x",$AK$2-'Indicator Date hidden'!AL135)</f>
        <v>1</v>
      </c>
      <c r="AL134" s="25">
        <f>IF('Indicator Date hidden'!AM135="x","x",$AL$2-'Indicator Date hidden'!AM135)</f>
        <v>0</v>
      </c>
      <c r="AM134" s="25">
        <f>IF('Indicator Date hidden'!AN135="x","x",$AM$2-'Indicator Date hidden'!AN135)</f>
        <v>0</v>
      </c>
      <c r="AN134" s="25">
        <f>IF('Indicator Date hidden'!AO135="x","x",$AN$2-'Indicator Date hidden'!AO135)</f>
        <v>0</v>
      </c>
      <c r="AO134" s="25" t="str">
        <f>IF('Indicator Date hidden'!AP135="x","x",$AO$2-'Indicator Date hidden'!AP135)</f>
        <v>x</v>
      </c>
      <c r="AP134" s="25" t="str">
        <f>IF('Indicator Date hidden'!AQ135="x","x",$AP$2-'Indicator Date hidden'!AQ135)</f>
        <v>x</v>
      </c>
      <c r="AQ134" s="25">
        <f>IF('Indicator Date hidden'!AR135="x","x",$AQ$2-'Indicator Date hidden'!AR135)</f>
        <v>4</v>
      </c>
      <c r="AR134" s="25">
        <f>IF('Indicator Date hidden'!AS135="x","x",$AR$2-'Indicator Date hidden'!AS135)</f>
        <v>0</v>
      </c>
      <c r="AS134" s="25">
        <f>IF('Indicator Date hidden'!AT135="x","x",$AS$2-'Indicator Date hidden'!AT135)</f>
        <v>0</v>
      </c>
      <c r="AT134" s="25">
        <f>IF('Indicator Date hidden'!AU135="x","x",$AT$2-'Indicator Date hidden'!AU135)</f>
        <v>0</v>
      </c>
      <c r="AU134" s="25">
        <f>IF('Indicator Date hidden'!AV135="x","x",$AU$2-'Indicator Date hidden'!AV135)</f>
        <v>1</v>
      </c>
      <c r="AV134" s="25">
        <f>IF('Indicator Date hidden'!AW135="x","x",$AV$2-'Indicator Date hidden'!AW135)</f>
        <v>0</v>
      </c>
      <c r="AW134" s="25">
        <f>IF('Indicator Date hidden'!AX135="x","x",$AW$2-'Indicator Date hidden'!AX135)</f>
        <v>0</v>
      </c>
      <c r="AX134" s="25">
        <f>IF('Indicator Date hidden'!AY135="x","x",$AX$2-'Indicator Date hidden'!AY135)</f>
        <v>0</v>
      </c>
      <c r="AY134" s="25">
        <f>IF('Indicator Date hidden'!AZ135="x","x",$AY$2-'Indicator Date hidden'!AZ135)</f>
        <v>0</v>
      </c>
      <c r="AZ134" s="25">
        <f>IF('Indicator Date hidden'!BA135="x","x",$AZ$2-'Indicator Date hidden'!BA135)</f>
        <v>0</v>
      </c>
      <c r="BA134">
        <f t="shared" si="20"/>
        <v>18</v>
      </c>
      <c r="BB134" s="26">
        <f t="shared" si="21"/>
        <v>0.375</v>
      </c>
      <c r="BC134">
        <f t="shared" si="22"/>
        <v>7</v>
      </c>
      <c r="BD134" s="26">
        <f t="shared" si="23"/>
        <v>1.0532687216470449</v>
      </c>
      <c r="BE134" s="28">
        <f t="shared" si="24"/>
        <v>0</v>
      </c>
    </row>
    <row r="135" spans="1:57" x14ac:dyDescent="0.35">
      <c r="A135" t="s">
        <v>10358</v>
      </c>
      <c r="B135" s="25">
        <f>IF('Indicator Date hidden'!C136="x","x",$B$2-'Indicator Date hidden'!C136)</f>
        <v>0</v>
      </c>
      <c r="C135" s="25">
        <f>IF('Indicator Date hidden'!D136="x","x",$C$2-'Indicator Date hidden'!D136)</f>
        <v>0</v>
      </c>
      <c r="D135" s="25">
        <f>IF('Indicator Date hidden'!E136="x","x",$D$2-'Indicator Date hidden'!E136)</f>
        <v>0</v>
      </c>
      <c r="E135" s="25">
        <f>IF('Indicator Date hidden'!F136="x","x",$E$2-'Indicator Date hidden'!F136)</f>
        <v>0</v>
      </c>
      <c r="F135" s="25">
        <f>IF('Indicator Date hidden'!G136="x","x",$F$2-'Indicator Date hidden'!G136)</f>
        <v>0</v>
      </c>
      <c r="G135" s="25">
        <f>IF('Indicator Date hidden'!H136="x","x",$G$2-'Indicator Date hidden'!H136)</f>
        <v>0</v>
      </c>
      <c r="H135" s="25">
        <f>IF('Indicator Date hidden'!I136="x","x",$H$2-'Indicator Date hidden'!I136)</f>
        <v>0</v>
      </c>
      <c r="I135" s="25">
        <f>IF('Indicator Date hidden'!J136="x","x",$I$2-'Indicator Date hidden'!J136)</f>
        <v>0</v>
      </c>
      <c r="J135" s="25">
        <f>IF('Indicator Date hidden'!K136="x","x",$J$2-'Indicator Date hidden'!K136)</f>
        <v>0</v>
      </c>
      <c r="K135" s="25">
        <f>IF('Indicator Date hidden'!L136="x","x",$K$2-'Indicator Date hidden'!L136)</f>
        <v>0</v>
      </c>
      <c r="L135" s="25">
        <f>IF('Indicator Date hidden'!M136="x","x",$L$2-'Indicator Date hidden'!M136)</f>
        <v>0</v>
      </c>
      <c r="M135" s="25">
        <f>IF('Indicator Date hidden'!N136="x","x",$M$2-'Indicator Date hidden'!N136)</f>
        <v>0</v>
      </c>
      <c r="N135" s="25">
        <f>IF('Indicator Date hidden'!O136="x","x",$N$2-'Indicator Date hidden'!O136)</f>
        <v>0</v>
      </c>
      <c r="O135" s="25">
        <f>IF('Indicator Date hidden'!P136="x","x",$O$2-'Indicator Date hidden'!P136)</f>
        <v>0</v>
      </c>
      <c r="P135" s="25">
        <f>IF('Indicator Date hidden'!Q136="x","x",$P$2-'Indicator Date hidden'!Q136)</f>
        <v>0</v>
      </c>
      <c r="Q135" s="25" t="str">
        <f>IF('Indicator Date hidden'!R136="x","x",$Q$2-'Indicator Date hidden'!R136)</f>
        <v>x</v>
      </c>
      <c r="R135" s="25">
        <f>IF('Indicator Date hidden'!S136="x","x",$R$2-'Indicator Date hidden'!S136)</f>
        <v>0</v>
      </c>
      <c r="S135" s="25">
        <f>IF('Indicator Date hidden'!T136="x","x",$S$2-'Indicator Date hidden'!T136)</f>
        <v>0</v>
      </c>
      <c r="T135" s="25">
        <f>IF('Indicator Date hidden'!U136="x","x",$T$2-'Indicator Date hidden'!U136)</f>
        <v>0</v>
      </c>
      <c r="U135" s="25">
        <f>IF('Indicator Date hidden'!V136="x","x",$U$2-'Indicator Date hidden'!V136)</f>
        <v>0</v>
      </c>
      <c r="V135" s="25">
        <f>IF('Indicator Date hidden'!W136="x","x",$V$2-'Indicator Date hidden'!W136)</f>
        <v>0</v>
      </c>
      <c r="W135" s="25">
        <f>IF('Indicator Date hidden'!X136="x","x",$W$2-'Indicator Date hidden'!X136)</f>
        <v>2</v>
      </c>
      <c r="X135" s="25">
        <f>IF('Indicator Date hidden'!Y136="x","x",$X$2-'Indicator Date hidden'!Y136)</f>
        <v>2</v>
      </c>
      <c r="Y135" s="25">
        <f>IF('Indicator Date hidden'!Z136="x","x",$Y$2-'Indicator Date hidden'!Z136)</f>
        <v>0</v>
      </c>
      <c r="Z135" s="25">
        <f>IF('Indicator Date hidden'!AA136="x","x",$Z$2-'Indicator Date hidden'!AA136)</f>
        <v>0</v>
      </c>
      <c r="AA135" s="25">
        <f>IF('Indicator Date hidden'!AB136="x","x",$AA$2-'Indicator Date hidden'!AB136)</f>
        <v>0</v>
      </c>
      <c r="AB135" s="25">
        <f>IF('Indicator Date hidden'!AC136="x","x",$AB$2-'Indicator Date hidden'!AC136)</f>
        <v>0</v>
      </c>
      <c r="AC135" s="25">
        <f>IF('Indicator Date hidden'!AD136="x","x",$AC$2-'Indicator Date hidden'!AD136)</f>
        <v>0</v>
      </c>
      <c r="AD135" s="25">
        <f>IF('Indicator Date hidden'!AE136="x","x",$AD$2-'Indicator Date hidden'!AE136)</f>
        <v>0</v>
      </c>
      <c r="AE135" s="25">
        <f>IF('Indicator Date hidden'!AF136="x","x",$AE$2-'Indicator Date hidden'!AF136)</f>
        <v>0</v>
      </c>
      <c r="AF135" s="25">
        <f>IF('Indicator Date hidden'!AG136="x","x",$AF$2-'Indicator Date hidden'!AG136)</f>
        <v>0</v>
      </c>
      <c r="AG135" s="25">
        <f>IF('Indicator Date hidden'!AH136="x","x",$AG$2-'Indicator Date hidden'!AH136)</f>
        <v>0</v>
      </c>
      <c r="AH135" s="25">
        <f>IF('Indicator Date hidden'!AI136="x","x",$AH$2-'Indicator Date hidden'!AI136)</f>
        <v>0</v>
      </c>
      <c r="AI135" s="25">
        <f>IF('Indicator Date hidden'!AJ136="x","x",$AI$2-'Indicator Date hidden'!AJ136)</f>
        <v>0</v>
      </c>
      <c r="AJ135" s="25" t="str">
        <f>IF('Indicator Date hidden'!AK136="x","x",$AJ$2-'Indicator Date hidden'!AK136)</f>
        <v>x</v>
      </c>
      <c r="AK135" s="25">
        <f>IF('Indicator Date hidden'!AL136="x","x",$AK$2-'Indicator Date hidden'!AL136)</f>
        <v>1</v>
      </c>
      <c r="AL135" s="25">
        <f>IF('Indicator Date hidden'!AM136="x","x",$AL$2-'Indicator Date hidden'!AM136)</f>
        <v>0</v>
      </c>
      <c r="AM135" s="25">
        <f>IF('Indicator Date hidden'!AN136="x","x",$AM$2-'Indicator Date hidden'!AN136)</f>
        <v>0</v>
      </c>
      <c r="AN135" s="25">
        <f>IF('Indicator Date hidden'!AO136="x","x",$AN$2-'Indicator Date hidden'!AO136)</f>
        <v>0</v>
      </c>
      <c r="AO135" s="25">
        <f>IF('Indicator Date hidden'!AP136="x","x",$AO$2-'Indicator Date hidden'!AP136)</f>
        <v>1</v>
      </c>
      <c r="AP135" s="25">
        <f>IF('Indicator Date hidden'!AQ136="x","x",$AP$2-'Indicator Date hidden'!AQ136)</f>
        <v>1</v>
      </c>
      <c r="AQ135" s="25">
        <f>IF('Indicator Date hidden'!AR136="x","x",$AQ$2-'Indicator Date hidden'!AR136)</f>
        <v>6</v>
      </c>
      <c r="AR135" s="25">
        <f>IF('Indicator Date hidden'!AS136="x","x",$AR$2-'Indicator Date hidden'!AS136)</f>
        <v>0</v>
      </c>
      <c r="AS135" s="25">
        <f>IF('Indicator Date hidden'!AT136="x","x",$AS$2-'Indicator Date hidden'!AT136)</f>
        <v>0</v>
      </c>
      <c r="AT135" s="25">
        <f>IF('Indicator Date hidden'!AU136="x","x",$AT$2-'Indicator Date hidden'!AU136)</f>
        <v>0</v>
      </c>
      <c r="AU135" s="25">
        <f>IF('Indicator Date hidden'!AV136="x","x",$AU$2-'Indicator Date hidden'!AV136)</f>
        <v>0</v>
      </c>
      <c r="AV135" s="25">
        <f>IF('Indicator Date hidden'!AW136="x","x",$AV$2-'Indicator Date hidden'!AW136)</f>
        <v>0</v>
      </c>
      <c r="AW135" s="25">
        <f>IF('Indicator Date hidden'!AX136="x","x",$AW$2-'Indicator Date hidden'!AX136)</f>
        <v>0</v>
      </c>
      <c r="AX135" s="25">
        <f>IF('Indicator Date hidden'!AY136="x","x",$AX$2-'Indicator Date hidden'!AY136)</f>
        <v>0</v>
      </c>
      <c r="AY135" s="25">
        <f>IF('Indicator Date hidden'!AZ136="x","x",$AY$2-'Indicator Date hidden'!AZ136)</f>
        <v>0</v>
      </c>
      <c r="AZ135" s="25">
        <f>IF('Indicator Date hidden'!BA136="x","x",$AZ$2-'Indicator Date hidden'!BA136)</f>
        <v>0</v>
      </c>
      <c r="BA135">
        <f t="shared" si="20"/>
        <v>13</v>
      </c>
      <c r="BB135" s="26">
        <f t="shared" si="21"/>
        <v>0.26530612244897961</v>
      </c>
      <c r="BC135">
        <f t="shared" si="22"/>
        <v>6</v>
      </c>
      <c r="BD135" s="26">
        <f t="shared" si="23"/>
        <v>0.94275995611845698</v>
      </c>
      <c r="BE135" s="28">
        <f t="shared" si="24"/>
        <v>0</v>
      </c>
    </row>
    <row r="136" spans="1:57" x14ac:dyDescent="0.35">
      <c r="A136" t="s">
        <v>10348</v>
      </c>
      <c r="B136" s="25">
        <f>IF('Indicator Date hidden'!C137="x","x",$B$2-'Indicator Date hidden'!C137)</f>
        <v>0</v>
      </c>
      <c r="C136" s="25">
        <f>IF('Indicator Date hidden'!D137="x","x",$C$2-'Indicator Date hidden'!D137)</f>
        <v>0</v>
      </c>
      <c r="D136" s="25">
        <f>IF('Indicator Date hidden'!E137="x","x",$D$2-'Indicator Date hidden'!E137)</f>
        <v>0</v>
      </c>
      <c r="E136" s="25">
        <f>IF('Indicator Date hidden'!F137="x","x",$E$2-'Indicator Date hidden'!F137)</f>
        <v>0</v>
      </c>
      <c r="F136" s="25">
        <f>IF('Indicator Date hidden'!G137="x","x",$F$2-'Indicator Date hidden'!G137)</f>
        <v>0</v>
      </c>
      <c r="G136" s="25">
        <f>IF('Indicator Date hidden'!H137="x","x",$G$2-'Indicator Date hidden'!H137)</f>
        <v>0</v>
      </c>
      <c r="H136" s="25">
        <f>IF('Indicator Date hidden'!I137="x","x",$H$2-'Indicator Date hidden'!I137)</f>
        <v>0</v>
      </c>
      <c r="I136" s="25">
        <f>IF('Indicator Date hidden'!J137="x","x",$I$2-'Indicator Date hidden'!J137)</f>
        <v>0</v>
      </c>
      <c r="J136" s="25">
        <f>IF('Indicator Date hidden'!K137="x","x",$J$2-'Indicator Date hidden'!K137)</f>
        <v>0</v>
      </c>
      <c r="K136" s="25">
        <f>IF('Indicator Date hidden'!L137="x","x",$K$2-'Indicator Date hidden'!L137)</f>
        <v>0</v>
      </c>
      <c r="L136" s="25">
        <f>IF('Indicator Date hidden'!M137="x","x",$L$2-'Indicator Date hidden'!M137)</f>
        <v>0</v>
      </c>
      <c r="M136" s="25">
        <f>IF('Indicator Date hidden'!N137="x","x",$M$2-'Indicator Date hidden'!N137)</f>
        <v>0</v>
      </c>
      <c r="N136" s="25">
        <f>IF('Indicator Date hidden'!O137="x","x",$N$2-'Indicator Date hidden'!O137)</f>
        <v>0</v>
      </c>
      <c r="O136" s="25">
        <f>IF('Indicator Date hidden'!P137="x","x",$O$2-'Indicator Date hidden'!P137)</f>
        <v>0</v>
      </c>
      <c r="P136" s="25">
        <f>IF('Indicator Date hidden'!Q137="x","x",$P$2-'Indicator Date hidden'!Q137)</f>
        <v>0</v>
      </c>
      <c r="Q136" s="25">
        <f>IF('Indicator Date hidden'!R137="x","x",$Q$2-'Indicator Date hidden'!R137)</f>
        <v>2</v>
      </c>
      <c r="R136" s="25">
        <f>IF('Indicator Date hidden'!S137="x","x",$R$2-'Indicator Date hidden'!S137)</f>
        <v>0</v>
      </c>
      <c r="S136" s="25">
        <f>IF('Indicator Date hidden'!T137="x","x",$S$2-'Indicator Date hidden'!T137)</f>
        <v>0</v>
      </c>
      <c r="T136" s="25">
        <f>IF('Indicator Date hidden'!U137="x","x",$T$2-'Indicator Date hidden'!U137)</f>
        <v>0</v>
      </c>
      <c r="U136" s="25">
        <f>IF('Indicator Date hidden'!V137="x","x",$U$2-'Indicator Date hidden'!V137)</f>
        <v>0</v>
      </c>
      <c r="V136" s="25">
        <f>IF('Indicator Date hidden'!W137="x","x",$V$2-'Indicator Date hidden'!W137)</f>
        <v>0</v>
      </c>
      <c r="W136" s="25">
        <f>IF('Indicator Date hidden'!X137="x","x",$W$2-'Indicator Date hidden'!X137)</f>
        <v>2</v>
      </c>
      <c r="X136" s="25">
        <f>IF('Indicator Date hidden'!Y137="x","x",$X$2-'Indicator Date hidden'!Y137)</f>
        <v>2</v>
      </c>
      <c r="Y136" s="25">
        <f>IF('Indicator Date hidden'!Z137="x","x",$Y$2-'Indicator Date hidden'!Z137)</f>
        <v>0</v>
      </c>
      <c r="Z136" s="25">
        <f>IF('Indicator Date hidden'!AA137="x","x",$Z$2-'Indicator Date hidden'!AA137)</f>
        <v>0</v>
      </c>
      <c r="AA136" s="25">
        <f>IF('Indicator Date hidden'!AB137="x","x",$AA$2-'Indicator Date hidden'!AB137)</f>
        <v>0</v>
      </c>
      <c r="AB136" s="25">
        <f>IF('Indicator Date hidden'!AC137="x","x",$AB$2-'Indicator Date hidden'!AC137)</f>
        <v>0</v>
      </c>
      <c r="AC136" s="25">
        <f>IF('Indicator Date hidden'!AD137="x","x",$AC$2-'Indicator Date hidden'!AD137)</f>
        <v>0</v>
      </c>
      <c r="AD136" s="25">
        <f>IF('Indicator Date hidden'!AE137="x","x",$AD$2-'Indicator Date hidden'!AE137)</f>
        <v>0</v>
      </c>
      <c r="AE136" s="25">
        <f>IF('Indicator Date hidden'!AF137="x","x",$AE$2-'Indicator Date hidden'!AF137)</f>
        <v>0</v>
      </c>
      <c r="AF136" s="25">
        <f>IF('Indicator Date hidden'!AG137="x","x",$AF$2-'Indicator Date hidden'!AG137)</f>
        <v>0</v>
      </c>
      <c r="AG136" s="25">
        <f>IF('Indicator Date hidden'!AH137="x","x",$AG$2-'Indicator Date hidden'!AH137)</f>
        <v>0</v>
      </c>
      <c r="AH136" s="25">
        <f>IF('Indicator Date hidden'!AI137="x","x",$AH$2-'Indicator Date hidden'!AI137)</f>
        <v>0</v>
      </c>
      <c r="AI136" s="25">
        <f>IF('Indicator Date hidden'!AJ137="x","x",$AI$2-'Indicator Date hidden'!AJ137)</f>
        <v>0</v>
      </c>
      <c r="AJ136" s="25">
        <f>IF('Indicator Date hidden'!AK137="x","x",$AJ$2-'Indicator Date hidden'!AK137)</f>
        <v>1</v>
      </c>
      <c r="AK136" s="25">
        <f>IF('Indicator Date hidden'!AL137="x","x",$AK$2-'Indicator Date hidden'!AL137)</f>
        <v>1</v>
      </c>
      <c r="AL136" s="25">
        <f>IF('Indicator Date hidden'!AM137="x","x",$AL$2-'Indicator Date hidden'!AM137)</f>
        <v>0</v>
      </c>
      <c r="AM136" s="25">
        <f>IF('Indicator Date hidden'!AN137="x","x",$AM$2-'Indicator Date hidden'!AN137)</f>
        <v>0</v>
      </c>
      <c r="AN136" s="25">
        <f>IF('Indicator Date hidden'!AO137="x","x",$AN$2-'Indicator Date hidden'!AO137)</f>
        <v>0</v>
      </c>
      <c r="AO136" s="25">
        <f>IF('Indicator Date hidden'!AP137="x","x",$AO$2-'Indicator Date hidden'!AP137)</f>
        <v>0</v>
      </c>
      <c r="AP136" s="25">
        <f>IF('Indicator Date hidden'!AQ137="x","x",$AP$2-'Indicator Date hidden'!AQ137)</f>
        <v>0</v>
      </c>
      <c r="AQ136" s="25">
        <f>IF('Indicator Date hidden'!AR137="x","x",$AQ$2-'Indicator Date hidden'!AR137)</f>
        <v>0</v>
      </c>
      <c r="AR136" s="25">
        <f>IF('Indicator Date hidden'!AS137="x","x",$AR$2-'Indicator Date hidden'!AS137)</f>
        <v>0</v>
      </c>
      <c r="AS136" s="25">
        <f>IF('Indicator Date hidden'!AT137="x","x",$AS$2-'Indicator Date hidden'!AT137)</f>
        <v>0</v>
      </c>
      <c r="AT136" s="25">
        <f>IF('Indicator Date hidden'!AU137="x","x",$AT$2-'Indicator Date hidden'!AU137)</f>
        <v>0</v>
      </c>
      <c r="AU136" s="25">
        <f>IF('Indicator Date hidden'!AV137="x","x",$AU$2-'Indicator Date hidden'!AV137)</f>
        <v>2</v>
      </c>
      <c r="AV136" s="25">
        <f>IF('Indicator Date hidden'!AW137="x","x",$AV$2-'Indicator Date hidden'!AW137)</f>
        <v>0</v>
      </c>
      <c r="AW136" s="25">
        <f>IF('Indicator Date hidden'!AX137="x","x",$AW$2-'Indicator Date hidden'!AX137)</f>
        <v>0</v>
      </c>
      <c r="AX136" s="25">
        <f>IF('Indicator Date hidden'!AY137="x","x",$AX$2-'Indicator Date hidden'!AY137)</f>
        <v>0</v>
      </c>
      <c r="AY136" s="25">
        <f>IF('Indicator Date hidden'!AZ137="x","x",$AY$2-'Indicator Date hidden'!AZ137)</f>
        <v>0</v>
      </c>
      <c r="AZ136" s="25">
        <f>IF('Indicator Date hidden'!BA137="x","x",$AZ$2-'Indicator Date hidden'!BA137)</f>
        <v>0</v>
      </c>
      <c r="BA136">
        <f t="shared" si="20"/>
        <v>10</v>
      </c>
      <c r="BB136" s="26">
        <f t="shared" si="21"/>
        <v>0.19607843137254902</v>
      </c>
      <c r="BC136">
        <f t="shared" si="22"/>
        <v>6</v>
      </c>
      <c r="BD136" s="26">
        <f t="shared" si="23"/>
        <v>0.56079802533627809</v>
      </c>
      <c r="BE136" s="28">
        <f t="shared" si="24"/>
        <v>0</v>
      </c>
    </row>
    <row r="137" spans="1:57" x14ac:dyDescent="0.35">
      <c r="A137" t="s">
        <v>10349</v>
      </c>
      <c r="B137" s="25">
        <f>IF('Indicator Date hidden'!C138="x","x",$B$2-'Indicator Date hidden'!C138)</f>
        <v>0</v>
      </c>
      <c r="C137" s="25">
        <f>IF('Indicator Date hidden'!D138="x","x",$C$2-'Indicator Date hidden'!D138)</f>
        <v>0</v>
      </c>
      <c r="D137" s="25">
        <f>IF('Indicator Date hidden'!E138="x","x",$D$2-'Indicator Date hidden'!E138)</f>
        <v>0</v>
      </c>
      <c r="E137" s="25">
        <f>IF('Indicator Date hidden'!F138="x","x",$E$2-'Indicator Date hidden'!F138)</f>
        <v>0</v>
      </c>
      <c r="F137" s="25">
        <f>IF('Indicator Date hidden'!G138="x","x",$F$2-'Indicator Date hidden'!G138)</f>
        <v>0</v>
      </c>
      <c r="G137" s="25">
        <f>IF('Indicator Date hidden'!H138="x","x",$G$2-'Indicator Date hidden'!H138)</f>
        <v>0</v>
      </c>
      <c r="H137" s="25">
        <f>IF('Indicator Date hidden'!I138="x","x",$H$2-'Indicator Date hidden'!I138)</f>
        <v>0</v>
      </c>
      <c r="I137" s="25">
        <f>IF('Indicator Date hidden'!J138="x","x",$I$2-'Indicator Date hidden'!J138)</f>
        <v>0</v>
      </c>
      <c r="J137" s="25">
        <f>IF('Indicator Date hidden'!K138="x","x",$J$2-'Indicator Date hidden'!K138)</f>
        <v>0</v>
      </c>
      <c r="K137" s="25">
        <f>IF('Indicator Date hidden'!L138="x","x",$K$2-'Indicator Date hidden'!L138)</f>
        <v>0</v>
      </c>
      <c r="L137" s="25">
        <f>IF('Indicator Date hidden'!M138="x","x",$L$2-'Indicator Date hidden'!M138)</f>
        <v>0</v>
      </c>
      <c r="M137" s="25">
        <f>IF('Indicator Date hidden'!N138="x","x",$M$2-'Indicator Date hidden'!N138)</f>
        <v>0</v>
      </c>
      <c r="N137" s="25">
        <f>IF('Indicator Date hidden'!O138="x","x",$N$2-'Indicator Date hidden'!O138)</f>
        <v>0</v>
      </c>
      <c r="O137" s="25">
        <f>IF('Indicator Date hidden'!P138="x","x",$O$2-'Indicator Date hidden'!P138)</f>
        <v>0</v>
      </c>
      <c r="P137" s="25">
        <f>IF('Indicator Date hidden'!Q138="x","x",$P$2-'Indicator Date hidden'!Q138)</f>
        <v>0</v>
      </c>
      <c r="Q137" s="25">
        <f>IF('Indicator Date hidden'!R138="x","x",$Q$2-'Indicator Date hidden'!R138)</f>
        <v>1</v>
      </c>
      <c r="R137" s="25">
        <f>IF('Indicator Date hidden'!S138="x","x",$R$2-'Indicator Date hidden'!S138)</f>
        <v>0</v>
      </c>
      <c r="S137" s="25">
        <f>IF('Indicator Date hidden'!T138="x","x",$S$2-'Indicator Date hidden'!T138)</f>
        <v>0</v>
      </c>
      <c r="T137" s="25">
        <f>IF('Indicator Date hidden'!U138="x","x",$T$2-'Indicator Date hidden'!U138)</f>
        <v>0</v>
      </c>
      <c r="U137" s="25">
        <f>IF('Indicator Date hidden'!V138="x","x",$U$2-'Indicator Date hidden'!V138)</f>
        <v>0</v>
      </c>
      <c r="V137" s="25">
        <f>IF('Indicator Date hidden'!W138="x","x",$V$2-'Indicator Date hidden'!W138)</f>
        <v>0</v>
      </c>
      <c r="W137" s="25">
        <f>IF('Indicator Date hidden'!X138="x","x",$W$2-'Indicator Date hidden'!X138)</f>
        <v>3</v>
      </c>
      <c r="X137" s="25" t="str">
        <f>IF('Indicator Date hidden'!Y138="x","x",$X$2-'Indicator Date hidden'!Y138)</f>
        <v>x</v>
      </c>
      <c r="Y137" s="25">
        <f>IF('Indicator Date hidden'!Z138="x","x",$Y$2-'Indicator Date hidden'!Z138)</f>
        <v>0</v>
      </c>
      <c r="Z137" s="25">
        <f>IF('Indicator Date hidden'!AA138="x","x",$Z$2-'Indicator Date hidden'!AA138)</f>
        <v>0</v>
      </c>
      <c r="AA137" s="25">
        <f>IF('Indicator Date hidden'!AB138="x","x",$AA$2-'Indicator Date hidden'!AB138)</f>
        <v>0</v>
      </c>
      <c r="AB137" s="25">
        <f>IF('Indicator Date hidden'!AC138="x","x",$AB$2-'Indicator Date hidden'!AC138)</f>
        <v>0</v>
      </c>
      <c r="AC137" s="25">
        <f>IF('Indicator Date hidden'!AD138="x","x",$AC$2-'Indicator Date hidden'!AD138)</f>
        <v>0</v>
      </c>
      <c r="AD137" s="25">
        <f>IF('Indicator Date hidden'!AE138="x","x",$AD$2-'Indicator Date hidden'!AE138)</f>
        <v>0</v>
      </c>
      <c r="AE137" s="25">
        <f>IF('Indicator Date hidden'!AF138="x","x",$AE$2-'Indicator Date hidden'!AF138)</f>
        <v>0</v>
      </c>
      <c r="AF137" s="25">
        <f>IF('Indicator Date hidden'!AG138="x","x",$AF$2-'Indicator Date hidden'!AG138)</f>
        <v>1</v>
      </c>
      <c r="AG137" s="25">
        <f>IF('Indicator Date hidden'!AH138="x","x",$AG$2-'Indicator Date hidden'!AH138)</f>
        <v>0</v>
      </c>
      <c r="AH137" s="25">
        <f>IF('Indicator Date hidden'!AI138="x","x",$AH$2-'Indicator Date hidden'!AI138)</f>
        <v>0</v>
      </c>
      <c r="AI137" s="25">
        <f>IF('Indicator Date hidden'!AJ138="x","x",$AI$2-'Indicator Date hidden'!AJ138)</f>
        <v>0</v>
      </c>
      <c r="AJ137" s="25">
        <f>IF('Indicator Date hidden'!AK138="x","x",$AJ$2-'Indicator Date hidden'!AK138)</f>
        <v>1</v>
      </c>
      <c r="AK137" s="25">
        <f>IF('Indicator Date hidden'!AL138="x","x",$AK$2-'Indicator Date hidden'!AL138)</f>
        <v>1</v>
      </c>
      <c r="AL137" s="25">
        <f>IF('Indicator Date hidden'!AM138="x","x",$AL$2-'Indicator Date hidden'!AM138)</f>
        <v>0</v>
      </c>
      <c r="AM137" s="25">
        <f>IF('Indicator Date hidden'!AN138="x","x",$AM$2-'Indicator Date hidden'!AN138)</f>
        <v>0</v>
      </c>
      <c r="AN137" s="25">
        <f>IF('Indicator Date hidden'!AO138="x","x",$AN$2-'Indicator Date hidden'!AO138)</f>
        <v>0</v>
      </c>
      <c r="AO137" s="25">
        <f>IF('Indicator Date hidden'!AP138="x","x",$AO$2-'Indicator Date hidden'!AP138)</f>
        <v>0</v>
      </c>
      <c r="AP137" s="25">
        <f>IF('Indicator Date hidden'!AQ138="x","x",$AP$2-'Indicator Date hidden'!AQ138)</f>
        <v>0</v>
      </c>
      <c r="AQ137" s="25">
        <f>IF('Indicator Date hidden'!AR138="x","x",$AQ$2-'Indicator Date hidden'!AR138)</f>
        <v>0</v>
      </c>
      <c r="AR137" s="25">
        <f>IF('Indicator Date hidden'!AS138="x","x",$AR$2-'Indicator Date hidden'!AS138)</f>
        <v>0</v>
      </c>
      <c r="AS137" s="25">
        <f>IF('Indicator Date hidden'!AT138="x","x",$AS$2-'Indicator Date hidden'!AT138)</f>
        <v>0</v>
      </c>
      <c r="AT137" s="25">
        <f>IF('Indicator Date hidden'!AU138="x","x",$AT$2-'Indicator Date hidden'!AU138)</f>
        <v>0</v>
      </c>
      <c r="AU137" s="25">
        <f>IF('Indicator Date hidden'!AV138="x","x",$AU$2-'Indicator Date hidden'!AV138)</f>
        <v>6</v>
      </c>
      <c r="AV137" s="25">
        <f>IF('Indicator Date hidden'!AW138="x","x",$AV$2-'Indicator Date hidden'!AW138)</f>
        <v>0</v>
      </c>
      <c r="AW137" s="25">
        <f>IF('Indicator Date hidden'!AX138="x","x",$AW$2-'Indicator Date hidden'!AX138)</f>
        <v>0</v>
      </c>
      <c r="AX137" s="25">
        <f>IF('Indicator Date hidden'!AY138="x","x",$AX$2-'Indicator Date hidden'!AY138)</f>
        <v>0</v>
      </c>
      <c r="AY137" s="25">
        <f>IF('Indicator Date hidden'!AZ138="x","x",$AY$2-'Indicator Date hidden'!AZ138)</f>
        <v>0</v>
      </c>
      <c r="AZ137" s="25">
        <f>IF('Indicator Date hidden'!BA138="x","x",$AZ$2-'Indicator Date hidden'!BA138)</f>
        <v>0</v>
      </c>
      <c r="BA137">
        <f t="shared" si="20"/>
        <v>13</v>
      </c>
      <c r="BB137" s="26">
        <f t="shared" si="21"/>
        <v>0.26</v>
      </c>
      <c r="BC137">
        <f t="shared" si="22"/>
        <v>6</v>
      </c>
      <c r="BD137" s="26">
        <f t="shared" si="23"/>
        <v>0.95519631490076429</v>
      </c>
      <c r="BE137" s="28">
        <f t="shared" si="24"/>
        <v>0</v>
      </c>
    </row>
    <row r="138" spans="1:57" x14ac:dyDescent="0.35">
      <c r="A138" t="s">
        <v>10353</v>
      </c>
      <c r="B138" s="25">
        <f>IF('Indicator Date hidden'!C139="x","x",$B$2-'Indicator Date hidden'!C139)</f>
        <v>0</v>
      </c>
      <c r="C138" s="25">
        <f>IF('Indicator Date hidden'!D139="x","x",$C$2-'Indicator Date hidden'!D139)</f>
        <v>0</v>
      </c>
      <c r="D138" s="25">
        <f>IF('Indicator Date hidden'!E139="x","x",$D$2-'Indicator Date hidden'!E139)</f>
        <v>0</v>
      </c>
      <c r="E138" s="25">
        <f>IF('Indicator Date hidden'!F139="x","x",$E$2-'Indicator Date hidden'!F139)</f>
        <v>0</v>
      </c>
      <c r="F138" s="25">
        <f>IF('Indicator Date hidden'!G139="x","x",$F$2-'Indicator Date hidden'!G139)</f>
        <v>0</v>
      </c>
      <c r="G138" s="25">
        <f>IF('Indicator Date hidden'!H139="x","x",$G$2-'Indicator Date hidden'!H139)</f>
        <v>0</v>
      </c>
      <c r="H138" s="25">
        <f>IF('Indicator Date hidden'!I139="x","x",$H$2-'Indicator Date hidden'!I139)</f>
        <v>0</v>
      </c>
      <c r="I138" s="25">
        <f>IF('Indicator Date hidden'!J139="x","x",$I$2-'Indicator Date hidden'!J139)</f>
        <v>0</v>
      </c>
      <c r="J138" s="25">
        <f>IF('Indicator Date hidden'!K139="x","x",$J$2-'Indicator Date hidden'!K139)</f>
        <v>0</v>
      </c>
      <c r="K138" s="25">
        <f>IF('Indicator Date hidden'!L139="x","x",$K$2-'Indicator Date hidden'!L139)</f>
        <v>0</v>
      </c>
      <c r="L138" s="25">
        <f>IF('Indicator Date hidden'!M139="x","x",$L$2-'Indicator Date hidden'!M139)</f>
        <v>0</v>
      </c>
      <c r="M138" s="25">
        <f>IF('Indicator Date hidden'!N139="x","x",$M$2-'Indicator Date hidden'!N139)</f>
        <v>0</v>
      </c>
      <c r="N138" s="25">
        <f>IF('Indicator Date hidden'!O139="x","x",$N$2-'Indicator Date hidden'!O139)</f>
        <v>0</v>
      </c>
      <c r="O138" s="25">
        <f>IF('Indicator Date hidden'!P139="x","x",$O$2-'Indicator Date hidden'!P139)</f>
        <v>0</v>
      </c>
      <c r="P138" s="25">
        <f>IF('Indicator Date hidden'!Q139="x","x",$P$2-'Indicator Date hidden'!Q139)</f>
        <v>0</v>
      </c>
      <c r="Q138" s="25" t="str">
        <f>IF('Indicator Date hidden'!R139="x","x",$Q$2-'Indicator Date hidden'!R139)</f>
        <v>x</v>
      </c>
      <c r="R138" s="25">
        <f>IF('Indicator Date hidden'!S139="x","x",$R$2-'Indicator Date hidden'!S139)</f>
        <v>0</v>
      </c>
      <c r="S138" s="25">
        <f>IF('Indicator Date hidden'!T139="x","x",$S$2-'Indicator Date hidden'!T139)</f>
        <v>0</v>
      </c>
      <c r="T138" s="25">
        <f>IF('Indicator Date hidden'!U139="x","x",$T$2-'Indicator Date hidden'!U139)</f>
        <v>0</v>
      </c>
      <c r="U138" s="25" t="str">
        <f>IF('Indicator Date hidden'!V139="x","x",$U$2-'Indicator Date hidden'!V139)</f>
        <v>x</v>
      </c>
      <c r="V138" s="25">
        <f>IF('Indicator Date hidden'!W139="x","x",$V$2-'Indicator Date hidden'!W139)</f>
        <v>0</v>
      </c>
      <c r="W138" s="25" t="str">
        <f>IF('Indicator Date hidden'!X139="x","x",$W$2-'Indicator Date hidden'!X139)</f>
        <v>x</v>
      </c>
      <c r="X138" s="25">
        <f>IF('Indicator Date hidden'!Y139="x","x",$X$2-'Indicator Date hidden'!Y139)</f>
        <v>2</v>
      </c>
      <c r="Y138" s="25">
        <f>IF('Indicator Date hidden'!Z139="x","x",$Y$2-'Indicator Date hidden'!Z139)</f>
        <v>0</v>
      </c>
      <c r="Z138" s="25">
        <f>IF('Indicator Date hidden'!AA139="x","x",$Z$2-'Indicator Date hidden'!AA139)</f>
        <v>0</v>
      </c>
      <c r="AA138" s="25">
        <f>IF('Indicator Date hidden'!AB139="x","x",$AA$2-'Indicator Date hidden'!AB139)</f>
        <v>0</v>
      </c>
      <c r="AB138" s="25">
        <f>IF('Indicator Date hidden'!AC139="x","x",$AB$2-'Indicator Date hidden'!AC139)</f>
        <v>0</v>
      </c>
      <c r="AC138" s="25">
        <f>IF('Indicator Date hidden'!AD139="x","x",$AC$2-'Indicator Date hidden'!AD139)</f>
        <v>0</v>
      </c>
      <c r="AD138" s="25" t="str">
        <f>IF('Indicator Date hidden'!AE139="x","x",$AD$2-'Indicator Date hidden'!AE139)</f>
        <v>x</v>
      </c>
      <c r="AE138" s="25">
        <f>IF('Indicator Date hidden'!AF139="x","x",$AE$2-'Indicator Date hidden'!AF139)</f>
        <v>0</v>
      </c>
      <c r="AF138" s="25">
        <f>IF('Indicator Date hidden'!AG139="x","x",$AF$2-'Indicator Date hidden'!AG139)</f>
        <v>1</v>
      </c>
      <c r="AG138" s="25">
        <f>IF('Indicator Date hidden'!AH139="x","x",$AG$2-'Indicator Date hidden'!AH139)</f>
        <v>0</v>
      </c>
      <c r="AH138" s="25">
        <f>IF('Indicator Date hidden'!AI139="x","x",$AH$2-'Indicator Date hidden'!AI139)</f>
        <v>0</v>
      </c>
      <c r="AI138" s="25">
        <f>IF('Indicator Date hidden'!AJ139="x","x",$AI$2-'Indicator Date hidden'!AJ139)</f>
        <v>0</v>
      </c>
      <c r="AJ138" s="25" t="str">
        <f>IF('Indicator Date hidden'!AK139="x","x",$AJ$2-'Indicator Date hidden'!AK139)</f>
        <v>x</v>
      </c>
      <c r="AK138" s="25">
        <f>IF('Indicator Date hidden'!AL139="x","x",$AK$2-'Indicator Date hidden'!AL139)</f>
        <v>1</v>
      </c>
      <c r="AL138" s="25">
        <f>IF('Indicator Date hidden'!AM139="x","x",$AL$2-'Indicator Date hidden'!AM139)</f>
        <v>0</v>
      </c>
      <c r="AM138" s="25">
        <f>IF('Indicator Date hidden'!AN139="x","x",$AM$2-'Indicator Date hidden'!AN139)</f>
        <v>0</v>
      </c>
      <c r="AN138" s="25">
        <f>IF('Indicator Date hidden'!AO139="x","x",$AN$2-'Indicator Date hidden'!AO139)</f>
        <v>0</v>
      </c>
      <c r="AO138" s="25">
        <f>IF('Indicator Date hidden'!AP139="x","x",$AO$2-'Indicator Date hidden'!AP139)</f>
        <v>0</v>
      </c>
      <c r="AP138" s="25">
        <f>IF('Indicator Date hidden'!AQ139="x","x",$AP$2-'Indicator Date hidden'!AQ139)</f>
        <v>0</v>
      </c>
      <c r="AQ138" s="25">
        <f>IF('Indicator Date hidden'!AR139="x","x",$AQ$2-'Indicator Date hidden'!AR139)</f>
        <v>0</v>
      </c>
      <c r="AR138" s="25">
        <f>IF('Indicator Date hidden'!AS139="x","x",$AR$2-'Indicator Date hidden'!AS139)</f>
        <v>0</v>
      </c>
      <c r="AS138" s="25">
        <f>IF('Indicator Date hidden'!AT139="x","x",$AS$2-'Indicator Date hidden'!AT139)</f>
        <v>0</v>
      </c>
      <c r="AT138" s="25">
        <f>IF('Indicator Date hidden'!AU139="x","x",$AT$2-'Indicator Date hidden'!AU139)</f>
        <v>0</v>
      </c>
      <c r="AU138" s="25">
        <f>IF('Indicator Date hidden'!AV139="x","x",$AU$2-'Indicator Date hidden'!AV139)</f>
        <v>1</v>
      </c>
      <c r="AV138" s="25">
        <f>IF('Indicator Date hidden'!AW139="x","x",$AV$2-'Indicator Date hidden'!AW139)</f>
        <v>0</v>
      </c>
      <c r="AW138" s="25">
        <f>IF('Indicator Date hidden'!AX139="x","x",$AW$2-'Indicator Date hidden'!AX139)</f>
        <v>0</v>
      </c>
      <c r="AX138" s="25">
        <f>IF('Indicator Date hidden'!AY139="x","x",$AX$2-'Indicator Date hidden'!AY139)</f>
        <v>0</v>
      </c>
      <c r="AY138" s="25">
        <f>IF('Indicator Date hidden'!AZ139="x","x",$AY$2-'Indicator Date hidden'!AZ139)</f>
        <v>0</v>
      </c>
      <c r="AZ138" s="25">
        <f>IF('Indicator Date hidden'!BA139="x","x",$AZ$2-'Indicator Date hidden'!BA139)</f>
        <v>0</v>
      </c>
      <c r="BA138">
        <f t="shared" si="20"/>
        <v>5</v>
      </c>
      <c r="BB138" s="26">
        <f t="shared" si="21"/>
        <v>0.10869565217391304</v>
      </c>
      <c r="BC138">
        <f t="shared" si="22"/>
        <v>4</v>
      </c>
      <c r="BD138" s="26">
        <f t="shared" si="23"/>
        <v>0.37464538999161057</v>
      </c>
      <c r="BE138" s="28">
        <f t="shared" si="24"/>
        <v>0</v>
      </c>
    </row>
    <row r="139" spans="1:57" x14ac:dyDescent="0.35">
      <c r="A139" t="s">
        <v>10356</v>
      </c>
      <c r="B139" s="25">
        <f>IF('Indicator Date hidden'!C140="x","x",$B$2-'Indicator Date hidden'!C140)</f>
        <v>0</v>
      </c>
      <c r="C139" s="25">
        <f>IF('Indicator Date hidden'!D140="x","x",$C$2-'Indicator Date hidden'!D140)</f>
        <v>0</v>
      </c>
      <c r="D139" s="25">
        <f>IF('Indicator Date hidden'!E140="x","x",$D$2-'Indicator Date hidden'!E140)</f>
        <v>0</v>
      </c>
      <c r="E139" s="25">
        <f>IF('Indicator Date hidden'!F140="x","x",$E$2-'Indicator Date hidden'!F140)</f>
        <v>0</v>
      </c>
      <c r="F139" s="25">
        <f>IF('Indicator Date hidden'!G140="x","x",$F$2-'Indicator Date hidden'!G140)</f>
        <v>0</v>
      </c>
      <c r="G139" s="25">
        <f>IF('Indicator Date hidden'!H140="x","x",$G$2-'Indicator Date hidden'!H140)</f>
        <v>0</v>
      </c>
      <c r="H139" s="25">
        <f>IF('Indicator Date hidden'!I140="x","x",$H$2-'Indicator Date hidden'!I140)</f>
        <v>0</v>
      </c>
      <c r="I139" s="25">
        <f>IF('Indicator Date hidden'!J140="x","x",$I$2-'Indicator Date hidden'!J140)</f>
        <v>0</v>
      </c>
      <c r="J139" s="25">
        <f>IF('Indicator Date hidden'!K140="x","x",$J$2-'Indicator Date hidden'!K140)</f>
        <v>0</v>
      </c>
      <c r="K139" s="25">
        <f>IF('Indicator Date hidden'!L140="x","x",$K$2-'Indicator Date hidden'!L140)</f>
        <v>0</v>
      </c>
      <c r="L139" s="25">
        <f>IF('Indicator Date hidden'!M140="x","x",$L$2-'Indicator Date hidden'!M140)</f>
        <v>0</v>
      </c>
      <c r="M139" s="25">
        <f>IF('Indicator Date hidden'!N140="x","x",$M$2-'Indicator Date hidden'!N140)</f>
        <v>0</v>
      </c>
      <c r="N139" s="25">
        <f>IF('Indicator Date hidden'!O140="x","x",$N$2-'Indicator Date hidden'!O140)</f>
        <v>0</v>
      </c>
      <c r="O139" s="25">
        <f>IF('Indicator Date hidden'!P140="x","x",$O$2-'Indicator Date hidden'!P140)</f>
        <v>0</v>
      </c>
      <c r="P139" s="25">
        <f>IF('Indicator Date hidden'!Q140="x","x",$P$2-'Indicator Date hidden'!Q140)</f>
        <v>0</v>
      </c>
      <c r="Q139" s="25" t="str">
        <f>IF('Indicator Date hidden'!R140="x","x",$Q$2-'Indicator Date hidden'!R140)</f>
        <v>x</v>
      </c>
      <c r="R139" s="25">
        <f>IF('Indicator Date hidden'!S140="x","x",$R$2-'Indicator Date hidden'!S140)</f>
        <v>0</v>
      </c>
      <c r="S139" s="25">
        <f>IF('Indicator Date hidden'!T140="x","x",$S$2-'Indicator Date hidden'!T140)</f>
        <v>0</v>
      </c>
      <c r="T139" s="25">
        <f>IF('Indicator Date hidden'!U140="x","x",$T$2-'Indicator Date hidden'!U140)</f>
        <v>0</v>
      </c>
      <c r="U139" s="25" t="str">
        <f>IF('Indicator Date hidden'!V140="x","x",$U$2-'Indicator Date hidden'!V140)</f>
        <v>x</v>
      </c>
      <c r="V139" s="25">
        <f>IF('Indicator Date hidden'!W140="x","x",$V$2-'Indicator Date hidden'!W140)</f>
        <v>0</v>
      </c>
      <c r="W139" s="25" t="str">
        <f>IF('Indicator Date hidden'!X140="x","x",$W$2-'Indicator Date hidden'!X140)</f>
        <v>x</v>
      </c>
      <c r="X139" s="25">
        <f>IF('Indicator Date hidden'!Y140="x","x",$X$2-'Indicator Date hidden'!Y140)</f>
        <v>2</v>
      </c>
      <c r="Y139" s="25">
        <f>IF('Indicator Date hidden'!Z140="x","x",$Y$2-'Indicator Date hidden'!Z140)</f>
        <v>0</v>
      </c>
      <c r="Z139" s="25">
        <f>IF('Indicator Date hidden'!AA140="x","x",$Z$2-'Indicator Date hidden'!AA140)</f>
        <v>0</v>
      </c>
      <c r="AA139" s="25" t="str">
        <f>IF('Indicator Date hidden'!AB140="x","x",$AA$2-'Indicator Date hidden'!AB140)</f>
        <v>x</v>
      </c>
      <c r="AB139" s="25">
        <f>IF('Indicator Date hidden'!AC140="x","x",$AB$2-'Indicator Date hidden'!AC140)</f>
        <v>0</v>
      </c>
      <c r="AC139" s="25">
        <f>IF('Indicator Date hidden'!AD140="x","x",$AC$2-'Indicator Date hidden'!AD140)</f>
        <v>0</v>
      </c>
      <c r="AD139" s="25" t="str">
        <f>IF('Indicator Date hidden'!AE140="x","x",$AD$2-'Indicator Date hidden'!AE140)</f>
        <v>x</v>
      </c>
      <c r="AE139" s="25">
        <f>IF('Indicator Date hidden'!AF140="x","x",$AE$2-'Indicator Date hidden'!AF140)</f>
        <v>0</v>
      </c>
      <c r="AF139" s="25">
        <f>IF('Indicator Date hidden'!AG140="x","x",$AF$2-'Indicator Date hidden'!AG140)</f>
        <v>1</v>
      </c>
      <c r="AG139" s="25">
        <f>IF('Indicator Date hidden'!AH140="x","x",$AG$2-'Indicator Date hidden'!AH140)</f>
        <v>0</v>
      </c>
      <c r="AH139" s="25">
        <f>IF('Indicator Date hidden'!AI140="x","x",$AH$2-'Indicator Date hidden'!AI140)</f>
        <v>0</v>
      </c>
      <c r="AI139" s="25">
        <f>IF('Indicator Date hidden'!AJ140="x","x",$AI$2-'Indicator Date hidden'!AJ140)</f>
        <v>0</v>
      </c>
      <c r="AJ139" s="25" t="str">
        <f>IF('Indicator Date hidden'!AK140="x","x",$AJ$2-'Indicator Date hidden'!AK140)</f>
        <v>x</v>
      </c>
      <c r="AK139" s="25">
        <f>IF('Indicator Date hidden'!AL140="x","x",$AK$2-'Indicator Date hidden'!AL140)</f>
        <v>1</v>
      </c>
      <c r="AL139" s="25">
        <f>IF('Indicator Date hidden'!AM140="x","x",$AL$2-'Indicator Date hidden'!AM140)</f>
        <v>0</v>
      </c>
      <c r="AM139" s="25">
        <f>IF('Indicator Date hidden'!AN140="x","x",$AM$2-'Indicator Date hidden'!AN140)</f>
        <v>0</v>
      </c>
      <c r="AN139" s="25">
        <f>IF('Indicator Date hidden'!AO140="x","x",$AN$2-'Indicator Date hidden'!AO140)</f>
        <v>0</v>
      </c>
      <c r="AO139" s="25">
        <f>IF('Indicator Date hidden'!AP140="x","x",$AO$2-'Indicator Date hidden'!AP140)</f>
        <v>0</v>
      </c>
      <c r="AP139" s="25">
        <f>IF('Indicator Date hidden'!AQ140="x","x",$AP$2-'Indicator Date hidden'!AQ140)</f>
        <v>0</v>
      </c>
      <c r="AQ139" s="25">
        <f>IF('Indicator Date hidden'!AR140="x","x",$AQ$2-'Indicator Date hidden'!AR140)</f>
        <v>0</v>
      </c>
      <c r="AR139" s="25">
        <f>IF('Indicator Date hidden'!AS140="x","x",$AR$2-'Indicator Date hidden'!AS140)</f>
        <v>0</v>
      </c>
      <c r="AS139" s="25">
        <f>IF('Indicator Date hidden'!AT140="x","x",$AS$2-'Indicator Date hidden'!AT140)</f>
        <v>0</v>
      </c>
      <c r="AT139" s="25">
        <f>IF('Indicator Date hidden'!AU140="x","x",$AT$2-'Indicator Date hidden'!AU140)</f>
        <v>0</v>
      </c>
      <c r="AU139" s="25">
        <f>IF('Indicator Date hidden'!AV140="x","x",$AU$2-'Indicator Date hidden'!AV140)</f>
        <v>3</v>
      </c>
      <c r="AV139" s="25">
        <f>IF('Indicator Date hidden'!AW140="x","x",$AV$2-'Indicator Date hidden'!AW140)</f>
        <v>0</v>
      </c>
      <c r="AW139" s="25">
        <f>IF('Indicator Date hidden'!AX140="x","x",$AW$2-'Indicator Date hidden'!AX140)</f>
        <v>0</v>
      </c>
      <c r="AX139" s="25">
        <f>IF('Indicator Date hidden'!AY140="x","x",$AX$2-'Indicator Date hidden'!AY140)</f>
        <v>0</v>
      </c>
      <c r="AY139" s="25">
        <f>IF('Indicator Date hidden'!AZ140="x","x",$AY$2-'Indicator Date hidden'!AZ140)</f>
        <v>0</v>
      </c>
      <c r="AZ139" s="25">
        <f>IF('Indicator Date hidden'!BA140="x","x",$AZ$2-'Indicator Date hidden'!BA140)</f>
        <v>0</v>
      </c>
      <c r="BA139">
        <f t="shared" si="20"/>
        <v>7</v>
      </c>
      <c r="BB139" s="26">
        <f t="shared" si="21"/>
        <v>0.15555555555555556</v>
      </c>
      <c r="BC139">
        <f t="shared" si="22"/>
        <v>4</v>
      </c>
      <c r="BD139" s="26">
        <f t="shared" si="23"/>
        <v>0.55599982236430234</v>
      </c>
      <c r="BE139" s="28">
        <f t="shared" si="24"/>
        <v>0</v>
      </c>
    </row>
    <row r="140" spans="1:57" x14ac:dyDescent="0.35">
      <c r="A140" t="s">
        <v>10361</v>
      </c>
      <c r="B140" s="25">
        <f>IF('Indicator Date hidden'!C141="x","x",$B$2-'Indicator Date hidden'!C141)</f>
        <v>0</v>
      </c>
      <c r="C140" s="25">
        <f>IF('Indicator Date hidden'!D141="x","x",$C$2-'Indicator Date hidden'!D141)</f>
        <v>0</v>
      </c>
      <c r="D140" s="25">
        <f>IF('Indicator Date hidden'!E141="x","x",$D$2-'Indicator Date hidden'!E141)</f>
        <v>0</v>
      </c>
      <c r="E140" s="25">
        <f>IF('Indicator Date hidden'!F141="x","x",$E$2-'Indicator Date hidden'!F141)</f>
        <v>0</v>
      </c>
      <c r="F140" s="25">
        <f>IF('Indicator Date hidden'!G141="x","x",$F$2-'Indicator Date hidden'!G141)</f>
        <v>0</v>
      </c>
      <c r="G140" s="25">
        <f>IF('Indicator Date hidden'!H141="x","x",$G$2-'Indicator Date hidden'!H141)</f>
        <v>0</v>
      </c>
      <c r="H140" s="25">
        <f>IF('Indicator Date hidden'!I141="x","x",$H$2-'Indicator Date hidden'!I141)</f>
        <v>0</v>
      </c>
      <c r="I140" s="25">
        <f>IF('Indicator Date hidden'!J141="x","x",$I$2-'Indicator Date hidden'!J141)</f>
        <v>0</v>
      </c>
      <c r="J140" s="25">
        <f>IF('Indicator Date hidden'!K141="x","x",$J$2-'Indicator Date hidden'!K141)</f>
        <v>0</v>
      </c>
      <c r="K140" s="25">
        <f>IF('Indicator Date hidden'!L141="x","x",$K$2-'Indicator Date hidden'!L141)</f>
        <v>0</v>
      </c>
      <c r="L140" s="25">
        <f>IF('Indicator Date hidden'!M141="x","x",$L$2-'Indicator Date hidden'!M141)</f>
        <v>0</v>
      </c>
      <c r="M140" s="25">
        <f>IF('Indicator Date hidden'!N141="x","x",$M$2-'Indicator Date hidden'!N141)</f>
        <v>0</v>
      </c>
      <c r="N140" s="25">
        <f>IF('Indicator Date hidden'!O141="x","x",$N$2-'Indicator Date hidden'!O141)</f>
        <v>0</v>
      </c>
      <c r="O140" s="25">
        <f>IF('Indicator Date hidden'!P141="x","x",$O$2-'Indicator Date hidden'!P141)</f>
        <v>0</v>
      </c>
      <c r="P140" s="25">
        <f>IF('Indicator Date hidden'!Q141="x","x",$P$2-'Indicator Date hidden'!Q141)</f>
        <v>0</v>
      </c>
      <c r="Q140" s="25" t="str">
        <f>IF('Indicator Date hidden'!R141="x","x",$Q$2-'Indicator Date hidden'!R141)</f>
        <v>x</v>
      </c>
      <c r="R140" s="25">
        <f>IF('Indicator Date hidden'!S141="x","x",$R$2-'Indicator Date hidden'!S141)</f>
        <v>0</v>
      </c>
      <c r="S140" s="25">
        <f>IF('Indicator Date hidden'!T141="x","x",$S$2-'Indicator Date hidden'!T141)</f>
        <v>0</v>
      </c>
      <c r="T140" s="25">
        <f>IF('Indicator Date hidden'!U141="x","x",$T$2-'Indicator Date hidden'!U141)</f>
        <v>0</v>
      </c>
      <c r="U140" s="25" t="str">
        <f>IF('Indicator Date hidden'!V141="x","x",$U$2-'Indicator Date hidden'!V141)</f>
        <v>x</v>
      </c>
      <c r="V140" s="25">
        <f>IF('Indicator Date hidden'!W141="x","x",$V$2-'Indicator Date hidden'!W141)</f>
        <v>0</v>
      </c>
      <c r="W140" s="25" t="str">
        <f>IF('Indicator Date hidden'!X141="x","x",$W$2-'Indicator Date hidden'!X141)</f>
        <v>x</v>
      </c>
      <c r="X140" s="25">
        <f>IF('Indicator Date hidden'!Y141="x","x",$X$2-'Indicator Date hidden'!Y141)</f>
        <v>4</v>
      </c>
      <c r="Y140" s="25">
        <f>IF('Indicator Date hidden'!Z141="x","x",$Y$2-'Indicator Date hidden'!Z141)</f>
        <v>0</v>
      </c>
      <c r="Z140" s="25">
        <f>IF('Indicator Date hidden'!AA141="x","x",$Z$2-'Indicator Date hidden'!AA141)</f>
        <v>0</v>
      </c>
      <c r="AA140" s="25" t="str">
        <f>IF('Indicator Date hidden'!AB141="x","x",$AA$2-'Indicator Date hidden'!AB141)</f>
        <v>x</v>
      </c>
      <c r="AB140" s="25">
        <f>IF('Indicator Date hidden'!AC141="x","x",$AB$2-'Indicator Date hidden'!AC141)</f>
        <v>0</v>
      </c>
      <c r="AC140" s="25">
        <f>IF('Indicator Date hidden'!AD141="x","x",$AC$2-'Indicator Date hidden'!AD141)</f>
        <v>0</v>
      </c>
      <c r="AD140" s="25" t="str">
        <f>IF('Indicator Date hidden'!AE141="x","x",$AD$2-'Indicator Date hidden'!AE141)</f>
        <v>x</v>
      </c>
      <c r="AE140" s="25">
        <f>IF('Indicator Date hidden'!AF141="x","x",$AE$2-'Indicator Date hidden'!AF141)</f>
        <v>0</v>
      </c>
      <c r="AF140" s="25" t="str">
        <f>IF('Indicator Date hidden'!AG141="x","x",$AF$2-'Indicator Date hidden'!AG141)</f>
        <v>x</v>
      </c>
      <c r="AG140" s="25">
        <f>IF('Indicator Date hidden'!AH141="x","x",$AG$2-'Indicator Date hidden'!AH141)</f>
        <v>0</v>
      </c>
      <c r="AH140" s="25">
        <f>IF('Indicator Date hidden'!AI141="x","x",$AH$2-'Indicator Date hidden'!AI141)</f>
        <v>0</v>
      </c>
      <c r="AI140" s="25">
        <f>IF('Indicator Date hidden'!AJ141="x","x",$AI$2-'Indicator Date hidden'!AJ141)</f>
        <v>0</v>
      </c>
      <c r="AJ140" s="25" t="str">
        <f>IF('Indicator Date hidden'!AK141="x","x",$AJ$2-'Indicator Date hidden'!AK141)</f>
        <v>x</v>
      </c>
      <c r="AK140" s="25">
        <f>IF('Indicator Date hidden'!AL141="x","x",$AK$2-'Indicator Date hidden'!AL141)</f>
        <v>1</v>
      </c>
      <c r="AL140" s="25">
        <f>IF('Indicator Date hidden'!AM141="x","x",$AL$2-'Indicator Date hidden'!AM141)</f>
        <v>0</v>
      </c>
      <c r="AM140" s="25">
        <f>IF('Indicator Date hidden'!AN141="x","x",$AM$2-'Indicator Date hidden'!AN141)</f>
        <v>0</v>
      </c>
      <c r="AN140" s="25">
        <f>IF('Indicator Date hidden'!AO141="x","x",$AN$2-'Indicator Date hidden'!AO141)</f>
        <v>0</v>
      </c>
      <c r="AO140" s="25">
        <f>IF('Indicator Date hidden'!AP141="x","x",$AO$2-'Indicator Date hidden'!AP141)</f>
        <v>0</v>
      </c>
      <c r="AP140" s="25">
        <f>IF('Indicator Date hidden'!AQ141="x","x",$AP$2-'Indicator Date hidden'!AQ141)</f>
        <v>0</v>
      </c>
      <c r="AQ140" s="25">
        <f>IF('Indicator Date hidden'!AR141="x","x",$AQ$2-'Indicator Date hidden'!AR141)</f>
        <v>0</v>
      </c>
      <c r="AR140" s="25">
        <f>IF('Indicator Date hidden'!AS141="x","x",$AR$2-'Indicator Date hidden'!AS141)</f>
        <v>0</v>
      </c>
      <c r="AS140" s="25">
        <f>IF('Indicator Date hidden'!AT141="x","x",$AS$2-'Indicator Date hidden'!AT141)</f>
        <v>0</v>
      </c>
      <c r="AT140" s="25">
        <f>IF('Indicator Date hidden'!AU141="x","x",$AT$2-'Indicator Date hidden'!AU141)</f>
        <v>0</v>
      </c>
      <c r="AU140" s="25">
        <f>IF('Indicator Date hidden'!AV141="x","x",$AU$2-'Indicator Date hidden'!AV141)</f>
        <v>0</v>
      </c>
      <c r="AV140" s="25">
        <f>IF('Indicator Date hidden'!AW141="x","x",$AV$2-'Indicator Date hidden'!AW141)</f>
        <v>0</v>
      </c>
      <c r="AW140" s="25">
        <f>IF('Indicator Date hidden'!AX141="x","x",$AW$2-'Indicator Date hidden'!AX141)</f>
        <v>0</v>
      </c>
      <c r="AX140" s="25">
        <f>IF('Indicator Date hidden'!AY141="x","x",$AX$2-'Indicator Date hidden'!AY141)</f>
        <v>0</v>
      </c>
      <c r="AY140" s="25">
        <f>IF('Indicator Date hidden'!AZ141="x","x",$AY$2-'Indicator Date hidden'!AZ141)</f>
        <v>0</v>
      </c>
      <c r="AZ140" s="25">
        <f>IF('Indicator Date hidden'!BA141="x","x",$AZ$2-'Indicator Date hidden'!BA141)</f>
        <v>0</v>
      </c>
      <c r="BA140">
        <f t="shared" si="20"/>
        <v>5</v>
      </c>
      <c r="BB140" s="26">
        <f t="shared" si="21"/>
        <v>0.11363636363636363</v>
      </c>
      <c r="BC140">
        <f t="shared" si="22"/>
        <v>2</v>
      </c>
      <c r="BD140" s="26">
        <f t="shared" si="23"/>
        <v>0.61110589362494327</v>
      </c>
      <c r="BE140" s="28">
        <f t="shared" si="24"/>
        <v>0</v>
      </c>
    </row>
    <row r="141" spans="1:57" x14ac:dyDescent="0.35">
      <c r="A141" t="s">
        <v>10364</v>
      </c>
      <c r="B141" s="25">
        <f>IF('Indicator Date hidden'!C142="x","x",$B$2-'Indicator Date hidden'!C142)</f>
        <v>0</v>
      </c>
      <c r="C141" s="25">
        <f>IF('Indicator Date hidden'!D142="x","x",$C$2-'Indicator Date hidden'!D142)</f>
        <v>0</v>
      </c>
      <c r="D141" s="25">
        <f>IF('Indicator Date hidden'!E142="x","x",$D$2-'Indicator Date hidden'!E142)</f>
        <v>0</v>
      </c>
      <c r="E141" s="25">
        <f>IF('Indicator Date hidden'!F142="x","x",$E$2-'Indicator Date hidden'!F142)</f>
        <v>0</v>
      </c>
      <c r="F141" s="25">
        <f>IF('Indicator Date hidden'!G142="x","x",$F$2-'Indicator Date hidden'!G142)</f>
        <v>0</v>
      </c>
      <c r="G141" s="25">
        <f>IF('Indicator Date hidden'!H142="x","x",$G$2-'Indicator Date hidden'!H142)</f>
        <v>0</v>
      </c>
      <c r="H141" s="25">
        <f>IF('Indicator Date hidden'!I142="x","x",$H$2-'Indicator Date hidden'!I142)</f>
        <v>0</v>
      </c>
      <c r="I141" s="25">
        <f>IF('Indicator Date hidden'!J142="x","x",$I$2-'Indicator Date hidden'!J142)</f>
        <v>0</v>
      </c>
      <c r="J141" s="25">
        <f>IF('Indicator Date hidden'!K142="x","x",$J$2-'Indicator Date hidden'!K142)</f>
        <v>0</v>
      </c>
      <c r="K141" s="25">
        <f>IF('Indicator Date hidden'!L142="x","x",$K$2-'Indicator Date hidden'!L142)</f>
        <v>0</v>
      </c>
      <c r="L141" s="25">
        <f>IF('Indicator Date hidden'!M142="x","x",$L$2-'Indicator Date hidden'!M142)</f>
        <v>0</v>
      </c>
      <c r="M141" s="25">
        <f>IF('Indicator Date hidden'!N142="x","x",$M$2-'Indicator Date hidden'!N142)</f>
        <v>0</v>
      </c>
      <c r="N141" s="25">
        <f>IF('Indicator Date hidden'!O142="x","x",$N$2-'Indicator Date hidden'!O142)</f>
        <v>0</v>
      </c>
      <c r="O141" s="25">
        <f>IF('Indicator Date hidden'!P142="x","x",$O$2-'Indicator Date hidden'!P142)</f>
        <v>0</v>
      </c>
      <c r="P141" s="25">
        <f>IF('Indicator Date hidden'!Q142="x","x",$P$2-'Indicator Date hidden'!Q142)</f>
        <v>0</v>
      </c>
      <c r="Q141" s="25" t="str">
        <f>IF('Indicator Date hidden'!R142="x","x",$Q$2-'Indicator Date hidden'!R142)</f>
        <v>x</v>
      </c>
      <c r="R141" s="25">
        <f>IF('Indicator Date hidden'!S142="x","x",$R$2-'Indicator Date hidden'!S142)</f>
        <v>0</v>
      </c>
      <c r="S141" s="25">
        <f>IF('Indicator Date hidden'!T142="x","x",$S$2-'Indicator Date hidden'!T142)</f>
        <v>0</v>
      </c>
      <c r="T141" s="25">
        <f>IF('Indicator Date hidden'!U142="x","x",$T$2-'Indicator Date hidden'!U142)</f>
        <v>0</v>
      </c>
      <c r="U141" s="25" t="str">
        <f>IF('Indicator Date hidden'!V142="x","x",$U$2-'Indicator Date hidden'!V142)</f>
        <v>x</v>
      </c>
      <c r="V141" s="25">
        <f>IF('Indicator Date hidden'!W142="x","x",$V$2-'Indicator Date hidden'!W142)</f>
        <v>0</v>
      </c>
      <c r="W141" s="25" t="str">
        <f>IF('Indicator Date hidden'!X142="x","x",$W$2-'Indicator Date hidden'!X142)</f>
        <v>x</v>
      </c>
      <c r="X141" s="25">
        <f>IF('Indicator Date hidden'!Y142="x","x",$X$2-'Indicator Date hidden'!Y142)</f>
        <v>2</v>
      </c>
      <c r="Y141" s="25">
        <f>IF('Indicator Date hidden'!Z142="x","x",$Y$2-'Indicator Date hidden'!Z142)</f>
        <v>0</v>
      </c>
      <c r="Z141" s="25">
        <f>IF('Indicator Date hidden'!AA142="x","x",$Z$2-'Indicator Date hidden'!AA142)</f>
        <v>0</v>
      </c>
      <c r="AA141" s="25">
        <f>IF('Indicator Date hidden'!AB142="x","x",$AA$2-'Indicator Date hidden'!AB142)</f>
        <v>1</v>
      </c>
      <c r="AB141" s="25">
        <f>IF('Indicator Date hidden'!AC142="x","x",$AB$2-'Indicator Date hidden'!AC142)</f>
        <v>0</v>
      </c>
      <c r="AC141" s="25">
        <f>IF('Indicator Date hidden'!AD142="x","x",$AC$2-'Indicator Date hidden'!AD142)</f>
        <v>0</v>
      </c>
      <c r="AD141" s="25" t="str">
        <f>IF('Indicator Date hidden'!AE142="x","x",$AD$2-'Indicator Date hidden'!AE142)</f>
        <v>x</v>
      </c>
      <c r="AE141" s="25">
        <f>IF('Indicator Date hidden'!AF142="x","x",$AE$2-'Indicator Date hidden'!AF142)</f>
        <v>0</v>
      </c>
      <c r="AF141" s="25">
        <f>IF('Indicator Date hidden'!AG142="x","x",$AF$2-'Indicator Date hidden'!AG142)</f>
        <v>1</v>
      </c>
      <c r="AG141" s="25">
        <f>IF('Indicator Date hidden'!AH142="x","x",$AG$2-'Indicator Date hidden'!AH142)</f>
        <v>0</v>
      </c>
      <c r="AH141" s="25">
        <f>IF('Indicator Date hidden'!AI142="x","x",$AH$2-'Indicator Date hidden'!AI142)</f>
        <v>0</v>
      </c>
      <c r="AI141" s="25">
        <f>IF('Indicator Date hidden'!AJ142="x","x",$AI$2-'Indicator Date hidden'!AJ142)</f>
        <v>0</v>
      </c>
      <c r="AJ141" s="25" t="str">
        <f>IF('Indicator Date hidden'!AK142="x","x",$AJ$2-'Indicator Date hidden'!AK142)</f>
        <v>x</v>
      </c>
      <c r="AK141" s="25">
        <f>IF('Indicator Date hidden'!AL142="x","x",$AK$2-'Indicator Date hidden'!AL142)</f>
        <v>1</v>
      </c>
      <c r="AL141" s="25">
        <f>IF('Indicator Date hidden'!AM142="x","x",$AL$2-'Indicator Date hidden'!AM142)</f>
        <v>0</v>
      </c>
      <c r="AM141" s="25">
        <f>IF('Indicator Date hidden'!AN142="x","x",$AM$2-'Indicator Date hidden'!AN142)</f>
        <v>0</v>
      </c>
      <c r="AN141" s="25">
        <f>IF('Indicator Date hidden'!AO142="x","x",$AN$2-'Indicator Date hidden'!AO142)</f>
        <v>0</v>
      </c>
      <c r="AO141" s="25">
        <f>IF('Indicator Date hidden'!AP142="x","x",$AO$2-'Indicator Date hidden'!AP142)</f>
        <v>0</v>
      </c>
      <c r="AP141" s="25">
        <f>IF('Indicator Date hidden'!AQ142="x","x",$AP$2-'Indicator Date hidden'!AQ142)</f>
        <v>0</v>
      </c>
      <c r="AQ141" s="25">
        <f>IF('Indicator Date hidden'!AR142="x","x",$AQ$2-'Indicator Date hidden'!AR142)</f>
        <v>0</v>
      </c>
      <c r="AR141" s="25">
        <f>IF('Indicator Date hidden'!AS142="x","x",$AR$2-'Indicator Date hidden'!AS142)</f>
        <v>0</v>
      </c>
      <c r="AS141" s="25">
        <f>IF('Indicator Date hidden'!AT142="x","x",$AS$2-'Indicator Date hidden'!AT142)</f>
        <v>0</v>
      </c>
      <c r="AT141" s="25">
        <f>IF('Indicator Date hidden'!AU142="x","x",$AT$2-'Indicator Date hidden'!AU142)</f>
        <v>0</v>
      </c>
      <c r="AU141" s="25">
        <f>IF('Indicator Date hidden'!AV142="x","x",$AU$2-'Indicator Date hidden'!AV142)</f>
        <v>3</v>
      </c>
      <c r="AV141" s="25">
        <f>IF('Indicator Date hidden'!AW142="x","x",$AV$2-'Indicator Date hidden'!AW142)</f>
        <v>0</v>
      </c>
      <c r="AW141" s="25">
        <f>IF('Indicator Date hidden'!AX142="x","x",$AW$2-'Indicator Date hidden'!AX142)</f>
        <v>0</v>
      </c>
      <c r="AX141" s="25">
        <f>IF('Indicator Date hidden'!AY142="x","x",$AX$2-'Indicator Date hidden'!AY142)</f>
        <v>0</v>
      </c>
      <c r="AY141" s="25">
        <f>IF('Indicator Date hidden'!AZ142="x","x",$AY$2-'Indicator Date hidden'!AZ142)</f>
        <v>0</v>
      </c>
      <c r="AZ141" s="25">
        <f>IF('Indicator Date hidden'!BA142="x","x",$AZ$2-'Indicator Date hidden'!BA142)</f>
        <v>0</v>
      </c>
      <c r="BA141">
        <f t="shared" si="20"/>
        <v>8</v>
      </c>
      <c r="BB141" s="26">
        <f t="shared" si="21"/>
        <v>0.17391304347826086</v>
      </c>
      <c r="BC141">
        <f t="shared" si="22"/>
        <v>5</v>
      </c>
      <c r="BD141" s="26">
        <f t="shared" si="23"/>
        <v>0.56354266942677045</v>
      </c>
      <c r="BE141" s="28">
        <f t="shared" si="24"/>
        <v>0</v>
      </c>
    </row>
    <row r="142" spans="1:57" x14ac:dyDescent="0.35">
      <c r="A142" t="s">
        <v>10365</v>
      </c>
      <c r="B142" s="25">
        <f>IF('Indicator Date hidden'!C143="x","x",$B$2-'Indicator Date hidden'!C143)</f>
        <v>0</v>
      </c>
      <c r="C142" s="25">
        <f>IF('Indicator Date hidden'!D143="x","x",$C$2-'Indicator Date hidden'!D143)</f>
        <v>0</v>
      </c>
      <c r="D142" s="25">
        <f>IF('Indicator Date hidden'!E143="x","x",$D$2-'Indicator Date hidden'!E143)</f>
        <v>0</v>
      </c>
      <c r="E142" s="25">
        <f>IF('Indicator Date hidden'!F143="x","x",$E$2-'Indicator Date hidden'!F143)</f>
        <v>0</v>
      </c>
      <c r="F142" s="25">
        <f>IF('Indicator Date hidden'!G143="x","x",$F$2-'Indicator Date hidden'!G143)</f>
        <v>0</v>
      </c>
      <c r="G142" s="25">
        <f>IF('Indicator Date hidden'!H143="x","x",$G$2-'Indicator Date hidden'!H143)</f>
        <v>0</v>
      </c>
      <c r="H142" s="25">
        <f>IF('Indicator Date hidden'!I143="x","x",$H$2-'Indicator Date hidden'!I143)</f>
        <v>0</v>
      </c>
      <c r="I142" s="25">
        <f>IF('Indicator Date hidden'!J143="x","x",$I$2-'Indicator Date hidden'!J143)</f>
        <v>0</v>
      </c>
      <c r="J142" s="25">
        <f>IF('Indicator Date hidden'!K143="x","x",$J$2-'Indicator Date hidden'!K143)</f>
        <v>0</v>
      </c>
      <c r="K142" s="25">
        <f>IF('Indicator Date hidden'!L143="x","x",$K$2-'Indicator Date hidden'!L143)</f>
        <v>0</v>
      </c>
      <c r="L142" s="25">
        <f>IF('Indicator Date hidden'!M143="x","x",$L$2-'Indicator Date hidden'!M143)</f>
        <v>0</v>
      </c>
      <c r="M142" s="25">
        <f>IF('Indicator Date hidden'!N143="x","x",$M$2-'Indicator Date hidden'!N143)</f>
        <v>0</v>
      </c>
      <c r="N142" s="25">
        <f>IF('Indicator Date hidden'!O143="x","x",$N$2-'Indicator Date hidden'!O143)</f>
        <v>0</v>
      </c>
      <c r="O142" s="25">
        <f>IF('Indicator Date hidden'!P143="x","x",$O$2-'Indicator Date hidden'!P143)</f>
        <v>0</v>
      </c>
      <c r="P142" s="25">
        <f>IF('Indicator Date hidden'!Q143="x","x",$P$2-'Indicator Date hidden'!Q143)</f>
        <v>0</v>
      </c>
      <c r="Q142" s="25" t="str">
        <f>IF('Indicator Date hidden'!R143="x","x",$Q$2-'Indicator Date hidden'!R143)</f>
        <v>x</v>
      </c>
      <c r="R142" s="25">
        <f>IF('Indicator Date hidden'!S143="x","x",$R$2-'Indicator Date hidden'!S143)</f>
        <v>0</v>
      </c>
      <c r="S142" s="25">
        <f>IF('Indicator Date hidden'!T143="x","x",$S$2-'Indicator Date hidden'!T143)</f>
        <v>0</v>
      </c>
      <c r="T142" s="25">
        <f>IF('Indicator Date hidden'!U143="x","x",$T$2-'Indicator Date hidden'!U143)</f>
        <v>0</v>
      </c>
      <c r="U142" s="25" t="str">
        <f>IF('Indicator Date hidden'!V143="x","x",$U$2-'Indicator Date hidden'!V143)</f>
        <v>x</v>
      </c>
      <c r="V142" s="25">
        <f>IF('Indicator Date hidden'!W143="x","x",$V$2-'Indicator Date hidden'!W143)</f>
        <v>0</v>
      </c>
      <c r="W142" s="25" t="str">
        <f>IF('Indicator Date hidden'!X143="x","x",$W$2-'Indicator Date hidden'!X143)</f>
        <v>x</v>
      </c>
      <c r="X142" s="25">
        <f>IF('Indicator Date hidden'!Y143="x","x",$X$2-'Indicator Date hidden'!Y143)</f>
        <v>4</v>
      </c>
      <c r="Y142" s="25">
        <f>IF('Indicator Date hidden'!Z143="x","x",$Y$2-'Indicator Date hidden'!Z143)</f>
        <v>0</v>
      </c>
      <c r="Z142" s="25">
        <f>IF('Indicator Date hidden'!AA143="x","x",$Z$2-'Indicator Date hidden'!AA143)</f>
        <v>0</v>
      </c>
      <c r="AA142" s="25" t="str">
        <f>IF('Indicator Date hidden'!AB143="x","x",$AA$2-'Indicator Date hidden'!AB143)</f>
        <v>x</v>
      </c>
      <c r="AB142" s="25">
        <f>IF('Indicator Date hidden'!AC143="x","x",$AB$2-'Indicator Date hidden'!AC143)</f>
        <v>0</v>
      </c>
      <c r="AC142" s="25">
        <f>IF('Indicator Date hidden'!AD143="x","x",$AC$2-'Indicator Date hidden'!AD143)</f>
        <v>0</v>
      </c>
      <c r="AD142" s="25" t="str">
        <f>IF('Indicator Date hidden'!AE143="x","x",$AD$2-'Indicator Date hidden'!AE143)</f>
        <v>x</v>
      </c>
      <c r="AE142" s="25">
        <f>IF('Indicator Date hidden'!AF143="x","x",$AE$2-'Indicator Date hidden'!AF143)</f>
        <v>0</v>
      </c>
      <c r="AF142" s="25">
        <f>IF('Indicator Date hidden'!AG143="x","x",$AF$2-'Indicator Date hidden'!AG143)</f>
        <v>1</v>
      </c>
      <c r="AG142" s="25">
        <f>IF('Indicator Date hidden'!AH143="x","x",$AG$2-'Indicator Date hidden'!AH143)</f>
        <v>0</v>
      </c>
      <c r="AH142" s="25">
        <f>IF('Indicator Date hidden'!AI143="x","x",$AH$2-'Indicator Date hidden'!AI143)</f>
        <v>0</v>
      </c>
      <c r="AI142" s="25">
        <f>IF('Indicator Date hidden'!AJ143="x","x",$AI$2-'Indicator Date hidden'!AJ143)</f>
        <v>0</v>
      </c>
      <c r="AJ142" s="25">
        <f>IF('Indicator Date hidden'!AK143="x","x",$AJ$2-'Indicator Date hidden'!AK143)</f>
        <v>1</v>
      </c>
      <c r="AK142" s="25">
        <f>IF('Indicator Date hidden'!AL143="x","x",$AK$2-'Indicator Date hidden'!AL143)</f>
        <v>1</v>
      </c>
      <c r="AL142" s="25">
        <f>IF('Indicator Date hidden'!AM143="x","x",$AL$2-'Indicator Date hidden'!AM143)</f>
        <v>0</v>
      </c>
      <c r="AM142" s="25">
        <f>IF('Indicator Date hidden'!AN143="x","x",$AM$2-'Indicator Date hidden'!AN143)</f>
        <v>0</v>
      </c>
      <c r="AN142" s="25">
        <f>IF('Indicator Date hidden'!AO143="x","x",$AN$2-'Indicator Date hidden'!AO143)</f>
        <v>0</v>
      </c>
      <c r="AO142" s="25">
        <f>IF('Indicator Date hidden'!AP143="x","x",$AO$2-'Indicator Date hidden'!AP143)</f>
        <v>0</v>
      </c>
      <c r="AP142" s="25">
        <f>IF('Indicator Date hidden'!AQ143="x","x",$AP$2-'Indicator Date hidden'!AQ143)</f>
        <v>0</v>
      </c>
      <c r="AQ142" s="25" t="str">
        <f>IF('Indicator Date hidden'!AR143="x","x",$AQ$2-'Indicator Date hidden'!AR143)</f>
        <v>x</v>
      </c>
      <c r="AR142" s="25">
        <f>IF('Indicator Date hidden'!AS143="x","x",$AR$2-'Indicator Date hidden'!AS143)</f>
        <v>0</v>
      </c>
      <c r="AS142" s="25">
        <f>IF('Indicator Date hidden'!AT143="x","x",$AS$2-'Indicator Date hidden'!AT143)</f>
        <v>0</v>
      </c>
      <c r="AT142" s="25">
        <f>IF('Indicator Date hidden'!AU143="x","x",$AT$2-'Indicator Date hidden'!AU143)</f>
        <v>0</v>
      </c>
      <c r="AU142" s="25">
        <f>IF('Indicator Date hidden'!AV143="x","x",$AU$2-'Indicator Date hidden'!AV143)</f>
        <v>4</v>
      </c>
      <c r="AV142" s="25">
        <f>IF('Indicator Date hidden'!AW143="x","x",$AV$2-'Indicator Date hidden'!AW143)</f>
        <v>0</v>
      </c>
      <c r="AW142" s="25">
        <f>IF('Indicator Date hidden'!AX143="x","x",$AW$2-'Indicator Date hidden'!AX143)</f>
        <v>0</v>
      </c>
      <c r="AX142" s="25">
        <f>IF('Indicator Date hidden'!AY143="x","x",$AX$2-'Indicator Date hidden'!AY143)</f>
        <v>0</v>
      </c>
      <c r="AY142" s="25">
        <f>IF('Indicator Date hidden'!AZ143="x","x",$AY$2-'Indicator Date hidden'!AZ143)</f>
        <v>0</v>
      </c>
      <c r="AZ142" s="25">
        <f>IF('Indicator Date hidden'!BA143="x","x",$AZ$2-'Indicator Date hidden'!BA143)</f>
        <v>0</v>
      </c>
      <c r="BA142">
        <f t="shared" si="20"/>
        <v>11</v>
      </c>
      <c r="BB142" s="26">
        <f t="shared" si="21"/>
        <v>0.24444444444444444</v>
      </c>
      <c r="BC142">
        <f t="shared" si="22"/>
        <v>5</v>
      </c>
      <c r="BD142" s="26">
        <f t="shared" si="23"/>
        <v>0.84736337621944968</v>
      </c>
      <c r="BE142" s="28">
        <f t="shared" si="24"/>
        <v>0</v>
      </c>
    </row>
    <row r="143" spans="1:57" x14ac:dyDescent="0.35">
      <c r="A143" t="s">
        <v>10366</v>
      </c>
      <c r="B143" s="25">
        <f>IF('Indicator Date hidden'!C144="x","x",$B$2-'Indicator Date hidden'!C144)</f>
        <v>0</v>
      </c>
      <c r="C143" s="25">
        <f>IF('Indicator Date hidden'!D144="x","x",$C$2-'Indicator Date hidden'!D144)</f>
        <v>0</v>
      </c>
      <c r="D143" s="25">
        <f>IF('Indicator Date hidden'!E144="x","x",$D$2-'Indicator Date hidden'!E144)</f>
        <v>0</v>
      </c>
      <c r="E143" s="25">
        <f>IF('Indicator Date hidden'!F144="x","x",$E$2-'Indicator Date hidden'!F144)</f>
        <v>0</v>
      </c>
      <c r="F143" s="25">
        <f>IF('Indicator Date hidden'!G144="x","x",$F$2-'Indicator Date hidden'!G144)</f>
        <v>0</v>
      </c>
      <c r="G143" s="25">
        <f>IF('Indicator Date hidden'!H144="x","x",$G$2-'Indicator Date hidden'!H144)</f>
        <v>0</v>
      </c>
      <c r="H143" s="25">
        <f>IF('Indicator Date hidden'!I144="x","x",$H$2-'Indicator Date hidden'!I144)</f>
        <v>0</v>
      </c>
      <c r="I143" s="25">
        <f>IF('Indicator Date hidden'!J144="x","x",$I$2-'Indicator Date hidden'!J144)</f>
        <v>0</v>
      </c>
      <c r="J143" s="25">
        <f>IF('Indicator Date hidden'!K144="x","x",$J$2-'Indicator Date hidden'!K144)</f>
        <v>0</v>
      </c>
      <c r="K143" s="25">
        <f>IF('Indicator Date hidden'!L144="x","x",$K$2-'Indicator Date hidden'!L144)</f>
        <v>0</v>
      </c>
      <c r="L143" s="25">
        <f>IF('Indicator Date hidden'!M144="x","x",$L$2-'Indicator Date hidden'!M144)</f>
        <v>0</v>
      </c>
      <c r="M143" s="25">
        <f>IF('Indicator Date hidden'!N144="x","x",$M$2-'Indicator Date hidden'!N144)</f>
        <v>0</v>
      </c>
      <c r="N143" s="25">
        <f>IF('Indicator Date hidden'!O144="x","x",$N$2-'Indicator Date hidden'!O144)</f>
        <v>0</v>
      </c>
      <c r="O143" s="25">
        <f>IF('Indicator Date hidden'!P144="x","x",$O$2-'Indicator Date hidden'!P144)</f>
        <v>0</v>
      </c>
      <c r="P143" s="25">
        <f>IF('Indicator Date hidden'!Q144="x","x",$P$2-'Indicator Date hidden'!Q144)</f>
        <v>0</v>
      </c>
      <c r="Q143" s="25">
        <f>IF('Indicator Date hidden'!R144="x","x",$Q$2-'Indicator Date hidden'!R144)</f>
        <v>4</v>
      </c>
      <c r="R143" s="25">
        <f>IF('Indicator Date hidden'!S144="x","x",$R$2-'Indicator Date hidden'!S144)</f>
        <v>0</v>
      </c>
      <c r="S143" s="25">
        <f>IF('Indicator Date hidden'!T144="x","x",$S$2-'Indicator Date hidden'!T144)</f>
        <v>0</v>
      </c>
      <c r="T143" s="25">
        <f>IF('Indicator Date hidden'!U144="x","x",$T$2-'Indicator Date hidden'!U144)</f>
        <v>0</v>
      </c>
      <c r="U143" s="25">
        <f>IF('Indicator Date hidden'!V144="x","x",$U$2-'Indicator Date hidden'!V144)</f>
        <v>0</v>
      </c>
      <c r="V143" s="25">
        <f>IF('Indicator Date hidden'!W144="x","x",$V$2-'Indicator Date hidden'!W144)</f>
        <v>0</v>
      </c>
      <c r="W143" s="25">
        <f>IF('Indicator Date hidden'!X144="x","x",$W$2-'Indicator Date hidden'!X144)</f>
        <v>4</v>
      </c>
      <c r="X143" s="25">
        <f>IF('Indicator Date hidden'!Y144="x","x",$X$2-'Indicator Date hidden'!Y144)</f>
        <v>4</v>
      </c>
      <c r="Y143" s="25">
        <f>IF('Indicator Date hidden'!Z144="x","x",$Y$2-'Indicator Date hidden'!Z144)</f>
        <v>0</v>
      </c>
      <c r="Z143" s="25">
        <f>IF('Indicator Date hidden'!AA144="x","x",$Z$2-'Indicator Date hidden'!AA144)</f>
        <v>0</v>
      </c>
      <c r="AA143" s="25">
        <f>IF('Indicator Date hidden'!AB144="x","x",$AA$2-'Indicator Date hidden'!AB144)</f>
        <v>0</v>
      </c>
      <c r="AB143" s="25">
        <f>IF('Indicator Date hidden'!AC144="x","x",$AB$2-'Indicator Date hidden'!AC144)</f>
        <v>0</v>
      </c>
      <c r="AC143" s="25">
        <f>IF('Indicator Date hidden'!AD144="x","x",$AC$2-'Indicator Date hidden'!AD144)</f>
        <v>0</v>
      </c>
      <c r="AD143" s="25">
        <f>IF('Indicator Date hidden'!AE144="x","x",$AD$2-'Indicator Date hidden'!AE144)</f>
        <v>0</v>
      </c>
      <c r="AE143" s="25">
        <f>IF('Indicator Date hidden'!AF144="x","x",$AE$2-'Indicator Date hidden'!AF144)</f>
        <v>0</v>
      </c>
      <c r="AF143" s="25">
        <f>IF('Indicator Date hidden'!AG144="x","x",$AF$2-'Indicator Date hidden'!AG144)</f>
        <v>2</v>
      </c>
      <c r="AG143" s="25">
        <f>IF('Indicator Date hidden'!AH144="x","x",$AG$2-'Indicator Date hidden'!AH144)</f>
        <v>0</v>
      </c>
      <c r="AH143" s="25">
        <f>IF('Indicator Date hidden'!AI144="x","x",$AH$2-'Indicator Date hidden'!AI144)</f>
        <v>0</v>
      </c>
      <c r="AI143" s="25">
        <f>IF('Indicator Date hidden'!AJ144="x","x",$AI$2-'Indicator Date hidden'!AJ144)</f>
        <v>0</v>
      </c>
      <c r="AJ143" s="25" t="str">
        <f>IF('Indicator Date hidden'!AK144="x","x",$AJ$2-'Indicator Date hidden'!AK144)</f>
        <v>x</v>
      </c>
      <c r="AK143" s="25">
        <f>IF('Indicator Date hidden'!AL144="x","x",$AK$2-'Indicator Date hidden'!AL144)</f>
        <v>0</v>
      </c>
      <c r="AL143" s="25">
        <f>IF('Indicator Date hidden'!AM144="x","x",$AL$2-'Indicator Date hidden'!AM144)</f>
        <v>0</v>
      </c>
      <c r="AM143" s="25">
        <f>IF('Indicator Date hidden'!AN144="x","x",$AM$2-'Indicator Date hidden'!AN144)</f>
        <v>0</v>
      </c>
      <c r="AN143" s="25">
        <f>IF('Indicator Date hidden'!AO144="x","x",$AN$2-'Indicator Date hidden'!AO144)</f>
        <v>0</v>
      </c>
      <c r="AO143" s="25">
        <f>IF('Indicator Date hidden'!AP144="x","x",$AO$2-'Indicator Date hidden'!AP144)</f>
        <v>1</v>
      </c>
      <c r="AP143" s="25">
        <f>IF('Indicator Date hidden'!AQ144="x","x",$AP$2-'Indicator Date hidden'!AQ144)</f>
        <v>1</v>
      </c>
      <c r="AQ143" s="25">
        <f>IF('Indicator Date hidden'!AR144="x","x",$AQ$2-'Indicator Date hidden'!AR144)</f>
        <v>0</v>
      </c>
      <c r="AR143" s="25">
        <f>IF('Indicator Date hidden'!AS144="x","x",$AR$2-'Indicator Date hidden'!AS144)</f>
        <v>0</v>
      </c>
      <c r="AS143" s="25">
        <f>IF('Indicator Date hidden'!AT144="x","x",$AS$2-'Indicator Date hidden'!AT144)</f>
        <v>0</v>
      </c>
      <c r="AT143" s="25">
        <f>IF('Indicator Date hidden'!AU144="x","x",$AT$2-'Indicator Date hidden'!AU144)</f>
        <v>0</v>
      </c>
      <c r="AU143" s="25">
        <f>IF('Indicator Date hidden'!AV144="x","x",$AU$2-'Indicator Date hidden'!AV144)</f>
        <v>2</v>
      </c>
      <c r="AV143" s="25">
        <f>IF('Indicator Date hidden'!AW144="x","x",$AV$2-'Indicator Date hidden'!AW144)</f>
        <v>0</v>
      </c>
      <c r="AW143" s="25">
        <f>IF('Indicator Date hidden'!AX144="x","x",$AW$2-'Indicator Date hidden'!AX144)</f>
        <v>0</v>
      </c>
      <c r="AX143" s="25">
        <f>IF('Indicator Date hidden'!AY144="x","x",$AX$2-'Indicator Date hidden'!AY144)</f>
        <v>0</v>
      </c>
      <c r="AY143" s="25">
        <f>IF('Indicator Date hidden'!AZ144="x","x",$AY$2-'Indicator Date hidden'!AZ144)</f>
        <v>0</v>
      </c>
      <c r="AZ143" s="25">
        <f>IF('Indicator Date hidden'!BA144="x","x",$AZ$2-'Indicator Date hidden'!BA144)</f>
        <v>0</v>
      </c>
      <c r="BA143">
        <f t="shared" si="20"/>
        <v>18</v>
      </c>
      <c r="BB143" s="26">
        <f t="shared" si="21"/>
        <v>0.36</v>
      </c>
      <c r="BC143">
        <f t="shared" si="22"/>
        <v>7</v>
      </c>
      <c r="BD143" s="26">
        <f t="shared" si="23"/>
        <v>1.0150862032359615</v>
      </c>
      <c r="BE143" s="28">
        <f t="shared" si="24"/>
        <v>0</v>
      </c>
    </row>
    <row r="144" spans="1:57" x14ac:dyDescent="0.35">
      <c r="A144" t="s">
        <v>10284</v>
      </c>
      <c r="B144" s="25">
        <f>IF('Indicator Date hidden'!C145="x","x",$B$2-'Indicator Date hidden'!C145)</f>
        <v>0</v>
      </c>
      <c r="C144" s="25">
        <f>IF('Indicator Date hidden'!D145="x","x",$C$2-'Indicator Date hidden'!D145)</f>
        <v>0</v>
      </c>
      <c r="D144" s="25">
        <f>IF('Indicator Date hidden'!E145="x","x",$D$2-'Indicator Date hidden'!E145)</f>
        <v>0</v>
      </c>
      <c r="E144" s="25">
        <f>IF('Indicator Date hidden'!F145="x","x",$E$2-'Indicator Date hidden'!F145)</f>
        <v>0</v>
      </c>
      <c r="F144" s="25">
        <f>IF('Indicator Date hidden'!G145="x","x",$F$2-'Indicator Date hidden'!G145)</f>
        <v>0</v>
      </c>
      <c r="G144" s="25">
        <f>IF('Indicator Date hidden'!H145="x","x",$G$2-'Indicator Date hidden'!H145)</f>
        <v>0</v>
      </c>
      <c r="H144" s="25">
        <f>IF('Indicator Date hidden'!I145="x","x",$H$2-'Indicator Date hidden'!I145)</f>
        <v>0</v>
      </c>
      <c r="I144" s="25">
        <f>IF('Indicator Date hidden'!J145="x","x",$I$2-'Indicator Date hidden'!J145)</f>
        <v>0</v>
      </c>
      <c r="J144" s="25">
        <f>IF('Indicator Date hidden'!K145="x","x",$J$2-'Indicator Date hidden'!K145)</f>
        <v>0</v>
      </c>
      <c r="K144" s="25">
        <f>IF('Indicator Date hidden'!L145="x","x",$K$2-'Indicator Date hidden'!L145)</f>
        <v>0</v>
      </c>
      <c r="L144" s="25">
        <f>IF('Indicator Date hidden'!M145="x","x",$L$2-'Indicator Date hidden'!M145)</f>
        <v>0</v>
      </c>
      <c r="M144" s="25">
        <f>IF('Indicator Date hidden'!N145="x","x",$M$2-'Indicator Date hidden'!N145)</f>
        <v>0</v>
      </c>
      <c r="N144" s="25">
        <f>IF('Indicator Date hidden'!O145="x","x",$N$2-'Indicator Date hidden'!O145)</f>
        <v>0</v>
      </c>
      <c r="O144" s="25">
        <f>IF('Indicator Date hidden'!P145="x","x",$O$2-'Indicator Date hidden'!P145)</f>
        <v>0</v>
      </c>
      <c r="P144" s="25">
        <f>IF('Indicator Date hidden'!Q145="x","x",$P$2-'Indicator Date hidden'!Q145)</f>
        <v>0</v>
      </c>
      <c r="Q144" s="25" t="str">
        <f>IF('Indicator Date hidden'!R145="x","x",$Q$2-'Indicator Date hidden'!R145)</f>
        <v>x</v>
      </c>
      <c r="R144" s="25">
        <f>IF('Indicator Date hidden'!S145="x","x",$R$2-'Indicator Date hidden'!S145)</f>
        <v>0</v>
      </c>
      <c r="S144" s="25">
        <f>IF('Indicator Date hidden'!T145="x","x",$S$2-'Indicator Date hidden'!T145)</f>
        <v>0</v>
      </c>
      <c r="T144" s="25">
        <f>IF('Indicator Date hidden'!U145="x","x",$T$2-'Indicator Date hidden'!U145)</f>
        <v>0</v>
      </c>
      <c r="U144" s="25" t="str">
        <f>IF('Indicator Date hidden'!V145="x","x",$U$2-'Indicator Date hidden'!V145)</f>
        <v>x</v>
      </c>
      <c r="V144" s="25">
        <f>IF('Indicator Date hidden'!W145="x","x",$V$2-'Indicator Date hidden'!W145)</f>
        <v>0</v>
      </c>
      <c r="W144" s="25" t="str">
        <f>IF('Indicator Date hidden'!X145="x","x",$W$2-'Indicator Date hidden'!X145)</f>
        <v>x</v>
      </c>
      <c r="X144" s="25" t="str">
        <f>IF('Indicator Date hidden'!Y145="x","x",$X$2-'Indicator Date hidden'!Y145)</f>
        <v>x</v>
      </c>
      <c r="Y144" s="25">
        <f>IF('Indicator Date hidden'!Z145="x","x",$Y$2-'Indicator Date hidden'!Z145)</f>
        <v>0</v>
      </c>
      <c r="Z144" s="25">
        <f>IF('Indicator Date hidden'!AA145="x","x",$Z$2-'Indicator Date hidden'!AA145)</f>
        <v>0</v>
      </c>
      <c r="AA144" s="25" t="str">
        <f>IF('Indicator Date hidden'!AB145="x","x",$AA$2-'Indicator Date hidden'!AB145)</f>
        <v>x</v>
      </c>
      <c r="AB144" s="25">
        <f>IF('Indicator Date hidden'!AC145="x","x",$AB$2-'Indicator Date hidden'!AC145)</f>
        <v>0</v>
      </c>
      <c r="AC144" s="25">
        <f>IF('Indicator Date hidden'!AD145="x","x",$AC$2-'Indicator Date hidden'!AD145)</f>
        <v>0</v>
      </c>
      <c r="AD144" s="25" t="str">
        <f>IF('Indicator Date hidden'!AE145="x","x",$AD$2-'Indicator Date hidden'!AE145)</f>
        <v>x</v>
      </c>
      <c r="AE144" s="25" t="str">
        <f>IF('Indicator Date hidden'!AF145="x","x",$AE$2-'Indicator Date hidden'!AF145)</f>
        <v>x</v>
      </c>
      <c r="AF144" s="25" t="str">
        <f>IF('Indicator Date hidden'!AG145="x","x",$AF$2-'Indicator Date hidden'!AG145)</f>
        <v>x</v>
      </c>
      <c r="AG144" s="25">
        <f>IF('Indicator Date hidden'!AH145="x","x",$AG$2-'Indicator Date hidden'!AH145)</f>
        <v>0</v>
      </c>
      <c r="AH144" s="25">
        <f>IF('Indicator Date hidden'!AI145="x","x",$AH$2-'Indicator Date hidden'!AI145)</f>
        <v>0</v>
      </c>
      <c r="AI144" s="25">
        <f>IF('Indicator Date hidden'!AJ145="x","x",$AI$2-'Indicator Date hidden'!AJ145)</f>
        <v>0</v>
      </c>
      <c r="AJ144" s="25" t="str">
        <f>IF('Indicator Date hidden'!AK145="x","x",$AJ$2-'Indicator Date hidden'!AK145)</f>
        <v>x</v>
      </c>
      <c r="AK144" s="25">
        <f>IF('Indicator Date hidden'!AL145="x","x",$AK$2-'Indicator Date hidden'!AL145)</f>
        <v>1</v>
      </c>
      <c r="AL144" s="25">
        <f>IF('Indicator Date hidden'!AM145="x","x",$AL$2-'Indicator Date hidden'!AM145)</f>
        <v>0</v>
      </c>
      <c r="AM144" s="25">
        <f>IF('Indicator Date hidden'!AN145="x","x",$AM$2-'Indicator Date hidden'!AN145)</f>
        <v>0</v>
      </c>
      <c r="AN144" s="25">
        <f>IF('Indicator Date hidden'!AO145="x","x",$AN$2-'Indicator Date hidden'!AO145)</f>
        <v>0</v>
      </c>
      <c r="AO144" s="25">
        <f>IF('Indicator Date hidden'!AP145="x","x",$AO$2-'Indicator Date hidden'!AP145)</f>
        <v>0</v>
      </c>
      <c r="AP144" s="25" t="str">
        <f>IF('Indicator Date hidden'!AQ145="x","x",$AP$2-'Indicator Date hidden'!AQ145)</f>
        <v>x</v>
      </c>
      <c r="AQ144" s="25">
        <f>IF('Indicator Date hidden'!AR145="x","x",$AQ$2-'Indicator Date hidden'!AR145)</f>
        <v>0</v>
      </c>
      <c r="AR144" s="25">
        <f>IF('Indicator Date hidden'!AS145="x","x",$AR$2-'Indicator Date hidden'!AS145)</f>
        <v>0</v>
      </c>
      <c r="AS144" s="25" t="str">
        <f>IF('Indicator Date hidden'!AT145="x","x",$AS$2-'Indicator Date hidden'!AT145)</f>
        <v>x</v>
      </c>
      <c r="AT144" s="25">
        <f>IF('Indicator Date hidden'!AU145="x","x",$AT$2-'Indicator Date hidden'!AU145)</f>
        <v>0</v>
      </c>
      <c r="AU144" s="25" t="str">
        <f>IF('Indicator Date hidden'!AV145="x","x",$AU$2-'Indicator Date hidden'!AV145)</f>
        <v>x</v>
      </c>
      <c r="AV144" s="25">
        <f>IF('Indicator Date hidden'!AW145="x","x",$AV$2-'Indicator Date hidden'!AW145)</f>
        <v>0</v>
      </c>
      <c r="AW144" s="25">
        <f>IF('Indicator Date hidden'!AX145="x","x",$AW$2-'Indicator Date hidden'!AX145)</f>
        <v>0</v>
      </c>
      <c r="AX144" s="25">
        <f>IF('Indicator Date hidden'!AY145="x","x",$AX$2-'Indicator Date hidden'!AY145)</f>
        <v>0</v>
      </c>
      <c r="AY144" s="25">
        <f>IF('Indicator Date hidden'!AZ145="x","x",$AY$2-'Indicator Date hidden'!AZ145)</f>
        <v>8</v>
      </c>
      <c r="AZ144" s="25">
        <f>IF('Indicator Date hidden'!BA145="x","x",$AZ$2-'Indicator Date hidden'!BA145)</f>
        <v>0</v>
      </c>
      <c r="BA144">
        <f t="shared" si="20"/>
        <v>9</v>
      </c>
      <c r="BB144" s="26">
        <f t="shared" si="21"/>
        <v>0.23076923076923078</v>
      </c>
      <c r="BC144">
        <f t="shared" si="22"/>
        <v>2</v>
      </c>
      <c r="BD144" s="26">
        <f t="shared" si="23"/>
        <v>1.2702016488718806</v>
      </c>
      <c r="BE144" s="28">
        <f t="shared" si="24"/>
        <v>0</v>
      </c>
    </row>
    <row r="145" spans="1:57" x14ac:dyDescent="0.35">
      <c r="A145" t="s">
        <v>10296</v>
      </c>
      <c r="B145" s="25">
        <f>IF('Indicator Date hidden'!C146="x","x",$B$2-'Indicator Date hidden'!C146)</f>
        <v>0</v>
      </c>
      <c r="C145" s="25">
        <f>IF('Indicator Date hidden'!D146="x","x",$C$2-'Indicator Date hidden'!D146)</f>
        <v>0</v>
      </c>
      <c r="D145" s="25">
        <f>IF('Indicator Date hidden'!E146="x","x",$D$2-'Indicator Date hidden'!E146)</f>
        <v>0</v>
      </c>
      <c r="E145" s="25">
        <f>IF('Indicator Date hidden'!F146="x","x",$E$2-'Indicator Date hidden'!F146)</f>
        <v>0</v>
      </c>
      <c r="F145" s="25">
        <f>IF('Indicator Date hidden'!G146="x","x",$F$2-'Indicator Date hidden'!G146)</f>
        <v>0</v>
      </c>
      <c r="G145" s="25">
        <f>IF('Indicator Date hidden'!H146="x","x",$G$2-'Indicator Date hidden'!H146)</f>
        <v>0</v>
      </c>
      <c r="H145" s="25">
        <f>IF('Indicator Date hidden'!I146="x","x",$H$2-'Indicator Date hidden'!I146)</f>
        <v>0</v>
      </c>
      <c r="I145" s="25">
        <f>IF('Indicator Date hidden'!J146="x","x",$I$2-'Indicator Date hidden'!J146)</f>
        <v>0</v>
      </c>
      <c r="J145" s="25">
        <f>IF('Indicator Date hidden'!K146="x","x",$J$2-'Indicator Date hidden'!K146)</f>
        <v>0</v>
      </c>
      <c r="K145" s="25">
        <f>IF('Indicator Date hidden'!L146="x","x",$K$2-'Indicator Date hidden'!L146)</f>
        <v>0</v>
      </c>
      <c r="L145" s="25">
        <f>IF('Indicator Date hidden'!M146="x","x",$L$2-'Indicator Date hidden'!M146)</f>
        <v>0</v>
      </c>
      <c r="M145" s="25">
        <f>IF('Indicator Date hidden'!N146="x","x",$M$2-'Indicator Date hidden'!N146)</f>
        <v>0</v>
      </c>
      <c r="N145" s="25">
        <f>IF('Indicator Date hidden'!O146="x","x",$N$2-'Indicator Date hidden'!O146)</f>
        <v>0</v>
      </c>
      <c r="O145" s="25">
        <f>IF('Indicator Date hidden'!P146="x","x",$O$2-'Indicator Date hidden'!P146)</f>
        <v>0</v>
      </c>
      <c r="P145" s="25">
        <f>IF('Indicator Date hidden'!Q146="x","x",$P$2-'Indicator Date hidden'!Q146)</f>
        <v>0</v>
      </c>
      <c r="Q145" s="25">
        <f>IF('Indicator Date hidden'!R146="x","x",$Q$2-'Indicator Date hidden'!R146)</f>
        <v>2</v>
      </c>
      <c r="R145" s="25">
        <f>IF('Indicator Date hidden'!S146="x","x",$R$2-'Indicator Date hidden'!S146)</f>
        <v>0</v>
      </c>
      <c r="S145" s="25">
        <f>IF('Indicator Date hidden'!T146="x","x",$S$2-'Indicator Date hidden'!T146)</f>
        <v>0</v>
      </c>
      <c r="T145" s="25">
        <f>IF('Indicator Date hidden'!U146="x","x",$T$2-'Indicator Date hidden'!U146)</f>
        <v>0</v>
      </c>
      <c r="U145" s="25">
        <f>IF('Indicator Date hidden'!V146="x","x",$U$2-'Indicator Date hidden'!V146)</f>
        <v>0</v>
      </c>
      <c r="V145" s="25">
        <f>IF('Indicator Date hidden'!W146="x","x",$V$2-'Indicator Date hidden'!W146)</f>
        <v>0</v>
      </c>
      <c r="W145" s="25">
        <f>IF('Indicator Date hidden'!X146="x","x",$W$2-'Indicator Date hidden'!X146)</f>
        <v>2</v>
      </c>
      <c r="X145" s="25">
        <f>IF('Indicator Date hidden'!Y146="x","x",$X$2-'Indicator Date hidden'!Y146)</f>
        <v>2</v>
      </c>
      <c r="Y145" s="25">
        <f>IF('Indicator Date hidden'!Z146="x","x",$Y$2-'Indicator Date hidden'!Z146)</f>
        <v>0</v>
      </c>
      <c r="Z145" s="25">
        <f>IF('Indicator Date hidden'!AA146="x","x",$Z$2-'Indicator Date hidden'!AA146)</f>
        <v>0</v>
      </c>
      <c r="AA145" s="25" t="str">
        <f>IF('Indicator Date hidden'!AB146="x","x",$AA$2-'Indicator Date hidden'!AB146)</f>
        <v>x</v>
      </c>
      <c r="AB145" s="25">
        <f>IF('Indicator Date hidden'!AC146="x","x",$AB$2-'Indicator Date hidden'!AC146)</f>
        <v>0</v>
      </c>
      <c r="AC145" s="25">
        <f>IF('Indicator Date hidden'!AD146="x","x",$AC$2-'Indicator Date hidden'!AD146)</f>
        <v>0</v>
      </c>
      <c r="AD145" s="25" t="str">
        <f>IF('Indicator Date hidden'!AE146="x","x",$AD$2-'Indicator Date hidden'!AE146)</f>
        <v>x</v>
      </c>
      <c r="AE145" s="25" t="str">
        <f>IF('Indicator Date hidden'!AF146="x","x",$AE$2-'Indicator Date hidden'!AF146)</f>
        <v>x</v>
      </c>
      <c r="AF145" s="25" t="str">
        <f>IF('Indicator Date hidden'!AG146="x","x",$AF$2-'Indicator Date hidden'!AG146)</f>
        <v>x</v>
      </c>
      <c r="AG145" s="25">
        <f>IF('Indicator Date hidden'!AH146="x","x",$AG$2-'Indicator Date hidden'!AH146)</f>
        <v>0</v>
      </c>
      <c r="AH145" s="25">
        <f>IF('Indicator Date hidden'!AI146="x","x",$AH$2-'Indicator Date hidden'!AI146)</f>
        <v>0</v>
      </c>
      <c r="AI145" s="25">
        <f>IF('Indicator Date hidden'!AJ146="x","x",$AI$2-'Indicator Date hidden'!AJ146)</f>
        <v>0</v>
      </c>
      <c r="AJ145" s="25" t="str">
        <f>IF('Indicator Date hidden'!AK146="x","x",$AJ$2-'Indicator Date hidden'!AK146)</f>
        <v>x</v>
      </c>
      <c r="AK145" s="25">
        <f>IF('Indicator Date hidden'!AL146="x","x",$AK$2-'Indicator Date hidden'!AL146)</f>
        <v>1</v>
      </c>
      <c r="AL145" s="25">
        <f>IF('Indicator Date hidden'!AM146="x","x",$AL$2-'Indicator Date hidden'!AM146)</f>
        <v>0</v>
      </c>
      <c r="AM145" s="25">
        <f>IF('Indicator Date hidden'!AN146="x","x",$AM$2-'Indicator Date hidden'!AN146)</f>
        <v>0</v>
      </c>
      <c r="AN145" s="25">
        <f>IF('Indicator Date hidden'!AO146="x","x",$AN$2-'Indicator Date hidden'!AO146)</f>
        <v>0</v>
      </c>
      <c r="AO145" s="25">
        <f>IF('Indicator Date hidden'!AP146="x","x",$AO$2-'Indicator Date hidden'!AP146)</f>
        <v>0</v>
      </c>
      <c r="AP145" s="25">
        <f>IF('Indicator Date hidden'!AQ146="x","x",$AP$2-'Indicator Date hidden'!AQ146)</f>
        <v>0</v>
      </c>
      <c r="AQ145" s="25">
        <f>IF('Indicator Date hidden'!AR146="x","x",$AQ$2-'Indicator Date hidden'!AR146)</f>
        <v>6</v>
      </c>
      <c r="AR145" s="25">
        <f>IF('Indicator Date hidden'!AS146="x","x",$AR$2-'Indicator Date hidden'!AS146)</f>
        <v>0</v>
      </c>
      <c r="AS145" s="25">
        <f>IF('Indicator Date hidden'!AT146="x","x",$AS$2-'Indicator Date hidden'!AT146)</f>
        <v>2</v>
      </c>
      <c r="AT145" s="25">
        <f>IF('Indicator Date hidden'!AU146="x","x",$AT$2-'Indicator Date hidden'!AU146)</f>
        <v>0</v>
      </c>
      <c r="AU145" s="25" t="str">
        <f>IF('Indicator Date hidden'!AV146="x","x",$AU$2-'Indicator Date hidden'!AV146)</f>
        <v>x</v>
      </c>
      <c r="AV145" s="25">
        <f>IF('Indicator Date hidden'!AW146="x","x",$AV$2-'Indicator Date hidden'!AW146)</f>
        <v>0</v>
      </c>
      <c r="AW145" s="25">
        <f>IF('Indicator Date hidden'!AX146="x","x",$AW$2-'Indicator Date hidden'!AX146)</f>
        <v>0</v>
      </c>
      <c r="AX145" s="25">
        <f>IF('Indicator Date hidden'!AY146="x","x",$AX$2-'Indicator Date hidden'!AY146)</f>
        <v>0</v>
      </c>
      <c r="AY145" s="25">
        <f>IF('Indicator Date hidden'!AZ146="x","x",$AY$2-'Indicator Date hidden'!AZ146)</f>
        <v>0</v>
      </c>
      <c r="AZ145" s="25">
        <f>IF('Indicator Date hidden'!BA146="x","x",$AZ$2-'Indicator Date hidden'!BA146)</f>
        <v>0</v>
      </c>
      <c r="BA145">
        <f t="shared" si="20"/>
        <v>15</v>
      </c>
      <c r="BB145" s="26">
        <f t="shared" si="21"/>
        <v>0.33333333333333331</v>
      </c>
      <c r="BC145">
        <f t="shared" si="22"/>
        <v>6</v>
      </c>
      <c r="BD145" s="26">
        <f t="shared" si="23"/>
        <v>1.0327955589886444</v>
      </c>
      <c r="BE145" s="28">
        <f t="shared" si="24"/>
        <v>0</v>
      </c>
    </row>
    <row r="146" spans="1:57" x14ac:dyDescent="0.35">
      <c r="A146" t="s">
        <v>10424</v>
      </c>
      <c r="B146" s="25">
        <f>IF('Indicator Date hidden'!C147="x","x",$B$2-'Indicator Date hidden'!C147)</f>
        <v>0</v>
      </c>
      <c r="C146" s="25">
        <f>IF('Indicator Date hidden'!D147="x","x",$C$2-'Indicator Date hidden'!D147)</f>
        <v>0</v>
      </c>
      <c r="D146" s="25">
        <f>IF('Indicator Date hidden'!E147="x","x",$D$2-'Indicator Date hidden'!E147)</f>
        <v>0</v>
      </c>
      <c r="E146" s="25">
        <f>IF('Indicator Date hidden'!F147="x","x",$E$2-'Indicator Date hidden'!F147)</f>
        <v>0</v>
      </c>
      <c r="F146" s="25">
        <f>IF('Indicator Date hidden'!G147="x","x",$F$2-'Indicator Date hidden'!G147)</f>
        <v>0</v>
      </c>
      <c r="G146" s="25">
        <f>IF('Indicator Date hidden'!H147="x","x",$G$2-'Indicator Date hidden'!H147)</f>
        <v>0</v>
      </c>
      <c r="H146" s="25">
        <f>IF('Indicator Date hidden'!I147="x","x",$H$2-'Indicator Date hidden'!I147)</f>
        <v>0</v>
      </c>
      <c r="I146" s="25">
        <f>IF('Indicator Date hidden'!J147="x","x",$I$2-'Indicator Date hidden'!J147)</f>
        <v>0</v>
      </c>
      <c r="J146" s="25">
        <f>IF('Indicator Date hidden'!K147="x","x",$J$2-'Indicator Date hidden'!K147)</f>
        <v>0</v>
      </c>
      <c r="K146" s="25">
        <f>IF('Indicator Date hidden'!L147="x","x",$K$2-'Indicator Date hidden'!L147)</f>
        <v>0</v>
      </c>
      <c r="L146" s="25">
        <f>IF('Indicator Date hidden'!M147="x","x",$L$2-'Indicator Date hidden'!M147)</f>
        <v>0</v>
      </c>
      <c r="M146" s="25">
        <f>IF('Indicator Date hidden'!N147="x","x",$M$2-'Indicator Date hidden'!N147)</f>
        <v>0</v>
      </c>
      <c r="N146" s="25">
        <f>IF('Indicator Date hidden'!O147="x","x",$N$2-'Indicator Date hidden'!O147)</f>
        <v>0</v>
      </c>
      <c r="O146" s="25">
        <f>IF('Indicator Date hidden'!P147="x","x",$O$2-'Indicator Date hidden'!P147)</f>
        <v>0</v>
      </c>
      <c r="P146" s="25">
        <f>IF('Indicator Date hidden'!Q147="x","x",$P$2-'Indicator Date hidden'!Q147)</f>
        <v>0</v>
      </c>
      <c r="Q146" s="25" t="str">
        <f>IF('Indicator Date hidden'!R147="x","x",$Q$2-'Indicator Date hidden'!R147)</f>
        <v>x</v>
      </c>
      <c r="R146" s="25">
        <f>IF('Indicator Date hidden'!S147="x","x",$R$2-'Indicator Date hidden'!S147)</f>
        <v>0</v>
      </c>
      <c r="S146" s="25">
        <f>IF('Indicator Date hidden'!T147="x","x",$S$2-'Indicator Date hidden'!T147)</f>
        <v>0</v>
      </c>
      <c r="T146" s="25">
        <f>IF('Indicator Date hidden'!U147="x","x",$T$2-'Indicator Date hidden'!U147)</f>
        <v>0</v>
      </c>
      <c r="U146" s="25">
        <f>IF('Indicator Date hidden'!V147="x","x",$U$2-'Indicator Date hidden'!V147)</f>
        <v>0</v>
      </c>
      <c r="V146" s="25">
        <f>IF('Indicator Date hidden'!W147="x","x",$V$2-'Indicator Date hidden'!W147)</f>
        <v>0</v>
      </c>
      <c r="W146" s="25" t="str">
        <f>IF('Indicator Date hidden'!X147="x","x",$W$2-'Indicator Date hidden'!X147)</f>
        <v>x</v>
      </c>
      <c r="X146" s="25">
        <f>IF('Indicator Date hidden'!Y147="x","x",$X$2-'Indicator Date hidden'!Y147)</f>
        <v>2</v>
      </c>
      <c r="Y146" s="25">
        <f>IF('Indicator Date hidden'!Z147="x","x",$Y$2-'Indicator Date hidden'!Z147)</f>
        <v>0</v>
      </c>
      <c r="Z146" s="25">
        <f>IF('Indicator Date hidden'!AA147="x","x",$Z$2-'Indicator Date hidden'!AA147)</f>
        <v>0</v>
      </c>
      <c r="AA146" s="25" t="str">
        <f>IF('Indicator Date hidden'!AB147="x","x",$AA$2-'Indicator Date hidden'!AB147)</f>
        <v>x</v>
      </c>
      <c r="AB146" s="25">
        <f>IF('Indicator Date hidden'!AC147="x","x",$AB$2-'Indicator Date hidden'!AC147)</f>
        <v>0</v>
      </c>
      <c r="AC146" s="25">
        <f>IF('Indicator Date hidden'!AD147="x","x",$AC$2-'Indicator Date hidden'!AD147)</f>
        <v>0</v>
      </c>
      <c r="AD146" s="25" t="str">
        <f>IF('Indicator Date hidden'!AE147="x","x",$AD$2-'Indicator Date hidden'!AE147)</f>
        <v>x</v>
      </c>
      <c r="AE146" s="25" t="str">
        <f>IF('Indicator Date hidden'!AF147="x","x",$AE$2-'Indicator Date hidden'!AF147)</f>
        <v>x</v>
      </c>
      <c r="AF146" s="25" t="str">
        <f>IF('Indicator Date hidden'!AG147="x","x",$AF$2-'Indicator Date hidden'!AG147)</f>
        <v>x</v>
      </c>
      <c r="AG146" s="25">
        <f>IF('Indicator Date hidden'!AH147="x","x",$AG$2-'Indicator Date hidden'!AH147)</f>
        <v>0</v>
      </c>
      <c r="AH146" s="25">
        <f>IF('Indicator Date hidden'!AI147="x","x",$AH$2-'Indicator Date hidden'!AI147)</f>
        <v>0</v>
      </c>
      <c r="AI146" s="25">
        <f>IF('Indicator Date hidden'!AJ147="x","x",$AI$2-'Indicator Date hidden'!AJ147)</f>
        <v>0</v>
      </c>
      <c r="AJ146" s="25" t="str">
        <f>IF('Indicator Date hidden'!AK147="x","x",$AJ$2-'Indicator Date hidden'!AK147)</f>
        <v>x</v>
      </c>
      <c r="AK146" s="25">
        <f>IF('Indicator Date hidden'!AL147="x","x",$AK$2-'Indicator Date hidden'!AL147)</f>
        <v>1</v>
      </c>
      <c r="AL146" s="25">
        <f>IF('Indicator Date hidden'!AM147="x","x",$AL$2-'Indicator Date hidden'!AM147)</f>
        <v>0</v>
      </c>
      <c r="AM146" s="25">
        <f>IF('Indicator Date hidden'!AN147="x","x",$AM$2-'Indicator Date hidden'!AN147)</f>
        <v>0</v>
      </c>
      <c r="AN146" s="25">
        <f>IF('Indicator Date hidden'!AO147="x","x",$AN$2-'Indicator Date hidden'!AO147)</f>
        <v>0</v>
      </c>
      <c r="AO146" s="25">
        <f>IF('Indicator Date hidden'!AP147="x","x",$AO$2-'Indicator Date hidden'!AP147)</f>
        <v>0</v>
      </c>
      <c r="AP146" s="25">
        <f>IF('Indicator Date hidden'!AQ147="x","x",$AP$2-'Indicator Date hidden'!AQ147)</f>
        <v>0</v>
      </c>
      <c r="AQ146" s="25" t="str">
        <f>IF('Indicator Date hidden'!AR147="x","x",$AQ$2-'Indicator Date hidden'!AR147)</f>
        <v>x</v>
      </c>
      <c r="AR146" s="25">
        <f>IF('Indicator Date hidden'!AS147="x","x",$AR$2-'Indicator Date hidden'!AS147)</f>
        <v>0</v>
      </c>
      <c r="AS146" s="25">
        <f>IF('Indicator Date hidden'!AT147="x","x",$AS$2-'Indicator Date hidden'!AT147)</f>
        <v>0</v>
      </c>
      <c r="AT146" s="25">
        <f>IF('Indicator Date hidden'!AU147="x","x",$AT$2-'Indicator Date hidden'!AU147)</f>
        <v>0</v>
      </c>
      <c r="AU146" s="25" t="str">
        <f>IF('Indicator Date hidden'!AV147="x","x",$AU$2-'Indicator Date hidden'!AV147)</f>
        <v>x</v>
      </c>
      <c r="AV146" s="25">
        <f>IF('Indicator Date hidden'!AW147="x","x",$AV$2-'Indicator Date hidden'!AW147)</f>
        <v>0</v>
      </c>
      <c r="AW146" s="25">
        <f>IF('Indicator Date hidden'!AX147="x","x",$AW$2-'Indicator Date hidden'!AX147)</f>
        <v>0</v>
      </c>
      <c r="AX146" s="25">
        <f>IF('Indicator Date hidden'!AY147="x","x",$AX$2-'Indicator Date hidden'!AY147)</f>
        <v>0</v>
      </c>
      <c r="AY146" s="25">
        <f>IF('Indicator Date hidden'!AZ147="x","x",$AY$2-'Indicator Date hidden'!AZ147)</f>
        <v>8</v>
      </c>
      <c r="AZ146" s="25">
        <f>IF('Indicator Date hidden'!BA147="x","x",$AZ$2-'Indicator Date hidden'!BA147)</f>
        <v>0</v>
      </c>
      <c r="BA146">
        <f t="shared" si="20"/>
        <v>11</v>
      </c>
      <c r="BB146" s="26">
        <f t="shared" si="21"/>
        <v>0.26190476190476192</v>
      </c>
      <c r="BC146">
        <f t="shared" si="22"/>
        <v>3</v>
      </c>
      <c r="BD146" s="26">
        <f t="shared" si="23"/>
        <v>1.2546963929767045</v>
      </c>
      <c r="BE146" s="28">
        <f t="shared" si="24"/>
        <v>0</v>
      </c>
    </row>
    <row r="147" spans="1:57" x14ac:dyDescent="0.35">
      <c r="A147" t="s">
        <v>10431</v>
      </c>
      <c r="B147" s="25">
        <f>IF('Indicator Date hidden'!C148="x","x",$B$2-'Indicator Date hidden'!C148)</f>
        <v>0</v>
      </c>
      <c r="C147" s="25">
        <f>IF('Indicator Date hidden'!D148="x","x",$C$2-'Indicator Date hidden'!D148)</f>
        <v>0</v>
      </c>
      <c r="D147" s="25">
        <f>IF('Indicator Date hidden'!E148="x","x",$D$2-'Indicator Date hidden'!E148)</f>
        <v>0</v>
      </c>
      <c r="E147" s="25">
        <f>IF('Indicator Date hidden'!F148="x","x",$E$2-'Indicator Date hidden'!F148)</f>
        <v>0</v>
      </c>
      <c r="F147" s="25">
        <f>IF('Indicator Date hidden'!G148="x","x",$F$2-'Indicator Date hidden'!G148)</f>
        <v>0</v>
      </c>
      <c r="G147" s="25">
        <f>IF('Indicator Date hidden'!H148="x","x",$G$2-'Indicator Date hidden'!H148)</f>
        <v>0</v>
      </c>
      <c r="H147" s="25">
        <f>IF('Indicator Date hidden'!I148="x","x",$H$2-'Indicator Date hidden'!I148)</f>
        <v>0</v>
      </c>
      <c r="I147" s="25">
        <f>IF('Indicator Date hidden'!J148="x","x",$I$2-'Indicator Date hidden'!J148)</f>
        <v>0</v>
      </c>
      <c r="J147" s="25">
        <f>IF('Indicator Date hidden'!K148="x","x",$J$2-'Indicator Date hidden'!K148)</f>
        <v>0</v>
      </c>
      <c r="K147" s="25">
        <f>IF('Indicator Date hidden'!L148="x","x",$K$2-'Indicator Date hidden'!L148)</f>
        <v>0</v>
      </c>
      <c r="L147" s="25">
        <f>IF('Indicator Date hidden'!M148="x","x",$L$2-'Indicator Date hidden'!M148)</f>
        <v>0</v>
      </c>
      <c r="M147" s="25">
        <f>IF('Indicator Date hidden'!N148="x","x",$M$2-'Indicator Date hidden'!N148)</f>
        <v>0</v>
      </c>
      <c r="N147" s="25">
        <f>IF('Indicator Date hidden'!O148="x","x",$N$2-'Indicator Date hidden'!O148)</f>
        <v>0</v>
      </c>
      <c r="O147" s="25">
        <f>IF('Indicator Date hidden'!P148="x","x",$O$2-'Indicator Date hidden'!P148)</f>
        <v>0</v>
      </c>
      <c r="P147" s="25">
        <f>IF('Indicator Date hidden'!Q148="x","x",$P$2-'Indicator Date hidden'!Q148)</f>
        <v>0</v>
      </c>
      <c r="Q147" s="25" t="str">
        <f>IF('Indicator Date hidden'!R148="x","x",$Q$2-'Indicator Date hidden'!R148)</f>
        <v>x</v>
      </c>
      <c r="R147" s="25">
        <f>IF('Indicator Date hidden'!S148="x","x",$R$2-'Indicator Date hidden'!S148)</f>
        <v>0</v>
      </c>
      <c r="S147" s="25">
        <f>IF('Indicator Date hidden'!T148="x","x",$S$2-'Indicator Date hidden'!T148)</f>
        <v>0</v>
      </c>
      <c r="T147" s="25">
        <f>IF('Indicator Date hidden'!U148="x","x",$T$2-'Indicator Date hidden'!U148)</f>
        <v>0</v>
      </c>
      <c r="U147" s="25">
        <f>IF('Indicator Date hidden'!V148="x","x",$U$2-'Indicator Date hidden'!V148)</f>
        <v>0</v>
      </c>
      <c r="V147" s="25">
        <f>IF('Indicator Date hidden'!W148="x","x",$V$2-'Indicator Date hidden'!W148)</f>
        <v>0</v>
      </c>
      <c r="W147" s="25">
        <f>IF('Indicator Date hidden'!X148="x","x",$W$2-'Indicator Date hidden'!X148)</f>
        <v>0</v>
      </c>
      <c r="X147" s="25">
        <f>IF('Indicator Date hidden'!Y148="x","x",$X$2-'Indicator Date hidden'!Y148)</f>
        <v>4</v>
      </c>
      <c r="Y147" s="25">
        <f>IF('Indicator Date hidden'!Z148="x","x",$Y$2-'Indicator Date hidden'!Z148)</f>
        <v>0</v>
      </c>
      <c r="Z147" s="25">
        <f>IF('Indicator Date hidden'!AA148="x","x",$Z$2-'Indicator Date hidden'!AA148)</f>
        <v>0</v>
      </c>
      <c r="AA147" s="25" t="str">
        <f>IF('Indicator Date hidden'!AB148="x","x",$AA$2-'Indicator Date hidden'!AB148)</f>
        <v>x</v>
      </c>
      <c r="AB147" s="25">
        <f>IF('Indicator Date hidden'!AC148="x","x",$AB$2-'Indicator Date hidden'!AC148)</f>
        <v>0</v>
      </c>
      <c r="AC147" s="25">
        <f>IF('Indicator Date hidden'!AD148="x","x",$AC$2-'Indicator Date hidden'!AD148)</f>
        <v>0</v>
      </c>
      <c r="AD147" s="25" t="str">
        <f>IF('Indicator Date hidden'!AE148="x","x",$AD$2-'Indicator Date hidden'!AE148)</f>
        <v>x</v>
      </c>
      <c r="AE147" s="25">
        <f>IF('Indicator Date hidden'!AF148="x","x",$AE$2-'Indicator Date hidden'!AF148)</f>
        <v>0</v>
      </c>
      <c r="AF147" s="25">
        <f>IF('Indicator Date hidden'!AG148="x","x",$AF$2-'Indicator Date hidden'!AG148)</f>
        <v>5</v>
      </c>
      <c r="AG147" s="25">
        <f>IF('Indicator Date hidden'!AH148="x","x",$AG$2-'Indicator Date hidden'!AH148)</f>
        <v>0</v>
      </c>
      <c r="AH147" s="25">
        <f>IF('Indicator Date hidden'!AI148="x","x",$AH$2-'Indicator Date hidden'!AI148)</f>
        <v>0</v>
      </c>
      <c r="AI147" s="25">
        <f>IF('Indicator Date hidden'!AJ148="x","x",$AI$2-'Indicator Date hidden'!AJ148)</f>
        <v>0</v>
      </c>
      <c r="AJ147" s="25" t="str">
        <f>IF('Indicator Date hidden'!AK148="x","x",$AJ$2-'Indicator Date hidden'!AK148)</f>
        <v>x</v>
      </c>
      <c r="AK147" s="25" t="str">
        <f>IF('Indicator Date hidden'!AL148="x","x",$AK$2-'Indicator Date hidden'!AL148)</f>
        <v>x</v>
      </c>
      <c r="AL147" s="25">
        <f>IF('Indicator Date hidden'!AM148="x","x",$AL$2-'Indicator Date hidden'!AM148)</f>
        <v>0</v>
      </c>
      <c r="AM147" s="25">
        <f>IF('Indicator Date hidden'!AN148="x","x",$AM$2-'Indicator Date hidden'!AN148)</f>
        <v>0</v>
      </c>
      <c r="AN147" s="25">
        <f>IF('Indicator Date hidden'!AO148="x","x",$AN$2-'Indicator Date hidden'!AO148)</f>
        <v>0</v>
      </c>
      <c r="AO147" s="25" t="str">
        <f>IF('Indicator Date hidden'!AP148="x","x",$AO$2-'Indicator Date hidden'!AP148)</f>
        <v>x</v>
      </c>
      <c r="AP147" s="25" t="str">
        <f>IF('Indicator Date hidden'!AQ148="x","x",$AP$2-'Indicator Date hidden'!AQ148)</f>
        <v>x</v>
      </c>
      <c r="AQ147" s="25">
        <f>IF('Indicator Date hidden'!AR148="x","x",$AQ$2-'Indicator Date hidden'!AR148)</f>
        <v>4</v>
      </c>
      <c r="AR147" s="25">
        <f>IF('Indicator Date hidden'!AS148="x","x",$AR$2-'Indicator Date hidden'!AS148)</f>
        <v>0</v>
      </c>
      <c r="AS147" s="25">
        <f>IF('Indicator Date hidden'!AT148="x","x",$AS$2-'Indicator Date hidden'!AT148)</f>
        <v>0</v>
      </c>
      <c r="AT147" s="25">
        <f>IF('Indicator Date hidden'!AU148="x","x",$AT$2-'Indicator Date hidden'!AU148)</f>
        <v>0</v>
      </c>
      <c r="AU147" s="25">
        <f>IF('Indicator Date hidden'!AV148="x","x",$AU$2-'Indicator Date hidden'!AV148)</f>
        <v>3</v>
      </c>
      <c r="AV147" s="25">
        <f>IF('Indicator Date hidden'!AW148="x","x",$AV$2-'Indicator Date hidden'!AW148)</f>
        <v>0</v>
      </c>
      <c r="AW147" s="25">
        <f>IF('Indicator Date hidden'!AX148="x","x",$AW$2-'Indicator Date hidden'!AX148)</f>
        <v>0</v>
      </c>
      <c r="AX147" s="25">
        <f>IF('Indicator Date hidden'!AY148="x","x",$AX$2-'Indicator Date hidden'!AY148)</f>
        <v>0</v>
      </c>
      <c r="AY147" s="25">
        <f>IF('Indicator Date hidden'!AZ148="x","x",$AY$2-'Indicator Date hidden'!AZ148)</f>
        <v>0</v>
      </c>
      <c r="AZ147" s="25">
        <f>IF('Indicator Date hidden'!BA148="x","x",$AZ$2-'Indicator Date hidden'!BA148)</f>
        <v>0</v>
      </c>
      <c r="BA147">
        <f t="shared" si="20"/>
        <v>16</v>
      </c>
      <c r="BB147" s="26">
        <f t="shared" si="21"/>
        <v>0.36363636363636365</v>
      </c>
      <c r="BC147">
        <f t="shared" si="22"/>
        <v>4</v>
      </c>
      <c r="BD147" s="26">
        <f t="shared" si="23"/>
        <v>1.1695163936607824</v>
      </c>
      <c r="BE147" s="28">
        <f t="shared" si="24"/>
        <v>0</v>
      </c>
    </row>
    <row r="148" spans="1:57" x14ac:dyDescent="0.35">
      <c r="A148" t="s">
        <v>10385</v>
      </c>
      <c r="B148" s="25">
        <f>IF('Indicator Date hidden'!C149="x","x",$B$2-'Indicator Date hidden'!C149)</f>
        <v>0</v>
      </c>
      <c r="C148" s="25">
        <f>IF('Indicator Date hidden'!D149="x","x",$C$2-'Indicator Date hidden'!D149)</f>
        <v>0</v>
      </c>
      <c r="D148" s="25">
        <f>IF('Indicator Date hidden'!E149="x","x",$D$2-'Indicator Date hidden'!E149)</f>
        <v>0</v>
      </c>
      <c r="E148" s="25">
        <f>IF('Indicator Date hidden'!F149="x","x",$E$2-'Indicator Date hidden'!F149)</f>
        <v>0</v>
      </c>
      <c r="F148" s="25">
        <f>IF('Indicator Date hidden'!G149="x","x",$F$2-'Indicator Date hidden'!G149)</f>
        <v>0</v>
      </c>
      <c r="G148" s="25">
        <f>IF('Indicator Date hidden'!H149="x","x",$G$2-'Indicator Date hidden'!H149)</f>
        <v>0</v>
      </c>
      <c r="H148" s="25">
        <f>IF('Indicator Date hidden'!I149="x","x",$H$2-'Indicator Date hidden'!I149)</f>
        <v>0</v>
      </c>
      <c r="I148" s="25">
        <f>IF('Indicator Date hidden'!J149="x","x",$I$2-'Indicator Date hidden'!J149)</f>
        <v>0</v>
      </c>
      <c r="J148" s="25">
        <f>IF('Indicator Date hidden'!K149="x","x",$J$2-'Indicator Date hidden'!K149)</f>
        <v>0</v>
      </c>
      <c r="K148" s="25">
        <f>IF('Indicator Date hidden'!L149="x","x",$K$2-'Indicator Date hidden'!L149)</f>
        <v>0</v>
      </c>
      <c r="L148" s="25">
        <f>IF('Indicator Date hidden'!M149="x","x",$L$2-'Indicator Date hidden'!M149)</f>
        <v>0</v>
      </c>
      <c r="M148" s="25">
        <f>IF('Indicator Date hidden'!N149="x","x",$M$2-'Indicator Date hidden'!N149)</f>
        <v>0</v>
      </c>
      <c r="N148" s="25">
        <f>IF('Indicator Date hidden'!O149="x","x",$N$2-'Indicator Date hidden'!O149)</f>
        <v>0</v>
      </c>
      <c r="O148" s="25">
        <f>IF('Indicator Date hidden'!P149="x","x",$O$2-'Indicator Date hidden'!P149)</f>
        <v>0</v>
      </c>
      <c r="P148" s="25">
        <f>IF('Indicator Date hidden'!Q149="x","x",$P$2-'Indicator Date hidden'!Q149)</f>
        <v>0</v>
      </c>
      <c r="Q148" s="25">
        <f>IF('Indicator Date hidden'!R149="x","x",$Q$2-'Indicator Date hidden'!R149)</f>
        <v>5</v>
      </c>
      <c r="R148" s="25">
        <f>IF('Indicator Date hidden'!S149="x","x",$R$2-'Indicator Date hidden'!S149)</f>
        <v>0</v>
      </c>
      <c r="S148" s="25">
        <f>IF('Indicator Date hidden'!T149="x","x",$S$2-'Indicator Date hidden'!T149)</f>
        <v>0</v>
      </c>
      <c r="T148" s="25">
        <f>IF('Indicator Date hidden'!U149="x","x",$T$2-'Indicator Date hidden'!U149)</f>
        <v>0</v>
      </c>
      <c r="U148" s="25">
        <f>IF('Indicator Date hidden'!V149="x","x",$U$2-'Indicator Date hidden'!V149)</f>
        <v>0</v>
      </c>
      <c r="V148" s="25">
        <f>IF('Indicator Date hidden'!W149="x","x",$V$2-'Indicator Date hidden'!W149)</f>
        <v>0</v>
      </c>
      <c r="W148" s="25">
        <f>IF('Indicator Date hidden'!X149="x","x",$W$2-'Indicator Date hidden'!X149)</f>
        <v>6</v>
      </c>
      <c r="X148" s="25" t="str">
        <f>IF('Indicator Date hidden'!Y149="x","x",$X$2-'Indicator Date hidden'!Y149)</f>
        <v>x</v>
      </c>
      <c r="Y148" s="25">
        <f>IF('Indicator Date hidden'!Z149="x","x",$Y$2-'Indicator Date hidden'!Z149)</f>
        <v>0</v>
      </c>
      <c r="Z148" s="25">
        <f>IF('Indicator Date hidden'!AA149="x","x",$Z$2-'Indicator Date hidden'!AA149)</f>
        <v>0</v>
      </c>
      <c r="AA148" s="25">
        <f>IF('Indicator Date hidden'!AB149="x","x",$AA$2-'Indicator Date hidden'!AB149)</f>
        <v>0</v>
      </c>
      <c r="AB148" s="25">
        <f>IF('Indicator Date hidden'!AC149="x","x",$AB$2-'Indicator Date hidden'!AC149)</f>
        <v>0</v>
      </c>
      <c r="AC148" s="25">
        <f>IF('Indicator Date hidden'!AD149="x","x",$AC$2-'Indicator Date hidden'!AD149)</f>
        <v>0</v>
      </c>
      <c r="AD148" s="25">
        <f>IF('Indicator Date hidden'!AE149="x","x",$AD$2-'Indicator Date hidden'!AE149)</f>
        <v>0</v>
      </c>
      <c r="AE148" s="25" t="str">
        <f>IF('Indicator Date hidden'!AF149="x","x",$AE$2-'Indicator Date hidden'!AF149)</f>
        <v>x</v>
      </c>
      <c r="AF148" s="25">
        <f>IF('Indicator Date hidden'!AG149="x","x",$AF$2-'Indicator Date hidden'!AG149)</f>
        <v>3</v>
      </c>
      <c r="AG148" s="25">
        <f>IF('Indicator Date hidden'!AH149="x","x",$AG$2-'Indicator Date hidden'!AH149)</f>
        <v>0</v>
      </c>
      <c r="AH148" s="25">
        <f>IF('Indicator Date hidden'!AI149="x","x",$AH$2-'Indicator Date hidden'!AI149)</f>
        <v>0</v>
      </c>
      <c r="AI148" s="25">
        <f>IF('Indicator Date hidden'!AJ149="x","x",$AI$2-'Indicator Date hidden'!AJ149)</f>
        <v>0</v>
      </c>
      <c r="AJ148" s="25" t="str">
        <f>IF('Indicator Date hidden'!AK149="x","x",$AJ$2-'Indicator Date hidden'!AK149)</f>
        <v>x</v>
      </c>
      <c r="AK148" s="25">
        <f>IF('Indicator Date hidden'!AL149="x","x",$AK$2-'Indicator Date hidden'!AL149)</f>
        <v>1</v>
      </c>
      <c r="AL148" s="25">
        <f>IF('Indicator Date hidden'!AM149="x","x",$AL$2-'Indicator Date hidden'!AM149)</f>
        <v>0</v>
      </c>
      <c r="AM148" s="25">
        <f>IF('Indicator Date hidden'!AN149="x","x",$AM$2-'Indicator Date hidden'!AN149)</f>
        <v>0</v>
      </c>
      <c r="AN148" s="25">
        <f>IF('Indicator Date hidden'!AO149="x","x",$AN$2-'Indicator Date hidden'!AO149)</f>
        <v>0</v>
      </c>
      <c r="AO148" s="25" t="str">
        <f>IF('Indicator Date hidden'!AP149="x","x",$AO$2-'Indicator Date hidden'!AP149)</f>
        <v>x</v>
      </c>
      <c r="AP148" s="25" t="str">
        <f>IF('Indicator Date hidden'!AQ149="x","x",$AP$2-'Indicator Date hidden'!AQ149)</f>
        <v>x</v>
      </c>
      <c r="AQ148" s="25" t="str">
        <f>IF('Indicator Date hidden'!AR149="x","x",$AQ$2-'Indicator Date hidden'!AR149)</f>
        <v>x</v>
      </c>
      <c r="AR148" s="25">
        <f>IF('Indicator Date hidden'!AS149="x","x",$AR$2-'Indicator Date hidden'!AS149)</f>
        <v>0</v>
      </c>
      <c r="AS148" s="25">
        <f>IF('Indicator Date hidden'!AT149="x","x",$AS$2-'Indicator Date hidden'!AT149)</f>
        <v>0</v>
      </c>
      <c r="AT148" s="25">
        <f>IF('Indicator Date hidden'!AU149="x","x",$AT$2-'Indicator Date hidden'!AU149)</f>
        <v>0</v>
      </c>
      <c r="AU148" s="25">
        <f>IF('Indicator Date hidden'!AV149="x","x",$AU$2-'Indicator Date hidden'!AV149)</f>
        <v>6</v>
      </c>
      <c r="AV148" s="25">
        <f>IF('Indicator Date hidden'!AW149="x","x",$AV$2-'Indicator Date hidden'!AW149)</f>
        <v>0</v>
      </c>
      <c r="AW148" s="25">
        <f>IF('Indicator Date hidden'!AX149="x","x",$AW$2-'Indicator Date hidden'!AX149)</f>
        <v>0</v>
      </c>
      <c r="AX148" s="25">
        <f>IF('Indicator Date hidden'!AY149="x","x",$AX$2-'Indicator Date hidden'!AY149)</f>
        <v>0</v>
      </c>
      <c r="AY148" s="25">
        <f>IF('Indicator Date hidden'!AZ149="x","x",$AY$2-'Indicator Date hidden'!AZ149)</f>
        <v>0</v>
      </c>
      <c r="AZ148" s="25">
        <f>IF('Indicator Date hidden'!BA149="x","x",$AZ$2-'Indicator Date hidden'!BA149)</f>
        <v>0</v>
      </c>
      <c r="BA148">
        <f t="shared" si="20"/>
        <v>21</v>
      </c>
      <c r="BB148" s="26">
        <f t="shared" si="21"/>
        <v>0.46666666666666667</v>
      </c>
      <c r="BC148">
        <f t="shared" si="22"/>
        <v>5</v>
      </c>
      <c r="BD148" s="26">
        <f t="shared" si="23"/>
        <v>1.4696938456699069</v>
      </c>
      <c r="BE148" s="28">
        <f t="shared" si="24"/>
        <v>0</v>
      </c>
    </row>
    <row r="149" spans="1:57" x14ac:dyDescent="0.35">
      <c r="A149" t="s">
        <v>10368</v>
      </c>
      <c r="B149" s="25">
        <f>IF('Indicator Date hidden'!C150="x","x",$B$2-'Indicator Date hidden'!C150)</f>
        <v>0</v>
      </c>
      <c r="C149" s="25">
        <f>IF('Indicator Date hidden'!D150="x","x",$C$2-'Indicator Date hidden'!D150)</f>
        <v>0</v>
      </c>
      <c r="D149" s="25">
        <f>IF('Indicator Date hidden'!E150="x","x",$D$2-'Indicator Date hidden'!E150)</f>
        <v>0</v>
      </c>
      <c r="E149" s="25">
        <f>IF('Indicator Date hidden'!F150="x","x",$E$2-'Indicator Date hidden'!F150)</f>
        <v>0</v>
      </c>
      <c r="F149" s="25">
        <f>IF('Indicator Date hidden'!G150="x","x",$F$2-'Indicator Date hidden'!G150)</f>
        <v>0</v>
      </c>
      <c r="G149" s="25">
        <f>IF('Indicator Date hidden'!H150="x","x",$G$2-'Indicator Date hidden'!H150)</f>
        <v>0</v>
      </c>
      <c r="H149" s="25">
        <f>IF('Indicator Date hidden'!I150="x","x",$H$2-'Indicator Date hidden'!I150)</f>
        <v>0</v>
      </c>
      <c r="I149" s="25">
        <f>IF('Indicator Date hidden'!J150="x","x",$I$2-'Indicator Date hidden'!J150)</f>
        <v>0</v>
      </c>
      <c r="J149" s="25">
        <f>IF('Indicator Date hidden'!K150="x","x",$J$2-'Indicator Date hidden'!K150)</f>
        <v>0</v>
      </c>
      <c r="K149" s="25">
        <f>IF('Indicator Date hidden'!L150="x","x",$K$2-'Indicator Date hidden'!L150)</f>
        <v>0</v>
      </c>
      <c r="L149" s="25">
        <f>IF('Indicator Date hidden'!M150="x","x",$L$2-'Indicator Date hidden'!M150)</f>
        <v>0</v>
      </c>
      <c r="M149" s="25">
        <f>IF('Indicator Date hidden'!N150="x","x",$M$2-'Indicator Date hidden'!N150)</f>
        <v>0</v>
      </c>
      <c r="N149" s="25">
        <f>IF('Indicator Date hidden'!O150="x","x",$N$2-'Indicator Date hidden'!O150)</f>
        <v>0</v>
      </c>
      <c r="O149" s="25">
        <f>IF('Indicator Date hidden'!P150="x","x",$O$2-'Indicator Date hidden'!P150)</f>
        <v>0</v>
      </c>
      <c r="P149" s="25">
        <f>IF('Indicator Date hidden'!Q150="x","x",$P$2-'Indicator Date hidden'!Q150)</f>
        <v>0</v>
      </c>
      <c r="Q149" s="25" t="str">
        <f>IF('Indicator Date hidden'!R150="x","x",$Q$2-'Indicator Date hidden'!R150)</f>
        <v>x</v>
      </c>
      <c r="R149" s="25">
        <f>IF('Indicator Date hidden'!S150="x","x",$R$2-'Indicator Date hidden'!S150)</f>
        <v>0</v>
      </c>
      <c r="S149" s="25">
        <f>IF('Indicator Date hidden'!T150="x","x",$S$2-'Indicator Date hidden'!T150)</f>
        <v>0</v>
      </c>
      <c r="T149" s="25">
        <f>IF('Indicator Date hidden'!U150="x","x",$T$2-'Indicator Date hidden'!U150)</f>
        <v>0</v>
      </c>
      <c r="U149" s="25" t="str">
        <f>IF('Indicator Date hidden'!V150="x","x",$U$2-'Indicator Date hidden'!V150)</f>
        <v>x</v>
      </c>
      <c r="V149" s="25">
        <f>IF('Indicator Date hidden'!W150="x","x",$V$2-'Indicator Date hidden'!W150)</f>
        <v>0</v>
      </c>
      <c r="W149" s="25">
        <f>IF('Indicator Date hidden'!X150="x","x",$W$2-'Indicator Date hidden'!X150)</f>
        <v>9</v>
      </c>
      <c r="X149" s="25">
        <f>IF('Indicator Date hidden'!Y150="x","x",$X$2-'Indicator Date hidden'!Y150)</f>
        <v>2</v>
      </c>
      <c r="Y149" s="25">
        <f>IF('Indicator Date hidden'!Z150="x","x",$Y$2-'Indicator Date hidden'!Z150)</f>
        <v>0</v>
      </c>
      <c r="Z149" s="25">
        <f>IF('Indicator Date hidden'!AA150="x","x",$Z$2-'Indicator Date hidden'!AA150)</f>
        <v>0</v>
      </c>
      <c r="AA149" s="25" t="str">
        <f>IF('Indicator Date hidden'!AB150="x","x",$AA$2-'Indicator Date hidden'!AB150)</f>
        <v>x</v>
      </c>
      <c r="AB149" s="25">
        <f>IF('Indicator Date hidden'!AC150="x","x",$AB$2-'Indicator Date hidden'!AC150)</f>
        <v>0</v>
      </c>
      <c r="AC149" s="25">
        <f>IF('Indicator Date hidden'!AD150="x","x",$AC$2-'Indicator Date hidden'!AD150)</f>
        <v>0</v>
      </c>
      <c r="AD149" s="25">
        <f>IF('Indicator Date hidden'!AE150="x","x",$AD$2-'Indicator Date hidden'!AE150)</f>
        <v>0</v>
      </c>
      <c r="AE149" s="25">
        <f>IF('Indicator Date hidden'!AF150="x","x",$AE$2-'Indicator Date hidden'!AF150)</f>
        <v>0</v>
      </c>
      <c r="AF149" s="25" t="str">
        <f>IF('Indicator Date hidden'!AG150="x","x",$AF$2-'Indicator Date hidden'!AG150)</f>
        <v>x</v>
      </c>
      <c r="AG149" s="25">
        <f>IF('Indicator Date hidden'!AH150="x","x",$AG$2-'Indicator Date hidden'!AH150)</f>
        <v>0</v>
      </c>
      <c r="AH149" s="25">
        <f>IF('Indicator Date hidden'!AI150="x","x",$AH$2-'Indicator Date hidden'!AI150)</f>
        <v>0</v>
      </c>
      <c r="AI149" s="25">
        <f>IF('Indicator Date hidden'!AJ150="x","x",$AI$2-'Indicator Date hidden'!AJ150)</f>
        <v>0</v>
      </c>
      <c r="AJ149" s="25" t="str">
        <f>IF('Indicator Date hidden'!AK150="x","x",$AJ$2-'Indicator Date hidden'!AK150)</f>
        <v>x</v>
      </c>
      <c r="AK149" s="25">
        <f>IF('Indicator Date hidden'!AL150="x","x",$AK$2-'Indicator Date hidden'!AL150)</f>
        <v>1</v>
      </c>
      <c r="AL149" s="25">
        <f>IF('Indicator Date hidden'!AM150="x","x",$AL$2-'Indicator Date hidden'!AM150)</f>
        <v>0</v>
      </c>
      <c r="AM149" s="25">
        <f>IF('Indicator Date hidden'!AN150="x","x",$AM$2-'Indicator Date hidden'!AN150)</f>
        <v>0</v>
      </c>
      <c r="AN149" s="25">
        <f>IF('Indicator Date hidden'!AO150="x","x",$AN$2-'Indicator Date hidden'!AO150)</f>
        <v>0</v>
      </c>
      <c r="AO149" s="25">
        <f>IF('Indicator Date hidden'!AP150="x","x",$AO$2-'Indicator Date hidden'!AP150)</f>
        <v>1</v>
      </c>
      <c r="AP149" s="25">
        <f>IF('Indicator Date hidden'!AQ150="x","x",$AP$2-'Indicator Date hidden'!AQ150)</f>
        <v>0</v>
      </c>
      <c r="AQ149" s="25" t="str">
        <f>IF('Indicator Date hidden'!AR150="x","x",$AQ$2-'Indicator Date hidden'!AR150)</f>
        <v>x</v>
      </c>
      <c r="AR149" s="25">
        <f>IF('Indicator Date hidden'!AS150="x","x",$AR$2-'Indicator Date hidden'!AS150)</f>
        <v>0</v>
      </c>
      <c r="AS149" s="25">
        <f>IF('Indicator Date hidden'!AT150="x","x",$AS$2-'Indicator Date hidden'!AT150)</f>
        <v>0</v>
      </c>
      <c r="AT149" s="25">
        <f>IF('Indicator Date hidden'!AU150="x","x",$AT$2-'Indicator Date hidden'!AU150)</f>
        <v>0</v>
      </c>
      <c r="AU149" s="25">
        <f>IF('Indicator Date hidden'!AV150="x","x",$AU$2-'Indicator Date hidden'!AV150)</f>
        <v>1</v>
      </c>
      <c r="AV149" s="25">
        <f>IF('Indicator Date hidden'!AW150="x","x",$AV$2-'Indicator Date hidden'!AW150)</f>
        <v>0</v>
      </c>
      <c r="AW149" s="25">
        <f>IF('Indicator Date hidden'!AX150="x","x",$AW$2-'Indicator Date hidden'!AX150)</f>
        <v>0</v>
      </c>
      <c r="AX149" s="25">
        <f>IF('Indicator Date hidden'!AY150="x","x",$AX$2-'Indicator Date hidden'!AY150)</f>
        <v>0</v>
      </c>
      <c r="AY149" s="25">
        <f>IF('Indicator Date hidden'!AZ150="x","x",$AY$2-'Indicator Date hidden'!AZ150)</f>
        <v>0</v>
      </c>
      <c r="AZ149" s="25">
        <f>IF('Indicator Date hidden'!BA150="x","x",$AZ$2-'Indicator Date hidden'!BA150)</f>
        <v>0</v>
      </c>
      <c r="BA149">
        <f t="shared" si="20"/>
        <v>14</v>
      </c>
      <c r="BB149" s="26">
        <f t="shared" si="21"/>
        <v>0.31111111111111112</v>
      </c>
      <c r="BC149">
        <f t="shared" si="22"/>
        <v>5</v>
      </c>
      <c r="BD149" s="26">
        <f t="shared" si="23"/>
        <v>1.3633654800158193</v>
      </c>
      <c r="BE149" s="28">
        <f t="shared" si="24"/>
        <v>0</v>
      </c>
    </row>
    <row r="150" spans="1:57" x14ac:dyDescent="0.35">
      <c r="A150" t="s">
        <v>10370</v>
      </c>
      <c r="B150" s="25">
        <f>IF('Indicator Date hidden'!C151="x","x",$B$2-'Indicator Date hidden'!C151)</f>
        <v>0</v>
      </c>
      <c r="C150" s="25">
        <f>IF('Indicator Date hidden'!D151="x","x",$C$2-'Indicator Date hidden'!D151)</f>
        <v>0</v>
      </c>
      <c r="D150" s="25">
        <f>IF('Indicator Date hidden'!E151="x","x",$D$2-'Indicator Date hidden'!E151)</f>
        <v>0</v>
      </c>
      <c r="E150" s="25">
        <f>IF('Indicator Date hidden'!F151="x","x",$E$2-'Indicator Date hidden'!F151)</f>
        <v>0</v>
      </c>
      <c r="F150" s="25">
        <f>IF('Indicator Date hidden'!G151="x","x",$F$2-'Indicator Date hidden'!G151)</f>
        <v>0</v>
      </c>
      <c r="G150" s="25">
        <f>IF('Indicator Date hidden'!H151="x","x",$G$2-'Indicator Date hidden'!H151)</f>
        <v>0</v>
      </c>
      <c r="H150" s="25">
        <f>IF('Indicator Date hidden'!I151="x","x",$H$2-'Indicator Date hidden'!I151)</f>
        <v>0</v>
      </c>
      <c r="I150" s="25">
        <f>IF('Indicator Date hidden'!J151="x","x",$I$2-'Indicator Date hidden'!J151)</f>
        <v>0</v>
      </c>
      <c r="J150" s="25">
        <f>IF('Indicator Date hidden'!K151="x","x",$J$2-'Indicator Date hidden'!K151)</f>
        <v>0</v>
      </c>
      <c r="K150" s="25">
        <f>IF('Indicator Date hidden'!L151="x","x",$K$2-'Indicator Date hidden'!L151)</f>
        <v>0</v>
      </c>
      <c r="L150" s="25">
        <f>IF('Indicator Date hidden'!M151="x","x",$L$2-'Indicator Date hidden'!M151)</f>
        <v>0</v>
      </c>
      <c r="M150" s="25">
        <f>IF('Indicator Date hidden'!N151="x","x",$M$2-'Indicator Date hidden'!N151)</f>
        <v>0</v>
      </c>
      <c r="N150" s="25">
        <f>IF('Indicator Date hidden'!O151="x","x",$N$2-'Indicator Date hidden'!O151)</f>
        <v>0</v>
      </c>
      <c r="O150" s="25">
        <f>IF('Indicator Date hidden'!P151="x","x",$O$2-'Indicator Date hidden'!P151)</f>
        <v>0</v>
      </c>
      <c r="P150" s="25">
        <f>IF('Indicator Date hidden'!Q151="x","x",$P$2-'Indicator Date hidden'!Q151)</f>
        <v>0</v>
      </c>
      <c r="Q150" s="25">
        <f>IF('Indicator Date hidden'!R151="x","x",$Q$2-'Indicator Date hidden'!R151)</f>
        <v>0</v>
      </c>
      <c r="R150" s="25">
        <f>IF('Indicator Date hidden'!S151="x","x",$R$2-'Indicator Date hidden'!S151)</f>
        <v>0</v>
      </c>
      <c r="S150" s="25">
        <f>IF('Indicator Date hidden'!T151="x","x",$S$2-'Indicator Date hidden'!T151)</f>
        <v>0</v>
      </c>
      <c r="T150" s="25">
        <f>IF('Indicator Date hidden'!U151="x","x",$T$2-'Indicator Date hidden'!U151)</f>
        <v>0</v>
      </c>
      <c r="U150" s="25">
        <f>IF('Indicator Date hidden'!V151="x","x",$U$2-'Indicator Date hidden'!V151)</f>
        <v>0</v>
      </c>
      <c r="V150" s="25">
        <f>IF('Indicator Date hidden'!W151="x","x",$V$2-'Indicator Date hidden'!W151)</f>
        <v>0</v>
      </c>
      <c r="W150" s="25">
        <f>IF('Indicator Date hidden'!X151="x","x",$W$2-'Indicator Date hidden'!X151)</f>
        <v>0</v>
      </c>
      <c r="X150" s="25">
        <f>IF('Indicator Date hidden'!Y151="x","x",$X$2-'Indicator Date hidden'!Y151)</f>
        <v>4</v>
      </c>
      <c r="Y150" s="25">
        <f>IF('Indicator Date hidden'!Z151="x","x",$Y$2-'Indicator Date hidden'!Z151)</f>
        <v>0</v>
      </c>
      <c r="Z150" s="25">
        <f>IF('Indicator Date hidden'!AA151="x","x",$Z$2-'Indicator Date hidden'!AA151)</f>
        <v>0</v>
      </c>
      <c r="AA150" s="25">
        <f>IF('Indicator Date hidden'!AB151="x","x",$AA$2-'Indicator Date hidden'!AB151)</f>
        <v>0</v>
      </c>
      <c r="AB150" s="25">
        <f>IF('Indicator Date hidden'!AC151="x","x",$AB$2-'Indicator Date hidden'!AC151)</f>
        <v>0</v>
      </c>
      <c r="AC150" s="25">
        <f>IF('Indicator Date hidden'!AD151="x","x",$AC$2-'Indicator Date hidden'!AD151)</f>
        <v>0</v>
      </c>
      <c r="AD150" s="25">
        <f>IF('Indicator Date hidden'!AE151="x","x",$AD$2-'Indicator Date hidden'!AE151)</f>
        <v>0</v>
      </c>
      <c r="AE150" s="25">
        <f>IF('Indicator Date hidden'!AF151="x","x",$AE$2-'Indicator Date hidden'!AF151)</f>
        <v>0</v>
      </c>
      <c r="AF150" s="25">
        <f>IF('Indicator Date hidden'!AG151="x","x",$AF$2-'Indicator Date hidden'!AG151)</f>
        <v>2</v>
      </c>
      <c r="AG150" s="25">
        <f>IF('Indicator Date hidden'!AH151="x","x",$AG$2-'Indicator Date hidden'!AH151)</f>
        <v>0</v>
      </c>
      <c r="AH150" s="25">
        <f>IF('Indicator Date hidden'!AI151="x","x",$AH$2-'Indicator Date hidden'!AI151)</f>
        <v>0</v>
      </c>
      <c r="AI150" s="25">
        <f>IF('Indicator Date hidden'!AJ151="x","x",$AI$2-'Indicator Date hidden'!AJ151)</f>
        <v>0</v>
      </c>
      <c r="AJ150" s="25">
        <f>IF('Indicator Date hidden'!AK151="x","x",$AJ$2-'Indicator Date hidden'!AK151)</f>
        <v>1</v>
      </c>
      <c r="AK150" s="25">
        <f>IF('Indicator Date hidden'!AL151="x","x",$AK$2-'Indicator Date hidden'!AL151)</f>
        <v>1</v>
      </c>
      <c r="AL150" s="25">
        <f>IF('Indicator Date hidden'!AM151="x","x",$AL$2-'Indicator Date hidden'!AM151)</f>
        <v>0</v>
      </c>
      <c r="AM150" s="25">
        <f>IF('Indicator Date hidden'!AN151="x","x",$AM$2-'Indicator Date hidden'!AN151)</f>
        <v>0</v>
      </c>
      <c r="AN150" s="25">
        <f>IF('Indicator Date hidden'!AO151="x","x",$AN$2-'Indicator Date hidden'!AO151)</f>
        <v>0</v>
      </c>
      <c r="AO150" s="25">
        <f>IF('Indicator Date hidden'!AP151="x","x",$AO$2-'Indicator Date hidden'!AP151)</f>
        <v>0</v>
      </c>
      <c r="AP150" s="25">
        <f>IF('Indicator Date hidden'!AQ151="x","x",$AP$2-'Indicator Date hidden'!AQ151)</f>
        <v>0</v>
      </c>
      <c r="AQ150" s="25">
        <f>IF('Indicator Date hidden'!AR151="x","x",$AQ$2-'Indicator Date hidden'!AR151)</f>
        <v>0</v>
      </c>
      <c r="AR150" s="25">
        <f>IF('Indicator Date hidden'!AS151="x","x",$AR$2-'Indicator Date hidden'!AS151)</f>
        <v>0</v>
      </c>
      <c r="AS150" s="25">
        <f>IF('Indicator Date hidden'!AT151="x","x",$AS$2-'Indicator Date hidden'!AT151)</f>
        <v>0</v>
      </c>
      <c r="AT150" s="25">
        <f>IF('Indicator Date hidden'!AU151="x","x",$AT$2-'Indicator Date hidden'!AU151)</f>
        <v>0</v>
      </c>
      <c r="AU150" s="25">
        <f>IF('Indicator Date hidden'!AV151="x","x",$AU$2-'Indicator Date hidden'!AV151)</f>
        <v>1</v>
      </c>
      <c r="AV150" s="25">
        <f>IF('Indicator Date hidden'!AW151="x","x",$AV$2-'Indicator Date hidden'!AW151)</f>
        <v>0</v>
      </c>
      <c r="AW150" s="25">
        <f>IF('Indicator Date hidden'!AX151="x","x",$AW$2-'Indicator Date hidden'!AX151)</f>
        <v>0</v>
      </c>
      <c r="AX150" s="25">
        <f>IF('Indicator Date hidden'!AY151="x","x",$AX$2-'Indicator Date hidden'!AY151)</f>
        <v>0</v>
      </c>
      <c r="AY150" s="25">
        <f>IF('Indicator Date hidden'!AZ151="x","x",$AY$2-'Indicator Date hidden'!AZ151)</f>
        <v>0</v>
      </c>
      <c r="AZ150" s="25">
        <f>IF('Indicator Date hidden'!BA151="x","x",$AZ$2-'Indicator Date hidden'!BA151)</f>
        <v>0</v>
      </c>
      <c r="BA150">
        <f t="shared" si="20"/>
        <v>9</v>
      </c>
      <c r="BB150" s="26">
        <f t="shared" si="21"/>
        <v>0.17647058823529413</v>
      </c>
      <c r="BC150">
        <f t="shared" si="22"/>
        <v>5</v>
      </c>
      <c r="BD150" s="26">
        <f t="shared" si="23"/>
        <v>0.64794947615130605</v>
      </c>
      <c r="BE150" s="28">
        <f t="shared" si="24"/>
        <v>0</v>
      </c>
    </row>
    <row r="151" spans="1:57" x14ac:dyDescent="0.35">
      <c r="A151" t="s">
        <v>10382</v>
      </c>
      <c r="B151" s="25">
        <f>IF('Indicator Date hidden'!C152="x","x",$B$2-'Indicator Date hidden'!C152)</f>
        <v>0</v>
      </c>
      <c r="C151" s="25">
        <f>IF('Indicator Date hidden'!D152="x","x",$C$2-'Indicator Date hidden'!D152)</f>
        <v>0</v>
      </c>
      <c r="D151" s="25">
        <f>IF('Indicator Date hidden'!E152="x","x",$D$2-'Indicator Date hidden'!E152)</f>
        <v>0</v>
      </c>
      <c r="E151" s="25">
        <f>IF('Indicator Date hidden'!F152="x","x",$E$2-'Indicator Date hidden'!F152)</f>
        <v>0</v>
      </c>
      <c r="F151" s="25">
        <f>IF('Indicator Date hidden'!G152="x","x",$F$2-'Indicator Date hidden'!G152)</f>
        <v>0</v>
      </c>
      <c r="G151" s="25">
        <f>IF('Indicator Date hidden'!H152="x","x",$G$2-'Indicator Date hidden'!H152)</f>
        <v>0</v>
      </c>
      <c r="H151" s="25">
        <f>IF('Indicator Date hidden'!I152="x","x",$H$2-'Indicator Date hidden'!I152)</f>
        <v>0</v>
      </c>
      <c r="I151" s="25">
        <f>IF('Indicator Date hidden'!J152="x","x",$I$2-'Indicator Date hidden'!J152)</f>
        <v>0</v>
      </c>
      <c r="J151" s="25">
        <f>IF('Indicator Date hidden'!K152="x","x",$J$2-'Indicator Date hidden'!K152)</f>
        <v>0</v>
      </c>
      <c r="K151" s="25">
        <f>IF('Indicator Date hidden'!L152="x","x",$K$2-'Indicator Date hidden'!L152)</f>
        <v>0</v>
      </c>
      <c r="L151" s="25">
        <f>IF('Indicator Date hidden'!M152="x","x",$L$2-'Indicator Date hidden'!M152)</f>
        <v>0</v>
      </c>
      <c r="M151" s="25">
        <f>IF('Indicator Date hidden'!N152="x","x",$M$2-'Indicator Date hidden'!N152)</f>
        <v>0</v>
      </c>
      <c r="N151" s="25">
        <f>IF('Indicator Date hidden'!O152="x","x",$N$2-'Indicator Date hidden'!O152)</f>
        <v>0</v>
      </c>
      <c r="O151" s="25">
        <f>IF('Indicator Date hidden'!P152="x","x",$O$2-'Indicator Date hidden'!P152)</f>
        <v>0</v>
      </c>
      <c r="P151" s="25">
        <f>IF('Indicator Date hidden'!Q152="x","x",$P$2-'Indicator Date hidden'!Q152)</f>
        <v>0</v>
      </c>
      <c r="Q151" s="25">
        <f>IF('Indicator Date hidden'!R152="x","x",$Q$2-'Indicator Date hidden'!R152)</f>
        <v>0</v>
      </c>
      <c r="R151" s="25">
        <f>IF('Indicator Date hidden'!S152="x","x",$R$2-'Indicator Date hidden'!S152)</f>
        <v>0</v>
      </c>
      <c r="S151" s="25">
        <f>IF('Indicator Date hidden'!T152="x","x",$S$2-'Indicator Date hidden'!T152)</f>
        <v>0</v>
      </c>
      <c r="T151" s="25">
        <f>IF('Indicator Date hidden'!U152="x","x",$T$2-'Indicator Date hidden'!U152)</f>
        <v>0</v>
      </c>
      <c r="U151" s="25">
        <f>IF('Indicator Date hidden'!V152="x","x",$U$2-'Indicator Date hidden'!V152)</f>
        <v>0</v>
      </c>
      <c r="V151" s="25">
        <f>IF('Indicator Date hidden'!W152="x","x",$V$2-'Indicator Date hidden'!W152)</f>
        <v>0</v>
      </c>
      <c r="W151" s="25">
        <f>IF('Indicator Date hidden'!X152="x","x",$W$2-'Indicator Date hidden'!X152)</f>
        <v>0</v>
      </c>
      <c r="X151" s="25">
        <f>IF('Indicator Date hidden'!Y152="x","x",$X$2-'Indicator Date hidden'!Y152)</f>
        <v>4</v>
      </c>
      <c r="Y151" s="25">
        <f>IF('Indicator Date hidden'!Z152="x","x",$Y$2-'Indicator Date hidden'!Z152)</f>
        <v>0</v>
      </c>
      <c r="Z151" s="25">
        <f>IF('Indicator Date hidden'!AA152="x","x",$Z$2-'Indicator Date hidden'!AA152)</f>
        <v>0</v>
      </c>
      <c r="AA151" s="25">
        <f>IF('Indicator Date hidden'!AB152="x","x",$AA$2-'Indicator Date hidden'!AB152)</f>
        <v>1</v>
      </c>
      <c r="AB151" s="25">
        <f>IF('Indicator Date hidden'!AC152="x","x",$AB$2-'Indicator Date hidden'!AC152)</f>
        <v>0</v>
      </c>
      <c r="AC151" s="25">
        <f>IF('Indicator Date hidden'!AD152="x","x",$AC$2-'Indicator Date hidden'!AD152)</f>
        <v>0</v>
      </c>
      <c r="AD151" s="25" t="str">
        <f>IF('Indicator Date hidden'!AE152="x","x",$AD$2-'Indicator Date hidden'!AE152)</f>
        <v>x</v>
      </c>
      <c r="AE151" s="25">
        <f>IF('Indicator Date hidden'!AF152="x","x",$AE$2-'Indicator Date hidden'!AF152)</f>
        <v>0</v>
      </c>
      <c r="AF151" s="25">
        <f>IF('Indicator Date hidden'!AG152="x","x",$AF$2-'Indicator Date hidden'!AG152)</f>
        <v>3</v>
      </c>
      <c r="AG151" s="25">
        <f>IF('Indicator Date hidden'!AH152="x","x",$AG$2-'Indicator Date hidden'!AH152)</f>
        <v>0</v>
      </c>
      <c r="AH151" s="25">
        <f>IF('Indicator Date hidden'!AI152="x","x",$AH$2-'Indicator Date hidden'!AI152)</f>
        <v>0</v>
      </c>
      <c r="AI151" s="25">
        <f>IF('Indicator Date hidden'!AJ152="x","x",$AI$2-'Indicator Date hidden'!AJ152)</f>
        <v>0</v>
      </c>
      <c r="AJ151" s="25" t="str">
        <f>IF('Indicator Date hidden'!AK152="x","x",$AJ$2-'Indicator Date hidden'!AK152)</f>
        <v>x</v>
      </c>
      <c r="AK151" s="25">
        <f>IF('Indicator Date hidden'!AL152="x","x",$AK$2-'Indicator Date hidden'!AL152)</f>
        <v>1</v>
      </c>
      <c r="AL151" s="25">
        <f>IF('Indicator Date hidden'!AM152="x","x",$AL$2-'Indicator Date hidden'!AM152)</f>
        <v>0</v>
      </c>
      <c r="AM151" s="25">
        <f>IF('Indicator Date hidden'!AN152="x","x",$AM$2-'Indicator Date hidden'!AN152)</f>
        <v>0</v>
      </c>
      <c r="AN151" s="25">
        <f>IF('Indicator Date hidden'!AO152="x","x",$AN$2-'Indicator Date hidden'!AO152)</f>
        <v>0</v>
      </c>
      <c r="AO151" s="25" t="str">
        <f>IF('Indicator Date hidden'!AP152="x","x",$AO$2-'Indicator Date hidden'!AP152)</f>
        <v>x</v>
      </c>
      <c r="AP151" s="25">
        <f>IF('Indicator Date hidden'!AQ152="x","x",$AP$2-'Indicator Date hidden'!AQ152)</f>
        <v>2</v>
      </c>
      <c r="AQ151" s="25">
        <f>IF('Indicator Date hidden'!AR152="x","x",$AQ$2-'Indicator Date hidden'!AR152)</f>
        <v>0</v>
      </c>
      <c r="AR151" s="25">
        <f>IF('Indicator Date hidden'!AS152="x","x",$AR$2-'Indicator Date hidden'!AS152)</f>
        <v>0</v>
      </c>
      <c r="AS151" s="25">
        <f>IF('Indicator Date hidden'!AT152="x","x",$AS$2-'Indicator Date hidden'!AT152)</f>
        <v>0</v>
      </c>
      <c r="AT151" s="25">
        <f>IF('Indicator Date hidden'!AU152="x","x",$AT$2-'Indicator Date hidden'!AU152)</f>
        <v>0</v>
      </c>
      <c r="AU151" s="25">
        <f>IF('Indicator Date hidden'!AV152="x","x",$AU$2-'Indicator Date hidden'!AV152)</f>
        <v>3</v>
      </c>
      <c r="AV151" s="25">
        <f>IF('Indicator Date hidden'!AW152="x","x",$AV$2-'Indicator Date hidden'!AW152)</f>
        <v>0</v>
      </c>
      <c r="AW151" s="25">
        <f>IF('Indicator Date hidden'!AX152="x","x",$AW$2-'Indicator Date hidden'!AX152)</f>
        <v>0</v>
      </c>
      <c r="AX151" s="25">
        <f>IF('Indicator Date hidden'!AY152="x","x",$AX$2-'Indicator Date hidden'!AY152)</f>
        <v>0</v>
      </c>
      <c r="AY151" s="25">
        <f>IF('Indicator Date hidden'!AZ152="x","x",$AY$2-'Indicator Date hidden'!AZ152)</f>
        <v>0</v>
      </c>
      <c r="AZ151" s="25">
        <f>IF('Indicator Date hidden'!BA152="x","x",$AZ$2-'Indicator Date hidden'!BA152)</f>
        <v>0</v>
      </c>
      <c r="BA151">
        <f t="shared" si="20"/>
        <v>14</v>
      </c>
      <c r="BB151" s="26">
        <f t="shared" si="21"/>
        <v>0.29166666666666669</v>
      </c>
      <c r="BC151">
        <f t="shared" si="22"/>
        <v>6</v>
      </c>
      <c r="BD151" s="26">
        <f t="shared" si="23"/>
        <v>0.86502247883444561</v>
      </c>
      <c r="BE151" s="28">
        <f t="shared" si="24"/>
        <v>0</v>
      </c>
    </row>
    <row r="152" spans="1:57" x14ac:dyDescent="0.35">
      <c r="A152" t="s">
        <v>10395</v>
      </c>
      <c r="B152" s="25">
        <f>IF('Indicator Date hidden'!C153="x","x",$B$2-'Indicator Date hidden'!C153)</f>
        <v>0</v>
      </c>
      <c r="C152" s="25">
        <f>IF('Indicator Date hidden'!D153="x","x",$C$2-'Indicator Date hidden'!D153)</f>
        <v>0</v>
      </c>
      <c r="D152" s="25">
        <f>IF('Indicator Date hidden'!E153="x","x",$D$2-'Indicator Date hidden'!E153)</f>
        <v>0</v>
      </c>
      <c r="E152" s="25">
        <f>IF('Indicator Date hidden'!F153="x","x",$E$2-'Indicator Date hidden'!F153)</f>
        <v>0</v>
      </c>
      <c r="F152" s="25">
        <f>IF('Indicator Date hidden'!G153="x","x",$F$2-'Indicator Date hidden'!G153)</f>
        <v>0</v>
      </c>
      <c r="G152" s="25">
        <f>IF('Indicator Date hidden'!H153="x","x",$G$2-'Indicator Date hidden'!H153)</f>
        <v>0</v>
      </c>
      <c r="H152" s="25">
        <f>IF('Indicator Date hidden'!I153="x","x",$H$2-'Indicator Date hidden'!I153)</f>
        <v>0</v>
      </c>
      <c r="I152" s="25">
        <f>IF('Indicator Date hidden'!J153="x","x",$I$2-'Indicator Date hidden'!J153)</f>
        <v>0</v>
      </c>
      <c r="J152" s="25">
        <f>IF('Indicator Date hidden'!K153="x","x",$J$2-'Indicator Date hidden'!K153)</f>
        <v>0</v>
      </c>
      <c r="K152" s="25">
        <f>IF('Indicator Date hidden'!L153="x","x",$K$2-'Indicator Date hidden'!L153)</f>
        <v>0</v>
      </c>
      <c r="L152" s="25">
        <f>IF('Indicator Date hidden'!M153="x","x",$L$2-'Indicator Date hidden'!M153)</f>
        <v>0</v>
      </c>
      <c r="M152" s="25">
        <f>IF('Indicator Date hidden'!N153="x","x",$M$2-'Indicator Date hidden'!N153)</f>
        <v>0</v>
      </c>
      <c r="N152" s="25">
        <f>IF('Indicator Date hidden'!O153="x","x",$N$2-'Indicator Date hidden'!O153)</f>
        <v>0</v>
      </c>
      <c r="O152" s="25">
        <f>IF('Indicator Date hidden'!P153="x","x",$O$2-'Indicator Date hidden'!P153)</f>
        <v>0</v>
      </c>
      <c r="P152" s="25">
        <f>IF('Indicator Date hidden'!Q153="x","x",$P$2-'Indicator Date hidden'!Q153)</f>
        <v>0</v>
      </c>
      <c r="Q152" s="25" t="str">
        <f>IF('Indicator Date hidden'!R153="x","x",$Q$2-'Indicator Date hidden'!R153)</f>
        <v>x</v>
      </c>
      <c r="R152" s="25">
        <f>IF('Indicator Date hidden'!S153="x","x",$R$2-'Indicator Date hidden'!S153)</f>
        <v>0</v>
      </c>
      <c r="S152" s="25">
        <f>IF('Indicator Date hidden'!T153="x","x",$S$2-'Indicator Date hidden'!T153)</f>
        <v>0</v>
      </c>
      <c r="T152" s="25">
        <f>IF('Indicator Date hidden'!U153="x","x",$T$2-'Indicator Date hidden'!U153)</f>
        <v>0</v>
      </c>
      <c r="U152" s="25">
        <f>IF('Indicator Date hidden'!V153="x","x",$U$2-'Indicator Date hidden'!V153)</f>
        <v>0</v>
      </c>
      <c r="V152" s="25">
        <f>IF('Indicator Date hidden'!W153="x","x",$V$2-'Indicator Date hidden'!W153)</f>
        <v>0</v>
      </c>
      <c r="W152" s="25">
        <f>IF('Indicator Date hidden'!X153="x","x",$W$2-'Indicator Date hidden'!X153)</f>
        <v>2</v>
      </c>
      <c r="X152" s="25">
        <f>IF('Indicator Date hidden'!Y153="x","x",$X$2-'Indicator Date hidden'!Y153)</f>
        <v>2</v>
      </c>
      <c r="Y152" s="25">
        <f>IF('Indicator Date hidden'!Z153="x","x",$Y$2-'Indicator Date hidden'!Z153)</f>
        <v>0</v>
      </c>
      <c r="Z152" s="25">
        <f>IF('Indicator Date hidden'!AA153="x","x",$Z$2-'Indicator Date hidden'!AA153)</f>
        <v>0</v>
      </c>
      <c r="AA152" s="25" t="str">
        <f>IF('Indicator Date hidden'!AB153="x","x",$AA$2-'Indicator Date hidden'!AB153)</f>
        <v>x</v>
      </c>
      <c r="AB152" s="25">
        <f>IF('Indicator Date hidden'!AC153="x","x",$AB$2-'Indicator Date hidden'!AC153)</f>
        <v>0</v>
      </c>
      <c r="AC152" s="25">
        <f>IF('Indicator Date hidden'!AD153="x","x",$AC$2-'Indicator Date hidden'!AD153)</f>
        <v>0</v>
      </c>
      <c r="AD152" s="25" t="str">
        <f>IF('Indicator Date hidden'!AE153="x","x",$AD$2-'Indicator Date hidden'!AE153)</f>
        <v>x</v>
      </c>
      <c r="AE152" s="25" t="str">
        <f>IF('Indicator Date hidden'!AF153="x","x",$AE$2-'Indicator Date hidden'!AF153)</f>
        <v>x</v>
      </c>
      <c r="AF152" s="25">
        <f>IF('Indicator Date hidden'!AG153="x","x",$AF$2-'Indicator Date hidden'!AG153)</f>
        <v>7</v>
      </c>
      <c r="AG152" s="25">
        <f>IF('Indicator Date hidden'!AH153="x","x",$AG$2-'Indicator Date hidden'!AH153)</f>
        <v>0</v>
      </c>
      <c r="AH152" s="25">
        <f>IF('Indicator Date hidden'!AI153="x","x",$AH$2-'Indicator Date hidden'!AI153)</f>
        <v>0</v>
      </c>
      <c r="AI152" s="25">
        <f>IF('Indicator Date hidden'!AJ153="x","x",$AI$2-'Indicator Date hidden'!AJ153)</f>
        <v>0</v>
      </c>
      <c r="AJ152" s="25" t="str">
        <f>IF('Indicator Date hidden'!AK153="x","x",$AJ$2-'Indicator Date hidden'!AK153)</f>
        <v>x</v>
      </c>
      <c r="AK152" s="25" t="str">
        <f>IF('Indicator Date hidden'!AL153="x","x",$AK$2-'Indicator Date hidden'!AL153)</f>
        <v>x</v>
      </c>
      <c r="AL152" s="25">
        <f>IF('Indicator Date hidden'!AM153="x","x",$AL$2-'Indicator Date hidden'!AM153)</f>
        <v>0</v>
      </c>
      <c r="AM152" s="25">
        <f>IF('Indicator Date hidden'!AN153="x","x",$AM$2-'Indicator Date hidden'!AN153)</f>
        <v>0</v>
      </c>
      <c r="AN152" s="25">
        <f>IF('Indicator Date hidden'!AO153="x","x",$AN$2-'Indicator Date hidden'!AO153)</f>
        <v>0</v>
      </c>
      <c r="AO152" s="25">
        <f>IF('Indicator Date hidden'!AP153="x","x",$AO$2-'Indicator Date hidden'!AP153)</f>
        <v>1</v>
      </c>
      <c r="AP152" s="25">
        <f>IF('Indicator Date hidden'!AQ153="x","x",$AP$2-'Indicator Date hidden'!AQ153)</f>
        <v>1</v>
      </c>
      <c r="AQ152" s="25">
        <f>IF('Indicator Date hidden'!AR153="x","x",$AQ$2-'Indicator Date hidden'!AR153)</f>
        <v>0</v>
      </c>
      <c r="AR152" s="25">
        <f>IF('Indicator Date hidden'!AS153="x","x",$AR$2-'Indicator Date hidden'!AS153)</f>
        <v>0</v>
      </c>
      <c r="AS152" s="25">
        <f>IF('Indicator Date hidden'!AT153="x","x",$AS$2-'Indicator Date hidden'!AT153)</f>
        <v>0</v>
      </c>
      <c r="AT152" s="25">
        <f>IF('Indicator Date hidden'!AU153="x","x",$AT$2-'Indicator Date hidden'!AU153)</f>
        <v>0</v>
      </c>
      <c r="AU152" s="25">
        <f>IF('Indicator Date hidden'!AV153="x","x",$AU$2-'Indicator Date hidden'!AV153)</f>
        <v>4</v>
      </c>
      <c r="AV152" s="25">
        <f>IF('Indicator Date hidden'!AW153="x","x",$AV$2-'Indicator Date hidden'!AW153)</f>
        <v>0</v>
      </c>
      <c r="AW152" s="25">
        <f>IF('Indicator Date hidden'!AX153="x","x",$AW$2-'Indicator Date hidden'!AX153)</f>
        <v>0</v>
      </c>
      <c r="AX152" s="25">
        <f>IF('Indicator Date hidden'!AY153="x","x",$AX$2-'Indicator Date hidden'!AY153)</f>
        <v>0</v>
      </c>
      <c r="AY152" s="25">
        <f>IF('Indicator Date hidden'!AZ153="x","x",$AY$2-'Indicator Date hidden'!AZ153)</f>
        <v>0</v>
      </c>
      <c r="AZ152" s="25">
        <f>IF('Indicator Date hidden'!BA153="x","x",$AZ$2-'Indicator Date hidden'!BA153)</f>
        <v>0</v>
      </c>
      <c r="BA152">
        <f t="shared" si="20"/>
        <v>17</v>
      </c>
      <c r="BB152" s="26">
        <f t="shared" si="21"/>
        <v>0.37777777777777777</v>
      </c>
      <c r="BC152">
        <f t="shared" si="22"/>
        <v>6</v>
      </c>
      <c r="BD152" s="26">
        <f t="shared" si="23"/>
        <v>1.2344839477627689</v>
      </c>
      <c r="BE152" s="28">
        <f t="shared" si="24"/>
        <v>0</v>
      </c>
    </row>
    <row r="153" spans="1:57" x14ac:dyDescent="0.35">
      <c r="A153" t="s">
        <v>10376</v>
      </c>
      <c r="B153" s="25">
        <f>IF('Indicator Date hidden'!C154="x","x",$B$2-'Indicator Date hidden'!C154)</f>
        <v>0</v>
      </c>
      <c r="C153" s="25">
        <f>IF('Indicator Date hidden'!D154="x","x",$C$2-'Indicator Date hidden'!D154)</f>
        <v>0</v>
      </c>
      <c r="D153" s="25">
        <f>IF('Indicator Date hidden'!E154="x","x",$D$2-'Indicator Date hidden'!E154)</f>
        <v>0</v>
      </c>
      <c r="E153" s="25">
        <f>IF('Indicator Date hidden'!F154="x","x",$E$2-'Indicator Date hidden'!F154)</f>
        <v>0</v>
      </c>
      <c r="F153" s="25">
        <f>IF('Indicator Date hidden'!G154="x","x",$F$2-'Indicator Date hidden'!G154)</f>
        <v>0</v>
      </c>
      <c r="G153" s="25">
        <f>IF('Indicator Date hidden'!H154="x","x",$G$2-'Indicator Date hidden'!H154)</f>
        <v>0</v>
      </c>
      <c r="H153" s="25">
        <f>IF('Indicator Date hidden'!I154="x","x",$H$2-'Indicator Date hidden'!I154)</f>
        <v>0</v>
      </c>
      <c r="I153" s="25">
        <f>IF('Indicator Date hidden'!J154="x","x",$I$2-'Indicator Date hidden'!J154)</f>
        <v>0</v>
      </c>
      <c r="J153" s="25">
        <f>IF('Indicator Date hidden'!K154="x","x",$J$2-'Indicator Date hidden'!K154)</f>
        <v>0</v>
      </c>
      <c r="K153" s="25">
        <f>IF('Indicator Date hidden'!L154="x","x",$K$2-'Indicator Date hidden'!L154)</f>
        <v>0</v>
      </c>
      <c r="L153" s="25">
        <f>IF('Indicator Date hidden'!M154="x","x",$L$2-'Indicator Date hidden'!M154)</f>
        <v>0</v>
      </c>
      <c r="M153" s="25">
        <f>IF('Indicator Date hidden'!N154="x","x",$M$2-'Indicator Date hidden'!N154)</f>
        <v>0</v>
      </c>
      <c r="N153" s="25">
        <f>IF('Indicator Date hidden'!O154="x","x",$N$2-'Indicator Date hidden'!O154)</f>
        <v>0</v>
      </c>
      <c r="O153" s="25">
        <f>IF('Indicator Date hidden'!P154="x","x",$O$2-'Indicator Date hidden'!P154)</f>
        <v>0</v>
      </c>
      <c r="P153" s="25">
        <f>IF('Indicator Date hidden'!Q154="x","x",$P$2-'Indicator Date hidden'!Q154)</f>
        <v>0</v>
      </c>
      <c r="Q153" s="25">
        <f>IF('Indicator Date hidden'!R154="x","x",$Q$2-'Indicator Date hidden'!R154)</f>
        <v>1</v>
      </c>
      <c r="R153" s="25">
        <f>IF('Indicator Date hidden'!S154="x","x",$R$2-'Indicator Date hidden'!S154)</f>
        <v>0</v>
      </c>
      <c r="S153" s="25">
        <f>IF('Indicator Date hidden'!T154="x","x",$S$2-'Indicator Date hidden'!T154)</f>
        <v>0</v>
      </c>
      <c r="T153" s="25">
        <f>IF('Indicator Date hidden'!U154="x","x",$T$2-'Indicator Date hidden'!U154)</f>
        <v>0</v>
      </c>
      <c r="U153" s="25">
        <f>IF('Indicator Date hidden'!V154="x","x",$U$2-'Indicator Date hidden'!V154)</f>
        <v>0</v>
      </c>
      <c r="V153" s="25">
        <f>IF('Indicator Date hidden'!W154="x","x",$V$2-'Indicator Date hidden'!W154)</f>
        <v>0</v>
      </c>
      <c r="W153" s="25">
        <f>IF('Indicator Date hidden'!X154="x","x",$W$2-'Indicator Date hidden'!X154)</f>
        <v>1</v>
      </c>
      <c r="X153" s="25">
        <f>IF('Indicator Date hidden'!Y154="x","x",$X$2-'Indicator Date hidden'!Y154)</f>
        <v>4</v>
      </c>
      <c r="Y153" s="25">
        <f>IF('Indicator Date hidden'!Z154="x","x",$Y$2-'Indicator Date hidden'!Z154)</f>
        <v>0</v>
      </c>
      <c r="Z153" s="25">
        <f>IF('Indicator Date hidden'!AA154="x","x",$Z$2-'Indicator Date hidden'!AA154)</f>
        <v>0</v>
      </c>
      <c r="AA153" s="25">
        <f>IF('Indicator Date hidden'!AB154="x","x",$AA$2-'Indicator Date hidden'!AB154)</f>
        <v>0</v>
      </c>
      <c r="AB153" s="25">
        <f>IF('Indicator Date hidden'!AC154="x","x",$AB$2-'Indicator Date hidden'!AC154)</f>
        <v>0</v>
      </c>
      <c r="AC153" s="25">
        <f>IF('Indicator Date hidden'!AD154="x","x",$AC$2-'Indicator Date hidden'!AD154)</f>
        <v>0</v>
      </c>
      <c r="AD153" s="25">
        <f>IF('Indicator Date hidden'!AE154="x","x",$AD$2-'Indicator Date hidden'!AE154)</f>
        <v>0</v>
      </c>
      <c r="AE153" s="25">
        <f>IF('Indicator Date hidden'!AF154="x","x",$AE$2-'Indicator Date hidden'!AF154)</f>
        <v>0</v>
      </c>
      <c r="AF153" s="25">
        <f>IF('Indicator Date hidden'!AG154="x","x",$AF$2-'Indicator Date hidden'!AG154)</f>
        <v>2</v>
      </c>
      <c r="AG153" s="25">
        <f>IF('Indicator Date hidden'!AH154="x","x",$AG$2-'Indicator Date hidden'!AH154)</f>
        <v>0</v>
      </c>
      <c r="AH153" s="25">
        <f>IF('Indicator Date hidden'!AI154="x","x",$AH$2-'Indicator Date hidden'!AI154)</f>
        <v>0</v>
      </c>
      <c r="AI153" s="25">
        <f>IF('Indicator Date hidden'!AJ154="x","x",$AI$2-'Indicator Date hidden'!AJ154)</f>
        <v>0</v>
      </c>
      <c r="AJ153" s="25" t="str">
        <f>IF('Indicator Date hidden'!AK154="x","x",$AJ$2-'Indicator Date hidden'!AK154)</f>
        <v>x</v>
      </c>
      <c r="AK153" s="25">
        <f>IF('Indicator Date hidden'!AL154="x","x",$AK$2-'Indicator Date hidden'!AL154)</f>
        <v>1</v>
      </c>
      <c r="AL153" s="25">
        <f>IF('Indicator Date hidden'!AM154="x","x",$AL$2-'Indicator Date hidden'!AM154)</f>
        <v>0</v>
      </c>
      <c r="AM153" s="25">
        <f>IF('Indicator Date hidden'!AN154="x","x",$AM$2-'Indicator Date hidden'!AN154)</f>
        <v>0</v>
      </c>
      <c r="AN153" s="25">
        <f>IF('Indicator Date hidden'!AO154="x","x",$AN$2-'Indicator Date hidden'!AO154)</f>
        <v>0</v>
      </c>
      <c r="AO153" s="25">
        <f>IF('Indicator Date hidden'!AP154="x","x",$AO$2-'Indicator Date hidden'!AP154)</f>
        <v>0</v>
      </c>
      <c r="AP153" s="25">
        <f>IF('Indicator Date hidden'!AQ154="x","x",$AP$2-'Indicator Date hidden'!AQ154)</f>
        <v>0</v>
      </c>
      <c r="AQ153" s="25">
        <f>IF('Indicator Date hidden'!AR154="x","x",$AQ$2-'Indicator Date hidden'!AR154)</f>
        <v>6</v>
      </c>
      <c r="AR153" s="25">
        <f>IF('Indicator Date hidden'!AS154="x","x",$AR$2-'Indicator Date hidden'!AS154)</f>
        <v>0</v>
      </c>
      <c r="AS153" s="25">
        <f>IF('Indicator Date hidden'!AT154="x","x",$AS$2-'Indicator Date hidden'!AT154)</f>
        <v>0</v>
      </c>
      <c r="AT153" s="25">
        <f>IF('Indicator Date hidden'!AU154="x","x",$AT$2-'Indicator Date hidden'!AU154)</f>
        <v>0</v>
      </c>
      <c r="AU153" s="25">
        <f>IF('Indicator Date hidden'!AV154="x","x",$AU$2-'Indicator Date hidden'!AV154)</f>
        <v>1</v>
      </c>
      <c r="AV153" s="25">
        <f>IF('Indicator Date hidden'!AW154="x","x",$AV$2-'Indicator Date hidden'!AW154)</f>
        <v>0</v>
      </c>
      <c r="AW153" s="25">
        <f>IF('Indicator Date hidden'!AX154="x","x",$AW$2-'Indicator Date hidden'!AX154)</f>
        <v>0</v>
      </c>
      <c r="AX153" s="25">
        <f>IF('Indicator Date hidden'!AY154="x","x",$AX$2-'Indicator Date hidden'!AY154)</f>
        <v>0</v>
      </c>
      <c r="AY153" s="25">
        <f>IF('Indicator Date hidden'!AZ154="x","x",$AY$2-'Indicator Date hidden'!AZ154)</f>
        <v>0</v>
      </c>
      <c r="AZ153" s="25">
        <f>IF('Indicator Date hidden'!BA154="x","x",$AZ$2-'Indicator Date hidden'!BA154)</f>
        <v>0</v>
      </c>
      <c r="BA153">
        <f t="shared" si="20"/>
        <v>16</v>
      </c>
      <c r="BB153" s="26">
        <f t="shared" si="21"/>
        <v>0.32</v>
      </c>
      <c r="BC153">
        <f t="shared" si="22"/>
        <v>7</v>
      </c>
      <c r="BD153" s="26">
        <f t="shared" si="23"/>
        <v>1.0476640682967036</v>
      </c>
      <c r="BE153" s="28">
        <f t="shared" si="24"/>
        <v>0</v>
      </c>
    </row>
    <row r="154" spans="1:57" x14ac:dyDescent="0.35">
      <c r="A154" t="s">
        <v>10372</v>
      </c>
      <c r="B154" s="25">
        <f>IF('Indicator Date hidden'!C155="x","x",$B$2-'Indicator Date hidden'!C155)</f>
        <v>0</v>
      </c>
      <c r="C154" s="25">
        <f>IF('Indicator Date hidden'!D155="x","x",$C$2-'Indicator Date hidden'!D155)</f>
        <v>0</v>
      </c>
      <c r="D154" s="25">
        <f>IF('Indicator Date hidden'!E155="x","x",$D$2-'Indicator Date hidden'!E155)</f>
        <v>0</v>
      </c>
      <c r="E154" s="25">
        <f>IF('Indicator Date hidden'!F155="x","x",$E$2-'Indicator Date hidden'!F155)</f>
        <v>0</v>
      </c>
      <c r="F154" s="25">
        <f>IF('Indicator Date hidden'!G155="x","x",$F$2-'Indicator Date hidden'!G155)</f>
        <v>0</v>
      </c>
      <c r="G154" s="25">
        <f>IF('Indicator Date hidden'!H155="x","x",$G$2-'Indicator Date hidden'!H155)</f>
        <v>0</v>
      </c>
      <c r="H154" s="25">
        <f>IF('Indicator Date hidden'!I155="x","x",$H$2-'Indicator Date hidden'!I155)</f>
        <v>0</v>
      </c>
      <c r="I154" s="25">
        <f>IF('Indicator Date hidden'!J155="x","x",$I$2-'Indicator Date hidden'!J155)</f>
        <v>0</v>
      </c>
      <c r="J154" s="25">
        <f>IF('Indicator Date hidden'!K155="x","x",$J$2-'Indicator Date hidden'!K155)</f>
        <v>0</v>
      </c>
      <c r="K154" s="25">
        <f>IF('Indicator Date hidden'!L155="x","x",$K$2-'Indicator Date hidden'!L155)</f>
        <v>0</v>
      </c>
      <c r="L154" s="25">
        <f>IF('Indicator Date hidden'!M155="x","x",$L$2-'Indicator Date hidden'!M155)</f>
        <v>0</v>
      </c>
      <c r="M154" s="25">
        <f>IF('Indicator Date hidden'!N155="x","x",$M$2-'Indicator Date hidden'!N155)</f>
        <v>0</v>
      </c>
      <c r="N154" s="25">
        <f>IF('Indicator Date hidden'!O155="x","x",$N$2-'Indicator Date hidden'!O155)</f>
        <v>0</v>
      </c>
      <c r="O154" s="25">
        <f>IF('Indicator Date hidden'!P155="x","x",$O$2-'Indicator Date hidden'!P155)</f>
        <v>0</v>
      </c>
      <c r="P154" s="25">
        <f>IF('Indicator Date hidden'!Q155="x","x",$P$2-'Indicator Date hidden'!Q155)</f>
        <v>0</v>
      </c>
      <c r="Q154" s="25" t="str">
        <f>IF('Indicator Date hidden'!R155="x","x",$Q$2-'Indicator Date hidden'!R155)</f>
        <v>x</v>
      </c>
      <c r="R154" s="25">
        <f>IF('Indicator Date hidden'!S155="x","x",$R$2-'Indicator Date hidden'!S155)</f>
        <v>0</v>
      </c>
      <c r="S154" s="25">
        <f>IF('Indicator Date hidden'!T155="x","x",$S$2-'Indicator Date hidden'!T155)</f>
        <v>0</v>
      </c>
      <c r="T154" s="25">
        <f>IF('Indicator Date hidden'!U155="x","x",$T$2-'Indicator Date hidden'!U155)</f>
        <v>0</v>
      </c>
      <c r="U154" s="25" t="str">
        <f>IF('Indicator Date hidden'!V155="x","x",$U$2-'Indicator Date hidden'!V155)</f>
        <v>x</v>
      </c>
      <c r="V154" s="25">
        <f>IF('Indicator Date hidden'!W155="x","x",$V$2-'Indicator Date hidden'!W155)</f>
        <v>0</v>
      </c>
      <c r="W154" s="25" t="str">
        <f>IF('Indicator Date hidden'!X155="x","x",$W$2-'Indicator Date hidden'!X155)</f>
        <v>x</v>
      </c>
      <c r="X154" s="25">
        <f>IF('Indicator Date hidden'!Y155="x","x",$X$2-'Indicator Date hidden'!Y155)</f>
        <v>1</v>
      </c>
      <c r="Y154" s="25">
        <f>IF('Indicator Date hidden'!Z155="x","x",$Y$2-'Indicator Date hidden'!Z155)</f>
        <v>0</v>
      </c>
      <c r="Z154" s="25">
        <f>IF('Indicator Date hidden'!AA155="x","x",$Z$2-'Indicator Date hidden'!AA155)</f>
        <v>0</v>
      </c>
      <c r="AA154" s="25" t="str">
        <f>IF('Indicator Date hidden'!AB155="x","x",$AA$2-'Indicator Date hidden'!AB155)</f>
        <v>x</v>
      </c>
      <c r="AB154" s="25">
        <f>IF('Indicator Date hidden'!AC155="x","x",$AB$2-'Indicator Date hidden'!AC155)</f>
        <v>0</v>
      </c>
      <c r="AC154" s="25">
        <f>IF('Indicator Date hidden'!AD155="x","x",$AC$2-'Indicator Date hidden'!AD155)</f>
        <v>0</v>
      </c>
      <c r="AD154" s="25" t="str">
        <f>IF('Indicator Date hidden'!AE155="x","x",$AD$2-'Indicator Date hidden'!AE155)</f>
        <v>x</v>
      </c>
      <c r="AE154" s="25">
        <f>IF('Indicator Date hidden'!AF155="x","x",$AE$2-'Indicator Date hidden'!AF155)</f>
        <v>0</v>
      </c>
      <c r="AF154" s="25" t="str">
        <f>IF('Indicator Date hidden'!AG155="x","x",$AF$2-'Indicator Date hidden'!AG155)</f>
        <v>x</v>
      </c>
      <c r="AG154" s="25">
        <f>IF('Indicator Date hidden'!AH155="x","x",$AG$2-'Indicator Date hidden'!AH155)</f>
        <v>0</v>
      </c>
      <c r="AH154" s="25">
        <f>IF('Indicator Date hidden'!AI155="x","x",$AH$2-'Indicator Date hidden'!AI155)</f>
        <v>0</v>
      </c>
      <c r="AI154" s="25">
        <f>IF('Indicator Date hidden'!AJ155="x","x",$AI$2-'Indicator Date hidden'!AJ155)</f>
        <v>0</v>
      </c>
      <c r="AJ154" s="25" t="str">
        <f>IF('Indicator Date hidden'!AK155="x","x",$AJ$2-'Indicator Date hidden'!AK155)</f>
        <v>x</v>
      </c>
      <c r="AK154" s="25">
        <f>IF('Indicator Date hidden'!AL155="x","x",$AK$2-'Indicator Date hidden'!AL155)</f>
        <v>1</v>
      </c>
      <c r="AL154" s="25">
        <f>IF('Indicator Date hidden'!AM155="x","x",$AL$2-'Indicator Date hidden'!AM155)</f>
        <v>0</v>
      </c>
      <c r="AM154" s="25">
        <f>IF('Indicator Date hidden'!AN155="x","x",$AM$2-'Indicator Date hidden'!AN155)</f>
        <v>0</v>
      </c>
      <c r="AN154" s="25">
        <f>IF('Indicator Date hidden'!AO155="x","x",$AN$2-'Indicator Date hidden'!AO155)</f>
        <v>0</v>
      </c>
      <c r="AO154" s="25">
        <f>IF('Indicator Date hidden'!AP155="x","x",$AO$2-'Indicator Date hidden'!AP155)</f>
        <v>0</v>
      </c>
      <c r="AP154" s="25">
        <f>IF('Indicator Date hidden'!AQ155="x","x",$AP$2-'Indicator Date hidden'!AQ155)</f>
        <v>0</v>
      </c>
      <c r="AQ154" s="25">
        <f>IF('Indicator Date hidden'!AR155="x","x",$AQ$2-'Indicator Date hidden'!AR155)</f>
        <v>8</v>
      </c>
      <c r="AR154" s="25">
        <f>IF('Indicator Date hidden'!AS155="x","x",$AR$2-'Indicator Date hidden'!AS155)</f>
        <v>0</v>
      </c>
      <c r="AS154" s="25">
        <f>IF('Indicator Date hidden'!AT155="x","x",$AS$2-'Indicator Date hidden'!AT155)</f>
        <v>0</v>
      </c>
      <c r="AT154" s="25">
        <f>IF('Indicator Date hidden'!AU155="x","x",$AT$2-'Indicator Date hidden'!AU155)</f>
        <v>0</v>
      </c>
      <c r="AU154" s="25">
        <f>IF('Indicator Date hidden'!AV155="x","x",$AU$2-'Indicator Date hidden'!AV155)</f>
        <v>1</v>
      </c>
      <c r="AV154" s="25">
        <f>IF('Indicator Date hidden'!AW155="x","x",$AV$2-'Indicator Date hidden'!AW155)</f>
        <v>0</v>
      </c>
      <c r="AW154" s="25">
        <f>IF('Indicator Date hidden'!AX155="x","x",$AW$2-'Indicator Date hidden'!AX155)</f>
        <v>0</v>
      </c>
      <c r="AX154" s="25">
        <f>IF('Indicator Date hidden'!AY155="x","x",$AX$2-'Indicator Date hidden'!AY155)</f>
        <v>0</v>
      </c>
      <c r="AY154" s="25">
        <f>IF('Indicator Date hidden'!AZ155="x","x",$AY$2-'Indicator Date hidden'!AZ155)</f>
        <v>0</v>
      </c>
      <c r="AZ154" s="25">
        <f>IF('Indicator Date hidden'!BA155="x","x",$AZ$2-'Indicator Date hidden'!BA155)</f>
        <v>0</v>
      </c>
      <c r="BA154">
        <f t="shared" si="20"/>
        <v>11</v>
      </c>
      <c r="BB154" s="26">
        <f t="shared" si="21"/>
        <v>0.25</v>
      </c>
      <c r="BC154">
        <f t="shared" si="22"/>
        <v>4</v>
      </c>
      <c r="BD154" s="26">
        <f t="shared" si="23"/>
        <v>1.2083986398234949</v>
      </c>
      <c r="BE154" s="28">
        <f t="shared" si="24"/>
        <v>0</v>
      </c>
    </row>
    <row r="155" spans="1:57" x14ac:dyDescent="0.35">
      <c r="A155" t="s">
        <v>10388</v>
      </c>
      <c r="B155" s="25">
        <f>IF('Indicator Date hidden'!C156="x","x",$B$2-'Indicator Date hidden'!C156)</f>
        <v>0</v>
      </c>
      <c r="C155" s="25">
        <f>IF('Indicator Date hidden'!D156="x","x",$C$2-'Indicator Date hidden'!D156)</f>
        <v>0</v>
      </c>
      <c r="D155" s="25">
        <f>IF('Indicator Date hidden'!E156="x","x",$D$2-'Indicator Date hidden'!E156)</f>
        <v>0</v>
      </c>
      <c r="E155" s="25">
        <f>IF('Indicator Date hidden'!F156="x","x",$E$2-'Indicator Date hidden'!F156)</f>
        <v>0</v>
      </c>
      <c r="F155" s="25">
        <f>IF('Indicator Date hidden'!G156="x","x",$F$2-'Indicator Date hidden'!G156)</f>
        <v>0</v>
      </c>
      <c r="G155" s="25">
        <f>IF('Indicator Date hidden'!H156="x","x",$G$2-'Indicator Date hidden'!H156)</f>
        <v>0</v>
      </c>
      <c r="H155" s="25">
        <f>IF('Indicator Date hidden'!I156="x","x",$H$2-'Indicator Date hidden'!I156)</f>
        <v>0</v>
      </c>
      <c r="I155" s="25">
        <f>IF('Indicator Date hidden'!J156="x","x",$I$2-'Indicator Date hidden'!J156)</f>
        <v>0</v>
      </c>
      <c r="J155" s="25">
        <f>IF('Indicator Date hidden'!K156="x","x",$J$2-'Indicator Date hidden'!K156)</f>
        <v>0</v>
      </c>
      <c r="K155" s="25">
        <f>IF('Indicator Date hidden'!L156="x","x",$K$2-'Indicator Date hidden'!L156)</f>
        <v>0</v>
      </c>
      <c r="L155" s="25">
        <f>IF('Indicator Date hidden'!M156="x","x",$L$2-'Indicator Date hidden'!M156)</f>
        <v>0</v>
      </c>
      <c r="M155" s="25">
        <f>IF('Indicator Date hidden'!N156="x","x",$M$2-'Indicator Date hidden'!N156)</f>
        <v>0</v>
      </c>
      <c r="N155" s="25">
        <f>IF('Indicator Date hidden'!O156="x","x",$N$2-'Indicator Date hidden'!O156)</f>
        <v>0</v>
      </c>
      <c r="O155" s="25">
        <f>IF('Indicator Date hidden'!P156="x","x",$O$2-'Indicator Date hidden'!P156)</f>
        <v>0</v>
      </c>
      <c r="P155" s="25">
        <f>IF('Indicator Date hidden'!Q156="x","x",$P$2-'Indicator Date hidden'!Q156)</f>
        <v>0</v>
      </c>
      <c r="Q155" s="25" t="str">
        <f>IF('Indicator Date hidden'!R156="x","x",$Q$2-'Indicator Date hidden'!R156)</f>
        <v>x</v>
      </c>
      <c r="R155" s="25">
        <f>IF('Indicator Date hidden'!S156="x","x",$R$2-'Indicator Date hidden'!S156)</f>
        <v>0</v>
      </c>
      <c r="S155" s="25">
        <f>IF('Indicator Date hidden'!T156="x","x",$S$2-'Indicator Date hidden'!T156)</f>
        <v>0</v>
      </c>
      <c r="T155" s="25">
        <f>IF('Indicator Date hidden'!U156="x","x",$T$2-'Indicator Date hidden'!U156)</f>
        <v>0</v>
      </c>
      <c r="U155" s="25" t="str">
        <f>IF('Indicator Date hidden'!V156="x","x",$U$2-'Indicator Date hidden'!V156)</f>
        <v>x</v>
      </c>
      <c r="V155" s="25">
        <f>IF('Indicator Date hidden'!W156="x","x",$V$2-'Indicator Date hidden'!W156)</f>
        <v>0</v>
      </c>
      <c r="W155" s="25" t="str">
        <f>IF('Indicator Date hidden'!X156="x","x",$W$2-'Indicator Date hidden'!X156)</f>
        <v>x</v>
      </c>
      <c r="X155" s="25">
        <f>IF('Indicator Date hidden'!Y156="x","x",$X$2-'Indicator Date hidden'!Y156)</f>
        <v>2</v>
      </c>
      <c r="Y155" s="25">
        <f>IF('Indicator Date hidden'!Z156="x","x",$Y$2-'Indicator Date hidden'!Z156)</f>
        <v>0</v>
      </c>
      <c r="Z155" s="25">
        <f>IF('Indicator Date hidden'!AA156="x","x",$Z$2-'Indicator Date hidden'!AA156)</f>
        <v>0</v>
      </c>
      <c r="AA155" s="25">
        <f>IF('Indicator Date hidden'!AB156="x","x",$AA$2-'Indicator Date hidden'!AB156)</f>
        <v>0</v>
      </c>
      <c r="AB155" s="25">
        <f>IF('Indicator Date hidden'!AC156="x","x",$AB$2-'Indicator Date hidden'!AC156)</f>
        <v>0</v>
      </c>
      <c r="AC155" s="25">
        <f>IF('Indicator Date hidden'!AD156="x","x",$AC$2-'Indicator Date hidden'!AD156)</f>
        <v>0</v>
      </c>
      <c r="AD155" s="25" t="str">
        <f>IF('Indicator Date hidden'!AE156="x","x",$AD$2-'Indicator Date hidden'!AE156)</f>
        <v>x</v>
      </c>
      <c r="AE155" s="25">
        <f>IF('Indicator Date hidden'!AF156="x","x",$AE$2-'Indicator Date hidden'!AF156)</f>
        <v>0</v>
      </c>
      <c r="AF155" s="25">
        <f>IF('Indicator Date hidden'!AG156="x","x",$AF$2-'Indicator Date hidden'!AG156)</f>
        <v>1</v>
      </c>
      <c r="AG155" s="25">
        <f>IF('Indicator Date hidden'!AH156="x","x",$AG$2-'Indicator Date hidden'!AH156)</f>
        <v>0</v>
      </c>
      <c r="AH155" s="25">
        <f>IF('Indicator Date hidden'!AI156="x","x",$AH$2-'Indicator Date hidden'!AI156)</f>
        <v>0</v>
      </c>
      <c r="AI155" s="25">
        <f>IF('Indicator Date hidden'!AJ156="x","x",$AI$2-'Indicator Date hidden'!AJ156)</f>
        <v>0</v>
      </c>
      <c r="AJ155" s="25" t="str">
        <f>IF('Indicator Date hidden'!AK156="x","x",$AJ$2-'Indicator Date hidden'!AK156)</f>
        <v>x</v>
      </c>
      <c r="AK155" s="25">
        <f>IF('Indicator Date hidden'!AL156="x","x",$AK$2-'Indicator Date hidden'!AL156)</f>
        <v>1</v>
      </c>
      <c r="AL155" s="25">
        <f>IF('Indicator Date hidden'!AM156="x","x",$AL$2-'Indicator Date hidden'!AM156)</f>
        <v>0</v>
      </c>
      <c r="AM155" s="25">
        <f>IF('Indicator Date hidden'!AN156="x","x",$AM$2-'Indicator Date hidden'!AN156)</f>
        <v>0</v>
      </c>
      <c r="AN155" s="25">
        <f>IF('Indicator Date hidden'!AO156="x","x",$AN$2-'Indicator Date hidden'!AO156)</f>
        <v>0</v>
      </c>
      <c r="AO155" s="25">
        <f>IF('Indicator Date hidden'!AP156="x","x",$AO$2-'Indicator Date hidden'!AP156)</f>
        <v>0</v>
      </c>
      <c r="AP155" s="25">
        <f>IF('Indicator Date hidden'!AQ156="x","x",$AP$2-'Indicator Date hidden'!AQ156)</f>
        <v>0</v>
      </c>
      <c r="AQ155" s="25">
        <f>IF('Indicator Date hidden'!AR156="x","x",$AQ$2-'Indicator Date hidden'!AR156)</f>
        <v>0</v>
      </c>
      <c r="AR155" s="25">
        <f>IF('Indicator Date hidden'!AS156="x","x",$AR$2-'Indicator Date hidden'!AS156)</f>
        <v>0</v>
      </c>
      <c r="AS155" s="25">
        <f>IF('Indicator Date hidden'!AT156="x","x",$AS$2-'Indicator Date hidden'!AT156)</f>
        <v>0</v>
      </c>
      <c r="AT155" s="25">
        <f>IF('Indicator Date hidden'!AU156="x","x",$AT$2-'Indicator Date hidden'!AU156)</f>
        <v>0</v>
      </c>
      <c r="AU155" s="25" t="str">
        <f>IF('Indicator Date hidden'!AV156="x","x",$AU$2-'Indicator Date hidden'!AV156)</f>
        <v>x</v>
      </c>
      <c r="AV155" s="25">
        <f>IF('Indicator Date hidden'!AW156="x","x",$AV$2-'Indicator Date hidden'!AW156)</f>
        <v>0</v>
      </c>
      <c r="AW155" s="25">
        <f>IF('Indicator Date hidden'!AX156="x","x",$AW$2-'Indicator Date hidden'!AX156)</f>
        <v>0</v>
      </c>
      <c r="AX155" s="25">
        <f>IF('Indicator Date hidden'!AY156="x","x",$AX$2-'Indicator Date hidden'!AY156)</f>
        <v>0</v>
      </c>
      <c r="AY155" s="25">
        <f>IF('Indicator Date hidden'!AZ156="x","x",$AY$2-'Indicator Date hidden'!AZ156)</f>
        <v>0</v>
      </c>
      <c r="AZ155" s="25">
        <f>IF('Indicator Date hidden'!BA156="x","x",$AZ$2-'Indicator Date hidden'!BA156)</f>
        <v>0</v>
      </c>
      <c r="BA155">
        <f t="shared" si="20"/>
        <v>4</v>
      </c>
      <c r="BB155" s="26">
        <f t="shared" si="21"/>
        <v>8.8888888888888892E-2</v>
      </c>
      <c r="BC155">
        <f t="shared" si="22"/>
        <v>3</v>
      </c>
      <c r="BD155" s="26">
        <f t="shared" si="23"/>
        <v>0.35416394334464951</v>
      </c>
      <c r="BE155" s="28">
        <f t="shared" si="24"/>
        <v>0</v>
      </c>
    </row>
    <row r="156" spans="1:57" x14ac:dyDescent="0.35">
      <c r="A156" t="s">
        <v>10390</v>
      </c>
      <c r="B156" s="25">
        <f>IF('Indicator Date hidden'!C157="x","x",$B$2-'Indicator Date hidden'!C157)</f>
        <v>0</v>
      </c>
      <c r="C156" s="25">
        <f>IF('Indicator Date hidden'!D157="x","x",$C$2-'Indicator Date hidden'!D157)</f>
        <v>0</v>
      </c>
      <c r="D156" s="25">
        <f>IF('Indicator Date hidden'!E157="x","x",$D$2-'Indicator Date hidden'!E157)</f>
        <v>0</v>
      </c>
      <c r="E156" s="25">
        <f>IF('Indicator Date hidden'!F157="x","x",$E$2-'Indicator Date hidden'!F157)</f>
        <v>0</v>
      </c>
      <c r="F156" s="25">
        <f>IF('Indicator Date hidden'!G157="x","x",$F$2-'Indicator Date hidden'!G157)</f>
        <v>0</v>
      </c>
      <c r="G156" s="25">
        <f>IF('Indicator Date hidden'!H157="x","x",$G$2-'Indicator Date hidden'!H157)</f>
        <v>0</v>
      </c>
      <c r="H156" s="25">
        <f>IF('Indicator Date hidden'!I157="x","x",$H$2-'Indicator Date hidden'!I157)</f>
        <v>0</v>
      </c>
      <c r="I156" s="25">
        <f>IF('Indicator Date hidden'!J157="x","x",$I$2-'Indicator Date hidden'!J157)</f>
        <v>0</v>
      </c>
      <c r="J156" s="25">
        <f>IF('Indicator Date hidden'!K157="x","x",$J$2-'Indicator Date hidden'!K157)</f>
        <v>0</v>
      </c>
      <c r="K156" s="25">
        <f>IF('Indicator Date hidden'!L157="x","x",$K$2-'Indicator Date hidden'!L157)</f>
        <v>0</v>
      </c>
      <c r="L156" s="25">
        <f>IF('Indicator Date hidden'!M157="x","x",$L$2-'Indicator Date hidden'!M157)</f>
        <v>0</v>
      </c>
      <c r="M156" s="25">
        <f>IF('Indicator Date hidden'!N157="x","x",$M$2-'Indicator Date hidden'!N157)</f>
        <v>0</v>
      </c>
      <c r="N156" s="25">
        <f>IF('Indicator Date hidden'!O157="x","x",$N$2-'Indicator Date hidden'!O157)</f>
        <v>0</v>
      </c>
      <c r="O156" s="25">
        <f>IF('Indicator Date hidden'!P157="x","x",$O$2-'Indicator Date hidden'!P157)</f>
        <v>0</v>
      </c>
      <c r="P156" s="25">
        <f>IF('Indicator Date hidden'!Q157="x","x",$P$2-'Indicator Date hidden'!Q157)</f>
        <v>0</v>
      </c>
      <c r="Q156" s="25" t="str">
        <f>IF('Indicator Date hidden'!R157="x","x",$Q$2-'Indicator Date hidden'!R157)</f>
        <v>x</v>
      </c>
      <c r="R156" s="25">
        <f>IF('Indicator Date hidden'!S157="x","x",$R$2-'Indicator Date hidden'!S157)</f>
        <v>0</v>
      </c>
      <c r="S156" s="25">
        <f>IF('Indicator Date hidden'!T157="x","x",$S$2-'Indicator Date hidden'!T157)</f>
        <v>0</v>
      </c>
      <c r="T156" s="25">
        <f>IF('Indicator Date hidden'!U157="x","x",$T$2-'Indicator Date hidden'!U157)</f>
        <v>0</v>
      </c>
      <c r="U156" s="25" t="str">
        <f>IF('Indicator Date hidden'!V157="x","x",$U$2-'Indicator Date hidden'!V157)</f>
        <v>x</v>
      </c>
      <c r="V156" s="25">
        <f>IF('Indicator Date hidden'!W157="x","x",$V$2-'Indicator Date hidden'!W157)</f>
        <v>0</v>
      </c>
      <c r="W156" s="25" t="str">
        <f>IF('Indicator Date hidden'!X157="x","x",$W$2-'Indicator Date hidden'!X157)</f>
        <v>x</v>
      </c>
      <c r="X156" s="25">
        <f>IF('Indicator Date hidden'!Y157="x","x",$X$2-'Indicator Date hidden'!Y157)</f>
        <v>3</v>
      </c>
      <c r="Y156" s="25">
        <f>IF('Indicator Date hidden'!Z157="x","x",$Y$2-'Indicator Date hidden'!Z157)</f>
        <v>0</v>
      </c>
      <c r="Z156" s="25">
        <f>IF('Indicator Date hidden'!AA157="x","x",$Z$2-'Indicator Date hidden'!AA157)</f>
        <v>0</v>
      </c>
      <c r="AA156" s="25">
        <f>IF('Indicator Date hidden'!AB157="x","x",$AA$2-'Indicator Date hidden'!AB157)</f>
        <v>0</v>
      </c>
      <c r="AB156" s="25">
        <f>IF('Indicator Date hidden'!AC157="x","x",$AB$2-'Indicator Date hidden'!AC157)</f>
        <v>0</v>
      </c>
      <c r="AC156" s="25">
        <f>IF('Indicator Date hidden'!AD157="x","x",$AC$2-'Indicator Date hidden'!AD157)</f>
        <v>0</v>
      </c>
      <c r="AD156" s="25" t="str">
        <f>IF('Indicator Date hidden'!AE157="x","x",$AD$2-'Indicator Date hidden'!AE157)</f>
        <v>x</v>
      </c>
      <c r="AE156" s="25">
        <f>IF('Indicator Date hidden'!AF157="x","x",$AE$2-'Indicator Date hidden'!AF157)</f>
        <v>0</v>
      </c>
      <c r="AF156" s="25">
        <f>IF('Indicator Date hidden'!AG157="x","x",$AF$2-'Indicator Date hidden'!AG157)</f>
        <v>1</v>
      </c>
      <c r="AG156" s="25">
        <f>IF('Indicator Date hidden'!AH157="x","x",$AG$2-'Indicator Date hidden'!AH157)</f>
        <v>0</v>
      </c>
      <c r="AH156" s="25">
        <f>IF('Indicator Date hidden'!AI157="x","x",$AH$2-'Indicator Date hidden'!AI157)</f>
        <v>0</v>
      </c>
      <c r="AI156" s="25">
        <f>IF('Indicator Date hidden'!AJ157="x","x",$AI$2-'Indicator Date hidden'!AJ157)</f>
        <v>0</v>
      </c>
      <c r="AJ156" s="25" t="str">
        <f>IF('Indicator Date hidden'!AK157="x","x",$AJ$2-'Indicator Date hidden'!AK157)</f>
        <v>x</v>
      </c>
      <c r="AK156" s="25">
        <f>IF('Indicator Date hidden'!AL157="x","x",$AK$2-'Indicator Date hidden'!AL157)</f>
        <v>1</v>
      </c>
      <c r="AL156" s="25">
        <f>IF('Indicator Date hidden'!AM157="x","x",$AL$2-'Indicator Date hidden'!AM157)</f>
        <v>0</v>
      </c>
      <c r="AM156" s="25">
        <f>IF('Indicator Date hidden'!AN157="x","x",$AM$2-'Indicator Date hidden'!AN157)</f>
        <v>0</v>
      </c>
      <c r="AN156" s="25">
        <f>IF('Indicator Date hidden'!AO157="x","x",$AN$2-'Indicator Date hidden'!AO157)</f>
        <v>0</v>
      </c>
      <c r="AO156" s="25">
        <f>IF('Indicator Date hidden'!AP157="x","x",$AO$2-'Indicator Date hidden'!AP157)</f>
        <v>0</v>
      </c>
      <c r="AP156" s="25">
        <f>IF('Indicator Date hidden'!AQ157="x","x",$AP$2-'Indicator Date hidden'!AQ157)</f>
        <v>0</v>
      </c>
      <c r="AQ156" s="25">
        <f>IF('Indicator Date hidden'!AR157="x","x",$AQ$2-'Indicator Date hidden'!AR157)</f>
        <v>0</v>
      </c>
      <c r="AR156" s="25">
        <f>IF('Indicator Date hidden'!AS157="x","x",$AR$2-'Indicator Date hidden'!AS157)</f>
        <v>0</v>
      </c>
      <c r="AS156" s="25">
        <f>IF('Indicator Date hidden'!AT157="x","x",$AS$2-'Indicator Date hidden'!AT157)</f>
        <v>0</v>
      </c>
      <c r="AT156" s="25">
        <f>IF('Indicator Date hidden'!AU157="x","x",$AT$2-'Indicator Date hidden'!AU157)</f>
        <v>0</v>
      </c>
      <c r="AU156" s="25">
        <f>IF('Indicator Date hidden'!AV157="x","x",$AU$2-'Indicator Date hidden'!AV157)</f>
        <v>1</v>
      </c>
      <c r="AV156" s="25">
        <f>IF('Indicator Date hidden'!AW157="x","x",$AV$2-'Indicator Date hidden'!AW157)</f>
        <v>0</v>
      </c>
      <c r="AW156" s="25">
        <f>IF('Indicator Date hidden'!AX157="x","x",$AW$2-'Indicator Date hidden'!AX157)</f>
        <v>0</v>
      </c>
      <c r="AX156" s="25">
        <f>IF('Indicator Date hidden'!AY157="x","x",$AX$2-'Indicator Date hidden'!AY157)</f>
        <v>0</v>
      </c>
      <c r="AY156" s="25">
        <f>IF('Indicator Date hidden'!AZ157="x","x",$AY$2-'Indicator Date hidden'!AZ157)</f>
        <v>0</v>
      </c>
      <c r="AZ156" s="25">
        <f>IF('Indicator Date hidden'!BA157="x","x",$AZ$2-'Indicator Date hidden'!BA157)</f>
        <v>0</v>
      </c>
      <c r="BA156">
        <f t="shared" si="20"/>
        <v>6</v>
      </c>
      <c r="BB156" s="26">
        <f t="shared" si="21"/>
        <v>0.13043478260869565</v>
      </c>
      <c r="BC156">
        <f t="shared" si="22"/>
        <v>4</v>
      </c>
      <c r="BD156" s="26">
        <f t="shared" si="23"/>
        <v>0.49381811702611073</v>
      </c>
      <c r="BE156" s="28">
        <f t="shared" si="24"/>
        <v>0</v>
      </c>
    </row>
    <row r="157" spans="1:57" x14ac:dyDescent="0.35">
      <c r="A157" t="s">
        <v>10374</v>
      </c>
      <c r="B157" s="25">
        <f>IF('Indicator Date hidden'!C158="x","x",$B$2-'Indicator Date hidden'!C158)</f>
        <v>0</v>
      </c>
      <c r="C157" s="25">
        <f>IF('Indicator Date hidden'!D158="x","x",$C$2-'Indicator Date hidden'!D158)</f>
        <v>0</v>
      </c>
      <c r="D157" s="25">
        <f>IF('Indicator Date hidden'!E158="x","x",$D$2-'Indicator Date hidden'!E158)</f>
        <v>0</v>
      </c>
      <c r="E157" s="25">
        <f>IF('Indicator Date hidden'!F158="x","x",$E$2-'Indicator Date hidden'!F158)</f>
        <v>0</v>
      </c>
      <c r="F157" s="25">
        <f>IF('Indicator Date hidden'!G158="x","x",$F$2-'Indicator Date hidden'!G158)</f>
        <v>0</v>
      </c>
      <c r="G157" s="25">
        <f>IF('Indicator Date hidden'!H158="x","x",$G$2-'Indicator Date hidden'!H158)</f>
        <v>0</v>
      </c>
      <c r="H157" s="25">
        <f>IF('Indicator Date hidden'!I158="x","x",$H$2-'Indicator Date hidden'!I158)</f>
        <v>0</v>
      </c>
      <c r="I157" s="25">
        <f>IF('Indicator Date hidden'!J158="x","x",$I$2-'Indicator Date hidden'!J158)</f>
        <v>0</v>
      </c>
      <c r="J157" s="25">
        <f>IF('Indicator Date hidden'!K158="x","x",$J$2-'Indicator Date hidden'!K158)</f>
        <v>0</v>
      </c>
      <c r="K157" s="25">
        <f>IF('Indicator Date hidden'!L158="x","x",$K$2-'Indicator Date hidden'!L158)</f>
        <v>0</v>
      </c>
      <c r="L157" s="25">
        <f>IF('Indicator Date hidden'!M158="x","x",$L$2-'Indicator Date hidden'!M158)</f>
        <v>0</v>
      </c>
      <c r="M157" s="25">
        <f>IF('Indicator Date hidden'!N158="x","x",$M$2-'Indicator Date hidden'!N158)</f>
        <v>0</v>
      </c>
      <c r="N157" s="25">
        <f>IF('Indicator Date hidden'!O158="x","x",$N$2-'Indicator Date hidden'!O158)</f>
        <v>0</v>
      </c>
      <c r="O157" s="25">
        <f>IF('Indicator Date hidden'!P158="x","x",$O$2-'Indicator Date hidden'!P158)</f>
        <v>0</v>
      </c>
      <c r="P157" s="25">
        <f>IF('Indicator Date hidden'!Q158="x","x",$P$2-'Indicator Date hidden'!Q158)</f>
        <v>0</v>
      </c>
      <c r="Q157" s="25" t="str">
        <f>IF('Indicator Date hidden'!R158="x","x",$Q$2-'Indicator Date hidden'!R158)</f>
        <v>x</v>
      </c>
      <c r="R157" s="25">
        <f>IF('Indicator Date hidden'!S158="x","x",$R$2-'Indicator Date hidden'!S158)</f>
        <v>0</v>
      </c>
      <c r="S157" s="25">
        <f>IF('Indicator Date hidden'!T158="x","x",$S$2-'Indicator Date hidden'!T158)</f>
        <v>0</v>
      </c>
      <c r="T157" s="25">
        <f>IF('Indicator Date hidden'!U158="x","x",$T$2-'Indicator Date hidden'!U158)</f>
        <v>0</v>
      </c>
      <c r="U157" s="25">
        <f>IF('Indicator Date hidden'!V158="x","x",$U$2-'Indicator Date hidden'!V158)</f>
        <v>0</v>
      </c>
      <c r="V157" s="25">
        <f>IF('Indicator Date hidden'!W158="x","x",$V$2-'Indicator Date hidden'!W158)</f>
        <v>0</v>
      </c>
      <c r="W157" s="25">
        <f>IF('Indicator Date hidden'!X158="x","x",$W$2-'Indicator Date hidden'!X158)</f>
        <v>7</v>
      </c>
      <c r="X157" s="25">
        <f>IF('Indicator Date hidden'!Y158="x","x",$X$2-'Indicator Date hidden'!Y158)</f>
        <v>4</v>
      </c>
      <c r="Y157" s="25">
        <f>IF('Indicator Date hidden'!Z158="x","x",$Y$2-'Indicator Date hidden'!Z158)</f>
        <v>0</v>
      </c>
      <c r="Z157" s="25">
        <f>IF('Indicator Date hidden'!AA158="x","x",$Z$2-'Indicator Date hidden'!AA158)</f>
        <v>0</v>
      </c>
      <c r="AA157" s="25" t="str">
        <f>IF('Indicator Date hidden'!AB158="x","x",$AA$2-'Indicator Date hidden'!AB158)</f>
        <v>x</v>
      </c>
      <c r="AB157" s="25">
        <f>IF('Indicator Date hidden'!AC158="x","x",$AB$2-'Indicator Date hidden'!AC158)</f>
        <v>0</v>
      </c>
      <c r="AC157" s="25">
        <f>IF('Indicator Date hidden'!AD158="x","x",$AC$2-'Indicator Date hidden'!AD158)</f>
        <v>0</v>
      </c>
      <c r="AD157" s="25">
        <f>IF('Indicator Date hidden'!AE158="x","x",$AD$2-'Indicator Date hidden'!AE158)</f>
        <v>0</v>
      </c>
      <c r="AE157" s="25" t="str">
        <f>IF('Indicator Date hidden'!AF158="x","x",$AE$2-'Indicator Date hidden'!AF158)</f>
        <v>x</v>
      </c>
      <c r="AF157" s="25">
        <f>IF('Indicator Date hidden'!AG158="x","x",$AF$2-'Indicator Date hidden'!AG158)</f>
        <v>8</v>
      </c>
      <c r="AG157" s="25">
        <f>IF('Indicator Date hidden'!AH158="x","x",$AG$2-'Indicator Date hidden'!AH158)</f>
        <v>0</v>
      </c>
      <c r="AH157" s="25">
        <f>IF('Indicator Date hidden'!AI158="x","x",$AH$2-'Indicator Date hidden'!AI158)</f>
        <v>0</v>
      </c>
      <c r="AI157" s="25">
        <f>IF('Indicator Date hidden'!AJ158="x","x",$AI$2-'Indicator Date hidden'!AJ158)</f>
        <v>0</v>
      </c>
      <c r="AJ157" s="25" t="str">
        <f>IF('Indicator Date hidden'!AK158="x","x",$AJ$2-'Indicator Date hidden'!AK158)</f>
        <v>x</v>
      </c>
      <c r="AK157" s="25">
        <f>IF('Indicator Date hidden'!AL158="x","x",$AK$2-'Indicator Date hidden'!AL158)</f>
        <v>1</v>
      </c>
      <c r="AL157" s="25">
        <f>IF('Indicator Date hidden'!AM158="x","x",$AL$2-'Indicator Date hidden'!AM158)</f>
        <v>0</v>
      </c>
      <c r="AM157" s="25">
        <f>IF('Indicator Date hidden'!AN158="x","x",$AM$2-'Indicator Date hidden'!AN158)</f>
        <v>0</v>
      </c>
      <c r="AN157" s="25">
        <f>IF('Indicator Date hidden'!AO158="x","x",$AN$2-'Indicator Date hidden'!AO158)</f>
        <v>0</v>
      </c>
      <c r="AO157" s="25" t="str">
        <f>IF('Indicator Date hidden'!AP158="x","x",$AO$2-'Indicator Date hidden'!AP158)</f>
        <v>x</v>
      </c>
      <c r="AP157" s="25" t="str">
        <f>IF('Indicator Date hidden'!AQ158="x","x",$AP$2-'Indicator Date hidden'!AQ158)</f>
        <v>x</v>
      </c>
      <c r="AQ157" s="25">
        <f>IF('Indicator Date hidden'!AR158="x","x",$AQ$2-'Indicator Date hidden'!AR158)</f>
        <v>6</v>
      </c>
      <c r="AR157" s="25">
        <f>IF('Indicator Date hidden'!AS158="x","x",$AR$2-'Indicator Date hidden'!AS158)</f>
        <v>0</v>
      </c>
      <c r="AS157" s="25" t="str">
        <f>IF('Indicator Date hidden'!AT158="x","x",$AS$2-'Indicator Date hidden'!AT158)</f>
        <v>x</v>
      </c>
      <c r="AT157" s="25">
        <f>IF('Indicator Date hidden'!AU158="x","x",$AT$2-'Indicator Date hidden'!AU158)</f>
        <v>0</v>
      </c>
      <c r="AU157" s="25" t="str">
        <f>IF('Indicator Date hidden'!AV158="x","x",$AU$2-'Indicator Date hidden'!AV158)</f>
        <v>x</v>
      </c>
      <c r="AV157" s="25">
        <f>IF('Indicator Date hidden'!AW158="x","x",$AV$2-'Indicator Date hidden'!AW158)</f>
        <v>0</v>
      </c>
      <c r="AW157" s="25">
        <f>IF('Indicator Date hidden'!AX158="x","x",$AW$2-'Indicator Date hidden'!AX158)</f>
        <v>0</v>
      </c>
      <c r="AX157" s="25">
        <f>IF('Indicator Date hidden'!AY158="x","x",$AX$2-'Indicator Date hidden'!AY158)</f>
        <v>0</v>
      </c>
      <c r="AY157" s="25">
        <f>IF('Indicator Date hidden'!AZ158="x","x",$AY$2-'Indicator Date hidden'!AZ158)</f>
        <v>0</v>
      </c>
      <c r="AZ157" s="25">
        <f>IF('Indicator Date hidden'!BA158="x","x",$AZ$2-'Indicator Date hidden'!BA158)</f>
        <v>0</v>
      </c>
      <c r="BA157">
        <f t="shared" si="20"/>
        <v>26</v>
      </c>
      <c r="BB157" s="26">
        <f t="shared" si="21"/>
        <v>0.60465116279069764</v>
      </c>
      <c r="BC157">
        <f t="shared" si="22"/>
        <v>5</v>
      </c>
      <c r="BD157" s="26">
        <f t="shared" si="23"/>
        <v>1.8694550242289667</v>
      </c>
      <c r="BE157" s="28">
        <f t="shared" si="24"/>
        <v>0</v>
      </c>
    </row>
    <row r="158" spans="1:57" x14ac:dyDescent="0.35">
      <c r="A158" t="s">
        <v>10380</v>
      </c>
      <c r="B158" s="25">
        <f>IF('Indicator Date hidden'!C159="x","x",$B$2-'Indicator Date hidden'!C159)</f>
        <v>0</v>
      </c>
      <c r="C158" s="25">
        <f>IF('Indicator Date hidden'!D159="x","x",$C$2-'Indicator Date hidden'!D159)</f>
        <v>0</v>
      </c>
      <c r="D158" s="25">
        <f>IF('Indicator Date hidden'!E159="x","x",$D$2-'Indicator Date hidden'!E159)</f>
        <v>0</v>
      </c>
      <c r="E158" s="25">
        <f>IF('Indicator Date hidden'!F159="x","x",$E$2-'Indicator Date hidden'!F159)</f>
        <v>0</v>
      </c>
      <c r="F158" s="25">
        <f>IF('Indicator Date hidden'!G159="x","x",$F$2-'Indicator Date hidden'!G159)</f>
        <v>0</v>
      </c>
      <c r="G158" s="25">
        <f>IF('Indicator Date hidden'!H159="x","x",$G$2-'Indicator Date hidden'!H159)</f>
        <v>0</v>
      </c>
      <c r="H158" s="25">
        <f>IF('Indicator Date hidden'!I159="x","x",$H$2-'Indicator Date hidden'!I159)</f>
        <v>0</v>
      </c>
      <c r="I158" s="25">
        <f>IF('Indicator Date hidden'!J159="x","x",$I$2-'Indicator Date hidden'!J159)</f>
        <v>0</v>
      </c>
      <c r="J158" s="25">
        <f>IF('Indicator Date hidden'!K159="x","x",$J$2-'Indicator Date hidden'!K159)</f>
        <v>0</v>
      </c>
      <c r="K158" s="25">
        <f>IF('Indicator Date hidden'!L159="x","x",$K$2-'Indicator Date hidden'!L159)</f>
        <v>0</v>
      </c>
      <c r="L158" s="25">
        <f>IF('Indicator Date hidden'!M159="x","x",$L$2-'Indicator Date hidden'!M159)</f>
        <v>0</v>
      </c>
      <c r="M158" s="25">
        <f>IF('Indicator Date hidden'!N159="x","x",$M$2-'Indicator Date hidden'!N159)</f>
        <v>0</v>
      </c>
      <c r="N158" s="25">
        <f>IF('Indicator Date hidden'!O159="x","x",$N$2-'Indicator Date hidden'!O159)</f>
        <v>0</v>
      </c>
      <c r="O158" s="25">
        <f>IF('Indicator Date hidden'!P159="x","x",$O$2-'Indicator Date hidden'!P159)</f>
        <v>0</v>
      </c>
      <c r="P158" s="25" t="str">
        <f>IF('Indicator Date hidden'!Q159="x","x",$P$2-'Indicator Date hidden'!Q159)</f>
        <v>x</v>
      </c>
      <c r="Q158" s="25">
        <f>IF('Indicator Date hidden'!R159="x","x",$Q$2-'Indicator Date hidden'!R159)</f>
        <v>8</v>
      </c>
      <c r="R158" s="25">
        <f>IF('Indicator Date hidden'!S159="x","x",$R$2-'Indicator Date hidden'!S159)</f>
        <v>0</v>
      </c>
      <c r="S158" s="25">
        <f>IF('Indicator Date hidden'!T159="x","x",$S$2-'Indicator Date hidden'!T159)</f>
        <v>0</v>
      </c>
      <c r="T158" s="25">
        <f>IF('Indicator Date hidden'!U159="x","x",$T$2-'Indicator Date hidden'!U159)</f>
        <v>0</v>
      </c>
      <c r="U158" s="25">
        <f>IF('Indicator Date hidden'!V159="x","x",$U$2-'Indicator Date hidden'!V159)</f>
        <v>0</v>
      </c>
      <c r="V158" s="25">
        <f>IF('Indicator Date hidden'!W159="x","x",$V$2-'Indicator Date hidden'!W159)</f>
        <v>0</v>
      </c>
      <c r="W158" s="25">
        <f>IF('Indicator Date hidden'!X159="x","x",$W$2-'Indicator Date hidden'!X159)</f>
        <v>5</v>
      </c>
      <c r="X158" s="25">
        <f>IF('Indicator Date hidden'!Y159="x","x",$X$2-'Indicator Date hidden'!Y159)</f>
        <v>4</v>
      </c>
      <c r="Y158" s="25">
        <f>IF('Indicator Date hidden'!Z159="x","x",$Y$2-'Indicator Date hidden'!Z159)</f>
        <v>0</v>
      </c>
      <c r="Z158" s="25">
        <f>IF('Indicator Date hidden'!AA159="x","x",$Z$2-'Indicator Date hidden'!AA159)</f>
        <v>0</v>
      </c>
      <c r="AA158" s="25">
        <f>IF('Indicator Date hidden'!AB159="x","x",$AA$2-'Indicator Date hidden'!AB159)</f>
        <v>0</v>
      </c>
      <c r="AB158" s="25" t="str">
        <f>IF('Indicator Date hidden'!AC159="x","x",$AB$2-'Indicator Date hidden'!AC159)</f>
        <v>x</v>
      </c>
      <c r="AC158" s="25">
        <f>IF('Indicator Date hidden'!AD159="x","x",$AC$2-'Indicator Date hidden'!AD159)</f>
        <v>0</v>
      </c>
      <c r="AD158" s="25">
        <f>IF('Indicator Date hidden'!AE159="x","x",$AD$2-'Indicator Date hidden'!AE159)</f>
        <v>0</v>
      </c>
      <c r="AE158" s="25">
        <f>IF('Indicator Date hidden'!AF159="x","x",$AE$2-'Indicator Date hidden'!AF159)</f>
        <v>2</v>
      </c>
      <c r="AF158" s="25" t="str">
        <f>IF('Indicator Date hidden'!AG159="x","x",$AF$2-'Indicator Date hidden'!AG159)</f>
        <v>x</v>
      </c>
      <c r="AG158" s="25">
        <f>IF('Indicator Date hidden'!AH159="x","x",$AG$2-'Indicator Date hidden'!AH159)</f>
        <v>0</v>
      </c>
      <c r="AH158" s="25">
        <f>IF('Indicator Date hidden'!AI159="x","x",$AH$2-'Indicator Date hidden'!AI159)</f>
        <v>0</v>
      </c>
      <c r="AI158" s="25">
        <f>IF('Indicator Date hidden'!AJ159="x","x",$AI$2-'Indicator Date hidden'!AJ159)</f>
        <v>0</v>
      </c>
      <c r="AJ158" s="25">
        <f>IF('Indicator Date hidden'!AK159="x","x",$AJ$2-'Indicator Date hidden'!AK159)</f>
        <v>1</v>
      </c>
      <c r="AK158" s="25">
        <f>IF('Indicator Date hidden'!AL159="x","x",$AK$2-'Indicator Date hidden'!AL159)</f>
        <v>1</v>
      </c>
      <c r="AL158" s="25">
        <f>IF('Indicator Date hidden'!AM159="x","x",$AL$2-'Indicator Date hidden'!AM159)</f>
        <v>0</v>
      </c>
      <c r="AM158" s="25">
        <f>IF('Indicator Date hidden'!AN159="x","x",$AM$2-'Indicator Date hidden'!AN159)</f>
        <v>0</v>
      </c>
      <c r="AN158" s="25">
        <f>IF('Indicator Date hidden'!AO159="x","x",$AN$2-'Indicator Date hidden'!AO159)</f>
        <v>0</v>
      </c>
      <c r="AO158" s="25" t="str">
        <f>IF('Indicator Date hidden'!AP159="x","x",$AO$2-'Indicator Date hidden'!AP159)</f>
        <v>x</v>
      </c>
      <c r="AP158" s="25" t="str">
        <f>IF('Indicator Date hidden'!AQ159="x","x",$AP$2-'Indicator Date hidden'!AQ159)</f>
        <v>x</v>
      </c>
      <c r="AQ158" s="25" t="str">
        <f>IF('Indicator Date hidden'!AR159="x","x",$AQ$2-'Indicator Date hidden'!AR159)</f>
        <v>x</v>
      </c>
      <c r="AR158" s="25">
        <f>IF('Indicator Date hidden'!AS159="x","x",$AR$2-'Indicator Date hidden'!AS159)</f>
        <v>0</v>
      </c>
      <c r="AS158" s="25">
        <f>IF('Indicator Date hidden'!AT159="x","x",$AS$2-'Indicator Date hidden'!AT159)</f>
        <v>0</v>
      </c>
      <c r="AT158" s="25">
        <f>IF('Indicator Date hidden'!AU159="x","x",$AT$2-'Indicator Date hidden'!AU159)</f>
        <v>0</v>
      </c>
      <c r="AU158" s="25" t="str">
        <f>IF('Indicator Date hidden'!AV159="x","x",$AU$2-'Indicator Date hidden'!AV159)</f>
        <v>x</v>
      </c>
      <c r="AV158" s="25">
        <f>IF('Indicator Date hidden'!AW159="x","x",$AV$2-'Indicator Date hidden'!AW159)</f>
        <v>0</v>
      </c>
      <c r="AW158" s="25">
        <f>IF('Indicator Date hidden'!AX159="x","x",$AW$2-'Indicator Date hidden'!AX159)</f>
        <v>0</v>
      </c>
      <c r="AX158" s="25">
        <f>IF('Indicator Date hidden'!AY159="x","x",$AX$2-'Indicator Date hidden'!AY159)</f>
        <v>0</v>
      </c>
      <c r="AY158" s="25">
        <f>IF('Indicator Date hidden'!AZ159="x","x",$AY$2-'Indicator Date hidden'!AZ159)</f>
        <v>4</v>
      </c>
      <c r="AZ158" s="25">
        <f>IF('Indicator Date hidden'!BA159="x","x",$AZ$2-'Indicator Date hidden'!BA159)</f>
        <v>4</v>
      </c>
      <c r="BA158">
        <f t="shared" si="20"/>
        <v>29</v>
      </c>
      <c r="BB158" s="26">
        <f t="shared" si="21"/>
        <v>0.65909090909090906</v>
      </c>
      <c r="BC158">
        <f t="shared" si="22"/>
        <v>8</v>
      </c>
      <c r="BD158" s="26">
        <f t="shared" si="23"/>
        <v>1.6779747237529292</v>
      </c>
      <c r="BE158" s="28">
        <f t="shared" si="24"/>
        <v>0</v>
      </c>
    </row>
    <row r="159" spans="1:57" x14ac:dyDescent="0.35">
      <c r="A159" t="s">
        <v>10434</v>
      </c>
      <c r="B159" s="25">
        <f>IF('Indicator Date hidden'!C160="x","x",$B$2-'Indicator Date hidden'!C160)</f>
        <v>0</v>
      </c>
      <c r="C159" s="25">
        <f>IF('Indicator Date hidden'!D160="x","x",$C$2-'Indicator Date hidden'!D160)</f>
        <v>0</v>
      </c>
      <c r="D159" s="25">
        <f>IF('Indicator Date hidden'!E160="x","x",$D$2-'Indicator Date hidden'!E160)</f>
        <v>0</v>
      </c>
      <c r="E159" s="25">
        <f>IF('Indicator Date hidden'!F160="x","x",$E$2-'Indicator Date hidden'!F160)</f>
        <v>0</v>
      </c>
      <c r="F159" s="25">
        <f>IF('Indicator Date hidden'!G160="x","x",$F$2-'Indicator Date hidden'!G160)</f>
        <v>0</v>
      </c>
      <c r="G159" s="25">
        <f>IF('Indicator Date hidden'!H160="x","x",$G$2-'Indicator Date hidden'!H160)</f>
        <v>0</v>
      </c>
      <c r="H159" s="25">
        <f>IF('Indicator Date hidden'!I160="x","x",$H$2-'Indicator Date hidden'!I160)</f>
        <v>0</v>
      </c>
      <c r="I159" s="25">
        <f>IF('Indicator Date hidden'!J160="x","x",$I$2-'Indicator Date hidden'!J160)</f>
        <v>0</v>
      </c>
      <c r="J159" s="25">
        <f>IF('Indicator Date hidden'!K160="x","x",$J$2-'Indicator Date hidden'!K160)</f>
        <v>0</v>
      </c>
      <c r="K159" s="25">
        <f>IF('Indicator Date hidden'!L160="x","x",$K$2-'Indicator Date hidden'!L160)</f>
        <v>0</v>
      </c>
      <c r="L159" s="25">
        <f>IF('Indicator Date hidden'!M160="x","x",$L$2-'Indicator Date hidden'!M160)</f>
        <v>0</v>
      </c>
      <c r="M159" s="25">
        <f>IF('Indicator Date hidden'!N160="x","x",$M$2-'Indicator Date hidden'!N160)</f>
        <v>0</v>
      </c>
      <c r="N159" s="25">
        <f>IF('Indicator Date hidden'!O160="x","x",$N$2-'Indicator Date hidden'!O160)</f>
        <v>0</v>
      </c>
      <c r="O159" s="25">
        <f>IF('Indicator Date hidden'!P160="x","x",$O$2-'Indicator Date hidden'!P160)</f>
        <v>0</v>
      </c>
      <c r="P159" s="25">
        <f>IF('Indicator Date hidden'!Q160="x","x",$P$2-'Indicator Date hidden'!Q160)</f>
        <v>0</v>
      </c>
      <c r="Q159" s="25">
        <f>IF('Indicator Date hidden'!R160="x","x",$Q$2-'Indicator Date hidden'!R160)</f>
        <v>2</v>
      </c>
      <c r="R159" s="25">
        <f>IF('Indicator Date hidden'!S160="x","x",$R$2-'Indicator Date hidden'!S160)</f>
        <v>0</v>
      </c>
      <c r="S159" s="25">
        <f>IF('Indicator Date hidden'!T160="x","x",$S$2-'Indicator Date hidden'!T160)</f>
        <v>0</v>
      </c>
      <c r="T159" s="25">
        <f>IF('Indicator Date hidden'!U160="x","x",$T$2-'Indicator Date hidden'!U160)</f>
        <v>0</v>
      </c>
      <c r="U159" s="25">
        <f>IF('Indicator Date hidden'!V160="x","x",$U$2-'Indicator Date hidden'!V160)</f>
        <v>0</v>
      </c>
      <c r="V159" s="25">
        <f>IF('Indicator Date hidden'!W160="x","x",$V$2-'Indicator Date hidden'!W160)</f>
        <v>0</v>
      </c>
      <c r="W159" s="25">
        <f>IF('Indicator Date hidden'!X160="x","x",$W$2-'Indicator Date hidden'!X160)</f>
        <v>6</v>
      </c>
      <c r="X159" s="25">
        <f>IF('Indicator Date hidden'!Y160="x","x",$X$2-'Indicator Date hidden'!Y160)</f>
        <v>1</v>
      </c>
      <c r="Y159" s="25">
        <f>IF('Indicator Date hidden'!Z160="x","x",$Y$2-'Indicator Date hidden'!Z160)</f>
        <v>0</v>
      </c>
      <c r="Z159" s="25">
        <f>IF('Indicator Date hidden'!AA160="x","x",$Z$2-'Indicator Date hidden'!AA160)</f>
        <v>0</v>
      </c>
      <c r="AA159" s="25">
        <f>IF('Indicator Date hidden'!AB160="x","x",$AA$2-'Indicator Date hidden'!AB160)</f>
        <v>0</v>
      </c>
      <c r="AB159" s="25">
        <f>IF('Indicator Date hidden'!AC160="x","x",$AB$2-'Indicator Date hidden'!AC160)</f>
        <v>0</v>
      </c>
      <c r="AC159" s="25">
        <f>IF('Indicator Date hidden'!AD160="x","x",$AC$2-'Indicator Date hidden'!AD160)</f>
        <v>0</v>
      </c>
      <c r="AD159" s="25">
        <f>IF('Indicator Date hidden'!AE160="x","x",$AD$2-'Indicator Date hidden'!AE160)</f>
        <v>0</v>
      </c>
      <c r="AE159" s="25">
        <f>IF('Indicator Date hidden'!AF160="x","x",$AE$2-'Indicator Date hidden'!AF160)</f>
        <v>0</v>
      </c>
      <c r="AF159" s="25">
        <f>IF('Indicator Date hidden'!AG160="x","x",$AF$2-'Indicator Date hidden'!AG160)</f>
        <v>2</v>
      </c>
      <c r="AG159" s="25">
        <f>IF('Indicator Date hidden'!AH160="x","x",$AG$2-'Indicator Date hidden'!AH160)</f>
        <v>0</v>
      </c>
      <c r="AH159" s="25">
        <f>IF('Indicator Date hidden'!AI160="x","x",$AH$2-'Indicator Date hidden'!AI160)</f>
        <v>0</v>
      </c>
      <c r="AI159" s="25">
        <f>IF('Indicator Date hidden'!AJ160="x","x",$AI$2-'Indicator Date hidden'!AJ160)</f>
        <v>0</v>
      </c>
      <c r="AJ159" s="25" t="str">
        <f>IF('Indicator Date hidden'!AK160="x","x",$AJ$2-'Indicator Date hidden'!AK160)</f>
        <v>x</v>
      </c>
      <c r="AK159" s="25">
        <f>IF('Indicator Date hidden'!AL160="x","x",$AK$2-'Indicator Date hidden'!AL160)</f>
        <v>1</v>
      </c>
      <c r="AL159" s="25">
        <f>IF('Indicator Date hidden'!AM160="x","x",$AL$2-'Indicator Date hidden'!AM160)</f>
        <v>0</v>
      </c>
      <c r="AM159" s="25">
        <f>IF('Indicator Date hidden'!AN160="x","x",$AM$2-'Indicator Date hidden'!AN160)</f>
        <v>0</v>
      </c>
      <c r="AN159" s="25">
        <f>IF('Indicator Date hidden'!AO160="x","x",$AN$2-'Indicator Date hidden'!AO160)</f>
        <v>0</v>
      </c>
      <c r="AO159" s="25">
        <f>IF('Indicator Date hidden'!AP160="x","x",$AO$2-'Indicator Date hidden'!AP160)</f>
        <v>0</v>
      </c>
      <c r="AP159" s="25">
        <f>IF('Indicator Date hidden'!AQ160="x","x",$AP$2-'Indicator Date hidden'!AQ160)</f>
        <v>0</v>
      </c>
      <c r="AQ159" s="25">
        <f>IF('Indicator Date hidden'!AR160="x","x",$AQ$2-'Indicator Date hidden'!AR160)</f>
        <v>0</v>
      </c>
      <c r="AR159" s="25">
        <f>IF('Indicator Date hidden'!AS160="x","x",$AR$2-'Indicator Date hidden'!AS160)</f>
        <v>0</v>
      </c>
      <c r="AS159" s="25">
        <f>IF('Indicator Date hidden'!AT160="x","x",$AS$2-'Indicator Date hidden'!AT160)</f>
        <v>0</v>
      </c>
      <c r="AT159" s="25">
        <f>IF('Indicator Date hidden'!AU160="x","x",$AT$2-'Indicator Date hidden'!AU160)</f>
        <v>0</v>
      </c>
      <c r="AU159" s="25">
        <f>IF('Indicator Date hidden'!AV160="x","x",$AU$2-'Indicator Date hidden'!AV160)</f>
        <v>2</v>
      </c>
      <c r="AV159" s="25">
        <f>IF('Indicator Date hidden'!AW160="x","x",$AV$2-'Indicator Date hidden'!AW160)</f>
        <v>0</v>
      </c>
      <c r="AW159" s="25">
        <f>IF('Indicator Date hidden'!AX160="x","x",$AW$2-'Indicator Date hidden'!AX160)</f>
        <v>0</v>
      </c>
      <c r="AX159" s="25">
        <f>IF('Indicator Date hidden'!AY160="x","x",$AX$2-'Indicator Date hidden'!AY160)</f>
        <v>0</v>
      </c>
      <c r="AY159" s="25">
        <f>IF('Indicator Date hidden'!AZ160="x","x",$AY$2-'Indicator Date hidden'!AZ160)</f>
        <v>0</v>
      </c>
      <c r="AZ159" s="25">
        <f>IF('Indicator Date hidden'!BA160="x","x",$AZ$2-'Indicator Date hidden'!BA160)</f>
        <v>0</v>
      </c>
      <c r="BA159">
        <f t="shared" si="20"/>
        <v>14</v>
      </c>
      <c r="BB159" s="26">
        <f t="shared" si="21"/>
        <v>0.28000000000000003</v>
      </c>
      <c r="BC159">
        <f t="shared" si="22"/>
        <v>6</v>
      </c>
      <c r="BD159" s="26">
        <f t="shared" si="23"/>
        <v>0.96</v>
      </c>
      <c r="BE159" s="28">
        <f t="shared" si="24"/>
        <v>0</v>
      </c>
    </row>
    <row r="160" spans="1:57" x14ac:dyDescent="0.35">
      <c r="A160" t="s">
        <v>10383</v>
      </c>
      <c r="B160" s="25">
        <f>IF('Indicator Date hidden'!C161="x","x",$B$2-'Indicator Date hidden'!C161)</f>
        <v>0</v>
      </c>
      <c r="C160" s="25">
        <f>IF('Indicator Date hidden'!D161="x","x",$C$2-'Indicator Date hidden'!D161)</f>
        <v>0</v>
      </c>
      <c r="D160" s="25">
        <f>IF('Indicator Date hidden'!E161="x","x",$D$2-'Indicator Date hidden'!E161)</f>
        <v>0</v>
      </c>
      <c r="E160" s="25">
        <f>IF('Indicator Date hidden'!F161="x","x",$E$2-'Indicator Date hidden'!F161)</f>
        <v>0</v>
      </c>
      <c r="F160" s="25">
        <f>IF('Indicator Date hidden'!G161="x","x",$F$2-'Indicator Date hidden'!G161)</f>
        <v>0</v>
      </c>
      <c r="G160" s="25">
        <f>IF('Indicator Date hidden'!H161="x","x",$G$2-'Indicator Date hidden'!H161)</f>
        <v>0</v>
      </c>
      <c r="H160" s="25">
        <f>IF('Indicator Date hidden'!I161="x","x",$H$2-'Indicator Date hidden'!I161)</f>
        <v>0</v>
      </c>
      <c r="I160" s="25">
        <f>IF('Indicator Date hidden'!J161="x","x",$I$2-'Indicator Date hidden'!J161)</f>
        <v>0</v>
      </c>
      <c r="J160" s="25">
        <f>IF('Indicator Date hidden'!K161="x","x",$J$2-'Indicator Date hidden'!K161)</f>
        <v>0</v>
      </c>
      <c r="K160" s="25">
        <f>IF('Indicator Date hidden'!L161="x","x",$K$2-'Indicator Date hidden'!L161)</f>
        <v>0</v>
      </c>
      <c r="L160" s="25">
        <f>IF('Indicator Date hidden'!M161="x","x",$L$2-'Indicator Date hidden'!M161)</f>
        <v>0</v>
      </c>
      <c r="M160" s="25">
        <f>IF('Indicator Date hidden'!N161="x","x",$M$2-'Indicator Date hidden'!N161)</f>
        <v>0</v>
      </c>
      <c r="N160" s="25">
        <f>IF('Indicator Date hidden'!O161="x","x",$N$2-'Indicator Date hidden'!O161)</f>
        <v>0</v>
      </c>
      <c r="O160" s="25">
        <f>IF('Indicator Date hidden'!P161="x","x",$O$2-'Indicator Date hidden'!P161)</f>
        <v>0</v>
      </c>
      <c r="P160" s="25">
        <f>IF('Indicator Date hidden'!Q161="x","x",$P$2-'Indicator Date hidden'!Q161)</f>
        <v>0</v>
      </c>
      <c r="Q160" s="25">
        <f>IF('Indicator Date hidden'!R161="x","x",$Q$2-'Indicator Date hidden'!R161)</f>
        <v>4</v>
      </c>
      <c r="R160" s="25">
        <f>IF('Indicator Date hidden'!S161="x","x",$R$2-'Indicator Date hidden'!S161)</f>
        <v>0</v>
      </c>
      <c r="S160" s="25">
        <f>IF('Indicator Date hidden'!T161="x","x",$S$2-'Indicator Date hidden'!T161)</f>
        <v>0</v>
      </c>
      <c r="T160" s="25">
        <f>IF('Indicator Date hidden'!U161="x","x",$T$2-'Indicator Date hidden'!U161)</f>
        <v>0</v>
      </c>
      <c r="U160" s="25">
        <f>IF('Indicator Date hidden'!V161="x","x",$U$2-'Indicator Date hidden'!V161)</f>
        <v>0</v>
      </c>
      <c r="V160" s="25">
        <f>IF('Indicator Date hidden'!W161="x","x",$V$2-'Indicator Date hidden'!W161)</f>
        <v>0</v>
      </c>
      <c r="W160" s="25">
        <f>IF('Indicator Date hidden'!X161="x","x",$W$2-'Indicator Date hidden'!X161)</f>
        <v>4</v>
      </c>
      <c r="X160" s="25" t="str">
        <f>IF('Indicator Date hidden'!Y161="x","x",$X$2-'Indicator Date hidden'!Y161)</f>
        <v>x</v>
      </c>
      <c r="Y160" s="25">
        <f>IF('Indicator Date hidden'!Z161="x","x",$Y$2-'Indicator Date hidden'!Z161)</f>
        <v>0</v>
      </c>
      <c r="Z160" s="25">
        <f>IF('Indicator Date hidden'!AA161="x","x",$Z$2-'Indicator Date hidden'!AA161)</f>
        <v>0</v>
      </c>
      <c r="AA160" s="25">
        <f>IF('Indicator Date hidden'!AB161="x","x",$AA$2-'Indicator Date hidden'!AB161)</f>
        <v>0</v>
      </c>
      <c r="AB160" s="25">
        <f>IF('Indicator Date hidden'!AC161="x","x",$AB$2-'Indicator Date hidden'!AC161)</f>
        <v>0</v>
      </c>
      <c r="AC160" s="25">
        <f>IF('Indicator Date hidden'!AD161="x","x",$AC$2-'Indicator Date hidden'!AD161)</f>
        <v>0</v>
      </c>
      <c r="AD160" s="25">
        <f>IF('Indicator Date hidden'!AE161="x","x",$AD$2-'Indicator Date hidden'!AE161)</f>
        <v>0</v>
      </c>
      <c r="AE160" s="25" t="str">
        <f>IF('Indicator Date hidden'!AF161="x","x",$AE$2-'Indicator Date hidden'!AF161)</f>
        <v>x</v>
      </c>
      <c r="AF160" s="25" t="str">
        <f>IF('Indicator Date hidden'!AG161="x","x",$AF$2-'Indicator Date hidden'!AG161)</f>
        <v>x</v>
      </c>
      <c r="AG160" s="25">
        <f>IF('Indicator Date hidden'!AH161="x","x",$AG$2-'Indicator Date hidden'!AH161)</f>
        <v>0</v>
      </c>
      <c r="AH160" s="25">
        <f>IF('Indicator Date hidden'!AI161="x","x",$AH$2-'Indicator Date hidden'!AI161)</f>
        <v>0</v>
      </c>
      <c r="AI160" s="25">
        <f>IF('Indicator Date hidden'!AJ161="x","x",$AI$2-'Indicator Date hidden'!AJ161)</f>
        <v>0</v>
      </c>
      <c r="AJ160" s="25">
        <f>IF('Indicator Date hidden'!AK161="x","x",$AJ$2-'Indicator Date hidden'!AK161)</f>
        <v>1</v>
      </c>
      <c r="AK160" s="25">
        <f>IF('Indicator Date hidden'!AL161="x","x",$AK$2-'Indicator Date hidden'!AL161)</f>
        <v>0</v>
      </c>
      <c r="AL160" s="25">
        <f>IF('Indicator Date hidden'!AM161="x","x",$AL$2-'Indicator Date hidden'!AM161)</f>
        <v>0</v>
      </c>
      <c r="AM160" s="25">
        <f>IF('Indicator Date hidden'!AN161="x","x",$AM$2-'Indicator Date hidden'!AN161)</f>
        <v>0</v>
      </c>
      <c r="AN160" s="25">
        <f>IF('Indicator Date hidden'!AO161="x","x",$AN$2-'Indicator Date hidden'!AO161)</f>
        <v>0</v>
      </c>
      <c r="AO160" s="25" t="str">
        <f>IF('Indicator Date hidden'!AP161="x","x",$AO$2-'Indicator Date hidden'!AP161)</f>
        <v>x</v>
      </c>
      <c r="AP160" s="25" t="str">
        <f>IF('Indicator Date hidden'!AQ161="x","x",$AP$2-'Indicator Date hidden'!AQ161)</f>
        <v>x</v>
      </c>
      <c r="AQ160" s="25" t="str">
        <f>IF('Indicator Date hidden'!AR161="x","x",$AQ$2-'Indicator Date hidden'!AR161)</f>
        <v>x</v>
      </c>
      <c r="AR160" s="25">
        <f>IF('Indicator Date hidden'!AS161="x","x",$AR$2-'Indicator Date hidden'!AS161)</f>
        <v>0</v>
      </c>
      <c r="AS160" s="25">
        <f>IF('Indicator Date hidden'!AT161="x","x",$AS$2-'Indicator Date hidden'!AT161)</f>
        <v>0</v>
      </c>
      <c r="AT160" s="25">
        <f>IF('Indicator Date hidden'!AU161="x","x",$AT$2-'Indicator Date hidden'!AU161)</f>
        <v>0</v>
      </c>
      <c r="AU160" s="25">
        <f>IF('Indicator Date hidden'!AV161="x","x",$AU$2-'Indicator Date hidden'!AV161)</f>
        <v>6</v>
      </c>
      <c r="AV160" s="25">
        <f>IF('Indicator Date hidden'!AW161="x","x",$AV$2-'Indicator Date hidden'!AW161)</f>
        <v>0</v>
      </c>
      <c r="AW160" s="25">
        <f>IF('Indicator Date hidden'!AX161="x","x",$AW$2-'Indicator Date hidden'!AX161)</f>
        <v>0</v>
      </c>
      <c r="AX160" s="25">
        <f>IF('Indicator Date hidden'!AY161="x","x",$AX$2-'Indicator Date hidden'!AY161)</f>
        <v>0</v>
      </c>
      <c r="AY160" s="25">
        <f>IF('Indicator Date hidden'!AZ161="x","x",$AY$2-'Indicator Date hidden'!AZ161)</f>
        <v>0</v>
      </c>
      <c r="AZ160" s="25">
        <f>IF('Indicator Date hidden'!BA161="x","x",$AZ$2-'Indicator Date hidden'!BA161)</f>
        <v>0</v>
      </c>
      <c r="BA160">
        <f t="shared" si="20"/>
        <v>15</v>
      </c>
      <c r="BB160" s="26">
        <f t="shared" si="21"/>
        <v>0.33333333333333331</v>
      </c>
      <c r="BC160">
        <f t="shared" si="22"/>
        <v>4</v>
      </c>
      <c r="BD160" s="26">
        <f t="shared" si="23"/>
        <v>1.1925695879998879</v>
      </c>
      <c r="BE160" s="28">
        <f t="shared" si="24"/>
        <v>0</v>
      </c>
    </row>
    <row r="161" spans="1:57" x14ac:dyDescent="0.35">
      <c r="A161" t="s">
        <v>10217</v>
      </c>
      <c r="B161" s="25">
        <f>IF('Indicator Date hidden'!C162="x","x",$B$2-'Indicator Date hidden'!C162)</f>
        <v>0</v>
      </c>
      <c r="C161" s="25">
        <f>IF('Indicator Date hidden'!D162="x","x",$C$2-'Indicator Date hidden'!D162)</f>
        <v>0</v>
      </c>
      <c r="D161" s="25">
        <f>IF('Indicator Date hidden'!E162="x","x",$D$2-'Indicator Date hidden'!E162)</f>
        <v>0</v>
      </c>
      <c r="E161" s="25">
        <f>IF('Indicator Date hidden'!F162="x","x",$E$2-'Indicator Date hidden'!F162)</f>
        <v>0</v>
      </c>
      <c r="F161" s="25">
        <f>IF('Indicator Date hidden'!G162="x","x",$F$2-'Indicator Date hidden'!G162)</f>
        <v>0</v>
      </c>
      <c r="G161" s="25">
        <f>IF('Indicator Date hidden'!H162="x","x",$G$2-'Indicator Date hidden'!H162)</f>
        <v>0</v>
      </c>
      <c r="H161" s="25">
        <f>IF('Indicator Date hidden'!I162="x","x",$H$2-'Indicator Date hidden'!I162)</f>
        <v>0</v>
      </c>
      <c r="I161" s="25">
        <f>IF('Indicator Date hidden'!J162="x","x",$I$2-'Indicator Date hidden'!J162)</f>
        <v>0</v>
      </c>
      <c r="J161" s="25">
        <f>IF('Indicator Date hidden'!K162="x","x",$J$2-'Indicator Date hidden'!K162)</f>
        <v>0</v>
      </c>
      <c r="K161" s="25">
        <f>IF('Indicator Date hidden'!L162="x","x",$K$2-'Indicator Date hidden'!L162)</f>
        <v>0</v>
      </c>
      <c r="L161" s="25">
        <f>IF('Indicator Date hidden'!M162="x","x",$L$2-'Indicator Date hidden'!M162)</f>
        <v>0</v>
      </c>
      <c r="M161" s="25">
        <f>IF('Indicator Date hidden'!N162="x","x",$M$2-'Indicator Date hidden'!N162)</f>
        <v>0</v>
      </c>
      <c r="N161" s="25">
        <f>IF('Indicator Date hidden'!O162="x","x",$N$2-'Indicator Date hidden'!O162)</f>
        <v>0</v>
      </c>
      <c r="O161" s="25">
        <f>IF('Indicator Date hidden'!P162="x","x",$O$2-'Indicator Date hidden'!P162)</f>
        <v>0</v>
      </c>
      <c r="P161" s="25">
        <f>IF('Indicator Date hidden'!Q162="x","x",$P$2-'Indicator Date hidden'!Q162)</f>
        <v>0</v>
      </c>
      <c r="Q161" s="25" t="str">
        <f>IF('Indicator Date hidden'!R162="x","x",$Q$2-'Indicator Date hidden'!R162)</f>
        <v>x</v>
      </c>
      <c r="R161" s="25">
        <f>IF('Indicator Date hidden'!S162="x","x",$R$2-'Indicator Date hidden'!S162)</f>
        <v>0</v>
      </c>
      <c r="S161" s="25">
        <f>IF('Indicator Date hidden'!T162="x","x",$S$2-'Indicator Date hidden'!T162)</f>
        <v>0</v>
      </c>
      <c r="T161" s="25">
        <f>IF('Indicator Date hidden'!U162="x","x",$T$2-'Indicator Date hidden'!U162)</f>
        <v>0</v>
      </c>
      <c r="U161" s="25" t="str">
        <f>IF('Indicator Date hidden'!V162="x","x",$U$2-'Indicator Date hidden'!V162)</f>
        <v>x</v>
      </c>
      <c r="V161" s="25">
        <f>IF('Indicator Date hidden'!W162="x","x",$V$2-'Indicator Date hidden'!W162)</f>
        <v>0</v>
      </c>
      <c r="W161" s="25" t="str">
        <f>IF('Indicator Date hidden'!X162="x","x",$W$2-'Indicator Date hidden'!X162)</f>
        <v>x</v>
      </c>
      <c r="X161" s="25">
        <f>IF('Indicator Date hidden'!Y162="x","x",$X$2-'Indicator Date hidden'!Y162)</f>
        <v>1</v>
      </c>
      <c r="Y161" s="25">
        <f>IF('Indicator Date hidden'!Z162="x","x",$Y$2-'Indicator Date hidden'!Z162)</f>
        <v>0</v>
      </c>
      <c r="Z161" s="25">
        <f>IF('Indicator Date hidden'!AA162="x","x",$Z$2-'Indicator Date hidden'!AA162)</f>
        <v>0</v>
      </c>
      <c r="AA161" s="25">
        <f>IF('Indicator Date hidden'!AB162="x","x",$AA$2-'Indicator Date hidden'!AB162)</f>
        <v>1</v>
      </c>
      <c r="AB161" s="25">
        <f>IF('Indicator Date hidden'!AC162="x","x",$AB$2-'Indicator Date hidden'!AC162)</f>
        <v>0</v>
      </c>
      <c r="AC161" s="25">
        <f>IF('Indicator Date hidden'!AD162="x","x",$AC$2-'Indicator Date hidden'!AD162)</f>
        <v>0</v>
      </c>
      <c r="AD161" s="25" t="str">
        <f>IF('Indicator Date hidden'!AE162="x","x",$AD$2-'Indicator Date hidden'!AE162)</f>
        <v>x</v>
      </c>
      <c r="AE161" s="25">
        <f>IF('Indicator Date hidden'!AF162="x","x",$AE$2-'Indicator Date hidden'!AF162)</f>
        <v>0</v>
      </c>
      <c r="AF161" s="25">
        <f>IF('Indicator Date hidden'!AG162="x","x",$AF$2-'Indicator Date hidden'!AG162)</f>
        <v>1</v>
      </c>
      <c r="AG161" s="25">
        <f>IF('Indicator Date hidden'!AH162="x","x",$AG$2-'Indicator Date hidden'!AH162)</f>
        <v>0</v>
      </c>
      <c r="AH161" s="25">
        <f>IF('Indicator Date hidden'!AI162="x","x",$AH$2-'Indicator Date hidden'!AI162)</f>
        <v>0</v>
      </c>
      <c r="AI161" s="25">
        <f>IF('Indicator Date hidden'!AJ162="x","x",$AI$2-'Indicator Date hidden'!AJ162)</f>
        <v>0</v>
      </c>
      <c r="AJ161" s="25" t="str">
        <f>IF('Indicator Date hidden'!AK162="x","x",$AJ$2-'Indicator Date hidden'!AK162)</f>
        <v>x</v>
      </c>
      <c r="AK161" s="25">
        <f>IF('Indicator Date hidden'!AL162="x","x",$AK$2-'Indicator Date hidden'!AL162)</f>
        <v>1</v>
      </c>
      <c r="AL161" s="25">
        <f>IF('Indicator Date hidden'!AM162="x","x",$AL$2-'Indicator Date hidden'!AM162)</f>
        <v>0</v>
      </c>
      <c r="AM161" s="25">
        <f>IF('Indicator Date hidden'!AN162="x","x",$AM$2-'Indicator Date hidden'!AN162)</f>
        <v>0</v>
      </c>
      <c r="AN161" s="25">
        <f>IF('Indicator Date hidden'!AO162="x","x",$AN$2-'Indicator Date hidden'!AO162)</f>
        <v>0</v>
      </c>
      <c r="AO161" s="25">
        <f>IF('Indicator Date hidden'!AP162="x","x",$AO$2-'Indicator Date hidden'!AP162)</f>
        <v>0</v>
      </c>
      <c r="AP161" s="25">
        <f>IF('Indicator Date hidden'!AQ162="x","x",$AP$2-'Indicator Date hidden'!AQ162)</f>
        <v>0</v>
      </c>
      <c r="AQ161" s="25">
        <f>IF('Indicator Date hidden'!AR162="x","x",$AQ$2-'Indicator Date hidden'!AR162)</f>
        <v>0</v>
      </c>
      <c r="AR161" s="25">
        <f>IF('Indicator Date hidden'!AS162="x","x",$AR$2-'Indicator Date hidden'!AS162)</f>
        <v>0</v>
      </c>
      <c r="AS161" s="25">
        <f>IF('Indicator Date hidden'!AT162="x","x",$AS$2-'Indicator Date hidden'!AT162)</f>
        <v>0</v>
      </c>
      <c r="AT161" s="25">
        <f>IF('Indicator Date hidden'!AU162="x","x",$AT$2-'Indicator Date hidden'!AU162)</f>
        <v>0</v>
      </c>
      <c r="AU161" s="25">
        <f>IF('Indicator Date hidden'!AV162="x","x",$AU$2-'Indicator Date hidden'!AV162)</f>
        <v>1</v>
      </c>
      <c r="AV161" s="25">
        <f>IF('Indicator Date hidden'!AW162="x","x",$AV$2-'Indicator Date hidden'!AW162)</f>
        <v>0</v>
      </c>
      <c r="AW161" s="25">
        <f>IF('Indicator Date hidden'!AX162="x","x",$AW$2-'Indicator Date hidden'!AX162)</f>
        <v>0</v>
      </c>
      <c r="AX161" s="25">
        <f>IF('Indicator Date hidden'!AY162="x","x",$AX$2-'Indicator Date hidden'!AY162)</f>
        <v>0</v>
      </c>
      <c r="AY161" s="25">
        <f>IF('Indicator Date hidden'!AZ162="x","x",$AY$2-'Indicator Date hidden'!AZ162)</f>
        <v>0</v>
      </c>
      <c r="AZ161" s="25">
        <f>IF('Indicator Date hidden'!BA162="x","x",$AZ$2-'Indicator Date hidden'!BA162)</f>
        <v>0</v>
      </c>
      <c r="BA161">
        <f t="shared" si="20"/>
        <v>5</v>
      </c>
      <c r="BB161" s="26">
        <f t="shared" si="21"/>
        <v>0.10869565217391304</v>
      </c>
      <c r="BC161">
        <f t="shared" si="22"/>
        <v>5</v>
      </c>
      <c r="BD161" s="26">
        <f t="shared" si="23"/>
        <v>0.31125697963644244</v>
      </c>
      <c r="BE161" s="28">
        <f t="shared" si="24"/>
        <v>0</v>
      </c>
    </row>
    <row r="162" spans="1:57" x14ac:dyDescent="0.35">
      <c r="A162" t="s">
        <v>10299</v>
      </c>
      <c r="B162" s="25">
        <f>IF('Indicator Date hidden'!C163="x","x",$B$2-'Indicator Date hidden'!C163)</f>
        <v>0</v>
      </c>
      <c r="C162" s="25">
        <f>IF('Indicator Date hidden'!D163="x","x",$C$2-'Indicator Date hidden'!D163)</f>
        <v>0</v>
      </c>
      <c r="D162" s="25">
        <f>IF('Indicator Date hidden'!E163="x","x",$D$2-'Indicator Date hidden'!E163)</f>
        <v>0</v>
      </c>
      <c r="E162" s="25">
        <f>IF('Indicator Date hidden'!F163="x","x",$E$2-'Indicator Date hidden'!F163)</f>
        <v>0</v>
      </c>
      <c r="F162" s="25">
        <f>IF('Indicator Date hidden'!G163="x","x",$F$2-'Indicator Date hidden'!G163)</f>
        <v>0</v>
      </c>
      <c r="G162" s="25">
        <f>IF('Indicator Date hidden'!H163="x","x",$G$2-'Indicator Date hidden'!H163)</f>
        <v>0</v>
      </c>
      <c r="H162" s="25">
        <f>IF('Indicator Date hidden'!I163="x","x",$H$2-'Indicator Date hidden'!I163)</f>
        <v>0</v>
      </c>
      <c r="I162" s="25">
        <f>IF('Indicator Date hidden'!J163="x","x",$I$2-'Indicator Date hidden'!J163)</f>
        <v>0</v>
      </c>
      <c r="J162" s="25">
        <f>IF('Indicator Date hidden'!K163="x","x",$J$2-'Indicator Date hidden'!K163)</f>
        <v>0</v>
      </c>
      <c r="K162" s="25">
        <f>IF('Indicator Date hidden'!L163="x","x",$K$2-'Indicator Date hidden'!L163)</f>
        <v>0</v>
      </c>
      <c r="L162" s="25">
        <f>IF('Indicator Date hidden'!M163="x","x",$L$2-'Indicator Date hidden'!M163)</f>
        <v>0</v>
      </c>
      <c r="M162" s="25">
        <f>IF('Indicator Date hidden'!N163="x","x",$M$2-'Indicator Date hidden'!N163)</f>
        <v>0</v>
      </c>
      <c r="N162" s="25">
        <f>IF('Indicator Date hidden'!O163="x","x",$N$2-'Indicator Date hidden'!O163)</f>
        <v>0</v>
      </c>
      <c r="O162" s="25">
        <f>IF('Indicator Date hidden'!P163="x","x",$O$2-'Indicator Date hidden'!P163)</f>
        <v>0</v>
      </c>
      <c r="P162" s="25">
        <f>IF('Indicator Date hidden'!Q163="x","x",$P$2-'Indicator Date hidden'!Q163)</f>
        <v>0</v>
      </c>
      <c r="Q162" s="25" t="str">
        <f>IF('Indicator Date hidden'!R163="x","x",$Q$2-'Indicator Date hidden'!R163)</f>
        <v>x</v>
      </c>
      <c r="R162" s="25">
        <f>IF('Indicator Date hidden'!S163="x","x",$R$2-'Indicator Date hidden'!S163)</f>
        <v>0</v>
      </c>
      <c r="S162" s="25">
        <f>IF('Indicator Date hidden'!T163="x","x",$S$2-'Indicator Date hidden'!T163)</f>
        <v>0</v>
      </c>
      <c r="T162" s="25">
        <f>IF('Indicator Date hidden'!U163="x","x",$T$2-'Indicator Date hidden'!U163)</f>
        <v>0</v>
      </c>
      <c r="U162" s="25">
        <f>IF('Indicator Date hidden'!V163="x","x",$U$2-'Indicator Date hidden'!V163)</f>
        <v>0</v>
      </c>
      <c r="V162" s="25">
        <f>IF('Indicator Date hidden'!W163="x","x",$V$2-'Indicator Date hidden'!W163)</f>
        <v>0</v>
      </c>
      <c r="W162" s="25">
        <f>IF('Indicator Date hidden'!X163="x","x",$W$2-'Indicator Date hidden'!X163)</f>
        <v>2</v>
      </c>
      <c r="X162" s="25">
        <f>IF('Indicator Date hidden'!Y163="x","x",$X$2-'Indicator Date hidden'!Y163)</f>
        <v>4</v>
      </c>
      <c r="Y162" s="25">
        <f>IF('Indicator Date hidden'!Z163="x","x",$Y$2-'Indicator Date hidden'!Z163)</f>
        <v>0</v>
      </c>
      <c r="Z162" s="25">
        <f>IF('Indicator Date hidden'!AA163="x","x",$Z$2-'Indicator Date hidden'!AA163)</f>
        <v>0</v>
      </c>
      <c r="AA162" s="25">
        <f>IF('Indicator Date hidden'!AB163="x","x",$AA$2-'Indicator Date hidden'!AB163)</f>
        <v>0</v>
      </c>
      <c r="AB162" s="25">
        <f>IF('Indicator Date hidden'!AC163="x","x",$AB$2-'Indicator Date hidden'!AC163)</f>
        <v>0</v>
      </c>
      <c r="AC162" s="25">
        <f>IF('Indicator Date hidden'!AD163="x","x",$AC$2-'Indicator Date hidden'!AD163)</f>
        <v>0</v>
      </c>
      <c r="AD162" s="25">
        <f>IF('Indicator Date hidden'!AE163="x","x",$AD$2-'Indicator Date hidden'!AE163)</f>
        <v>0</v>
      </c>
      <c r="AE162" s="25">
        <f>IF('Indicator Date hidden'!AF163="x","x",$AE$2-'Indicator Date hidden'!AF163)</f>
        <v>0</v>
      </c>
      <c r="AF162" s="25">
        <f>IF('Indicator Date hidden'!AG163="x","x",$AF$2-'Indicator Date hidden'!AG163)</f>
        <v>1</v>
      </c>
      <c r="AG162" s="25">
        <f>IF('Indicator Date hidden'!AH163="x","x",$AG$2-'Indicator Date hidden'!AH163)</f>
        <v>0</v>
      </c>
      <c r="AH162" s="25">
        <f>IF('Indicator Date hidden'!AI163="x","x",$AH$2-'Indicator Date hidden'!AI163)</f>
        <v>0</v>
      </c>
      <c r="AI162" s="25">
        <f>IF('Indicator Date hidden'!AJ163="x","x",$AI$2-'Indicator Date hidden'!AJ163)</f>
        <v>0</v>
      </c>
      <c r="AJ162" s="25">
        <f>IF('Indicator Date hidden'!AK163="x","x",$AJ$2-'Indicator Date hidden'!AK163)</f>
        <v>1</v>
      </c>
      <c r="AK162" s="25">
        <f>IF('Indicator Date hidden'!AL163="x","x",$AK$2-'Indicator Date hidden'!AL163)</f>
        <v>1</v>
      </c>
      <c r="AL162" s="25">
        <f>IF('Indicator Date hidden'!AM163="x","x",$AL$2-'Indicator Date hidden'!AM163)</f>
        <v>0</v>
      </c>
      <c r="AM162" s="25">
        <f>IF('Indicator Date hidden'!AN163="x","x",$AM$2-'Indicator Date hidden'!AN163)</f>
        <v>0</v>
      </c>
      <c r="AN162" s="25">
        <f>IF('Indicator Date hidden'!AO163="x","x",$AN$2-'Indicator Date hidden'!AO163)</f>
        <v>0</v>
      </c>
      <c r="AO162" s="25">
        <f>IF('Indicator Date hidden'!AP163="x","x",$AO$2-'Indicator Date hidden'!AP163)</f>
        <v>0</v>
      </c>
      <c r="AP162" s="25">
        <f>IF('Indicator Date hidden'!AQ163="x","x",$AP$2-'Indicator Date hidden'!AQ163)</f>
        <v>0</v>
      </c>
      <c r="AQ162" s="25">
        <f>IF('Indicator Date hidden'!AR163="x","x",$AQ$2-'Indicator Date hidden'!AR163)</f>
        <v>0</v>
      </c>
      <c r="AR162" s="25">
        <f>IF('Indicator Date hidden'!AS163="x","x",$AR$2-'Indicator Date hidden'!AS163)</f>
        <v>0</v>
      </c>
      <c r="AS162" s="25">
        <f>IF('Indicator Date hidden'!AT163="x","x",$AS$2-'Indicator Date hidden'!AT163)</f>
        <v>0</v>
      </c>
      <c r="AT162" s="25">
        <f>IF('Indicator Date hidden'!AU163="x","x",$AT$2-'Indicator Date hidden'!AU163)</f>
        <v>0</v>
      </c>
      <c r="AU162" s="25">
        <f>IF('Indicator Date hidden'!AV163="x","x",$AU$2-'Indicator Date hidden'!AV163)</f>
        <v>4</v>
      </c>
      <c r="AV162" s="25">
        <f>IF('Indicator Date hidden'!AW163="x","x",$AV$2-'Indicator Date hidden'!AW163)</f>
        <v>0</v>
      </c>
      <c r="AW162" s="25">
        <f>IF('Indicator Date hidden'!AX163="x","x",$AW$2-'Indicator Date hidden'!AX163)</f>
        <v>0</v>
      </c>
      <c r="AX162" s="25">
        <f>IF('Indicator Date hidden'!AY163="x","x",$AX$2-'Indicator Date hidden'!AY163)</f>
        <v>0</v>
      </c>
      <c r="AY162" s="25">
        <f>IF('Indicator Date hidden'!AZ163="x","x",$AY$2-'Indicator Date hidden'!AZ163)</f>
        <v>0</v>
      </c>
      <c r="AZ162" s="25">
        <f>IF('Indicator Date hidden'!BA163="x","x",$AZ$2-'Indicator Date hidden'!BA163)</f>
        <v>0</v>
      </c>
      <c r="BA162">
        <f t="shared" si="20"/>
        <v>13</v>
      </c>
      <c r="BB162" s="26">
        <f t="shared" si="21"/>
        <v>0.26</v>
      </c>
      <c r="BC162">
        <f t="shared" si="22"/>
        <v>6</v>
      </c>
      <c r="BD162" s="26">
        <f t="shared" si="23"/>
        <v>0.84403791384036775</v>
      </c>
      <c r="BE162" s="28">
        <f t="shared" si="24"/>
        <v>0</v>
      </c>
    </row>
    <row r="163" spans="1:57" x14ac:dyDescent="0.35">
      <c r="A163" t="s">
        <v>10369</v>
      </c>
      <c r="B163" s="25">
        <f>IF('Indicator Date hidden'!C164="x","x",$B$2-'Indicator Date hidden'!C164)</f>
        <v>0</v>
      </c>
      <c r="C163" s="25">
        <f>IF('Indicator Date hidden'!D164="x","x",$C$2-'Indicator Date hidden'!D164)</f>
        <v>0</v>
      </c>
      <c r="D163" s="25">
        <f>IF('Indicator Date hidden'!E164="x","x",$D$2-'Indicator Date hidden'!E164)</f>
        <v>0</v>
      </c>
      <c r="E163" s="25">
        <f>IF('Indicator Date hidden'!F164="x","x",$E$2-'Indicator Date hidden'!F164)</f>
        <v>0</v>
      </c>
      <c r="F163" s="25">
        <f>IF('Indicator Date hidden'!G164="x","x",$F$2-'Indicator Date hidden'!G164)</f>
        <v>0</v>
      </c>
      <c r="G163" s="25">
        <f>IF('Indicator Date hidden'!H164="x","x",$G$2-'Indicator Date hidden'!H164)</f>
        <v>0</v>
      </c>
      <c r="H163" s="25">
        <f>IF('Indicator Date hidden'!I164="x","x",$H$2-'Indicator Date hidden'!I164)</f>
        <v>0</v>
      </c>
      <c r="I163" s="25">
        <f>IF('Indicator Date hidden'!J164="x","x",$I$2-'Indicator Date hidden'!J164)</f>
        <v>0</v>
      </c>
      <c r="J163" s="25">
        <f>IF('Indicator Date hidden'!K164="x","x",$J$2-'Indicator Date hidden'!K164)</f>
        <v>0</v>
      </c>
      <c r="K163" s="25">
        <f>IF('Indicator Date hidden'!L164="x","x",$K$2-'Indicator Date hidden'!L164)</f>
        <v>0</v>
      </c>
      <c r="L163" s="25">
        <f>IF('Indicator Date hidden'!M164="x","x",$L$2-'Indicator Date hidden'!M164)</f>
        <v>0</v>
      </c>
      <c r="M163" s="25">
        <f>IF('Indicator Date hidden'!N164="x","x",$M$2-'Indicator Date hidden'!N164)</f>
        <v>0</v>
      </c>
      <c r="N163" s="25">
        <f>IF('Indicator Date hidden'!O164="x","x",$N$2-'Indicator Date hidden'!O164)</f>
        <v>0</v>
      </c>
      <c r="O163" s="25">
        <f>IF('Indicator Date hidden'!P164="x","x",$O$2-'Indicator Date hidden'!P164)</f>
        <v>0</v>
      </c>
      <c r="P163" s="25">
        <f>IF('Indicator Date hidden'!Q164="x","x",$P$2-'Indicator Date hidden'!Q164)</f>
        <v>0</v>
      </c>
      <c r="Q163" s="25">
        <f>IF('Indicator Date hidden'!R164="x","x",$Q$2-'Indicator Date hidden'!R164)</f>
        <v>4</v>
      </c>
      <c r="R163" s="25">
        <f>IF('Indicator Date hidden'!S164="x","x",$R$2-'Indicator Date hidden'!S164)</f>
        <v>0</v>
      </c>
      <c r="S163" s="25">
        <f>IF('Indicator Date hidden'!T164="x","x",$S$2-'Indicator Date hidden'!T164)</f>
        <v>0</v>
      </c>
      <c r="T163" s="25">
        <f>IF('Indicator Date hidden'!U164="x","x",$T$2-'Indicator Date hidden'!U164)</f>
        <v>0</v>
      </c>
      <c r="U163" s="25">
        <f>IF('Indicator Date hidden'!V164="x","x",$U$2-'Indicator Date hidden'!V164)</f>
        <v>0</v>
      </c>
      <c r="V163" s="25">
        <f>IF('Indicator Date hidden'!W164="x","x",$V$2-'Indicator Date hidden'!W164)</f>
        <v>0</v>
      </c>
      <c r="W163" s="25">
        <f>IF('Indicator Date hidden'!X164="x","x",$W$2-'Indicator Date hidden'!X164)</f>
        <v>0</v>
      </c>
      <c r="X163" s="25">
        <f>IF('Indicator Date hidden'!Y164="x","x",$X$2-'Indicator Date hidden'!Y164)</f>
        <v>4</v>
      </c>
      <c r="Y163" s="25">
        <f>IF('Indicator Date hidden'!Z164="x","x",$Y$2-'Indicator Date hidden'!Z164)</f>
        <v>0</v>
      </c>
      <c r="Z163" s="25">
        <f>IF('Indicator Date hidden'!AA164="x","x",$Z$2-'Indicator Date hidden'!AA164)</f>
        <v>0</v>
      </c>
      <c r="AA163" s="25">
        <f>IF('Indicator Date hidden'!AB164="x","x",$AA$2-'Indicator Date hidden'!AB164)</f>
        <v>0</v>
      </c>
      <c r="AB163" s="25">
        <f>IF('Indicator Date hidden'!AC164="x","x",$AB$2-'Indicator Date hidden'!AC164)</f>
        <v>0</v>
      </c>
      <c r="AC163" s="25">
        <f>IF('Indicator Date hidden'!AD164="x","x",$AC$2-'Indicator Date hidden'!AD164)</f>
        <v>0</v>
      </c>
      <c r="AD163" s="25">
        <f>IF('Indicator Date hidden'!AE164="x","x",$AD$2-'Indicator Date hidden'!AE164)</f>
        <v>0</v>
      </c>
      <c r="AE163" s="25">
        <f>IF('Indicator Date hidden'!AF164="x","x",$AE$2-'Indicator Date hidden'!AF164)</f>
        <v>0</v>
      </c>
      <c r="AF163" s="25">
        <f>IF('Indicator Date hidden'!AG164="x","x",$AF$2-'Indicator Date hidden'!AG164)</f>
        <v>4</v>
      </c>
      <c r="AG163" s="25">
        <f>IF('Indicator Date hidden'!AH164="x","x",$AG$2-'Indicator Date hidden'!AH164)</f>
        <v>0</v>
      </c>
      <c r="AH163" s="25">
        <f>IF('Indicator Date hidden'!AI164="x","x",$AH$2-'Indicator Date hidden'!AI164)</f>
        <v>0</v>
      </c>
      <c r="AI163" s="25">
        <f>IF('Indicator Date hidden'!AJ164="x","x",$AI$2-'Indicator Date hidden'!AJ164)</f>
        <v>0</v>
      </c>
      <c r="AJ163" s="25">
        <f>IF('Indicator Date hidden'!AK164="x","x",$AJ$2-'Indicator Date hidden'!AK164)</f>
        <v>1</v>
      </c>
      <c r="AK163" s="25">
        <f>IF('Indicator Date hidden'!AL164="x","x",$AK$2-'Indicator Date hidden'!AL164)</f>
        <v>0</v>
      </c>
      <c r="AL163" s="25">
        <f>IF('Indicator Date hidden'!AM164="x","x",$AL$2-'Indicator Date hidden'!AM164)</f>
        <v>0</v>
      </c>
      <c r="AM163" s="25">
        <f>IF('Indicator Date hidden'!AN164="x","x",$AM$2-'Indicator Date hidden'!AN164)</f>
        <v>0</v>
      </c>
      <c r="AN163" s="25">
        <f>IF('Indicator Date hidden'!AO164="x","x",$AN$2-'Indicator Date hidden'!AO164)</f>
        <v>0</v>
      </c>
      <c r="AO163" s="25" t="str">
        <f>IF('Indicator Date hidden'!AP164="x","x",$AO$2-'Indicator Date hidden'!AP164)</f>
        <v>x</v>
      </c>
      <c r="AP163" s="25" t="str">
        <f>IF('Indicator Date hidden'!AQ164="x","x",$AP$2-'Indicator Date hidden'!AQ164)</f>
        <v>x</v>
      </c>
      <c r="AQ163" s="25">
        <f>IF('Indicator Date hidden'!AR164="x","x",$AQ$2-'Indicator Date hidden'!AR164)</f>
        <v>4</v>
      </c>
      <c r="AR163" s="25">
        <f>IF('Indicator Date hidden'!AS164="x","x",$AR$2-'Indicator Date hidden'!AS164)</f>
        <v>0</v>
      </c>
      <c r="AS163" s="25">
        <f>IF('Indicator Date hidden'!AT164="x","x",$AS$2-'Indicator Date hidden'!AT164)</f>
        <v>0</v>
      </c>
      <c r="AT163" s="25">
        <f>IF('Indicator Date hidden'!AU164="x","x",$AT$2-'Indicator Date hidden'!AU164)</f>
        <v>0</v>
      </c>
      <c r="AU163" s="25">
        <f>IF('Indicator Date hidden'!AV164="x","x",$AU$2-'Indicator Date hidden'!AV164)</f>
        <v>1</v>
      </c>
      <c r="AV163" s="25">
        <f>IF('Indicator Date hidden'!AW164="x","x",$AV$2-'Indicator Date hidden'!AW164)</f>
        <v>0</v>
      </c>
      <c r="AW163" s="25">
        <f>IF('Indicator Date hidden'!AX164="x","x",$AW$2-'Indicator Date hidden'!AX164)</f>
        <v>0</v>
      </c>
      <c r="AX163" s="25">
        <f>IF('Indicator Date hidden'!AY164="x","x",$AX$2-'Indicator Date hidden'!AY164)</f>
        <v>0</v>
      </c>
      <c r="AY163" s="25">
        <f>IF('Indicator Date hidden'!AZ164="x","x",$AY$2-'Indicator Date hidden'!AZ164)</f>
        <v>1</v>
      </c>
      <c r="AZ163" s="25">
        <f>IF('Indicator Date hidden'!BA164="x","x",$AZ$2-'Indicator Date hidden'!BA164)</f>
        <v>1</v>
      </c>
      <c r="BA163">
        <f t="shared" ref="BA163:BA194" si="25">SUM(B163:AZ163)</f>
        <v>20</v>
      </c>
      <c r="BB163" s="26">
        <f t="shared" ref="BB163:BB194" si="26">BA163/COUNT(B163:AZ163)</f>
        <v>0.40816326530612246</v>
      </c>
      <c r="BC163">
        <f t="shared" ref="BC163:BC193" si="27">COUNTIF(B163:AZ163,"&gt;0")</f>
        <v>8</v>
      </c>
      <c r="BD163" s="26">
        <f t="shared" ref="BD163:BD193" si="28">_xlfn.STDEV.P(B163:AZ163)</f>
        <v>1.1050601118923169</v>
      </c>
      <c r="BE163" s="28">
        <f t="shared" ref="BE163:BE193" si="29">MEDIAN(B163:AZ163)</f>
        <v>0</v>
      </c>
    </row>
    <row r="164" spans="1:57" x14ac:dyDescent="0.35">
      <c r="A164" t="s">
        <v>10387</v>
      </c>
      <c r="B164" s="25">
        <f>IF('Indicator Date hidden'!C165="x","x",$B$2-'Indicator Date hidden'!C165)</f>
        <v>0</v>
      </c>
      <c r="C164" s="25">
        <f>IF('Indicator Date hidden'!D165="x","x",$C$2-'Indicator Date hidden'!D165)</f>
        <v>0</v>
      </c>
      <c r="D164" s="25">
        <f>IF('Indicator Date hidden'!E165="x","x",$D$2-'Indicator Date hidden'!E165)</f>
        <v>0</v>
      </c>
      <c r="E164" s="25">
        <f>IF('Indicator Date hidden'!F165="x","x",$E$2-'Indicator Date hidden'!F165)</f>
        <v>0</v>
      </c>
      <c r="F164" s="25">
        <f>IF('Indicator Date hidden'!G165="x","x",$F$2-'Indicator Date hidden'!G165)</f>
        <v>0</v>
      </c>
      <c r="G164" s="25">
        <f>IF('Indicator Date hidden'!H165="x","x",$G$2-'Indicator Date hidden'!H165)</f>
        <v>0</v>
      </c>
      <c r="H164" s="25">
        <f>IF('Indicator Date hidden'!I165="x","x",$H$2-'Indicator Date hidden'!I165)</f>
        <v>0</v>
      </c>
      <c r="I164" s="25">
        <f>IF('Indicator Date hidden'!J165="x","x",$I$2-'Indicator Date hidden'!J165)</f>
        <v>0</v>
      </c>
      <c r="J164" s="25">
        <f>IF('Indicator Date hidden'!K165="x","x",$J$2-'Indicator Date hidden'!K165)</f>
        <v>0</v>
      </c>
      <c r="K164" s="25">
        <f>IF('Indicator Date hidden'!L165="x","x",$K$2-'Indicator Date hidden'!L165)</f>
        <v>0</v>
      </c>
      <c r="L164" s="25">
        <f>IF('Indicator Date hidden'!M165="x","x",$L$2-'Indicator Date hidden'!M165)</f>
        <v>0</v>
      </c>
      <c r="M164" s="25">
        <f>IF('Indicator Date hidden'!N165="x","x",$M$2-'Indicator Date hidden'!N165)</f>
        <v>0</v>
      </c>
      <c r="N164" s="25">
        <f>IF('Indicator Date hidden'!O165="x","x",$N$2-'Indicator Date hidden'!O165)</f>
        <v>0</v>
      </c>
      <c r="O164" s="25">
        <f>IF('Indicator Date hidden'!P165="x","x",$O$2-'Indicator Date hidden'!P165)</f>
        <v>0</v>
      </c>
      <c r="P164" s="25">
        <f>IF('Indicator Date hidden'!Q165="x","x",$P$2-'Indicator Date hidden'!Q165)</f>
        <v>0</v>
      </c>
      <c r="Q164" s="25">
        <f>IF('Indicator Date hidden'!R165="x","x",$Q$2-'Indicator Date hidden'!R165)</f>
        <v>4</v>
      </c>
      <c r="R164" s="25">
        <f>IF('Indicator Date hidden'!S165="x","x",$R$2-'Indicator Date hidden'!S165)</f>
        <v>0</v>
      </c>
      <c r="S164" s="25">
        <f>IF('Indicator Date hidden'!T165="x","x",$S$2-'Indicator Date hidden'!T165)</f>
        <v>0</v>
      </c>
      <c r="T164" s="25">
        <f>IF('Indicator Date hidden'!U165="x","x",$T$2-'Indicator Date hidden'!U165)</f>
        <v>0</v>
      </c>
      <c r="U164" s="25">
        <f>IF('Indicator Date hidden'!V165="x","x",$U$2-'Indicator Date hidden'!V165)</f>
        <v>0</v>
      </c>
      <c r="V164" s="25">
        <f>IF('Indicator Date hidden'!W165="x","x",$V$2-'Indicator Date hidden'!W165)</f>
        <v>0</v>
      </c>
      <c r="W164" s="25">
        <f>IF('Indicator Date hidden'!X165="x","x",$W$2-'Indicator Date hidden'!X165)</f>
        <v>4</v>
      </c>
      <c r="X164" s="25">
        <f>IF('Indicator Date hidden'!Y165="x","x",$X$2-'Indicator Date hidden'!Y165)</f>
        <v>2</v>
      </c>
      <c r="Y164" s="25">
        <f>IF('Indicator Date hidden'!Z165="x","x",$Y$2-'Indicator Date hidden'!Z165)</f>
        <v>0</v>
      </c>
      <c r="Z164" s="25">
        <f>IF('Indicator Date hidden'!AA165="x","x",$Z$2-'Indicator Date hidden'!AA165)</f>
        <v>0</v>
      </c>
      <c r="AA164" s="25">
        <f>IF('Indicator Date hidden'!AB165="x","x",$AA$2-'Indicator Date hidden'!AB165)</f>
        <v>0</v>
      </c>
      <c r="AB164" s="25">
        <f>IF('Indicator Date hidden'!AC165="x","x",$AB$2-'Indicator Date hidden'!AC165)</f>
        <v>0</v>
      </c>
      <c r="AC164" s="25">
        <f>IF('Indicator Date hidden'!AD165="x","x",$AC$2-'Indicator Date hidden'!AD165)</f>
        <v>0</v>
      </c>
      <c r="AD164" s="25">
        <f>IF('Indicator Date hidden'!AE165="x","x",$AD$2-'Indicator Date hidden'!AE165)</f>
        <v>0</v>
      </c>
      <c r="AE164" s="25">
        <f>IF('Indicator Date hidden'!AF165="x","x",$AE$2-'Indicator Date hidden'!AF165)</f>
        <v>0</v>
      </c>
      <c r="AF164" s="25" t="str">
        <f>IF('Indicator Date hidden'!AG165="x","x",$AF$2-'Indicator Date hidden'!AG165)</f>
        <v>x</v>
      </c>
      <c r="AG164" s="25">
        <f>IF('Indicator Date hidden'!AH165="x","x",$AG$2-'Indicator Date hidden'!AH165)</f>
        <v>0</v>
      </c>
      <c r="AH164" s="25">
        <f>IF('Indicator Date hidden'!AI165="x","x",$AH$2-'Indicator Date hidden'!AI165)</f>
        <v>0</v>
      </c>
      <c r="AI164" s="25">
        <f>IF('Indicator Date hidden'!AJ165="x","x",$AI$2-'Indicator Date hidden'!AJ165)</f>
        <v>0</v>
      </c>
      <c r="AJ164" s="25" t="str">
        <f>IF('Indicator Date hidden'!AK165="x","x",$AJ$2-'Indicator Date hidden'!AK165)</f>
        <v>x</v>
      </c>
      <c r="AK164" s="25">
        <f>IF('Indicator Date hidden'!AL165="x","x",$AK$2-'Indicator Date hidden'!AL165)</f>
        <v>1</v>
      </c>
      <c r="AL164" s="25">
        <f>IF('Indicator Date hidden'!AM165="x","x",$AL$2-'Indicator Date hidden'!AM165)</f>
        <v>0</v>
      </c>
      <c r="AM164" s="25">
        <f>IF('Indicator Date hidden'!AN165="x","x",$AM$2-'Indicator Date hidden'!AN165)</f>
        <v>0</v>
      </c>
      <c r="AN164" s="25">
        <f>IF('Indicator Date hidden'!AO165="x","x",$AN$2-'Indicator Date hidden'!AO165)</f>
        <v>0</v>
      </c>
      <c r="AO164" s="25">
        <f>IF('Indicator Date hidden'!AP165="x","x",$AO$2-'Indicator Date hidden'!AP165)</f>
        <v>1</v>
      </c>
      <c r="AP164" s="25">
        <f>IF('Indicator Date hidden'!AQ165="x","x",$AP$2-'Indicator Date hidden'!AQ165)</f>
        <v>1</v>
      </c>
      <c r="AQ164" s="25" t="str">
        <f>IF('Indicator Date hidden'!AR165="x","x",$AQ$2-'Indicator Date hidden'!AR165)</f>
        <v>x</v>
      </c>
      <c r="AR164" s="25">
        <f>IF('Indicator Date hidden'!AS165="x","x",$AR$2-'Indicator Date hidden'!AS165)</f>
        <v>0</v>
      </c>
      <c r="AS164" s="25">
        <f>IF('Indicator Date hidden'!AT165="x","x",$AS$2-'Indicator Date hidden'!AT165)</f>
        <v>0</v>
      </c>
      <c r="AT164" s="25">
        <f>IF('Indicator Date hidden'!AU165="x","x",$AT$2-'Indicator Date hidden'!AU165)</f>
        <v>0</v>
      </c>
      <c r="AU164" s="25">
        <f>IF('Indicator Date hidden'!AV165="x","x",$AU$2-'Indicator Date hidden'!AV165)</f>
        <v>4</v>
      </c>
      <c r="AV164" s="25">
        <f>IF('Indicator Date hidden'!AW165="x","x",$AV$2-'Indicator Date hidden'!AW165)</f>
        <v>0</v>
      </c>
      <c r="AW164" s="25">
        <f>IF('Indicator Date hidden'!AX165="x","x",$AW$2-'Indicator Date hidden'!AX165)</f>
        <v>0</v>
      </c>
      <c r="AX164" s="25">
        <f>IF('Indicator Date hidden'!AY165="x","x",$AX$2-'Indicator Date hidden'!AY165)</f>
        <v>0</v>
      </c>
      <c r="AY164" s="25">
        <f>IF('Indicator Date hidden'!AZ165="x","x",$AY$2-'Indicator Date hidden'!AZ165)</f>
        <v>0</v>
      </c>
      <c r="AZ164" s="25">
        <f>IF('Indicator Date hidden'!BA165="x","x",$AZ$2-'Indicator Date hidden'!BA165)</f>
        <v>0</v>
      </c>
      <c r="BA164">
        <f t="shared" si="25"/>
        <v>17</v>
      </c>
      <c r="BB164" s="26">
        <f t="shared" si="26"/>
        <v>0.35416666666666669</v>
      </c>
      <c r="BC164">
        <f t="shared" si="27"/>
        <v>7</v>
      </c>
      <c r="BD164" s="26">
        <f t="shared" si="28"/>
        <v>1.0101481602000548</v>
      </c>
      <c r="BE164" s="28">
        <f t="shared" si="29"/>
        <v>0</v>
      </c>
    </row>
    <row r="165" spans="1:57" x14ac:dyDescent="0.35">
      <c r="A165" t="s">
        <v>10393</v>
      </c>
      <c r="B165" s="25">
        <f>IF('Indicator Date hidden'!C166="x","x",$B$2-'Indicator Date hidden'!C166)</f>
        <v>0</v>
      </c>
      <c r="C165" s="25">
        <f>IF('Indicator Date hidden'!D166="x","x",$C$2-'Indicator Date hidden'!D166)</f>
        <v>0</v>
      </c>
      <c r="D165" s="25">
        <f>IF('Indicator Date hidden'!E166="x","x",$D$2-'Indicator Date hidden'!E166)</f>
        <v>0</v>
      </c>
      <c r="E165" s="25">
        <f>IF('Indicator Date hidden'!F166="x","x",$E$2-'Indicator Date hidden'!F166)</f>
        <v>0</v>
      </c>
      <c r="F165" s="25">
        <f>IF('Indicator Date hidden'!G166="x","x",$F$2-'Indicator Date hidden'!G166)</f>
        <v>0</v>
      </c>
      <c r="G165" s="25">
        <f>IF('Indicator Date hidden'!H166="x","x",$G$2-'Indicator Date hidden'!H166)</f>
        <v>0</v>
      </c>
      <c r="H165" s="25">
        <f>IF('Indicator Date hidden'!I166="x","x",$H$2-'Indicator Date hidden'!I166)</f>
        <v>0</v>
      </c>
      <c r="I165" s="25">
        <f>IF('Indicator Date hidden'!J166="x","x",$I$2-'Indicator Date hidden'!J166)</f>
        <v>0</v>
      </c>
      <c r="J165" s="25">
        <f>IF('Indicator Date hidden'!K166="x","x",$J$2-'Indicator Date hidden'!K166)</f>
        <v>0</v>
      </c>
      <c r="K165" s="25">
        <f>IF('Indicator Date hidden'!L166="x","x",$K$2-'Indicator Date hidden'!L166)</f>
        <v>0</v>
      </c>
      <c r="L165" s="25">
        <f>IF('Indicator Date hidden'!M166="x","x",$L$2-'Indicator Date hidden'!M166)</f>
        <v>0</v>
      </c>
      <c r="M165" s="25">
        <f>IF('Indicator Date hidden'!N166="x","x",$M$2-'Indicator Date hidden'!N166)</f>
        <v>0</v>
      </c>
      <c r="N165" s="25">
        <f>IF('Indicator Date hidden'!O166="x","x",$N$2-'Indicator Date hidden'!O166)</f>
        <v>0</v>
      </c>
      <c r="O165" s="25">
        <f>IF('Indicator Date hidden'!P166="x","x",$O$2-'Indicator Date hidden'!P166)</f>
        <v>0</v>
      </c>
      <c r="P165" s="25">
        <f>IF('Indicator Date hidden'!Q166="x","x",$P$2-'Indicator Date hidden'!Q166)</f>
        <v>0</v>
      </c>
      <c r="Q165" s="25">
        <f>IF('Indicator Date hidden'!R166="x","x",$Q$2-'Indicator Date hidden'!R166)</f>
        <v>4</v>
      </c>
      <c r="R165" s="25">
        <f>IF('Indicator Date hidden'!S166="x","x",$R$2-'Indicator Date hidden'!S166)</f>
        <v>0</v>
      </c>
      <c r="S165" s="25">
        <f>IF('Indicator Date hidden'!T166="x","x",$S$2-'Indicator Date hidden'!T166)</f>
        <v>0</v>
      </c>
      <c r="T165" s="25">
        <f>IF('Indicator Date hidden'!U166="x","x",$T$2-'Indicator Date hidden'!U166)</f>
        <v>0</v>
      </c>
      <c r="U165" s="25">
        <f>IF('Indicator Date hidden'!V166="x","x",$U$2-'Indicator Date hidden'!V166)</f>
        <v>0</v>
      </c>
      <c r="V165" s="25">
        <f>IF('Indicator Date hidden'!W166="x","x",$V$2-'Indicator Date hidden'!W166)</f>
        <v>0</v>
      </c>
      <c r="W165" s="25">
        <f>IF('Indicator Date hidden'!X166="x","x",$W$2-'Indicator Date hidden'!X166)</f>
        <v>4</v>
      </c>
      <c r="X165" s="25">
        <f>IF('Indicator Date hidden'!Y166="x","x",$X$2-'Indicator Date hidden'!Y166)</f>
        <v>5</v>
      </c>
      <c r="Y165" s="25">
        <f>IF('Indicator Date hidden'!Z166="x","x",$Y$2-'Indicator Date hidden'!Z166)</f>
        <v>0</v>
      </c>
      <c r="Z165" s="25">
        <f>IF('Indicator Date hidden'!AA166="x","x",$Z$2-'Indicator Date hidden'!AA166)</f>
        <v>0</v>
      </c>
      <c r="AA165" s="25">
        <f>IF('Indicator Date hidden'!AB166="x","x",$AA$2-'Indicator Date hidden'!AB166)</f>
        <v>0</v>
      </c>
      <c r="AB165" s="25">
        <f>IF('Indicator Date hidden'!AC166="x","x",$AB$2-'Indicator Date hidden'!AC166)</f>
        <v>0</v>
      </c>
      <c r="AC165" s="25">
        <f>IF('Indicator Date hidden'!AD166="x","x",$AC$2-'Indicator Date hidden'!AD166)</f>
        <v>0</v>
      </c>
      <c r="AD165" s="25">
        <f>IF('Indicator Date hidden'!AE166="x","x",$AD$2-'Indicator Date hidden'!AE166)</f>
        <v>0</v>
      </c>
      <c r="AE165" s="25">
        <f>IF('Indicator Date hidden'!AF166="x","x",$AE$2-'Indicator Date hidden'!AF166)</f>
        <v>0</v>
      </c>
      <c r="AF165" s="25">
        <f>IF('Indicator Date hidden'!AG166="x","x",$AF$2-'Indicator Date hidden'!AG166)</f>
        <v>4</v>
      </c>
      <c r="AG165" s="25">
        <f>IF('Indicator Date hidden'!AH166="x","x",$AG$2-'Indicator Date hidden'!AH166)</f>
        <v>0</v>
      </c>
      <c r="AH165" s="25">
        <f>IF('Indicator Date hidden'!AI166="x","x",$AH$2-'Indicator Date hidden'!AI166)</f>
        <v>0</v>
      </c>
      <c r="AI165" s="25">
        <f>IF('Indicator Date hidden'!AJ166="x","x",$AI$2-'Indicator Date hidden'!AJ166)</f>
        <v>0</v>
      </c>
      <c r="AJ165" s="25" t="str">
        <f>IF('Indicator Date hidden'!AK166="x","x",$AJ$2-'Indicator Date hidden'!AK166)</f>
        <v>x</v>
      </c>
      <c r="AK165" s="25">
        <f>IF('Indicator Date hidden'!AL166="x","x",$AK$2-'Indicator Date hidden'!AL166)</f>
        <v>1</v>
      </c>
      <c r="AL165" s="25">
        <f>IF('Indicator Date hidden'!AM166="x","x",$AL$2-'Indicator Date hidden'!AM166)</f>
        <v>0</v>
      </c>
      <c r="AM165" s="25">
        <f>IF('Indicator Date hidden'!AN166="x","x",$AM$2-'Indicator Date hidden'!AN166)</f>
        <v>0</v>
      </c>
      <c r="AN165" s="25">
        <f>IF('Indicator Date hidden'!AO166="x","x",$AN$2-'Indicator Date hidden'!AO166)</f>
        <v>0</v>
      </c>
      <c r="AO165" s="25" t="str">
        <f>IF('Indicator Date hidden'!AP166="x","x",$AO$2-'Indicator Date hidden'!AP166)</f>
        <v>x</v>
      </c>
      <c r="AP165" s="25" t="str">
        <f>IF('Indicator Date hidden'!AQ166="x","x",$AP$2-'Indicator Date hidden'!AQ166)</f>
        <v>x</v>
      </c>
      <c r="AQ165" s="25">
        <f>IF('Indicator Date hidden'!AR166="x","x",$AQ$2-'Indicator Date hidden'!AR166)</f>
        <v>0</v>
      </c>
      <c r="AR165" s="25">
        <f>IF('Indicator Date hidden'!AS166="x","x",$AR$2-'Indicator Date hidden'!AS166)</f>
        <v>0</v>
      </c>
      <c r="AS165" s="25">
        <f>IF('Indicator Date hidden'!AT166="x","x",$AS$2-'Indicator Date hidden'!AT166)</f>
        <v>0</v>
      </c>
      <c r="AT165" s="25">
        <f>IF('Indicator Date hidden'!AU166="x","x",$AT$2-'Indicator Date hidden'!AU166)</f>
        <v>0</v>
      </c>
      <c r="AU165" s="25">
        <f>IF('Indicator Date hidden'!AV166="x","x",$AU$2-'Indicator Date hidden'!AV166)</f>
        <v>4</v>
      </c>
      <c r="AV165" s="25">
        <f>IF('Indicator Date hidden'!AW166="x","x",$AV$2-'Indicator Date hidden'!AW166)</f>
        <v>0</v>
      </c>
      <c r="AW165" s="25">
        <f>IF('Indicator Date hidden'!AX166="x","x",$AW$2-'Indicator Date hidden'!AX166)</f>
        <v>0</v>
      </c>
      <c r="AX165" s="25">
        <f>IF('Indicator Date hidden'!AY166="x","x",$AX$2-'Indicator Date hidden'!AY166)</f>
        <v>0</v>
      </c>
      <c r="AY165" s="25">
        <f>IF('Indicator Date hidden'!AZ166="x","x",$AY$2-'Indicator Date hidden'!AZ166)</f>
        <v>0</v>
      </c>
      <c r="AZ165" s="25">
        <f>IF('Indicator Date hidden'!BA166="x","x",$AZ$2-'Indicator Date hidden'!BA166)</f>
        <v>0</v>
      </c>
      <c r="BA165">
        <f t="shared" si="25"/>
        <v>22</v>
      </c>
      <c r="BB165" s="26">
        <f t="shared" si="26"/>
        <v>0.45833333333333331</v>
      </c>
      <c r="BC165">
        <f t="shared" si="27"/>
        <v>6</v>
      </c>
      <c r="BD165" s="26">
        <f t="shared" si="28"/>
        <v>1.2903218806001686</v>
      </c>
      <c r="BE165" s="28">
        <f t="shared" si="29"/>
        <v>0</v>
      </c>
    </row>
    <row r="166" spans="1:57" x14ac:dyDescent="0.35">
      <c r="A166" t="s">
        <v>10392</v>
      </c>
      <c r="B166" s="25">
        <f>IF('Indicator Date hidden'!C167="x","x",$B$2-'Indicator Date hidden'!C167)</f>
        <v>0</v>
      </c>
      <c r="C166" s="25">
        <f>IF('Indicator Date hidden'!D167="x","x",$C$2-'Indicator Date hidden'!D167)</f>
        <v>0</v>
      </c>
      <c r="D166" s="25">
        <f>IF('Indicator Date hidden'!E167="x","x",$D$2-'Indicator Date hidden'!E167)</f>
        <v>0</v>
      </c>
      <c r="E166" s="25">
        <f>IF('Indicator Date hidden'!F167="x","x",$E$2-'Indicator Date hidden'!F167)</f>
        <v>0</v>
      </c>
      <c r="F166" s="25">
        <f>IF('Indicator Date hidden'!G167="x","x",$F$2-'Indicator Date hidden'!G167)</f>
        <v>0</v>
      </c>
      <c r="G166" s="25">
        <f>IF('Indicator Date hidden'!H167="x","x",$G$2-'Indicator Date hidden'!H167)</f>
        <v>0</v>
      </c>
      <c r="H166" s="25">
        <f>IF('Indicator Date hidden'!I167="x","x",$H$2-'Indicator Date hidden'!I167)</f>
        <v>0</v>
      </c>
      <c r="I166" s="25">
        <f>IF('Indicator Date hidden'!J167="x","x",$I$2-'Indicator Date hidden'!J167)</f>
        <v>0</v>
      </c>
      <c r="J166" s="25">
        <f>IF('Indicator Date hidden'!K167="x","x",$J$2-'Indicator Date hidden'!K167)</f>
        <v>0</v>
      </c>
      <c r="K166" s="25">
        <f>IF('Indicator Date hidden'!L167="x","x",$K$2-'Indicator Date hidden'!L167)</f>
        <v>0</v>
      </c>
      <c r="L166" s="25">
        <f>IF('Indicator Date hidden'!M167="x","x",$L$2-'Indicator Date hidden'!M167)</f>
        <v>0</v>
      </c>
      <c r="M166" s="25">
        <f>IF('Indicator Date hidden'!N167="x","x",$M$2-'Indicator Date hidden'!N167)</f>
        <v>0</v>
      </c>
      <c r="N166" s="25">
        <f>IF('Indicator Date hidden'!O167="x","x",$N$2-'Indicator Date hidden'!O167)</f>
        <v>0</v>
      </c>
      <c r="O166" s="25">
        <f>IF('Indicator Date hidden'!P167="x","x",$O$2-'Indicator Date hidden'!P167)</f>
        <v>0</v>
      </c>
      <c r="P166" s="25">
        <f>IF('Indicator Date hidden'!Q167="x","x",$P$2-'Indicator Date hidden'!Q167)</f>
        <v>0</v>
      </c>
      <c r="Q166" s="25" t="str">
        <f>IF('Indicator Date hidden'!R167="x","x",$Q$2-'Indicator Date hidden'!R167)</f>
        <v>x</v>
      </c>
      <c r="R166" s="25">
        <f>IF('Indicator Date hidden'!S167="x","x",$R$2-'Indicator Date hidden'!S167)</f>
        <v>0</v>
      </c>
      <c r="S166" s="25">
        <f>IF('Indicator Date hidden'!T167="x","x",$S$2-'Indicator Date hidden'!T167)</f>
        <v>0</v>
      </c>
      <c r="T166" s="25">
        <f>IF('Indicator Date hidden'!U167="x","x",$T$2-'Indicator Date hidden'!U167)</f>
        <v>0</v>
      </c>
      <c r="U166" s="25" t="str">
        <f>IF('Indicator Date hidden'!V167="x","x",$U$2-'Indicator Date hidden'!V167)</f>
        <v>x</v>
      </c>
      <c r="V166" s="25">
        <f>IF('Indicator Date hidden'!W167="x","x",$V$2-'Indicator Date hidden'!W167)</f>
        <v>0</v>
      </c>
      <c r="W166" s="25" t="str">
        <f>IF('Indicator Date hidden'!X167="x","x",$W$2-'Indicator Date hidden'!X167)</f>
        <v>x</v>
      </c>
      <c r="X166" s="25">
        <f>IF('Indicator Date hidden'!Y167="x","x",$X$2-'Indicator Date hidden'!Y167)</f>
        <v>3</v>
      </c>
      <c r="Y166" s="25">
        <f>IF('Indicator Date hidden'!Z167="x","x",$Y$2-'Indicator Date hidden'!Z167)</f>
        <v>0</v>
      </c>
      <c r="Z166" s="25">
        <f>IF('Indicator Date hidden'!AA167="x","x",$Z$2-'Indicator Date hidden'!AA167)</f>
        <v>0</v>
      </c>
      <c r="AA166" s="25">
        <f>IF('Indicator Date hidden'!AB167="x","x",$AA$2-'Indicator Date hidden'!AB167)</f>
        <v>0</v>
      </c>
      <c r="AB166" s="25">
        <f>IF('Indicator Date hidden'!AC167="x","x",$AB$2-'Indicator Date hidden'!AC167)</f>
        <v>0</v>
      </c>
      <c r="AC166" s="25">
        <f>IF('Indicator Date hidden'!AD167="x","x",$AC$2-'Indicator Date hidden'!AD167)</f>
        <v>0</v>
      </c>
      <c r="AD166" s="25" t="str">
        <f>IF('Indicator Date hidden'!AE167="x","x",$AD$2-'Indicator Date hidden'!AE167)</f>
        <v>x</v>
      </c>
      <c r="AE166" s="25">
        <f>IF('Indicator Date hidden'!AF167="x","x",$AE$2-'Indicator Date hidden'!AF167)</f>
        <v>0</v>
      </c>
      <c r="AF166" s="25">
        <f>IF('Indicator Date hidden'!AG167="x","x",$AF$2-'Indicator Date hidden'!AG167)</f>
        <v>1</v>
      </c>
      <c r="AG166" s="25">
        <f>IF('Indicator Date hidden'!AH167="x","x",$AG$2-'Indicator Date hidden'!AH167)</f>
        <v>0</v>
      </c>
      <c r="AH166" s="25">
        <f>IF('Indicator Date hidden'!AI167="x","x",$AH$2-'Indicator Date hidden'!AI167)</f>
        <v>0</v>
      </c>
      <c r="AI166" s="25">
        <f>IF('Indicator Date hidden'!AJ167="x","x",$AI$2-'Indicator Date hidden'!AJ167)</f>
        <v>0</v>
      </c>
      <c r="AJ166" s="25" t="str">
        <f>IF('Indicator Date hidden'!AK167="x","x",$AJ$2-'Indicator Date hidden'!AK167)</f>
        <v>x</v>
      </c>
      <c r="AK166" s="25">
        <f>IF('Indicator Date hidden'!AL167="x","x",$AK$2-'Indicator Date hidden'!AL167)</f>
        <v>1</v>
      </c>
      <c r="AL166" s="25">
        <f>IF('Indicator Date hidden'!AM167="x","x",$AL$2-'Indicator Date hidden'!AM167)</f>
        <v>0</v>
      </c>
      <c r="AM166" s="25">
        <f>IF('Indicator Date hidden'!AN167="x","x",$AM$2-'Indicator Date hidden'!AN167)</f>
        <v>0</v>
      </c>
      <c r="AN166" s="25">
        <f>IF('Indicator Date hidden'!AO167="x","x",$AN$2-'Indicator Date hidden'!AO167)</f>
        <v>0</v>
      </c>
      <c r="AO166" s="25">
        <f>IF('Indicator Date hidden'!AP167="x","x",$AO$2-'Indicator Date hidden'!AP167)</f>
        <v>0</v>
      </c>
      <c r="AP166" s="25">
        <f>IF('Indicator Date hidden'!AQ167="x","x",$AP$2-'Indicator Date hidden'!AQ167)</f>
        <v>0</v>
      </c>
      <c r="AQ166" s="25">
        <f>IF('Indicator Date hidden'!AR167="x","x",$AQ$2-'Indicator Date hidden'!AR167)</f>
        <v>0</v>
      </c>
      <c r="AR166" s="25">
        <f>IF('Indicator Date hidden'!AS167="x","x",$AR$2-'Indicator Date hidden'!AS167)</f>
        <v>0</v>
      </c>
      <c r="AS166" s="25">
        <f>IF('Indicator Date hidden'!AT167="x","x",$AS$2-'Indicator Date hidden'!AT167)</f>
        <v>0</v>
      </c>
      <c r="AT166" s="25">
        <f>IF('Indicator Date hidden'!AU167="x","x",$AT$2-'Indicator Date hidden'!AU167)</f>
        <v>0</v>
      </c>
      <c r="AU166" s="25" t="str">
        <f>IF('Indicator Date hidden'!AV167="x","x",$AU$2-'Indicator Date hidden'!AV167)</f>
        <v>x</v>
      </c>
      <c r="AV166" s="25">
        <f>IF('Indicator Date hidden'!AW167="x","x",$AV$2-'Indicator Date hidden'!AW167)</f>
        <v>0</v>
      </c>
      <c r="AW166" s="25">
        <f>IF('Indicator Date hidden'!AX167="x","x",$AW$2-'Indicator Date hidden'!AX167)</f>
        <v>0</v>
      </c>
      <c r="AX166" s="25">
        <f>IF('Indicator Date hidden'!AY167="x","x",$AX$2-'Indicator Date hidden'!AY167)</f>
        <v>0</v>
      </c>
      <c r="AY166" s="25">
        <f>IF('Indicator Date hidden'!AZ167="x","x",$AY$2-'Indicator Date hidden'!AZ167)</f>
        <v>0</v>
      </c>
      <c r="AZ166" s="25">
        <f>IF('Indicator Date hidden'!BA167="x","x",$AZ$2-'Indicator Date hidden'!BA167)</f>
        <v>0</v>
      </c>
      <c r="BA166">
        <f t="shared" si="25"/>
        <v>5</v>
      </c>
      <c r="BB166" s="26">
        <f t="shared" si="26"/>
        <v>0.1111111111111111</v>
      </c>
      <c r="BC166">
        <f t="shared" si="27"/>
        <v>3</v>
      </c>
      <c r="BD166" s="26">
        <f t="shared" si="28"/>
        <v>0.48176629752619554</v>
      </c>
      <c r="BE166" s="28">
        <f t="shared" si="29"/>
        <v>0</v>
      </c>
    </row>
    <row r="167" spans="1:57" x14ac:dyDescent="0.35">
      <c r="A167" t="s">
        <v>10183</v>
      </c>
      <c r="B167" s="25">
        <f>IF('Indicator Date hidden'!C168="x","x",$B$2-'Indicator Date hidden'!C168)</f>
        <v>0</v>
      </c>
      <c r="C167" s="25">
        <f>IF('Indicator Date hidden'!D168="x","x",$C$2-'Indicator Date hidden'!D168)</f>
        <v>0</v>
      </c>
      <c r="D167" s="25">
        <f>IF('Indicator Date hidden'!E168="x","x",$D$2-'Indicator Date hidden'!E168)</f>
        <v>0</v>
      </c>
      <c r="E167" s="25">
        <f>IF('Indicator Date hidden'!F168="x","x",$E$2-'Indicator Date hidden'!F168)</f>
        <v>0</v>
      </c>
      <c r="F167" s="25">
        <f>IF('Indicator Date hidden'!G168="x","x",$F$2-'Indicator Date hidden'!G168)</f>
        <v>0</v>
      </c>
      <c r="G167" s="25">
        <f>IF('Indicator Date hidden'!H168="x","x",$G$2-'Indicator Date hidden'!H168)</f>
        <v>0</v>
      </c>
      <c r="H167" s="25">
        <f>IF('Indicator Date hidden'!I168="x","x",$H$2-'Indicator Date hidden'!I168)</f>
        <v>0</v>
      </c>
      <c r="I167" s="25">
        <f>IF('Indicator Date hidden'!J168="x","x",$I$2-'Indicator Date hidden'!J168)</f>
        <v>0</v>
      </c>
      <c r="J167" s="25">
        <f>IF('Indicator Date hidden'!K168="x","x",$J$2-'Indicator Date hidden'!K168)</f>
        <v>0</v>
      </c>
      <c r="K167" s="25">
        <f>IF('Indicator Date hidden'!L168="x","x",$K$2-'Indicator Date hidden'!L168)</f>
        <v>0</v>
      </c>
      <c r="L167" s="25">
        <f>IF('Indicator Date hidden'!M168="x","x",$L$2-'Indicator Date hidden'!M168)</f>
        <v>0</v>
      </c>
      <c r="M167" s="25">
        <f>IF('Indicator Date hidden'!N168="x","x",$M$2-'Indicator Date hidden'!N168)</f>
        <v>0</v>
      </c>
      <c r="N167" s="25">
        <f>IF('Indicator Date hidden'!O168="x","x",$N$2-'Indicator Date hidden'!O168)</f>
        <v>0</v>
      </c>
      <c r="O167" s="25">
        <f>IF('Indicator Date hidden'!P168="x","x",$O$2-'Indicator Date hidden'!P168)</f>
        <v>0</v>
      </c>
      <c r="P167" s="25">
        <f>IF('Indicator Date hidden'!Q168="x","x",$P$2-'Indicator Date hidden'!Q168)</f>
        <v>0</v>
      </c>
      <c r="Q167" s="25" t="str">
        <f>IF('Indicator Date hidden'!R168="x","x",$Q$2-'Indicator Date hidden'!R168)</f>
        <v>x</v>
      </c>
      <c r="R167" s="25">
        <f>IF('Indicator Date hidden'!S168="x","x",$R$2-'Indicator Date hidden'!S168)</f>
        <v>0</v>
      </c>
      <c r="S167" s="25">
        <f>IF('Indicator Date hidden'!T168="x","x",$S$2-'Indicator Date hidden'!T168)</f>
        <v>0</v>
      </c>
      <c r="T167" s="25">
        <f>IF('Indicator Date hidden'!U168="x","x",$T$2-'Indicator Date hidden'!U168)</f>
        <v>0</v>
      </c>
      <c r="U167" s="25" t="str">
        <f>IF('Indicator Date hidden'!V168="x","x",$U$2-'Indicator Date hidden'!V168)</f>
        <v>x</v>
      </c>
      <c r="V167" s="25">
        <f>IF('Indicator Date hidden'!W168="x","x",$V$2-'Indicator Date hidden'!W168)</f>
        <v>0</v>
      </c>
      <c r="W167" s="25" t="str">
        <f>IF('Indicator Date hidden'!X168="x","x",$W$2-'Indicator Date hidden'!X168)</f>
        <v>x</v>
      </c>
      <c r="X167" s="25">
        <f>IF('Indicator Date hidden'!Y168="x","x",$X$2-'Indicator Date hidden'!Y168)</f>
        <v>2</v>
      </c>
      <c r="Y167" s="25">
        <f>IF('Indicator Date hidden'!Z168="x","x",$Y$2-'Indicator Date hidden'!Z168)</f>
        <v>0</v>
      </c>
      <c r="Z167" s="25">
        <f>IF('Indicator Date hidden'!AA168="x","x",$Z$2-'Indicator Date hidden'!AA168)</f>
        <v>0</v>
      </c>
      <c r="AA167" s="25">
        <f>IF('Indicator Date hidden'!AB168="x","x",$AA$2-'Indicator Date hidden'!AB168)</f>
        <v>1</v>
      </c>
      <c r="AB167" s="25">
        <f>IF('Indicator Date hidden'!AC168="x","x",$AB$2-'Indicator Date hidden'!AC168)</f>
        <v>0</v>
      </c>
      <c r="AC167" s="25">
        <f>IF('Indicator Date hidden'!AD168="x","x",$AC$2-'Indicator Date hidden'!AD168)</f>
        <v>0</v>
      </c>
      <c r="AD167" s="25" t="str">
        <f>IF('Indicator Date hidden'!AE168="x","x",$AD$2-'Indicator Date hidden'!AE168)</f>
        <v>x</v>
      </c>
      <c r="AE167" s="25">
        <f>IF('Indicator Date hidden'!AF168="x","x",$AE$2-'Indicator Date hidden'!AF168)</f>
        <v>0</v>
      </c>
      <c r="AF167" s="25">
        <f>IF('Indicator Date hidden'!AG168="x","x",$AF$2-'Indicator Date hidden'!AG168)</f>
        <v>1</v>
      </c>
      <c r="AG167" s="25">
        <f>IF('Indicator Date hidden'!AH168="x","x",$AG$2-'Indicator Date hidden'!AH168)</f>
        <v>0</v>
      </c>
      <c r="AH167" s="25">
        <f>IF('Indicator Date hidden'!AI168="x","x",$AH$2-'Indicator Date hidden'!AI168)</f>
        <v>0</v>
      </c>
      <c r="AI167" s="25">
        <f>IF('Indicator Date hidden'!AJ168="x","x",$AI$2-'Indicator Date hidden'!AJ168)</f>
        <v>0</v>
      </c>
      <c r="AJ167" s="25" t="str">
        <f>IF('Indicator Date hidden'!AK168="x","x",$AJ$2-'Indicator Date hidden'!AK168)</f>
        <v>x</v>
      </c>
      <c r="AK167" s="25">
        <f>IF('Indicator Date hidden'!AL168="x","x",$AK$2-'Indicator Date hidden'!AL168)</f>
        <v>1</v>
      </c>
      <c r="AL167" s="25">
        <f>IF('Indicator Date hidden'!AM168="x","x",$AL$2-'Indicator Date hidden'!AM168)</f>
        <v>0</v>
      </c>
      <c r="AM167" s="25">
        <f>IF('Indicator Date hidden'!AN168="x","x",$AM$2-'Indicator Date hidden'!AN168)</f>
        <v>0</v>
      </c>
      <c r="AN167" s="25">
        <f>IF('Indicator Date hidden'!AO168="x","x",$AN$2-'Indicator Date hidden'!AO168)</f>
        <v>0</v>
      </c>
      <c r="AO167" s="25">
        <f>IF('Indicator Date hidden'!AP168="x","x",$AO$2-'Indicator Date hidden'!AP168)</f>
        <v>0</v>
      </c>
      <c r="AP167" s="25">
        <f>IF('Indicator Date hidden'!AQ168="x","x",$AP$2-'Indicator Date hidden'!AQ168)</f>
        <v>0</v>
      </c>
      <c r="AQ167" s="25">
        <f>IF('Indicator Date hidden'!AR168="x","x",$AQ$2-'Indicator Date hidden'!AR168)</f>
        <v>0</v>
      </c>
      <c r="AR167" s="25">
        <f>IF('Indicator Date hidden'!AS168="x","x",$AR$2-'Indicator Date hidden'!AS168)</f>
        <v>0</v>
      </c>
      <c r="AS167" s="25">
        <f>IF('Indicator Date hidden'!AT168="x","x",$AS$2-'Indicator Date hidden'!AT168)</f>
        <v>0</v>
      </c>
      <c r="AT167" s="25">
        <f>IF('Indicator Date hidden'!AU168="x","x",$AT$2-'Indicator Date hidden'!AU168)</f>
        <v>0</v>
      </c>
      <c r="AU167" s="25" t="str">
        <f>IF('Indicator Date hidden'!AV168="x","x",$AU$2-'Indicator Date hidden'!AV168)</f>
        <v>x</v>
      </c>
      <c r="AV167" s="25">
        <f>IF('Indicator Date hidden'!AW168="x","x",$AV$2-'Indicator Date hidden'!AW168)</f>
        <v>0</v>
      </c>
      <c r="AW167" s="25">
        <f>IF('Indicator Date hidden'!AX168="x","x",$AW$2-'Indicator Date hidden'!AX168)</f>
        <v>0</v>
      </c>
      <c r="AX167" s="25">
        <f>IF('Indicator Date hidden'!AY168="x","x",$AX$2-'Indicator Date hidden'!AY168)</f>
        <v>0</v>
      </c>
      <c r="AY167" s="25">
        <f>IF('Indicator Date hidden'!AZ168="x","x",$AY$2-'Indicator Date hidden'!AZ168)</f>
        <v>0</v>
      </c>
      <c r="AZ167" s="25">
        <f>IF('Indicator Date hidden'!BA168="x","x",$AZ$2-'Indicator Date hidden'!BA168)</f>
        <v>0</v>
      </c>
      <c r="BA167">
        <f t="shared" si="25"/>
        <v>5</v>
      </c>
      <c r="BB167" s="26">
        <f t="shared" si="26"/>
        <v>0.1111111111111111</v>
      </c>
      <c r="BC167">
        <f t="shared" si="27"/>
        <v>4</v>
      </c>
      <c r="BD167" s="26">
        <f t="shared" si="28"/>
        <v>0.37843080813169783</v>
      </c>
      <c r="BE167" s="28">
        <f t="shared" si="29"/>
        <v>0</v>
      </c>
    </row>
    <row r="168" spans="1:57" x14ac:dyDescent="0.35">
      <c r="A168" t="s">
        <v>10396</v>
      </c>
      <c r="B168" s="25">
        <f>IF('Indicator Date hidden'!C169="x","x",$B$2-'Indicator Date hidden'!C169)</f>
        <v>0</v>
      </c>
      <c r="C168" s="25">
        <f>IF('Indicator Date hidden'!D169="x","x",$C$2-'Indicator Date hidden'!D169)</f>
        <v>0</v>
      </c>
      <c r="D168" s="25">
        <f>IF('Indicator Date hidden'!E169="x","x",$D$2-'Indicator Date hidden'!E169)</f>
        <v>0</v>
      </c>
      <c r="E168" s="25">
        <f>IF('Indicator Date hidden'!F169="x","x",$E$2-'Indicator Date hidden'!F169)</f>
        <v>0</v>
      </c>
      <c r="F168" s="25">
        <f>IF('Indicator Date hidden'!G169="x","x",$F$2-'Indicator Date hidden'!G169)</f>
        <v>0</v>
      </c>
      <c r="G168" s="25">
        <f>IF('Indicator Date hidden'!H169="x","x",$G$2-'Indicator Date hidden'!H169)</f>
        <v>0</v>
      </c>
      <c r="H168" s="25">
        <f>IF('Indicator Date hidden'!I169="x","x",$H$2-'Indicator Date hidden'!I169)</f>
        <v>0</v>
      </c>
      <c r="I168" s="25">
        <f>IF('Indicator Date hidden'!J169="x","x",$I$2-'Indicator Date hidden'!J169)</f>
        <v>0</v>
      </c>
      <c r="J168" s="25">
        <f>IF('Indicator Date hidden'!K169="x","x",$J$2-'Indicator Date hidden'!K169)</f>
        <v>0</v>
      </c>
      <c r="K168" s="25">
        <f>IF('Indicator Date hidden'!L169="x","x",$K$2-'Indicator Date hidden'!L169)</f>
        <v>0</v>
      </c>
      <c r="L168" s="25">
        <f>IF('Indicator Date hidden'!M169="x","x",$L$2-'Indicator Date hidden'!M169)</f>
        <v>0</v>
      </c>
      <c r="M168" s="25">
        <f>IF('Indicator Date hidden'!N169="x","x",$M$2-'Indicator Date hidden'!N169)</f>
        <v>0</v>
      </c>
      <c r="N168" s="25">
        <f>IF('Indicator Date hidden'!O169="x","x",$N$2-'Indicator Date hidden'!O169)</f>
        <v>0</v>
      </c>
      <c r="O168" s="25">
        <f>IF('Indicator Date hidden'!P169="x","x",$O$2-'Indicator Date hidden'!P169)</f>
        <v>0</v>
      </c>
      <c r="P168" s="25">
        <f>IF('Indicator Date hidden'!Q169="x","x",$P$2-'Indicator Date hidden'!Q169)</f>
        <v>0</v>
      </c>
      <c r="Q168" s="25">
        <f>IF('Indicator Date hidden'!R169="x","x",$Q$2-'Indicator Date hidden'!R169)</f>
        <v>5</v>
      </c>
      <c r="R168" s="25">
        <f>IF('Indicator Date hidden'!S169="x","x",$R$2-'Indicator Date hidden'!S169)</f>
        <v>0</v>
      </c>
      <c r="S168" s="25">
        <f>IF('Indicator Date hidden'!T169="x","x",$S$2-'Indicator Date hidden'!T169)</f>
        <v>0</v>
      </c>
      <c r="T168" s="25">
        <f>IF('Indicator Date hidden'!U169="x","x",$T$2-'Indicator Date hidden'!U169)</f>
        <v>0</v>
      </c>
      <c r="U168" s="25" t="str">
        <f>IF('Indicator Date hidden'!V169="x","x",$U$2-'Indicator Date hidden'!V169)</f>
        <v>x</v>
      </c>
      <c r="V168" s="25">
        <f>IF('Indicator Date hidden'!W169="x","x",$V$2-'Indicator Date hidden'!W169)</f>
        <v>0</v>
      </c>
      <c r="W168" s="25">
        <f>IF('Indicator Date hidden'!X169="x","x",$W$2-'Indicator Date hidden'!X169)</f>
        <v>5</v>
      </c>
      <c r="X168" s="25">
        <f>IF('Indicator Date hidden'!Y169="x","x",$X$2-'Indicator Date hidden'!Y169)</f>
        <v>4</v>
      </c>
      <c r="Y168" s="25">
        <f>IF('Indicator Date hidden'!Z169="x","x",$Y$2-'Indicator Date hidden'!Z169)</f>
        <v>0</v>
      </c>
      <c r="Z168" s="25">
        <f>IF('Indicator Date hidden'!AA169="x","x",$Z$2-'Indicator Date hidden'!AA169)</f>
        <v>0</v>
      </c>
      <c r="AA168" s="25">
        <f>IF('Indicator Date hidden'!AB169="x","x",$AA$2-'Indicator Date hidden'!AB169)</f>
        <v>0</v>
      </c>
      <c r="AB168" s="25">
        <f>IF('Indicator Date hidden'!AC169="x","x",$AB$2-'Indicator Date hidden'!AC169)</f>
        <v>0</v>
      </c>
      <c r="AC168" s="25">
        <f>IF('Indicator Date hidden'!AD169="x","x",$AC$2-'Indicator Date hidden'!AD169)</f>
        <v>0</v>
      </c>
      <c r="AD168" s="25" t="str">
        <f>IF('Indicator Date hidden'!AE169="x","x",$AD$2-'Indicator Date hidden'!AE169)</f>
        <v>x</v>
      </c>
      <c r="AE168" s="25">
        <f>IF('Indicator Date hidden'!AF169="x","x",$AE$2-'Indicator Date hidden'!AF169)</f>
        <v>0</v>
      </c>
      <c r="AF168" s="25">
        <f>IF('Indicator Date hidden'!AG169="x","x",$AF$2-'Indicator Date hidden'!AG169)</f>
        <v>9</v>
      </c>
      <c r="AG168" s="25">
        <f>IF('Indicator Date hidden'!AH169="x","x",$AG$2-'Indicator Date hidden'!AH169)</f>
        <v>0</v>
      </c>
      <c r="AH168" s="25">
        <f>IF('Indicator Date hidden'!AI169="x","x",$AH$2-'Indicator Date hidden'!AI169)</f>
        <v>0</v>
      </c>
      <c r="AI168" s="25">
        <f>IF('Indicator Date hidden'!AJ169="x","x",$AI$2-'Indicator Date hidden'!AJ169)</f>
        <v>0</v>
      </c>
      <c r="AJ168" s="25">
        <f>IF('Indicator Date hidden'!AK169="x","x",$AJ$2-'Indicator Date hidden'!AK169)</f>
        <v>1</v>
      </c>
      <c r="AK168" s="25">
        <f>IF('Indicator Date hidden'!AL169="x","x",$AK$2-'Indicator Date hidden'!AL169)</f>
        <v>1</v>
      </c>
      <c r="AL168" s="25">
        <f>IF('Indicator Date hidden'!AM169="x","x",$AL$2-'Indicator Date hidden'!AM169)</f>
        <v>0</v>
      </c>
      <c r="AM168" s="25">
        <f>IF('Indicator Date hidden'!AN169="x","x",$AM$2-'Indicator Date hidden'!AN169)</f>
        <v>0</v>
      </c>
      <c r="AN168" s="25">
        <f>IF('Indicator Date hidden'!AO169="x","x",$AN$2-'Indicator Date hidden'!AO169)</f>
        <v>0</v>
      </c>
      <c r="AO168" s="25" t="str">
        <f>IF('Indicator Date hidden'!AP169="x","x",$AO$2-'Indicator Date hidden'!AP169)</f>
        <v>x</v>
      </c>
      <c r="AP168" s="25" t="str">
        <f>IF('Indicator Date hidden'!AQ169="x","x",$AP$2-'Indicator Date hidden'!AQ169)</f>
        <v>x</v>
      </c>
      <c r="AQ168" s="25">
        <f>IF('Indicator Date hidden'!AR169="x","x",$AQ$2-'Indicator Date hidden'!AR169)</f>
        <v>6</v>
      </c>
      <c r="AR168" s="25">
        <f>IF('Indicator Date hidden'!AS169="x","x",$AR$2-'Indicator Date hidden'!AS169)</f>
        <v>0</v>
      </c>
      <c r="AS168" s="25">
        <f>IF('Indicator Date hidden'!AT169="x","x",$AS$2-'Indicator Date hidden'!AT169)</f>
        <v>0</v>
      </c>
      <c r="AT168" s="25">
        <f>IF('Indicator Date hidden'!AU169="x","x",$AT$2-'Indicator Date hidden'!AU169)</f>
        <v>0</v>
      </c>
      <c r="AU168" s="25">
        <f>IF('Indicator Date hidden'!AV169="x","x",$AU$2-'Indicator Date hidden'!AV169)</f>
        <v>1</v>
      </c>
      <c r="AV168" s="25">
        <f>IF('Indicator Date hidden'!AW169="x","x",$AV$2-'Indicator Date hidden'!AW169)</f>
        <v>0</v>
      </c>
      <c r="AW168" s="25">
        <f>IF('Indicator Date hidden'!AX169="x","x",$AW$2-'Indicator Date hidden'!AX169)</f>
        <v>0</v>
      </c>
      <c r="AX168" s="25">
        <f>IF('Indicator Date hidden'!AY169="x","x",$AX$2-'Indicator Date hidden'!AY169)</f>
        <v>0</v>
      </c>
      <c r="AY168" s="25">
        <f>IF('Indicator Date hidden'!AZ169="x","x",$AY$2-'Indicator Date hidden'!AZ169)</f>
        <v>0</v>
      </c>
      <c r="AZ168" s="25">
        <f>IF('Indicator Date hidden'!BA169="x","x",$AZ$2-'Indicator Date hidden'!BA169)</f>
        <v>0</v>
      </c>
      <c r="BA168">
        <f t="shared" si="25"/>
        <v>32</v>
      </c>
      <c r="BB168" s="26">
        <f t="shared" si="26"/>
        <v>0.68085106382978722</v>
      </c>
      <c r="BC168">
        <f t="shared" si="27"/>
        <v>8</v>
      </c>
      <c r="BD168" s="26">
        <f t="shared" si="28"/>
        <v>1.8691946494125444</v>
      </c>
      <c r="BE168" s="28">
        <f t="shared" si="29"/>
        <v>0</v>
      </c>
    </row>
    <row r="169" spans="1:57" x14ac:dyDescent="0.35">
      <c r="A169" t="s">
        <v>10401</v>
      </c>
      <c r="B169" s="25">
        <f>IF('Indicator Date hidden'!C170="x","x",$B$2-'Indicator Date hidden'!C170)</f>
        <v>0</v>
      </c>
      <c r="C169" s="25">
        <f>IF('Indicator Date hidden'!D170="x","x",$C$2-'Indicator Date hidden'!D170)</f>
        <v>0</v>
      </c>
      <c r="D169" s="25">
        <f>IF('Indicator Date hidden'!E170="x","x",$D$2-'Indicator Date hidden'!E170)</f>
        <v>0</v>
      </c>
      <c r="E169" s="25">
        <f>IF('Indicator Date hidden'!F170="x","x",$E$2-'Indicator Date hidden'!F170)</f>
        <v>0</v>
      </c>
      <c r="F169" s="25">
        <f>IF('Indicator Date hidden'!G170="x","x",$F$2-'Indicator Date hidden'!G170)</f>
        <v>0</v>
      </c>
      <c r="G169" s="25">
        <f>IF('Indicator Date hidden'!H170="x","x",$G$2-'Indicator Date hidden'!H170)</f>
        <v>0</v>
      </c>
      <c r="H169" s="25">
        <f>IF('Indicator Date hidden'!I170="x","x",$H$2-'Indicator Date hidden'!I170)</f>
        <v>0</v>
      </c>
      <c r="I169" s="25">
        <f>IF('Indicator Date hidden'!J170="x","x",$I$2-'Indicator Date hidden'!J170)</f>
        <v>0</v>
      </c>
      <c r="J169" s="25">
        <f>IF('Indicator Date hidden'!K170="x","x",$J$2-'Indicator Date hidden'!K170)</f>
        <v>0</v>
      </c>
      <c r="K169" s="25">
        <f>IF('Indicator Date hidden'!L170="x","x",$K$2-'Indicator Date hidden'!L170)</f>
        <v>0</v>
      </c>
      <c r="L169" s="25">
        <f>IF('Indicator Date hidden'!M170="x","x",$L$2-'Indicator Date hidden'!M170)</f>
        <v>0</v>
      </c>
      <c r="M169" s="25">
        <f>IF('Indicator Date hidden'!N170="x","x",$M$2-'Indicator Date hidden'!N170)</f>
        <v>0</v>
      </c>
      <c r="N169" s="25">
        <f>IF('Indicator Date hidden'!O170="x","x",$N$2-'Indicator Date hidden'!O170)</f>
        <v>0</v>
      </c>
      <c r="O169" s="25">
        <f>IF('Indicator Date hidden'!P170="x","x",$O$2-'Indicator Date hidden'!P170)</f>
        <v>0</v>
      </c>
      <c r="P169" s="25">
        <f>IF('Indicator Date hidden'!Q170="x","x",$P$2-'Indicator Date hidden'!Q170)</f>
        <v>0</v>
      </c>
      <c r="Q169" s="25">
        <f>IF('Indicator Date hidden'!R170="x","x",$Q$2-'Indicator Date hidden'!R170)</f>
        <v>2</v>
      </c>
      <c r="R169" s="25">
        <f>IF('Indicator Date hidden'!S170="x","x",$R$2-'Indicator Date hidden'!S170)</f>
        <v>0</v>
      </c>
      <c r="S169" s="25">
        <f>IF('Indicator Date hidden'!T170="x","x",$S$2-'Indicator Date hidden'!T170)</f>
        <v>0</v>
      </c>
      <c r="T169" s="25">
        <f>IF('Indicator Date hidden'!U170="x","x",$T$2-'Indicator Date hidden'!U170)</f>
        <v>0</v>
      </c>
      <c r="U169" s="25">
        <f>IF('Indicator Date hidden'!V170="x","x",$U$2-'Indicator Date hidden'!V170)</f>
        <v>0</v>
      </c>
      <c r="V169" s="25">
        <f>IF('Indicator Date hidden'!W170="x","x",$V$2-'Indicator Date hidden'!W170)</f>
        <v>0</v>
      </c>
      <c r="W169" s="25">
        <f>IF('Indicator Date hidden'!X170="x","x",$W$2-'Indicator Date hidden'!X170)</f>
        <v>2</v>
      </c>
      <c r="X169" s="25">
        <f>IF('Indicator Date hidden'!Y170="x","x",$X$2-'Indicator Date hidden'!Y170)</f>
        <v>1</v>
      </c>
      <c r="Y169" s="25">
        <f>IF('Indicator Date hidden'!Z170="x","x",$Y$2-'Indicator Date hidden'!Z170)</f>
        <v>0</v>
      </c>
      <c r="Z169" s="25">
        <f>IF('Indicator Date hidden'!AA170="x","x",$Z$2-'Indicator Date hidden'!AA170)</f>
        <v>0</v>
      </c>
      <c r="AA169" s="25">
        <f>IF('Indicator Date hidden'!AB170="x","x",$AA$2-'Indicator Date hidden'!AB170)</f>
        <v>0</v>
      </c>
      <c r="AB169" s="25">
        <f>IF('Indicator Date hidden'!AC170="x","x",$AB$2-'Indicator Date hidden'!AC170)</f>
        <v>0</v>
      </c>
      <c r="AC169" s="25">
        <f>IF('Indicator Date hidden'!AD170="x","x",$AC$2-'Indicator Date hidden'!AD170)</f>
        <v>0</v>
      </c>
      <c r="AD169" s="25">
        <f>IF('Indicator Date hidden'!AE170="x","x",$AD$2-'Indicator Date hidden'!AE170)</f>
        <v>0</v>
      </c>
      <c r="AE169" s="25">
        <f>IF('Indicator Date hidden'!AF170="x","x",$AE$2-'Indicator Date hidden'!AF170)</f>
        <v>0</v>
      </c>
      <c r="AF169" s="25">
        <f>IF('Indicator Date hidden'!AG170="x","x",$AF$2-'Indicator Date hidden'!AG170)</f>
        <v>4</v>
      </c>
      <c r="AG169" s="25">
        <f>IF('Indicator Date hidden'!AH170="x","x",$AG$2-'Indicator Date hidden'!AH170)</f>
        <v>0</v>
      </c>
      <c r="AH169" s="25">
        <f>IF('Indicator Date hidden'!AI170="x","x",$AH$2-'Indicator Date hidden'!AI170)</f>
        <v>0</v>
      </c>
      <c r="AI169" s="25">
        <f>IF('Indicator Date hidden'!AJ170="x","x",$AI$2-'Indicator Date hidden'!AJ170)</f>
        <v>0</v>
      </c>
      <c r="AJ169" s="25" t="str">
        <f>IF('Indicator Date hidden'!AK170="x","x",$AJ$2-'Indicator Date hidden'!AK170)</f>
        <v>x</v>
      </c>
      <c r="AK169" s="25">
        <f>IF('Indicator Date hidden'!AL170="x","x",$AK$2-'Indicator Date hidden'!AL170)</f>
        <v>1</v>
      </c>
      <c r="AL169" s="25">
        <f>IF('Indicator Date hidden'!AM170="x","x",$AL$2-'Indicator Date hidden'!AM170)</f>
        <v>0</v>
      </c>
      <c r="AM169" s="25">
        <f>IF('Indicator Date hidden'!AN170="x","x",$AM$2-'Indicator Date hidden'!AN170)</f>
        <v>0</v>
      </c>
      <c r="AN169" s="25">
        <f>IF('Indicator Date hidden'!AO170="x","x",$AN$2-'Indicator Date hidden'!AO170)</f>
        <v>0</v>
      </c>
      <c r="AO169" s="25" t="str">
        <f>IF('Indicator Date hidden'!AP170="x","x",$AO$2-'Indicator Date hidden'!AP170)</f>
        <v>x</v>
      </c>
      <c r="AP169" s="25" t="str">
        <f>IF('Indicator Date hidden'!AQ170="x","x",$AP$2-'Indicator Date hidden'!AQ170)</f>
        <v>x</v>
      </c>
      <c r="AQ169" s="25">
        <f>IF('Indicator Date hidden'!AR170="x","x",$AQ$2-'Indicator Date hidden'!AR170)</f>
        <v>6</v>
      </c>
      <c r="AR169" s="25">
        <f>IF('Indicator Date hidden'!AS170="x","x",$AR$2-'Indicator Date hidden'!AS170)</f>
        <v>0</v>
      </c>
      <c r="AS169" s="25">
        <f>IF('Indicator Date hidden'!AT170="x","x",$AS$2-'Indicator Date hidden'!AT170)</f>
        <v>0</v>
      </c>
      <c r="AT169" s="25">
        <f>IF('Indicator Date hidden'!AU170="x","x",$AT$2-'Indicator Date hidden'!AU170)</f>
        <v>0</v>
      </c>
      <c r="AU169" s="25">
        <f>IF('Indicator Date hidden'!AV170="x","x",$AU$2-'Indicator Date hidden'!AV170)</f>
        <v>1</v>
      </c>
      <c r="AV169" s="25">
        <f>IF('Indicator Date hidden'!AW170="x","x",$AV$2-'Indicator Date hidden'!AW170)</f>
        <v>0</v>
      </c>
      <c r="AW169" s="25">
        <f>IF('Indicator Date hidden'!AX170="x","x",$AW$2-'Indicator Date hidden'!AX170)</f>
        <v>0</v>
      </c>
      <c r="AX169" s="25">
        <f>IF('Indicator Date hidden'!AY170="x","x",$AX$2-'Indicator Date hidden'!AY170)</f>
        <v>0</v>
      </c>
      <c r="AY169" s="25">
        <f>IF('Indicator Date hidden'!AZ170="x","x",$AY$2-'Indicator Date hidden'!AZ170)</f>
        <v>0</v>
      </c>
      <c r="AZ169" s="25">
        <f>IF('Indicator Date hidden'!BA170="x","x",$AZ$2-'Indicator Date hidden'!BA170)</f>
        <v>0</v>
      </c>
      <c r="BA169">
        <f t="shared" si="25"/>
        <v>17</v>
      </c>
      <c r="BB169" s="26">
        <f t="shared" si="26"/>
        <v>0.35416666666666669</v>
      </c>
      <c r="BC169">
        <f t="shared" si="27"/>
        <v>7</v>
      </c>
      <c r="BD169" s="26">
        <f t="shared" si="28"/>
        <v>1.0895255720827401</v>
      </c>
      <c r="BE169" s="28">
        <f t="shared" si="29"/>
        <v>0</v>
      </c>
    </row>
    <row r="170" spans="1:57" x14ac:dyDescent="0.35">
      <c r="A170" t="s">
        <v>10414</v>
      </c>
      <c r="B170" s="25">
        <f>IF('Indicator Date hidden'!C171="x","x",$B$2-'Indicator Date hidden'!C171)</f>
        <v>0</v>
      </c>
      <c r="C170" s="25">
        <f>IF('Indicator Date hidden'!D171="x","x",$C$2-'Indicator Date hidden'!D171)</f>
        <v>0</v>
      </c>
      <c r="D170" s="25">
        <f>IF('Indicator Date hidden'!E171="x","x",$D$2-'Indicator Date hidden'!E171)</f>
        <v>0</v>
      </c>
      <c r="E170" s="25">
        <f>IF('Indicator Date hidden'!F171="x","x",$E$2-'Indicator Date hidden'!F171)</f>
        <v>0</v>
      </c>
      <c r="F170" s="25">
        <f>IF('Indicator Date hidden'!G171="x","x",$F$2-'Indicator Date hidden'!G171)</f>
        <v>0</v>
      </c>
      <c r="G170" s="25">
        <f>IF('Indicator Date hidden'!H171="x","x",$G$2-'Indicator Date hidden'!H171)</f>
        <v>0</v>
      </c>
      <c r="H170" s="25">
        <f>IF('Indicator Date hidden'!I171="x","x",$H$2-'Indicator Date hidden'!I171)</f>
        <v>0</v>
      </c>
      <c r="I170" s="25">
        <f>IF('Indicator Date hidden'!J171="x","x",$I$2-'Indicator Date hidden'!J171)</f>
        <v>0</v>
      </c>
      <c r="J170" s="25">
        <f>IF('Indicator Date hidden'!K171="x","x",$J$2-'Indicator Date hidden'!K171)</f>
        <v>0</v>
      </c>
      <c r="K170" s="25">
        <f>IF('Indicator Date hidden'!L171="x","x",$K$2-'Indicator Date hidden'!L171)</f>
        <v>0</v>
      </c>
      <c r="L170" s="25">
        <f>IF('Indicator Date hidden'!M171="x","x",$L$2-'Indicator Date hidden'!M171)</f>
        <v>0</v>
      </c>
      <c r="M170" s="25">
        <f>IF('Indicator Date hidden'!N171="x","x",$M$2-'Indicator Date hidden'!N171)</f>
        <v>0</v>
      </c>
      <c r="N170" s="25">
        <f>IF('Indicator Date hidden'!O171="x","x",$N$2-'Indicator Date hidden'!O171)</f>
        <v>0</v>
      </c>
      <c r="O170" s="25">
        <f>IF('Indicator Date hidden'!P171="x","x",$O$2-'Indicator Date hidden'!P171)</f>
        <v>0</v>
      </c>
      <c r="P170" s="25">
        <f>IF('Indicator Date hidden'!Q171="x","x",$P$2-'Indicator Date hidden'!Q171)</f>
        <v>0</v>
      </c>
      <c r="Q170" s="25">
        <f>IF('Indicator Date hidden'!R171="x","x",$Q$2-'Indicator Date hidden'!R171)</f>
        <v>4</v>
      </c>
      <c r="R170" s="25">
        <f>IF('Indicator Date hidden'!S171="x","x",$R$2-'Indicator Date hidden'!S171)</f>
        <v>0</v>
      </c>
      <c r="S170" s="25">
        <f>IF('Indicator Date hidden'!T171="x","x",$S$2-'Indicator Date hidden'!T171)</f>
        <v>0</v>
      </c>
      <c r="T170" s="25">
        <f>IF('Indicator Date hidden'!U171="x","x",$T$2-'Indicator Date hidden'!U171)</f>
        <v>0</v>
      </c>
      <c r="U170" s="25">
        <f>IF('Indicator Date hidden'!V171="x","x",$U$2-'Indicator Date hidden'!V171)</f>
        <v>0</v>
      </c>
      <c r="V170" s="25">
        <f>IF('Indicator Date hidden'!W171="x","x",$V$2-'Indicator Date hidden'!W171)</f>
        <v>0</v>
      </c>
      <c r="W170" s="25">
        <f>IF('Indicator Date hidden'!X171="x","x",$W$2-'Indicator Date hidden'!X171)</f>
        <v>3</v>
      </c>
      <c r="X170" s="25">
        <f>IF('Indicator Date hidden'!Y171="x","x",$X$2-'Indicator Date hidden'!Y171)</f>
        <v>2</v>
      </c>
      <c r="Y170" s="25">
        <f>IF('Indicator Date hidden'!Z171="x","x",$Y$2-'Indicator Date hidden'!Z171)</f>
        <v>0</v>
      </c>
      <c r="Z170" s="25">
        <f>IF('Indicator Date hidden'!AA171="x","x",$Z$2-'Indicator Date hidden'!AA171)</f>
        <v>0</v>
      </c>
      <c r="AA170" s="25">
        <f>IF('Indicator Date hidden'!AB171="x","x",$AA$2-'Indicator Date hidden'!AB171)</f>
        <v>0</v>
      </c>
      <c r="AB170" s="25">
        <f>IF('Indicator Date hidden'!AC171="x","x",$AB$2-'Indicator Date hidden'!AC171)</f>
        <v>0</v>
      </c>
      <c r="AC170" s="25">
        <f>IF('Indicator Date hidden'!AD171="x","x",$AC$2-'Indicator Date hidden'!AD171)</f>
        <v>0</v>
      </c>
      <c r="AD170" s="25">
        <f>IF('Indicator Date hidden'!AE171="x","x",$AD$2-'Indicator Date hidden'!AE171)</f>
        <v>0</v>
      </c>
      <c r="AE170" s="25">
        <f>IF('Indicator Date hidden'!AF171="x","x",$AE$2-'Indicator Date hidden'!AF171)</f>
        <v>0</v>
      </c>
      <c r="AF170" s="25">
        <f>IF('Indicator Date hidden'!AG171="x","x",$AF$2-'Indicator Date hidden'!AG171)</f>
        <v>1</v>
      </c>
      <c r="AG170" s="25">
        <f>IF('Indicator Date hidden'!AH171="x","x",$AG$2-'Indicator Date hidden'!AH171)</f>
        <v>0</v>
      </c>
      <c r="AH170" s="25">
        <f>IF('Indicator Date hidden'!AI171="x","x",$AH$2-'Indicator Date hidden'!AI171)</f>
        <v>0</v>
      </c>
      <c r="AI170" s="25">
        <f>IF('Indicator Date hidden'!AJ171="x","x",$AI$2-'Indicator Date hidden'!AJ171)</f>
        <v>0</v>
      </c>
      <c r="AJ170" s="25" t="str">
        <f>IF('Indicator Date hidden'!AK171="x","x",$AJ$2-'Indicator Date hidden'!AK171)</f>
        <v>x</v>
      </c>
      <c r="AK170" s="25">
        <f>IF('Indicator Date hidden'!AL171="x","x",$AK$2-'Indicator Date hidden'!AL171)</f>
        <v>0</v>
      </c>
      <c r="AL170" s="25">
        <f>IF('Indicator Date hidden'!AM171="x","x",$AL$2-'Indicator Date hidden'!AM171)</f>
        <v>0</v>
      </c>
      <c r="AM170" s="25">
        <f>IF('Indicator Date hidden'!AN171="x","x",$AM$2-'Indicator Date hidden'!AN171)</f>
        <v>0</v>
      </c>
      <c r="AN170" s="25">
        <f>IF('Indicator Date hidden'!AO171="x","x",$AN$2-'Indicator Date hidden'!AO171)</f>
        <v>0</v>
      </c>
      <c r="AO170" s="25">
        <f>IF('Indicator Date hidden'!AP171="x","x",$AO$2-'Indicator Date hidden'!AP171)</f>
        <v>1</v>
      </c>
      <c r="AP170" s="25">
        <f>IF('Indicator Date hidden'!AQ171="x","x",$AP$2-'Indicator Date hidden'!AQ171)</f>
        <v>0</v>
      </c>
      <c r="AQ170" s="25">
        <f>IF('Indicator Date hidden'!AR171="x","x",$AQ$2-'Indicator Date hidden'!AR171)</f>
        <v>0</v>
      </c>
      <c r="AR170" s="25">
        <f>IF('Indicator Date hidden'!AS171="x","x",$AR$2-'Indicator Date hidden'!AS171)</f>
        <v>0</v>
      </c>
      <c r="AS170" s="25">
        <f>IF('Indicator Date hidden'!AT171="x","x",$AS$2-'Indicator Date hidden'!AT171)</f>
        <v>0</v>
      </c>
      <c r="AT170" s="25">
        <f>IF('Indicator Date hidden'!AU171="x","x",$AT$2-'Indicator Date hidden'!AU171)</f>
        <v>0</v>
      </c>
      <c r="AU170" s="25">
        <f>IF('Indicator Date hidden'!AV171="x","x",$AU$2-'Indicator Date hidden'!AV171)</f>
        <v>2</v>
      </c>
      <c r="AV170" s="25">
        <f>IF('Indicator Date hidden'!AW171="x","x",$AV$2-'Indicator Date hidden'!AW171)</f>
        <v>0</v>
      </c>
      <c r="AW170" s="25">
        <f>IF('Indicator Date hidden'!AX171="x","x",$AW$2-'Indicator Date hidden'!AX171)</f>
        <v>0</v>
      </c>
      <c r="AX170" s="25">
        <f>IF('Indicator Date hidden'!AY171="x","x",$AX$2-'Indicator Date hidden'!AY171)</f>
        <v>0</v>
      </c>
      <c r="AY170" s="25">
        <f>IF('Indicator Date hidden'!AZ171="x","x",$AY$2-'Indicator Date hidden'!AZ171)</f>
        <v>0</v>
      </c>
      <c r="AZ170" s="25">
        <f>IF('Indicator Date hidden'!BA171="x","x",$AZ$2-'Indicator Date hidden'!BA171)</f>
        <v>0</v>
      </c>
      <c r="BA170">
        <f t="shared" si="25"/>
        <v>13</v>
      </c>
      <c r="BB170" s="26">
        <f t="shared" si="26"/>
        <v>0.26</v>
      </c>
      <c r="BC170">
        <f t="shared" si="27"/>
        <v>6</v>
      </c>
      <c r="BD170" s="26">
        <f t="shared" si="28"/>
        <v>0.79523581408284172</v>
      </c>
      <c r="BE170" s="28">
        <f t="shared" si="29"/>
        <v>0</v>
      </c>
    </row>
    <row r="171" spans="1:57" x14ac:dyDescent="0.35">
      <c r="A171" t="s">
        <v>10399</v>
      </c>
      <c r="B171" s="25">
        <f>IF('Indicator Date hidden'!C172="x","x",$B$2-'Indicator Date hidden'!C172)</f>
        <v>0</v>
      </c>
      <c r="C171" s="25">
        <f>IF('Indicator Date hidden'!D172="x","x",$C$2-'Indicator Date hidden'!D172)</f>
        <v>0</v>
      </c>
      <c r="D171" s="25">
        <f>IF('Indicator Date hidden'!E172="x","x",$D$2-'Indicator Date hidden'!E172)</f>
        <v>0</v>
      </c>
      <c r="E171" s="25">
        <f>IF('Indicator Date hidden'!F172="x","x",$E$2-'Indicator Date hidden'!F172)</f>
        <v>0</v>
      </c>
      <c r="F171" s="25">
        <f>IF('Indicator Date hidden'!G172="x","x",$F$2-'Indicator Date hidden'!G172)</f>
        <v>0</v>
      </c>
      <c r="G171" s="25">
        <f>IF('Indicator Date hidden'!H172="x","x",$G$2-'Indicator Date hidden'!H172)</f>
        <v>0</v>
      </c>
      <c r="H171" s="25">
        <f>IF('Indicator Date hidden'!I172="x","x",$H$2-'Indicator Date hidden'!I172)</f>
        <v>0</v>
      </c>
      <c r="I171" s="25">
        <f>IF('Indicator Date hidden'!J172="x","x",$I$2-'Indicator Date hidden'!J172)</f>
        <v>0</v>
      </c>
      <c r="J171" s="25">
        <f>IF('Indicator Date hidden'!K172="x","x",$J$2-'Indicator Date hidden'!K172)</f>
        <v>0</v>
      </c>
      <c r="K171" s="25">
        <f>IF('Indicator Date hidden'!L172="x","x",$K$2-'Indicator Date hidden'!L172)</f>
        <v>0</v>
      </c>
      <c r="L171" s="25">
        <f>IF('Indicator Date hidden'!M172="x","x",$L$2-'Indicator Date hidden'!M172)</f>
        <v>0</v>
      </c>
      <c r="M171" s="25">
        <f>IF('Indicator Date hidden'!N172="x","x",$M$2-'Indicator Date hidden'!N172)</f>
        <v>0</v>
      </c>
      <c r="N171" s="25">
        <f>IF('Indicator Date hidden'!O172="x","x",$N$2-'Indicator Date hidden'!O172)</f>
        <v>0</v>
      </c>
      <c r="O171" s="25">
        <f>IF('Indicator Date hidden'!P172="x","x",$O$2-'Indicator Date hidden'!P172)</f>
        <v>0</v>
      </c>
      <c r="P171" s="25">
        <f>IF('Indicator Date hidden'!Q172="x","x",$P$2-'Indicator Date hidden'!Q172)</f>
        <v>0</v>
      </c>
      <c r="Q171" s="25">
        <f>IF('Indicator Date hidden'!R172="x","x",$Q$2-'Indicator Date hidden'!R172)</f>
        <v>8</v>
      </c>
      <c r="R171" s="25">
        <f>IF('Indicator Date hidden'!S172="x","x",$R$2-'Indicator Date hidden'!S172)</f>
        <v>0</v>
      </c>
      <c r="S171" s="25">
        <f>IF('Indicator Date hidden'!T172="x","x",$S$2-'Indicator Date hidden'!T172)</f>
        <v>0</v>
      </c>
      <c r="T171" s="25">
        <f>IF('Indicator Date hidden'!U172="x","x",$T$2-'Indicator Date hidden'!U172)</f>
        <v>0</v>
      </c>
      <c r="U171" s="25">
        <f>IF('Indicator Date hidden'!V172="x","x",$U$2-'Indicator Date hidden'!V172)</f>
        <v>0</v>
      </c>
      <c r="V171" s="25">
        <f>IF('Indicator Date hidden'!W172="x","x",$V$2-'Indicator Date hidden'!W172)</f>
        <v>0</v>
      </c>
      <c r="W171" s="25">
        <f>IF('Indicator Date hidden'!X172="x","x",$W$2-'Indicator Date hidden'!X172)</f>
        <v>2</v>
      </c>
      <c r="X171" s="25">
        <f>IF('Indicator Date hidden'!Y172="x","x",$X$2-'Indicator Date hidden'!Y172)</f>
        <v>4</v>
      </c>
      <c r="Y171" s="25">
        <f>IF('Indicator Date hidden'!Z172="x","x",$Y$2-'Indicator Date hidden'!Z172)</f>
        <v>0</v>
      </c>
      <c r="Z171" s="25">
        <f>IF('Indicator Date hidden'!AA172="x","x",$Z$2-'Indicator Date hidden'!AA172)</f>
        <v>0</v>
      </c>
      <c r="AA171" s="25">
        <f>IF('Indicator Date hidden'!AB172="x","x",$AA$2-'Indicator Date hidden'!AB172)</f>
        <v>0</v>
      </c>
      <c r="AB171" s="25">
        <f>IF('Indicator Date hidden'!AC172="x","x",$AB$2-'Indicator Date hidden'!AC172)</f>
        <v>0</v>
      </c>
      <c r="AC171" s="25">
        <f>IF('Indicator Date hidden'!AD172="x","x",$AC$2-'Indicator Date hidden'!AD172)</f>
        <v>0</v>
      </c>
      <c r="AD171" s="25">
        <f>IF('Indicator Date hidden'!AE172="x","x",$AD$2-'Indicator Date hidden'!AE172)</f>
        <v>0</v>
      </c>
      <c r="AE171" s="25">
        <f>IF('Indicator Date hidden'!AF172="x","x",$AE$2-'Indicator Date hidden'!AF172)</f>
        <v>0</v>
      </c>
      <c r="AF171" s="25">
        <f>IF('Indicator Date hidden'!AG172="x","x",$AF$2-'Indicator Date hidden'!AG172)</f>
        <v>1</v>
      </c>
      <c r="AG171" s="25">
        <f>IF('Indicator Date hidden'!AH172="x","x",$AG$2-'Indicator Date hidden'!AH172)</f>
        <v>0</v>
      </c>
      <c r="AH171" s="25">
        <f>IF('Indicator Date hidden'!AI172="x","x",$AH$2-'Indicator Date hidden'!AI172)</f>
        <v>0</v>
      </c>
      <c r="AI171" s="25">
        <f>IF('Indicator Date hidden'!AJ172="x","x",$AI$2-'Indicator Date hidden'!AJ172)</f>
        <v>0</v>
      </c>
      <c r="AJ171" s="25">
        <f>IF('Indicator Date hidden'!AK172="x","x",$AJ$2-'Indicator Date hidden'!AK172)</f>
        <v>1</v>
      </c>
      <c r="AK171" s="25">
        <f>IF('Indicator Date hidden'!AL172="x","x",$AK$2-'Indicator Date hidden'!AL172)</f>
        <v>1</v>
      </c>
      <c r="AL171" s="25">
        <f>IF('Indicator Date hidden'!AM172="x","x",$AL$2-'Indicator Date hidden'!AM172)</f>
        <v>0</v>
      </c>
      <c r="AM171" s="25">
        <f>IF('Indicator Date hidden'!AN172="x","x",$AM$2-'Indicator Date hidden'!AN172)</f>
        <v>0</v>
      </c>
      <c r="AN171" s="25">
        <f>IF('Indicator Date hidden'!AO172="x","x",$AN$2-'Indicator Date hidden'!AO172)</f>
        <v>0</v>
      </c>
      <c r="AO171" s="25">
        <f>IF('Indicator Date hidden'!AP172="x","x",$AO$2-'Indicator Date hidden'!AP172)</f>
        <v>0</v>
      </c>
      <c r="AP171" s="25">
        <f>IF('Indicator Date hidden'!AQ172="x","x",$AP$2-'Indicator Date hidden'!AQ172)</f>
        <v>0</v>
      </c>
      <c r="AQ171" s="25">
        <f>IF('Indicator Date hidden'!AR172="x","x",$AQ$2-'Indicator Date hidden'!AR172)</f>
        <v>0</v>
      </c>
      <c r="AR171" s="25">
        <f>IF('Indicator Date hidden'!AS172="x","x",$AR$2-'Indicator Date hidden'!AS172)</f>
        <v>0</v>
      </c>
      <c r="AS171" s="25">
        <f>IF('Indicator Date hidden'!AT172="x","x",$AS$2-'Indicator Date hidden'!AT172)</f>
        <v>0</v>
      </c>
      <c r="AT171" s="25">
        <f>IF('Indicator Date hidden'!AU172="x","x",$AT$2-'Indicator Date hidden'!AU172)</f>
        <v>0</v>
      </c>
      <c r="AU171" s="25">
        <f>IF('Indicator Date hidden'!AV172="x","x",$AU$2-'Indicator Date hidden'!AV172)</f>
        <v>4</v>
      </c>
      <c r="AV171" s="25">
        <f>IF('Indicator Date hidden'!AW172="x","x",$AV$2-'Indicator Date hidden'!AW172)</f>
        <v>0</v>
      </c>
      <c r="AW171" s="25">
        <f>IF('Indicator Date hidden'!AX172="x","x",$AW$2-'Indicator Date hidden'!AX172)</f>
        <v>0</v>
      </c>
      <c r="AX171" s="25">
        <f>IF('Indicator Date hidden'!AY172="x","x",$AX$2-'Indicator Date hidden'!AY172)</f>
        <v>0</v>
      </c>
      <c r="AY171" s="25">
        <f>IF('Indicator Date hidden'!AZ172="x","x",$AY$2-'Indicator Date hidden'!AZ172)</f>
        <v>0</v>
      </c>
      <c r="AZ171" s="25">
        <f>IF('Indicator Date hidden'!BA172="x","x",$AZ$2-'Indicator Date hidden'!BA172)</f>
        <v>0</v>
      </c>
      <c r="BA171">
        <f t="shared" si="25"/>
        <v>21</v>
      </c>
      <c r="BB171" s="26">
        <f t="shared" si="26"/>
        <v>0.41176470588235292</v>
      </c>
      <c r="BC171">
        <f t="shared" si="27"/>
        <v>7</v>
      </c>
      <c r="BD171" s="26">
        <f t="shared" si="28"/>
        <v>1.3601682506685981</v>
      </c>
      <c r="BE171" s="28">
        <f t="shared" si="29"/>
        <v>0</v>
      </c>
    </row>
    <row r="172" spans="1:57" x14ac:dyDescent="0.35">
      <c r="A172" t="s">
        <v>10316</v>
      </c>
      <c r="B172" s="25">
        <f>IF('Indicator Date hidden'!C173="x","x",$B$2-'Indicator Date hidden'!C173)</f>
        <v>0</v>
      </c>
      <c r="C172" s="25">
        <f>IF('Indicator Date hidden'!D173="x","x",$C$2-'Indicator Date hidden'!D173)</f>
        <v>0</v>
      </c>
      <c r="D172" s="25">
        <f>IF('Indicator Date hidden'!E173="x","x",$D$2-'Indicator Date hidden'!E173)</f>
        <v>0</v>
      </c>
      <c r="E172" s="25">
        <f>IF('Indicator Date hidden'!F173="x","x",$E$2-'Indicator Date hidden'!F173)</f>
        <v>0</v>
      </c>
      <c r="F172" s="25">
        <f>IF('Indicator Date hidden'!G173="x","x",$F$2-'Indicator Date hidden'!G173)</f>
        <v>0</v>
      </c>
      <c r="G172" s="25">
        <f>IF('Indicator Date hidden'!H173="x","x",$G$2-'Indicator Date hidden'!H173)</f>
        <v>0</v>
      </c>
      <c r="H172" s="25">
        <f>IF('Indicator Date hidden'!I173="x","x",$H$2-'Indicator Date hidden'!I173)</f>
        <v>0</v>
      </c>
      <c r="I172" s="25">
        <f>IF('Indicator Date hidden'!J173="x","x",$I$2-'Indicator Date hidden'!J173)</f>
        <v>0</v>
      </c>
      <c r="J172" s="25">
        <f>IF('Indicator Date hidden'!K173="x","x",$J$2-'Indicator Date hidden'!K173)</f>
        <v>0</v>
      </c>
      <c r="K172" s="25">
        <f>IF('Indicator Date hidden'!L173="x","x",$K$2-'Indicator Date hidden'!L173)</f>
        <v>0</v>
      </c>
      <c r="L172" s="25">
        <f>IF('Indicator Date hidden'!M173="x","x",$L$2-'Indicator Date hidden'!M173)</f>
        <v>0</v>
      </c>
      <c r="M172" s="25">
        <f>IF('Indicator Date hidden'!N173="x","x",$M$2-'Indicator Date hidden'!N173)</f>
        <v>0</v>
      </c>
      <c r="N172" s="25">
        <f>IF('Indicator Date hidden'!O173="x","x",$N$2-'Indicator Date hidden'!O173)</f>
        <v>0</v>
      </c>
      <c r="O172" s="25">
        <f>IF('Indicator Date hidden'!P173="x","x",$O$2-'Indicator Date hidden'!P173)</f>
        <v>0</v>
      </c>
      <c r="P172" s="25">
        <f>IF('Indicator Date hidden'!Q173="x","x",$P$2-'Indicator Date hidden'!Q173)</f>
        <v>0</v>
      </c>
      <c r="Q172" s="25">
        <f>IF('Indicator Date hidden'!R173="x","x",$Q$2-'Indicator Date hidden'!R173)</f>
        <v>3</v>
      </c>
      <c r="R172" s="25">
        <f>IF('Indicator Date hidden'!S173="x","x",$R$2-'Indicator Date hidden'!S173)</f>
        <v>0</v>
      </c>
      <c r="S172" s="25">
        <f>IF('Indicator Date hidden'!T173="x","x",$S$2-'Indicator Date hidden'!T173)</f>
        <v>0</v>
      </c>
      <c r="T172" s="25">
        <f>IF('Indicator Date hidden'!U173="x","x",$T$2-'Indicator Date hidden'!U173)</f>
        <v>0</v>
      </c>
      <c r="U172" s="25">
        <f>IF('Indicator Date hidden'!V173="x","x",$U$2-'Indicator Date hidden'!V173)</f>
        <v>0</v>
      </c>
      <c r="V172" s="25">
        <f>IF('Indicator Date hidden'!W173="x","x",$V$2-'Indicator Date hidden'!W173)</f>
        <v>0</v>
      </c>
      <c r="W172" s="25">
        <f>IF('Indicator Date hidden'!X173="x","x",$W$2-'Indicator Date hidden'!X173)</f>
        <v>3</v>
      </c>
      <c r="X172" s="25">
        <f>IF('Indicator Date hidden'!Y173="x","x",$X$2-'Indicator Date hidden'!Y173)</f>
        <v>4</v>
      </c>
      <c r="Y172" s="25">
        <f>IF('Indicator Date hidden'!Z173="x","x",$Y$2-'Indicator Date hidden'!Z173)</f>
        <v>0</v>
      </c>
      <c r="Z172" s="25">
        <f>IF('Indicator Date hidden'!AA173="x","x",$Z$2-'Indicator Date hidden'!AA173)</f>
        <v>0</v>
      </c>
      <c r="AA172" s="25">
        <f>IF('Indicator Date hidden'!AB173="x","x",$AA$2-'Indicator Date hidden'!AB173)</f>
        <v>1</v>
      </c>
      <c r="AB172" s="25">
        <f>IF('Indicator Date hidden'!AC173="x","x",$AB$2-'Indicator Date hidden'!AC173)</f>
        <v>0</v>
      </c>
      <c r="AC172" s="25">
        <f>IF('Indicator Date hidden'!AD173="x","x",$AC$2-'Indicator Date hidden'!AD173)</f>
        <v>0</v>
      </c>
      <c r="AD172" s="25" t="str">
        <f>IF('Indicator Date hidden'!AE173="x","x",$AD$2-'Indicator Date hidden'!AE173)</f>
        <v>x</v>
      </c>
      <c r="AE172" s="25">
        <f>IF('Indicator Date hidden'!AF173="x","x",$AE$2-'Indicator Date hidden'!AF173)</f>
        <v>0</v>
      </c>
      <c r="AF172" s="25">
        <f>IF('Indicator Date hidden'!AG173="x","x",$AF$2-'Indicator Date hidden'!AG173)</f>
        <v>5</v>
      </c>
      <c r="AG172" s="25">
        <f>IF('Indicator Date hidden'!AH173="x","x",$AG$2-'Indicator Date hidden'!AH173)</f>
        <v>0</v>
      </c>
      <c r="AH172" s="25">
        <f>IF('Indicator Date hidden'!AI173="x","x",$AH$2-'Indicator Date hidden'!AI173)</f>
        <v>0</v>
      </c>
      <c r="AI172" s="25">
        <f>IF('Indicator Date hidden'!AJ173="x","x",$AI$2-'Indicator Date hidden'!AJ173)</f>
        <v>0</v>
      </c>
      <c r="AJ172" s="25">
        <f>IF('Indicator Date hidden'!AK173="x","x",$AJ$2-'Indicator Date hidden'!AK173)</f>
        <v>1</v>
      </c>
      <c r="AK172" s="25">
        <f>IF('Indicator Date hidden'!AL173="x","x",$AK$2-'Indicator Date hidden'!AL173)</f>
        <v>1</v>
      </c>
      <c r="AL172" s="25">
        <f>IF('Indicator Date hidden'!AM173="x","x",$AL$2-'Indicator Date hidden'!AM173)</f>
        <v>0</v>
      </c>
      <c r="AM172" s="25">
        <f>IF('Indicator Date hidden'!AN173="x","x",$AM$2-'Indicator Date hidden'!AN173)</f>
        <v>0</v>
      </c>
      <c r="AN172" s="25">
        <f>IF('Indicator Date hidden'!AO173="x","x",$AN$2-'Indicator Date hidden'!AO173)</f>
        <v>0</v>
      </c>
      <c r="AO172" s="25">
        <f>IF('Indicator Date hidden'!AP173="x","x",$AO$2-'Indicator Date hidden'!AP173)</f>
        <v>1</v>
      </c>
      <c r="AP172" s="25">
        <f>IF('Indicator Date hidden'!AQ173="x","x",$AP$2-'Indicator Date hidden'!AQ173)</f>
        <v>1</v>
      </c>
      <c r="AQ172" s="25">
        <f>IF('Indicator Date hidden'!AR173="x","x",$AQ$2-'Indicator Date hidden'!AR173)</f>
        <v>0</v>
      </c>
      <c r="AR172" s="25">
        <f>IF('Indicator Date hidden'!AS173="x","x",$AR$2-'Indicator Date hidden'!AS173)</f>
        <v>0</v>
      </c>
      <c r="AS172" s="25">
        <f>IF('Indicator Date hidden'!AT173="x","x",$AS$2-'Indicator Date hidden'!AT173)</f>
        <v>0</v>
      </c>
      <c r="AT172" s="25">
        <f>IF('Indicator Date hidden'!AU173="x","x",$AT$2-'Indicator Date hidden'!AU173)</f>
        <v>0</v>
      </c>
      <c r="AU172" s="25">
        <f>IF('Indicator Date hidden'!AV173="x","x",$AU$2-'Indicator Date hidden'!AV173)</f>
        <v>1</v>
      </c>
      <c r="AV172" s="25">
        <f>IF('Indicator Date hidden'!AW173="x","x",$AV$2-'Indicator Date hidden'!AW173)</f>
        <v>0</v>
      </c>
      <c r="AW172" s="25">
        <f>IF('Indicator Date hidden'!AX173="x","x",$AW$2-'Indicator Date hidden'!AX173)</f>
        <v>0</v>
      </c>
      <c r="AX172" s="25">
        <f>IF('Indicator Date hidden'!AY173="x","x",$AX$2-'Indicator Date hidden'!AY173)</f>
        <v>0</v>
      </c>
      <c r="AY172" s="25">
        <f>IF('Indicator Date hidden'!AZ173="x","x",$AY$2-'Indicator Date hidden'!AZ173)</f>
        <v>0</v>
      </c>
      <c r="AZ172" s="25">
        <f>IF('Indicator Date hidden'!BA173="x","x",$AZ$2-'Indicator Date hidden'!BA173)</f>
        <v>0</v>
      </c>
      <c r="BA172">
        <f t="shared" si="25"/>
        <v>21</v>
      </c>
      <c r="BB172" s="26">
        <f t="shared" si="26"/>
        <v>0.42</v>
      </c>
      <c r="BC172">
        <f t="shared" si="27"/>
        <v>10</v>
      </c>
      <c r="BD172" s="26">
        <f t="shared" si="28"/>
        <v>1.06</v>
      </c>
      <c r="BE172" s="28">
        <f t="shared" si="29"/>
        <v>0</v>
      </c>
    </row>
    <row r="173" spans="1:57" x14ac:dyDescent="0.35">
      <c r="A173" t="s">
        <v>10404</v>
      </c>
      <c r="B173" s="25">
        <f>IF('Indicator Date hidden'!C174="x","x",$B$2-'Indicator Date hidden'!C174)</f>
        <v>0</v>
      </c>
      <c r="C173" s="25">
        <f>IF('Indicator Date hidden'!D174="x","x",$C$2-'Indicator Date hidden'!D174)</f>
        <v>0</v>
      </c>
      <c r="D173" s="25">
        <f>IF('Indicator Date hidden'!E174="x","x",$D$2-'Indicator Date hidden'!E174)</f>
        <v>0</v>
      </c>
      <c r="E173" s="25">
        <f>IF('Indicator Date hidden'!F174="x","x",$E$2-'Indicator Date hidden'!F174)</f>
        <v>0</v>
      </c>
      <c r="F173" s="25">
        <f>IF('Indicator Date hidden'!G174="x","x",$F$2-'Indicator Date hidden'!G174)</f>
        <v>0</v>
      </c>
      <c r="G173" s="25">
        <f>IF('Indicator Date hidden'!H174="x","x",$G$2-'Indicator Date hidden'!H174)</f>
        <v>0</v>
      </c>
      <c r="H173" s="25">
        <f>IF('Indicator Date hidden'!I174="x","x",$H$2-'Indicator Date hidden'!I174)</f>
        <v>0</v>
      </c>
      <c r="I173" s="25">
        <f>IF('Indicator Date hidden'!J174="x","x",$I$2-'Indicator Date hidden'!J174)</f>
        <v>0</v>
      </c>
      <c r="J173" s="25">
        <f>IF('Indicator Date hidden'!K174="x","x",$J$2-'Indicator Date hidden'!K174)</f>
        <v>0</v>
      </c>
      <c r="K173" s="25">
        <f>IF('Indicator Date hidden'!L174="x","x",$K$2-'Indicator Date hidden'!L174)</f>
        <v>0</v>
      </c>
      <c r="L173" s="25">
        <f>IF('Indicator Date hidden'!M174="x","x",$L$2-'Indicator Date hidden'!M174)</f>
        <v>0</v>
      </c>
      <c r="M173" s="25">
        <f>IF('Indicator Date hidden'!N174="x","x",$M$2-'Indicator Date hidden'!N174)</f>
        <v>0</v>
      </c>
      <c r="N173" s="25">
        <f>IF('Indicator Date hidden'!O174="x","x",$N$2-'Indicator Date hidden'!O174)</f>
        <v>0</v>
      </c>
      <c r="O173" s="25">
        <f>IF('Indicator Date hidden'!P174="x","x",$O$2-'Indicator Date hidden'!P174)</f>
        <v>0</v>
      </c>
      <c r="P173" s="25">
        <f>IF('Indicator Date hidden'!Q174="x","x",$P$2-'Indicator Date hidden'!Q174)</f>
        <v>0</v>
      </c>
      <c r="Q173" s="25">
        <f>IF('Indicator Date hidden'!R174="x","x",$Q$2-'Indicator Date hidden'!R174)</f>
        <v>4</v>
      </c>
      <c r="R173" s="25">
        <f>IF('Indicator Date hidden'!S174="x","x",$R$2-'Indicator Date hidden'!S174)</f>
        <v>0</v>
      </c>
      <c r="S173" s="25">
        <f>IF('Indicator Date hidden'!T174="x","x",$S$2-'Indicator Date hidden'!T174)</f>
        <v>0</v>
      </c>
      <c r="T173" s="25">
        <f>IF('Indicator Date hidden'!U174="x","x",$T$2-'Indicator Date hidden'!U174)</f>
        <v>0</v>
      </c>
      <c r="U173" s="25">
        <f>IF('Indicator Date hidden'!V174="x","x",$U$2-'Indicator Date hidden'!V174)</f>
        <v>0</v>
      </c>
      <c r="V173" s="25">
        <f>IF('Indicator Date hidden'!W174="x","x",$V$2-'Indicator Date hidden'!W174)</f>
        <v>0</v>
      </c>
      <c r="W173" s="25">
        <f>IF('Indicator Date hidden'!X174="x","x",$W$2-'Indicator Date hidden'!X174)</f>
        <v>5</v>
      </c>
      <c r="X173" s="25">
        <f>IF('Indicator Date hidden'!Y174="x","x",$X$2-'Indicator Date hidden'!Y174)</f>
        <v>3</v>
      </c>
      <c r="Y173" s="25">
        <f>IF('Indicator Date hidden'!Z174="x","x",$Y$2-'Indicator Date hidden'!Z174)</f>
        <v>0</v>
      </c>
      <c r="Z173" s="25">
        <f>IF('Indicator Date hidden'!AA174="x","x",$Z$2-'Indicator Date hidden'!AA174)</f>
        <v>0</v>
      </c>
      <c r="AA173" s="25" t="str">
        <f>IF('Indicator Date hidden'!AB174="x","x",$AA$2-'Indicator Date hidden'!AB174)</f>
        <v>x</v>
      </c>
      <c r="AB173" s="25">
        <f>IF('Indicator Date hidden'!AC174="x","x",$AB$2-'Indicator Date hidden'!AC174)</f>
        <v>0</v>
      </c>
      <c r="AC173" s="25">
        <f>IF('Indicator Date hidden'!AD174="x","x",$AC$2-'Indicator Date hidden'!AD174)</f>
        <v>0</v>
      </c>
      <c r="AD173" s="25">
        <f>IF('Indicator Date hidden'!AE174="x","x",$AD$2-'Indicator Date hidden'!AE174)</f>
        <v>0</v>
      </c>
      <c r="AE173" s="25" t="str">
        <f>IF('Indicator Date hidden'!AF174="x","x",$AE$2-'Indicator Date hidden'!AF174)</f>
        <v>x</v>
      </c>
      <c r="AF173" s="25">
        <f>IF('Indicator Date hidden'!AG174="x","x",$AF$2-'Indicator Date hidden'!AG174)</f>
        <v>6</v>
      </c>
      <c r="AG173" s="25">
        <f>IF('Indicator Date hidden'!AH174="x","x",$AG$2-'Indicator Date hidden'!AH174)</f>
        <v>0</v>
      </c>
      <c r="AH173" s="25">
        <f>IF('Indicator Date hidden'!AI174="x","x",$AH$2-'Indicator Date hidden'!AI174)</f>
        <v>0</v>
      </c>
      <c r="AI173" s="25">
        <f>IF('Indicator Date hidden'!AJ174="x","x",$AI$2-'Indicator Date hidden'!AJ174)</f>
        <v>0</v>
      </c>
      <c r="AJ173" s="25">
        <f>IF('Indicator Date hidden'!AK174="x","x",$AJ$2-'Indicator Date hidden'!AK174)</f>
        <v>1</v>
      </c>
      <c r="AK173" s="25">
        <f>IF('Indicator Date hidden'!AL174="x","x",$AK$2-'Indicator Date hidden'!AL174)</f>
        <v>1</v>
      </c>
      <c r="AL173" s="25">
        <f>IF('Indicator Date hidden'!AM174="x","x",$AL$2-'Indicator Date hidden'!AM174)</f>
        <v>0</v>
      </c>
      <c r="AM173" s="25">
        <f>IF('Indicator Date hidden'!AN174="x","x",$AM$2-'Indicator Date hidden'!AN174)</f>
        <v>0</v>
      </c>
      <c r="AN173" s="25">
        <f>IF('Indicator Date hidden'!AO174="x","x",$AN$2-'Indicator Date hidden'!AO174)</f>
        <v>0</v>
      </c>
      <c r="AO173" s="25" t="str">
        <f>IF('Indicator Date hidden'!AP174="x","x",$AO$2-'Indicator Date hidden'!AP174)</f>
        <v>x</v>
      </c>
      <c r="AP173" s="25" t="str">
        <f>IF('Indicator Date hidden'!AQ174="x","x",$AP$2-'Indicator Date hidden'!AQ174)</f>
        <v>x</v>
      </c>
      <c r="AQ173" s="25">
        <f>IF('Indicator Date hidden'!AR174="x","x",$AQ$2-'Indicator Date hidden'!AR174)</f>
        <v>6</v>
      </c>
      <c r="AR173" s="25">
        <f>IF('Indicator Date hidden'!AS174="x","x",$AR$2-'Indicator Date hidden'!AS174)</f>
        <v>0</v>
      </c>
      <c r="AS173" s="25">
        <f>IF('Indicator Date hidden'!AT174="x","x",$AS$2-'Indicator Date hidden'!AT174)</f>
        <v>0</v>
      </c>
      <c r="AT173" s="25">
        <f>IF('Indicator Date hidden'!AU174="x","x",$AT$2-'Indicator Date hidden'!AU174)</f>
        <v>0</v>
      </c>
      <c r="AU173" s="25">
        <f>IF('Indicator Date hidden'!AV174="x","x",$AU$2-'Indicator Date hidden'!AV174)</f>
        <v>4</v>
      </c>
      <c r="AV173" s="25">
        <f>IF('Indicator Date hidden'!AW174="x","x",$AV$2-'Indicator Date hidden'!AW174)</f>
        <v>0</v>
      </c>
      <c r="AW173" s="25">
        <f>IF('Indicator Date hidden'!AX174="x","x",$AW$2-'Indicator Date hidden'!AX174)</f>
        <v>0</v>
      </c>
      <c r="AX173" s="25">
        <f>IF('Indicator Date hidden'!AY174="x","x",$AX$2-'Indicator Date hidden'!AY174)</f>
        <v>0</v>
      </c>
      <c r="AY173" s="25">
        <f>IF('Indicator Date hidden'!AZ174="x","x",$AY$2-'Indicator Date hidden'!AZ174)</f>
        <v>0</v>
      </c>
      <c r="AZ173" s="25">
        <f>IF('Indicator Date hidden'!BA174="x","x",$AZ$2-'Indicator Date hidden'!BA174)</f>
        <v>0</v>
      </c>
      <c r="BA173">
        <f t="shared" si="25"/>
        <v>30</v>
      </c>
      <c r="BB173" s="26">
        <f t="shared" si="26"/>
        <v>0.63829787234042556</v>
      </c>
      <c r="BC173">
        <f t="shared" si="27"/>
        <v>8</v>
      </c>
      <c r="BD173" s="26">
        <f t="shared" si="28"/>
        <v>1.6035271218227041</v>
      </c>
      <c r="BE173" s="28">
        <f t="shared" si="29"/>
        <v>0</v>
      </c>
    </row>
    <row r="174" spans="1:57" x14ac:dyDescent="0.35">
      <c r="A174" t="s">
        <v>10398</v>
      </c>
      <c r="B174" s="25">
        <f>IF('Indicator Date hidden'!C175="x","x",$B$2-'Indicator Date hidden'!C175)</f>
        <v>0</v>
      </c>
      <c r="C174" s="25">
        <f>IF('Indicator Date hidden'!D175="x","x",$C$2-'Indicator Date hidden'!D175)</f>
        <v>0</v>
      </c>
      <c r="D174" s="25">
        <f>IF('Indicator Date hidden'!E175="x","x",$D$2-'Indicator Date hidden'!E175)</f>
        <v>0</v>
      </c>
      <c r="E174" s="25">
        <f>IF('Indicator Date hidden'!F175="x","x",$E$2-'Indicator Date hidden'!F175)</f>
        <v>0</v>
      </c>
      <c r="F174" s="25">
        <f>IF('Indicator Date hidden'!G175="x","x",$F$2-'Indicator Date hidden'!G175)</f>
        <v>0</v>
      </c>
      <c r="G174" s="25">
        <f>IF('Indicator Date hidden'!H175="x","x",$G$2-'Indicator Date hidden'!H175)</f>
        <v>0</v>
      </c>
      <c r="H174" s="25">
        <f>IF('Indicator Date hidden'!I175="x","x",$H$2-'Indicator Date hidden'!I175)</f>
        <v>0</v>
      </c>
      <c r="I174" s="25">
        <f>IF('Indicator Date hidden'!J175="x","x",$I$2-'Indicator Date hidden'!J175)</f>
        <v>0</v>
      </c>
      <c r="J174" s="25">
        <f>IF('Indicator Date hidden'!K175="x","x",$J$2-'Indicator Date hidden'!K175)</f>
        <v>0</v>
      </c>
      <c r="K174" s="25">
        <f>IF('Indicator Date hidden'!L175="x","x",$K$2-'Indicator Date hidden'!L175)</f>
        <v>0</v>
      </c>
      <c r="L174" s="25">
        <f>IF('Indicator Date hidden'!M175="x","x",$L$2-'Indicator Date hidden'!M175)</f>
        <v>0</v>
      </c>
      <c r="M174" s="25">
        <f>IF('Indicator Date hidden'!N175="x","x",$M$2-'Indicator Date hidden'!N175)</f>
        <v>0</v>
      </c>
      <c r="N174" s="25">
        <f>IF('Indicator Date hidden'!O175="x","x",$N$2-'Indicator Date hidden'!O175)</f>
        <v>0</v>
      </c>
      <c r="O174" s="25">
        <f>IF('Indicator Date hidden'!P175="x","x",$O$2-'Indicator Date hidden'!P175)</f>
        <v>0</v>
      </c>
      <c r="P174" s="25">
        <f>IF('Indicator Date hidden'!Q175="x","x",$P$2-'Indicator Date hidden'!Q175)</f>
        <v>0</v>
      </c>
      <c r="Q174" s="25">
        <f>IF('Indicator Date hidden'!R175="x","x",$Q$2-'Indicator Date hidden'!R175)</f>
        <v>0</v>
      </c>
      <c r="R174" s="25">
        <f>IF('Indicator Date hidden'!S175="x","x",$R$2-'Indicator Date hidden'!S175)</f>
        <v>0</v>
      </c>
      <c r="S174" s="25">
        <f>IF('Indicator Date hidden'!T175="x","x",$S$2-'Indicator Date hidden'!T175)</f>
        <v>0</v>
      </c>
      <c r="T174" s="25">
        <f>IF('Indicator Date hidden'!U175="x","x",$T$2-'Indicator Date hidden'!U175)</f>
        <v>0</v>
      </c>
      <c r="U174" s="25">
        <f>IF('Indicator Date hidden'!V175="x","x",$U$2-'Indicator Date hidden'!V175)</f>
        <v>0</v>
      </c>
      <c r="V174" s="25">
        <f>IF('Indicator Date hidden'!W175="x","x",$V$2-'Indicator Date hidden'!W175)</f>
        <v>0</v>
      </c>
      <c r="W174" s="25">
        <f>IF('Indicator Date hidden'!X175="x","x",$W$2-'Indicator Date hidden'!X175)</f>
        <v>0</v>
      </c>
      <c r="X174" s="25">
        <f>IF('Indicator Date hidden'!Y175="x","x",$X$2-'Indicator Date hidden'!Y175)</f>
        <v>4</v>
      </c>
      <c r="Y174" s="25">
        <f>IF('Indicator Date hidden'!Z175="x","x",$Y$2-'Indicator Date hidden'!Z175)</f>
        <v>0</v>
      </c>
      <c r="Z174" s="25">
        <f>IF('Indicator Date hidden'!AA175="x","x",$Z$2-'Indicator Date hidden'!AA175)</f>
        <v>0</v>
      </c>
      <c r="AA174" s="25">
        <f>IF('Indicator Date hidden'!AB175="x","x",$AA$2-'Indicator Date hidden'!AB175)</f>
        <v>0</v>
      </c>
      <c r="AB174" s="25">
        <f>IF('Indicator Date hidden'!AC175="x","x",$AB$2-'Indicator Date hidden'!AC175)</f>
        <v>0</v>
      </c>
      <c r="AC174" s="25">
        <f>IF('Indicator Date hidden'!AD175="x","x",$AC$2-'Indicator Date hidden'!AD175)</f>
        <v>0</v>
      </c>
      <c r="AD174" s="25">
        <f>IF('Indicator Date hidden'!AE175="x","x",$AD$2-'Indicator Date hidden'!AE175)</f>
        <v>0</v>
      </c>
      <c r="AE174" s="25">
        <f>IF('Indicator Date hidden'!AF175="x","x",$AE$2-'Indicator Date hidden'!AF175)</f>
        <v>0</v>
      </c>
      <c r="AF174" s="25">
        <f>IF('Indicator Date hidden'!AG175="x","x",$AF$2-'Indicator Date hidden'!AG175)</f>
        <v>2</v>
      </c>
      <c r="AG174" s="25">
        <f>IF('Indicator Date hidden'!AH175="x","x",$AG$2-'Indicator Date hidden'!AH175)</f>
        <v>0</v>
      </c>
      <c r="AH174" s="25">
        <f>IF('Indicator Date hidden'!AI175="x","x",$AH$2-'Indicator Date hidden'!AI175)</f>
        <v>0</v>
      </c>
      <c r="AI174" s="25">
        <f>IF('Indicator Date hidden'!AJ175="x","x",$AI$2-'Indicator Date hidden'!AJ175)</f>
        <v>0</v>
      </c>
      <c r="AJ174" s="25">
        <f>IF('Indicator Date hidden'!AK175="x","x",$AJ$2-'Indicator Date hidden'!AK175)</f>
        <v>1</v>
      </c>
      <c r="AK174" s="25">
        <f>IF('Indicator Date hidden'!AL175="x","x",$AK$2-'Indicator Date hidden'!AL175)</f>
        <v>1</v>
      </c>
      <c r="AL174" s="25">
        <f>IF('Indicator Date hidden'!AM175="x","x",$AL$2-'Indicator Date hidden'!AM175)</f>
        <v>0</v>
      </c>
      <c r="AM174" s="25">
        <f>IF('Indicator Date hidden'!AN175="x","x",$AM$2-'Indicator Date hidden'!AN175)</f>
        <v>0</v>
      </c>
      <c r="AN174" s="25">
        <f>IF('Indicator Date hidden'!AO175="x","x",$AN$2-'Indicator Date hidden'!AO175)</f>
        <v>0</v>
      </c>
      <c r="AO174" s="25">
        <f>IF('Indicator Date hidden'!AP175="x","x",$AO$2-'Indicator Date hidden'!AP175)</f>
        <v>0</v>
      </c>
      <c r="AP174" s="25">
        <f>IF('Indicator Date hidden'!AQ175="x","x",$AP$2-'Indicator Date hidden'!AQ175)</f>
        <v>0</v>
      </c>
      <c r="AQ174" s="25">
        <f>IF('Indicator Date hidden'!AR175="x","x",$AQ$2-'Indicator Date hidden'!AR175)</f>
        <v>0</v>
      </c>
      <c r="AR174" s="25">
        <f>IF('Indicator Date hidden'!AS175="x","x",$AR$2-'Indicator Date hidden'!AS175)</f>
        <v>0</v>
      </c>
      <c r="AS174" s="25">
        <f>IF('Indicator Date hidden'!AT175="x","x",$AS$2-'Indicator Date hidden'!AT175)</f>
        <v>0</v>
      </c>
      <c r="AT174" s="25">
        <f>IF('Indicator Date hidden'!AU175="x","x",$AT$2-'Indicator Date hidden'!AU175)</f>
        <v>0</v>
      </c>
      <c r="AU174" s="25">
        <f>IF('Indicator Date hidden'!AV175="x","x",$AU$2-'Indicator Date hidden'!AV175)</f>
        <v>3</v>
      </c>
      <c r="AV174" s="25">
        <f>IF('Indicator Date hidden'!AW175="x","x",$AV$2-'Indicator Date hidden'!AW175)</f>
        <v>0</v>
      </c>
      <c r="AW174" s="25">
        <f>IF('Indicator Date hidden'!AX175="x","x",$AW$2-'Indicator Date hidden'!AX175)</f>
        <v>0</v>
      </c>
      <c r="AX174" s="25">
        <f>IF('Indicator Date hidden'!AY175="x","x",$AX$2-'Indicator Date hidden'!AY175)</f>
        <v>0</v>
      </c>
      <c r="AY174" s="25">
        <f>IF('Indicator Date hidden'!AZ175="x","x",$AY$2-'Indicator Date hidden'!AZ175)</f>
        <v>0</v>
      </c>
      <c r="AZ174" s="25">
        <f>IF('Indicator Date hidden'!BA175="x","x",$AZ$2-'Indicator Date hidden'!BA175)</f>
        <v>0</v>
      </c>
      <c r="BA174">
        <f t="shared" si="25"/>
        <v>11</v>
      </c>
      <c r="BB174" s="26">
        <f t="shared" si="26"/>
        <v>0.21568627450980393</v>
      </c>
      <c r="BC174">
        <f t="shared" si="27"/>
        <v>5</v>
      </c>
      <c r="BD174" s="26">
        <f t="shared" si="28"/>
        <v>0.74921463429579604</v>
      </c>
      <c r="BE174" s="28">
        <f t="shared" si="29"/>
        <v>0</v>
      </c>
    </row>
    <row r="175" spans="1:57" x14ac:dyDescent="0.35">
      <c r="A175" t="s">
        <v>10406</v>
      </c>
      <c r="B175" s="25">
        <f>IF('Indicator Date hidden'!C176="x","x",$B$2-'Indicator Date hidden'!C176)</f>
        <v>0</v>
      </c>
      <c r="C175" s="25">
        <f>IF('Indicator Date hidden'!D176="x","x",$C$2-'Indicator Date hidden'!D176)</f>
        <v>0</v>
      </c>
      <c r="D175" s="25">
        <f>IF('Indicator Date hidden'!E176="x","x",$D$2-'Indicator Date hidden'!E176)</f>
        <v>0</v>
      </c>
      <c r="E175" s="25">
        <f>IF('Indicator Date hidden'!F176="x","x",$E$2-'Indicator Date hidden'!F176)</f>
        <v>0</v>
      </c>
      <c r="F175" s="25">
        <f>IF('Indicator Date hidden'!G176="x","x",$F$2-'Indicator Date hidden'!G176)</f>
        <v>0</v>
      </c>
      <c r="G175" s="25">
        <f>IF('Indicator Date hidden'!H176="x","x",$G$2-'Indicator Date hidden'!H176)</f>
        <v>0</v>
      </c>
      <c r="H175" s="25">
        <f>IF('Indicator Date hidden'!I176="x","x",$H$2-'Indicator Date hidden'!I176)</f>
        <v>0</v>
      </c>
      <c r="I175" s="25">
        <f>IF('Indicator Date hidden'!J176="x","x",$I$2-'Indicator Date hidden'!J176)</f>
        <v>0</v>
      </c>
      <c r="J175" s="25">
        <f>IF('Indicator Date hidden'!K176="x","x",$J$2-'Indicator Date hidden'!K176)</f>
        <v>0</v>
      </c>
      <c r="K175" s="25">
        <f>IF('Indicator Date hidden'!L176="x","x",$K$2-'Indicator Date hidden'!L176)</f>
        <v>0</v>
      </c>
      <c r="L175" s="25">
        <f>IF('Indicator Date hidden'!M176="x","x",$L$2-'Indicator Date hidden'!M176)</f>
        <v>0</v>
      </c>
      <c r="M175" s="25">
        <f>IF('Indicator Date hidden'!N176="x","x",$M$2-'Indicator Date hidden'!N176)</f>
        <v>0</v>
      </c>
      <c r="N175" s="25">
        <f>IF('Indicator Date hidden'!O176="x","x",$N$2-'Indicator Date hidden'!O176)</f>
        <v>0</v>
      </c>
      <c r="O175" s="25">
        <f>IF('Indicator Date hidden'!P176="x","x",$O$2-'Indicator Date hidden'!P176)</f>
        <v>0</v>
      </c>
      <c r="P175" s="25">
        <f>IF('Indicator Date hidden'!Q176="x","x",$P$2-'Indicator Date hidden'!Q176)</f>
        <v>0</v>
      </c>
      <c r="Q175" s="25" t="str">
        <f>IF('Indicator Date hidden'!R176="x","x",$Q$2-'Indicator Date hidden'!R176)</f>
        <v>x</v>
      </c>
      <c r="R175" s="25">
        <f>IF('Indicator Date hidden'!S176="x","x",$R$2-'Indicator Date hidden'!S176)</f>
        <v>0</v>
      </c>
      <c r="S175" s="25">
        <f>IF('Indicator Date hidden'!T176="x","x",$S$2-'Indicator Date hidden'!T176)</f>
        <v>0</v>
      </c>
      <c r="T175" s="25">
        <f>IF('Indicator Date hidden'!U176="x","x",$T$2-'Indicator Date hidden'!U176)</f>
        <v>0</v>
      </c>
      <c r="U175" s="25">
        <f>IF('Indicator Date hidden'!V176="x","x",$U$2-'Indicator Date hidden'!V176)</f>
        <v>0</v>
      </c>
      <c r="V175" s="25">
        <f>IF('Indicator Date hidden'!W176="x","x",$V$2-'Indicator Date hidden'!W176)</f>
        <v>0</v>
      </c>
      <c r="W175" s="25">
        <f>IF('Indicator Date hidden'!X176="x","x",$W$2-'Indicator Date hidden'!X176)</f>
        <v>2</v>
      </c>
      <c r="X175" s="25">
        <f>IF('Indicator Date hidden'!Y176="x","x",$X$2-'Indicator Date hidden'!Y176)</f>
        <v>4</v>
      </c>
      <c r="Y175" s="25">
        <f>IF('Indicator Date hidden'!Z176="x","x",$Y$2-'Indicator Date hidden'!Z176)</f>
        <v>0</v>
      </c>
      <c r="Z175" s="25">
        <f>IF('Indicator Date hidden'!AA176="x","x",$Z$2-'Indicator Date hidden'!AA176)</f>
        <v>0</v>
      </c>
      <c r="AA175" s="25" t="str">
        <f>IF('Indicator Date hidden'!AB176="x","x",$AA$2-'Indicator Date hidden'!AB176)</f>
        <v>x</v>
      </c>
      <c r="AB175" s="25">
        <f>IF('Indicator Date hidden'!AC176="x","x",$AB$2-'Indicator Date hidden'!AC176)</f>
        <v>0</v>
      </c>
      <c r="AC175" s="25">
        <f>IF('Indicator Date hidden'!AD176="x","x",$AC$2-'Indicator Date hidden'!AD176)</f>
        <v>0</v>
      </c>
      <c r="AD175" s="25" t="str">
        <f>IF('Indicator Date hidden'!AE176="x","x",$AD$2-'Indicator Date hidden'!AE176)</f>
        <v>x</v>
      </c>
      <c r="AE175" s="25">
        <f>IF('Indicator Date hidden'!AF176="x","x",$AE$2-'Indicator Date hidden'!AF176)</f>
        <v>0</v>
      </c>
      <c r="AF175" s="25">
        <f>IF('Indicator Date hidden'!AG176="x","x",$AF$2-'Indicator Date hidden'!AG176)</f>
        <v>4</v>
      </c>
      <c r="AG175" s="25">
        <f>IF('Indicator Date hidden'!AH176="x","x",$AG$2-'Indicator Date hidden'!AH176)</f>
        <v>0</v>
      </c>
      <c r="AH175" s="25">
        <f>IF('Indicator Date hidden'!AI176="x","x",$AH$2-'Indicator Date hidden'!AI176)</f>
        <v>0</v>
      </c>
      <c r="AI175" s="25">
        <f>IF('Indicator Date hidden'!AJ176="x","x",$AI$2-'Indicator Date hidden'!AJ176)</f>
        <v>0</v>
      </c>
      <c r="AJ175" s="25" t="str">
        <f>IF('Indicator Date hidden'!AK176="x","x",$AJ$2-'Indicator Date hidden'!AK176)</f>
        <v>x</v>
      </c>
      <c r="AK175" s="25">
        <f>IF('Indicator Date hidden'!AL176="x","x",$AK$2-'Indicator Date hidden'!AL176)</f>
        <v>1</v>
      </c>
      <c r="AL175" s="25">
        <f>IF('Indicator Date hidden'!AM176="x","x",$AL$2-'Indicator Date hidden'!AM176)</f>
        <v>0</v>
      </c>
      <c r="AM175" s="25">
        <f>IF('Indicator Date hidden'!AN176="x","x",$AM$2-'Indicator Date hidden'!AN176)</f>
        <v>0</v>
      </c>
      <c r="AN175" s="25">
        <f>IF('Indicator Date hidden'!AO176="x","x",$AN$2-'Indicator Date hidden'!AO176)</f>
        <v>0</v>
      </c>
      <c r="AO175" s="25" t="str">
        <f>IF('Indicator Date hidden'!AP176="x","x",$AO$2-'Indicator Date hidden'!AP176)</f>
        <v>x</v>
      </c>
      <c r="AP175" s="25" t="str">
        <f>IF('Indicator Date hidden'!AQ176="x","x",$AP$2-'Indicator Date hidden'!AQ176)</f>
        <v>x</v>
      </c>
      <c r="AQ175" s="25">
        <f>IF('Indicator Date hidden'!AR176="x","x",$AQ$2-'Indicator Date hidden'!AR176)</f>
        <v>4</v>
      </c>
      <c r="AR175" s="25">
        <f>IF('Indicator Date hidden'!AS176="x","x",$AR$2-'Indicator Date hidden'!AS176)</f>
        <v>0</v>
      </c>
      <c r="AS175" s="25" t="str">
        <f>IF('Indicator Date hidden'!AT176="x","x",$AS$2-'Indicator Date hidden'!AT176)</f>
        <v>x</v>
      </c>
      <c r="AT175" s="25">
        <f>IF('Indicator Date hidden'!AU176="x","x",$AT$2-'Indicator Date hidden'!AU176)</f>
        <v>0</v>
      </c>
      <c r="AU175" s="25">
        <f>IF('Indicator Date hidden'!AV176="x","x",$AU$2-'Indicator Date hidden'!AV176)</f>
        <v>3</v>
      </c>
      <c r="AV175" s="25">
        <f>IF('Indicator Date hidden'!AW176="x","x",$AV$2-'Indicator Date hidden'!AW176)</f>
        <v>0</v>
      </c>
      <c r="AW175" s="25">
        <f>IF('Indicator Date hidden'!AX176="x","x",$AW$2-'Indicator Date hidden'!AX176)</f>
        <v>0</v>
      </c>
      <c r="AX175" s="25">
        <f>IF('Indicator Date hidden'!AY176="x","x",$AX$2-'Indicator Date hidden'!AY176)</f>
        <v>0</v>
      </c>
      <c r="AY175" s="25">
        <f>IF('Indicator Date hidden'!AZ176="x","x",$AY$2-'Indicator Date hidden'!AZ176)</f>
        <v>0</v>
      </c>
      <c r="AZ175" s="25">
        <f>IF('Indicator Date hidden'!BA176="x","x",$AZ$2-'Indicator Date hidden'!BA176)</f>
        <v>0</v>
      </c>
      <c r="BA175">
        <f t="shared" si="25"/>
        <v>18</v>
      </c>
      <c r="BB175" s="26">
        <f t="shared" si="26"/>
        <v>0.40909090909090912</v>
      </c>
      <c r="BC175">
        <f t="shared" si="27"/>
        <v>6</v>
      </c>
      <c r="BD175" s="26">
        <f t="shared" si="28"/>
        <v>1.1143318792846604</v>
      </c>
      <c r="BE175" s="28">
        <f t="shared" si="29"/>
        <v>0</v>
      </c>
    </row>
    <row r="176" spans="1:57" x14ac:dyDescent="0.35">
      <c r="A176" t="s">
        <v>10407</v>
      </c>
      <c r="B176" s="25">
        <f>IF('Indicator Date hidden'!C177="x","x",$B$2-'Indicator Date hidden'!C177)</f>
        <v>0</v>
      </c>
      <c r="C176" s="25">
        <f>IF('Indicator Date hidden'!D177="x","x",$C$2-'Indicator Date hidden'!D177)</f>
        <v>0</v>
      </c>
      <c r="D176" s="25">
        <f>IF('Indicator Date hidden'!E177="x","x",$D$2-'Indicator Date hidden'!E177)</f>
        <v>0</v>
      </c>
      <c r="E176" s="25">
        <f>IF('Indicator Date hidden'!F177="x","x",$E$2-'Indicator Date hidden'!F177)</f>
        <v>0</v>
      </c>
      <c r="F176" s="25">
        <f>IF('Indicator Date hidden'!G177="x","x",$F$2-'Indicator Date hidden'!G177)</f>
        <v>0</v>
      </c>
      <c r="G176" s="25">
        <f>IF('Indicator Date hidden'!H177="x","x",$G$2-'Indicator Date hidden'!H177)</f>
        <v>0</v>
      </c>
      <c r="H176" s="25">
        <f>IF('Indicator Date hidden'!I177="x","x",$H$2-'Indicator Date hidden'!I177)</f>
        <v>0</v>
      </c>
      <c r="I176" s="25">
        <f>IF('Indicator Date hidden'!J177="x","x",$I$2-'Indicator Date hidden'!J177)</f>
        <v>0</v>
      </c>
      <c r="J176" s="25">
        <f>IF('Indicator Date hidden'!K177="x","x",$J$2-'Indicator Date hidden'!K177)</f>
        <v>0</v>
      </c>
      <c r="K176" s="25">
        <f>IF('Indicator Date hidden'!L177="x","x",$K$2-'Indicator Date hidden'!L177)</f>
        <v>0</v>
      </c>
      <c r="L176" s="25">
        <f>IF('Indicator Date hidden'!M177="x","x",$L$2-'Indicator Date hidden'!M177)</f>
        <v>0</v>
      </c>
      <c r="M176" s="25">
        <f>IF('Indicator Date hidden'!N177="x","x",$M$2-'Indicator Date hidden'!N177)</f>
        <v>0</v>
      </c>
      <c r="N176" s="25">
        <f>IF('Indicator Date hidden'!O177="x","x",$N$2-'Indicator Date hidden'!O177)</f>
        <v>0</v>
      </c>
      <c r="O176" s="25">
        <f>IF('Indicator Date hidden'!P177="x","x",$O$2-'Indicator Date hidden'!P177)</f>
        <v>0</v>
      </c>
      <c r="P176" s="25">
        <f>IF('Indicator Date hidden'!Q177="x","x",$P$2-'Indicator Date hidden'!Q177)</f>
        <v>0</v>
      </c>
      <c r="Q176" s="25">
        <f>IF('Indicator Date hidden'!R177="x","x",$Q$2-'Indicator Date hidden'!R177)</f>
        <v>8</v>
      </c>
      <c r="R176" s="25">
        <f>IF('Indicator Date hidden'!S177="x","x",$R$2-'Indicator Date hidden'!S177)</f>
        <v>0</v>
      </c>
      <c r="S176" s="25">
        <f>IF('Indicator Date hidden'!T177="x","x",$S$2-'Indicator Date hidden'!T177)</f>
        <v>0</v>
      </c>
      <c r="T176" s="25">
        <f>IF('Indicator Date hidden'!U177="x","x",$T$2-'Indicator Date hidden'!U177)</f>
        <v>0</v>
      </c>
      <c r="U176" s="25" t="str">
        <f>IF('Indicator Date hidden'!V177="x","x",$U$2-'Indicator Date hidden'!V177)</f>
        <v>x</v>
      </c>
      <c r="V176" s="25">
        <f>IF('Indicator Date hidden'!W177="x","x",$V$2-'Indicator Date hidden'!W177)</f>
        <v>0</v>
      </c>
      <c r="W176" s="25" t="str">
        <f>IF('Indicator Date hidden'!X177="x","x",$W$2-'Indicator Date hidden'!X177)</f>
        <v>x</v>
      </c>
      <c r="X176" s="25">
        <f>IF('Indicator Date hidden'!Y177="x","x",$X$2-'Indicator Date hidden'!Y177)</f>
        <v>4</v>
      </c>
      <c r="Y176" s="25">
        <f>IF('Indicator Date hidden'!Z177="x","x",$Y$2-'Indicator Date hidden'!Z177)</f>
        <v>0</v>
      </c>
      <c r="Z176" s="25">
        <f>IF('Indicator Date hidden'!AA177="x","x",$Z$2-'Indicator Date hidden'!AA177)</f>
        <v>0</v>
      </c>
      <c r="AA176" s="25">
        <f>IF('Indicator Date hidden'!AB177="x","x",$AA$2-'Indicator Date hidden'!AB177)</f>
        <v>1</v>
      </c>
      <c r="AB176" s="25">
        <f>IF('Indicator Date hidden'!AC177="x","x",$AB$2-'Indicator Date hidden'!AC177)</f>
        <v>0</v>
      </c>
      <c r="AC176" s="25">
        <f>IF('Indicator Date hidden'!AD177="x","x",$AC$2-'Indicator Date hidden'!AD177)</f>
        <v>0</v>
      </c>
      <c r="AD176" s="25" t="str">
        <f>IF('Indicator Date hidden'!AE177="x","x",$AD$2-'Indicator Date hidden'!AE177)</f>
        <v>x</v>
      </c>
      <c r="AE176" s="25">
        <f>IF('Indicator Date hidden'!AF177="x","x",$AE$2-'Indicator Date hidden'!AF177)</f>
        <v>0</v>
      </c>
      <c r="AF176" s="25" t="str">
        <f>IF('Indicator Date hidden'!AG177="x","x",$AF$2-'Indicator Date hidden'!AG177)</f>
        <v>x</v>
      </c>
      <c r="AG176" s="25">
        <f>IF('Indicator Date hidden'!AH177="x","x",$AG$2-'Indicator Date hidden'!AH177)</f>
        <v>0</v>
      </c>
      <c r="AH176" s="25">
        <f>IF('Indicator Date hidden'!AI177="x","x",$AH$2-'Indicator Date hidden'!AI177)</f>
        <v>0</v>
      </c>
      <c r="AI176" s="25">
        <f>IF('Indicator Date hidden'!AJ177="x","x",$AI$2-'Indicator Date hidden'!AJ177)</f>
        <v>0</v>
      </c>
      <c r="AJ176" s="25" t="str">
        <f>IF('Indicator Date hidden'!AK177="x","x",$AJ$2-'Indicator Date hidden'!AK177)</f>
        <v>x</v>
      </c>
      <c r="AK176" s="25">
        <f>IF('Indicator Date hidden'!AL177="x","x",$AK$2-'Indicator Date hidden'!AL177)</f>
        <v>1</v>
      </c>
      <c r="AL176" s="25">
        <f>IF('Indicator Date hidden'!AM177="x","x",$AL$2-'Indicator Date hidden'!AM177)</f>
        <v>0</v>
      </c>
      <c r="AM176" s="25">
        <f>IF('Indicator Date hidden'!AN177="x","x",$AM$2-'Indicator Date hidden'!AN177)</f>
        <v>0</v>
      </c>
      <c r="AN176" s="25">
        <f>IF('Indicator Date hidden'!AO177="x","x",$AN$2-'Indicator Date hidden'!AO177)</f>
        <v>0</v>
      </c>
      <c r="AO176" s="25">
        <f>IF('Indicator Date hidden'!AP177="x","x",$AO$2-'Indicator Date hidden'!AP177)</f>
        <v>1</v>
      </c>
      <c r="AP176" s="25">
        <f>IF('Indicator Date hidden'!AQ177="x","x",$AP$2-'Indicator Date hidden'!AQ177)</f>
        <v>1</v>
      </c>
      <c r="AQ176" s="25">
        <f>IF('Indicator Date hidden'!AR177="x","x",$AQ$2-'Indicator Date hidden'!AR177)</f>
        <v>4</v>
      </c>
      <c r="AR176" s="25">
        <f>IF('Indicator Date hidden'!AS177="x","x",$AR$2-'Indicator Date hidden'!AS177)</f>
        <v>0</v>
      </c>
      <c r="AS176" s="25">
        <f>IF('Indicator Date hidden'!AT177="x","x",$AS$2-'Indicator Date hidden'!AT177)</f>
        <v>0</v>
      </c>
      <c r="AT176" s="25">
        <f>IF('Indicator Date hidden'!AU177="x","x",$AT$2-'Indicator Date hidden'!AU177)</f>
        <v>0</v>
      </c>
      <c r="AU176" s="25">
        <f>IF('Indicator Date hidden'!AV177="x","x",$AU$2-'Indicator Date hidden'!AV177)</f>
        <v>1</v>
      </c>
      <c r="AV176" s="25">
        <f>IF('Indicator Date hidden'!AW177="x","x",$AV$2-'Indicator Date hidden'!AW177)</f>
        <v>0</v>
      </c>
      <c r="AW176" s="25">
        <f>IF('Indicator Date hidden'!AX177="x","x",$AW$2-'Indicator Date hidden'!AX177)</f>
        <v>0</v>
      </c>
      <c r="AX176" s="25">
        <f>IF('Indicator Date hidden'!AY177="x","x",$AX$2-'Indicator Date hidden'!AY177)</f>
        <v>0</v>
      </c>
      <c r="AY176" s="25">
        <f>IF('Indicator Date hidden'!AZ177="x","x",$AY$2-'Indicator Date hidden'!AZ177)</f>
        <v>0</v>
      </c>
      <c r="AZ176" s="25">
        <f>IF('Indicator Date hidden'!BA177="x","x",$AZ$2-'Indicator Date hidden'!BA177)</f>
        <v>0</v>
      </c>
      <c r="BA176">
        <f t="shared" si="25"/>
        <v>21</v>
      </c>
      <c r="BB176" s="26">
        <f t="shared" si="26"/>
        <v>0.45652173913043476</v>
      </c>
      <c r="BC176">
        <f t="shared" si="27"/>
        <v>8</v>
      </c>
      <c r="BD176" s="26">
        <f t="shared" si="28"/>
        <v>1.4096950292933457</v>
      </c>
      <c r="BE176" s="28">
        <f t="shared" si="29"/>
        <v>0</v>
      </c>
    </row>
    <row r="177" spans="1:57" x14ac:dyDescent="0.35">
      <c r="A177" t="s">
        <v>10408</v>
      </c>
      <c r="B177" s="25">
        <f>IF('Indicator Date hidden'!C178="x","x",$B$2-'Indicator Date hidden'!C178)</f>
        <v>0</v>
      </c>
      <c r="C177" s="25">
        <f>IF('Indicator Date hidden'!D178="x","x",$C$2-'Indicator Date hidden'!D178)</f>
        <v>0</v>
      </c>
      <c r="D177" s="25">
        <f>IF('Indicator Date hidden'!E178="x","x",$D$2-'Indicator Date hidden'!E178)</f>
        <v>0</v>
      </c>
      <c r="E177" s="25">
        <f>IF('Indicator Date hidden'!F178="x","x",$E$2-'Indicator Date hidden'!F178)</f>
        <v>0</v>
      </c>
      <c r="F177" s="25">
        <f>IF('Indicator Date hidden'!G178="x","x",$F$2-'Indicator Date hidden'!G178)</f>
        <v>0</v>
      </c>
      <c r="G177" s="25">
        <f>IF('Indicator Date hidden'!H178="x","x",$G$2-'Indicator Date hidden'!H178)</f>
        <v>0</v>
      </c>
      <c r="H177" s="25">
        <f>IF('Indicator Date hidden'!I178="x","x",$H$2-'Indicator Date hidden'!I178)</f>
        <v>0</v>
      </c>
      <c r="I177" s="25">
        <f>IF('Indicator Date hidden'!J178="x","x",$I$2-'Indicator Date hidden'!J178)</f>
        <v>0</v>
      </c>
      <c r="J177" s="25">
        <f>IF('Indicator Date hidden'!K178="x","x",$J$2-'Indicator Date hidden'!K178)</f>
        <v>0</v>
      </c>
      <c r="K177" s="25">
        <f>IF('Indicator Date hidden'!L178="x","x",$K$2-'Indicator Date hidden'!L178)</f>
        <v>0</v>
      </c>
      <c r="L177" s="25">
        <f>IF('Indicator Date hidden'!M178="x","x",$L$2-'Indicator Date hidden'!M178)</f>
        <v>0</v>
      </c>
      <c r="M177" s="25">
        <f>IF('Indicator Date hidden'!N178="x","x",$M$2-'Indicator Date hidden'!N178)</f>
        <v>0</v>
      </c>
      <c r="N177" s="25">
        <f>IF('Indicator Date hidden'!O178="x","x",$N$2-'Indicator Date hidden'!O178)</f>
        <v>0</v>
      </c>
      <c r="O177" s="25">
        <f>IF('Indicator Date hidden'!P178="x","x",$O$2-'Indicator Date hidden'!P178)</f>
        <v>0</v>
      </c>
      <c r="P177" s="25">
        <f>IF('Indicator Date hidden'!Q178="x","x",$P$2-'Indicator Date hidden'!Q178)</f>
        <v>0</v>
      </c>
      <c r="Q177" s="25">
        <f>IF('Indicator Date hidden'!R178="x","x",$Q$2-'Indicator Date hidden'!R178)</f>
        <v>2</v>
      </c>
      <c r="R177" s="25">
        <f>IF('Indicator Date hidden'!S178="x","x",$R$2-'Indicator Date hidden'!S178)</f>
        <v>0</v>
      </c>
      <c r="S177" s="25">
        <f>IF('Indicator Date hidden'!T178="x","x",$S$2-'Indicator Date hidden'!T178)</f>
        <v>0</v>
      </c>
      <c r="T177" s="25">
        <f>IF('Indicator Date hidden'!U178="x","x",$T$2-'Indicator Date hidden'!U178)</f>
        <v>0</v>
      </c>
      <c r="U177" s="25">
        <f>IF('Indicator Date hidden'!V178="x","x",$U$2-'Indicator Date hidden'!V178)</f>
        <v>0</v>
      </c>
      <c r="V177" s="25">
        <f>IF('Indicator Date hidden'!W178="x","x",$V$2-'Indicator Date hidden'!W178)</f>
        <v>0</v>
      </c>
      <c r="W177" s="25">
        <f>IF('Indicator Date hidden'!X178="x","x",$W$2-'Indicator Date hidden'!X178)</f>
        <v>2</v>
      </c>
      <c r="X177" s="25">
        <f>IF('Indicator Date hidden'!Y178="x","x",$X$2-'Indicator Date hidden'!Y178)</f>
        <v>4</v>
      </c>
      <c r="Y177" s="25">
        <f>IF('Indicator Date hidden'!Z178="x","x",$Y$2-'Indicator Date hidden'!Z178)</f>
        <v>0</v>
      </c>
      <c r="Z177" s="25">
        <f>IF('Indicator Date hidden'!AA178="x","x",$Z$2-'Indicator Date hidden'!AA178)</f>
        <v>0</v>
      </c>
      <c r="AA177" s="25">
        <f>IF('Indicator Date hidden'!AB178="x","x",$AA$2-'Indicator Date hidden'!AB178)</f>
        <v>0</v>
      </c>
      <c r="AB177" s="25">
        <f>IF('Indicator Date hidden'!AC178="x","x",$AB$2-'Indicator Date hidden'!AC178)</f>
        <v>0</v>
      </c>
      <c r="AC177" s="25">
        <f>IF('Indicator Date hidden'!AD178="x","x",$AC$2-'Indicator Date hidden'!AD178)</f>
        <v>0</v>
      </c>
      <c r="AD177" s="25" t="str">
        <f>IF('Indicator Date hidden'!AE178="x","x",$AD$2-'Indicator Date hidden'!AE178)</f>
        <v>x</v>
      </c>
      <c r="AE177" s="25">
        <f>IF('Indicator Date hidden'!AF178="x","x",$AE$2-'Indicator Date hidden'!AF178)</f>
        <v>0</v>
      </c>
      <c r="AF177" s="25">
        <f>IF('Indicator Date hidden'!AG178="x","x",$AF$2-'Indicator Date hidden'!AG178)</f>
        <v>3</v>
      </c>
      <c r="AG177" s="25">
        <f>IF('Indicator Date hidden'!AH178="x","x",$AG$2-'Indicator Date hidden'!AH178)</f>
        <v>0</v>
      </c>
      <c r="AH177" s="25">
        <f>IF('Indicator Date hidden'!AI178="x","x",$AH$2-'Indicator Date hidden'!AI178)</f>
        <v>0</v>
      </c>
      <c r="AI177" s="25">
        <f>IF('Indicator Date hidden'!AJ178="x","x",$AI$2-'Indicator Date hidden'!AJ178)</f>
        <v>0</v>
      </c>
      <c r="AJ177" s="25" t="str">
        <f>IF('Indicator Date hidden'!AK178="x","x",$AJ$2-'Indicator Date hidden'!AK178)</f>
        <v>x</v>
      </c>
      <c r="AK177" s="25">
        <f>IF('Indicator Date hidden'!AL178="x","x",$AK$2-'Indicator Date hidden'!AL178)</f>
        <v>1</v>
      </c>
      <c r="AL177" s="25">
        <f>IF('Indicator Date hidden'!AM178="x","x",$AL$2-'Indicator Date hidden'!AM178)</f>
        <v>0</v>
      </c>
      <c r="AM177" s="25">
        <f>IF('Indicator Date hidden'!AN178="x","x",$AM$2-'Indicator Date hidden'!AN178)</f>
        <v>0</v>
      </c>
      <c r="AN177" s="25">
        <f>IF('Indicator Date hidden'!AO178="x","x",$AN$2-'Indicator Date hidden'!AO178)</f>
        <v>0</v>
      </c>
      <c r="AO177" s="25">
        <f>IF('Indicator Date hidden'!AP178="x","x",$AO$2-'Indicator Date hidden'!AP178)</f>
        <v>0</v>
      </c>
      <c r="AP177" s="25">
        <f>IF('Indicator Date hidden'!AQ178="x","x",$AP$2-'Indicator Date hidden'!AQ178)</f>
        <v>0</v>
      </c>
      <c r="AQ177" s="25">
        <f>IF('Indicator Date hidden'!AR178="x","x",$AQ$2-'Indicator Date hidden'!AR178)</f>
        <v>4</v>
      </c>
      <c r="AR177" s="25">
        <f>IF('Indicator Date hidden'!AS178="x","x",$AR$2-'Indicator Date hidden'!AS178)</f>
        <v>0</v>
      </c>
      <c r="AS177" s="25">
        <f>IF('Indicator Date hidden'!AT178="x","x",$AS$2-'Indicator Date hidden'!AT178)</f>
        <v>0</v>
      </c>
      <c r="AT177" s="25">
        <f>IF('Indicator Date hidden'!AU178="x","x",$AT$2-'Indicator Date hidden'!AU178)</f>
        <v>0</v>
      </c>
      <c r="AU177" s="25">
        <f>IF('Indicator Date hidden'!AV178="x","x",$AU$2-'Indicator Date hidden'!AV178)</f>
        <v>3</v>
      </c>
      <c r="AV177" s="25">
        <f>IF('Indicator Date hidden'!AW178="x","x",$AV$2-'Indicator Date hidden'!AW178)</f>
        <v>0</v>
      </c>
      <c r="AW177" s="25">
        <f>IF('Indicator Date hidden'!AX178="x","x",$AW$2-'Indicator Date hidden'!AX178)</f>
        <v>0</v>
      </c>
      <c r="AX177" s="25">
        <f>IF('Indicator Date hidden'!AY178="x","x",$AX$2-'Indicator Date hidden'!AY178)</f>
        <v>0</v>
      </c>
      <c r="AY177" s="25">
        <f>IF('Indicator Date hidden'!AZ178="x","x",$AY$2-'Indicator Date hidden'!AZ178)</f>
        <v>0</v>
      </c>
      <c r="AZ177" s="25">
        <f>IF('Indicator Date hidden'!BA178="x","x",$AZ$2-'Indicator Date hidden'!BA178)</f>
        <v>0</v>
      </c>
      <c r="BA177">
        <f t="shared" si="25"/>
        <v>19</v>
      </c>
      <c r="BB177" s="26">
        <f t="shared" si="26"/>
        <v>0.38775510204081631</v>
      </c>
      <c r="BC177">
        <f t="shared" si="27"/>
        <v>7</v>
      </c>
      <c r="BD177" s="26">
        <f t="shared" si="28"/>
        <v>1.0265123542823911</v>
      </c>
      <c r="BE177" s="28">
        <f t="shared" si="29"/>
        <v>0</v>
      </c>
    </row>
    <row r="178" spans="1:57" x14ac:dyDescent="0.35">
      <c r="A178" t="s">
        <v>10409</v>
      </c>
      <c r="B178" s="25">
        <f>IF('Indicator Date hidden'!C179="x","x",$B$2-'Indicator Date hidden'!C179)</f>
        <v>0</v>
      </c>
      <c r="C178" s="25">
        <f>IF('Indicator Date hidden'!D179="x","x",$C$2-'Indicator Date hidden'!D179)</f>
        <v>0</v>
      </c>
      <c r="D178" s="25">
        <f>IF('Indicator Date hidden'!E179="x","x",$D$2-'Indicator Date hidden'!E179)</f>
        <v>0</v>
      </c>
      <c r="E178" s="25">
        <f>IF('Indicator Date hidden'!F179="x","x",$E$2-'Indicator Date hidden'!F179)</f>
        <v>0</v>
      </c>
      <c r="F178" s="25">
        <f>IF('Indicator Date hidden'!G179="x","x",$F$2-'Indicator Date hidden'!G179)</f>
        <v>0</v>
      </c>
      <c r="G178" s="25">
        <f>IF('Indicator Date hidden'!H179="x","x",$G$2-'Indicator Date hidden'!H179)</f>
        <v>0</v>
      </c>
      <c r="H178" s="25">
        <f>IF('Indicator Date hidden'!I179="x","x",$H$2-'Indicator Date hidden'!I179)</f>
        <v>0</v>
      </c>
      <c r="I178" s="25">
        <f>IF('Indicator Date hidden'!J179="x","x",$I$2-'Indicator Date hidden'!J179)</f>
        <v>0</v>
      </c>
      <c r="J178" s="25">
        <f>IF('Indicator Date hidden'!K179="x","x",$J$2-'Indicator Date hidden'!K179)</f>
        <v>0</v>
      </c>
      <c r="K178" s="25">
        <f>IF('Indicator Date hidden'!L179="x","x",$K$2-'Indicator Date hidden'!L179)</f>
        <v>0</v>
      </c>
      <c r="L178" s="25">
        <f>IF('Indicator Date hidden'!M179="x","x",$L$2-'Indicator Date hidden'!M179)</f>
        <v>0</v>
      </c>
      <c r="M178" s="25">
        <f>IF('Indicator Date hidden'!N179="x","x",$M$2-'Indicator Date hidden'!N179)</f>
        <v>0</v>
      </c>
      <c r="N178" s="25">
        <f>IF('Indicator Date hidden'!O179="x","x",$N$2-'Indicator Date hidden'!O179)</f>
        <v>0</v>
      </c>
      <c r="O178" s="25">
        <f>IF('Indicator Date hidden'!P179="x","x",$O$2-'Indicator Date hidden'!P179)</f>
        <v>0</v>
      </c>
      <c r="P178" s="25">
        <f>IF('Indicator Date hidden'!Q179="x","x",$P$2-'Indicator Date hidden'!Q179)</f>
        <v>0</v>
      </c>
      <c r="Q178" s="25" t="str">
        <f>IF('Indicator Date hidden'!R179="x","x",$Q$2-'Indicator Date hidden'!R179)</f>
        <v>x</v>
      </c>
      <c r="R178" s="25">
        <f>IF('Indicator Date hidden'!S179="x","x",$R$2-'Indicator Date hidden'!S179)</f>
        <v>0</v>
      </c>
      <c r="S178" s="25">
        <f>IF('Indicator Date hidden'!T179="x","x",$S$2-'Indicator Date hidden'!T179)</f>
        <v>0</v>
      </c>
      <c r="T178" s="25">
        <f>IF('Indicator Date hidden'!U179="x","x",$T$2-'Indicator Date hidden'!U179)</f>
        <v>0</v>
      </c>
      <c r="U178" s="25">
        <f>IF('Indicator Date hidden'!V179="x","x",$U$2-'Indicator Date hidden'!V179)</f>
        <v>0</v>
      </c>
      <c r="V178" s="25">
        <f>IF('Indicator Date hidden'!W179="x","x",$V$2-'Indicator Date hidden'!W179)</f>
        <v>0</v>
      </c>
      <c r="W178" s="25">
        <f>IF('Indicator Date hidden'!X179="x","x",$W$2-'Indicator Date hidden'!X179)</f>
        <v>1</v>
      </c>
      <c r="X178" s="25">
        <f>IF('Indicator Date hidden'!Y179="x","x",$X$2-'Indicator Date hidden'!Y179)</f>
        <v>3</v>
      </c>
      <c r="Y178" s="25">
        <f>IF('Indicator Date hidden'!Z179="x","x",$Y$2-'Indicator Date hidden'!Z179)</f>
        <v>0</v>
      </c>
      <c r="Z178" s="25">
        <f>IF('Indicator Date hidden'!AA179="x","x",$Z$2-'Indicator Date hidden'!AA179)</f>
        <v>0</v>
      </c>
      <c r="AA178" s="25" t="str">
        <f>IF('Indicator Date hidden'!AB179="x","x",$AA$2-'Indicator Date hidden'!AB179)</f>
        <v>x</v>
      </c>
      <c r="AB178" s="25">
        <f>IF('Indicator Date hidden'!AC179="x","x",$AB$2-'Indicator Date hidden'!AC179)</f>
        <v>0</v>
      </c>
      <c r="AC178" s="25">
        <f>IF('Indicator Date hidden'!AD179="x","x",$AC$2-'Indicator Date hidden'!AD179)</f>
        <v>0</v>
      </c>
      <c r="AD178" s="25">
        <f>IF('Indicator Date hidden'!AE179="x","x",$AD$2-'Indicator Date hidden'!AE179)</f>
        <v>0</v>
      </c>
      <c r="AE178" s="25">
        <f>IF('Indicator Date hidden'!AF179="x","x",$AE$2-'Indicator Date hidden'!AF179)</f>
        <v>0</v>
      </c>
      <c r="AF178" s="25">
        <f>IF('Indicator Date hidden'!AG179="x","x",$AF$2-'Indicator Date hidden'!AG179)</f>
        <v>1</v>
      </c>
      <c r="AG178" s="25">
        <f>IF('Indicator Date hidden'!AH179="x","x",$AG$2-'Indicator Date hidden'!AH179)</f>
        <v>0</v>
      </c>
      <c r="AH178" s="25">
        <f>IF('Indicator Date hidden'!AI179="x","x",$AH$2-'Indicator Date hidden'!AI179)</f>
        <v>0</v>
      </c>
      <c r="AI178" s="25">
        <f>IF('Indicator Date hidden'!AJ179="x","x",$AI$2-'Indicator Date hidden'!AJ179)</f>
        <v>0</v>
      </c>
      <c r="AJ178" s="25">
        <f>IF('Indicator Date hidden'!AK179="x","x",$AJ$2-'Indicator Date hidden'!AK179)</f>
        <v>1</v>
      </c>
      <c r="AK178" s="25">
        <f>IF('Indicator Date hidden'!AL179="x","x",$AK$2-'Indicator Date hidden'!AL179)</f>
        <v>0</v>
      </c>
      <c r="AL178" s="25">
        <f>IF('Indicator Date hidden'!AM179="x","x",$AL$2-'Indicator Date hidden'!AM179)</f>
        <v>0</v>
      </c>
      <c r="AM178" s="25">
        <f>IF('Indicator Date hidden'!AN179="x","x",$AM$2-'Indicator Date hidden'!AN179)</f>
        <v>0</v>
      </c>
      <c r="AN178" s="25">
        <f>IF('Indicator Date hidden'!AO179="x","x",$AN$2-'Indicator Date hidden'!AO179)</f>
        <v>0</v>
      </c>
      <c r="AO178" s="25">
        <f>IF('Indicator Date hidden'!AP179="x","x",$AO$2-'Indicator Date hidden'!AP179)</f>
        <v>0</v>
      </c>
      <c r="AP178" s="25">
        <f>IF('Indicator Date hidden'!AQ179="x","x",$AP$2-'Indicator Date hidden'!AQ179)</f>
        <v>0</v>
      </c>
      <c r="AQ178" s="25">
        <f>IF('Indicator Date hidden'!AR179="x","x",$AQ$2-'Indicator Date hidden'!AR179)</f>
        <v>0</v>
      </c>
      <c r="AR178" s="25">
        <f>IF('Indicator Date hidden'!AS179="x","x",$AR$2-'Indicator Date hidden'!AS179)</f>
        <v>0</v>
      </c>
      <c r="AS178" s="25">
        <f>IF('Indicator Date hidden'!AT179="x","x",$AS$2-'Indicator Date hidden'!AT179)</f>
        <v>0</v>
      </c>
      <c r="AT178" s="25">
        <f>IF('Indicator Date hidden'!AU179="x","x",$AT$2-'Indicator Date hidden'!AU179)</f>
        <v>0</v>
      </c>
      <c r="AU178" s="25">
        <f>IF('Indicator Date hidden'!AV179="x","x",$AU$2-'Indicator Date hidden'!AV179)</f>
        <v>1</v>
      </c>
      <c r="AV178" s="25">
        <f>IF('Indicator Date hidden'!AW179="x","x",$AV$2-'Indicator Date hidden'!AW179)</f>
        <v>0</v>
      </c>
      <c r="AW178" s="25">
        <f>IF('Indicator Date hidden'!AX179="x","x",$AW$2-'Indicator Date hidden'!AX179)</f>
        <v>0</v>
      </c>
      <c r="AX178" s="25">
        <f>IF('Indicator Date hidden'!AY179="x","x",$AX$2-'Indicator Date hidden'!AY179)</f>
        <v>0</v>
      </c>
      <c r="AY178" s="25">
        <f>IF('Indicator Date hidden'!AZ179="x","x",$AY$2-'Indicator Date hidden'!AZ179)</f>
        <v>0</v>
      </c>
      <c r="AZ178" s="25">
        <f>IF('Indicator Date hidden'!BA179="x","x",$AZ$2-'Indicator Date hidden'!BA179)</f>
        <v>0</v>
      </c>
      <c r="BA178">
        <f t="shared" si="25"/>
        <v>7</v>
      </c>
      <c r="BB178" s="26">
        <f t="shared" si="26"/>
        <v>0.14285714285714285</v>
      </c>
      <c r="BC178">
        <f t="shared" si="27"/>
        <v>5</v>
      </c>
      <c r="BD178" s="26">
        <f t="shared" si="28"/>
        <v>0.49487165930539351</v>
      </c>
      <c r="BE178" s="28">
        <f t="shared" si="29"/>
        <v>0</v>
      </c>
    </row>
    <row r="179" spans="1:57" x14ac:dyDescent="0.35">
      <c r="A179" t="s">
        <v>10403</v>
      </c>
      <c r="B179" s="25">
        <f>IF('Indicator Date hidden'!C180="x","x",$B$2-'Indicator Date hidden'!C180)</f>
        <v>0</v>
      </c>
      <c r="C179" s="25">
        <f>IF('Indicator Date hidden'!D180="x","x",$C$2-'Indicator Date hidden'!D180)</f>
        <v>0</v>
      </c>
      <c r="D179" s="25">
        <f>IF('Indicator Date hidden'!E180="x","x",$D$2-'Indicator Date hidden'!E180)</f>
        <v>0</v>
      </c>
      <c r="E179" s="25">
        <f>IF('Indicator Date hidden'!F180="x","x",$E$2-'Indicator Date hidden'!F180)</f>
        <v>0</v>
      </c>
      <c r="F179" s="25">
        <f>IF('Indicator Date hidden'!G180="x","x",$F$2-'Indicator Date hidden'!G180)</f>
        <v>0</v>
      </c>
      <c r="G179" s="25">
        <f>IF('Indicator Date hidden'!H180="x","x",$G$2-'Indicator Date hidden'!H180)</f>
        <v>0</v>
      </c>
      <c r="H179" s="25">
        <f>IF('Indicator Date hidden'!I180="x","x",$H$2-'Indicator Date hidden'!I180)</f>
        <v>0</v>
      </c>
      <c r="I179" s="25">
        <f>IF('Indicator Date hidden'!J180="x","x",$I$2-'Indicator Date hidden'!J180)</f>
        <v>0</v>
      </c>
      <c r="J179" s="25">
        <f>IF('Indicator Date hidden'!K180="x","x",$J$2-'Indicator Date hidden'!K180)</f>
        <v>0</v>
      </c>
      <c r="K179" s="25">
        <f>IF('Indicator Date hidden'!L180="x","x",$K$2-'Indicator Date hidden'!L180)</f>
        <v>0</v>
      </c>
      <c r="L179" s="25">
        <f>IF('Indicator Date hidden'!M180="x","x",$L$2-'Indicator Date hidden'!M180)</f>
        <v>0</v>
      </c>
      <c r="M179" s="25">
        <f>IF('Indicator Date hidden'!N180="x","x",$M$2-'Indicator Date hidden'!N180)</f>
        <v>0</v>
      </c>
      <c r="N179" s="25">
        <f>IF('Indicator Date hidden'!O180="x","x",$N$2-'Indicator Date hidden'!O180)</f>
        <v>0</v>
      </c>
      <c r="O179" s="25">
        <f>IF('Indicator Date hidden'!P180="x","x",$O$2-'Indicator Date hidden'!P180)</f>
        <v>0</v>
      </c>
      <c r="P179" s="25">
        <f>IF('Indicator Date hidden'!Q180="x","x",$P$2-'Indicator Date hidden'!Q180)</f>
        <v>0</v>
      </c>
      <c r="Q179" s="25" t="str">
        <f>IF('Indicator Date hidden'!R180="x","x",$Q$2-'Indicator Date hidden'!R180)</f>
        <v>x</v>
      </c>
      <c r="R179" s="25">
        <f>IF('Indicator Date hidden'!S180="x","x",$R$2-'Indicator Date hidden'!S180)</f>
        <v>0</v>
      </c>
      <c r="S179" s="25">
        <f>IF('Indicator Date hidden'!T180="x","x",$S$2-'Indicator Date hidden'!T180)</f>
        <v>0</v>
      </c>
      <c r="T179" s="25">
        <f>IF('Indicator Date hidden'!U180="x","x",$T$2-'Indicator Date hidden'!U180)</f>
        <v>0</v>
      </c>
      <c r="U179" s="25">
        <f>IF('Indicator Date hidden'!V180="x","x",$U$2-'Indicator Date hidden'!V180)</f>
        <v>0</v>
      </c>
      <c r="V179" s="25">
        <f>IF('Indicator Date hidden'!W180="x","x",$V$2-'Indicator Date hidden'!W180)</f>
        <v>0</v>
      </c>
      <c r="W179" s="25" t="str">
        <f>IF('Indicator Date hidden'!X180="x","x",$W$2-'Indicator Date hidden'!X180)</f>
        <v>x</v>
      </c>
      <c r="X179" s="25">
        <f>IF('Indicator Date hidden'!Y180="x","x",$X$2-'Indicator Date hidden'!Y180)</f>
        <v>4</v>
      </c>
      <c r="Y179" s="25">
        <f>IF('Indicator Date hidden'!Z180="x","x",$Y$2-'Indicator Date hidden'!Z180)</f>
        <v>0</v>
      </c>
      <c r="Z179" s="25">
        <f>IF('Indicator Date hidden'!AA180="x","x",$Z$2-'Indicator Date hidden'!AA180)</f>
        <v>0</v>
      </c>
      <c r="AA179" s="25" t="str">
        <f>IF('Indicator Date hidden'!AB180="x","x",$AA$2-'Indicator Date hidden'!AB180)</f>
        <v>x</v>
      </c>
      <c r="AB179" s="25">
        <f>IF('Indicator Date hidden'!AC180="x","x",$AB$2-'Indicator Date hidden'!AC180)</f>
        <v>0</v>
      </c>
      <c r="AC179" s="25">
        <f>IF('Indicator Date hidden'!AD180="x","x",$AC$2-'Indicator Date hidden'!AD180)</f>
        <v>0</v>
      </c>
      <c r="AD179" s="25" t="str">
        <f>IF('Indicator Date hidden'!AE180="x","x",$AD$2-'Indicator Date hidden'!AE180)</f>
        <v>x</v>
      </c>
      <c r="AE179" s="25" t="str">
        <f>IF('Indicator Date hidden'!AF180="x","x",$AE$2-'Indicator Date hidden'!AF180)</f>
        <v>x</v>
      </c>
      <c r="AF179" s="25" t="str">
        <f>IF('Indicator Date hidden'!AG180="x","x",$AF$2-'Indicator Date hidden'!AG180)</f>
        <v>x</v>
      </c>
      <c r="AG179" s="25">
        <f>IF('Indicator Date hidden'!AH180="x","x",$AG$2-'Indicator Date hidden'!AH180)</f>
        <v>0</v>
      </c>
      <c r="AH179" s="25">
        <f>IF('Indicator Date hidden'!AI180="x","x",$AH$2-'Indicator Date hidden'!AI180)</f>
        <v>0</v>
      </c>
      <c r="AI179" s="25">
        <f>IF('Indicator Date hidden'!AJ180="x","x",$AI$2-'Indicator Date hidden'!AJ180)</f>
        <v>0</v>
      </c>
      <c r="AJ179" s="25" t="str">
        <f>IF('Indicator Date hidden'!AK180="x","x",$AJ$2-'Indicator Date hidden'!AK180)</f>
        <v>x</v>
      </c>
      <c r="AK179" s="25">
        <f>IF('Indicator Date hidden'!AL180="x","x",$AK$2-'Indicator Date hidden'!AL180)</f>
        <v>1</v>
      </c>
      <c r="AL179" s="25">
        <f>IF('Indicator Date hidden'!AM180="x","x",$AL$2-'Indicator Date hidden'!AM180)</f>
        <v>0</v>
      </c>
      <c r="AM179" s="25">
        <f>IF('Indicator Date hidden'!AN180="x","x",$AM$2-'Indicator Date hidden'!AN180)</f>
        <v>0</v>
      </c>
      <c r="AN179" s="25">
        <f>IF('Indicator Date hidden'!AO180="x","x",$AN$2-'Indicator Date hidden'!AO180)</f>
        <v>0</v>
      </c>
      <c r="AO179" s="25" t="str">
        <f>IF('Indicator Date hidden'!AP180="x","x",$AO$2-'Indicator Date hidden'!AP180)</f>
        <v>x</v>
      </c>
      <c r="AP179" s="25" t="str">
        <f>IF('Indicator Date hidden'!AQ180="x","x",$AP$2-'Indicator Date hidden'!AQ180)</f>
        <v>x</v>
      </c>
      <c r="AQ179" s="25" t="str">
        <f>IF('Indicator Date hidden'!AR180="x","x",$AQ$2-'Indicator Date hidden'!AR180)</f>
        <v>x</v>
      </c>
      <c r="AR179" s="25">
        <f>IF('Indicator Date hidden'!AS180="x","x",$AR$2-'Indicator Date hidden'!AS180)</f>
        <v>0</v>
      </c>
      <c r="AS179" s="25">
        <f>IF('Indicator Date hidden'!AT180="x","x",$AS$2-'Indicator Date hidden'!AT180)</f>
        <v>0</v>
      </c>
      <c r="AT179" s="25">
        <f>IF('Indicator Date hidden'!AU180="x","x",$AT$2-'Indicator Date hidden'!AU180)</f>
        <v>0</v>
      </c>
      <c r="AU179" s="25">
        <f>IF('Indicator Date hidden'!AV180="x","x",$AU$2-'Indicator Date hidden'!AV180)</f>
        <v>1</v>
      </c>
      <c r="AV179" s="25">
        <f>IF('Indicator Date hidden'!AW180="x","x",$AV$2-'Indicator Date hidden'!AW180)</f>
        <v>0</v>
      </c>
      <c r="AW179" s="25">
        <f>IF('Indicator Date hidden'!AX180="x","x",$AW$2-'Indicator Date hidden'!AX180)</f>
        <v>0</v>
      </c>
      <c r="AX179" s="25">
        <f>IF('Indicator Date hidden'!AY180="x","x",$AX$2-'Indicator Date hidden'!AY180)</f>
        <v>0</v>
      </c>
      <c r="AY179" s="25">
        <f>IF('Indicator Date hidden'!AZ180="x","x",$AY$2-'Indicator Date hidden'!AZ180)</f>
        <v>9</v>
      </c>
      <c r="AZ179" s="25">
        <f>IF('Indicator Date hidden'!BA180="x","x",$AZ$2-'Indicator Date hidden'!BA180)</f>
        <v>9</v>
      </c>
      <c r="BA179">
        <f t="shared" si="25"/>
        <v>24</v>
      </c>
      <c r="BB179" s="26">
        <f t="shared" si="26"/>
        <v>0.58536585365853655</v>
      </c>
      <c r="BC179">
        <f t="shared" si="27"/>
        <v>5</v>
      </c>
      <c r="BD179" s="26">
        <f t="shared" si="28"/>
        <v>2.011862500224515</v>
      </c>
      <c r="BE179" s="28">
        <f t="shared" si="29"/>
        <v>0</v>
      </c>
    </row>
    <row r="180" spans="1:57" x14ac:dyDescent="0.35">
      <c r="A180" t="s">
        <v>10411</v>
      </c>
      <c r="B180" s="25">
        <f>IF('Indicator Date hidden'!C181="x","x",$B$2-'Indicator Date hidden'!C181)</f>
        <v>0</v>
      </c>
      <c r="C180" s="25">
        <f>IF('Indicator Date hidden'!D181="x","x",$C$2-'Indicator Date hidden'!D181)</f>
        <v>0</v>
      </c>
      <c r="D180" s="25">
        <f>IF('Indicator Date hidden'!E181="x","x",$D$2-'Indicator Date hidden'!E181)</f>
        <v>0</v>
      </c>
      <c r="E180" s="25">
        <f>IF('Indicator Date hidden'!F181="x","x",$E$2-'Indicator Date hidden'!F181)</f>
        <v>0</v>
      </c>
      <c r="F180" s="25">
        <f>IF('Indicator Date hidden'!G181="x","x",$F$2-'Indicator Date hidden'!G181)</f>
        <v>0</v>
      </c>
      <c r="G180" s="25">
        <f>IF('Indicator Date hidden'!H181="x","x",$G$2-'Indicator Date hidden'!H181)</f>
        <v>0</v>
      </c>
      <c r="H180" s="25">
        <f>IF('Indicator Date hidden'!I181="x","x",$H$2-'Indicator Date hidden'!I181)</f>
        <v>0</v>
      </c>
      <c r="I180" s="25">
        <f>IF('Indicator Date hidden'!J181="x","x",$I$2-'Indicator Date hidden'!J181)</f>
        <v>0</v>
      </c>
      <c r="J180" s="25">
        <f>IF('Indicator Date hidden'!K181="x","x",$J$2-'Indicator Date hidden'!K181)</f>
        <v>0</v>
      </c>
      <c r="K180" s="25">
        <f>IF('Indicator Date hidden'!L181="x","x",$K$2-'Indicator Date hidden'!L181)</f>
        <v>0</v>
      </c>
      <c r="L180" s="25">
        <f>IF('Indicator Date hidden'!M181="x","x",$L$2-'Indicator Date hidden'!M181)</f>
        <v>0</v>
      </c>
      <c r="M180" s="25">
        <f>IF('Indicator Date hidden'!N181="x","x",$M$2-'Indicator Date hidden'!N181)</f>
        <v>0</v>
      </c>
      <c r="N180" s="25">
        <f>IF('Indicator Date hidden'!O181="x","x",$N$2-'Indicator Date hidden'!O181)</f>
        <v>0</v>
      </c>
      <c r="O180" s="25">
        <f>IF('Indicator Date hidden'!P181="x","x",$O$2-'Indicator Date hidden'!P181)</f>
        <v>0</v>
      </c>
      <c r="P180" s="25" t="str">
        <f>IF('Indicator Date hidden'!Q181="x","x",$P$2-'Indicator Date hidden'!Q181)</f>
        <v>x</v>
      </c>
      <c r="Q180" s="25" t="str">
        <f>IF('Indicator Date hidden'!R181="x","x",$Q$2-'Indicator Date hidden'!R181)</f>
        <v>x</v>
      </c>
      <c r="R180" s="25">
        <f>IF('Indicator Date hidden'!S181="x","x",$R$2-'Indicator Date hidden'!S181)</f>
        <v>0</v>
      </c>
      <c r="S180" s="25">
        <f>IF('Indicator Date hidden'!T181="x","x",$S$2-'Indicator Date hidden'!T181)</f>
        <v>0</v>
      </c>
      <c r="T180" s="25">
        <f>IF('Indicator Date hidden'!U181="x","x",$T$2-'Indicator Date hidden'!U181)</f>
        <v>0</v>
      </c>
      <c r="U180" s="25">
        <f>IF('Indicator Date hidden'!V181="x","x",$U$2-'Indicator Date hidden'!V181)</f>
        <v>0</v>
      </c>
      <c r="V180" s="25">
        <f>IF('Indicator Date hidden'!W181="x","x",$V$2-'Indicator Date hidden'!W181)</f>
        <v>0</v>
      </c>
      <c r="W180" s="25">
        <f>IF('Indicator Date hidden'!X181="x","x",$W$2-'Indicator Date hidden'!X181)</f>
        <v>7</v>
      </c>
      <c r="X180" s="25">
        <f>IF('Indicator Date hidden'!Y181="x","x",$X$2-'Indicator Date hidden'!Y181)</f>
        <v>4</v>
      </c>
      <c r="Y180" s="25">
        <f>IF('Indicator Date hidden'!Z181="x","x",$Y$2-'Indicator Date hidden'!Z181)</f>
        <v>0</v>
      </c>
      <c r="Z180" s="25">
        <f>IF('Indicator Date hidden'!AA181="x","x",$Z$2-'Indicator Date hidden'!AA181)</f>
        <v>0</v>
      </c>
      <c r="AA180" s="25" t="str">
        <f>IF('Indicator Date hidden'!AB181="x","x",$AA$2-'Indicator Date hidden'!AB181)</f>
        <v>x</v>
      </c>
      <c r="AB180" s="25">
        <f>IF('Indicator Date hidden'!AC181="x","x",$AB$2-'Indicator Date hidden'!AC181)</f>
        <v>0</v>
      </c>
      <c r="AC180" s="25">
        <f>IF('Indicator Date hidden'!AD181="x","x",$AC$2-'Indicator Date hidden'!AD181)</f>
        <v>0</v>
      </c>
      <c r="AD180" s="25" t="str">
        <f>IF('Indicator Date hidden'!AE181="x","x",$AD$2-'Indicator Date hidden'!AE181)</f>
        <v>x</v>
      </c>
      <c r="AE180" s="25" t="str">
        <f>IF('Indicator Date hidden'!AF181="x","x",$AE$2-'Indicator Date hidden'!AF181)</f>
        <v>x</v>
      </c>
      <c r="AF180" s="25" t="str">
        <f>IF('Indicator Date hidden'!AG181="x","x",$AF$2-'Indicator Date hidden'!AG181)</f>
        <v>x</v>
      </c>
      <c r="AG180" s="25">
        <f>IF('Indicator Date hidden'!AH181="x","x",$AG$2-'Indicator Date hidden'!AH181)</f>
        <v>0</v>
      </c>
      <c r="AH180" s="25">
        <f>IF('Indicator Date hidden'!AI181="x","x",$AH$2-'Indicator Date hidden'!AI181)</f>
        <v>0</v>
      </c>
      <c r="AI180" s="25">
        <f>IF('Indicator Date hidden'!AJ181="x","x",$AI$2-'Indicator Date hidden'!AJ181)</f>
        <v>0</v>
      </c>
      <c r="AJ180" s="25" t="str">
        <f>IF('Indicator Date hidden'!AK181="x","x",$AJ$2-'Indicator Date hidden'!AK181)</f>
        <v>x</v>
      </c>
      <c r="AK180" s="25" t="str">
        <f>IF('Indicator Date hidden'!AL181="x","x",$AK$2-'Indicator Date hidden'!AL181)</f>
        <v>x</v>
      </c>
      <c r="AL180" s="25">
        <f>IF('Indicator Date hidden'!AM181="x","x",$AL$2-'Indicator Date hidden'!AM181)</f>
        <v>0</v>
      </c>
      <c r="AM180" s="25">
        <f>IF('Indicator Date hidden'!AN181="x","x",$AM$2-'Indicator Date hidden'!AN181)</f>
        <v>0</v>
      </c>
      <c r="AN180" s="25">
        <f>IF('Indicator Date hidden'!AO181="x","x",$AN$2-'Indicator Date hidden'!AO181)</f>
        <v>0</v>
      </c>
      <c r="AO180" s="25" t="str">
        <f>IF('Indicator Date hidden'!AP181="x","x",$AO$2-'Indicator Date hidden'!AP181)</f>
        <v>x</v>
      </c>
      <c r="AP180" s="25" t="str">
        <f>IF('Indicator Date hidden'!AQ181="x","x",$AP$2-'Indicator Date hidden'!AQ181)</f>
        <v>x</v>
      </c>
      <c r="AQ180" s="25" t="str">
        <f>IF('Indicator Date hidden'!AR181="x","x",$AQ$2-'Indicator Date hidden'!AR181)</f>
        <v>x</v>
      </c>
      <c r="AR180" s="25">
        <f>IF('Indicator Date hidden'!AS181="x","x",$AR$2-'Indicator Date hidden'!AS181)</f>
        <v>0</v>
      </c>
      <c r="AS180" s="25" t="str">
        <f>IF('Indicator Date hidden'!AT181="x","x",$AS$2-'Indicator Date hidden'!AT181)</f>
        <v>x</v>
      </c>
      <c r="AT180" s="25">
        <f>IF('Indicator Date hidden'!AU181="x","x",$AT$2-'Indicator Date hidden'!AU181)</f>
        <v>0</v>
      </c>
      <c r="AU180" s="25" t="str">
        <f>IF('Indicator Date hidden'!AV181="x","x",$AU$2-'Indicator Date hidden'!AV181)</f>
        <v>x</v>
      </c>
      <c r="AV180" s="25">
        <f>IF('Indicator Date hidden'!AW181="x","x",$AV$2-'Indicator Date hidden'!AW181)</f>
        <v>1</v>
      </c>
      <c r="AW180" s="25">
        <f>IF('Indicator Date hidden'!AX181="x","x",$AW$2-'Indicator Date hidden'!AX181)</f>
        <v>0</v>
      </c>
      <c r="AX180" s="25">
        <f>IF('Indicator Date hidden'!AY181="x","x",$AX$2-'Indicator Date hidden'!AY181)</f>
        <v>0</v>
      </c>
      <c r="AY180" s="25">
        <f>IF('Indicator Date hidden'!AZ181="x","x",$AY$2-'Indicator Date hidden'!AZ181)</f>
        <v>2</v>
      </c>
      <c r="AZ180" s="25">
        <f>IF('Indicator Date hidden'!BA181="x","x",$AZ$2-'Indicator Date hidden'!BA181)</f>
        <v>0</v>
      </c>
      <c r="BA180">
        <f t="shared" si="25"/>
        <v>14</v>
      </c>
      <c r="BB180" s="26">
        <f t="shared" si="26"/>
        <v>0.36842105263157893</v>
      </c>
      <c r="BC180">
        <f t="shared" si="27"/>
        <v>4</v>
      </c>
      <c r="BD180" s="26">
        <f t="shared" si="28"/>
        <v>1.3062814364200901</v>
      </c>
      <c r="BE180" s="28">
        <f t="shared" si="29"/>
        <v>0</v>
      </c>
    </row>
    <row r="181" spans="1:57" x14ac:dyDescent="0.35">
      <c r="A181" t="s">
        <v>10415</v>
      </c>
      <c r="B181" s="25">
        <f>IF('Indicator Date hidden'!C182="x","x",$B$2-'Indicator Date hidden'!C182)</f>
        <v>0</v>
      </c>
      <c r="C181" s="25">
        <f>IF('Indicator Date hidden'!D182="x","x",$C$2-'Indicator Date hidden'!D182)</f>
        <v>0</v>
      </c>
      <c r="D181" s="25">
        <f>IF('Indicator Date hidden'!E182="x","x",$D$2-'Indicator Date hidden'!E182)</f>
        <v>0</v>
      </c>
      <c r="E181" s="25">
        <f>IF('Indicator Date hidden'!F182="x","x",$E$2-'Indicator Date hidden'!F182)</f>
        <v>0</v>
      </c>
      <c r="F181" s="25">
        <f>IF('Indicator Date hidden'!G182="x","x",$F$2-'Indicator Date hidden'!G182)</f>
        <v>0</v>
      </c>
      <c r="G181" s="25">
        <f>IF('Indicator Date hidden'!H182="x","x",$G$2-'Indicator Date hidden'!H182)</f>
        <v>0</v>
      </c>
      <c r="H181" s="25">
        <f>IF('Indicator Date hidden'!I182="x","x",$H$2-'Indicator Date hidden'!I182)</f>
        <v>0</v>
      </c>
      <c r="I181" s="25">
        <f>IF('Indicator Date hidden'!J182="x","x",$I$2-'Indicator Date hidden'!J182)</f>
        <v>0</v>
      </c>
      <c r="J181" s="25">
        <f>IF('Indicator Date hidden'!K182="x","x",$J$2-'Indicator Date hidden'!K182)</f>
        <v>0</v>
      </c>
      <c r="K181" s="25">
        <f>IF('Indicator Date hidden'!L182="x","x",$K$2-'Indicator Date hidden'!L182)</f>
        <v>0</v>
      </c>
      <c r="L181" s="25">
        <f>IF('Indicator Date hidden'!M182="x","x",$L$2-'Indicator Date hidden'!M182)</f>
        <v>0</v>
      </c>
      <c r="M181" s="25">
        <f>IF('Indicator Date hidden'!N182="x","x",$M$2-'Indicator Date hidden'!N182)</f>
        <v>0</v>
      </c>
      <c r="N181" s="25">
        <f>IF('Indicator Date hidden'!O182="x","x",$N$2-'Indicator Date hidden'!O182)</f>
        <v>0</v>
      </c>
      <c r="O181" s="25">
        <f>IF('Indicator Date hidden'!P182="x","x",$O$2-'Indicator Date hidden'!P182)</f>
        <v>0</v>
      </c>
      <c r="P181" s="25">
        <f>IF('Indicator Date hidden'!Q182="x","x",$P$2-'Indicator Date hidden'!Q182)</f>
        <v>0</v>
      </c>
      <c r="Q181" s="25">
        <f>IF('Indicator Date hidden'!R182="x","x",$Q$2-'Indicator Date hidden'!R182)</f>
        <v>3</v>
      </c>
      <c r="R181" s="25">
        <f>IF('Indicator Date hidden'!S182="x","x",$R$2-'Indicator Date hidden'!S182)</f>
        <v>0</v>
      </c>
      <c r="S181" s="25">
        <f>IF('Indicator Date hidden'!T182="x","x",$S$2-'Indicator Date hidden'!T182)</f>
        <v>0</v>
      </c>
      <c r="T181" s="25">
        <f>IF('Indicator Date hidden'!U182="x","x",$T$2-'Indicator Date hidden'!U182)</f>
        <v>0</v>
      </c>
      <c r="U181" s="25">
        <f>IF('Indicator Date hidden'!V182="x","x",$U$2-'Indicator Date hidden'!V182)</f>
        <v>0</v>
      </c>
      <c r="V181" s="25">
        <f>IF('Indicator Date hidden'!W182="x","x",$V$2-'Indicator Date hidden'!W182)</f>
        <v>0</v>
      </c>
      <c r="W181" s="25">
        <f>IF('Indicator Date hidden'!X182="x","x",$W$2-'Indicator Date hidden'!X182)</f>
        <v>3</v>
      </c>
      <c r="X181" s="25">
        <f>IF('Indicator Date hidden'!Y182="x","x",$X$2-'Indicator Date hidden'!Y182)</f>
        <v>4</v>
      </c>
      <c r="Y181" s="25">
        <f>IF('Indicator Date hidden'!Z182="x","x",$Y$2-'Indicator Date hidden'!Z182)</f>
        <v>0</v>
      </c>
      <c r="Z181" s="25">
        <f>IF('Indicator Date hidden'!AA182="x","x",$Z$2-'Indicator Date hidden'!AA182)</f>
        <v>0</v>
      </c>
      <c r="AA181" s="25">
        <f>IF('Indicator Date hidden'!AB182="x","x",$AA$2-'Indicator Date hidden'!AB182)</f>
        <v>0</v>
      </c>
      <c r="AB181" s="25">
        <f>IF('Indicator Date hidden'!AC182="x","x",$AB$2-'Indicator Date hidden'!AC182)</f>
        <v>0</v>
      </c>
      <c r="AC181" s="25">
        <f>IF('Indicator Date hidden'!AD182="x","x",$AC$2-'Indicator Date hidden'!AD182)</f>
        <v>0</v>
      </c>
      <c r="AD181" s="25">
        <f>IF('Indicator Date hidden'!AE182="x","x",$AD$2-'Indicator Date hidden'!AE182)</f>
        <v>0</v>
      </c>
      <c r="AE181" s="25">
        <f>IF('Indicator Date hidden'!AF182="x","x",$AE$2-'Indicator Date hidden'!AF182)</f>
        <v>0</v>
      </c>
      <c r="AF181" s="25">
        <f>IF('Indicator Date hidden'!AG182="x","x",$AF$2-'Indicator Date hidden'!AG182)</f>
        <v>1</v>
      </c>
      <c r="AG181" s="25">
        <f>IF('Indicator Date hidden'!AH182="x","x",$AG$2-'Indicator Date hidden'!AH182)</f>
        <v>0</v>
      </c>
      <c r="AH181" s="25">
        <f>IF('Indicator Date hidden'!AI182="x","x",$AH$2-'Indicator Date hidden'!AI182)</f>
        <v>0</v>
      </c>
      <c r="AI181" s="25">
        <f>IF('Indicator Date hidden'!AJ182="x","x",$AI$2-'Indicator Date hidden'!AJ182)</f>
        <v>0</v>
      </c>
      <c r="AJ181" s="25">
        <f>IF('Indicator Date hidden'!AK182="x","x",$AJ$2-'Indicator Date hidden'!AK182)</f>
        <v>1</v>
      </c>
      <c r="AK181" s="25">
        <f>IF('Indicator Date hidden'!AL182="x","x",$AK$2-'Indicator Date hidden'!AL182)</f>
        <v>0</v>
      </c>
      <c r="AL181" s="25">
        <f>IF('Indicator Date hidden'!AM182="x","x",$AL$2-'Indicator Date hidden'!AM182)</f>
        <v>0</v>
      </c>
      <c r="AM181" s="25">
        <f>IF('Indicator Date hidden'!AN182="x","x",$AM$2-'Indicator Date hidden'!AN182)</f>
        <v>0</v>
      </c>
      <c r="AN181" s="25">
        <f>IF('Indicator Date hidden'!AO182="x","x",$AN$2-'Indicator Date hidden'!AO182)</f>
        <v>0</v>
      </c>
      <c r="AO181" s="25">
        <f>IF('Indicator Date hidden'!AP182="x","x",$AO$2-'Indicator Date hidden'!AP182)</f>
        <v>1</v>
      </c>
      <c r="AP181" s="25">
        <f>IF('Indicator Date hidden'!AQ182="x","x",$AP$2-'Indicator Date hidden'!AQ182)</f>
        <v>0</v>
      </c>
      <c r="AQ181" s="25" t="str">
        <f>IF('Indicator Date hidden'!AR182="x","x",$AQ$2-'Indicator Date hidden'!AR182)</f>
        <v>x</v>
      </c>
      <c r="AR181" s="25">
        <f>IF('Indicator Date hidden'!AS182="x","x",$AR$2-'Indicator Date hidden'!AS182)</f>
        <v>0</v>
      </c>
      <c r="AS181" s="25">
        <f>IF('Indicator Date hidden'!AT182="x","x",$AS$2-'Indicator Date hidden'!AT182)</f>
        <v>0</v>
      </c>
      <c r="AT181" s="25">
        <f>IF('Indicator Date hidden'!AU182="x","x",$AT$2-'Indicator Date hidden'!AU182)</f>
        <v>0</v>
      </c>
      <c r="AU181" s="25">
        <f>IF('Indicator Date hidden'!AV182="x","x",$AU$2-'Indicator Date hidden'!AV182)</f>
        <v>2</v>
      </c>
      <c r="AV181" s="25">
        <f>IF('Indicator Date hidden'!AW182="x","x",$AV$2-'Indicator Date hidden'!AW182)</f>
        <v>0</v>
      </c>
      <c r="AW181" s="25">
        <f>IF('Indicator Date hidden'!AX182="x","x",$AW$2-'Indicator Date hidden'!AX182)</f>
        <v>0</v>
      </c>
      <c r="AX181" s="25">
        <f>IF('Indicator Date hidden'!AY182="x","x",$AX$2-'Indicator Date hidden'!AY182)</f>
        <v>0</v>
      </c>
      <c r="AY181" s="25">
        <f>IF('Indicator Date hidden'!AZ182="x","x",$AY$2-'Indicator Date hidden'!AZ182)</f>
        <v>0</v>
      </c>
      <c r="AZ181" s="25">
        <f>IF('Indicator Date hidden'!BA182="x","x",$AZ$2-'Indicator Date hidden'!BA182)</f>
        <v>0</v>
      </c>
      <c r="BA181">
        <f t="shared" si="25"/>
        <v>15</v>
      </c>
      <c r="BB181" s="26">
        <f t="shared" si="26"/>
        <v>0.3</v>
      </c>
      <c r="BC181">
        <f t="shared" si="27"/>
        <v>7</v>
      </c>
      <c r="BD181" s="26">
        <f t="shared" si="28"/>
        <v>0.8544003745317531</v>
      </c>
      <c r="BE181" s="28">
        <f t="shared" si="29"/>
        <v>0</v>
      </c>
    </row>
    <row r="182" spans="1:57" x14ac:dyDescent="0.35">
      <c r="A182" t="s">
        <v>10416</v>
      </c>
      <c r="B182" s="25">
        <f>IF('Indicator Date hidden'!C183="x","x",$B$2-'Indicator Date hidden'!C183)</f>
        <v>0</v>
      </c>
      <c r="C182" s="25">
        <f>IF('Indicator Date hidden'!D183="x","x",$C$2-'Indicator Date hidden'!D183)</f>
        <v>0</v>
      </c>
      <c r="D182" s="25">
        <f>IF('Indicator Date hidden'!E183="x","x",$D$2-'Indicator Date hidden'!E183)</f>
        <v>0</v>
      </c>
      <c r="E182" s="25">
        <f>IF('Indicator Date hidden'!F183="x","x",$E$2-'Indicator Date hidden'!F183)</f>
        <v>0</v>
      </c>
      <c r="F182" s="25">
        <f>IF('Indicator Date hidden'!G183="x","x",$F$2-'Indicator Date hidden'!G183)</f>
        <v>0</v>
      </c>
      <c r="G182" s="25">
        <f>IF('Indicator Date hidden'!H183="x","x",$G$2-'Indicator Date hidden'!H183)</f>
        <v>0</v>
      </c>
      <c r="H182" s="25">
        <f>IF('Indicator Date hidden'!I183="x","x",$H$2-'Indicator Date hidden'!I183)</f>
        <v>0</v>
      </c>
      <c r="I182" s="25">
        <f>IF('Indicator Date hidden'!J183="x","x",$I$2-'Indicator Date hidden'!J183)</f>
        <v>0</v>
      </c>
      <c r="J182" s="25">
        <f>IF('Indicator Date hidden'!K183="x","x",$J$2-'Indicator Date hidden'!K183)</f>
        <v>0</v>
      </c>
      <c r="K182" s="25">
        <f>IF('Indicator Date hidden'!L183="x","x",$K$2-'Indicator Date hidden'!L183)</f>
        <v>0</v>
      </c>
      <c r="L182" s="25">
        <f>IF('Indicator Date hidden'!M183="x","x",$L$2-'Indicator Date hidden'!M183)</f>
        <v>0</v>
      </c>
      <c r="M182" s="25">
        <f>IF('Indicator Date hidden'!N183="x","x",$M$2-'Indicator Date hidden'!N183)</f>
        <v>0</v>
      </c>
      <c r="N182" s="25">
        <f>IF('Indicator Date hidden'!O183="x","x",$N$2-'Indicator Date hidden'!O183)</f>
        <v>0</v>
      </c>
      <c r="O182" s="25">
        <f>IF('Indicator Date hidden'!P183="x","x",$O$2-'Indicator Date hidden'!P183)</f>
        <v>0</v>
      </c>
      <c r="P182" s="25">
        <f>IF('Indicator Date hidden'!Q183="x","x",$P$2-'Indicator Date hidden'!Q183)</f>
        <v>0</v>
      </c>
      <c r="Q182" s="25">
        <f>IF('Indicator Date hidden'!R183="x","x",$Q$2-'Indicator Date hidden'!R183)</f>
        <v>2</v>
      </c>
      <c r="R182" s="25">
        <f>IF('Indicator Date hidden'!S183="x","x",$R$2-'Indicator Date hidden'!S183)</f>
        <v>0</v>
      </c>
      <c r="S182" s="25">
        <f>IF('Indicator Date hidden'!T183="x","x",$S$2-'Indicator Date hidden'!T183)</f>
        <v>0</v>
      </c>
      <c r="T182" s="25">
        <f>IF('Indicator Date hidden'!U183="x","x",$T$2-'Indicator Date hidden'!U183)</f>
        <v>0</v>
      </c>
      <c r="U182" s="25">
        <f>IF('Indicator Date hidden'!V183="x","x",$U$2-'Indicator Date hidden'!V183)</f>
        <v>0</v>
      </c>
      <c r="V182" s="25">
        <f>IF('Indicator Date hidden'!W183="x","x",$V$2-'Indicator Date hidden'!W183)</f>
        <v>0</v>
      </c>
      <c r="W182" s="25" t="str">
        <f>IF('Indicator Date hidden'!X183="x","x",$W$2-'Indicator Date hidden'!X183)</f>
        <v>x</v>
      </c>
      <c r="X182" s="25">
        <f>IF('Indicator Date hidden'!Y183="x","x",$X$2-'Indicator Date hidden'!Y183)</f>
        <v>1</v>
      </c>
      <c r="Y182" s="25">
        <f>IF('Indicator Date hidden'!Z183="x","x",$Y$2-'Indicator Date hidden'!Z183)</f>
        <v>0</v>
      </c>
      <c r="Z182" s="25">
        <f>IF('Indicator Date hidden'!AA183="x","x",$Z$2-'Indicator Date hidden'!AA183)</f>
        <v>0</v>
      </c>
      <c r="AA182" s="25">
        <f>IF('Indicator Date hidden'!AB183="x","x",$AA$2-'Indicator Date hidden'!AB183)</f>
        <v>0</v>
      </c>
      <c r="AB182" s="25">
        <f>IF('Indicator Date hidden'!AC183="x","x",$AB$2-'Indicator Date hidden'!AC183)</f>
        <v>0</v>
      </c>
      <c r="AC182" s="25">
        <f>IF('Indicator Date hidden'!AD183="x","x",$AC$2-'Indicator Date hidden'!AD183)</f>
        <v>0</v>
      </c>
      <c r="AD182" s="25" t="str">
        <f>IF('Indicator Date hidden'!AE183="x","x",$AD$2-'Indicator Date hidden'!AE183)</f>
        <v>x</v>
      </c>
      <c r="AE182" s="25">
        <f>IF('Indicator Date hidden'!AF183="x","x",$AE$2-'Indicator Date hidden'!AF183)</f>
        <v>0</v>
      </c>
      <c r="AF182" s="25">
        <f>IF('Indicator Date hidden'!AG183="x","x",$AF$2-'Indicator Date hidden'!AG183)</f>
        <v>0</v>
      </c>
      <c r="AG182" s="25">
        <f>IF('Indicator Date hidden'!AH183="x","x",$AG$2-'Indicator Date hidden'!AH183)</f>
        <v>0</v>
      </c>
      <c r="AH182" s="25">
        <f>IF('Indicator Date hidden'!AI183="x","x",$AH$2-'Indicator Date hidden'!AI183)</f>
        <v>0</v>
      </c>
      <c r="AI182" s="25">
        <f>IF('Indicator Date hidden'!AJ183="x","x",$AI$2-'Indicator Date hidden'!AJ183)</f>
        <v>0</v>
      </c>
      <c r="AJ182" s="25">
        <f>IF('Indicator Date hidden'!AK183="x","x",$AJ$2-'Indicator Date hidden'!AK183)</f>
        <v>1</v>
      </c>
      <c r="AK182" s="25">
        <f>IF('Indicator Date hidden'!AL183="x","x",$AK$2-'Indicator Date hidden'!AL183)</f>
        <v>1</v>
      </c>
      <c r="AL182" s="25">
        <f>IF('Indicator Date hidden'!AM183="x","x",$AL$2-'Indicator Date hidden'!AM183)</f>
        <v>0</v>
      </c>
      <c r="AM182" s="25">
        <f>IF('Indicator Date hidden'!AN183="x","x",$AM$2-'Indicator Date hidden'!AN183)</f>
        <v>0</v>
      </c>
      <c r="AN182" s="25">
        <f>IF('Indicator Date hidden'!AO183="x","x",$AN$2-'Indicator Date hidden'!AO183)</f>
        <v>0</v>
      </c>
      <c r="AO182" s="25">
        <f>IF('Indicator Date hidden'!AP183="x","x",$AO$2-'Indicator Date hidden'!AP183)</f>
        <v>1</v>
      </c>
      <c r="AP182" s="25">
        <f>IF('Indicator Date hidden'!AQ183="x","x",$AP$2-'Indicator Date hidden'!AQ183)</f>
        <v>0</v>
      </c>
      <c r="AQ182" s="25" t="str">
        <f>IF('Indicator Date hidden'!AR183="x","x",$AQ$2-'Indicator Date hidden'!AR183)</f>
        <v>x</v>
      </c>
      <c r="AR182" s="25">
        <f>IF('Indicator Date hidden'!AS183="x","x",$AR$2-'Indicator Date hidden'!AS183)</f>
        <v>0</v>
      </c>
      <c r="AS182" s="25">
        <f>IF('Indicator Date hidden'!AT183="x","x",$AS$2-'Indicator Date hidden'!AT183)</f>
        <v>0</v>
      </c>
      <c r="AT182" s="25">
        <f>IF('Indicator Date hidden'!AU183="x","x",$AT$2-'Indicator Date hidden'!AU183)</f>
        <v>0</v>
      </c>
      <c r="AU182" s="25">
        <f>IF('Indicator Date hidden'!AV183="x","x",$AU$2-'Indicator Date hidden'!AV183)</f>
        <v>1</v>
      </c>
      <c r="AV182" s="25">
        <f>IF('Indicator Date hidden'!AW183="x","x",$AV$2-'Indicator Date hidden'!AW183)</f>
        <v>0</v>
      </c>
      <c r="AW182" s="25">
        <f>IF('Indicator Date hidden'!AX183="x","x",$AW$2-'Indicator Date hidden'!AX183)</f>
        <v>0</v>
      </c>
      <c r="AX182" s="25">
        <f>IF('Indicator Date hidden'!AY183="x","x",$AX$2-'Indicator Date hidden'!AY183)</f>
        <v>0</v>
      </c>
      <c r="AY182" s="25">
        <f>IF('Indicator Date hidden'!AZ183="x","x",$AY$2-'Indicator Date hidden'!AZ183)</f>
        <v>0</v>
      </c>
      <c r="AZ182" s="25">
        <f>IF('Indicator Date hidden'!BA183="x","x",$AZ$2-'Indicator Date hidden'!BA183)</f>
        <v>0</v>
      </c>
      <c r="BA182">
        <f t="shared" si="25"/>
        <v>7</v>
      </c>
      <c r="BB182" s="26">
        <f t="shared" si="26"/>
        <v>0.14583333333333334</v>
      </c>
      <c r="BC182">
        <f t="shared" si="27"/>
        <v>6</v>
      </c>
      <c r="BD182" s="26">
        <f t="shared" si="28"/>
        <v>0.40771637064126931</v>
      </c>
      <c r="BE182" s="28">
        <f t="shared" si="29"/>
        <v>0</v>
      </c>
    </row>
    <row r="183" spans="1:57" x14ac:dyDescent="0.35">
      <c r="A183" t="s">
        <v>10141</v>
      </c>
      <c r="B183" s="25">
        <f>IF('Indicator Date hidden'!C184="x","x",$B$2-'Indicator Date hidden'!C184)</f>
        <v>0</v>
      </c>
      <c r="C183" s="25">
        <f>IF('Indicator Date hidden'!D184="x","x",$C$2-'Indicator Date hidden'!D184)</f>
        <v>0</v>
      </c>
      <c r="D183" s="25">
        <f>IF('Indicator Date hidden'!E184="x","x",$D$2-'Indicator Date hidden'!E184)</f>
        <v>0</v>
      </c>
      <c r="E183" s="25">
        <f>IF('Indicator Date hidden'!F184="x","x",$E$2-'Indicator Date hidden'!F184)</f>
        <v>0</v>
      </c>
      <c r="F183" s="25">
        <f>IF('Indicator Date hidden'!G184="x","x",$F$2-'Indicator Date hidden'!G184)</f>
        <v>0</v>
      </c>
      <c r="G183" s="25">
        <f>IF('Indicator Date hidden'!H184="x","x",$G$2-'Indicator Date hidden'!H184)</f>
        <v>0</v>
      </c>
      <c r="H183" s="25">
        <f>IF('Indicator Date hidden'!I184="x","x",$H$2-'Indicator Date hidden'!I184)</f>
        <v>0</v>
      </c>
      <c r="I183" s="25">
        <f>IF('Indicator Date hidden'!J184="x","x",$I$2-'Indicator Date hidden'!J184)</f>
        <v>0</v>
      </c>
      <c r="J183" s="25">
        <f>IF('Indicator Date hidden'!K184="x","x",$J$2-'Indicator Date hidden'!K184)</f>
        <v>0</v>
      </c>
      <c r="K183" s="25">
        <f>IF('Indicator Date hidden'!L184="x","x",$K$2-'Indicator Date hidden'!L184)</f>
        <v>0</v>
      </c>
      <c r="L183" s="25">
        <f>IF('Indicator Date hidden'!M184="x","x",$L$2-'Indicator Date hidden'!M184)</f>
        <v>0</v>
      </c>
      <c r="M183" s="25">
        <f>IF('Indicator Date hidden'!N184="x","x",$M$2-'Indicator Date hidden'!N184)</f>
        <v>0</v>
      </c>
      <c r="N183" s="25">
        <f>IF('Indicator Date hidden'!O184="x","x",$N$2-'Indicator Date hidden'!O184)</f>
        <v>0</v>
      </c>
      <c r="O183" s="25">
        <f>IF('Indicator Date hidden'!P184="x","x",$O$2-'Indicator Date hidden'!P184)</f>
        <v>0</v>
      </c>
      <c r="P183" s="25">
        <f>IF('Indicator Date hidden'!Q184="x","x",$P$2-'Indicator Date hidden'!Q184)</f>
        <v>0</v>
      </c>
      <c r="Q183" s="25" t="str">
        <f>IF('Indicator Date hidden'!R184="x","x",$Q$2-'Indicator Date hidden'!R184)</f>
        <v>x</v>
      </c>
      <c r="R183" s="25">
        <f>IF('Indicator Date hidden'!S184="x","x",$R$2-'Indicator Date hidden'!S184)</f>
        <v>0</v>
      </c>
      <c r="S183" s="25">
        <f>IF('Indicator Date hidden'!T184="x","x",$S$2-'Indicator Date hidden'!T184)</f>
        <v>0</v>
      </c>
      <c r="T183" s="25">
        <f>IF('Indicator Date hidden'!U184="x","x",$T$2-'Indicator Date hidden'!U184)</f>
        <v>0</v>
      </c>
      <c r="U183" s="25" t="str">
        <f>IF('Indicator Date hidden'!V184="x","x",$U$2-'Indicator Date hidden'!V184)</f>
        <v>x</v>
      </c>
      <c r="V183" s="25">
        <f>IF('Indicator Date hidden'!W184="x","x",$V$2-'Indicator Date hidden'!W184)</f>
        <v>0</v>
      </c>
      <c r="W183" s="25" t="str">
        <f>IF('Indicator Date hidden'!X184="x","x",$W$2-'Indicator Date hidden'!X184)</f>
        <v>x</v>
      </c>
      <c r="X183" s="25">
        <f>IF('Indicator Date hidden'!Y184="x","x",$X$2-'Indicator Date hidden'!Y184)</f>
        <v>4</v>
      </c>
      <c r="Y183" s="25">
        <f>IF('Indicator Date hidden'!Z184="x","x",$Y$2-'Indicator Date hidden'!Z184)</f>
        <v>0</v>
      </c>
      <c r="Z183" s="25">
        <f>IF('Indicator Date hidden'!AA184="x","x",$Z$2-'Indicator Date hidden'!AA184)</f>
        <v>0</v>
      </c>
      <c r="AA183" s="25" t="str">
        <f>IF('Indicator Date hidden'!AB184="x","x",$AA$2-'Indicator Date hidden'!AB184)</f>
        <v>x</v>
      </c>
      <c r="AB183" s="25">
        <f>IF('Indicator Date hidden'!AC184="x","x",$AB$2-'Indicator Date hidden'!AC184)</f>
        <v>0</v>
      </c>
      <c r="AC183" s="25">
        <f>IF('Indicator Date hidden'!AD184="x","x",$AC$2-'Indicator Date hidden'!AD184)</f>
        <v>0</v>
      </c>
      <c r="AD183" s="25" t="str">
        <f>IF('Indicator Date hidden'!AE184="x","x",$AD$2-'Indicator Date hidden'!AE184)</f>
        <v>x</v>
      </c>
      <c r="AE183" s="25">
        <f>IF('Indicator Date hidden'!AF184="x","x",$AE$2-'Indicator Date hidden'!AF184)</f>
        <v>0</v>
      </c>
      <c r="AF183" s="25" t="str">
        <f>IF('Indicator Date hidden'!AG184="x","x",$AF$2-'Indicator Date hidden'!AG184)</f>
        <v>x</v>
      </c>
      <c r="AG183" s="25">
        <f>IF('Indicator Date hidden'!AH184="x","x",$AG$2-'Indicator Date hidden'!AH184)</f>
        <v>0</v>
      </c>
      <c r="AH183" s="25">
        <f>IF('Indicator Date hidden'!AI184="x","x",$AH$2-'Indicator Date hidden'!AI184)</f>
        <v>0</v>
      </c>
      <c r="AI183" s="25">
        <f>IF('Indicator Date hidden'!AJ184="x","x",$AI$2-'Indicator Date hidden'!AJ184)</f>
        <v>0</v>
      </c>
      <c r="AJ183" s="25" t="str">
        <f>IF('Indicator Date hidden'!AK184="x","x",$AJ$2-'Indicator Date hidden'!AK184)</f>
        <v>x</v>
      </c>
      <c r="AK183" s="25">
        <f>IF('Indicator Date hidden'!AL184="x","x",$AK$2-'Indicator Date hidden'!AL184)</f>
        <v>1</v>
      </c>
      <c r="AL183" s="25">
        <f>IF('Indicator Date hidden'!AM184="x","x",$AL$2-'Indicator Date hidden'!AM184)</f>
        <v>0</v>
      </c>
      <c r="AM183" s="25">
        <f>IF('Indicator Date hidden'!AN184="x","x",$AM$2-'Indicator Date hidden'!AN184)</f>
        <v>0</v>
      </c>
      <c r="AN183" s="25">
        <f>IF('Indicator Date hidden'!AO184="x","x",$AN$2-'Indicator Date hidden'!AO184)</f>
        <v>0</v>
      </c>
      <c r="AO183" s="25" t="str">
        <f>IF('Indicator Date hidden'!AP184="x","x",$AO$2-'Indicator Date hidden'!AP184)</f>
        <v>x</v>
      </c>
      <c r="AP183" s="25" t="str">
        <f>IF('Indicator Date hidden'!AQ184="x","x",$AP$2-'Indicator Date hidden'!AQ184)</f>
        <v>x</v>
      </c>
      <c r="AQ183" s="25">
        <f>IF('Indicator Date hidden'!AR184="x","x",$AQ$2-'Indicator Date hidden'!AR184)</f>
        <v>0</v>
      </c>
      <c r="AR183" s="25">
        <f>IF('Indicator Date hidden'!AS184="x","x",$AR$2-'Indicator Date hidden'!AS184)</f>
        <v>0</v>
      </c>
      <c r="AS183" s="25">
        <f>IF('Indicator Date hidden'!AT184="x","x",$AS$2-'Indicator Date hidden'!AT184)</f>
        <v>0</v>
      </c>
      <c r="AT183" s="25">
        <f>IF('Indicator Date hidden'!AU184="x","x",$AT$2-'Indicator Date hidden'!AU184)</f>
        <v>0</v>
      </c>
      <c r="AU183" s="25" t="str">
        <f>IF('Indicator Date hidden'!AV184="x","x",$AU$2-'Indicator Date hidden'!AV184)</f>
        <v>x</v>
      </c>
      <c r="AV183" s="25">
        <f>IF('Indicator Date hidden'!AW184="x","x",$AV$2-'Indicator Date hidden'!AW184)</f>
        <v>0</v>
      </c>
      <c r="AW183" s="25">
        <f>IF('Indicator Date hidden'!AX184="x","x",$AW$2-'Indicator Date hidden'!AX184)</f>
        <v>0</v>
      </c>
      <c r="AX183" s="25">
        <f>IF('Indicator Date hidden'!AY184="x","x",$AX$2-'Indicator Date hidden'!AY184)</f>
        <v>0</v>
      </c>
      <c r="AY183" s="25">
        <f>IF('Indicator Date hidden'!AZ184="x","x",$AY$2-'Indicator Date hidden'!AZ184)</f>
        <v>0</v>
      </c>
      <c r="AZ183" s="25">
        <f>IF('Indicator Date hidden'!BA184="x","x",$AZ$2-'Indicator Date hidden'!BA184)</f>
        <v>0</v>
      </c>
      <c r="BA183">
        <f t="shared" si="25"/>
        <v>5</v>
      </c>
      <c r="BB183" s="26">
        <f t="shared" si="26"/>
        <v>0.12195121951219512</v>
      </c>
      <c r="BC183">
        <f t="shared" si="27"/>
        <v>2</v>
      </c>
      <c r="BD183" s="26">
        <f t="shared" si="28"/>
        <v>0.63226738521052295</v>
      </c>
      <c r="BE183" s="28">
        <f t="shared" si="29"/>
        <v>0</v>
      </c>
    </row>
    <row r="184" spans="1:57" x14ac:dyDescent="0.35">
      <c r="A184" t="s">
        <v>10231</v>
      </c>
      <c r="B184" s="25">
        <f>IF('Indicator Date hidden'!C185="x","x",$B$2-'Indicator Date hidden'!C185)</f>
        <v>0</v>
      </c>
      <c r="C184" s="25">
        <f>IF('Indicator Date hidden'!D185="x","x",$C$2-'Indicator Date hidden'!D185)</f>
        <v>0</v>
      </c>
      <c r="D184" s="25">
        <f>IF('Indicator Date hidden'!E185="x","x",$D$2-'Indicator Date hidden'!E185)</f>
        <v>0</v>
      </c>
      <c r="E184" s="25">
        <f>IF('Indicator Date hidden'!F185="x","x",$E$2-'Indicator Date hidden'!F185)</f>
        <v>0</v>
      </c>
      <c r="F184" s="25">
        <f>IF('Indicator Date hidden'!G185="x","x",$F$2-'Indicator Date hidden'!G185)</f>
        <v>0</v>
      </c>
      <c r="G184" s="25">
        <f>IF('Indicator Date hidden'!H185="x","x",$G$2-'Indicator Date hidden'!H185)</f>
        <v>0</v>
      </c>
      <c r="H184" s="25">
        <f>IF('Indicator Date hidden'!I185="x","x",$H$2-'Indicator Date hidden'!I185)</f>
        <v>0</v>
      </c>
      <c r="I184" s="25">
        <f>IF('Indicator Date hidden'!J185="x","x",$I$2-'Indicator Date hidden'!J185)</f>
        <v>0</v>
      </c>
      <c r="J184" s="25">
        <f>IF('Indicator Date hidden'!K185="x","x",$J$2-'Indicator Date hidden'!K185)</f>
        <v>0</v>
      </c>
      <c r="K184" s="25">
        <f>IF('Indicator Date hidden'!L185="x","x",$K$2-'Indicator Date hidden'!L185)</f>
        <v>0</v>
      </c>
      <c r="L184" s="25">
        <f>IF('Indicator Date hidden'!M185="x","x",$L$2-'Indicator Date hidden'!M185)</f>
        <v>0</v>
      </c>
      <c r="M184" s="25">
        <f>IF('Indicator Date hidden'!N185="x","x",$M$2-'Indicator Date hidden'!N185)</f>
        <v>0</v>
      </c>
      <c r="N184" s="25">
        <f>IF('Indicator Date hidden'!O185="x","x",$N$2-'Indicator Date hidden'!O185)</f>
        <v>0</v>
      </c>
      <c r="O184" s="25">
        <f>IF('Indicator Date hidden'!P185="x","x",$O$2-'Indicator Date hidden'!P185)</f>
        <v>0</v>
      </c>
      <c r="P184" s="25">
        <f>IF('Indicator Date hidden'!Q185="x","x",$P$2-'Indicator Date hidden'!Q185)</f>
        <v>0</v>
      </c>
      <c r="Q184" s="25" t="str">
        <f>IF('Indicator Date hidden'!R185="x","x",$Q$2-'Indicator Date hidden'!R185)</f>
        <v>x</v>
      </c>
      <c r="R184" s="25">
        <f>IF('Indicator Date hidden'!S185="x","x",$R$2-'Indicator Date hidden'!S185)</f>
        <v>0</v>
      </c>
      <c r="S184" s="25">
        <f>IF('Indicator Date hidden'!T185="x","x",$S$2-'Indicator Date hidden'!T185)</f>
        <v>0</v>
      </c>
      <c r="T184" s="25">
        <f>IF('Indicator Date hidden'!U185="x","x",$T$2-'Indicator Date hidden'!U185)</f>
        <v>0</v>
      </c>
      <c r="U184" s="25" t="str">
        <f>IF('Indicator Date hidden'!V185="x","x",$U$2-'Indicator Date hidden'!V185)</f>
        <v>x</v>
      </c>
      <c r="V184" s="25">
        <f>IF('Indicator Date hidden'!W185="x","x",$V$2-'Indicator Date hidden'!W185)</f>
        <v>0</v>
      </c>
      <c r="W184" s="25" t="str">
        <f>IF('Indicator Date hidden'!X185="x","x",$W$2-'Indicator Date hidden'!X185)</f>
        <v>x</v>
      </c>
      <c r="X184" s="25">
        <f>IF('Indicator Date hidden'!Y185="x","x",$X$2-'Indicator Date hidden'!Y185)</f>
        <v>1</v>
      </c>
      <c r="Y184" s="25">
        <f>IF('Indicator Date hidden'!Z185="x","x",$Y$2-'Indicator Date hidden'!Z185)</f>
        <v>0</v>
      </c>
      <c r="Z184" s="25">
        <f>IF('Indicator Date hidden'!AA185="x","x",$Z$2-'Indicator Date hidden'!AA185)</f>
        <v>0</v>
      </c>
      <c r="AA184" s="25">
        <f>IF('Indicator Date hidden'!AB185="x","x",$AA$2-'Indicator Date hidden'!AB185)</f>
        <v>1</v>
      </c>
      <c r="AB184" s="25">
        <f>IF('Indicator Date hidden'!AC185="x","x",$AB$2-'Indicator Date hidden'!AC185)</f>
        <v>0</v>
      </c>
      <c r="AC184" s="25">
        <f>IF('Indicator Date hidden'!AD185="x","x",$AC$2-'Indicator Date hidden'!AD185)</f>
        <v>0</v>
      </c>
      <c r="AD184" s="25" t="str">
        <f>IF('Indicator Date hidden'!AE185="x","x",$AD$2-'Indicator Date hidden'!AE185)</f>
        <v>x</v>
      </c>
      <c r="AE184" s="25">
        <f>IF('Indicator Date hidden'!AF185="x","x",$AE$2-'Indicator Date hidden'!AF185)</f>
        <v>0</v>
      </c>
      <c r="AF184" s="25">
        <f>IF('Indicator Date hidden'!AG185="x","x",$AF$2-'Indicator Date hidden'!AG185)</f>
        <v>1</v>
      </c>
      <c r="AG184" s="25">
        <f>IF('Indicator Date hidden'!AH185="x","x",$AG$2-'Indicator Date hidden'!AH185)</f>
        <v>0</v>
      </c>
      <c r="AH184" s="25">
        <f>IF('Indicator Date hidden'!AI185="x","x",$AH$2-'Indicator Date hidden'!AI185)</f>
        <v>0</v>
      </c>
      <c r="AI184" s="25">
        <f>IF('Indicator Date hidden'!AJ185="x","x",$AI$2-'Indicator Date hidden'!AJ185)</f>
        <v>0</v>
      </c>
      <c r="AJ184" s="25" t="str">
        <f>IF('Indicator Date hidden'!AK185="x","x",$AJ$2-'Indicator Date hidden'!AK185)</f>
        <v>x</v>
      </c>
      <c r="AK184" s="25">
        <f>IF('Indicator Date hidden'!AL185="x","x",$AK$2-'Indicator Date hidden'!AL185)</f>
        <v>1</v>
      </c>
      <c r="AL184" s="25">
        <f>IF('Indicator Date hidden'!AM185="x","x",$AL$2-'Indicator Date hidden'!AM185)</f>
        <v>0</v>
      </c>
      <c r="AM184" s="25">
        <f>IF('Indicator Date hidden'!AN185="x","x",$AM$2-'Indicator Date hidden'!AN185)</f>
        <v>0</v>
      </c>
      <c r="AN184" s="25">
        <f>IF('Indicator Date hidden'!AO185="x","x",$AN$2-'Indicator Date hidden'!AO185)</f>
        <v>0</v>
      </c>
      <c r="AO184" s="25">
        <f>IF('Indicator Date hidden'!AP185="x","x",$AO$2-'Indicator Date hidden'!AP185)</f>
        <v>0</v>
      </c>
      <c r="AP184" s="25">
        <f>IF('Indicator Date hidden'!AQ185="x","x",$AP$2-'Indicator Date hidden'!AQ185)</f>
        <v>0</v>
      </c>
      <c r="AQ184" s="25">
        <f>IF('Indicator Date hidden'!AR185="x","x",$AQ$2-'Indicator Date hidden'!AR185)</f>
        <v>0</v>
      </c>
      <c r="AR184" s="25">
        <f>IF('Indicator Date hidden'!AS185="x","x",$AR$2-'Indicator Date hidden'!AS185)</f>
        <v>0</v>
      </c>
      <c r="AS184" s="25">
        <f>IF('Indicator Date hidden'!AT185="x","x",$AS$2-'Indicator Date hidden'!AT185)</f>
        <v>0</v>
      </c>
      <c r="AT184" s="25">
        <f>IF('Indicator Date hidden'!AU185="x","x",$AT$2-'Indicator Date hidden'!AU185)</f>
        <v>0</v>
      </c>
      <c r="AU184" s="25" t="str">
        <f>IF('Indicator Date hidden'!AV185="x","x",$AU$2-'Indicator Date hidden'!AV185)</f>
        <v>x</v>
      </c>
      <c r="AV184" s="25">
        <f>IF('Indicator Date hidden'!AW185="x","x",$AV$2-'Indicator Date hidden'!AW185)</f>
        <v>0</v>
      </c>
      <c r="AW184" s="25">
        <f>IF('Indicator Date hidden'!AX185="x","x",$AW$2-'Indicator Date hidden'!AX185)</f>
        <v>0</v>
      </c>
      <c r="AX184" s="25">
        <f>IF('Indicator Date hidden'!AY185="x","x",$AX$2-'Indicator Date hidden'!AY185)</f>
        <v>0</v>
      </c>
      <c r="AY184" s="25">
        <f>IF('Indicator Date hidden'!AZ185="x","x",$AY$2-'Indicator Date hidden'!AZ185)</f>
        <v>0</v>
      </c>
      <c r="AZ184" s="25">
        <f>IF('Indicator Date hidden'!BA185="x","x",$AZ$2-'Indicator Date hidden'!BA185)</f>
        <v>0</v>
      </c>
      <c r="BA184">
        <f t="shared" si="25"/>
        <v>4</v>
      </c>
      <c r="BB184" s="26">
        <f t="shared" si="26"/>
        <v>8.8888888888888892E-2</v>
      </c>
      <c r="BC184">
        <f t="shared" si="27"/>
        <v>4</v>
      </c>
      <c r="BD184" s="26">
        <f t="shared" si="28"/>
        <v>0.28458329944145994</v>
      </c>
      <c r="BE184" s="28">
        <f t="shared" si="29"/>
        <v>0</v>
      </c>
    </row>
    <row r="185" spans="1:57" x14ac:dyDescent="0.35">
      <c r="A185" t="s">
        <v>10420</v>
      </c>
      <c r="B185" s="25">
        <f>IF('Indicator Date hidden'!C186="x","x",$B$2-'Indicator Date hidden'!C186)</f>
        <v>0</v>
      </c>
      <c r="C185" s="25">
        <f>IF('Indicator Date hidden'!D186="x","x",$C$2-'Indicator Date hidden'!D186)</f>
        <v>0</v>
      </c>
      <c r="D185" s="25">
        <f>IF('Indicator Date hidden'!E186="x","x",$D$2-'Indicator Date hidden'!E186)</f>
        <v>0</v>
      </c>
      <c r="E185" s="25">
        <f>IF('Indicator Date hidden'!F186="x","x",$E$2-'Indicator Date hidden'!F186)</f>
        <v>0</v>
      </c>
      <c r="F185" s="25">
        <f>IF('Indicator Date hidden'!G186="x","x",$F$2-'Indicator Date hidden'!G186)</f>
        <v>0</v>
      </c>
      <c r="G185" s="25">
        <f>IF('Indicator Date hidden'!H186="x","x",$G$2-'Indicator Date hidden'!H186)</f>
        <v>0</v>
      </c>
      <c r="H185" s="25">
        <f>IF('Indicator Date hidden'!I186="x","x",$H$2-'Indicator Date hidden'!I186)</f>
        <v>0</v>
      </c>
      <c r="I185" s="25">
        <f>IF('Indicator Date hidden'!J186="x","x",$I$2-'Indicator Date hidden'!J186)</f>
        <v>0</v>
      </c>
      <c r="J185" s="25">
        <f>IF('Indicator Date hidden'!K186="x","x",$J$2-'Indicator Date hidden'!K186)</f>
        <v>0</v>
      </c>
      <c r="K185" s="25">
        <f>IF('Indicator Date hidden'!L186="x","x",$K$2-'Indicator Date hidden'!L186)</f>
        <v>0</v>
      </c>
      <c r="L185" s="25">
        <f>IF('Indicator Date hidden'!M186="x","x",$L$2-'Indicator Date hidden'!M186)</f>
        <v>0</v>
      </c>
      <c r="M185" s="25">
        <f>IF('Indicator Date hidden'!N186="x","x",$M$2-'Indicator Date hidden'!N186)</f>
        <v>0</v>
      </c>
      <c r="N185" s="25">
        <f>IF('Indicator Date hidden'!O186="x","x",$N$2-'Indicator Date hidden'!O186)</f>
        <v>0</v>
      </c>
      <c r="O185" s="25">
        <f>IF('Indicator Date hidden'!P186="x","x",$O$2-'Indicator Date hidden'!P186)</f>
        <v>0</v>
      </c>
      <c r="P185" s="25">
        <f>IF('Indicator Date hidden'!Q186="x","x",$P$2-'Indicator Date hidden'!Q186)</f>
        <v>0</v>
      </c>
      <c r="Q185" s="25" t="str">
        <f>IF('Indicator Date hidden'!R186="x","x",$Q$2-'Indicator Date hidden'!R186)</f>
        <v>x</v>
      </c>
      <c r="R185" s="25">
        <f>IF('Indicator Date hidden'!S186="x","x",$R$2-'Indicator Date hidden'!S186)</f>
        <v>0</v>
      </c>
      <c r="S185" s="25">
        <f>IF('Indicator Date hidden'!T186="x","x",$S$2-'Indicator Date hidden'!T186)</f>
        <v>0</v>
      </c>
      <c r="T185" s="25">
        <f>IF('Indicator Date hidden'!U186="x","x",$T$2-'Indicator Date hidden'!U186)</f>
        <v>0</v>
      </c>
      <c r="U185" s="25" t="str">
        <f>IF('Indicator Date hidden'!V186="x","x",$U$2-'Indicator Date hidden'!V186)</f>
        <v>x</v>
      </c>
      <c r="V185" s="25">
        <f>IF('Indicator Date hidden'!W186="x","x",$V$2-'Indicator Date hidden'!W186)</f>
        <v>0</v>
      </c>
      <c r="W185" s="25">
        <f>IF('Indicator Date hidden'!X186="x","x",$W$2-'Indicator Date hidden'!X186)</f>
        <v>2</v>
      </c>
      <c r="X185" s="25">
        <f>IF('Indicator Date hidden'!Y186="x","x",$X$2-'Indicator Date hidden'!Y186)</f>
        <v>3</v>
      </c>
      <c r="Y185" s="25">
        <f>IF('Indicator Date hidden'!Z186="x","x",$Y$2-'Indicator Date hidden'!Z186)</f>
        <v>0</v>
      </c>
      <c r="Z185" s="25">
        <f>IF('Indicator Date hidden'!AA186="x","x",$Z$2-'Indicator Date hidden'!AA186)</f>
        <v>0</v>
      </c>
      <c r="AA185" s="25" t="str">
        <f>IF('Indicator Date hidden'!AB186="x","x",$AA$2-'Indicator Date hidden'!AB186)</f>
        <v>x</v>
      </c>
      <c r="AB185" s="25">
        <f>IF('Indicator Date hidden'!AC186="x","x",$AB$2-'Indicator Date hidden'!AC186)</f>
        <v>0</v>
      </c>
      <c r="AC185" s="25">
        <f>IF('Indicator Date hidden'!AD186="x","x",$AC$2-'Indicator Date hidden'!AD186)</f>
        <v>0</v>
      </c>
      <c r="AD185" s="25" t="str">
        <f>IF('Indicator Date hidden'!AE186="x","x",$AD$2-'Indicator Date hidden'!AE186)</f>
        <v>x</v>
      </c>
      <c r="AE185" s="25">
        <f>IF('Indicator Date hidden'!AF186="x","x",$AE$2-'Indicator Date hidden'!AF186)</f>
        <v>0</v>
      </c>
      <c r="AF185" s="25">
        <f>IF('Indicator Date hidden'!AG186="x","x",$AF$2-'Indicator Date hidden'!AG186)</f>
        <v>0</v>
      </c>
      <c r="AG185" s="25">
        <f>IF('Indicator Date hidden'!AH186="x","x",$AG$2-'Indicator Date hidden'!AH186)</f>
        <v>0</v>
      </c>
      <c r="AH185" s="25">
        <f>IF('Indicator Date hidden'!AI186="x","x",$AH$2-'Indicator Date hidden'!AI186)</f>
        <v>0</v>
      </c>
      <c r="AI185" s="25">
        <f>IF('Indicator Date hidden'!AJ186="x","x",$AI$2-'Indicator Date hidden'!AJ186)</f>
        <v>0</v>
      </c>
      <c r="AJ185" s="25" t="str">
        <f>IF('Indicator Date hidden'!AK186="x","x",$AJ$2-'Indicator Date hidden'!AK186)</f>
        <v>x</v>
      </c>
      <c r="AK185" s="25">
        <f>IF('Indicator Date hidden'!AL186="x","x",$AK$2-'Indicator Date hidden'!AL186)</f>
        <v>1</v>
      </c>
      <c r="AL185" s="25">
        <f>IF('Indicator Date hidden'!AM186="x","x",$AL$2-'Indicator Date hidden'!AM186)</f>
        <v>0</v>
      </c>
      <c r="AM185" s="25">
        <f>IF('Indicator Date hidden'!AN186="x","x",$AM$2-'Indicator Date hidden'!AN186)</f>
        <v>0</v>
      </c>
      <c r="AN185" s="25">
        <f>IF('Indicator Date hidden'!AO186="x","x",$AN$2-'Indicator Date hidden'!AO186)</f>
        <v>0</v>
      </c>
      <c r="AO185" s="25">
        <f>IF('Indicator Date hidden'!AP186="x","x",$AO$2-'Indicator Date hidden'!AP186)</f>
        <v>0</v>
      </c>
      <c r="AP185" s="25">
        <f>IF('Indicator Date hidden'!AQ186="x","x",$AP$2-'Indicator Date hidden'!AQ186)</f>
        <v>0</v>
      </c>
      <c r="AQ185" s="25">
        <f>IF('Indicator Date hidden'!AR186="x","x",$AQ$2-'Indicator Date hidden'!AR186)</f>
        <v>4</v>
      </c>
      <c r="AR185" s="25">
        <f>IF('Indicator Date hidden'!AS186="x","x",$AR$2-'Indicator Date hidden'!AS186)</f>
        <v>0</v>
      </c>
      <c r="AS185" s="25">
        <f>IF('Indicator Date hidden'!AT186="x","x",$AS$2-'Indicator Date hidden'!AT186)</f>
        <v>0</v>
      </c>
      <c r="AT185" s="25">
        <f>IF('Indicator Date hidden'!AU186="x","x",$AT$2-'Indicator Date hidden'!AU186)</f>
        <v>0</v>
      </c>
      <c r="AU185" s="25" t="str">
        <f>IF('Indicator Date hidden'!AV186="x","x",$AU$2-'Indicator Date hidden'!AV186)</f>
        <v>x</v>
      </c>
      <c r="AV185" s="25">
        <f>IF('Indicator Date hidden'!AW186="x","x",$AV$2-'Indicator Date hidden'!AW186)</f>
        <v>0</v>
      </c>
      <c r="AW185" s="25">
        <f>IF('Indicator Date hidden'!AX186="x","x",$AW$2-'Indicator Date hidden'!AX186)</f>
        <v>0</v>
      </c>
      <c r="AX185" s="25">
        <f>IF('Indicator Date hidden'!AY186="x","x",$AX$2-'Indicator Date hidden'!AY186)</f>
        <v>1</v>
      </c>
      <c r="AY185" s="25">
        <f>IF('Indicator Date hidden'!AZ186="x","x",$AY$2-'Indicator Date hidden'!AZ186)</f>
        <v>0</v>
      </c>
      <c r="AZ185" s="25">
        <f>IF('Indicator Date hidden'!BA186="x","x",$AZ$2-'Indicator Date hidden'!BA186)</f>
        <v>0</v>
      </c>
      <c r="BA185">
        <f t="shared" si="25"/>
        <v>11</v>
      </c>
      <c r="BB185" s="26">
        <f t="shared" si="26"/>
        <v>0.24444444444444444</v>
      </c>
      <c r="BC185">
        <f t="shared" si="27"/>
        <v>5</v>
      </c>
      <c r="BD185" s="26">
        <f t="shared" si="28"/>
        <v>0.79318081322554435</v>
      </c>
      <c r="BE185" s="28">
        <f t="shared" si="29"/>
        <v>0</v>
      </c>
    </row>
    <row r="186" spans="1:57" x14ac:dyDescent="0.35">
      <c r="A186" t="s">
        <v>10418</v>
      </c>
      <c r="B186" s="25">
        <f>IF('Indicator Date hidden'!C187="x","x",$B$2-'Indicator Date hidden'!C187)</f>
        <v>0</v>
      </c>
      <c r="C186" s="25">
        <f>IF('Indicator Date hidden'!D187="x","x",$C$2-'Indicator Date hidden'!D187)</f>
        <v>0</v>
      </c>
      <c r="D186" s="25">
        <f>IF('Indicator Date hidden'!E187="x","x",$D$2-'Indicator Date hidden'!E187)</f>
        <v>0</v>
      </c>
      <c r="E186" s="25">
        <f>IF('Indicator Date hidden'!F187="x","x",$E$2-'Indicator Date hidden'!F187)</f>
        <v>0</v>
      </c>
      <c r="F186" s="25">
        <f>IF('Indicator Date hidden'!G187="x","x",$F$2-'Indicator Date hidden'!G187)</f>
        <v>0</v>
      </c>
      <c r="G186" s="25">
        <f>IF('Indicator Date hidden'!H187="x","x",$G$2-'Indicator Date hidden'!H187)</f>
        <v>0</v>
      </c>
      <c r="H186" s="25">
        <f>IF('Indicator Date hidden'!I187="x","x",$H$2-'Indicator Date hidden'!I187)</f>
        <v>0</v>
      </c>
      <c r="I186" s="25">
        <f>IF('Indicator Date hidden'!J187="x","x",$I$2-'Indicator Date hidden'!J187)</f>
        <v>0</v>
      </c>
      <c r="J186" s="25">
        <f>IF('Indicator Date hidden'!K187="x","x",$J$2-'Indicator Date hidden'!K187)</f>
        <v>0</v>
      </c>
      <c r="K186" s="25">
        <f>IF('Indicator Date hidden'!L187="x","x",$K$2-'Indicator Date hidden'!L187)</f>
        <v>0</v>
      </c>
      <c r="L186" s="25">
        <f>IF('Indicator Date hidden'!M187="x","x",$L$2-'Indicator Date hidden'!M187)</f>
        <v>0</v>
      </c>
      <c r="M186" s="25">
        <f>IF('Indicator Date hidden'!N187="x","x",$M$2-'Indicator Date hidden'!N187)</f>
        <v>0</v>
      </c>
      <c r="N186" s="25">
        <f>IF('Indicator Date hidden'!O187="x","x",$N$2-'Indicator Date hidden'!O187)</f>
        <v>0</v>
      </c>
      <c r="O186" s="25">
        <f>IF('Indicator Date hidden'!P187="x","x",$O$2-'Indicator Date hidden'!P187)</f>
        <v>0</v>
      </c>
      <c r="P186" s="25">
        <f>IF('Indicator Date hidden'!Q187="x","x",$P$2-'Indicator Date hidden'!Q187)</f>
        <v>0</v>
      </c>
      <c r="Q186" s="25" t="str">
        <f>IF('Indicator Date hidden'!R187="x","x",$Q$2-'Indicator Date hidden'!R187)</f>
        <v>x</v>
      </c>
      <c r="R186" s="25">
        <f>IF('Indicator Date hidden'!S187="x","x",$R$2-'Indicator Date hidden'!S187)</f>
        <v>0</v>
      </c>
      <c r="S186" s="25">
        <f>IF('Indicator Date hidden'!T187="x","x",$S$2-'Indicator Date hidden'!T187)</f>
        <v>0</v>
      </c>
      <c r="T186" s="25">
        <f>IF('Indicator Date hidden'!U187="x","x",$T$2-'Indicator Date hidden'!U187)</f>
        <v>0</v>
      </c>
      <c r="U186" s="25">
        <f>IF('Indicator Date hidden'!V187="x","x",$U$2-'Indicator Date hidden'!V187)</f>
        <v>0</v>
      </c>
      <c r="V186" s="25">
        <f>IF('Indicator Date hidden'!W187="x","x",$V$2-'Indicator Date hidden'!W187)</f>
        <v>0</v>
      </c>
      <c r="W186" s="25">
        <f>IF('Indicator Date hidden'!X187="x","x",$W$2-'Indicator Date hidden'!X187)</f>
        <v>3</v>
      </c>
      <c r="X186" s="25">
        <f>IF('Indicator Date hidden'!Y187="x","x",$X$2-'Indicator Date hidden'!Y187)</f>
        <v>4</v>
      </c>
      <c r="Y186" s="25">
        <f>IF('Indicator Date hidden'!Z187="x","x",$Y$2-'Indicator Date hidden'!Z187)</f>
        <v>0</v>
      </c>
      <c r="Z186" s="25">
        <f>IF('Indicator Date hidden'!AA187="x","x",$Z$2-'Indicator Date hidden'!AA187)</f>
        <v>0</v>
      </c>
      <c r="AA186" s="25">
        <f>IF('Indicator Date hidden'!AB187="x","x",$AA$2-'Indicator Date hidden'!AB187)</f>
        <v>0</v>
      </c>
      <c r="AB186" s="25">
        <f>IF('Indicator Date hidden'!AC187="x","x",$AB$2-'Indicator Date hidden'!AC187)</f>
        <v>0</v>
      </c>
      <c r="AC186" s="25">
        <f>IF('Indicator Date hidden'!AD187="x","x",$AC$2-'Indicator Date hidden'!AD187)</f>
        <v>0</v>
      </c>
      <c r="AD186" s="25" t="str">
        <f>IF('Indicator Date hidden'!AE187="x","x",$AD$2-'Indicator Date hidden'!AE187)</f>
        <v>x</v>
      </c>
      <c r="AE186" s="25">
        <f>IF('Indicator Date hidden'!AF187="x","x",$AE$2-'Indicator Date hidden'!AF187)</f>
        <v>0</v>
      </c>
      <c r="AF186" s="25">
        <f>IF('Indicator Date hidden'!AG187="x","x",$AF$2-'Indicator Date hidden'!AG187)</f>
        <v>0</v>
      </c>
      <c r="AG186" s="25">
        <f>IF('Indicator Date hidden'!AH187="x","x",$AG$2-'Indicator Date hidden'!AH187)</f>
        <v>0</v>
      </c>
      <c r="AH186" s="25">
        <f>IF('Indicator Date hidden'!AI187="x","x",$AH$2-'Indicator Date hidden'!AI187)</f>
        <v>0</v>
      </c>
      <c r="AI186" s="25">
        <f>IF('Indicator Date hidden'!AJ187="x","x",$AI$2-'Indicator Date hidden'!AJ187)</f>
        <v>0</v>
      </c>
      <c r="AJ186" s="25" t="str">
        <f>IF('Indicator Date hidden'!AK187="x","x",$AJ$2-'Indicator Date hidden'!AK187)</f>
        <v>x</v>
      </c>
      <c r="AK186" s="25">
        <f>IF('Indicator Date hidden'!AL187="x","x",$AK$2-'Indicator Date hidden'!AL187)</f>
        <v>1</v>
      </c>
      <c r="AL186" s="25">
        <f>IF('Indicator Date hidden'!AM187="x","x",$AL$2-'Indicator Date hidden'!AM187)</f>
        <v>0</v>
      </c>
      <c r="AM186" s="25">
        <f>IF('Indicator Date hidden'!AN187="x","x",$AM$2-'Indicator Date hidden'!AN187)</f>
        <v>0</v>
      </c>
      <c r="AN186" s="25">
        <f>IF('Indicator Date hidden'!AO187="x","x",$AN$2-'Indicator Date hidden'!AO187)</f>
        <v>0</v>
      </c>
      <c r="AO186" s="25">
        <f>IF('Indicator Date hidden'!AP187="x","x",$AO$2-'Indicator Date hidden'!AP187)</f>
        <v>0</v>
      </c>
      <c r="AP186" s="25">
        <f>IF('Indicator Date hidden'!AQ187="x","x",$AP$2-'Indicator Date hidden'!AQ187)</f>
        <v>0</v>
      </c>
      <c r="AQ186" s="25">
        <f>IF('Indicator Date hidden'!AR187="x","x",$AQ$2-'Indicator Date hidden'!AR187)</f>
        <v>4</v>
      </c>
      <c r="AR186" s="25">
        <f>IF('Indicator Date hidden'!AS187="x","x",$AR$2-'Indicator Date hidden'!AS187)</f>
        <v>0</v>
      </c>
      <c r="AS186" s="25">
        <f>IF('Indicator Date hidden'!AT187="x","x",$AS$2-'Indicator Date hidden'!AT187)</f>
        <v>0</v>
      </c>
      <c r="AT186" s="25">
        <f>IF('Indicator Date hidden'!AU187="x","x",$AT$2-'Indicator Date hidden'!AU187)</f>
        <v>0</v>
      </c>
      <c r="AU186" s="25">
        <f>IF('Indicator Date hidden'!AV187="x","x",$AU$2-'Indicator Date hidden'!AV187)</f>
        <v>1</v>
      </c>
      <c r="AV186" s="25">
        <f>IF('Indicator Date hidden'!AW187="x","x",$AV$2-'Indicator Date hidden'!AW187)</f>
        <v>0</v>
      </c>
      <c r="AW186" s="25">
        <f>IF('Indicator Date hidden'!AX187="x","x",$AW$2-'Indicator Date hidden'!AX187)</f>
        <v>0</v>
      </c>
      <c r="AX186" s="25">
        <f>IF('Indicator Date hidden'!AY187="x","x",$AX$2-'Indicator Date hidden'!AY187)</f>
        <v>0</v>
      </c>
      <c r="AY186" s="25">
        <f>IF('Indicator Date hidden'!AZ187="x","x",$AY$2-'Indicator Date hidden'!AZ187)</f>
        <v>0</v>
      </c>
      <c r="AZ186" s="25">
        <f>IF('Indicator Date hidden'!BA187="x","x",$AZ$2-'Indicator Date hidden'!BA187)</f>
        <v>0</v>
      </c>
      <c r="BA186">
        <f t="shared" si="25"/>
        <v>13</v>
      </c>
      <c r="BB186" s="26">
        <f t="shared" si="26"/>
        <v>0.27083333333333331</v>
      </c>
      <c r="BC186">
        <f t="shared" si="27"/>
        <v>5</v>
      </c>
      <c r="BD186" s="26">
        <f t="shared" si="28"/>
        <v>0.90690828581995475</v>
      </c>
      <c r="BE186" s="28">
        <f t="shared" si="29"/>
        <v>0</v>
      </c>
    </row>
    <row r="187" spans="1:57" x14ac:dyDescent="0.35">
      <c r="A187" t="s">
        <v>10422</v>
      </c>
      <c r="B187" s="25">
        <f>IF('Indicator Date hidden'!C188="x","x",$B$2-'Indicator Date hidden'!C188)</f>
        <v>0</v>
      </c>
      <c r="C187" s="25">
        <f>IF('Indicator Date hidden'!D188="x","x",$C$2-'Indicator Date hidden'!D188)</f>
        <v>0</v>
      </c>
      <c r="D187" s="25">
        <f>IF('Indicator Date hidden'!E188="x","x",$D$2-'Indicator Date hidden'!E188)</f>
        <v>0</v>
      </c>
      <c r="E187" s="25">
        <f>IF('Indicator Date hidden'!F188="x","x",$E$2-'Indicator Date hidden'!F188)</f>
        <v>0</v>
      </c>
      <c r="F187" s="25">
        <f>IF('Indicator Date hidden'!G188="x","x",$F$2-'Indicator Date hidden'!G188)</f>
        <v>0</v>
      </c>
      <c r="G187" s="25">
        <f>IF('Indicator Date hidden'!H188="x","x",$G$2-'Indicator Date hidden'!H188)</f>
        <v>0</v>
      </c>
      <c r="H187" s="25">
        <f>IF('Indicator Date hidden'!I188="x","x",$H$2-'Indicator Date hidden'!I188)</f>
        <v>0</v>
      </c>
      <c r="I187" s="25">
        <f>IF('Indicator Date hidden'!J188="x","x",$I$2-'Indicator Date hidden'!J188)</f>
        <v>0</v>
      </c>
      <c r="J187" s="25">
        <f>IF('Indicator Date hidden'!K188="x","x",$J$2-'Indicator Date hidden'!K188)</f>
        <v>0</v>
      </c>
      <c r="K187" s="25">
        <f>IF('Indicator Date hidden'!L188="x","x",$K$2-'Indicator Date hidden'!L188)</f>
        <v>0</v>
      </c>
      <c r="L187" s="25">
        <f>IF('Indicator Date hidden'!M188="x","x",$L$2-'Indicator Date hidden'!M188)</f>
        <v>0</v>
      </c>
      <c r="M187" s="25">
        <f>IF('Indicator Date hidden'!N188="x","x",$M$2-'Indicator Date hidden'!N188)</f>
        <v>0</v>
      </c>
      <c r="N187" s="25">
        <f>IF('Indicator Date hidden'!O188="x","x",$N$2-'Indicator Date hidden'!O188)</f>
        <v>0</v>
      </c>
      <c r="O187" s="25">
        <f>IF('Indicator Date hidden'!P188="x","x",$O$2-'Indicator Date hidden'!P188)</f>
        <v>0</v>
      </c>
      <c r="P187" s="25">
        <f>IF('Indicator Date hidden'!Q188="x","x",$P$2-'Indicator Date hidden'!Q188)</f>
        <v>0</v>
      </c>
      <c r="Q187" s="25">
        <f>IF('Indicator Date hidden'!R188="x","x",$Q$2-'Indicator Date hidden'!R188)</f>
        <v>8</v>
      </c>
      <c r="R187" s="25">
        <f>IF('Indicator Date hidden'!S188="x","x",$R$2-'Indicator Date hidden'!S188)</f>
        <v>0</v>
      </c>
      <c r="S187" s="25">
        <f>IF('Indicator Date hidden'!T188="x","x",$S$2-'Indicator Date hidden'!T188)</f>
        <v>0</v>
      </c>
      <c r="T187" s="25">
        <f>IF('Indicator Date hidden'!U188="x","x",$T$2-'Indicator Date hidden'!U188)</f>
        <v>0</v>
      </c>
      <c r="U187" s="25">
        <f>IF('Indicator Date hidden'!V188="x","x",$U$2-'Indicator Date hidden'!V188)</f>
        <v>0</v>
      </c>
      <c r="V187" s="25">
        <f>IF('Indicator Date hidden'!W188="x","x",$V$2-'Indicator Date hidden'!W188)</f>
        <v>0</v>
      </c>
      <c r="W187" s="25">
        <f>IF('Indicator Date hidden'!X188="x","x",$W$2-'Indicator Date hidden'!X188)</f>
        <v>8</v>
      </c>
      <c r="X187" s="25">
        <f>IF('Indicator Date hidden'!Y188="x","x",$X$2-'Indicator Date hidden'!Y188)</f>
        <v>1</v>
      </c>
      <c r="Y187" s="25">
        <f>IF('Indicator Date hidden'!Z188="x","x",$Y$2-'Indicator Date hidden'!Z188)</f>
        <v>0</v>
      </c>
      <c r="Z187" s="25">
        <f>IF('Indicator Date hidden'!AA188="x","x",$Z$2-'Indicator Date hidden'!AA188)</f>
        <v>0</v>
      </c>
      <c r="AA187" s="25">
        <f>IF('Indicator Date hidden'!AB188="x","x",$AA$2-'Indicator Date hidden'!AB188)</f>
        <v>0</v>
      </c>
      <c r="AB187" s="25">
        <f>IF('Indicator Date hidden'!AC188="x","x",$AB$2-'Indicator Date hidden'!AC188)</f>
        <v>0</v>
      </c>
      <c r="AC187" s="25">
        <f>IF('Indicator Date hidden'!AD188="x","x",$AC$2-'Indicator Date hidden'!AD188)</f>
        <v>0</v>
      </c>
      <c r="AD187" s="25" t="str">
        <f>IF('Indicator Date hidden'!AE188="x","x",$AD$2-'Indicator Date hidden'!AE188)</f>
        <v>x</v>
      </c>
      <c r="AE187" s="25" t="str">
        <f>IF('Indicator Date hidden'!AF188="x","x",$AE$2-'Indicator Date hidden'!AF188)</f>
        <v>x</v>
      </c>
      <c r="AF187" s="25">
        <f>IF('Indicator Date hidden'!AG188="x","x",$AF$2-'Indicator Date hidden'!AG188)</f>
        <v>10</v>
      </c>
      <c r="AG187" s="25">
        <f>IF('Indicator Date hidden'!AH188="x","x",$AG$2-'Indicator Date hidden'!AH188)</f>
        <v>0</v>
      </c>
      <c r="AH187" s="25">
        <f>IF('Indicator Date hidden'!AI188="x","x",$AH$2-'Indicator Date hidden'!AI188)</f>
        <v>0</v>
      </c>
      <c r="AI187" s="25">
        <f>IF('Indicator Date hidden'!AJ188="x","x",$AI$2-'Indicator Date hidden'!AJ188)</f>
        <v>0</v>
      </c>
      <c r="AJ187" s="25" t="str">
        <f>IF('Indicator Date hidden'!AK188="x","x",$AJ$2-'Indicator Date hidden'!AK188)</f>
        <v>x</v>
      </c>
      <c r="AK187" s="25">
        <f>IF('Indicator Date hidden'!AL188="x","x",$AK$2-'Indicator Date hidden'!AL188)</f>
        <v>1</v>
      </c>
      <c r="AL187" s="25">
        <f>IF('Indicator Date hidden'!AM188="x","x",$AL$2-'Indicator Date hidden'!AM188)</f>
        <v>0</v>
      </c>
      <c r="AM187" s="25">
        <f>IF('Indicator Date hidden'!AN188="x","x",$AM$2-'Indicator Date hidden'!AN188)</f>
        <v>0</v>
      </c>
      <c r="AN187" s="25">
        <f>IF('Indicator Date hidden'!AO188="x","x",$AN$2-'Indicator Date hidden'!AO188)</f>
        <v>0</v>
      </c>
      <c r="AO187" s="25" t="str">
        <f>IF('Indicator Date hidden'!AP188="x","x",$AO$2-'Indicator Date hidden'!AP188)</f>
        <v>x</v>
      </c>
      <c r="AP187" s="25" t="str">
        <f>IF('Indicator Date hidden'!AQ188="x","x",$AP$2-'Indicator Date hidden'!AQ188)</f>
        <v>x</v>
      </c>
      <c r="AQ187" s="25">
        <f>IF('Indicator Date hidden'!AR188="x","x",$AQ$2-'Indicator Date hidden'!AR188)</f>
        <v>8</v>
      </c>
      <c r="AR187" s="25">
        <f>IF('Indicator Date hidden'!AS188="x","x",$AR$2-'Indicator Date hidden'!AS188)</f>
        <v>0</v>
      </c>
      <c r="AS187" s="25">
        <f>IF('Indicator Date hidden'!AT188="x","x",$AS$2-'Indicator Date hidden'!AT188)</f>
        <v>0</v>
      </c>
      <c r="AT187" s="25">
        <f>IF('Indicator Date hidden'!AU188="x","x",$AT$2-'Indicator Date hidden'!AU188)</f>
        <v>0</v>
      </c>
      <c r="AU187" s="25">
        <f>IF('Indicator Date hidden'!AV188="x","x",$AU$2-'Indicator Date hidden'!AV188)</f>
        <v>1</v>
      </c>
      <c r="AV187" s="25">
        <f>IF('Indicator Date hidden'!AW188="x","x",$AV$2-'Indicator Date hidden'!AW188)</f>
        <v>0</v>
      </c>
      <c r="AW187" s="25">
        <f>IF('Indicator Date hidden'!AX188="x","x",$AW$2-'Indicator Date hidden'!AX188)</f>
        <v>0</v>
      </c>
      <c r="AX187" s="25">
        <f>IF('Indicator Date hidden'!AY188="x","x",$AX$2-'Indicator Date hidden'!AY188)</f>
        <v>0</v>
      </c>
      <c r="AY187" s="25">
        <f>IF('Indicator Date hidden'!AZ188="x","x",$AY$2-'Indicator Date hidden'!AZ188)</f>
        <v>0</v>
      </c>
      <c r="AZ187" s="25">
        <f>IF('Indicator Date hidden'!BA188="x","x",$AZ$2-'Indicator Date hidden'!BA188)</f>
        <v>3</v>
      </c>
      <c r="BA187">
        <f t="shared" si="25"/>
        <v>40</v>
      </c>
      <c r="BB187" s="26">
        <f t="shared" si="26"/>
        <v>0.86956521739130432</v>
      </c>
      <c r="BC187">
        <f t="shared" si="27"/>
        <v>8</v>
      </c>
      <c r="BD187" s="26">
        <f t="shared" si="28"/>
        <v>2.4192048249119229</v>
      </c>
      <c r="BE187" s="28">
        <f t="shared" si="29"/>
        <v>0</v>
      </c>
    </row>
    <row r="188" spans="1:57" x14ac:dyDescent="0.35">
      <c r="A188" t="s">
        <v>10429</v>
      </c>
      <c r="B188" s="25">
        <f>IF('Indicator Date hidden'!C189="x","x",$B$2-'Indicator Date hidden'!C189)</f>
        <v>0</v>
      </c>
      <c r="C188" s="25">
        <f>IF('Indicator Date hidden'!D189="x","x",$C$2-'Indicator Date hidden'!D189)</f>
        <v>0</v>
      </c>
      <c r="D188" s="25">
        <f>IF('Indicator Date hidden'!E189="x","x",$D$2-'Indicator Date hidden'!E189)</f>
        <v>0</v>
      </c>
      <c r="E188" s="25">
        <f>IF('Indicator Date hidden'!F189="x","x",$E$2-'Indicator Date hidden'!F189)</f>
        <v>0</v>
      </c>
      <c r="F188" s="25">
        <f>IF('Indicator Date hidden'!G189="x","x",$F$2-'Indicator Date hidden'!G189)</f>
        <v>0</v>
      </c>
      <c r="G188" s="25">
        <f>IF('Indicator Date hidden'!H189="x","x",$G$2-'Indicator Date hidden'!H189)</f>
        <v>0</v>
      </c>
      <c r="H188" s="25">
        <f>IF('Indicator Date hidden'!I189="x","x",$H$2-'Indicator Date hidden'!I189)</f>
        <v>0</v>
      </c>
      <c r="I188" s="25">
        <f>IF('Indicator Date hidden'!J189="x","x",$I$2-'Indicator Date hidden'!J189)</f>
        <v>0</v>
      </c>
      <c r="J188" s="25">
        <f>IF('Indicator Date hidden'!K189="x","x",$J$2-'Indicator Date hidden'!K189)</f>
        <v>0</v>
      </c>
      <c r="K188" s="25">
        <f>IF('Indicator Date hidden'!L189="x","x",$K$2-'Indicator Date hidden'!L189)</f>
        <v>0</v>
      </c>
      <c r="L188" s="25">
        <f>IF('Indicator Date hidden'!M189="x","x",$L$2-'Indicator Date hidden'!M189)</f>
        <v>0</v>
      </c>
      <c r="M188" s="25">
        <f>IF('Indicator Date hidden'!N189="x","x",$M$2-'Indicator Date hidden'!N189)</f>
        <v>0</v>
      </c>
      <c r="N188" s="25">
        <f>IF('Indicator Date hidden'!O189="x","x",$N$2-'Indicator Date hidden'!O189)</f>
        <v>0</v>
      </c>
      <c r="O188" s="25">
        <f>IF('Indicator Date hidden'!P189="x","x",$O$2-'Indicator Date hidden'!P189)</f>
        <v>0</v>
      </c>
      <c r="P188" s="25">
        <f>IF('Indicator Date hidden'!Q189="x","x",$P$2-'Indicator Date hidden'!Q189)</f>
        <v>0</v>
      </c>
      <c r="Q188" s="25">
        <f>IF('Indicator Date hidden'!R189="x","x",$Q$2-'Indicator Date hidden'!R189)</f>
        <v>7</v>
      </c>
      <c r="R188" s="25">
        <f>IF('Indicator Date hidden'!S189="x","x",$R$2-'Indicator Date hidden'!S189)</f>
        <v>0</v>
      </c>
      <c r="S188" s="25">
        <f>IF('Indicator Date hidden'!T189="x","x",$S$2-'Indicator Date hidden'!T189)</f>
        <v>0</v>
      </c>
      <c r="T188" s="25">
        <f>IF('Indicator Date hidden'!U189="x","x",$T$2-'Indicator Date hidden'!U189)</f>
        <v>0</v>
      </c>
      <c r="U188" s="25">
        <f>IF('Indicator Date hidden'!V189="x","x",$U$2-'Indicator Date hidden'!V189)</f>
        <v>0</v>
      </c>
      <c r="V188" s="25">
        <f>IF('Indicator Date hidden'!W189="x","x",$V$2-'Indicator Date hidden'!W189)</f>
        <v>0</v>
      </c>
      <c r="W188" s="25">
        <f>IF('Indicator Date hidden'!X189="x","x",$W$2-'Indicator Date hidden'!X189)</f>
        <v>1</v>
      </c>
      <c r="X188" s="25">
        <f>IF('Indicator Date hidden'!Y189="x","x",$X$2-'Indicator Date hidden'!Y189)</f>
        <v>4</v>
      </c>
      <c r="Y188" s="25">
        <f>IF('Indicator Date hidden'!Z189="x","x",$Y$2-'Indicator Date hidden'!Z189)</f>
        <v>0</v>
      </c>
      <c r="Z188" s="25">
        <f>IF('Indicator Date hidden'!AA189="x","x",$Z$2-'Indicator Date hidden'!AA189)</f>
        <v>0</v>
      </c>
      <c r="AA188" s="25" t="str">
        <f>IF('Indicator Date hidden'!AB189="x","x",$AA$2-'Indicator Date hidden'!AB189)</f>
        <v>x</v>
      </c>
      <c r="AB188" s="25">
        <f>IF('Indicator Date hidden'!AC189="x","x",$AB$2-'Indicator Date hidden'!AC189)</f>
        <v>0</v>
      </c>
      <c r="AC188" s="25">
        <f>IF('Indicator Date hidden'!AD189="x","x",$AC$2-'Indicator Date hidden'!AD189)</f>
        <v>0</v>
      </c>
      <c r="AD188" s="25">
        <f>IF('Indicator Date hidden'!AE189="x","x",$AD$2-'Indicator Date hidden'!AE189)</f>
        <v>0</v>
      </c>
      <c r="AE188" s="25" t="str">
        <f>IF('Indicator Date hidden'!AF189="x","x",$AE$2-'Indicator Date hidden'!AF189)</f>
        <v>x</v>
      </c>
      <c r="AF188" s="25">
        <f>IF('Indicator Date hidden'!AG189="x","x",$AF$2-'Indicator Date hidden'!AG189)</f>
        <v>3</v>
      </c>
      <c r="AG188" s="25">
        <f>IF('Indicator Date hidden'!AH189="x","x",$AG$2-'Indicator Date hidden'!AH189)</f>
        <v>0</v>
      </c>
      <c r="AH188" s="25">
        <f>IF('Indicator Date hidden'!AI189="x","x",$AH$2-'Indicator Date hidden'!AI189)</f>
        <v>0</v>
      </c>
      <c r="AI188" s="25">
        <f>IF('Indicator Date hidden'!AJ189="x","x",$AI$2-'Indicator Date hidden'!AJ189)</f>
        <v>0</v>
      </c>
      <c r="AJ188" s="25" t="str">
        <f>IF('Indicator Date hidden'!AK189="x","x",$AJ$2-'Indicator Date hidden'!AK189)</f>
        <v>x</v>
      </c>
      <c r="AK188" s="25">
        <f>IF('Indicator Date hidden'!AL189="x","x",$AK$2-'Indicator Date hidden'!AL189)</f>
        <v>1</v>
      </c>
      <c r="AL188" s="25">
        <f>IF('Indicator Date hidden'!AM189="x","x",$AL$2-'Indicator Date hidden'!AM189)</f>
        <v>0</v>
      </c>
      <c r="AM188" s="25">
        <f>IF('Indicator Date hidden'!AN189="x","x",$AM$2-'Indicator Date hidden'!AN189)</f>
        <v>0</v>
      </c>
      <c r="AN188" s="25">
        <f>IF('Indicator Date hidden'!AO189="x","x",$AN$2-'Indicator Date hidden'!AO189)</f>
        <v>0</v>
      </c>
      <c r="AO188" s="25" t="str">
        <f>IF('Indicator Date hidden'!AP189="x","x",$AO$2-'Indicator Date hidden'!AP189)</f>
        <v>x</v>
      </c>
      <c r="AP188" s="25" t="str">
        <f>IF('Indicator Date hidden'!AQ189="x","x",$AP$2-'Indicator Date hidden'!AQ189)</f>
        <v>x</v>
      </c>
      <c r="AQ188" s="25">
        <f>IF('Indicator Date hidden'!AR189="x","x",$AQ$2-'Indicator Date hidden'!AR189)</f>
        <v>4</v>
      </c>
      <c r="AR188" s="25">
        <f>IF('Indicator Date hidden'!AS189="x","x",$AR$2-'Indicator Date hidden'!AS189)</f>
        <v>0</v>
      </c>
      <c r="AS188" s="25" t="str">
        <f>IF('Indicator Date hidden'!AT189="x","x",$AS$2-'Indicator Date hidden'!AT189)</f>
        <v>x</v>
      </c>
      <c r="AT188" s="25">
        <f>IF('Indicator Date hidden'!AU189="x","x",$AT$2-'Indicator Date hidden'!AU189)</f>
        <v>0</v>
      </c>
      <c r="AU188" s="25">
        <f>IF('Indicator Date hidden'!AV189="x","x",$AU$2-'Indicator Date hidden'!AV189)</f>
        <v>1</v>
      </c>
      <c r="AV188" s="25">
        <f>IF('Indicator Date hidden'!AW189="x","x",$AV$2-'Indicator Date hidden'!AW189)</f>
        <v>0</v>
      </c>
      <c r="AW188" s="25">
        <f>IF('Indicator Date hidden'!AX189="x","x",$AW$2-'Indicator Date hidden'!AX189)</f>
        <v>0</v>
      </c>
      <c r="AX188" s="25">
        <f>IF('Indicator Date hidden'!AY189="x","x",$AX$2-'Indicator Date hidden'!AY189)</f>
        <v>0</v>
      </c>
      <c r="AY188" s="25">
        <f>IF('Indicator Date hidden'!AZ189="x","x",$AY$2-'Indicator Date hidden'!AZ189)</f>
        <v>0</v>
      </c>
      <c r="AZ188" s="25">
        <f>IF('Indicator Date hidden'!BA189="x","x",$AZ$2-'Indicator Date hidden'!BA189)</f>
        <v>0</v>
      </c>
      <c r="BA188">
        <f t="shared" si="25"/>
        <v>21</v>
      </c>
      <c r="BB188" s="26">
        <f t="shared" si="26"/>
        <v>0.46666666666666667</v>
      </c>
      <c r="BC188">
        <f t="shared" si="27"/>
        <v>7</v>
      </c>
      <c r="BD188" s="26">
        <f t="shared" si="28"/>
        <v>1.3597385369580759</v>
      </c>
      <c r="BE188" s="28">
        <f t="shared" si="29"/>
        <v>0</v>
      </c>
    </row>
    <row r="189" spans="1:57" x14ac:dyDescent="0.35">
      <c r="A189" t="s">
        <v>10425</v>
      </c>
      <c r="B189" s="25">
        <f>IF('Indicator Date hidden'!C190="x","x",$B$2-'Indicator Date hidden'!C190)</f>
        <v>0</v>
      </c>
      <c r="C189" s="25">
        <f>IF('Indicator Date hidden'!D190="x","x",$C$2-'Indicator Date hidden'!D190)</f>
        <v>0</v>
      </c>
      <c r="D189" s="25">
        <f>IF('Indicator Date hidden'!E190="x","x",$D$2-'Indicator Date hidden'!E190)</f>
        <v>0</v>
      </c>
      <c r="E189" s="25">
        <f>IF('Indicator Date hidden'!F190="x","x",$E$2-'Indicator Date hidden'!F190)</f>
        <v>0</v>
      </c>
      <c r="F189" s="25">
        <f>IF('Indicator Date hidden'!G190="x","x",$F$2-'Indicator Date hidden'!G190)</f>
        <v>0</v>
      </c>
      <c r="G189" s="25">
        <f>IF('Indicator Date hidden'!H190="x","x",$G$2-'Indicator Date hidden'!H190)</f>
        <v>0</v>
      </c>
      <c r="H189" s="25">
        <f>IF('Indicator Date hidden'!I190="x","x",$H$2-'Indicator Date hidden'!I190)</f>
        <v>0</v>
      </c>
      <c r="I189" s="25">
        <f>IF('Indicator Date hidden'!J190="x","x",$I$2-'Indicator Date hidden'!J190)</f>
        <v>0</v>
      </c>
      <c r="J189" s="25">
        <f>IF('Indicator Date hidden'!K190="x","x",$J$2-'Indicator Date hidden'!K190)</f>
        <v>0</v>
      </c>
      <c r="K189" s="25">
        <f>IF('Indicator Date hidden'!L190="x","x",$K$2-'Indicator Date hidden'!L190)</f>
        <v>0</v>
      </c>
      <c r="L189" s="25">
        <f>IF('Indicator Date hidden'!M190="x","x",$L$2-'Indicator Date hidden'!M190)</f>
        <v>0</v>
      </c>
      <c r="M189" s="25">
        <f>IF('Indicator Date hidden'!N190="x","x",$M$2-'Indicator Date hidden'!N190)</f>
        <v>0</v>
      </c>
      <c r="N189" s="25">
        <f>IF('Indicator Date hidden'!O190="x","x",$N$2-'Indicator Date hidden'!O190)</f>
        <v>0</v>
      </c>
      <c r="O189" s="25">
        <f>IF('Indicator Date hidden'!P190="x","x",$O$2-'Indicator Date hidden'!P190)</f>
        <v>0</v>
      </c>
      <c r="P189" s="25">
        <f>IF('Indicator Date hidden'!Q190="x","x",$P$2-'Indicator Date hidden'!Q190)</f>
        <v>0</v>
      </c>
      <c r="Q189" s="25" t="str">
        <f>IF('Indicator Date hidden'!R190="x","x",$Q$2-'Indicator Date hidden'!R190)</f>
        <v>x</v>
      </c>
      <c r="R189" s="25">
        <f>IF('Indicator Date hidden'!S190="x","x",$R$2-'Indicator Date hidden'!S190)</f>
        <v>0</v>
      </c>
      <c r="S189" s="25">
        <f>IF('Indicator Date hidden'!T190="x","x",$S$2-'Indicator Date hidden'!T190)</f>
        <v>0</v>
      </c>
      <c r="T189" s="25">
        <f>IF('Indicator Date hidden'!U190="x","x",$T$2-'Indicator Date hidden'!U190)</f>
        <v>0</v>
      </c>
      <c r="U189" s="25" t="str">
        <f>IF('Indicator Date hidden'!V190="x","x",$U$2-'Indicator Date hidden'!V190)</f>
        <v>x</v>
      </c>
      <c r="V189" s="25">
        <f>IF('Indicator Date hidden'!W190="x","x",$V$2-'Indicator Date hidden'!W190)</f>
        <v>0</v>
      </c>
      <c r="W189" s="25">
        <f>IF('Indicator Date hidden'!X190="x","x",$W$2-'Indicator Date hidden'!X190)</f>
        <v>5</v>
      </c>
      <c r="X189" s="25" t="str">
        <f>IF('Indicator Date hidden'!Y190="x","x",$X$2-'Indicator Date hidden'!Y190)</f>
        <v>x</v>
      </c>
      <c r="Y189" s="25">
        <f>IF('Indicator Date hidden'!Z190="x","x",$Y$2-'Indicator Date hidden'!Z190)</f>
        <v>0</v>
      </c>
      <c r="Z189" s="25">
        <f>IF('Indicator Date hidden'!AA190="x","x",$Z$2-'Indicator Date hidden'!AA190)</f>
        <v>0</v>
      </c>
      <c r="AA189" s="25">
        <f>IF('Indicator Date hidden'!AB190="x","x",$AA$2-'Indicator Date hidden'!AB190)</f>
        <v>0</v>
      </c>
      <c r="AB189" s="25">
        <f>IF('Indicator Date hidden'!AC190="x","x",$AB$2-'Indicator Date hidden'!AC190)</f>
        <v>0</v>
      </c>
      <c r="AC189" s="25">
        <f>IF('Indicator Date hidden'!AD190="x","x",$AC$2-'Indicator Date hidden'!AD190)</f>
        <v>0</v>
      </c>
      <c r="AD189" s="25">
        <f>IF('Indicator Date hidden'!AE190="x","x",$AD$2-'Indicator Date hidden'!AE190)</f>
        <v>0</v>
      </c>
      <c r="AE189" s="25">
        <f>IF('Indicator Date hidden'!AF190="x","x",$AE$2-'Indicator Date hidden'!AF190)</f>
        <v>0</v>
      </c>
      <c r="AF189" s="25">
        <f>IF('Indicator Date hidden'!AG190="x","x",$AF$2-'Indicator Date hidden'!AG190)</f>
        <v>7</v>
      </c>
      <c r="AG189" s="25">
        <f>IF('Indicator Date hidden'!AH190="x","x",$AG$2-'Indicator Date hidden'!AH190)</f>
        <v>0</v>
      </c>
      <c r="AH189" s="25">
        <f>IF('Indicator Date hidden'!AI190="x","x",$AH$2-'Indicator Date hidden'!AI190)</f>
        <v>0</v>
      </c>
      <c r="AI189" s="25">
        <f>IF('Indicator Date hidden'!AJ190="x","x",$AI$2-'Indicator Date hidden'!AJ190)</f>
        <v>0</v>
      </c>
      <c r="AJ189" s="25" t="str">
        <f>IF('Indicator Date hidden'!AK190="x","x",$AJ$2-'Indicator Date hidden'!AK190)</f>
        <v>x</v>
      </c>
      <c r="AK189" s="25">
        <f>IF('Indicator Date hidden'!AL190="x","x",$AK$2-'Indicator Date hidden'!AL190)</f>
        <v>1</v>
      </c>
      <c r="AL189" s="25">
        <f>IF('Indicator Date hidden'!AM190="x","x",$AL$2-'Indicator Date hidden'!AM190)</f>
        <v>0</v>
      </c>
      <c r="AM189" s="25">
        <f>IF('Indicator Date hidden'!AN190="x","x",$AM$2-'Indicator Date hidden'!AN190)</f>
        <v>0</v>
      </c>
      <c r="AN189" s="25">
        <f>IF('Indicator Date hidden'!AO190="x","x",$AN$2-'Indicator Date hidden'!AO190)</f>
        <v>0</v>
      </c>
      <c r="AO189" s="25">
        <f>IF('Indicator Date hidden'!AP190="x","x",$AO$2-'Indicator Date hidden'!AP190)</f>
        <v>0</v>
      </c>
      <c r="AP189" s="25">
        <f>IF('Indicator Date hidden'!AQ190="x","x",$AP$2-'Indicator Date hidden'!AQ190)</f>
        <v>0</v>
      </c>
      <c r="AQ189" s="25">
        <f>IF('Indicator Date hidden'!AR190="x","x",$AQ$2-'Indicator Date hidden'!AR190)</f>
        <v>0</v>
      </c>
      <c r="AR189" s="25">
        <f>IF('Indicator Date hidden'!AS190="x","x",$AR$2-'Indicator Date hidden'!AS190)</f>
        <v>0</v>
      </c>
      <c r="AS189" s="25">
        <f>IF('Indicator Date hidden'!AT190="x","x",$AS$2-'Indicator Date hidden'!AT190)</f>
        <v>0</v>
      </c>
      <c r="AT189" s="25">
        <f>IF('Indicator Date hidden'!AU190="x","x",$AT$2-'Indicator Date hidden'!AU190)</f>
        <v>0</v>
      </c>
      <c r="AU189" s="25">
        <f>IF('Indicator Date hidden'!AV190="x","x",$AU$2-'Indicator Date hidden'!AV190)</f>
        <v>3</v>
      </c>
      <c r="AV189" s="25">
        <f>IF('Indicator Date hidden'!AW190="x","x",$AV$2-'Indicator Date hidden'!AW190)</f>
        <v>0</v>
      </c>
      <c r="AW189" s="25">
        <f>IF('Indicator Date hidden'!AX190="x","x",$AW$2-'Indicator Date hidden'!AX190)</f>
        <v>0</v>
      </c>
      <c r="AX189" s="25">
        <f>IF('Indicator Date hidden'!AY190="x","x",$AX$2-'Indicator Date hidden'!AY190)</f>
        <v>0</v>
      </c>
      <c r="AY189" s="25">
        <f>IF('Indicator Date hidden'!AZ190="x","x",$AY$2-'Indicator Date hidden'!AZ190)</f>
        <v>0</v>
      </c>
      <c r="AZ189" s="25">
        <f>IF('Indicator Date hidden'!BA190="x","x",$AZ$2-'Indicator Date hidden'!BA190)</f>
        <v>0</v>
      </c>
      <c r="BA189">
        <f t="shared" si="25"/>
        <v>16</v>
      </c>
      <c r="BB189" s="26">
        <f t="shared" si="26"/>
        <v>0.34042553191489361</v>
      </c>
      <c r="BC189">
        <f t="shared" si="27"/>
        <v>4</v>
      </c>
      <c r="BD189" s="26">
        <f t="shared" si="28"/>
        <v>1.2928048962521967</v>
      </c>
      <c r="BE189" s="28">
        <f t="shared" si="29"/>
        <v>0</v>
      </c>
    </row>
    <row r="190" spans="1:57" x14ac:dyDescent="0.35">
      <c r="A190" t="s">
        <v>10427</v>
      </c>
      <c r="B190" s="25">
        <f>IF('Indicator Date hidden'!C191="x","x",$B$2-'Indicator Date hidden'!C191)</f>
        <v>0</v>
      </c>
      <c r="C190" s="25">
        <f>IF('Indicator Date hidden'!D191="x","x",$C$2-'Indicator Date hidden'!D191)</f>
        <v>0</v>
      </c>
      <c r="D190" s="25">
        <f>IF('Indicator Date hidden'!E191="x","x",$D$2-'Indicator Date hidden'!E191)</f>
        <v>0</v>
      </c>
      <c r="E190" s="25">
        <f>IF('Indicator Date hidden'!F191="x","x",$E$2-'Indicator Date hidden'!F191)</f>
        <v>0</v>
      </c>
      <c r="F190" s="25">
        <f>IF('Indicator Date hidden'!G191="x","x",$F$2-'Indicator Date hidden'!G191)</f>
        <v>0</v>
      </c>
      <c r="G190" s="25">
        <f>IF('Indicator Date hidden'!H191="x","x",$G$2-'Indicator Date hidden'!H191)</f>
        <v>0</v>
      </c>
      <c r="H190" s="25">
        <f>IF('Indicator Date hidden'!I191="x","x",$H$2-'Indicator Date hidden'!I191)</f>
        <v>0</v>
      </c>
      <c r="I190" s="25">
        <f>IF('Indicator Date hidden'!J191="x","x",$I$2-'Indicator Date hidden'!J191)</f>
        <v>0</v>
      </c>
      <c r="J190" s="25">
        <f>IF('Indicator Date hidden'!K191="x","x",$J$2-'Indicator Date hidden'!K191)</f>
        <v>0</v>
      </c>
      <c r="K190" s="25">
        <f>IF('Indicator Date hidden'!L191="x","x",$K$2-'Indicator Date hidden'!L191)</f>
        <v>0</v>
      </c>
      <c r="L190" s="25">
        <f>IF('Indicator Date hidden'!M191="x","x",$L$2-'Indicator Date hidden'!M191)</f>
        <v>0</v>
      </c>
      <c r="M190" s="25">
        <f>IF('Indicator Date hidden'!N191="x","x",$M$2-'Indicator Date hidden'!N191)</f>
        <v>0</v>
      </c>
      <c r="N190" s="25">
        <f>IF('Indicator Date hidden'!O191="x","x",$N$2-'Indicator Date hidden'!O191)</f>
        <v>0</v>
      </c>
      <c r="O190" s="25">
        <f>IF('Indicator Date hidden'!P191="x","x",$O$2-'Indicator Date hidden'!P191)</f>
        <v>0</v>
      </c>
      <c r="P190" s="25">
        <f>IF('Indicator Date hidden'!Q191="x","x",$P$2-'Indicator Date hidden'!Q191)</f>
        <v>0</v>
      </c>
      <c r="Q190" s="25">
        <f>IF('Indicator Date hidden'!R191="x","x",$Q$2-'Indicator Date hidden'!R191)</f>
        <v>3</v>
      </c>
      <c r="R190" s="25">
        <f>IF('Indicator Date hidden'!S191="x","x",$R$2-'Indicator Date hidden'!S191)</f>
        <v>0</v>
      </c>
      <c r="S190" s="25">
        <f>IF('Indicator Date hidden'!T191="x","x",$S$2-'Indicator Date hidden'!T191)</f>
        <v>0</v>
      </c>
      <c r="T190" s="25">
        <f>IF('Indicator Date hidden'!U191="x","x",$T$2-'Indicator Date hidden'!U191)</f>
        <v>0</v>
      </c>
      <c r="U190" s="25">
        <f>IF('Indicator Date hidden'!V191="x","x",$U$2-'Indicator Date hidden'!V191)</f>
        <v>0</v>
      </c>
      <c r="V190" s="25">
        <f>IF('Indicator Date hidden'!W191="x","x",$V$2-'Indicator Date hidden'!W191)</f>
        <v>0</v>
      </c>
      <c r="W190" s="25">
        <f>IF('Indicator Date hidden'!X191="x","x",$W$2-'Indicator Date hidden'!X191)</f>
        <v>1</v>
      </c>
      <c r="X190" s="25">
        <f>IF('Indicator Date hidden'!Y191="x","x",$X$2-'Indicator Date hidden'!Y191)</f>
        <v>1</v>
      </c>
      <c r="Y190" s="25">
        <f>IF('Indicator Date hidden'!Z191="x","x",$Y$2-'Indicator Date hidden'!Z191)</f>
        <v>0</v>
      </c>
      <c r="Z190" s="25">
        <f>IF('Indicator Date hidden'!AA191="x","x",$Z$2-'Indicator Date hidden'!AA191)</f>
        <v>0</v>
      </c>
      <c r="AA190" s="25">
        <f>IF('Indicator Date hidden'!AB191="x","x",$AA$2-'Indicator Date hidden'!AB191)</f>
        <v>0</v>
      </c>
      <c r="AB190" s="25">
        <f>IF('Indicator Date hidden'!AC191="x","x",$AB$2-'Indicator Date hidden'!AC191)</f>
        <v>0</v>
      </c>
      <c r="AC190" s="25">
        <f>IF('Indicator Date hidden'!AD191="x","x",$AC$2-'Indicator Date hidden'!AD191)</f>
        <v>0</v>
      </c>
      <c r="AD190" s="25">
        <f>IF('Indicator Date hidden'!AE191="x","x",$AD$2-'Indicator Date hidden'!AE191)</f>
        <v>0</v>
      </c>
      <c r="AE190" s="25">
        <f>IF('Indicator Date hidden'!AF191="x","x",$AE$2-'Indicator Date hidden'!AF191)</f>
        <v>0</v>
      </c>
      <c r="AF190" s="25">
        <f>IF('Indicator Date hidden'!AG191="x","x",$AF$2-'Indicator Date hidden'!AG191)</f>
        <v>1</v>
      </c>
      <c r="AG190" s="25">
        <f>IF('Indicator Date hidden'!AH191="x","x",$AG$2-'Indicator Date hidden'!AH191)</f>
        <v>0</v>
      </c>
      <c r="AH190" s="25">
        <f>IF('Indicator Date hidden'!AI191="x","x",$AH$2-'Indicator Date hidden'!AI191)</f>
        <v>0</v>
      </c>
      <c r="AI190" s="25">
        <f>IF('Indicator Date hidden'!AJ191="x","x",$AI$2-'Indicator Date hidden'!AJ191)</f>
        <v>0</v>
      </c>
      <c r="AJ190" s="25" t="str">
        <f>IF('Indicator Date hidden'!AK191="x","x",$AJ$2-'Indicator Date hidden'!AK191)</f>
        <v>x</v>
      </c>
      <c r="AK190" s="25">
        <f>IF('Indicator Date hidden'!AL191="x","x",$AK$2-'Indicator Date hidden'!AL191)</f>
        <v>1</v>
      </c>
      <c r="AL190" s="25">
        <f>IF('Indicator Date hidden'!AM191="x","x",$AL$2-'Indicator Date hidden'!AM191)</f>
        <v>0</v>
      </c>
      <c r="AM190" s="25">
        <f>IF('Indicator Date hidden'!AN191="x","x",$AM$2-'Indicator Date hidden'!AN191)</f>
        <v>0</v>
      </c>
      <c r="AN190" s="25">
        <f>IF('Indicator Date hidden'!AO191="x","x",$AN$2-'Indicator Date hidden'!AO191)</f>
        <v>0</v>
      </c>
      <c r="AO190" s="25" t="str">
        <f>IF('Indicator Date hidden'!AP191="x","x",$AO$2-'Indicator Date hidden'!AP191)</f>
        <v>x</v>
      </c>
      <c r="AP190" s="25" t="str">
        <f>IF('Indicator Date hidden'!AQ191="x","x",$AP$2-'Indicator Date hidden'!AQ191)</f>
        <v>x</v>
      </c>
      <c r="AQ190" s="25">
        <f>IF('Indicator Date hidden'!AR191="x","x",$AQ$2-'Indicator Date hidden'!AR191)</f>
        <v>0</v>
      </c>
      <c r="AR190" s="25">
        <f>IF('Indicator Date hidden'!AS191="x","x",$AR$2-'Indicator Date hidden'!AS191)</f>
        <v>0</v>
      </c>
      <c r="AS190" s="25">
        <f>IF('Indicator Date hidden'!AT191="x","x",$AS$2-'Indicator Date hidden'!AT191)</f>
        <v>0</v>
      </c>
      <c r="AT190" s="25">
        <f>IF('Indicator Date hidden'!AU191="x","x",$AT$2-'Indicator Date hidden'!AU191)</f>
        <v>0</v>
      </c>
      <c r="AU190" s="25">
        <f>IF('Indicator Date hidden'!AV191="x","x",$AU$2-'Indicator Date hidden'!AV191)</f>
        <v>5</v>
      </c>
      <c r="AV190" s="25">
        <f>IF('Indicator Date hidden'!AW191="x","x",$AV$2-'Indicator Date hidden'!AW191)</f>
        <v>0</v>
      </c>
      <c r="AW190" s="25">
        <f>IF('Indicator Date hidden'!AX191="x","x",$AW$2-'Indicator Date hidden'!AX191)</f>
        <v>0</v>
      </c>
      <c r="AX190" s="25">
        <f>IF('Indicator Date hidden'!AY191="x","x",$AX$2-'Indicator Date hidden'!AY191)</f>
        <v>0</v>
      </c>
      <c r="AY190" s="25">
        <f>IF('Indicator Date hidden'!AZ191="x","x",$AY$2-'Indicator Date hidden'!AZ191)</f>
        <v>0</v>
      </c>
      <c r="AZ190" s="25">
        <f>IF('Indicator Date hidden'!BA191="x","x",$AZ$2-'Indicator Date hidden'!BA191)</f>
        <v>0</v>
      </c>
      <c r="BA190">
        <f t="shared" si="25"/>
        <v>12</v>
      </c>
      <c r="BB190" s="26">
        <f t="shared" si="26"/>
        <v>0.25</v>
      </c>
      <c r="BC190">
        <f t="shared" si="27"/>
        <v>6</v>
      </c>
      <c r="BD190" s="26">
        <f t="shared" si="28"/>
        <v>0.8539125638299665</v>
      </c>
      <c r="BE190" s="28">
        <f t="shared" si="29"/>
        <v>0</v>
      </c>
    </row>
    <row r="191" spans="1:57" x14ac:dyDescent="0.35">
      <c r="A191" t="s">
        <v>10432</v>
      </c>
      <c r="B191" s="25">
        <f>IF('Indicator Date hidden'!C192="x","x",$B$2-'Indicator Date hidden'!C192)</f>
        <v>0</v>
      </c>
      <c r="C191" s="25">
        <f>IF('Indicator Date hidden'!D192="x","x",$C$2-'Indicator Date hidden'!D192)</f>
        <v>0</v>
      </c>
      <c r="D191" s="25">
        <f>IF('Indicator Date hidden'!E192="x","x",$D$2-'Indicator Date hidden'!E192)</f>
        <v>0</v>
      </c>
      <c r="E191" s="25">
        <f>IF('Indicator Date hidden'!F192="x","x",$E$2-'Indicator Date hidden'!F192)</f>
        <v>0</v>
      </c>
      <c r="F191" s="25">
        <f>IF('Indicator Date hidden'!G192="x","x",$F$2-'Indicator Date hidden'!G192)</f>
        <v>0</v>
      </c>
      <c r="G191" s="25">
        <f>IF('Indicator Date hidden'!H192="x","x",$G$2-'Indicator Date hidden'!H192)</f>
        <v>0</v>
      </c>
      <c r="H191" s="25">
        <f>IF('Indicator Date hidden'!I192="x","x",$H$2-'Indicator Date hidden'!I192)</f>
        <v>0</v>
      </c>
      <c r="I191" s="25">
        <f>IF('Indicator Date hidden'!J192="x","x",$I$2-'Indicator Date hidden'!J192)</f>
        <v>0</v>
      </c>
      <c r="J191" s="25">
        <f>IF('Indicator Date hidden'!K192="x","x",$J$2-'Indicator Date hidden'!K192)</f>
        <v>0</v>
      </c>
      <c r="K191" s="25">
        <f>IF('Indicator Date hidden'!L192="x","x",$K$2-'Indicator Date hidden'!L192)</f>
        <v>0</v>
      </c>
      <c r="L191" s="25">
        <f>IF('Indicator Date hidden'!M192="x","x",$L$2-'Indicator Date hidden'!M192)</f>
        <v>0</v>
      </c>
      <c r="M191" s="25">
        <f>IF('Indicator Date hidden'!N192="x","x",$M$2-'Indicator Date hidden'!N192)</f>
        <v>0</v>
      </c>
      <c r="N191" s="25">
        <f>IF('Indicator Date hidden'!O192="x","x",$N$2-'Indicator Date hidden'!O192)</f>
        <v>0</v>
      </c>
      <c r="O191" s="25">
        <f>IF('Indicator Date hidden'!P192="x","x",$O$2-'Indicator Date hidden'!P192)</f>
        <v>0</v>
      </c>
      <c r="P191" s="25">
        <f>IF('Indicator Date hidden'!Q192="x","x",$P$2-'Indicator Date hidden'!Q192)</f>
        <v>0</v>
      </c>
      <c r="Q191" s="25">
        <f>IF('Indicator Date hidden'!R192="x","x",$Q$2-'Indicator Date hidden'!R192)</f>
        <v>1</v>
      </c>
      <c r="R191" s="25">
        <f>IF('Indicator Date hidden'!S192="x","x",$R$2-'Indicator Date hidden'!S192)</f>
        <v>0</v>
      </c>
      <c r="S191" s="25">
        <f>IF('Indicator Date hidden'!T192="x","x",$S$2-'Indicator Date hidden'!T192)</f>
        <v>0</v>
      </c>
      <c r="T191" s="25">
        <f>IF('Indicator Date hidden'!U192="x","x",$T$2-'Indicator Date hidden'!U192)</f>
        <v>0</v>
      </c>
      <c r="U191" s="25" t="str">
        <f>IF('Indicator Date hidden'!V192="x","x",$U$2-'Indicator Date hidden'!V192)</f>
        <v>x</v>
      </c>
      <c r="V191" s="25">
        <f>IF('Indicator Date hidden'!W192="x","x",$V$2-'Indicator Date hidden'!W192)</f>
        <v>0</v>
      </c>
      <c r="W191" s="25">
        <f>IF('Indicator Date hidden'!X192="x","x",$W$2-'Indicator Date hidden'!X192)</f>
        <v>1</v>
      </c>
      <c r="X191" s="25">
        <f>IF('Indicator Date hidden'!Y192="x","x",$X$2-'Indicator Date hidden'!Y192)</f>
        <v>4</v>
      </c>
      <c r="Y191" s="25">
        <f>IF('Indicator Date hidden'!Z192="x","x",$Y$2-'Indicator Date hidden'!Z192)</f>
        <v>0</v>
      </c>
      <c r="Z191" s="25">
        <f>IF('Indicator Date hidden'!AA192="x","x",$Z$2-'Indicator Date hidden'!AA192)</f>
        <v>0</v>
      </c>
      <c r="AA191" s="25">
        <f>IF('Indicator Date hidden'!AB192="x","x",$AA$2-'Indicator Date hidden'!AB192)</f>
        <v>0</v>
      </c>
      <c r="AB191" s="25">
        <f>IF('Indicator Date hidden'!AC192="x","x",$AB$2-'Indicator Date hidden'!AC192)</f>
        <v>0</v>
      </c>
      <c r="AC191" s="25">
        <f>IF('Indicator Date hidden'!AD192="x","x",$AC$2-'Indicator Date hidden'!AD192)</f>
        <v>0</v>
      </c>
      <c r="AD191" s="25">
        <f>IF('Indicator Date hidden'!AE192="x","x",$AD$2-'Indicator Date hidden'!AE192)</f>
        <v>0</v>
      </c>
      <c r="AE191" s="25">
        <f>IF('Indicator Date hidden'!AF192="x","x",$AE$2-'Indicator Date hidden'!AF192)</f>
        <v>0</v>
      </c>
      <c r="AF191" s="25">
        <f>IF('Indicator Date hidden'!AG192="x","x",$AF$2-'Indicator Date hidden'!AG192)</f>
        <v>8</v>
      </c>
      <c r="AG191" s="25">
        <f>IF('Indicator Date hidden'!AH192="x","x",$AG$2-'Indicator Date hidden'!AH192)</f>
        <v>0</v>
      </c>
      <c r="AH191" s="25">
        <f>IF('Indicator Date hidden'!AI192="x","x",$AH$2-'Indicator Date hidden'!AI192)</f>
        <v>0</v>
      </c>
      <c r="AI191" s="25">
        <f>IF('Indicator Date hidden'!AJ192="x","x",$AI$2-'Indicator Date hidden'!AJ192)</f>
        <v>0</v>
      </c>
      <c r="AJ191" s="25">
        <f>IF('Indicator Date hidden'!AK192="x","x",$AJ$2-'Indicator Date hidden'!AK192)</f>
        <v>0</v>
      </c>
      <c r="AK191" s="25">
        <f>IF('Indicator Date hidden'!AL192="x","x",$AK$2-'Indicator Date hidden'!AL192)</f>
        <v>0</v>
      </c>
      <c r="AL191" s="25">
        <f>IF('Indicator Date hidden'!AM192="x","x",$AL$2-'Indicator Date hidden'!AM192)</f>
        <v>0</v>
      </c>
      <c r="AM191" s="25">
        <f>IF('Indicator Date hidden'!AN192="x","x",$AM$2-'Indicator Date hidden'!AN192)</f>
        <v>0</v>
      </c>
      <c r="AN191" s="25">
        <f>IF('Indicator Date hidden'!AO192="x","x",$AN$2-'Indicator Date hidden'!AO192)</f>
        <v>0</v>
      </c>
      <c r="AO191" s="25">
        <f>IF('Indicator Date hidden'!AP192="x","x",$AO$2-'Indicator Date hidden'!AP192)</f>
        <v>1</v>
      </c>
      <c r="AP191" s="25">
        <f>IF('Indicator Date hidden'!AQ192="x","x",$AP$2-'Indicator Date hidden'!AQ192)</f>
        <v>1</v>
      </c>
      <c r="AQ191" s="25">
        <f>IF('Indicator Date hidden'!AR192="x","x",$AQ$2-'Indicator Date hidden'!AR192)</f>
        <v>0</v>
      </c>
      <c r="AR191" s="25">
        <f>IF('Indicator Date hidden'!AS192="x","x",$AR$2-'Indicator Date hidden'!AS192)</f>
        <v>0</v>
      </c>
      <c r="AS191" s="25">
        <f>IF('Indicator Date hidden'!AT192="x","x",$AS$2-'Indicator Date hidden'!AT192)</f>
        <v>0</v>
      </c>
      <c r="AT191" s="25">
        <f>IF('Indicator Date hidden'!AU192="x","x",$AT$2-'Indicator Date hidden'!AU192)</f>
        <v>0</v>
      </c>
      <c r="AU191" s="25">
        <f>IF('Indicator Date hidden'!AV192="x","x",$AU$2-'Indicator Date hidden'!AV192)</f>
        <v>1</v>
      </c>
      <c r="AV191" s="25">
        <f>IF('Indicator Date hidden'!AW192="x","x",$AV$2-'Indicator Date hidden'!AW192)</f>
        <v>0</v>
      </c>
      <c r="AW191" s="25">
        <f>IF('Indicator Date hidden'!AX192="x","x",$AW$2-'Indicator Date hidden'!AX192)</f>
        <v>0</v>
      </c>
      <c r="AX191" s="25">
        <f>IF('Indicator Date hidden'!AY192="x","x",$AX$2-'Indicator Date hidden'!AY192)</f>
        <v>0</v>
      </c>
      <c r="AY191" s="25">
        <f>IF('Indicator Date hidden'!AZ192="x","x",$AY$2-'Indicator Date hidden'!AZ192)</f>
        <v>3</v>
      </c>
      <c r="AZ191" s="25">
        <f>IF('Indicator Date hidden'!BA192="x","x",$AZ$2-'Indicator Date hidden'!BA192)</f>
        <v>3</v>
      </c>
      <c r="BA191">
        <f t="shared" si="25"/>
        <v>23</v>
      </c>
      <c r="BB191" s="26">
        <f t="shared" si="26"/>
        <v>0.46</v>
      </c>
      <c r="BC191">
        <f t="shared" si="27"/>
        <v>9</v>
      </c>
      <c r="BD191" s="26">
        <f t="shared" si="28"/>
        <v>1.3595587519485872</v>
      </c>
      <c r="BE191" s="28">
        <f t="shared" si="29"/>
        <v>0</v>
      </c>
    </row>
    <row r="192" spans="1:57" x14ac:dyDescent="0.35">
      <c r="A192" t="s">
        <v>10435</v>
      </c>
      <c r="B192" s="25">
        <f>IF('Indicator Date hidden'!C193="x","x",$B$2-'Indicator Date hidden'!C193)</f>
        <v>0</v>
      </c>
      <c r="C192" s="25">
        <f>IF('Indicator Date hidden'!D193="x","x",$C$2-'Indicator Date hidden'!D193)</f>
        <v>0</v>
      </c>
      <c r="D192" s="25">
        <f>IF('Indicator Date hidden'!E193="x","x",$D$2-'Indicator Date hidden'!E193)</f>
        <v>0</v>
      </c>
      <c r="E192" s="25">
        <f>IF('Indicator Date hidden'!F193="x","x",$E$2-'Indicator Date hidden'!F193)</f>
        <v>0</v>
      </c>
      <c r="F192" s="25">
        <f>IF('Indicator Date hidden'!G193="x","x",$F$2-'Indicator Date hidden'!G193)</f>
        <v>0</v>
      </c>
      <c r="G192" s="25">
        <f>IF('Indicator Date hidden'!H193="x","x",$G$2-'Indicator Date hidden'!H193)</f>
        <v>0</v>
      </c>
      <c r="H192" s="25">
        <f>IF('Indicator Date hidden'!I193="x","x",$H$2-'Indicator Date hidden'!I193)</f>
        <v>0</v>
      </c>
      <c r="I192" s="25">
        <f>IF('Indicator Date hidden'!J193="x","x",$I$2-'Indicator Date hidden'!J193)</f>
        <v>0</v>
      </c>
      <c r="J192" s="25">
        <f>IF('Indicator Date hidden'!K193="x","x",$J$2-'Indicator Date hidden'!K193)</f>
        <v>0</v>
      </c>
      <c r="K192" s="25">
        <f>IF('Indicator Date hidden'!L193="x","x",$K$2-'Indicator Date hidden'!L193)</f>
        <v>0</v>
      </c>
      <c r="L192" s="25">
        <f>IF('Indicator Date hidden'!M193="x","x",$L$2-'Indicator Date hidden'!M193)</f>
        <v>0</v>
      </c>
      <c r="M192" s="25">
        <f>IF('Indicator Date hidden'!N193="x","x",$M$2-'Indicator Date hidden'!N193)</f>
        <v>0</v>
      </c>
      <c r="N192" s="25">
        <f>IF('Indicator Date hidden'!O193="x","x",$N$2-'Indicator Date hidden'!O193)</f>
        <v>0</v>
      </c>
      <c r="O192" s="25">
        <f>IF('Indicator Date hidden'!P193="x","x",$O$2-'Indicator Date hidden'!P193)</f>
        <v>0</v>
      </c>
      <c r="P192" s="25">
        <f>IF('Indicator Date hidden'!Q193="x","x",$P$2-'Indicator Date hidden'!Q193)</f>
        <v>0</v>
      </c>
      <c r="Q192" s="25">
        <f>IF('Indicator Date hidden'!R193="x","x",$Q$2-'Indicator Date hidden'!R193)</f>
        <v>0</v>
      </c>
      <c r="R192" s="25">
        <f>IF('Indicator Date hidden'!S193="x","x",$R$2-'Indicator Date hidden'!S193)</f>
        <v>0</v>
      </c>
      <c r="S192" s="25">
        <f>IF('Indicator Date hidden'!T193="x","x",$S$2-'Indicator Date hidden'!T193)</f>
        <v>0</v>
      </c>
      <c r="T192" s="25">
        <f>IF('Indicator Date hidden'!U193="x","x",$T$2-'Indicator Date hidden'!U193)</f>
        <v>0</v>
      </c>
      <c r="U192" s="25">
        <f>IF('Indicator Date hidden'!V193="x","x",$U$2-'Indicator Date hidden'!V193)</f>
        <v>0</v>
      </c>
      <c r="V192" s="25">
        <f>IF('Indicator Date hidden'!W193="x","x",$V$2-'Indicator Date hidden'!W193)</f>
        <v>0</v>
      </c>
      <c r="W192" s="25">
        <f>IF('Indicator Date hidden'!X193="x","x",$W$2-'Indicator Date hidden'!X193)</f>
        <v>1</v>
      </c>
      <c r="X192" s="25">
        <f>IF('Indicator Date hidden'!Y193="x","x",$X$2-'Indicator Date hidden'!Y193)</f>
        <v>2</v>
      </c>
      <c r="Y192" s="25">
        <f>IF('Indicator Date hidden'!Z193="x","x",$Y$2-'Indicator Date hidden'!Z193)</f>
        <v>0</v>
      </c>
      <c r="Z192" s="25">
        <f>IF('Indicator Date hidden'!AA193="x","x",$Z$2-'Indicator Date hidden'!AA193)</f>
        <v>0</v>
      </c>
      <c r="AA192" s="25">
        <f>IF('Indicator Date hidden'!AB193="x","x",$AA$2-'Indicator Date hidden'!AB193)</f>
        <v>0</v>
      </c>
      <c r="AB192" s="25">
        <f>IF('Indicator Date hidden'!AC193="x","x",$AB$2-'Indicator Date hidden'!AC193)</f>
        <v>0</v>
      </c>
      <c r="AC192" s="25">
        <f>IF('Indicator Date hidden'!AD193="x","x",$AC$2-'Indicator Date hidden'!AD193)</f>
        <v>0</v>
      </c>
      <c r="AD192" s="25">
        <f>IF('Indicator Date hidden'!AE193="x","x",$AD$2-'Indicator Date hidden'!AE193)</f>
        <v>0</v>
      </c>
      <c r="AE192" s="25">
        <f>IF('Indicator Date hidden'!AF193="x","x",$AE$2-'Indicator Date hidden'!AF193)</f>
        <v>0</v>
      </c>
      <c r="AF192" s="25">
        <f>IF('Indicator Date hidden'!AG193="x","x",$AF$2-'Indicator Date hidden'!AG193)</f>
        <v>3</v>
      </c>
      <c r="AG192" s="25">
        <f>IF('Indicator Date hidden'!AH193="x","x",$AG$2-'Indicator Date hidden'!AH193)</f>
        <v>0</v>
      </c>
      <c r="AH192" s="25">
        <f>IF('Indicator Date hidden'!AI193="x","x",$AH$2-'Indicator Date hidden'!AI193)</f>
        <v>0</v>
      </c>
      <c r="AI192" s="25">
        <f>IF('Indicator Date hidden'!AJ193="x","x",$AI$2-'Indicator Date hidden'!AJ193)</f>
        <v>0</v>
      </c>
      <c r="AJ192" s="25" t="str">
        <f>IF('Indicator Date hidden'!AK193="x","x",$AJ$2-'Indicator Date hidden'!AK193)</f>
        <v>x</v>
      </c>
      <c r="AK192" s="25">
        <f>IF('Indicator Date hidden'!AL193="x","x",$AK$2-'Indicator Date hidden'!AL193)</f>
        <v>1</v>
      </c>
      <c r="AL192" s="25">
        <f>IF('Indicator Date hidden'!AM193="x","x",$AL$2-'Indicator Date hidden'!AM193)</f>
        <v>0</v>
      </c>
      <c r="AM192" s="25">
        <f>IF('Indicator Date hidden'!AN193="x","x",$AM$2-'Indicator Date hidden'!AN193)</f>
        <v>0</v>
      </c>
      <c r="AN192" s="25">
        <f>IF('Indicator Date hidden'!AO193="x","x",$AN$2-'Indicator Date hidden'!AO193)</f>
        <v>0</v>
      </c>
      <c r="AO192" s="25">
        <f>IF('Indicator Date hidden'!AP193="x","x",$AO$2-'Indicator Date hidden'!AP193)</f>
        <v>1</v>
      </c>
      <c r="AP192" s="25">
        <f>IF('Indicator Date hidden'!AQ193="x","x",$AP$2-'Indicator Date hidden'!AQ193)</f>
        <v>1</v>
      </c>
      <c r="AQ192" s="25">
        <f>IF('Indicator Date hidden'!AR193="x","x",$AQ$2-'Indicator Date hidden'!AR193)</f>
        <v>6</v>
      </c>
      <c r="AR192" s="25">
        <f>IF('Indicator Date hidden'!AS193="x","x",$AR$2-'Indicator Date hidden'!AS193)</f>
        <v>0</v>
      </c>
      <c r="AS192" s="25">
        <f>IF('Indicator Date hidden'!AT193="x","x",$AS$2-'Indicator Date hidden'!AT193)</f>
        <v>0</v>
      </c>
      <c r="AT192" s="25">
        <f>IF('Indicator Date hidden'!AU193="x","x",$AT$2-'Indicator Date hidden'!AU193)</f>
        <v>0</v>
      </c>
      <c r="AU192" s="25">
        <f>IF('Indicator Date hidden'!AV193="x","x",$AU$2-'Indicator Date hidden'!AV193)</f>
        <v>7</v>
      </c>
      <c r="AV192" s="25">
        <f>IF('Indicator Date hidden'!AW193="x","x",$AV$2-'Indicator Date hidden'!AW193)</f>
        <v>0</v>
      </c>
      <c r="AW192" s="25">
        <f>IF('Indicator Date hidden'!AX193="x","x",$AW$2-'Indicator Date hidden'!AX193)</f>
        <v>0</v>
      </c>
      <c r="AX192" s="25">
        <f>IF('Indicator Date hidden'!AY193="x","x",$AX$2-'Indicator Date hidden'!AY193)</f>
        <v>0</v>
      </c>
      <c r="AY192" s="25">
        <f>IF('Indicator Date hidden'!AZ193="x","x",$AY$2-'Indicator Date hidden'!AZ193)</f>
        <v>0</v>
      </c>
      <c r="AZ192" s="25">
        <f>IF('Indicator Date hidden'!BA193="x","x",$AZ$2-'Indicator Date hidden'!BA193)</f>
        <v>0</v>
      </c>
      <c r="BA192">
        <f t="shared" si="25"/>
        <v>22</v>
      </c>
      <c r="BB192" s="26">
        <f t="shared" si="26"/>
        <v>0.44</v>
      </c>
      <c r="BC192">
        <f t="shared" si="27"/>
        <v>8</v>
      </c>
      <c r="BD192" s="26">
        <f t="shared" si="28"/>
        <v>1.3588230201170424</v>
      </c>
      <c r="BE192" s="28">
        <f t="shared" si="29"/>
        <v>0</v>
      </c>
    </row>
    <row r="193" spans="1:57" x14ac:dyDescent="0.35">
      <c r="A193" t="s">
        <v>10436</v>
      </c>
      <c r="B193" s="25">
        <f>IF('Indicator Date hidden'!C194="x","x",$B$2-'Indicator Date hidden'!C194)</f>
        <v>0</v>
      </c>
      <c r="C193" s="25">
        <f>IF('Indicator Date hidden'!D194="x","x",$C$2-'Indicator Date hidden'!D194)</f>
        <v>0</v>
      </c>
      <c r="D193" s="25">
        <f>IF('Indicator Date hidden'!E194="x","x",$D$2-'Indicator Date hidden'!E194)</f>
        <v>0</v>
      </c>
      <c r="E193" s="25">
        <f>IF('Indicator Date hidden'!F194="x","x",$E$2-'Indicator Date hidden'!F194)</f>
        <v>0</v>
      </c>
      <c r="F193" s="25">
        <f>IF('Indicator Date hidden'!G194="x","x",$F$2-'Indicator Date hidden'!G194)</f>
        <v>0</v>
      </c>
      <c r="G193" s="25">
        <f>IF('Indicator Date hidden'!H194="x","x",$G$2-'Indicator Date hidden'!H194)</f>
        <v>0</v>
      </c>
      <c r="H193" s="25">
        <f>IF('Indicator Date hidden'!I194="x","x",$H$2-'Indicator Date hidden'!I194)</f>
        <v>0</v>
      </c>
      <c r="I193" s="25">
        <f>IF('Indicator Date hidden'!J194="x","x",$I$2-'Indicator Date hidden'!J194)</f>
        <v>0</v>
      </c>
      <c r="J193" s="25">
        <f>IF('Indicator Date hidden'!K194="x","x",$J$2-'Indicator Date hidden'!K194)</f>
        <v>0</v>
      </c>
      <c r="K193" s="25">
        <f>IF('Indicator Date hidden'!L194="x","x",$K$2-'Indicator Date hidden'!L194)</f>
        <v>0</v>
      </c>
      <c r="L193" s="25">
        <f>IF('Indicator Date hidden'!M194="x","x",$L$2-'Indicator Date hidden'!M194)</f>
        <v>0</v>
      </c>
      <c r="M193" s="25">
        <f>IF('Indicator Date hidden'!N194="x","x",$M$2-'Indicator Date hidden'!N194)</f>
        <v>0</v>
      </c>
      <c r="N193" s="25">
        <f>IF('Indicator Date hidden'!O194="x","x",$N$2-'Indicator Date hidden'!O194)</f>
        <v>0</v>
      </c>
      <c r="O193" s="25">
        <f>IF('Indicator Date hidden'!P194="x","x",$O$2-'Indicator Date hidden'!P194)</f>
        <v>0</v>
      </c>
      <c r="P193" s="25">
        <f>IF('Indicator Date hidden'!Q194="x","x",$P$2-'Indicator Date hidden'!Q194)</f>
        <v>0</v>
      </c>
      <c r="Q193" s="25">
        <f>IF('Indicator Date hidden'!R194="x","x",$Q$2-'Indicator Date hidden'!R194)</f>
        <v>0</v>
      </c>
      <c r="R193" s="25">
        <f>IF('Indicator Date hidden'!S194="x","x",$R$2-'Indicator Date hidden'!S194)</f>
        <v>0</v>
      </c>
      <c r="S193" s="25">
        <f>IF('Indicator Date hidden'!T194="x","x",$S$2-'Indicator Date hidden'!T194)</f>
        <v>0</v>
      </c>
      <c r="T193" s="25">
        <f>IF('Indicator Date hidden'!U194="x","x",$T$2-'Indicator Date hidden'!U194)</f>
        <v>0</v>
      </c>
      <c r="U193" s="25">
        <f>IF('Indicator Date hidden'!V194="x","x",$U$2-'Indicator Date hidden'!V194)</f>
        <v>0</v>
      </c>
      <c r="V193" s="25">
        <f>IF('Indicator Date hidden'!W194="x","x",$V$2-'Indicator Date hidden'!W194)</f>
        <v>0</v>
      </c>
      <c r="W193" s="25">
        <f>IF('Indicator Date hidden'!X194="x","x",$W$2-'Indicator Date hidden'!X194)</f>
        <v>0</v>
      </c>
      <c r="X193" s="25">
        <f>IF('Indicator Date hidden'!Y194="x","x",$X$2-'Indicator Date hidden'!Y194)</f>
        <v>3</v>
      </c>
      <c r="Y193" s="25">
        <f>IF('Indicator Date hidden'!Z194="x","x",$Y$2-'Indicator Date hidden'!Z194)</f>
        <v>0</v>
      </c>
      <c r="Z193" s="25">
        <f>IF('Indicator Date hidden'!AA194="x","x",$Z$2-'Indicator Date hidden'!AA194)</f>
        <v>0</v>
      </c>
      <c r="AA193" s="25">
        <f>IF('Indicator Date hidden'!AB194="x","x",$AA$2-'Indicator Date hidden'!AB194)</f>
        <v>0</v>
      </c>
      <c r="AB193" s="25">
        <f>IF('Indicator Date hidden'!AC194="x","x",$AB$2-'Indicator Date hidden'!AC194)</f>
        <v>0</v>
      </c>
      <c r="AC193" s="25">
        <f>IF('Indicator Date hidden'!AD194="x","x",$AC$2-'Indicator Date hidden'!AD194)</f>
        <v>0</v>
      </c>
      <c r="AD193" s="25">
        <f>IF('Indicator Date hidden'!AE194="x","x",$AD$2-'Indicator Date hidden'!AE194)</f>
        <v>0</v>
      </c>
      <c r="AE193" s="25">
        <f>IF('Indicator Date hidden'!AF194="x","x",$AE$2-'Indicator Date hidden'!AF194)</f>
        <v>0</v>
      </c>
      <c r="AF193" s="25" t="str">
        <f>IF('Indicator Date hidden'!AG194="x","x",$AF$2-'Indicator Date hidden'!AG194)</f>
        <v>x</v>
      </c>
      <c r="AG193" s="25">
        <f>IF('Indicator Date hidden'!AH194="x","x",$AG$2-'Indicator Date hidden'!AH194)</f>
        <v>0</v>
      </c>
      <c r="AH193" s="25">
        <f>IF('Indicator Date hidden'!AI194="x","x",$AH$2-'Indicator Date hidden'!AI194)</f>
        <v>0</v>
      </c>
      <c r="AI193" s="25">
        <f>IF('Indicator Date hidden'!AJ194="x","x",$AI$2-'Indicator Date hidden'!AJ194)</f>
        <v>0</v>
      </c>
      <c r="AJ193" s="25">
        <f>IF('Indicator Date hidden'!AK194="x","x",$AJ$2-'Indicator Date hidden'!AK194)</f>
        <v>1</v>
      </c>
      <c r="AK193" s="25">
        <f>IF('Indicator Date hidden'!AL194="x","x",$AK$2-'Indicator Date hidden'!AL194)</f>
        <v>1</v>
      </c>
      <c r="AL193" s="25">
        <f>IF('Indicator Date hidden'!AM194="x","x",$AL$2-'Indicator Date hidden'!AM194)</f>
        <v>0</v>
      </c>
      <c r="AM193" s="25">
        <f>IF('Indicator Date hidden'!AN194="x","x",$AM$2-'Indicator Date hidden'!AN194)</f>
        <v>0</v>
      </c>
      <c r="AN193" s="25">
        <f>IF('Indicator Date hidden'!AO194="x","x",$AN$2-'Indicator Date hidden'!AO194)</f>
        <v>0</v>
      </c>
      <c r="AO193" s="25" t="str">
        <f>IF('Indicator Date hidden'!AP194="x","x",$AO$2-'Indicator Date hidden'!AP194)</f>
        <v>x</v>
      </c>
      <c r="AP193" s="25" t="str">
        <f>IF('Indicator Date hidden'!AQ194="x","x",$AP$2-'Indicator Date hidden'!AQ194)</f>
        <v>x</v>
      </c>
      <c r="AQ193" s="25">
        <f>IF('Indicator Date hidden'!AR194="x","x",$AQ$2-'Indicator Date hidden'!AR194)</f>
        <v>0</v>
      </c>
      <c r="AR193" s="25">
        <f>IF('Indicator Date hidden'!AS194="x","x",$AR$2-'Indicator Date hidden'!AS194)</f>
        <v>0</v>
      </c>
      <c r="AS193" s="25">
        <f>IF('Indicator Date hidden'!AT194="x","x",$AS$2-'Indicator Date hidden'!AT194)</f>
        <v>0</v>
      </c>
      <c r="AT193" s="25">
        <f>IF('Indicator Date hidden'!AU194="x","x",$AT$2-'Indicator Date hidden'!AU194)</f>
        <v>0</v>
      </c>
      <c r="AU193" s="25">
        <f>IF('Indicator Date hidden'!AV194="x","x",$AU$2-'Indicator Date hidden'!AV194)</f>
        <v>3</v>
      </c>
      <c r="AV193" s="25">
        <f>IF('Indicator Date hidden'!AW194="x","x",$AV$2-'Indicator Date hidden'!AW194)</f>
        <v>0</v>
      </c>
      <c r="AW193" s="25">
        <f>IF('Indicator Date hidden'!AX194="x","x",$AW$2-'Indicator Date hidden'!AX194)</f>
        <v>0</v>
      </c>
      <c r="AX193" s="25">
        <f>IF('Indicator Date hidden'!AY194="x","x",$AX$2-'Indicator Date hidden'!AY194)</f>
        <v>0</v>
      </c>
      <c r="AY193" s="25">
        <f>IF('Indicator Date hidden'!AZ194="x","x",$AY$2-'Indicator Date hidden'!AZ194)</f>
        <v>0</v>
      </c>
      <c r="AZ193" s="25">
        <f>IF('Indicator Date hidden'!BA194="x","x",$AZ$2-'Indicator Date hidden'!BA194)</f>
        <v>0</v>
      </c>
      <c r="BA193">
        <f t="shared" si="25"/>
        <v>8</v>
      </c>
      <c r="BB193" s="26">
        <f t="shared" si="26"/>
        <v>0.16666666666666666</v>
      </c>
      <c r="BC193">
        <f t="shared" si="27"/>
        <v>4</v>
      </c>
      <c r="BD193" s="26">
        <f t="shared" si="28"/>
        <v>0.62360956446232352</v>
      </c>
      <c r="BE193" s="28">
        <f t="shared" si="29"/>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BB192"/>
  <sheetViews>
    <sheetView workbookViewId="0"/>
  </sheetViews>
  <sheetFormatPr defaultColWidth="9.453125" defaultRowHeight="14.5" x14ac:dyDescent="0.35"/>
  <cols>
    <col min="2" max="52" width="5" bestFit="1" customWidth="1"/>
  </cols>
  <sheetData>
    <row r="1" spans="1:54" ht="276" customHeight="1" x14ac:dyDescent="0.35">
      <c r="A1" t="s">
        <v>9971</v>
      </c>
      <c r="B1" s="24" t="s">
        <v>11319</v>
      </c>
      <c r="C1" s="24" t="s">
        <v>11320</v>
      </c>
      <c r="D1" s="24" t="s">
        <v>11321</v>
      </c>
      <c r="E1" s="24" t="s">
        <v>11322</v>
      </c>
      <c r="F1" s="24" t="s">
        <v>11323</v>
      </c>
      <c r="G1" s="24" t="s">
        <v>11324</v>
      </c>
      <c r="H1" s="24" t="s">
        <v>11325</v>
      </c>
      <c r="I1" s="24" t="s">
        <v>11326</v>
      </c>
      <c r="J1" s="24" t="s">
        <v>11327</v>
      </c>
      <c r="K1" s="24" t="s">
        <v>11328</v>
      </c>
      <c r="L1" s="24" t="s">
        <v>11329</v>
      </c>
      <c r="M1" s="24" t="s">
        <v>11330</v>
      </c>
      <c r="N1" s="24" t="s">
        <v>11331</v>
      </c>
      <c r="O1" s="24" t="s">
        <v>11332</v>
      </c>
      <c r="P1" s="24" t="s">
        <v>11333</v>
      </c>
      <c r="Q1" s="24" t="s">
        <v>11334</v>
      </c>
      <c r="R1" s="24" t="s">
        <v>11335</v>
      </c>
      <c r="S1" s="24" t="s">
        <v>11336</v>
      </c>
      <c r="T1" s="24" t="s">
        <v>11336</v>
      </c>
      <c r="U1" s="24" t="s">
        <v>11337</v>
      </c>
      <c r="V1" s="24" t="s">
        <v>11338</v>
      </c>
      <c r="W1" s="24" t="s">
        <v>11339</v>
      </c>
      <c r="X1" s="24" t="s">
        <v>11340</v>
      </c>
      <c r="Y1" s="24" t="s">
        <v>11341</v>
      </c>
      <c r="Z1" s="24" t="s">
        <v>11342</v>
      </c>
      <c r="AA1" s="24" t="s">
        <v>11343</v>
      </c>
      <c r="AB1" s="24" t="s">
        <v>11344</v>
      </c>
      <c r="AC1" s="24" t="s">
        <v>11345</v>
      </c>
      <c r="AD1" s="24" t="s">
        <v>11346</v>
      </c>
      <c r="AE1" s="24" t="s">
        <v>10116</v>
      </c>
      <c r="AF1" s="24" t="s">
        <v>10032</v>
      </c>
      <c r="AG1" s="24" t="s">
        <v>11347</v>
      </c>
      <c r="AH1" s="24" t="s">
        <v>11347</v>
      </c>
      <c r="AI1" s="24" t="s">
        <v>11347</v>
      </c>
      <c r="AJ1" s="24" t="s">
        <v>11348</v>
      </c>
      <c r="AK1" s="24" t="s">
        <v>11349</v>
      </c>
      <c r="AL1" s="24" t="s">
        <v>11350</v>
      </c>
      <c r="AM1" s="24" t="s">
        <v>11351</v>
      </c>
      <c r="AN1" s="24" t="s">
        <v>11352</v>
      </c>
      <c r="AO1" s="24" t="s">
        <v>11353</v>
      </c>
      <c r="AP1" s="24" t="s">
        <v>11354</v>
      </c>
      <c r="AQ1" s="24" t="s">
        <v>11355</v>
      </c>
      <c r="AR1" s="24" t="s">
        <v>11356</v>
      </c>
      <c r="AS1" s="24" t="s">
        <v>11357</v>
      </c>
      <c r="AT1" s="24" t="s">
        <v>11358</v>
      </c>
      <c r="AU1" s="24" t="s">
        <v>11359</v>
      </c>
      <c r="AV1" s="24" t="s">
        <v>11360</v>
      </c>
      <c r="AW1" s="24" t="s">
        <v>11361</v>
      </c>
      <c r="AX1" s="24" t="s">
        <v>11362</v>
      </c>
      <c r="AY1" s="24" t="s">
        <v>11363</v>
      </c>
      <c r="AZ1" s="24" t="s">
        <v>11364</v>
      </c>
      <c r="BA1" s="24" t="s">
        <v>11390</v>
      </c>
      <c r="BB1" s="24" t="s">
        <v>11391</v>
      </c>
    </row>
    <row r="2" spans="1:54" x14ac:dyDescent="0.35">
      <c r="A2" t="s">
        <v>10134</v>
      </c>
      <c r="B2" s="25" t="e">
        <f>IF('Crisis Indicator Data'!#REF!="No Data",1,IF(#REF!&lt;&gt;"",1,0))</f>
        <v>#REF!</v>
      </c>
      <c r="C2" s="25" t="e">
        <f>IF('Crisis Indicator Data'!#REF!="No Data",1,IF(#REF!&lt;&gt;"",1,0))</f>
        <v>#REF!</v>
      </c>
      <c r="D2" s="25" t="e">
        <f>IF('Crisis Indicator Data'!#REF!="No Data",1,IF(#REF!&lt;&gt;"",1,0))</f>
        <v>#REF!</v>
      </c>
      <c r="E2" s="25" t="e">
        <f>IF('Crisis Indicator Data'!#REF!="No Data",1,IF(#REF!&lt;&gt;"",1,0))</f>
        <v>#REF!</v>
      </c>
      <c r="F2" s="25" t="e">
        <f>IF('Crisis Indicator Data'!#REF!="No Data",1,IF(#REF!&lt;&gt;"",1,0))</f>
        <v>#REF!</v>
      </c>
      <c r="G2" s="25" t="e">
        <f>IF('Crisis Indicator Data'!#REF!="No Data",1,IF(#REF!&lt;&gt;"",1,0))</f>
        <v>#REF!</v>
      </c>
      <c r="H2" s="25" t="e">
        <f>IF('Crisis Indicator Data'!#REF!="No Data",1,IF(#REF!&lt;&gt;"",1,0))</f>
        <v>#REF!</v>
      </c>
      <c r="I2" s="25" t="e">
        <f>IF('Crisis Indicator Data'!#REF!="No Data",1,IF(#REF!&lt;&gt;"",1,0))</f>
        <v>#REF!</v>
      </c>
      <c r="J2" s="25" t="e">
        <f>IF('Crisis Indicator Data'!#REF!="No Data",1,IF(#REF!&lt;&gt;"",1,0))</f>
        <v>#REF!</v>
      </c>
      <c r="K2" s="25" t="e">
        <f>IF('Crisis Indicator Data'!#REF!="No Data",1,IF(#REF!&lt;&gt;"",1,0))</f>
        <v>#REF!</v>
      </c>
      <c r="L2" s="25" t="e">
        <f>IF('Crisis Indicator Data'!#REF!="No Data",1,IF(#REF!&lt;&gt;"",1,0))</f>
        <v>#REF!</v>
      </c>
      <c r="M2" s="25" t="e">
        <f>IF('Crisis Indicator Data'!#REF!="No Data",1,IF(#REF!&lt;&gt;"",1,0))</f>
        <v>#REF!</v>
      </c>
      <c r="N2" s="25" t="e">
        <f>IF('Crisis Indicator Data'!#REF!="No Data",1,IF(#REF!&lt;&gt;"",1,0))</f>
        <v>#REF!</v>
      </c>
      <c r="O2" s="25" t="e">
        <f>IF('Crisis Indicator Data'!#REF!="No Data",1,IF(#REF!&lt;&gt;"",1,0))</f>
        <v>#REF!</v>
      </c>
      <c r="P2" s="25" t="e">
        <f>IF('Crisis Indicator Data'!#REF!="No Data",1,IF(#REF!&lt;&gt;"",1,0))</f>
        <v>#REF!</v>
      </c>
      <c r="Q2" s="25" t="e">
        <f>IF('Crisis Indicator Data'!#REF!="No Data",1,IF(#REF!&lt;&gt;"",1,0))</f>
        <v>#REF!</v>
      </c>
      <c r="R2" s="25" t="e">
        <f>IF('Crisis Indicator Data'!#REF!="No Data",1,IF(#REF!&lt;&gt;"",1,0))</f>
        <v>#REF!</v>
      </c>
      <c r="S2" s="25" t="e">
        <f>IF('Crisis Indicator Data'!#REF!="No Data",1,IF(#REF!&lt;&gt;"",1,0))</f>
        <v>#REF!</v>
      </c>
      <c r="T2" s="25" t="e">
        <f>IF('Crisis Indicator Data'!#REF!="No Data",1,IF(#REF!&lt;&gt;"",1,0))</f>
        <v>#REF!</v>
      </c>
      <c r="U2" s="25" t="e">
        <f>IF('Crisis Indicator Data'!#REF!="No Data",1,IF(#REF!&lt;&gt;"",1,0))</f>
        <v>#REF!</v>
      </c>
      <c r="V2" s="25" t="e">
        <f>IF('Crisis Indicator Data'!#REF!="No Data",1,IF(#REF!&lt;&gt;"",1,0))</f>
        <v>#REF!</v>
      </c>
      <c r="W2" s="25" t="e">
        <f>IF('Crisis Indicator Data'!#REF!="No Data",1,IF(#REF!&lt;&gt;"",1,0))</f>
        <v>#REF!</v>
      </c>
      <c r="X2" s="25" t="e">
        <f>IF('Crisis Indicator Data'!#REF!="No Data",1,IF(#REF!&lt;&gt;"",1,0))</f>
        <v>#REF!</v>
      </c>
      <c r="Y2" s="25" t="e">
        <f>IF('Crisis Indicator Data'!#REF!="No Data",1,IF(#REF!&lt;&gt;"",1,0))</f>
        <v>#REF!</v>
      </c>
      <c r="Z2" s="25" t="e">
        <f>IF('Crisis Indicator Data'!#REF!="No Data",1,IF(#REF!&lt;&gt;"",1,0))</f>
        <v>#REF!</v>
      </c>
      <c r="AA2" s="25" t="e">
        <f>IF('Crisis Indicator Data'!#REF!="No Data",1,IF(#REF!&lt;&gt;"",1,0))</f>
        <v>#REF!</v>
      </c>
      <c r="AB2" s="25" t="e">
        <f>IF('Crisis Indicator Data'!#REF!="No Data",1,IF(#REF!&lt;&gt;"",1,0))</f>
        <v>#REF!</v>
      </c>
      <c r="AC2" s="25" t="e">
        <f>IF('Crisis Indicator Data'!#REF!="No Data",1,IF(#REF!&lt;&gt;"",1,0))</f>
        <v>#REF!</v>
      </c>
      <c r="AD2" s="25" t="e">
        <f>IF('Crisis Indicator Data'!#REF!="No Data",1,IF(#REF!&lt;&gt;"",1,0))</f>
        <v>#REF!</v>
      </c>
      <c r="AE2" s="25" t="e">
        <f>IF('Crisis Indicator Data'!#REF!="No Data",1,IF(#REF!&lt;&gt;"",1,0))</f>
        <v>#REF!</v>
      </c>
      <c r="AF2" s="25" t="e">
        <f>IF('Crisis Indicator Data'!#REF!="No Data",1,IF(#REF!&lt;&gt;"",1,0))</f>
        <v>#REF!</v>
      </c>
      <c r="AG2" s="25" t="e">
        <f>IF('Crisis Indicator Data'!#REF!="No Data",1,IF(#REF!&lt;&gt;"",1,0))</f>
        <v>#REF!</v>
      </c>
      <c r="AH2" s="25" t="e">
        <f>IF('Crisis Indicator Data'!#REF!="No Data",1,IF(#REF!&lt;&gt;"",1,0))</f>
        <v>#REF!</v>
      </c>
      <c r="AI2" s="25" t="e">
        <f>IF('Crisis Indicator Data'!#REF!="No Data",1,IF(#REF!&lt;&gt;"",1,0))</f>
        <v>#REF!</v>
      </c>
      <c r="AJ2" s="25" t="e">
        <f>IF('Crisis Indicator Data'!#REF!="No Data",1,IF(#REF!&lt;&gt;"",1,0))</f>
        <v>#REF!</v>
      </c>
      <c r="AK2" s="25" t="e">
        <f>IF('Crisis Indicator Data'!#REF!="No Data",1,IF(#REF!&lt;&gt;"",1,0))</f>
        <v>#REF!</v>
      </c>
      <c r="AL2" s="25" t="e">
        <f>IF('Crisis Indicator Data'!#REF!="No Data",1,IF(#REF!&lt;&gt;"",1,0))</f>
        <v>#REF!</v>
      </c>
      <c r="AM2" s="25" t="e">
        <f>IF('Crisis Indicator Data'!#REF!="No Data",1,IF(#REF!&lt;&gt;"",1,0))</f>
        <v>#REF!</v>
      </c>
      <c r="AN2" s="25" t="e">
        <f>IF('Crisis Indicator Data'!#REF!="No Data",1,IF(#REF!&lt;&gt;"",1,0))</f>
        <v>#REF!</v>
      </c>
      <c r="AO2" s="25" t="e">
        <f>IF('Crisis Indicator Data'!#REF!="No Data",1,IF(#REF!&lt;&gt;"",1,0))</f>
        <v>#REF!</v>
      </c>
      <c r="AP2" s="25" t="e">
        <f>IF('Crisis Indicator Data'!#REF!="No Data",1,IF(#REF!&lt;&gt;"",1,0))</f>
        <v>#REF!</v>
      </c>
      <c r="AQ2" s="25" t="e">
        <f>IF('Crisis Indicator Data'!#REF!="No Data",1,IF(#REF!&lt;&gt;"",1,0))</f>
        <v>#REF!</v>
      </c>
      <c r="AR2" s="25" t="e">
        <f>IF('Crisis Indicator Data'!#REF!="No Data",1,IF(#REF!&lt;&gt;"",1,0))</f>
        <v>#REF!</v>
      </c>
      <c r="AS2" s="25" t="e">
        <f>IF('Crisis Indicator Data'!#REF!="No Data",1,IF(#REF!&lt;&gt;"",1,0))</f>
        <v>#REF!</v>
      </c>
      <c r="AT2" s="25" t="e">
        <f>IF('Crisis Indicator Data'!#REF!="No Data",1,IF(#REF!&lt;&gt;"",1,0))</f>
        <v>#REF!</v>
      </c>
      <c r="AU2" s="25" t="e">
        <f>IF('Crisis Indicator Data'!#REF!="No Data",1,IF(#REF!&lt;&gt;"",1,0))</f>
        <v>#REF!</v>
      </c>
      <c r="AV2" s="25" t="e">
        <f>IF('Crisis Indicator Data'!#REF!="No Data",1,IF(#REF!&lt;&gt;"",1,0))</f>
        <v>#REF!</v>
      </c>
      <c r="AW2" s="25" t="e">
        <f>IF('Crisis Indicator Data'!#REF!="No Data",1,IF(#REF!&lt;&gt;"",1,0))</f>
        <v>#REF!</v>
      </c>
      <c r="AX2" s="25" t="e">
        <f>IF('Crisis Indicator Data'!#REF!="No Data",1,IF(#REF!&lt;&gt;"",1,0))</f>
        <v>#REF!</v>
      </c>
      <c r="AY2" s="25" t="e">
        <f>IF('Crisis Indicator Data'!#REF!="No Data",1,IF(#REF!&lt;&gt;"",1,0))</f>
        <v>#REF!</v>
      </c>
      <c r="AZ2" s="25" t="e">
        <f>IF('Crisis Indicator Data'!#REF!="No Data",1,IF(#REF!&lt;&gt;"",1,0))</f>
        <v>#REF!</v>
      </c>
      <c r="BA2" t="e">
        <f t="shared" ref="BA2:BA33" si="0">SUM(B2:AZ2)</f>
        <v>#REF!</v>
      </c>
      <c r="BB2" s="27" t="e">
        <f t="shared" ref="BB2:BB33" si="1">BA2/51</f>
        <v>#REF!</v>
      </c>
    </row>
    <row r="3" spans="1:54" x14ac:dyDescent="0.35">
      <c r="A3" t="s">
        <v>10137</v>
      </c>
      <c r="B3" s="25" t="e">
        <f>IF('Crisis Indicator Data'!#REF!="No Data",1,IF(#REF!&lt;&gt;"",1,0))</f>
        <v>#REF!</v>
      </c>
      <c r="C3" s="25" t="e">
        <f>IF('Crisis Indicator Data'!#REF!="No Data",1,IF(#REF!&lt;&gt;"",1,0))</f>
        <v>#REF!</v>
      </c>
      <c r="D3" s="25" t="e">
        <f>IF('Crisis Indicator Data'!#REF!="No Data",1,IF(#REF!&lt;&gt;"",1,0))</f>
        <v>#REF!</v>
      </c>
      <c r="E3" s="25" t="e">
        <f>IF('Crisis Indicator Data'!#REF!="No Data",1,IF(#REF!&lt;&gt;"",1,0))</f>
        <v>#REF!</v>
      </c>
      <c r="F3" s="25" t="e">
        <f>IF('Crisis Indicator Data'!#REF!="No Data",1,IF(#REF!&lt;&gt;"",1,0))</f>
        <v>#REF!</v>
      </c>
      <c r="G3" s="25" t="e">
        <f>IF('Crisis Indicator Data'!#REF!="No Data",1,IF(#REF!&lt;&gt;"",1,0))</f>
        <v>#REF!</v>
      </c>
      <c r="H3" s="25" t="e">
        <f>IF('Crisis Indicator Data'!#REF!="No Data",1,IF(#REF!&lt;&gt;"",1,0))</f>
        <v>#REF!</v>
      </c>
      <c r="I3" s="25" t="e">
        <f>IF('Crisis Indicator Data'!#REF!="No Data",1,IF(#REF!&lt;&gt;"",1,0))</f>
        <v>#REF!</v>
      </c>
      <c r="J3" s="25" t="e">
        <f>IF('Crisis Indicator Data'!#REF!="No Data",1,IF(#REF!&lt;&gt;"",1,0))</f>
        <v>#REF!</v>
      </c>
      <c r="K3" s="25" t="e">
        <f>IF('Crisis Indicator Data'!#REF!="No Data",1,IF(#REF!&lt;&gt;"",1,0))</f>
        <v>#REF!</v>
      </c>
      <c r="L3" s="25" t="e">
        <f>IF('Crisis Indicator Data'!#REF!="No Data",1,IF(#REF!&lt;&gt;"",1,0))</f>
        <v>#REF!</v>
      </c>
      <c r="M3" s="25" t="e">
        <f>IF('Crisis Indicator Data'!#REF!="No Data",1,IF(#REF!&lt;&gt;"",1,0))</f>
        <v>#REF!</v>
      </c>
      <c r="N3" s="25" t="e">
        <f>IF('Crisis Indicator Data'!#REF!="No Data",1,IF(#REF!&lt;&gt;"",1,0))</f>
        <v>#REF!</v>
      </c>
      <c r="O3" s="25" t="e">
        <f>IF('Crisis Indicator Data'!#REF!="No Data",1,IF(#REF!&lt;&gt;"",1,0))</f>
        <v>#REF!</v>
      </c>
      <c r="P3" s="25" t="e">
        <f>IF('Crisis Indicator Data'!#REF!="No Data",1,IF(#REF!&lt;&gt;"",1,0))</f>
        <v>#REF!</v>
      </c>
      <c r="Q3" s="25" t="e">
        <f>IF('Crisis Indicator Data'!#REF!="No Data",1,IF(#REF!&lt;&gt;"",1,0))</f>
        <v>#REF!</v>
      </c>
      <c r="R3" s="25" t="e">
        <f>IF('Crisis Indicator Data'!#REF!="No Data",1,IF(#REF!&lt;&gt;"",1,0))</f>
        <v>#REF!</v>
      </c>
      <c r="S3" s="25" t="e">
        <f>IF('Crisis Indicator Data'!#REF!="No Data",1,IF(#REF!&lt;&gt;"",1,0))</f>
        <v>#REF!</v>
      </c>
      <c r="T3" s="25" t="e">
        <f>IF('Crisis Indicator Data'!#REF!="No Data",1,IF(#REF!&lt;&gt;"",1,0))</f>
        <v>#REF!</v>
      </c>
      <c r="U3" s="25" t="e">
        <f>IF('Crisis Indicator Data'!#REF!="No Data",1,IF(#REF!&lt;&gt;"",1,0))</f>
        <v>#REF!</v>
      </c>
      <c r="V3" s="25" t="e">
        <f>IF('Crisis Indicator Data'!#REF!="No Data",1,IF(#REF!&lt;&gt;"",1,0))</f>
        <v>#REF!</v>
      </c>
      <c r="W3" s="25" t="e">
        <f>IF('Crisis Indicator Data'!#REF!="No Data",1,IF(#REF!&lt;&gt;"",1,0))</f>
        <v>#REF!</v>
      </c>
      <c r="X3" s="25" t="e">
        <f>IF('Crisis Indicator Data'!#REF!="No Data",1,IF(#REF!&lt;&gt;"",1,0))</f>
        <v>#REF!</v>
      </c>
      <c r="Y3" s="25" t="e">
        <f>IF('Crisis Indicator Data'!#REF!="No Data",1,IF(#REF!&lt;&gt;"",1,0))</f>
        <v>#REF!</v>
      </c>
      <c r="Z3" s="25" t="e">
        <f>IF('Crisis Indicator Data'!#REF!="No Data",1,IF(#REF!&lt;&gt;"",1,0))</f>
        <v>#REF!</v>
      </c>
      <c r="AA3" s="25" t="e">
        <f>IF('Crisis Indicator Data'!#REF!="No Data",1,IF(#REF!&lt;&gt;"",1,0))</f>
        <v>#REF!</v>
      </c>
      <c r="AB3" s="25" t="e">
        <f>IF('Crisis Indicator Data'!#REF!="No Data",1,IF(#REF!&lt;&gt;"",1,0))</f>
        <v>#REF!</v>
      </c>
      <c r="AC3" s="25" t="e">
        <f>IF('Crisis Indicator Data'!#REF!="No Data",1,IF(#REF!&lt;&gt;"",1,0))</f>
        <v>#REF!</v>
      </c>
      <c r="AD3" s="25" t="e">
        <f>IF('Crisis Indicator Data'!#REF!="No Data",1,IF(#REF!&lt;&gt;"",1,0))</f>
        <v>#REF!</v>
      </c>
      <c r="AE3" s="25" t="e">
        <f>IF('Crisis Indicator Data'!#REF!="No Data",1,IF(#REF!&lt;&gt;"",1,0))</f>
        <v>#REF!</v>
      </c>
      <c r="AF3" s="25" t="e">
        <f>IF('Crisis Indicator Data'!#REF!="No Data",1,IF(#REF!&lt;&gt;"",1,0))</f>
        <v>#REF!</v>
      </c>
      <c r="AG3" s="25" t="e">
        <f>IF('Crisis Indicator Data'!#REF!="No Data",1,IF(#REF!&lt;&gt;"",1,0))</f>
        <v>#REF!</v>
      </c>
      <c r="AH3" s="25" t="e">
        <f>IF('Crisis Indicator Data'!#REF!="No Data",1,IF(#REF!&lt;&gt;"",1,0))</f>
        <v>#REF!</v>
      </c>
      <c r="AI3" s="25" t="e">
        <f>IF('Crisis Indicator Data'!#REF!="No Data",1,IF(#REF!&lt;&gt;"",1,0))</f>
        <v>#REF!</v>
      </c>
      <c r="AJ3" s="25" t="e">
        <f>IF('Crisis Indicator Data'!#REF!="No Data",1,IF(#REF!&lt;&gt;"",1,0))</f>
        <v>#REF!</v>
      </c>
      <c r="AK3" s="25" t="e">
        <f>IF('Crisis Indicator Data'!#REF!="No Data",1,IF(#REF!&lt;&gt;"",1,0))</f>
        <v>#REF!</v>
      </c>
      <c r="AL3" s="25" t="e">
        <f>IF('Crisis Indicator Data'!#REF!="No Data",1,IF(#REF!&lt;&gt;"",1,0))</f>
        <v>#REF!</v>
      </c>
      <c r="AM3" s="25" t="e">
        <f>IF('Crisis Indicator Data'!#REF!="No Data",1,IF(#REF!&lt;&gt;"",1,0))</f>
        <v>#REF!</v>
      </c>
      <c r="AN3" s="25" t="e">
        <f>IF('Crisis Indicator Data'!#REF!="No Data",1,IF(#REF!&lt;&gt;"",1,0))</f>
        <v>#REF!</v>
      </c>
      <c r="AO3" s="25" t="e">
        <f>IF('Crisis Indicator Data'!#REF!="No Data",1,IF(#REF!&lt;&gt;"",1,0))</f>
        <v>#REF!</v>
      </c>
      <c r="AP3" s="25" t="e">
        <f>IF('Crisis Indicator Data'!#REF!="No Data",1,IF(#REF!&lt;&gt;"",1,0))</f>
        <v>#REF!</v>
      </c>
      <c r="AQ3" s="25" t="e">
        <f>IF('Crisis Indicator Data'!#REF!="No Data",1,IF(#REF!&lt;&gt;"",1,0))</f>
        <v>#REF!</v>
      </c>
      <c r="AR3" s="25" t="e">
        <f>IF('Crisis Indicator Data'!#REF!="No Data",1,IF(#REF!&lt;&gt;"",1,0))</f>
        <v>#REF!</v>
      </c>
      <c r="AS3" s="25" t="e">
        <f>IF('Crisis Indicator Data'!#REF!="No Data",1,IF(#REF!&lt;&gt;"",1,0))</f>
        <v>#REF!</v>
      </c>
      <c r="AT3" s="25" t="e">
        <f>IF('Crisis Indicator Data'!#REF!="No Data",1,IF(#REF!&lt;&gt;"",1,0))</f>
        <v>#REF!</v>
      </c>
      <c r="AU3" s="25" t="e">
        <f>IF('Crisis Indicator Data'!#REF!="No Data",1,IF(#REF!&lt;&gt;"",1,0))</f>
        <v>#REF!</v>
      </c>
      <c r="AV3" s="25" t="e">
        <f>IF('Crisis Indicator Data'!#REF!="No Data",1,IF(#REF!&lt;&gt;"",1,0))</f>
        <v>#REF!</v>
      </c>
      <c r="AW3" s="25" t="e">
        <f>IF('Crisis Indicator Data'!#REF!="No Data",1,IF(#REF!&lt;&gt;"",1,0))</f>
        <v>#REF!</v>
      </c>
      <c r="AX3" s="25" t="e">
        <f>IF('Crisis Indicator Data'!#REF!="No Data",1,IF(#REF!&lt;&gt;"",1,0))</f>
        <v>#REF!</v>
      </c>
      <c r="AY3" s="25" t="e">
        <f>IF('Crisis Indicator Data'!#REF!="No Data",1,IF(#REF!&lt;&gt;"",1,0))</f>
        <v>#REF!</v>
      </c>
      <c r="AZ3" s="25" t="e">
        <f>IF('Crisis Indicator Data'!#REF!="No Data",1,IF(#REF!&lt;&gt;"",1,0))</f>
        <v>#REF!</v>
      </c>
      <c r="BA3" t="e">
        <f t="shared" si="0"/>
        <v>#REF!</v>
      </c>
      <c r="BB3" s="27" t="e">
        <f t="shared" si="1"/>
        <v>#REF!</v>
      </c>
    </row>
    <row r="4" spans="1:54" x14ac:dyDescent="0.35">
      <c r="A4" t="s">
        <v>10211</v>
      </c>
      <c r="B4" s="25" t="e">
        <f>IF('Crisis Indicator Data'!#REF!="No Data",1,IF(#REF!&lt;&gt;"",1,0))</f>
        <v>#REF!</v>
      </c>
      <c r="C4" s="25" t="e">
        <f>IF('Crisis Indicator Data'!#REF!="No Data",1,IF(#REF!&lt;&gt;"",1,0))</f>
        <v>#REF!</v>
      </c>
      <c r="D4" s="25" t="e">
        <f>IF('Crisis Indicator Data'!#REF!="No Data",1,IF(#REF!&lt;&gt;"",1,0))</f>
        <v>#REF!</v>
      </c>
      <c r="E4" s="25" t="e">
        <f>IF('Crisis Indicator Data'!#REF!="No Data",1,IF(#REF!&lt;&gt;"",1,0))</f>
        <v>#REF!</v>
      </c>
      <c r="F4" s="25" t="e">
        <f>IF('Crisis Indicator Data'!#REF!="No Data",1,IF(#REF!&lt;&gt;"",1,0))</f>
        <v>#REF!</v>
      </c>
      <c r="G4" s="25" t="e">
        <f>IF('Crisis Indicator Data'!#REF!="No Data",1,IF(#REF!&lt;&gt;"",1,0))</f>
        <v>#REF!</v>
      </c>
      <c r="H4" s="25" t="e">
        <f>IF('Crisis Indicator Data'!#REF!="No Data",1,IF(#REF!&lt;&gt;"",1,0))</f>
        <v>#REF!</v>
      </c>
      <c r="I4" s="25" t="e">
        <f>IF('Crisis Indicator Data'!#REF!="No Data",1,IF(#REF!&lt;&gt;"",1,0))</f>
        <v>#REF!</v>
      </c>
      <c r="J4" s="25" t="e">
        <f>IF('Crisis Indicator Data'!#REF!="No Data",1,IF(#REF!&lt;&gt;"",1,0))</f>
        <v>#REF!</v>
      </c>
      <c r="K4" s="25" t="e">
        <f>IF('Crisis Indicator Data'!#REF!="No Data",1,IF(#REF!&lt;&gt;"",1,0))</f>
        <v>#REF!</v>
      </c>
      <c r="L4" s="25" t="e">
        <f>IF('Crisis Indicator Data'!#REF!="No Data",1,IF(#REF!&lt;&gt;"",1,0))</f>
        <v>#REF!</v>
      </c>
      <c r="M4" s="25" t="e">
        <f>IF('Crisis Indicator Data'!#REF!="No Data",1,IF(#REF!&lt;&gt;"",1,0))</f>
        <v>#REF!</v>
      </c>
      <c r="N4" s="25" t="e">
        <f>IF('Crisis Indicator Data'!#REF!="No Data",1,IF(#REF!&lt;&gt;"",1,0))</f>
        <v>#REF!</v>
      </c>
      <c r="O4" s="25" t="e">
        <f>IF('Crisis Indicator Data'!#REF!="No Data",1,IF(#REF!&lt;&gt;"",1,0))</f>
        <v>#REF!</v>
      </c>
      <c r="P4" s="25" t="e">
        <f>IF('Crisis Indicator Data'!#REF!="No Data",1,IF(#REF!&lt;&gt;"",1,0))</f>
        <v>#REF!</v>
      </c>
      <c r="Q4" s="25" t="e">
        <f>IF('Crisis Indicator Data'!#REF!="No Data",1,IF(#REF!&lt;&gt;"",1,0))</f>
        <v>#REF!</v>
      </c>
      <c r="R4" s="25" t="e">
        <f>IF('Crisis Indicator Data'!#REF!="No Data",1,IF(#REF!&lt;&gt;"",1,0))</f>
        <v>#REF!</v>
      </c>
      <c r="S4" s="25" t="e">
        <f>IF('Crisis Indicator Data'!#REF!="No Data",1,IF(#REF!&lt;&gt;"",1,0))</f>
        <v>#REF!</v>
      </c>
      <c r="T4" s="25" t="e">
        <f>IF('Crisis Indicator Data'!#REF!="No Data",1,IF(#REF!&lt;&gt;"",1,0))</f>
        <v>#REF!</v>
      </c>
      <c r="U4" s="25" t="e">
        <f>IF('Crisis Indicator Data'!#REF!="No Data",1,IF(#REF!&lt;&gt;"",1,0))</f>
        <v>#REF!</v>
      </c>
      <c r="V4" s="25" t="e">
        <f>IF('Crisis Indicator Data'!#REF!="No Data",1,IF(#REF!&lt;&gt;"",1,0))</f>
        <v>#REF!</v>
      </c>
      <c r="W4" s="25" t="e">
        <f>IF('Crisis Indicator Data'!#REF!="No Data",1,IF(#REF!&lt;&gt;"",1,0))</f>
        <v>#REF!</v>
      </c>
      <c r="X4" s="25" t="e">
        <f>IF('Crisis Indicator Data'!#REF!="No Data",1,IF(#REF!&lt;&gt;"",1,0))</f>
        <v>#REF!</v>
      </c>
      <c r="Y4" s="25" t="e">
        <f>IF('Crisis Indicator Data'!#REF!="No Data",1,IF(#REF!&lt;&gt;"",1,0))</f>
        <v>#REF!</v>
      </c>
      <c r="Z4" s="25" t="e">
        <f>IF('Crisis Indicator Data'!#REF!="No Data",1,IF(#REF!&lt;&gt;"",1,0))</f>
        <v>#REF!</v>
      </c>
      <c r="AA4" s="25" t="e">
        <f>IF('Crisis Indicator Data'!#REF!="No Data",1,IF(#REF!&lt;&gt;"",1,0))</f>
        <v>#REF!</v>
      </c>
      <c r="AB4" s="25" t="e">
        <f>IF('Crisis Indicator Data'!#REF!="No Data",1,IF(#REF!&lt;&gt;"",1,0))</f>
        <v>#REF!</v>
      </c>
      <c r="AC4" s="25" t="e">
        <f>IF('Crisis Indicator Data'!#REF!="No Data",1,IF(#REF!&lt;&gt;"",1,0))</f>
        <v>#REF!</v>
      </c>
      <c r="AD4" s="25" t="e">
        <f>IF('Crisis Indicator Data'!#REF!="No Data",1,IF(#REF!&lt;&gt;"",1,0))</f>
        <v>#REF!</v>
      </c>
      <c r="AE4" s="25" t="e">
        <f>IF('Crisis Indicator Data'!#REF!="No Data",1,IF(#REF!&lt;&gt;"",1,0))</f>
        <v>#REF!</v>
      </c>
      <c r="AF4" s="25" t="e">
        <f>IF('Crisis Indicator Data'!#REF!="No Data",1,IF(#REF!&lt;&gt;"",1,0))</f>
        <v>#REF!</v>
      </c>
      <c r="AG4" s="25" t="e">
        <f>IF('Crisis Indicator Data'!#REF!="No Data",1,IF(#REF!&lt;&gt;"",1,0))</f>
        <v>#REF!</v>
      </c>
      <c r="AH4" s="25" t="e">
        <f>IF('Crisis Indicator Data'!#REF!="No Data",1,IF(#REF!&lt;&gt;"",1,0))</f>
        <v>#REF!</v>
      </c>
      <c r="AI4" s="25" t="e">
        <f>IF('Crisis Indicator Data'!#REF!="No Data",1,IF(#REF!&lt;&gt;"",1,0))</f>
        <v>#REF!</v>
      </c>
      <c r="AJ4" s="25" t="e">
        <f>IF('Crisis Indicator Data'!#REF!="No Data",1,IF(#REF!&lt;&gt;"",1,0))</f>
        <v>#REF!</v>
      </c>
      <c r="AK4" s="25" t="e">
        <f>IF('Crisis Indicator Data'!#REF!="No Data",1,IF(#REF!&lt;&gt;"",1,0))</f>
        <v>#REF!</v>
      </c>
      <c r="AL4" s="25" t="e">
        <f>IF('Crisis Indicator Data'!#REF!="No Data",1,IF(#REF!&lt;&gt;"",1,0))</f>
        <v>#REF!</v>
      </c>
      <c r="AM4" s="25" t="e">
        <f>IF('Crisis Indicator Data'!#REF!="No Data",1,IF(#REF!&lt;&gt;"",1,0))</f>
        <v>#REF!</v>
      </c>
      <c r="AN4" s="25" t="e">
        <f>IF('Crisis Indicator Data'!#REF!="No Data",1,IF(#REF!&lt;&gt;"",1,0))</f>
        <v>#REF!</v>
      </c>
      <c r="AO4" s="25" t="e">
        <f>IF('Crisis Indicator Data'!#REF!="No Data",1,IF(#REF!&lt;&gt;"",1,0))</f>
        <v>#REF!</v>
      </c>
      <c r="AP4" s="25" t="e">
        <f>IF('Crisis Indicator Data'!#REF!="No Data",1,IF(#REF!&lt;&gt;"",1,0))</f>
        <v>#REF!</v>
      </c>
      <c r="AQ4" s="25" t="e">
        <f>IF('Crisis Indicator Data'!#REF!="No Data",1,IF(#REF!&lt;&gt;"",1,0))</f>
        <v>#REF!</v>
      </c>
      <c r="AR4" s="25" t="e">
        <f>IF('Crisis Indicator Data'!#REF!="No Data",1,IF(#REF!&lt;&gt;"",1,0))</f>
        <v>#REF!</v>
      </c>
      <c r="AS4" s="25" t="e">
        <f>IF('Crisis Indicator Data'!#REF!="No Data",1,IF(#REF!&lt;&gt;"",1,0))</f>
        <v>#REF!</v>
      </c>
      <c r="AT4" s="25" t="e">
        <f>IF('Crisis Indicator Data'!#REF!="No Data",1,IF(#REF!&lt;&gt;"",1,0))</f>
        <v>#REF!</v>
      </c>
      <c r="AU4" s="25" t="e">
        <f>IF('Crisis Indicator Data'!#REF!="No Data",1,IF(#REF!&lt;&gt;"",1,0))</f>
        <v>#REF!</v>
      </c>
      <c r="AV4" s="25" t="e">
        <f>IF('Crisis Indicator Data'!#REF!="No Data",1,IF(#REF!&lt;&gt;"",1,0))</f>
        <v>#REF!</v>
      </c>
      <c r="AW4" s="25" t="e">
        <f>IF('Crisis Indicator Data'!#REF!="No Data",1,IF(#REF!&lt;&gt;"",1,0))</f>
        <v>#REF!</v>
      </c>
      <c r="AX4" s="25" t="e">
        <f>IF('Crisis Indicator Data'!#REF!="No Data",1,IF(#REF!&lt;&gt;"",1,0))</f>
        <v>#REF!</v>
      </c>
      <c r="AY4" s="25" t="e">
        <f>IF('Crisis Indicator Data'!#REF!="No Data",1,IF(#REF!&lt;&gt;"",1,0))</f>
        <v>#REF!</v>
      </c>
      <c r="AZ4" s="25" t="e">
        <f>IF('Crisis Indicator Data'!#REF!="No Data",1,IF(#REF!&lt;&gt;"",1,0))</f>
        <v>#REF!</v>
      </c>
      <c r="BA4" t="e">
        <f t="shared" si="0"/>
        <v>#REF!</v>
      </c>
      <c r="BB4" s="27" t="e">
        <f t="shared" si="1"/>
        <v>#REF!</v>
      </c>
    </row>
    <row r="5" spans="1:54" x14ac:dyDescent="0.35">
      <c r="A5" t="s">
        <v>10135</v>
      </c>
      <c r="B5" s="25" t="e">
        <f>IF('Crisis Indicator Data'!#REF!="No Data",1,IF(#REF!&lt;&gt;"",1,0))</f>
        <v>#REF!</v>
      </c>
      <c r="C5" s="25" t="e">
        <f>IF('Crisis Indicator Data'!#REF!="No Data",1,IF(#REF!&lt;&gt;"",1,0))</f>
        <v>#REF!</v>
      </c>
      <c r="D5" s="25" t="e">
        <f>IF('Crisis Indicator Data'!#REF!="No Data",1,IF(#REF!&lt;&gt;"",1,0))</f>
        <v>#REF!</v>
      </c>
      <c r="E5" s="25" t="e">
        <f>IF('Crisis Indicator Data'!#REF!="No Data",1,IF(#REF!&lt;&gt;"",1,0))</f>
        <v>#REF!</v>
      </c>
      <c r="F5" s="25" t="e">
        <f>IF('Crisis Indicator Data'!#REF!="No Data",1,IF(#REF!&lt;&gt;"",1,0))</f>
        <v>#REF!</v>
      </c>
      <c r="G5" s="25" t="e">
        <f>IF('Crisis Indicator Data'!#REF!="No Data",1,IF(#REF!&lt;&gt;"",1,0))</f>
        <v>#REF!</v>
      </c>
      <c r="H5" s="25" t="e">
        <f>IF('Crisis Indicator Data'!#REF!="No Data",1,IF(#REF!&lt;&gt;"",1,0))</f>
        <v>#REF!</v>
      </c>
      <c r="I5" s="25" t="e">
        <f>IF('Crisis Indicator Data'!#REF!="No Data",1,IF(#REF!&lt;&gt;"",1,0))</f>
        <v>#REF!</v>
      </c>
      <c r="J5" s="25" t="e">
        <f>IF('Crisis Indicator Data'!#REF!="No Data",1,IF(#REF!&lt;&gt;"",1,0))</f>
        <v>#REF!</v>
      </c>
      <c r="K5" s="25" t="e">
        <f>IF('Crisis Indicator Data'!#REF!="No Data",1,IF(#REF!&lt;&gt;"",1,0))</f>
        <v>#REF!</v>
      </c>
      <c r="L5" s="25" t="e">
        <f>IF('Crisis Indicator Data'!#REF!="No Data",1,IF(#REF!&lt;&gt;"",1,0))</f>
        <v>#REF!</v>
      </c>
      <c r="M5" s="25" t="e">
        <f>IF('Crisis Indicator Data'!#REF!="No Data",1,IF(#REF!&lt;&gt;"",1,0))</f>
        <v>#REF!</v>
      </c>
      <c r="N5" s="25" t="e">
        <f>IF('Crisis Indicator Data'!#REF!="No Data",1,IF(#REF!&lt;&gt;"",1,0))</f>
        <v>#REF!</v>
      </c>
      <c r="O5" s="25" t="e">
        <f>IF('Crisis Indicator Data'!#REF!="No Data",1,IF(#REF!&lt;&gt;"",1,0))</f>
        <v>#REF!</v>
      </c>
      <c r="P5" s="25" t="e">
        <f>IF('Crisis Indicator Data'!#REF!="No Data",1,IF(#REF!&lt;&gt;"",1,0))</f>
        <v>#REF!</v>
      </c>
      <c r="Q5" s="25" t="e">
        <f>IF('Crisis Indicator Data'!#REF!="No Data",1,IF(#REF!&lt;&gt;"",1,0))</f>
        <v>#REF!</v>
      </c>
      <c r="R5" s="25" t="e">
        <f>IF('Crisis Indicator Data'!#REF!="No Data",1,IF(#REF!&lt;&gt;"",1,0))</f>
        <v>#REF!</v>
      </c>
      <c r="S5" s="25" t="e">
        <f>IF('Crisis Indicator Data'!#REF!="No Data",1,IF(#REF!&lt;&gt;"",1,0))</f>
        <v>#REF!</v>
      </c>
      <c r="T5" s="25" t="e">
        <f>IF('Crisis Indicator Data'!#REF!="No Data",1,IF(#REF!&lt;&gt;"",1,0))</f>
        <v>#REF!</v>
      </c>
      <c r="U5" s="25" t="e">
        <f>IF('Crisis Indicator Data'!#REF!="No Data",1,IF(#REF!&lt;&gt;"",1,0))</f>
        <v>#REF!</v>
      </c>
      <c r="V5" s="25" t="e">
        <f>IF('Crisis Indicator Data'!#REF!="No Data",1,IF(#REF!&lt;&gt;"",1,0))</f>
        <v>#REF!</v>
      </c>
      <c r="W5" s="25" t="e">
        <f>IF('Crisis Indicator Data'!#REF!="No Data",1,IF(#REF!&lt;&gt;"",1,0))</f>
        <v>#REF!</v>
      </c>
      <c r="X5" s="25" t="e">
        <f>IF('Crisis Indicator Data'!#REF!="No Data",1,IF(#REF!&lt;&gt;"",1,0))</f>
        <v>#REF!</v>
      </c>
      <c r="Y5" s="25" t="e">
        <f>IF('Crisis Indicator Data'!#REF!="No Data",1,IF(#REF!&lt;&gt;"",1,0))</f>
        <v>#REF!</v>
      </c>
      <c r="Z5" s="25" t="e">
        <f>IF('Crisis Indicator Data'!#REF!="No Data",1,IF(#REF!&lt;&gt;"",1,0))</f>
        <v>#REF!</v>
      </c>
      <c r="AA5" s="25" t="e">
        <f>IF('Crisis Indicator Data'!#REF!="No Data",1,IF(#REF!&lt;&gt;"",1,0))</f>
        <v>#REF!</v>
      </c>
      <c r="AB5" s="25" t="e">
        <f>IF('Crisis Indicator Data'!#REF!="No Data",1,IF(#REF!&lt;&gt;"",1,0))</f>
        <v>#REF!</v>
      </c>
      <c r="AC5" s="25" t="e">
        <f>IF('Crisis Indicator Data'!#REF!="No Data",1,IF(#REF!&lt;&gt;"",1,0))</f>
        <v>#REF!</v>
      </c>
      <c r="AD5" s="25" t="e">
        <f>IF('Crisis Indicator Data'!#REF!="No Data",1,IF(#REF!&lt;&gt;"",1,0))</f>
        <v>#REF!</v>
      </c>
      <c r="AE5" s="25" t="e">
        <f>IF('Crisis Indicator Data'!#REF!="No Data",1,IF(#REF!&lt;&gt;"",1,0))</f>
        <v>#REF!</v>
      </c>
      <c r="AF5" s="25" t="e">
        <f>IF('Crisis Indicator Data'!#REF!="No Data",1,IF(#REF!&lt;&gt;"",1,0))</f>
        <v>#REF!</v>
      </c>
      <c r="AG5" s="25" t="e">
        <f>IF('Crisis Indicator Data'!#REF!="No Data",1,IF(#REF!&lt;&gt;"",1,0))</f>
        <v>#REF!</v>
      </c>
      <c r="AH5" s="25" t="e">
        <f>IF('Crisis Indicator Data'!#REF!="No Data",1,IF(#REF!&lt;&gt;"",1,0))</f>
        <v>#REF!</v>
      </c>
      <c r="AI5" s="25" t="e">
        <f>IF('Crisis Indicator Data'!#REF!="No Data",1,IF(#REF!&lt;&gt;"",1,0))</f>
        <v>#REF!</v>
      </c>
      <c r="AJ5" s="25" t="e">
        <f>IF('Crisis Indicator Data'!#REF!="No Data",1,IF(#REF!&lt;&gt;"",1,0))</f>
        <v>#REF!</v>
      </c>
      <c r="AK5" s="25" t="e">
        <f>IF('Crisis Indicator Data'!#REF!="No Data",1,IF(#REF!&lt;&gt;"",1,0))</f>
        <v>#REF!</v>
      </c>
      <c r="AL5" s="25" t="e">
        <f>IF('Crisis Indicator Data'!#REF!="No Data",1,IF(#REF!&lt;&gt;"",1,0))</f>
        <v>#REF!</v>
      </c>
      <c r="AM5" s="25" t="e">
        <f>IF('Crisis Indicator Data'!#REF!="No Data",1,IF(#REF!&lt;&gt;"",1,0))</f>
        <v>#REF!</v>
      </c>
      <c r="AN5" s="25" t="e">
        <f>IF('Crisis Indicator Data'!#REF!="No Data",1,IF(#REF!&lt;&gt;"",1,0))</f>
        <v>#REF!</v>
      </c>
      <c r="AO5" s="25" t="e">
        <f>IF('Crisis Indicator Data'!#REF!="No Data",1,IF(#REF!&lt;&gt;"",1,0))</f>
        <v>#REF!</v>
      </c>
      <c r="AP5" s="25" t="e">
        <f>IF('Crisis Indicator Data'!#REF!="No Data",1,IF(#REF!&lt;&gt;"",1,0))</f>
        <v>#REF!</v>
      </c>
      <c r="AQ5" s="25" t="e">
        <f>IF('Crisis Indicator Data'!#REF!="No Data",1,IF(#REF!&lt;&gt;"",1,0))</f>
        <v>#REF!</v>
      </c>
      <c r="AR5" s="25" t="e">
        <f>IF('Crisis Indicator Data'!#REF!="No Data",1,IF(#REF!&lt;&gt;"",1,0))</f>
        <v>#REF!</v>
      </c>
      <c r="AS5" s="25" t="e">
        <f>IF('Crisis Indicator Data'!#REF!="No Data",1,IF(#REF!&lt;&gt;"",1,0))</f>
        <v>#REF!</v>
      </c>
      <c r="AT5" s="25" t="e">
        <f>IF('Crisis Indicator Data'!#REF!="No Data",1,IF(#REF!&lt;&gt;"",1,0))</f>
        <v>#REF!</v>
      </c>
      <c r="AU5" s="25" t="e">
        <f>IF('Crisis Indicator Data'!#REF!="No Data",1,IF(#REF!&lt;&gt;"",1,0))</f>
        <v>#REF!</v>
      </c>
      <c r="AV5" s="25" t="e">
        <f>IF('Crisis Indicator Data'!#REF!="No Data",1,IF(#REF!&lt;&gt;"",1,0))</f>
        <v>#REF!</v>
      </c>
      <c r="AW5" s="25" t="e">
        <f>IF('Crisis Indicator Data'!#REF!="No Data",1,IF(#REF!&lt;&gt;"",1,0))</f>
        <v>#REF!</v>
      </c>
      <c r="AX5" s="25" t="e">
        <f>IF('Crisis Indicator Data'!#REF!="No Data",1,IF(#REF!&lt;&gt;"",1,0))</f>
        <v>#REF!</v>
      </c>
      <c r="AY5" s="25" t="e">
        <f>IF('Crisis Indicator Data'!#REF!="No Data",1,IF(#REF!&lt;&gt;"",1,0))</f>
        <v>#REF!</v>
      </c>
      <c r="AZ5" s="25" t="e">
        <f>IF('Crisis Indicator Data'!#REF!="No Data",1,IF(#REF!&lt;&gt;"",1,0))</f>
        <v>#REF!</v>
      </c>
      <c r="BA5" t="e">
        <f t="shared" si="0"/>
        <v>#REF!</v>
      </c>
      <c r="BB5" s="27" t="e">
        <f t="shared" si="1"/>
        <v>#REF!</v>
      </c>
    </row>
    <row r="6" spans="1:54" x14ac:dyDescent="0.35">
      <c r="A6" t="s">
        <v>10146</v>
      </c>
      <c r="B6" s="25" t="e">
        <f>IF('Crisis Indicator Data'!#REF!="No Data",1,IF(#REF!&lt;&gt;"",1,0))</f>
        <v>#REF!</v>
      </c>
      <c r="C6" s="25" t="e">
        <f>IF('Crisis Indicator Data'!#REF!="No Data",1,IF(#REF!&lt;&gt;"",1,0))</f>
        <v>#REF!</v>
      </c>
      <c r="D6" s="25" t="e">
        <f>IF('Crisis Indicator Data'!#REF!="No Data",1,IF(#REF!&lt;&gt;"",1,0))</f>
        <v>#REF!</v>
      </c>
      <c r="E6" s="25" t="e">
        <f>IF('Crisis Indicator Data'!#REF!="No Data",1,IF(#REF!&lt;&gt;"",1,0))</f>
        <v>#REF!</v>
      </c>
      <c r="F6" s="25" t="e">
        <f>IF('Crisis Indicator Data'!#REF!="No Data",1,IF(#REF!&lt;&gt;"",1,0))</f>
        <v>#REF!</v>
      </c>
      <c r="G6" s="25" t="e">
        <f>IF('Crisis Indicator Data'!#REF!="No Data",1,IF(#REF!&lt;&gt;"",1,0))</f>
        <v>#REF!</v>
      </c>
      <c r="H6" s="25" t="e">
        <f>IF('Crisis Indicator Data'!#REF!="No Data",1,IF(#REF!&lt;&gt;"",1,0))</f>
        <v>#REF!</v>
      </c>
      <c r="I6" s="25" t="e">
        <f>IF('Crisis Indicator Data'!#REF!="No Data",1,IF(#REF!&lt;&gt;"",1,0))</f>
        <v>#REF!</v>
      </c>
      <c r="J6" s="25" t="e">
        <f>IF('Crisis Indicator Data'!#REF!="No Data",1,IF(#REF!&lt;&gt;"",1,0))</f>
        <v>#REF!</v>
      </c>
      <c r="K6" s="25" t="e">
        <f>IF('Crisis Indicator Data'!#REF!="No Data",1,IF(#REF!&lt;&gt;"",1,0))</f>
        <v>#REF!</v>
      </c>
      <c r="L6" s="25" t="e">
        <f>IF('Crisis Indicator Data'!#REF!="No Data",1,IF(#REF!&lt;&gt;"",1,0))</f>
        <v>#REF!</v>
      </c>
      <c r="M6" s="25" t="e">
        <f>IF('Crisis Indicator Data'!#REF!="No Data",1,IF(#REF!&lt;&gt;"",1,0))</f>
        <v>#REF!</v>
      </c>
      <c r="N6" s="25" t="e">
        <f>IF('Crisis Indicator Data'!#REF!="No Data",1,IF(#REF!&lt;&gt;"",1,0))</f>
        <v>#REF!</v>
      </c>
      <c r="O6" s="25" t="e">
        <f>IF('Crisis Indicator Data'!#REF!="No Data",1,IF(#REF!&lt;&gt;"",1,0))</f>
        <v>#REF!</v>
      </c>
      <c r="P6" s="25" t="e">
        <f>IF('Crisis Indicator Data'!#REF!="No Data",1,IF(#REF!&lt;&gt;"",1,0))</f>
        <v>#REF!</v>
      </c>
      <c r="Q6" s="25" t="e">
        <f>IF('Crisis Indicator Data'!#REF!="No Data",1,IF(#REF!&lt;&gt;"",1,0))</f>
        <v>#REF!</v>
      </c>
      <c r="R6" s="25" t="e">
        <f>IF('Crisis Indicator Data'!#REF!="No Data",1,IF(#REF!&lt;&gt;"",1,0))</f>
        <v>#REF!</v>
      </c>
      <c r="S6" s="25" t="e">
        <f>IF('Crisis Indicator Data'!#REF!="No Data",1,IF(#REF!&lt;&gt;"",1,0))</f>
        <v>#REF!</v>
      </c>
      <c r="T6" s="25" t="e">
        <f>IF('Crisis Indicator Data'!#REF!="No Data",1,IF(#REF!&lt;&gt;"",1,0))</f>
        <v>#REF!</v>
      </c>
      <c r="U6" s="25" t="e">
        <f>IF('Crisis Indicator Data'!#REF!="No Data",1,IF(#REF!&lt;&gt;"",1,0))</f>
        <v>#REF!</v>
      </c>
      <c r="V6" s="25" t="e">
        <f>IF('Crisis Indicator Data'!#REF!="No Data",1,IF(#REF!&lt;&gt;"",1,0))</f>
        <v>#REF!</v>
      </c>
      <c r="W6" s="25" t="e">
        <f>IF('Crisis Indicator Data'!#REF!="No Data",1,IF(#REF!&lt;&gt;"",1,0))</f>
        <v>#REF!</v>
      </c>
      <c r="X6" s="25" t="e">
        <f>IF('Crisis Indicator Data'!#REF!="No Data",1,IF(#REF!&lt;&gt;"",1,0))</f>
        <v>#REF!</v>
      </c>
      <c r="Y6" s="25" t="e">
        <f>IF('Crisis Indicator Data'!#REF!="No Data",1,IF(#REF!&lt;&gt;"",1,0))</f>
        <v>#REF!</v>
      </c>
      <c r="Z6" s="25" t="e">
        <f>IF('Crisis Indicator Data'!#REF!="No Data",1,IF(#REF!&lt;&gt;"",1,0))</f>
        <v>#REF!</v>
      </c>
      <c r="AA6" s="25" t="e">
        <f>IF('Crisis Indicator Data'!#REF!="No Data",1,IF(#REF!&lt;&gt;"",1,0))</f>
        <v>#REF!</v>
      </c>
      <c r="AB6" s="25" t="e">
        <f>IF('Crisis Indicator Data'!#REF!="No Data",1,IF(#REF!&lt;&gt;"",1,0))</f>
        <v>#REF!</v>
      </c>
      <c r="AC6" s="25" t="e">
        <f>IF('Crisis Indicator Data'!#REF!="No Data",1,IF(#REF!&lt;&gt;"",1,0))</f>
        <v>#REF!</v>
      </c>
      <c r="AD6" s="25" t="e">
        <f>IF('Crisis Indicator Data'!#REF!="No Data",1,IF(#REF!&lt;&gt;"",1,0))</f>
        <v>#REF!</v>
      </c>
      <c r="AE6" s="25" t="e">
        <f>IF('Crisis Indicator Data'!#REF!="No Data",1,IF(#REF!&lt;&gt;"",1,0))</f>
        <v>#REF!</v>
      </c>
      <c r="AF6" s="25" t="e">
        <f>IF('Crisis Indicator Data'!#REF!="No Data",1,IF(#REF!&lt;&gt;"",1,0))</f>
        <v>#REF!</v>
      </c>
      <c r="AG6" s="25" t="e">
        <f>IF('Crisis Indicator Data'!#REF!="No Data",1,IF(#REF!&lt;&gt;"",1,0))</f>
        <v>#REF!</v>
      </c>
      <c r="AH6" s="25" t="e">
        <f>IF('Crisis Indicator Data'!#REF!="No Data",1,IF(#REF!&lt;&gt;"",1,0))</f>
        <v>#REF!</v>
      </c>
      <c r="AI6" s="25" t="e">
        <f>IF('Crisis Indicator Data'!#REF!="No Data",1,IF(#REF!&lt;&gt;"",1,0))</f>
        <v>#REF!</v>
      </c>
      <c r="AJ6" s="25" t="e">
        <f>IF('Crisis Indicator Data'!#REF!="No Data",1,IF(#REF!&lt;&gt;"",1,0))</f>
        <v>#REF!</v>
      </c>
      <c r="AK6" s="25" t="e">
        <f>IF('Crisis Indicator Data'!#REF!="No Data",1,IF(#REF!&lt;&gt;"",1,0))</f>
        <v>#REF!</v>
      </c>
      <c r="AL6" s="25" t="e">
        <f>IF('Crisis Indicator Data'!#REF!="No Data",1,IF(#REF!&lt;&gt;"",1,0))</f>
        <v>#REF!</v>
      </c>
      <c r="AM6" s="25" t="e">
        <f>IF('Crisis Indicator Data'!#REF!="No Data",1,IF(#REF!&lt;&gt;"",1,0))</f>
        <v>#REF!</v>
      </c>
      <c r="AN6" s="25" t="e">
        <f>IF('Crisis Indicator Data'!#REF!="No Data",1,IF(#REF!&lt;&gt;"",1,0))</f>
        <v>#REF!</v>
      </c>
      <c r="AO6" s="25" t="e">
        <f>IF('Crisis Indicator Data'!#REF!="No Data",1,IF(#REF!&lt;&gt;"",1,0))</f>
        <v>#REF!</v>
      </c>
      <c r="AP6" s="25" t="e">
        <f>IF('Crisis Indicator Data'!#REF!="No Data",1,IF(#REF!&lt;&gt;"",1,0))</f>
        <v>#REF!</v>
      </c>
      <c r="AQ6" s="25" t="e">
        <f>IF('Crisis Indicator Data'!#REF!="No Data",1,IF(#REF!&lt;&gt;"",1,0))</f>
        <v>#REF!</v>
      </c>
      <c r="AR6" s="25" t="e">
        <f>IF('Crisis Indicator Data'!#REF!="No Data",1,IF(#REF!&lt;&gt;"",1,0))</f>
        <v>#REF!</v>
      </c>
      <c r="AS6" s="25" t="e">
        <f>IF('Crisis Indicator Data'!#REF!="No Data",1,IF(#REF!&lt;&gt;"",1,0))</f>
        <v>#REF!</v>
      </c>
      <c r="AT6" s="25" t="e">
        <f>IF('Crisis Indicator Data'!#REF!="No Data",1,IF(#REF!&lt;&gt;"",1,0))</f>
        <v>#REF!</v>
      </c>
      <c r="AU6" s="25" t="e">
        <f>IF('Crisis Indicator Data'!#REF!="No Data",1,IF(#REF!&lt;&gt;"",1,0))</f>
        <v>#REF!</v>
      </c>
      <c r="AV6" s="25" t="e">
        <f>IF('Crisis Indicator Data'!#REF!="No Data",1,IF(#REF!&lt;&gt;"",1,0))</f>
        <v>#REF!</v>
      </c>
      <c r="AW6" s="25" t="e">
        <f>IF('Crisis Indicator Data'!#REF!="No Data",1,IF(#REF!&lt;&gt;"",1,0))</f>
        <v>#REF!</v>
      </c>
      <c r="AX6" s="25" t="e">
        <f>IF('Crisis Indicator Data'!#REF!="No Data",1,IF(#REF!&lt;&gt;"",1,0))</f>
        <v>#REF!</v>
      </c>
      <c r="AY6" s="25" t="e">
        <f>IF('Crisis Indicator Data'!#REF!="No Data",1,IF(#REF!&lt;&gt;"",1,0))</f>
        <v>#REF!</v>
      </c>
      <c r="AZ6" s="25" t="e">
        <f>IF('Crisis Indicator Data'!#REF!="No Data",1,IF(#REF!&lt;&gt;"",1,0))</f>
        <v>#REF!</v>
      </c>
      <c r="BA6" t="e">
        <f t="shared" si="0"/>
        <v>#REF!</v>
      </c>
      <c r="BB6" s="27" t="e">
        <f t="shared" si="1"/>
        <v>#REF!</v>
      </c>
    </row>
    <row r="7" spans="1:54" x14ac:dyDescent="0.35">
      <c r="A7" t="s">
        <v>10143</v>
      </c>
      <c r="B7" s="25" t="e">
        <f>IF('Crisis Indicator Data'!#REF!="No Data",1,IF(#REF!&lt;&gt;"",1,0))</f>
        <v>#REF!</v>
      </c>
      <c r="C7" s="25" t="e">
        <f>IF('Crisis Indicator Data'!#REF!="No Data",1,IF(#REF!&lt;&gt;"",1,0))</f>
        <v>#REF!</v>
      </c>
      <c r="D7" s="25" t="e">
        <f>IF('Crisis Indicator Data'!#REF!="No Data",1,IF(#REF!&lt;&gt;"",1,0))</f>
        <v>#REF!</v>
      </c>
      <c r="E7" s="25" t="e">
        <f>IF('Crisis Indicator Data'!#REF!="No Data",1,IF(#REF!&lt;&gt;"",1,0))</f>
        <v>#REF!</v>
      </c>
      <c r="F7" s="25" t="e">
        <f>IF('Crisis Indicator Data'!#REF!="No Data",1,IF(#REF!&lt;&gt;"",1,0))</f>
        <v>#REF!</v>
      </c>
      <c r="G7" s="25" t="e">
        <f>IF('Crisis Indicator Data'!#REF!="No Data",1,IF(#REF!&lt;&gt;"",1,0))</f>
        <v>#REF!</v>
      </c>
      <c r="H7" s="25" t="e">
        <f>IF('Crisis Indicator Data'!#REF!="No Data",1,IF(#REF!&lt;&gt;"",1,0))</f>
        <v>#REF!</v>
      </c>
      <c r="I7" s="25" t="e">
        <f>IF('Crisis Indicator Data'!#REF!="No Data",1,IF(#REF!&lt;&gt;"",1,0))</f>
        <v>#REF!</v>
      </c>
      <c r="J7" s="25" t="e">
        <f>IF('Crisis Indicator Data'!#REF!="No Data",1,IF(#REF!&lt;&gt;"",1,0))</f>
        <v>#REF!</v>
      </c>
      <c r="K7" s="25" t="e">
        <f>IF('Crisis Indicator Data'!#REF!="No Data",1,IF(#REF!&lt;&gt;"",1,0))</f>
        <v>#REF!</v>
      </c>
      <c r="L7" s="25" t="e">
        <f>IF('Crisis Indicator Data'!#REF!="No Data",1,IF(#REF!&lt;&gt;"",1,0))</f>
        <v>#REF!</v>
      </c>
      <c r="M7" s="25" t="e">
        <f>IF('Crisis Indicator Data'!#REF!="No Data",1,IF(#REF!&lt;&gt;"",1,0))</f>
        <v>#REF!</v>
      </c>
      <c r="N7" s="25" t="e">
        <f>IF('Crisis Indicator Data'!#REF!="No Data",1,IF(#REF!&lt;&gt;"",1,0))</f>
        <v>#REF!</v>
      </c>
      <c r="O7" s="25" t="e">
        <f>IF('Crisis Indicator Data'!#REF!="No Data",1,IF(#REF!&lt;&gt;"",1,0))</f>
        <v>#REF!</v>
      </c>
      <c r="P7" s="25" t="e">
        <f>IF('Crisis Indicator Data'!#REF!="No Data",1,IF(#REF!&lt;&gt;"",1,0))</f>
        <v>#REF!</v>
      </c>
      <c r="Q7" s="25" t="e">
        <f>IF('Crisis Indicator Data'!#REF!="No Data",1,IF(#REF!&lt;&gt;"",1,0))</f>
        <v>#REF!</v>
      </c>
      <c r="R7" s="25" t="e">
        <f>IF('Crisis Indicator Data'!#REF!="No Data",1,IF(#REF!&lt;&gt;"",1,0))</f>
        <v>#REF!</v>
      </c>
      <c r="S7" s="25" t="e">
        <f>IF('Crisis Indicator Data'!#REF!="No Data",1,IF(#REF!&lt;&gt;"",1,0))</f>
        <v>#REF!</v>
      </c>
      <c r="T7" s="25" t="e">
        <f>IF('Crisis Indicator Data'!#REF!="No Data",1,IF(#REF!&lt;&gt;"",1,0))</f>
        <v>#REF!</v>
      </c>
      <c r="U7" s="25" t="e">
        <f>IF('Crisis Indicator Data'!#REF!="No Data",1,IF(#REF!&lt;&gt;"",1,0))</f>
        <v>#REF!</v>
      </c>
      <c r="V7" s="25" t="e">
        <f>IF('Crisis Indicator Data'!#REF!="No Data",1,IF(#REF!&lt;&gt;"",1,0))</f>
        <v>#REF!</v>
      </c>
      <c r="W7" s="25" t="e">
        <f>IF('Crisis Indicator Data'!#REF!="No Data",1,IF(#REF!&lt;&gt;"",1,0))</f>
        <v>#REF!</v>
      </c>
      <c r="X7" s="25" t="e">
        <f>IF('Crisis Indicator Data'!#REF!="No Data",1,IF(#REF!&lt;&gt;"",1,0))</f>
        <v>#REF!</v>
      </c>
      <c r="Y7" s="25" t="e">
        <f>IF('Crisis Indicator Data'!#REF!="No Data",1,IF(#REF!&lt;&gt;"",1,0))</f>
        <v>#REF!</v>
      </c>
      <c r="Z7" s="25" t="e">
        <f>IF('Crisis Indicator Data'!#REF!="No Data",1,IF(#REF!&lt;&gt;"",1,0))</f>
        <v>#REF!</v>
      </c>
      <c r="AA7" s="25" t="e">
        <f>IF('Crisis Indicator Data'!#REF!="No Data",1,IF(#REF!&lt;&gt;"",1,0))</f>
        <v>#REF!</v>
      </c>
      <c r="AB7" s="25" t="e">
        <f>IF('Crisis Indicator Data'!#REF!="No Data",1,IF(#REF!&lt;&gt;"",1,0))</f>
        <v>#REF!</v>
      </c>
      <c r="AC7" s="25" t="e">
        <f>IF('Crisis Indicator Data'!#REF!="No Data",1,IF(#REF!&lt;&gt;"",1,0))</f>
        <v>#REF!</v>
      </c>
      <c r="AD7" s="25" t="e">
        <f>IF('Crisis Indicator Data'!#REF!="No Data",1,IF(#REF!&lt;&gt;"",1,0))</f>
        <v>#REF!</v>
      </c>
      <c r="AE7" s="25" t="e">
        <f>IF('Crisis Indicator Data'!#REF!="No Data",1,IF(#REF!&lt;&gt;"",1,0))</f>
        <v>#REF!</v>
      </c>
      <c r="AF7" s="25" t="e">
        <f>IF('Crisis Indicator Data'!#REF!="No Data",1,IF(#REF!&lt;&gt;"",1,0))</f>
        <v>#REF!</v>
      </c>
      <c r="AG7" s="25" t="e">
        <f>IF('Crisis Indicator Data'!#REF!="No Data",1,IF(#REF!&lt;&gt;"",1,0))</f>
        <v>#REF!</v>
      </c>
      <c r="AH7" s="25" t="e">
        <f>IF('Crisis Indicator Data'!#REF!="No Data",1,IF(#REF!&lt;&gt;"",1,0))</f>
        <v>#REF!</v>
      </c>
      <c r="AI7" s="25" t="e">
        <f>IF('Crisis Indicator Data'!#REF!="No Data",1,IF(#REF!&lt;&gt;"",1,0))</f>
        <v>#REF!</v>
      </c>
      <c r="AJ7" s="25" t="e">
        <f>IF('Crisis Indicator Data'!#REF!="No Data",1,IF(#REF!&lt;&gt;"",1,0))</f>
        <v>#REF!</v>
      </c>
      <c r="AK7" s="25" t="e">
        <f>IF('Crisis Indicator Data'!#REF!="No Data",1,IF(#REF!&lt;&gt;"",1,0))</f>
        <v>#REF!</v>
      </c>
      <c r="AL7" s="25" t="e">
        <f>IF('Crisis Indicator Data'!#REF!="No Data",1,IF(#REF!&lt;&gt;"",1,0))</f>
        <v>#REF!</v>
      </c>
      <c r="AM7" s="25" t="e">
        <f>IF('Crisis Indicator Data'!#REF!="No Data",1,IF(#REF!&lt;&gt;"",1,0))</f>
        <v>#REF!</v>
      </c>
      <c r="AN7" s="25" t="e">
        <f>IF('Crisis Indicator Data'!#REF!="No Data",1,IF(#REF!&lt;&gt;"",1,0))</f>
        <v>#REF!</v>
      </c>
      <c r="AO7" s="25" t="e">
        <f>IF('Crisis Indicator Data'!#REF!="No Data",1,IF(#REF!&lt;&gt;"",1,0))</f>
        <v>#REF!</v>
      </c>
      <c r="AP7" s="25" t="e">
        <f>IF('Crisis Indicator Data'!#REF!="No Data",1,IF(#REF!&lt;&gt;"",1,0))</f>
        <v>#REF!</v>
      </c>
      <c r="AQ7" s="25" t="e">
        <f>IF('Crisis Indicator Data'!#REF!="No Data",1,IF(#REF!&lt;&gt;"",1,0))</f>
        <v>#REF!</v>
      </c>
      <c r="AR7" s="25" t="e">
        <f>IF('Crisis Indicator Data'!#REF!="No Data",1,IF(#REF!&lt;&gt;"",1,0))</f>
        <v>#REF!</v>
      </c>
      <c r="AS7" s="25" t="e">
        <f>IF('Crisis Indicator Data'!#REF!="No Data",1,IF(#REF!&lt;&gt;"",1,0))</f>
        <v>#REF!</v>
      </c>
      <c r="AT7" s="25" t="e">
        <f>IF('Crisis Indicator Data'!#REF!="No Data",1,IF(#REF!&lt;&gt;"",1,0))</f>
        <v>#REF!</v>
      </c>
      <c r="AU7" s="25" t="e">
        <f>IF('Crisis Indicator Data'!#REF!="No Data",1,IF(#REF!&lt;&gt;"",1,0))</f>
        <v>#REF!</v>
      </c>
      <c r="AV7" s="25" t="e">
        <f>IF('Crisis Indicator Data'!#REF!="No Data",1,IF(#REF!&lt;&gt;"",1,0))</f>
        <v>#REF!</v>
      </c>
      <c r="AW7" s="25" t="e">
        <f>IF('Crisis Indicator Data'!#REF!="No Data",1,IF(#REF!&lt;&gt;"",1,0))</f>
        <v>#REF!</v>
      </c>
      <c r="AX7" s="25" t="e">
        <f>IF('Crisis Indicator Data'!#REF!="No Data",1,IF(#REF!&lt;&gt;"",1,0))</f>
        <v>#REF!</v>
      </c>
      <c r="AY7" s="25" t="e">
        <f>IF('Crisis Indicator Data'!#REF!="No Data",1,IF(#REF!&lt;&gt;"",1,0))</f>
        <v>#REF!</v>
      </c>
      <c r="AZ7" s="25" t="e">
        <f>IF('Crisis Indicator Data'!#REF!="No Data",1,IF(#REF!&lt;&gt;"",1,0))</f>
        <v>#REF!</v>
      </c>
      <c r="BA7" t="e">
        <f t="shared" si="0"/>
        <v>#REF!</v>
      </c>
      <c r="BB7" s="27" t="e">
        <f t="shared" si="1"/>
        <v>#REF!</v>
      </c>
    </row>
    <row r="8" spans="1:54" x14ac:dyDescent="0.35">
      <c r="A8" t="s">
        <v>10144</v>
      </c>
      <c r="B8" s="25" t="e">
        <f>IF('Crisis Indicator Data'!#REF!="No Data",1,IF(#REF!&lt;&gt;"",1,0))</f>
        <v>#REF!</v>
      </c>
      <c r="C8" s="25" t="e">
        <f>IF('Crisis Indicator Data'!#REF!="No Data",1,IF(#REF!&lt;&gt;"",1,0))</f>
        <v>#REF!</v>
      </c>
      <c r="D8" s="25" t="e">
        <f>IF('Crisis Indicator Data'!#REF!="No Data",1,IF(#REF!&lt;&gt;"",1,0))</f>
        <v>#REF!</v>
      </c>
      <c r="E8" s="25" t="e">
        <f>IF('Crisis Indicator Data'!#REF!="No Data",1,IF(#REF!&lt;&gt;"",1,0))</f>
        <v>#REF!</v>
      </c>
      <c r="F8" s="25" t="e">
        <f>IF('Crisis Indicator Data'!#REF!="No Data",1,IF(#REF!&lt;&gt;"",1,0))</f>
        <v>#REF!</v>
      </c>
      <c r="G8" s="25" t="e">
        <f>IF('Crisis Indicator Data'!#REF!="No Data",1,IF(#REF!&lt;&gt;"",1,0))</f>
        <v>#REF!</v>
      </c>
      <c r="H8" s="25" t="e">
        <f>IF('Crisis Indicator Data'!#REF!="No Data",1,IF(#REF!&lt;&gt;"",1,0))</f>
        <v>#REF!</v>
      </c>
      <c r="I8" s="25" t="e">
        <f>IF('Crisis Indicator Data'!#REF!="No Data",1,IF(#REF!&lt;&gt;"",1,0))</f>
        <v>#REF!</v>
      </c>
      <c r="J8" s="25" t="e">
        <f>IF('Crisis Indicator Data'!#REF!="No Data",1,IF(#REF!&lt;&gt;"",1,0))</f>
        <v>#REF!</v>
      </c>
      <c r="K8" s="25" t="e">
        <f>IF('Crisis Indicator Data'!#REF!="No Data",1,IF(#REF!&lt;&gt;"",1,0))</f>
        <v>#REF!</v>
      </c>
      <c r="L8" s="25" t="e">
        <f>IF('Crisis Indicator Data'!#REF!="No Data",1,IF(#REF!&lt;&gt;"",1,0))</f>
        <v>#REF!</v>
      </c>
      <c r="M8" s="25" t="e">
        <f>IF('Crisis Indicator Data'!#REF!="No Data",1,IF(#REF!&lt;&gt;"",1,0))</f>
        <v>#REF!</v>
      </c>
      <c r="N8" s="25" t="e">
        <f>IF('Crisis Indicator Data'!#REF!="No Data",1,IF(#REF!&lt;&gt;"",1,0))</f>
        <v>#REF!</v>
      </c>
      <c r="O8" s="25" t="e">
        <f>IF('Crisis Indicator Data'!#REF!="No Data",1,IF(#REF!&lt;&gt;"",1,0))</f>
        <v>#REF!</v>
      </c>
      <c r="P8" s="25" t="e">
        <f>IF('Crisis Indicator Data'!#REF!="No Data",1,IF(#REF!&lt;&gt;"",1,0))</f>
        <v>#REF!</v>
      </c>
      <c r="Q8" s="25" t="e">
        <f>IF('Crisis Indicator Data'!#REF!="No Data",1,IF(#REF!&lt;&gt;"",1,0))</f>
        <v>#REF!</v>
      </c>
      <c r="R8" s="25" t="e">
        <f>IF('Crisis Indicator Data'!#REF!="No Data",1,IF(#REF!&lt;&gt;"",1,0))</f>
        <v>#REF!</v>
      </c>
      <c r="S8" s="25" t="e">
        <f>IF('Crisis Indicator Data'!#REF!="No Data",1,IF(#REF!&lt;&gt;"",1,0))</f>
        <v>#REF!</v>
      </c>
      <c r="T8" s="25" t="e">
        <f>IF('Crisis Indicator Data'!#REF!="No Data",1,IF(#REF!&lt;&gt;"",1,0))</f>
        <v>#REF!</v>
      </c>
      <c r="U8" s="25" t="e">
        <f>IF('Crisis Indicator Data'!#REF!="No Data",1,IF(#REF!&lt;&gt;"",1,0))</f>
        <v>#REF!</v>
      </c>
      <c r="V8" s="25" t="e">
        <f>IF('Crisis Indicator Data'!#REF!="No Data",1,IF(#REF!&lt;&gt;"",1,0))</f>
        <v>#REF!</v>
      </c>
      <c r="W8" s="25" t="e">
        <f>IF('Crisis Indicator Data'!#REF!="No Data",1,IF(#REF!&lt;&gt;"",1,0))</f>
        <v>#REF!</v>
      </c>
      <c r="X8" s="25" t="e">
        <f>IF('Crisis Indicator Data'!#REF!="No Data",1,IF(#REF!&lt;&gt;"",1,0))</f>
        <v>#REF!</v>
      </c>
      <c r="Y8" s="25" t="e">
        <f>IF('Crisis Indicator Data'!#REF!="No Data",1,IF(#REF!&lt;&gt;"",1,0))</f>
        <v>#REF!</v>
      </c>
      <c r="Z8" s="25" t="e">
        <f>IF('Crisis Indicator Data'!#REF!="No Data",1,IF(#REF!&lt;&gt;"",1,0))</f>
        <v>#REF!</v>
      </c>
      <c r="AA8" s="25" t="e">
        <f>IF('Crisis Indicator Data'!#REF!="No Data",1,IF(#REF!&lt;&gt;"",1,0))</f>
        <v>#REF!</v>
      </c>
      <c r="AB8" s="25" t="e">
        <f>IF('Crisis Indicator Data'!#REF!="No Data",1,IF(#REF!&lt;&gt;"",1,0))</f>
        <v>#REF!</v>
      </c>
      <c r="AC8" s="25" t="e">
        <f>IF('Crisis Indicator Data'!#REF!="No Data",1,IF(#REF!&lt;&gt;"",1,0))</f>
        <v>#REF!</v>
      </c>
      <c r="AD8" s="25" t="e">
        <f>IF('Crisis Indicator Data'!#REF!="No Data",1,IF(#REF!&lt;&gt;"",1,0))</f>
        <v>#REF!</v>
      </c>
      <c r="AE8" s="25" t="e">
        <f>IF('Crisis Indicator Data'!#REF!="No Data",1,IF(#REF!&lt;&gt;"",1,0))</f>
        <v>#REF!</v>
      </c>
      <c r="AF8" s="25" t="e">
        <f>IF('Crisis Indicator Data'!#REF!="No Data",1,IF(#REF!&lt;&gt;"",1,0))</f>
        <v>#REF!</v>
      </c>
      <c r="AG8" s="25" t="e">
        <f>IF('Crisis Indicator Data'!#REF!="No Data",1,IF(#REF!&lt;&gt;"",1,0))</f>
        <v>#REF!</v>
      </c>
      <c r="AH8" s="25" t="e">
        <f>IF('Crisis Indicator Data'!#REF!="No Data",1,IF(#REF!&lt;&gt;"",1,0))</f>
        <v>#REF!</v>
      </c>
      <c r="AI8" s="25" t="e">
        <f>IF('Crisis Indicator Data'!#REF!="No Data",1,IF(#REF!&lt;&gt;"",1,0))</f>
        <v>#REF!</v>
      </c>
      <c r="AJ8" s="25" t="e">
        <f>IF('Crisis Indicator Data'!#REF!="No Data",1,IF(#REF!&lt;&gt;"",1,0))</f>
        <v>#REF!</v>
      </c>
      <c r="AK8" s="25" t="e">
        <f>IF('Crisis Indicator Data'!#REF!="No Data",1,IF(#REF!&lt;&gt;"",1,0))</f>
        <v>#REF!</v>
      </c>
      <c r="AL8" s="25" t="e">
        <f>IF('Crisis Indicator Data'!#REF!="No Data",1,IF(#REF!&lt;&gt;"",1,0))</f>
        <v>#REF!</v>
      </c>
      <c r="AM8" s="25" t="e">
        <f>IF('Crisis Indicator Data'!#REF!="No Data",1,IF(#REF!&lt;&gt;"",1,0))</f>
        <v>#REF!</v>
      </c>
      <c r="AN8" s="25" t="e">
        <f>IF('Crisis Indicator Data'!#REF!="No Data",1,IF(#REF!&lt;&gt;"",1,0))</f>
        <v>#REF!</v>
      </c>
      <c r="AO8" s="25" t="e">
        <f>IF('Crisis Indicator Data'!#REF!="No Data",1,IF(#REF!&lt;&gt;"",1,0))</f>
        <v>#REF!</v>
      </c>
      <c r="AP8" s="25" t="e">
        <f>IF('Crisis Indicator Data'!#REF!="No Data",1,IF(#REF!&lt;&gt;"",1,0))</f>
        <v>#REF!</v>
      </c>
      <c r="AQ8" s="25" t="e">
        <f>IF('Crisis Indicator Data'!#REF!="No Data",1,IF(#REF!&lt;&gt;"",1,0))</f>
        <v>#REF!</v>
      </c>
      <c r="AR8" s="25" t="e">
        <f>IF('Crisis Indicator Data'!#REF!="No Data",1,IF(#REF!&lt;&gt;"",1,0))</f>
        <v>#REF!</v>
      </c>
      <c r="AS8" s="25" t="e">
        <f>IF('Crisis Indicator Data'!#REF!="No Data",1,IF(#REF!&lt;&gt;"",1,0))</f>
        <v>#REF!</v>
      </c>
      <c r="AT8" s="25" t="e">
        <f>IF('Crisis Indicator Data'!#REF!="No Data",1,IF(#REF!&lt;&gt;"",1,0))</f>
        <v>#REF!</v>
      </c>
      <c r="AU8" s="25" t="e">
        <f>IF('Crisis Indicator Data'!#REF!="No Data",1,IF(#REF!&lt;&gt;"",1,0))</f>
        <v>#REF!</v>
      </c>
      <c r="AV8" s="25" t="e">
        <f>IF('Crisis Indicator Data'!#REF!="No Data",1,IF(#REF!&lt;&gt;"",1,0))</f>
        <v>#REF!</v>
      </c>
      <c r="AW8" s="25" t="e">
        <f>IF('Crisis Indicator Data'!#REF!="No Data",1,IF(#REF!&lt;&gt;"",1,0))</f>
        <v>#REF!</v>
      </c>
      <c r="AX8" s="25" t="e">
        <f>IF('Crisis Indicator Data'!#REF!="No Data",1,IF(#REF!&lt;&gt;"",1,0))</f>
        <v>#REF!</v>
      </c>
      <c r="AY8" s="25" t="e">
        <f>IF('Crisis Indicator Data'!#REF!="No Data",1,IF(#REF!&lt;&gt;"",1,0))</f>
        <v>#REF!</v>
      </c>
      <c r="AZ8" s="25" t="e">
        <f>IF('Crisis Indicator Data'!#REF!="No Data",1,IF(#REF!&lt;&gt;"",1,0))</f>
        <v>#REF!</v>
      </c>
      <c r="BA8" t="e">
        <f t="shared" si="0"/>
        <v>#REF!</v>
      </c>
      <c r="BB8" s="27" t="e">
        <f t="shared" si="1"/>
        <v>#REF!</v>
      </c>
    </row>
    <row r="9" spans="1:54" x14ac:dyDescent="0.35">
      <c r="A9" t="s">
        <v>10148</v>
      </c>
      <c r="B9" s="25" t="e">
        <f>IF('Crisis Indicator Data'!#REF!="No Data",1,IF(#REF!&lt;&gt;"",1,0))</f>
        <v>#REF!</v>
      </c>
      <c r="C9" s="25" t="e">
        <f>IF('Crisis Indicator Data'!#REF!="No Data",1,IF(#REF!&lt;&gt;"",1,0))</f>
        <v>#REF!</v>
      </c>
      <c r="D9" s="25" t="e">
        <f>IF('Crisis Indicator Data'!#REF!="No Data",1,IF(#REF!&lt;&gt;"",1,0))</f>
        <v>#REF!</v>
      </c>
      <c r="E9" s="25" t="e">
        <f>IF('Crisis Indicator Data'!#REF!="No Data",1,IF(#REF!&lt;&gt;"",1,0))</f>
        <v>#REF!</v>
      </c>
      <c r="F9" s="25" t="e">
        <f>IF('Crisis Indicator Data'!#REF!="No Data",1,IF(#REF!&lt;&gt;"",1,0))</f>
        <v>#REF!</v>
      </c>
      <c r="G9" s="25" t="e">
        <f>IF('Crisis Indicator Data'!#REF!="No Data",1,IF(#REF!&lt;&gt;"",1,0))</f>
        <v>#REF!</v>
      </c>
      <c r="H9" s="25" t="e">
        <f>IF('Crisis Indicator Data'!#REF!="No Data",1,IF(#REF!&lt;&gt;"",1,0))</f>
        <v>#REF!</v>
      </c>
      <c r="I9" s="25" t="e">
        <f>IF('Crisis Indicator Data'!#REF!="No Data",1,IF(#REF!&lt;&gt;"",1,0))</f>
        <v>#REF!</v>
      </c>
      <c r="J9" s="25" t="e">
        <f>IF('Crisis Indicator Data'!#REF!="No Data",1,IF(#REF!&lt;&gt;"",1,0))</f>
        <v>#REF!</v>
      </c>
      <c r="K9" s="25" t="e">
        <f>IF('Crisis Indicator Data'!#REF!="No Data",1,IF(#REF!&lt;&gt;"",1,0))</f>
        <v>#REF!</v>
      </c>
      <c r="L9" s="25" t="e">
        <f>IF('Crisis Indicator Data'!#REF!="No Data",1,IF(#REF!&lt;&gt;"",1,0))</f>
        <v>#REF!</v>
      </c>
      <c r="M9" s="25" t="e">
        <f>IF('Crisis Indicator Data'!#REF!="No Data",1,IF(#REF!&lt;&gt;"",1,0))</f>
        <v>#REF!</v>
      </c>
      <c r="N9" s="25" t="e">
        <f>IF('Crisis Indicator Data'!#REF!="No Data",1,IF(#REF!&lt;&gt;"",1,0))</f>
        <v>#REF!</v>
      </c>
      <c r="O9" s="25" t="e">
        <f>IF('Crisis Indicator Data'!#REF!="No Data",1,IF(#REF!&lt;&gt;"",1,0))</f>
        <v>#REF!</v>
      </c>
      <c r="P9" s="25" t="e">
        <f>IF('Crisis Indicator Data'!#REF!="No Data",1,IF(#REF!&lt;&gt;"",1,0))</f>
        <v>#REF!</v>
      </c>
      <c r="Q9" s="25" t="e">
        <f>IF('Crisis Indicator Data'!#REF!="No Data",1,IF(#REF!&lt;&gt;"",1,0))</f>
        <v>#REF!</v>
      </c>
      <c r="R9" s="25" t="e">
        <f>IF('Crisis Indicator Data'!#REF!="No Data",1,IF(#REF!&lt;&gt;"",1,0))</f>
        <v>#REF!</v>
      </c>
      <c r="S9" s="25" t="e">
        <f>IF('Crisis Indicator Data'!#REF!="No Data",1,IF(#REF!&lt;&gt;"",1,0))</f>
        <v>#REF!</v>
      </c>
      <c r="T9" s="25" t="e">
        <f>IF('Crisis Indicator Data'!#REF!="No Data",1,IF(#REF!&lt;&gt;"",1,0))</f>
        <v>#REF!</v>
      </c>
      <c r="U9" s="25" t="e">
        <f>IF('Crisis Indicator Data'!#REF!="No Data",1,IF(#REF!&lt;&gt;"",1,0))</f>
        <v>#REF!</v>
      </c>
      <c r="V9" s="25" t="e">
        <f>IF('Crisis Indicator Data'!#REF!="No Data",1,IF(#REF!&lt;&gt;"",1,0))</f>
        <v>#REF!</v>
      </c>
      <c r="W9" s="25" t="e">
        <f>IF('Crisis Indicator Data'!#REF!="No Data",1,IF(#REF!&lt;&gt;"",1,0))</f>
        <v>#REF!</v>
      </c>
      <c r="X9" s="25" t="e">
        <f>IF('Crisis Indicator Data'!#REF!="No Data",1,IF(#REF!&lt;&gt;"",1,0))</f>
        <v>#REF!</v>
      </c>
      <c r="Y9" s="25" t="e">
        <f>IF('Crisis Indicator Data'!#REF!="No Data",1,IF(#REF!&lt;&gt;"",1,0))</f>
        <v>#REF!</v>
      </c>
      <c r="Z9" s="25" t="e">
        <f>IF('Crisis Indicator Data'!#REF!="No Data",1,IF(#REF!&lt;&gt;"",1,0))</f>
        <v>#REF!</v>
      </c>
      <c r="AA9" s="25" t="e">
        <f>IF('Crisis Indicator Data'!#REF!="No Data",1,IF(#REF!&lt;&gt;"",1,0))</f>
        <v>#REF!</v>
      </c>
      <c r="AB9" s="25" t="e">
        <f>IF('Crisis Indicator Data'!#REF!="No Data",1,IF(#REF!&lt;&gt;"",1,0))</f>
        <v>#REF!</v>
      </c>
      <c r="AC9" s="25" t="e">
        <f>IF('Crisis Indicator Data'!#REF!="No Data",1,IF(#REF!&lt;&gt;"",1,0))</f>
        <v>#REF!</v>
      </c>
      <c r="AD9" s="25" t="e">
        <f>IF('Crisis Indicator Data'!#REF!="No Data",1,IF(#REF!&lt;&gt;"",1,0))</f>
        <v>#REF!</v>
      </c>
      <c r="AE9" s="25" t="e">
        <f>IF('Crisis Indicator Data'!#REF!="No Data",1,IF(#REF!&lt;&gt;"",1,0))</f>
        <v>#REF!</v>
      </c>
      <c r="AF9" s="25" t="e">
        <f>IF('Crisis Indicator Data'!#REF!="No Data",1,IF(#REF!&lt;&gt;"",1,0))</f>
        <v>#REF!</v>
      </c>
      <c r="AG9" s="25" t="e">
        <f>IF('Crisis Indicator Data'!#REF!="No Data",1,IF(#REF!&lt;&gt;"",1,0))</f>
        <v>#REF!</v>
      </c>
      <c r="AH9" s="25" t="e">
        <f>IF('Crisis Indicator Data'!#REF!="No Data",1,IF(#REF!&lt;&gt;"",1,0))</f>
        <v>#REF!</v>
      </c>
      <c r="AI9" s="25" t="e">
        <f>IF('Crisis Indicator Data'!#REF!="No Data",1,IF(#REF!&lt;&gt;"",1,0))</f>
        <v>#REF!</v>
      </c>
      <c r="AJ9" s="25" t="e">
        <f>IF('Crisis Indicator Data'!#REF!="No Data",1,IF(#REF!&lt;&gt;"",1,0))</f>
        <v>#REF!</v>
      </c>
      <c r="AK9" s="25" t="e">
        <f>IF('Crisis Indicator Data'!#REF!="No Data",1,IF(#REF!&lt;&gt;"",1,0))</f>
        <v>#REF!</v>
      </c>
      <c r="AL9" s="25" t="e">
        <f>IF('Crisis Indicator Data'!#REF!="No Data",1,IF(#REF!&lt;&gt;"",1,0))</f>
        <v>#REF!</v>
      </c>
      <c r="AM9" s="25" t="e">
        <f>IF('Crisis Indicator Data'!#REF!="No Data",1,IF(#REF!&lt;&gt;"",1,0))</f>
        <v>#REF!</v>
      </c>
      <c r="AN9" s="25" t="e">
        <f>IF('Crisis Indicator Data'!#REF!="No Data",1,IF(#REF!&lt;&gt;"",1,0))</f>
        <v>#REF!</v>
      </c>
      <c r="AO9" s="25" t="e">
        <f>IF('Crisis Indicator Data'!#REF!="No Data",1,IF(#REF!&lt;&gt;"",1,0))</f>
        <v>#REF!</v>
      </c>
      <c r="AP9" s="25" t="e">
        <f>IF('Crisis Indicator Data'!#REF!="No Data",1,IF(#REF!&lt;&gt;"",1,0))</f>
        <v>#REF!</v>
      </c>
      <c r="AQ9" s="25" t="e">
        <f>IF('Crisis Indicator Data'!#REF!="No Data",1,IF(#REF!&lt;&gt;"",1,0))</f>
        <v>#REF!</v>
      </c>
      <c r="AR9" s="25" t="e">
        <f>IF('Crisis Indicator Data'!#REF!="No Data",1,IF(#REF!&lt;&gt;"",1,0))</f>
        <v>#REF!</v>
      </c>
      <c r="AS9" s="25" t="e">
        <f>IF('Crisis Indicator Data'!#REF!="No Data",1,IF(#REF!&lt;&gt;"",1,0))</f>
        <v>#REF!</v>
      </c>
      <c r="AT9" s="25" t="e">
        <f>IF('Crisis Indicator Data'!#REF!="No Data",1,IF(#REF!&lt;&gt;"",1,0))</f>
        <v>#REF!</v>
      </c>
      <c r="AU9" s="25" t="e">
        <f>IF('Crisis Indicator Data'!#REF!="No Data",1,IF(#REF!&lt;&gt;"",1,0))</f>
        <v>#REF!</v>
      </c>
      <c r="AV9" s="25" t="e">
        <f>IF('Crisis Indicator Data'!#REF!="No Data",1,IF(#REF!&lt;&gt;"",1,0))</f>
        <v>#REF!</v>
      </c>
      <c r="AW9" s="25" t="e">
        <f>IF('Crisis Indicator Data'!#REF!="No Data",1,IF(#REF!&lt;&gt;"",1,0))</f>
        <v>#REF!</v>
      </c>
      <c r="AX9" s="25" t="e">
        <f>IF('Crisis Indicator Data'!#REF!="No Data",1,IF(#REF!&lt;&gt;"",1,0))</f>
        <v>#REF!</v>
      </c>
      <c r="AY9" s="25" t="e">
        <f>IF('Crisis Indicator Data'!#REF!="No Data",1,IF(#REF!&lt;&gt;"",1,0))</f>
        <v>#REF!</v>
      </c>
      <c r="AZ9" s="25" t="e">
        <f>IF('Crisis Indicator Data'!#REF!="No Data",1,IF(#REF!&lt;&gt;"",1,0))</f>
        <v>#REF!</v>
      </c>
      <c r="BA9" t="e">
        <f t="shared" si="0"/>
        <v>#REF!</v>
      </c>
      <c r="BB9" s="27" t="e">
        <f t="shared" si="1"/>
        <v>#REF!</v>
      </c>
    </row>
    <row r="10" spans="1:54" x14ac:dyDescent="0.35">
      <c r="A10" t="s">
        <v>10150</v>
      </c>
      <c r="B10" s="25" t="e">
        <f>IF('Crisis Indicator Data'!#REF!="No Data",1,IF(#REF!&lt;&gt;"",1,0))</f>
        <v>#REF!</v>
      </c>
      <c r="C10" s="25" t="e">
        <f>IF('Crisis Indicator Data'!#REF!="No Data",1,IF(#REF!&lt;&gt;"",1,0))</f>
        <v>#REF!</v>
      </c>
      <c r="D10" s="25" t="e">
        <f>IF('Crisis Indicator Data'!#REF!="No Data",1,IF(#REF!&lt;&gt;"",1,0))</f>
        <v>#REF!</v>
      </c>
      <c r="E10" s="25" t="e">
        <f>IF('Crisis Indicator Data'!#REF!="No Data",1,IF(#REF!&lt;&gt;"",1,0))</f>
        <v>#REF!</v>
      </c>
      <c r="F10" s="25" t="e">
        <f>IF('Crisis Indicator Data'!#REF!="No Data",1,IF(#REF!&lt;&gt;"",1,0))</f>
        <v>#REF!</v>
      </c>
      <c r="G10" s="25" t="e">
        <f>IF('Crisis Indicator Data'!#REF!="No Data",1,IF(#REF!&lt;&gt;"",1,0))</f>
        <v>#REF!</v>
      </c>
      <c r="H10" s="25" t="e">
        <f>IF('Crisis Indicator Data'!#REF!="No Data",1,IF(#REF!&lt;&gt;"",1,0))</f>
        <v>#REF!</v>
      </c>
      <c r="I10" s="25" t="e">
        <f>IF('Crisis Indicator Data'!#REF!="No Data",1,IF(#REF!&lt;&gt;"",1,0))</f>
        <v>#REF!</v>
      </c>
      <c r="J10" s="25" t="e">
        <f>IF('Crisis Indicator Data'!#REF!="No Data",1,IF(#REF!&lt;&gt;"",1,0))</f>
        <v>#REF!</v>
      </c>
      <c r="K10" s="25" t="e">
        <f>IF('Crisis Indicator Data'!#REF!="No Data",1,IF(#REF!&lt;&gt;"",1,0))</f>
        <v>#REF!</v>
      </c>
      <c r="L10" s="25" t="e">
        <f>IF('Crisis Indicator Data'!#REF!="No Data",1,IF(#REF!&lt;&gt;"",1,0))</f>
        <v>#REF!</v>
      </c>
      <c r="M10" s="25" t="e">
        <f>IF('Crisis Indicator Data'!#REF!="No Data",1,IF(#REF!&lt;&gt;"",1,0))</f>
        <v>#REF!</v>
      </c>
      <c r="N10" s="25" t="e">
        <f>IF('Crisis Indicator Data'!#REF!="No Data",1,IF(#REF!&lt;&gt;"",1,0))</f>
        <v>#REF!</v>
      </c>
      <c r="O10" s="25" t="e">
        <f>IF('Crisis Indicator Data'!#REF!="No Data",1,IF(#REF!&lt;&gt;"",1,0))</f>
        <v>#REF!</v>
      </c>
      <c r="P10" s="25" t="e">
        <f>IF('Crisis Indicator Data'!#REF!="No Data",1,IF(#REF!&lt;&gt;"",1,0))</f>
        <v>#REF!</v>
      </c>
      <c r="Q10" s="25" t="e">
        <f>IF('Crisis Indicator Data'!#REF!="No Data",1,IF(#REF!&lt;&gt;"",1,0))</f>
        <v>#REF!</v>
      </c>
      <c r="R10" s="25" t="e">
        <f>IF('Crisis Indicator Data'!#REF!="No Data",1,IF(#REF!&lt;&gt;"",1,0))</f>
        <v>#REF!</v>
      </c>
      <c r="S10" s="25" t="e">
        <f>IF('Crisis Indicator Data'!#REF!="No Data",1,IF(#REF!&lt;&gt;"",1,0))</f>
        <v>#REF!</v>
      </c>
      <c r="T10" s="25" t="e">
        <f>IF('Crisis Indicator Data'!#REF!="No Data",1,IF(#REF!&lt;&gt;"",1,0))</f>
        <v>#REF!</v>
      </c>
      <c r="U10" s="25" t="e">
        <f>IF('Crisis Indicator Data'!#REF!="No Data",1,IF(#REF!&lt;&gt;"",1,0))</f>
        <v>#REF!</v>
      </c>
      <c r="V10" s="25" t="e">
        <f>IF('Crisis Indicator Data'!#REF!="No Data",1,IF(#REF!&lt;&gt;"",1,0))</f>
        <v>#REF!</v>
      </c>
      <c r="W10" s="25" t="e">
        <f>IF('Crisis Indicator Data'!#REF!="No Data",1,IF(#REF!&lt;&gt;"",1,0))</f>
        <v>#REF!</v>
      </c>
      <c r="X10" s="25" t="e">
        <f>IF('Crisis Indicator Data'!#REF!="No Data",1,IF(#REF!&lt;&gt;"",1,0))</f>
        <v>#REF!</v>
      </c>
      <c r="Y10" s="25" t="e">
        <f>IF('Crisis Indicator Data'!#REF!="No Data",1,IF(#REF!&lt;&gt;"",1,0))</f>
        <v>#REF!</v>
      </c>
      <c r="Z10" s="25" t="e">
        <f>IF('Crisis Indicator Data'!#REF!="No Data",1,IF(#REF!&lt;&gt;"",1,0))</f>
        <v>#REF!</v>
      </c>
      <c r="AA10" s="25" t="e">
        <f>IF('Crisis Indicator Data'!#REF!="No Data",1,IF(#REF!&lt;&gt;"",1,0))</f>
        <v>#REF!</v>
      </c>
      <c r="AB10" s="25" t="e">
        <f>IF('Crisis Indicator Data'!#REF!="No Data",1,IF(#REF!&lt;&gt;"",1,0))</f>
        <v>#REF!</v>
      </c>
      <c r="AC10" s="25" t="e">
        <f>IF('Crisis Indicator Data'!#REF!="No Data",1,IF(#REF!&lt;&gt;"",1,0))</f>
        <v>#REF!</v>
      </c>
      <c r="AD10" s="25" t="e">
        <f>IF('Crisis Indicator Data'!#REF!="No Data",1,IF(#REF!&lt;&gt;"",1,0))</f>
        <v>#REF!</v>
      </c>
      <c r="AE10" s="25" t="e">
        <f>IF('Crisis Indicator Data'!#REF!="No Data",1,IF(#REF!&lt;&gt;"",1,0))</f>
        <v>#REF!</v>
      </c>
      <c r="AF10" s="25" t="e">
        <f>IF('Crisis Indicator Data'!#REF!="No Data",1,IF(#REF!&lt;&gt;"",1,0))</f>
        <v>#REF!</v>
      </c>
      <c r="AG10" s="25" t="e">
        <f>IF('Crisis Indicator Data'!#REF!="No Data",1,IF(#REF!&lt;&gt;"",1,0))</f>
        <v>#REF!</v>
      </c>
      <c r="AH10" s="25" t="e">
        <f>IF('Crisis Indicator Data'!#REF!="No Data",1,IF(#REF!&lt;&gt;"",1,0))</f>
        <v>#REF!</v>
      </c>
      <c r="AI10" s="25" t="e">
        <f>IF('Crisis Indicator Data'!#REF!="No Data",1,IF(#REF!&lt;&gt;"",1,0))</f>
        <v>#REF!</v>
      </c>
      <c r="AJ10" s="25" t="e">
        <f>IF('Crisis Indicator Data'!#REF!="No Data",1,IF(#REF!&lt;&gt;"",1,0))</f>
        <v>#REF!</v>
      </c>
      <c r="AK10" s="25" t="e">
        <f>IF('Crisis Indicator Data'!#REF!="No Data",1,IF(#REF!&lt;&gt;"",1,0))</f>
        <v>#REF!</v>
      </c>
      <c r="AL10" s="25" t="e">
        <f>IF('Crisis Indicator Data'!#REF!="No Data",1,IF(#REF!&lt;&gt;"",1,0))</f>
        <v>#REF!</v>
      </c>
      <c r="AM10" s="25" t="e">
        <f>IF('Crisis Indicator Data'!#REF!="No Data",1,IF(#REF!&lt;&gt;"",1,0))</f>
        <v>#REF!</v>
      </c>
      <c r="AN10" s="25" t="e">
        <f>IF('Crisis Indicator Data'!#REF!="No Data",1,IF(#REF!&lt;&gt;"",1,0))</f>
        <v>#REF!</v>
      </c>
      <c r="AO10" s="25" t="e">
        <f>IF('Crisis Indicator Data'!#REF!="No Data",1,IF(#REF!&lt;&gt;"",1,0))</f>
        <v>#REF!</v>
      </c>
      <c r="AP10" s="25" t="e">
        <f>IF('Crisis Indicator Data'!#REF!="No Data",1,IF(#REF!&lt;&gt;"",1,0))</f>
        <v>#REF!</v>
      </c>
      <c r="AQ10" s="25" t="e">
        <f>IF('Crisis Indicator Data'!#REF!="No Data",1,IF(#REF!&lt;&gt;"",1,0))</f>
        <v>#REF!</v>
      </c>
      <c r="AR10" s="25" t="e">
        <f>IF('Crisis Indicator Data'!#REF!="No Data",1,IF(#REF!&lt;&gt;"",1,0))</f>
        <v>#REF!</v>
      </c>
      <c r="AS10" s="25" t="e">
        <f>IF('Crisis Indicator Data'!#REF!="No Data",1,IF(#REF!&lt;&gt;"",1,0))</f>
        <v>#REF!</v>
      </c>
      <c r="AT10" s="25" t="e">
        <f>IF('Crisis Indicator Data'!#REF!="No Data",1,IF(#REF!&lt;&gt;"",1,0))</f>
        <v>#REF!</v>
      </c>
      <c r="AU10" s="25" t="e">
        <f>IF('Crisis Indicator Data'!#REF!="No Data",1,IF(#REF!&lt;&gt;"",1,0))</f>
        <v>#REF!</v>
      </c>
      <c r="AV10" s="25" t="e">
        <f>IF('Crisis Indicator Data'!#REF!="No Data",1,IF(#REF!&lt;&gt;"",1,0))</f>
        <v>#REF!</v>
      </c>
      <c r="AW10" s="25" t="e">
        <f>IF('Crisis Indicator Data'!#REF!="No Data",1,IF(#REF!&lt;&gt;"",1,0))</f>
        <v>#REF!</v>
      </c>
      <c r="AX10" s="25" t="e">
        <f>IF('Crisis Indicator Data'!#REF!="No Data",1,IF(#REF!&lt;&gt;"",1,0))</f>
        <v>#REF!</v>
      </c>
      <c r="AY10" s="25" t="e">
        <f>IF('Crisis Indicator Data'!#REF!="No Data",1,IF(#REF!&lt;&gt;"",1,0))</f>
        <v>#REF!</v>
      </c>
      <c r="AZ10" s="25" t="e">
        <f>IF('Crisis Indicator Data'!#REF!="No Data",1,IF(#REF!&lt;&gt;"",1,0))</f>
        <v>#REF!</v>
      </c>
      <c r="BA10" t="e">
        <f t="shared" si="0"/>
        <v>#REF!</v>
      </c>
      <c r="BB10" s="27" t="e">
        <f t="shared" si="1"/>
        <v>#REF!</v>
      </c>
    </row>
    <row r="11" spans="1:54" x14ac:dyDescent="0.35">
      <c r="A11" t="s">
        <v>10151</v>
      </c>
      <c r="B11" s="25" t="e">
        <f>IF('Crisis Indicator Data'!#REF!="No Data",1,IF(#REF!&lt;&gt;"",1,0))</f>
        <v>#REF!</v>
      </c>
      <c r="C11" s="25" t="e">
        <f>IF('Crisis Indicator Data'!#REF!="No Data",1,IF(#REF!&lt;&gt;"",1,0))</f>
        <v>#REF!</v>
      </c>
      <c r="D11" s="25" t="e">
        <f>IF('Crisis Indicator Data'!#REF!="No Data",1,IF(#REF!&lt;&gt;"",1,0))</f>
        <v>#REF!</v>
      </c>
      <c r="E11" s="25" t="e">
        <f>IF('Crisis Indicator Data'!#REF!="No Data",1,IF(#REF!&lt;&gt;"",1,0))</f>
        <v>#REF!</v>
      </c>
      <c r="F11" s="25" t="e">
        <f>IF('Crisis Indicator Data'!#REF!="No Data",1,IF(#REF!&lt;&gt;"",1,0))</f>
        <v>#REF!</v>
      </c>
      <c r="G11" s="25" t="e">
        <f>IF('Crisis Indicator Data'!#REF!="No Data",1,IF(#REF!&lt;&gt;"",1,0))</f>
        <v>#REF!</v>
      </c>
      <c r="H11" s="25" t="e">
        <f>IF('Crisis Indicator Data'!#REF!="No Data",1,IF(#REF!&lt;&gt;"",1,0))</f>
        <v>#REF!</v>
      </c>
      <c r="I11" s="25" t="e">
        <f>IF('Crisis Indicator Data'!#REF!="No Data",1,IF(#REF!&lt;&gt;"",1,0))</f>
        <v>#REF!</v>
      </c>
      <c r="J11" s="25" t="e">
        <f>IF('Crisis Indicator Data'!#REF!="No Data",1,IF(#REF!&lt;&gt;"",1,0))</f>
        <v>#REF!</v>
      </c>
      <c r="K11" s="25" t="e">
        <f>IF('Crisis Indicator Data'!#REF!="No Data",1,IF(#REF!&lt;&gt;"",1,0))</f>
        <v>#REF!</v>
      </c>
      <c r="L11" s="25" t="e">
        <f>IF('Crisis Indicator Data'!#REF!="No Data",1,IF(#REF!&lt;&gt;"",1,0))</f>
        <v>#REF!</v>
      </c>
      <c r="M11" s="25" t="e">
        <f>IF('Crisis Indicator Data'!#REF!="No Data",1,IF(#REF!&lt;&gt;"",1,0))</f>
        <v>#REF!</v>
      </c>
      <c r="N11" s="25" t="e">
        <f>IF('Crisis Indicator Data'!#REF!="No Data",1,IF(#REF!&lt;&gt;"",1,0))</f>
        <v>#REF!</v>
      </c>
      <c r="O11" s="25" t="e">
        <f>IF('Crisis Indicator Data'!#REF!="No Data",1,IF(#REF!&lt;&gt;"",1,0))</f>
        <v>#REF!</v>
      </c>
      <c r="P11" s="25" t="e">
        <f>IF('Crisis Indicator Data'!#REF!="No Data",1,IF(#REF!&lt;&gt;"",1,0))</f>
        <v>#REF!</v>
      </c>
      <c r="Q11" s="25" t="e">
        <f>IF('Crisis Indicator Data'!#REF!="No Data",1,IF(#REF!&lt;&gt;"",1,0))</f>
        <v>#REF!</v>
      </c>
      <c r="R11" s="25" t="e">
        <f>IF('Crisis Indicator Data'!#REF!="No Data",1,IF(#REF!&lt;&gt;"",1,0))</f>
        <v>#REF!</v>
      </c>
      <c r="S11" s="25" t="e">
        <f>IF('Crisis Indicator Data'!#REF!="No Data",1,IF(#REF!&lt;&gt;"",1,0))</f>
        <v>#REF!</v>
      </c>
      <c r="T11" s="25" t="e">
        <f>IF('Crisis Indicator Data'!#REF!="No Data",1,IF(#REF!&lt;&gt;"",1,0))</f>
        <v>#REF!</v>
      </c>
      <c r="U11" s="25" t="e">
        <f>IF('Crisis Indicator Data'!#REF!="No Data",1,IF(#REF!&lt;&gt;"",1,0))</f>
        <v>#REF!</v>
      </c>
      <c r="V11" s="25" t="e">
        <f>IF('Crisis Indicator Data'!#REF!="No Data",1,IF(#REF!&lt;&gt;"",1,0))</f>
        <v>#REF!</v>
      </c>
      <c r="W11" s="25" t="e">
        <f>IF('Crisis Indicator Data'!#REF!="No Data",1,IF(#REF!&lt;&gt;"",1,0))</f>
        <v>#REF!</v>
      </c>
      <c r="X11" s="25" t="e">
        <f>IF('Crisis Indicator Data'!#REF!="No Data",1,IF(#REF!&lt;&gt;"",1,0))</f>
        <v>#REF!</v>
      </c>
      <c r="Y11" s="25" t="e">
        <f>IF('Crisis Indicator Data'!#REF!="No Data",1,IF(#REF!&lt;&gt;"",1,0))</f>
        <v>#REF!</v>
      </c>
      <c r="Z11" s="25" t="e">
        <f>IF('Crisis Indicator Data'!#REF!="No Data",1,IF(#REF!&lt;&gt;"",1,0))</f>
        <v>#REF!</v>
      </c>
      <c r="AA11" s="25" t="e">
        <f>IF('Crisis Indicator Data'!#REF!="No Data",1,IF(#REF!&lt;&gt;"",1,0))</f>
        <v>#REF!</v>
      </c>
      <c r="AB11" s="25" t="e">
        <f>IF('Crisis Indicator Data'!#REF!="No Data",1,IF(#REF!&lt;&gt;"",1,0))</f>
        <v>#REF!</v>
      </c>
      <c r="AC11" s="25" t="e">
        <f>IF('Crisis Indicator Data'!#REF!="No Data",1,IF(#REF!&lt;&gt;"",1,0))</f>
        <v>#REF!</v>
      </c>
      <c r="AD11" s="25" t="e">
        <f>IF('Crisis Indicator Data'!#REF!="No Data",1,IF(#REF!&lt;&gt;"",1,0))</f>
        <v>#REF!</v>
      </c>
      <c r="AE11" s="25" t="e">
        <f>IF('Crisis Indicator Data'!#REF!="No Data",1,IF(#REF!&lt;&gt;"",1,0))</f>
        <v>#REF!</v>
      </c>
      <c r="AF11" s="25" t="e">
        <f>IF('Crisis Indicator Data'!#REF!="No Data",1,IF(#REF!&lt;&gt;"",1,0))</f>
        <v>#REF!</v>
      </c>
      <c r="AG11" s="25" t="e">
        <f>IF('Crisis Indicator Data'!#REF!="No Data",1,IF(#REF!&lt;&gt;"",1,0))</f>
        <v>#REF!</v>
      </c>
      <c r="AH11" s="25" t="e">
        <f>IF('Crisis Indicator Data'!#REF!="No Data",1,IF(#REF!&lt;&gt;"",1,0))</f>
        <v>#REF!</v>
      </c>
      <c r="AI11" s="25" t="e">
        <f>IF('Crisis Indicator Data'!#REF!="No Data",1,IF(#REF!&lt;&gt;"",1,0))</f>
        <v>#REF!</v>
      </c>
      <c r="AJ11" s="25" t="e">
        <f>IF('Crisis Indicator Data'!#REF!="No Data",1,IF(#REF!&lt;&gt;"",1,0))</f>
        <v>#REF!</v>
      </c>
      <c r="AK11" s="25" t="e">
        <f>IF('Crisis Indicator Data'!#REF!="No Data",1,IF(#REF!&lt;&gt;"",1,0))</f>
        <v>#REF!</v>
      </c>
      <c r="AL11" s="25" t="e">
        <f>IF('Crisis Indicator Data'!#REF!="No Data",1,IF(#REF!&lt;&gt;"",1,0))</f>
        <v>#REF!</v>
      </c>
      <c r="AM11" s="25" t="e">
        <f>IF('Crisis Indicator Data'!#REF!="No Data",1,IF(#REF!&lt;&gt;"",1,0))</f>
        <v>#REF!</v>
      </c>
      <c r="AN11" s="25" t="e">
        <f>IF('Crisis Indicator Data'!#REF!="No Data",1,IF(#REF!&lt;&gt;"",1,0))</f>
        <v>#REF!</v>
      </c>
      <c r="AO11" s="25" t="e">
        <f>IF('Crisis Indicator Data'!#REF!="No Data",1,IF(#REF!&lt;&gt;"",1,0))</f>
        <v>#REF!</v>
      </c>
      <c r="AP11" s="25" t="e">
        <f>IF('Crisis Indicator Data'!#REF!="No Data",1,IF(#REF!&lt;&gt;"",1,0))</f>
        <v>#REF!</v>
      </c>
      <c r="AQ11" s="25" t="e">
        <f>IF('Crisis Indicator Data'!#REF!="No Data",1,IF(#REF!&lt;&gt;"",1,0))</f>
        <v>#REF!</v>
      </c>
      <c r="AR11" s="25" t="e">
        <f>IF('Crisis Indicator Data'!#REF!="No Data",1,IF(#REF!&lt;&gt;"",1,0))</f>
        <v>#REF!</v>
      </c>
      <c r="AS11" s="25" t="e">
        <f>IF('Crisis Indicator Data'!#REF!="No Data",1,IF(#REF!&lt;&gt;"",1,0))</f>
        <v>#REF!</v>
      </c>
      <c r="AT11" s="25" t="e">
        <f>IF('Crisis Indicator Data'!#REF!="No Data",1,IF(#REF!&lt;&gt;"",1,0))</f>
        <v>#REF!</v>
      </c>
      <c r="AU11" s="25" t="e">
        <f>IF('Crisis Indicator Data'!#REF!="No Data",1,IF(#REF!&lt;&gt;"",1,0))</f>
        <v>#REF!</v>
      </c>
      <c r="AV11" s="25" t="e">
        <f>IF('Crisis Indicator Data'!#REF!="No Data",1,IF(#REF!&lt;&gt;"",1,0))</f>
        <v>#REF!</v>
      </c>
      <c r="AW11" s="25" t="e">
        <f>IF('Crisis Indicator Data'!#REF!="No Data",1,IF(#REF!&lt;&gt;"",1,0))</f>
        <v>#REF!</v>
      </c>
      <c r="AX11" s="25" t="e">
        <f>IF('Crisis Indicator Data'!#REF!="No Data",1,IF(#REF!&lt;&gt;"",1,0))</f>
        <v>#REF!</v>
      </c>
      <c r="AY11" s="25" t="e">
        <f>IF('Crisis Indicator Data'!#REF!="No Data",1,IF(#REF!&lt;&gt;"",1,0))</f>
        <v>#REF!</v>
      </c>
      <c r="AZ11" s="25" t="e">
        <f>IF('Crisis Indicator Data'!#REF!="No Data",1,IF(#REF!&lt;&gt;"",1,0))</f>
        <v>#REF!</v>
      </c>
      <c r="BA11" t="e">
        <f t="shared" si="0"/>
        <v>#REF!</v>
      </c>
      <c r="BB11" s="27" t="e">
        <f t="shared" si="1"/>
        <v>#REF!</v>
      </c>
    </row>
    <row r="12" spans="1:54" x14ac:dyDescent="0.35">
      <c r="A12" t="s">
        <v>10162</v>
      </c>
      <c r="B12" s="25" t="e">
        <f>IF('Crisis Indicator Data'!#REF!="No Data",1,IF(#REF!&lt;&gt;"",1,0))</f>
        <v>#REF!</v>
      </c>
      <c r="C12" s="25" t="e">
        <f>IF('Crisis Indicator Data'!#REF!="No Data",1,IF(#REF!&lt;&gt;"",1,0))</f>
        <v>#REF!</v>
      </c>
      <c r="D12" s="25" t="e">
        <f>IF('Crisis Indicator Data'!#REF!="No Data",1,IF(#REF!&lt;&gt;"",1,0))</f>
        <v>#REF!</v>
      </c>
      <c r="E12" s="25" t="e">
        <f>IF('Crisis Indicator Data'!#REF!="No Data",1,IF(#REF!&lt;&gt;"",1,0))</f>
        <v>#REF!</v>
      </c>
      <c r="F12" s="25" t="e">
        <f>IF('Crisis Indicator Data'!#REF!="No Data",1,IF(#REF!&lt;&gt;"",1,0))</f>
        <v>#REF!</v>
      </c>
      <c r="G12" s="25" t="e">
        <f>IF('Crisis Indicator Data'!#REF!="No Data",1,IF(#REF!&lt;&gt;"",1,0))</f>
        <v>#REF!</v>
      </c>
      <c r="H12" s="25" t="e">
        <f>IF('Crisis Indicator Data'!#REF!="No Data",1,IF(#REF!&lt;&gt;"",1,0))</f>
        <v>#REF!</v>
      </c>
      <c r="I12" s="25" t="e">
        <f>IF('Crisis Indicator Data'!#REF!="No Data",1,IF(#REF!&lt;&gt;"",1,0))</f>
        <v>#REF!</v>
      </c>
      <c r="J12" s="25" t="e">
        <f>IF('Crisis Indicator Data'!#REF!="No Data",1,IF(#REF!&lt;&gt;"",1,0))</f>
        <v>#REF!</v>
      </c>
      <c r="K12" s="25" t="e">
        <f>IF('Crisis Indicator Data'!#REF!="No Data",1,IF(#REF!&lt;&gt;"",1,0))</f>
        <v>#REF!</v>
      </c>
      <c r="L12" s="25" t="e">
        <f>IF('Crisis Indicator Data'!#REF!="No Data",1,IF(#REF!&lt;&gt;"",1,0))</f>
        <v>#REF!</v>
      </c>
      <c r="M12" s="25" t="e">
        <f>IF('Crisis Indicator Data'!#REF!="No Data",1,IF(#REF!&lt;&gt;"",1,0))</f>
        <v>#REF!</v>
      </c>
      <c r="N12" s="25" t="e">
        <f>IF('Crisis Indicator Data'!#REF!="No Data",1,IF(#REF!&lt;&gt;"",1,0))</f>
        <v>#REF!</v>
      </c>
      <c r="O12" s="25" t="e">
        <f>IF('Crisis Indicator Data'!#REF!="No Data",1,IF(#REF!&lt;&gt;"",1,0))</f>
        <v>#REF!</v>
      </c>
      <c r="P12" s="25" t="e">
        <f>IF('Crisis Indicator Data'!#REF!="No Data",1,IF(#REF!&lt;&gt;"",1,0))</f>
        <v>#REF!</v>
      </c>
      <c r="Q12" s="25" t="e">
        <f>IF('Crisis Indicator Data'!#REF!="No Data",1,IF(#REF!&lt;&gt;"",1,0))</f>
        <v>#REF!</v>
      </c>
      <c r="R12" s="25" t="e">
        <f>IF('Crisis Indicator Data'!#REF!="No Data",1,IF(#REF!&lt;&gt;"",1,0))</f>
        <v>#REF!</v>
      </c>
      <c r="S12" s="25" t="e">
        <f>IF('Crisis Indicator Data'!#REF!="No Data",1,IF(#REF!&lt;&gt;"",1,0))</f>
        <v>#REF!</v>
      </c>
      <c r="T12" s="25" t="e">
        <f>IF('Crisis Indicator Data'!#REF!="No Data",1,IF(#REF!&lt;&gt;"",1,0))</f>
        <v>#REF!</v>
      </c>
      <c r="U12" s="25" t="e">
        <f>IF('Crisis Indicator Data'!#REF!="No Data",1,IF(#REF!&lt;&gt;"",1,0))</f>
        <v>#REF!</v>
      </c>
      <c r="V12" s="25" t="e">
        <f>IF('Crisis Indicator Data'!#REF!="No Data",1,IF(#REF!&lt;&gt;"",1,0))</f>
        <v>#REF!</v>
      </c>
      <c r="W12" s="25" t="e">
        <f>IF('Crisis Indicator Data'!#REF!="No Data",1,IF(#REF!&lt;&gt;"",1,0))</f>
        <v>#REF!</v>
      </c>
      <c r="X12" s="25" t="e">
        <f>IF('Crisis Indicator Data'!#REF!="No Data",1,IF(#REF!&lt;&gt;"",1,0))</f>
        <v>#REF!</v>
      </c>
      <c r="Y12" s="25" t="e">
        <f>IF('Crisis Indicator Data'!#REF!="No Data",1,IF(#REF!&lt;&gt;"",1,0))</f>
        <v>#REF!</v>
      </c>
      <c r="Z12" s="25" t="e">
        <f>IF('Crisis Indicator Data'!#REF!="No Data",1,IF(#REF!&lt;&gt;"",1,0))</f>
        <v>#REF!</v>
      </c>
      <c r="AA12" s="25" t="e">
        <f>IF('Crisis Indicator Data'!#REF!="No Data",1,IF(#REF!&lt;&gt;"",1,0))</f>
        <v>#REF!</v>
      </c>
      <c r="AB12" s="25" t="e">
        <f>IF('Crisis Indicator Data'!#REF!="No Data",1,IF(#REF!&lt;&gt;"",1,0))</f>
        <v>#REF!</v>
      </c>
      <c r="AC12" s="25" t="e">
        <f>IF('Crisis Indicator Data'!#REF!="No Data",1,IF(#REF!&lt;&gt;"",1,0))</f>
        <v>#REF!</v>
      </c>
      <c r="AD12" s="25" t="e">
        <f>IF('Crisis Indicator Data'!#REF!="No Data",1,IF(#REF!&lt;&gt;"",1,0))</f>
        <v>#REF!</v>
      </c>
      <c r="AE12" s="25" t="e">
        <f>IF('Crisis Indicator Data'!#REF!="No Data",1,IF(#REF!&lt;&gt;"",1,0))</f>
        <v>#REF!</v>
      </c>
      <c r="AF12" s="25" t="e">
        <f>IF('Crisis Indicator Data'!#REF!="No Data",1,IF(#REF!&lt;&gt;"",1,0))</f>
        <v>#REF!</v>
      </c>
      <c r="AG12" s="25" t="e">
        <f>IF('Crisis Indicator Data'!#REF!="No Data",1,IF(#REF!&lt;&gt;"",1,0))</f>
        <v>#REF!</v>
      </c>
      <c r="AH12" s="25" t="e">
        <f>IF('Crisis Indicator Data'!#REF!="No Data",1,IF(#REF!&lt;&gt;"",1,0))</f>
        <v>#REF!</v>
      </c>
      <c r="AI12" s="25" t="e">
        <f>IF('Crisis Indicator Data'!#REF!="No Data",1,IF(#REF!&lt;&gt;"",1,0))</f>
        <v>#REF!</v>
      </c>
      <c r="AJ12" s="25" t="e">
        <f>IF('Crisis Indicator Data'!#REF!="No Data",1,IF(#REF!&lt;&gt;"",1,0))</f>
        <v>#REF!</v>
      </c>
      <c r="AK12" s="25" t="e">
        <f>IF('Crisis Indicator Data'!#REF!="No Data",1,IF(#REF!&lt;&gt;"",1,0))</f>
        <v>#REF!</v>
      </c>
      <c r="AL12" s="25" t="e">
        <f>IF('Crisis Indicator Data'!#REF!="No Data",1,IF(#REF!&lt;&gt;"",1,0))</f>
        <v>#REF!</v>
      </c>
      <c r="AM12" s="25" t="e">
        <f>IF('Crisis Indicator Data'!#REF!="No Data",1,IF(#REF!&lt;&gt;"",1,0))</f>
        <v>#REF!</v>
      </c>
      <c r="AN12" s="25" t="e">
        <f>IF('Crisis Indicator Data'!#REF!="No Data",1,IF(#REF!&lt;&gt;"",1,0))</f>
        <v>#REF!</v>
      </c>
      <c r="AO12" s="25" t="e">
        <f>IF('Crisis Indicator Data'!#REF!="No Data",1,IF(#REF!&lt;&gt;"",1,0))</f>
        <v>#REF!</v>
      </c>
      <c r="AP12" s="25" t="e">
        <f>IF('Crisis Indicator Data'!#REF!="No Data",1,IF(#REF!&lt;&gt;"",1,0))</f>
        <v>#REF!</v>
      </c>
      <c r="AQ12" s="25" t="e">
        <f>IF('Crisis Indicator Data'!#REF!="No Data",1,IF(#REF!&lt;&gt;"",1,0))</f>
        <v>#REF!</v>
      </c>
      <c r="AR12" s="25" t="e">
        <f>IF('Crisis Indicator Data'!#REF!="No Data",1,IF(#REF!&lt;&gt;"",1,0))</f>
        <v>#REF!</v>
      </c>
      <c r="AS12" s="25" t="e">
        <f>IF('Crisis Indicator Data'!#REF!="No Data",1,IF(#REF!&lt;&gt;"",1,0))</f>
        <v>#REF!</v>
      </c>
      <c r="AT12" s="25" t="e">
        <f>IF('Crisis Indicator Data'!#REF!="No Data",1,IF(#REF!&lt;&gt;"",1,0))</f>
        <v>#REF!</v>
      </c>
      <c r="AU12" s="25" t="e">
        <f>IF('Crisis Indicator Data'!#REF!="No Data",1,IF(#REF!&lt;&gt;"",1,0))</f>
        <v>#REF!</v>
      </c>
      <c r="AV12" s="25" t="e">
        <f>IF('Crisis Indicator Data'!#REF!="No Data",1,IF(#REF!&lt;&gt;"",1,0))</f>
        <v>#REF!</v>
      </c>
      <c r="AW12" s="25" t="e">
        <f>IF('Crisis Indicator Data'!#REF!="No Data",1,IF(#REF!&lt;&gt;"",1,0))</f>
        <v>#REF!</v>
      </c>
      <c r="AX12" s="25" t="e">
        <f>IF('Crisis Indicator Data'!#REF!="No Data",1,IF(#REF!&lt;&gt;"",1,0))</f>
        <v>#REF!</v>
      </c>
      <c r="AY12" s="25" t="e">
        <f>IF('Crisis Indicator Data'!#REF!="No Data",1,IF(#REF!&lt;&gt;"",1,0))</f>
        <v>#REF!</v>
      </c>
      <c r="AZ12" s="25" t="e">
        <f>IF('Crisis Indicator Data'!#REF!="No Data",1,IF(#REF!&lt;&gt;"",1,0))</f>
        <v>#REF!</v>
      </c>
      <c r="BA12" t="e">
        <f t="shared" si="0"/>
        <v>#REF!</v>
      </c>
      <c r="BB12" s="27" t="e">
        <f t="shared" si="1"/>
        <v>#REF!</v>
      </c>
    </row>
    <row r="13" spans="1:54" x14ac:dyDescent="0.35">
      <c r="A13" t="s">
        <v>10160</v>
      </c>
      <c r="B13" s="25" t="e">
        <f>IF('Crisis Indicator Data'!#REF!="No Data",1,IF(#REF!&lt;&gt;"",1,0))</f>
        <v>#REF!</v>
      </c>
      <c r="C13" s="25" t="e">
        <f>IF('Crisis Indicator Data'!#REF!="No Data",1,IF(#REF!&lt;&gt;"",1,0))</f>
        <v>#REF!</v>
      </c>
      <c r="D13" s="25" t="e">
        <f>IF('Crisis Indicator Data'!#REF!="No Data",1,IF(#REF!&lt;&gt;"",1,0))</f>
        <v>#REF!</v>
      </c>
      <c r="E13" s="25" t="e">
        <f>IF('Crisis Indicator Data'!#REF!="No Data",1,IF(#REF!&lt;&gt;"",1,0))</f>
        <v>#REF!</v>
      </c>
      <c r="F13" s="25" t="e">
        <f>IF('Crisis Indicator Data'!#REF!="No Data",1,IF(#REF!&lt;&gt;"",1,0))</f>
        <v>#REF!</v>
      </c>
      <c r="G13" s="25" t="e">
        <f>IF('Crisis Indicator Data'!#REF!="No Data",1,IF(#REF!&lt;&gt;"",1,0))</f>
        <v>#REF!</v>
      </c>
      <c r="H13" s="25" t="e">
        <f>IF('Crisis Indicator Data'!#REF!="No Data",1,IF(#REF!&lt;&gt;"",1,0))</f>
        <v>#REF!</v>
      </c>
      <c r="I13" s="25" t="e">
        <f>IF('Crisis Indicator Data'!#REF!="No Data",1,IF(#REF!&lt;&gt;"",1,0))</f>
        <v>#REF!</v>
      </c>
      <c r="J13" s="25" t="e">
        <f>IF('Crisis Indicator Data'!#REF!="No Data",1,IF(#REF!&lt;&gt;"",1,0))</f>
        <v>#REF!</v>
      </c>
      <c r="K13" s="25" t="e">
        <f>IF('Crisis Indicator Data'!#REF!="No Data",1,IF(#REF!&lt;&gt;"",1,0))</f>
        <v>#REF!</v>
      </c>
      <c r="L13" s="25" t="e">
        <f>IF('Crisis Indicator Data'!#REF!="No Data",1,IF(#REF!&lt;&gt;"",1,0))</f>
        <v>#REF!</v>
      </c>
      <c r="M13" s="25" t="e">
        <f>IF('Crisis Indicator Data'!#REF!="No Data",1,IF(#REF!&lt;&gt;"",1,0))</f>
        <v>#REF!</v>
      </c>
      <c r="N13" s="25" t="e">
        <f>IF('Crisis Indicator Data'!#REF!="No Data",1,IF(#REF!&lt;&gt;"",1,0))</f>
        <v>#REF!</v>
      </c>
      <c r="O13" s="25" t="e">
        <f>IF('Crisis Indicator Data'!#REF!="No Data",1,IF(#REF!&lt;&gt;"",1,0))</f>
        <v>#REF!</v>
      </c>
      <c r="P13" s="25" t="e">
        <f>IF('Crisis Indicator Data'!#REF!="No Data",1,IF(#REF!&lt;&gt;"",1,0))</f>
        <v>#REF!</v>
      </c>
      <c r="Q13" s="25" t="e">
        <f>IF('Crisis Indicator Data'!#REF!="No Data",1,IF(#REF!&lt;&gt;"",1,0))</f>
        <v>#REF!</v>
      </c>
      <c r="R13" s="25" t="e">
        <f>IF('Crisis Indicator Data'!#REF!="No Data",1,IF(#REF!&lt;&gt;"",1,0))</f>
        <v>#REF!</v>
      </c>
      <c r="S13" s="25" t="e">
        <f>IF('Crisis Indicator Data'!#REF!="No Data",1,IF(#REF!&lt;&gt;"",1,0))</f>
        <v>#REF!</v>
      </c>
      <c r="T13" s="25" t="e">
        <f>IF('Crisis Indicator Data'!#REF!="No Data",1,IF(#REF!&lt;&gt;"",1,0))</f>
        <v>#REF!</v>
      </c>
      <c r="U13" s="25" t="e">
        <f>IF('Crisis Indicator Data'!#REF!="No Data",1,IF(#REF!&lt;&gt;"",1,0))</f>
        <v>#REF!</v>
      </c>
      <c r="V13" s="25" t="e">
        <f>IF('Crisis Indicator Data'!#REF!="No Data",1,IF(#REF!&lt;&gt;"",1,0))</f>
        <v>#REF!</v>
      </c>
      <c r="W13" s="25" t="e">
        <f>IF('Crisis Indicator Data'!#REF!="No Data",1,IF(#REF!&lt;&gt;"",1,0))</f>
        <v>#REF!</v>
      </c>
      <c r="X13" s="25" t="e">
        <f>IF('Crisis Indicator Data'!#REF!="No Data",1,IF(#REF!&lt;&gt;"",1,0))</f>
        <v>#REF!</v>
      </c>
      <c r="Y13" s="25" t="e">
        <f>IF('Crisis Indicator Data'!#REF!="No Data",1,IF(#REF!&lt;&gt;"",1,0))</f>
        <v>#REF!</v>
      </c>
      <c r="Z13" s="25" t="e">
        <f>IF('Crisis Indicator Data'!#REF!="No Data",1,IF(#REF!&lt;&gt;"",1,0))</f>
        <v>#REF!</v>
      </c>
      <c r="AA13" s="25" t="e">
        <f>IF('Crisis Indicator Data'!#REF!="No Data",1,IF(#REF!&lt;&gt;"",1,0))</f>
        <v>#REF!</v>
      </c>
      <c r="AB13" s="25" t="e">
        <f>IF('Crisis Indicator Data'!#REF!="No Data",1,IF(#REF!&lt;&gt;"",1,0))</f>
        <v>#REF!</v>
      </c>
      <c r="AC13" s="25" t="e">
        <f>IF('Crisis Indicator Data'!#REF!="No Data",1,IF(#REF!&lt;&gt;"",1,0))</f>
        <v>#REF!</v>
      </c>
      <c r="AD13" s="25" t="e">
        <f>IF('Crisis Indicator Data'!#REF!="No Data",1,IF(#REF!&lt;&gt;"",1,0))</f>
        <v>#REF!</v>
      </c>
      <c r="AE13" s="25" t="e">
        <f>IF('Crisis Indicator Data'!#REF!="No Data",1,IF(#REF!&lt;&gt;"",1,0))</f>
        <v>#REF!</v>
      </c>
      <c r="AF13" s="25" t="e">
        <f>IF('Crisis Indicator Data'!#REF!="No Data",1,IF(#REF!&lt;&gt;"",1,0))</f>
        <v>#REF!</v>
      </c>
      <c r="AG13" s="25" t="e">
        <f>IF('Crisis Indicator Data'!#REF!="No Data",1,IF(#REF!&lt;&gt;"",1,0))</f>
        <v>#REF!</v>
      </c>
      <c r="AH13" s="25" t="e">
        <f>IF('Crisis Indicator Data'!#REF!="No Data",1,IF(#REF!&lt;&gt;"",1,0))</f>
        <v>#REF!</v>
      </c>
      <c r="AI13" s="25" t="e">
        <f>IF('Crisis Indicator Data'!#REF!="No Data",1,IF(#REF!&lt;&gt;"",1,0))</f>
        <v>#REF!</v>
      </c>
      <c r="AJ13" s="25" t="e">
        <f>IF('Crisis Indicator Data'!#REF!="No Data",1,IF(#REF!&lt;&gt;"",1,0))</f>
        <v>#REF!</v>
      </c>
      <c r="AK13" s="25" t="e">
        <f>IF('Crisis Indicator Data'!#REF!="No Data",1,IF(#REF!&lt;&gt;"",1,0))</f>
        <v>#REF!</v>
      </c>
      <c r="AL13" s="25" t="e">
        <f>IF('Crisis Indicator Data'!#REF!="No Data",1,IF(#REF!&lt;&gt;"",1,0))</f>
        <v>#REF!</v>
      </c>
      <c r="AM13" s="25" t="e">
        <f>IF('Crisis Indicator Data'!#REF!="No Data",1,IF(#REF!&lt;&gt;"",1,0))</f>
        <v>#REF!</v>
      </c>
      <c r="AN13" s="25" t="e">
        <f>IF('Crisis Indicator Data'!#REF!="No Data",1,IF(#REF!&lt;&gt;"",1,0))</f>
        <v>#REF!</v>
      </c>
      <c r="AO13" s="25" t="e">
        <f>IF('Crisis Indicator Data'!#REF!="No Data",1,IF(#REF!&lt;&gt;"",1,0))</f>
        <v>#REF!</v>
      </c>
      <c r="AP13" s="25" t="e">
        <f>IF('Crisis Indicator Data'!#REF!="No Data",1,IF(#REF!&lt;&gt;"",1,0))</f>
        <v>#REF!</v>
      </c>
      <c r="AQ13" s="25" t="e">
        <f>IF('Crisis Indicator Data'!#REF!="No Data",1,IF(#REF!&lt;&gt;"",1,0))</f>
        <v>#REF!</v>
      </c>
      <c r="AR13" s="25" t="e">
        <f>IF('Crisis Indicator Data'!#REF!="No Data",1,IF(#REF!&lt;&gt;"",1,0))</f>
        <v>#REF!</v>
      </c>
      <c r="AS13" s="25" t="e">
        <f>IF('Crisis Indicator Data'!#REF!="No Data",1,IF(#REF!&lt;&gt;"",1,0))</f>
        <v>#REF!</v>
      </c>
      <c r="AT13" s="25" t="e">
        <f>IF('Crisis Indicator Data'!#REF!="No Data",1,IF(#REF!&lt;&gt;"",1,0))</f>
        <v>#REF!</v>
      </c>
      <c r="AU13" s="25" t="e">
        <f>IF('Crisis Indicator Data'!#REF!="No Data",1,IF(#REF!&lt;&gt;"",1,0))</f>
        <v>#REF!</v>
      </c>
      <c r="AV13" s="25" t="e">
        <f>IF('Crisis Indicator Data'!#REF!="No Data",1,IF(#REF!&lt;&gt;"",1,0))</f>
        <v>#REF!</v>
      </c>
      <c r="AW13" s="25" t="e">
        <f>IF('Crisis Indicator Data'!#REF!="No Data",1,IF(#REF!&lt;&gt;"",1,0))</f>
        <v>#REF!</v>
      </c>
      <c r="AX13" s="25" t="e">
        <f>IF('Crisis Indicator Data'!#REF!="No Data",1,IF(#REF!&lt;&gt;"",1,0))</f>
        <v>#REF!</v>
      </c>
      <c r="AY13" s="25" t="e">
        <f>IF('Crisis Indicator Data'!#REF!="No Data",1,IF(#REF!&lt;&gt;"",1,0))</f>
        <v>#REF!</v>
      </c>
      <c r="AZ13" s="25" t="e">
        <f>IF('Crisis Indicator Data'!#REF!="No Data",1,IF(#REF!&lt;&gt;"",1,0))</f>
        <v>#REF!</v>
      </c>
      <c r="BA13" t="e">
        <f t="shared" si="0"/>
        <v>#REF!</v>
      </c>
      <c r="BB13" s="27" t="e">
        <f t="shared" si="1"/>
        <v>#REF!</v>
      </c>
    </row>
    <row r="14" spans="1:54" x14ac:dyDescent="0.35">
      <c r="A14" t="s">
        <v>10157</v>
      </c>
      <c r="B14" s="25" t="e">
        <f>IF('Crisis Indicator Data'!#REF!="No Data",1,IF(#REF!&lt;&gt;"",1,0))</f>
        <v>#REF!</v>
      </c>
      <c r="C14" s="25" t="e">
        <f>IF('Crisis Indicator Data'!#REF!="No Data",1,IF(#REF!&lt;&gt;"",1,0))</f>
        <v>#REF!</v>
      </c>
      <c r="D14" s="25" t="e">
        <f>IF('Crisis Indicator Data'!#REF!="No Data",1,IF(#REF!&lt;&gt;"",1,0))</f>
        <v>#REF!</v>
      </c>
      <c r="E14" s="25" t="e">
        <f>IF('Crisis Indicator Data'!#REF!="No Data",1,IF(#REF!&lt;&gt;"",1,0))</f>
        <v>#REF!</v>
      </c>
      <c r="F14" s="25" t="e">
        <f>IF('Crisis Indicator Data'!#REF!="No Data",1,IF(#REF!&lt;&gt;"",1,0))</f>
        <v>#REF!</v>
      </c>
      <c r="G14" s="25" t="e">
        <f>IF('Crisis Indicator Data'!#REF!="No Data",1,IF(#REF!&lt;&gt;"",1,0))</f>
        <v>#REF!</v>
      </c>
      <c r="H14" s="25" t="e">
        <f>IF('Crisis Indicator Data'!#REF!="No Data",1,IF(#REF!&lt;&gt;"",1,0))</f>
        <v>#REF!</v>
      </c>
      <c r="I14" s="25" t="e">
        <f>IF('Crisis Indicator Data'!#REF!="No Data",1,IF(#REF!&lt;&gt;"",1,0))</f>
        <v>#REF!</v>
      </c>
      <c r="J14" s="25" t="e">
        <f>IF('Crisis Indicator Data'!#REF!="No Data",1,IF(#REF!&lt;&gt;"",1,0))</f>
        <v>#REF!</v>
      </c>
      <c r="K14" s="25" t="e">
        <f>IF('Crisis Indicator Data'!#REF!="No Data",1,IF(#REF!&lt;&gt;"",1,0))</f>
        <v>#REF!</v>
      </c>
      <c r="L14" s="25" t="e">
        <f>IF('Crisis Indicator Data'!#REF!="No Data",1,IF(#REF!&lt;&gt;"",1,0))</f>
        <v>#REF!</v>
      </c>
      <c r="M14" s="25" t="e">
        <f>IF('Crisis Indicator Data'!#REF!="No Data",1,IF(#REF!&lt;&gt;"",1,0))</f>
        <v>#REF!</v>
      </c>
      <c r="N14" s="25" t="e">
        <f>IF('Crisis Indicator Data'!#REF!="No Data",1,IF(#REF!&lt;&gt;"",1,0))</f>
        <v>#REF!</v>
      </c>
      <c r="O14" s="25" t="e">
        <f>IF('Crisis Indicator Data'!#REF!="No Data",1,IF(#REF!&lt;&gt;"",1,0))</f>
        <v>#REF!</v>
      </c>
      <c r="P14" s="25" t="e">
        <f>IF('Crisis Indicator Data'!#REF!="No Data",1,IF(#REF!&lt;&gt;"",1,0))</f>
        <v>#REF!</v>
      </c>
      <c r="Q14" s="25" t="e">
        <f>IF('Crisis Indicator Data'!#REF!="No Data",1,IF(#REF!&lt;&gt;"",1,0))</f>
        <v>#REF!</v>
      </c>
      <c r="R14" s="25" t="e">
        <f>IF('Crisis Indicator Data'!#REF!="No Data",1,IF(#REF!&lt;&gt;"",1,0))</f>
        <v>#REF!</v>
      </c>
      <c r="S14" s="25" t="e">
        <f>IF('Crisis Indicator Data'!#REF!="No Data",1,IF(#REF!&lt;&gt;"",1,0))</f>
        <v>#REF!</v>
      </c>
      <c r="T14" s="25" t="e">
        <f>IF('Crisis Indicator Data'!#REF!="No Data",1,IF(#REF!&lt;&gt;"",1,0))</f>
        <v>#REF!</v>
      </c>
      <c r="U14" s="25" t="e">
        <f>IF('Crisis Indicator Data'!#REF!="No Data",1,IF(#REF!&lt;&gt;"",1,0))</f>
        <v>#REF!</v>
      </c>
      <c r="V14" s="25" t="e">
        <f>IF('Crisis Indicator Data'!#REF!="No Data",1,IF(#REF!&lt;&gt;"",1,0))</f>
        <v>#REF!</v>
      </c>
      <c r="W14" s="25" t="e">
        <f>IF('Crisis Indicator Data'!#REF!="No Data",1,IF(#REF!&lt;&gt;"",1,0))</f>
        <v>#REF!</v>
      </c>
      <c r="X14" s="25" t="e">
        <f>IF('Crisis Indicator Data'!#REF!="No Data",1,IF(#REF!&lt;&gt;"",1,0))</f>
        <v>#REF!</v>
      </c>
      <c r="Y14" s="25" t="e">
        <f>IF('Crisis Indicator Data'!#REF!="No Data",1,IF(#REF!&lt;&gt;"",1,0))</f>
        <v>#REF!</v>
      </c>
      <c r="Z14" s="25" t="e">
        <f>IF('Crisis Indicator Data'!#REF!="No Data",1,IF(#REF!&lt;&gt;"",1,0))</f>
        <v>#REF!</v>
      </c>
      <c r="AA14" s="25" t="e">
        <f>IF('Crisis Indicator Data'!#REF!="No Data",1,IF(#REF!&lt;&gt;"",1,0))</f>
        <v>#REF!</v>
      </c>
      <c r="AB14" s="25" t="e">
        <f>IF('Crisis Indicator Data'!#REF!="No Data",1,IF(#REF!&lt;&gt;"",1,0))</f>
        <v>#REF!</v>
      </c>
      <c r="AC14" s="25" t="e">
        <f>IF('Crisis Indicator Data'!#REF!="No Data",1,IF(#REF!&lt;&gt;"",1,0))</f>
        <v>#REF!</v>
      </c>
      <c r="AD14" s="25" t="e">
        <f>IF('Crisis Indicator Data'!#REF!="No Data",1,IF(#REF!&lt;&gt;"",1,0))</f>
        <v>#REF!</v>
      </c>
      <c r="AE14" s="25" t="e">
        <f>IF('Crisis Indicator Data'!#REF!="No Data",1,IF(#REF!&lt;&gt;"",1,0))</f>
        <v>#REF!</v>
      </c>
      <c r="AF14" s="25" t="e">
        <f>IF('Crisis Indicator Data'!#REF!="No Data",1,IF(#REF!&lt;&gt;"",1,0))</f>
        <v>#REF!</v>
      </c>
      <c r="AG14" s="25" t="e">
        <f>IF('Crisis Indicator Data'!#REF!="No Data",1,IF(#REF!&lt;&gt;"",1,0))</f>
        <v>#REF!</v>
      </c>
      <c r="AH14" s="25" t="e">
        <f>IF('Crisis Indicator Data'!#REF!="No Data",1,IF(#REF!&lt;&gt;"",1,0))</f>
        <v>#REF!</v>
      </c>
      <c r="AI14" s="25" t="e">
        <f>IF('Crisis Indicator Data'!#REF!="No Data",1,IF(#REF!&lt;&gt;"",1,0))</f>
        <v>#REF!</v>
      </c>
      <c r="AJ14" s="25" t="e">
        <f>IF('Crisis Indicator Data'!#REF!="No Data",1,IF(#REF!&lt;&gt;"",1,0))</f>
        <v>#REF!</v>
      </c>
      <c r="AK14" s="25" t="e">
        <f>IF('Crisis Indicator Data'!#REF!="No Data",1,IF(#REF!&lt;&gt;"",1,0))</f>
        <v>#REF!</v>
      </c>
      <c r="AL14" s="25" t="e">
        <f>IF('Crisis Indicator Data'!#REF!="No Data",1,IF(#REF!&lt;&gt;"",1,0))</f>
        <v>#REF!</v>
      </c>
      <c r="AM14" s="25" t="e">
        <f>IF('Crisis Indicator Data'!#REF!="No Data",1,IF(#REF!&lt;&gt;"",1,0))</f>
        <v>#REF!</v>
      </c>
      <c r="AN14" s="25" t="e">
        <f>IF('Crisis Indicator Data'!#REF!="No Data",1,IF(#REF!&lt;&gt;"",1,0))</f>
        <v>#REF!</v>
      </c>
      <c r="AO14" s="25" t="e">
        <f>IF('Crisis Indicator Data'!#REF!="No Data",1,IF(#REF!&lt;&gt;"",1,0))</f>
        <v>#REF!</v>
      </c>
      <c r="AP14" s="25" t="e">
        <f>IF('Crisis Indicator Data'!#REF!="No Data",1,IF(#REF!&lt;&gt;"",1,0))</f>
        <v>#REF!</v>
      </c>
      <c r="AQ14" s="25" t="e">
        <f>IF('Crisis Indicator Data'!#REF!="No Data",1,IF(#REF!&lt;&gt;"",1,0))</f>
        <v>#REF!</v>
      </c>
      <c r="AR14" s="25" t="e">
        <f>IF('Crisis Indicator Data'!#REF!="No Data",1,IF(#REF!&lt;&gt;"",1,0))</f>
        <v>#REF!</v>
      </c>
      <c r="AS14" s="25" t="e">
        <f>IF('Crisis Indicator Data'!#REF!="No Data",1,IF(#REF!&lt;&gt;"",1,0))</f>
        <v>#REF!</v>
      </c>
      <c r="AT14" s="25" t="e">
        <f>IF('Crisis Indicator Data'!#REF!="No Data",1,IF(#REF!&lt;&gt;"",1,0))</f>
        <v>#REF!</v>
      </c>
      <c r="AU14" s="25" t="e">
        <f>IF('Crisis Indicator Data'!#REF!="No Data",1,IF(#REF!&lt;&gt;"",1,0))</f>
        <v>#REF!</v>
      </c>
      <c r="AV14" s="25" t="e">
        <f>IF('Crisis Indicator Data'!#REF!="No Data",1,IF(#REF!&lt;&gt;"",1,0))</f>
        <v>#REF!</v>
      </c>
      <c r="AW14" s="25" t="e">
        <f>IF('Crisis Indicator Data'!#REF!="No Data",1,IF(#REF!&lt;&gt;"",1,0))</f>
        <v>#REF!</v>
      </c>
      <c r="AX14" s="25" t="e">
        <f>IF('Crisis Indicator Data'!#REF!="No Data",1,IF(#REF!&lt;&gt;"",1,0))</f>
        <v>#REF!</v>
      </c>
      <c r="AY14" s="25" t="e">
        <f>IF('Crisis Indicator Data'!#REF!="No Data",1,IF(#REF!&lt;&gt;"",1,0))</f>
        <v>#REF!</v>
      </c>
      <c r="AZ14" s="25" t="e">
        <f>IF('Crisis Indicator Data'!#REF!="No Data",1,IF(#REF!&lt;&gt;"",1,0))</f>
        <v>#REF!</v>
      </c>
      <c r="BA14" t="e">
        <f t="shared" si="0"/>
        <v>#REF!</v>
      </c>
      <c r="BB14" s="27" t="e">
        <f t="shared" si="1"/>
        <v>#REF!</v>
      </c>
    </row>
    <row r="15" spans="1:54" x14ac:dyDescent="0.35">
      <c r="A15" t="s">
        <v>10172</v>
      </c>
      <c r="B15" s="25" t="e">
        <f>IF('Crisis Indicator Data'!#REF!="No Data",1,IF(#REF!&lt;&gt;"",1,0))</f>
        <v>#REF!</v>
      </c>
      <c r="C15" s="25" t="e">
        <f>IF('Crisis Indicator Data'!#REF!="No Data",1,IF(#REF!&lt;&gt;"",1,0))</f>
        <v>#REF!</v>
      </c>
      <c r="D15" s="25" t="e">
        <f>IF('Crisis Indicator Data'!#REF!="No Data",1,IF(#REF!&lt;&gt;"",1,0))</f>
        <v>#REF!</v>
      </c>
      <c r="E15" s="25" t="e">
        <f>IF('Crisis Indicator Data'!#REF!="No Data",1,IF(#REF!&lt;&gt;"",1,0))</f>
        <v>#REF!</v>
      </c>
      <c r="F15" s="25" t="e">
        <f>IF('Crisis Indicator Data'!#REF!="No Data",1,IF(#REF!&lt;&gt;"",1,0))</f>
        <v>#REF!</v>
      </c>
      <c r="G15" s="25" t="e">
        <f>IF('Crisis Indicator Data'!#REF!="No Data",1,IF(#REF!&lt;&gt;"",1,0))</f>
        <v>#REF!</v>
      </c>
      <c r="H15" s="25" t="e">
        <f>IF('Crisis Indicator Data'!#REF!="No Data",1,IF(#REF!&lt;&gt;"",1,0))</f>
        <v>#REF!</v>
      </c>
      <c r="I15" s="25" t="e">
        <f>IF('Crisis Indicator Data'!#REF!="No Data",1,IF(#REF!&lt;&gt;"",1,0))</f>
        <v>#REF!</v>
      </c>
      <c r="J15" s="25" t="e">
        <f>IF('Crisis Indicator Data'!#REF!="No Data",1,IF(#REF!&lt;&gt;"",1,0))</f>
        <v>#REF!</v>
      </c>
      <c r="K15" s="25" t="e">
        <f>IF('Crisis Indicator Data'!#REF!="No Data",1,IF(#REF!&lt;&gt;"",1,0))</f>
        <v>#REF!</v>
      </c>
      <c r="L15" s="25" t="e">
        <f>IF('Crisis Indicator Data'!#REF!="No Data",1,IF(#REF!&lt;&gt;"",1,0))</f>
        <v>#REF!</v>
      </c>
      <c r="M15" s="25" t="e">
        <f>IF('Crisis Indicator Data'!#REF!="No Data",1,IF(#REF!&lt;&gt;"",1,0))</f>
        <v>#REF!</v>
      </c>
      <c r="N15" s="25" t="e">
        <f>IF('Crisis Indicator Data'!#REF!="No Data",1,IF(#REF!&lt;&gt;"",1,0))</f>
        <v>#REF!</v>
      </c>
      <c r="O15" s="25" t="e">
        <f>IF('Crisis Indicator Data'!#REF!="No Data",1,IF(#REF!&lt;&gt;"",1,0))</f>
        <v>#REF!</v>
      </c>
      <c r="P15" s="25" t="e">
        <f>IF('Crisis Indicator Data'!#REF!="No Data",1,IF(#REF!&lt;&gt;"",1,0))</f>
        <v>#REF!</v>
      </c>
      <c r="Q15" s="25" t="e">
        <f>IF('Crisis Indicator Data'!#REF!="No Data",1,IF(#REF!&lt;&gt;"",1,0))</f>
        <v>#REF!</v>
      </c>
      <c r="R15" s="25" t="e">
        <f>IF('Crisis Indicator Data'!#REF!="No Data",1,IF(#REF!&lt;&gt;"",1,0))</f>
        <v>#REF!</v>
      </c>
      <c r="S15" s="25" t="e">
        <f>IF('Crisis Indicator Data'!#REF!="No Data",1,IF(#REF!&lt;&gt;"",1,0))</f>
        <v>#REF!</v>
      </c>
      <c r="T15" s="25" t="e">
        <f>IF('Crisis Indicator Data'!#REF!="No Data",1,IF(#REF!&lt;&gt;"",1,0))</f>
        <v>#REF!</v>
      </c>
      <c r="U15" s="25" t="e">
        <f>IF('Crisis Indicator Data'!#REF!="No Data",1,IF(#REF!&lt;&gt;"",1,0))</f>
        <v>#REF!</v>
      </c>
      <c r="V15" s="25" t="e">
        <f>IF('Crisis Indicator Data'!#REF!="No Data",1,IF(#REF!&lt;&gt;"",1,0))</f>
        <v>#REF!</v>
      </c>
      <c r="W15" s="25" t="e">
        <f>IF('Crisis Indicator Data'!#REF!="No Data",1,IF(#REF!&lt;&gt;"",1,0))</f>
        <v>#REF!</v>
      </c>
      <c r="X15" s="25" t="e">
        <f>IF('Crisis Indicator Data'!#REF!="No Data",1,IF(#REF!&lt;&gt;"",1,0))</f>
        <v>#REF!</v>
      </c>
      <c r="Y15" s="25" t="e">
        <f>IF('Crisis Indicator Data'!#REF!="No Data",1,IF(#REF!&lt;&gt;"",1,0))</f>
        <v>#REF!</v>
      </c>
      <c r="Z15" s="25" t="e">
        <f>IF('Crisis Indicator Data'!#REF!="No Data",1,IF(#REF!&lt;&gt;"",1,0))</f>
        <v>#REF!</v>
      </c>
      <c r="AA15" s="25" t="e">
        <f>IF('Crisis Indicator Data'!#REF!="No Data",1,IF(#REF!&lt;&gt;"",1,0))</f>
        <v>#REF!</v>
      </c>
      <c r="AB15" s="25" t="e">
        <f>IF('Crisis Indicator Data'!#REF!="No Data",1,IF(#REF!&lt;&gt;"",1,0))</f>
        <v>#REF!</v>
      </c>
      <c r="AC15" s="25" t="e">
        <f>IF('Crisis Indicator Data'!#REF!="No Data",1,IF(#REF!&lt;&gt;"",1,0))</f>
        <v>#REF!</v>
      </c>
      <c r="AD15" s="25" t="e">
        <f>IF('Crisis Indicator Data'!#REF!="No Data",1,IF(#REF!&lt;&gt;"",1,0))</f>
        <v>#REF!</v>
      </c>
      <c r="AE15" s="25" t="e">
        <f>IF('Crisis Indicator Data'!#REF!="No Data",1,IF(#REF!&lt;&gt;"",1,0))</f>
        <v>#REF!</v>
      </c>
      <c r="AF15" s="25" t="e">
        <f>IF('Crisis Indicator Data'!#REF!="No Data",1,IF(#REF!&lt;&gt;"",1,0))</f>
        <v>#REF!</v>
      </c>
      <c r="AG15" s="25" t="e">
        <f>IF('Crisis Indicator Data'!#REF!="No Data",1,IF(#REF!&lt;&gt;"",1,0))</f>
        <v>#REF!</v>
      </c>
      <c r="AH15" s="25" t="e">
        <f>IF('Crisis Indicator Data'!#REF!="No Data",1,IF(#REF!&lt;&gt;"",1,0))</f>
        <v>#REF!</v>
      </c>
      <c r="AI15" s="25" t="e">
        <f>IF('Crisis Indicator Data'!#REF!="No Data",1,IF(#REF!&lt;&gt;"",1,0))</f>
        <v>#REF!</v>
      </c>
      <c r="AJ15" s="25" t="e">
        <f>IF('Crisis Indicator Data'!#REF!="No Data",1,IF(#REF!&lt;&gt;"",1,0))</f>
        <v>#REF!</v>
      </c>
      <c r="AK15" s="25" t="e">
        <f>IF('Crisis Indicator Data'!#REF!="No Data",1,IF(#REF!&lt;&gt;"",1,0))</f>
        <v>#REF!</v>
      </c>
      <c r="AL15" s="25" t="e">
        <f>IF('Crisis Indicator Data'!#REF!="No Data",1,IF(#REF!&lt;&gt;"",1,0))</f>
        <v>#REF!</v>
      </c>
      <c r="AM15" s="25" t="e">
        <f>IF('Crisis Indicator Data'!#REF!="No Data",1,IF(#REF!&lt;&gt;"",1,0))</f>
        <v>#REF!</v>
      </c>
      <c r="AN15" s="25" t="e">
        <f>IF('Crisis Indicator Data'!#REF!="No Data",1,IF(#REF!&lt;&gt;"",1,0))</f>
        <v>#REF!</v>
      </c>
      <c r="AO15" s="25" t="e">
        <f>IF('Crisis Indicator Data'!#REF!="No Data",1,IF(#REF!&lt;&gt;"",1,0))</f>
        <v>#REF!</v>
      </c>
      <c r="AP15" s="25" t="e">
        <f>IF('Crisis Indicator Data'!#REF!="No Data",1,IF(#REF!&lt;&gt;"",1,0))</f>
        <v>#REF!</v>
      </c>
      <c r="AQ15" s="25" t="e">
        <f>IF('Crisis Indicator Data'!#REF!="No Data",1,IF(#REF!&lt;&gt;"",1,0))</f>
        <v>#REF!</v>
      </c>
      <c r="AR15" s="25" t="e">
        <f>IF('Crisis Indicator Data'!#REF!="No Data",1,IF(#REF!&lt;&gt;"",1,0))</f>
        <v>#REF!</v>
      </c>
      <c r="AS15" s="25" t="e">
        <f>IF('Crisis Indicator Data'!#REF!="No Data",1,IF(#REF!&lt;&gt;"",1,0))</f>
        <v>#REF!</v>
      </c>
      <c r="AT15" s="25" t="e">
        <f>IF('Crisis Indicator Data'!#REF!="No Data",1,IF(#REF!&lt;&gt;"",1,0))</f>
        <v>#REF!</v>
      </c>
      <c r="AU15" s="25" t="e">
        <f>IF('Crisis Indicator Data'!#REF!="No Data",1,IF(#REF!&lt;&gt;"",1,0))</f>
        <v>#REF!</v>
      </c>
      <c r="AV15" s="25" t="e">
        <f>IF('Crisis Indicator Data'!#REF!="No Data",1,IF(#REF!&lt;&gt;"",1,0))</f>
        <v>#REF!</v>
      </c>
      <c r="AW15" s="25" t="e">
        <f>IF('Crisis Indicator Data'!#REF!="No Data",1,IF(#REF!&lt;&gt;"",1,0))</f>
        <v>#REF!</v>
      </c>
      <c r="AX15" s="25" t="e">
        <f>IF('Crisis Indicator Data'!#REF!="No Data",1,IF(#REF!&lt;&gt;"",1,0))</f>
        <v>#REF!</v>
      </c>
      <c r="AY15" s="25" t="e">
        <f>IF('Crisis Indicator Data'!#REF!="No Data",1,IF(#REF!&lt;&gt;"",1,0))</f>
        <v>#REF!</v>
      </c>
      <c r="AZ15" s="25" t="e">
        <f>IF('Crisis Indicator Data'!#REF!="No Data",1,IF(#REF!&lt;&gt;"",1,0))</f>
        <v>#REF!</v>
      </c>
      <c r="BA15" t="e">
        <f t="shared" si="0"/>
        <v>#REF!</v>
      </c>
      <c r="BB15" s="27" t="e">
        <f t="shared" si="1"/>
        <v>#REF!</v>
      </c>
    </row>
    <row r="16" spans="1:54" x14ac:dyDescent="0.35">
      <c r="A16" t="s">
        <v>10165</v>
      </c>
      <c r="B16" s="25" t="e">
        <f>IF('Crisis Indicator Data'!#REF!="No Data",1,IF(#REF!&lt;&gt;"",1,0))</f>
        <v>#REF!</v>
      </c>
      <c r="C16" s="25" t="e">
        <f>IF('Crisis Indicator Data'!#REF!="No Data",1,IF(#REF!&lt;&gt;"",1,0))</f>
        <v>#REF!</v>
      </c>
      <c r="D16" s="25" t="e">
        <f>IF('Crisis Indicator Data'!#REF!="No Data",1,IF(#REF!&lt;&gt;"",1,0))</f>
        <v>#REF!</v>
      </c>
      <c r="E16" s="25" t="e">
        <f>IF('Crisis Indicator Data'!#REF!="No Data",1,IF(#REF!&lt;&gt;"",1,0))</f>
        <v>#REF!</v>
      </c>
      <c r="F16" s="25" t="e">
        <f>IF('Crisis Indicator Data'!#REF!="No Data",1,IF(#REF!&lt;&gt;"",1,0))</f>
        <v>#REF!</v>
      </c>
      <c r="G16" s="25" t="e">
        <f>IF('Crisis Indicator Data'!#REF!="No Data",1,IF(#REF!&lt;&gt;"",1,0))</f>
        <v>#REF!</v>
      </c>
      <c r="H16" s="25" t="e">
        <f>IF('Crisis Indicator Data'!#REF!="No Data",1,IF(#REF!&lt;&gt;"",1,0))</f>
        <v>#REF!</v>
      </c>
      <c r="I16" s="25" t="e">
        <f>IF('Crisis Indicator Data'!#REF!="No Data",1,IF(#REF!&lt;&gt;"",1,0))</f>
        <v>#REF!</v>
      </c>
      <c r="J16" s="25" t="e">
        <f>IF('Crisis Indicator Data'!#REF!="No Data",1,IF(#REF!&lt;&gt;"",1,0))</f>
        <v>#REF!</v>
      </c>
      <c r="K16" s="25" t="e">
        <f>IF('Crisis Indicator Data'!#REF!="No Data",1,IF(#REF!&lt;&gt;"",1,0))</f>
        <v>#REF!</v>
      </c>
      <c r="L16" s="25" t="e">
        <f>IF('Crisis Indicator Data'!#REF!="No Data",1,IF(#REF!&lt;&gt;"",1,0))</f>
        <v>#REF!</v>
      </c>
      <c r="M16" s="25" t="e">
        <f>IF('Crisis Indicator Data'!#REF!="No Data",1,IF(#REF!&lt;&gt;"",1,0))</f>
        <v>#REF!</v>
      </c>
      <c r="N16" s="25" t="e">
        <f>IF('Crisis Indicator Data'!#REF!="No Data",1,IF(#REF!&lt;&gt;"",1,0))</f>
        <v>#REF!</v>
      </c>
      <c r="O16" s="25" t="e">
        <f>IF('Crisis Indicator Data'!#REF!="No Data",1,IF(#REF!&lt;&gt;"",1,0))</f>
        <v>#REF!</v>
      </c>
      <c r="P16" s="25" t="e">
        <f>IF('Crisis Indicator Data'!#REF!="No Data",1,IF(#REF!&lt;&gt;"",1,0))</f>
        <v>#REF!</v>
      </c>
      <c r="Q16" s="25" t="e">
        <f>IF('Crisis Indicator Data'!#REF!="No Data",1,IF(#REF!&lt;&gt;"",1,0))</f>
        <v>#REF!</v>
      </c>
      <c r="R16" s="25" t="e">
        <f>IF('Crisis Indicator Data'!#REF!="No Data",1,IF(#REF!&lt;&gt;"",1,0))</f>
        <v>#REF!</v>
      </c>
      <c r="S16" s="25" t="e">
        <f>IF('Crisis Indicator Data'!#REF!="No Data",1,IF(#REF!&lt;&gt;"",1,0))</f>
        <v>#REF!</v>
      </c>
      <c r="T16" s="25" t="e">
        <f>IF('Crisis Indicator Data'!#REF!="No Data",1,IF(#REF!&lt;&gt;"",1,0))</f>
        <v>#REF!</v>
      </c>
      <c r="U16" s="25" t="e">
        <f>IF('Crisis Indicator Data'!#REF!="No Data",1,IF(#REF!&lt;&gt;"",1,0))</f>
        <v>#REF!</v>
      </c>
      <c r="V16" s="25" t="e">
        <f>IF('Crisis Indicator Data'!#REF!="No Data",1,IF(#REF!&lt;&gt;"",1,0))</f>
        <v>#REF!</v>
      </c>
      <c r="W16" s="25" t="e">
        <f>IF('Crisis Indicator Data'!#REF!="No Data",1,IF(#REF!&lt;&gt;"",1,0))</f>
        <v>#REF!</v>
      </c>
      <c r="X16" s="25" t="e">
        <f>IF('Crisis Indicator Data'!#REF!="No Data",1,IF(#REF!&lt;&gt;"",1,0))</f>
        <v>#REF!</v>
      </c>
      <c r="Y16" s="25" t="e">
        <f>IF('Crisis Indicator Data'!#REF!="No Data",1,IF(#REF!&lt;&gt;"",1,0))</f>
        <v>#REF!</v>
      </c>
      <c r="Z16" s="25" t="e">
        <f>IF('Crisis Indicator Data'!#REF!="No Data",1,IF(#REF!&lt;&gt;"",1,0))</f>
        <v>#REF!</v>
      </c>
      <c r="AA16" s="25" t="e">
        <f>IF('Crisis Indicator Data'!#REF!="No Data",1,IF(#REF!&lt;&gt;"",1,0))</f>
        <v>#REF!</v>
      </c>
      <c r="AB16" s="25" t="e">
        <f>IF('Crisis Indicator Data'!#REF!="No Data",1,IF(#REF!&lt;&gt;"",1,0))</f>
        <v>#REF!</v>
      </c>
      <c r="AC16" s="25" t="e">
        <f>IF('Crisis Indicator Data'!#REF!="No Data",1,IF(#REF!&lt;&gt;"",1,0))</f>
        <v>#REF!</v>
      </c>
      <c r="AD16" s="25" t="e">
        <f>IF('Crisis Indicator Data'!#REF!="No Data",1,IF(#REF!&lt;&gt;"",1,0))</f>
        <v>#REF!</v>
      </c>
      <c r="AE16" s="25" t="e">
        <f>IF('Crisis Indicator Data'!#REF!="No Data",1,IF(#REF!&lt;&gt;"",1,0))</f>
        <v>#REF!</v>
      </c>
      <c r="AF16" s="25" t="e">
        <f>IF('Crisis Indicator Data'!#REF!="No Data",1,IF(#REF!&lt;&gt;"",1,0))</f>
        <v>#REF!</v>
      </c>
      <c r="AG16" s="25" t="e">
        <f>IF('Crisis Indicator Data'!#REF!="No Data",1,IF(#REF!&lt;&gt;"",1,0))</f>
        <v>#REF!</v>
      </c>
      <c r="AH16" s="25" t="e">
        <f>IF('Crisis Indicator Data'!#REF!="No Data",1,IF(#REF!&lt;&gt;"",1,0))</f>
        <v>#REF!</v>
      </c>
      <c r="AI16" s="25" t="e">
        <f>IF('Crisis Indicator Data'!#REF!="No Data",1,IF(#REF!&lt;&gt;"",1,0))</f>
        <v>#REF!</v>
      </c>
      <c r="AJ16" s="25" t="e">
        <f>IF('Crisis Indicator Data'!#REF!="No Data",1,IF(#REF!&lt;&gt;"",1,0))</f>
        <v>#REF!</v>
      </c>
      <c r="AK16" s="25" t="e">
        <f>IF('Crisis Indicator Data'!#REF!="No Data",1,IF(#REF!&lt;&gt;"",1,0))</f>
        <v>#REF!</v>
      </c>
      <c r="AL16" s="25" t="e">
        <f>IF('Crisis Indicator Data'!#REF!="No Data",1,IF(#REF!&lt;&gt;"",1,0))</f>
        <v>#REF!</v>
      </c>
      <c r="AM16" s="25" t="e">
        <f>IF('Crisis Indicator Data'!#REF!="No Data",1,IF(#REF!&lt;&gt;"",1,0))</f>
        <v>#REF!</v>
      </c>
      <c r="AN16" s="25" t="e">
        <f>IF('Crisis Indicator Data'!#REF!="No Data",1,IF(#REF!&lt;&gt;"",1,0))</f>
        <v>#REF!</v>
      </c>
      <c r="AO16" s="25" t="e">
        <f>IF('Crisis Indicator Data'!#REF!="No Data",1,IF(#REF!&lt;&gt;"",1,0))</f>
        <v>#REF!</v>
      </c>
      <c r="AP16" s="25" t="e">
        <f>IF('Crisis Indicator Data'!#REF!="No Data",1,IF(#REF!&lt;&gt;"",1,0))</f>
        <v>#REF!</v>
      </c>
      <c r="AQ16" s="25" t="e">
        <f>IF('Crisis Indicator Data'!#REF!="No Data",1,IF(#REF!&lt;&gt;"",1,0))</f>
        <v>#REF!</v>
      </c>
      <c r="AR16" s="25" t="e">
        <f>IF('Crisis Indicator Data'!#REF!="No Data",1,IF(#REF!&lt;&gt;"",1,0))</f>
        <v>#REF!</v>
      </c>
      <c r="AS16" s="25" t="e">
        <f>IF('Crisis Indicator Data'!#REF!="No Data",1,IF(#REF!&lt;&gt;"",1,0))</f>
        <v>#REF!</v>
      </c>
      <c r="AT16" s="25" t="e">
        <f>IF('Crisis Indicator Data'!#REF!="No Data",1,IF(#REF!&lt;&gt;"",1,0))</f>
        <v>#REF!</v>
      </c>
      <c r="AU16" s="25" t="e">
        <f>IF('Crisis Indicator Data'!#REF!="No Data",1,IF(#REF!&lt;&gt;"",1,0))</f>
        <v>#REF!</v>
      </c>
      <c r="AV16" s="25" t="e">
        <f>IF('Crisis Indicator Data'!#REF!="No Data",1,IF(#REF!&lt;&gt;"",1,0))</f>
        <v>#REF!</v>
      </c>
      <c r="AW16" s="25" t="e">
        <f>IF('Crisis Indicator Data'!#REF!="No Data",1,IF(#REF!&lt;&gt;"",1,0))</f>
        <v>#REF!</v>
      </c>
      <c r="AX16" s="25" t="e">
        <f>IF('Crisis Indicator Data'!#REF!="No Data",1,IF(#REF!&lt;&gt;"",1,0))</f>
        <v>#REF!</v>
      </c>
      <c r="AY16" s="25" t="e">
        <f>IF('Crisis Indicator Data'!#REF!="No Data",1,IF(#REF!&lt;&gt;"",1,0))</f>
        <v>#REF!</v>
      </c>
      <c r="AZ16" s="25" t="e">
        <f>IF('Crisis Indicator Data'!#REF!="No Data",1,IF(#REF!&lt;&gt;"",1,0))</f>
        <v>#REF!</v>
      </c>
      <c r="BA16" t="e">
        <f t="shared" si="0"/>
        <v>#REF!</v>
      </c>
      <c r="BB16" s="27" t="e">
        <f t="shared" si="1"/>
        <v>#REF!</v>
      </c>
    </row>
    <row r="17" spans="1:54" x14ac:dyDescent="0.35">
      <c r="A17" t="s">
        <v>10154</v>
      </c>
      <c r="B17" s="25" t="e">
        <f>IF('Crisis Indicator Data'!#REF!="No Data",1,IF(#REF!&lt;&gt;"",1,0))</f>
        <v>#REF!</v>
      </c>
      <c r="C17" s="25" t="e">
        <f>IF('Crisis Indicator Data'!#REF!="No Data",1,IF(#REF!&lt;&gt;"",1,0))</f>
        <v>#REF!</v>
      </c>
      <c r="D17" s="25" t="e">
        <f>IF('Crisis Indicator Data'!#REF!="No Data",1,IF(#REF!&lt;&gt;"",1,0))</f>
        <v>#REF!</v>
      </c>
      <c r="E17" s="25" t="e">
        <f>IF('Crisis Indicator Data'!#REF!="No Data",1,IF(#REF!&lt;&gt;"",1,0))</f>
        <v>#REF!</v>
      </c>
      <c r="F17" s="25" t="e">
        <f>IF('Crisis Indicator Data'!#REF!="No Data",1,IF(#REF!&lt;&gt;"",1,0))</f>
        <v>#REF!</v>
      </c>
      <c r="G17" s="25" t="e">
        <f>IF('Crisis Indicator Data'!#REF!="No Data",1,IF(#REF!&lt;&gt;"",1,0))</f>
        <v>#REF!</v>
      </c>
      <c r="H17" s="25" t="e">
        <f>IF('Crisis Indicator Data'!#REF!="No Data",1,IF(#REF!&lt;&gt;"",1,0))</f>
        <v>#REF!</v>
      </c>
      <c r="I17" s="25" t="e">
        <f>IF('Crisis Indicator Data'!#REF!="No Data",1,IF(#REF!&lt;&gt;"",1,0))</f>
        <v>#REF!</v>
      </c>
      <c r="J17" s="25" t="e">
        <f>IF('Crisis Indicator Data'!#REF!="No Data",1,IF(#REF!&lt;&gt;"",1,0))</f>
        <v>#REF!</v>
      </c>
      <c r="K17" s="25" t="e">
        <f>IF('Crisis Indicator Data'!#REF!="No Data",1,IF(#REF!&lt;&gt;"",1,0))</f>
        <v>#REF!</v>
      </c>
      <c r="L17" s="25" t="e">
        <f>IF('Crisis Indicator Data'!#REF!="No Data",1,IF(#REF!&lt;&gt;"",1,0))</f>
        <v>#REF!</v>
      </c>
      <c r="M17" s="25" t="e">
        <f>IF('Crisis Indicator Data'!#REF!="No Data",1,IF(#REF!&lt;&gt;"",1,0))</f>
        <v>#REF!</v>
      </c>
      <c r="N17" s="25" t="e">
        <f>IF('Crisis Indicator Data'!#REF!="No Data",1,IF(#REF!&lt;&gt;"",1,0))</f>
        <v>#REF!</v>
      </c>
      <c r="O17" s="25" t="e">
        <f>IF('Crisis Indicator Data'!#REF!="No Data",1,IF(#REF!&lt;&gt;"",1,0))</f>
        <v>#REF!</v>
      </c>
      <c r="P17" s="25" t="e">
        <f>IF('Crisis Indicator Data'!#REF!="No Data",1,IF(#REF!&lt;&gt;"",1,0))</f>
        <v>#REF!</v>
      </c>
      <c r="Q17" s="25" t="e">
        <f>IF('Crisis Indicator Data'!#REF!="No Data",1,IF(#REF!&lt;&gt;"",1,0))</f>
        <v>#REF!</v>
      </c>
      <c r="R17" s="25" t="e">
        <f>IF('Crisis Indicator Data'!#REF!="No Data",1,IF(#REF!&lt;&gt;"",1,0))</f>
        <v>#REF!</v>
      </c>
      <c r="S17" s="25" t="e">
        <f>IF('Crisis Indicator Data'!#REF!="No Data",1,IF(#REF!&lt;&gt;"",1,0))</f>
        <v>#REF!</v>
      </c>
      <c r="T17" s="25" t="e">
        <f>IF('Crisis Indicator Data'!#REF!="No Data",1,IF(#REF!&lt;&gt;"",1,0))</f>
        <v>#REF!</v>
      </c>
      <c r="U17" s="25" t="e">
        <f>IF('Crisis Indicator Data'!#REF!="No Data",1,IF(#REF!&lt;&gt;"",1,0))</f>
        <v>#REF!</v>
      </c>
      <c r="V17" s="25" t="e">
        <f>IF('Crisis Indicator Data'!#REF!="No Data",1,IF(#REF!&lt;&gt;"",1,0))</f>
        <v>#REF!</v>
      </c>
      <c r="W17" s="25" t="e">
        <f>IF('Crisis Indicator Data'!#REF!="No Data",1,IF(#REF!&lt;&gt;"",1,0))</f>
        <v>#REF!</v>
      </c>
      <c r="X17" s="25" t="e">
        <f>IF('Crisis Indicator Data'!#REF!="No Data",1,IF(#REF!&lt;&gt;"",1,0))</f>
        <v>#REF!</v>
      </c>
      <c r="Y17" s="25" t="e">
        <f>IF('Crisis Indicator Data'!#REF!="No Data",1,IF(#REF!&lt;&gt;"",1,0))</f>
        <v>#REF!</v>
      </c>
      <c r="Z17" s="25" t="e">
        <f>IF('Crisis Indicator Data'!#REF!="No Data",1,IF(#REF!&lt;&gt;"",1,0))</f>
        <v>#REF!</v>
      </c>
      <c r="AA17" s="25" t="e">
        <f>IF('Crisis Indicator Data'!#REF!="No Data",1,IF(#REF!&lt;&gt;"",1,0))</f>
        <v>#REF!</v>
      </c>
      <c r="AB17" s="25" t="e">
        <f>IF('Crisis Indicator Data'!#REF!="No Data",1,IF(#REF!&lt;&gt;"",1,0))</f>
        <v>#REF!</v>
      </c>
      <c r="AC17" s="25" t="e">
        <f>IF('Crisis Indicator Data'!#REF!="No Data",1,IF(#REF!&lt;&gt;"",1,0))</f>
        <v>#REF!</v>
      </c>
      <c r="AD17" s="25" t="e">
        <f>IF('Crisis Indicator Data'!#REF!="No Data",1,IF(#REF!&lt;&gt;"",1,0))</f>
        <v>#REF!</v>
      </c>
      <c r="AE17" s="25" t="e">
        <f>IF('Crisis Indicator Data'!#REF!="No Data",1,IF(#REF!&lt;&gt;"",1,0))</f>
        <v>#REF!</v>
      </c>
      <c r="AF17" s="25" t="e">
        <f>IF('Crisis Indicator Data'!#REF!="No Data",1,IF(#REF!&lt;&gt;"",1,0))</f>
        <v>#REF!</v>
      </c>
      <c r="AG17" s="25" t="e">
        <f>IF('Crisis Indicator Data'!#REF!="No Data",1,IF(#REF!&lt;&gt;"",1,0))</f>
        <v>#REF!</v>
      </c>
      <c r="AH17" s="25" t="e">
        <f>IF('Crisis Indicator Data'!#REF!="No Data",1,IF(#REF!&lt;&gt;"",1,0))</f>
        <v>#REF!</v>
      </c>
      <c r="AI17" s="25" t="e">
        <f>IF('Crisis Indicator Data'!#REF!="No Data",1,IF(#REF!&lt;&gt;"",1,0))</f>
        <v>#REF!</v>
      </c>
      <c r="AJ17" s="25" t="e">
        <f>IF('Crisis Indicator Data'!#REF!="No Data",1,IF(#REF!&lt;&gt;"",1,0))</f>
        <v>#REF!</v>
      </c>
      <c r="AK17" s="25" t="e">
        <f>IF('Crisis Indicator Data'!#REF!="No Data",1,IF(#REF!&lt;&gt;"",1,0))</f>
        <v>#REF!</v>
      </c>
      <c r="AL17" s="25" t="e">
        <f>IF('Crisis Indicator Data'!#REF!="No Data",1,IF(#REF!&lt;&gt;"",1,0))</f>
        <v>#REF!</v>
      </c>
      <c r="AM17" s="25" t="e">
        <f>IF('Crisis Indicator Data'!#REF!="No Data",1,IF(#REF!&lt;&gt;"",1,0))</f>
        <v>#REF!</v>
      </c>
      <c r="AN17" s="25" t="e">
        <f>IF('Crisis Indicator Data'!#REF!="No Data",1,IF(#REF!&lt;&gt;"",1,0))</f>
        <v>#REF!</v>
      </c>
      <c r="AO17" s="25" t="e">
        <f>IF('Crisis Indicator Data'!#REF!="No Data",1,IF(#REF!&lt;&gt;"",1,0))</f>
        <v>#REF!</v>
      </c>
      <c r="AP17" s="25" t="e">
        <f>IF('Crisis Indicator Data'!#REF!="No Data",1,IF(#REF!&lt;&gt;"",1,0))</f>
        <v>#REF!</v>
      </c>
      <c r="AQ17" s="25" t="e">
        <f>IF('Crisis Indicator Data'!#REF!="No Data",1,IF(#REF!&lt;&gt;"",1,0))</f>
        <v>#REF!</v>
      </c>
      <c r="AR17" s="25" t="e">
        <f>IF('Crisis Indicator Data'!#REF!="No Data",1,IF(#REF!&lt;&gt;"",1,0))</f>
        <v>#REF!</v>
      </c>
      <c r="AS17" s="25" t="e">
        <f>IF('Crisis Indicator Data'!#REF!="No Data",1,IF(#REF!&lt;&gt;"",1,0))</f>
        <v>#REF!</v>
      </c>
      <c r="AT17" s="25" t="e">
        <f>IF('Crisis Indicator Data'!#REF!="No Data",1,IF(#REF!&lt;&gt;"",1,0))</f>
        <v>#REF!</v>
      </c>
      <c r="AU17" s="25" t="e">
        <f>IF('Crisis Indicator Data'!#REF!="No Data",1,IF(#REF!&lt;&gt;"",1,0))</f>
        <v>#REF!</v>
      </c>
      <c r="AV17" s="25" t="e">
        <f>IF('Crisis Indicator Data'!#REF!="No Data",1,IF(#REF!&lt;&gt;"",1,0))</f>
        <v>#REF!</v>
      </c>
      <c r="AW17" s="25" t="e">
        <f>IF('Crisis Indicator Data'!#REF!="No Data",1,IF(#REF!&lt;&gt;"",1,0))</f>
        <v>#REF!</v>
      </c>
      <c r="AX17" s="25" t="e">
        <f>IF('Crisis Indicator Data'!#REF!="No Data",1,IF(#REF!&lt;&gt;"",1,0))</f>
        <v>#REF!</v>
      </c>
      <c r="AY17" s="25" t="e">
        <f>IF('Crisis Indicator Data'!#REF!="No Data",1,IF(#REF!&lt;&gt;"",1,0))</f>
        <v>#REF!</v>
      </c>
      <c r="AZ17" s="25" t="e">
        <f>IF('Crisis Indicator Data'!#REF!="No Data",1,IF(#REF!&lt;&gt;"",1,0))</f>
        <v>#REF!</v>
      </c>
      <c r="BA17" t="e">
        <f t="shared" si="0"/>
        <v>#REF!</v>
      </c>
      <c r="BB17" s="27" t="e">
        <f t="shared" si="1"/>
        <v>#REF!</v>
      </c>
    </row>
    <row r="18" spans="1:54" x14ac:dyDescent="0.35">
      <c r="A18" t="s">
        <v>10167</v>
      </c>
      <c r="B18" s="25" t="e">
        <f>IF('Crisis Indicator Data'!#REF!="No Data",1,IF(#REF!&lt;&gt;"",1,0))</f>
        <v>#REF!</v>
      </c>
      <c r="C18" s="25" t="e">
        <f>IF('Crisis Indicator Data'!#REF!="No Data",1,IF(#REF!&lt;&gt;"",1,0))</f>
        <v>#REF!</v>
      </c>
      <c r="D18" s="25" t="e">
        <f>IF('Crisis Indicator Data'!#REF!="No Data",1,IF(#REF!&lt;&gt;"",1,0))</f>
        <v>#REF!</v>
      </c>
      <c r="E18" s="25" t="e">
        <f>IF('Crisis Indicator Data'!#REF!="No Data",1,IF(#REF!&lt;&gt;"",1,0))</f>
        <v>#REF!</v>
      </c>
      <c r="F18" s="25" t="e">
        <f>IF('Crisis Indicator Data'!#REF!="No Data",1,IF(#REF!&lt;&gt;"",1,0))</f>
        <v>#REF!</v>
      </c>
      <c r="G18" s="25" t="e">
        <f>IF('Crisis Indicator Data'!#REF!="No Data",1,IF(#REF!&lt;&gt;"",1,0))</f>
        <v>#REF!</v>
      </c>
      <c r="H18" s="25" t="e">
        <f>IF('Crisis Indicator Data'!#REF!="No Data",1,IF(#REF!&lt;&gt;"",1,0))</f>
        <v>#REF!</v>
      </c>
      <c r="I18" s="25" t="e">
        <f>IF('Crisis Indicator Data'!#REF!="No Data",1,IF(#REF!&lt;&gt;"",1,0))</f>
        <v>#REF!</v>
      </c>
      <c r="J18" s="25" t="e">
        <f>IF('Crisis Indicator Data'!#REF!="No Data",1,IF(#REF!&lt;&gt;"",1,0))</f>
        <v>#REF!</v>
      </c>
      <c r="K18" s="25" t="e">
        <f>IF('Crisis Indicator Data'!#REF!="No Data",1,IF(#REF!&lt;&gt;"",1,0))</f>
        <v>#REF!</v>
      </c>
      <c r="L18" s="25" t="e">
        <f>IF('Crisis Indicator Data'!#REF!="No Data",1,IF(#REF!&lt;&gt;"",1,0))</f>
        <v>#REF!</v>
      </c>
      <c r="M18" s="25" t="e">
        <f>IF('Crisis Indicator Data'!#REF!="No Data",1,IF(#REF!&lt;&gt;"",1,0))</f>
        <v>#REF!</v>
      </c>
      <c r="N18" s="25" t="e">
        <f>IF('Crisis Indicator Data'!#REF!="No Data",1,IF(#REF!&lt;&gt;"",1,0))</f>
        <v>#REF!</v>
      </c>
      <c r="O18" s="25" t="e">
        <f>IF('Crisis Indicator Data'!#REF!="No Data",1,IF(#REF!&lt;&gt;"",1,0))</f>
        <v>#REF!</v>
      </c>
      <c r="P18" s="25" t="e">
        <f>IF('Crisis Indicator Data'!#REF!="No Data",1,IF(#REF!&lt;&gt;"",1,0))</f>
        <v>#REF!</v>
      </c>
      <c r="Q18" s="25" t="e">
        <f>IF('Crisis Indicator Data'!#REF!="No Data",1,IF(#REF!&lt;&gt;"",1,0))</f>
        <v>#REF!</v>
      </c>
      <c r="R18" s="25" t="e">
        <f>IF('Crisis Indicator Data'!#REF!="No Data",1,IF(#REF!&lt;&gt;"",1,0))</f>
        <v>#REF!</v>
      </c>
      <c r="S18" s="25" t="e">
        <f>IF('Crisis Indicator Data'!#REF!="No Data",1,IF(#REF!&lt;&gt;"",1,0))</f>
        <v>#REF!</v>
      </c>
      <c r="T18" s="25" t="e">
        <f>IF('Crisis Indicator Data'!#REF!="No Data",1,IF(#REF!&lt;&gt;"",1,0))</f>
        <v>#REF!</v>
      </c>
      <c r="U18" s="25" t="e">
        <f>IF('Crisis Indicator Data'!#REF!="No Data",1,IF(#REF!&lt;&gt;"",1,0))</f>
        <v>#REF!</v>
      </c>
      <c r="V18" s="25" t="e">
        <f>IF('Crisis Indicator Data'!#REF!="No Data",1,IF(#REF!&lt;&gt;"",1,0))</f>
        <v>#REF!</v>
      </c>
      <c r="W18" s="25" t="e">
        <f>IF('Crisis Indicator Data'!#REF!="No Data",1,IF(#REF!&lt;&gt;"",1,0))</f>
        <v>#REF!</v>
      </c>
      <c r="X18" s="25" t="e">
        <f>IF('Crisis Indicator Data'!#REF!="No Data",1,IF(#REF!&lt;&gt;"",1,0))</f>
        <v>#REF!</v>
      </c>
      <c r="Y18" s="25" t="e">
        <f>IF('Crisis Indicator Data'!#REF!="No Data",1,IF(#REF!&lt;&gt;"",1,0))</f>
        <v>#REF!</v>
      </c>
      <c r="Z18" s="25" t="e">
        <f>IF('Crisis Indicator Data'!#REF!="No Data",1,IF(#REF!&lt;&gt;"",1,0))</f>
        <v>#REF!</v>
      </c>
      <c r="AA18" s="25" t="e">
        <f>IF('Crisis Indicator Data'!#REF!="No Data",1,IF(#REF!&lt;&gt;"",1,0))</f>
        <v>#REF!</v>
      </c>
      <c r="AB18" s="25" t="e">
        <f>IF('Crisis Indicator Data'!#REF!="No Data",1,IF(#REF!&lt;&gt;"",1,0))</f>
        <v>#REF!</v>
      </c>
      <c r="AC18" s="25" t="e">
        <f>IF('Crisis Indicator Data'!#REF!="No Data",1,IF(#REF!&lt;&gt;"",1,0))</f>
        <v>#REF!</v>
      </c>
      <c r="AD18" s="25" t="e">
        <f>IF('Crisis Indicator Data'!#REF!="No Data",1,IF(#REF!&lt;&gt;"",1,0))</f>
        <v>#REF!</v>
      </c>
      <c r="AE18" s="25" t="e">
        <f>IF('Crisis Indicator Data'!#REF!="No Data",1,IF(#REF!&lt;&gt;"",1,0))</f>
        <v>#REF!</v>
      </c>
      <c r="AF18" s="25" t="e">
        <f>IF('Crisis Indicator Data'!#REF!="No Data",1,IF(#REF!&lt;&gt;"",1,0))</f>
        <v>#REF!</v>
      </c>
      <c r="AG18" s="25" t="e">
        <f>IF('Crisis Indicator Data'!#REF!="No Data",1,IF(#REF!&lt;&gt;"",1,0))</f>
        <v>#REF!</v>
      </c>
      <c r="AH18" s="25" t="e">
        <f>IF('Crisis Indicator Data'!#REF!="No Data",1,IF(#REF!&lt;&gt;"",1,0))</f>
        <v>#REF!</v>
      </c>
      <c r="AI18" s="25" t="e">
        <f>IF('Crisis Indicator Data'!#REF!="No Data",1,IF(#REF!&lt;&gt;"",1,0))</f>
        <v>#REF!</v>
      </c>
      <c r="AJ18" s="25" t="e">
        <f>IF('Crisis Indicator Data'!#REF!="No Data",1,IF(#REF!&lt;&gt;"",1,0))</f>
        <v>#REF!</v>
      </c>
      <c r="AK18" s="25" t="e">
        <f>IF('Crisis Indicator Data'!#REF!="No Data",1,IF(#REF!&lt;&gt;"",1,0))</f>
        <v>#REF!</v>
      </c>
      <c r="AL18" s="25" t="e">
        <f>IF('Crisis Indicator Data'!#REF!="No Data",1,IF(#REF!&lt;&gt;"",1,0))</f>
        <v>#REF!</v>
      </c>
      <c r="AM18" s="25" t="e">
        <f>IF('Crisis Indicator Data'!#REF!="No Data",1,IF(#REF!&lt;&gt;"",1,0))</f>
        <v>#REF!</v>
      </c>
      <c r="AN18" s="25" t="e">
        <f>IF('Crisis Indicator Data'!#REF!="No Data",1,IF(#REF!&lt;&gt;"",1,0))</f>
        <v>#REF!</v>
      </c>
      <c r="AO18" s="25" t="e">
        <f>IF('Crisis Indicator Data'!#REF!="No Data",1,IF(#REF!&lt;&gt;"",1,0))</f>
        <v>#REF!</v>
      </c>
      <c r="AP18" s="25" t="e">
        <f>IF('Crisis Indicator Data'!#REF!="No Data",1,IF(#REF!&lt;&gt;"",1,0))</f>
        <v>#REF!</v>
      </c>
      <c r="AQ18" s="25" t="e">
        <f>IF('Crisis Indicator Data'!#REF!="No Data",1,IF(#REF!&lt;&gt;"",1,0))</f>
        <v>#REF!</v>
      </c>
      <c r="AR18" s="25" t="e">
        <f>IF('Crisis Indicator Data'!#REF!="No Data",1,IF(#REF!&lt;&gt;"",1,0))</f>
        <v>#REF!</v>
      </c>
      <c r="AS18" s="25" t="e">
        <f>IF('Crisis Indicator Data'!#REF!="No Data",1,IF(#REF!&lt;&gt;"",1,0))</f>
        <v>#REF!</v>
      </c>
      <c r="AT18" s="25" t="e">
        <f>IF('Crisis Indicator Data'!#REF!="No Data",1,IF(#REF!&lt;&gt;"",1,0))</f>
        <v>#REF!</v>
      </c>
      <c r="AU18" s="25" t="e">
        <f>IF('Crisis Indicator Data'!#REF!="No Data",1,IF(#REF!&lt;&gt;"",1,0))</f>
        <v>#REF!</v>
      </c>
      <c r="AV18" s="25" t="e">
        <f>IF('Crisis Indicator Data'!#REF!="No Data",1,IF(#REF!&lt;&gt;"",1,0))</f>
        <v>#REF!</v>
      </c>
      <c r="AW18" s="25" t="e">
        <f>IF('Crisis Indicator Data'!#REF!="No Data",1,IF(#REF!&lt;&gt;"",1,0))</f>
        <v>#REF!</v>
      </c>
      <c r="AX18" s="25" t="e">
        <f>IF('Crisis Indicator Data'!#REF!="No Data",1,IF(#REF!&lt;&gt;"",1,0))</f>
        <v>#REF!</v>
      </c>
      <c r="AY18" s="25" t="e">
        <f>IF('Crisis Indicator Data'!#REF!="No Data",1,IF(#REF!&lt;&gt;"",1,0))</f>
        <v>#REF!</v>
      </c>
      <c r="AZ18" s="25" t="e">
        <f>IF('Crisis Indicator Data'!#REF!="No Data",1,IF(#REF!&lt;&gt;"",1,0))</f>
        <v>#REF!</v>
      </c>
      <c r="BA18" t="e">
        <f t="shared" si="0"/>
        <v>#REF!</v>
      </c>
      <c r="BB18" s="27" t="e">
        <f t="shared" si="1"/>
        <v>#REF!</v>
      </c>
    </row>
    <row r="19" spans="1:54" x14ac:dyDescent="0.35">
      <c r="A19" t="s">
        <v>10155</v>
      </c>
      <c r="B19" s="25" t="e">
        <f>IF('Crisis Indicator Data'!#REF!="No Data",1,IF(#REF!&lt;&gt;"",1,0))</f>
        <v>#REF!</v>
      </c>
      <c r="C19" s="25" t="e">
        <f>IF('Crisis Indicator Data'!#REF!="No Data",1,IF(#REF!&lt;&gt;"",1,0))</f>
        <v>#REF!</v>
      </c>
      <c r="D19" s="25" t="e">
        <f>IF('Crisis Indicator Data'!#REF!="No Data",1,IF(#REF!&lt;&gt;"",1,0))</f>
        <v>#REF!</v>
      </c>
      <c r="E19" s="25" t="e">
        <f>IF('Crisis Indicator Data'!#REF!="No Data",1,IF(#REF!&lt;&gt;"",1,0))</f>
        <v>#REF!</v>
      </c>
      <c r="F19" s="25" t="e">
        <f>IF('Crisis Indicator Data'!#REF!="No Data",1,IF(#REF!&lt;&gt;"",1,0))</f>
        <v>#REF!</v>
      </c>
      <c r="G19" s="25" t="e">
        <f>IF('Crisis Indicator Data'!#REF!="No Data",1,IF(#REF!&lt;&gt;"",1,0))</f>
        <v>#REF!</v>
      </c>
      <c r="H19" s="25" t="e">
        <f>IF('Crisis Indicator Data'!#REF!="No Data",1,IF(#REF!&lt;&gt;"",1,0))</f>
        <v>#REF!</v>
      </c>
      <c r="I19" s="25" t="e">
        <f>IF('Crisis Indicator Data'!#REF!="No Data",1,IF(#REF!&lt;&gt;"",1,0))</f>
        <v>#REF!</v>
      </c>
      <c r="J19" s="25" t="e">
        <f>IF('Crisis Indicator Data'!#REF!="No Data",1,IF(#REF!&lt;&gt;"",1,0))</f>
        <v>#REF!</v>
      </c>
      <c r="K19" s="25" t="e">
        <f>IF('Crisis Indicator Data'!#REF!="No Data",1,IF(#REF!&lt;&gt;"",1,0))</f>
        <v>#REF!</v>
      </c>
      <c r="L19" s="25" t="e">
        <f>IF('Crisis Indicator Data'!#REF!="No Data",1,IF(#REF!&lt;&gt;"",1,0))</f>
        <v>#REF!</v>
      </c>
      <c r="M19" s="25" t="e">
        <f>IF('Crisis Indicator Data'!#REF!="No Data",1,IF(#REF!&lt;&gt;"",1,0))</f>
        <v>#REF!</v>
      </c>
      <c r="N19" s="25" t="e">
        <f>IF('Crisis Indicator Data'!#REF!="No Data",1,IF(#REF!&lt;&gt;"",1,0))</f>
        <v>#REF!</v>
      </c>
      <c r="O19" s="25" t="e">
        <f>IF('Crisis Indicator Data'!#REF!="No Data",1,IF(#REF!&lt;&gt;"",1,0))</f>
        <v>#REF!</v>
      </c>
      <c r="P19" s="25" t="e">
        <f>IF('Crisis Indicator Data'!#REF!="No Data",1,IF(#REF!&lt;&gt;"",1,0))</f>
        <v>#REF!</v>
      </c>
      <c r="Q19" s="25" t="e">
        <f>IF('Crisis Indicator Data'!#REF!="No Data",1,IF(#REF!&lt;&gt;"",1,0))</f>
        <v>#REF!</v>
      </c>
      <c r="R19" s="25" t="e">
        <f>IF('Crisis Indicator Data'!#REF!="No Data",1,IF(#REF!&lt;&gt;"",1,0))</f>
        <v>#REF!</v>
      </c>
      <c r="S19" s="25" t="e">
        <f>IF('Crisis Indicator Data'!#REF!="No Data",1,IF(#REF!&lt;&gt;"",1,0))</f>
        <v>#REF!</v>
      </c>
      <c r="T19" s="25" t="e">
        <f>IF('Crisis Indicator Data'!#REF!="No Data",1,IF(#REF!&lt;&gt;"",1,0))</f>
        <v>#REF!</v>
      </c>
      <c r="U19" s="25" t="e">
        <f>IF('Crisis Indicator Data'!#REF!="No Data",1,IF(#REF!&lt;&gt;"",1,0))</f>
        <v>#REF!</v>
      </c>
      <c r="V19" s="25" t="e">
        <f>IF('Crisis Indicator Data'!#REF!="No Data",1,IF(#REF!&lt;&gt;"",1,0))</f>
        <v>#REF!</v>
      </c>
      <c r="W19" s="25" t="e">
        <f>IF('Crisis Indicator Data'!#REF!="No Data",1,IF(#REF!&lt;&gt;"",1,0))</f>
        <v>#REF!</v>
      </c>
      <c r="X19" s="25" t="e">
        <f>IF('Crisis Indicator Data'!#REF!="No Data",1,IF(#REF!&lt;&gt;"",1,0))</f>
        <v>#REF!</v>
      </c>
      <c r="Y19" s="25" t="e">
        <f>IF('Crisis Indicator Data'!#REF!="No Data",1,IF(#REF!&lt;&gt;"",1,0))</f>
        <v>#REF!</v>
      </c>
      <c r="Z19" s="25" t="e">
        <f>IF('Crisis Indicator Data'!#REF!="No Data",1,IF(#REF!&lt;&gt;"",1,0))</f>
        <v>#REF!</v>
      </c>
      <c r="AA19" s="25" t="e">
        <f>IF('Crisis Indicator Data'!#REF!="No Data",1,IF(#REF!&lt;&gt;"",1,0))</f>
        <v>#REF!</v>
      </c>
      <c r="AB19" s="25" t="e">
        <f>IF('Crisis Indicator Data'!#REF!="No Data",1,IF(#REF!&lt;&gt;"",1,0))</f>
        <v>#REF!</v>
      </c>
      <c r="AC19" s="25" t="e">
        <f>IF('Crisis Indicator Data'!#REF!="No Data",1,IF(#REF!&lt;&gt;"",1,0))</f>
        <v>#REF!</v>
      </c>
      <c r="AD19" s="25" t="e">
        <f>IF('Crisis Indicator Data'!#REF!="No Data",1,IF(#REF!&lt;&gt;"",1,0))</f>
        <v>#REF!</v>
      </c>
      <c r="AE19" s="25" t="e">
        <f>IF('Crisis Indicator Data'!#REF!="No Data",1,IF(#REF!&lt;&gt;"",1,0))</f>
        <v>#REF!</v>
      </c>
      <c r="AF19" s="25" t="e">
        <f>IF('Crisis Indicator Data'!#REF!="No Data",1,IF(#REF!&lt;&gt;"",1,0))</f>
        <v>#REF!</v>
      </c>
      <c r="AG19" s="25" t="e">
        <f>IF('Crisis Indicator Data'!#REF!="No Data",1,IF(#REF!&lt;&gt;"",1,0))</f>
        <v>#REF!</v>
      </c>
      <c r="AH19" s="25" t="e">
        <f>IF('Crisis Indicator Data'!#REF!="No Data",1,IF(#REF!&lt;&gt;"",1,0))</f>
        <v>#REF!</v>
      </c>
      <c r="AI19" s="25" t="e">
        <f>IF('Crisis Indicator Data'!#REF!="No Data",1,IF(#REF!&lt;&gt;"",1,0))</f>
        <v>#REF!</v>
      </c>
      <c r="AJ19" s="25" t="e">
        <f>IF('Crisis Indicator Data'!#REF!="No Data",1,IF(#REF!&lt;&gt;"",1,0))</f>
        <v>#REF!</v>
      </c>
      <c r="AK19" s="25" t="e">
        <f>IF('Crisis Indicator Data'!#REF!="No Data",1,IF(#REF!&lt;&gt;"",1,0))</f>
        <v>#REF!</v>
      </c>
      <c r="AL19" s="25" t="e">
        <f>IF('Crisis Indicator Data'!#REF!="No Data",1,IF(#REF!&lt;&gt;"",1,0))</f>
        <v>#REF!</v>
      </c>
      <c r="AM19" s="25" t="e">
        <f>IF('Crisis Indicator Data'!#REF!="No Data",1,IF(#REF!&lt;&gt;"",1,0))</f>
        <v>#REF!</v>
      </c>
      <c r="AN19" s="25" t="e">
        <f>IF('Crisis Indicator Data'!#REF!="No Data",1,IF(#REF!&lt;&gt;"",1,0))</f>
        <v>#REF!</v>
      </c>
      <c r="AO19" s="25" t="e">
        <f>IF('Crisis Indicator Data'!#REF!="No Data",1,IF(#REF!&lt;&gt;"",1,0))</f>
        <v>#REF!</v>
      </c>
      <c r="AP19" s="25" t="e">
        <f>IF('Crisis Indicator Data'!#REF!="No Data",1,IF(#REF!&lt;&gt;"",1,0))</f>
        <v>#REF!</v>
      </c>
      <c r="AQ19" s="25" t="e">
        <f>IF('Crisis Indicator Data'!#REF!="No Data",1,IF(#REF!&lt;&gt;"",1,0))</f>
        <v>#REF!</v>
      </c>
      <c r="AR19" s="25" t="e">
        <f>IF('Crisis Indicator Data'!#REF!="No Data",1,IF(#REF!&lt;&gt;"",1,0))</f>
        <v>#REF!</v>
      </c>
      <c r="AS19" s="25" t="e">
        <f>IF('Crisis Indicator Data'!#REF!="No Data",1,IF(#REF!&lt;&gt;"",1,0))</f>
        <v>#REF!</v>
      </c>
      <c r="AT19" s="25" t="e">
        <f>IF('Crisis Indicator Data'!#REF!="No Data",1,IF(#REF!&lt;&gt;"",1,0))</f>
        <v>#REF!</v>
      </c>
      <c r="AU19" s="25" t="e">
        <f>IF('Crisis Indicator Data'!#REF!="No Data",1,IF(#REF!&lt;&gt;"",1,0))</f>
        <v>#REF!</v>
      </c>
      <c r="AV19" s="25" t="e">
        <f>IF('Crisis Indicator Data'!#REF!="No Data",1,IF(#REF!&lt;&gt;"",1,0))</f>
        <v>#REF!</v>
      </c>
      <c r="AW19" s="25" t="e">
        <f>IF('Crisis Indicator Data'!#REF!="No Data",1,IF(#REF!&lt;&gt;"",1,0))</f>
        <v>#REF!</v>
      </c>
      <c r="AX19" s="25" t="e">
        <f>IF('Crisis Indicator Data'!#REF!="No Data",1,IF(#REF!&lt;&gt;"",1,0))</f>
        <v>#REF!</v>
      </c>
      <c r="AY19" s="25" t="e">
        <f>IF('Crisis Indicator Data'!#REF!="No Data",1,IF(#REF!&lt;&gt;"",1,0))</f>
        <v>#REF!</v>
      </c>
      <c r="AZ19" s="25" t="e">
        <f>IF('Crisis Indicator Data'!#REF!="No Data",1,IF(#REF!&lt;&gt;"",1,0))</f>
        <v>#REF!</v>
      </c>
      <c r="BA19" t="e">
        <f t="shared" si="0"/>
        <v>#REF!</v>
      </c>
      <c r="BB19" s="27" t="e">
        <f t="shared" si="1"/>
        <v>#REF!</v>
      </c>
    </row>
    <row r="20" spans="1:54" x14ac:dyDescent="0.35">
      <c r="A20" t="s">
        <v>10176</v>
      </c>
      <c r="B20" s="25" t="e">
        <f>IF('Crisis Indicator Data'!#REF!="No Data",1,IF(#REF!&lt;&gt;"",1,0))</f>
        <v>#REF!</v>
      </c>
      <c r="C20" s="25" t="e">
        <f>IF('Crisis Indicator Data'!#REF!="No Data",1,IF(#REF!&lt;&gt;"",1,0))</f>
        <v>#REF!</v>
      </c>
      <c r="D20" s="25" t="e">
        <f>IF('Crisis Indicator Data'!#REF!="No Data",1,IF(#REF!&lt;&gt;"",1,0))</f>
        <v>#REF!</v>
      </c>
      <c r="E20" s="25" t="e">
        <f>IF('Crisis Indicator Data'!#REF!="No Data",1,IF(#REF!&lt;&gt;"",1,0))</f>
        <v>#REF!</v>
      </c>
      <c r="F20" s="25" t="e">
        <f>IF('Crisis Indicator Data'!#REF!="No Data",1,IF(#REF!&lt;&gt;"",1,0))</f>
        <v>#REF!</v>
      </c>
      <c r="G20" s="25" t="e">
        <f>IF('Crisis Indicator Data'!#REF!="No Data",1,IF(#REF!&lt;&gt;"",1,0))</f>
        <v>#REF!</v>
      </c>
      <c r="H20" s="25" t="e">
        <f>IF('Crisis Indicator Data'!#REF!="No Data",1,IF(#REF!&lt;&gt;"",1,0))</f>
        <v>#REF!</v>
      </c>
      <c r="I20" s="25" t="e">
        <f>IF('Crisis Indicator Data'!#REF!="No Data",1,IF(#REF!&lt;&gt;"",1,0))</f>
        <v>#REF!</v>
      </c>
      <c r="J20" s="25" t="e">
        <f>IF('Crisis Indicator Data'!#REF!="No Data",1,IF(#REF!&lt;&gt;"",1,0))</f>
        <v>#REF!</v>
      </c>
      <c r="K20" s="25" t="e">
        <f>IF('Crisis Indicator Data'!#REF!="No Data",1,IF(#REF!&lt;&gt;"",1,0))</f>
        <v>#REF!</v>
      </c>
      <c r="L20" s="25" t="e">
        <f>IF('Crisis Indicator Data'!#REF!="No Data",1,IF(#REF!&lt;&gt;"",1,0))</f>
        <v>#REF!</v>
      </c>
      <c r="M20" s="25" t="e">
        <f>IF('Crisis Indicator Data'!#REF!="No Data",1,IF(#REF!&lt;&gt;"",1,0))</f>
        <v>#REF!</v>
      </c>
      <c r="N20" s="25" t="e">
        <f>IF('Crisis Indicator Data'!#REF!="No Data",1,IF(#REF!&lt;&gt;"",1,0))</f>
        <v>#REF!</v>
      </c>
      <c r="O20" s="25" t="e">
        <f>IF('Crisis Indicator Data'!#REF!="No Data",1,IF(#REF!&lt;&gt;"",1,0))</f>
        <v>#REF!</v>
      </c>
      <c r="P20" s="25" t="e">
        <f>IF('Crisis Indicator Data'!#REF!="No Data",1,IF(#REF!&lt;&gt;"",1,0))</f>
        <v>#REF!</v>
      </c>
      <c r="Q20" s="25" t="e">
        <f>IF('Crisis Indicator Data'!#REF!="No Data",1,IF(#REF!&lt;&gt;"",1,0))</f>
        <v>#REF!</v>
      </c>
      <c r="R20" s="25" t="e">
        <f>IF('Crisis Indicator Data'!#REF!="No Data",1,IF(#REF!&lt;&gt;"",1,0))</f>
        <v>#REF!</v>
      </c>
      <c r="S20" s="25" t="e">
        <f>IF('Crisis Indicator Data'!#REF!="No Data",1,IF(#REF!&lt;&gt;"",1,0))</f>
        <v>#REF!</v>
      </c>
      <c r="T20" s="25" t="e">
        <f>IF('Crisis Indicator Data'!#REF!="No Data",1,IF(#REF!&lt;&gt;"",1,0))</f>
        <v>#REF!</v>
      </c>
      <c r="U20" s="25" t="e">
        <f>IF('Crisis Indicator Data'!#REF!="No Data",1,IF(#REF!&lt;&gt;"",1,0))</f>
        <v>#REF!</v>
      </c>
      <c r="V20" s="25" t="e">
        <f>IF('Crisis Indicator Data'!#REF!="No Data",1,IF(#REF!&lt;&gt;"",1,0))</f>
        <v>#REF!</v>
      </c>
      <c r="W20" s="25" t="e">
        <f>IF('Crisis Indicator Data'!#REF!="No Data",1,IF(#REF!&lt;&gt;"",1,0))</f>
        <v>#REF!</v>
      </c>
      <c r="X20" s="25" t="e">
        <f>IF('Crisis Indicator Data'!#REF!="No Data",1,IF(#REF!&lt;&gt;"",1,0))</f>
        <v>#REF!</v>
      </c>
      <c r="Y20" s="25" t="e">
        <f>IF('Crisis Indicator Data'!#REF!="No Data",1,IF(#REF!&lt;&gt;"",1,0))</f>
        <v>#REF!</v>
      </c>
      <c r="Z20" s="25" t="e">
        <f>IF('Crisis Indicator Data'!#REF!="No Data",1,IF(#REF!&lt;&gt;"",1,0))</f>
        <v>#REF!</v>
      </c>
      <c r="AA20" s="25" t="e">
        <f>IF('Crisis Indicator Data'!#REF!="No Data",1,IF(#REF!&lt;&gt;"",1,0))</f>
        <v>#REF!</v>
      </c>
      <c r="AB20" s="25" t="e">
        <f>IF('Crisis Indicator Data'!#REF!="No Data",1,IF(#REF!&lt;&gt;"",1,0))</f>
        <v>#REF!</v>
      </c>
      <c r="AC20" s="25" t="e">
        <f>IF('Crisis Indicator Data'!#REF!="No Data",1,IF(#REF!&lt;&gt;"",1,0))</f>
        <v>#REF!</v>
      </c>
      <c r="AD20" s="25" t="e">
        <f>IF('Crisis Indicator Data'!#REF!="No Data",1,IF(#REF!&lt;&gt;"",1,0))</f>
        <v>#REF!</v>
      </c>
      <c r="AE20" s="25" t="e">
        <f>IF('Crisis Indicator Data'!#REF!="No Data",1,IF(#REF!&lt;&gt;"",1,0))</f>
        <v>#REF!</v>
      </c>
      <c r="AF20" s="25" t="e">
        <f>IF('Crisis Indicator Data'!#REF!="No Data",1,IF(#REF!&lt;&gt;"",1,0))</f>
        <v>#REF!</v>
      </c>
      <c r="AG20" s="25" t="e">
        <f>IF('Crisis Indicator Data'!#REF!="No Data",1,IF(#REF!&lt;&gt;"",1,0))</f>
        <v>#REF!</v>
      </c>
      <c r="AH20" s="25" t="e">
        <f>IF('Crisis Indicator Data'!#REF!="No Data",1,IF(#REF!&lt;&gt;"",1,0))</f>
        <v>#REF!</v>
      </c>
      <c r="AI20" s="25" t="e">
        <f>IF('Crisis Indicator Data'!#REF!="No Data",1,IF(#REF!&lt;&gt;"",1,0))</f>
        <v>#REF!</v>
      </c>
      <c r="AJ20" s="25" t="e">
        <f>IF('Crisis Indicator Data'!#REF!="No Data",1,IF(#REF!&lt;&gt;"",1,0))</f>
        <v>#REF!</v>
      </c>
      <c r="AK20" s="25" t="e">
        <f>IF('Crisis Indicator Data'!#REF!="No Data",1,IF(#REF!&lt;&gt;"",1,0))</f>
        <v>#REF!</v>
      </c>
      <c r="AL20" s="25" t="e">
        <f>IF('Crisis Indicator Data'!#REF!="No Data",1,IF(#REF!&lt;&gt;"",1,0))</f>
        <v>#REF!</v>
      </c>
      <c r="AM20" s="25" t="e">
        <f>IF('Crisis Indicator Data'!#REF!="No Data",1,IF(#REF!&lt;&gt;"",1,0))</f>
        <v>#REF!</v>
      </c>
      <c r="AN20" s="25" t="e">
        <f>IF('Crisis Indicator Data'!#REF!="No Data",1,IF(#REF!&lt;&gt;"",1,0))</f>
        <v>#REF!</v>
      </c>
      <c r="AO20" s="25" t="e">
        <f>IF('Crisis Indicator Data'!#REF!="No Data",1,IF(#REF!&lt;&gt;"",1,0))</f>
        <v>#REF!</v>
      </c>
      <c r="AP20" s="25" t="e">
        <f>IF('Crisis Indicator Data'!#REF!="No Data",1,IF(#REF!&lt;&gt;"",1,0))</f>
        <v>#REF!</v>
      </c>
      <c r="AQ20" s="25" t="e">
        <f>IF('Crisis Indicator Data'!#REF!="No Data",1,IF(#REF!&lt;&gt;"",1,0))</f>
        <v>#REF!</v>
      </c>
      <c r="AR20" s="25" t="e">
        <f>IF('Crisis Indicator Data'!#REF!="No Data",1,IF(#REF!&lt;&gt;"",1,0))</f>
        <v>#REF!</v>
      </c>
      <c r="AS20" s="25" t="e">
        <f>IF('Crisis Indicator Data'!#REF!="No Data",1,IF(#REF!&lt;&gt;"",1,0))</f>
        <v>#REF!</v>
      </c>
      <c r="AT20" s="25" t="e">
        <f>IF('Crisis Indicator Data'!#REF!="No Data",1,IF(#REF!&lt;&gt;"",1,0))</f>
        <v>#REF!</v>
      </c>
      <c r="AU20" s="25" t="e">
        <f>IF('Crisis Indicator Data'!#REF!="No Data",1,IF(#REF!&lt;&gt;"",1,0))</f>
        <v>#REF!</v>
      </c>
      <c r="AV20" s="25" t="e">
        <f>IF('Crisis Indicator Data'!#REF!="No Data",1,IF(#REF!&lt;&gt;"",1,0))</f>
        <v>#REF!</v>
      </c>
      <c r="AW20" s="25" t="e">
        <f>IF('Crisis Indicator Data'!#REF!="No Data",1,IF(#REF!&lt;&gt;"",1,0))</f>
        <v>#REF!</v>
      </c>
      <c r="AX20" s="25" t="e">
        <f>IF('Crisis Indicator Data'!#REF!="No Data",1,IF(#REF!&lt;&gt;"",1,0))</f>
        <v>#REF!</v>
      </c>
      <c r="AY20" s="25" t="e">
        <f>IF('Crisis Indicator Data'!#REF!="No Data",1,IF(#REF!&lt;&gt;"",1,0))</f>
        <v>#REF!</v>
      </c>
      <c r="AZ20" s="25" t="e">
        <f>IF('Crisis Indicator Data'!#REF!="No Data",1,IF(#REF!&lt;&gt;"",1,0))</f>
        <v>#REF!</v>
      </c>
      <c r="BA20" t="e">
        <f t="shared" si="0"/>
        <v>#REF!</v>
      </c>
      <c r="BB20" s="27" t="e">
        <f t="shared" si="1"/>
        <v>#REF!</v>
      </c>
    </row>
    <row r="21" spans="1:54" x14ac:dyDescent="0.35">
      <c r="A21" t="s">
        <v>10169</v>
      </c>
      <c r="B21" s="25" t="e">
        <f>IF('Crisis Indicator Data'!#REF!="No Data",1,IF(#REF!&lt;&gt;"",1,0))</f>
        <v>#REF!</v>
      </c>
      <c r="C21" s="25" t="e">
        <f>IF('Crisis Indicator Data'!#REF!="No Data",1,IF(#REF!&lt;&gt;"",1,0))</f>
        <v>#REF!</v>
      </c>
      <c r="D21" s="25" t="e">
        <f>IF('Crisis Indicator Data'!#REF!="No Data",1,IF(#REF!&lt;&gt;"",1,0))</f>
        <v>#REF!</v>
      </c>
      <c r="E21" s="25" t="e">
        <f>IF('Crisis Indicator Data'!#REF!="No Data",1,IF(#REF!&lt;&gt;"",1,0))</f>
        <v>#REF!</v>
      </c>
      <c r="F21" s="25" t="e">
        <f>IF('Crisis Indicator Data'!#REF!="No Data",1,IF(#REF!&lt;&gt;"",1,0))</f>
        <v>#REF!</v>
      </c>
      <c r="G21" s="25" t="e">
        <f>IF('Crisis Indicator Data'!#REF!="No Data",1,IF(#REF!&lt;&gt;"",1,0))</f>
        <v>#REF!</v>
      </c>
      <c r="H21" s="25" t="e">
        <f>IF('Crisis Indicator Data'!#REF!="No Data",1,IF(#REF!&lt;&gt;"",1,0))</f>
        <v>#REF!</v>
      </c>
      <c r="I21" s="25" t="e">
        <f>IF('Crisis Indicator Data'!#REF!="No Data",1,IF(#REF!&lt;&gt;"",1,0))</f>
        <v>#REF!</v>
      </c>
      <c r="J21" s="25" t="e">
        <f>IF('Crisis Indicator Data'!#REF!="No Data",1,IF(#REF!&lt;&gt;"",1,0))</f>
        <v>#REF!</v>
      </c>
      <c r="K21" s="25" t="e">
        <f>IF('Crisis Indicator Data'!#REF!="No Data",1,IF(#REF!&lt;&gt;"",1,0))</f>
        <v>#REF!</v>
      </c>
      <c r="L21" s="25" t="e">
        <f>IF('Crisis Indicator Data'!#REF!="No Data",1,IF(#REF!&lt;&gt;"",1,0))</f>
        <v>#REF!</v>
      </c>
      <c r="M21" s="25" t="e">
        <f>IF('Crisis Indicator Data'!#REF!="No Data",1,IF(#REF!&lt;&gt;"",1,0))</f>
        <v>#REF!</v>
      </c>
      <c r="N21" s="25" t="e">
        <f>IF('Crisis Indicator Data'!#REF!="No Data",1,IF(#REF!&lt;&gt;"",1,0))</f>
        <v>#REF!</v>
      </c>
      <c r="O21" s="25" t="e">
        <f>IF('Crisis Indicator Data'!#REF!="No Data",1,IF(#REF!&lt;&gt;"",1,0))</f>
        <v>#REF!</v>
      </c>
      <c r="P21" s="25" t="e">
        <f>IF('Crisis Indicator Data'!#REF!="No Data",1,IF(#REF!&lt;&gt;"",1,0))</f>
        <v>#REF!</v>
      </c>
      <c r="Q21" s="25" t="e">
        <f>IF('Crisis Indicator Data'!#REF!="No Data",1,IF(#REF!&lt;&gt;"",1,0))</f>
        <v>#REF!</v>
      </c>
      <c r="R21" s="25" t="e">
        <f>IF('Crisis Indicator Data'!#REF!="No Data",1,IF(#REF!&lt;&gt;"",1,0))</f>
        <v>#REF!</v>
      </c>
      <c r="S21" s="25" t="e">
        <f>IF('Crisis Indicator Data'!#REF!="No Data",1,IF(#REF!&lt;&gt;"",1,0))</f>
        <v>#REF!</v>
      </c>
      <c r="T21" s="25" t="e">
        <f>IF('Crisis Indicator Data'!#REF!="No Data",1,IF(#REF!&lt;&gt;"",1,0))</f>
        <v>#REF!</v>
      </c>
      <c r="U21" s="25" t="e">
        <f>IF('Crisis Indicator Data'!#REF!="No Data",1,IF(#REF!&lt;&gt;"",1,0))</f>
        <v>#REF!</v>
      </c>
      <c r="V21" s="25" t="e">
        <f>IF('Crisis Indicator Data'!#REF!="No Data",1,IF(#REF!&lt;&gt;"",1,0))</f>
        <v>#REF!</v>
      </c>
      <c r="W21" s="25" t="e">
        <f>IF('Crisis Indicator Data'!#REF!="No Data",1,IF(#REF!&lt;&gt;"",1,0))</f>
        <v>#REF!</v>
      </c>
      <c r="X21" s="25" t="e">
        <f>IF('Crisis Indicator Data'!#REF!="No Data",1,IF(#REF!&lt;&gt;"",1,0))</f>
        <v>#REF!</v>
      </c>
      <c r="Y21" s="25" t="e">
        <f>IF('Crisis Indicator Data'!#REF!="No Data",1,IF(#REF!&lt;&gt;"",1,0))</f>
        <v>#REF!</v>
      </c>
      <c r="Z21" s="25" t="e">
        <f>IF('Crisis Indicator Data'!#REF!="No Data",1,IF(#REF!&lt;&gt;"",1,0))</f>
        <v>#REF!</v>
      </c>
      <c r="AA21" s="25" t="e">
        <f>IF('Crisis Indicator Data'!#REF!="No Data",1,IF(#REF!&lt;&gt;"",1,0))</f>
        <v>#REF!</v>
      </c>
      <c r="AB21" s="25" t="e">
        <f>IF('Crisis Indicator Data'!#REF!="No Data",1,IF(#REF!&lt;&gt;"",1,0))</f>
        <v>#REF!</v>
      </c>
      <c r="AC21" s="25" t="e">
        <f>IF('Crisis Indicator Data'!#REF!="No Data",1,IF(#REF!&lt;&gt;"",1,0))</f>
        <v>#REF!</v>
      </c>
      <c r="AD21" s="25" t="e">
        <f>IF('Crisis Indicator Data'!#REF!="No Data",1,IF(#REF!&lt;&gt;"",1,0))</f>
        <v>#REF!</v>
      </c>
      <c r="AE21" s="25" t="e">
        <f>IF('Crisis Indicator Data'!#REF!="No Data",1,IF(#REF!&lt;&gt;"",1,0))</f>
        <v>#REF!</v>
      </c>
      <c r="AF21" s="25" t="e">
        <f>IF('Crisis Indicator Data'!#REF!="No Data",1,IF(#REF!&lt;&gt;"",1,0))</f>
        <v>#REF!</v>
      </c>
      <c r="AG21" s="25" t="e">
        <f>IF('Crisis Indicator Data'!#REF!="No Data",1,IF(#REF!&lt;&gt;"",1,0))</f>
        <v>#REF!</v>
      </c>
      <c r="AH21" s="25" t="e">
        <f>IF('Crisis Indicator Data'!#REF!="No Data",1,IF(#REF!&lt;&gt;"",1,0))</f>
        <v>#REF!</v>
      </c>
      <c r="AI21" s="25" t="e">
        <f>IF('Crisis Indicator Data'!#REF!="No Data",1,IF(#REF!&lt;&gt;"",1,0))</f>
        <v>#REF!</v>
      </c>
      <c r="AJ21" s="25" t="e">
        <f>IF('Crisis Indicator Data'!#REF!="No Data",1,IF(#REF!&lt;&gt;"",1,0))</f>
        <v>#REF!</v>
      </c>
      <c r="AK21" s="25" t="e">
        <f>IF('Crisis Indicator Data'!#REF!="No Data",1,IF(#REF!&lt;&gt;"",1,0))</f>
        <v>#REF!</v>
      </c>
      <c r="AL21" s="25" t="e">
        <f>IF('Crisis Indicator Data'!#REF!="No Data",1,IF(#REF!&lt;&gt;"",1,0))</f>
        <v>#REF!</v>
      </c>
      <c r="AM21" s="25" t="e">
        <f>IF('Crisis Indicator Data'!#REF!="No Data",1,IF(#REF!&lt;&gt;"",1,0))</f>
        <v>#REF!</v>
      </c>
      <c r="AN21" s="25" t="e">
        <f>IF('Crisis Indicator Data'!#REF!="No Data",1,IF(#REF!&lt;&gt;"",1,0))</f>
        <v>#REF!</v>
      </c>
      <c r="AO21" s="25" t="e">
        <f>IF('Crisis Indicator Data'!#REF!="No Data",1,IF(#REF!&lt;&gt;"",1,0))</f>
        <v>#REF!</v>
      </c>
      <c r="AP21" s="25" t="e">
        <f>IF('Crisis Indicator Data'!#REF!="No Data",1,IF(#REF!&lt;&gt;"",1,0))</f>
        <v>#REF!</v>
      </c>
      <c r="AQ21" s="25" t="e">
        <f>IF('Crisis Indicator Data'!#REF!="No Data",1,IF(#REF!&lt;&gt;"",1,0))</f>
        <v>#REF!</v>
      </c>
      <c r="AR21" s="25" t="e">
        <f>IF('Crisis Indicator Data'!#REF!="No Data",1,IF(#REF!&lt;&gt;"",1,0))</f>
        <v>#REF!</v>
      </c>
      <c r="AS21" s="25" t="e">
        <f>IF('Crisis Indicator Data'!#REF!="No Data",1,IF(#REF!&lt;&gt;"",1,0))</f>
        <v>#REF!</v>
      </c>
      <c r="AT21" s="25" t="e">
        <f>IF('Crisis Indicator Data'!#REF!="No Data",1,IF(#REF!&lt;&gt;"",1,0))</f>
        <v>#REF!</v>
      </c>
      <c r="AU21" s="25" t="e">
        <f>IF('Crisis Indicator Data'!#REF!="No Data",1,IF(#REF!&lt;&gt;"",1,0))</f>
        <v>#REF!</v>
      </c>
      <c r="AV21" s="25" t="e">
        <f>IF('Crisis Indicator Data'!#REF!="No Data",1,IF(#REF!&lt;&gt;"",1,0))</f>
        <v>#REF!</v>
      </c>
      <c r="AW21" s="25" t="e">
        <f>IF('Crisis Indicator Data'!#REF!="No Data",1,IF(#REF!&lt;&gt;"",1,0))</f>
        <v>#REF!</v>
      </c>
      <c r="AX21" s="25" t="e">
        <f>IF('Crisis Indicator Data'!#REF!="No Data",1,IF(#REF!&lt;&gt;"",1,0))</f>
        <v>#REF!</v>
      </c>
      <c r="AY21" s="25" t="e">
        <f>IF('Crisis Indicator Data'!#REF!="No Data",1,IF(#REF!&lt;&gt;"",1,0))</f>
        <v>#REF!</v>
      </c>
      <c r="AZ21" s="25" t="e">
        <f>IF('Crisis Indicator Data'!#REF!="No Data",1,IF(#REF!&lt;&gt;"",1,0))</f>
        <v>#REF!</v>
      </c>
      <c r="BA21" t="e">
        <f t="shared" si="0"/>
        <v>#REF!</v>
      </c>
      <c r="BB21" s="27" t="e">
        <f t="shared" si="1"/>
        <v>#REF!</v>
      </c>
    </row>
    <row r="22" spans="1:54" x14ac:dyDescent="0.35">
      <c r="A22" t="s">
        <v>10164</v>
      </c>
      <c r="B22" s="25" t="e">
        <f>IF('Crisis Indicator Data'!#REF!="No Data",1,IF(#REF!&lt;&gt;"",1,0))</f>
        <v>#REF!</v>
      </c>
      <c r="C22" s="25" t="e">
        <f>IF('Crisis Indicator Data'!#REF!="No Data",1,IF(#REF!&lt;&gt;"",1,0))</f>
        <v>#REF!</v>
      </c>
      <c r="D22" s="25" t="e">
        <f>IF('Crisis Indicator Data'!#REF!="No Data",1,IF(#REF!&lt;&gt;"",1,0))</f>
        <v>#REF!</v>
      </c>
      <c r="E22" s="25" t="e">
        <f>IF('Crisis Indicator Data'!#REF!="No Data",1,IF(#REF!&lt;&gt;"",1,0))</f>
        <v>#REF!</v>
      </c>
      <c r="F22" s="25" t="e">
        <f>IF('Crisis Indicator Data'!#REF!="No Data",1,IF(#REF!&lt;&gt;"",1,0))</f>
        <v>#REF!</v>
      </c>
      <c r="G22" s="25" t="e">
        <f>IF('Crisis Indicator Data'!#REF!="No Data",1,IF(#REF!&lt;&gt;"",1,0))</f>
        <v>#REF!</v>
      </c>
      <c r="H22" s="25" t="e">
        <f>IF('Crisis Indicator Data'!#REF!="No Data",1,IF(#REF!&lt;&gt;"",1,0))</f>
        <v>#REF!</v>
      </c>
      <c r="I22" s="25" t="e">
        <f>IF('Crisis Indicator Data'!#REF!="No Data",1,IF(#REF!&lt;&gt;"",1,0))</f>
        <v>#REF!</v>
      </c>
      <c r="J22" s="25" t="e">
        <f>IF('Crisis Indicator Data'!#REF!="No Data",1,IF(#REF!&lt;&gt;"",1,0))</f>
        <v>#REF!</v>
      </c>
      <c r="K22" s="25" t="e">
        <f>IF('Crisis Indicator Data'!#REF!="No Data",1,IF(#REF!&lt;&gt;"",1,0))</f>
        <v>#REF!</v>
      </c>
      <c r="L22" s="25" t="e">
        <f>IF('Crisis Indicator Data'!#REF!="No Data",1,IF(#REF!&lt;&gt;"",1,0))</f>
        <v>#REF!</v>
      </c>
      <c r="M22" s="25" t="e">
        <f>IF('Crisis Indicator Data'!#REF!="No Data",1,IF(#REF!&lt;&gt;"",1,0))</f>
        <v>#REF!</v>
      </c>
      <c r="N22" s="25" t="e">
        <f>IF('Crisis Indicator Data'!#REF!="No Data",1,IF(#REF!&lt;&gt;"",1,0))</f>
        <v>#REF!</v>
      </c>
      <c r="O22" s="25" t="e">
        <f>IF('Crisis Indicator Data'!#REF!="No Data",1,IF(#REF!&lt;&gt;"",1,0))</f>
        <v>#REF!</v>
      </c>
      <c r="P22" s="25" t="e">
        <f>IF('Crisis Indicator Data'!#REF!="No Data",1,IF(#REF!&lt;&gt;"",1,0))</f>
        <v>#REF!</v>
      </c>
      <c r="Q22" s="25" t="e">
        <f>IF('Crisis Indicator Data'!#REF!="No Data",1,IF(#REF!&lt;&gt;"",1,0))</f>
        <v>#REF!</v>
      </c>
      <c r="R22" s="25" t="e">
        <f>IF('Crisis Indicator Data'!#REF!="No Data",1,IF(#REF!&lt;&gt;"",1,0))</f>
        <v>#REF!</v>
      </c>
      <c r="S22" s="25" t="e">
        <f>IF('Crisis Indicator Data'!#REF!="No Data",1,IF(#REF!&lt;&gt;"",1,0))</f>
        <v>#REF!</v>
      </c>
      <c r="T22" s="25" t="e">
        <f>IF('Crisis Indicator Data'!#REF!="No Data",1,IF(#REF!&lt;&gt;"",1,0))</f>
        <v>#REF!</v>
      </c>
      <c r="U22" s="25" t="e">
        <f>IF('Crisis Indicator Data'!#REF!="No Data",1,IF(#REF!&lt;&gt;"",1,0))</f>
        <v>#REF!</v>
      </c>
      <c r="V22" s="25" t="e">
        <f>IF('Crisis Indicator Data'!#REF!="No Data",1,IF(#REF!&lt;&gt;"",1,0))</f>
        <v>#REF!</v>
      </c>
      <c r="W22" s="25" t="e">
        <f>IF('Crisis Indicator Data'!#REF!="No Data",1,IF(#REF!&lt;&gt;"",1,0))</f>
        <v>#REF!</v>
      </c>
      <c r="X22" s="25" t="e">
        <f>IF('Crisis Indicator Data'!#REF!="No Data",1,IF(#REF!&lt;&gt;"",1,0))</f>
        <v>#REF!</v>
      </c>
      <c r="Y22" s="25" t="e">
        <f>IF('Crisis Indicator Data'!#REF!="No Data",1,IF(#REF!&lt;&gt;"",1,0))</f>
        <v>#REF!</v>
      </c>
      <c r="Z22" s="25" t="e">
        <f>IF('Crisis Indicator Data'!#REF!="No Data",1,IF(#REF!&lt;&gt;"",1,0))</f>
        <v>#REF!</v>
      </c>
      <c r="AA22" s="25" t="e">
        <f>IF('Crisis Indicator Data'!#REF!="No Data",1,IF(#REF!&lt;&gt;"",1,0))</f>
        <v>#REF!</v>
      </c>
      <c r="AB22" s="25" t="e">
        <f>IF('Crisis Indicator Data'!#REF!="No Data",1,IF(#REF!&lt;&gt;"",1,0))</f>
        <v>#REF!</v>
      </c>
      <c r="AC22" s="25" t="e">
        <f>IF('Crisis Indicator Data'!#REF!="No Data",1,IF(#REF!&lt;&gt;"",1,0))</f>
        <v>#REF!</v>
      </c>
      <c r="AD22" s="25" t="e">
        <f>IF('Crisis Indicator Data'!#REF!="No Data",1,IF(#REF!&lt;&gt;"",1,0))</f>
        <v>#REF!</v>
      </c>
      <c r="AE22" s="25" t="e">
        <f>IF('Crisis Indicator Data'!#REF!="No Data",1,IF(#REF!&lt;&gt;"",1,0))</f>
        <v>#REF!</v>
      </c>
      <c r="AF22" s="25" t="e">
        <f>IF('Crisis Indicator Data'!#REF!="No Data",1,IF(#REF!&lt;&gt;"",1,0))</f>
        <v>#REF!</v>
      </c>
      <c r="AG22" s="25" t="e">
        <f>IF('Crisis Indicator Data'!#REF!="No Data",1,IF(#REF!&lt;&gt;"",1,0))</f>
        <v>#REF!</v>
      </c>
      <c r="AH22" s="25" t="e">
        <f>IF('Crisis Indicator Data'!#REF!="No Data",1,IF(#REF!&lt;&gt;"",1,0))</f>
        <v>#REF!</v>
      </c>
      <c r="AI22" s="25" t="e">
        <f>IF('Crisis Indicator Data'!#REF!="No Data",1,IF(#REF!&lt;&gt;"",1,0))</f>
        <v>#REF!</v>
      </c>
      <c r="AJ22" s="25" t="e">
        <f>IF('Crisis Indicator Data'!#REF!="No Data",1,IF(#REF!&lt;&gt;"",1,0))</f>
        <v>#REF!</v>
      </c>
      <c r="AK22" s="25" t="e">
        <f>IF('Crisis Indicator Data'!#REF!="No Data",1,IF(#REF!&lt;&gt;"",1,0))</f>
        <v>#REF!</v>
      </c>
      <c r="AL22" s="25" t="e">
        <f>IF('Crisis Indicator Data'!#REF!="No Data",1,IF(#REF!&lt;&gt;"",1,0))</f>
        <v>#REF!</v>
      </c>
      <c r="AM22" s="25" t="e">
        <f>IF('Crisis Indicator Data'!#REF!="No Data",1,IF(#REF!&lt;&gt;"",1,0))</f>
        <v>#REF!</v>
      </c>
      <c r="AN22" s="25" t="e">
        <f>IF('Crisis Indicator Data'!#REF!="No Data",1,IF(#REF!&lt;&gt;"",1,0))</f>
        <v>#REF!</v>
      </c>
      <c r="AO22" s="25" t="e">
        <f>IF('Crisis Indicator Data'!#REF!="No Data",1,IF(#REF!&lt;&gt;"",1,0))</f>
        <v>#REF!</v>
      </c>
      <c r="AP22" s="25" t="e">
        <f>IF('Crisis Indicator Data'!#REF!="No Data",1,IF(#REF!&lt;&gt;"",1,0))</f>
        <v>#REF!</v>
      </c>
      <c r="AQ22" s="25" t="e">
        <f>IF('Crisis Indicator Data'!#REF!="No Data",1,IF(#REF!&lt;&gt;"",1,0))</f>
        <v>#REF!</v>
      </c>
      <c r="AR22" s="25" t="e">
        <f>IF('Crisis Indicator Data'!#REF!="No Data",1,IF(#REF!&lt;&gt;"",1,0))</f>
        <v>#REF!</v>
      </c>
      <c r="AS22" s="25" t="e">
        <f>IF('Crisis Indicator Data'!#REF!="No Data",1,IF(#REF!&lt;&gt;"",1,0))</f>
        <v>#REF!</v>
      </c>
      <c r="AT22" s="25" t="e">
        <f>IF('Crisis Indicator Data'!#REF!="No Data",1,IF(#REF!&lt;&gt;"",1,0))</f>
        <v>#REF!</v>
      </c>
      <c r="AU22" s="25" t="e">
        <f>IF('Crisis Indicator Data'!#REF!="No Data",1,IF(#REF!&lt;&gt;"",1,0))</f>
        <v>#REF!</v>
      </c>
      <c r="AV22" s="25" t="e">
        <f>IF('Crisis Indicator Data'!#REF!="No Data",1,IF(#REF!&lt;&gt;"",1,0))</f>
        <v>#REF!</v>
      </c>
      <c r="AW22" s="25" t="e">
        <f>IF('Crisis Indicator Data'!#REF!="No Data",1,IF(#REF!&lt;&gt;"",1,0))</f>
        <v>#REF!</v>
      </c>
      <c r="AX22" s="25" t="e">
        <f>IF('Crisis Indicator Data'!#REF!="No Data",1,IF(#REF!&lt;&gt;"",1,0))</f>
        <v>#REF!</v>
      </c>
      <c r="AY22" s="25" t="e">
        <f>IF('Crisis Indicator Data'!#REF!="No Data",1,IF(#REF!&lt;&gt;"",1,0))</f>
        <v>#REF!</v>
      </c>
      <c r="AZ22" s="25" t="e">
        <f>IF('Crisis Indicator Data'!#REF!="No Data",1,IF(#REF!&lt;&gt;"",1,0))</f>
        <v>#REF!</v>
      </c>
      <c r="BA22" t="e">
        <f t="shared" si="0"/>
        <v>#REF!</v>
      </c>
      <c r="BB22" s="27" t="e">
        <f t="shared" si="1"/>
        <v>#REF!</v>
      </c>
    </row>
    <row r="23" spans="1:54" x14ac:dyDescent="0.35">
      <c r="A23" t="s">
        <v>10178</v>
      </c>
      <c r="B23" s="25" t="e">
        <f>IF('Crisis Indicator Data'!#REF!="No Data",1,IF(#REF!&lt;&gt;"",1,0))</f>
        <v>#REF!</v>
      </c>
      <c r="C23" s="25" t="e">
        <f>IF('Crisis Indicator Data'!#REF!="No Data",1,IF(#REF!&lt;&gt;"",1,0))</f>
        <v>#REF!</v>
      </c>
      <c r="D23" s="25" t="e">
        <f>IF('Crisis Indicator Data'!#REF!="No Data",1,IF(#REF!&lt;&gt;"",1,0))</f>
        <v>#REF!</v>
      </c>
      <c r="E23" s="25" t="e">
        <f>IF('Crisis Indicator Data'!#REF!="No Data",1,IF(#REF!&lt;&gt;"",1,0))</f>
        <v>#REF!</v>
      </c>
      <c r="F23" s="25" t="e">
        <f>IF('Crisis Indicator Data'!#REF!="No Data",1,IF(#REF!&lt;&gt;"",1,0))</f>
        <v>#REF!</v>
      </c>
      <c r="G23" s="25" t="e">
        <f>IF('Crisis Indicator Data'!#REF!="No Data",1,IF(#REF!&lt;&gt;"",1,0))</f>
        <v>#REF!</v>
      </c>
      <c r="H23" s="25" t="e">
        <f>IF('Crisis Indicator Data'!#REF!="No Data",1,IF(#REF!&lt;&gt;"",1,0))</f>
        <v>#REF!</v>
      </c>
      <c r="I23" s="25" t="e">
        <f>IF('Crisis Indicator Data'!#REF!="No Data",1,IF(#REF!&lt;&gt;"",1,0))</f>
        <v>#REF!</v>
      </c>
      <c r="J23" s="25" t="e">
        <f>IF('Crisis Indicator Data'!#REF!="No Data",1,IF(#REF!&lt;&gt;"",1,0))</f>
        <v>#REF!</v>
      </c>
      <c r="K23" s="25" t="e">
        <f>IF('Crisis Indicator Data'!#REF!="No Data",1,IF(#REF!&lt;&gt;"",1,0))</f>
        <v>#REF!</v>
      </c>
      <c r="L23" s="25" t="e">
        <f>IF('Crisis Indicator Data'!#REF!="No Data",1,IF(#REF!&lt;&gt;"",1,0))</f>
        <v>#REF!</v>
      </c>
      <c r="M23" s="25" t="e">
        <f>IF('Crisis Indicator Data'!#REF!="No Data",1,IF(#REF!&lt;&gt;"",1,0))</f>
        <v>#REF!</v>
      </c>
      <c r="N23" s="25" t="e">
        <f>IF('Crisis Indicator Data'!#REF!="No Data",1,IF(#REF!&lt;&gt;"",1,0))</f>
        <v>#REF!</v>
      </c>
      <c r="O23" s="25" t="e">
        <f>IF('Crisis Indicator Data'!#REF!="No Data",1,IF(#REF!&lt;&gt;"",1,0))</f>
        <v>#REF!</v>
      </c>
      <c r="P23" s="25" t="e">
        <f>IF('Crisis Indicator Data'!#REF!="No Data",1,IF(#REF!&lt;&gt;"",1,0))</f>
        <v>#REF!</v>
      </c>
      <c r="Q23" s="25" t="e">
        <f>IF('Crisis Indicator Data'!#REF!="No Data",1,IF(#REF!&lt;&gt;"",1,0))</f>
        <v>#REF!</v>
      </c>
      <c r="R23" s="25" t="e">
        <f>IF('Crisis Indicator Data'!#REF!="No Data",1,IF(#REF!&lt;&gt;"",1,0))</f>
        <v>#REF!</v>
      </c>
      <c r="S23" s="25" t="e">
        <f>IF('Crisis Indicator Data'!#REF!="No Data",1,IF(#REF!&lt;&gt;"",1,0))</f>
        <v>#REF!</v>
      </c>
      <c r="T23" s="25" t="e">
        <f>IF('Crisis Indicator Data'!#REF!="No Data",1,IF(#REF!&lt;&gt;"",1,0))</f>
        <v>#REF!</v>
      </c>
      <c r="U23" s="25" t="e">
        <f>IF('Crisis Indicator Data'!#REF!="No Data",1,IF(#REF!&lt;&gt;"",1,0))</f>
        <v>#REF!</v>
      </c>
      <c r="V23" s="25" t="e">
        <f>IF('Crisis Indicator Data'!#REF!="No Data",1,IF(#REF!&lt;&gt;"",1,0))</f>
        <v>#REF!</v>
      </c>
      <c r="W23" s="25" t="e">
        <f>IF('Crisis Indicator Data'!#REF!="No Data",1,IF(#REF!&lt;&gt;"",1,0))</f>
        <v>#REF!</v>
      </c>
      <c r="X23" s="25" t="e">
        <f>IF('Crisis Indicator Data'!#REF!="No Data",1,IF(#REF!&lt;&gt;"",1,0))</f>
        <v>#REF!</v>
      </c>
      <c r="Y23" s="25" t="e">
        <f>IF('Crisis Indicator Data'!#REF!="No Data",1,IF(#REF!&lt;&gt;"",1,0))</f>
        <v>#REF!</v>
      </c>
      <c r="Z23" s="25" t="e">
        <f>IF('Crisis Indicator Data'!#REF!="No Data",1,IF(#REF!&lt;&gt;"",1,0))</f>
        <v>#REF!</v>
      </c>
      <c r="AA23" s="25" t="e">
        <f>IF('Crisis Indicator Data'!#REF!="No Data",1,IF(#REF!&lt;&gt;"",1,0))</f>
        <v>#REF!</v>
      </c>
      <c r="AB23" s="25" t="e">
        <f>IF('Crisis Indicator Data'!#REF!="No Data",1,IF(#REF!&lt;&gt;"",1,0))</f>
        <v>#REF!</v>
      </c>
      <c r="AC23" s="25" t="e">
        <f>IF('Crisis Indicator Data'!#REF!="No Data",1,IF(#REF!&lt;&gt;"",1,0))</f>
        <v>#REF!</v>
      </c>
      <c r="AD23" s="25" t="e">
        <f>IF('Crisis Indicator Data'!#REF!="No Data",1,IF(#REF!&lt;&gt;"",1,0))</f>
        <v>#REF!</v>
      </c>
      <c r="AE23" s="25" t="e">
        <f>IF('Crisis Indicator Data'!#REF!="No Data",1,IF(#REF!&lt;&gt;"",1,0))</f>
        <v>#REF!</v>
      </c>
      <c r="AF23" s="25" t="e">
        <f>IF('Crisis Indicator Data'!#REF!="No Data",1,IF(#REF!&lt;&gt;"",1,0))</f>
        <v>#REF!</v>
      </c>
      <c r="AG23" s="25" t="e">
        <f>IF('Crisis Indicator Data'!#REF!="No Data",1,IF(#REF!&lt;&gt;"",1,0))</f>
        <v>#REF!</v>
      </c>
      <c r="AH23" s="25" t="e">
        <f>IF('Crisis Indicator Data'!#REF!="No Data",1,IF(#REF!&lt;&gt;"",1,0))</f>
        <v>#REF!</v>
      </c>
      <c r="AI23" s="25" t="e">
        <f>IF('Crisis Indicator Data'!#REF!="No Data",1,IF(#REF!&lt;&gt;"",1,0))</f>
        <v>#REF!</v>
      </c>
      <c r="AJ23" s="25" t="e">
        <f>IF('Crisis Indicator Data'!#REF!="No Data",1,IF(#REF!&lt;&gt;"",1,0))</f>
        <v>#REF!</v>
      </c>
      <c r="AK23" s="25" t="e">
        <f>IF('Crisis Indicator Data'!#REF!="No Data",1,IF(#REF!&lt;&gt;"",1,0))</f>
        <v>#REF!</v>
      </c>
      <c r="AL23" s="25" t="e">
        <f>IF('Crisis Indicator Data'!#REF!="No Data",1,IF(#REF!&lt;&gt;"",1,0))</f>
        <v>#REF!</v>
      </c>
      <c r="AM23" s="25" t="e">
        <f>IF('Crisis Indicator Data'!#REF!="No Data",1,IF(#REF!&lt;&gt;"",1,0))</f>
        <v>#REF!</v>
      </c>
      <c r="AN23" s="25" t="e">
        <f>IF('Crisis Indicator Data'!#REF!="No Data",1,IF(#REF!&lt;&gt;"",1,0))</f>
        <v>#REF!</v>
      </c>
      <c r="AO23" s="25" t="e">
        <f>IF('Crisis Indicator Data'!#REF!="No Data",1,IF(#REF!&lt;&gt;"",1,0))</f>
        <v>#REF!</v>
      </c>
      <c r="AP23" s="25" t="e">
        <f>IF('Crisis Indicator Data'!#REF!="No Data",1,IF(#REF!&lt;&gt;"",1,0))</f>
        <v>#REF!</v>
      </c>
      <c r="AQ23" s="25" t="e">
        <f>IF('Crisis Indicator Data'!#REF!="No Data",1,IF(#REF!&lt;&gt;"",1,0))</f>
        <v>#REF!</v>
      </c>
      <c r="AR23" s="25" t="e">
        <f>IF('Crisis Indicator Data'!#REF!="No Data",1,IF(#REF!&lt;&gt;"",1,0))</f>
        <v>#REF!</v>
      </c>
      <c r="AS23" s="25" t="e">
        <f>IF('Crisis Indicator Data'!#REF!="No Data",1,IF(#REF!&lt;&gt;"",1,0))</f>
        <v>#REF!</v>
      </c>
      <c r="AT23" s="25" t="e">
        <f>IF('Crisis Indicator Data'!#REF!="No Data",1,IF(#REF!&lt;&gt;"",1,0))</f>
        <v>#REF!</v>
      </c>
      <c r="AU23" s="25" t="e">
        <f>IF('Crisis Indicator Data'!#REF!="No Data",1,IF(#REF!&lt;&gt;"",1,0))</f>
        <v>#REF!</v>
      </c>
      <c r="AV23" s="25" t="e">
        <f>IF('Crisis Indicator Data'!#REF!="No Data",1,IF(#REF!&lt;&gt;"",1,0))</f>
        <v>#REF!</v>
      </c>
      <c r="AW23" s="25" t="e">
        <f>IF('Crisis Indicator Data'!#REF!="No Data",1,IF(#REF!&lt;&gt;"",1,0))</f>
        <v>#REF!</v>
      </c>
      <c r="AX23" s="25" t="e">
        <f>IF('Crisis Indicator Data'!#REF!="No Data",1,IF(#REF!&lt;&gt;"",1,0))</f>
        <v>#REF!</v>
      </c>
      <c r="AY23" s="25" t="e">
        <f>IF('Crisis Indicator Data'!#REF!="No Data",1,IF(#REF!&lt;&gt;"",1,0))</f>
        <v>#REF!</v>
      </c>
      <c r="AZ23" s="25" t="e">
        <f>IF('Crisis Indicator Data'!#REF!="No Data",1,IF(#REF!&lt;&gt;"",1,0))</f>
        <v>#REF!</v>
      </c>
      <c r="BA23" t="e">
        <f t="shared" si="0"/>
        <v>#REF!</v>
      </c>
      <c r="BB23" s="27" t="e">
        <f t="shared" si="1"/>
        <v>#REF!</v>
      </c>
    </row>
    <row r="24" spans="1:54" x14ac:dyDescent="0.35">
      <c r="A24" t="s">
        <v>10170</v>
      </c>
      <c r="B24" s="25" t="e">
        <f>IF('Crisis Indicator Data'!#REF!="No Data",1,IF(#REF!&lt;&gt;"",1,0))</f>
        <v>#REF!</v>
      </c>
      <c r="C24" s="25" t="e">
        <f>IF('Crisis Indicator Data'!#REF!="No Data",1,IF(#REF!&lt;&gt;"",1,0))</f>
        <v>#REF!</v>
      </c>
      <c r="D24" s="25" t="e">
        <f>IF('Crisis Indicator Data'!#REF!="No Data",1,IF(#REF!&lt;&gt;"",1,0))</f>
        <v>#REF!</v>
      </c>
      <c r="E24" s="25" t="e">
        <f>IF('Crisis Indicator Data'!#REF!="No Data",1,IF(#REF!&lt;&gt;"",1,0))</f>
        <v>#REF!</v>
      </c>
      <c r="F24" s="25" t="e">
        <f>IF('Crisis Indicator Data'!#REF!="No Data",1,IF(#REF!&lt;&gt;"",1,0))</f>
        <v>#REF!</v>
      </c>
      <c r="G24" s="25" t="e">
        <f>IF('Crisis Indicator Data'!#REF!="No Data",1,IF(#REF!&lt;&gt;"",1,0))</f>
        <v>#REF!</v>
      </c>
      <c r="H24" s="25" t="e">
        <f>IF('Crisis Indicator Data'!#REF!="No Data",1,IF(#REF!&lt;&gt;"",1,0))</f>
        <v>#REF!</v>
      </c>
      <c r="I24" s="25" t="e">
        <f>IF('Crisis Indicator Data'!#REF!="No Data",1,IF(#REF!&lt;&gt;"",1,0))</f>
        <v>#REF!</v>
      </c>
      <c r="J24" s="25" t="e">
        <f>IF('Crisis Indicator Data'!#REF!="No Data",1,IF(#REF!&lt;&gt;"",1,0))</f>
        <v>#REF!</v>
      </c>
      <c r="K24" s="25" t="e">
        <f>IF('Crisis Indicator Data'!#REF!="No Data",1,IF(#REF!&lt;&gt;"",1,0))</f>
        <v>#REF!</v>
      </c>
      <c r="L24" s="25" t="e">
        <f>IF('Crisis Indicator Data'!#REF!="No Data",1,IF(#REF!&lt;&gt;"",1,0))</f>
        <v>#REF!</v>
      </c>
      <c r="M24" s="25" t="e">
        <f>IF('Crisis Indicator Data'!#REF!="No Data",1,IF(#REF!&lt;&gt;"",1,0))</f>
        <v>#REF!</v>
      </c>
      <c r="N24" s="25" t="e">
        <f>IF('Crisis Indicator Data'!#REF!="No Data",1,IF(#REF!&lt;&gt;"",1,0))</f>
        <v>#REF!</v>
      </c>
      <c r="O24" s="25" t="e">
        <f>IF('Crisis Indicator Data'!#REF!="No Data",1,IF(#REF!&lt;&gt;"",1,0))</f>
        <v>#REF!</v>
      </c>
      <c r="P24" s="25" t="e">
        <f>IF('Crisis Indicator Data'!#REF!="No Data",1,IF(#REF!&lt;&gt;"",1,0))</f>
        <v>#REF!</v>
      </c>
      <c r="Q24" s="25" t="e">
        <f>IF('Crisis Indicator Data'!#REF!="No Data",1,IF(#REF!&lt;&gt;"",1,0))</f>
        <v>#REF!</v>
      </c>
      <c r="R24" s="25" t="e">
        <f>IF('Crisis Indicator Data'!#REF!="No Data",1,IF(#REF!&lt;&gt;"",1,0))</f>
        <v>#REF!</v>
      </c>
      <c r="S24" s="25" t="e">
        <f>IF('Crisis Indicator Data'!#REF!="No Data",1,IF(#REF!&lt;&gt;"",1,0))</f>
        <v>#REF!</v>
      </c>
      <c r="T24" s="25" t="e">
        <f>IF('Crisis Indicator Data'!#REF!="No Data",1,IF(#REF!&lt;&gt;"",1,0))</f>
        <v>#REF!</v>
      </c>
      <c r="U24" s="25" t="e">
        <f>IF('Crisis Indicator Data'!#REF!="No Data",1,IF(#REF!&lt;&gt;"",1,0))</f>
        <v>#REF!</v>
      </c>
      <c r="V24" s="25" t="e">
        <f>IF('Crisis Indicator Data'!#REF!="No Data",1,IF(#REF!&lt;&gt;"",1,0))</f>
        <v>#REF!</v>
      </c>
      <c r="W24" s="25" t="e">
        <f>IF('Crisis Indicator Data'!#REF!="No Data",1,IF(#REF!&lt;&gt;"",1,0))</f>
        <v>#REF!</v>
      </c>
      <c r="X24" s="25" t="e">
        <f>IF('Crisis Indicator Data'!#REF!="No Data",1,IF(#REF!&lt;&gt;"",1,0))</f>
        <v>#REF!</v>
      </c>
      <c r="Y24" s="25" t="e">
        <f>IF('Crisis Indicator Data'!#REF!="No Data",1,IF(#REF!&lt;&gt;"",1,0))</f>
        <v>#REF!</v>
      </c>
      <c r="Z24" s="25" t="e">
        <f>IF('Crisis Indicator Data'!#REF!="No Data",1,IF(#REF!&lt;&gt;"",1,0))</f>
        <v>#REF!</v>
      </c>
      <c r="AA24" s="25" t="e">
        <f>IF('Crisis Indicator Data'!#REF!="No Data",1,IF(#REF!&lt;&gt;"",1,0))</f>
        <v>#REF!</v>
      </c>
      <c r="AB24" s="25" t="e">
        <f>IF('Crisis Indicator Data'!#REF!="No Data",1,IF(#REF!&lt;&gt;"",1,0))</f>
        <v>#REF!</v>
      </c>
      <c r="AC24" s="25" t="e">
        <f>IF('Crisis Indicator Data'!#REF!="No Data",1,IF(#REF!&lt;&gt;"",1,0))</f>
        <v>#REF!</v>
      </c>
      <c r="AD24" s="25" t="e">
        <f>IF('Crisis Indicator Data'!#REF!="No Data",1,IF(#REF!&lt;&gt;"",1,0))</f>
        <v>#REF!</v>
      </c>
      <c r="AE24" s="25" t="e">
        <f>IF('Crisis Indicator Data'!#REF!="No Data",1,IF(#REF!&lt;&gt;"",1,0))</f>
        <v>#REF!</v>
      </c>
      <c r="AF24" s="25" t="e">
        <f>IF('Crisis Indicator Data'!#REF!="No Data",1,IF(#REF!&lt;&gt;"",1,0))</f>
        <v>#REF!</v>
      </c>
      <c r="AG24" s="25" t="e">
        <f>IF('Crisis Indicator Data'!#REF!="No Data",1,IF(#REF!&lt;&gt;"",1,0))</f>
        <v>#REF!</v>
      </c>
      <c r="AH24" s="25" t="e">
        <f>IF('Crisis Indicator Data'!#REF!="No Data",1,IF(#REF!&lt;&gt;"",1,0))</f>
        <v>#REF!</v>
      </c>
      <c r="AI24" s="25" t="e">
        <f>IF('Crisis Indicator Data'!#REF!="No Data",1,IF(#REF!&lt;&gt;"",1,0))</f>
        <v>#REF!</v>
      </c>
      <c r="AJ24" s="25" t="e">
        <f>IF('Crisis Indicator Data'!#REF!="No Data",1,IF(#REF!&lt;&gt;"",1,0))</f>
        <v>#REF!</v>
      </c>
      <c r="AK24" s="25" t="e">
        <f>IF('Crisis Indicator Data'!#REF!="No Data",1,IF(#REF!&lt;&gt;"",1,0))</f>
        <v>#REF!</v>
      </c>
      <c r="AL24" s="25" t="e">
        <f>IF('Crisis Indicator Data'!#REF!="No Data",1,IF(#REF!&lt;&gt;"",1,0))</f>
        <v>#REF!</v>
      </c>
      <c r="AM24" s="25" t="e">
        <f>IF('Crisis Indicator Data'!#REF!="No Data",1,IF(#REF!&lt;&gt;"",1,0))</f>
        <v>#REF!</v>
      </c>
      <c r="AN24" s="25" t="e">
        <f>IF('Crisis Indicator Data'!#REF!="No Data",1,IF(#REF!&lt;&gt;"",1,0))</f>
        <v>#REF!</v>
      </c>
      <c r="AO24" s="25" t="e">
        <f>IF('Crisis Indicator Data'!#REF!="No Data",1,IF(#REF!&lt;&gt;"",1,0))</f>
        <v>#REF!</v>
      </c>
      <c r="AP24" s="25" t="e">
        <f>IF('Crisis Indicator Data'!#REF!="No Data",1,IF(#REF!&lt;&gt;"",1,0))</f>
        <v>#REF!</v>
      </c>
      <c r="AQ24" s="25" t="e">
        <f>IF('Crisis Indicator Data'!#REF!="No Data",1,IF(#REF!&lt;&gt;"",1,0))</f>
        <v>#REF!</v>
      </c>
      <c r="AR24" s="25" t="e">
        <f>IF('Crisis Indicator Data'!#REF!="No Data",1,IF(#REF!&lt;&gt;"",1,0))</f>
        <v>#REF!</v>
      </c>
      <c r="AS24" s="25" t="e">
        <f>IF('Crisis Indicator Data'!#REF!="No Data",1,IF(#REF!&lt;&gt;"",1,0))</f>
        <v>#REF!</v>
      </c>
      <c r="AT24" s="25" t="e">
        <f>IF('Crisis Indicator Data'!#REF!="No Data",1,IF(#REF!&lt;&gt;"",1,0))</f>
        <v>#REF!</v>
      </c>
      <c r="AU24" s="25" t="e">
        <f>IF('Crisis Indicator Data'!#REF!="No Data",1,IF(#REF!&lt;&gt;"",1,0))</f>
        <v>#REF!</v>
      </c>
      <c r="AV24" s="25" t="e">
        <f>IF('Crisis Indicator Data'!#REF!="No Data",1,IF(#REF!&lt;&gt;"",1,0))</f>
        <v>#REF!</v>
      </c>
      <c r="AW24" s="25" t="e">
        <f>IF('Crisis Indicator Data'!#REF!="No Data",1,IF(#REF!&lt;&gt;"",1,0))</f>
        <v>#REF!</v>
      </c>
      <c r="AX24" s="25" t="e">
        <f>IF('Crisis Indicator Data'!#REF!="No Data",1,IF(#REF!&lt;&gt;"",1,0))</f>
        <v>#REF!</v>
      </c>
      <c r="AY24" s="25" t="e">
        <f>IF('Crisis Indicator Data'!#REF!="No Data",1,IF(#REF!&lt;&gt;"",1,0))</f>
        <v>#REF!</v>
      </c>
      <c r="AZ24" s="25" t="e">
        <f>IF('Crisis Indicator Data'!#REF!="No Data",1,IF(#REF!&lt;&gt;"",1,0))</f>
        <v>#REF!</v>
      </c>
      <c r="BA24" t="e">
        <f t="shared" si="0"/>
        <v>#REF!</v>
      </c>
      <c r="BB24" s="27" t="e">
        <f t="shared" si="1"/>
        <v>#REF!</v>
      </c>
    </row>
    <row r="25" spans="1:54" x14ac:dyDescent="0.35">
      <c r="A25" t="s">
        <v>10174</v>
      </c>
      <c r="B25" s="25" t="e">
        <f>IF('Crisis Indicator Data'!#REF!="No Data",1,IF(#REF!&lt;&gt;"",1,0))</f>
        <v>#REF!</v>
      </c>
      <c r="C25" s="25" t="e">
        <f>IF('Crisis Indicator Data'!#REF!="No Data",1,IF(#REF!&lt;&gt;"",1,0))</f>
        <v>#REF!</v>
      </c>
      <c r="D25" s="25" t="e">
        <f>IF('Crisis Indicator Data'!#REF!="No Data",1,IF(#REF!&lt;&gt;"",1,0))</f>
        <v>#REF!</v>
      </c>
      <c r="E25" s="25" t="e">
        <f>IF('Crisis Indicator Data'!#REF!="No Data",1,IF(#REF!&lt;&gt;"",1,0))</f>
        <v>#REF!</v>
      </c>
      <c r="F25" s="25" t="e">
        <f>IF('Crisis Indicator Data'!#REF!="No Data",1,IF(#REF!&lt;&gt;"",1,0))</f>
        <v>#REF!</v>
      </c>
      <c r="G25" s="25" t="e">
        <f>IF('Crisis Indicator Data'!#REF!="No Data",1,IF(#REF!&lt;&gt;"",1,0))</f>
        <v>#REF!</v>
      </c>
      <c r="H25" s="25" t="e">
        <f>IF('Crisis Indicator Data'!#REF!="No Data",1,IF(#REF!&lt;&gt;"",1,0))</f>
        <v>#REF!</v>
      </c>
      <c r="I25" s="25" t="e">
        <f>IF('Crisis Indicator Data'!#REF!="No Data",1,IF(#REF!&lt;&gt;"",1,0))</f>
        <v>#REF!</v>
      </c>
      <c r="J25" s="25" t="e">
        <f>IF('Crisis Indicator Data'!#REF!="No Data",1,IF(#REF!&lt;&gt;"",1,0))</f>
        <v>#REF!</v>
      </c>
      <c r="K25" s="25" t="e">
        <f>IF('Crisis Indicator Data'!#REF!="No Data",1,IF(#REF!&lt;&gt;"",1,0))</f>
        <v>#REF!</v>
      </c>
      <c r="L25" s="25" t="e">
        <f>IF('Crisis Indicator Data'!#REF!="No Data",1,IF(#REF!&lt;&gt;"",1,0))</f>
        <v>#REF!</v>
      </c>
      <c r="M25" s="25" t="e">
        <f>IF('Crisis Indicator Data'!#REF!="No Data",1,IF(#REF!&lt;&gt;"",1,0))</f>
        <v>#REF!</v>
      </c>
      <c r="N25" s="25" t="e">
        <f>IF('Crisis Indicator Data'!#REF!="No Data",1,IF(#REF!&lt;&gt;"",1,0))</f>
        <v>#REF!</v>
      </c>
      <c r="O25" s="25" t="e">
        <f>IF('Crisis Indicator Data'!#REF!="No Data",1,IF(#REF!&lt;&gt;"",1,0))</f>
        <v>#REF!</v>
      </c>
      <c r="P25" s="25" t="e">
        <f>IF('Crisis Indicator Data'!#REF!="No Data",1,IF(#REF!&lt;&gt;"",1,0))</f>
        <v>#REF!</v>
      </c>
      <c r="Q25" s="25" t="e">
        <f>IF('Crisis Indicator Data'!#REF!="No Data",1,IF(#REF!&lt;&gt;"",1,0))</f>
        <v>#REF!</v>
      </c>
      <c r="R25" s="25" t="e">
        <f>IF('Crisis Indicator Data'!#REF!="No Data",1,IF(#REF!&lt;&gt;"",1,0))</f>
        <v>#REF!</v>
      </c>
      <c r="S25" s="25" t="e">
        <f>IF('Crisis Indicator Data'!#REF!="No Data",1,IF(#REF!&lt;&gt;"",1,0))</f>
        <v>#REF!</v>
      </c>
      <c r="T25" s="25" t="e">
        <f>IF('Crisis Indicator Data'!#REF!="No Data",1,IF(#REF!&lt;&gt;"",1,0))</f>
        <v>#REF!</v>
      </c>
      <c r="U25" s="25" t="e">
        <f>IF('Crisis Indicator Data'!#REF!="No Data",1,IF(#REF!&lt;&gt;"",1,0))</f>
        <v>#REF!</v>
      </c>
      <c r="V25" s="25" t="e">
        <f>IF('Crisis Indicator Data'!#REF!="No Data",1,IF(#REF!&lt;&gt;"",1,0))</f>
        <v>#REF!</v>
      </c>
      <c r="W25" s="25" t="e">
        <f>IF('Crisis Indicator Data'!#REF!="No Data",1,IF(#REF!&lt;&gt;"",1,0))</f>
        <v>#REF!</v>
      </c>
      <c r="X25" s="25" t="e">
        <f>IF('Crisis Indicator Data'!#REF!="No Data",1,IF(#REF!&lt;&gt;"",1,0))</f>
        <v>#REF!</v>
      </c>
      <c r="Y25" s="25" t="e">
        <f>IF('Crisis Indicator Data'!#REF!="No Data",1,IF(#REF!&lt;&gt;"",1,0))</f>
        <v>#REF!</v>
      </c>
      <c r="Z25" s="25" t="e">
        <f>IF('Crisis Indicator Data'!#REF!="No Data",1,IF(#REF!&lt;&gt;"",1,0))</f>
        <v>#REF!</v>
      </c>
      <c r="AA25" s="25" t="e">
        <f>IF('Crisis Indicator Data'!#REF!="No Data",1,IF(#REF!&lt;&gt;"",1,0))</f>
        <v>#REF!</v>
      </c>
      <c r="AB25" s="25" t="e">
        <f>IF('Crisis Indicator Data'!#REF!="No Data",1,IF(#REF!&lt;&gt;"",1,0))</f>
        <v>#REF!</v>
      </c>
      <c r="AC25" s="25" t="e">
        <f>IF('Crisis Indicator Data'!#REF!="No Data",1,IF(#REF!&lt;&gt;"",1,0))</f>
        <v>#REF!</v>
      </c>
      <c r="AD25" s="25" t="e">
        <f>IF('Crisis Indicator Data'!#REF!="No Data",1,IF(#REF!&lt;&gt;"",1,0))</f>
        <v>#REF!</v>
      </c>
      <c r="AE25" s="25" t="e">
        <f>IF('Crisis Indicator Data'!#REF!="No Data",1,IF(#REF!&lt;&gt;"",1,0))</f>
        <v>#REF!</v>
      </c>
      <c r="AF25" s="25" t="e">
        <f>IF('Crisis Indicator Data'!#REF!="No Data",1,IF(#REF!&lt;&gt;"",1,0))</f>
        <v>#REF!</v>
      </c>
      <c r="AG25" s="25" t="e">
        <f>IF('Crisis Indicator Data'!#REF!="No Data",1,IF(#REF!&lt;&gt;"",1,0))</f>
        <v>#REF!</v>
      </c>
      <c r="AH25" s="25" t="e">
        <f>IF('Crisis Indicator Data'!#REF!="No Data",1,IF(#REF!&lt;&gt;"",1,0))</f>
        <v>#REF!</v>
      </c>
      <c r="AI25" s="25" t="e">
        <f>IF('Crisis Indicator Data'!#REF!="No Data",1,IF(#REF!&lt;&gt;"",1,0))</f>
        <v>#REF!</v>
      </c>
      <c r="AJ25" s="25" t="e">
        <f>IF('Crisis Indicator Data'!#REF!="No Data",1,IF(#REF!&lt;&gt;"",1,0))</f>
        <v>#REF!</v>
      </c>
      <c r="AK25" s="25" t="e">
        <f>IF('Crisis Indicator Data'!#REF!="No Data",1,IF(#REF!&lt;&gt;"",1,0))</f>
        <v>#REF!</v>
      </c>
      <c r="AL25" s="25" t="e">
        <f>IF('Crisis Indicator Data'!#REF!="No Data",1,IF(#REF!&lt;&gt;"",1,0))</f>
        <v>#REF!</v>
      </c>
      <c r="AM25" s="25" t="e">
        <f>IF('Crisis Indicator Data'!#REF!="No Data",1,IF(#REF!&lt;&gt;"",1,0))</f>
        <v>#REF!</v>
      </c>
      <c r="AN25" s="25" t="e">
        <f>IF('Crisis Indicator Data'!#REF!="No Data",1,IF(#REF!&lt;&gt;"",1,0))</f>
        <v>#REF!</v>
      </c>
      <c r="AO25" s="25" t="e">
        <f>IF('Crisis Indicator Data'!#REF!="No Data",1,IF(#REF!&lt;&gt;"",1,0))</f>
        <v>#REF!</v>
      </c>
      <c r="AP25" s="25" t="e">
        <f>IF('Crisis Indicator Data'!#REF!="No Data",1,IF(#REF!&lt;&gt;"",1,0))</f>
        <v>#REF!</v>
      </c>
      <c r="AQ25" s="25" t="e">
        <f>IF('Crisis Indicator Data'!#REF!="No Data",1,IF(#REF!&lt;&gt;"",1,0))</f>
        <v>#REF!</v>
      </c>
      <c r="AR25" s="25" t="e">
        <f>IF('Crisis Indicator Data'!#REF!="No Data",1,IF(#REF!&lt;&gt;"",1,0))</f>
        <v>#REF!</v>
      </c>
      <c r="AS25" s="25" t="e">
        <f>IF('Crisis Indicator Data'!#REF!="No Data",1,IF(#REF!&lt;&gt;"",1,0))</f>
        <v>#REF!</v>
      </c>
      <c r="AT25" s="25" t="e">
        <f>IF('Crisis Indicator Data'!#REF!="No Data",1,IF(#REF!&lt;&gt;"",1,0))</f>
        <v>#REF!</v>
      </c>
      <c r="AU25" s="25" t="e">
        <f>IF('Crisis Indicator Data'!#REF!="No Data",1,IF(#REF!&lt;&gt;"",1,0))</f>
        <v>#REF!</v>
      </c>
      <c r="AV25" s="25" t="e">
        <f>IF('Crisis Indicator Data'!#REF!="No Data",1,IF(#REF!&lt;&gt;"",1,0))</f>
        <v>#REF!</v>
      </c>
      <c r="AW25" s="25" t="e">
        <f>IF('Crisis Indicator Data'!#REF!="No Data",1,IF(#REF!&lt;&gt;"",1,0))</f>
        <v>#REF!</v>
      </c>
      <c r="AX25" s="25" t="e">
        <f>IF('Crisis Indicator Data'!#REF!="No Data",1,IF(#REF!&lt;&gt;"",1,0))</f>
        <v>#REF!</v>
      </c>
      <c r="AY25" s="25" t="e">
        <f>IF('Crisis Indicator Data'!#REF!="No Data",1,IF(#REF!&lt;&gt;"",1,0))</f>
        <v>#REF!</v>
      </c>
      <c r="AZ25" s="25" t="e">
        <f>IF('Crisis Indicator Data'!#REF!="No Data",1,IF(#REF!&lt;&gt;"",1,0))</f>
        <v>#REF!</v>
      </c>
      <c r="BA25" t="e">
        <f t="shared" si="0"/>
        <v>#REF!</v>
      </c>
      <c r="BB25" s="27" t="e">
        <f t="shared" si="1"/>
        <v>#REF!</v>
      </c>
    </row>
    <row r="26" spans="1:54" x14ac:dyDescent="0.35">
      <c r="A26" t="s">
        <v>10158</v>
      </c>
      <c r="B26" s="25" t="e">
        <f>IF('Crisis Indicator Data'!#REF!="No Data",1,IF(#REF!&lt;&gt;"",1,0))</f>
        <v>#REF!</v>
      </c>
      <c r="C26" s="25" t="e">
        <f>IF('Crisis Indicator Data'!#REF!="No Data",1,IF(#REF!&lt;&gt;"",1,0))</f>
        <v>#REF!</v>
      </c>
      <c r="D26" s="25" t="e">
        <f>IF('Crisis Indicator Data'!#REF!="No Data",1,IF(#REF!&lt;&gt;"",1,0))</f>
        <v>#REF!</v>
      </c>
      <c r="E26" s="25" t="e">
        <f>IF('Crisis Indicator Data'!#REF!="No Data",1,IF(#REF!&lt;&gt;"",1,0))</f>
        <v>#REF!</v>
      </c>
      <c r="F26" s="25" t="e">
        <f>IF('Crisis Indicator Data'!#REF!="No Data",1,IF(#REF!&lt;&gt;"",1,0))</f>
        <v>#REF!</v>
      </c>
      <c r="G26" s="25" t="e">
        <f>IF('Crisis Indicator Data'!#REF!="No Data",1,IF(#REF!&lt;&gt;"",1,0))</f>
        <v>#REF!</v>
      </c>
      <c r="H26" s="25" t="e">
        <f>IF('Crisis Indicator Data'!#REF!="No Data",1,IF(#REF!&lt;&gt;"",1,0))</f>
        <v>#REF!</v>
      </c>
      <c r="I26" s="25" t="e">
        <f>IF('Crisis Indicator Data'!#REF!="No Data",1,IF(#REF!&lt;&gt;"",1,0))</f>
        <v>#REF!</v>
      </c>
      <c r="J26" s="25" t="e">
        <f>IF('Crisis Indicator Data'!#REF!="No Data",1,IF(#REF!&lt;&gt;"",1,0))</f>
        <v>#REF!</v>
      </c>
      <c r="K26" s="25" t="e">
        <f>IF('Crisis Indicator Data'!#REF!="No Data",1,IF(#REF!&lt;&gt;"",1,0))</f>
        <v>#REF!</v>
      </c>
      <c r="L26" s="25" t="e">
        <f>IF('Crisis Indicator Data'!#REF!="No Data",1,IF(#REF!&lt;&gt;"",1,0))</f>
        <v>#REF!</v>
      </c>
      <c r="M26" s="25" t="e">
        <f>IF('Crisis Indicator Data'!#REF!="No Data",1,IF(#REF!&lt;&gt;"",1,0))</f>
        <v>#REF!</v>
      </c>
      <c r="N26" s="25" t="e">
        <f>IF('Crisis Indicator Data'!#REF!="No Data",1,IF(#REF!&lt;&gt;"",1,0))</f>
        <v>#REF!</v>
      </c>
      <c r="O26" s="25" t="e">
        <f>IF('Crisis Indicator Data'!#REF!="No Data",1,IF(#REF!&lt;&gt;"",1,0))</f>
        <v>#REF!</v>
      </c>
      <c r="P26" s="25" t="e">
        <f>IF('Crisis Indicator Data'!#REF!="No Data",1,IF(#REF!&lt;&gt;"",1,0))</f>
        <v>#REF!</v>
      </c>
      <c r="Q26" s="25" t="e">
        <f>IF('Crisis Indicator Data'!#REF!="No Data",1,IF(#REF!&lt;&gt;"",1,0))</f>
        <v>#REF!</v>
      </c>
      <c r="R26" s="25" t="e">
        <f>IF('Crisis Indicator Data'!#REF!="No Data",1,IF(#REF!&lt;&gt;"",1,0))</f>
        <v>#REF!</v>
      </c>
      <c r="S26" s="25" t="e">
        <f>IF('Crisis Indicator Data'!#REF!="No Data",1,IF(#REF!&lt;&gt;"",1,0))</f>
        <v>#REF!</v>
      </c>
      <c r="T26" s="25" t="e">
        <f>IF('Crisis Indicator Data'!#REF!="No Data",1,IF(#REF!&lt;&gt;"",1,0))</f>
        <v>#REF!</v>
      </c>
      <c r="U26" s="25" t="e">
        <f>IF('Crisis Indicator Data'!#REF!="No Data",1,IF(#REF!&lt;&gt;"",1,0))</f>
        <v>#REF!</v>
      </c>
      <c r="V26" s="25" t="e">
        <f>IF('Crisis Indicator Data'!#REF!="No Data",1,IF(#REF!&lt;&gt;"",1,0))</f>
        <v>#REF!</v>
      </c>
      <c r="W26" s="25" t="e">
        <f>IF('Crisis Indicator Data'!#REF!="No Data",1,IF(#REF!&lt;&gt;"",1,0))</f>
        <v>#REF!</v>
      </c>
      <c r="X26" s="25" t="e">
        <f>IF('Crisis Indicator Data'!#REF!="No Data",1,IF(#REF!&lt;&gt;"",1,0))</f>
        <v>#REF!</v>
      </c>
      <c r="Y26" s="25" t="e">
        <f>IF('Crisis Indicator Data'!#REF!="No Data",1,IF(#REF!&lt;&gt;"",1,0))</f>
        <v>#REF!</v>
      </c>
      <c r="Z26" s="25" t="e">
        <f>IF('Crisis Indicator Data'!#REF!="No Data",1,IF(#REF!&lt;&gt;"",1,0))</f>
        <v>#REF!</v>
      </c>
      <c r="AA26" s="25" t="e">
        <f>IF('Crisis Indicator Data'!#REF!="No Data",1,IF(#REF!&lt;&gt;"",1,0))</f>
        <v>#REF!</v>
      </c>
      <c r="AB26" s="25" t="e">
        <f>IF('Crisis Indicator Data'!#REF!="No Data",1,IF(#REF!&lt;&gt;"",1,0))</f>
        <v>#REF!</v>
      </c>
      <c r="AC26" s="25" t="e">
        <f>IF('Crisis Indicator Data'!#REF!="No Data",1,IF(#REF!&lt;&gt;"",1,0))</f>
        <v>#REF!</v>
      </c>
      <c r="AD26" s="25" t="e">
        <f>IF('Crisis Indicator Data'!#REF!="No Data",1,IF(#REF!&lt;&gt;"",1,0))</f>
        <v>#REF!</v>
      </c>
      <c r="AE26" s="25" t="e">
        <f>IF('Crisis Indicator Data'!#REF!="No Data",1,IF(#REF!&lt;&gt;"",1,0))</f>
        <v>#REF!</v>
      </c>
      <c r="AF26" s="25" t="e">
        <f>IF('Crisis Indicator Data'!#REF!="No Data",1,IF(#REF!&lt;&gt;"",1,0))</f>
        <v>#REF!</v>
      </c>
      <c r="AG26" s="25" t="e">
        <f>IF('Crisis Indicator Data'!#REF!="No Data",1,IF(#REF!&lt;&gt;"",1,0))</f>
        <v>#REF!</v>
      </c>
      <c r="AH26" s="25" t="e">
        <f>IF('Crisis Indicator Data'!#REF!="No Data",1,IF(#REF!&lt;&gt;"",1,0))</f>
        <v>#REF!</v>
      </c>
      <c r="AI26" s="25" t="e">
        <f>IF('Crisis Indicator Data'!#REF!="No Data",1,IF(#REF!&lt;&gt;"",1,0))</f>
        <v>#REF!</v>
      </c>
      <c r="AJ26" s="25" t="e">
        <f>IF('Crisis Indicator Data'!#REF!="No Data",1,IF(#REF!&lt;&gt;"",1,0))</f>
        <v>#REF!</v>
      </c>
      <c r="AK26" s="25" t="e">
        <f>IF('Crisis Indicator Data'!#REF!="No Data",1,IF(#REF!&lt;&gt;"",1,0))</f>
        <v>#REF!</v>
      </c>
      <c r="AL26" s="25" t="e">
        <f>IF('Crisis Indicator Data'!#REF!="No Data",1,IF(#REF!&lt;&gt;"",1,0))</f>
        <v>#REF!</v>
      </c>
      <c r="AM26" s="25" t="e">
        <f>IF('Crisis Indicator Data'!#REF!="No Data",1,IF(#REF!&lt;&gt;"",1,0))</f>
        <v>#REF!</v>
      </c>
      <c r="AN26" s="25" t="e">
        <f>IF('Crisis Indicator Data'!#REF!="No Data",1,IF(#REF!&lt;&gt;"",1,0))</f>
        <v>#REF!</v>
      </c>
      <c r="AO26" s="25" t="e">
        <f>IF('Crisis Indicator Data'!#REF!="No Data",1,IF(#REF!&lt;&gt;"",1,0))</f>
        <v>#REF!</v>
      </c>
      <c r="AP26" s="25" t="e">
        <f>IF('Crisis Indicator Data'!#REF!="No Data",1,IF(#REF!&lt;&gt;"",1,0))</f>
        <v>#REF!</v>
      </c>
      <c r="AQ26" s="25" t="e">
        <f>IF('Crisis Indicator Data'!#REF!="No Data",1,IF(#REF!&lt;&gt;"",1,0))</f>
        <v>#REF!</v>
      </c>
      <c r="AR26" s="25" t="e">
        <f>IF('Crisis Indicator Data'!#REF!="No Data",1,IF(#REF!&lt;&gt;"",1,0))</f>
        <v>#REF!</v>
      </c>
      <c r="AS26" s="25" t="e">
        <f>IF('Crisis Indicator Data'!#REF!="No Data",1,IF(#REF!&lt;&gt;"",1,0))</f>
        <v>#REF!</v>
      </c>
      <c r="AT26" s="25" t="e">
        <f>IF('Crisis Indicator Data'!#REF!="No Data",1,IF(#REF!&lt;&gt;"",1,0))</f>
        <v>#REF!</v>
      </c>
      <c r="AU26" s="25" t="e">
        <f>IF('Crisis Indicator Data'!#REF!="No Data",1,IF(#REF!&lt;&gt;"",1,0))</f>
        <v>#REF!</v>
      </c>
      <c r="AV26" s="25" t="e">
        <f>IF('Crisis Indicator Data'!#REF!="No Data",1,IF(#REF!&lt;&gt;"",1,0))</f>
        <v>#REF!</v>
      </c>
      <c r="AW26" s="25" t="e">
        <f>IF('Crisis Indicator Data'!#REF!="No Data",1,IF(#REF!&lt;&gt;"",1,0))</f>
        <v>#REF!</v>
      </c>
      <c r="AX26" s="25" t="e">
        <f>IF('Crisis Indicator Data'!#REF!="No Data",1,IF(#REF!&lt;&gt;"",1,0))</f>
        <v>#REF!</v>
      </c>
      <c r="AY26" s="25" t="e">
        <f>IF('Crisis Indicator Data'!#REF!="No Data",1,IF(#REF!&lt;&gt;"",1,0))</f>
        <v>#REF!</v>
      </c>
      <c r="AZ26" s="25" t="e">
        <f>IF('Crisis Indicator Data'!#REF!="No Data",1,IF(#REF!&lt;&gt;"",1,0))</f>
        <v>#REF!</v>
      </c>
      <c r="BA26" t="e">
        <f t="shared" si="0"/>
        <v>#REF!</v>
      </c>
      <c r="BB26" s="27" t="e">
        <f t="shared" si="1"/>
        <v>#REF!</v>
      </c>
    </row>
    <row r="27" spans="1:54" x14ac:dyDescent="0.35">
      <c r="A27" t="s">
        <v>10156</v>
      </c>
      <c r="B27" s="25" t="e">
        <f>IF('Crisis Indicator Data'!#REF!="No Data",1,IF(#REF!&lt;&gt;"",1,0))</f>
        <v>#REF!</v>
      </c>
      <c r="C27" s="25" t="e">
        <f>IF('Crisis Indicator Data'!#REF!="No Data",1,IF(#REF!&lt;&gt;"",1,0))</f>
        <v>#REF!</v>
      </c>
      <c r="D27" s="25" t="e">
        <f>IF('Crisis Indicator Data'!#REF!="No Data",1,IF(#REF!&lt;&gt;"",1,0))</f>
        <v>#REF!</v>
      </c>
      <c r="E27" s="25" t="e">
        <f>IF('Crisis Indicator Data'!#REF!="No Data",1,IF(#REF!&lt;&gt;"",1,0))</f>
        <v>#REF!</v>
      </c>
      <c r="F27" s="25" t="e">
        <f>IF('Crisis Indicator Data'!#REF!="No Data",1,IF(#REF!&lt;&gt;"",1,0))</f>
        <v>#REF!</v>
      </c>
      <c r="G27" s="25" t="e">
        <f>IF('Crisis Indicator Data'!#REF!="No Data",1,IF(#REF!&lt;&gt;"",1,0))</f>
        <v>#REF!</v>
      </c>
      <c r="H27" s="25" t="e">
        <f>IF('Crisis Indicator Data'!#REF!="No Data",1,IF(#REF!&lt;&gt;"",1,0))</f>
        <v>#REF!</v>
      </c>
      <c r="I27" s="25" t="e">
        <f>IF('Crisis Indicator Data'!#REF!="No Data",1,IF(#REF!&lt;&gt;"",1,0))</f>
        <v>#REF!</v>
      </c>
      <c r="J27" s="25" t="e">
        <f>IF('Crisis Indicator Data'!#REF!="No Data",1,IF(#REF!&lt;&gt;"",1,0))</f>
        <v>#REF!</v>
      </c>
      <c r="K27" s="25" t="e">
        <f>IF('Crisis Indicator Data'!#REF!="No Data",1,IF(#REF!&lt;&gt;"",1,0))</f>
        <v>#REF!</v>
      </c>
      <c r="L27" s="25" t="e">
        <f>IF('Crisis Indicator Data'!#REF!="No Data",1,IF(#REF!&lt;&gt;"",1,0))</f>
        <v>#REF!</v>
      </c>
      <c r="M27" s="25" t="e">
        <f>IF('Crisis Indicator Data'!#REF!="No Data",1,IF(#REF!&lt;&gt;"",1,0))</f>
        <v>#REF!</v>
      </c>
      <c r="N27" s="25" t="e">
        <f>IF('Crisis Indicator Data'!#REF!="No Data",1,IF(#REF!&lt;&gt;"",1,0))</f>
        <v>#REF!</v>
      </c>
      <c r="O27" s="25" t="e">
        <f>IF('Crisis Indicator Data'!#REF!="No Data",1,IF(#REF!&lt;&gt;"",1,0))</f>
        <v>#REF!</v>
      </c>
      <c r="P27" s="25" t="e">
        <f>IF('Crisis Indicator Data'!#REF!="No Data",1,IF(#REF!&lt;&gt;"",1,0))</f>
        <v>#REF!</v>
      </c>
      <c r="Q27" s="25" t="e">
        <f>IF('Crisis Indicator Data'!#REF!="No Data",1,IF(#REF!&lt;&gt;"",1,0))</f>
        <v>#REF!</v>
      </c>
      <c r="R27" s="25" t="e">
        <f>IF('Crisis Indicator Data'!#REF!="No Data",1,IF(#REF!&lt;&gt;"",1,0))</f>
        <v>#REF!</v>
      </c>
      <c r="S27" s="25" t="e">
        <f>IF('Crisis Indicator Data'!#REF!="No Data",1,IF(#REF!&lt;&gt;"",1,0))</f>
        <v>#REF!</v>
      </c>
      <c r="T27" s="25" t="e">
        <f>IF('Crisis Indicator Data'!#REF!="No Data",1,IF(#REF!&lt;&gt;"",1,0))</f>
        <v>#REF!</v>
      </c>
      <c r="U27" s="25" t="e">
        <f>IF('Crisis Indicator Data'!#REF!="No Data",1,IF(#REF!&lt;&gt;"",1,0))</f>
        <v>#REF!</v>
      </c>
      <c r="V27" s="25" t="e">
        <f>IF('Crisis Indicator Data'!#REF!="No Data",1,IF(#REF!&lt;&gt;"",1,0))</f>
        <v>#REF!</v>
      </c>
      <c r="W27" s="25" t="e">
        <f>IF('Crisis Indicator Data'!#REF!="No Data",1,IF(#REF!&lt;&gt;"",1,0))</f>
        <v>#REF!</v>
      </c>
      <c r="X27" s="25" t="e">
        <f>IF('Crisis Indicator Data'!#REF!="No Data",1,IF(#REF!&lt;&gt;"",1,0))</f>
        <v>#REF!</v>
      </c>
      <c r="Y27" s="25" t="e">
        <f>IF('Crisis Indicator Data'!#REF!="No Data",1,IF(#REF!&lt;&gt;"",1,0))</f>
        <v>#REF!</v>
      </c>
      <c r="Z27" s="25" t="e">
        <f>IF('Crisis Indicator Data'!#REF!="No Data",1,IF(#REF!&lt;&gt;"",1,0))</f>
        <v>#REF!</v>
      </c>
      <c r="AA27" s="25" t="e">
        <f>IF('Crisis Indicator Data'!#REF!="No Data",1,IF(#REF!&lt;&gt;"",1,0))</f>
        <v>#REF!</v>
      </c>
      <c r="AB27" s="25" t="e">
        <f>IF('Crisis Indicator Data'!#REF!="No Data",1,IF(#REF!&lt;&gt;"",1,0))</f>
        <v>#REF!</v>
      </c>
      <c r="AC27" s="25" t="e">
        <f>IF('Crisis Indicator Data'!#REF!="No Data",1,IF(#REF!&lt;&gt;"",1,0))</f>
        <v>#REF!</v>
      </c>
      <c r="AD27" s="25" t="e">
        <f>IF('Crisis Indicator Data'!#REF!="No Data",1,IF(#REF!&lt;&gt;"",1,0))</f>
        <v>#REF!</v>
      </c>
      <c r="AE27" s="25" t="e">
        <f>IF('Crisis Indicator Data'!#REF!="No Data",1,IF(#REF!&lt;&gt;"",1,0))</f>
        <v>#REF!</v>
      </c>
      <c r="AF27" s="25" t="e">
        <f>IF('Crisis Indicator Data'!#REF!="No Data",1,IF(#REF!&lt;&gt;"",1,0))</f>
        <v>#REF!</v>
      </c>
      <c r="AG27" s="25" t="e">
        <f>IF('Crisis Indicator Data'!#REF!="No Data",1,IF(#REF!&lt;&gt;"",1,0))</f>
        <v>#REF!</v>
      </c>
      <c r="AH27" s="25" t="e">
        <f>IF('Crisis Indicator Data'!#REF!="No Data",1,IF(#REF!&lt;&gt;"",1,0))</f>
        <v>#REF!</v>
      </c>
      <c r="AI27" s="25" t="e">
        <f>IF('Crisis Indicator Data'!#REF!="No Data",1,IF(#REF!&lt;&gt;"",1,0))</f>
        <v>#REF!</v>
      </c>
      <c r="AJ27" s="25" t="e">
        <f>IF('Crisis Indicator Data'!#REF!="No Data",1,IF(#REF!&lt;&gt;"",1,0))</f>
        <v>#REF!</v>
      </c>
      <c r="AK27" s="25" t="e">
        <f>IF('Crisis Indicator Data'!#REF!="No Data",1,IF(#REF!&lt;&gt;"",1,0))</f>
        <v>#REF!</v>
      </c>
      <c r="AL27" s="25" t="e">
        <f>IF('Crisis Indicator Data'!#REF!="No Data",1,IF(#REF!&lt;&gt;"",1,0))</f>
        <v>#REF!</v>
      </c>
      <c r="AM27" s="25" t="e">
        <f>IF('Crisis Indicator Data'!#REF!="No Data",1,IF(#REF!&lt;&gt;"",1,0))</f>
        <v>#REF!</v>
      </c>
      <c r="AN27" s="25" t="e">
        <f>IF('Crisis Indicator Data'!#REF!="No Data",1,IF(#REF!&lt;&gt;"",1,0))</f>
        <v>#REF!</v>
      </c>
      <c r="AO27" s="25" t="e">
        <f>IF('Crisis Indicator Data'!#REF!="No Data",1,IF(#REF!&lt;&gt;"",1,0))</f>
        <v>#REF!</v>
      </c>
      <c r="AP27" s="25" t="e">
        <f>IF('Crisis Indicator Data'!#REF!="No Data",1,IF(#REF!&lt;&gt;"",1,0))</f>
        <v>#REF!</v>
      </c>
      <c r="AQ27" s="25" t="e">
        <f>IF('Crisis Indicator Data'!#REF!="No Data",1,IF(#REF!&lt;&gt;"",1,0))</f>
        <v>#REF!</v>
      </c>
      <c r="AR27" s="25" t="e">
        <f>IF('Crisis Indicator Data'!#REF!="No Data",1,IF(#REF!&lt;&gt;"",1,0))</f>
        <v>#REF!</v>
      </c>
      <c r="AS27" s="25" t="e">
        <f>IF('Crisis Indicator Data'!#REF!="No Data",1,IF(#REF!&lt;&gt;"",1,0))</f>
        <v>#REF!</v>
      </c>
      <c r="AT27" s="25" t="e">
        <f>IF('Crisis Indicator Data'!#REF!="No Data",1,IF(#REF!&lt;&gt;"",1,0))</f>
        <v>#REF!</v>
      </c>
      <c r="AU27" s="25" t="e">
        <f>IF('Crisis Indicator Data'!#REF!="No Data",1,IF(#REF!&lt;&gt;"",1,0))</f>
        <v>#REF!</v>
      </c>
      <c r="AV27" s="25" t="e">
        <f>IF('Crisis Indicator Data'!#REF!="No Data",1,IF(#REF!&lt;&gt;"",1,0))</f>
        <v>#REF!</v>
      </c>
      <c r="AW27" s="25" t="e">
        <f>IF('Crisis Indicator Data'!#REF!="No Data",1,IF(#REF!&lt;&gt;"",1,0))</f>
        <v>#REF!</v>
      </c>
      <c r="AX27" s="25" t="e">
        <f>IF('Crisis Indicator Data'!#REF!="No Data",1,IF(#REF!&lt;&gt;"",1,0))</f>
        <v>#REF!</v>
      </c>
      <c r="AY27" s="25" t="e">
        <f>IF('Crisis Indicator Data'!#REF!="No Data",1,IF(#REF!&lt;&gt;"",1,0))</f>
        <v>#REF!</v>
      </c>
      <c r="AZ27" s="25" t="e">
        <f>IF('Crisis Indicator Data'!#REF!="No Data",1,IF(#REF!&lt;&gt;"",1,0))</f>
        <v>#REF!</v>
      </c>
      <c r="BA27" t="e">
        <f t="shared" si="0"/>
        <v>#REF!</v>
      </c>
      <c r="BB27" s="27" t="e">
        <f t="shared" si="1"/>
        <v>#REF!</v>
      </c>
    </row>
    <row r="28" spans="1:54" x14ac:dyDescent="0.35">
      <c r="A28" t="s">
        <v>10152</v>
      </c>
      <c r="B28" s="25" t="e">
        <f>IF('Crisis Indicator Data'!#REF!="No Data",1,IF(#REF!&lt;&gt;"",1,0))</f>
        <v>#REF!</v>
      </c>
      <c r="C28" s="25" t="e">
        <f>IF('Crisis Indicator Data'!#REF!="No Data",1,IF(#REF!&lt;&gt;"",1,0))</f>
        <v>#REF!</v>
      </c>
      <c r="D28" s="25" t="e">
        <f>IF('Crisis Indicator Data'!#REF!="No Data",1,IF(#REF!&lt;&gt;"",1,0))</f>
        <v>#REF!</v>
      </c>
      <c r="E28" s="25" t="e">
        <f>IF('Crisis Indicator Data'!#REF!="No Data",1,IF(#REF!&lt;&gt;"",1,0))</f>
        <v>#REF!</v>
      </c>
      <c r="F28" s="25" t="e">
        <f>IF('Crisis Indicator Data'!#REF!="No Data",1,IF(#REF!&lt;&gt;"",1,0))</f>
        <v>#REF!</v>
      </c>
      <c r="G28" s="25" t="e">
        <f>IF('Crisis Indicator Data'!#REF!="No Data",1,IF(#REF!&lt;&gt;"",1,0))</f>
        <v>#REF!</v>
      </c>
      <c r="H28" s="25" t="e">
        <f>IF('Crisis Indicator Data'!#REF!="No Data",1,IF(#REF!&lt;&gt;"",1,0))</f>
        <v>#REF!</v>
      </c>
      <c r="I28" s="25" t="e">
        <f>IF('Crisis Indicator Data'!#REF!="No Data",1,IF(#REF!&lt;&gt;"",1,0))</f>
        <v>#REF!</v>
      </c>
      <c r="J28" s="25" t="e">
        <f>IF('Crisis Indicator Data'!#REF!="No Data",1,IF(#REF!&lt;&gt;"",1,0))</f>
        <v>#REF!</v>
      </c>
      <c r="K28" s="25" t="e">
        <f>IF('Crisis Indicator Data'!#REF!="No Data",1,IF(#REF!&lt;&gt;"",1,0))</f>
        <v>#REF!</v>
      </c>
      <c r="L28" s="25" t="e">
        <f>IF('Crisis Indicator Data'!#REF!="No Data",1,IF(#REF!&lt;&gt;"",1,0))</f>
        <v>#REF!</v>
      </c>
      <c r="M28" s="25" t="e">
        <f>IF('Crisis Indicator Data'!#REF!="No Data",1,IF(#REF!&lt;&gt;"",1,0))</f>
        <v>#REF!</v>
      </c>
      <c r="N28" s="25" t="e">
        <f>IF('Crisis Indicator Data'!#REF!="No Data",1,IF(#REF!&lt;&gt;"",1,0))</f>
        <v>#REF!</v>
      </c>
      <c r="O28" s="25" t="e">
        <f>IF('Crisis Indicator Data'!#REF!="No Data",1,IF(#REF!&lt;&gt;"",1,0))</f>
        <v>#REF!</v>
      </c>
      <c r="P28" s="25" t="e">
        <f>IF('Crisis Indicator Data'!#REF!="No Data",1,IF(#REF!&lt;&gt;"",1,0))</f>
        <v>#REF!</v>
      </c>
      <c r="Q28" s="25" t="e">
        <f>IF('Crisis Indicator Data'!#REF!="No Data",1,IF(#REF!&lt;&gt;"",1,0))</f>
        <v>#REF!</v>
      </c>
      <c r="R28" s="25" t="e">
        <f>IF('Crisis Indicator Data'!#REF!="No Data",1,IF(#REF!&lt;&gt;"",1,0))</f>
        <v>#REF!</v>
      </c>
      <c r="S28" s="25" t="e">
        <f>IF('Crisis Indicator Data'!#REF!="No Data",1,IF(#REF!&lt;&gt;"",1,0))</f>
        <v>#REF!</v>
      </c>
      <c r="T28" s="25" t="e">
        <f>IF('Crisis Indicator Data'!#REF!="No Data",1,IF(#REF!&lt;&gt;"",1,0))</f>
        <v>#REF!</v>
      </c>
      <c r="U28" s="25" t="e">
        <f>IF('Crisis Indicator Data'!#REF!="No Data",1,IF(#REF!&lt;&gt;"",1,0))</f>
        <v>#REF!</v>
      </c>
      <c r="V28" s="25" t="e">
        <f>IF('Crisis Indicator Data'!#REF!="No Data",1,IF(#REF!&lt;&gt;"",1,0))</f>
        <v>#REF!</v>
      </c>
      <c r="W28" s="25" t="e">
        <f>IF('Crisis Indicator Data'!#REF!="No Data",1,IF(#REF!&lt;&gt;"",1,0))</f>
        <v>#REF!</v>
      </c>
      <c r="X28" s="25" t="e">
        <f>IF('Crisis Indicator Data'!#REF!="No Data",1,IF(#REF!&lt;&gt;"",1,0))</f>
        <v>#REF!</v>
      </c>
      <c r="Y28" s="25" t="e">
        <f>IF('Crisis Indicator Data'!#REF!="No Data",1,IF(#REF!&lt;&gt;"",1,0))</f>
        <v>#REF!</v>
      </c>
      <c r="Z28" s="25" t="e">
        <f>IF('Crisis Indicator Data'!#REF!="No Data",1,IF(#REF!&lt;&gt;"",1,0))</f>
        <v>#REF!</v>
      </c>
      <c r="AA28" s="25" t="e">
        <f>IF('Crisis Indicator Data'!#REF!="No Data",1,IF(#REF!&lt;&gt;"",1,0))</f>
        <v>#REF!</v>
      </c>
      <c r="AB28" s="25" t="e">
        <f>IF('Crisis Indicator Data'!#REF!="No Data",1,IF(#REF!&lt;&gt;"",1,0))</f>
        <v>#REF!</v>
      </c>
      <c r="AC28" s="25" t="e">
        <f>IF('Crisis Indicator Data'!#REF!="No Data",1,IF(#REF!&lt;&gt;"",1,0))</f>
        <v>#REF!</v>
      </c>
      <c r="AD28" s="25" t="e">
        <f>IF('Crisis Indicator Data'!#REF!="No Data",1,IF(#REF!&lt;&gt;"",1,0))</f>
        <v>#REF!</v>
      </c>
      <c r="AE28" s="25" t="e">
        <f>IF('Crisis Indicator Data'!#REF!="No Data",1,IF(#REF!&lt;&gt;"",1,0))</f>
        <v>#REF!</v>
      </c>
      <c r="AF28" s="25" t="e">
        <f>IF('Crisis Indicator Data'!#REF!="No Data",1,IF(#REF!&lt;&gt;"",1,0))</f>
        <v>#REF!</v>
      </c>
      <c r="AG28" s="25" t="e">
        <f>IF('Crisis Indicator Data'!#REF!="No Data",1,IF(#REF!&lt;&gt;"",1,0))</f>
        <v>#REF!</v>
      </c>
      <c r="AH28" s="25" t="e">
        <f>IF('Crisis Indicator Data'!#REF!="No Data",1,IF(#REF!&lt;&gt;"",1,0))</f>
        <v>#REF!</v>
      </c>
      <c r="AI28" s="25" t="e">
        <f>IF('Crisis Indicator Data'!#REF!="No Data",1,IF(#REF!&lt;&gt;"",1,0))</f>
        <v>#REF!</v>
      </c>
      <c r="AJ28" s="25" t="e">
        <f>IF('Crisis Indicator Data'!#REF!="No Data",1,IF(#REF!&lt;&gt;"",1,0))</f>
        <v>#REF!</v>
      </c>
      <c r="AK28" s="25" t="e">
        <f>IF('Crisis Indicator Data'!#REF!="No Data",1,IF(#REF!&lt;&gt;"",1,0))</f>
        <v>#REF!</v>
      </c>
      <c r="AL28" s="25" t="e">
        <f>IF('Crisis Indicator Data'!#REF!="No Data",1,IF(#REF!&lt;&gt;"",1,0))</f>
        <v>#REF!</v>
      </c>
      <c r="AM28" s="25" t="e">
        <f>IF('Crisis Indicator Data'!#REF!="No Data",1,IF(#REF!&lt;&gt;"",1,0))</f>
        <v>#REF!</v>
      </c>
      <c r="AN28" s="25" t="e">
        <f>IF('Crisis Indicator Data'!#REF!="No Data",1,IF(#REF!&lt;&gt;"",1,0))</f>
        <v>#REF!</v>
      </c>
      <c r="AO28" s="25" t="e">
        <f>IF('Crisis Indicator Data'!#REF!="No Data",1,IF(#REF!&lt;&gt;"",1,0))</f>
        <v>#REF!</v>
      </c>
      <c r="AP28" s="25" t="e">
        <f>IF('Crisis Indicator Data'!#REF!="No Data",1,IF(#REF!&lt;&gt;"",1,0))</f>
        <v>#REF!</v>
      </c>
      <c r="AQ28" s="25" t="e">
        <f>IF('Crisis Indicator Data'!#REF!="No Data",1,IF(#REF!&lt;&gt;"",1,0))</f>
        <v>#REF!</v>
      </c>
      <c r="AR28" s="25" t="e">
        <f>IF('Crisis Indicator Data'!#REF!="No Data",1,IF(#REF!&lt;&gt;"",1,0))</f>
        <v>#REF!</v>
      </c>
      <c r="AS28" s="25" t="e">
        <f>IF('Crisis Indicator Data'!#REF!="No Data",1,IF(#REF!&lt;&gt;"",1,0))</f>
        <v>#REF!</v>
      </c>
      <c r="AT28" s="25" t="e">
        <f>IF('Crisis Indicator Data'!#REF!="No Data",1,IF(#REF!&lt;&gt;"",1,0))</f>
        <v>#REF!</v>
      </c>
      <c r="AU28" s="25" t="e">
        <f>IF('Crisis Indicator Data'!#REF!="No Data",1,IF(#REF!&lt;&gt;"",1,0))</f>
        <v>#REF!</v>
      </c>
      <c r="AV28" s="25" t="e">
        <f>IF('Crisis Indicator Data'!#REF!="No Data",1,IF(#REF!&lt;&gt;"",1,0))</f>
        <v>#REF!</v>
      </c>
      <c r="AW28" s="25" t="e">
        <f>IF('Crisis Indicator Data'!#REF!="No Data",1,IF(#REF!&lt;&gt;"",1,0))</f>
        <v>#REF!</v>
      </c>
      <c r="AX28" s="25" t="e">
        <f>IF('Crisis Indicator Data'!#REF!="No Data",1,IF(#REF!&lt;&gt;"",1,0))</f>
        <v>#REF!</v>
      </c>
      <c r="AY28" s="25" t="e">
        <f>IF('Crisis Indicator Data'!#REF!="No Data",1,IF(#REF!&lt;&gt;"",1,0))</f>
        <v>#REF!</v>
      </c>
      <c r="AZ28" s="25" t="e">
        <f>IF('Crisis Indicator Data'!#REF!="No Data",1,IF(#REF!&lt;&gt;"",1,0))</f>
        <v>#REF!</v>
      </c>
      <c r="BA28" t="e">
        <f t="shared" si="0"/>
        <v>#REF!</v>
      </c>
      <c r="BB28" s="27" t="e">
        <f t="shared" si="1"/>
        <v>#REF!</v>
      </c>
    </row>
    <row r="29" spans="1:54" x14ac:dyDescent="0.35">
      <c r="A29" t="s">
        <v>10196</v>
      </c>
      <c r="B29" s="25" t="e">
        <f>IF('Crisis Indicator Data'!#REF!="No Data",1,IF(#REF!&lt;&gt;"",1,0))</f>
        <v>#REF!</v>
      </c>
      <c r="C29" s="25" t="e">
        <f>IF('Crisis Indicator Data'!#REF!="No Data",1,IF(#REF!&lt;&gt;"",1,0))</f>
        <v>#REF!</v>
      </c>
      <c r="D29" s="25" t="e">
        <f>IF('Crisis Indicator Data'!#REF!="No Data",1,IF(#REF!&lt;&gt;"",1,0))</f>
        <v>#REF!</v>
      </c>
      <c r="E29" s="25" t="e">
        <f>IF('Crisis Indicator Data'!#REF!="No Data",1,IF(#REF!&lt;&gt;"",1,0))</f>
        <v>#REF!</v>
      </c>
      <c r="F29" s="25" t="e">
        <f>IF('Crisis Indicator Data'!#REF!="No Data",1,IF(#REF!&lt;&gt;"",1,0))</f>
        <v>#REF!</v>
      </c>
      <c r="G29" s="25" t="e">
        <f>IF('Crisis Indicator Data'!#REF!="No Data",1,IF(#REF!&lt;&gt;"",1,0))</f>
        <v>#REF!</v>
      </c>
      <c r="H29" s="25" t="e">
        <f>IF('Crisis Indicator Data'!#REF!="No Data",1,IF(#REF!&lt;&gt;"",1,0))</f>
        <v>#REF!</v>
      </c>
      <c r="I29" s="25" t="e">
        <f>IF('Crisis Indicator Data'!#REF!="No Data",1,IF(#REF!&lt;&gt;"",1,0))</f>
        <v>#REF!</v>
      </c>
      <c r="J29" s="25" t="e">
        <f>IF('Crisis Indicator Data'!#REF!="No Data",1,IF(#REF!&lt;&gt;"",1,0))</f>
        <v>#REF!</v>
      </c>
      <c r="K29" s="25" t="e">
        <f>IF('Crisis Indicator Data'!#REF!="No Data",1,IF(#REF!&lt;&gt;"",1,0))</f>
        <v>#REF!</v>
      </c>
      <c r="L29" s="25" t="e">
        <f>IF('Crisis Indicator Data'!#REF!="No Data",1,IF(#REF!&lt;&gt;"",1,0))</f>
        <v>#REF!</v>
      </c>
      <c r="M29" s="25" t="e">
        <f>IF('Crisis Indicator Data'!#REF!="No Data",1,IF(#REF!&lt;&gt;"",1,0))</f>
        <v>#REF!</v>
      </c>
      <c r="N29" s="25" t="e">
        <f>IF('Crisis Indicator Data'!#REF!="No Data",1,IF(#REF!&lt;&gt;"",1,0))</f>
        <v>#REF!</v>
      </c>
      <c r="O29" s="25" t="e">
        <f>IF('Crisis Indicator Data'!#REF!="No Data",1,IF(#REF!&lt;&gt;"",1,0))</f>
        <v>#REF!</v>
      </c>
      <c r="P29" s="25" t="e">
        <f>IF('Crisis Indicator Data'!#REF!="No Data",1,IF(#REF!&lt;&gt;"",1,0))</f>
        <v>#REF!</v>
      </c>
      <c r="Q29" s="25" t="e">
        <f>IF('Crisis Indicator Data'!#REF!="No Data",1,IF(#REF!&lt;&gt;"",1,0))</f>
        <v>#REF!</v>
      </c>
      <c r="R29" s="25" t="e">
        <f>IF('Crisis Indicator Data'!#REF!="No Data",1,IF(#REF!&lt;&gt;"",1,0))</f>
        <v>#REF!</v>
      </c>
      <c r="S29" s="25" t="e">
        <f>IF('Crisis Indicator Data'!#REF!="No Data",1,IF(#REF!&lt;&gt;"",1,0))</f>
        <v>#REF!</v>
      </c>
      <c r="T29" s="25" t="e">
        <f>IF('Crisis Indicator Data'!#REF!="No Data",1,IF(#REF!&lt;&gt;"",1,0))</f>
        <v>#REF!</v>
      </c>
      <c r="U29" s="25" t="e">
        <f>IF('Crisis Indicator Data'!#REF!="No Data",1,IF(#REF!&lt;&gt;"",1,0))</f>
        <v>#REF!</v>
      </c>
      <c r="V29" s="25" t="e">
        <f>IF('Crisis Indicator Data'!#REF!="No Data",1,IF(#REF!&lt;&gt;"",1,0))</f>
        <v>#REF!</v>
      </c>
      <c r="W29" s="25" t="e">
        <f>IF('Crisis Indicator Data'!#REF!="No Data",1,IF(#REF!&lt;&gt;"",1,0))</f>
        <v>#REF!</v>
      </c>
      <c r="X29" s="25" t="e">
        <f>IF('Crisis Indicator Data'!#REF!="No Data",1,IF(#REF!&lt;&gt;"",1,0))</f>
        <v>#REF!</v>
      </c>
      <c r="Y29" s="25" t="e">
        <f>IF('Crisis Indicator Data'!#REF!="No Data",1,IF(#REF!&lt;&gt;"",1,0))</f>
        <v>#REF!</v>
      </c>
      <c r="Z29" s="25" t="e">
        <f>IF('Crisis Indicator Data'!#REF!="No Data",1,IF(#REF!&lt;&gt;"",1,0))</f>
        <v>#REF!</v>
      </c>
      <c r="AA29" s="25" t="e">
        <f>IF('Crisis Indicator Data'!#REF!="No Data",1,IF(#REF!&lt;&gt;"",1,0))</f>
        <v>#REF!</v>
      </c>
      <c r="AB29" s="25" t="e">
        <f>IF('Crisis Indicator Data'!#REF!="No Data",1,IF(#REF!&lt;&gt;"",1,0))</f>
        <v>#REF!</v>
      </c>
      <c r="AC29" s="25" t="e">
        <f>IF('Crisis Indicator Data'!#REF!="No Data",1,IF(#REF!&lt;&gt;"",1,0))</f>
        <v>#REF!</v>
      </c>
      <c r="AD29" s="25" t="e">
        <f>IF('Crisis Indicator Data'!#REF!="No Data",1,IF(#REF!&lt;&gt;"",1,0))</f>
        <v>#REF!</v>
      </c>
      <c r="AE29" s="25" t="e">
        <f>IF('Crisis Indicator Data'!#REF!="No Data",1,IF(#REF!&lt;&gt;"",1,0))</f>
        <v>#REF!</v>
      </c>
      <c r="AF29" s="25" t="e">
        <f>IF('Crisis Indicator Data'!#REF!="No Data",1,IF(#REF!&lt;&gt;"",1,0))</f>
        <v>#REF!</v>
      </c>
      <c r="AG29" s="25" t="e">
        <f>IF('Crisis Indicator Data'!#REF!="No Data",1,IF(#REF!&lt;&gt;"",1,0))</f>
        <v>#REF!</v>
      </c>
      <c r="AH29" s="25" t="e">
        <f>IF('Crisis Indicator Data'!#REF!="No Data",1,IF(#REF!&lt;&gt;"",1,0))</f>
        <v>#REF!</v>
      </c>
      <c r="AI29" s="25" t="e">
        <f>IF('Crisis Indicator Data'!#REF!="No Data",1,IF(#REF!&lt;&gt;"",1,0))</f>
        <v>#REF!</v>
      </c>
      <c r="AJ29" s="25" t="e">
        <f>IF('Crisis Indicator Data'!#REF!="No Data",1,IF(#REF!&lt;&gt;"",1,0))</f>
        <v>#REF!</v>
      </c>
      <c r="AK29" s="25" t="e">
        <f>IF('Crisis Indicator Data'!#REF!="No Data",1,IF(#REF!&lt;&gt;"",1,0))</f>
        <v>#REF!</v>
      </c>
      <c r="AL29" s="25" t="e">
        <f>IF('Crisis Indicator Data'!#REF!="No Data",1,IF(#REF!&lt;&gt;"",1,0))</f>
        <v>#REF!</v>
      </c>
      <c r="AM29" s="25" t="e">
        <f>IF('Crisis Indicator Data'!#REF!="No Data",1,IF(#REF!&lt;&gt;"",1,0))</f>
        <v>#REF!</v>
      </c>
      <c r="AN29" s="25" t="e">
        <f>IF('Crisis Indicator Data'!#REF!="No Data",1,IF(#REF!&lt;&gt;"",1,0))</f>
        <v>#REF!</v>
      </c>
      <c r="AO29" s="25" t="e">
        <f>IF('Crisis Indicator Data'!#REF!="No Data",1,IF(#REF!&lt;&gt;"",1,0))</f>
        <v>#REF!</v>
      </c>
      <c r="AP29" s="25" t="e">
        <f>IF('Crisis Indicator Data'!#REF!="No Data",1,IF(#REF!&lt;&gt;"",1,0))</f>
        <v>#REF!</v>
      </c>
      <c r="AQ29" s="25" t="e">
        <f>IF('Crisis Indicator Data'!#REF!="No Data",1,IF(#REF!&lt;&gt;"",1,0))</f>
        <v>#REF!</v>
      </c>
      <c r="AR29" s="25" t="e">
        <f>IF('Crisis Indicator Data'!#REF!="No Data",1,IF(#REF!&lt;&gt;"",1,0))</f>
        <v>#REF!</v>
      </c>
      <c r="AS29" s="25" t="e">
        <f>IF('Crisis Indicator Data'!#REF!="No Data",1,IF(#REF!&lt;&gt;"",1,0))</f>
        <v>#REF!</v>
      </c>
      <c r="AT29" s="25" t="e">
        <f>IF('Crisis Indicator Data'!#REF!="No Data",1,IF(#REF!&lt;&gt;"",1,0))</f>
        <v>#REF!</v>
      </c>
      <c r="AU29" s="25" t="e">
        <f>IF('Crisis Indicator Data'!#REF!="No Data",1,IF(#REF!&lt;&gt;"",1,0))</f>
        <v>#REF!</v>
      </c>
      <c r="AV29" s="25" t="e">
        <f>IF('Crisis Indicator Data'!#REF!="No Data",1,IF(#REF!&lt;&gt;"",1,0))</f>
        <v>#REF!</v>
      </c>
      <c r="AW29" s="25" t="e">
        <f>IF('Crisis Indicator Data'!#REF!="No Data",1,IF(#REF!&lt;&gt;"",1,0))</f>
        <v>#REF!</v>
      </c>
      <c r="AX29" s="25" t="e">
        <f>IF('Crisis Indicator Data'!#REF!="No Data",1,IF(#REF!&lt;&gt;"",1,0))</f>
        <v>#REF!</v>
      </c>
      <c r="AY29" s="25" t="e">
        <f>IF('Crisis Indicator Data'!#REF!="No Data",1,IF(#REF!&lt;&gt;"",1,0))</f>
        <v>#REF!</v>
      </c>
      <c r="AZ29" s="25" t="e">
        <f>IF('Crisis Indicator Data'!#REF!="No Data",1,IF(#REF!&lt;&gt;"",1,0))</f>
        <v>#REF!</v>
      </c>
      <c r="BA29" t="e">
        <f t="shared" si="0"/>
        <v>#REF!</v>
      </c>
      <c r="BB29" s="27" t="e">
        <f t="shared" si="1"/>
        <v>#REF!</v>
      </c>
    </row>
    <row r="30" spans="1:54" x14ac:dyDescent="0.35">
      <c r="A30" t="s">
        <v>10280</v>
      </c>
      <c r="B30" s="25" t="e">
        <f>IF('Crisis Indicator Data'!#REF!="No Data",1,IF(#REF!&lt;&gt;"",1,0))</f>
        <v>#REF!</v>
      </c>
      <c r="C30" s="25" t="e">
        <f>IF('Crisis Indicator Data'!#REF!="No Data",1,IF(#REF!&lt;&gt;"",1,0))</f>
        <v>#REF!</v>
      </c>
      <c r="D30" s="25" t="e">
        <f>IF('Crisis Indicator Data'!#REF!="No Data",1,IF(#REF!&lt;&gt;"",1,0))</f>
        <v>#REF!</v>
      </c>
      <c r="E30" s="25" t="e">
        <f>IF('Crisis Indicator Data'!#REF!="No Data",1,IF(#REF!&lt;&gt;"",1,0))</f>
        <v>#REF!</v>
      </c>
      <c r="F30" s="25" t="e">
        <f>IF('Crisis Indicator Data'!#REF!="No Data",1,IF(#REF!&lt;&gt;"",1,0))</f>
        <v>#REF!</v>
      </c>
      <c r="G30" s="25" t="e">
        <f>IF('Crisis Indicator Data'!#REF!="No Data",1,IF(#REF!&lt;&gt;"",1,0))</f>
        <v>#REF!</v>
      </c>
      <c r="H30" s="25" t="e">
        <f>IF('Crisis Indicator Data'!#REF!="No Data",1,IF(#REF!&lt;&gt;"",1,0))</f>
        <v>#REF!</v>
      </c>
      <c r="I30" s="25" t="e">
        <f>IF('Crisis Indicator Data'!#REF!="No Data",1,IF(#REF!&lt;&gt;"",1,0))</f>
        <v>#REF!</v>
      </c>
      <c r="J30" s="25" t="e">
        <f>IF('Crisis Indicator Data'!#REF!="No Data",1,IF(#REF!&lt;&gt;"",1,0))</f>
        <v>#REF!</v>
      </c>
      <c r="K30" s="25" t="e">
        <f>IF('Crisis Indicator Data'!#REF!="No Data",1,IF(#REF!&lt;&gt;"",1,0))</f>
        <v>#REF!</v>
      </c>
      <c r="L30" s="25" t="e">
        <f>IF('Crisis Indicator Data'!#REF!="No Data",1,IF(#REF!&lt;&gt;"",1,0))</f>
        <v>#REF!</v>
      </c>
      <c r="M30" s="25" t="e">
        <f>IF('Crisis Indicator Data'!#REF!="No Data",1,IF(#REF!&lt;&gt;"",1,0))</f>
        <v>#REF!</v>
      </c>
      <c r="N30" s="25" t="e">
        <f>IF('Crisis Indicator Data'!#REF!="No Data",1,IF(#REF!&lt;&gt;"",1,0))</f>
        <v>#REF!</v>
      </c>
      <c r="O30" s="25" t="e">
        <f>IF('Crisis Indicator Data'!#REF!="No Data",1,IF(#REF!&lt;&gt;"",1,0))</f>
        <v>#REF!</v>
      </c>
      <c r="P30" s="25" t="e">
        <f>IF('Crisis Indicator Data'!#REF!="No Data",1,IF(#REF!&lt;&gt;"",1,0))</f>
        <v>#REF!</v>
      </c>
      <c r="Q30" s="25" t="e">
        <f>IF('Crisis Indicator Data'!#REF!="No Data",1,IF(#REF!&lt;&gt;"",1,0))</f>
        <v>#REF!</v>
      </c>
      <c r="R30" s="25" t="e">
        <f>IF('Crisis Indicator Data'!#REF!="No Data",1,IF(#REF!&lt;&gt;"",1,0))</f>
        <v>#REF!</v>
      </c>
      <c r="S30" s="25" t="e">
        <f>IF('Crisis Indicator Data'!#REF!="No Data",1,IF(#REF!&lt;&gt;"",1,0))</f>
        <v>#REF!</v>
      </c>
      <c r="T30" s="25" t="e">
        <f>IF('Crisis Indicator Data'!#REF!="No Data",1,IF(#REF!&lt;&gt;"",1,0))</f>
        <v>#REF!</v>
      </c>
      <c r="U30" s="25" t="e">
        <f>IF('Crisis Indicator Data'!#REF!="No Data",1,IF(#REF!&lt;&gt;"",1,0))</f>
        <v>#REF!</v>
      </c>
      <c r="V30" s="25" t="e">
        <f>IF('Crisis Indicator Data'!#REF!="No Data",1,IF(#REF!&lt;&gt;"",1,0))</f>
        <v>#REF!</v>
      </c>
      <c r="W30" s="25" t="e">
        <f>IF('Crisis Indicator Data'!#REF!="No Data",1,IF(#REF!&lt;&gt;"",1,0))</f>
        <v>#REF!</v>
      </c>
      <c r="X30" s="25" t="e">
        <f>IF('Crisis Indicator Data'!#REF!="No Data",1,IF(#REF!&lt;&gt;"",1,0))</f>
        <v>#REF!</v>
      </c>
      <c r="Y30" s="25" t="e">
        <f>IF('Crisis Indicator Data'!#REF!="No Data",1,IF(#REF!&lt;&gt;"",1,0))</f>
        <v>#REF!</v>
      </c>
      <c r="Z30" s="25" t="e">
        <f>IF('Crisis Indicator Data'!#REF!="No Data",1,IF(#REF!&lt;&gt;"",1,0))</f>
        <v>#REF!</v>
      </c>
      <c r="AA30" s="25" t="e">
        <f>IF('Crisis Indicator Data'!#REF!="No Data",1,IF(#REF!&lt;&gt;"",1,0))</f>
        <v>#REF!</v>
      </c>
      <c r="AB30" s="25" t="e">
        <f>IF('Crisis Indicator Data'!#REF!="No Data",1,IF(#REF!&lt;&gt;"",1,0))</f>
        <v>#REF!</v>
      </c>
      <c r="AC30" s="25" t="e">
        <f>IF('Crisis Indicator Data'!#REF!="No Data",1,IF(#REF!&lt;&gt;"",1,0))</f>
        <v>#REF!</v>
      </c>
      <c r="AD30" s="25" t="e">
        <f>IF('Crisis Indicator Data'!#REF!="No Data",1,IF(#REF!&lt;&gt;"",1,0))</f>
        <v>#REF!</v>
      </c>
      <c r="AE30" s="25" t="e">
        <f>IF('Crisis Indicator Data'!#REF!="No Data",1,IF(#REF!&lt;&gt;"",1,0))</f>
        <v>#REF!</v>
      </c>
      <c r="AF30" s="25" t="e">
        <f>IF('Crisis Indicator Data'!#REF!="No Data",1,IF(#REF!&lt;&gt;"",1,0))</f>
        <v>#REF!</v>
      </c>
      <c r="AG30" s="25" t="e">
        <f>IF('Crisis Indicator Data'!#REF!="No Data",1,IF(#REF!&lt;&gt;"",1,0))</f>
        <v>#REF!</v>
      </c>
      <c r="AH30" s="25" t="e">
        <f>IF('Crisis Indicator Data'!#REF!="No Data",1,IF(#REF!&lt;&gt;"",1,0))</f>
        <v>#REF!</v>
      </c>
      <c r="AI30" s="25" t="e">
        <f>IF('Crisis Indicator Data'!#REF!="No Data",1,IF(#REF!&lt;&gt;"",1,0))</f>
        <v>#REF!</v>
      </c>
      <c r="AJ30" s="25" t="e">
        <f>IF('Crisis Indicator Data'!#REF!="No Data",1,IF(#REF!&lt;&gt;"",1,0))</f>
        <v>#REF!</v>
      </c>
      <c r="AK30" s="25" t="e">
        <f>IF('Crisis Indicator Data'!#REF!="No Data",1,IF(#REF!&lt;&gt;"",1,0))</f>
        <v>#REF!</v>
      </c>
      <c r="AL30" s="25" t="e">
        <f>IF('Crisis Indicator Data'!#REF!="No Data",1,IF(#REF!&lt;&gt;"",1,0))</f>
        <v>#REF!</v>
      </c>
      <c r="AM30" s="25" t="e">
        <f>IF('Crisis Indicator Data'!#REF!="No Data",1,IF(#REF!&lt;&gt;"",1,0))</f>
        <v>#REF!</v>
      </c>
      <c r="AN30" s="25" t="e">
        <f>IF('Crisis Indicator Data'!#REF!="No Data",1,IF(#REF!&lt;&gt;"",1,0))</f>
        <v>#REF!</v>
      </c>
      <c r="AO30" s="25" t="e">
        <f>IF('Crisis Indicator Data'!#REF!="No Data",1,IF(#REF!&lt;&gt;"",1,0))</f>
        <v>#REF!</v>
      </c>
      <c r="AP30" s="25" t="e">
        <f>IF('Crisis Indicator Data'!#REF!="No Data",1,IF(#REF!&lt;&gt;"",1,0))</f>
        <v>#REF!</v>
      </c>
      <c r="AQ30" s="25" t="e">
        <f>IF('Crisis Indicator Data'!#REF!="No Data",1,IF(#REF!&lt;&gt;"",1,0))</f>
        <v>#REF!</v>
      </c>
      <c r="AR30" s="25" t="e">
        <f>IF('Crisis Indicator Data'!#REF!="No Data",1,IF(#REF!&lt;&gt;"",1,0))</f>
        <v>#REF!</v>
      </c>
      <c r="AS30" s="25" t="e">
        <f>IF('Crisis Indicator Data'!#REF!="No Data",1,IF(#REF!&lt;&gt;"",1,0))</f>
        <v>#REF!</v>
      </c>
      <c r="AT30" s="25" t="e">
        <f>IF('Crisis Indicator Data'!#REF!="No Data",1,IF(#REF!&lt;&gt;"",1,0))</f>
        <v>#REF!</v>
      </c>
      <c r="AU30" s="25" t="e">
        <f>IF('Crisis Indicator Data'!#REF!="No Data",1,IF(#REF!&lt;&gt;"",1,0))</f>
        <v>#REF!</v>
      </c>
      <c r="AV30" s="25" t="e">
        <f>IF('Crisis Indicator Data'!#REF!="No Data",1,IF(#REF!&lt;&gt;"",1,0))</f>
        <v>#REF!</v>
      </c>
      <c r="AW30" s="25" t="e">
        <f>IF('Crisis Indicator Data'!#REF!="No Data",1,IF(#REF!&lt;&gt;"",1,0))</f>
        <v>#REF!</v>
      </c>
      <c r="AX30" s="25" t="e">
        <f>IF('Crisis Indicator Data'!#REF!="No Data",1,IF(#REF!&lt;&gt;"",1,0))</f>
        <v>#REF!</v>
      </c>
      <c r="AY30" s="25" t="e">
        <f>IF('Crisis Indicator Data'!#REF!="No Data",1,IF(#REF!&lt;&gt;"",1,0))</f>
        <v>#REF!</v>
      </c>
      <c r="AZ30" s="25" t="e">
        <f>IF('Crisis Indicator Data'!#REF!="No Data",1,IF(#REF!&lt;&gt;"",1,0))</f>
        <v>#REF!</v>
      </c>
      <c r="BA30" t="e">
        <f t="shared" si="0"/>
        <v>#REF!</v>
      </c>
      <c r="BB30" s="27" t="e">
        <f t="shared" si="1"/>
        <v>#REF!</v>
      </c>
    </row>
    <row r="31" spans="1:54" x14ac:dyDescent="0.35">
      <c r="A31" t="s">
        <v>10189</v>
      </c>
      <c r="B31" s="25" t="e">
        <f>IF('Crisis Indicator Data'!#REF!="No Data",1,IF(#REF!&lt;&gt;"",1,0))</f>
        <v>#REF!</v>
      </c>
      <c r="C31" s="25" t="e">
        <f>IF('Crisis Indicator Data'!#REF!="No Data",1,IF(#REF!&lt;&gt;"",1,0))</f>
        <v>#REF!</v>
      </c>
      <c r="D31" s="25" t="e">
        <f>IF('Crisis Indicator Data'!#REF!="No Data",1,IF(#REF!&lt;&gt;"",1,0))</f>
        <v>#REF!</v>
      </c>
      <c r="E31" s="25" t="e">
        <f>IF('Crisis Indicator Data'!#REF!="No Data",1,IF(#REF!&lt;&gt;"",1,0))</f>
        <v>#REF!</v>
      </c>
      <c r="F31" s="25" t="e">
        <f>IF('Crisis Indicator Data'!#REF!="No Data",1,IF(#REF!&lt;&gt;"",1,0))</f>
        <v>#REF!</v>
      </c>
      <c r="G31" s="25" t="e">
        <f>IF('Crisis Indicator Data'!#REF!="No Data",1,IF(#REF!&lt;&gt;"",1,0))</f>
        <v>#REF!</v>
      </c>
      <c r="H31" s="25" t="e">
        <f>IF('Crisis Indicator Data'!#REF!="No Data",1,IF(#REF!&lt;&gt;"",1,0))</f>
        <v>#REF!</v>
      </c>
      <c r="I31" s="25" t="e">
        <f>IF('Crisis Indicator Data'!#REF!="No Data",1,IF(#REF!&lt;&gt;"",1,0))</f>
        <v>#REF!</v>
      </c>
      <c r="J31" s="25" t="e">
        <f>IF('Crisis Indicator Data'!#REF!="No Data",1,IF(#REF!&lt;&gt;"",1,0))</f>
        <v>#REF!</v>
      </c>
      <c r="K31" s="25" t="e">
        <f>IF('Crisis Indicator Data'!#REF!="No Data",1,IF(#REF!&lt;&gt;"",1,0))</f>
        <v>#REF!</v>
      </c>
      <c r="L31" s="25" t="e">
        <f>IF('Crisis Indicator Data'!#REF!="No Data",1,IF(#REF!&lt;&gt;"",1,0))</f>
        <v>#REF!</v>
      </c>
      <c r="M31" s="25" t="e">
        <f>IF('Crisis Indicator Data'!#REF!="No Data",1,IF(#REF!&lt;&gt;"",1,0))</f>
        <v>#REF!</v>
      </c>
      <c r="N31" s="25" t="e">
        <f>IF('Crisis Indicator Data'!#REF!="No Data",1,IF(#REF!&lt;&gt;"",1,0))</f>
        <v>#REF!</v>
      </c>
      <c r="O31" s="25" t="e">
        <f>IF('Crisis Indicator Data'!#REF!="No Data",1,IF(#REF!&lt;&gt;"",1,0))</f>
        <v>#REF!</v>
      </c>
      <c r="P31" s="25" t="e">
        <f>IF('Crisis Indicator Data'!#REF!="No Data",1,IF(#REF!&lt;&gt;"",1,0))</f>
        <v>#REF!</v>
      </c>
      <c r="Q31" s="25" t="e">
        <f>IF('Crisis Indicator Data'!#REF!="No Data",1,IF(#REF!&lt;&gt;"",1,0))</f>
        <v>#REF!</v>
      </c>
      <c r="R31" s="25" t="e">
        <f>IF('Crisis Indicator Data'!#REF!="No Data",1,IF(#REF!&lt;&gt;"",1,0))</f>
        <v>#REF!</v>
      </c>
      <c r="S31" s="25" t="e">
        <f>IF('Crisis Indicator Data'!#REF!="No Data",1,IF(#REF!&lt;&gt;"",1,0))</f>
        <v>#REF!</v>
      </c>
      <c r="T31" s="25" t="e">
        <f>IF('Crisis Indicator Data'!#REF!="No Data",1,IF(#REF!&lt;&gt;"",1,0))</f>
        <v>#REF!</v>
      </c>
      <c r="U31" s="25" t="e">
        <f>IF('Crisis Indicator Data'!#REF!="No Data",1,IF(#REF!&lt;&gt;"",1,0))</f>
        <v>#REF!</v>
      </c>
      <c r="V31" s="25" t="e">
        <f>IF('Crisis Indicator Data'!#REF!="No Data",1,IF(#REF!&lt;&gt;"",1,0))</f>
        <v>#REF!</v>
      </c>
      <c r="W31" s="25" t="e">
        <f>IF('Crisis Indicator Data'!#REF!="No Data",1,IF(#REF!&lt;&gt;"",1,0))</f>
        <v>#REF!</v>
      </c>
      <c r="X31" s="25" t="e">
        <f>IF('Crisis Indicator Data'!#REF!="No Data",1,IF(#REF!&lt;&gt;"",1,0))</f>
        <v>#REF!</v>
      </c>
      <c r="Y31" s="25" t="e">
        <f>IF('Crisis Indicator Data'!#REF!="No Data",1,IF(#REF!&lt;&gt;"",1,0))</f>
        <v>#REF!</v>
      </c>
      <c r="Z31" s="25" t="e">
        <f>IF('Crisis Indicator Data'!#REF!="No Data",1,IF(#REF!&lt;&gt;"",1,0))</f>
        <v>#REF!</v>
      </c>
      <c r="AA31" s="25" t="e">
        <f>IF('Crisis Indicator Data'!#REF!="No Data",1,IF(#REF!&lt;&gt;"",1,0))</f>
        <v>#REF!</v>
      </c>
      <c r="AB31" s="25" t="e">
        <f>IF('Crisis Indicator Data'!#REF!="No Data",1,IF(#REF!&lt;&gt;"",1,0))</f>
        <v>#REF!</v>
      </c>
      <c r="AC31" s="25" t="e">
        <f>IF('Crisis Indicator Data'!#REF!="No Data",1,IF(#REF!&lt;&gt;"",1,0))</f>
        <v>#REF!</v>
      </c>
      <c r="AD31" s="25" t="e">
        <f>IF('Crisis Indicator Data'!#REF!="No Data",1,IF(#REF!&lt;&gt;"",1,0))</f>
        <v>#REF!</v>
      </c>
      <c r="AE31" s="25" t="e">
        <f>IF('Crisis Indicator Data'!#REF!="No Data",1,IF(#REF!&lt;&gt;"",1,0))</f>
        <v>#REF!</v>
      </c>
      <c r="AF31" s="25" t="e">
        <f>IF('Crisis Indicator Data'!#REF!="No Data",1,IF(#REF!&lt;&gt;"",1,0))</f>
        <v>#REF!</v>
      </c>
      <c r="AG31" s="25" t="e">
        <f>IF('Crisis Indicator Data'!#REF!="No Data",1,IF(#REF!&lt;&gt;"",1,0))</f>
        <v>#REF!</v>
      </c>
      <c r="AH31" s="25" t="e">
        <f>IF('Crisis Indicator Data'!#REF!="No Data",1,IF(#REF!&lt;&gt;"",1,0))</f>
        <v>#REF!</v>
      </c>
      <c r="AI31" s="25" t="e">
        <f>IF('Crisis Indicator Data'!#REF!="No Data",1,IF(#REF!&lt;&gt;"",1,0))</f>
        <v>#REF!</v>
      </c>
      <c r="AJ31" s="25" t="e">
        <f>IF('Crisis Indicator Data'!#REF!="No Data",1,IF(#REF!&lt;&gt;"",1,0))</f>
        <v>#REF!</v>
      </c>
      <c r="AK31" s="25" t="e">
        <f>IF('Crisis Indicator Data'!#REF!="No Data",1,IF(#REF!&lt;&gt;"",1,0))</f>
        <v>#REF!</v>
      </c>
      <c r="AL31" s="25" t="e">
        <f>IF('Crisis Indicator Data'!#REF!="No Data",1,IF(#REF!&lt;&gt;"",1,0))</f>
        <v>#REF!</v>
      </c>
      <c r="AM31" s="25" t="e">
        <f>IF('Crisis Indicator Data'!#REF!="No Data",1,IF(#REF!&lt;&gt;"",1,0))</f>
        <v>#REF!</v>
      </c>
      <c r="AN31" s="25" t="e">
        <f>IF('Crisis Indicator Data'!#REF!="No Data",1,IF(#REF!&lt;&gt;"",1,0))</f>
        <v>#REF!</v>
      </c>
      <c r="AO31" s="25" t="e">
        <f>IF('Crisis Indicator Data'!#REF!="No Data",1,IF(#REF!&lt;&gt;"",1,0))</f>
        <v>#REF!</v>
      </c>
      <c r="AP31" s="25" t="e">
        <f>IF('Crisis Indicator Data'!#REF!="No Data",1,IF(#REF!&lt;&gt;"",1,0))</f>
        <v>#REF!</v>
      </c>
      <c r="AQ31" s="25" t="e">
        <f>IF('Crisis Indicator Data'!#REF!="No Data",1,IF(#REF!&lt;&gt;"",1,0))</f>
        <v>#REF!</v>
      </c>
      <c r="AR31" s="25" t="e">
        <f>IF('Crisis Indicator Data'!#REF!="No Data",1,IF(#REF!&lt;&gt;"",1,0))</f>
        <v>#REF!</v>
      </c>
      <c r="AS31" s="25" t="e">
        <f>IF('Crisis Indicator Data'!#REF!="No Data",1,IF(#REF!&lt;&gt;"",1,0))</f>
        <v>#REF!</v>
      </c>
      <c r="AT31" s="25" t="e">
        <f>IF('Crisis Indicator Data'!#REF!="No Data",1,IF(#REF!&lt;&gt;"",1,0))</f>
        <v>#REF!</v>
      </c>
      <c r="AU31" s="25" t="e">
        <f>IF('Crisis Indicator Data'!#REF!="No Data",1,IF(#REF!&lt;&gt;"",1,0))</f>
        <v>#REF!</v>
      </c>
      <c r="AV31" s="25" t="e">
        <f>IF('Crisis Indicator Data'!#REF!="No Data",1,IF(#REF!&lt;&gt;"",1,0))</f>
        <v>#REF!</v>
      </c>
      <c r="AW31" s="25" t="e">
        <f>IF('Crisis Indicator Data'!#REF!="No Data",1,IF(#REF!&lt;&gt;"",1,0))</f>
        <v>#REF!</v>
      </c>
      <c r="AX31" s="25" t="e">
        <f>IF('Crisis Indicator Data'!#REF!="No Data",1,IF(#REF!&lt;&gt;"",1,0))</f>
        <v>#REF!</v>
      </c>
      <c r="AY31" s="25" t="e">
        <f>IF('Crisis Indicator Data'!#REF!="No Data",1,IF(#REF!&lt;&gt;"",1,0))</f>
        <v>#REF!</v>
      </c>
      <c r="AZ31" s="25" t="e">
        <f>IF('Crisis Indicator Data'!#REF!="No Data",1,IF(#REF!&lt;&gt;"",1,0))</f>
        <v>#REF!</v>
      </c>
      <c r="BA31" t="e">
        <f t="shared" si="0"/>
        <v>#REF!</v>
      </c>
      <c r="BB31" s="27" t="e">
        <f t="shared" si="1"/>
        <v>#REF!</v>
      </c>
    </row>
    <row r="32" spans="1:54" x14ac:dyDescent="0.35">
      <c r="A32" t="s">
        <v>10181</v>
      </c>
      <c r="B32" s="25" t="e">
        <f>IF('Crisis Indicator Data'!#REF!="No Data",1,IF(#REF!&lt;&gt;"",1,0))</f>
        <v>#REF!</v>
      </c>
      <c r="C32" s="25" t="e">
        <f>IF('Crisis Indicator Data'!#REF!="No Data",1,IF(#REF!&lt;&gt;"",1,0))</f>
        <v>#REF!</v>
      </c>
      <c r="D32" s="25" t="e">
        <f>IF('Crisis Indicator Data'!#REF!="No Data",1,IF(#REF!&lt;&gt;"",1,0))</f>
        <v>#REF!</v>
      </c>
      <c r="E32" s="25" t="e">
        <f>IF('Crisis Indicator Data'!#REF!="No Data",1,IF(#REF!&lt;&gt;"",1,0))</f>
        <v>#REF!</v>
      </c>
      <c r="F32" s="25" t="e">
        <f>IF('Crisis Indicator Data'!#REF!="No Data",1,IF(#REF!&lt;&gt;"",1,0))</f>
        <v>#REF!</v>
      </c>
      <c r="G32" s="25" t="e">
        <f>IF('Crisis Indicator Data'!#REF!="No Data",1,IF(#REF!&lt;&gt;"",1,0))</f>
        <v>#REF!</v>
      </c>
      <c r="H32" s="25" t="e">
        <f>IF('Crisis Indicator Data'!#REF!="No Data",1,IF(#REF!&lt;&gt;"",1,0))</f>
        <v>#REF!</v>
      </c>
      <c r="I32" s="25" t="e">
        <f>IF('Crisis Indicator Data'!#REF!="No Data",1,IF(#REF!&lt;&gt;"",1,0))</f>
        <v>#REF!</v>
      </c>
      <c r="J32" s="25" t="e">
        <f>IF('Crisis Indicator Data'!#REF!="No Data",1,IF(#REF!&lt;&gt;"",1,0))</f>
        <v>#REF!</v>
      </c>
      <c r="K32" s="25" t="e">
        <f>IF('Crisis Indicator Data'!#REF!="No Data",1,IF(#REF!&lt;&gt;"",1,0))</f>
        <v>#REF!</v>
      </c>
      <c r="L32" s="25" t="e">
        <f>IF('Crisis Indicator Data'!#REF!="No Data",1,IF(#REF!&lt;&gt;"",1,0))</f>
        <v>#REF!</v>
      </c>
      <c r="M32" s="25" t="e">
        <f>IF('Crisis Indicator Data'!#REF!="No Data",1,IF(#REF!&lt;&gt;"",1,0))</f>
        <v>#REF!</v>
      </c>
      <c r="N32" s="25" t="e">
        <f>IF('Crisis Indicator Data'!#REF!="No Data",1,IF(#REF!&lt;&gt;"",1,0))</f>
        <v>#REF!</v>
      </c>
      <c r="O32" s="25" t="e">
        <f>IF('Crisis Indicator Data'!#REF!="No Data",1,IF(#REF!&lt;&gt;"",1,0))</f>
        <v>#REF!</v>
      </c>
      <c r="P32" s="25" t="e">
        <f>IF('Crisis Indicator Data'!#REF!="No Data",1,IF(#REF!&lt;&gt;"",1,0))</f>
        <v>#REF!</v>
      </c>
      <c r="Q32" s="25" t="e">
        <f>IF('Crisis Indicator Data'!#REF!="No Data",1,IF(#REF!&lt;&gt;"",1,0))</f>
        <v>#REF!</v>
      </c>
      <c r="R32" s="25" t="e">
        <f>IF('Crisis Indicator Data'!#REF!="No Data",1,IF(#REF!&lt;&gt;"",1,0))</f>
        <v>#REF!</v>
      </c>
      <c r="S32" s="25" t="e">
        <f>IF('Crisis Indicator Data'!#REF!="No Data",1,IF(#REF!&lt;&gt;"",1,0))</f>
        <v>#REF!</v>
      </c>
      <c r="T32" s="25" t="e">
        <f>IF('Crisis Indicator Data'!#REF!="No Data",1,IF(#REF!&lt;&gt;"",1,0))</f>
        <v>#REF!</v>
      </c>
      <c r="U32" s="25" t="e">
        <f>IF('Crisis Indicator Data'!#REF!="No Data",1,IF(#REF!&lt;&gt;"",1,0))</f>
        <v>#REF!</v>
      </c>
      <c r="V32" s="25" t="e">
        <f>IF('Crisis Indicator Data'!#REF!="No Data",1,IF(#REF!&lt;&gt;"",1,0))</f>
        <v>#REF!</v>
      </c>
      <c r="W32" s="25" t="e">
        <f>IF('Crisis Indicator Data'!#REF!="No Data",1,IF(#REF!&lt;&gt;"",1,0))</f>
        <v>#REF!</v>
      </c>
      <c r="X32" s="25" t="e">
        <f>IF('Crisis Indicator Data'!#REF!="No Data",1,IF(#REF!&lt;&gt;"",1,0))</f>
        <v>#REF!</v>
      </c>
      <c r="Y32" s="25" t="e">
        <f>IF('Crisis Indicator Data'!#REF!="No Data",1,IF(#REF!&lt;&gt;"",1,0))</f>
        <v>#REF!</v>
      </c>
      <c r="Z32" s="25" t="e">
        <f>IF('Crisis Indicator Data'!#REF!="No Data",1,IF(#REF!&lt;&gt;"",1,0))</f>
        <v>#REF!</v>
      </c>
      <c r="AA32" s="25" t="e">
        <f>IF('Crisis Indicator Data'!#REF!="No Data",1,IF(#REF!&lt;&gt;"",1,0))</f>
        <v>#REF!</v>
      </c>
      <c r="AB32" s="25" t="e">
        <f>IF('Crisis Indicator Data'!#REF!="No Data",1,IF(#REF!&lt;&gt;"",1,0))</f>
        <v>#REF!</v>
      </c>
      <c r="AC32" s="25" t="e">
        <f>IF('Crisis Indicator Data'!#REF!="No Data",1,IF(#REF!&lt;&gt;"",1,0))</f>
        <v>#REF!</v>
      </c>
      <c r="AD32" s="25" t="e">
        <f>IF('Crisis Indicator Data'!#REF!="No Data",1,IF(#REF!&lt;&gt;"",1,0))</f>
        <v>#REF!</v>
      </c>
      <c r="AE32" s="25" t="e">
        <f>IF('Crisis Indicator Data'!#REF!="No Data",1,IF(#REF!&lt;&gt;"",1,0))</f>
        <v>#REF!</v>
      </c>
      <c r="AF32" s="25" t="e">
        <f>IF('Crisis Indicator Data'!#REF!="No Data",1,IF(#REF!&lt;&gt;"",1,0))</f>
        <v>#REF!</v>
      </c>
      <c r="AG32" s="25" t="e">
        <f>IF('Crisis Indicator Data'!#REF!="No Data",1,IF(#REF!&lt;&gt;"",1,0))</f>
        <v>#REF!</v>
      </c>
      <c r="AH32" s="25" t="e">
        <f>IF('Crisis Indicator Data'!#REF!="No Data",1,IF(#REF!&lt;&gt;"",1,0))</f>
        <v>#REF!</v>
      </c>
      <c r="AI32" s="25" t="e">
        <f>IF('Crisis Indicator Data'!#REF!="No Data",1,IF(#REF!&lt;&gt;"",1,0))</f>
        <v>#REF!</v>
      </c>
      <c r="AJ32" s="25" t="e">
        <f>IF('Crisis Indicator Data'!#REF!="No Data",1,IF(#REF!&lt;&gt;"",1,0))</f>
        <v>#REF!</v>
      </c>
      <c r="AK32" s="25" t="e">
        <f>IF('Crisis Indicator Data'!#REF!="No Data",1,IF(#REF!&lt;&gt;"",1,0))</f>
        <v>#REF!</v>
      </c>
      <c r="AL32" s="25" t="e">
        <f>IF('Crisis Indicator Data'!#REF!="No Data",1,IF(#REF!&lt;&gt;"",1,0))</f>
        <v>#REF!</v>
      </c>
      <c r="AM32" s="25" t="e">
        <f>IF('Crisis Indicator Data'!#REF!="No Data",1,IF(#REF!&lt;&gt;"",1,0))</f>
        <v>#REF!</v>
      </c>
      <c r="AN32" s="25" t="e">
        <f>IF('Crisis Indicator Data'!#REF!="No Data",1,IF(#REF!&lt;&gt;"",1,0))</f>
        <v>#REF!</v>
      </c>
      <c r="AO32" s="25" t="e">
        <f>IF('Crisis Indicator Data'!#REF!="No Data",1,IF(#REF!&lt;&gt;"",1,0))</f>
        <v>#REF!</v>
      </c>
      <c r="AP32" s="25" t="e">
        <f>IF('Crisis Indicator Data'!#REF!="No Data",1,IF(#REF!&lt;&gt;"",1,0))</f>
        <v>#REF!</v>
      </c>
      <c r="AQ32" s="25" t="e">
        <f>IF('Crisis Indicator Data'!#REF!="No Data",1,IF(#REF!&lt;&gt;"",1,0))</f>
        <v>#REF!</v>
      </c>
      <c r="AR32" s="25" t="e">
        <f>IF('Crisis Indicator Data'!#REF!="No Data",1,IF(#REF!&lt;&gt;"",1,0))</f>
        <v>#REF!</v>
      </c>
      <c r="AS32" s="25" t="e">
        <f>IF('Crisis Indicator Data'!#REF!="No Data",1,IF(#REF!&lt;&gt;"",1,0))</f>
        <v>#REF!</v>
      </c>
      <c r="AT32" s="25" t="e">
        <f>IF('Crisis Indicator Data'!#REF!="No Data",1,IF(#REF!&lt;&gt;"",1,0))</f>
        <v>#REF!</v>
      </c>
      <c r="AU32" s="25" t="e">
        <f>IF('Crisis Indicator Data'!#REF!="No Data",1,IF(#REF!&lt;&gt;"",1,0))</f>
        <v>#REF!</v>
      </c>
      <c r="AV32" s="25" t="e">
        <f>IF('Crisis Indicator Data'!#REF!="No Data",1,IF(#REF!&lt;&gt;"",1,0))</f>
        <v>#REF!</v>
      </c>
      <c r="AW32" s="25" t="e">
        <f>IF('Crisis Indicator Data'!#REF!="No Data",1,IF(#REF!&lt;&gt;"",1,0))</f>
        <v>#REF!</v>
      </c>
      <c r="AX32" s="25" t="e">
        <f>IF('Crisis Indicator Data'!#REF!="No Data",1,IF(#REF!&lt;&gt;"",1,0))</f>
        <v>#REF!</v>
      </c>
      <c r="AY32" s="25" t="e">
        <f>IF('Crisis Indicator Data'!#REF!="No Data",1,IF(#REF!&lt;&gt;"",1,0))</f>
        <v>#REF!</v>
      </c>
      <c r="AZ32" s="25" t="e">
        <f>IF('Crisis Indicator Data'!#REF!="No Data",1,IF(#REF!&lt;&gt;"",1,0))</f>
        <v>#REF!</v>
      </c>
      <c r="BA32" t="e">
        <f t="shared" si="0"/>
        <v>#REF!</v>
      </c>
      <c r="BB32" s="27" t="e">
        <f t="shared" si="1"/>
        <v>#REF!</v>
      </c>
    </row>
    <row r="33" spans="1:54" x14ac:dyDescent="0.35">
      <c r="A33" t="s">
        <v>10179</v>
      </c>
      <c r="B33" s="25" t="e">
        <f>IF('Crisis Indicator Data'!#REF!="No Data",1,IF(#REF!&lt;&gt;"",1,0))</f>
        <v>#REF!</v>
      </c>
      <c r="C33" s="25" t="e">
        <f>IF('Crisis Indicator Data'!#REF!="No Data",1,IF(#REF!&lt;&gt;"",1,0))</f>
        <v>#REF!</v>
      </c>
      <c r="D33" s="25" t="e">
        <f>IF('Crisis Indicator Data'!#REF!="No Data",1,IF(#REF!&lt;&gt;"",1,0))</f>
        <v>#REF!</v>
      </c>
      <c r="E33" s="25" t="e">
        <f>IF('Crisis Indicator Data'!#REF!="No Data",1,IF(#REF!&lt;&gt;"",1,0))</f>
        <v>#REF!</v>
      </c>
      <c r="F33" s="25" t="e">
        <f>IF('Crisis Indicator Data'!#REF!="No Data",1,IF(#REF!&lt;&gt;"",1,0))</f>
        <v>#REF!</v>
      </c>
      <c r="G33" s="25" t="e">
        <f>IF('Crisis Indicator Data'!#REF!="No Data",1,IF(#REF!&lt;&gt;"",1,0))</f>
        <v>#REF!</v>
      </c>
      <c r="H33" s="25" t="e">
        <f>IF('Crisis Indicator Data'!#REF!="No Data",1,IF(#REF!&lt;&gt;"",1,0))</f>
        <v>#REF!</v>
      </c>
      <c r="I33" s="25" t="e">
        <f>IF('Crisis Indicator Data'!#REF!="No Data",1,IF(#REF!&lt;&gt;"",1,0))</f>
        <v>#REF!</v>
      </c>
      <c r="J33" s="25" t="e">
        <f>IF('Crisis Indicator Data'!#REF!="No Data",1,IF(#REF!&lt;&gt;"",1,0))</f>
        <v>#REF!</v>
      </c>
      <c r="K33" s="25" t="e">
        <f>IF('Crisis Indicator Data'!#REF!="No Data",1,IF(#REF!&lt;&gt;"",1,0))</f>
        <v>#REF!</v>
      </c>
      <c r="L33" s="25" t="e">
        <f>IF('Crisis Indicator Data'!#REF!="No Data",1,IF(#REF!&lt;&gt;"",1,0))</f>
        <v>#REF!</v>
      </c>
      <c r="M33" s="25" t="e">
        <f>IF('Crisis Indicator Data'!#REF!="No Data",1,IF(#REF!&lt;&gt;"",1,0))</f>
        <v>#REF!</v>
      </c>
      <c r="N33" s="25" t="e">
        <f>IF('Crisis Indicator Data'!#REF!="No Data",1,IF(#REF!&lt;&gt;"",1,0))</f>
        <v>#REF!</v>
      </c>
      <c r="O33" s="25" t="e">
        <f>IF('Crisis Indicator Data'!#REF!="No Data",1,IF(#REF!&lt;&gt;"",1,0))</f>
        <v>#REF!</v>
      </c>
      <c r="P33" s="25" t="e">
        <f>IF('Crisis Indicator Data'!#REF!="No Data",1,IF(#REF!&lt;&gt;"",1,0))</f>
        <v>#REF!</v>
      </c>
      <c r="Q33" s="25" t="e">
        <f>IF('Crisis Indicator Data'!#REF!="No Data",1,IF(#REF!&lt;&gt;"",1,0))</f>
        <v>#REF!</v>
      </c>
      <c r="R33" s="25" t="e">
        <f>IF('Crisis Indicator Data'!#REF!="No Data",1,IF(#REF!&lt;&gt;"",1,0))</f>
        <v>#REF!</v>
      </c>
      <c r="S33" s="25" t="e">
        <f>IF('Crisis Indicator Data'!#REF!="No Data",1,IF(#REF!&lt;&gt;"",1,0))</f>
        <v>#REF!</v>
      </c>
      <c r="T33" s="25" t="e">
        <f>IF('Crisis Indicator Data'!#REF!="No Data",1,IF(#REF!&lt;&gt;"",1,0))</f>
        <v>#REF!</v>
      </c>
      <c r="U33" s="25" t="e">
        <f>IF('Crisis Indicator Data'!#REF!="No Data",1,IF(#REF!&lt;&gt;"",1,0))</f>
        <v>#REF!</v>
      </c>
      <c r="V33" s="25" t="e">
        <f>IF('Crisis Indicator Data'!#REF!="No Data",1,IF(#REF!&lt;&gt;"",1,0))</f>
        <v>#REF!</v>
      </c>
      <c r="W33" s="25" t="e">
        <f>IF('Crisis Indicator Data'!#REF!="No Data",1,IF(#REF!&lt;&gt;"",1,0))</f>
        <v>#REF!</v>
      </c>
      <c r="X33" s="25" t="e">
        <f>IF('Crisis Indicator Data'!#REF!="No Data",1,IF(#REF!&lt;&gt;"",1,0))</f>
        <v>#REF!</v>
      </c>
      <c r="Y33" s="25" t="e">
        <f>IF('Crisis Indicator Data'!#REF!="No Data",1,IF(#REF!&lt;&gt;"",1,0))</f>
        <v>#REF!</v>
      </c>
      <c r="Z33" s="25" t="e">
        <f>IF('Crisis Indicator Data'!#REF!="No Data",1,IF(#REF!&lt;&gt;"",1,0))</f>
        <v>#REF!</v>
      </c>
      <c r="AA33" s="25" t="e">
        <f>IF('Crisis Indicator Data'!#REF!="No Data",1,IF(#REF!&lt;&gt;"",1,0))</f>
        <v>#REF!</v>
      </c>
      <c r="AB33" s="25" t="e">
        <f>IF('Crisis Indicator Data'!#REF!="No Data",1,IF(#REF!&lt;&gt;"",1,0))</f>
        <v>#REF!</v>
      </c>
      <c r="AC33" s="25" t="e">
        <f>IF('Crisis Indicator Data'!#REF!="No Data",1,IF(#REF!&lt;&gt;"",1,0))</f>
        <v>#REF!</v>
      </c>
      <c r="AD33" s="25" t="e">
        <f>IF('Crisis Indicator Data'!#REF!="No Data",1,IF(#REF!&lt;&gt;"",1,0))</f>
        <v>#REF!</v>
      </c>
      <c r="AE33" s="25" t="e">
        <f>IF('Crisis Indicator Data'!#REF!="No Data",1,IF(#REF!&lt;&gt;"",1,0))</f>
        <v>#REF!</v>
      </c>
      <c r="AF33" s="25" t="e">
        <f>IF('Crisis Indicator Data'!#REF!="No Data",1,IF(#REF!&lt;&gt;"",1,0))</f>
        <v>#REF!</v>
      </c>
      <c r="AG33" s="25" t="e">
        <f>IF('Crisis Indicator Data'!#REF!="No Data",1,IF(#REF!&lt;&gt;"",1,0))</f>
        <v>#REF!</v>
      </c>
      <c r="AH33" s="25" t="e">
        <f>IF('Crisis Indicator Data'!#REF!="No Data",1,IF(#REF!&lt;&gt;"",1,0))</f>
        <v>#REF!</v>
      </c>
      <c r="AI33" s="25" t="e">
        <f>IF('Crisis Indicator Data'!#REF!="No Data",1,IF(#REF!&lt;&gt;"",1,0))</f>
        <v>#REF!</v>
      </c>
      <c r="AJ33" s="25" t="e">
        <f>IF('Crisis Indicator Data'!#REF!="No Data",1,IF(#REF!&lt;&gt;"",1,0))</f>
        <v>#REF!</v>
      </c>
      <c r="AK33" s="25" t="e">
        <f>IF('Crisis Indicator Data'!#REF!="No Data",1,IF(#REF!&lt;&gt;"",1,0))</f>
        <v>#REF!</v>
      </c>
      <c r="AL33" s="25" t="e">
        <f>IF('Crisis Indicator Data'!#REF!="No Data",1,IF(#REF!&lt;&gt;"",1,0))</f>
        <v>#REF!</v>
      </c>
      <c r="AM33" s="25" t="e">
        <f>IF('Crisis Indicator Data'!#REF!="No Data",1,IF(#REF!&lt;&gt;"",1,0))</f>
        <v>#REF!</v>
      </c>
      <c r="AN33" s="25" t="e">
        <f>IF('Crisis Indicator Data'!#REF!="No Data",1,IF(#REF!&lt;&gt;"",1,0))</f>
        <v>#REF!</v>
      </c>
      <c r="AO33" s="25" t="e">
        <f>IF('Crisis Indicator Data'!#REF!="No Data",1,IF(#REF!&lt;&gt;"",1,0))</f>
        <v>#REF!</v>
      </c>
      <c r="AP33" s="25" t="e">
        <f>IF('Crisis Indicator Data'!#REF!="No Data",1,IF(#REF!&lt;&gt;"",1,0))</f>
        <v>#REF!</v>
      </c>
      <c r="AQ33" s="25" t="e">
        <f>IF('Crisis Indicator Data'!#REF!="No Data",1,IF(#REF!&lt;&gt;"",1,0))</f>
        <v>#REF!</v>
      </c>
      <c r="AR33" s="25" t="e">
        <f>IF('Crisis Indicator Data'!#REF!="No Data",1,IF(#REF!&lt;&gt;"",1,0))</f>
        <v>#REF!</v>
      </c>
      <c r="AS33" s="25" t="e">
        <f>IF('Crisis Indicator Data'!#REF!="No Data",1,IF(#REF!&lt;&gt;"",1,0))</f>
        <v>#REF!</v>
      </c>
      <c r="AT33" s="25" t="e">
        <f>IF('Crisis Indicator Data'!#REF!="No Data",1,IF(#REF!&lt;&gt;"",1,0))</f>
        <v>#REF!</v>
      </c>
      <c r="AU33" s="25" t="e">
        <f>IF('Crisis Indicator Data'!#REF!="No Data",1,IF(#REF!&lt;&gt;"",1,0))</f>
        <v>#REF!</v>
      </c>
      <c r="AV33" s="25" t="e">
        <f>IF('Crisis Indicator Data'!#REF!="No Data",1,IF(#REF!&lt;&gt;"",1,0))</f>
        <v>#REF!</v>
      </c>
      <c r="AW33" s="25" t="e">
        <f>IF('Crisis Indicator Data'!#REF!="No Data",1,IF(#REF!&lt;&gt;"",1,0))</f>
        <v>#REF!</v>
      </c>
      <c r="AX33" s="25" t="e">
        <f>IF('Crisis Indicator Data'!#REF!="No Data",1,IF(#REF!&lt;&gt;"",1,0))</f>
        <v>#REF!</v>
      </c>
      <c r="AY33" s="25" t="e">
        <f>IF('Crisis Indicator Data'!#REF!="No Data",1,IF(#REF!&lt;&gt;"",1,0))</f>
        <v>#REF!</v>
      </c>
      <c r="AZ33" s="25" t="e">
        <f>IF('Crisis Indicator Data'!#REF!="No Data",1,IF(#REF!&lt;&gt;"",1,0))</f>
        <v>#REF!</v>
      </c>
      <c r="BA33" t="e">
        <f t="shared" si="0"/>
        <v>#REF!</v>
      </c>
      <c r="BB33" s="27" t="e">
        <f t="shared" si="1"/>
        <v>#REF!</v>
      </c>
    </row>
    <row r="34" spans="1:54" x14ac:dyDescent="0.35">
      <c r="A34" t="s">
        <v>10397</v>
      </c>
      <c r="B34" s="25" t="e">
        <f>IF('Crisis Indicator Data'!#REF!="No Data",1,IF(#REF!&lt;&gt;"",1,0))</f>
        <v>#REF!</v>
      </c>
      <c r="C34" s="25" t="e">
        <f>IF('Crisis Indicator Data'!#REF!="No Data",1,IF(#REF!&lt;&gt;"",1,0))</f>
        <v>#REF!</v>
      </c>
      <c r="D34" s="25" t="e">
        <f>IF('Crisis Indicator Data'!#REF!="No Data",1,IF(#REF!&lt;&gt;"",1,0))</f>
        <v>#REF!</v>
      </c>
      <c r="E34" s="25" t="e">
        <f>IF('Crisis Indicator Data'!#REF!="No Data",1,IF(#REF!&lt;&gt;"",1,0))</f>
        <v>#REF!</v>
      </c>
      <c r="F34" s="25" t="e">
        <f>IF('Crisis Indicator Data'!#REF!="No Data",1,IF(#REF!&lt;&gt;"",1,0))</f>
        <v>#REF!</v>
      </c>
      <c r="G34" s="25" t="e">
        <f>IF('Crisis Indicator Data'!#REF!="No Data",1,IF(#REF!&lt;&gt;"",1,0))</f>
        <v>#REF!</v>
      </c>
      <c r="H34" s="25" t="e">
        <f>IF('Crisis Indicator Data'!#REF!="No Data",1,IF(#REF!&lt;&gt;"",1,0))</f>
        <v>#REF!</v>
      </c>
      <c r="I34" s="25" t="e">
        <f>IF('Crisis Indicator Data'!#REF!="No Data",1,IF(#REF!&lt;&gt;"",1,0))</f>
        <v>#REF!</v>
      </c>
      <c r="J34" s="25" t="e">
        <f>IF('Crisis Indicator Data'!#REF!="No Data",1,IF(#REF!&lt;&gt;"",1,0))</f>
        <v>#REF!</v>
      </c>
      <c r="K34" s="25" t="e">
        <f>IF('Crisis Indicator Data'!#REF!="No Data",1,IF(#REF!&lt;&gt;"",1,0))</f>
        <v>#REF!</v>
      </c>
      <c r="L34" s="25" t="e">
        <f>IF('Crisis Indicator Data'!#REF!="No Data",1,IF(#REF!&lt;&gt;"",1,0))</f>
        <v>#REF!</v>
      </c>
      <c r="M34" s="25" t="e">
        <f>IF('Crisis Indicator Data'!#REF!="No Data",1,IF(#REF!&lt;&gt;"",1,0))</f>
        <v>#REF!</v>
      </c>
      <c r="N34" s="25" t="e">
        <f>IF('Crisis Indicator Data'!#REF!="No Data",1,IF(#REF!&lt;&gt;"",1,0))</f>
        <v>#REF!</v>
      </c>
      <c r="O34" s="25" t="e">
        <f>IF('Crisis Indicator Data'!#REF!="No Data",1,IF(#REF!&lt;&gt;"",1,0))</f>
        <v>#REF!</v>
      </c>
      <c r="P34" s="25" t="e">
        <f>IF('Crisis Indicator Data'!#REF!="No Data",1,IF(#REF!&lt;&gt;"",1,0))</f>
        <v>#REF!</v>
      </c>
      <c r="Q34" s="25" t="e">
        <f>IF('Crisis Indicator Data'!#REF!="No Data",1,IF(#REF!&lt;&gt;"",1,0))</f>
        <v>#REF!</v>
      </c>
      <c r="R34" s="25" t="e">
        <f>IF('Crisis Indicator Data'!#REF!="No Data",1,IF(#REF!&lt;&gt;"",1,0))</f>
        <v>#REF!</v>
      </c>
      <c r="S34" s="25" t="e">
        <f>IF('Crisis Indicator Data'!#REF!="No Data",1,IF(#REF!&lt;&gt;"",1,0))</f>
        <v>#REF!</v>
      </c>
      <c r="T34" s="25" t="e">
        <f>IF('Crisis Indicator Data'!#REF!="No Data",1,IF(#REF!&lt;&gt;"",1,0))</f>
        <v>#REF!</v>
      </c>
      <c r="U34" s="25" t="e">
        <f>IF('Crisis Indicator Data'!#REF!="No Data",1,IF(#REF!&lt;&gt;"",1,0))</f>
        <v>#REF!</v>
      </c>
      <c r="V34" s="25" t="e">
        <f>IF('Crisis Indicator Data'!#REF!="No Data",1,IF(#REF!&lt;&gt;"",1,0))</f>
        <v>#REF!</v>
      </c>
      <c r="W34" s="25" t="e">
        <f>IF('Crisis Indicator Data'!#REF!="No Data",1,IF(#REF!&lt;&gt;"",1,0))</f>
        <v>#REF!</v>
      </c>
      <c r="X34" s="25" t="e">
        <f>IF('Crisis Indicator Data'!#REF!="No Data",1,IF(#REF!&lt;&gt;"",1,0))</f>
        <v>#REF!</v>
      </c>
      <c r="Y34" s="25" t="e">
        <f>IF('Crisis Indicator Data'!#REF!="No Data",1,IF(#REF!&lt;&gt;"",1,0))</f>
        <v>#REF!</v>
      </c>
      <c r="Z34" s="25" t="e">
        <f>IF('Crisis Indicator Data'!#REF!="No Data",1,IF(#REF!&lt;&gt;"",1,0))</f>
        <v>#REF!</v>
      </c>
      <c r="AA34" s="25" t="e">
        <f>IF('Crisis Indicator Data'!#REF!="No Data",1,IF(#REF!&lt;&gt;"",1,0))</f>
        <v>#REF!</v>
      </c>
      <c r="AB34" s="25" t="e">
        <f>IF('Crisis Indicator Data'!#REF!="No Data",1,IF(#REF!&lt;&gt;"",1,0))</f>
        <v>#REF!</v>
      </c>
      <c r="AC34" s="25" t="e">
        <f>IF('Crisis Indicator Data'!#REF!="No Data",1,IF(#REF!&lt;&gt;"",1,0))</f>
        <v>#REF!</v>
      </c>
      <c r="AD34" s="25" t="e">
        <f>IF('Crisis Indicator Data'!#REF!="No Data",1,IF(#REF!&lt;&gt;"",1,0))</f>
        <v>#REF!</v>
      </c>
      <c r="AE34" s="25" t="e">
        <f>IF('Crisis Indicator Data'!#REF!="No Data",1,IF(#REF!&lt;&gt;"",1,0))</f>
        <v>#REF!</v>
      </c>
      <c r="AF34" s="25" t="e">
        <f>IF('Crisis Indicator Data'!#REF!="No Data",1,IF(#REF!&lt;&gt;"",1,0))</f>
        <v>#REF!</v>
      </c>
      <c r="AG34" s="25" t="e">
        <f>IF('Crisis Indicator Data'!#REF!="No Data",1,IF(#REF!&lt;&gt;"",1,0))</f>
        <v>#REF!</v>
      </c>
      <c r="AH34" s="25" t="e">
        <f>IF('Crisis Indicator Data'!#REF!="No Data",1,IF(#REF!&lt;&gt;"",1,0))</f>
        <v>#REF!</v>
      </c>
      <c r="AI34" s="25" t="e">
        <f>IF('Crisis Indicator Data'!#REF!="No Data",1,IF(#REF!&lt;&gt;"",1,0))</f>
        <v>#REF!</v>
      </c>
      <c r="AJ34" s="25" t="e">
        <f>IF('Crisis Indicator Data'!#REF!="No Data",1,IF(#REF!&lt;&gt;"",1,0))</f>
        <v>#REF!</v>
      </c>
      <c r="AK34" s="25" t="e">
        <f>IF('Crisis Indicator Data'!#REF!="No Data",1,IF(#REF!&lt;&gt;"",1,0))</f>
        <v>#REF!</v>
      </c>
      <c r="AL34" s="25" t="e">
        <f>IF('Crisis Indicator Data'!#REF!="No Data",1,IF(#REF!&lt;&gt;"",1,0))</f>
        <v>#REF!</v>
      </c>
      <c r="AM34" s="25" t="e">
        <f>IF('Crisis Indicator Data'!#REF!="No Data",1,IF(#REF!&lt;&gt;"",1,0))</f>
        <v>#REF!</v>
      </c>
      <c r="AN34" s="25" t="e">
        <f>IF('Crisis Indicator Data'!#REF!="No Data",1,IF(#REF!&lt;&gt;"",1,0))</f>
        <v>#REF!</v>
      </c>
      <c r="AO34" s="25" t="e">
        <f>IF('Crisis Indicator Data'!#REF!="No Data",1,IF(#REF!&lt;&gt;"",1,0))</f>
        <v>#REF!</v>
      </c>
      <c r="AP34" s="25" t="e">
        <f>IF('Crisis Indicator Data'!#REF!="No Data",1,IF(#REF!&lt;&gt;"",1,0))</f>
        <v>#REF!</v>
      </c>
      <c r="AQ34" s="25" t="e">
        <f>IF('Crisis Indicator Data'!#REF!="No Data",1,IF(#REF!&lt;&gt;"",1,0))</f>
        <v>#REF!</v>
      </c>
      <c r="AR34" s="25" t="e">
        <f>IF('Crisis Indicator Data'!#REF!="No Data",1,IF(#REF!&lt;&gt;"",1,0))</f>
        <v>#REF!</v>
      </c>
      <c r="AS34" s="25" t="e">
        <f>IF('Crisis Indicator Data'!#REF!="No Data",1,IF(#REF!&lt;&gt;"",1,0))</f>
        <v>#REF!</v>
      </c>
      <c r="AT34" s="25" t="e">
        <f>IF('Crisis Indicator Data'!#REF!="No Data",1,IF(#REF!&lt;&gt;"",1,0))</f>
        <v>#REF!</v>
      </c>
      <c r="AU34" s="25" t="e">
        <f>IF('Crisis Indicator Data'!#REF!="No Data",1,IF(#REF!&lt;&gt;"",1,0))</f>
        <v>#REF!</v>
      </c>
      <c r="AV34" s="25" t="e">
        <f>IF('Crisis Indicator Data'!#REF!="No Data",1,IF(#REF!&lt;&gt;"",1,0))</f>
        <v>#REF!</v>
      </c>
      <c r="AW34" s="25" t="e">
        <f>IF('Crisis Indicator Data'!#REF!="No Data",1,IF(#REF!&lt;&gt;"",1,0))</f>
        <v>#REF!</v>
      </c>
      <c r="AX34" s="25" t="e">
        <f>IF('Crisis Indicator Data'!#REF!="No Data",1,IF(#REF!&lt;&gt;"",1,0))</f>
        <v>#REF!</v>
      </c>
      <c r="AY34" s="25" t="e">
        <f>IF('Crisis Indicator Data'!#REF!="No Data",1,IF(#REF!&lt;&gt;"",1,0))</f>
        <v>#REF!</v>
      </c>
      <c r="AZ34" s="25" t="e">
        <f>IF('Crisis Indicator Data'!#REF!="No Data",1,IF(#REF!&lt;&gt;"",1,0))</f>
        <v>#REF!</v>
      </c>
      <c r="BA34" t="e">
        <f t="shared" ref="BA34:BA65" si="2">SUM(B34:AZ34)</f>
        <v>#REF!</v>
      </c>
      <c r="BB34" s="27" t="e">
        <f t="shared" ref="BB34:BB65" si="3">BA34/51</f>
        <v>#REF!</v>
      </c>
    </row>
    <row r="35" spans="1:54" x14ac:dyDescent="0.35">
      <c r="A35" t="s">
        <v>10184</v>
      </c>
      <c r="B35" s="25" t="e">
        <f>IF('Crisis Indicator Data'!#REF!="No Data",1,IF(#REF!&lt;&gt;"",1,0))</f>
        <v>#REF!</v>
      </c>
      <c r="C35" s="25" t="e">
        <f>IF('Crisis Indicator Data'!#REF!="No Data",1,IF(#REF!&lt;&gt;"",1,0))</f>
        <v>#REF!</v>
      </c>
      <c r="D35" s="25" t="e">
        <f>IF('Crisis Indicator Data'!#REF!="No Data",1,IF(#REF!&lt;&gt;"",1,0))</f>
        <v>#REF!</v>
      </c>
      <c r="E35" s="25" t="e">
        <f>IF('Crisis Indicator Data'!#REF!="No Data",1,IF(#REF!&lt;&gt;"",1,0))</f>
        <v>#REF!</v>
      </c>
      <c r="F35" s="25" t="e">
        <f>IF('Crisis Indicator Data'!#REF!="No Data",1,IF(#REF!&lt;&gt;"",1,0))</f>
        <v>#REF!</v>
      </c>
      <c r="G35" s="25" t="e">
        <f>IF('Crisis Indicator Data'!#REF!="No Data",1,IF(#REF!&lt;&gt;"",1,0))</f>
        <v>#REF!</v>
      </c>
      <c r="H35" s="25" t="e">
        <f>IF('Crisis Indicator Data'!#REF!="No Data",1,IF(#REF!&lt;&gt;"",1,0))</f>
        <v>#REF!</v>
      </c>
      <c r="I35" s="25" t="e">
        <f>IF('Crisis Indicator Data'!#REF!="No Data",1,IF(#REF!&lt;&gt;"",1,0))</f>
        <v>#REF!</v>
      </c>
      <c r="J35" s="25" t="e">
        <f>IF('Crisis Indicator Data'!#REF!="No Data",1,IF(#REF!&lt;&gt;"",1,0))</f>
        <v>#REF!</v>
      </c>
      <c r="K35" s="25" t="e">
        <f>IF('Crisis Indicator Data'!#REF!="No Data",1,IF(#REF!&lt;&gt;"",1,0))</f>
        <v>#REF!</v>
      </c>
      <c r="L35" s="25" t="e">
        <f>IF('Crisis Indicator Data'!#REF!="No Data",1,IF(#REF!&lt;&gt;"",1,0))</f>
        <v>#REF!</v>
      </c>
      <c r="M35" s="25" t="e">
        <f>IF('Crisis Indicator Data'!#REF!="No Data",1,IF(#REF!&lt;&gt;"",1,0))</f>
        <v>#REF!</v>
      </c>
      <c r="N35" s="25" t="e">
        <f>IF('Crisis Indicator Data'!#REF!="No Data",1,IF(#REF!&lt;&gt;"",1,0))</f>
        <v>#REF!</v>
      </c>
      <c r="O35" s="25" t="e">
        <f>IF('Crisis Indicator Data'!#REF!="No Data",1,IF(#REF!&lt;&gt;"",1,0))</f>
        <v>#REF!</v>
      </c>
      <c r="P35" s="25" t="e">
        <f>IF('Crisis Indicator Data'!#REF!="No Data",1,IF(#REF!&lt;&gt;"",1,0))</f>
        <v>#REF!</v>
      </c>
      <c r="Q35" s="25" t="e">
        <f>IF('Crisis Indicator Data'!#REF!="No Data",1,IF(#REF!&lt;&gt;"",1,0))</f>
        <v>#REF!</v>
      </c>
      <c r="R35" s="25" t="e">
        <f>IF('Crisis Indicator Data'!#REF!="No Data",1,IF(#REF!&lt;&gt;"",1,0))</f>
        <v>#REF!</v>
      </c>
      <c r="S35" s="25" t="e">
        <f>IF('Crisis Indicator Data'!#REF!="No Data",1,IF(#REF!&lt;&gt;"",1,0))</f>
        <v>#REF!</v>
      </c>
      <c r="T35" s="25" t="e">
        <f>IF('Crisis Indicator Data'!#REF!="No Data",1,IF(#REF!&lt;&gt;"",1,0))</f>
        <v>#REF!</v>
      </c>
      <c r="U35" s="25" t="e">
        <f>IF('Crisis Indicator Data'!#REF!="No Data",1,IF(#REF!&lt;&gt;"",1,0))</f>
        <v>#REF!</v>
      </c>
      <c r="V35" s="25" t="e">
        <f>IF('Crisis Indicator Data'!#REF!="No Data",1,IF(#REF!&lt;&gt;"",1,0))</f>
        <v>#REF!</v>
      </c>
      <c r="W35" s="25" t="e">
        <f>IF('Crisis Indicator Data'!#REF!="No Data",1,IF(#REF!&lt;&gt;"",1,0))</f>
        <v>#REF!</v>
      </c>
      <c r="X35" s="25" t="e">
        <f>IF('Crisis Indicator Data'!#REF!="No Data",1,IF(#REF!&lt;&gt;"",1,0))</f>
        <v>#REF!</v>
      </c>
      <c r="Y35" s="25" t="e">
        <f>IF('Crisis Indicator Data'!#REF!="No Data",1,IF(#REF!&lt;&gt;"",1,0))</f>
        <v>#REF!</v>
      </c>
      <c r="Z35" s="25" t="e">
        <f>IF('Crisis Indicator Data'!#REF!="No Data",1,IF(#REF!&lt;&gt;"",1,0))</f>
        <v>#REF!</v>
      </c>
      <c r="AA35" s="25" t="e">
        <f>IF('Crisis Indicator Data'!#REF!="No Data",1,IF(#REF!&lt;&gt;"",1,0))</f>
        <v>#REF!</v>
      </c>
      <c r="AB35" s="25" t="e">
        <f>IF('Crisis Indicator Data'!#REF!="No Data",1,IF(#REF!&lt;&gt;"",1,0))</f>
        <v>#REF!</v>
      </c>
      <c r="AC35" s="25" t="e">
        <f>IF('Crisis Indicator Data'!#REF!="No Data",1,IF(#REF!&lt;&gt;"",1,0))</f>
        <v>#REF!</v>
      </c>
      <c r="AD35" s="25" t="e">
        <f>IF('Crisis Indicator Data'!#REF!="No Data",1,IF(#REF!&lt;&gt;"",1,0))</f>
        <v>#REF!</v>
      </c>
      <c r="AE35" s="25" t="e">
        <f>IF('Crisis Indicator Data'!#REF!="No Data",1,IF(#REF!&lt;&gt;"",1,0))</f>
        <v>#REF!</v>
      </c>
      <c r="AF35" s="25" t="e">
        <f>IF('Crisis Indicator Data'!#REF!="No Data",1,IF(#REF!&lt;&gt;"",1,0))</f>
        <v>#REF!</v>
      </c>
      <c r="AG35" s="25" t="e">
        <f>IF('Crisis Indicator Data'!#REF!="No Data",1,IF(#REF!&lt;&gt;"",1,0))</f>
        <v>#REF!</v>
      </c>
      <c r="AH35" s="25" t="e">
        <f>IF('Crisis Indicator Data'!#REF!="No Data",1,IF(#REF!&lt;&gt;"",1,0))</f>
        <v>#REF!</v>
      </c>
      <c r="AI35" s="25" t="e">
        <f>IF('Crisis Indicator Data'!#REF!="No Data",1,IF(#REF!&lt;&gt;"",1,0))</f>
        <v>#REF!</v>
      </c>
      <c r="AJ35" s="25" t="e">
        <f>IF('Crisis Indicator Data'!#REF!="No Data",1,IF(#REF!&lt;&gt;"",1,0))</f>
        <v>#REF!</v>
      </c>
      <c r="AK35" s="25" t="e">
        <f>IF('Crisis Indicator Data'!#REF!="No Data",1,IF(#REF!&lt;&gt;"",1,0))</f>
        <v>#REF!</v>
      </c>
      <c r="AL35" s="25" t="e">
        <f>IF('Crisis Indicator Data'!#REF!="No Data",1,IF(#REF!&lt;&gt;"",1,0))</f>
        <v>#REF!</v>
      </c>
      <c r="AM35" s="25" t="e">
        <f>IF('Crisis Indicator Data'!#REF!="No Data",1,IF(#REF!&lt;&gt;"",1,0))</f>
        <v>#REF!</v>
      </c>
      <c r="AN35" s="25" t="e">
        <f>IF('Crisis Indicator Data'!#REF!="No Data",1,IF(#REF!&lt;&gt;"",1,0))</f>
        <v>#REF!</v>
      </c>
      <c r="AO35" s="25" t="e">
        <f>IF('Crisis Indicator Data'!#REF!="No Data",1,IF(#REF!&lt;&gt;"",1,0))</f>
        <v>#REF!</v>
      </c>
      <c r="AP35" s="25" t="e">
        <f>IF('Crisis Indicator Data'!#REF!="No Data",1,IF(#REF!&lt;&gt;"",1,0))</f>
        <v>#REF!</v>
      </c>
      <c r="AQ35" s="25" t="e">
        <f>IF('Crisis Indicator Data'!#REF!="No Data",1,IF(#REF!&lt;&gt;"",1,0))</f>
        <v>#REF!</v>
      </c>
      <c r="AR35" s="25" t="e">
        <f>IF('Crisis Indicator Data'!#REF!="No Data",1,IF(#REF!&lt;&gt;"",1,0))</f>
        <v>#REF!</v>
      </c>
      <c r="AS35" s="25" t="e">
        <f>IF('Crisis Indicator Data'!#REF!="No Data",1,IF(#REF!&lt;&gt;"",1,0))</f>
        <v>#REF!</v>
      </c>
      <c r="AT35" s="25" t="e">
        <f>IF('Crisis Indicator Data'!#REF!="No Data",1,IF(#REF!&lt;&gt;"",1,0))</f>
        <v>#REF!</v>
      </c>
      <c r="AU35" s="25" t="e">
        <f>IF('Crisis Indicator Data'!#REF!="No Data",1,IF(#REF!&lt;&gt;"",1,0))</f>
        <v>#REF!</v>
      </c>
      <c r="AV35" s="25" t="e">
        <f>IF('Crisis Indicator Data'!#REF!="No Data",1,IF(#REF!&lt;&gt;"",1,0))</f>
        <v>#REF!</v>
      </c>
      <c r="AW35" s="25" t="e">
        <f>IF('Crisis Indicator Data'!#REF!="No Data",1,IF(#REF!&lt;&gt;"",1,0))</f>
        <v>#REF!</v>
      </c>
      <c r="AX35" s="25" t="e">
        <f>IF('Crisis Indicator Data'!#REF!="No Data",1,IF(#REF!&lt;&gt;"",1,0))</f>
        <v>#REF!</v>
      </c>
      <c r="AY35" s="25" t="e">
        <f>IF('Crisis Indicator Data'!#REF!="No Data",1,IF(#REF!&lt;&gt;"",1,0))</f>
        <v>#REF!</v>
      </c>
      <c r="AZ35" s="25" t="e">
        <f>IF('Crisis Indicator Data'!#REF!="No Data",1,IF(#REF!&lt;&gt;"",1,0))</f>
        <v>#REF!</v>
      </c>
      <c r="BA35" t="e">
        <f t="shared" si="2"/>
        <v>#REF!</v>
      </c>
      <c r="BB35" s="27" t="e">
        <f t="shared" si="3"/>
        <v>#REF!</v>
      </c>
    </row>
    <row r="36" spans="1:54" x14ac:dyDescent="0.35">
      <c r="A36" t="s">
        <v>10186</v>
      </c>
      <c r="B36" s="25" t="e">
        <f>IF('Crisis Indicator Data'!#REF!="No Data",1,IF(#REF!&lt;&gt;"",1,0))</f>
        <v>#REF!</v>
      </c>
      <c r="C36" s="25" t="e">
        <f>IF('Crisis Indicator Data'!#REF!="No Data",1,IF(#REF!&lt;&gt;"",1,0))</f>
        <v>#REF!</v>
      </c>
      <c r="D36" s="25" t="e">
        <f>IF('Crisis Indicator Data'!#REF!="No Data",1,IF(#REF!&lt;&gt;"",1,0))</f>
        <v>#REF!</v>
      </c>
      <c r="E36" s="25" t="e">
        <f>IF('Crisis Indicator Data'!#REF!="No Data",1,IF(#REF!&lt;&gt;"",1,0))</f>
        <v>#REF!</v>
      </c>
      <c r="F36" s="25" t="e">
        <f>IF('Crisis Indicator Data'!#REF!="No Data",1,IF(#REF!&lt;&gt;"",1,0))</f>
        <v>#REF!</v>
      </c>
      <c r="G36" s="25" t="e">
        <f>IF('Crisis Indicator Data'!#REF!="No Data",1,IF(#REF!&lt;&gt;"",1,0))</f>
        <v>#REF!</v>
      </c>
      <c r="H36" s="25" t="e">
        <f>IF('Crisis Indicator Data'!#REF!="No Data",1,IF(#REF!&lt;&gt;"",1,0))</f>
        <v>#REF!</v>
      </c>
      <c r="I36" s="25" t="e">
        <f>IF('Crisis Indicator Data'!#REF!="No Data",1,IF(#REF!&lt;&gt;"",1,0))</f>
        <v>#REF!</v>
      </c>
      <c r="J36" s="25" t="e">
        <f>IF('Crisis Indicator Data'!#REF!="No Data",1,IF(#REF!&lt;&gt;"",1,0))</f>
        <v>#REF!</v>
      </c>
      <c r="K36" s="25" t="e">
        <f>IF('Crisis Indicator Data'!#REF!="No Data",1,IF(#REF!&lt;&gt;"",1,0))</f>
        <v>#REF!</v>
      </c>
      <c r="L36" s="25" t="e">
        <f>IF('Crisis Indicator Data'!#REF!="No Data",1,IF(#REF!&lt;&gt;"",1,0))</f>
        <v>#REF!</v>
      </c>
      <c r="M36" s="25" t="e">
        <f>IF('Crisis Indicator Data'!#REF!="No Data",1,IF(#REF!&lt;&gt;"",1,0))</f>
        <v>#REF!</v>
      </c>
      <c r="N36" s="25" t="e">
        <f>IF('Crisis Indicator Data'!#REF!="No Data",1,IF(#REF!&lt;&gt;"",1,0))</f>
        <v>#REF!</v>
      </c>
      <c r="O36" s="25" t="e">
        <f>IF('Crisis Indicator Data'!#REF!="No Data",1,IF(#REF!&lt;&gt;"",1,0))</f>
        <v>#REF!</v>
      </c>
      <c r="P36" s="25" t="e">
        <f>IF('Crisis Indicator Data'!#REF!="No Data",1,IF(#REF!&lt;&gt;"",1,0))</f>
        <v>#REF!</v>
      </c>
      <c r="Q36" s="25" t="e">
        <f>IF('Crisis Indicator Data'!#REF!="No Data",1,IF(#REF!&lt;&gt;"",1,0))</f>
        <v>#REF!</v>
      </c>
      <c r="R36" s="25" t="e">
        <f>IF('Crisis Indicator Data'!#REF!="No Data",1,IF(#REF!&lt;&gt;"",1,0))</f>
        <v>#REF!</v>
      </c>
      <c r="S36" s="25" t="e">
        <f>IF('Crisis Indicator Data'!#REF!="No Data",1,IF(#REF!&lt;&gt;"",1,0))</f>
        <v>#REF!</v>
      </c>
      <c r="T36" s="25" t="e">
        <f>IF('Crisis Indicator Data'!#REF!="No Data",1,IF(#REF!&lt;&gt;"",1,0))</f>
        <v>#REF!</v>
      </c>
      <c r="U36" s="25" t="e">
        <f>IF('Crisis Indicator Data'!#REF!="No Data",1,IF(#REF!&lt;&gt;"",1,0))</f>
        <v>#REF!</v>
      </c>
      <c r="V36" s="25" t="e">
        <f>IF('Crisis Indicator Data'!#REF!="No Data",1,IF(#REF!&lt;&gt;"",1,0))</f>
        <v>#REF!</v>
      </c>
      <c r="W36" s="25" t="e">
        <f>IF('Crisis Indicator Data'!#REF!="No Data",1,IF(#REF!&lt;&gt;"",1,0))</f>
        <v>#REF!</v>
      </c>
      <c r="X36" s="25" t="e">
        <f>IF('Crisis Indicator Data'!#REF!="No Data",1,IF(#REF!&lt;&gt;"",1,0))</f>
        <v>#REF!</v>
      </c>
      <c r="Y36" s="25" t="e">
        <f>IF('Crisis Indicator Data'!#REF!="No Data",1,IF(#REF!&lt;&gt;"",1,0))</f>
        <v>#REF!</v>
      </c>
      <c r="Z36" s="25" t="e">
        <f>IF('Crisis Indicator Data'!#REF!="No Data",1,IF(#REF!&lt;&gt;"",1,0))</f>
        <v>#REF!</v>
      </c>
      <c r="AA36" s="25" t="e">
        <f>IF('Crisis Indicator Data'!#REF!="No Data",1,IF(#REF!&lt;&gt;"",1,0))</f>
        <v>#REF!</v>
      </c>
      <c r="AB36" s="25" t="e">
        <f>IF('Crisis Indicator Data'!#REF!="No Data",1,IF(#REF!&lt;&gt;"",1,0))</f>
        <v>#REF!</v>
      </c>
      <c r="AC36" s="25" t="e">
        <f>IF('Crisis Indicator Data'!#REF!="No Data",1,IF(#REF!&lt;&gt;"",1,0))</f>
        <v>#REF!</v>
      </c>
      <c r="AD36" s="25" t="e">
        <f>IF('Crisis Indicator Data'!#REF!="No Data",1,IF(#REF!&lt;&gt;"",1,0))</f>
        <v>#REF!</v>
      </c>
      <c r="AE36" s="25" t="e">
        <f>IF('Crisis Indicator Data'!#REF!="No Data",1,IF(#REF!&lt;&gt;"",1,0))</f>
        <v>#REF!</v>
      </c>
      <c r="AF36" s="25" t="e">
        <f>IF('Crisis Indicator Data'!#REF!="No Data",1,IF(#REF!&lt;&gt;"",1,0))</f>
        <v>#REF!</v>
      </c>
      <c r="AG36" s="25" t="e">
        <f>IF('Crisis Indicator Data'!#REF!="No Data",1,IF(#REF!&lt;&gt;"",1,0))</f>
        <v>#REF!</v>
      </c>
      <c r="AH36" s="25" t="e">
        <f>IF('Crisis Indicator Data'!#REF!="No Data",1,IF(#REF!&lt;&gt;"",1,0))</f>
        <v>#REF!</v>
      </c>
      <c r="AI36" s="25" t="e">
        <f>IF('Crisis Indicator Data'!#REF!="No Data",1,IF(#REF!&lt;&gt;"",1,0))</f>
        <v>#REF!</v>
      </c>
      <c r="AJ36" s="25" t="e">
        <f>IF('Crisis Indicator Data'!#REF!="No Data",1,IF(#REF!&lt;&gt;"",1,0))</f>
        <v>#REF!</v>
      </c>
      <c r="AK36" s="25" t="e">
        <f>IF('Crisis Indicator Data'!#REF!="No Data",1,IF(#REF!&lt;&gt;"",1,0))</f>
        <v>#REF!</v>
      </c>
      <c r="AL36" s="25" t="e">
        <f>IF('Crisis Indicator Data'!#REF!="No Data",1,IF(#REF!&lt;&gt;"",1,0))</f>
        <v>#REF!</v>
      </c>
      <c r="AM36" s="25" t="e">
        <f>IF('Crisis Indicator Data'!#REF!="No Data",1,IF(#REF!&lt;&gt;"",1,0))</f>
        <v>#REF!</v>
      </c>
      <c r="AN36" s="25" t="e">
        <f>IF('Crisis Indicator Data'!#REF!="No Data",1,IF(#REF!&lt;&gt;"",1,0))</f>
        <v>#REF!</v>
      </c>
      <c r="AO36" s="25" t="e">
        <f>IF('Crisis Indicator Data'!#REF!="No Data",1,IF(#REF!&lt;&gt;"",1,0))</f>
        <v>#REF!</v>
      </c>
      <c r="AP36" s="25" t="e">
        <f>IF('Crisis Indicator Data'!#REF!="No Data",1,IF(#REF!&lt;&gt;"",1,0))</f>
        <v>#REF!</v>
      </c>
      <c r="AQ36" s="25" t="e">
        <f>IF('Crisis Indicator Data'!#REF!="No Data",1,IF(#REF!&lt;&gt;"",1,0))</f>
        <v>#REF!</v>
      </c>
      <c r="AR36" s="25" t="e">
        <f>IF('Crisis Indicator Data'!#REF!="No Data",1,IF(#REF!&lt;&gt;"",1,0))</f>
        <v>#REF!</v>
      </c>
      <c r="AS36" s="25" t="e">
        <f>IF('Crisis Indicator Data'!#REF!="No Data",1,IF(#REF!&lt;&gt;"",1,0))</f>
        <v>#REF!</v>
      </c>
      <c r="AT36" s="25" t="e">
        <f>IF('Crisis Indicator Data'!#REF!="No Data",1,IF(#REF!&lt;&gt;"",1,0))</f>
        <v>#REF!</v>
      </c>
      <c r="AU36" s="25" t="e">
        <f>IF('Crisis Indicator Data'!#REF!="No Data",1,IF(#REF!&lt;&gt;"",1,0))</f>
        <v>#REF!</v>
      </c>
      <c r="AV36" s="25" t="e">
        <f>IF('Crisis Indicator Data'!#REF!="No Data",1,IF(#REF!&lt;&gt;"",1,0))</f>
        <v>#REF!</v>
      </c>
      <c r="AW36" s="25" t="e">
        <f>IF('Crisis Indicator Data'!#REF!="No Data",1,IF(#REF!&lt;&gt;"",1,0))</f>
        <v>#REF!</v>
      </c>
      <c r="AX36" s="25" t="e">
        <f>IF('Crisis Indicator Data'!#REF!="No Data",1,IF(#REF!&lt;&gt;"",1,0))</f>
        <v>#REF!</v>
      </c>
      <c r="AY36" s="25" t="e">
        <f>IF('Crisis Indicator Data'!#REF!="No Data",1,IF(#REF!&lt;&gt;"",1,0))</f>
        <v>#REF!</v>
      </c>
      <c r="AZ36" s="25" t="e">
        <f>IF('Crisis Indicator Data'!#REF!="No Data",1,IF(#REF!&lt;&gt;"",1,0))</f>
        <v>#REF!</v>
      </c>
      <c r="BA36" t="e">
        <f t="shared" si="2"/>
        <v>#REF!</v>
      </c>
      <c r="BB36" s="27" t="e">
        <f t="shared" si="3"/>
        <v>#REF!</v>
      </c>
    </row>
    <row r="37" spans="1:54" x14ac:dyDescent="0.35">
      <c r="A37" t="s">
        <v>10192</v>
      </c>
      <c r="B37" s="25" t="e">
        <f>IF('Crisis Indicator Data'!#REF!="No Data",1,IF(#REF!&lt;&gt;"",1,0))</f>
        <v>#REF!</v>
      </c>
      <c r="C37" s="25" t="e">
        <f>IF('Crisis Indicator Data'!#REF!="No Data",1,IF(#REF!&lt;&gt;"",1,0))</f>
        <v>#REF!</v>
      </c>
      <c r="D37" s="25" t="e">
        <f>IF('Crisis Indicator Data'!#REF!="No Data",1,IF(#REF!&lt;&gt;"",1,0))</f>
        <v>#REF!</v>
      </c>
      <c r="E37" s="25" t="e">
        <f>IF('Crisis Indicator Data'!#REF!="No Data",1,IF(#REF!&lt;&gt;"",1,0))</f>
        <v>#REF!</v>
      </c>
      <c r="F37" s="25" t="e">
        <f>IF('Crisis Indicator Data'!#REF!="No Data",1,IF(#REF!&lt;&gt;"",1,0))</f>
        <v>#REF!</v>
      </c>
      <c r="G37" s="25" t="e">
        <f>IF('Crisis Indicator Data'!#REF!="No Data",1,IF(#REF!&lt;&gt;"",1,0))</f>
        <v>#REF!</v>
      </c>
      <c r="H37" s="25" t="e">
        <f>IF('Crisis Indicator Data'!#REF!="No Data",1,IF(#REF!&lt;&gt;"",1,0))</f>
        <v>#REF!</v>
      </c>
      <c r="I37" s="25" t="e">
        <f>IF('Crisis Indicator Data'!#REF!="No Data",1,IF(#REF!&lt;&gt;"",1,0))</f>
        <v>#REF!</v>
      </c>
      <c r="J37" s="25" t="e">
        <f>IF('Crisis Indicator Data'!#REF!="No Data",1,IF(#REF!&lt;&gt;"",1,0))</f>
        <v>#REF!</v>
      </c>
      <c r="K37" s="25" t="e">
        <f>IF('Crisis Indicator Data'!#REF!="No Data",1,IF(#REF!&lt;&gt;"",1,0))</f>
        <v>#REF!</v>
      </c>
      <c r="L37" s="25" t="e">
        <f>IF('Crisis Indicator Data'!#REF!="No Data",1,IF(#REF!&lt;&gt;"",1,0))</f>
        <v>#REF!</v>
      </c>
      <c r="M37" s="25" t="e">
        <f>IF('Crisis Indicator Data'!#REF!="No Data",1,IF(#REF!&lt;&gt;"",1,0))</f>
        <v>#REF!</v>
      </c>
      <c r="N37" s="25" t="e">
        <f>IF('Crisis Indicator Data'!#REF!="No Data",1,IF(#REF!&lt;&gt;"",1,0))</f>
        <v>#REF!</v>
      </c>
      <c r="O37" s="25" t="e">
        <f>IF('Crisis Indicator Data'!#REF!="No Data",1,IF(#REF!&lt;&gt;"",1,0))</f>
        <v>#REF!</v>
      </c>
      <c r="P37" s="25" t="e">
        <f>IF('Crisis Indicator Data'!#REF!="No Data",1,IF(#REF!&lt;&gt;"",1,0))</f>
        <v>#REF!</v>
      </c>
      <c r="Q37" s="25" t="e">
        <f>IF('Crisis Indicator Data'!#REF!="No Data",1,IF(#REF!&lt;&gt;"",1,0))</f>
        <v>#REF!</v>
      </c>
      <c r="R37" s="25" t="e">
        <f>IF('Crisis Indicator Data'!#REF!="No Data",1,IF(#REF!&lt;&gt;"",1,0))</f>
        <v>#REF!</v>
      </c>
      <c r="S37" s="25" t="e">
        <f>IF('Crisis Indicator Data'!#REF!="No Data",1,IF(#REF!&lt;&gt;"",1,0))</f>
        <v>#REF!</v>
      </c>
      <c r="T37" s="25" t="e">
        <f>IF('Crisis Indicator Data'!#REF!="No Data",1,IF(#REF!&lt;&gt;"",1,0))</f>
        <v>#REF!</v>
      </c>
      <c r="U37" s="25" t="e">
        <f>IF('Crisis Indicator Data'!#REF!="No Data",1,IF(#REF!&lt;&gt;"",1,0))</f>
        <v>#REF!</v>
      </c>
      <c r="V37" s="25" t="e">
        <f>IF('Crisis Indicator Data'!#REF!="No Data",1,IF(#REF!&lt;&gt;"",1,0))</f>
        <v>#REF!</v>
      </c>
      <c r="W37" s="25" t="e">
        <f>IF('Crisis Indicator Data'!#REF!="No Data",1,IF(#REF!&lt;&gt;"",1,0))</f>
        <v>#REF!</v>
      </c>
      <c r="X37" s="25" t="e">
        <f>IF('Crisis Indicator Data'!#REF!="No Data",1,IF(#REF!&lt;&gt;"",1,0))</f>
        <v>#REF!</v>
      </c>
      <c r="Y37" s="25" t="e">
        <f>IF('Crisis Indicator Data'!#REF!="No Data",1,IF(#REF!&lt;&gt;"",1,0))</f>
        <v>#REF!</v>
      </c>
      <c r="Z37" s="25" t="e">
        <f>IF('Crisis Indicator Data'!#REF!="No Data",1,IF(#REF!&lt;&gt;"",1,0))</f>
        <v>#REF!</v>
      </c>
      <c r="AA37" s="25" t="e">
        <f>IF('Crisis Indicator Data'!#REF!="No Data",1,IF(#REF!&lt;&gt;"",1,0))</f>
        <v>#REF!</v>
      </c>
      <c r="AB37" s="25" t="e">
        <f>IF('Crisis Indicator Data'!#REF!="No Data",1,IF(#REF!&lt;&gt;"",1,0))</f>
        <v>#REF!</v>
      </c>
      <c r="AC37" s="25" t="e">
        <f>IF('Crisis Indicator Data'!#REF!="No Data",1,IF(#REF!&lt;&gt;"",1,0))</f>
        <v>#REF!</v>
      </c>
      <c r="AD37" s="25" t="e">
        <f>IF('Crisis Indicator Data'!#REF!="No Data",1,IF(#REF!&lt;&gt;"",1,0))</f>
        <v>#REF!</v>
      </c>
      <c r="AE37" s="25" t="e">
        <f>IF('Crisis Indicator Data'!#REF!="No Data",1,IF(#REF!&lt;&gt;"",1,0))</f>
        <v>#REF!</v>
      </c>
      <c r="AF37" s="25" t="e">
        <f>IF('Crisis Indicator Data'!#REF!="No Data",1,IF(#REF!&lt;&gt;"",1,0))</f>
        <v>#REF!</v>
      </c>
      <c r="AG37" s="25" t="e">
        <f>IF('Crisis Indicator Data'!#REF!="No Data",1,IF(#REF!&lt;&gt;"",1,0))</f>
        <v>#REF!</v>
      </c>
      <c r="AH37" s="25" t="e">
        <f>IF('Crisis Indicator Data'!#REF!="No Data",1,IF(#REF!&lt;&gt;"",1,0))</f>
        <v>#REF!</v>
      </c>
      <c r="AI37" s="25" t="e">
        <f>IF('Crisis Indicator Data'!#REF!="No Data",1,IF(#REF!&lt;&gt;"",1,0))</f>
        <v>#REF!</v>
      </c>
      <c r="AJ37" s="25" t="e">
        <f>IF('Crisis Indicator Data'!#REF!="No Data",1,IF(#REF!&lt;&gt;"",1,0))</f>
        <v>#REF!</v>
      </c>
      <c r="AK37" s="25" t="e">
        <f>IF('Crisis Indicator Data'!#REF!="No Data",1,IF(#REF!&lt;&gt;"",1,0))</f>
        <v>#REF!</v>
      </c>
      <c r="AL37" s="25" t="e">
        <f>IF('Crisis Indicator Data'!#REF!="No Data",1,IF(#REF!&lt;&gt;"",1,0))</f>
        <v>#REF!</v>
      </c>
      <c r="AM37" s="25" t="e">
        <f>IF('Crisis Indicator Data'!#REF!="No Data",1,IF(#REF!&lt;&gt;"",1,0))</f>
        <v>#REF!</v>
      </c>
      <c r="AN37" s="25" t="e">
        <f>IF('Crisis Indicator Data'!#REF!="No Data",1,IF(#REF!&lt;&gt;"",1,0))</f>
        <v>#REF!</v>
      </c>
      <c r="AO37" s="25" t="e">
        <f>IF('Crisis Indicator Data'!#REF!="No Data",1,IF(#REF!&lt;&gt;"",1,0))</f>
        <v>#REF!</v>
      </c>
      <c r="AP37" s="25" t="e">
        <f>IF('Crisis Indicator Data'!#REF!="No Data",1,IF(#REF!&lt;&gt;"",1,0))</f>
        <v>#REF!</v>
      </c>
      <c r="AQ37" s="25" t="e">
        <f>IF('Crisis Indicator Data'!#REF!="No Data",1,IF(#REF!&lt;&gt;"",1,0))</f>
        <v>#REF!</v>
      </c>
      <c r="AR37" s="25" t="e">
        <f>IF('Crisis Indicator Data'!#REF!="No Data",1,IF(#REF!&lt;&gt;"",1,0))</f>
        <v>#REF!</v>
      </c>
      <c r="AS37" s="25" t="e">
        <f>IF('Crisis Indicator Data'!#REF!="No Data",1,IF(#REF!&lt;&gt;"",1,0))</f>
        <v>#REF!</v>
      </c>
      <c r="AT37" s="25" t="e">
        <f>IF('Crisis Indicator Data'!#REF!="No Data",1,IF(#REF!&lt;&gt;"",1,0))</f>
        <v>#REF!</v>
      </c>
      <c r="AU37" s="25" t="e">
        <f>IF('Crisis Indicator Data'!#REF!="No Data",1,IF(#REF!&lt;&gt;"",1,0))</f>
        <v>#REF!</v>
      </c>
      <c r="AV37" s="25" t="e">
        <f>IF('Crisis Indicator Data'!#REF!="No Data",1,IF(#REF!&lt;&gt;"",1,0))</f>
        <v>#REF!</v>
      </c>
      <c r="AW37" s="25" t="e">
        <f>IF('Crisis Indicator Data'!#REF!="No Data",1,IF(#REF!&lt;&gt;"",1,0))</f>
        <v>#REF!</v>
      </c>
      <c r="AX37" s="25" t="e">
        <f>IF('Crisis Indicator Data'!#REF!="No Data",1,IF(#REF!&lt;&gt;"",1,0))</f>
        <v>#REF!</v>
      </c>
      <c r="AY37" s="25" t="e">
        <f>IF('Crisis Indicator Data'!#REF!="No Data",1,IF(#REF!&lt;&gt;"",1,0))</f>
        <v>#REF!</v>
      </c>
      <c r="AZ37" s="25" t="e">
        <f>IF('Crisis Indicator Data'!#REF!="No Data",1,IF(#REF!&lt;&gt;"",1,0))</f>
        <v>#REF!</v>
      </c>
      <c r="BA37" t="e">
        <f t="shared" si="2"/>
        <v>#REF!</v>
      </c>
      <c r="BB37" s="27" t="e">
        <f t="shared" si="3"/>
        <v>#REF!</v>
      </c>
    </row>
    <row r="38" spans="1:54" x14ac:dyDescent="0.35">
      <c r="A38" t="s">
        <v>10194</v>
      </c>
      <c r="B38" s="25" t="e">
        <f>IF('Crisis Indicator Data'!#REF!="No Data",1,IF(#REF!&lt;&gt;"",1,0))</f>
        <v>#REF!</v>
      </c>
      <c r="C38" s="25" t="e">
        <f>IF('Crisis Indicator Data'!#REF!="No Data",1,IF(#REF!&lt;&gt;"",1,0))</f>
        <v>#REF!</v>
      </c>
      <c r="D38" s="25" t="e">
        <f>IF('Crisis Indicator Data'!#REF!="No Data",1,IF(#REF!&lt;&gt;"",1,0))</f>
        <v>#REF!</v>
      </c>
      <c r="E38" s="25" t="e">
        <f>IF('Crisis Indicator Data'!#REF!="No Data",1,IF(#REF!&lt;&gt;"",1,0))</f>
        <v>#REF!</v>
      </c>
      <c r="F38" s="25" t="e">
        <f>IF('Crisis Indicator Data'!#REF!="No Data",1,IF(#REF!&lt;&gt;"",1,0))</f>
        <v>#REF!</v>
      </c>
      <c r="G38" s="25" t="e">
        <f>IF('Crisis Indicator Data'!#REF!="No Data",1,IF(#REF!&lt;&gt;"",1,0))</f>
        <v>#REF!</v>
      </c>
      <c r="H38" s="25" t="e">
        <f>IF('Crisis Indicator Data'!#REF!="No Data",1,IF(#REF!&lt;&gt;"",1,0))</f>
        <v>#REF!</v>
      </c>
      <c r="I38" s="25" t="e">
        <f>IF('Crisis Indicator Data'!#REF!="No Data",1,IF(#REF!&lt;&gt;"",1,0))</f>
        <v>#REF!</v>
      </c>
      <c r="J38" s="25" t="e">
        <f>IF('Crisis Indicator Data'!#REF!="No Data",1,IF(#REF!&lt;&gt;"",1,0))</f>
        <v>#REF!</v>
      </c>
      <c r="K38" s="25" t="e">
        <f>IF('Crisis Indicator Data'!#REF!="No Data",1,IF(#REF!&lt;&gt;"",1,0))</f>
        <v>#REF!</v>
      </c>
      <c r="L38" s="25" t="e">
        <f>IF('Crisis Indicator Data'!#REF!="No Data",1,IF(#REF!&lt;&gt;"",1,0))</f>
        <v>#REF!</v>
      </c>
      <c r="M38" s="25" t="e">
        <f>IF('Crisis Indicator Data'!#REF!="No Data",1,IF(#REF!&lt;&gt;"",1,0))</f>
        <v>#REF!</v>
      </c>
      <c r="N38" s="25" t="e">
        <f>IF('Crisis Indicator Data'!#REF!="No Data",1,IF(#REF!&lt;&gt;"",1,0))</f>
        <v>#REF!</v>
      </c>
      <c r="O38" s="25" t="e">
        <f>IF('Crisis Indicator Data'!#REF!="No Data",1,IF(#REF!&lt;&gt;"",1,0))</f>
        <v>#REF!</v>
      </c>
      <c r="P38" s="25" t="e">
        <f>IF('Crisis Indicator Data'!#REF!="No Data",1,IF(#REF!&lt;&gt;"",1,0))</f>
        <v>#REF!</v>
      </c>
      <c r="Q38" s="25" t="e">
        <f>IF('Crisis Indicator Data'!#REF!="No Data",1,IF(#REF!&lt;&gt;"",1,0))</f>
        <v>#REF!</v>
      </c>
      <c r="R38" s="25" t="e">
        <f>IF('Crisis Indicator Data'!#REF!="No Data",1,IF(#REF!&lt;&gt;"",1,0))</f>
        <v>#REF!</v>
      </c>
      <c r="S38" s="25" t="e">
        <f>IF('Crisis Indicator Data'!#REF!="No Data",1,IF(#REF!&lt;&gt;"",1,0))</f>
        <v>#REF!</v>
      </c>
      <c r="T38" s="25" t="e">
        <f>IF('Crisis Indicator Data'!#REF!="No Data",1,IF(#REF!&lt;&gt;"",1,0))</f>
        <v>#REF!</v>
      </c>
      <c r="U38" s="25" t="e">
        <f>IF('Crisis Indicator Data'!#REF!="No Data",1,IF(#REF!&lt;&gt;"",1,0))</f>
        <v>#REF!</v>
      </c>
      <c r="V38" s="25" t="e">
        <f>IF('Crisis Indicator Data'!#REF!="No Data",1,IF(#REF!&lt;&gt;"",1,0))</f>
        <v>#REF!</v>
      </c>
      <c r="W38" s="25" t="e">
        <f>IF('Crisis Indicator Data'!#REF!="No Data",1,IF(#REF!&lt;&gt;"",1,0))</f>
        <v>#REF!</v>
      </c>
      <c r="X38" s="25" t="e">
        <f>IF('Crisis Indicator Data'!#REF!="No Data",1,IF(#REF!&lt;&gt;"",1,0))</f>
        <v>#REF!</v>
      </c>
      <c r="Y38" s="25" t="e">
        <f>IF('Crisis Indicator Data'!#REF!="No Data",1,IF(#REF!&lt;&gt;"",1,0))</f>
        <v>#REF!</v>
      </c>
      <c r="Z38" s="25" t="e">
        <f>IF('Crisis Indicator Data'!#REF!="No Data",1,IF(#REF!&lt;&gt;"",1,0))</f>
        <v>#REF!</v>
      </c>
      <c r="AA38" s="25" t="e">
        <f>IF('Crisis Indicator Data'!#REF!="No Data",1,IF(#REF!&lt;&gt;"",1,0))</f>
        <v>#REF!</v>
      </c>
      <c r="AB38" s="25" t="e">
        <f>IF('Crisis Indicator Data'!#REF!="No Data",1,IF(#REF!&lt;&gt;"",1,0))</f>
        <v>#REF!</v>
      </c>
      <c r="AC38" s="25" t="e">
        <f>IF('Crisis Indicator Data'!#REF!="No Data",1,IF(#REF!&lt;&gt;"",1,0))</f>
        <v>#REF!</v>
      </c>
      <c r="AD38" s="25" t="e">
        <f>IF('Crisis Indicator Data'!#REF!="No Data",1,IF(#REF!&lt;&gt;"",1,0))</f>
        <v>#REF!</v>
      </c>
      <c r="AE38" s="25" t="e">
        <f>IF('Crisis Indicator Data'!#REF!="No Data",1,IF(#REF!&lt;&gt;"",1,0))</f>
        <v>#REF!</v>
      </c>
      <c r="AF38" s="25" t="e">
        <f>IF('Crisis Indicator Data'!#REF!="No Data",1,IF(#REF!&lt;&gt;"",1,0))</f>
        <v>#REF!</v>
      </c>
      <c r="AG38" s="25" t="e">
        <f>IF('Crisis Indicator Data'!#REF!="No Data",1,IF(#REF!&lt;&gt;"",1,0))</f>
        <v>#REF!</v>
      </c>
      <c r="AH38" s="25" t="e">
        <f>IF('Crisis Indicator Data'!#REF!="No Data",1,IF(#REF!&lt;&gt;"",1,0))</f>
        <v>#REF!</v>
      </c>
      <c r="AI38" s="25" t="e">
        <f>IF('Crisis Indicator Data'!#REF!="No Data",1,IF(#REF!&lt;&gt;"",1,0))</f>
        <v>#REF!</v>
      </c>
      <c r="AJ38" s="25" t="e">
        <f>IF('Crisis Indicator Data'!#REF!="No Data",1,IF(#REF!&lt;&gt;"",1,0))</f>
        <v>#REF!</v>
      </c>
      <c r="AK38" s="25" t="e">
        <f>IF('Crisis Indicator Data'!#REF!="No Data",1,IF(#REF!&lt;&gt;"",1,0))</f>
        <v>#REF!</v>
      </c>
      <c r="AL38" s="25" t="e">
        <f>IF('Crisis Indicator Data'!#REF!="No Data",1,IF(#REF!&lt;&gt;"",1,0))</f>
        <v>#REF!</v>
      </c>
      <c r="AM38" s="25" t="e">
        <f>IF('Crisis Indicator Data'!#REF!="No Data",1,IF(#REF!&lt;&gt;"",1,0))</f>
        <v>#REF!</v>
      </c>
      <c r="AN38" s="25" t="e">
        <f>IF('Crisis Indicator Data'!#REF!="No Data",1,IF(#REF!&lt;&gt;"",1,0))</f>
        <v>#REF!</v>
      </c>
      <c r="AO38" s="25" t="e">
        <f>IF('Crisis Indicator Data'!#REF!="No Data",1,IF(#REF!&lt;&gt;"",1,0))</f>
        <v>#REF!</v>
      </c>
      <c r="AP38" s="25" t="e">
        <f>IF('Crisis Indicator Data'!#REF!="No Data",1,IF(#REF!&lt;&gt;"",1,0))</f>
        <v>#REF!</v>
      </c>
      <c r="AQ38" s="25" t="e">
        <f>IF('Crisis Indicator Data'!#REF!="No Data",1,IF(#REF!&lt;&gt;"",1,0))</f>
        <v>#REF!</v>
      </c>
      <c r="AR38" s="25" t="e">
        <f>IF('Crisis Indicator Data'!#REF!="No Data",1,IF(#REF!&lt;&gt;"",1,0))</f>
        <v>#REF!</v>
      </c>
      <c r="AS38" s="25" t="e">
        <f>IF('Crisis Indicator Data'!#REF!="No Data",1,IF(#REF!&lt;&gt;"",1,0))</f>
        <v>#REF!</v>
      </c>
      <c r="AT38" s="25" t="e">
        <f>IF('Crisis Indicator Data'!#REF!="No Data",1,IF(#REF!&lt;&gt;"",1,0))</f>
        <v>#REF!</v>
      </c>
      <c r="AU38" s="25" t="e">
        <f>IF('Crisis Indicator Data'!#REF!="No Data",1,IF(#REF!&lt;&gt;"",1,0))</f>
        <v>#REF!</v>
      </c>
      <c r="AV38" s="25" t="e">
        <f>IF('Crisis Indicator Data'!#REF!="No Data",1,IF(#REF!&lt;&gt;"",1,0))</f>
        <v>#REF!</v>
      </c>
      <c r="AW38" s="25" t="e">
        <f>IF('Crisis Indicator Data'!#REF!="No Data",1,IF(#REF!&lt;&gt;"",1,0))</f>
        <v>#REF!</v>
      </c>
      <c r="AX38" s="25" t="e">
        <f>IF('Crisis Indicator Data'!#REF!="No Data",1,IF(#REF!&lt;&gt;"",1,0))</f>
        <v>#REF!</v>
      </c>
      <c r="AY38" s="25" t="e">
        <f>IF('Crisis Indicator Data'!#REF!="No Data",1,IF(#REF!&lt;&gt;"",1,0))</f>
        <v>#REF!</v>
      </c>
      <c r="AZ38" s="25" t="e">
        <f>IF('Crisis Indicator Data'!#REF!="No Data",1,IF(#REF!&lt;&gt;"",1,0))</f>
        <v>#REF!</v>
      </c>
      <c r="BA38" t="e">
        <f t="shared" si="2"/>
        <v>#REF!</v>
      </c>
      <c r="BB38" s="27" t="e">
        <f t="shared" si="3"/>
        <v>#REF!</v>
      </c>
    </row>
    <row r="39" spans="1:54" x14ac:dyDescent="0.35">
      <c r="A39" t="s">
        <v>10191</v>
      </c>
      <c r="B39" s="25" t="e">
        <f>IF('Crisis Indicator Data'!#REF!="No Data",1,IF(#REF!&lt;&gt;"",1,0))</f>
        <v>#REF!</v>
      </c>
      <c r="C39" s="25" t="e">
        <f>IF('Crisis Indicator Data'!#REF!="No Data",1,IF(#REF!&lt;&gt;"",1,0))</f>
        <v>#REF!</v>
      </c>
      <c r="D39" s="25" t="e">
        <f>IF('Crisis Indicator Data'!#REF!="No Data",1,IF(#REF!&lt;&gt;"",1,0))</f>
        <v>#REF!</v>
      </c>
      <c r="E39" s="25" t="e">
        <f>IF('Crisis Indicator Data'!#REF!="No Data",1,IF(#REF!&lt;&gt;"",1,0))</f>
        <v>#REF!</v>
      </c>
      <c r="F39" s="25" t="e">
        <f>IF('Crisis Indicator Data'!#REF!="No Data",1,IF(#REF!&lt;&gt;"",1,0))</f>
        <v>#REF!</v>
      </c>
      <c r="G39" s="25" t="e">
        <f>IF('Crisis Indicator Data'!#REF!="No Data",1,IF(#REF!&lt;&gt;"",1,0))</f>
        <v>#REF!</v>
      </c>
      <c r="H39" s="25" t="e">
        <f>IF('Crisis Indicator Data'!#REF!="No Data",1,IF(#REF!&lt;&gt;"",1,0))</f>
        <v>#REF!</v>
      </c>
      <c r="I39" s="25" t="e">
        <f>IF('Crisis Indicator Data'!#REF!="No Data",1,IF(#REF!&lt;&gt;"",1,0))</f>
        <v>#REF!</v>
      </c>
      <c r="J39" s="25" t="e">
        <f>IF('Crisis Indicator Data'!#REF!="No Data",1,IF(#REF!&lt;&gt;"",1,0))</f>
        <v>#REF!</v>
      </c>
      <c r="K39" s="25" t="e">
        <f>IF('Crisis Indicator Data'!#REF!="No Data",1,IF(#REF!&lt;&gt;"",1,0))</f>
        <v>#REF!</v>
      </c>
      <c r="L39" s="25" t="e">
        <f>IF('Crisis Indicator Data'!#REF!="No Data",1,IF(#REF!&lt;&gt;"",1,0))</f>
        <v>#REF!</v>
      </c>
      <c r="M39" s="25" t="e">
        <f>IF('Crisis Indicator Data'!#REF!="No Data",1,IF(#REF!&lt;&gt;"",1,0))</f>
        <v>#REF!</v>
      </c>
      <c r="N39" s="25" t="e">
        <f>IF('Crisis Indicator Data'!#REF!="No Data",1,IF(#REF!&lt;&gt;"",1,0))</f>
        <v>#REF!</v>
      </c>
      <c r="O39" s="25" t="e">
        <f>IF('Crisis Indicator Data'!#REF!="No Data",1,IF(#REF!&lt;&gt;"",1,0))</f>
        <v>#REF!</v>
      </c>
      <c r="P39" s="25" t="e">
        <f>IF('Crisis Indicator Data'!#REF!="No Data",1,IF(#REF!&lt;&gt;"",1,0))</f>
        <v>#REF!</v>
      </c>
      <c r="Q39" s="25" t="e">
        <f>IF('Crisis Indicator Data'!#REF!="No Data",1,IF(#REF!&lt;&gt;"",1,0))</f>
        <v>#REF!</v>
      </c>
      <c r="R39" s="25" t="e">
        <f>IF('Crisis Indicator Data'!#REF!="No Data",1,IF(#REF!&lt;&gt;"",1,0))</f>
        <v>#REF!</v>
      </c>
      <c r="S39" s="25" t="e">
        <f>IF('Crisis Indicator Data'!#REF!="No Data",1,IF(#REF!&lt;&gt;"",1,0))</f>
        <v>#REF!</v>
      </c>
      <c r="T39" s="25" t="e">
        <f>IF('Crisis Indicator Data'!#REF!="No Data",1,IF(#REF!&lt;&gt;"",1,0))</f>
        <v>#REF!</v>
      </c>
      <c r="U39" s="25" t="e">
        <f>IF('Crisis Indicator Data'!#REF!="No Data",1,IF(#REF!&lt;&gt;"",1,0))</f>
        <v>#REF!</v>
      </c>
      <c r="V39" s="25" t="e">
        <f>IF('Crisis Indicator Data'!#REF!="No Data",1,IF(#REF!&lt;&gt;"",1,0))</f>
        <v>#REF!</v>
      </c>
      <c r="W39" s="25" t="e">
        <f>IF('Crisis Indicator Data'!#REF!="No Data",1,IF(#REF!&lt;&gt;"",1,0))</f>
        <v>#REF!</v>
      </c>
      <c r="X39" s="25" t="e">
        <f>IF('Crisis Indicator Data'!#REF!="No Data",1,IF(#REF!&lt;&gt;"",1,0))</f>
        <v>#REF!</v>
      </c>
      <c r="Y39" s="25" t="e">
        <f>IF('Crisis Indicator Data'!#REF!="No Data",1,IF(#REF!&lt;&gt;"",1,0))</f>
        <v>#REF!</v>
      </c>
      <c r="Z39" s="25" t="e">
        <f>IF('Crisis Indicator Data'!#REF!="No Data",1,IF(#REF!&lt;&gt;"",1,0))</f>
        <v>#REF!</v>
      </c>
      <c r="AA39" s="25" t="e">
        <f>IF('Crisis Indicator Data'!#REF!="No Data",1,IF(#REF!&lt;&gt;"",1,0))</f>
        <v>#REF!</v>
      </c>
      <c r="AB39" s="25" t="e">
        <f>IF('Crisis Indicator Data'!#REF!="No Data",1,IF(#REF!&lt;&gt;"",1,0))</f>
        <v>#REF!</v>
      </c>
      <c r="AC39" s="25" t="e">
        <f>IF('Crisis Indicator Data'!#REF!="No Data",1,IF(#REF!&lt;&gt;"",1,0))</f>
        <v>#REF!</v>
      </c>
      <c r="AD39" s="25" t="e">
        <f>IF('Crisis Indicator Data'!#REF!="No Data",1,IF(#REF!&lt;&gt;"",1,0))</f>
        <v>#REF!</v>
      </c>
      <c r="AE39" s="25" t="e">
        <f>IF('Crisis Indicator Data'!#REF!="No Data",1,IF(#REF!&lt;&gt;"",1,0))</f>
        <v>#REF!</v>
      </c>
      <c r="AF39" s="25" t="e">
        <f>IF('Crisis Indicator Data'!#REF!="No Data",1,IF(#REF!&lt;&gt;"",1,0))</f>
        <v>#REF!</v>
      </c>
      <c r="AG39" s="25" t="e">
        <f>IF('Crisis Indicator Data'!#REF!="No Data",1,IF(#REF!&lt;&gt;"",1,0))</f>
        <v>#REF!</v>
      </c>
      <c r="AH39" s="25" t="e">
        <f>IF('Crisis Indicator Data'!#REF!="No Data",1,IF(#REF!&lt;&gt;"",1,0))</f>
        <v>#REF!</v>
      </c>
      <c r="AI39" s="25" t="e">
        <f>IF('Crisis Indicator Data'!#REF!="No Data",1,IF(#REF!&lt;&gt;"",1,0))</f>
        <v>#REF!</v>
      </c>
      <c r="AJ39" s="25" t="e">
        <f>IF('Crisis Indicator Data'!#REF!="No Data",1,IF(#REF!&lt;&gt;"",1,0))</f>
        <v>#REF!</v>
      </c>
      <c r="AK39" s="25" t="e">
        <f>IF('Crisis Indicator Data'!#REF!="No Data",1,IF(#REF!&lt;&gt;"",1,0))</f>
        <v>#REF!</v>
      </c>
      <c r="AL39" s="25" t="e">
        <f>IF('Crisis Indicator Data'!#REF!="No Data",1,IF(#REF!&lt;&gt;"",1,0))</f>
        <v>#REF!</v>
      </c>
      <c r="AM39" s="25" t="e">
        <f>IF('Crisis Indicator Data'!#REF!="No Data",1,IF(#REF!&lt;&gt;"",1,0))</f>
        <v>#REF!</v>
      </c>
      <c r="AN39" s="25" t="e">
        <f>IF('Crisis Indicator Data'!#REF!="No Data",1,IF(#REF!&lt;&gt;"",1,0))</f>
        <v>#REF!</v>
      </c>
      <c r="AO39" s="25" t="e">
        <f>IF('Crisis Indicator Data'!#REF!="No Data",1,IF(#REF!&lt;&gt;"",1,0))</f>
        <v>#REF!</v>
      </c>
      <c r="AP39" s="25" t="e">
        <f>IF('Crisis Indicator Data'!#REF!="No Data",1,IF(#REF!&lt;&gt;"",1,0))</f>
        <v>#REF!</v>
      </c>
      <c r="AQ39" s="25" t="e">
        <f>IF('Crisis Indicator Data'!#REF!="No Data",1,IF(#REF!&lt;&gt;"",1,0))</f>
        <v>#REF!</v>
      </c>
      <c r="AR39" s="25" t="e">
        <f>IF('Crisis Indicator Data'!#REF!="No Data",1,IF(#REF!&lt;&gt;"",1,0))</f>
        <v>#REF!</v>
      </c>
      <c r="AS39" s="25" t="e">
        <f>IF('Crisis Indicator Data'!#REF!="No Data",1,IF(#REF!&lt;&gt;"",1,0))</f>
        <v>#REF!</v>
      </c>
      <c r="AT39" s="25" t="e">
        <f>IF('Crisis Indicator Data'!#REF!="No Data",1,IF(#REF!&lt;&gt;"",1,0))</f>
        <v>#REF!</v>
      </c>
      <c r="AU39" s="25" t="e">
        <f>IF('Crisis Indicator Data'!#REF!="No Data",1,IF(#REF!&lt;&gt;"",1,0))</f>
        <v>#REF!</v>
      </c>
      <c r="AV39" s="25" t="e">
        <f>IF('Crisis Indicator Data'!#REF!="No Data",1,IF(#REF!&lt;&gt;"",1,0))</f>
        <v>#REF!</v>
      </c>
      <c r="AW39" s="25" t="e">
        <f>IF('Crisis Indicator Data'!#REF!="No Data",1,IF(#REF!&lt;&gt;"",1,0))</f>
        <v>#REF!</v>
      </c>
      <c r="AX39" s="25" t="e">
        <f>IF('Crisis Indicator Data'!#REF!="No Data",1,IF(#REF!&lt;&gt;"",1,0))</f>
        <v>#REF!</v>
      </c>
      <c r="AY39" s="25" t="e">
        <f>IF('Crisis Indicator Data'!#REF!="No Data",1,IF(#REF!&lt;&gt;"",1,0))</f>
        <v>#REF!</v>
      </c>
      <c r="AZ39" s="25" t="e">
        <f>IF('Crisis Indicator Data'!#REF!="No Data",1,IF(#REF!&lt;&gt;"",1,0))</f>
        <v>#REF!</v>
      </c>
      <c r="BA39" t="e">
        <f t="shared" si="2"/>
        <v>#REF!</v>
      </c>
      <c r="BB39" s="27" t="e">
        <f t="shared" si="3"/>
        <v>#REF!</v>
      </c>
    </row>
    <row r="40" spans="1:54" x14ac:dyDescent="0.35">
      <c r="A40" t="s">
        <v>10190</v>
      </c>
      <c r="B40" s="25" t="e">
        <f>IF('Crisis Indicator Data'!#REF!="No Data",1,IF(#REF!&lt;&gt;"",1,0))</f>
        <v>#REF!</v>
      </c>
      <c r="C40" s="25" t="e">
        <f>IF('Crisis Indicator Data'!#REF!="No Data",1,IF(#REF!&lt;&gt;"",1,0))</f>
        <v>#REF!</v>
      </c>
      <c r="D40" s="25" t="e">
        <f>IF('Crisis Indicator Data'!#REF!="No Data",1,IF(#REF!&lt;&gt;"",1,0))</f>
        <v>#REF!</v>
      </c>
      <c r="E40" s="25" t="e">
        <f>IF('Crisis Indicator Data'!#REF!="No Data",1,IF(#REF!&lt;&gt;"",1,0))</f>
        <v>#REF!</v>
      </c>
      <c r="F40" s="25" t="e">
        <f>IF('Crisis Indicator Data'!#REF!="No Data",1,IF(#REF!&lt;&gt;"",1,0))</f>
        <v>#REF!</v>
      </c>
      <c r="G40" s="25" t="e">
        <f>IF('Crisis Indicator Data'!#REF!="No Data",1,IF(#REF!&lt;&gt;"",1,0))</f>
        <v>#REF!</v>
      </c>
      <c r="H40" s="25" t="e">
        <f>IF('Crisis Indicator Data'!#REF!="No Data",1,IF(#REF!&lt;&gt;"",1,0))</f>
        <v>#REF!</v>
      </c>
      <c r="I40" s="25" t="e">
        <f>IF('Crisis Indicator Data'!#REF!="No Data",1,IF(#REF!&lt;&gt;"",1,0))</f>
        <v>#REF!</v>
      </c>
      <c r="J40" s="25" t="e">
        <f>IF('Crisis Indicator Data'!#REF!="No Data",1,IF(#REF!&lt;&gt;"",1,0))</f>
        <v>#REF!</v>
      </c>
      <c r="K40" s="25" t="e">
        <f>IF('Crisis Indicator Data'!#REF!="No Data",1,IF(#REF!&lt;&gt;"",1,0))</f>
        <v>#REF!</v>
      </c>
      <c r="L40" s="25" t="e">
        <f>IF('Crisis Indicator Data'!#REF!="No Data",1,IF(#REF!&lt;&gt;"",1,0))</f>
        <v>#REF!</v>
      </c>
      <c r="M40" s="25" t="e">
        <f>IF('Crisis Indicator Data'!#REF!="No Data",1,IF(#REF!&lt;&gt;"",1,0))</f>
        <v>#REF!</v>
      </c>
      <c r="N40" s="25" t="e">
        <f>IF('Crisis Indicator Data'!#REF!="No Data",1,IF(#REF!&lt;&gt;"",1,0))</f>
        <v>#REF!</v>
      </c>
      <c r="O40" s="25" t="e">
        <f>IF('Crisis Indicator Data'!#REF!="No Data",1,IF(#REF!&lt;&gt;"",1,0))</f>
        <v>#REF!</v>
      </c>
      <c r="P40" s="25" t="e">
        <f>IF('Crisis Indicator Data'!#REF!="No Data",1,IF(#REF!&lt;&gt;"",1,0))</f>
        <v>#REF!</v>
      </c>
      <c r="Q40" s="25" t="e">
        <f>IF('Crisis Indicator Data'!#REF!="No Data",1,IF(#REF!&lt;&gt;"",1,0))</f>
        <v>#REF!</v>
      </c>
      <c r="R40" s="25" t="e">
        <f>IF('Crisis Indicator Data'!#REF!="No Data",1,IF(#REF!&lt;&gt;"",1,0))</f>
        <v>#REF!</v>
      </c>
      <c r="S40" s="25" t="e">
        <f>IF('Crisis Indicator Data'!#REF!="No Data",1,IF(#REF!&lt;&gt;"",1,0))</f>
        <v>#REF!</v>
      </c>
      <c r="T40" s="25" t="e">
        <f>IF('Crisis Indicator Data'!#REF!="No Data",1,IF(#REF!&lt;&gt;"",1,0))</f>
        <v>#REF!</v>
      </c>
      <c r="U40" s="25" t="e">
        <f>IF('Crisis Indicator Data'!#REF!="No Data",1,IF(#REF!&lt;&gt;"",1,0))</f>
        <v>#REF!</v>
      </c>
      <c r="V40" s="25" t="e">
        <f>IF('Crisis Indicator Data'!#REF!="No Data",1,IF(#REF!&lt;&gt;"",1,0))</f>
        <v>#REF!</v>
      </c>
      <c r="W40" s="25" t="e">
        <f>IF('Crisis Indicator Data'!#REF!="No Data",1,IF(#REF!&lt;&gt;"",1,0))</f>
        <v>#REF!</v>
      </c>
      <c r="X40" s="25" t="e">
        <f>IF('Crisis Indicator Data'!#REF!="No Data",1,IF(#REF!&lt;&gt;"",1,0))</f>
        <v>#REF!</v>
      </c>
      <c r="Y40" s="25" t="e">
        <f>IF('Crisis Indicator Data'!#REF!="No Data",1,IF(#REF!&lt;&gt;"",1,0))</f>
        <v>#REF!</v>
      </c>
      <c r="Z40" s="25" t="e">
        <f>IF('Crisis Indicator Data'!#REF!="No Data",1,IF(#REF!&lt;&gt;"",1,0))</f>
        <v>#REF!</v>
      </c>
      <c r="AA40" s="25" t="e">
        <f>IF('Crisis Indicator Data'!#REF!="No Data",1,IF(#REF!&lt;&gt;"",1,0))</f>
        <v>#REF!</v>
      </c>
      <c r="AB40" s="25" t="e">
        <f>IF('Crisis Indicator Data'!#REF!="No Data",1,IF(#REF!&lt;&gt;"",1,0))</f>
        <v>#REF!</v>
      </c>
      <c r="AC40" s="25" t="e">
        <f>IF('Crisis Indicator Data'!#REF!="No Data",1,IF(#REF!&lt;&gt;"",1,0))</f>
        <v>#REF!</v>
      </c>
      <c r="AD40" s="25" t="e">
        <f>IF('Crisis Indicator Data'!#REF!="No Data",1,IF(#REF!&lt;&gt;"",1,0))</f>
        <v>#REF!</v>
      </c>
      <c r="AE40" s="25" t="e">
        <f>IF('Crisis Indicator Data'!#REF!="No Data",1,IF(#REF!&lt;&gt;"",1,0))</f>
        <v>#REF!</v>
      </c>
      <c r="AF40" s="25" t="e">
        <f>IF('Crisis Indicator Data'!#REF!="No Data",1,IF(#REF!&lt;&gt;"",1,0))</f>
        <v>#REF!</v>
      </c>
      <c r="AG40" s="25" t="e">
        <f>IF('Crisis Indicator Data'!#REF!="No Data",1,IF(#REF!&lt;&gt;"",1,0))</f>
        <v>#REF!</v>
      </c>
      <c r="AH40" s="25" t="e">
        <f>IF('Crisis Indicator Data'!#REF!="No Data",1,IF(#REF!&lt;&gt;"",1,0))</f>
        <v>#REF!</v>
      </c>
      <c r="AI40" s="25" t="e">
        <f>IF('Crisis Indicator Data'!#REF!="No Data",1,IF(#REF!&lt;&gt;"",1,0))</f>
        <v>#REF!</v>
      </c>
      <c r="AJ40" s="25" t="e">
        <f>IF('Crisis Indicator Data'!#REF!="No Data",1,IF(#REF!&lt;&gt;"",1,0))</f>
        <v>#REF!</v>
      </c>
      <c r="AK40" s="25" t="e">
        <f>IF('Crisis Indicator Data'!#REF!="No Data",1,IF(#REF!&lt;&gt;"",1,0))</f>
        <v>#REF!</v>
      </c>
      <c r="AL40" s="25" t="e">
        <f>IF('Crisis Indicator Data'!#REF!="No Data",1,IF(#REF!&lt;&gt;"",1,0))</f>
        <v>#REF!</v>
      </c>
      <c r="AM40" s="25" t="e">
        <f>IF('Crisis Indicator Data'!#REF!="No Data",1,IF(#REF!&lt;&gt;"",1,0))</f>
        <v>#REF!</v>
      </c>
      <c r="AN40" s="25" t="e">
        <f>IF('Crisis Indicator Data'!#REF!="No Data",1,IF(#REF!&lt;&gt;"",1,0))</f>
        <v>#REF!</v>
      </c>
      <c r="AO40" s="25" t="e">
        <f>IF('Crisis Indicator Data'!#REF!="No Data",1,IF(#REF!&lt;&gt;"",1,0))</f>
        <v>#REF!</v>
      </c>
      <c r="AP40" s="25" t="e">
        <f>IF('Crisis Indicator Data'!#REF!="No Data",1,IF(#REF!&lt;&gt;"",1,0))</f>
        <v>#REF!</v>
      </c>
      <c r="AQ40" s="25" t="e">
        <f>IF('Crisis Indicator Data'!#REF!="No Data",1,IF(#REF!&lt;&gt;"",1,0))</f>
        <v>#REF!</v>
      </c>
      <c r="AR40" s="25" t="e">
        <f>IF('Crisis Indicator Data'!#REF!="No Data",1,IF(#REF!&lt;&gt;"",1,0))</f>
        <v>#REF!</v>
      </c>
      <c r="AS40" s="25" t="e">
        <f>IF('Crisis Indicator Data'!#REF!="No Data",1,IF(#REF!&lt;&gt;"",1,0))</f>
        <v>#REF!</v>
      </c>
      <c r="AT40" s="25" t="e">
        <f>IF('Crisis Indicator Data'!#REF!="No Data",1,IF(#REF!&lt;&gt;"",1,0))</f>
        <v>#REF!</v>
      </c>
      <c r="AU40" s="25" t="e">
        <f>IF('Crisis Indicator Data'!#REF!="No Data",1,IF(#REF!&lt;&gt;"",1,0))</f>
        <v>#REF!</v>
      </c>
      <c r="AV40" s="25" t="e">
        <f>IF('Crisis Indicator Data'!#REF!="No Data",1,IF(#REF!&lt;&gt;"",1,0))</f>
        <v>#REF!</v>
      </c>
      <c r="AW40" s="25" t="e">
        <f>IF('Crisis Indicator Data'!#REF!="No Data",1,IF(#REF!&lt;&gt;"",1,0))</f>
        <v>#REF!</v>
      </c>
      <c r="AX40" s="25" t="e">
        <f>IF('Crisis Indicator Data'!#REF!="No Data",1,IF(#REF!&lt;&gt;"",1,0))</f>
        <v>#REF!</v>
      </c>
      <c r="AY40" s="25" t="e">
        <f>IF('Crisis Indicator Data'!#REF!="No Data",1,IF(#REF!&lt;&gt;"",1,0))</f>
        <v>#REF!</v>
      </c>
      <c r="AZ40" s="25" t="e">
        <f>IF('Crisis Indicator Data'!#REF!="No Data",1,IF(#REF!&lt;&gt;"",1,0))</f>
        <v>#REF!</v>
      </c>
      <c r="BA40" t="e">
        <f t="shared" si="2"/>
        <v>#REF!</v>
      </c>
      <c r="BB40" s="27" t="e">
        <f t="shared" si="3"/>
        <v>#REF!</v>
      </c>
    </row>
    <row r="41" spans="1:54" x14ac:dyDescent="0.35">
      <c r="A41" t="s">
        <v>10197</v>
      </c>
      <c r="B41" s="25" t="e">
        <f>IF('Crisis Indicator Data'!#REF!="No Data",1,IF(#REF!&lt;&gt;"",1,0))</f>
        <v>#REF!</v>
      </c>
      <c r="C41" s="25" t="e">
        <f>IF('Crisis Indicator Data'!#REF!="No Data",1,IF(#REF!&lt;&gt;"",1,0))</f>
        <v>#REF!</v>
      </c>
      <c r="D41" s="25" t="e">
        <f>IF('Crisis Indicator Data'!#REF!="No Data",1,IF(#REF!&lt;&gt;"",1,0))</f>
        <v>#REF!</v>
      </c>
      <c r="E41" s="25" t="e">
        <f>IF('Crisis Indicator Data'!#REF!="No Data",1,IF(#REF!&lt;&gt;"",1,0))</f>
        <v>#REF!</v>
      </c>
      <c r="F41" s="25" t="e">
        <f>IF('Crisis Indicator Data'!#REF!="No Data",1,IF(#REF!&lt;&gt;"",1,0))</f>
        <v>#REF!</v>
      </c>
      <c r="G41" s="25" t="e">
        <f>IF('Crisis Indicator Data'!#REF!="No Data",1,IF(#REF!&lt;&gt;"",1,0))</f>
        <v>#REF!</v>
      </c>
      <c r="H41" s="25" t="e">
        <f>IF('Crisis Indicator Data'!#REF!="No Data",1,IF(#REF!&lt;&gt;"",1,0))</f>
        <v>#REF!</v>
      </c>
      <c r="I41" s="25" t="e">
        <f>IF('Crisis Indicator Data'!#REF!="No Data",1,IF(#REF!&lt;&gt;"",1,0))</f>
        <v>#REF!</v>
      </c>
      <c r="J41" s="25" t="e">
        <f>IF('Crisis Indicator Data'!#REF!="No Data",1,IF(#REF!&lt;&gt;"",1,0))</f>
        <v>#REF!</v>
      </c>
      <c r="K41" s="25" t="e">
        <f>IF('Crisis Indicator Data'!#REF!="No Data",1,IF(#REF!&lt;&gt;"",1,0))</f>
        <v>#REF!</v>
      </c>
      <c r="L41" s="25" t="e">
        <f>IF('Crisis Indicator Data'!#REF!="No Data",1,IF(#REF!&lt;&gt;"",1,0))</f>
        <v>#REF!</v>
      </c>
      <c r="M41" s="25" t="e">
        <f>IF('Crisis Indicator Data'!#REF!="No Data",1,IF(#REF!&lt;&gt;"",1,0))</f>
        <v>#REF!</v>
      </c>
      <c r="N41" s="25" t="e">
        <f>IF('Crisis Indicator Data'!#REF!="No Data",1,IF(#REF!&lt;&gt;"",1,0))</f>
        <v>#REF!</v>
      </c>
      <c r="O41" s="25" t="e">
        <f>IF('Crisis Indicator Data'!#REF!="No Data",1,IF(#REF!&lt;&gt;"",1,0))</f>
        <v>#REF!</v>
      </c>
      <c r="P41" s="25" t="e">
        <f>IF('Crisis Indicator Data'!#REF!="No Data",1,IF(#REF!&lt;&gt;"",1,0))</f>
        <v>#REF!</v>
      </c>
      <c r="Q41" s="25" t="e">
        <f>IF('Crisis Indicator Data'!#REF!="No Data",1,IF(#REF!&lt;&gt;"",1,0))</f>
        <v>#REF!</v>
      </c>
      <c r="R41" s="25" t="e">
        <f>IF('Crisis Indicator Data'!#REF!="No Data",1,IF(#REF!&lt;&gt;"",1,0))</f>
        <v>#REF!</v>
      </c>
      <c r="S41" s="25" t="e">
        <f>IF('Crisis Indicator Data'!#REF!="No Data",1,IF(#REF!&lt;&gt;"",1,0))</f>
        <v>#REF!</v>
      </c>
      <c r="T41" s="25" t="e">
        <f>IF('Crisis Indicator Data'!#REF!="No Data",1,IF(#REF!&lt;&gt;"",1,0))</f>
        <v>#REF!</v>
      </c>
      <c r="U41" s="25" t="e">
        <f>IF('Crisis Indicator Data'!#REF!="No Data",1,IF(#REF!&lt;&gt;"",1,0))</f>
        <v>#REF!</v>
      </c>
      <c r="V41" s="25" t="e">
        <f>IF('Crisis Indicator Data'!#REF!="No Data",1,IF(#REF!&lt;&gt;"",1,0))</f>
        <v>#REF!</v>
      </c>
      <c r="W41" s="25" t="e">
        <f>IF('Crisis Indicator Data'!#REF!="No Data",1,IF(#REF!&lt;&gt;"",1,0))</f>
        <v>#REF!</v>
      </c>
      <c r="X41" s="25" t="e">
        <f>IF('Crisis Indicator Data'!#REF!="No Data",1,IF(#REF!&lt;&gt;"",1,0))</f>
        <v>#REF!</v>
      </c>
      <c r="Y41" s="25" t="e">
        <f>IF('Crisis Indicator Data'!#REF!="No Data",1,IF(#REF!&lt;&gt;"",1,0))</f>
        <v>#REF!</v>
      </c>
      <c r="Z41" s="25" t="e">
        <f>IF('Crisis Indicator Data'!#REF!="No Data",1,IF(#REF!&lt;&gt;"",1,0))</f>
        <v>#REF!</v>
      </c>
      <c r="AA41" s="25" t="e">
        <f>IF('Crisis Indicator Data'!#REF!="No Data",1,IF(#REF!&lt;&gt;"",1,0))</f>
        <v>#REF!</v>
      </c>
      <c r="AB41" s="25" t="e">
        <f>IF('Crisis Indicator Data'!#REF!="No Data",1,IF(#REF!&lt;&gt;"",1,0))</f>
        <v>#REF!</v>
      </c>
      <c r="AC41" s="25" t="e">
        <f>IF('Crisis Indicator Data'!#REF!="No Data",1,IF(#REF!&lt;&gt;"",1,0))</f>
        <v>#REF!</v>
      </c>
      <c r="AD41" s="25" t="e">
        <f>IF('Crisis Indicator Data'!#REF!="No Data",1,IF(#REF!&lt;&gt;"",1,0))</f>
        <v>#REF!</v>
      </c>
      <c r="AE41" s="25" t="e">
        <f>IF('Crisis Indicator Data'!#REF!="No Data",1,IF(#REF!&lt;&gt;"",1,0))</f>
        <v>#REF!</v>
      </c>
      <c r="AF41" s="25" t="e">
        <f>IF('Crisis Indicator Data'!#REF!="No Data",1,IF(#REF!&lt;&gt;"",1,0))</f>
        <v>#REF!</v>
      </c>
      <c r="AG41" s="25" t="e">
        <f>IF('Crisis Indicator Data'!#REF!="No Data",1,IF(#REF!&lt;&gt;"",1,0))</f>
        <v>#REF!</v>
      </c>
      <c r="AH41" s="25" t="e">
        <f>IF('Crisis Indicator Data'!#REF!="No Data",1,IF(#REF!&lt;&gt;"",1,0))</f>
        <v>#REF!</v>
      </c>
      <c r="AI41" s="25" t="e">
        <f>IF('Crisis Indicator Data'!#REF!="No Data",1,IF(#REF!&lt;&gt;"",1,0))</f>
        <v>#REF!</v>
      </c>
      <c r="AJ41" s="25" t="e">
        <f>IF('Crisis Indicator Data'!#REF!="No Data",1,IF(#REF!&lt;&gt;"",1,0))</f>
        <v>#REF!</v>
      </c>
      <c r="AK41" s="25" t="e">
        <f>IF('Crisis Indicator Data'!#REF!="No Data",1,IF(#REF!&lt;&gt;"",1,0))</f>
        <v>#REF!</v>
      </c>
      <c r="AL41" s="25" t="e">
        <f>IF('Crisis Indicator Data'!#REF!="No Data",1,IF(#REF!&lt;&gt;"",1,0))</f>
        <v>#REF!</v>
      </c>
      <c r="AM41" s="25" t="e">
        <f>IF('Crisis Indicator Data'!#REF!="No Data",1,IF(#REF!&lt;&gt;"",1,0))</f>
        <v>#REF!</v>
      </c>
      <c r="AN41" s="25" t="e">
        <f>IF('Crisis Indicator Data'!#REF!="No Data",1,IF(#REF!&lt;&gt;"",1,0))</f>
        <v>#REF!</v>
      </c>
      <c r="AO41" s="25" t="e">
        <f>IF('Crisis Indicator Data'!#REF!="No Data",1,IF(#REF!&lt;&gt;"",1,0))</f>
        <v>#REF!</v>
      </c>
      <c r="AP41" s="25" t="e">
        <f>IF('Crisis Indicator Data'!#REF!="No Data",1,IF(#REF!&lt;&gt;"",1,0))</f>
        <v>#REF!</v>
      </c>
      <c r="AQ41" s="25" t="e">
        <f>IF('Crisis Indicator Data'!#REF!="No Data",1,IF(#REF!&lt;&gt;"",1,0))</f>
        <v>#REF!</v>
      </c>
      <c r="AR41" s="25" t="e">
        <f>IF('Crisis Indicator Data'!#REF!="No Data",1,IF(#REF!&lt;&gt;"",1,0))</f>
        <v>#REF!</v>
      </c>
      <c r="AS41" s="25" t="e">
        <f>IF('Crisis Indicator Data'!#REF!="No Data",1,IF(#REF!&lt;&gt;"",1,0))</f>
        <v>#REF!</v>
      </c>
      <c r="AT41" s="25" t="e">
        <f>IF('Crisis Indicator Data'!#REF!="No Data",1,IF(#REF!&lt;&gt;"",1,0))</f>
        <v>#REF!</v>
      </c>
      <c r="AU41" s="25" t="e">
        <f>IF('Crisis Indicator Data'!#REF!="No Data",1,IF(#REF!&lt;&gt;"",1,0))</f>
        <v>#REF!</v>
      </c>
      <c r="AV41" s="25" t="e">
        <f>IF('Crisis Indicator Data'!#REF!="No Data",1,IF(#REF!&lt;&gt;"",1,0))</f>
        <v>#REF!</v>
      </c>
      <c r="AW41" s="25" t="e">
        <f>IF('Crisis Indicator Data'!#REF!="No Data",1,IF(#REF!&lt;&gt;"",1,0))</f>
        <v>#REF!</v>
      </c>
      <c r="AX41" s="25" t="e">
        <f>IF('Crisis Indicator Data'!#REF!="No Data",1,IF(#REF!&lt;&gt;"",1,0))</f>
        <v>#REF!</v>
      </c>
      <c r="AY41" s="25" t="e">
        <f>IF('Crisis Indicator Data'!#REF!="No Data",1,IF(#REF!&lt;&gt;"",1,0))</f>
        <v>#REF!</v>
      </c>
      <c r="AZ41" s="25" t="e">
        <f>IF('Crisis Indicator Data'!#REF!="No Data",1,IF(#REF!&lt;&gt;"",1,0))</f>
        <v>#REF!</v>
      </c>
      <c r="BA41" t="e">
        <f t="shared" si="2"/>
        <v>#REF!</v>
      </c>
      <c r="BB41" s="27" t="e">
        <f t="shared" si="3"/>
        <v>#REF!</v>
      </c>
    </row>
    <row r="42" spans="1:54" x14ac:dyDescent="0.35">
      <c r="A42" t="s">
        <v>10188</v>
      </c>
      <c r="B42" s="25" t="e">
        <f>IF('Crisis Indicator Data'!#REF!="No Data",1,IF(#REF!&lt;&gt;"",1,0))</f>
        <v>#REF!</v>
      </c>
      <c r="C42" s="25" t="e">
        <f>IF('Crisis Indicator Data'!#REF!="No Data",1,IF(#REF!&lt;&gt;"",1,0))</f>
        <v>#REF!</v>
      </c>
      <c r="D42" s="25" t="e">
        <f>IF('Crisis Indicator Data'!#REF!="No Data",1,IF(#REF!&lt;&gt;"",1,0))</f>
        <v>#REF!</v>
      </c>
      <c r="E42" s="25" t="e">
        <f>IF('Crisis Indicator Data'!#REF!="No Data",1,IF(#REF!&lt;&gt;"",1,0))</f>
        <v>#REF!</v>
      </c>
      <c r="F42" s="25" t="e">
        <f>IF('Crisis Indicator Data'!#REF!="No Data",1,IF(#REF!&lt;&gt;"",1,0))</f>
        <v>#REF!</v>
      </c>
      <c r="G42" s="25" t="e">
        <f>IF('Crisis Indicator Data'!#REF!="No Data",1,IF(#REF!&lt;&gt;"",1,0))</f>
        <v>#REF!</v>
      </c>
      <c r="H42" s="25" t="e">
        <f>IF('Crisis Indicator Data'!#REF!="No Data",1,IF(#REF!&lt;&gt;"",1,0))</f>
        <v>#REF!</v>
      </c>
      <c r="I42" s="25" t="e">
        <f>IF('Crisis Indicator Data'!#REF!="No Data",1,IF(#REF!&lt;&gt;"",1,0))</f>
        <v>#REF!</v>
      </c>
      <c r="J42" s="25" t="e">
        <f>IF('Crisis Indicator Data'!#REF!="No Data",1,IF(#REF!&lt;&gt;"",1,0))</f>
        <v>#REF!</v>
      </c>
      <c r="K42" s="25" t="e">
        <f>IF('Crisis Indicator Data'!#REF!="No Data",1,IF(#REF!&lt;&gt;"",1,0))</f>
        <v>#REF!</v>
      </c>
      <c r="L42" s="25" t="e">
        <f>IF('Crisis Indicator Data'!#REF!="No Data",1,IF(#REF!&lt;&gt;"",1,0))</f>
        <v>#REF!</v>
      </c>
      <c r="M42" s="25" t="e">
        <f>IF('Crisis Indicator Data'!#REF!="No Data",1,IF(#REF!&lt;&gt;"",1,0))</f>
        <v>#REF!</v>
      </c>
      <c r="N42" s="25" t="e">
        <f>IF('Crisis Indicator Data'!#REF!="No Data",1,IF(#REF!&lt;&gt;"",1,0))</f>
        <v>#REF!</v>
      </c>
      <c r="O42" s="25" t="e">
        <f>IF('Crisis Indicator Data'!#REF!="No Data",1,IF(#REF!&lt;&gt;"",1,0))</f>
        <v>#REF!</v>
      </c>
      <c r="P42" s="25" t="e">
        <f>IF('Crisis Indicator Data'!#REF!="No Data",1,IF(#REF!&lt;&gt;"",1,0))</f>
        <v>#REF!</v>
      </c>
      <c r="Q42" s="25" t="e">
        <f>IF('Crisis Indicator Data'!#REF!="No Data",1,IF(#REF!&lt;&gt;"",1,0))</f>
        <v>#REF!</v>
      </c>
      <c r="R42" s="25" t="e">
        <f>IF('Crisis Indicator Data'!#REF!="No Data",1,IF(#REF!&lt;&gt;"",1,0))</f>
        <v>#REF!</v>
      </c>
      <c r="S42" s="25" t="e">
        <f>IF('Crisis Indicator Data'!#REF!="No Data",1,IF(#REF!&lt;&gt;"",1,0))</f>
        <v>#REF!</v>
      </c>
      <c r="T42" s="25" t="e">
        <f>IF('Crisis Indicator Data'!#REF!="No Data",1,IF(#REF!&lt;&gt;"",1,0))</f>
        <v>#REF!</v>
      </c>
      <c r="U42" s="25" t="e">
        <f>IF('Crisis Indicator Data'!#REF!="No Data",1,IF(#REF!&lt;&gt;"",1,0))</f>
        <v>#REF!</v>
      </c>
      <c r="V42" s="25" t="e">
        <f>IF('Crisis Indicator Data'!#REF!="No Data",1,IF(#REF!&lt;&gt;"",1,0))</f>
        <v>#REF!</v>
      </c>
      <c r="W42" s="25" t="e">
        <f>IF('Crisis Indicator Data'!#REF!="No Data",1,IF(#REF!&lt;&gt;"",1,0))</f>
        <v>#REF!</v>
      </c>
      <c r="X42" s="25" t="e">
        <f>IF('Crisis Indicator Data'!#REF!="No Data",1,IF(#REF!&lt;&gt;"",1,0))</f>
        <v>#REF!</v>
      </c>
      <c r="Y42" s="25" t="e">
        <f>IF('Crisis Indicator Data'!#REF!="No Data",1,IF(#REF!&lt;&gt;"",1,0))</f>
        <v>#REF!</v>
      </c>
      <c r="Z42" s="25" t="e">
        <f>IF('Crisis Indicator Data'!#REF!="No Data",1,IF(#REF!&lt;&gt;"",1,0))</f>
        <v>#REF!</v>
      </c>
      <c r="AA42" s="25" t="e">
        <f>IF('Crisis Indicator Data'!#REF!="No Data",1,IF(#REF!&lt;&gt;"",1,0))</f>
        <v>#REF!</v>
      </c>
      <c r="AB42" s="25" t="e">
        <f>IF('Crisis Indicator Data'!#REF!="No Data",1,IF(#REF!&lt;&gt;"",1,0))</f>
        <v>#REF!</v>
      </c>
      <c r="AC42" s="25" t="e">
        <f>IF('Crisis Indicator Data'!#REF!="No Data",1,IF(#REF!&lt;&gt;"",1,0))</f>
        <v>#REF!</v>
      </c>
      <c r="AD42" s="25" t="e">
        <f>IF('Crisis Indicator Data'!#REF!="No Data",1,IF(#REF!&lt;&gt;"",1,0))</f>
        <v>#REF!</v>
      </c>
      <c r="AE42" s="25" t="e">
        <f>IF('Crisis Indicator Data'!#REF!="No Data",1,IF(#REF!&lt;&gt;"",1,0))</f>
        <v>#REF!</v>
      </c>
      <c r="AF42" s="25" t="e">
        <f>IF('Crisis Indicator Data'!#REF!="No Data",1,IF(#REF!&lt;&gt;"",1,0))</f>
        <v>#REF!</v>
      </c>
      <c r="AG42" s="25" t="e">
        <f>IF('Crisis Indicator Data'!#REF!="No Data",1,IF(#REF!&lt;&gt;"",1,0))</f>
        <v>#REF!</v>
      </c>
      <c r="AH42" s="25" t="e">
        <f>IF('Crisis Indicator Data'!#REF!="No Data",1,IF(#REF!&lt;&gt;"",1,0))</f>
        <v>#REF!</v>
      </c>
      <c r="AI42" s="25" t="e">
        <f>IF('Crisis Indicator Data'!#REF!="No Data",1,IF(#REF!&lt;&gt;"",1,0))</f>
        <v>#REF!</v>
      </c>
      <c r="AJ42" s="25" t="e">
        <f>IF('Crisis Indicator Data'!#REF!="No Data",1,IF(#REF!&lt;&gt;"",1,0))</f>
        <v>#REF!</v>
      </c>
      <c r="AK42" s="25" t="e">
        <f>IF('Crisis Indicator Data'!#REF!="No Data",1,IF(#REF!&lt;&gt;"",1,0))</f>
        <v>#REF!</v>
      </c>
      <c r="AL42" s="25" t="e">
        <f>IF('Crisis Indicator Data'!#REF!="No Data",1,IF(#REF!&lt;&gt;"",1,0))</f>
        <v>#REF!</v>
      </c>
      <c r="AM42" s="25" t="e">
        <f>IF('Crisis Indicator Data'!#REF!="No Data",1,IF(#REF!&lt;&gt;"",1,0))</f>
        <v>#REF!</v>
      </c>
      <c r="AN42" s="25" t="e">
        <f>IF('Crisis Indicator Data'!#REF!="No Data",1,IF(#REF!&lt;&gt;"",1,0))</f>
        <v>#REF!</v>
      </c>
      <c r="AO42" s="25" t="e">
        <f>IF('Crisis Indicator Data'!#REF!="No Data",1,IF(#REF!&lt;&gt;"",1,0))</f>
        <v>#REF!</v>
      </c>
      <c r="AP42" s="25" t="e">
        <f>IF('Crisis Indicator Data'!#REF!="No Data",1,IF(#REF!&lt;&gt;"",1,0))</f>
        <v>#REF!</v>
      </c>
      <c r="AQ42" s="25" t="e">
        <f>IF('Crisis Indicator Data'!#REF!="No Data",1,IF(#REF!&lt;&gt;"",1,0))</f>
        <v>#REF!</v>
      </c>
      <c r="AR42" s="25" t="e">
        <f>IF('Crisis Indicator Data'!#REF!="No Data",1,IF(#REF!&lt;&gt;"",1,0))</f>
        <v>#REF!</v>
      </c>
      <c r="AS42" s="25" t="e">
        <f>IF('Crisis Indicator Data'!#REF!="No Data",1,IF(#REF!&lt;&gt;"",1,0))</f>
        <v>#REF!</v>
      </c>
      <c r="AT42" s="25" t="e">
        <f>IF('Crisis Indicator Data'!#REF!="No Data",1,IF(#REF!&lt;&gt;"",1,0))</f>
        <v>#REF!</v>
      </c>
      <c r="AU42" s="25" t="e">
        <f>IF('Crisis Indicator Data'!#REF!="No Data",1,IF(#REF!&lt;&gt;"",1,0))</f>
        <v>#REF!</v>
      </c>
      <c r="AV42" s="25" t="e">
        <f>IF('Crisis Indicator Data'!#REF!="No Data",1,IF(#REF!&lt;&gt;"",1,0))</f>
        <v>#REF!</v>
      </c>
      <c r="AW42" s="25" t="e">
        <f>IF('Crisis Indicator Data'!#REF!="No Data",1,IF(#REF!&lt;&gt;"",1,0))</f>
        <v>#REF!</v>
      </c>
      <c r="AX42" s="25" t="e">
        <f>IF('Crisis Indicator Data'!#REF!="No Data",1,IF(#REF!&lt;&gt;"",1,0))</f>
        <v>#REF!</v>
      </c>
      <c r="AY42" s="25" t="e">
        <f>IF('Crisis Indicator Data'!#REF!="No Data",1,IF(#REF!&lt;&gt;"",1,0))</f>
        <v>#REF!</v>
      </c>
      <c r="AZ42" s="25" t="e">
        <f>IF('Crisis Indicator Data'!#REF!="No Data",1,IF(#REF!&lt;&gt;"",1,0))</f>
        <v>#REF!</v>
      </c>
      <c r="BA42" t="e">
        <f t="shared" si="2"/>
        <v>#REF!</v>
      </c>
      <c r="BB42" s="27" t="e">
        <f t="shared" si="3"/>
        <v>#REF!</v>
      </c>
    </row>
    <row r="43" spans="1:54" x14ac:dyDescent="0.35">
      <c r="A43" t="s">
        <v>10254</v>
      </c>
      <c r="B43" s="25" t="e">
        <f>IF('Crisis Indicator Data'!#REF!="No Data",1,IF(#REF!&lt;&gt;"",1,0))</f>
        <v>#REF!</v>
      </c>
      <c r="C43" s="25" t="e">
        <f>IF('Crisis Indicator Data'!#REF!="No Data",1,IF(#REF!&lt;&gt;"",1,0))</f>
        <v>#REF!</v>
      </c>
      <c r="D43" s="25" t="e">
        <f>IF('Crisis Indicator Data'!#REF!="No Data",1,IF(#REF!&lt;&gt;"",1,0))</f>
        <v>#REF!</v>
      </c>
      <c r="E43" s="25" t="e">
        <f>IF('Crisis Indicator Data'!#REF!="No Data",1,IF(#REF!&lt;&gt;"",1,0))</f>
        <v>#REF!</v>
      </c>
      <c r="F43" s="25" t="e">
        <f>IF('Crisis Indicator Data'!#REF!="No Data",1,IF(#REF!&lt;&gt;"",1,0))</f>
        <v>#REF!</v>
      </c>
      <c r="G43" s="25" t="e">
        <f>IF('Crisis Indicator Data'!#REF!="No Data",1,IF(#REF!&lt;&gt;"",1,0))</f>
        <v>#REF!</v>
      </c>
      <c r="H43" s="25" t="e">
        <f>IF('Crisis Indicator Data'!#REF!="No Data",1,IF(#REF!&lt;&gt;"",1,0))</f>
        <v>#REF!</v>
      </c>
      <c r="I43" s="25" t="e">
        <f>IF('Crisis Indicator Data'!#REF!="No Data",1,IF(#REF!&lt;&gt;"",1,0))</f>
        <v>#REF!</v>
      </c>
      <c r="J43" s="25" t="e">
        <f>IF('Crisis Indicator Data'!#REF!="No Data",1,IF(#REF!&lt;&gt;"",1,0))</f>
        <v>#REF!</v>
      </c>
      <c r="K43" s="25" t="e">
        <f>IF('Crisis Indicator Data'!#REF!="No Data",1,IF(#REF!&lt;&gt;"",1,0))</f>
        <v>#REF!</v>
      </c>
      <c r="L43" s="25" t="e">
        <f>IF('Crisis Indicator Data'!#REF!="No Data",1,IF(#REF!&lt;&gt;"",1,0))</f>
        <v>#REF!</v>
      </c>
      <c r="M43" s="25" t="e">
        <f>IF('Crisis Indicator Data'!#REF!="No Data",1,IF(#REF!&lt;&gt;"",1,0))</f>
        <v>#REF!</v>
      </c>
      <c r="N43" s="25" t="e">
        <f>IF('Crisis Indicator Data'!#REF!="No Data",1,IF(#REF!&lt;&gt;"",1,0))</f>
        <v>#REF!</v>
      </c>
      <c r="O43" s="25" t="e">
        <f>IF('Crisis Indicator Data'!#REF!="No Data",1,IF(#REF!&lt;&gt;"",1,0))</f>
        <v>#REF!</v>
      </c>
      <c r="P43" s="25" t="e">
        <f>IF('Crisis Indicator Data'!#REF!="No Data",1,IF(#REF!&lt;&gt;"",1,0))</f>
        <v>#REF!</v>
      </c>
      <c r="Q43" s="25" t="e">
        <f>IF('Crisis Indicator Data'!#REF!="No Data",1,IF(#REF!&lt;&gt;"",1,0))</f>
        <v>#REF!</v>
      </c>
      <c r="R43" s="25" t="e">
        <f>IF('Crisis Indicator Data'!#REF!="No Data",1,IF(#REF!&lt;&gt;"",1,0))</f>
        <v>#REF!</v>
      </c>
      <c r="S43" s="25" t="e">
        <f>IF('Crisis Indicator Data'!#REF!="No Data",1,IF(#REF!&lt;&gt;"",1,0))</f>
        <v>#REF!</v>
      </c>
      <c r="T43" s="25" t="e">
        <f>IF('Crisis Indicator Data'!#REF!="No Data",1,IF(#REF!&lt;&gt;"",1,0))</f>
        <v>#REF!</v>
      </c>
      <c r="U43" s="25" t="e">
        <f>IF('Crisis Indicator Data'!#REF!="No Data",1,IF(#REF!&lt;&gt;"",1,0))</f>
        <v>#REF!</v>
      </c>
      <c r="V43" s="25" t="e">
        <f>IF('Crisis Indicator Data'!#REF!="No Data",1,IF(#REF!&lt;&gt;"",1,0))</f>
        <v>#REF!</v>
      </c>
      <c r="W43" s="25" t="e">
        <f>IF('Crisis Indicator Data'!#REF!="No Data",1,IF(#REF!&lt;&gt;"",1,0))</f>
        <v>#REF!</v>
      </c>
      <c r="X43" s="25" t="e">
        <f>IF('Crisis Indicator Data'!#REF!="No Data",1,IF(#REF!&lt;&gt;"",1,0))</f>
        <v>#REF!</v>
      </c>
      <c r="Y43" s="25" t="e">
        <f>IF('Crisis Indicator Data'!#REF!="No Data",1,IF(#REF!&lt;&gt;"",1,0))</f>
        <v>#REF!</v>
      </c>
      <c r="Z43" s="25" t="e">
        <f>IF('Crisis Indicator Data'!#REF!="No Data",1,IF(#REF!&lt;&gt;"",1,0))</f>
        <v>#REF!</v>
      </c>
      <c r="AA43" s="25" t="e">
        <f>IF('Crisis Indicator Data'!#REF!="No Data",1,IF(#REF!&lt;&gt;"",1,0))</f>
        <v>#REF!</v>
      </c>
      <c r="AB43" s="25" t="e">
        <f>IF('Crisis Indicator Data'!#REF!="No Data",1,IF(#REF!&lt;&gt;"",1,0))</f>
        <v>#REF!</v>
      </c>
      <c r="AC43" s="25" t="e">
        <f>IF('Crisis Indicator Data'!#REF!="No Data",1,IF(#REF!&lt;&gt;"",1,0))</f>
        <v>#REF!</v>
      </c>
      <c r="AD43" s="25" t="e">
        <f>IF('Crisis Indicator Data'!#REF!="No Data",1,IF(#REF!&lt;&gt;"",1,0))</f>
        <v>#REF!</v>
      </c>
      <c r="AE43" s="25" t="e">
        <f>IF('Crisis Indicator Data'!#REF!="No Data",1,IF(#REF!&lt;&gt;"",1,0))</f>
        <v>#REF!</v>
      </c>
      <c r="AF43" s="25" t="e">
        <f>IF('Crisis Indicator Data'!#REF!="No Data",1,IF(#REF!&lt;&gt;"",1,0))</f>
        <v>#REF!</v>
      </c>
      <c r="AG43" s="25" t="e">
        <f>IF('Crisis Indicator Data'!#REF!="No Data",1,IF(#REF!&lt;&gt;"",1,0))</f>
        <v>#REF!</v>
      </c>
      <c r="AH43" s="25" t="e">
        <f>IF('Crisis Indicator Data'!#REF!="No Data",1,IF(#REF!&lt;&gt;"",1,0))</f>
        <v>#REF!</v>
      </c>
      <c r="AI43" s="25" t="e">
        <f>IF('Crisis Indicator Data'!#REF!="No Data",1,IF(#REF!&lt;&gt;"",1,0))</f>
        <v>#REF!</v>
      </c>
      <c r="AJ43" s="25" t="e">
        <f>IF('Crisis Indicator Data'!#REF!="No Data",1,IF(#REF!&lt;&gt;"",1,0))</f>
        <v>#REF!</v>
      </c>
      <c r="AK43" s="25" t="e">
        <f>IF('Crisis Indicator Data'!#REF!="No Data",1,IF(#REF!&lt;&gt;"",1,0))</f>
        <v>#REF!</v>
      </c>
      <c r="AL43" s="25" t="e">
        <f>IF('Crisis Indicator Data'!#REF!="No Data",1,IF(#REF!&lt;&gt;"",1,0))</f>
        <v>#REF!</v>
      </c>
      <c r="AM43" s="25" t="e">
        <f>IF('Crisis Indicator Data'!#REF!="No Data",1,IF(#REF!&lt;&gt;"",1,0))</f>
        <v>#REF!</v>
      </c>
      <c r="AN43" s="25" t="e">
        <f>IF('Crisis Indicator Data'!#REF!="No Data",1,IF(#REF!&lt;&gt;"",1,0))</f>
        <v>#REF!</v>
      </c>
      <c r="AO43" s="25" t="e">
        <f>IF('Crisis Indicator Data'!#REF!="No Data",1,IF(#REF!&lt;&gt;"",1,0))</f>
        <v>#REF!</v>
      </c>
      <c r="AP43" s="25" t="e">
        <f>IF('Crisis Indicator Data'!#REF!="No Data",1,IF(#REF!&lt;&gt;"",1,0))</f>
        <v>#REF!</v>
      </c>
      <c r="AQ43" s="25" t="e">
        <f>IF('Crisis Indicator Data'!#REF!="No Data",1,IF(#REF!&lt;&gt;"",1,0))</f>
        <v>#REF!</v>
      </c>
      <c r="AR43" s="25" t="e">
        <f>IF('Crisis Indicator Data'!#REF!="No Data",1,IF(#REF!&lt;&gt;"",1,0))</f>
        <v>#REF!</v>
      </c>
      <c r="AS43" s="25" t="e">
        <f>IF('Crisis Indicator Data'!#REF!="No Data",1,IF(#REF!&lt;&gt;"",1,0))</f>
        <v>#REF!</v>
      </c>
      <c r="AT43" s="25" t="e">
        <f>IF('Crisis Indicator Data'!#REF!="No Data",1,IF(#REF!&lt;&gt;"",1,0))</f>
        <v>#REF!</v>
      </c>
      <c r="AU43" s="25" t="e">
        <f>IF('Crisis Indicator Data'!#REF!="No Data",1,IF(#REF!&lt;&gt;"",1,0))</f>
        <v>#REF!</v>
      </c>
      <c r="AV43" s="25" t="e">
        <f>IF('Crisis Indicator Data'!#REF!="No Data",1,IF(#REF!&lt;&gt;"",1,0))</f>
        <v>#REF!</v>
      </c>
      <c r="AW43" s="25" t="e">
        <f>IF('Crisis Indicator Data'!#REF!="No Data",1,IF(#REF!&lt;&gt;"",1,0))</f>
        <v>#REF!</v>
      </c>
      <c r="AX43" s="25" t="e">
        <f>IF('Crisis Indicator Data'!#REF!="No Data",1,IF(#REF!&lt;&gt;"",1,0))</f>
        <v>#REF!</v>
      </c>
      <c r="AY43" s="25" t="e">
        <f>IF('Crisis Indicator Data'!#REF!="No Data",1,IF(#REF!&lt;&gt;"",1,0))</f>
        <v>#REF!</v>
      </c>
      <c r="AZ43" s="25" t="e">
        <f>IF('Crisis Indicator Data'!#REF!="No Data",1,IF(#REF!&lt;&gt;"",1,0))</f>
        <v>#REF!</v>
      </c>
      <c r="BA43" t="e">
        <f t="shared" si="2"/>
        <v>#REF!</v>
      </c>
      <c r="BB43" s="27" t="e">
        <f t="shared" si="3"/>
        <v>#REF!</v>
      </c>
    </row>
    <row r="44" spans="1:54" x14ac:dyDescent="0.35">
      <c r="A44" t="s">
        <v>10199</v>
      </c>
      <c r="B44" s="25" t="e">
        <f>IF('Crisis Indicator Data'!#REF!="No Data",1,IF(#REF!&lt;&gt;"",1,0))</f>
        <v>#REF!</v>
      </c>
      <c r="C44" s="25" t="e">
        <f>IF('Crisis Indicator Data'!#REF!="No Data",1,IF(#REF!&lt;&gt;"",1,0))</f>
        <v>#REF!</v>
      </c>
      <c r="D44" s="25" t="e">
        <f>IF('Crisis Indicator Data'!#REF!="No Data",1,IF(#REF!&lt;&gt;"",1,0))</f>
        <v>#REF!</v>
      </c>
      <c r="E44" s="25" t="e">
        <f>IF('Crisis Indicator Data'!#REF!="No Data",1,IF(#REF!&lt;&gt;"",1,0))</f>
        <v>#REF!</v>
      </c>
      <c r="F44" s="25" t="e">
        <f>IF('Crisis Indicator Data'!#REF!="No Data",1,IF(#REF!&lt;&gt;"",1,0))</f>
        <v>#REF!</v>
      </c>
      <c r="G44" s="25" t="e">
        <f>IF('Crisis Indicator Data'!#REF!="No Data",1,IF(#REF!&lt;&gt;"",1,0))</f>
        <v>#REF!</v>
      </c>
      <c r="H44" s="25" t="e">
        <f>IF('Crisis Indicator Data'!#REF!="No Data",1,IF(#REF!&lt;&gt;"",1,0))</f>
        <v>#REF!</v>
      </c>
      <c r="I44" s="25" t="e">
        <f>IF('Crisis Indicator Data'!#REF!="No Data",1,IF(#REF!&lt;&gt;"",1,0))</f>
        <v>#REF!</v>
      </c>
      <c r="J44" s="25" t="e">
        <f>IF('Crisis Indicator Data'!#REF!="No Data",1,IF(#REF!&lt;&gt;"",1,0))</f>
        <v>#REF!</v>
      </c>
      <c r="K44" s="25" t="e">
        <f>IF('Crisis Indicator Data'!#REF!="No Data",1,IF(#REF!&lt;&gt;"",1,0))</f>
        <v>#REF!</v>
      </c>
      <c r="L44" s="25" t="e">
        <f>IF('Crisis Indicator Data'!#REF!="No Data",1,IF(#REF!&lt;&gt;"",1,0))</f>
        <v>#REF!</v>
      </c>
      <c r="M44" s="25" t="e">
        <f>IF('Crisis Indicator Data'!#REF!="No Data",1,IF(#REF!&lt;&gt;"",1,0))</f>
        <v>#REF!</v>
      </c>
      <c r="N44" s="25" t="e">
        <f>IF('Crisis Indicator Data'!#REF!="No Data",1,IF(#REF!&lt;&gt;"",1,0))</f>
        <v>#REF!</v>
      </c>
      <c r="O44" s="25" t="e">
        <f>IF('Crisis Indicator Data'!#REF!="No Data",1,IF(#REF!&lt;&gt;"",1,0))</f>
        <v>#REF!</v>
      </c>
      <c r="P44" s="25" t="e">
        <f>IF('Crisis Indicator Data'!#REF!="No Data",1,IF(#REF!&lt;&gt;"",1,0))</f>
        <v>#REF!</v>
      </c>
      <c r="Q44" s="25" t="e">
        <f>IF('Crisis Indicator Data'!#REF!="No Data",1,IF(#REF!&lt;&gt;"",1,0))</f>
        <v>#REF!</v>
      </c>
      <c r="R44" s="25" t="e">
        <f>IF('Crisis Indicator Data'!#REF!="No Data",1,IF(#REF!&lt;&gt;"",1,0))</f>
        <v>#REF!</v>
      </c>
      <c r="S44" s="25" t="e">
        <f>IF('Crisis Indicator Data'!#REF!="No Data",1,IF(#REF!&lt;&gt;"",1,0))</f>
        <v>#REF!</v>
      </c>
      <c r="T44" s="25" t="e">
        <f>IF('Crisis Indicator Data'!#REF!="No Data",1,IF(#REF!&lt;&gt;"",1,0))</f>
        <v>#REF!</v>
      </c>
      <c r="U44" s="25" t="e">
        <f>IF('Crisis Indicator Data'!#REF!="No Data",1,IF(#REF!&lt;&gt;"",1,0))</f>
        <v>#REF!</v>
      </c>
      <c r="V44" s="25" t="e">
        <f>IF('Crisis Indicator Data'!#REF!="No Data",1,IF(#REF!&lt;&gt;"",1,0))</f>
        <v>#REF!</v>
      </c>
      <c r="W44" s="25" t="e">
        <f>IF('Crisis Indicator Data'!#REF!="No Data",1,IF(#REF!&lt;&gt;"",1,0))</f>
        <v>#REF!</v>
      </c>
      <c r="X44" s="25" t="e">
        <f>IF('Crisis Indicator Data'!#REF!="No Data",1,IF(#REF!&lt;&gt;"",1,0))</f>
        <v>#REF!</v>
      </c>
      <c r="Y44" s="25" t="e">
        <f>IF('Crisis Indicator Data'!#REF!="No Data",1,IF(#REF!&lt;&gt;"",1,0))</f>
        <v>#REF!</v>
      </c>
      <c r="Z44" s="25" t="e">
        <f>IF('Crisis Indicator Data'!#REF!="No Data",1,IF(#REF!&lt;&gt;"",1,0))</f>
        <v>#REF!</v>
      </c>
      <c r="AA44" s="25" t="e">
        <f>IF('Crisis Indicator Data'!#REF!="No Data",1,IF(#REF!&lt;&gt;"",1,0))</f>
        <v>#REF!</v>
      </c>
      <c r="AB44" s="25" t="e">
        <f>IF('Crisis Indicator Data'!#REF!="No Data",1,IF(#REF!&lt;&gt;"",1,0))</f>
        <v>#REF!</v>
      </c>
      <c r="AC44" s="25" t="e">
        <f>IF('Crisis Indicator Data'!#REF!="No Data",1,IF(#REF!&lt;&gt;"",1,0))</f>
        <v>#REF!</v>
      </c>
      <c r="AD44" s="25" t="e">
        <f>IF('Crisis Indicator Data'!#REF!="No Data",1,IF(#REF!&lt;&gt;"",1,0))</f>
        <v>#REF!</v>
      </c>
      <c r="AE44" s="25" t="e">
        <f>IF('Crisis Indicator Data'!#REF!="No Data",1,IF(#REF!&lt;&gt;"",1,0))</f>
        <v>#REF!</v>
      </c>
      <c r="AF44" s="25" t="e">
        <f>IF('Crisis Indicator Data'!#REF!="No Data",1,IF(#REF!&lt;&gt;"",1,0))</f>
        <v>#REF!</v>
      </c>
      <c r="AG44" s="25" t="e">
        <f>IF('Crisis Indicator Data'!#REF!="No Data",1,IF(#REF!&lt;&gt;"",1,0))</f>
        <v>#REF!</v>
      </c>
      <c r="AH44" s="25" t="e">
        <f>IF('Crisis Indicator Data'!#REF!="No Data",1,IF(#REF!&lt;&gt;"",1,0))</f>
        <v>#REF!</v>
      </c>
      <c r="AI44" s="25" t="e">
        <f>IF('Crisis Indicator Data'!#REF!="No Data",1,IF(#REF!&lt;&gt;"",1,0))</f>
        <v>#REF!</v>
      </c>
      <c r="AJ44" s="25" t="e">
        <f>IF('Crisis Indicator Data'!#REF!="No Data",1,IF(#REF!&lt;&gt;"",1,0))</f>
        <v>#REF!</v>
      </c>
      <c r="AK44" s="25" t="e">
        <f>IF('Crisis Indicator Data'!#REF!="No Data",1,IF(#REF!&lt;&gt;"",1,0))</f>
        <v>#REF!</v>
      </c>
      <c r="AL44" s="25" t="e">
        <f>IF('Crisis Indicator Data'!#REF!="No Data",1,IF(#REF!&lt;&gt;"",1,0))</f>
        <v>#REF!</v>
      </c>
      <c r="AM44" s="25" t="e">
        <f>IF('Crisis Indicator Data'!#REF!="No Data",1,IF(#REF!&lt;&gt;"",1,0))</f>
        <v>#REF!</v>
      </c>
      <c r="AN44" s="25" t="e">
        <f>IF('Crisis Indicator Data'!#REF!="No Data",1,IF(#REF!&lt;&gt;"",1,0))</f>
        <v>#REF!</v>
      </c>
      <c r="AO44" s="25" t="e">
        <f>IF('Crisis Indicator Data'!#REF!="No Data",1,IF(#REF!&lt;&gt;"",1,0))</f>
        <v>#REF!</v>
      </c>
      <c r="AP44" s="25" t="e">
        <f>IF('Crisis Indicator Data'!#REF!="No Data",1,IF(#REF!&lt;&gt;"",1,0))</f>
        <v>#REF!</v>
      </c>
      <c r="AQ44" s="25" t="e">
        <f>IF('Crisis Indicator Data'!#REF!="No Data",1,IF(#REF!&lt;&gt;"",1,0))</f>
        <v>#REF!</v>
      </c>
      <c r="AR44" s="25" t="e">
        <f>IF('Crisis Indicator Data'!#REF!="No Data",1,IF(#REF!&lt;&gt;"",1,0))</f>
        <v>#REF!</v>
      </c>
      <c r="AS44" s="25" t="e">
        <f>IF('Crisis Indicator Data'!#REF!="No Data",1,IF(#REF!&lt;&gt;"",1,0))</f>
        <v>#REF!</v>
      </c>
      <c r="AT44" s="25" t="e">
        <f>IF('Crisis Indicator Data'!#REF!="No Data",1,IF(#REF!&lt;&gt;"",1,0))</f>
        <v>#REF!</v>
      </c>
      <c r="AU44" s="25" t="e">
        <f>IF('Crisis Indicator Data'!#REF!="No Data",1,IF(#REF!&lt;&gt;"",1,0))</f>
        <v>#REF!</v>
      </c>
      <c r="AV44" s="25" t="e">
        <f>IF('Crisis Indicator Data'!#REF!="No Data",1,IF(#REF!&lt;&gt;"",1,0))</f>
        <v>#REF!</v>
      </c>
      <c r="AW44" s="25" t="e">
        <f>IF('Crisis Indicator Data'!#REF!="No Data",1,IF(#REF!&lt;&gt;"",1,0))</f>
        <v>#REF!</v>
      </c>
      <c r="AX44" s="25" t="e">
        <f>IF('Crisis Indicator Data'!#REF!="No Data",1,IF(#REF!&lt;&gt;"",1,0))</f>
        <v>#REF!</v>
      </c>
      <c r="AY44" s="25" t="e">
        <f>IF('Crisis Indicator Data'!#REF!="No Data",1,IF(#REF!&lt;&gt;"",1,0))</f>
        <v>#REF!</v>
      </c>
      <c r="AZ44" s="25" t="e">
        <f>IF('Crisis Indicator Data'!#REF!="No Data",1,IF(#REF!&lt;&gt;"",1,0))</f>
        <v>#REF!</v>
      </c>
      <c r="BA44" t="e">
        <f t="shared" si="2"/>
        <v>#REF!</v>
      </c>
      <c r="BB44" s="27" t="e">
        <f t="shared" si="3"/>
        <v>#REF!</v>
      </c>
    </row>
    <row r="45" spans="1:54" x14ac:dyDescent="0.35">
      <c r="A45" t="s">
        <v>10201</v>
      </c>
      <c r="B45" s="25" t="e">
        <f>IF('Crisis Indicator Data'!#REF!="No Data",1,IF(#REF!&lt;&gt;"",1,0))</f>
        <v>#REF!</v>
      </c>
      <c r="C45" s="25" t="e">
        <f>IF('Crisis Indicator Data'!#REF!="No Data",1,IF(#REF!&lt;&gt;"",1,0))</f>
        <v>#REF!</v>
      </c>
      <c r="D45" s="25" t="e">
        <f>IF('Crisis Indicator Data'!#REF!="No Data",1,IF(#REF!&lt;&gt;"",1,0))</f>
        <v>#REF!</v>
      </c>
      <c r="E45" s="25" t="e">
        <f>IF('Crisis Indicator Data'!#REF!="No Data",1,IF(#REF!&lt;&gt;"",1,0))</f>
        <v>#REF!</v>
      </c>
      <c r="F45" s="25" t="e">
        <f>IF('Crisis Indicator Data'!#REF!="No Data",1,IF(#REF!&lt;&gt;"",1,0))</f>
        <v>#REF!</v>
      </c>
      <c r="G45" s="25" t="e">
        <f>IF('Crisis Indicator Data'!#REF!="No Data",1,IF(#REF!&lt;&gt;"",1,0))</f>
        <v>#REF!</v>
      </c>
      <c r="H45" s="25" t="e">
        <f>IF('Crisis Indicator Data'!#REF!="No Data",1,IF(#REF!&lt;&gt;"",1,0))</f>
        <v>#REF!</v>
      </c>
      <c r="I45" s="25" t="e">
        <f>IF('Crisis Indicator Data'!#REF!="No Data",1,IF(#REF!&lt;&gt;"",1,0))</f>
        <v>#REF!</v>
      </c>
      <c r="J45" s="25" t="e">
        <f>IF('Crisis Indicator Data'!#REF!="No Data",1,IF(#REF!&lt;&gt;"",1,0))</f>
        <v>#REF!</v>
      </c>
      <c r="K45" s="25" t="e">
        <f>IF('Crisis Indicator Data'!#REF!="No Data",1,IF(#REF!&lt;&gt;"",1,0))</f>
        <v>#REF!</v>
      </c>
      <c r="L45" s="25" t="e">
        <f>IF('Crisis Indicator Data'!#REF!="No Data",1,IF(#REF!&lt;&gt;"",1,0))</f>
        <v>#REF!</v>
      </c>
      <c r="M45" s="25" t="e">
        <f>IF('Crisis Indicator Data'!#REF!="No Data",1,IF(#REF!&lt;&gt;"",1,0))</f>
        <v>#REF!</v>
      </c>
      <c r="N45" s="25" t="e">
        <f>IF('Crisis Indicator Data'!#REF!="No Data",1,IF(#REF!&lt;&gt;"",1,0))</f>
        <v>#REF!</v>
      </c>
      <c r="O45" s="25" t="e">
        <f>IF('Crisis Indicator Data'!#REF!="No Data",1,IF(#REF!&lt;&gt;"",1,0))</f>
        <v>#REF!</v>
      </c>
      <c r="P45" s="25" t="e">
        <f>IF('Crisis Indicator Data'!#REF!="No Data",1,IF(#REF!&lt;&gt;"",1,0))</f>
        <v>#REF!</v>
      </c>
      <c r="Q45" s="25" t="e">
        <f>IF('Crisis Indicator Data'!#REF!="No Data",1,IF(#REF!&lt;&gt;"",1,0))</f>
        <v>#REF!</v>
      </c>
      <c r="R45" s="25" t="e">
        <f>IF('Crisis Indicator Data'!#REF!="No Data",1,IF(#REF!&lt;&gt;"",1,0))</f>
        <v>#REF!</v>
      </c>
      <c r="S45" s="25" t="e">
        <f>IF('Crisis Indicator Data'!#REF!="No Data",1,IF(#REF!&lt;&gt;"",1,0))</f>
        <v>#REF!</v>
      </c>
      <c r="T45" s="25" t="e">
        <f>IF('Crisis Indicator Data'!#REF!="No Data",1,IF(#REF!&lt;&gt;"",1,0))</f>
        <v>#REF!</v>
      </c>
      <c r="U45" s="25" t="e">
        <f>IF('Crisis Indicator Data'!#REF!="No Data",1,IF(#REF!&lt;&gt;"",1,0))</f>
        <v>#REF!</v>
      </c>
      <c r="V45" s="25" t="e">
        <f>IF('Crisis Indicator Data'!#REF!="No Data",1,IF(#REF!&lt;&gt;"",1,0))</f>
        <v>#REF!</v>
      </c>
      <c r="W45" s="25" t="e">
        <f>IF('Crisis Indicator Data'!#REF!="No Data",1,IF(#REF!&lt;&gt;"",1,0))</f>
        <v>#REF!</v>
      </c>
      <c r="X45" s="25" t="e">
        <f>IF('Crisis Indicator Data'!#REF!="No Data",1,IF(#REF!&lt;&gt;"",1,0))</f>
        <v>#REF!</v>
      </c>
      <c r="Y45" s="25" t="e">
        <f>IF('Crisis Indicator Data'!#REF!="No Data",1,IF(#REF!&lt;&gt;"",1,0))</f>
        <v>#REF!</v>
      </c>
      <c r="Z45" s="25" t="e">
        <f>IF('Crisis Indicator Data'!#REF!="No Data",1,IF(#REF!&lt;&gt;"",1,0))</f>
        <v>#REF!</v>
      </c>
      <c r="AA45" s="25" t="e">
        <f>IF('Crisis Indicator Data'!#REF!="No Data",1,IF(#REF!&lt;&gt;"",1,0))</f>
        <v>#REF!</v>
      </c>
      <c r="AB45" s="25" t="e">
        <f>IF('Crisis Indicator Data'!#REF!="No Data",1,IF(#REF!&lt;&gt;"",1,0))</f>
        <v>#REF!</v>
      </c>
      <c r="AC45" s="25" t="e">
        <f>IF('Crisis Indicator Data'!#REF!="No Data",1,IF(#REF!&lt;&gt;"",1,0))</f>
        <v>#REF!</v>
      </c>
      <c r="AD45" s="25" t="e">
        <f>IF('Crisis Indicator Data'!#REF!="No Data",1,IF(#REF!&lt;&gt;"",1,0))</f>
        <v>#REF!</v>
      </c>
      <c r="AE45" s="25" t="e">
        <f>IF('Crisis Indicator Data'!#REF!="No Data",1,IF(#REF!&lt;&gt;"",1,0))</f>
        <v>#REF!</v>
      </c>
      <c r="AF45" s="25" t="e">
        <f>IF('Crisis Indicator Data'!#REF!="No Data",1,IF(#REF!&lt;&gt;"",1,0))</f>
        <v>#REF!</v>
      </c>
      <c r="AG45" s="25" t="e">
        <f>IF('Crisis Indicator Data'!#REF!="No Data",1,IF(#REF!&lt;&gt;"",1,0))</f>
        <v>#REF!</v>
      </c>
      <c r="AH45" s="25" t="e">
        <f>IF('Crisis Indicator Data'!#REF!="No Data",1,IF(#REF!&lt;&gt;"",1,0))</f>
        <v>#REF!</v>
      </c>
      <c r="AI45" s="25" t="e">
        <f>IF('Crisis Indicator Data'!#REF!="No Data",1,IF(#REF!&lt;&gt;"",1,0))</f>
        <v>#REF!</v>
      </c>
      <c r="AJ45" s="25" t="e">
        <f>IF('Crisis Indicator Data'!#REF!="No Data",1,IF(#REF!&lt;&gt;"",1,0))</f>
        <v>#REF!</v>
      </c>
      <c r="AK45" s="25" t="e">
        <f>IF('Crisis Indicator Data'!#REF!="No Data",1,IF(#REF!&lt;&gt;"",1,0))</f>
        <v>#REF!</v>
      </c>
      <c r="AL45" s="25" t="e">
        <f>IF('Crisis Indicator Data'!#REF!="No Data",1,IF(#REF!&lt;&gt;"",1,0))</f>
        <v>#REF!</v>
      </c>
      <c r="AM45" s="25" t="e">
        <f>IF('Crisis Indicator Data'!#REF!="No Data",1,IF(#REF!&lt;&gt;"",1,0))</f>
        <v>#REF!</v>
      </c>
      <c r="AN45" s="25" t="e">
        <f>IF('Crisis Indicator Data'!#REF!="No Data",1,IF(#REF!&lt;&gt;"",1,0))</f>
        <v>#REF!</v>
      </c>
      <c r="AO45" s="25" t="e">
        <f>IF('Crisis Indicator Data'!#REF!="No Data",1,IF(#REF!&lt;&gt;"",1,0))</f>
        <v>#REF!</v>
      </c>
      <c r="AP45" s="25" t="e">
        <f>IF('Crisis Indicator Data'!#REF!="No Data",1,IF(#REF!&lt;&gt;"",1,0))</f>
        <v>#REF!</v>
      </c>
      <c r="AQ45" s="25" t="e">
        <f>IF('Crisis Indicator Data'!#REF!="No Data",1,IF(#REF!&lt;&gt;"",1,0))</f>
        <v>#REF!</v>
      </c>
      <c r="AR45" s="25" t="e">
        <f>IF('Crisis Indicator Data'!#REF!="No Data",1,IF(#REF!&lt;&gt;"",1,0))</f>
        <v>#REF!</v>
      </c>
      <c r="AS45" s="25" t="e">
        <f>IF('Crisis Indicator Data'!#REF!="No Data",1,IF(#REF!&lt;&gt;"",1,0))</f>
        <v>#REF!</v>
      </c>
      <c r="AT45" s="25" t="e">
        <f>IF('Crisis Indicator Data'!#REF!="No Data",1,IF(#REF!&lt;&gt;"",1,0))</f>
        <v>#REF!</v>
      </c>
      <c r="AU45" s="25" t="e">
        <f>IF('Crisis Indicator Data'!#REF!="No Data",1,IF(#REF!&lt;&gt;"",1,0))</f>
        <v>#REF!</v>
      </c>
      <c r="AV45" s="25" t="e">
        <f>IF('Crisis Indicator Data'!#REF!="No Data",1,IF(#REF!&lt;&gt;"",1,0))</f>
        <v>#REF!</v>
      </c>
      <c r="AW45" s="25" t="e">
        <f>IF('Crisis Indicator Data'!#REF!="No Data",1,IF(#REF!&lt;&gt;"",1,0))</f>
        <v>#REF!</v>
      </c>
      <c r="AX45" s="25" t="e">
        <f>IF('Crisis Indicator Data'!#REF!="No Data",1,IF(#REF!&lt;&gt;"",1,0))</f>
        <v>#REF!</v>
      </c>
      <c r="AY45" s="25" t="e">
        <f>IF('Crisis Indicator Data'!#REF!="No Data",1,IF(#REF!&lt;&gt;"",1,0))</f>
        <v>#REF!</v>
      </c>
      <c r="AZ45" s="25" t="e">
        <f>IF('Crisis Indicator Data'!#REF!="No Data",1,IF(#REF!&lt;&gt;"",1,0))</f>
        <v>#REF!</v>
      </c>
      <c r="BA45" t="e">
        <f t="shared" si="2"/>
        <v>#REF!</v>
      </c>
      <c r="BB45" s="27" t="e">
        <f t="shared" si="3"/>
        <v>#REF!</v>
      </c>
    </row>
    <row r="46" spans="1:54" x14ac:dyDescent="0.35">
      <c r="A46" t="s">
        <v>10202</v>
      </c>
      <c r="B46" s="25" t="e">
        <f>IF('Crisis Indicator Data'!#REF!="No Data",1,IF(#REF!&lt;&gt;"",1,0))</f>
        <v>#REF!</v>
      </c>
      <c r="C46" s="25" t="e">
        <f>IF('Crisis Indicator Data'!#REF!="No Data",1,IF(#REF!&lt;&gt;"",1,0))</f>
        <v>#REF!</v>
      </c>
      <c r="D46" s="25" t="e">
        <f>IF('Crisis Indicator Data'!#REF!="No Data",1,IF(#REF!&lt;&gt;"",1,0))</f>
        <v>#REF!</v>
      </c>
      <c r="E46" s="25" t="e">
        <f>IF('Crisis Indicator Data'!#REF!="No Data",1,IF(#REF!&lt;&gt;"",1,0))</f>
        <v>#REF!</v>
      </c>
      <c r="F46" s="25" t="e">
        <f>IF('Crisis Indicator Data'!#REF!="No Data",1,IF(#REF!&lt;&gt;"",1,0))</f>
        <v>#REF!</v>
      </c>
      <c r="G46" s="25" t="e">
        <f>IF('Crisis Indicator Data'!#REF!="No Data",1,IF(#REF!&lt;&gt;"",1,0))</f>
        <v>#REF!</v>
      </c>
      <c r="H46" s="25" t="e">
        <f>IF('Crisis Indicator Data'!#REF!="No Data",1,IF(#REF!&lt;&gt;"",1,0))</f>
        <v>#REF!</v>
      </c>
      <c r="I46" s="25" t="e">
        <f>IF('Crisis Indicator Data'!#REF!="No Data",1,IF(#REF!&lt;&gt;"",1,0))</f>
        <v>#REF!</v>
      </c>
      <c r="J46" s="25" t="e">
        <f>IF('Crisis Indicator Data'!#REF!="No Data",1,IF(#REF!&lt;&gt;"",1,0))</f>
        <v>#REF!</v>
      </c>
      <c r="K46" s="25" t="e">
        <f>IF('Crisis Indicator Data'!#REF!="No Data",1,IF(#REF!&lt;&gt;"",1,0))</f>
        <v>#REF!</v>
      </c>
      <c r="L46" s="25" t="e">
        <f>IF('Crisis Indicator Data'!#REF!="No Data",1,IF(#REF!&lt;&gt;"",1,0))</f>
        <v>#REF!</v>
      </c>
      <c r="M46" s="25" t="e">
        <f>IF('Crisis Indicator Data'!#REF!="No Data",1,IF(#REF!&lt;&gt;"",1,0))</f>
        <v>#REF!</v>
      </c>
      <c r="N46" s="25" t="e">
        <f>IF('Crisis Indicator Data'!#REF!="No Data",1,IF(#REF!&lt;&gt;"",1,0))</f>
        <v>#REF!</v>
      </c>
      <c r="O46" s="25" t="e">
        <f>IF('Crisis Indicator Data'!#REF!="No Data",1,IF(#REF!&lt;&gt;"",1,0))</f>
        <v>#REF!</v>
      </c>
      <c r="P46" s="25" t="e">
        <f>IF('Crisis Indicator Data'!#REF!="No Data",1,IF(#REF!&lt;&gt;"",1,0))</f>
        <v>#REF!</v>
      </c>
      <c r="Q46" s="25" t="e">
        <f>IF('Crisis Indicator Data'!#REF!="No Data",1,IF(#REF!&lt;&gt;"",1,0))</f>
        <v>#REF!</v>
      </c>
      <c r="R46" s="25" t="e">
        <f>IF('Crisis Indicator Data'!#REF!="No Data",1,IF(#REF!&lt;&gt;"",1,0))</f>
        <v>#REF!</v>
      </c>
      <c r="S46" s="25" t="e">
        <f>IF('Crisis Indicator Data'!#REF!="No Data",1,IF(#REF!&lt;&gt;"",1,0))</f>
        <v>#REF!</v>
      </c>
      <c r="T46" s="25" t="e">
        <f>IF('Crisis Indicator Data'!#REF!="No Data",1,IF(#REF!&lt;&gt;"",1,0))</f>
        <v>#REF!</v>
      </c>
      <c r="U46" s="25" t="e">
        <f>IF('Crisis Indicator Data'!#REF!="No Data",1,IF(#REF!&lt;&gt;"",1,0))</f>
        <v>#REF!</v>
      </c>
      <c r="V46" s="25" t="e">
        <f>IF('Crisis Indicator Data'!#REF!="No Data",1,IF(#REF!&lt;&gt;"",1,0))</f>
        <v>#REF!</v>
      </c>
      <c r="W46" s="25" t="e">
        <f>IF('Crisis Indicator Data'!#REF!="No Data",1,IF(#REF!&lt;&gt;"",1,0))</f>
        <v>#REF!</v>
      </c>
      <c r="X46" s="25" t="e">
        <f>IF('Crisis Indicator Data'!#REF!="No Data",1,IF(#REF!&lt;&gt;"",1,0))</f>
        <v>#REF!</v>
      </c>
      <c r="Y46" s="25" t="e">
        <f>IF('Crisis Indicator Data'!#REF!="No Data",1,IF(#REF!&lt;&gt;"",1,0))</f>
        <v>#REF!</v>
      </c>
      <c r="Z46" s="25" t="e">
        <f>IF('Crisis Indicator Data'!#REF!="No Data",1,IF(#REF!&lt;&gt;"",1,0))</f>
        <v>#REF!</v>
      </c>
      <c r="AA46" s="25" t="e">
        <f>IF('Crisis Indicator Data'!#REF!="No Data",1,IF(#REF!&lt;&gt;"",1,0))</f>
        <v>#REF!</v>
      </c>
      <c r="AB46" s="25" t="e">
        <f>IF('Crisis Indicator Data'!#REF!="No Data",1,IF(#REF!&lt;&gt;"",1,0))</f>
        <v>#REF!</v>
      </c>
      <c r="AC46" s="25" t="e">
        <f>IF('Crisis Indicator Data'!#REF!="No Data",1,IF(#REF!&lt;&gt;"",1,0))</f>
        <v>#REF!</v>
      </c>
      <c r="AD46" s="25" t="e">
        <f>IF('Crisis Indicator Data'!#REF!="No Data",1,IF(#REF!&lt;&gt;"",1,0))</f>
        <v>#REF!</v>
      </c>
      <c r="AE46" s="25" t="e">
        <f>IF('Crisis Indicator Data'!#REF!="No Data",1,IF(#REF!&lt;&gt;"",1,0))</f>
        <v>#REF!</v>
      </c>
      <c r="AF46" s="25" t="e">
        <f>IF('Crisis Indicator Data'!#REF!="No Data",1,IF(#REF!&lt;&gt;"",1,0))</f>
        <v>#REF!</v>
      </c>
      <c r="AG46" s="25" t="e">
        <f>IF('Crisis Indicator Data'!#REF!="No Data",1,IF(#REF!&lt;&gt;"",1,0))</f>
        <v>#REF!</v>
      </c>
      <c r="AH46" s="25" t="e">
        <f>IF('Crisis Indicator Data'!#REF!="No Data",1,IF(#REF!&lt;&gt;"",1,0))</f>
        <v>#REF!</v>
      </c>
      <c r="AI46" s="25" t="e">
        <f>IF('Crisis Indicator Data'!#REF!="No Data",1,IF(#REF!&lt;&gt;"",1,0))</f>
        <v>#REF!</v>
      </c>
      <c r="AJ46" s="25" t="e">
        <f>IF('Crisis Indicator Data'!#REF!="No Data",1,IF(#REF!&lt;&gt;"",1,0))</f>
        <v>#REF!</v>
      </c>
      <c r="AK46" s="25" t="e">
        <f>IF('Crisis Indicator Data'!#REF!="No Data",1,IF(#REF!&lt;&gt;"",1,0))</f>
        <v>#REF!</v>
      </c>
      <c r="AL46" s="25" t="e">
        <f>IF('Crisis Indicator Data'!#REF!="No Data",1,IF(#REF!&lt;&gt;"",1,0))</f>
        <v>#REF!</v>
      </c>
      <c r="AM46" s="25" t="e">
        <f>IF('Crisis Indicator Data'!#REF!="No Data",1,IF(#REF!&lt;&gt;"",1,0))</f>
        <v>#REF!</v>
      </c>
      <c r="AN46" s="25" t="e">
        <f>IF('Crisis Indicator Data'!#REF!="No Data",1,IF(#REF!&lt;&gt;"",1,0))</f>
        <v>#REF!</v>
      </c>
      <c r="AO46" s="25" t="e">
        <f>IF('Crisis Indicator Data'!#REF!="No Data",1,IF(#REF!&lt;&gt;"",1,0))</f>
        <v>#REF!</v>
      </c>
      <c r="AP46" s="25" t="e">
        <f>IF('Crisis Indicator Data'!#REF!="No Data",1,IF(#REF!&lt;&gt;"",1,0))</f>
        <v>#REF!</v>
      </c>
      <c r="AQ46" s="25" t="e">
        <f>IF('Crisis Indicator Data'!#REF!="No Data",1,IF(#REF!&lt;&gt;"",1,0))</f>
        <v>#REF!</v>
      </c>
      <c r="AR46" s="25" t="e">
        <f>IF('Crisis Indicator Data'!#REF!="No Data",1,IF(#REF!&lt;&gt;"",1,0))</f>
        <v>#REF!</v>
      </c>
      <c r="AS46" s="25" t="e">
        <f>IF('Crisis Indicator Data'!#REF!="No Data",1,IF(#REF!&lt;&gt;"",1,0))</f>
        <v>#REF!</v>
      </c>
      <c r="AT46" s="25" t="e">
        <f>IF('Crisis Indicator Data'!#REF!="No Data",1,IF(#REF!&lt;&gt;"",1,0))</f>
        <v>#REF!</v>
      </c>
      <c r="AU46" s="25" t="e">
        <f>IF('Crisis Indicator Data'!#REF!="No Data",1,IF(#REF!&lt;&gt;"",1,0))</f>
        <v>#REF!</v>
      </c>
      <c r="AV46" s="25" t="e">
        <f>IF('Crisis Indicator Data'!#REF!="No Data",1,IF(#REF!&lt;&gt;"",1,0))</f>
        <v>#REF!</v>
      </c>
      <c r="AW46" s="25" t="e">
        <f>IF('Crisis Indicator Data'!#REF!="No Data",1,IF(#REF!&lt;&gt;"",1,0))</f>
        <v>#REF!</v>
      </c>
      <c r="AX46" s="25" t="e">
        <f>IF('Crisis Indicator Data'!#REF!="No Data",1,IF(#REF!&lt;&gt;"",1,0))</f>
        <v>#REF!</v>
      </c>
      <c r="AY46" s="25" t="e">
        <f>IF('Crisis Indicator Data'!#REF!="No Data",1,IF(#REF!&lt;&gt;"",1,0))</f>
        <v>#REF!</v>
      </c>
      <c r="AZ46" s="25" t="e">
        <f>IF('Crisis Indicator Data'!#REF!="No Data",1,IF(#REF!&lt;&gt;"",1,0))</f>
        <v>#REF!</v>
      </c>
      <c r="BA46" t="e">
        <f t="shared" si="2"/>
        <v>#REF!</v>
      </c>
      <c r="BB46" s="27" t="e">
        <f t="shared" si="3"/>
        <v>#REF!</v>
      </c>
    </row>
    <row r="47" spans="1:54" x14ac:dyDescent="0.35">
      <c r="A47" t="s">
        <v>10209</v>
      </c>
      <c r="B47" s="25" t="e">
        <f>IF('Crisis Indicator Data'!#REF!="No Data",1,IF(#REF!&lt;&gt;"",1,0))</f>
        <v>#REF!</v>
      </c>
      <c r="C47" s="25" t="e">
        <f>IF('Crisis Indicator Data'!#REF!="No Data",1,IF(#REF!&lt;&gt;"",1,0))</f>
        <v>#REF!</v>
      </c>
      <c r="D47" s="25" t="e">
        <f>IF('Crisis Indicator Data'!#REF!="No Data",1,IF(#REF!&lt;&gt;"",1,0))</f>
        <v>#REF!</v>
      </c>
      <c r="E47" s="25" t="e">
        <f>IF('Crisis Indicator Data'!#REF!="No Data",1,IF(#REF!&lt;&gt;"",1,0))</f>
        <v>#REF!</v>
      </c>
      <c r="F47" s="25" t="e">
        <f>IF('Crisis Indicator Data'!#REF!="No Data",1,IF(#REF!&lt;&gt;"",1,0))</f>
        <v>#REF!</v>
      </c>
      <c r="G47" s="25" t="e">
        <f>IF('Crisis Indicator Data'!#REF!="No Data",1,IF(#REF!&lt;&gt;"",1,0))</f>
        <v>#REF!</v>
      </c>
      <c r="H47" s="25" t="e">
        <f>IF('Crisis Indicator Data'!#REF!="No Data",1,IF(#REF!&lt;&gt;"",1,0))</f>
        <v>#REF!</v>
      </c>
      <c r="I47" s="25" t="e">
        <f>IF('Crisis Indicator Data'!#REF!="No Data",1,IF(#REF!&lt;&gt;"",1,0))</f>
        <v>#REF!</v>
      </c>
      <c r="J47" s="25" t="e">
        <f>IF('Crisis Indicator Data'!#REF!="No Data",1,IF(#REF!&lt;&gt;"",1,0))</f>
        <v>#REF!</v>
      </c>
      <c r="K47" s="25" t="e">
        <f>IF('Crisis Indicator Data'!#REF!="No Data",1,IF(#REF!&lt;&gt;"",1,0))</f>
        <v>#REF!</v>
      </c>
      <c r="L47" s="25" t="e">
        <f>IF('Crisis Indicator Data'!#REF!="No Data",1,IF(#REF!&lt;&gt;"",1,0))</f>
        <v>#REF!</v>
      </c>
      <c r="M47" s="25" t="e">
        <f>IF('Crisis Indicator Data'!#REF!="No Data",1,IF(#REF!&lt;&gt;"",1,0))</f>
        <v>#REF!</v>
      </c>
      <c r="N47" s="25" t="e">
        <f>IF('Crisis Indicator Data'!#REF!="No Data",1,IF(#REF!&lt;&gt;"",1,0))</f>
        <v>#REF!</v>
      </c>
      <c r="O47" s="25" t="e">
        <f>IF('Crisis Indicator Data'!#REF!="No Data",1,IF(#REF!&lt;&gt;"",1,0))</f>
        <v>#REF!</v>
      </c>
      <c r="P47" s="25" t="e">
        <f>IF('Crisis Indicator Data'!#REF!="No Data",1,IF(#REF!&lt;&gt;"",1,0))</f>
        <v>#REF!</v>
      </c>
      <c r="Q47" s="25" t="e">
        <f>IF('Crisis Indicator Data'!#REF!="No Data",1,IF(#REF!&lt;&gt;"",1,0))</f>
        <v>#REF!</v>
      </c>
      <c r="R47" s="25" t="e">
        <f>IF('Crisis Indicator Data'!#REF!="No Data",1,IF(#REF!&lt;&gt;"",1,0))</f>
        <v>#REF!</v>
      </c>
      <c r="S47" s="25" t="e">
        <f>IF('Crisis Indicator Data'!#REF!="No Data",1,IF(#REF!&lt;&gt;"",1,0))</f>
        <v>#REF!</v>
      </c>
      <c r="T47" s="25" t="e">
        <f>IF('Crisis Indicator Data'!#REF!="No Data",1,IF(#REF!&lt;&gt;"",1,0))</f>
        <v>#REF!</v>
      </c>
      <c r="U47" s="25" t="e">
        <f>IF('Crisis Indicator Data'!#REF!="No Data",1,IF(#REF!&lt;&gt;"",1,0))</f>
        <v>#REF!</v>
      </c>
      <c r="V47" s="25" t="e">
        <f>IF('Crisis Indicator Data'!#REF!="No Data",1,IF(#REF!&lt;&gt;"",1,0))</f>
        <v>#REF!</v>
      </c>
      <c r="W47" s="25" t="e">
        <f>IF('Crisis Indicator Data'!#REF!="No Data",1,IF(#REF!&lt;&gt;"",1,0))</f>
        <v>#REF!</v>
      </c>
      <c r="X47" s="25" t="e">
        <f>IF('Crisis Indicator Data'!#REF!="No Data",1,IF(#REF!&lt;&gt;"",1,0))</f>
        <v>#REF!</v>
      </c>
      <c r="Y47" s="25" t="e">
        <f>IF('Crisis Indicator Data'!#REF!="No Data",1,IF(#REF!&lt;&gt;"",1,0))</f>
        <v>#REF!</v>
      </c>
      <c r="Z47" s="25" t="e">
        <f>IF('Crisis Indicator Data'!#REF!="No Data",1,IF(#REF!&lt;&gt;"",1,0))</f>
        <v>#REF!</v>
      </c>
      <c r="AA47" s="25" t="e">
        <f>IF('Crisis Indicator Data'!#REF!="No Data",1,IF(#REF!&lt;&gt;"",1,0))</f>
        <v>#REF!</v>
      </c>
      <c r="AB47" s="25" t="e">
        <f>IF('Crisis Indicator Data'!#REF!="No Data",1,IF(#REF!&lt;&gt;"",1,0))</f>
        <v>#REF!</v>
      </c>
      <c r="AC47" s="25" t="e">
        <f>IF('Crisis Indicator Data'!#REF!="No Data",1,IF(#REF!&lt;&gt;"",1,0))</f>
        <v>#REF!</v>
      </c>
      <c r="AD47" s="25" t="e">
        <f>IF('Crisis Indicator Data'!#REF!="No Data",1,IF(#REF!&lt;&gt;"",1,0))</f>
        <v>#REF!</v>
      </c>
      <c r="AE47" s="25" t="e">
        <f>IF('Crisis Indicator Data'!#REF!="No Data",1,IF(#REF!&lt;&gt;"",1,0))</f>
        <v>#REF!</v>
      </c>
      <c r="AF47" s="25" t="e">
        <f>IF('Crisis Indicator Data'!#REF!="No Data",1,IF(#REF!&lt;&gt;"",1,0))</f>
        <v>#REF!</v>
      </c>
      <c r="AG47" s="25" t="e">
        <f>IF('Crisis Indicator Data'!#REF!="No Data",1,IF(#REF!&lt;&gt;"",1,0))</f>
        <v>#REF!</v>
      </c>
      <c r="AH47" s="25" t="e">
        <f>IF('Crisis Indicator Data'!#REF!="No Data",1,IF(#REF!&lt;&gt;"",1,0))</f>
        <v>#REF!</v>
      </c>
      <c r="AI47" s="25" t="e">
        <f>IF('Crisis Indicator Data'!#REF!="No Data",1,IF(#REF!&lt;&gt;"",1,0))</f>
        <v>#REF!</v>
      </c>
      <c r="AJ47" s="25" t="e">
        <f>IF('Crisis Indicator Data'!#REF!="No Data",1,IF(#REF!&lt;&gt;"",1,0))</f>
        <v>#REF!</v>
      </c>
      <c r="AK47" s="25" t="e">
        <f>IF('Crisis Indicator Data'!#REF!="No Data",1,IF(#REF!&lt;&gt;"",1,0))</f>
        <v>#REF!</v>
      </c>
      <c r="AL47" s="25" t="e">
        <f>IF('Crisis Indicator Data'!#REF!="No Data",1,IF(#REF!&lt;&gt;"",1,0))</f>
        <v>#REF!</v>
      </c>
      <c r="AM47" s="25" t="e">
        <f>IF('Crisis Indicator Data'!#REF!="No Data",1,IF(#REF!&lt;&gt;"",1,0))</f>
        <v>#REF!</v>
      </c>
      <c r="AN47" s="25" t="e">
        <f>IF('Crisis Indicator Data'!#REF!="No Data",1,IF(#REF!&lt;&gt;"",1,0))</f>
        <v>#REF!</v>
      </c>
      <c r="AO47" s="25" t="e">
        <f>IF('Crisis Indicator Data'!#REF!="No Data",1,IF(#REF!&lt;&gt;"",1,0))</f>
        <v>#REF!</v>
      </c>
      <c r="AP47" s="25" t="e">
        <f>IF('Crisis Indicator Data'!#REF!="No Data",1,IF(#REF!&lt;&gt;"",1,0))</f>
        <v>#REF!</v>
      </c>
      <c r="AQ47" s="25" t="e">
        <f>IF('Crisis Indicator Data'!#REF!="No Data",1,IF(#REF!&lt;&gt;"",1,0))</f>
        <v>#REF!</v>
      </c>
      <c r="AR47" s="25" t="e">
        <f>IF('Crisis Indicator Data'!#REF!="No Data",1,IF(#REF!&lt;&gt;"",1,0))</f>
        <v>#REF!</v>
      </c>
      <c r="AS47" s="25" t="e">
        <f>IF('Crisis Indicator Data'!#REF!="No Data",1,IF(#REF!&lt;&gt;"",1,0))</f>
        <v>#REF!</v>
      </c>
      <c r="AT47" s="25" t="e">
        <f>IF('Crisis Indicator Data'!#REF!="No Data",1,IF(#REF!&lt;&gt;"",1,0))</f>
        <v>#REF!</v>
      </c>
      <c r="AU47" s="25" t="e">
        <f>IF('Crisis Indicator Data'!#REF!="No Data",1,IF(#REF!&lt;&gt;"",1,0))</f>
        <v>#REF!</v>
      </c>
      <c r="AV47" s="25" t="e">
        <f>IF('Crisis Indicator Data'!#REF!="No Data",1,IF(#REF!&lt;&gt;"",1,0))</f>
        <v>#REF!</v>
      </c>
      <c r="AW47" s="25" t="e">
        <f>IF('Crisis Indicator Data'!#REF!="No Data",1,IF(#REF!&lt;&gt;"",1,0))</f>
        <v>#REF!</v>
      </c>
      <c r="AX47" s="25" t="e">
        <f>IF('Crisis Indicator Data'!#REF!="No Data",1,IF(#REF!&lt;&gt;"",1,0))</f>
        <v>#REF!</v>
      </c>
      <c r="AY47" s="25" t="e">
        <f>IF('Crisis Indicator Data'!#REF!="No Data",1,IF(#REF!&lt;&gt;"",1,0))</f>
        <v>#REF!</v>
      </c>
      <c r="AZ47" s="25" t="e">
        <f>IF('Crisis Indicator Data'!#REF!="No Data",1,IF(#REF!&lt;&gt;"",1,0))</f>
        <v>#REF!</v>
      </c>
      <c r="BA47" t="e">
        <f t="shared" si="2"/>
        <v>#REF!</v>
      </c>
      <c r="BB47" s="27" t="e">
        <f t="shared" si="3"/>
        <v>#REF!</v>
      </c>
    </row>
    <row r="48" spans="1:54" x14ac:dyDescent="0.35">
      <c r="A48" t="s">
        <v>10205</v>
      </c>
      <c r="B48" s="25" t="e">
        <f>IF('Crisis Indicator Data'!#REF!="No Data",1,IF(#REF!&lt;&gt;"",1,0))</f>
        <v>#REF!</v>
      </c>
      <c r="C48" s="25" t="e">
        <f>IF('Crisis Indicator Data'!#REF!="No Data",1,IF(#REF!&lt;&gt;"",1,0))</f>
        <v>#REF!</v>
      </c>
      <c r="D48" s="25" t="e">
        <f>IF('Crisis Indicator Data'!#REF!="No Data",1,IF(#REF!&lt;&gt;"",1,0))</f>
        <v>#REF!</v>
      </c>
      <c r="E48" s="25" t="e">
        <f>IF('Crisis Indicator Data'!#REF!="No Data",1,IF(#REF!&lt;&gt;"",1,0))</f>
        <v>#REF!</v>
      </c>
      <c r="F48" s="25" t="e">
        <f>IF('Crisis Indicator Data'!#REF!="No Data",1,IF(#REF!&lt;&gt;"",1,0))</f>
        <v>#REF!</v>
      </c>
      <c r="G48" s="25" t="e">
        <f>IF('Crisis Indicator Data'!#REF!="No Data",1,IF(#REF!&lt;&gt;"",1,0))</f>
        <v>#REF!</v>
      </c>
      <c r="H48" s="25" t="e">
        <f>IF('Crisis Indicator Data'!#REF!="No Data",1,IF(#REF!&lt;&gt;"",1,0))</f>
        <v>#REF!</v>
      </c>
      <c r="I48" s="25" t="e">
        <f>IF('Crisis Indicator Data'!#REF!="No Data",1,IF(#REF!&lt;&gt;"",1,0))</f>
        <v>#REF!</v>
      </c>
      <c r="J48" s="25" t="e">
        <f>IF('Crisis Indicator Data'!#REF!="No Data",1,IF(#REF!&lt;&gt;"",1,0))</f>
        <v>#REF!</v>
      </c>
      <c r="K48" s="25" t="e">
        <f>IF('Crisis Indicator Data'!#REF!="No Data",1,IF(#REF!&lt;&gt;"",1,0))</f>
        <v>#REF!</v>
      </c>
      <c r="L48" s="25" t="e">
        <f>IF('Crisis Indicator Data'!#REF!="No Data",1,IF(#REF!&lt;&gt;"",1,0))</f>
        <v>#REF!</v>
      </c>
      <c r="M48" s="25" t="e">
        <f>IF('Crisis Indicator Data'!#REF!="No Data",1,IF(#REF!&lt;&gt;"",1,0))</f>
        <v>#REF!</v>
      </c>
      <c r="N48" s="25" t="e">
        <f>IF('Crisis Indicator Data'!#REF!="No Data",1,IF(#REF!&lt;&gt;"",1,0))</f>
        <v>#REF!</v>
      </c>
      <c r="O48" s="25" t="e">
        <f>IF('Crisis Indicator Data'!#REF!="No Data",1,IF(#REF!&lt;&gt;"",1,0))</f>
        <v>#REF!</v>
      </c>
      <c r="P48" s="25" t="e">
        <f>IF('Crisis Indicator Data'!#REF!="No Data",1,IF(#REF!&lt;&gt;"",1,0))</f>
        <v>#REF!</v>
      </c>
      <c r="Q48" s="25" t="e">
        <f>IF('Crisis Indicator Data'!#REF!="No Data",1,IF(#REF!&lt;&gt;"",1,0))</f>
        <v>#REF!</v>
      </c>
      <c r="R48" s="25" t="e">
        <f>IF('Crisis Indicator Data'!#REF!="No Data",1,IF(#REF!&lt;&gt;"",1,0))</f>
        <v>#REF!</v>
      </c>
      <c r="S48" s="25" t="e">
        <f>IF('Crisis Indicator Data'!#REF!="No Data",1,IF(#REF!&lt;&gt;"",1,0))</f>
        <v>#REF!</v>
      </c>
      <c r="T48" s="25" t="e">
        <f>IF('Crisis Indicator Data'!#REF!="No Data",1,IF(#REF!&lt;&gt;"",1,0))</f>
        <v>#REF!</v>
      </c>
      <c r="U48" s="25" t="e">
        <f>IF('Crisis Indicator Data'!#REF!="No Data",1,IF(#REF!&lt;&gt;"",1,0))</f>
        <v>#REF!</v>
      </c>
      <c r="V48" s="25" t="e">
        <f>IF('Crisis Indicator Data'!#REF!="No Data",1,IF(#REF!&lt;&gt;"",1,0))</f>
        <v>#REF!</v>
      </c>
      <c r="W48" s="25" t="e">
        <f>IF('Crisis Indicator Data'!#REF!="No Data",1,IF(#REF!&lt;&gt;"",1,0))</f>
        <v>#REF!</v>
      </c>
      <c r="X48" s="25" t="e">
        <f>IF('Crisis Indicator Data'!#REF!="No Data",1,IF(#REF!&lt;&gt;"",1,0))</f>
        <v>#REF!</v>
      </c>
      <c r="Y48" s="25" t="e">
        <f>IF('Crisis Indicator Data'!#REF!="No Data",1,IF(#REF!&lt;&gt;"",1,0))</f>
        <v>#REF!</v>
      </c>
      <c r="Z48" s="25" t="e">
        <f>IF('Crisis Indicator Data'!#REF!="No Data",1,IF(#REF!&lt;&gt;"",1,0))</f>
        <v>#REF!</v>
      </c>
      <c r="AA48" s="25" t="e">
        <f>IF('Crisis Indicator Data'!#REF!="No Data",1,IF(#REF!&lt;&gt;"",1,0))</f>
        <v>#REF!</v>
      </c>
      <c r="AB48" s="25" t="e">
        <f>IF('Crisis Indicator Data'!#REF!="No Data",1,IF(#REF!&lt;&gt;"",1,0))</f>
        <v>#REF!</v>
      </c>
      <c r="AC48" s="25" t="e">
        <f>IF('Crisis Indicator Data'!#REF!="No Data",1,IF(#REF!&lt;&gt;"",1,0))</f>
        <v>#REF!</v>
      </c>
      <c r="AD48" s="25" t="e">
        <f>IF('Crisis Indicator Data'!#REF!="No Data",1,IF(#REF!&lt;&gt;"",1,0))</f>
        <v>#REF!</v>
      </c>
      <c r="AE48" s="25" t="e">
        <f>IF('Crisis Indicator Data'!#REF!="No Data",1,IF(#REF!&lt;&gt;"",1,0))</f>
        <v>#REF!</v>
      </c>
      <c r="AF48" s="25" t="e">
        <f>IF('Crisis Indicator Data'!#REF!="No Data",1,IF(#REF!&lt;&gt;"",1,0))</f>
        <v>#REF!</v>
      </c>
      <c r="AG48" s="25" t="e">
        <f>IF('Crisis Indicator Data'!#REF!="No Data",1,IF(#REF!&lt;&gt;"",1,0))</f>
        <v>#REF!</v>
      </c>
      <c r="AH48" s="25" t="e">
        <f>IF('Crisis Indicator Data'!#REF!="No Data",1,IF(#REF!&lt;&gt;"",1,0))</f>
        <v>#REF!</v>
      </c>
      <c r="AI48" s="25" t="e">
        <f>IF('Crisis Indicator Data'!#REF!="No Data",1,IF(#REF!&lt;&gt;"",1,0))</f>
        <v>#REF!</v>
      </c>
      <c r="AJ48" s="25" t="e">
        <f>IF('Crisis Indicator Data'!#REF!="No Data",1,IF(#REF!&lt;&gt;"",1,0))</f>
        <v>#REF!</v>
      </c>
      <c r="AK48" s="25" t="e">
        <f>IF('Crisis Indicator Data'!#REF!="No Data",1,IF(#REF!&lt;&gt;"",1,0))</f>
        <v>#REF!</v>
      </c>
      <c r="AL48" s="25" t="e">
        <f>IF('Crisis Indicator Data'!#REF!="No Data",1,IF(#REF!&lt;&gt;"",1,0))</f>
        <v>#REF!</v>
      </c>
      <c r="AM48" s="25" t="e">
        <f>IF('Crisis Indicator Data'!#REF!="No Data",1,IF(#REF!&lt;&gt;"",1,0))</f>
        <v>#REF!</v>
      </c>
      <c r="AN48" s="25" t="e">
        <f>IF('Crisis Indicator Data'!#REF!="No Data",1,IF(#REF!&lt;&gt;"",1,0))</f>
        <v>#REF!</v>
      </c>
      <c r="AO48" s="25" t="e">
        <f>IF('Crisis Indicator Data'!#REF!="No Data",1,IF(#REF!&lt;&gt;"",1,0))</f>
        <v>#REF!</v>
      </c>
      <c r="AP48" s="25" t="e">
        <f>IF('Crisis Indicator Data'!#REF!="No Data",1,IF(#REF!&lt;&gt;"",1,0))</f>
        <v>#REF!</v>
      </c>
      <c r="AQ48" s="25" t="e">
        <f>IF('Crisis Indicator Data'!#REF!="No Data",1,IF(#REF!&lt;&gt;"",1,0))</f>
        <v>#REF!</v>
      </c>
      <c r="AR48" s="25" t="e">
        <f>IF('Crisis Indicator Data'!#REF!="No Data",1,IF(#REF!&lt;&gt;"",1,0))</f>
        <v>#REF!</v>
      </c>
      <c r="AS48" s="25" t="e">
        <f>IF('Crisis Indicator Data'!#REF!="No Data",1,IF(#REF!&lt;&gt;"",1,0))</f>
        <v>#REF!</v>
      </c>
      <c r="AT48" s="25" t="e">
        <f>IF('Crisis Indicator Data'!#REF!="No Data",1,IF(#REF!&lt;&gt;"",1,0))</f>
        <v>#REF!</v>
      </c>
      <c r="AU48" s="25" t="e">
        <f>IF('Crisis Indicator Data'!#REF!="No Data",1,IF(#REF!&lt;&gt;"",1,0))</f>
        <v>#REF!</v>
      </c>
      <c r="AV48" s="25" t="e">
        <f>IF('Crisis Indicator Data'!#REF!="No Data",1,IF(#REF!&lt;&gt;"",1,0))</f>
        <v>#REF!</v>
      </c>
      <c r="AW48" s="25" t="e">
        <f>IF('Crisis Indicator Data'!#REF!="No Data",1,IF(#REF!&lt;&gt;"",1,0))</f>
        <v>#REF!</v>
      </c>
      <c r="AX48" s="25" t="e">
        <f>IF('Crisis Indicator Data'!#REF!="No Data",1,IF(#REF!&lt;&gt;"",1,0))</f>
        <v>#REF!</v>
      </c>
      <c r="AY48" s="25" t="e">
        <f>IF('Crisis Indicator Data'!#REF!="No Data",1,IF(#REF!&lt;&gt;"",1,0))</f>
        <v>#REF!</v>
      </c>
      <c r="AZ48" s="25" t="e">
        <f>IF('Crisis Indicator Data'!#REF!="No Data",1,IF(#REF!&lt;&gt;"",1,0))</f>
        <v>#REF!</v>
      </c>
      <c r="BA48" t="e">
        <f t="shared" si="2"/>
        <v>#REF!</v>
      </c>
      <c r="BB48" s="27" t="e">
        <f t="shared" si="3"/>
        <v>#REF!</v>
      </c>
    </row>
    <row r="49" spans="1:54" x14ac:dyDescent="0.35">
      <c r="A49" t="s">
        <v>10207</v>
      </c>
      <c r="B49" s="25" t="e">
        <f>IF('Crisis Indicator Data'!#REF!="No Data",1,IF(#REF!&lt;&gt;"",1,0))</f>
        <v>#REF!</v>
      </c>
      <c r="C49" s="25" t="e">
        <f>IF('Crisis Indicator Data'!#REF!="No Data",1,IF(#REF!&lt;&gt;"",1,0))</f>
        <v>#REF!</v>
      </c>
      <c r="D49" s="25" t="e">
        <f>IF('Crisis Indicator Data'!#REF!="No Data",1,IF(#REF!&lt;&gt;"",1,0))</f>
        <v>#REF!</v>
      </c>
      <c r="E49" s="25" t="e">
        <f>IF('Crisis Indicator Data'!#REF!="No Data",1,IF(#REF!&lt;&gt;"",1,0))</f>
        <v>#REF!</v>
      </c>
      <c r="F49" s="25" t="e">
        <f>IF('Crisis Indicator Data'!#REF!="No Data",1,IF(#REF!&lt;&gt;"",1,0))</f>
        <v>#REF!</v>
      </c>
      <c r="G49" s="25" t="e">
        <f>IF('Crisis Indicator Data'!#REF!="No Data",1,IF(#REF!&lt;&gt;"",1,0))</f>
        <v>#REF!</v>
      </c>
      <c r="H49" s="25" t="e">
        <f>IF('Crisis Indicator Data'!#REF!="No Data",1,IF(#REF!&lt;&gt;"",1,0))</f>
        <v>#REF!</v>
      </c>
      <c r="I49" s="25" t="e">
        <f>IF('Crisis Indicator Data'!#REF!="No Data",1,IF(#REF!&lt;&gt;"",1,0))</f>
        <v>#REF!</v>
      </c>
      <c r="J49" s="25" t="e">
        <f>IF('Crisis Indicator Data'!#REF!="No Data",1,IF(#REF!&lt;&gt;"",1,0))</f>
        <v>#REF!</v>
      </c>
      <c r="K49" s="25" t="e">
        <f>IF('Crisis Indicator Data'!#REF!="No Data",1,IF(#REF!&lt;&gt;"",1,0))</f>
        <v>#REF!</v>
      </c>
      <c r="L49" s="25" t="e">
        <f>IF('Crisis Indicator Data'!#REF!="No Data",1,IF(#REF!&lt;&gt;"",1,0))</f>
        <v>#REF!</v>
      </c>
      <c r="M49" s="25" t="e">
        <f>IF('Crisis Indicator Data'!#REF!="No Data",1,IF(#REF!&lt;&gt;"",1,0))</f>
        <v>#REF!</v>
      </c>
      <c r="N49" s="25" t="e">
        <f>IF('Crisis Indicator Data'!#REF!="No Data",1,IF(#REF!&lt;&gt;"",1,0))</f>
        <v>#REF!</v>
      </c>
      <c r="O49" s="25" t="e">
        <f>IF('Crisis Indicator Data'!#REF!="No Data",1,IF(#REF!&lt;&gt;"",1,0))</f>
        <v>#REF!</v>
      </c>
      <c r="P49" s="25" t="e">
        <f>IF('Crisis Indicator Data'!#REF!="No Data",1,IF(#REF!&lt;&gt;"",1,0))</f>
        <v>#REF!</v>
      </c>
      <c r="Q49" s="25" t="e">
        <f>IF('Crisis Indicator Data'!#REF!="No Data",1,IF(#REF!&lt;&gt;"",1,0))</f>
        <v>#REF!</v>
      </c>
      <c r="R49" s="25" t="e">
        <f>IF('Crisis Indicator Data'!#REF!="No Data",1,IF(#REF!&lt;&gt;"",1,0))</f>
        <v>#REF!</v>
      </c>
      <c r="S49" s="25" t="e">
        <f>IF('Crisis Indicator Data'!#REF!="No Data",1,IF(#REF!&lt;&gt;"",1,0))</f>
        <v>#REF!</v>
      </c>
      <c r="T49" s="25" t="e">
        <f>IF('Crisis Indicator Data'!#REF!="No Data",1,IF(#REF!&lt;&gt;"",1,0))</f>
        <v>#REF!</v>
      </c>
      <c r="U49" s="25" t="e">
        <f>IF('Crisis Indicator Data'!#REF!="No Data",1,IF(#REF!&lt;&gt;"",1,0))</f>
        <v>#REF!</v>
      </c>
      <c r="V49" s="25" t="e">
        <f>IF('Crisis Indicator Data'!#REF!="No Data",1,IF(#REF!&lt;&gt;"",1,0))</f>
        <v>#REF!</v>
      </c>
      <c r="W49" s="25" t="e">
        <f>IF('Crisis Indicator Data'!#REF!="No Data",1,IF(#REF!&lt;&gt;"",1,0))</f>
        <v>#REF!</v>
      </c>
      <c r="X49" s="25" t="e">
        <f>IF('Crisis Indicator Data'!#REF!="No Data",1,IF(#REF!&lt;&gt;"",1,0))</f>
        <v>#REF!</v>
      </c>
      <c r="Y49" s="25" t="e">
        <f>IF('Crisis Indicator Data'!#REF!="No Data",1,IF(#REF!&lt;&gt;"",1,0))</f>
        <v>#REF!</v>
      </c>
      <c r="Z49" s="25" t="e">
        <f>IF('Crisis Indicator Data'!#REF!="No Data",1,IF(#REF!&lt;&gt;"",1,0))</f>
        <v>#REF!</v>
      </c>
      <c r="AA49" s="25" t="e">
        <f>IF('Crisis Indicator Data'!#REF!="No Data",1,IF(#REF!&lt;&gt;"",1,0))</f>
        <v>#REF!</v>
      </c>
      <c r="AB49" s="25" t="e">
        <f>IF('Crisis Indicator Data'!#REF!="No Data",1,IF(#REF!&lt;&gt;"",1,0))</f>
        <v>#REF!</v>
      </c>
      <c r="AC49" s="25" t="e">
        <f>IF('Crisis Indicator Data'!#REF!="No Data",1,IF(#REF!&lt;&gt;"",1,0))</f>
        <v>#REF!</v>
      </c>
      <c r="AD49" s="25" t="e">
        <f>IF('Crisis Indicator Data'!#REF!="No Data",1,IF(#REF!&lt;&gt;"",1,0))</f>
        <v>#REF!</v>
      </c>
      <c r="AE49" s="25" t="e">
        <f>IF('Crisis Indicator Data'!#REF!="No Data",1,IF(#REF!&lt;&gt;"",1,0))</f>
        <v>#REF!</v>
      </c>
      <c r="AF49" s="25" t="e">
        <f>IF('Crisis Indicator Data'!#REF!="No Data",1,IF(#REF!&lt;&gt;"",1,0))</f>
        <v>#REF!</v>
      </c>
      <c r="AG49" s="25" t="e">
        <f>IF('Crisis Indicator Data'!#REF!="No Data",1,IF(#REF!&lt;&gt;"",1,0))</f>
        <v>#REF!</v>
      </c>
      <c r="AH49" s="25" t="e">
        <f>IF('Crisis Indicator Data'!#REF!="No Data",1,IF(#REF!&lt;&gt;"",1,0))</f>
        <v>#REF!</v>
      </c>
      <c r="AI49" s="25" t="e">
        <f>IF('Crisis Indicator Data'!#REF!="No Data",1,IF(#REF!&lt;&gt;"",1,0))</f>
        <v>#REF!</v>
      </c>
      <c r="AJ49" s="25" t="e">
        <f>IF('Crisis Indicator Data'!#REF!="No Data",1,IF(#REF!&lt;&gt;"",1,0))</f>
        <v>#REF!</v>
      </c>
      <c r="AK49" s="25" t="e">
        <f>IF('Crisis Indicator Data'!#REF!="No Data",1,IF(#REF!&lt;&gt;"",1,0))</f>
        <v>#REF!</v>
      </c>
      <c r="AL49" s="25" t="e">
        <f>IF('Crisis Indicator Data'!#REF!="No Data",1,IF(#REF!&lt;&gt;"",1,0))</f>
        <v>#REF!</v>
      </c>
      <c r="AM49" s="25" t="e">
        <f>IF('Crisis Indicator Data'!#REF!="No Data",1,IF(#REF!&lt;&gt;"",1,0))</f>
        <v>#REF!</v>
      </c>
      <c r="AN49" s="25" t="e">
        <f>IF('Crisis Indicator Data'!#REF!="No Data",1,IF(#REF!&lt;&gt;"",1,0))</f>
        <v>#REF!</v>
      </c>
      <c r="AO49" s="25" t="e">
        <f>IF('Crisis Indicator Data'!#REF!="No Data",1,IF(#REF!&lt;&gt;"",1,0))</f>
        <v>#REF!</v>
      </c>
      <c r="AP49" s="25" t="e">
        <f>IF('Crisis Indicator Data'!#REF!="No Data",1,IF(#REF!&lt;&gt;"",1,0))</f>
        <v>#REF!</v>
      </c>
      <c r="AQ49" s="25" t="e">
        <f>IF('Crisis Indicator Data'!#REF!="No Data",1,IF(#REF!&lt;&gt;"",1,0))</f>
        <v>#REF!</v>
      </c>
      <c r="AR49" s="25" t="e">
        <f>IF('Crisis Indicator Data'!#REF!="No Data",1,IF(#REF!&lt;&gt;"",1,0))</f>
        <v>#REF!</v>
      </c>
      <c r="AS49" s="25" t="e">
        <f>IF('Crisis Indicator Data'!#REF!="No Data",1,IF(#REF!&lt;&gt;"",1,0))</f>
        <v>#REF!</v>
      </c>
      <c r="AT49" s="25" t="e">
        <f>IF('Crisis Indicator Data'!#REF!="No Data",1,IF(#REF!&lt;&gt;"",1,0))</f>
        <v>#REF!</v>
      </c>
      <c r="AU49" s="25" t="e">
        <f>IF('Crisis Indicator Data'!#REF!="No Data",1,IF(#REF!&lt;&gt;"",1,0))</f>
        <v>#REF!</v>
      </c>
      <c r="AV49" s="25" t="e">
        <f>IF('Crisis Indicator Data'!#REF!="No Data",1,IF(#REF!&lt;&gt;"",1,0))</f>
        <v>#REF!</v>
      </c>
      <c r="AW49" s="25" t="e">
        <f>IF('Crisis Indicator Data'!#REF!="No Data",1,IF(#REF!&lt;&gt;"",1,0))</f>
        <v>#REF!</v>
      </c>
      <c r="AX49" s="25" t="e">
        <f>IF('Crisis Indicator Data'!#REF!="No Data",1,IF(#REF!&lt;&gt;"",1,0))</f>
        <v>#REF!</v>
      </c>
      <c r="AY49" s="25" t="e">
        <f>IF('Crisis Indicator Data'!#REF!="No Data",1,IF(#REF!&lt;&gt;"",1,0))</f>
        <v>#REF!</v>
      </c>
      <c r="AZ49" s="25" t="e">
        <f>IF('Crisis Indicator Data'!#REF!="No Data",1,IF(#REF!&lt;&gt;"",1,0))</f>
        <v>#REF!</v>
      </c>
      <c r="BA49" t="e">
        <f t="shared" si="2"/>
        <v>#REF!</v>
      </c>
      <c r="BB49" s="27" t="e">
        <f t="shared" si="3"/>
        <v>#REF!</v>
      </c>
    </row>
    <row r="50" spans="1:54" x14ac:dyDescent="0.35">
      <c r="A50" t="s">
        <v>10210</v>
      </c>
      <c r="B50" s="25" t="e">
        <f>IF('Crisis Indicator Data'!#REF!="No Data",1,IF(#REF!&lt;&gt;"",1,0))</f>
        <v>#REF!</v>
      </c>
      <c r="C50" s="25" t="e">
        <f>IF('Crisis Indicator Data'!#REF!="No Data",1,IF(#REF!&lt;&gt;"",1,0))</f>
        <v>#REF!</v>
      </c>
      <c r="D50" s="25" t="e">
        <f>IF('Crisis Indicator Data'!#REF!="No Data",1,IF(#REF!&lt;&gt;"",1,0))</f>
        <v>#REF!</v>
      </c>
      <c r="E50" s="25" t="e">
        <f>IF('Crisis Indicator Data'!#REF!="No Data",1,IF(#REF!&lt;&gt;"",1,0))</f>
        <v>#REF!</v>
      </c>
      <c r="F50" s="25" t="e">
        <f>IF('Crisis Indicator Data'!#REF!="No Data",1,IF(#REF!&lt;&gt;"",1,0))</f>
        <v>#REF!</v>
      </c>
      <c r="G50" s="25" t="e">
        <f>IF('Crisis Indicator Data'!#REF!="No Data",1,IF(#REF!&lt;&gt;"",1,0))</f>
        <v>#REF!</v>
      </c>
      <c r="H50" s="25" t="e">
        <f>IF('Crisis Indicator Data'!#REF!="No Data",1,IF(#REF!&lt;&gt;"",1,0))</f>
        <v>#REF!</v>
      </c>
      <c r="I50" s="25" t="e">
        <f>IF('Crisis Indicator Data'!#REF!="No Data",1,IF(#REF!&lt;&gt;"",1,0))</f>
        <v>#REF!</v>
      </c>
      <c r="J50" s="25" t="e">
        <f>IF('Crisis Indicator Data'!#REF!="No Data",1,IF(#REF!&lt;&gt;"",1,0))</f>
        <v>#REF!</v>
      </c>
      <c r="K50" s="25" t="e">
        <f>IF('Crisis Indicator Data'!#REF!="No Data",1,IF(#REF!&lt;&gt;"",1,0))</f>
        <v>#REF!</v>
      </c>
      <c r="L50" s="25" t="e">
        <f>IF('Crisis Indicator Data'!#REF!="No Data",1,IF(#REF!&lt;&gt;"",1,0))</f>
        <v>#REF!</v>
      </c>
      <c r="M50" s="25" t="e">
        <f>IF('Crisis Indicator Data'!#REF!="No Data",1,IF(#REF!&lt;&gt;"",1,0))</f>
        <v>#REF!</v>
      </c>
      <c r="N50" s="25" t="e">
        <f>IF('Crisis Indicator Data'!#REF!="No Data",1,IF(#REF!&lt;&gt;"",1,0))</f>
        <v>#REF!</v>
      </c>
      <c r="O50" s="25" t="e">
        <f>IF('Crisis Indicator Data'!#REF!="No Data",1,IF(#REF!&lt;&gt;"",1,0))</f>
        <v>#REF!</v>
      </c>
      <c r="P50" s="25" t="e">
        <f>IF('Crisis Indicator Data'!#REF!="No Data",1,IF(#REF!&lt;&gt;"",1,0))</f>
        <v>#REF!</v>
      </c>
      <c r="Q50" s="25" t="e">
        <f>IF('Crisis Indicator Data'!#REF!="No Data",1,IF(#REF!&lt;&gt;"",1,0))</f>
        <v>#REF!</v>
      </c>
      <c r="R50" s="25" t="e">
        <f>IF('Crisis Indicator Data'!#REF!="No Data",1,IF(#REF!&lt;&gt;"",1,0))</f>
        <v>#REF!</v>
      </c>
      <c r="S50" s="25" t="e">
        <f>IF('Crisis Indicator Data'!#REF!="No Data",1,IF(#REF!&lt;&gt;"",1,0))</f>
        <v>#REF!</v>
      </c>
      <c r="T50" s="25" t="e">
        <f>IF('Crisis Indicator Data'!#REF!="No Data",1,IF(#REF!&lt;&gt;"",1,0))</f>
        <v>#REF!</v>
      </c>
      <c r="U50" s="25" t="e">
        <f>IF('Crisis Indicator Data'!#REF!="No Data",1,IF(#REF!&lt;&gt;"",1,0))</f>
        <v>#REF!</v>
      </c>
      <c r="V50" s="25" t="e">
        <f>IF('Crisis Indicator Data'!#REF!="No Data",1,IF(#REF!&lt;&gt;"",1,0))</f>
        <v>#REF!</v>
      </c>
      <c r="W50" s="25" t="e">
        <f>IF('Crisis Indicator Data'!#REF!="No Data",1,IF(#REF!&lt;&gt;"",1,0))</f>
        <v>#REF!</v>
      </c>
      <c r="X50" s="25" t="e">
        <f>IF('Crisis Indicator Data'!#REF!="No Data",1,IF(#REF!&lt;&gt;"",1,0))</f>
        <v>#REF!</v>
      </c>
      <c r="Y50" s="25" t="e">
        <f>IF('Crisis Indicator Data'!#REF!="No Data",1,IF(#REF!&lt;&gt;"",1,0))</f>
        <v>#REF!</v>
      </c>
      <c r="Z50" s="25" t="e">
        <f>IF('Crisis Indicator Data'!#REF!="No Data",1,IF(#REF!&lt;&gt;"",1,0))</f>
        <v>#REF!</v>
      </c>
      <c r="AA50" s="25" t="e">
        <f>IF('Crisis Indicator Data'!#REF!="No Data",1,IF(#REF!&lt;&gt;"",1,0))</f>
        <v>#REF!</v>
      </c>
      <c r="AB50" s="25" t="e">
        <f>IF('Crisis Indicator Data'!#REF!="No Data",1,IF(#REF!&lt;&gt;"",1,0))</f>
        <v>#REF!</v>
      </c>
      <c r="AC50" s="25" t="e">
        <f>IF('Crisis Indicator Data'!#REF!="No Data",1,IF(#REF!&lt;&gt;"",1,0))</f>
        <v>#REF!</v>
      </c>
      <c r="AD50" s="25" t="e">
        <f>IF('Crisis Indicator Data'!#REF!="No Data",1,IF(#REF!&lt;&gt;"",1,0))</f>
        <v>#REF!</v>
      </c>
      <c r="AE50" s="25" t="e">
        <f>IF('Crisis Indicator Data'!#REF!="No Data",1,IF(#REF!&lt;&gt;"",1,0))</f>
        <v>#REF!</v>
      </c>
      <c r="AF50" s="25" t="e">
        <f>IF('Crisis Indicator Data'!#REF!="No Data",1,IF(#REF!&lt;&gt;"",1,0))</f>
        <v>#REF!</v>
      </c>
      <c r="AG50" s="25" t="e">
        <f>IF('Crisis Indicator Data'!#REF!="No Data",1,IF(#REF!&lt;&gt;"",1,0))</f>
        <v>#REF!</v>
      </c>
      <c r="AH50" s="25" t="e">
        <f>IF('Crisis Indicator Data'!#REF!="No Data",1,IF(#REF!&lt;&gt;"",1,0))</f>
        <v>#REF!</v>
      </c>
      <c r="AI50" s="25" t="e">
        <f>IF('Crisis Indicator Data'!#REF!="No Data",1,IF(#REF!&lt;&gt;"",1,0))</f>
        <v>#REF!</v>
      </c>
      <c r="AJ50" s="25" t="e">
        <f>IF('Crisis Indicator Data'!#REF!="No Data",1,IF(#REF!&lt;&gt;"",1,0))</f>
        <v>#REF!</v>
      </c>
      <c r="AK50" s="25" t="e">
        <f>IF('Crisis Indicator Data'!#REF!="No Data",1,IF(#REF!&lt;&gt;"",1,0))</f>
        <v>#REF!</v>
      </c>
      <c r="AL50" s="25" t="e">
        <f>IF('Crisis Indicator Data'!#REF!="No Data",1,IF(#REF!&lt;&gt;"",1,0))</f>
        <v>#REF!</v>
      </c>
      <c r="AM50" s="25" t="e">
        <f>IF('Crisis Indicator Data'!#REF!="No Data",1,IF(#REF!&lt;&gt;"",1,0))</f>
        <v>#REF!</v>
      </c>
      <c r="AN50" s="25" t="e">
        <f>IF('Crisis Indicator Data'!#REF!="No Data",1,IF(#REF!&lt;&gt;"",1,0))</f>
        <v>#REF!</v>
      </c>
      <c r="AO50" s="25" t="e">
        <f>IF('Crisis Indicator Data'!#REF!="No Data",1,IF(#REF!&lt;&gt;"",1,0))</f>
        <v>#REF!</v>
      </c>
      <c r="AP50" s="25" t="e">
        <f>IF('Crisis Indicator Data'!#REF!="No Data",1,IF(#REF!&lt;&gt;"",1,0))</f>
        <v>#REF!</v>
      </c>
      <c r="AQ50" s="25" t="e">
        <f>IF('Crisis Indicator Data'!#REF!="No Data",1,IF(#REF!&lt;&gt;"",1,0))</f>
        <v>#REF!</v>
      </c>
      <c r="AR50" s="25" t="e">
        <f>IF('Crisis Indicator Data'!#REF!="No Data",1,IF(#REF!&lt;&gt;"",1,0))</f>
        <v>#REF!</v>
      </c>
      <c r="AS50" s="25" t="e">
        <f>IF('Crisis Indicator Data'!#REF!="No Data",1,IF(#REF!&lt;&gt;"",1,0))</f>
        <v>#REF!</v>
      </c>
      <c r="AT50" s="25" t="e">
        <f>IF('Crisis Indicator Data'!#REF!="No Data",1,IF(#REF!&lt;&gt;"",1,0))</f>
        <v>#REF!</v>
      </c>
      <c r="AU50" s="25" t="e">
        <f>IF('Crisis Indicator Data'!#REF!="No Data",1,IF(#REF!&lt;&gt;"",1,0))</f>
        <v>#REF!</v>
      </c>
      <c r="AV50" s="25" t="e">
        <f>IF('Crisis Indicator Data'!#REF!="No Data",1,IF(#REF!&lt;&gt;"",1,0))</f>
        <v>#REF!</v>
      </c>
      <c r="AW50" s="25" t="e">
        <f>IF('Crisis Indicator Data'!#REF!="No Data",1,IF(#REF!&lt;&gt;"",1,0))</f>
        <v>#REF!</v>
      </c>
      <c r="AX50" s="25" t="e">
        <f>IF('Crisis Indicator Data'!#REF!="No Data",1,IF(#REF!&lt;&gt;"",1,0))</f>
        <v>#REF!</v>
      </c>
      <c r="AY50" s="25" t="e">
        <f>IF('Crisis Indicator Data'!#REF!="No Data",1,IF(#REF!&lt;&gt;"",1,0))</f>
        <v>#REF!</v>
      </c>
      <c r="AZ50" s="25" t="e">
        <f>IF('Crisis Indicator Data'!#REF!="No Data",1,IF(#REF!&lt;&gt;"",1,0))</f>
        <v>#REF!</v>
      </c>
      <c r="BA50" t="e">
        <f t="shared" si="2"/>
        <v>#REF!</v>
      </c>
      <c r="BB50" s="27" t="e">
        <f t="shared" si="3"/>
        <v>#REF!</v>
      </c>
    </row>
    <row r="51" spans="1:54" x14ac:dyDescent="0.35">
      <c r="A51" t="s">
        <v>10212</v>
      </c>
      <c r="B51" s="25" t="e">
        <f>IF('Crisis Indicator Data'!#REF!="No Data",1,IF(#REF!&lt;&gt;"",1,0))</f>
        <v>#REF!</v>
      </c>
      <c r="C51" s="25" t="e">
        <f>IF('Crisis Indicator Data'!#REF!="No Data",1,IF(#REF!&lt;&gt;"",1,0))</f>
        <v>#REF!</v>
      </c>
      <c r="D51" s="25" t="e">
        <f>IF('Crisis Indicator Data'!#REF!="No Data",1,IF(#REF!&lt;&gt;"",1,0))</f>
        <v>#REF!</v>
      </c>
      <c r="E51" s="25" t="e">
        <f>IF('Crisis Indicator Data'!#REF!="No Data",1,IF(#REF!&lt;&gt;"",1,0))</f>
        <v>#REF!</v>
      </c>
      <c r="F51" s="25" t="e">
        <f>IF('Crisis Indicator Data'!#REF!="No Data",1,IF(#REF!&lt;&gt;"",1,0))</f>
        <v>#REF!</v>
      </c>
      <c r="G51" s="25" t="e">
        <f>IF('Crisis Indicator Data'!#REF!="No Data",1,IF(#REF!&lt;&gt;"",1,0))</f>
        <v>#REF!</v>
      </c>
      <c r="H51" s="25" t="e">
        <f>IF('Crisis Indicator Data'!#REF!="No Data",1,IF(#REF!&lt;&gt;"",1,0))</f>
        <v>#REF!</v>
      </c>
      <c r="I51" s="25" t="e">
        <f>IF('Crisis Indicator Data'!#REF!="No Data",1,IF(#REF!&lt;&gt;"",1,0))</f>
        <v>#REF!</v>
      </c>
      <c r="J51" s="25" t="e">
        <f>IF('Crisis Indicator Data'!#REF!="No Data",1,IF(#REF!&lt;&gt;"",1,0))</f>
        <v>#REF!</v>
      </c>
      <c r="K51" s="25" t="e">
        <f>IF('Crisis Indicator Data'!#REF!="No Data",1,IF(#REF!&lt;&gt;"",1,0))</f>
        <v>#REF!</v>
      </c>
      <c r="L51" s="25" t="e">
        <f>IF('Crisis Indicator Data'!#REF!="No Data",1,IF(#REF!&lt;&gt;"",1,0))</f>
        <v>#REF!</v>
      </c>
      <c r="M51" s="25" t="e">
        <f>IF('Crisis Indicator Data'!#REF!="No Data",1,IF(#REF!&lt;&gt;"",1,0))</f>
        <v>#REF!</v>
      </c>
      <c r="N51" s="25" t="e">
        <f>IF('Crisis Indicator Data'!#REF!="No Data",1,IF(#REF!&lt;&gt;"",1,0))</f>
        <v>#REF!</v>
      </c>
      <c r="O51" s="25" t="e">
        <f>IF('Crisis Indicator Data'!#REF!="No Data",1,IF(#REF!&lt;&gt;"",1,0))</f>
        <v>#REF!</v>
      </c>
      <c r="P51" s="25" t="e">
        <f>IF('Crisis Indicator Data'!#REF!="No Data",1,IF(#REF!&lt;&gt;"",1,0))</f>
        <v>#REF!</v>
      </c>
      <c r="Q51" s="25" t="e">
        <f>IF('Crisis Indicator Data'!#REF!="No Data",1,IF(#REF!&lt;&gt;"",1,0))</f>
        <v>#REF!</v>
      </c>
      <c r="R51" s="25" t="e">
        <f>IF('Crisis Indicator Data'!#REF!="No Data",1,IF(#REF!&lt;&gt;"",1,0))</f>
        <v>#REF!</v>
      </c>
      <c r="S51" s="25" t="e">
        <f>IF('Crisis Indicator Data'!#REF!="No Data",1,IF(#REF!&lt;&gt;"",1,0))</f>
        <v>#REF!</v>
      </c>
      <c r="T51" s="25" t="e">
        <f>IF('Crisis Indicator Data'!#REF!="No Data",1,IF(#REF!&lt;&gt;"",1,0))</f>
        <v>#REF!</v>
      </c>
      <c r="U51" s="25" t="e">
        <f>IF('Crisis Indicator Data'!#REF!="No Data",1,IF(#REF!&lt;&gt;"",1,0))</f>
        <v>#REF!</v>
      </c>
      <c r="V51" s="25" t="e">
        <f>IF('Crisis Indicator Data'!#REF!="No Data",1,IF(#REF!&lt;&gt;"",1,0))</f>
        <v>#REF!</v>
      </c>
      <c r="W51" s="25" t="e">
        <f>IF('Crisis Indicator Data'!#REF!="No Data",1,IF(#REF!&lt;&gt;"",1,0))</f>
        <v>#REF!</v>
      </c>
      <c r="X51" s="25" t="e">
        <f>IF('Crisis Indicator Data'!#REF!="No Data",1,IF(#REF!&lt;&gt;"",1,0))</f>
        <v>#REF!</v>
      </c>
      <c r="Y51" s="25" t="e">
        <f>IF('Crisis Indicator Data'!#REF!="No Data",1,IF(#REF!&lt;&gt;"",1,0))</f>
        <v>#REF!</v>
      </c>
      <c r="Z51" s="25" t="e">
        <f>IF('Crisis Indicator Data'!#REF!="No Data",1,IF(#REF!&lt;&gt;"",1,0))</f>
        <v>#REF!</v>
      </c>
      <c r="AA51" s="25" t="e">
        <f>IF('Crisis Indicator Data'!#REF!="No Data",1,IF(#REF!&lt;&gt;"",1,0))</f>
        <v>#REF!</v>
      </c>
      <c r="AB51" s="25" t="e">
        <f>IF('Crisis Indicator Data'!#REF!="No Data",1,IF(#REF!&lt;&gt;"",1,0))</f>
        <v>#REF!</v>
      </c>
      <c r="AC51" s="25" t="e">
        <f>IF('Crisis Indicator Data'!#REF!="No Data",1,IF(#REF!&lt;&gt;"",1,0))</f>
        <v>#REF!</v>
      </c>
      <c r="AD51" s="25" t="e">
        <f>IF('Crisis Indicator Data'!#REF!="No Data",1,IF(#REF!&lt;&gt;"",1,0))</f>
        <v>#REF!</v>
      </c>
      <c r="AE51" s="25" t="e">
        <f>IF('Crisis Indicator Data'!#REF!="No Data",1,IF(#REF!&lt;&gt;"",1,0))</f>
        <v>#REF!</v>
      </c>
      <c r="AF51" s="25" t="e">
        <f>IF('Crisis Indicator Data'!#REF!="No Data",1,IF(#REF!&lt;&gt;"",1,0))</f>
        <v>#REF!</v>
      </c>
      <c r="AG51" s="25" t="e">
        <f>IF('Crisis Indicator Data'!#REF!="No Data",1,IF(#REF!&lt;&gt;"",1,0))</f>
        <v>#REF!</v>
      </c>
      <c r="AH51" s="25" t="e">
        <f>IF('Crisis Indicator Data'!#REF!="No Data",1,IF(#REF!&lt;&gt;"",1,0))</f>
        <v>#REF!</v>
      </c>
      <c r="AI51" s="25" t="e">
        <f>IF('Crisis Indicator Data'!#REF!="No Data",1,IF(#REF!&lt;&gt;"",1,0))</f>
        <v>#REF!</v>
      </c>
      <c r="AJ51" s="25" t="e">
        <f>IF('Crisis Indicator Data'!#REF!="No Data",1,IF(#REF!&lt;&gt;"",1,0))</f>
        <v>#REF!</v>
      </c>
      <c r="AK51" s="25" t="e">
        <f>IF('Crisis Indicator Data'!#REF!="No Data",1,IF(#REF!&lt;&gt;"",1,0))</f>
        <v>#REF!</v>
      </c>
      <c r="AL51" s="25" t="e">
        <f>IF('Crisis Indicator Data'!#REF!="No Data",1,IF(#REF!&lt;&gt;"",1,0))</f>
        <v>#REF!</v>
      </c>
      <c r="AM51" s="25" t="e">
        <f>IF('Crisis Indicator Data'!#REF!="No Data",1,IF(#REF!&lt;&gt;"",1,0))</f>
        <v>#REF!</v>
      </c>
      <c r="AN51" s="25" t="e">
        <f>IF('Crisis Indicator Data'!#REF!="No Data",1,IF(#REF!&lt;&gt;"",1,0))</f>
        <v>#REF!</v>
      </c>
      <c r="AO51" s="25" t="e">
        <f>IF('Crisis Indicator Data'!#REF!="No Data",1,IF(#REF!&lt;&gt;"",1,0))</f>
        <v>#REF!</v>
      </c>
      <c r="AP51" s="25" t="e">
        <f>IF('Crisis Indicator Data'!#REF!="No Data",1,IF(#REF!&lt;&gt;"",1,0))</f>
        <v>#REF!</v>
      </c>
      <c r="AQ51" s="25" t="e">
        <f>IF('Crisis Indicator Data'!#REF!="No Data",1,IF(#REF!&lt;&gt;"",1,0))</f>
        <v>#REF!</v>
      </c>
      <c r="AR51" s="25" t="e">
        <f>IF('Crisis Indicator Data'!#REF!="No Data",1,IF(#REF!&lt;&gt;"",1,0))</f>
        <v>#REF!</v>
      </c>
      <c r="AS51" s="25" t="e">
        <f>IF('Crisis Indicator Data'!#REF!="No Data",1,IF(#REF!&lt;&gt;"",1,0))</f>
        <v>#REF!</v>
      </c>
      <c r="AT51" s="25" t="e">
        <f>IF('Crisis Indicator Data'!#REF!="No Data",1,IF(#REF!&lt;&gt;"",1,0))</f>
        <v>#REF!</v>
      </c>
      <c r="AU51" s="25" t="e">
        <f>IF('Crisis Indicator Data'!#REF!="No Data",1,IF(#REF!&lt;&gt;"",1,0))</f>
        <v>#REF!</v>
      </c>
      <c r="AV51" s="25" t="e">
        <f>IF('Crisis Indicator Data'!#REF!="No Data",1,IF(#REF!&lt;&gt;"",1,0))</f>
        <v>#REF!</v>
      </c>
      <c r="AW51" s="25" t="e">
        <f>IF('Crisis Indicator Data'!#REF!="No Data",1,IF(#REF!&lt;&gt;"",1,0))</f>
        <v>#REF!</v>
      </c>
      <c r="AX51" s="25" t="e">
        <f>IF('Crisis Indicator Data'!#REF!="No Data",1,IF(#REF!&lt;&gt;"",1,0))</f>
        <v>#REF!</v>
      </c>
      <c r="AY51" s="25" t="e">
        <f>IF('Crisis Indicator Data'!#REF!="No Data",1,IF(#REF!&lt;&gt;"",1,0))</f>
        <v>#REF!</v>
      </c>
      <c r="AZ51" s="25" t="e">
        <f>IF('Crisis Indicator Data'!#REF!="No Data",1,IF(#REF!&lt;&gt;"",1,0))</f>
        <v>#REF!</v>
      </c>
      <c r="BA51" t="e">
        <f t="shared" si="2"/>
        <v>#REF!</v>
      </c>
      <c r="BB51" s="27" t="e">
        <f t="shared" si="3"/>
        <v>#REF!</v>
      </c>
    </row>
    <row r="52" spans="1:54" x14ac:dyDescent="0.35">
      <c r="A52" t="s">
        <v>10213</v>
      </c>
      <c r="B52" s="25" t="e">
        <f>IF('Crisis Indicator Data'!#REF!="No Data",1,IF(#REF!&lt;&gt;"",1,0))</f>
        <v>#REF!</v>
      </c>
      <c r="C52" s="25" t="e">
        <f>IF('Crisis Indicator Data'!#REF!="No Data",1,IF(#REF!&lt;&gt;"",1,0))</f>
        <v>#REF!</v>
      </c>
      <c r="D52" s="25" t="e">
        <f>IF('Crisis Indicator Data'!#REF!="No Data",1,IF(#REF!&lt;&gt;"",1,0))</f>
        <v>#REF!</v>
      </c>
      <c r="E52" s="25" t="e">
        <f>IF('Crisis Indicator Data'!#REF!="No Data",1,IF(#REF!&lt;&gt;"",1,0))</f>
        <v>#REF!</v>
      </c>
      <c r="F52" s="25" t="e">
        <f>IF('Crisis Indicator Data'!#REF!="No Data",1,IF(#REF!&lt;&gt;"",1,0))</f>
        <v>#REF!</v>
      </c>
      <c r="G52" s="25" t="e">
        <f>IF('Crisis Indicator Data'!#REF!="No Data",1,IF(#REF!&lt;&gt;"",1,0))</f>
        <v>#REF!</v>
      </c>
      <c r="H52" s="25" t="e">
        <f>IF('Crisis Indicator Data'!#REF!="No Data",1,IF(#REF!&lt;&gt;"",1,0))</f>
        <v>#REF!</v>
      </c>
      <c r="I52" s="25" t="e">
        <f>IF('Crisis Indicator Data'!#REF!="No Data",1,IF(#REF!&lt;&gt;"",1,0))</f>
        <v>#REF!</v>
      </c>
      <c r="J52" s="25" t="e">
        <f>IF('Crisis Indicator Data'!#REF!="No Data",1,IF(#REF!&lt;&gt;"",1,0))</f>
        <v>#REF!</v>
      </c>
      <c r="K52" s="25" t="e">
        <f>IF('Crisis Indicator Data'!#REF!="No Data",1,IF(#REF!&lt;&gt;"",1,0))</f>
        <v>#REF!</v>
      </c>
      <c r="L52" s="25" t="e">
        <f>IF('Crisis Indicator Data'!#REF!="No Data",1,IF(#REF!&lt;&gt;"",1,0))</f>
        <v>#REF!</v>
      </c>
      <c r="M52" s="25" t="e">
        <f>IF('Crisis Indicator Data'!#REF!="No Data",1,IF(#REF!&lt;&gt;"",1,0))</f>
        <v>#REF!</v>
      </c>
      <c r="N52" s="25" t="e">
        <f>IF('Crisis Indicator Data'!#REF!="No Data",1,IF(#REF!&lt;&gt;"",1,0))</f>
        <v>#REF!</v>
      </c>
      <c r="O52" s="25" t="e">
        <f>IF('Crisis Indicator Data'!#REF!="No Data",1,IF(#REF!&lt;&gt;"",1,0))</f>
        <v>#REF!</v>
      </c>
      <c r="P52" s="25" t="e">
        <f>IF('Crisis Indicator Data'!#REF!="No Data",1,IF(#REF!&lt;&gt;"",1,0))</f>
        <v>#REF!</v>
      </c>
      <c r="Q52" s="25" t="e">
        <f>IF('Crisis Indicator Data'!#REF!="No Data",1,IF(#REF!&lt;&gt;"",1,0))</f>
        <v>#REF!</v>
      </c>
      <c r="R52" s="25" t="e">
        <f>IF('Crisis Indicator Data'!#REF!="No Data",1,IF(#REF!&lt;&gt;"",1,0))</f>
        <v>#REF!</v>
      </c>
      <c r="S52" s="25" t="e">
        <f>IF('Crisis Indicator Data'!#REF!="No Data",1,IF(#REF!&lt;&gt;"",1,0))</f>
        <v>#REF!</v>
      </c>
      <c r="T52" s="25" t="e">
        <f>IF('Crisis Indicator Data'!#REF!="No Data",1,IF(#REF!&lt;&gt;"",1,0))</f>
        <v>#REF!</v>
      </c>
      <c r="U52" s="25" t="e">
        <f>IF('Crisis Indicator Data'!#REF!="No Data",1,IF(#REF!&lt;&gt;"",1,0))</f>
        <v>#REF!</v>
      </c>
      <c r="V52" s="25" t="e">
        <f>IF('Crisis Indicator Data'!#REF!="No Data",1,IF(#REF!&lt;&gt;"",1,0))</f>
        <v>#REF!</v>
      </c>
      <c r="W52" s="25" t="e">
        <f>IF('Crisis Indicator Data'!#REF!="No Data",1,IF(#REF!&lt;&gt;"",1,0))</f>
        <v>#REF!</v>
      </c>
      <c r="X52" s="25" t="e">
        <f>IF('Crisis Indicator Data'!#REF!="No Data",1,IF(#REF!&lt;&gt;"",1,0))</f>
        <v>#REF!</v>
      </c>
      <c r="Y52" s="25" t="e">
        <f>IF('Crisis Indicator Data'!#REF!="No Data",1,IF(#REF!&lt;&gt;"",1,0))</f>
        <v>#REF!</v>
      </c>
      <c r="Z52" s="25" t="e">
        <f>IF('Crisis Indicator Data'!#REF!="No Data",1,IF(#REF!&lt;&gt;"",1,0))</f>
        <v>#REF!</v>
      </c>
      <c r="AA52" s="25" t="e">
        <f>IF('Crisis Indicator Data'!#REF!="No Data",1,IF(#REF!&lt;&gt;"",1,0))</f>
        <v>#REF!</v>
      </c>
      <c r="AB52" s="25" t="e">
        <f>IF('Crisis Indicator Data'!#REF!="No Data",1,IF(#REF!&lt;&gt;"",1,0))</f>
        <v>#REF!</v>
      </c>
      <c r="AC52" s="25" t="e">
        <f>IF('Crisis Indicator Data'!#REF!="No Data",1,IF(#REF!&lt;&gt;"",1,0))</f>
        <v>#REF!</v>
      </c>
      <c r="AD52" s="25" t="e">
        <f>IF('Crisis Indicator Data'!#REF!="No Data",1,IF(#REF!&lt;&gt;"",1,0))</f>
        <v>#REF!</v>
      </c>
      <c r="AE52" s="25" t="e">
        <f>IF('Crisis Indicator Data'!#REF!="No Data",1,IF(#REF!&lt;&gt;"",1,0))</f>
        <v>#REF!</v>
      </c>
      <c r="AF52" s="25" t="e">
        <f>IF('Crisis Indicator Data'!#REF!="No Data",1,IF(#REF!&lt;&gt;"",1,0))</f>
        <v>#REF!</v>
      </c>
      <c r="AG52" s="25" t="e">
        <f>IF('Crisis Indicator Data'!#REF!="No Data",1,IF(#REF!&lt;&gt;"",1,0))</f>
        <v>#REF!</v>
      </c>
      <c r="AH52" s="25" t="e">
        <f>IF('Crisis Indicator Data'!#REF!="No Data",1,IF(#REF!&lt;&gt;"",1,0))</f>
        <v>#REF!</v>
      </c>
      <c r="AI52" s="25" t="e">
        <f>IF('Crisis Indicator Data'!#REF!="No Data",1,IF(#REF!&lt;&gt;"",1,0))</f>
        <v>#REF!</v>
      </c>
      <c r="AJ52" s="25" t="e">
        <f>IF('Crisis Indicator Data'!#REF!="No Data",1,IF(#REF!&lt;&gt;"",1,0))</f>
        <v>#REF!</v>
      </c>
      <c r="AK52" s="25" t="e">
        <f>IF('Crisis Indicator Data'!#REF!="No Data",1,IF(#REF!&lt;&gt;"",1,0))</f>
        <v>#REF!</v>
      </c>
      <c r="AL52" s="25" t="e">
        <f>IF('Crisis Indicator Data'!#REF!="No Data",1,IF(#REF!&lt;&gt;"",1,0))</f>
        <v>#REF!</v>
      </c>
      <c r="AM52" s="25" t="e">
        <f>IF('Crisis Indicator Data'!#REF!="No Data",1,IF(#REF!&lt;&gt;"",1,0))</f>
        <v>#REF!</v>
      </c>
      <c r="AN52" s="25" t="e">
        <f>IF('Crisis Indicator Data'!#REF!="No Data",1,IF(#REF!&lt;&gt;"",1,0))</f>
        <v>#REF!</v>
      </c>
      <c r="AO52" s="25" t="e">
        <f>IF('Crisis Indicator Data'!#REF!="No Data",1,IF(#REF!&lt;&gt;"",1,0))</f>
        <v>#REF!</v>
      </c>
      <c r="AP52" s="25" t="e">
        <f>IF('Crisis Indicator Data'!#REF!="No Data",1,IF(#REF!&lt;&gt;"",1,0))</f>
        <v>#REF!</v>
      </c>
      <c r="AQ52" s="25" t="e">
        <f>IF('Crisis Indicator Data'!#REF!="No Data",1,IF(#REF!&lt;&gt;"",1,0))</f>
        <v>#REF!</v>
      </c>
      <c r="AR52" s="25" t="e">
        <f>IF('Crisis Indicator Data'!#REF!="No Data",1,IF(#REF!&lt;&gt;"",1,0))</f>
        <v>#REF!</v>
      </c>
      <c r="AS52" s="25" t="e">
        <f>IF('Crisis Indicator Data'!#REF!="No Data",1,IF(#REF!&lt;&gt;"",1,0))</f>
        <v>#REF!</v>
      </c>
      <c r="AT52" s="25" t="e">
        <f>IF('Crisis Indicator Data'!#REF!="No Data",1,IF(#REF!&lt;&gt;"",1,0))</f>
        <v>#REF!</v>
      </c>
      <c r="AU52" s="25" t="e">
        <f>IF('Crisis Indicator Data'!#REF!="No Data",1,IF(#REF!&lt;&gt;"",1,0))</f>
        <v>#REF!</v>
      </c>
      <c r="AV52" s="25" t="e">
        <f>IF('Crisis Indicator Data'!#REF!="No Data",1,IF(#REF!&lt;&gt;"",1,0))</f>
        <v>#REF!</v>
      </c>
      <c r="AW52" s="25" t="e">
        <f>IF('Crisis Indicator Data'!#REF!="No Data",1,IF(#REF!&lt;&gt;"",1,0))</f>
        <v>#REF!</v>
      </c>
      <c r="AX52" s="25" t="e">
        <f>IF('Crisis Indicator Data'!#REF!="No Data",1,IF(#REF!&lt;&gt;"",1,0))</f>
        <v>#REF!</v>
      </c>
      <c r="AY52" s="25" t="e">
        <f>IF('Crisis Indicator Data'!#REF!="No Data",1,IF(#REF!&lt;&gt;"",1,0))</f>
        <v>#REF!</v>
      </c>
      <c r="AZ52" s="25" t="e">
        <f>IF('Crisis Indicator Data'!#REF!="No Data",1,IF(#REF!&lt;&gt;"",1,0))</f>
        <v>#REF!</v>
      </c>
      <c r="BA52" t="e">
        <f t="shared" si="2"/>
        <v>#REF!</v>
      </c>
      <c r="BB52" s="27" t="e">
        <f t="shared" si="3"/>
        <v>#REF!</v>
      </c>
    </row>
    <row r="53" spans="1:54" x14ac:dyDescent="0.35">
      <c r="A53" t="s">
        <v>10377</v>
      </c>
      <c r="B53" s="25" t="e">
        <f>IF('Crisis Indicator Data'!#REF!="No Data",1,IF(#REF!&lt;&gt;"",1,0))</f>
        <v>#REF!</v>
      </c>
      <c r="C53" s="25" t="e">
        <f>IF('Crisis Indicator Data'!#REF!="No Data",1,IF(#REF!&lt;&gt;"",1,0))</f>
        <v>#REF!</v>
      </c>
      <c r="D53" s="25" t="e">
        <f>IF('Crisis Indicator Data'!#REF!="No Data",1,IF(#REF!&lt;&gt;"",1,0))</f>
        <v>#REF!</v>
      </c>
      <c r="E53" s="25" t="e">
        <f>IF('Crisis Indicator Data'!#REF!="No Data",1,IF(#REF!&lt;&gt;"",1,0))</f>
        <v>#REF!</v>
      </c>
      <c r="F53" s="25" t="e">
        <f>IF('Crisis Indicator Data'!#REF!="No Data",1,IF(#REF!&lt;&gt;"",1,0))</f>
        <v>#REF!</v>
      </c>
      <c r="G53" s="25" t="e">
        <f>IF('Crisis Indicator Data'!#REF!="No Data",1,IF(#REF!&lt;&gt;"",1,0))</f>
        <v>#REF!</v>
      </c>
      <c r="H53" s="25" t="e">
        <f>IF('Crisis Indicator Data'!#REF!="No Data",1,IF(#REF!&lt;&gt;"",1,0))</f>
        <v>#REF!</v>
      </c>
      <c r="I53" s="25" t="e">
        <f>IF('Crisis Indicator Data'!#REF!="No Data",1,IF(#REF!&lt;&gt;"",1,0))</f>
        <v>#REF!</v>
      </c>
      <c r="J53" s="25" t="e">
        <f>IF('Crisis Indicator Data'!#REF!="No Data",1,IF(#REF!&lt;&gt;"",1,0))</f>
        <v>#REF!</v>
      </c>
      <c r="K53" s="25" t="e">
        <f>IF('Crisis Indicator Data'!#REF!="No Data",1,IF(#REF!&lt;&gt;"",1,0))</f>
        <v>#REF!</v>
      </c>
      <c r="L53" s="25" t="e">
        <f>IF('Crisis Indicator Data'!#REF!="No Data",1,IF(#REF!&lt;&gt;"",1,0))</f>
        <v>#REF!</v>
      </c>
      <c r="M53" s="25" t="e">
        <f>IF('Crisis Indicator Data'!#REF!="No Data",1,IF(#REF!&lt;&gt;"",1,0))</f>
        <v>#REF!</v>
      </c>
      <c r="N53" s="25" t="e">
        <f>IF('Crisis Indicator Data'!#REF!="No Data",1,IF(#REF!&lt;&gt;"",1,0))</f>
        <v>#REF!</v>
      </c>
      <c r="O53" s="25" t="e">
        <f>IF('Crisis Indicator Data'!#REF!="No Data",1,IF(#REF!&lt;&gt;"",1,0))</f>
        <v>#REF!</v>
      </c>
      <c r="P53" s="25" t="e">
        <f>IF('Crisis Indicator Data'!#REF!="No Data",1,IF(#REF!&lt;&gt;"",1,0))</f>
        <v>#REF!</v>
      </c>
      <c r="Q53" s="25" t="e">
        <f>IF('Crisis Indicator Data'!#REF!="No Data",1,IF(#REF!&lt;&gt;"",1,0))</f>
        <v>#REF!</v>
      </c>
      <c r="R53" s="25" t="e">
        <f>IF('Crisis Indicator Data'!#REF!="No Data",1,IF(#REF!&lt;&gt;"",1,0))</f>
        <v>#REF!</v>
      </c>
      <c r="S53" s="25" t="e">
        <f>IF('Crisis Indicator Data'!#REF!="No Data",1,IF(#REF!&lt;&gt;"",1,0))</f>
        <v>#REF!</v>
      </c>
      <c r="T53" s="25" t="e">
        <f>IF('Crisis Indicator Data'!#REF!="No Data",1,IF(#REF!&lt;&gt;"",1,0))</f>
        <v>#REF!</v>
      </c>
      <c r="U53" s="25" t="e">
        <f>IF('Crisis Indicator Data'!#REF!="No Data",1,IF(#REF!&lt;&gt;"",1,0))</f>
        <v>#REF!</v>
      </c>
      <c r="V53" s="25" t="e">
        <f>IF('Crisis Indicator Data'!#REF!="No Data",1,IF(#REF!&lt;&gt;"",1,0))</f>
        <v>#REF!</v>
      </c>
      <c r="W53" s="25" t="e">
        <f>IF('Crisis Indicator Data'!#REF!="No Data",1,IF(#REF!&lt;&gt;"",1,0))</f>
        <v>#REF!</v>
      </c>
      <c r="X53" s="25" t="e">
        <f>IF('Crisis Indicator Data'!#REF!="No Data",1,IF(#REF!&lt;&gt;"",1,0))</f>
        <v>#REF!</v>
      </c>
      <c r="Y53" s="25" t="e">
        <f>IF('Crisis Indicator Data'!#REF!="No Data",1,IF(#REF!&lt;&gt;"",1,0))</f>
        <v>#REF!</v>
      </c>
      <c r="Z53" s="25" t="e">
        <f>IF('Crisis Indicator Data'!#REF!="No Data",1,IF(#REF!&lt;&gt;"",1,0))</f>
        <v>#REF!</v>
      </c>
      <c r="AA53" s="25" t="e">
        <f>IF('Crisis Indicator Data'!#REF!="No Data",1,IF(#REF!&lt;&gt;"",1,0))</f>
        <v>#REF!</v>
      </c>
      <c r="AB53" s="25" t="e">
        <f>IF('Crisis Indicator Data'!#REF!="No Data",1,IF(#REF!&lt;&gt;"",1,0))</f>
        <v>#REF!</v>
      </c>
      <c r="AC53" s="25" t="e">
        <f>IF('Crisis Indicator Data'!#REF!="No Data",1,IF(#REF!&lt;&gt;"",1,0))</f>
        <v>#REF!</v>
      </c>
      <c r="AD53" s="25" t="e">
        <f>IF('Crisis Indicator Data'!#REF!="No Data",1,IF(#REF!&lt;&gt;"",1,0))</f>
        <v>#REF!</v>
      </c>
      <c r="AE53" s="25" t="e">
        <f>IF('Crisis Indicator Data'!#REF!="No Data",1,IF(#REF!&lt;&gt;"",1,0))</f>
        <v>#REF!</v>
      </c>
      <c r="AF53" s="25" t="e">
        <f>IF('Crisis Indicator Data'!#REF!="No Data",1,IF(#REF!&lt;&gt;"",1,0))</f>
        <v>#REF!</v>
      </c>
      <c r="AG53" s="25" t="e">
        <f>IF('Crisis Indicator Data'!#REF!="No Data",1,IF(#REF!&lt;&gt;"",1,0))</f>
        <v>#REF!</v>
      </c>
      <c r="AH53" s="25" t="e">
        <f>IF('Crisis Indicator Data'!#REF!="No Data",1,IF(#REF!&lt;&gt;"",1,0))</f>
        <v>#REF!</v>
      </c>
      <c r="AI53" s="25" t="e">
        <f>IF('Crisis Indicator Data'!#REF!="No Data",1,IF(#REF!&lt;&gt;"",1,0))</f>
        <v>#REF!</v>
      </c>
      <c r="AJ53" s="25" t="e">
        <f>IF('Crisis Indicator Data'!#REF!="No Data",1,IF(#REF!&lt;&gt;"",1,0))</f>
        <v>#REF!</v>
      </c>
      <c r="AK53" s="25" t="e">
        <f>IF('Crisis Indicator Data'!#REF!="No Data",1,IF(#REF!&lt;&gt;"",1,0))</f>
        <v>#REF!</v>
      </c>
      <c r="AL53" s="25" t="e">
        <f>IF('Crisis Indicator Data'!#REF!="No Data",1,IF(#REF!&lt;&gt;"",1,0))</f>
        <v>#REF!</v>
      </c>
      <c r="AM53" s="25" t="e">
        <f>IF('Crisis Indicator Data'!#REF!="No Data",1,IF(#REF!&lt;&gt;"",1,0))</f>
        <v>#REF!</v>
      </c>
      <c r="AN53" s="25" t="e">
        <f>IF('Crisis Indicator Data'!#REF!="No Data",1,IF(#REF!&lt;&gt;"",1,0))</f>
        <v>#REF!</v>
      </c>
      <c r="AO53" s="25" t="e">
        <f>IF('Crisis Indicator Data'!#REF!="No Data",1,IF(#REF!&lt;&gt;"",1,0))</f>
        <v>#REF!</v>
      </c>
      <c r="AP53" s="25" t="e">
        <f>IF('Crisis Indicator Data'!#REF!="No Data",1,IF(#REF!&lt;&gt;"",1,0))</f>
        <v>#REF!</v>
      </c>
      <c r="AQ53" s="25" t="e">
        <f>IF('Crisis Indicator Data'!#REF!="No Data",1,IF(#REF!&lt;&gt;"",1,0))</f>
        <v>#REF!</v>
      </c>
      <c r="AR53" s="25" t="e">
        <f>IF('Crisis Indicator Data'!#REF!="No Data",1,IF(#REF!&lt;&gt;"",1,0))</f>
        <v>#REF!</v>
      </c>
      <c r="AS53" s="25" t="e">
        <f>IF('Crisis Indicator Data'!#REF!="No Data",1,IF(#REF!&lt;&gt;"",1,0))</f>
        <v>#REF!</v>
      </c>
      <c r="AT53" s="25" t="e">
        <f>IF('Crisis Indicator Data'!#REF!="No Data",1,IF(#REF!&lt;&gt;"",1,0))</f>
        <v>#REF!</v>
      </c>
      <c r="AU53" s="25" t="e">
        <f>IF('Crisis Indicator Data'!#REF!="No Data",1,IF(#REF!&lt;&gt;"",1,0))</f>
        <v>#REF!</v>
      </c>
      <c r="AV53" s="25" t="e">
        <f>IF('Crisis Indicator Data'!#REF!="No Data",1,IF(#REF!&lt;&gt;"",1,0))</f>
        <v>#REF!</v>
      </c>
      <c r="AW53" s="25" t="e">
        <f>IF('Crisis Indicator Data'!#REF!="No Data",1,IF(#REF!&lt;&gt;"",1,0))</f>
        <v>#REF!</v>
      </c>
      <c r="AX53" s="25" t="e">
        <f>IF('Crisis Indicator Data'!#REF!="No Data",1,IF(#REF!&lt;&gt;"",1,0))</f>
        <v>#REF!</v>
      </c>
      <c r="AY53" s="25" t="e">
        <f>IF('Crisis Indicator Data'!#REF!="No Data",1,IF(#REF!&lt;&gt;"",1,0))</f>
        <v>#REF!</v>
      </c>
      <c r="AZ53" s="25" t="e">
        <f>IF('Crisis Indicator Data'!#REF!="No Data",1,IF(#REF!&lt;&gt;"",1,0))</f>
        <v>#REF!</v>
      </c>
      <c r="BA53" t="e">
        <f t="shared" si="2"/>
        <v>#REF!</v>
      </c>
      <c r="BB53" s="27" t="e">
        <f t="shared" si="3"/>
        <v>#REF!</v>
      </c>
    </row>
    <row r="54" spans="1:54" x14ac:dyDescent="0.35">
      <c r="A54" t="s">
        <v>10243</v>
      </c>
      <c r="B54" s="25" t="e">
        <f>IF('Crisis Indicator Data'!#REF!="No Data",1,IF(#REF!&lt;&gt;"",1,0))</f>
        <v>#REF!</v>
      </c>
      <c r="C54" s="25" t="e">
        <f>IF('Crisis Indicator Data'!#REF!="No Data",1,IF(#REF!&lt;&gt;"",1,0))</f>
        <v>#REF!</v>
      </c>
      <c r="D54" s="25" t="e">
        <f>IF('Crisis Indicator Data'!#REF!="No Data",1,IF(#REF!&lt;&gt;"",1,0))</f>
        <v>#REF!</v>
      </c>
      <c r="E54" s="25" t="e">
        <f>IF('Crisis Indicator Data'!#REF!="No Data",1,IF(#REF!&lt;&gt;"",1,0))</f>
        <v>#REF!</v>
      </c>
      <c r="F54" s="25" t="e">
        <f>IF('Crisis Indicator Data'!#REF!="No Data",1,IF(#REF!&lt;&gt;"",1,0))</f>
        <v>#REF!</v>
      </c>
      <c r="G54" s="25" t="e">
        <f>IF('Crisis Indicator Data'!#REF!="No Data",1,IF(#REF!&lt;&gt;"",1,0))</f>
        <v>#REF!</v>
      </c>
      <c r="H54" s="25" t="e">
        <f>IF('Crisis Indicator Data'!#REF!="No Data",1,IF(#REF!&lt;&gt;"",1,0))</f>
        <v>#REF!</v>
      </c>
      <c r="I54" s="25" t="e">
        <f>IF('Crisis Indicator Data'!#REF!="No Data",1,IF(#REF!&lt;&gt;"",1,0))</f>
        <v>#REF!</v>
      </c>
      <c r="J54" s="25" t="e">
        <f>IF('Crisis Indicator Data'!#REF!="No Data",1,IF(#REF!&lt;&gt;"",1,0))</f>
        <v>#REF!</v>
      </c>
      <c r="K54" s="25" t="e">
        <f>IF('Crisis Indicator Data'!#REF!="No Data",1,IF(#REF!&lt;&gt;"",1,0))</f>
        <v>#REF!</v>
      </c>
      <c r="L54" s="25" t="e">
        <f>IF('Crisis Indicator Data'!#REF!="No Data",1,IF(#REF!&lt;&gt;"",1,0))</f>
        <v>#REF!</v>
      </c>
      <c r="M54" s="25" t="e">
        <f>IF('Crisis Indicator Data'!#REF!="No Data",1,IF(#REF!&lt;&gt;"",1,0))</f>
        <v>#REF!</v>
      </c>
      <c r="N54" s="25" t="e">
        <f>IF('Crisis Indicator Data'!#REF!="No Data",1,IF(#REF!&lt;&gt;"",1,0))</f>
        <v>#REF!</v>
      </c>
      <c r="O54" s="25" t="e">
        <f>IF('Crisis Indicator Data'!#REF!="No Data",1,IF(#REF!&lt;&gt;"",1,0))</f>
        <v>#REF!</v>
      </c>
      <c r="P54" s="25" t="e">
        <f>IF('Crisis Indicator Data'!#REF!="No Data",1,IF(#REF!&lt;&gt;"",1,0))</f>
        <v>#REF!</v>
      </c>
      <c r="Q54" s="25" t="e">
        <f>IF('Crisis Indicator Data'!#REF!="No Data",1,IF(#REF!&lt;&gt;"",1,0))</f>
        <v>#REF!</v>
      </c>
      <c r="R54" s="25" t="e">
        <f>IF('Crisis Indicator Data'!#REF!="No Data",1,IF(#REF!&lt;&gt;"",1,0))</f>
        <v>#REF!</v>
      </c>
      <c r="S54" s="25" t="e">
        <f>IF('Crisis Indicator Data'!#REF!="No Data",1,IF(#REF!&lt;&gt;"",1,0))</f>
        <v>#REF!</v>
      </c>
      <c r="T54" s="25" t="e">
        <f>IF('Crisis Indicator Data'!#REF!="No Data",1,IF(#REF!&lt;&gt;"",1,0))</f>
        <v>#REF!</v>
      </c>
      <c r="U54" s="25" t="e">
        <f>IF('Crisis Indicator Data'!#REF!="No Data",1,IF(#REF!&lt;&gt;"",1,0))</f>
        <v>#REF!</v>
      </c>
      <c r="V54" s="25" t="e">
        <f>IF('Crisis Indicator Data'!#REF!="No Data",1,IF(#REF!&lt;&gt;"",1,0))</f>
        <v>#REF!</v>
      </c>
      <c r="W54" s="25" t="e">
        <f>IF('Crisis Indicator Data'!#REF!="No Data",1,IF(#REF!&lt;&gt;"",1,0))</f>
        <v>#REF!</v>
      </c>
      <c r="X54" s="25" t="e">
        <f>IF('Crisis Indicator Data'!#REF!="No Data",1,IF(#REF!&lt;&gt;"",1,0))</f>
        <v>#REF!</v>
      </c>
      <c r="Y54" s="25" t="e">
        <f>IF('Crisis Indicator Data'!#REF!="No Data",1,IF(#REF!&lt;&gt;"",1,0))</f>
        <v>#REF!</v>
      </c>
      <c r="Z54" s="25" t="e">
        <f>IF('Crisis Indicator Data'!#REF!="No Data",1,IF(#REF!&lt;&gt;"",1,0))</f>
        <v>#REF!</v>
      </c>
      <c r="AA54" s="25" t="e">
        <f>IF('Crisis Indicator Data'!#REF!="No Data",1,IF(#REF!&lt;&gt;"",1,0))</f>
        <v>#REF!</v>
      </c>
      <c r="AB54" s="25" t="e">
        <f>IF('Crisis Indicator Data'!#REF!="No Data",1,IF(#REF!&lt;&gt;"",1,0))</f>
        <v>#REF!</v>
      </c>
      <c r="AC54" s="25" t="e">
        <f>IF('Crisis Indicator Data'!#REF!="No Data",1,IF(#REF!&lt;&gt;"",1,0))</f>
        <v>#REF!</v>
      </c>
      <c r="AD54" s="25" t="e">
        <f>IF('Crisis Indicator Data'!#REF!="No Data",1,IF(#REF!&lt;&gt;"",1,0))</f>
        <v>#REF!</v>
      </c>
      <c r="AE54" s="25" t="e">
        <f>IF('Crisis Indicator Data'!#REF!="No Data",1,IF(#REF!&lt;&gt;"",1,0))</f>
        <v>#REF!</v>
      </c>
      <c r="AF54" s="25" t="e">
        <f>IF('Crisis Indicator Data'!#REF!="No Data",1,IF(#REF!&lt;&gt;"",1,0))</f>
        <v>#REF!</v>
      </c>
      <c r="AG54" s="25" t="e">
        <f>IF('Crisis Indicator Data'!#REF!="No Data",1,IF(#REF!&lt;&gt;"",1,0))</f>
        <v>#REF!</v>
      </c>
      <c r="AH54" s="25" t="e">
        <f>IF('Crisis Indicator Data'!#REF!="No Data",1,IF(#REF!&lt;&gt;"",1,0))</f>
        <v>#REF!</v>
      </c>
      <c r="AI54" s="25" t="e">
        <f>IF('Crisis Indicator Data'!#REF!="No Data",1,IF(#REF!&lt;&gt;"",1,0))</f>
        <v>#REF!</v>
      </c>
      <c r="AJ54" s="25" t="e">
        <f>IF('Crisis Indicator Data'!#REF!="No Data",1,IF(#REF!&lt;&gt;"",1,0))</f>
        <v>#REF!</v>
      </c>
      <c r="AK54" s="25" t="e">
        <f>IF('Crisis Indicator Data'!#REF!="No Data",1,IF(#REF!&lt;&gt;"",1,0))</f>
        <v>#REF!</v>
      </c>
      <c r="AL54" s="25" t="e">
        <f>IF('Crisis Indicator Data'!#REF!="No Data",1,IF(#REF!&lt;&gt;"",1,0))</f>
        <v>#REF!</v>
      </c>
      <c r="AM54" s="25" t="e">
        <f>IF('Crisis Indicator Data'!#REF!="No Data",1,IF(#REF!&lt;&gt;"",1,0))</f>
        <v>#REF!</v>
      </c>
      <c r="AN54" s="25" t="e">
        <f>IF('Crisis Indicator Data'!#REF!="No Data",1,IF(#REF!&lt;&gt;"",1,0))</f>
        <v>#REF!</v>
      </c>
      <c r="AO54" s="25" t="e">
        <f>IF('Crisis Indicator Data'!#REF!="No Data",1,IF(#REF!&lt;&gt;"",1,0))</f>
        <v>#REF!</v>
      </c>
      <c r="AP54" s="25" t="e">
        <f>IF('Crisis Indicator Data'!#REF!="No Data",1,IF(#REF!&lt;&gt;"",1,0))</f>
        <v>#REF!</v>
      </c>
      <c r="AQ54" s="25" t="e">
        <f>IF('Crisis Indicator Data'!#REF!="No Data",1,IF(#REF!&lt;&gt;"",1,0))</f>
        <v>#REF!</v>
      </c>
      <c r="AR54" s="25" t="e">
        <f>IF('Crisis Indicator Data'!#REF!="No Data",1,IF(#REF!&lt;&gt;"",1,0))</f>
        <v>#REF!</v>
      </c>
      <c r="AS54" s="25" t="e">
        <f>IF('Crisis Indicator Data'!#REF!="No Data",1,IF(#REF!&lt;&gt;"",1,0))</f>
        <v>#REF!</v>
      </c>
      <c r="AT54" s="25" t="e">
        <f>IF('Crisis Indicator Data'!#REF!="No Data",1,IF(#REF!&lt;&gt;"",1,0))</f>
        <v>#REF!</v>
      </c>
      <c r="AU54" s="25" t="e">
        <f>IF('Crisis Indicator Data'!#REF!="No Data",1,IF(#REF!&lt;&gt;"",1,0))</f>
        <v>#REF!</v>
      </c>
      <c r="AV54" s="25" t="e">
        <f>IF('Crisis Indicator Data'!#REF!="No Data",1,IF(#REF!&lt;&gt;"",1,0))</f>
        <v>#REF!</v>
      </c>
      <c r="AW54" s="25" t="e">
        <f>IF('Crisis Indicator Data'!#REF!="No Data",1,IF(#REF!&lt;&gt;"",1,0))</f>
        <v>#REF!</v>
      </c>
      <c r="AX54" s="25" t="e">
        <f>IF('Crisis Indicator Data'!#REF!="No Data",1,IF(#REF!&lt;&gt;"",1,0))</f>
        <v>#REF!</v>
      </c>
      <c r="AY54" s="25" t="e">
        <f>IF('Crisis Indicator Data'!#REF!="No Data",1,IF(#REF!&lt;&gt;"",1,0))</f>
        <v>#REF!</v>
      </c>
      <c r="AZ54" s="25" t="e">
        <f>IF('Crisis Indicator Data'!#REF!="No Data",1,IF(#REF!&lt;&gt;"",1,0))</f>
        <v>#REF!</v>
      </c>
      <c r="BA54" t="e">
        <f t="shared" si="2"/>
        <v>#REF!</v>
      </c>
      <c r="BB54" s="27" t="e">
        <f t="shared" si="3"/>
        <v>#REF!</v>
      </c>
    </row>
    <row r="55" spans="1:54" x14ac:dyDescent="0.35">
      <c r="A55" t="s">
        <v>10214</v>
      </c>
      <c r="B55" s="25" t="e">
        <f>IF('Crisis Indicator Data'!#REF!="No Data",1,IF(#REF!&lt;&gt;"",1,0))</f>
        <v>#REF!</v>
      </c>
      <c r="C55" s="25" t="e">
        <f>IF('Crisis Indicator Data'!#REF!="No Data",1,IF(#REF!&lt;&gt;"",1,0))</f>
        <v>#REF!</v>
      </c>
      <c r="D55" s="25" t="e">
        <f>IF('Crisis Indicator Data'!#REF!="No Data",1,IF(#REF!&lt;&gt;"",1,0))</f>
        <v>#REF!</v>
      </c>
      <c r="E55" s="25" t="e">
        <f>IF('Crisis Indicator Data'!#REF!="No Data",1,IF(#REF!&lt;&gt;"",1,0))</f>
        <v>#REF!</v>
      </c>
      <c r="F55" s="25" t="e">
        <f>IF('Crisis Indicator Data'!#REF!="No Data",1,IF(#REF!&lt;&gt;"",1,0))</f>
        <v>#REF!</v>
      </c>
      <c r="G55" s="25" t="e">
        <f>IF('Crisis Indicator Data'!#REF!="No Data",1,IF(#REF!&lt;&gt;"",1,0))</f>
        <v>#REF!</v>
      </c>
      <c r="H55" s="25" t="e">
        <f>IF('Crisis Indicator Data'!#REF!="No Data",1,IF(#REF!&lt;&gt;"",1,0))</f>
        <v>#REF!</v>
      </c>
      <c r="I55" s="25" t="e">
        <f>IF('Crisis Indicator Data'!#REF!="No Data",1,IF(#REF!&lt;&gt;"",1,0))</f>
        <v>#REF!</v>
      </c>
      <c r="J55" s="25" t="e">
        <f>IF('Crisis Indicator Data'!#REF!="No Data",1,IF(#REF!&lt;&gt;"",1,0))</f>
        <v>#REF!</v>
      </c>
      <c r="K55" s="25" t="e">
        <f>IF('Crisis Indicator Data'!#REF!="No Data",1,IF(#REF!&lt;&gt;"",1,0))</f>
        <v>#REF!</v>
      </c>
      <c r="L55" s="25" t="e">
        <f>IF('Crisis Indicator Data'!#REF!="No Data",1,IF(#REF!&lt;&gt;"",1,0))</f>
        <v>#REF!</v>
      </c>
      <c r="M55" s="25" t="e">
        <f>IF('Crisis Indicator Data'!#REF!="No Data",1,IF(#REF!&lt;&gt;"",1,0))</f>
        <v>#REF!</v>
      </c>
      <c r="N55" s="25" t="e">
        <f>IF('Crisis Indicator Data'!#REF!="No Data",1,IF(#REF!&lt;&gt;"",1,0))</f>
        <v>#REF!</v>
      </c>
      <c r="O55" s="25" t="e">
        <f>IF('Crisis Indicator Data'!#REF!="No Data",1,IF(#REF!&lt;&gt;"",1,0))</f>
        <v>#REF!</v>
      </c>
      <c r="P55" s="25" t="e">
        <f>IF('Crisis Indicator Data'!#REF!="No Data",1,IF(#REF!&lt;&gt;"",1,0))</f>
        <v>#REF!</v>
      </c>
      <c r="Q55" s="25" t="e">
        <f>IF('Crisis Indicator Data'!#REF!="No Data",1,IF(#REF!&lt;&gt;"",1,0))</f>
        <v>#REF!</v>
      </c>
      <c r="R55" s="25" t="e">
        <f>IF('Crisis Indicator Data'!#REF!="No Data",1,IF(#REF!&lt;&gt;"",1,0))</f>
        <v>#REF!</v>
      </c>
      <c r="S55" s="25" t="e">
        <f>IF('Crisis Indicator Data'!#REF!="No Data",1,IF(#REF!&lt;&gt;"",1,0))</f>
        <v>#REF!</v>
      </c>
      <c r="T55" s="25" t="e">
        <f>IF('Crisis Indicator Data'!#REF!="No Data",1,IF(#REF!&lt;&gt;"",1,0))</f>
        <v>#REF!</v>
      </c>
      <c r="U55" s="25" t="e">
        <f>IF('Crisis Indicator Data'!#REF!="No Data",1,IF(#REF!&lt;&gt;"",1,0))</f>
        <v>#REF!</v>
      </c>
      <c r="V55" s="25" t="e">
        <f>IF('Crisis Indicator Data'!#REF!="No Data",1,IF(#REF!&lt;&gt;"",1,0))</f>
        <v>#REF!</v>
      </c>
      <c r="W55" s="25" t="e">
        <f>IF('Crisis Indicator Data'!#REF!="No Data",1,IF(#REF!&lt;&gt;"",1,0))</f>
        <v>#REF!</v>
      </c>
      <c r="X55" s="25" t="e">
        <f>IF('Crisis Indicator Data'!#REF!="No Data",1,IF(#REF!&lt;&gt;"",1,0))</f>
        <v>#REF!</v>
      </c>
      <c r="Y55" s="25" t="e">
        <f>IF('Crisis Indicator Data'!#REF!="No Data",1,IF(#REF!&lt;&gt;"",1,0))</f>
        <v>#REF!</v>
      </c>
      <c r="Z55" s="25" t="e">
        <f>IF('Crisis Indicator Data'!#REF!="No Data",1,IF(#REF!&lt;&gt;"",1,0))</f>
        <v>#REF!</v>
      </c>
      <c r="AA55" s="25" t="e">
        <f>IF('Crisis Indicator Data'!#REF!="No Data",1,IF(#REF!&lt;&gt;"",1,0))</f>
        <v>#REF!</v>
      </c>
      <c r="AB55" s="25" t="e">
        <f>IF('Crisis Indicator Data'!#REF!="No Data",1,IF(#REF!&lt;&gt;"",1,0))</f>
        <v>#REF!</v>
      </c>
      <c r="AC55" s="25" t="e">
        <f>IF('Crisis Indicator Data'!#REF!="No Data",1,IF(#REF!&lt;&gt;"",1,0))</f>
        <v>#REF!</v>
      </c>
      <c r="AD55" s="25" t="e">
        <f>IF('Crisis Indicator Data'!#REF!="No Data",1,IF(#REF!&lt;&gt;"",1,0))</f>
        <v>#REF!</v>
      </c>
      <c r="AE55" s="25" t="e">
        <f>IF('Crisis Indicator Data'!#REF!="No Data",1,IF(#REF!&lt;&gt;"",1,0))</f>
        <v>#REF!</v>
      </c>
      <c r="AF55" s="25" t="e">
        <f>IF('Crisis Indicator Data'!#REF!="No Data",1,IF(#REF!&lt;&gt;"",1,0))</f>
        <v>#REF!</v>
      </c>
      <c r="AG55" s="25" t="e">
        <f>IF('Crisis Indicator Data'!#REF!="No Data",1,IF(#REF!&lt;&gt;"",1,0))</f>
        <v>#REF!</v>
      </c>
      <c r="AH55" s="25" t="e">
        <f>IF('Crisis Indicator Data'!#REF!="No Data",1,IF(#REF!&lt;&gt;"",1,0))</f>
        <v>#REF!</v>
      </c>
      <c r="AI55" s="25" t="e">
        <f>IF('Crisis Indicator Data'!#REF!="No Data",1,IF(#REF!&lt;&gt;"",1,0))</f>
        <v>#REF!</v>
      </c>
      <c r="AJ55" s="25" t="e">
        <f>IF('Crisis Indicator Data'!#REF!="No Data",1,IF(#REF!&lt;&gt;"",1,0))</f>
        <v>#REF!</v>
      </c>
      <c r="AK55" s="25" t="e">
        <f>IF('Crisis Indicator Data'!#REF!="No Data",1,IF(#REF!&lt;&gt;"",1,0))</f>
        <v>#REF!</v>
      </c>
      <c r="AL55" s="25" t="e">
        <f>IF('Crisis Indicator Data'!#REF!="No Data",1,IF(#REF!&lt;&gt;"",1,0))</f>
        <v>#REF!</v>
      </c>
      <c r="AM55" s="25" t="e">
        <f>IF('Crisis Indicator Data'!#REF!="No Data",1,IF(#REF!&lt;&gt;"",1,0))</f>
        <v>#REF!</v>
      </c>
      <c r="AN55" s="25" t="e">
        <f>IF('Crisis Indicator Data'!#REF!="No Data",1,IF(#REF!&lt;&gt;"",1,0))</f>
        <v>#REF!</v>
      </c>
      <c r="AO55" s="25" t="e">
        <f>IF('Crisis Indicator Data'!#REF!="No Data",1,IF(#REF!&lt;&gt;"",1,0))</f>
        <v>#REF!</v>
      </c>
      <c r="AP55" s="25" t="e">
        <f>IF('Crisis Indicator Data'!#REF!="No Data",1,IF(#REF!&lt;&gt;"",1,0))</f>
        <v>#REF!</v>
      </c>
      <c r="AQ55" s="25" t="e">
        <f>IF('Crisis Indicator Data'!#REF!="No Data",1,IF(#REF!&lt;&gt;"",1,0))</f>
        <v>#REF!</v>
      </c>
      <c r="AR55" s="25" t="e">
        <f>IF('Crisis Indicator Data'!#REF!="No Data",1,IF(#REF!&lt;&gt;"",1,0))</f>
        <v>#REF!</v>
      </c>
      <c r="AS55" s="25" t="e">
        <f>IF('Crisis Indicator Data'!#REF!="No Data",1,IF(#REF!&lt;&gt;"",1,0))</f>
        <v>#REF!</v>
      </c>
      <c r="AT55" s="25" t="e">
        <f>IF('Crisis Indicator Data'!#REF!="No Data",1,IF(#REF!&lt;&gt;"",1,0))</f>
        <v>#REF!</v>
      </c>
      <c r="AU55" s="25" t="e">
        <f>IF('Crisis Indicator Data'!#REF!="No Data",1,IF(#REF!&lt;&gt;"",1,0))</f>
        <v>#REF!</v>
      </c>
      <c r="AV55" s="25" t="e">
        <f>IF('Crisis Indicator Data'!#REF!="No Data",1,IF(#REF!&lt;&gt;"",1,0))</f>
        <v>#REF!</v>
      </c>
      <c r="AW55" s="25" t="e">
        <f>IF('Crisis Indicator Data'!#REF!="No Data",1,IF(#REF!&lt;&gt;"",1,0))</f>
        <v>#REF!</v>
      </c>
      <c r="AX55" s="25" t="e">
        <f>IF('Crisis Indicator Data'!#REF!="No Data",1,IF(#REF!&lt;&gt;"",1,0))</f>
        <v>#REF!</v>
      </c>
      <c r="AY55" s="25" t="e">
        <f>IF('Crisis Indicator Data'!#REF!="No Data",1,IF(#REF!&lt;&gt;"",1,0))</f>
        <v>#REF!</v>
      </c>
      <c r="AZ55" s="25" t="e">
        <f>IF('Crisis Indicator Data'!#REF!="No Data",1,IF(#REF!&lt;&gt;"",1,0))</f>
        <v>#REF!</v>
      </c>
      <c r="BA55" t="e">
        <f t="shared" si="2"/>
        <v>#REF!</v>
      </c>
      <c r="BB55" s="27" t="e">
        <f t="shared" si="3"/>
        <v>#REF!</v>
      </c>
    </row>
    <row r="56" spans="1:54" x14ac:dyDescent="0.35">
      <c r="A56" t="s">
        <v>10218</v>
      </c>
      <c r="B56" s="25" t="e">
        <f>IF('Crisis Indicator Data'!#REF!="No Data",1,IF(#REF!&lt;&gt;"",1,0))</f>
        <v>#REF!</v>
      </c>
      <c r="C56" s="25" t="e">
        <f>IF('Crisis Indicator Data'!#REF!="No Data",1,IF(#REF!&lt;&gt;"",1,0))</f>
        <v>#REF!</v>
      </c>
      <c r="D56" s="25" t="e">
        <f>IF('Crisis Indicator Data'!#REF!="No Data",1,IF(#REF!&lt;&gt;"",1,0))</f>
        <v>#REF!</v>
      </c>
      <c r="E56" s="25" t="e">
        <f>IF('Crisis Indicator Data'!#REF!="No Data",1,IF(#REF!&lt;&gt;"",1,0))</f>
        <v>#REF!</v>
      </c>
      <c r="F56" s="25" t="e">
        <f>IF('Crisis Indicator Data'!#REF!="No Data",1,IF(#REF!&lt;&gt;"",1,0))</f>
        <v>#REF!</v>
      </c>
      <c r="G56" s="25" t="e">
        <f>IF('Crisis Indicator Data'!#REF!="No Data",1,IF(#REF!&lt;&gt;"",1,0))</f>
        <v>#REF!</v>
      </c>
      <c r="H56" s="25" t="e">
        <f>IF('Crisis Indicator Data'!#REF!="No Data",1,IF(#REF!&lt;&gt;"",1,0))</f>
        <v>#REF!</v>
      </c>
      <c r="I56" s="25" t="e">
        <f>IF('Crisis Indicator Data'!#REF!="No Data",1,IF(#REF!&lt;&gt;"",1,0))</f>
        <v>#REF!</v>
      </c>
      <c r="J56" s="25" t="e">
        <f>IF('Crisis Indicator Data'!#REF!="No Data",1,IF(#REF!&lt;&gt;"",1,0))</f>
        <v>#REF!</v>
      </c>
      <c r="K56" s="25" t="e">
        <f>IF('Crisis Indicator Data'!#REF!="No Data",1,IF(#REF!&lt;&gt;"",1,0))</f>
        <v>#REF!</v>
      </c>
      <c r="L56" s="25" t="e">
        <f>IF('Crisis Indicator Data'!#REF!="No Data",1,IF(#REF!&lt;&gt;"",1,0))</f>
        <v>#REF!</v>
      </c>
      <c r="M56" s="25" t="e">
        <f>IF('Crisis Indicator Data'!#REF!="No Data",1,IF(#REF!&lt;&gt;"",1,0))</f>
        <v>#REF!</v>
      </c>
      <c r="N56" s="25" t="e">
        <f>IF('Crisis Indicator Data'!#REF!="No Data",1,IF(#REF!&lt;&gt;"",1,0))</f>
        <v>#REF!</v>
      </c>
      <c r="O56" s="25" t="e">
        <f>IF('Crisis Indicator Data'!#REF!="No Data",1,IF(#REF!&lt;&gt;"",1,0))</f>
        <v>#REF!</v>
      </c>
      <c r="P56" s="25" t="e">
        <f>IF('Crisis Indicator Data'!#REF!="No Data",1,IF(#REF!&lt;&gt;"",1,0))</f>
        <v>#REF!</v>
      </c>
      <c r="Q56" s="25" t="e">
        <f>IF('Crisis Indicator Data'!#REF!="No Data",1,IF(#REF!&lt;&gt;"",1,0))</f>
        <v>#REF!</v>
      </c>
      <c r="R56" s="25" t="e">
        <f>IF('Crisis Indicator Data'!#REF!="No Data",1,IF(#REF!&lt;&gt;"",1,0))</f>
        <v>#REF!</v>
      </c>
      <c r="S56" s="25" t="e">
        <f>IF('Crisis Indicator Data'!#REF!="No Data",1,IF(#REF!&lt;&gt;"",1,0))</f>
        <v>#REF!</v>
      </c>
      <c r="T56" s="25" t="e">
        <f>IF('Crisis Indicator Data'!#REF!="No Data",1,IF(#REF!&lt;&gt;"",1,0))</f>
        <v>#REF!</v>
      </c>
      <c r="U56" s="25" t="e">
        <f>IF('Crisis Indicator Data'!#REF!="No Data",1,IF(#REF!&lt;&gt;"",1,0))</f>
        <v>#REF!</v>
      </c>
      <c r="V56" s="25" t="e">
        <f>IF('Crisis Indicator Data'!#REF!="No Data",1,IF(#REF!&lt;&gt;"",1,0))</f>
        <v>#REF!</v>
      </c>
      <c r="W56" s="25" t="e">
        <f>IF('Crisis Indicator Data'!#REF!="No Data",1,IF(#REF!&lt;&gt;"",1,0))</f>
        <v>#REF!</v>
      </c>
      <c r="X56" s="25" t="e">
        <f>IF('Crisis Indicator Data'!#REF!="No Data",1,IF(#REF!&lt;&gt;"",1,0))</f>
        <v>#REF!</v>
      </c>
      <c r="Y56" s="25" t="e">
        <f>IF('Crisis Indicator Data'!#REF!="No Data",1,IF(#REF!&lt;&gt;"",1,0))</f>
        <v>#REF!</v>
      </c>
      <c r="Z56" s="25" t="e">
        <f>IF('Crisis Indicator Data'!#REF!="No Data",1,IF(#REF!&lt;&gt;"",1,0))</f>
        <v>#REF!</v>
      </c>
      <c r="AA56" s="25" t="e">
        <f>IF('Crisis Indicator Data'!#REF!="No Data",1,IF(#REF!&lt;&gt;"",1,0))</f>
        <v>#REF!</v>
      </c>
      <c r="AB56" s="25" t="e">
        <f>IF('Crisis Indicator Data'!#REF!="No Data",1,IF(#REF!&lt;&gt;"",1,0))</f>
        <v>#REF!</v>
      </c>
      <c r="AC56" s="25" t="e">
        <f>IF('Crisis Indicator Data'!#REF!="No Data",1,IF(#REF!&lt;&gt;"",1,0))</f>
        <v>#REF!</v>
      </c>
      <c r="AD56" s="25" t="e">
        <f>IF('Crisis Indicator Data'!#REF!="No Data",1,IF(#REF!&lt;&gt;"",1,0))</f>
        <v>#REF!</v>
      </c>
      <c r="AE56" s="25" t="e">
        <f>IF('Crisis Indicator Data'!#REF!="No Data",1,IF(#REF!&lt;&gt;"",1,0))</f>
        <v>#REF!</v>
      </c>
      <c r="AF56" s="25" t="e">
        <f>IF('Crisis Indicator Data'!#REF!="No Data",1,IF(#REF!&lt;&gt;"",1,0))</f>
        <v>#REF!</v>
      </c>
      <c r="AG56" s="25" t="e">
        <f>IF('Crisis Indicator Data'!#REF!="No Data",1,IF(#REF!&lt;&gt;"",1,0))</f>
        <v>#REF!</v>
      </c>
      <c r="AH56" s="25" t="e">
        <f>IF('Crisis Indicator Data'!#REF!="No Data",1,IF(#REF!&lt;&gt;"",1,0))</f>
        <v>#REF!</v>
      </c>
      <c r="AI56" s="25" t="e">
        <f>IF('Crisis Indicator Data'!#REF!="No Data",1,IF(#REF!&lt;&gt;"",1,0))</f>
        <v>#REF!</v>
      </c>
      <c r="AJ56" s="25" t="e">
        <f>IF('Crisis Indicator Data'!#REF!="No Data",1,IF(#REF!&lt;&gt;"",1,0))</f>
        <v>#REF!</v>
      </c>
      <c r="AK56" s="25" t="e">
        <f>IF('Crisis Indicator Data'!#REF!="No Data",1,IF(#REF!&lt;&gt;"",1,0))</f>
        <v>#REF!</v>
      </c>
      <c r="AL56" s="25" t="e">
        <f>IF('Crisis Indicator Data'!#REF!="No Data",1,IF(#REF!&lt;&gt;"",1,0))</f>
        <v>#REF!</v>
      </c>
      <c r="AM56" s="25" t="e">
        <f>IF('Crisis Indicator Data'!#REF!="No Data",1,IF(#REF!&lt;&gt;"",1,0))</f>
        <v>#REF!</v>
      </c>
      <c r="AN56" s="25" t="e">
        <f>IF('Crisis Indicator Data'!#REF!="No Data",1,IF(#REF!&lt;&gt;"",1,0))</f>
        <v>#REF!</v>
      </c>
      <c r="AO56" s="25" t="e">
        <f>IF('Crisis Indicator Data'!#REF!="No Data",1,IF(#REF!&lt;&gt;"",1,0))</f>
        <v>#REF!</v>
      </c>
      <c r="AP56" s="25" t="e">
        <f>IF('Crisis Indicator Data'!#REF!="No Data",1,IF(#REF!&lt;&gt;"",1,0))</f>
        <v>#REF!</v>
      </c>
      <c r="AQ56" s="25" t="e">
        <f>IF('Crisis Indicator Data'!#REF!="No Data",1,IF(#REF!&lt;&gt;"",1,0))</f>
        <v>#REF!</v>
      </c>
      <c r="AR56" s="25" t="e">
        <f>IF('Crisis Indicator Data'!#REF!="No Data",1,IF(#REF!&lt;&gt;"",1,0))</f>
        <v>#REF!</v>
      </c>
      <c r="AS56" s="25" t="e">
        <f>IF('Crisis Indicator Data'!#REF!="No Data",1,IF(#REF!&lt;&gt;"",1,0))</f>
        <v>#REF!</v>
      </c>
      <c r="AT56" s="25" t="e">
        <f>IF('Crisis Indicator Data'!#REF!="No Data",1,IF(#REF!&lt;&gt;"",1,0))</f>
        <v>#REF!</v>
      </c>
      <c r="AU56" s="25" t="e">
        <f>IF('Crisis Indicator Data'!#REF!="No Data",1,IF(#REF!&lt;&gt;"",1,0))</f>
        <v>#REF!</v>
      </c>
      <c r="AV56" s="25" t="e">
        <f>IF('Crisis Indicator Data'!#REF!="No Data",1,IF(#REF!&lt;&gt;"",1,0))</f>
        <v>#REF!</v>
      </c>
      <c r="AW56" s="25" t="e">
        <f>IF('Crisis Indicator Data'!#REF!="No Data",1,IF(#REF!&lt;&gt;"",1,0))</f>
        <v>#REF!</v>
      </c>
      <c r="AX56" s="25" t="e">
        <f>IF('Crisis Indicator Data'!#REF!="No Data",1,IF(#REF!&lt;&gt;"",1,0))</f>
        <v>#REF!</v>
      </c>
      <c r="AY56" s="25" t="e">
        <f>IF('Crisis Indicator Data'!#REF!="No Data",1,IF(#REF!&lt;&gt;"",1,0))</f>
        <v>#REF!</v>
      </c>
      <c r="AZ56" s="25" t="e">
        <f>IF('Crisis Indicator Data'!#REF!="No Data",1,IF(#REF!&lt;&gt;"",1,0))</f>
        <v>#REF!</v>
      </c>
      <c r="BA56" t="e">
        <f t="shared" si="2"/>
        <v>#REF!</v>
      </c>
      <c r="BB56" s="27" t="e">
        <f t="shared" si="3"/>
        <v>#REF!</v>
      </c>
    </row>
    <row r="57" spans="1:54" x14ac:dyDescent="0.35">
      <c r="A57" t="s">
        <v>10219</v>
      </c>
      <c r="B57" s="25" t="e">
        <f>IF('Crisis Indicator Data'!#REF!="No Data",1,IF(#REF!&lt;&gt;"",1,0))</f>
        <v>#REF!</v>
      </c>
      <c r="C57" s="25" t="e">
        <f>IF('Crisis Indicator Data'!#REF!="No Data",1,IF(#REF!&lt;&gt;"",1,0))</f>
        <v>#REF!</v>
      </c>
      <c r="D57" s="25" t="e">
        <f>IF('Crisis Indicator Data'!#REF!="No Data",1,IF(#REF!&lt;&gt;"",1,0))</f>
        <v>#REF!</v>
      </c>
      <c r="E57" s="25" t="e">
        <f>IF('Crisis Indicator Data'!#REF!="No Data",1,IF(#REF!&lt;&gt;"",1,0))</f>
        <v>#REF!</v>
      </c>
      <c r="F57" s="25" t="e">
        <f>IF('Crisis Indicator Data'!#REF!="No Data",1,IF(#REF!&lt;&gt;"",1,0))</f>
        <v>#REF!</v>
      </c>
      <c r="G57" s="25" t="e">
        <f>IF('Crisis Indicator Data'!#REF!="No Data",1,IF(#REF!&lt;&gt;"",1,0))</f>
        <v>#REF!</v>
      </c>
      <c r="H57" s="25" t="e">
        <f>IF('Crisis Indicator Data'!#REF!="No Data",1,IF(#REF!&lt;&gt;"",1,0))</f>
        <v>#REF!</v>
      </c>
      <c r="I57" s="25" t="e">
        <f>IF('Crisis Indicator Data'!#REF!="No Data",1,IF(#REF!&lt;&gt;"",1,0))</f>
        <v>#REF!</v>
      </c>
      <c r="J57" s="25" t="e">
        <f>IF('Crisis Indicator Data'!#REF!="No Data",1,IF(#REF!&lt;&gt;"",1,0))</f>
        <v>#REF!</v>
      </c>
      <c r="K57" s="25" t="e">
        <f>IF('Crisis Indicator Data'!#REF!="No Data",1,IF(#REF!&lt;&gt;"",1,0))</f>
        <v>#REF!</v>
      </c>
      <c r="L57" s="25" t="e">
        <f>IF('Crisis Indicator Data'!#REF!="No Data",1,IF(#REF!&lt;&gt;"",1,0))</f>
        <v>#REF!</v>
      </c>
      <c r="M57" s="25" t="e">
        <f>IF('Crisis Indicator Data'!#REF!="No Data",1,IF(#REF!&lt;&gt;"",1,0))</f>
        <v>#REF!</v>
      </c>
      <c r="N57" s="25" t="e">
        <f>IF('Crisis Indicator Data'!#REF!="No Data",1,IF(#REF!&lt;&gt;"",1,0))</f>
        <v>#REF!</v>
      </c>
      <c r="O57" s="25" t="e">
        <f>IF('Crisis Indicator Data'!#REF!="No Data",1,IF(#REF!&lt;&gt;"",1,0))</f>
        <v>#REF!</v>
      </c>
      <c r="P57" s="25" t="e">
        <f>IF('Crisis Indicator Data'!#REF!="No Data",1,IF(#REF!&lt;&gt;"",1,0))</f>
        <v>#REF!</v>
      </c>
      <c r="Q57" s="25" t="e">
        <f>IF('Crisis Indicator Data'!#REF!="No Data",1,IF(#REF!&lt;&gt;"",1,0))</f>
        <v>#REF!</v>
      </c>
      <c r="R57" s="25" t="e">
        <f>IF('Crisis Indicator Data'!#REF!="No Data",1,IF(#REF!&lt;&gt;"",1,0))</f>
        <v>#REF!</v>
      </c>
      <c r="S57" s="25" t="e">
        <f>IF('Crisis Indicator Data'!#REF!="No Data",1,IF(#REF!&lt;&gt;"",1,0))</f>
        <v>#REF!</v>
      </c>
      <c r="T57" s="25" t="e">
        <f>IF('Crisis Indicator Data'!#REF!="No Data",1,IF(#REF!&lt;&gt;"",1,0))</f>
        <v>#REF!</v>
      </c>
      <c r="U57" s="25" t="e">
        <f>IF('Crisis Indicator Data'!#REF!="No Data",1,IF(#REF!&lt;&gt;"",1,0))</f>
        <v>#REF!</v>
      </c>
      <c r="V57" s="25" t="e">
        <f>IF('Crisis Indicator Data'!#REF!="No Data",1,IF(#REF!&lt;&gt;"",1,0))</f>
        <v>#REF!</v>
      </c>
      <c r="W57" s="25" t="e">
        <f>IF('Crisis Indicator Data'!#REF!="No Data",1,IF(#REF!&lt;&gt;"",1,0))</f>
        <v>#REF!</v>
      </c>
      <c r="X57" s="25" t="e">
        <f>IF('Crisis Indicator Data'!#REF!="No Data",1,IF(#REF!&lt;&gt;"",1,0))</f>
        <v>#REF!</v>
      </c>
      <c r="Y57" s="25" t="e">
        <f>IF('Crisis Indicator Data'!#REF!="No Data",1,IF(#REF!&lt;&gt;"",1,0))</f>
        <v>#REF!</v>
      </c>
      <c r="Z57" s="25" t="e">
        <f>IF('Crisis Indicator Data'!#REF!="No Data",1,IF(#REF!&lt;&gt;"",1,0))</f>
        <v>#REF!</v>
      </c>
      <c r="AA57" s="25" t="e">
        <f>IF('Crisis Indicator Data'!#REF!="No Data",1,IF(#REF!&lt;&gt;"",1,0))</f>
        <v>#REF!</v>
      </c>
      <c r="AB57" s="25" t="e">
        <f>IF('Crisis Indicator Data'!#REF!="No Data",1,IF(#REF!&lt;&gt;"",1,0))</f>
        <v>#REF!</v>
      </c>
      <c r="AC57" s="25" t="e">
        <f>IF('Crisis Indicator Data'!#REF!="No Data",1,IF(#REF!&lt;&gt;"",1,0))</f>
        <v>#REF!</v>
      </c>
      <c r="AD57" s="25" t="e">
        <f>IF('Crisis Indicator Data'!#REF!="No Data",1,IF(#REF!&lt;&gt;"",1,0))</f>
        <v>#REF!</v>
      </c>
      <c r="AE57" s="25" t="e">
        <f>IF('Crisis Indicator Data'!#REF!="No Data",1,IF(#REF!&lt;&gt;"",1,0))</f>
        <v>#REF!</v>
      </c>
      <c r="AF57" s="25" t="e">
        <f>IF('Crisis Indicator Data'!#REF!="No Data",1,IF(#REF!&lt;&gt;"",1,0))</f>
        <v>#REF!</v>
      </c>
      <c r="AG57" s="25" t="e">
        <f>IF('Crisis Indicator Data'!#REF!="No Data",1,IF(#REF!&lt;&gt;"",1,0))</f>
        <v>#REF!</v>
      </c>
      <c r="AH57" s="25" t="e">
        <f>IF('Crisis Indicator Data'!#REF!="No Data",1,IF(#REF!&lt;&gt;"",1,0))</f>
        <v>#REF!</v>
      </c>
      <c r="AI57" s="25" t="e">
        <f>IF('Crisis Indicator Data'!#REF!="No Data",1,IF(#REF!&lt;&gt;"",1,0))</f>
        <v>#REF!</v>
      </c>
      <c r="AJ57" s="25" t="e">
        <f>IF('Crisis Indicator Data'!#REF!="No Data",1,IF(#REF!&lt;&gt;"",1,0))</f>
        <v>#REF!</v>
      </c>
      <c r="AK57" s="25" t="e">
        <f>IF('Crisis Indicator Data'!#REF!="No Data",1,IF(#REF!&lt;&gt;"",1,0))</f>
        <v>#REF!</v>
      </c>
      <c r="AL57" s="25" t="e">
        <f>IF('Crisis Indicator Data'!#REF!="No Data",1,IF(#REF!&lt;&gt;"",1,0))</f>
        <v>#REF!</v>
      </c>
      <c r="AM57" s="25" t="e">
        <f>IF('Crisis Indicator Data'!#REF!="No Data",1,IF(#REF!&lt;&gt;"",1,0))</f>
        <v>#REF!</v>
      </c>
      <c r="AN57" s="25" t="e">
        <f>IF('Crisis Indicator Data'!#REF!="No Data",1,IF(#REF!&lt;&gt;"",1,0))</f>
        <v>#REF!</v>
      </c>
      <c r="AO57" s="25" t="e">
        <f>IF('Crisis Indicator Data'!#REF!="No Data",1,IF(#REF!&lt;&gt;"",1,0))</f>
        <v>#REF!</v>
      </c>
      <c r="AP57" s="25" t="e">
        <f>IF('Crisis Indicator Data'!#REF!="No Data",1,IF(#REF!&lt;&gt;"",1,0))</f>
        <v>#REF!</v>
      </c>
      <c r="AQ57" s="25" t="e">
        <f>IF('Crisis Indicator Data'!#REF!="No Data",1,IF(#REF!&lt;&gt;"",1,0))</f>
        <v>#REF!</v>
      </c>
      <c r="AR57" s="25" t="e">
        <f>IF('Crisis Indicator Data'!#REF!="No Data",1,IF(#REF!&lt;&gt;"",1,0))</f>
        <v>#REF!</v>
      </c>
      <c r="AS57" s="25" t="e">
        <f>IF('Crisis Indicator Data'!#REF!="No Data",1,IF(#REF!&lt;&gt;"",1,0))</f>
        <v>#REF!</v>
      </c>
      <c r="AT57" s="25" t="e">
        <f>IF('Crisis Indicator Data'!#REF!="No Data",1,IF(#REF!&lt;&gt;"",1,0))</f>
        <v>#REF!</v>
      </c>
      <c r="AU57" s="25" t="e">
        <f>IF('Crisis Indicator Data'!#REF!="No Data",1,IF(#REF!&lt;&gt;"",1,0))</f>
        <v>#REF!</v>
      </c>
      <c r="AV57" s="25" t="e">
        <f>IF('Crisis Indicator Data'!#REF!="No Data",1,IF(#REF!&lt;&gt;"",1,0))</f>
        <v>#REF!</v>
      </c>
      <c r="AW57" s="25" t="e">
        <f>IF('Crisis Indicator Data'!#REF!="No Data",1,IF(#REF!&lt;&gt;"",1,0))</f>
        <v>#REF!</v>
      </c>
      <c r="AX57" s="25" t="e">
        <f>IF('Crisis Indicator Data'!#REF!="No Data",1,IF(#REF!&lt;&gt;"",1,0))</f>
        <v>#REF!</v>
      </c>
      <c r="AY57" s="25" t="e">
        <f>IF('Crisis Indicator Data'!#REF!="No Data",1,IF(#REF!&lt;&gt;"",1,0))</f>
        <v>#REF!</v>
      </c>
      <c r="AZ57" s="25" t="e">
        <f>IF('Crisis Indicator Data'!#REF!="No Data",1,IF(#REF!&lt;&gt;"",1,0))</f>
        <v>#REF!</v>
      </c>
      <c r="BA57" t="e">
        <f t="shared" si="2"/>
        <v>#REF!</v>
      </c>
      <c r="BB57" s="27" t="e">
        <f t="shared" si="3"/>
        <v>#REF!</v>
      </c>
    </row>
    <row r="58" spans="1:54" x14ac:dyDescent="0.35">
      <c r="A58" t="s">
        <v>10223</v>
      </c>
      <c r="B58" s="25" t="e">
        <f>IF('Crisis Indicator Data'!#REF!="No Data",1,IF(#REF!&lt;&gt;"",1,0))</f>
        <v>#REF!</v>
      </c>
      <c r="C58" s="25" t="e">
        <f>IF('Crisis Indicator Data'!#REF!="No Data",1,IF(#REF!&lt;&gt;"",1,0))</f>
        <v>#REF!</v>
      </c>
      <c r="D58" s="25" t="e">
        <f>IF('Crisis Indicator Data'!#REF!="No Data",1,IF(#REF!&lt;&gt;"",1,0))</f>
        <v>#REF!</v>
      </c>
      <c r="E58" s="25" t="e">
        <f>IF('Crisis Indicator Data'!#REF!="No Data",1,IF(#REF!&lt;&gt;"",1,0))</f>
        <v>#REF!</v>
      </c>
      <c r="F58" s="25" t="e">
        <f>IF('Crisis Indicator Data'!#REF!="No Data",1,IF(#REF!&lt;&gt;"",1,0))</f>
        <v>#REF!</v>
      </c>
      <c r="G58" s="25" t="e">
        <f>IF('Crisis Indicator Data'!#REF!="No Data",1,IF(#REF!&lt;&gt;"",1,0))</f>
        <v>#REF!</v>
      </c>
      <c r="H58" s="25" t="e">
        <f>IF('Crisis Indicator Data'!#REF!="No Data",1,IF(#REF!&lt;&gt;"",1,0))</f>
        <v>#REF!</v>
      </c>
      <c r="I58" s="25" t="e">
        <f>IF('Crisis Indicator Data'!#REF!="No Data",1,IF(#REF!&lt;&gt;"",1,0))</f>
        <v>#REF!</v>
      </c>
      <c r="J58" s="25" t="e">
        <f>IF('Crisis Indicator Data'!#REF!="No Data",1,IF(#REF!&lt;&gt;"",1,0))</f>
        <v>#REF!</v>
      </c>
      <c r="K58" s="25" t="e">
        <f>IF('Crisis Indicator Data'!#REF!="No Data",1,IF(#REF!&lt;&gt;"",1,0))</f>
        <v>#REF!</v>
      </c>
      <c r="L58" s="25" t="e">
        <f>IF('Crisis Indicator Data'!#REF!="No Data",1,IF(#REF!&lt;&gt;"",1,0))</f>
        <v>#REF!</v>
      </c>
      <c r="M58" s="25" t="e">
        <f>IF('Crisis Indicator Data'!#REF!="No Data",1,IF(#REF!&lt;&gt;"",1,0))</f>
        <v>#REF!</v>
      </c>
      <c r="N58" s="25" t="e">
        <f>IF('Crisis Indicator Data'!#REF!="No Data",1,IF(#REF!&lt;&gt;"",1,0))</f>
        <v>#REF!</v>
      </c>
      <c r="O58" s="25" t="e">
        <f>IF('Crisis Indicator Data'!#REF!="No Data",1,IF(#REF!&lt;&gt;"",1,0))</f>
        <v>#REF!</v>
      </c>
      <c r="P58" s="25" t="e">
        <f>IF('Crisis Indicator Data'!#REF!="No Data",1,IF(#REF!&lt;&gt;"",1,0))</f>
        <v>#REF!</v>
      </c>
      <c r="Q58" s="25" t="e">
        <f>IF('Crisis Indicator Data'!#REF!="No Data",1,IF(#REF!&lt;&gt;"",1,0))</f>
        <v>#REF!</v>
      </c>
      <c r="R58" s="25" t="e">
        <f>IF('Crisis Indicator Data'!#REF!="No Data",1,IF(#REF!&lt;&gt;"",1,0))</f>
        <v>#REF!</v>
      </c>
      <c r="S58" s="25" t="e">
        <f>IF('Crisis Indicator Data'!#REF!="No Data",1,IF(#REF!&lt;&gt;"",1,0))</f>
        <v>#REF!</v>
      </c>
      <c r="T58" s="25" t="e">
        <f>IF('Crisis Indicator Data'!#REF!="No Data",1,IF(#REF!&lt;&gt;"",1,0))</f>
        <v>#REF!</v>
      </c>
      <c r="U58" s="25" t="e">
        <f>IF('Crisis Indicator Data'!#REF!="No Data",1,IF(#REF!&lt;&gt;"",1,0))</f>
        <v>#REF!</v>
      </c>
      <c r="V58" s="25" t="e">
        <f>IF('Crisis Indicator Data'!#REF!="No Data",1,IF(#REF!&lt;&gt;"",1,0))</f>
        <v>#REF!</v>
      </c>
      <c r="W58" s="25" t="e">
        <f>IF('Crisis Indicator Data'!#REF!="No Data",1,IF(#REF!&lt;&gt;"",1,0))</f>
        <v>#REF!</v>
      </c>
      <c r="X58" s="25" t="e">
        <f>IF('Crisis Indicator Data'!#REF!="No Data",1,IF(#REF!&lt;&gt;"",1,0))</f>
        <v>#REF!</v>
      </c>
      <c r="Y58" s="25" t="e">
        <f>IF('Crisis Indicator Data'!#REF!="No Data",1,IF(#REF!&lt;&gt;"",1,0))</f>
        <v>#REF!</v>
      </c>
      <c r="Z58" s="25" t="e">
        <f>IF('Crisis Indicator Data'!#REF!="No Data",1,IF(#REF!&lt;&gt;"",1,0))</f>
        <v>#REF!</v>
      </c>
      <c r="AA58" s="25" t="e">
        <f>IF('Crisis Indicator Data'!#REF!="No Data",1,IF(#REF!&lt;&gt;"",1,0))</f>
        <v>#REF!</v>
      </c>
      <c r="AB58" s="25" t="e">
        <f>IF('Crisis Indicator Data'!#REF!="No Data",1,IF(#REF!&lt;&gt;"",1,0))</f>
        <v>#REF!</v>
      </c>
      <c r="AC58" s="25" t="e">
        <f>IF('Crisis Indicator Data'!#REF!="No Data",1,IF(#REF!&lt;&gt;"",1,0))</f>
        <v>#REF!</v>
      </c>
      <c r="AD58" s="25" t="e">
        <f>IF('Crisis Indicator Data'!#REF!="No Data",1,IF(#REF!&lt;&gt;"",1,0))</f>
        <v>#REF!</v>
      </c>
      <c r="AE58" s="25" t="e">
        <f>IF('Crisis Indicator Data'!#REF!="No Data",1,IF(#REF!&lt;&gt;"",1,0))</f>
        <v>#REF!</v>
      </c>
      <c r="AF58" s="25" t="e">
        <f>IF('Crisis Indicator Data'!#REF!="No Data",1,IF(#REF!&lt;&gt;"",1,0))</f>
        <v>#REF!</v>
      </c>
      <c r="AG58" s="25" t="e">
        <f>IF('Crisis Indicator Data'!#REF!="No Data",1,IF(#REF!&lt;&gt;"",1,0))</f>
        <v>#REF!</v>
      </c>
      <c r="AH58" s="25" t="e">
        <f>IF('Crisis Indicator Data'!#REF!="No Data",1,IF(#REF!&lt;&gt;"",1,0))</f>
        <v>#REF!</v>
      </c>
      <c r="AI58" s="25" t="e">
        <f>IF('Crisis Indicator Data'!#REF!="No Data",1,IF(#REF!&lt;&gt;"",1,0))</f>
        <v>#REF!</v>
      </c>
      <c r="AJ58" s="25" t="e">
        <f>IF('Crisis Indicator Data'!#REF!="No Data",1,IF(#REF!&lt;&gt;"",1,0))</f>
        <v>#REF!</v>
      </c>
      <c r="AK58" s="25" t="e">
        <f>IF('Crisis Indicator Data'!#REF!="No Data",1,IF(#REF!&lt;&gt;"",1,0))</f>
        <v>#REF!</v>
      </c>
      <c r="AL58" s="25" t="e">
        <f>IF('Crisis Indicator Data'!#REF!="No Data",1,IF(#REF!&lt;&gt;"",1,0))</f>
        <v>#REF!</v>
      </c>
      <c r="AM58" s="25" t="e">
        <f>IF('Crisis Indicator Data'!#REF!="No Data",1,IF(#REF!&lt;&gt;"",1,0))</f>
        <v>#REF!</v>
      </c>
      <c r="AN58" s="25" t="e">
        <f>IF('Crisis Indicator Data'!#REF!="No Data",1,IF(#REF!&lt;&gt;"",1,0))</f>
        <v>#REF!</v>
      </c>
      <c r="AO58" s="25" t="e">
        <f>IF('Crisis Indicator Data'!#REF!="No Data",1,IF(#REF!&lt;&gt;"",1,0))</f>
        <v>#REF!</v>
      </c>
      <c r="AP58" s="25" t="e">
        <f>IF('Crisis Indicator Data'!#REF!="No Data",1,IF(#REF!&lt;&gt;"",1,0))</f>
        <v>#REF!</v>
      </c>
      <c r="AQ58" s="25" t="e">
        <f>IF('Crisis Indicator Data'!#REF!="No Data",1,IF(#REF!&lt;&gt;"",1,0))</f>
        <v>#REF!</v>
      </c>
      <c r="AR58" s="25" t="e">
        <f>IF('Crisis Indicator Data'!#REF!="No Data",1,IF(#REF!&lt;&gt;"",1,0))</f>
        <v>#REF!</v>
      </c>
      <c r="AS58" s="25" t="e">
        <f>IF('Crisis Indicator Data'!#REF!="No Data",1,IF(#REF!&lt;&gt;"",1,0))</f>
        <v>#REF!</v>
      </c>
      <c r="AT58" s="25" t="e">
        <f>IF('Crisis Indicator Data'!#REF!="No Data",1,IF(#REF!&lt;&gt;"",1,0))</f>
        <v>#REF!</v>
      </c>
      <c r="AU58" s="25" t="e">
        <f>IF('Crisis Indicator Data'!#REF!="No Data",1,IF(#REF!&lt;&gt;"",1,0))</f>
        <v>#REF!</v>
      </c>
      <c r="AV58" s="25" t="e">
        <f>IF('Crisis Indicator Data'!#REF!="No Data",1,IF(#REF!&lt;&gt;"",1,0))</f>
        <v>#REF!</v>
      </c>
      <c r="AW58" s="25" t="e">
        <f>IF('Crisis Indicator Data'!#REF!="No Data",1,IF(#REF!&lt;&gt;"",1,0))</f>
        <v>#REF!</v>
      </c>
      <c r="AX58" s="25" t="e">
        <f>IF('Crisis Indicator Data'!#REF!="No Data",1,IF(#REF!&lt;&gt;"",1,0))</f>
        <v>#REF!</v>
      </c>
      <c r="AY58" s="25" t="e">
        <f>IF('Crisis Indicator Data'!#REF!="No Data",1,IF(#REF!&lt;&gt;"",1,0))</f>
        <v>#REF!</v>
      </c>
      <c r="AZ58" s="25" t="e">
        <f>IF('Crisis Indicator Data'!#REF!="No Data",1,IF(#REF!&lt;&gt;"",1,0))</f>
        <v>#REF!</v>
      </c>
      <c r="BA58" t="e">
        <f t="shared" si="2"/>
        <v>#REF!</v>
      </c>
      <c r="BB58" s="27" t="e">
        <f t="shared" si="3"/>
        <v>#REF!</v>
      </c>
    </row>
    <row r="59" spans="1:54" x14ac:dyDescent="0.35">
      <c r="A59" t="s">
        <v>10221</v>
      </c>
      <c r="B59" s="25" t="e">
        <f>IF('Crisis Indicator Data'!#REF!="No Data",1,IF(#REF!&lt;&gt;"",1,0))</f>
        <v>#REF!</v>
      </c>
      <c r="C59" s="25" t="e">
        <f>IF('Crisis Indicator Data'!#REF!="No Data",1,IF(#REF!&lt;&gt;"",1,0))</f>
        <v>#REF!</v>
      </c>
      <c r="D59" s="25" t="e">
        <f>IF('Crisis Indicator Data'!#REF!="No Data",1,IF(#REF!&lt;&gt;"",1,0))</f>
        <v>#REF!</v>
      </c>
      <c r="E59" s="25" t="e">
        <f>IF('Crisis Indicator Data'!#REF!="No Data",1,IF(#REF!&lt;&gt;"",1,0))</f>
        <v>#REF!</v>
      </c>
      <c r="F59" s="25" t="e">
        <f>IF('Crisis Indicator Data'!#REF!="No Data",1,IF(#REF!&lt;&gt;"",1,0))</f>
        <v>#REF!</v>
      </c>
      <c r="G59" s="25" t="e">
        <f>IF('Crisis Indicator Data'!#REF!="No Data",1,IF(#REF!&lt;&gt;"",1,0))</f>
        <v>#REF!</v>
      </c>
      <c r="H59" s="25" t="e">
        <f>IF('Crisis Indicator Data'!#REF!="No Data",1,IF(#REF!&lt;&gt;"",1,0))</f>
        <v>#REF!</v>
      </c>
      <c r="I59" s="25" t="e">
        <f>IF('Crisis Indicator Data'!#REF!="No Data",1,IF(#REF!&lt;&gt;"",1,0))</f>
        <v>#REF!</v>
      </c>
      <c r="J59" s="25" t="e">
        <f>IF('Crisis Indicator Data'!#REF!="No Data",1,IF(#REF!&lt;&gt;"",1,0))</f>
        <v>#REF!</v>
      </c>
      <c r="K59" s="25" t="e">
        <f>IF('Crisis Indicator Data'!#REF!="No Data",1,IF(#REF!&lt;&gt;"",1,0))</f>
        <v>#REF!</v>
      </c>
      <c r="L59" s="25" t="e">
        <f>IF('Crisis Indicator Data'!#REF!="No Data",1,IF(#REF!&lt;&gt;"",1,0))</f>
        <v>#REF!</v>
      </c>
      <c r="M59" s="25" t="e">
        <f>IF('Crisis Indicator Data'!#REF!="No Data",1,IF(#REF!&lt;&gt;"",1,0))</f>
        <v>#REF!</v>
      </c>
      <c r="N59" s="25" t="e">
        <f>IF('Crisis Indicator Data'!#REF!="No Data",1,IF(#REF!&lt;&gt;"",1,0))</f>
        <v>#REF!</v>
      </c>
      <c r="O59" s="25" t="e">
        <f>IF('Crisis Indicator Data'!#REF!="No Data",1,IF(#REF!&lt;&gt;"",1,0))</f>
        <v>#REF!</v>
      </c>
      <c r="P59" s="25" t="e">
        <f>IF('Crisis Indicator Data'!#REF!="No Data",1,IF(#REF!&lt;&gt;"",1,0))</f>
        <v>#REF!</v>
      </c>
      <c r="Q59" s="25" t="e">
        <f>IF('Crisis Indicator Data'!#REF!="No Data",1,IF(#REF!&lt;&gt;"",1,0))</f>
        <v>#REF!</v>
      </c>
      <c r="R59" s="25" t="e">
        <f>IF('Crisis Indicator Data'!#REF!="No Data",1,IF(#REF!&lt;&gt;"",1,0))</f>
        <v>#REF!</v>
      </c>
      <c r="S59" s="25" t="e">
        <f>IF('Crisis Indicator Data'!#REF!="No Data",1,IF(#REF!&lt;&gt;"",1,0))</f>
        <v>#REF!</v>
      </c>
      <c r="T59" s="25" t="e">
        <f>IF('Crisis Indicator Data'!#REF!="No Data",1,IF(#REF!&lt;&gt;"",1,0))</f>
        <v>#REF!</v>
      </c>
      <c r="U59" s="25" t="e">
        <f>IF('Crisis Indicator Data'!#REF!="No Data",1,IF(#REF!&lt;&gt;"",1,0))</f>
        <v>#REF!</v>
      </c>
      <c r="V59" s="25" t="e">
        <f>IF('Crisis Indicator Data'!#REF!="No Data",1,IF(#REF!&lt;&gt;"",1,0))</f>
        <v>#REF!</v>
      </c>
      <c r="W59" s="25" t="e">
        <f>IF('Crisis Indicator Data'!#REF!="No Data",1,IF(#REF!&lt;&gt;"",1,0))</f>
        <v>#REF!</v>
      </c>
      <c r="X59" s="25" t="e">
        <f>IF('Crisis Indicator Data'!#REF!="No Data",1,IF(#REF!&lt;&gt;"",1,0))</f>
        <v>#REF!</v>
      </c>
      <c r="Y59" s="25" t="e">
        <f>IF('Crisis Indicator Data'!#REF!="No Data",1,IF(#REF!&lt;&gt;"",1,0))</f>
        <v>#REF!</v>
      </c>
      <c r="Z59" s="25" t="e">
        <f>IF('Crisis Indicator Data'!#REF!="No Data",1,IF(#REF!&lt;&gt;"",1,0))</f>
        <v>#REF!</v>
      </c>
      <c r="AA59" s="25" t="e">
        <f>IF('Crisis Indicator Data'!#REF!="No Data",1,IF(#REF!&lt;&gt;"",1,0))</f>
        <v>#REF!</v>
      </c>
      <c r="AB59" s="25" t="e">
        <f>IF('Crisis Indicator Data'!#REF!="No Data",1,IF(#REF!&lt;&gt;"",1,0))</f>
        <v>#REF!</v>
      </c>
      <c r="AC59" s="25" t="e">
        <f>IF('Crisis Indicator Data'!#REF!="No Data",1,IF(#REF!&lt;&gt;"",1,0))</f>
        <v>#REF!</v>
      </c>
      <c r="AD59" s="25" t="e">
        <f>IF('Crisis Indicator Data'!#REF!="No Data",1,IF(#REF!&lt;&gt;"",1,0))</f>
        <v>#REF!</v>
      </c>
      <c r="AE59" s="25" t="e">
        <f>IF('Crisis Indicator Data'!#REF!="No Data",1,IF(#REF!&lt;&gt;"",1,0))</f>
        <v>#REF!</v>
      </c>
      <c r="AF59" s="25" t="e">
        <f>IF('Crisis Indicator Data'!#REF!="No Data",1,IF(#REF!&lt;&gt;"",1,0))</f>
        <v>#REF!</v>
      </c>
      <c r="AG59" s="25" t="e">
        <f>IF('Crisis Indicator Data'!#REF!="No Data",1,IF(#REF!&lt;&gt;"",1,0))</f>
        <v>#REF!</v>
      </c>
      <c r="AH59" s="25" t="e">
        <f>IF('Crisis Indicator Data'!#REF!="No Data",1,IF(#REF!&lt;&gt;"",1,0))</f>
        <v>#REF!</v>
      </c>
      <c r="AI59" s="25" t="e">
        <f>IF('Crisis Indicator Data'!#REF!="No Data",1,IF(#REF!&lt;&gt;"",1,0))</f>
        <v>#REF!</v>
      </c>
      <c r="AJ59" s="25" t="e">
        <f>IF('Crisis Indicator Data'!#REF!="No Data",1,IF(#REF!&lt;&gt;"",1,0))</f>
        <v>#REF!</v>
      </c>
      <c r="AK59" s="25" t="e">
        <f>IF('Crisis Indicator Data'!#REF!="No Data",1,IF(#REF!&lt;&gt;"",1,0))</f>
        <v>#REF!</v>
      </c>
      <c r="AL59" s="25" t="e">
        <f>IF('Crisis Indicator Data'!#REF!="No Data",1,IF(#REF!&lt;&gt;"",1,0))</f>
        <v>#REF!</v>
      </c>
      <c r="AM59" s="25" t="e">
        <f>IF('Crisis Indicator Data'!#REF!="No Data",1,IF(#REF!&lt;&gt;"",1,0))</f>
        <v>#REF!</v>
      </c>
      <c r="AN59" s="25" t="e">
        <f>IF('Crisis Indicator Data'!#REF!="No Data",1,IF(#REF!&lt;&gt;"",1,0))</f>
        <v>#REF!</v>
      </c>
      <c r="AO59" s="25" t="e">
        <f>IF('Crisis Indicator Data'!#REF!="No Data",1,IF(#REF!&lt;&gt;"",1,0))</f>
        <v>#REF!</v>
      </c>
      <c r="AP59" s="25" t="e">
        <f>IF('Crisis Indicator Data'!#REF!="No Data",1,IF(#REF!&lt;&gt;"",1,0))</f>
        <v>#REF!</v>
      </c>
      <c r="AQ59" s="25" t="e">
        <f>IF('Crisis Indicator Data'!#REF!="No Data",1,IF(#REF!&lt;&gt;"",1,0))</f>
        <v>#REF!</v>
      </c>
      <c r="AR59" s="25" t="e">
        <f>IF('Crisis Indicator Data'!#REF!="No Data",1,IF(#REF!&lt;&gt;"",1,0))</f>
        <v>#REF!</v>
      </c>
      <c r="AS59" s="25" t="e">
        <f>IF('Crisis Indicator Data'!#REF!="No Data",1,IF(#REF!&lt;&gt;"",1,0))</f>
        <v>#REF!</v>
      </c>
      <c r="AT59" s="25" t="e">
        <f>IF('Crisis Indicator Data'!#REF!="No Data",1,IF(#REF!&lt;&gt;"",1,0))</f>
        <v>#REF!</v>
      </c>
      <c r="AU59" s="25" t="e">
        <f>IF('Crisis Indicator Data'!#REF!="No Data",1,IF(#REF!&lt;&gt;"",1,0))</f>
        <v>#REF!</v>
      </c>
      <c r="AV59" s="25" t="e">
        <f>IF('Crisis Indicator Data'!#REF!="No Data",1,IF(#REF!&lt;&gt;"",1,0))</f>
        <v>#REF!</v>
      </c>
      <c r="AW59" s="25" t="e">
        <f>IF('Crisis Indicator Data'!#REF!="No Data",1,IF(#REF!&lt;&gt;"",1,0))</f>
        <v>#REF!</v>
      </c>
      <c r="AX59" s="25" t="e">
        <f>IF('Crisis Indicator Data'!#REF!="No Data",1,IF(#REF!&lt;&gt;"",1,0))</f>
        <v>#REF!</v>
      </c>
      <c r="AY59" s="25" t="e">
        <f>IF('Crisis Indicator Data'!#REF!="No Data",1,IF(#REF!&lt;&gt;"",1,0))</f>
        <v>#REF!</v>
      </c>
      <c r="AZ59" s="25" t="e">
        <f>IF('Crisis Indicator Data'!#REF!="No Data",1,IF(#REF!&lt;&gt;"",1,0))</f>
        <v>#REF!</v>
      </c>
      <c r="BA59" t="e">
        <f t="shared" si="2"/>
        <v>#REF!</v>
      </c>
      <c r="BB59" s="27" t="e">
        <f t="shared" si="3"/>
        <v>#REF!</v>
      </c>
    </row>
    <row r="60" spans="1:54" x14ac:dyDescent="0.35">
      <c r="A60" t="s">
        <v>10225</v>
      </c>
      <c r="B60" s="25" t="e">
        <f>IF('Crisis Indicator Data'!#REF!="No Data",1,IF(#REF!&lt;&gt;"",1,0))</f>
        <v>#REF!</v>
      </c>
      <c r="C60" s="25" t="e">
        <f>IF('Crisis Indicator Data'!#REF!="No Data",1,IF(#REF!&lt;&gt;"",1,0))</f>
        <v>#REF!</v>
      </c>
      <c r="D60" s="25" t="e">
        <f>IF('Crisis Indicator Data'!#REF!="No Data",1,IF(#REF!&lt;&gt;"",1,0))</f>
        <v>#REF!</v>
      </c>
      <c r="E60" s="25" t="e">
        <f>IF('Crisis Indicator Data'!#REF!="No Data",1,IF(#REF!&lt;&gt;"",1,0))</f>
        <v>#REF!</v>
      </c>
      <c r="F60" s="25" t="e">
        <f>IF('Crisis Indicator Data'!#REF!="No Data",1,IF(#REF!&lt;&gt;"",1,0))</f>
        <v>#REF!</v>
      </c>
      <c r="G60" s="25" t="e">
        <f>IF('Crisis Indicator Data'!#REF!="No Data",1,IF(#REF!&lt;&gt;"",1,0))</f>
        <v>#REF!</v>
      </c>
      <c r="H60" s="25" t="e">
        <f>IF('Crisis Indicator Data'!#REF!="No Data",1,IF(#REF!&lt;&gt;"",1,0))</f>
        <v>#REF!</v>
      </c>
      <c r="I60" s="25" t="e">
        <f>IF('Crisis Indicator Data'!#REF!="No Data",1,IF(#REF!&lt;&gt;"",1,0))</f>
        <v>#REF!</v>
      </c>
      <c r="J60" s="25" t="e">
        <f>IF('Crisis Indicator Data'!#REF!="No Data",1,IF(#REF!&lt;&gt;"",1,0))</f>
        <v>#REF!</v>
      </c>
      <c r="K60" s="25" t="e">
        <f>IF('Crisis Indicator Data'!#REF!="No Data",1,IF(#REF!&lt;&gt;"",1,0))</f>
        <v>#REF!</v>
      </c>
      <c r="L60" s="25" t="e">
        <f>IF('Crisis Indicator Data'!#REF!="No Data",1,IF(#REF!&lt;&gt;"",1,0))</f>
        <v>#REF!</v>
      </c>
      <c r="M60" s="25" t="e">
        <f>IF('Crisis Indicator Data'!#REF!="No Data",1,IF(#REF!&lt;&gt;"",1,0))</f>
        <v>#REF!</v>
      </c>
      <c r="N60" s="25" t="e">
        <f>IF('Crisis Indicator Data'!#REF!="No Data",1,IF(#REF!&lt;&gt;"",1,0))</f>
        <v>#REF!</v>
      </c>
      <c r="O60" s="25" t="e">
        <f>IF('Crisis Indicator Data'!#REF!="No Data",1,IF(#REF!&lt;&gt;"",1,0))</f>
        <v>#REF!</v>
      </c>
      <c r="P60" s="25" t="e">
        <f>IF('Crisis Indicator Data'!#REF!="No Data",1,IF(#REF!&lt;&gt;"",1,0))</f>
        <v>#REF!</v>
      </c>
      <c r="Q60" s="25" t="e">
        <f>IF('Crisis Indicator Data'!#REF!="No Data",1,IF(#REF!&lt;&gt;"",1,0))</f>
        <v>#REF!</v>
      </c>
      <c r="R60" s="25" t="e">
        <f>IF('Crisis Indicator Data'!#REF!="No Data",1,IF(#REF!&lt;&gt;"",1,0))</f>
        <v>#REF!</v>
      </c>
      <c r="S60" s="25" t="e">
        <f>IF('Crisis Indicator Data'!#REF!="No Data",1,IF(#REF!&lt;&gt;"",1,0))</f>
        <v>#REF!</v>
      </c>
      <c r="T60" s="25" t="e">
        <f>IF('Crisis Indicator Data'!#REF!="No Data",1,IF(#REF!&lt;&gt;"",1,0))</f>
        <v>#REF!</v>
      </c>
      <c r="U60" s="25" t="e">
        <f>IF('Crisis Indicator Data'!#REF!="No Data",1,IF(#REF!&lt;&gt;"",1,0))</f>
        <v>#REF!</v>
      </c>
      <c r="V60" s="25" t="e">
        <f>IF('Crisis Indicator Data'!#REF!="No Data",1,IF(#REF!&lt;&gt;"",1,0))</f>
        <v>#REF!</v>
      </c>
      <c r="W60" s="25" t="e">
        <f>IF('Crisis Indicator Data'!#REF!="No Data",1,IF(#REF!&lt;&gt;"",1,0))</f>
        <v>#REF!</v>
      </c>
      <c r="X60" s="25" t="e">
        <f>IF('Crisis Indicator Data'!#REF!="No Data",1,IF(#REF!&lt;&gt;"",1,0))</f>
        <v>#REF!</v>
      </c>
      <c r="Y60" s="25" t="e">
        <f>IF('Crisis Indicator Data'!#REF!="No Data",1,IF(#REF!&lt;&gt;"",1,0))</f>
        <v>#REF!</v>
      </c>
      <c r="Z60" s="25" t="e">
        <f>IF('Crisis Indicator Data'!#REF!="No Data",1,IF(#REF!&lt;&gt;"",1,0))</f>
        <v>#REF!</v>
      </c>
      <c r="AA60" s="25" t="e">
        <f>IF('Crisis Indicator Data'!#REF!="No Data",1,IF(#REF!&lt;&gt;"",1,0))</f>
        <v>#REF!</v>
      </c>
      <c r="AB60" s="25" t="e">
        <f>IF('Crisis Indicator Data'!#REF!="No Data",1,IF(#REF!&lt;&gt;"",1,0))</f>
        <v>#REF!</v>
      </c>
      <c r="AC60" s="25" t="e">
        <f>IF('Crisis Indicator Data'!#REF!="No Data",1,IF(#REF!&lt;&gt;"",1,0))</f>
        <v>#REF!</v>
      </c>
      <c r="AD60" s="25" t="e">
        <f>IF('Crisis Indicator Data'!#REF!="No Data",1,IF(#REF!&lt;&gt;"",1,0))</f>
        <v>#REF!</v>
      </c>
      <c r="AE60" s="25" t="e">
        <f>IF('Crisis Indicator Data'!#REF!="No Data",1,IF(#REF!&lt;&gt;"",1,0))</f>
        <v>#REF!</v>
      </c>
      <c r="AF60" s="25" t="e">
        <f>IF('Crisis Indicator Data'!#REF!="No Data",1,IF(#REF!&lt;&gt;"",1,0))</f>
        <v>#REF!</v>
      </c>
      <c r="AG60" s="25" t="e">
        <f>IF('Crisis Indicator Data'!#REF!="No Data",1,IF(#REF!&lt;&gt;"",1,0))</f>
        <v>#REF!</v>
      </c>
      <c r="AH60" s="25" t="e">
        <f>IF('Crisis Indicator Data'!#REF!="No Data",1,IF(#REF!&lt;&gt;"",1,0))</f>
        <v>#REF!</v>
      </c>
      <c r="AI60" s="25" t="e">
        <f>IF('Crisis Indicator Data'!#REF!="No Data",1,IF(#REF!&lt;&gt;"",1,0))</f>
        <v>#REF!</v>
      </c>
      <c r="AJ60" s="25" t="e">
        <f>IF('Crisis Indicator Data'!#REF!="No Data",1,IF(#REF!&lt;&gt;"",1,0))</f>
        <v>#REF!</v>
      </c>
      <c r="AK60" s="25" t="e">
        <f>IF('Crisis Indicator Data'!#REF!="No Data",1,IF(#REF!&lt;&gt;"",1,0))</f>
        <v>#REF!</v>
      </c>
      <c r="AL60" s="25" t="e">
        <f>IF('Crisis Indicator Data'!#REF!="No Data",1,IF(#REF!&lt;&gt;"",1,0))</f>
        <v>#REF!</v>
      </c>
      <c r="AM60" s="25" t="e">
        <f>IF('Crisis Indicator Data'!#REF!="No Data",1,IF(#REF!&lt;&gt;"",1,0))</f>
        <v>#REF!</v>
      </c>
      <c r="AN60" s="25" t="e">
        <f>IF('Crisis Indicator Data'!#REF!="No Data",1,IF(#REF!&lt;&gt;"",1,0))</f>
        <v>#REF!</v>
      </c>
      <c r="AO60" s="25" t="e">
        <f>IF('Crisis Indicator Data'!#REF!="No Data",1,IF(#REF!&lt;&gt;"",1,0))</f>
        <v>#REF!</v>
      </c>
      <c r="AP60" s="25" t="e">
        <f>IF('Crisis Indicator Data'!#REF!="No Data",1,IF(#REF!&lt;&gt;"",1,0))</f>
        <v>#REF!</v>
      </c>
      <c r="AQ60" s="25" t="e">
        <f>IF('Crisis Indicator Data'!#REF!="No Data",1,IF(#REF!&lt;&gt;"",1,0))</f>
        <v>#REF!</v>
      </c>
      <c r="AR60" s="25" t="e">
        <f>IF('Crisis Indicator Data'!#REF!="No Data",1,IF(#REF!&lt;&gt;"",1,0))</f>
        <v>#REF!</v>
      </c>
      <c r="AS60" s="25" t="e">
        <f>IF('Crisis Indicator Data'!#REF!="No Data",1,IF(#REF!&lt;&gt;"",1,0))</f>
        <v>#REF!</v>
      </c>
      <c r="AT60" s="25" t="e">
        <f>IF('Crisis Indicator Data'!#REF!="No Data",1,IF(#REF!&lt;&gt;"",1,0))</f>
        <v>#REF!</v>
      </c>
      <c r="AU60" s="25" t="e">
        <f>IF('Crisis Indicator Data'!#REF!="No Data",1,IF(#REF!&lt;&gt;"",1,0))</f>
        <v>#REF!</v>
      </c>
      <c r="AV60" s="25" t="e">
        <f>IF('Crisis Indicator Data'!#REF!="No Data",1,IF(#REF!&lt;&gt;"",1,0))</f>
        <v>#REF!</v>
      </c>
      <c r="AW60" s="25" t="e">
        <f>IF('Crisis Indicator Data'!#REF!="No Data",1,IF(#REF!&lt;&gt;"",1,0))</f>
        <v>#REF!</v>
      </c>
      <c r="AX60" s="25" t="e">
        <f>IF('Crisis Indicator Data'!#REF!="No Data",1,IF(#REF!&lt;&gt;"",1,0))</f>
        <v>#REF!</v>
      </c>
      <c r="AY60" s="25" t="e">
        <f>IF('Crisis Indicator Data'!#REF!="No Data",1,IF(#REF!&lt;&gt;"",1,0))</f>
        <v>#REF!</v>
      </c>
      <c r="AZ60" s="25" t="e">
        <f>IF('Crisis Indicator Data'!#REF!="No Data",1,IF(#REF!&lt;&gt;"",1,0))</f>
        <v>#REF!</v>
      </c>
      <c r="BA60" t="e">
        <f t="shared" si="2"/>
        <v>#REF!</v>
      </c>
      <c r="BB60" s="27" t="e">
        <f t="shared" si="3"/>
        <v>#REF!</v>
      </c>
    </row>
    <row r="61" spans="1:54" x14ac:dyDescent="0.35">
      <c r="A61" t="s">
        <v>10229</v>
      </c>
      <c r="B61" s="25" t="e">
        <f>IF('Crisis Indicator Data'!#REF!="No Data",1,IF(#REF!&lt;&gt;"",1,0))</f>
        <v>#REF!</v>
      </c>
      <c r="C61" s="25" t="e">
        <f>IF('Crisis Indicator Data'!#REF!="No Data",1,IF(#REF!&lt;&gt;"",1,0))</f>
        <v>#REF!</v>
      </c>
      <c r="D61" s="25" t="e">
        <f>IF('Crisis Indicator Data'!#REF!="No Data",1,IF(#REF!&lt;&gt;"",1,0))</f>
        <v>#REF!</v>
      </c>
      <c r="E61" s="25" t="e">
        <f>IF('Crisis Indicator Data'!#REF!="No Data",1,IF(#REF!&lt;&gt;"",1,0))</f>
        <v>#REF!</v>
      </c>
      <c r="F61" s="25" t="e">
        <f>IF('Crisis Indicator Data'!#REF!="No Data",1,IF(#REF!&lt;&gt;"",1,0))</f>
        <v>#REF!</v>
      </c>
      <c r="G61" s="25" t="e">
        <f>IF('Crisis Indicator Data'!#REF!="No Data",1,IF(#REF!&lt;&gt;"",1,0))</f>
        <v>#REF!</v>
      </c>
      <c r="H61" s="25" t="e">
        <f>IF('Crisis Indicator Data'!#REF!="No Data",1,IF(#REF!&lt;&gt;"",1,0))</f>
        <v>#REF!</v>
      </c>
      <c r="I61" s="25" t="e">
        <f>IF('Crisis Indicator Data'!#REF!="No Data",1,IF(#REF!&lt;&gt;"",1,0))</f>
        <v>#REF!</v>
      </c>
      <c r="J61" s="25" t="e">
        <f>IF('Crisis Indicator Data'!#REF!="No Data",1,IF(#REF!&lt;&gt;"",1,0))</f>
        <v>#REF!</v>
      </c>
      <c r="K61" s="25" t="e">
        <f>IF('Crisis Indicator Data'!#REF!="No Data",1,IF(#REF!&lt;&gt;"",1,0))</f>
        <v>#REF!</v>
      </c>
      <c r="L61" s="25" t="e">
        <f>IF('Crisis Indicator Data'!#REF!="No Data",1,IF(#REF!&lt;&gt;"",1,0))</f>
        <v>#REF!</v>
      </c>
      <c r="M61" s="25" t="e">
        <f>IF('Crisis Indicator Data'!#REF!="No Data",1,IF(#REF!&lt;&gt;"",1,0))</f>
        <v>#REF!</v>
      </c>
      <c r="N61" s="25" t="e">
        <f>IF('Crisis Indicator Data'!#REF!="No Data",1,IF(#REF!&lt;&gt;"",1,0))</f>
        <v>#REF!</v>
      </c>
      <c r="O61" s="25" t="e">
        <f>IF('Crisis Indicator Data'!#REF!="No Data",1,IF(#REF!&lt;&gt;"",1,0))</f>
        <v>#REF!</v>
      </c>
      <c r="P61" s="25" t="e">
        <f>IF('Crisis Indicator Data'!#REF!="No Data",1,IF(#REF!&lt;&gt;"",1,0))</f>
        <v>#REF!</v>
      </c>
      <c r="Q61" s="25" t="e">
        <f>IF('Crisis Indicator Data'!#REF!="No Data",1,IF(#REF!&lt;&gt;"",1,0))</f>
        <v>#REF!</v>
      </c>
      <c r="R61" s="25" t="e">
        <f>IF('Crisis Indicator Data'!#REF!="No Data",1,IF(#REF!&lt;&gt;"",1,0))</f>
        <v>#REF!</v>
      </c>
      <c r="S61" s="25" t="e">
        <f>IF('Crisis Indicator Data'!#REF!="No Data",1,IF(#REF!&lt;&gt;"",1,0))</f>
        <v>#REF!</v>
      </c>
      <c r="T61" s="25" t="e">
        <f>IF('Crisis Indicator Data'!#REF!="No Data",1,IF(#REF!&lt;&gt;"",1,0))</f>
        <v>#REF!</v>
      </c>
      <c r="U61" s="25" t="e">
        <f>IF('Crisis Indicator Data'!#REF!="No Data",1,IF(#REF!&lt;&gt;"",1,0))</f>
        <v>#REF!</v>
      </c>
      <c r="V61" s="25" t="e">
        <f>IF('Crisis Indicator Data'!#REF!="No Data",1,IF(#REF!&lt;&gt;"",1,0))</f>
        <v>#REF!</v>
      </c>
      <c r="W61" s="25" t="e">
        <f>IF('Crisis Indicator Data'!#REF!="No Data",1,IF(#REF!&lt;&gt;"",1,0))</f>
        <v>#REF!</v>
      </c>
      <c r="X61" s="25" t="e">
        <f>IF('Crisis Indicator Data'!#REF!="No Data",1,IF(#REF!&lt;&gt;"",1,0))</f>
        <v>#REF!</v>
      </c>
      <c r="Y61" s="25" t="e">
        <f>IF('Crisis Indicator Data'!#REF!="No Data",1,IF(#REF!&lt;&gt;"",1,0))</f>
        <v>#REF!</v>
      </c>
      <c r="Z61" s="25" t="e">
        <f>IF('Crisis Indicator Data'!#REF!="No Data",1,IF(#REF!&lt;&gt;"",1,0))</f>
        <v>#REF!</v>
      </c>
      <c r="AA61" s="25" t="e">
        <f>IF('Crisis Indicator Data'!#REF!="No Data",1,IF(#REF!&lt;&gt;"",1,0))</f>
        <v>#REF!</v>
      </c>
      <c r="AB61" s="25" t="e">
        <f>IF('Crisis Indicator Data'!#REF!="No Data",1,IF(#REF!&lt;&gt;"",1,0))</f>
        <v>#REF!</v>
      </c>
      <c r="AC61" s="25" t="e">
        <f>IF('Crisis Indicator Data'!#REF!="No Data",1,IF(#REF!&lt;&gt;"",1,0))</f>
        <v>#REF!</v>
      </c>
      <c r="AD61" s="25" t="e">
        <f>IF('Crisis Indicator Data'!#REF!="No Data",1,IF(#REF!&lt;&gt;"",1,0))</f>
        <v>#REF!</v>
      </c>
      <c r="AE61" s="25" t="e">
        <f>IF('Crisis Indicator Data'!#REF!="No Data",1,IF(#REF!&lt;&gt;"",1,0))</f>
        <v>#REF!</v>
      </c>
      <c r="AF61" s="25" t="e">
        <f>IF('Crisis Indicator Data'!#REF!="No Data",1,IF(#REF!&lt;&gt;"",1,0))</f>
        <v>#REF!</v>
      </c>
      <c r="AG61" s="25" t="e">
        <f>IF('Crisis Indicator Data'!#REF!="No Data",1,IF(#REF!&lt;&gt;"",1,0))</f>
        <v>#REF!</v>
      </c>
      <c r="AH61" s="25" t="e">
        <f>IF('Crisis Indicator Data'!#REF!="No Data",1,IF(#REF!&lt;&gt;"",1,0))</f>
        <v>#REF!</v>
      </c>
      <c r="AI61" s="25" t="e">
        <f>IF('Crisis Indicator Data'!#REF!="No Data",1,IF(#REF!&lt;&gt;"",1,0))</f>
        <v>#REF!</v>
      </c>
      <c r="AJ61" s="25" t="e">
        <f>IF('Crisis Indicator Data'!#REF!="No Data",1,IF(#REF!&lt;&gt;"",1,0))</f>
        <v>#REF!</v>
      </c>
      <c r="AK61" s="25" t="e">
        <f>IF('Crisis Indicator Data'!#REF!="No Data",1,IF(#REF!&lt;&gt;"",1,0))</f>
        <v>#REF!</v>
      </c>
      <c r="AL61" s="25" t="e">
        <f>IF('Crisis Indicator Data'!#REF!="No Data",1,IF(#REF!&lt;&gt;"",1,0))</f>
        <v>#REF!</v>
      </c>
      <c r="AM61" s="25" t="e">
        <f>IF('Crisis Indicator Data'!#REF!="No Data",1,IF(#REF!&lt;&gt;"",1,0))</f>
        <v>#REF!</v>
      </c>
      <c r="AN61" s="25" t="e">
        <f>IF('Crisis Indicator Data'!#REF!="No Data",1,IF(#REF!&lt;&gt;"",1,0))</f>
        <v>#REF!</v>
      </c>
      <c r="AO61" s="25" t="e">
        <f>IF('Crisis Indicator Data'!#REF!="No Data",1,IF(#REF!&lt;&gt;"",1,0))</f>
        <v>#REF!</v>
      </c>
      <c r="AP61" s="25" t="e">
        <f>IF('Crisis Indicator Data'!#REF!="No Data",1,IF(#REF!&lt;&gt;"",1,0))</f>
        <v>#REF!</v>
      </c>
      <c r="AQ61" s="25" t="e">
        <f>IF('Crisis Indicator Data'!#REF!="No Data",1,IF(#REF!&lt;&gt;"",1,0))</f>
        <v>#REF!</v>
      </c>
      <c r="AR61" s="25" t="e">
        <f>IF('Crisis Indicator Data'!#REF!="No Data",1,IF(#REF!&lt;&gt;"",1,0))</f>
        <v>#REF!</v>
      </c>
      <c r="AS61" s="25" t="e">
        <f>IF('Crisis Indicator Data'!#REF!="No Data",1,IF(#REF!&lt;&gt;"",1,0))</f>
        <v>#REF!</v>
      </c>
      <c r="AT61" s="25" t="e">
        <f>IF('Crisis Indicator Data'!#REF!="No Data",1,IF(#REF!&lt;&gt;"",1,0))</f>
        <v>#REF!</v>
      </c>
      <c r="AU61" s="25" t="e">
        <f>IF('Crisis Indicator Data'!#REF!="No Data",1,IF(#REF!&lt;&gt;"",1,0))</f>
        <v>#REF!</v>
      </c>
      <c r="AV61" s="25" t="e">
        <f>IF('Crisis Indicator Data'!#REF!="No Data",1,IF(#REF!&lt;&gt;"",1,0))</f>
        <v>#REF!</v>
      </c>
      <c r="AW61" s="25" t="e">
        <f>IF('Crisis Indicator Data'!#REF!="No Data",1,IF(#REF!&lt;&gt;"",1,0))</f>
        <v>#REF!</v>
      </c>
      <c r="AX61" s="25" t="e">
        <f>IF('Crisis Indicator Data'!#REF!="No Data",1,IF(#REF!&lt;&gt;"",1,0))</f>
        <v>#REF!</v>
      </c>
      <c r="AY61" s="25" t="e">
        <f>IF('Crisis Indicator Data'!#REF!="No Data",1,IF(#REF!&lt;&gt;"",1,0))</f>
        <v>#REF!</v>
      </c>
      <c r="AZ61" s="25" t="e">
        <f>IF('Crisis Indicator Data'!#REF!="No Data",1,IF(#REF!&lt;&gt;"",1,0))</f>
        <v>#REF!</v>
      </c>
      <c r="BA61" t="e">
        <f t="shared" si="2"/>
        <v>#REF!</v>
      </c>
      <c r="BB61" s="27" t="e">
        <f t="shared" si="3"/>
        <v>#REF!</v>
      </c>
    </row>
    <row r="62" spans="1:54" x14ac:dyDescent="0.35">
      <c r="A62" t="s">
        <v>10239</v>
      </c>
      <c r="B62" s="25" t="e">
        <f>IF('Crisis Indicator Data'!#REF!="No Data",1,IF(#REF!&lt;&gt;"",1,0))</f>
        <v>#REF!</v>
      </c>
      <c r="C62" s="25" t="e">
        <f>IF('Crisis Indicator Data'!#REF!="No Data",1,IF(#REF!&lt;&gt;"",1,0))</f>
        <v>#REF!</v>
      </c>
      <c r="D62" s="25" t="e">
        <f>IF('Crisis Indicator Data'!#REF!="No Data",1,IF(#REF!&lt;&gt;"",1,0))</f>
        <v>#REF!</v>
      </c>
      <c r="E62" s="25" t="e">
        <f>IF('Crisis Indicator Data'!#REF!="No Data",1,IF(#REF!&lt;&gt;"",1,0))</f>
        <v>#REF!</v>
      </c>
      <c r="F62" s="25" t="e">
        <f>IF('Crisis Indicator Data'!#REF!="No Data",1,IF(#REF!&lt;&gt;"",1,0))</f>
        <v>#REF!</v>
      </c>
      <c r="G62" s="25" t="e">
        <f>IF('Crisis Indicator Data'!#REF!="No Data",1,IF(#REF!&lt;&gt;"",1,0))</f>
        <v>#REF!</v>
      </c>
      <c r="H62" s="25" t="e">
        <f>IF('Crisis Indicator Data'!#REF!="No Data",1,IF(#REF!&lt;&gt;"",1,0))</f>
        <v>#REF!</v>
      </c>
      <c r="I62" s="25" t="e">
        <f>IF('Crisis Indicator Data'!#REF!="No Data",1,IF(#REF!&lt;&gt;"",1,0))</f>
        <v>#REF!</v>
      </c>
      <c r="J62" s="25" t="e">
        <f>IF('Crisis Indicator Data'!#REF!="No Data",1,IF(#REF!&lt;&gt;"",1,0))</f>
        <v>#REF!</v>
      </c>
      <c r="K62" s="25" t="e">
        <f>IF('Crisis Indicator Data'!#REF!="No Data",1,IF(#REF!&lt;&gt;"",1,0))</f>
        <v>#REF!</v>
      </c>
      <c r="L62" s="25" t="e">
        <f>IF('Crisis Indicator Data'!#REF!="No Data",1,IF(#REF!&lt;&gt;"",1,0))</f>
        <v>#REF!</v>
      </c>
      <c r="M62" s="25" t="e">
        <f>IF('Crisis Indicator Data'!#REF!="No Data",1,IF(#REF!&lt;&gt;"",1,0))</f>
        <v>#REF!</v>
      </c>
      <c r="N62" s="25" t="e">
        <f>IF('Crisis Indicator Data'!#REF!="No Data",1,IF(#REF!&lt;&gt;"",1,0))</f>
        <v>#REF!</v>
      </c>
      <c r="O62" s="25" t="e">
        <f>IF('Crisis Indicator Data'!#REF!="No Data",1,IF(#REF!&lt;&gt;"",1,0))</f>
        <v>#REF!</v>
      </c>
      <c r="P62" s="25" t="e">
        <f>IF('Crisis Indicator Data'!#REF!="No Data",1,IF(#REF!&lt;&gt;"",1,0))</f>
        <v>#REF!</v>
      </c>
      <c r="Q62" s="25" t="e">
        <f>IF('Crisis Indicator Data'!#REF!="No Data",1,IF(#REF!&lt;&gt;"",1,0))</f>
        <v>#REF!</v>
      </c>
      <c r="R62" s="25" t="e">
        <f>IF('Crisis Indicator Data'!#REF!="No Data",1,IF(#REF!&lt;&gt;"",1,0))</f>
        <v>#REF!</v>
      </c>
      <c r="S62" s="25" t="e">
        <f>IF('Crisis Indicator Data'!#REF!="No Data",1,IF(#REF!&lt;&gt;"",1,0))</f>
        <v>#REF!</v>
      </c>
      <c r="T62" s="25" t="e">
        <f>IF('Crisis Indicator Data'!#REF!="No Data",1,IF(#REF!&lt;&gt;"",1,0))</f>
        <v>#REF!</v>
      </c>
      <c r="U62" s="25" t="e">
        <f>IF('Crisis Indicator Data'!#REF!="No Data",1,IF(#REF!&lt;&gt;"",1,0))</f>
        <v>#REF!</v>
      </c>
      <c r="V62" s="25" t="e">
        <f>IF('Crisis Indicator Data'!#REF!="No Data",1,IF(#REF!&lt;&gt;"",1,0))</f>
        <v>#REF!</v>
      </c>
      <c r="W62" s="25" t="e">
        <f>IF('Crisis Indicator Data'!#REF!="No Data",1,IF(#REF!&lt;&gt;"",1,0))</f>
        <v>#REF!</v>
      </c>
      <c r="X62" s="25" t="e">
        <f>IF('Crisis Indicator Data'!#REF!="No Data",1,IF(#REF!&lt;&gt;"",1,0))</f>
        <v>#REF!</v>
      </c>
      <c r="Y62" s="25" t="e">
        <f>IF('Crisis Indicator Data'!#REF!="No Data",1,IF(#REF!&lt;&gt;"",1,0))</f>
        <v>#REF!</v>
      </c>
      <c r="Z62" s="25" t="e">
        <f>IF('Crisis Indicator Data'!#REF!="No Data",1,IF(#REF!&lt;&gt;"",1,0))</f>
        <v>#REF!</v>
      </c>
      <c r="AA62" s="25" t="e">
        <f>IF('Crisis Indicator Data'!#REF!="No Data",1,IF(#REF!&lt;&gt;"",1,0))</f>
        <v>#REF!</v>
      </c>
      <c r="AB62" s="25" t="e">
        <f>IF('Crisis Indicator Data'!#REF!="No Data",1,IF(#REF!&lt;&gt;"",1,0))</f>
        <v>#REF!</v>
      </c>
      <c r="AC62" s="25" t="e">
        <f>IF('Crisis Indicator Data'!#REF!="No Data",1,IF(#REF!&lt;&gt;"",1,0))</f>
        <v>#REF!</v>
      </c>
      <c r="AD62" s="25" t="e">
        <f>IF('Crisis Indicator Data'!#REF!="No Data",1,IF(#REF!&lt;&gt;"",1,0))</f>
        <v>#REF!</v>
      </c>
      <c r="AE62" s="25" t="e">
        <f>IF('Crisis Indicator Data'!#REF!="No Data",1,IF(#REF!&lt;&gt;"",1,0))</f>
        <v>#REF!</v>
      </c>
      <c r="AF62" s="25" t="e">
        <f>IF('Crisis Indicator Data'!#REF!="No Data",1,IF(#REF!&lt;&gt;"",1,0))</f>
        <v>#REF!</v>
      </c>
      <c r="AG62" s="25" t="e">
        <f>IF('Crisis Indicator Data'!#REF!="No Data",1,IF(#REF!&lt;&gt;"",1,0))</f>
        <v>#REF!</v>
      </c>
      <c r="AH62" s="25" t="e">
        <f>IF('Crisis Indicator Data'!#REF!="No Data",1,IF(#REF!&lt;&gt;"",1,0))</f>
        <v>#REF!</v>
      </c>
      <c r="AI62" s="25" t="e">
        <f>IF('Crisis Indicator Data'!#REF!="No Data",1,IF(#REF!&lt;&gt;"",1,0))</f>
        <v>#REF!</v>
      </c>
      <c r="AJ62" s="25" t="e">
        <f>IF('Crisis Indicator Data'!#REF!="No Data",1,IF(#REF!&lt;&gt;"",1,0))</f>
        <v>#REF!</v>
      </c>
      <c r="AK62" s="25" t="e">
        <f>IF('Crisis Indicator Data'!#REF!="No Data",1,IF(#REF!&lt;&gt;"",1,0))</f>
        <v>#REF!</v>
      </c>
      <c r="AL62" s="25" t="e">
        <f>IF('Crisis Indicator Data'!#REF!="No Data",1,IF(#REF!&lt;&gt;"",1,0))</f>
        <v>#REF!</v>
      </c>
      <c r="AM62" s="25" t="e">
        <f>IF('Crisis Indicator Data'!#REF!="No Data",1,IF(#REF!&lt;&gt;"",1,0))</f>
        <v>#REF!</v>
      </c>
      <c r="AN62" s="25" t="e">
        <f>IF('Crisis Indicator Data'!#REF!="No Data",1,IF(#REF!&lt;&gt;"",1,0))</f>
        <v>#REF!</v>
      </c>
      <c r="AO62" s="25" t="e">
        <f>IF('Crisis Indicator Data'!#REF!="No Data",1,IF(#REF!&lt;&gt;"",1,0))</f>
        <v>#REF!</v>
      </c>
      <c r="AP62" s="25" t="e">
        <f>IF('Crisis Indicator Data'!#REF!="No Data",1,IF(#REF!&lt;&gt;"",1,0))</f>
        <v>#REF!</v>
      </c>
      <c r="AQ62" s="25" t="e">
        <f>IF('Crisis Indicator Data'!#REF!="No Data",1,IF(#REF!&lt;&gt;"",1,0))</f>
        <v>#REF!</v>
      </c>
      <c r="AR62" s="25" t="e">
        <f>IF('Crisis Indicator Data'!#REF!="No Data",1,IF(#REF!&lt;&gt;"",1,0))</f>
        <v>#REF!</v>
      </c>
      <c r="AS62" s="25" t="e">
        <f>IF('Crisis Indicator Data'!#REF!="No Data",1,IF(#REF!&lt;&gt;"",1,0))</f>
        <v>#REF!</v>
      </c>
      <c r="AT62" s="25" t="e">
        <f>IF('Crisis Indicator Data'!#REF!="No Data",1,IF(#REF!&lt;&gt;"",1,0))</f>
        <v>#REF!</v>
      </c>
      <c r="AU62" s="25" t="e">
        <f>IF('Crisis Indicator Data'!#REF!="No Data",1,IF(#REF!&lt;&gt;"",1,0))</f>
        <v>#REF!</v>
      </c>
      <c r="AV62" s="25" t="e">
        <f>IF('Crisis Indicator Data'!#REF!="No Data",1,IF(#REF!&lt;&gt;"",1,0))</f>
        <v>#REF!</v>
      </c>
      <c r="AW62" s="25" t="e">
        <f>IF('Crisis Indicator Data'!#REF!="No Data",1,IF(#REF!&lt;&gt;"",1,0))</f>
        <v>#REF!</v>
      </c>
      <c r="AX62" s="25" t="e">
        <f>IF('Crisis Indicator Data'!#REF!="No Data",1,IF(#REF!&lt;&gt;"",1,0))</f>
        <v>#REF!</v>
      </c>
      <c r="AY62" s="25" t="e">
        <f>IF('Crisis Indicator Data'!#REF!="No Data",1,IF(#REF!&lt;&gt;"",1,0))</f>
        <v>#REF!</v>
      </c>
      <c r="AZ62" s="25" t="e">
        <f>IF('Crisis Indicator Data'!#REF!="No Data",1,IF(#REF!&lt;&gt;"",1,0))</f>
        <v>#REF!</v>
      </c>
      <c r="BA62" t="e">
        <f t="shared" si="2"/>
        <v>#REF!</v>
      </c>
      <c r="BB62" s="27" t="e">
        <f t="shared" si="3"/>
        <v>#REF!</v>
      </c>
    </row>
    <row r="63" spans="1:54" x14ac:dyDescent="0.35">
      <c r="A63" t="s">
        <v>10233</v>
      </c>
      <c r="B63" s="25" t="e">
        <f>IF('Crisis Indicator Data'!#REF!="No Data",1,IF(#REF!&lt;&gt;"",1,0))</f>
        <v>#REF!</v>
      </c>
      <c r="C63" s="25" t="e">
        <f>IF('Crisis Indicator Data'!#REF!="No Data",1,IF(#REF!&lt;&gt;"",1,0))</f>
        <v>#REF!</v>
      </c>
      <c r="D63" s="25" t="e">
        <f>IF('Crisis Indicator Data'!#REF!="No Data",1,IF(#REF!&lt;&gt;"",1,0))</f>
        <v>#REF!</v>
      </c>
      <c r="E63" s="25" t="e">
        <f>IF('Crisis Indicator Data'!#REF!="No Data",1,IF(#REF!&lt;&gt;"",1,0))</f>
        <v>#REF!</v>
      </c>
      <c r="F63" s="25" t="e">
        <f>IF('Crisis Indicator Data'!#REF!="No Data",1,IF(#REF!&lt;&gt;"",1,0))</f>
        <v>#REF!</v>
      </c>
      <c r="G63" s="25" t="e">
        <f>IF('Crisis Indicator Data'!#REF!="No Data",1,IF(#REF!&lt;&gt;"",1,0))</f>
        <v>#REF!</v>
      </c>
      <c r="H63" s="25" t="e">
        <f>IF('Crisis Indicator Data'!#REF!="No Data",1,IF(#REF!&lt;&gt;"",1,0))</f>
        <v>#REF!</v>
      </c>
      <c r="I63" s="25" t="e">
        <f>IF('Crisis Indicator Data'!#REF!="No Data",1,IF(#REF!&lt;&gt;"",1,0))</f>
        <v>#REF!</v>
      </c>
      <c r="J63" s="25" t="e">
        <f>IF('Crisis Indicator Data'!#REF!="No Data",1,IF(#REF!&lt;&gt;"",1,0))</f>
        <v>#REF!</v>
      </c>
      <c r="K63" s="25" t="e">
        <f>IF('Crisis Indicator Data'!#REF!="No Data",1,IF(#REF!&lt;&gt;"",1,0))</f>
        <v>#REF!</v>
      </c>
      <c r="L63" s="25" t="e">
        <f>IF('Crisis Indicator Data'!#REF!="No Data",1,IF(#REF!&lt;&gt;"",1,0))</f>
        <v>#REF!</v>
      </c>
      <c r="M63" s="25" t="e">
        <f>IF('Crisis Indicator Data'!#REF!="No Data",1,IF(#REF!&lt;&gt;"",1,0))</f>
        <v>#REF!</v>
      </c>
      <c r="N63" s="25" t="e">
        <f>IF('Crisis Indicator Data'!#REF!="No Data",1,IF(#REF!&lt;&gt;"",1,0))</f>
        <v>#REF!</v>
      </c>
      <c r="O63" s="25" t="e">
        <f>IF('Crisis Indicator Data'!#REF!="No Data",1,IF(#REF!&lt;&gt;"",1,0))</f>
        <v>#REF!</v>
      </c>
      <c r="P63" s="25" t="e">
        <f>IF('Crisis Indicator Data'!#REF!="No Data",1,IF(#REF!&lt;&gt;"",1,0))</f>
        <v>#REF!</v>
      </c>
      <c r="Q63" s="25" t="e">
        <f>IF('Crisis Indicator Data'!#REF!="No Data",1,IF(#REF!&lt;&gt;"",1,0))</f>
        <v>#REF!</v>
      </c>
      <c r="R63" s="25" t="e">
        <f>IF('Crisis Indicator Data'!#REF!="No Data",1,IF(#REF!&lt;&gt;"",1,0))</f>
        <v>#REF!</v>
      </c>
      <c r="S63" s="25" t="e">
        <f>IF('Crisis Indicator Data'!#REF!="No Data",1,IF(#REF!&lt;&gt;"",1,0))</f>
        <v>#REF!</v>
      </c>
      <c r="T63" s="25" t="e">
        <f>IF('Crisis Indicator Data'!#REF!="No Data",1,IF(#REF!&lt;&gt;"",1,0))</f>
        <v>#REF!</v>
      </c>
      <c r="U63" s="25" t="e">
        <f>IF('Crisis Indicator Data'!#REF!="No Data",1,IF(#REF!&lt;&gt;"",1,0))</f>
        <v>#REF!</v>
      </c>
      <c r="V63" s="25" t="e">
        <f>IF('Crisis Indicator Data'!#REF!="No Data",1,IF(#REF!&lt;&gt;"",1,0))</f>
        <v>#REF!</v>
      </c>
      <c r="W63" s="25" t="e">
        <f>IF('Crisis Indicator Data'!#REF!="No Data",1,IF(#REF!&lt;&gt;"",1,0))</f>
        <v>#REF!</v>
      </c>
      <c r="X63" s="25" t="e">
        <f>IF('Crisis Indicator Data'!#REF!="No Data",1,IF(#REF!&lt;&gt;"",1,0))</f>
        <v>#REF!</v>
      </c>
      <c r="Y63" s="25" t="e">
        <f>IF('Crisis Indicator Data'!#REF!="No Data",1,IF(#REF!&lt;&gt;"",1,0))</f>
        <v>#REF!</v>
      </c>
      <c r="Z63" s="25" t="e">
        <f>IF('Crisis Indicator Data'!#REF!="No Data",1,IF(#REF!&lt;&gt;"",1,0))</f>
        <v>#REF!</v>
      </c>
      <c r="AA63" s="25" t="e">
        <f>IF('Crisis Indicator Data'!#REF!="No Data",1,IF(#REF!&lt;&gt;"",1,0))</f>
        <v>#REF!</v>
      </c>
      <c r="AB63" s="25" t="e">
        <f>IF('Crisis Indicator Data'!#REF!="No Data",1,IF(#REF!&lt;&gt;"",1,0))</f>
        <v>#REF!</v>
      </c>
      <c r="AC63" s="25" t="e">
        <f>IF('Crisis Indicator Data'!#REF!="No Data",1,IF(#REF!&lt;&gt;"",1,0))</f>
        <v>#REF!</v>
      </c>
      <c r="AD63" s="25" t="e">
        <f>IF('Crisis Indicator Data'!#REF!="No Data",1,IF(#REF!&lt;&gt;"",1,0))</f>
        <v>#REF!</v>
      </c>
      <c r="AE63" s="25" t="e">
        <f>IF('Crisis Indicator Data'!#REF!="No Data",1,IF(#REF!&lt;&gt;"",1,0))</f>
        <v>#REF!</v>
      </c>
      <c r="AF63" s="25" t="e">
        <f>IF('Crisis Indicator Data'!#REF!="No Data",1,IF(#REF!&lt;&gt;"",1,0))</f>
        <v>#REF!</v>
      </c>
      <c r="AG63" s="25" t="e">
        <f>IF('Crisis Indicator Data'!#REF!="No Data",1,IF(#REF!&lt;&gt;"",1,0))</f>
        <v>#REF!</v>
      </c>
      <c r="AH63" s="25" t="e">
        <f>IF('Crisis Indicator Data'!#REF!="No Data",1,IF(#REF!&lt;&gt;"",1,0))</f>
        <v>#REF!</v>
      </c>
      <c r="AI63" s="25" t="e">
        <f>IF('Crisis Indicator Data'!#REF!="No Data",1,IF(#REF!&lt;&gt;"",1,0))</f>
        <v>#REF!</v>
      </c>
      <c r="AJ63" s="25" t="e">
        <f>IF('Crisis Indicator Data'!#REF!="No Data",1,IF(#REF!&lt;&gt;"",1,0))</f>
        <v>#REF!</v>
      </c>
      <c r="AK63" s="25" t="e">
        <f>IF('Crisis Indicator Data'!#REF!="No Data",1,IF(#REF!&lt;&gt;"",1,0))</f>
        <v>#REF!</v>
      </c>
      <c r="AL63" s="25" t="e">
        <f>IF('Crisis Indicator Data'!#REF!="No Data",1,IF(#REF!&lt;&gt;"",1,0))</f>
        <v>#REF!</v>
      </c>
      <c r="AM63" s="25" t="e">
        <f>IF('Crisis Indicator Data'!#REF!="No Data",1,IF(#REF!&lt;&gt;"",1,0))</f>
        <v>#REF!</v>
      </c>
      <c r="AN63" s="25" t="e">
        <f>IF('Crisis Indicator Data'!#REF!="No Data",1,IF(#REF!&lt;&gt;"",1,0))</f>
        <v>#REF!</v>
      </c>
      <c r="AO63" s="25" t="e">
        <f>IF('Crisis Indicator Data'!#REF!="No Data",1,IF(#REF!&lt;&gt;"",1,0))</f>
        <v>#REF!</v>
      </c>
      <c r="AP63" s="25" t="e">
        <f>IF('Crisis Indicator Data'!#REF!="No Data",1,IF(#REF!&lt;&gt;"",1,0))</f>
        <v>#REF!</v>
      </c>
      <c r="AQ63" s="25" t="e">
        <f>IF('Crisis Indicator Data'!#REF!="No Data",1,IF(#REF!&lt;&gt;"",1,0))</f>
        <v>#REF!</v>
      </c>
      <c r="AR63" s="25" t="e">
        <f>IF('Crisis Indicator Data'!#REF!="No Data",1,IF(#REF!&lt;&gt;"",1,0))</f>
        <v>#REF!</v>
      </c>
      <c r="AS63" s="25" t="e">
        <f>IF('Crisis Indicator Data'!#REF!="No Data",1,IF(#REF!&lt;&gt;"",1,0))</f>
        <v>#REF!</v>
      </c>
      <c r="AT63" s="25" t="e">
        <f>IF('Crisis Indicator Data'!#REF!="No Data",1,IF(#REF!&lt;&gt;"",1,0))</f>
        <v>#REF!</v>
      </c>
      <c r="AU63" s="25" t="e">
        <f>IF('Crisis Indicator Data'!#REF!="No Data",1,IF(#REF!&lt;&gt;"",1,0))</f>
        <v>#REF!</v>
      </c>
      <c r="AV63" s="25" t="e">
        <f>IF('Crisis Indicator Data'!#REF!="No Data",1,IF(#REF!&lt;&gt;"",1,0))</f>
        <v>#REF!</v>
      </c>
      <c r="AW63" s="25" t="e">
        <f>IF('Crisis Indicator Data'!#REF!="No Data",1,IF(#REF!&lt;&gt;"",1,0))</f>
        <v>#REF!</v>
      </c>
      <c r="AX63" s="25" t="e">
        <f>IF('Crisis Indicator Data'!#REF!="No Data",1,IF(#REF!&lt;&gt;"",1,0))</f>
        <v>#REF!</v>
      </c>
      <c r="AY63" s="25" t="e">
        <f>IF('Crisis Indicator Data'!#REF!="No Data",1,IF(#REF!&lt;&gt;"",1,0))</f>
        <v>#REF!</v>
      </c>
      <c r="AZ63" s="25" t="e">
        <f>IF('Crisis Indicator Data'!#REF!="No Data",1,IF(#REF!&lt;&gt;"",1,0))</f>
        <v>#REF!</v>
      </c>
      <c r="BA63" t="e">
        <f t="shared" si="2"/>
        <v>#REF!</v>
      </c>
      <c r="BB63" s="27" t="e">
        <f t="shared" si="3"/>
        <v>#REF!</v>
      </c>
    </row>
    <row r="64" spans="1:54" x14ac:dyDescent="0.35">
      <c r="A64" t="s">
        <v>10204</v>
      </c>
      <c r="B64" s="25" t="e">
        <f>IF('Crisis Indicator Data'!#REF!="No Data",1,IF(#REF!&lt;&gt;"",1,0))</f>
        <v>#REF!</v>
      </c>
      <c r="C64" s="25" t="e">
        <f>IF('Crisis Indicator Data'!#REF!="No Data",1,IF(#REF!&lt;&gt;"",1,0))</f>
        <v>#REF!</v>
      </c>
      <c r="D64" s="25" t="e">
        <f>IF('Crisis Indicator Data'!#REF!="No Data",1,IF(#REF!&lt;&gt;"",1,0))</f>
        <v>#REF!</v>
      </c>
      <c r="E64" s="25" t="e">
        <f>IF('Crisis Indicator Data'!#REF!="No Data",1,IF(#REF!&lt;&gt;"",1,0))</f>
        <v>#REF!</v>
      </c>
      <c r="F64" s="25" t="e">
        <f>IF('Crisis Indicator Data'!#REF!="No Data",1,IF(#REF!&lt;&gt;"",1,0))</f>
        <v>#REF!</v>
      </c>
      <c r="G64" s="25" t="e">
        <f>IF('Crisis Indicator Data'!#REF!="No Data",1,IF(#REF!&lt;&gt;"",1,0))</f>
        <v>#REF!</v>
      </c>
      <c r="H64" s="25" t="e">
        <f>IF('Crisis Indicator Data'!#REF!="No Data",1,IF(#REF!&lt;&gt;"",1,0))</f>
        <v>#REF!</v>
      </c>
      <c r="I64" s="25" t="e">
        <f>IF('Crisis Indicator Data'!#REF!="No Data",1,IF(#REF!&lt;&gt;"",1,0))</f>
        <v>#REF!</v>
      </c>
      <c r="J64" s="25" t="e">
        <f>IF('Crisis Indicator Data'!#REF!="No Data",1,IF(#REF!&lt;&gt;"",1,0))</f>
        <v>#REF!</v>
      </c>
      <c r="K64" s="25" t="e">
        <f>IF('Crisis Indicator Data'!#REF!="No Data",1,IF(#REF!&lt;&gt;"",1,0))</f>
        <v>#REF!</v>
      </c>
      <c r="L64" s="25" t="e">
        <f>IF('Crisis Indicator Data'!#REF!="No Data",1,IF(#REF!&lt;&gt;"",1,0))</f>
        <v>#REF!</v>
      </c>
      <c r="M64" s="25" t="e">
        <f>IF('Crisis Indicator Data'!#REF!="No Data",1,IF(#REF!&lt;&gt;"",1,0))</f>
        <v>#REF!</v>
      </c>
      <c r="N64" s="25" t="e">
        <f>IF('Crisis Indicator Data'!#REF!="No Data",1,IF(#REF!&lt;&gt;"",1,0))</f>
        <v>#REF!</v>
      </c>
      <c r="O64" s="25" t="e">
        <f>IF('Crisis Indicator Data'!#REF!="No Data",1,IF(#REF!&lt;&gt;"",1,0))</f>
        <v>#REF!</v>
      </c>
      <c r="P64" s="25" t="e">
        <f>IF('Crisis Indicator Data'!#REF!="No Data",1,IF(#REF!&lt;&gt;"",1,0))</f>
        <v>#REF!</v>
      </c>
      <c r="Q64" s="25" t="e">
        <f>IF('Crisis Indicator Data'!#REF!="No Data",1,IF(#REF!&lt;&gt;"",1,0))</f>
        <v>#REF!</v>
      </c>
      <c r="R64" s="25" t="e">
        <f>IF('Crisis Indicator Data'!#REF!="No Data",1,IF(#REF!&lt;&gt;"",1,0))</f>
        <v>#REF!</v>
      </c>
      <c r="S64" s="25" t="e">
        <f>IF('Crisis Indicator Data'!#REF!="No Data",1,IF(#REF!&lt;&gt;"",1,0))</f>
        <v>#REF!</v>
      </c>
      <c r="T64" s="25" t="e">
        <f>IF('Crisis Indicator Data'!#REF!="No Data",1,IF(#REF!&lt;&gt;"",1,0))</f>
        <v>#REF!</v>
      </c>
      <c r="U64" s="25" t="e">
        <f>IF('Crisis Indicator Data'!#REF!="No Data",1,IF(#REF!&lt;&gt;"",1,0))</f>
        <v>#REF!</v>
      </c>
      <c r="V64" s="25" t="e">
        <f>IF('Crisis Indicator Data'!#REF!="No Data",1,IF(#REF!&lt;&gt;"",1,0))</f>
        <v>#REF!</v>
      </c>
      <c r="W64" s="25" t="e">
        <f>IF('Crisis Indicator Data'!#REF!="No Data",1,IF(#REF!&lt;&gt;"",1,0))</f>
        <v>#REF!</v>
      </c>
      <c r="X64" s="25" t="e">
        <f>IF('Crisis Indicator Data'!#REF!="No Data",1,IF(#REF!&lt;&gt;"",1,0))</f>
        <v>#REF!</v>
      </c>
      <c r="Y64" s="25" t="e">
        <f>IF('Crisis Indicator Data'!#REF!="No Data",1,IF(#REF!&lt;&gt;"",1,0))</f>
        <v>#REF!</v>
      </c>
      <c r="Z64" s="25" t="e">
        <f>IF('Crisis Indicator Data'!#REF!="No Data",1,IF(#REF!&lt;&gt;"",1,0))</f>
        <v>#REF!</v>
      </c>
      <c r="AA64" s="25" t="e">
        <f>IF('Crisis Indicator Data'!#REF!="No Data",1,IF(#REF!&lt;&gt;"",1,0))</f>
        <v>#REF!</v>
      </c>
      <c r="AB64" s="25" t="e">
        <f>IF('Crisis Indicator Data'!#REF!="No Data",1,IF(#REF!&lt;&gt;"",1,0))</f>
        <v>#REF!</v>
      </c>
      <c r="AC64" s="25" t="e">
        <f>IF('Crisis Indicator Data'!#REF!="No Data",1,IF(#REF!&lt;&gt;"",1,0))</f>
        <v>#REF!</v>
      </c>
      <c r="AD64" s="25" t="e">
        <f>IF('Crisis Indicator Data'!#REF!="No Data",1,IF(#REF!&lt;&gt;"",1,0))</f>
        <v>#REF!</v>
      </c>
      <c r="AE64" s="25" t="e">
        <f>IF('Crisis Indicator Data'!#REF!="No Data",1,IF(#REF!&lt;&gt;"",1,0))</f>
        <v>#REF!</v>
      </c>
      <c r="AF64" s="25" t="e">
        <f>IF('Crisis Indicator Data'!#REF!="No Data",1,IF(#REF!&lt;&gt;"",1,0))</f>
        <v>#REF!</v>
      </c>
      <c r="AG64" s="25" t="e">
        <f>IF('Crisis Indicator Data'!#REF!="No Data",1,IF(#REF!&lt;&gt;"",1,0))</f>
        <v>#REF!</v>
      </c>
      <c r="AH64" s="25" t="e">
        <f>IF('Crisis Indicator Data'!#REF!="No Data",1,IF(#REF!&lt;&gt;"",1,0))</f>
        <v>#REF!</v>
      </c>
      <c r="AI64" s="25" t="e">
        <f>IF('Crisis Indicator Data'!#REF!="No Data",1,IF(#REF!&lt;&gt;"",1,0))</f>
        <v>#REF!</v>
      </c>
      <c r="AJ64" s="25" t="e">
        <f>IF('Crisis Indicator Data'!#REF!="No Data",1,IF(#REF!&lt;&gt;"",1,0))</f>
        <v>#REF!</v>
      </c>
      <c r="AK64" s="25" t="e">
        <f>IF('Crisis Indicator Data'!#REF!="No Data",1,IF(#REF!&lt;&gt;"",1,0))</f>
        <v>#REF!</v>
      </c>
      <c r="AL64" s="25" t="e">
        <f>IF('Crisis Indicator Data'!#REF!="No Data",1,IF(#REF!&lt;&gt;"",1,0))</f>
        <v>#REF!</v>
      </c>
      <c r="AM64" s="25" t="e">
        <f>IF('Crisis Indicator Data'!#REF!="No Data",1,IF(#REF!&lt;&gt;"",1,0))</f>
        <v>#REF!</v>
      </c>
      <c r="AN64" s="25" t="e">
        <f>IF('Crisis Indicator Data'!#REF!="No Data",1,IF(#REF!&lt;&gt;"",1,0))</f>
        <v>#REF!</v>
      </c>
      <c r="AO64" s="25" t="e">
        <f>IF('Crisis Indicator Data'!#REF!="No Data",1,IF(#REF!&lt;&gt;"",1,0))</f>
        <v>#REF!</v>
      </c>
      <c r="AP64" s="25" t="e">
        <f>IF('Crisis Indicator Data'!#REF!="No Data",1,IF(#REF!&lt;&gt;"",1,0))</f>
        <v>#REF!</v>
      </c>
      <c r="AQ64" s="25" t="e">
        <f>IF('Crisis Indicator Data'!#REF!="No Data",1,IF(#REF!&lt;&gt;"",1,0))</f>
        <v>#REF!</v>
      </c>
      <c r="AR64" s="25" t="e">
        <f>IF('Crisis Indicator Data'!#REF!="No Data",1,IF(#REF!&lt;&gt;"",1,0))</f>
        <v>#REF!</v>
      </c>
      <c r="AS64" s="25" t="e">
        <f>IF('Crisis Indicator Data'!#REF!="No Data",1,IF(#REF!&lt;&gt;"",1,0))</f>
        <v>#REF!</v>
      </c>
      <c r="AT64" s="25" t="e">
        <f>IF('Crisis Indicator Data'!#REF!="No Data",1,IF(#REF!&lt;&gt;"",1,0))</f>
        <v>#REF!</v>
      </c>
      <c r="AU64" s="25" t="e">
        <f>IF('Crisis Indicator Data'!#REF!="No Data",1,IF(#REF!&lt;&gt;"",1,0))</f>
        <v>#REF!</v>
      </c>
      <c r="AV64" s="25" t="e">
        <f>IF('Crisis Indicator Data'!#REF!="No Data",1,IF(#REF!&lt;&gt;"",1,0))</f>
        <v>#REF!</v>
      </c>
      <c r="AW64" s="25" t="e">
        <f>IF('Crisis Indicator Data'!#REF!="No Data",1,IF(#REF!&lt;&gt;"",1,0))</f>
        <v>#REF!</v>
      </c>
      <c r="AX64" s="25" t="e">
        <f>IF('Crisis Indicator Data'!#REF!="No Data",1,IF(#REF!&lt;&gt;"",1,0))</f>
        <v>#REF!</v>
      </c>
      <c r="AY64" s="25" t="e">
        <f>IF('Crisis Indicator Data'!#REF!="No Data",1,IF(#REF!&lt;&gt;"",1,0))</f>
        <v>#REF!</v>
      </c>
      <c r="AZ64" s="25" t="e">
        <f>IF('Crisis Indicator Data'!#REF!="No Data",1,IF(#REF!&lt;&gt;"",1,0))</f>
        <v>#REF!</v>
      </c>
      <c r="BA64" t="e">
        <f t="shared" si="2"/>
        <v>#REF!</v>
      </c>
      <c r="BB64" s="27" t="e">
        <f t="shared" si="3"/>
        <v>#REF!</v>
      </c>
    </row>
    <row r="65" spans="1:54" x14ac:dyDescent="0.35">
      <c r="A65" t="s">
        <v>10235</v>
      </c>
      <c r="B65" s="25" t="e">
        <f>IF('Crisis Indicator Data'!#REF!="No Data",1,IF(#REF!&lt;&gt;"",1,0))</f>
        <v>#REF!</v>
      </c>
      <c r="C65" s="25" t="e">
        <f>IF('Crisis Indicator Data'!#REF!="No Data",1,IF(#REF!&lt;&gt;"",1,0))</f>
        <v>#REF!</v>
      </c>
      <c r="D65" s="25" t="e">
        <f>IF('Crisis Indicator Data'!#REF!="No Data",1,IF(#REF!&lt;&gt;"",1,0))</f>
        <v>#REF!</v>
      </c>
      <c r="E65" s="25" t="e">
        <f>IF('Crisis Indicator Data'!#REF!="No Data",1,IF(#REF!&lt;&gt;"",1,0))</f>
        <v>#REF!</v>
      </c>
      <c r="F65" s="25" t="e">
        <f>IF('Crisis Indicator Data'!#REF!="No Data",1,IF(#REF!&lt;&gt;"",1,0))</f>
        <v>#REF!</v>
      </c>
      <c r="G65" s="25" t="e">
        <f>IF('Crisis Indicator Data'!#REF!="No Data",1,IF(#REF!&lt;&gt;"",1,0))</f>
        <v>#REF!</v>
      </c>
      <c r="H65" s="25" t="e">
        <f>IF('Crisis Indicator Data'!#REF!="No Data",1,IF(#REF!&lt;&gt;"",1,0))</f>
        <v>#REF!</v>
      </c>
      <c r="I65" s="25" t="e">
        <f>IF('Crisis Indicator Data'!#REF!="No Data",1,IF(#REF!&lt;&gt;"",1,0))</f>
        <v>#REF!</v>
      </c>
      <c r="J65" s="25" t="e">
        <f>IF('Crisis Indicator Data'!#REF!="No Data",1,IF(#REF!&lt;&gt;"",1,0))</f>
        <v>#REF!</v>
      </c>
      <c r="K65" s="25" t="e">
        <f>IF('Crisis Indicator Data'!#REF!="No Data",1,IF(#REF!&lt;&gt;"",1,0))</f>
        <v>#REF!</v>
      </c>
      <c r="L65" s="25" t="e">
        <f>IF('Crisis Indicator Data'!#REF!="No Data",1,IF(#REF!&lt;&gt;"",1,0))</f>
        <v>#REF!</v>
      </c>
      <c r="M65" s="25" t="e">
        <f>IF('Crisis Indicator Data'!#REF!="No Data",1,IF(#REF!&lt;&gt;"",1,0))</f>
        <v>#REF!</v>
      </c>
      <c r="N65" s="25" t="e">
        <f>IF('Crisis Indicator Data'!#REF!="No Data",1,IF(#REF!&lt;&gt;"",1,0))</f>
        <v>#REF!</v>
      </c>
      <c r="O65" s="25" t="e">
        <f>IF('Crisis Indicator Data'!#REF!="No Data",1,IF(#REF!&lt;&gt;"",1,0))</f>
        <v>#REF!</v>
      </c>
      <c r="P65" s="25" t="e">
        <f>IF('Crisis Indicator Data'!#REF!="No Data",1,IF(#REF!&lt;&gt;"",1,0))</f>
        <v>#REF!</v>
      </c>
      <c r="Q65" s="25" t="e">
        <f>IF('Crisis Indicator Data'!#REF!="No Data",1,IF(#REF!&lt;&gt;"",1,0))</f>
        <v>#REF!</v>
      </c>
      <c r="R65" s="25" t="e">
        <f>IF('Crisis Indicator Data'!#REF!="No Data",1,IF(#REF!&lt;&gt;"",1,0))</f>
        <v>#REF!</v>
      </c>
      <c r="S65" s="25" t="e">
        <f>IF('Crisis Indicator Data'!#REF!="No Data",1,IF(#REF!&lt;&gt;"",1,0))</f>
        <v>#REF!</v>
      </c>
      <c r="T65" s="25" t="e">
        <f>IF('Crisis Indicator Data'!#REF!="No Data",1,IF(#REF!&lt;&gt;"",1,0))</f>
        <v>#REF!</v>
      </c>
      <c r="U65" s="25" t="e">
        <f>IF('Crisis Indicator Data'!#REF!="No Data",1,IF(#REF!&lt;&gt;"",1,0))</f>
        <v>#REF!</v>
      </c>
      <c r="V65" s="25" t="e">
        <f>IF('Crisis Indicator Data'!#REF!="No Data",1,IF(#REF!&lt;&gt;"",1,0))</f>
        <v>#REF!</v>
      </c>
      <c r="W65" s="25" t="e">
        <f>IF('Crisis Indicator Data'!#REF!="No Data",1,IF(#REF!&lt;&gt;"",1,0))</f>
        <v>#REF!</v>
      </c>
      <c r="X65" s="25" t="e">
        <f>IF('Crisis Indicator Data'!#REF!="No Data",1,IF(#REF!&lt;&gt;"",1,0))</f>
        <v>#REF!</v>
      </c>
      <c r="Y65" s="25" t="e">
        <f>IF('Crisis Indicator Data'!#REF!="No Data",1,IF(#REF!&lt;&gt;"",1,0))</f>
        <v>#REF!</v>
      </c>
      <c r="Z65" s="25" t="e">
        <f>IF('Crisis Indicator Data'!#REF!="No Data",1,IF(#REF!&lt;&gt;"",1,0))</f>
        <v>#REF!</v>
      </c>
      <c r="AA65" s="25" t="e">
        <f>IF('Crisis Indicator Data'!#REF!="No Data",1,IF(#REF!&lt;&gt;"",1,0))</f>
        <v>#REF!</v>
      </c>
      <c r="AB65" s="25" t="e">
        <f>IF('Crisis Indicator Data'!#REF!="No Data",1,IF(#REF!&lt;&gt;"",1,0))</f>
        <v>#REF!</v>
      </c>
      <c r="AC65" s="25" t="e">
        <f>IF('Crisis Indicator Data'!#REF!="No Data",1,IF(#REF!&lt;&gt;"",1,0))</f>
        <v>#REF!</v>
      </c>
      <c r="AD65" s="25" t="e">
        <f>IF('Crisis Indicator Data'!#REF!="No Data",1,IF(#REF!&lt;&gt;"",1,0))</f>
        <v>#REF!</v>
      </c>
      <c r="AE65" s="25" t="e">
        <f>IF('Crisis Indicator Data'!#REF!="No Data",1,IF(#REF!&lt;&gt;"",1,0))</f>
        <v>#REF!</v>
      </c>
      <c r="AF65" s="25" t="e">
        <f>IF('Crisis Indicator Data'!#REF!="No Data",1,IF(#REF!&lt;&gt;"",1,0))</f>
        <v>#REF!</v>
      </c>
      <c r="AG65" s="25" t="e">
        <f>IF('Crisis Indicator Data'!#REF!="No Data",1,IF(#REF!&lt;&gt;"",1,0))</f>
        <v>#REF!</v>
      </c>
      <c r="AH65" s="25" t="e">
        <f>IF('Crisis Indicator Data'!#REF!="No Data",1,IF(#REF!&lt;&gt;"",1,0))</f>
        <v>#REF!</v>
      </c>
      <c r="AI65" s="25" t="e">
        <f>IF('Crisis Indicator Data'!#REF!="No Data",1,IF(#REF!&lt;&gt;"",1,0))</f>
        <v>#REF!</v>
      </c>
      <c r="AJ65" s="25" t="e">
        <f>IF('Crisis Indicator Data'!#REF!="No Data",1,IF(#REF!&lt;&gt;"",1,0))</f>
        <v>#REF!</v>
      </c>
      <c r="AK65" s="25" t="e">
        <f>IF('Crisis Indicator Data'!#REF!="No Data",1,IF(#REF!&lt;&gt;"",1,0))</f>
        <v>#REF!</v>
      </c>
      <c r="AL65" s="25" t="e">
        <f>IF('Crisis Indicator Data'!#REF!="No Data",1,IF(#REF!&lt;&gt;"",1,0))</f>
        <v>#REF!</v>
      </c>
      <c r="AM65" s="25" t="e">
        <f>IF('Crisis Indicator Data'!#REF!="No Data",1,IF(#REF!&lt;&gt;"",1,0))</f>
        <v>#REF!</v>
      </c>
      <c r="AN65" s="25" t="e">
        <f>IF('Crisis Indicator Data'!#REF!="No Data",1,IF(#REF!&lt;&gt;"",1,0))</f>
        <v>#REF!</v>
      </c>
      <c r="AO65" s="25" t="e">
        <f>IF('Crisis Indicator Data'!#REF!="No Data",1,IF(#REF!&lt;&gt;"",1,0))</f>
        <v>#REF!</v>
      </c>
      <c r="AP65" s="25" t="e">
        <f>IF('Crisis Indicator Data'!#REF!="No Data",1,IF(#REF!&lt;&gt;"",1,0))</f>
        <v>#REF!</v>
      </c>
      <c r="AQ65" s="25" t="e">
        <f>IF('Crisis Indicator Data'!#REF!="No Data",1,IF(#REF!&lt;&gt;"",1,0))</f>
        <v>#REF!</v>
      </c>
      <c r="AR65" s="25" t="e">
        <f>IF('Crisis Indicator Data'!#REF!="No Data",1,IF(#REF!&lt;&gt;"",1,0))</f>
        <v>#REF!</v>
      </c>
      <c r="AS65" s="25" t="e">
        <f>IF('Crisis Indicator Data'!#REF!="No Data",1,IF(#REF!&lt;&gt;"",1,0))</f>
        <v>#REF!</v>
      </c>
      <c r="AT65" s="25" t="e">
        <f>IF('Crisis Indicator Data'!#REF!="No Data",1,IF(#REF!&lt;&gt;"",1,0))</f>
        <v>#REF!</v>
      </c>
      <c r="AU65" s="25" t="e">
        <f>IF('Crisis Indicator Data'!#REF!="No Data",1,IF(#REF!&lt;&gt;"",1,0))</f>
        <v>#REF!</v>
      </c>
      <c r="AV65" s="25" t="e">
        <f>IF('Crisis Indicator Data'!#REF!="No Data",1,IF(#REF!&lt;&gt;"",1,0))</f>
        <v>#REF!</v>
      </c>
      <c r="AW65" s="25" t="e">
        <f>IF('Crisis Indicator Data'!#REF!="No Data",1,IF(#REF!&lt;&gt;"",1,0))</f>
        <v>#REF!</v>
      </c>
      <c r="AX65" s="25" t="e">
        <f>IF('Crisis Indicator Data'!#REF!="No Data",1,IF(#REF!&lt;&gt;"",1,0))</f>
        <v>#REF!</v>
      </c>
      <c r="AY65" s="25" t="e">
        <f>IF('Crisis Indicator Data'!#REF!="No Data",1,IF(#REF!&lt;&gt;"",1,0))</f>
        <v>#REF!</v>
      </c>
      <c r="AZ65" s="25" t="e">
        <f>IF('Crisis Indicator Data'!#REF!="No Data",1,IF(#REF!&lt;&gt;"",1,0))</f>
        <v>#REF!</v>
      </c>
      <c r="BA65" t="e">
        <f t="shared" si="2"/>
        <v>#REF!</v>
      </c>
      <c r="BB65" s="27" t="e">
        <f t="shared" si="3"/>
        <v>#REF!</v>
      </c>
    </row>
    <row r="66" spans="1:54" x14ac:dyDescent="0.35">
      <c r="A66" t="s">
        <v>10244</v>
      </c>
      <c r="B66" s="25" t="e">
        <f>IF('Crisis Indicator Data'!#REF!="No Data",1,IF(#REF!&lt;&gt;"",1,0))</f>
        <v>#REF!</v>
      </c>
      <c r="C66" s="25" t="e">
        <f>IF('Crisis Indicator Data'!#REF!="No Data",1,IF(#REF!&lt;&gt;"",1,0))</f>
        <v>#REF!</v>
      </c>
      <c r="D66" s="25" t="e">
        <f>IF('Crisis Indicator Data'!#REF!="No Data",1,IF(#REF!&lt;&gt;"",1,0))</f>
        <v>#REF!</v>
      </c>
      <c r="E66" s="25" t="e">
        <f>IF('Crisis Indicator Data'!#REF!="No Data",1,IF(#REF!&lt;&gt;"",1,0))</f>
        <v>#REF!</v>
      </c>
      <c r="F66" s="25" t="e">
        <f>IF('Crisis Indicator Data'!#REF!="No Data",1,IF(#REF!&lt;&gt;"",1,0))</f>
        <v>#REF!</v>
      </c>
      <c r="G66" s="25" t="e">
        <f>IF('Crisis Indicator Data'!#REF!="No Data",1,IF(#REF!&lt;&gt;"",1,0))</f>
        <v>#REF!</v>
      </c>
      <c r="H66" s="25" t="e">
        <f>IF('Crisis Indicator Data'!#REF!="No Data",1,IF(#REF!&lt;&gt;"",1,0))</f>
        <v>#REF!</v>
      </c>
      <c r="I66" s="25" t="e">
        <f>IF('Crisis Indicator Data'!#REF!="No Data",1,IF(#REF!&lt;&gt;"",1,0))</f>
        <v>#REF!</v>
      </c>
      <c r="J66" s="25" t="e">
        <f>IF('Crisis Indicator Data'!#REF!="No Data",1,IF(#REF!&lt;&gt;"",1,0))</f>
        <v>#REF!</v>
      </c>
      <c r="K66" s="25" t="e">
        <f>IF('Crisis Indicator Data'!#REF!="No Data",1,IF(#REF!&lt;&gt;"",1,0))</f>
        <v>#REF!</v>
      </c>
      <c r="L66" s="25" t="e">
        <f>IF('Crisis Indicator Data'!#REF!="No Data",1,IF(#REF!&lt;&gt;"",1,0))</f>
        <v>#REF!</v>
      </c>
      <c r="M66" s="25" t="e">
        <f>IF('Crisis Indicator Data'!#REF!="No Data",1,IF(#REF!&lt;&gt;"",1,0))</f>
        <v>#REF!</v>
      </c>
      <c r="N66" s="25" t="e">
        <f>IF('Crisis Indicator Data'!#REF!="No Data",1,IF(#REF!&lt;&gt;"",1,0))</f>
        <v>#REF!</v>
      </c>
      <c r="O66" s="25" t="e">
        <f>IF('Crisis Indicator Data'!#REF!="No Data",1,IF(#REF!&lt;&gt;"",1,0))</f>
        <v>#REF!</v>
      </c>
      <c r="P66" s="25" t="e">
        <f>IF('Crisis Indicator Data'!#REF!="No Data",1,IF(#REF!&lt;&gt;"",1,0))</f>
        <v>#REF!</v>
      </c>
      <c r="Q66" s="25" t="e">
        <f>IF('Crisis Indicator Data'!#REF!="No Data",1,IF(#REF!&lt;&gt;"",1,0))</f>
        <v>#REF!</v>
      </c>
      <c r="R66" s="25" t="e">
        <f>IF('Crisis Indicator Data'!#REF!="No Data",1,IF(#REF!&lt;&gt;"",1,0))</f>
        <v>#REF!</v>
      </c>
      <c r="S66" s="25" t="e">
        <f>IF('Crisis Indicator Data'!#REF!="No Data",1,IF(#REF!&lt;&gt;"",1,0))</f>
        <v>#REF!</v>
      </c>
      <c r="T66" s="25" t="e">
        <f>IF('Crisis Indicator Data'!#REF!="No Data",1,IF(#REF!&lt;&gt;"",1,0))</f>
        <v>#REF!</v>
      </c>
      <c r="U66" s="25" t="e">
        <f>IF('Crisis Indicator Data'!#REF!="No Data",1,IF(#REF!&lt;&gt;"",1,0))</f>
        <v>#REF!</v>
      </c>
      <c r="V66" s="25" t="e">
        <f>IF('Crisis Indicator Data'!#REF!="No Data",1,IF(#REF!&lt;&gt;"",1,0))</f>
        <v>#REF!</v>
      </c>
      <c r="W66" s="25" t="e">
        <f>IF('Crisis Indicator Data'!#REF!="No Data",1,IF(#REF!&lt;&gt;"",1,0))</f>
        <v>#REF!</v>
      </c>
      <c r="X66" s="25" t="e">
        <f>IF('Crisis Indicator Data'!#REF!="No Data",1,IF(#REF!&lt;&gt;"",1,0))</f>
        <v>#REF!</v>
      </c>
      <c r="Y66" s="25" t="e">
        <f>IF('Crisis Indicator Data'!#REF!="No Data",1,IF(#REF!&lt;&gt;"",1,0))</f>
        <v>#REF!</v>
      </c>
      <c r="Z66" s="25" t="e">
        <f>IF('Crisis Indicator Data'!#REF!="No Data",1,IF(#REF!&lt;&gt;"",1,0))</f>
        <v>#REF!</v>
      </c>
      <c r="AA66" s="25" t="e">
        <f>IF('Crisis Indicator Data'!#REF!="No Data",1,IF(#REF!&lt;&gt;"",1,0))</f>
        <v>#REF!</v>
      </c>
      <c r="AB66" s="25" t="e">
        <f>IF('Crisis Indicator Data'!#REF!="No Data",1,IF(#REF!&lt;&gt;"",1,0))</f>
        <v>#REF!</v>
      </c>
      <c r="AC66" s="25" t="e">
        <f>IF('Crisis Indicator Data'!#REF!="No Data",1,IF(#REF!&lt;&gt;"",1,0))</f>
        <v>#REF!</v>
      </c>
      <c r="AD66" s="25" t="e">
        <f>IF('Crisis Indicator Data'!#REF!="No Data",1,IF(#REF!&lt;&gt;"",1,0))</f>
        <v>#REF!</v>
      </c>
      <c r="AE66" s="25" t="e">
        <f>IF('Crisis Indicator Data'!#REF!="No Data",1,IF(#REF!&lt;&gt;"",1,0))</f>
        <v>#REF!</v>
      </c>
      <c r="AF66" s="25" t="e">
        <f>IF('Crisis Indicator Data'!#REF!="No Data",1,IF(#REF!&lt;&gt;"",1,0))</f>
        <v>#REF!</v>
      </c>
      <c r="AG66" s="25" t="e">
        <f>IF('Crisis Indicator Data'!#REF!="No Data",1,IF(#REF!&lt;&gt;"",1,0))</f>
        <v>#REF!</v>
      </c>
      <c r="AH66" s="25" t="e">
        <f>IF('Crisis Indicator Data'!#REF!="No Data",1,IF(#REF!&lt;&gt;"",1,0))</f>
        <v>#REF!</v>
      </c>
      <c r="AI66" s="25" t="e">
        <f>IF('Crisis Indicator Data'!#REF!="No Data",1,IF(#REF!&lt;&gt;"",1,0))</f>
        <v>#REF!</v>
      </c>
      <c r="AJ66" s="25" t="e">
        <f>IF('Crisis Indicator Data'!#REF!="No Data",1,IF(#REF!&lt;&gt;"",1,0))</f>
        <v>#REF!</v>
      </c>
      <c r="AK66" s="25" t="e">
        <f>IF('Crisis Indicator Data'!#REF!="No Data",1,IF(#REF!&lt;&gt;"",1,0))</f>
        <v>#REF!</v>
      </c>
      <c r="AL66" s="25" t="e">
        <f>IF('Crisis Indicator Data'!#REF!="No Data",1,IF(#REF!&lt;&gt;"",1,0))</f>
        <v>#REF!</v>
      </c>
      <c r="AM66" s="25" t="e">
        <f>IF('Crisis Indicator Data'!#REF!="No Data",1,IF(#REF!&lt;&gt;"",1,0))</f>
        <v>#REF!</v>
      </c>
      <c r="AN66" s="25" t="e">
        <f>IF('Crisis Indicator Data'!#REF!="No Data",1,IF(#REF!&lt;&gt;"",1,0))</f>
        <v>#REF!</v>
      </c>
      <c r="AO66" s="25" t="e">
        <f>IF('Crisis Indicator Data'!#REF!="No Data",1,IF(#REF!&lt;&gt;"",1,0))</f>
        <v>#REF!</v>
      </c>
      <c r="AP66" s="25" t="e">
        <f>IF('Crisis Indicator Data'!#REF!="No Data",1,IF(#REF!&lt;&gt;"",1,0))</f>
        <v>#REF!</v>
      </c>
      <c r="AQ66" s="25" t="e">
        <f>IF('Crisis Indicator Data'!#REF!="No Data",1,IF(#REF!&lt;&gt;"",1,0))</f>
        <v>#REF!</v>
      </c>
      <c r="AR66" s="25" t="e">
        <f>IF('Crisis Indicator Data'!#REF!="No Data",1,IF(#REF!&lt;&gt;"",1,0))</f>
        <v>#REF!</v>
      </c>
      <c r="AS66" s="25" t="e">
        <f>IF('Crisis Indicator Data'!#REF!="No Data",1,IF(#REF!&lt;&gt;"",1,0))</f>
        <v>#REF!</v>
      </c>
      <c r="AT66" s="25" t="e">
        <f>IF('Crisis Indicator Data'!#REF!="No Data",1,IF(#REF!&lt;&gt;"",1,0))</f>
        <v>#REF!</v>
      </c>
      <c r="AU66" s="25" t="e">
        <f>IF('Crisis Indicator Data'!#REF!="No Data",1,IF(#REF!&lt;&gt;"",1,0))</f>
        <v>#REF!</v>
      </c>
      <c r="AV66" s="25" t="e">
        <f>IF('Crisis Indicator Data'!#REF!="No Data",1,IF(#REF!&lt;&gt;"",1,0))</f>
        <v>#REF!</v>
      </c>
      <c r="AW66" s="25" t="e">
        <f>IF('Crisis Indicator Data'!#REF!="No Data",1,IF(#REF!&lt;&gt;"",1,0))</f>
        <v>#REF!</v>
      </c>
      <c r="AX66" s="25" t="e">
        <f>IF('Crisis Indicator Data'!#REF!="No Data",1,IF(#REF!&lt;&gt;"",1,0))</f>
        <v>#REF!</v>
      </c>
      <c r="AY66" s="25" t="e">
        <f>IF('Crisis Indicator Data'!#REF!="No Data",1,IF(#REF!&lt;&gt;"",1,0))</f>
        <v>#REF!</v>
      </c>
      <c r="AZ66" s="25" t="e">
        <f>IF('Crisis Indicator Data'!#REF!="No Data",1,IF(#REF!&lt;&gt;"",1,0))</f>
        <v>#REF!</v>
      </c>
      <c r="BA66" t="e">
        <f t="shared" ref="BA66:BA97" si="4">SUM(B66:AZ66)</f>
        <v>#REF!</v>
      </c>
      <c r="BB66" s="27" t="e">
        <f t="shared" ref="BB66:BB97" si="5">BA66/51</f>
        <v>#REF!</v>
      </c>
    </row>
    <row r="67" spans="1:54" x14ac:dyDescent="0.35">
      <c r="A67" t="s">
        <v>10246</v>
      </c>
      <c r="B67" s="25" t="e">
        <f>IF('Crisis Indicator Data'!#REF!="No Data",1,IF(#REF!&lt;&gt;"",1,0))</f>
        <v>#REF!</v>
      </c>
      <c r="C67" s="25" t="e">
        <f>IF('Crisis Indicator Data'!#REF!="No Data",1,IF(#REF!&lt;&gt;"",1,0))</f>
        <v>#REF!</v>
      </c>
      <c r="D67" s="25" t="e">
        <f>IF('Crisis Indicator Data'!#REF!="No Data",1,IF(#REF!&lt;&gt;"",1,0))</f>
        <v>#REF!</v>
      </c>
      <c r="E67" s="25" t="e">
        <f>IF('Crisis Indicator Data'!#REF!="No Data",1,IF(#REF!&lt;&gt;"",1,0))</f>
        <v>#REF!</v>
      </c>
      <c r="F67" s="25" t="e">
        <f>IF('Crisis Indicator Data'!#REF!="No Data",1,IF(#REF!&lt;&gt;"",1,0))</f>
        <v>#REF!</v>
      </c>
      <c r="G67" s="25" t="e">
        <f>IF('Crisis Indicator Data'!#REF!="No Data",1,IF(#REF!&lt;&gt;"",1,0))</f>
        <v>#REF!</v>
      </c>
      <c r="H67" s="25" t="e">
        <f>IF('Crisis Indicator Data'!#REF!="No Data",1,IF(#REF!&lt;&gt;"",1,0))</f>
        <v>#REF!</v>
      </c>
      <c r="I67" s="25" t="e">
        <f>IF('Crisis Indicator Data'!#REF!="No Data",1,IF(#REF!&lt;&gt;"",1,0))</f>
        <v>#REF!</v>
      </c>
      <c r="J67" s="25" t="e">
        <f>IF('Crisis Indicator Data'!#REF!="No Data",1,IF(#REF!&lt;&gt;"",1,0))</f>
        <v>#REF!</v>
      </c>
      <c r="K67" s="25" t="e">
        <f>IF('Crisis Indicator Data'!#REF!="No Data",1,IF(#REF!&lt;&gt;"",1,0))</f>
        <v>#REF!</v>
      </c>
      <c r="L67" s="25" t="e">
        <f>IF('Crisis Indicator Data'!#REF!="No Data",1,IF(#REF!&lt;&gt;"",1,0))</f>
        <v>#REF!</v>
      </c>
      <c r="M67" s="25" t="e">
        <f>IF('Crisis Indicator Data'!#REF!="No Data",1,IF(#REF!&lt;&gt;"",1,0))</f>
        <v>#REF!</v>
      </c>
      <c r="N67" s="25" t="e">
        <f>IF('Crisis Indicator Data'!#REF!="No Data",1,IF(#REF!&lt;&gt;"",1,0))</f>
        <v>#REF!</v>
      </c>
      <c r="O67" s="25" t="e">
        <f>IF('Crisis Indicator Data'!#REF!="No Data",1,IF(#REF!&lt;&gt;"",1,0))</f>
        <v>#REF!</v>
      </c>
      <c r="P67" s="25" t="e">
        <f>IF('Crisis Indicator Data'!#REF!="No Data",1,IF(#REF!&lt;&gt;"",1,0))</f>
        <v>#REF!</v>
      </c>
      <c r="Q67" s="25" t="e">
        <f>IF('Crisis Indicator Data'!#REF!="No Data",1,IF(#REF!&lt;&gt;"",1,0))</f>
        <v>#REF!</v>
      </c>
      <c r="R67" s="25" t="e">
        <f>IF('Crisis Indicator Data'!#REF!="No Data",1,IF(#REF!&lt;&gt;"",1,0))</f>
        <v>#REF!</v>
      </c>
      <c r="S67" s="25" t="e">
        <f>IF('Crisis Indicator Data'!#REF!="No Data",1,IF(#REF!&lt;&gt;"",1,0))</f>
        <v>#REF!</v>
      </c>
      <c r="T67" s="25" t="e">
        <f>IF('Crisis Indicator Data'!#REF!="No Data",1,IF(#REF!&lt;&gt;"",1,0))</f>
        <v>#REF!</v>
      </c>
      <c r="U67" s="25" t="e">
        <f>IF('Crisis Indicator Data'!#REF!="No Data",1,IF(#REF!&lt;&gt;"",1,0))</f>
        <v>#REF!</v>
      </c>
      <c r="V67" s="25" t="e">
        <f>IF('Crisis Indicator Data'!#REF!="No Data",1,IF(#REF!&lt;&gt;"",1,0))</f>
        <v>#REF!</v>
      </c>
      <c r="W67" s="25" t="e">
        <f>IF('Crisis Indicator Data'!#REF!="No Data",1,IF(#REF!&lt;&gt;"",1,0))</f>
        <v>#REF!</v>
      </c>
      <c r="X67" s="25" t="e">
        <f>IF('Crisis Indicator Data'!#REF!="No Data",1,IF(#REF!&lt;&gt;"",1,0))</f>
        <v>#REF!</v>
      </c>
      <c r="Y67" s="25" t="e">
        <f>IF('Crisis Indicator Data'!#REF!="No Data",1,IF(#REF!&lt;&gt;"",1,0))</f>
        <v>#REF!</v>
      </c>
      <c r="Z67" s="25" t="e">
        <f>IF('Crisis Indicator Data'!#REF!="No Data",1,IF(#REF!&lt;&gt;"",1,0))</f>
        <v>#REF!</v>
      </c>
      <c r="AA67" s="25" t="e">
        <f>IF('Crisis Indicator Data'!#REF!="No Data",1,IF(#REF!&lt;&gt;"",1,0))</f>
        <v>#REF!</v>
      </c>
      <c r="AB67" s="25" t="e">
        <f>IF('Crisis Indicator Data'!#REF!="No Data",1,IF(#REF!&lt;&gt;"",1,0))</f>
        <v>#REF!</v>
      </c>
      <c r="AC67" s="25" t="e">
        <f>IF('Crisis Indicator Data'!#REF!="No Data",1,IF(#REF!&lt;&gt;"",1,0))</f>
        <v>#REF!</v>
      </c>
      <c r="AD67" s="25" t="e">
        <f>IF('Crisis Indicator Data'!#REF!="No Data",1,IF(#REF!&lt;&gt;"",1,0))</f>
        <v>#REF!</v>
      </c>
      <c r="AE67" s="25" t="e">
        <f>IF('Crisis Indicator Data'!#REF!="No Data",1,IF(#REF!&lt;&gt;"",1,0))</f>
        <v>#REF!</v>
      </c>
      <c r="AF67" s="25" t="e">
        <f>IF('Crisis Indicator Data'!#REF!="No Data",1,IF(#REF!&lt;&gt;"",1,0))</f>
        <v>#REF!</v>
      </c>
      <c r="AG67" s="25" t="e">
        <f>IF('Crisis Indicator Data'!#REF!="No Data",1,IF(#REF!&lt;&gt;"",1,0))</f>
        <v>#REF!</v>
      </c>
      <c r="AH67" s="25" t="e">
        <f>IF('Crisis Indicator Data'!#REF!="No Data",1,IF(#REF!&lt;&gt;"",1,0))</f>
        <v>#REF!</v>
      </c>
      <c r="AI67" s="25" t="e">
        <f>IF('Crisis Indicator Data'!#REF!="No Data",1,IF(#REF!&lt;&gt;"",1,0))</f>
        <v>#REF!</v>
      </c>
      <c r="AJ67" s="25" t="e">
        <f>IF('Crisis Indicator Data'!#REF!="No Data",1,IF(#REF!&lt;&gt;"",1,0))</f>
        <v>#REF!</v>
      </c>
      <c r="AK67" s="25" t="e">
        <f>IF('Crisis Indicator Data'!#REF!="No Data",1,IF(#REF!&lt;&gt;"",1,0))</f>
        <v>#REF!</v>
      </c>
      <c r="AL67" s="25" t="e">
        <f>IF('Crisis Indicator Data'!#REF!="No Data",1,IF(#REF!&lt;&gt;"",1,0))</f>
        <v>#REF!</v>
      </c>
      <c r="AM67" s="25" t="e">
        <f>IF('Crisis Indicator Data'!#REF!="No Data",1,IF(#REF!&lt;&gt;"",1,0))</f>
        <v>#REF!</v>
      </c>
      <c r="AN67" s="25" t="e">
        <f>IF('Crisis Indicator Data'!#REF!="No Data",1,IF(#REF!&lt;&gt;"",1,0))</f>
        <v>#REF!</v>
      </c>
      <c r="AO67" s="25" t="e">
        <f>IF('Crisis Indicator Data'!#REF!="No Data",1,IF(#REF!&lt;&gt;"",1,0))</f>
        <v>#REF!</v>
      </c>
      <c r="AP67" s="25" t="e">
        <f>IF('Crisis Indicator Data'!#REF!="No Data",1,IF(#REF!&lt;&gt;"",1,0))</f>
        <v>#REF!</v>
      </c>
      <c r="AQ67" s="25" t="e">
        <f>IF('Crisis Indicator Data'!#REF!="No Data",1,IF(#REF!&lt;&gt;"",1,0))</f>
        <v>#REF!</v>
      </c>
      <c r="AR67" s="25" t="e">
        <f>IF('Crisis Indicator Data'!#REF!="No Data",1,IF(#REF!&lt;&gt;"",1,0))</f>
        <v>#REF!</v>
      </c>
      <c r="AS67" s="25" t="e">
        <f>IF('Crisis Indicator Data'!#REF!="No Data",1,IF(#REF!&lt;&gt;"",1,0))</f>
        <v>#REF!</v>
      </c>
      <c r="AT67" s="25" t="e">
        <f>IF('Crisis Indicator Data'!#REF!="No Data",1,IF(#REF!&lt;&gt;"",1,0))</f>
        <v>#REF!</v>
      </c>
      <c r="AU67" s="25" t="e">
        <f>IF('Crisis Indicator Data'!#REF!="No Data",1,IF(#REF!&lt;&gt;"",1,0))</f>
        <v>#REF!</v>
      </c>
      <c r="AV67" s="25" t="e">
        <f>IF('Crisis Indicator Data'!#REF!="No Data",1,IF(#REF!&lt;&gt;"",1,0))</f>
        <v>#REF!</v>
      </c>
      <c r="AW67" s="25" t="e">
        <f>IF('Crisis Indicator Data'!#REF!="No Data",1,IF(#REF!&lt;&gt;"",1,0))</f>
        <v>#REF!</v>
      </c>
      <c r="AX67" s="25" t="e">
        <f>IF('Crisis Indicator Data'!#REF!="No Data",1,IF(#REF!&lt;&gt;"",1,0))</f>
        <v>#REF!</v>
      </c>
      <c r="AY67" s="25" t="e">
        <f>IF('Crisis Indicator Data'!#REF!="No Data",1,IF(#REF!&lt;&gt;"",1,0))</f>
        <v>#REF!</v>
      </c>
      <c r="AZ67" s="25" t="e">
        <f>IF('Crisis Indicator Data'!#REF!="No Data",1,IF(#REF!&lt;&gt;"",1,0))</f>
        <v>#REF!</v>
      </c>
      <c r="BA67" t="e">
        <f t="shared" si="4"/>
        <v>#REF!</v>
      </c>
      <c r="BB67" s="27" t="e">
        <f t="shared" si="5"/>
        <v>#REF!</v>
      </c>
    </row>
    <row r="68" spans="1:54" x14ac:dyDescent="0.35">
      <c r="A68" t="s">
        <v>10247</v>
      </c>
      <c r="B68" s="25" t="e">
        <f>IF('Crisis Indicator Data'!#REF!="No Data",1,IF(#REF!&lt;&gt;"",1,0))</f>
        <v>#REF!</v>
      </c>
      <c r="C68" s="25" t="e">
        <f>IF('Crisis Indicator Data'!#REF!="No Data",1,IF(#REF!&lt;&gt;"",1,0))</f>
        <v>#REF!</v>
      </c>
      <c r="D68" s="25" t="e">
        <f>IF('Crisis Indicator Data'!#REF!="No Data",1,IF(#REF!&lt;&gt;"",1,0))</f>
        <v>#REF!</v>
      </c>
      <c r="E68" s="25" t="e">
        <f>IF('Crisis Indicator Data'!#REF!="No Data",1,IF(#REF!&lt;&gt;"",1,0))</f>
        <v>#REF!</v>
      </c>
      <c r="F68" s="25" t="e">
        <f>IF('Crisis Indicator Data'!#REF!="No Data",1,IF(#REF!&lt;&gt;"",1,0))</f>
        <v>#REF!</v>
      </c>
      <c r="G68" s="25" t="e">
        <f>IF('Crisis Indicator Data'!#REF!="No Data",1,IF(#REF!&lt;&gt;"",1,0))</f>
        <v>#REF!</v>
      </c>
      <c r="H68" s="25" t="e">
        <f>IF('Crisis Indicator Data'!#REF!="No Data",1,IF(#REF!&lt;&gt;"",1,0))</f>
        <v>#REF!</v>
      </c>
      <c r="I68" s="25" t="e">
        <f>IF('Crisis Indicator Data'!#REF!="No Data",1,IF(#REF!&lt;&gt;"",1,0))</f>
        <v>#REF!</v>
      </c>
      <c r="J68" s="25" t="e">
        <f>IF('Crisis Indicator Data'!#REF!="No Data",1,IF(#REF!&lt;&gt;"",1,0))</f>
        <v>#REF!</v>
      </c>
      <c r="K68" s="25" t="e">
        <f>IF('Crisis Indicator Data'!#REF!="No Data",1,IF(#REF!&lt;&gt;"",1,0))</f>
        <v>#REF!</v>
      </c>
      <c r="L68" s="25" t="e">
        <f>IF('Crisis Indicator Data'!#REF!="No Data",1,IF(#REF!&lt;&gt;"",1,0))</f>
        <v>#REF!</v>
      </c>
      <c r="M68" s="25" t="e">
        <f>IF('Crisis Indicator Data'!#REF!="No Data",1,IF(#REF!&lt;&gt;"",1,0))</f>
        <v>#REF!</v>
      </c>
      <c r="N68" s="25" t="e">
        <f>IF('Crisis Indicator Data'!#REF!="No Data",1,IF(#REF!&lt;&gt;"",1,0))</f>
        <v>#REF!</v>
      </c>
      <c r="O68" s="25" t="e">
        <f>IF('Crisis Indicator Data'!#REF!="No Data",1,IF(#REF!&lt;&gt;"",1,0))</f>
        <v>#REF!</v>
      </c>
      <c r="P68" s="25" t="e">
        <f>IF('Crisis Indicator Data'!#REF!="No Data",1,IF(#REF!&lt;&gt;"",1,0))</f>
        <v>#REF!</v>
      </c>
      <c r="Q68" s="25" t="e">
        <f>IF('Crisis Indicator Data'!#REF!="No Data",1,IF(#REF!&lt;&gt;"",1,0))</f>
        <v>#REF!</v>
      </c>
      <c r="R68" s="25" t="e">
        <f>IF('Crisis Indicator Data'!#REF!="No Data",1,IF(#REF!&lt;&gt;"",1,0))</f>
        <v>#REF!</v>
      </c>
      <c r="S68" s="25" t="e">
        <f>IF('Crisis Indicator Data'!#REF!="No Data",1,IF(#REF!&lt;&gt;"",1,0))</f>
        <v>#REF!</v>
      </c>
      <c r="T68" s="25" t="e">
        <f>IF('Crisis Indicator Data'!#REF!="No Data",1,IF(#REF!&lt;&gt;"",1,0))</f>
        <v>#REF!</v>
      </c>
      <c r="U68" s="25" t="e">
        <f>IF('Crisis Indicator Data'!#REF!="No Data",1,IF(#REF!&lt;&gt;"",1,0))</f>
        <v>#REF!</v>
      </c>
      <c r="V68" s="25" t="e">
        <f>IF('Crisis Indicator Data'!#REF!="No Data",1,IF(#REF!&lt;&gt;"",1,0))</f>
        <v>#REF!</v>
      </c>
      <c r="W68" s="25" t="e">
        <f>IF('Crisis Indicator Data'!#REF!="No Data",1,IF(#REF!&lt;&gt;"",1,0))</f>
        <v>#REF!</v>
      </c>
      <c r="X68" s="25" t="e">
        <f>IF('Crisis Indicator Data'!#REF!="No Data",1,IF(#REF!&lt;&gt;"",1,0))</f>
        <v>#REF!</v>
      </c>
      <c r="Y68" s="25" t="e">
        <f>IF('Crisis Indicator Data'!#REF!="No Data",1,IF(#REF!&lt;&gt;"",1,0))</f>
        <v>#REF!</v>
      </c>
      <c r="Z68" s="25" t="e">
        <f>IF('Crisis Indicator Data'!#REF!="No Data",1,IF(#REF!&lt;&gt;"",1,0))</f>
        <v>#REF!</v>
      </c>
      <c r="AA68" s="25" t="e">
        <f>IF('Crisis Indicator Data'!#REF!="No Data",1,IF(#REF!&lt;&gt;"",1,0))</f>
        <v>#REF!</v>
      </c>
      <c r="AB68" s="25" t="e">
        <f>IF('Crisis Indicator Data'!#REF!="No Data",1,IF(#REF!&lt;&gt;"",1,0))</f>
        <v>#REF!</v>
      </c>
      <c r="AC68" s="25" t="e">
        <f>IF('Crisis Indicator Data'!#REF!="No Data",1,IF(#REF!&lt;&gt;"",1,0))</f>
        <v>#REF!</v>
      </c>
      <c r="AD68" s="25" t="e">
        <f>IF('Crisis Indicator Data'!#REF!="No Data",1,IF(#REF!&lt;&gt;"",1,0))</f>
        <v>#REF!</v>
      </c>
      <c r="AE68" s="25" t="e">
        <f>IF('Crisis Indicator Data'!#REF!="No Data",1,IF(#REF!&lt;&gt;"",1,0))</f>
        <v>#REF!</v>
      </c>
      <c r="AF68" s="25" t="e">
        <f>IF('Crisis Indicator Data'!#REF!="No Data",1,IF(#REF!&lt;&gt;"",1,0))</f>
        <v>#REF!</v>
      </c>
      <c r="AG68" s="25" t="e">
        <f>IF('Crisis Indicator Data'!#REF!="No Data",1,IF(#REF!&lt;&gt;"",1,0))</f>
        <v>#REF!</v>
      </c>
      <c r="AH68" s="25" t="e">
        <f>IF('Crisis Indicator Data'!#REF!="No Data",1,IF(#REF!&lt;&gt;"",1,0))</f>
        <v>#REF!</v>
      </c>
      <c r="AI68" s="25" t="e">
        <f>IF('Crisis Indicator Data'!#REF!="No Data",1,IF(#REF!&lt;&gt;"",1,0))</f>
        <v>#REF!</v>
      </c>
      <c r="AJ68" s="25" t="e">
        <f>IF('Crisis Indicator Data'!#REF!="No Data",1,IF(#REF!&lt;&gt;"",1,0))</f>
        <v>#REF!</v>
      </c>
      <c r="AK68" s="25" t="e">
        <f>IF('Crisis Indicator Data'!#REF!="No Data",1,IF(#REF!&lt;&gt;"",1,0))</f>
        <v>#REF!</v>
      </c>
      <c r="AL68" s="25" t="e">
        <f>IF('Crisis Indicator Data'!#REF!="No Data",1,IF(#REF!&lt;&gt;"",1,0))</f>
        <v>#REF!</v>
      </c>
      <c r="AM68" s="25" t="e">
        <f>IF('Crisis Indicator Data'!#REF!="No Data",1,IF(#REF!&lt;&gt;"",1,0))</f>
        <v>#REF!</v>
      </c>
      <c r="AN68" s="25" t="e">
        <f>IF('Crisis Indicator Data'!#REF!="No Data",1,IF(#REF!&lt;&gt;"",1,0))</f>
        <v>#REF!</v>
      </c>
      <c r="AO68" s="25" t="e">
        <f>IF('Crisis Indicator Data'!#REF!="No Data",1,IF(#REF!&lt;&gt;"",1,0))</f>
        <v>#REF!</v>
      </c>
      <c r="AP68" s="25" t="e">
        <f>IF('Crisis Indicator Data'!#REF!="No Data",1,IF(#REF!&lt;&gt;"",1,0))</f>
        <v>#REF!</v>
      </c>
      <c r="AQ68" s="25" t="e">
        <f>IF('Crisis Indicator Data'!#REF!="No Data",1,IF(#REF!&lt;&gt;"",1,0))</f>
        <v>#REF!</v>
      </c>
      <c r="AR68" s="25" t="e">
        <f>IF('Crisis Indicator Data'!#REF!="No Data",1,IF(#REF!&lt;&gt;"",1,0))</f>
        <v>#REF!</v>
      </c>
      <c r="AS68" s="25" t="e">
        <f>IF('Crisis Indicator Data'!#REF!="No Data",1,IF(#REF!&lt;&gt;"",1,0))</f>
        <v>#REF!</v>
      </c>
      <c r="AT68" s="25" t="e">
        <f>IF('Crisis Indicator Data'!#REF!="No Data",1,IF(#REF!&lt;&gt;"",1,0))</f>
        <v>#REF!</v>
      </c>
      <c r="AU68" s="25" t="e">
        <f>IF('Crisis Indicator Data'!#REF!="No Data",1,IF(#REF!&lt;&gt;"",1,0))</f>
        <v>#REF!</v>
      </c>
      <c r="AV68" s="25" t="e">
        <f>IF('Crisis Indicator Data'!#REF!="No Data",1,IF(#REF!&lt;&gt;"",1,0))</f>
        <v>#REF!</v>
      </c>
      <c r="AW68" s="25" t="e">
        <f>IF('Crisis Indicator Data'!#REF!="No Data",1,IF(#REF!&lt;&gt;"",1,0))</f>
        <v>#REF!</v>
      </c>
      <c r="AX68" s="25" t="e">
        <f>IF('Crisis Indicator Data'!#REF!="No Data",1,IF(#REF!&lt;&gt;"",1,0))</f>
        <v>#REF!</v>
      </c>
      <c r="AY68" s="25" t="e">
        <f>IF('Crisis Indicator Data'!#REF!="No Data",1,IF(#REF!&lt;&gt;"",1,0))</f>
        <v>#REF!</v>
      </c>
      <c r="AZ68" s="25" t="e">
        <f>IF('Crisis Indicator Data'!#REF!="No Data",1,IF(#REF!&lt;&gt;"",1,0))</f>
        <v>#REF!</v>
      </c>
      <c r="BA68" t="e">
        <f t="shared" si="4"/>
        <v>#REF!</v>
      </c>
      <c r="BB68" s="27" t="e">
        <f t="shared" si="5"/>
        <v>#REF!</v>
      </c>
    </row>
    <row r="69" spans="1:54" x14ac:dyDescent="0.35">
      <c r="A69" t="s">
        <v>10237</v>
      </c>
      <c r="B69" s="25" t="e">
        <f>IF('Crisis Indicator Data'!#REF!="No Data",1,IF(#REF!&lt;&gt;"",1,0))</f>
        <v>#REF!</v>
      </c>
      <c r="C69" s="25" t="e">
        <f>IF('Crisis Indicator Data'!#REF!="No Data",1,IF(#REF!&lt;&gt;"",1,0))</f>
        <v>#REF!</v>
      </c>
      <c r="D69" s="25" t="e">
        <f>IF('Crisis Indicator Data'!#REF!="No Data",1,IF(#REF!&lt;&gt;"",1,0))</f>
        <v>#REF!</v>
      </c>
      <c r="E69" s="25" t="e">
        <f>IF('Crisis Indicator Data'!#REF!="No Data",1,IF(#REF!&lt;&gt;"",1,0))</f>
        <v>#REF!</v>
      </c>
      <c r="F69" s="25" t="e">
        <f>IF('Crisis Indicator Data'!#REF!="No Data",1,IF(#REF!&lt;&gt;"",1,0))</f>
        <v>#REF!</v>
      </c>
      <c r="G69" s="25" t="e">
        <f>IF('Crisis Indicator Data'!#REF!="No Data",1,IF(#REF!&lt;&gt;"",1,0))</f>
        <v>#REF!</v>
      </c>
      <c r="H69" s="25" t="e">
        <f>IF('Crisis Indicator Data'!#REF!="No Data",1,IF(#REF!&lt;&gt;"",1,0))</f>
        <v>#REF!</v>
      </c>
      <c r="I69" s="25" t="e">
        <f>IF('Crisis Indicator Data'!#REF!="No Data",1,IF(#REF!&lt;&gt;"",1,0))</f>
        <v>#REF!</v>
      </c>
      <c r="J69" s="25" t="e">
        <f>IF('Crisis Indicator Data'!#REF!="No Data",1,IF(#REF!&lt;&gt;"",1,0))</f>
        <v>#REF!</v>
      </c>
      <c r="K69" s="25" t="e">
        <f>IF('Crisis Indicator Data'!#REF!="No Data",1,IF(#REF!&lt;&gt;"",1,0))</f>
        <v>#REF!</v>
      </c>
      <c r="L69" s="25" t="e">
        <f>IF('Crisis Indicator Data'!#REF!="No Data",1,IF(#REF!&lt;&gt;"",1,0))</f>
        <v>#REF!</v>
      </c>
      <c r="M69" s="25" t="e">
        <f>IF('Crisis Indicator Data'!#REF!="No Data",1,IF(#REF!&lt;&gt;"",1,0))</f>
        <v>#REF!</v>
      </c>
      <c r="N69" s="25" t="e">
        <f>IF('Crisis Indicator Data'!#REF!="No Data",1,IF(#REF!&lt;&gt;"",1,0))</f>
        <v>#REF!</v>
      </c>
      <c r="O69" s="25" t="e">
        <f>IF('Crisis Indicator Data'!#REF!="No Data",1,IF(#REF!&lt;&gt;"",1,0))</f>
        <v>#REF!</v>
      </c>
      <c r="P69" s="25" t="e">
        <f>IF('Crisis Indicator Data'!#REF!="No Data",1,IF(#REF!&lt;&gt;"",1,0))</f>
        <v>#REF!</v>
      </c>
      <c r="Q69" s="25" t="e">
        <f>IF('Crisis Indicator Data'!#REF!="No Data",1,IF(#REF!&lt;&gt;"",1,0))</f>
        <v>#REF!</v>
      </c>
      <c r="R69" s="25" t="e">
        <f>IF('Crisis Indicator Data'!#REF!="No Data",1,IF(#REF!&lt;&gt;"",1,0))</f>
        <v>#REF!</v>
      </c>
      <c r="S69" s="25" t="e">
        <f>IF('Crisis Indicator Data'!#REF!="No Data",1,IF(#REF!&lt;&gt;"",1,0))</f>
        <v>#REF!</v>
      </c>
      <c r="T69" s="25" t="e">
        <f>IF('Crisis Indicator Data'!#REF!="No Data",1,IF(#REF!&lt;&gt;"",1,0))</f>
        <v>#REF!</v>
      </c>
      <c r="U69" s="25" t="e">
        <f>IF('Crisis Indicator Data'!#REF!="No Data",1,IF(#REF!&lt;&gt;"",1,0))</f>
        <v>#REF!</v>
      </c>
      <c r="V69" s="25" t="e">
        <f>IF('Crisis Indicator Data'!#REF!="No Data",1,IF(#REF!&lt;&gt;"",1,0))</f>
        <v>#REF!</v>
      </c>
      <c r="W69" s="25" t="e">
        <f>IF('Crisis Indicator Data'!#REF!="No Data",1,IF(#REF!&lt;&gt;"",1,0))</f>
        <v>#REF!</v>
      </c>
      <c r="X69" s="25" t="e">
        <f>IF('Crisis Indicator Data'!#REF!="No Data",1,IF(#REF!&lt;&gt;"",1,0))</f>
        <v>#REF!</v>
      </c>
      <c r="Y69" s="25" t="e">
        <f>IF('Crisis Indicator Data'!#REF!="No Data",1,IF(#REF!&lt;&gt;"",1,0))</f>
        <v>#REF!</v>
      </c>
      <c r="Z69" s="25" t="e">
        <f>IF('Crisis Indicator Data'!#REF!="No Data",1,IF(#REF!&lt;&gt;"",1,0))</f>
        <v>#REF!</v>
      </c>
      <c r="AA69" s="25" t="e">
        <f>IF('Crisis Indicator Data'!#REF!="No Data",1,IF(#REF!&lt;&gt;"",1,0))</f>
        <v>#REF!</v>
      </c>
      <c r="AB69" s="25" t="e">
        <f>IF('Crisis Indicator Data'!#REF!="No Data",1,IF(#REF!&lt;&gt;"",1,0))</f>
        <v>#REF!</v>
      </c>
      <c r="AC69" s="25" t="e">
        <f>IF('Crisis Indicator Data'!#REF!="No Data",1,IF(#REF!&lt;&gt;"",1,0))</f>
        <v>#REF!</v>
      </c>
      <c r="AD69" s="25" t="e">
        <f>IF('Crisis Indicator Data'!#REF!="No Data",1,IF(#REF!&lt;&gt;"",1,0))</f>
        <v>#REF!</v>
      </c>
      <c r="AE69" s="25" t="e">
        <f>IF('Crisis Indicator Data'!#REF!="No Data",1,IF(#REF!&lt;&gt;"",1,0))</f>
        <v>#REF!</v>
      </c>
      <c r="AF69" s="25" t="e">
        <f>IF('Crisis Indicator Data'!#REF!="No Data",1,IF(#REF!&lt;&gt;"",1,0))</f>
        <v>#REF!</v>
      </c>
      <c r="AG69" s="25" t="e">
        <f>IF('Crisis Indicator Data'!#REF!="No Data",1,IF(#REF!&lt;&gt;"",1,0))</f>
        <v>#REF!</v>
      </c>
      <c r="AH69" s="25" t="e">
        <f>IF('Crisis Indicator Data'!#REF!="No Data",1,IF(#REF!&lt;&gt;"",1,0))</f>
        <v>#REF!</v>
      </c>
      <c r="AI69" s="25" t="e">
        <f>IF('Crisis Indicator Data'!#REF!="No Data",1,IF(#REF!&lt;&gt;"",1,0))</f>
        <v>#REF!</v>
      </c>
      <c r="AJ69" s="25" t="e">
        <f>IF('Crisis Indicator Data'!#REF!="No Data",1,IF(#REF!&lt;&gt;"",1,0))</f>
        <v>#REF!</v>
      </c>
      <c r="AK69" s="25" t="e">
        <f>IF('Crisis Indicator Data'!#REF!="No Data",1,IF(#REF!&lt;&gt;"",1,0))</f>
        <v>#REF!</v>
      </c>
      <c r="AL69" s="25" t="e">
        <f>IF('Crisis Indicator Data'!#REF!="No Data",1,IF(#REF!&lt;&gt;"",1,0))</f>
        <v>#REF!</v>
      </c>
      <c r="AM69" s="25" t="e">
        <f>IF('Crisis Indicator Data'!#REF!="No Data",1,IF(#REF!&lt;&gt;"",1,0))</f>
        <v>#REF!</v>
      </c>
      <c r="AN69" s="25" t="e">
        <f>IF('Crisis Indicator Data'!#REF!="No Data",1,IF(#REF!&lt;&gt;"",1,0))</f>
        <v>#REF!</v>
      </c>
      <c r="AO69" s="25" t="e">
        <f>IF('Crisis Indicator Data'!#REF!="No Data",1,IF(#REF!&lt;&gt;"",1,0))</f>
        <v>#REF!</v>
      </c>
      <c r="AP69" s="25" t="e">
        <f>IF('Crisis Indicator Data'!#REF!="No Data",1,IF(#REF!&lt;&gt;"",1,0))</f>
        <v>#REF!</v>
      </c>
      <c r="AQ69" s="25" t="e">
        <f>IF('Crisis Indicator Data'!#REF!="No Data",1,IF(#REF!&lt;&gt;"",1,0))</f>
        <v>#REF!</v>
      </c>
      <c r="AR69" s="25" t="e">
        <f>IF('Crisis Indicator Data'!#REF!="No Data",1,IF(#REF!&lt;&gt;"",1,0))</f>
        <v>#REF!</v>
      </c>
      <c r="AS69" s="25" t="e">
        <f>IF('Crisis Indicator Data'!#REF!="No Data",1,IF(#REF!&lt;&gt;"",1,0))</f>
        <v>#REF!</v>
      </c>
      <c r="AT69" s="25" t="e">
        <f>IF('Crisis Indicator Data'!#REF!="No Data",1,IF(#REF!&lt;&gt;"",1,0))</f>
        <v>#REF!</v>
      </c>
      <c r="AU69" s="25" t="e">
        <f>IF('Crisis Indicator Data'!#REF!="No Data",1,IF(#REF!&lt;&gt;"",1,0))</f>
        <v>#REF!</v>
      </c>
      <c r="AV69" s="25" t="e">
        <f>IF('Crisis Indicator Data'!#REF!="No Data",1,IF(#REF!&lt;&gt;"",1,0))</f>
        <v>#REF!</v>
      </c>
      <c r="AW69" s="25" t="e">
        <f>IF('Crisis Indicator Data'!#REF!="No Data",1,IF(#REF!&lt;&gt;"",1,0))</f>
        <v>#REF!</v>
      </c>
      <c r="AX69" s="25" t="e">
        <f>IF('Crisis Indicator Data'!#REF!="No Data",1,IF(#REF!&lt;&gt;"",1,0))</f>
        <v>#REF!</v>
      </c>
      <c r="AY69" s="25" t="e">
        <f>IF('Crisis Indicator Data'!#REF!="No Data",1,IF(#REF!&lt;&gt;"",1,0))</f>
        <v>#REF!</v>
      </c>
      <c r="AZ69" s="25" t="e">
        <f>IF('Crisis Indicator Data'!#REF!="No Data",1,IF(#REF!&lt;&gt;"",1,0))</f>
        <v>#REF!</v>
      </c>
      <c r="BA69" t="e">
        <f t="shared" si="4"/>
        <v>#REF!</v>
      </c>
      <c r="BB69" s="27" t="e">
        <f t="shared" si="5"/>
        <v>#REF!</v>
      </c>
    </row>
    <row r="70" spans="1:54" x14ac:dyDescent="0.35">
      <c r="A70" t="s">
        <v>10241</v>
      </c>
      <c r="B70" s="25" t="e">
        <f>IF('Crisis Indicator Data'!#REF!="No Data",1,IF(#REF!&lt;&gt;"",1,0))</f>
        <v>#REF!</v>
      </c>
      <c r="C70" s="25" t="e">
        <f>IF('Crisis Indicator Data'!#REF!="No Data",1,IF(#REF!&lt;&gt;"",1,0))</f>
        <v>#REF!</v>
      </c>
      <c r="D70" s="25" t="e">
        <f>IF('Crisis Indicator Data'!#REF!="No Data",1,IF(#REF!&lt;&gt;"",1,0))</f>
        <v>#REF!</v>
      </c>
      <c r="E70" s="25" t="e">
        <f>IF('Crisis Indicator Data'!#REF!="No Data",1,IF(#REF!&lt;&gt;"",1,0))</f>
        <v>#REF!</v>
      </c>
      <c r="F70" s="25" t="e">
        <f>IF('Crisis Indicator Data'!#REF!="No Data",1,IF(#REF!&lt;&gt;"",1,0))</f>
        <v>#REF!</v>
      </c>
      <c r="G70" s="25" t="e">
        <f>IF('Crisis Indicator Data'!#REF!="No Data",1,IF(#REF!&lt;&gt;"",1,0))</f>
        <v>#REF!</v>
      </c>
      <c r="H70" s="25" t="e">
        <f>IF('Crisis Indicator Data'!#REF!="No Data",1,IF(#REF!&lt;&gt;"",1,0))</f>
        <v>#REF!</v>
      </c>
      <c r="I70" s="25" t="e">
        <f>IF('Crisis Indicator Data'!#REF!="No Data",1,IF(#REF!&lt;&gt;"",1,0))</f>
        <v>#REF!</v>
      </c>
      <c r="J70" s="25" t="e">
        <f>IF('Crisis Indicator Data'!#REF!="No Data",1,IF(#REF!&lt;&gt;"",1,0))</f>
        <v>#REF!</v>
      </c>
      <c r="K70" s="25" t="e">
        <f>IF('Crisis Indicator Data'!#REF!="No Data",1,IF(#REF!&lt;&gt;"",1,0))</f>
        <v>#REF!</v>
      </c>
      <c r="L70" s="25" t="e">
        <f>IF('Crisis Indicator Data'!#REF!="No Data",1,IF(#REF!&lt;&gt;"",1,0))</f>
        <v>#REF!</v>
      </c>
      <c r="M70" s="25" t="e">
        <f>IF('Crisis Indicator Data'!#REF!="No Data",1,IF(#REF!&lt;&gt;"",1,0))</f>
        <v>#REF!</v>
      </c>
      <c r="N70" s="25" t="e">
        <f>IF('Crisis Indicator Data'!#REF!="No Data",1,IF(#REF!&lt;&gt;"",1,0))</f>
        <v>#REF!</v>
      </c>
      <c r="O70" s="25" t="e">
        <f>IF('Crisis Indicator Data'!#REF!="No Data",1,IF(#REF!&lt;&gt;"",1,0))</f>
        <v>#REF!</v>
      </c>
      <c r="P70" s="25" t="e">
        <f>IF('Crisis Indicator Data'!#REF!="No Data",1,IF(#REF!&lt;&gt;"",1,0))</f>
        <v>#REF!</v>
      </c>
      <c r="Q70" s="25" t="e">
        <f>IF('Crisis Indicator Data'!#REF!="No Data",1,IF(#REF!&lt;&gt;"",1,0))</f>
        <v>#REF!</v>
      </c>
      <c r="R70" s="25" t="e">
        <f>IF('Crisis Indicator Data'!#REF!="No Data",1,IF(#REF!&lt;&gt;"",1,0))</f>
        <v>#REF!</v>
      </c>
      <c r="S70" s="25" t="e">
        <f>IF('Crisis Indicator Data'!#REF!="No Data",1,IF(#REF!&lt;&gt;"",1,0))</f>
        <v>#REF!</v>
      </c>
      <c r="T70" s="25" t="e">
        <f>IF('Crisis Indicator Data'!#REF!="No Data",1,IF(#REF!&lt;&gt;"",1,0))</f>
        <v>#REF!</v>
      </c>
      <c r="U70" s="25" t="e">
        <f>IF('Crisis Indicator Data'!#REF!="No Data",1,IF(#REF!&lt;&gt;"",1,0))</f>
        <v>#REF!</v>
      </c>
      <c r="V70" s="25" t="e">
        <f>IF('Crisis Indicator Data'!#REF!="No Data",1,IF(#REF!&lt;&gt;"",1,0))</f>
        <v>#REF!</v>
      </c>
      <c r="W70" s="25" t="e">
        <f>IF('Crisis Indicator Data'!#REF!="No Data",1,IF(#REF!&lt;&gt;"",1,0))</f>
        <v>#REF!</v>
      </c>
      <c r="X70" s="25" t="e">
        <f>IF('Crisis Indicator Data'!#REF!="No Data",1,IF(#REF!&lt;&gt;"",1,0))</f>
        <v>#REF!</v>
      </c>
      <c r="Y70" s="25" t="e">
        <f>IF('Crisis Indicator Data'!#REF!="No Data",1,IF(#REF!&lt;&gt;"",1,0))</f>
        <v>#REF!</v>
      </c>
      <c r="Z70" s="25" t="e">
        <f>IF('Crisis Indicator Data'!#REF!="No Data",1,IF(#REF!&lt;&gt;"",1,0))</f>
        <v>#REF!</v>
      </c>
      <c r="AA70" s="25" t="e">
        <f>IF('Crisis Indicator Data'!#REF!="No Data",1,IF(#REF!&lt;&gt;"",1,0))</f>
        <v>#REF!</v>
      </c>
      <c r="AB70" s="25" t="e">
        <f>IF('Crisis Indicator Data'!#REF!="No Data",1,IF(#REF!&lt;&gt;"",1,0))</f>
        <v>#REF!</v>
      </c>
      <c r="AC70" s="25" t="e">
        <f>IF('Crisis Indicator Data'!#REF!="No Data",1,IF(#REF!&lt;&gt;"",1,0))</f>
        <v>#REF!</v>
      </c>
      <c r="AD70" s="25" t="e">
        <f>IF('Crisis Indicator Data'!#REF!="No Data",1,IF(#REF!&lt;&gt;"",1,0))</f>
        <v>#REF!</v>
      </c>
      <c r="AE70" s="25" t="e">
        <f>IF('Crisis Indicator Data'!#REF!="No Data",1,IF(#REF!&lt;&gt;"",1,0))</f>
        <v>#REF!</v>
      </c>
      <c r="AF70" s="25" t="e">
        <f>IF('Crisis Indicator Data'!#REF!="No Data",1,IF(#REF!&lt;&gt;"",1,0))</f>
        <v>#REF!</v>
      </c>
      <c r="AG70" s="25" t="e">
        <f>IF('Crisis Indicator Data'!#REF!="No Data",1,IF(#REF!&lt;&gt;"",1,0))</f>
        <v>#REF!</v>
      </c>
      <c r="AH70" s="25" t="e">
        <f>IF('Crisis Indicator Data'!#REF!="No Data",1,IF(#REF!&lt;&gt;"",1,0))</f>
        <v>#REF!</v>
      </c>
      <c r="AI70" s="25" t="e">
        <f>IF('Crisis Indicator Data'!#REF!="No Data",1,IF(#REF!&lt;&gt;"",1,0))</f>
        <v>#REF!</v>
      </c>
      <c r="AJ70" s="25" t="e">
        <f>IF('Crisis Indicator Data'!#REF!="No Data",1,IF(#REF!&lt;&gt;"",1,0))</f>
        <v>#REF!</v>
      </c>
      <c r="AK70" s="25" t="e">
        <f>IF('Crisis Indicator Data'!#REF!="No Data",1,IF(#REF!&lt;&gt;"",1,0))</f>
        <v>#REF!</v>
      </c>
      <c r="AL70" s="25" t="e">
        <f>IF('Crisis Indicator Data'!#REF!="No Data",1,IF(#REF!&lt;&gt;"",1,0))</f>
        <v>#REF!</v>
      </c>
      <c r="AM70" s="25" t="e">
        <f>IF('Crisis Indicator Data'!#REF!="No Data",1,IF(#REF!&lt;&gt;"",1,0))</f>
        <v>#REF!</v>
      </c>
      <c r="AN70" s="25" t="e">
        <f>IF('Crisis Indicator Data'!#REF!="No Data",1,IF(#REF!&lt;&gt;"",1,0))</f>
        <v>#REF!</v>
      </c>
      <c r="AO70" s="25" t="e">
        <f>IF('Crisis Indicator Data'!#REF!="No Data",1,IF(#REF!&lt;&gt;"",1,0))</f>
        <v>#REF!</v>
      </c>
      <c r="AP70" s="25" t="e">
        <f>IF('Crisis Indicator Data'!#REF!="No Data",1,IF(#REF!&lt;&gt;"",1,0))</f>
        <v>#REF!</v>
      </c>
      <c r="AQ70" s="25" t="e">
        <f>IF('Crisis Indicator Data'!#REF!="No Data",1,IF(#REF!&lt;&gt;"",1,0))</f>
        <v>#REF!</v>
      </c>
      <c r="AR70" s="25" t="e">
        <f>IF('Crisis Indicator Data'!#REF!="No Data",1,IF(#REF!&lt;&gt;"",1,0))</f>
        <v>#REF!</v>
      </c>
      <c r="AS70" s="25" t="e">
        <f>IF('Crisis Indicator Data'!#REF!="No Data",1,IF(#REF!&lt;&gt;"",1,0))</f>
        <v>#REF!</v>
      </c>
      <c r="AT70" s="25" t="e">
        <f>IF('Crisis Indicator Data'!#REF!="No Data",1,IF(#REF!&lt;&gt;"",1,0))</f>
        <v>#REF!</v>
      </c>
      <c r="AU70" s="25" t="e">
        <f>IF('Crisis Indicator Data'!#REF!="No Data",1,IF(#REF!&lt;&gt;"",1,0))</f>
        <v>#REF!</v>
      </c>
      <c r="AV70" s="25" t="e">
        <f>IF('Crisis Indicator Data'!#REF!="No Data",1,IF(#REF!&lt;&gt;"",1,0))</f>
        <v>#REF!</v>
      </c>
      <c r="AW70" s="25" t="e">
        <f>IF('Crisis Indicator Data'!#REF!="No Data",1,IF(#REF!&lt;&gt;"",1,0))</f>
        <v>#REF!</v>
      </c>
      <c r="AX70" s="25" t="e">
        <f>IF('Crisis Indicator Data'!#REF!="No Data",1,IF(#REF!&lt;&gt;"",1,0))</f>
        <v>#REF!</v>
      </c>
      <c r="AY70" s="25" t="e">
        <f>IF('Crisis Indicator Data'!#REF!="No Data",1,IF(#REF!&lt;&gt;"",1,0))</f>
        <v>#REF!</v>
      </c>
      <c r="AZ70" s="25" t="e">
        <f>IF('Crisis Indicator Data'!#REF!="No Data",1,IF(#REF!&lt;&gt;"",1,0))</f>
        <v>#REF!</v>
      </c>
      <c r="BA70" t="e">
        <f t="shared" si="4"/>
        <v>#REF!</v>
      </c>
      <c r="BB70" s="27" t="e">
        <f t="shared" si="5"/>
        <v>#REF!</v>
      </c>
    </row>
    <row r="71" spans="1:54" x14ac:dyDescent="0.35">
      <c r="A71" t="s">
        <v>10249</v>
      </c>
      <c r="B71" s="25" t="e">
        <f>IF('Crisis Indicator Data'!#REF!="No Data",1,IF(#REF!&lt;&gt;"",1,0))</f>
        <v>#REF!</v>
      </c>
      <c r="C71" s="25" t="e">
        <f>IF('Crisis Indicator Data'!#REF!="No Data",1,IF(#REF!&lt;&gt;"",1,0))</f>
        <v>#REF!</v>
      </c>
      <c r="D71" s="25" t="e">
        <f>IF('Crisis Indicator Data'!#REF!="No Data",1,IF(#REF!&lt;&gt;"",1,0))</f>
        <v>#REF!</v>
      </c>
      <c r="E71" s="25" t="e">
        <f>IF('Crisis Indicator Data'!#REF!="No Data",1,IF(#REF!&lt;&gt;"",1,0))</f>
        <v>#REF!</v>
      </c>
      <c r="F71" s="25" t="e">
        <f>IF('Crisis Indicator Data'!#REF!="No Data",1,IF(#REF!&lt;&gt;"",1,0))</f>
        <v>#REF!</v>
      </c>
      <c r="G71" s="25" t="e">
        <f>IF('Crisis Indicator Data'!#REF!="No Data",1,IF(#REF!&lt;&gt;"",1,0))</f>
        <v>#REF!</v>
      </c>
      <c r="H71" s="25" t="e">
        <f>IF('Crisis Indicator Data'!#REF!="No Data",1,IF(#REF!&lt;&gt;"",1,0))</f>
        <v>#REF!</v>
      </c>
      <c r="I71" s="25" t="e">
        <f>IF('Crisis Indicator Data'!#REF!="No Data",1,IF(#REF!&lt;&gt;"",1,0))</f>
        <v>#REF!</v>
      </c>
      <c r="J71" s="25" t="e">
        <f>IF('Crisis Indicator Data'!#REF!="No Data",1,IF(#REF!&lt;&gt;"",1,0))</f>
        <v>#REF!</v>
      </c>
      <c r="K71" s="25" t="e">
        <f>IF('Crisis Indicator Data'!#REF!="No Data",1,IF(#REF!&lt;&gt;"",1,0))</f>
        <v>#REF!</v>
      </c>
      <c r="L71" s="25" t="e">
        <f>IF('Crisis Indicator Data'!#REF!="No Data",1,IF(#REF!&lt;&gt;"",1,0))</f>
        <v>#REF!</v>
      </c>
      <c r="M71" s="25" t="e">
        <f>IF('Crisis Indicator Data'!#REF!="No Data",1,IF(#REF!&lt;&gt;"",1,0))</f>
        <v>#REF!</v>
      </c>
      <c r="N71" s="25" t="e">
        <f>IF('Crisis Indicator Data'!#REF!="No Data",1,IF(#REF!&lt;&gt;"",1,0))</f>
        <v>#REF!</v>
      </c>
      <c r="O71" s="25" t="e">
        <f>IF('Crisis Indicator Data'!#REF!="No Data",1,IF(#REF!&lt;&gt;"",1,0))</f>
        <v>#REF!</v>
      </c>
      <c r="P71" s="25" t="e">
        <f>IF('Crisis Indicator Data'!#REF!="No Data",1,IF(#REF!&lt;&gt;"",1,0))</f>
        <v>#REF!</v>
      </c>
      <c r="Q71" s="25" t="e">
        <f>IF('Crisis Indicator Data'!#REF!="No Data",1,IF(#REF!&lt;&gt;"",1,0))</f>
        <v>#REF!</v>
      </c>
      <c r="R71" s="25" t="e">
        <f>IF('Crisis Indicator Data'!#REF!="No Data",1,IF(#REF!&lt;&gt;"",1,0))</f>
        <v>#REF!</v>
      </c>
      <c r="S71" s="25" t="e">
        <f>IF('Crisis Indicator Data'!#REF!="No Data",1,IF(#REF!&lt;&gt;"",1,0))</f>
        <v>#REF!</v>
      </c>
      <c r="T71" s="25" t="e">
        <f>IF('Crisis Indicator Data'!#REF!="No Data",1,IF(#REF!&lt;&gt;"",1,0))</f>
        <v>#REF!</v>
      </c>
      <c r="U71" s="25" t="e">
        <f>IF('Crisis Indicator Data'!#REF!="No Data",1,IF(#REF!&lt;&gt;"",1,0))</f>
        <v>#REF!</v>
      </c>
      <c r="V71" s="25" t="e">
        <f>IF('Crisis Indicator Data'!#REF!="No Data",1,IF(#REF!&lt;&gt;"",1,0))</f>
        <v>#REF!</v>
      </c>
      <c r="W71" s="25" t="e">
        <f>IF('Crisis Indicator Data'!#REF!="No Data",1,IF(#REF!&lt;&gt;"",1,0))</f>
        <v>#REF!</v>
      </c>
      <c r="X71" s="25" t="e">
        <f>IF('Crisis Indicator Data'!#REF!="No Data",1,IF(#REF!&lt;&gt;"",1,0))</f>
        <v>#REF!</v>
      </c>
      <c r="Y71" s="25" t="e">
        <f>IF('Crisis Indicator Data'!#REF!="No Data",1,IF(#REF!&lt;&gt;"",1,0))</f>
        <v>#REF!</v>
      </c>
      <c r="Z71" s="25" t="e">
        <f>IF('Crisis Indicator Data'!#REF!="No Data",1,IF(#REF!&lt;&gt;"",1,0))</f>
        <v>#REF!</v>
      </c>
      <c r="AA71" s="25" t="e">
        <f>IF('Crisis Indicator Data'!#REF!="No Data",1,IF(#REF!&lt;&gt;"",1,0))</f>
        <v>#REF!</v>
      </c>
      <c r="AB71" s="25" t="e">
        <f>IF('Crisis Indicator Data'!#REF!="No Data",1,IF(#REF!&lt;&gt;"",1,0))</f>
        <v>#REF!</v>
      </c>
      <c r="AC71" s="25" t="e">
        <f>IF('Crisis Indicator Data'!#REF!="No Data",1,IF(#REF!&lt;&gt;"",1,0))</f>
        <v>#REF!</v>
      </c>
      <c r="AD71" s="25" t="e">
        <f>IF('Crisis Indicator Data'!#REF!="No Data",1,IF(#REF!&lt;&gt;"",1,0))</f>
        <v>#REF!</v>
      </c>
      <c r="AE71" s="25" t="e">
        <f>IF('Crisis Indicator Data'!#REF!="No Data",1,IF(#REF!&lt;&gt;"",1,0))</f>
        <v>#REF!</v>
      </c>
      <c r="AF71" s="25" t="e">
        <f>IF('Crisis Indicator Data'!#REF!="No Data",1,IF(#REF!&lt;&gt;"",1,0))</f>
        <v>#REF!</v>
      </c>
      <c r="AG71" s="25" t="e">
        <f>IF('Crisis Indicator Data'!#REF!="No Data",1,IF(#REF!&lt;&gt;"",1,0))</f>
        <v>#REF!</v>
      </c>
      <c r="AH71" s="25" t="e">
        <f>IF('Crisis Indicator Data'!#REF!="No Data",1,IF(#REF!&lt;&gt;"",1,0))</f>
        <v>#REF!</v>
      </c>
      <c r="AI71" s="25" t="e">
        <f>IF('Crisis Indicator Data'!#REF!="No Data",1,IF(#REF!&lt;&gt;"",1,0))</f>
        <v>#REF!</v>
      </c>
      <c r="AJ71" s="25" t="e">
        <f>IF('Crisis Indicator Data'!#REF!="No Data",1,IF(#REF!&lt;&gt;"",1,0))</f>
        <v>#REF!</v>
      </c>
      <c r="AK71" s="25" t="e">
        <f>IF('Crisis Indicator Data'!#REF!="No Data",1,IF(#REF!&lt;&gt;"",1,0))</f>
        <v>#REF!</v>
      </c>
      <c r="AL71" s="25" t="e">
        <f>IF('Crisis Indicator Data'!#REF!="No Data",1,IF(#REF!&lt;&gt;"",1,0))</f>
        <v>#REF!</v>
      </c>
      <c r="AM71" s="25" t="e">
        <f>IF('Crisis Indicator Data'!#REF!="No Data",1,IF(#REF!&lt;&gt;"",1,0))</f>
        <v>#REF!</v>
      </c>
      <c r="AN71" s="25" t="e">
        <f>IF('Crisis Indicator Data'!#REF!="No Data",1,IF(#REF!&lt;&gt;"",1,0))</f>
        <v>#REF!</v>
      </c>
      <c r="AO71" s="25" t="e">
        <f>IF('Crisis Indicator Data'!#REF!="No Data",1,IF(#REF!&lt;&gt;"",1,0))</f>
        <v>#REF!</v>
      </c>
      <c r="AP71" s="25" t="e">
        <f>IF('Crisis Indicator Data'!#REF!="No Data",1,IF(#REF!&lt;&gt;"",1,0))</f>
        <v>#REF!</v>
      </c>
      <c r="AQ71" s="25" t="e">
        <f>IF('Crisis Indicator Data'!#REF!="No Data",1,IF(#REF!&lt;&gt;"",1,0))</f>
        <v>#REF!</v>
      </c>
      <c r="AR71" s="25" t="e">
        <f>IF('Crisis Indicator Data'!#REF!="No Data",1,IF(#REF!&lt;&gt;"",1,0))</f>
        <v>#REF!</v>
      </c>
      <c r="AS71" s="25" t="e">
        <f>IF('Crisis Indicator Data'!#REF!="No Data",1,IF(#REF!&lt;&gt;"",1,0))</f>
        <v>#REF!</v>
      </c>
      <c r="AT71" s="25" t="e">
        <f>IF('Crisis Indicator Data'!#REF!="No Data",1,IF(#REF!&lt;&gt;"",1,0))</f>
        <v>#REF!</v>
      </c>
      <c r="AU71" s="25" t="e">
        <f>IF('Crisis Indicator Data'!#REF!="No Data",1,IF(#REF!&lt;&gt;"",1,0))</f>
        <v>#REF!</v>
      </c>
      <c r="AV71" s="25" t="e">
        <f>IF('Crisis Indicator Data'!#REF!="No Data",1,IF(#REF!&lt;&gt;"",1,0))</f>
        <v>#REF!</v>
      </c>
      <c r="AW71" s="25" t="e">
        <f>IF('Crisis Indicator Data'!#REF!="No Data",1,IF(#REF!&lt;&gt;"",1,0))</f>
        <v>#REF!</v>
      </c>
      <c r="AX71" s="25" t="e">
        <f>IF('Crisis Indicator Data'!#REF!="No Data",1,IF(#REF!&lt;&gt;"",1,0))</f>
        <v>#REF!</v>
      </c>
      <c r="AY71" s="25" t="e">
        <f>IF('Crisis Indicator Data'!#REF!="No Data",1,IF(#REF!&lt;&gt;"",1,0))</f>
        <v>#REF!</v>
      </c>
      <c r="AZ71" s="25" t="e">
        <f>IF('Crisis Indicator Data'!#REF!="No Data",1,IF(#REF!&lt;&gt;"",1,0))</f>
        <v>#REF!</v>
      </c>
      <c r="BA71" t="e">
        <f t="shared" si="4"/>
        <v>#REF!</v>
      </c>
      <c r="BB71" s="27" t="e">
        <f t="shared" si="5"/>
        <v>#REF!</v>
      </c>
    </row>
    <row r="72" spans="1:54" x14ac:dyDescent="0.35">
      <c r="A72" t="s">
        <v>10255</v>
      </c>
      <c r="B72" s="25" t="e">
        <f>IF('Crisis Indicator Data'!#REF!="No Data",1,IF(#REF!&lt;&gt;"",1,0))</f>
        <v>#REF!</v>
      </c>
      <c r="C72" s="25" t="e">
        <f>IF('Crisis Indicator Data'!#REF!="No Data",1,IF(#REF!&lt;&gt;"",1,0))</f>
        <v>#REF!</v>
      </c>
      <c r="D72" s="25" t="e">
        <f>IF('Crisis Indicator Data'!#REF!="No Data",1,IF(#REF!&lt;&gt;"",1,0))</f>
        <v>#REF!</v>
      </c>
      <c r="E72" s="25" t="e">
        <f>IF('Crisis Indicator Data'!#REF!="No Data",1,IF(#REF!&lt;&gt;"",1,0))</f>
        <v>#REF!</v>
      </c>
      <c r="F72" s="25" t="e">
        <f>IF('Crisis Indicator Data'!#REF!="No Data",1,IF(#REF!&lt;&gt;"",1,0))</f>
        <v>#REF!</v>
      </c>
      <c r="G72" s="25" t="e">
        <f>IF('Crisis Indicator Data'!#REF!="No Data",1,IF(#REF!&lt;&gt;"",1,0))</f>
        <v>#REF!</v>
      </c>
      <c r="H72" s="25" t="e">
        <f>IF('Crisis Indicator Data'!#REF!="No Data",1,IF(#REF!&lt;&gt;"",1,0))</f>
        <v>#REF!</v>
      </c>
      <c r="I72" s="25" t="e">
        <f>IF('Crisis Indicator Data'!#REF!="No Data",1,IF(#REF!&lt;&gt;"",1,0))</f>
        <v>#REF!</v>
      </c>
      <c r="J72" s="25" t="e">
        <f>IF('Crisis Indicator Data'!#REF!="No Data",1,IF(#REF!&lt;&gt;"",1,0))</f>
        <v>#REF!</v>
      </c>
      <c r="K72" s="25" t="e">
        <f>IF('Crisis Indicator Data'!#REF!="No Data",1,IF(#REF!&lt;&gt;"",1,0))</f>
        <v>#REF!</v>
      </c>
      <c r="L72" s="25" t="e">
        <f>IF('Crisis Indicator Data'!#REF!="No Data",1,IF(#REF!&lt;&gt;"",1,0))</f>
        <v>#REF!</v>
      </c>
      <c r="M72" s="25" t="e">
        <f>IF('Crisis Indicator Data'!#REF!="No Data",1,IF(#REF!&lt;&gt;"",1,0))</f>
        <v>#REF!</v>
      </c>
      <c r="N72" s="25" t="e">
        <f>IF('Crisis Indicator Data'!#REF!="No Data",1,IF(#REF!&lt;&gt;"",1,0))</f>
        <v>#REF!</v>
      </c>
      <c r="O72" s="25" t="e">
        <f>IF('Crisis Indicator Data'!#REF!="No Data",1,IF(#REF!&lt;&gt;"",1,0))</f>
        <v>#REF!</v>
      </c>
      <c r="P72" s="25" t="e">
        <f>IF('Crisis Indicator Data'!#REF!="No Data",1,IF(#REF!&lt;&gt;"",1,0))</f>
        <v>#REF!</v>
      </c>
      <c r="Q72" s="25" t="e">
        <f>IF('Crisis Indicator Data'!#REF!="No Data",1,IF(#REF!&lt;&gt;"",1,0))</f>
        <v>#REF!</v>
      </c>
      <c r="R72" s="25" t="e">
        <f>IF('Crisis Indicator Data'!#REF!="No Data",1,IF(#REF!&lt;&gt;"",1,0))</f>
        <v>#REF!</v>
      </c>
      <c r="S72" s="25" t="e">
        <f>IF('Crisis Indicator Data'!#REF!="No Data",1,IF(#REF!&lt;&gt;"",1,0))</f>
        <v>#REF!</v>
      </c>
      <c r="T72" s="25" t="e">
        <f>IF('Crisis Indicator Data'!#REF!="No Data",1,IF(#REF!&lt;&gt;"",1,0))</f>
        <v>#REF!</v>
      </c>
      <c r="U72" s="25" t="e">
        <f>IF('Crisis Indicator Data'!#REF!="No Data",1,IF(#REF!&lt;&gt;"",1,0))</f>
        <v>#REF!</v>
      </c>
      <c r="V72" s="25" t="e">
        <f>IF('Crisis Indicator Data'!#REF!="No Data",1,IF(#REF!&lt;&gt;"",1,0))</f>
        <v>#REF!</v>
      </c>
      <c r="W72" s="25" t="e">
        <f>IF('Crisis Indicator Data'!#REF!="No Data",1,IF(#REF!&lt;&gt;"",1,0))</f>
        <v>#REF!</v>
      </c>
      <c r="X72" s="25" t="e">
        <f>IF('Crisis Indicator Data'!#REF!="No Data",1,IF(#REF!&lt;&gt;"",1,0))</f>
        <v>#REF!</v>
      </c>
      <c r="Y72" s="25" t="e">
        <f>IF('Crisis Indicator Data'!#REF!="No Data",1,IF(#REF!&lt;&gt;"",1,0))</f>
        <v>#REF!</v>
      </c>
      <c r="Z72" s="25" t="e">
        <f>IF('Crisis Indicator Data'!#REF!="No Data",1,IF(#REF!&lt;&gt;"",1,0))</f>
        <v>#REF!</v>
      </c>
      <c r="AA72" s="25" t="e">
        <f>IF('Crisis Indicator Data'!#REF!="No Data",1,IF(#REF!&lt;&gt;"",1,0))</f>
        <v>#REF!</v>
      </c>
      <c r="AB72" s="25" t="e">
        <f>IF('Crisis Indicator Data'!#REF!="No Data",1,IF(#REF!&lt;&gt;"",1,0))</f>
        <v>#REF!</v>
      </c>
      <c r="AC72" s="25" t="e">
        <f>IF('Crisis Indicator Data'!#REF!="No Data",1,IF(#REF!&lt;&gt;"",1,0))</f>
        <v>#REF!</v>
      </c>
      <c r="AD72" s="25" t="e">
        <f>IF('Crisis Indicator Data'!#REF!="No Data",1,IF(#REF!&lt;&gt;"",1,0))</f>
        <v>#REF!</v>
      </c>
      <c r="AE72" s="25" t="e">
        <f>IF('Crisis Indicator Data'!#REF!="No Data",1,IF(#REF!&lt;&gt;"",1,0))</f>
        <v>#REF!</v>
      </c>
      <c r="AF72" s="25" t="e">
        <f>IF('Crisis Indicator Data'!#REF!="No Data",1,IF(#REF!&lt;&gt;"",1,0))</f>
        <v>#REF!</v>
      </c>
      <c r="AG72" s="25" t="e">
        <f>IF('Crisis Indicator Data'!#REF!="No Data",1,IF(#REF!&lt;&gt;"",1,0))</f>
        <v>#REF!</v>
      </c>
      <c r="AH72" s="25" t="e">
        <f>IF('Crisis Indicator Data'!#REF!="No Data",1,IF(#REF!&lt;&gt;"",1,0))</f>
        <v>#REF!</v>
      </c>
      <c r="AI72" s="25" t="e">
        <f>IF('Crisis Indicator Data'!#REF!="No Data",1,IF(#REF!&lt;&gt;"",1,0))</f>
        <v>#REF!</v>
      </c>
      <c r="AJ72" s="25" t="e">
        <f>IF('Crisis Indicator Data'!#REF!="No Data",1,IF(#REF!&lt;&gt;"",1,0))</f>
        <v>#REF!</v>
      </c>
      <c r="AK72" s="25" t="e">
        <f>IF('Crisis Indicator Data'!#REF!="No Data",1,IF(#REF!&lt;&gt;"",1,0))</f>
        <v>#REF!</v>
      </c>
      <c r="AL72" s="25" t="e">
        <f>IF('Crisis Indicator Data'!#REF!="No Data",1,IF(#REF!&lt;&gt;"",1,0))</f>
        <v>#REF!</v>
      </c>
      <c r="AM72" s="25" t="e">
        <f>IF('Crisis Indicator Data'!#REF!="No Data",1,IF(#REF!&lt;&gt;"",1,0))</f>
        <v>#REF!</v>
      </c>
      <c r="AN72" s="25" t="e">
        <f>IF('Crisis Indicator Data'!#REF!="No Data",1,IF(#REF!&lt;&gt;"",1,0))</f>
        <v>#REF!</v>
      </c>
      <c r="AO72" s="25" t="e">
        <f>IF('Crisis Indicator Data'!#REF!="No Data",1,IF(#REF!&lt;&gt;"",1,0))</f>
        <v>#REF!</v>
      </c>
      <c r="AP72" s="25" t="e">
        <f>IF('Crisis Indicator Data'!#REF!="No Data",1,IF(#REF!&lt;&gt;"",1,0))</f>
        <v>#REF!</v>
      </c>
      <c r="AQ72" s="25" t="e">
        <f>IF('Crisis Indicator Data'!#REF!="No Data",1,IF(#REF!&lt;&gt;"",1,0))</f>
        <v>#REF!</v>
      </c>
      <c r="AR72" s="25" t="e">
        <f>IF('Crisis Indicator Data'!#REF!="No Data",1,IF(#REF!&lt;&gt;"",1,0))</f>
        <v>#REF!</v>
      </c>
      <c r="AS72" s="25" t="e">
        <f>IF('Crisis Indicator Data'!#REF!="No Data",1,IF(#REF!&lt;&gt;"",1,0))</f>
        <v>#REF!</v>
      </c>
      <c r="AT72" s="25" t="e">
        <f>IF('Crisis Indicator Data'!#REF!="No Data",1,IF(#REF!&lt;&gt;"",1,0))</f>
        <v>#REF!</v>
      </c>
      <c r="AU72" s="25" t="e">
        <f>IF('Crisis Indicator Data'!#REF!="No Data",1,IF(#REF!&lt;&gt;"",1,0))</f>
        <v>#REF!</v>
      </c>
      <c r="AV72" s="25" t="e">
        <f>IF('Crisis Indicator Data'!#REF!="No Data",1,IF(#REF!&lt;&gt;"",1,0))</f>
        <v>#REF!</v>
      </c>
      <c r="AW72" s="25" t="e">
        <f>IF('Crisis Indicator Data'!#REF!="No Data",1,IF(#REF!&lt;&gt;"",1,0))</f>
        <v>#REF!</v>
      </c>
      <c r="AX72" s="25" t="e">
        <f>IF('Crisis Indicator Data'!#REF!="No Data",1,IF(#REF!&lt;&gt;"",1,0))</f>
        <v>#REF!</v>
      </c>
      <c r="AY72" s="25" t="e">
        <f>IF('Crisis Indicator Data'!#REF!="No Data",1,IF(#REF!&lt;&gt;"",1,0))</f>
        <v>#REF!</v>
      </c>
      <c r="AZ72" s="25" t="e">
        <f>IF('Crisis Indicator Data'!#REF!="No Data",1,IF(#REF!&lt;&gt;"",1,0))</f>
        <v>#REF!</v>
      </c>
      <c r="BA72" t="e">
        <f t="shared" si="4"/>
        <v>#REF!</v>
      </c>
      <c r="BB72" s="27" t="e">
        <f t="shared" si="5"/>
        <v>#REF!</v>
      </c>
    </row>
    <row r="73" spans="1:54" x14ac:dyDescent="0.35">
      <c r="A73" t="s">
        <v>10252</v>
      </c>
      <c r="B73" s="25" t="e">
        <f>IF('Crisis Indicator Data'!#REF!="No Data",1,IF(#REF!&lt;&gt;"",1,0))</f>
        <v>#REF!</v>
      </c>
      <c r="C73" s="25" t="e">
        <f>IF('Crisis Indicator Data'!#REF!="No Data",1,IF(#REF!&lt;&gt;"",1,0))</f>
        <v>#REF!</v>
      </c>
      <c r="D73" s="25" t="e">
        <f>IF('Crisis Indicator Data'!#REF!="No Data",1,IF(#REF!&lt;&gt;"",1,0))</f>
        <v>#REF!</v>
      </c>
      <c r="E73" s="25" t="e">
        <f>IF('Crisis Indicator Data'!#REF!="No Data",1,IF(#REF!&lt;&gt;"",1,0))</f>
        <v>#REF!</v>
      </c>
      <c r="F73" s="25" t="e">
        <f>IF('Crisis Indicator Data'!#REF!="No Data",1,IF(#REF!&lt;&gt;"",1,0))</f>
        <v>#REF!</v>
      </c>
      <c r="G73" s="25" t="e">
        <f>IF('Crisis Indicator Data'!#REF!="No Data",1,IF(#REF!&lt;&gt;"",1,0))</f>
        <v>#REF!</v>
      </c>
      <c r="H73" s="25" t="e">
        <f>IF('Crisis Indicator Data'!#REF!="No Data",1,IF(#REF!&lt;&gt;"",1,0))</f>
        <v>#REF!</v>
      </c>
      <c r="I73" s="25" t="e">
        <f>IF('Crisis Indicator Data'!#REF!="No Data",1,IF(#REF!&lt;&gt;"",1,0))</f>
        <v>#REF!</v>
      </c>
      <c r="J73" s="25" t="e">
        <f>IF('Crisis Indicator Data'!#REF!="No Data",1,IF(#REF!&lt;&gt;"",1,0))</f>
        <v>#REF!</v>
      </c>
      <c r="K73" s="25" t="e">
        <f>IF('Crisis Indicator Data'!#REF!="No Data",1,IF(#REF!&lt;&gt;"",1,0))</f>
        <v>#REF!</v>
      </c>
      <c r="L73" s="25" t="e">
        <f>IF('Crisis Indicator Data'!#REF!="No Data",1,IF(#REF!&lt;&gt;"",1,0))</f>
        <v>#REF!</v>
      </c>
      <c r="M73" s="25" t="e">
        <f>IF('Crisis Indicator Data'!#REF!="No Data",1,IF(#REF!&lt;&gt;"",1,0))</f>
        <v>#REF!</v>
      </c>
      <c r="N73" s="25" t="e">
        <f>IF('Crisis Indicator Data'!#REF!="No Data",1,IF(#REF!&lt;&gt;"",1,0))</f>
        <v>#REF!</v>
      </c>
      <c r="O73" s="25" t="e">
        <f>IF('Crisis Indicator Data'!#REF!="No Data",1,IF(#REF!&lt;&gt;"",1,0))</f>
        <v>#REF!</v>
      </c>
      <c r="P73" s="25" t="e">
        <f>IF('Crisis Indicator Data'!#REF!="No Data",1,IF(#REF!&lt;&gt;"",1,0))</f>
        <v>#REF!</v>
      </c>
      <c r="Q73" s="25" t="e">
        <f>IF('Crisis Indicator Data'!#REF!="No Data",1,IF(#REF!&lt;&gt;"",1,0))</f>
        <v>#REF!</v>
      </c>
      <c r="R73" s="25" t="e">
        <f>IF('Crisis Indicator Data'!#REF!="No Data",1,IF(#REF!&lt;&gt;"",1,0))</f>
        <v>#REF!</v>
      </c>
      <c r="S73" s="25" t="e">
        <f>IF('Crisis Indicator Data'!#REF!="No Data",1,IF(#REF!&lt;&gt;"",1,0))</f>
        <v>#REF!</v>
      </c>
      <c r="T73" s="25" t="e">
        <f>IF('Crisis Indicator Data'!#REF!="No Data",1,IF(#REF!&lt;&gt;"",1,0))</f>
        <v>#REF!</v>
      </c>
      <c r="U73" s="25" t="e">
        <f>IF('Crisis Indicator Data'!#REF!="No Data",1,IF(#REF!&lt;&gt;"",1,0))</f>
        <v>#REF!</v>
      </c>
      <c r="V73" s="25" t="e">
        <f>IF('Crisis Indicator Data'!#REF!="No Data",1,IF(#REF!&lt;&gt;"",1,0))</f>
        <v>#REF!</v>
      </c>
      <c r="W73" s="25" t="e">
        <f>IF('Crisis Indicator Data'!#REF!="No Data",1,IF(#REF!&lt;&gt;"",1,0))</f>
        <v>#REF!</v>
      </c>
      <c r="X73" s="25" t="e">
        <f>IF('Crisis Indicator Data'!#REF!="No Data",1,IF(#REF!&lt;&gt;"",1,0))</f>
        <v>#REF!</v>
      </c>
      <c r="Y73" s="25" t="e">
        <f>IF('Crisis Indicator Data'!#REF!="No Data",1,IF(#REF!&lt;&gt;"",1,0))</f>
        <v>#REF!</v>
      </c>
      <c r="Z73" s="25" t="e">
        <f>IF('Crisis Indicator Data'!#REF!="No Data",1,IF(#REF!&lt;&gt;"",1,0))</f>
        <v>#REF!</v>
      </c>
      <c r="AA73" s="25" t="e">
        <f>IF('Crisis Indicator Data'!#REF!="No Data",1,IF(#REF!&lt;&gt;"",1,0))</f>
        <v>#REF!</v>
      </c>
      <c r="AB73" s="25" t="e">
        <f>IF('Crisis Indicator Data'!#REF!="No Data",1,IF(#REF!&lt;&gt;"",1,0))</f>
        <v>#REF!</v>
      </c>
      <c r="AC73" s="25" t="e">
        <f>IF('Crisis Indicator Data'!#REF!="No Data",1,IF(#REF!&lt;&gt;"",1,0))</f>
        <v>#REF!</v>
      </c>
      <c r="AD73" s="25" t="e">
        <f>IF('Crisis Indicator Data'!#REF!="No Data",1,IF(#REF!&lt;&gt;"",1,0))</f>
        <v>#REF!</v>
      </c>
      <c r="AE73" s="25" t="e">
        <f>IF('Crisis Indicator Data'!#REF!="No Data",1,IF(#REF!&lt;&gt;"",1,0))</f>
        <v>#REF!</v>
      </c>
      <c r="AF73" s="25" t="e">
        <f>IF('Crisis Indicator Data'!#REF!="No Data",1,IF(#REF!&lt;&gt;"",1,0))</f>
        <v>#REF!</v>
      </c>
      <c r="AG73" s="25" t="e">
        <f>IF('Crisis Indicator Data'!#REF!="No Data",1,IF(#REF!&lt;&gt;"",1,0))</f>
        <v>#REF!</v>
      </c>
      <c r="AH73" s="25" t="e">
        <f>IF('Crisis Indicator Data'!#REF!="No Data",1,IF(#REF!&lt;&gt;"",1,0))</f>
        <v>#REF!</v>
      </c>
      <c r="AI73" s="25" t="e">
        <f>IF('Crisis Indicator Data'!#REF!="No Data",1,IF(#REF!&lt;&gt;"",1,0))</f>
        <v>#REF!</v>
      </c>
      <c r="AJ73" s="25" t="e">
        <f>IF('Crisis Indicator Data'!#REF!="No Data",1,IF(#REF!&lt;&gt;"",1,0))</f>
        <v>#REF!</v>
      </c>
      <c r="AK73" s="25" t="e">
        <f>IF('Crisis Indicator Data'!#REF!="No Data",1,IF(#REF!&lt;&gt;"",1,0))</f>
        <v>#REF!</v>
      </c>
      <c r="AL73" s="25" t="e">
        <f>IF('Crisis Indicator Data'!#REF!="No Data",1,IF(#REF!&lt;&gt;"",1,0))</f>
        <v>#REF!</v>
      </c>
      <c r="AM73" s="25" t="e">
        <f>IF('Crisis Indicator Data'!#REF!="No Data",1,IF(#REF!&lt;&gt;"",1,0))</f>
        <v>#REF!</v>
      </c>
      <c r="AN73" s="25" t="e">
        <f>IF('Crisis Indicator Data'!#REF!="No Data",1,IF(#REF!&lt;&gt;"",1,0))</f>
        <v>#REF!</v>
      </c>
      <c r="AO73" s="25" t="e">
        <f>IF('Crisis Indicator Data'!#REF!="No Data",1,IF(#REF!&lt;&gt;"",1,0))</f>
        <v>#REF!</v>
      </c>
      <c r="AP73" s="25" t="e">
        <f>IF('Crisis Indicator Data'!#REF!="No Data",1,IF(#REF!&lt;&gt;"",1,0))</f>
        <v>#REF!</v>
      </c>
      <c r="AQ73" s="25" t="e">
        <f>IF('Crisis Indicator Data'!#REF!="No Data",1,IF(#REF!&lt;&gt;"",1,0))</f>
        <v>#REF!</v>
      </c>
      <c r="AR73" s="25" t="e">
        <f>IF('Crisis Indicator Data'!#REF!="No Data",1,IF(#REF!&lt;&gt;"",1,0))</f>
        <v>#REF!</v>
      </c>
      <c r="AS73" s="25" t="e">
        <f>IF('Crisis Indicator Data'!#REF!="No Data",1,IF(#REF!&lt;&gt;"",1,0))</f>
        <v>#REF!</v>
      </c>
      <c r="AT73" s="25" t="e">
        <f>IF('Crisis Indicator Data'!#REF!="No Data",1,IF(#REF!&lt;&gt;"",1,0))</f>
        <v>#REF!</v>
      </c>
      <c r="AU73" s="25" t="e">
        <f>IF('Crisis Indicator Data'!#REF!="No Data",1,IF(#REF!&lt;&gt;"",1,0))</f>
        <v>#REF!</v>
      </c>
      <c r="AV73" s="25" t="e">
        <f>IF('Crisis Indicator Data'!#REF!="No Data",1,IF(#REF!&lt;&gt;"",1,0))</f>
        <v>#REF!</v>
      </c>
      <c r="AW73" s="25" t="e">
        <f>IF('Crisis Indicator Data'!#REF!="No Data",1,IF(#REF!&lt;&gt;"",1,0))</f>
        <v>#REF!</v>
      </c>
      <c r="AX73" s="25" t="e">
        <f>IF('Crisis Indicator Data'!#REF!="No Data",1,IF(#REF!&lt;&gt;"",1,0))</f>
        <v>#REF!</v>
      </c>
      <c r="AY73" s="25" t="e">
        <f>IF('Crisis Indicator Data'!#REF!="No Data",1,IF(#REF!&lt;&gt;"",1,0))</f>
        <v>#REF!</v>
      </c>
      <c r="AZ73" s="25" t="e">
        <f>IF('Crisis Indicator Data'!#REF!="No Data",1,IF(#REF!&lt;&gt;"",1,0))</f>
        <v>#REF!</v>
      </c>
      <c r="BA73" t="e">
        <f t="shared" si="4"/>
        <v>#REF!</v>
      </c>
      <c r="BB73" s="27" t="e">
        <f t="shared" si="5"/>
        <v>#REF!</v>
      </c>
    </row>
    <row r="74" spans="1:54" x14ac:dyDescent="0.35">
      <c r="A74" t="s">
        <v>10256</v>
      </c>
      <c r="B74" s="25" t="e">
        <f>IF('Crisis Indicator Data'!#REF!="No Data",1,IF(#REF!&lt;&gt;"",1,0))</f>
        <v>#REF!</v>
      </c>
      <c r="C74" s="25" t="e">
        <f>IF('Crisis Indicator Data'!#REF!="No Data",1,IF(#REF!&lt;&gt;"",1,0))</f>
        <v>#REF!</v>
      </c>
      <c r="D74" s="25" t="e">
        <f>IF('Crisis Indicator Data'!#REF!="No Data",1,IF(#REF!&lt;&gt;"",1,0))</f>
        <v>#REF!</v>
      </c>
      <c r="E74" s="25" t="e">
        <f>IF('Crisis Indicator Data'!#REF!="No Data",1,IF(#REF!&lt;&gt;"",1,0))</f>
        <v>#REF!</v>
      </c>
      <c r="F74" s="25" t="e">
        <f>IF('Crisis Indicator Data'!#REF!="No Data",1,IF(#REF!&lt;&gt;"",1,0))</f>
        <v>#REF!</v>
      </c>
      <c r="G74" s="25" t="e">
        <f>IF('Crisis Indicator Data'!#REF!="No Data",1,IF(#REF!&lt;&gt;"",1,0))</f>
        <v>#REF!</v>
      </c>
      <c r="H74" s="25" t="e">
        <f>IF('Crisis Indicator Data'!#REF!="No Data",1,IF(#REF!&lt;&gt;"",1,0))</f>
        <v>#REF!</v>
      </c>
      <c r="I74" s="25" t="e">
        <f>IF('Crisis Indicator Data'!#REF!="No Data",1,IF(#REF!&lt;&gt;"",1,0))</f>
        <v>#REF!</v>
      </c>
      <c r="J74" s="25" t="e">
        <f>IF('Crisis Indicator Data'!#REF!="No Data",1,IF(#REF!&lt;&gt;"",1,0))</f>
        <v>#REF!</v>
      </c>
      <c r="K74" s="25" t="e">
        <f>IF('Crisis Indicator Data'!#REF!="No Data",1,IF(#REF!&lt;&gt;"",1,0))</f>
        <v>#REF!</v>
      </c>
      <c r="L74" s="25" t="e">
        <f>IF('Crisis Indicator Data'!#REF!="No Data",1,IF(#REF!&lt;&gt;"",1,0))</f>
        <v>#REF!</v>
      </c>
      <c r="M74" s="25" t="e">
        <f>IF('Crisis Indicator Data'!#REF!="No Data",1,IF(#REF!&lt;&gt;"",1,0))</f>
        <v>#REF!</v>
      </c>
      <c r="N74" s="25" t="e">
        <f>IF('Crisis Indicator Data'!#REF!="No Data",1,IF(#REF!&lt;&gt;"",1,0))</f>
        <v>#REF!</v>
      </c>
      <c r="O74" s="25" t="e">
        <f>IF('Crisis Indicator Data'!#REF!="No Data",1,IF(#REF!&lt;&gt;"",1,0))</f>
        <v>#REF!</v>
      </c>
      <c r="P74" s="25" t="e">
        <f>IF('Crisis Indicator Data'!#REF!="No Data",1,IF(#REF!&lt;&gt;"",1,0))</f>
        <v>#REF!</v>
      </c>
      <c r="Q74" s="25" t="e">
        <f>IF('Crisis Indicator Data'!#REF!="No Data",1,IF(#REF!&lt;&gt;"",1,0))</f>
        <v>#REF!</v>
      </c>
      <c r="R74" s="25" t="e">
        <f>IF('Crisis Indicator Data'!#REF!="No Data",1,IF(#REF!&lt;&gt;"",1,0))</f>
        <v>#REF!</v>
      </c>
      <c r="S74" s="25" t="e">
        <f>IF('Crisis Indicator Data'!#REF!="No Data",1,IF(#REF!&lt;&gt;"",1,0))</f>
        <v>#REF!</v>
      </c>
      <c r="T74" s="25" t="e">
        <f>IF('Crisis Indicator Data'!#REF!="No Data",1,IF(#REF!&lt;&gt;"",1,0))</f>
        <v>#REF!</v>
      </c>
      <c r="U74" s="25" t="e">
        <f>IF('Crisis Indicator Data'!#REF!="No Data",1,IF(#REF!&lt;&gt;"",1,0))</f>
        <v>#REF!</v>
      </c>
      <c r="V74" s="25" t="e">
        <f>IF('Crisis Indicator Data'!#REF!="No Data",1,IF(#REF!&lt;&gt;"",1,0))</f>
        <v>#REF!</v>
      </c>
      <c r="W74" s="25" t="e">
        <f>IF('Crisis Indicator Data'!#REF!="No Data",1,IF(#REF!&lt;&gt;"",1,0))</f>
        <v>#REF!</v>
      </c>
      <c r="X74" s="25" t="e">
        <f>IF('Crisis Indicator Data'!#REF!="No Data",1,IF(#REF!&lt;&gt;"",1,0))</f>
        <v>#REF!</v>
      </c>
      <c r="Y74" s="25" t="e">
        <f>IF('Crisis Indicator Data'!#REF!="No Data",1,IF(#REF!&lt;&gt;"",1,0))</f>
        <v>#REF!</v>
      </c>
      <c r="Z74" s="25" t="e">
        <f>IF('Crisis Indicator Data'!#REF!="No Data",1,IF(#REF!&lt;&gt;"",1,0))</f>
        <v>#REF!</v>
      </c>
      <c r="AA74" s="25" t="e">
        <f>IF('Crisis Indicator Data'!#REF!="No Data",1,IF(#REF!&lt;&gt;"",1,0))</f>
        <v>#REF!</v>
      </c>
      <c r="AB74" s="25" t="e">
        <f>IF('Crisis Indicator Data'!#REF!="No Data",1,IF(#REF!&lt;&gt;"",1,0))</f>
        <v>#REF!</v>
      </c>
      <c r="AC74" s="25" t="e">
        <f>IF('Crisis Indicator Data'!#REF!="No Data",1,IF(#REF!&lt;&gt;"",1,0))</f>
        <v>#REF!</v>
      </c>
      <c r="AD74" s="25" t="e">
        <f>IF('Crisis Indicator Data'!#REF!="No Data",1,IF(#REF!&lt;&gt;"",1,0))</f>
        <v>#REF!</v>
      </c>
      <c r="AE74" s="25" t="e">
        <f>IF('Crisis Indicator Data'!#REF!="No Data",1,IF(#REF!&lt;&gt;"",1,0))</f>
        <v>#REF!</v>
      </c>
      <c r="AF74" s="25" t="e">
        <f>IF('Crisis Indicator Data'!#REF!="No Data",1,IF(#REF!&lt;&gt;"",1,0))</f>
        <v>#REF!</v>
      </c>
      <c r="AG74" s="25" t="e">
        <f>IF('Crisis Indicator Data'!#REF!="No Data",1,IF(#REF!&lt;&gt;"",1,0))</f>
        <v>#REF!</v>
      </c>
      <c r="AH74" s="25" t="e">
        <f>IF('Crisis Indicator Data'!#REF!="No Data",1,IF(#REF!&lt;&gt;"",1,0))</f>
        <v>#REF!</v>
      </c>
      <c r="AI74" s="25" t="e">
        <f>IF('Crisis Indicator Data'!#REF!="No Data",1,IF(#REF!&lt;&gt;"",1,0))</f>
        <v>#REF!</v>
      </c>
      <c r="AJ74" s="25" t="e">
        <f>IF('Crisis Indicator Data'!#REF!="No Data",1,IF(#REF!&lt;&gt;"",1,0))</f>
        <v>#REF!</v>
      </c>
      <c r="AK74" s="25" t="e">
        <f>IF('Crisis Indicator Data'!#REF!="No Data",1,IF(#REF!&lt;&gt;"",1,0))</f>
        <v>#REF!</v>
      </c>
      <c r="AL74" s="25" t="e">
        <f>IF('Crisis Indicator Data'!#REF!="No Data",1,IF(#REF!&lt;&gt;"",1,0))</f>
        <v>#REF!</v>
      </c>
      <c r="AM74" s="25" t="e">
        <f>IF('Crisis Indicator Data'!#REF!="No Data",1,IF(#REF!&lt;&gt;"",1,0))</f>
        <v>#REF!</v>
      </c>
      <c r="AN74" s="25" t="e">
        <f>IF('Crisis Indicator Data'!#REF!="No Data",1,IF(#REF!&lt;&gt;"",1,0))</f>
        <v>#REF!</v>
      </c>
      <c r="AO74" s="25" t="e">
        <f>IF('Crisis Indicator Data'!#REF!="No Data",1,IF(#REF!&lt;&gt;"",1,0))</f>
        <v>#REF!</v>
      </c>
      <c r="AP74" s="25" t="e">
        <f>IF('Crisis Indicator Data'!#REF!="No Data",1,IF(#REF!&lt;&gt;"",1,0))</f>
        <v>#REF!</v>
      </c>
      <c r="AQ74" s="25" t="e">
        <f>IF('Crisis Indicator Data'!#REF!="No Data",1,IF(#REF!&lt;&gt;"",1,0))</f>
        <v>#REF!</v>
      </c>
      <c r="AR74" s="25" t="e">
        <f>IF('Crisis Indicator Data'!#REF!="No Data",1,IF(#REF!&lt;&gt;"",1,0))</f>
        <v>#REF!</v>
      </c>
      <c r="AS74" s="25" t="e">
        <f>IF('Crisis Indicator Data'!#REF!="No Data",1,IF(#REF!&lt;&gt;"",1,0))</f>
        <v>#REF!</v>
      </c>
      <c r="AT74" s="25" t="e">
        <f>IF('Crisis Indicator Data'!#REF!="No Data",1,IF(#REF!&lt;&gt;"",1,0))</f>
        <v>#REF!</v>
      </c>
      <c r="AU74" s="25" t="e">
        <f>IF('Crisis Indicator Data'!#REF!="No Data",1,IF(#REF!&lt;&gt;"",1,0))</f>
        <v>#REF!</v>
      </c>
      <c r="AV74" s="25" t="e">
        <f>IF('Crisis Indicator Data'!#REF!="No Data",1,IF(#REF!&lt;&gt;"",1,0))</f>
        <v>#REF!</v>
      </c>
      <c r="AW74" s="25" t="e">
        <f>IF('Crisis Indicator Data'!#REF!="No Data",1,IF(#REF!&lt;&gt;"",1,0))</f>
        <v>#REF!</v>
      </c>
      <c r="AX74" s="25" t="e">
        <f>IF('Crisis Indicator Data'!#REF!="No Data",1,IF(#REF!&lt;&gt;"",1,0))</f>
        <v>#REF!</v>
      </c>
      <c r="AY74" s="25" t="e">
        <f>IF('Crisis Indicator Data'!#REF!="No Data",1,IF(#REF!&lt;&gt;"",1,0))</f>
        <v>#REF!</v>
      </c>
      <c r="AZ74" s="25" t="e">
        <f>IF('Crisis Indicator Data'!#REF!="No Data",1,IF(#REF!&lt;&gt;"",1,0))</f>
        <v>#REF!</v>
      </c>
      <c r="BA74" t="e">
        <f t="shared" si="4"/>
        <v>#REF!</v>
      </c>
      <c r="BB74" s="27" t="e">
        <f t="shared" si="5"/>
        <v>#REF!</v>
      </c>
    </row>
    <row r="75" spans="1:54" x14ac:dyDescent="0.35">
      <c r="A75" t="s">
        <v>10265</v>
      </c>
      <c r="B75" s="25" t="e">
        <f>IF('Crisis Indicator Data'!#REF!="No Data",1,IF(#REF!&lt;&gt;"",1,0))</f>
        <v>#REF!</v>
      </c>
      <c r="C75" s="25" t="e">
        <f>IF('Crisis Indicator Data'!#REF!="No Data",1,IF(#REF!&lt;&gt;"",1,0))</f>
        <v>#REF!</v>
      </c>
      <c r="D75" s="25" t="e">
        <f>IF('Crisis Indicator Data'!#REF!="No Data",1,IF(#REF!&lt;&gt;"",1,0))</f>
        <v>#REF!</v>
      </c>
      <c r="E75" s="25" t="e">
        <f>IF('Crisis Indicator Data'!#REF!="No Data",1,IF(#REF!&lt;&gt;"",1,0))</f>
        <v>#REF!</v>
      </c>
      <c r="F75" s="25" t="e">
        <f>IF('Crisis Indicator Data'!#REF!="No Data",1,IF(#REF!&lt;&gt;"",1,0))</f>
        <v>#REF!</v>
      </c>
      <c r="G75" s="25" t="e">
        <f>IF('Crisis Indicator Data'!#REF!="No Data",1,IF(#REF!&lt;&gt;"",1,0))</f>
        <v>#REF!</v>
      </c>
      <c r="H75" s="25" t="e">
        <f>IF('Crisis Indicator Data'!#REF!="No Data",1,IF(#REF!&lt;&gt;"",1,0))</f>
        <v>#REF!</v>
      </c>
      <c r="I75" s="25" t="e">
        <f>IF('Crisis Indicator Data'!#REF!="No Data",1,IF(#REF!&lt;&gt;"",1,0))</f>
        <v>#REF!</v>
      </c>
      <c r="J75" s="25" t="e">
        <f>IF('Crisis Indicator Data'!#REF!="No Data",1,IF(#REF!&lt;&gt;"",1,0))</f>
        <v>#REF!</v>
      </c>
      <c r="K75" s="25" t="e">
        <f>IF('Crisis Indicator Data'!#REF!="No Data",1,IF(#REF!&lt;&gt;"",1,0))</f>
        <v>#REF!</v>
      </c>
      <c r="L75" s="25" t="e">
        <f>IF('Crisis Indicator Data'!#REF!="No Data",1,IF(#REF!&lt;&gt;"",1,0))</f>
        <v>#REF!</v>
      </c>
      <c r="M75" s="25" t="e">
        <f>IF('Crisis Indicator Data'!#REF!="No Data",1,IF(#REF!&lt;&gt;"",1,0))</f>
        <v>#REF!</v>
      </c>
      <c r="N75" s="25" t="e">
        <f>IF('Crisis Indicator Data'!#REF!="No Data",1,IF(#REF!&lt;&gt;"",1,0))</f>
        <v>#REF!</v>
      </c>
      <c r="O75" s="25" t="e">
        <f>IF('Crisis Indicator Data'!#REF!="No Data",1,IF(#REF!&lt;&gt;"",1,0))</f>
        <v>#REF!</v>
      </c>
      <c r="P75" s="25" t="e">
        <f>IF('Crisis Indicator Data'!#REF!="No Data",1,IF(#REF!&lt;&gt;"",1,0))</f>
        <v>#REF!</v>
      </c>
      <c r="Q75" s="25" t="e">
        <f>IF('Crisis Indicator Data'!#REF!="No Data",1,IF(#REF!&lt;&gt;"",1,0))</f>
        <v>#REF!</v>
      </c>
      <c r="R75" s="25" t="e">
        <f>IF('Crisis Indicator Data'!#REF!="No Data",1,IF(#REF!&lt;&gt;"",1,0))</f>
        <v>#REF!</v>
      </c>
      <c r="S75" s="25" t="e">
        <f>IF('Crisis Indicator Data'!#REF!="No Data",1,IF(#REF!&lt;&gt;"",1,0))</f>
        <v>#REF!</v>
      </c>
      <c r="T75" s="25" t="e">
        <f>IF('Crisis Indicator Data'!#REF!="No Data",1,IF(#REF!&lt;&gt;"",1,0))</f>
        <v>#REF!</v>
      </c>
      <c r="U75" s="25" t="e">
        <f>IF('Crisis Indicator Data'!#REF!="No Data",1,IF(#REF!&lt;&gt;"",1,0))</f>
        <v>#REF!</v>
      </c>
      <c r="V75" s="25" t="e">
        <f>IF('Crisis Indicator Data'!#REF!="No Data",1,IF(#REF!&lt;&gt;"",1,0))</f>
        <v>#REF!</v>
      </c>
      <c r="W75" s="25" t="e">
        <f>IF('Crisis Indicator Data'!#REF!="No Data",1,IF(#REF!&lt;&gt;"",1,0))</f>
        <v>#REF!</v>
      </c>
      <c r="X75" s="25" t="e">
        <f>IF('Crisis Indicator Data'!#REF!="No Data",1,IF(#REF!&lt;&gt;"",1,0))</f>
        <v>#REF!</v>
      </c>
      <c r="Y75" s="25" t="e">
        <f>IF('Crisis Indicator Data'!#REF!="No Data",1,IF(#REF!&lt;&gt;"",1,0))</f>
        <v>#REF!</v>
      </c>
      <c r="Z75" s="25" t="e">
        <f>IF('Crisis Indicator Data'!#REF!="No Data",1,IF(#REF!&lt;&gt;"",1,0))</f>
        <v>#REF!</v>
      </c>
      <c r="AA75" s="25" t="e">
        <f>IF('Crisis Indicator Data'!#REF!="No Data",1,IF(#REF!&lt;&gt;"",1,0))</f>
        <v>#REF!</v>
      </c>
      <c r="AB75" s="25" t="e">
        <f>IF('Crisis Indicator Data'!#REF!="No Data",1,IF(#REF!&lt;&gt;"",1,0))</f>
        <v>#REF!</v>
      </c>
      <c r="AC75" s="25" t="e">
        <f>IF('Crisis Indicator Data'!#REF!="No Data",1,IF(#REF!&lt;&gt;"",1,0))</f>
        <v>#REF!</v>
      </c>
      <c r="AD75" s="25" t="e">
        <f>IF('Crisis Indicator Data'!#REF!="No Data",1,IF(#REF!&lt;&gt;"",1,0))</f>
        <v>#REF!</v>
      </c>
      <c r="AE75" s="25" t="e">
        <f>IF('Crisis Indicator Data'!#REF!="No Data",1,IF(#REF!&lt;&gt;"",1,0))</f>
        <v>#REF!</v>
      </c>
      <c r="AF75" s="25" t="e">
        <f>IF('Crisis Indicator Data'!#REF!="No Data",1,IF(#REF!&lt;&gt;"",1,0))</f>
        <v>#REF!</v>
      </c>
      <c r="AG75" s="25" t="e">
        <f>IF('Crisis Indicator Data'!#REF!="No Data",1,IF(#REF!&lt;&gt;"",1,0))</f>
        <v>#REF!</v>
      </c>
      <c r="AH75" s="25" t="e">
        <f>IF('Crisis Indicator Data'!#REF!="No Data",1,IF(#REF!&lt;&gt;"",1,0))</f>
        <v>#REF!</v>
      </c>
      <c r="AI75" s="25" t="e">
        <f>IF('Crisis Indicator Data'!#REF!="No Data",1,IF(#REF!&lt;&gt;"",1,0))</f>
        <v>#REF!</v>
      </c>
      <c r="AJ75" s="25" t="e">
        <f>IF('Crisis Indicator Data'!#REF!="No Data",1,IF(#REF!&lt;&gt;"",1,0))</f>
        <v>#REF!</v>
      </c>
      <c r="AK75" s="25" t="e">
        <f>IF('Crisis Indicator Data'!#REF!="No Data",1,IF(#REF!&lt;&gt;"",1,0))</f>
        <v>#REF!</v>
      </c>
      <c r="AL75" s="25" t="e">
        <f>IF('Crisis Indicator Data'!#REF!="No Data",1,IF(#REF!&lt;&gt;"",1,0))</f>
        <v>#REF!</v>
      </c>
      <c r="AM75" s="25" t="e">
        <f>IF('Crisis Indicator Data'!#REF!="No Data",1,IF(#REF!&lt;&gt;"",1,0))</f>
        <v>#REF!</v>
      </c>
      <c r="AN75" s="25" t="e">
        <f>IF('Crisis Indicator Data'!#REF!="No Data",1,IF(#REF!&lt;&gt;"",1,0))</f>
        <v>#REF!</v>
      </c>
      <c r="AO75" s="25" t="e">
        <f>IF('Crisis Indicator Data'!#REF!="No Data",1,IF(#REF!&lt;&gt;"",1,0))</f>
        <v>#REF!</v>
      </c>
      <c r="AP75" s="25" t="e">
        <f>IF('Crisis Indicator Data'!#REF!="No Data",1,IF(#REF!&lt;&gt;"",1,0))</f>
        <v>#REF!</v>
      </c>
      <c r="AQ75" s="25" t="e">
        <f>IF('Crisis Indicator Data'!#REF!="No Data",1,IF(#REF!&lt;&gt;"",1,0))</f>
        <v>#REF!</v>
      </c>
      <c r="AR75" s="25" t="e">
        <f>IF('Crisis Indicator Data'!#REF!="No Data",1,IF(#REF!&lt;&gt;"",1,0))</f>
        <v>#REF!</v>
      </c>
      <c r="AS75" s="25" t="e">
        <f>IF('Crisis Indicator Data'!#REF!="No Data",1,IF(#REF!&lt;&gt;"",1,0))</f>
        <v>#REF!</v>
      </c>
      <c r="AT75" s="25" t="e">
        <f>IF('Crisis Indicator Data'!#REF!="No Data",1,IF(#REF!&lt;&gt;"",1,0))</f>
        <v>#REF!</v>
      </c>
      <c r="AU75" s="25" t="e">
        <f>IF('Crisis Indicator Data'!#REF!="No Data",1,IF(#REF!&lt;&gt;"",1,0))</f>
        <v>#REF!</v>
      </c>
      <c r="AV75" s="25" t="e">
        <f>IF('Crisis Indicator Data'!#REF!="No Data",1,IF(#REF!&lt;&gt;"",1,0))</f>
        <v>#REF!</v>
      </c>
      <c r="AW75" s="25" t="e">
        <f>IF('Crisis Indicator Data'!#REF!="No Data",1,IF(#REF!&lt;&gt;"",1,0))</f>
        <v>#REF!</v>
      </c>
      <c r="AX75" s="25" t="e">
        <f>IF('Crisis Indicator Data'!#REF!="No Data",1,IF(#REF!&lt;&gt;"",1,0))</f>
        <v>#REF!</v>
      </c>
      <c r="AY75" s="25" t="e">
        <f>IF('Crisis Indicator Data'!#REF!="No Data",1,IF(#REF!&lt;&gt;"",1,0))</f>
        <v>#REF!</v>
      </c>
      <c r="AZ75" s="25" t="e">
        <f>IF('Crisis Indicator Data'!#REF!="No Data",1,IF(#REF!&lt;&gt;"",1,0))</f>
        <v>#REF!</v>
      </c>
      <c r="BA75" t="e">
        <f t="shared" si="4"/>
        <v>#REF!</v>
      </c>
      <c r="BB75" s="27" t="e">
        <f t="shared" si="5"/>
        <v>#REF!</v>
      </c>
    </row>
    <row r="76" spans="1:54" x14ac:dyDescent="0.35">
      <c r="A76" t="s">
        <v>10259</v>
      </c>
      <c r="B76" s="25" t="e">
        <f>IF('Crisis Indicator Data'!#REF!="No Data",1,IF(#REF!&lt;&gt;"",1,0))</f>
        <v>#REF!</v>
      </c>
      <c r="C76" s="25" t="e">
        <f>IF('Crisis Indicator Data'!#REF!="No Data",1,IF(#REF!&lt;&gt;"",1,0))</f>
        <v>#REF!</v>
      </c>
      <c r="D76" s="25" t="e">
        <f>IF('Crisis Indicator Data'!#REF!="No Data",1,IF(#REF!&lt;&gt;"",1,0))</f>
        <v>#REF!</v>
      </c>
      <c r="E76" s="25" t="e">
        <f>IF('Crisis Indicator Data'!#REF!="No Data",1,IF(#REF!&lt;&gt;"",1,0))</f>
        <v>#REF!</v>
      </c>
      <c r="F76" s="25" t="e">
        <f>IF('Crisis Indicator Data'!#REF!="No Data",1,IF(#REF!&lt;&gt;"",1,0))</f>
        <v>#REF!</v>
      </c>
      <c r="G76" s="25" t="e">
        <f>IF('Crisis Indicator Data'!#REF!="No Data",1,IF(#REF!&lt;&gt;"",1,0))</f>
        <v>#REF!</v>
      </c>
      <c r="H76" s="25" t="e">
        <f>IF('Crisis Indicator Data'!#REF!="No Data",1,IF(#REF!&lt;&gt;"",1,0))</f>
        <v>#REF!</v>
      </c>
      <c r="I76" s="25" t="e">
        <f>IF('Crisis Indicator Data'!#REF!="No Data",1,IF(#REF!&lt;&gt;"",1,0))</f>
        <v>#REF!</v>
      </c>
      <c r="J76" s="25" t="e">
        <f>IF('Crisis Indicator Data'!#REF!="No Data",1,IF(#REF!&lt;&gt;"",1,0))</f>
        <v>#REF!</v>
      </c>
      <c r="K76" s="25" t="e">
        <f>IF('Crisis Indicator Data'!#REF!="No Data",1,IF(#REF!&lt;&gt;"",1,0))</f>
        <v>#REF!</v>
      </c>
      <c r="L76" s="25" t="e">
        <f>IF('Crisis Indicator Data'!#REF!="No Data",1,IF(#REF!&lt;&gt;"",1,0))</f>
        <v>#REF!</v>
      </c>
      <c r="M76" s="25" t="e">
        <f>IF('Crisis Indicator Data'!#REF!="No Data",1,IF(#REF!&lt;&gt;"",1,0))</f>
        <v>#REF!</v>
      </c>
      <c r="N76" s="25" t="e">
        <f>IF('Crisis Indicator Data'!#REF!="No Data",1,IF(#REF!&lt;&gt;"",1,0))</f>
        <v>#REF!</v>
      </c>
      <c r="O76" s="25" t="e">
        <f>IF('Crisis Indicator Data'!#REF!="No Data",1,IF(#REF!&lt;&gt;"",1,0))</f>
        <v>#REF!</v>
      </c>
      <c r="P76" s="25" t="e">
        <f>IF('Crisis Indicator Data'!#REF!="No Data",1,IF(#REF!&lt;&gt;"",1,0))</f>
        <v>#REF!</v>
      </c>
      <c r="Q76" s="25" t="e">
        <f>IF('Crisis Indicator Data'!#REF!="No Data",1,IF(#REF!&lt;&gt;"",1,0))</f>
        <v>#REF!</v>
      </c>
      <c r="R76" s="25" t="e">
        <f>IF('Crisis Indicator Data'!#REF!="No Data",1,IF(#REF!&lt;&gt;"",1,0))</f>
        <v>#REF!</v>
      </c>
      <c r="S76" s="25" t="e">
        <f>IF('Crisis Indicator Data'!#REF!="No Data",1,IF(#REF!&lt;&gt;"",1,0))</f>
        <v>#REF!</v>
      </c>
      <c r="T76" s="25" t="e">
        <f>IF('Crisis Indicator Data'!#REF!="No Data",1,IF(#REF!&lt;&gt;"",1,0))</f>
        <v>#REF!</v>
      </c>
      <c r="U76" s="25" t="e">
        <f>IF('Crisis Indicator Data'!#REF!="No Data",1,IF(#REF!&lt;&gt;"",1,0))</f>
        <v>#REF!</v>
      </c>
      <c r="V76" s="25" t="e">
        <f>IF('Crisis Indicator Data'!#REF!="No Data",1,IF(#REF!&lt;&gt;"",1,0))</f>
        <v>#REF!</v>
      </c>
      <c r="W76" s="25" t="e">
        <f>IF('Crisis Indicator Data'!#REF!="No Data",1,IF(#REF!&lt;&gt;"",1,0))</f>
        <v>#REF!</v>
      </c>
      <c r="X76" s="25" t="e">
        <f>IF('Crisis Indicator Data'!#REF!="No Data",1,IF(#REF!&lt;&gt;"",1,0))</f>
        <v>#REF!</v>
      </c>
      <c r="Y76" s="25" t="e">
        <f>IF('Crisis Indicator Data'!#REF!="No Data",1,IF(#REF!&lt;&gt;"",1,0))</f>
        <v>#REF!</v>
      </c>
      <c r="Z76" s="25" t="e">
        <f>IF('Crisis Indicator Data'!#REF!="No Data",1,IF(#REF!&lt;&gt;"",1,0))</f>
        <v>#REF!</v>
      </c>
      <c r="AA76" s="25" t="e">
        <f>IF('Crisis Indicator Data'!#REF!="No Data",1,IF(#REF!&lt;&gt;"",1,0))</f>
        <v>#REF!</v>
      </c>
      <c r="AB76" s="25" t="e">
        <f>IF('Crisis Indicator Data'!#REF!="No Data",1,IF(#REF!&lt;&gt;"",1,0))</f>
        <v>#REF!</v>
      </c>
      <c r="AC76" s="25" t="e">
        <f>IF('Crisis Indicator Data'!#REF!="No Data",1,IF(#REF!&lt;&gt;"",1,0))</f>
        <v>#REF!</v>
      </c>
      <c r="AD76" s="25" t="e">
        <f>IF('Crisis Indicator Data'!#REF!="No Data",1,IF(#REF!&lt;&gt;"",1,0))</f>
        <v>#REF!</v>
      </c>
      <c r="AE76" s="25" t="e">
        <f>IF('Crisis Indicator Data'!#REF!="No Data",1,IF(#REF!&lt;&gt;"",1,0))</f>
        <v>#REF!</v>
      </c>
      <c r="AF76" s="25" t="e">
        <f>IF('Crisis Indicator Data'!#REF!="No Data",1,IF(#REF!&lt;&gt;"",1,0))</f>
        <v>#REF!</v>
      </c>
      <c r="AG76" s="25" t="e">
        <f>IF('Crisis Indicator Data'!#REF!="No Data",1,IF(#REF!&lt;&gt;"",1,0))</f>
        <v>#REF!</v>
      </c>
      <c r="AH76" s="25" t="e">
        <f>IF('Crisis Indicator Data'!#REF!="No Data",1,IF(#REF!&lt;&gt;"",1,0))</f>
        <v>#REF!</v>
      </c>
      <c r="AI76" s="25" t="e">
        <f>IF('Crisis Indicator Data'!#REF!="No Data",1,IF(#REF!&lt;&gt;"",1,0))</f>
        <v>#REF!</v>
      </c>
      <c r="AJ76" s="25" t="e">
        <f>IF('Crisis Indicator Data'!#REF!="No Data",1,IF(#REF!&lt;&gt;"",1,0))</f>
        <v>#REF!</v>
      </c>
      <c r="AK76" s="25" t="e">
        <f>IF('Crisis Indicator Data'!#REF!="No Data",1,IF(#REF!&lt;&gt;"",1,0))</f>
        <v>#REF!</v>
      </c>
      <c r="AL76" s="25" t="e">
        <f>IF('Crisis Indicator Data'!#REF!="No Data",1,IF(#REF!&lt;&gt;"",1,0))</f>
        <v>#REF!</v>
      </c>
      <c r="AM76" s="25" t="e">
        <f>IF('Crisis Indicator Data'!#REF!="No Data",1,IF(#REF!&lt;&gt;"",1,0))</f>
        <v>#REF!</v>
      </c>
      <c r="AN76" s="25" t="e">
        <f>IF('Crisis Indicator Data'!#REF!="No Data",1,IF(#REF!&lt;&gt;"",1,0))</f>
        <v>#REF!</v>
      </c>
      <c r="AO76" s="25" t="e">
        <f>IF('Crisis Indicator Data'!#REF!="No Data",1,IF(#REF!&lt;&gt;"",1,0))</f>
        <v>#REF!</v>
      </c>
      <c r="AP76" s="25" t="e">
        <f>IF('Crisis Indicator Data'!#REF!="No Data",1,IF(#REF!&lt;&gt;"",1,0))</f>
        <v>#REF!</v>
      </c>
      <c r="AQ76" s="25" t="e">
        <f>IF('Crisis Indicator Data'!#REF!="No Data",1,IF(#REF!&lt;&gt;"",1,0))</f>
        <v>#REF!</v>
      </c>
      <c r="AR76" s="25" t="e">
        <f>IF('Crisis Indicator Data'!#REF!="No Data",1,IF(#REF!&lt;&gt;"",1,0))</f>
        <v>#REF!</v>
      </c>
      <c r="AS76" s="25" t="e">
        <f>IF('Crisis Indicator Data'!#REF!="No Data",1,IF(#REF!&lt;&gt;"",1,0))</f>
        <v>#REF!</v>
      </c>
      <c r="AT76" s="25" t="e">
        <f>IF('Crisis Indicator Data'!#REF!="No Data",1,IF(#REF!&lt;&gt;"",1,0))</f>
        <v>#REF!</v>
      </c>
      <c r="AU76" s="25" t="e">
        <f>IF('Crisis Indicator Data'!#REF!="No Data",1,IF(#REF!&lt;&gt;"",1,0))</f>
        <v>#REF!</v>
      </c>
      <c r="AV76" s="25" t="e">
        <f>IF('Crisis Indicator Data'!#REF!="No Data",1,IF(#REF!&lt;&gt;"",1,0))</f>
        <v>#REF!</v>
      </c>
      <c r="AW76" s="25" t="e">
        <f>IF('Crisis Indicator Data'!#REF!="No Data",1,IF(#REF!&lt;&gt;"",1,0))</f>
        <v>#REF!</v>
      </c>
      <c r="AX76" s="25" t="e">
        <f>IF('Crisis Indicator Data'!#REF!="No Data",1,IF(#REF!&lt;&gt;"",1,0))</f>
        <v>#REF!</v>
      </c>
      <c r="AY76" s="25" t="e">
        <f>IF('Crisis Indicator Data'!#REF!="No Data",1,IF(#REF!&lt;&gt;"",1,0))</f>
        <v>#REF!</v>
      </c>
      <c r="AZ76" s="25" t="e">
        <f>IF('Crisis Indicator Data'!#REF!="No Data",1,IF(#REF!&lt;&gt;"",1,0))</f>
        <v>#REF!</v>
      </c>
      <c r="BA76" t="e">
        <f t="shared" si="4"/>
        <v>#REF!</v>
      </c>
      <c r="BB76" s="27" t="e">
        <f t="shared" si="5"/>
        <v>#REF!</v>
      </c>
    </row>
    <row r="77" spans="1:54" x14ac:dyDescent="0.35">
      <c r="A77" t="s">
        <v>10257</v>
      </c>
      <c r="B77" s="25" t="e">
        <f>IF('Crisis Indicator Data'!#REF!="No Data",1,IF(#REF!&lt;&gt;"",1,0))</f>
        <v>#REF!</v>
      </c>
      <c r="C77" s="25" t="e">
        <f>IF('Crisis Indicator Data'!#REF!="No Data",1,IF(#REF!&lt;&gt;"",1,0))</f>
        <v>#REF!</v>
      </c>
      <c r="D77" s="25" t="e">
        <f>IF('Crisis Indicator Data'!#REF!="No Data",1,IF(#REF!&lt;&gt;"",1,0))</f>
        <v>#REF!</v>
      </c>
      <c r="E77" s="25" t="e">
        <f>IF('Crisis Indicator Data'!#REF!="No Data",1,IF(#REF!&lt;&gt;"",1,0))</f>
        <v>#REF!</v>
      </c>
      <c r="F77" s="25" t="e">
        <f>IF('Crisis Indicator Data'!#REF!="No Data",1,IF(#REF!&lt;&gt;"",1,0))</f>
        <v>#REF!</v>
      </c>
      <c r="G77" s="25" t="e">
        <f>IF('Crisis Indicator Data'!#REF!="No Data",1,IF(#REF!&lt;&gt;"",1,0))</f>
        <v>#REF!</v>
      </c>
      <c r="H77" s="25" t="e">
        <f>IF('Crisis Indicator Data'!#REF!="No Data",1,IF(#REF!&lt;&gt;"",1,0))</f>
        <v>#REF!</v>
      </c>
      <c r="I77" s="25" t="e">
        <f>IF('Crisis Indicator Data'!#REF!="No Data",1,IF(#REF!&lt;&gt;"",1,0))</f>
        <v>#REF!</v>
      </c>
      <c r="J77" s="25" t="e">
        <f>IF('Crisis Indicator Data'!#REF!="No Data",1,IF(#REF!&lt;&gt;"",1,0))</f>
        <v>#REF!</v>
      </c>
      <c r="K77" s="25" t="e">
        <f>IF('Crisis Indicator Data'!#REF!="No Data",1,IF(#REF!&lt;&gt;"",1,0))</f>
        <v>#REF!</v>
      </c>
      <c r="L77" s="25" t="e">
        <f>IF('Crisis Indicator Data'!#REF!="No Data",1,IF(#REF!&lt;&gt;"",1,0))</f>
        <v>#REF!</v>
      </c>
      <c r="M77" s="25" t="e">
        <f>IF('Crisis Indicator Data'!#REF!="No Data",1,IF(#REF!&lt;&gt;"",1,0))</f>
        <v>#REF!</v>
      </c>
      <c r="N77" s="25" t="e">
        <f>IF('Crisis Indicator Data'!#REF!="No Data",1,IF(#REF!&lt;&gt;"",1,0))</f>
        <v>#REF!</v>
      </c>
      <c r="O77" s="25" t="e">
        <f>IF('Crisis Indicator Data'!#REF!="No Data",1,IF(#REF!&lt;&gt;"",1,0))</f>
        <v>#REF!</v>
      </c>
      <c r="P77" s="25" t="e">
        <f>IF('Crisis Indicator Data'!#REF!="No Data",1,IF(#REF!&lt;&gt;"",1,0))</f>
        <v>#REF!</v>
      </c>
      <c r="Q77" s="25" t="e">
        <f>IF('Crisis Indicator Data'!#REF!="No Data",1,IF(#REF!&lt;&gt;"",1,0))</f>
        <v>#REF!</v>
      </c>
      <c r="R77" s="25" t="e">
        <f>IF('Crisis Indicator Data'!#REF!="No Data",1,IF(#REF!&lt;&gt;"",1,0))</f>
        <v>#REF!</v>
      </c>
      <c r="S77" s="25" t="e">
        <f>IF('Crisis Indicator Data'!#REF!="No Data",1,IF(#REF!&lt;&gt;"",1,0))</f>
        <v>#REF!</v>
      </c>
      <c r="T77" s="25" t="e">
        <f>IF('Crisis Indicator Data'!#REF!="No Data",1,IF(#REF!&lt;&gt;"",1,0))</f>
        <v>#REF!</v>
      </c>
      <c r="U77" s="25" t="e">
        <f>IF('Crisis Indicator Data'!#REF!="No Data",1,IF(#REF!&lt;&gt;"",1,0))</f>
        <v>#REF!</v>
      </c>
      <c r="V77" s="25" t="e">
        <f>IF('Crisis Indicator Data'!#REF!="No Data",1,IF(#REF!&lt;&gt;"",1,0))</f>
        <v>#REF!</v>
      </c>
      <c r="W77" s="25" t="e">
        <f>IF('Crisis Indicator Data'!#REF!="No Data",1,IF(#REF!&lt;&gt;"",1,0))</f>
        <v>#REF!</v>
      </c>
      <c r="X77" s="25" t="e">
        <f>IF('Crisis Indicator Data'!#REF!="No Data",1,IF(#REF!&lt;&gt;"",1,0))</f>
        <v>#REF!</v>
      </c>
      <c r="Y77" s="25" t="e">
        <f>IF('Crisis Indicator Data'!#REF!="No Data",1,IF(#REF!&lt;&gt;"",1,0))</f>
        <v>#REF!</v>
      </c>
      <c r="Z77" s="25" t="e">
        <f>IF('Crisis Indicator Data'!#REF!="No Data",1,IF(#REF!&lt;&gt;"",1,0))</f>
        <v>#REF!</v>
      </c>
      <c r="AA77" s="25" t="e">
        <f>IF('Crisis Indicator Data'!#REF!="No Data",1,IF(#REF!&lt;&gt;"",1,0))</f>
        <v>#REF!</v>
      </c>
      <c r="AB77" s="25" t="e">
        <f>IF('Crisis Indicator Data'!#REF!="No Data",1,IF(#REF!&lt;&gt;"",1,0))</f>
        <v>#REF!</v>
      </c>
      <c r="AC77" s="25" t="e">
        <f>IF('Crisis Indicator Data'!#REF!="No Data",1,IF(#REF!&lt;&gt;"",1,0))</f>
        <v>#REF!</v>
      </c>
      <c r="AD77" s="25" t="e">
        <f>IF('Crisis Indicator Data'!#REF!="No Data",1,IF(#REF!&lt;&gt;"",1,0))</f>
        <v>#REF!</v>
      </c>
      <c r="AE77" s="25" t="e">
        <f>IF('Crisis Indicator Data'!#REF!="No Data",1,IF(#REF!&lt;&gt;"",1,0))</f>
        <v>#REF!</v>
      </c>
      <c r="AF77" s="25" t="e">
        <f>IF('Crisis Indicator Data'!#REF!="No Data",1,IF(#REF!&lt;&gt;"",1,0))</f>
        <v>#REF!</v>
      </c>
      <c r="AG77" s="25" t="e">
        <f>IF('Crisis Indicator Data'!#REF!="No Data",1,IF(#REF!&lt;&gt;"",1,0))</f>
        <v>#REF!</v>
      </c>
      <c r="AH77" s="25" t="e">
        <f>IF('Crisis Indicator Data'!#REF!="No Data",1,IF(#REF!&lt;&gt;"",1,0))</f>
        <v>#REF!</v>
      </c>
      <c r="AI77" s="25" t="e">
        <f>IF('Crisis Indicator Data'!#REF!="No Data",1,IF(#REF!&lt;&gt;"",1,0))</f>
        <v>#REF!</v>
      </c>
      <c r="AJ77" s="25" t="e">
        <f>IF('Crisis Indicator Data'!#REF!="No Data",1,IF(#REF!&lt;&gt;"",1,0))</f>
        <v>#REF!</v>
      </c>
      <c r="AK77" s="25" t="e">
        <f>IF('Crisis Indicator Data'!#REF!="No Data",1,IF(#REF!&lt;&gt;"",1,0))</f>
        <v>#REF!</v>
      </c>
      <c r="AL77" s="25" t="e">
        <f>IF('Crisis Indicator Data'!#REF!="No Data",1,IF(#REF!&lt;&gt;"",1,0))</f>
        <v>#REF!</v>
      </c>
      <c r="AM77" s="25" t="e">
        <f>IF('Crisis Indicator Data'!#REF!="No Data",1,IF(#REF!&lt;&gt;"",1,0))</f>
        <v>#REF!</v>
      </c>
      <c r="AN77" s="25" t="e">
        <f>IF('Crisis Indicator Data'!#REF!="No Data",1,IF(#REF!&lt;&gt;"",1,0))</f>
        <v>#REF!</v>
      </c>
      <c r="AO77" s="25" t="e">
        <f>IF('Crisis Indicator Data'!#REF!="No Data",1,IF(#REF!&lt;&gt;"",1,0))</f>
        <v>#REF!</v>
      </c>
      <c r="AP77" s="25" t="e">
        <f>IF('Crisis Indicator Data'!#REF!="No Data",1,IF(#REF!&lt;&gt;"",1,0))</f>
        <v>#REF!</v>
      </c>
      <c r="AQ77" s="25" t="e">
        <f>IF('Crisis Indicator Data'!#REF!="No Data",1,IF(#REF!&lt;&gt;"",1,0))</f>
        <v>#REF!</v>
      </c>
      <c r="AR77" s="25" t="e">
        <f>IF('Crisis Indicator Data'!#REF!="No Data",1,IF(#REF!&lt;&gt;"",1,0))</f>
        <v>#REF!</v>
      </c>
      <c r="AS77" s="25" t="e">
        <f>IF('Crisis Indicator Data'!#REF!="No Data",1,IF(#REF!&lt;&gt;"",1,0))</f>
        <v>#REF!</v>
      </c>
      <c r="AT77" s="25" t="e">
        <f>IF('Crisis Indicator Data'!#REF!="No Data",1,IF(#REF!&lt;&gt;"",1,0))</f>
        <v>#REF!</v>
      </c>
      <c r="AU77" s="25" t="e">
        <f>IF('Crisis Indicator Data'!#REF!="No Data",1,IF(#REF!&lt;&gt;"",1,0))</f>
        <v>#REF!</v>
      </c>
      <c r="AV77" s="25" t="e">
        <f>IF('Crisis Indicator Data'!#REF!="No Data",1,IF(#REF!&lt;&gt;"",1,0))</f>
        <v>#REF!</v>
      </c>
      <c r="AW77" s="25" t="e">
        <f>IF('Crisis Indicator Data'!#REF!="No Data",1,IF(#REF!&lt;&gt;"",1,0))</f>
        <v>#REF!</v>
      </c>
      <c r="AX77" s="25" t="e">
        <f>IF('Crisis Indicator Data'!#REF!="No Data",1,IF(#REF!&lt;&gt;"",1,0))</f>
        <v>#REF!</v>
      </c>
      <c r="AY77" s="25" t="e">
        <f>IF('Crisis Indicator Data'!#REF!="No Data",1,IF(#REF!&lt;&gt;"",1,0))</f>
        <v>#REF!</v>
      </c>
      <c r="AZ77" s="25" t="e">
        <f>IF('Crisis Indicator Data'!#REF!="No Data",1,IF(#REF!&lt;&gt;"",1,0))</f>
        <v>#REF!</v>
      </c>
      <c r="BA77" t="e">
        <f t="shared" si="4"/>
        <v>#REF!</v>
      </c>
      <c r="BB77" s="27" t="e">
        <f t="shared" si="5"/>
        <v>#REF!</v>
      </c>
    </row>
    <row r="78" spans="1:54" x14ac:dyDescent="0.35">
      <c r="A78" t="s">
        <v>10262</v>
      </c>
      <c r="B78" s="25" t="e">
        <f>IF('Crisis Indicator Data'!#REF!="No Data",1,IF(#REF!&lt;&gt;"",1,0))</f>
        <v>#REF!</v>
      </c>
      <c r="C78" s="25" t="e">
        <f>IF('Crisis Indicator Data'!#REF!="No Data",1,IF(#REF!&lt;&gt;"",1,0))</f>
        <v>#REF!</v>
      </c>
      <c r="D78" s="25" t="e">
        <f>IF('Crisis Indicator Data'!#REF!="No Data",1,IF(#REF!&lt;&gt;"",1,0))</f>
        <v>#REF!</v>
      </c>
      <c r="E78" s="25" t="e">
        <f>IF('Crisis Indicator Data'!#REF!="No Data",1,IF(#REF!&lt;&gt;"",1,0))</f>
        <v>#REF!</v>
      </c>
      <c r="F78" s="25" t="e">
        <f>IF('Crisis Indicator Data'!#REF!="No Data",1,IF(#REF!&lt;&gt;"",1,0))</f>
        <v>#REF!</v>
      </c>
      <c r="G78" s="25" t="e">
        <f>IF('Crisis Indicator Data'!#REF!="No Data",1,IF(#REF!&lt;&gt;"",1,0))</f>
        <v>#REF!</v>
      </c>
      <c r="H78" s="25" t="e">
        <f>IF('Crisis Indicator Data'!#REF!="No Data",1,IF(#REF!&lt;&gt;"",1,0))</f>
        <v>#REF!</v>
      </c>
      <c r="I78" s="25" t="e">
        <f>IF('Crisis Indicator Data'!#REF!="No Data",1,IF(#REF!&lt;&gt;"",1,0))</f>
        <v>#REF!</v>
      </c>
      <c r="J78" s="25" t="e">
        <f>IF('Crisis Indicator Data'!#REF!="No Data",1,IF(#REF!&lt;&gt;"",1,0))</f>
        <v>#REF!</v>
      </c>
      <c r="K78" s="25" t="e">
        <f>IF('Crisis Indicator Data'!#REF!="No Data",1,IF(#REF!&lt;&gt;"",1,0))</f>
        <v>#REF!</v>
      </c>
      <c r="L78" s="25" t="e">
        <f>IF('Crisis Indicator Data'!#REF!="No Data",1,IF(#REF!&lt;&gt;"",1,0))</f>
        <v>#REF!</v>
      </c>
      <c r="M78" s="25" t="e">
        <f>IF('Crisis Indicator Data'!#REF!="No Data",1,IF(#REF!&lt;&gt;"",1,0))</f>
        <v>#REF!</v>
      </c>
      <c r="N78" s="25" t="e">
        <f>IF('Crisis Indicator Data'!#REF!="No Data",1,IF(#REF!&lt;&gt;"",1,0))</f>
        <v>#REF!</v>
      </c>
      <c r="O78" s="25" t="e">
        <f>IF('Crisis Indicator Data'!#REF!="No Data",1,IF(#REF!&lt;&gt;"",1,0))</f>
        <v>#REF!</v>
      </c>
      <c r="P78" s="25" t="e">
        <f>IF('Crisis Indicator Data'!#REF!="No Data",1,IF(#REF!&lt;&gt;"",1,0))</f>
        <v>#REF!</v>
      </c>
      <c r="Q78" s="25" t="e">
        <f>IF('Crisis Indicator Data'!#REF!="No Data",1,IF(#REF!&lt;&gt;"",1,0))</f>
        <v>#REF!</v>
      </c>
      <c r="R78" s="25" t="e">
        <f>IF('Crisis Indicator Data'!#REF!="No Data",1,IF(#REF!&lt;&gt;"",1,0))</f>
        <v>#REF!</v>
      </c>
      <c r="S78" s="25" t="e">
        <f>IF('Crisis Indicator Data'!#REF!="No Data",1,IF(#REF!&lt;&gt;"",1,0))</f>
        <v>#REF!</v>
      </c>
      <c r="T78" s="25" t="e">
        <f>IF('Crisis Indicator Data'!#REF!="No Data",1,IF(#REF!&lt;&gt;"",1,0))</f>
        <v>#REF!</v>
      </c>
      <c r="U78" s="25" t="e">
        <f>IF('Crisis Indicator Data'!#REF!="No Data",1,IF(#REF!&lt;&gt;"",1,0))</f>
        <v>#REF!</v>
      </c>
      <c r="V78" s="25" t="e">
        <f>IF('Crisis Indicator Data'!#REF!="No Data",1,IF(#REF!&lt;&gt;"",1,0))</f>
        <v>#REF!</v>
      </c>
      <c r="W78" s="25" t="e">
        <f>IF('Crisis Indicator Data'!#REF!="No Data",1,IF(#REF!&lt;&gt;"",1,0))</f>
        <v>#REF!</v>
      </c>
      <c r="X78" s="25" t="e">
        <f>IF('Crisis Indicator Data'!#REF!="No Data",1,IF(#REF!&lt;&gt;"",1,0))</f>
        <v>#REF!</v>
      </c>
      <c r="Y78" s="25" t="e">
        <f>IF('Crisis Indicator Data'!#REF!="No Data",1,IF(#REF!&lt;&gt;"",1,0))</f>
        <v>#REF!</v>
      </c>
      <c r="Z78" s="25" t="e">
        <f>IF('Crisis Indicator Data'!#REF!="No Data",1,IF(#REF!&lt;&gt;"",1,0))</f>
        <v>#REF!</v>
      </c>
      <c r="AA78" s="25" t="e">
        <f>IF('Crisis Indicator Data'!#REF!="No Data",1,IF(#REF!&lt;&gt;"",1,0))</f>
        <v>#REF!</v>
      </c>
      <c r="AB78" s="25" t="e">
        <f>IF('Crisis Indicator Data'!#REF!="No Data",1,IF(#REF!&lt;&gt;"",1,0))</f>
        <v>#REF!</v>
      </c>
      <c r="AC78" s="25" t="e">
        <f>IF('Crisis Indicator Data'!#REF!="No Data",1,IF(#REF!&lt;&gt;"",1,0))</f>
        <v>#REF!</v>
      </c>
      <c r="AD78" s="25" t="e">
        <f>IF('Crisis Indicator Data'!#REF!="No Data",1,IF(#REF!&lt;&gt;"",1,0))</f>
        <v>#REF!</v>
      </c>
      <c r="AE78" s="25" t="e">
        <f>IF('Crisis Indicator Data'!#REF!="No Data",1,IF(#REF!&lt;&gt;"",1,0))</f>
        <v>#REF!</v>
      </c>
      <c r="AF78" s="25" t="e">
        <f>IF('Crisis Indicator Data'!#REF!="No Data",1,IF(#REF!&lt;&gt;"",1,0))</f>
        <v>#REF!</v>
      </c>
      <c r="AG78" s="25" t="e">
        <f>IF('Crisis Indicator Data'!#REF!="No Data",1,IF(#REF!&lt;&gt;"",1,0))</f>
        <v>#REF!</v>
      </c>
      <c r="AH78" s="25" t="e">
        <f>IF('Crisis Indicator Data'!#REF!="No Data",1,IF(#REF!&lt;&gt;"",1,0))</f>
        <v>#REF!</v>
      </c>
      <c r="AI78" s="25" t="e">
        <f>IF('Crisis Indicator Data'!#REF!="No Data",1,IF(#REF!&lt;&gt;"",1,0))</f>
        <v>#REF!</v>
      </c>
      <c r="AJ78" s="25" t="e">
        <f>IF('Crisis Indicator Data'!#REF!="No Data",1,IF(#REF!&lt;&gt;"",1,0))</f>
        <v>#REF!</v>
      </c>
      <c r="AK78" s="25" t="e">
        <f>IF('Crisis Indicator Data'!#REF!="No Data",1,IF(#REF!&lt;&gt;"",1,0))</f>
        <v>#REF!</v>
      </c>
      <c r="AL78" s="25" t="e">
        <f>IF('Crisis Indicator Data'!#REF!="No Data",1,IF(#REF!&lt;&gt;"",1,0))</f>
        <v>#REF!</v>
      </c>
      <c r="AM78" s="25" t="e">
        <f>IF('Crisis Indicator Data'!#REF!="No Data",1,IF(#REF!&lt;&gt;"",1,0))</f>
        <v>#REF!</v>
      </c>
      <c r="AN78" s="25" t="e">
        <f>IF('Crisis Indicator Data'!#REF!="No Data",1,IF(#REF!&lt;&gt;"",1,0))</f>
        <v>#REF!</v>
      </c>
      <c r="AO78" s="25" t="e">
        <f>IF('Crisis Indicator Data'!#REF!="No Data",1,IF(#REF!&lt;&gt;"",1,0))</f>
        <v>#REF!</v>
      </c>
      <c r="AP78" s="25" t="e">
        <f>IF('Crisis Indicator Data'!#REF!="No Data",1,IF(#REF!&lt;&gt;"",1,0))</f>
        <v>#REF!</v>
      </c>
      <c r="AQ78" s="25" t="e">
        <f>IF('Crisis Indicator Data'!#REF!="No Data",1,IF(#REF!&lt;&gt;"",1,0))</f>
        <v>#REF!</v>
      </c>
      <c r="AR78" s="25" t="e">
        <f>IF('Crisis Indicator Data'!#REF!="No Data",1,IF(#REF!&lt;&gt;"",1,0))</f>
        <v>#REF!</v>
      </c>
      <c r="AS78" s="25" t="e">
        <f>IF('Crisis Indicator Data'!#REF!="No Data",1,IF(#REF!&lt;&gt;"",1,0))</f>
        <v>#REF!</v>
      </c>
      <c r="AT78" s="25" t="e">
        <f>IF('Crisis Indicator Data'!#REF!="No Data",1,IF(#REF!&lt;&gt;"",1,0))</f>
        <v>#REF!</v>
      </c>
      <c r="AU78" s="25" t="e">
        <f>IF('Crisis Indicator Data'!#REF!="No Data",1,IF(#REF!&lt;&gt;"",1,0))</f>
        <v>#REF!</v>
      </c>
      <c r="AV78" s="25" t="e">
        <f>IF('Crisis Indicator Data'!#REF!="No Data",1,IF(#REF!&lt;&gt;"",1,0))</f>
        <v>#REF!</v>
      </c>
      <c r="AW78" s="25" t="e">
        <f>IF('Crisis Indicator Data'!#REF!="No Data",1,IF(#REF!&lt;&gt;"",1,0))</f>
        <v>#REF!</v>
      </c>
      <c r="AX78" s="25" t="e">
        <f>IF('Crisis Indicator Data'!#REF!="No Data",1,IF(#REF!&lt;&gt;"",1,0))</f>
        <v>#REF!</v>
      </c>
      <c r="AY78" s="25" t="e">
        <f>IF('Crisis Indicator Data'!#REF!="No Data",1,IF(#REF!&lt;&gt;"",1,0))</f>
        <v>#REF!</v>
      </c>
      <c r="AZ78" s="25" t="e">
        <f>IF('Crisis Indicator Data'!#REF!="No Data",1,IF(#REF!&lt;&gt;"",1,0))</f>
        <v>#REF!</v>
      </c>
      <c r="BA78" t="e">
        <f t="shared" si="4"/>
        <v>#REF!</v>
      </c>
      <c r="BB78" s="27" t="e">
        <f t="shared" si="5"/>
        <v>#REF!</v>
      </c>
    </row>
    <row r="79" spans="1:54" x14ac:dyDescent="0.35">
      <c r="A79" t="s">
        <v>10263</v>
      </c>
      <c r="B79" s="25" t="e">
        <f>IF('Crisis Indicator Data'!#REF!="No Data",1,IF(#REF!&lt;&gt;"",1,0))</f>
        <v>#REF!</v>
      </c>
      <c r="C79" s="25" t="e">
        <f>IF('Crisis Indicator Data'!#REF!="No Data",1,IF(#REF!&lt;&gt;"",1,0))</f>
        <v>#REF!</v>
      </c>
      <c r="D79" s="25" t="e">
        <f>IF('Crisis Indicator Data'!#REF!="No Data",1,IF(#REF!&lt;&gt;"",1,0))</f>
        <v>#REF!</v>
      </c>
      <c r="E79" s="25" t="e">
        <f>IF('Crisis Indicator Data'!#REF!="No Data",1,IF(#REF!&lt;&gt;"",1,0))</f>
        <v>#REF!</v>
      </c>
      <c r="F79" s="25" t="e">
        <f>IF('Crisis Indicator Data'!#REF!="No Data",1,IF(#REF!&lt;&gt;"",1,0))</f>
        <v>#REF!</v>
      </c>
      <c r="G79" s="25" t="e">
        <f>IF('Crisis Indicator Data'!#REF!="No Data",1,IF(#REF!&lt;&gt;"",1,0))</f>
        <v>#REF!</v>
      </c>
      <c r="H79" s="25" t="e">
        <f>IF('Crisis Indicator Data'!#REF!="No Data",1,IF(#REF!&lt;&gt;"",1,0))</f>
        <v>#REF!</v>
      </c>
      <c r="I79" s="25" t="e">
        <f>IF('Crisis Indicator Data'!#REF!="No Data",1,IF(#REF!&lt;&gt;"",1,0))</f>
        <v>#REF!</v>
      </c>
      <c r="J79" s="25" t="e">
        <f>IF('Crisis Indicator Data'!#REF!="No Data",1,IF(#REF!&lt;&gt;"",1,0))</f>
        <v>#REF!</v>
      </c>
      <c r="K79" s="25" t="e">
        <f>IF('Crisis Indicator Data'!#REF!="No Data",1,IF(#REF!&lt;&gt;"",1,0))</f>
        <v>#REF!</v>
      </c>
      <c r="L79" s="25" t="e">
        <f>IF('Crisis Indicator Data'!#REF!="No Data",1,IF(#REF!&lt;&gt;"",1,0))</f>
        <v>#REF!</v>
      </c>
      <c r="M79" s="25" t="e">
        <f>IF('Crisis Indicator Data'!#REF!="No Data",1,IF(#REF!&lt;&gt;"",1,0))</f>
        <v>#REF!</v>
      </c>
      <c r="N79" s="25" t="e">
        <f>IF('Crisis Indicator Data'!#REF!="No Data",1,IF(#REF!&lt;&gt;"",1,0))</f>
        <v>#REF!</v>
      </c>
      <c r="O79" s="25" t="e">
        <f>IF('Crisis Indicator Data'!#REF!="No Data",1,IF(#REF!&lt;&gt;"",1,0))</f>
        <v>#REF!</v>
      </c>
      <c r="P79" s="25" t="e">
        <f>IF('Crisis Indicator Data'!#REF!="No Data",1,IF(#REF!&lt;&gt;"",1,0))</f>
        <v>#REF!</v>
      </c>
      <c r="Q79" s="25" t="e">
        <f>IF('Crisis Indicator Data'!#REF!="No Data",1,IF(#REF!&lt;&gt;"",1,0))</f>
        <v>#REF!</v>
      </c>
      <c r="R79" s="25" t="e">
        <f>IF('Crisis Indicator Data'!#REF!="No Data",1,IF(#REF!&lt;&gt;"",1,0))</f>
        <v>#REF!</v>
      </c>
      <c r="S79" s="25" t="e">
        <f>IF('Crisis Indicator Data'!#REF!="No Data",1,IF(#REF!&lt;&gt;"",1,0))</f>
        <v>#REF!</v>
      </c>
      <c r="T79" s="25" t="e">
        <f>IF('Crisis Indicator Data'!#REF!="No Data",1,IF(#REF!&lt;&gt;"",1,0))</f>
        <v>#REF!</v>
      </c>
      <c r="U79" s="25" t="e">
        <f>IF('Crisis Indicator Data'!#REF!="No Data",1,IF(#REF!&lt;&gt;"",1,0))</f>
        <v>#REF!</v>
      </c>
      <c r="V79" s="25" t="e">
        <f>IF('Crisis Indicator Data'!#REF!="No Data",1,IF(#REF!&lt;&gt;"",1,0))</f>
        <v>#REF!</v>
      </c>
      <c r="W79" s="25" t="e">
        <f>IF('Crisis Indicator Data'!#REF!="No Data",1,IF(#REF!&lt;&gt;"",1,0))</f>
        <v>#REF!</v>
      </c>
      <c r="X79" s="25" t="e">
        <f>IF('Crisis Indicator Data'!#REF!="No Data",1,IF(#REF!&lt;&gt;"",1,0))</f>
        <v>#REF!</v>
      </c>
      <c r="Y79" s="25" t="e">
        <f>IF('Crisis Indicator Data'!#REF!="No Data",1,IF(#REF!&lt;&gt;"",1,0))</f>
        <v>#REF!</v>
      </c>
      <c r="Z79" s="25" t="e">
        <f>IF('Crisis Indicator Data'!#REF!="No Data",1,IF(#REF!&lt;&gt;"",1,0))</f>
        <v>#REF!</v>
      </c>
      <c r="AA79" s="25" t="e">
        <f>IF('Crisis Indicator Data'!#REF!="No Data",1,IF(#REF!&lt;&gt;"",1,0))</f>
        <v>#REF!</v>
      </c>
      <c r="AB79" s="25" t="e">
        <f>IF('Crisis Indicator Data'!#REF!="No Data",1,IF(#REF!&lt;&gt;"",1,0))</f>
        <v>#REF!</v>
      </c>
      <c r="AC79" s="25" t="e">
        <f>IF('Crisis Indicator Data'!#REF!="No Data",1,IF(#REF!&lt;&gt;"",1,0))</f>
        <v>#REF!</v>
      </c>
      <c r="AD79" s="25" t="e">
        <f>IF('Crisis Indicator Data'!#REF!="No Data",1,IF(#REF!&lt;&gt;"",1,0))</f>
        <v>#REF!</v>
      </c>
      <c r="AE79" s="25" t="e">
        <f>IF('Crisis Indicator Data'!#REF!="No Data",1,IF(#REF!&lt;&gt;"",1,0))</f>
        <v>#REF!</v>
      </c>
      <c r="AF79" s="25" t="e">
        <f>IF('Crisis Indicator Data'!#REF!="No Data",1,IF(#REF!&lt;&gt;"",1,0))</f>
        <v>#REF!</v>
      </c>
      <c r="AG79" s="25" t="e">
        <f>IF('Crisis Indicator Data'!#REF!="No Data",1,IF(#REF!&lt;&gt;"",1,0))</f>
        <v>#REF!</v>
      </c>
      <c r="AH79" s="25" t="e">
        <f>IF('Crisis Indicator Data'!#REF!="No Data",1,IF(#REF!&lt;&gt;"",1,0))</f>
        <v>#REF!</v>
      </c>
      <c r="AI79" s="25" t="e">
        <f>IF('Crisis Indicator Data'!#REF!="No Data",1,IF(#REF!&lt;&gt;"",1,0))</f>
        <v>#REF!</v>
      </c>
      <c r="AJ79" s="25" t="e">
        <f>IF('Crisis Indicator Data'!#REF!="No Data",1,IF(#REF!&lt;&gt;"",1,0))</f>
        <v>#REF!</v>
      </c>
      <c r="AK79" s="25" t="e">
        <f>IF('Crisis Indicator Data'!#REF!="No Data",1,IF(#REF!&lt;&gt;"",1,0))</f>
        <v>#REF!</v>
      </c>
      <c r="AL79" s="25" t="e">
        <f>IF('Crisis Indicator Data'!#REF!="No Data",1,IF(#REF!&lt;&gt;"",1,0))</f>
        <v>#REF!</v>
      </c>
      <c r="AM79" s="25" t="e">
        <f>IF('Crisis Indicator Data'!#REF!="No Data",1,IF(#REF!&lt;&gt;"",1,0))</f>
        <v>#REF!</v>
      </c>
      <c r="AN79" s="25" t="e">
        <f>IF('Crisis Indicator Data'!#REF!="No Data",1,IF(#REF!&lt;&gt;"",1,0))</f>
        <v>#REF!</v>
      </c>
      <c r="AO79" s="25" t="e">
        <f>IF('Crisis Indicator Data'!#REF!="No Data",1,IF(#REF!&lt;&gt;"",1,0))</f>
        <v>#REF!</v>
      </c>
      <c r="AP79" s="25" t="e">
        <f>IF('Crisis Indicator Data'!#REF!="No Data",1,IF(#REF!&lt;&gt;"",1,0))</f>
        <v>#REF!</v>
      </c>
      <c r="AQ79" s="25" t="e">
        <f>IF('Crisis Indicator Data'!#REF!="No Data",1,IF(#REF!&lt;&gt;"",1,0))</f>
        <v>#REF!</v>
      </c>
      <c r="AR79" s="25" t="e">
        <f>IF('Crisis Indicator Data'!#REF!="No Data",1,IF(#REF!&lt;&gt;"",1,0))</f>
        <v>#REF!</v>
      </c>
      <c r="AS79" s="25" t="e">
        <f>IF('Crisis Indicator Data'!#REF!="No Data",1,IF(#REF!&lt;&gt;"",1,0))</f>
        <v>#REF!</v>
      </c>
      <c r="AT79" s="25" t="e">
        <f>IF('Crisis Indicator Data'!#REF!="No Data",1,IF(#REF!&lt;&gt;"",1,0))</f>
        <v>#REF!</v>
      </c>
      <c r="AU79" s="25" t="e">
        <f>IF('Crisis Indicator Data'!#REF!="No Data",1,IF(#REF!&lt;&gt;"",1,0))</f>
        <v>#REF!</v>
      </c>
      <c r="AV79" s="25" t="e">
        <f>IF('Crisis Indicator Data'!#REF!="No Data",1,IF(#REF!&lt;&gt;"",1,0))</f>
        <v>#REF!</v>
      </c>
      <c r="AW79" s="25" t="e">
        <f>IF('Crisis Indicator Data'!#REF!="No Data",1,IF(#REF!&lt;&gt;"",1,0))</f>
        <v>#REF!</v>
      </c>
      <c r="AX79" s="25" t="e">
        <f>IF('Crisis Indicator Data'!#REF!="No Data",1,IF(#REF!&lt;&gt;"",1,0))</f>
        <v>#REF!</v>
      </c>
      <c r="AY79" s="25" t="e">
        <f>IF('Crisis Indicator Data'!#REF!="No Data",1,IF(#REF!&lt;&gt;"",1,0))</f>
        <v>#REF!</v>
      </c>
      <c r="AZ79" s="25" t="e">
        <f>IF('Crisis Indicator Data'!#REF!="No Data",1,IF(#REF!&lt;&gt;"",1,0))</f>
        <v>#REF!</v>
      </c>
      <c r="BA79" t="e">
        <f t="shared" si="4"/>
        <v>#REF!</v>
      </c>
      <c r="BB79" s="27" t="e">
        <f t="shared" si="5"/>
        <v>#REF!</v>
      </c>
    </row>
    <row r="80" spans="1:54" x14ac:dyDescent="0.35">
      <c r="A80" t="s">
        <v>10261</v>
      </c>
      <c r="B80" s="25" t="e">
        <f>IF('Crisis Indicator Data'!#REF!="No Data",1,IF(#REF!&lt;&gt;"",1,0))</f>
        <v>#REF!</v>
      </c>
      <c r="C80" s="25" t="e">
        <f>IF('Crisis Indicator Data'!#REF!="No Data",1,IF(#REF!&lt;&gt;"",1,0))</f>
        <v>#REF!</v>
      </c>
      <c r="D80" s="25" t="e">
        <f>IF('Crisis Indicator Data'!#REF!="No Data",1,IF(#REF!&lt;&gt;"",1,0))</f>
        <v>#REF!</v>
      </c>
      <c r="E80" s="25" t="e">
        <f>IF('Crisis Indicator Data'!#REF!="No Data",1,IF(#REF!&lt;&gt;"",1,0))</f>
        <v>#REF!</v>
      </c>
      <c r="F80" s="25" t="e">
        <f>IF('Crisis Indicator Data'!#REF!="No Data",1,IF(#REF!&lt;&gt;"",1,0))</f>
        <v>#REF!</v>
      </c>
      <c r="G80" s="25" t="e">
        <f>IF('Crisis Indicator Data'!#REF!="No Data",1,IF(#REF!&lt;&gt;"",1,0))</f>
        <v>#REF!</v>
      </c>
      <c r="H80" s="25" t="e">
        <f>IF('Crisis Indicator Data'!#REF!="No Data",1,IF(#REF!&lt;&gt;"",1,0))</f>
        <v>#REF!</v>
      </c>
      <c r="I80" s="25" t="e">
        <f>IF('Crisis Indicator Data'!#REF!="No Data",1,IF(#REF!&lt;&gt;"",1,0))</f>
        <v>#REF!</v>
      </c>
      <c r="J80" s="25" t="e">
        <f>IF('Crisis Indicator Data'!#REF!="No Data",1,IF(#REF!&lt;&gt;"",1,0))</f>
        <v>#REF!</v>
      </c>
      <c r="K80" s="25" t="e">
        <f>IF('Crisis Indicator Data'!#REF!="No Data",1,IF(#REF!&lt;&gt;"",1,0))</f>
        <v>#REF!</v>
      </c>
      <c r="L80" s="25" t="e">
        <f>IF('Crisis Indicator Data'!#REF!="No Data",1,IF(#REF!&lt;&gt;"",1,0))</f>
        <v>#REF!</v>
      </c>
      <c r="M80" s="25" t="e">
        <f>IF('Crisis Indicator Data'!#REF!="No Data",1,IF(#REF!&lt;&gt;"",1,0))</f>
        <v>#REF!</v>
      </c>
      <c r="N80" s="25" t="e">
        <f>IF('Crisis Indicator Data'!#REF!="No Data",1,IF(#REF!&lt;&gt;"",1,0))</f>
        <v>#REF!</v>
      </c>
      <c r="O80" s="25" t="e">
        <f>IF('Crisis Indicator Data'!#REF!="No Data",1,IF(#REF!&lt;&gt;"",1,0))</f>
        <v>#REF!</v>
      </c>
      <c r="P80" s="25" t="e">
        <f>IF('Crisis Indicator Data'!#REF!="No Data",1,IF(#REF!&lt;&gt;"",1,0))</f>
        <v>#REF!</v>
      </c>
      <c r="Q80" s="25" t="e">
        <f>IF('Crisis Indicator Data'!#REF!="No Data",1,IF(#REF!&lt;&gt;"",1,0))</f>
        <v>#REF!</v>
      </c>
      <c r="R80" s="25" t="e">
        <f>IF('Crisis Indicator Data'!#REF!="No Data",1,IF(#REF!&lt;&gt;"",1,0))</f>
        <v>#REF!</v>
      </c>
      <c r="S80" s="25" t="e">
        <f>IF('Crisis Indicator Data'!#REF!="No Data",1,IF(#REF!&lt;&gt;"",1,0))</f>
        <v>#REF!</v>
      </c>
      <c r="T80" s="25" t="e">
        <f>IF('Crisis Indicator Data'!#REF!="No Data",1,IF(#REF!&lt;&gt;"",1,0))</f>
        <v>#REF!</v>
      </c>
      <c r="U80" s="25" t="e">
        <f>IF('Crisis Indicator Data'!#REF!="No Data",1,IF(#REF!&lt;&gt;"",1,0))</f>
        <v>#REF!</v>
      </c>
      <c r="V80" s="25" t="e">
        <f>IF('Crisis Indicator Data'!#REF!="No Data",1,IF(#REF!&lt;&gt;"",1,0))</f>
        <v>#REF!</v>
      </c>
      <c r="W80" s="25" t="e">
        <f>IF('Crisis Indicator Data'!#REF!="No Data",1,IF(#REF!&lt;&gt;"",1,0))</f>
        <v>#REF!</v>
      </c>
      <c r="X80" s="25" t="e">
        <f>IF('Crisis Indicator Data'!#REF!="No Data",1,IF(#REF!&lt;&gt;"",1,0))</f>
        <v>#REF!</v>
      </c>
      <c r="Y80" s="25" t="e">
        <f>IF('Crisis Indicator Data'!#REF!="No Data",1,IF(#REF!&lt;&gt;"",1,0))</f>
        <v>#REF!</v>
      </c>
      <c r="Z80" s="25" t="e">
        <f>IF('Crisis Indicator Data'!#REF!="No Data",1,IF(#REF!&lt;&gt;"",1,0))</f>
        <v>#REF!</v>
      </c>
      <c r="AA80" s="25" t="e">
        <f>IF('Crisis Indicator Data'!#REF!="No Data",1,IF(#REF!&lt;&gt;"",1,0))</f>
        <v>#REF!</v>
      </c>
      <c r="AB80" s="25" t="e">
        <f>IF('Crisis Indicator Data'!#REF!="No Data",1,IF(#REF!&lt;&gt;"",1,0))</f>
        <v>#REF!</v>
      </c>
      <c r="AC80" s="25" t="e">
        <f>IF('Crisis Indicator Data'!#REF!="No Data",1,IF(#REF!&lt;&gt;"",1,0))</f>
        <v>#REF!</v>
      </c>
      <c r="AD80" s="25" t="e">
        <f>IF('Crisis Indicator Data'!#REF!="No Data",1,IF(#REF!&lt;&gt;"",1,0))</f>
        <v>#REF!</v>
      </c>
      <c r="AE80" s="25" t="e">
        <f>IF('Crisis Indicator Data'!#REF!="No Data",1,IF(#REF!&lt;&gt;"",1,0))</f>
        <v>#REF!</v>
      </c>
      <c r="AF80" s="25" t="e">
        <f>IF('Crisis Indicator Data'!#REF!="No Data",1,IF(#REF!&lt;&gt;"",1,0))</f>
        <v>#REF!</v>
      </c>
      <c r="AG80" s="25" t="e">
        <f>IF('Crisis Indicator Data'!#REF!="No Data",1,IF(#REF!&lt;&gt;"",1,0))</f>
        <v>#REF!</v>
      </c>
      <c r="AH80" s="25" t="e">
        <f>IF('Crisis Indicator Data'!#REF!="No Data",1,IF(#REF!&lt;&gt;"",1,0))</f>
        <v>#REF!</v>
      </c>
      <c r="AI80" s="25" t="e">
        <f>IF('Crisis Indicator Data'!#REF!="No Data",1,IF(#REF!&lt;&gt;"",1,0))</f>
        <v>#REF!</v>
      </c>
      <c r="AJ80" s="25" t="e">
        <f>IF('Crisis Indicator Data'!#REF!="No Data",1,IF(#REF!&lt;&gt;"",1,0))</f>
        <v>#REF!</v>
      </c>
      <c r="AK80" s="25" t="e">
        <f>IF('Crisis Indicator Data'!#REF!="No Data",1,IF(#REF!&lt;&gt;"",1,0))</f>
        <v>#REF!</v>
      </c>
      <c r="AL80" s="25" t="e">
        <f>IF('Crisis Indicator Data'!#REF!="No Data",1,IF(#REF!&lt;&gt;"",1,0))</f>
        <v>#REF!</v>
      </c>
      <c r="AM80" s="25" t="e">
        <f>IF('Crisis Indicator Data'!#REF!="No Data",1,IF(#REF!&lt;&gt;"",1,0))</f>
        <v>#REF!</v>
      </c>
      <c r="AN80" s="25" t="e">
        <f>IF('Crisis Indicator Data'!#REF!="No Data",1,IF(#REF!&lt;&gt;"",1,0))</f>
        <v>#REF!</v>
      </c>
      <c r="AO80" s="25" t="e">
        <f>IF('Crisis Indicator Data'!#REF!="No Data",1,IF(#REF!&lt;&gt;"",1,0))</f>
        <v>#REF!</v>
      </c>
      <c r="AP80" s="25" t="e">
        <f>IF('Crisis Indicator Data'!#REF!="No Data",1,IF(#REF!&lt;&gt;"",1,0))</f>
        <v>#REF!</v>
      </c>
      <c r="AQ80" s="25" t="e">
        <f>IF('Crisis Indicator Data'!#REF!="No Data",1,IF(#REF!&lt;&gt;"",1,0))</f>
        <v>#REF!</v>
      </c>
      <c r="AR80" s="25" t="e">
        <f>IF('Crisis Indicator Data'!#REF!="No Data",1,IF(#REF!&lt;&gt;"",1,0))</f>
        <v>#REF!</v>
      </c>
      <c r="AS80" s="25" t="e">
        <f>IF('Crisis Indicator Data'!#REF!="No Data",1,IF(#REF!&lt;&gt;"",1,0))</f>
        <v>#REF!</v>
      </c>
      <c r="AT80" s="25" t="e">
        <f>IF('Crisis Indicator Data'!#REF!="No Data",1,IF(#REF!&lt;&gt;"",1,0))</f>
        <v>#REF!</v>
      </c>
      <c r="AU80" s="25" t="e">
        <f>IF('Crisis Indicator Data'!#REF!="No Data",1,IF(#REF!&lt;&gt;"",1,0))</f>
        <v>#REF!</v>
      </c>
      <c r="AV80" s="25" t="e">
        <f>IF('Crisis Indicator Data'!#REF!="No Data",1,IF(#REF!&lt;&gt;"",1,0))</f>
        <v>#REF!</v>
      </c>
      <c r="AW80" s="25" t="e">
        <f>IF('Crisis Indicator Data'!#REF!="No Data",1,IF(#REF!&lt;&gt;"",1,0))</f>
        <v>#REF!</v>
      </c>
      <c r="AX80" s="25" t="e">
        <f>IF('Crisis Indicator Data'!#REF!="No Data",1,IF(#REF!&lt;&gt;"",1,0))</f>
        <v>#REF!</v>
      </c>
      <c r="AY80" s="25" t="e">
        <f>IF('Crisis Indicator Data'!#REF!="No Data",1,IF(#REF!&lt;&gt;"",1,0))</f>
        <v>#REF!</v>
      </c>
      <c r="AZ80" s="25" t="e">
        <f>IF('Crisis Indicator Data'!#REF!="No Data",1,IF(#REF!&lt;&gt;"",1,0))</f>
        <v>#REF!</v>
      </c>
      <c r="BA80" t="e">
        <f t="shared" si="4"/>
        <v>#REF!</v>
      </c>
      <c r="BB80" s="27" t="e">
        <f t="shared" si="5"/>
        <v>#REF!</v>
      </c>
    </row>
    <row r="81" spans="1:54" x14ac:dyDescent="0.35">
      <c r="A81" t="s">
        <v>10267</v>
      </c>
      <c r="B81" s="25" t="e">
        <f>IF('Crisis Indicator Data'!#REF!="No Data",1,IF(#REF!&lt;&gt;"",1,0))</f>
        <v>#REF!</v>
      </c>
      <c r="C81" s="25" t="e">
        <f>IF('Crisis Indicator Data'!#REF!="No Data",1,IF(#REF!&lt;&gt;"",1,0))</f>
        <v>#REF!</v>
      </c>
      <c r="D81" s="25" t="e">
        <f>IF('Crisis Indicator Data'!#REF!="No Data",1,IF(#REF!&lt;&gt;"",1,0))</f>
        <v>#REF!</v>
      </c>
      <c r="E81" s="25" t="e">
        <f>IF('Crisis Indicator Data'!#REF!="No Data",1,IF(#REF!&lt;&gt;"",1,0))</f>
        <v>#REF!</v>
      </c>
      <c r="F81" s="25" t="e">
        <f>IF('Crisis Indicator Data'!#REF!="No Data",1,IF(#REF!&lt;&gt;"",1,0))</f>
        <v>#REF!</v>
      </c>
      <c r="G81" s="25" t="e">
        <f>IF('Crisis Indicator Data'!#REF!="No Data",1,IF(#REF!&lt;&gt;"",1,0))</f>
        <v>#REF!</v>
      </c>
      <c r="H81" s="25" t="e">
        <f>IF('Crisis Indicator Data'!#REF!="No Data",1,IF(#REF!&lt;&gt;"",1,0))</f>
        <v>#REF!</v>
      </c>
      <c r="I81" s="25" t="e">
        <f>IF('Crisis Indicator Data'!#REF!="No Data",1,IF(#REF!&lt;&gt;"",1,0))</f>
        <v>#REF!</v>
      </c>
      <c r="J81" s="25" t="e">
        <f>IF('Crisis Indicator Data'!#REF!="No Data",1,IF(#REF!&lt;&gt;"",1,0))</f>
        <v>#REF!</v>
      </c>
      <c r="K81" s="25" t="e">
        <f>IF('Crisis Indicator Data'!#REF!="No Data",1,IF(#REF!&lt;&gt;"",1,0))</f>
        <v>#REF!</v>
      </c>
      <c r="L81" s="25" t="e">
        <f>IF('Crisis Indicator Data'!#REF!="No Data",1,IF(#REF!&lt;&gt;"",1,0))</f>
        <v>#REF!</v>
      </c>
      <c r="M81" s="25" t="e">
        <f>IF('Crisis Indicator Data'!#REF!="No Data",1,IF(#REF!&lt;&gt;"",1,0))</f>
        <v>#REF!</v>
      </c>
      <c r="N81" s="25" t="e">
        <f>IF('Crisis Indicator Data'!#REF!="No Data",1,IF(#REF!&lt;&gt;"",1,0))</f>
        <v>#REF!</v>
      </c>
      <c r="O81" s="25" t="e">
        <f>IF('Crisis Indicator Data'!#REF!="No Data",1,IF(#REF!&lt;&gt;"",1,0))</f>
        <v>#REF!</v>
      </c>
      <c r="P81" s="25" t="e">
        <f>IF('Crisis Indicator Data'!#REF!="No Data",1,IF(#REF!&lt;&gt;"",1,0))</f>
        <v>#REF!</v>
      </c>
      <c r="Q81" s="25" t="e">
        <f>IF('Crisis Indicator Data'!#REF!="No Data",1,IF(#REF!&lt;&gt;"",1,0))</f>
        <v>#REF!</v>
      </c>
      <c r="R81" s="25" t="e">
        <f>IF('Crisis Indicator Data'!#REF!="No Data",1,IF(#REF!&lt;&gt;"",1,0))</f>
        <v>#REF!</v>
      </c>
      <c r="S81" s="25" t="e">
        <f>IF('Crisis Indicator Data'!#REF!="No Data",1,IF(#REF!&lt;&gt;"",1,0))</f>
        <v>#REF!</v>
      </c>
      <c r="T81" s="25" t="e">
        <f>IF('Crisis Indicator Data'!#REF!="No Data",1,IF(#REF!&lt;&gt;"",1,0))</f>
        <v>#REF!</v>
      </c>
      <c r="U81" s="25" t="e">
        <f>IF('Crisis Indicator Data'!#REF!="No Data",1,IF(#REF!&lt;&gt;"",1,0))</f>
        <v>#REF!</v>
      </c>
      <c r="V81" s="25" t="e">
        <f>IF('Crisis Indicator Data'!#REF!="No Data",1,IF(#REF!&lt;&gt;"",1,0))</f>
        <v>#REF!</v>
      </c>
      <c r="W81" s="25" t="e">
        <f>IF('Crisis Indicator Data'!#REF!="No Data",1,IF(#REF!&lt;&gt;"",1,0))</f>
        <v>#REF!</v>
      </c>
      <c r="X81" s="25" t="e">
        <f>IF('Crisis Indicator Data'!#REF!="No Data",1,IF(#REF!&lt;&gt;"",1,0))</f>
        <v>#REF!</v>
      </c>
      <c r="Y81" s="25" t="e">
        <f>IF('Crisis Indicator Data'!#REF!="No Data",1,IF(#REF!&lt;&gt;"",1,0))</f>
        <v>#REF!</v>
      </c>
      <c r="Z81" s="25" t="e">
        <f>IF('Crisis Indicator Data'!#REF!="No Data",1,IF(#REF!&lt;&gt;"",1,0))</f>
        <v>#REF!</v>
      </c>
      <c r="AA81" s="25" t="e">
        <f>IF('Crisis Indicator Data'!#REF!="No Data",1,IF(#REF!&lt;&gt;"",1,0))</f>
        <v>#REF!</v>
      </c>
      <c r="AB81" s="25" t="e">
        <f>IF('Crisis Indicator Data'!#REF!="No Data",1,IF(#REF!&lt;&gt;"",1,0))</f>
        <v>#REF!</v>
      </c>
      <c r="AC81" s="25" t="e">
        <f>IF('Crisis Indicator Data'!#REF!="No Data",1,IF(#REF!&lt;&gt;"",1,0))</f>
        <v>#REF!</v>
      </c>
      <c r="AD81" s="25" t="e">
        <f>IF('Crisis Indicator Data'!#REF!="No Data",1,IF(#REF!&lt;&gt;"",1,0))</f>
        <v>#REF!</v>
      </c>
      <c r="AE81" s="25" t="e">
        <f>IF('Crisis Indicator Data'!#REF!="No Data",1,IF(#REF!&lt;&gt;"",1,0))</f>
        <v>#REF!</v>
      </c>
      <c r="AF81" s="25" t="e">
        <f>IF('Crisis Indicator Data'!#REF!="No Data",1,IF(#REF!&lt;&gt;"",1,0))</f>
        <v>#REF!</v>
      </c>
      <c r="AG81" s="25" t="e">
        <f>IF('Crisis Indicator Data'!#REF!="No Data",1,IF(#REF!&lt;&gt;"",1,0))</f>
        <v>#REF!</v>
      </c>
      <c r="AH81" s="25" t="e">
        <f>IF('Crisis Indicator Data'!#REF!="No Data",1,IF(#REF!&lt;&gt;"",1,0))</f>
        <v>#REF!</v>
      </c>
      <c r="AI81" s="25" t="e">
        <f>IF('Crisis Indicator Data'!#REF!="No Data",1,IF(#REF!&lt;&gt;"",1,0))</f>
        <v>#REF!</v>
      </c>
      <c r="AJ81" s="25" t="e">
        <f>IF('Crisis Indicator Data'!#REF!="No Data",1,IF(#REF!&lt;&gt;"",1,0))</f>
        <v>#REF!</v>
      </c>
      <c r="AK81" s="25" t="e">
        <f>IF('Crisis Indicator Data'!#REF!="No Data",1,IF(#REF!&lt;&gt;"",1,0))</f>
        <v>#REF!</v>
      </c>
      <c r="AL81" s="25" t="e">
        <f>IF('Crisis Indicator Data'!#REF!="No Data",1,IF(#REF!&lt;&gt;"",1,0))</f>
        <v>#REF!</v>
      </c>
      <c r="AM81" s="25" t="e">
        <f>IF('Crisis Indicator Data'!#REF!="No Data",1,IF(#REF!&lt;&gt;"",1,0))</f>
        <v>#REF!</v>
      </c>
      <c r="AN81" s="25" t="e">
        <f>IF('Crisis Indicator Data'!#REF!="No Data",1,IF(#REF!&lt;&gt;"",1,0))</f>
        <v>#REF!</v>
      </c>
      <c r="AO81" s="25" t="e">
        <f>IF('Crisis Indicator Data'!#REF!="No Data",1,IF(#REF!&lt;&gt;"",1,0))</f>
        <v>#REF!</v>
      </c>
      <c r="AP81" s="25" t="e">
        <f>IF('Crisis Indicator Data'!#REF!="No Data",1,IF(#REF!&lt;&gt;"",1,0))</f>
        <v>#REF!</v>
      </c>
      <c r="AQ81" s="25" t="e">
        <f>IF('Crisis Indicator Data'!#REF!="No Data",1,IF(#REF!&lt;&gt;"",1,0))</f>
        <v>#REF!</v>
      </c>
      <c r="AR81" s="25" t="e">
        <f>IF('Crisis Indicator Data'!#REF!="No Data",1,IF(#REF!&lt;&gt;"",1,0))</f>
        <v>#REF!</v>
      </c>
      <c r="AS81" s="25" t="e">
        <f>IF('Crisis Indicator Data'!#REF!="No Data",1,IF(#REF!&lt;&gt;"",1,0))</f>
        <v>#REF!</v>
      </c>
      <c r="AT81" s="25" t="e">
        <f>IF('Crisis Indicator Data'!#REF!="No Data",1,IF(#REF!&lt;&gt;"",1,0))</f>
        <v>#REF!</v>
      </c>
      <c r="AU81" s="25" t="e">
        <f>IF('Crisis Indicator Data'!#REF!="No Data",1,IF(#REF!&lt;&gt;"",1,0))</f>
        <v>#REF!</v>
      </c>
      <c r="AV81" s="25" t="e">
        <f>IF('Crisis Indicator Data'!#REF!="No Data",1,IF(#REF!&lt;&gt;"",1,0))</f>
        <v>#REF!</v>
      </c>
      <c r="AW81" s="25" t="e">
        <f>IF('Crisis Indicator Data'!#REF!="No Data",1,IF(#REF!&lt;&gt;"",1,0))</f>
        <v>#REF!</v>
      </c>
      <c r="AX81" s="25" t="e">
        <f>IF('Crisis Indicator Data'!#REF!="No Data",1,IF(#REF!&lt;&gt;"",1,0))</f>
        <v>#REF!</v>
      </c>
      <c r="AY81" s="25" t="e">
        <f>IF('Crisis Indicator Data'!#REF!="No Data",1,IF(#REF!&lt;&gt;"",1,0))</f>
        <v>#REF!</v>
      </c>
      <c r="AZ81" s="25" t="e">
        <f>IF('Crisis Indicator Data'!#REF!="No Data",1,IF(#REF!&lt;&gt;"",1,0))</f>
        <v>#REF!</v>
      </c>
      <c r="BA81" t="e">
        <f t="shared" si="4"/>
        <v>#REF!</v>
      </c>
      <c r="BB81" s="27" t="e">
        <f t="shared" si="5"/>
        <v>#REF!</v>
      </c>
    </row>
    <row r="82" spans="1:54" x14ac:dyDescent="0.35">
      <c r="A82" t="s">
        <v>10268</v>
      </c>
      <c r="B82" s="25" t="e">
        <f>IF('Crisis Indicator Data'!#REF!="No Data",1,IF(#REF!&lt;&gt;"",1,0))</f>
        <v>#REF!</v>
      </c>
      <c r="C82" s="25" t="e">
        <f>IF('Crisis Indicator Data'!#REF!="No Data",1,IF(#REF!&lt;&gt;"",1,0))</f>
        <v>#REF!</v>
      </c>
      <c r="D82" s="25" t="e">
        <f>IF('Crisis Indicator Data'!#REF!="No Data",1,IF(#REF!&lt;&gt;"",1,0))</f>
        <v>#REF!</v>
      </c>
      <c r="E82" s="25" t="e">
        <f>IF('Crisis Indicator Data'!#REF!="No Data",1,IF(#REF!&lt;&gt;"",1,0))</f>
        <v>#REF!</v>
      </c>
      <c r="F82" s="25" t="e">
        <f>IF('Crisis Indicator Data'!#REF!="No Data",1,IF(#REF!&lt;&gt;"",1,0))</f>
        <v>#REF!</v>
      </c>
      <c r="G82" s="25" t="e">
        <f>IF('Crisis Indicator Data'!#REF!="No Data",1,IF(#REF!&lt;&gt;"",1,0))</f>
        <v>#REF!</v>
      </c>
      <c r="H82" s="25" t="e">
        <f>IF('Crisis Indicator Data'!#REF!="No Data",1,IF(#REF!&lt;&gt;"",1,0))</f>
        <v>#REF!</v>
      </c>
      <c r="I82" s="25" t="e">
        <f>IF('Crisis Indicator Data'!#REF!="No Data",1,IF(#REF!&lt;&gt;"",1,0))</f>
        <v>#REF!</v>
      </c>
      <c r="J82" s="25" t="e">
        <f>IF('Crisis Indicator Data'!#REF!="No Data",1,IF(#REF!&lt;&gt;"",1,0))</f>
        <v>#REF!</v>
      </c>
      <c r="K82" s="25" t="e">
        <f>IF('Crisis Indicator Data'!#REF!="No Data",1,IF(#REF!&lt;&gt;"",1,0))</f>
        <v>#REF!</v>
      </c>
      <c r="L82" s="25" t="e">
        <f>IF('Crisis Indicator Data'!#REF!="No Data",1,IF(#REF!&lt;&gt;"",1,0))</f>
        <v>#REF!</v>
      </c>
      <c r="M82" s="25" t="e">
        <f>IF('Crisis Indicator Data'!#REF!="No Data",1,IF(#REF!&lt;&gt;"",1,0))</f>
        <v>#REF!</v>
      </c>
      <c r="N82" s="25" t="e">
        <f>IF('Crisis Indicator Data'!#REF!="No Data",1,IF(#REF!&lt;&gt;"",1,0))</f>
        <v>#REF!</v>
      </c>
      <c r="O82" s="25" t="e">
        <f>IF('Crisis Indicator Data'!#REF!="No Data",1,IF(#REF!&lt;&gt;"",1,0))</f>
        <v>#REF!</v>
      </c>
      <c r="P82" s="25" t="e">
        <f>IF('Crisis Indicator Data'!#REF!="No Data",1,IF(#REF!&lt;&gt;"",1,0))</f>
        <v>#REF!</v>
      </c>
      <c r="Q82" s="25" t="e">
        <f>IF('Crisis Indicator Data'!#REF!="No Data",1,IF(#REF!&lt;&gt;"",1,0))</f>
        <v>#REF!</v>
      </c>
      <c r="R82" s="25" t="e">
        <f>IF('Crisis Indicator Data'!#REF!="No Data",1,IF(#REF!&lt;&gt;"",1,0))</f>
        <v>#REF!</v>
      </c>
      <c r="S82" s="25" t="e">
        <f>IF('Crisis Indicator Data'!#REF!="No Data",1,IF(#REF!&lt;&gt;"",1,0))</f>
        <v>#REF!</v>
      </c>
      <c r="T82" s="25" t="e">
        <f>IF('Crisis Indicator Data'!#REF!="No Data",1,IF(#REF!&lt;&gt;"",1,0))</f>
        <v>#REF!</v>
      </c>
      <c r="U82" s="25" t="e">
        <f>IF('Crisis Indicator Data'!#REF!="No Data",1,IF(#REF!&lt;&gt;"",1,0))</f>
        <v>#REF!</v>
      </c>
      <c r="V82" s="25" t="e">
        <f>IF('Crisis Indicator Data'!#REF!="No Data",1,IF(#REF!&lt;&gt;"",1,0))</f>
        <v>#REF!</v>
      </c>
      <c r="W82" s="25" t="e">
        <f>IF('Crisis Indicator Data'!#REF!="No Data",1,IF(#REF!&lt;&gt;"",1,0))</f>
        <v>#REF!</v>
      </c>
      <c r="X82" s="25" t="e">
        <f>IF('Crisis Indicator Data'!#REF!="No Data",1,IF(#REF!&lt;&gt;"",1,0))</f>
        <v>#REF!</v>
      </c>
      <c r="Y82" s="25" t="e">
        <f>IF('Crisis Indicator Data'!#REF!="No Data",1,IF(#REF!&lt;&gt;"",1,0))</f>
        <v>#REF!</v>
      </c>
      <c r="Z82" s="25" t="e">
        <f>IF('Crisis Indicator Data'!#REF!="No Data",1,IF(#REF!&lt;&gt;"",1,0))</f>
        <v>#REF!</v>
      </c>
      <c r="AA82" s="25" t="e">
        <f>IF('Crisis Indicator Data'!#REF!="No Data",1,IF(#REF!&lt;&gt;"",1,0))</f>
        <v>#REF!</v>
      </c>
      <c r="AB82" s="25" t="e">
        <f>IF('Crisis Indicator Data'!#REF!="No Data",1,IF(#REF!&lt;&gt;"",1,0))</f>
        <v>#REF!</v>
      </c>
      <c r="AC82" s="25" t="e">
        <f>IF('Crisis Indicator Data'!#REF!="No Data",1,IF(#REF!&lt;&gt;"",1,0))</f>
        <v>#REF!</v>
      </c>
      <c r="AD82" s="25" t="e">
        <f>IF('Crisis Indicator Data'!#REF!="No Data",1,IF(#REF!&lt;&gt;"",1,0))</f>
        <v>#REF!</v>
      </c>
      <c r="AE82" s="25" t="e">
        <f>IF('Crisis Indicator Data'!#REF!="No Data",1,IF(#REF!&lt;&gt;"",1,0))</f>
        <v>#REF!</v>
      </c>
      <c r="AF82" s="25" t="e">
        <f>IF('Crisis Indicator Data'!#REF!="No Data",1,IF(#REF!&lt;&gt;"",1,0))</f>
        <v>#REF!</v>
      </c>
      <c r="AG82" s="25" t="e">
        <f>IF('Crisis Indicator Data'!#REF!="No Data",1,IF(#REF!&lt;&gt;"",1,0))</f>
        <v>#REF!</v>
      </c>
      <c r="AH82" s="25" t="e">
        <f>IF('Crisis Indicator Data'!#REF!="No Data",1,IF(#REF!&lt;&gt;"",1,0))</f>
        <v>#REF!</v>
      </c>
      <c r="AI82" s="25" t="e">
        <f>IF('Crisis Indicator Data'!#REF!="No Data",1,IF(#REF!&lt;&gt;"",1,0))</f>
        <v>#REF!</v>
      </c>
      <c r="AJ82" s="25" t="e">
        <f>IF('Crisis Indicator Data'!#REF!="No Data",1,IF(#REF!&lt;&gt;"",1,0))</f>
        <v>#REF!</v>
      </c>
      <c r="AK82" s="25" t="e">
        <f>IF('Crisis Indicator Data'!#REF!="No Data",1,IF(#REF!&lt;&gt;"",1,0))</f>
        <v>#REF!</v>
      </c>
      <c r="AL82" s="25" t="e">
        <f>IF('Crisis Indicator Data'!#REF!="No Data",1,IF(#REF!&lt;&gt;"",1,0))</f>
        <v>#REF!</v>
      </c>
      <c r="AM82" s="25" t="e">
        <f>IF('Crisis Indicator Data'!#REF!="No Data",1,IF(#REF!&lt;&gt;"",1,0))</f>
        <v>#REF!</v>
      </c>
      <c r="AN82" s="25" t="e">
        <f>IF('Crisis Indicator Data'!#REF!="No Data",1,IF(#REF!&lt;&gt;"",1,0))</f>
        <v>#REF!</v>
      </c>
      <c r="AO82" s="25" t="e">
        <f>IF('Crisis Indicator Data'!#REF!="No Data",1,IF(#REF!&lt;&gt;"",1,0))</f>
        <v>#REF!</v>
      </c>
      <c r="AP82" s="25" t="e">
        <f>IF('Crisis Indicator Data'!#REF!="No Data",1,IF(#REF!&lt;&gt;"",1,0))</f>
        <v>#REF!</v>
      </c>
      <c r="AQ82" s="25" t="e">
        <f>IF('Crisis Indicator Data'!#REF!="No Data",1,IF(#REF!&lt;&gt;"",1,0))</f>
        <v>#REF!</v>
      </c>
      <c r="AR82" s="25" t="e">
        <f>IF('Crisis Indicator Data'!#REF!="No Data",1,IF(#REF!&lt;&gt;"",1,0))</f>
        <v>#REF!</v>
      </c>
      <c r="AS82" s="25" t="e">
        <f>IF('Crisis Indicator Data'!#REF!="No Data",1,IF(#REF!&lt;&gt;"",1,0))</f>
        <v>#REF!</v>
      </c>
      <c r="AT82" s="25" t="e">
        <f>IF('Crisis Indicator Data'!#REF!="No Data",1,IF(#REF!&lt;&gt;"",1,0))</f>
        <v>#REF!</v>
      </c>
      <c r="AU82" s="25" t="e">
        <f>IF('Crisis Indicator Data'!#REF!="No Data",1,IF(#REF!&lt;&gt;"",1,0))</f>
        <v>#REF!</v>
      </c>
      <c r="AV82" s="25" t="e">
        <f>IF('Crisis Indicator Data'!#REF!="No Data",1,IF(#REF!&lt;&gt;"",1,0))</f>
        <v>#REF!</v>
      </c>
      <c r="AW82" s="25" t="e">
        <f>IF('Crisis Indicator Data'!#REF!="No Data",1,IF(#REF!&lt;&gt;"",1,0))</f>
        <v>#REF!</v>
      </c>
      <c r="AX82" s="25" t="e">
        <f>IF('Crisis Indicator Data'!#REF!="No Data",1,IF(#REF!&lt;&gt;"",1,0))</f>
        <v>#REF!</v>
      </c>
      <c r="AY82" s="25" t="e">
        <f>IF('Crisis Indicator Data'!#REF!="No Data",1,IF(#REF!&lt;&gt;"",1,0))</f>
        <v>#REF!</v>
      </c>
      <c r="AZ82" s="25" t="e">
        <f>IF('Crisis Indicator Data'!#REF!="No Data",1,IF(#REF!&lt;&gt;"",1,0))</f>
        <v>#REF!</v>
      </c>
      <c r="BA82" t="e">
        <f t="shared" si="4"/>
        <v>#REF!</v>
      </c>
      <c r="BB82" s="27" t="e">
        <f t="shared" si="5"/>
        <v>#REF!</v>
      </c>
    </row>
    <row r="83" spans="1:54" x14ac:dyDescent="0.35">
      <c r="A83" t="s">
        <v>10270</v>
      </c>
      <c r="B83" s="25" t="e">
        <f>IF('Crisis Indicator Data'!#REF!="No Data",1,IF(#REF!&lt;&gt;"",1,0))</f>
        <v>#REF!</v>
      </c>
      <c r="C83" s="25" t="e">
        <f>IF('Crisis Indicator Data'!#REF!="No Data",1,IF(#REF!&lt;&gt;"",1,0))</f>
        <v>#REF!</v>
      </c>
      <c r="D83" s="25" t="e">
        <f>IF('Crisis Indicator Data'!#REF!="No Data",1,IF(#REF!&lt;&gt;"",1,0))</f>
        <v>#REF!</v>
      </c>
      <c r="E83" s="25" t="e">
        <f>IF('Crisis Indicator Data'!#REF!="No Data",1,IF(#REF!&lt;&gt;"",1,0))</f>
        <v>#REF!</v>
      </c>
      <c r="F83" s="25" t="e">
        <f>IF('Crisis Indicator Data'!#REF!="No Data",1,IF(#REF!&lt;&gt;"",1,0))</f>
        <v>#REF!</v>
      </c>
      <c r="G83" s="25" t="e">
        <f>IF('Crisis Indicator Data'!#REF!="No Data",1,IF(#REF!&lt;&gt;"",1,0))</f>
        <v>#REF!</v>
      </c>
      <c r="H83" s="25" t="e">
        <f>IF('Crisis Indicator Data'!#REF!="No Data",1,IF(#REF!&lt;&gt;"",1,0))</f>
        <v>#REF!</v>
      </c>
      <c r="I83" s="25" t="e">
        <f>IF('Crisis Indicator Data'!#REF!="No Data",1,IF(#REF!&lt;&gt;"",1,0))</f>
        <v>#REF!</v>
      </c>
      <c r="J83" s="25" t="e">
        <f>IF('Crisis Indicator Data'!#REF!="No Data",1,IF(#REF!&lt;&gt;"",1,0))</f>
        <v>#REF!</v>
      </c>
      <c r="K83" s="25" t="e">
        <f>IF('Crisis Indicator Data'!#REF!="No Data",1,IF(#REF!&lt;&gt;"",1,0))</f>
        <v>#REF!</v>
      </c>
      <c r="L83" s="25" t="e">
        <f>IF('Crisis Indicator Data'!#REF!="No Data",1,IF(#REF!&lt;&gt;"",1,0))</f>
        <v>#REF!</v>
      </c>
      <c r="M83" s="25" t="e">
        <f>IF('Crisis Indicator Data'!#REF!="No Data",1,IF(#REF!&lt;&gt;"",1,0))</f>
        <v>#REF!</v>
      </c>
      <c r="N83" s="25" t="e">
        <f>IF('Crisis Indicator Data'!#REF!="No Data",1,IF(#REF!&lt;&gt;"",1,0))</f>
        <v>#REF!</v>
      </c>
      <c r="O83" s="25" t="e">
        <f>IF('Crisis Indicator Data'!#REF!="No Data",1,IF(#REF!&lt;&gt;"",1,0))</f>
        <v>#REF!</v>
      </c>
      <c r="P83" s="25" t="e">
        <f>IF('Crisis Indicator Data'!#REF!="No Data",1,IF(#REF!&lt;&gt;"",1,0))</f>
        <v>#REF!</v>
      </c>
      <c r="Q83" s="25" t="e">
        <f>IF('Crisis Indicator Data'!#REF!="No Data",1,IF(#REF!&lt;&gt;"",1,0))</f>
        <v>#REF!</v>
      </c>
      <c r="R83" s="25" t="e">
        <f>IF('Crisis Indicator Data'!#REF!="No Data",1,IF(#REF!&lt;&gt;"",1,0))</f>
        <v>#REF!</v>
      </c>
      <c r="S83" s="25" t="e">
        <f>IF('Crisis Indicator Data'!#REF!="No Data",1,IF(#REF!&lt;&gt;"",1,0))</f>
        <v>#REF!</v>
      </c>
      <c r="T83" s="25" t="e">
        <f>IF('Crisis Indicator Data'!#REF!="No Data",1,IF(#REF!&lt;&gt;"",1,0))</f>
        <v>#REF!</v>
      </c>
      <c r="U83" s="25" t="e">
        <f>IF('Crisis Indicator Data'!#REF!="No Data",1,IF(#REF!&lt;&gt;"",1,0))</f>
        <v>#REF!</v>
      </c>
      <c r="V83" s="25" t="e">
        <f>IF('Crisis Indicator Data'!#REF!="No Data",1,IF(#REF!&lt;&gt;"",1,0))</f>
        <v>#REF!</v>
      </c>
      <c r="W83" s="25" t="e">
        <f>IF('Crisis Indicator Data'!#REF!="No Data",1,IF(#REF!&lt;&gt;"",1,0))</f>
        <v>#REF!</v>
      </c>
      <c r="X83" s="25" t="e">
        <f>IF('Crisis Indicator Data'!#REF!="No Data",1,IF(#REF!&lt;&gt;"",1,0))</f>
        <v>#REF!</v>
      </c>
      <c r="Y83" s="25" t="e">
        <f>IF('Crisis Indicator Data'!#REF!="No Data",1,IF(#REF!&lt;&gt;"",1,0))</f>
        <v>#REF!</v>
      </c>
      <c r="Z83" s="25" t="e">
        <f>IF('Crisis Indicator Data'!#REF!="No Data",1,IF(#REF!&lt;&gt;"",1,0))</f>
        <v>#REF!</v>
      </c>
      <c r="AA83" s="25" t="e">
        <f>IF('Crisis Indicator Data'!#REF!="No Data",1,IF(#REF!&lt;&gt;"",1,0))</f>
        <v>#REF!</v>
      </c>
      <c r="AB83" s="25" t="e">
        <f>IF('Crisis Indicator Data'!#REF!="No Data",1,IF(#REF!&lt;&gt;"",1,0))</f>
        <v>#REF!</v>
      </c>
      <c r="AC83" s="25" t="e">
        <f>IF('Crisis Indicator Data'!#REF!="No Data",1,IF(#REF!&lt;&gt;"",1,0))</f>
        <v>#REF!</v>
      </c>
      <c r="AD83" s="25" t="e">
        <f>IF('Crisis Indicator Data'!#REF!="No Data",1,IF(#REF!&lt;&gt;"",1,0))</f>
        <v>#REF!</v>
      </c>
      <c r="AE83" s="25" t="e">
        <f>IF('Crisis Indicator Data'!#REF!="No Data",1,IF(#REF!&lt;&gt;"",1,0))</f>
        <v>#REF!</v>
      </c>
      <c r="AF83" s="25" t="e">
        <f>IF('Crisis Indicator Data'!#REF!="No Data",1,IF(#REF!&lt;&gt;"",1,0))</f>
        <v>#REF!</v>
      </c>
      <c r="AG83" s="25" t="e">
        <f>IF('Crisis Indicator Data'!#REF!="No Data",1,IF(#REF!&lt;&gt;"",1,0))</f>
        <v>#REF!</v>
      </c>
      <c r="AH83" s="25" t="e">
        <f>IF('Crisis Indicator Data'!#REF!="No Data",1,IF(#REF!&lt;&gt;"",1,0))</f>
        <v>#REF!</v>
      </c>
      <c r="AI83" s="25" t="e">
        <f>IF('Crisis Indicator Data'!#REF!="No Data",1,IF(#REF!&lt;&gt;"",1,0))</f>
        <v>#REF!</v>
      </c>
      <c r="AJ83" s="25" t="e">
        <f>IF('Crisis Indicator Data'!#REF!="No Data",1,IF(#REF!&lt;&gt;"",1,0))</f>
        <v>#REF!</v>
      </c>
      <c r="AK83" s="25" t="e">
        <f>IF('Crisis Indicator Data'!#REF!="No Data",1,IF(#REF!&lt;&gt;"",1,0))</f>
        <v>#REF!</v>
      </c>
      <c r="AL83" s="25" t="e">
        <f>IF('Crisis Indicator Data'!#REF!="No Data",1,IF(#REF!&lt;&gt;"",1,0))</f>
        <v>#REF!</v>
      </c>
      <c r="AM83" s="25" t="e">
        <f>IF('Crisis Indicator Data'!#REF!="No Data",1,IF(#REF!&lt;&gt;"",1,0))</f>
        <v>#REF!</v>
      </c>
      <c r="AN83" s="25" t="e">
        <f>IF('Crisis Indicator Data'!#REF!="No Data",1,IF(#REF!&lt;&gt;"",1,0))</f>
        <v>#REF!</v>
      </c>
      <c r="AO83" s="25" t="e">
        <f>IF('Crisis Indicator Data'!#REF!="No Data",1,IF(#REF!&lt;&gt;"",1,0))</f>
        <v>#REF!</v>
      </c>
      <c r="AP83" s="25" t="e">
        <f>IF('Crisis Indicator Data'!#REF!="No Data",1,IF(#REF!&lt;&gt;"",1,0))</f>
        <v>#REF!</v>
      </c>
      <c r="AQ83" s="25" t="e">
        <f>IF('Crisis Indicator Data'!#REF!="No Data",1,IF(#REF!&lt;&gt;"",1,0))</f>
        <v>#REF!</v>
      </c>
      <c r="AR83" s="25" t="e">
        <f>IF('Crisis Indicator Data'!#REF!="No Data",1,IF(#REF!&lt;&gt;"",1,0))</f>
        <v>#REF!</v>
      </c>
      <c r="AS83" s="25" t="e">
        <f>IF('Crisis Indicator Data'!#REF!="No Data",1,IF(#REF!&lt;&gt;"",1,0))</f>
        <v>#REF!</v>
      </c>
      <c r="AT83" s="25" t="e">
        <f>IF('Crisis Indicator Data'!#REF!="No Data",1,IF(#REF!&lt;&gt;"",1,0))</f>
        <v>#REF!</v>
      </c>
      <c r="AU83" s="25" t="e">
        <f>IF('Crisis Indicator Data'!#REF!="No Data",1,IF(#REF!&lt;&gt;"",1,0))</f>
        <v>#REF!</v>
      </c>
      <c r="AV83" s="25" t="e">
        <f>IF('Crisis Indicator Data'!#REF!="No Data",1,IF(#REF!&lt;&gt;"",1,0))</f>
        <v>#REF!</v>
      </c>
      <c r="AW83" s="25" t="e">
        <f>IF('Crisis Indicator Data'!#REF!="No Data",1,IF(#REF!&lt;&gt;"",1,0))</f>
        <v>#REF!</v>
      </c>
      <c r="AX83" s="25" t="e">
        <f>IF('Crisis Indicator Data'!#REF!="No Data",1,IF(#REF!&lt;&gt;"",1,0))</f>
        <v>#REF!</v>
      </c>
      <c r="AY83" s="25" t="e">
        <f>IF('Crisis Indicator Data'!#REF!="No Data",1,IF(#REF!&lt;&gt;"",1,0))</f>
        <v>#REF!</v>
      </c>
      <c r="AZ83" s="25" t="e">
        <f>IF('Crisis Indicator Data'!#REF!="No Data",1,IF(#REF!&lt;&gt;"",1,0))</f>
        <v>#REF!</v>
      </c>
      <c r="BA83" t="e">
        <f t="shared" si="4"/>
        <v>#REF!</v>
      </c>
      <c r="BB83" s="27" t="e">
        <f t="shared" si="5"/>
        <v>#REF!</v>
      </c>
    </row>
    <row r="84" spans="1:54" x14ac:dyDescent="0.35">
      <c r="A84" t="s">
        <v>10273</v>
      </c>
      <c r="B84" s="25" t="e">
        <f>IF('Crisis Indicator Data'!#REF!="No Data",1,IF(#REF!&lt;&gt;"",1,0))</f>
        <v>#REF!</v>
      </c>
      <c r="C84" s="25" t="e">
        <f>IF('Crisis Indicator Data'!#REF!="No Data",1,IF(#REF!&lt;&gt;"",1,0))</f>
        <v>#REF!</v>
      </c>
      <c r="D84" s="25" t="e">
        <f>IF('Crisis Indicator Data'!#REF!="No Data",1,IF(#REF!&lt;&gt;"",1,0))</f>
        <v>#REF!</v>
      </c>
      <c r="E84" s="25" t="e">
        <f>IF('Crisis Indicator Data'!#REF!="No Data",1,IF(#REF!&lt;&gt;"",1,0))</f>
        <v>#REF!</v>
      </c>
      <c r="F84" s="25" t="e">
        <f>IF('Crisis Indicator Data'!#REF!="No Data",1,IF(#REF!&lt;&gt;"",1,0))</f>
        <v>#REF!</v>
      </c>
      <c r="G84" s="25" t="e">
        <f>IF('Crisis Indicator Data'!#REF!="No Data",1,IF(#REF!&lt;&gt;"",1,0))</f>
        <v>#REF!</v>
      </c>
      <c r="H84" s="25" t="e">
        <f>IF('Crisis Indicator Data'!#REF!="No Data",1,IF(#REF!&lt;&gt;"",1,0))</f>
        <v>#REF!</v>
      </c>
      <c r="I84" s="25" t="e">
        <f>IF('Crisis Indicator Data'!#REF!="No Data",1,IF(#REF!&lt;&gt;"",1,0))</f>
        <v>#REF!</v>
      </c>
      <c r="J84" s="25" t="e">
        <f>IF('Crisis Indicator Data'!#REF!="No Data",1,IF(#REF!&lt;&gt;"",1,0))</f>
        <v>#REF!</v>
      </c>
      <c r="K84" s="25" t="e">
        <f>IF('Crisis Indicator Data'!#REF!="No Data",1,IF(#REF!&lt;&gt;"",1,0))</f>
        <v>#REF!</v>
      </c>
      <c r="L84" s="25" t="e">
        <f>IF('Crisis Indicator Data'!#REF!="No Data",1,IF(#REF!&lt;&gt;"",1,0))</f>
        <v>#REF!</v>
      </c>
      <c r="M84" s="25" t="e">
        <f>IF('Crisis Indicator Data'!#REF!="No Data",1,IF(#REF!&lt;&gt;"",1,0))</f>
        <v>#REF!</v>
      </c>
      <c r="N84" s="25" t="e">
        <f>IF('Crisis Indicator Data'!#REF!="No Data",1,IF(#REF!&lt;&gt;"",1,0))</f>
        <v>#REF!</v>
      </c>
      <c r="O84" s="25" t="e">
        <f>IF('Crisis Indicator Data'!#REF!="No Data",1,IF(#REF!&lt;&gt;"",1,0))</f>
        <v>#REF!</v>
      </c>
      <c r="P84" s="25" t="e">
        <f>IF('Crisis Indicator Data'!#REF!="No Data",1,IF(#REF!&lt;&gt;"",1,0))</f>
        <v>#REF!</v>
      </c>
      <c r="Q84" s="25" t="e">
        <f>IF('Crisis Indicator Data'!#REF!="No Data",1,IF(#REF!&lt;&gt;"",1,0))</f>
        <v>#REF!</v>
      </c>
      <c r="R84" s="25" t="e">
        <f>IF('Crisis Indicator Data'!#REF!="No Data",1,IF(#REF!&lt;&gt;"",1,0))</f>
        <v>#REF!</v>
      </c>
      <c r="S84" s="25" t="e">
        <f>IF('Crisis Indicator Data'!#REF!="No Data",1,IF(#REF!&lt;&gt;"",1,0))</f>
        <v>#REF!</v>
      </c>
      <c r="T84" s="25" t="e">
        <f>IF('Crisis Indicator Data'!#REF!="No Data",1,IF(#REF!&lt;&gt;"",1,0))</f>
        <v>#REF!</v>
      </c>
      <c r="U84" s="25" t="e">
        <f>IF('Crisis Indicator Data'!#REF!="No Data",1,IF(#REF!&lt;&gt;"",1,0))</f>
        <v>#REF!</v>
      </c>
      <c r="V84" s="25" t="e">
        <f>IF('Crisis Indicator Data'!#REF!="No Data",1,IF(#REF!&lt;&gt;"",1,0))</f>
        <v>#REF!</v>
      </c>
      <c r="W84" s="25" t="e">
        <f>IF('Crisis Indicator Data'!#REF!="No Data",1,IF(#REF!&lt;&gt;"",1,0))</f>
        <v>#REF!</v>
      </c>
      <c r="X84" s="25" t="e">
        <f>IF('Crisis Indicator Data'!#REF!="No Data",1,IF(#REF!&lt;&gt;"",1,0))</f>
        <v>#REF!</v>
      </c>
      <c r="Y84" s="25" t="e">
        <f>IF('Crisis Indicator Data'!#REF!="No Data",1,IF(#REF!&lt;&gt;"",1,0))</f>
        <v>#REF!</v>
      </c>
      <c r="Z84" s="25" t="e">
        <f>IF('Crisis Indicator Data'!#REF!="No Data",1,IF(#REF!&lt;&gt;"",1,0))</f>
        <v>#REF!</v>
      </c>
      <c r="AA84" s="25" t="e">
        <f>IF('Crisis Indicator Data'!#REF!="No Data",1,IF(#REF!&lt;&gt;"",1,0))</f>
        <v>#REF!</v>
      </c>
      <c r="AB84" s="25" t="e">
        <f>IF('Crisis Indicator Data'!#REF!="No Data",1,IF(#REF!&lt;&gt;"",1,0))</f>
        <v>#REF!</v>
      </c>
      <c r="AC84" s="25" t="e">
        <f>IF('Crisis Indicator Data'!#REF!="No Data",1,IF(#REF!&lt;&gt;"",1,0))</f>
        <v>#REF!</v>
      </c>
      <c r="AD84" s="25" t="e">
        <f>IF('Crisis Indicator Data'!#REF!="No Data",1,IF(#REF!&lt;&gt;"",1,0))</f>
        <v>#REF!</v>
      </c>
      <c r="AE84" s="25" t="e">
        <f>IF('Crisis Indicator Data'!#REF!="No Data",1,IF(#REF!&lt;&gt;"",1,0))</f>
        <v>#REF!</v>
      </c>
      <c r="AF84" s="25" t="e">
        <f>IF('Crisis Indicator Data'!#REF!="No Data",1,IF(#REF!&lt;&gt;"",1,0))</f>
        <v>#REF!</v>
      </c>
      <c r="AG84" s="25" t="e">
        <f>IF('Crisis Indicator Data'!#REF!="No Data",1,IF(#REF!&lt;&gt;"",1,0))</f>
        <v>#REF!</v>
      </c>
      <c r="AH84" s="25" t="e">
        <f>IF('Crisis Indicator Data'!#REF!="No Data",1,IF(#REF!&lt;&gt;"",1,0))</f>
        <v>#REF!</v>
      </c>
      <c r="AI84" s="25" t="e">
        <f>IF('Crisis Indicator Data'!#REF!="No Data",1,IF(#REF!&lt;&gt;"",1,0))</f>
        <v>#REF!</v>
      </c>
      <c r="AJ84" s="25" t="e">
        <f>IF('Crisis Indicator Data'!#REF!="No Data",1,IF(#REF!&lt;&gt;"",1,0))</f>
        <v>#REF!</v>
      </c>
      <c r="AK84" s="25" t="e">
        <f>IF('Crisis Indicator Data'!#REF!="No Data",1,IF(#REF!&lt;&gt;"",1,0))</f>
        <v>#REF!</v>
      </c>
      <c r="AL84" s="25" t="e">
        <f>IF('Crisis Indicator Data'!#REF!="No Data",1,IF(#REF!&lt;&gt;"",1,0))</f>
        <v>#REF!</v>
      </c>
      <c r="AM84" s="25" t="e">
        <f>IF('Crisis Indicator Data'!#REF!="No Data",1,IF(#REF!&lt;&gt;"",1,0))</f>
        <v>#REF!</v>
      </c>
      <c r="AN84" s="25" t="e">
        <f>IF('Crisis Indicator Data'!#REF!="No Data",1,IF(#REF!&lt;&gt;"",1,0))</f>
        <v>#REF!</v>
      </c>
      <c r="AO84" s="25" t="e">
        <f>IF('Crisis Indicator Data'!#REF!="No Data",1,IF(#REF!&lt;&gt;"",1,0))</f>
        <v>#REF!</v>
      </c>
      <c r="AP84" s="25" t="e">
        <f>IF('Crisis Indicator Data'!#REF!="No Data",1,IF(#REF!&lt;&gt;"",1,0))</f>
        <v>#REF!</v>
      </c>
      <c r="AQ84" s="25" t="e">
        <f>IF('Crisis Indicator Data'!#REF!="No Data",1,IF(#REF!&lt;&gt;"",1,0))</f>
        <v>#REF!</v>
      </c>
      <c r="AR84" s="25" t="e">
        <f>IF('Crisis Indicator Data'!#REF!="No Data",1,IF(#REF!&lt;&gt;"",1,0))</f>
        <v>#REF!</v>
      </c>
      <c r="AS84" s="25" t="e">
        <f>IF('Crisis Indicator Data'!#REF!="No Data",1,IF(#REF!&lt;&gt;"",1,0))</f>
        <v>#REF!</v>
      </c>
      <c r="AT84" s="25" t="e">
        <f>IF('Crisis Indicator Data'!#REF!="No Data",1,IF(#REF!&lt;&gt;"",1,0))</f>
        <v>#REF!</v>
      </c>
      <c r="AU84" s="25" t="e">
        <f>IF('Crisis Indicator Data'!#REF!="No Data",1,IF(#REF!&lt;&gt;"",1,0))</f>
        <v>#REF!</v>
      </c>
      <c r="AV84" s="25" t="e">
        <f>IF('Crisis Indicator Data'!#REF!="No Data",1,IF(#REF!&lt;&gt;"",1,0))</f>
        <v>#REF!</v>
      </c>
      <c r="AW84" s="25" t="e">
        <f>IF('Crisis Indicator Data'!#REF!="No Data",1,IF(#REF!&lt;&gt;"",1,0))</f>
        <v>#REF!</v>
      </c>
      <c r="AX84" s="25" t="e">
        <f>IF('Crisis Indicator Data'!#REF!="No Data",1,IF(#REF!&lt;&gt;"",1,0))</f>
        <v>#REF!</v>
      </c>
      <c r="AY84" s="25" t="e">
        <f>IF('Crisis Indicator Data'!#REF!="No Data",1,IF(#REF!&lt;&gt;"",1,0))</f>
        <v>#REF!</v>
      </c>
      <c r="AZ84" s="25" t="e">
        <f>IF('Crisis Indicator Data'!#REF!="No Data",1,IF(#REF!&lt;&gt;"",1,0))</f>
        <v>#REF!</v>
      </c>
      <c r="BA84" t="e">
        <f t="shared" si="4"/>
        <v>#REF!</v>
      </c>
      <c r="BB84" s="27" t="e">
        <f t="shared" si="5"/>
        <v>#REF!</v>
      </c>
    </row>
    <row r="85" spans="1:54" x14ac:dyDescent="0.35">
      <c r="A85" t="s">
        <v>10271</v>
      </c>
      <c r="B85" s="25" t="e">
        <f>IF('Crisis Indicator Data'!#REF!="No Data",1,IF(#REF!&lt;&gt;"",1,0))</f>
        <v>#REF!</v>
      </c>
      <c r="C85" s="25" t="e">
        <f>IF('Crisis Indicator Data'!#REF!="No Data",1,IF(#REF!&lt;&gt;"",1,0))</f>
        <v>#REF!</v>
      </c>
      <c r="D85" s="25" t="e">
        <f>IF('Crisis Indicator Data'!#REF!="No Data",1,IF(#REF!&lt;&gt;"",1,0))</f>
        <v>#REF!</v>
      </c>
      <c r="E85" s="25" t="e">
        <f>IF('Crisis Indicator Data'!#REF!="No Data",1,IF(#REF!&lt;&gt;"",1,0))</f>
        <v>#REF!</v>
      </c>
      <c r="F85" s="25" t="e">
        <f>IF('Crisis Indicator Data'!#REF!="No Data",1,IF(#REF!&lt;&gt;"",1,0))</f>
        <v>#REF!</v>
      </c>
      <c r="G85" s="25" t="e">
        <f>IF('Crisis Indicator Data'!#REF!="No Data",1,IF(#REF!&lt;&gt;"",1,0))</f>
        <v>#REF!</v>
      </c>
      <c r="H85" s="25" t="e">
        <f>IF('Crisis Indicator Data'!#REF!="No Data",1,IF(#REF!&lt;&gt;"",1,0))</f>
        <v>#REF!</v>
      </c>
      <c r="I85" s="25" t="e">
        <f>IF('Crisis Indicator Data'!#REF!="No Data",1,IF(#REF!&lt;&gt;"",1,0))</f>
        <v>#REF!</v>
      </c>
      <c r="J85" s="25" t="e">
        <f>IF('Crisis Indicator Data'!#REF!="No Data",1,IF(#REF!&lt;&gt;"",1,0))</f>
        <v>#REF!</v>
      </c>
      <c r="K85" s="25" t="e">
        <f>IF('Crisis Indicator Data'!#REF!="No Data",1,IF(#REF!&lt;&gt;"",1,0))</f>
        <v>#REF!</v>
      </c>
      <c r="L85" s="25" t="e">
        <f>IF('Crisis Indicator Data'!#REF!="No Data",1,IF(#REF!&lt;&gt;"",1,0))</f>
        <v>#REF!</v>
      </c>
      <c r="M85" s="25" t="e">
        <f>IF('Crisis Indicator Data'!#REF!="No Data",1,IF(#REF!&lt;&gt;"",1,0))</f>
        <v>#REF!</v>
      </c>
      <c r="N85" s="25" t="e">
        <f>IF('Crisis Indicator Data'!#REF!="No Data",1,IF(#REF!&lt;&gt;"",1,0))</f>
        <v>#REF!</v>
      </c>
      <c r="O85" s="25" t="e">
        <f>IF('Crisis Indicator Data'!#REF!="No Data",1,IF(#REF!&lt;&gt;"",1,0))</f>
        <v>#REF!</v>
      </c>
      <c r="P85" s="25" t="e">
        <f>IF('Crisis Indicator Data'!#REF!="No Data",1,IF(#REF!&lt;&gt;"",1,0))</f>
        <v>#REF!</v>
      </c>
      <c r="Q85" s="25" t="e">
        <f>IF('Crisis Indicator Data'!#REF!="No Data",1,IF(#REF!&lt;&gt;"",1,0))</f>
        <v>#REF!</v>
      </c>
      <c r="R85" s="25" t="e">
        <f>IF('Crisis Indicator Data'!#REF!="No Data",1,IF(#REF!&lt;&gt;"",1,0))</f>
        <v>#REF!</v>
      </c>
      <c r="S85" s="25" t="e">
        <f>IF('Crisis Indicator Data'!#REF!="No Data",1,IF(#REF!&lt;&gt;"",1,0))</f>
        <v>#REF!</v>
      </c>
      <c r="T85" s="25" t="e">
        <f>IF('Crisis Indicator Data'!#REF!="No Data",1,IF(#REF!&lt;&gt;"",1,0))</f>
        <v>#REF!</v>
      </c>
      <c r="U85" s="25" t="e">
        <f>IF('Crisis Indicator Data'!#REF!="No Data",1,IF(#REF!&lt;&gt;"",1,0))</f>
        <v>#REF!</v>
      </c>
      <c r="V85" s="25" t="e">
        <f>IF('Crisis Indicator Data'!#REF!="No Data",1,IF(#REF!&lt;&gt;"",1,0))</f>
        <v>#REF!</v>
      </c>
      <c r="W85" s="25" t="e">
        <f>IF('Crisis Indicator Data'!#REF!="No Data",1,IF(#REF!&lt;&gt;"",1,0))</f>
        <v>#REF!</v>
      </c>
      <c r="X85" s="25" t="e">
        <f>IF('Crisis Indicator Data'!#REF!="No Data",1,IF(#REF!&lt;&gt;"",1,0))</f>
        <v>#REF!</v>
      </c>
      <c r="Y85" s="25" t="e">
        <f>IF('Crisis Indicator Data'!#REF!="No Data",1,IF(#REF!&lt;&gt;"",1,0))</f>
        <v>#REF!</v>
      </c>
      <c r="Z85" s="25" t="e">
        <f>IF('Crisis Indicator Data'!#REF!="No Data",1,IF(#REF!&lt;&gt;"",1,0))</f>
        <v>#REF!</v>
      </c>
      <c r="AA85" s="25" t="e">
        <f>IF('Crisis Indicator Data'!#REF!="No Data",1,IF(#REF!&lt;&gt;"",1,0))</f>
        <v>#REF!</v>
      </c>
      <c r="AB85" s="25" t="e">
        <f>IF('Crisis Indicator Data'!#REF!="No Data",1,IF(#REF!&lt;&gt;"",1,0))</f>
        <v>#REF!</v>
      </c>
      <c r="AC85" s="25" t="e">
        <f>IF('Crisis Indicator Data'!#REF!="No Data",1,IF(#REF!&lt;&gt;"",1,0))</f>
        <v>#REF!</v>
      </c>
      <c r="AD85" s="25" t="e">
        <f>IF('Crisis Indicator Data'!#REF!="No Data",1,IF(#REF!&lt;&gt;"",1,0))</f>
        <v>#REF!</v>
      </c>
      <c r="AE85" s="25" t="e">
        <f>IF('Crisis Indicator Data'!#REF!="No Data",1,IF(#REF!&lt;&gt;"",1,0))</f>
        <v>#REF!</v>
      </c>
      <c r="AF85" s="25" t="e">
        <f>IF('Crisis Indicator Data'!#REF!="No Data",1,IF(#REF!&lt;&gt;"",1,0))</f>
        <v>#REF!</v>
      </c>
      <c r="AG85" s="25" t="e">
        <f>IF('Crisis Indicator Data'!#REF!="No Data",1,IF(#REF!&lt;&gt;"",1,0))</f>
        <v>#REF!</v>
      </c>
      <c r="AH85" s="25" t="e">
        <f>IF('Crisis Indicator Data'!#REF!="No Data",1,IF(#REF!&lt;&gt;"",1,0))</f>
        <v>#REF!</v>
      </c>
      <c r="AI85" s="25" t="e">
        <f>IF('Crisis Indicator Data'!#REF!="No Data",1,IF(#REF!&lt;&gt;"",1,0))</f>
        <v>#REF!</v>
      </c>
      <c r="AJ85" s="25" t="e">
        <f>IF('Crisis Indicator Data'!#REF!="No Data",1,IF(#REF!&lt;&gt;"",1,0))</f>
        <v>#REF!</v>
      </c>
      <c r="AK85" s="25" t="e">
        <f>IF('Crisis Indicator Data'!#REF!="No Data",1,IF(#REF!&lt;&gt;"",1,0))</f>
        <v>#REF!</v>
      </c>
      <c r="AL85" s="25" t="e">
        <f>IF('Crisis Indicator Data'!#REF!="No Data",1,IF(#REF!&lt;&gt;"",1,0))</f>
        <v>#REF!</v>
      </c>
      <c r="AM85" s="25" t="e">
        <f>IF('Crisis Indicator Data'!#REF!="No Data",1,IF(#REF!&lt;&gt;"",1,0))</f>
        <v>#REF!</v>
      </c>
      <c r="AN85" s="25" t="e">
        <f>IF('Crisis Indicator Data'!#REF!="No Data",1,IF(#REF!&lt;&gt;"",1,0))</f>
        <v>#REF!</v>
      </c>
      <c r="AO85" s="25" t="e">
        <f>IF('Crisis Indicator Data'!#REF!="No Data",1,IF(#REF!&lt;&gt;"",1,0))</f>
        <v>#REF!</v>
      </c>
      <c r="AP85" s="25" t="e">
        <f>IF('Crisis Indicator Data'!#REF!="No Data",1,IF(#REF!&lt;&gt;"",1,0))</f>
        <v>#REF!</v>
      </c>
      <c r="AQ85" s="25" t="e">
        <f>IF('Crisis Indicator Data'!#REF!="No Data",1,IF(#REF!&lt;&gt;"",1,0))</f>
        <v>#REF!</v>
      </c>
      <c r="AR85" s="25" t="e">
        <f>IF('Crisis Indicator Data'!#REF!="No Data",1,IF(#REF!&lt;&gt;"",1,0))</f>
        <v>#REF!</v>
      </c>
      <c r="AS85" s="25" t="e">
        <f>IF('Crisis Indicator Data'!#REF!="No Data",1,IF(#REF!&lt;&gt;"",1,0))</f>
        <v>#REF!</v>
      </c>
      <c r="AT85" s="25" t="e">
        <f>IF('Crisis Indicator Data'!#REF!="No Data",1,IF(#REF!&lt;&gt;"",1,0))</f>
        <v>#REF!</v>
      </c>
      <c r="AU85" s="25" t="e">
        <f>IF('Crisis Indicator Data'!#REF!="No Data",1,IF(#REF!&lt;&gt;"",1,0))</f>
        <v>#REF!</v>
      </c>
      <c r="AV85" s="25" t="e">
        <f>IF('Crisis Indicator Data'!#REF!="No Data",1,IF(#REF!&lt;&gt;"",1,0))</f>
        <v>#REF!</v>
      </c>
      <c r="AW85" s="25" t="e">
        <f>IF('Crisis Indicator Data'!#REF!="No Data",1,IF(#REF!&lt;&gt;"",1,0))</f>
        <v>#REF!</v>
      </c>
      <c r="AX85" s="25" t="e">
        <f>IF('Crisis Indicator Data'!#REF!="No Data",1,IF(#REF!&lt;&gt;"",1,0))</f>
        <v>#REF!</v>
      </c>
      <c r="AY85" s="25" t="e">
        <f>IF('Crisis Indicator Data'!#REF!="No Data",1,IF(#REF!&lt;&gt;"",1,0))</f>
        <v>#REF!</v>
      </c>
      <c r="AZ85" s="25" t="e">
        <f>IF('Crisis Indicator Data'!#REF!="No Data",1,IF(#REF!&lt;&gt;"",1,0))</f>
        <v>#REF!</v>
      </c>
      <c r="BA85" t="e">
        <f t="shared" si="4"/>
        <v>#REF!</v>
      </c>
      <c r="BB85" s="27" t="e">
        <f t="shared" si="5"/>
        <v>#REF!</v>
      </c>
    </row>
    <row r="86" spans="1:54" x14ac:dyDescent="0.35">
      <c r="A86" t="s">
        <v>10275</v>
      </c>
      <c r="B86" s="25" t="e">
        <f>IF('Crisis Indicator Data'!#REF!="No Data",1,IF(#REF!&lt;&gt;"",1,0))</f>
        <v>#REF!</v>
      </c>
      <c r="C86" s="25" t="e">
        <f>IF('Crisis Indicator Data'!#REF!="No Data",1,IF(#REF!&lt;&gt;"",1,0))</f>
        <v>#REF!</v>
      </c>
      <c r="D86" s="25" t="e">
        <f>IF('Crisis Indicator Data'!#REF!="No Data",1,IF(#REF!&lt;&gt;"",1,0))</f>
        <v>#REF!</v>
      </c>
      <c r="E86" s="25" t="e">
        <f>IF('Crisis Indicator Data'!#REF!="No Data",1,IF(#REF!&lt;&gt;"",1,0))</f>
        <v>#REF!</v>
      </c>
      <c r="F86" s="25" t="e">
        <f>IF('Crisis Indicator Data'!#REF!="No Data",1,IF(#REF!&lt;&gt;"",1,0))</f>
        <v>#REF!</v>
      </c>
      <c r="G86" s="25" t="e">
        <f>IF('Crisis Indicator Data'!#REF!="No Data",1,IF(#REF!&lt;&gt;"",1,0))</f>
        <v>#REF!</v>
      </c>
      <c r="H86" s="25" t="e">
        <f>IF('Crisis Indicator Data'!#REF!="No Data",1,IF(#REF!&lt;&gt;"",1,0))</f>
        <v>#REF!</v>
      </c>
      <c r="I86" s="25" t="e">
        <f>IF('Crisis Indicator Data'!#REF!="No Data",1,IF(#REF!&lt;&gt;"",1,0))</f>
        <v>#REF!</v>
      </c>
      <c r="J86" s="25" t="e">
        <f>IF('Crisis Indicator Data'!#REF!="No Data",1,IF(#REF!&lt;&gt;"",1,0))</f>
        <v>#REF!</v>
      </c>
      <c r="K86" s="25" t="e">
        <f>IF('Crisis Indicator Data'!#REF!="No Data",1,IF(#REF!&lt;&gt;"",1,0))</f>
        <v>#REF!</v>
      </c>
      <c r="L86" s="25" t="e">
        <f>IF('Crisis Indicator Data'!#REF!="No Data",1,IF(#REF!&lt;&gt;"",1,0))</f>
        <v>#REF!</v>
      </c>
      <c r="M86" s="25" t="e">
        <f>IF('Crisis Indicator Data'!#REF!="No Data",1,IF(#REF!&lt;&gt;"",1,0))</f>
        <v>#REF!</v>
      </c>
      <c r="N86" s="25" t="e">
        <f>IF('Crisis Indicator Data'!#REF!="No Data",1,IF(#REF!&lt;&gt;"",1,0))</f>
        <v>#REF!</v>
      </c>
      <c r="O86" s="25" t="e">
        <f>IF('Crisis Indicator Data'!#REF!="No Data",1,IF(#REF!&lt;&gt;"",1,0))</f>
        <v>#REF!</v>
      </c>
      <c r="P86" s="25" t="e">
        <f>IF('Crisis Indicator Data'!#REF!="No Data",1,IF(#REF!&lt;&gt;"",1,0))</f>
        <v>#REF!</v>
      </c>
      <c r="Q86" s="25" t="e">
        <f>IF('Crisis Indicator Data'!#REF!="No Data",1,IF(#REF!&lt;&gt;"",1,0))</f>
        <v>#REF!</v>
      </c>
      <c r="R86" s="25" t="e">
        <f>IF('Crisis Indicator Data'!#REF!="No Data",1,IF(#REF!&lt;&gt;"",1,0))</f>
        <v>#REF!</v>
      </c>
      <c r="S86" s="25" t="e">
        <f>IF('Crisis Indicator Data'!#REF!="No Data",1,IF(#REF!&lt;&gt;"",1,0))</f>
        <v>#REF!</v>
      </c>
      <c r="T86" s="25" t="e">
        <f>IF('Crisis Indicator Data'!#REF!="No Data",1,IF(#REF!&lt;&gt;"",1,0))</f>
        <v>#REF!</v>
      </c>
      <c r="U86" s="25" t="e">
        <f>IF('Crisis Indicator Data'!#REF!="No Data",1,IF(#REF!&lt;&gt;"",1,0))</f>
        <v>#REF!</v>
      </c>
      <c r="V86" s="25" t="e">
        <f>IF('Crisis Indicator Data'!#REF!="No Data",1,IF(#REF!&lt;&gt;"",1,0))</f>
        <v>#REF!</v>
      </c>
      <c r="W86" s="25" t="e">
        <f>IF('Crisis Indicator Data'!#REF!="No Data",1,IF(#REF!&lt;&gt;"",1,0))</f>
        <v>#REF!</v>
      </c>
      <c r="X86" s="25" t="e">
        <f>IF('Crisis Indicator Data'!#REF!="No Data",1,IF(#REF!&lt;&gt;"",1,0))</f>
        <v>#REF!</v>
      </c>
      <c r="Y86" s="25" t="e">
        <f>IF('Crisis Indicator Data'!#REF!="No Data",1,IF(#REF!&lt;&gt;"",1,0))</f>
        <v>#REF!</v>
      </c>
      <c r="Z86" s="25" t="e">
        <f>IF('Crisis Indicator Data'!#REF!="No Data",1,IF(#REF!&lt;&gt;"",1,0))</f>
        <v>#REF!</v>
      </c>
      <c r="AA86" s="25" t="e">
        <f>IF('Crisis Indicator Data'!#REF!="No Data",1,IF(#REF!&lt;&gt;"",1,0))</f>
        <v>#REF!</v>
      </c>
      <c r="AB86" s="25" t="e">
        <f>IF('Crisis Indicator Data'!#REF!="No Data",1,IF(#REF!&lt;&gt;"",1,0))</f>
        <v>#REF!</v>
      </c>
      <c r="AC86" s="25" t="e">
        <f>IF('Crisis Indicator Data'!#REF!="No Data",1,IF(#REF!&lt;&gt;"",1,0))</f>
        <v>#REF!</v>
      </c>
      <c r="AD86" s="25" t="e">
        <f>IF('Crisis Indicator Data'!#REF!="No Data",1,IF(#REF!&lt;&gt;"",1,0))</f>
        <v>#REF!</v>
      </c>
      <c r="AE86" s="25" t="e">
        <f>IF('Crisis Indicator Data'!#REF!="No Data",1,IF(#REF!&lt;&gt;"",1,0))</f>
        <v>#REF!</v>
      </c>
      <c r="AF86" s="25" t="e">
        <f>IF('Crisis Indicator Data'!#REF!="No Data",1,IF(#REF!&lt;&gt;"",1,0))</f>
        <v>#REF!</v>
      </c>
      <c r="AG86" s="25" t="e">
        <f>IF('Crisis Indicator Data'!#REF!="No Data",1,IF(#REF!&lt;&gt;"",1,0))</f>
        <v>#REF!</v>
      </c>
      <c r="AH86" s="25" t="e">
        <f>IF('Crisis Indicator Data'!#REF!="No Data",1,IF(#REF!&lt;&gt;"",1,0))</f>
        <v>#REF!</v>
      </c>
      <c r="AI86" s="25" t="e">
        <f>IF('Crisis Indicator Data'!#REF!="No Data",1,IF(#REF!&lt;&gt;"",1,0))</f>
        <v>#REF!</v>
      </c>
      <c r="AJ86" s="25" t="e">
        <f>IF('Crisis Indicator Data'!#REF!="No Data",1,IF(#REF!&lt;&gt;"",1,0))</f>
        <v>#REF!</v>
      </c>
      <c r="AK86" s="25" t="e">
        <f>IF('Crisis Indicator Data'!#REF!="No Data",1,IF(#REF!&lt;&gt;"",1,0))</f>
        <v>#REF!</v>
      </c>
      <c r="AL86" s="25" t="e">
        <f>IF('Crisis Indicator Data'!#REF!="No Data",1,IF(#REF!&lt;&gt;"",1,0))</f>
        <v>#REF!</v>
      </c>
      <c r="AM86" s="25" t="e">
        <f>IF('Crisis Indicator Data'!#REF!="No Data",1,IF(#REF!&lt;&gt;"",1,0))</f>
        <v>#REF!</v>
      </c>
      <c r="AN86" s="25" t="e">
        <f>IF('Crisis Indicator Data'!#REF!="No Data",1,IF(#REF!&lt;&gt;"",1,0))</f>
        <v>#REF!</v>
      </c>
      <c r="AO86" s="25" t="e">
        <f>IF('Crisis Indicator Data'!#REF!="No Data",1,IF(#REF!&lt;&gt;"",1,0))</f>
        <v>#REF!</v>
      </c>
      <c r="AP86" s="25" t="e">
        <f>IF('Crisis Indicator Data'!#REF!="No Data",1,IF(#REF!&lt;&gt;"",1,0))</f>
        <v>#REF!</v>
      </c>
      <c r="AQ86" s="25" t="e">
        <f>IF('Crisis Indicator Data'!#REF!="No Data",1,IF(#REF!&lt;&gt;"",1,0))</f>
        <v>#REF!</v>
      </c>
      <c r="AR86" s="25" t="e">
        <f>IF('Crisis Indicator Data'!#REF!="No Data",1,IF(#REF!&lt;&gt;"",1,0))</f>
        <v>#REF!</v>
      </c>
      <c r="AS86" s="25" t="e">
        <f>IF('Crisis Indicator Data'!#REF!="No Data",1,IF(#REF!&lt;&gt;"",1,0))</f>
        <v>#REF!</v>
      </c>
      <c r="AT86" s="25" t="e">
        <f>IF('Crisis Indicator Data'!#REF!="No Data",1,IF(#REF!&lt;&gt;"",1,0))</f>
        <v>#REF!</v>
      </c>
      <c r="AU86" s="25" t="e">
        <f>IF('Crisis Indicator Data'!#REF!="No Data",1,IF(#REF!&lt;&gt;"",1,0))</f>
        <v>#REF!</v>
      </c>
      <c r="AV86" s="25" t="e">
        <f>IF('Crisis Indicator Data'!#REF!="No Data",1,IF(#REF!&lt;&gt;"",1,0))</f>
        <v>#REF!</v>
      </c>
      <c r="AW86" s="25" t="e">
        <f>IF('Crisis Indicator Data'!#REF!="No Data",1,IF(#REF!&lt;&gt;"",1,0))</f>
        <v>#REF!</v>
      </c>
      <c r="AX86" s="25" t="e">
        <f>IF('Crisis Indicator Data'!#REF!="No Data",1,IF(#REF!&lt;&gt;"",1,0))</f>
        <v>#REF!</v>
      </c>
      <c r="AY86" s="25" t="e">
        <f>IF('Crisis Indicator Data'!#REF!="No Data",1,IF(#REF!&lt;&gt;"",1,0))</f>
        <v>#REF!</v>
      </c>
      <c r="AZ86" s="25" t="e">
        <f>IF('Crisis Indicator Data'!#REF!="No Data",1,IF(#REF!&lt;&gt;"",1,0))</f>
        <v>#REF!</v>
      </c>
      <c r="BA86" t="e">
        <f t="shared" si="4"/>
        <v>#REF!</v>
      </c>
      <c r="BB86" s="27" t="e">
        <f t="shared" si="5"/>
        <v>#REF!</v>
      </c>
    </row>
    <row r="87" spans="1:54" x14ac:dyDescent="0.35">
      <c r="A87" t="s">
        <v>10276</v>
      </c>
      <c r="B87" s="25" t="e">
        <f>IF('Crisis Indicator Data'!#REF!="No Data",1,IF(#REF!&lt;&gt;"",1,0))</f>
        <v>#REF!</v>
      </c>
      <c r="C87" s="25" t="e">
        <f>IF('Crisis Indicator Data'!#REF!="No Data",1,IF(#REF!&lt;&gt;"",1,0))</f>
        <v>#REF!</v>
      </c>
      <c r="D87" s="25" t="e">
        <f>IF('Crisis Indicator Data'!#REF!="No Data",1,IF(#REF!&lt;&gt;"",1,0))</f>
        <v>#REF!</v>
      </c>
      <c r="E87" s="25" t="e">
        <f>IF('Crisis Indicator Data'!#REF!="No Data",1,IF(#REF!&lt;&gt;"",1,0))</f>
        <v>#REF!</v>
      </c>
      <c r="F87" s="25" t="e">
        <f>IF('Crisis Indicator Data'!#REF!="No Data",1,IF(#REF!&lt;&gt;"",1,0))</f>
        <v>#REF!</v>
      </c>
      <c r="G87" s="25" t="e">
        <f>IF('Crisis Indicator Data'!#REF!="No Data",1,IF(#REF!&lt;&gt;"",1,0))</f>
        <v>#REF!</v>
      </c>
      <c r="H87" s="25" t="e">
        <f>IF('Crisis Indicator Data'!#REF!="No Data",1,IF(#REF!&lt;&gt;"",1,0))</f>
        <v>#REF!</v>
      </c>
      <c r="I87" s="25" t="e">
        <f>IF('Crisis Indicator Data'!#REF!="No Data",1,IF(#REF!&lt;&gt;"",1,0))</f>
        <v>#REF!</v>
      </c>
      <c r="J87" s="25" t="e">
        <f>IF('Crisis Indicator Data'!#REF!="No Data",1,IF(#REF!&lt;&gt;"",1,0))</f>
        <v>#REF!</v>
      </c>
      <c r="K87" s="25" t="e">
        <f>IF('Crisis Indicator Data'!#REF!="No Data",1,IF(#REF!&lt;&gt;"",1,0))</f>
        <v>#REF!</v>
      </c>
      <c r="L87" s="25" t="e">
        <f>IF('Crisis Indicator Data'!#REF!="No Data",1,IF(#REF!&lt;&gt;"",1,0))</f>
        <v>#REF!</v>
      </c>
      <c r="M87" s="25" t="e">
        <f>IF('Crisis Indicator Data'!#REF!="No Data",1,IF(#REF!&lt;&gt;"",1,0))</f>
        <v>#REF!</v>
      </c>
      <c r="N87" s="25" t="e">
        <f>IF('Crisis Indicator Data'!#REF!="No Data",1,IF(#REF!&lt;&gt;"",1,0))</f>
        <v>#REF!</v>
      </c>
      <c r="O87" s="25" t="e">
        <f>IF('Crisis Indicator Data'!#REF!="No Data",1,IF(#REF!&lt;&gt;"",1,0))</f>
        <v>#REF!</v>
      </c>
      <c r="P87" s="25" t="e">
        <f>IF('Crisis Indicator Data'!#REF!="No Data",1,IF(#REF!&lt;&gt;"",1,0))</f>
        <v>#REF!</v>
      </c>
      <c r="Q87" s="25" t="e">
        <f>IF('Crisis Indicator Data'!#REF!="No Data",1,IF(#REF!&lt;&gt;"",1,0))</f>
        <v>#REF!</v>
      </c>
      <c r="R87" s="25" t="e">
        <f>IF('Crisis Indicator Data'!#REF!="No Data",1,IF(#REF!&lt;&gt;"",1,0))</f>
        <v>#REF!</v>
      </c>
      <c r="S87" s="25" t="e">
        <f>IF('Crisis Indicator Data'!#REF!="No Data",1,IF(#REF!&lt;&gt;"",1,0))</f>
        <v>#REF!</v>
      </c>
      <c r="T87" s="25" t="e">
        <f>IF('Crisis Indicator Data'!#REF!="No Data",1,IF(#REF!&lt;&gt;"",1,0))</f>
        <v>#REF!</v>
      </c>
      <c r="U87" s="25" t="e">
        <f>IF('Crisis Indicator Data'!#REF!="No Data",1,IF(#REF!&lt;&gt;"",1,0))</f>
        <v>#REF!</v>
      </c>
      <c r="V87" s="25" t="e">
        <f>IF('Crisis Indicator Data'!#REF!="No Data",1,IF(#REF!&lt;&gt;"",1,0))</f>
        <v>#REF!</v>
      </c>
      <c r="W87" s="25" t="e">
        <f>IF('Crisis Indicator Data'!#REF!="No Data",1,IF(#REF!&lt;&gt;"",1,0))</f>
        <v>#REF!</v>
      </c>
      <c r="X87" s="25" t="e">
        <f>IF('Crisis Indicator Data'!#REF!="No Data",1,IF(#REF!&lt;&gt;"",1,0))</f>
        <v>#REF!</v>
      </c>
      <c r="Y87" s="25" t="e">
        <f>IF('Crisis Indicator Data'!#REF!="No Data",1,IF(#REF!&lt;&gt;"",1,0))</f>
        <v>#REF!</v>
      </c>
      <c r="Z87" s="25" t="e">
        <f>IF('Crisis Indicator Data'!#REF!="No Data",1,IF(#REF!&lt;&gt;"",1,0))</f>
        <v>#REF!</v>
      </c>
      <c r="AA87" s="25" t="e">
        <f>IF('Crisis Indicator Data'!#REF!="No Data",1,IF(#REF!&lt;&gt;"",1,0))</f>
        <v>#REF!</v>
      </c>
      <c r="AB87" s="25" t="e">
        <f>IF('Crisis Indicator Data'!#REF!="No Data",1,IF(#REF!&lt;&gt;"",1,0))</f>
        <v>#REF!</v>
      </c>
      <c r="AC87" s="25" t="e">
        <f>IF('Crisis Indicator Data'!#REF!="No Data",1,IF(#REF!&lt;&gt;"",1,0))</f>
        <v>#REF!</v>
      </c>
      <c r="AD87" s="25" t="e">
        <f>IF('Crisis Indicator Data'!#REF!="No Data",1,IF(#REF!&lt;&gt;"",1,0))</f>
        <v>#REF!</v>
      </c>
      <c r="AE87" s="25" t="e">
        <f>IF('Crisis Indicator Data'!#REF!="No Data",1,IF(#REF!&lt;&gt;"",1,0))</f>
        <v>#REF!</v>
      </c>
      <c r="AF87" s="25" t="e">
        <f>IF('Crisis Indicator Data'!#REF!="No Data",1,IF(#REF!&lt;&gt;"",1,0))</f>
        <v>#REF!</v>
      </c>
      <c r="AG87" s="25" t="e">
        <f>IF('Crisis Indicator Data'!#REF!="No Data",1,IF(#REF!&lt;&gt;"",1,0))</f>
        <v>#REF!</v>
      </c>
      <c r="AH87" s="25" t="e">
        <f>IF('Crisis Indicator Data'!#REF!="No Data",1,IF(#REF!&lt;&gt;"",1,0))</f>
        <v>#REF!</v>
      </c>
      <c r="AI87" s="25" t="e">
        <f>IF('Crisis Indicator Data'!#REF!="No Data",1,IF(#REF!&lt;&gt;"",1,0))</f>
        <v>#REF!</v>
      </c>
      <c r="AJ87" s="25" t="e">
        <f>IF('Crisis Indicator Data'!#REF!="No Data",1,IF(#REF!&lt;&gt;"",1,0))</f>
        <v>#REF!</v>
      </c>
      <c r="AK87" s="25" t="e">
        <f>IF('Crisis Indicator Data'!#REF!="No Data",1,IF(#REF!&lt;&gt;"",1,0))</f>
        <v>#REF!</v>
      </c>
      <c r="AL87" s="25" t="e">
        <f>IF('Crisis Indicator Data'!#REF!="No Data",1,IF(#REF!&lt;&gt;"",1,0))</f>
        <v>#REF!</v>
      </c>
      <c r="AM87" s="25" t="e">
        <f>IF('Crisis Indicator Data'!#REF!="No Data",1,IF(#REF!&lt;&gt;"",1,0))</f>
        <v>#REF!</v>
      </c>
      <c r="AN87" s="25" t="e">
        <f>IF('Crisis Indicator Data'!#REF!="No Data",1,IF(#REF!&lt;&gt;"",1,0))</f>
        <v>#REF!</v>
      </c>
      <c r="AO87" s="25" t="e">
        <f>IF('Crisis Indicator Data'!#REF!="No Data",1,IF(#REF!&lt;&gt;"",1,0))</f>
        <v>#REF!</v>
      </c>
      <c r="AP87" s="25" t="e">
        <f>IF('Crisis Indicator Data'!#REF!="No Data",1,IF(#REF!&lt;&gt;"",1,0))</f>
        <v>#REF!</v>
      </c>
      <c r="AQ87" s="25" t="e">
        <f>IF('Crisis Indicator Data'!#REF!="No Data",1,IF(#REF!&lt;&gt;"",1,0))</f>
        <v>#REF!</v>
      </c>
      <c r="AR87" s="25" t="e">
        <f>IF('Crisis Indicator Data'!#REF!="No Data",1,IF(#REF!&lt;&gt;"",1,0))</f>
        <v>#REF!</v>
      </c>
      <c r="AS87" s="25" t="e">
        <f>IF('Crisis Indicator Data'!#REF!="No Data",1,IF(#REF!&lt;&gt;"",1,0))</f>
        <v>#REF!</v>
      </c>
      <c r="AT87" s="25" t="e">
        <f>IF('Crisis Indicator Data'!#REF!="No Data",1,IF(#REF!&lt;&gt;"",1,0))</f>
        <v>#REF!</v>
      </c>
      <c r="AU87" s="25" t="e">
        <f>IF('Crisis Indicator Data'!#REF!="No Data",1,IF(#REF!&lt;&gt;"",1,0))</f>
        <v>#REF!</v>
      </c>
      <c r="AV87" s="25" t="e">
        <f>IF('Crisis Indicator Data'!#REF!="No Data",1,IF(#REF!&lt;&gt;"",1,0))</f>
        <v>#REF!</v>
      </c>
      <c r="AW87" s="25" t="e">
        <f>IF('Crisis Indicator Data'!#REF!="No Data",1,IF(#REF!&lt;&gt;"",1,0))</f>
        <v>#REF!</v>
      </c>
      <c r="AX87" s="25" t="e">
        <f>IF('Crisis Indicator Data'!#REF!="No Data",1,IF(#REF!&lt;&gt;"",1,0))</f>
        <v>#REF!</v>
      </c>
      <c r="AY87" s="25" t="e">
        <f>IF('Crisis Indicator Data'!#REF!="No Data",1,IF(#REF!&lt;&gt;"",1,0))</f>
        <v>#REF!</v>
      </c>
      <c r="AZ87" s="25" t="e">
        <f>IF('Crisis Indicator Data'!#REF!="No Data",1,IF(#REF!&lt;&gt;"",1,0))</f>
        <v>#REF!</v>
      </c>
      <c r="BA87" t="e">
        <f t="shared" si="4"/>
        <v>#REF!</v>
      </c>
      <c r="BB87" s="27" t="e">
        <f t="shared" si="5"/>
        <v>#REF!</v>
      </c>
    </row>
    <row r="88" spans="1:54" x14ac:dyDescent="0.35">
      <c r="A88" t="s">
        <v>10282</v>
      </c>
      <c r="B88" s="25" t="e">
        <f>IF('Crisis Indicator Data'!#REF!="No Data",1,IF(#REF!&lt;&gt;"",1,0))</f>
        <v>#REF!</v>
      </c>
      <c r="C88" s="25" t="e">
        <f>IF('Crisis Indicator Data'!#REF!="No Data",1,IF(#REF!&lt;&gt;"",1,0))</f>
        <v>#REF!</v>
      </c>
      <c r="D88" s="25" t="e">
        <f>IF('Crisis Indicator Data'!#REF!="No Data",1,IF(#REF!&lt;&gt;"",1,0))</f>
        <v>#REF!</v>
      </c>
      <c r="E88" s="25" t="e">
        <f>IF('Crisis Indicator Data'!#REF!="No Data",1,IF(#REF!&lt;&gt;"",1,0))</f>
        <v>#REF!</v>
      </c>
      <c r="F88" s="25" t="e">
        <f>IF('Crisis Indicator Data'!#REF!="No Data",1,IF(#REF!&lt;&gt;"",1,0))</f>
        <v>#REF!</v>
      </c>
      <c r="G88" s="25" t="e">
        <f>IF('Crisis Indicator Data'!#REF!="No Data",1,IF(#REF!&lt;&gt;"",1,0))</f>
        <v>#REF!</v>
      </c>
      <c r="H88" s="25" t="e">
        <f>IF('Crisis Indicator Data'!#REF!="No Data",1,IF(#REF!&lt;&gt;"",1,0))</f>
        <v>#REF!</v>
      </c>
      <c r="I88" s="25" t="e">
        <f>IF('Crisis Indicator Data'!#REF!="No Data",1,IF(#REF!&lt;&gt;"",1,0))</f>
        <v>#REF!</v>
      </c>
      <c r="J88" s="25" t="e">
        <f>IF('Crisis Indicator Data'!#REF!="No Data",1,IF(#REF!&lt;&gt;"",1,0))</f>
        <v>#REF!</v>
      </c>
      <c r="K88" s="25" t="e">
        <f>IF('Crisis Indicator Data'!#REF!="No Data",1,IF(#REF!&lt;&gt;"",1,0))</f>
        <v>#REF!</v>
      </c>
      <c r="L88" s="25" t="e">
        <f>IF('Crisis Indicator Data'!#REF!="No Data",1,IF(#REF!&lt;&gt;"",1,0))</f>
        <v>#REF!</v>
      </c>
      <c r="M88" s="25" t="e">
        <f>IF('Crisis Indicator Data'!#REF!="No Data",1,IF(#REF!&lt;&gt;"",1,0))</f>
        <v>#REF!</v>
      </c>
      <c r="N88" s="25" t="e">
        <f>IF('Crisis Indicator Data'!#REF!="No Data",1,IF(#REF!&lt;&gt;"",1,0))</f>
        <v>#REF!</v>
      </c>
      <c r="O88" s="25" t="e">
        <f>IF('Crisis Indicator Data'!#REF!="No Data",1,IF(#REF!&lt;&gt;"",1,0))</f>
        <v>#REF!</v>
      </c>
      <c r="P88" s="25" t="e">
        <f>IF('Crisis Indicator Data'!#REF!="No Data",1,IF(#REF!&lt;&gt;"",1,0))</f>
        <v>#REF!</v>
      </c>
      <c r="Q88" s="25" t="e">
        <f>IF('Crisis Indicator Data'!#REF!="No Data",1,IF(#REF!&lt;&gt;"",1,0))</f>
        <v>#REF!</v>
      </c>
      <c r="R88" s="25" t="e">
        <f>IF('Crisis Indicator Data'!#REF!="No Data",1,IF(#REF!&lt;&gt;"",1,0))</f>
        <v>#REF!</v>
      </c>
      <c r="S88" s="25" t="e">
        <f>IF('Crisis Indicator Data'!#REF!="No Data",1,IF(#REF!&lt;&gt;"",1,0))</f>
        <v>#REF!</v>
      </c>
      <c r="T88" s="25" t="e">
        <f>IF('Crisis Indicator Data'!#REF!="No Data",1,IF(#REF!&lt;&gt;"",1,0))</f>
        <v>#REF!</v>
      </c>
      <c r="U88" s="25" t="e">
        <f>IF('Crisis Indicator Data'!#REF!="No Data",1,IF(#REF!&lt;&gt;"",1,0))</f>
        <v>#REF!</v>
      </c>
      <c r="V88" s="25" t="e">
        <f>IF('Crisis Indicator Data'!#REF!="No Data",1,IF(#REF!&lt;&gt;"",1,0))</f>
        <v>#REF!</v>
      </c>
      <c r="W88" s="25" t="e">
        <f>IF('Crisis Indicator Data'!#REF!="No Data",1,IF(#REF!&lt;&gt;"",1,0))</f>
        <v>#REF!</v>
      </c>
      <c r="X88" s="25" t="e">
        <f>IF('Crisis Indicator Data'!#REF!="No Data",1,IF(#REF!&lt;&gt;"",1,0))</f>
        <v>#REF!</v>
      </c>
      <c r="Y88" s="25" t="e">
        <f>IF('Crisis Indicator Data'!#REF!="No Data",1,IF(#REF!&lt;&gt;"",1,0))</f>
        <v>#REF!</v>
      </c>
      <c r="Z88" s="25" t="e">
        <f>IF('Crisis Indicator Data'!#REF!="No Data",1,IF(#REF!&lt;&gt;"",1,0))</f>
        <v>#REF!</v>
      </c>
      <c r="AA88" s="25" t="e">
        <f>IF('Crisis Indicator Data'!#REF!="No Data",1,IF(#REF!&lt;&gt;"",1,0))</f>
        <v>#REF!</v>
      </c>
      <c r="AB88" s="25" t="e">
        <f>IF('Crisis Indicator Data'!#REF!="No Data",1,IF(#REF!&lt;&gt;"",1,0))</f>
        <v>#REF!</v>
      </c>
      <c r="AC88" s="25" t="e">
        <f>IF('Crisis Indicator Data'!#REF!="No Data",1,IF(#REF!&lt;&gt;"",1,0))</f>
        <v>#REF!</v>
      </c>
      <c r="AD88" s="25" t="e">
        <f>IF('Crisis Indicator Data'!#REF!="No Data",1,IF(#REF!&lt;&gt;"",1,0))</f>
        <v>#REF!</v>
      </c>
      <c r="AE88" s="25" t="e">
        <f>IF('Crisis Indicator Data'!#REF!="No Data",1,IF(#REF!&lt;&gt;"",1,0))</f>
        <v>#REF!</v>
      </c>
      <c r="AF88" s="25" t="e">
        <f>IF('Crisis Indicator Data'!#REF!="No Data",1,IF(#REF!&lt;&gt;"",1,0))</f>
        <v>#REF!</v>
      </c>
      <c r="AG88" s="25" t="e">
        <f>IF('Crisis Indicator Data'!#REF!="No Data",1,IF(#REF!&lt;&gt;"",1,0))</f>
        <v>#REF!</v>
      </c>
      <c r="AH88" s="25" t="e">
        <f>IF('Crisis Indicator Data'!#REF!="No Data",1,IF(#REF!&lt;&gt;"",1,0))</f>
        <v>#REF!</v>
      </c>
      <c r="AI88" s="25" t="e">
        <f>IF('Crisis Indicator Data'!#REF!="No Data",1,IF(#REF!&lt;&gt;"",1,0))</f>
        <v>#REF!</v>
      </c>
      <c r="AJ88" s="25" t="e">
        <f>IF('Crisis Indicator Data'!#REF!="No Data",1,IF(#REF!&lt;&gt;"",1,0))</f>
        <v>#REF!</v>
      </c>
      <c r="AK88" s="25" t="e">
        <f>IF('Crisis Indicator Data'!#REF!="No Data",1,IF(#REF!&lt;&gt;"",1,0))</f>
        <v>#REF!</v>
      </c>
      <c r="AL88" s="25" t="e">
        <f>IF('Crisis Indicator Data'!#REF!="No Data",1,IF(#REF!&lt;&gt;"",1,0))</f>
        <v>#REF!</v>
      </c>
      <c r="AM88" s="25" t="e">
        <f>IF('Crisis Indicator Data'!#REF!="No Data",1,IF(#REF!&lt;&gt;"",1,0))</f>
        <v>#REF!</v>
      </c>
      <c r="AN88" s="25" t="e">
        <f>IF('Crisis Indicator Data'!#REF!="No Data",1,IF(#REF!&lt;&gt;"",1,0))</f>
        <v>#REF!</v>
      </c>
      <c r="AO88" s="25" t="e">
        <f>IF('Crisis Indicator Data'!#REF!="No Data",1,IF(#REF!&lt;&gt;"",1,0))</f>
        <v>#REF!</v>
      </c>
      <c r="AP88" s="25" t="e">
        <f>IF('Crisis Indicator Data'!#REF!="No Data",1,IF(#REF!&lt;&gt;"",1,0))</f>
        <v>#REF!</v>
      </c>
      <c r="AQ88" s="25" t="e">
        <f>IF('Crisis Indicator Data'!#REF!="No Data",1,IF(#REF!&lt;&gt;"",1,0))</f>
        <v>#REF!</v>
      </c>
      <c r="AR88" s="25" t="e">
        <f>IF('Crisis Indicator Data'!#REF!="No Data",1,IF(#REF!&lt;&gt;"",1,0))</f>
        <v>#REF!</v>
      </c>
      <c r="AS88" s="25" t="e">
        <f>IF('Crisis Indicator Data'!#REF!="No Data",1,IF(#REF!&lt;&gt;"",1,0))</f>
        <v>#REF!</v>
      </c>
      <c r="AT88" s="25" t="e">
        <f>IF('Crisis Indicator Data'!#REF!="No Data",1,IF(#REF!&lt;&gt;"",1,0))</f>
        <v>#REF!</v>
      </c>
      <c r="AU88" s="25" t="e">
        <f>IF('Crisis Indicator Data'!#REF!="No Data",1,IF(#REF!&lt;&gt;"",1,0))</f>
        <v>#REF!</v>
      </c>
      <c r="AV88" s="25" t="e">
        <f>IF('Crisis Indicator Data'!#REF!="No Data",1,IF(#REF!&lt;&gt;"",1,0))</f>
        <v>#REF!</v>
      </c>
      <c r="AW88" s="25" t="e">
        <f>IF('Crisis Indicator Data'!#REF!="No Data",1,IF(#REF!&lt;&gt;"",1,0))</f>
        <v>#REF!</v>
      </c>
      <c r="AX88" s="25" t="e">
        <f>IF('Crisis Indicator Data'!#REF!="No Data",1,IF(#REF!&lt;&gt;"",1,0))</f>
        <v>#REF!</v>
      </c>
      <c r="AY88" s="25" t="e">
        <f>IF('Crisis Indicator Data'!#REF!="No Data",1,IF(#REF!&lt;&gt;"",1,0))</f>
        <v>#REF!</v>
      </c>
      <c r="AZ88" s="25" t="e">
        <f>IF('Crisis Indicator Data'!#REF!="No Data",1,IF(#REF!&lt;&gt;"",1,0))</f>
        <v>#REF!</v>
      </c>
      <c r="BA88" t="e">
        <f t="shared" si="4"/>
        <v>#REF!</v>
      </c>
      <c r="BB88" s="27" t="e">
        <f t="shared" si="5"/>
        <v>#REF!</v>
      </c>
    </row>
    <row r="89" spans="1:54" x14ac:dyDescent="0.35">
      <c r="A89" t="s">
        <v>10354</v>
      </c>
      <c r="B89" s="25" t="e">
        <f>IF('Crisis Indicator Data'!#REF!="No Data",1,IF(#REF!&lt;&gt;"",1,0))</f>
        <v>#REF!</v>
      </c>
      <c r="C89" s="25" t="e">
        <f>IF('Crisis Indicator Data'!#REF!="No Data",1,IF(#REF!&lt;&gt;"",1,0))</f>
        <v>#REF!</v>
      </c>
      <c r="D89" s="25" t="e">
        <f>IF('Crisis Indicator Data'!#REF!="No Data",1,IF(#REF!&lt;&gt;"",1,0))</f>
        <v>#REF!</v>
      </c>
      <c r="E89" s="25" t="e">
        <f>IF('Crisis Indicator Data'!#REF!="No Data",1,IF(#REF!&lt;&gt;"",1,0))</f>
        <v>#REF!</v>
      </c>
      <c r="F89" s="25" t="e">
        <f>IF('Crisis Indicator Data'!#REF!="No Data",1,IF(#REF!&lt;&gt;"",1,0))</f>
        <v>#REF!</v>
      </c>
      <c r="G89" s="25" t="e">
        <f>IF('Crisis Indicator Data'!#REF!="No Data",1,IF(#REF!&lt;&gt;"",1,0))</f>
        <v>#REF!</v>
      </c>
      <c r="H89" s="25" t="e">
        <f>IF('Crisis Indicator Data'!#REF!="No Data",1,IF(#REF!&lt;&gt;"",1,0))</f>
        <v>#REF!</v>
      </c>
      <c r="I89" s="25" t="e">
        <f>IF('Crisis Indicator Data'!#REF!="No Data",1,IF(#REF!&lt;&gt;"",1,0))</f>
        <v>#REF!</v>
      </c>
      <c r="J89" s="25" t="e">
        <f>IF('Crisis Indicator Data'!#REF!="No Data",1,IF(#REF!&lt;&gt;"",1,0))</f>
        <v>#REF!</v>
      </c>
      <c r="K89" s="25" t="e">
        <f>IF('Crisis Indicator Data'!#REF!="No Data",1,IF(#REF!&lt;&gt;"",1,0))</f>
        <v>#REF!</v>
      </c>
      <c r="L89" s="25" t="e">
        <f>IF('Crisis Indicator Data'!#REF!="No Data",1,IF(#REF!&lt;&gt;"",1,0))</f>
        <v>#REF!</v>
      </c>
      <c r="M89" s="25" t="e">
        <f>IF('Crisis Indicator Data'!#REF!="No Data",1,IF(#REF!&lt;&gt;"",1,0))</f>
        <v>#REF!</v>
      </c>
      <c r="N89" s="25" t="e">
        <f>IF('Crisis Indicator Data'!#REF!="No Data",1,IF(#REF!&lt;&gt;"",1,0))</f>
        <v>#REF!</v>
      </c>
      <c r="O89" s="25" t="e">
        <f>IF('Crisis Indicator Data'!#REF!="No Data",1,IF(#REF!&lt;&gt;"",1,0))</f>
        <v>#REF!</v>
      </c>
      <c r="P89" s="25" t="e">
        <f>IF('Crisis Indicator Data'!#REF!="No Data",1,IF(#REF!&lt;&gt;"",1,0))</f>
        <v>#REF!</v>
      </c>
      <c r="Q89" s="25" t="e">
        <f>IF('Crisis Indicator Data'!#REF!="No Data",1,IF(#REF!&lt;&gt;"",1,0))</f>
        <v>#REF!</v>
      </c>
      <c r="R89" s="25" t="e">
        <f>IF('Crisis Indicator Data'!#REF!="No Data",1,IF(#REF!&lt;&gt;"",1,0))</f>
        <v>#REF!</v>
      </c>
      <c r="S89" s="25" t="e">
        <f>IF('Crisis Indicator Data'!#REF!="No Data",1,IF(#REF!&lt;&gt;"",1,0))</f>
        <v>#REF!</v>
      </c>
      <c r="T89" s="25" t="e">
        <f>IF('Crisis Indicator Data'!#REF!="No Data",1,IF(#REF!&lt;&gt;"",1,0))</f>
        <v>#REF!</v>
      </c>
      <c r="U89" s="25" t="e">
        <f>IF('Crisis Indicator Data'!#REF!="No Data",1,IF(#REF!&lt;&gt;"",1,0))</f>
        <v>#REF!</v>
      </c>
      <c r="V89" s="25" t="e">
        <f>IF('Crisis Indicator Data'!#REF!="No Data",1,IF(#REF!&lt;&gt;"",1,0))</f>
        <v>#REF!</v>
      </c>
      <c r="W89" s="25" t="e">
        <f>IF('Crisis Indicator Data'!#REF!="No Data",1,IF(#REF!&lt;&gt;"",1,0))</f>
        <v>#REF!</v>
      </c>
      <c r="X89" s="25" t="e">
        <f>IF('Crisis Indicator Data'!#REF!="No Data",1,IF(#REF!&lt;&gt;"",1,0))</f>
        <v>#REF!</v>
      </c>
      <c r="Y89" s="25" t="e">
        <f>IF('Crisis Indicator Data'!#REF!="No Data",1,IF(#REF!&lt;&gt;"",1,0))</f>
        <v>#REF!</v>
      </c>
      <c r="Z89" s="25" t="e">
        <f>IF('Crisis Indicator Data'!#REF!="No Data",1,IF(#REF!&lt;&gt;"",1,0))</f>
        <v>#REF!</v>
      </c>
      <c r="AA89" s="25" t="e">
        <f>IF('Crisis Indicator Data'!#REF!="No Data",1,IF(#REF!&lt;&gt;"",1,0))</f>
        <v>#REF!</v>
      </c>
      <c r="AB89" s="25" t="e">
        <f>IF('Crisis Indicator Data'!#REF!="No Data",1,IF(#REF!&lt;&gt;"",1,0))</f>
        <v>#REF!</v>
      </c>
      <c r="AC89" s="25" t="e">
        <f>IF('Crisis Indicator Data'!#REF!="No Data",1,IF(#REF!&lt;&gt;"",1,0))</f>
        <v>#REF!</v>
      </c>
      <c r="AD89" s="25" t="e">
        <f>IF('Crisis Indicator Data'!#REF!="No Data",1,IF(#REF!&lt;&gt;"",1,0))</f>
        <v>#REF!</v>
      </c>
      <c r="AE89" s="25" t="e">
        <f>IF('Crisis Indicator Data'!#REF!="No Data",1,IF(#REF!&lt;&gt;"",1,0))</f>
        <v>#REF!</v>
      </c>
      <c r="AF89" s="25" t="e">
        <f>IF('Crisis Indicator Data'!#REF!="No Data",1,IF(#REF!&lt;&gt;"",1,0))</f>
        <v>#REF!</v>
      </c>
      <c r="AG89" s="25" t="e">
        <f>IF('Crisis Indicator Data'!#REF!="No Data",1,IF(#REF!&lt;&gt;"",1,0))</f>
        <v>#REF!</v>
      </c>
      <c r="AH89" s="25" t="e">
        <f>IF('Crisis Indicator Data'!#REF!="No Data",1,IF(#REF!&lt;&gt;"",1,0))</f>
        <v>#REF!</v>
      </c>
      <c r="AI89" s="25" t="e">
        <f>IF('Crisis Indicator Data'!#REF!="No Data",1,IF(#REF!&lt;&gt;"",1,0))</f>
        <v>#REF!</v>
      </c>
      <c r="AJ89" s="25" t="e">
        <f>IF('Crisis Indicator Data'!#REF!="No Data",1,IF(#REF!&lt;&gt;"",1,0))</f>
        <v>#REF!</v>
      </c>
      <c r="AK89" s="25" t="e">
        <f>IF('Crisis Indicator Data'!#REF!="No Data",1,IF(#REF!&lt;&gt;"",1,0))</f>
        <v>#REF!</v>
      </c>
      <c r="AL89" s="25" t="e">
        <f>IF('Crisis Indicator Data'!#REF!="No Data",1,IF(#REF!&lt;&gt;"",1,0))</f>
        <v>#REF!</v>
      </c>
      <c r="AM89" s="25" t="e">
        <f>IF('Crisis Indicator Data'!#REF!="No Data",1,IF(#REF!&lt;&gt;"",1,0))</f>
        <v>#REF!</v>
      </c>
      <c r="AN89" s="25" t="e">
        <f>IF('Crisis Indicator Data'!#REF!="No Data",1,IF(#REF!&lt;&gt;"",1,0))</f>
        <v>#REF!</v>
      </c>
      <c r="AO89" s="25" t="e">
        <f>IF('Crisis Indicator Data'!#REF!="No Data",1,IF(#REF!&lt;&gt;"",1,0))</f>
        <v>#REF!</v>
      </c>
      <c r="AP89" s="25" t="e">
        <f>IF('Crisis Indicator Data'!#REF!="No Data",1,IF(#REF!&lt;&gt;"",1,0))</f>
        <v>#REF!</v>
      </c>
      <c r="AQ89" s="25" t="e">
        <f>IF('Crisis Indicator Data'!#REF!="No Data",1,IF(#REF!&lt;&gt;"",1,0))</f>
        <v>#REF!</v>
      </c>
      <c r="AR89" s="25" t="e">
        <f>IF('Crisis Indicator Data'!#REF!="No Data",1,IF(#REF!&lt;&gt;"",1,0))</f>
        <v>#REF!</v>
      </c>
      <c r="AS89" s="25" t="e">
        <f>IF('Crisis Indicator Data'!#REF!="No Data",1,IF(#REF!&lt;&gt;"",1,0))</f>
        <v>#REF!</v>
      </c>
      <c r="AT89" s="25" t="e">
        <f>IF('Crisis Indicator Data'!#REF!="No Data",1,IF(#REF!&lt;&gt;"",1,0))</f>
        <v>#REF!</v>
      </c>
      <c r="AU89" s="25" t="e">
        <f>IF('Crisis Indicator Data'!#REF!="No Data",1,IF(#REF!&lt;&gt;"",1,0))</f>
        <v>#REF!</v>
      </c>
      <c r="AV89" s="25" t="e">
        <f>IF('Crisis Indicator Data'!#REF!="No Data",1,IF(#REF!&lt;&gt;"",1,0))</f>
        <v>#REF!</v>
      </c>
      <c r="AW89" s="25" t="e">
        <f>IF('Crisis Indicator Data'!#REF!="No Data",1,IF(#REF!&lt;&gt;"",1,0))</f>
        <v>#REF!</v>
      </c>
      <c r="AX89" s="25" t="e">
        <f>IF('Crisis Indicator Data'!#REF!="No Data",1,IF(#REF!&lt;&gt;"",1,0))</f>
        <v>#REF!</v>
      </c>
      <c r="AY89" s="25" t="e">
        <f>IF('Crisis Indicator Data'!#REF!="No Data",1,IF(#REF!&lt;&gt;"",1,0))</f>
        <v>#REF!</v>
      </c>
      <c r="AZ89" s="25" t="e">
        <f>IF('Crisis Indicator Data'!#REF!="No Data",1,IF(#REF!&lt;&gt;"",1,0))</f>
        <v>#REF!</v>
      </c>
      <c r="BA89" t="e">
        <f t="shared" si="4"/>
        <v>#REF!</v>
      </c>
      <c r="BB89" s="27" t="e">
        <f t="shared" si="5"/>
        <v>#REF!</v>
      </c>
    </row>
    <row r="90" spans="1:54" x14ac:dyDescent="0.35">
      <c r="A90" t="s">
        <v>10286</v>
      </c>
      <c r="B90" s="25" t="e">
        <f>IF('Crisis Indicator Data'!#REF!="No Data",1,IF(#REF!&lt;&gt;"",1,0))</f>
        <v>#REF!</v>
      </c>
      <c r="C90" s="25" t="e">
        <f>IF('Crisis Indicator Data'!#REF!="No Data",1,IF(#REF!&lt;&gt;"",1,0))</f>
        <v>#REF!</v>
      </c>
      <c r="D90" s="25" t="e">
        <f>IF('Crisis Indicator Data'!#REF!="No Data",1,IF(#REF!&lt;&gt;"",1,0))</f>
        <v>#REF!</v>
      </c>
      <c r="E90" s="25" t="e">
        <f>IF('Crisis Indicator Data'!#REF!="No Data",1,IF(#REF!&lt;&gt;"",1,0))</f>
        <v>#REF!</v>
      </c>
      <c r="F90" s="25" t="e">
        <f>IF('Crisis Indicator Data'!#REF!="No Data",1,IF(#REF!&lt;&gt;"",1,0))</f>
        <v>#REF!</v>
      </c>
      <c r="G90" s="25" t="e">
        <f>IF('Crisis Indicator Data'!#REF!="No Data",1,IF(#REF!&lt;&gt;"",1,0))</f>
        <v>#REF!</v>
      </c>
      <c r="H90" s="25" t="e">
        <f>IF('Crisis Indicator Data'!#REF!="No Data",1,IF(#REF!&lt;&gt;"",1,0))</f>
        <v>#REF!</v>
      </c>
      <c r="I90" s="25" t="e">
        <f>IF('Crisis Indicator Data'!#REF!="No Data",1,IF(#REF!&lt;&gt;"",1,0))</f>
        <v>#REF!</v>
      </c>
      <c r="J90" s="25" t="e">
        <f>IF('Crisis Indicator Data'!#REF!="No Data",1,IF(#REF!&lt;&gt;"",1,0))</f>
        <v>#REF!</v>
      </c>
      <c r="K90" s="25" t="e">
        <f>IF('Crisis Indicator Data'!#REF!="No Data",1,IF(#REF!&lt;&gt;"",1,0))</f>
        <v>#REF!</v>
      </c>
      <c r="L90" s="25" t="e">
        <f>IF('Crisis Indicator Data'!#REF!="No Data",1,IF(#REF!&lt;&gt;"",1,0))</f>
        <v>#REF!</v>
      </c>
      <c r="M90" s="25" t="e">
        <f>IF('Crisis Indicator Data'!#REF!="No Data",1,IF(#REF!&lt;&gt;"",1,0))</f>
        <v>#REF!</v>
      </c>
      <c r="N90" s="25" t="e">
        <f>IF('Crisis Indicator Data'!#REF!="No Data",1,IF(#REF!&lt;&gt;"",1,0))</f>
        <v>#REF!</v>
      </c>
      <c r="O90" s="25" t="e">
        <f>IF('Crisis Indicator Data'!#REF!="No Data",1,IF(#REF!&lt;&gt;"",1,0))</f>
        <v>#REF!</v>
      </c>
      <c r="P90" s="25" t="e">
        <f>IF('Crisis Indicator Data'!#REF!="No Data",1,IF(#REF!&lt;&gt;"",1,0))</f>
        <v>#REF!</v>
      </c>
      <c r="Q90" s="25" t="e">
        <f>IF('Crisis Indicator Data'!#REF!="No Data",1,IF(#REF!&lt;&gt;"",1,0))</f>
        <v>#REF!</v>
      </c>
      <c r="R90" s="25" t="e">
        <f>IF('Crisis Indicator Data'!#REF!="No Data",1,IF(#REF!&lt;&gt;"",1,0))</f>
        <v>#REF!</v>
      </c>
      <c r="S90" s="25" t="e">
        <f>IF('Crisis Indicator Data'!#REF!="No Data",1,IF(#REF!&lt;&gt;"",1,0))</f>
        <v>#REF!</v>
      </c>
      <c r="T90" s="25" t="e">
        <f>IF('Crisis Indicator Data'!#REF!="No Data",1,IF(#REF!&lt;&gt;"",1,0))</f>
        <v>#REF!</v>
      </c>
      <c r="U90" s="25" t="e">
        <f>IF('Crisis Indicator Data'!#REF!="No Data",1,IF(#REF!&lt;&gt;"",1,0))</f>
        <v>#REF!</v>
      </c>
      <c r="V90" s="25" t="e">
        <f>IF('Crisis Indicator Data'!#REF!="No Data",1,IF(#REF!&lt;&gt;"",1,0))</f>
        <v>#REF!</v>
      </c>
      <c r="W90" s="25" t="e">
        <f>IF('Crisis Indicator Data'!#REF!="No Data",1,IF(#REF!&lt;&gt;"",1,0))</f>
        <v>#REF!</v>
      </c>
      <c r="X90" s="25" t="e">
        <f>IF('Crisis Indicator Data'!#REF!="No Data",1,IF(#REF!&lt;&gt;"",1,0))</f>
        <v>#REF!</v>
      </c>
      <c r="Y90" s="25" t="e">
        <f>IF('Crisis Indicator Data'!#REF!="No Data",1,IF(#REF!&lt;&gt;"",1,0))</f>
        <v>#REF!</v>
      </c>
      <c r="Z90" s="25" t="e">
        <f>IF('Crisis Indicator Data'!#REF!="No Data",1,IF(#REF!&lt;&gt;"",1,0))</f>
        <v>#REF!</v>
      </c>
      <c r="AA90" s="25" t="e">
        <f>IF('Crisis Indicator Data'!#REF!="No Data",1,IF(#REF!&lt;&gt;"",1,0))</f>
        <v>#REF!</v>
      </c>
      <c r="AB90" s="25" t="e">
        <f>IF('Crisis Indicator Data'!#REF!="No Data",1,IF(#REF!&lt;&gt;"",1,0))</f>
        <v>#REF!</v>
      </c>
      <c r="AC90" s="25" t="e">
        <f>IF('Crisis Indicator Data'!#REF!="No Data",1,IF(#REF!&lt;&gt;"",1,0))</f>
        <v>#REF!</v>
      </c>
      <c r="AD90" s="25" t="e">
        <f>IF('Crisis Indicator Data'!#REF!="No Data",1,IF(#REF!&lt;&gt;"",1,0))</f>
        <v>#REF!</v>
      </c>
      <c r="AE90" s="25" t="e">
        <f>IF('Crisis Indicator Data'!#REF!="No Data",1,IF(#REF!&lt;&gt;"",1,0))</f>
        <v>#REF!</v>
      </c>
      <c r="AF90" s="25" t="e">
        <f>IF('Crisis Indicator Data'!#REF!="No Data",1,IF(#REF!&lt;&gt;"",1,0))</f>
        <v>#REF!</v>
      </c>
      <c r="AG90" s="25" t="e">
        <f>IF('Crisis Indicator Data'!#REF!="No Data",1,IF(#REF!&lt;&gt;"",1,0))</f>
        <v>#REF!</v>
      </c>
      <c r="AH90" s="25" t="e">
        <f>IF('Crisis Indicator Data'!#REF!="No Data",1,IF(#REF!&lt;&gt;"",1,0))</f>
        <v>#REF!</v>
      </c>
      <c r="AI90" s="25" t="e">
        <f>IF('Crisis Indicator Data'!#REF!="No Data",1,IF(#REF!&lt;&gt;"",1,0))</f>
        <v>#REF!</v>
      </c>
      <c r="AJ90" s="25" t="e">
        <f>IF('Crisis Indicator Data'!#REF!="No Data",1,IF(#REF!&lt;&gt;"",1,0))</f>
        <v>#REF!</v>
      </c>
      <c r="AK90" s="25" t="e">
        <f>IF('Crisis Indicator Data'!#REF!="No Data",1,IF(#REF!&lt;&gt;"",1,0))</f>
        <v>#REF!</v>
      </c>
      <c r="AL90" s="25" t="e">
        <f>IF('Crisis Indicator Data'!#REF!="No Data",1,IF(#REF!&lt;&gt;"",1,0))</f>
        <v>#REF!</v>
      </c>
      <c r="AM90" s="25" t="e">
        <f>IF('Crisis Indicator Data'!#REF!="No Data",1,IF(#REF!&lt;&gt;"",1,0))</f>
        <v>#REF!</v>
      </c>
      <c r="AN90" s="25" t="e">
        <f>IF('Crisis Indicator Data'!#REF!="No Data",1,IF(#REF!&lt;&gt;"",1,0))</f>
        <v>#REF!</v>
      </c>
      <c r="AO90" s="25" t="e">
        <f>IF('Crisis Indicator Data'!#REF!="No Data",1,IF(#REF!&lt;&gt;"",1,0))</f>
        <v>#REF!</v>
      </c>
      <c r="AP90" s="25" t="e">
        <f>IF('Crisis Indicator Data'!#REF!="No Data",1,IF(#REF!&lt;&gt;"",1,0))</f>
        <v>#REF!</v>
      </c>
      <c r="AQ90" s="25" t="e">
        <f>IF('Crisis Indicator Data'!#REF!="No Data",1,IF(#REF!&lt;&gt;"",1,0))</f>
        <v>#REF!</v>
      </c>
      <c r="AR90" s="25" t="e">
        <f>IF('Crisis Indicator Data'!#REF!="No Data",1,IF(#REF!&lt;&gt;"",1,0))</f>
        <v>#REF!</v>
      </c>
      <c r="AS90" s="25" t="e">
        <f>IF('Crisis Indicator Data'!#REF!="No Data",1,IF(#REF!&lt;&gt;"",1,0))</f>
        <v>#REF!</v>
      </c>
      <c r="AT90" s="25" t="e">
        <f>IF('Crisis Indicator Data'!#REF!="No Data",1,IF(#REF!&lt;&gt;"",1,0))</f>
        <v>#REF!</v>
      </c>
      <c r="AU90" s="25" t="e">
        <f>IF('Crisis Indicator Data'!#REF!="No Data",1,IF(#REF!&lt;&gt;"",1,0))</f>
        <v>#REF!</v>
      </c>
      <c r="AV90" s="25" t="e">
        <f>IF('Crisis Indicator Data'!#REF!="No Data",1,IF(#REF!&lt;&gt;"",1,0))</f>
        <v>#REF!</v>
      </c>
      <c r="AW90" s="25" t="e">
        <f>IF('Crisis Indicator Data'!#REF!="No Data",1,IF(#REF!&lt;&gt;"",1,0))</f>
        <v>#REF!</v>
      </c>
      <c r="AX90" s="25" t="e">
        <f>IF('Crisis Indicator Data'!#REF!="No Data",1,IF(#REF!&lt;&gt;"",1,0))</f>
        <v>#REF!</v>
      </c>
      <c r="AY90" s="25" t="e">
        <f>IF('Crisis Indicator Data'!#REF!="No Data",1,IF(#REF!&lt;&gt;"",1,0))</f>
        <v>#REF!</v>
      </c>
      <c r="AZ90" s="25" t="e">
        <f>IF('Crisis Indicator Data'!#REF!="No Data",1,IF(#REF!&lt;&gt;"",1,0))</f>
        <v>#REF!</v>
      </c>
      <c r="BA90" t="e">
        <f t="shared" si="4"/>
        <v>#REF!</v>
      </c>
      <c r="BB90" s="27" t="e">
        <f t="shared" si="5"/>
        <v>#REF!</v>
      </c>
    </row>
    <row r="91" spans="1:54" x14ac:dyDescent="0.35">
      <c r="A91" t="s">
        <v>10288</v>
      </c>
      <c r="B91" s="25" t="e">
        <f>IF('Crisis Indicator Data'!#REF!="No Data",1,IF(#REF!&lt;&gt;"",1,0))</f>
        <v>#REF!</v>
      </c>
      <c r="C91" s="25" t="e">
        <f>IF('Crisis Indicator Data'!#REF!="No Data",1,IF(#REF!&lt;&gt;"",1,0))</f>
        <v>#REF!</v>
      </c>
      <c r="D91" s="25" t="e">
        <f>IF('Crisis Indicator Data'!#REF!="No Data",1,IF(#REF!&lt;&gt;"",1,0))</f>
        <v>#REF!</v>
      </c>
      <c r="E91" s="25" t="e">
        <f>IF('Crisis Indicator Data'!#REF!="No Data",1,IF(#REF!&lt;&gt;"",1,0))</f>
        <v>#REF!</v>
      </c>
      <c r="F91" s="25" t="e">
        <f>IF('Crisis Indicator Data'!#REF!="No Data",1,IF(#REF!&lt;&gt;"",1,0))</f>
        <v>#REF!</v>
      </c>
      <c r="G91" s="25" t="e">
        <f>IF('Crisis Indicator Data'!#REF!="No Data",1,IF(#REF!&lt;&gt;"",1,0))</f>
        <v>#REF!</v>
      </c>
      <c r="H91" s="25" t="e">
        <f>IF('Crisis Indicator Data'!#REF!="No Data",1,IF(#REF!&lt;&gt;"",1,0))</f>
        <v>#REF!</v>
      </c>
      <c r="I91" s="25" t="e">
        <f>IF('Crisis Indicator Data'!#REF!="No Data",1,IF(#REF!&lt;&gt;"",1,0))</f>
        <v>#REF!</v>
      </c>
      <c r="J91" s="25" t="e">
        <f>IF('Crisis Indicator Data'!#REF!="No Data",1,IF(#REF!&lt;&gt;"",1,0))</f>
        <v>#REF!</v>
      </c>
      <c r="K91" s="25" t="e">
        <f>IF('Crisis Indicator Data'!#REF!="No Data",1,IF(#REF!&lt;&gt;"",1,0))</f>
        <v>#REF!</v>
      </c>
      <c r="L91" s="25" t="e">
        <f>IF('Crisis Indicator Data'!#REF!="No Data",1,IF(#REF!&lt;&gt;"",1,0))</f>
        <v>#REF!</v>
      </c>
      <c r="M91" s="25" t="e">
        <f>IF('Crisis Indicator Data'!#REF!="No Data",1,IF(#REF!&lt;&gt;"",1,0))</f>
        <v>#REF!</v>
      </c>
      <c r="N91" s="25" t="e">
        <f>IF('Crisis Indicator Data'!#REF!="No Data",1,IF(#REF!&lt;&gt;"",1,0))</f>
        <v>#REF!</v>
      </c>
      <c r="O91" s="25" t="e">
        <f>IF('Crisis Indicator Data'!#REF!="No Data",1,IF(#REF!&lt;&gt;"",1,0))</f>
        <v>#REF!</v>
      </c>
      <c r="P91" s="25" t="e">
        <f>IF('Crisis Indicator Data'!#REF!="No Data",1,IF(#REF!&lt;&gt;"",1,0))</f>
        <v>#REF!</v>
      </c>
      <c r="Q91" s="25" t="e">
        <f>IF('Crisis Indicator Data'!#REF!="No Data",1,IF(#REF!&lt;&gt;"",1,0))</f>
        <v>#REF!</v>
      </c>
      <c r="R91" s="25" t="e">
        <f>IF('Crisis Indicator Data'!#REF!="No Data",1,IF(#REF!&lt;&gt;"",1,0))</f>
        <v>#REF!</v>
      </c>
      <c r="S91" s="25" t="e">
        <f>IF('Crisis Indicator Data'!#REF!="No Data",1,IF(#REF!&lt;&gt;"",1,0))</f>
        <v>#REF!</v>
      </c>
      <c r="T91" s="25" t="e">
        <f>IF('Crisis Indicator Data'!#REF!="No Data",1,IF(#REF!&lt;&gt;"",1,0))</f>
        <v>#REF!</v>
      </c>
      <c r="U91" s="25" t="e">
        <f>IF('Crisis Indicator Data'!#REF!="No Data",1,IF(#REF!&lt;&gt;"",1,0))</f>
        <v>#REF!</v>
      </c>
      <c r="V91" s="25" t="e">
        <f>IF('Crisis Indicator Data'!#REF!="No Data",1,IF(#REF!&lt;&gt;"",1,0))</f>
        <v>#REF!</v>
      </c>
      <c r="W91" s="25" t="e">
        <f>IF('Crisis Indicator Data'!#REF!="No Data",1,IF(#REF!&lt;&gt;"",1,0))</f>
        <v>#REF!</v>
      </c>
      <c r="X91" s="25" t="e">
        <f>IF('Crisis Indicator Data'!#REF!="No Data",1,IF(#REF!&lt;&gt;"",1,0))</f>
        <v>#REF!</v>
      </c>
      <c r="Y91" s="25" t="e">
        <f>IF('Crisis Indicator Data'!#REF!="No Data",1,IF(#REF!&lt;&gt;"",1,0))</f>
        <v>#REF!</v>
      </c>
      <c r="Z91" s="25" t="e">
        <f>IF('Crisis Indicator Data'!#REF!="No Data",1,IF(#REF!&lt;&gt;"",1,0))</f>
        <v>#REF!</v>
      </c>
      <c r="AA91" s="25" t="e">
        <f>IF('Crisis Indicator Data'!#REF!="No Data",1,IF(#REF!&lt;&gt;"",1,0))</f>
        <v>#REF!</v>
      </c>
      <c r="AB91" s="25" t="e">
        <f>IF('Crisis Indicator Data'!#REF!="No Data",1,IF(#REF!&lt;&gt;"",1,0))</f>
        <v>#REF!</v>
      </c>
      <c r="AC91" s="25" t="e">
        <f>IF('Crisis Indicator Data'!#REF!="No Data",1,IF(#REF!&lt;&gt;"",1,0))</f>
        <v>#REF!</v>
      </c>
      <c r="AD91" s="25" t="e">
        <f>IF('Crisis Indicator Data'!#REF!="No Data",1,IF(#REF!&lt;&gt;"",1,0))</f>
        <v>#REF!</v>
      </c>
      <c r="AE91" s="25" t="e">
        <f>IF('Crisis Indicator Data'!#REF!="No Data",1,IF(#REF!&lt;&gt;"",1,0))</f>
        <v>#REF!</v>
      </c>
      <c r="AF91" s="25" t="e">
        <f>IF('Crisis Indicator Data'!#REF!="No Data",1,IF(#REF!&lt;&gt;"",1,0))</f>
        <v>#REF!</v>
      </c>
      <c r="AG91" s="25" t="e">
        <f>IF('Crisis Indicator Data'!#REF!="No Data",1,IF(#REF!&lt;&gt;"",1,0))</f>
        <v>#REF!</v>
      </c>
      <c r="AH91" s="25" t="e">
        <f>IF('Crisis Indicator Data'!#REF!="No Data",1,IF(#REF!&lt;&gt;"",1,0))</f>
        <v>#REF!</v>
      </c>
      <c r="AI91" s="25" t="e">
        <f>IF('Crisis Indicator Data'!#REF!="No Data",1,IF(#REF!&lt;&gt;"",1,0))</f>
        <v>#REF!</v>
      </c>
      <c r="AJ91" s="25" t="e">
        <f>IF('Crisis Indicator Data'!#REF!="No Data",1,IF(#REF!&lt;&gt;"",1,0))</f>
        <v>#REF!</v>
      </c>
      <c r="AK91" s="25" t="e">
        <f>IF('Crisis Indicator Data'!#REF!="No Data",1,IF(#REF!&lt;&gt;"",1,0))</f>
        <v>#REF!</v>
      </c>
      <c r="AL91" s="25" t="e">
        <f>IF('Crisis Indicator Data'!#REF!="No Data",1,IF(#REF!&lt;&gt;"",1,0))</f>
        <v>#REF!</v>
      </c>
      <c r="AM91" s="25" t="e">
        <f>IF('Crisis Indicator Data'!#REF!="No Data",1,IF(#REF!&lt;&gt;"",1,0))</f>
        <v>#REF!</v>
      </c>
      <c r="AN91" s="25" t="e">
        <f>IF('Crisis Indicator Data'!#REF!="No Data",1,IF(#REF!&lt;&gt;"",1,0))</f>
        <v>#REF!</v>
      </c>
      <c r="AO91" s="25" t="e">
        <f>IF('Crisis Indicator Data'!#REF!="No Data",1,IF(#REF!&lt;&gt;"",1,0))</f>
        <v>#REF!</v>
      </c>
      <c r="AP91" s="25" t="e">
        <f>IF('Crisis Indicator Data'!#REF!="No Data",1,IF(#REF!&lt;&gt;"",1,0))</f>
        <v>#REF!</v>
      </c>
      <c r="AQ91" s="25" t="e">
        <f>IF('Crisis Indicator Data'!#REF!="No Data",1,IF(#REF!&lt;&gt;"",1,0))</f>
        <v>#REF!</v>
      </c>
      <c r="AR91" s="25" t="e">
        <f>IF('Crisis Indicator Data'!#REF!="No Data",1,IF(#REF!&lt;&gt;"",1,0))</f>
        <v>#REF!</v>
      </c>
      <c r="AS91" s="25" t="e">
        <f>IF('Crisis Indicator Data'!#REF!="No Data",1,IF(#REF!&lt;&gt;"",1,0))</f>
        <v>#REF!</v>
      </c>
      <c r="AT91" s="25" t="e">
        <f>IF('Crisis Indicator Data'!#REF!="No Data",1,IF(#REF!&lt;&gt;"",1,0))</f>
        <v>#REF!</v>
      </c>
      <c r="AU91" s="25" t="e">
        <f>IF('Crisis Indicator Data'!#REF!="No Data",1,IF(#REF!&lt;&gt;"",1,0))</f>
        <v>#REF!</v>
      </c>
      <c r="AV91" s="25" t="e">
        <f>IF('Crisis Indicator Data'!#REF!="No Data",1,IF(#REF!&lt;&gt;"",1,0))</f>
        <v>#REF!</v>
      </c>
      <c r="AW91" s="25" t="e">
        <f>IF('Crisis Indicator Data'!#REF!="No Data",1,IF(#REF!&lt;&gt;"",1,0))</f>
        <v>#REF!</v>
      </c>
      <c r="AX91" s="25" t="e">
        <f>IF('Crisis Indicator Data'!#REF!="No Data",1,IF(#REF!&lt;&gt;"",1,0))</f>
        <v>#REF!</v>
      </c>
      <c r="AY91" s="25" t="e">
        <f>IF('Crisis Indicator Data'!#REF!="No Data",1,IF(#REF!&lt;&gt;"",1,0))</f>
        <v>#REF!</v>
      </c>
      <c r="AZ91" s="25" t="e">
        <f>IF('Crisis Indicator Data'!#REF!="No Data",1,IF(#REF!&lt;&gt;"",1,0))</f>
        <v>#REF!</v>
      </c>
      <c r="BA91" t="e">
        <f t="shared" si="4"/>
        <v>#REF!</v>
      </c>
      <c r="BB91" s="27" t="e">
        <f t="shared" si="5"/>
        <v>#REF!</v>
      </c>
    </row>
    <row r="92" spans="1:54" x14ac:dyDescent="0.35">
      <c r="A92" t="s">
        <v>10278</v>
      </c>
      <c r="B92" s="25" t="e">
        <f>IF('Crisis Indicator Data'!#REF!="No Data",1,IF(#REF!&lt;&gt;"",1,0))</f>
        <v>#REF!</v>
      </c>
      <c r="C92" s="25" t="e">
        <f>IF('Crisis Indicator Data'!#REF!="No Data",1,IF(#REF!&lt;&gt;"",1,0))</f>
        <v>#REF!</v>
      </c>
      <c r="D92" s="25" t="e">
        <f>IF('Crisis Indicator Data'!#REF!="No Data",1,IF(#REF!&lt;&gt;"",1,0))</f>
        <v>#REF!</v>
      </c>
      <c r="E92" s="25" t="e">
        <f>IF('Crisis Indicator Data'!#REF!="No Data",1,IF(#REF!&lt;&gt;"",1,0))</f>
        <v>#REF!</v>
      </c>
      <c r="F92" s="25" t="e">
        <f>IF('Crisis Indicator Data'!#REF!="No Data",1,IF(#REF!&lt;&gt;"",1,0))</f>
        <v>#REF!</v>
      </c>
      <c r="G92" s="25" t="e">
        <f>IF('Crisis Indicator Data'!#REF!="No Data",1,IF(#REF!&lt;&gt;"",1,0))</f>
        <v>#REF!</v>
      </c>
      <c r="H92" s="25" t="e">
        <f>IF('Crisis Indicator Data'!#REF!="No Data",1,IF(#REF!&lt;&gt;"",1,0))</f>
        <v>#REF!</v>
      </c>
      <c r="I92" s="25" t="e">
        <f>IF('Crisis Indicator Data'!#REF!="No Data",1,IF(#REF!&lt;&gt;"",1,0))</f>
        <v>#REF!</v>
      </c>
      <c r="J92" s="25" t="e">
        <f>IF('Crisis Indicator Data'!#REF!="No Data",1,IF(#REF!&lt;&gt;"",1,0))</f>
        <v>#REF!</v>
      </c>
      <c r="K92" s="25" t="e">
        <f>IF('Crisis Indicator Data'!#REF!="No Data",1,IF(#REF!&lt;&gt;"",1,0))</f>
        <v>#REF!</v>
      </c>
      <c r="L92" s="25" t="e">
        <f>IF('Crisis Indicator Data'!#REF!="No Data",1,IF(#REF!&lt;&gt;"",1,0))</f>
        <v>#REF!</v>
      </c>
      <c r="M92" s="25" t="e">
        <f>IF('Crisis Indicator Data'!#REF!="No Data",1,IF(#REF!&lt;&gt;"",1,0))</f>
        <v>#REF!</v>
      </c>
      <c r="N92" s="25" t="e">
        <f>IF('Crisis Indicator Data'!#REF!="No Data",1,IF(#REF!&lt;&gt;"",1,0))</f>
        <v>#REF!</v>
      </c>
      <c r="O92" s="25" t="e">
        <f>IF('Crisis Indicator Data'!#REF!="No Data",1,IF(#REF!&lt;&gt;"",1,0))</f>
        <v>#REF!</v>
      </c>
      <c r="P92" s="25" t="e">
        <f>IF('Crisis Indicator Data'!#REF!="No Data",1,IF(#REF!&lt;&gt;"",1,0))</f>
        <v>#REF!</v>
      </c>
      <c r="Q92" s="25" t="e">
        <f>IF('Crisis Indicator Data'!#REF!="No Data",1,IF(#REF!&lt;&gt;"",1,0))</f>
        <v>#REF!</v>
      </c>
      <c r="R92" s="25" t="e">
        <f>IF('Crisis Indicator Data'!#REF!="No Data",1,IF(#REF!&lt;&gt;"",1,0))</f>
        <v>#REF!</v>
      </c>
      <c r="S92" s="25" t="e">
        <f>IF('Crisis Indicator Data'!#REF!="No Data",1,IF(#REF!&lt;&gt;"",1,0))</f>
        <v>#REF!</v>
      </c>
      <c r="T92" s="25" t="e">
        <f>IF('Crisis Indicator Data'!#REF!="No Data",1,IF(#REF!&lt;&gt;"",1,0))</f>
        <v>#REF!</v>
      </c>
      <c r="U92" s="25" t="e">
        <f>IF('Crisis Indicator Data'!#REF!="No Data",1,IF(#REF!&lt;&gt;"",1,0))</f>
        <v>#REF!</v>
      </c>
      <c r="V92" s="25" t="e">
        <f>IF('Crisis Indicator Data'!#REF!="No Data",1,IF(#REF!&lt;&gt;"",1,0))</f>
        <v>#REF!</v>
      </c>
      <c r="W92" s="25" t="e">
        <f>IF('Crisis Indicator Data'!#REF!="No Data",1,IF(#REF!&lt;&gt;"",1,0))</f>
        <v>#REF!</v>
      </c>
      <c r="X92" s="25" t="e">
        <f>IF('Crisis Indicator Data'!#REF!="No Data",1,IF(#REF!&lt;&gt;"",1,0))</f>
        <v>#REF!</v>
      </c>
      <c r="Y92" s="25" t="e">
        <f>IF('Crisis Indicator Data'!#REF!="No Data",1,IF(#REF!&lt;&gt;"",1,0))</f>
        <v>#REF!</v>
      </c>
      <c r="Z92" s="25" t="e">
        <f>IF('Crisis Indicator Data'!#REF!="No Data",1,IF(#REF!&lt;&gt;"",1,0))</f>
        <v>#REF!</v>
      </c>
      <c r="AA92" s="25" t="e">
        <f>IF('Crisis Indicator Data'!#REF!="No Data",1,IF(#REF!&lt;&gt;"",1,0))</f>
        <v>#REF!</v>
      </c>
      <c r="AB92" s="25" t="e">
        <f>IF('Crisis Indicator Data'!#REF!="No Data",1,IF(#REF!&lt;&gt;"",1,0))</f>
        <v>#REF!</v>
      </c>
      <c r="AC92" s="25" t="e">
        <f>IF('Crisis Indicator Data'!#REF!="No Data",1,IF(#REF!&lt;&gt;"",1,0))</f>
        <v>#REF!</v>
      </c>
      <c r="AD92" s="25" t="e">
        <f>IF('Crisis Indicator Data'!#REF!="No Data",1,IF(#REF!&lt;&gt;"",1,0))</f>
        <v>#REF!</v>
      </c>
      <c r="AE92" s="25" t="e">
        <f>IF('Crisis Indicator Data'!#REF!="No Data",1,IF(#REF!&lt;&gt;"",1,0))</f>
        <v>#REF!</v>
      </c>
      <c r="AF92" s="25" t="e">
        <f>IF('Crisis Indicator Data'!#REF!="No Data",1,IF(#REF!&lt;&gt;"",1,0))</f>
        <v>#REF!</v>
      </c>
      <c r="AG92" s="25" t="e">
        <f>IF('Crisis Indicator Data'!#REF!="No Data",1,IF(#REF!&lt;&gt;"",1,0))</f>
        <v>#REF!</v>
      </c>
      <c r="AH92" s="25" t="e">
        <f>IF('Crisis Indicator Data'!#REF!="No Data",1,IF(#REF!&lt;&gt;"",1,0))</f>
        <v>#REF!</v>
      </c>
      <c r="AI92" s="25" t="e">
        <f>IF('Crisis Indicator Data'!#REF!="No Data",1,IF(#REF!&lt;&gt;"",1,0))</f>
        <v>#REF!</v>
      </c>
      <c r="AJ92" s="25" t="e">
        <f>IF('Crisis Indicator Data'!#REF!="No Data",1,IF(#REF!&lt;&gt;"",1,0))</f>
        <v>#REF!</v>
      </c>
      <c r="AK92" s="25" t="e">
        <f>IF('Crisis Indicator Data'!#REF!="No Data",1,IF(#REF!&lt;&gt;"",1,0))</f>
        <v>#REF!</v>
      </c>
      <c r="AL92" s="25" t="e">
        <f>IF('Crisis Indicator Data'!#REF!="No Data",1,IF(#REF!&lt;&gt;"",1,0))</f>
        <v>#REF!</v>
      </c>
      <c r="AM92" s="25" t="e">
        <f>IF('Crisis Indicator Data'!#REF!="No Data",1,IF(#REF!&lt;&gt;"",1,0))</f>
        <v>#REF!</v>
      </c>
      <c r="AN92" s="25" t="e">
        <f>IF('Crisis Indicator Data'!#REF!="No Data",1,IF(#REF!&lt;&gt;"",1,0))</f>
        <v>#REF!</v>
      </c>
      <c r="AO92" s="25" t="e">
        <f>IF('Crisis Indicator Data'!#REF!="No Data",1,IF(#REF!&lt;&gt;"",1,0))</f>
        <v>#REF!</v>
      </c>
      <c r="AP92" s="25" t="e">
        <f>IF('Crisis Indicator Data'!#REF!="No Data",1,IF(#REF!&lt;&gt;"",1,0))</f>
        <v>#REF!</v>
      </c>
      <c r="AQ92" s="25" t="e">
        <f>IF('Crisis Indicator Data'!#REF!="No Data",1,IF(#REF!&lt;&gt;"",1,0))</f>
        <v>#REF!</v>
      </c>
      <c r="AR92" s="25" t="e">
        <f>IF('Crisis Indicator Data'!#REF!="No Data",1,IF(#REF!&lt;&gt;"",1,0))</f>
        <v>#REF!</v>
      </c>
      <c r="AS92" s="25" t="e">
        <f>IF('Crisis Indicator Data'!#REF!="No Data",1,IF(#REF!&lt;&gt;"",1,0))</f>
        <v>#REF!</v>
      </c>
      <c r="AT92" s="25" t="e">
        <f>IF('Crisis Indicator Data'!#REF!="No Data",1,IF(#REF!&lt;&gt;"",1,0))</f>
        <v>#REF!</v>
      </c>
      <c r="AU92" s="25" t="e">
        <f>IF('Crisis Indicator Data'!#REF!="No Data",1,IF(#REF!&lt;&gt;"",1,0))</f>
        <v>#REF!</v>
      </c>
      <c r="AV92" s="25" t="e">
        <f>IF('Crisis Indicator Data'!#REF!="No Data",1,IF(#REF!&lt;&gt;"",1,0))</f>
        <v>#REF!</v>
      </c>
      <c r="AW92" s="25" t="e">
        <f>IF('Crisis Indicator Data'!#REF!="No Data",1,IF(#REF!&lt;&gt;"",1,0))</f>
        <v>#REF!</v>
      </c>
      <c r="AX92" s="25" t="e">
        <f>IF('Crisis Indicator Data'!#REF!="No Data",1,IF(#REF!&lt;&gt;"",1,0))</f>
        <v>#REF!</v>
      </c>
      <c r="AY92" s="25" t="e">
        <f>IF('Crisis Indicator Data'!#REF!="No Data",1,IF(#REF!&lt;&gt;"",1,0))</f>
        <v>#REF!</v>
      </c>
      <c r="AZ92" s="25" t="e">
        <f>IF('Crisis Indicator Data'!#REF!="No Data",1,IF(#REF!&lt;&gt;"",1,0))</f>
        <v>#REF!</v>
      </c>
      <c r="BA92" t="e">
        <f t="shared" si="4"/>
        <v>#REF!</v>
      </c>
      <c r="BB92" s="27" t="e">
        <f t="shared" si="5"/>
        <v>#REF!</v>
      </c>
    </row>
    <row r="93" spans="1:54" x14ac:dyDescent="0.35">
      <c r="A93" t="s">
        <v>10290</v>
      </c>
      <c r="B93" s="25" t="e">
        <f>IF('Crisis Indicator Data'!#REF!="No Data",1,IF(#REF!&lt;&gt;"",1,0))</f>
        <v>#REF!</v>
      </c>
      <c r="C93" s="25" t="e">
        <f>IF('Crisis Indicator Data'!#REF!="No Data",1,IF(#REF!&lt;&gt;"",1,0))</f>
        <v>#REF!</v>
      </c>
      <c r="D93" s="25" t="e">
        <f>IF('Crisis Indicator Data'!#REF!="No Data",1,IF(#REF!&lt;&gt;"",1,0))</f>
        <v>#REF!</v>
      </c>
      <c r="E93" s="25" t="e">
        <f>IF('Crisis Indicator Data'!#REF!="No Data",1,IF(#REF!&lt;&gt;"",1,0))</f>
        <v>#REF!</v>
      </c>
      <c r="F93" s="25" t="e">
        <f>IF('Crisis Indicator Data'!#REF!="No Data",1,IF(#REF!&lt;&gt;"",1,0))</f>
        <v>#REF!</v>
      </c>
      <c r="G93" s="25" t="e">
        <f>IF('Crisis Indicator Data'!#REF!="No Data",1,IF(#REF!&lt;&gt;"",1,0))</f>
        <v>#REF!</v>
      </c>
      <c r="H93" s="25" t="e">
        <f>IF('Crisis Indicator Data'!#REF!="No Data",1,IF(#REF!&lt;&gt;"",1,0))</f>
        <v>#REF!</v>
      </c>
      <c r="I93" s="25" t="e">
        <f>IF('Crisis Indicator Data'!#REF!="No Data",1,IF(#REF!&lt;&gt;"",1,0))</f>
        <v>#REF!</v>
      </c>
      <c r="J93" s="25" t="e">
        <f>IF('Crisis Indicator Data'!#REF!="No Data",1,IF(#REF!&lt;&gt;"",1,0))</f>
        <v>#REF!</v>
      </c>
      <c r="K93" s="25" t="e">
        <f>IF('Crisis Indicator Data'!#REF!="No Data",1,IF(#REF!&lt;&gt;"",1,0))</f>
        <v>#REF!</v>
      </c>
      <c r="L93" s="25" t="e">
        <f>IF('Crisis Indicator Data'!#REF!="No Data",1,IF(#REF!&lt;&gt;"",1,0))</f>
        <v>#REF!</v>
      </c>
      <c r="M93" s="25" t="e">
        <f>IF('Crisis Indicator Data'!#REF!="No Data",1,IF(#REF!&lt;&gt;"",1,0))</f>
        <v>#REF!</v>
      </c>
      <c r="N93" s="25" t="e">
        <f>IF('Crisis Indicator Data'!#REF!="No Data",1,IF(#REF!&lt;&gt;"",1,0))</f>
        <v>#REF!</v>
      </c>
      <c r="O93" s="25" t="e">
        <f>IF('Crisis Indicator Data'!#REF!="No Data",1,IF(#REF!&lt;&gt;"",1,0))</f>
        <v>#REF!</v>
      </c>
      <c r="P93" s="25" t="e">
        <f>IF('Crisis Indicator Data'!#REF!="No Data",1,IF(#REF!&lt;&gt;"",1,0))</f>
        <v>#REF!</v>
      </c>
      <c r="Q93" s="25" t="e">
        <f>IF('Crisis Indicator Data'!#REF!="No Data",1,IF(#REF!&lt;&gt;"",1,0))</f>
        <v>#REF!</v>
      </c>
      <c r="R93" s="25" t="e">
        <f>IF('Crisis Indicator Data'!#REF!="No Data",1,IF(#REF!&lt;&gt;"",1,0))</f>
        <v>#REF!</v>
      </c>
      <c r="S93" s="25" t="e">
        <f>IF('Crisis Indicator Data'!#REF!="No Data",1,IF(#REF!&lt;&gt;"",1,0))</f>
        <v>#REF!</v>
      </c>
      <c r="T93" s="25" t="e">
        <f>IF('Crisis Indicator Data'!#REF!="No Data",1,IF(#REF!&lt;&gt;"",1,0))</f>
        <v>#REF!</v>
      </c>
      <c r="U93" s="25" t="e">
        <f>IF('Crisis Indicator Data'!#REF!="No Data",1,IF(#REF!&lt;&gt;"",1,0))</f>
        <v>#REF!</v>
      </c>
      <c r="V93" s="25" t="e">
        <f>IF('Crisis Indicator Data'!#REF!="No Data",1,IF(#REF!&lt;&gt;"",1,0))</f>
        <v>#REF!</v>
      </c>
      <c r="W93" s="25" t="e">
        <f>IF('Crisis Indicator Data'!#REF!="No Data",1,IF(#REF!&lt;&gt;"",1,0))</f>
        <v>#REF!</v>
      </c>
      <c r="X93" s="25" t="e">
        <f>IF('Crisis Indicator Data'!#REF!="No Data",1,IF(#REF!&lt;&gt;"",1,0))</f>
        <v>#REF!</v>
      </c>
      <c r="Y93" s="25" t="e">
        <f>IF('Crisis Indicator Data'!#REF!="No Data",1,IF(#REF!&lt;&gt;"",1,0))</f>
        <v>#REF!</v>
      </c>
      <c r="Z93" s="25" t="e">
        <f>IF('Crisis Indicator Data'!#REF!="No Data",1,IF(#REF!&lt;&gt;"",1,0))</f>
        <v>#REF!</v>
      </c>
      <c r="AA93" s="25" t="e">
        <f>IF('Crisis Indicator Data'!#REF!="No Data",1,IF(#REF!&lt;&gt;"",1,0))</f>
        <v>#REF!</v>
      </c>
      <c r="AB93" s="25" t="e">
        <f>IF('Crisis Indicator Data'!#REF!="No Data",1,IF(#REF!&lt;&gt;"",1,0))</f>
        <v>#REF!</v>
      </c>
      <c r="AC93" s="25" t="e">
        <f>IF('Crisis Indicator Data'!#REF!="No Data",1,IF(#REF!&lt;&gt;"",1,0))</f>
        <v>#REF!</v>
      </c>
      <c r="AD93" s="25" t="e">
        <f>IF('Crisis Indicator Data'!#REF!="No Data",1,IF(#REF!&lt;&gt;"",1,0))</f>
        <v>#REF!</v>
      </c>
      <c r="AE93" s="25" t="e">
        <f>IF('Crisis Indicator Data'!#REF!="No Data",1,IF(#REF!&lt;&gt;"",1,0))</f>
        <v>#REF!</v>
      </c>
      <c r="AF93" s="25" t="e">
        <f>IF('Crisis Indicator Data'!#REF!="No Data",1,IF(#REF!&lt;&gt;"",1,0))</f>
        <v>#REF!</v>
      </c>
      <c r="AG93" s="25" t="e">
        <f>IF('Crisis Indicator Data'!#REF!="No Data",1,IF(#REF!&lt;&gt;"",1,0))</f>
        <v>#REF!</v>
      </c>
      <c r="AH93" s="25" t="e">
        <f>IF('Crisis Indicator Data'!#REF!="No Data",1,IF(#REF!&lt;&gt;"",1,0))</f>
        <v>#REF!</v>
      </c>
      <c r="AI93" s="25" t="e">
        <f>IF('Crisis Indicator Data'!#REF!="No Data",1,IF(#REF!&lt;&gt;"",1,0))</f>
        <v>#REF!</v>
      </c>
      <c r="AJ93" s="25" t="e">
        <f>IF('Crisis Indicator Data'!#REF!="No Data",1,IF(#REF!&lt;&gt;"",1,0))</f>
        <v>#REF!</v>
      </c>
      <c r="AK93" s="25" t="e">
        <f>IF('Crisis Indicator Data'!#REF!="No Data",1,IF(#REF!&lt;&gt;"",1,0))</f>
        <v>#REF!</v>
      </c>
      <c r="AL93" s="25" t="e">
        <f>IF('Crisis Indicator Data'!#REF!="No Data",1,IF(#REF!&lt;&gt;"",1,0))</f>
        <v>#REF!</v>
      </c>
      <c r="AM93" s="25" t="e">
        <f>IF('Crisis Indicator Data'!#REF!="No Data",1,IF(#REF!&lt;&gt;"",1,0))</f>
        <v>#REF!</v>
      </c>
      <c r="AN93" s="25" t="e">
        <f>IF('Crisis Indicator Data'!#REF!="No Data",1,IF(#REF!&lt;&gt;"",1,0))</f>
        <v>#REF!</v>
      </c>
      <c r="AO93" s="25" t="e">
        <f>IF('Crisis Indicator Data'!#REF!="No Data",1,IF(#REF!&lt;&gt;"",1,0))</f>
        <v>#REF!</v>
      </c>
      <c r="AP93" s="25" t="e">
        <f>IF('Crisis Indicator Data'!#REF!="No Data",1,IF(#REF!&lt;&gt;"",1,0))</f>
        <v>#REF!</v>
      </c>
      <c r="AQ93" s="25" t="e">
        <f>IF('Crisis Indicator Data'!#REF!="No Data",1,IF(#REF!&lt;&gt;"",1,0))</f>
        <v>#REF!</v>
      </c>
      <c r="AR93" s="25" t="e">
        <f>IF('Crisis Indicator Data'!#REF!="No Data",1,IF(#REF!&lt;&gt;"",1,0))</f>
        <v>#REF!</v>
      </c>
      <c r="AS93" s="25" t="e">
        <f>IF('Crisis Indicator Data'!#REF!="No Data",1,IF(#REF!&lt;&gt;"",1,0))</f>
        <v>#REF!</v>
      </c>
      <c r="AT93" s="25" t="e">
        <f>IF('Crisis Indicator Data'!#REF!="No Data",1,IF(#REF!&lt;&gt;"",1,0))</f>
        <v>#REF!</v>
      </c>
      <c r="AU93" s="25" t="e">
        <f>IF('Crisis Indicator Data'!#REF!="No Data",1,IF(#REF!&lt;&gt;"",1,0))</f>
        <v>#REF!</v>
      </c>
      <c r="AV93" s="25" t="e">
        <f>IF('Crisis Indicator Data'!#REF!="No Data",1,IF(#REF!&lt;&gt;"",1,0))</f>
        <v>#REF!</v>
      </c>
      <c r="AW93" s="25" t="e">
        <f>IF('Crisis Indicator Data'!#REF!="No Data",1,IF(#REF!&lt;&gt;"",1,0))</f>
        <v>#REF!</v>
      </c>
      <c r="AX93" s="25" t="e">
        <f>IF('Crisis Indicator Data'!#REF!="No Data",1,IF(#REF!&lt;&gt;"",1,0))</f>
        <v>#REF!</v>
      </c>
      <c r="AY93" s="25" t="e">
        <f>IF('Crisis Indicator Data'!#REF!="No Data",1,IF(#REF!&lt;&gt;"",1,0))</f>
        <v>#REF!</v>
      </c>
      <c r="AZ93" s="25" t="e">
        <f>IF('Crisis Indicator Data'!#REF!="No Data",1,IF(#REF!&lt;&gt;"",1,0))</f>
        <v>#REF!</v>
      </c>
      <c r="BA93" t="e">
        <f t="shared" si="4"/>
        <v>#REF!</v>
      </c>
      <c r="BB93" s="27" t="e">
        <f t="shared" si="5"/>
        <v>#REF!</v>
      </c>
    </row>
    <row r="94" spans="1:54" x14ac:dyDescent="0.35">
      <c r="A94" t="s">
        <v>10304</v>
      </c>
      <c r="B94" s="25" t="e">
        <f>IF('Crisis Indicator Data'!#REF!="No Data",1,IF(#REF!&lt;&gt;"",1,0))</f>
        <v>#REF!</v>
      </c>
      <c r="C94" s="25" t="e">
        <f>IF('Crisis Indicator Data'!#REF!="No Data",1,IF(#REF!&lt;&gt;"",1,0))</f>
        <v>#REF!</v>
      </c>
      <c r="D94" s="25" t="e">
        <f>IF('Crisis Indicator Data'!#REF!="No Data",1,IF(#REF!&lt;&gt;"",1,0))</f>
        <v>#REF!</v>
      </c>
      <c r="E94" s="25" t="e">
        <f>IF('Crisis Indicator Data'!#REF!="No Data",1,IF(#REF!&lt;&gt;"",1,0))</f>
        <v>#REF!</v>
      </c>
      <c r="F94" s="25" t="e">
        <f>IF('Crisis Indicator Data'!#REF!="No Data",1,IF(#REF!&lt;&gt;"",1,0))</f>
        <v>#REF!</v>
      </c>
      <c r="G94" s="25" t="e">
        <f>IF('Crisis Indicator Data'!#REF!="No Data",1,IF(#REF!&lt;&gt;"",1,0))</f>
        <v>#REF!</v>
      </c>
      <c r="H94" s="25" t="e">
        <f>IF('Crisis Indicator Data'!#REF!="No Data",1,IF(#REF!&lt;&gt;"",1,0))</f>
        <v>#REF!</v>
      </c>
      <c r="I94" s="25" t="e">
        <f>IF('Crisis Indicator Data'!#REF!="No Data",1,IF(#REF!&lt;&gt;"",1,0))</f>
        <v>#REF!</v>
      </c>
      <c r="J94" s="25" t="e">
        <f>IF('Crisis Indicator Data'!#REF!="No Data",1,IF(#REF!&lt;&gt;"",1,0))</f>
        <v>#REF!</v>
      </c>
      <c r="K94" s="25" t="e">
        <f>IF('Crisis Indicator Data'!#REF!="No Data",1,IF(#REF!&lt;&gt;"",1,0))</f>
        <v>#REF!</v>
      </c>
      <c r="L94" s="25" t="e">
        <f>IF('Crisis Indicator Data'!#REF!="No Data",1,IF(#REF!&lt;&gt;"",1,0))</f>
        <v>#REF!</v>
      </c>
      <c r="M94" s="25" t="e">
        <f>IF('Crisis Indicator Data'!#REF!="No Data",1,IF(#REF!&lt;&gt;"",1,0))</f>
        <v>#REF!</v>
      </c>
      <c r="N94" s="25" t="e">
        <f>IF('Crisis Indicator Data'!#REF!="No Data",1,IF(#REF!&lt;&gt;"",1,0))</f>
        <v>#REF!</v>
      </c>
      <c r="O94" s="25" t="e">
        <f>IF('Crisis Indicator Data'!#REF!="No Data",1,IF(#REF!&lt;&gt;"",1,0))</f>
        <v>#REF!</v>
      </c>
      <c r="P94" s="25" t="e">
        <f>IF('Crisis Indicator Data'!#REF!="No Data",1,IF(#REF!&lt;&gt;"",1,0))</f>
        <v>#REF!</v>
      </c>
      <c r="Q94" s="25" t="e">
        <f>IF('Crisis Indicator Data'!#REF!="No Data",1,IF(#REF!&lt;&gt;"",1,0))</f>
        <v>#REF!</v>
      </c>
      <c r="R94" s="25" t="e">
        <f>IF('Crisis Indicator Data'!#REF!="No Data",1,IF(#REF!&lt;&gt;"",1,0))</f>
        <v>#REF!</v>
      </c>
      <c r="S94" s="25" t="e">
        <f>IF('Crisis Indicator Data'!#REF!="No Data",1,IF(#REF!&lt;&gt;"",1,0))</f>
        <v>#REF!</v>
      </c>
      <c r="T94" s="25" t="e">
        <f>IF('Crisis Indicator Data'!#REF!="No Data",1,IF(#REF!&lt;&gt;"",1,0))</f>
        <v>#REF!</v>
      </c>
      <c r="U94" s="25" t="e">
        <f>IF('Crisis Indicator Data'!#REF!="No Data",1,IF(#REF!&lt;&gt;"",1,0))</f>
        <v>#REF!</v>
      </c>
      <c r="V94" s="25" t="e">
        <f>IF('Crisis Indicator Data'!#REF!="No Data",1,IF(#REF!&lt;&gt;"",1,0))</f>
        <v>#REF!</v>
      </c>
      <c r="W94" s="25" t="e">
        <f>IF('Crisis Indicator Data'!#REF!="No Data",1,IF(#REF!&lt;&gt;"",1,0))</f>
        <v>#REF!</v>
      </c>
      <c r="X94" s="25" t="e">
        <f>IF('Crisis Indicator Data'!#REF!="No Data",1,IF(#REF!&lt;&gt;"",1,0))</f>
        <v>#REF!</v>
      </c>
      <c r="Y94" s="25" t="e">
        <f>IF('Crisis Indicator Data'!#REF!="No Data",1,IF(#REF!&lt;&gt;"",1,0))</f>
        <v>#REF!</v>
      </c>
      <c r="Z94" s="25" t="e">
        <f>IF('Crisis Indicator Data'!#REF!="No Data",1,IF(#REF!&lt;&gt;"",1,0))</f>
        <v>#REF!</v>
      </c>
      <c r="AA94" s="25" t="e">
        <f>IF('Crisis Indicator Data'!#REF!="No Data",1,IF(#REF!&lt;&gt;"",1,0))</f>
        <v>#REF!</v>
      </c>
      <c r="AB94" s="25" t="e">
        <f>IF('Crisis Indicator Data'!#REF!="No Data",1,IF(#REF!&lt;&gt;"",1,0))</f>
        <v>#REF!</v>
      </c>
      <c r="AC94" s="25" t="e">
        <f>IF('Crisis Indicator Data'!#REF!="No Data",1,IF(#REF!&lt;&gt;"",1,0))</f>
        <v>#REF!</v>
      </c>
      <c r="AD94" s="25" t="e">
        <f>IF('Crisis Indicator Data'!#REF!="No Data",1,IF(#REF!&lt;&gt;"",1,0))</f>
        <v>#REF!</v>
      </c>
      <c r="AE94" s="25" t="e">
        <f>IF('Crisis Indicator Data'!#REF!="No Data",1,IF(#REF!&lt;&gt;"",1,0))</f>
        <v>#REF!</v>
      </c>
      <c r="AF94" s="25" t="e">
        <f>IF('Crisis Indicator Data'!#REF!="No Data",1,IF(#REF!&lt;&gt;"",1,0))</f>
        <v>#REF!</v>
      </c>
      <c r="AG94" s="25" t="e">
        <f>IF('Crisis Indicator Data'!#REF!="No Data",1,IF(#REF!&lt;&gt;"",1,0))</f>
        <v>#REF!</v>
      </c>
      <c r="AH94" s="25" t="e">
        <f>IF('Crisis Indicator Data'!#REF!="No Data",1,IF(#REF!&lt;&gt;"",1,0))</f>
        <v>#REF!</v>
      </c>
      <c r="AI94" s="25" t="e">
        <f>IF('Crisis Indicator Data'!#REF!="No Data",1,IF(#REF!&lt;&gt;"",1,0))</f>
        <v>#REF!</v>
      </c>
      <c r="AJ94" s="25" t="e">
        <f>IF('Crisis Indicator Data'!#REF!="No Data",1,IF(#REF!&lt;&gt;"",1,0))</f>
        <v>#REF!</v>
      </c>
      <c r="AK94" s="25" t="e">
        <f>IF('Crisis Indicator Data'!#REF!="No Data",1,IF(#REF!&lt;&gt;"",1,0))</f>
        <v>#REF!</v>
      </c>
      <c r="AL94" s="25" t="e">
        <f>IF('Crisis Indicator Data'!#REF!="No Data",1,IF(#REF!&lt;&gt;"",1,0))</f>
        <v>#REF!</v>
      </c>
      <c r="AM94" s="25" t="e">
        <f>IF('Crisis Indicator Data'!#REF!="No Data",1,IF(#REF!&lt;&gt;"",1,0))</f>
        <v>#REF!</v>
      </c>
      <c r="AN94" s="25" t="e">
        <f>IF('Crisis Indicator Data'!#REF!="No Data",1,IF(#REF!&lt;&gt;"",1,0))</f>
        <v>#REF!</v>
      </c>
      <c r="AO94" s="25" t="e">
        <f>IF('Crisis Indicator Data'!#REF!="No Data",1,IF(#REF!&lt;&gt;"",1,0))</f>
        <v>#REF!</v>
      </c>
      <c r="AP94" s="25" t="e">
        <f>IF('Crisis Indicator Data'!#REF!="No Data",1,IF(#REF!&lt;&gt;"",1,0))</f>
        <v>#REF!</v>
      </c>
      <c r="AQ94" s="25" t="e">
        <f>IF('Crisis Indicator Data'!#REF!="No Data",1,IF(#REF!&lt;&gt;"",1,0))</f>
        <v>#REF!</v>
      </c>
      <c r="AR94" s="25" t="e">
        <f>IF('Crisis Indicator Data'!#REF!="No Data",1,IF(#REF!&lt;&gt;"",1,0))</f>
        <v>#REF!</v>
      </c>
      <c r="AS94" s="25" t="e">
        <f>IF('Crisis Indicator Data'!#REF!="No Data",1,IF(#REF!&lt;&gt;"",1,0))</f>
        <v>#REF!</v>
      </c>
      <c r="AT94" s="25" t="e">
        <f>IF('Crisis Indicator Data'!#REF!="No Data",1,IF(#REF!&lt;&gt;"",1,0))</f>
        <v>#REF!</v>
      </c>
      <c r="AU94" s="25" t="e">
        <f>IF('Crisis Indicator Data'!#REF!="No Data",1,IF(#REF!&lt;&gt;"",1,0))</f>
        <v>#REF!</v>
      </c>
      <c r="AV94" s="25" t="e">
        <f>IF('Crisis Indicator Data'!#REF!="No Data",1,IF(#REF!&lt;&gt;"",1,0))</f>
        <v>#REF!</v>
      </c>
      <c r="AW94" s="25" t="e">
        <f>IF('Crisis Indicator Data'!#REF!="No Data",1,IF(#REF!&lt;&gt;"",1,0))</f>
        <v>#REF!</v>
      </c>
      <c r="AX94" s="25" t="e">
        <f>IF('Crisis Indicator Data'!#REF!="No Data",1,IF(#REF!&lt;&gt;"",1,0))</f>
        <v>#REF!</v>
      </c>
      <c r="AY94" s="25" t="e">
        <f>IF('Crisis Indicator Data'!#REF!="No Data",1,IF(#REF!&lt;&gt;"",1,0))</f>
        <v>#REF!</v>
      </c>
      <c r="AZ94" s="25" t="e">
        <f>IF('Crisis Indicator Data'!#REF!="No Data",1,IF(#REF!&lt;&gt;"",1,0))</f>
        <v>#REF!</v>
      </c>
      <c r="BA94" t="e">
        <f t="shared" si="4"/>
        <v>#REF!</v>
      </c>
      <c r="BB94" s="27" t="e">
        <f t="shared" si="5"/>
        <v>#REF!</v>
      </c>
    </row>
    <row r="95" spans="1:54" x14ac:dyDescent="0.35">
      <c r="A95" t="s">
        <v>10291</v>
      </c>
      <c r="B95" s="25" t="e">
        <f>IF('Crisis Indicator Data'!#REF!="No Data",1,IF(#REF!&lt;&gt;"",1,0))</f>
        <v>#REF!</v>
      </c>
      <c r="C95" s="25" t="e">
        <f>IF('Crisis Indicator Data'!#REF!="No Data",1,IF(#REF!&lt;&gt;"",1,0))</f>
        <v>#REF!</v>
      </c>
      <c r="D95" s="25" t="e">
        <f>IF('Crisis Indicator Data'!#REF!="No Data",1,IF(#REF!&lt;&gt;"",1,0))</f>
        <v>#REF!</v>
      </c>
      <c r="E95" s="25" t="e">
        <f>IF('Crisis Indicator Data'!#REF!="No Data",1,IF(#REF!&lt;&gt;"",1,0))</f>
        <v>#REF!</v>
      </c>
      <c r="F95" s="25" t="e">
        <f>IF('Crisis Indicator Data'!#REF!="No Data",1,IF(#REF!&lt;&gt;"",1,0))</f>
        <v>#REF!</v>
      </c>
      <c r="G95" s="25" t="e">
        <f>IF('Crisis Indicator Data'!#REF!="No Data",1,IF(#REF!&lt;&gt;"",1,0))</f>
        <v>#REF!</v>
      </c>
      <c r="H95" s="25" t="e">
        <f>IF('Crisis Indicator Data'!#REF!="No Data",1,IF(#REF!&lt;&gt;"",1,0))</f>
        <v>#REF!</v>
      </c>
      <c r="I95" s="25" t="e">
        <f>IF('Crisis Indicator Data'!#REF!="No Data",1,IF(#REF!&lt;&gt;"",1,0))</f>
        <v>#REF!</v>
      </c>
      <c r="J95" s="25" t="e">
        <f>IF('Crisis Indicator Data'!#REF!="No Data",1,IF(#REF!&lt;&gt;"",1,0))</f>
        <v>#REF!</v>
      </c>
      <c r="K95" s="25" t="e">
        <f>IF('Crisis Indicator Data'!#REF!="No Data",1,IF(#REF!&lt;&gt;"",1,0))</f>
        <v>#REF!</v>
      </c>
      <c r="L95" s="25" t="e">
        <f>IF('Crisis Indicator Data'!#REF!="No Data",1,IF(#REF!&lt;&gt;"",1,0))</f>
        <v>#REF!</v>
      </c>
      <c r="M95" s="25" t="e">
        <f>IF('Crisis Indicator Data'!#REF!="No Data",1,IF(#REF!&lt;&gt;"",1,0))</f>
        <v>#REF!</v>
      </c>
      <c r="N95" s="25" t="e">
        <f>IF('Crisis Indicator Data'!#REF!="No Data",1,IF(#REF!&lt;&gt;"",1,0))</f>
        <v>#REF!</v>
      </c>
      <c r="O95" s="25" t="e">
        <f>IF('Crisis Indicator Data'!#REF!="No Data",1,IF(#REF!&lt;&gt;"",1,0))</f>
        <v>#REF!</v>
      </c>
      <c r="P95" s="25" t="e">
        <f>IF('Crisis Indicator Data'!#REF!="No Data",1,IF(#REF!&lt;&gt;"",1,0))</f>
        <v>#REF!</v>
      </c>
      <c r="Q95" s="25" t="e">
        <f>IF('Crisis Indicator Data'!#REF!="No Data",1,IF(#REF!&lt;&gt;"",1,0))</f>
        <v>#REF!</v>
      </c>
      <c r="R95" s="25" t="e">
        <f>IF('Crisis Indicator Data'!#REF!="No Data",1,IF(#REF!&lt;&gt;"",1,0))</f>
        <v>#REF!</v>
      </c>
      <c r="S95" s="25" t="e">
        <f>IF('Crisis Indicator Data'!#REF!="No Data",1,IF(#REF!&lt;&gt;"",1,0))</f>
        <v>#REF!</v>
      </c>
      <c r="T95" s="25" t="e">
        <f>IF('Crisis Indicator Data'!#REF!="No Data",1,IF(#REF!&lt;&gt;"",1,0))</f>
        <v>#REF!</v>
      </c>
      <c r="U95" s="25" t="e">
        <f>IF('Crisis Indicator Data'!#REF!="No Data",1,IF(#REF!&lt;&gt;"",1,0))</f>
        <v>#REF!</v>
      </c>
      <c r="V95" s="25" t="e">
        <f>IF('Crisis Indicator Data'!#REF!="No Data",1,IF(#REF!&lt;&gt;"",1,0))</f>
        <v>#REF!</v>
      </c>
      <c r="W95" s="25" t="e">
        <f>IF('Crisis Indicator Data'!#REF!="No Data",1,IF(#REF!&lt;&gt;"",1,0))</f>
        <v>#REF!</v>
      </c>
      <c r="X95" s="25" t="e">
        <f>IF('Crisis Indicator Data'!#REF!="No Data",1,IF(#REF!&lt;&gt;"",1,0))</f>
        <v>#REF!</v>
      </c>
      <c r="Y95" s="25" t="e">
        <f>IF('Crisis Indicator Data'!#REF!="No Data",1,IF(#REF!&lt;&gt;"",1,0))</f>
        <v>#REF!</v>
      </c>
      <c r="Z95" s="25" t="e">
        <f>IF('Crisis Indicator Data'!#REF!="No Data",1,IF(#REF!&lt;&gt;"",1,0))</f>
        <v>#REF!</v>
      </c>
      <c r="AA95" s="25" t="e">
        <f>IF('Crisis Indicator Data'!#REF!="No Data",1,IF(#REF!&lt;&gt;"",1,0))</f>
        <v>#REF!</v>
      </c>
      <c r="AB95" s="25" t="e">
        <f>IF('Crisis Indicator Data'!#REF!="No Data",1,IF(#REF!&lt;&gt;"",1,0))</f>
        <v>#REF!</v>
      </c>
      <c r="AC95" s="25" t="e">
        <f>IF('Crisis Indicator Data'!#REF!="No Data",1,IF(#REF!&lt;&gt;"",1,0))</f>
        <v>#REF!</v>
      </c>
      <c r="AD95" s="25" t="e">
        <f>IF('Crisis Indicator Data'!#REF!="No Data",1,IF(#REF!&lt;&gt;"",1,0))</f>
        <v>#REF!</v>
      </c>
      <c r="AE95" s="25" t="e">
        <f>IF('Crisis Indicator Data'!#REF!="No Data",1,IF(#REF!&lt;&gt;"",1,0))</f>
        <v>#REF!</v>
      </c>
      <c r="AF95" s="25" t="e">
        <f>IF('Crisis Indicator Data'!#REF!="No Data",1,IF(#REF!&lt;&gt;"",1,0))</f>
        <v>#REF!</v>
      </c>
      <c r="AG95" s="25" t="e">
        <f>IF('Crisis Indicator Data'!#REF!="No Data",1,IF(#REF!&lt;&gt;"",1,0))</f>
        <v>#REF!</v>
      </c>
      <c r="AH95" s="25" t="e">
        <f>IF('Crisis Indicator Data'!#REF!="No Data",1,IF(#REF!&lt;&gt;"",1,0))</f>
        <v>#REF!</v>
      </c>
      <c r="AI95" s="25" t="e">
        <f>IF('Crisis Indicator Data'!#REF!="No Data",1,IF(#REF!&lt;&gt;"",1,0))</f>
        <v>#REF!</v>
      </c>
      <c r="AJ95" s="25" t="e">
        <f>IF('Crisis Indicator Data'!#REF!="No Data",1,IF(#REF!&lt;&gt;"",1,0))</f>
        <v>#REF!</v>
      </c>
      <c r="AK95" s="25" t="e">
        <f>IF('Crisis Indicator Data'!#REF!="No Data",1,IF(#REF!&lt;&gt;"",1,0))</f>
        <v>#REF!</v>
      </c>
      <c r="AL95" s="25" t="e">
        <f>IF('Crisis Indicator Data'!#REF!="No Data",1,IF(#REF!&lt;&gt;"",1,0))</f>
        <v>#REF!</v>
      </c>
      <c r="AM95" s="25" t="e">
        <f>IF('Crisis Indicator Data'!#REF!="No Data",1,IF(#REF!&lt;&gt;"",1,0))</f>
        <v>#REF!</v>
      </c>
      <c r="AN95" s="25" t="e">
        <f>IF('Crisis Indicator Data'!#REF!="No Data",1,IF(#REF!&lt;&gt;"",1,0))</f>
        <v>#REF!</v>
      </c>
      <c r="AO95" s="25" t="e">
        <f>IF('Crisis Indicator Data'!#REF!="No Data",1,IF(#REF!&lt;&gt;"",1,0))</f>
        <v>#REF!</v>
      </c>
      <c r="AP95" s="25" t="e">
        <f>IF('Crisis Indicator Data'!#REF!="No Data",1,IF(#REF!&lt;&gt;"",1,0))</f>
        <v>#REF!</v>
      </c>
      <c r="AQ95" s="25" t="e">
        <f>IF('Crisis Indicator Data'!#REF!="No Data",1,IF(#REF!&lt;&gt;"",1,0))</f>
        <v>#REF!</v>
      </c>
      <c r="AR95" s="25" t="e">
        <f>IF('Crisis Indicator Data'!#REF!="No Data",1,IF(#REF!&lt;&gt;"",1,0))</f>
        <v>#REF!</v>
      </c>
      <c r="AS95" s="25" t="e">
        <f>IF('Crisis Indicator Data'!#REF!="No Data",1,IF(#REF!&lt;&gt;"",1,0))</f>
        <v>#REF!</v>
      </c>
      <c r="AT95" s="25" t="e">
        <f>IF('Crisis Indicator Data'!#REF!="No Data",1,IF(#REF!&lt;&gt;"",1,0))</f>
        <v>#REF!</v>
      </c>
      <c r="AU95" s="25" t="e">
        <f>IF('Crisis Indicator Data'!#REF!="No Data",1,IF(#REF!&lt;&gt;"",1,0))</f>
        <v>#REF!</v>
      </c>
      <c r="AV95" s="25" t="e">
        <f>IF('Crisis Indicator Data'!#REF!="No Data",1,IF(#REF!&lt;&gt;"",1,0))</f>
        <v>#REF!</v>
      </c>
      <c r="AW95" s="25" t="e">
        <f>IF('Crisis Indicator Data'!#REF!="No Data",1,IF(#REF!&lt;&gt;"",1,0))</f>
        <v>#REF!</v>
      </c>
      <c r="AX95" s="25" t="e">
        <f>IF('Crisis Indicator Data'!#REF!="No Data",1,IF(#REF!&lt;&gt;"",1,0))</f>
        <v>#REF!</v>
      </c>
      <c r="AY95" s="25" t="e">
        <f>IF('Crisis Indicator Data'!#REF!="No Data",1,IF(#REF!&lt;&gt;"",1,0))</f>
        <v>#REF!</v>
      </c>
      <c r="AZ95" s="25" t="e">
        <f>IF('Crisis Indicator Data'!#REF!="No Data",1,IF(#REF!&lt;&gt;"",1,0))</f>
        <v>#REF!</v>
      </c>
      <c r="BA95" t="e">
        <f t="shared" si="4"/>
        <v>#REF!</v>
      </c>
      <c r="BB95" s="27" t="e">
        <f t="shared" si="5"/>
        <v>#REF!</v>
      </c>
    </row>
    <row r="96" spans="1:54" x14ac:dyDescent="0.35">
      <c r="A96" t="s">
        <v>10300</v>
      </c>
      <c r="B96" s="25" t="e">
        <f>IF('Crisis Indicator Data'!#REF!="No Data",1,IF(#REF!&lt;&gt;"",1,0))</f>
        <v>#REF!</v>
      </c>
      <c r="C96" s="25" t="e">
        <f>IF('Crisis Indicator Data'!#REF!="No Data",1,IF(#REF!&lt;&gt;"",1,0))</f>
        <v>#REF!</v>
      </c>
      <c r="D96" s="25" t="e">
        <f>IF('Crisis Indicator Data'!#REF!="No Data",1,IF(#REF!&lt;&gt;"",1,0))</f>
        <v>#REF!</v>
      </c>
      <c r="E96" s="25" t="e">
        <f>IF('Crisis Indicator Data'!#REF!="No Data",1,IF(#REF!&lt;&gt;"",1,0))</f>
        <v>#REF!</v>
      </c>
      <c r="F96" s="25" t="e">
        <f>IF('Crisis Indicator Data'!#REF!="No Data",1,IF(#REF!&lt;&gt;"",1,0))</f>
        <v>#REF!</v>
      </c>
      <c r="G96" s="25" t="e">
        <f>IF('Crisis Indicator Data'!#REF!="No Data",1,IF(#REF!&lt;&gt;"",1,0))</f>
        <v>#REF!</v>
      </c>
      <c r="H96" s="25" t="e">
        <f>IF('Crisis Indicator Data'!#REF!="No Data",1,IF(#REF!&lt;&gt;"",1,0))</f>
        <v>#REF!</v>
      </c>
      <c r="I96" s="25" t="e">
        <f>IF('Crisis Indicator Data'!#REF!="No Data",1,IF(#REF!&lt;&gt;"",1,0))</f>
        <v>#REF!</v>
      </c>
      <c r="J96" s="25" t="e">
        <f>IF('Crisis Indicator Data'!#REF!="No Data",1,IF(#REF!&lt;&gt;"",1,0))</f>
        <v>#REF!</v>
      </c>
      <c r="K96" s="25" t="e">
        <f>IF('Crisis Indicator Data'!#REF!="No Data",1,IF(#REF!&lt;&gt;"",1,0))</f>
        <v>#REF!</v>
      </c>
      <c r="L96" s="25" t="e">
        <f>IF('Crisis Indicator Data'!#REF!="No Data",1,IF(#REF!&lt;&gt;"",1,0))</f>
        <v>#REF!</v>
      </c>
      <c r="M96" s="25" t="e">
        <f>IF('Crisis Indicator Data'!#REF!="No Data",1,IF(#REF!&lt;&gt;"",1,0))</f>
        <v>#REF!</v>
      </c>
      <c r="N96" s="25" t="e">
        <f>IF('Crisis Indicator Data'!#REF!="No Data",1,IF(#REF!&lt;&gt;"",1,0))</f>
        <v>#REF!</v>
      </c>
      <c r="O96" s="25" t="e">
        <f>IF('Crisis Indicator Data'!#REF!="No Data",1,IF(#REF!&lt;&gt;"",1,0))</f>
        <v>#REF!</v>
      </c>
      <c r="P96" s="25" t="e">
        <f>IF('Crisis Indicator Data'!#REF!="No Data",1,IF(#REF!&lt;&gt;"",1,0))</f>
        <v>#REF!</v>
      </c>
      <c r="Q96" s="25" t="e">
        <f>IF('Crisis Indicator Data'!#REF!="No Data",1,IF(#REF!&lt;&gt;"",1,0))</f>
        <v>#REF!</v>
      </c>
      <c r="R96" s="25" t="e">
        <f>IF('Crisis Indicator Data'!#REF!="No Data",1,IF(#REF!&lt;&gt;"",1,0))</f>
        <v>#REF!</v>
      </c>
      <c r="S96" s="25" t="e">
        <f>IF('Crisis Indicator Data'!#REF!="No Data",1,IF(#REF!&lt;&gt;"",1,0))</f>
        <v>#REF!</v>
      </c>
      <c r="T96" s="25" t="e">
        <f>IF('Crisis Indicator Data'!#REF!="No Data",1,IF(#REF!&lt;&gt;"",1,0))</f>
        <v>#REF!</v>
      </c>
      <c r="U96" s="25" t="e">
        <f>IF('Crisis Indicator Data'!#REF!="No Data",1,IF(#REF!&lt;&gt;"",1,0))</f>
        <v>#REF!</v>
      </c>
      <c r="V96" s="25" t="e">
        <f>IF('Crisis Indicator Data'!#REF!="No Data",1,IF(#REF!&lt;&gt;"",1,0))</f>
        <v>#REF!</v>
      </c>
      <c r="W96" s="25" t="e">
        <f>IF('Crisis Indicator Data'!#REF!="No Data",1,IF(#REF!&lt;&gt;"",1,0))</f>
        <v>#REF!</v>
      </c>
      <c r="X96" s="25" t="e">
        <f>IF('Crisis Indicator Data'!#REF!="No Data",1,IF(#REF!&lt;&gt;"",1,0))</f>
        <v>#REF!</v>
      </c>
      <c r="Y96" s="25" t="e">
        <f>IF('Crisis Indicator Data'!#REF!="No Data",1,IF(#REF!&lt;&gt;"",1,0))</f>
        <v>#REF!</v>
      </c>
      <c r="Z96" s="25" t="e">
        <f>IF('Crisis Indicator Data'!#REF!="No Data",1,IF(#REF!&lt;&gt;"",1,0))</f>
        <v>#REF!</v>
      </c>
      <c r="AA96" s="25" t="e">
        <f>IF('Crisis Indicator Data'!#REF!="No Data",1,IF(#REF!&lt;&gt;"",1,0))</f>
        <v>#REF!</v>
      </c>
      <c r="AB96" s="25" t="e">
        <f>IF('Crisis Indicator Data'!#REF!="No Data",1,IF(#REF!&lt;&gt;"",1,0))</f>
        <v>#REF!</v>
      </c>
      <c r="AC96" s="25" t="e">
        <f>IF('Crisis Indicator Data'!#REF!="No Data",1,IF(#REF!&lt;&gt;"",1,0))</f>
        <v>#REF!</v>
      </c>
      <c r="AD96" s="25" t="e">
        <f>IF('Crisis Indicator Data'!#REF!="No Data",1,IF(#REF!&lt;&gt;"",1,0))</f>
        <v>#REF!</v>
      </c>
      <c r="AE96" s="25" t="e">
        <f>IF('Crisis Indicator Data'!#REF!="No Data",1,IF(#REF!&lt;&gt;"",1,0))</f>
        <v>#REF!</v>
      </c>
      <c r="AF96" s="25" t="e">
        <f>IF('Crisis Indicator Data'!#REF!="No Data",1,IF(#REF!&lt;&gt;"",1,0))</f>
        <v>#REF!</v>
      </c>
      <c r="AG96" s="25" t="e">
        <f>IF('Crisis Indicator Data'!#REF!="No Data",1,IF(#REF!&lt;&gt;"",1,0))</f>
        <v>#REF!</v>
      </c>
      <c r="AH96" s="25" t="e">
        <f>IF('Crisis Indicator Data'!#REF!="No Data",1,IF(#REF!&lt;&gt;"",1,0))</f>
        <v>#REF!</v>
      </c>
      <c r="AI96" s="25" t="e">
        <f>IF('Crisis Indicator Data'!#REF!="No Data",1,IF(#REF!&lt;&gt;"",1,0))</f>
        <v>#REF!</v>
      </c>
      <c r="AJ96" s="25" t="e">
        <f>IF('Crisis Indicator Data'!#REF!="No Data",1,IF(#REF!&lt;&gt;"",1,0))</f>
        <v>#REF!</v>
      </c>
      <c r="AK96" s="25" t="e">
        <f>IF('Crisis Indicator Data'!#REF!="No Data",1,IF(#REF!&lt;&gt;"",1,0))</f>
        <v>#REF!</v>
      </c>
      <c r="AL96" s="25" t="e">
        <f>IF('Crisis Indicator Data'!#REF!="No Data",1,IF(#REF!&lt;&gt;"",1,0))</f>
        <v>#REF!</v>
      </c>
      <c r="AM96" s="25" t="e">
        <f>IF('Crisis Indicator Data'!#REF!="No Data",1,IF(#REF!&lt;&gt;"",1,0))</f>
        <v>#REF!</v>
      </c>
      <c r="AN96" s="25" t="e">
        <f>IF('Crisis Indicator Data'!#REF!="No Data",1,IF(#REF!&lt;&gt;"",1,0))</f>
        <v>#REF!</v>
      </c>
      <c r="AO96" s="25" t="e">
        <f>IF('Crisis Indicator Data'!#REF!="No Data",1,IF(#REF!&lt;&gt;"",1,0))</f>
        <v>#REF!</v>
      </c>
      <c r="AP96" s="25" t="e">
        <f>IF('Crisis Indicator Data'!#REF!="No Data",1,IF(#REF!&lt;&gt;"",1,0))</f>
        <v>#REF!</v>
      </c>
      <c r="AQ96" s="25" t="e">
        <f>IF('Crisis Indicator Data'!#REF!="No Data",1,IF(#REF!&lt;&gt;"",1,0))</f>
        <v>#REF!</v>
      </c>
      <c r="AR96" s="25" t="e">
        <f>IF('Crisis Indicator Data'!#REF!="No Data",1,IF(#REF!&lt;&gt;"",1,0))</f>
        <v>#REF!</v>
      </c>
      <c r="AS96" s="25" t="e">
        <f>IF('Crisis Indicator Data'!#REF!="No Data",1,IF(#REF!&lt;&gt;"",1,0))</f>
        <v>#REF!</v>
      </c>
      <c r="AT96" s="25" t="e">
        <f>IF('Crisis Indicator Data'!#REF!="No Data",1,IF(#REF!&lt;&gt;"",1,0))</f>
        <v>#REF!</v>
      </c>
      <c r="AU96" s="25" t="e">
        <f>IF('Crisis Indicator Data'!#REF!="No Data",1,IF(#REF!&lt;&gt;"",1,0))</f>
        <v>#REF!</v>
      </c>
      <c r="AV96" s="25" t="e">
        <f>IF('Crisis Indicator Data'!#REF!="No Data",1,IF(#REF!&lt;&gt;"",1,0))</f>
        <v>#REF!</v>
      </c>
      <c r="AW96" s="25" t="e">
        <f>IF('Crisis Indicator Data'!#REF!="No Data",1,IF(#REF!&lt;&gt;"",1,0))</f>
        <v>#REF!</v>
      </c>
      <c r="AX96" s="25" t="e">
        <f>IF('Crisis Indicator Data'!#REF!="No Data",1,IF(#REF!&lt;&gt;"",1,0))</f>
        <v>#REF!</v>
      </c>
      <c r="AY96" s="25" t="e">
        <f>IF('Crisis Indicator Data'!#REF!="No Data",1,IF(#REF!&lt;&gt;"",1,0))</f>
        <v>#REF!</v>
      </c>
      <c r="AZ96" s="25" t="e">
        <f>IF('Crisis Indicator Data'!#REF!="No Data",1,IF(#REF!&lt;&gt;"",1,0))</f>
        <v>#REF!</v>
      </c>
      <c r="BA96" t="e">
        <f t="shared" si="4"/>
        <v>#REF!</v>
      </c>
      <c r="BB96" s="27" t="e">
        <f t="shared" si="5"/>
        <v>#REF!</v>
      </c>
    </row>
    <row r="97" spans="1:54" x14ac:dyDescent="0.35">
      <c r="A97" t="s">
        <v>10293</v>
      </c>
      <c r="B97" s="25" t="e">
        <f>IF('Crisis Indicator Data'!#REF!="No Data",1,IF(#REF!&lt;&gt;"",1,0))</f>
        <v>#REF!</v>
      </c>
      <c r="C97" s="25" t="e">
        <f>IF('Crisis Indicator Data'!#REF!="No Data",1,IF(#REF!&lt;&gt;"",1,0))</f>
        <v>#REF!</v>
      </c>
      <c r="D97" s="25" t="e">
        <f>IF('Crisis Indicator Data'!#REF!="No Data",1,IF(#REF!&lt;&gt;"",1,0))</f>
        <v>#REF!</v>
      </c>
      <c r="E97" s="25" t="e">
        <f>IF('Crisis Indicator Data'!#REF!="No Data",1,IF(#REF!&lt;&gt;"",1,0))</f>
        <v>#REF!</v>
      </c>
      <c r="F97" s="25" t="e">
        <f>IF('Crisis Indicator Data'!#REF!="No Data",1,IF(#REF!&lt;&gt;"",1,0))</f>
        <v>#REF!</v>
      </c>
      <c r="G97" s="25" t="e">
        <f>IF('Crisis Indicator Data'!#REF!="No Data",1,IF(#REF!&lt;&gt;"",1,0))</f>
        <v>#REF!</v>
      </c>
      <c r="H97" s="25" t="e">
        <f>IF('Crisis Indicator Data'!#REF!="No Data",1,IF(#REF!&lt;&gt;"",1,0))</f>
        <v>#REF!</v>
      </c>
      <c r="I97" s="25" t="e">
        <f>IF('Crisis Indicator Data'!#REF!="No Data",1,IF(#REF!&lt;&gt;"",1,0))</f>
        <v>#REF!</v>
      </c>
      <c r="J97" s="25" t="e">
        <f>IF('Crisis Indicator Data'!#REF!="No Data",1,IF(#REF!&lt;&gt;"",1,0))</f>
        <v>#REF!</v>
      </c>
      <c r="K97" s="25" t="e">
        <f>IF('Crisis Indicator Data'!#REF!="No Data",1,IF(#REF!&lt;&gt;"",1,0))</f>
        <v>#REF!</v>
      </c>
      <c r="L97" s="25" t="e">
        <f>IF('Crisis Indicator Data'!#REF!="No Data",1,IF(#REF!&lt;&gt;"",1,0))</f>
        <v>#REF!</v>
      </c>
      <c r="M97" s="25" t="e">
        <f>IF('Crisis Indicator Data'!#REF!="No Data",1,IF(#REF!&lt;&gt;"",1,0))</f>
        <v>#REF!</v>
      </c>
      <c r="N97" s="25" t="e">
        <f>IF('Crisis Indicator Data'!#REF!="No Data",1,IF(#REF!&lt;&gt;"",1,0))</f>
        <v>#REF!</v>
      </c>
      <c r="O97" s="25" t="e">
        <f>IF('Crisis Indicator Data'!#REF!="No Data",1,IF(#REF!&lt;&gt;"",1,0))</f>
        <v>#REF!</v>
      </c>
      <c r="P97" s="25" t="e">
        <f>IF('Crisis Indicator Data'!#REF!="No Data",1,IF(#REF!&lt;&gt;"",1,0))</f>
        <v>#REF!</v>
      </c>
      <c r="Q97" s="25" t="e">
        <f>IF('Crisis Indicator Data'!#REF!="No Data",1,IF(#REF!&lt;&gt;"",1,0))</f>
        <v>#REF!</v>
      </c>
      <c r="R97" s="25" t="e">
        <f>IF('Crisis Indicator Data'!#REF!="No Data",1,IF(#REF!&lt;&gt;"",1,0))</f>
        <v>#REF!</v>
      </c>
      <c r="S97" s="25" t="e">
        <f>IF('Crisis Indicator Data'!#REF!="No Data",1,IF(#REF!&lt;&gt;"",1,0))</f>
        <v>#REF!</v>
      </c>
      <c r="T97" s="25" t="e">
        <f>IF('Crisis Indicator Data'!#REF!="No Data",1,IF(#REF!&lt;&gt;"",1,0))</f>
        <v>#REF!</v>
      </c>
      <c r="U97" s="25" t="e">
        <f>IF('Crisis Indicator Data'!#REF!="No Data",1,IF(#REF!&lt;&gt;"",1,0))</f>
        <v>#REF!</v>
      </c>
      <c r="V97" s="25" t="e">
        <f>IF('Crisis Indicator Data'!#REF!="No Data",1,IF(#REF!&lt;&gt;"",1,0))</f>
        <v>#REF!</v>
      </c>
      <c r="W97" s="25" t="e">
        <f>IF('Crisis Indicator Data'!#REF!="No Data",1,IF(#REF!&lt;&gt;"",1,0))</f>
        <v>#REF!</v>
      </c>
      <c r="X97" s="25" t="e">
        <f>IF('Crisis Indicator Data'!#REF!="No Data",1,IF(#REF!&lt;&gt;"",1,0))</f>
        <v>#REF!</v>
      </c>
      <c r="Y97" s="25" t="e">
        <f>IF('Crisis Indicator Data'!#REF!="No Data",1,IF(#REF!&lt;&gt;"",1,0))</f>
        <v>#REF!</v>
      </c>
      <c r="Z97" s="25" t="e">
        <f>IF('Crisis Indicator Data'!#REF!="No Data",1,IF(#REF!&lt;&gt;"",1,0))</f>
        <v>#REF!</v>
      </c>
      <c r="AA97" s="25" t="e">
        <f>IF('Crisis Indicator Data'!#REF!="No Data",1,IF(#REF!&lt;&gt;"",1,0))</f>
        <v>#REF!</v>
      </c>
      <c r="AB97" s="25" t="e">
        <f>IF('Crisis Indicator Data'!#REF!="No Data",1,IF(#REF!&lt;&gt;"",1,0))</f>
        <v>#REF!</v>
      </c>
      <c r="AC97" s="25" t="e">
        <f>IF('Crisis Indicator Data'!#REF!="No Data",1,IF(#REF!&lt;&gt;"",1,0))</f>
        <v>#REF!</v>
      </c>
      <c r="AD97" s="25" t="e">
        <f>IF('Crisis Indicator Data'!#REF!="No Data",1,IF(#REF!&lt;&gt;"",1,0))</f>
        <v>#REF!</v>
      </c>
      <c r="AE97" s="25" t="e">
        <f>IF('Crisis Indicator Data'!#REF!="No Data",1,IF(#REF!&lt;&gt;"",1,0))</f>
        <v>#REF!</v>
      </c>
      <c r="AF97" s="25" t="e">
        <f>IF('Crisis Indicator Data'!#REF!="No Data",1,IF(#REF!&lt;&gt;"",1,0))</f>
        <v>#REF!</v>
      </c>
      <c r="AG97" s="25" t="e">
        <f>IF('Crisis Indicator Data'!#REF!="No Data",1,IF(#REF!&lt;&gt;"",1,0))</f>
        <v>#REF!</v>
      </c>
      <c r="AH97" s="25" t="e">
        <f>IF('Crisis Indicator Data'!#REF!="No Data",1,IF(#REF!&lt;&gt;"",1,0))</f>
        <v>#REF!</v>
      </c>
      <c r="AI97" s="25" t="e">
        <f>IF('Crisis Indicator Data'!#REF!="No Data",1,IF(#REF!&lt;&gt;"",1,0))</f>
        <v>#REF!</v>
      </c>
      <c r="AJ97" s="25" t="e">
        <f>IF('Crisis Indicator Data'!#REF!="No Data",1,IF(#REF!&lt;&gt;"",1,0))</f>
        <v>#REF!</v>
      </c>
      <c r="AK97" s="25" t="e">
        <f>IF('Crisis Indicator Data'!#REF!="No Data",1,IF(#REF!&lt;&gt;"",1,0))</f>
        <v>#REF!</v>
      </c>
      <c r="AL97" s="25" t="e">
        <f>IF('Crisis Indicator Data'!#REF!="No Data",1,IF(#REF!&lt;&gt;"",1,0))</f>
        <v>#REF!</v>
      </c>
      <c r="AM97" s="25" t="e">
        <f>IF('Crisis Indicator Data'!#REF!="No Data",1,IF(#REF!&lt;&gt;"",1,0))</f>
        <v>#REF!</v>
      </c>
      <c r="AN97" s="25" t="e">
        <f>IF('Crisis Indicator Data'!#REF!="No Data",1,IF(#REF!&lt;&gt;"",1,0))</f>
        <v>#REF!</v>
      </c>
      <c r="AO97" s="25" t="e">
        <f>IF('Crisis Indicator Data'!#REF!="No Data",1,IF(#REF!&lt;&gt;"",1,0))</f>
        <v>#REF!</v>
      </c>
      <c r="AP97" s="25" t="e">
        <f>IF('Crisis Indicator Data'!#REF!="No Data",1,IF(#REF!&lt;&gt;"",1,0))</f>
        <v>#REF!</v>
      </c>
      <c r="AQ97" s="25" t="e">
        <f>IF('Crisis Indicator Data'!#REF!="No Data",1,IF(#REF!&lt;&gt;"",1,0))</f>
        <v>#REF!</v>
      </c>
      <c r="AR97" s="25" t="e">
        <f>IF('Crisis Indicator Data'!#REF!="No Data",1,IF(#REF!&lt;&gt;"",1,0))</f>
        <v>#REF!</v>
      </c>
      <c r="AS97" s="25" t="e">
        <f>IF('Crisis Indicator Data'!#REF!="No Data",1,IF(#REF!&lt;&gt;"",1,0))</f>
        <v>#REF!</v>
      </c>
      <c r="AT97" s="25" t="e">
        <f>IF('Crisis Indicator Data'!#REF!="No Data",1,IF(#REF!&lt;&gt;"",1,0))</f>
        <v>#REF!</v>
      </c>
      <c r="AU97" s="25" t="e">
        <f>IF('Crisis Indicator Data'!#REF!="No Data",1,IF(#REF!&lt;&gt;"",1,0))</f>
        <v>#REF!</v>
      </c>
      <c r="AV97" s="25" t="e">
        <f>IF('Crisis Indicator Data'!#REF!="No Data",1,IF(#REF!&lt;&gt;"",1,0))</f>
        <v>#REF!</v>
      </c>
      <c r="AW97" s="25" t="e">
        <f>IF('Crisis Indicator Data'!#REF!="No Data",1,IF(#REF!&lt;&gt;"",1,0))</f>
        <v>#REF!</v>
      </c>
      <c r="AX97" s="25" t="e">
        <f>IF('Crisis Indicator Data'!#REF!="No Data",1,IF(#REF!&lt;&gt;"",1,0))</f>
        <v>#REF!</v>
      </c>
      <c r="AY97" s="25" t="e">
        <f>IF('Crisis Indicator Data'!#REF!="No Data",1,IF(#REF!&lt;&gt;"",1,0))</f>
        <v>#REF!</v>
      </c>
      <c r="AZ97" s="25" t="e">
        <f>IF('Crisis Indicator Data'!#REF!="No Data",1,IF(#REF!&lt;&gt;"",1,0))</f>
        <v>#REF!</v>
      </c>
      <c r="BA97" t="e">
        <f t="shared" si="4"/>
        <v>#REF!</v>
      </c>
      <c r="BB97" s="27" t="e">
        <f t="shared" si="5"/>
        <v>#REF!</v>
      </c>
    </row>
    <row r="98" spans="1:54" x14ac:dyDescent="0.35">
      <c r="A98" t="s">
        <v>10294</v>
      </c>
      <c r="B98" s="25" t="e">
        <f>IF('Crisis Indicator Data'!#REF!="No Data",1,IF(#REF!&lt;&gt;"",1,0))</f>
        <v>#REF!</v>
      </c>
      <c r="C98" s="25" t="e">
        <f>IF('Crisis Indicator Data'!#REF!="No Data",1,IF(#REF!&lt;&gt;"",1,0))</f>
        <v>#REF!</v>
      </c>
      <c r="D98" s="25" t="e">
        <f>IF('Crisis Indicator Data'!#REF!="No Data",1,IF(#REF!&lt;&gt;"",1,0))</f>
        <v>#REF!</v>
      </c>
      <c r="E98" s="25" t="e">
        <f>IF('Crisis Indicator Data'!#REF!="No Data",1,IF(#REF!&lt;&gt;"",1,0))</f>
        <v>#REF!</v>
      </c>
      <c r="F98" s="25" t="e">
        <f>IF('Crisis Indicator Data'!#REF!="No Data",1,IF(#REF!&lt;&gt;"",1,0))</f>
        <v>#REF!</v>
      </c>
      <c r="G98" s="25" t="e">
        <f>IF('Crisis Indicator Data'!#REF!="No Data",1,IF(#REF!&lt;&gt;"",1,0))</f>
        <v>#REF!</v>
      </c>
      <c r="H98" s="25" t="e">
        <f>IF('Crisis Indicator Data'!#REF!="No Data",1,IF(#REF!&lt;&gt;"",1,0))</f>
        <v>#REF!</v>
      </c>
      <c r="I98" s="25" t="e">
        <f>IF('Crisis Indicator Data'!#REF!="No Data",1,IF(#REF!&lt;&gt;"",1,0))</f>
        <v>#REF!</v>
      </c>
      <c r="J98" s="25" t="e">
        <f>IF('Crisis Indicator Data'!#REF!="No Data",1,IF(#REF!&lt;&gt;"",1,0))</f>
        <v>#REF!</v>
      </c>
      <c r="K98" s="25" t="e">
        <f>IF('Crisis Indicator Data'!#REF!="No Data",1,IF(#REF!&lt;&gt;"",1,0))</f>
        <v>#REF!</v>
      </c>
      <c r="L98" s="25" t="e">
        <f>IF('Crisis Indicator Data'!#REF!="No Data",1,IF(#REF!&lt;&gt;"",1,0))</f>
        <v>#REF!</v>
      </c>
      <c r="M98" s="25" t="e">
        <f>IF('Crisis Indicator Data'!#REF!="No Data",1,IF(#REF!&lt;&gt;"",1,0))</f>
        <v>#REF!</v>
      </c>
      <c r="N98" s="25" t="e">
        <f>IF('Crisis Indicator Data'!#REF!="No Data",1,IF(#REF!&lt;&gt;"",1,0))</f>
        <v>#REF!</v>
      </c>
      <c r="O98" s="25" t="e">
        <f>IF('Crisis Indicator Data'!#REF!="No Data",1,IF(#REF!&lt;&gt;"",1,0))</f>
        <v>#REF!</v>
      </c>
      <c r="P98" s="25" t="e">
        <f>IF('Crisis Indicator Data'!#REF!="No Data",1,IF(#REF!&lt;&gt;"",1,0))</f>
        <v>#REF!</v>
      </c>
      <c r="Q98" s="25" t="e">
        <f>IF('Crisis Indicator Data'!#REF!="No Data",1,IF(#REF!&lt;&gt;"",1,0))</f>
        <v>#REF!</v>
      </c>
      <c r="R98" s="25" t="e">
        <f>IF('Crisis Indicator Data'!#REF!="No Data",1,IF(#REF!&lt;&gt;"",1,0))</f>
        <v>#REF!</v>
      </c>
      <c r="S98" s="25" t="e">
        <f>IF('Crisis Indicator Data'!#REF!="No Data",1,IF(#REF!&lt;&gt;"",1,0))</f>
        <v>#REF!</v>
      </c>
      <c r="T98" s="25" t="e">
        <f>IF('Crisis Indicator Data'!#REF!="No Data",1,IF(#REF!&lt;&gt;"",1,0))</f>
        <v>#REF!</v>
      </c>
      <c r="U98" s="25" t="e">
        <f>IF('Crisis Indicator Data'!#REF!="No Data",1,IF(#REF!&lt;&gt;"",1,0))</f>
        <v>#REF!</v>
      </c>
      <c r="V98" s="25" t="e">
        <f>IF('Crisis Indicator Data'!#REF!="No Data",1,IF(#REF!&lt;&gt;"",1,0))</f>
        <v>#REF!</v>
      </c>
      <c r="W98" s="25" t="e">
        <f>IF('Crisis Indicator Data'!#REF!="No Data",1,IF(#REF!&lt;&gt;"",1,0))</f>
        <v>#REF!</v>
      </c>
      <c r="X98" s="25" t="e">
        <f>IF('Crisis Indicator Data'!#REF!="No Data",1,IF(#REF!&lt;&gt;"",1,0))</f>
        <v>#REF!</v>
      </c>
      <c r="Y98" s="25" t="e">
        <f>IF('Crisis Indicator Data'!#REF!="No Data",1,IF(#REF!&lt;&gt;"",1,0))</f>
        <v>#REF!</v>
      </c>
      <c r="Z98" s="25" t="e">
        <f>IF('Crisis Indicator Data'!#REF!="No Data",1,IF(#REF!&lt;&gt;"",1,0))</f>
        <v>#REF!</v>
      </c>
      <c r="AA98" s="25" t="e">
        <f>IF('Crisis Indicator Data'!#REF!="No Data",1,IF(#REF!&lt;&gt;"",1,0))</f>
        <v>#REF!</v>
      </c>
      <c r="AB98" s="25" t="e">
        <f>IF('Crisis Indicator Data'!#REF!="No Data",1,IF(#REF!&lt;&gt;"",1,0))</f>
        <v>#REF!</v>
      </c>
      <c r="AC98" s="25" t="e">
        <f>IF('Crisis Indicator Data'!#REF!="No Data",1,IF(#REF!&lt;&gt;"",1,0))</f>
        <v>#REF!</v>
      </c>
      <c r="AD98" s="25" t="e">
        <f>IF('Crisis Indicator Data'!#REF!="No Data",1,IF(#REF!&lt;&gt;"",1,0))</f>
        <v>#REF!</v>
      </c>
      <c r="AE98" s="25" t="e">
        <f>IF('Crisis Indicator Data'!#REF!="No Data",1,IF(#REF!&lt;&gt;"",1,0))</f>
        <v>#REF!</v>
      </c>
      <c r="AF98" s="25" t="e">
        <f>IF('Crisis Indicator Data'!#REF!="No Data",1,IF(#REF!&lt;&gt;"",1,0))</f>
        <v>#REF!</v>
      </c>
      <c r="AG98" s="25" t="e">
        <f>IF('Crisis Indicator Data'!#REF!="No Data",1,IF(#REF!&lt;&gt;"",1,0))</f>
        <v>#REF!</v>
      </c>
      <c r="AH98" s="25" t="e">
        <f>IF('Crisis Indicator Data'!#REF!="No Data",1,IF(#REF!&lt;&gt;"",1,0))</f>
        <v>#REF!</v>
      </c>
      <c r="AI98" s="25" t="e">
        <f>IF('Crisis Indicator Data'!#REF!="No Data",1,IF(#REF!&lt;&gt;"",1,0))</f>
        <v>#REF!</v>
      </c>
      <c r="AJ98" s="25" t="e">
        <f>IF('Crisis Indicator Data'!#REF!="No Data",1,IF(#REF!&lt;&gt;"",1,0))</f>
        <v>#REF!</v>
      </c>
      <c r="AK98" s="25" t="e">
        <f>IF('Crisis Indicator Data'!#REF!="No Data",1,IF(#REF!&lt;&gt;"",1,0))</f>
        <v>#REF!</v>
      </c>
      <c r="AL98" s="25" t="e">
        <f>IF('Crisis Indicator Data'!#REF!="No Data",1,IF(#REF!&lt;&gt;"",1,0))</f>
        <v>#REF!</v>
      </c>
      <c r="AM98" s="25" t="e">
        <f>IF('Crisis Indicator Data'!#REF!="No Data",1,IF(#REF!&lt;&gt;"",1,0))</f>
        <v>#REF!</v>
      </c>
      <c r="AN98" s="25" t="e">
        <f>IF('Crisis Indicator Data'!#REF!="No Data",1,IF(#REF!&lt;&gt;"",1,0))</f>
        <v>#REF!</v>
      </c>
      <c r="AO98" s="25" t="e">
        <f>IF('Crisis Indicator Data'!#REF!="No Data",1,IF(#REF!&lt;&gt;"",1,0))</f>
        <v>#REF!</v>
      </c>
      <c r="AP98" s="25" t="e">
        <f>IF('Crisis Indicator Data'!#REF!="No Data",1,IF(#REF!&lt;&gt;"",1,0))</f>
        <v>#REF!</v>
      </c>
      <c r="AQ98" s="25" t="e">
        <f>IF('Crisis Indicator Data'!#REF!="No Data",1,IF(#REF!&lt;&gt;"",1,0))</f>
        <v>#REF!</v>
      </c>
      <c r="AR98" s="25" t="e">
        <f>IF('Crisis Indicator Data'!#REF!="No Data",1,IF(#REF!&lt;&gt;"",1,0))</f>
        <v>#REF!</v>
      </c>
      <c r="AS98" s="25" t="e">
        <f>IF('Crisis Indicator Data'!#REF!="No Data",1,IF(#REF!&lt;&gt;"",1,0))</f>
        <v>#REF!</v>
      </c>
      <c r="AT98" s="25" t="e">
        <f>IF('Crisis Indicator Data'!#REF!="No Data",1,IF(#REF!&lt;&gt;"",1,0))</f>
        <v>#REF!</v>
      </c>
      <c r="AU98" s="25" t="e">
        <f>IF('Crisis Indicator Data'!#REF!="No Data",1,IF(#REF!&lt;&gt;"",1,0))</f>
        <v>#REF!</v>
      </c>
      <c r="AV98" s="25" t="e">
        <f>IF('Crisis Indicator Data'!#REF!="No Data",1,IF(#REF!&lt;&gt;"",1,0))</f>
        <v>#REF!</v>
      </c>
      <c r="AW98" s="25" t="e">
        <f>IF('Crisis Indicator Data'!#REF!="No Data",1,IF(#REF!&lt;&gt;"",1,0))</f>
        <v>#REF!</v>
      </c>
      <c r="AX98" s="25" t="e">
        <f>IF('Crisis Indicator Data'!#REF!="No Data",1,IF(#REF!&lt;&gt;"",1,0))</f>
        <v>#REF!</v>
      </c>
      <c r="AY98" s="25" t="e">
        <f>IF('Crisis Indicator Data'!#REF!="No Data",1,IF(#REF!&lt;&gt;"",1,0))</f>
        <v>#REF!</v>
      </c>
      <c r="AZ98" s="25" t="e">
        <f>IF('Crisis Indicator Data'!#REF!="No Data",1,IF(#REF!&lt;&gt;"",1,0))</f>
        <v>#REF!</v>
      </c>
      <c r="BA98" t="e">
        <f t="shared" ref="BA98:BA129" si="6">SUM(B98:AZ98)</f>
        <v>#REF!</v>
      </c>
      <c r="BB98" s="27" t="e">
        <f t="shared" ref="BB98:BB129" si="7">BA98/51</f>
        <v>#REF!</v>
      </c>
    </row>
    <row r="99" spans="1:54" x14ac:dyDescent="0.35">
      <c r="A99" t="s">
        <v>10298</v>
      </c>
      <c r="B99" s="25" t="e">
        <f>IF('Crisis Indicator Data'!#REF!="No Data",1,IF(#REF!&lt;&gt;"",1,0))</f>
        <v>#REF!</v>
      </c>
      <c r="C99" s="25" t="e">
        <f>IF('Crisis Indicator Data'!#REF!="No Data",1,IF(#REF!&lt;&gt;"",1,0))</f>
        <v>#REF!</v>
      </c>
      <c r="D99" s="25" t="e">
        <f>IF('Crisis Indicator Data'!#REF!="No Data",1,IF(#REF!&lt;&gt;"",1,0))</f>
        <v>#REF!</v>
      </c>
      <c r="E99" s="25" t="e">
        <f>IF('Crisis Indicator Data'!#REF!="No Data",1,IF(#REF!&lt;&gt;"",1,0))</f>
        <v>#REF!</v>
      </c>
      <c r="F99" s="25" t="e">
        <f>IF('Crisis Indicator Data'!#REF!="No Data",1,IF(#REF!&lt;&gt;"",1,0))</f>
        <v>#REF!</v>
      </c>
      <c r="G99" s="25" t="e">
        <f>IF('Crisis Indicator Data'!#REF!="No Data",1,IF(#REF!&lt;&gt;"",1,0))</f>
        <v>#REF!</v>
      </c>
      <c r="H99" s="25" t="e">
        <f>IF('Crisis Indicator Data'!#REF!="No Data",1,IF(#REF!&lt;&gt;"",1,0))</f>
        <v>#REF!</v>
      </c>
      <c r="I99" s="25" t="e">
        <f>IF('Crisis Indicator Data'!#REF!="No Data",1,IF(#REF!&lt;&gt;"",1,0))</f>
        <v>#REF!</v>
      </c>
      <c r="J99" s="25" t="e">
        <f>IF('Crisis Indicator Data'!#REF!="No Data",1,IF(#REF!&lt;&gt;"",1,0))</f>
        <v>#REF!</v>
      </c>
      <c r="K99" s="25" t="e">
        <f>IF('Crisis Indicator Data'!#REF!="No Data",1,IF(#REF!&lt;&gt;"",1,0))</f>
        <v>#REF!</v>
      </c>
      <c r="L99" s="25" t="e">
        <f>IF('Crisis Indicator Data'!#REF!="No Data",1,IF(#REF!&lt;&gt;"",1,0))</f>
        <v>#REF!</v>
      </c>
      <c r="M99" s="25" t="e">
        <f>IF('Crisis Indicator Data'!#REF!="No Data",1,IF(#REF!&lt;&gt;"",1,0))</f>
        <v>#REF!</v>
      </c>
      <c r="N99" s="25" t="e">
        <f>IF('Crisis Indicator Data'!#REF!="No Data",1,IF(#REF!&lt;&gt;"",1,0))</f>
        <v>#REF!</v>
      </c>
      <c r="O99" s="25" t="e">
        <f>IF('Crisis Indicator Data'!#REF!="No Data",1,IF(#REF!&lt;&gt;"",1,0))</f>
        <v>#REF!</v>
      </c>
      <c r="P99" s="25" t="e">
        <f>IF('Crisis Indicator Data'!#REF!="No Data",1,IF(#REF!&lt;&gt;"",1,0))</f>
        <v>#REF!</v>
      </c>
      <c r="Q99" s="25" t="e">
        <f>IF('Crisis Indicator Data'!#REF!="No Data",1,IF(#REF!&lt;&gt;"",1,0))</f>
        <v>#REF!</v>
      </c>
      <c r="R99" s="25" t="e">
        <f>IF('Crisis Indicator Data'!#REF!="No Data",1,IF(#REF!&lt;&gt;"",1,0))</f>
        <v>#REF!</v>
      </c>
      <c r="S99" s="25" t="e">
        <f>IF('Crisis Indicator Data'!#REF!="No Data",1,IF(#REF!&lt;&gt;"",1,0))</f>
        <v>#REF!</v>
      </c>
      <c r="T99" s="25" t="e">
        <f>IF('Crisis Indicator Data'!#REF!="No Data",1,IF(#REF!&lt;&gt;"",1,0))</f>
        <v>#REF!</v>
      </c>
      <c r="U99" s="25" t="e">
        <f>IF('Crisis Indicator Data'!#REF!="No Data",1,IF(#REF!&lt;&gt;"",1,0))</f>
        <v>#REF!</v>
      </c>
      <c r="V99" s="25" t="e">
        <f>IF('Crisis Indicator Data'!#REF!="No Data",1,IF(#REF!&lt;&gt;"",1,0))</f>
        <v>#REF!</v>
      </c>
      <c r="W99" s="25" t="e">
        <f>IF('Crisis Indicator Data'!#REF!="No Data",1,IF(#REF!&lt;&gt;"",1,0))</f>
        <v>#REF!</v>
      </c>
      <c r="X99" s="25" t="e">
        <f>IF('Crisis Indicator Data'!#REF!="No Data",1,IF(#REF!&lt;&gt;"",1,0))</f>
        <v>#REF!</v>
      </c>
      <c r="Y99" s="25" t="e">
        <f>IF('Crisis Indicator Data'!#REF!="No Data",1,IF(#REF!&lt;&gt;"",1,0))</f>
        <v>#REF!</v>
      </c>
      <c r="Z99" s="25" t="e">
        <f>IF('Crisis Indicator Data'!#REF!="No Data",1,IF(#REF!&lt;&gt;"",1,0))</f>
        <v>#REF!</v>
      </c>
      <c r="AA99" s="25" t="e">
        <f>IF('Crisis Indicator Data'!#REF!="No Data",1,IF(#REF!&lt;&gt;"",1,0))</f>
        <v>#REF!</v>
      </c>
      <c r="AB99" s="25" t="e">
        <f>IF('Crisis Indicator Data'!#REF!="No Data",1,IF(#REF!&lt;&gt;"",1,0))</f>
        <v>#REF!</v>
      </c>
      <c r="AC99" s="25" t="e">
        <f>IF('Crisis Indicator Data'!#REF!="No Data",1,IF(#REF!&lt;&gt;"",1,0))</f>
        <v>#REF!</v>
      </c>
      <c r="AD99" s="25" t="e">
        <f>IF('Crisis Indicator Data'!#REF!="No Data",1,IF(#REF!&lt;&gt;"",1,0))</f>
        <v>#REF!</v>
      </c>
      <c r="AE99" s="25" t="e">
        <f>IF('Crisis Indicator Data'!#REF!="No Data",1,IF(#REF!&lt;&gt;"",1,0))</f>
        <v>#REF!</v>
      </c>
      <c r="AF99" s="25" t="e">
        <f>IF('Crisis Indicator Data'!#REF!="No Data",1,IF(#REF!&lt;&gt;"",1,0))</f>
        <v>#REF!</v>
      </c>
      <c r="AG99" s="25" t="e">
        <f>IF('Crisis Indicator Data'!#REF!="No Data",1,IF(#REF!&lt;&gt;"",1,0))</f>
        <v>#REF!</v>
      </c>
      <c r="AH99" s="25" t="e">
        <f>IF('Crisis Indicator Data'!#REF!="No Data",1,IF(#REF!&lt;&gt;"",1,0))</f>
        <v>#REF!</v>
      </c>
      <c r="AI99" s="25" t="e">
        <f>IF('Crisis Indicator Data'!#REF!="No Data",1,IF(#REF!&lt;&gt;"",1,0))</f>
        <v>#REF!</v>
      </c>
      <c r="AJ99" s="25" t="e">
        <f>IF('Crisis Indicator Data'!#REF!="No Data",1,IF(#REF!&lt;&gt;"",1,0))</f>
        <v>#REF!</v>
      </c>
      <c r="AK99" s="25" t="e">
        <f>IF('Crisis Indicator Data'!#REF!="No Data",1,IF(#REF!&lt;&gt;"",1,0))</f>
        <v>#REF!</v>
      </c>
      <c r="AL99" s="25" t="e">
        <f>IF('Crisis Indicator Data'!#REF!="No Data",1,IF(#REF!&lt;&gt;"",1,0))</f>
        <v>#REF!</v>
      </c>
      <c r="AM99" s="25" t="e">
        <f>IF('Crisis Indicator Data'!#REF!="No Data",1,IF(#REF!&lt;&gt;"",1,0))</f>
        <v>#REF!</v>
      </c>
      <c r="AN99" s="25" t="e">
        <f>IF('Crisis Indicator Data'!#REF!="No Data",1,IF(#REF!&lt;&gt;"",1,0))</f>
        <v>#REF!</v>
      </c>
      <c r="AO99" s="25" t="e">
        <f>IF('Crisis Indicator Data'!#REF!="No Data",1,IF(#REF!&lt;&gt;"",1,0))</f>
        <v>#REF!</v>
      </c>
      <c r="AP99" s="25" t="e">
        <f>IF('Crisis Indicator Data'!#REF!="No Data",1,IF(#REF!&lt;&gt;"",1,0))</f>
        <v>#REF!</v>
      </c>
      <c r="AQ99" s="25" t="e">
        <f>IF('Crisis Indicator Data'!#REF!="No Data",1,IF(#REF!&lt;&gt;"",1,0))</f>
        <v>#REF!</v>
      </c>
      <c r="AR99" s="25" t="e">
        <f>IF('Crisis Indicator Data'!#REF!="No Data",1,IF(#REF!&lt;&gt;"",1,0))</f>
        <v>#REF!</v>
      </c>
      <c r="AS99" s="25" t="e">
        <f>IF('Crisis Indicator Data'!#REF!="No Data",1,IF(#REF!&lt;&gt;"",1,0))</f>
        <v>#REF!</v>
      </c>
      <c r="AT99" s="25" t="e">
        <f>IF('Crisis Indicator Data'!#REF!="No Data",1,IF(#REF!&lt;&gt;"",1,0))</f>
        <v>#REF!</v>
      </c>
      <c r="AU99" s="25" t="e">
        <f>IF('Crisis Indicator Data'!#REF!="No Data",1,IF(#REF!&lt;&gt;"",1,0))</f>
        <v>#REF!</v>
      </c>
      <c r="AV99" s="25" t="e">
        <f>IF('Crisis Indicator Data'!#REF!="No Data",1,IF(#REF!&lt;&gt;"",1,0))</f>
        <v>#REF!</v>
      </c>
      <c r="AW99" s="25" t="e">
        <f>IF('Crisis Indicator Data'!#REF!="No Data",1,IF(#REF!&lt;&gt;"",1,0))</f>
        <v>#REF!</v>
      </c>
      <c r="AX99" s="25" t="e">
        <f>IF('Crisis Indicator Data'!#REF!="No Data",1,IF(#REF!&lt;&gt;"",1,0))</f>
        <v>#REF!</v>
      </c>
      <c r="AY99" s="25" t="e">
        <f>IF('Crisis Indicator Data'!#REF!="No Data",1,IF(#REF!&lt;&gt;"",1,0))</f>
        <v>#REF!</v>
      </c>
      <c r="AZ99" s="25" t="e">
        <f>IF('Crisis Indicator Data'!#REF!="No Data",1,IF(#REF!&lt;&gt;"",1,0))</f>
        <v>#REF!</v>
      </c>
      <c r="BA99" t="e">
        <f t="shared" si="6"/>
        <v>#REF!</v>
      </c>
      <c r="BB99" s="27" t="e">
        <f t="shared" si="7"/>
        <v>#REF!</v>
      </c>
    </row>
    <row r="100" spans="1:54" x14ac:dyDescent="0.35">
      <c r="A100" t="s">
        <v>10301</v>
      </c>
      <c r="B100" s="25" t="e">
        <f>IF('Crisis Indicator Data'!#REF!="No Data",1,IF(#REF!&lt;&gt;"",1,0))</f>
        <v>#REF!</v>
      </c>
      <c r="C100" s="25" t="e">
        <f>IF('Crisis Indicator Data'!#REF!="No Data",1,IF(#REF!&lt;&gt;"",1,0))</f>
        <v>#REF!</v>
      </c>
      <c r="D100" s="25" t="e">
        <f>IF('Crisis Indicator Data'!#REF!="No Data",1,IF(#REF!&lt;&gt;"",1,0))</f>
        <v>#REF!</v>
      </c>
      <c r="E100" s="25" t="e">
        <f>IF('Crisis Indicator Data'!#REF!="No Data",1,IF(#REF!&lt;&gt;"",1,0))</f>
        <v>#REF!</v>
      </c>
      <c r="F100" s="25" t="e">
        <f>IF('Crisis Indicator Data'!#REF!="No Data",1,IF(#REF!&lt;&gt;"",1,0))</f>
        <v>#REF!</v>
      </c>
      <c r="G100" s="25" t="e">
        <f>IF('Crisis Indicator Data'!#REF!="No Data",1,IF(#REF!&lt;&gt;"",1,0))</f>
        <v>#REF!</v>
      </c>
      <c r="H100" s="25" t="e">
        <f>IF('Crisis Indicator Data'!#REF!="No Data",1,IF(#REF!&lt;&gt;"",1,0))</f>
        <v>#REF!</v>
      </c>
      <c r="I100" s="25" t="e">
        <f>IF('Crisis Indicator Data'!#REF!="No Data",1,IF(#REF!&lt;&gt;"",1,0))</f>
        <v>#REF!</v>
      </c>
      <c r="J100" s="25" t="e">
        <f>IF('Crisis Indicator Data'!#REF!="No Data",1,IF(#REF!&lt;&gt;"",1,0))</f>
        <v>#REF!</v>
      </c>
      <c r="K100" s="25" t="e">
        <f>IF('Crisis Indicator Data'!#REF!="No Data",1,IF(#REF!&lt;&gt;"",1,0))</f>
        <v>#REF!</v>
      </c>
      <c r="L100" s="25" t="e">
        <f>IF('Crisis Indicator Data'!#REF!="No Data",1,IF(#REF!&lt;&gt;"",1,0))</f>
        <v>#REF!</v>
      </c>
      <c r="M100" s="25" t="e">
        <f>IF('Crisis Indicator Data'!#REF!="No Data",1,IF(#REF!&lt;&gt;"",1,0))</f>
        <v>#REF!</v>
      </c>
      <c r="N100" s="25" t="e">
        <f>IF('Crisis Indicator Data'!#REF!="No Data",1,IF(#REF!&lt;&gt;"",1,0))</f>
        <v>#REF!</v>
      </c>
      <c r="O100" s="25" t="e">
        <f>IF('Crisis Indicator Data'!#REF!="No Data",1,IF(#REF!&lt;&gt;"",1,0))</f>
        <v>#REF!</v>
      </c>
      <c r="P100" s="25" t="e">
        <f>IF('Crisis Indicator Data'!#REF!="No Data",1,IF(#REF!&lt;&gt;"",1,0))</f>
        <v>#REF!</v>
      </c>
      <c r="Q100" s="25" t="e">
        <f>IF('Crisis Indicator Data'!#REF!="No Data",1,IF(#REF!&lt;&gt;"",1,0))</f>
        <v>#REF!</v>
      </c>
      <c r="R100" s="25" t="e">
        <f>IF('Crisis Indicator Data'!#REF!="No Data",1,IF(#REF!&lt;&gt;"",1,0))</f>
        <v>#REF!</v>
      </c>
      <c r="S100" s="25" t="e">
        <f>IF('Crisis Indicator Data'!#REF!="No Data",1,IF(#REF!&lt;&gt;"",1,0))</f>
        <v>#REF!</v>
      </c>
      <c r="T100" s="25" t="e">
        <f>IF('Crisis Indicator Data'!#REF!="No Data",1,IF(#REF!&lt;&gt;"",1,0))</f>
        <v>#REF!</v>
      </c>
      <c r="U100" s="25" t="e">
        <f>IF('Crisis Indicator Data'!#REF!="No Data",1,IF(#REF!&lt;&gt;"",1,0))</f>
        <v>#REF!</v>
      </c>
      <c r="V100" s="25" t="e">
        <f>IF('Crisis Indicator Data'!#REF!="No Data",1,IF(#REF!&lt;&gt;"",1,0))</f>
        <v>#REF!</v>
      </c>
      <c r="W100" s="25" t="e">
        <f>IF('Crisis Indicator Data'!#REF!="No Data",1,IF(#REF!&lt;&gt;"",1,0))</f>
        <v>#REF!</v>
      </c>
      <c r="X100" s="25" t="e">
        <f>IF('Crisis Indicator Data'!#REF!="No Data",1,IF(#REF!&lt;&gt;"",1,0))</f>
        <v>#REF!</v>
      </c>
      <c r="Y100" s="25" t="e">
        <f>IF('Crisis Indicator Data'!#REF!="No Data",1,IF(#REF!&lt;&gt;"",1,0))</f>
        <v>#REF!</v>
      </c>
      <c r="Z100" s="25" t="e">
        <f>IF('Crisis Indicator Data'!#REF!="No Data",1,IF(#REF!&lt;&gt;"",1,0))</f>
        <v>#REF!</v>
      </c>
      <c r="AA100" s="25" t="e">
        <f>IF('Crisis Indicator Data'!#REF!="No Data",1,IF(#REF!&lt;&gt;"",1,0))</f>
        <v>#REF!</v>
      </c>
      <c r="AB100" s="25" t="e">
        <f>IF('Crisis Indicator Data'!#REF!="No Data",1,IF(#REF!&lt;&gt;"",1,0))</f>
        <v>#REF!</v>
      </c>
      <c r="AC100" s="25" t="e">
        <f>IF('Crisis Indicator Data'!#REF!="No Data",1,IF(#REF!&lt;&gt;"",1,0))</f>
        <v>#REF!</v>
      </c>
      <c r="AD100" s="25" t="e">
        <f>IF('Crisis Indicator Data'!#REF!="No Data",1,IF(#REF!&lt;&gt;"",1,0))</f>
        <v>#REF!</v>
      </c>
      <c r="AE100" s="25" t="e">
        <f>IF('Crisis Indicator Data'!#REF!="No Data",1,IF(#REF!&lt;&gt;"",1,0))</f>
        <v>#REF!</v>
      </c>
      <c r="AF100" s="25" t="e">
        <f>IF('Crisis Indicator Data'!#REF!="No Data",1,IF(#REF!&lt;&gt;"",1,0))</f>
        <v>#REF!</v>
      </c>
      <c r="AG100" s="25" t="e">
        <f>IF('Crisis Indicator Data'!#REF!="No Data",1,IF(#REF!&lt;&gt;"",1,0))</f>
        <v>#REF!</v>
      </c>
      <c r="AH100" s="25" t="e">
        <f>IF('Crisis Indicator Data'!#REF!="No Data",1,IF(#REF!&lt;&gt;"",1,0))</f>
        <v>#REF!</v>
      </c>
      <c r="AI100" s="25" t="e">
        <f>IF('Crisis Indicator Data'!#REF!="No Data",1,IF(#REF!&lt;&gt;"",1,0))</f>
        <v>#REF!</v>
      </c>
      <c r="AJ100" s="25" t="e">
        <f>IF('Crisis Indicator Data'!#REF!="No Data",1,IF(#REF!&lt;&gt;"",1,0))</f>
        <v>#REF!</v>
      </c>
      <c r="AK100" s="25" t="e">
        <f>IF('Crisis Indicator Data'!#REF!="No Data",1,IF(#REF!&lt;&gt;"",1,0))</f>
        <v>#REF!</v>
      </c>
      <c r="AL100" s="25" t="e">
        <f>IF('Crisis Indicator Data'!#REF!="No Data",1,IF(#REF!&lt;&gt;"",1,0))</f>
        <v>#REF!</v>
      </c>
      <c r="AM100" s="25" t="e">
        <f>IF('Crisis Indicator Data'!#REF!="No Data",1,IF(#REF!&lt;&gt;"",1,0))</f>
        <v>#REF!</v>
      </c>
      <c r="AN100" s="25" t="e">
        <f>IF('Crisis Indicator Data'!#REF!="No Data",1,IF(#REF!&lt;&gt;"",1,0))</f>
        <v>#REF!</v>
      </c>
      <c r="AO100" s="25" t="e">
        <f>IF('Crisis Indicator Data'!#REF!="No Data",1,IF(#REF!&lt;&gt;"",1,0))</f>
        <v>#REF!</v>
      </c>
      <c r="AP100" s="25" t="e">
        <f>IF('Crisis Indicator Data'!#REF!="No Data",1,IF(#REF!&lt;&gt;"",1,0))</f>
        <v>#REF!</v>
      </c>
      <c r="AQ100" s="25" t="e">
        <f>IF('Crisis Indicator Data'!#REF!="No Data",1,IF(#REF!&lt;&gt;"",1,0))</f>
        <v>#REF!</v>
      </c>
      <c r="AR100" s="25" t="e">
        <f>IF('Crisis Indicator Data'!#REF!="No Data",1,IF(#REF!&lt;&gt;"",1,0))</f>
        <v>#REF!</v>
      </c>
      <c r="AS100" s="25" t="e">
        <f>IF('Crisis Indicator Data'!#REF!="No Data",1,IF(#REF!&lt;&gt;"",1,0))</f>
        <v>#REF!</v>
      </c>
      <c r="AT100" s="25" t="e">
        <f>IF('Crisis Indicator Data'!#REF!="No Data",1,IF(#REF!&lt;&gt;"",1,0))</f>
        <v>#REF!</v>
      </c>
      <c r="AU100" s="25" t="e">
        <f>IF('Crisis Indicator Data'!#REF!="No Data",1,IF(#REF!&lt;&gt;"",1,0))</f>
        <v>#REF!</v>
      </c>
      <c r="AV100" s="25" t="e">
        <f>IF('Crisis Indicator Data'!#REF!="No Data",1,IF(#REF!&lt;&gt;"",1,0))</f>
        <v>#REF!</v>
      </c>
      <c r="AW100" s="25" t="e">
        <f>IF('Crisis Indicator Data'!#REF!="No Data",1,IF(#REF!&lt;&gt;"",1,0))</f>
        <v>#REF!</v>
      </c>
      <c r="AX100" s="25" t="e">
        <f>IF('Crisis Indicator Data'!#REF!="No Data",1,IF(#REF!&lt;&gt;"",1,0))</f>
        <v>#REF!</v>
      </c>
      <c r="AY100" s="25" t="e">
        <f>IF('Crisis Indicator Data'!#REF!="No Data",1,IF(#REF!&lt;&gt;"",1,0))</f>
        <v>#REF!</v>
      </c>
      <c r="AZ100" s="25" t="e">
        <f>IF('Crisis Indicator Data'!#REF!="No Data",1,IF(#REF!&lt;&gt;"",1,0))</f>
        <v>#REF!</v>
      </c>
      <c r="BA100" t="e">
        <f t="shared" si="6"/>
        <v>#REF!</v>
      </c>
      <c r="BB100" s="27" t="e">
        <f t="shared" si="7"/>
        <v>#REF!</v>
      </c>
    </row>
    <row r="101" spans="1:54" x14ac:dyDescent="0.35">
      <c r="A101" t="s">
        <v>10303</v>
      </c>
      <c r="B101" s="25" t="e">
        <f>IF('Crisis Indicator Data'!#REF!="No Data",1,IF(#REF!&lt;&gt;"",1,0))</f>
        <v>#REF!</v>
      </c>
      <c r="C101" s="25" t="e">
        <f>IF('Crisis Indicator Data'!#REF!="No Data",1,IF(#REF!&lt;&gt;"",1,0))</f>
        <v>#REF!</v>
      </c>
      <c r="D101" s="25" t="e">
        <f>IF('Crisis Indicator Data'!#REF!="No Data",1,IF(#REF!&lt;&gt;"",1,0))</f>
        <v>#REF!</v>
      </c>
      <c r="E101" s="25" t="e">
        <f>IF('Crisis Indicator Data'!#REF!="No Data",1,IF(#REF!&lt;&gt;"",1,0))</f>
        <v>#REF!</v>
      </c>
      <c r="F101" s="25" t="e">
        <f>IF('Crisis Indicator Data'!#REF!="No Data",1,IF(#REF!&lt;&gt;"",1,0))</f>
        <v>#REF!</v>
      </c>
      <c r="G101" s="25" t="e">
        <f>IF('Crisis Indicator Data'!#REF!="No Data",1,IF(#REF!&lt;&gt;"",1,0))</f>
        <v>#REF!</v>
      </c>
      <c r="H101" s="25" t="e">
        <f>IF('Crisis Indicator Data'!#REF!="No Data",1,IF(#REF!&lt;&gt;"",1,0))</f>
        <v>#REF!</v>
      </c>
      <c r="I101" s="25" t="e">
        <f>IF('Crisis Indicator Data'!#REF!="No Data",1,IF(#REF!&lt;&gt;"",1,0))</f>
        <v>#REF!</v>
      </c>
      <c r="J101" s="25" t="e">
        <f>IF('Crisis Indicator Data'!#REF!="No Data",1,IF(#REF!&lt;&gt;"",1,0))</f>
        <v>#REF!</v>
      </c>
      <c r="K101" s="25" t="e">
        <f>IF('Crisis Indicator Data'!#REF!="No Data",1,IF(#REF!&lt;&gt;"",1,0))</f>
        <v>#REF!</v>
      </c>
      <c r="L101" s="25" t="e">
        <f>IF('Crisis Indicator Data'!#REF!="No Data",1,IF(#REF!&lt;&gt;"",1,0))</f>
        <v>#REF!</v>
      </c>
      <c r="M101" s="25" t="e">
        <f>IF('Crisis Indicator Data'!#REF!="No Data",1,IF(#REF!&lt;&gt;"",1,0))</f>
        <v>#REF!</v>
      </c>
      <c r="N101" s="25" t="e">
        <f>IF('Crisis Indicator Data'!#REF!="No Data",1,IF(#REF!&lt;&gt;"",1,0))</f>
        <v>#REF!</v>
      </c>
      <c r="O101" s="25" t="e">
        <f>IF('Crisis Indicator Data'!#REF!="No Data",1,IF(#REF!&lt;&gt;"",1,0))</f>
        <v>#REF!</v>
      </c>
      <c r="P101" s="25" t="e">
        <f>IF('Crisis Indicator Data'!#REF!="No Data",1,IF(#REF!&lt;&gt;"",1,0))</f>
        <v>#REF!</v>
      </c>
      <c r="Q101" s="25" t="e">
        <f>IF('Crisis Indicator Data'!#REF!="No Data",1,IF(#REF!&lt;&gt;"",1,0))</f>
        <v>#REF!</v>
      </c>
      <c r="R101" s="25" t="e">
        <f>IF('Crisis Indicator Data'!#REF!="No Data",1,IF(#REF!&lt;&gt;"",1,0))</f>
        <v>#REF!</v>
      </c>
      <c r="S101" s="25" t="e">
        <f>IF('Crisis Indicator Data'!#REF!="No Data",1,IF(#REF!&lt;&gt;"",1,0))</f>
        <v>#REF!</v>
      </c>
      <c r="T101" s="25" t="e">
        <f>IF('Crisis Indicator Data'!#REF!="No Data",1,IF(#REF!&lt;&gt;"",1,0))</f>
        <v>#REF!</v>
      </c>
      <c r="U101" s="25" t="e">
        <f>IF('Crisis Indicator Data'!#REF!="No Data",1,IF(#REF!&lt;&gt;"",1,0))</f>
        <v>#REF!</v>
      </c>
      <c r="V101" s="25" t="e">
        <f>IF('Crisis Indicator Data'!#REF!="No Data",1,IF(#REF!&lt;&gt;"",1,0))</f>
        <v>#REF!</v>
      </c>
      <c r="W101" s="25" t="e">
        <f>IF('Crisis Indicator Data'!#REF!="No Data",1,IF(#REF!&lt;&gt;"",1,0))</f>
        <v>#REF!</v>
      </c>
      <c r="X101" s="25" t="e">
        <f>IF('Crisis Indicator Data'!#REF!="No Data",1,IF(#REF!&lt;&gt;"",1,0))</f>
        <v>#REF!</v>
      </c>
      <c r="Y101" s="25" t="e">
        <f>IF('Crisis Indicator Data'!#REF!="No Data",1,IF(#REF!&lt;&gt;"",1,0))</f>
        <v>#REF!</v>
      </c>
      <c r="Z101" s="25" t="e">
        <f>IF('Crisis Indicator Data'!#REF!="No Data",1,IF(#REF!&lt;&gt;"",1,0))</f>
        <v>#REF!</v>
      </c>
      <c r="AA101" s="25" t="e">
        <f>IF('Crisis Indicator Data'!#REF!="No Data",1,IF(#REF!&lt;&gt;"",1,0))</f>
        <v>#REF!</v>
      </c>
      <c r="AB101" s="25" t="e">
        <f>IF('Crisis Indicator Data'!#REF!="No Data",1,IF(#REF!&lt;&gt;"",1,0))</f>
        <v>#REF!</v>
      </c>
      <c r="AC101" s="25" t="e">
        <f>IF('Crisis Indicator Data'!#REF!="No Data",1,IF(#REF!&lt;&gt;"",1,0))</f>
        <v>#REF!</v>
      </c>
      <c r="AD101" s="25" t="e">
        <f>IF('Crisis Indicator Data'!#REF!="No Data",1,IF(#REF!&lt;&gt;"",1,0))</f>
        <v>#REF!</v>
      </c>
      <c r="AE101" s="25" t="e">
        <f>IF('Crisis Indicator Data'!#REF!="No Data",1,IF(#REF!&lt;&gt;"",1,0))</f>
        <v>#REF!</v>
      </c>
      <c r="AF101" s="25" t="e">
        <f>IF('Crisis Indicator Data'!#REF!="No Data",1,IF(#REF!&lt;&gt;"",1,0))</f>
        <v>#REF!</v>
      </c>
      <c r="AG101" s="25" t="e">
        <f>IF('Crisis Indicator Data'!#REF!="No Data",1,IF(#REF!&lt;&gt;"",1,0))</f>
        <v>#REF!</v>
      </c>
      <c r="AH101" s="25" t="e">
        <f>IF('Crisis Indicator Data'!#REF!="No Data",1,IF(#REF!&lt;&gt;"",1,0))</f>
        <v>#REF!</v>
      </c>
      <c r="AI101" s="25" t="e">
        <f>IF('Crisis Indicator Data'!#REF!="No Data",1,IF(#REF!&lt;&gt;"",1,0))</f>
        <v>#REF!</v>
      </c>
      <c r="AJ101" s="25" t="e">
        <f>IF('Crisis Indicator Data'!#REF!="No Data",1,IF(#REF!&lt;&gt;"",1,0))</f>
        <v>#REF!</v>
      </c>
      <c r="AK101" s="25" t="e">
        <f>IF('Crisis Indicator Data'!#REF!="No Data",1,IF(#REF!&lt;&gt;"",1,0))</f>
        <v>#REF!</v>
      </c>
      <c r="AL101" s="25" t="e">
        <f>IF('Crisis Indicator Data'!#REF!="No Data",1,IF(#REF!&lt;&gt;"",1,0))</f>
        <v>#REF!</v>
      </c>
      <c r="AM101" s="25" t="e">
        <f>IF('Crisis Indicator Data'!#REF!="No Data",1,IF(#REF!&lt;&gt;"",1,0))</f>
        <v>#REF!</v>
      </c>
      <c r="AN101" s="25" t="e">
        <f>IF('Crisis Indicator Data'!#REF!="No Data",1,IF(#REF!&lt;&gt;"",1,0))</f>
        <v>#REF!</v>
      </c>
      <c r="AO101" s="25" t="e">
        <f>IF('Crisis Indicator Data'!#REF!="No Data",1,IF(#REF!&lt;&gt;"",1,0))</f>
        <v>#REF!</v>
      </c>
      <c r="AP101" s="25" t="e">
        <f>IF('Crisis Indicator Data'!#REF!="No Data",1,IF(#REF!&lt;&gt;"",1,0))</f>
        <v>#REF!</v>
      </c>
      <c r="AQ101" s="25" t="e">
        <f>IF('Crisis Indicator Data'!#REF!="No Data",1,IF(#REF!&lt;&gt;"",1,0))</f>
        <v>#REF!</v>
      </c>
      <c r="AR101" s="25" t="e">
        <f>IF('Crisis Indicator Data'!#REF!="No Data",1,IF(#REF!&lt;&gt;"",1,0))</f>
        <v>#REF!</v>
      </c>
      <c r="AS101" s="25" t="e">
        <f>IF('Crisis Indicator Data'!#REF!="No Data",1,IF(#REF!&lt;&gt;"",1,0))</f>
        <v>#REF!</v>
      </c>
      <c r="AT101" s="25" t="e">
        <f>IF('Crisis Indicator Data'!#REF!="No Data",1,IF(#REF!&lt;&gt;"",1,0))</f>
        <v>#REF!</v>
      </c>
      <c r="AU101" s="25" t="e">
        <f>IF('Crisis Indicator Data'!#REF!="No Data",1,IF(#REF!&lt;&gt;"",1,0))</f>
        <v>#REF!</v>
      </c>
      <c r="AV101" s="25" t="e">
        <f>IF('Crisis Indicator Data'!#REF!="No Data",1,IF(#REF!&lt;&gt;"",1,0))</f>
        <v>#REF!</v>
      </c>
      <c r="AW101" s="25" t="e">
        <f>IF('Crisis Indicator Data'!#REF!="No Data",1,IF(#REF!&lt;&gt;"",1,0))</f>
        <v>#REF!</v>
      </c>
      <c r="AX101" s="25" t="e">
        <f>IF('Crisis Indicator Data'!#REF!="No Data",1,IF(#REF!&lt;&gt;"",1,0))</f>
        <v>#REF!</v>
      </c>
      <c r="AY101" s="25" t="e">
        <f>IF('Crisis Indicator Data'!#REF!="No Data",1,IF(#REF!&lt;&gt;"",1,0))</f>
        <v>#REF!</v>
      </c>
      <c r="AZ101" s="25" t="e">
        <f>IF('Crisis Indicator Data'!#REF!="No Data",1,IF(#REF!&lt;&gt;"",1,0))</f>
        <v>#REF!</v>
      </c>
      <c r="BA101" t="e">
        <f t="shared" si="6"/>
        <v>#REF!</v>
      </c>
      <c r="BB101" s="27" t="e">
        <f t="shared" si="7"/>
        <v>#REF!</v>
      </c>
    </row>
    <row r="102" spans="1:54" x14ac:dyDescent="0.35">
      <c r="A102" t="s">
        <v>10309</v>
      </c>
      <c r="B102" s="25" t="e">
        <f>IF('Crisis Indicator Data'!#REF!="No Data",1,IF(#REF!&lt;&gt;"",1,0))</f>
        <v>#REF!</v>
      </c>
      <c r="C102" s="25" t="e">
        <f>IF('Crisis Indicator Data'!#REF!="No Data",1,IF(#REF!&lt;&gt;"",1,0))</f>
        <v>#REF!</v>
      </c>
      <c r="D102" s="25" t="e">
        <f>IF('Crisis Indicator Data'!#REF!="No Data",1,IF(#REF!&lt;&gt;"",1,0))</f>
        <v>#REF!</v>
      </c>
      <c r="E102" s="25" t="e">
        <f>IF('Crisis Indicator Data'!#REF!="No Data",1,IF(#REF!&lt;&gt;"",1,0))</f>
        <v>#REF!</v>
      </c>
      <c r="F102" s="25" t="e">
        <f>IF('Crisis Indicator Data'!#REF!="No Data",1,IF(#REF!&lt;&gt;"",1,0))</f>
        <v>#REF!</v>
      </c>
      <c r="G102" s="25" t="e">
        <f>IF('Crisis Indicator Data'!#REF!="No Data",1,IF(#REF!&lt;&gt;"",1,0))</f>
        <v>#REF!</v>
      </c>
      <c r="H102" s="25" t="e">
        <f>IF('Crisis Indicator Data'!#REF!="No Data",1,IF(#REF!&lt;&gt;"",1,0))</f>
        <v>#REF!</v>
      </c>
      <c r="I102" s="25" t="e">
        <f>IF('Crisis Indicator Data'!#REF!="No Data",1,IF(#REF!&lt;&gt;"",1,0))</f>
        <v>#REF!</v>
      </c>
      <c r="J102" s="25" t="e">
        <f>IF('Crisis Indicator Data'!#REF!="No Data",1,IF(#REF!&lt;&gt;"",1,0))</f>
        <v>#REF!</v>
      </c>
      <c r="K102" s="25" t="e">
        <f>IF('Crisis Indicator Data'!#REF!="No Data",1,IF(#REF!&lt;&gt;"",1,0))</f>
        <v>#REF!</v>
      </c>
      <c r="L102" s="25" t="e">
        <f>IF('Crisis Indicator Data'!#REF!="No Data",1,IF(#REF!&lt;&gt;"",1,0))</f>
        <v>#REF!</v>
      </c>
      <c r="M102" s="25" t="e">
        <f>IF('Crisis Indicator Data'!#REF!="No Data",1,IF(#REF!&lt;&gt;"",1,0))</f>
        <v>#REF!</v>
      </c>
      <c r="N102" s="25" t="e">
        <f>IF('Crisis Indicator Data'!#REF!="No Data",1,IF(#REF!&lt;&gt;"",1,0))</f>
        <v>#REF!</v>
      </c>
      <c r="O102" s="25" t="e">
        <f>IF('Crisis Indicator Data'!#REF!="No Data",1,IF(#REF!&lt;&gt;"",1,0))</f>
        <v>#REF!</v>
      </c>
      <c r="P102" s="25" t="e">
        <f>IF('Crisis Indicator Data'!#REF!="No Data",1,IF(#REF!&lt;&gt;"",1,0))</f>
        <v>#REF!</v>
      </c>
      <c r="Q102" s="25" t="e">
        <f>IF('Crisis Indicator Data'!#REF!="No Data",1,IF(#REF!&lt;&gt;"",1,0))</f>
        <v>#REF!</v>
      </c>
      <c r="R102" s="25" t="e">
        <f>IF('Crisis Indicator Data'!#REF!="No Data",1,IF(#REF!&lt;&gt;"",1,0))</f>
        <v>#REF!</v>
      </c>
      <c r="S102" s="25" t="e">
        <f>IF('Crisis Indicator Data'!#REF!="No Data",1,IF(#REF!&lt;&gt;"",1,0))</f>
        <v>#REF!</v>
      </c>
      <c r="T102" s="25" t="e">
        <f>IF('Crisis Indicator Data'!#REF!="No Data",1,IF(#REF!&lt;&gt;"",1,0))</f>
        <v>#REF!</v>
      </c>
      <c r="U102" s="25" t="e">
        <f>IF('Crisis Indicator Data'!#REF!="No Data",1,IF(#REF!&lt;&gt;"",1,0))</f>
        <v>#REF!</v>
      </c>
      <c r="V102" s="25" t="e">
        <f>IF('Crisis Indicator Data'!#REF!="No Data",1,IF(#REF!&lt;&gt;"",1,0))</f>
        <v>#REF!</v>
      </c>
      <c r="W102" s="25" t="e">
        <f>IF('Crisis Indicator Data'!#REF!="No Data",1,IF(#REF!&lt;&gt;"",1,0))</f>
        <v>#REF!</v>
      </c>
      <c r="X102" s="25" t="e">
        <f>IF('Crisis Indicator Data'!#REF!="No Data",1,IF(#REF!&lt;&gt;"",1,0))</f>
        <v>#REF!</v>
      </c>
      <c r="Y102" s="25" t="e">
        <f>IF('Crisis Indicator Data'!#REF!="No Data",1,IF(#REF!&lt;&gt;"",1,0))</f>
        <v>#REF!</v>
      </c>
      <c r="Z102" s="25" t="e">
        <f>IF('Crisis Indicator Data'!#REF!="No Data",1,IF(#REF!&lt;&gt;"",1,0))</f>
        <v>#REF!</v>
      </c>
      <c r="AA102" s="25" t="e">
        <f>IF('Crisis Indicator Data'!#REF!="No Data",1,IF(#REF!&lt;&gt;"",1,0))</f>
        <v>#REF!</v>
      </c>
      <c r="AB102" s="25" t="e">
        <f>IF('Crisis Indicator Data'!#REF!="No Data",1,IF(#REF!&lt;&gt;"",1,0))</f>
        <v>#REF!</v>
      </c>
      <c r="AC102" s="25" t="e">
        <f>IF('Crisis Indicator Data'!#REF!="No Data",1,IF(#REF!&lt;&gt;"",1,0))</f>
        <v>#REF!</v>
      </c>
      <c r="AD102" s="25" t="e">
        <f>IF('Crisis Indicator Data'!#REF!="No Data",1,IF(#REF!&lt;&gt;"",1,0))</f>
        <v>#REF!</v>
      </c>
      <c r="AE102" s="25" t="e">
        <f>IF('Crisis Indicator Data'!#REF!="No Data",1,IF(#REF!&lt;&gt;"",1,0))</f>
        <v>#REF!</v>
      </c>
      <c r="AF102" s="25" t="e">
        <f>IF('Crisis Indicator Data'!#REF!="No Data",1,IF(#REF!&lt;&gt;"",1,0))</f>
        <v>#REF!</v>
      </c>
      <c r="AG102" s="25" t="e">
        <f>IF('Crisis Indicator Data'!#REF!="No Data",1,IF(#REF!&lt;&gt;"",1,0))</f>
        <v>#REF!</v>
      </c>
      <c r="AH102" s="25" t="e">
        <f>IF('Crisis Indicator Data'!#REF!="No Data",1,IF(#REF!&lt;&gt;"",1,0))</f>
        <v>#REF!</v>
      </c>
      <c r="AI102" s="25" t="e">
        <f>IF('Crisis Indicator Data'!#REF!="No Data",1,IF(#REF!&lt;&gt;"",1,0))</f>
        <v>#REF!</v>
      </c>
      <c r="AJ102" s="25" t="e">
        <f>IF('Crisis Indicator Data'!#REF!="No Data",1,IF(#REF!&lt;&gt;"",1,0))</f>
        <v>#REF!</v>
      </c>
      <c r="AK102" s="25" t="e">
        <f>IF('Crisis Indicator Data'!#REF!="No Data",1,IF(#REF!&lt;&gt;"",1,0))</f>
        <v>#REF!</v>
      </c>
      <c r="AL102" s="25" t="e">
        <f>IF('Crisis Indicator Data'!#REF!="No Data",1,IF(#REF!&lt;&gt;"",1,0))</f>
        <v>#REF!</v>
      </c>
      <c r="AM102" s="25" t="e">
        <f>IF('Crisis Indicator Data'!#REF!="No Data",1,IF(#REF!&lt;&gt;"",1,0))</f>
        <v>#REF!</v>
      </c>
      <c r="AN102" s="25" t="e">
        <f>IF('Crisis Indicator Data'!#REF!="No Data",1,IF(#REF!&lt;&gt;"",1,0))</f>
        <v>#REF!</v>
      </c>
      <c r="AO102" s="25" t="e">
        <f>IF('Crisis Indicator Data'!#REF!="No Data",1,IF(#REF!&lt;&gt;"",1,0))</f>
        <v>#REF!</v>
      </c>
      <c r="AP102" s="25" t="e">
        <f>IF('Crisis Indicator Data'!#REF!="No Data",1,IF(#REF!&lt;&gt;"",1,0))</f>
        <v>#REF!</v>
      </c>
      <c r="AQ102" s="25" t="e">
        <f>IF('Crisis Indicator Data'!#REF!="No Data",1,IF(#REF!&lt;&gt;"",1,0))</f>
        <v>#REF!</v>
      </c>
      <c r="AR102" s="25" t="e">
        <f>IF('Crisis Indicator Data'!#REF!="No Data",1,IF(#REF!&lt;&gt;"",1,0))</f>
        <v>#REF!</v>
      </c>
      <c r="AS102" s="25" t="e">
        <f>IF('Crisis Indicator Data'!#REF!="No Data",1,IF(#REF!&lt;&gt;"",1,0))</f>
        <v>#REF!</v>
      </c>
      <c r="AT102" s="25" t="e">
        <f>IF('Crisis Indicator Data'!#REF!="No Data",1,IF(#REF!&lt;&gt;"",1,0))</f>
        <v>#REF!</v>
      </c>
      <c r="AU102" s="25" t="e">
        <f>IF('Crisis Indicator Data'!#REF!="No Data",1,IF(#REF!&lt;&gt;"",1,0))</f>
        <v>#REF!</v>
      </c>
      <c r="AV102" s="25" t="e">
        <f>IF('Crisis Indicator Data'!#REF!="No Data",1,IF(#REF!&lt;&gt;"",1,0))</f>
        <v>#REF!</v>
      </c>
      <c r="AW102" s="25" t="e">
        <f>IF('Crisis Indicator Data'!#REF!="No Data",1,IF(#REF!&lt;&gt;"",1,0))</f>
        <v>#REF!</v>
      </c>
      <c r="AX102" s="25" t="e">
        <f>IF('Crisis Indicator Data'!#REF!="No Data",1,IF(#REF!&lt;&gt;"",1,0))</f>
        <v>#REF!</v>
      </c>
      <c r="AY102" s="25" t="e">
        <f>IF('Crisis Indicator Data'!#REF!="No Data",1,IF(#REF!&lt;&gt;"",1,0))</f>
        <v>#REF!</v>
      </c>
      <c r="AZ102" s="25" t="e">
        <f>IF('Crisis Indicator Data'!#REF!="No Data",1,IF(#REF!&lt;&gt;"",1,0))</f>
        <v>#REF!</v>
      </c>
      <c r="BA102" t="e">
        <f t="shared" si="6"/>
        <v>#REF!</v>
      </c>
      <c r="BB102" s="27" t="e">
        <f t="shared" si="7"/>
        <v>#REF!</v>
      </c>
    </row>
    <row r="103" spans="1:54" x14ac:dyDescent="0.35">
      <c r="A103" t="s">
        <v>10329</v>
      </c>
      <c r="B103" s="25" t="e">
        <f>IF('Crisis Indicator Data'!#REF!="No Data",1,IF(#REF!&lt;&gt;"",1,0))</f>
        <v>#REF!</v>
      </c>
      <c r="C103" s="25" t="e">
        <f>IF('Crisis Indicator Data'!#REF!="No Data",1,IF(#REF!&lt;&gt;"",1,0))</f>
        <v>#REF!</v>
      </c>
      <c r="D103" s="25" t="e">
        <f>IF('Crisis Indicator Data'!#REF!="No Data",1,IF(#REF!&lt;&gt;"",1,0))</f>
        <v>#REF!</v>
      </c>
      <c r="E103" s="25" t="e">
        <f>IF('Crisis Indicator Data'!#REF!="No Data",1,IF(#REF!&lt;&gt;"",1,0))</f>
        <v>#REF!</v>
      </c>
      <c r="F103" s="25" t="e">
        <f>IF('Crisis Indicator Data'!#REF!="No Data",1,IF(#REF!&lt;&gt;"",1,0))</f>
        <v>#REF!</v>
      </c>
      <c r="G103" s="25" t="e">
        <f>IF('Crisis Indicator Data'!#REF!="No Data",1,IF(#REF!&lt;&gt;"",1,0))</f>
        <v>#REF!</v>
      </c>
      <c r="H103" s="25" t="e">
        <f>IF('Crisis Indicator Data'!#REF!="No Data",1,IF(#REF!&lt;&gt;"",1,0))</f>
        <v>#REF!</v>
      </c>
      <c r="I103" s="25" t="e">
        <f>IF('Crisis Indicator Data'!#REF!="No Data",1,IF(#REF!&lt;&gt;"",1,0))</f>
        <v>#REF!</v>
      </c>
      <c r="J103" s="25" t="e">
        <f>IF('Crisis Indicator Data'!#REF!="No Data",1,IF(#REF!&lt;&gt;"",1,0))</f>
        <v>#REF!</v>
      </c>
      <c r="K103" s="25" t="e">
        <f>IF('Crisis Indicator Data'!#REF!="No Data",1,IF(#REF!&lt;&gt;"",1,0))</f>
        <v>#REF!</v>
      </c>
      <c r="L103" s="25" t="e">
        <f>IF('Crisis Indicator Data'!#REF!="No Data",1,IF(#REF!&lt;&gt;"",1,0))</f>
        <v>#REF!</v>
      </c>
      <c r="M103" s="25" t="e">
        <f>IF('Crisis Indicator Data'!#REF!="No Data",1,IF(#REF!&lt;&gt;"",1,0))</f>
        <v>#REF!</v>
      </c>
      <c r="N103" s="25" t="e">
        <f>IF('Crisis Indicator Data'!#REF!="No Data",1,IF(#REF!&lt;&gt;"",1,0))</f>
        <v>#REF!</v>
      </c>
      <c r="O103" s="25" t="e">
        <f>IF('Crisis Indicator Data'!#REF!="No Data",1,IF(#REF!&lt;&gt;"",1,0))</f>
        <v>#REF!</v>
      </c>
      <c r="P103" s="25" t="e">
        <f>IF('Crisis Indicator Data'!#REF!="No Data",1,IF(#REF!&lt;&gt;"",1,0))</f>
        <v>#REF!</v>
      </c>
      <c r="Q103" s="25" t="e">
        <f>IF('Crisis Indicator Data'!#REF!="No Data",1,IF(#REF!&lt;&gt;"",1,0))</f>
        <v>#REF!</v>
      </c>
      <c r="R103" s="25" t="e">
        <f>IF('Crisis Indicator Data'!#REF!="No Data",1,IF(#REF!&lt;&gt;"",1,0))</f>
        <v>#REF!</v>
      </c>
      <c r="S103" s="25" t="e">
        <f>IF('Crisis Indicator Data'!#REF!="No Data",1,IF(#REF!&lt;&gt;"",1,0))</f>
        <v>#REF!</v>
      </c>
      <c r="T103" s="25" t="e">
        <f>IF('Crisis Indicator Data'!#REF!="No Data",1,IF(#REF!&lt;&gt;"",1,0))</f>
        <v>#REF!</v>
      </c>
      <c r="U103" s="25" t="e">
        <f>IF('Crisis Indicator Data'!#REF!="No Data",1,IF(#REF!&lt;&gt;"",1,0))</f>
        <v>#REF!</v>
      </c>
      <c r="V103" s="25" t="e">
        <f>IF('Crisis Indicator Data'!#REF!="No Data",1,IF(#REF!&lt;&gt;"",1,0))</f>
        <v>#REF!</v>
      </c>
      <c r="W103" s="25" t="e">
        <f>IF('Crisis Indicator Data'!#REF!="No Data",1,IF(#REF!&lt;&gt;"",1,0))</f>
        <v>#REF!</v>
      </c>
      <c r="X103" s="25" t="e">
        <f>IF('Crisis Indicator Data'!#REF!="No Data",1,IF(#REF!&lt;&gt;"",1,0))</f>
        <v>#REF!</v>
      </c>
      <c r="Y103" s="25" t="e">
        <f>IF('Crisis Indicator Data'!#REF!="No Data",1,IF(#REF!&lt;&gt;"",1,0))</f>
        <v>#REF!</v>
      </c>
      <c r="Z103" s="25" t="e">
        <f>IF('Crisis Indicator Data'!#REF!="No Data",1,IF(#REF!&lt;&gt;"",1,0))</f>
        <v>#REF!</v>
      </c>
      <c r="AA103" s="25" t="e">
        <f>IF('Crisis Indicator Data'!#REF!="No Data",1,IF(#REF!&lt;&gt;"",1,0))</f>
        <v>#REF!</v>
      </c>
      <c r="AB103" s="25" t="e">
        <f>IF('Crisis Indicator Data'!#REF!="No Data",1,IF(#REF!&lt;&gt;"",1,0))</f>
        <v>#REF!</v>
      </c>
      <c r="AC103" s="25" t="e">
        <f>IF('Crisis Indicator Data'!#REF!="No Data",1,IF(#REF!&lt;&gt;"",1,0))</f>
        <v>#REF!</v>
      </c>
      <c r="AD103" s="25" t="e">
        <f>IF('Crisis Indicator Data'!#REF!="No Data",1,IF(#REF!&lt;&gt;"",1,0))</f>
        <v>#REF!</v>
      </c>
      <c r="AE103" s="25" t="e">
        <f>IF('Crisis Indicator Data'!#REF!="No Data",1,IF(#REF!&lt;&gt;"",1,0))</f>
        <v>#REF!</v>
      </c>
      <c r="AF103" s="25" t="e">
        <f>IF('Crisis Indicator Data'!#REF!="No Data",1,IF(#REF!&lt;&gt;"",1,0))</f>
        <v>#REF!</v>
      </c>
      <c r="AG103" s="25" t="e">
        <f>IF('Crisis Indicator Data'!#REF!="No Data",1,IF(#REF!&lt;&gt;"",1,0))</f>
        <v>#REF!</v>
      </c>
      <c r="AH103" s="25" t="e">
        <f>IF('Crisis Indicator Data'!#REF!="No Data",1,IF(#REF!&lt;&gt;"",1,0))</f>
        <v>#REF!</v>
      </c>
      <c r="AI103" s="25" t="e">
        <f>IF('Crisis Indicator Data'!#REF!="No Data",1,IF(#REF!&lt;&gt;"",1,0))</f>
        <v>#REF!</v>
      </c>
      <c r="AJ103" s="25" t="e">
        <f>IF('Crisis Indicator Data'!#REF!="No Data",1,IF(#REF!&lt;&gt;"",1,0))</f>
        <v>#REF!</v>
      </c>
      <c r="AK103" s="25" t="e">
        <f>IF('Crisis Indicator Data'!#REF!="No Data",1,IF(#REF!&lt;&gt;"",1,0))</f>
        <v>#REF!</v>
      </c>
      <c r="AL103" s="25" t="e">
        <f>IF('Crisis Indicator Data'!#REF!="No Data",1,IF(#REF!&lt;&gt;"",1,0))</f>
        <v>#REF!</v>
      </c>
      <c r="AM103" s="25" t="e">
        <f>IF('Crisis Indicator Data'!#REF!="No Data",1,IF(#REF!&lt;&gt;"",1,0))</f>
        <v>#REF!</v>
      </c>
      <c r="AN103" s="25" t="e">
        <f>IF('Crisis Indicator Data'!#REF!="No Data",1,IF(#REF!&lt;&gt;"",1,0))</f>
        <v>#REF!</v>
      </c>
      <c r="AO103" s="25" t="e">
        <f>IF('Crisis Indicator Data'!#REF!="No Data",1,IF(#REF!&lt;&gt;"",1,0))</f>
        <v>#REF!</v>
      </c>
      <c r="AP103" s="25" t="e">
        <f>IF('Crisis Indicator Data'!#REF!="No Data",1,IF(#REF!&lt;&gt;"",1,0))</f>
        <v>#REF!</v>
      </c>
      <c r="AQ103" s="25" t="e">
        <f>IF('Crisis Indicator Data'!#REF!="No Data",1,IF(#REF!&lt;&gt;"",1,0))</f>
        <v>#REF!</v>
      </c>
      <c r="AR103" s="25" t="e">
        <f>IF('Crisis Indicator Data'!#REF!="No Data",1,IF(#REF!&lt;&gt;"",1,0))</f>
        <v>#REF!</v>
      </c>
      <c r="AS103" s="25" t="e">
        <f>IF('Crisis Indicator Data'!#REF!="No Data",1,IF(#REF!&lt;&gt;"",1,0))</f>
        <v>#REF!</v>
      </c>
      <c r="AT103" s="25" t="e">
        <f>IF('Crisis Indicator Data'!#REF!="No Data",1,IF(#REF!&lt;&gt;"",1,0))</f>
        <v>#REF!</v>
      </c>
      <c r="AU103" s="25" t="e">
        <f>IF('Crisis Indicator Data'!#REF!="No Data",1,IF(#REF!&lt;&gt;"",1,0))</f>
        <v>#REF!</v>
      </c>
      <c r="AV103" s="25" t="e">
        <f>IF('Crisis Indicator Data'!#REF!="No Data",1,IF(#REF!&lt;&gt;"",1,0))</f>
        <v>#REF!</v>
      </c>
      <c r="AW103" s="25" t="e">
        <f>IF('Crisis Indicator Data'!#REF!="No Data",1,IF(#REF!&lt;&gt;"",1,0))</f>
        <v>#REF!</v>
      </c>
      <c r="AX103" s="25" t="e">
        <f>IF('Crisis Indicator Data'!#REF!="No Data",1,IF(#REF!&lt;&gt;"",1,0))</f>
        <v>#REF!</v>
      </c>
      <c r="AY103" s="25" t="e">
        <f>IF('Crisis Indicator Data'!#REF!="No Data",1,IF(#REF!&lt;&gt;"",1,0))</f>
        <v>#REF!</v>
      </c>
      <c r="AZ103" s="25" t="e">
        <f>IF('Crisis Indicator Data'!#REF!="No Data",1,IF(#REF!&lt;&gt;"",1,0))</f>
        <v>#REF!</v>
      </c>
      <c r="BA103" t="e">
        <f t="shared" si="6"/>
        <v>#REF!</v>
      </c>
      <c r="BB103" s="27" t="e">
        <f t="shared" si="7"/>
        <v>#REF!</v>
      </c>
    </row>
    <row r="104" spans="1:54" x14ac:dyDescent="0.35">
      <c r="A104" t="s">
        <v>10330</v>
      </c>
      <c r="B104" s="25" t="e">
        <f>IF('Crisis Indicator Data'!#REF!="No Data",1,IF(#REF!&lt;&gt;"",1,0))</f>
        <v>#REF!</v>
      </c>
      <c r="C104" s="25" t="e">
        <f>IF('Crisis Indicator Data'!#REF!="No Data",1,IF(#REF!&lt;&gt;"",1,0))</f>
        <v>#REF!</v>
      </c>
      <c r="D104" s="25" t="e">
        <f>IF('Crisis Indicator Data'!#REF!="No Data",1,IF(#REF!&lt;&gt;"",1,0))</f>
        <v>#REF!</v>
      </c>
      <c r="E104" s="25" t="e">
        <f>IF('Crisis Indicator Data'!#REF!="No Data",1,IF(#REF!&lt;&gt;"",1,0))</f>
        <v>#REF!</v>
      </c>
      <c r="F104" s="25" t="e">
        <f>IF('Crisis Indicator Data'!#REF!="No Data",1,IF(#REF!&lt;&gt;"",1,0))</f>
        <v>#REF!</v>
      </c>
      <c r="G104" s="25" t="e">
        <f>IF('Crisis Indicator Data'!#REF!="No Data",1,IF(#REF!&lt;&gt;"",1,0))</f>
        <v>#REF!</v>
      </c>
      <c r="H104" s="25" t="e">
        <f>IF('Crisis Indicator Data'!#REF!="No Data",1,IF(#REF!&lt;&gt;"",1,0))</f>
        <v>#REF!</v>
      </c>
      <c r="I104" s="25" t="e">
        <f>IF('Crisis Indicator Data'!#REF!="No Data",1,IF(#REF!&lt;&gt;"",1,0))</f>
        <v>#REF!</v>
      </c>
      <c r="J104" s="25" t="e">
        <f>IF('Crisis Indicator Data'!#REF!="No Data",1,IF(#REF!&lt;&gt;"",1,0))</f>
        <v>#REF!</v>
      </c>
      <c r="K104" s="25" t="e">
        <f>IF('Crisis Indicator Data'!#REF!="No Data",1,IF(#REF!&lt;&gt;"",1,0))</f>
        <v>#REF!</v>
      </c>
      <c r="L104" s="25" t="e">
        <f>IF('Crisis Indicator Data'!#REF!="No Data",1,IF(#REF!&lt;&gt;"",1,0))</f>
        <v>#REF!</v>
      </c>
      <c r="M104" s="25" t="e">
        <f>IF('Crisis Indicator Data'!#REF!="No Data",1,IF(#REF!&lt;&gt;"",1,0))</f>
        <v>#REF!</v>
      </c>
      <c r="N104" s="25" t="e">
        <f>IF('Crisis Indicator Data'!#REF!="No Data",1,IF(#REF!&lt;&gt;"",1,0))</f>
        <v>#REF!</v>
      </c>
      <c r="O104" s="25" t="e">
        <f>IF('Crisis Indicator Data'!#REF!="No Data",1,IF(#REF!&lt;&gt;"",1,0))</f>
        <v>#REF!</v>
      </c>
      <c r="P104" s="25" t="e">
        <f>IF('Crisis Indicator Data'!#REF!="No Data",1,IF(#REF!&lt;&gt;"",1,0))</f>
        <v>#REF!</v>
      </c>
      <c r="Q104" s="25" t="e">
        <f>IF('Crisis Indicator Data'!#REF!="No Data",1,IF(#REF!&lt;&gt;"",1,0))</f>
        <v>#REF!</v>
      </c>
      <c r="R104" s="25" t="e">
        <f>IF('Crisis Indicator Data'!#REF!="No Data",1,IF(#REF!&lt;&gt;"",1,0))</f>
        <v>#REF!</v>
      </c>
      <c r="S104" s="25" t="e">
        <f>IF('Crisis Indicator Data'!#REF!="No Data",1,IF(#REF!&lt;&gt;"",1,0))</f>
        <v>#REF!</v>
      </c>
      <c r="T104" s="25" t="e">
        <f>IF('Crisis Indicator Data'!#REF!="No Data",1,IF(#REF!&lt;&gt;"",1,0))</f>
        <v>#REF!</v>
      </c>
      <c r="U104" s="25" t="e">
        <f>IF('Crisis Indicator Data'!#REF!="No Data",1,IF(#REF!&lt;&gt;"",1,0))</f>
        <v>#REF!</v>
      </c>
      <c r="V104" s="25" t="e">
        <f>IF('Crisis Indicator Data'!#REF!="No Data",1,IF(#REF!&lt;&gt;"",1,0))</f>
        <v>#REF!</v>
      </c>
      <c r="W104" s="25" t="e">
        <f>IF('Crisis Indicator Data'!#REF!="No Data",1,IF(#REF!&lt;&gt;"",1,0))</f>
        <v>#REF!</v>
      </c>
      <c r="X104" s="25" t="e">
        <f>IF('Crisis Indicator Data'!#REF!="No Data",1,IF(#REF!&lt;&gt;"",1,0))</f>
        <v>#REF!</v>
      </c>
      <c r="Y104" s="25" t="e">
        <f>IF('Crisis Indicator Data'!#REF!="No Data",1,IF(#REF!&lt;&gt;"",1,0))</f>
        <v>#REF!</v>
      </c>
      <c r="Z104" s="25" t="e">
        <f>IF('Crisis Indicator Data'!#REF!="No Data",1,IF(#REF!&lt;&gt;"",1,0))</f>
        <v>#REF!</v>
      </c>
      <c r="AA104" s="25" t="e">
        <f>IF('Crisis Indicator Data'!#REF!="No Data",1,IF(#REF!&lt;&gt;"",1,0))</f>
        <v>#REF!</v>
      </c>
      <c r="AB104" s="25" t="e">
        <f>IF('Crisis Indicator Data'!#REF!="No Data",1,IF(#REF!&lt;&gt;"",1,0))</f>
        <v>#REF!</v>
      </c>
      <c r="AC104" s="25" t="e">
        <f>IF('Crisis Indicator Data'!#REF!="No Data",1,IF(#REF!&lt;&gt;"",1,0))</f>
        <v>#REF!</v>
      </c>
      <c r="AD104" s="25" t="e">
        <f>IF('Crisis Indicator Data'!#REF!="No Data",1,IF(#REF!&lt;&gt;"",1,0))</f>
        <v>#REF!</v>
      </c>
      <c r="AE104" s="25" t="e">
        <f>IF('Crisis Indicator Data'!#REF!="No Data",1,IF(#REF!&lt;&gt;"",1,0))</f>
        <v>#REF!</v>
      </c>
      <c r="AF104" s="25" t="e">
        <f>IF('Crisis Indicator Data'!#REF!="No Data",1,IF(#REF!&lt;&gt;"",1,0))</f>
        <v>#REF!</v>
      </c>
      <c r="AG104" s="25" t="e">
        <f>IF('Crisis Indicator Data'!#REF!="No Data",1,IF(#REF!&lt;&gt;"",1,0))</f>
        <v>#REF!</v>
      </c>
      <c r="AH104" s="25" t="e">
        <f>IF('Crisis Indicator Data'!#REF!="No Data",1,IF(#REF!&lt;&gt;"",1,0))</f>
        <v>#REF!</v>
      </c>
      <c r="AI104" s="25" t="e">
        <f>IF('Crisis Indicator Data'!#REF!="No Data",1,IF(#REF!&lt;&gt;"",1,0))</f>
        <v>#REF!</v>
      </c>
      <c r="AJ104" s="25" t="e">
        <f>IF('Crisis Indicator Data'!#REF!="No Data",1,IF(#REF!&lt;&gt;"",1,0))</f>
        <v>#REF!</v>
      </c>
      <c r="AK104" s="25" t="e">
        <f>IF('Crisis Indicator Data'!#REF!="No Data",1,IF(#REF!&lt;&gt;"",1,0))</f>
        <v>#REF!</v>
      </c>
      <c r="AL104" s="25" t="e">
        <f>IF('Crisis Indicator Data'!#REF!="No Data",1,IF(#REF!&lt;&gt;"",1,0))</f>
        <v>#REF!</v>
      </c>
      <c r="AM104" s="25" t="e">
        <f>IF('Crisis Indicator Data'!#REF!="No Data",1,IF(#REF!&lt;&gt;"",1,0))</f>
        <v>#REF!</v>
      </c>
      <c r="AN104" s="25" t="e">
        <f>IF('Crisis Indicator Data'!#REF!="No Data",1,IF(#REF!&lt;&gt;"",1,0))</f>
        <v>#REF!</v>
      </c>
      <c r="AO104" s="25" t="e">
        <f>IF('Crisis Indicator Data'!#REF!="No Data",1,IF(#REF!&lt;&gt;"",1,0))</f>
        <v>#REF!</v>
      </c>
      <c r="AP104" s="25" t="e">
        <f>IF('Crisis Indicator Data'!#REF!="No Data",1,IF(#REF!&lt;&gt;"",1,0))</f>
        <v>#REF!</v>
      </c>
      <c r="AQ104" s="25" t="e">
        <f>IF('Crisis Indicator Data'!#REF!="No Data",1,IF(#REF!&lt;&gt;"",1,0))</f>
        <v>#REF!</v>
      </c>
      <c r="AR104" s="25" t="e">
        <f>IF('Crisis Indicator Data'!#REF!="No Data",1,IF(#REF!&lt;&gt;"",1,0))</f>
        <v>#REF!</v>
      </c>
      <c r="AS104" s="25" t="e">
        <f>IF('Crisis Indicator Data'!#REF!="No Data",1,IF(#REF!&lt;&gt;"",1,0))</f>
        <v>#REF!</v>
      </c>
      <c r="AT104" s="25" t="e">
        <f>IF('Crisis Indicator Data'!#REF!="No Data",1,IF(#REF!&lt;&gt;"",1,0))</f>
        <v>#REF!</v>
      </c>
      <c r="AU104" s="25" t="e">
        <f>IF('Crisis Indicator Data'!#REF!="No Data",1,IF(#REF!&lt;&gt;"",1,0))</f>
        <v>#REF!</v>
      </c>
      <c r="AV104" s="25" t="e">
        <f>IF('Crisis Indicator Data'!#REF!="No Data",1,IF(#REF!&lt;&gt;"",1,0))</f>
        <v>#REF!</v>
      </c>
      <c r="AW104" s="25" t="e">
        <f>IF('Crisis Indicator Data'!#REF!="No Data",1,IF(#REF!&lt;&gt;"",1,0))</f>
        <v>#REF!</v>
      </c>
      <c r="AX104" s="25" t="e">
        <f>IF('Crisis Indicator Data'!#REF!="No Data",1,IF(#REF!&lt;&gt;"",1,0))</f>
        <v>#REF!</v>
      </c>
      <c r="AY104" s="25" t="e">
        <f>IF('Crisis Indicator Data'!#REF!="No Data",1,IF(#REF!&lt;&gt;"",1,0))</f>
        <v>#REF!</v>
      </c>
      <c r="AZ104" s="25" t="e">
        <f>IF('Crisis Indicator Data'!#REF!="No Data",1,IF(#REF!&lt;&gt;"",1,0))</f>
        <v>#REF!</v>
      </c>
      <c r="BA104" t="e">
        <f t="shared" si="6"/>
        <v>#REF!</v>
      </c>
      <c r="BB104" s="27" t="e">
        <f t="shared" si="7"/>
        <v>#REF!</v>
      </c>
    </row>
    <row r="105" spans="1:54" x14ac:dyDescent="0.35">
      <c r="A105" t="s">
        <v>10311</v>
      </c>
      <c r="B105" s="25" t="e">
        <f>IF('Crisis Indicator Data'!#REF!="No Data",1,IF(#REF!&lt;&gt;"",1,0))</f>
        <v>#REF!</v>
      </c>
      <c r="C105" s="25" t="e">
        <f>IF('Crisis Indicator Data'!#REF!="No Data",1,IF(#REF!&lt;&gt;"",1,0))</f>
        <v>#REF!</v>
      </c>
      <c r="D105" s="25" t="e">
        <f>IF('Crisis Indicator Data'!#REF!="No Data",1,IF(#REF!&lt;&gt;"",1,0))</f>
        <v>#REF!</v>
      </c>
      <c r="E105" s="25" t="e">
        <f>IF('Crisis Indicator Data'!#REF!="No Data",1,IF(#REF!&lt;&gt;"",1,0))</f>
        <v>#REF!</v>
      </c>
      <c r="F105" s="25" t="e">
        <f>IF('Crisis Indicator Data'!#REF!="No Data",1,IF(#REF!&lt;&gt;"",1,0))</f>
        <v>#REF!</v>
      </c>
      <c r="G105" s="25" t="e">
        <f>IF('Crisis Indicator Data'!#REF!="No Data",1,IF(#REF!&lt;&gt;"",1,0))</f>
        <v>#REF!</v>
      </c>
      <c r="H105" s="25" t="e">
        <f>IF('Crisis Indicator Data'!#REF!="No Data",1,IF(#REF!&lt;&gt;"",1,0))</f>
        <v>#REF!</v>
      </c>
      <c r="I105" s="25" t="e">
        <f>IF('Crisis Indicator Data'!#REF!="No Data",1,IF(#REF!&lt;&gt;"",1,0))</f>
        <v>#REF!</v>
      </c>
      <c r="J105" s="25" t="e">
        <f>IF('Crisis Indicator Data'!#REF!="No Data",1,IF(#REF!&lt;&gt;"",1,0))</f>
        <v>#REF!</v>
      </c>
      <c r="K105" s="25" t="e">
        <f>IF('Crisis Indicator Data'!#REF!="No Data",1,IF(#REF!&lt;&gt;"",1,0))</f>
        <v>#REF!</v>
      </c>
      <c r="L105" s="25" t="e">
        <f>IF('Crisis Indicator Data'!#REF!="No Data",1,IF(#REF!&lt;&gt;"",1,0))</f>
        <v>#REF!</v>
      </c>
      <c r="M105" s="25" t="e">
        <f>IF('Crisis Indicator Data'!#REF!="No Data",1,IF(#REF!&lt;&gt;"",1,0))</f>
        <v>#REF!</v>
      </c>
      <c r="N105" s="25" t="e">
        <f>IF('Crisis Indicator Data'!#REF!="No Data",1,IF(#REF!&lt;&gt;"",1,0))</f>
        <v>#REF!</v>
      </c>
      <c r="O105" s="25" t="e">
        <f>IF('Crisis Indicator Data'!#REF!="No Data",1,IF(#REF!&lt;&gt;"",1,0))</f>
        <v>#REF!</v>
      </c>
      <c r="P105" s="25" t="e">
        <f>IF('Crisis Indicator Data'!#REF!="No Data",1,IF(#REF!&lt;&gt;"",1,0))</f>
        <v>#REF!</v>
      </c>
      <c r="Q105" s="25" t="e">
        <f>IF('Crisis Indicator Data'!#REF!="No Data",1,IF(#REF!&lt;&gt;"",1,0))</f>
        <v>#REF!</v>
      </c>
      <c r="R105" s="25" t="e">
        <f>IF('Crisis Indicator Data'!#REF!="No Data",1,IF(#REF!&lt;&gt;"",1,0))</f>
        <v>#REF!</v>
      </c>
      <c r="S105" s="25" t="e">
        <f>IF('Crisis Indicator Data'!#REF!="No Data",1,IF(#REF!&lt;&gt;"",1,0))</f>
        <v>#REF!</v>
      </c>
      <c r="T105" s="25" t="e">
        <f>IF('Crisis Indicator Data'!#REF!="No Data",1,IF(#REF!&lt;&gt;"",1,0))</f>
        <v>#REF!</v>
      </c>
      <c r="U105" s="25" t="e">
        <f>IF('Crisis Indicator Data'!#REF!="No Data",1,IF(#REF!&lt;&gt;"",1,0))</f>
        <v>#REF!</v>
      </c>
      <c r="V105" s="25" t="e">
        <f>IF('Crisis Indicator Data'!#REF!="No Data",1,IF(#REF!&lt;&gt;"",1,0))</f>
        <v>#REF!</v>
      </c>
      <c r="W105" s="25" t="e">
        <f>IF('Crisis Indicator Data'!#REF!="No Data",1,IF(#REF!&lt;&gt;"",1,0))</f>
        <v>#REF!</v>
      </c>
      <c r="X105" s="25" t="e">
        <f>IF('Crisis Indicator Data'!#REF!="No Data",1,IF(#REF!&lt;&gt;"",1,0))</f>
        <v>#REF!</v>
      </c>
      <c r="Y105" s="25" t="e">
        <f>IF('Crisis Indicator Data'!#REF!="No Data",1,IF(#REF!&lt;&gt;"",1,0))</f>
        <v>#REF!</v>
      </c>
      <c r="Z105" s="25" t="e">
        <f>IF('Crisis Indicator Data'!#REF!="No Data",1,IF(#REF!&lt;&gt;"",1,0))</f>
        <v>#REF!</v>
      </c>
      <c r="AA105" s="25" t="e">
        <f>IF('Crisis Indicator Data'!#REF!="No Data",1,IF(#REF!&lt;&gt;"",1,0))</f>
        <v>#REF!</v>
      </c>
      <c r="AB105" s="25" t="e">
        <f>IF('Crisis Indicator Data'!#REF!="No Data",1,IF(#REF!&lt;&gt;"",1,0))</f>
        <v>#REF!</v>
      </c>
      <c r="AC105" s="25" t="e">
        <f>IF('Crisis Indicator Data'!#REF!="No Data",1,IF(#REF!&lt;&gt;"",1,0))</f>
        <v>#REF!</v>
      </c>
      <c r="AD105" s="25" t="e">
        <f>IF('Crisis Indicator Data'!#REF!="No Data",1,IF(#REF!&lt;&gt;"",1,0))</f>
        <v>#REF!</v>
      </c>
      <c r="AE105" s="25" t="e">
        <f>IF('Crisis Indicator Data'!#REF!="No Data",1,IF(#REF!&lt;&gt;"",1,0))</f>
        <v>#REF!</v>
      </c>
      <c r="AF105" s="25" t="e">
        <f>IF('Crisis Indicator Data'!#REF!="No Data",1,IF(#REF!&lt;&gt;"",1,0))</f>
        <v>#REF!</v>
      </c>
      <c r="AG105" s="25" t="e">
        <f>IF('Crisis Indicator Data'!#REF!="No Data",1,IF(#REF!&lt;&gt;"",1,0))</f>
        <v>#REF!</v>
      </c>
      <c r="AH105" s="25" t="e">
        <f>IF('Crisis Indicator Data'!#REF!="No Data",1,IF(#REF!&lt;&gt;"",1,0))</f>
        <v>#REF!</v>
      </c>
      <c r="AI105" s="25" t="e">
        <f>IF('Crisis Indicator Data'!#REF!="No Data",1,IF(#REF!&lt;&gt;"",1,0))</f>
        <v>#REF!</v>
      </c>
      <c r="AJ105" s="25" t="e">
        <f>IF('Crisis Indicator Data'!#REF!="No Data",1,IF(#REF!&lt;&gt;"",1,0))</f>
        <v>#REF!</v>
      </c>
      <c r="AK105" s="25" t="e">
        <f>IF('Crisis Indicator Data'!#REF!="No Data",1,IF(#REF!&lt;&gt;"",1,0))</f>
        <v>#REF!</v>
      </c>
      <c r="AL105" s="25" t="e">
        <f>IF('Crisis Indicator Data'!#REF!="No Data",1,IF(#REF!&lt;&gt;"",1,0))</f>
        <v>#REF!</v>
      </c>
      <c r="AM105" s="25" t="e">
        <f>IF('Crisis Indicator Data'!#REF!="No Data",1,IF(#REF!&lt;&gt;"",1,0))</f>
        <v>#REF!</v>
      </c>
      <c r="AN105" s="25" t="e">
        <f>IF('Crisis Indicator Data'!#REF!="No Data",1,IF(#REF!&lt;&gt;"",1,0))</f>
        <v>#REF!</v>
      </c>
      <c r="AO105" s="25" t="e">
        <f>IF('Crisis Indicator Data'!#REF!="No Data",1,IF(#REF!&lt;&gt;"",1,0))</f>
        <v>#REF!</v>
      </c>
      <c r="AP105" s="25" t="e">
        <f>IF('Crisis Indicator Data'!#REF!="No Data",1,IF(#REF!&lt;&gt;"",1,0))</f>
        <v>#REF!</v>
      </c>
      <c r="AQ105" s="25" t="e">
        <f>IF('Crisis Indicator Data'!#REF!="No Data",1,IF(#REF!&lt;&gt;"",1,0))</f>
        <v>#REF!</v>
      </c>
      <c r="AR105" s="25" t="e">
        <f>IF('Crisis Indicator Data'!#REF!="No Data",1,IF(#REF!&lt;&gt;"",1,0))</f>
        <v>#REF!</v>
      </c>
      <c r="AS105" s="25" t="e">
        <f>IF('Crisis Indicator Data'!#REF!="No Data",1,IF(#REF!&lt;&gt;"",1,0))</f>
        <v>#REF!</v>
      </c>
      <c r="AT105" s="25" t="e">
        <f>IF('Crisis Indicator Data'!#REF!="No Data",1,IF(#REF!&lt;&gt;"",1,0))</f>
        <v>#REF!</v>
      </c>
      <c r="AU105" s="25" t="e">
        <f>IF('Crisis Indicator Data'!#REF!="No Data",1,IF(#REF!&lt;&gt;"",1,0))</f>
        <v>#REF!</v>
      </c>
      <c r="AV105" s="25" t="e">
        <f>IF('Crisis Indicator Data'!#REF!="No Data",1,IF(#REF!&lt;&gt;"",1,0))</f>
        <v>#REF!</v>
      </c>
      <c r="AW105" s="25" t="e">
        <f>IF('Crisis Indicator Data'!#REF!="No Data",1,IF(#REF!&lt;&gt;"",1,0))</f>
        <v>#REF!</v>
      </c>
      <c r="AX105" s="25" t="e">
        <f>IF('Crisis Indicator Data'!#REF!="No Data",1,IF(#REF!&lt;&gt;"",1,0))</f>
        <v>#REF!</v>
      </c>
      <c r="AY105" s="25" t="e">
        <f>IF('Crisis Indicator Data'!#REF!="No Data",1,IF(#REF!&lt;&gt;"",1,0))</f>
        <v>#REF!</v>
      </c>
      <c r="AZ105" s="25" t="e">
        <f>IF('Crisis Indicator Data'!#REF!="No Data",1,IF(#REF!&lt;&gt;"",1,0))</f>
        <v>#REF!</v>
      </c>
      <c r="BA105" t="e">
        <f t="shared" si="6"/>
        <v>#REF!</v>
      </c>
      <c r="BB105" s="27" t="e">
        <f t="shared" si="7"/>
        <v>#REF!</v>
      </c>
    </row>
    <row r="106" spans="1:54" x14ac:dyDescent="0.35">
      <c r="A106" t="s">
        <v>10317</v>
      </c>
      <c r="B106" s="25" t="e">
        <f>IF('Crisis Indicator Data'!#REF!="No Data",1,IF(#REF!&lt;&gt;"",1,0))</f>
        <v>#REF!</v>
      </c>
      <c r="C106" s="25" t="e">
        <f>IF('Crisis Indicator Data'!#REF!="No Data",1,IF(#REF!&lt;&gt;"",1,0))</f>
        <v>#REF!</v>
      </c>
      <c r="D106" s="25" t="e">
        <f>IF('Crisis Indicator Data'!#REF!="No Data",1,IF(#REF!&lt;&gt;"",1,0))</f>
        <v>#REF!</v>
      </c>
      <c r="E106" s="25" t="e">
        <f>IF('Crisis Indicator Data'!#REF!="No Data",1,IF(#REF!&lt;&gt;"",1,0))</f>
        <v>#REF!</v>
      </c>
      <c r="F106" s="25" t="e">
        <f>IF('Crisis Indicator Data'!#REF!="No Data",1,IF(#REF!&lt;&gt;"",1,0))</f>
        <v>#REF!</v>
      </c>
      <c r="G106" s="25" t="e">
        <f>IF('Crisis Indicator Data'!#REF!="No Data",1,IF(#REF!&lt;&gt;"",1,0))</f>
        <v>#REF!</v>
      </c>
      <c r="H106" s="25" t="e">
        <f>IF('Crisis Indicator Data'!#REF!="No Data",1,IF(#REF!&lt;&gt;"",1,0))</f>
        <v>#REF!</v>
      </c>
      <c r="I106" s="25" t="e">
        <f>IF('Crisis Indicator Data'!#REF!="No Data",1,IF(#REF!&lt;&gt;"",1,0))</f>
        <v>#REF!</v>
      </c>
      <c r="J106" s="25" t="e">
        <f>IF('Crisis Indicator Data'!#REF!="No Data",1,IF(#REF!&lt;&gt;"",1,0))</f>
        <v>#REF!</v>
      </c>
      <c r="K106" s="25" t="e">
        <f>IF('Crisis Indicator Data'!#REF!="No Data",1,IF(#REF!&lt;&gt;"",1,0))</f>
        <v>#REF!</v>
      </c>
      <c r="L106" s="25" t="e">
        <f>IF('Crisis Indicator Data'!#REF!="No Data",1,IF(#REF!&lt;&gt;"",1,0))</f>
        <v>#REF!</v>
      </c>
      <c r="M106" s="25" t="e">
        <f>IF('Crisis Indicator Data'!#REF!="No Data",1,IF(#REF!&lt;&gt;"",1,0))</f>
        <v>#REF!</v>
      </c>
      <c r="N106" s="25" t="e">
        <f>IF('Crisis Indicator Data'!#REF!="No Data",1,IF(#REF!&lt;&gt;"",1,0))</f>
        <v>#REF!</v>
      </c>
      <c r="O106" s="25" t="e">
        <f>IF('Crisis Indicator Data'!#REF!="No Data",1,IF(#REF!&lt;&gt;"",1,0))</f>
        <v>#REF!</v>
      </c>
      <c r="P106" s="25" t="e">
        <f>IF('Crisis Indicator Data'!#REF!="No Data",1,IF(#REF!&lt;&gt;"",1,0))</f>
        <v>#REF!</v>
      </c>
      <c r="Q106" s="25" t="e">
        <f>IF('Crisis Indicator Data'!#REF!="No Data",1,IF(#REF!&lt;&gt;"",1,0))</f>
        <v>#REF!</v>
      </c>
      <c r="R106" s="25" t="e">
        <f>IF('Crisis Indicator Data'!#REF!="No Data",1,IF(#REF!&lt;&gt;"",1,0))</f>
        <v>#REF!</v>
      </c>
      <c r="S106" s="25" t="e">
        <f>IF('Crisis Indicator Data'!#REF!="No Data",1,IF(#REF!&lt;&gt;"",1,0))</f>
        <v>#REF!</v>
      </c>
      <c r="T106" s="25" t="e">
        <f>IF('Crisis Indicator Data'!#REF!="No Data",1,IF(#REF!&lt;&gt;"",1,0))</f>
        <v>#REF!</v>
      </c>
      <c r="U106" s="25" t="e">
        <f>IF('Crisis Indicator Data'!#REF!="No Data",1,IF(#REF!&lt;&gt;"",1,0))</f>
        <v>#REF!</v>
      </c>
      <c r="V106" s="25" t="e">
        <f>IF('Crisis Indicator Data'!#REF!="No Data",1,IF(#REF!&lt;&gt;"",1,0))</f>
        <v>#REF!</v>
      </c>
      <c r="W106" s="25" t="e">
        <f>IF('Crisis Indicator Data'!#REF!="No Data",1,IF(#REF!&lt;&gt;"",1,0))</f>
        <v>#REF!</v>
      </c>
      <c r="X106" s="25" t="e">
        <f>IF('Crisis Indicator Data'!#REF!="No Data",1,IF(#REF!&lt;&gt;"",1,0))</f>
        <v>#REF!</v>
      </c>
      <c r="Y106" s="25" t="e">
        <f>IF('Crisis Indicator Data'!#REF!="No Data",1,IF(#REF!&lt;&gt;"",1,0))</f>
        <v>#REF!</v>
      </c>
      <c r="Z106" s="25" t="e">
        <f>IF('Crisis Indicator Data'!#REF!="No Data",1,IF(#REF!&lt;&gt;"",1,0))</f>
        <v>#REF!</v>
      </c>
      <c r="AA106" s="25" t="e">
        <f>IF('Crisis Indicator Data'!#REF!="No Data",1,IF(#REF!&lt;&gt;"",1,0))</f>
        <v>#REF!</v>
      </c>
      <c r="AB106" s="25" t="e">
        <f>IF('Crisis Indicator Data'!#REF!="No Data",1,IF(#REF!&lt;&gt;"",1,0))</f>
        <v>#REF!</v>
      </c>
      <c r="AC106" s="25" t="e">
        <f>IF('Crisis Indicator Data'!#REF!="No Data",1,IF(#REF!&lt;&gt;"",1,0))</f>
        <v>#REF!</v>
      </c>
      <c r="AD106" s="25" t="e">
        <f>IF('Crisis Indicator Data'!#REF!="No Data",1,IF(#REF!&lt;&gt;"",1,0))</f>
        <v>#REF!</v>
      </c>
      <c r="AE106" s="25" t="e">
        <f>IF('Crisis Indicator Data'!#REF!="No Data",1,IF(#REF!&lt;&gt;"",1,0))</f>
        <v>#REF!</v>
      </c>
      <c r="AF106" s="25" t="e">
        <f>IF('Crisis Indicator Data'!#REF!="No Data",1,IF(#REF!&lt;&gt;"",1,0))</f>
        <v>#REF!</v>
      </c>
      <c r="AG106" s="25" t="e">
        <f>IF('Crisis Indicator Data'!#REF!="No Data",1,IF(#REF!&lt;&gt;"",1,0))</f>
        <v>#REF!</v>
      </c>
      <c r="AH106" s="25" t="e">
        <f>IF('Crisis Indicator Data'!#REF!="No Data",1,IF(#REF!&lt;&gt;"",1,0))</f>
        <v>#REF!</v>
      </c>
      <c r="AI106" s="25" t="e">
        <f>IF('Crisis Indicator Data'!#REF!="No Data",1,IF(#REF!&lt;&gt;"",1,0))</f>
        <v>#REF!</v>
      </c>
      <c r="AJ106" s="25" t="e">
        <f>IF('Crisis Indicator Data'!#REF!="No Data",1,IF(#REF!&lt;&gt;"",1,0))</f>
        <v>#REF!</v>
      </c>
      <c r="AK106" s="25" t="e">
        <f>IF('Crisis Indicator Data'!#REF!="No Data",1,IF(#REF!&lt;&gt;"",1,0))</f>
        <v>#REF!</v>
      </c>
      <c r="AL106" s="25" t="e">
        <f>IF('Crisis Indicator Data'!#REF!="No Data",1,IF(#REF!&lt;&gt;"",1,0))</f>
        <v>#REF!</v>
      </c>
      <c r="AM106" s="25" t="e">
        <f>IF('Crisis Indicator Data'!#REF!="No Data",1,IF(#REF!&lt;&gt;"",1,0))</f>
        <v>#REF!</v>
      </c>
      <c r="AN106" s="25" t="e">
        <f>IF('Crisis Indicator Data'!#REF!="No Data",1,IF(#REF!&lt;&gt;"",1,0))</f>
        <v>#REF!</v>
      </c>
      <c r="AO106" s="25" t="e">
        <f>IF('Crisis Indicator Data'!#REF!="No Data",1,IF(#REF!&lt;&gt;"",1,0))</f>
        <v>#REF!</v>
      </c>
      <c r="AP106" s="25" t="e">
        <f>IF('Crisis Indicator Data'!#REF!="No Data",1,IF(#REF!&lt;&gt;"",1,0))</f>
        <v>#REF!</v>
      </c>
      <c r="AQ106" s="25" t="e">
        <f>IF('Crisis Indicator Data'!#REF!="No Data",1,IF(#REF!&lt;&gt;"",1,0))</f>
        <v>#REF!</v>
      </c>
      <c r="AR106" s="25" t="e">
        <f>IF('Crisis Indicator Data'!#REF!="No Data",1,IF(#REF!&lt;&gt;"",1,0))</f>
        <v>#REF!</v>
      </c>
      <c r="AS106" s="25" t="e">
        <f>IF('Crisis Indicator Data'!#REF!="No Data",1,IF(#REF!&lt;&gt;"",1,0))</f>
        <v>#REF!</v>
      </c>
      <c r="AT106" s="25" t="e">
        <f>IF('Crisis Indicator Data'!#REF!="No Data",1,IF(#REF!&lt;&gt;"",1,0))</f>
        <v>#REF!</v>
      </c>
      <c r="AU106" s="25" t="e">
        <f>IF('Crisis Indicator Data'!#REF!="No Data",1,IF(#REF!&lt;&gt;"",1,0))</f>
        <v>#REF!</v>
      </c>
      <c r="AV106" s="25" t="e">
        <f>IF('Crisis Indicator Data'!#REF!="No Data",1,IF(#REF!&lt;&gt;"",1,0))</f>
        <v>#REF!</v>
      </c>
      <c r="AW106" s="25" t="e">
        <f>IF('Crisis Indicator Data'!#REF!="No Data",1,IF(#REF!&lt;&gt;"",1,0))</f>
        <v>#REF!</v>
      </c>
      <c r="AX106" s="25" t="e">
        <f>IF('Crisis Indicator Data'!#REF!="No Data",1,IF(#REF!&lt;&gt;"",1,0))</f>
        <v>#REF!</v>
      </c>
      <c r="AY106" s="25" t="e">
        <f>IF('Crisis Indicator Data'!#REF!="No Data",1,IF(#REF!&lt;&gt;"",1,0))</f>
        <v>#REF!</v>
      </c>
      <c r="AZ106" s="25" t="e">
        <f>IF('Crisis Indicator Data'!#REF!="No Data",1,IF(#REF!&lt;&gt;"",1,0))</f>
        <v>#REF!</v>
      </c>
      <c r="BA106" t="e">
        <f t="shared" si="6"/>
        <v>#REF!</v>
      </c>
      <c r="BB106" s="27" t="e">
        <f t="shared" si="7"/>
        <v>#REF!</v>
      </c>
    </row>
    <row r="107" spans="1:54" x14ac:dyDescent="0.35">
      <c r="A107" t="s">
        <v>10319</v>
      </c>
      <c r="B107" s="25" t="e">
        <f>IF('Crisis Indicator Data'!#REF!="No Data",1,IF(#REF!&lt;&gt;"",1,0))</f>
        <v>#REF!</v>
      </c>
      <c r="C107" s="25" t="e">
        <f>IF('Crisis Indicator Data'!#REF!="No Data",1,IF(#REF!&lt;&gt;"",1,0))</f>
        <v>#REF!</v>
      </c>
      <c r="D107" s="25" t="e">
        <f>IF('Crisis Indicator Data'!#REF!="No Data",1,IF(#REF!&lt;&gt;"",1,0))</f>
        <v>#REF!</v>
      </c>
      <c r="E107" s="25" t="e">
        <f>IF('Crisis Indicator Data'!#REF!="No Data",1,IF(#REF!&lt;&gt;"",1,0))</f>
        <v>#REF!</v>
      </c>
      <c r="F107" s="25" t="e">
        <f>IF('Crisis Indicator Data'!#REF!="No Data",1,IF(#REF!&lt;&gt;"",1,0))</f>
        <v>#REF!</v>
      </c>
      <c r="G107" s="25" t="e">
        <f>IF('Crisis Indicator Data'!#REF!="No Data",1,IF(#REF!&lt;&gt;"",1,0))</f>
        <v>#REF!</v>
      </c>
      <c r="H107" s="25" t="e">
        <f>IF('Crisis Indicator Data'!#REF!="No Data",1,IF(#REF!&lt;&gt;"",1,0))</f>
        <v>#REF!</v>
      </c>
      <c r="I107" s="25" t="e">
        <f>IF('Crisis Indicator Data'!#REF!="No Data",1,IF(#REF!&lt;&gt;"",1,0))</f>
        <v>#REF!</v>
      </c>
      <c r="J107" s="25" t="e">
        <f>IF('Crisis Indicator Data'!#REF!="No Data",1,IF(#REF!&lt;&gt;"",1,0))</f>
        <v>#REF!</v>
      </c>
      <c r="K107" s="25" t="e">
        <f>IF('Crisis Indicator Data'!#REF!="No Data",1,IF(#REF!&lt;&gt;"",1,0))</f>
        <v>#REF!</v>
      </c>
      <c r="L107" s="25" t="e">
        <f>IF('Crisis Indicator Data'!#REF!="No Data",1,IF(#REF!&lt;&gt;"",1,0))</f>
        <v>#REF!</v>
      </c>
      <c r="M107" s="25" t="e">
        <f>IF('Crisis Indicator Data'!#REF!="No Data",1,IF(#REF!&lt;&gt;"",1,0))</f>
        <v>#REF!</v>
      </c>
      <c r="N107" s="25" t="e">
        <f>IF('Crisis Indicator Data'!#REF!="No Data",1,IF(#REF!&lt;&gt;"",1,0))</f>
        <v>#REF!</v>
      </c>
      <c r="O107" s="25" t="e">
        <f>IF('Crisis Indicator Data'!#REF!="No Data",1,IF(#REF!&lt;&gt;"",1,0))</f>
        <v>#REF!</v>
      </c>
      <c r="P107" s="25" t="e">
        <f>IF('Crisis Indicator Data'!#REF!="No Data",1,IF(#REF!&lt;&gt;"",1,0))</f>
        <v>#REF!</v>
      </c>
      <c r="Q107" s="25" t="e">
        <f>IF('Crisis Indicator Data'!#REF!="No Data",1,IF(#REF!&lt;&gt;"",1,0))</f>
        <v>#REF!</v>
      </c>
      <c r="R107" s="25" t="e">
        <f>IF('Crisis Indicator Data'!#REF!="No Data",1,IF(#REF!&lt;&gt;"",1,0))</f>
        <v>#REF!</v>
      </c>
      <c r="S107" s="25" t="e">
        <f>IF('Crisis Indicator Data'!#REF!="No Data",1,IF(#REF!&lt;&gt;"",1,0))</f>
        <v>#REF!</v>
      </c>
      <c r="T107" s="25" t="e">
        <f>IF('Crisis Indicator Data'!#REF!="No Data",1,IF(#REF!&lt;&gt;"",1,0))</f>
        <v>#REF!</v>
      </c>
      <c r="U107" s="25" t="e">
        <f>IF('Crisis Indicator Data'!#REF!="No Data",1,IF(#REF!&lt;&gt;"",1,0))</f>
        <v>#REF!</v>
      </c>
      <c r="V107" s="25" t="e">
        <f>IF('Crisis Indicator Data'!#REF!="No Data",1,IF(#REF!&lt;&gt;"",1,0))</f>
        <v>#REF!</v>
      </c>
      <c r="W107" s="25" t="e">
        <f>IF('Crisis Indicator Data'!#REF!="No Data",1,IF(#REF!&lt;&gt;"",1,0))</f>
        <v>#REF!</v>
      </c>
      <c r="X107" s="25" t="e">
        <f>IF('Crisis Indicator Data'!#REF!="No Data",1,IF(#REF!&lt;&gt;"",1,0))</f>
        <v>#REF!</v>
      </c>
      <c r="Y107" s="25" t="e">
        <f>IF('Crisis Indicator Data'!#REF!="No Data",1,IF(#REF!&lt;&gt;"",1,0))</f>
        <v>#REF!</v>
      </c>
      <c r="Z107" s="25" t="e">
        <f>IF('Crisis Indicator Data'!#REF!="No Data",1,IF(#REF!&lt;&gt;"",1,0))</f>
        <v>#REF!</v>
      </c>
      <c r="AA107" s="25" t="e">
        <f>IF('Crisis Indicator Data'!#REF!="No Data",1,IF(#REF!&lt;&gt;"",1,0))</f>
        <v>#REF!</v>
      </c>
      <c r="AB107" s="25" t="e">
        <f>IF('Crisis Indicator Data'!#REF!="No Data",1,IF(#REF!&lt;&gt;"",1,0))</f>
        <v>#REF!</v>
      </c>
      <c r="AC107" s="25" t="e">
        <f>IF('Crisis Indicator Data'!#REF!="No Data",1,IF(#REF!&lt;&gt;"",1,0))</f>
        <v>#REF!</v>
      </c>
      <c r="AD107" s="25" t="e">
        <f>IF('Crisis Indicator Data'!#REF!="No Data",1,IF(#REF!&lt;&gt;"",1,0))</f>
        <v>#REF!</v>
      </c>
      <c r="AE107" s="25" t="e">
        <f>IF('Crisis Indicator Data'!#REF!="No Data",1,IF(#REF!&lt;&gt;"",1,0))</f>
        <v>#REF!</v>
      </c>
      <c r="AF107" s="25" t="e">
        <f>IF('Crisis Indicator Data'!#REF!="No Data",1,IF(#REF!&lt;&gt;"",1,0))</f>
        <v>#REF!</v>
      </c>
      <c r="AG107" s="25" t="e">
        <f>IF('Crisis Indicator Data'!#REF!="No Data",1,IF(#REF!&lt;&gt;"",1,0))</f>
        <v>#REF!</v>
      </c>
      <c r="AH107" s="25" t="e">
        <f>IF('Crisis Indicator Data'!#REF!="No Data",1,IF(#REF!&lt;&gt;"",1,0))</f>
        <v>#REF!</v>
      </c>
      <c r="AI107" s="25" t="e">
        <f>IF('Crisis Indicator Data'!#REF!="No Data",1,IF(#REF!&lt;&gt;"",1,0))</f>
        <v>#REF!</v>
      </c>
      <c r="AJ107" s="25" t="e">
        <f>IF('Crisis Indicator Data'!#REF!="No Data",1,IF(#REF!&lt;&gt;"",1,0))</f>
        <v>#REF!</v>
      </c>
      <c r="AK107" s="25" t="e">
        <f>IF('Crisis Indicator Data'!#REF!="No Data",1,IF(#REF!&lt;&gt;"",1,0))</f>
        <v>#REF!</v>
      </c>
      <c r="AL107" s="25" t="e">
        <f>IF('Crisis Indicator Data'!#REF!="No Data",1,IF(#REF!&lt;&gt;"",1,0))</f>
        <v>#REF!</v>
      </c>
      <c r="AM107" s="25" t="e">
        <f>IF('Crisis Indicator Data'!#REF!="No Data",1,IF(#REF!&lt;&gt;"",1,0))</f>
        <v>#REF!</v>
      </c>
      <c r="AN107" s="25" t="e">
        <f>IF('Crisis Indicator Data'!#REF!="No Data",1,IF(#REF!&lt;&gt;"",1,0))</f>
        <v>#REF!</v>
      </c>
      <c r="AO107" s="25" t="e">
        <f>IF('Crisis Indicator Data'!#REF!="No Data",1,IF(#REF!&lt;&gt;"",1,0))</f>
        <v>#REF!</v>
      </c>
      <c r="AP107" s="25" t="e">
        <f>IF('Crisis Indicator Data'!#REF!="No Data",1,IF(#REF!&lt;&gt;"",1,0))</f>
        <v>#REF!</v>
      </c>
      <c r="AQ107" s="25" t="e">
        <f>IF('Crisis Indicator Data'!#REF!="No Data",1,IF(#REF!&lt;&gt;"",1,0))</f>
        <v>#REF!</v>
      </c>
      <c r="AR107" s="25" t="e">
        <f>IF('Crisis Indicator Data'!#REF!="No Data",1,IF(#REF!&lt;&gt;"",1,0))</f>
        <v>#REF!</v>
      </c>
      <c r="AS107" s="25" t="e">
        <f>IF('Crisis Indicator Data'!#REF!="No Data",1,IF(#REF!&lt;&gt;"",1,0))</f>
        <v>#REF!</v>
      </c>
      <c r="AT107" s="25" t="e">
        <f>IF('Crisis Indicator Data'!#REF!="No Data",1,IF(#REF!&lt;&gt;"",1,0))</f>
        <v>#REF!</v>
      </c>
      <c r="AU107" s="25" t="e">
        <f>IF('Crisis Indicator Data'!#REF!="No Data",1,IF(#REF!&lt;&gt;"",1,0))</f>
        <v>#REF!</v>
      </c>
      <c r="AV107" s="25" t="e">
        <f>IF('Crisis Indicator Data'!#REF!="No Data",1,IF(#REF!&lt;&gt;"",1,0))</f>
        <v>#REF!</v>
      </c>
      <c r="AW107" s="25" t="e">
        <f>IF('Crisis Indicator Data'!#REF!="No Data",1,IF(#REF!&lt;&gt;"",1,0))</f>
        <v>#REF!</v>
      </c>
      <c r="AX107" s="25" t="e">
        <f>IF('Crisis Indicator Data'!#REF!="No Data",1,IF(#REF!&lt;&gt;"",1,0))</f>
        <v>#REF!</v>
      </c>
      <c r="AY107" s="25" t="e">
        <f>IF('Crisis Indicator Data'!#REF!="No Data",1,IF(#REF!&lt;&gt;"",1,0))</f>
        <v>#REF!</v>
      </c>
      <c r="AZ107" s="25" t="e">
        <f>IF('Crisis Indicator Data'!#REF!="No Data",1,IF(#REF!&lt;&gt;"",1,0))</f>
        <v>#REF!</v>
      </c>
      <c r="BA107" t="e">
        <f t="shared" si="6"/>
        <v>#REF!</v>
      </c>
      <c r="BB107" s="27" t="e">
        <f t="shared" si="7"/>
        <v>#REF!</v>
      </c>
    </row>
    <row r="108" spans="1:54" x14ac:dyDescent="0.35">
      <c r="A108" t="s">
        <v>10314</v>
      </c>
      <c r="B108" s="25" t="e">
        <f>IF('Crisis Indicator Data'!#REF!="No Data",1,IF(#REF!&lt;&gt;"",1,0))</f>
        <v>#REF!</v>
      </c>
      <c r="C108" s="25" t="e">
        <f>IF('Crisis Indicator Data'!#REF!="No Data",1,IF(#REF!&lt;&gt;"",1,0))</f>
        <v>#REF!</v>
      </c>
      <c r="D108" s="25" t="e">
        <f>IF('Crisis Indicator Data'!#REF!="No Data",1,IF(#REF!&lt;&gt;"",1,0))</f>
        <v>#REF!</v>
      </c>
      <c r="E108" s="25" t="e">
        <f>IF('Crisis Indicator Data'!#REF!="No Data",1,IF(#REF!&lt;&gt;"",1,0))</f>
        <v>#REF!</v>
      </c>
      <c r="F108" s="25" t="e">
        <f>IF('Crisis Indicator Data'!#REF!="No Data",1,IF(#REF!&lt;&gt;"",1,0))</f>
        <v>#REF!</v>
      </c>
      <c r="G108" s="25" t="e">
        <f>IF('Crisis Indicator Data'!#REF!="No Data",1,IF(#REF!&lt;&gt;"",1,0))</f>
        <v>#REF!</v>
      </c>
      <c r="H108" s="25" t="e">
        <f>IF('Crisis Indicator Data'!#REF!="No Data",1,IF(#REF!&lt;&gt;"",1,0))</f>
        <v>#REF!</v>
      </c>
      <c r="I108" s="25" t="e">
        <f>IF('Crisis Indicator Data'!#REF!="No Data",1,IF(#REF!&lt;&gt;"",1,0))</f>
        <v>#REF!</v>
      </c>
      <c r="J108" s="25" t="e">
        <f>IF('Crisis Indicator Data'!#REF!="No Data",1,IF(#REF!&lt;&gt;"",1,0))</f>
        <v>#REF!</v>
      </c>
      <c r="K108" s="25" t="e">
        <f>IF('Crisis Indicator Data'!#REF!="No Data",1,IF(#REF!&lt;&gt;"",1,0))</f>
        <v>#REF!</v>
      </c>
      <c r="L108" s="25" t="e">
        <f>IF('Crisis Indicator Data'!#REF!="No Data",1,IF(#REF!&lt;&gt;"",1,0))</f>
        <v>#REF!</v>
      </c>
      <c r="M108" s="25" t="e">
        <f>IF('Crisis Indicator Data'!#REF!="No Data",1,IF(#REF!&lt;&gt;"",1,0))</f>
        <v>#REF!</v>
      </c>
      <c r="N108" s="25" t="e">
        <f>IF('Crisis Indicator Data'!#REF!="No Data",1,IF(#REF!&lt;&gt;"",1,0))</f>
        <v>#REF!</v>
      </c>
      <c r="O108" s="25" t="e">
        <f>IF('Crisis Indicator Data'!#REF!="No Data",1,IF(#REF!&lt;&gt;"",1,0))</f>
        <v>#REF!</v>
      </c>
      <c r="P108" s="25" t="e">
        <f>IF('Crisis Indicator Data'!#REF!="No Data",1,IF(#REF!&lt;&gt;"",1,0))</f>
        <v>#REF!</v>
      </c>
      <c r="Q108" s="25" t="e">
        <f>IF('Crisis Indicator Data'!#REF!="No Data",1,IF(#REF!&lt;&gt;"",1,0))</f>
        <v>#REF!</v>
      </c>
      <c r="R108" s="25" t="e">
        <f>IF('Crisis Indicator Data'!#REF!="No Data",1,IF(#REF!&lt;&gt;"",1,0))</f>
        <v>#REF!</v>
      </c>
      <c r="S108" s="25" t="e">
        <f>IF('Crisis Indicator Data'!#REF!="No Data",1,IF(#REF!&lt;&gt;"",1,0))</f>
        <v>#REF!</v>
      </c>
      <c r="T108" s="25" t="e">
        <f>IF('Crisis Indicator Data'!#REF!="No Data",1,IF(#REF!&lt;&gt;"",1,0))</f>
        <v>#REF!</v>
      </c>
      <c r="U108" s="25" t="e">
        <f>IF('Crisis Indicator Data'!#REF!="No Data",1,IF(#REF!&lt;&gt;"",1,0))</f>
        <v>#REF!</v>
      </c>
      <c r="V108" s="25" t="e">
        <f>IF('Crisis Indicator Data'!#REF!="No Data",1,IF(#REF!&lt;&gt;"",1,0))</f>
        <v>#REF!</v>
      </c>
      <c r="W108" s="25" t="e">
        <f>IF('Crisis Indicator Data'!#REF!="No Data",1,IF(#REF!&lt;&gt;"",1,0))</f>
        <v>#REF!</v>
      </c>
      <c r="X108" s="25" t="e">
        <f>IF('Crisis Indicator Data'!#REF!="No Data",1,IF(#REF!&lt;&gt;"",1,0))</f>
        <v>#REF!</v>
      </c>
      <c r="Y108" s="25" t="e">
        <f>IF('Crisis Indicator Data'!#REF!="No Data",1,IF(#REF!&lt;&gt;"",1,0))</f>
        <v>#REF!</v>
      </c>
      <c r="Z108" s="25" t="e">
        <f>IF('Crisis Indicator Data'!#REF!="No Data",1,IF(#REF!&lt;&gt;"",1,0))</f>
        <v>#REF!</v>
      </c>
      <c r="AA108" s="25" t="e">
        <f>IF('Crisis Indicator Data'!#REF!="No Data",1,IF(#REF!&lt;&gt;"",1,0))</f>
        <v>#REF!</v>
      </c>
      <c r="AB108" s="25" t="e">
        <f>IF('Crisis Indicator Data'!#REF!="No Data",1,IF(#REF!&lt;&gt;"",1,0))</f>
        <v>#REF!</v>
      </c>
      <c r="AC108" s="25" t="e">
        <f>IF('Crisis Indicator Data'!#REF!="No Data",1,IF(#REF!&lt;&gt;"",1,0))</f>
        <v>#REF!</v>
      </c>
      <c r="AD108" s="25" t="e">
        <f>IF('Crisis Indicator Data'!#REF!="No Data",1,IF(#REF!&lt;&gt;"",1,0))</f>
        <v>#REF!</v>
      </c>
      <c r="AE108" s="25" t="e">
        <f>IF('Crisis Indicator Data'!#REF!="No Data",1,IF(#REF!&lt;&gt;"",1,0))</f>
        <v>#REF!</v>
      </c>
      <c r="AF108" s="25" t="e">
        <f>IF('Crisis Indicator Data'!#REF!="No Data",1,IF(#REF!&lt;&gt;"",1,0))</f>
        <v>#REF!</v>
      </c>
      <c r="AG108" s="25" t="e">
        <f>IF('Crisis Indicator Data'!#REF!="No Data",1,IF(#REF!&lt;&gt;"",1,0))</f>
        <v>#REF!</v>
      </c>
      <c r="AH108" s="25" t="e">
        <f>IF('Crisis Indicator Data'!#REF!="No Data",1,IF(#REF!&lt;&gt;"",1,0))</f>
        <v>#REF!</v>
      </c>
      <c r="AI108" s="25" t="e">
        <f>IF('Crisis Indicator Data'!#REF!="No Data",1,IF(#REF!&lt;&gt;"",1,0))</f>
        <v>#REF!</v>
      </c>
      <c r="AJ108" s="25" t="e">
        <f>IF('Crisis Indicator Data'!#REF!="No Data",1,IF(#REF!&lt;&gt;"",1,0))</f>
        <v>#REF!</v>
      </c>
      <c r="AK108" s="25" t="e">
        <f>IF('Crisis Indicator Data'!#REF!="No Data",1,IF(#REF!&lt;&gt;"",1,0))</f>
        <v>#REF!</v>
      </c>
      <c r="AL108" s="25" t="e">
        <f>IF('Crisis Indicator Data'!#REF!="No Data",1,IF(#REF!&lt;&gt;"",1,0))</f>
        <v>#REF!</v>
      </c>
      <c r="AM108" s="25" t="e">
        <f>IF('Crisis Indicator Data'!#REF!="No Data",1,IF(#REF!&lt;&gt;"",1,0))</f>
        <v>#REF!</v>
      </c>
      <c r="AN108" s="25" t="e">
        <f>IF('Crisis Indicator Data'!#REF!="No Data",1,IF(#REF!&lt;&gt;"",1,0))</f>
        <v>#REF!</v>
      </c>
      <c r="AO108" s="25" t="e">
        <f>IF('Crisis Indicator Data'!#REF!="No Data",1,IF(#REF!&lt;&gt;"",1,0))</f>
        <v>#REF!</v>
      </c>
      <c r="AP108" s="25" t="e">
        <f>IF('Crisis Indicator Data'!#REF!="No Data",1,IF(#REF!&lt;&gt;"",1,0))</f>
        <v>#REF!</v>
      </c>
      <c r="AQ108" s="25" t="e">
        <f>IF('Crisis Indicator Data'!#REF!="No Data",1,IF(#REF!&lt;&gt;"",1,0))</f>
        <v>#REF!</v>
      </c>
      <c r="AR108" s="25" t="e">
        <f>IF('Crisis Indicator Data'!#REF!="No Data",1,IF(#REF!&lt;&gt;"",1,0))</f>
        <v>#REF!</v>
      </c>
      <c r="AS108" s="25" t="e">
        <f>IF('Crisis Indicator Data'!#REF!="No Data",1,IF(#REF!&lt;&gt;"",1,0))</f>
        <v>#REF!</v>
      </c>
      <c r="AT108" s="25" t="e">
        <f>IF('Crisis Indicator Data'!#REF!="No Data",1,IF(#REF!&lt;&gt;"",1,0))</f>
        <v>#REF!</v>
      </c>
      <c r="AU108" s="25" t="e">
        <f>IF('Crisis Indicator Data'!#REF!="No Data",1,IF(#REF!&lt;&gt;"",1,0))</f>
        <v>#REF!</v>
      </c>
      <c r="AV108" s="25" t="e">
        <f>IF('Crisis Indicator Data'!#REF!="No Data",1,IF(#REF!&lt;&gt;"",1,0))</f>
        <v>#REF!</v>
      </c>
      <c r="AW108" s="25" t="e">
        <f>IF('Crisis Indicator Data'!#REF!="No Data",1,IF(#REF!&lt;&gt;"",1,0))</f>
        <v>#REF!</v>
      </c>
      <c r="AX108" s="25" t="e">
        <f>IF('Crisis Indicator Data'!#REF!="No Data",1,IF(#REF!&lt;&gt;"",1,0))</f>
        <v>#REF!</v>
      </c>
      <c r="AY108" s="25" t="e">
        <f>IF('Crisis Indicator Data'!#REF!="No Data",1,IF(#REF!&lt;&gt;"",1,0))</f>
        <v>#REF!</v>
      </c>
      <c r="AZ108" s="25" t="e">
        <f>IF('Crisis Indicator Data'!#REF!="No Data",1,IF(#REF!&lt;&gt;"",1,0))</f>
        <v>#REF!</v>
      </c>
      <c r="BA108" t="e">
        <f t="shared" si="6"/>
        <v>#REF!</v>
      </c>
      <c r="BB108" s="27" t="e">
        <f t="shared" si="7"/>
        <v>#REF!</v>
      </c>
    </row>
    <row r="109" spans="1:54" x14ac:dyDescent="0.35">
      <c r="A109" t="s">
        <v>10326</v>
      </c>
      <c r="B109" s="25" t="e">
        <f>IF('Crisis Indicator Data'!#REF!="No Data",1,IF(#REF!&lt;&gt;"",1,0))</f>
        <v>#REF!</v>
      </c>
      <c r="C109" s="25" t="e">
        <f>IF('Crisis Indicator Data'!#REF!="No Data",1,IF(#REF!&lt;&gt;"",1,0))</f>
        <v>#REF!</v>
      </c>
      <c r="D109" s="25" t="e">
        <f>IF('Crisis Indicator Data'!#REF!="No Data",1,IF(#REF!&lt;&gt;"",1,0))</f>
        <v>#REF!</v>
      </c>
      <c r="E109" s="25" t="e">
        <f>IF('Crisis Indicator Data'!#REF!="No Data",1,IF(#REF!&lt;&gt;"",1,0))</f>
        <v>#REF!</v>
      </c>
      <c r="F109" s="25" t="e">
        <f>IF('Crisis Indicator Data'!#REF!="No Data",1,IF(#REF!&lt;&gt;"",1,0))</f>
        <v>#REF!</v>
      </c>
      <c r="G109" s="25" t="e">
        <f>IF('Crisis Indicator Data'!#REF!="No Data",1,IF(#REF!&lt;&gt;"",1,0))</f>
        <v>#REF!</v>
      </c>
      <c r="H109" s="25" t="e">
        <f>IF('Crisis Indicator Data'!#REF!="No Data",1,IF(#REF!&lt;&gt;"",1,0))</f>
        <v>#REF!</v>
      </c>
      <c r="I109" s="25" t="e">
        <f>IF('Crisis Indicator Data'!#REF!="No Data",1,IF(#REF!&lt;&gt;"",1,0))</f>
        <v>#REF!</v>
      </c>
      <c r="J109" s="25" t="e">
        <f>IF('Crisis Indicator Data'!#REF!="No Data",1,IF(#REF!&lt;&gt;"",1,0))</f>
        <v>#REF!</v>
      </c>
      <c r="K109" s="25" t="e">
        <f>IF('Crisis Indicator Data'!#REF!="No Data",1,IF(#REF!&lt;&gt;"",1,0))</f>
        <v>#REF!</v>
      </c>
      <c r="L109" s="25" t="e">
        <f>IF('Crisis Indicator Data'!#REF!="No Data",1,IF(#REF!&lt;&gt;"",1,0))</f>
        <v>#REF!</v>
      </c>
      <c r="M109" s="25" t="e">
        <f>IF('Crisis Indicator Data'!#REF!="No Data",1,IF(#REF!&lt;&gt;"",1,0))</f>
        <v>#REF!</v>
      </c>
      <c r="N109" s="25" t="e">
        <f>IF('Crisis Indicator Data'!#REF!="No Data",1,IF(#REF!&lt;&gt;"",1,0))</f>
        <v>#REF!</v>
      </c>
      <c r="O109" s="25" t="e">
        <f>IF('Crisis Indicator Data'!#REF!="No Data",1,IF(#REF!&lt;&gt;"",1,0))</f>
        <v>#REF!</v>
      </c>
      <c r="P109" s="25" t="e">
        <f>IF('Crisis Indicator Data'!#REF!="No Data",1,IF(#REF!&lt;&gt;"",1,0))</f>
        <v>#REF!</v>
      </c>
      <c r="Q109" s="25" t="e">
        <f>IF('Crisis Indicator Data'!#REF!="No Data",1,IF(#REF!&lt;&gt;"",1,0))</f>
        <v>#REF!</v>
      </c>
      <c r="R109" s="25" t="e">
        <f>IF('Crisis Indicator Data'!#REF!="No Data",1,IF(#REF!&lt;&gt;"",1,0))</f>
        <v>#REF!</v>
      </c>
      <c r="S109" s="25" t="e">
        <f>IF('Crisis Indicator Data'!#REF!="No Data",1,IF(#REF!&lt;&gt;"",1,0))</f>
        <v>#REF!</v>
      </c>
      <c r="T109" s="25" t="e">
        <f>IF('Crisis Indicator Data'!#REF!="No Data",1,IF(#REF!&lt;&gt;"",1,0))</f>
        <v>#REF!</v>
      </c>
      <c r="U109" s="25" t="e">
        <f>IF('Crisis Indicator Data'!#REF!="No Data",1,IF(#REF!&lt;&gt;"",1,0))</f>
        <v>#REF!</v>
      </c>
      <c r="V109" s="25" t="e">
        <f>IF('Crisis Indicator Data'!#REF!="No Data",1,IF(#REF!&lt;&gt;"",1,0))</f>
        <v>#REF!</v>
      </c>
      <c r="W109" s="25" t="e">
        <f>IF('Crisis Indicator Data'!#REF!="No Data",1,IF(#REF!&lt;&gt;"",1,0))</f>
        <v>#REF!</v>
      </c>
      <c r="X109" s="25" t="e">
        <f>IF('Crisis Indicator Data'!#REF!="No Data",1,IF(#REF!&lt;&gt;"",1,0))</f>
        <v>#REF!</v>
      </c>
      <c r="Y109" s="25" t="e">
        <f>IF('Crisis Indicator Data'!#REF!="No Data",1,IF(#REF!&lt;&gt;"",1,0))</f>
        <v>#REF!</v>
      </c>
      <c r="Z109" s="25" t="e">
        <f>IF('Crisis Indicator Data'!#REF!="No Data",1,IF(#REF!&lt;&gt;"",1,0))</f>
        <v>#REF!</v>
      </c>
      <c r="AA109" s="25" t="e">
        <f>IF('Crisis Indicator Data'!#REF!="No Data",1,IF(#REF!&lt;&gt;"",1,0))</f>
        <v>#REF!</v>
      </c>
      <c r="AB109" s="25" t="e">
        <f>IF('Crisis Indicator Data'!#REF!="No Data",1,IF(#REF!&lt;&gt;"",1,0))</f>
        <v>#REF!</v>
      </c>
      <c r="AC109" s="25" t="e">
        <f>IF('Crisis Indicator Data'!#REF!="No Data",1,IF(#REF!&lt;&gt;"",1,0))</f>
        <v>#REF!</v>
      </c>
      <c r="AD109" s="25" t="e">
        <f>IF('Crisis Indicator Data'!#REF!="No Data",1,IF(#REF!&lt;&gt;"",1,0))</f>
        <v>#REF!</v>
      </c>
      <c r="AE109" s="25" t="e">
        <f>IF('Crisis Indicator Data'!#REF!="No Data",1,IF(#REF!&lt;&gt;"",1,0))</f>
        <v>#REF!</v>
      </c>
      <c r="AF109" s="25" t="e">
        <f>IF('Crisis Indicator Data'!#REF!="No Data",1,IF(#REF!&lt;&gt;"",1,0))</f>
        <v>#REF!</v>
      </c>
      <c r="AG109" s="25" t="e">
        <f>IF('Crisis Indicator Data'!#REF!="No Data",1,IF(#REF!&lt;&gt;"",1,0))</f>
        <v>#REF!</v>
      </c>
      <c r="AH109" s="25" t="e">
        <f>IF('Crisis Indicator Data'!#REF!="No Data",1,IF(#REF!&lt;&gt;"",1,0))</f>
        <v>#REF!</v>
      </c>
      <c r="AI109" s="25" t="e">
        <f>IF('Crisis Indicator Data'!#REF!="No Data",1,IF(#REF!&lt;&gt;"",1,0))</f>
        <v>#REF!</v>
      </c>
      <c r="AJ109" s="25" t="e">
        <f>IF('Crisis Indicator Data'!#REF!="No Data",1,IF(#REF!&lt;&gt;"",1,0))</f>
        <v>#REF!</v>
      </c>
      <c r="AK109" s="25" t="e">
        <f>IF('Crisis Indicator Data'!#REF!="No Data",1,IF(#REF!&lt;&gt;"",1,0))</f>
        <v>#REF!</v>
      </c>
      <c r="AL109" s="25" t="e">
        <f>IF('Crisis Indicator Data'!#REF!="No Data",1,IF(#REF!&lt;&gt;"",1,0))</f>
        <v>#REF!</v>
      </c>
      <c r="AM109" s="25" t="e">
        <f>IF('Crisis Indicator Data'!#REF!="No Data",1,IF(#REF!&lt;&gt;"",1,0))</f>
        <v>#REF!</v>
      </c>
      <c r="AN109" s="25" t="e">
        <f>IF('Crisis Indicator Data'!#REF!="No Data",1,IF(#REF!&lt;&gt;"",1,0))</f>
        <v>#REF!</v>
      </c>
      <c r="AO109" s="25" t="e">
        <f>IF('Crisis Indicator Data'!#REF!="No Data",1,IF(#REF!&lt;&gt;"",1,0))</f>
        <v>#REF!</v>
      </c>
      <c r="AP109" s="25" t="e">
        <f>IF('Crisis Indicator Data'!#REF!="No Data",1,IF(#REF!&lt;&gt;"",1,0))</f>
        <v>#REF!</v>
      </c>
      <c r="AQ109" s="25" t="e">
        <f>IF('Crisis Indicator Data'!#REF!="No Data",1,IF(#REF!&lt;&gt;"",1,0))</f>
        <v>#REF!</v>
      </c>
      <c r="AR109" s="25" t="e">
        <f>IF('Crisis Indicator Data'!#REF!="No Data",1,IF(#REF!&lt;&gt;"",1,0))</f>
        <v>#REF!</v>
      </c>
      <c r="AS109" s="25" t="e">
        <f>IF('Crisis Indicator Data'!#REF!="No Data",1,IF(#REF!&lt;&gt;"",1,0))</f>
        <v>#REF!</v>
      </c>
      <c r="AT109" s="25" t="e">
        <f>IF('Crisis Indicator Data'!#REF!="No Data",1,IF(#REF!&lt;&gt;"",1,0))</f>
        <v>#REF!</v>
      </c>
      <c r="AU109" s="25" t="e">
        <f>IF('Crisis Indicator Data'!#REF!="No Data",1,IF(#REF!&lt;&gt;"",1,0))</f>
        <v>#REF!</v>
      </c>
      <c r="AV109" s="25" t="e">
        <f>IF('Crisis Indicator Data'!#REF!="No Data",1,IF(#REF!&lt;&gt;"",1,0))</f>
        <v>#REF!</v>
      </c>
      <c r="AW109" s="25" t="e">
        <f>IF('Crisis Indicator Data'!#REF!="No Data",1,IF(#REF!&lt;&gt;"",1,0))</f>
        <v>#REF!</v>
      </c>
      <c r="AX109" s="25" t="e">
        <f>IF('Crisis Indicator Data'!#REF!="No Data",1,IF(#REF!&lt;&gt;"",1,0))</f>
        <v>#REF!</v>
      </c>
      <c r="AY109" s="25" t="e">
        <f>IF('Crisis Indicator Data'!#REF!="No Data",1,IF(#REF!&lt;&gt;"",1,0))</f>
        <v>#REF!</v>
      </c>
      <c r="AZ109" s="25" t="e">
        <f>IF('Crisis Indicator Data'!#REF!="No Data",1,IF(#REF!&lt;&gt;"",1,0))</f>
        <v>#REF!</v>
      </c>
      <c r="BA109" t="e">
        <f t="shared" si="6"/>
        <v>#REF!</v>
      </c>
      <c r="BB109" s="27" t="e">
        <f t="shared" si="7"/>
        <v>#REF!</v>
      </c>
    </row>
    <row r="110" spans="1:54" x14ac:dyDescent="0.35">
      <c r="A110" t="s">
        <v>10328</v>
      </c>
      <c r="B110" s="25" t="e">
        <f>IF('Crisis Indicator Data'!#REF!="No Data",1,IF(#REF!&lt;&gt;"",1,0))</f>
        <v>#REF!</v>
      </c>
      <c r="C110" s="25" t="e">
        <f>IF('Crisis Indicator Data'!#REF!="No Data",1,IF(#REF!&lt;&gt;"",1,0))</f>
        <v>#REF!</v>
      </c>
      <c r="D110" s="25" t="e">
        <f>IF('Crisis Indicator Data'!#REF!="No Data",1,IF(#REF!&lt;&gt;"",1,0))</f>
        <v>#REF!</v>
      </c>
      <c r="E110" s="25" t="e">
        <f>IF('Crisis Indicator Data'!#REF!="No Data",1,IF(#REF!&lt;&gt;"",1,0))</f>
        <v>#REF!</v>
      </c>
      <c r="F110" s="25" t="e">
        <f>IF('Crisis Indicator Data'!#REF!="No Data",1,IF(#REF!&lt;&gt;"",1,0))</f>
        <v>#REF!</v>
      </c>
      <c r="G110" s="25" t="e">
        <f>IF('Crisis Indicator Data'!#REF!="No Data",1,IF(#REF!&lt;&gt;"",1,0))</f>
        <v>#REF!</v>
      </c>
      <c r="H110" s="25" t="e">
        <f>IF('Crisis Indicator Data'!#REF!="No Data",1,IF(#REF!&lt;&gt;"",1,0))</f>
        <v>#REF!</v>
      </c>
      <c r="I110" s="25" t="e">
        <f>IF('Crisis Indicator Data'!#REF!="No Data",1,IF(#REF!&lt;&gt;"",1,0))</f>
        <v>#REF!</v>
      </c>
      <c r="J110" s="25" t="e">
        <f>IF('Crisis Indicator Data'!#REF!="No Data",1,IF(#REF!&lt;&gt;"",1,0))</f>
        <v>#REF!</v>
      </c>
      <c r="K110" s="25" t="e">
        <f>IF('Crisis Indicator Data'!#REF!="No Data",1,IF(#REF!&lt;&gt;"",1,0))</f>
        <v>#REF!</v>
      </c>
      <c r="L110" s="25" t="e">
        <f>IF('Crisis Indicator Data'!#REF!="No Data",1,IF(#REF!&lt;&gt;"",1,0))</f>
        <v>#REF!</v>
      </c>
      <c r="M110" s="25" t="e">
        <f>IF('Crisis Indicator Data'!#REF!="No Data",1,IF(#REF!&lt;&gt;"",1,0))</f>
        <v>#REF!</v>
      </c>
      <c r="N110" s="25" t="e">
        <f>IF('Crisis Indicator Data'!#REF!="No Data",1,IF(#REF!&lt;&gt;"",1,0))</f>
        <v>#REF!</v>
      </c>
      <c r="O110" s="25" t="e">
        <f>IF('Crisis Indicator Data'!#REF!="No Data",1,IF(#REF!&lt;&gt;"",1,0))</f>
        <v>#REF!</v>
      </c>
      <c r="P110" s="25" t="e">
        <f>IF('Crisis Indicator Data'!#REF!="No Data",1,IF(#REF!&lt;&gt;"",1,0))</f>
        <v>#REF!</v>
      </c>
      <c r="Q110" s="25" t="e">
        <f>IF('Crisis Indicator Data'!#REF!="No Data",1,IF(#REF!&lt;&gt;"",1,0))</f>
        <v>#REF!</v>
      </c>
      <c r="R110" s="25" t="e">
        <f>IF('Crisis Indicator Data'!#REF!="No Data",1,IF(#REF!&lt;&gt;"",1,0))</f>
        <v>#REF!</v>
      </c>
      <c r="S110" s="25" t="e">
        <f>IF('Crisis Indicator Data'!#REF!="No Data",1,IF(#REF!&lt;&gt;"",1,0))</f>
        <v>#REF!</v>
      </c>
      <c r="T110" s="25" t="e">
        <f>IF('Crisis Indicator Data'!#REF!="No Data",1,IF(#REF!&lt;&gt;"",1,0))</f>
        <v>#REF!</v>
      </c>
      <c r="U110" s="25" t="e">
        <f>IF('Crisis Indicator Data'!#REF!="No Data",1,IF(#REF!&lt;&gt;"",1,0))</f>
        <v>#REF!</v>
      </c>
      <c r="V110" s="25" t="e">
        <f>IF('Crisis Indicator Data'!#REF!="No Data",1,IF(#REF!&lt;&gt;"",1,0))</f>
        <v>#REF!</v>
      </c>
      <c r="W110" s="25" t="e">
        <f>IF('Crisis Indicator Data'!#REF!="No Data",1,IF(#REF!&lt;&gt;"",1,0))</f>
        <v>#REF!</v>
      </c>
      <c r="X110" s="25" t="e">
        <f>IF('Crisis Indicator Data'!#REF!="No Data",1,IF(#REF!&lt;&gt;"",1,0))</f>
        <v>#REF!</v>
      </c>
      <c r="Y110" s="25" t="e">
        <f>IF('Crisis Indicator Data'!#REF!="No Data",1,IF(#REF!&lt;&gt;"",1,0))</f>
        <v>#REF!</v>
      </c>
      <c r="Z110" s="25" t="e">
        <f>IF('Crisis Indicator Data'!#REF!="No Data",1,IF(#REF!&lt;&gt;"",1,0))</f>
        <v>#REF!</v>
      </c>
      <c r="AA110" s="25" t="e">
        <f>IF('Crisis Indicator Data'!#REF!="No Data",1,IF(#REF!&lt;&gt;"",1,0))</f>
        <v>#REF!</v>
      </c>
      <c r="AB110" s="25" t="e">
        <f>IF('Crisis Indicator Data'!#REF!="No Data",1,IF(#REF!&lt;&gt;"",1,0))</f>
        <v>#REF!</v>
      </c>
      <c r="AC110" s="25" t="e">
        <f>IF('Crisis Indicator Data'!#REF!="No Data",1,IF(#REF!&lt;&gt;"",1,0))</f>
        <v>#REF!</v>
      </c>
      <c r="AD110" s="25" t="e">
        <f>IF('Crisis Indicator Data'!#REF!="No Data",1,IF(#REF!&lt;&gt;"",1,0))</f>
        <v>#REF!</v>
      </c>
      <c r="AE110" s="25" t="e">
        <f>IF('Crisis Indicator Data'!#REF!="No Data",1,IF(#REF!&lt;&gt;"",1,0))</f>
        <v>#REF!</v>
      </c>
      <c r="AF110" s="25" t="e">
        <f>IF('Crisis Indicator Data'!#REF!="No Data",1,IF(#REF!&lt;&gt;"",1,0))</f>
        <v>#REF!</v>
      </c>
      <c r="AG110" s="25" t="e">
        <f>IF('Crisis Indicator Data'!#REF!="No Data",1,IF(#REF!&lt;&gt;"",1,0))</f>
        <v>#REF!</v>
      </c>
      <c r="AH110" s="25" t="e">
        <f>IF('Crisis Indicator Data'!#REF!="No Data",1,IF(#REF!&lt;&gt;"",1,0))</f>
        <v>#REF!</v>
      </c>
      <c r="AI110" s="25" t="e">
        <f>IF('Crisis Indicator Data'!#REF!="No Data",1,IF(#REF!&lt;&gt;"",1,0))</f>
        <v>#REF!</v>
      </c>
      <c r="AJ110" s="25" t="e">
        <f>IF('Crisis Indicator Data'!#REF!="No Data",1,IF(#REF!&lt;&gt;"",1,0))</f>
        <v>#REF!</v>
      </c>
      <c r="AK110" s="25" t="e">
        <f>IF('Crisis Indicator Data'!#REF!="No Data",1,IF(#REF!&lt;&gt;"",1,0))</f>
        <v>#REF!</v>
      </c>
      <c r="AL110" s="25" t="e">
        <f>IF('Crisis Indicator Data'!#REF!="No Data",1,IF(#REF!&lt;&gt;"",1,0))</f>
        <v>#REF!</v>
      </c>
      <c r="AM110" s="25" t="e">
        <f>IF('Crisis Indicator Data'!#REF!="No Data",1,IF(#REF!&lt;&gt;"",1,0))</f>
        <v>#REF!</v>
      </c>
      <c r="AN110" s="25" t="e">
        <f>IF('Crisis Indicator Data'!#REF!="No Data",1,IF(#REF!&lt;&gt;"",1,0))</f>
        <v>#REF!</v>
      </c>
      <c r="AO110" s="25" t="e">
        <f>IF('Crisis Indicator Data'!#REF!="No Data",1,IF(#REF!&lt;&gt;"",1,0))</f>
        <v>#REF!</v>
      </c>
      <c r="AP110" s="25" t="e">
        <f>IF('Crisis Indicator Data'!#REF!="No Data",1,IF(#REF!&lt;&gt;"",1,0))</f>
        <v>#REF!</v>
      </c>
      <c r="AQ110" s="25" t="e">
        <f>IF('Crisis Indicator Data'!#REF!="No Data",1,IF(#REF!&lt;&gt;"",1,0))</f>
        <v>#REF!</v>
      </c>
      <c r="AR110" s="25" t="e">
        <f>IF('Crisis Indicator Data'!#REF!="No Data",1,IF(#REF!&lt;&gt;"",1,0))</f>
        <v>#REF!</v>
      </c>
      <c r="AS110" s="25" t="e">
        <f>IF('Crisis Indicator Data'!#REF!="No Data",1,IF(#REF!&lt;&gt;"",1,0))</f>
        <v>#REF!</v>
      </c>
      <c r="AT110" s="25" t="e">
        <f>IF('Crisis Indicator Data'!#REF!="No Data",1,IF(#REF!&lt;&gt;"",1,0))</f>
        <v>#REF!</v>
      </c>
      <c r="AU110" s="25" t="e">
        <f>IF('Crisis Indicator Data'!#REF!="No Data",1,IF(#REF!&lt;&gt;"",1,0))</f>
        <v>#REF!</v>
      </c>
      <c r="AV110" s="25" t="e">
        <f>IF('Crisis Indicator Data'!#REF!="No Data",1,IF(#REF!&lt;&gt;"",1,0))</f>
        <v>#REF!</v>
      </c>
      <c r="AW110" s="25" t="e">
        <f>IF('Crisis Indicator Data'!#REF!="No Data",1,IF(#REF!&lt;&gt;"",1,0))</f>
        <v>#REF!</v>
      </c>
      <c r="AX110" s="25" t="e">
        <f>IF('Crisis Indicator Data'!#REF!="No Data",1,IF(#REF!&lt;&gt;"",1,0))</f>
        <v>#REF!</v>
      </c>
      <c r="AY110" s="25" t="e">
        <f>IF('Crisis Indicator Data'!#REF!="No Data",1,IF(#REF!&lt;&gt;"",1,0))</f>
        <v>#REF!</v>
      </c>
      <c r="AZ110" s="25" t="e">
        <f>IF('Crisis Indicator Data'!#REF!="No Data",1,IF(#REF!&lt;&gt;"",1,0))</f>
        <v>#REF!</v>
      </c>
      <c r="BA110" t="e">
        <f t="shared" si="6"/>
        <v>#REF!</v>
      </c>
      <c r="BB110" s="27" t="e">
        <f t="shared" si="7"/>
        <v>#REF!</v>
      </c>
    </row>
    <row r="111" spans="1:54" x14ac:dyDescent="0.35">
      <c r="A111" t="s">
        <v>10312</v>
      </c>
      <c r="B111" s="25" t="e">
        <f>IF('Crisis Indicator Data'!#REF!="No Data",1,IF(#REF!&lt;&gt;"",1,0))</f>
        <v>#REF!</v>
      </c>
      <c r="C111" s="25" t="e">
        <f>IF('Crisis Indicator Data'!#REF!="No Data",1,IF(#REF!&lt;&gt;"",1,0))</f>
        <v>#REF!</v>
      </c>
      <c r="D111" s="25" t="e">
        <f>IF('Crisis Indicator Data'!#REF!="No Data",1,IF(#REF!&lt;&gt;"",1,0))</f>
        <v>#REF!</v>
      </c>
      <c r="E111" s="25" t="e">
        <f>IF('Crisis Indicator Data'!#REF!="No Data",1,IF(#REF!&lt;&gt;"",1,0))</f>
        <v>#REF!</v>
      </c>
      <c r="F111" s="25" t="e">
        <f>IF('Crisis Indicator Data'!#REF!="No Data",1,IF(#REF!&lt;&gt;"",1,0))</f>
        <v>#REF!</v>
      </c>
      <c r="G111" s="25" t="e">
        <f>IF('Crisis Indicator Data'!#REF!="No Data",1,IF(#REF!&lt;&gt;"",1,0))</f>
        <v>#REF!</v>
      </c>
      <c r="H111" s="25" t="e">
        <f>IF('Crisis Indicator Data'!#REF!="No Data",1,IF(#REF!&lt;&gt;"",1,0))</f>
        <v>#REF!</v>
      </c>
      <c r="I111" s="25" t="e">
        <f>IF('Crisis Indicator Data'!#REF!="No Data",1,IF(#REF!&lt;&gt;"",1,0))</f>
        <v>#REF!</v>
      </c>
      <c r="J111" s="25" t="e">
        <f>IF('Crisis Indicator Data'!#REF!="No Data",1,IF(#REF!&lt;&gt;"",1,0))</f>
        <v>#REF!</v>
      </c>
      <c r="K111" s="25" t="e">
        <f>IF('Crisis Indicator Data'!#REF!="No Data",1,IF(#REF!&lt;&gt;"",1,0))</f>
        <v>#REF!</v>
      </c>
      <c r="L111" s="25" t="e">
        <f>IF('Crisis Indicator Data'!#REF!="No Data",1,IF(#REF!&lt;&gt;"",1,0))</f>
        <v>#REF!</v>
      </c>
      <c r="M111" s="25" t="e">
        <f>IF('Crisis Indicator Data'!#REF!="No Data",1,IF(#REF!&lt;&gt;"",1,0))</f>
        <v>#REF!</v>
      </c>
      <c r="N111" s="25" t="e">
        <f>IF('Crisis Indicator Data'!#REF!="No Data",1,IF(#REF!&lt;&gt;"",1,0))</f>
        <v>#REF!</v>
      </c>
      <c r="O111" s="25" t="e">
        <f>IF('Crisis Indicator Data'!#REF!="No Data",1,IF(#REF!&lt;&gt;"",1,0))</f>
        <v>#REF!</v>
      </c>
      <c r="P111" s="25" t="e">
        <f>IF('Crisis Indicator Data'!#REF!="No Data",1,IF(#REF!&lt;&gt;"",1,0))</f>
        <v>#REF!</v>
      </c>
      <c r="Q111" s="25" t="e">
        <f>IF('Crisis Indicator Data'!#REF!="No Data",1,IF(#REF!&lt;&gt;"",1,0))</f>
        <v>#REF!</v>
      </c>
      <c r="R111" s="25" t="e">
        <f>IF('Crisis Indicator Data'!#REF!="No Data",1,IF(#REF!&lt;&gt;"",1,0))</f>
        <v>#REF!</v>
      </c>
      <c r="S111" s="25" t="e">
        <f>IF('Crisis Indicator Data'!#REF!="No Data",1,IF(#REF!&lt;&gt;"",1,0))</f>
        <v>#REF!</v>
      </c>
      <c r="T111" s="25" t="e">
        <f>IF('Crisis Indicator Data'!#REF!="No Data",1,IF(#REF!&lt;&gt;"",1,0))</f>
        <v>#REF!</v>
      </c>
      <c r="U111" s="25" t="e">
        <f>IF('Crisis Indicator Data'!#REF!="No Data",1,IF(#REF!&lt;&gt;"",1,0))</f>
        <v>#REF!</v>
      </c>
      <c r="V111" s="25" t="e">
        <f>IF('Crisis Indicator Data'!#REF!="No Data",1,IF(#REF!&lt;&gt;"",1,0))</f>
        <v>#REF!</v>
      </c>
      <c r="W111" s="25" t="e">
        <f>IF('Crisis Indicator Data'!#REF!="No Data",1,IF(#REF!&lt;&gt;"",1,0))</f>
        <v>#REF!</v>
      </c>
      <c r="X111" s="25" t="e">
        <f>IF('Crisis Indicator Data'!#REF!="No Data",1,IF(#REF!&lt;&gt;"",1,0))</f>
        <v>#REF!</v>
      </c>
      <c r="Y111" s="25" t="e">
        <f>IF('Crisis Indicator Data'!#REF!="No Data",1,IF(#REF!&lt;&gt;"",1,0))</f>
        <v>#REF!</v>
      </c>
      <c r="Z111" s="25" t="e">
        <f>IF('Crisis Indicator Data'!#REF!="No Data",1,IF(#REF!&lt;&gt;"",1,0))</f>
        <v>#REF!</v>
      </c>
      <c r="AA111" s="25" t="e">
        <f>IF('Crisis Indicator Data'!#REF!="No Data",1,IF(#REF!&lt;&gt;"",1,0))</f>
        <v>#REF!</v>
      </c>
      <c r="AB111" s="25" t="e">
        <f>IF('Crisis Indicator Data'!#REF!="No Data",1,IF(#REF!&lt;&gt;"",1,0))</f>
        <v>#REF!</v>
      </c>
      <c r="AC111" s="25" t="e">
        <f>IF('Crisis Indicator Data'!#REF!="No Data",1,IF(#REF!&lt;&gt;"",1,0))</f>
        <v>#REF!</v>
      </c>
      <c r="AD111" s="25" t="e">
        <f>IF('Crisis Indicator Data'!#REF!="No Data",1,IF(#REF!&lt;&gt;"",1,0))</f>
        <v>#REF!</v>
      </c>
      <c r="AE111" s="25" t="e">
        <f>IF('Crisis Indicator Data'!#REF!="No Data",1,IF(#REF!&lt;&gt;"",1,0))</f>
        <v>#REF!</v>
      </c>
      <c r="AF111" s="25" t="e">
        <f>IF('Crisis Indicator Data'!#REF!="No Data",1,IF(#REF!&lt;&gt;"",1,0))</f>
        <v>#REF!</v>
      </c>
      <c r="AG111" s="25" t="e">
        <f>IF('Crisis Indicator Data'!#REF!="No Data",1,IF(#REF!&lt;&gt;"",1,0))</f>
        <v>#REF!</v>
      </c>
      <c r="AH111" s="25" t="e">
        <f>IF('Crisis Indicator Data'!#REF!="No Data",1,IF(#REF!&lt;&gt;"",1,0))</f>
        <v>#REF!</v>
      </c>
      <c r="AI111" s="25" t="e">
        <f>IF('Crisis Indicator Data'!#REF!="No Data",1,IF(#REF!&lt;&gt;"",1,0))</f>
        <v>#REF!</v>
      </c>
      <c r="AJ111" s="25" t="e">
        <f>IF('Crisis Indicator Data'!#REF!="No Data",1,IF(#REF!&lt;&gt;"",1,0))</f>
        <v>#REF!</v>
      </c>
      <c r="AK111" s="25" t="e">
        <f>IF('Crisis Indicator Data'!#REF!="No Data",1,IF(#REF!&lt;&gt;"",1,0))</f>
        <v>#REF!</v>
      </c>
      <c r="AL111" s="25" t="e">
        <f>IF('Crisis Indicator Data'!#REF!="No Data",1,IF(#REF!&lt;&gt;"",1,0))</f>
        <v>#REF!</v>
      </c>
      <c r="AM111" s="25" t="e">
        <f>IF('Crisis Indicator Data'!#REF!="No Data",1,IF(#REF!&lt;&gt;"",1,0))</f>
        <v>#REF!</v>
      </c>
      <c r="AN111" s="25" t="e">
        <f>IF('Crisis Indicator Data'!#REF!="No Data",1,IF(#REF!&lt;&gt;"",1,0))</f>
        <v>#REF!</v>
      </c>
      <c r="AO111" s="25" t="e">
        <f>IF('Crisis Indicator Data'!#REF!="No Data",1,IF(#REF!&lt;&gt;"",1,0))</f>
        <v>#REF!</v>
      </c>
      <c r="AP111" s="25" t="e">
        <f>IF('Crisis Indicator Data'!#REF!="No Data",1,IF(#REF!&lt;&gt;"",1,0))</f>
        <v>#REF!</v>
      </c>
      <c r="AQ111" s="25" t="e">
        <f>IF('Crisis Indicator Data'!#REF!="No Data",1,IF(#REF!&lt;&gt;"",1,0))</f>
        <v>#REF!</v>
      </c>
      <c r="AR111" s="25" t="e">
        <f>IF('Crisis Indicator Data'!#REF!="No Data",1,IF(#REF!&lt;&gt;"",1,0))</f>
        <v>#REF!</v>
      </c>
      <c r="AS111" s="25" t="e">
        <f>IF('Crisis Indicator Data'!#REF!="No Data",1,IF(#REF!&lt;&gt;"",1,0))</f>
        <v>#REF!</v>
      </c>
      <c r="AT111" s="25" t="e">
        <f>IF('Crisis Indicator Data'!#REF!="No Data",1,IF(#REF!&lt;&gt;"",1,0))</f>
        <v>#REF!</v>
      </c>
      <c r="AU111" s="25" t="e">
        <f>IF('Crisis Indicator Data'!#REF!="No Data",1,IF(#REF!&lt;&gt;"",1,0))</f>
        <v>#REF!</v>
      </c>
      <c r="AV111" s="25" t="e">
        <f>IF('Crisis Indicator Data'!#REF!="No Data",1,IF(#REF!&lt;&gt;"",1,0))</f>
        <v>#REF!</v>
      </c>
      <c r="AW111" s="25" t="e">
        <f>IF('Crisis Indicator Data'!#REF!="No Data",1,IF(#REF!&lt;&gt;"",1,0))</f>
        <v>#REF!</v>
      </c>
      <c r="AX111" s="25" t="e">
        <f>IF('Crisis Indicator Data'!#REF!="No Data",1,IF(#REF!&lt;&gt;"",1,0))</f>
        <v>#REF!</v>
      </c>
      <c r="AY111" s="25" t="e">
        <f>IF('Crisis Indicator Data'!#REF!="No Data",1,IF(#REF!&lt;&gt;"",1,0))</f>
        <v>#REF!</v>
      </c>
      <c r="AZ111" s="25" t="e">
        <f>IF('Crisis Indicator Data'!#REF!="No Data",1,IF(#REF!&lt;&gt;"",1,0))</f>
        <v>#REF!</v>
      </c>
      <c r="BA111" t="e">
        <f t="shared" si="6"/>
        <v>#REF!</v>
      </c>
      <c r="BB111" s="27" t="e">
        <f t="shared" si="7"/>
        <v>#REF!</v>
      </c>
    </row>
    <row r="112" spans="1:54" x14ac:dyDescent="0.35">
      <c r="A112" t="s">
        <v>10227</v>
      </c>
      <c r="B112" s="25" t="e">
        <f>IF('Crisis Indicator Data'!#REF!="No Data",1,IF(#REF!&lt;&gt;"",1,0))</f>
        <v>#REF!</v>
      </c>
      <c r="C112" s="25" t="e">
        <f>IF('Crisis Indicator Data'!#REF!="No Data",1,IF(#REF!&lt;&gt;"",1,0))</f>
        <v>#REF!</v>
      </c>
      <c r="D112" s="25" t="e">
        <f>IF('Crisis Indicator Data'!#REF!="No Data",1,IF(#REF!&lt;&gt;"",1,0))</f>
        <v>#REF!</v>
      </c>
      <c r="E112" s="25" t="e">
        <f>IF('Crisis Indicator Data'!#REF!="No Data",1,IF(#REF!&lt;&gt;"",1,0))</f>
        <v>#REF!</v>
      </c>
      <c r="F112" s="25" t="e">
        <f>IF('Crisis Indicator Data'!#REF!="No Data",1,IF(#REF!&lt;&gt;"",1,0))</f>
        <v>#REF!</v>
      </c>
      <c r="G112" s="25" t="e">
        <f>IF('Crisis Indicator Data'!#REF!="No Data",1,IF(#REF!&lt;&gt;"",1,0))</f>
        <v>#REF!</v>
      </c>
      <c r="H112" s="25" t="e">
        <f>IF('Crisis Indicator Data'!#REF!="No Data",1,IF(#REF!&lt;&gt;"",1,0))</f>
        <v>#REF!</v>
      </c>
      <c r="I112" s="25" t="e">
        <f>IF('Crisis Indicator Data'!#REF!="No Data",1,IF(#REF!&lt;&gt;"",1,0))</f>
        <v>#REF!</v>
      </c>
      <c r="J112" s="25" t="e">
        <f>IF('Crisis Indicator Data'!#REF!="No Data",1,IF(#REF!&lt;&gt;"",1,0))</f>
        <v>#REF!</v>
      </c>
      <c r="K112" s="25" t="e">
        <f>IF('Crisis Indicator Data'!#REF!="No Data",1,IF(#REF!&lt;&gt;"",1,0))</f>
        <v>#REF!</v>
      </c>
      <c r="L112" s="25" t="e">
        <f>IF('Crisis Indicator Data'!#REF!="No Data",1,IF(#REF!&lt;&gt;"",1,0))</f>
        <v>#REF!</v>
      </c>
      <c r="M112" s="25" t="e">
        <f>IF('Crisis Indicator Data'!#REF!="No Data",1,IF(#REF!&lt;&gt;"",1,0))</f>
        <v>#REF!</v>
      </c>
      <c r="N112" s="25" t="e">
        <f>IF('Crisis Indicator Data'!#REF!="No Data",1,IF(#REF!&lt;&gt;"",1,0))</f>
        <v>#REF!</v>
      </c>
      <c r="O112" s="25" t="e">
        <f>IF('Crisis Indicator Data'!#REF!="No Data",1,IF(#REF!&lt;&gt;"",1,0))</f>
        <v>#REF!</v>
      </c>
      <c r="P112" s="25" t="e">
        <f>IF('Crisis Indicator Data'!#REF!="No Data",1,IF(#REF!&lt;&gt;"",1,0))</f>
        <v>#REF!</v>
      </c>
      <c r="Q112" s="25" t="e">
        <f>IF('Crisis Indicator Data'!#REF!="No Data",1,IF(#REF!&lt;&gt;"",1,0))</f>
        <v>#REF!</v>
      </c>
      <c r="R112" s="25" t="e">
        <f>IF('Crisis Indicator Data'!#REF!="No Data",1,IF(#REF!&lt;&gt;"",1,0))</f>
        <v>#REF!</v>
      </c>
      <c r="S112" s="25" t="e">
        <f>IF('Crisis Indicator Data'!#REF!="No Data",1,IF(#REF!&lt;&gt;"",1,0))</f>
        <v>#REF!</v>
      </c>
      <c r="T112" s="25" t="e">
        <f>IF('Crisis Indicator Data'!#REF!="No Data",1,IF(#REF!&lt;&gt;"",1,0))</f>
        <v>#REF!</v>
      </c>
      <c r="U112" s="25" t="e">
        <f>IF('Crisis Indicator Data'!#REF!="No Data",1,IF(#REF!&lt;&gt;"",1,0))</f>
        <v>#REF!</v>
      </c>
      <c r="V112" s="25" t="e">
        <f>IF('Crisis Indicator Data'!#REF!="No Data",1,IF(#REF!&lt;&gt;"",1,0))</f>
        <v>#REF!</v>
      </c>
      <c r="W112" s="25" t="e">
        <f>IF('Crisis Indicator Data'!#REF!="No Data",1,IF(#REF!&lt;&gt;"",1,0))</f>
        <v>#REF!</v>
      </c>
      <c r="X112" s="25" t="e">
        <f>IF('Crisis Indicator Data'!#REF!="No Data",1,IF(#REF!&lt;&gt;"",1,0))</f>
        <v>#REF!</v>
      </c>
      <c r="Y112" s="25" t="e">
        <f>IF('Crisis Indicator Data'!#REF!="No Data",1,IF(#REF!&lt;&gt;"",1,0))</f>
        <v>#REF!</v>
      </c>
      <c r="Z112" s="25" t="e">
        <f>IF('Crisis Indicator Data'!#REF!="No Data",1,IF(#REF!&lt;&gt;"",1,0))</f>
        <v>#REF!</v>
      </c>
      <c r="AA112" s="25" t="e">
        <f>IF('Crisis Indicator Data'!#REF!="No Data",1,IF(#REF!&lt;&gt;"",1,0))</f>
        <v>#REF!</v>
      </c>
      <c r="AB112" s="25" t="e">
        <f>IF('Crisis Indicator Data'!#REF!="No Data",1,IF(#REF!&lt;&gt;"",1,0))</f>
        <v>#REF!</v>
      </c>
      <c r="AC112" s="25" t="e">
        <f>IF('Crisis Indicator Data'!#REF!="No Data",1,IF(#REF!&lt;&gt;"",1,0))</f>
        <v>#REF!</v>
      </c>
      <c r="AD112" s="25" t="e">
        <f>IF('Crisis Indicator Data'!#REF!="No Data",1,IF(#REF!&lt;&gt;"",1,0))</f>
        <v>#REF!</v>
      </c>
      <c r="AE112" s="25" t="e">
        <f>IF('Crisis Indicator Data'!#REF!="No Data",1,IF(#REF!&lt;&gt;"",1,0))</f>
        <v>#REF!</v>
      </c>
      <c r="AF112" s="25" t="e">
        <f>IF('Crisis Indicator Data'!#REF!="No Data",1,IF(#REF!&lt;&gt;"",1,0))</f>
        <v>#REF!</v>
      </c>
      <c r="AG112" s="25" t="e">
        <f>IF('Crisis Indicator Data'!#REF!="No Data",1,IF(#REF!&lt;&gt;"",1,0))</f>
        <v>#REF!</v>
      </c>
      <c r="AH112" s="25" t="e">
        <f>IF('Crisis Indicator Data'!#REF!="No Data",1,IF(#REF!&lt;&gt;"",1,0))</f>
        <v>#REF!</v>
      </c>
      <c r="AI112" s="25" t="e">
        <f>IF('Crisis Indicator Data'!#REF!="No Data",1,IF(#REF!&lt;&gt;"",1,0))</f>
        <v>#REF!</v>
      </c>
      <c r="AJ112" s="25" t="e">
        <f>IF('Crisis Indicator Data'!#REF!="No Data",1,IF(#REF!&lt;&gt;"",1,0))</f>
        <v>#REF!</v>
      </c>
      <c r="AK112" s="25" t="e">
        <f>IF('Crisis Indicator Data'!#REF!="No Data",1,IF(#REF!&lt;&gt;"",1,0))</f>
        <v>#REF!</v>
      </c>
      <c r="AL112" s="25" t="e">
        <f>IF('Crisis Indicator Data'!#REF!="No Data",1,IF(#REF!&lt;&gt;"",1,0))</f>
        <v>#REF!</v>
      </c>
      <c r="AM112" s="25" t="e">
        <f>IF('Crisis Indicator Data'!#REF!="No Data",1,IF(#REF!&lt;&gt;"",1,0))</f>
        <v>#REF!</v>
      </c>
      <c r="AN112" s="25" t="e">
        <f>IF('Crisis Indicator Data'!#REF!="No Data",1,IF(#REF!&lt;&gt;"",1,0))</f>
        <v>#REF!</v>
      </c>
      <c r="AO112" s="25" t="e">
        <f>IF('Crisis Indicator Data'!#REF!="No Data",1,IF(#REF!&lt;&gt;"",1,0))</f>
        <v>#REF!</v>
      </c>
      <c r="AP112" s="25" t="e">
        <f>IF('Crisis Indicator Data'!#REF!="No Data",1,IF(#REF!&lt;&gt;"",1,0))</f>
        <v>#REF!</v>
      </c>
      <c r="AQ112" s="25" t="e">
        <f>IF('Crisis Indicator Data'!#REF!="No Data",1,IF(#REF!&lt;&gt;"",1,0))</f>
        <v>#REF!</v>
      </c>
      <c r="AR112" s="25" t="e">
        <f>IF('Crisis Indicator Data'!#REF!="No Data",1,IF(#REF!&lt;&gt;"",1,0))</f>
        <v>#REF!</v>
      </c>
      <c r="AS112" s="25" t="e">
        <f>IF('Crisis Indicator Data'!#REF!="No Data",1,IF(#REF!&lt;&gt;"",1,0))</f>
        <v>#REF!</v>
      </c>
      <c r="AT112" s="25" t="e">
        <f>IF('Crisis Indicator Data'!#REF!="No Data",1,IF(#REF!&lt;&gt;"",1,0))</f>
        <v>#REF!</v>
      </c>
      <c r="AU112" s="25" t="e">
        <f>IF('Crisis Indicator Data'!#REF!="No Data",1,IF(#REF!&lt;&gt;"",1,0))</f>
        <v>#REF!</v>
      </c>
      <c r="AV112" s="25" t="e">
        <f>IF('Crisis Indicator Data'!#REF!="No Data",1,IF(#REF!&lt;&gt;"",1,0))</f>
        <v>#REF!</v>
      </c>
      <c r="AW112" s="25" t="e">
        <f>IF('Crisis Indicator Data'!#REF!="No Data",1,IF(#REF!&lt;&gt;"",1,0))</f>
        <v>#REF!</v>
      </c>
      <c r="AX112" s="25" t="e">
        <f>IF('Crisis Indicator Data'!#REF!="No Data",1,IF(#REF!&lt;&gt;"",1,0))</f>
        <v>#REF!</v>
      </c>
      <c r="AY112" s="25" t="e">
        <f>IF('Crisis Indicator Data'!#REF!="No Data",1,IF(#REF!&lt;&gt;"",1,0))</f>
        <v>#REF!</v>
      </c>
      <c r="AZ112" s="25" t="e">
        <f>IF('Crisis Indicator Data'!#REF!="No Data",1,IF(#REF!&lt;&gt;"",1,0))</f>
        <v>#REF!</v>
      </c>
      <c r="BA112" t="e">
        <f t="shared" si="6"/>
        <v>#REF!</v>
      </c>
      <c r="BB112" s="27" t="e">
        <f t="shared" si="7"/>
        <v>#REF!</v>
      </c>
    </row>
    <row r="113" spans="1:54" x14ac:dyDescent="0.35">
      <c r="A113" t="s">
        <v>10308</v>
      </c>
      <c r="B113" s="25" t="e">
        <f>IF('Crisis Indicator Data'!#REF!="No Data",1,IF(#REF!&lt;&gt;"",1,0))</f>
        <v>#REF!</v>
      </c>
      <c r="C113" s="25" t="e">
        <f>IF('Crisis Indicator Data'!#REF!="No Data",1,IF(#REF!&lt;&gt;"",1,0))</f>
        <v>#REF!</v>
      </c>
      <c r="D113" s="25" t="e">
        <f>IF('Crisis Indicator Data'!#REF!="No Data",1,IF(#REF!&lt;&gt;"",1,0))</f>
        <v>#REF!</v>
      </c>
      <c r="E113" s="25" t="e">
        <f>IF('Crisis Indicator Data'!#REF!="No Data",1,IF(#REF!&lt;&gt;"",1,0))</f>
        <v>#REF!</v>
      </c>
      <c r="F113" s="25" t="e">
        <f>IF('Crisis Indicator Data'!#REF!="No Data",1,IF(#REF!&lt;&gt;"",1,0))</f>
        <v>#REF!</v>
      </c>
      <c r="G113" s="25" t="e">
        <f>IF('Crisis Indicator Data'!#REF!="No Data",1,IF(#REF!&lt;&gt;"",1,0))</f>
        <v>#REF!</v>
      </c>
      <c r="H113" s="25" t="e">
        <f>IF('Crisis Indicator Data'!#REF!="No Data",1,IF(#REF!&lt;&gt;"",1,0))</f>
        <v>#REF!</v>
      </c>
      <c r="I113" s="25" t="e">
        <f>IF('Crisis Indicator Data'!#REF!="No Data",1,IF(#REF!&lt;&gt;"",1,0))</f>
        <v>#REF!</v>
      </c>
      <c r="J113" s="25" t="e">
        <f>IF('Crisis Indicator Data'!#REF!="No Data",1,IF(#REF!&lt;&gt;"",1,0))</f>
        <v>#REF!</v>
      </c>
      <c r="K113" s="25" t="e">
        <f>IF('Crisis Indicator Data'!#REF!="No Data",1,IF(#REF!&lt;&gt;"",1,0))</f>
        <v>#REF!</v>
      </c>
      <c r="L113" s="25" t="e">
        <f>IF('Crisis Indicator Data'!#REF!="No Data",1,IF(#REF!&lt;&gt;"",1,0))</f>
        <v>#REF!</v>
      </c>
      <c r="M113" s="25" t="e">
        <f>IF('Crisis Indicator Data'!#REF!="No Data",1,IF(#REF!&lt;&gt;"",1,0))</f>
        <v>#REF!</v>
      </c>
      <c r="N113" s="25" t="e">
        <f>IF('Crisis Indicator Data'!#REF!="No Data",1,IF(#REF!&lt;&gt;"",1,0))</f>
        <v>#REF!</v>
      </c>
      <c r="O113" s="25" t="e">
        <f>IF('Crisis Indicator Data'!#REF!="No Data",1,IF(#REF!&lt;&gt;"",1,0))</f>
        <v>#REF!</v>
      </c>
      <c r="P113" s="25" t="e">
        <f>IF('Crisis Indicator Data'!#REF!="No Data",1,IF(#REF!&lt;&gt;"",1,0))</f>
        <v>#REF!</v>
      </c>
      <c r="Q113" s="25" t="e">
        <f>IF('Crisis Indicator Data'!#REF!="No Data",1,IF(#REF!&lt;&gt;"",1,0))</f>
        <v>#REF!</v>
      </c>
      <c r="R113" s="25" t="e">
        <f>IF('Crisis Indicator Data'!#REF!="No Data",1,IF(#REF!&lt;&gt;"",1,0))</f>
        <v>#REF!</v>
      </c>
      <c r="S113" s="25" t="e">
        <f>IF('Crisis Indicator Data'!#REF!="No Data",1,IF(#REF!&lt;&gt;"",1,0))</f>
        <v>#REF!</v>
      </c>
      <c r="T113" s="25" t="e">
        <f>IF('Crisis Indicator Data'!#REF!="No Data",1,IF(#REF!&lt;&gt;"",1,0))</f>
        <v>#REF!</v>
      </c>
      <c r="U113" s="25" t="e">
        <f>IF('Crisis Indicator Data'!#REF!="No Data",1,IF(#REF!&lt;&gt;"",1,0))</f>
        <v>#REF!</v>
      </c>
      <c r="V113" s="25" t="e">
        <f>IF('Crisis Indicator Data'!#REF!="No Data",1,IF(#REF!&lt;&gt;"",1,0))</f>
        <v>#REF!</v>
      </c>
      <c r="W113" s="25" t="e">
        <f>IF('Crisis Indicator Data'!#REF!="No Data",1,IF(#REF!&lt;&gt;"",1,0))</f>
        <v>#REF!</v>
      </c>
      <c r="X113" s="25" t="e">
        <f>IF('Crisis Indicator Data'!#REF!="No Data",1,IF(#REF!&lt;&gt;"",1,0))</f>
        <v>#REF!</v>
      </c>
      <c r="Y113" s="25" t="e">
        <f>IF('Crisis Indicator Data'!#REF!="No Data",1,IF(#REF!&lt;&gt;"",1,0))</f>
        <v>#REF!</v>
      </c>
      <c r="Z113" s="25" t="e">
        <f>IF('Crisis Indicator Data'!#REF!="No Data",1,IF(#REF!&lt;&gt;"",1,0))</f>
        <v>#REF!</v>
      </c>
      <c r="AA113" s="25" t="e">
        <f>IF('Crisis Indicator Data'!#REF!="No Data",1,IF(#REF!&lt;&gt;"",1,0))</f>
        <v>#REF!</v>
      </c>
      <c r="AB113" s="25" t="e">
        <f>IF('Crisis Indicator Data'!#REF!="No Data",1,IF(#REF!&lt;&gt;"",1,0))</f>
        <v>#REF!</v>
      </c>
      <c r="AC113" s="25" t="e">
        <f>IF('Crisis Indicator Data'!#REF!="No Data",1,IF(#REF!&lt;&gt;"",1,0))</f>
        <v>#REF!</v>
      </c>
      <c r="AD113" s="25" t="e">
        <f>IF('Crisis Indicator Data'!#REF!="No Data",1,IF(#REF!&lt;&gt;"",1,0))</f>
        <v>#REF!</v>
      </c>
      <c r="AE113" s="25" t="e">
        <f>IF('Crisis Indicator Data'!#REF!="No Data",1,IF(#REF!&lt;&gt;"",1,0))</f>
        <v>#REF!</v>
      </c>
      <c r="AF113" s="25" t="e">
        <f>IF('Crisis Indicator Data'!#REF!="No Data",1,IF(#REF!&lt;&gt;"",1,0))</f>
        <v>#REF!</v>
      </c>
      <c r="AG113" s="25" t="e">
        <f>IF('Crisis Indicator Data'!#REF!="No Data",1,IF(#REF!&lt;&gt;"",1,0))</f>
        <v>#REF!</v>
      </c>
      <c r="AH113" s="25" t="e">
        <f>IF('Crisis Indicator Data'!#REF!="No Data",1,IF(#REF!&lt;&gt;"",1,0))</f>
        <v>#REF!</v>
      </c>
      <c r="AI113" s="25" t="e">
        <f>IF('Crisis Indicator Data'!#REF!="No Data",1,IF(#REF!&lt;&gt;"",1,0))</f>
        <v>#REF!</v>
      </c>
      <c r="AJ113" s="25" t="e">
        <f>IF('Crisis Indicator Data'!#REF!="No Data",1,IF(#REF!&lt;&gt;"",1,0))</f>
        <v>#REF!</v>
      </c>
      <c r="AK113" s="25" t="e">
        <f>IF('Crisis Indicator Data'!#REF!="No Data",1,IF(#REF!&lt;&gt;"",1,0))</f>
        <v>#REF!</v>
      </c>
      <c r="AL113" s="25" t="e">
        <f>IF('Crisis Indicator Data'!#REF!="No Data",1,IF(#REF!&lt;&gt;"",1,0))</f>
        <v>#REF!</v>
      </c>
      <c r="AM113" s="25" t="e">
        <f>IF('Crisis Indicator Data'!#REF!="No Data",1,IF(#REF!&lt;&gt;"",1,0))</f>
        <v>#REF!</v>
      </c>
      <c r="AN113" s="25" t="e">
        <f>IF('Crisis Indicator Data'!#REF!="No Data",1,IF(#REF!&lt;&gt;"",1,0))</f>
        <v>#REF!</v>
      </c>
      <c r="AO113" s="25" t="e">
        <f>IF('Crisis Indicator Data'!#REF!="No Data",1,IF(#REF!&lt;&gt;"",1,0))</f>
        <v>#REF!</v>
      </c>
      <c r="AP113" s="25" t="e">
        <f>IF('Crisis Indicator Data'!#REF!="No Data",1,IF(#REF!&lt;&gt;"",1,0))</f>
        <v>#REF!</v>
      </c>
      <c r="AQ113" s="25" t="e">
        <f>IF('Crisis Indicator Data'!#REF!="No Data",1,IF(#REF!&lt;&gt;"",1,0))</f>
        <v>#REF!</v>
      </c>
      <c r="AR113" s="25" t="e">
        <f>IF('Crisis Indicator Data'!#REF!="No Data",1,IF(#REF!&lt;&gt;"",1,0))</f>
        <v>#REF!</v>
      </c>
      <c r="AS113" s="25" t="e">
        <f>IF('Crisis Indicator Data'!#REF!="No Data",1,IF(#REF!&lt;&gt;"",1,0))</f>
        <v>#REF!</v>
      </c>
      <c r="AT113" s="25" t="e">
        <f>IF('Crisis Indicator Data'!#REF!="No Data",1,IF(#REF!&lt;&gt;"",1,0))</f>
        <v>#REF!</v>
      </c>
      <c r="AU113" s="25" t="e">
        <f>IF('Crisis Indicator Data'!#REF!="No Data",1,IF(#REF!&lt;&gt;"",1,0))</f>
        <v>#REF!</v>
      </c>
      <c r="AV113" s="25" t="e">
        <f>IF('Crisis Indicator Data'!#REF!="No Data",1,IF(#REF!&lt;&gt;"",1,0))</f>
        <v>#REF!</v>
      </c>
      <c r="AW113" s="25" t="e">
        <f>IF('Crisis Indicator Data'!#REF!="No Data",1,IF(#REF!&lt;&gt;"",1,0))</f>
        <v>#REF!</v>
      </c>
      <c r="AX113" s="25" t="e">
        <f>IF('Crisis Indicator Data'!#REF!="No Data",1,IF(#REF!&lt;&gt;"",1,0))</f>
        <v>#REF!</v>
      </c>
      <c r="AY113" s="25" t="e">
        <f>IF('Crisis Indicator Data'!#REF!="No Data",1,IF(#REF!&lt;&gt;"",1,0))</f>
        <v>#REF!</v>
      </c>
      <c r="AZ113" s="25" t="e">
        <f>IF('Crisis Indicator Data'!#REF!="No Data",1,IF(#REF!&lt;&gt;"",1,0))</f>
        <v>#REF!</v>
      </c>
      <c r="BA113" t="e">
        <f t="shared" si="6"/>
        <v>#REF!</v>
      </c>
      <c r="BB113" s="27" t="e">
        <f t="shared" si="7"/>
        <v>#REF!</v>
      </c>
    </row>
    <row r="114" spans="1:54" x14ac:dyDescent="0.35">
      <c r="A114" t="s">
        <v>10324</v>
      </c>
      <c r="B114" s="25" t="e">
        <f>IF('Crisis Indicator Data'!#REF!="No Data",1,IF(#REF!&lt;&gt;"",1,0))</f>
        <v>#REF!</v>
      </c>
      <c r="C114" s="25" t="e">
        <f>IF('Crisis Indicator Data'!#REF!="No Data",1,IF(#REF!&lt;&gt;"",1,0))</f>
        <v>#REF!</v>
      </c>
      <c r="D114" s="25" t="e">
        <f>IF('Crisis Indicator Data'!#REF!="No Data",1,IF(#REF!&lt;&gt;"",1,0))</f>
        <v>#REF!</v>
      </c>
      <c r="E114" s="25" t="e">
        <f>IF('Crisis Indicator Data'!#REF!="No Data",1,IF(#REF!&lt;&gt;"",1,0))</f>
        <v>#REF!</v>
      </c>
      <c r="F114" s="25" t="e">
        <f>IF('Crisis Indicator Data'!#REF!="No Data",1,IF(#REF!&lt;&gt;"",1,0))</f>
        <v>#REF!</v>
      </c>
      <c r="G114" s="25" t="e">
        <f>IF('Crisis Indicator Data'!#REF!="No Data",1,IF(#REF!&lt;&gt;"",1,0))</f>
        <v>#REF!</v>
      </c>
      <c r="H114" s="25" t="e">
        <f>IF('Crisis Indicator Data'!#REF!="No Data",1,IF(#REF!&lt;&gt;"",1,0))</f>
        <v>#REF!</v>
      </c>
      <c r="I114" s="25" t="e">
        <f>IF('Crisis Indicator Data'!#REF!="No Data",1,IF(#REF!&lt;&gt;"",1,0))</f>
        <v>#REF!</v>
      </c>
      <c r="J114" s="25" t="e">
        <f>IF('Crisis Indicator Data'!#REF!="No Data",1,IF(#REF!&lt;&gt;"",1,0))</f>
        <v>#REF!</v>
      </c>
      <c r="K114" s="25" t="e">
        <f>IF('Crisis Indicator Data'!#REF!="No Data",1,IF(#REF!&lt;&gt;"",1,0))</f>
        <v>#REF!</v>
      </c>
      <c r="L114" s="25" t="e">
        <f>IF('Crisis Indicator Data'!#REF!="No Data",1,IF(#REF!&lt;&gt;"",1,0))</f>
        <v>#REF!</v>
      </c>
      <c r="M114" s="25" t="e">
        <f>IF('Crisis Indicator Data'!#REF!="No Data",1,IF(#REF!&lt;&gt;"",1,0))</f>
        <v>#REF!</v>
      </c>
      <c r="N114" s="25" t="e">
        <f>IF('Crisis Indicator Data'!#REF!="No Data",1,IF(#REF!&lt;&gt;"",1,0))</f>
        <v>#REF!</v>
      </c>
      <c r="O114" s="25" t="e">
        <f>IF('Crisis Indicator Data'!#REF!="No Data",1,IF(#REF!&lt;&gt;"",1,0))</f>
        <v>#REF!</v>
      </c>
      <c r="P114" s="25" t="e">
        <f>IF('Crisis Indicator Data'!#REF!="No Data",1,IF(#REF!&lt;&gt;"",1,0))</f>
        <v>#REF!</v>
      </c>
      <c r="Q114" s="25" t="e">
        <f>IF('Crisis Indicator Data'!#REF!="No Data",1,IF(#REF!&lt;&gt;"",1,0))</f>
        <v>#REF!</v>
      </c>
      <c r="R114" s="25" t="e">
        <f>IF('Crisis Indicator Data'!#REF!="No Data",1,IF(#REF!&lt;&gt;"",1,0))</f>
        <v>#REF!</v>
      </c>
      <c r="S114" s="25" t="e">
        <f>IF('Crisis Indicator Data'!#REF!="No Data",1,IF(#REF!&lt;&gt;"",1,0))</f>
        <v>#REF!</v>
      </c>
      <c r="T114" s="25" t="e">
        <f>IF('Crisis Indicator Data'!#REF!="No Data",1,IF(#REF!&lt;&gt;"",1,0))</f>
        <v>#REF!</v>
      </c>
      <c r="U114" s="25" t="e">
        <f>IF('Crisis Indicator Data'!#REF!="No Data",1,IF(#REF!&lt;&gt;"",1,0))</f>
        <v>#REF!</v>
      </c>
      <c r="V114" s="25" t="e">
        <f>IF('Crisis Indicator Data'!#REF!="No Data",1,IF(#REF!&lt;&gt;"",1,0))</f>
        <v>#REF!</v>
      </c>
      <c r="W114" s="25" t="e">
        <f>IF('Crisis Indicator Data'!#REF!="No Data",1,IF(#REF!&lt;&gt;"",1,0))</f>
        <v>#REF!</v>
      </c>
      <c r="X114" s="25" t="e">
        <f>IF('Crisis Indicator Data'!#REF!="No Data",1,IF(#REF!&lt;&gt;"",1,0))</f>
        <v>#REF!</v>
      </c>
      <c r="Y114" s="25" t="e">
        <f>IF('Crisis Indicator Data'!#REF!="No Data",1,IF(#REF!&lt;&gt;"",1,0))</f>
        <v>#REF!</v>
      </c>
      <c r="Z114" s="25" t="e">
        <f>IF('Crisis Indicator Data'!#REF!="No Data",1,IF(#REF!&lt;&gt;"",1,0))</f>
        <v>#REF!</v>
      </c>
      <c r="AA114" s="25" t="e">
        <f>IF('Crisis Indicator Data'!#REF!="No Data",1,IF(#REF!&lt;&gt;"",1,0))</f>
        <v>#REF!</v>
      </c>
      <c r="AB114" s="25" t="e">
        <f>IF('Crisis Indicator Data'!#REF!="No Data",1,IF(#REF!&lt;&gt;"",1,0))</f>
        <v>#REF!</v>
      </c>
      <c r="AC114" s="25" t="e">
        <f>IF('Crisis Indicator Data'!#REF!="No Data",1,IF(#REF!&lt;&gt;"",1,0))</f>
        <v>#REF!</v>
      </c>
      <c r="AD114" s="25" t="e">
        <f>IF('Crisis Indicator Data'!#REF!="No Data",1,IF(#REF!&lt;&gt;"",1,0))</f>
        <v>#REF!</v>
      </c>
      <c r="AE114" s="25" t="e">
        <f>IF('Crisis Indicator Data'!#REF!="No Data",1,IF(#REF!&lt;&gt;"",1,0))</f>
        <v>#REF!</v>
      </c>
      <c r="AF114" s="25" t="e">
        <f>IF('Crisis Indicator Data'!#REF!="No Data",1,IF(#REF!&lt;&gt;"",1,0))</f>
        <v>#REF!</v>
      </c>
      <c r="AG114" s="25" t="e">
        <f>IF('Crisis Indicator Data'!#REF!="No Data",1,IF(#REF!&lt;&gt;"",1,0))</f>
        <v>#REF!</v>
      </c>
      <c r="AH114" s="25" t="e">
        <f>IF('Crisis Indicator Data'!#REF!="No Data",1,IF(#REF!&lt;&gt;"",1,0))</f>
        <v>#REF!</v>
      </c>
      <c r="AI114" s="25" t="e">
        <f>IF('Crisis Indicator Data'!#REF!="No Data",1,IF(#REF!&lt;&gt;"",1,0))</f>
        <v>#REF!</v>
      </c>
      <c r="AJ114" s="25" t="e">
        <f>IF('Crisis Indicator Data'!#REF!="No Data",1,IF(#REF!&lt;&gt;"",1,0))</f>
        <v>#REF!</v>
      </c>
      <c r="AK114" s="25" t="e">
        <f>IF('Crisis Indicator Data'!#REF!="No Data",1,IF(#REF!&lt;&gt;"",1,0))</f>
        <v>#REF!</v>
      </c>
      <c r="AL114" s="25" t="e">
        <f>IF('Crisis Indicator Data'!#REF!="No Data",1,IF(#REF!&lt;&gt;"",1,0))</f>
        <v>#REF!</v>
      </c>
      <c r="AM114" s="25" t="e">
        <f>IF('Crisis Indicator Data'!#REF!="No Data",1,IF(#REF!&lt;&gt;"",1,0))</f>
        <v>#REF!</v>
      </c>
      <c r="AN114" s="25" t="e">
        <f>IF('Crisis Indicator Data'!#REF!="No Data",1,IF(#REF!&lt;&gt;"",1,0))</f>
        <v>#REF!</v>
      </c>
      <c r="AO114" s="25" t="e">
        <f>IF('Crisis Indicator Data'!#REF!="No Data",1,IF(#REF!&lt;&gt;"",1,0))</f>
        <v>#REF!</v>
      </c>
      <c r="AP114" s="25" t="e">
        <f>IF('Crisis Indicator Data'!#REF!="No Data",1,IF(#REF!&lt;&gt;"",1,0))</f>
        <v>#REF!</v>
      </c>
      <c r="AQ114" s="25" t="e">
        <f>IF('Crisis Indicator Data'!#REF!="No Data",1,IF(#REF!&lt;&gt;"",1,0))</f>
        <v>#REF!</v>
      </c>
      <c r="AR114" s="25" t="e">
        <f>IF('Crisis Indicator Data'!#REF!="No Data",1,IF(#REF!&lt;&gt;"",1,0))</f>
        <v>#REF!</v>
      </c>
      <c r="AS114" s="25" t="e">
        <f>IF('Crisis Indicator Data'!#REF!="No Data",1,IF(#REF!&lt;&gt;"",1,0))</f>
        <v>#REF!</v>
      </c>
      <c r="AT114" s="25" t="e">
        <f>IF('Crisis Indicator Data'!#REF!="No Data",1,IF(#REF!&lt;&gt;"",1,0))</f>
        <v>#REF!</v>
      </c>
      <c r="AU114" s="25" t="e">
        <f>IF('Crisis Indicator Data'!#REF!="No Data",1,IF(#REF!&lt;&gt;"",1,0))</f>
        <v>#REF!</v>
      </c>
      <c r="AV114" s="25" t="e">
        <f>IF('Crisis Indicator Data'!#REF!="No Data",1,IF(#REF!&lt;&gt;"",1,0))</f>
        <v>#REF!</v>
      </c>
      <c r="AW114" s="25" t="e">
        <f>IF('Crisis Indicator Data'!#REF!="No Data",1,IF(#REF!&lt;&gt;"",1,0))</f>
        <v>#REF!</v>
      </c>
      <c r="AX114" s="25" t="e">
        <f>IF('Crisis Indicator Data'!#REF!="No Data",1,IF(#REF!&lt;&gt;"",1,0))</f>
        <v>#REF!</v>
      </c>
      <c r="AY114" s="25" t="e">
        <f>IF('Crisis Indicator Data'!#REF!="No Data",1,IF(#REF!&lt;&gt;"",1,0))</f>
        <v>#REF!</v>
      </c>
      <c r="AZ114" s="25" t="e">
        <f>IF('Crisis Indicator Data'!#REF!="No Data",1,IF(#REF!&lt;&gt;"",1,0))</f>
        <v>#REF!</v>
      </c>
      <c r="BA114" t="e">
        <f t="shared" si="6"/>
        <v>#REF!</v>
      </c>
      <c r="BB114" s="27" t="e">
        <f t="shared" si="7"/>
        <v>#REF!</v>
      </c>
    </row>
    <row r="115" spans="1:54" x14ac:dyDescent="0.35">
      <c r="A115" t="s">
        <v>10322</v>
      </c>
      <c r="B115" s="25" t="e">
        <f>IF('Crisis Indicator Data'!#REF!="No Data",1,IF(#REF!&lt;&gt;"",1,0))</f>
        <v>#REF!</v>
      </c>
      <c r="C115" s="25" t="e">
        <f>IF('Crisis Indicator Data'!#REF!="No Data",1,IF(#REF!&lt;&gt;"",1,0))</f>
        <v>#REF!</v>
      </c>
      <c r="D115" s="25" t="e">
        <f>IF('Crisis Indicator Data'!#REF!="No Data",1,IF(#REF!&lt;&gt;"",1,0))</f>
        <v>#REF!</v>
      </c>
      <c r="E115" s="25" t="e">
        <f>IF('Crisis Indicator Data'!#REF!="No Data",1,IF(#REF!&lt;&gt;"",1,0))</f>
        <v>#REF!</v>
      </c>
      <c r="F115" s="25" t="e">
        <f>IF('Crisis Indicator Data'!#REF!="No Data",1,IF(#REF!&lt;&gt;"",1,0))</f>
        <v>#REF!</v>
      </c>
      <c r="G115" s="25" t="e">
        <f>IF('Crisis Indicator Data'!#REF!="No Data",1,IF(#REF!&lt;&gt;"",1,0))</f>
        <v>#REF!</v>
      </c>
      <c r="H115" s="25" t="e">
        <f>IF('Crisis Indicator Data'!#REF!="No Data",1,IF(#REF!&lt;&gt;"",1,0))</f>
        <v>#REF!</v>
      </c>
      <c r="I115" s="25" t="e">
        <f>IF('Crisis Indicator Data'!#REF!="No Data",1,IF(#REF!&lt;&gt;"",1,0))</f>
        <v>#REF!</v>
      </c>
      <c r="J115" s="25" t="e">
        <f>IF('Crisis Indicator Data'!#REF!="No Data",1,IF(#REF!&lt;&gt;"",1,0))</f>
        <v>#REF!</v>
      </c>
      <c r="K115" s="25" t="e">
        <f>IF('Crisis Indicator Data'!#REF!="No Data",1,IF(#REF!&lt;&gt;"",1,0))</f>
        <v>#REF!</v>
      </c>
      <c r="L115" s="25" t="e">
        <f>IF('Crisis Indicator Data'!#REF!="No Data",1,IF(#REF!&lt;&gt;"",1,0))</f>
        <v>#REF!</v>
      </c>
      <c r="M115" s="25" t="e">
        <f>IF('Crisis Indicator Data'!#REF!="No Data",1,IF(#REF!&lt;&gt;"",1,0))</f>
        <v>#REF!</v>
      </c>
      <c r="N115" s="25" t="e">
        <f>IF('Crisis Indicator Data'!#REF!="No Data",1,IF(#REF!&lt;&gt;"",1,0))</f>
        <v>#REF!</v>
      </c>
      <c r="O115" s="25" t="e">
        <f>IF('Crisis Indicator Data'!#REF!="No Data",1,IF(#REF!&lt;&gt;"",1,0))</f>
        <v>#REF!</v>
      </c>
      <c r="P115" s="25" t="e">
        <f>IF('Crisis Indicator Data'!#REF!="No Data",1,IF(#REF!&lt;&gt;"",1,0))</f>
        <v>#REF!</v>
      </c>
      <c r="Q115" s="25" t="e">
        <f>IF('Crisis Indicator Data'!#REF!="No Data",1,IF(#REF!&lt;&gt;"",1,0))</f>
        <v>#REF!</v>
      </c>
      <c r="R115" s="25" t="e">
        <f>IF('Crisis Indicator Data'!#REF!="No Data",1,IF(#REF!&lt;&gt;"",1,0))</f>
        <v>#REF!</v>
      </c>
      <c r="S115" s="25" t="e">
        <f>IF('Crisis Indicator Data'!#REF!="No Data",1,IF(#REF!&lt;&gt;"",1,0))</f>
        <v>#REF!</v>
      </c>
      <c r="T115" s="25" t="e">
        <f>IF('Crisis Indicator Data'!#REF!="No Data",1,IF(#REF!&lt;&gt;"",1,0))</f>
        <v>#REF!</v>
      </c>
      <c r="U115" s="25" t="e">
        <f>IF('Crisis Indicator Data'!#REF!="No Data",1,IF(#REF!&lt;&gt;"",1,0))</f>
        <v>#REF!</v>
      </c>
      <c r="V115" s="25" t="e">
        <f>IF('Crisis Indicator Data'!#REF!="No Data",1,IF(#REF!&lt;&gt;"",1,0))</f>
        <v>#REF!</v>
      </c>
      <c r="W115" s="25" t="e">
        <f>IF('Crisis Indicator Data'!#REF!="No Data",1,IF(#REF!&lt;&gt;"",1,0))</f>
        <v>#REF!</v>
      </c>
      <c r="X115" s="25" t="e">
        <f>IF('Crisis Indicator Data'!#REF!="No Data",1,IF(#REF!&lt;&gt;"",1,0))</f>
        <v>#REF!</v>
      </c>
      <c r="Y115" s="25" t="e">
        <f>IF('Crisis Indicator Data'!#REF!="No Data",1,IF(#REF!&lt;&gt;"",1,0))</f>
        <v>#REF!</v>
      </c>
      <c r="Z115" s="25" t="e">
        <f>IF('Crisis Indicator Data'!#REF!="No Data",1,IF(#REF!&lt;&gt;"",1,0))</f>
        <v>#REF!</v>
      </c>
      <c r="AA115" s="25" t="e">
        <f>IF('Crisis Indicator Data'!#REF!="No Data",1,IF(#REF!&lt;&gt;"",1,0))</f>
        <v>#REF!</v>
      </c>
      <c r="AB115" s="25" t="e">
        <f>IF('Crisis Indicator Data'!#REF!="No Data",1,IF(#REF!&lt;&gt;"",1,0))</f>
        <v>#REF!</v>
      </c>
      <c r="AC115" s="25" t="e">
        <f>IF('Crisis Indicator Data'!#REF!="No Data",1,IF(#REF!&lt;&gt;"",1,0))</f>
        <v>#REF!</v>
      </c>
      <c r="AD115" s="25" t="e">
        <f>IF('Crisis Indicator Data'!#REF!="No Data",1,IF(#REF!&lt;&gt;"",1,0))</f>
        <v>#REF!</v>
      </c>
      <c r="AE115" s="25" t="e">
        <f>IF('Crisis Indicator Data'!#REF!="No Data",1,IF(#REF!&lt;&gt;"",1,0))</f>
        <v>#REF!</v>
      </c>
      <c r="AF115" s="25" t="e">
        <f>IF('Crisis Indicator Data'!#REF!="No Data",1,IF(#REF!&lt;&gt;"",1,0))</f>
        <v>#REF!</v>
      </c>
      <c r="AG115" s="25" t="e">
        <f>IF('Crisis Indicator Data'!#REF!="No Data",1,IF(#REF!&lt;&gt;"",1,0))</f>
        <v>#REF!</v>
      </c>
      <c r="AH115" s="25" t="e">
        <f>IF('Crisis Indicator Data'!#REF!="No Data",1,IF(#REF!&lt;&gt;"",1,0))</f>
        <v>#REF!</v>
      </c>
      <c r="AI115" s="25" t="e">
        <f>IF('Crisis Indicator Data'!#REF!="No Data",1,IF(#REF!&lt;&gt;"",1,0))</f>
        <v>#REF!</v>
      </c>
      <c r="AJ115" s="25" t="e">
        <f>IF('Crisis Indicator Data'!#REF!="No Data",1,IF(#REF!&lt;&gt;"",1,0))</f>
        <v>#REF!</v>
      </c>
      <c r="AK115" s="25" t="e">
        <f>IF('Crisis Indicator Data'!#REF!="No Data",1,IF(#REF!&lt;&gt;"",1,0))</f>
        <v>#REF!</v>
      </c>
      <c r="AL115" s="25" t="e">
        <f>IF('Crisis Indicator Data'!#REF!="No Data",1,IF(#REF!&lt;&gt;"",1,0))</f>
        <v>#REF!</v>
      </c>
      <c r="AM115" s="25" t="e">
        <f>IF('Crisis Indicator Data'!#REF!="No Data",1,IF(#REF!&lt;&gt;"",1,0))</f>
        <v>#REF!</v>
      </c>
      <c r="AN115" s="25" t="e">
        <f>IF('Crisis Indicator Data'!#REF!="No Data",1,IF(#REF!&lt;&gt;"",1,0))</f>
        <v>#REF!</v>
      </c>
      <c r="AO115" s="25" t="e">
        <f>IF('Crisis Indicator Data'!#REF!="No Data",1,IF(#REF!&lt;&gt;"",1,0))</f>
        <v>#REF!</v>
      </c>
      <c r="AP115" s="25" t="e">
        <f>IF('Crisis Indicator Data'!#REF!="No Data",1,IF(#REF!&lt;&gt;"",1,0))</f>
        <v>#REF!</v>
      </c>
      <c r="AQ115" s="25" t="e">
        <f>IF('Crisis Indicator Data'!#REF!="No Data",1,IF(#REF!&lt;&gt;"",1,0))</f>
        <v>#REF!</v>
      </c>
      <c r="AR115" s="25" t="e">
        <f>IF('Crisis Indicator Data'!#REF!="No Data",1,IF(#REF!&lt;&gt;"",1,0))</f>
        <v>#REF!</v>
      </c>
      <c r="AS115" s="25" t="e">
        <f>IF('Crisis Indicator Data'!#REF!="No Data",1,IF(#REF!&lt;&gt;"",1,0))</f>
        <v>#REF!</v>
      </c>
      <c r="AT115" s="25" t="e">
        <f>IF('Crisis Indicator Data'!#REF!="No Data",1,IF(#REF!&lt;&gt;"",1,0))</f>
        <v>#REF!</v>
      </c>
      <c r="AU115" s="25" t="e">
        <f>IF('Crisis Indicator Data'!#REF!="No Data",1,IF(#REF!&lt;&gt;"",1,0))</f>
        <v>#REF!</v>
      </c>
      <c r="AV115" s="25" t="e">
        <f>IF('Crisis Indicator Data'!#REF!="No Data",1,IF(#REF!&lt;&gt;"",1,0))</f>
        <v>#REF!</v>
      </c>
      <c r="AW115" s="25" t="e">
        <f>IF('Crisis Indicator Data'!#REF!="No Data",1,IF(#REF!&lt;&gt;"",1,0))</f>
        <v>#REF!</v>
      </c>
      <c r="AX115" s="25" t="e">
        <f>IF('Crisis Indicator Data'!#REF!="No Data",1,IF(#REF!&lt;&gt;"",1,0))</f>
        <v>#REF!</v>
      </c>
      <c r="AY115" s="25" t="e">
        <f>IF('Crisis Indicator Data'!#REF!="No Data",1,IF(#REF!&lt;&gt;"",1,0))</f>
        <v>#REF!</v>
      </c>
      <c r="AZ115" s="25" t="e">
        <f>IF('Crisis Indicator Data'!#REF!="No Data",1,IF(#REF!&lt;&gt;"",1,0))</f>
        <v>#REF!</v>
      </c>
      <c r="BA115" t="e">
        <f t="shared" si="6"/>
        <v>#REF!</v>
      </c>
      <c r="BB115" s="27" t="e">
        <f t="shared" si="7"/>
        <v>#REF!</v>
      </c>
    </row>
    <row r="116" spans="1:54" x14ac:dyDescent="0.35">
      <c r="A116" t="s">
        <v>10305</v>
      </c>
      <c r="B116" s="25" t="e">
        <f>IF('Crisis Indicator Data'!#REF!="No Data",1,IF(#REF!&lt;&gt;"",1,0))</f>
        <v>#REF!</v>
      </c>
      <c r="C116" s="25" t="e">
        <f>IF('Crisis Indicator Data'!#REF!="No Data",1,IF(#REF!&lt;&gt;"",1,0))</f>
        <v>#REF!</v>
      </c>
      <c r="D116" s="25" t="e">
        <f>IF('Crisis Indicator Data'!#REF!="No Data",1,IF(#REF!&lt;&gt;"",1,0))</f>
        <v>#REF!</v>
      </c>
      <c r="E116" s="25" t="e">
        <f>IF('Crisis Indicator Data'!#REF!="No Data",1,IF(#REF!&lt;&gt;"",1,0))</f>
        <v>#REF!</v>
      </c>
      <c r="F116" s="25" t="e">
        <f>IF('Crisis Indicator Data'!#REF!="No Data",1,IF(#REF!&lt;&gt;"",1,0))</f>
        <v>#REF!</v>
      </c>
      <c r="G116" s="25" t="e">
        <f>IF('Crisis Indicator Data'!#REF!="No Data",1,IF(#REF!&lt;&gt;"",1,0))</f>
        <v>#REF!</v>
      </c>
      <c r="H116" s="25" t="e">
        <f>IF('Crisis Indicator Data'!#REF!="No Data",1,IF(#REF!&lt;&gt;"",1,0))</f>
        <v>#REF!</v>
      </c>
      <c r="I116" s="25" t="e">
        <f>IF('Crisis Indicator Data'!#REF!="No Data",1,IF(#REF!&lt;&gt;"",1,0))</f>
        <v>#REF!</v>
      </c>
      <c r="J116" s="25" t="e">
        <f>IF('Crisis Indicator Data'!#REF!="No Data",1,IF(#REF!&lt;&gt;"",1,0))</f>
        <v>#REF!</v>
      </c>
      <c r="K116" s="25" t="e">
        <f>IF('Crisis Indicator Data'!#REF!="No Data",1,IF(#REF!&lt;&gt;"",1,0))</f>
        <v>#REF!</v>
      </c>
      <c r="L116" s="25" t="e">
        <f>IF('Crisis Indicator Data'!#REF!="No Data",1,IF(#REF!&lt;&gt;"",1,0))</f>
        <v>#REF!</v>
      </c>
      <c r="M116" s="25" t="e">
        <f>IF('Crisis Indicator Data'!#REF!="No Data",1,IF(#REF!&lt;&gt;"",1,0))</f>
        <v>#REF!</v>
      </c>
      <c r="N116" s="25" t="e">
        <f>IF('Crisis Indicator Data'!#REF!="No Data",1,IF(#REF!&lt;&gt;"",1,0))</f>
        <v>#REF!</v>
      </c>
      <c r="O116" s="25" t="e">
        <f>IF('Crisis Indicator Data'!#REF!="No Data",1,IF(#REF!&lt;&gt;"",1,0))</f>
        <v>#REF!</v>
      </c>
      <c r="P116" s="25" t="e">
        <f>IF('Crisis Indicator Data'!#REF!="No Data",1,IF(#REF!&lt;&gt;"",1,0))</f>
        <v>#REF!</v>
      </c>
      <c r="Q116" s="25" t="e">
        <f>IF('Crisis Indicator Data'!#REF!="No Data",1,IF(#REF!&lt;&gt;"",1,0))</f>
        <v>#REF!</v>
      </c>
      <c r="R116" s="25" t="e">
        <f>IF('Crisis Indicator Data'!#REF!="No Data",1,IF(#REF!&lt;&gt;"",1,0))</f>
        <v>#REF!</v>
      </c>
      <c r="S116" s="25" t="e">
        <f>IF('Crisis Indicator Data'!#REF!="No Data",1,IF(#REF!&lt;&gt;"",1,0))</f>
        <v>#REF!</v>
      </c>
      <c r="T116" s="25" t="e">
        <f>IF('Crisis Indicator Data'!#REF!="No Data",1,IF(#REF!&lt;&gt;"",1,0))</f>
        <v>#REF!</v>
      </c>
      <c r="U116" s="25" t="e">
        <f>IF('Crisis Indicator Data'!#REF!="No Data",1,IF(#REF!&lt;&gt;"",1,0))</f>
        <v>#REF!</v>
      </c>
      <c r="V116" s="25" t="e">
        <f>IF('Crisis Indicator Data'!#REF!="No Data",1,IF(#REF!&lt;&gt;"",1,0))</f>
        <v>#REF!</v>
      </c>
      <c r="W116" s="25" t="e">
        <f>IF('Crisis Indicator Data'!#REF!="No Data",1,IF(#REF!&lt;&gt;"",1,0))</f>
        <v>#REF!</v>
      </c>
      <c r="X116" s="25" t="e">
        <f>IF('Crisis Indicator Data'!#REF!="No Data",1,IF(#REF!&lt;&gt;"",1,0))</f>
        <v>#REF!</v>
      </c>
      <c r="Y116" s="25" t="e">
        <f>IF('Crisis Indicator Data'!#REF!="No Data",1,IF(#REF!&lt;&gt;"",1,0))</f>
        <v>#REF!</v>
      </c>
      <c r="Z116" s="25" t="e">
        <f>IF('Crisis Indicator Data'!#REF!="No Data",1,IF(#REF!&lt;&gt;"",1,0))</f>
        <v>#REF!</v>
      </c>
      <c r="AA116" s="25" t="e">
        <f>IF('Crisis Indicator Data'!#REF!="No Data",1,IF(#REF!&lt;&gt;"",1,0))</f>
        <v>#REF!</v>
      </c>
      <c r="AB116" s="25" t="e">
        <f>IF('Crisis Indicator Data'!#REF!="No Data",1,IF(#REF!&lt;&gt;"",1,0))</f>
        <v>#REF!</v>
      </c>
      <c r="AC116" s="25" t="e">
        <f>IF('Crisis Indicator Data'!#REF!="No Data",1,IF(#REF!&lt;&gt;"",1,0))</f>
        <v>#REF!</v>
      </c>
      <c r="AD116" s="25" t="e">
        <f>IF('Crisis Indicator Data'!#REF!="No Data",1,IF(#REF!&lt;&gt;"",1,0))</f>
        <v>#REF!</v>
      </c>
      <c r="AE116" s="25" t="e">
        <f>IF('Crisis Indicator Data'!#REF!="No Data",1,IF(#REF!&lt;&gt;"",1,0))</f>
        <v>#REF!</v>
      </c>
      <c r="AF116" s="25" t="e">
        <f>IF('Crisis Indicator Data'!#REF!="No Data",1,IF(#REF!&lt;&gt;"",1,0))</f>
        <v>#REF!</v>
      </c>
      <c r="AG116" s="25" t="e">
        <f>IF('Crisis Indicator Data'!#REF!="No Data",1,IF(#REF!&lt;&gt;"",1,0))</f>
        <v>#REF!</v>
      </c>
      <c r="AH116" s="25" t="e">
        <f>IF('Crisis Indicator Data'!#REF!="No Data",1,IF(#REF!&lt;&gt;"",1,0))</f>
        <v>#REF!</v>
      </c>
      <c r="AI116" s="25" t="e">
        <f>IF('Crisis Indicator Data'!#REF!="No Data",1,IF(#REF!&lt;&gt;"",1,0))</f>
        <v>#REF!</v>
      </c>
      <c r="AJ116" s="25" t="e">
        <f>IF('Crisis Indicator Data'!#REF!="No Data",1,IF(#REF!&lt;&gt;"",1,0))</f>
        <v>#REF!</v>
      </c>
      <c r="AK116" s="25" t="e">
        <f>IF('Crisis Indicator Data'!#REF!="No Data",1,IF(#REF!&lt;&gt;"",1,0))</f>
        <v>#REF!</v>
      </c>
      <c r="AL116" s="25" t="e">
        <f>IF('Crisis Indicator Data'!#REF!="No Data",1,IF(#REF!&lt;&gt;"",1,0))</f>
        <v>#REF!</v>
      </c>
      <c r="AM116" s="25" t="e">
        <f>IF('Crisis Indicator Data'!#REF!="No Data",1,IF(#REF!&lt;&gt;"",1,0))</f>
        <v>#REF!</v>
      </c>
      <c r="AN116" s="25" t="e">
        <f>IF('Crisis Indicator Data'!#REF!="No Data",1,IF(#REF!&lt;&gt;"",1,0))</f>
        <v>#REF!</v>
      </c>
      <c r="AO116" s="25" t="e">
        <f>IF('Crisis Indicator Data'!#REF!="No Data",1,IF(#REF!&lt;&gt;"",1,0))</f>
        <v>#REF!</v>
      </c>
      <c r="AP116" s="25" t="e">
        <f>IF('Crisis Indicator Data'!#REF!="No Data",1,IF(#REF!&lt;&gt;"",1,0))</f>
        <v>#REF!</v>
      </c>
      <c r="AQ116" s="25" t="e">
        <f>IF('Crisis Indicator Data'!#REF!="No Data",1,IF(#REF!&lt;&gt;"",1,0))</f>
        <v>#REF!</v>
      </c>
      <c r="AR116" s="25" t="e">
        <f>IF('Crisis Indicator Data'!#REF!="No Data",1,IF(#REF!&lt;&gt;"",1,0))</f>
        <v>#REF!</v>
      </c>
      <c r="AS116" s="25" t="e">
        <f>IF('Crisis Indicator Data'!#REF!="No Data",1,IF(#REF!&lt;&gt;"",1,0))</f>
        <v>#REF!</v>
      </c>
      <c r="AT116" s="25" t="e">
        <f>IF('Crisis Indicator Data'!#REF!="No Data",1,IF(#REF!&lt;&gt;"",1,0))</f>
        <v>#REF!</v>
      </c>
      <c r="AU116" s="25" t="e">
        <f>IF('Crisis Indicator Data'!#REF!="No Data",1,IF(#REF!&lt;&gt;"",1,0))</f>
        <v>#REF!</v>
      </c>
      <c r="AV116" s="25" t="e">
        <f>IF('Crisis Indicator Data'!#REF!="No Data",1,IF(#REF!&lt;&gt;"",1,0))</f>
        <v>#REF!</v>
      </c>
      <c r="AW116" s="25" t="e">
        <f>IF('Crisis Indicator Data'!#REF!="No Data",1,IF(#REF!&lt;&gt;"",1,0))</f>
        <v>#REF!</v>
      </c>
      <c r="AX116" s="25" t="e">
        <f>IF('Crisis Indicator Data'!#REF!="No Data",1,IF(#REF!&lt;&gt;"",1,0))</f>
        <v>#REF!</v>
      </c>
      <c r="AY116" s="25" t="e">
        <f>IF('Crisis Indicator Data'!#REF!="No Data",1,IF(#REF!&lt;&gt;"",1,0))</f>
        <v>#REF!</v>
      </c>
      <c r="AZ116" s="25" t="e">
        <f>IF('Crisis Indicator Data'!#REF!="No Data",1,IF(#REF!&lt;&gt;"",1,0))</f>
        <v>#REF!</v>
      </c>
      <c r="BA116" t="e">
        <f t="shared" si="6"/>
        <v>#REF!</v>
      </c>
      <c r="BB116" s="27" t="e">
        <f t="shared" si="7"/>
        <v>#REF!</v>
      </c>
    </row>
    <row r="117" spans="1:54" x14ac:dyDescent="0.35">
      <c r="A117" t="s">
        <v>10325</v>
      </c>
      <c r="B117" s="25" t="e">
        <f>IF('Crisis Indicator Data'!#REF!="No Data",1,IF(#REF!&lt;&gt;"",1,0))</f>
        <v>#REF!</v>
      </c>
      <c r="C117" s="25" t="e">
        <f>IF('Crisis Indicator Data'!#REF!="No Data",1,IF(#REF!&lt;&gt;"",1,0))</f>
        <v>#REF!</v>
      </c>
      <c r="D117" s="25" t="e">
        <f>IF('Crisis Indicator Data'!#REF!="No Data",1,IF(#REF!&lt;&gt;"",1,0))</f>
        <v>#REF!</v>
      </c>
      <c r="E117" s="25" t="e">
        <f>IF('Crisis Indicator Data'!#REF!="No Data",1,IF(#REF!&lt;&gt;"",1,0))</f>
        <v>#REF!</v>
      </c>
      <c r="F117" s="25" t="e">
        <f>IF('Crisis Indicator Data'!#REF!="No Data",1,IF(#REF!&lt;&gt;"",1,0))</f>
        <v>#REF!</v>
      </c>
      <c r="G117" s="25" t="e">
        <f>IF('Crisis Indicator Data'!#REF!="No Data",1,IF(#REF!&lt;&gt;"",1,0))</f>
        <v>#REF!</v>
      </c>
      <c r="H117" s="25" t="e">
        <f>IF('Crisis Indicator Data'!#REF!="No Data",1,IF(#REF!&lt;&gt;"",1,0))</f>
        <v>#REF!</v>
      </c>
      <c r="I117" s="25" t="e">
        <f>IF('Crisis Indicator Data'!#REF!="No Data",1,IF(#REF!&lt;&gt;"",1,0))</f>
        <v>#REF!</v>
      </c>
      <c r="J117" s="25" t="e">
        <f>IF('Crisis Indicator Data'!#REF!="No Data",1,IF(#REF!&lt;&gt;"",1,0))</f>
        <v>#REF!</v>
      </c>
      <c r="K117" s="25" t="e">
        <f>IF('Crisis Indicator Data'!#REF!="No Data",1,IF(#REF!&lt;&gt;"",1,0))</f>
        <v>#REF!</v>
      </c>
      <c r="L117" s="25" t="e">
        <f>IF('Crisis Indicator Data'!#REF!="No Data",1,IF(#REF!&lt;&gt;"",1,0))</f>
        <v>#REF!</v>
      </c>
      <c r="M117" s="25" t="e">
        <f>IF('Crisis Indicator Data'!#REF!="No Data",1,IF(#REF!&lt;&gt;"",1,0))</f>
        <v>#REF!</v>
      </c>
      <c r="N117" s="25" t="e">
        <f>IF('Crisis Indicator Data'!#REF!="No Data",1,IF(#REF!&lt;&gt;"",1,0))</f>
        <v>#REF!</v>
      </c>
      <c r="O117" s="25" t="e">
        <f>IF('Crisis Indicator Data'!#REF!="No Data",1,IF(#REF!&lt;&gt;"",1,0))</f>
        <v>#REF!</v>
      </c>
      <c r="P117" s="25" t="e">
        <f>IF('Crisis Indicator Data'!#REF!="No Data",1,IF(#REF!&lt;&gt;"",1,0))</f>
        <v>#REF!</v>
      </c>
      <c r="Q117" s="25" t="e">
        <f>IF('Crisis Indicator Data'!#REF!="No Data",1,IF(#REF!&lt;&gt;"",1,0))</f>
        <v>#REF!</v>
      </c>
      <c r="R117" s="25" t="e">
        <f>IF('Crisis Indicator Data'!#REF!="No Data",1,IF(#REF!&lt;&gt;"",1,0))</f>
        <v>#REF!</v>
      </c>
      <c r="S117" s="25" t="e">
        <f>IF('Crisis Indicator Data'!#REF!="No Data",1,IF(#REF!&lt;&gt;"",1,0))</f>
        <v>#REF!</v>
      </c>
      <c r="T117" s="25" t="e">
        <f>IF('Crisis Indicator Data'!#REF!="No Data",1,IF(#REF!&lt;&gt;"",1,0))</f>
        <v>#REF!</v>
      </c>
      <c r="U117" s="25" t="e">
        <f>IF('Crisis Indicator Data'!#REF!="No Data",1,IF(#REF!&lt;&gt;"",1,0))</f>
        <v>#REF!</v>
      </c>
      <c r="V117" s="25" t="e">
        <f>IF('Crisis Indicator Data'!#REF!="No Data",1,IF(#REF!&lt;&gt;"",1,0))</f>
        <v>#REF!</v>
      </c>
      <c r="W117" s="25" t="e">
        <f>IF('Crisis Indicator Data'!#REF!="No Data",1,IF(#REF!&lt;&gt;"",1,0))</f>
        <v>#REF!</v>
      </c>
      <c r="X117" s="25" t="e">
        <f>IF('Crisis Indicator Data'!#REF!="No Data",1,IF(#REF!&lt;&gt;"",1,0))</f>
        <v>#REF!</v>
      </c>
      <c r="Y117" s="25" t="e">
        <f>IF('Crisis Indicator Data'!#REF!="No Data",1,IF(#REF!&lt;&gt;"",1,0))</f>
        <v>#REF!</v>
      </c>
      <c r="Z117" s="25" t="e">
        <f>IF('Crisis Indicator Data'!#REF!="No Data",1,IF(#REF!&lt;&gt;"",1,0))</f>
        <v>#REF!</v>
      </c>
      <c r="AA117" s="25" t="e">
        <f>IF('Crisis Indicator Data'!#REF!="No Data",1,IF(#REF!&lt;&gt;"",1,0))</f>
        <v>#REF!</v>
      </c>
      <c r="AB117" s="25" t="e">
        <f>IF('Crisis Indicator Data'!#REF!="No Data",1,IF(#REF!&lt;&gt;"",1,0))</f>
        <v>#REF!</v>
      </c>
      <c r="AC117" s="25" t="e">
        <f>IF('Crisis Indicator Data'!#REF!="No Data",1,IF(#REF!&lt;&gt;"",1,0))</f>
        <v>#REF!</v>
      </c>
      <c r="AD117" s="25" t="e">
        <f>IF('Crisis Indicator Data'!#REF!="No Data",1,IF(#REF!&lt;&gt;"",1,0))</f>
        <v>#REF!</v>
      </c>
      <c r="AE117" s="25" t="e">
        <f>IF('Crisis Indicator Data'!#REF!="No Data",1,IF(#REF!&lt;&gt;"",1,0))</f>
        <v>#REF!</v>
      </c>
      <c r="AF117" s="25" t="e">
        <f>IF('Crisis Indicator Data'!#REF!="No Data",1,IF(#REF!&lt;&gt;"",1,0))</f>
        <v>#REF!</v>
      </c>
      <c r="AG117" s="25" t="e">
        <f>IF('Crisis Indicator Data'!#REF!="No Data",1,IF(#REF!&lt;&gt;"",1,0))</f>
        <v>#REF!</v>
      </c>
      <c r="AH117" s="25" t="e">
        <f>IF('Crisis Indicator Data'!#REF!="No Data",1,IF(#REF!&lt;&gt;"",1,0))</f>
        <v>#REF!</v>
      </c>
      <c r="AI117" s="25" t="e">
        <f>IF('Crisis Indicator Data'!#REF!="No Data",1,IF(#REF!&lt;&gt;"",1,0))</f>
        <v>#REF!</v>
      </c>
      <c r="AJ117" s="25" t="e">
        <f>IF('Crisis Indicator Data'!#REF!="No Data",1,IF(#REF!&lt;&gt;"",1,0))</f>
        <v>#REF!</v>
      </c>
      <c r="AK117" s="25" t="e">
        <f>IF('Crisis Indicator Data'!#REF!="No Data",1,IF(#REF!&lt;&gt;"",1,0))</f>
        <v>#REF!</v>
      </c>
      <c r="AL117" s="25" t="e">
        <f>IF('Crisis Indicator Data'!#REF!="No Data",1,IF(#REF!&lt;&gt;"",1,0))</f>
        <v>#REF!</v>
      </c>
      <c r="AM117" s="25" t="e">
        <f>IF('Crisis Indicator Data'!#REF!="No Data",1,IF(#REF!&lt;&gt;"",1,0))</f>
        <v>#REF!</v>
      </c>
      <c r="AN117" s="25" t="e">
        <f>IF('Crisis Indicator Data'!#REF!="No Data",1,IF(#REF!&lt;&gt;"",1,0))</f>
        <v>#REF!</v>
      </c>
      <c r="AO117" s="25" t="e">
        <f>IF('Crisis Indicator Data'!#REF!="No Data",1,IF(#REF!&lt;&gt;"",1,0))</f>
        <v>#REF!</v>
      </c>
      <c r="AP117" s="25" t="e">
        <f>IF('Crisis Indicator Data'!#REF!="No Data",1,IF(#REF!&lt;&gt;"",1,0))</f>
        <v>#REF!</v>
      </c>
      <c r="AQ117" s="25" t="e">
        <f>IF('Crisis Indicator Data'!#REF!="No Data",1,IF(#REF!&lt;&gt;"",1,0))</f>
        <v>#REF!</v>
      </c>
      <c r="AR117" s="25" t="e">
        <f>IF('Crisis Indicator Data'!#REF!="No Data",1,IF(#REF!&lt;&gt;"",1,0))</f>
        <v>#REF!</v>
      </c>
      <c r="AS117" s="25" t="e">
        <f>IF('Crisis Indicator Data'!#REF!="No Data",1,IF(#REF!&lt;&gt;"",1,0))</f>
        <v>#REF!</v>
      </c>
      <c r="AT117" s="25" t="e">
        <f>IF('Crisis Indicator Data'!#REF!="No Data",1,IF(#REF!&lt;&gt;"",1,0))</f>
        <v>#REF!</v>
      </c>
      <c r="AU117" s="25" t="e">
        <f>IF('Crisis Indicator Data'!#REF!="No Data",1,IF(#REF!&lt;&gt;"",1,0))</f>
        <v>#REF!</v>
      </c>
      <c r="AV117" s="25" t="e">
        <f>IF('Crisis Indicator Data'!#REF!="No Data",1,IF(#REF!&lt;&gt;"",1,0))</f>
        <v>#REF!</v>
      </c>
      <c r="AW117" s="25" t="e">
        <f>IF('Crisis Indicator Data'!#REF!="No Data",1,IF(#REF!&lt;&gt;"",1,0))</f>
        <v>#REF!</v>
      </c>
      <c r="AX117" s="25" t="e">
        <f>IF('Crisis Indicator Data'!#REF!="No Data",1,IF(#REF!&lt;&gt;"",1,0))</f>
        <v>#REF!</v>
      </c>
      <c r="AY117" s="25" t="e">
        <f>IF('Crisis Indicator Data'!#REF!="No Data",1,IF(#REF!&lt;&gt;"",1,0))</f>
        <v>#REF!</v>
      </c>
      <c r="AZ117" s="25" t="e">
        <f>IF('Crisis Indicator Data'!#REF!="No Data",1,IF(#REF!&lt;&gt;"",1,0))</f>
        <v>#REF!</v>
      </c>
      <c r="BA117" t="e">
        <f t="shared" si="6"/>
        <v>#REF!</v>
      </c>
      <c r="BB117" s="27" t="e">
        <f t="shared" si="7"/>
        <v>#REF!</v>
      </c>
    </row>
    <row r="118" spans="1:54" x14ac:dyDescent="0.35">
      <c r="A118" t="s">
        <v>10320</v>
      </c>
      <c r="B118" s="25" t="e">
        <f>IF('Crisis Indicator Data'!#REF!="No Data",1,IF(#REF!&lt;&gt;"",1,0))</f>
        <v>#REF!</v>
      </c>
      <c r="C118" s="25" t="e">
        <f>IF('Crisis Indicator Data'!#REF!="No Data",1,IF(#REF!&lt;&gt;"",1,0))</f>
        <v>#REF!</v>
      </c>
      <c r="D118" s="25" t="e">
        <f>IF('Crisis Indicator Data'!#REF!="No Data",1,IF(#REF!&lt;&gt;"",1,0))</f>
        <v>#REF!</v>
      </c>
      <c r="E118" s="25" t="e">
        <f>IF('Crisis Indicator Data'!#REF!="No Data",1,IF(#REF!&lt;&gt;"",1,0))</f>
        <v>#REF!</v>
      </c>
      <c r="F118" s="25" t="e">
        <f>IF('Crisis Indicator Data'!#REF!="No Data",1,IF(#REF!&lt;&gt;"",1,0))</f>
        <v>#REF!</v>
      </c>
      <c r="G118" s="25" t="e">
        <f>IF('Crisis Indicator Data'!#REF!="No Data",1,IF(#REF!&lt;&gt;"",1,0))</f>
        <v>#REF!</v>
      </c>
      <c r="H118" s="25" t="e">
        <f>IF('Crisis Indicator Data'!#REF!="No Data",1,IF(#REF!&lt;&gt;"",1,0))</f>
        <v>#REF!</v>
      </c>
      <c r="I118" s="25" t="e">
        <f>IF('Crisis Indicator Data'!#REF!="No Data",1,IF(#REF!&lt;&gt;"",1,0))</f>
        <v>#REF!</v>
      </c>
      <c r="J118" s="25" t="e">
        <f>IF('Crisis Indicator Data'!#REF!="No Data",1,IF(#REF!&lt;&gt;"",1,0))</f>
        <v>#REF!</v>
      </c>
      <c r="K118" s="25" t="e">
        <f>IF('Crisis Indicator Data'!#REF!="No Data",1,IF(#REF!&lt;&gt;"",1,0))</f>
        <v>#REF!</v>
      </c>
      <c r="L118" s="25" t="e">
        <f>IF('Crisis Indicator Data'!#REF!="No Data",1,IF(#REF!&lt;&gt;"",1,0))</f>
        <v>#REF!</v>
      </c>
      <c r="M118" s="25" t="e">
        <f>IF('Crisis Indicator Data'!#REF!="No Data",1,IF(#REF!&lt;&gt;"",1,0))</f>
        <v>#REF!</v>
      </c>
      <c r="N118" s="25" t="e">
        <f>IF('Crisis Indicator Data'!#REF!="No Data",1,IF(#REF!&lt;&gt;"",1,0))</f>
        <v>#REF!</v>
      </c>
      <c r="O118" s="25" t="e">
        <f>IF('Crisis Indicator Data'!#REF!="No Data",1,IF(#REF!&lt;&gt;"",1,0))</f>
        <v>#REF!</v>
      </c>
      <c r="P118" s="25" t="e">
        <f>IF('Crisis Indicator Data'!#REF!="No Data",1,IF(#REF!&lt;&gt;"",1,0))</f>
        <v>#REF!</v>
      </c>
      <c r="Q118" s="25" t="e">
        <f>IF('Crisis Indicator Data'!#REF!="No Data",1,IF(#REF!&lt;&gt;"",1,0))</f>
        <v>#REF!</v>
      </c>
      <c r="R118" s="25" t="e">
        <f>IF('Crisis Indicator Data'!#REF!="No Data",1,IF(#REF!&lt;&gt;"",1,0))</f>
        <v>#REF!</v>
      </c>
      <c r="S118" s="25" t="e">
        <f>IF('Crisis Indicator Data'!#REF!="No Data",1,IF(#REF!&lt;&gt;"",1,0))</f>
        <v>#REF!</v>
      </c>
      <c r="T118" s="25" t="e">
        <f>IF('Crisis Indicator Data'!#REF!="No Data",1,IF(#REF!&lt;&gt;"",1,0))</f>
        <v>#REF!</v>
      </c>
      <c r="U118" s="25" t="e">
        <f>IF('Crisis Indicator Data'!#REF!="No Data",1,IF(#REF!&lt;&gt;"",1,0))</f>
        <v>#REF!</v>
      </c>
      <c r="V118" s="25" t="e">
        <f>IF('Crisis Indicator Data'!#REF!="No Data",1,IF(#REF!&lt;&gt;"",1,0))</f>
        <v>#REF!</v>
      </c>
      <c r="W118" s="25" t="e">
        <f>IF('Crisis Indicator Data'!#REF!="No Data",1,IF(#REF!&lt;&gt;"",1,0))</f>
        <v>#REF!</v>
      </c>
      <c r="X118" s="25" t="e">
        <f>IF('Crisis Indicator Data'!#REF!="No Data",1,IF(#REF!&lt;&gt;"",1,0))</f>
        <v>#REF!</v>
      </c>
      <c r="Y118" s="25" t="e">
        <f>IF('Crisis Indicator Data'!#REF!="No Data",1,IF(#REF!&lt;&gt;"",1,0))</f>
        <v>#REF!</v>
      </c>
      <c r="Z118" s="25" t="e">
        <f>IF('Crisis Indicator Data'!#REF!="No Data",1,IF(#REF!&lt;&gt;"",1,0))</f>
        <v>#REF!</v>
      </c>
      <c r="AA118" s="25" t="e">
        <f>IF('Crisis Indicator Data'!#REF!="No Data",1,IF(#REF!&lt;&gt;"",1,0))</f>
        <v>#REF!</v>
      </c>
      <c r="AB118" s="25" t="e">
        <f>IF('Crisis Indicator Data'!#REF!="No Data",1,IF(#REF!&lt;&gt;"",1,0))</f>
        <v>#REF!</v>
      </c>
      <c r="AC118" s="25" t="e">
        <f>IF('Crisis Indicator Data'!#REF!="No Data",1,IF(#REF!&lt;&gt;"",1,0))</f>
        <v>#REF!</v>
      </c>
      <c r="AD118" s="25" t="e">
        <f>IF('Crisis Indicator Data'!#REF!="No Data",1,IF(#REF!&lt;&gt;"",1,0))</f>
        <v>#REF!</v>
      </c>
      <c r="AE118" s="25" t="e">
        <f>IF('Crisis Indicator Data'!#REF!="No Data",1,IF(#REF!&lt;&gt;"",1,0))</f>
        <v>#REF!</v>
      </c>
      <c r="AF118" s="25" t="e">
        <f>IF('Crisis Indicator Data'!#REF!="No Data",1,IF(#REF!&lt;&gt;"",1,0))</f>
        <v>#REF!</v>
      </c>
      <c r="AG118" s="25" t="e">
        <f>IF('Crisis Indicator Data'!#REF!="No Data",1,IF(#REF!&lt;&gt;"",1,0))</f>
        <v>#REF!</v>
      </c>
      <c r="AH118" s="25" t="e">
        <f>IF('Crisis Indicator Data'!#REF!="No Data",1,IF(#REF!&lt;&gt;"",1,0))</f>
        <v>#REF!</v>
      </c>
      <c r="AI118" s="25" t="e">
        <f>IF('Crisis Indicator Data'!#REF!="No Data",1,IF(#REF!&lt;&gt;"",1,0))</f>
        <v>#REF!</v>
      </c>
      <c r="AJ118" s="25" t="e">
        <f>IF('Crisis Indicator Data'!#REF!="No Data",1,IF(#REF!&lt;&gt;"",1,0))</f>
        <v>#REF!</v>
      </c>
      <c r="AK118" s="25" t="e">
        <f>IF('Crisis Indicator Data'!#REF!="No Data",1,IF(#REF!&lt;&gt;"",1,0))</f>
        <v>#REF!</v>
      </c>
      <c r="AL118" s="25" t="e">
        <f>IF('Crisis Indicator Data'!#REF!="No Data",1,IF(#REF!&lt;&gt;"",1,0))</f>
        <v>#REF!</v>
      </c>
      <c r="AM118" s="25" t="e">
        <f>IF('Crisis Indicator Data'!#REF!="No Data",1,IF(#REF!&lt;&gt;"",1,0))</f>
        <v>#REF!</v>
      </c>
      <c r="AN118" s="25" t="e">
        <f>IF('Crisis Indicator Data'!#REF!="No Data",1,IF(#REF!&lt;&gt;"",1,0))</f>
        <v>#REF!</v>
      </c>
      <c r="AO118" s="25" t="e">
        <f>IF('Crisis Indicator Data'!#REF!="No Data",1,IF(#REF!&lt;&gt;"",1,0))</f>
        <v>#REF!</v>
      </c>
      <c r="AP118" s="25" t="e">
        <f>IF('Crisis Indicator Data'!#REF!="No Data",1,IF(#REF!&lt;&gt;"",1,0))</f>
        <v>#REF!</v>
      </c>
      <c r="AQ118" s="25" t="e">
        <f>IF('Crisis Indicator Data'!#REF!="No Data",1,IF(#REF!&lt;&gt;"",1,0))</f>
        <v>#REF!</v>
      </c>
      <c r="AR118" s="25" t="e">
        <f>IF('Crisis Indicator Data'!#REF!="No Data",1,IF(#REF!&lt;&gt;"",1,0))</f>
        <v>#REF!</v>
      </c>
      <c r="AS118" s="25" t="e">
        <f>IF('Crisis Indicator Data'!#REF!="No Data",1,IF(#REF!&lt;&gt;"",1,0))</f>
        <v>#REF!</v>
      </c>
      <c r="AT118" s="25" t="e">
        <f>IF('Crisis Indicator Data'!#REF!="No Data",1,IF(#REF!&lt;&gt;"",1,0))</f>
        <v>#REF!</v>
      </c>
      <c r="AU118" s="25" t="e">
        <f>IF('Crisis Indicator Data'!#REF!="No Data",1,IF(#REF!&lt;&gt;"",1,0))</f>
        <v>#REF!</v>
      </c>
      <c r="AV118" s="25" t="e">
        <f>IF('Crisis Indicator Data'!#REF!="No Data",1,IF(#REF!&lt;&gt;"",1,0))</f>
        <v>#REF!</v>
      </c>
      <c r="AW118" s="25" t="e">
        <f>IF('Crisis Indicator Data'!#REF!="No Data",1,IF(#REF!&lt;&gt;"",1,0))</f>
        <v>#REF!</v>
      </c>
      <c r="AX118" s="25" t="e">
        <f>IF('Crisis Indicator Data'!#REF!="No Data",1,IF(#REF!&lt;&gt;"",1,0))</f>
        <v>#REF!</v>
      </c>
      <c r="AY118" s="25" t="e">
        <f>IF('Crisis Indicator Data'!#REF!="No Data",1,IF(#REF!&lt;&gt;"",1,0))</f>
        <v>#REF!</v>
      </c>
      <c r="AZ118" s="25" t="e">
        <f>IF('Crisis Indicator Data'!#REF!="No Data",1,IF(#REF!&lt;&gt;"",1,0))</f>
        <v>#REF!</v>
      </c>
      <c r="BA118" t="e">
        <f t="shared" si="6"/>
        <v>#REF!</v>
      </c>
      <c r="BB118" s="27" t="e">
        <f t="shared" si="7"/>
        <v>#REF!</v>
      </c>
    </row>
    <row r="119" spans="1:54" x14ac:dyDescent="0.35">
      <c r="A119" t="s">
        <v>10331</v>
      </c>
      <c r="B119" s="25" t="e">
        <f>IF('Crisis Indicator Data'!#REF!="No Data",1,IF(#REF!&lt;&gt;"",1,0))</f>
        <v>#REF!</v>
      </c>
      <c r="C119" s="25" t="e">
        <f>IF('Crisis Indicator Data'!#REF!="No Data",1,IF(#REF!&lt;&gt;"",1,0))</f>
        <v>#REF!</v>
      </c>
      <c r="D119" s="25" t="e">
        <f>IF('Crisis Indicator Data'!#REF!="No Data",1,IF(#REF!&lt;&gt;"",1,0))</f>
        <v>#REF!</v>
      </c>
      <c r="E119" s="25" t="e">
        <f>IF('Crisis Indicator Data'!#REF!="No Data",1,IF(#REF!&lt;&gt;"",1,0))</f>
        <v>#REF!</v>
      </c>
      <c r="F119" s="25" t="e">
        <f>IF('Crisis Indicator Data'!#REF!="No Data",1,IF(#REF!&lt;&gt;"",1,0))</f>
        <v>#REF!</v>
      </c>
      <c r="G119" s="25" t="e">
        <f>IF('Crisis Indicator Data'!#REF!="No Data",1,IF(#REF!&lt;&gt;"",1,0))</f>
        <v>#REF!</v>
      </c>
      <c r="H119" s="25" t="e">
        <f>IF('Crisis Indicator Data'!#REF!="No Data",1,IF(#REF!&lt;&gt;"",1,0))</f>
        <v>#REF!</v>
      </c>
      <c r="I119" s="25" t="e">
        <f>IF('Crisis Indicator Data'!#REF!="No Data",1,IF(#REF!&lt;&gt;"",1,0))</f>
        <v>#REF!</v>
      </c>
      <c r="J119" s="25" t="e">
        <f>IF('Crisis Indicator Data'!#REF!="No Data",1,IF(#REF!&lt;&gt;"",1,0))</f>
        <v>#REF!</v>
      </c>
      <c r="K119" s="25" t="e">
        <f>IF('Crisis Indicator Data'!#REF!="No Data",1,IF(#REF!&lt;&gt;"",1,0))</f>
        <v>#REF!</v>
      </c>
      <c r="L119" s="25" t="e">
        <f>IF('Crisis Indicator Data'!#REF!="No Data",1,IF(#REF!&lt;&gt;"",1,0))</f>
        <v>#REF!</v>
      </c>
      <c r="M119" s="25" t="e">
        <f>IF('Crisis Indicator Data'!#REF!="No Data",1,IF(#REF!&lt;&gt;"",1,0))</f>
        <v>#REF!</v>
      </c>
      <c r="N119" s="25" t="e">
        <f>IF('Crisis Indicator Data'!#REF!="No Data",1,IF(#REF!&lt;&gt;"",1,0))</f>
        <v>#REF!</v>
      </c>
      <c r="O119" s="25" t="e">
        <f>IF('Crisis Indicator Data'!#REF!="No Data",1,IF(#REF!&lt;&gt;"",1,0))</f>
        <v>#REF!</v>
      </c>
      <c r="P119" s="25" t="e">
        <f>IF('Crisis Indicator Data'!#REF!="No Data",1,IF(#REF!&lt;&gt;"",1,0))</f>
        <v>#REF!</v>
      </c>
      <c r="Q119" s="25" t="e">
        <f>IF('Crisis Indicator Data'!#REF!="No Data",1,IF(#REF!&lt;&gt;"",1,0))</f>
        <v>#REF!</v>
      </c>
      <c r="R119" s="25" t="e">
        <f>IF('Crisis Indicator Data'!#REF!="No Data",1,IF(#REF!&lt;&gt;"",1,0))</f>
        <v>#REF!</v>
      </c>
      <c r="S119" s="25" t="e">
        <f>IF('Crisis Indicator Data'!#REF!="No Data",1,IF(#REF!&lt;&gt;"",1,0))</f>
        <v>#REF!</v>
      </c>
      <c r="T119" s="25" t="e">
        <f>IF('Crisis Indicator Data'!#REF!="No Data",1,IF(#REF!&lt;&gt;"",1,0))</f>
        <v>#REF!</v>
      </c>
      <c r="U119" s="25" t="e">
        <f>IF('Crisis Indicator Data'!#REF!="No Data",1,IF(#REF!&lt;&gt;"",1,0))</f>
        <v>#REF!</v>
      </c>
      <c r="V119" s="25" t="e">
        <f>IF('Crisis Indicator Data'!#REF!="No Data",1,IF(#REF!&lt;&gt;"",1,0))</f>
        <v>#REF!</v>
      </c>
      <c r="W119" s="25" t="e">
        <f>IF('Crisis Indicator Data'!#REF!="No Data",1,IF(#REF!&lt;&gt;"",1,0))</f>
        <v>#REF!</v>
      </c>
      <c r="X119" s="25" t="e">
        <f>IF('Crisis Indicator Data'!#REF!="No Data",1,IF(#REF!&lt;&gt;"",1,0))</f>
        <v>#REF!</v>
      </c>
      <c r="Y119" s="25" t="e">
        <f>IF('Crisis Indicator Data'!#REF!="No Data",1,IF(#REF!&lt;&gt;"",1,0))</f>
        <v>#REF!</v>
      </c>
      <c r="Z119" s="25" t="e">
        <f>IF('Crisis Indicator Data'!#REF!="No Data",1,IF(#REF!&lt;&gt;"",1,0))</f>
        <v>#REF!</v>
      </c>
      <c r="AA119" s="25" t="e">
        <f>IF('Crisis Indicator Data'!#REF!="No Data",1,IF(#REF!&lt;&gt;"",1,0))</f>
        <v>#REF!</v>
      </c>
      <c r="AB119" s="25" t="e">
        <f>IF('Crisis Indicator Data'!#REF!="No Data",1,IF(#REF!&lt;&gt;"",1,0))</f>
        <v>#REF!</v>
      </c>
      <c r="AC119" s="25" t="e">
        <f>IF('Crisis Indicator Data'!#REF!="No Data",1,IF(#REF!&lt;&gt;"",1,0))</f>
        <v>#REF!</v>
      </c>
      <c r="AD119" s="25" t="e">
        <f>IF('Crisis Indicator Data'!#REF!="No Data",1,IF(#REF!&lt;&gt;"",1,0))</f>
        <v>#REF!</v>
      </c>
      <c r="AE119" s="25" t="e">
        <f>IF('Crisis Indicator Data'!#REF!="No Data",1,IF(#REF!&lt;&gt;"",1,0))</f>
        <v>#REF!</v>
      </c>
      <c r="AF119" s="25" t="e">
        <f>IF('Crisis Indicator Data'!#REF!="No Data",1,IF(#REF!&lt;&gt;"",1,0))</f>
        <v>#REF!</v>
      </c>
      <c r="AG119" s="25" t="e">
        <f>IF('Crisis Indicator Data'!#REF!="No Data",1,IF(#REF!&lt;&gt;"",1,0))</f>
        <v>#REF!</v>
      </c>
      <c r="AH119" s="25" t="e">
        <f>IF('Crisis Indicator Data'!#REF!="No Data",1,IF(#REF!&lt;&gt;"",1,0))</f>
        <v>#REF!</v>
      </c>
      <c r="AI119" s="25" t="e">
        <f>IF('Crisis Indicator Data'!#REF!="No Data",1,IF(#REF!&lt;&gt;"",1,0))</f>
        <v>#REF!</v>
      </c>
      <c r="AJ119" s="25" t="e">
        <f>IF('Crisis Indicator Data'!#REF!="No Data",1,IF(#REF!&lt;&gt;"",1,0))</f>
        <v>#REF!</v>
      </c>
      <c r="AK119" s="25" t="e">
        <f>IF('Crisis Indicator Data'!#REF!="No Data",1,IF(#REF!&lt;&gt;"",1,0))</f>
        <v>#REF!</v>
      </c>
      <c r="AL119" s="25" t="e">
        <f>IF('Crisis Indicator Data'!#REF!="No Data",1,IF(#REF!&lt;&gt;"",1,0))</f>
        <v>#REF!</v>
      </c>
      <c r="AM119" s="25" t="e">
        <f>IF('Crisis Indicator Data'!#REF!="No Data",1,IF(#REF!&lt;&gt;"",1,0))</f>
        <v>#REF!</v>
      </c>
      <c r="AN119" s="25" t="e">
        <f>IF('Crisis Indicator Data'!#REF!="No Data",1,IF(#REF!&lt;&gt;"",1,0))</f>
        <v>#REF!</v>
      </c>
      <c r="AO119" s="25" t="e">
        <f>IF('Crisis Indicator Data'!#REF!="No Data",1,IF(#REF!&lt;&gt;"",1,0))</f>
        <v>#REF!</v>
      </c>
      <c r="AP119" s="25" t="e">
        <f>IF('Crisis Indicator Data'!#REF!="No Data",1,IF(#REF!&lt;&gt;"",1,0))</f>
        <v>#REF!</v>
      </c>
      <c r="AQ119" s="25" t="e">
        <f>IF('Crisis Indicator Data'!#REF!="No Data",1,IF(#REF!&lt;&gt;"",1,0))</f>
        <v>#REF!</v>
      </c>
      <c r="AR119" s="25" t="e">
        <f>IF('Crisis Indicator Data'!#REF!="No Data",1,IF(#REF!&lt;&gt;"",1,0))</f>
        <v>#REF!</v>
      </c>
      <c r="AS119" s="25" t="e">
        <f>IF('Crisis Indicator Data'!#REF!="No Data",1,IF(#REF!&lt;&gt;"",1,0))</f>
        <v>#REF!</v>
      </c>
      <c r="AT119" s="25" t="e">
        <f>IF('Crisis Indicator Data'!#REF!="No Data",1,IF(#REF!&lt;&gt;"",1,0))</f>
        <v>#REF!</v>
      </c>
      <c r="AU119" s="25" t="e">
        <f>IF('Crisis Indicator Data'!#REF!="No Data",1,IF(#REF!&lt;&gt;"",1,0))</f>
        <v>#REF!</v>
      </c>
      <c r="AV119" s="25" t="e">
        <f>IF('Crisis Indicator Data'!#REF!="No Data",1,IF(#REF!&lt;&gt;"",1,0))</f>
        <v>#REF!</v>
      </c>
      <c r="AW119" s="25" t="e">
        <f>IF('Crisis Indicator Data'!#REF!="No Data",1,IF(#REF!&lt;&gt;"",1,0))</f>
        <v>#REF!</v>
      </c>
      <c r="AX119" s="25" t="e">
        <f>IF('Crisis Indicator Data'!#REF!="No Data",1,IF(#REF!&lt;&gt;"",1,0))</f>
        <v>#REF!</v>
      </c>
      <c r="AY119" s="25" t="e">
        <f>IF('Crisis Indicator Data'!#REF!="No Data",1,IF(#REF!&lt;&gt;"",1,0))</f>
        <v>#REF!</v>
      </c>
      <c r="AZ119" s="25" t="e">
        <f>IF('Crisis Indicator Data'!#REF!="No Data",1,IF(#REF!&lt;&gt;"",1,0))</f>
        <v>#REF!</v>
      </c>
      <c r="BA119" t="e">
        <f t="shared" si="6"/>
        <v>#REF!</v>
      </c>
      <c r="BB119" s="27" t="e">
        <f t="shared" si="7"/>
        <v>#REF!</v>
      </c>
    </row>
    <row r="120" spans="1:54" x14ac:dyDescent="0.35">
      <c r="A120" t="s">
        <v>10341</v>
      </c>
      <c r="B120" s="25" t="e">
        <f>IF('Crisis Indicator Data'!#REF!="No Data",1,IF(#REF!&lt;&gt;"",1,0))</f>
        <v>#REF!</v>
      </c>
      <c r="C120" s="25" t="e">
        <f>IF('Crisis Indicator Data'!#REF!="No Data",1,IF(#REF!&lt;&gt;"",1,0))</f>
        <v>#REF!</v>
      </c>
      <c r="D120" s="25" t="e">
        <f>IF('Crisis Indicator Data'!#REF!="No Data",1,IF(#REF!&lt;&gt;"",1,0))</f>
        <v>#REF!</v>
      </c>
      <c r="E120" s="25" t="e">
        <f>IF('Crisis Indicator Data'!#REF!="No Data",1,IF(#REF!&lt;&gt;"",1,0))</f>
        <v>#REF!</v>
      </c>
      <c r="F120" s="25" t="e">
        <f>IF('Crisis Indicator Data'!#REF!="No Data",1,IF(#REF!&lt;&gt;"",1,0))</f>
        <v>#REF!</v>
      </c>
      <c r="G120" s="25" t="e">
        <f>IF('Crisis Indicator Data'!#REF!="No Data",1,IF(#REF!&lt;&gt;"",1,0))</f>
        <v>#REF!</v>
      </c>
      <c r="H120" s="25" t="e">
        <f>IF('Crisis Indicator Data'!#REF!="No Data",1,IF(#REF!&lt;&gt;"",1,0))</f>
        <v>#REF!</v>
      </c>
      <c r="I120" s="25" t="e">
        <f>IF('Crisis Indicator Data'!#REF!="No Data",1,IF(#REF!&lt;&gt;"",1,0))</f>
        <v>#REF!</v>
      </c>
      <c r="J120" s="25" t="e">
        <f>IF('Crisis Indicator Data'!#REF!="No Data",1,IF(#REF!&lt;&gt;"",1,0))</f>
        <v>#REF!</v>
      </c>
      <c r="K120" s="25" t="e">
        <f>IF('Crisis Indicator Data'!#REF!="No Data",1,IF(#REF!&lt;&gt;"",1,0))</f>
        <v>#REF!</v>
      </c>
      <c r="L120" s="25" t="e">
        <f>IF('Crisis Indicator Data'!#REF!="No Data",1,IF(#REF!&lt;&gt;"",1,0))</f>
        <v>#REF!</v>
      </c>
      <c r="M120" s="25" t="e">
        <f>IF('Crisis Indicator Data'!#REF!="No Data",1,IF(#REF!&lt;&gt;"",1,0))</f>
        <v>#REF!</v>
      </c>
      <c r="N120" s="25" t="e">
        <f>IF('Crisis Indicator Data'!#REF!="No Data",1,IF(#REF!&lt;&gt;"",1,0))</f>
        <v>#REF!</v>
      </c>
      <c r="O120" s="25" t="e">
        <f>IF('Crisis Indicator Data'!#REF!="No Data",1,IF(#REF!&lt;&gt;"",1,0))</f>
        <v>#REF!</v>
      </c>
      <c r="P120" s="25" t="e">
        <f>IF('Crisis Indicator Data'!#REF!="No Data",1,IF(#REF!&lt;&gt;"",1,0))</f>
        <v>#REF!</v>
      </c>
      <c r="Q120" s="25" t="e">
        <f>IF('Crisis Indicator Data'!#REF!="No Data",1,IF(#REF!&lt;&gt;"",1,0))</f>
        <v>#REF!</v>
      </c>
      <c r="R120" s="25" t="e">
        <f>IF('Crisis Indicator Data'!#REF!="No Data",1,IF(#REF!&lt;&gt;"",1,0))</f>
        <v>#REF!</v>
      </c>
      <c r="S120" s="25" t="e">
        <f>IF('Crisis Indicator Data'!#REF!="No Data",1,IF(#REF!&lt;&gt;"",1,0))</f>
        <v>#REF!</v>
      </c>
      <c r="T120" s="25" t="e">
        <f>IF('Crisis Indicator Data'!#REF!="No Data",1,IF(#REF!&lt;&gt;"",1,0))</f>
        <v>#REF!</v>
      </c>
      <c r="U120" s="25" t="e">
        <f>IF('Crisis Indicator Data'!#REF!="No Data",1,IF(#REF!&lt;&gt;"",1,0))</f>
        <v>#REF!</v>
      </c>
      <c r="V120" s="25" t="e">
        <f>IF('Crisis Indicator Data'!#REF!="No Data",1,IF(#REF!&lt;&gt;"",1,0))</f>
        <v>#REF!</v>
      </c>
      <c r="W120" s="25" t="e">
        <f>IF('Crisis Indicator Data'!#REF!="No Data",1,IF(#REF!&lt;&gt;"",1,0))</f>
        <v>#REF!</v>
      </c>
      <c r="X120" s="25" t="e">
        <f>IF('Crisis Indicator Data'!#REF!="No Data",1,IF(#REF!&lt;&gt;"",1,0))</f>
        <v>#REF!</v>
      </c>
      <c r="Y120" s="25" t="e">
        <f>IF('Crisis Indicator Data'!#REF!="No Data",1,IF(#REF!&lt;&gt;"",1,0))</f>
        <v>#REF!</v>
      </c>
      <c r="Z120" s="25" t="e">
        <f>IF('Crisis Indicator Data'!#REF!="No Data",1,IF(#REF!&lt;&gt;"",1,0))</f>
        <v>#REF!</v>
      </c>
      <c r="AA120" s="25" t="e">
        <f>IF('Crisis Indicator Data'!#REF!="No Data",1,IF(#REF!&lt;&gt;"",1,0))</f>
        <v>#REF!</v>
      </c>
      <c r="AB120" s="25" t="e">
        <f>IF('Crisis Indicator Data'!#REF!="No Data",1,IF(#REF!&lt;&gt;"",1,0))</f>
        <v>#REF!</v>
      </c>
      <c r="AC120" s="25" t="e">
        <f>IF('Crisis Indicator Data'!#REF!="No Data",1,IF(#REF!&lt;&gt;"",1,0))</f>
        <v>#REF!</v>
      </c>
      <c r="AD120" s="25" t="e">
        <f>IF('Crisis Indicator Data'!#REF!="No Data",1,IF(#REF!&lt;&gt;"",1,0))</f>
        <v>#REF!</v>
      </c>
      <c r="AE120" s="25" t="e">
        <f>IF('Crisis Indicator Data'!#REF!="No Data",1,IF(#REF!&lt;&gt;"",1,0))</f>
        <v>#REF!</v>
      </c>
      <c r="AF120" s="25" t="e">
        <f>IF('Crisis Indicator Data'!#REF!="No Data",1,IF(#REF!&lt;&gt;"",1,0))</f>
        <v>#REF!</v>
      </c>
      <c r="AG120" s="25" t="e">
        <f>IF('Crisis Indicator Data'!#REF!="No Data",1,IF(#REF!&lt;&gt;"",1,0))</f>
        <v>#REF!</v>
      </c>
      <c r="AH120" s="25" t="e">
        <f>IF('Crisis Indicator Data'!#REF!="No Data",1,IF(#REF!&lt;&gt;"",1,0))</f>
        <v>#REF!</v>
      </c>
      <c r="AI120" s="25" t="e">
        <f>IF('Crisis Indicator Data'!#REF!="No Data",1,IF(#REF!&lt;&gt;"",1,0))</f>
        <v>#REF!</v>
      </c>
      <c r="AJ120" s="25" t="e">
        <f>IF('Crisis Indicator Data'!#REF!="No Data",1,IF(#REF!&lt;&gt;"",1,0))</f>
        <v>#REF!</v>
      </c>
      <c r="AK120" s="25" t="e">
        <f>IF('Crisis Indicator Data'!#REF!="No Data",1,IF(#REF!&lt;&gt;"",1,0))</f>
        <v>#REF!</v>
      </c>
      <c r="AL120" s="25" t="e">
        <f>IF('Crisis Indicator Data'!#REF!="No Data",1,IF(#REF!&lt;&gt;"",1,0))</f>
        <v>#REF!</v>
      </c>
      <c r="AM120" s="25" t="e">
        <f>IF('Crisis Indicator Data'!#REF!="No Data",1,IF(#REF!&lt;&gt;"",1,0))</f>
        <v>#REF!</v>
      </c>
      <c r="AN120" s="25" t="e">
        <f>IF('Crisis Indicator Data'!#REF!="No Data",1,IF(#REF!&lt;&gt;"",1,0))</f>
        <v>#REF!</v>
      </c>
      <c r="AO120" s="25" t="e">
        <f>IF('Crisis Indicator Data'!#REF!="No Data",1,IF(#REF!&lt;&gt;"",1,0))</f>
        <v>#REF!</v>
      </c>
      <c r="AP120" s="25" t="e">
        <f>IF('Crisis Indicator Data'!#REF!="No Data",1,IF(#REF!&lt;&gt;"",1,0))</f>
        <v>#REF!</v>
      </c>
      <c r="AQ120" s="25" t="e">
        <f>IF('Crisis Indicator Data'!#REF!="No Data",1,IF(#REF!&lt;&gt;"",1,0))</f>
        <v>#REF!</v>
      </c>
      <c r="AR120" s="25" t="e">
        <f>IF('Crisis Indicator Data'!#REF!="No Data",1,IF(#REF!&lt;&gt;"",1,0))</f>
        <v>#REF!</v>
      </c>
      <c r="AS120" s="25" t="e">
        <f>IF('Crisis Indicator Data'!#REF!="No Data",1,IF(#REF!&lt;&gt;"",1,0))</f>
        <v>#REF!</v>
      </c>
      <c r="AT120" s="25" t="e">
        <f>IF('Crisis Indicator Data'!#REF!="No Data",1,IF(#REF!&lt;&gt;"",1,0))</f>
        <v>#REF!</v>
      </c>
      <c r="AU120" s="25" t="e">
        <f>IF('Crisis Indicator Data'!#REF!="No Data",1,IF(#REF!&lt;&gt;"",1,0))</f>
        <v>#REF!</v>
      </c>
      <c r="AV120" s="25" t="e">
        <f>IF('Crisis Indicator Data'!#REF!="No Data",1,IF(#REF!&lt;&gt;"",1,0))</f>
        <v>#REF!</v>
      </c>
      <c r="AW120" s="25" t="e">
        <f>IF('Crisis Indicator Data'!#REF!="No Data",1,IF(#REF!&lt;&gt;"",1,0))</f>
        <v>#REF!</v>
      </c>
      <c r="AX120" s="25" t="e">
        <f>IF('Crisis Indicator Data'!#REF!="No Data",1,IF(#REF!&lt;&gt;"",1,0))</f>
        <v>#REF!</v>
      </c>
      <c r="AY120" s="25" t="e">
        <f>IF('Crisis Indicator Data'!#REF!="No Data",1,IF(#REF!&lt;&gt;"",1,0))</f>
        <v>#REF!</v>
      </c>
      <c r="AZ120" s="25" t="e">
        <f>IF('Crisis Indicator Data'!#REF!="No Data",1,IF(#REF!&lt;&gt;"",1,0))</f>
        <v>#REF!</v>
      </c>
      <c r="BA120" t="e">
        <f t="shared" si="6"/>
        <v>#REF!</v>
      </c>
      <c r="BB120" s="27" t="e">
        <f t="shared" si="7"/>
        <v>#REF!</v>
      </c>
    </row>
    <row r="121" spans="1:54" x14ac:dyDescent="0.35">
      <c r="A121" t="s">
        <v>10339</v>
      </c>
      <c r="B121" s="25" t="e">
        <f>IF('Crisis Indicator Data'!#REF!="No Data",1,IF(#REF!&lt;&gt;"",1,0))</f>
        <v>#REF!</v>
      </c>
      <c r="C121" s="25" t="e">
        <f>IF('Crisis Indicator Data'!#REF!="No Data",1,IF(#REF!&lt;&gt;"",1,0))</f>
        <v>#REF!</v>
      </c>
      <c r="D121" s="25" t="e">
        <f>IF('Crisis Indicator Data'!#REF!="No Data",1,IF(#REF!&lt;&gt;"",1,0))</f>
        <v>#REF!</v>
      </c>
      <c r="E121" s="25" t="e">
        <f>IF('Crisis Indicator Data'!#REF!="No Data",1,IF(#REF!&lt;&gt;"",1,0))</f>
        <v>#REF!</v>
      </c>
      <c r="F121" s="25" t="e">
        <f>IF('Crisis Indicator Data'!#REF!="No Data",1,IF(#REF!&lt;&gt;"",1,0))</f>
        <v>#REF!</v>
      </c>
      <c r="G121" s="25" t="e">
        <f>IF('Crisis Indicator Data'!#REF!="No Data",1,IF(#REF!&lt;&gt;"",1,0))</f>
        <v>#REF!</v>
      </c>
      <c r="H121" s="25" t="e">
        <f>IF('Crisis Indicator Data'!#REF!="No Data",1,IF(#REF!&lt;&gt;"",1,0))</f>
        <v>#REF!</v>
      </c>
      <c r="I121" s="25" t="e">
        <f>IF('Crisis Indicator Data'!#REF!="No Data",1,IF(#REF!&lt;&gt;"",1,0))</f>
        <v>#REF!</v>
      </c>
      <c r="J121" s="25" t="e">
        <f>IF('Crisis Indicator Data'!#REF!="No Data",1,IF(#REF!&lt;&gt;"",1,0))</f>
        <v>#REF!</v>
      </c>
      <c r="K121" s="25" t="e">
        <f>IF('Crisis Indicator Data'!#REF!="No Data",1,IF(#REF!&lt;&gt;"",1,0))</f>
        <v>#REF!</v>
      </c>
      <c r="L121" s="25" t="e">
        <f>IF('Crisis Indicator Data'!#REF!="No Data",1,IF(#REF!&lt;&gt;"",1,0))</f>
        <v>#REF!</v>
      </c>
      <c r="M121" s="25" t="e">
        <f>IF('Crisis Indicator Data'!#REF!="No Data",1,IF(#REF!&lt;&gt;"",1,0))</f>
        <v>#REF!</v>
      </c>
      <c r="N121" s="25" t="e">
        <f>IF('Crisis Indicator Data'!#REF!="No Data",1,IF(#REF!&lt;&gt;"",1,0))</f>
        <v>#REF!</v>
      </c>
      <c r="O121" s="25" t="e">
        <f>IF('Crisis Indicator Data'!#REF!="No Data",1,IF(#REF!&lt;&gt;"",1,0))</f>
        <v>#REF!</v>
      </c>
      <c r="P121" s="25" t="e">
        <f>IF('Crisis Indicator Data'!#REF!="No Data",1,IF(#REF!&lt;&gt;"",1,0))</f>
        <v>#REF!</v>
      </c>
      <c r="Q121" s="25" t="e">
        <f>IF('Crisis Indicator Data'!#REF!="No Data",1,IF(#REF!&lt;&gt;"",1,0))</f>
        <v>#REF!</v>
      </c>
      <c r="R121" s="25" t="e">
        <f>IF('Crisis Indicator Data'!#REF!="No Data",1,IF(#REF!&lt;&gt;"",1,0))</f>
        <v>#REF!</v>
      </c>
      <c r="S121" s="25" t="e">
        <f>IF('Crisis Indicator Data'!#REF!="No Data",1,IF(#REF!&lt;&gt;"",1,0))</f>
        <v>#REF!</v>
      </c>
      <c r="T121" s="25" t="e">
        <f>IF('Crisis Indicator Data'!#REF!="No Data",1,IF(#REF!&lt;&gt;"",1,0))</f>
        <v>#REF!</v>
      </c>
      <c r="U121" s="25" t="e">
        <f>IF('Crisis Indicator Data'!#REF!="No Data",1,IF(#REF!&lt;&gt;"",1,0))</f>
        <v>#REF!</v>
      </c>
      <c r="V121" s="25" t="e">
        <f>IF('Crisis Indicator Data'!#REF!="No Data",1,IF(#REF!&lt;&gt;"",1,0))</f>
        <v>#REF!</v>
      </c>
      <c r="W121" s="25" t="e">
        <f>IF('Crisis Indicator Data'!#REF!="No Data",1,IF(#REF!&lt;&gt;"",1,0))</f>
        <v>#REF!</v>
      </c>
      <c r="X121" s="25" t="e">
        <f>IF('Crisis Indicator Data'!#REF!="No Data",1,IF(#REF!&lt;&gt;"",1,0))</f>
        <v>#REF!</v>
      </c>
      <c r="Y121" s="25" t="e">
        <f>IF('Crisis Indicator Data'!#REF!="No Data",1,IF(#REF!&lt;&gt;"",1,0))</f>
        <v>#REF!</v>
      </c>
      <c r="Z121" s="25" t="e">
        <f>IF('Crisis Indicator Data'!#REF!="No Data",1,IF(#REF!&lt;&gt;"",1,0))</f>
        <v>#REF!</v>
      </c>
      <c r="AA121" s="25" t="e">
        <f>IF('Crisis Indicator Data'!#REF!="No Data",1,IF(#REF!&lt;&gt;"",1,0))</f>
        <v>#REF!</v>
      </c>
      <c r="AB121" s="25" t="e">
        <f>IF('Crisis Indicator Data'!#REF!="No Data",1,IF(#REF!&lt;&gt;"",1,0))</f>
        <v>#REF!</v>
      </c>
      <c r="AC121" s="25" t="e">
        <f>IF('Crisis Indicator Data'!#REF!="No Data",1,IF(#REF!&lt;&gt;"",1,0))</f>
        <v>#REF!</v>
      </c>
      <c r="AD121" s="25" t="e">
        <f>IF('Crisis Indicator Data'!#REF!="No Data",1,IF(#REF!&lt;&gt;"",1,0))</f>
        <v>#REF!</v>
      </c>
      <c r="AE121" s="25" t="e">
        <f>IF('Crisis Indicator Data'!#REF!="No Data",1,IF(#REF!&lt;&gt;"",1,0))</f>
        <v>#REF!</v>
      </c>
      <c r="AF121" s="25" t="e">
        <f>IF('Crisis Indicator Data'!#REF!="No Data",1,IF(#REF!&lt;&gt;"",1,0))</f>
        <v>#REF!</v>
      </c>
      <c r="AG121" s="25" t="e">
        <f>IF('Crisis Indicator Data'!#REF!="No Data",1,IF(#REF!&lt;&gt;"",1,0))</f>
        <v>#REF!</v>
      </c>
      <c r="AH121" s="25" t="e">
        <f>IF('Crisis Indicator Data'!#REF!="No Data",1,IF(#REF!&lt;&gt;"",1,0))</f>
        <v>#REF!</v>
      </c>
      <c r="AI121" s="25" t="e">
        <f>IF('Crisis Indicator Data'!#REF!="No Data",1,IF(#REF!&lt;&gt;"",1,0))</f>
        <v>#REF!</v>
      </c>
      <c r="AJ121" s="25" t="e">
        <f>IF('Crisis Indicator Data'!#REF!="No Data",1,IF(#REF!&lt;&gt;"",1,0))</f>
        <v>#REF!</v>
      </c>
      <c r="AK121" s="25" t="e">
        <f>IF('Crisis Indicator Data'!#REF!="No Data",1,IF(#REF!&lt;&gt;"",1,0))</f>
        <v>#REF!</v>
      </c>
      <c r="AL121" s="25" t="e">
        <f>IF('Crisis Indicator Data'!#REF!="No Data",1,IF(#REF!&lt;&gt;"",1,0))</f>
        <v>#REF!</v>
      </c>
      <c r="AM121" s="25" t="e">
        <f>IF('Crisis Indicator Data'!#REF!="No Data",1,IF(#REF!&lt;&gt;"",1,0))</f>
        <v>#REF!</v>
      </c>
      <c r="AN121" s="25" t="e">
        <f>IF('Crisis Indicator Data'!#REF!="No Data",1,IF(#REF!&lt;&gt;"",1,0))</f>
        <v>#REF!</v>
      </c>
      <c r="AO121" s="25" t="e">
        <f>IF('Crisis Indicator Data'!#REF!="No Data",1,IF(#REF!&lt;&gt;"",1,0))</f>
        <v>#REF!</v>
      </c>
      <c r="AP121" s="25" t="e">
        <f>IF('Crisis Indicator Data'!#REF!="No Data",1,IF(#REF!&lt;&gt;"",1,0))</f>
        <v>#REF!</v>
      </c>
      <c r="AQ121" s="25" t="e">
        <f>IF('Crisis Indicator Data'!#REF!="No Data",1,IF(#REF!&lt;&gt;"",1,0))</f>
        <v>#REF!</v>
      </c>
      <c r="AR121" s="25" t="e">
        <f>IF('Crisis Indicator Data'!#REF!="No Data",1,IF(#REF!&lt;&gt;"",1,0))</f>
        <v>#REF!</v>
      </c>
      <c r="AS121" s="25" t="e">
        <f>IF('Crisis Indicator Data'!#REF!="No Data",1,IF(#REF!&lt;&gt;"",1,0))</f>
        <v>#REF!</v>
      </c>
      <c r="AT121" s="25" t="e">
        <f>IF('Crisis Indicator Data'!#REF!="No Data",1,IF(#REF!&lt;&gt;"",1,0))</f>
        <v>#REF!</v>
      </c>
      <c r="AU121" s="25" t="e">
        <f>IF('Crisis Indicator Data'!#REF!="No Data",1,IF(#REF!&lt;&gt;"",1,0))</f>
        <v>#REF!</v>
      </c>
      <c r="AV121" s="25" t="e">
        <f>IF('Crisis Indicator Data'!#REF!="No Data",1,IF(#REF!&lt;&gt;"",1,0))</f>
        <v>#REF!</v>
      </c>
      <c r="AW121" s="25" t="e">
        <f>IF('Crisis Indicator Data'!#REF!="No Data",1,IF(#REF!&lt;&gt;"",1,0))</f>
        <v>#REF!</v>
      </c>
      <c r="AX121" s="25" t="e">
        <f>IF('Crisis Indicator Data'!#REF!="No Data",1,IF(#REF!&lt;&gt;"",1,0))</f>
        <v>#REF!</v>
      </c>
      <c r="AY121" s="25" t="e">
        <f>IF('Crisis Indicator Data'!#REF!="No Data",1,IF(#REF!&lt;&gt;"",1,0))</f>
        <v>#REF!</v>
      </c>
      <c r="AZ121" s="25" t="e">
        <f>IF('Crisis Indicator Data'!#REF!="No Data",1,IF(#REF!&lt;&gt;"",1,0))</f>
        <v>#REF!</v>
      </c>
      <c r="BA121" t="e">
        <f t="shared" si="6"/>
        <v>#REF!</v>
      </c>
      <c r="BB121" s="27" t="e">
        <f t="shared" si="7"/>
        <v>#REF!</v>
      </c>
    </row>
    <row r="122" spans="1:54" x14ac:dyDescent="0.35">
      <c r="A122" t="s">
        <v>10336</v>
      </c>
      <c r="B122" s="25" t="e">
        <f>IF('Crisis Indicator Data'!#REF!="No Data",1,IF(#REF!&lt;&gt;"",1,0))</f>
        <v>#REF!</v>
      </c>
      <c r="C122" s="25" t="e">
        <f>IF('Crisis Indicator Data'!#REF!="No Data",1,IF(#REF!&lt;&gt;"",1,0))</f>
        <v>#REF!</v>
      </c>
      <c r="D122" s="25" t="e">
        <f>IF('Crisis Indicator Data'!#REF!="No Data",1,IF(#REF!&lt;&gt;"",1,0))</f>
        <v>#REF!</v>
      </c>
      <c r="E122" s="25" t="e">
        <f>IF('Crisis Indicator Data'!#REF!="No Data",1,IF(#REF!&lt;&gt;"",1,0))</f>
        <v>#REF!</v>
      </c>
      <c r="F122" s="25" t="e">
        <f>IF('Crisis Indicator Data'!#REF!="No Data",1,IF(#REF!&lt;&gt;"",1,0))</f>
        <v>#REF!</v>
      </c>
      <c r="G122" s="25" t="e">
        <f>IF('Crisis Indicator Data'!#REF!="No Data",1,IF(#REF!&lt;&gt;"",1,0))</f>
        <v>#REF!</v>
      </c>
      <c r="H122" s="25" t="e">
        <f>IF('Crisis Indicator Data'!#REF!="No Data",1,IF(#REF!&lt;&gt;"",1,0))</f>
        <v>#REF!</v>
      </c>
      <c r="I122" s="25" t="e">
        <f>IF('Crisis Indicator Data'!#REF!="No Data",1,IF(#REF!&lt;&gt;"",1,0))</f>
        <v>#REF!</v>
      </c>
      <c r="J122" s="25" t="e">
        <f>IF('Crisis Indicator Data'!#REF!="No Data",1,IF(#REF!&lt;&gt;"",1,0))</f>
        <v>#REF!</v>
      </c>
      <c r="K122" s="25" t="e">
        <f>IF('Crisis Indicator Data'!#REF!="No Data",1,IF(#REF!&lt;&gt;"",1,0))</f>
        <v>#REF!</v>
      </c>
      <c r="L122" s="25" t="e">
        <f>IF('Crisis Indicator Data'!#REF!="No Data",1,IF(#REF!&lt;&gt;"",1,0))</f>
        <v>#REF!</v>
      </c>
      <c r="M122" s="25" t="e">
        <f>IF('Crisis Indicator Data'!#REF!="No Data",1,IF(#REF!&lt;&gt;"",1,0))</f>
        <v>#REF!</v>
      </c>
      <c r="N122" s="25" t="e">
        <f>IF('Crisis Indicator Data'!#REF!="No Data",1,IF(#REF!&lt;&gt;"",1,0))</f>
        <v>#REF!</v>
      </c>
      <c r="O122" s="25" t="e">
        <f>IF('Crisis Indicator Data'!#REF!="No Data",1,IF(#REF!&lt;&gt;"",1,0))</f>
        <v>#REF!</v>
      </c>
      <c r="P122" s="25" t="e">
        <f>IF('Crisis Indicator Data'!#REF!="No Data",1,IF(#REF!&lt;&gt;"",1,0))</f>
        <v>#REF!</v>
      </c>
      <c r="Q122" s="25" t="e">
        <f>IF('Crisis Indicator Data'!#REF!="No Data",1,IF(#REF!&lt;&gt;"",1,0))</f>
        <v>#REF!</v>
      </c>
      <c r="R122" s="25" t="e">
        <f>IF('Crisis Indicator Data'!#REF!="No Data",1,IF(#REF!&lt;&gt;"",1,0))</f>
        <v>#REF!</v>
      </c>
      <c r="S122" s="25" t="e">
        <f>IF('Crisis Indicator Data'!#REF!="No Data",1,IF(#REF!&lt;&gt;"",1,0))</f>
        <v>#REF!</v>
      </c>
      <c r="T122" s="25" t="e">
        <f>IF('Crisis Indicator Data'!#REF!="No Data",1,IF(#REF!&lt;&gt;"",1,0))</f>
        <v>#REF!</v>
      </c>
      <c r="U122" s="25" t="e">
        <f>IF('Crisis Indicator Data'!#REF!="No Data",1,IF(#REF!&lt;&gt;"",1,0))</f>
        <v>#REF!</v>
      </c>
      <c r="V122" s="25" t="e">
        <f>IF('Crisis Indicator Data'!#REF!="No Data",1,IF(#REF!&lt;&gt;"",1,0))</f>
        <v>#REF!</v>
      </c>
      <c r="W122" s="25" t="e">
        <f>IF('Crisis Indicator Data'!#REF!="No Data",1,IF(#REF!&lt;&gt;"",1,0))</f>
        <v>#REF!</v>
      </c>
      <c r="X122" s="25" t="e">
        <f>IF('Crisis Indicator Data'!#REF!="No Data",1,IF(#REF!&lt;&gt;"",1,0))</f>
        <v>#REF!</v>
      </c>
      <c r="Y122" s="25" t="e">
        <f>IF('Crisis Indicator Data'!#REF!="No Data",1,IF(#REF!&lt;&gt;"",1,0))</f>
        <v>#REF!</v>
      </c>
      <c r="Z122" s="25" t="e">
        <f>IF('Crisis Indicator Data'!#REF!="No Data",1,IF(#REF!&lt;&gt;"",1,0))</f>
        <v>#REF!</v>
      </c>
      <c r="AA122" s="25" t="e">
        <f>IF('Crisis Indicator Data'!#REF!="No Data",1,IF(#REF!&lt;&gt;"",1,0))</f>
        <v>#REF!</v>
      </c>
      <c r="AB122" s="25" t="e">
        <f>IF('Crisis Indicator Data'!#REF!="No Data",1,IF(#REF!&lt;&gt;"",1,0))</f>
        <v>#REF!</v>
      </c>
      <c r="AC122" s="25" t="e">
        <f>IF('Crisis Indicator Data'!#REF!="No Data",1,IF(#REF!&lt;&gt;"",1,0))</f>
        <v>#REF!</v>
      </c>
      <c r="AD122" s="25" t="e">
        <f>IF('Crisis Indicator Data'!#REF!="No Data",1,IF(#REF!&lt;&gt;"",1,0))</f>
        <v>#REF!</v>
      </c>
      <c r="AE122" s="25" t="e">
        <f>IF('Crisis Indicator Data'!#REF!="No Data",1,IF(#REF!&lt;&gt;"",1,0))</f>
        <v>#REF!</v>
      </c>
      <c r="AF122" s="25" t="e">
        <f>IF('Crisis Indicator Data'!#REF!="No Data",1,IF(#REF!&lt;&gt;"",1,0))</f>
        <v>#REF!</v>
      </c>
      <c r="AG122" s="25" t="e">
        <f>IF('Crisis Indicator Data'!#REF!="No Data",1,IF(#REF!&lt;&gt;"",1,0))</f>
        <v>#REF!</v>
      </c>
      <c r="AH122" s="25" t="e">
        <f>IF('Crisis Indicator Data'!#REF!="No Data",1,IF(#REF!&lt;&gt;"",1,0))</f>
        <v>#REF!</v>
      </c>
      <c r="AI122" s="25" t="e">
        <f>IF('Crisis Indicator Data'!#REF!="No Data",1,IF(#REF!&lt;&gt;"",1,0))</f>
        <v>#REF!</v>
      </c>
      <c r="AJ122" s="25" t="e">
        <f>IF('Crisis Indicator Data'!#REF!="No Data",1,IF(#REF!&lt;&gt;"",1,0))</f>
        <v>#REF!</v>
      </c>
      <c r="AK122" s="25" t="e">
        <f>IF('Crisis Indicator Data'!#REF!="No Data",1,IF(#REF!&lt;&gt;"",1,0))</f>
        <v>#REF!</v>
      </c>
      <c r="AL122" s="25" t="e">
        <f>IF('Crisis Indicator Data'!#REF!="No Data",1,IF(#REF!&lt;&gt;"",1,0))</f>
        <v>#REF!</v>
      </c>
      <c r="AM122" s="25" t="e">
        <f>IF('Crisis Indicator Data'!#REF!="No Data",1,IF(#REF!&lt;&gt;"",1,0))</f>
        <v>#REF!</v>
      </c>
      <c r="AN122" s="25" t="e">
        <f>IF('Crisis Indicator Data'!#REF!="No Data",1,IF(#REF!&lt;&gt;"",1,0))</f>
        <v>#REF!</v>
      </c>
      <c r="AO122" s="25" t="e">
        <f>IF('Crisis Indicator Data'!#REF!="No Data",1,IF(#REF!&lt;&gt;"",1,0))</f>
        <v>#REF!</v>
      </c>
      <c r="AP122" s="25" t="e">
        <f>IF('Crisis Indicator Data'!#REF!="No Data",1,IF(#REF!&lt;&gt;"",1,0))</f>
        <v>#REF!</v>
      </c>
      <c r="AQ122" s="25" t="e">
        <f>IF('Crisis Indicator Data'!#REF!="No Data",1,IF(#REF!&lt;&gt;"",1,0))</f>
        <v>#REF!</v>
      </c>
      <c r="AR122" s="25" t="e">
        <f>IF('Crisis Indicator Data'!#REF!="No Data",1,IF(#REF!&lt;&gt;"",1,0))</f>
        <v>#REF!</v>
      </c>
      <c r="AS122" s="25" t="e">
        <f>IF('Crisis Indicator Data'!#REF!="No Data",1,IF(#REF!&lt;&gt;"",1,0))</f>
        <v>#REF!</v>
      </c>
      <c r="AT122" s="25" t="e">
        <f>IF('Crisis Indicator Data'!#REF!="No Data",1,IF(#REF!&lt;&gt;"",1,0))</f>
        <v>#REF!</v>
      </c>
      <c r="AU122" s="25" t="e">
        <f>IF('Crisis Indicator Data'!#REF!="No Data",1,IF(#REF!&lt;&gt;"",1,0))</f>
        <v>#REF!</v>
      </c>
      <c r="AV122" s="25" t="e">
        <f>IF('Crisis Indicator Data'!#REF!="No Data",1,IF(#REF!&lt;&gt;"",1,0))</f>
        <v>#REF!</v>
      </c>
      <c r="AW122" s="25" t="e">
        <f>IF('Crisis Indicator Data'!#REF!="No Data",1,IF(#REF!&lt;&gt;"",1,0))</f>
        <v>#REF!</v>
      </c>
      <c r="AX122" s="25" t="e">
        <f>IF('Crisis Indicator Data'!#REF!="No Data",1,IF(#REF!&lt;&gt;"",1,0))</f>
        <v>#REF!</v>
      </c>
      <c r="AY122" s="25" t="e">
        <f>IF('Crisis Indicator Data'!#REF!="No Data",1,IF(#REF!&lt;&gt;"",1,0))</f>
        <v>#REF!</v>
      </c>
      <c r="AZ122" s="25" t="e">
        <f>IF('Crisis Indicator Data'!#REF!="No Data",1,IF(#REF!&lt;&gt;"",1,0))</f>
        <v>#REF!</v>
      </c>
      <c r="BA122" t="e">
        <f t="shared" si="6"/>
        <v>#REF!</v>
      </c>
      <c r="BB122" s="27" t="e">
        <f t="shared" si="7"/>
        <v>#REF!</v>
      </c>
    </row>
    <row r="123" spans="1:54" x14ac:dyDescent="0.35">
      <c r="A123" t="s">
        <v>10343</v>
      </c>
      <c r="B123" s="25" t="e">
        <f>IF('Crisis Indicator Data'!#REF!="No Data",1,IF(#REF!&lt;&gt;"",1,0))</f>
        <v>#REF!</v>
      </c>
      <c r="C123" s="25" t="e">
        <f>IF('Crisis Indicator Data'!#REF!="No Data",1,IF(#REF!&lt;&gt;"",1,0))</f>
        <v>#REF!</v>
      </c>
      <c r="D123" s="25" t="e">
        <f>IF('Crisis Indicator Data'!#REF!="No Data",1,IF(#REF!&lt;&gt;"",1,0))</f>
        <v>#REF!</v>
      </c>
      <c r="E123" s="25" t="e">
        <f>IF('Crisis Indicator Data'!#REF!="No Data",1,IF(#REF!&lt;&gt;"",1,0))</f>
        <v>#REF!</v>
      </c>
      <c r="F123" s="25" t="e">
        <f>IF('Crisis Indicator Data'!#REF!="No Data",1,IF(#REF!&lt;&gt;"",1,0))</f>
        <v>#REF!</v>
      </c>
      <c r="G123" s="25" t="e">
        <f>IF('Crisis Indicator Data'!#REF!="No Data",1,IF(#REF!&lt;&gt;"",1,0))</f>
        <v>#REF!</v>
      </c>
      <c r="H123" s="25" t="e">
        <f>IF('Crisis Indicator Data'!#REF!="No Data",1,IF(#REF!&lt;&gt;"",1,0))</f>
        <v>#REF!</v>
      </c>
      <c r="I123" s="25" t="e">
        <f>IF('Crisis Indicator Data'!#REF!="No Data",1,IF(#REF!&lt;&gt;"",1,0))</f>
        <v>#REF!</v>
      </c>
      <c r="J123" s="25" t="e">
        <f>IF('Crisis Indicator Data'!#REF!="No Data",1,IF(#REF!&lt;&gt;"",1,0))</f>
        <v>#REF!</v>
      </c>
      <c r="K123" s="25" t="e">
        <f>IF('Crisis Indicator Data'!#REF!="No Data",1,IF(#REF!&lt;&gt;"",1,0))</f>
        <v>#REF!</v>
      </c>
      <c r="L123" s="25" t="e">
        <f>IF('Crisis Indicator Data'!#REF!="No Data",1,IF(#REF!&lt;&gt;"",1,0))</f>
        <v>#REF!</v>
      </c>
      <c r="M123" s="25" t="e">
        <f>IF('Crisis Indicator Data'!#REF!="No Data",1,IF(#REF!&lt;&gt;"",1,0))</f>
        <v>#REF!</v>
      </c>
      <c r="N123" s="25" t="e">
        <f>IF('Crisis Indicator Data'!#REF!="No Data",1,IF(#REF!&lt;&gt;"",1,0))</f>
        <v>#REF!</v>
      </c>
      <c r="O123" s="25" t="e">
        <f>IF('Crisis Indicator Data'!#REF!="No Data",1,IF(#REF!&lt;&gt;"",1,0))</f>
        <v>#REF!</v>
      </c>
      <c r="P123" s="25" t="e">
        <f>IF('Crisis Indicator Data'!#REF!="No Data",1,IF(#REF!&lt;&gt;"",1,0))</f>
        <v>#REF!</v>
      </c>
      <c r="Q123" s="25" t="e">
        <f>IF('Crisis Indicator Data'!#REF!="No Data",1,IF(#REF!&lt;&gt;"",1,0))</f>
        <v>#REF!</v>
      </c>
      <c r="R123" s="25" t="e">
        <f>IF('Crisis Indicator Data'!#REF!="No Data",1,IF(#REF!&lt;&gt;"",1,0))</f>
        <v>#REF!</v>
      </c>
      <c r="S123" s="25" t="e">
        <f>IF('Crisis Indicator Data'!#REF!="No Data",1,IF(#REF!&lt;&gt;"",1,0))</f>
        <v>#REF!</v>
      </c>
      <c r="T123" s="25" t="e">
        <f>IF('Crisis Indicator Data'!#REF!="No Data",1,IF(#REF!&lt;&gt;"",1,0))</f>
        <v>#REF!</v>
      </c>
      <c r="U123" s="25" t="e">
        <f>IF('Crisis Indicator Data'!#REF!="No Data",1,IF(#REF!&lt;&gt;"",1,0))</f>
        <v>#REF!</v>
      </c>
      <c r="V123" s="25" t="e">
        <f>IF('Crisis Indicator Data'!#REF!="No Data",1,IF(#REF!&lt;&gt;"",1,0))</f>
        <v>#REF!</v>
      </c>
      <c r="W123" s="25" t="e">
        <f>IF('Crisis Indicator Data'!#REF!="No Data",1,IF(#REF!&lt;&gt;"",1,0))</f>
        <v>#REF!</v>
      </c>
      <c r="X123" s="25" t="e">
        <f>IF('Crisis Indicator Data'!#REF!="No Data",1,IF(#REF!&lt;&gt;"",1,0))</f>
        <v>#REF!</v>
      </c>
      <c r="Y123" s="25" t="e">
        <f>IF('Crisis Indicator Data'!#REF!="No Data",1,IF(#REF!&lt;&gt;"",1,0))</f>
        <v>#REF!</v>
      </c>
      <c r="Z123" s="25" t="e">
        <f>IF('Crisis Indicator Data'!#REF!="No Data",1,IF(#REF!&lt;&gt;"",1,0))</f>
        <v>#REF!</v>
      </c>
      <c r="AA123" s="25" t="e">
        <f>IF('Crisis Indicator Data'!#REF!="No Data",1,IF(#REF!&lt;&gt;"",1,0))</f>
        <v>#REF!</v>
      </c>
      <c r="AB123" s="25" t="e">
        <f>IF('Crisis Indicator Data'!#REF!="No Data",1,IF(#REF!&lt;&gt;"",1,0))</f>
        <v>#REF!</v>
      </c>
      <c r="AC123" s="25" t="e">
        <f>IF('Crisis Indicator Data'!#REF!="No Data",1,IF(#REF!&lt;&gt;"",1,0))</f>
        <v>#REF!</v>
      </c>
      <c r="AD123" s="25" t="e">
        <f>IF('Crisis Indicator Data'!#REF!="No Data",1,IF(#REF!&lt;&gt;"",1,0))</f>
        <v>#REF!</v>
      </c>
      <c r="AE123" s="25" t="e">
        <f>IF('Crisis Indicator Data'!#REF!="No Data",1,IF(#REF!&lt;&gt;"",1,0))</f>
        <v>#REF!</v>
      </c>
      <c r="AF123" s="25" t="e">
        <f>IF('Crisis Indicator Data'!#REF!="No Data",1,IF(#REF!&lt;&gt;"",1,0))</f>
        <v>#REF!</v>
      </c>
      <c r="AG123" s="25" t="e">
        <f>IF('Crisis Indicator Data'!#REF!="No Data",1,IF(#REF!&lt;&gt;"",1,0))</f>
        <v>#REF!</v>
      </c>
      <c r="AH123" s="25" t="e">
        <f>IF('Crisis Indicator Data'!#REF!="No Data",1,IF(#REF!&lt;&gt;"",1,0))</f>
        <v>#REF!</v>
      </c>
      <c r="AI123" s="25" t="e">
        <f>IF('Crisis Indicator Data'!#REF!="No Data",1,IF(#REF!&lt;&gt;"",1,0))</f>
        <v>#REF!</v>
      </c>
      <c r="AJ123" s="25" t="e">
        <f>IF('Crisis Indicator Data'!#REF!="No Data",1,IF(#REF!&lt;&gt;"",1,0))</f>
        <v>#REF!</v>
      </c>
      <c r="AK123" s="25" t="e">
        <f>IF('Crisis Indicator Data'!#REF!="No Data",1,IF(#REF!&lt;&gt;"",1,0))</f>
        <v>#REF!</v>
      </c>
      <c r="AL123" s="25" t="e">
        <f>IF('Crisis Indicator Data'!#REF!="No Data",1,IF(#REF!&lt;&gt;"",1,0))</f>
        <v>#REF!</v>
      </c>
      <c r="AM123" s="25" t="e">
        <f>IF('Crisis Indicator Data'!#REF!="No Data",1,IF(#REF!&lt;&gt;"",1,0))</f>
        <v>#REF!</v>
      </c>
      <c r="AN123" s="25" t="e">
        <f>IF('Crisis Indicator Data'!#REF!="No Data",1,IF(#REF!&lt;&gt;"",1,0))</f>
        <v>#REF!</v>
      </c>
      <c r="AO123" s="25" t="e">
        <f>IF('Crisis Indicator Data'!#REF!="No Data",1,IF(#REF!&lt;&gt;"",1,0))</f>
        <v>#REF!</v>
      </c>
      <c r="AP123" s="25" t="e">
        <f>IF('Crisis Indicator Data'!#REF!="No Data",1,IF(#REF!&lt;&gt;"",1,0))</f>
        <v>#REF!</v>
      </c>
      <c r="AQ123" s="25" t="e">
        <f>IF('Crisis Indicator Data'!#REF!="No Data",1,IF(#REF!&lt;&gt;"",1,0))</f>
        <v>#REF!</v>
      </c>
      <c r="AR123" s="25" t="e">
        <f>IF('Crisis Indicator Data'!#REF!="No Data",1,IF(#REF!&lt;&gt;"",1,0))</f>
        <v>#REF!</v>
      </c>
      <c r="AS123" s="25" t="e">
        <f>IF('Crisis Indicator Data'!#REF!="No Data",1,IF(#REF!&lt;&gt;"",1,0))</f>
        <v>#REF!</v>
      </c>
      <c r="AT123" s="25" t="e">
        <f>IF('Crisis Indicator Data'!#REF!="No Data",1,IF(#REF!&lt;&gt;"",1,0))</f>
        <v>#REF!</v>
      </c>
      <c r="AU123" s="25" t="e">
        <f>IF('Crisis Indicator Data'!#REF!="No Data",1,IF(#REF!&lt;&gt;"",1,0))</f>
        <v>#REF!</v>
      </c>
      <c r="AV123" s="25" t="e">
        <f>IF('Crisis Indicator Data'!#REF!="No Data",1,IF(#REF!&lt;&gt;"",1,0))</f>
        <v>#REF!</v>
      </c>
      <c r="AW123" s="25" t="e">
        <f>IF('Crisis Indicator Data'!#REF!="No Data",1,IF(#REF!&lt;&gt;"",1,0))</f>
        <v>#REF!</v>
      </c>
      <c r="AX123" s="25" t="e">
        <f>IF('Crisis Indicator Data'!#REF!="No Data",1,IF(#REF!&lt;&gt;"",1,0))</f>
        <v>#REF!</v>
      </c>
      <c r="AY123" s="25" t="e">
        <f>IF('Crisis Indicator Data'!#REF!="No Data",1,IF(#REF!&lt;&gt;"",1,0))</f>
        <v>#REF!</v>
      </c>
      <c r="AZ123" s="25" t="e">
        <f>IF('Crisis Indicator Data'!#REF!="No Data",1,IF(#REF!&lt;&gt;"",1,0))</f>
        <v>#REF!</v>
      </c>
      <c r="BA123" t="e">
        <f t="shared" si="6"/>
        <v>#REF!</v>
      </c>
      <c r="BB123" s="27" t="e">
        <f t="shared" si="7"/>
        <v>#REF!</v>
      </c>
    </row>
    <row r="124" spans="1:54" x14ac:dyDescent="0.35">
      <c r="A124" t="s">
        <v>10334</v>
      </c>
      <c r="B124" s="25" t="e">
        <f>IF('Crisis Indicator Data'!#REF!="No Data",1,IF(#REF!&lt;&gt;"",1,0))</f>
        <v>#REF!</v>
      </c>
      <c r="C124" s="25" t="e">
        <f>IF('Crisis Indicator Data'!#REF!="No Data",1,IF(#REF!&lt;&gt;"",1,0))</f>
        <v>#REF!</v>
      </c>
      <c r="D124" s="25" t="e">
        <f>IF('Crisis Indicator Data'!#REF!="No Data",1,IF(#REF!&lt;&gt;"",1,0))</f>
        <v>#REF!</v>
      </c>
      <c r="E124" s="25" t="e">
        <f>IF('Crisis Indicator Data'!#REF!="No Data",1,IF(#REF!&lt;&gt;"",1,0))</f>
        <v>#REF!</v>
      </c>
      <c r="F124" s="25" t="e">
        <f>IF('Crisis Indicator Data'!#REF!="No Data",1,IF(#REF!&lt;&gt;"",1,0))</f>
        <v>#REF!</v>
      </c>
      <c r="G124" s="25" t="e">
        <f>IF('Crisis Indicator Data'!#REF!="No Data",1,IF(#REF!&lt;&gt;"",1,0))</f>
        <v>#REF!</v>
      </c>
      <c r="H124" s="25" t="e">
        <f>IF('Crisis Indicator Data'!#REF!="No Data",1,IF(#REF!&lt;&gt;"",1,0))</f>
        <v>#REF!</v>
      </c>
      <c r="I124" s="25" t="e">
        <f>IF('Crisis Indicator Data'!#REF!="No Data",1,IF(#REF!&lt;&gt;"",1,0))</f>
        <v>#REF!</v>
      </c>
      <c r="J124" s="25" t="e">
        <f>IF('Crisis Indicator Data'!#REF!="No Data",1,IF(#REF!&lt;&gt;"",1,0))</f>
        <v>#REF!</v>
      </c>
      <c r="K124" s="25" t="e">
        <f>IF('Crisis Indicator Data'!#REF!="No Data",1,IF(#REF!&lt;&gt;"",1,0))</f>
        <v>#REF!</v>
      </c>
      <c r="L124" s="25" t="e">
        <f>IF('Crisis Indicator Data'!#REF!="No Data",1,IF(#REF!&lt;&gt;"",1,0))</f>
        <v>#REF!</v>
      </c>
      <c r="M124" s="25" t="e">
        <f>IF('Crisis Indicator Data'!#REF!="No Data",1,IF(#REF!&lt;&gt;"",1,0))</f>
        <v>#REF!</v>
      </c>
      <c r="N124" s="25" t="e">
        <f>IF('Crisis Indicator Data'!#REF!="No Data",1,IF(#REF!&lt;&gt;"",1,0))</f>
        <v>#REF!</v>
      </c>
      <c r="O124" s="25" t="e">
        <f>IF('Crisis Indicator Data'!#REF!="No Data",1,IF(#REF!&lt;&gt;"",1,0))</f>
        <v>#REF!</v>
      </c>
      <c r="P124" s="25" t="e">
        <f>IF('Crisis Indicator Data'!#REF!="No Data",1,IF(#REF!&lt;&gt;"",1,0))</f>
        <v>#REF!</v>
      </c>
      <c r="Q124" s="25" t="e">
        <f>IF('Crisis Indicator Data'!#REF!="No Data",1,IF(#REF!&lt;&gt;"",1,0))</f>
        <v>#REF!</v>
      </c>
      <c r="R124" s="25" t="e">
        <f>IF('Crisis Indicator Data'!#REF!="No Data",1,IF(#REF!&lt;&gt;"",1,0))</f>
        <v>#REF!</v>
      </c>
      <c r="S124" s="25" t="e">
        <f>IF('Crisis Indicator Data'!#REF!="No Data",1,IF(#REF!&lt;&gt;"",1,0))</f>
        <v>#REF!</v>
      </c>
      <c r="T124" s="25" t="e">
        <f>IF('Crisis Indicator Data'!#REF!="No Data",1,IF(#REF!&lt;&gt;"",1,0))</f>
        <v>#REF!</v>
      </c>
      <c r="U124" s="25" t="e">
        <f>IF('Crisis Indicator Data'!#REF!="No Data",1,IF(#REF!&lt;&gt;"",1,0))</f>
        <v>#REF!</v>
      </c>
      <c r="V124" s="25" t="e">
        <f>IF('Crisis Indicator Data'!#REF!="No Data",1,IF(#REF!&lt;&gt;"",1,0))</f>
        <v>#REF!</v>
      </c>
      <c r="W124" s="25" t="e">
        <f>IF('Crisis Indicator Data'!#REF!="No Data",1,IF(#REF!&lt;&gt;"",1,0))</f>
        <v>#REF!</v>
      </c>
      <c r="X124" s="25" t="e">
        <f>IF('Crisis Indicator Data'!#REF!="No Data",1,IF(#REF!&lt;&gt;"",1,0))</f>
        <v>#REF!</v>
      </c>
      <c r="Y124" s="25" t="e">
        <f>IF('Crisis Indicator Data'!#REF!="No Data",1,IF(#REF!&lt;&gt;"",1,0))</f>
        <v>#REF!</v>
      </c>
      <c r="Z124" s="25" t="e">
        <f>IF('Crisis Indicator Data'!#REF!="No Data",1,IF(#REF!&lt;&gt;"",1,0))</f>
        <v>#REF!</v>
      </c>
      <c r="AA124" s="25" t="e">
        <f>IF('Crisis Indicator Data'!#REF!="No Data",1,IF(#REF!&lt;&gt;"",1,0))</f>
        <v>#REF!</v>
      </c>
      <c r="AB124" s="25" t="e">
        <f>IF('Crisis Indicator Data'!#REF!="No Data",1,IF(#REF!&lt;&gt;"",1,0))</f>
        <v>#REF!</v>
      </c>
      <c r="AC124" s="25" t="e">
        <f>IF('Crisis Indicator Data'!#REF!="No Data",1,IF(#REF!&lt;&gt;"",1,0))</f>
        <v>#REF!</v>
      </c>
      <c r="AD124" s="25" t="e">
        <f>IF('Crisis Indicator Data'!#REF!="No Data",1,IF(#REF!&lt;&gt;"",1,0))</f>
        <v>#REF!</v>
      </c>
      <c r="AE124" s="25" t="e">
        <f>IF('Crisis Indicator Data'!#REF!="No Data",1,IF(#REF!&lt;&gt;"",1,0))</f>
        <v>#REF!</v>
      </c>
      <c r="AF124" s="25" t="e">
        <f>IF('Crisis Indicator Data'!#REF!="No Data",1,IF(#REF!&lt;&gt;"",1,0))</f>
        <v>#REF!</v>
      </c>
      <c r="AG124" s="25" t="e">
        <f>IF('Crisis Indicator Data'!#REF!="No Data",1,IF(#REF!&lt;&gt;"",1,0))</f>
        <v>#REF!</v>
      </c>
      <c r="AH124" s="25" t="e">
        <f>IF('Crisis Indicator Data'!#REF!="No Data",1,IF(#REF!&lt;&gt;"",1,0))</f>
        <v>#REF!</v>
      </c>
      <c r="AI124" s="25" t="e">
        <f>IF('Crisis Indicator Data'!#REF!="No Data",1,IF(#REF!&lt;&gt;"",1,0))</f>
        <v>#REF!</v>
      </c>
      <c r="AJ124" s="25" t="e">
        <f>IF('Crisis Indicator Data'!#REF!="No Data",1,IF(#REF!&lt;&gt;"",1,0))</f>
        <v>#REF!</v>
      </c>
      <c r="AK124" s="25" t="e">
        <f>IF('Crisis Indicator Data'!#REF!="No Data",1,IF(#REF!&lt;&gt;"",1,0))</f>
        <v>#REF!</v>
      </c>
      <c r="AL124" s="25" t="e">
        <f>IF('Crisis Indicator Data'!#REF!="No Data",1,IF(#REF!&lt;&gt;"",1,0))</f>
        <v>#REF!</v>
      </c>
      <c r="AM124" s="25" t="e">
        <f>IF('Crisis Indicator Data'!#REF!="No Data",1,IF(#REF!&lt;&gt;"",1,0))</f>
        <v>#REF!</v>
      </c>
      <c r="AN124" s="25" t="e">
        <f>IF('Crisis Indicator Data'!#REF!="No Data",1,IF(#REF!&lt;&gt;"",1,0))</f>
        <v>#REF!</v>
      </c>
      <c r="AO124" s="25" t="e">
        <f>IF('Crisis Indicator Data'!#REF!="No Data",1,IF(#REF!&lt;&gt;"",1,0))</f>
        <v>#REF!</v>
      </c>
      <c r="AP124" s="25" t="e">
        <f>IF('Crisis Indicator Data'!#REF!="No Data",1,IF(#REF!&lt;&gt;"",1,0))</f>
        <v>#REF!</v>
      </c>
      <c r="AQ124" s="25" t="e">
        <f>IF('Crisis Indicator Data'!#REF!="No Data",1,IF(#REF!&lt;&gt;"",1,0))</f>
        <v>#REF!</v>
      </c>
      <c r="AR124" s="25" t="e">
        <f>IF('Crisis Indicator Data'!#REF!="No Data",1,IF(#REF!&lt;&gt;"",1,0))</f>
        <v>#REF!</v>
      </c>
      <c r="AS124" s="25" t="e">
        <f>IF('Crisis Indicator Data'!#REF!="No Data",1,IF(#REF!&lt;&gt;"",1,0))</f>
        <v>#REF!</v>
      </c>
      <c r="AT124" s="25" t="e">
        <f>IF('Crisis Indicator Data'!#REF!="No Data",1,IF(#REF!&lt;&gt;"",1,0))</f>
        <v>#REF!</v>
      </c>
      <c r="AU124" s="25" t="e">
        <f>IF('Crisis Indicator Data'!#REF!="No Data",1,IF(#REF!&lt;&gt;"",1,0))</f>
        <v>#REF!</v>
      </c>
      <c r="AV124" s="25" t="e">
        <f>IF('Crisis Indicator Data'!#REF!="No Data",1,IF(#REF!&lt;&gt;"",1,0))</f>
        <v>#REF!</v>
      </c>
      <c r="AW124" s="25" t="e">
        <f>IF('Crisis Indicator Data'!#REF!="No Data",1,IF(#REF!&lt;&gt;"",1,0))</f>
        <v>#REF!</v>
      </c>
      <c r="AX124" s="25" t="e">
        <f>IF('Crisis Indicator Data'!#REF!="No Data",1,IF(#REF!&lt;&gt;"",1,0))</f>
        <v>#REF!</v>
      </c>
      <c r="AY124" s="25" t="e">
        <f>IF('Crisis Indicator Data'!#REF!="No Data",1,IF(#REF!&lt;&gt;"",1,0))</f>
        <v>#REF!</v>
      </c>
      <c r="AZ124" s="25" t="e">
        <f>IF('Crisis Indicator Data'!#REF!="No Data",1,IF(#REF!&lt;&gt;"",1,0))</f>
        <v>#REF!</v>
      </c>
      <c r="BA124" t="e">
        <f t="shared" si="6"/>
        <v>#REF!</v>
      </c>
      <c r="BB124" s="27" t="e">
        <f t="shared" si="7"/>
        <v>#REF!</v>
      </c>
    </row>
    <row r="125" spans="1:54" x14ac:dyDescent="0.35">
      <c r="A125" t="s">
        <v>10332</v>
      </c>
      <c r="B125" s="25" t="e">
        <f>IF('Crisis Indicator Data'!#REF!="No Data",1,IF(#REF!&lt;&gt;"",1,0))</f>
        <v>#REF!</v>
      </c>
      <c r="C125" s="25" t="e">
        <f>IF('Crisis Indicator Data'!#REF!="No Data",1,IF(#REF!&lt;&gt;"",1,0))</f>
        <v>#REF!</v>
      </c>
      <c r="D125" s="25" t="e">
        <f>IF('Crisis Indicator Data'!#REF!="No Data",1,IF(#REF!&lt;&gt;"",1,0))</f>
        <v>#REF!</v>
      </c>
      <c r="E125" s="25" t="e">
        <f>IF('Crisis Indicator Data'!#REF!="No Data",1,IF(#REF!&lt;&gt;"",1,0))</f>
        <v>#REF!</v>
      </c>
      <c r="F125" s="25" t="e">
        <f>IF('Crisis Indicator Data'!#REF!="No Data",1,IF(#REF!&lt;&gt;"",1,0))</f>
        <v>#REF!</v>
      </c>
      <c r="G125" s="25" t="e">
        <f>IF('Crisis Indicator Data'!#REF!="No Data",1,IF(#REF!&lt;&gt;"",1,0))</f>
        <v>#REF!</v>
      </c>
      <c r="H125" s="25" t="e">
        <f>IF('Crisis Indicator Data'!#REF!="No Data",1,IF(#REF!&lt;&gt;"",1,0))</f>
        <v>#REF!</v>
      </c>
      <c r="I125" s="25" t="e">
        <f>IF('Crisis Indicator Data'!#REF!="No Data",1,IF(#REF!&lt;&gt;"",1,0))</f>
        <v>#REF!</v>
      </c>
      <c r="J125" s="25" t="e">
        <f>IF('Crisis Indicator Data'!#REF!="No Data",1,IF(#REF!&lt;&gt;"",1,0))</f>
        <v>#REF!</v>
      </c>
      <c r="K125" s="25" t="e">
        <f>IF('Crisis Indicator Data'!#REF!="No Data",1,IF(#REF!&lt;&gt;"",1,0))</f>
        <v>#REF!</v>
      </c>
      <c r="L125" s="25" t="e">
        <f>IF('Crisis Indicator Data'!#REF!="No Data",1,IF(#REF!&lt;&gt;"",1,0))</f>
        <v>#REF!</v>
      </c>
      <c r="M125" s="25" t="e">
        <f>IF('Crisis Indicator Data'!#REF!="No Data",1,IF(#REF!&lt;&gt;"",1,0))</f>
        <v>#REF!</v>
      </c>
      <c r="N125" s="25" t="e">
        <f>IF('Crisis Indicator Data'!#REF!="No Data",1,IF(#REF!&lt;&gt;"",1,0))</f>
        <v>#REF!</v>
      </c>
      <c r="O125" s="25" t="e">
        <f>IF('Crisis Indicator Data'!#REF!="No Data",1,IF(#REF!&lt;&gt;"",1,0))</f>
        <v>#REF!</v>
      </c>
      <c r="P125" s="25" t="e">
        <f>IF('Crisis Indicator Data'!#REF!="No Data",1,IF(#REF!&lt;&gt;"",1,0))</f>
        <v>#REF!</v>
      </c>
      <c r="Q125" s="25" t="e">
        <f>IF('Crisis Indicator Data'!#REF!="No Data",1,IF(#REF!&lt;&gt;"",1,0))</f>
        <v>#REF!</v>
      </c>
      <c r="R125" s="25" t="e">
        <f>IF('Crisis Indicator Data'!#REF!="No Data",1,IF(#REF!&lt;&gt;"",1,0))</f>
        <v>#REF!</v>
      </c>
      <c r="S125" s="25" t="e">
        <f>IF('Crisis Indicator Data'!#REF!="No Data",1,IF(#REF!&lt;&gt;"",1,0))</f>
        <v>#REF!</v>
      </c>
      <c r="T125" s="25" t="e">
        <f>IF('Crisis Indicator Data'!#REF!="No Data",1,IF(#REF!&lt;&gt;"",1,0))</f>
        <v>#REF!</v>
      </c>
      <c r="U125" s="25" t="e">
        <f>IF('Crisis Indicator Data'!#REF!="No Data",1,IF(#REF!&lt;&gt;"",1,0))</f>
        <v>#REF!</v>
      </c>
      <c r="V125" s="25" t="e">
        <f>IF('Crisis Indicator Data'!#REF!="No Data",1,IF(#REF!&lt;&gt;"",1,0))</f>
        <v>#REF!</v>
      </c>
      <c r="W125" s="25" t="e">
        <f>IF('Crisis Indicator Data'!#REF!="No Data",1,IF(#REF!&lt;&gt;"",1,0))</f>
        <v>#REF!</v>
      </c>
      <c r="X125" s="25" t="e">
        <f>IF('Crisis Indicator Data'!#REF!="No Data",1,IF(#REF!&lt;&gt;"",1,0))</f>
        <v>#REF!</v>
      </c>
      <c r="Y125" s="25" t="e">
        <f>IF('Crisis Indicator Data'!#REF!="No Data",1,IF(#REF!&lt;&gt;"",1,0))</f>
        <v>#REF!</v>
      </c>
      <c r="Z125" s="25" t="e">
        <f>IF('Crisis Indicator Data'!#REF!="No Data",1,IF(#REF!&lt;&gt;"",1,0))</f>
        <v>#REF!</v>
      </c>
      <c r="AA125" s="25" t="e">
        <f>IF('Crisis Indicator Data'!#REF!="No Data",1,IF(#REF!&lt;&gt;"",1,0))</f>
        <v>#REF!</v>
      </c>
      <c r="AB125" s="25" t="e">
        <f>IF('Crisis Indicator Data'!#REF!="No Data",1,IF(#REF!&lt;&gt;"",1,0))</f>
        <v>#REF!</v>
      </c>
      <c r="AC125" s="25" t="e">
        <f>IF('Crisis Indicator Data'!#REF!="No Data",1,IF(#REF!&lt;&gt;"",1,0))</f>
        <v>#REF!</v>
      </c>
      <c r="AD125" s="25" t="e">
        <f>IF('Crisis Indicator Data'!#REF!="No Data",1,IF(#REF!&lt;&gt;"",1,0))</f>
        <v>#REF!</v>
      </c>
      <c r="AE125" s="25" t="e">
        <f>IF('Crisis Indicator Data'!#REF!="No Data",1,IF(#REF!&lt;&gt;"",1,0))</f>
        <v>#REF!</v>
      </c>
      <c r="AF125" s="25" t="e">
        <f>IF('Crisis Indicator Data'!#REF!="No Data",1,IF(#REF!&lt;&gt;"",1,0))</f>
        <v>#REF!</v>
      </c>
      <c r="AG125" s="25" t="e">
        <f>IF('Crisis Indicator Data'!#REF!="No Data",1,IF(#REF!&lt;&gt;"",1,0))</f>
        <v>#REF!</v>
      </c>
      <c r="AH125" s="25" t="e">
        <f>IF('Crisis Indicator Data'!#REF!="No Data",1,IF(#REF!&lt;&gt;"",1,0))</f>
        <v>#REF!</v>
      </c>
      <c r="AI125" s="25" t="e">
        <f>IF('Crisis Indicator Data'!#REF!="No Data",1,IF(#REF!&lt;&gt;"",1,0))</f>
        <v>#REF!</v>
      </c>
      <c r="AJ125" s="25" t="e">
        <f>IF('Crisis Indicator Data'!#REF!="No Data",1,IF(#REF!&lt;&gt;"",1,0))</f>
        <v>#REF!</v>
      </c>
      <c r="AK125" s="25" t="e">
        <f>IF('Crisis Indicator Data'!#REF!="No Data",1,IF(#REF!&lt;&gt;"",1,0))</f>
        <v>#REF!</v>
      </c>
      <c r="AL125" s="25" t="e">
        <f>IF('Crisis Indicator Data'!#REF!="No Data",1,IF(#REF!&lt;&gt;"",1,0))</f>
        <v>#REF!</v>
      </c>
      <c r="AM125" s="25" t="e">
        <f>IF('Crisis Indicator Data'!#REF!="No Data",1,IF(#REF!&lt;&gt;"",1,0))</f>
        <v>#REF!</v>
      </c>
      <c r="AN125" s="25" t="e">
        <f>IF('Crisis Indicator Data'!#REF!="No Data",1,IF(#REF!&lt;&gt;"",1,0))</f>
        <v>#REF!</v>
      </c>
      <c r="AO125" s="25" t="e">
        <f>IF('Crisis Indicator Data'!#REF!="No Data",1,IF(#REF!&lt;&gt;"",1,0))</f>
        <v>#REF!</v>
      </c>
      <c r="AP125" s="25" t="e">
        <f>IF('Crisis Indicator Data'!#REF!="No Data",1,IF(#REF!&lt;&gt;"",1,0))</f>
        <v>#REF!</v>
      </c>
      <c r="AQ125" s="25" t="e">
        <f>IF('Crisis Indicator Data'!#REF!="No Data",1,IF(#REF!&lt;&gt;"",1,0))</f>
        <v>#REF!</v>
      </c>
      <c r="AR125" s="25" t="e">
        <f>IF('Crisis Indicator Data'!#REF!="No Data",1,IF(#REF!&lt;&gt;"",1,0))</f>
        <v>#REF!</v>
      </c>
      <c r="AS125" s="25" t="e">
        <f>IF('Crisis Indicator Data'!#REF!="No Data",1,IF(#REF!&lt;&gt;"",1,0))</f>
        <v>#REF!</v>
      </c>
      <c r="AT125" s="25" t="e">
        <f>IF('Crisis Indicator Data'!#REF!="No Data",1,IF(#REF!&lt;&gt;"",1,0))</f>
        <v>#REF!</v>
      </c>
      <c r="AU125" s="25" t="e">
        <f>IF('Crisis Indicator Data'!#REF!="No Data",1,IF(#REF!&lt;&gt;"",1,0))</f>
        <v>#REF!</v>
      </c>
      <c r="AV125" s="25" t="e">
        <f>IF('Crisis Indicator Data'!#REF!="No Data",1,IF(#REF!&lt;&gt;"",1,0))</f>
        <v>#REF!</v>
      </c>
      <c r="AW125" s="25" t="e">
        <f>IF('Crisis Indicator Data'!#REF!="No Data",1,IF(#REF!&lt;&gt;"",1,0))</f>
        <v>#REF!</v>
      </c>
      <c r="AX125" s="25" t="e">
        <f>IF('Crisis Indicator Data'!#REF!="No Data",1,IF(#REF!&lt;&gt;"",1,0))</f>
        <v>#REF!</v>
      </c>
      <c r="AY125" s="25" t="e">
        <f>IF('Crisis Indicator Data'!#REF!="No Data",1,IF(#REF!&lt;&gt;"",1,0))</f>
        <v>#REF!</v>
      </c>
      <c r="AZ125" s="25" t="e">
        <f>IF('Crisis Indicator Data'!#REF!="No Data",1,IF(#REF!&lt;&gt;"",1,0))</f>
        <v>#REF!</v>
      </c>
      <c r="BA125" t="e">
        <f t="shared" si="6"/>
        <v>#REF!</v>
      </c>
      <c r="BB125" s="27" t="e">
        <f t="shared" si="7"/>
        <v>#REF!</v>
      </c>
    </row>
    <row r="126" spans="1:54" x14ac:dyDescent="0.35">
      <c r="A126" t="s">
        <v>10333</v>
      </c>
      <c r="B126" s="25" t="e">
        <f>IF('Crisis Indicator Data'!#REF!="No Data",1,IF(#REF!&lt;&gt;"",1,0))</f>
        <v>#REF!</v>
      </c>
      <c r="C126" s="25" t="e">
        <f>IF('Crisis Indicator Data'!#REF!="No Data",1,IF(#REF!&lt;&gt;"",1,0))</f>
        <v>#REF!</v>
      </c>
      <c r="D126" s="25" t="e">
        <f>IF('Crisis Indicator Data'!#REF!="No Data",1,IF(#REF!&lt;&gt;"",1,0))</f>
        <v>#REF!</v>
      </c>
      <c r="E126" s="25" t="e">
        <f>IF('Crisis Indicator Data'!#REF!="No Data",1,IF(#REF!&lt;&gt;"",1,0))</f>
        <v>#REF!</v>
      </c>
      <c r="F126" s="25" t="e">
        <f>IF('Crisis Indicator Data'!#REF!="No Data",1,IF(#REF!&lt;&gt;"",1,0))</f>
        <v>#REF!</v>
      </c>
      <c r="G126" s="25" t="e">
        <f>IF('Crisis Indicator Data'!#REF!="No Data",1,IF(#REF!&lt;&gt;"",1,0))</f>
        <v>#REF!</v>
      </c>
      <c r="H126" s="25" t="e">
        <f>IF('Crisis Indicator Data'!#REF!="No Data",1,IF(#REF!&lt;&gt;"",1,0))</f>
        <v>#REF!</v>
      </c>
      <c r="I126" s="25" t="e">
        <f>IF('Crisis Indicator Data'!#REF!="No Data",1,IF(#REF!&lt;&gt;"",1,0))</f>
        <v>#REF!</v>
      </c>
      <c r="J126" s="25" t="e">
        <f>IF('Crisis Indicator Data'!#REF!="No Data",1,IF(#REF!&lt;&gt;"",1,0))</f>
        <v>#REF!</v>
      </c>
      <c r="K126" s="25" t="e">
        <f>IF('Crisis Indicator Data'!#REF!="No Data",1,IF(#REF!&lt;&gt;"",1,0))</f>
        <v>#REF!</v>
      </c>
      <c r="L126" s="25" t="e">
        <f>IF('Crisis Indicator Data'!#REF!="No Data",1,IF(#REF!&lt;&gt;"",1,0))</f>
        <v>#REF!</v>
      </c>
      <c r="M126" s="25" t="e">
        <f>IF('Crisis Indicator Data'!#REF!="No Data",1,IF(#REF!&lt;&gt;"",1,0))</f>
        <v>#REF!</v>
      </c>
      <c r="N126" s="25" t="e">
        <f>IF('Crisis Indicator Data'!#REF!="No Data",1,IF(#REF!&lt;&gt;"",1,0))</f>
        <v>#REF!</v>
      </c>
      <c r="O126" s="25" t="e">
        <f>IF('Crisis Indicator Data'!#REF!="No Data",1,IF(#REF!&lt;&gt;"",1,0))</f>
        <v>#REF!</v>
      </c>
      <c r="P126" s="25" t="e">
        <f>IF('Crisis Indicator Data'!#REF!="No Data",1,IF(#REF!&lt;&gt;"",1,0))</f>
        <v>#REF!</v>
      </c>
      <c r="Q126" s="25" t="e">
        <f>IF('Crisis Indicator Data'!#REF!="No Data",1,IF(#REF!&lt;&gt;"",1,0))</f>
        <v>#REF!</v>
      </c>
      <c r="R126" s="25" t="e">
        <f>IF('Crisis Indicator Data'!#REF!="No Data",1,IF(#REF!&lt;&gt;"",1,0))</f>
        <v>#REF!</v>
      </c>
      <c r="S126" s="25" t="e">
        <f>IF('Crisis Indicator Data'!#REF!="No Data",1,IF(#REF!&lt;&gt;"",1,0))</f>
        <v>#REF!</v>
      </c>
      <c r="T126" s="25" t="e">
        <f>IF('Crisis Indicator Data'!#REF!="No Data",1,IF(#REF!&lt;&gt;"",1,0))</f>
        <v>#REF!</v>
      </c>
      <c r="U126" s="25" t="e">
        <f>IF('Crisis Indicator Data'!#REF!="No Data",1,IF(#REF!&lt;&gt;"",1,0))</f>
        <v>#REF!</v>
      </c>
      <c r="V126" s="25" t="e">
        <f>IF('Crisis Indicator Data'!#REF!="No Data",1,IF(#REF!&lt;&gt;"",1,0))</f>
        <v>#REF!</v>
      </c>
      <c r="W126" s="25" t="e">
        <f>IF('Crisis Indicator Data'!#REF!="No Data",1,IF(#REF!&lt;&gt;"",1,0))</f>
        <v>#REF!</v>
      </c>
      <c r="X126" s="25" t="e">
        <f>IF('Crisis Indicator Data'!#REF!="No Data",1,IF(#REF!&lt;&gt;"",1,0))</f>
        <v>#REF!</v>
      </c>
      <c r="Y126" s="25" t="e">
        <f>IF('Crisis Indicator Data'!#REF!="No Data",1,IF(#REF!&lt;&gt;"",1,0))</f>
        <v>#REF!</v>
      </c>
      <c r="Z126" s="25" t="e">
        <f>IF('Crisis Indicator Data'!#REF!="No Data",1,IF(#REF!&lt;&gt;"",1,0))</f>
        <v>#REF!</v>
      </c>
      <c r="AA126" s="25" t="e">
        <f>IF('Crisis Indicator Data'!#REF!="No Data",1,IF(#REF!&lt;&gt;"",1,0))</f>
        <v>#REF!</v>
      </c>
      <c r="AB126" s="25" t="e">
        <f>IF('Crisis Indicator Data'!#REF!="No Data",1,IF(#REF!&lt;&gt;"",1,0))</f>
        <v>#REF!</v>
      </c>
      <c r="AC126" s="25" t="e">
        <f>IF('Crisis Indicator Data'!#REF!="No Data",1,IF(#REF!&lt;&gt;"",1,0))</f>
        <v>#REF!</v>
      </c>
      <c r="AD126" s="25" t="e">
        <f>IF('Crisis Indicator Data'!#REF!="No Data",1,IF(#REF!&lt;&gt;"",1,0))</f>
        <v>#REF!</v>
      </c>
      <c r="AE126" s="25" t="e">
        <f>IF('Crisis Indicator Data'!#REF!="No Data",1,IF(#REF!&lt;&gt;"",1,0))</f>
        <v>#REF!</v>
      </c>
      <c r="AF126" s="25" t="e">
        <f>IF('Crisis Indicator Data'!#REF!="No Data",1,IF(#REF!&lt;&gt;"",1,0))</f>
        <v>#REF!</v>
      </c>
      <c r="AG126" s="25" t="e">
        <f>IF('Crisis Indicator Data'!#REF!="No Data",1,IF(#REF!&lt;&gt;"",1,0))</f>
        <v>#REF!</v>
      </c>
      <c r="AH126" s="25" t="e">
        <f>IF('Crisis Indicator Data'!#REF!="No Data",1,IF(#REF!&lt;&gt;"",1,0))</f>
        <v>#REF!</v>
      </c>
      <c r="AI126" s="25" t="e">
        <f>IF('Crisis Indicator Data'!#REF!="No Data",1,IF(#REF!&lt;&gt;"",1,0))</f>
        <v>#REF!</v>
      </c>
      <c r="AJ126" s="25" t="e">
        <f>IF('Crisis Indicator Data'!#REF!="No Data",1,IF(#REF!&lt;&gt;"",1,0))</f>
        <v>#REF!</v>
      </c>
      <c r="AK126" s="25" t="e">
        <f>IF('Crisis Indicator Data'!#REF!="No Data",1,IF(#REF!&lt;&gt;"",1,0))</f>
        <v>#REF!</v>
      </c>
      <c r="AL126" s="25" t="e">
        <f>IF('Crisis Indicator Data'!#REF!="No Data",1,IF(#REF!&lt;&gt;"",1,0))</f>
        <v>#REF!</v>
      </c>
      <c r="AM126" s="25" t="e">
        <f>IF('Crisis Indicator Data'!#REF!="No Data",1,IF(#REF!&lt;&gt;"",1,0))</f>
        <v>#REF!</v>
      </c>
      <c r="AN126" s="25" t="e">
        <f>IF('Crisis Indicator Data'!#REF!="No Data",1,IF(#REF!&lt;&gt;"",1,0))</f>
        <v>#REF!</v>
      </c>
      <c r="AO126" s="25" t="e">
        <f>IF('Crisis Indicator Data'!#REF!="No Data",1,IF(#REF!&lt;&gt;"",1,0))</f>
        <v>#REF!</v>
      </c>
      <c r="AP126" s="25" t="e">
        <f>IF('Crisis Indicator Data'!#REF!="No Data",1,IF(#REF!&lt;&gt;"",1,0))</f>
        <v>#REF!</v>
      </c>
      <c r="AQ126" s="25" t="e">
        <f>IF('Crisis Indicator Data'!#REF!="No Data",1,IF(#REF!&lt;&gt;"",1,0))</f>
        <v>#REF!</v>
      </c>
      <c r="AR126" s="25" t="e">
        <f>IF('Crisis Indicator Data'!#REF!="No Data",1,IF(#REF!&lt;&gt;"",1,0))</f>
        <v>#REF!</v>
      </c>
      <c r="AS126" s="25" t="e">
        <f>IF('Crisis Indicator Data'!#REF!="No Data",1,IF(#REF!&lt;&gt;"",1,0))</f>
        <v>#REF!</v>
      </c>
      <c r="AT126" s="25" t="e">
        <f>IF('Crisis Indicator Data'!#REF!="No Data",1,IF(#REF!&lt;&gt;"",1,0))</f>
        <v>#REF!</v>
      </c>
      <c r="AU126" s="25" t="e">
        <f>IF('Crisis Indicator Data'!#REF!="No Data",1,IF(#REF!&lt;&gt;"",1,0))</f>
        <v>#REF!</v>
      </c>
      <c r="AV126" s="25" t="e">
        <f>IF('Crisis Indicator Data'!#REF!="No Data",1,IF(#REF!&lt;&gt;"",1,0))</f>
        <v>#REF!</v>
      </c>
      <c r="AW126" s="25" t="e">
        <f>IF('Crisis Indicator Data'!#REF!="No Data",1,IF(#REF!&lt;&gt;"",1,0))</f>
        <v>#REF!</v>
      </c>
      <c r="AX126" s="25" t="e">
        <f>IF('Crisis Indicator Data'!#REF!="No Data",1,IF(#REF!&lt;&gt;"",1,0))</f>
        <v>#REF!</v>
      </c>
      <c r="AY126" s="25" t="e">
        <f>IF('Crisis Indicator Data'!#REF!="No Data",1,IF(#REF!&lt;&gt;"",1,0))</f>
        <v>#REF!</v>
      </c>
      <c r="AZ126" s="25" t="e">
        <f>IF('Crisis Indicator Data'!#REF!="No Data",1,IF(#REF!&lt;&gt;"",1,0))</f>
        <v>#REF!</v>
      </c>
      <c r="BA126" t="e">
        <f t="shared" si="6"/>
        <v>#REF!</v>
      </c>
      <c r="BB126" s="27" t="e">
        <f t="shared" si="7"/>
        <v>#REF!</v>
      </c>
    </row>
    <row r="127" spans="1:54" x14ac:dyDescent="0.35">
      <c r="A127" t="s">
        <v>10338</v>
      </c>
      <c r="B127" s="25" t="e">
        <f>IF('Crisis Indicator Data'!#REF!="No Data",1,IF(#REF!&lt;&gt;"",1,0))</f>
        <v>#REF!</v>
      </c>
      <c r="C127" s="25" t="e">
        <f>IF('Crisis Indicator Data'!#REF!="No Data",1,IF(#REF!&lt;&gt;"",1,0))</f>
        <v>#REF!</v>
      </c>
      <c r="D127" s="25" t="e">
        <f>IF('Crisis Indicator Data'!#REF!="No Data",1,IF(#REF!&lt;&gt;"",1,0))</f>
        <v>#REF!</v>
      </c>
      <c r="E127" s="25" t="e">
        <f>IF('Crisis Indicator Data'!#REF!="No Data",1,IF(#REF!&lt;&gt;"",1,0))</f>
        <v>#REF!</v>
      </c>
      <c r="F127" s="25" t="e">
        <f>IF('Crisis Indicator Data'!#REF!="No Data",1,IF(#REF!&lt;&gt;"",1,0))</f>
        <v>#REF!</v>
      </c>
      <c r="G127" s="25" t="e">
        <f>IF('Crisis Indicator Data'!#REF!="No Data",1,IF(#REF!&lt;&gt;"",1,0))</f>
        <v>#REF!</v>
      </c>
      <c r="H127" s="25" t="e">
        <f>IF('Crisis Indicator Data'!#REF!="No Data",1,IF(#REF!&lt;&gt;"",1,0))</f>
        <v>#REF!</v>
      </c>
      <c r="I127" s="25" t="e">
        <f>IF('Crisis Indicator Data'!#REF!="No Data",1,IF(#REF!&lt;&gt;"",1,0))</f>
        <v>#REF!</v>
      </c>
      <c r="J127" s="25" t="e">
        <f>IF('Crisis Indicator Data'!#REF!="No Data",1,IF(#REF!&lt;&gt;"",1,0))</f>
        <v>#REF!</v>
      </c>
      <c r="K127" s="25" t="e">
        <f>IF('Crisis Indicator Data'!#REF!="No Data",1,IF(#REF!&lt;&gt;"",1,0))</f>
        <v>#REF!</v>
      </c>
      <c r="L127" s="25" t="e">
        <f>IF('Crisis Indicator Data'!#REF!="No Data",1,IF(#REF!&lt;&gt;"",1,0))</f>
        <v>#REF!</v>
      </c>
      <c r="M127" s="25" t="e">
        <f>IF('Crisis Indicator Data'!#REF!="No Data",1,IF(#REF!&lt;&gt;"",1,0))</f>
        <v>#REF!</v>
      </c>
      <c r="N127" s="25" t="e">
        <f>IF('Crisis Indicator Data'!#REF!="No Data",1,IF(#REF!&lt;&gt;"",1,0))</f>
        <v>#REF!</v>
      </c>
      <c r="O127" s="25" t="e">
        <f>IF('Crisis Indicator Data'!#REF!="No Data",1,IF(#REF!&lt;&gt;"",1,0))</f>
        <v>#REF!</v>
      </c>
      <c r="P127" s="25" t="e">
        <f>IF('Crisis Indicator Data'!#REF!="No Data",1,IF(#REF!&lt;&gt;"",1,0))</f>
        <v>#REF!</v>
      </c>
      <c r="Q127" s="25" t="e">
        <f>IF('Crisis Indicator Data'!#REF!="No Data",1,IF(#REF!&lt;&gt;"",1,0))</f>
        <v>#REF!</v>
      </c>
      <c r="R127" s="25" t="e">
        <f>IF('Crisis Indicator Data'!#REF!="No Data",1,IF(#REF!&lt;&gt;"",1,0))</f>
        <v>#REF!</v>
      </c>
      <c r="S127" s="25" t="e">
        <f>IF('Crisis Indicator Data'!#REF!="No Data",1,IF(#REF!&lt;&gt;"",1,0))</f>
        <v>#REF!</v>
      </c>
      <c r="T127" s="25" t="e">
        <f>IF('Crisis Indicator Data'!#REF!="No Data",1,IF(#REF!&lt;&gt;"",1,0))</f>
        <v>#REF!</v>
      </c>
      <c r="U127" s="25" t="e">
        <f>IF('Crisis Indicator Data'!#REF!="No Data",1,IF(#REF!&lt;&gt;"",1,0))</f>
        <v>#REF!</v>
      </c>
      <c r="V127" s="25" t="e">
        <f>IF('Crisis Indicator Data'!#REF!="No Data",1,IF(#REF!&lt;&gt;"",1,0))</f>
        <v>#REF!</v>
      </c>
      <c r="W127" s="25" t="e">
        <f>IF('Crisis Indicator Data'!#REF!="No Data",1,IF(#REF!&lt;&gt;"",1,0))</f>
        <v>#REF!</v>
      </c>
      <c r="X127" s="25" t="e">
        <f>IF('Crisis Indicator Data'!#REF!="No Data",1,IF(#REF!&lt;&gt;"",1,0))</f>
        <v>#REF!</v>
      </c>
      <c r="Y127" s="25" t="e">
        <f>IF('Crisis Indicator Data'!#REF!="No Data",1,IF(#REF!&lt;&gt;"",1,0))</f>
        <v>#REF!</v>
      </c>
      <c r="Z127" s="25" t="e">
        <f>IF('Crisis Indicator Data'!#REF!="No Data",1,IF(#REF!&lt;&gt;"",1,0))</f>
        <v>#REF!</v>
      </c>
      <c r="AA127" s="25" t="e">
        <f>IF('Crisis Indicator Data'!#REF!="No Data",1,IF(#REF!&lt;&gt;"",1,0))</f>
        <v>#REF!</v>
      </c>
      <c r="AB127" s="25" t="e">
        <f>IF('Crisis Indicator Data'!#REF!="No Data",1,IF(#REF!&lt;&gt;"",1,0))</f>
        <v>#REF!</v>
      </c>
      <c r="AC127" s="25" t="e">
        <f>IF('Crisis Indicator Data'!#REF!="No Data",1,IF(#REF!&lt;&gt;"",1,0))</f>
        <v>#REF!</v>
      </c>
      <c r="AD127" s="25" t="e">
        <f>IF('Crisis Indicator Data'!#REF!="No Data",1,IF(#REF!&lt;&gt;"",1,0))</f>
        <v>#REF!</v>
      </c>
      <c r="AE127" s="25" t="e">
        <f>IF('Crisis Indicator Data'!#REF!="No Data",1,IF(#REF!&lt;&gt;"",1,0))</f>
        <v>#REF!</v>
      </c>
      <c r="AF127" s="25" t="e">
        <f>IF('Crisis Indicator Data'!#REF!="No Data",1,IF(#REF!&lt;&gt;"",1,0))</f>
        <v>#REF!</v>
      </c>
      <c r="AG127" s="25" t="e">
        <f>IF('Crisis Indicator Data'!#REF!="No Data",1,IF(#REF!&lt;&gt;"",1,0))</f>
        <v>#REF!</v>
      </c>
      <c r="AH127" s="25" t="e">
        <f>IF('Crisis Indicator Data'!#REF!="No Data",1,IF(#REF!&lt;&gt;"",1,0))</f>
        <v>#REF!</v>
      </c>
      <c r="AI127" s="25" t="e">
        <f>IF('Crisis Indicator Data'!#REF!="No Data",1,IF(#REF!&lt;&gt;"",1,0))</f>
        <v>#REF!</v>
      </c>
      <c r="AJ127" s="25" t="e">
        <f>IF('Crisis Indicator Data'!#REF!="No Data",1,IF(#REF!&lt;&gt;"",1,0))</f>
        <v>#REF!</v>
      </c>
      <c r="AK127" s="25" t="e">
        <f>IF('Crisis Indicator Data'!#REF!="No Data",1,IF(#REF!&lt;&gt;"",1,0))</f>
        <v>#REF!</v>
      </c>
      <c r="AL127" s="25" t="e">
        <f>IF('Crisis Indicator Data'!#REF!="No Data",1,IF(#REF!&lt;&gt;"",1,0))</f>
        <v>#REF!</v>
      </c>
      <c r="AM127" s="25" t="e">
        <f>IF('Crisis Indicator Data'!#REF!="No Data",1,IF(#REF!&lt;&gt;"",1,0))</f>
        <v>#REF!</v>
      </c>
      <c r="AN127" s="25" t="e">
        <f>IF('Crisis Indicator Data'!#REF!="No Data",1,IF(#REF!&lt;&gt;"",1,0))</f>
        <v>#REF!</v>
      </c>
      <c r="AO127" s="25" t="e">
        <f>IF('Crisis Indicator Data'!#REF!="No Data",1,IF(#REF!&lt;&gt;"",1,0))</f>
        <v>#REF!</v>
      </c>
      <c r="AP127" s="25" t="e">
        <f>IF('Crisis Indicator Data'!#REF!="No Data",1,IF(#REF!&lt;&gt;"",1,0))</f>
        <v>#REF!</v>
      </c>
      <c r="AQ127" s="25" t="e">
        <f>IF('Crisis Indicator Data'!#REF!="No Data",1,IF(#REF!&lt;&gt;"",1,0))</f>
        <v>#REF!</v>
      </c>
      <c r="AR127" s="25" t="e">
        <f>IF('Crisis Indicator Data'!#REF!="No Data",1,IF(#REF!&lt;&gt;"",1,0))</f>
        <v>#REF!</v>
      </c>
      <c r="AS127" s="25" t="e">
        <f>IF('Crisis Indicator Data'!#REF!="No Data",1,IF(#REF!&lt;&gt;"",1,0))</f>
        <v>#REF!</v>
      </c>
      <c r="AT127" s="25" t="e">
        <f>IF('Crisis Indicator Data'!#REF!="No Data",1,IF(#REF!&lt;&gt;"",1,0))</f>
        <v>#REF!</v>
      </c>
      <c r="AU127" s="25" t="e">
        <f>IF('Crisis Indicator Data'!#REF!="No Data",1,IF(#REF!&lt;&gt;"",1,0))</f>
        <v>#REF!</v>
      </c>
      <c r="AV127" s="25" t="e">
        <f>IF('Crisis Indicator Data'!#REF!="No Data",1,IF(#REF!&lt;&gt;"",1,0))</f>
        <v>#REF!</v>
      </c>
      <c r="AW127" s="25" t="e">
        <f>IF('Crisis Indicator Data'!#REF!="No Data",1,IF(#REF!&lt;&gt;"",1,0))</f>
        <v>#REF!</v>
      </c>
      <c r="AX127" s="25" t="e">
        <f>IF('Crisis Indicator Data'!#REF!="No Data",1,IF(#REF!&lt;&gt;"",1,0))</f>
        <v>#REF!</v>
      </c>
      <c r="AY127" s="25" t="e">
        <f>IF('Crisis Indicator Data'!#REF!="No Data",1,IF(#REF!&lt;&gt;"",1,0))</f>
        <v>#REF!</v>
      </c>
      <c r="AZ127" s="25" t="e">
        <f>IF('Crisis Indicator Data'!#REF!="No Data",1,IF(#REF!&lt;&gt;"",1,0))</f>
        <v>#REF!</v>
      </c>
      <c r="BA127" t="e">
        <f t="shared" si="6"/>
        <v>#REF!</v>
      </c>
      <c r="BB127" s="27" t="e">
        <f t="shared" si="7"/>
        <v>#REF!</v>
      </c>
    </row>
    <row r="128" spans="1:54" x14ac:dyDescent="0.35">
      <c r="A128" t="s">
        <v>10345</v>
      </c>
      <c r="B128" s="25" t="e">
        <f>IF('Crisis Indicator Data'!#REF!="No Data",1,IF(#REF!&lt;&gt;"",1,0))</f>
        <v>#REF!</v>
      </c>
      <c r="C128" s="25" t="e">
        <f>IF('Crisis Indicator Data'!#REF!="No Data",1,IF(#REF!&lt;&gt;"",1,0))</f>
        <v>#REF!</v>
      </c>
      <c r="D128" s="25" t="e">
        <f>IF('Crisis Indicator Data'!#REF!="No Data",1,IF(#REF!&lt;&gt;"",1,0))</f>
        <v>#REF!</v>
      </c>
      <c r="E128" s="25" t="e">
        <f>IF('Crisis Indicator Data'!#REF!="No Data",1,IF(#REF!&lt;&gt;"",1,0))</f>
        <v>#REF!</v>
      </c>
      <c r="F128" s="25" t="e">
        <f>IF('Crisis Indicator Data'!#REF!="No Data",1,IF(#REF!&lt;&gt;"",1,0))</f>
        <v>#REF!</v>
      </c>
      <c r="G128" s="25" t="e">
        <f>IF('Crisis Indicator Data'!#REF!="No Data",1,IF(#REF!&lt;&gt;"",1,0))</f>
        <v>#REF!</v>
      </c>
      <c r="H128" s="25" t="e">
        <f>IF('Crisis Indicator Data'!#REF!="No Data",1,IF(#REF!&lt;&gt;"",1,0))</f>
        <v>#REF!</v>
      </c>
      <c r="I128" s="25" t="e">
        <f>IF('Crisis Indicator Data'!#REF!="No Data",1,IF(#REF!&lt;&gt;"",1,0))</f>
        <v>#REF!</v>
      </c>
      <c r="J128" s="25" t="e">
        <f>IF('Crisis Indicator Data'!#REF!="No Data",1,IF(#REF!&lt;&gt;"",1,0))</f>
        <v>#REF!</v>
      </c>
      <c r="K128" s="25" t="e">
        <f>IF('Crisis Indicator Data'!#REF!="No Data",1,IF(#REF!&lt;&gt;"",1,0))</f>
        <v>#REF!</v>
      </c>
      <c r="L128" s="25" t="e">
        <f>IF('Crisis Indicator Data'!#REF!="No Data",1,IF(#REF!&lt;&gt;"",1,0))</f>
        <v>#REF!</v>
      </c>
      <c r="M128" s="25" t="e">
        <f>IF('Crisis Indicator Data'!#REF!="No Data",1,IF(#REF!&lt;&gt;"",1,0))</f>
        <v>#REF!</v>
      </c>
      <c r="N128" s="25" t="e">
        <f>IF('Crisis Indicator Data'!#REF!="No Data",1,IF(#REF!&lt;&gt;"",1,0))</f>
        <v>#REF!</v>
      </c>
      <c r="O128" s="25" t="e">
        <f>IF('Crisis Indicator Data'!#REF!="No Data",1,IF(#REF!&lt;&gt;"",1,0))</f>
        <v>#REF!</v>
      </c>
      <c r="P128" s="25" t="e">
        <f>IF('Crisis Indicator Data'!#REF!="No Data",1,IF(#REF!&lt;&gt;"",1,0))</f>
        <v>#REF!</v>
      </c>
      <c r="Q128" s="25" t="e">
        <f>IF('Crisis Indicator Data'!#REF!="No Data",1,IF(#REF!&lt;&gt;"",1,0))</f>
        <v>#REF!</v>
      </c>
      <c r="R128" s="25" t="e">
        <f>IF('Crisis Indicator Data'!#REF!="No Data",1,IF(#REF!&lt;&gt;"",1,0))</f>
        <v>#REF!</v>
      </c>
      <c r="S128" s="25" t="e">
        <f>IF('Crisis Indicator Data'!#REF!="No Data",1,IF(#REF!&lt;&gt;"",1,0))</f>
        <v>#REF!</v>
      </c>
      <c r="T128" s="25" t="e">
        <f>IF('Crisis Indicator Data'!#REF!="No Data",1,IF(#REF!&lt;&gt;"",1,0))</f>
        <v>#REF!</v>
      </c>
      <c r="U128" s="25" t="e">
        <f>IF('Crisis Indicator Data'!#REF!="No Data",1,IF(#REF!&lt;&gt;"",1,0))</f>
        <v>#REF!</v>
      </c>
      <c r="V128" s="25" t="e">
        <f>IF('Crisis Indicator Data'!#REF!="No Data",1,IF(#REF!&lt;&gt;"",1,0))</f>
        <v>#REF!</v>
      </c>
      <c r="W128" s="25" t="e">
        <f>IF('Crisis Indicator Data'!#REF!="No Data",1,IF(#REF!&lt;&gt;"",1,0))</f>
        <v>#REF!</v>
      </c>
      <c r="X128" s="25" t="e">
        <f>IF('Crisis Indicator Data'!#REF!="No Data",1,IF(#REF!&lt;&gt;"",1,0))</f>
        <v>#REF!</v>
      </c>
      <c r="Y128" s="25" t="e">
        <f>IF('Crisis Indicator Data'!#REF!="No Data",1,IF(#REF!&lt;&gt;"",1,0))</f>
        <v>#REF!</v>
      </c>
      <c r="Z128" s="25" t="e">
        <f>IF('Crisis Indicator Data'!#REF!="No Data",1,IF(#REF!&lt;&gt;"",1,0))</f>
        <v>#REF!</v>
      </c>
      <c r="AA128" s="25" t="e">
        <f>IF('Crisis Indicator Data'!#REF!="No Data",1,IF(#REF!&lt;&gt;"",1,0))</f>
        <v>#REF!</v>
      </c>
      <c r="AB128" s="25" t="e">
        <f>IF('Crisis Indicator Data'!#REF!="No Data",1,IF(#REF!&lt;&gt;"",1,0))</f>
        <v>#REF!</v>
      </c>
      <c r="AC128" s="25" t="e">
        <f>IF('Crisis Indicator Data'!#REF!="No Data",1,IF(#REF!&lt;&gt;"",1,0))</f>
        <v>#REF!</v>
      </c>
      <c r="AD128" s="25" t="e">
        <f>IF('Crisis Indicator Data'!#REF!="No Data",1,IF(#REF!&lt;&gt;"",1,0))</f>
        <v>#REF!</v>
      </c>
      <c r="AE128" s="25" t="e">
        <f>IF('Crisis Indicator Data'!#REF!="No Data",1,IF(#REF!&lt;&gt;"",1,0))</f>
        <v>#REF!</v>
      </c>
      <c r="AF128" s="25" t="e">
        <f>IF('Crisis Indicator Data'!#REF!="No Data",1,IF(#REF!&lt;&gt;"",1,0))</f>
        <v>#REF!</v>
      </c>
      <c r="AG128" s="25" t="e">
        <f>IF('Crisis Indicator Data'!#REF!="No Data",1,IF(#REF!&lt;&gt;"",1,0))</f>
        <v>#REF!</v>
      </c>
      <c r="AH128" s="25" t="e">
        <f>IF('Crisis Indicator Data'!#REF!="No Data",1,IF(#REF!&lt;&gt;"",1,0))</f>
        <v>#REF!</v>
      </c>
      <c r="AI128" s="25" t="e">
        <f>IF('Crisis Indicator Data'!#REF!="No Data",1,IF(#REF!&lt;&gt;"",1,0))</f>
        <v>#REF!</v>
      </c>
      <c r="AJ128" s="25" t="e">
        <f>IF('Crisis Indicator Data'!#REF!="No Data",1,IF(#REF!&lt;&gt;"",1,0))</f>
        <v>#REF!</v>
      </c>
      <c r="AK128" s="25" t="e">
        <f>IF('Crisis Indicator Data'!#REF!="No Data",1,IF(#REF!&lt;&gt;"",1,0))</f>
        <v>#REF!</v>
      </c>
      <c r="AL128" s="25" t="e">
        <f>IF('Crisis Indicator Data'!#REF!="No Data",1,IF(#REF!&lt;&gt;"",1,0))</f>
        <v>#REF!</v>
      </c>
      <c r="AM128" s="25" t="e">
        <f>IF('Crisis Indicator Data'!#REF!="No Data",1,IF(#REF!&lt;&gt;"",1,0))</f>
        <v>#REF!</v>
      </c>
      <c r="AN128" s="25" t="e">
        <f>IF('Crisis Indicator Data'!#REF!="No Data",1,IF(#REF!&lt;&gt;"",1,0))</f>
        <v>#REF!</v>
      </c>
      <c r="AO128" s="25" t="e">
        <f>IF('Crisis Indicator Data'!#REF!="No Data",1,IF(#REF!&lt;&gt;"",1,0))</f>
        <v>#REF!</v>
      </c>
      <c r="AP128" s="25" t="e">
        <f>IF('Crisis Indicator Data'!#REF!="No Data",1,IF(#REF!&lt;&gt;"",1,0))</f>
        <v>#REF!</v>
      </c>
      <c r="AQ128" s="25" t="e">
        <f>IF('Crisis Indicator Data'!#REF!="No Data",1,IF(#REF!&lt;&gt;"",1,0))</f>
        <v>#REF!</v>
      </c>
      <c r="AR128" s="25" t="e">
        <f>IF('Crisis Indicator Data'!#REF!="No Data",1,IF(#REF!&lt;&gt;"",1,0))</f>
        <v>#REF!</v>
      </c>
      <c r="AS128" s="25" t="e">
        <f>IF('Crisis Indicator Data'!#REF!="No Data",1,IF(#REF!&lt;&gt;"",1,0))</f>
        <v>#REF!</v>
      </c>
      <c r="AT128" s="25" t="e">
        <f>IF('Crisis Indicator Data'!#REF!="No Data",1,IF(#REF!&lt;&gt;"",1,0))</f>
        <v>#REF!</v>
      </c>
      <c r="AU128" s="25" t="e">
        <f>IF('Crisis Indicator Data'!#REF!="No Data",1,IF(#REF!&lt;&gt;"",1,0))</f>
        <v>#REF!</v>
      </c>
      <c r="AV128" s="25" t="e">
        <f>IF('Crisis Indicator Data'!#REF!="No Data",1,IF(#REF!&lt;&gt;"",1,0))</f>
        <v>#REF!</v>
      </c>
      <c r="AW128" s="25" t="e">
        <f>IF('Crisis Indicator Data'!#REF!="No Data",1,IF(#REF!&lt;&gt;"",1,0))</f>
        <v>#REF!</v>
      </c>
      <c r="AX128" s="25" t="e">
        <f>IF('Crisis Indicator Data'!#REF!="No Data",1,IF(#REF!&lt;&gt;"",1,0))</f>
        <v>#REF!</v>
      </c>
      <c r="AY128" s="25" t="e">
        <f>IF('Crisis Indicator Data'!#REF!="No Data",1,IF(#REF!&lt;&gt;"",1,0))</f>
        <v>#REF!</v>
      </c>
      <c r="AZ128" s="25" t="e">
        <f>IF('Crisis Indicator Data'!#REF!="No Data",1,IF(#REF!&lt;&gt;"",1,0))</f>
        <v>#REF!</v>
      </c>
      <c r="BA128" t="e">
        <f t="shared" si="6"/>
        <v>#REF!</v>
      </c>
      <c r="BB128" s="27" t="e">
        <f t="shared" si="7"/>
        <v>#REF!</v>
      </c>
    </row>
    <row r="129" spans="1:54" x14ac:dyDescent="0.35">
      <c r="A129" t="s">
        <v>10346</v>
      </c>
      <c r="B129" s="25" t="e">
        <f>IF('Crisis Indicator Data'!#REF!="No Data",1,IF(#REF!&lt;&gt;"",1,0))</f>
        <v>#REF!</v>
      </c>
      <c r="C129" s="25" t="e">
        <f>IF('Crisis Indicator Data'!#REF!="No Data",1,IF(#REF!&lt;&gt;"",1,0))</f>
        <v>#REF!</v>
      </c>
      <c r="D129" s="25" t="e">
        <f>IF('Crisis Indicator Data'!#REF!="No Data",1,IF(#REF!&lt;&gt;"",1,0))</f>
        <v>#REF!</v>
      </c>
      <c r="E129" s="25" t="e">
        <f>IF('Crisis Indicator Data'!#REF!="No Data",1,IF(#REF!&lt;&gt;"",1,0))</f>
        <v>#REF!</v>
      </c>
      <c r="F129" s="25" t="e">
        <f>IF('Crisis Indicator Data'!#REF!="No Data",1,IF(#REF!&lt;&gt;"",1,0))</f>
        <v>#REF!</v>
      </c>
      <c r="G129" s="25" t="e">
        <f>IF('Crisis Indicator Data'!#REF!="No Data",1,IF(#REF!&lt;&gt;"",1,0))</f>
        <v>#REF!</v>
      </c>
      <c r="H129" s="25" t="e">
        <f>IF('Crisis Indicator Data'!#REF!="No Data",1,IF(#REF!&lt;&gt;"",1,0))</f>
        <v>#REF!</v>
      </c>
      <c r="I129" s="25" t="e">
        <f>IF('Crisis Indicator Data'!#REF!="No Data",1,IF(#REF!&lt;&gt;"",1,0))</f>
        <v>#REF!</v>
      </c>
      <c r="J129" s="25" t="e">
        <f>IF('Crisis Indicator Data'!#REF!="No Data",1,IF(#REF!&lt;&gt;"",1,0))</f>
        <v>#REF!</v>
      </c>
      <c r="K129" s="25" t="e">
        <f>IF('Crisis Indicator Data'!#REF!="No Data",1,IF(#REF!&lt;&gt;"",1,0))</f>
        <v>#REF!</v>
      </c>
      <c r="L129" s="25" t="e">
        <f>IF('Crisis Indicator Data'!#REF!="No Data",1,IF(#REF!&lt;&gt;"",1,0))</f>
        <v>#REF!</v>
      </c>
      <c r="M129" s="25" t="e">
        <f>IF('Crisis Indicator Data'!#REF!="No Data",1,IF(#REF!&lt;&gt;"",1,0))</f>
        <v>#REF!</v>
      </c>
      <c r="N129" s="25" t="e">
        <f>IF('Crisis Indicator Data'!#REF!="No Data",1,IF(#REF!&lt;&gt;"",1,0))</f>
        <v>#REF!</v>
      </c>
      <c r="O129" s="25" t="e">
        <f>IF('Crisis Indicator Data'!#REF!="No Data",1,IF(#REF!&lt;&gt;"",1,0))</f>
        <v>#REF!</v>
      </c>
      <c r="P129" s="25" t="e">
        <f>IF('Crisis Indicator Data'!#REF!="No Data",1,IF(#REF!&lt;&gt;"",1,0))</f>
        <v>#REF!</v>
      </c>
      <c r="Q129" s="25" t="e">
        <f>IF('Crisis Indicator Data'!#REF!="No Data",1,IF(#REF!&lt;&gt;"",1,0))</f>
        <v>#REF!</v>
      </c>
      <c r="R129" s="25" t="e">
        <f>IF('Crisis Indicator Data'!#REF!="No Data",1,IF(#REF!&lt;&gt;"",1,0))</f>
        <v>#REF!</v>
      </c>
      <c r="S129" s="25" t="e">
        <f>IF('Crisis Indicator Data'!#REF!="No Data",1,IF(#REF!&lt;&gt;"",1,0))</f>
        <v>#REF!</v>
      </c>
      <c r="T129" s="25" t="e">
        <f>IF('Crisis Indicator Data'!#REF!="No Data",1,IF(#REF!&lt;&gt;"",1,0))</f>
        <v>#REF!</v>
      </c>
      <c r="U129" s="25" t="e">
        <f>IF('Crisis Indicator Data'!#REF!="No Data",1,IF(#REF!&lt;&gt;"",1,0))</f>
        <v>#REF!</v>
      </c>
      <c r="V129" s="25" t="e">
        <f>IF('Crisis Indicator Data'!#REF!="No Data",1,IF(#REF!&lt;&gt;"",1,0))</f>
        <v>#REF!</v>
      </c>
      <c r="W129" s="25" t="e">
        <f>IF('Crisis Indicator Data'!#REF!="No Data",1,IF(#REF!&lt;&gt;"",1,0))</f>
        <v>#REF!</v>
      </c>
      <c r="X129" s="25" t="e">
        <f>IF('Crisis Indicator Data'!#REF!="No Data",1,IF(#REF!&lt;&gt;"",1,0))</f>
        <v>#REF!</v>
      </c>
      <c r="Y129" s="25" t="e">
        <f>IF('Crisis Indicator Data'!#REF!="No Data",1,IF(#REF!&lt;&gt;"",1,0))</f>
        <v>#REF!</v>
      </c>
      <c r="Z129" s="25" t="e">
        <f>IF('Crisis Indicator Data'!#REF!="No Data",1,IF(#REF!&lt;&gt;"",1,0))</f>
        <v>#REF!</v>
      </c>
      <c r="AA129" s="25" t="e">
        <f>IF('Crisis Indicator Data'!#REF!="No Data",1,IF(#REF!&lt;&gt;"",1,0))</f>
        <v>#REF!</v>
      </c>
      <c r="AB129" s="25" t="e">
        <f>IF('Crisis Indicator Data'!#REF!="No Data",1,IF(#REF!&lt;&gt;"",1,0))</f>
        <v>#REF!</v>
      </c>
      <c r="AC129" s="25" t="e">
        <f>IF('Crisis Indicator Data'!#REF!="No Data",1,IF(#REF!&lt;&gt;"",1,0))</f>
        <v>#REF!</v>
      </c>
      <c r="AD129" s="25" t="e">
        <f>IF('Crisis Indicator Data'!#REF!="No Data",1,IF(#REF!&lt;&gt;"",1,0))</f>
        <v>#REF!</v>
      </c>
      <c r="AE129" s="25" t="e">
        <f>IF('Crisis Indicator Data'!#REF!="No Data",1,IF(#REF!&lt;&gt;"",1,0))</f>
        <v>#REF!</v>
      </c>
      <c r="AF129" s="25" t="e">
        <f>IF('Crisis Indicator Data'!#REF!="No Data",1,IF(#REF!&lt;&gt;"",1,0))</f>
        <v>#REF!</v>
      </c>
      <c r="AG129" s="25" t="e">
        <f>IF('Crisis Indicator Data'!#REF!="No Data",1,IF(#REF!&lt;&gt;"",1,0))</f>
        <v>#REF!</v>
      </c>
      <c r="AH129" s="25" t="e">
        <f>IF('Crisis Indicator Data'!#REF!="No Data",1,IF(#REF!&lt;&gt;"",1,0))</f>
        <v>#REF!</v>
      </c>
      <c r="AI129" s="25" t="e">
        <f>IF('Crisis Indicator Data'!#REF!="No Data",1,IF(#REF!&lt;&gt;"",1,0))</f>
        <v>#REF!</v>
      </c>
      <c r="AJ129" s="25" t="e">
        <f>IF('Crisis Indicator Data'!#REF!="No Data",1,IF(#REF!&lt;&gt;"",1,0))</f>
        <v>#REF!</v>
      </c>
      <c r="AK129" s="25" t="e">
        <f>IF('Crisis Indicator Data'!#REF!="No Data",1,IF(#REF!&lt;&gt;"",1,0))</f>
        <v>#REF!</v>
      </c>
      <c r="AL129" s="25" t="e">
        <f>IF('Crisis Indicator Data'!#REF!="No Data",1,IF(#REF!&lt;&gt;"",1,0))</f>
        <v>#REF!</v>
      </c>
      <c r="AM129" s="25" t="e">
        <f>IF('Crisis Indicator Data'!#REF!="No Data",1,IF(#REF!&lt;&gt;"",1,0))</f>
        <v>#REF!</v>
      </c>
      <c r="AN129" s="25" t="e">
        <f>IF('Crisis Indicator Data'!#REF!="No Data",1,IF(#REF!&lt;&gt;"",1,0))</f>
        <v>#REF!</v>
      </c>
      <c r="AO129" s="25" t="e">
        <f>IF('Crisis Indicator Data'!#REF!="No Data",1,IF(#REF!&lt;&gt;"",1,0))</f>
        <v>#REF!</v>
      </c>
      <c r="AP129" s="25" t="e">
        <f>IF('Crisis Indicator Data'!#REF!="No Data",1,IF(#REF!&lt;&gt;"",1,0))</f>
        <v>#REF!</v>
      </c>
      <c r="AQ129" s="25" t="e">
        <f>IF('Crisis Indicator Data'!#REF!="No Data",1,IF(#REF!&lt;&gt;"",1,0))</f>
        <v>#REF!</v>
      </c>
      <c r="AR129" s="25" t="e">
        <f>IF('Crisis Indicator Data'!#REF!="No Data",1,IF(#REF!&lt;&gt;"",1,0))</f>
        <v>#REF!</v>
      </c>
      <c r="AS129" s="25" t="e">
        <f>IF('Crisis Indicator Data'!#REF!="No Data",1,IF(#REF!&lt;&gt;"",1,0))</f>
        <v>#REF!</v>
      </c>
      <c r="AT129" s="25" t="e">
        <f>IF('Crisis Indicator Data'!#REF!="No Data",1,IF(#REF!&lt;&gt;"",1,0))</f>
        <v>#REF!</v>
      </c>
      <c r="AU129" s="25" t="e">
        <f>IF('Crisis Indicator Data'!#REF!="No Data",1,IF(#REF!&lt;&gt;"",1,0))</f>
        <v>#REF!</v>
      </c>
      <c r="AV129" s="25" t="e">
        <f>IF('Crisis Indicator Data'!#REF!="No Data",1,IF(#REF!&lt;&gt;"",1,0))</f>
        <v>#REF!</v>
      </c>
      <c r="AW129" s="25" t="e">
        <f>IF('Crisis Indicator Data'!#REF!="No Data",1,IF(#REF!&lt;&gt;"",1,0))</f>
        <v>#REF!</v>
      </c>
      <c r="AX129" s="25" t="e">
        <f>IF('Crisis Indicator Data'!#REF!="No Data",1,IF(#REF!&lt;&gt;"",1,0))</f>
        <v>#REF!</v>
      </c>
      <c r="AY129" s="25" t="e">
        <f>IF('Crisis Indicator Data'!#REF!="No Data",1,IF(#REF!&lt;&gt;"",1,0))</f>
        <v>#REF!</v>
      </c>
      <c r="AZ129" s="25" t="e">
        <f>IF('Crisis Indicator Data'!#REF!="No Data",1,IF(#REF!&lt;&gt;"",1,0))</f>
        <v>#REF!</v>
      </c>
      <c r="BA129" t="e">
        <f t="shared" si="6"/>
        <v>#REF!</v>
      </c>
      <c r="BB129" s="27" t="e">
        <f t="shared" si="7"/>
        <v>#REF!</v>
      </c>
    </row>
    <row r="130" spans="1:54" x14ac:dyDescent="0.35">
      <c r="A130" t="s">
        <v>10351</v>
      </c>
      <c r="B130" s="25" t="e">
        <f>IF('Crisis Indicator Data'!#REF!="No Data",1,IF(#REF!&lt;&gt;"",1,0))</f>
        <v>#REF!</v>
      </c>
      <c r="C130" s="25" t="e">
        <f>IF('Crisis Indicator Data'!#REF!="No Data",1,IF(#REF!&lt;&gt;"",1,0))</f>
        <v>#REF!</v>
      </c>
      <c r="D130" s="25" t="e">
        <f>IF('Crisis Indicator Data'!#REF!="No Data",1,IF(#REF!&lt;&gt;"",1,0))</f>
        <v>#REF!</v>
      </c>
      <c r="E130" s="25" t="e">
        <f>IF('Crisis Indicator Data'!#REF!="No Data",1,IF(#REF!&lt;&gt;"",1,0))</f>
        <v>#REF!</v>
      </c>
      <c r="F130" s="25" t="e">
        <f>IF('Crisis Indicator Data'!#REF!="No Data",1,IF(#REF!&lt;&gt;"",1,0))</f>
        <v>#REF!</v>
      </c>
      <c r="G130" s="25" t="e">
        <f>IF('Crisis Indicator Data'!#REF!="No Data",1,IF(#REF!&lt;&gt;"",1,0))</f>
        <v>#REF!</v>
      </c>
      <c r="H130" s="25" t="e">
        <f>IF('Crisis Indicator Data'!#REF!="No Data",1,IF(#REF!&lt;&gt;"",1,0))</f>
        <v>#REF!</v>
      </c>
      <c r="I130" s="25" t="e">
        <f>IF('Crisis Indicator Data'!#REF!="No Data",1,IF(#REF!&lt;&gt;"",1,0))</f>
        <v>#REF!</v>
      </c>
      <c r="J130" s="25" t="e">
        <f>IF('Crisis Indicator Data'!#REF!="No Data",1,IF(#REF!&lt;&gt;"",1,0))</f>
        <v>#REF!</v>
      </c>
      <c r="K130" s="25" t="e">
        <f>IF('Crisis Indicator Data'!#REF!="No Data",1,IF(#REF!&lt;&gt;"",1,0))</f>
        <v>#REF!</v>
      </c>
      <c r="L130" s="25" t="e">
        <f>IF('Crisis Indicator Data'!#REF!="No Data",1,IF(#REF!&lt;&gt;"",1,0))</f>
        <v>#REF!</v>
      </c>
      <c r="M130" s="25" t="e">
        <f>IF('Crisis Indicator Data'!#REF!="No Data",1,IF(#REF!&lt;&gt;"",1,0))</f>
        <v>#REF!</v>
      </c>
      <c r="N130" s="25" t="e">
        <f>IF('Crisis Indicator Data'!#REF!="No Data",1,IF(#REF!&lt;&gt;"",1,0))</f>
        <v>#REF!</v>
      </c>
      <c r="O130" s="25" t="e">
        <f>IF('Crisis Indicator Data'!#REF!="No Data",1,IF(#REF!&lt;&gt;"",1,0))</f>
        <v>#REF!</v>
      </c>
      <c r="P130" s="25" t="e">
        <f>IF('Crisis Indicator Data'!#REF!="No Data",1,IF(#REF!&lt;&gt;"",1,0))</f>
        <v>#REF!</v>
      </c>
      <c r="Q130" s="25" t="e">
        <f>IF('Crisis Indicator Data'!#REF!="No Data",1,IF(#REF!&lt;&gt;"",1,0))</f>
        <v>#REF!</v>
      </c>
      <c r="R130" s="25" t="e">
        <f>IF('Crisis Indicator Data'!#REF!="No Data",1,IF(#REF!&lt;&gt;"",1,0))</f>
        <v>#REF!</v>
      </c>
      <c r="S130" s="25" t="e">
        <f>IF('Crisis Indicator Data'!#REF!="No Data",1,IF(#REF!&lt;&gt;"",1,0))</f>
        <v>#REF!</v>
      </c>
      <c r="T130" s="25" t="e">
        <f>IF('Crisis Indicator Data'!#REF!="No Data",1,IF(#REF!&lt;&gt;"",1,0))</f>
        <v>#REF!</v>
      </c>
      <c r="U130" s="25" t="e">
        <f>IF('Crisis Indicator Data'!#REF!="No Data",1,IF(#REF!&lt;&gt;"",1,0))</f>
        <v>#REF!</v>
      </c>
      <c r="V130" s="25" t="e">
        <f>IF('Crisis Indicator Data'!#REF!="No Data",1,IF(#REF!&lt;&gt;"",1,0))</f>
        <v>#REF!</v>
      </c>
      <c r="W130" s="25" t="e">
        <f>IF('Crisis Indicator Data'!#REF!="No Data",1,IF(#REF!&lt;&gt;"",1,0))</f>
        <v>#REF!</v>
      </c>
      <c r="X130" s="25" t="e">
        <f>IF('Crisis Indicator Data'!#REF!="No Data",1,IF(#REF!&lt;&gt;"",1,0))</f>
        <v>#REF!</v>
      </c>
      <c r="Y130" s="25" t="e">
        <f>IF('Crisis Indicator Data'!#REF!="No Data",1,IF(#REF!&lt;&gt;"",1,0))</f>
        <v>#REF!</v>
      </c>
      <c r="Z130" s="25" t="e">
        <f>IF('Crisis Indicator Data'!#REF!="No Data",1,IF(#REF!&lt;&gt;"",1,0))</f>
        <v>#REF!</v>
      </c>
      <c r="AA130" s="25" t="e">
        <f>IF('Crisis Indicator Data'!#REF!="No Data",1,IF(#REF!&lt;&gt;"",1,0))</f>
        <v>#REF!</v>
      </c>
      <c r="AB130" s="25" t="e">
        <f>IF('Crisis Indicator Data'!#REF!="No Data",1,IF(#REF!&lt;&gt;"",1,0))</f>
        <v>#REF!</v>
      </c>
      <c r="AC130" s="25" t="e">
        <f>IF('Crisis Indicator Data'!#REF!="No Data",1,IF(#REF!&lt;&gt;"",1,0))</f>
        <v>#REF!</v>
      </c>
      <c r="AD130" s="25" t="e">
        <f>IF('Crisis Indicator Data'!#REF!="No Data",1,IF(#REF!&lt;&gt;"",1,0))</f>
        <v>#REF!</v>
      </c>
      <c r="AE130" s="25" t="e">
        <f>IF('Crisis Indicator Data'!#REF!="No Data",1,IF(#REF!&lt;&gt;"",1,0))</f>
        <v>#REF!</v>
      </c>
      <c r="AF130" s="25" t="e">
        <f>IF('Crisis Indicator Data'!#REF!="No Data",1,IF(#REF!&lt;&gt;"",1,0))</f>
        <v>#REF!</v>
      </c>
      <c r="AG130" s="25" t="e">
        <f>IF('Crisis Indicator Data'!#REF!="No Data",1,IF(#REF!&lt;&gt;"",1,0))</f>
        <v>#REF!</v>
      </c>
      <c r="AH130" s="25" t="e">
        <f>IF('Crisis Indicator Data'!#REF!="No Data",1,IF(#REF!&lt;&gt;"",1,0))</f>
        <v>#REF!</v>
      </c>
      <c r="AI130" s="25" t="e">
        <f>IF('Crisis Indicator Data'!#REF!="No Data",1,IF(#REF!&lt;&gt;"",1,0))</f>
        <v>#REF!</v>
      </c>
      <c r="AJ130" s="25" t="e">
        <f>IF('Crisis Indicator Data'!#REF!="No Data",1,IF(#REF!&lt;&gt;"",1,0))</f>
        <v>#REF!</v>
      </c>
      <c r="AK130" s="25" t="e">
        <f>IF('Crisis Indicator Data'!#REF!="No Data",1,IF(#REF!&lt;&gt;"",1,0))</f>
        <v>#REF!</v>
      </c>
      <c r="AL130" s="25" t="e">
        <f>IF('Crisis Indicator Data'!#REF!="No Data",1,IF(#REF!&lt;&gt;"",1,0))</f>
        <v>#REF!</v>
      </c>
      <c r="AM130" s="25" t="e">
        <f>IF('Crisis Indicator Data'!#REF!="No Data",1,IF(#REF!&lt;&gt;"",1,0))</f>
        <v>#REF!</v>
      </c>
      <c r="AN130" s="25" t="e">
        <f>IF('Crisis Indicator Data'!#REF!="No Data",1,IF(#REF!&lt;&gt;"",1,0))</f>
        <v>#REF!</v>
      </c>
      <c r="AO130" s="25" t="e">
        <f>IF('Crisis Indicator Data'!#REF!="No Data",1,IF(#REF!&lt;&gt;"",1,0))</f>
        <v>#REF!</v>
      </c>
      <c r="AP130" s="25" t="e">
        <f>IF('Crisis Indicator Data'!#REF!="No Data",1,IF(#REF!&lt;&gt;"",1,0))</f>
        <v>#REF!</v>
      </c>
      <c r="AQ130" s="25" t="e">
        <f>IF('Crisis Indicator Data'!#REF!="No Data",1,IF(#REF!&lt;&gt;"",1,0))</f>
        <v>#REF!</v>
      </c>
      <c r="AR130" s="25" t="e">
        <f>IF('Crisis Indicator Data'!#REF!="No Data",1,IF(#REF!&lt;&gt;"",1,0))</f>
        <v>#REF!</v>
      </c>
      <c r="AS130" s="25" t="e">
        <f>IF('Crisis Indicator Data'!#REF!="No Data",1,IF(#REF!&lt;&gt;"",1,0))</f>
        <v>#REF!</v>
      </c>
      <c r="AT130" s="25" t="e">
        <f>IF('Crisis Indicator Data'!#REF!="No Data",1,IF(#REF!&lt;&gt;"",1,0))</f>
        <v>#REF!</v>
      </c>
      <c r="AU130" s="25" t="e">
        <f>IF('Crisis Indicator Data'!#REF!="No Data",1,IF(#REF!&lt;&gt;"",1,0))</f>
        <v>#REF!</v>
      </c>
      <c r="AV130" s="25" t="e">
        <f>IF('Crisis Indicator Data'!#REF!="No Data",1,IF(#REF!&lt;&gt;"",1,0))</f>
        <v>#REF!</v>
      </c>
      <c r="AW130" s="25" t="e">
        <f>IF('Crisis Indicator Data'!#REF!="No Data",1,IF(#REF!&lt;&gt;"",1,0))</f>
        <v>#REF!</v>
      </c>
      <c r="AX130" s="25" t="e">
        <f>IF('Crisis Indicator Data'!#REF!="No Data",1,IF(#REF!&lt;&gt;"",1,0))</f>
        <v>#REF!</v>
      </c>
      <c r="AY130" s="25" t="e">
        <f>IF('Crisis Indicator Data'!#REF!="No Data",1,IF(#REF!&lt;&gt;"",1,0))</f>
        <v>#REF!</v>
      </c>
      <c r="AZ130" s="25" t="e">
        <f>IF('Crisis Indicator Data'!#REF!="No Data",1,IF(#REF!&lt;&gt;"",1,0))</f>
        <v>#REF!</v>
      </c>
      <c r="BA130" t="e">
        <f t="shared" ref="BA130:BA161" si="8">SUM(B130:AZ130)</f>
        <v>#REF!</v>
      </c>
      <c r="BB130" s="27" t="e">
        <f t="shared" ref="BB130:BB161" si="9">BA130/51</f>
        <v>#REF!</v>
      </c>
    </row>
    <row r="131" spans="1:54" x14ac:dyDescent="0.35">
      <c r="A131" t="s">
        <v>10359</v>
      </c>
      <c r="B131" s="25" t="e">
        <f>IF('Crisis Indicator Data'!#REF!="No Data",1,IF(#REF!&lt;&gt;"",1,0))</f>
        <v>#REF!</v>
      </c>
      <c r="C131" s="25" t="e">
        <f>IF('Crisis Indicator Data'!#REF!="No Data",1,IF(#REF!&lt;&gt;"",1,0))</f>
        <v>#REF!</v>
      </c>
      <c r="D131" s="25" t="e">
        <f>IF('Crisis Indicator Data'!#REF!="No Data",1,IF(#REF!&lt;&gt;"",1,0))</f>
        <v>#REF!</v>
      </c>
      <c r="E131" s="25" t="e">
        <f>IF('Crisis Indicator Data'!#REF!="No Data",1,IF(#REF!&lt;&gt;"",1,0))</f>
        <v>#REF!</v>
      </c>
      <c r="F131" s="25" t="e">
        <f>IF('Crisis Indicator Data'!#REF!="No Data",1,IF(#REF!&lt;&gt;"",1,0))</f>
        <v>#REF!</v>
      </c>
      <c r="G131" s="25" t="e">
        <f>IF('Crisis Indicator Data'!#REF!="No Data",1,IF(#REF!&lt;&gt;"",1,0))</f>
        <v>#REF!</v>
      </c>
      <c r="H131" s="25" t="e">
        <f>IF('Crisis Indicator Data'!#REF!="No Data",1,IF(#REF!&lt;&gt;"",1,0))</f>
        <v>#REF!</v>
      </c>
      <c r="I131" s="25" t="e">
        <f>IF('Crisis Indicator Data'!#REF!="No Data",1,IF(#REF!&lt;&gt;"",1,0))</f>
        <v>#REF!</v>
      </c>
      <c r="J131" s="25" t="e">
        <f>IF('Crisis Indicator Data'!#REF!="No Data",1,IF(#REF!&lt;&gt;"",1,0))</f>
        <v>#REF!</v>
      </c>
      <c r="K131" s="25" t="e">
        <f>IF('Crisis Indicator Data'!#REF!="No Data",1,IF(#REF!&lt;&gt;"",1,0))</f>
        <v>#REF!</v>
      </c>
      <c r="L131" s="25" t="e">
        <f>IF('Crisis Indicator Data'!#REF!="No Data",1,IF(#REF!&lt;&gt;"",1,0))</f>
        <v>#REF!</v>
      </c>
      <c r="M131" s="25" t="e">
        <f>IF('Crisis Indicator Data'!#REF!="No Data",1,IF(#REF!&lt;&gt;"",1,0))</f>
        <v>#REF!</v>
      </c>
      <c r="N131" s="25" t="e">
        <f>IF('Crisis Indicator Data'!#REF!="No Data",1,IF(#REF!&lt;&gt;"",1,0))</f>
        <v>#REF!</v>
      </c>
      <c r="O131" s="25" t="e">
        <f>IF('Crisis Indicator Data'!#REF!="No Data",1,IF(#REF!&lt;&gt;"",1,0))</f>
        <v>#REF!</v>
      </c>
      <c r="P131" s="25" t="e">
        <f>IF('Crisis Indicator Data'!#REF!="No Data",1,IF(#REF!&lt;&gt;"",1,0))</f>
        <v>#REF!</v>
      </c>
      <c r="Q131" s="25" t="e">
        <f>IF('Crisis Indicator Data'!#REF!="No Data",1,IF(#REF!&lt;&gt;"",1,0))</f>
        <v>#REF!</v>
      </c>
      <c r="R131" s="25" t="e">
        <f>IF('Crisis Indicator Data'!#REF!="No Data",1,IF(#REF!&lt;&gt;"",1,0))</f>
        <v>#REF!</v>
      </c>
      <c r="S131" s="25" t="e">
        <f>IF('Crisis Indicator Data'!#REF!="No Data",1,IF(#REF!&lt;&gt;"",1,0))</f>
        <v>#REF!</v>
      </c>
      <c r="T131" s="25" t="e">
        <f>IF('Crisis Indicator Data'!#REF!="No Data",1,IF(#REF!&lt;&gt;"",1,0))</f>
        <v>#REF!</v>
      </c>
      <c r="U131" s="25" t="e">
        <f>IF('Crisis Indicator Data'!#REF!="No Data",1,IF(#REF!&lt;&gt;"",1,0))</f>
        <v>#REF!</v>
      </c>
      <c r="V131" s="25" t="e">
        <f>IF('Crisis Indicator Data'!#REF!="No Data",1,IF(#REF!&lt;&gt;"",1,0))</f>
        <v>#REF!</v>
      </c>
      <c r="W131" s="25" t="e">
        <f>IF('Crisis Indicator Data'!#REF!="No Data",1,IF(#REF!&lt;&gt;"",1,0))</f>
        <v>#REF!</v>
      </c>
      <c r="X131" s="25" t="e">
        <f>IF('Crisis Indicator Data'!#REF!="No Data",1,IF(#REF!&lt;&gt;"",1,0))</f>
        <v>#REF!</v>
      </c>
      <c r="Y131" s="25" t="e">
        <f>IF('Crisis Indicator Data'!#REF!="No Data",1,IF(#REF!&lt;&gt;"",1,0))</f>
        <v>#REF!</v>
      </c>
      <c r="Z131" s="25" t="e">
        <f>IF('Crisis Indicator Data'!#REF!="No Data",1,IF(#REF!&lt;&gt;"",1,0))</f>
        <v>#REF!</v>
      </c>
      <c r="AA131" s="25" t="e">
        <f>IF('Crisis Indicator Data'!#REF!="No Data",1,IF(#REF!&lt;&gt;"",1,0))</f>
        <v>#REF!</v>
      </c>
      <c r="AB131" s="25" t="e">
        <f>IF('Crisis Indicator Data'!#REF!="No Data",1,IF(#REF!&lt;&gt;"",1,0))</f>
        <v>#REF!</v>
      </c>
      <c r="AC131" s="25" t="e">
        <f>IF('Crisis Indicator Data'!#REF!="No Data",1,IF(#REF!&lt;&gt;"",1,0))</f>
        <v>#REF!</v>
      </c>
      <c r="AD131" s="25" t="e">
        <f>IF('Crisis Indicator Data'!#REF!="No Data",1,IF(#REF!&lt;&gt;"",1,0))</f>
        <v>#REF!</v>
      </c>
      <c r="AE131" s="25" t="e">
        <f>IF('Crisis Indicator Data'!#REF!="No Data",1,IF(#REF!&lt;&gt;"",1,0))</f>
        <v>#REF!</v>
      </c>
      <c r="AF131" s="25" t="e">
        <f>IF('Crisis Indicator Data'!#REF!="No Data",1,IF(#REF!&lt;&gt;"",1,0))</f>
        <v>#REF!</v>
      </c>
      <c r="AG131" s="25" t="e">
        <f>IF('Crisis Indicator Data'!#REF!="No Data",1,IF(#REF!&lt;&gt;"",1,0))</f>
        <v>#REF!</v>
      </c>
      <c r="AH131" s="25" t="e">
        <f>IF('Crisis Indicator Data'!#REF!="No Data",1,IF(#REF!&lt;&gt;"",1,0))</f>
        <v>#REF!</v>
      </c>
      <c r="AI131" s="25" t="e">
        <f>IF('Crisis Indicator Data'!#REF!="No Data",1,IF(#REF!&lt;&gt;"",1,0))</f>
        <v>#REF!</v>
      </c>
      <c r="AJ131" s="25" t="e">
        <f>IF('Crisis Indicator Data'!#REF!="No Data",1,IF(#REF!&lt;&gt;"",1,0))</f>
        <v>#REF!</v>
      </c>
      <c r="AK131" s="25" t="e">
        <f>IF('Crisis Indicator Data'!#REF!="No Data",1,IF(#REF!&lt;&gt;"",1,0))</f>
        <v>#REF!</v>
      </c>
      <c r="AL131" s="25" t="e">
        <f>IF('Crisis Indicator Data'!#REF!="No Data",1,IF(#REF!&lt;&gt;"",1,0))</f>
        <v>#REF!</v>
      </c>
      <c r="AM131" s="25" t="e">
        <f>IF('Crisis Indicator Data'!#REF!="No Data",1,IF(#REF!&lt;&gt;"",1,0))</f>
        <v>#REF!</v>
      </c>
      <c r="AN131" s="25" t="e">
        <f>IF('Crisis Indicator Data'!#REF!="No Data",1,IF(#REF!&lt;&gt;"",1,0))</f>
        <v>#REF!</v>
      </c>
      <c r="AO131" s="25" t="e">
        <f>IF('Crisis Indicator Data'!#REF!="No Data",1,IF(#REF!&lt;&gt;"",1,0))</f>
        <v>#REF!</v>
      </c>
      <c r="AP131" s="25" t="e">
        <f>IF('Crisis Indicator Data'!#REF!="No Data",1,IF(#REF!&lt;&gt;"",1,0))</f>
        <v>#REF!</v>
      </c>
      <c r="AQ131" s="25" t="e">
        <f>IF('Crisis Indicator Data'!#REF!="No Data",1,IF(#REF!&lt;&gt;"",1,0))</f>
        <v>#REF!</v>
      </c>
      <c r="AR131" s="25" t="e">
        <f>IF('Crisis Indicator Data'!#REF!="No Data",1,IF(#REF!&lt;&gt;"",1,0))</f>
        <v>#REF!</v>
      </c>
      <c r="AS131" s="25" t="e">
        <f>IF('Crisis Indicator Data'!#REF!="No Data",1,IF(#REF!&lt;&gt;"",1,0))</f>
        <v>#REF!</v>
      </c>
      <c r="AT131" s="25" t="e">
        <f>IF('Crisis Indicator Data'!#REF!="No Data",1,IF(#REF!&lt;&gt;"",1,0))</f>
        <v>#REF!</v>
      </c>
      <c r="AU131" s="25" t="e">
        <f>IF('Crisis Indicator Data'!#REF!="No Data",1,IF(#REF!&lt;&gt;"",1,0))</f>
        <v>#REF!</v>
      </c>
      <c r="AV131" s="25" t="e">
        <f>IF('Crisis Indicator Data'!#REF!="No Data",1,IF(#REF!&lt;&gt;"",1,0))</f>
        <v>#REF!</v>
      </c>
      <c r="AW131" s="25" t="e">
        <f>IF('Crisis Indicator Data'!#REF!="No Data",1,IF(#REF!&lt;&gt;"",1,0))</f>
        <v>#REF!</v>
      </c>
      <c r="AX131" s="25" t="e">
        <f>IF('Crisis Indicator Data'!#REF!="No Data",1,IF(#REF!&lt;&gt;"",1,0))</f>
        <v>#REF!</v>
      </c>
      <c r="AY131" s="25" t="e">
        <f>IF('Crisis Indicator Data'!#REF!="No Data",1,IF(#REF!&lt;&gt;"",1,0))</f>
        <v>#REF!</v>
      </c>
      <c r="AZ131" s="25" t="e">
        <f>IF('Crisis Indicator Data'!#REF!="No Data",1,IF(#REF!&lt;&gt;"",1,0))</f>
        <v>#REF!</v>
      </c>
      <c r="BA131" t="e">
        <f t="shared" si="8"/>
        <v>#REF!</v>
      </c>
      <c r="BB131" s="27" t="e">
        <f t="shared" si="9"/>
        <v>#REF!</v>
      </c>
    </row>
    <row r="132" spans="1:54" x14ac:dyDescent="0.35">
      <c r="A132" t="s">
        <v>10347</v>
      </c>
      <c r="B132" s="25" t="e">
        <f>IF('Crisis Indicator Data'!#REF!="No Data",1,IF(#REF!&lt;&gt;"",1,0))</f>
        <v>#REF!</v>
      </c>
      <c r="C132" s="25" t="e">
        <f>IF('Crisis Indicator Data'!#REF!="No Data",1,IF(#REF!&lt;&gt;"",1,0))</f>
        <v>#REF!</v>
      </c>
      <c r="D132" s="25" t="e">
        <f>IF('Crisis Indicator Data'!#REF!="No Data",1,IF(#REF!&lt;&gt;"",1,0))</f>
        <v>#REF!</v>
      </c>
      <c r="E132" s="25" t="e">
        <f>IF('Crisis Indicator Data'!#REF!="No Data",1,IF(#REF!&lt;&gt;"",1,0))</f>
        <v>#REF!</v>
      </c>
      <c r="F132" s="25" t="e">
        <f>IF('Crisis Indicator Data'!#REF!="No Data",1,IF(#REF!&lt;&gt;"",1,0))</f>
        <v>#REF!</v>
      </c>
      <c r="G132" s="25" t="e">
        <f>IF('Crisis Indicator Data'!#REF!="No Data",1,IF(#REF!&lt;&gt;"",1,0))</f>
        <v>#REF!</v>
      </c>
      <c r="H132" s="25" t="e">
        <f>IF('Crisis Indicator Data'!#REF!="No Data",1,IF(#REF!&lt;&gt;"",1,0))</f>
        <v>#REF!</v>
      </c>
      <c r="I132" s="25" t="e">
        <f>IF('Crisis Indicator Data'!#REF!="No Data",1,IF(#REF!&lt;&gt;"",1,0))</f>
        <v>#REF!</v>
      </c>
      <c r="J132" s="25" t="e">
        <f>IF('Crisis Indicator Data'!#REF!="No Data",1,IF(#REF!&lt;&gt;"",1,0))</f>
        <v>#REF!</v>
      </c>
      <c r="K132" s="25" t="e">
        <f>IF('Crisis Indicator Data'!#REF!="No Data",1,IF(#REF!&lt;&gt;"",1,0))</f>
        <v>#REF!</v>
      </c>
      <c r="L132" s="25" t="e">
        <f>IF('Crisis Indicator Data'!#REF!="No Data",1,IF(#REF!&lt;&gt;"",1,0))</f>
        <v>#REF!</v>
      </c>
      <c r="M132" s="25" t="e">
        <f>IF('Crisis Indicator Data'!#REF!="No Data",1,IF(#REF!&lt;&gt;"",1,0))</f>
        <v>#REF!</v>
      </c>
      <c r="N132" s="25" t="e">
        <f>IF('Crisis Indicator Data'!#REF!="No Data",1,IF(#REF!&lt;&gt;"",1,0))</f>
        <v>#REF!</v>
      </c>
      <c r="O132" s="25" t="e">
        <f>IF('Crisis Indicator Data'!#REF!="No Data",1,IF(#REF!&lt;&gt;"",1,0))</f>
        <v>#REF!</v>
      </c>
      <c r="P132" s="25" t="e">
        <f>IF('Crisis Indicator Data'!#REF!="No Data",1,IF(#REF!&lt;&gt;"",1,0))</f>
        <v>#REF!</v>
      </c>
      <c r="Q132" s="25" t="e">
        <f>IF('Crisis Indicator Data'!#REF!="No Data",1,IF(#REF!&lt;&gt;"",1,0))</f>
        <v>#REF!</v>
      </c>
      <c r="R132" s="25" t="e">
        <f>IF('Crisis Indicator Data'!#REF!="No Data",1,IF(#REF!&lt;&gt;"",1,0))</f>
        <v>#REF!</v>
      </c>
      <c r="S132" s="25" t="e">
        <f>IF('Crisis Indicator Data'!#REF!="No Data",1,IF(#REF!&lt;&gt;"",1,0))</f>
        <v>#REF!</v>
      </c>
      <c r="T132" s="25" t="e">
        <f>IF('Crisis Indicator Data'!#REF!="No Data",1,IF(#REF!&lt;&gt;"",1,0))</f>
        <v>#REF!</v>
      </c>
      <c r="U132" s="25" t="e">
        <f>IF('Crisis Indicator Data'!#REF!="No Data",1,IF(#REF!&lt;&gt;"",1,0))</f>
        <v>#REF!</v>
      </c>
      <c r="V132" s="25" t="e">
        <f>IF('Crisis Indicator Data'!#REF!="No Data",1,IF(#REF!&lt;&gt;"",1,0))</f>
        <v>#REF!</v>
      </c>
      <c r="W132" s="25" t="e">
        <f>IF('Crisis Indicator Data'!#REF!="No Data",1,IF(#REF!&lt;&gt;"",1,0))</f>
        <v>#REF!</v>
      </c>
      <c r="X132" s="25" t="e">
        <f>IF('Crisis Indicator Data'!#REF!="No Data",1,IF(#REF!&lt;&gt;"",1,0))</f>
        <v>#REF!</v>
      </c>
      <c r="Y132" s="25" t="e">
        <f>IF('Crisis Indicator Data'!#REF!="No Data",1,IF(#REF!&lt;&gt;"",1,0))</f>
        <v>#REF!</v>
      </c>
      <c r="Z132" s="25" t="e">
        <f>IF('Crisis Indicator Data'!#REF!="No Data",1,IF(#REF!&lt;&gt;"",1,0))</f>
        <v>#REF!</v>
      </c>
      <c r="AA132" s="25" t="e">
        <f>IF('Crisis Indicator Data'!#REF!="No Data",1,IF(#REF!&lt;&gt;"",1,0))</f>
        <v>#REF!</v>
      </c>
      <c r="AB132" s="25" t="e">
        <f>IF('Crisis Indicator Data'!#REF!="No Data",1,IF(#REF!&lt;&gt;"",1,0))</f>
        <v>#REF!</v>
      </c>
      <c r="AC132" s="25" t="e">
        <f>IF('Crisis Indicator Data'!#REF!="No Data",1,IF(#REF!&lt;&gt;"",1,0))</f>
        <v>#REF!</v>
      </c>
      <c r="AD132" s="25" t="e">
        <f>IF('Crisis Indicator Data'!#REF!="No Data",1,IF(#REF!&lt;&gt;"",1,0))</f>
        <v>#REF!</v>
      </c>
      <c r="AE132" s="25" t="e">
        <f>IF('Crisis Indicator Data'!#REF!="No Data",1,IF(#REF!&lt;&gt;"",1,0))</f>
        <v>#REF!</v>
      </c>
      <c r="AF132" s="25" t="e">
        <f>IF('Crisis Indicator Data'!#REF!="No Data",1,IF(#REF!&lt;&gt;"",1,0))</f>
        <v>#REF!</v>
      </c>
      <c r="AG132" s="25" t="e">
        <f>IF('Crisis Indicator Data'!#REF!="No Data",1,IF(#REF!&lt;&gt;"",1,0))</f>
        <v>#REF!</v>
      </c>
      <c r="AH132" s="25" t="e">
        <f>IF('Crisis Indicator Data'!#REF!="No Data",1,IF(#REF!&lt;&gt;"",1,0))</f>
        <v>#REF!</v>
      </c>
      <c r="AI132" s="25" t="e">
        <f>IF('Crisis Indicator Data'!#REF!="No Data",1,IF(#REF!&lt;&gt;"",1,0))</f>
        <v>#REF!</v>
      </c>
      <c r="AJ132" s="25" t="e">
        <f>IF('Crisis Indicator Data'!#REF!="No Data",1,IF(#REF!&lt;&gt;"",1,0))</f>
        <v>#REF!</v>
      </c>
      <c r="AK132" s="25" t="e">
        <f>IF('Crisis Indicator Data'!#REF!="No Data",1,IF(#REF!&lt;&gt;"",1,0))</f>
        <v>#REF!</v>
      </c>
      <c r="AL132" s="25" t="e">
        <f>IF('Crisis Indicator Data'!#REF!="No Data",1,IF(#REF!&lt;&gt;"",1,0))</f>
        <v>#REF!</v>
      </c>
      <c r="AM132" s="25" t="e">
        <f>IF('Crisis Indicator Data'!#REF!="No Data",1,IF(#REF!&lt;&gt;"",1,0))</f>
        <v>#REF!</v>
      </c>
      <c r="AN132" s="25" t="e">
        <f>IF('Crisis Indicator Data'!#REF!="No Data",1,IF(#REF!&lt;&gt;"",1,0))</f>
        <v>#REF!</v>
      </c>
      <c r="AO132" s="25" t="e">
        <f>IF('Crisis Indicator Data'!#REF!="No Data",1,IF(#REF!&lt;&gt;"",1,0))</f>
        <v>#REF!</v>
      </c>
      <c r="AP132" s="25" t="e">
        <f>IF('Crisis Indicator Data'!#REF!="No Data",1,IF(#REF!&lt;&gt;"",1,0))</f>
        <v>#REF!</v>
      </c>
      <c r="AQ132" s="25" t="e">
        <f>IF('Crisis Indicator Data'!#REF!="No Data",1,IF(#REF!&lt;&gt;"",1,0))</f>
        <v>#REF!</v>
      </c>
      <c r="AR132" s="25" t="e">
        <f>IF('Crisis Indicator Data'!#REF!="No Data",1,IF(#REF!&lt;&gt;"",1,0))</f>
        <v>#REF!</v>
      </c>
      <c r="AS132" s="25" t="e">
        <f>IF('Crisis Indicator Data'!#REF!="No Data",1,IF(#REF!&lt;&gt;"",1,0))</f>
        <v>#REF!</v>
      </c>
      <c r="AT132" s="25" t="e">
        <f>IF('Crisis Indicator Data'!#REF!="No Data",1,IF(#REF!&lt;&gt;"",1,0))</f>
        <v>#REF!</v>
      </c>
      <c r="AU132" s="25" t="e">
        <f>IF('Crisis Indicator Data'!#REF!="No Data",1,IF(#REF!&lt;&gt;"",1,0))</f>
        <v>#REF!</v>
      </c>
      <c r="AV132" s="25" t="e">
        <f>IF('Crisis Indicator Data'!#REF!="No Data",1,IF(#REF!&lt;&gt;"",1,0))</f>
        <v>#REF!</v>
      </c>
      <c r="AW132" s="25" t="e">
        <f>IF('Crisis Indicator Data'!#REF!="No Data",1,IF(#REF!&lt;&gt;"",1,0))</f>
        <v>#REF!</v>
      </c>
      <c r="AX132" s="25" t="e">
        <f>IF('Crisis Indicator Data'!#REF!="No Data",1,IF(#REF!&lt;&gt;"",1,0))</f>
        <v>#REF!</v>
      </c>
      <c r="AY132" s="25" t="e">
        <f>IF('Crisis Indicator Data'!#REF!="No Data",1,IF(#REF!&lt;&gt;"",1,0))</f>
        <v>#REF!</v>
      </c>
      <c r="AZ132" s="25" t="e">
        <f>IF('Crisis Indicator Data'!#REF!="No Data",1,IF(#REF!&lt;&gt;"",1,0))</f>
        <v>#REF!</v>
      </c>
      <c r="BA132" t="e">
        <f t="shared" si="8"/>
        <v>#REF!</v>
      </c>
      <c r="BB132" s="27" t="e">
        <f t="shared" si="9"/>
        <v>#REF!</v>
      </c>
    </row>
    <row r="133" spans="1:54" x14ac:dyDescent="0.35">
      <c r="A133" t="s">
        <v>10352</v>
      </c>
      <c r="B133" s="25" t="e">
        <f>IF('Crisis Indicator Data'!#REF!="No Data",1,IF(#REF!&lt;&gt;"",1,0))</f>
        <v>#REF!</v>
      </c>
      <c r="C133" s="25" t="e">
        <f>IF('Crisis Indicator Data'!#REF!="No Data",1,IF(#REF!&lt;&gt;"",1,0))</f>
        <v>#REF!</v>
      </c>
      <c r="D133" s="25" t="e">
        <f>IF('Crisis Indicator Data'!#REF!="No Data",1,IF(#REF!&lt;&gt;"",1,0))</f>
        <v>#REF!</v>
      </c>
      <c r="E133" s="25" t="e">
        <f>IF('Crisis Indicator Data'!#REF!="No Data",1,IF(#REF!&lt;&gt;"",1,0))</f>
        <v>#REF!</v>
      </c>
      <c r="F133" s="25" t="e">
        <f>IF('Crisis Indicator Data'!#REF!="No Data",1,IF(#REF!&lt;&gt;"",1,0))</f>
        <v>#REF!</v>
      </c>
      <c r="G133" s="25" t="e">
        <f>IF('Crisis Indicator Data'!#REF!="No Data",1,IF(#REF!&lt;&gt;"",1,0))</f>
        <v>#REF!</v>
      </c>
      <c r="H133" s="25" t="e">
        <f>IF('Crisis Indicator Data'!#REF!="No Data",1,IF(#REF!&lt;&gt;"",1,0))</f>
        <v>#REF!</v>
      </c>
      <c r="I133" s="25" t="e">
        <f>IF('Crisis Indicator Data'!#REF!="No Data",1,IF(#REF!&lt;&gt;"",1,0))</f>
        <v>#REF!</v>
      </c>
      <c r="J133" s="25" t="e">
        <f>IF('Crisis Indicator Data'!#REF!="No Data",1,IF(#REF!&lt;&gt;"",1,0))</f>
        <v>#REF!</v>
      </c>
      <c r="K133" s="25" t="e">
        <f>IF('Crisis Indicator Data'!#REF!="No Data",1,IF(#REF!&lt;&gt;"",1,0))</f>
        <v>#REF!</v>
      </c>
      <c r="L133" s="25" t="e">
        <f>IF('Crisis Indicator Data'!#REF!="No Data",1,IF(#REF!&lt;&gt;"",1,0))</f>
        <v>#REF!</v>
      </c>
      <c r="M133" s="25" t="e">
        <f>IF('Crisis Indicator Data'!#REF!="No Data",1,IF(#REF!&lt;&gt;"",1,0))</f>
        <v>#REF!</v>
      </c>
      <c r="N133" s="25" t="e">
        <f>IF('Crisis Indicator Data'!#REF!="No Data",1,IF(#REF!&lt;&gt;"",1,0))</f>
        <v>#REF!</v>
      </c>
      <c r="O133" s="25" t="e">
        <f>IF('Crisis Indicator Data'!#REF!="No Data",1,IF(#REF!&lt;&gt;"",1,0))</f>
        <v>#REF!</v>
      </c>
      <c r="P133" s="25" t="e">
        <f>IF('Crisis Indicator Data'!#REF!="No Data",1,IF(#REF!&lt;&gt;"",1,0))</f>
        <v>#REF!</v>
      </c>
      <c r="Q133" s="25" t="e">
        <f>IF('Crisis Indicator Data'!#REF!="No Data",1,IF(#REF!&lt;&gt;"",1,0))</f>
        <v>#REF!</v>
      </c>
      <c r="R133" s="25" t="e">
        <f>IF('Crisis Indicator Data'!#REF!="No Data",1,IF(#REF!&lt;&gt;"",1,0))</f>
        <v>#REF!</v>
      </c>
      <c r="S133" s="25" t="e">
        <f>IF('Crisis Indicator Data'!#REF!="No Data",1,IF(#REF!&lt;&gt;"",1,0))</f>
        <v>#REF!</v>
      </c>
      <c r="T133" s="25" t="e">
        <f>IF('Crisis Indicator Data'!#REF!="No Data",1,IF(#REF!&lt;&gt;"",1,0))</f>
        <v>#REF!</v>
      </c>
      <c r="U133" s="25" t="e">
        <f>IF('Crisis Indicator Data'!#REF!="No Data",1,IF(#REF!&lt;&gt;"",1,0))</f>
        <v>#REF!</v>
      </c>
      <c r="V133" s="25" t="e">
        <f>IF('Crisis Indicator Data'!#REF!="No Data",1,IF(#REF!&lt;&gt;"",1,0))</f>
        <v>#REF!</v>
      </c>
      <c r="W133" s="25" t="e">
        <f>IF('Crisis Indicator Data'!#REF!="No Data",1,IF(#REF!&lt;&gt;"",1,0))</f>
        <v>#REF!</v>
      </c>
      <c r="X133" s="25" t="e">
        <f>IF('Crisis Indicator Data'!#REF!="No Data",1,IF(#REF!&lt;&gt;"",1,0))</f>
        <v>#REF!</v>
      </c>
      <c r="Y133" s="25" t="e">
        <f>IF('Crisis Indicator Data'!#REF!="No Data",1,IF(#REF!&lt;&gt;"",1,0))</f>
        <v>#REF!</v>
      </c>
      <c r="Z133" s="25" t="e">
        <f>IF('Crisis Indicator Data'!#REF!="No Data",1,IF(#REF!&lt;&gt;"",1,0))</f>
        <v>#REF!</v>
      </c>
      <c r="AA133" s="25" t="e">
        <f>IF('Crisis Indicator Data'!#REF!="No Data",1,IF(#REF!&lt;&gt;"",1,0))</f>
        <v>#REF!</v>
      </c>
      <c r="AB133" s="25" t="e">
        <f>IF('Crisis Indicator Data'!#REF!="No Data",1,IF(#REF!&lt;&gt;"",1,0))</f>
        <v>#REF!</v>
      </c>
      <c r="AC133" s="25" t="e">
        <f>IF('Crisis Indicator Data'!#REF!="No Data",1,IF(#REF!&lt;&gt;"",1,0))</f>
        <v>#REF!</v>
      </c>
      <c r="AD133" s="25" t="e">
        <f>IF('Crisis Indicator Data'!#REF!="No Data",1,IF(#REF!&lt;&gt;"",1,0))</f>
        <v>#REF!</v>
      </c>
      <c r="AE133" s="25" t="e">
        <f>IF('Crisis Indicator Data'!#REF!="No Data",1,IF(#REF!&lt;&gt;"",1,0))</f>
        <v>#REF!</v>
      </c>
      <c r="AF133" s="25" t="e">
        <f>IF('Crisis Indicator Data'!#REF!="No Data",1,IF(#REF!&lt;&gt;"",1,0))</f>
        <v>#REF!</v>
      </c>
      <c r="AG133" s="25" t="e">
        <f>IF('Crisis Indicator Data'!#REF!="No Data",1,IF(#REF!&lt;&gt;"",1,0))</f>
        <v>#REF!</v>
      </c>
      <c r="AH133" s="25" t="e">
        <f>IF('Crisis Indicator Data'!#REF!="No Data",1,IF(#REF!&lt;&gt;"",1,0))</f>
        <v>#REF!</v>
      </c>
      <c r="AI133" s="25" t="e">
        <f>IF('Crisis Indicator Data'!#REF!="No Data",1,IF(#REF!&lt;&gt;"",1,0))</f>
        <v>#REF!</v>
      </c>
      <c r="AJ133" s="25" t="e">
        <f>IF('Crisis Indicator Data'!#REF!="No Data",1,IF(#REF!&lt;&gt;"",1,0))</f>
        <v>#REF!</v>
      </c>
      <c r="AK133" s="25" t="e">
        <f>IF('Crisis Indicator Data'!#REF!="No Data",1,IF(#REF!&lt;&gt;"",1,0))</f>
        <v>#REF!</v>
      </c>
      <c r="AL133" s="25" t="e">
        <f>IF('Crisis Indicator Data'!#REF!="No Data",1,IF(#REF!&lt;&gt;"",1,0))</f>
        <v>#REF!</v>
      </c>
      <c r="AM133" s="25" t="e">
        <f>IF('Crisis Indicator Data'!#REF!="No Data",1,IF(#REF!&lt;&gt;"",1,0))</f>
        <v>#REF!</v>
      </c>
      <c r="AN133" s="25" t="e">
        <f>IF('Crisis Indicator Data'!#REF!="No Data",1,IF(#REF!&lt;&gt;"",1,0))</f>
        <v>#REF!</v>
      </c>
      <c r="AO133" s="25" t="e">
        <f>IF('Crisis Indicator Data'!#REF!="No Data",1,IF(#REF!&lt;&gt;"",1,0))</f>
        <v>#REF!</v>
      </c>
      <c r="AP133" s="25" t="e">
        <f>IF('Crisis Indicator Data'!#REF!="No Data",1,IF(#REF!&lt;&gt;"",1,0))</f>
        <v>#REF!</v>
      </c>
      <c r="AQ133" s="25" t="e">
        <f>IF('Crisis Indicator Data'!#REF!="No Data",1,IF(#REF!&lt;&gt;"",1,0))</f>
        <v>#REF!</v>
      </c>
      <c r="AR133" s="25" t="e">
        <f>IF('Crisis Indicator Data'!#REF!="No Data",1,IF(#REF!&lt;&gt;"",1,0))</f>
        <v>#REF!</v>
      </c>
      <c r="AS133" s="25" t="e">
        <f>IF('Crisis Indicator Data'!#REF!="No Data",1,IF(#REF!&lt;&gt;"",1,0))</f>
        <v>#REF!</v>
      </c>
      <c r="AT133" s="25" t="e">
        <f>IF('Crisis Indicator Data'!#REF!="No Data",1,IF(#REF!&lt;&gt;"",1,0))</f>
        <v>#REF!</v>
      </c>
      <c r="AU133" s="25" t="e">
        <f>IF('Crisis Indicator Data'!#REF!="No Data",1,IF(#REF!&lt;&gt;"",1,0))</f>
        <v>#REF!</v>
      </c>
      <c r="AV133" s="25" t="e">
        <f>IF('Crisis Indicator Data'!#REF!="No Data",1,IF(#REF!&lt;&gt;"",1,0))</f>
        <v>#REF!</v>
      </c>
      <c r="AW133" s="25" t="e">
        <f>IF('Crisis Indicator Data'!#REF!="No Data",1,IF(#REF!&lt;&gt;"",1,0))</f>
        <v>#REF!</v>
      </c>
      <c r="AX133" s="25" t="e">
        <f>IF('Crisis Indicator Data'!#REF!="No Data",1,IF(#REF!&lt;&gt;"",1,0))</f>
        <v>#REF!</v>
      </c>
      <c r="AY133" s="25" t="e">
        <f>IF('Crisis Indicator Data'!#REF!="No Data",1,IF(#REF!&lt;&gt;"",1,0))</f>
        <v>#REF!</v>
      </c>
      <c r="AZ133" s="25" t="e">
        <f>IF('Crisis Indicator Data'!#REF!="No Data",1,IF(#REF!&lt;&gt;"",1,0))</f>
        <v>#REF!</v>
      </c>
      <c r="BA133" t="e">
        <f t="shared" si="8"/>
        <v>#REF!</v>
      </c>
      <c r="BB133" s="27" t="e">
        <f t="shared" si="9"/>
        <v>#REF!</v>
      </c>
    </row>
    <row r="134" spans="1:54" x14ac:dyDescent="0.35">
      <c r="A134" t="s">
        <v>10358</v>
      </c>
      <c r="B134" s="25" t="e">
        <f>IF('Crisis Indicator Data'!#REF!="No Data",1,IF(#REF!&lt;&gt;"",1,0))</f>
        <v>#REF!</v>
      </c>
      <c r="C134" s="25" t="e">
        <f>IF('Crisis Indicator Data'!#REF!="No Data",1,IF(#REF!&lt;&gt;"",1,0))</f>
        <v>#REF!</v>
      </c>
      <c r="D134" s="25" t="e">
        <f>IF('Crisis Indicator Data'!#REF!="No Data",1,IF(#REF!&lt;&gt;"",1,0))</f>
        <v>#REF!</v>
      </c>
      <c r="E134" s="25" t="e">
        <f>IF('Crisis Indicator Data'!#REF!="No Data",1,IF(#REF!&lt;&gt;"",1,0))</f>
        <v>#REF!</v>
      </c>
      <c r="F134" s="25" t="e">
        <f>IF('Crisis Indicator Data'!#REF!="No Data",1,IF(#REF!&lt;&gt;"",1,0))</f>
        <v>#REF!</v>
      </c>
      <c r="G134" s="25" t="e">
        <f>IF('Crisis Indicator Data'!#REF!="No Data",1,IF(#REF!&lt;&gt;"",1,0))</f>
        <v>#REF!</v>
      </c>
      <c r="H134" s="25" t="e">
        <f>IF('Crisis Indicator Data'!#REF!="No Data",1,IF(#REF!&lt;&gt;"",1,0))</f>
        <v>#REF!</v>
      </c>
      <c r="I134" s="25" t="e">
        <f>IF('Crisis Indicator Data'!#REF!="No Data",1,IF(#REF!&lt;&gt;"",1,0))</f>
        <v>#REF!</v>
      </c>
      <c r="J134" s="25" t="e">
        <f>IF('Crisis Indicator Data'!#REF!="No Data",1,IF(#REF!&lt;&gt;"",1,0))</f>
        <v>#REF!</v>
      </c>
      <c r="K134" s="25" t="e">
        <f>IF('Crisis Indicator Data'!#REF!="No Data",1,IF(#REF!&lt;&gt;"",1,0))</f>
        <v>#REF!</v>
      </c>
      <c r="L134" s="25" t="e">
        <f>IF('Crisis Indicator Data'!#REF!="No Data",1,IF(#REF!&lt;&gt;"",1,0))</f>
        <v>#REF!</v>
      </c>
      <c r="M134" s="25" t="e">
        <f>IF('Crisis Indicator Data'!#REF!="No Data",1,IF(#REF!&lt;&gt;"",1,0))</f>
        <v>#REF!</v>
      </c>
      <c r="N134" s="25" t="e">
        <f>IF('Crisis Indicator Data'!#REF!="No Data",1,IF(#REF!&lt;&gt;"",1,0))</f>
        <v>#REF!</v>
      </c>
      <c r="O134" s="25" t="e">
        <f>IF('Crisis Indicator Data'!#REF!="No Data",1,IF(#REF!&lt;&gt;"",1,0))</f>
        <v>#REF!</v>
      </c>
      <c r="P134" s="25" t="e">
        <f>IF('Crisis Indicator Data'!#REF!="No Data",1,IF(#REF!&lt;&gt;"",1,0))</f>
        <v>#REF!</v>
      </c>
      <c r="Q134" s="25" t="e">
        <f>IF('Crisis Indicator Data'!#REF!="No Data",1,IF(#REF!&lt;&gt;"",1,0))</f>
        <v>#REF!</v>
      </c>
      <c r="R134" s="25" t="e">
        <f>IF('Crisis Indicator Data'!#REF!="No Data",1,IF(#REF!&lt;&gt;"",1,0))</f>
        <v>#REF!</v>
      </c>
      <c r="S134" s="25" t="e">
        <f>IF('Crisis Indicator Data'!#REF!="No Data",1,IF(#REF!&lt;&gt;"",1,0))</f>
        <v>#REF!</v>
      </c>
      <c r="T134" s="25" t="e">
        <f>IF('Crisis Indicator Data'!#REF!="No Data",1,IF(#REF!&lt;&gt;"",1,0))</f>
        <v>#REF!</v>
      </c>
      <c r="U134" s="25" t="e">
        <f>IF('Crisis Indicator Data'!#REF!="No Data",1,IF(#REF!&lt;&gt;"",1,0))</f>
        <v>#REF!</v>
      </c>
      <c r="V134" s="25" t="e">
        <f>IF('Crisis Indicator Data'!#REF!="No Data",1,IF(#REF!&lt;&gt;"",1,0))</f>
        <v>#REF!</v>
      </c>
      <c r="W134" s="25" t="e">
        <f>IF('Crisis Indicator Data'!#REF!="No Data",1,IF(#REF!&lt;&gt;"",1,0))</f>
        <v>#REF!</v>
      </c>
      <c r="X134" s="25" t="e">
        <f>IF('Crisis Indicator Data'!#REF!="No Data",1,IF(#REF!&lt;&gt;"",1,0))</f>
        <v>#REF!</v>
      </c>
      <c r="Y134" s="25" t="e">
        <f>IF('Crisis Indicator Data'!#REF!="No Data",1,IF(#REF!&lt;&gt;"",1,0))</f>
        <v>#REF!</v>
      </c>
      <c r="Z134" s="25" t="e">
        <f>IF('Crisis Indicator Data'!#REF!="No Data",1,IF(#REF!&lt;&gt;"",1,0))</f>
        <v>#REF!</v>
      </c>
      <c r="AA134" s="25" t="e">
        <f>IF('Crisis Indicator Data'!#REF!="No Data",1,IF(#REF!&lt;&gt;"",1,0))</f>
        <v>#REF!</v>
      </c>
      <c r="AB134" s="25" t="e">
        <f>IF('Crisis Indicator Data'!#REF!="No Data",1,IF(#REF!&lt;&gt;"",1,0))</f>
        <v>#REF!</v>
      </c>
      <c r="AC134" s="25" t="e">
        <f>IF('Crisis Indicator Data'!#REF!="No Data",1,IF(#REF!&lt;&gt;"",1,0))</f>
        <v>#REF!</v>
      </c>
      <c r="AD134" s="25" t="e">
        <f>IF('Crisis Indicator Data'!#REF!="No Data",1,IF(#REF!&lt;&gt;"",1,0))</f>
        <v>#REF!</v>
      </c>
      <c r="AE134" s="25" t="e">
        <f>IF('Crisis Indicator Data'!#REF!="No Data",1,IF(#REF!&lt;&gt;"",1,0))</f>
        <v>#REF!</v>
      </c>
      <c r="AF134" s="25" t="e">
        <f>IF('Crisis Indicator Data'!#REF!="No Data",1,IF(#REF!&lt;&gt;"",1,0))</f>
        <v>#REF!</v>
      </c>
      <c r="AG134" s="25" t="e">
        <f>IF('Crisis Indicator Data'!#REF!="No Data",1,IF(#REF!&lt;&gt;"",1,0))</f>
        <v>#REF!</v>
      </c>
      <c r="AH134" s="25" t="e">
        <f>IF('Crisis Indicator Data'!#REF!="No Data",1,IF(#REF!&lt;&gt;"",1,0))</f>
        <v>#REF!</v>
      </c>
      <c r="AI134" s="25" t="e">
        <f>IF('Crisis Indicator Data'!#REF!="No Data",1,IF(#REF!&lt;&gt;"",1,0))</f>
        <v>#REF!</v>
      </c>
      <c r="AJ134" s="25" t="e">
        <f>IF('Crisis Indicator Data'!#REF!="No Data",1,IF(#REF!&lt;&gt;"",1,0))</f>
        <v>#REF!</v>
      </c>
      <c r="AK134" s="25" t="e">
        <f>IF('Crisis Indicator Data'!#REF!="No Data",1,IF(#REF!&lt;&gt;"",1,0))</f>
        <v>#REF!</v>
      </c>
      <c r="AL134" s="25" t="e">
        <f>IF('Crisis Indicator Data'!#REF!="No Data",1,IF(#REF!&lt;&gt;"",1,0))</f>
        <v>#REF!</v>
      </c>
      <c r="AM134" s="25" t="e">
        <f>IF('Crisis Indicator Data'!#REF!="No Data",1,IF(#REF!&lt;&gt;"",1,0))</f>
        <v>#REF!</v>
      </c>
      <c r="AN134" s="25" t="e">
        <f>IF('Crisis Indicator Data'!#REF!="No Data",1,IF(#REF!&lt;&gt;"",1,0))</f>
        <v>#REF!</v>
      </c>
      <c r="AO134" s="25" t="e">
        <f>IF('Crisis Indicator Data'!#REF!="No Data",1,IF(#REF!&lt;&gt;"",1,0))</f>
        <v>#REF!</v>
      </c>
      <c r="AP134" s="25" t="e">
        <f>IF('Crisis Indicator Data'!#REF!="No Data",1,IF(#REF!&lt;&gt;"",1,0))</f>
        <v>#REF!</v>
      </c>
      <c r="AQ134" s="25" t="e">
        <f>IF('Crisis Indicator Data'!#REF!="No Data",1,IF(#REF!&lt;&gt;"",1,0))</f>
        <v>#REF!</v>
      </c>
      <c r="AR134" s="25" t="e">
        <f>IF('Crisis Indicator Data'!#REF!="No Data",1,IF(#REF!&lt;&gt;"",1,0))</f>
        <v>#REF!</v>
      </c>
      <c r="AS134" s="25" t="e">
        <f>IF('Crisis Indicator Data'!#REF!="No Data",1,IF(#REF!&lt;&gt;"",1,0))</f>
        <v>#REF!</v>
      </c>
      <c r="AT134" s="25" t="e">
        <f>IF('Crisis Indicator Data'!#REF!="No Data",1,IF(#REF!&lt;&gt;"",1,0))</f>
        <v>#REF!</v>
      </c>
      <c r="AU134" s="25" t="e">
        <f>IF('Crisis Indicator Data'!#REF!="No Data",1,IF(#REF!&lt;&gt;"",1,0))</f>
        <v>#REF!</v>
      </c>
      <c r="AV134" s="25" t="e">
        <f>IF('Crisis Indicator Data'!#REF!="No Data",1,IF(#REF!&lt;&gt;"",1,0))</f>
        <v>#REF!</v>
      </c>
      <c r="AW134" s="25" t="e">
        <f>IF('Crisis Indicator Data'!#REF!="No Data",1,IF(#REF!&lt;&gt;"",1,0))</f>
        <v>#REF!</v>
      </c>
      <c r="AX134" s="25" t="e">
        <f>IF('Crisis Indicator Data'!#REF!="No Data",1,IF(#REF!&lt;&gt;"",1,0))</f>
        <v>#REF!</v>
      </c>
      <c r="AY134" s="25" t="e">
        <f>IF('Crisis Indicator Data'!#REF!="No Data",1,IF(#REF!&lt;&gt;"",1,0))</f>
        <v>#REF!</v>
      </c>
      <c r="AZ134" s="25" t="e">
        <f>IF('Crisis Indicator Data'!#REF!="No Data",1,IF(#REF!&lt;&gt;"",1,0))</f>
        <v>#REF!</v>
      </c>
      <c r="BA134" t="e">
        <f t="shared" si="8"/>
        <v>#REF!</v>
      </c>
      <c r="BB134" s="27" t="e">
        <f t="shared" si="9"/>
        <v>#REF!</v>
      </c>
    </row>
    <row r="135" spans="1:54" x14ac:dyDescent="0.35">
      <c r="A135" t="s">
        <v>10348</v>
      </c>
      <c r="B135" s="25" t="e">
        <f>IF('Crisis Indicator Data'!#REF!="No Data",1,IF(#REF!&lt;&gt;"",1,0))</f>
        <v>#REF!</v>
      </c>
      <c r="C135" s="25" t="e">
        <f>IF('Crisis Indicator Data'!#REF!="No Data",1,IF(#REF!&lt;&gt;"",1,0))</f>
        <v>#REF!</v>
      </c>
      <c r="D135" s="25" t="e">
        <f>IF('Crisis Indicator Data'!#REF!="No Data",1,IF(#REF!&lt;&gt;"",1,0))</f>
        <v>#REF!</v>
      </c>
      <c r="E135" s="25" t="e">
        <f>IF('Crisis Indicator Data'!#REF!="No Data",1,IF(#REF!&lt;&gt;"",1,0))</f>
        <v>#REF!</v>
      </c>
      <c r="F135" s="25" t="e">
        <f>IF('Crisis Indicator Data'!#REF!="No Data",1,IF(#REF!&lt;&gt;"",1,0))</f>
        <v>#REF!</v>
      </c>
      <c r="G135" s="25" t="e">
        <f>IF('Crisis Indicator Data'!#REF!="No Data",1,IF(#REF!&lt;&gt;"",1,0))</f>
        <v>#REF!</v>
      </c>
      <c r="H135" s="25" t="e">
        <f>IF('Crisis Indicator Data'!#REF!="No Data",1,IF(#REF!&lt;&gt;"",1,0))</f>
        <v>#REF!</v>
      </c>
      <c r="I135" s="25" t="e">
        <f>IF('Crisis Indicator Data'!#REF!="No Data",1,IF(#REF!&lt;&gt;"",1,0))</f>
        <v>#REF!</v>
      </c>
      <c r="J135" s="25" t="e">
        <f>IF('Crisis Indicator Data'!#REF!="No Data",1,IF(#REF!&lt;&gt;"",1,0))</f>
        <v>#REF!</v>
      </c>
      <c r="K135" s="25" t="e">
        <f>IF('Crisis Indicator Data'!#REF!="No Data",1,IF(#REF!&lt;&gt;"",1,0))</f>
        <v>#REF!</v>
      </c>
      <c r="L135" s="25" t="e">
        <f>IF('Crisis Indicator Data'!#REF!="No Data",1,IF(#REF!&lt;&gt;"",1,0))</f>
        <v>#REF!</v>
      </c>
      <c r="M135" s="25" t="e">
        <f>IF('Crisis Indicator Data'!#REF!="No Data",1,IF(#REF!&lt;&gt;"",1,0))</f>
        <v>#REF!</v>
      </c>
      <c r="N135" s="25" t="e">
        <f>IF('Crisis Indicator Data'!#REF!="No Data",1,IF(#REF!&lt;&gt;"",1,0))</f>
        <v>#REF!</v>
      </c>
      <c r="O135" s="25" t="e">
        <f>IF('Crisis Indicator Data'!#REF!="No Data",1,IF(#REF!&lt;&gt;"",1,0))</f>
        <v>#REF!</v>
      </c>
      <c r="P135" s="25" t="e">
        <f>IF('Crisis Indicator Data'!#REF!="No Data",1,IF(#REF!&lt;&gt;"",1,0))</f>
        <v>#REF!</v>
      </c>
      <c r="Q135" s="25" t="e">
        <f>IF('Crisis Indicator Data'!#REF!="No Data",1,IF(#REF!&lt;&gt;"",1,0))</f>
        <v>#REF!</v>
      </c>
      <c r="R135" s="25" t="e">
        <f>IF('Crisis Indicator Data'!#REF!="No Data",1,IF(#REF!&lt;&gt;"",1,0))</f>
        <v>#REF!</v>
      </c>
      <c r="S135" s="25" t="e">
        <f>IF('Crisis Indicator Data'!#REF!="No Data",1,IF(#REF!&lt;&gt;"",1,0))</f>
        <v>#REF!</v>
      </c>
      <c r="T135" s="25" t="e">
        <f>IF('Crisis Indicator Data'!#REF!="No Data",1,IF(#REF!&lt;&gt;"",1,0))</f>
        <v>#REF!</v>
      </c>
      <c r="U135" s="25" t="e">
        <f>IF('Crisis Indicator Data'!#REF!="No Data",1,IF(#REF!&lt;&gt;"",1,0))</f>
        <v>#REF!</v>
      </c>
      <c r="V135" s="25" t="e">
        <f>IF('Crisis Indicator Data'!#REF!="No Data",1,IF(#REF!&lt;&gt;"",1,0))</f>
        <v>#REF!</v>
      </c>
      <c r="W135" s="25" t="e">
        <f>IF('Crisis Indicator Data'!#REF!="No Data",1,IF(#REF!&lt;&gt;"",1,0))</f>
        <v>#REF!</v>
      </c>
      <c r="X135" s="25" t="e">
        <f>IF('Crisis Indicator Data'!#REF!="No Data",1,IF(#REF!&lt;&gt;"",1,0))</f>
        <v>#REF!</v>
      </c>
      <c r="Y135" s="25" t="e">
        <f>IF('Crisis Indicator Data'!#REF!="No Data",1,IF(#REF!&lt;&gt;"",1,0))</f>
        <v>#REF!</v>
      </c>
      <c r="Z135" s="25" t="e">
        <f>IF('Crisis Indicator Data'!#REF!="No Data",1,IF(#REF!&lt;&gt;"",1,0))</f>
        <v>#REF!</v>
      </c>
      <c r="AA135" s="25" t="e">
        <f>IF('Crisis Indicator Data'!#REF!="No Data",1,IF(#REF!&lt;&gt;"",1,0))</f>
        <v>#REF!</v>
      </c>
      <c r="AB135" s="25" t="e">
        <f>IF('Crisis Indicator Data'!#REF!="No Data",1,IF(#REF!&lt;&gt;"",1,0))</f>
        <v>#REF!</v>
      </c>
      <c r="AC135" s="25" t="e">
        <f>IF('Crisis Indicator Data'!#REF!="No Data",1,IF(#REF!&lt;&gt;"",1,0))</f>
        <v>#REF!</v>
      </c>
      <c r="AD135" s="25" t="e">
        <f>IF('Crisis Indicator Data'!#REF!="No Data",1,IF(#REF!&lt;&gt;"",1,0))</f>
        <v>#REF!</v>
      </c>
      <c r="AE135" s="25" t="e">
        <f>IF('Crisis Indicator Data'!#REF!="No Data",1,IF(#REF!&lt;&gt;"",1,0))</f>
        <v>#REF!</v>
      </c>
      <c r="AF135" s="25" t="e">
        <f>IF('Crisis Indicator Data'!#REF!="No Data",1,IF(#REF!&lt;&gt;"",1,0))</f>
        <v>#REF!</v>
      </c>
      <c r="AG135" s="25" t="e">
        <f>IF('Crisis Indicator Data'!#REF!="No Data",1,IF(#REF!&lt;&gt;"",1,0))</f>
        <v>#REF!</v>
      </c>
      <c r="AH135" s="25" t="e">
        <f>IF('Crisis Indicator Data'!#REF!="No Data",1,IF(#REF!&lt;&gt;"",1,0))</f>
        <v>#REF!</v>
      </c>
      <c r="AI135" s="25" t="e">
        <f>IF('Crisis Indicator Data'!#REF!="No Data",1,IF(#REF!&lt;&gt;"",1,0))</f>
        <v>#REF!</v>
      </c>
      <c r="AJ135" s="25" t="e">
        <f>IF('Crisis Indicator Data'!#REF!="No Data",1,IF(#REF!&lt;&gt;"",1,0))</f>
        <v>#REF!</v>
      </c>
      <c r="AK135" s="25" t="e">
        <f>IF('Crisis Indicator Data'!#REF!="No Data",1,IF(#REF!&lt;&gt;"",1,0))</f>
        <v>#REF!</v>
      </c>
      <c r="AL135" s="25" t="e">
        <f>IF('Crisis Indicator Data'!#REF!="No Data",1,IF(#REF!&lt;&gt;"",1,0))</f>
        <v>#REF!</v>
      </c>
      <c r="AM135" s="25" t="e">
        <f>IF('Crisis Indicator Data'!#REF!="No Data",1,IF(#REF!&lt;&gt;"",1,0))</f>
        <v>#REF!</v>
      </c>
      <c r="AN135" s="25" t="e">
        <f>IF('Crisis Indicator Data'!#REF!="No Data",1,IF(#REF!&lt;&gt;"",1,0))</f>
        <v>#REF!</v>
      </c>
      <c r="AO135" s="25" t="e">
        <f>IF('Crisis Indicator Data'!#REF!="No Data",1,IF(#REF!&lt;&gt;"",1,0))</f>
        <v>#REF!</v>
      </c>
      <c r="AP135" s="25" t="e">
        <f>IF('Crisis Indicator Data'!#REF!="No Data",1,IF(#REF!&lt;&gt;"",1,0))</f>
        <v>#REF!</v>
      </c>
      <c r="AQ135" s="25" t="e">
        <f>IF('Crisis Indicator Data'!#REF!="No Data",1,IF(#REF!&lt;&gt;"",1,0))</f>
        <v>#REF!</v>
      </c>
      <c r="AR135" s="25" t="e">
        <f>IF('Crisis Indicator Data'!#REF!="No Data",1,IF(#REF!&lt;&gt;"",1,0))</f>
        <v>#REF!</v>
      </c>
      <c r="AS135" s="25" t="e">
        <f>IF('Crisis Indicator Data'!#REF!="No Data",1,IF(#REF!&lt;&gt;"",1,0))</f>
        <v>#REF!</v>
      </c>
      <c r="AT135" s="25" t="e">
        <f>IF('Crisis Indicator Data'!#REF!="No Data",1,IF(#REF!&lt;&gt;"",1,0))</f>
        <v>#REF!</v>
      </c>
      <c r="AU135" s="25" t="e">
        <f>IF('Crisis Indicator Data'!#REF!="No Data",1,IF(#REF!&lt;&gt;"",1,0))</f>
        <v>#REF!</v>
      </c>
      <c r="AV135" s="25" t="e">
        <f>IF('Crisis Indicator Data'!#REF!="No Data",1,IF(#REF!&lt;&gt;"",1,0))</f>
        <v>#REF!</v>
      </c>
      <c r="AW135" s="25" t="e">
        <f>IF('Crisis Indicator Data'!#REF!="No Data",1,IF(#REF!&lt;&gt;"",1,0))</f>
        <v>#REF!</v>
      </c>
      <c r="AX135" s="25" t="e">
        <f>IF('Crisis Indicator Data'!#REF!="No Data",1,IF(#REF!&lt;&gt;"",1,0))</f>
        <v>#REF!</v>
      </c>
      <c r="AY135" s="25" t="e">
        <f>IF('Crisis Indicator Data'!#REF!="No Data",1,IF(#REF!&lt;&gt;"",1,0))</f>
        <v>#REF!</v>
      </c>
      <c r="AZ135" s="25" t="e">
        <f>IF('Crisis Indicator Data'!#REF!="No Data",1,IF(#REF!&lt;&gt;"",1,0))</f>
        <v>#REF!</v>
      </c>
      <c r="BA135" t="e">
        <f t="shared" si="8"/>
        <v>#REF!</v>
      </c>
      <c r="BB135" s="27" t="e">
        <f t="shared" si="9"/>
        <v>#REF!</v>
      </c>
    </row>
    <row r="136" spans="1:54" x14ac:dyDescent="0.35">
      <c r="A136" t="s">
        <v>10349</v>
      </c>
      <c r="B136" s="25" t="e">
        <f>IF('Crisis Indicator Data'!#REF!="No Data",1,IF(#REF!&lt;&gt;"",1,0))</f>
        <v>#REF!</v>
      </c>
      <c r="C136" s="25" t="e">
        <f>IF('Crisis Indicator Data'!#REF!="No Data",1,IF(#REF!&lt;&gt;"",1,0))</f>
        <v>#REF!</v>
      </c>
      <c r="D136" s="25" t="e">
        <f>IF('Crisis Indicator Data'!#REF!="No Data",1,IF(#REF!&lt;&gt;"",1,0))</f>
        <v>#REF!</v>
      </c>
      <c r="E136" s="25" t="e">
        <f>IF('Crisis Indicator Data'!#REF!="No Data",1,IF(#REF!&lt;&gt;"",1,0))</f>
        <v>#REF!</v>
      </c>
      <c r="F136" s="25" t="e">
        <f>IF('Crisis Indicator Data'!#REF!="No Data",1,IF(#REF!&lt;&gt;"",1,0))</f>
        <v>#REF!</v>
      </c>
      <c r="G136" s="25" t="e">
        <f>IF('Crisis Indicator Data'!#REF!="No Data",1,IF(#REF!&lt;&gt;"",1,0))</f>
        <v>#REF!</v>
      </c>
      <c r="H136" s="25" t="e">
        <f>IF('Crisis Indicator Data'!#REF!="No Data",1,IF(#REF!&lt;&gt;"",1,0))</f>
        <v>#REF!</v>
      </c>
      <c r="I136" s="25" t="e">
        <f>IF('Crisis Indicator Data'!#REF!="No Data",1,IF(#REF!&lt;&gt;"",1,0))</f>
        <v>#REF!</v>
      </c>
      <c r="J136" s="25" t="e">
        <f>IF('Crisis Indicator Data'!#REF!="No Data",1,IF(#REF!&lt;&gt;"",1,0))</f>
        <v>#REF!</v>
      </c>
      <c r="K136" s="25" t="e">
        <f>IF('Crisis Indicator Data'!#REF!="No Data",1,IF(#REF!&lt;&gt;"",1,0))</f>
        <v>#REF!</v>
      </c>
      <c r="L136" s="25" t="e">
        <f>IF('Crisis Indicator Data'!#REF!="No Data",1,IF(#REF!&lt;&gt;"",1,0))</f>
        <v>#REF!</v>
      </c>
      <c r="M136" s="25" t="e">
        <f>IF('Crisis Indicator Data'!#REF!="No Data",1,IF(#REF!&lt;&gt;"",1,0))</f>
        <v>#REF!</v>
      </c>
      <c r="N136" s="25" t="e">
        <f>IF('Crisis Indicator Data'!#REF!="No Data",1,IF(#REF!&lt;&gt;"",1,0))</f>
        <v>#REF!</v>
      </c>
      <c r="O136" s="25" t="e">
        <f>IF('Crisis Indicator Data'!#REF!="No Data",1,IF(#REF!&lt;&gt;"",1,0))</f>
        <v>#REF!</v>
      </c>
      <c r="P136" s="25" t="e">
        <f>IF('Crisis Indicator Data'!#REF!="No Data",1,IF(#REF!&lt;&gt;"",1,0))</f>
        <v>#REF!</v>
      </c>
      <c r="Q136" s="25" t="e">
        <f>IF('Crisis Indicator Data'!#REF!="No Data",1,IF(#REF!&lt;&gt;"",1,0))</f>
        <v>#REF!</v>
      </c>
      <c r="R136" s="25" t="e">
        <f>IF('Crisis Indicator Data'!#REF!="No Data",1,IF(#REF!&lt;&gt;"",1,0))</f>
        <v>#REF!</v>
      </c>
      <c r="S136" s="25" t="e">
        <f>IF('Crisis Indicator Data'!#REF!="No Data",1,IF(#REF!&lt;&gt;"",1,0))</f>
        <v>#REF!</v>
      </c>
      <c r="T136" s="25" t="e">
        <f>IF('Crisis Indicator Data'!#REF!="No Data",1,IF(#REF!&lt;&gt;"",1,0))</f>
        <v>#REF!</v>
      </c>
      <c r="U136" s="25" t="e">
        <f>IF('Crisis Indicator Data'!#REF!="No Data",1,IF(#REF!&lt;&gt;"",1,0))</f>
        <v>#REF!</v>
      </c>
      <c r="V136" s="25" t="e">
        <f>IF('Crisis Indicator Data'!#REF!="No Data",1,IF(#REF!&lt;&gt;"",1,0))</f>
        <v>#REF!</v>
      </c>
      <c r="W136" s="25" t="e">
        <f>IF('Crisis Indicator Data'!#REF!="No Data",1,IF(#REF!&lt;&gt;"",1,0))</f>
        <v>#REF!</v>
      </c>
      <c r="X136" s="25" t="e">
        <f>IF('Crisis Indicator Data'!#REF!="No Data",1,IF(#REF!&lt;&gt;"",1,0))</f>
        <v>#REF!</v>
      </c>
      <c r="Y136" s="25" t="e">
        <f>IF('Crisis Indicator Data'!#REF!="No Data",1,IF(#REF!&lt;&gt;"",1,0))</f>
        <v>#REF!</v>
      </c>
      <c r="Z136" s="25" t="e">
        <f>IF('Crisis Indicator Data'!#REF!="No Data",1,IF(#REF!&lt;&gt;"",1,0))</f>
        <v>#REF!</v>
      </c>
      <c r="AA136" s="25" t="e">
        <f>IF('Crisis Indicator Data'!#REF!="No Data",1,IF(#REF!&lt;&gt;"",1,0))</f>
        <v>#REF!</v>
      </c>
      <c r="AB136" s="25" t="e">
        <f>IF('Crisis Indicator Data'!#REF!="No Data",1,IF(#REF!&lt;&gt;"",1,0))</f>
        <v>#REF!</v>
      </c>
      <c r="AC136" s="25" t="e">
        <f>IF('Crisis Indicator Data'!#REF!="No Data",1,IF(#REF!&lt;&gt;"",1,0))</f>
        <v>#REF!</v>
      </c>
      <c r="AD136" s="25" t="e">
        <f>IF('Crisis Indicator Data'!#REF!="No Data",1,IF(#REF!&lt;&gt;"",1,0))</f>
        <v>#REF!</v>
      </c>
      <c r="AE136" s="25" t="e">
        <f>IF('Crisis Indicator Data'!#REF!="No Data",1,IF(#REF!&lt;&gt;"",1,0))</f>
        <v>#REF!</v>
      </c>
      <c r="AF136" s="25" t="e">
        <f>IF('Crisis Indicator Data'!#REF!="No Data",1,IF(#REF!&lt;&gt;"",1,0))</f>
        <v>#REF!</v>
      </c>
      <c r="AG136" s="25" t="e">
        <f>IF('Crisis Indicator Data'!#REF!="No Data",1,IF(#REF!&lt;&gt;"",1,0))</f>
        <v>#REF!</v>
      </c>
      <c r="AH136" s="25" t="e">
        <f>IF('Crisis Indicator Data'!#REF!="No Data",1,IF(#REF!&lt;&gt;"",1,0))</f>
        <v>#REF!</v>
      </c>
      <c r="AI136" s="25" t="e">
        <f>IF('Crisis Indicator Data'!#REF!="No Data",1,IF(#REF!&lt;&gt;"",1,0))</f>
        <v>#REF!</v>
      </c>
      <c r="AJ136" s="25" t="e">
        <f>IF('Crisis Indicator Data'!#REF!="No Data",1,IF(#REF!&lt;&gt;"",1,0))</f>
        <v>#REF!</v>
      </c>
      <c r="AK136" s="25" t="e">
        <f>IF('Crisis Indicator Data'!#REF!="No Data",1,IF(#REF!&lt;&gt;"",1,0))</f>
        <v>#REF!</v>
      </c>
      <c r="AL136" s="25" t="e">
        <f>IF('Crisis Indicator Data'!#REF!="No Data",1,IF(#REF!&lt;&gt;"",1,0))</f>
        <v>#REF!</v>
      </c>
      <c r="AM136" s="25" t="e">
        <f>IF('Crisis Indicator Data'!#REF!="No Data",1,IF(#REF!&lt;&gt;"",1,0))</f>
        <v>#REF!</v>
      </c>
      <c r="AN136" s="25" t="e">
        <f>IF('Crisis Indicator Data'!#REF!="No Data",1,IF(#REF!&lt;&gt;"",1,0))</f>
        <v>#REF!</v>
      </c>
      <c r="AO136" s="25" t="e">
        <f>IF('Crisis Indicator Data'!#REF!="No Data",1,IF(#REF!&lt;&gt;"",1,0))</f>
        <v>#REF!</v>
      </c>
      <c r="AP136" s="25" t="e">
        <f>IF('Crisis Indicator Data'!#REF!="No Data",1,IF(#REF!&lt;&gt;"",1,0))</f>
        <v>#REF!</v>
      </c>
      <c r="AQ136" s="25" t="e">
        <f>IF('Crisis Indicator Data'!#REF!="No Data",1,IF(#REF!&lt;&gt;"",1,0))</f>
        <v>#REF!</v>
      </c>
      <c r="AR136" s="25" t="e">
        <f>IF('Crisis Indicator Data'!#REF!="No Data",1,IF(#REF!&lt;&gt;"",1,0))</f>
        <v>#REF!</v>
      </c>
      <c r="AS136" s="25" t="e">
        <f>IF('Crisis Indicator Data'!#REF!="No Data",1,IF(#REF!&lt;&gt;"",1,0))</f>
        <v>#REF!</v>
      </c>
      <c r="AT136" s="25" t="e">
        <f>IF('Crisis Indicator Data'!#REF!="No Data",1,IF(#REF!&lt;&gt;"",1,0))</f>
        <v>#REF!</v>
      </c>
      <c r="AU136" s="25" t="e">
        <f>IF('Crisis Indicator Data'!#REF!="No Data",1,IF(#REF!&lt;&gt;"",1,0))</f>
        <v>#REF!</v>
      </c>
      <c r="AV136" s="25" t="e">
        <f>IF('Crisis Indicator Data'!#REF!="No Data",1,IF(#REF!&lt;&gt;"",1,0))</f>
        <v>#REF!</v>
      </c>
      <c r="AW136" s="25" t="e">
        <f>IF('Crisis Indicator Data'!#REF!="No Data",1,IF(#REF!&lt;&gt;"",1,0))</f>
        <v>#REF!</v>
      </c>
      <c r="AX136" s="25" t="e">
        <f>IF('Crisis Indicator Data'!#REF!="No Data",1,IF(#REF!&lt;&gt;"",1,0))</f>
        <v>#REF!</v>
      </c>
      <c r="AY136" s="25" t="e">
        <f>IF('Crisis Indicator Data'!#REF!="No Data",1,IF(#REF!&lt;&gt;"",1,0))</f>
        <v>#REF!</v>
      </c>
      <c r="AZ136" s="25" t="e">
        <f>IF('Crisis Indicator Data'!#REF!="No Data",1,IF(#REF!&lt;&gt;"",1,0))</f>
        <v>#REF!</v>
      </c>
      <c r="BA136" t="e">
        <f t="shared" si="8"/>
        <v>#REF!</v>
      </c>
      <c r="BB136" s="27" t="e">
        <f t="shared" si="9"/>
        <v>#REF!</v>
      </c>
    </row>
    <row r="137" spans="1:54" x14ac:dyDescent="0.35">
      <c r="A137" t="s">
        <v>10353</v>
      </c>
      <c r="B137" s="25" t="e">
        <f>IF('Crisis Indicator Data'!#REF!="No Data",1,IF(#REF!&lt;&gt;"",1,0))</f>
        <v>#REF!</v>
      </c>
      <c r="C137" s="25" t="e">
        <f>IF('Crisis Indicator Data'!#REF!="No Data",1,IF(#REF!&lt;&gt;"",1,0))</f>
        <v>#REF!</v>
      </c>
      <c r="D137" s="25" t="e">
        <f>IF('Crisis Indicator Data'!#REF!="No Data",1,IF(#REF!&lt;&gt;"",1,0))</f>
        <v>#REF!</v>
      </c>
      <c r="E137" s="25" t="e">
        <f>IF('Crisis Indicator Data'!#REF!="No Data",1,IF(#REF!&lt;&gt;"",1,0))</f>
        <v>#REF!</v>
      </c>
      <c r="F137" s="25" t="e">
        <f>IF('Crisis Indicator Data'!#REF!="No Data",1,IF(#REF!&lt;&gt;"",1,0))</f>
        <v>#REF!</v>
      </c>
      <c r="G137" s="25" t="e">
        <f>IF('Crisis Indicator Data'!#REF!="No Data",1,IF(#REF!&lt;&gt;"",1,0))</f>
        <v>#REF!</v>
      </c>
      <c r="H137" s="25" t="e">
        <f>IF('Crisis Indicator Data'!#REF!="No Data",1,IF(#REF!&lt;&gt;"",1,0))</f>
        <v>#REF!</v>
      </c>
      <c r="I137" s="25" t="e">
        <f>IF('Crisis Indicator Data'!#REF!="No Data",1,IF(#REF!&lt;&gt;"",1,0))</f>
        <v>#REF!</v>
      </c>
      <c r="J137" s="25" t="e">
        <f>IF('Crisis Indicator Data'!#REF!="No Data",1,IF(#REF!&lt;&gt;"",1,0))</f>
        <v>#REF!</v>
      </c>
      <c r="K137" s="25" t="e">
        <f>IF('Crisis Indicator Data'!#REF!="No Data",1,IF(#REF!&lt;&gt;"",1,0))</f>
        <v>#REF!</v>
      </c>
      <c r="L137" s="25" t="e">
        <f>IF('Crisis Indicator Data'!#REF!="No Data",1,IF(#REF!&lt;&gt;"",1,0))</f>
        <v>#REF!</v>
      </c>
      <c r="M137" s="25" t="e">
        <f>IF('Crisis Indicator Data'!#REF!="No Data",1,IF(#REF!&lt;&gt;"",1,0))</f>
        <v>#REF!</v>
      </c>
      <c r="N137" s="25" t="e">
        <f>IF('Crisis Indicator Data'!#REF!="No Data",1,IF(#REF!&lt;&gt;"",1,0))</f>
        <v>#REF!</v>
      </c>
      <c r="O137" s="25" t="e">
        <f>IF('Crisis Indicator Data'!#REF!="No Data",1,IF(#REF!&lt;&gt;"",1,0))</f>
        <v>#REF!</v>
      </c>
      <c r="P137" s="25" t="e">
        <f>IF('Crisis Indicator Data'!#REF!="No Data",1,IF(#REF!&lt;&gt;"",1,0))</f>
        <v>#REF!</v>
      </c>
      <c r="Q137" s="25" t="e">
        <f>IF('Crisis Indicator Data'!#REF!="No Data",1,IF(#REF!&lt;&gt;"",1,0))</f>
        <v>#REF!</v>
      </c>
      <c r="R137" s="25" t="e">
        <f>IF('Crisis Indicator Data'!#REF!="No Data",1,IF(#REF!&lt;&gt;"",1,0))</f>
        <v>#REF!</v>
      </c>
      <c r="S137" s="25" t="e">
        <f>IF('Crisis Indicator Data'!#REF!="No Data",1,IF(#REF!&lt;&gt;"",1,0))</f>
        <v>#REF!</v>
      </c>
      <c r="T137" s="25" t="e">
        <f>IF('Crisis Indicator Data'!#REF!="No Data",1,IF(#REF!&lt;&gt;"",1,0))</f>
        <v>#REF!</v>
      </c>
      <c r="U137" s="25" t="e">
        <f>IF('Crisis Indicator Data'!#REF!="No Data",1,IF(#REF!&lt;&gt;"",1,0))</f>
        <v>#REF!</v>
      </c>
      <c r="V137" s="25" t="e">
        <f>IF('Crisis Indicator Data'!#REF!="No Data",1,IF(#REF!&lt;&gt;"",1,0))</f>
        <v>#REF!</v>
      </c>
      <c r="W137" s="25" t="e">
        <f>IF('Crisis Indicator Data'!#REF!="No Data",1,IF(#REF!&lt;&gt;"",1,0))</f>
        <v>#REF!</v>
      </c>
      <c r="X137" s="25" t="e">
        <f>IF('Crisis Indicator Data'!#REF!="No Data",1,IF(#REF!&lt;&gt;"",1,0))</f>
        <v>#REF!</v>
      </c>
      <c r="Y137" s="25" t="e">
        <f>IF('Crisis Indicator Data'!#REF!="No Data",1,IF(#REF!&lt;&gt;"",1,0))</f>
        <v>#REF!</v>
      </c>
      <c r="Z137" s="25" t="e">
        <f>IF('Crisis Indicator Data'!#REF!="No Data",1,IF(#REF!&lt;&gt;"",1,0))</f>
        <v>#REF!</v>
      </c>
      <c r="AA137" s="25" t="e">
        <f>IF('Crisis Indicator Data'!#REF!="No Data",1,IF(#REF!&lt;&gt;"",1,0))</f>
        <v>#REF!</v>
      </c>
      <c r="AB137" s="25" t="e">
        <f>IF('Crisis Indicator Data'!#REF!="No Data",1,IF(#REF!&lt;&gt;"",1,0))</f>
        <v>#REF!</v>
      </c>
      <c r="AC137" s="25" t="e">
        <f>IF('Crisis Indicator Data'!#REF!="No Data",1,IF(#REF!&lt;&gt;"",1,0))</f>
        <v>#REF!</v>
      </c>
      <c r="AD137" s="25" t="e">
        <f>IF('Crisis Indicator Data'!#REF!="No Data",1,IF(#REF!&lt;&gt;"",1,0))</f>
        <v>#REF!</v>
      </c>
      <c r="AE137" s="25" t="e">
        <f>IF('Crisis Indicator Data'!#REF!="No Data",1,IF(#REF!&lt;&gt;"",1,0))</f>
        <v>#REF!</v>
      </c>
      <c r="AF137" s="25" t="e">
        <f>IF('Crisis Indicator Data'!#REF!="No Data",1,IF(#REF!&lt;&gt;"",1,0))</f>
        <v>#REF!</v>
      </c>
      <c r="AG137" s="25" t="e">
        <f>IF('Crisis Indicator Data'!#REF!="No Data",1,IF(#REF!&lt;&gt;"",1,0))</f>
        <v>#REF!</v>
      </c>
      <c r="AH137" s="25" t="e">
        <f>IF('Crisis Indicator Data'!#REF!="No Data",1,IF(#REF!&lt;&gt;"",1,0))</f>
        <v>#REF!</v>
      </c>
      <c r="AI137" s="25" t="e">
        <f>IF('Crisis Indicator Data'!#REF!="No Data",1,IF(#REF!&lt;&gt;"",1,0))</f>
        <v>#REF!</v>
      </c>
      <c r="AJ137" s="25" t="e">
        <f>IF('Crisis Indicator Data'!#REF!="No Data",1,IF(#REF!&lt;&gt;"",1,0))</f>
        <v>#REF!</v>
      </c>
      <c r="AK137" s="25" t="e">
        <f>IF('Crisis Indicator Data'!#REF!="No Data",1,IF(#REF!&lt;&gt;"",1,0))</f>
        <v>#REF!</v>
      </c>
      <c r="AL137" s="25" t="e">
        <f>IF('Crisis Indicator Data'!#REF!="No Data",1,IF(#REF!&lt;&gt;"",1,0))</f>
        <v>#REF!</v>
      </c>
      <c r="AM137" s="25" t="e">
        <f>IF('Crisis Indicator Data'!#REF!="No Data",1,IF(#REF!&lt;&gt;"",1,0))</f>
        <v>#REF!</v>
      </c>
      <c r="AN137" s="25" t="e">
        <f>IF('Crisis Indicator Data'!#REF!="No Data",1,IF(#REF!&lt;&gt;"",1,0))</f>
        <v>#REF!</v>
      </c>
      <c r="AO137" s="25" t="e">
        <f>IF('Crisis Indicator Data'!#REF!="No Data",1,IF(#REF!&lt;&gt;"",1,0))</f>
        <v>#REF!</v>
      </c>
      <c r="AP137" s="25" t="e">
        <f>IF('Crisis Indicator Data'!#REF!="No Data",1,IF(#REF!&lt;&gt;"",1,0))</f>
        <v>#REF!</v>
      </c>
      <c r="AQ137" s="25" t="e">
        <f>IF('Crisis Indicator Data'!#REF!="No Data",1,IF(#REF!&lt;&gt;"",1,0))</f>
        <v>#REF!</v>
      </c>
      <c r="AR137" s="25" t="e">
        <f>IF('Crisis Indicator Data'!#REF!="No Data",1,IF(#REF!&lt;&gt;"",1,0))</f>
        <v>#REF!</v>
      </c>
      <c r="AS137" s="25" t="e">
        <f>IF('Crisis Indicator Data'!#REF!="No Data",1,IF(#REF!&lt;&gt;"",1,0))</f>
        <v>#REF!</v>
      </c>
      <c r="AT137" s="25" t="e">
        <f>IF('Crisis Indicator Data'!#REF!="No Data",1,IF(#REF!&lt;&gt;"",1,0))</f>
        <v>#REF!</v>
      </c>
      <c r="AU137" s="25" t="e">
        <f>IF('Crisis Indicator Data'!#REF!="No Data",1,IF(#REF!&lt;&gt;"",1,0))</f>
        <v>#REF!</v>
      </c>
      <c r="AV137" s="25" t="e">
        <f>IF('Crisis Indicator Data'!#REF!="No Data",1,IF(#REF!&lt;&gt;"",1,0))</f>
        <v>#REF!</v>
      </c>
      <c r="AW137" s="25" t="e">
        <f>IF('Crisis Indicator Data'!#REF!="No Data",1,IF(#REF!&lt;&gt;"",1,0))</f>
        <v>#REF!</v>
      </c>
      <c r="AX137" s="25" t="e">
        <f>IF('Crisis Indicator Data'!#REF!="No Data",1,IF(#REF!&lt;&gt;"",1,0))</f>
        <v>#REF!</v>
      </c>
      <c r="AY137" s="25" t="e">
        <f>IF('Crisis Indicator Data'!#REF!="No Data",1,IF(#REF!&lt;&gt;"",1,0))</f>
        <v>#REF!</v>
      </c>
      <c r="AZ137" s="25" t="e">
        <f>IF('Crisis Indicator Data'!#REF!="No Data",1,IF(#REF!&lt;&gt;"",1,0))</f>
        <v>#REF!</v>
      </c>
      <c r="BA137" t="e">
        <f t="shared" si="8"/>
        <v>#REF!</v>
      </c>
      <c r="BB137" s="27" t="e">
        <f t="shared" si="9"/>
        <v>#REF!</v>
      </c>
    </row>
    <row r="138" spans="1:54" x14ac:dyDescent="0.35">
      <c r="A138" t="s">
        <v>10356</v>
      </c>
      <c r="B138" s="25" t="e">
        <f>IF('Crisis Indicator Data'!#REF!="No Data",1,IF(#REF!&lt;&gt;"",1,0))</f>
        <v>#REF!</v>
      </c>
      <c r="C138" s="25" t="e">
        <f>IF('Crisis Indicator Data'!#REF!="No Data",1,IF(#REF!&lt;&gt;"",1,0))</f>
        <v>#REF!</v>
      </c>
      <c r="D138" s="25" t="e">
        <f>IF('Crisis Indicator Data'!#REF!="No Data",1,IF(#REF!&lt;&gt;"",1,0))</f>
        <v>#REF!</v>
      </c>
      <c r="E138" s="25" t="e">
        <f>IF('Crisis Indicator Data'!#REF!="No Data",1,IF(#REF!&lt;&gt;"",1,0))</f>
        <v>#REF!</v>
      </c>
      <c r="F138" s="25" t="e">
        <f>IF('Crisis Indicator Data'!#REF!="No Data",1,IF(#REF!&lt;&gt;"",1,0))</f>
        <v>#REF!</v>
      </c>
      <c r="G138" s="25" t="e">
        <f>IF('Crisis Indicator Data'!#REF!="No Data",1,IF(#REF!&lt;&gt;"",1,0))</f>
        <v>#REF!</v>
      </c>
      <c r="H138" s="25" t="e">
        <f>IF('Crisis Indicator Data'!#REF!="No Data",1,IF(#REF!&lt;&gt;"",1,0))</f>
        <v>#REF!</v>
      </c>
      <c r="I138" s="25" t="e">
        <f>IF('Crisis Indicator Data'!#REF!="No Data",1,IF(#REF!&lt;&gt;"",1,0))</f>
        <v>#REF!</v>
      </c>
      <c r="J138" s="25" t="e">
        <f>IF('Crisis Indicator Data'!#REF!="No Data",1,IF(#REF!&lt;&gt;"",1,0))</f>
        <v>#REF!</v>
      </c>
      <c r="K138" s="25" t="e">
        <f>IF('Crisis Indicator Data'!#REF!="No Data",1,IF(#REF!&lt;&gt;"",1,0))</f>
        <v>#REF!</v>
      </c>
      <c r="L138" s="25" t="e">
        <f>IF('Crisis Indicator Data'!#REF!="No Data",1,IF(#REF!&lt;&gt;"",1,0))</f>
        <v>#REF!</v>
      </c>
      <c r="M138" s="25" t="e">
        <f>IF('Crisis Indicator Data'!#REF!="No Data",1,IF(#REF!&lt;&gt;"",1,0))</f>
        <v>#REF!</v>
      </c>
      <c r="N138" s="25" t="e">
        <f>IF('Crisis Indicator Data'!#REF!="No Data",1,IF(#REF!&lt;&gt;"",1,0))</f>
        <v>#REF!</v>
      </c>
      <c r="O138" s="25" t="e">
        <f>IF('Crisis Indicator Data'!#REF!="No Data",1,IF(#REF!&lt;&gt;"",1,0))</f>
        <v>#REF!</v>
      </c>
      <c r="P138" s="25" t="e">
        <f>IF('Crisis Indicator Data'!#REF!="No Data",1,IF(#REF!&lt;&gt;"",1,0))</f>
        <v>#REF!</v>
      </c>
      <c r="Q138" s="25" t="e">
        <f>IF('Crisis Indicator Data'!#REF!="No Data",1,IF(#REF!&lt;&gt;"",1,0))</f>
        <v>#REF!</v>
      </c>
      <c r="R138" s="25" t="e">
        <f>IF('Crisis Indicator Data'!#REF!="No Data",1,IF(#REF!&lt;&gt;"",1,0))</f>
        <v>#REF!</v>
      </c>
      <c r="S138" s="25" t="e">
        <f>IF('Crisis Indicator Data'!#REF!="No Data",1,IF(#REF!&lt;&gt;"",1,0))</f>
        <v>#REF!</v>
      </c>
      <c r="T138" s="25" t="e">
        <f>IF('Crisis Indicator Data'!#REF!="No Data",1,IF(#REF!&lt;&gt;"",1,0))</f>
        <v>#REF!</v>
      </c>
      <c r="U138" s="25" t="e">
        <f>IF('Crisis Indicator Data'!#REF!="No Data",1,IF(#REF!&lt;&gt;"",1,0))</f>
        <v>#REF!</v>
      </c>
      <c r="V138" s="25" t="e">
        <f>IF('Crisis Indicator Data'!#REF!="No Data",1,IF(#REF!&lt;&gt;"",1,0))</f>
        <v>#REF!</v>
      </c>
      <c r="W138" s="25" t="e">
        <f>IF('Crisis Indicator Data'!#REF!="No Data",1,IF(#REF!&lt;&gt;"",1,0))</f>
        <v>#REF!</v>
      </c>
      <c r="X138" s="25" t="e">
        <f>IF('Crisis Indicator Data'!#REF!="No Data",1,IF(#REF!&lt;&gt;"",1,0))</f>
        <v>#REF!</v>
      </c>
      <c r="Y138" s="25" t="e">
        <f>IF('Crisis Indicator Data'!#REF!="No Data",1,IF(#REF!&lt;&gt;"",1,0))</f>
        <v>#REF!</v>
      </c>
      <c r="Z138" s="25" t="e">
        <f>IF('Crisis Indicator Data'!#REF!="No Data",1,IF(#REF!&lt;&gt;"",1,0))</f>
        <v>#REF!</v>
      </c>
      <c r="AA138" s="25" t="e">
        <f>IF('Crisis Indicator Data'!#REF!="No Data",1,IF(#REF!&lt;&gt;"",1,0))</f>
        <v>#REF!</v>
      </c>
      <c r="AB138" s="25" t="e">
        <f>IF('Crisis Indicator Data'!#REF!="No Data",1,IF(#REF!&lt;&gt;"",1,0))</f>
        <v>#REF!</v>
      </c>
      <c r="AC138" s="25" t="e">
        <f>IF('Crisis Indicator Data'!#REF!="No Data",1,IF(#REF!&lt;&gt;"",1,0))</f>
        <v>#REF!</v>
      </c>
      <c r="AD138" s="25" t="e">
        <f>IF('Crisis Indicator Data'!#REF!="No Data",1,IF(#REF!&lt;&gt;"",1,0))</f>
        <v>#REF!</v>
      </c>
      <c r="AE138" s="25" t="e">
        <f>IF('Crisis Indicator Data'!#REF!="No Data",1,IF(#REF!&lt;&gt;"",1,0))</f>
        <v>#REF!</v>
      </c>
      <c r="AF138" s="25" t="e">
        <f>IF('Crisis Indicator Data'!#REF!="No Data",1,IF(#REF!&lt;&gt;"",1,0))</f>
        <v>#REF!</v>
      </c>
      <c r="AG138" s="25" t="e">
        <f>IF('Crisis Indicator Data'!#REF!="No Data",1,IF(#REF!&lt;&gt;"",1,0))</f>
        <v>#REF!</v>
      </c>
      <c r="AH138" s="25" t="e">
        <f>IF('Crisis Indicator Data'!#REF!="No Data",1,IF(#REF!&lt;&gt;"",1,0))</f>
        <v>#REF!</v>
      </c>
      <c r="AI138" s="25" t="e">
        <f>IF('Crisis Indicator Data'!#REF!="No Data",1,IF(#REF!&lt;&gt;"",1,0))</f>
        <v>#REF!</v>
      </c>
      <c r="AJ138" s="25" t="e">
        <f>IF('Crisis Indicator Data'!#REF!="No Data",1,IF(#REF!&lt;&gt;"",1,0))</f>
        <v>#REF!</v>
      </c>
      <c r="AK138" s="25" t="e">
        <f>IF('Crisis Indicator Data'!#REF!="No Data",1,IF(#REF!&lt;&gt;"",1,0))</f>
        <v>#REF!</v>
      </c>
      <c r="AL138" s="25" t="e">
        <f>IF('Crisis Indicator Data'!#REF!="No Data",1,IF(#REF!&lt;&gt;"",1,0))</f>
        <v>#REF!</v>
      </c>
      <c r="AM138" s="25" t="e">
        <f>IF('Crisis Indicator Data'!#REF!="No Data",1,IF(#REF!&lt;&gt;"",1,0))</f>
        <v>#REF!</v>
      </c>
      <c r="AN138" s="25" t="e">
        <f>IF('Crisis Indicator Data'!#REF!="No Data",1,IF(#REF!&lt;&gt;"",1,0))</f>
        <v>#REF!</v>
      </c>
      <c r="AO138" s="25" t="e">
        <f>IF('Crisis Indicator Data'!#REF!="No Data",1,IF(#REF!&lt;&gt;"",1,0))</f>
        <v>#REF!</v>
      </c>
      <c r="AP138" s="25" t="e">
        <f>IF('Crisis Indicator Data'!#REF!="No Data",1,IF(#REF!&lt;&gt;"",1,0))</f>
        <v>#REF!</v>
      </c>
      <c r="AQ138" s="25" t="e">
        <f>IF('Crisis Indicator Data'!#REF!="No Data",1,IF(#REF!&lt;&gt;"",1,0))</f>
        <v>#REF!</v>
      </c>
      <c r="AR138" s="25" t="e">
        <f>IF('Crisis Indicator Data'!#REF!="No Data",1,IF(#REF!&lt;&gt;"",1,0))</f>
        <v>#REF!</v>
      </c>
      <c r="AS138" s="25" t="e">
        <f>IF('Crisis Indicator Data'!#REF!="No Data",1,IF(#REF!&lt;&gt;"",1,0))</f>
        <v>#REF!</v>
      </c>
      <c r="AT138" s="25" t="e">
        <f>IF('Crisis Indicator Data'!#REF!="No Data",1,IF(#REF!&lt;&gt;"",1,0))</f>
        <v>#REF!</v>
      </c>
      <c r="AU138" s="25" t="e">
        <f>IF('Crisis Indicator Data'!#REF!="No Data",1,IF(#REF!&lt;&gt;"",1,0))</f>
        <v>#REF!</v>
      </c>
      <c r="AV138" s="25" t="e">
        <f>IF('Crisis Indicator Data'!#REF!="No Data",1,IF(#REF!&lt;&gt;"",1,0))</f>
        <v>#REF!</v>
      </c>
      <c r="AW138" s="25" t="e">
        <f>IF('Crisis Indicator Data'!#REF!="No Data",1,IF(#REF!&lt;&gt;"",1,0))</f>
        <v>#REF!</v>
      </c>
      <c r="AX138" s="25" t="e">
        <f>IF('Crisis Indicator Data'!#REF!="No Data",1,IF(#REF!&lt;&gt;"",1,0))</f>
        <v>#REF!</v>
      </c>
      <c r="AY138" s="25" t="e">
        <f>IF('Crisis Indicator Data'!#REF!="No Data",1,IF(#REF!&lt;&gt;"",1,0))</f>
        <v>#REF!</v>
      </c>
      <c r="AZ138" s="25" t="e">
        <f>IF('Crisis Indicator Data'!#REF!="No Data",1,IF(#REF!&lt;&gt;"",1,0))</f>
        <v>#REF!</v>
      </c>
      <c r="BA138" t="e">
        <f t="shared" si="8"/>
        <v>#REF!</v>
      </c>
      <c r="BB138" s="27" t="e">
        <f t="shared" si="9"/>
        <v>#REF!</v>
      </c>
    </row>
    <row r="139" spans="1:54" x14ac:dyDescent="0.35">
      <c r="A139" t="s">
        <v>10361</v>
      </c>
      <c r="B139" s="25" t="e">
        <f>IF('Crisis Indicator Data'!#REF!="No Data",1,IF(#REF!&lt;&gt;"",1,0))</f>
        <v>#REF!</v>
      </c>
      <c r="C139" s="25" t="e">
        <f>IF('Crisis Indicator Data'!#REF!="No Data",1,IF(#REF!&lt;&gt;"",1,0))</f>
        <v>#REF!</v>
      </c>
      <c r="D139" s="25" t="e">
        <f>IF('Crisis Indicator Data'!#REF!="No Data",1,IF(#REF!&lt;&gt;"",1,0))</f>
        <v>#REF!</v>
      </c>
      <c r="E139" s="25" t="e">
        <f>IF('Crisis Indicator Data'!#REF!="No Data",1,IF(#REF!&lt;&gt;"",1,0))</f>
        <v>#REF!</v>
      </c>
      <c r="F139" s="25" t="e">
        <f>IF('Crisis Indicator Data'!#REF!="No Data",1,IF(#REF!&lt;&gt;"",1,0))</f>
        <v>#REF!</v>
      </c>
      <c r="G139" s="25" t="e">
        <f>IF('Crisis Indicator Data'!#REF!="No Data",1,IF(#REF!&lt;&gt;"",1,0))</f>
        <v>#REF!</v>
      </c>
      <c r="H139" s="25" t="e">
        <f>IF('Crisis Indicator Data'!#REF!="No Data",1,IF(#REF!&lt;&gt;"",1,0))</f>
        <v>#REF!</v>
      </c>
      <c r="I139" s="25" t="e">
        <f>IF('Crisis Indicator Data'!#REF!="No Data",1,IF(#REF!&lt;&gt;"",1,0))</f>
        <v>#REF!</v>
      </c>
      <c r="J139" s="25" t="e">
        <f>IF('Crisis Indicator Data'!#REF!="No Data",1,IF(#REF!&lt;&gt;"",1,0))</f>
        <v>#REF!</v>
      </c>
      <c r="K139" s="25" t="e">
        <f>IF('Crisis Indicator Data'!#REF!="No Data",1,IF(#REF!&lt;&gt;"",1,0))</f>
        <v>#REF!</v>
      </c>
      <c r="L139" s="25" t="e">
        <f>IF('Crisis Indicator Data'!#REF!="No Data",1,IF(#REF!&lt;&gt;"",1,0))</f>
        <v>#REF!</v>
      </c>
      <c r="M139" s="25" t="e">
        <f>IF('Crisis Indicator Data'!#REF!="No Data",1,IF(#REF!&lt;&gt;"",1,0))</f>
        <v>#REF!</v>
      </c>
      <c r="N139" s="25" t="e">
        <f>IF('Crisis Indicator Data'!#REF!="No Data",1,IF(#REF!&lt;&gt;"",1,0))</f>
        <v>#REF!</v>
      </c>
      <c r="O139" s="25" t="e">
        <f>IF('Crisis Indicator Data'!#REF!="No Data",1,IF(#REF!&lt;&gt;"",1,0))</f>
        <v>#REF!</v>
      </c>
      <c r="P139" s="25" t="e">
        <f>IF('Crisis Indicator Data'!#REF!="No Data",1,IF(#REF!&lt;&gt;"",1,0))</f>
        <v>#REF!</v>
      </c>
      <c r="Q139" s="25" t="e">
        <f>IF('Crisis Indicator Data'!#REF!="No Data",1,IF(#REF!&lt;&gt;"",1,0))</f>
        <v>#REF!</v>
      </c>
      <c r="R139" s="25" t="e">
        <f>IF('Crisis Indicator Data'!#REF!="No Data",1,IF(#REF!&lt;&gt;"",1,0))</f>
        <v>#REF!</v>
      </c>
      <c r="S139" s="25" t="e">
        <f>IF('Crisis Indicator Data'!#REF!="No Data",1,IF(#REF!&lt;&gt;"",1,0))</f>
        <v>#REF!</v>
      </c>
      <c r="T139" s="25" t="e">
        <f>IF('Crisis Indicator Data'!#REF!="No Data",1,IF(#REF!&lt;&gt;"",1,0))</f>
        <v>#REF!</v>
      </c>
      <c r="U139" s="25" t="e">
        <f>IF('Crisis Indicator Data'!#REF!="No Data",1,IF(#REF!&lt;&gt;"",1,0))</f>
        <v>#REF!</v>
      </c>
      <c r="V139" s="25" t="e">
        <f>IF('Crisis Indicator Data'!#REF!="No Data",1,IF(#REF!&lt;&gt;"",1,0))</f>
        <v>#REF!</v>
      </c>
      <c r="W139" s="25" t="e">
        <f>IF('Crisis Indicator Data'!#REF!="No Data",1,IF(#REF!&lt;&gt;"",1,0))</f>
        <v>#REF!</v>
      </c>
      <c r="X139" s="25" t="e">
        <f>IF('Crisis Indicator Data'!#REF!="No Data",1,IF(#REF!&lt;&gt;"",1,0))</f>
        <v>#REF!</v>
      </c>
      <c r="Y139" s="25" t="e">
        <f>IF('Crisis Indicator Data'!#REF!="No Data",1,IF(#REF!&lt;&gt;"",1,0))</f>
        <v>#REF!</v>
      </c>
      <c r="Z139" s="25" t="e">
        <f>IF('Crisis Indicator Data'!#REF!="No Data",1,IF(#REF!&lt;&gt;"",1,0))</f>
        <v>#REF!</v>
      </c>
      <c r="AA139" s="25" t="e">
        <f>IF('Crisis Indicator Data'!#REF!="No Data",1,IF(#REF!&lt;&gt;"",1,0))</f>
        <v>#REF!</v>
      </c>
      <c r="AB139" s="25" t="e">
        <f>IF('Crisis Indicator Data'!#REF!="No Data",1,IF(#REF!&lt;&gt;"",1,0))</f>
        <v>#REF!</v>
      </c>
      <c r="AC139" s="25" t="e">
        <f>IF('Crisis Indicator Data'!#REF!="No Data",1,IF(#REF!&lt;&gt;"",1,0))</f>
        <v>#REF!</v>
      </c>
      <c r="AD139" s="25" t="e">
        <f>IF('Crisis Indicator Data'!#REF!="No Data",1,IF(#REF!&lt;&gt;"",1,0))</f>
        <v>#REF!</v>
      </c>
      <c r="AE139" s="25" t="e">
        <f>IF('Crisis Indicator Data'!#REF!="No Data",1,IF(#REF!&lt;&gt;"",1,0))</f>
        <v>#REF!</v>
      </c>
      <c r="AF139" s="25" t="e">
        <f>IF('Crisis Indicator Data'!#REF!="No Data",1,IF(#REF!&lt;&gt;"",1,0))</f>
        <v>#REF!</v>
      </c>
      <c r="AG139" s="25" t="e">
        <f>IF('Crisis Indicator Data'!#REF!="No Data",1,IF(#REF!&lt;&gt;"",1,0))</f>
        <v>#REF!</v>
      </c>
      <c r="AH139" s="25" t="e">
        <f>IF('Crisis Indicator Data'!#REF!="No Data",1,IF(#REF!&lt;&gt;"",1,0))</f>
        <v>#REF!</v>
      </c>
      <c r="AI139" s="25" t="e">
        <f>IF('Crisis Indicator Data'!#REF!="No Data",1,IF(#REF!&lt;&gt;"",1,0))</f>
        <v>#REF!</v>
      </c>
      <c r="AJ139" s="25" t="e">
        <f>IF('Crisis Indicator Data'!#REF!="No Data",1,IF(#REF!&lt;&gt;"",1,0))</f>
        <v>#REF!</v>
      </c>
      <c r="AK139" s="25" t="e">
        <f>IF('Crisis Indicator Data'!#REF!="No Data",1,IF(#REF!&lt;&gt;"",1,0))</f>
        <v>#REF!</v>
      </c>
      <c r="AL139" s="25" t="e">
        <f>IF('Crisis Indicator Data'!#REF!="No Data",1,IF(#REF!&lt;&gt;"",1,0))</f>
        <v>#REF!</v>
      </c>
      <c r="AM139" s="25" t="e">
        <f>IF('Crisis Indicator Data'!#REF!="No Data",1,IF(#REF!&lt;&gt;"",1,0))</f>
        <v>#REF!</v>
      </c>
      <c r="AN139" s="25" t="e">
        <f>IF('Crisis Indicator Data'!#REF!="No Data",1,IF(#REF!&lt;&gt;"",1,0))</f>
        <v>#REF!</v>
      </c>
      <c r="AO139" s="25" t="e">
        <f>IF('Crisis Indicator Data'!#REF!="No Data",1,IF(#REF!&lt;&gt;"",1,0))</f>
        <v>#REF!</v>
      </c>
      <c r="AP139" s="25" t="e">
        <f>IF('Crisis Indicator Data'!#REF!="No Data",1,IF(#REF!&lt;&gt;"",1,0))</f>
        <v>#REF!</v>
      </c>
      <c r="AQ139" s="25" t="e">
        <f>IF('Crisis Indicator Data'!#REF!="No Data",1,IF(#REF!&lt;&gt;"",1,0))</f>
        <v>#REF!</v>
      </c>
      <c r="AR139" s="25" t="e">
        <f>IF('Crisis Indicator Data'!#REF!="No Data",1,IF(#REF!&lt;&gt;"",1,0))</f>
        <v>#REF!</v>
      </c>
      <c r="AS139" s="25" t="e">
        <f>IF('Crisis Indicator Data'!#REF!="No Data",1,IF(#REF!&lt;&gt;"",1,0))</f>
        <v>#REF!</v>
      </c>
      <c r="AT139" s="25" t="e">
        <f>IF('Crisis Indicator Data'!#REF!="No Data",1,IF(#REF!&lt;&gt;"",1,0))</f>
        <v>#REF!</v>
      </c>
      <c r="AU139" s="25" t="e">
        <f>IF('Crisis Indicator Data'!#REF!="No Data",1,IF(#REF!&lt;&gt;"",1,0))</f>
        <v>#REF!</v>
      </c>
      <c r="AV139" s="25" t="e">
        <f>IF('Crisis Indicator Data'!#REF!="No Data",1,IF(#REF!&lt;&gt;"",1,0))</f>
        <v>#REF!</v>
      </c>
      <c r="AW139" s="25" t="e">
        <f>IF('Crisis Indicator Data'!#REF!="No Data",1,IF(#REF!&lt;&gt;"",1,0))</f>
        <v>#REF!</v>
      </c>
      <c r="AX139" s="25" t="e">
        <f>IF('Crisis Indicator Data'!#REF!="No Data",1,IF(#REF!&lt;&gt;"",1,0))</f>
        <v>#REF!</v>
      </c>
      <c r="AY139" s="25" t="e">
        <f>IF('Crisis Indicator Data'!#REF!="No Data",1,IF(#REF!&lt;&gt;"",1,0))</f>
        <v>#REF!</v>
      </c>
      <c r="AZ139" s="25" t="e">
        <f>IF('Crisis Indicator Data'!#REF!="No Data",1,IF(#REF!&lt;&gt;"",1,0))</f>
        <v>#REF!</v>
      </c>
      <c r="BA139" t="e">
        <f t="shared" si="8"/>
        <v>#REF!</v>
      </c>
      <c r="BB139" s="27" t="e">
        <f t="shared" si="9"/>
        <v>#REF!</v>
      </c>
    </row>
    <row r="140" spans="1:54" x14ac:dyDescent="0.35">
      <c r="A140" t="s">
        <v>10364</v>
      </c>
      <c r="B140" s="25" t="e">
        <f>IF('Crisis Indicator Data'!#REF!="No Data",1,IF(#REF!&lt;&gt;"",1,0))</f>
        <v>#REF!</v>
      </c>
      <c r="C140" s="25" t="e">
        <f>IF('Crisis Indicator Data'!#REF!="No Data",1,IF(#REF!&lt;&gt;"",1,0))</f>
        <v>#REF!</v>
      </c>
      <c r="D140" s="25" t="e">
        <f>IF('Crisis Indicator Data'!#REF!="No Data",1,IF(#REF!&lt;&gt;"",1,0))</f>
        <v>#REF!</v>
      </c>
      <c r="E140" s="25" t="e">
        <f>IF('Crisis Indicator Data'!#REF!="No Data",1,IF(#REF!&lt;&gt;"",1,0))</f>
        <v>#REF!</v>
      </c>
      <c r="F140" s="25" t="e">
        <f>IF('Crisis Indicator Data'!#REF!="No Data",1,IF(#REF!&lt;&gt;"",1,0))</f>
        <v>#REF!</v>
      </c>
      <c r="G140" s="25" t="e">
        <f>IF('Crisis Indicator Data'!#REF!="No Data",1,IF(#REF!&lt;&gt;"",1,0))</f>
        <v>#REF!</v>
      </c>
      <c r="H140" s="25" t="e">
        <f>IF('Crisis Indicator Data'!#REF!="No Data",1,IF(#REF!&lt;&gt;"",1,0))</f>
        <v>#REF!</v>
      </c>
      <c r="I140" s="25" t="e">
        <f>IF('Crisis Indicator Data'!#REF!="No Data",1,IF(#REF!&lt;&gt;"",1,0))</f>
        <v>#REF!</v>
      </c>
      <c r="J140" s="25" t="e">
        <f>IF('Crisis Indicator Data'!#REF!="No Data",1,IF(#REF!&lt;&gt;"",1,0))</f>
        <v>#REF!</v>
      </c>
      <c r="K140" s="25" t="e">
        <f>IF('Crisis Indicator Data'!#REF!="No Data",1,IF(#REF!&lt;&gt;"",1,0))</f>
        <v>#REF!</v>
      </c>
      <c r="L140" s="25" t="e">
        <f>IF('Crisis Indicator Data'!#REF!="No Data",1,IF(#REF!&lt;&gt;"",1,0))</f>
        <v>#REF!</v>
      </c>
      <c r="M140" s="25" t="e">
        <f>IF('Crisis Indicator Data'!#REF!="No Data",1,IF(#REF!&lt;&gt;"",1,0))</f>
        <v>#REF!</v>
      </c>
      <c r="N140" s="25" t="e">
        <f>IF('Crisis Indicator Data'!#REF!="No Data",1,IF(#REF!&lt;&gt;"",1,0))</f>
        <v>#REF!</v>
      </c>
      <c r="O140" s="25" t="e">
        <f>IF('Crisis Indicator Data'!#REF!="No Data",1,IF(#REF!&lt;&gt;"",1,0))</f>
        <v>#REF!</v>
      </c>
      <c r="P140" s="25" t="e">
        <f>IF('Crisis Indicator Data'!#REF!="No Data",1,IF(#REF!&lt;&gt;"",1,0))</f>
        <v>#REF!</v>
      </c>
      <c r="Q140" s="25" t="e">
        <f>IF('Crisis Indicator Data'!#REF!="No Data",1,IF(#REF!&lt;&gt;"",1,0))</f>
        <v>#REF!</v>
      </c>
      <c r="R140" s="25" t="e">
        <f>IF('Crisis Indicator Data'!#REF!="No Data",1,IF(#REF!&lt;&gt;"",1,0))</f>
        <v>#REF!</v>
      </c>
      <c r="S140" s="25" t="e">
        <f>IF('Crisis Indicator Data'!#REF!="No Data",1,IF(#REF!&lt;&gt;"",1,0))</f>
        <v>#REF!</v>
      </c>
      <c r="T140" s="25" t="e">
        <f>IF('Crisis Indicator Data'!#REF!="No Data",1,IF(#REF!&lt;&gt;"",1,0))</f>
        <v>#REF!</v>
      </c>
      <c r="U140" s="25" t="e">
        <f>IF('Crisis Indicator Data'!#REF!="No Data",1,IF(#REF!&lt;&gt;"",1,0))</f>
        <v>#REF!</v>
      </c>
      <c r="V140" s="25" t="e">
        <f>IF('Crisis Indicator Data'!#REF!="No Data",1,IF(#REF!&lt;&gt;"",1,0))</f>
        <v>#REF!</v>
      </c>
      <c r="W140" s="25" t="e">
        <f>IF('Crisis Indicator Data'!#REF!="No Data",1,IF(#REF!&lt;&gt;"",1,0))</f>
        <v>#REF!</v>
      </c>
      <c r="X140" s="25" t="e">
        <f>IF('Crisis Indicator Data'!#REF!="No Data",1,IF(#REF!&lt;&gt;"",1,0))</f>
        <v>#REF!</v>
      </c>
      <c r="Y140" s="25" t="e">
        <f>IF('Crisis Indicator Data'!#REF!="No Data",1,IF(#REF!&lt;&gt;"",1,0))</f>
        <v>#REF!</v>
      </c>
      <c r="Z140" s="25" t="e">
        <f>IF('Crisis Indicator Data'!#REF!="No Data",1,IF(#REF!&lt;&gt;"",1,0))</f>
        <v>#REF!</v>
      </c>
      <c r="AA140" s="25" t="e">
        <f>IF('Crisis Indicator Data'!#REF!="No Data",1,IF(#REF!&lt;&gt;"",1,0))</f>
        <v>#REF!</v>
      </c>
      <c r="AB140" s="25" t="e">
        <f>IF('Crisis Indicator Data'!#REF!="No Data",1,IF(#REF!&lt;&gt;"",1,0))</f>
        <v>#REF!</v>
      </c>
      <c r="AC140" s="25" t="e">
        <f>IF('Crisis Indicator Data'!#REF!="No Data",1,IF(#REF!&lt;&gt;"",1,0))</f>
        <v>#REF!</v>
      </c>
      <c r="AD140" s="25" t="e">
        <f>IF('Crisis Indicator Data'!#REF!="No Data",1,IF(#REF!&lt;&gt;"",1,0))</f>
        <v>#REF!</v>
      </c>
      <c r="AE140" s="25" t="e">
        <f>IF('Crisis Indicator Data'!#REF!="No Data",1,IF(#REF!&lt;&gt;"",1,0))</f>
        <v>#REF!</v>
      </c>
      <c r="AF140" s="25" t="e">
        <f>IF('Crisis Indicator Data'!#REF!="No Data",1,IF(#REF!&lt;&gt;"",1,0))</f>
        <v>#REF!</v>
      </c>
      <c r="AG140" s="25" t="e">
        <f>IF('Crisis Indicator Data'!#REF!="No Data",1,IF(#REF!&lt;&gt;"",1,0))</f>
        <v>#REF!</v>
      </c>
      <c r="AH140" s="25" t="e">
        <f>IF('Crisis Indicator Data'!#REF!="No Data",1,IF(#REF!&lt;&gt;"",1,0))</f>
        <v>#REF!</v>
      </c>
      <c r="AI140" s="25" t="e">
        <f>IF('Crisis Indicator Data'!#REF!="No Data",1,IF(#REF!&lt;&gt;"",1,0))</f>
        <v>#REF!</v>
      </c>
      <c r="AJ140" s="25" t="e">
        <f>IF('Crisis Indicator Data'!#REF!="No Data",1,IF(#REF!&lt;&gt;"",1,0))</f>
        <v>#REF!</v>
      </c>
      <c r="AK140" s="25" t="e">
        <f>IF('Crisis Indicator Data'!#REF!="No Data",1,IF(#REF!&lt;&gt;"",1,0))</f>
        <v>#REF!</v>
      </c>
      <c r="AL140" s="25" t="e">
        <f>IF('Crisis Indicator Data'!#REF!="No Data",1,IF(#REF!&lt;&gt;"",1,0))</f>
        <v>#REF!</v>
      </c>
      <c r="AM140" s="25" t="e">
        <f>IF('Crisis Indicator Data'!#REF!="No Data",1,IF(#REF!&lt;&gt;"",1,0))</f>
        <v>#REF!</v>
      </c>
      <c r="AN140" s="25" t="e">
        <f>IF('Crisis Indicator Data'!#REF!="No Data",1,IF(#REF!&lt;&gt;"",1,0))</f>
        <v>#REF!</v>
      </c>
      <c r="AO140" s="25" t="e">
        <f>IF('Crisis Indicator Data'!#REF!="No Data",1,IF(#REF!&lt;&gt;"",1,0))</f>
        <v>#REF!</v>
      </c>
      <c r="AP140" s="25" t="e">
        <f>IF('Crisis Indicator Data'!#REF!="No Data",1,IF(#REF!&lt;&gt;"",1,0))</f>
        <v>#REF!</v>
      </c>
      <c r="AQ140" s="25" t="e">
        <f>IF('Crisis Indicator Data'!#REF!="No Data",1,IF(#REF!&lt;&gt;"",1,0))</f>
        <v>#REF!</v>
      </c>
      <c r="AR140" s="25" t="e">
        <f>IF('Crisis Indicator Data'!#REF!="No Data",1,IF(#REF!&lt;&gt;"",1,0))</f>
        <v>#REF!</v>
      </c>
      <c r="AS140" s="25" t="e">
        <f>IF('Crisis Indicator Data'!#REF!="No Data",1,IF(#REF!&lt;&gt;"",1,0))</f>
        <v>#REF!</v>
      </c>
      <c r="AT140" s="25" t="e">
        <f>IF('Crisis Indicator Data'!#REF!="No Data",1,IF(#REF!&lt;&gt;"",1,0))</f>
        <v>#REF!</v>
      </c>
      <c r="AU140" s="25" t="e">
        <f>IF('Crisis Indicator Data'!#REF!="No Data",1,IF(#REF!&lt;&gt;"",1,0))</f>
        <v>#REF!</v>
      </c>
      <c r="AV140" s="25" t="e">
        <f>IF('Crisis Indicator Data'!#REF!="No Data",1,IF(#REF!&lt;&gt;"",1,0))</f>
        <v>#REF!</v>
      </c>
      <c r="AW140" s="25" t="e">
        <f>IF('Crisis Indicator Data'!#REF!="No Data",1,IF(#REF!&lt;&gt;"",1,0))</f>
        <v>#REF!</v>
      </c>
      <c r="AX140" s="25" t="e">
        <f>IF('Crisis Indicator Data'!#REF!="No Data",1,IF(#REF!&lt;&gt;"",1,0))</f>
        <v>#REF!</v>
      </c>
      <c r="AY140" s="25" t="e">
        <f>IF('Crisis Indicator Data'!#REF!="No Data",1,IF(#REF!&lt;&gt;"",1,0))</f>
        <v>#REF!</v>
      </c>
      <c r="AZ140" s="25" t="e">
        <f>IF('Crisis Indicator Data'!#REF!="No Data",1,IF(#REF!&lt;&gt;"",1,0))</f>
        <v>#REF!</v>
      </c>
      <c r="BA140" t="e">
        <f t="shared" si="8"/>
        <v>#REF!</v>
      </c>
      <c r="BB140" s="27" t="e">
        <f t="shared" si="9"/>
        <v>#REF!</v>
      </c>
    </row>
    <row r="141" spans="1:54" x14ac:dyDescent="0.35">
      <c r="A141" t="s">
        <v>10365</v>
      </c>
      <c r="B141" s="25" t="e">
        <f>IF('Crisis Indicator Data'!#REF!="No Data",1,IF(#REF!&lt;&gt;"",1,0))</f>
        <v>#REF!</v>
      </c>
      <c r="C141" s="25" t="e">
        <f>IF('Crisis Indicator Data'!#REF!="No Data",1,IF(#REF!&lt;&gt;"",1,0))</f>
        <v>#REF!</v>
      </c>
      <c r="D141" s="25" t="e">
        <f>IF('Crisis Indicator Data'!#REF!="No Data",1,IF(#REF!&lt;&gt;"",1,0))</f>
        <v>#REF!</v>
      </c>
      <c r="E141" s="25" t="e">
        <f>IF('Crisis Indicator Data'!#REF!="No Data",1,IF(#REF!&lt;&gt;"",1,0))</f>
        <v>#REF!</v>
      </c>
      <c r="F141" s="25" t="e">
        <f>IF('Crisis Indicator Data'!#REF!="No Data",1,IF(#REF!&lt;&gt;"",1,0))</f>
        <v>#REF!</v>
      </c>
      <c r="G141" s="25" t="e">
        <f>IF('Crisis Indicator Data'!#REF!="No Data",1,IF(#REF!&lt;&gt;"",1,0))</f>
        <v>#REF!</v>
      </c>
      <c r="H141" s="25" t="e">
        <f>IF('Crisis Indicator Data'!#REF!="No Data",1,IF(#REF!&lt;&gt;"",1,0))</f>
        <v>#REF!</v>
      </c>
      <c r="I141" s="25" t="e">
        <f>IF('Crisis Indicator Data'!#REF!="No Data",1,IF(#REF!&lt;&gt;"",1,0))</f>
        <v>#REF!</v>
      </c>
      <c r="J141" s="25" t="e">
        <f>IF('Crisis Indicator Data'!#REF!="No Data",1,IF(#REF!&lt;&gt;"",1,0))</f>
        <v>#REF!</v>
      </c>
      <c r="K141" s="25" t="e">
        <f>IF('Crisis Indicator Data'!#REF!="No Data",1,IF(#REF!&lt;&gt;"",1,0))</f>
        <v>#REF!</v>
      </c>
      <c r="L141" s="25" t="e">
        <f>IF('Crisis Indicator Data'!#REF!="No Data",1,IF(#REF!&lt;&gt;"",1,0))</f>
        <v>#REF!</v>
      </c>
      <c r="M141" s="25" t="e">
        <f>IF('Crisis Indicator Data'!#REF!="No Data",1,IF(#REF!&lt;&gt;"",1,0))</f>
        <v>#REF!</v>
      </c>
      <c r="N141" s="25" t="e">
        <f>IF('Crisis Indicator Data'!#REF!="No Data",1,IF(#REF!&lt;&gt;"",1,0))</f>
        <v>#REF!</v>
      </c>
      <c r="O141" s="25" t="e">
        <f>IF('Crisis Indicator Data'!#REF!="No Data",1,IF(#REF!&lt;&gt;"",1,0))</f>
        <v>#REF!</v>
      </c>
      <c r="P141" s="25" t="e">
        <f>IF('Crisis Indicator Data'!#REF!="No Data",1,IF(#REF!&lt;&gt;"",1,0))</f>
        <v>#REF!</v>
      </c>
      <c r="Q141" s="25" t="e">
        <f>IF('Crisis Indicator Data'!#REF!="No Data",1,IF(#REF!&lt;&gt;"",1,0))</f>
        <v>#REF!</v>
      </c>
      <c r="R141" s="25" t="e">
        <f>IF('Crisis Indicator Data'!#REF!="No Data",1,IF(#REF!&lt;&gt;"",1,0))</f>
        <v>#REF!</v>
      </c>
      <c r="S141" s="25" t="e">
        <f>IF('Crisis Indicator Data'!#REF!="No Data",1,IF(#REF!&lt;&gt;"",1,0))</f>
        <v>#REF!</v>
      </c>
      <c r="T141" s="25" t="e">
        <f>IF('Crisis Indicator Data'!#REF!="No Data",1,IF(#REF!&lt;&gt;"",1,0))</f>
        <v>#REF!</v>
      </c>
      <c r="U141" s="25" t="e">
        <f>IF('Crisis Indicator Data'!#REF!="No Data",1,IF(#REF!&lt;&gt;"",1,0))</f>
        <v>#REF!</v>
      </c>
      <c r="V141" s="25" t="e">
        <f>IF('Crisis Indicator Data'!#REF!="No Data",1,IF(#REF!&lt;&gt;"",1,0))</f>
        <v>#REF!</v>
      </c>
      <c r="W141" s="25" t="e">
        <f>IF('Crisis Indicator Data'!#REF!="No Data",1,IF(#REF!&lt;&gt;"",1,0))</f>
        <v>#REF!</v>
      </c>
      <c r="X141" s="25" t="e">
        <f>IF('Crisis Indicator Data'!#REF!="No Data",1,IF(#REF!&lt;&gt;"",1,0))</f>
        <v>#REF!</v>
      </c>
      <c r="Y141" s="25" t="e">
        <f>IF('Crisis Indicator Data'!#REF!="No Data",1,IF(#REF!&lt;&gt;"",1,0))</f>
        <v>#REF!</v>
      </c>
      <c r="Z141" s="25" t="e">
        <f>IF('Crisis Indicator Data'!#REF!="No Data",1,IF(#REF!&lt;&gt;"",1,0))</f>
        <v>#REF!</v>
      </c>
      <c r="AA141" s="25" t="e">
        <f>IF('Crisis Indicator Data'!#REF!="No Data",1,IF(#REF!&lt;&gt;"",1,0))</f>
        <v>#REF!</v>
      </c>
      <c r="AB141" s="25" t="e">
        <f>IF('Crisis Indicator Data'!#REF!="No Data",1,IF(#REF!&lt;&gt;"",1,0))</f>
        <v>#REF!</v>
      </c>
      <c r="AC141" s="25" t="e">
        <f>IF('Crisis Indicator Data'!#REF!="No Data",1,IF(#REF!&lt;&gt;"",1,0))</f>
        <v>#REF!</v>
      </c>
      <c r="AD141" s="25" t="e">
        <f>IF('Crisis Indicator Data'!#REF!="No Data",1,IF(#REF!&lt;&gt;"",1,0))</f>
        <v>#REF!</v>
      </c>
      <c r="AE141" s="25" t="e">
        <f>IF('Crisis Indicator Data'!#REF!="No Data",1,IF(#REF!&lt;&gt;"",1,0))</f>
        <v>#REF!</v>
      </c>
      <c r="AF141" s="25" t="e">
        <f>IF('Crisis Indicator Data'!#REF!="No Data",1,IF(#REF!&lt;&gt;"",1,0))</f>
        <v>#REF!</v>
      </c>
      <c r="AG141" s="25" t="e">
        <f>IF('Crisis Indicator Data'!#REF!="No Data",1,IF(#REF!&lt;&gt;"",1,0))</f>
        <v>#REF!</v>
      </c>
      <c r="AH141" s="25" t="e">
        <f>IF('Crisis Indicator Data'!#REF!="No Data",1,IF(#REF!&lt;&gt;"",1,0))</f>
        <v>#REF!</v>
      </c>
      <c r="AI141" s="25" t="e">
        <f>IF('Crisis Indicator Data'!#REF!="No Data",1,IF(#REF!&lt;&gt;"",1,0))</f>
        <v>#REF!</v>
      </c>
      <c r="AJ141" s="25" t="e">
        <f>IF('Crisis Indicator Data'!#REF!="No Data",1,IF(#REF!&lt;&gt;"",1,0))</f>
        <v>#REF!</v>
      </c>
      <c r="AK141" s="25" t="e">
        <f>IF('Crisis Indicator Data'!#REF!="No Data",1,IF(#REF!&lt;&gt;"",1,0))</f>
        <v>#REF!</v>
      </c>
      <c r="AL141" s="25" t="e">
        <f>IF('Crisis Indicator Data'!#REF!="No Data",1,IF(#REF!&lt;&gt;"",1,0))</f>
        <v>#REF!</v>
      </c>
      <c r="AM141" s="25" t="e">
        <f>IF('Crisis Indicator Data'!#REF!="No Data",1,IF(#REF!&lt;&gt;"",1,0))</f>
        <v>#REF!</v>
      </c>
      <c r="AN141" s="25" t="e">
        <f>IF('Crisis Indicator Data'!#REF!="No Data",1,IF(#REF!&lt;&gt;"",1,0))</f>
        <v>#REF!</v>
      </c>
      <c r="AO141" s="25" t="e">
        <f>IF('Crisis Indicator Data'!#REF!="No Data",1,IF(#REF!&lt;&gt;"",1,0))</f>
        <v>#REF!</v>
      </c>
      <c r="AP141" s="25" t="e">
        <f>IF('Crisis Indicator Data'!#REF!="No Data",1,IF(#REF!&lt;&gt;"",1,0))</f>
        <v>#REF!</v>
      </c>
      <c r="AQ141" s="25" t="e">
        <f>IF('Crisis Indicator Data'!#REF!="No Data",1,IF(#REF!&lt;&gt;"",1,0))</f>
        <v>#REF!</v>
      </c>
      <c r="AR141" s="25" t="e">
        <f>IF('Crisis Indicator Data'!#REF!="No Data",1,IF(#REF!&lt;&gt;"",1,0))</f>
        <v>#REF!</v>
      </c>
      <c r="AS141" s="25" t="e">
        <f>IF('Crisis Indicator Data'!#REF!="No Data",1,IF(#REF!&lt;&gt;"",1,0))</f>
        <v>#REF!</v>
      </c>
      <c r="AT141" s="25" t="e">
        <f>IF('Crisis Indicator Data'!#REF!="No Data",1,IF(#REF!&lt;&gt;"",1,0))</f>
        <v>#REF!</v>
      </c>
      <c r="AU141" s="25" t="e">
        <f>IF('Crisis Indicator Data'!#REF!="No Data",1,IF(#REF!&lt;&gt;"",1,0))</f>
        <v>#REF!</v>
      </c>
      <c r="AV141" s="25" t="e">
        <f>IF('Crisis Indicator Data'!#REF!="No Data",1,IF(#REF!&lt;&gt;"",1,0))</f>
        <v>#REF!</v>
      </c>
      <c r="AW141" s="25" t="e">
        <f>IF('Crisis Indicator Data'!#REF!="No Data",1,IF(#REF!&lt;&gt;"",1,0))</f>
        <v>#REF!</v>
      </c>
      <c r="AX141" s="25" t="e">
        <f>IF('Crisis Indicator Data'!#REF!="No Data",1,IF(#REF!&lt;&gt;"",1,0))</f>
        <v>#REF!</v>
      </c>
      <c r="AY141" s="25" t="e">
        <f>IF('Crisis Indicator Data'!#REF!="No Data",1,IF(#REF!&lt;&gt;"",1,0))</f>
        <v>#REF!</v>
      </c>
      <c r="AZ141" s="25" t="e">
        <f>IF('Crisis Indicator Data'!#REF!="No Data",1,IF(#REF!&lt;&gt;"",1,0))</f>
        <v>#REF!</v>
      </c>
      <c r="BA141" t="e">
        <f t="shared" si="8"/>
        <v>#REF!</v>
      </c>
      <c r="BB141" s="27" t="e">
        <f t="shared" si="9"/>
        <v>#REF!</v>
      </c>
    </row>
    <row r="142" spans="1:54" x14ac:dyDescent="0.35">
      <c r="A142" t="s">
        <v>10366</v>
      </c>
      <c r="B142" s="25" t="e">
        <f>IF('Crisis Indicator Data'!#REF!="No Data",1,IF(#REF!&lt;&gt;"",1,0))</f>
        <v>#REF!</v>
      </c>
      <c r="C142" s="25" t="e">
        <f>IF('Crisis Indicator Data'!#REF!="No Data",1,IF(#REF!&lt;&gt;"",1,0))</f>
        <v>#REF!</v>
      </c>
      <c r="D142" s="25" t="e">
        <f>IF('Crisis Indicator Data'!#REF!="No Data",1,IF(#REF!&lt;&gt;"",1,0))</f>
        <v>#REF!</v>
      </c>
      <c r="E142" s="25" t="e">
        <f>IF('Crisis Indicator Data'!#REF!="No Data",1,IF(#REF!&lt;&gt;"",1,0))</f>
        <v>#REF!</v>
      </c>
      <c r="F142" s="25" t="e">
        <f>IF('Crisis Indicator Data'!#REF!="No Data",1,IF(#REF!&lt;&gt;"",1,0))</f>
        <v>#REF!</v>
      </c>
      <c r="G142" s="25" t="e">
        <f>IF('Crisis Indicator Data'!#REF!="No Data",1,IF(#REF!&lt;&gt;"",1,0))</f>
        <v>#REF!</v>
      </c>
      <c r="H142" s="25" t="e">
        <f>IF('Crisis Indicator Data'!#REF!="No Data",1,IF(#REF!&lt;&gt;"",1,0))</f>
        <v>#REF!</v>
      </c>
      <c r="I142" s="25" t="e">
        <f>IF('Crisis Indicator Data'!#REF!="No Data",1,IF(#REF!&lt;&gt;"",1,0))</f>
        <v>#REF!</v>
      </c>
      <c r="J142" s="25" t="e">
        <f>IF('Crisis Indicator Data'!#REF!="No Data",1,IF(#REF!&lt;&gt;"",1,0))</f>
        <v>#REF!</v>
      </c>
      <c r="K142" s="25" t="e">
        <f>IF('Crisis Indicator Data'!#REF!="No Data",1,IF(#REF!&lt;&gt;"",1,0))</f>
        <v>#REF!</v>
      </c>
      <c r="L142" s="25" t="e">
        <f>IF('Crisis Indicator Data'!#REF!="No Data",1,IF(#REF!&lt;&gt;"",1,0))</f>
        <v>#REF!</v>
      </c>
      <c r="M142" s="25" t="e">
        <f>IF('Crisis Indicator Data'!#REF!="No Data",1,IF(#REF!&lt;&gt;"",1,0))</f>
        <v>#REF!</v>
      </c>
      <c r="N142" s="25" t="e">
        <f>IF('Crisis Indicator Data'!#REF!="No Data",1,IF(#REF!&lt;&gt;"",1,0))</f>
        <v>#REF!</v>
      </c>
      <c r="O142" s="25" t="e">
        <f>IF('Crisis Indicator Data'!#REF!="No Data",1,IF(#REF!&lt;&gt;"",1,0))</f>
        <v>#REF!</v>
      </c>
      <c r="P142" s="25" t="e">
        <f>IF('Crisis Indicator Data'!#REF!="No Data",1,IF(#REF!&lt;&gt;"",1,0))</f>
        <v>#REF!</v>
      </c>
      <c r="Q142" s="25" t="e">
        <f>IF('Crisis Indicator Data'!#REF!="No Data",1,IF(#REF!&lt;&gt;"",1,0))</f>
        <v>#REF!</v>
      </c>
      <c r="R142" s="25" t="e">
        <f>IF('Crisis Indicator Data'!#REF!="No Data",1,IF(#REF!&lt;&gt;"",1,0))</f>
        <v>#REF!</v>
      </c>
      <c r="S142" s="25" t="e">
        <f>IF('Crisis Indicator Data'!#REF!="No Data",1,IF(#REF!&lt;&gt;"",1,0))</f>
        <v>#REF!</v>
      </c>
      <c r="T142" s="25" t="e">
        <f>IF('Crisis Indicator Data'!#REF!="No Data",1,IF(#REF!&lt;&gt;"",1,0))</f>
        <v>#REF!</v>
      </c>
      <c r="U142" s="25" t="e">
        <f>IF('Crisis Indicator Data'!#REF!="No Data",1,IF(#REF!&lt;&gt;"",1,0))</f>
        <v>#REF!</v>
      </c>
      <c r="V142" s="25" t="e">
        <f>IF('Crisis Indicator Data'!#REF!="No Data",1,IF(#REF!&lt;&gt;"",1,0))</f>
        <v>#REF!</v>
      </c>
      <c r="W142" s="25" t="e">
        <f>IF('Crisis Indicator Data'!#REF!="No Data",1,IF(#REF!&lt;&gt;"",1,0))</f>
        <v>#REF!</v>
      </c>
      <c r="X142" s="25" t="e">
        <f>IF('Crisis Indicator Data'!#REF!="No Data",1,IF(#REF!&lt;&gt;"",1,0))</f>
        <v>#REF!</v>
      </c>
      <c r="Y142" s="25" t="e">
        <f>IF('Crisis Indicator Data'!#REF!="No Data",1,IF(#REF!&lt;&gt;"",1,0))</f>
        <v>#REF!</v>
      </c>
      <c r="Z142" s="25" t="e">
        <f>IF('Crisis Indicator Data'!#REF!="No Data",1,IF(#REF!&lt;&gt;"",1,0))</f>
        <v>#REF!</v>
      </c>
      <c r="AA142" s="25" t="e">
        <f>IF('Crisis Indicator Data'!#REF!="No Data",1,IF(#REF!&lt;&gt;"",1,0))</f>
        <v>#REF!</v>
      </c>
      <c r="AB142" s="25" t="e">
        <f>IF('Crisis Indicator Data'!#REF!="No Data",1,IF(#REF!&lt;&gt;"",1,0))</f>
        <v>#REF!</v>
      </c>
      <c r="AC142" s="25" t="e">
        <f>IF('Crisis Indicator Data'!#REF!="No Data",1,IF(#REF!&lt;&gt;"",1,0))</f>
        <v>#REF!</v>
      </c>
      <c r="AD142" s="25" t="e">
        <f>IF('Crisis Indicator Data'!#REF!="No Data",1,IF(#REF!&lt;&gt;"",1,0))</f>
        <v>#REF!</v>
      </c>
      <c r="AE142" s="25" t="e">
        <f>IF('Crisis Indicator Data'!#REF!="No Data",1,IF(#REF!&lt;&gt;"",1,0))</f>
        <v>#REF!</v>
      </c>
      <c r="AF142" s="25" t="e">
        <f>IF('Crisis Indicator Data'!#REF!="No Data",1,IF(#REF!&lt;&gt;"",1,0))</f>
        <v>#REF!</v>
      </c>
      <c r="AG142" s="25" t="e">
        <f>IF('Crisis Indicator Data'!#REF!="No Data",1,IF(#REF!&lt;&gt;"",1,0))</f>
        <v>#REF!</v>
      </c>
      <c r="AH142" s="25" t="e">
        <f>IF('Crisis Indicator Data'!#REF!="No Data",1,IF(#REF!&lt;&gt;"",1,0))</f>
        <v>#REF!</v>
      </c>
      <c r="AI142" s="25" t="e">
        <f>IF('Crisis Indicator Data'!#REF!="No Data",1,IF(#REF!&lt;&gt;"",1,0))</f>
        <v>#REF!</v>
      </c>
      <c r="AJ142" s="25" t="e">
        <f>IF('Crisis Indicator Data'!#REF!="No Data",1,IF(#REF!&lt;&gt;"",1,0))</f>
        <v>#REF!</v>
      </c>
      <c r="AK142" s="25" t="e">
        <f>IF('Crisis Indicator Data'!#REF!="No Data",1,IF(#REF!&lt;&gt;"",1,0))</f>
        <v>#REF!</v>
      </c>
      <c r="AL142" s="25" t="e">
        <f>IF('Crisis Indicator Data'!#REF!="No Data",1,IF(#REF!&lt;&gt;"",1,0))</f>
        <v>#REF!</v>
      </c>
      <c r="AM142" s="25" t="e">
        <f>IF('Crisis Indicator Data'!#REF!="No Data",1,IF(#REF!&lt;&gt;"",1,0))</f>
        <v>#REF!</v>
      </c>
      <c r="AN142" s="25" t="e">
        <f>IF('Crisis Indicator Data'!#REF!="No Data",1,IF(#REF!&lt;&gt;"",1,0))</f>
        <v>#REF!</v>
      </c>
      <c r="AO142" s="25" t="e">
        <f>IF('Crisis Indicator Data'!#REF!="No Data",1,IF(#REF!&lt;&gt;"",1,0))</f>
        <v>#REF!</v>
      </c>
      <c r="AP142" s="25" t="e">
        <f>IF('Crisis Indicator Data'!#REF!="No Data",1,IF(#REF!&lt;&gt;"",1,0))</f>
        <v>#REF!</v>
      </c>
      <c r="AQ142" s="25" t="e">
        <f>IF('Crisis Indicator Data'!#REF!="No Data",1,IF(#REF!&lt;&gt;"",1,0))</f>
        <v>#REF!</v>
      </c>
      <c r="AR142" s="25" t="e">
        <f>IF('Crisis Indicator Data'!#REF!="No Data",1,IF(#REF!&lt;&gt;"",1,0))</f>
        <v>#REF!</v>
      </c>
      <c r="AS142" s="25" t="e">
        <f>IF('Crisis Indicator Data'!#REF!="No Data",1,IF(#REF!&lt;&gt;"",1,0))</f>
        <v>#REF!</v>
      </c>
      <c r="AT142" s="25" t="e">
        <f>IF('Crisis Indicator Data'!#REF!="No Data",1,IF(#REF!&lt;&gt;"",1,0))</f>
        <v>#REF!</v>
      </c>
      <c r="AU142" s="25" t="e">
        <f>IF('Crisis Indicator Data'!#REF!="No Data",1,IF(#REF!&lt;&gt;"",1,0))</f>
        <v>#REF!</v>
      </c>
      <c r="AV142" s="25" t="e">
        <f>IF('Crisis Indicator Data'!#REF!="No Data",1,IF(#REF!&lt;&gt;"",1,0))</f>
        <v>#REF!</v>
      </c>
      <c r="AW142" s="25" t="e">
        <f>IF('Crisis Indicator Data'!#REF!="No Data",1,IF(#REF!&lt;&gt;"",1,0))</f>
        <v>#REF!</v>
      </c>
      <c r="AX142" s="25" t="e">
        <f>IF('Crisis Indicator Data'!#REF!="No Data",1,IF(#REF!&lt;&gt;"",1,0))</f>
        <v>#REF!</v>
      </c>
      <c r="AY142" s="25" t="e">
        <f>IF('Crisis Indicator Data'!#REF!="No Data",1,IF(#REF!&lt;&gt;"",1,0))</f>
        <v>#REF!</v>
      </c>
      <c r="AZ142" s="25" t="e">
        <f>IF('Crisis Indicator Data'!#REF!="No Data",1,IF(#REF!&lt;&gt;"",1,0))</f>
        <v>#REF!</v>
      </c>
      <c r="BA142" t="e">
        <f t="shared" si="8"/>
        <v>#REF!</v>
      </c>
      <c r="BB142" s="27" t="e">
        <f t="shared" si="9"/>
        <v>#REF!</v>
      </c>
    </row>
    <row r="143" spans="1:54" x14ac:dyDescent="0.35">
      <c r="A143" t="s">
        <v>10284</v>
      </c>
      <c r="B143" s="25" t="e">
        <f>IF('Crisis Indicator Data'!#REF!="No Data",1,IF(#REF!&lt;&gt;"",1,0))</f>
        <v>#REF!</v>
      </c>
      <c r="C143" s="25" t="e">
        <f>IF('Crisis Indicator Data'!#REF!="No Data",1,IF(#REF!&lt;&gt;"",1,0))</f>
        <v>#REF!</v>
      </c>
      <c r="D143" s="25" t="e">
        <f>IF('Crisis Indicator Data'!#REF!="No Data",1,IF(#REF!&lt;&gt;"",1,0))</f>
        <v>#REF!</v>
      </c>
      <c r="E143" s="25" t="e">
        <f>IF('Crisis Indicator Data'!#REF!="No Data",1,IF(#REF!&lt;&gt;"",1,0))</f>
        <v>#REF!</v>
      </c>
      <c r="F143" s="25" t="e">
        <f>IF('Crisis Indicator Data'!#REF!="No Data",1,IF(#REF!&lt;&gt;"",1,0))</f>
        <v>#REF!</v>
      </c>
      <c r="G143" s="25" t="e">
        <f>IF('Crisis Indicator Data'!#REF!="No Data",1,IF(#REF!&lt;&gt;"",1,0))</f>
        <v>#REF!</v>
      </c>
      <c r="H143" s="25" t="e">
        <f>IF('Crisis Indicator Data'!#REF!="No Data",1,IF(#REF!&lt;&gt;"",1,0))</f>
        <v>#REF!</v>
      </c>
      <c r="I143" s="25" t="e">
        <f>IF('Crisis Indicator Data'!#REF!="No Data",1,IF(#REF!&lt;&gt;"",1,0))</f>
        <v>#REF!</v>
      </c>
      <c r="J143" s="25" t="e">
        <f>IF('Crisis Indicator Data'!#REF!="No Data",1,IF(#REF!&lt;&gt;"",1,0))</f>
        <v>#REF!</v>
      </c>
      <c r="K143" s="25" t="e">
        <f>IF('Crisis Indicator Data'!#REF!="No Data",1,IF(#REF!&lt;&gt;"",1,0))</f>
        <v>#REF!</v>
      </c>
      <c r="L143" s="25" t="e">
        <f>IF('Crisis Indicator Data'!#REF!="No Data",1,IF(#REF!&lt;&gt;"",1,0))</f>
        <v>#REF!</v>
      </c>
      <c r="M143" s="25" t="e">
        <f>IF('Crisis Indicator Data'!#REF!="No Data",1,IF(#REF!&lt;&gt;"",1,0))</f>
        <v>#REF!</v>
      </c>
      <c r="N143" s="25" t="e">
        <f>IF('Crisis Indicator Data'!#REF!="No Data",1,IF(#REF!&lt;&gt;"",1,0))</f>
        <v>#REF!</v>
      </c>
      <c r="O143" s="25" t="e">
        <f>IF('Crisis Indicator Data'!#REF!="No Data",1,IF(#REF!&lt;&gt;"",1,0))</f>
        <v>#REF!</v>
      </c>
      <c r="P143" s="25" t="e">
        <f>IF('Crisis Indicator Data'!#REF!="No Data",1,IF(#REF!&lt;&gt;"",1,0))</f>
        <v>#REF!</v>
      </c>
      <c r="Q143" s="25" t="e">
        <f>IF('Crisis Indicator Data'!#REF!="No Data",1,IF(#REF!&lt;&gt;"",1,0))</f>
        <v>#REF!</v>
      </c>
      <c r="R143" s="25" t="e">
        <f>IF('Crisis Indicator Data'!#REF!="No Data",1,IF(#REF!&lt;&gt;"",1,0))</f>
        <v>#REF!</v>
      </c>
      <c r="S143" s="25" t="e">
        <f>IF('Crisis Indicator Data'!#REF!="No Data",1,IF(#REF!&lt;&gt;"",1,0))</f>
        <v>#REF!</v>
      </c>
      <c r="T143" s="25" t="e">
        <f>IF('Crisis Indicator Data'!#REF!="No Data",1,IF(#REF!&lt;&gt;"",1,0))</f>
        <v>#REF!</v>
      </c>
      <c r="U143" s="25" t="e">
        <f>IF('Crisis Indicator Data'!#REF!="No Data",1,IF(#REF!&lt;&gt;"",1,0))</f>
        <v>#REF!</v>
      </c>
      <c r="V143" s="25" t="e">
        <f>IF('Crisis Indicator Data'!#REF!="No Data",1,IF(#REF!&lt;&gt;"",1,0))</f>
        <v>#REF!</v>
      </c>
      <c r="W143" s="25" t="e">
        <f>IF('Crisis Indicator Data'!#REF!="No Data",1,IF(#REF!&lt;&gt;"",1,0))</f>
        <v>#REF!</v>
      </c>
      <c r="X143" s="25" t="e">
        <f>IF('Crisis Indicator Data'!#REF!="No Data",1,IF(#REF!&lt;&gt;"",1,0))</f>
        <v>#REF!</v>
      </c>
      <c r="Y143" s="25" t="e">
        <f>IF('Crisis Indicator Data'!#REF!="No Data",1,IF(#REF!&lt;&gt;"",1,0))</f>
        <v>#REF!</v>
      </c>
      <c r="Z143" s="25" t="e">
        <f>IF('Crisis Indicator Data'!#REF!="No Data",1,IF(#REF!&lt;&gt;"",1,0))</f>
        <v>#REF!</v>
      </c>
      <c r="AA143" s="25" t="e">
        <f>IF('Crisis Indicator Data'!#REF!="No Data",1,IF(#REF!&lt;&gt;"",1,0))</f>
        <v>#REF!</v>
      </c>
      <c r="AB143" s="25" t="e">
        <f>IF('Crisis Indicator Data'!#REF!="No Data",1,IF(#REF!&lt;&gt;"",1,0))</f>
        <v>#REF!</v>
      </c>
      <c r="AC143" s="25" t="e">
        <f>IF('Crisis Indicator Data'!#REF!="No Data",1,IF(#REF!&lt;&gt;"",1,0))</f>
        <v>#REF!</v>
      </c>
      <c r="AD143" s="25" t="e">
        <f>IF('Crisis Indicator Data'!#REF!="No Data",1,IF(#REF!&lt;&gt;"",1,0))</f>
        <v>#REF!</v>
      </c>
      <c r="AE143" s="25" t="e">
        <f>IF('Crisis Indicator Data'!#REF!="No Data",1,IF(#REF!&lt;&gt;"",1,0))</f>
        <v>#REF!</v>
      </c>
      <c r="AF143" s="25" t="e">
        <f>IF('Crisis Indicator Data'!#REF!="No Data",1,IF(#REF!&lt;&gt;"",1,0))</f>
        <v>#REF!</v>
      </c>
      <c r="AG143" s="25" t="e">
        <f>IF('Crisis Indicator Data'!#REF!="No Data",1,IF(#REF!&lt;&gt;"",1,0))</f>
        <v>#REF!</v>
      </c>
      <c r="AH143" s="25" t="e">
        <f>IF('Crisis Indicator Data'!#REF!="No Data",1,IF(#REF!&lt;&gt;"",1,0))</f>
        <v>#REF!</v>
      </c>
      <c r="AI143" s="25" t="e">
        <f>IF('Crisis Indicator Data'!#REF!="No Data",1,IF(#REF!&lt;&gt;"",1,0))</f>
        <v>#REF!</v>
      </c>
      <c r="AJ143" s="25" t="e">
        <f>IF('Crisis Indicator Data'!#REF!="No Data",1,IF(#REF!&lt;&gt;"",1,0))</f>
        <v>#REF!</v>
      </c>
      <c r="AK143" s="25" t="e">
        <f>IF('Crisis Indicator Data'!#REF!="No Data",1,IF(#REF!&lt;&gt;"",1,0))</f>
        <v>#REF!</v>
      </c>
      <c r="AL143" s="25" t="e">
        <f>IF('Crisis Indicator Data'!#REF!="No Data",1,IF(#REF!&lt;&gt;"",1,0))</f>
        <v>#REF!</v>
      </c>
      <c r="AM143" s="25" t="e">
        <f>IF('Crisis Indicator Data'!#REF!="No Data",1,IF(#REF!&lt;&gt;"",1,0))</f>
        <v>#REF!</v>
      </c>
      <c r="AN143" s="25" t="e">
        <f>IF('Crisis Indicator Data'!#REF!="No Data",1,IF(#REF!&lt;&gt;"",1,0))</f>
        <v>#REF!</v>
      </c>
      <c r="AO143" s="25" t="e">
        <f>IF('Crisis Indicator Data'!#REF!="No Data",1,IF(#REF!&lt;&gt;"",1,0))</f>
        <v>#REF!</v>
      </c>
      <c r="AP143" s="25" t="e">
        <f>IF('Crisis Indicator Data'!#REF!="No Data",1,IF(#REF!&lt;&gt;"",1,0))</f>
        <v>#REF!</v>
      </c>
      <c r="AQ143" s="25" t="e">
        <f>IF('Crisis Indicator Data'!#REF!="No Data",1,IF(#REF!&lt;&gt;"",1,0))</f>
        <v>#REF!</v>
      </c>
      <c r="AR143" s="25" t="e">
        <f>IF('Crisis Indicator Data'!#REF!="No Data",1,IF(#REF!&lt;&gt;"",1,0))</f>
        <v>#REF!</v>
      </c>
      <c r="AS143" s="25" t="e">
        <f>IF('Crisis Indicator Data'!#REF!="No Data",1,IF(#REF!&lt;&gt;"",1,0))</f>
        <v>#REF!</v>
      </c>
      <c r="AT143" s="25" t="e">
        <f>IF('Crisis Indicator Data'!#REF!="No Data",1,IF(#REF!&lt;&gt;"",1,0))</f>
        <v>#REF!</v>
      </c>
      <c r="AU143" s="25" t="e">
        <f>IF('Crisis Indicator Data'!#REF!="No Data",1,IF(#REF!&lt;&gt;"",1,0))</f>
        <v>#REF!</v>
      </c>
      <c r="AV143" s="25" t="e">
        <f>IF('Crisis Indicator Data'!#REF!="No Data",1,IF(#REF!&lt;&gt;"",1,0))</f>
        <v>#REF!</v>
      </c>
      <c r="AW143" s="25" t="e">
        <f>IF('Crisis Indicator Data'!#REF!="No Data",1,IF(#REF!&lt;&gt;"",1,0))</f>
        <v>#REF!</v>
      </c>
      <c r="AX143" s="25" t="e">
        <f>IF('Crisis Indicator Data'!#REF!="No Data",1,IF(#REF!&lt;&gt;"",1,0))</f>
        <v>#REF!</v>
      </c>
      <c r="AY143" s="25" t="e">
        <f>IF('Crisis Indicator Data'!#REF!="No Data",1,IF(#REF!&lt;&gt;"",1,0))</f>
        <v>#REF!</v>
      </c>
      <c r="AZ143" s="25" t="e">
        <f>IF('Crisis Indicator Data'!#REF!="No Data",1,IF(#REF!&lt;&gt;"",1,0))</f>
        <v>#REF!</v>
      </c>
      <c r="BA143" t="e">
        <f t="shared" si="8"/>
        <v>#REF!</v>
      </c>
      <c r="BB143" s="27" t="e">
        <f t="shared" si="9"/>
        <v>#REF!</v>
      </c>
    </row>
    <row r="144" spans="1:54" x14ac:dyDescent="0.35">
      <c r="A144" t="s">
        <v>10296</v>
      </c>
      <c r="B144" s="25" t="e">
        <f>IF('Crisis Indicator Data'!#REF!="No Data",1,IF(#REF!&lt;&gt;"",1,0))</f>
        <v>#REF!</v>
      </c>
      <c r="C144" s="25" t="e">
        <f>IF('Crisis Indicator Data'!#REF!="No Data",1,IF(#REF!&lt;&gt;"",1,0))</f>
        <v>#REF!</v>
      </c>
      <c r="D144" s="25" t="e">
        <f>IF('Crisis Indicator Data'!#REF!="No Data",1,IF(#REF!&lt;&gt;"",1,0))</f>
        <v>#REF!</v>
      </c>
      <c r="E144" s="25" t="e">
        <f>IF('Crisis Indicator Data'!#REF!="No Data",1,IF(#REF!&lt;&gt;"",1,0))</f>
        <v>#REF!</v>
      </c>
      <c r="F144" s="25" t="e">
        <f>IF('Crisis Indicator Data'!#REF!="No Data",1,IF(#REF!&lt;&gt;"",1,0))</f>
        <v>#REF!</v>
      </c>
      <c r="G144" s="25" t="e">
        <f>IF('Crisis Indicator Data'!#REF!="No Data",1,IF(#REF!&lt;&gt;"",1,0))</f>
        <v>#REF!</v>
      </c>
      <c r="H144" s="25" t="e">
        <f>IF('Crisis Indicator Data'!#REF!="No Data",1,IF(#REF!&lt;&gt;"",1,0))</f>
        <v>#REF!</v>
      </c>
      <c r="I144" s="25" t="e">
        <f>IF('Crisis Indicator Data'!#REF!="No Data",1,IF(#REF!&lt;&gt;"",1,0))</f>
        <v>#REF!</v>
      </c>
      <c r="J144" s="25" t="e">
        <f>IF('Crisis Indicator Data'!#REF!="No Data",1,IF(#REF!&lt;&gt;"",1,0))</f>
        <v>#REF!</v>
      </c>
      <c r="K144" s="25" t="e">
        <f>IF('Crisis Indicator Data'!#REF!="No Data",1,IF(#REF!&lt;&gt;"",1,0))</f>
        <v>#REF!</v>
      </c>
      <c r="L144" s="25" t="e">
        <f>IF('Crisis Indicator Data'!#REF!="No Data",1,IF(#REF!&lt;&gt;"",1,0))</f>
        <v>#REF!</v>
      </c>
      <c r="M144" s="25" t="e">
        <f>IF('Crisis Indicator Data'!#REF!="No Data",1,IF(#REF!&lt;&gt;"",1,0))</f>
        <v>#REF!</v>
      </c>
      <c r="N144" s="25" t="e">
        <f>IF('Crisis Indicator Data'!#REF!="No Data",1,IF(#REF!&lt;&gt;"",1,0))</f>
        <v>#REF!</v>
      </c>
      <c r="O144" s="25" t="e">
        <f>IF('Crisis Indicator Data'!#REF!="No Data",1,IF(#REF!&lt;&gt;"",1,0))</f>
        <v>#REF!</v>
      </c>
      <c r="P144" s="25" t="e">
        <f>IF('Crisis Indicator Data'!#REF!="No Data",1,IF(#REF!&lt;&gt;"",1,0))</f>
        <v>#REF!</v>
      </c>
      <c r="Q144" s="25" t="e">
        <f>IF('Crisis Indicator Data'!#REF!="No Data",1,IF(#REF!&lt;&gt;"",1,0))</f>
        <v>#REF!</v>
      </c>
      <c r="R144" s="25" t="e">
        <f>IF('Crisis Indicator Data'!#REF!="No Data",1,IF(#REF!&lt;&gt;"",1,0))</f>
        <v>#REF!</v>
      </c>
      <c r="S144" s="25" t="e">
        <f>IF('Crisis Indicator Data'!#REF!="No Data",1,IF(#REF!&lt;&gt;"",1,0))</f>
        <v>#REF!</v>
      </c>
      <c r="T144" s="25" t="e">
        <f>IF('Crisis Indicator Data'!#REF!="No Data",1,IF(#REF!&lt;&gt;"",1,0))</f>
        <v>#REF!</v>
      </c>
      <c r="U144" s="25" t="e">
        <f>IF('Crisis Indicator Data'!#REF!="No Data",1,IF(#REF!&lt;&gt;"",1,0))</f>
        <v>#REF!</v>
      </c>
      <c r="V144" s="25" t="e">
        <f>IF('Crisis Indicator Data'!#REF!="No Data",1,IF(#REF!&lt;&gt;"",1,0))</f>
        <v>#REF!</v>
      </c>
      <c r="W144" s="25" t="e">
        <f>IF('Crisis Indicator Data'!#REF!="No Data",1,IF(#REF!&lt;&gt;"",1,0))</f>
        <v>#REF!</v>
      </c>
      <c r="X144" s="25" t="e">
        <f>IF('Crisis Indicator Data'!#REF!="No Data",1,IF(#REF!&lt;&gt;"",1,0))</f>
        <v>#REF!</v>
      </c>
      <c r="Y144" s="25" t="e">
        <f>IF('Crisis Indicator Data'!#REF!="No Data",1,IF(#REF!&lt;&gt;"",1,0))</f>
        <v>#REF!</v>
      </c>
      <c r="Z144" s="25" t="e">
        <f>IF('Crisis Indicator Data'!#REF!="No Data",1,IF(#REF!&lt;&gt;"",1,0))</f>
        <v>#REF!</v>
      </c>
      <c r="AA144" s="25" t="e">
        <f>IF('Crisis Indicator Data'!#REF!="No Data",1,IF(#REF!&lt;&gt;"",1,0))</f>
        <v>#REF!</v>
      </c>
      <c r="AB144" s="25" t="e">
        <f>IF('Crisis Indicator Data'!#REF!="No Data",1,IF(#REF!&lt;&gt;"",1,0))</f>
        <v>#REF!</v>
      </c>
      <c r="AC144" s="25" t="e">
        <f>IF('Crisis Indicator Data'!#REF!="No Data",1,IF(#REF!&lt;&gt;"",1,0))</f>
        <v>#REF!</v>
      </c>
      <c r="AD144" s="25" t="e">
        <f>IF('Crisis Indicator Data'!#REF!="No Data",1,IF(#REF!&lt;&gt;"",1,0))</f>
        <v>#REF!</v>
      </c>
      <c r="AE144" s="25" t="e">
        <f>IF('Crisis Indicator Data'!#REF!="No Data",1,IF(#REF!&lt;&gt;"",1,0))</f>
        <v>#REF!</v>
      </c>
      <c r="AF144" s="25" t="e">
        <f>IF('Crisis Indicator Data'!#REF!="No Data",1,IF(#REF!&lt;&gt;"",1,0))</f>
        <v>#REF!</v>
      </c>
      <c r="AG144" s="25" t="e">
        <f>IF('Crisis Indicator Data'!#REF!="No Data",1,IF(#REF!&lt;&gt;"",1,0))</f>
        <v>#REF!</v>
      </c>
      <c r="AH144" s="25" t="e">
        <f>IF('Crisis Indicator Data'!#REF!="No Data",1,IF(#REF!&lt;&gt;"",1,0))</f>
        <v>#REF!</v>
      </c>
      <c r="AI144" s="25" t="e">
        <f>IF('Crisis Indicator Data'!#REF!="No Data",1,IF(#REF!&lt;&gt;"",1,0))</f>
        <v>#REF!</v>
      </c>
      <c r="AJ144" s="25" t="e">
        <f>IF('Crisis Indicator Data'!#REF!="No Data",1,IF(#REF!&lt;&gt;"",1,0))</f>
        <v>#REF!</v>
      </c>
      <c r="AK144" s="25" t="e">
        <f>IF('Crisis Indicator Data'!#REF!="No Data",1,IF(#REF!&lt;&gt;"",1,0))</f>
        <v>#REF!</v>
      </c>
      <c r="AL144" s="25" t="e">
        <f>IF('Crisis Indicator Data'!#REF!="No Data",1,IF(#REF!&lt;&gt;"",1,0))</f>
        <v>#REF!</v>
      </c>
      <c r="AM144" s="25" t="e">
        <f>IF('Crisis Indicator Data'!#REF!="No Data",1,IF(#REF!&lt;&gt;"",1,0))</f>
        <v>#REF!</v>
      </c>
      <c r="AN144" s="25" t="e">
        <f>IF('Crisis Indicator Data'!#REF!="No Data",1,IF(#REF!&lt;&gt;"",1,0))</f>
        <v>#REF!</v>
      </c>
      <c r="AO144" s="25" t="e">
        <f>IF('Crisis Indicator Data'!#REF!="No Data",1,IF(#REF!&lt;&gt;"",1,0))</f>
        <v>#REF!</v>
      </c>
      <c r="AP144" s="25" t="e">
        <f>IF('Crisis Indicator Data'!#REF!="No Data",1,IF(#REF!&lt;&gt;"",1,0))</f>
        <v>#REF!</v>
      </c>
      <c r="AQ144" s="25" t="e">
        <f>IF('Crisis Indicator Data'!#REF!="No Data",1,IF(#REF!&lt;&gt;"",1,0))</f>
        <v>#REF!</v>
      </c>
      <c r="AR144" s="25" t="e">
        <f>IF('Crisis Indicator Data'!#REF!="No Data",1,IF(#REF!&lt;&gt;"",1,0))</f>
        <v>#REF!</v>
      </c>
      <c r="AS144" s="25" t="e">
        <f>IF('Crisis Indicator Data'!#REF!="No Data",1,IF(#REF!&lt;&gt;"",1,0))</f>
        <v>#REF!</v>
      </c>
      <c r="AT144" s="25" t="e">
        <f>IF('Crisis Indicator Data'!#REF!="No Data",1,IF(#REF!&lt;&gt;"",1,0))</f>
        <v>#REF!</v>
      </c>
      <c r="AU144" s="25" t="e">
        <f>IF('Crisis Indicator Data'!#REF!="No Data",1,IF(#REF!&lt;&gt;"",1,0))</f>
        <v>#REF!</v>
      </c>
      <c r="AV144" s="25" t="e">
        <f>IF('Crisis Indicator Data'!#REF!="No Data",1,IF(#REF!&lt;&gt;"",1,0))</f>
        <v>#REF!</v>
      </c>
      <c r="AW144" s="25" t="e">
        <f>IF('Crisis Indicator Data'!#REF!="No Data",1,IF(#REF!&lt;&gt;"",1,0))</f>
        <v>#REF!</v>
      </c>
      <c r="AX144" s="25" t="e">
        <f>IF('Crisis Indicator Data'!#REF!="No Data",1,IF(#REF!&lt;&gt;"",1,0))</f>
        <v>#REF!</v>
      </c>
      <c r="AY144" s="25" t="e">
        <f>IF('Crisis Indicator Data'!#REF!="No Data",1,IF(#REF!&lt;&gt;"",1,0))</f>
        <v>#REF!</v>
      </c>
      <c r="AZ144" s="25" t="e">
        <f>IF('Crisis Indicator Data'!#REF!="No Data",1,IF(#REF!&lt;&gt;"",1,0))</f>
        <v>#REF!</v>
      </c>
      <c r="BA144" t="e">
        <f t="shared" si="8"/>
        <v>#REF!</v>
      </c>
      <c r="BB144" s="27" t="e">
        <f t="shared" si="9"/>
        <v>#REF!</v>
      </c>
    </row>
    <row r="145" spans="1:54" x14ac:dyDescent="0.35">
      <c r="A145" t="s">
        <v>10424</v>
      </c>
      <c r="B145" s="25" t="e">
        <f>IF('Crisis Indicator Data'!#REF!="No Data",1,IF(#REF!&lt;&gt;"",1,0))</f>
        <v>#REF!</v>
      </c>
      <c r="C145" s="25" t="e">
        <f>IF('Crisis Indicator Data'!#REF!="No Data",1,IF(#REF!&lt;&gt;"",1,0))</f>
        <v>#REF!</v>
      </c>
      <c r="D145" s="25" t="e">
        <f>IF('Crisis Indicator Data'!#REF!="No Data",1,IF(#REF!&lt;&gt;"",1,0))</f>
        <v>#REF!</v>
      </c>
      <c r="E145" s="25" t="e">
        <f>IF('Crisis Indicator Data'!#REF!="No Data",1,IF(#REF!&lt;&gt;"",1,0))</f>
        <v>#REF!</v>
      </c>
      <c r="F145" s="25" t="e">
        <f>IF('Crisis Indicator Data'!#REF!="No Data",1,IF(#REF!&lt;&gt;"",1,0))</f>
        <v>#REF!</v>
      </c>
      <c r="G145" s="25" t="e">
        <f>IF('Crisis Indicator Data'!#REF!="No Data",1,IF(#REF!&lt;&gt;"",1,0))</f>
        <v>#REF!</v>
      </c>
      <c r="H145" s="25" t="e">
        <f>IF('Crisis Indicator Data'!#REF!="No Data",1,IF(#REF!&lt;&gt;"",1,0))</f>
        <v>#REF!</v>
      </c>
      <c r="I145" s="25" t="e">
        <f>IF('Crisis Indicator Data'!#REF!="No Data",1,IF(#REF!&lt;&gt;"",1,0))</f>
        <v>#REF!</v>
      </c>
      <c r="J145" s="25" t="e">
        <f>IF('Crisis Indicator Data'!#REF!="No Data",1,IF(#REF!&lt;&gt;"",1,0))</f>
        <v>#REF!</v>
      </c>
      <c r="K145" s="25" t="e">
        <f>IF('Crisis Indicator Data'!#REF!="No Data",1,IF(#REF!&lt;&gt;"",1,0))</f>
        <v>#REF!</v>
      </c>
      <c r="L145" s="25" t="e">
        <f>IF('Crisis Indicator Data'!#REF!="No Data",1,IF(#REF!&lt;&gt;"",1,0))</f>
        <v>#REF!</v>
      </c>
      <c r="M145" s="25" t="e">
        <f>IF('Crisis Indicator Data'!#REF!="No Data",1,IF(#REF!&lt;&gt;"",1,0))</f>
        <v>#REF!</v>
      </c>
      <c r="N145" s="25" t="e">
        <f>IF('Crisis Indicator Data'!#REF!="No Data",1,IF(#REF!&lt;&gt;"",1,0))</f>
        <v>#REF!</v>
      </c>
      <c r="O145" s="25" t="e">
        <f>IF('Crisis Indicator Data'!#REF!="No Data",1,IF(#REF!&lt;&gt;"",1,0))</f>
        <v>#REF!</v>
      </c>
      <c r="P145" s="25" t="e">
        <f>IF('Crisis Indicator Data'!#REF!="No Data",1,IF(#REF!&lt;&gt;"",1,0))</f>
        <v>#REF!</v>
      </c>
      <c r="Q145" s="25" t="e">
        <f>IF('Crisis Indicator Data'!#REF!="No Data",1,IF(#REF!&lt;&gt;"",1,0))</f>
        <v>#REF!</v>
      </c>
      <c r="R145" s="25" t="e">
        <f>IF('Crisis Indicator Data'!#REF!="No Data",1,IF(#REF!&lt;&gt;"",1,0))</f>
        <v>#REF!</v>
      </c>
      <c r="S145" s="25" t="e">
        <f>IF('Crisis Indicator Data'!#REF!="No Data",1,IF(#REF!&lt;&gt;"",1,0))</f>
        <v>#REF!</v>
      </c>
      <c r="T145" s="25" t="e">
        <f>IF('Crisis Indicator Data'!#REF!="No Data",1,IF(#REF!&lt;&gt;"",1,0))</f>
        <v>#REF!</v>
      </c>
      <c r="U145" s="25" t="e">
        <f>IF('Crisis Indicator Data'!#REF!="No Data",1,IF(#REF!&lt;&gt;"",1,0))</f>
        <v>#REF!</v>
      </c>
      <c r="V145" s="25" t="e">
        <f>IF('Crisis Indicator Data'!#REF!="No Data",1,IF(#REF!&lt;&gt;"",1,0))</f>
        <v>#REF!</v>
      </c>
      <c r="W145" s="25" t="e">
        <f>IF('Crisis Indicator Data'!#REF!="No Data",1,IF(#REF!&lt;&gt;"",1,0))</f>
        <v>#REF!</v>
      </c>
      <c r="X145" s="25" t="e">
        <f>IF('Crisis Indicator Data'!#REF!="No Data",1,IF(#REF!&lt;&gt;"",1,0))</f>
        <v>#REF!</v>
      </c>
      <c r="Y145" s="25" t="e">
        <f>IF('Crisis Indicator Data'!#REF!="No Data",1,IF(#REF!&lt;&gt;"",1,0))</f>
        <v>#REF!</v>
      </c>
      <c r="Z145" s="25" t="e">
        <f>IF('Crisis Indicator Data'!#REF!="No Data",1,IF(#REF!&lt;&gt;"",1,0))</f>
        <v>#REF!</v>
      </c>
      <c r="AA145" s="25" t="e">
        <f>IF('Crisis Indicator Data'!#REF!="No Data",1,IF(#REF!&lt;&gt;"",1,0))</f>
        <v>#REF!</v>
      </c>
      <c r="AB145" s="25" t="e">
        <f>IF('Crisis Indicator Data'!#REF!="No Data",1,IF(#REF!&lt;&gt;"",1,0))</f>
        <v>#REF!</v>
      </c>
      <c r="AC145" s="25" t="e">
        <f>IF('Crisis Indicator Data'!#REF!="No Data",1,IF(#REF!&lt;&gt;"",1,0))</f>
        <v>#REF!</v>
      </c>
      <c r="AD145" s="25" t="e">
        <f>IF('Crisis Indicator Data'!#REF!="No Data",1,IF(#REF!&lt;&gt;"",1,0))</f>
        <v>#REF!</v>
      </c>
      <c r="AE145" s="25" t="e">
        <f>IF('Crisis Indicator Data'!#REF!="No Data",1,IF(#REF!&lt;&gt;"",1,0))</f>
        <v>#REF!</v>
      </c>
      <c r="AF145" s="25" t="e">
        <f>IF('Crisis Indicator Data'!#REF!="No Data",1,IF(#REF!&lt;&gt;"",1,0))</f>
        <v>#REF!</v>
      </c>
      <c r="AG145" s="25" t="e">
        <f>IF('Crisis Indicator Data'!#REF!="No Data",1,IF(#REF!&lt;&gt;"",1,0))</f>
        <v>#REF!</v>
      </c>
      <c r="AH145" s="25" t="e">
        <f>IF('Crisis Indicator Data'!#REF!="No Data",1,IF(#REF!&lt;&gt;"",1,0))</f>
        <v>#REF!</v>
      </c>
      <c r="AI145" s="25" t="e">
        <f>IF('Crisis Indicator Data'!#REF!="No Data",1,IF(#REF!&lt;&gt;"",1,0))</f>
        <v>#REF!</v>
      </c>
      <c r="AJ145" s="25" t="e">
        <f>IF('Crisis Indicator Data'!#REF!="No Data",1,IF(#REF!&lt;&gt;"",1,0))</f>
        <v>#REF!</v>
      </c>
      <c r="AK145" s="25" t="e">
        <f>IF('Crisis Indicator Data'!#REF!="No Data",1,IF(#REF!&lt;&gt;"",1,0))</f>
        <v>#REF!</v>
      </c>
      <c r="AL145" s="25" t="e">
        <f>IF('Crisis Indicator Data'!#REF!="No Data",1,IF(#REF!&lt;&gt;"",1,0))</f>
        <v>#REF!</v>
      </c>
      <c r="AM145" s="25" t="e">
        <f>IF('Crisis Indicator Data'!#REF!="No Data",1,IF(#REF!&lt;&gt;"",1,0))</f>
        <v>#REF!</v>
      </c>
      <c r="AN145" s="25" t="e">
        <f>IF('Crisis Indicator Data'!#REF!="No Data",1,IF(#REF!&lt;&gt;"",1,0))</f>
        <v>#REF!</v>
      </c>
      <c r="AO145" s="25" t="e">
        <f>IF('Crisis Indicator Data'!#REF!="No Data",1,IF(#REF!&lt;&gt;"",1,0))</f>
        <v>#REF!</v>
      </c>
      <c r="AP145" s="25" t="e">
        <f>IF('Crisis Indicator Data'!#REF!="No Data",1,IF(#REF!&lt;&gt;"",1,0))</f>
        <v>#REF!</v>
      </c>
      <c r="AQ145" s="25" t="e">
        <f>IF('Crisis Indicator Data'!#REF!="No Data",1,IF(#REF!&lt;&gt;"",1,0))</f>
        <v>#REF!</v>
      </c>
      <c r="AR145" s="25" t="e">
        <f>IF('Crisis Indicator Data'!#REF!="No Data",1,IF(#REF!&lt;&gt;"",1,0))</f>
        <v>#REF!</v>
      </c>
      <c r="AS145" s="25" t="e">
        <f>IF('Crisis Indicator Data'!#REF!="No Data",1,IF(#REF!&lt;&gt;"",1,0))</f>
        <v>#REF!</v>
      </c>
      <c r="AT145" s="25" t="e">
        <f>IF('Crisis Indicator Data'!#REF!="No Data",1,IF(#REF!&lt;&gt;"",1,0))</f>
        <v>#REF!</v>
      </c>
      <c r="AU145" s="25" t="e">
        <f>IF('Crisis Indicator Data'!#REF!="No Data",1,IF(#REF!&lt;&gt;"",1,0))</f>
        <v>#REF!</v>
      </c>
      <c r="AV145" s="25" t="e">
        <f>IF('Crisis Indicator Data'!#REF!="No Data",1,IF(#REF!&lt;&gt;"",1,0))</f>
        <v>#REF!</v>
      </c>
      <c r="AW145" s="25" t="e">
        <f>IF('Crisis Indicator Data'!#REF!="No Data",1,IF(#REF!&lt;&gt;"",1,0))</f>
        <v>#REF!</v>
      </c>
      <c r="AX145" s="25" t="e">
        <f>IF('Crisis Indicator Data'!#REF!="No Data",1,IF(#REF!&lt;&gt;"",1,0))</f>
        <v>#REF!</v>
      </c>
      <c r="AY145" s="25" t="e">
        <f>IF('Crisis Indicator Data'!#REF!="No Data",1,IF(#REF!&lt;&gt;"",1,0))</f>
        <v>#REF!</v>
      </c>
      <c r="AZ145" s="25" t="e">
        <f>IF('Crisis Indicator Data'!#REF!="No Data",1,IF(#REF!&lt;&gt;"",1,0))</f>
        <v>#REF!</v>
      </c>
      <c r="BA145" t="e">
        <f t="shared" si="8"/>
        <v>#REF!</v>
      </c>
      <c r="BB145" s="27" t="e">
        <f t="shared" si="9"/>
        <v>#REF!</v>
      </c>
    </row>
    <row r="146" spans="1:54" x14ac:dyDescent="0.35">
      <c r="A146" t="s">
        <v>10431</v>
      </c>
      <c r="B146" s="25" t="e">
        <f>IF('Crisis Indicator Data'!#REF!="No Data",1,IF(#REF!&lt;&gt;"",1,0))</f>
        <v>#REF!</v>
      </c>
      <c r="C146" s="25" t="e">
        <f>IF('Crisis Indicator Data'!#REF!="No Data",1,IF(#REF!&lt;&gt;"",1,0))</f>
        <v>#REF!</v>
      </c>
      <c r="D146" s="25" t="e">
        <f>IF('Crisis Indicator Data'!#REF!="No Data",1,IF(#REF!&lt;&gt;"",1,0))</f>
        <v>#REF!</v>
      </c>
      <c r="E146" s="25" t="e">
        <f>IF('Crisis Indicator Data'!#REF!="No Data",1,IF(#REF!&lt;&gt;"",1,0))</f>
        <v>#REF!</v>
      </c>
      <c r="F146" s="25" t="e">
        <f>IF('Crisis Indicator Data'!#REF!="No Data",1,IF(#REF!&lt;&gt;"",1,0))</f>
        <v>#REF!</v>
      </c>
      <c r="G146" s="25" t="e">
        <f>IF('Crisis Indicator Data'!#REF!="No Data",1,IF(#REF!&lt;&gt;"",1,0))</f>
        <v>#REF!</v>
      </c>
      <c r="H146" s="25" t="e">
        <f>IF('Crisis Indicator Data'!#REF!="No Data",1,IF(#REF!&lt;&gt;"",1,0))</f>
        <v>#REF!</v>
      </c>
      <c r="I146" s="25" t="e">
        <f>IF('Crisis Indicator Data'!#REF!="No Data",1,IF(#REF!&lt;&gt;"",1,0))</f>
        <v>#REF!</v>
      </c>
      <c r="J146" s="25" t="e">
        <f>IF('Crisis Indicator Data'!#REF!="No Data",1,IF(#REF!&lt;&gt;"",1,0))</f>
        <v>#REF!</v>
      </c>
      <c r="K146" s="25" t="e">
        <f>IF('Crisis Indicator Data'!#REF!="No Data",1,IF(#REF!&lt;&gt;"",1,0))</f>
        <v>#REF!</v>
      </c>
      <c r="L146" s="25" t="e">
        <f>IF('Crisis Indicator Data'!#REF!="No Data",1,IF(#REF!&lt;&gt;"",1,0))</f>
        <v>#REF!</v>
      </c>
      <c r="M146" s="25" t="e">
        <f>IF('Crisis Indicator Data'!#REF!="No Data",1,IF(#REF!&lt;&gt;"",1,0))</f>
        <v>#REF!</v>
      </c>
      <c r="N146" s="25" t="e">
        <f>IF('Crisis Indicator Data'!#REF!="No Data",1,IF(#REF!&lt;&gt;"",1,0))</f>
        <v>#REF!</v>
      </c>
      <c r="O146" s="25" t="e">
        <f>IF('Crisis Indicator Data'!#REF!="No Data",1,IF(#REF!&lt;&gt;"",1,0))</f>
        <v>#REF!</v>
      </c>
      <c r="P146" s="25" t="e">
        <f>IF('Crisis Indicator Data'!#REF!="No Data",1,IF(#REF!&lt;&gt;"",1,0))</f>
        <v>#REF!</v>
      </c>
      <c r="Q146" s="25" t="e">
        <f>IF('Crisis Indicator Data'!#REF!="No Data",1,IF(#REF!&lt;&gt;"",1,0))</f>
        <v>#REF!</v>
      </c>
      <c r="R146" s="25" t="e">
        <f>IF('Crisis Indicator Data'!#REF!="No Data",1,IF(#REF!&lt;&gt;"",1,0))</f>
        <v>#REF!</v>
      </c>
      <c r="S146" s="25" t="e">
        <f>IF('Crisis Indicator Data'!#REF!="No Data",1,IF(#REF!&lt;&gt;"",1,0))</f>
        <v>#REF!</v>
      </c>
      <c r="T146" s="25" t="e">
        <f>IF('Crisis Indicator Data'!#REF!="No Data",1,IF(#REF!&lt;&gt;"",1,0))</f>
        <v>#REF!</v>
      </c>
      <c r="U146" s="25" t="e">
        <f>IF('Crisis Indicator Data'!#REF!="No Data",1,IF(#REF!&lt;&gt;"",1,0))</f>
        <v>#REF!</v>
      </c>
      <c r="V146" s="25" t="e">
        <f>IF('Crisis Indicator Data'!#REF!="No Data",1,IF(#REF!&lt;&gt;"",1,0))</f>
        <v>#REF!</v>
      </c>
      <c r="W146" s="25" t="e">
        <f>IF('Crisis Indicator Data'!#REF!="No Data",1,IF(#REF!&lt;&gt;"",1,0))</f>
        <v>#REF!</v>
      </c>
      <c r="X146" s="25" t="e">
        <f>IF('Crisis Indicator Data'!#REF!="No Data",1,IF(#REF!&lt;&gt;"",1,0))</f>
        <v>#REF!</v>
      </c>
      <c r="Y146" s="25" t="e">
        <f>IF('Crisis Indicator Data'!#REF!="No Data",1,IF(#REF!&lt;&gt;"",1,0))</f>
        <v>#REF!</v>
      </c>
      <c r="Z146" s="25" t="e">
        <f>IF('Crisis Indicator Data'!#REF!="No Data",1,IF(#REF!&lt;&gt;"",1,0))</f>
        <v>#REF!</v>
      </c>
      <c r="AA146" s="25" t="e">
        <f>IF('Crisis Indicator Data'!#REF!="No Data",1,IF(#REF!&lt;&gt;"",1,0))</f>
        <v>#REF!</v>
      </c>
      <c r="AB146" s="25" t="e">
        <f>IF('Crisis Indicator Data'!#REF!="No Data",1,IF(#REF!&lt;&gt;"",1,0))</f>
        <v>#REF!</v>
      </c>
      <c r="AC146" s="25" t="e">
        <f>IF('Crisis Indicator Data'!#REF!="No Data",1,IF(#REF!&lt;&gt;"",1,0))</f>
        <v>#REF!</v>
      </c>
      <c r="AD146" s="25" t="e">
        <f>IF('Crisis Indicator Data'!#REF!="No Data",1,IF(#REF!&lt;&gt;"",1,0))</f>
        <v>#REF!</v>
      </c>
      <c r="AE146" s="25" t="e">
        <f>IF('Crisis Indicator Data'!#REF!="No Data",1,IF(#REF!&lt;&gt;"",1,0))</f>
        <v>#REF!</v>
      </c>
      <c r="AF146" s="25" t="e">
        <f>IF('Crisis Indicator Data'!#REF!="No Data",1,IF(#REF!&lt;&gt;"",1,0))</f>
        <v>#REF!</v>
      </c>
      <c r="AG146" s="25" t="e">
        <f>IF('Crisis Indicator Data'!#REF!="No Data",1,IF(#REF!&lt;&gt;"",1,0))</f>
        <v>#REF!</v>
      </c>
      <c r="AH146" s="25" t="e">
        <f>IF('Crisis Indicator Data'!#REF!="No Data",1,IF(#REF!&lt;&gt;"",1,0))</f>
        <v>#REF!</v>
      </c>
      <c r="AI146" s="25" t="e">
        <f>IF('Crisis Indicator Data'!#REF!="No Data",1,IF(#REF!&lt;&gt;"",1,0))</f>
        <v>#REF!</v>
      </c>
      <c r="AJ146" s="25" t="e">
        <f>IF('Crisis Indicator Data'!#REF!="No Data",1,IF(#REF!&lt;&gt;"",1,0))</f>
        <v>#REF!</v>
      </c>
      <c r="AK146" s="25" t="e">
        <f>IF('Crisis Indicator Data'!#REF!="No Data",1,IF(#REF!&lt;&gt;"",1,0))</f>
        <v>#REF!</v>
      </c>
      <c r="AL146" s="25" t="e">
        <f>IF('Crisis Indicator Data'!#REF!="No Data",1,IF(#REF!&lt;&gt;"",1,0))</f>
        <v>#REF!</v>
      </c>
      <c r="AM146" s="25" t="e">
        <f>IF('Crisis Indicator Data'!#REF!="No Data",1,IF(#REF!&lt;&gt;"",1,0))</f>
        <v>#REF!</v>
      </c>
      <c r="AN146" s="25" t="e">
        <f>IF('Crisis Indicator Data'!#REF!="No Data",1,IF(#REF!&lt;&gt;"",1,0))</f>
        <v>#REF!</v>
      </c>
      <c r="AO146" s="25" t="e">
        <f>IF('Crisis Indicator Data'!#REF!="No Data",1,IF(#REF!&lt;&gt;"",1,0))</f>
        <v>#REF!</v>
      </c>
      <c r="AP146" s="25" t="e">
        <f>IF('Crisis Indicator Data'!#REF!="No Data",1,IF(#REF!&lt;&gt;"",1,0))</f>
        <v>#REF!</v>
      </c>
      <c r="AQ146" s="25" t="e">
        <f>IF('Crisis Indicator Data'!#REF!="No Data",1,IF(#REF!&lt;&gt;"",1,0))</f>
        <v>#REF!</v>
      </c>
      <c r="AR146" s="25" t="e">
        <f>IF('Crisis Indicator Data'!#REF!="No Data",1,IF(#REF!&lt;&gt;"",1,0))</f>
        <v>#REF!</v>
      </c>
      <c r="AS146" s="25" t="e">
        <f>IF('Crisis Indicator Data'!#REF!="No Data",1,IF(#REF!&lt;&gt;"",1,0))</f>
        <v>#REF!</v>
      </c>
      <c r="AT146" s="25" t="e">
        <f>IF('Crisis Indicator Data'!#REF!="No Data",1,IF(#REF!&lt;&gt;"",1,0))</f>
        <v>#REF!</v>
      </c>
      <c r="AU146" s="25" t="e">
        <f>IF('Crisis Indicator Data'!#REF!="No Data",1,IF(#REF!&lt;&gt;"",1,0))</f>
        <v>#REF!</v>
      </c>
      <c r="AV146" s="25" t="e">
        <f>IF('Crisis Indicator Data'!#REF!="No Data",1,IF(#REF!&lt;&gt;"",1,0))</f>
        <v>#REF!</v>
      </c>
      <c r="AW146" s="25" t="e">
        <f>IF('Crisis Indicator Data'!#REF!="No Data",1,IF(#REF!&lt;&gt;"",1,0))</f>
        <v>#REF!</v>
      </c>
      <c r="AX146" s="25" t="e">
        <f>IF('Crisis Indicator Data'!#REF!="No Data",1,IF(#REF!&lt;&gt;"",1,0))</f>
        <v>#REF!</v>
      </c>
      <c r="AY146" s="25" t="e">
        <f>IF('Crisis Indicator Data'!#REF!="No Data",1,IF(#REF!&lt;&gt;"",1,0))</f>
        <v>#REF!</v>
      </c>
      <c r="AZ146" s="25" t="e">
        <f>IF('Crisis Indicator Data'!#REF!="No Data",1,IF(#REF!&lt;&gt;"",1,0))</f>
        <v>#REF!</v>
      </c>
      <c r="BA146" t="e">
        <f t="shared" si="8"/>
        <v>#REF!</v>
      </c>
      <c r="BB146" s="27" t="e">
        <f t="shared" si="9"/>
        <v>#REF!</v>
      </c>
    </row>
    <row r="147" spans="1:54" x14ac:dyDescent="0.35">
      <c r="A147" t="s">
        <v>10385</v>
      </c>
      <c r="B147" s="25" t="e">
        <f>IF('Crisis Indicator Data'!#REF!="No Data",1,IF(#REF!&lt;&gt;"",1,0))</f>
        <v>#REF!</v>
      </c>
      <c r="C147" s="25" t="e">
        <f>IF('Crisis Indicator Data'!#REF!="No Data",1,IF(#REF!&lt;&gt;"",1,0))</f>
        <v>#REF!</v>
      </c>
      <c r="D147" s="25" t="e">
        <f>IF('Crisis Indicator Data'!#REF!="No Data",1,IF(#REF!&lt;&gt;"",1,0))</f>
        <v>#REF!</v>
      </c>
      <c r="E147" s="25" t="e">
        <f>IF('Crisis Indicator Data'!#REF!="No Data",1,IF(#REF!&lt;&gt;"",1,0))</f>
        <v>#REF!</v>
      </c>
      <c r="F147" s="25" t="e">
        <f>IF('Crisis Indicator Data'!#REF!="No Data",1,IF(#REF!&lt;&gt;"",1,0))</f>
        <v>#REF!</v>
      </c>
      <c r="G147" s="25" t="e">
        <f>IF('Crisis Indicator Data'!#REF!="No Data",1,IF(#REF!&lt;&gt;"",1,0))</f>
        <v>#REF!</v>
      </c>
      <c r="H147" s="25" t="e">
        <f>IF('Crisis Indicator Data'!#REF!="No Data",1,IF(#REF!&lt;&gt;"",1,0))</f>
        <v>#REF!</v>
      </c>
      <c r="I147" s="25" t="e">
        <f>IF('Crisis Indicator Data'!#REF!="No Data",1,IF(#REF!&lt;&gt;"",1,0))</f>
        <v>#REF!</v>
      </c>
      <c r="J147" s="25" t="e">
        <f>IF('Crisis Indicator Data'!#REF!="No Data",1,IF(#REF!&lt;&gt;"",1,0))</f>
        <v>#REF!</v>
      </c>
      <c r="K147" s="25" t="e">
        <f>IF('Crisis Indicator Data'!#REF!="No Data",1,IF(#REF!&lt;&gt;"",1,0))</f>
        <v>#REF!</v>
      </c>
      <c r="L147" s="25" t="e">
        <f>IF('Crisis Indicator Data'!#REF!="No Data",1,IF(#REF!&lt;&gt;"",1,0))</f>
        <v>#REF!</v>
      </c>
      <c r="M147" s="25" t="e">
        <f>IF('Crisis Indicator Data'!#REF!="No Data",1,IF(#REF!&lt;&gt;"",1,0))</f>
        <v>#REF!</v>
      </c>
      <c r="N147" s="25" t="e">
        <f>IF('Crisis Indicator Data'!#REF!="No Data",1,IF(#REF!&lt;&gt;"",1,0))</f>
        <v>#REF!</v>
      </c>
      <c r="O147" s="25" t="e">
        <f>IF('Crisis Indicator Data'!#REF!="No Data",1,IF(#REF!&lt;&gt;"",1,0))</f>
        <v>#REF!</v>
      </c>
      <c r="P147" s="25" t="e">
        <f>IF('Crisis Indicator Data'!#REF!="No Data",1,IF(#REF!&lt;&gt;"",1,0))</f>
        <v>#REF!</v>
      </c>
      <c r="Q147" s="25" t="e">
        <f>IF('Crisis Indicator Data'!#REF!="No Data",1,IF(#REF!&lt;&gt;"",1,0))</f>
        <v>#REF!</v>
      </c>
      <c r="R147" s="25" t="e">
        <f>IF('Crisis Indicator Data'!#REF!="No Data",1,IF(#REF!&lt;&gt;"",1,0))</f>
        <v>#REF!</v>
      </c>
      <c r="S147" s="25" t="e">
        <f>IF('Crisis Indicator Data'!#REF!="No Data",1,IF(#REF!&lt;&gt;"",1,0))</f>
        <v>#REF!</v>
      </c>
      <c r="T147" s="25" t="e">
        <f>IF('Crisis Indicator Data'!#REF!="No Data",1,IF(#REF!&lt;&gt;"",1,0))</f>
        <v>#REF!</v>
      </c>
      <c r="U147" s="25" t="e">
        <f>IF('Crisis Indicator Data'!#REF!="No Data",1,IF(#REF!&lt;&gt;"",1,0))</f>
        <v>#REF!</v>
      </c>
      <c r="V147" s="25" t="e">
        <f>IF('Crisis Indicator Data'!#REF!="No Data",1,IF(#REF!&lt;&gt;"",1,0))</f>
        <v>#REF!</v>
      </c>
      <c r="W147" s="25" t="e">
        <f>IF('Crisis Indicator Data'!#REF!="No Data",1,IF(#REF!&lt;&gt;"",1,0))</f>
        <v>#REF!</v>
      </c>
      <c r="X147" s="25" t="e">
        <f>IF('Crisis Indicator Data'!#REF!="No Data",1,IF(#REF!&lt;&gt;"",1,0))</f>
        <v>#REF!</v>
      </c>
      <c r="Y147" s="25" t="e">
        <f>IF('Crisis Indicator Data'!#REF!="No Data",1,IF(#REF!&lt;&gt;"",1,0))</f>
        <v>#REF!</v>
      </c>
      <c r="Z147" s="25" t="e">
        <f>IF('Crisis Indicator Data'!#REF!="No Data",1,IF(#REF!&lt;&gt;"",1,0))</f>
        <v>#REF!</v>
      </c>
      <c r="AA147" s="25" t="e">
        <f>IF('Crisis Indicator Data'!#REF!="No Data",1,IF(#REF!&lt;&gt;"",1,0))</f>
        <v>#REF!</v>
      </c>
      <c r="AB147" s="25" t="e">
        <f>IF('Crisis Indicator Data'!#REF!="No Data",1,IF(#REF!&lt;&gt;"",1,0))</f>
        <v>#REF!</v>
      </c>
      <c r="AC147" s="25" t="e">
        <f>IF('Crisis Indicator Data'!#REF!="No Data",1,IF(#REF!&lt;&gt;"",1,0))</f>
        <v>#REF!</v>
      </c>
      <c r="AD147" s="25" t="e">
        <f>IF('Crisis Indicator Data'!#REF!="No Data",1,IF(#REF!&lt;&gt;"",1,0))</f>
        <v>#REF!</v>
      </c>
      <c r="AE147" s="25" t="e">
        <f>IF('Crisis Indicator Data'!#REF!="No Data",1,IF(#REF!&lt;&gt;"",1,0))</f>
        <v>#REF!</v>
      </c>
      <c r="AF147" s="25" t="e">
        <f>IF('Crisis Indicator Data'!#REF!="No Data",1,IF(#REF!&lt;&gt;"",1,0))</f>
        <v>#REF!</v>
      </c>
      <c r="AG147" s="25" t="e">
        <f>IF('Crisis Indicator Data'!#REF!="No Data",1,IF(#REF!&lt;&gt;"",1,0))</f>
        <v>#REF!</v>
      </c>
      <c r="AH147" s="25" t="e">
        <f>IF('Crisis Indicator Data'!#REF!="No Data",1,IF(#REF!&lt;&gt;"",1,0))</f>
        <v>#REF!</v>
      </c>
      <c r="AI147" s="25" t="e">
        <f>IF('Crisis Indicator Data'!#REF!="No Data",1,IF(#REF!&lt;&gt;"",1,0))</f>
        <v>#REF!</v>
      </c>
      <c r="AJ147" s="25" t="e">
        <f>IF('Crisis Indicator Data'!#REF!="No Data",1,IF(#REF!&lt;&gt;"",1,0))</f>
        <v>#REF!</v>
      </c>
      <c r="AK147" s="25" t="e">
        <f>IF('Crisis Indicator Data'!#REF!="No Data",1,IF(#REF!&lt;&gt;"",1,0))</f>
        <v>#REF!</v>
      </c>
      <c r="AL147" s="25" t="e">
        <f>IF('Crisis Indicator Data'!#REF!="No Data",1,IF(#REF!&lt;&gt;"",1,0))</f>
        <v>#REF!</v>
      </c>
      <c r="AM147" s="25" t="e">
        <f>IF('Crisis Indicator Data'!#REF!="No Data",1,IF(#REF!&lt;&gt;"",1,0))</f>
        <v>#REF!</v>
      </c>
      <c r="AN147" s="25" t="e">
        <f>IF('Crisis Indicator Data'!#REF!="No Data",1,IF(#REF!&lt;&gt;"",1,0))</f>
        <v>#REF!</v>
      </c>
      <c r="AO147" s="25" t="e">
        <f>IF('Crisis Indicator Data'!#REF!="No Data",1,IF(#REF!&lt;&gt;"",1,0))</f>
        <v>#REF!</v>
      </c>
      <c r="AP147" s="25" t="e">
        <f>IF('Crisis Indicator Data'!#REF!="No Data",1,IF(#REF!&lt;&gt;"",1,0))</f>
        <v>#REF!</v>
      </c>
      <c r="AQ147" s="25" t="e">
        <f>IF('Crisis Indicator Data'!#REF!="No Data",1,IF(#REF!&lt;&gt;"",1,0))</f>
        <v>#REF!</v>
      </c>
      <c r="AR147" s="25" t="e">
        <f>IF('Crisis Indicator Data'!#REF!="No Data",1,IF(#REF!&lt;&gt;"",1,0))</f>
        <v>#REF!</v>
      </c>
      <c r="AS147" s="25" t="e">
        <f>IF('Crisis Indicator Data'!#REF!="No Data",1,IF(#REF!&lt;&gt;"",1,0))</f>
        <v>#REF!</v>
      </c>
      <c r="AT147" s="25" t="e">
        <f>IF('Crisis Indicator Data'!#REF!="No Data",1,IF(#REF!&lt;&gt;"",1,0))</f>
        <v>#REF!</v>
      </c>
      <c r="AU147" s="25" t="e">
        <f>IF('Crisis Indicator Data'!#REF!="No Data",1,IF(#REF!&lt;&gt;"",1,0))</f>
        <v>#REF!</v>
      </c>
      <c r="AV147" s="25" t="e">
        <f>IF('Crisis Indicator Data'!#REF!="No Data",1,IF(#REF!&lt;&gt;"",1,0))</f>
        <v>#REF!</v>
      </c>
      <c r="AW147" s="25" t="e">
        <f>IF('Crisis Indicator Data'!#REF!="No Data",1,IF(#REF!&lt;&gt;"",1,0))</f>
        <v>#REF!</v>
      </c>
      <c r="AX147" s="25" t="e">
        <f>IF('Crisis Indicator Data'!#REF!="No Data",1,IF(#REF!&lt;&gt;"",1,0))</f>
        <v>#REF!</v>
      </c>
      <c r="AY147" s="25" t="e">
        <f>IF('Crisis Indicator Data'!#REF!="No Data",1,IF(#REF!&lt;&gt;"",1,0))</f>
        <v>#REF!</v>
      </c>
      <c r="AZ147" s="25" t="e">
        <f>IF('Crisis Indicator Data'!#REF!="No Data",1,IF(#REF!&lt;&gt;"",1,0))</f>
        <v>#REF!</v>
      </c>
      <c r="BA147" t="e">
        <f t="shared" si="8"/>
        <v>#REF!</v>
      </c>
      <c r="BB147" s="27" t="e">
        <f t="shared" si="9"/>
        <v>#REF!</v>
      </c>
    </row>
    <row r="148" spans="1:54" x14ac:dyDescent="0.35">
      <c r="A148" t="s">
        <v>10368</v>
      </c>
      <c r="B148" s="25" t="e">
        <f>IF('Crisis Indicator Data'!#REF!="No Data",1,IF(#REF!&lt;&gt;"",1,0))</f>
        <v>#REF!</v>
      </c>
      <c r="C148" s="25" t="e">
        <f>IF('Crisis Indicator Data'!#REF!="No Data",1,IF(#REF!&lt;&gt;"",1,0))</f>
        <v>#REF!</v>
      </c>
      <c r="D148" s="25" t="e">
        <f>IF('Crisis Indicator Data'!#REF!="No Data",1,IF(#REF!&lt;&gt;"",1,0))</f>
        <v>#REF!</v>
      </c>
      <c r="E148" s="25" t="e">
        <f>IF('Crisis Indicator Data'!#REF!="No Data",1,IF(#REF!&lt;&gt;"",1,0))</f>
        <v>#REF!</v>
      </c>
      <c r="F148" s="25" t="e">
        <f>IF('Crisis Indicator Data'!#REF!="No Data",1,IF(#REF!&lt;&gt;"",1,0))</f>
        <v>#REF!</v>
      </c>
      <c r="G148" s="25" t="e">
        <f>IF('Crisis Indicator Data'!#REF!="No Data",1,IF(#REF!&lt;&gt;"",1,0))</f>
        <v>#REF!</v>
      </c>
      <c r="H148" s="25" t="e">
        <f>IF('Crisis Indicator Data'!#REF!="No Data",1,IF(#REF!&lt;&gt;"",1,0))</f>
        <v>#REF!</v>
      </c>
      <c r="I148" s="25" t="e">
        <f>IF('Crisis Indicator Data'!#REF!="No Data",1,IF(#REF!&lt;&gt;"",1,0))</f>
        <v>#REF!</v>
      </c>
      <c r="J148" s="25" t="e">
        <f>IF('Crisis Indicator Data'!#REF!="No Data",1,IF(#REF!&lt;&gt;"",1,0))</f>
        <v>#REF!</v>
      </c>
      <c r="K148" s="25" t="e">
        <f>IF('Crisis Indicator Data'!#REF!="No Data",1,IF(#REF!&lt;&gt;"",1,0))</f>
        <v>#REF!</v>
      </c>
      <c r="L148" s="25" t="e">
        <f>IF('Crisis Indicator Data'!#REF!="No Data",1,IF(#REF!&lt;&gt;"",1,0))</f>
        <v>#REF!</v>
      </c>
      <c r="M148" s="25" t="e">
        <f>IF('Crisis Indicator Data'!#REF!="No Data",1,IF(#REF!&lt;&gt;"",1,0))</f>
        <v>#REF!</v>
      </c>
      <c r="N148" s="25" t="e">
        <f>IF('Crisis Indicator Data'!#REF!="No Data",1,IF(#REF!&lt;&gt;"",1,0))</f>
        <v>#REF!</v>
      </c>
      <c r="O148" s="25" t="e">
        <f>IF('Crisis Indicator Data'!#REF!="No Data",1,IF(#REF!&lt;&gt;"",1,0))</f>
        <v>#REF!</v>
      </c>
      <c r="P148" s="25" t="e">
        <f>IF('Crisis Indicator Data'!#REF!="No Data",1,IF(#REF!&lt;&gt;"",1,0))</f>
        <v>#REF!</v>
      </c>
      <c r="Q148" s="25" t="e">
        <f>IF('Crisis Indicator Data'!#REF!="No Data",1,IF(#REF!&lt;&gt;"",1,0))</f>
        <v>#REF!</v>
      </c>
      <c r="R148" s="25" t="e">
        <f>IF('Crisis Indicator Data'!#REF!="No Data",1,IF(#REF!&lt;&gt;"",1,0))</f>
        <v>#REF!</v>
      </c>
      <c r="S148" s="25" t="e">
        <f>IF('Crisis Indicator Data'!#REF!="No Data",1,IF(#REF!&lt;&gt;"",1,0))</f>
        <v>#REF!</v>
      </c>
      <c r="T148" s="25" t="e">
        <f>IF('Crisis Indicator Data'!#REF!="No Data",1,IF(#REF!&lt;&gt;"",1,0))</f>
        <v>#REF!</v>
      </c>
      <c r="U148" s="25" t="e">
        <f>IF('Crisis Indicator Data'!#REF!="No Data",1,IF(#REF!&lt;&gt;"",1,0))</f>
        <v>#REF!</v>
      </c>
      <c r="V148" s="25" t="e">
        <f>IF('Crisis Indicator Data'!#REF!="No Data",1,IF(#REF!&lt;&gt;"",1,0))</f>
        <v>#REF!</v>
      </c>
      <c r="W148" s="25" t="e">
        <f>IF('Crisis Indicator Data'!#REF!="No Data",1,IF(#REF!&lt;&gt;"",1,0))</f>
        <v>#REF!</v>
      </c>
      <c r="X148" s="25" t="e">
        <f>IF('Crisis Indicator Data'!#REF!="No Data",1,IF(#REF!&lt;&gt;"",1,0))</f>
        <v>#REF!</v>
      </c>
      <c r="Y148" s="25" t="e">
        <f>IF('Crisis Indicator Data'!#REF!="No Data",1,IF(#REF!&lt;&gt;"",1,0))</f>
        <v>#REF!</v>
      </c>
      <c r="Z148" s="25" t="e">
        <f>IF('Crisis Indicator Data'!#REF!="No Data",1,IF(#REF!&lt;&gt;"",1,0))</f>
        <v>#REF!</v>
      </c>
      <c r="AA148" s="25" t="e">
        <f>IF('Crisis Indicator Data'!#REF!="No Data",1,IF(#REF!&lt;&gt;"",1,0))</f>
        <v>#REF!</v>
      </c>
      <c r="AB148" s="25" t="e">
        <f>IF('Crisis Indicator Data'!#REF!="No Data",1,IF(#REF!&lt;&gt;"",1,0))</f>
        <v>#REF!</v>
      </c>
      <c r="AC148" s="25" t="e">
        <f>IF('Crisis Indicator Data'!#REF!="No Data",1,IF(#REF!&lt;&gt;"",1,0))</f>
        <v>#REF!</v>
      </c>
      <c r="AD148" s="25" t="e">
        <f>IF('Crisis Indicator Data'!#REF!="No Data",1,IF(#REF!&lt;&gt;"",1,0))</f>
        <v>#REF!</v>
      </c>
      <c r="AE148" s="25" t="e">
        <f>IF('Crisis Indicator Data'!#REF!="No Data",1,IF(#REF!&lt;&gt;"",1,0))</f>
        <v>#REF!</v>
      </c>
      <c r="AF148" s="25" t="e">
        <f>IF('Crisis Indicator Data'!#REF!="No Data",1,IF(#REF!&lt;&gt;"",1,0))</f>
        <v>#REF!</v>
      </c>
      <c r="AG148" s="25" t="e">
        <f>IF('Crisis Indicator Data'!#REF!="No Data",1,IF(#REF!&lt;&gt;"",1,0))</f>
        <v>#REF!</v>
      </c>
      <c r="AH148" s="25" t="e">
        <f>IF('Crisis Indicator Data'!#REF!="No Data",1,IF(#REF!&lt;&gt;"",1,0))</f>
        <v>#REF!</v>
      </c>
      <c r="AI148" s="25" t="e">
        <f>IF('Crisis Indicator Data'!#REF!="No Data",1,IF(#REF!&lt;&gt;"",1,0))</f>
        <v>#REF!</v>
      </c>
      <c r="AJ148" s="25" t="e">
        <f>IF('Crisis Indicator Data'!#REF!="No Data",1,IF(#REF!&lt;&gt;"",1,0))</f>
        <v>#REF!</v>
      </c>
      <c r="AK148" s="25" t="e">
        <f>IF('Crisis Indicator Data'!#REF!="No Data",1,IF(#REF!&lt;&gt;"",1,0))</f>
        <v>#REF!</v>
      </c>
      <c r="AL148" s="25" t="e">
        <f>IF('Crisis Indicator Data'!#REF!="No Data",1,IF(#REF!&lt;&gt;"",1,0))</f>
        <v>#REF!</v>
      </c>
      <c r="AM148" s="25" t="e">
        <f>IF('Crisis Indicator Data'!#REF!="No Data",1,IF(#REF!&lt;&gt;"",1,0))</f>
        <v>#REF!</v>
      </c>
      <c r="AN148" s="25" t="e">
        <f>IF('Crisis Indicator Data'!#REF!="No Data",1,IF(#REF!&lt;&gt;"",1,0))</f>
        <v>#REF!</v>
      </c>
      <c r="AO148" s="25" t="e">
        <f>IF('Crisis Indicator Data'!#REF!="No Data",1,IF(#REF!&lt;&gt;"",1,0))</f>
        <v>#REF!</v>
      </c>
      <c r="AP148" s="25" t="e">
        <f>IF('Crisis Indicator Data'!#REF!="No Data",1,IF(#REF!&lt;&gt;"",1,0))</f>
        <v>#REF!</v>
      </c>
      <c r="AQ148" s="25" t="e">
        <f>IF('Crisis Indicator Data'!#REF!="No Data",1,IF(#REF!&lt;&gt;"",1,0))</f>
        <v>#REF!</v>
      </c>
      <c r="AR148" s="25" t="e">
        <f>IF('Crisis Indicator Data'!#REF!="No Data",1,IF(#REF!&lt;&gt;"",1,0))</f>
        <v>#REF!</v>
      </c>
      <c r="AS148" s="25" t="e">
        <f>IF('Crisis Indicator Data'!#REF!="No Data",1,IF(#REF!&lt;&gt;"",1,0))</f>
        <v>#REF!</v>
      </c>
      <c r="AT148" s="25" t="e">
        <f>IF('Crisis Indicator Data'!#REF!="No Data",1,IF(#REF!&lt;&gt;"",1,0))</f>
        <v>#REF!</v>
      </c>
      <c r="AU148" s="25" t="e">
        <f>IF('Crisis Indicator Data'!#REF!="No Data",1,IF(#REF!&lt;&gt;"",1,0))</f>
        <v>#REF!</v>
      </c>
      <c r="AV148" s="25" t="e">
        <f>IF('Crisis Indicator Data'!#REF!="No Data",1,IF(#REF!&lt;&gt;"",1,0))</f>
        <v>#REF!</v>
      </c>
      <c r="AW148" s="25" t="e">
        <f>IF('Crisis Indicator Data'!#REF!="No Data",1,IF(#REF!&lt;&gt;"",1,0))</f>
        <v>#REF!</v>
      </c>
      <c r="AX148" s="25" t="e">
        <f>IF('Crisis Indicator Data'!#REF!="No Data",1,IF(#REF!&lt;&gt;"",1,0))</f>
        <v>#REF!</v>
      </c>
      <c r="AY148" s="25" t="e">
        <f>IF('Crisis Indicator Data'!#REF!="No Data",1,IF(#REF!&lt;&gt;"",1,0))</f>
        <v>#REF!</v>
      </c>
      <c r="AZ148" s="25" t="e">
        <f>IF('Crisis Indicator Data'!#REF!="No Data",1,IF(#REF!&lt;&gt;"",1,0))</f>
        <v>#REF!</v>
      </c>
      <c r="BA148" t="e">
        <f t="shared" si="8"/>
        <v>#REF!</v>
      </c>
      <c r="BB148" s="27" t="e">
        <f t="shared" si="9"/>
        <v>#REF!</v>
      </c>
    </row>
    <row r="149" spans="1:54" x14ac:dyDescent="0.35">
      <c r="A149" t="s">
        <v>10370</v>
      </c>
      <c r="B149" s="25" t="e">
        <f>IF('Crisis Indicator Data'!#REF!="No Data",1,IF(#REF!&lt;&gt;"",1,0))</f>
        <v>#REF!</v>
      </c>
      <c r="C149" s="25" t="e">
        <f>IF('Crisis Indicator Data'!#REF!="No Data",1,IF(#REF!&lt;&gt;"",1,0))</f>
        <v>#REF!</v>
      </c>
      <c r="D149" s="25" t="e">
        <f>IF('Crisis Indicator Data'!#REF!="No Data",1,IF(#REF!&lt;&gt;"",1,0))</f>
        <v>#REF!</v>
      </c>
      <c r="E149" s="25" t="e">
        <f>IF('Crisis Indicator Data'!#REF!="No Data",1,IF(#REF!&lt;&gt;"",1,0))</f>
        <v>#REF!</v>
      </c>
      <c r="F149" s="25" t="e">
        <f>IF('Crisis Indicator Data'!#REF!="No Data",1,IF(#REF!&lt;&gt;"",1,0))</f>
        <v>#REF!</v>
      </c>
      <c r="G149" s="25" t="e">
        <f>IF('Crisis Indicator Data'!#REF!="No Data",1,IF(#REF!&lt;&gt;"",1,0))</f>
        <v>#REF!</v>
      </c>
      <c r="H149" s="25" t="e">
        <f>IF('Crisis Indicator Data'!#REF!="No Data",1,IF(#REF!&lt;&gt;"",1,0))</f>
        <v>#REF!</v>
      </c>
      <c r="I149" s="25" t="e">
        <f>IF('Crisis Indicator Data'!#REF!="No Data",1,IF(#REF!&lt;&gt;"",1,0))</f>
        <v>#REF!</v>
      </c>
      <c r="J149" s="25" t="e">
        <f>IF('Crisis Indicator Data'!#REF!="No Data",1,IF(#REF!&lt;&gt;"",1,0))</f>
        <v>#REF!</v>
      </c>
      <c r="K149" s="25" t="e">
        <f>IF('Crisis Indicator Data'!#REF!="No Data",1,IF(#REF!&lt;&gt;"",1,0))</f>
        <v>#REF!</v>
      </c>
      <c r="L149" s="25" t="e">
        <f>IF('Crisis Indicator Data'!#REF!="No Data",1,IF(#REF!&lt;&gt;"",1,0))</f>
        <v>#REF!</v>
      </c>
      <c r="M149" s="25" t="e">
        <f>IF('Crisis Indicator Data'!#REF!="No Data",1,IF(#REF!&lt;&gt;"",1,0))</f>
        <v>#REF!</v>
      </c>
      <c r="N149" s="25" t="e">
        <f>IF('Crisis Indicator Data'!#REF!="No Data",1,IF(#REF!&lt;&gt;"",1,0))</f>
        <v>#REF!</v>
      </c>
      <c r="O149" s="25" t="e">
        <f>IF('Crisis Indicator Data'!#REF!="No Data",1,IF(#REF!&lt;&gt;"",1,0))</f>
        <v>#REF!</v>
      </c>
      <c r="P149" s="25" t="e">
        <f>IF('Crisis Indicator Data'!#REF!="No Data",1,IF(#REF!&lt;&gt;"",1,0))</f>
        <v>#REF!</v>
      </c>
      <c r="Q149" s="25" t="e">
        <f>IF('Crisis Indicator Data'!#REF!="No Data",1,IF(#REF!&lt;&gt;"",1,0))</f>
        <v>#REF!</v>
      </c>
      <c r="R149" s="25" t="e">
        <f>IF('Crisis Indicator Data'!#REF!="No Data",1,IF(#REF!&lt;&gt;"",1,0))</f>
        <v>#REF!</v>
      </c>
      <c r="S149" s="25" t="e">
        <f>IF('Crisis Indicator Data'!#REF!="No Data",1,IF(#REF!&lt;&gt;"",1,0))</f>
        <v>#REF!</v>
      </c>
      <c r="T149" s="25" t="e">
        <f>IF('Crisis Indicator Data'!#REF!="No Data",1,IF(#REF!&lt;&gt;"",1,0))</f>
        <v>#REF!</v>
      </c>
      <c r="U149" s="25" t="e">
        <f>IF('Crisis Indicator Data'!#REF!="No Data",1,IF(#REF!&lt;&gt;"",1,0))</f>
        <v>#REF!</v>
      </c>
      <c r="V149" s="25" t="e">
        <f>IF('Crisis Indicator Data'!#REF!="No Data",1,IF(#REF!&lt;&gt;"",1,0))</f>
        <v>#REF!</v>
      </c>
      <c r="W149" s="25" t="e">
        <f>IF('Crisis Indicator Data'!#REF!="No Data",1,IF(#REF!&lt;&gt;"",1,0))</f>
        <v>#REF!</v>
      </c>
      <c r="X149" s="25" t="e">
        <f>IF('Crisis Indicator Data'!#REF!="No Data",1,IF(#REF!&lt;&gt;"",1,0))</f>
        <v>#REF!</v>
      </c>
      <c r="Y149" s="25" t="e">
        <f>IF('Crisis Indicator Data'!#REF!="No Data",1,IF(#REF!&lt;&gt;"",1,0))</f>
        <v>#REF!</v>
      </c>
      <c r="Z149" s="25" t="e">
        <f>IF('Crisis Indicator Data'!#REF!="No Data",1,IF(#REF!&lt;&gt;"",1,0))</f>
        <v>#REF!</v>
      </c>
      <c r="AA149" s="25" t="e">
        <f>IF('Crisis Indicator Data'!#REF!="No Data",1,IF(#REF!&lt;&gt;"",1,0))</f>
        <v>#REF!</v>
      </c>
      <c r="AB149" s="25" t="e">
        <f>IF('Crisis Indicator Data'!#REF!="No Data",1,IF(#REF!&lt;&gt;"",1,0))</f>
        <v>#REF!</v>
      </c>
      <c r="AC149" s="25" t="e">
        <f>IF('Crisis Indicator Data'!#REF!="No Data",1,IF(#REF!&lt;&gt;"",1,0))</f>
        <v>#REF!</v>
      </c>
      <c r="AD149" s="25" t="e">
        <f>IF('Crisis Indicator Data'!#REF!="No Data",1,IF(#REF!&lt;&gt;"",1,0))</f>
        <v>#REF!</v>
      </c>
      <c r="AE149" s="25" t="e">
        <f>IF('Crisis Indicator Data'!#REF!="No Data",1,IF(#REF!&lt;&gt;"",1,0))</f>
        <v>#REF!</v>
      </c>
      <c r="AF149" s="25" t="e">
        <f>IF('Crisis Indicator Data'!#REF!="No Data",1,IF(#REF!&lt;&gt;"",1,0))</f>
        <v>#REF!</v>
      </c>
      <c r="AG149" s="25" t="e">
        <f>IF('Crisis Indicator Data'!#REF!="No Data",1,IF(#REF!&lt;&gt;"",1,0))</f>
        <v>#REF!</v>
      </c>
      <c r="AH149" s="25" t="e">
        <f>IF('Crisis Indicator Data'!#REF!="No Data",1,IF(#REF!&lt;&gt;"",1,0))</f>
        <v>#REF!</v>
      </c>
      <c r="AI149" s="25" t="e">
        <f>IF('Crisis Indicator Data'!#REF!="No Data",1,IF(#REF!&lt;&gt;"",1,0))</f>
        <v>#REF!</v>
      </c>
      <c r="AJ149" s="25" t="e">
        <f>IF('Crisis Indicator Data'!#REF!="No Data",1,IF(#REF!&lt;&gt;"",1,0))</f>
        <v>#REF!</v>
      </c>
      <c r="AK149" s="25" t="e">
        <f>IF('Crisis Indicator Data'!#REF!="No Data",1,IF(#REF!&lt;&gt;"",1,0))</f>
        <v>#REF!</v>
      </c>
      <c r="AL149" s="25" t="e">
        <f>IF('Crisis Indicator Data'!#REF!="No Data",1,IF(#REF!&lt;&gt;"",1,0))</f>
        <v>#REF!</v>
      </c>
      <c r="AM149" s="25" t="e">
        <f>IF('Crisis Indicator Data'!#REF!="No Data",1,IF(#REF!&lt;&gt;"",1,0))</f>
        <v>#REF!</v>
      </c>
      <c r="AN149" s="25" t="e">
        <f>IF('Crisis Indicator Data'!#REF!="No Data",1,IF(#REF!&lt;&gt;"",1,0))</f>
        <v>#REF!</v>
      </c>
      <c r="AO149" s="25" t="e">
        <f>IF('Crisis Indicator Data'!#REF!="No Data",1,IF(#REF!&lt;&gt;"",1,0))</f>
        <v>#REF!</v>
      </c>
      <c r="AP149" s="25" t="e">
        <f>IF('Crisis Indicator Data'!#REF!="No Data",1,IF(#REF!&lt;&gt;"",1,0))</f>
        <v>#REF!</v>
      </c>
      <c r="AQ149" s="25" t="e">
        <f>IF('Crisis Indicator Data'!#REF!="No Data",1,IF(#REF!&lt;&gt;"",1,0))</f>
        <v>#REF!</v>
      </c>
      <c r="AR149" s="25" t="e">
        <f>IF('Crisis Indicator Data'!#REF!="No Data",1,IF(#REF!&lt;&gt;"",1,0))</f>
        <v>#REF!</v>
      </c>
      <c r="AS149" s="25" t="e">
        <f>IF('Crisis Indicator Data'!#REF!="No Data",1,IF(#REF!&lt;&gt;"",1,0))</f>
        <v>#REF!</v>
      </c>
      <c r="AT149" s="25" t="e">
        <f>IF('Crisis Indicator Data'!#REF!="No Data",1,IF(#REF!&lt;&gt;"",1,0))</f>
        <v>#REF!</v>
      </c>
      <c r="AU149" s="25" t="e">
        <f>IF('Crisis Indicator Data'!#REF!="No Data",1,IF(#REF!&lt;&gt;"",1,0))</f>
        <v>#REF!</v>
      </c>
      <c r="AV149" s="25" t="e">
        <f>IF('Crisis Indicator Data'!#REF!="No Data",1,IF(#REF!&lt;&gt;"",1,0))</f>
        <v>#REF!</v>
      </c>
      <c r="AW149" s="25" t="e">
        <f>IF('Crisis Indicator Data'!#REF!="No Data",1,IF(#REF!&lt;&gt;"",1,0))</f>
        <v>#REF!</v>
      </c>
      <c r="AX149" s="25" t="e">
        <f>IF('Crisis Indicator Data'!#REF!="No Data",1,IF(#REF!&lt;&gt;"",1,0))</f>
        <v>#REF!</v>
      </c>
      <c r="AY149" s="25" t="e">
        <f>IF('Crisis Indicator Data'!#REF!="No Data",1,IF(#REF!&lt;&gt;"",1,0))</f>
        <v>#REF!</v>
      </c>
      <c r="AZ149" s="25" t="e">
        <f>IF('Crisis Indicator Data'!#REF!="No Data",1,IF(#REF!&lt;&gt;"",1,0))</f>
        <v>#REF!</v>
      </c>
      <c r="BA149" t="e">
        <f t="shared" si="8"/>
        <v>#REF!</v>
      </c>
      <c r="BB149" s="27" t="e">
        <f t="shared" si="9"/>
        <v>#REF!</v>
      </c>
    </row>
    <row r="150" spans="1:54" x14ac:dyDescent="0.35">
      <c r="A150" t="s">
        <v>10382</v>
      </c>
      <c r="B150" s="25" t="e">
        <f>IF('Crisis Indicator Data'!#REF!="No Data",1,IF(#REF!&lt;&gt;"",1,0))</f>
        <v>#REF!</v>
      </c>
      <c r="C150" s="25" t="e">
        <f>IF('Crisis Indicator Data'!#REF!="No Data",1,IF(#REF!&lt;&gt;"",1,0))</f>
        <v>#REF!</v>
      </c>
      <c r="D150" s="25" t="e">
        <f>IF('Crisis Indicator Data'!#REF!="No Data",1,IF(#REF!&lt;&gt;"",1,0))</f>
        <v>#REF!</v>
      </c>
      <c r="E150" s="25" t="e">
        <f>IF('Crisis Indicator Data'!#REF!="No Data",1,IF(#REF!&lt;&gt;"",1,0))</f>
        <v>#REF!</v>
      </c>
      <c r="F150" s="25" t="e">
        <f>IF('Crisis Indicator Data'!#REF!="No Data",1,IF(#REF!&lt;&gt;"",1,0))</f>
        <v>#REF!</v>
      </c>
      <c r="G150" s="25" t="e">
        <f>IF('Crisis Indicator Data'!#REF!="No Data",1,IF(#REF!&lt;&gt;"",1,0))</f>
        <v>#REF!</v>
      </c>
      <c r="H150" s="25" t="e">
        <f>IF('Crisis Indicator Data'!#REF!="No Data",1,IF(#REF!&lt;&gt;"",1,0))</f>
        <v>#REF!</v>
      </c>
      <c r="I150" s="25" t="e">
        <f>IF('Crisis Indicator Data'!#REF!="No Data",1,IF(#REF!&lt;&gt;"",1,0))</f>
        <v>#REF!</v>
      </c>
      <c r="J150" s="25" t="e">
        <f>IF('Crisis Indicator Data'!#REF!="No Data",1,IF(#REF!&lt;&gt;"",1,0))</f>
        <v>#REF!</v>
      </c>
      <c r="K150" s="25" t="e">
        <f>IF('Crisis Indicator Data'!#REF!="No Data",1,IF(#REF!&lt;&gt;"",1,0))</f>
        <v>#REF!</v>
      </c>
      <c r="L150" s="25" t="e">
        <f>IF('Crisis Indicator Data'!#REF!="No Data",1,IF(#REF!&lt;&gt;"",1,0))</f>
        <v>#REF!</v>
      </c>
      <c r="M150" s="25" t="e">
        <f>IF('Crisis Indicator Data'!#REF!="No Data",1,IF(#REF!&lt;&gt;"",1,0))</f>
        <v>#REF!</v>
      </c>
      <c r="N150" s="25" t="e">
        <f>IF('Crisis Indicator Data'!#REF!="No Data",1,IF(#REF!&lt;&gt;"",1,0))</f>
        <v>#REF!</v>
      </c>
      <c r="O150" s="25" t="e">
        <f>IF('Crisis Indicator Data'!#REF!="No Data",1,IF(#REF!&lt;&gt;"",1,0))</f>
        <v>#REF!</v>
      </c>
      <c r="P150" s="25" t="e">
        <f>IF('Crisis Indicator Data'!#REF!="No Data",1,IF(#REF!&lt;&gt;"",1,0))</f>
        <v>#REF!</v>
      </c>
      <c r="Q150" s="25" t="e">
        <f>IF('Crisis Indicator Data'!#REF!="No Data",1,IF(#REF!&lt;&gt;"",1,0))</f>
        <v>#REF!</v>
      </c>
      <c r="R150" s="25" t="e">
        <f>IF('Crisis Indicator Data'!#REF!="No Data",1,IF(#REF!&lt;&gt;"",1,0))</f>
        <v>#REF!</v>
      </c>
      <c r="S150" s="25" t="e">
        <f>IF('Crisis Indicator Data'!#REF!="No Data",1,IF(#REF!&lt;&gt;"",1,0))</f>
        <v>#REF!</v>
      </c>
      <c r="T150" s="25" t="e">
        <f>IF('Crisis Indicator Data'!#REF!="No Data",1,IF(#REF!&lt;&gt;"",1,0))</f>
        <v>#REF!</v>
      </c>
      <c r="U150" s="25" t="e">
        <f>IF('Crisis Indicator Data'!#REF!="No Data",1,IF(#REF!&lt;&gt;"",1,0))</f>
        <v>#REF!</v>
      </c>
      <c r="V150" s="25" t="e">
        <f>IF('Crisis Indicator Data'!#REF!="No Data",1,IF(#REF!&lt;&gt;"",1,0))</f>
        <v>#REF!</v>
      </c>
      <c r="W150" s="25" t="e">
        <f>IF('Crisis Indicator Data'!#REF!="No Data",1,IF(#REF!&lt;&gt;"",1,0))</f>
        <v>#REF!</v>
      </c>
      <c r="X150" s="25" t="e">
        <f>IF('Crisis Indicator Data'!#REF!="No Data",1,IF(#REF!&lt;&gt;"",1,0))</f>
        <v>#REF!</v>
      </c>
      <c r="Y150" s="25" t="e">
        <f>IF('Crisis Indicator Data'!#REF!="No Data",1,IF(#REF!&lt;&gt;"",1,0))</f>
        <v>#REF!</v>
      </c>
      <c r="Z150" s="25" t="e">
        <f>IF('Crisis Indicator Data'!#REF!="No Data",1,IF(#REF!&lt;&gt;"",1,0))</f>
        <v>#REF!</v>
      </c>
      <c r="AA150" s="25" t="e">
        <f>IF('Crisis Indicator Data'!#REF!="No Data",1,IF(#REF!&lt;&gt;"",1,0))</f>
        <v>#REF!</v>
      </c>
      <c r="AB150" s="25" t="e">
        <f>IF('Crisis Indicator Data'!#REF!="No Data",1,IF(#REF!&lt;&gt;"",1,0))</f>
        <v>#REF!</v>
      </c>
      <c r="AC150" s="25" t="e">
        <f>IF('Crisis Indicator Data'!#REF!="No Data",1,IF(#REF!&lt;&gt;"",1,0))</f>
        <v>#REF!</v>
      </c>
      <c r="AD150" s="25" t="e">
        <f>IF('Crisis Indicator Data'!#REF!="No Data",1,IF(#REF!&lt;&gt;"",1,0))</f>
        <v>#REF!</v>
      </c>
      <c r="AE150" s="25" t="e">
        <f>IF('Crisis Indicator Data'!#REF!="No Data",1,IF(#REF!&lt;&gt;"",1,0))</f>
        <v>#REF!</v>
      </c>
      <c r="AF150" s="25" t="e">
        <f>IF('Crisis Indicator Data'!#REF!="No Data",1,IF(#REF!&lt;&gt;"",1,0))</f>
        <v>#REF!</v>
      </c>
      <c r="AG150" s="25" t="e">
        <f>IF('Crisis Indicator Data'!#REF!="No Data",1,IF(#REF!&lt;&gt;"",1,0))</f>
        <v>#REF!</v>
      </c>
      <c r="AH150" s="25" t="e">
        <f>IF('Crisis Indicator Data'!#REF!="No Data",1,IF(#REF!&lt;&gt;"",1,0))</f>
        <v>#REF!</v>
      </c>
      <c r="AI150" s="25" t="e">
        <f>IF('Crisis Indicator Data'!#REF!="No Data",1,IF(#REF!&lt;&gt;"",1,0))</f>
        <v>#REF!</v>
      </c>
      <c r="AJ150" s="25" t="e">
        <f>IF('Crisis Indicator Data'!#REF!="No Data",1,IF(#REF!&lt;&gt;"",1,0))</f>
        <v>#REF!</v>
      </c>
      <c r="AK150" s="25" t="e">
        <f>IF('Crisis Indicator Data'!#REF!="No Data",1,IF(#REF!&lt;&gt;"",1,0))</f>
        <v>#REF!</v>
      </c>
      <c r="AL150" s="25" t="e">
        <f>IF('Crisis Indicator Data'!#REF!="No Data",1,IF(#REF!&lt;&gt;"",1,0))</f>
        <v>#REF!</v>
      </c>
      <c r="AM150" s="25" t="e">
        <f>IF('Crisis Indicator Data'!#REF!="No Data",1,IF(#REF!&lt;&gt;"",1,0))</f>
        <v>#REF!</v>
      </c>
      <c r="AN150" s="25" t="e">
        <f>IF('Crisis Indicator Data'!#REF!="No Data",1,IF(#REF!&lt;&gt;"",1,0))</f>
        <v>#REF!</v>
      </c>
      <c r="AO150" s="25" t="e">
        <f>IF('Crisis Indicator Data'!#REF!="No Data",1,IF(#REF!&lt;&gt;"",1,0))</f>
        <v>#REF!</v>
      </c>
      <c r="AP150" s="25" t="e">
        <f>IF('Crisis Indicator Data'!#REF!="No Data",1,IF(#REF!&lt;&gt;"",1,0))</f>
        <v>#REF!</v>
      </c>
      <c r="AQ150" s="25" t="e">
        <f>IF('Crisis Indicator Data'!#REF!="No Data",1,IF(#REF!&lt;&gt;"",1,0))</f>
        <v>#REF!</v>
      </c>
      <c r="AR150" s="25" t="e">
        <f>IF('Crisis Indicator Data'!#REF!="No Data",1,IF(#REF!&lt;&gt;"",1,0))</f>
        <v>#REF!</v>
      </c>
      <c r="AS150" s="25" t="e">
        <f>IF('Crisis Indicator Data'!#REF!="No Data",1,IF(#REF!&lt;&gt;"",1,0))</f>
        <v>#REF!</v>
      </c>
      <c r="AT150" s="25" t="e">
        <f>IF('Crisis Indicator Data'!#REF!="No Data",1,IF(#REF!&lt;&gt;"",1,0))</f>
        <v>#REF!</v>
      </c>
      <c r="AU150" s="25" t="e">
        <f>IF('Crisis Indicator Data'!#REF!="No Data",1,IF(#REF!&lt;&gt;"",1,0))</f>
        <v>#REF!</v>
      </c>
      <c r="AV150" s="25" t="e">
        <f>IF('Crisis Indicator Data'!#REF!="No Data",1,IF(#REF!&lt;&gt;"",1,0))</f>
        <v>#REF!</v>
      </c>
      <c r="AW150" s="25" t="e">
        <f>IF('Crisis Indicator Data'!#REF!="No Data",1,IF(#REF!&lt;&gt;"",1,0))</f>
        <v>#REF!</v>
      </c>
      <c r="AX150" s="25" t="e">
        <f>IF('Crisis Indicator Data'!#REF!="No Data",1,IF(#REF!&lt;&gt;"",1,0))</f>
        <v>#REF!</v>
      </c>
      <c r="AY150" s="25" t="e">
        <f>IF('Crisis Indicator Data'!#REF!="No Data",1,IF(#REF!&lt;&gt;"",1,0))</f>
        <v>#REF!</v>
      </c>
      <c r="AZ150" s="25" t="e">
        <f>IF('Crisis Indicator Data'!#REF!="No Data",1,IF(#REF!&lt;&gt;"",1,0))</f>
        <v>#REF!</v>
      </c>
      <c r="BA150" t="e">
        <f t="shared" si="8"/>
        <v>#REF!</v>
      </c>
      <c r="BB150" s="27" t="e">
        <f t="shared" si="9"/>
        <v>#REF!</v>
      </c>
    </row>
    <row r="151" spans="1:54" x14ac:dyDescent="0.35">
      <c r="A151" t="s">
        <v>10395</v>
      </c>
      <c r="B151" s="25" t="e">
        <f>IF('Crisis Indicator Data'!#REF!="No Data",1,IF(#REF!&lt;&gt;"",1,0))</f>
        <v>#REF!</v>
      </c>
      <c r="C151" s="25" t="e">
        <f>IF('Crisis Indicator Data'!#REF!="No Data",1,IF(#REF!&lt;&gt;"",1,0))</f>
        <v>#REF!</v>
      </c>
      <c r="D151" s="25" t="e">
        <f>IF('Crisis Indicator Data'!#REF!="No Data",1,IF(#REF!&lt;&gt;"",1,0))</f>
        <v>#REF!</v>
      </c>
      <c r="E151" s="25" t="e">
        <f>IF('Crisis Indicator Data'!#REF!="No Data",1,IF(#REF!&lt;&gt;"",1,0))</f>
        <v>#REF!</v>
      </c>
      <c r="F151" s="25" t="e">
        <f>IF('Crisis Indicator Data'!#REF!="No Data",1,IF(#REF!&lt;&gt;"",1,0))</f>
        <v>#REF!</v>
      </c>
      <c r="G151" s="25" t="e">
        <f>IF('Crisis Indicator Data'!#REF!="No Data",1,IF(#REF!&lt;&gt;"",1,0))</f>
        <v>#REF!</v>
      </c>
      <c r="H151" s="25" t="e">
        <f>IF('Crisis Indicator Data'!#REF!="No Data",1,IF(#REF!&lt;&gt;"",1,0))</f>
        <v>#REF!</v>
      </c>
      <c r="I151" s="25" t="e">
        <f>IF('Crisis Indicator Data'!#REF!="No Data",1,IF(#REF!&lt;&gt;"",1,0))</f>
        <v>#REF!</v>
      </c>
      <c r="J151" s="25" t="e">
        <f>IF('Crisis Indicator Data'!#REF!="No Data",1,IF(#REF!&lt;&gt;"",1,0))</f>
        <v>#REF!</v>
      </c>
      <c r="K151" s="25" t="e">
        <f>IF('Crisis Indicator Data'!#REF!="No Data",1,IF(#REF!&lt;&gt;"",1,0))</f>
        <v>#REF!</v>
      </c>
      <c r="L151" s="25" t="e">
        <f>IF('Crisis Indicator Data'!#REF!="No Data",1,IF(#REF!&lt;&gt;"",1,0))</f>
        <v>#REF!</v>
      </c>
      <c r="M151" s="25" t="e">
        <f>IF('Crisis Indicator Data'!#REF!="No Data",1,IF(#REF!&lt;&gt;"",1,0))</f>
        <v>#REF!</v>
      </c>
      <c r="N151" s="25" t="e">
        <f>IF('Crisis Indicator Data'!#REF!="No Data",1,IF(#REF!&lt;&gt;"",1,0))</f>
        <v>#REF!</v>
      </c>
      <c r="O151" s="25" t="e">
        <f>IF('Crisis Indicator Data'!#REF!="No Data",1,IF(#REF!&lt;&gt;"",1,0))</f>
        <v>#REF!</v>
      </c>
      <c r="P151" s="25" t="e">
        <f>IF('Crisis Indicator Data'!#REF!="No Data",1,IF(#REF!&lt;&gt;"",1,0))</f>
        <v>#REF!</v>
      </c>
      <c r="Q151" s="25" t="e">
        <f>IF('Crisis Indicator Data'!#REF!="No Data",1,IF(#REF!&lt;&gt;"",1,0))</f>
        <v>#REF!</v>
      </c>
      <c r="R151" s="25" t="e">
        <f>IF('Crisis Indicator Data'!#REF!="No Data",1,IF(#REF!&lt;&gt;"",1,0))</f>
        <v>#REF!</v>
      </c>
      <c r="S151" s="25" t="e">
        <f>IF('Crisis Indicator Data'!#REF!="No Data",1,IF(#REF!&lt;&gt;"",1,0))</f>
        <v>#REF!</v>
      </c>
      <c r="T151" s="25" t="e">
        <f>IF('Crisis Indicator Data'!#REF!="No Data",1,IF(#REF!&lt;&gt;"",1,0))</f>
        <v>#REF!</v>
      </c>
      <c r="U151" s="25" t="e">
        <f>IF('Crisis Indicator Data'!#REF!="No Data",1,IF(#REF!&lt;&gt;"",1,0))</f>
        <v>#REF!</v>
      </c>
      <c r="V151" s="25" t="e">
        <f>IF('Crisis Indicator Data'!#REF!="No Data",1,IF(#REF!&lt;&gt;"",1,0))</f>
        <v>#REF!</v>
      </c>
      <c r="W151" s="25" t="e">
        <f>IF('Crisis Indicator Data'!#REF!="No Data",1,IF(#REF!&lt;&gt;"",1,0))</f>
        <v>#REF!</v>
      </c>
      <c r="X151" s="25" t="e">
        <f>IF('Crisis Indicator Data'!#REF!="No Data",1,IF(#REF!&lt;&gt;"",1,0))</f>
        <v>#REF!</v>
      </c>
      <c r="Y151" s="25" t="e">
        <f>IF('Crisis Indicator Data'!#REF!="No Data",1,IF(#REF!&lt;&gt;"",1,0))</f>
        <v>#REF!</v>
      </c>
      <c r="Z151" s="25" t="e">
        <f>IF('Crisis Indicator Data'!#REF!="No Data",1,IF(#REF!&lt;&gt;"",1,0))</f>
        <v>#REF!</v>
      </c>
      <c r="AA151" s="25" t="e">
        <f>IF('Crisis Indicator Data'!#REF!="No Data",1,IF(#REF!&lt;&gt;"",1,0))</f>
        <v>#REF!</v>
      </c>
      <c r="AB151" s="25" t="e">
        <f>IF('Crisis Indicator Data'!#REF!="No Data",1,IF(#REF!&lt;&gt;"",1,0))</f>
        <v>#REF!</v>
      </c>
      <c r="AC151" s="25" t="e">
        <f>IF('Crisis Indicator Data'!#REF!="No Data",1,IF(#REF!&lt;&gt;"",1,0))</f>
        <v>#REF!</v>
      </c>
      <c r="AD151" s="25" t="e">
        <f>IF('Crisis Indicator Data'!#REF!="No Data",1,IF(#REF!&lt;&gt;"",1,0))</f>
        <v>#REF!</v>
      </c>
      <c r="AE151" s="25" t="e">
        <f>IF('Crisis Indicator Data'!#REF!="No Data",1,IF(#REF!&lt;&gt;"",1,0))</f>
        <v>#REF!</v>
      </c>
      <c r="AF151" s="25" t="e">
        <f>IF('Crisis Indicator Data'!#REF!="No Data",1,IF(#REF!&lt;&gt;"",1,0))</f>
        <v>#REF!</v>
      </c>
      <c r="AG151" s="25" t="e">
        <f>IF('Crisis Indicator Data'!#REF!="No Data",1,IF(#REF!&lt;&gt;"",1,0))</f>
        <v>#REF!</v>
      </c>
      <c r="AH151" s="25" t="e">
        <f>IF('Crisis Indicator Data'!#REF!="No Data",1,IF(#REF!&lt;&gt;"",1,0))</f>
        <v>#REF!</v>
      </c>
      <c r="AI151" s="25" t="e">
        <f>IF('Crisis Indicator Data'!#REF!="No Data",1,IF(#REF!&lt;&gt;"",1,0))</f>
        <v>#REF!</v>
      </c>
      <c r="AJ151" s="25" t="e">
        <f>IF('Crisis Indicator Data'!#REF!="No Data",1,IF(#REF!&lt;&gt;"",1,0))</f>
        <v>#REF!</v>
      </c>
      <c r="AK151" s="25" t="e">
        <f>IF('Crisis Indicator Data'!#REF!="No Data",1,IF(#REF!&lt;&gt;"",1,0))</f>
        <v>#REF!</v>
      </c>
      <c r="AL151" s="25" t="e">
        <f>IF('Crisis Indicator Data'!#REF!="No Data",1,IF(#REF!&lt;&gt;"",1,0))</f>
        <v>#REF!</v>
      </c>
      <c r="AM151" s="25" t="e">
        <f>IF('Crisis Indicator Data'!#REF!="No Data",1,IF(#REF!&lt;&gt;"",1,0))</f>
        <v>#REF!</v>
      </c>
      <c r="AN151" s="25" t="e">
        <f>IF('Crisis Indicator Data'!#REF!="No Data",1,IF(#REF!&lt;&gt;"",1,0))</f>
        <v>#REF!</v>
      </c>
      <c r="AO151" s="25" t="e">
        <f>IF('Crisis Indicator Data'!#REF!="No Data",1,IF(#REF!&lt;&gt;"",1,0))</f>
        <v>#REF!</v>
      </c>
      <c r="AP151" s="25" t="e">
        <f>IF('Crisis Indicator Data'!#REF!="No Data",1,IF(#REF!&lt;&gt;"",1,0))</f>
        <v>#REF!</v>
      </c>
      <c r="AQ151" s="25" t="e">
        <f>IF('Crisis Indicator Data'!#REF!="No Data",1,IF(#REF!&lt;&gt;"",1,0))</f>
        <v>#REF!</v>
      </c>
      <c r="AR151" s="25" t="e">
        <f>IF('Crisis Indicator Data'!#REF!="No Data",1,IF(#REF!&lt;&gt;"",1,0))</f>
        <v>#REF!</v>
      </c>
      <c r="AS151" s="25" t="e">
        <f>IF('Crisis Indicator Data'!#REF!="No Data",1,IF(#REF!&lt;&gt;"",1,0))</f>
        <v>#REF!</v>
      </c>
      <c r="AT151" s="25" t="e">
        <f>IF('Crisis Indicator Data'!#REF!="No Data",1,IF(#REF!&lt;&gt;"",1,0))</f>
        <v>#REF!</v>
      </c>
      <c r="AU151" s="25" t="e">
        <f>IF('Crisis Indicator Data'!#REF!="No Data",1,IF(#REF!&lt;&gt;"",1,0))</f>
        <v>#REF!</v>
      </c>
      <c r="AV151" s="25" t="e">
        <f>IF('Crisis Indicator Data'!#REF!="No Data",1,IF(#REF!&lt;&gt;"",1,0))</f>
        <v>#REF!</v>
      </c>
      <c r="AW151" s="25" t="e">
        <f>IF('Crisis Indicator Data'!#REF!="No Data",1,IF(#REF!&lt;&gt;"",1,0))</f>
        <v>#REF!</v>
      </c>
      <c r="AX151" s="25" t="e">
        <f>IF('Crisis Indicator Data'!#REF!="No Data",1,IF(#REF!&lt;&gt;"",1,0))</f>
        <v>#REF!</v>
      </c>
      <c r="AY151" s="25" t="e">
        <f>IF('Crisis Indicator Data'!#REF!="No Data",1,IF(#REF!&lt;&gt;"",1,0))</f>
        <v>#REF!</v>
      </c>
      <c r="AZ151" s="25" t="e">
        <f>IF('Crisis Indicator Data'!#REF!="No Data",1,IF(#REF!&lt;&gt;"",1,0))</f>
        <v>#REF!</v>
      </c>
      <c r="BA151" t="e">
        <f t="shared" si="8"/>
        <v>#REF!</v>
      </c>
      <c r="BB151" s="27" t="e">
        <f t="shared" si="9"/>
        <v>#REF!</v>
      </c>
    </row>
    <row r="152" spans="1:54" x14ac:dyDescent="0.35">
      <c r="A152" t="s">
        <v>10376</v>
      </c>
      <c r="B152" s="25" t="e">
        <f>IF('Crisis Indicator Data'!#REF!="No Data",1,IF(#REF!&lt;&gt;"",1,0))</f>
        <v>#REF!</v>
      </c>
      <c r="C152" s="25" t="e">
        <f>IF('Crisis Indicator Data'!#REF!="No Data",1,IF(#REF!&lt;&gt;"",1,0))</f>
        <v>#REF!</v>
      </c>
      <c r="D152" s="25" t="e">
        <f>IF('Crisis Indicator Data'!#REF!="No Data",1,IF(#REF!&lt;&gt;"",1,0))</f>
        <v>#REF!</v>
      </c>
      <c r="E152" s="25" t="e">
        <f>IF('Crisis Indicator Data'!#REF!="No Data",1,IF(#REF!&lt;&gt;"",1,0))</f>
        <v>#REF!</v>
      </c>
      <c r="F152" s="25" t="e">
        <f>IF('Crisis Indicator Data'!#REF!="No Data",1,IF(#REF!&lt;&gt;"",1,0))</f>
        <v>#REF!</v>
      </c>
      <c r="G152" s="25" t="e">
        <f>IF('Crisis Indicator Data'!#REF!="No Data",1,IF(#REF!&lt;&gt;"",1,0))</f>
        <v>#REF!</v>
      </c>
      <c r="H152" s="25" t="e">
        <f>IF('Crisis Indicator Data'!#REF!="No Data",1,IF(#REF!&lt;&gt;"",1,0))</f>
        <v>#REF!</v>
      </c>
      <c r="I152" s="25" t="e">
        <f>IF('Crisis Indicator Data'!#REF!="No Data",1,IF(#REF!&lt;&gt;"",1,0))</f>
        <v>#REF!</v>
      </c>
      <c r="J152" s="25" t="e">
        <f>IF('Crisis Indicator Data'!#REF!="No Data",1,IF(#REF!&lt;&gt;"",1,0))</f>
        <v>#REF!</v>
      </c>
      <c r="K152" s="25" t="e">
        <f>IF('Crisis Indicator Data'!#REF!="No Data",1,IF(#REF!&lt;&gt;"",1,0))</f>
        <v>#REF!</v>
      </c>
      <c r="L152" s="25" t="e">
        <f>IF('Crisis Indicator Data'!#REF!="No Data",1,IF(#REF!&lt;&gt;"",1,0))</f>
        <v>#REF!</v>
      </c>
      <c r="M152" s="25" t="e">
        <f>IF('Crisis Indicator Data'!#REF!="No Data",1,IF(#REF!&lt;&gt;"",1,0))</f>
        <v>#REF!</v>
      </c>
      <c r="N152" s="25" t="e">
        <f>IF('Crisis Indicator Data'!#REF!="No Data",1,IF(#REF!&lt;&gt;"",1,0))</f>
        <v>#REF!</v>
      </c>
      <c r="O152" s="25" t="e">
        <f>IF('Crisis Indicator Data'!#REF!="No Data",1,IF(#REF!&lt;&gt;"",1,0))</f>
        <v>#REF!</v>
      </c>
      <c r="P152" s="25" t="e">
        <f>IF('Crisis Indicator Data'!#REF!="No Data",1,IF(#REF!&lt;&gt;"",1,0))</f>
        <v>#REF!</v>
      </c>
      <c r="Q152" s="25" t="e">
        <f>IF('Crisis Indicator Data'!#REF!="No Data",1,IF(#REF!&lt;&gt;"",1,0))</f>
        <v>#REF!</v>
      </c>
      <c r="R152" s="25" t="e">
        <f>IF('Crisis Indicator Data'!#REF!="No Data",1,IF(#REF!&lt;&gt;"",1,0))</f>
        <v>#REF!</v>
      </c>
      <c r="S152" s="25" t="e">
        <f>IF('Crisis Indicator Data'!#REF!="No Data",1,IF(#REF!&lt;&gt;"",1,0))</f>
        <v>#REF!</v>
      </c>
      <c r="T152" s="25" t="e">
        <f>IF('Crisis Indicator Data'!#REF!="No Data",1,IF(#REF!&lt;&gt;"",1,0))</f>
        <v>#REF!</v>
      </c>
      <c r="U152" s="25" t="e">
        <f>IF('Crisis Indicator Data'!#REF!="No Data",1,IF(#REF!&lt;&gt;"",1,0))</f>
        <v>#REF!</v>
      </c>
      <c r="V152" s="25" t="e">
        <f>IF('Crisis Indicator Data'!#REF!="No Data",1,IF(#REF!&lt;&gt;"",1,0))</f>
        <v>#REF!</v>
      </c>
      <c r="W152" s="25" t="e">
        <f>IF('Crisis Indicator Data'!#REF!="No Data",1,IF(#REF!&lt;&gt;"",1,0))</f>
        <v>#REF!</v>
      </c>
      <c r="X152" s="25" t="e">
        <f>IF('Crisis Indicator Data'!#REF!="No Data",1,IF(#REF!&lt;&gt;"",1,0))</f>
        <v>#REF!</v>
      </c>
      <c r="Y152" s="25" t="e">
        <f>IF('Crisis Indicator Data'!#REF!="No Data",1,IF(#REF!&lt;&gt;"",1,0))</f>
        <v>#REF!</v>
      </c>
      <c r="Z152" s="25" t="e">
        <f>IF('Crisis Indicator Data'!#REF!="No Data",1,IF(#REF!&lt;&gt;"",1,0))</f>
        <v>#REF!</v>
      </c>
      <c r="AA152" s="25" t="e">
        <f>IF('Crisis Indicator Data'!#REF!="No Data",1,IF(#REF!&lt;&gt;"",1,0))</f>
        <v>#REF!</v>
      </c>
      <c r="AB152" s="25" t="e">
        <f>IF('Crisis Indicator Data'!#REF!="No Data",1,IF(#REF!&lt;&gt;"",1,0))</f>
        <v>#REF!</v>
      </c>
      <c r="AC152" s="25" t="e">
        <f>IF('Crisis Indicator Data'!#REF!="No Data",1,IF(#REF!&lt;&gt;"",1,0))</f>
        <v>#REF!</v>
      </c>
      <c r="AD152" s="25" t="e">
        <f>IF('Crisis Indicator Data'!#REF!="No Data",1,IF(#REF!&lt;&gt;"",1,0))</f>
        <v>#REF!</v>
      </c>
      <c r="AE152" s="25" t="e">
        <f>IF('Crisis Indicator Data'!#REF!="No Data",1,IF(#REF!&lt;&gt;"",1,0))</f>
        <v>#REF!</v>
      </c>
      <c r="AF152" s="25" t="e">
        <f>IF('Crisis Indicator Data'!#REF!="No Data",1,IF(#REF!&lt;&gt;"",1,0))</f>
        <v>#REF!</v>
      </c>
      <c r="AG152" s="25" t="e">
        <f>IF('Crisis Indicator Data'!#REF!="No Data",1,IF(#REF!&lt;&gt;"",1,0))</f>
        <v>#REF!</v>
      </c>
      <c r="AH152" s="25" t="e">
        <f>IF('Crisis Indicator Data'!#REF!="No Data",1,IF(#REF!&lt;&gt;"",1,0))</f>
        <v>#REF!</v>
      </c>
      <c r="AI152" s="25" t="e">
        <f>IF('Crisis Indicator Data'!#REF!="No Data",1,IF(#REF!&lt;&gt;"",1,0))</f>
        <v>#REF!</v>
      </c>
      <c r="AJ152" s="25" t="e">
        <f>IF('Crisis Indicator Data'!#REF!="No Data",1,IF(#REF!&lt;&gt;"",1,0))</f>
        <v>#REF!</v>
      </c>
      <c r="AK152" s="25" t="e">
        <f>IF('Crisis Indicator Data'!#REF!="No Data",1,IF(#REF!&lt;&gt;"",1,0))</f>
        <v>#REF!</v>
      </c>
      <c r="AL152" s="25" t="e">
        <f>IF('Crisis Indicator Data'!#REF!="No Data",1,IF(#REF!&lt;&gt;"",1,0))</f>
        <v>#REF!</v>
      </c>
      <c r="AM152" s="25" t="e">
        <f>IF('Crisis Indicator Data'!#REF!="No Data",1,IF(#REF!&lt;&gt;"",1,0))</f>
        <v>#REF!</v>
      </c>
      <c r="AN152" s="25" t="e">
        <f>IF('Crisis Indicator Data'!#REF!="No Data",1,IF(#REF!&lt;&gt;"",1,0))</f>
        <v>#REF!</v>
      </c>
      <c r="AO152" s="25" t="e">
        <f>IF('Crisis Indicator Data'!#REF!="No Data",1,IF(#REF!&lt;&gt;"",1,0))</f>
        <v>#REF!</v>
      </c>
      <c r="AP152" s="25" t="e">
        <f>IF('Crisis Indicator Data'!#REF!="No Data",1,IF(#REF!&lt;&gt;"",1,0))</f>
        <v>#REF!</v>
      </c>
      <c r="AQ152" s="25" t="e">
        <f>IF('Crisis Indicator Data'!#REF!="No Data",1,IF(#REF!&lt;&gt;"",1,0))</f>
        <v>#REF!</v>
      </c>
      <c r="AR152" s="25" t="e">
        <f>IF('Crisis Indicator Data'!#REF!="No Data",1,IF(#REF!&lt;&gt;"",1,0))</f>
        <v>#REF!</v>
      </c>
      <c r="AS152" s="25" t="e">
        <f>IF('Crisis Indicator Data'!#REF!="No Data",1,IF(#REF!&lt;&gt;"",1,0))</f>
        <v>#REF!</v>
      </c>
      <c r="AT152" s="25" t="e">
        <f>IF('Crisis Indicator Data'!#REF!="No Data",1,IF(#REF!&lt;&gt;"",1,0))</f>
        <v>#REF!</v>
      </c>
      <c r="AU152" s="25" t="e">
        <f>IF('Crisis Indicator Data'!#REF!="No Data",1,IF(#REF!&lt;&gt;"",1,0))</f>
        <v>#REF!</v>
      </c>
      <c r="AV152" s="25" t="e">
        <f>IF('Crisis Indicator Data'!#REF!="No Data",1,IF(#REF!&lt;&gt;"",1,0))</f>
        <v>#REF!</v>
      </c>
      <c r="AW152" s="25" t="e">
        <f>IF('Crisis Indicator Data'!#REF!="No Data",1,IF(#REF!&lt;&gt;"",1,0))</f>
        <v>#REF!</v>
      </c>
      <c r="AX152" s="25" t="e">
        <f>IF('Crisis Indicator Data'!#REF!="No Data",1,IF(#REF!&lt;&gt;"",1,0))</f>
        <v>#REF!</v>
      </c>
      <c r="AY152" s="25" t="e">
        <f>IF('Crisis Indicator Data'!#REF!="No Data",1,IF(#REF!&lt;&gt;"",1,0))</f>
        <v>#REF!</v>
      </c>
      <c r="AZ152" s="25" t="e">
        <f>IF('Crisis Indicator Data'!#REF!="No Data",1,IF(#REF!&lt;&gt;"",1,0))</f>
        <v>#REF!</v>
      </c>
      <c r="BA152" t="e">
        <f t="shared" si="8"/>
        <v>#REF!</v>
      </c>
      <c r="BB152" s="27" t="e">
        <f t="shared" si="9"/>
        <v>#REF!</v>
      </c>
    </row>
    <row r="153" spans="1:54" x14ac:dyDescent="0.35">
      <c r="A153" t="s">
        <v>10372</v>
      </c>
      <c r="B153" s="25" t="e">
        <f>IF('Crisis Indicator Data'!#REF!="No Data",1,IF(#REF!&lt;&gt;"",1,0))</f>
        <v>#REF!</v>
      </c>
      <c r="C153" s="25" t="e">
        <f>IF('Crisis Indicator Data'!#REF!="No Data",1,IF(#REF!&lt;&gt;"",1,0))</f>
        <v>#REF!</v>
      </c>
      <c r="D153" s="25" t="e">
        <f>IF('Crisis Indicator Data'!#REF!="No Data",1,IF(#REF!&lt;&gt;"",1,0))</f>
        <v>#REF!</v>
      </c>
      <c r="E153" s="25" t="e">
        <f>IF('Crisis Indicator Data'!#REF!="No Data",1,IF(#REF!&lt;&gt;"",1,0))</f>
        <v>#REF!</v>
      </c>
      <c r="F153" s="25" t="e">
        <f>IF('Crisis Indicator Data'!#REF!="No Data",1,IF(#REF!&lt;&gt;"",1,0))</f>
        <v>#REF!</v>
      </c>
      <c r="G153" s="25" t="e">
        <f>IF('Crisis Indicator Data'!#REF!="No Data",1,IF(#REF!&lt;&gt;"",1,0))</f>
        <v>#REF!</v>
      </c>
      <c r="H153" s="25" t="e">
        <f>IF('Crisis Indicator Data'!#REF!="No Data",1,IF(#REF!&lt;&gt;"",1,0))</f>
        <v>#REF!</v>
      </c>
      <c r="I153" s="25" t="e">
        <f>IF('Crisis Indicator Data'!#REF!="No Data",1,IF(#REF!&lt;&gt;"",1,0))</f>
        <v>#REF!</v>
      </c>
      <c r="J153" s="25" t="e">
        <f>IF('Crisis Indicator Data'!#REF!="No Data",1,IF(#REF!&lt;&gt;"",1,0))</f>
        <v>#REF!</v>
      </c>
      <c r="K153" s="25" t="e">
        <f>IF('Crisis Indicator Data'!#REF!="No Data",1,IF(#REF!&lt;&gt;"",1,0))</f>
        <v>#REF!</v>
      </c>
      <c r="L153" s="25" t="e">
        <f>IF('Crisis Indicator Data'!#REF!="No Data",1,IF(#REF!&lt;&gt;"",1,0))</f>
        <v>#REF!</v>
      </c>
      <c r="M153" s="25" t="e">
        <f>IF('Crisis Indicator Data'!#REF!="No Data",1,IF(#REF!&lt;&gt;"",1,0))</f>
        <v>#REF!</v>
      </c>
      <c r="N153" s="25" t="e">
        <f>IF('Crisis Indicator Data'!#REF!="No Data",1,IF(#REF!&lt;&gt;"",1,0))</f>
        <v>#REF!</v>
      </c>
      <c r="O153" s="25" t="e">
        <f>IF('Crisis Indicator Data'!#REF!="No Data",1,IF(#REF!&lt;&gt;"",1,0))</f>
        <v>#REF!</v>
      </c>
      <c r="P153" s="25" t="e">
        <f>IF('Crisis Indicator Data'!#REF!="No Data",1,IF(#REF!&lt;&gt;"",1,0))</f>
        <v>#REF!</v>
      </c>
      <c r="Q153" s="25" t="e">
        <f>IF('Crisis Indicator Data'!#REF!="No Data",1,IF(#REF!&lt;&gt;"",1,0))</f>
        <v>#REF!</v>
      </c>
      <c r="R153" s="25" t="e">
        <f>IF('Crisis Indicator Data'!#REF!="No Data",1,IF(#REF!&lt;&gt;"",1,0))</f>
        <v>#REF!</v>
      </c>
      <c r="S153" s="25" t="e">
        <f>IF('Crisis Indicator Data'!#REF!="No Data",1,IF(#REF!&lt;&gt;"",1,0))</f>
        <v>#REF!</v>
      </c>
      <c r="T153" s="25" t="e">
        <f>IF('Crisis Indicator Data'!#REF!="No Data",1,IF(#REF!&lt;&gt;"",1,0))</f>
        <v>#REF!</v>
      </c>
      <c r="U153" s="25" t="e">
        <f>IF('Crisis Indicator Data'!#REF!="No Data",1,IF(#REF!&lt;&gt;"",1,0))</f>
        <v>#REF!</v>
      </c>
      <c r="V153" s="25" t="e">
        <f>IF('Crisis Indicator Data'!#REF!="No Data",1,IF(#REF!&lt;&gt;"",1,0))</f>
        <v>#REF!</v>
      </c>
      <c r="W153" s="25" t="e">
        <f>IF('Crisis Indicator Data'!#REF!="No Data",1,IF(#REF!&lt;&gt;"",1,0))</f>
        <v>#REF!</v>
      </c>
      <c r="X153" s="25" t="e">
        <f>IF('Crisis Indicator Data'!#REF!="No Data",1,IF(#REF!&lt;&gt;"",1,0))</f>
        <v>#REF!</v>
      </c>
      <c r="Y153" s="25" t="e">
        <f>IF('Crisis Indicator Data'!#REF!="No Data",1,IF(#REF!&lt;&gt;"",1,0))</f>
        <v>#REF!</v>
      </c>
      <c r="Z153" s="25" t="e">
        <f>IF('Crisis Indicator Data'!#REF!="No Data",1,IF(#REF!&lt;&gt;"",1,0))</f>
        <v>#REF!</v>
      </c>
      <c r="AA153" s="25" t="e">
        <f>IF('Crisis Indicator Data'!#REF!="No Data",1,IF(#REF!&lt;&gt;"",1,0))</f>
        <v>#REF!</v>
      </c>
      <c r="AB153" s="25" t="e">
        <f>IF('Crisis Indicator Data'!#REF!="No Data",1,IF(#REF!&lt;&gt;"",1,0))</f>
        <v>#REF!</v>
      </c>
      <c r="AC153" s="25" t="e">
        <f>IF('Crisis Indicator Data'!#REF!="No Data",1,IF(#REF!&lt;&gt;"",1,0))</f>
        <v>#REF!</v>
      </c>
      <c r="AD153" s="25" t="e">
        <f>IF('Crisis Indicator Data'!#REF!="No Data",1,IF(#REF!&lt;&gt;"",1,0))</f>
        <v>#REF!</v>
      </c>
      <c r="AE153" s="25" t="e">
        <f>IF('Crisis Indicator Data'!#REF!="No Data",1,IF(#REF!&lt;&gt;"",1,0))</f>
        <v>#REF!</v>
      </c>
      <c r="AF153" s="25" t="e">
        <f>IF('Crisis Indicator Data'!#REF!="No Data",1,IF(#REF!&lt;&gt;"",1,0))</f>
        <v>#REF!</v>
      </c>
      <c r="AG153" s="25" t="e">
        <f>IF('Crisis Indicator Data'!#REF!="No Data",1,IF(#REF!&lt;&gt;"",1,0))</f>
        <v>#REF!</v>
      </c>
      <c r="AH153" s="25" t="e">
        <f>IF('Crisis Indicator Data'!#REF!="No Data",1,IF(#REF!&lt;&gt;"",1,0))</f>
        <v>#REF!</v>
      </c>
      <c r="AI153" s="25" t="e">
        <f>IF('Crisis Indicator Data'!#REF!="No Data",1,IF(#REF!&lt;&gt;"",1,0))</f>
        <v>#REF!</v>
      </c>
      <c r="AJ153" s="25" t="e">
        <f>IF('Crisis Indicator Data'!#REF!="No Data",1,IF(#REF!&lt;&gt;"",1,0))</f>
        <v>#REF!</v>
      </c>
      <c r="AK153" s="25" t="e">
        <f>IF('Crisis Indicator Data'!#REF!="No Data",1,IF(#REF!&lt;&gt;"",1,0))</f>
        <v>#REF!</v>
      </c>
      <c r="AL153" s="25" t="e">
        <f>IF('Crisis Indicator Data'!#REF!="No Data",1,IF(#REF!&lt;&gt;"",1,0))</f>
        <v>#REF!</v>
      </c>
      <c r="AM153" s="25" t="e">
        <f>IF('Crisis Indicator Data'!#REF!="No Data",1,IF(#REF!&lt;&gt;"",1,0))</f>
        <v>#REF!</v>
      </c>
      <c r="AN153" s="25" t="e">
        <f>IF('Crisis Indicator Data'!#REF!="No Data",1,IF(#REF!&lt;&gt;"",1,0))</f>
        <v>#REF!</v>
      </c>
      <c r="AO153" s="25" t="e">
        <f>IF('Crisis Indicator Data'!#REF!="No Data",1,IF(#REF!&lt;&gt;"",1,0))</f>
        <v>#REF!</v>
      </c>
      <c r="AP153" s="25" t="e">
        <f>IF('Crisis Indicator Data'!#REF!="No Data",1,IF(#REF!&lt;&gt;"",1,0))</f>
        <v>#REF!</v>
      </c>
      <c r="AQ153" s="25" t="e">
        <f>IF('Crisis Indicator Data'!#REF!="No Data",1,IF(#REF!&lt;&gt;"",1,0))</f>
        <v>#REF!</v>
      </c>
      <c r="AR153" s="25" t="e">
        <f>IF('Crisis Indicator Data'!#REF!="No Data",1,IF(#REF!&lt;&gt;"",1,0))</f>
        <v>#REF!</v>
      </c>
      <c r="AS153" s="25" t="e">
        <f>IF('Crisis Indicator Data'!#REF!="No Data",1,IF(#REF!&lt;&gt;"",1,0))</f>
        <v>#REF!</v>
      </c>
      <c r="AT153" s="25" t="e">
        <f>IF('Crisis Indicator Data'!#REF!="No Data",1,IF(#REF!&lt;&gt;"",1,0))</f>
        <v>#REF!</v>
      </c>
      <c r="AU153" s="25" t="e">
        <f>IF('Crisis Indicator Data'!#REF!="No Data",1,IF(#REF!&lt;&gt;"",1,0))</f>
        <v>#REF!</v>
      </c>
      <c r="AV153" s="25" t="e">
        <f>IF('Crisis Indicator Data'!#REF!="No Data",1,IF(#REF!&lt;&gt;"",1,0))</f>
        <v>#REF!</v>
      </c>
      <c r="AW153" s="25" t="e">
        <f>IF('Crisis Indicator Data'!#REF!="No Data",1,IF(#REF!&lt;&gt;"",1,0))</f>
        <v>#REF!</v>
      </c>
      <c r="AX153" s="25" t="e">
        <f>IF('Crisis Indicator Data'!#REF!="No Data",1,IF(#REF!&lt;&gt;"",1,0))</f>
        <v>#REF!</v>
      </c>
      <c r="AY153" s="25" t="e">
        <f>IF('Crisis Indicator Data'!#REF!="No Data",1,IF(#REF!&lt;&gt;"",1,0))</f>
        <v>#REF!</v>
      </c>
      <c r="AZ153" s="25" t="e">
        <f>IF('Crisis Indicator Data'!#REF!="No Data",1,IF(#REF!&lt;&gt;"",1,0))</f>
        <v>#REF!</v>
      </c>
      <c r="BA153" t="e">
        <f t="shared" si="8"/>
        <v>#REF!</v>
      </c>
      <c r="BB153" s="27" t="e">
        <f t="shared" si="9"/>
        <v>#REF!</v>
      </c>
    </row>
    <row r="154" spans="1:54" x14ac:dyDescent="0.35">
      <c r="A154" t="s">
        <v>10388</v>
      </c>
      <c r="B154" s="25" t="e">
        <f>IF('Crisis Indicator Data'!#REF!="No Data",1,IF(#REF!&lt;&gt;"",1,0))</f>
        <v>#REF!</v>
      </c>
      <c r="C154" s="25" t="e">
        <f>IF('Crisis Indicator Data'!#REF!="No Data",1,IF(#REF!&lt;&gt;"",1,0))</f>
        <v>#REF!</v>
      </c>
      <c r="D154" s="25" t="e">
        <f>IF('Crisis Indicator Data'!#REF!="No Data",1,IF(#REF!&lt;&gt;"",1,0))</f>
        <v>#REF!</v>
      </c>
      <c r="E154" s="25" t="e">
        <f>IF('Crisis Indicator Data'!#REF!="No Data",1,IF(#REF!&lt;&gt;"",1,0))</f>
        <v>#REF!</v>
      </c>
      <c r="F154" s="25" t="e">
        <f>IF('Crisis Indicator Data'!#REF!="No Data",1,IF(#REF!&lt;&gt;"",1,0))</f>
        <v>#REF!</v>
      </c>
      <c r="G154" s="25" t="e">
        <f>IF('Crisis Indicator Data'!#REF!="No Data",1,IF(#REF!&lt;&gt;"",1,0))</f>
        <v>#REF!</v>
      </c>
      <c r="H154" s="25" t="e">
        <f>IF('Crisis Indicator Data'!#REF!="No Data",1,IF(#REF!&lt;&gt;"",1,0))</f>
        <v>#REF!</v>
      </c>
      <c r="I154" s="25" t="e">
        <f>IF('Crisis Indicator Data'!#REF!="No Data",1,IF(#REF!&lt;&gt;"",1,0))</f>
        <v>#REF!</v>
      </c>
      <c r="J154" s="25" t="e">
        <f>IF('Crisis Indicator Data'!#REF!="No Data",1,IF(#REF!&lt;&gt;"",1,0))</f>
        <v>#REF!</v>
      </c>
      <c r="K154" s="25" t="e">
        <f>IF('Crisis Indicator Data'!#REF!="No Data",1,IF(#REF!&lt;&gt;"",1,0))</f>
        <v>#REF!</v>
      </c>
      <c r="L154" s="25" t="e">
        <f>IF('Crisis Indicator Data'!#REF!="No Data",1,IF(#REF!&lt;&gt;"",1,0))</f>
        <v>#REF!</v>
      </c>
      <c r="M154" s="25" t="e">
        <f>IF('Crisis Indicator Data'!#REF!="No Data",1,IF(#REF!&lt;&gt;"",1,0))</f>
        <v>#REF!</v>
      </c>
      <c r="N154" s="25" t="e">
        <f>IF('Crisis Indicator Data'!#REF!="No Data",1,IF(#REF!&lt;&gt;"",1,0))</f>
        <v>#REF!</v>
      </c>
      <c r="O154" s="25" t="e">
        <f>IF('Crisis Indicator Data'!#REF!="No Data",1,IF(#REF!&lt;&gt;"",1,0))</f>
        <v>#REF!</v>
      </c>
      <c r="P154" s="25" t="e">
        <f>IF('Crisis Indicator Data'!#REF!="No Data",1,IF(#REF!&lt;&gt;"",1,0))</f>
        <v>#REF!</v>
      </c>
      <c r="Q154" s="25" t="e">
        <f>IF('Crisis Indicator Data'!#REF!="No Data",1,IF(#REF!&lt;&gt;"",1,0))</f>
        <v>#REF!</v>
      </c>
      <c r="R154" s="25" t="e">
        <f>IF('Crisis Indicator Data'!#REF!="No Data",1,IF(#REF!&lt;&gt;"",1,0))</f>
        <v>#REF!</v>
      </c>
      <c r="S154" s="25" t="e">
        <f>IF('Crisis Indicator Data'!#REF!="No Data",1,IF(#REF!&lt;&gt;"",1,0))</f>
        <v>#REF!</v>
      </c>
      <c r="T154" s="25" t="e">
        <f>IF('Crisis Indicator Data'!#REF!="No Data",1,IF(#REF!&lt;&gt;"",1,0))</f>
        <v>#REF!</v>
      </c>
      <c r="U154" s="25" t="e">
        <f>IF('Crisis Indicator Data'!#REF!="No Data",1,IF(#REF!&lt;&gt;"",1,0))</f>
        <v>#REF!</v>
      </c>
      <c r="V154" s="25" t="e">
        <f>IF('Crisis Indicator Data'!#REF!="No Data",1,IF(#REF!&lt;&gt;"",1,0))</f>
        <v>#REF!</v>
      </c>
      <c r="W154" s="25" t="e">
        <f>IF('Crisis Indicator Data'!#REF!="No Data",1,IF(#REF!&lt;&gt;"",1,0))</f>
        <v>#REF!</v>
      </c>
      <c r="X154" s="25" t="e">
        <f>IF('Crisis Indicator Data'!#REF!="No Data",1,IF(#REF!&lt;&gt;"",1,0))</f>
        <v>#REF!</v>
      </c>
      <c r="Y154" s="25" t="e">
        <f>IF('Crisis Indicator Data'!#REF!="No Data",1,IF(#REF!&lt;&gt;"",1,0))</f>
        <v>#REF!</v>
      </c>
      <c r="Z154" s="25" t="e">
        <f>IF('Crisis Indicator Data'!#REF!="No Data",1,IF(#REF!&lt;&gt;"",1,0))</f>
        <v>#REF!</v>
      </c>
      <c r="AA154" s="25" t="e">
        <f>IF('Crisis Indicator Data'!#REF!="No Data",1,IF(#REF!&lt;&gt;"",1,0))</f>
        <v>#REF!</v>
      </c>
      <c r="AB154" s="25" t="e">
        <f>IF('Crisis Indicator Data'!#REF!="No Data",1,IF(#REF!&lt;&gt;"",1,0))</f>
        <v>#REF!</v>
      </c>
      <c r="AC154" s="25" t="e">
        <f>IF('Crisis Indicator Data'!#REF!="No Data",1,IF(#REF!&lt;&gt;"",1,0))</f>
        <v>#REF!</v>
      </c>
      <c r="AD154" s="25" t="e">
        <f>IF('Crisis Indicator Data'!#REF!="No Data",1,IF(#REF!&lt;&gt;"",1,0))</f>
        <v>#REF!</v>
      </c>
      <c r="AE154" s="25" t="e">
        <f>IF('Crisis Indicator Data'!#REF!="No Data",1,IF(#REF!&lt;&gt;"",1,0))</f>
        <v>#REF!</v>
      </c>
      <c r="AF154" s="25" t="e">
        <f>IF('Crisis Indicator Data'!#REF!="No Data",1,IF(#REF!&lt;&gt;"",1,0))</f>
        <v>#REF!</v>
      </c>
      <c r="AG154" s="25" t="e">
        <f>IF('Crisis Indicator Data'!#REF!="No Data",1,IF(#REF!&lt;&gt;"",1,0))</f>
        <v>#REF!</v>
      </c>
      <c r="AH154" s="25" t="e">
        <f>IF('Crisis Indicator Data'!#REF!="No Data",1,IF(#REF!&lt;&gt;"",1,0))</f>
        <v>#REF!</v>
      </c>
      <c r="AI154" s="25" t="e">
        <f>IF('Crisis Indicator Data'!#REF!="No Data",1,IF(#REF!&lt;&gt;"",1,0))</f>
        <v>#REF!</v>
      </c>
      <c r="AJ154" s="25" t="e">
        <f>IF('Crisis Indicator Data'!#REF!="No Data",1,IF(#REF!&lt;&gt;"",1,0))</f>
        <v>#REF!</v>
      </c>
      <c r="AK154" s="25" t="e">
        <f>IF('Crisis Indicator Data'!#REF!="No Data",1,IF(#REF!&lt;&gt;"",1,0))</f>
        <v>#REF!</v>
      </c>
      <c r="AL154" s="25" t="e">
        <f>IF('Crisis Indicator Data'!#REF!="No Data",1,IF(#REF!&lt;&gt;"",1,0))</f>
        <v>#REF!</v>
      </c>
      <c r="AM154" s="25" t="e">
        <f>IF('Crisis Indicator Data'!#REF!="No Data",1,IF(#REF!&lt;&gt;"",1,0))</f>
        <v>#REF!</v>
      </c>
      <c r="AN154" s="25" t="e">
        <f>IF('Crisis Indicator Data'!#REF!="No Data",1,IF(#REF!&lt;&gt;"",1,0))</f>
        <v>#REF!</v>
      </c>
      <c r="AO154" s="25" t="e">
        <f>IF('Crisis Indicator Data'!#REF!="No Data",1,IF(#REF!&lt;&gt;"",1,0))</f>
        <v>#REF!</v>
      </c>
      <c r="AP154" s="25" t="e">
        <f>IF('Crisis Indicator Data'!#REF!="No Data",1,IF(#REF!&lt;&gt;"",1,0))</f>
        <v>#REF!</v>
      </c>
      <c r="AQ154" s="25" t="e">
        <f>IF('Crisis Indicator Data'!#REF!="No Data",1,IF(#REF!&lt;&gt;"",1,0))</f>
        <v>#REF!</v>
      </c>
      <c r="AR154" s="25" t="e">
        <f>IF('Crisis Indicator Data'!#REF!="No Data",1,IF(#REF!&lt;&gt;"",1,0))</f>
        <v>#REF!</v>
      </c>
      <c r="AS154" s="25" t="e">
        <f>IF('Crisis Indicator Data'!#REF!="No Data",1,IF(#REF!&lt;&gt;"",1,0))</f>
        <v>#REF!</v>
      </c>
      <c r="AT154" s="25" t="e">
        <f>IF('Crisis Indicator Data'!#REF!="No Data",1,IF(#REF!&lt;&gt;"",1,0))</f>
        <v>#REF!</v>
      </c>
      <c r="AU154" s="25" t="e">
        <f>IF('Crisis Indicator Data'!#REF!="No Data",1,IF(#REF!&lt;&gt;"",1,0))</f>
        <v>#REF!</v>
      </c>
      <c r="AV154" s="25" t="e">
        <f>IF('Crisis Indicator Data'!#REF!="No Data",1,IF(#REF!&lt;&gt;"",1,0))</f>
        <v>#REF!</v>
      </c>
      <c r="AW154" s="25" t="e">
        <f>IF('Crisis Indicator Data'!#REF!="No Data",1,IF(#REF!&lt;&gt;"",1,0))</f>
        <v>#REF!</v>
      </c>
      <c r="AX154" s="25" t="e">
        <f>IF('Crisis Indicator Data'!#REF!="No Data",1,IF(#REF!&lt;&gt;"",1,0))</f>
        <v>#REF!</v>
      </c>
      <c r="AY154" s="25" t="e">
        <f>IF('Crisis Indicator Data'!#REF!="No Data",1,IF(#REF!&lt;&gt;"",1,0))</f>
        <v>#REF!</v>
      </c>
      <c r="AZ154" s="25" t="e">
        <f>IF('Crisis Indicator Data'!#REF!="No Data",1,IF(#REF!&lt;&gt;"",1,0))</f>
        <v>#REF!</v>
      </c>
      <c r="BA154" t="e">
        <f t="shared" si="8"/>
        <v>#REF!</v>
      </c>
      <c r="BB154" s="27" t="e">
        <f t="shared" si="9"/>
        <v>#REF!</v>
      </c>
    </row>
    <row r="155" spans="1:54" x14ac:dyDescent="0.35">
      <c r="A155" t="s">
        <v>10390</v>
      </c>
      <c r="B155" s="25" t="e">
        <f>IF('Crisis Indicator Data'!#REF!="No Data",1,IF(#REF!&lt;&gt;"",1,0))</f>
        <v>#REF!</v>
      </c>
      <c r="C155" s="25" t="e">
        <f>IF('Crisis Indicator Data'!#REF!="No Data",1,IF(#REF!&lt;&gt;"",1,0))</f>
        <v>#REF!</v>
      </c>
      <c r="D155" s="25" t="e">
        <f>IF('Crisis Indicator Data'!#REF!="No Data",1,IF(#REF!&lt;&gt;"",1,0))</f>
        <v>#REF!</v>
      </c>
      <c r="E155" s="25" t="e">
        <f>IF('Crisis Indicator Data'!#REF!="No Data",1,IF(#REF!&lt;&gt;"",1,0))</f>
        <v>#REF!</v>
      </c>
      <c r="F155" s="25" t="e">
        <f>IF('Crisis Indicator Data'!#REF!="No Data",1,IF(#REF!&lt;&gt;"",1,0))</f>
        <v>#REF!</v>
      </c>
      <c r="G155" s="25" t="e">
        <f>IF('Crisis Indicator Data'!#REF!="No Data",1,IF(#REF!&lt;&gt;"",1,0))</f>
        <v>#REF!</v>
      </c>
      <c r="H155" s="25" t="e">
        <f>IF('Crisis Indicator Data'!#REF!="No Data",1,IF(#REF!&lt;&gt;"",1,0))</f>
        <v>#REF!</v>
      </c>
      <c r="I155" s="25" t="e">
        <f>IF('Crisis Indicator Data'!#REF!="No Data",1,IF(#REF!&lt;&gt;"",1,0))</f>
        <v>#REF!</v>
      </c>
      <c r="J155" s="25" t="e">
        <f>IF('Crisis Indicator Data'!#REF!="No Data",1,IF(#REF!&lt;&gt;"",1,0))</f>
        <v>#REF!</v>
      </c>
      <c r="K155" s="25" t="e">
        <f>IF('Crisis Indicator Data'!#REF!="No Data",1,IF(#REF!&lt;&gt;"",1,0))</f>
        <v>#REF!</v>
      </c>
      <c r="L155" s="25" t="e">
        <f>IF('Crisis Indicator Data'!#REF!="No Data",1,IF(#REF!&lt;&gt;"",1,0))</f>
        <v>#REF!</v>
      </c>
      <c r="M155" s="25" t="e">
        <f>IF('Crisis Indicator Data'!#REF!="No Data",1,IF(#REF!&lt;&gt;"",1,0))</f>
        <v>#REF!</v>
      </c>
      <c r="N155" s="25" t="e">
        <f>IF('Crisis Indicator Data'!#REF!="No Data",1,IF(#REF!&lt;&gt;"",1,0))</f>
        <v>#REF!</v>
      </c>
      <c r="O155" s="25" t="e">
        <f>IF('Crisis Indicator Data'!#REF!="No Data",1,IF(#REF!&lt;&gt;"",1,0))</f>
        <v>#REF!</v>
      </c>
      <c r="P155" s="25" t="e">
        <f>IF('Crisis Indicator Data'!#REF!="No Data",1,IF(#REF!&lt;&gt;"",1,0))</f>
        <v>#REF!</v>
      </c>
      <c r="Q155" s="25" t="e">
        <f>IF('Crisis Indicator Data'!#REF!="No Data",1,IF(#REF!&lt;&gt;"",1,0))</f>
        <v>#REF!</v>
      </c>
      <c r="R155" s="25" t="e">
        <f>IF('Crisis Indicator Data'!#REF!="No Data",1,IF(#REF!&lt;&gt;"",1,0))</f>
        <v>#REF!</v>
      </c>
      <c r="S155" s="25" t="e">
        <f>IF('Crisis Indicator Data'!#REF!="No Data",1,IF(#REF!&lt;&gt;"",1,0))</f>
        <v>#REF!</v>
      </c>
      <c r="T155" s="25" t="e">
        <f>IF('Crisis Indicator Data'!#REF!="No Data",1,IF(#REF!&lt;&gt;"",1,0))</f>
        <v>#REF!</v>
      </c>
      <c r="U155" s="25" t="e">
        <f>IF('Crisis Indicator Data'!#REF!="No Data",1,IF(#REF!&lt;&gt;"",1,0))</f>
        <v>#REF!</v>
      </c>
      <c r="V155" s="25" t="e">
        <f>IF('Crisis Indicator Data'!#REF!="No Data",1,IF(#REF!&lt;&gt;"",1,0))</f>
        <v>#REF!</v>
      </c>
      <c r="W155" s="25" t="e">
        <f>IF('Crisis Indicator Data'!#REF!="No Data",1,IF(#REF!&lt;&gt;"",1,0))</f>
        <v>#REF!</v>
      </c>
      <c r="X155" s="25" t="e">
        <f>IF('Crisis Indicator Data'!#REF!="No Data",1,IF(#REF!&lt;&gt;"",1,0))</f>
        <v>#REF!</v>
      </c>
      <c r="Y155" s="25" t="e">
        <f>IF('Crisis Indicator Data'!#REF!="No Data",1,IF(#REF!&lt;&gt;"",1,0))</f>
        <v>#REF!</v>
      </c>
      <c r="Z155" s="25" t="e">
        <f>IF('Crisis Indicator Data'!#REF!="No Data",1,IF(#REF!&lt;&gt;"",1,0))</f>
        <v>#REF!</v>
      </c>
      <c r="AA155" s="25" t="e">
        <f>IF('Crisis Indicator Data'!#REF!="No Data",1,IF(#REF!&lt;&gt;"",1,0))</f>
        <v>#REF!</v>
      </c>
      <c r="AB155" s="25" t="e">
        <f>IF('Crisis Indicator Data'!#REF!="No Data",1,IF(#REF!&lt;&gt;"",1,0))</f>
        <v>#REF!</v>
      </c>
      <c r="AC155" s="25" t="e">
        <f>IF('Crisis Indicator Data'!#REF!="No Data",1,IF(#REF!&lt;&gt;"",1,0))</f>
        <v>#REF!</v>
      </c>
      <c r="AD155" s="25" t="e">
        <f>IF('Crisis Indicator Data'!#REF!="No Data",1,IF(#REF!&lt;&gt;"",1,0))</f>
        <v>#REF!</v>
      </c>
      <c r="AE155" s="25" t="e">
        <f>IF('Crisis Indicator Data'!#REF!="No Data",1,IF(#REF!&lt;&gt;"",1,0))</f>
        <v>#REF!</v>
      </c>
      <c r="AF155" s="25" t="e">
        <f>IF('Crisis Indicator Data'!#REF!="No Data",1,IF(#REF!&lt;&gt;"",1,0))</f>
        <v>#REF!</v>
      </c>
      <c r="AG155" s="25" t="e">
        <f>IF('Crisis Indicator Data'!#REF!="No Data",1,IF(#REF!&lt;&gt;"",1,0))</f>
        <v>#REF!</v>
      </c>
      <c r="AH155" s="25" t="e">
        <f>IF('Crisis Indicator Data'!#REF!="No Data",1,IF(#REF!&lt;&gt;"",1,0))</f>
        <v>#REF!</v>
      </c>
      <c r="AI155" s="25" t="e">
        <f>IF('Crisis Indicator Data'!#REF!="No Data",1,IF(#REF!&lt;&gt;"",1,0))</f>
        <v>#REF!</v>
      </c>
      <c r="AJ155" s="25" t="e">
        <f>IF('Crisis Indicator Data'!#REF!="No Data",1,IF(#REF!&lt;&gt;"",1,0))</f>
        <v>#REF!</v>
      </c>
      <c r="AK155" s="25" t="e">
        <f>IF('Crisis Indicator Data'!#REF!="No Data",1,IF(#REF!&lt;&gt;"",1,0))</f>
        <v>#REF!</v>
      </c>
      <c r="AL155" s="25" t="e">
        <f>IF('Crisis Indicator Data'!#REF!="No Data",1,IF(#REF!&lt;&gt;"",1,0))</f>
        <v>#REF!</v>
      </c>
      <c r="AM155" s="25" t="e">
        <f>IF('Crisis Indicator Data'!#REF!="No Data",1,IF(#REF!&lt;&gt;"",1,0))</f>
        <v>#REF!</v>
      </c>
      <c r="AN155" s="25" t="e">
        <f>IF('Crisis Indicator Data'!#REF!="No Data",1,IF(#REF!&lt;&gt;"",1,0))</f>
        <v>#REF!</v>
      </c>
      <c r="AO155" s="25" t="e">
        <f>IF('Crisis Indicator Data'!#REF!="No Data",1,IF(#REF!&lt;&gt;"",1,0))</f>
        <v>#REF!</v>
      </c>
      <c r="AP155" s="25" t="e">
        <f>IF('Crisis Indicator Data'!#REF!="No Data",1,IF(#REF!&lt;&gt;"",1,0))</f>
        <v>#REF!</v>
      </c>
      <c r="AQ155" s="25" t="e">
        <f>IF('Crisis Indicator Data'!#REF!="No Data",1,IF(#REF!&lt;&gt;"",1,0))</f>
        <v>#REF!</v>
      </c>
      <c r="AR155" s="25" t="e">
        <f>IF('Crisis Indicator Data'!#REF!="No Data",1,IF(#REF!&lt;&gt;"",1,0))</f>
        <v>#REF!</v>
      </c>
      <c r="AS155" s="25" t="e">
        <f>IF('Crisis Indicator Data'!#REF!="No Data",1,IF(#REF!&lt;&gt;"",1,0))</f>
        <v>#REF!</v>
      </c>
      <c r="AT155" s="25" t="e">
        <f>IF('Crisis Indicator Data'!#REF!="No Data",1,IF(#REF!&lt;&gt;"",1,0))</f>
        <v>#REF!</v>
      </c>
      <c r="AU155" s="25" t="e">
        <f>IF('Crisis Indicator Data'!#REF!="No Data",1,IF(#REF!&lt;&gt;"",1,0))</f>
        <v>#REF!</v>
      </c>
      <c r="AV155" s="25" t="e">
        <f>IF('Crisis Indicator Data'!#REF!="No Data",1,IF(#REF!&lt;&gt;"",1,0))</f>
        <v>#REF!</v>
      </c>
      <c r="AW155" s="25" t="e">
        <f>IF('Crisis Indicator Data'!#REF!="No Data",1,IF(#REF!&lt;&gt;"",1,0))</f>
        <v>#REF!</v>
      </c>
      <c r="AX155" s="25" t="e">
        <f>IF('Crisis Indicator Data'!#REF!="No Data",1,IF(#REF!&lt;&gt;"",1,0))</f>
        <v>#REF!</v>
      </c>
      <c r="AY155" s="25" t="e">
        <f>IF('Crisis Indicator Data'!#REF!="No Data",1,IF(#REF!&lt;&gt;"",1,0))</f>
        <v>#REF!</v>
      </c>
      <c r="AZ155" s="25" t="e">
        <f>IF('Crisis Indicator Data'!#REF!="No Data",1,IF(#REF!&lt;&gt;"",1,0))</f>
        <v>#REF!</v>
      </c>
      <c r="BA155" t="e">
        <f t="shared" si="8"/>
        <v>#REF!</v>
      </c>
      <c r="BB155" s="27" t="e">
        <f t="shared" si="9"/>
        <v>#REF!</v>
      </c>
    </row>
    <row r="156" spans="1:54" x14ac:dyDescent="0.35">
      <c r="A156" t="s">
        <v>10374</v>
      </c>
      <c r="B156" s="25" t="e">
        <f>IF('Crisis Indicator Data'!#REF!="No Data",1,IF(#REF!&lt;&gt;"",1,0))</f>
        <v>#REF!</v>
      </c>
      <c r="C156" s="25" t="e">
        <f>IF('Crisis Indicator Data'!#REF!="No Data",1,IF(#REF!&lt;&gt;"",1,0))</f>
        <v>#REF!</v>
      </c>
      <c r="D156" s="25" t="e">
        <f>IF('Crisis Indicator Data'!#REF!="No Data",1,IF(#REF!&lt;&gt;"",1,0))</f>
        <v>#REF!</v>
      </c>
      <c r="E156" s="25" t="e">
        <f>IF('Crisis Indicator Data'!#REF!="No Data",1,IF(#REF!&lt;&gt;"",1,0))</f>
        <v>#REF!</v>
      </c>
      <c r="F156" s="25" t="e">
        <f>IF('Crisis Indicator Data'!#REF!="No Data",1,IF(#REF!&lt;&gt;"",1,0))</f>
        <v>#REF!</v>
      </c>
      <c r="G156" s="25" t="e">
        <f>IF('Crisis Indicator Data'!#REF!="No Data",1,IF(#REF!&lt;&gt;"",1,0))</f>
        <v>#REF!</v>
      </c>
      <c r="H156" s="25" t="e">
        <f>IF('Crisis Indicator Data'!#REF!="No Data",1,IF(#REF!&lt;&gt;"",1,0))</f>
        <v>#REF!</v>
      </c>
      <c r="I156" s="25" t="e">
        <f>IF('Crisis Indicator Data'!#REF!="No Data",1,IF(#REF!&lt;&gt;"",1,0))</f>
        <v>#REF!</v>
      </c>
      <c r="J156" s="25" t="e">
        <f>IF('Crisis Indicator Data'!#REF!="No Data",1,IF(#REF!&lt;&gt;"",1,0))</f>
        <v>#REF!</v>
      </c>
      <c r="K156" s="25" t="e">
        <f>IF('Crisis Indicator Data'!#REF!="No Data",1,IF(#REF!&lt;&gt;"",1,0))</f>
        <v>#REF!</v>
      </c>
      <c r="L156" s="25" t="e">
        <f>IF('Crisis Indicator Data'!#REF!="No Data",1,IF(#REF!&lt;&gt;"",1,0))</f>
        <v>#REF!</v>
      </c>
      <c r="M156" s="25" t="e">
        <f>IF('Crisis Indicator Data'!#REF!="No Data",1,IF(#REF!&lt;&gt;"",1,0))</f>
        <v>#REF!</v>
      </c>
      <c r="N156" s="25" t="e">
        <f>IF('Crisis Indicator Data'!#REF!="No Data",1,IF(#REF!&lt;&gt;"",1,0))</f>
        <v>#REF!</v>
      </c>
      <c r="O156" s="25" t="e">
        <f>IF('Crisis Indicator Data'!#REF!="No Data",1,IF(#REF!&lt;&gt;"",1,0))</f>
        <v>#REF!</v>
      </c>
      <c r="P156" s="25" t="e">
        <f>IF('Crisis Indicator Data'!#REF!="No Data",1,IF(#REF!&lt;&gt;"",1,0))</f>
        <v>#REF!</v>
      </c>
      <c r="Q156" s="25" t="e">
        <f>IF('Crisis Indicator Data'!#REF!="No Data",1,IF(#REF!&lt;&gt;"",1,0))</f>
        <v>#REF!</v>
      </c>
      <c r="R156" s="25" t="e">
        <f>IF('Crisis Indicator Data'!#REF!="No Data",1,IF(#REF!&lt;&gt;"",1,0))</f>
        <v>#REF!</v>
      </c>
      <c r="S156" s="25" t="e">
        <f>IF('Crisis Indicator Data'!#REF!="No Data",1,IF(#REF!&lt;&gt;"",1,0))</f>
        <v>#REF!</v>
      </c>
      <c r="T156" s="25" t="e">
        <f>IF('Crisis Indicator Data'!#REF!="No Data",1,IF(#REF!&lt;&gt;"",1,0))</f>
        <v>#REF!</v>
      </c>
      <c r="U156" s="25" t="e">
        <f>IF('Crisis Indicator Data'!#REF!="No Data",1,IF(#REF!&lt;&gt;"",1,0))</f>
        <v>#REF!</v>
      </c>
      <c r="V156" s="25" t="e">
        <f>IF('Crisis Indicator Data'!#REF!="No Data",1,IF(#REF!&lt;&gt;"",1,0))</f>
        <v>#REF!</v>
      </c>
      <c r="W156" s="25" t="e">
        <f>IF('Crisis Indicator Data'!#REF!="No Data",1,IF(#REF!&lt;&gt;"",1,0))</f>
        <v>#REF!</v>
      </c>
      <c r="X156" s="25" t="e">
        <f>IF('Crisis Indicator Data'!#REF!="No Data",1,IF(#REF!&lt;&gt;"",1,0))</f>
        <v>#REF!</v>
      </c>
      <c r="Y156" s="25" t="e">
        <f>IF('Crisis Indicator Data'!#REF!="No Data",1,IF(#REF!&lt;&gt;"",1,0))</f>
        <v>#REF!</v>
      </c>
      <c r="Z156" s="25" t="e">
        <f>IF('Crisis Indicator Data'!#REF!="No Data",1,IF(#REF!&lt;&gt;"",1,0))</f>
        <v>#REF!</v>
      </c>
      <c r="AA156" s="25" t="e">
        <f>IF('Crisis Indicator Data'!#REF!="No Data",1,IF(#REF!&lt;&gt;"",1,0))</f>
        <v>#REF!</v>
      </c>
      <c r="AB156" s="25" t="e">
        <f>IF('Crisis Indicator Data'!#REF!="No Data",1,IF(#REF!&lt;&gt;"",1,0))</f>
        <v>#REF!</v>
      </c>
      <c r="AC156" s="25" t="e">
        <f>IF('Crisis Indicator Data'!#REF!="No Data",1,IF(#REF!&lt;&gt;"",1,0))</f>
        <v>#REF!</v>
      </c>
      <c r="AD156" s="25" t="e">
        <f>IF('Crisis Indicator Data'!#REF!="No Data",1,IF(#REF!&lt;&gt;"",1,0))</f>
        <v>#REF!</v>
      </c>
      <c r="AE156" s="25" t="e">
        <f>IF('Crisis Indicator Data'!#REF!="No Data",1,IF(#REF!&lt;&gt;"",1,0))</f>
        <v>#REF!</v>
      </c>
      <c r="AF156" s="25" t="e">
        <f>IF('Crisis Indicator Data'!#REF!="No Data",1,IF(#REF!&lt;&gt;"",1,0))</f>
        <v>#REF!</v>
      </c>
      <c r="AG156" s="25" t="e">
        <f>IF('Crisis Indicator Data'!#REF!="No Data",1,IF(#REF!&lt;&gt;"",1,0))</f>
        <v>#REF!</v>
      </c>
      <c r="AH156" s="25" t="e">
        <f>IF('Crisis Indicator Data'!#REF!="No Data",1,IF(#REF!&lt;&gt;"",1,0))</f>
        <v>#REF!</v>
      </c>
      <c r="AI156" s="25" t="e">
        <f>IF('Crisis Indicator Data'!#REF!="No Data",1,IF(#REF!&lt;&gt;"",1,0))</f>
        <v>#REF!</v>
      </c>
      <c r="AJ156" s="25" t="e">
        <f>IF('Crisis Indicator Data'!#REF!="No Data",1,IF(#REF!&lt;&gt;"",1,0))</f>
        <v>#REF!</v>
      </c>
      <c r="AK156" s="25" t="e">
        <f>IF('Crisis Indicator Data'!#REF!="No Data",1,IF(#REF!&lt;&gt;"",1,0))</f>
        <v>#REF!</v>
      </c>
      <c r="AL156" s="25" t="e">
        <f>IF('Crisis Indicator Data'!#REF!="No Data",1,IF(#REF!&lt;&gt;"",1,0))</f>
        <v>#REF!</v>
      </c>
      <c r="AM156" s="25" t="e">
        <f>IF('Crisis Indicator Data'!#REF!="No Data",1,IF(#REF!&lt;&gt;"",1,0))</f>
        <v>#REF!</v>
      </c>
      <c r="AN156" s="25" t="e">
        <f>IF('Crisis Indicator Data'!#REF!="No Data",1,IF(#REF!&lt;&gt;"",1,0))</f>
        <v>#REF!</v>
      </c>
      <c r="AO156" s="25" t="e">
        <f>IF('Crisis Indicator Data'!#REF!="No Data",1,IF(#REF!&lt;&gt;"",1,0))</f>
        <v>#REF!</v>
      </c>
      <c r="AP156" s="25" t="e">
        <f>IF('Crisis Indicator Data'!#REF!="No Data",1,IF(#REF!&lt;&gt;"",1,0))</f>
        <v>#REF!</v>
      </c>
      <c r="AQ156" s="25" t="e">
        <f>IF('Crisis Indicator Data'!#REF!="No Data",1,IF(#REF!&lt;&gt;"",1,0))</f>
        <v>#REF!</v>
      </c>
      <c r="AR156" s="25" t="e">
        <f>IF('Crisis Indicator Data'!#REF!="No Data",1,IF(#REF!&lt;&gt;"",1,0))</f>
        <v>#REF!</v>
      </c>
      <c r="AS156" s="25" t="e">
        <f>IF('Crisis Indicator Data'!#REF!="No Data",1,IF(#REF!&lt;&gt;"",1,0))</f>
        <v>#REF!</v>
      </c>
      <c r="AT156" s="25" t="e">
        <f>IF('Crisis Indicator Data'!#REF!="No Data",1,IF(#REF!&lt;&gt;"",1,0))</f>
        <v>#REF!</v>
      </c>
      <c r="AU156" s="25" t="e">
        <f>IF('Crisis Indicator Data'!#REF!="No Data",1,IF(#REF!&lt;&gt;"",1,0))</f>
        <v>#REF!</v>
      </c>
      <c r="AV156" s="25" t="e">
        <f>IF('Crisis Indicator Data'!#REF!="No Data",1,IF(#REF!&lt;&gt;"",1,0))</f>
        <v>#REF!</v>
      </c>
      <c r="AW156" s="25" t="e">
        <f>IF('Crisis Indicator Data'!#REF!="No Data",1,IF(#REF!&lt;&gt;"",1,0))</f>
        <v>#REF!</v>
      </c>
      <c r="AX156" s="25" t="e">
        <f>IF('Crisis Indicator Data'!#REF!="No Data",1,IF(#REF!&lt;&gt;"",1,0))</f>
        <v>#REF!</v>
      </c>
      <c r="AY156" s="25" t="e">
        <f>IF('Crisis Indicator Data'!#REF!="No Data",1,IF(#REF!&lt;&gt;"",1,0))</f>
        <v>#REF!</v>
      </c>
      <c r="AZ156" s="25" t="e">
        <f>IF('Crisis Indicator Data'!#REF!="No Data",1,IF(#REF!&lt;&gt;"",1,0))</f>
        <v>#REF!</v>
      </c>
      <c r="BA156" t="e">
        <f t="shared" si="8"/>
        <v>#REF!</v>
      </c>
      <c r="BB156" s="27" t="e">
        <f t="shared" si="9"/>
        <v>#REF!</v>
      </c>
    </row>
    <row r="157" spans="1:54" x14ac:dyDescent="0.35">
      <c r="A157" t="s">
        <v>10380</v>
      </c>
      <c r="B157" s="25" t="e">
        <f>IF('Crisis Indicator Data'!#REF!="No Data",1,IF(#REF!&lt;&gt;"",1,0))</f>
        <v>#REF!</v>
      </c>
      <c r="C157" s="25" t="e">
        <f>IF('Crisis Indicator Data'!#REF!="No Data",1,IF(#REF!&lt;&gt;"",1,0))</f>
        <v>#REF!</v>
      </c>
      <c r="D157" s="25" t="e">
        <f>IF('Crisis Indicator Data'!#REF!="No Data",1,IF(#REF!&lt;&gt;"",1,0))</f>
        <v>#REF!</v>
      </c>
      <c r="E157" s="25" t="e">
        <f>IF('Crisis Indicator Data'!#REF!="No Data",1,IF(#REF!&lt;&gt;"",1,0))</f>
        <v>#REF!</v>
      </c>
      <c r="F157" s="25" t="e">
        <f>IF('Crisis Indicator Data'!#REF!="No Data",1,IF(#REF!&lt;&gt;"",1,0))</f>
        <v>#REF!</v>
      </c>
      <c r="G157" s="25" t="e">
        <f>IF('Crisis Indicator Data'!#REF!="No Data",1,IF(#REF!&lt;&gt;"",1,0))</f>
        <v>#REF!</v>
      </c>
      <c r="H157" s="25" t="e">
        <f>IF('Crisis Indicator Data'!#REF!="No Data",1,IF(#REF!&lt;&gt;"",1,0))</f>
        <v>#REF!</v>
      </c>
      <c r="I157" s="25" t="e">
        <f>IF('Crisis Indicator Data'!#REF!="No Data",1,IF(#REF!&lt;&gt;"",1,0))</f>
        <v>#REF!</v>
      </c>
      <c r="J157" s="25" t="e">
        <f>IF('Crisis Indicator Data'!#REF!="No Data",1,IF(#REF!&lt;&gt;"",1,0))</f>
        <v>#REF!</v>
      </c>
      <c r="K157" s="25" t="e">
        <f>IF('Crisis Indicator Data'!#REF!="No Data",1,IF(#REF!&lt;&gt;"",1,0))</f>
        <v>#REF!</v>
      </c>
      <c r="L157" s="25" t="e">
        <f>IF('Crisis Indicator Data'!#REF!="No Data",1,IF(#REF!&lt;&gt;"",1,0))</f>
        <v>#REF!</v>
      </c>
      <c r="M157" s="25" t="e">
        <f>IF('Crisis Indicator Data'!#REF!="No Data",1,IF(#REF!&lt;&gt;"",1,0))</f>
        <v>#REF!</v>
      </c>
      <c r="N157" s="25" t="e">
        <f>IF('Crisis Indicator Data'!#REF!="No Data",1,IF(#REF!&lt;&gt;"",1,0))</f>
        <v>#REF!</v>
      </c>
      <c r="O157" s="25" t="e">
        <f>IF('Crisis Indicator Data'!#REF!="No Data",1,IF(#REF!&lt;&gt;"",1,0))</f>
        <v>#REF!</v>
      </c>
      <c r="P157" s="25" t="e">
        <f>IF('Crisis Indicator Data'!#REF!="No Data",1,IF(#REF!&lt;&gt;"",1,0))</f>
        <v>#REF!</v>
      </c>
      <c r="Q157" s="25" t="e">
        <f>IF('Crisis Indicator Data'!#REF!="No Data",1,IF(#REF!&lt;&gt;"",1,0))</f>
        <v>#REF!</v>
      </c>
      <c r="R157" s="25" t="e">
        <f>IF('Crisis Indicator Data'!#REF!="No Data",1,IF(#REF!&lt;&gt;"",1,0))</f>
        <v>#REF!</v>
      </c>
      <c r="S157" s="25" t="e">
        <f>IF('Crisis Indicator Data'!#REF!="No Data",1,IF(#REF!&lt;&gt;"",1,0))</f>
        <v>#REF!</v>
      </c>
      <c r="T157" s="25" t="e">
        <f>IF('Crisis Indicator Data'!#REF!="No Data",1,IF(#REF!&lt;&gt;"",1,0))</f>
        <v>#REF!</v>
      </c>
      <c r="U157" s="25" t="e">
        <f>IF('Crisis Indicator Data'!#REF!="No Data",1,IF(#REF!&lt;&gt;"",1,0))</f>
        <v>#REF!</v>
      </c>
      <c r="V157" s="25" t="e">
        <f>IF('Crisis Indicator Data'!#REF!="No Data",1,IF(#REF!&lt;&gt;"",1,0))</f>
        <v>#REF!</v>
      </c>
      <c r="W157" s="25" t="e">
        <f>IF('Crisis Indicator Data'!#REF!="No Data",1,IF(#REF!&lt;&gt;"",1,0))</f>
        <v>#REF!</v>
      </c>
      <c r="X157" s="25" t="e">
        <f>IF('Crisis Indicator Data'!#REF!="No Data",1,IF(#REF!&lt;&gt;"",1,0))</f>
        <v>#REF!</v>
      </c>
      <c r="Y157" s="25" t="e">
        <f>IF('Crisis Indicator Data'!#REF!="No Data",1,IF(#REF!&lt;&gt;"",1,0))</f>
        <v>#REF!</v>
      </c>
      <c r="Z157" s="25" t="e">
        <f>IF('Crisis Indicator Data'!#REF!="No Data",1,IF(#REF!&lt;&gt;"",1,0))</f>
        <v>#REF!</v>
      </c>
      <c r="AA157" s="25" t="e">
        <f>IF('Crisis Indicator Data'!#REF!="No Data",1,IF(#REF!&lt;&gt;"",1,0))</f>
        <v>#REF!</v>
      </c>
      <c r="AB157" s="25" t="e">
        <f>IF('Crisis Indicator Data'!#REF!="No Data",1,IF(#REF!&lt;&gt;"",1,0))</f>
        <v>#REF!</v>
      </c>
      <c r="AC157" s="25" t="e">
        <f>IF('Crisis Indicator Data'!#REF!="No Data",1,IF(#REF!&lt;&gt;"",1,0))</f>
        <v>#REF!</v>
      </c>
      <c r="AD157" s="25" t="e">
        <f>IF('Crisis Indicator Data'!#REF!="No Data",1,IF(#REF!&lt;&gt;"",1,0))</f>
        <v>#REF!</v>
      </c>
      <c r="AE157" s="25" t="e">
        <f>IF('Crisis Indicator Data'!#REF!="No Data",1,IF(#REF!&lt;&gt;"",1,0))</f>
        <v>#REF!</v>
      </c>
      <c r="AF157" s="25" t="e">
        <f>IF('Crisis Indicator Data'!#REF!="No Data",1,IF(#REF!&lt;&gt;"",1,0))</f>
        <v>#REF!</v>
      </c>
      <c r="AG157" s="25" t="e">
        <f>IF('Crisis Indicator Data'!#REF!="No Data",1,IF(#REF!&lt;&gt;"",1,0))</f>
        <v>#REF!</v>
      </c>
      <c r="AH157" s="25" t="e">
        <f>IF('Crisis Indicator Data'!#REF!="No Data",1,IF(#REF!&lt;&gt;"",1,0))</f>
        <v>#REF!</v>
      </c>
      <c r="AI157" s="25" t="e">
        <f>IF('Crisis Indicator Data'!#REF!="No Data",1,IF(#REF!&lt;&gt;"",1,0))</f>
        <v>#REF!</v>
      </c>
      <c r="AJ157" s="25" t="e">
        <f>IF('Crisis Indicator Data'!#REF!="No Data",1,IF(#REF!&lt;&gt;"",1,0))</f>
        <v>#REF!</v>
      </c>
      <c r="AK157" s="25" t="e">
        <f>IF('Crisis Indicator Data'!#REF!="No Data",1,IF(#REF!&lt;&gt;"",1,0))</f>
        <v>#REF!</v>
      </c>
      <c r="AL157" s="25" t="e">
        <f>IF('Crisis Indicator Data'!#REF!="No Data",1,IF(#REF!&lt;&gt;"",1,0))</f>
        <v>#REF!</v>
      </c>
      <c r="AM157" s="25" t="e">
        <f>IF('Crisis Indicator Data'!#REF!="No Data",1,IF(#REF!&lt;&gt;"",1,0))</f>
        <v>#REF!</v>
      </c>
      <c r="AN157" s="25" t="e">
        <f>IF('Crisis Indicator Data'!#REF!="No Data",1,IF(#REF!&lt;&gt;"",1,0))</f>
        <v>#REF!</v>
      </c>
      <c r="AO157" s="25" t="e">
        <f>IF('Crisis Indicator Data'!#REF!="No Data",1,IF(#REF!&lt;&gt;"",1,0))</f>
        <v>#REF!</v>
      </c>
      <c r="AP157" s="25" t="e">
        <f>IF('Crisis Indicator Data'!#REF!="No Data",1,IF(#REF!&lt;&gt;"",1,0))</f>
        <v>#REF!</v>
      </c>
      <c r="AQ157" s="25" t="e">
        <f>IF('Crisis Indicator Data'!#REF!="No Data",1,IF(#REF!&lt;&gt;"",1,0))</f>
        <v>#REF!</v>
      </c>
      <c r="AR157" s="25" t="e">
        <f>IF('Crisis Indicator Data'!#REF!="No Data",1,IF(#REF!&lt;&gt;"",1,0))</f>
        <v>#REF!</v>
      </c>
      <c r="AS157" s="25" t="e">
        <f>IF('Crisis Indicator Data'!#REF!="No Data",1,IF(#REF!&lt;&gt;"",1,0))</f>
        <v>#REF!</v>
      </c>
      <c r="AT157" s="25" t="e">
        <f>IF('Crisis Indicator Data'!#REF!="No Data",1,IF(#REF!&lt;&gt;"",1,0))</f>
        <v>#REF!</v>
      </c>
      <c r="AU157" s="25" t="e">
        <f>IF('Crisis Indicator Data'!#REF!="No Data",1,IF(#REF!&lt;&gt;"",1,0))</f>
        <v>#REF!</v>
      </c>
      <c r="AV157" s="25" t="e">
        <f>IF('Crisis Indicator Data'!#REF!="No Data",1,IF(#REF!&lt;&gt;"",1,0))</f>
        <v>#REF!</v>
      </c>
      <c r="AW157" s="25" t="e">
        <f>IF('Crisis Indicator Data'!#REF!="No Data",1,IF(#REF!&lt;&gt;"",1,0))</f>
        <v>#REF!</v>
      </c>
      <c r="AX157" s="25" t="e">
        <f>IF('Crisis Indicator Data'!#REF!="No Data",1,IF(#REF!&lt;&gt;"",1,0))</f>
        <v>#REF!</v>
      </c>
      <c r="AY157" s="25" t="e">
        <f>IF('Crisis Indicator Data'!#REF!="No Data",1,IF(#REF!&lt;&gt;"",1,0))</f>
        <v>#REF!</v>
      </c>
      <c r="AZ157" s="25" t="e">
        <f>IF('Crisis Indicator Data'!#REF!="No Data",1,IF(#REF!&lt;&gt;"",1,0))</f>
        <v>#REF!</v>
      </c>
      <c r="BA157" t="e">
        <f t="shared" si="8"/>
        <v>#REF!</v>
      </c>
      <c r="BB157" s="27" t="e">
        <f t="shared" si="9"/>
        <v>#REF!</v>
      </c>
    </row>
    <row r="158" spans="1:54" x14ac:dyDescent="0.35">
      <c r="A158" t="s">
        <v>10434</v>
      </c>
      <c r="B158" s="25" t="e">
        <f>IF('Crisis Indicator Data'!#REF!="No Data",1,IF(#REF!&lt;&gt;"",1,0))</f>
        <v>#REF!</v>
      </c>
      <c r="C158" s="25" t="e">
        <f>IF('Crisis Indicator Data'!#REF!="No Data",1,IF(#REF!&lt;&gt;"",1,0))</f>
        <v>#REF!</v>
      </c>
      <c r="D158" s="25" t="e">
        <f>IF('Crisis Indicator Data'!#REF!="No Data",1,IF(#REF!&lt;&gt;"",1,0))</f>
        <v>#REF!</v>
      </c>
      <c r="E158" s="25" t="e">
        <f>IF('Crisis Indicator Data'!#REF!="No Data",1,IF(#REF!&lt;&gt;"",1,0))</f>
        <v>#REF!</v>
      </c>
      <c r="F158" s="25" t="e">
        <f>IF('Crisis Indicator Data'!#REF!="No Data",1,IF(#REF!&lt;&gt;"",1,0))</f>
        <v>#REF!</v>
      </c>
      <c r="G158" s="25" t="e">
        <f>IF('Crisis Indicator Data'!#REF!="No Data",1,IF(#REF!&lt;&gt;"",1,0))</f>
        <v>#REF!</v>
      </c>
      <c r="H158" s="25" t="e">
        <f>IF('Crisis Indicator Data'!#REF!="No Data",1,IF(#REF!&lt;&gt;"",1,0))</f>
        <v>#REF!</v>
      </c>
      <c r="I158" s="25" t="e">
        <f>IF('Crisis Indicator Data'!#REF!="No Data",1,IF(#REF!&lt;&gt;"",1,0))</f>
        <v>#REF!</v>
      </c>
      <c r="J158" s="25" t="e">
        <f>IF('Crisis Indicator Data'!#REF!="No Data",1,IF(#REF!&lt;&gt;"",1,0))</f>
        <v>#REF!</v>
      </c>
      <c r="K158" s="25" t="e">
        <f>IF('Crisis Indicator Data'!#REF!="No Data",1,IF(#REF!&lt;&gt;"",1,0))</f>
        <v>#REF!</v>
      </c>
      <c r="L158" s="25" t="e">
        <f>IF('Crisis Indicator Data'!#REF!="No Data",1,IF(#REF!&lt;&gt;"",1,0))</f>
        <v>#REF!</v>
      </c>
      <c r="M158" s="25" t="e">
        <f>IF('Crisis Indicator Data'!#REF!="No Data",1,IF(#REF!&lt;&gt;"",1,0))</f>
        <v>#REF!</v>
      </c>
      <c r="N158" s="25" t="e">
        <f>IF('Crisis Indicator Data'!#REF!="No Data",1,IF(#REF!&lt;&gt;"",1,0))</f>
        <v>#REF!</v>
      </c>
      <c r="O158" s="25" t="e">
        <f>IF('Crisis Indicator Data'!#REF!="No Data",1,IF(#REF!&lt;&gt;"",1,0))</f>
        <v>#REF!</v>
      </c>
      <c r="P158" s="25" t="e">
        <f>IF('Crisis Indicator Data'!#REF!="No Data",1,IF(#REF!&lt;&gt;"",1,0))</f>
        <v>#REF!</v>
      </c>
      <c r="Q158" s="25" t="e">
        <f>IF('Crisis Indicator Data'!#REF!="No Data",1,IF(#REF!&lt;&gt;"",1,0))</f>
        <v>#REF!</v>
      </c>
      <c r="R158" s="25" t="e">
        <f>IF('Crisis Indicator Data'!#REF!="No Data",1,IF(#REF!&lt;&gt;"",1,0))</f>
        <v>#REF!</v>
      </c>
      <c r="S158" s="25" t="e">
        <f>IF('Crisis Indicator Data'!#REF!="No Data",1,IF(#REF!&lt;&gt;"",1,0))</f>
        <v>#REF!</v>
      </c>
      <c r="T158" s="25" t="e">
        <f>IF('Crisis Indicator Data'!#REF!="No Data",1,IF(#REF!&lt;&gt;"",1,0))</f>
        <v>#REF!</v>
      </c>
      <c r="U158" s="25" t="e">
        <f>IF('Crisis Indicator Data'!#REF!="No Data",1,IF(#REF!&lt;&gt;"",1,0))</f>
        <v>#REF!</v>
      </c>
      <c r="V158" s="25" t="e">
        <f>IF('Crisis Indicator Data'!#REF!="No Data",1,IF(#REF!&lt;&gt;"",1,0))</f>
        <v>#REF!</v>
      </c>
      <c r="W158" s="25" t="e">
        <f>IF('Crisis Indicator Data'!#REF!="No Data",1,IF(#REF!&lt;&gt;"",1,0))</f>
        <v>#REF!</v>
      </c>
      <c r="X158" s="25" t="e">
        <f>IF('Crisis Indicator Data'!#REF!="No Data",1,IF(#REF!&lt;&gt;"",1,0))</f>
        <v>#REF!</v>
      </c>
      <c r="Y158" s="25" t="e">
        <f>IF('Crisis Indicator Data'!#REF!="No Data",1,IF(#REF!&lt;&gt;"",1,0))</f>
        <v>#REF!</v>
      </c>
      <c r="Z158" s="25" t="e">
        <f>IF('Crisis Indicator Data'!#REF!="No Data",1,IF(#REF!&lt;&gt;"",1,0))</f>
        <v>#REF!</v>
      </c>
      <c r="AA158" s="25" t="e">
        <f>IF('Crisis Indicator Data'!#REF!="No Data",1,IF(#REF!&lt;&gt;"",1,0))</f>
        <v>#REF!</v>
      </c>
      <c r="AB158" s="25" t="e">
        <f>IF('Crisis Indicator Data'!#REF!="No Data",1,IF(#REF!&lt;&gt;"",1,0))</f>
        <v>#REF!</v>
      </c>
      <c r="AC158" s="25" t="e">
        <f>IF('Crisis Indicator Data'!#REF!="No Data",1,IF(#REF!&lt;&gt;"",1,0))</f>
        <v>#REF!</v>
      </c>
      <c r="AD158" s="25" t="e">
        <f>IF('Crisis Indicator Data'!#REF!="No Data",1,IF(#REF!&lt;&gt;"",1,0))</f>
        <v>#REF!</v>
      </c>
      <c r="AE158" s="25" t="e">
        <f>IF('Crisis Indicator Data'!#REF!="No Data",1,IF(#REF!&lt;&gt;"",1,0))</f>
        <v>#REF!</v>
      </c>
      <c r="AF158" s="25" t="e">
        <f>IF('Crisis Indicator Data'!#REF!="No Data",1,IF(#REF!&lt;&gt;"",1,0))</f>
        <v>#REF!</v>
      </c>
      <c r="AG158" s="25" t="e">
        <f>IF('Crisis Indicator Data'!#REF!="No Data",1,IF(#REF!&lt;&gt;"",1,0))</f>
        <v>#REF!</v>
      </c>
      <c r="AH158" s="25" t="e">
        <f>IF('Crisis Indicator Data'!#REF!="No Data",1,IF(#REF!&lt;&gt;"",1,0))</f>
        <v>#REF!</v>
      </c>
      <c r="AI158" s="25" t="e">
        <f>IF('Crisis Indicator Data'!#REF!="No Data",1,IF(#REF!&lt;&gt;"",1,0))</f>
        <v>#REF!</v>
      </c>
      <c r="AJ158" s="25" t="e">
        <f>IF('Crisis Indicator Data'!#REF!="No Data",1,IF(#REF!&lt;&gt;"",1,0))</f>
        <v>#REF!</v>
      </c>
      <c r="AK158" s="25" t="e">
        <f>IF('Crisis Indicator Data'!#REF!="No Data",1,IF(#REF!&lt;&gt;"",1,0))</f>
        <v>#REF!</v>
      </c>
      <c r="AL158" s="25" t="e">
        <f>IF('Crisis Indicator Data'!#REF!="No Data",1,IF(#REF!&lt;&gt;"",1,0))</f>
        <v>#REF!</v>
      </c>
      <c r="AM158" s="25" t="e">
        <f>IF('Crisis Indicator Data'!#REF!="No Data",1,IF(#REF!&lt;&gt;"",1,0))</f>
        <v>#REF!</v>
      </c>
      <c r="AN158" s="25" t="e">
        <f>IF('Crisis Indicator Data'!#REF!="No Data",1,IF(#REF!&lt;&gt;"",1,0))</f>
        <v>#REF!</v>
      </c>
      <c r="AO158" s="25" t="e">
        <f>IF('Crisis Indicator Data'!#REF!="No Data",1,IF(#REF!&lt;&gt;"",1,0))</f>
        <v>#REF!</v>
      </c>
      <c r="AP158" s="25" t="e">
        <f>IF('Crisis Indicator Data'!#REF!="No Data",1,IF(#REF!&lt;&gt;"",1,0))</f>
        <v>#REF!</v>
      </c>
      <c r="AQ158" s="25" t="e">
        <f>IF('Crisis Indicator Data'!#REF!="No Data",1,IF(#REF!&lt;&gt;"",1,0))</f>
        <v>#REF!</v>
      </c>
      <c r="AR158" s="25" t="e">
        <f>IF('Crisis Indicator Data'!#REF!="No Data",1,IF(#REF!&lt;&gt;"",1,0))</f>
        <v>#REF!</v>
      </c>
      <c r="AS158" s="25" t="e">
        <f>IF('Crisis Indicator Data'!#REF!="No Data",1,IF(#REF!&lt;&gt;"",1,0))</f>
        <v>#REF!</v>
      </c>
      <c r="AT158" s="25" t="e">
        <f>IF('Crisis Indicator Data'!#REF!="No Data",1,IF(#REF!&lt;&gt;"",1,0))</f>
        <v>#REF!</v>
      </c>
      <c r="AU158" s="25" t="e">
        <f>IF('Crisis Indicator Data'!#REF!="No Data",1,IF(#REF!&lt;&gt;"",1,0))</f>
        <v>#REF!</v>
      </c>
      <c r="AV158" s="25" t="e">
        <f>IF('Crisis Indicator Data'!#REF!="No Data",1,IF(#REF!&lt;&gt;"",1,0))</f>
        <v>#REF!</v>
      </c>
      <c r="AW158" s="25" t="e">
        <f>IF('Crisis Indicator Data'!#REF!="No Data",1,IF(#REF!&lt;&gt;"",1,0))</f>
        <v>#REF!</v>
      </c>
      <c r="AX158" s="25" t="e">
        <f>IF('Crisis Indicator Data'!#REF!="No Data",1,IF(#REF!&lt;&gt;"",1,0))</f>
        <v>#REF!</v>
      </c>
      <c r="AY158" s="25" t="e">
        <f>IF('Crisis Indicator Data'!#REF!="No Data",1,IF(#REF!&lt;&gt;"",1,0))</f>
        <v>#REF!</v>
      </c>
      <c r="AZ158" s="25" t="e">
        <f>IF('Crisis Indicator Data'!#REF!="No Data",1,IF(#REF!&lt;&gt;"",1,0))</f>
        <v>#REF!</v>
      </c>
      <c r="BA158" t="e">
        <f t="shared" si="8"/>
        <v>#REF!</v>
      </c>
      <c r="BB158" s="27" t="e">
        <f t="shared" si="9"/>
        <v>#REF!</v>
      </c>
    </row>
    <row r="159" spans="1:54" x14ac:dyDescent="0.35">
      <c r="A159" t="s">
        <v>10383</v>
      </c>
      <c r="B159" s="25" t="e">
        <f>IF('Crisis Indicator Data'!#REF!="No Data",1,IF(#REF!&lt;&gt;"",1,0))</f>
        <v>#REF!</v>
      </c>
      <c r="C159" s="25" t="e">
        <f>IF('Crisis Indicator Data'!#REF!="No Data",1,IF(#REF!&lt;&gt;"",1,0))</f>
        <v>#REF!</v>
      </c>
      <c r="D159" s="25" t="e">
        <f>IF('Crisis Indicator Data'!#REF!="No Data",1,IF(#REF!&lt;&gt;"",1,0))</f>
        <v>#REF!</v>
      </c>
      <c r="E159" s="25" t="e">
        <f>IF('Crisis Indicator Data'!#REF!="No Data",1,IF(#REF!&lt;&gt;"",1,0))</f>
        <v>#REF!</v>
      </c>
      <c r="F159" s="25" t="e">
        <f>IF('Crisis Indicator Data'!#REF!="No Data",1,IF(#REF!&lt;&gt;"",1,0))</f>
        <v>#REF!</v>
      </c>
      <c r="G159" s="25" t="e">
        <f>IF('Crisis Indicator Data'!#REF!="No Data",1,IF(#REF!&lt;&gt;"",1,0))</f>
        <v>#REF!</v>
      </c>
      <c r="H159" s="25" t="e">
        <f>IF('Crisis Indicator Data'!#REF!="No Data",1,IF(#REF!&lt;&gt;"",1,0))</f>
        <v>#REF!</v>
      </c>
      <c r="I159" s="25" t="e">
        <f>IF('Crisis Indicator Data'!#REF!="No Data",1,IF(#REF!&lt;&gt;"",1,0))</f>
        <v>#REF!</v>
      </c>
      <c r="J159" s="25" t="e">
        <f>IF('Crisis Indicator Data'!#REF!="No Data",1,IF(#REF!&lt;&gt;"",1,0))</f>
        <v>#REF!</v>
      </c>
      <c r="K159" s="25" t="e">
        <f>IF('Crisis Indicator Data'!#REF!="No Data",1,IF(#REF!&lt;&gt;"",1,0))</f>
        <v>#REF!</v>
      </c>
      <c r="L159" s="25" t="e">
        <f>IF('Crisis Indicator Data'!#REF!="No Data",1,IF(#REF!&lt;&gt;"",1,0))</f>
        <v>#REF!</v>
      </c>
      <c r="M159" s="25" t="e">
        <f>IF('Crisis Indicator Data'!#REF!="No Data",1,IF(#REF!&lt;&gt;"",1,0))</f>
        <v>#REF!</v>
      </c>
      <c r="N159" s="25" t="e">
        <f>IF('Crisis Indicator Data'!#REF!="No Data",1,IF(#REF!&lt;&gt;"",1,0))</f>
        <v>#REF!</v>
      </c>
      <c r="O159" s="25" t="e">
        <f>IF('Crisis Indicator Data'!#REF!="No Data",1,IF(#REF!&lt;&gt;"",1,0))</f>
        <v>#REF!</v>
      </c>
      <c r="P159" s="25" t="e">
        <f>IF('Crisis Indicator Data'!#REF!="No Data",1,IF(#REF!&lt;&gt;"",1,0))</f>
        <v>#REF!</v>
      </c>
      <c r="Q159" s="25" t="e">
        <f>IF('Crisis Indicator Data'!#REF!="No Data",1,IF(#REF!&lt;&gt;"",1,0))</f>
        <v>#REF!</v>
      </c>
      <c r="R159" s="25" t="e">
        <f>IF('Crisis Indicator Data'!#REF!="No Data",1,IF(#REF!&lt;&gt;"",1,0))</f>
        <v>#REF!</v>
      </c>
      <c r="S159" s="25" t="e">
        <f>IF('Crisis Indicator Data'!#REF!="No Data",1,IF(#REF!&lt;&gt;"",1,0))</f>
        <v>#REF!</v>
      </c>
      <c r="T159" s="25" t="e">
        <f>IF('Crisis Indicator Data'!#REF!="No Data",1,IF(#REF!&lt;&gt;"",1,0))</f>
        <v>#REF!</v>
      </c>
      <c r="U159" s="25" t="e">
        <f>IF('Crisis Indicator Data'!#REF!="No Data",1,IF(#REF!&lt;&gt;"",1,0))</f>
        <v>#REF!</v>
      </c>
      <c r="V159" s="25" t="e">
        <f>IF('Crisis Indicator Data'!#REF!="No Data",1,IF(#REF!&lt;&gt;"",1,0))</f>
        <v>#REF!</v>
      </c>
      <c r="W159" s="25" t="e">
        <f>IF('Crisis Indicator Data'!#REF!="No Data",1,IF(#REF!&lt;&gt;"",1,0))</f>
        <v>#REF!</v>
      </c>
      <c r="X159" s="25" t="e">
        <f>IF('Crisis Indicator Data'!#REF!="No Data",1,IF(#REF!&lt;&gt;"",1,0))</f>
        <v>#REF!</v>
      </c>
      <c r="Y159" s="25" t="e">
        <f>IF('Crisis Indicator Data'!#REF!="No Data",1,IF(#REF!&lt;&gt;"",1,0))</f>
        <v>#REF!</v>
      </c>
      <c r="Z159" s="25" t="e">
        <f>IF('Crisis Indicator Data'!#REF!="No Data",1,IF(#REF!&lt;&gt;"",1,0))</f>
        <v>#REF!</v>
      </c>
      <c r="AA159" s="25" t="e">
        <f>IF('Crisis Indicator Data'!#REF!="No Data",1,IF(#REF!&lt;&gt;"",1,0))</f>
        <v>#REF!</v>
      </c>
      <c r="AB159" s="25" t="e">
        <f>IF('Crisis Indicator Data'!#REF!="No Data",1,IF(#REF!&lt;&gt;"",1,0))</f>
        <v>#REF!</v>
      </c>
      <c r="AC159" s="25" t="e">
        <f>IF('Crisis Indicator Data'!#REF!="No Data",1,IF(#REF!&lt;&gt;"",1,0))</f>
        <v>#REF!</v>
      </c>
      <c r="AD159" s="25" t="e">
        <f>IF('Crisis Indicator Data'!#REF!="No Data",1,IF(#REF!&lt;&gt;"",1,0))</f>
        <v>#REF!</v>
      </c>
      <c r="AE159" s="25" t="e">
        <f>IF('Crisis Indicator Data'!#REF!="No Data",1,IF(#REF!&lt;&gt;"",1,0))</f>
        <v>#REF!</v>
      </c>
      <c r="AF159" s="25" t="e">
        <f>IF('Crisis Indicator Data'!#REF!="No Data",1,IF(#REF!&lt;&gt;"",1,0))</f>
        <v>#REF!</v>
      </c>
      <c r="AG159" s="25" t="e">
        <f>IF('Crisis Indicator Data'!#REF!="No Data",1,IF(#REF!&lt;&gt;"",1,0))</f>
        <v>#REF!</v>
      </c>
      <c r="AH159" s="25" t="e">
        <f>IF('Crisis Indicator Data'!#REF!="No Data",1,IF(#REF!&lt;&gt;"",1,0))</f>
        <v>#REF!</v>
      </c>
      <c r="AI159" s="25" t="e">
        <f>IF('Crisis Indicator Data'!#REF!="No Data",1,IF(#REF!&lt;&gt;"",1,0))</f>
        <v>#REF!</v>
      </c>
      <c r="AJ159" s="25" t="e">
        <f>IF('Crisis Indicator Data'!#REF!="No Data",1,IF(#REF!&lt;&gt;"",1,0))</f>
        <v>#REF!</v>
      </c>
      <c r="AK159" s="25" t="e">
        <f>IF('Crisis Indicator Data'!#REF!="No Data",1,IF(#REF!&lt;&gt;"",1,0))</f>
        <v>#REF!</v>
      </c>
      <c r="AL159" s="25" t="e">
        <f>IF('Crisis Indicator Data'!#REF!="No Data",1,IF(#REF!&lt;&gt;"",1,0))</f>
        <v>#REF!</v>
      </c>
      <c r="AM159" s="25" t="e">
        <f>IF('Crisis Indicator Data'!#REF!="No Data",1,IF(#REF!&lt;&gt;"",1,0))</f>
        <v>#REF!</v>
      </c>
      <c r="AN159" s="25" t="e">
        <f>IF('Crisis Indicator Data'!#REF!="No Data",1,IF(#REF!&lt;&gt;"",1,0))</f>
        <v>#REF!</v>
      </c>
      <c r="AO159" s="25" t="e">
        <f>IF('Crisis Indicator Data'!#REF!="No Data",1,IF(#REF!&lt;&gt;"",1,0))</f>
        <v>#REF!</v>
      </c>
      <c r="AP159" s="25" t="e">
        <f>IF('Crisis Indicator Data'!#REF!="No Data",1,IF(#REF!&lt;&gt;"",1,0))</f>
        <v>#REF!</v>
      </c>
      <c r="AQ159" s="25" t="e">
        <f>IF('Crisis Indicator Data'!#REF!="No Data",1,IF(#REF!&lt;&gt;"",1,0))</f>
        <v>#REF!</v>
      </c>
      <c r="AR159" s="25" t="e">
        <f>IF('Crisis Indicator Data'!#REF!="No Data",1,IF(#REF!&lt;&gt;"",1,0))</f>
        <v>#REF!</v>
      </c>
      <c r="AS159" s="25" t="e">
        <f>IF('Crisis Indicator Data'!#REF!="No Data",1,IF(#REF!&lt;&gt;"",1,0))</f>
        <v>#REF!</v>
      </c>
      <c r="AT159" s="25" t="e">
        <f>IF('Crisis Indicator Data'!#REF!="No Data",1,IF(#REF!&lt;&gt;"",1,0))</f>
        <v>#REF!</v>
      </c>
      <c r="AU159" s="25" t="e">
        <f>IF('Crisis Indicator Data'!#REF!="No Data",1,IF(#REF!&lt;&gt;"",1,0))</f>
        <v>#REF!</v>
      </c>
      <c r="AV159" s="25" t="e">
        <f>IF('Crisis Indicator Data'!#REF!="No Data",1,IF(#REF!&lt;&gt;"",1,0))</f>
        <v>#REF!</v>
      </c>
      <c r="AW159" s="25" t="e">
        <f>IF('Crisis Indicator Data'!#REF!="No Data",1,IF(#REF!&lt;&gt;"",1,0))</f>
        <v>#REF!</v>
      </c>
      <c r="AX159" s="25" t="e">
        <f>IF('Crisis Indicator Data'!#REF!="No Data",1,IF(#REF!&lt;&gt;"",1,0))</f>
        <v>#REF!</v>
      </c>
      <c r="AY159" s="25" t="e">
        <f>IF('Crisis Indicator Data'!#REF!="No Data",1,IF(#REF!&lt;&gt;"",1,0))</f>
        <v>#REF!</v>
      </c>
      <c r="AZ159" s="25" t="e">
        <f>IF('Crisis Indicator Data'!#REF!="No Data",1,IF(#REF!&lt;&gt;"",1,0))</f>
        <v>#REF!</v>
      </c>
      <c r="BA159" t="e">
        <f t="shared" si="8"/>
        <v>#REF!</v>
      </c>
      <c r="BB159" s="27" t="e">
        <f t="shared" si="9"/>
        <v>#REF!</v>
      </c>
    </row>
    <row r="160" spans="1:54" x14ac:dyDescent="0.35">
      <c r="A160" t="s">
        <v>10217</v>
      </c>
      <c r="B160" s="25" t="e">
        <f>IF('Crisis Indicator Data'!#REF!="No Data",1,IF(#REF!&lt;&gt;"",1,0))</f>
        <v>#REF!</v>
      </c>
      <c r="C160" s="25" t="e">
        <f>IF('Crisis Indicator Data'!#REF!="No Data",1,IF(#REF!&lt;&gt;"",1,0))</f>
        <v>#REF!</v>
      </c>
      <c r="D160" s="25" t="e">
        <f>IF('Crisis Indicator Data'!#REF!="No Data",1,IF(#REF!&lt;&gt;"",1,0))</f>
        <v>#REF!</v>
      </c>
      <c r="E160" s="25" t="e">
        <f>IF('Crisis Indicator Data'!#REF!="No Data",1,IF(#REF!&lt;&gt;"",1,0))</f>
        <v>#REF!</v>
      </c>
      <c r="F160" s="25" t="e">
        <f>IF('Crisis Indicator Data'!#REF!="No Data",1,IF(#REF!&lt;&gt;"",1,0))</f>
        <v>#REF!</v>
      </c>
      <c r="G160" s="25" t="e">
        <f>IF('Crisis Indicator Data'!#REF!="No Data",1,IF(#REF!&lt;&gt;"",1,0))</f>
        <v>#REF!</v>
      </c>
      <c r="H160" s="25" t="e">
        <f>IF('Crisis Indicator Data'!#REF!="No Data",1,IF(#REF!&lt;&gt;"",1,0))</f>
        <v>#REF!</v>
      </c>
      <c r="I160" s="25" t="e">
        <f>IF('Crisis Indicator Data'!#REF!="No Data",1,IF(#REF!&lt;&gt;"",1,0))</f>
        <v>#REF!</v>
      </c>
      <c r="J160" s="25" t="e">
        <f>IF('Crisis Indicator Data'!#REF!="No Data",1,IF(#REF!&lt;&gt;"",1,0))</f>
        <v>#REF!</v>
      </c>
      <c r="K160" s="25" t="e">
        <f>IF('Crisis Indicator Data'!#REF!="No Data",1,IF(#REF!&lt;&gt;"",1,0))</f>
        <v>#REF!</v>
      </c>
      <c r="L160" s="25" t="e">
        <f>IF('Crisis Indicator Data'!#REF!="No Data",1,IF(#REF!&lt;&gt;"",1,0))</f>
        <v>#REF!</v>
      </c>
      <c r="M160" s="25" t="e">
        <f>IF('Crisis Indicator Data'!#REF!="No Data",1,IF(#REF!&lt;&gt;"",1,0))</f>
        <v>#REF!</v>
      </c>
      <c r="N160" s="25" t="e">
        <f>IF('Crisis Indicator Data'!#REF!="No Data",1,IF(#REF!&lt;&gt;"",1,0))</f>
        <v>#REF!</v>
      </c>
      <c r="O160" s="25" t="e">
        <f>IF('Crisis Indicator Data'!#REF!="No Data",1,IF(#REF!&lt;&gt;"",1,0))</f>
        <v>#REF!</v>
      </c>
      <c r="P160" s="25" t="e">
        <f>IF('Crisis Indicator Data'!#REF!="No Data",1,IF(#REF!&lt;&gt;"",1,0))</f>
        <v>#REF!</v>
      </c>
      <c r="Q160" s="25" t="e">
        <f>IF('Crisis Indicator Data'!#REF!="No Data",1,IF(#REF!&lt;&gt;"",1,0))</f>
        <v>#REF!</v>
      </c>
      <c r="R160" s="25" t="e">
        <f>IF('Crisis Indicator Data'!#REF!="No Data",1,IF(#REF!&lt;&gt;"",1,0))</f>
        <v>#REF!</v>
      </c>
      <c r="S160" s="25" t="e">
        <f>IF('Crisis Indicator Data'!#REF!="No Data",1,IF(#REF!&lt;&gt;"",1,0))</f>
        <v>#REF!</v>
      </c>
      <c r="T160" s="25" t="e">
        <f>IF('Crisis Indicator Data'!#REF!="No Data",1,IF(#REF!&lt;&gt;"",1,0))</f>
        <v>#REF!</v>
      </c>
      <c r="U160" s="25" t="e">
        <f>IF('Crisis Indicator Data'!#REF!="No Data",1,IF(#REF!&lt;&gt;"",1,0))</f>
        <v>#REF!</v>
      </c>
      <c r="V160" s="25" t="e">
        <f>IF('Crisis Indicator Data'!#REF!="No Data",1,IF(#REF!&lt;&gt;"",1,0))</f>
        <v>#REF!</v>
      </c>
      <c r="W160" s="25" t="e">
        <f>IF('Crisis Indicator Data'!#REF!="No Data",1,IF(#REF!&lt;&gt;"",1,0))</f>
        <v>#REF!</v>
      </c>
      <c r="X160" s="25" t="e">
        <f>IF('Crisis Indicator Data'!#REF!="No Data",1,IF(#REF!&lt;&gt;"",1,0))</f>
        <v>#REF!</v>
      </c>
      <c r="Y160" s="25" t="e">
        <f>IF('Crisis Indicator Data'!#REF!="No Data",1,IF(#REF!&lt;&gt;"",1,0))</f>
        <v>#REF!</v>
      </c>
      <c r="Z160" s="25" t="e">
        <f>IF('Crisis Indicator Data'!#REF!="No Data",1,IF(#REF!&lt;&gt;"",1,0))</f>
        <v>#REF!</v>
      </c>
      <c r="AA160" s="25" t="e">
        <f>IF('Crisis Indicator Data'!#REF!="No Data",1,IF(#REF!&lt;&gt;"",1,0))</f>
        <v>#REF!</v>
      </c>
      <c r="AB160" s="25" t="e">
        <f>IF('Crisis Indicator Data'!#REF!="No Data",1,IF(#REF!&lt;&gt;"",1,0))</f>
        <v>#REF!</v>
      </c>
      <c r="AC160" s="25" t="e">
        <f>IF('Crisis Indicator Data'!#REF!="No Data",1,IF(#REF!&lt;&gt;"",1,0))</f>
        <v>#REF!</v>
      </c>
      <c r="AD160" s="25" t="e">
        <f>IF('Crisis Indicator Data'!#REF!="No Data",1,IF(#REF!&lt;&gt;"",1,0))</f>
        <v>#REF!</v>
      </c>
      <c r="AE160" s="25" t="e">
        <f>IF('Crisis Indicator Data'!#REF!="No Data",1,IF(#REF!&lt;&gt;"",1,0))</f>
        <v>#REF!</v>
      </c>
      <c r="AF160" s="25" t="e">
        <f>IF('Crisis Indicator Data'!#REF!="No Data",1,IF(#REF!&lt;&gt;"",1,0))</f>
        <v>#REF!</v>
      </c>
      <c r="AG160" s="25" t="e">
        <f>IF('Crisis Indicator Data'!#REF!="No Data",1,IF(#REF!&lt;&gt;"",1,0))</f>
        <v>#REF!</v>
      </c>
      <c r="AH160" s="25" t="e">
        <f>IF('Crisis Indicator Data'!#REF!="No Data",1,IF(#REF!&lt;&gt;"",1,0))</f>
        <v>#REF!</v>
      </c>
      <c r="AI160" s="25" t="e">
        <f>IF('Crisis Indicator Data'!#REF!="No Data",1,IF(#REF!&lt;&gt;"",1,0))</f>
        <v>#REF!</v>
      </c>
      <c r="AJ160" s="25" t="e">
        <f>IF('Crisis Indicator Data'!#REF!="No Data",1,IF(#REF!&lt;&gt;"",1,0))</f>
        <v>#REF!</v>
      </c>
      <c r="AK160" s="25" t="e">
        <f>IF('Crisis Indicator Data'!#REF!="No Data",1,IF(#REF!&lt;&gt;"",1,0))</f>
        <v>#REF!</v>
      </c>
      <c r="AL160" s="25" t="e">
        <f>IF('Crisis Indicator Data'!#REF!="No Data",1,IF(#REF!&lt;&gt;"",1,0))</f>
        <v>#REF!</v>
      </c>
      <c r="AM160" s="25" t="e">
        <f>IF('Crisis Indicator Data'!#REF!="No Data",1,IF(#REF!&lt;&gt;"",1,0))</f>
        <v>#REF!</v>
      </c>
      <c r="AN160" s="25" t="e">
        <f>IF('Crisis Indicator Data'!#REF!="No Data",1,IF(#REF!&lt;&gt;"",1,0))</f>
        <v>#REF!</v>
      </c>
      <c r="AO160" s="25" t="e">
        <f>IF('Crisis Indicator Data'!#REF!="No Data",1,IF(#REF!&lt;&gt;"",1,0))</f>
        <v>#REF!</v>
      </c>
      <c r="AP160" s="25" t="e">
        <f>IF('Crisis Indicator Data'!#REF!="No Data",1,IF(#REF!&lt;&gt;"",1,0))</f>
        <v>#REF!</v>
      </c>
      <c r="AQ160" s="25" t="e">
        <f>IF('Crisis Indicator Data'!#REF!="No Data",1,IF(#REF!&lt;&gt;"",1,0))</f>
        <v>#REF!</v>
      </c>
      <c r="AR160" s="25" t="e">
        <f>IF('Crisis Indicator Data'!#REF!="No Data",1,IF(#REF!&lt;&gt;"",1,0))</f>
        <v>#REF!</v>
      </c>
      <c r="AS160" s="25" t="e">
        <f>IF('Crisis Indicator Data'!#REF!="No Data",1,IF(#REF!&lt;&gt;"",1,0))</f>
        <v>#REF!</v>
      </c>
      <c r="AT160" s="25" t="e">
        <f>IF('Crisis Indicator Data'!#REF!="No Data",1,IF(#REF!&lt;&gt;"",1,0))</f>
        <v>#REF!</v>
      </c>
      <c r="AU160" s="25" t="e">
        <f>IF('Crisis Indicator Data'!#REF!="No Data",1,IF(#REF!&lt;&gt;"",1,0))</f>
        <v>#REF!</v>
      </c>
      <c r="AV160" s="25" t="e">
        <f>IF('Crisis Indicator Data'!#REF!="No Data",1,IF(#REF!&lt;&gt;"",1,0))</f>
        <v>#REF!</v>
      </c>
      <c r="AW160" s="25" t="e">
        <f>IF('Crisis Indicator Data'!#REF!="No Data",1,IF(#REF!&lt;&gt;"",1,0))</f>
        <v>#REF!</v>
      </c>
      <c r="AX160" s="25" t="e">
        <f>IF('Crisis Indicator Data'!#REF!="No Data",1,IF(#REF!&lt;&gt;"",1,0))</f>
        <v>#REF!</v>
      </c>
      <c r="AY160" s="25" t="e">
        <f>IF('Crisis Indicator Data'!#REF!="No Data",1,IF(#REF!&lt;&gt;"",1,0))</f>
        <v>#REF!</v>
      </c>
      <c r="AZ160" s="25" t="e">
        <f>IF('Crisis Indicator Data'!#REF!="No Data",1,IF(#REF!&lt;&gt;"",1,0))</f>
        <v>#REF!</v>
      </c>
      <c r="BA160" t="e">
        <f t="shared" si="8"/>
        <v>#REF!</v>
      </c>
      <c r="BB160" s="27" t="e">
        <f t="shared" si="9"/>
        <v>#REF!</v>
      </c>
    </row>
    <row r="161" spans="1:54" x14ac:dyDescent="0.35">
      <c r="A161" t="s">
        <v>10299</v>
      </c>
      <c r="B161" s="25" t="e">
        <f>IF('Crisis Indicator Data'!#REF!="No Data",1,IF(#REF!&lt;&gt;"",1,0))</f>
        <v>#REF!</v>
      </c>
      <c r="C161" s="25" t="e">
        <f>IF('Crisis Indicator Data'!#REF!="No Data",1,IF(#REF!&lt;&gt;"",1,0))</f>
        <v>#REF!</v>
      </c>
      <c r="D161" s="25" t="e">
        <f>IF('Crisis Indicator Data'!#REF!="No Data",1,IF(#REF!&lt;&gt;"",1,0))</f>
        <v>#REF!</v>
      </c>
      <c r="E161" s="25" t="e">
        <f>IF('Crisis Indicator Data'!#REF!="No Data",1,IF(#REF!&lt;&gt;"",1,0))</f>
        <v>#REF!</v>
      </c>
      <c r="F161" s="25" t="e">
        <f>IF('Crisis Indicator Data'!#REF!="No Data",1,IF(#REF!&lt;&gt;"",1,0))</f>
        <v>#REF!</v>
      </c>
      <c r="G161" s="25" t="e">
        <f>IF('Crisis Indicator Data'!#REF!="No Data",1,IF(#REF!&lt;&gt;"",1,0))</f>
        <v>#REF!</v>
      </c>
      <c r="H161" s="25" t="e">
        <f>IF('Crisis Indicator Data'!#REF!="No Data",1,IF(#REF!&lt;&gt;"",1,0))</f>
        <v>#REF!</v>
      </c>
      <c r="I161" s="25" t="e">
        <f>IF('Crisis Indicator Data'!#REF!="No Data",1,IF(#REF!&lt;&gt;"",1,0))</f>
        <v>#REF!</v>
      </c>
      <c r="J161" s="25" t="e">
        <f>IF('Crisis Indicator Data'!#REF!="No Data",1,IF(#REF!&lt;&gt;"",1,0))</f>
        <v>#REF!</v>
      </c>
      <c r="K161" s="25" t="e">
        <f>IF('Crisis Indicator Data'!#REF!="No Data",1,IF(#REF!&lt;&gt;"",1,0))</f>
        <v>#REF!</v>
      </c>
      <c r="L161" s="25" t="e">
        <f>IF('Crisis Indicator Data'!#REF!="No Data",1,IF(#REF!&lt;&gt;"",1,0))</f>
        <v>#REF!</v>
      </c>
      <c r="M161" s="25" t="e">
        <f>IF('Crisis Indicator Data'!#REF!="No Data",1,IF(#REF!&lt;&gt;"",1,0))</f>
        <v>#REF!</v>
      </c>
      <c r="N161" s="25" t="e">
        <f>IF('Crisis Indicator Data'!#REF!="No Data",1,IF(#REF!&lt;&gt;"",1,0))</f>
        <v>#REF!</v>
      </c>
      <c r="O161" s="25" t="e">
        <f>IF('Crisis Indicator Data'!#REF!="No Data",1,IF(#REF!&lt;&gt;"",1,0))</f>
        <v>#REF!</v>
      </c>
      <c r="P161" s="25" t="e">
        <f>IF('Crisis Indicator Data'!#REF!="No Data",1,IF(#REF!&lt;&gt;"",1,0))</f>
        <v>#REF!</v>
      </c>
      <c r="Q161" s="25" t="e">
        <f>IF('Crisis Indicator Data'!#REF!="No Data",1,IF(#REF!&lt;&gt;"",1,0))</f>
        <v>#REF!</v>
      </c>
      <c r="R161" s="25" t="e">
        <f>IF('Crisis Indicator Data'!#REF!="No Data",1,IF(#REF!&lt;&gt;"",1,0))</f>
        <v>#REF!</v>
      </c>
      <c r="S161" s="25" t="e">
        <f>IF('Crisis Indicator Data'!#REF!="No Data",1,IF(#REF!&lt;&gt;"",1,0))</f>
        <v>#REF!</v>
      </c>
      <c r="T161" s="25" t="e">
        <f>IF('Crisis Indicator Data'!#REF!="No Data",1,IF(#REF!&lt;&gt;"",1,0))</f>
        <v>#REF!</v>
      </c>
      <c r="U161" s="25" t="e">
        <f>IF('Crisis Indicator Data'!#REF!="No Data",1,IF(#REF!&lt;&gt;"",1,0))</f>
        <v>#REF!</v>
      </c>
      <c r="V161" s="25" t="e">
        <f>IF('Crisis Indicator Data'!#REF!="No Data",1,IF(#REF!&lt;&gt;"",1,0))</f>
        <v>#REF!</v>
      </c>
      <c r="W161" s="25" t="e">
        <f>IF('Crisis Indicator Data'!#REF!="No Data",1,IF(#REF!&lt;&gt;"",1,0))</f>
        <v>#REF!</v>
      </c>
      <c r="X161" s="25" t="e">
        <f>IF('Crisis Indicator Data'!#REF!="No Data",1,IF(#REF!&lt;&gt;"",1,0))</f>
        <v>#REF!</v>
      </c>
      <c r="Y161" s="25" t="e">
        <f>IF('Crisis Indicator Data'!#REF!="No Data",1,IF(#REF!&lt;&gt;"",1,0))</f>
        <v>#REF!</v>
      </c>
      <c r="Z161" s="25" t="e">
        <f>IF('Crisis Indicator Data'!#REF!="No Data",1,IF(#REF!&lt;&gt;"",1,0))</f>
        <v>#REF!</v>
      </c>
      <c r="AA161" s="25" t="e">
        <f>IF('Crisis Indicator Data'!#REF!="No Data",1,IF(#REF!&lt;&gt;"",1,0))</f>
        <v>#REF!</v>
      </c>
      <c r="AB161" s="25" t="e">
        <f>IF('Crisis Indicator Data'!#REF!="No Data",1,IF(#REF!&lt;&gt;"",1,0))</f>
        <v>#REF!</v>
      </c>
      <c r="AC161" s="25" t="e">
        <f>IF('Crisis Indicator Data'!#REF!="No Data",1,IF(#REF!&lt;&gt;"",1,0))</f>
        <v>#REF!</v>
      </c>
      <c r="AD161" s="25" t="e">
        <f>IF('Crisis Indicator Data'!#REF!="No Data",1,IF(#REF!&lt;&gt;"",1,0))</f>
        <v>#REF!</v>
      </c>
      <c r="AE161" s="25" t="e">
        <f>IF('Crisis Indicator Data'!#REF!="No Data",1,IF(#REF!&lt;&gt;"",1,0))</f>
        <v>#REF!</v>
      </c>
      <c r="AF161" s="25" t="e">
        <f>IF('Crisis Indicator Data'!#REF!="No Data",1,IF(#REF!&lt;&gt;"",1,0))</f>
        <v>#REF!</v>
      </c>
      <c r="AG161" s="25" t="e">
        <f>IF('Crisis Indicator Data'!#REF!="No Data",1,IF(#REF!&lt;&gt;"",1,0))</f>
        <v>#REF!</v>
      </c>
      <c r="AH161" s="25" t="e">
        <f>IF('Crisis Indicator Data'!#REF!="No Data",1,IF(#REF!&lt;&gt;"",1,0))</f>
        <v>#REF!</v>
      </c>
      <c r="AI161" s="25" t="e">
        <f>IF('Crisis Indicator Data'!#REF!="No Data",1,IF(#REF!&lt;&gt;"",1,0))</f>
        <v>#REF!</v>
      </c>
      <c r="AJ161" s="25" t="e">
        <f>IF('Crisis Indicator Data'!#REF!="No Data",1,IF(#REF!&lt;&gt;"",1,0))</f>
        <v>#REF!</v>
      </c>
      <c r="AK161" s="25" t="e">
        <f>IF('Crisis Indicator Data'!#REF!="No Data",1,IF(#REF!&lt;&gt;"",1,0))</f>
        <v>#REF!</v>
      </c>
      <c r="AL161" s="25" t="e">
        <f>IF('Crisis Indicator Data'!#REF!="No Data",1,IF(#REF!&lt;&gt;"",1,0))</f>
        <v>#REF!</v>
      </c>
      <c r="AM161" s="25" t="e">
        <f>IF('Crisis Indicator Data'!#REF!="No Data",1,IF(#REF!&lt;&gt;"",1,0))</f>
        <v>#REF!</v>
      </c>
      <c r="AN161" s="25" t="e">
        <f>IF('Crisis Indicator Data'!#REF!="No Data",1,IF(#REF!&lt;&gt;"",1,0))</f>
        <v>#REF!</v>
      </c>
      <c r="AO161" s="25" t="e">
        <f>IF('Crisis Indicator Data'!#REF!="No Data",1,IF(#REF!&lt;&gt;"",1,0))</f>
        <v>#REF!</v>
      </c>
      <c r="AP161" s="25" t="e">
        <f>IF('Crisis Indicator Data'!#REF!="No Data",1,IF(#REF!&lt;&gt;"",1,0))</f>
        <v>#REF!</v>
      </c>
      <c r="AQ161" s="25" t="e">
        <f>IF('Crisis Indicator Data'!#REF!="No Data",1,IF(#REF!&lt;&gt;"",1,0))</f>
        <v>#REF!</v>
      </c>
      <c r="AR161" s="25" t="e">
        <f>IF('Crisis Indicator Data'!#REF!="No Data",1,IF(#REF!&lt;&gt;"",1,0))</f>
        <v>#REF!</v>
      </c>
      <c r="AS161" s="25" t="e">
        <f>IF('Crisis Indicator Data'!#REF!="No Data",1,IF(#REF!&lt;&gt;"",1,0))</f>
        <v>#REF!</v>
      </c>
      <c r="AT161" s="25" t="e">
        <f>IF('Crisis Indicator Data'!#REF!="No Data",1,IF(#REF!&lt;&gt;"",1,0))</f>
        <v>#REF!</v>
      </c>
      <c r="AU161" s="25" t="e">
        <f>IF('Crisis Indicator Data'!#REF!="No Data",1,IF(#REF!&lt;&gt;"",1,0))</f>
        <v>#REF!</v>
      </c>
      <c r="AV161" s="25" t="e">
        <f>IF('Crisis Indicator Data'!#REF!="No Data",1,IF(#REF!&lt;&gt;"",1,0))</f>
        <v>#REF!</v>
      </c>
      <c r="AW161" s="25" t="e">
        <f>IF('Crisis Indicator Data'!#REF!="No Data",1,IF(#REF!&lt;&gt;"",1,0))</f>
        <v>#REF!</v>
      </c>
      <c r="AX161" s="25" t="e">
        <f>IF('Crisis Indicator Data'!#REF!="No Data",1,IF(#REF!&lt;&gt;"",1,0))</f>
        <v>#REF!</v>
      </c>
      <c r="AY161" s="25" t="e">
        <f>IF('Crisis Indicator Data'!#REF!="No Data",1,IF(#REF!&lt;&gt;"",1,0))</f>
        <v>#REF!</v>
      </c>
      <c r="AZ161" s="25" t="e">
        <f>IF('Crisis Indicator Data'!#REF!="No Data",1,IF(#REF!&lt;&gt;"",1,0))</f>
        <v>#REF!</v>
      </c>
      <c r="BA161" t="e">
        <f t="shared" si="8"/>
        <v>#REF!</v>
      </c>
      <c r="BB161" s="27" t="e">
        <f t="shared" si="9"/>
        <v>#REF!</v>
      </c>
    </row>
    <row r="162" spans="1:54" x14ac:dyDescent="0.35">
      <c r="A162" t="s">
        <v>10369</v>
      </c>
      <c r="B162" s="25" t="e">
        <f>IF('Crisis Indicator Data'!#REF!="No Data",1,IF(#REF!&lt;&gt;"",1,0))</f>
        <v>#REF!</v>
      </c>
      <c r="C162" s="25" t="e">
        <f>IF('Crisis Indicator Data'!#REF!="No Data",1,IF(#REF!&lt;&gt;"",1,0))</f>
        <v>#REF!</v>
      </c>
      <c r="D162" s="25" t="e">
        <f>IF('Crisis Indicator Data'!#REF!="No Data",1,IF(#REF!&lt;&gt;"",1,0))</f>
        <v>#REF!</v>
      </c>
      <c r="E162" s="25" t="e">
        <f>IF('Crisis Indicator Data'!#REF!="No Data",1,IF(#REF!&lt;&gt;"",1,0))</f>
        <v>#REF!</v>
      </c>
      <c r="F162" s="25" t="e">
        <f>IF('Crisis Indicator Data'!#REF!="No Data",1,IF(#REF!&lt;&gt;"",1,0))</f>
        <v>#REF!</v>
      </c>
      <c r="G162" s="25" t="e">
        <f>IF('Crisis Indicator Data'!#REF!="No Data",1,IF(#REF!&lt;&gt;"",1,0))</f>
        <v>#REF!</v>
      </c>
      <c r="H162" s="25" t="e">
        <f>IF('Crisis Indicator Data'!#REF!="No Data",1,IF(#REF!&lt;&gt;"",1,0))</f>
        <v>#REF!</v>
      </c>
      <c r="I162" s="25" t="e">
        <f>IF('Crisis Indicator Data'!#REF!="No Data",1,IF(#REF!&lt;&gt;"",1,0))</f>
        <v>#REF!</v>
      </c>
      <c r="J162" s="25" t="e">
        <f>IF('Crisis Indicator Data'!#REF!="No Data",1,IF(#REF!&lt;&gt;"",1,0))</f>
        <v>#REF!</v>
      </c>
      <c r="K162" s="25" t="e">
        <f>IF('Crisis Indicator Data'!#REF!="No Data",1,IF(#REF!&lt;&gt;"",1,0))</f>
        <v>#REF!</v>
      </c>
      <c r="L162" s="25" t="e">
        <f>IF('Crisis Indicator Data'!#REF!="No Data",1,IF(#REF!&lt;&gt;"",1,0))</f>
        <v>#REF!</v>
      </c>
      <c r="M162" s="25" t="e">
        <f>IF('Crisis Indicator Data'!#REF!="No Data",1,IF(#REF!&lt;&gt;"",1,0))</f>
        <v>#REF!</v>
      </c>
      <c r="N162" s="25" t="e">
        <f>IF('Crisis Indicator Data'!#REF!="No Data",1,IF(#REF!&lt;&gt;"",1,0))</f>
        <v>#REF!</v>
      </c>
      <c r="O162" s="25" t="e">
        <f>IF('Crisis Indicator Data'!#REF!="No Data",1,IF(#REF!&lt;&gt;"",1,0))</f>
        <v>#REF!</v>
      </c>
      <c r="P162" s="25" t="e">
        <f>IF('Crisis Indicator Data'!#REF!="No Data",1,IF(#REF!&lt;&gt;"",1,0))</f>
        <v>#REF!</v>
      </c>
      <c r="Q162" s="25" t="e">
        <f>IF('Crisis Indicator Data'!#REF!="No Data",1,IF(#REF!&lt;&gt;"",1,0))</f>
        <v>#REF!</v>
      </c>
      <c r="R162" s="25" t="e">
        <f>IF('Crisis Indicator Data'!#REF!="No Data",1,IF(#REF!&lt;&gt;"",1,0))</f>
        <v>#REF!</v>
      </c>
      <c r="S162" s="25" t="e">
        <f>IF('Crisis Indicator Data'!#REF!="No Data",1,IF(#REF!&lt;&gt;"",1,0))</f>
        <v>#REF!</v>
      </c>
      <c r="T162" s="25" t="e">
        <f>IF('Crisis Indicator Data'!#REF!="No Data",1,IF(#REF!&lt;&gt;"",1,0))</f>
        <v>#REF!</v>
      </c>
      <c r="U162" s="25" t="e">
        <f>IF('Crisis Indicator Data'!#REF!="No Data",1,IF(#REF!&lt;&gt;"",1,0))</f>
        <v>#REF!</v>
      </c>
      <c r="V162" s="25" t="e">
        <f>IF('Crisis Indicator Data'!#REF!="No Data",1,IF(#REF!&lt;&gt;"",1,0))</f>
        <v>#REF!</v>
      </c>
      <c r="W162" s="25" t="e">
        <f>IF('Crisis Indicator Data'!#REF!="No Data",1,IF(#REF!&lt;&gt;"",1,0))</f>
        <v>#REF!</v>
      </c>
      <c r="X162" s="25" t="e">
        <f>IF('Crisis Indicator Data'!#REF!="No Data",1,IF(#REF!&lt;&gt;"",1,0))</f>
        <v>#REF!</v>
      </c>
      <c r="Y162" s="25" t="e">
        <f>IF('Crisis Indicator Data'!#REF!="No Data",1,IF(#REF!&lt;&gt;"",1,0))</f>
        <v>#REF!</v>
      </c>
      <c r="Z162" s="25" t="e">
        <f>IF('Crisis Indicator Data'!#REF!="No Data",1,IF(#REF!&lt;&gt;"",1,0))</f>
        <v>#REF!</v>
      </c>
      <c r="AA162" s="25" t="e">
        <f>IF('Crisis Indicator Data'!#REF!="No Data",1,IF(#REF!&lt;&gt;"",1,0))</f>
        <v>#REF!</v>
      </c>
      <c r="AB162" s="25" t="e">
        <f>IF('Crisis Indicator Data'!#REF!="No Data",1,IF(#REF!&lt;&gt;"",1,0))</f>
        <v>#REF!</v>
      </c>
      <c r="AC162" s="25" t="e">
        <f>IF('Crisis Indicator Data'!#REF!="No Data",1,IF(#REF!&lt;&gt;"",1,0))</f>
        <v>#REF!</v>
      </c>
      <c r="AD162" s="25" t="e">
        <f>IF('Crisis Indicator Data'!#REF!="No Data",1,IF(#REF!&lt;&gt;"",1,0))</f>
        <v>#REF!</v>
      </c>
      <c r="AE162" s="25" t="e">
        <f>IF('Crisis Indicator Data'!#REF!="No Data",1,IF(#REF!&lt;&gt;"",1,0))</f>
        <v>#REF!</v>
      </c>
      <c r="AF162" s="25" t="e">
        <f>IF('Crisis Indicator Data'!#REF!="No Data",1,IF(#REF!&lt;&gt;"",1,0))</f>
        <v>#REF!</v>
      </c>
      <c r="AG162" s="25" t="e">
        <f>IF('Crisis Indicator Data'!#REF!="No Data",1,IF(#REF!&lt;&gt;"",1,0))</f>
        <v>#REF!</v>
      </c>
      <c r="AH162" s="25" t="e">
        <f>IF('Crisis Indicator Data'!#REF!="No Data",1,IF(#REF!&lt;&gt;"",1,0))</f>
        <v>#REF!</v>
      </c>
      <c r="AI162" s="25" t="e">
        <f>IF('Crisis Indicator Data'!#REF!="No Data",1,IF(#REF!&lt;&gt;"",1,0))</f>
        <v>#REF!</v>
      </c>
      <c r="AJ162" s="25" t="e">
        <f>IF('Crisis Indicator Data'!#REF!="No Data",1,IF(#REF!&lt;&gt;"",1,0))</f>
        <v>#REF!</v>
      </c>
      <c r="AK162" s="25" t="e">
        <f>IF('Crisis Indicator Data'!#REF!="No Data",1,IF(#REF!&lt;&gt;"",1,0))</f>
        <v>#REF!</v>
      </c>
      <c r="AL162" s="25" t="e">
        <f>IF('Crisis Indicator Data'!#REF!="No Data",1,IF(#REF!&lt;&gt;"",1,0))</f>
        <v>#REF!</v>
      </c>
      <c r="AM162" s="25" t="e">
        <f>IF('Crisis Indicator Data'!#REF!="No Data",1,IF(#REF!&lt;&gt;"",1,0))</f>
        <v>#REF!</v>
      </c>
      <c r="AN162" s="25" t="e">
        <f>IF('Crisis Indicator Data'!#REF!="No Data",1,IF(#REF!&lt;&gt;"",1,0))</f>
        <v>#REF!</v>
      </c>
      <c r="AO162" s="25" t="e">
        <f>IF('Crisis Indicator Data'!#REF!="No Data",1,IF(#REF!&lt;&gt;"",1,0))</f>
        <v>#REF!</v>
      </c>
      <c r="AP162" s="25" t="e">
        <f>IF('Crisis Indicator Data'!#REF!="No Data",1,IF(#REF!&lt;&gt;"",1,0))</f>
        <v>#REF!</v>
      </c>
      <c r="AQ162" s="25" t="e">
        <f>IF('Crisis Indicator Data'!#REF!="No Data",1,IF(#REF!&lt;&gt;"",1,0))</f>
        <v>#REF!</v>
      </c>
      <c r="AR162" s="25" t="e">
        <f>IF('Crisis Indicator Data'!#REF!="No Data",1,IF(#REF!&lt;&gt;"",1,0))</f>
        <v>#REF!</v>
      </c>
      <c r="AS162" s="25" t="e">
        <f>IF('Crisis Indicator Data'!#REF!="No Data",1,IF(#REF!&lt;&gt;"",1,0))</f>
        <v>#REF!</v>
      </c>
      <c r="AT162" s="25" t="e">
        <f>IF('Crisis Indicator Data'!#REF!="No Data",1,IF(#REF!&lt;&gt;"",1,0))</f>
        <v>#REF!</v>
      </c>
      <c r="AU162" s="25" t="e">
        <f>IF('Crisis Indicator Data'!#REF!="No Data",1,IF(#REF!&lt;&gt;"",1,0))</f>
        <v>#REF!</v>
      </c>
      <c r="AV162" s="25" t="e">
        <f>IF('Crisis Indicator Data'!#REF!="No Data",1,IF(#REF!&lt;&gt;"",1,0))</f>
        <v>#REF!</v>
      </c>
      <c r="AW162" s="25" t="e">
        <f>IF('Crisis Indicator Data'!#REF!="No Data",1,IF(#REF!&lt;&gt;"",1,0))</f>
        <v>#REF!</v>
      </c>
      <c r="AX162" s="25" t="e">
        <f>IF('Crisis Indicator Data'!#REF!="No Data",1,IF(#REF!&lt;&gt;"",1,0))</f>
        <v>#REF!</v>
      </c>
      <c r="AY162" s="25" t="e">
        <f>IF('Crisis Indicator Data'!#REF!="No Data",1,IF(#REF!&lt;&gt;"",1,0))</f>
        <v>#REF!</v>
      </c>
      <c r="AZ162" s="25" t="e">
        <f>IF('Crisis Indicator Data'!#REF!="No Data",1,IF(#REF!&lt;&gt;"",1,0))</f>
        <v>#REF!</v>
      </c>
      <c r="BA162" t="e">
        <f t="shared" ref="BA162:BA193" si="10">SUM(B162:AZ162)</f>
        <v>#REF!</v>
      </c>
      <c r="BB162" s="27" t="e">
        <f t="shared" ref="BB162:BB193" si="11">BA162/51</f>
        <v>#REF!</v>
      </c>
    </row>
    <row r="163" spans="1:54" x14ac:dyDescent="0.35">
      <c r="A163" t="s">
        <v>10387</v>
      </c>
      <c r="B163" s="25" t="e">
        <f>IF('Crisis Indicator Data'!#REF!="No Data",1,IF(#REF!&lt;&gt;"",1,0))</f>
        <v>#REF!</v>
      </c>
      <c r="C163" s="25" t="e">
        <f>IF('Crisis Indicator Data'!#REF!="No Data",1,IF(#REF!&lt;&gt;"",1,0))</f>
        <v>#REF!</v>
      </c>
      <c r="D163" s="25" t="e">
        <f>IF('Crisis Indicator Data'!#REF!="No Data",1,IF(#REF!&lt;&gt;"",1,0))</f>
        <v>#REF!</v>
      </c>
      <c r="E163" s="25" t="e">
        <f>IF('Crisis Indicator Data'!#REF!="No Data",1,IF(#REF!&lt;&gt;"",1,0))</f>
        <v>#REF!</v>
      </c>
      <c r="F163" s="25" t="e">
        <f>IF('Crisis Indicator Data'!#REF!="No Data",1,IF(#REF!&lt;&gt;"",1,0))</f>
        <v>#REF!</v>
      </c>
      <c r="G163" s="25" t="e">
        <f>IF('Crisis Indicator Data'!#REF!="No Data",1,IF(#REF!&lt;&gt;"",1,0))</f>
        <v>#REF!</v>
      </c>
      <c r="H163" s="25" t="e">
        <f>IF('Crisis Indicator Data'!#REF!="No Data",1,IF(#REF!&lt;&gt;"",1,0))</f>
        <v>#REF!</v>
      </c>
      <c r="I163" s="25" t="e">
        <f>IF('Crisis Indicator Data'!#REF!="No Data",1,IF(#REF!&lt;&gt;"",1,0))</f>
        <v>#REF!</v>
      </c>
      <c r="J163" s="25" t="e">
        <f>IF('Crisis Indicator Data'!#REF!="No Data",1,IF(#REF!&lt;&gt;"",1,0))</f>
        <v>#REF!</v>
      </c>
      <c r="K163" s="25" t="e">
        <f>IF('Crisis Indicator Data'!#REF!="No Data",1,IF(#REF!&lt;&gt;"",1,0))</f>
        <v>#REF!</v>
      </c>
      <c r="L163" s="25" t="e">
        <f>IF('Crisis Indicator Data'!#REF!="No Data",1,IF(#REF!&lt;&gt;"",1,0))</f>
        <v>#REF!</v>
      </c>
      <c r="M163" s="25" t="e">
        <f>IF('Crisis Indicator Data'!#REF!="No Data",1,IF(#REF!&lt;&gt;"",1,0))</f>
        <v>#REF!</v>
      </c>
      <c r="N163" s="25" t="e">
        <f>IF('Crisis Indicator Data'!#REF!="No Data",1,IF(#REF!&lt;&gt;"",1,0))</f>
        <v>#REF!</v>
      </c>
      <c r="O163" s="25" t="e">
        <f>IF('Crisis Indicator Data'!#REF!="No Data",1,IF(#REF!&lt;&gt;"",1,0))</f>
        <v>#REF!</v>
      </c>
      <c r="P163" s="25" t="e">
        <f>IF('Crisis Indicator Data'!#REF!="No Data",1,IF(#REF!&lt;&gt;"",1,0))</f>
        <v>#REF!</v>
      </c>
      <c r="Q163" s="25" t="e">
        <f>IF('Crisis Indicator Data'!#REF!="No Data",1,IF(#REF!&lt;&gt;"",1,0))</f>
        <v>#REF!</v>
      </c>
      <c r="R163" s="25" t="e">
        <f>IF('Crisis Indicator Data'!#REF!="No Data",1,IF(#REF!&lt;&gt;"",1,0))</f>
        <v>#REF!</v>
      </c>
      <c r="S163" s="25" t="e">
        <f>IF('Crisis Indicator Data'!#REF!="No Data",1,IF(#REF!&lt;&gt;"",1,0))</f>
        <v>#REF!</v>
      </c>
      <c r="T163" s="25" t="e">
        <f>IF('Crisis Indicator Data'!#REF!="No Data",1,IF(#REF!&lt;&gt;"",1,0))</f>
        <v>#REF!</v>
      </c>
      <c r="U163" s="25" t="e">
        <f>IF('Crisis Indicator Data'!#REF!="No Data",1,IF(#REF!&lt;&gt;"",1,0))</f>
        <v>#REF!</v>
      </c>
      <c r="V163" s="25" t="e">
        <f>IF('Crisis Indicator Data'!#REF!="No Data",1,IF(#REF!&lt;&gt;"",1,0))</f>
        <v>#REF!</v>
      </c>
      <c r="W163" s="25" t="e">
        <f>IF('Crisis Indicator Data'!#REF!="No Data",1,IF(#REF!&lt;&gt;"",1,0))</f>
        <v>#REF!</v>
      </c>
      <c r="X163" s="25" t="e">
        <f>IF('Crisis Indicator Data'!#REF!="No Data",1,IF(#REF!&lt;&gt;"",1,0))</f>
        <v>#REF!</v>
      </c>
      <c r="Y163" s="25" t="e">
        <f>IF('Crisis Indicator Data'!#REF!="No Data",1,IF(#REF!&lt;&gt;"",1,0))</f>
        <v>#REF!</v>
      </c>
      <c r="Z163" s="25" t="e">
        <f>IF('Crisis Indicator Data'!#REF!="No Data",1,IF(#REF!&lt;&gt;"",1,0))</f>
        <v>#REF!</v>
      </c>
      <c r="AA163" s="25" t="e">
        <f>IF('Crisis Indicator Data'!#REF!="No Data",1,IF(#REF!&lt;&gt;"",1,0))</f>
        <v>#REF!</v>
      </c>
      <c r="AB163" s="25" t="e">
        <f>IF('Crisis Indicator Data'!#REF!="No Data",1,IF(#REF!&lt;&gt;"",1,0))</f>
        <v>#REF!</v>
      </c>
      <c r="AC163" s="25" t="e">
        <f>IF('Crisis Indicator Data'!#REF!="No Data",1,IF(#REF!&lt;&gt;"",1,0))</f>
        <v>#REF!</v>
      </c>
      <c r="AD163" s="25" t="e">
        <f>IF('Crisis Indicator Data'!#REF!="No Data",1,IF(#REF!&lt;&gt;"",1,0))</f>
        <v>#REF!</v>
      </c>
      <c r="AE163" s="25" t="e">
        <f>IF('Crisis Indicator Data'!#REF!="No Data",1,IF(#REF!&lt;&gt;"",1,0))</f>
        <v>#REF!</v>
      </c>
      <c r="AF163" s="25" t="e">
        <f>IF('Crisis Indicator Data'!#REF!="No Data",1,IF(#REF!&lt;&gt;"",1,0))</f>
        <v>#REF!</v>
      </c>
      <c r="AG163" s="25" t="e">
        <f>IF('Crisis Indicator Data'!#REF!="No Data",1,IF(#REF!&lt;&gt;"",1,0))</f>
        <v>#REF!</v>
      </c>
      <c r="AH163" s="25" t="e">
        <f>IF('Crisis Indicator Data'!#REF!="No Data",1,IF(#REF!&lt;&gt;"",1,0))</f>
        <v>#REF!</v>
      </c>
      <c r="AI163" s="25" t="e">
        <f>IF('Crisis Indicator Data'!#REF!="No Data",1,IF(#REF!&lt;&gt;"",1,0))</f>
        <v>#REF!</v>
      </c>
      <c r="AJ163" s="25" t="e">
        <f>IF('Crisis Indicator Data'!#REF!="No Data",1,IF(#REF!&lt;&gt;"",1,0))</f>
        <v>#REF!</v>
      </c>
      <c r="AK163" s="25" t="e">
        <f>IF('Crisis Indicator Data'!#REF!="No Data",1,IF(#REF!&lt;&gt;"",1,0))</f>
        <v>#REF!</v>
      </c>
      <c r="AL163" s="25" t="e">
        <f>IF('Crisis Indicator Data'!#REF!="No Data",1,IF(#REF!&lt;&gt;"",1,0))</f>
        <v>#REF!</v>
      </c>
      <c r="AM163" s="25" t="e">
        <f>IF('Crisis Indicator Data'!#REF!="No Data",1,IF(#REF!&lt;&gt;"",1,0))</f>
        <v>#REF!</v>
      </c>
      <c r="AN163" s="25" t="e">
        <f>IF('Crisis Indicator Data'!#REF!="No Data",1,IF(#REF!&lt;&gt;"",1,0))</f>
        <v>#REF!</v>
      </c>
      <c r="AO163" s="25" t="e">
        <f>IF('Crisis Indicator Data'!#REF!="No Data",1,IF(#REF!&lt;&gt;"",1,0))</f>
        <v>#REF!</v>
      </c>
      <c r="AP163" s="25" t="e">
        <f>IF('Crisis Indicator Data'!#REF!="No Data",1,IF(#REF!&lt;&gt;"",1,0))</f>
        <v>#REF!</v>
      </c>
      <c r="AQ163" s="25" t="e">
        <f>IF('Crisis Indicator Data'!#REF!="No Data",1,IF(#REF!&lt;&gt;"",1,0))</f>
        <v>#REF!</v>
      </c>
      <c r="AR163" s="25" t="e">
        <f>IF('Crisis Indicator Data'!#REF!="No Data",1,IF(#REF!&lt;&gt;"",1,0))</f>
        <v>#REF!</v>
      </c>
      <c r="AS163" s="25" t="e">
        <f>IF('Crisis Indicator Data'!#REF!="No Data",1,IF(#REF!&lt;&gt;"",1,0))</f>
        <v>#REF!</v>
      </c>
      <c r="AT163" s="25" t="e">
        <f>IF('Crisis Indicator Data'!#REF!="No Data",1,IF(#REF!&lt;&gt;"",1,0))</f>
        <v>#REF!</v>
      </c>
      <c r="AU163" s="25" t="e">
        <f>IF('Crisis Indicator Data'!#REF!="No Data",1,IF(#REF!&lt;&gt;"",1,0))</f>
        <v>#REF!</v>
      </c>
      <c r="AV163" s="25" t="e">
        <f>IF('Crisis Indicator Data'!#REF!="No Data",1,IF(#REF!&lt;&gt;"",1,0))</f>
        <v>#REF!</v>
      </c>
      <c r="AW163" s="25" t="e">
        <f>IF('Crisis Indicator Data'!#REF!="No Data",1,IF(#REF!&lt;&gt;"",1,0))</f>
        <v>#REF!</v>
      </c>
      <c r="AX163" s="25" t="e">
        <f>IF('Crisis Indicator Data'!#REF!="No Data",1,IF(#REF!&lt;&gt;"",1,0))</f>
        <v>#REF!</v>
      </c>
      <c r="AY163" s="25" t="e">
        <f>IF('Crisis Indicator Data'!#REF!="No Data",1,IF(#REF!&lt;&gt;"",1,0))</f>
        <v>#REF!</v>
      </c>
      <c r="AZ163" s="25" t="e">
        <f>IF('Crisis Indicator Data'!#REF!="No Data",1,IF(#REF!&lt;&gt;"",1,0))</f>
        <v>#REF!</v>
      </c>
      <c r="BA163" t="e">
        <f t="shared" si="10"/>
        <v>#REF!</v>
      </c>
      <c r="BB163" s="27" t="e">
        <f t="shared" si="11"/>
        <v>#REF!</v>
      </c>
    </row>
    <row r="164" spans="1:54" x14ac:dyDescent="0.35">
      <c r="A164" t="s">
        <v>10393</v>
      </c>
      <c r="B164" s="25" t="e">
        <f>IF('Crisis Indicator Data'!#REF!="No Data",1,IF(#REF!&lt;&gt;"",1,0))</f>
        <v>#REF!</v>
      </c>
      <c r="C164" s="25" t="e">
        <f>IF('Crisis Indicator Data'!#REF!="No Data",1,IF(#REF!&lt;&gt;"",1,0))</f>
        <v>#REF!</v>
      </c>
      <c r="D164" s="25" t="e">
        <f>IF('Crisis Indicator Data'!#REF!="No Data",1,IF(#REF!&lt;&gt;"",1,0))</f>
        <v>#REF!</v>
      </c>
      <c r="E164" s="25" t="e">
        <f>IF('Crisis Indicator Data'!#REF!="No Data",1,IF(#REF!&lt;&gt;"",1,0))</f>
        <v>#REF!</v>
      </c>
      <c r="F164" s="25" t="e">
        <f>IF('Crisis Indicator Data'!#REF!="No Data",1,IF(#REF!&lt;&gt;"",1,0))</f>
        <v>#REF!</v>
      </c>
      <c r="G164" s="25" t="e">
        <f>IF('Crisis Indicator Data'!#REF!="No Data",1,IF(#REF!&lt;&gt;"",1,0))</f>
        <v>#REF!</v>
      </c>
      <c r="H164" s="25" t="e">
        <f>IF('Crisis Indicator Data'!#REF!="No Data",1,IF(#REF!&lt;&gt;"",1,0))</f>
        <v>#REF!</v>
      </c>
      <c r="I164" s="25" t="e">
        <f>IF('Crisis Indicator Data'!#REF!="No Data",1,IF(#REF!&lt;&gt;"",1,0))</f>
        <v>#REF!</v>
      </c>
      <c r="J164" s="25" t="e">
        <f>IF('Crisis Indicator Data'!#REF!="No Data",1,IF(#REF!&lt;&gt;"",1,0))</f>
        <v>#REF!</v>
      </c>
      <c r="K164" s="25" t="e">
        <f>IF('Crisis Indicator Data'!#REF!="No Data",1,IF(#REF!&lt;&gt;"",1,0))</f>
        <v>#REF!</v>
      </c>
      <c r="L164" s="25" t="e">
        <f>IF('Crisis Indicator Data'!#REF!="No Data",1,IF(#REF!&lt;&gt;"",1,0))</f>
        <v>#REF!</v>
      </c>
      <c r="M164" s="25" t="e">
        <f>IF('Crisis Indicator Data'!#REF!="No Data",1,IF(#REF!&lt;&gt;"",1,0))</f>
        <v>#REF!</v>
      </c>
      <c r="N164" s="25" t="e">
        <f>IF('Crisis Indicator Data'!#REF!="No Data",1,IF(#REF!&lt;&gt;"",1,0))</f>
        <v>#REF!</v>
      </c>
      <c r="O164" s="25" t="e">
        <f>IF('Crisis Indicator Data'!#REF!="No Data",1,IF(#REF!&lt;&gt;"",1,0))</f>
        <v>#REF!</v>
      </c>
      <c r="P164" s="25" t="e">
        <f>IF('Crisis Indicator Data'!#REF!="No Data",1,IF(#REF!&lt;&gt;"",1,0))</f>
        <v>#REF!</v>
      </c>
      <c r="Q164" s="25" t="e">
        <f>IF('Crisis Indicator Data'!#REF!="No Data",1,IF(#REF!&lt;&gt;"",1,0))</f>
        <v>#REF!</v>
      </c>
      <c r="R164" s="25" t="e">
        <f>IF('Crisis Indicator Data'!#REF!="No Data",1,IF(#REF!&lt;&gt;"",1,0))</f>
        <v>#REF!</v>
      </c>
      <c r="S164" s="25" t="e">
        <f>IF('Crisis Indicator Data'!#REF!="No Data",1,IF(#REF!&lt;&gt;"",1,0))</f>
        <v>#REF!</v>
      </c>
      <c r="T164" s="25" t="e">
        <f>IF('Crisis Indicator Data'!#REF!="No Data",1,IF(#REF!&lt;&gt;"",1,0))</f>
        <v>#REF!</v>
      </c>
      <c r="U164" s="25" t="e">
        <f>IF('Crisis Indicator Data'!#REF!="No Data",1,IF(#REF!&lt;&gt;"",1,0))</f>
        <v>#REF!</v>
      </c>
      <c r="V164" s="25" t="e">
        <f>IF('Crisis Indicator Data'!#REF!="No Data",1,IF(#REF!&lt;&gt;"",1,0))</f>
        <v>#REF!</v>
      </c>
      <c r="W164" s="25" t="e">
        <f>IF('Crisis Indicator Data'!#REF!="No Data",1,IF(#REF!&lt;&gt;"",1,0))</f>
        <v>#REF!</v>
      </c>
      <c r="X164" s="25" t="e">
        <f>IF('Crisis Indicator Data'!#REF!="No Data",1,IF(#REF!&lt;&gt;"",1,0))</f>
        <v>#REF!</v>
      </c>
      <c r="Y164" s="25" t="e">
        <f>IF('Crisis Indicator Data'!#REF!="No Data",1,IF(#REF!&lt;&gt;"",1,0))</f>
        <v>#REF!</v>
      </c>
      <c r="Z164" s="25" t="e">
        <f>IF('Crisis Indicator Data'!#REF!="No Data",1,IF(#REF!&lt;&gt;"",1,0))</f>
        <v>#REF!</v>
      </c>
      <c r="AA164" s="25" t="e">
        <f>IF('Crisis Indicator Data'!#REF!="No Data",1,IF(#REF!&lt;&gt;"",1,0))</f>
        <v>#REF!</v>
      </c>
      <c r="AB164" s="25" t="e">
        <f>IF('Crisis Indicator Data'!#REF!="No Data",1,IF(#REF!&lt;&gt;"",1,0))</f>
        <v>#REF!</v>
      </c>
      <c r="AC164" s="25" t="e">
        <f>IF('Crisis Indicator Data'!#REF!="No Data",1,IF(#REF!&lt;&gt;"",1,0))</f>
        <v>#REF!</v>
      </c>
      <c r="AD164" s="25" t="e">
        <f>IF('Crisis Indicator Data'!#REF!="No Data",1,IF(#REF!&lt;&gt;"",1,0))</f>
        <v>#REF!</v>
      </c>
      <c r="AE164" s="25" t="e">
        <f>IF('Crisis Indicator Data'!#REF!="No Data",1,IF(#REF!&lt;&gt;"",1,0))</f>
        <v>#REF!</v>
      </c>
      <c r="AF164" s="25" t="e">
        <f>IF('Crisis Indicator Data'!#REF!="No Data",1,IF(#REF!&lt;&gt;"",1,0))</f>
        <v>#REF!</v>
      </c>
      <c r="AG164" s="25" t="e">
        <f>IF('Crisis Indicator Data'!#REF!="No Data",1,IF(#REF!&lt;&gt;"",1,0))</f>
        <v>#REF!</v>
      </c>
      <c r="AH164" s="25" t="e">
        <f>IF('Crisis Indicator Data'!#REF!="No Data",1,IF(#REF!&lt;&gt;"",1,0))</f>
        <v>#REF!</v>
      </c>
      <c r="AI164" s="25" t="e">
        <f>IF('Crisis Indicator Data'!#REF!="No Data",1,IF(#REF!&lt;&gt;"",1,0))</f>
        <v>#REF!</v>
      </c>
      <c r="AJ164" s="25" t="e">
        <f>IF('Crisis Indicator Data'!#REF!="No Data",1,IF(#REF!&lt;&gt;"",1,0))</f>
        <v>#REF!</v>
      </c>
      <c r="AK164" s="25" t="e">
        <f>IF('Crisis Indicator Data'!#REF!="No Data",1,IF(#REF!&lt;&gt;"",1,0))</f>
        <v>#REF!</v>
      </c>
      <c r="AL164" s="25" t="e">
        <f>IF('Crisis Indicator Data'!#REF!="No Data",1,IF(#REF!&lt;&gt;"",1,0))</f>
        <v>#REF!</v>
      </c>
      <c r="AM164" s="25" t="e">
        <f>IF('Crisis Indicator Data'!#REF!="No Data",1,IF(#REF!&lt;&gt;"",1,0))</f>
        <v>#REF!</v>
      </c>
      <c r="AN164" s="25" t="e">
        <f>IF('Crisis Indicator Data'!#REF!="No Data",1,IF(#REF!&lt;&gt;"",1,0))</f>
        <v>#REF!</v>
      </c>
      <c r="AO164" s="25" t="e">
        <f>IF('Crisis Indicator Data'!#REF!="No Data",1,IF(#REF!&lt;&gt;"",1,0))</f>
        <v>#REF!</v>
      </c>
      <c r="AP164" s="25" t="e">
        <f>IF('Crisis Indicator Data'!#REF!="No Data",1,IF(#REF!&lt;&gt;"",1,0))</f>
        <v>#REF!</v>
      </c>
      <c r="AQ164" s="25" t="e">
        <f>IF('Crisis Indicator Data'!#REF!="No Data",1,IF(#REF!&lt;&gt;"",1,0))</f>
        <v>#REF!</v>
      </c>
      <c r="AR164" s="25" t="e">
        <f>IF('Crisis Indicator Data'!#REF!="No Data",1,IF(#REF!&lt;&gt;"",1,0))</f>
        <v>#REF!</v>
      </c>
      <c r="AS164" s="25" t="e">
        <f>IF('Crisis Indicator Data'!#REF!="No Data",1,IF(#REF!&lt;&gt;"",1,0))</f>
        <v>#REF!</v>
      </c>
      <c r="AT164" s="25" t="e">
        <f>IF('Crisis Indicator Data'!#REF!="No Data",1,IF(#REF!&lt;&gt;"",1,0))</f>
        <v>#REF!</v>
      </c>
      <c r="AU164" s="25" t="e">
        <f>IF('Crisis Indicator Data'!#REF!="No Data",1,IF(#REF!&lt;&gt;"",1,0))</f>
        <v>#REF!</v>
      </c>
      <c r="AV164" s="25" t="e">
        <f>IF('Crisis Indicator Data'!#REF!="No Data",1,IF(#REF!&lt;&gt;"",1,0))</f>
        <v>#REF!</v>
      </c>
      <c r="AW164" s="25" t="e">
        <f>IF('Crisis Indicator Data'!#REF!="No Data",1,IF(#REF!&lt;&gt;"",1,0))</f>
        <v>#REF!</v>
      </c>
      <c r="AX164" s="25" t="e">
        <f>IF('Crisis Indicator Data'!#REF!="No Data",1,IF(#REF!&lt;&gt;"",1,0))</f>
        <v>#REF!</v>
      </c>
      <c r="AY164" s="25" t="e">
        <f>IF('Crisis Indicator Data'!#REF!="No Data",1,IF(#REF!&lt;&gt;"",1,0))</f>
        <v>#REF!</v>
      </c>
      <c r="AZ164" s="25" t="e">
        <f>IF('Crisis Indicator Data'!#REF!="No Data",1,IF(#REF!&lt;&gt;"",1,0))</f>
        <v>#REF!</v>
      </c>
      <c r="BA164" t="e">
        <f t="shared" si="10"/>
        <v>#REF!</v>
      </c>
      <c r="BB164" s="27" t="e">
        <f t="shared" si="11"/>
        <v>#REF!</v>
      </c>
    </row>
    <row r="165" spans="1:54" x14ac:dyDescent="0.35">
      <c r="A165" t="s">
        <v>10392</v>
      </c>
      <c r="B165" s="25" t="e">
        <f>IF('Crisis Indicator Data'!#REF!="No Data",1,IF(#REF!&lt;&gt;"",1,0))</f>
        <v>#REF!</v>
      </c>
      <c r="C165" s="25" t="e">
        <f>IF('Crisis Indicator Data'!#REF!="No Data",1,IF(#REF!&lt;&gt;"",1,0))</f>
        <v>#REF!</v>
      </c>
      <c r="D165" s="25" t="e">
        <f>IF('Crisis Indicator Data'!#REF!="No Data",1,IF(#REF!&lt;&gt;"",1,0))</f>
        <v>#REF!</v>
      </c>
      <c r="E165" s="25" t="e">
        <f>IF('Crisis Indicator Data'!#REF!="No Data",1,IF(#REF!&lt;&gt;"",1,0))</f>
        <v>#REF!</v>
      </c>
      <c r="F165" s="25" t="e">
        <f>IF('Crisis Indicator Data'!#REF!="No Data",1,IF(#REF!&lt;&gt;"",1,0))</f>
        <v>#REF!</v>
      </c>
      <c r="G165" s="25" t="e">
        <f>IF('Crisis Indicator Data'!#REF!="No Data",1,IF(#REF!&lt;&gt;"",1,0))</f>
        <v>#REF!</v>
      </c>
      <c r="H165" s="25" t="e">
        <f>IF('Crisis Indicator Data'!#REF!="No Data",1,IF(#REF!&lt;&gt;"",1,0))</f>
        <v>#REF!</v>
      </c>
      <c r="I165" s="25" t="e">
        <f>IF('Crisis Indicator Data'!#REF!="No Data",1,IF(#REF!&lt;&gt;"",1,0))</f>
        <v>#REF!</v>
      </c>
      <c r="J165" s="25" t="e">
        <f>IF('Crisis Indicator Data'!#REF!="No Data",1,IF(#REF!&lt;&gt;"",1,0))</f>
        <v>#REF!</v>
      </c>
      <c r="K165" s="25" t="e">
        <f>IF('Crisis Indicator Data'!#REF!="No Data",1,IF(#REF!&lt;&gt;"",1,0))</f>
        <v>#REF!</v>
      </c>
      <c r="L165" s="25" t="e">
        <f>IF('Crisis Indicator Data'!#REF!="No Data",1,IF(#REF!&lt;&gt;"",1,0))</f>
        <v>#REF!</v>
      </c>
      <c r="M165" s="25" t="e">
        <f>IF('Crisis Indicator Data'!#REF!="No Data",1,IF(#REF!&lt;&gt;"",1,0))</f>
        <v>#REF!</v>
      </c>
      <c r="N165" s="25" t="e">
        <f>IF('Crisis Indicator Data'!#REF!="No Data",1,IF(#REF!&lt;&gt;"",1,0))</f>
        <v>#REF!</v>
      </c>
      <c r="O165" s="25" t="e">
        <f>IF('Crisis Indicator Data'!#REF!="No Data",1,IF(#REF!&lt;&gt;"",1,0))</f>
        <v>#REF!</v>
      </c>
      <c r="P165" s="25" t="e">
        <f>IF('Crisis Indicator Data'!#REF!="No Data",1,IF(#REF!&lt;&gt;"",1,0))</f>
        <v>#REF!</v>
      </c>
      <c r="Q165" s="25" t="e">
        <f>IF('Crisis Indicator Data'!#REF!="No Data",1,IF(#REF!&lt;&gt;"",1,0))</f>
        <v>#REF!</v>
      </c>
      <c r="R165" s="25" t="e">
        <f>IF('Crisis Indicator Data'!#REF!="No Data",1,IF(#REF!&lt;&gt;"",1,0))</f>
        <v>#REF!</v>
      </c>
      <c r="S165" s="25" t="e">
        <f>IF('Crisis Indicator Data'!#REF!="No Data",1,IF(#REF!&lt;&gt;"",1,0))</f>
        <v>#REF!</v>
      </c>
      <c r="T165" s="25" t="e">
        <f>IF('Crisis Indicator Data'!#REF!="No Data",1,IF(#REF!&lt;&gt;"",1,0))</f>
        <v>#REF!</v>
      </c>
      <c r="U165" s="25" t="e">
        <f>IF('Crisis Indicator Data'!#REF!="No Data",1,IF(#REF!&lt;&gt;"",1,0))</f>
        <v>#REF!</v>
      </c>
      <c r="V165" s="25" t="e">
        <f>IF('Crisis Indicator Data'!#REF!="No Data",1,IF(#REF!&lt;&gt;"",1,0))</f>
        <v>#REF!</v>
      </c>
      <c r="W165" s="25" t="e">
        <f>IF('Crisis Indicator Data'!#REF!="No Data",1,IF(#REF!&lt;&gt;"",1,0))</f>
        <v>#REF!</v>
      </c>
      <c r="X165" s="25" t="e">
        <f>IF('Crisis Indicator Data'!#REF!="No Data",1,IF(#REF!&lt;&gt;"",1,0))</f>
        <v>#REF!</v>
      </c>
      <c r="Y165" s="25" t="e">
        <f>IF('Crisis Indicator Data'!#REF!="No Data",1,IF(#REF!&lt;&gt;"",1,0))</f>
        <v>#REF!</v>
      </c>
      <c r="Z165" s="25" t="e">
        <f>IF('Crisis Indicator Data'!#REF!="No Data",1,IF(#REF!&lt;&gt;"",1,0))</f>
        <v>#REF!</v>
      </c>
      <c r="AA165" s="25" t="e">
        <f>IF('Crisis Indicator Data'!#REF!="No Data",1,IF(#REF!&lt;&gt;"",1,0))</f>
        <v>#REF!</v>
      </c>
      <c r="AB165" s="25" t="e">
        <f>IF('Crisis Indicator Data'!#REF!="No Data",1,IF(#REF!&lt;&gt;"",1,0))</f>
        <v>#REF!</v>
      </c>
      <c r="AC165" s="25" t="e">
        <f>IF('Crisis Indicator Data'!#REF!="No Data",1,IF(#REF!&lt;&gt;"",1,0))</f>
        <v>#REF!</v>
      </c>
      <c r="AD165" s="25" t="e">
        <f>IF('Crisis Indicator Data'!#REF!="No Data",1,IF(#REF!&lt;&gt;"",1,0))</f>
        <v>#REF!</v>
      </c>
      <c r="AE165" s="25" t="e">
        <f>IF('Crisis Indicator Data'!#REF!="No Data",1,IF(#REF!&lt;&gt;"",1,0))</f>
        <v>#REF!</v>
      </c>
      <c r="AF165" s="25" t="e">
        <f>IF('Crisis Indicator Data'!#REF!="No Data",1,IF(#REF!&lt;&gt;"",1,0))</f>
        <v>#REF!</v>
      </c>
      <c r="AG165" s="25" t="e">
        <f>IF('Crisis Indicator Data'!#REF!="No Data",1,IF(#REF!&lt;&gt;"",1,0))</f>
        <v>#REF!</v>
      </c>
      <c r="AH165" s="25" t="e">
        <f>IF('Crisis Indicator Data'!#REF!="No Data",1,IF(#REF!&lt;&gt;"",1,0))</f>
        <v>#REF!</v>
      </c>
      <c r="AI165" s="25" t="e">
        <f>IF('Crisis Indicator Data'!#REF!="No Data",1,IF(#REF!&lt;&gt;"",1,0))</f>
        <v>#REF!</v>
      </c>
      <c r="AJ165" s="25" t="e">
        <f>IF('Crisis Indicator Data'!#REF!="No Data",1,IF(#REF!&lt;&gt;"",1,0))</f>
        <v>#REF!</v>
      </c>
      <c r="AK165" s="25" t="e">
        <f>IF('Crisis Indicator Data'!#REF!="No Data",1,IF(#REF!&lt;&gt;"",1,0))</f>
        <v>#REF!</v>
      </c>
      <c r="AL165" s="25" t="e">
        <f>IF('Crisis Indicator Data'!#REF!="No Data",1,IF(#REF!&lt;&gt;"",1,0))</f>
        <v>#REF!</v>
      </c>
      <c r="AM165" s="25" t="e">
        <f>IF('Crisis Indicator Data'!#REF!="No Data",1,IF(#REF!&lt;&gt;"",1,0))</f>
        <v>#REF!</v>
      </c>
      <c r="AN165" s="25" t="e">
        <f>IF('Crisis Indicator Data'!#REF!="No Data",1,IF(#REF!&lt;&gt;"",1,0))</f>
        <v>#REF!</v>
      </c>
      <c r="AO165" s="25" t="e">
        <f>IF('Crisis Indicator Data'!#REF!="No Data",1,IF(#REF!&lt;&gt;"",1,0))</f>
        <v>#REF!</v>
      </c>
      <c r="AP165" s="25" t="e">
        <f>IF('Crisis Indicator Data'!#REF!="No Data",1,IF(#REF!&lt;&gt;"",1,0))</f>
        <v>#REF!</v>
      </c>
      <c r="AQ165" s="25" t="e">
        <f>IF('Crisis Indicator Data'!#REF!="No Data",1,IF(#REF!&lt;&gt;"",1,0))</f>
        <v>#REF!</v>
      </c>
      <c r="AR165" s="25" t="e">
        <f>IF('Crisis Indicator Data'!#REF!="No Data",1,IF(#REF!&lt;&gt;"",1,0))</f>
        <v>#REF!</v>
      </c>
      <c r="AS165" s="25" t="e">
        <f>IF('Crisis Indicator Data'!#REF!="No Data",1,IF(#REF!&lt;&gt;"",1,0))</f>
        <v>#REF!</v>
      </c>
      <c r="AT165" s="25" t="e">
        <f>IF('Crisis Indicator Data'!#REF!="No Data",1,IF(#REF!&lt;&gt;"",1,0))</f>
        <v>#REF!</v>
      </c>
      <c r="AU165" s="25" t="e">
        <f>IF('Crisis Indicator Data'!#REF!="No Data",1,IF(#REF!&lt;&gt;"",1,0))</f>
        <v>#REF!</v>
      </c>
      <c r="AV165" s="25" t="e">
        <f>IF('Crisis Indicator Data'!#REF!="No Data",1,IF(#REF!&lt;&gt;"",1,0))</f>
        <v>#REF!</v>
      </c>
      <c r="AW165" s="25" t="e">
        <f>IF('Crisis Indicator Data'!#REF!="No Data",1,IF(#REF!&lt;&gt;"",1,0))</f>
        <v>#REF!</v>
      </c>
      <c r="AX165" s="25" t="e">
        <f>IF('Crisis Indicator Data'!#REF!="No Data",1,IF(#REF!&lt;&gt;"",1,0))</f>
        <v>#REF!</v>
      </c>
      <c r="AY165" s="25" t="e">
        <f>IF('Crisis Indicator Data'!#REF!="No Data",1,IF(#REF!&lt;&gt;"",1,0))</f>
        <v>#REF!</v>
      </c>
      <c r="AZ165" s="25" t="e">
        <f>IF('Crisis Indicator Data'!#REF!="No Data",1,IF(#REF!&lt;&gt;"",1,0))</f>
        <v>#REF!</v>
      </c>
      <c r="BA165" t="e">
        <f t="shared" si="10"/>
        <v>#REF!</v>
      </c>
      <c r="BB165" s="27" t="e">
        <f t="shared" si="11"/>
        <v>#REF!</v>
      </c>
    </row>
    <row r="166" spans="1:54" x14ac:dyDescent="0.35">
      <c r="A166" t="s">
        <v>10183</v>
      </c>
      <c r="B166" s="25" t="e">
        <f>IF('Crisis Indicator Data'!#REF!="No Data",1,IF(#REF!&lt;&gt;"",1,0))</f>
        <v>#REF!</v>
      </c>
      <c r="C166" s="25" t="e">
        <f>IF('Crisis Indicator Data'!#REF!="No Data",1,IF(#REF!&lt;&gt;"",1,0))</f>
        <v>#REF!</v>
      </c>
      <c r="D166" s="25" t="e">
        <f>IF('Crisis Indicator Data'!#REF!="No Data",1,IF(#REF!&lt;&gt;"",1,0))</f>
        <v>#REF!</v>
      </c>
      <c r="E166" s="25" t="e">
        <f>IF('Crisis Indicator Data'!#REF!="No Data",1,IF(#REF!&lt;&gt;"",1,0))</f>
        <v>#REF!</v>
      </c>
      <c r="F166" s="25" t="e">
        <f>IF('Crisis Indicator Data'!#REF!="No Data",1,IF(#REF!&lt;&gt;"",1,0))</f>
        <v>#REF!</v>
      </c>
      <c r="G166" s="25" t="e">
        <f>IF('Crisis Indicator Data'!#REF!="No Data",1,IF(#REF!&lt;&gt;"",1,0))</f>
        <v>#REF!</v>
      </c>
      <c r="H166" s="25" t="e">
        <f>IF('Crisis Indicator Data'!#REF!="No Data",1,IF(#REF!&lt;&gt;"",1,0))</f>
        <v>#REF!</v>
      </c>
      <c r="I166" s="25" t="e">
        <f>IF('Crisis Indicator Data'!#REF!="No Data",1,IF(#REF!&lt;&gt;"",1,0))</f>
        <v>#REF!</v>
      </c>
      <c r="J166" s="25" t="e">
        <f>IF('Crisis Indicator Data'!#REF!="No Data",1,IF(#REF!&lt;&gt;"",1,0))</f>
        <v>#REF!</v>
      </c>
      <c r="K166" s="25" t="e">
        <f>IF('Crisis Indicator Data'!#REF!="No Data",1,IF(#REF!&lt;&gt;"",1,0))</f>
        <v>#REF!</v>
      </c>
      <c r="L166" s="25" t="e">
        <f>IF('Crisis Indicator Data'!#REF!="No Data",1,IF(#REF!&lt;&gt;"",1,0))</f>
        <v>#REF!</v>
      </c>
      <c r="M166" s="25" t="e">
        <f>IF('Crisis Indicator Data'!#REF!="No Data",1,IF(#REF!&lt;&gt;"",1,0))</f>
        <v>#REF!</v>
      </c>
      <c r="N166" s="25" t="e">
        <f>IF('Crisis Indicator Data'!#REF!="No Data",1,IF(#REF!&lt;&gt;"",1,0))</f>
        <v>#REF!</v>
      </c>
      <c r="O166" s="25" t="e">
        <f>IF('Crisis Indicator Data'!#REF!="No Data",1,IF(#REF!&lt;&gt;"",1,0))</f>
        <v>#REF!</v>
      </c>
      <c r="P166" s="25" t="e">
        <f>IF('Crisis Indicator Data'!#REF!="No Data",1,IF(#REF!&lt;&gt;"",1,0))</f>
        <v>#REF!</v>
      </c>
      <c r="Q166" s="25" t="e">
        <f>IF('Crisis Indicator Data'!#REF!="No Data",1,IF(#REF!&lt;&gt;"",1,0))</f>
        <v>#REF!</v>
      </c>
      <c r="R166" s="25" t="e">
        <f>IF('Crisis Indicator Data'!#REF!="No Data",1,IF(#REF!&lt;&gt;"",1,0))</f>
        <v>#REF!</v>
      </c>
      <c r="S166" s="25" t="e">
        <f>IF('Crisis Indicator Data'!#REF!="No Data",1,IF(#REF!&lt;&gt;"",1,0))</f>
        <v>#REF!</v>
      </c>
      <c r="T166" s="25" t="e">
        <f>IF('Crisis Indicator Data'!#REF!="No Data",1,IF(#REF!&lt;&gt;"",1,0))</f>
        <v>#REF!</v>
      </c>
      <c r="U166" s="25" t="e">
        <f>IF('Crisis Indicator Data'!#REF!="No Data",1,IF(#REF!&lt;&gt;"",1,0))</f>
        <v>#REF!</v>
      </c>
      <c r="V166" s="25" t="e">
        <f>IF('Crisis Indicator Data'!#REF!="No Data",1,IF(#REF!&lt;&gt;"",1,0))</f>
        <v>#REF!</v>
      </c>
      <c r="W166" s="25" t="e">
        <f>IF('Crisis Indicator Data'!#REF!="No Data",1,IF(#REF!&lt;&gt;"",1,0))</f>
        <v>#REF!</v>
      </c>
      <c r="X166" s="25" t="e">
        <f>IF('Crisis Indicator Data'!#REF!="No Data",1,IF(#REF!&lt;&gt;"",1,0))</f>
        <v>#REF!</v>
      </c>
      <c r="Y166" s="25" t="e">
        <f>IF('Crisis Indicator Data'!#REF!="No Data",1,IF(#REF!&lt;&gt;"",1,0))</f>
        <v>#REF!</v>
      </c>
      <c r="Z166" s="25" t="e">
        <f>IF('Crisis Indicator Data'!#REF!="No Data",1,IF(#REF!&lt;&gt;"",1,0))</f>
        <v>#REF!</v>
      </c>
      <c r="AA166" s="25" t="e">
        <f>IF('Crisis Indicator Data'!#REF!="No Data",1,IF(#REF!&lt;&gt;"",1,0))</f>
        <v>#REF!</v>
      </c>
      <c r="AB166" s="25" t="e">
        <f>IF('Crisis Indicator Data'!#REF!="No Data",1,IF(#REF!&lt;&gt;"",1,0))</f>
        <v>#REF!</v>
      </c>
      <c r="AC166" s="25" t="e">
        <f>IF('Crisis Indicator Data'!#REF!="No Data",1,IF(#REF!&lt;&gt;"",1,0))</f>
        <v>#REF!</v>
      </c>
      <c r="AD166" s="25" t="e">
        <f>IF('Crisis Indicator Data'!#REF!="No Data",1,IF(#REF!&lt;&gt;"",1,0))</f>
        <v>#REF!</v>
      </c>
      <c r="AE166" s="25" t="e">
        <f>IF('Crisis Indicator Data'!#REF!="No Data",1,IF(#REF!&lt;&gt;"",1,0))</f>
        <v>#REF!</v>
      </c>
      <c r="AF166" s="25" t="e">
        <f>IF('Crisis Indicator Data'!#REF!="No Data",1,IF(#REF!&lt;&gt;"",1,0))</f>
        <v>#REF!</v>
      </c>
      <c r="AG166" s="25" t="e">
        <f>IF('Crisis Indicator Data'!#REF!="No Data",1,IF(#REF!&lt;&gt;"",1,0))</f>
        <v>#REF!</v>
      </c>
      <c r="AH166" s="25" t="e">
        <f>IF('Crisis Indicator Data'!#REF!="No Data",1,IF(#REF!&lt;&gt;"",1,0))</f>
        <v>#REF!</v>
      </c>
      <c r="AI166" s="25" t="e">
        <f>IF('Crisis Indicator Data'!#REF!="No Data",1,IF(#REF!&lt;&gt;"",1,0))</f>
        <v>#REF!</v>
      </c>
      <c r="AJ166" s="25" t="e">
        <f>IF('Crisis Indicator Data'!#REF!="No Data",1,IF(#REF!&lt;&gt;"",1,0))</f>
        <v>#REF!</v>
      </c>
      <c r="AK166" s="25" t="e">
        <f>IF('Crisis Indicator Data'!#REF!="No Data",1,IF(#REF!&lt;&gt;"",1,0))</f>
        <v>#REF!</v>
      </c>
      <c r="AL166" s="25" t="e">
        <f>IF('Crisis Indicator Data'!#REF!="No Data",1,IF(#REF!&lt;&gt;"",1,0))</f>
        <v>#REF!</v>
      </c>
      <c r="AM166" s="25" t="e">
        <f>IF('Crisis Indicator Data'!#REF!="No Data",1,IF(#REF!&lt;&gt;"",1,0))</f>
        <v>#REF!</v>
      </c>
      <c r="AN166" s="25" t="e">
        <f>IF('Crisis Indicator Data'!#REF!="No Data",1,IF(#REF!&lt;&gt;"",1,0))</f>
        <v>#REF!</v>
      </c>
      <c r="AO166" s="25" t="e">
        <f>IF('Crisis Indicator Data'!#REF!="No Data",1,IF(#REF!&lt;&gt;"",1,0))</f>
        <v>#REF!</v>
      </c>
      <c r="AP166" s="25" t="e">
        <f>IF('Crisis Indicator Data'!#REF!="No Data",1,IF(#REF!&lt;&gt;"",1,0))</f>
        <v>#REF!</v>
      </c>
      <c r="AQ166" s="25" t="e">
        <f>IF('Crisis Indicator Data'!#REF!="No Data",1,IF(#REF!&lt;&gt;"",1,0))</f>
        <v>#REF!</v>
      </c>
      <c r="AR166" s="25" t="e">
        <f>IF('Crisis Indicator Data'!#REF!="No Data",1,IF(#REF!&lt;&gt;"",1,0))</f>
        <v>#REF!</v>
      </c>
      <c r="AS166" s="25" t="e">
        <f>IF('Crisis Indicator Data'!#REF!="No Data",1,IF(#REF!&lt;&gt;"",1,0))</f>
        <v>#REF!</v>
      </c>
      <c r="AT166" s="25" t="e">
        <f>IF('Crisis Indicator Data'!#REF!="No Data",1,IF(#REF!&lt;&gt;"",1,0))</f>
        <v>#REF!</v>
      </c>
      <c r="AU166" s="25" t="e">
        <f>IF('Crisis Indicator Data'!#REF!="No Data",1,IF(#REF!&lt;&gt;"",1,0))</f>
        <v>#REF!</v>
      </c>
      <c r="AV166" s="25" t="e">
        <f>IF('Crisis Indicator Data'!#REF!="No Data",1,IF(#REF!&lt;&gt;"",1,0))</f>
        <v>#REF!</v>
      </c>
      <c r="AW166" s="25" t="e">
        <f>IF('Crisis Indicator Data'!#REF!="No Data",1,IF(#REF!&lt;&gt;"",1,0))</f>
        <v>#REF!</v>
      </c>
      <c r="AX166" s="25" t="e">
        <f>IF('Crisis Indicator Data'!#REF!="No Data",1,IF(#REF!&lt;&gt;"",1,0))</f>
        <v>#REF!</v>
      </c>
      <c r="AY166" s="25" t="e">
        <f>IF('Crisis Indicator Data'!#REF!="No Data",1,IF(#REF!&lt;&gt;"",1,0))</f>
        <v>#REF!</v>
      </c>
      <c r="AZ166" s="25" t="e">
        <f>IF('Crisis Indicator Data'!#REF!="No Data",1,IF(#REF!&lt;&gt;"",1,0))</f>
        <v>#REF!</v>
      </c>
      <c r="BA166" t="e">
        <f t="shared" si="10"/>
        <v>#REF!</v>
      </c>
      <c r="BB166" s="27" t="e">
        <f t="shared" si="11"/>
        <v>#REF!</v>
      </c>
    </row>
    <row r="167" spans="1:54" x14ac:dyDescent="0.35">
      <c r="A167" t="s">
        <v>10396</v>
      </c>
      <c r="B167" s="25" t="e">
        <f>IF('Crisis Indicator Data'!#REF!="No Data",1,IF(#REF!&lt;&gt;"",1,0))</f>
        <v>#REF!</v>
      </c>
      <c r="C167" s="25" t="e">
        <f>IF('Crisis Indicator Data'!#REF!="No Data",1,IF(#REF!&lt;&gt;"",1,0))</f>
        <v>#REF!</v>
      </c>
      <c r="D167" s="25" t="e">
        <f>IF('Crisis Indicator Data'!#REF!="No Data",1,IF(#REF!&lt;&gt;"",1,0))</f>
        <v>#REF!</v>
      </c>
      <c r="E167" s="25" t="e">
        <f>IF('Crisis Indicator Data'!#REF!="No Data",1,IF(#REF!&lt;&gt;"",1,0))</f>
        <v>#REF!</v>
      </c>
      <c r="F167" s="25" t="e">
        <f>IF('Crisis Indicator Data'!#REF!="No Data",1,IF(#REF!&lt;&gt;"",1,0))</f>
        <v>#REF!</v>
      </c>
      <c r="G167" s="25" t="e">
        <f>IF('Crisis Indicator Data'!#REF!="No Data",1,IF(#REF!&lt;&gt;"",1,0))</f>
        <v>#REF!</v>
      </c>
      <c r="H167" s="25" t="e">
        <f>IF('Crisis Indicator Data'!#REF!="No Data",1,IF(#REF!&lt;&gt;"",1,0))</f>
        <v>#REF!</v>
      </c>
      <c r="I167" s="25" t="e">
        <f>IF('Crisis Indicator Data'!#REF!="No Data",1,IF(#REF!&lt;&gt;"",1,0))</f>
        <v>#REF!</v>
      </c>
      <c r="J167" s="25" t="e">
        <f>IF('Crisis Indicator Data'!#REF!="No Data",1,IF(#REF!&lt;&gt;"",1,0))</f>
        <v>#REF!</v>
      </c>
      <c r="K167" s="25" t="e">
        <f>IF('Crisis Indicator Data'!#REF!="No Data",1,IF(#REF!&lt;&gt;"",1,0))</f>
        <v>#REF!</v>
      </c>
      <c r="L167" s="25" t="e">
        <f>IF('Crisis Indicator Data'!#REF!="No Data",1,IF(#REF!&lt;&gt;"",1,0))</f>
        <v>#REF!</v>
      </c>
      <c r="M167" s="25" t="e">
        <f>IF('Crisis Indicator Data'!#REF!="No Data",1,IF(#REF!&lt;&gt;"",1,0))</f>
        <v>#REF!</v>
      </c>
      <c r="N167" s="25" t="e">
        <f>IF('Crisis Indicator Data'!#REF!="No Data",1,IF(#REF!&lt;&gt;"",1,0))</f>
        <v>#REF!</v>
      </c>
      <c r="O167" s="25" t="e">
        <f>IF('Crisis Indicator Data'!#REF!="No Data",1,IF(#REF!&lt;&gt;"",1,0))</f>
        <v>#REF!</v>
      </c>
      <c r="P167" s="25" t="e">
        <f>IF('Crisis Indicator Data'!#REF!="No Data",1,IF(#REF!&lt;&gt;"",1,0))</f>
        <v>#REF!</v>
      </c>
      <c r="Q167" s="25" t="e">
        <f>IF('Crisis Indicator Data'!#REF!="No Data",1,IF(#REF!&lt;&gt;"",1,0))</f>
        <v>#REF!</v>
      </c>
      <c r="R167" s="25" t="e">
        <f>IF('Crisis Indicator Data'!#REF!="No Data",1,IF(#REF!&lt;&gt;"",1,0))</f>
        <v>#REF!</v>
      </c>
      <c r="S167" s="25" t="e">
        <f>IF('Crisis Indicator Data'!#REF!="No Data",1,IF(#REF!&lt;&gt;"",1,0))</f>
        <v>#REF!</v>
      </c>
      <c r="T167" s="25" t="e">
        <f>IF('Crisis Indicator Data'!#REF!="No Data",1,IF(#REF!&lt;&gt;"",1,0))</f>
        <v>#REF!</v>
      </c>
      <c r="U167" s="25" t="e">
        <f>IF('Crisis Indicator Data'!#REF!="No Data",1,IF(#REF!&lt;&gt;"",1,0))</f>
        <v>#REF!</v>
      </c>
      <c r="V167" s="25" t="e">
        <f>IF('Crisis Indicator Data'!#REF!="No Data",1,IF(#REF!&lt;&gt;"",1,0))</f>
        <v>#REF!</v>
      </c>
      <c r="W167" s="25" t="e">
        <f>IF('Crisis Indicator Data'!#REF!="No Data",1,IF(#REF!&lt;&gt;"",1,0))</f>
        <v>#REF!</v>
      </c>
      <c r="X167" s="25" t="e">
        <f>IF('Crisis Indicator Data'!#REF!="No Data",1,IF(#REF!&lt;&gt;"",1,0))</f>
        <v>#REF!</v>
      </c>
      <c r="Y167" s="25" t="e">
        <f>IF('Crisis Indicator Data'!#REF!="No Data",1,IF(#REF!&lt;&gt;"",1,0))</f>
        <v>#REF!</v>
      </c>
      <c r="Z167" s="25" t="e">
        <f>IF('Crisis Indicator Data'!#REF!="No Data",1,IF(#REF!&lt;&gt;"",1,0))</f>
        <v>#REF!</v>
      </c>
      <c r="AA167" s="25" t="e">
        <f>IF('Crisis Indicator Data'!#REF!="No Data",1,IF(#REF!&lt;&gt;"",1,0))</f>
        <v>#REF!</v>
      </c>
      <c r="AB167" s="25" t="e">
        <f>IF('Crisis Indicator Data'!#REF!="No Data",1,IF(#REF!&lt;&gt;"",1,0))</f>
        <v>#REF!</v>
      </c>
      <c r="AC167" s="25" t="e">
        <f>IF('Crisis Indicator Data'!#REF!="No Data",1,IF(#REF!&lt;&gt;"",1,0))</f>
        <v>#REF!</v>
      </c>
      <c r="AD167" s="25" t="e">
        <f>IF('Crisis Indicator Data'!#REF!="No Data",1,IF(#REF!&lt;&gt;"",1,0))</f>
        <v>#REF!</v>
      </c>
      <c r="AE167" s="25" t="e">
        <f>IF('Crisis Indicator Data'!#REF!="No Data",1,IF(#REF!&lt;&gt;"",1,0))</f>
        <v>#REF!</v>
      </c>
      <c r="AF167" s="25" t="e">
        <f>IF('Crisis Indicator Data'!#REF!="No Data",1,IF(#REF!&lt;&gt;"",1,0))</f>
        <v>#REF!</v>
      </c>
      <c r="AG167" s="25" t="e">
        <f>IF('Crisis Indicator Data'!#REF!="No Data",1,IF(#REF!&lt;&gt;"",1,0))</f>
        <v>#REF!</v>
      </c>
      <c r="AH167" s="25" t="e">
        <f>IF('Crisis Indicator Data'!#REF!="No Data",1,IF(#REF!&lt;&gt;"",1,0))</f>
        <v>#REF!</v>
      </c>
      <c r="AI167" s="25" t="e">
        <f>IF('Crisis Indicator Data'!#REF!="No Data",1,IF(#REF!&lt;&gt;"",1,0))</f>
        <v>#REF!</v>
      </c>
      <c r="AJ167" s="25" t="e">
        <f>IF('Crisis Indicator Data'!#REF!="No Data",1,IF(#REF!&lt;&gt;"",1,0))</f>
        <v>#REF!</v>
      </c>
      <c r="AK167" s="25" t="e">
        <f>IF('Crisis Indicator Data'!#REF!="No Data",1,IF(#REF!&lt;&gt;"",1,0))</f>
        <v>#REF!</v>
      </c>
      <c r="AL167" s="25" t="e">
        <f>IF('Crisis Indicator Data'!#REF!="No Data",1,IF(#REF!&lt;&gt;"",1,0))</f>
        <v>#REF!</v>
      </c>
      <c r="AM167" s="25" t="e">
        <f>IF('Crisis Indicator Data'!#REF!="No Data",1,IF(#REF!&lt;&gt;"",1,0))</f>
        <v>#REF!</v>
      </c>
      <c r="AN167" s="25" t="e">
        <f>IF('Crisis Indicator Data'!#REF!="No Data",1,IF(#REF!&lt;&gt;"",1,0))</f>
        <v>#REF!</v>
      </c>
      <c r="AO167" s="25" t="e">
        <f>IF('Crisis Indicator Data'!#REF!="No Data",1,IF(#REF!&lt;&gt;"",1,0))</f>
        <v>#REF!</v>
      </c>
      <c r="AP167" s="25" t="e">
        <f>IF('Crisis Indicator Data'!#REF!="No Data",1,IF(#REF!&lt;&gt;"",1,0))</f>
        <v>#REF!</v>
      </c>
      <c r="AQ167" s="25" t="e">
        <f>IF('Crisis Indicator Data'!#REF!="No Data",1,IF(#REF!&lt;&gt;"",1,0))</f>
        <v>#REF!</v>
      </c>
      <c r="AR167" s="25" t="e">
        <f>IF('Crisis Indicator Data'!#REF!="No Data",1,IF(#REF!&lt;&gt;"",1,0))</f>
        <v>#REF!</v>
      </c>
      <c r="AS167" s="25" t="e">
        <f>IF('Crisis Indicator Data'!#REF!="No Data",1,IF(#REF!&lt;&gt;"",1,0))</f>
        <v>#REF!</v>
      </c>
      <c r="AT167" s="25" t="e">
        <f>IF('Crisis Indicator Data'!#REF!="No Data",1,IF(#REF!&lt;&gt;"",1,0))</f>
        <v>#REF!</v>
      </c>
      <c r="AU167" s="25" t="e">
        <f>IF('Crisis Indicator Data'!#REF!="No Data",1,IF(#REF!&lt;&gt;"",1,0))</f>
        <v>#REF!</v>
      </c>
      <c r="AV167" s="25" t="e">
        <f>IF('Crisis Indicator Data'!#REF!="No Data",1,IF(#REF!&lt;&gt;"",1,0))</f>
        <v>#REF!</v>
      </c>
      <c r="AW167" s="25" t="e">
        <f>IF('Crisis Indicator Data'!#REF!="No Data",1,IF(#REF!&lt;&gt;"",1,0))</f>
        <v>#REF!</v>
      </c>
      <c r="AX167" s="25" t="e">
        <f>IF('Crisis Indicator Data'!#REF!="No Data",1,IF(#REF!&lt;&gt;"",1,0))</f>
        <v>#REF!</v>
      </c>
      <c r="AY167" s="25" t="e">
        <f>IF('Crisis Indicator Data'!#REF!="No Data",1,IF(#REF!&lt;&gt;"",1,0))</f>
        <v>#REF!</v>
      </c>
      <c r="AZ167" s="25" t="e">
        <f>IF('Crisis Indicator Data'!#REF!="No Data",1,IF(#REF!&lt;&gt;"",1,0))</f>
        <v>#REF!</v>
      </c>
      <c r="BA167" t="e">
        <f t="shared" si="10"/>
        <v>#REF!</v>
      </c>
      <c r="BB167" s="27" t="e">
        <f t="shared" si="11"/>
        <v>#REF!</v>
      </c>
    </row>
    <row r="168" spans="1:54" x14ac:dyDescent="0.35">
      <c r="A168" t="s">
        <v>10401</v>
      </c>
      <c r="B168" s="25" t="e">
        <f>IF('Crisis Indicator Data'!#REF!="No Data",1,IF(#REF!&lt;&gt;"",1,0))</f>
        <v>#REF!</v>
      </c>
      <c r="C168" s="25" t="e">
        <f>IF('Crisis Indicator Data'!#REF!="No Data",1,IF(#REF!&lt;&gt;"",1,0))</f>
        <v>#REF!</v>
      </c>
      <c r="D168" s="25" t="e">
        <f>IF('Crisis Indicator Data'!#REF!="No Data",1,IF(#REF!&lt;&gt;"",1,0))</f>
        <v>#REF!</v>
      </c>
      <c r="E168" s="25" t="e">
        <f>IF('Crisis Indicator Data'!#REF!="No Data",1,IF(#REF!&lt;&gt;"",1,0))</f>
        <v>#REF!</v>
      </c>
      <c r="F168" s="25" t="e">
        <f>IF('Crisis Indicator Data'!#REF!="No Data",1,IF(#REF!&lt;&gt;"",1,0))</f>
        <v>#REF!</v>
      </c>
      <c r="G168" s="25" t="e">
        <f>IF('Crisis Indicator Data'!#REF!="No Data",1,IF(#REF!&lt;&gt;"",1,0))</f>
        <v>#REF!</v>
      </c>
      <c r="H168" s="25" t="e">
        <f>IF('Crisis Indicator Data'!#REF!="No Data",1,IF(#REF!&lt;&gt;"",1,0))</f>
        <v>#REF!</v>
      </c>
      <c r="I168" s="25" t="e">
        <f>IF('Crisis Indicator Data'!#REF!="No Data",1,IF(#REF!&lt;&gt;"",1,0))</f>
        <v>#REF!</v>
      </c>
      <c r="J168" s="25" t="e">
        <f>IF('Crisis Indicator Data'!#REF!="No Data",1,IF(#REF!&lt;&gt;"",1,0))</f>
        <v>#REF!</v>
      </c>
      <c r="K168" s="25" t="e">
        <f>IF('Crisis Indicator Data'!#REF!="No Data",1,IF(#REF!&lt;&gt;"",1,0))</f>
        <v>#REF!</v>
      </c>
      <c r="L168" s="25" t="e">
        <f>IF('Crisis Indicator Data'!#REF!="No Data",1,IF(#REF!&lt;&gt;"",1,0))</f>
        <v>#REF!</v>
      </c>
      <c r="M168" s="25" t="e">
        <f>IF('Crisis Indicator Data'!#REF!="No Data",1,IF(#REF!&lt;&gt;"",1,0))</f>
        <v>#REF!</v>
      </c>
      <c r="N168" s="25" t="e">
        <f>IF('Crisis Indicator Data'!#REF!="No Data",1,IF(#REF!&lt;&gt;"",1,0))</f>
        <v>#REF!</v>
      </c>
      <c r="O168" s="25" t="e">
        <f>IF('Crisis Indicator Data'!#REF!="No Data",1,IF(#REF!&lt;&gt;"",1,0))</f>
        <v>#REF!</v>
      </c>
      <c r="P168" s="25" t="e">
        <f>IF('Crisis Indicator Data'!#REF!="No Data",1,IF(#REF!&lt;&gt;"",1,0))</f>
        <v>#REF!</v>
      </c>
      <c r="Q168" s="25" t="e">
        <f>IF('Crisis Indicator Data'!#REF!="No Data",1,IF(#REF!&lt;&gt;"",1,0))</f>
        <v>#REF!</v>
      </c>
      <c r="R168" s="25" t="e">
        <f>IF('Crisis Indicator Data'!#REF!="No Data",1,IF(#REF!&lt;&gt;"",1,0))</f>
        <v>#REF!</v>
      </c>
      <c r="S168" s="25" t="e">
        <f>IF('Crisis Indicator Data'!#REF!="No Data",1,IF(#REF!&lt;&gt;"",1,0))</f>
        <v>#REF!</v>
      </c>
      <c r="T168" s="25" t="e">
        <f>IF('Crisis Indicator Data'!#REF!="No Data",1,IF(#REF!&lt;&gt;"",1,0))</f>
        <v>#REF!</v>
      </c>
      <c r="U168" s="25" t="e">
        <f>IF('Crisis Indicator Data'!#REF!="No Data",1,IF(#REF!&lt;&gt;"",1,0))</f>
        <v>#REF!</v>
      </c>
      <c r="V168" s="25" t="e">
        <f>IF('Crisis Indicator Data'!#REF!="No Data",1,IF(#REF!&lt;&gt;"",1,0))</f>
        <v>#REF!</v>
      </c>
      <c r="W168" s="25" t="e">
        <f>IF('Crisis Indicator Data'!#REF!="No Data",1,IF(#REF!&lt;&gt;"",1,0))</f>
        <v>#REF!</v>
      </c>
      <c r="X168" s="25" t="e">
        <f>IF('Crisis Indicator Data'!#REF!="No Data",1,IF(#REF!&lt;&gt;"",1,0))</f>
        <v>#REF!</v>
      </c>
      <c r="Y168" s="25" t="e">
        <f>IF('Crisis Indicator Data'!#REF!="No Data",1,IF(#REF!&lt;&gt;"",1,0))</f>
        <v>#REF!</v>
      </c>
      <c r="Z168" s="25" t="e">
        <f>IF('Crisis Indicator Data'!#REF!="No Data",1,IF(#REF!&lt;&gt;"",1,0))</f>
        <v>#REF!</v>
      </c>
      <c r="AA168" s="25" t="e">
        <f>IF('Crisis Indicator Data'!#REF!="No Data",1,IF(#REF!&lt;&gt;"",1,0))</f>
        <v>#REF!</v>
      </c>
      <c r="AB168" s="25" t="e">
        <f>IF('Crisis Indicator Data'!#REF!="No Data",1,IF(#REF!&lt;&gt;"",1,0))</f>
        <v>#REF!</v>
      </c>
      <c r="AC168" s="25" t="e">
        <f>IF('Crisis Indicator Data'!#REF!="No Data",1,IF(#REF!&lt;&gt;"",1,0))</f>
        <v>#REF!</v>
      </c>
      <c r="AD168" s="25" t="e">
        <f>IF('Crisis Indicator Data'!#REF!="No Data",1,IF(#REF!&lt;&gt;"",1,0))</f>
        <v>#REF!</v>
      </c>
      <c r="AE168" s="25" t="e">
        <f>IF('Crisis Indicator Data'!#REF!="No Data",1,IF(#REF!&lt;&gt;"",1,0))</f>
        <v>#REF!</v>
      </c>
      <c r="AF168" s="25" t="e">
        <f>IF('Crisis Indicator Data'!#REF!="No Data",1,IF(#REF!&lt;&gt;"",1,0))</f>
        <v>#REF!</v>
      </c>
      <c r="AG168" s="25" t="e">
        <f>IF('Crisis Indicator Data'!#REF!="No Data",1,IF(#REF!&lt;&gt;"",1,0))</f>
        <v>#REF!</v>
      </c>
      <c r="AH168" s="25" t="e">
        <f>IF('Crisis Indicator Data'!#REF!="No Data",1,IF(#REF!&lt;&gt;"",1,0))</f>
        <v>#REF!</v>
      </c>
      <c r="AI168" s="25" t="e">
        <f>IF('Crisis Indicator Data'!#REF!="No Data",1,IF(#REF!&lt;&gt;"",1,0))</f>
        <v>#REF!</v>
      </c>
      <c r="AJ168" s="25" t="e">
        <f>IF('Crisis Indicator Data'!#REF!="No Data",1,IF(#REF!&lt;&gt;"",1,0))</f>
        <v>#REF!</v>
      </c>
      <c r="AK168" s="25" t="e">
        <f>IF('Crisis Indicator Data'!#REF!="No Data",1,IF(#REF!&lt;&gt;"",1,0))</f>
        <v>#REF!</v>
      </c>
      <c r="AL168" s="25" t="e">
        <f>IF('Crisis Indicator Data'!#REF!="No Data",1,IF(#REF!&lt;&gt;"",1,0))</f>
        <v>#REF!</v>
      </c>
      <c r="AM168" s="25" t="e">
        <f>IF('Crisis Indicator Data'!#REF!="No Data",1,IF(#REF!&lt;&gt;"",1,0))</f>
        <v>#REF!</v>
      </c>
      <c r="AN168" s="25" t="e">
        <f>IF('Crisis Indicator Data'!#REF!="No Data",1,IF(#REF!&lt;&gt;"",1,0))</f>
        <v>#REF!</v>
      </c>
      <c r="AO168" s="25" t="e">
        <f>IF('Crisis Indicator Data'!#REF!="No Data",1,IF(#REF!&lt;&gt;"",1,0))</f>
        <v>#REF!</v>
      </c>
      <c r="AP168" s="25" t="e">
        <f>IF('Crisis Indicator Data'!#REF!="No Data",1,IF(#REF!&lt;&gt;"",1,0))</f>
        <v>#REF!</v>
      </c>
      <c r="AQ168" s="25" t="e">
        <f>IF('Crisis Indicator Data'!#REF!="No Data",1,IF(#REF!&lt;&gt;"",1,0))</f>
        <v>#REF!</v>
      </c>
      <c r="AR168" s="25" t="e">
        <f>IF('Crisis Indicator Data'!#REF!="No Data",1,IF(#REF!&lt;&gt;"",1,0))</f>
        <v>#REF!</v>
      </c>
      <c r="AS168" s="25" t="e">
        <f>IF('Crisis Indicator Data'!#REF!="No Data",1,IF(#REF!&lt;&gt;"",1,0))</f>
        <v>#REF!</v>
      </c>
      <c r="AT168" s="25" t="e">
        <f>IF('Crisis Indicator Data'!#REF!="No Data",1,IF(#REF!&lt;&gt;"",1,0))</f>
        <v>#REF!</v>
      </c>
      <c r="AU168" s="25" t="e">
        <f>IF('Crisis Indicator Data'!#REF!="No Data",1,IF(#REF!&lt;&gt;"",1,0))</f>
        <v>#REF!</v>
      </c>
      <c r="AV168" s="25" t="e">
        <f>IF('Crisis Indicator Data'!#REF!="No Data",1,IF(#REF!&lt;&gt;"",1,0))</f>
        <v>#REF!</v>
      </c>
      <c r="AW168" s="25" t="e">
        <f>IF('Crisis Indicator Data'!#REF!="No Data",1,IF(#REF!&lt;&gt;"",1,0))</f>
        <v>#REF!</v>
      </c>
      <c r="AX168" s="25" t="e">
        <f>IF('Crisis Indicator Data'!#REF!="No Data",1,IF(#REF!&lt;&gt;"",1,0))</f>
        <v>#REF!</v>
      </c>
      <c r="AY168" s="25" t="e">
        <f>IF('Crisis Indicator Data'!#REF!="No Data",1,IF(#REF!&lt;&gt;"",1,0))</f>
        <v>#REF!</v>
      </c>
      <c r="AZ168" s="25" t="e">
        <f>IF('Crisis Indicator Data'!#REF!="No Data",1,IF(#REF!&lt;&gt;"",1,0))</f>
        <v>#REF!</v>
      </c>
      <c r="BA168" t="e">
        <f t="shared" si="10"/>
        <v>#REF!</v>
      </c>
      <c r="BB168" s="27" t="e">
        <f t="shared" si="11"/>
        <v>#REF!</v>
      </c>
    </row>
    <row r="169" spans="1:54" x14ac:dyDescent="0.35">
      <c r="A169" t="s">
        <v>10414</v>
      </c>
      <c r="B169" s="25" t="e">
        <f>IF('Crisis Indicator Data'!#REF!="No Data",1,IF(#REF!&lt;&gt;"",1,0))</f>
        <v>#REF!</v>
      </c>
      <c r="C169" s="25" t="e">
        <f>IF('Crisis Indicator Data'!#REF!="No Data",1,IF(#REF!&lt;&gt;"",1,0))</f>
        <v>#REF!</v>
      </c>
      <c r="D169" s="25" t="e">
        <f>IF('Crisis Indicator Data'!#REF!="No Data",1,IF(#REF!&lt;&gt;"",1,0))</f>
        <v>#REF!</v>
      </c>
      <c r="E169" s="25" t="e">
        <f>IF('Crisis Indicator Data'!#REF!="No Data",1,IF(#REF!&lt;&gt;"",1,0))</f>
        <v>#REF!</v>
      </c>
      <c r="F169" s="25" t="e">
        <f>IF('Crisis Indicator Data'!#REF!="No Data",1,IF(#REF!&lt;&gt;"",1,0))</f>
        <v>#REF!</v>
      </c>
      <c r="G169" s="25" t="e">
        <f>IF('Crisis Indicator Data'!#REF!="No Data",1,IF(#REF!&lt;&gt;"",1,0))</f>
        <v>#REF!</v>
      </c>
      <c r="H169" s="25" t="e">
        <f>IF('Crisis Indicator Data'!#REF!="No Data",1,IF(#REF!&lt;&gt;"",1,0))</f>
        <v>#REF!</v>
      </c>
      <c r="I169" s="25" t="e">
        <f>IF('Crisis Indicator Data'!#REF!="No Data",1,IF(#REF!&lt;&gt;"",1,0))</f>
        <v>#REF!</v>
      </c>
      <c r="J169" s="25" t="e">
        <f>IF('Crisis Indicator Data'!#REF!="No Data",1,IF(#REF!&lt;&gt;"",1,0))</f>
        <v>#REF!</v>
      </c>
      <c r="K169" s="25" t="e">
        <f>IF('Crisis Indicator Data'!#REF!="No Data",1,IF(#REF!&lt;&gt;"",1,0))</f>
        <v>#REF!</v>
      </c>
      <c r="L169" s="25" t="e">
        <f>IF('Crisis Indicator Data'!#REF!="No Data",1,IF(#REF!&lt;&gt;"",1,0))</f>
        <v>#REF!</v>
      </c>
      <c r="M169" s="25" t="e">
        <f>IF('Crisis Indicator Data'!#REF!="No Data",1,IF(#REF!&lt;&gt;"",1,0))</f>
        <v>#REF!</v>
      </c>
      <c r="N169" s="25" t="e">
        <f>IF('Crisis Indicator Data'!#REF!="No Data",1,IF(#REF!&lt;&gt;"",1,0))</f>
        <v>#REF!</v>
      </c>
      <c r="O169" s="25" t="e">
        <f>IF('Crisis Indicator Data'!#REF!="No Data",1,IF(#REF!&lt;&gt;"",1,0))</f>
        <v>#REF!</v>
      </c>
      <c r="P169" s="25" t="e">
        <f>IF('Crisis Indicator Data'!#REF!="No Data",1,IF(#REF!&lt;&gt;"",1,0))</f>
        <v>#REF!</v>
      </c>
      <c r="Q169" s="25" t="e">
        <f>IF('Crisis Indicator Data'!#REF!="No Data",1,IF(#REF!&lt;&gt;"",1,0))</f>
        <v>#REF!</v>
      </c>
      <c r="R169" s="25" t="e">
        <f>IF('Crisis Indicator Data'!#REF!="No Data",1,IF(#REF!&lt;&gt;"",1,0))</f>
        <v>#REF!</v>
      </c>
      <c r="S169" s="25" t="e">
        <f>IF('Crisis Indicator Data'!#REF!="No Data",1,IF(#REF!&lt;&gt;"",1,0))</f>
        <v>#REF!</v>
      </c>
      <c r="T169" s="25" t="e">
        <f>IF('Crisis Indicator Data'!#REF!="No Data",1,IF(#REF!&lt;&gt;"",1,0))</f>
        <v>#REF!</v>
      </c>
      <c r="U169" s="25" t="e">
        <f>IF('Crisis Indicator Data'!#REF!="No Data",1,IF(#REF!&lt;&gt;"",1,0))</f>
        <v>#REF!</v>
      </c>
      <c r="V169" s="25" t="e">
        <f>IF('Crisis Indicator Data'!#REF!="No Data",1,IF(#REF!&lt;&gt;"",1,0))</f>
        <v>#REF!</v>
      </c>
      <c r="W169" s="25" t="e">
        <f>IF('Crisis Indicator Data'!#REF!="No Data",1,IF(#REF!&lt;&gt;"",1,0))</f>
        <v>#REF!</v>
      </c>
      <c r="X169" s="25" t="e">
        <f>IF('Crisis Indicator Data'!#REF!="No Data",1,IF(#REF!&lt;&gt;"",1,0))</f>
        <v>#REF!</v>
      </c>
      <c r="Y169" s="25" t="e">
        <f>IF('Crisis Indicator Data'!#REF!="No Data",1,IF(#REF!&lt;&gt;"",1,0))</f>
        <v>#REF!</v>
      </c>
      <c r="Z169" s="25" t="e">
        <f>IF('Crisis Indicator Data'!#REF!="No Data",1,IF(#REF!&lt;&gt;"",1,0))</f>
        <v>#REF!</v>
      </c>
      <c r="AA169" s="25" t="e">
        <f>IF('Crisis Indicator Data'!#REF!="No Data",1,IF(#REF!&lt;&gt;"",1,0))</f>
        <v>#REF!</v>
      </c>
      <c r="AB169" s="25" t="e">
        <f>IF('Crisis Indicator Data'!#REF!="No Data",1,IF(#REF!&lt;&gt;"",1,0))</f>
        <v>#REF!</v>
      </c>
      <c r="AC169" s="25" t="e">
        <f>IF('Crisis Indicator Data'!#REF!="No Data",1,IF(#REF!&lt;&gt;"",1,0))</f>
        <v>#REF!</v>
      </c>
      <c r="AD169" s="25" t="e">
        <f>IF('Crisis Indicator Data'!#REF!="No Data",1,IF(#REF!&lt;&gt;"",1,0))</f>
        <v>#REF!</v>
      </c>
      <c r="AE169" s="25" t="e">
        <f>IF('Crisis Indicator Data'!#REF!="No Data",1,IF(#REF!&lt;&gt;"",1,0))</f>
        <v>#REF!</v>
      </c>
      <c r="AF169" s="25" t="e">
        <f>IF('Crisis Indicator Data'!#REF!="No Data",1,IF(#REF!&lt;&gt;"",1,0))</f>
        <v>#REF!</v>
      </c>
      <c r="AG169" s="25" t="e">
        <f>IF('Crisis Indicator Data'!#REF!="No Data",1,IF(#REF!&lt;&gt;"",1,0))</f>
        <v>#REF!</v>
      </c>
      <c r="AH169" s="25" t="e">
        <f>IF('Crisis Indicator Data'!#REF!="No Data",1,IF(#REF!&lt;&gt;"",1,0))</f>
        <v>#REF!</v>
      </c>
      <c r="AI169" s="25" t="e">
        <f>IF('Crisis Indicator Data'!#REF!="No Data",1,IF(#REF!&lt;&gt;"",1,0))</f>
        <v>#REF!</v>
      </c>
      <c r="AJ169" s="25" t="e">
        <f>IF('Crisis Indicator Data'!#REF!="No Data",1,IF(#REF!&lt;&gt;"",1,0))</f>
        <v>#REF!</v>
      </c>
      <c r="AK169" s="25" t="e">
        <f>IF('Crisis Indicator Data'!#REF!="No Data",1,IF(#REF!&lt;&gt;"",1,0))</f>
        <v>#REF!</v>
      </c>
      <c r="AL169" s="25" t="e">
        <f>IF('Crisis Indicator Data'!#REF!="No Data",1,IF(#REF!&lt;&gt;"",1,0))</f>
        <v>#REF!</v>
      </c>
      <c r="AM169" s="25" t="e">
        <f>IF('Crisis Indicator Data'!#REF!="No Data",1,IF(#REF!&lt;&gt;"",1,0))</f>
        <v>#REF!</v>
      </c>
      <c r="AN169" s="25" t="e">
        <f>IF('Crisis Indicator Data'!#REF!="No Data",1,IF(#REF!&lt;&gt;"",1,0))</f>
        <v>#REF!</v>
      </c>
      <c r="AO169" s="25" t="e">
        <f>IF('Crisis Indicator Data'!#REF!="No Data",1,IF(#REF!&lt;&gt;"",1,0))</f>
        <v>#REF!</v>
      </c>
      <c r="AP169" s="25" t="e">
        <f>IF('Crisis Indicator Data'!#REF!="No Data",1,IF(#REF!&lt;&gt;"",1,0))</f>
        <v>#REF!</v>
      </c>
      <c r="AQ169" s="25" t="e">
        <f>IF('Crisis Indicator Data'!#REF!="No Data",1,IF(#REF!&lt;&gt;"",1,0))</f>
        <v>#REF!</v>
      </c>
      <c r="AR169" s="25" t="e">
        <f>IF('Crisis Indicator Data'!#REF!="No Data",1,IF(#REF!&lt;&gt;"",1,0))</f>
        <v>#REF!</v>
      </c>
      <c r="AS169" s="25" t="e">
        <f>IF('Crisis Indicator Data'!#REF!="No Data",1,IF(#REF!&lt;&gt;"",1,0))</f>
        <v>#REF!</v>
      </c>
      <c r="AT169" s="25" t="e">
        <f>IF('Crisis Indicator Data'!#REF!="No Data",1,IF(#REF!&lt;&gt;"",1,0))</f>
        <v>#REF!</v>
      </c>
      <c r="AU169" s="25" t="e">
        <f>IF('Crisis Indicator Data'!#REF!="No Data",1,IF(#REF!&lt;&gt;"",1,0))</f>
        <v>#REF!</v>
      </c>
      <c r="AV169" s="25" t="e">
        <f>IF('Crisis Indicator Data'!#REF!="No Data",1,IF(#REF!&lt;&gt;"",1,0))</f>
        <v>#REF!</v>
      </c>
      <c r="AW169" s="25" t="e">
        <f>IF('Crisis Indicator Data'!#REF!="No Data",1,IF(#REF!&lt;&gt;"",1,0))</f>
        <v>#REF!</v>
      </c>
      <c r="AX169" s="25" t="e">
        <f>IF('Crisis Indicator Data'!#REF!="No Data",1,IF(#REF!&lt;&gt;"",1,0))</f>
        <v>#REF!</v>
      </c>
      <c r="AY169" s="25" t="e">
        <f>IF('Crisis Indicator Data'!#REF!="No Data",1,IF(#REF!&lt;&gt;"",1,0))</f>
        <v>#REF!</v>
      </c>
      <c r="AZ169" s="25" t="e">
        <f>IF('Crisis Indicator Data'!#REF!="No Data",1,IF(#REF!&lt;&gt;"",1,0))</f>
        <v>#REF!</v>
      </c>
      <c r="BA169" t="e">
        <f t="shared" si="10"/>
        <v>#REF!</v>
      </c>
      <c r="BB169" s="27" t="e">
        <f t="shared" si="11"/>
        <v>#REF!</v>
      </c>
    </row>
    <row r="170" spans="1:54" x14ac:dyDescent="0.35">
      <c r="A170" t="s">
        <v>10399</v>
      </c>
      <c r="B170" s="25" t="e">
        <f>IF('Crisis Indicator Data'!#REF!="No Data",1,IF(#REF!&lt;&gt;"",1,0))</f>
        <v>#REF!</v>
      </c>
      <c r="C170" s="25" t="e">
        <f>IF('Crisis Indicator Data'!#REF!="No Data",1,IF(#REF!&lt;&gt;"",1,0))</f>
        <v>#REF!</v>
      </c>
      <c r="D170" s="25" t="e">
        <f>IF('Crisis Indicator Data'!#REF!="No Data",1,IF(#REF!&lt;&gt;"",1,0))</f>
        <v>#REF!</v>
      </c>
      <c r="E170" s="25" t="e">
        <f>IF('Crisis Indicator Data'!#REF!="No Data",1,IF(#REF!&lt;&gt;"",1,0))</f>
        <v>#REF!</v>
      </c>
      <c r="F170" s="25" t="e">
        <f>IF('Crisis Indicator Data'!#REF!="No Data",1,IF(#REF!&lt;&gt;"",1,0))</f>
        <v>#REF!</v>
      </c>
      <c r="G170" s="25" t="e">
        <f>IF('Crisis Indicator Data'!#REF!="No Data",1,IF(#REF!&lt;&gt;"",1,0))</f>
        <v>#REF!</v>
      </c>
      <c r="H170" s="25" t="e">
        <f>IF('Crisis Indicator Data'!#REF!="No Data",1,IF(#REF!&lt;&gt;"",1,0))</f>
        <v>#REF!</v>
      </c>
      <c r="I170" s="25" t="e">
        <f>IF('Crisis Indicator Data'!#REF!="No Data",1,IF(#REF!&lt;&gt;"",1,0))</f>
        <v>#REF!</v>
      </c>
      <c r="J170" s="25" t="e">
        <f>IF('Crisis Indicator Data'!#REF!="No Data",1,IF(#REF!&lt;&gt;"",1,0))</f>
        <v>#REF!</v>
      </c>
      <c r="K170" s="25" t="e">
        <f>IF('Crisis Indicator Data'!#REF!="No Data",1,IF(#REF!&lt;&gt;"",1,0))</f>
        <v>#REF!</v>
      </c>
      <c r="L170" s="25" t="e">
        <f>IF('Crisis Indicator Data'!#REF!="No Data",1,IF(#REF!&lt;&gt;"",1,0))</f>
        <v>#REF!</v>
      </c>
      <c r="M170" s="25" t="e">
        <f>IF('Crisis Indicator Data'!#REF!="No Data",1,IF(#REF!&lt;&gt;"",1,0))</f>
        <v>#REF!</v>
      </c>
      <c r="N170" s="25" t="e">
        <f>IF('Crisis Indicator Data'!#REF!="No Data",1,IF(#REF!&lt;&gt;"",1,0))</f>
        <v>#REF!</v>
      </c>
      <c r="O170" s="25" t="e">
        <f>IF('Crisis Indicator Data'!#REF!="No Data",1,IF(#REF!&lt;&gt;"",1,0))</f>
        <v>#REF!</v>
      </c>
      <c r="P170" s="25" t="e">
        <f>IF('Crisis Indicator Data'!#REF!="No Data",1,IF(#REF!&lt;&gt;"",1,0))</f>
        <v>#REF!</v>
      </c>
      <c r="Q170" s="25" t="e">
        <f>IF('Crisis Indicator Data'!#REF!="No Data",1,IF(#REF!&lt;&gt;"",1,0))</f>
        <v>#REF!</v>
      </c>
      <c r="R170" s="25" t="e">
        <f>IF('Crisis Indicator Data'!#REF!="No Data",1,IF(#REF!&lt;&gt;"",1,0))</f>
        <v>#REF!</v>
      </c>
      <c r="S170" s="25" t="e">
        <f>IF('Crisis Indicator Data'!#REF!="No Data",1,IF(#REF!&lt;&gt;"",1,0))</f>
        <v>#REF!</v>
      </c>
      <c r="T170" s="25" t="e">
        <f>IF('Crisis Indicator Data'!#REF!="No Data",1,IF(#REF!&lt;&gt;"",1,0))</f>
        <v>#REF!</v>
      </c>
      <c r="U170" s="25" t="e">
        <f>IF('Crisis Indicator Data'!#REF!="No Data",1,IF(#REF!&lt;&gt;"",1,0))</f>
        <v>#REF!</v>
      </c>
      <c r="V170" s="25" t="e">
        <f>IF('Crisis Indicator Data'!#REF!="No Data",1,IF(#REF!&lt;&gt;"",1,0))</f>
        <v>#REF!</v>
      </c>
      <c r="W170" s="25" t="e">
        <f>IF('Crisis Indicator Data'!#REF!="No Data",1,IF(#REF!&lt;&gt;"",1,0))</f>
        <v>#REF!</v>
      </c>
      <c r="X170" s="25" t="e">
        <f>IF('Crisis Indicator Data'!#REF!="No Data",1,IF(#REF!&lt;&gt;"",1,0))</f>
        <v>#REF!</v>
      </c>
      <c r="Y170" s="25" t="e">
        <f>IF('Crisis Indicator Data'!#REF!="No Data",1,IF(#REF!&lt;&gt;"",1,0))</f>
        <v>#REF!</v>
      </c>
      <c r="Z170" s="25" t="e">
        <f>IF('Crisis Indicator Data'!#REF!="No Data",1,IF(#REF!&lt;&gt;"",1,0))</f>
        <v>#REF!</v>
      </c>
      <c r="AA170" s="25" t="e">
        <f>IF('Crisis Indicator Data'!#REF!="No Data",1,IF(#REF!&lt;&gt;"",1,0))</f>
        <v>#REF!</v>
      </c>
      <c r="AB170" s="25" t="e">
        <f>IF('Crisis Indicator Data'!#REF!="No Data",1,IF(#REF!&lt;&gt;"",1,0))</f>
        <v>#REF!</v>
      </c>
      <c r="AC170" s="25" t="e">
        <f>IF('Crisis Indicator Data'!#REF!="No Data",1,IF(#REF!&lt;&gt;"",1,0))</f>
        <v>#REF!</v>
      </c>
      <c r="AD170" s="25" t="e">
        <f>IF('Crisis Indicator Data'!#REF!="No Data",1,IF(#REF!&lt;&gt;"",1,0))</f>
        <v>#REF!</v>
      </c>
      <c r="AE170" s="25" t="e">
        <f>IF('Crisis Indicator Data'!#REF!="No Data",1,IF(#REF!&lt;&gt;"",1,0))</f>
        <v>#REF!</v>
      </c>
      <c r="AF170" s="25" t="e">
        <f>IF('Crisis Indicator Data'!#REF!="No Data",1,IF(#REF!&lt;&gt;"",1,0))</f>
        <v>#REF!</v>
      </c>
      <c r="AG170" s="25" t="e">
        <f>IF('Crisis Indicator Data'!#REF!="No Data",1,IF(#REF!&lt;&gt;"",1,0))</f>
        <v>#REF!</v>
      </c>
      <c r="AH170" s="25" t="e">
        <f>IF('Crisis Indicator Data'!#REF!="No Data",1,IF(#REF!&lt;&gt;"",1,0))</f>
        <v>#REF!</v>
      </c>
      <c r="AI170" s="25" t="e">
        <f>IF('Crisis Indicator Data'!#REF!="No Data",1,IF(#REF!&lt;&gt;"",1,0))</f>
        <v>#REF!</v>
      </c>
      <c r="AJ170" s="25" t="e">
        <f>IF('Crisis Indicator Data'!#REF!="No Data",1,IF(#REF!&lt;&gt;"",1,0))</f>
        <v>#REF!</v>
      </c>
      <c r="AK170" s="25" t="e">
        <f>IF('Crisis Indicator Data'!#REF!="No Data",1,IF(#REF!&lt;&gt;"",1,0))</f>
        <v>#REF!</v>
      </c>
      <c r="AL170" s="25" t="e">
        <f>IF('Crisis Indicator Data'!#REF!="No Data",1,IF(#REF!&lt;&gt;"",1,0))</f>
        <v>#REF!</v>
      </c>
      <c r="AM170" s="25" t="e">
        <f>IF('Crisis Indicator Data'!#REF!="No Data",1,IF(#REF!&lt;&gt;"",1,0))</f>
        <v>#REF!</v>
      </c>
      <c r="AN170" s="25" t="e">
        <f>IF('Crisis Indicator Data'!#REF!="No Data",1,IF(#REF!&lt;&gt;"",1,0))</f>
        <v>#REF!</v>
      </c>
      <c r="AO170" s="25" t="e">
        <f>IF('Crisis Indicator Data'!#REF!="No Data",1,IF(#REF!&lt;&gt;"",1,0))</f>
        <v>#REF!</v>
      </c>
      <c r="AP170" s="25" t="e">
        <f>IF('Crisis Indicator Data'!#REF!="No Data",1,IF(#REF!&lt;&gt;"",1,0))</f>
        <v>#REF!</v>
      </c>
      <c r="AQ170" s="25" t="e">
        <f>IF('Crisis Indicator Data'!#REF!="No Data",1,IF(#REF!&lt;&gt;"",1,0))</f>
        <v>#REF!</v>
      </c>
      <c r="AR170" s="25" t="e">
        <f>IF('Crisis Indicator Data'!#REF!="No Data",1,IF(#REF!&lt;&gt;"",1,0))</f>
        <v>#REF!</v>
      </c>
      <c r="AS170" s="25" t="e">
        <f>IF('Crisis Indicator Data'!#REF!="No Data",1,IF(#REF!&lt;&gt;"",1,0))</f>
        <v>#REF!</v>
      </c>
      <c r="AT170" s="25" t="e">
        <f>IF('Crisis Indicator Data'!#REF!="No Data",1,IF(#REF!&lt;&gt;"",1,0))</f>
        <v>#REF!</v>
      </c>
      <c r="AU170" s="25" t="e">
        <f>IF('Crisis Indicator Data'!#REF!="No Data",1,IF(#REF!&lt;&gt;"",1,0))</f>
        <v>#REF!</v>
      </c>
      <c r="AV170" s="25" t="e">
        <f>IF('Crisis Indicator Data'!#REF!="No Data",1,IF(#REF!&lt;&gt;"",1,0))</f>
        <v>#REF!</v>
      </c>
      <c r="AW170" s="25" t="e">
        <f>IF('Crisis Indicator Data'!#REF!="No Data",1,IF(#REF!&lt;&gt;"",1,0))</f>
        <v>#REF!</v>
      </c>
      <c r="AX170" s="25" t="e">
        <f>IF('Crisis Indicator Data'!#REF!="No Data",1,IF(#REF!&lt;&gt;"",1,0))</f>
        <v>#REF!</v>
      </c>
      <c r="AY170" s="25" t="e">
        <f>IF('Crisis Indicator Data'!#REF!="No Data",1,IF(#REF!&lt;&gt;"",1,0))</f>
        <v>#REF!</v>
      </c>
      <c r="AZ170" s="25" t="e">
        <f>IF('Crisis Indicator Data'!#REF!="No Data",1,IF(#REF!&lt;&gt;"",1,0))</f>
        <v>#REF!</v>
      </c>
      <c r="BA170" t="e">
        <f t="shared" si="10"/>
        <v>#REF!</v>
      </c>
      <c r="BB170" s="27" t="e">
        <f t="shared" si="11"/>
        <v>#REF!</v>
      </c>
    </row>
    <row r="171" spans="1:54" x14ac:dyDescent="0.35">
      <c r="A171" t="s">
        <v>10316</v>
      </c>
      <c r="B171" s="25" t="e">
        <f>IF('Crisis Indicator Data'!#REF!="No Data",1,IF(#REF!&lt;&gt;"",1,0))</f>
        <v>#REF!</v>
      </c>
      <c r="C171" s="25" t="e">
        <f>IF('Crisis Indicator Data'!#REF!="No Data",1,IF(#REF!&lt;&gt;"",1,0))</f>
        <v>#REF!</v>
      </c>
      <c r="D171" s="25" t="e">
        <f>IF('Crisis Indicator Data'!#REF!="No Data",1,IF(#REF!&lt;&gt;"",1,0))</f>
        <v>#REF!</v>
      </c>
      <c r="E171" s="25" t="e">
        <f>IF('Crisis Indicator Data'!#REF!="No Data",1,IF(#REF!&lt;&gt;"",1,0))</f>
        <v>#REF!</v>
      </c>
      <c r="F171" s="25" t="e">
        <f>IF('Crisis Indicator Data'!#REF!="No Data",1,IF(#REF!&lt;&gt;"",1,0))</f>
        <v>#REF!</v>
      </c>
      <c r="G171" s="25" t="e">
        <f>IF('Crisis Indicator Data'!#REF!="No Data",1,IF(#REF!&lt;&gt;"",1,0))</f>
        <v>#REF!</v>
      </c>
      <c r="H171" s="25" t="e">
        <f>IF('Crisis Indicator Data'!#REF!="No Data",1,IF(#REF!&lt;&gt;"",1,0))</f>
        <v>#REF!</v>
      </c>
      <c r="I171" s="25" t="e">
        <f>IF('Crisis Indicator Data'!#REF!="No Data",1,IF(#REF!&lt;&gt;"",1,0))</f>
        <v>#REF!</v>
      </c>
      <c r="J171" s="25" t="e">
        <f>IF('Crisis Indicator Data'!#REF!="No Data",1,IF(#REF!&lt;&gt;"",1,0))</f>
        <v>#REF!</v>
      </c>
      <c r="K171" s="25" t="e">
        <f>IF('Crisis Indicator Data'!#REF!="No Data",1,IF(#REF!&lt;&gt;"",1,0))</f>
        <v>#REF!</v>
      </c>
      <c r="L171" s="25" t="e">
        <f>IF('Crisis Indicator Data'!#REF!="No Data",1,IF(#REF!&lt;&gt;"",1,0))</f>
        <v>#REF!</v>
      </c>
      <c r="M171" s="25" t="e">
        <f>IF('Crisis Indicator Data'!#REF!="No Data",1,IF(#REF!&lt;&gt;"",1,0))</f>
        <v>#REF!</v>
      </c>
      <c r="N171" s="25" t="e">
        <f>IF('Crisis Indicator Data'!#REF!="No Data",1,IF(#REF!&lt;&gt;"",1,0))</f>
        <v>#REF!</v>
      </c>
      <c r="O171" s="25" t="e">
        <f>IF('Crisis Indicator Data'!#REF!="No Data",1,IF(#REF!&lt;&gt;"",1,0))</f>
        <v>#REF!</v>
      </c>
      <c r="P171" s="25" t="e">
        <f>IF('Crisis Indicator Data'!#REF!="No Data",1,IF(#REF!&lt;&gt;"",1,0))</f>
        <v>#REF!</v>
      </c>
      <c r="Q171" s="25" t="e">
        <f>IF('Crisis Indicator Data'!#REF!="No Data",1,IF(#REF!&lt;&gt;"",1,0))</f>
        <v>#REF!</v>
      </c>
      <c r="R171" s="25" t="e">
        <f>IF('Crisis Indicator Data'!#REF!="No Data",1,IF(#REF!&lt;&gt;"",1,0))</f>
        <v>#REF!</v>
      </c>
      <c r="S171" s="25" t="e">
        <f>IF('Crisis Indicator Data'!#REF!="No Data",1,IF(#REF!&lt;&gt;"",1,0))</f>
        <v>#REF!</v>
      </c>
      <c r="T171" s="25" t="e">
        <f>IF('Crisis Indicator Data'!#REF!="No Data",1,IF(#REF!&lt;&gt;"",1,0))</f>
        <v>#REF!</v>
      </c>
      <c r="U171" s="25" t="e">
        <f>IF('Crisis Indicator Data'!#REF!="No Data",1,IF(#REF!&lt;&gt;"",1,0))</f>
        <v>#REF!</v>
      </c>
      <c r="V171" s="25" t="e">
        <f>IF('Crisis Indicator Data'!#REF!="No Data",1,IF(#REF!&lt;&gt;"",1,0))</f>
        <v>#REF!</v>
      </c>
      <c r="W171" s="25" t="e">
        <f>IF('Crisis Indicator Data'!#REF!="No Data",1,IF(#REF!&lt;&gt;"",1,0))</f>
        <v>#REF!</v>
      </c>
      <c r="X171" s="25" t="e">
        <f>IF('Crisis Indicator Data'!#REF!="No Data",1,IF(#REF!&lt;&gt;"",1,0))</f>
        <v>#REF!</v>
      </c>
      <c r="Y171" s="25" t="e">
        <f>IF('Crisis Indicator Data'!#REF!="No Data",1,IF(#REF!&lt;&gt;"",1,0))</f>
        <v>#REF!</v>
      </c>
      <c r="Z171" s="25" t="e">
        <f>IF('Crisis Indicator Data'!#REF!="No Data",1,IF(#REF!&lt;&gt;"",1,0))</f>
        <v>#REF!</v>
      </c>
      <c r="AA171" s="25" t="e">
        <f>IF('Crisis Indicator Data'!#REF!="No Data",1,IF(#REF!&lt;&gt;"",1,0))</f>
        <v>#REF!</v>
      </c>
      <c r="AB171" s="25" t="e">
        <f>IF('Crisis Indicator Data'!#REF!="No Data",1,IF(#REF!&lt;&gt;"",1,0))</f>
        <v>#REF!</v>
      </c>
      <c r="AC171" s="25" t="e">
        <f>IF('Crisis Indicator Data'!#REF!="No Data",1,IF(#REF!&lt;&gt;"",1,0))</f>
        <v>#REF!</v>
      </c>
      <c r="AD171" s="25" t="e">
        <f>IF('Crisis Indicator Data'!#REF!="No Data",1,IF(#REF!&lt;&gt;"",1,0))</f>
        <v>#REF!</v>
      </c>
      <c r="AE171" s="25" t="e">
        <f>IF('Crisis Indicator Data'!#REF!="No Data",1,IF(#REF!&lt;&gt;"",1,0))</f>
        <v>#REF!</v>
      </c>
      <c r="AF171" s="25" t="e">
        <f>IF('Crisis Indicator Data'!#REF!="No Data",1,IF(#REF!&lt;&gt;"",1,0))</f>
        <v>#REF!</v>
      </c>
      <c r="AG171" s="25" t="e">
        <f>IF('Crisis Indicator Data'!#REF!="No Data",1,IF(#REF!&lt;&gt;"",1,0))</f>
        <v>#REF!</v>
      </c>
      <c r="AH171" s="25" t="e">
        <f>IF('Crisis Indicator Data'!#REF!="No Data",1,IF(#REF!&lt;&gt;"",1,0))</f>
        <v>#REF!</v>
      </c>
      <c r="AI171" s="25" t="e">
        <f>IF('Crisis Indicator Data'!#REF!="No Data",1,IF(#REF!&lt;&gt;"",1,0))</f>
        <v>#REF!</v>
      </c>
      <c r="AJ171" s="25" t="e">
        <f>IF('Crisis Indicator Data'!#REF!="No Data",1,IF(#REF!&lt;&gt;"",1,0))</f>
        <v>#REF!</v>
      </c>
      <c r="AK171" s="25" t="e">
        <f>IF('Crisis Indicator Data'!#REF!="No Data",1,IF(#REF!&lt;&gt;"",1,0))</f>
        <v>#REF!</v>
      </c>
      <c r="AL171" s="25" t="e">
        <f>IF('Crisis Indicator Data'!#REF!="No Data",1,IF(#REF!&lt;&gt;"",1,0))</f>
        <v>#REF!</v>
      </c>
      <c r="AM171" s="25" t="e">
        <f>IF('Crisis Indicator Data'!#REF!="No Data",1,IF(#REF!&lt;&gt;"",1,0))</f>
        <v>#REF!</v>
      </c>
      <c r="AN171" s="25" t="e">
        <f>IF('Crisis Indicator Data'!#REF!="No Data",1,IF(#REF!&lt;&gt;"",1,0))</f>
        <v>#REF!</v>
      </c>
      <c r="AO171" s="25" t="e">
        <f>IF('Crisis Indicator Data'!#REF!="No Data",1,IF(#REF!&lt;&gt;"",1,0))</f>
        <v>#REF!</v>
      </c>
      <c r="AP171" s="25" t="e">
        <f>IF('Crisis Indicator Data'!#REF!="No Data",1,IF(#REF!&lt;&gt;"",1,0))</f>
        <v>#REF!</v>
      </c>
      <c r="AQ171" s="25" t="e">
        <f>IF('Crisis Indicator Data'!#REF!="No Data",1,IF(#REF!&lt;&gt;"",1,0))</f>
        <v>#REF!</v>
      </c>
      <c r="AR171" s="25" t="e">
        <f>IF('Crisis Indicator Data'!#REF!="No Data",1,IF(#REF!&lt;&gt;"",1,0))</f>
        <v>#REF!</v>
      </c>
      <c r="AS171" s="25" t="e">
        <f>IF('Crisis Indicator Data'!#REF!="No Data",1,IF(#REF!&lt;&gt;"",1,0))</f>
        <v>#REF!</v>
      </c>
      <c r="AT171" s="25" t="e">
        <f>IF('Crisis Indicator Data'!#REF!="No Data",1,IF(#REF!&lt;&gt;"",1,0))</f>
        <v>#REF!</v>
      </c>
      <c r="AU171" s="25" t="e">
        <f>IF('Crisis Indicator Data'!#REF!="No Data",1,IF(#REF!&lt;&gt;"",1,0))</f>
        <v>#REF!</v>
      </c>
      <c r="AV171" s="25" t="e">
        <f>IF('Crisis Indicator Data'!#REF!="No Data",1,IF(#REF!&lt;&gt;"",1,0))</f>
        <v>#REF!</v>
      </c>
      <c r="AW171" s="25" t="e">
        <f>IF('Crisis Indicator Data'!#REF!="No Data",1,IF(#REF!&lt;&gt;"",1,0))</f>
        <v>#REF!</v>
      </c>
      <c r="AX171" s="25" t="e">
        <f>IF('Crisis Indicator Data'!#REF!="No Data",1,IF(#REF!&lt;&gt;"",1,0))</f>
        <v>#REF!</v>
      </c>
      <c r="AY171" s="25" t="e">
        <f>IF('Crisis Indicator Data'!#REF!="No Data",1,IF(#REF!&lt;&gt;"",1,0))</f>
        <v>#REF!</v>
      </c>
      <c r="AZ171" s="25" t="e">
        <f>IF('Crisis Indicator Data'!#REF!="No Data",1,IF(#REF!&lt;&gt;"",1,0))</f>
        <v>#REF!</v>
      </c>
      <c r="BA171" t="e">
        <f t="shared" si="10"/>
        <v>#REF!</v>
      </c>
      <c r="BB171" s="27" t="e">
        <f t="shared" si="11"/>
        <v>#REF!</v>
      </c>
    </row>
    <row r="172" spans="1:54" x14ac:dyDescent="0.35">
      <c r="A172" t="s">
        <v>10404</v>
      </c>
      <c r="B172" s="25" t="e">
        <f>IF('Crisis Indicator Data'!#REF!="No Data",1,IF(#REF!&lt;&gt;"",1,0))</f>
        <v>#REF!</v>
      </c>
      <c r="C172" s="25" t="e">
        <f>IF('Crisis Indicator Data'!#REF!="No Data",1,IF(#REF!&lt;&gt;"",1,0))</f>
        <v>#REF!</v>
      </c>
      <c r="D172" s="25" t="e">
        <f>IF('Crisis Indicator Data'!#REF!="No Data",1,IF(#REF!&lt;&gt;"",1,0))</f>
        <v>#REF!</v>
      </c>
      <c r="E172" s="25" t="e">
        <f>IF('Crisis Indicator Data'!#REF!="No Data",1,IF(#REF!&lt;&gt;"",1,0))</f>
        <v>#REF!</v>
      </c>
      <c r="F172" s="25" t="e">
        <f>IF('Crisis Indicator Data'!#REF!="No Data",1,IF(#REF!&lt;&gt;"",1,0))</f>
        <v>#REF!</v>
      </c>
      <c r="G172" s="25" t="e">
        <f>IF('Crisis Indicator Data'!#REF!="No Data",1,IF(#REF!&lt;&gt;"",1,0))</f>
        <v>#REF!</v>
      </c>
      <c r="H172" s="25" t="e">
        <f>IF('Crisis Indicator Data'!#REF!="No Data",1,IF(#REF!&lt;&gt;"",1,0))</f>
        <v>#REF!</v>
      </c>
      <c r="I172" s="25" t="e">
        <f>IF('Crisis Indicator Data'!#REF!="No Data",1,IF(#REF!&lt;&gt;"",1,0))</f>
        <v>#REF!</v>
      </c>
      <c r="J172" s="25" t="e">
        <f>IF('Crisis Indicator Data'!#REF!="No Data",1,IF(#REF!&lt;&gt;"",1,0))</f>
        <v>#REF!</v>
      </c>
      <c r="K172" s="25" t="e">
        <f>IF('Crisis Indicator Data'!#REF!="No Data",1,IF(#REF!&lt;&gt;"",1,0))</f>
        <v>#REF!</v>
      </c>
      <c r="L172" s="25" t="e">
        <f>IF('Crisis Indicator Data'!#REF!="No Data",1,IF(#REF!&lt;&gt;"",1,0))</f>
        <v>#REF!</v>
      </c>
      <c r="M172" s="25" t="e">
        <f>IF('Crisis Indicator Data'!#REF!="No Data",1,IF(#REF!&lt;&gt;"",1,0))</f>
        <v>#REF!</v>
      </c>
      <c r="N172" s="25" t="e">
        <f>IF('Crisis Indicator Data'!#REF!="No Data",1,IF(#REF!&lt;&gt;"",1,0))</f>
        <v>#REF!</v>
      </c>
      <c r="O172" s="25" t="e">
        <f>IF('Crisis Indicator Data'!#REF!="No Data",1,IF(#REF!&lt;&gt;"",1,0))</f>
        <v>#REF!</v>
      </c>
      <c r="P172" s="25" t="e">
        <f>IF('Crisis Indicator Data'!#REF!="No Data",1,IF(#REF!&lt;&gt;"",1,0))</f>
        <v>#REF!</v>
      </c>
      <c r="Q172" s="25" t="e">
        <f>IF('Crisis Indicator Data'!#REF!="No Data",1,IF(#REF!&lt;&gt;"",1,0))</f>
        <v>#REF!</v>
      </c>
      <c r="R172" s="25" t="e">
        <f>IF('Crisis Indicator Data'!#REF!="No Data",1,IF(#REF!&lt;&gt;"",1,0))</f>
        <v>#REF!</v>
      </c>
      <c r="S172" s="25" t="e">
        <f>IF('Crisis Indicator Data'!#REF!="No Data",1,IF(#REF!&lt;&gt;"",1,0))</f>
        <v>#REF!</v>
      </c>
      <c r="T172" s="25" t="e">
        <f>IF('Crisis Indicator Data'!#REF!="No Data",1,IF(#REF!&lt;&gt;"",1,0))</f>
        <v>#REF!</v>
      </c>
      <c r="U172" s="25" t="e">
        <f>IF('Crisis Indicator Data'!#REF!="No Data",1,IF(#REF!&lt;&gt;"",1,0))</f>
        <v>#REF!</v>
      </c>
      <c r="V172" s="25" t="e">
        <f>IF('Crisis Indicator Data'!#REF!="No Data",1,IF(#REF!&lt;&gt;"",1,0))</f>
        <v>#REF!</v>
      </c>
      <c r="W172" s="25" t="e">
        <f>IF('Crisis Indicator Data'!#REF!="No Data",1,IF(#REF!&lt;&gt;"",1,0))</f>
        <v>#REF!</v>
      </c>
      <c r="X172" s="25" t="e">
        <f>IF('Crisis Indicator Data'!#REF!="No Data",1,IF(#REF!&lt;&gt;"",1,0))</f>
        <v>#REF!</v>
      </c>
      <c r="Y172" s="25" t="e">
        <f>IF('Crisis Indicator Data'!#REF!="No Data",1,IF(#REF!&lt;&gt;"",1,0))</f>
        <v>#REF!</v>
      </c>
      <c r="Z172" s="25" t="e">
        <f>IF('Crisis Indicator Data'!#REF!="No Data",1,IF(#REF!&lt;&gt;"",1,0))</f>
        <v>#REF!</v>
      </c>
      <c r="AA172" s="25" t="e">
        <f>IF('Crisis Indicator Data'!#REF!="No Data",1,IF(#REF!&lt;&gt;"",1,0))</f>
        <v>#REF!</v>
      </c>
      <c r="AB172" s="25" t="e">
        <f>IF('Crisis Indicator Data'!#REF!="No Data",1,IF(#REF!&lt;&gt;"",1,0))</f>
        <v>#REF!</v>
      </c>
      <c r="AC172" s="25" t="e">
        <f>IF('Crisis Indicator Data'!#REF!="No Data",1,IF(#REF!&lt;&gt;"",1,0))</f>
        <v>#REF!</v>
      </c>
      <c r="AD172" s="25" t="e">
        <f>IF('Crisis Indicator Data'!#REF!="No Data",1,IF(#REF!&lt;&gt;"",1,0))</f>
        <v>#REF!</v>
      </c>
      <c r="AE172" s="25" t="e">
        <f>IF('Crisis Indicator Data'!#REF!="No Data",1,IF(#REF!&lt;&gt;"",1,0))</f>
        <v>#REF!</v>
      </c>
      <c r="AF172" s="25" t="e">
        <f>IF('Crisis Indicator Data'!#REF!="No Data",1,IF(#REF!&lt;&gt;"",1,0))</f>
        <v>#REF!</v>
      </c>
      <c r="AG172" s="25" t="e">
        <f>IF('Crisis Indicator Data'!#REF!="No Data",1,IF(#REF!&lt;&gt;"",1,0))</f>
        <v>#REF!</v>
      </c>
      <c r="AH172" s="25" t="e">
        <f>IF('Crisis Indicator Data'!#REF!="No Data",1,IF(#REF!&lt;&gt;"",1,0))</f>
        <v>#REF!</v>
      </c>
      <c r="AI172" s="25" t="e">
        <f>IF('Crisis Indicator Data'!#REF!="No Data",1,IF(#REF!&lt;&gt;"",1,0))</f>
        <v>#REF!</v>
      </c>
      <c r="AJ172" s="25" t="e">
        <f>IF('Crisis Indicator Data'!#REF!="No Data",1,IF(#REF!&lt;&gt;"",1,0))</f>
        <v>#REF!</v>
      </c>
      <c r="AK172" s="25" t="e">
        <f>IF('Crisis Indicator Data'!#REF!="No Data",1,IF(#REF!&lt;&gt;"",1,0))</f>
        <v>#REF!</v>
      </c>
      <c r="AL172" s="25" t="e">
        <f>IF('Crisis Indicator Data'!#REF!="No Data",1,IF(#REF!&lt;&gt;"",1,0))</f>
        <v>#REF!</v>
      </c>
      <c r="AM172" s="25" t="e">
        <f>IF('Crisis Indicator Data'!#REF!="No Data",1,IF(#REF!&lt;&gt;"",1,0))</f>
        <v>#REF!</v>
      </c>
      <c r="AN172" s="25" t="e">
        <f>IF('Crisis Indicator Data'!#REF!="No Data",1,IF(#REF!&lt;&gt;"",1,0))</f>
        <v>#REF!</v>
      </c>
      <c r="AO172" s="25" t="e">
        <f>IF('Crisis Indicator Data'!#REF!="No Data",1,IF(#REF!&lt;&gt;"",1,0))</f>
        <v>#REF!</v>
      </c>
      <c r="AP172" s="25" t="e">
        <f>IF('Crisis Indicator Data'!#REF!="No Data",1,IF(#REF!&lt;&gt;"",1,0))</f>
        <v>#REF!</v>
      </c>
      <c r="AQ172" s="25" t="e">
        <f>IF('Crisis Indicator Data'!#REF!="No Data",1,IF(#REF!&lt;&gt;"",1,0))</f>
        <v>#REF!</v>
      </c>
      <c r="AR172" s="25" t="e">
        <f>IF('Crisis Indicator Data'!#REF!="No Data",1,IF(#REF!&lt;&gt;"",1,0))</f>
        <v>#REF!</v>
      </c>
      <c r="AS172" s="25" t="e">
        <f>IF('Crisis Indicator Data'!#REF!="No Data",1,IF(#REF!&lt;&gt;"",1,0))</f>
        <v>#REF!</v>
      </c>
      <c r="AT172" s="25" t="e">
        <f>IF('Crisis Indicator Data'!#REF!="No Data",1,IF(#REF!&lt;&gt;"",1,0))</f>
        <v>#REF!</v>
      </c>
      <c r="AU172" s="25" t="e">
        <f>IF('Crisis Indicator Data'!#REF!="No Data",1,IF(#REF!&lt;&gt;"",1,0))</f>
        <v>#REF!</v>
      </c>
      <c r="AV172" s="25" t="e">
        <f>IF('Crisis Indicator Data'!#REF!="No Data",1,IF(#REF!&lt;&gt;"",1,0))</f>
        <v>#REF!</v>
      </c>
      <c r="AW172" s="25" t="e">
        <f>IF('Crisis Indicator Data'!#REF!="No Data",1,IF(#REF!&lt;&gt;"",1,0))</f>
        <v>#REF!</v>
      </c>
      <c r="AX172" s="25" t="e">
        <f>IF('Crisis Indicator Data'!#REF!="No Data",1,IF(#REF!&lt;&gt;"",1,0))</f>
        <v>#REF!</v>
      </c>
      <c r="AY172" s="25" t="e">
        <f>IF('Crisis Indicator Data'!#REF!="No Data",1,IF(#REF!&lt;&gt;"",1,0))</f>
        <v>#REF!</v>
      </c>
      <c r="AZ172" s="25" t="e">
        <f>IF('Crisis Indicator Data'!#REF!="No Data",1,IF(#REF!&lt;&gt;"",1,0))</f>
        <v>#REF!</v>
      </c>
      <c r="BA172" t="e">
        <f t="shared" si="10"/>
        <v>#REF!</v>
      </c>
      <c r="BB172" s="27" t="e">
        <f t="shared" si="11"/>
        <v>#REF!</v>
      </c>
    </row>
    <row r="173" spans="1:54" x14ac:dyDescent="0.35">
      <c r="A173" t="s">
        <v>10398</v>
      </c>
      <c r="B173" s="25" t="e">
        <f>IF('Crisis Indicator Data'!#REF!="No Data",1,IF(#REF!&lt;&gt;"",1,0))</f>
        <v>#REF!</v>
      </c>
      <c r="C173" s="25" t="e">
        <f>IF('Crisis Indicator Data'!#REF!="No Data",1,IF(#REF!&lt;&gt;"",1,0))</f>
        <v>#REF!</v>
      </c>
      <c r="D173" s="25" t="e">
        <f>IF('Crisis Indicator Data'!#REF!="No Data",1,IF(#REF!&lt;&gt;"",1,0))</f>
        <v>#REF!</v>
      </c>
      <c r="E173" s="25" t="e">
        <f>IF('Crisis Indicator Data'!#REF!="No Data",1,IF(#REF!&lt;&gt;"",1,0))</f>
        <v>#REF!</v>
      </c>
      <c r="F173" s="25" t="e">
        <f>IF('Crisis Indicator Data'!#REF!="No Data",1,IF(#REF!&lt;&gt;"",1,0))</f>
        <v>#REF!</v>
      </c>
      <c r="G173" s="25" t="e">
        <f>IF('Crisis Indicator Data'!#REF!="No Data",1,IF(#REF!&lt;&gt;"",1,0))</f>
        <v>#REF!</v>
      </c>
      <c r="H173" s="25" t="e">
        <f>IF('Crisis Indicator Data'!#REF!="No Data",1,IF(#REF!&lt;&gt;"",1,0))</f>
        <v>#REF!</v>
      </c>
      <c r="I173" s="25" t="e">
        <f>IF('Crisis Indicator Data'!#REF!="No Data",1,IF(#REF!&lt;&gt;"",1,0))</f>
        <v>#REF!</v>
      </c>
      <c r="J173" s="25" t="e">
        <f>IF('Crisis Indicator Data'!#REF!="No Data",1,IF(#REF!&lt;&gt;"",1,0))</f>
        <v>#REF!</v>
      </c>
      <c r="K173" s="25" t="e">
        <f>IF('Crisis Indicator Data'!#REF!="No Data",1,IF(#REF!&lt;&gt;"",1,0))</f>
        <v>#REF!</v>
      </c>
      <c r="L173" s="25" t="e">
        <f>IF('Crisis Indicator Data'!#REF!="No Data",1,IF(#REF!&lt;&gt;"",1,0))</f>
        <v>#REF!</v>
      </c>
      <c r="M173" s="25" t="e">
        <f>IF('Crisis Indicator Data'!#REF!="No Data",1,IF(#REF!&lt;&gt;"",1,0))</f>
        <v>#REF!</v>
      </c>
      <c r="N173" s="25" t="e">
        <f>IF('Crisis Indicator Data'!#REF!="No Data",1,IF(#REF!&lt;&gt;"",1,0))</f>
        <v>#REF!</v>
      </c>
      <c r="O173" s="25" t="e">
        <f>IF('Crisis Indicator Data'!#REF!="No Data",1,IF(#REF!&lt;&gt;"",1,0))</f>
        <v>#REF!</v>
      </c>
      <c r="P173" s="25" t="e">
        <f>IF('Crisis Indicator Data'!#REF!="No Data",1,IF(#REF!&lt;&gt;"",1,0))</f>
        <v>#REF!</v>
      </c>
      <c r="Q173" s="25" t="e">
        <f>IF('Crisis Indicator Data'!#REF!="No Data",1,IF(#REF!&lt;&gt;"",1,0))</f>
        <v>#REF!</v>
      </c>
      <c r="R173" s="25" t="e">
        <f>IF('Crisis Indicator Data'!#REF!="No Data",1,IF(#REF!&lt;&gt;"",1,0))</f>
        <v>#REF!</v>
      </c>
      <c r="S173" s="25" t="e">
        <f>IF('Crisis Indicator Data'!#REF!="No Data",1,IF(#REF!&lt;&gt;"",1,0))</f>
        <v>#REF!</v>
      </c>
      <c r="T173" s="25" t="e">
        <f>IF('Crisis Indicator Data'!#REF!="No Data",1,IF(#REF!&lt;&gt;"",1,0))</f>
        <v>#REF!</v>
      </c>
      <c r="U173" s="25" t="e">
        <f>IF('Crisis Indicator Data'!#REF!="No Data",1,IF(#REF!&lt;&gt;"",1,0))</f>
        <v>#REF!</v>
      </c>
      <c r="V173" s="25" t="e">
        <f>IF('Crisis Indicator Data'!#REF!="No Data",1,IF(#REF!&lt;&gt;"",1,0))</f>
        <v>#REF!</v>
      </c>
      <c r="W173" s="25" t="e">
        <f>IF('Crisis Indicator Data'!#REF!="No Data",1,IF(#REF!&lt;&gt;"",1,0))</f>
        <v>#REF!</v>
      </c>
      <c r="X173" s="25" t="e">
        <f>IF('Crisis Indicator Data'!#REF!="No Data",1,IF(#REF!&lt;&gt;"",1,0))</f>
        <v>#REF!</v>
      </c>
      <c r="Y173" s="25" t="e">
        <f>IF('Crisis Indicator Data'!#REF!="No Data",1,IF(#REF!&lt;&gt;"",1,0))</f>
        <v>#REF!</v>
      </c>
      <c r="Z173" s="25" t="e">
        <f>IF('Crisis Indicator Data'!#REF!="No Data",1,IF(#REF!&lt;&gt;"",1,0))</f>
        <v>#REF!</v>
      </c>
      <c r="AA173" s="25" t="e">
        <f>IF('Crisis Indicator Data'!#REF!="No Data",1,IF(#REF!&lt;&gt;"",1,0))</f>
        <v>#REF!</v>
      </c>
      <c r="AB173" s="25" t="e">
        <f>IF('Crisis Indicator Data'!#REF!="No Data",1,IF(#REF!&lt;&gt;"",1,0))</f>
        <v>#REF!</v>
      </c>
      <c r="AC173" s="25" t="e">
        <f>IF('Crisis Indicator Data'!#REF!="No Data",1,IF(#REF!&lt;&gt;"",1,0))</f>
        <v>#REF!</v>
      </c>
      <c r="AD173" s="25" t="e">
        <f>IF('Crisis Indicator Data'!#REF!="No Data",1,IF(#REF!&lt;&gt;"",1,0))</f>
        <v>#REF!</v>
      </c>
      <c r="AE173" s="25" t="e">
        <f>IF('Crisis Indicator Data'!#REF!="No Data",1,IF(#REF!&lt;&gt;"",1,0))</f>
        <v>#REF!</v>
      </c>
      <c r="AF173" s="25" t="e">
        <f>IF('Crisis Indicator Data'!#REF!="No Data",1,IF(#REF!&lt;&gt;"",1,0))</f>
        <v>#REF!</v>
      </c>
      <c r="AG173" s="25" t="e">
        <f>IF('Crisis Indicator Data'!#REF!="No Data",1,IF(#REF!&lt;&gt;"",1,0))</f>
        <v>#REF!</v>
      </c>
      <c r="AH173" s="25" t="e">
        <f>IF('Crisis Indicator Data'!#REF!="No Data",1,IF(#REF!&lt;&gt;"",1,0))</f>
        <v>#REF!</v>
      </c>
      <c r="AI173" s="25" t="e">
        <f>IF('Crisis Indicator Data'!#REF!="No Data",1,IF(#REF!&lt;&gt;"",1,0))</f>
        <v>#REF!</v>
      </c>
      <c r="AJ173" s="25" t="e">
        <f>IF('Crisis Indicator Data'!#REF!="No Data",1,IF(#REF!&lt;&gt;"",1,0))</f>
        <v>#REF!</v>
      </c>
      <c r="AK173" s="25" t="e">
        <f>IF('Crisis Indicator Data'!#REF!="No Data",1,IF(#REF!&lt;&gt;"",1,0))</f>
        <v>#REF!</v>
      </c>
      <c r="AL173" s="25" t="e">
        <f>IF('Crisis Indicator Data'!#REF!="No Data",1,IF(#REF!&lt;&gt;"",1,0))</f>
        <v>#REF!</v>
      </c>
      <c r="AM173" s="25" t="e">
        <f>IF('Crisis Indicator Data'!#REF!="No Data",1,IF(#REF!&lt;&gt;"",1,0))</f>
        <v>#REF!</v>
      </c>
      <c r="AN173" s="25" t="e">
        <f>IF('Crisis Indicator Data'!#REF!="No Data",1,IF(#REF!&lt;&gt;"",1,0))</f>
        <v>#REF!</v>
      </c>
      <c r="AO173" s="25" t="e">
        <f>IF('Crisis Indicator Data'!#REF!="No Data",1,IF(#REF!&lt;&gt;"",1,0))</f>
        <v>#REF!</v>
      </c>
      <c r="AP173" s="25" t="e">
        <f>IF('Crisis Indicator Data'!#REF!="No Data",1,IF(#REF!&lt;&gt;"",1,0))</f>
        <v>#REF!</v>
      </c>
      <c r="AQ173" s="25" t="e">
        <f>IF('Crisis Indicator Data'!#REF!="No Data",1,IF(#REF!&lt;&gt;"",1,0))</f>
        <v>#REF!</v>
      </c>
      <c r="AR173" s="25" t="e">
        <f>IF('Crisis Indicator Data'!#REF!="No Data",1,IF(#REF!&lt;&gt;"",1,0))</f>
        <v>#REF!</v>
      </c>
      <c r="AS173" s="25" t="e">
        <f>IF('Crisis Indicator Data'!#REF!="No Data",1,IF(#REF!&lt;&gt;"",1,0))</f>
        <v>#REF!</v>
      </c>
      <c r="AT173" s="25" t="e">
        <f>IF('Crisis Indicator Data'!#REF!="No Data",1,IF(#REF!&lt;&gt;"",1,0))</f>
        <v>#REF!</v>
      </c>
      <c r="AU173" s="25" t="e">
        <f>IF('Crisis Indicator Data'!#REF!="No Data",1,IF(#REF!&lt;&gt;"",1,0))</f>
        <v>#REF!</v>
      </c>
      <c r="AV173" s="25" t="e">
        <f>IF('Crisis Indicator Data'!#REF!="No Data",1,IF(#REF!&lt;&gt;"",1,0))</f>
        <v>#REF!</v>
      </c>
      <c r="AW173" s="25" t="e">
        <f>IF('Crisis Indicator Data'!#REF!="No Data",1,IF(#REF!&lt;&gt;"",1,0))</f>
        <v>#REF!</v>
      </c>
      <c r="AX173" s="25" t="e">
        <f>IF('Crisis Indicator Data'!#REF!="No Data",1,IF(#REF!&lt;&gt;"",1,0))</f>
        <v>#REF!</v>
      </c>
      <c r="AY173" s="25" t="e">
        <f>IF('Crisis Indicator Data'!#REF!="No Data",1,IF(#REF!&lt;&gt;"",1,0))</f>
        <v>#REF!</v>
      </c>
      <c r="AZ173" s="25" t="e">
        <f>IF('Crisis Indicator Data'!#REF!="No Data",1,IF(#REF!&lt;&gt;"",1,0))</f>
        <v>#REF!</v>
      </c>
      <c r="BA173" t="e">
        <f t="shared" si="10"/>
        <v>#REF!</v>
      </c>
      <c r="BB173" s="27" t="e">
        <f t="shared" si="11"/>
        <v>#REF!</v>
      </c>
    </row>
    <row r="174" spans="1:54" x14ac:dyDescent="0.35">
      <c r="A174" t="s">
        <v>10406</v>
      </c>
      <c r="B174" s="25" t="e">
        <f>IF('Crisis Indicator Data'!#REF!="No Data",1,IF(#REF!&lt;&gt;"",1,0))</f>
        <v>#REF!</v>
      </c>
      <c r="C174" s="25" t="e">
        <f>IF('Crisis Indicator Data'!#REF!="No Data",1,IF(#REF!&lt;&gt;"",1,0))</f>
        <v>#REF!</v>
      </c>
      <c r="D174" s="25" t="e">
        <f>IF('Crisis Indicator Data'!#REF!="No Data",1,IF(#REF!&lt;&gt;"",1,0))</f>
        <v>#REF!</v>
      </c>
      <c r="E174" s="25" t="e">
        <f>IF('Crisis Indicator Data'!#REF!="No Data",1,IF(#REF!&lt;&gt;"",1,0))</f>
        <v>#REF!</v>
      </c>
      <c r="F174" s="25" t="e">
        <f>IF('Crisis Indicator Data'!#REF!="No Data",1,IF(#REF!&lt;&gt;"",1,0))</f>
        <v>#REF!</v>
      </c>
      <c r="G174" s="25" t="e">
        <f>IF('Crisis Indicator Data'!#REF!="No Data",1,IF(#REF!&lt;&gt;"",1,0))</f>
        <v>#REF!</v>
      </c>
      <c r="H174" s="25" t="e">
        <f>IF('Crisis Indicator Data'!#REF!="No Data",1,IF(#REF!&lt;&gt;"",1,0))</f>
        <v>#REF!</v>
      </c>
      <c r="I174" s="25" t="e">
        <f>IF('Crisis Indicator Data'!#REF!="No Data",1,IF(#REF!&lt;&gt;"",1,0))</f>
        <v>#REF!</v>
      </c>
      <c r="J174" s="25" t="e">
        <f>IF('Crisis Indicator Data'!#REF!="No Data",1,IF(#REF!&lt;&gt;"",1,0))</f>
        <v>#REF!</v>
      </c>
      <c r="K174" s="25" t="e">
        <f>IF('Crisis Indicator Data'!#REF!="No Data",1,IF(#REF!&lt;&gt;"",1,0))</f>
        <v>#REF!</v>
      </c>
      <c r="L174" s="25" t="e">
        <f>IF('Crisis Indicator Data'!#REF!="No Data",1,IF(#REF!&lt;&gt;"",1,0))</f>
        <v>#REF!</v>
      </c>
      <c r="M174" s="25" t="e">
        <f>IF('Crisis Indicator Data'!#REF!="No Data",1,IF(#REF!&lt;&gt;"",1,0))</f>
        <v>#REF!</v>
      </c>
      <c r="N174" s="25" t="e">
        <f>IF('Crisis Indicator Data'!#REF!="No Data",1,IF(#REF!&lt;&gt;"",1,0))</f>
        <v>#REF!</v>
      </c>
      <c r="O174" s="25" t="e">
        <f>IF('Crisis Indicator Data'!#REF!="No Data",1,IF(#REF!&lt;&gt;"",1,0))</f>
        <v>#REF!</v>
      </c>
      <c r="P174" s="25" t="e">
        <f>IF('Crisis Indicator Data'!#REF!="No Data",1,IF(#REF!&lt;&gt;"",1,0))</f>
        <v>#REF!</v>
      </c>
      <c r="Q174" s="25" t="e">
        <f>IF('Crisis Indicator Data'!#REF!="No Data",1,IF(#REF!&lt;&gt;"",1,0))</f>
        <v>#REF!</v>
      </c>
      <c r="R174" s="25" t="e">
        <f>IF('Crisis Indicator Data'!#REF!="No Data",1,IF(#REF!&lt;&gt;"",1,0))</f>
        <v>#REF!</v>
      </c>
      <c r="S174" s="25" t="e">
        <f>IF('Crisis Indicator Data'!#REF!="No Data",1,IF(#REF!&lt;&gt;"",1,0))</f>
        <v>#REF!</v>
      </c>
      <c r="T174" s="25" t="e">
        <f>IF('Crisis Indicator Data'!#REF!="No Data",1,IF(#REF!&lt;&gt;"",1,0))</f>
        <v>#REF!</v>
      </c>
      <c r="U174" s="25" t="e">
        <f>IF('Crisis Indicator Data'!#REF!="No Data",1,IF(#REF!&lt;&gt;"",1,0))</f>
        <v>#REF!</v>
      </c>
      <c r="V174" s="25" t="e">
        <f>IF('Crisis Indicator Data'!#REF!="No Data",1,IF(#REF!&lt;&gt;"",1,0))</f>
        <v>#REF!</v>
      </c>
      <c r="W174" s="25" t="e">
        <f>IF('Crisis Indicator Data'!#REF!="No Data",1,IF(#REF!&lt;&gt;"",1,0))</f>
        <v>#REF!</v>
      </c>
      <c r="X174" s="25" t="e">
        <f>IF('Crisis Indicator Data'!#REF!="No Data",1,IF(#REF!&lt;&gt;"",1,0))</f>
        <v>#REF!</v>
      </c>
      <c r="Y174" s="25" t="e">
        <f>IF('Crisis Indicator Data'!#REF!="No Data",1,IF(#REF!&lt;&gt;"",1,0))</f>
        <v>#REF!</v>
      </c>
      <c r="Z174" s="25" t="e">
        <f>IF('Crisis Indicator Data'!#REF!="No Data",1,IF(#REF!&lt;&gt;"",1,0))</f>
        <v>#REF!</v>
      </c>
      <c r="AA174" s="25" t="e">
        <f>IF('Crisis Indicator Data'!#REF!="No Data",1,IF(#REF!&lt;&gt;"",1,0))</f>
        <v>#REF!</v>
      </c>
      <c r="AB174" s="25" t="e">
        <f>IF('Crisis Indicator Data'!#REF!="No Data",1,IF(#REF!&lt;&gt;"",1,0))</f>
        <v>#REF!</v>
      </c>
      <c r="AC174" s="25" t="e">
        <f>IF('Crisis Indicator Data'!#REF!="No Data",1,IF(#REF!&lt;&gt;"",1,0))</f>
        <v>#REF!</v>
      </c>
      <c r="AD174" s="25" t="e">
        <f>IF('Crisis Indicator Data'!#REF!="No Data",1,IF(#REF!&lt;&gt;"",1,0))</f>
        <v>#REF!</v>
      </c>
      <c r="AE174" s="25" t="e">
        <f>IF('Crisis Indicator Data'!#REF!="No Data",1,IF(#REF!&lt;&gt;"",1,0))</f>
        <v>#REF!</v>
      </c>
      <c r="AF174" s="25" t="e">
        <f>IF('Crisis Indicator Data'!#REF!="No Data",1,IF(#REF!&lt;&gt;"",1,0))</f>
        <v>#REF!</v>
      </c>
      <c r="AG174" s="25" t="e">
        <f>IF('Crisis Indicator Data'!#REF!="No Data",1,IF(#REF!&lt;&gt;"",1,0))</f>
        <v>#REF!</v>
      </c>
      <c r="AH174" s="25" t="e">
        <f>IF('Crisis Indicator Data'!#REF!="No Data",1,IF(#REF!&lt;&gt;"",1,0))</f>
        <v>#REF!</v>
      </c>
      <c r="AI174" s="25" t="e">
        <f>IF('Crisis Indicator Data'!#REF!="No Data",1,IF(#REF!&lt;&gt;"",1,0))</f>
        <v>#REF!</v>
      </c>
      <c r="AJ174" s="25" t="e">
        <f>IF('Crisis Indicator Data'!#REF!="No Data",1,IF(#REF!&lt;&gt;"",1,0))</f>
        <v>#REF!</v>
      </c>
      <c r="AK174" s="25" t="e">
        <f>IF('Crisis Indicator Data'!#REF!="No Data",1,IF(#REF!&lt;&gt;"",1,0))</f>
        <v>#REF!</v>
      </c>
      <c r="AL174" s="25" t="e">
        <f>IF('Crisis Indicator Data'!#REF!="No Data",1,IF(#REF!&lt;&gt;"",1,0))</f>
        <v>#REF!</v>
      </c>
      <c r="AM174" s="25" t="e">
        <f>IF('Crisis Indicator Data'!#REF!="No Data",1,IF(#REF!&lt;&gt;"",1,0))</f>
        <v>#REF!</v>
      </c>
      <c r="AN174" s="25" t="e">
        <f>IF('Crisis Indicator Data'!#REF!="No Data",1,IF(#REF!&lt;&gt;"",1,0))</f>
        <v>#REF!</v>
      </c>
      <c r="AO174" s="25" t="e">
        <f>IF('Crisis Indicator Data'!#REF!="No Data",1,IF(#REF!&lt;&gt;"",1,0))</f>
        <v>#REF!</v>
      </c>
      <c r="AP174" s="25" t="e">
        <f>IF('Crisis Indicator Data'!#REF!="No Data",1,IF(#REF!&lt;&gt;"",1,0))</f>
        <v>#REF!</v>
      </c>
      <c r="AQ174" s="25" t="e">
        <f>IF('Crisis Indicator Data'!#REF!="No Data",1,IF(#REF!&lt;&gt;"",1,0))</f>
        <v>#REF!</v>
      </c>
      <c r="AR174" s="25" t="e">
        <f>IF('Crisis Indicator Data'!#REF!="No Data",1,IF(#REF!&lt;&gt;"",1,0))</f>
        <v>#REF!</v>
      </c>
      <c r="AS174" s="25" t="e">
        <f>IF('Crisis Indicator Data'!#REF!="No Data",1,IF(#REF!&lt;&gt;"",1,0))</f>
        <v>#REF!</v>
      </c>
      <c r="AT174" s="25" t="e">
        <f>IF('Crisis Indicator Data'!#REF!="No Data",1,IF(#REF!&lt;&gt;"",1,0))</f>
        <v>#REF!</v>
      </c>
      <c r="AU174" s="25" t="e">
        <f>IF('Crisis Indicator Data'!#REF!="No Data",1,IF(#REF!&lt;&gt;"",1,0))</f>
        <v>#REF!</v>
      </c>
      <c r="AV174" s="25" t="e">
        <f>IF('Crisis Indicator Data'!#REF!="No Data",1,IF(#REF!&lt;&gt;"",1,0))</f>
        <v>#REF!</v>
      </c>
      <c r="AW174" s="25" t="e">
        <f>IF('Crisis Indicator Data'!#REF!="No Data",1,IF(#REF!&lt;&gt;"",1,0))</f>
        <v>#REF!</v>
      </c>
      <c r="AX174" s="25" t="e">
        <f>IF('Crisis Indicator Data'!#REF!="No Data",1,IF(#REF!&lt;&gt;"",1,0))</f>
        <v>#REF!</v>
      </c>
      <c r="AY174" s="25" t="e">
        <f>IF('Crisis Indicator Data'!#REF!="No Data",1,IF(#REF!&lt;&gt;"",1,0))</f>
        <v>#REF!</v>
      </c>
      <c r="AZ174" s="25" t="e">
        <f>IF('Crisis Indicator Data'!#REF!="No Data",1,IF(#REF!&lt;&gt;"",1,0))</f>
        <v>#REF!</v>
      </c>
      <c r="BA174" t="e">
        <f t="shared" si="10"/>
        <v>#REF!</v>
      </c>
      <c r="BB174" s="27" t="e">
        <f t="shared" si="11"/>
        <v>#REF!</v>
      </c>
    </row>
    <row r="175" spans="1:54" x14ac:dyDescent="0.35">
      <c r="A175" t="s">
        <v>10407</v>
      </c>
      <c r="B175" s="25" t="e">
        <f>IF('Crisis Indicator Data'!#REF!="No Data",1,IF(#REF!&lt;&gt;"",1,0))</f>
        <v>#REF!</v>
      </c>
      <c r="C175" s="25" t="e">
        <f>IF('Crisis Indicator Data'!#REF!="No Data",1,IF(#REF!&lt;&gt;"",1,0))</f>
        <v>#REF!</v>
      </c>
      <c r="D175" s="25" t="e">
        <f>IF('Crisis Indicator Data'!#REF!="No Data",1,IF(#REF!&lt;&gt;"",1,0))</f>
        <v>#REF!</v>
      </c>
      <c r="E175" s="25" t="e">
        <f>IF('Crisis Indicator Data'!#REF!="No Data",1,IF(#REF!&lt;&gt;"",1,0))</f>
        <v>#REF!</v>
      </c>
      <c r="F175" s="25" t="e">
        <f>IF('Crisis Indicator Data'!#REF!="No Data",1,IF(#REF!&lt;&gt;"",1,0))</f>
        <v>#REF!</v>
      </c>
      <c r="G175" s="25" t="e">
        <f>IF('Crisis Indicator Data'!#REF!="No Data",1,IF(#REF!&lt;&gt;"",1,0))</f>
        <v>#REF!</v>
      </c>
      <c r="H175" s="25" t="e">
        <f>IF('Crisis Indicator Data'!#REF!="No Data",1,IF(#REF!&lt;&gt;"",1,0))</f>
        <v>#REF!</v>
      </c>
      <c r="I175" s="25" t="e">
        <f>IF('Crisis Indicator Data'!#REF!="No Data",1,IF(#REF!&lt;&gt;"",1,0))</f>
        <v>#REF!</v>
      </c>
      <c r="J175" s="25" t="e">
        <f>IF('Crisis Indicator Data'!#REF!="No Data",1,IF(#REF!&lt;&gt;"",1,0))</f>
        <v>#REF!</v>
      </c>
      <c r="K175" s="25" t="e">
        <f>IF('Crisis Indicator Data'!#REF!="No Data",1,IF(#REF!&lt;&gt;"",1,0))</f>
        <v>#REF!</v>
      </c>
      <c r="L175" s="25" t="e">
        <f>IF('Crisis Indicator Data'!#REF!="No Data",1,IF(#REF!&lt;&gt;"",1,0))</f>
        <v>#REF!</v>
      </c>
      <c r="M175" s="25" t="e">
        <f>IF('Crisis Indicator Data'!#REF!="No Data",1,IF(#REF!&lt;&gt;"",1,0))</f>
        <v>#REF!</v>
      </c>
      <c r="N175" s="25" t="e">
        <f>IF('Crisis Indicator Data'!#REF!="No Data",1,IF(#REF!&lt;&gt;"",1,0))</f>
        <v>#REF!</v>
      </c>
      <c r="O175" s="25" t="e">
        <f>IF('Crisis Indicator Data'!#REF!="No Data",1,IF(#REF!&lt;&gt;"",1,0))</f>
        <v>#REF!</v>
      </c>
      <c r="P175" s="25" t="e">
        <f>IF('Crisis Indicator Data'!#REF!="No Data",1,IF(#REF!&lt;&gt;"",1,0))</f>
        <v>#REF!</v>
      </c>
      <c r="Q175" s="25" t="e">
        <f>IF('Crisis Indicator Data'!#REF!="No Data",1,IF(#REF!&lt;&gt;"",1,0))</f>
        <v>#REF!</v>
      </c>
      <c r="R175" s="25" t="e">
        <f>IF('Crisis Indicator Data'!#REF!="No Data",1,IF(#REF!&lt;&gt;"",1,0))</f>
        <v>#REF!</v>
      </c>
      <c r="S175" s="25" t="e">
        <f>IF('Crisis Indicator Data'!#REF!="No Data",1,IF(#REF!&lt;&gt;"",1,0))</f>
        <v>#REF!</v>
      </c>
      <c r="T175" s="25" t="e">
        <f>IF('Crisis Indicator Data'!#REF!="No Data",1,IF(#REF!&lt;&gt;"",1,0))</f>
        <v>#REF!</v>
      </c>
      <c r="U175" s="25" t="e">
        <f>IF('Crisis Indicator Data'!#REF!="No Data",1,IF(#REF!&lt;&gt;"",1,0))</f>
        <v>#REF!</v>
      </c>
      <c r="V175" s="25" t="e">
        <f>IF('Crisis Indicator Data'!#REF!="No Data",1,IF(#REF!&lt;&gt;"",1,0))</f>
        <v>#REF!</v>
      </c>
      <c r="W175" s="25" t="e">
        <f>IF('Crisis Indicator Data'!#REF!="No Data",1,IF(#REF!&lt;&gt;"",1,0))</f>
        <v>#REF!</v>
      </c>
      <c r="X175" s="25" t="e">
        <f>IF('Crisis Indicator Data'!#REF!="No Data",1,IF(#REF!&lt;&gt;"",1,0))</f>
        <v>#REF!</v>
      </c>
      <c r="Y175" s="25" t="e">
        <f>IF('Crisis Indicator Data'!#REF!="No Data",1,IF(#REF!&lt;&gt;"",1,0))</f>
        <v>#REF!</v>
      </c>
      <c r="Z175" s="25" t="e">
        <f>IF('Crisis Indicator Data'!#REF!="No Data",1,IF(#REF!&lt;&gt;"",1,0))</f>
        <v>#REF!</v>
      </c>
      <c r="AA175" s="25" t="e">
        <f>IF('Crisis Indicator Data'!#REF!="No Data",1,IF(#REF!&lt;&gt;"",1,0))</f>
        <v>#REF!</v>
      </c>
      <c r="AB175" s="25" t="e">
        <f>IF('Crisis Indicator Data'!#REF!="No Data",1,IF(#REF!&lt;&gt;"",1,0))</f>
        <v>#REF!</v>
      </c>
      <c r="AC175" s="25" t="e">
        <f>IF('Crisis Indicator Data'!#REF!="No Data",1,IF(#REF!&lt;&gt;"",1,0))</f>
        <v>#REF!</v>
      </c>
      <c r="AD175" s="25" t="e">
        <f>IF('Crisis Indicator Data'!#REF!="No Data",1,IF(#REF!&lt;&gt;"",1,0))</f>
        <v>#REF!</v>
      </c>
      <c r="AE175" s="25" t="e">
        <f>IF('Crisis Indicator Data'!#REF!="No Data",1,IF(#REF!&lt;&gt;"",1,0))</f>
        <v>#REF!</v>
      </c>
      <c r="AF175" s="25" t="e">
        <f>IF('Crisis Indicator Data'!#REF!="No Data",1,IF(#REF!&lt;&gt;"",1,0))</f>
        <v>#REF!</v>
      </c>
      <c r="AG175" s="25" t="e">
        <f>IF('Crisis Indicator Data'!#REF!="No Data",1,IF(#REF!&lt;&gt;"",1,0))</f>
        <v>#REF!</v>
      </c>
      <c r="AH175" s="25" t="e">
        <f>IF('Crisis Indicator Data'!#REF!="No Data",1,IF(#REF!&lt;&gt;"",1,0))</f>
        <v>#REF!</v>
      </c>
      <c r="AI175" s="25" t="e">
        <f>IF('Crisis Indicator Data'!#REF!="No Data",1,IF(#REF!&lt;&gt;"",1,0))</f>
        <v>#REF!</v>
      </c>
      <c r="AJ175" s="25" t="e">
        <f>IF('Crisis Indicator Data'!#REF!="No Data",1,IF(#REF!&lt;&gt;"",1,0))</f>
        <v>#REF!</v>
      </c>
      <c r="AK175" s="25" t="e">
        <f>IF('Crisis Indicator Data'!#REF!="No Data",1,IF(#REF!&lt;&gt;"",1,0))</f>
        <v>#REF!</v>
      </c>
      <c r="AL175" s="25" t="e">
        <f>IF('Crisis Indicator Data'!#REF!="No Data",1,IF(#REF!&lt;&gt;"",1,0))</f>
        <v>#REF!</v>
      </c>
      <c r="AM175" s="25" t="e">
        <f>IF('Crisis Indicator Data'!#REF!="No Data",1,IF(#REF!&lt;&gt;"",1,0))</f>
        <v>#REF!</v>
      </c>
      <c r="AN175" s="25" t="e">
        <f>IF('Crisis Indicator Data'!#REF!="No Data",1,IF(#REF!&lt;&gt;"",1,0))</f>
        <v>#REF!</v>
      </c>
      <c r="AO175" s="25" t="e">
        <f>IF('Crisis Indicator Data'!#REF!="No Data",1,IF(#REF!&lt;&gt;"",1,0))</f>
        <v>#REF!</v>
      </c>
      <c r="AP175" s="25" t="e">
        <f>IF('Crisis Indicator Data'!#REF!="No Data",1,IF(#REF!&lt;&gt;"",1,0))</f>
        <v>#REF!</v>
      </c>
      <c r="AQ175" s="25" t="e">
        <f>IF('Crisis Indicator Data'!#REF!="No Data",1,IF(#REF!&lt;&gt;"",1,0))</f>
        <v>#REF!</v>
      </c>
      <c r="AR175" s="25" t="e">
        <f>IF('Crisis Indicator Data'!#REF!="No Data",1,IF(#REF!&lt;&gt;"",1,0))</f>
        <v>#REF!</v>
      </c>
      <c r="AS175" s="25" t="e">
        <f>IF('Crisis Indicator Data'!#REF!="No Data",1,IF(#REF!&lt;&gt;"",1,0))</f>
        <v>#REF!</v>
      </c>
      <c r="AT175" s="25" t="e">
        <f>IF('Crisis Indicator Data'!#REF!="No Data",1,IF(#REF!&lt;&gt;"",1,0))</f>
        <v>#REF!</v>
      </c>
      <c r="AU175" s="25" t="e">
        <f>IF('Crisis Indicator Data'!#REF!="No Data",1,IF(#REF!&lt;&gt;"",1,0))</f>
        <v>#REF!</v>
      </c>
      <c r="AV175" s="25" t="e">
        <f>IF('Crisis Indicator Data'!#REF!="No Data",1,IF(#REF!&lt;&gt;"",1,0))</f>
        <v>#REF!</v>
      </c>
      <c r="AW175" s="25" t="e">
        <f>IF('Crisis Indicator Data'!#REF!="No Data",1,IF(#REF!&lt;&gt;"",1,0))</f>
        <v>#REF!</v>
      </c>
      <c r="AX175" s="25" t="e">
        <f>IF('Crisis Indicator Data'!#REF!="No Data",1,IF(#REF!&lt;&gt;"",1,0))</f>
        <v>#REF!</v>
      </c>
      <c r="AY175" s="25" t="e">
        <f>IF('Crisis Indicator Data'!#REF!="No Data",1,IF(#REF!&lt;&gt;"",1,0))</f>
        <v>#REF!</v>
      </c>
      <c r="AZ175" s="25" t="e">
        <f>IF('Crisis Indicator Data'!#REF!="No Data",1,IF(#REF!&lt;&gt;"",1,0))</f>
        <v>#REF!</v>
      </c>
      <c r="BA175" t="e">
        <f t="shared" si="10"/>
        <v>#REF!</v>
      </c>
      <c r="BB175" s="27" t="e">
        <f t="shared" si="11"/>
        <v>#REF!</v>
      </c>
    </row>
    <row r="176" spans="1:54" x14ac:dyDescent="0.35">
      <c r="A176" t="s">
        <v>10408</v>
      </c>
      <c r="B176" s="25" t="e">
        <f>IF('Crisis Indicator Data'!#REF!="No Data",1,IF(#REF!&lt;&gt;"",1,0))</f>
        <v>#REF!</v>
      </c>
      <c r="C176" s="25" t="e">
        <f>IF('Crisis Indicator Data'!#REF!="No Data",1,IF(#REF!&lt;&gt;"",1,0))</f>
        <v>#REF!</v>
      </c>
      <c r="D176" s="25" t="e">
        <f>IF('Crisis Indicator Data'!#REF!="No Data",1,IF(#REF!&lt;&gt;"",1,0))</f>
        <v>#REF!</v>
      </c>
      <c r="E176" s="25" t="e">
        <f>IF('Crisis Indicator Data'!#REF!="No Data",1,IF(#REF!&lt;&gt;"",1,0))</f>
        <v>#REF!</v>
      </c>
      <c r="F176" s="25" t="e">
        <f>IF('Crisis Indicator Data'!#REF!="No Data",1,IF(#REF!&lt;&gt;"",1,0))</f>
        <v>#REF!</v>
      </c>
      <c r="G176" s="25" t="e">
        <f>IF('Crisis Indicator Data'!#REF!="No Data",1,IF(#REF!&lt;&gt;"",1,0))</f>
        <v>#REF!</v>
      </c>
      <c r="H176" s="25" t="e">
        <f>IF('Crisis Indicator Data'!#REF!="No Data",1,IF(#REF!&lt;&gt;"",1,0))</f>
        <v>#REF!</v>
      </c>
      <c r="I176" s="25" t="e">
        <f>IF('Crisis Indicator Data'!#REF!="No Data",1,IF(#REF!&lt;&gt;"",1,0))</f>
        <v>#REF!</v>
      </c>
      <c r="J176" s="25" t="e">
        <f>IF('Crisis Indicator Data'!#REF!="No Data",1,IF(#REF!&lt;&gt;"",1,0))</f>
        <v>#REF!</v>
      </c>
      <c r="K176" s="25" t="e">
        <f>IF('Crisis Indicator Data'!#REF!="No Data",1,IF(#REF!&lt;&gt;"",1,0))</f>
        <v>#REF!</v>
      </c>
      <c r="L176" s="25" t="e">
        <f>IF('Crisis Indicator Data'!#REF!="No Data",1,IF(#REF!&lt;&gt;"",1,0))</f>
        <v>#REF!</v>
      </c>
      <c r="M176" s="25" t="e">
        <f>IF('Crisis Indicator Data'!#REF!="No Data",1,IF(#REF!&lt;&gt;"",1,0))</f>
        <v>#REF!</v>
      </c>
      <c r="N176" s="25" t="e">
        <f>IF('Crisis Indicator Data'!#REF!="No Data",1,IF(#REF!&lt;&gt;"",1,0))</f>
        <v>#REF!</v>
      </c>
      <c r="O176" s="25" t="e">
        <f>IF('Crisis Indicator Data'!#REF!="No Data",1,IF(#REF!&lt;&gt;"",1,0))</f>
        <v>#REF!</v>
      </c>
      <c r="P176" s="25" t="e">
        <f>IF('Crisis Indicator Data'!#REF!="No Data",1,IF(#REF!&lt;&gt;"",1,0))</f>
        <v>#REF!</v>
      </c>
      <c r="Q176" s="25" t="e">
        <f>IF('Crisis Indicator Data'!#REF!="No Data",1,IF(#REF!&lt;&gt;"",1,0))</f>
        <v>#REF!</v>
      </c>
      <c r="R176" s="25" t="e">
        <f>IF('Crisis Indicator Data'!#REF!="No Data",1,IF(#REF!&lt;&gt;"",1,0))</f>
        <v>#REF!</v>
      </c>
      <c r="S176" s="25" t="e">
        <f>IF('Crisis Indicator Data'!#REF!="No Data",1,IF(#REF!&lt;&gt;"",1,0))</f>
        <v>#REF!</v>
      </c>
      <c r="T176" s="25" t="e">
        <f>IF('Crisis Indicator Data'!#REF!="No Data",1,IF(#REF!&lt;&gt;"",1,0))</f>
        <v>#REF!</v>
      </c>
      <c r="U176" s="25" t="e">
        <f>IF('Crisis Indicator Data'!#REF!="No Data",1,IF(#REF!&lt;&gt;"",1,0))</f>
        <v>#REF!</v>
      </c>
      <c r="V176" s="25" t="e">
        <f>IF('Crisis Indicator Data'!#REF!="No Data",1,IF(#REF!&lt;&gt;"",1,0))</f>
        <v>#REF!</v>
      </c>
      <c r="W176" s="25" t="e">
        <f>IF('Crisis Indicator Data'!#REF!="No Data",1,IF(#REF!&lt;&gt;"",1,0))</f>
        <v>#REF!</v>
      </c>
      <c r="X176" s="25" t="e">
        <f>IF('Crisis Indicator Data'!#REF!="No Data",1,IF(#REF!&lt;&gt;"",1,0))</f>
        <v>#REF!</v>
      </c>
      <c r="Y176" s="25" t="e">
        <f>IF('Crisis Indicator Data'!#REF!="No Data",1,IF(#REF!&lt;&gt;"",1,0))</f>
        <v>#REF!</v>
      </c>
      <c r="Z176" s="25" t="e">
        <f>IF('Crisis Indicator Data'!#REF!="No Data",1,IF(#REF!&lt;&gt;"",1,0))</f>
        <v>#REF!</v>
      </c>
      <c r="AA176" s="25" t="e">
        <f>IF('Crisis Indicator Data'!#REF!="No Data",1,IF(#REF!&lt;&gt;"",1,0))</f>
        <v>#REF!</v>
      </c>
      <c r="AB176" s="25" t="e">
        <f>IF('Crisis Indicator Data'!#REF!="No Data",1,IF(#REF!&lt;&gt;"",1,0))</f>
        <v>#REF!</v>
      </c>
      <c r="AC176" s="25" t="e">
        <f>IF('Crisis Indicator Data'!#REF!="No Data",1,IF(#REF!&lt;&gt;"",1,0))</f>
        <v>#REF!</v>
      </c>
      <c r="AD176" s="25" t="e">
        <f>IF('Crisis Indicator Data'!#REF!="No Data",1,IF(#REF!&lt;&gt;"",1,0))</f>
        <v>#REF!</v>
      </c>
      <c r="AE176" s="25" t="e">
        <f>IF('Crisis Indicator Data'!#REF!="No Data",1,IF(#REF!&lt;&gt;"",1,0))</f>
        <v>#REF!</v>
      </c>
      <c r="AF176" s="25" t="e">
        <f>IF('Crisis Indicator Data'!#REF!="No Data",1,IF(#REF!&lt;&gt;"",1,0))</f>
        <v>#REF!</v>
      </c>
      <c r="AG176" s="25" t="e">
        <f>IF('Crisis Indicator Data'!#REF!="No Data",1,IF(#REF!&lt;&gt;"",1,0))</f>
        <v>#REF!</v>
      </c>
      <c r="AH176" s="25" t="e">
        <f>IF('Crisis Indicator Data'!#REF!="No Data",1,IF(#REF!&lt;&gt;"",1,0))</f>
        <v>#REF!</v>
      </c>
      <c r="AI176" s="25" t="e">
        <f>IF('Crisis Indicator Data'!#REF!="No Data",1,IF(#REF!&lt;&gt;"",1,0))</f>
        <v>#REF!</v>
      </c>
      <c r="AJ176" s="25" t="e">
        <f>IF('Crisis Indicator Data'!#REF!="No Data",1,IF(#REF!&lt;&gt;"",1,0))</f>
        <v>#REF!</v>
      </c>
      <c r="AK176" s="25" t="e">
        <f>IF('Crisis Indicator Data'!#REF!="No Data",1,IF(#REF!&lt;&gt;"",1,0))</f>
        <v>#REF!</v>
      </c>
      <c r="AL176" s="25" t="e">
        <f>IF('Crisis Indicator Data'!#REF!="No Data",1,IF(#REF!&lt;&gt;"",1,0))</f>
        <v>#REF!</v>
      </c>
      <c r="AM176" s="25" t="e">
        <f>IF('Crisis Indicator Data'!#REF!="No Data",1,IF(#REF!&lt;&gt;"",1,0))</f>
        <v>#REF!</v>
      </c>
      <c r="AN176" s="25" t="e">
        <f>IF('Crisis Indicator Data'!#REF!="No Data",1,IF(#REF!&lt;&gt;"",1,0))</f>
        <v>#REF!</v>
      </c>
      <c r="AO176" s="25" t="e">
        <f>IF('Crisis Indicator Data'!#REF!="No Data",1,IF(#REF!&lt;&gt;"",1,0))</f>
        <v>#REF!</v>
      </c>
      <c r="AP176" s="25" t="e">
        <f>IF('Crisis Indicator Data'!#REF!="No Data",1,IF(#REF!&lt;&gt;"",1,0))</f>
        <v>#REF!</v>
      </c>
      <c r="AQ176" s="25" t="e">
        <f>IF('Crisis Indicator Data'!#REF!="No Data",1,IF(#REF!&lt;&gt;"",1,0))</f>
        <v>#REF!</v>
      </c>
      <c r="AR176" s="25" t="e">
        <f>IF('Crisis Indicator Data'!#REF!="No Data",1,IF(#REF!&lt;&gt;"",1,0))</f>
        <v>#REF!</v>
      </c>
      <c r="AS176" s="25" t="e">
        <f>IF('Crisis Indicator Data'!#REF!="No Data",1,IF(#REF!&lt;&gt;"",1,0))</f>
        <v>#REF!</v>
      </c>
      <c r="AT176" s="25" t="e">
        <f>IF('Crisis Indicator Data'!#REF!="No Data",1,IF(#REF!&lt;&gt;"",1,0))</f>
        <v>#REF!</v>
      </c>
      <c r="AU176" s="25" t="e">
        <f>IF('Crisis Indicator Data'!#REF!="No Data",1,IF(#REF!&lt;&gt;"",1,0))</f>
        <v>#REF!</v>
      </c>
      <c r="AV176" s="25" t="e">
        <f>IF('Crisis Indicator Data'!#REF!="No Data",1,IF(#REF!&lt;&gt;"",1,0))</f>
        <v>#REF!</v>
      </c>
      <c r="AW176" s="25" t="e">
        <f>IF('Crisis Indicator Data'!#REF!="No Data",1,IF(#REF!&lt;&gt;"",1,0))</f>
        <v>#REF!</v>
      </c>
      <c r="AX176" s="25" t="e">
        <f>IF('Crisis Indicator Data'!#REF!="No Data",1,IF(#REF!&lt;&gt;"",1,0))</f>
        <v>#REF!</v>
      </c>
      <c r="AY176" s="25" t="e">
        <f>IF('Crisis Indicator Data'!#REF!="No Data",1,IF(#REF!&lt;&gt;"",1,0))</f>
        <v>#REF!</v>
      </c>
      <c r="AZ176" s="25" t="e">
        <f>IF('Crisis Indicator Data'!#REF!="No Data",1,IF(#REF!&lt;&gt;"",1,0))</f>
        <v>#REF!</v>
      </c>
      <c r="BA176" t="e">
        <f t="shared" si="10"/>
        <v>#REF!</v>
      </c>
      <c r="BB176" s="27" t="e">
        <f t="shared" si="11"/>
        <v>#REF!</v>
      </c>
    </row>
    <row r="177" spans="1:54" x14ac:dyDescent="0.35">
      <c r="A177" t="s">
        <v>10409</v>
      </c>
      <c r="B177" s="25" t="e">
        <f>IF('Crisis Indicator Data'!#REF!="No Data",1,IF(#REF!&lt;&gt;"",1,0))</f>
        <v>#REF!</v>
      </c>
      <c r="C177" s="25" t="e">
        <f>IF('Crisis Indicator Data'!#REF!="No Data",1,IF(#REF!&lt;&gt;"",1,0))</f>
        <v>#REF!</v>
      </c>
      <c r="D177" s="25" t="e">
        <f>IF('Crisis Indicator Data'!#REF!="No Data",1,IF(#REF!&lt;&gt;"",1,0))</f>
        <v>#REF!</v>
      </c>
      <c r="E177" s="25" t="e">
        <f>IF('Crisis Indicator Data'!#REF!="No Data",1,IF(#REF!&lt;&gt;"",1,0))</f>
        <v>#REF!</v>
      </c>
      <c r="F177" s="25" t="e">
        <f>IF('Crisis Indicator Data'!#REF!="No Data",1,IF(#REF!&lt;&gt;"",1,0))</f>
        <v>#REF!</v>
      </c>
      <c r="G177" s="25" t="e">
        <f>IF('Crisis Indicator Data'!#REF!="No Data",1,IF(#REF!&lt;&gt;"",1,0))</f>
        <v>#REF!</v>
      </c>
      <c r="H177" s="25" t="e">
        <f>IF('Crisis Indicator Data'!#REF!="No Data",1,IF(#REF!&lt;&gt;"",1,0))</f>
        <v>#REF!</v>
      </c>
      <c r="I177" s="25" t="e">
        <f>IF('Crisis Indicator Data'!#REF!="No Data",1,IF(#REF!&lt;&gt;"",1,0))</f>
        <v>#REF!</v>
      </c>
      <c r="J177" s="25" t="e">
        <f>IF('Crisis Indicator Data'!#REF!="No Data",1,IF(#REF!&lt;&gt;"",1,0))</f>
        <v>#REF!</v>
      </c>
      <c r="K177" s="25" t="e">
        <f>IF('Crisis Indicator Data'!#REF!="No Data",1,IF(#REF!&lt;&gt;"",1,0))</f>
        <v>#REF!</v>
      </c>
      <c r="L177" s="25" t="e">
        <f>IF('Crisis Indicator Data'!#REF!="No Data",1,IF(#REF!&lt;&gt;"",1,0))</f>
        <v>#REF!</v>
      </c>
      <c r="M177" s="25" t="e">
        <f>IF('Crisis Indicator Data'!#REF!="No Data",1,IF(#REF!&lt;&gt;"",1,0))</f>
        <v>#REF!</v>
      </c>
      <c r="N177" s="25" t="e">
        <f>IF('Crisis Indicator Data'!#REF!="No Data",1,IF(#REF!&lt;&gt;"",1,0))</f>
        <v>#REF!</v>
      </c>
      <c r="O177" s="25" t="e">
        <f>IF('Crisis Indicator Data'!#REF!="No Data",1,IF(#REF!&lt;&gt;"",1,0))</f>
        <v>#REF!</v>
      </c>
      <c r="P177" s="25" t="e">
        <f>IF('Crisis Indicator Data'!#REF!="No Data",1,IF(#REF!&lt;&gt;"",1,0))</f>
        <v>#REF!</v>
      </c>
      <c r="Q177" s="25" t="e">
        <f>IF('Crisis Indicator Data'!#REF!="No Data",1,IF(#REF!&lt;&gt;"",1,0))</f>
        <v>#REF!</v>
      </c>
      <c r="R177" s="25" t="e">
        <f>IF('Crisis Indicator Data'!#REF!="No Data",1,IF(#REF!&lt;&gt;"",1,0))</f>
        <v>#REF!</v>
      </c>
      <c r="S177" s="25" t="e">
        <f>IF('Crisis Indicator Data'!#REF!="No Data",1,IF(#REF!&lt;&gt;"",1,0))</f>
        <v>#REF!</v>
      </c>
      <c r="T177" s="25" t="e">
        <f>IF('Crisis Indicator Data'!#REF!="No Data",1,IF(#REF!&lt;&gt;"",1,0))</f>
        <v>#REF!</v>
      </c>
      <c r="U177" s="25" t="e">
        <f>IF('Crisis Indicator Data'!#REF!="No Data",1,IF(#REF!&lt;&gt;"",1,0))</f>
        <v>#REF!</v>
      </c>
      <c r="V177" s="25" t="e">
        <f>IF('Crisis Indicator Data'!#REF!="No Data",1,IF(#REF!&lt;&gt;"",1,0))</f>
        <v>#REF!</v>
      </c>
      <c r="W177" s="25" t="e">
        <f>IF('Crisis Indicator Data'!#REF!="No Data",1,IF(#REF!&lt;&gt;"",1,0))</f>
        <v>#REF!</v>
      </c>
      <c r="X177" s="25" t="e">
        <f>IF('Crisis Indicator Data'!#REF!="No Data",1,IF(#REF!&lt;&gt;"",1,0))</f>
        <v>#REF!</v>
      </c>
      <c r="Y177" s="25" t="e">
        <f>IF('Crisis Indicator Data'!#REF!="No Data",1,IF(#REF!&lt;&gt;"",1,0))</f>
        <v>#REF!</v>
      </c>
      <c r="Z177" s="25" t="e">
        <f>IF('Crisis Indicator Data'!#REF!="No Data",1,IF(#REF!&lt;&gt;"",1,0))</f>
        <v>#REF!</v>
      </c>
      <c r="AA177" s="25" t="e">
        <f>IF('Crisis Indicator Data'!#REF!="No Data",1,IF(#REF!&lt;&gt;"",1,0))</f>
        <v>#REF!</v>
      </c>
      <c r="AB177" s="25" t="e">
        <f>IF('Crisis Indicator Data'!#REF!="No Data",1,IF(#REF!&lt;&gt;"",1,0))</f>
        <v>#REF!</v>
      </c>
      <c r="AC177" s="25" t="e">
        <f>IF('Crisis Indicator Data'!#REF!="No Data",1,IF(#REF!&lt;&gt;"",1,0))</f>
        <v>#REF!</v>
      </c>
      <c r="AD177" s="25" t="e">
        <f>IF('Crisis Indicator Data'!#REF!="No Data",1,IF(#REF!&lt;&gt;"",1,0))</f>
        <v>#REF!</v>
      </c>
      <c r="AE177" s="25" t="e">
        <f>IF('Crisis Indicator Data'!#REF!="No Data",1,IF(#REF!&lt;&gt;"",1,0))</f>
        <v>#REF!</v>
      </c>
      <c r="AF177" s="25" t="e">
        <f>IF('Crisis Indicator Data'!#REF!="No Data",1,IF(#REF!&lt;&gt;"",1,0))</f>
        <v>#REF!</v>
      </c>
      <c r="AG177" s="25" t="e">
        <f>IF('Crisis Indicator Data'!#REF!="No Data",1,IF(#REF!&lt;&gt;"",1,0))</f>
        <v>#REF!</v>
      </c>
      <c r="AH177" s="25" t="e">
        <f>IF('Crisis Indicator Data'!#REF!="No Data",1,IF(#REF!&lt;&gt;"",1,0))</f>
        <v>#REF!</v>
      </c>
      <c r="AI177" s="25" t="e">
        <f>IF('Crisis Indicator Data'!#REF!="No Data",1,IF(#REF!&lt;&gt;"",1,0))</f>
        <v>#REF!</v>
      </c>
      <c r="AJ177" s="25" t="e">
        <f>IF('Crisis Indicator Data'!#REF!="No Data",1,IF(#REF!&lt;&gt;"",1,0))</f>
        <v>#REF!</v>
      </c>
      <c r="AK177" s="25" t="e">
        <f>IF('Crisis Indicator Data'!#REF!="No Data",1,IF(#REF!&lt;&gt;"",1,0))</f>
        <v>#REF!</v>
      </c>
      <c r="AL177" s="25" t="e">
        <f>IF('Crisis Indicator Data'!#REF!="No Data",1,IF(#REF!&lt;&gt;"",1,0))</f>
        <v>#REF!</v>
      </c>
      <c r="AM177" s="25" t="e">
        <f>IF('Crisis Indicator Data'!#REF!="No Data",1,IF(#REF!&lt;&gt;"",1,0))</f>
        <v>#REF!</v>
      </c>
      <c r="AN177" s="25" t="e">
        <f>IF('Crisis Indicator Data'!#REF!="No Data",1,IF(#REF!&lt;&gt;"",1,0))</f>
        <v>#REF!</v>
      </c>
      <c r="AO177" s="25" t="e">
        <f>IF('Crisis Indicator Data'!#REF!="No Data",1,IF(#REF!&lt;&gt;"",1,0))</f>
        <v>#REF!</v>
      </c>
      <c r="AP177" s="25" t="e">
        <f>IF('Crisis Indicator Data'!#REF!="No Data",1,IF(#REF!&lt;&gt;"",1,0))</f>
        <v>#REF!</v>
      </c>
      <c r="AQ177" s="25" t="e">
        <f>IF('Crisis Indicator Data'!#REF!="No Data",1,IF(#REF!&lt;&gt;"",1,0))</f>
        <v>#REF!</v>
      </c>
      <c r="AR177" s="25" t="e">
        <f>IF('Crisis Indicator Data'!#REF!="No Data",1,IF(#REF!&lt;&gt;"",1,0))</f>
        <v>#REF!</v>
      </c>
      <c r="AS177" s="25" t="e">
        <f>IF('Crisis Indicator Data'!#REF!="No Data",1,IF(#REF!&lt;&gt;"",1,0))</f>
        <v>#REF!</v>
      </c>
      <c r="AT177" s="25" t="e">
        <f>IF('Crisis Indicator Data'!#REF!="No Data",1,IF(#REF!&lt;&gt;"",1,0))</f>
        <v>#REF!</v>
      </c>
      <c r="AU177" s="25" t="e">
        <f>IF('Crisis Indicator Data'!#REF!="No Data",1,IF(#REF!&lt;&gt;"",1,0))</f>
        <v>#REF!</v>
      </c>
      <c r="AV177" s="25" t="e">
        <f>IF('Crisis Indicator Data'!#REF!="No Data",1,IF(#REF!&lt;&gt;"",1,0))</f>
        <v>#REF!</v>
      </c>
      <c r="AW177" s="25" t="e">
        <f>IF('Crisis Indicator Data'!#REF!="No Data",1,IF(#REF!&lt;&gt;"",1,0))</f>
        <v>#REF!</v>
      </c>
      <c r="AX177" s="25" t="e">
        <f>IF('Crisis Indicator Data'!#REF!="No Data",1,IF(#REF!&lt;&gt;"",1,0))</f>
        <v>#REF!</v>
      </c>
      <c r="AY177" s="25" t="e">
        <f>IF('Crisis Indicator Data'!#REF!="No Data",1,IF(#REF!&lt;&gt;"",1,0))</f>
        <v>#REF!</v>
      </c>
      <c r="AZ177" s="25" t="e">
        <f>IF('Crisis Indicator Data'!#REF!="No Data",1,IF(#REF!&lt;&gt;"",1,0))</f>
        <v>#REF!</v>
      </c>
      <c r="BA177" t="e">
        <f t="shared" si="10"/>
        <v>#REF!</v>
      </c>
      <c r="BB177" s="27" t="e">
        <f t="shared" si="11"/>
        <v>#REF!</v>
      </c>
    </row>
    <row r="178" spans="1:54" x14ac:dyDescent="0.35">
      <c r="A178" t="s">
        <v>10403</v>
      </c>
      <c r="B178" s="25" t="e">
        <f>IF('Crisis Indicator Data'!#REF!="No Data",1,IF(#REF!&lt;&gt;"",1,0))</f>
        <v>#REF!</v>
      </c>
      <c r="C178" s="25" t="e">
        <f>IF('Crisis Indicator Data'!#REF!="No Data",1,IF(#REF!&lt;&gt;"",1,0))</f>
        <v>#REF!</v>
      </c>
      <c r="D178" s="25" t="e">
        <f>IF('Crisis Indicator Data'!#REF!="No Data",1,IF(#REF!&lt;&gt;"",1,0))</f>
        <v>#REF!</v>
      </c>
      <c r="E178" s="25" t="e">
        <f>IF('Crisis Indicator Data'!#REF!="No Data",1,IF(#REF!&lt;&gt;"",1,0))</f>
        <v>#REF!</v>
      </c>
      <c r="F178" s="25" t="e">
        <f>IF('Crisis Indicator Data'!#REF!="No Data",1,IF(#REF!&lt;&gt;"",1,0))</f>
        <v>#REF!</v>
      </c>
      <c r="G178" s="25" t="e">
        <f>IF('Crisis Indicator Data'!#REF!="No Data",1,IF(#REF!&lt;&gt;"",1,0))</f>
        <v>#REF!</v>
      </c>
      <c r="H178" s="25" t="e">
        <f>IF('Crisis Indicator Data'!#REF!="No Data",1,IF(#REF!&lt;&gt;"",1,0))</f>
        <v>#REF!</v>
      </c>
      <c r="I178" s="25" t="e">
        <f>IF('Crisis Indicator Data'!#REF!="No Data",1,IF(#REF!&lt;&gt;"",1,0))</f>
        <v>#REF!</v>
      </c>
      <c r="J178" s="25" t="e">
        <f>IF('Crisis Indicator Data'!#REF!="No Data",1,IF(#REF!&lt;&gt;"",1,0))</f>
        <v>#REF!</v>
      </c>
      <c r="K178" s="25" t="e">
        <f>IF('Crisis Indicator Data'!#REF!="No Data",1,IF(#REF!&lt;&gt;"",1,0))</f>
        <v>#REF!</v>
      </c>
      <c r="L178" s="25" t="e">
        <f>IF('Crisis Indicator Data'!#REF!="No Data",1,IF(#REF!&lt;&gt;"",1,0))</f>
        <v>#REF!</v>
      </c>
      <c r="M178" s="25" t="e">
        <f>IF('Crisis Indicator Data'!#REF!="No Data",1,IF(#REF!&lt;&gt;"",1,0))</f>
        <v>#REF!</v>
      </c>
      <c r="N178" s="25" t="e">
        <f>IF('Crisis Indicator Data'!#REF!="No Data",1,IF(#REF!&lt;&gt;"",1,0))</f>
        <v>#REF!</v>
      </c>
      <c r="O178" s="25" t="e">
        <f>IF('Crisis Indicator Data'!#REF!="No Data",1,IF(#REF!&lt;&gt;"",1,0))</f>
        <v>#REF!</v>
      </c>
      <c r="P178" s="25" t="e">
        <f>IF('Crisis Indicator Data'!#REF!="No Data",1,IF(#REF!&lt;&gt;"",1,0))</f>
        <v>#REF!</v>
      </c>
      <c r="Q178" s="25" t="e">
        <f>IF('Crisis Indicator Data'!#REF!="No Data",1,IF(#REF!&lt;&gt;"",1,0))</f>
        <v>#REF!</v>
      </c>
      <c r="R178" s="25" t="e">
        <f>IF('Crisis Indicator Data'!#REF!="No Data",1,IF(#REF!&lt;&gt;"",1,0))</f>
        <v>#REF!</v>
      </c>
      <c r="S178" s="25" t="e">
        <f>IF('Crisis Indicator Data'!#REF!="No Data",1,IF(#REF!&lt;&gt;"",1,0))</f>
        <v>#REF!</v>
      </c>
      <c r="T178" s="25" t="e">
        <f>IF('Crisis Indicator Data'!#REF!="No Data",1,IF(#REF!&lt;&gt;"",1,0))</f>
        <v>#REF!</v>
      </c>
      <c r="U178" s="25" t="e">
        <f>IF('Crisis Indicator Data'!#REF!="No Data",1,IF(#REF!&lt;&gt;"",1,0))</f>
        <v>#REF!</v>
      </c>
      <c r="V178" s="25" t="e">
        <f>IF('Crisis Indicator Data'!#REF!="No Data",1,IF(#REF!&lt;&gt;"",1,0))</f>
        <v>#REF!</v>
      </c>
      <c r="W178" s="25" t="e">
        <f>IF('Crisis Indicator Data'!#REF!="No Data",1,IF(#REF!&lt;&gt;"",1,0))</f>
        <v>#REF!</v>
      </c>
      <c r="X178" s="25" t="e">
        <f>IF('Crisis Indicator Data'!#REF!="No Data",1,IF(#REF!&lt;&gt;"",1,0))</f>
        <v>#REF!</v>
      </c>
      <c r="Y178" s="25" t="e">
        <f>IF('Crisis Indicator Data'!#REF!="No Data",1,IF(#REF!&lt;&gt;"",1,0))</f>
        <v>#REF!</v>
      </c>
      <c r="Z178" s="25" t="e">
        <f>IF('Crisis Indicator Data'!#REF!="No Data",1,IF(#REF!&lt;&gt;"",1,0))</f>
        <v>#REF!</v>
      </c>
      <c r="AA178" s="25" t="e">
        <f>IF('Crisis Indicator Data'!#REF!="No Data",1,IF(#REF!&lt;&gt;"",1,0))</f>
        <v>#REF!</v>
      </c>
      <c r="AB178" s="25" t="e">
        <f>IF('Crisis Indicator Data'!#REF!="No Data",1,IF(#REF!&lt;&gt;"",1,0))</f>
        <v>#REF!</v>
      </c>
      <c r="AC178" s="25" t="e">
        <f>IF('Crisis Indicator Data'!#REF!="No Data",1,IF(#REF!&lt;&gt;"",1,0))</f>
        <v>#REF!</v>
      </c>
      <c r="AD178" s="25" t="e">
        <f>IF('Crisis Indicator Data'!#REF!="No Data",1,IF(#REF!&lt;&gt;"",1,0))</f>
        <v>#REF!</v>
      </c>
      <c r="AE178" s="25" t="e">
        <f>IF('Crisis Indicator Data'!#REF!="No Data",1,IF(#REF!&lt;&gt;"",1,0))</f>
        <v>#REF!</v>
      </c>
      <c r="AF178" s="25" t="e">
        <f>IF('Crisis Indicator Data'!#REF!="No Data",1,IF(#REF!&lt;&gt;"",1,0))</f>
        <v>#REF!</v>
      </c>
      <c r="AG178" s="25" t="e">
        <f>IF('Crisis Indicator Data'!#REF!="No Data",1,IF(#REF!&lt;&gt;"",1,0))</f>
        <v>#REF!</v>
      </c>
      <c r="AH178" s="25" t="e">
        <f>IF('Crisis Indicator Data'!#REF!="No Data",1,IF(#REF!&lt;&gt;"",1,0))</f>
        <v>#REF!</v>
      </c>
      <c r="AI178" s="25" t="e">
        <f>IF('Crisis Indicator Data'!#REF!="No Data",1,IF(#REF!&lt;&gt;"",1,0))</f>
        <v>#REF!</v>
      </c>
      <c r="AJ178" s="25" t="e">
        <f>IF('Crisis Indicator Data'!#REF!="No Data",1,IF(#REF!&lt;&gt;"",1,0))</f>
        <v>#REF!</v>
      </c>
      <c r="AK178" s="25" t="e">
        <f>IF('Crisis Indicator Data'!#REF!="No Data",1,IF(#REF!&lt;&gt;"",1,0))</f>
        <v>#REF!</v>
      </c>
      <c r="AL178" s="25" t="e">
        <f>IF('Crisis Indicator Data'!#REF!="No Data",1,IF(#REF!&lt;&gt;"",1,0))</f>
        <v>#REF!</v>
      </c>
      <c r="AM178" s="25" t="e">
        <f>IF('Crisis Indicator Data'!#REF!="No Data",1,IF(#REF!&lt;&gt;"",1,0))</f>
        <v>#REF!</v>
      </c>
      <c r="AN178" s="25" t="e">
        <f>IF('Crisis Indicator Data'!#REF!="No Data",1,IF(#REF!&lt;&gt;"",1,0))</f>
        <v>#REF!</v>
      </c>
      <c r="AO178" s="25" t="e">
        <f>IF('Crisis Indicator Data'!#REF!="No Data",1,IF(#REF!&lt;&gt;"",1,0))</f>
        <v>#REF!</v>
      </c>
      <c r="AP178" s="25" t="e">
        <f>IF('Crisis Indicator Data'!#REF!="No Data",1,IF(#REF!&lt;&gt;"",1,0))</f>
        <v>#REF!</v>
      </c>
      <c r="AQ178" s="25" t="e">
        <f>IF('Crisis Indicator Data'!#REF!="No Data",1,IF(#REF!&lt;&gt;"",1,0))</f>
        <v>#REF!</v>
      </c>
      <c r="AR178" s="25" t="e">
        <f>IF('Crisis Indicator Data'!#REF!="No Data",1,IF(#REF!&lt;&gt;"",1,0))</f>
        <v>#REF!</v>
      </c>
      <c r="AS178" s="25" t="e">
        <f>IF('Crisis Indicator Data'!#REF!="No Data",1,IF(#REF!&lt;&gt;"",1,0))</f>
        <v>#REF!</v>
      </c>
      <c r="AT178" s="25" t="e">
        <f>IF('Crisis Indicator Data'!#REF!="No Data",1,IF(#REF!&lt;&gt;"",1,0))</f>
        <v>#REF!</v>
      </c>
      <c r="AU178" s="25" t="e">
        <f>IF('Crisis Indicator Data'!#REF!="No Data",1,IF(#REF!&lt;&gt;"",1,0))</f>
        <v>#REF!</v>
      </c>
      <c r="AV178" s="25" t="e">
        <f>IF('Crisis Indicator Data'!#REF!="No Data",1,IF(#REF!&lt;&gt;"",1,0))</f>
        <v>#REF!</v>
      </c>
      <c r="AW178" s="25" t="e">
        <f>IF('Crisis Indicator Data'!#REF!="No Data",1,IF(#REF!&lt;&gt;"",1,0))</f>
        <v>#REF!</v>
      </c>
      <c r="AX178" s="25" t="e">
        <f>IF('Crisis Indicator Data'!#REF!="No Data",1,IF(#REF!&lt;&gt;"",1,0))</f>
        <v>#REF!</v>
      </c>
      <c r="AY178" s="25" t="e">
        <f>IF('Crisis Indicator Data'!#REF!="No Data",1,IF(#REF!&lt;&gt;"",1,0))</f>
        <v>#REF!</v>
      </c>
      <c r="AZ178" s="25" t="e">
        <f>IF('Crisis Indicator Data'!#REF!="No Data",1,IF(#REF!&lt;&gt;"",1,0))</f>
        <v>#REF!</v>
      </c>
      <c r="BA178" t="e">
        <f t="shared" si="10"/>
        <v>#REF!</v>
      </c>
      <c r="BB178" s="27" t="e">
        <f t="shared" si="11"/>
        <v>#REF!</v>
      </c>
    </row>
    <row r="179" spans="1:54" x14ac:dyDescent="0.35">
      <c r="A179" t="s">
        <v>10411</v>
      </c>
      <c r="B179" s="25" t="e">
        <f>IF('Crisis Indicator Data'!#REF!="No Data",1,IF(#REF!&lt;&gt;"",1,0))</f>
        <v>#REF!</v>
      </c>
      <c r="C179" s="25" t="e">
        <f>IF('Crisis Indicator Data'!#REF!="No Data",1,IF(#REF!&lt;&gt;"",1,0))</f>
        <v>#REF!</v>
      </c>
      <c r="D179" s="25" t="e">
        <f>IF('Crisis Indicator Data'!#REF!="No Data",1,IF(#REF!&lt;&gt;"",1,0))</f>
        <v>#REF!</v>
      </c>
      <c r="E179" s="25" t="e">
        <f>IF('Crisis Indicator Data'!#REF!="No Data",1,IF(#REF!&lt;&gt;"",1,0))</f>
        <v>#REF!</v>
      </c>
      <c r="F179" s="25" t="e">
        <f>IF('Crisis Indicator Data'!#REF!="No Data",1,IF(#REF!&lt;&gt;"",1,0))</f>
        <v>#REF!</v>
      </c>
      <c r="G179" s="25" t="e">
        <f>IF('Crisis Indicator Data'!#REF!="No Data",1,IF(#REF!&lt;&gt;"",1,0))</f>
        <v>#REF!</v>
      </c>
      <c r="H179" s="25" t="e">
        <f>IF('Crisis Indicator Data'!#REF!="No Data",1,IF(#REF!&lt;&gt;"",1,0))</f>
        <v>#REF!</v>
      </c>
      <c r="I179" s="25" t="e">
        <f>IF('Crisis Indicator Data'!#REF!="No Data",1,IF(#REF!&lt;&gt;"",1,0))</f>
        <v>#REF!</v>
      </c>
      <c r="J179" s="25" t="e">
        <f>IF('Crisis Indicator Data'!#REF!="No Data",1,IF(#REF!&lt;&gt;"",1,0))</f>
        <v>#REF!</v>
      </c>
      <c r="K179" s="25" t="e">
        <f>IF('Crisis Indicator Data'!#REF!="No Data",1,IF(#REF!&lt;&gt;"",1,0))</f>
        <v>#REF!</v>
      </c>
      <c r="L179" s="25" t="e">
        <f>IF('Crisis Indicator Data'!#REF!="No Data",1,IF(#REF!&lt;&gt;"",1,0))</f>
        <v>#REF!</v>
      </c>
      <c r="M179" s="25" t="e">
        <f>IF('Crisis Indicator Data'!#REF!="No Data",1,IF(#REF!&lt;&gt;"",1,0))</f>
        <v>#REF!</v>
      </c>
      <c r="N179" s="25" t="e">
        <f>IF('Crisis Indicator Data'!#REF!="No Data",1,IF(#REF!&lt;&gt;"",1,0))</f>
        <v>#REF!</v>
      </c>
      <c r="O179" s="25" t="e">
        <f>IF('Crisis Indicator Data'!#REF!="No Data",1,IF(#REF!&lt;&gt;"",1,0))</f>
        <v>#REF!</v>
      </c>
      <c r="P179" s="25" t="e">
        <f>IF('Crisis Indicator Data'!#REF!="No Data",1,IF(#REF!&lt;&gt;"",1,0))</f>
        <v>#REF!</v>
      </c>
      <c r="Q179" s="25" t="e">
        <f>IF('Crisis Indicator Data'!#REF!="No Data",1,IF(#REF!&lt;&gt;"",1,0))</f>
        <v>#REF!</v>
      </c>
      <c r="R179" s="25" t="e">
        <f>IF('Crisis Indicator Data'!#REF!="No Data",1,IF(#REF!&lt;&gt;"",1,0))</f>
        <v>#REF!</v>
      </c>
      <c r="S179" s="25" t="e">
        <f>IF('Crisis Indicator Data'!#REF!="No Data",1,IF(#REF!&lt;&gt;"",1,0))</f>
        <v>#REF!</v>
      </c>
      <c r="T179" s="25" t="e">
        <f>IF('Crisis Indicator Data'!#REF!="No Data",1,IF(#REF!&lt;&gt;"",1,0))</f>
        <v>#REF!</v>
      </c>
      <c r="U179" s="25" t="e">
        <f>IF('Crisis Indicator Data'!#REF!="No Data",1,IF(#REF!&lt;&gt;"",1,0))</f>
        <v>#REF!</v>
      </c>
      <c r="V179" s="25" t="e">
        <f>IF('Crisis Indicator Data'!#REF!="No Data",1,IF(#REF!&lt;&gt;"",1,0))</f>
        <v>#REF!</v>
      </c>
      <c r="W179" s="25" t="e">
        <f>IF('Crisis Indicator Data'!#REF!="No Data",1,IF(#REF!&lt;&gt;"",1,0))</f>
        <v>#REF!</v>
      </c>
      <c r="X179" s="25" t="e">
        <f>IF('Crisis Indicator Data'!#REF!="No Data",1,IF(#REF!&lt;&gt;"",1,0))</f>
        <v>#REF!</v>
      </c>
      <c r="Y179" s="25" t="e">
        <f>IF('Crisis Indicator Data'!#REF!="No Data",1,IF(#REF!&lt;&gt;"",1,0))</f>
        <v>#REF!</v>
      </c>
      <c r="Z179" s="25" t="e">
        <f>IF('Crisis Indicator Data'!#REF!="No Data",1,IF(#REF!&lt;&gt;"",1,0))</f>
        <v>#REF!</v>
      </c>
      <c r="AA179" s="25" t="e">
        <f>IF('Crisis Indicator Data'!#REF!="No Data",1,IF(#REF!&lt;&gt;"",1,0))</f>
        <v>#REF!</v>
      </c>
      <c r="AB179" s="25" t="e">
        <f>IF('Crisis Indicator Data'!#REF!="No Data",1,IF(#REF!&lt;&gt;"",1,0))</f>
        <v>#REF!</v>
      </c>
      <c r="AC179" s="25" t="e">
        <f>IF('Crisis Indicator Data'!#REF!="No Data",1,IF(#REF!&lt;&gt;"",1,0))</f>
        <v>#REF!</v>
      </c>
      <c r="AD179" s="25" t="e">
        <f>IF('Crisis Indicator Data'!#REF!="No Data",1,IF(#REF!&lt;&gt;"",1,0))</f>
        <v>#REF!</v>
      </c>
      <c r="AE179" s="25" t="e">
        <f>IF('Crisis Indicator Data'!#REF!="No Data",1,IF(#REF!&lt;&gt;"",1,0))</f>
        <v>#REF!</v>
      </c>
      <c r="AF179" s="25" t="e">
        <f>IF('Crisis Indicator Data'!#REF!="No Data",1,IF(#REF!&lt;&gt;"",1,0))</f>
        <v>#REF!</v>
      </c>
      <c r="AG179" s="25" t="e">
        <f>IF('Crisis Indicator Data'!#REF!="No Data",1,IF(#REF!&lt;&gt;"",1,0))</f>
        <v>#REF!</v>
      </c>
      <c r="AH179" s="25" t="e">
        <f>IF('Crisis Indicator Data'!#REF!="No Data",1,IF(#REF!&lt;&gt;"",1,0))</f>
        <v>#REF!</v>
      </c>
      <c r="AI179" s="25" t="e">
        <f>IF('Crisis Indicator Data'!#REF!="No Data",1,IF(#REF!&lt;&gt;"",1,0))</f>
        <v>#REF!</v>
      </c>
      <c r="AJ179" s="25" t="e">
        <f>IF('Crisis Indicator Data'!#REF!="No Data",1,IF(#REF!&lt;&gt;"",1,0))</f>
        <v>#REF!</v>
      </c>
      <c r="AK179" s="25" t="e">
        <f>IF('Crisis Indicator Data'!#REF!="No Data",1,IF(#REF!&lt;&gt;"",1,0))</f>
        <v>#REF!</v>
      </c>
      <c r="AL179" s="25" t="e">
        <f>IF('Crisis Indicator Data'!#REF!="No Data",1,IF(#REF!&lt;&gt;"",1,0))</f>
        <v>#REF!</v>
      </c>
      <c r="AM179" s="25" t="e">
        <f>IF('Crisis Indicator Data'!#REF!="No Data",1,IF(#REF!&lt;&gt;"",1,0))</f>
        <v>#REF!</v>
      </c>
      <c r="AN179" s="25" t="e">
        <f>IF('Crisis Indicator Data'!#REF!="No Data",1,IF(#REF!&lt;&gt;"",1,0))</f>
        <v>#REF!</v>
      </c>
      <c r="AO179" s="25" t="e">
        <f>IF('Crisis Indicator Data'!#REF!="No Data",1,IF(#REF!&lt;&gt;"",1,0))</f>
        <v>#REF!</v>
      </c>
      <c r="AP179" s="25" t="e">
        <f>IF('Crisis Indicator Data'!#REF!="No Data",1,IF(#REF!&lt;&gt;"",1,0))</f>
        <v>#REF!</v>
      </c>
      <c r="AQ179" s="25" t="e">
        <f>IF('Crisis Indicator Data'!#REF!="No Data",1,IF(#REF!&lt;&gt;"",1,0))</f>
        <v>#REF!</v>
      </c>
      <c r="AR179" s="25" t="e">
        <f>IF('Crisis Indicator Data'!#REF!="No Data",1,IF(#REF!&lt;&gt;"",1,0))</f>
        <v>#REF!</v>
      </c>
      <c r="AS179" s="25" t="e">
        <f>IF('Crisis Indicator Data'!#REF!="No Data",1,IF(#REF!&lt;&gt;"",1,0))</f>
        <v>#REF!</v>
      </c>
      <c r="AT179" s="25" t="e">
        <f>IF('Crisis Indicator Data'!#REF!="No Data",1,IF(#REF!&lt;&gt;"",1,0))</f>
        <v>#REF!</v>
      </c>
      <c r="AU179" s="25" t="e">
        <f>IF('Crisis Indicator Data'!#REF!="No Data",1,IF(#REF!&lt;&gt;"",1,0))</f>
        <v>#REF!</v>
      </c>
      <c r="AV179" s="25" t="e">
        <f>IF('Crisis Indicator Data'!#REF!="No Data",1,IF(#REF!&lt;&gt;"",1,0))</f>
        <v>#REF!</v>
      </c>
      <c r="AW179" s="25" t="e">
        <f>IF('Crisis Indicator Data'!#REF!="No Data",1,IF(#REF!&lt;&gt;"",1,0))</f>
        <v>#REF!</v>
      </c>
      <c r="AX179" s="25" t="e">
        <f>IF('Crisis Indicator Data'!#REF!="No Data",1,IF(#REF!&lt;&gt;"",1,0))</f>
        <v>#REF!</v>
      </c>
      <c r="AY179" s="25" t="e">
        <f>IF('Crisis Indicator Data'!#REF!="No Data",1,IF(#REF!&lt;&gt;"",1,0))</f>
        <v>#REF!</v>
      </c>
      <c r="AZ179" s="25" t="e">
        <f>IF('Crisis Indicator Data'!#REF!="No Data",1,IF(#REF!&lt;&gt;"",1,0))</f>
        <v>#REF!</v>
      </c>
      <c r="BA179" t="e">
        <f t="shared" si="10"/>
        <v>#REF!</v>
      </c>
      <c r="BB179" s="27" t="e">
        <f t="shared" si="11"/>
        <v>#REF!</v>
      </c>
    </row>
    <row r="180" spans="1:54" x14ac:dyDescent="0.35">
      <c r="A180" t="s">
        <v>10415</v>
      </c>
      <c r="B180" s="25" t="e">
        <f>IF('Crisis Indicator Data'!#REF!="No Data",1,IF(#REF!&lt;&gt;"",1,0))</f>
        <v>#REF!</v>
      </c>
      <c r="C180" s="25" t="e">
        <f>IF('Crisis Indicator Data'!#REF!="No Data",1,IF(#REF!&lt;&gt;"",1,0))</f>
        <v>#REF!</v>
      </c>
      <c r="D180" s="25" t="e">
        <f>IF('Crisis Indicator Data'!#REF!="No Data",1,IF(#REF!&lt;&gt;"",1,0))</f>
        <v>#REF!</v>
      </c>
      <c r="E180" s="25" t="e">
        <f>IF('Crisis Indicator Data'!#REF!="No Data",1,IF(#REF!&lt;&gt;"",1,0))</f>
        <v>#REF!</v>
      </c>
      <c r="F180" s="25" t="e">
        <f>IF('Crisis Indicator Data'!#REF!="No Data",1,IF(#REF!&lt;&gt;"",1,0))</f>
        <v>#REF!</v>
      </c>
      <c r="G180" s="25" t="e">
        <f>IF('Crisis Indicator Data'!#REF!="No Data",1,IF(#REF!&lt;&gt;"",1,0))</f>
        <v>#REF!</v>
      </c>
      <c r="H180" s="25" t="e">
        <f>IF('Crisis Indicator Data'!#REF!="No Data",1,IF(#REF!&lt;&gt;"",1,0))</f>
        <v>#REF!</v>
      </c>
      <c r="I180" s="25" t="e">
        <f>IF('Crisis Indicator Data'!#REF!="No Data",1,IF(#REF!&lt;&gt;"",1,0))</f>
        <v>#REF!</v>
      </c>
      <c r="J180" s="25" t="e">
        <f>IF('Crisis Indicator Data'!#REF!="No Data",1,IF(#REF!&lt;&gt;"",1,0))</f>
        <v>#REF!</v>
      </c>
      <c r="K180" s="25" t="e">
        <f>IF('Crisis Indicator Data'!#REF!="No Data",1,IF(#REF!&lt;&gt;"",1,0))</f>
        <v>#REF!</v>
      </c>
      <c r="L180" s="25" t="e">
        <f>IF('Crisis Indicator Data'!#REF!="No Data",1,IF(#REF!&lt;&gt;"",1,0))</f>
        <v>#REF!</v>
      </c>
      <c r="M180" s="25" t="e">
        <f>IF('Crisis Indicator Data'!#REF!="No Data",1,IF(#REF!&lt;&gt;"",1,0))</f>
        <v>#REF!</v>
      </c>
      <c r="N180" s="25" t="e">
        <f>IF('Crisis Indicator Data'!#REF!="No Data",1,IF(#REF!&lt;&gt;"",1,0))</f>
        <v>#REF!</v>
      </c>
      <c r="O180" s="25" t="e">
        <f>IF('Crisis Indicator Data'!#REF!="No Data",1,IF(#REF!&lt;&gt;"",1,0))</f>
        <v>#REF!</v>
      </c>
      <c r="P180" s="25" t="e">
        <f>IF('Crisis Indicator Data'!#REF!="No Data",1,IF(#REF!&lt;&gt;"",1,0))</f>
        <v>#REF!</v>
      </c>
      <c r="Q180" s="25" t="e">
        <f>IF('Crisis Indicator Data'!#REF!="No Data",1,IF(#REF!&lt;&gt;"",1,0))</f>
        <v>#REF!</v>
      </c>
      <c r="R180" s="25" t="e">
        <f>IF('Crisis Indicator Data'!#REF!="No Data",1,IF(#REF!&lt;&gt;"",1,0))</f>
        <v>#REF!</v>
      </c>
      <c r="S180" s="25" t="e">
        <f>IF('Crisis Indicator Data'!#REF!="No Data",1,IF(#REF!&lt;&gt;"",1,0))</f>
        <v>#REF!</v>
      </c>
      <c r="T180" s="25" t="e">
        <f>IF('Crisis Indicator Data'!#REF!="No Data",1,IF(#REF!&lt;&gt;"",1,0))</f>
        <v>#REF!</v>
      </c>
      <c r="U180" s="25" t="e">
        <f>IF('Crisis Indicator Data'!#REF!="No Data",1,IF(#REF!&lt;&gt;"",1,0))</f>
        <v>#REF!</v>
      </c>
      <c r="V180" s="25" t="e">
        <f>IF('Crisis Indicator Data'!#REF!="No Data",1,IF(#REF!&lt;&gt;"",1,0))</f>
        <v>#REF!</v>
      </c>
      <c r="W180" s="25" t="e">
        <f>IF('Crisis Indicator Data'!#REF!="No Data",1,IF(#REF!&lt;&gt;"",1,0))</f>
        <v>#REF!</v>
      </c>
      <c r="X180" s="25" t="e">
        <f>IF('Crisis Indicator Data'!#REF!="No Data",1,IF(#REF!&lt;&gt;"",1,0))</f>
        <v>#REF!</v>
      </c>
      <c r="Y180" s="25" t="e">
        <f>IF('Crisis Indicator Data'!#REF!="No Data",1,IF(#REF!&lt;&gt;"",1,0))</f>
        <v>#REF!</v>
      </c>
      <c r="Z180" s="25" t="e">
        <f>IF('Crisis Indicator Data'!#REF!="No Data",1,IF(#REF!&lt;&gt;"",1,0))</f>
        <v>#REF!</v>
      </c>
      <c r="AA180" s="25" t="e">
        <f>IF('Crisis Indicator Data'!#REF!="No Data",1,IF(#REF!&lt;&gt;"",1,0))</f>
        <v>#REF!</v>
      </c>
      <c r="AB180" s="25" t="e">
        <f>IF('Crisis Indicator Data'!#REF!="No Data",1,IF(#REF!&lt;&gt;"",1,0))</f>
        <v>#REF!</v>
      </c>
      <c r="AC180" s="25" t="e">
        <f>IF('Crisis Indicator Data'!#REF!="No Data",1,IF(#REF!&lt;&gt;"",1,0))</f>
        <v>#REF!</v>
      </c>
      <c r="AD180" s="25" t="e">
        <f>IF('Crisis Indicator Data'!#REF!="No Data",1,IF(#REF!&lt;&gt;"",1,0))</f>
        <v>#REF!</v>
      </c>
      <c r="AE180" s="25" t="e">
        <f>IF('Crisis Indicator Data'!#REF!="No Data",1,IF(#REF!&lt;&gt;"",1,0))</f>
        <v>#REF!</v>
      </c>
      <c r="AF180" s="25" t="e">
        <f>IF('Crisis Indicator Data'!#REF!="No Data",1,IF(#REF!&lt;&gt;"",1,0))</f>
        <v>#REF!</v>
      </c>
      <c r="AG180" s="25" t="e">
        <f>IF('Crisis Indicator Data'!#REF!="No Data",1,IF(#REF!&lt;&gt;"",1,0))</f>
        <v>#REF!</v>
      </c>
      <c r="AH180" s="25" t="e">
        <f>IF('Crisis Indicator Data'!#REF!="No Data",1,IF(#REF!&lt;&gt;"",1,0))</f>
        <v>#REF!</v>
      </c>
      <c r="AI180" s="25" t="e">
        <f>IF('Crisis Indicator Data'!#REF!="No Data",1,IF(#REF!&lt;&gt;"",1,0))</f>
        <v>#REF!</v>
      </c>
      <c r="AJ180" s="25" t="e">
        <f>IF('Crisis Indicator Data'!#REF!="No Data",1,IF(#REF!&lt;&gt;"",1,0))</f>
        <v>#REF!</v>
      </c>
      <c r="AK180" s="25" t="e">
        <f>IF('Crisis Indicator Data'!#REF!="No Data",1,IF(#REF!&lt;&gt;"",1,0))</f>
        <v>#REF!</v>
      </c>
      <c r="AL180" s="25" t="e">
        <f>IF('Crisis Indicator Data'!#REF!="No Data",1,IF(#REF!&lt;&gt;"",1,0))</f>
        <v>#REF!</v>
      </c>
      <c r="AM180" s="25" t="e">
        <f>IF('Crisis Indicator Data'!#REF!="No Data",1,IF(#REF!&lt;&gt;"",1,0))</f>
        <v>#REF!</v>
      </c>
      <c r="AN180" s="25" t="e">
        <f>IF('Crisis Indicator Data'!#REF!="No Data",1,IF(#REF!&lt;&gt;"",1,0))</f>
        <v>#REF!</v>
      </c>
      <c r="AO180" s="25" t="e">
        <f>IF('Crisis Indicator Data'!#REF!="No Data",1,IF(#REF!&lt;&gt;"",1,0))</f>
        <v>#REF!</v>
      </c>
      <c r="AP180" s="25" t="e">
        <f>IF('Crisis Indicator Data'!#REF!="No Data",1,IF(#REF!&lt;&gt;"",1,0))</f>
        <v>#REF!</v>
      </c>
      <c r="AQ180" s="25" t="e">
        <f>IF('Crisis Indicator Data'!#REF!="No Data",1,IF(#REF!&lt;&gt;"",1,0))</f>
        <v>#REF!</v>
      </c>
      <c r="AR180" s="25" t="e">
        <f>IF('Crisis Indicator Data'!#REF!="No Data",1,IF(#REF!&lt;&gt;"",1,0))</f>
        <v>#REF!</v>
      </c>
      <c r="AS180" s="25" t="e">
        <f>IF('Crisis Indicator Data'!#REF!="No Data",1,IF(#REF!&lt;&gt;"",1,0))</f>
        <v>#REF!</v>
      </c>
      <c r="AT180" s="25" t="e">
        <f>IF('Crisis Indicator Data'!#REF!="No Data",1,IF(#REF!&lt;&gt;"",1,0))</f>
        <v>#REF!</v>
      </c>
      <c r="AU180" s="25" t="e">
        <f>IF('Crisis Indicator Data'!#REF!="No Data",1,IF(#REF!&lt;&gt;"",1,0))</f>
        <v>#REF!</v>
      </c>
      <c r="AV180" s="25" t="e">
        <f>IF('Crisis Indicator Data'!#REF!="No Data",1,IF(#REF!&lt;&gt;"",1,0))</f>
        <v>#REF!</v>
      </c>
      <c r="AW180" s="25" t="e">
        <f>IF('Crisis Indicator Data'!#REF!="No Data",1,IF(#REF!&lt;&gt;"",1,0))</f>
        <v>#REF!</v>
      </c>
      <c r="AX180" s="25" t="e">
        <f>IF('Crisis Indicator Data'!#REF!="No Data",1,IF(#REF!&lt;&gt;"",1,0))</f>
        <v>#REF!</v>
      </c>
      <c r="AY180" s="25" t="e">
        <f>IF('Crisis Indicator Data'!#REF!="No Data",1,IF(#REF!&lt;&gt;"",1,0))</f>
        <v>#REF!</v>
      </c>
      <c r="AZ180" s="25" t="e">
        <f>IF('Crisis Indicator Data'!#REF!="No Data",1,IF(#REF!&lt;&gt;"",1,0))</f>
        <v>#REF!</v>
      </c>
      <c r="BA180" t="e">
        <f t="shared" si="10"/>
        <v>#REF!</v>
      </c>
      <c r="BB180" s="27" t="e">
        <f t="shared" si="11"/>
        <v>#REF!</v>
      </c>
    </row>
    <row r="181" spans="1:54" x14ac:dyDescent="0.35">
      <c r="A181" t="s">
        <v>10416</v>
      </c>
      <c r="B181" s="25" t="e">
        <f>IF('Crisis Indicator Data'!#REF!="No Data",1,IF(#REF!&lt;&gt;"",1,0))</f>
        <v>#REF!</v>
      </c>
      <c r="C181" s="25" t="e">
        <f>IF('Crisis Indicator Data'!#REF!="No Data",1,IF(#REF!&lt;&gt;"",1,0))</f>
        <v>#REF!</v>
      </c>
      <c r="D181" s="25" t="e">
        <f>IF('Crisis Indicator Data'!#REF!="No Data",1,IF(#REF!&lt;&gt;"",1,0))</f>
        <v>#REF!</v>
      </c>
      <c r="E181" s="25" t="e">
        <f>IF('Crisis Indicator Data'!#REF!="No Data",1,IF(#REF!&lt;&gt;"",1,0))</f>
        <v>#REF!</v>
      </c>
      <c r="F181" s="25" t="e">
        <f>IF('Crisis Indicator Data'!#REF!="No Data",1,IF(#REF!&lt;&gt;"",1,0))</f>
        <v>#REF!</v>
      </c>
      <c r="G181" s="25" t="e">
        <f>IF('Crisis Indicator Data'!#REF!="No Data",1,IF(#REF!&lt;&gt;"",1,0))</f>
        <v>#REF!</v>
      </c>
      <c r="H181" s="25" t="e">
        <f>IF('Crisis Indicator Data'!#REF!="No Data",1,IF(#REF!&lt;&gt;"",1,0))</f>
        <v>#REF!</v>
      </c>
      <c r="I181" s="25" t="e">
        <f>IF('Crisis Indicator Data'!#REF!="No Data",1,IF(#REF!&lt;&gt;"",1,0))</f>
        <v>#REF!</v>
      </c>
      <c r="J181" s="25" t="e">
        <f>IF('Crisis Indicator Data'!#REF!="No Data",1,IF(#REF!&lt;&gt;"",1,0))</f>
        <v>#REF!</v>
      </c>
      <c r="K181" s="25" t="e">
        <f>IF('Crisis Indicator Data'!#REF!="No Data",1,IF(#REF!&lt;&gt;"",1,0))</f>
        <v>#REF!</v>
      </c>
      <c r="L181" s="25" t="e">
        <f>IF('Crisis Indicator Data'!#REF!="No Data",1,IF(#REF!&lt;&gt;"",1,0))</f>
        <v>#REF!</v>
      </c>
      <c r="M181" s="25" t="e">
        <f>IF('Crisis Indicator Data'!#REF!="No Data",1,IF(#REF!&lt;&gt;"",1,0))</f>
        <v>#REF!</v>
      </c>
      <c r="N181" s="25" t="e">
        <f>IF('Crisis Indicator Data'!#REF!="No Data",1,IF(#REF!&lt;&gt;"",1,0))</f>
        <v>#REF!</v>
      </c>
      <c r="O181" s="25" t="e">
        <f>IF('Crisis Indicator Data'!#REF!="No Data",1,IF(#REF!&lt;&gt;"",1,0))</f>
        <v>#REF!</v>
      </c>
      <c r="P181" s="25" t="e">
        <f>IF('Crisis Indicator Data'!#REF!="No Data",1,IF(#REF!&lt;&gt;"",1,0))</f>
        <v>#REF!</v>
      </c>
      <c r="Q181" s="25" t="e">
        <f>IF('Crisis Indicator Data'!#REF!="No Data",1,IF(#REF!&lt;&gt;"",1,0))</f>
        <v>#REF!</v>
      </c>
      <c r="R181" s="25" t="e">
        <f>IF('Crisis Indicator Data'!#REF!="No Data",1,IF(#REF!&lt;&gt;"",1,0))</f>
        <v>#REF!</v>
      </c>
      <c r="S181" s="25" t="e">
        <f>IF('Crisis Indicator Data'!#REF!="No Data",1,IF(#REF!&lt;&gt;"",1,0))</f>
        <v>#REF!</v>
      </c>
      <c r="T181" s="25" t="e">
        <f>IF('Crisis Indicator Data'!#REF!="No Data",1,IF(#REF!&lt;&gt;"",1,0))</f>
        <v>#REF!</v>
      </c>
      <c r="U181" s="25" t="e">
        <f>IF('Crisis Indicator Data'!#REF!="No Data",1,IF(#REF!&lt;&gt;"",1,0))</f>
        <v>#REF!</v>
      </c>
      <c r="V181" s="25" t="e">
        <f>IF('Crisis Indicator Data'!#REF!="No Data",1,IF(#REF!&lt;&gt;"",1,0))</f>
        <v>#REF!</v>
      </c>
      <c r="W181" s="25" t="e">
        <f>IF('Crisis Indicator Data'!#REF!="No Data",1,IF(#REF!&lt;&gt;"",1,0))</f>
        <v>#REF!</v>
      </c>
      <c r="X181" s="25" t="e">
        <f>IF('Crisis Indicator Data'!#REF!="No Data",1,IF(#REF!&lt;&gt;"",1,0))</f>
        <v>#REF!</v>
      </c>
      <c r="Y181" s="25" t="e">
        <f>IF('Crisis Indicator Data'!#REF!="No Data",1,IF(#REF!&lt;&gt;"",1,0))</f>
        <v>#REF!</v>
      </c>
      <c r="Z181" s="25" t="e">
        <f>IF('Crisis Indicator Data'!#REF!="No Data",1,IF(#REF!&lt;&gt;"",1,0))</f>
        <v>#REF!</v>
      </c>
      <c r="AA181" s="25" t="e">
        <f>IF('Crisis Indicator Data'!#REF!="No Data",1,IF(#REF!&lt;&gt;"",1,0))</f>
        <v>#REF!</v>
      </c>
      <c r="AB181" s="25" t="e">
        <f>IF('Crisis Indicator Data'!#REF!="No Data",1,IF(#REF!&lt;&gt;"",1,0))</f>
        <v>#REF!</v>
      </c>
      <c r="AC181" s="25" t="e">
        <f>IF('Crisis Indicator Data'!#REF!="No Data",1,IF(#REF!&lt;&gt;"",1,0))</f>
        <v>#REF!</v>
      </c>
      <c r="AD181" s="25" t="e">
        <f>IF('Crisis Indicator Data'!#REF!="No Data",1,IF(#REF!&lt;&gt;"",1,0))</f>
        <v>#REF!</v>
      </c>
      <c r="AE181" s="25" t="e">
        <f>IF('Crisis Indicator Data'!#REF!="No Data",1,IF(#REF!&lt;&gt;"",1,0))</f>
        <v>#REF!</v>
      </c>
      <c r="AF181" s="25" t="e">
        <f>IF('Crisis Indicator Data'!#REF!="No Data",1,IF(#REF!&lt;&gt;"",1,0))</f>
        <v>#REF!</v>
      </c>
      <c r="AG181" s="25" t="e">
        <f>IF('Crisis Indicator Data'!#REF!="No Data",1,IF(#REF!&lt;&gt;"",1,0))</f>
        <v>#REF!</v>
      </c>
      <c r="AH181" s="25" t="e">
        <f>IF('Crisis Indicator Data'!#REF!="No Data",1,IF(#REF!&lt;&gt;"",1,0))</f>
        <v>#REF!</v>
      </c>
      <c r="AI181" s="25" t="e">
        <f>IF('Crisis Indicator Data'!#REF!="No Data",1,IF(#REF!&lt;&gt;"",1,0))</f>
        <v>#REF!</v>
      </c>
      <c r="AJ181" s="25" t="e">
        <f>IF('Crisis Indicator Data'!#REF!="No Data",1,IF(#REF!&lt;&gt;"",1,0))</f>
        <v>#REF!</v>
      </c>
      <c r="AK181" s="25" t="e">
        <f>IF('Crisis Indicator Data'!#REF!="No Data",1,IF(#REF!&lt;&gt;"",1,0))</f>
        <v>#REF!</v>
      </c>
      <c r="AL181" s="25" t="e">
        <f>IF('Crisis Indicator Data'!#REF!="No Data",1,IF(#REF!&lt;&gt;"",1,0))</f>
        <v>#REF!</v>
      </c>
      <c r="AM181" s="25" t="e">
        <f>IF('Crisis Indicator Data'!#REF!="No Data",1,IF(#REF!&lt;&gt;"",1,0))</f>
        <v>#REF!</v>
      </c>
      <c r="AN181" s="25" t="e">
        <f>IF('Crisis Indicator Data'!#REF!="No Data",1,IF(#REF!&lt;&gt;"",1,0))</f>
        <v>#REF!</v>
      </c>
      <c r="AO181" s="25" t="e">
        <f>IF('Crisis Indicator Data'!#REF!="No Data",1,IF(#REF!&lt;&gt;"",1,0))</f>
        <v>#REF!</v>
      </c>
      <c r="AP181" s="25" t="e">
        <f>IF('Crisis Indicator Data'!#REF!="No Data",1,IF(#REF!&lt;&gt;"",1,0))</f>
        <v>#REF!</v>
      </c>
      <c r="AQ181" s="25" t="e">
        <f>IF('Crisis Indicator Data'!#REF!="No Data",1,IF(#REF!&lt;&gt;"",1,0))</f>
        <v>#REF!</v>
      </c>
      <c r="AR181" s="25" t="e">
        <f>IF('Crisis Indicator Data'!#REF!="No Data",1,IF(#REF!&lt;&gt;"",1,0))</f>
        <v>#REF!</v>
      </c>
      <c r="AS181" s="25" t="e">
        <f>IF('Crisis Indicator Data'!#REF!="No Data",1,IF(#REF!&lt;&gt;"",1,0))</f>
        <v>#REF!</v>
      </c>
      <c r="AT181" s="25" t="e">
        <f>IF('Crisis Indicator Data'!#REF!="No Data",1,IF(#REF!&lt;&gt;"",1,0))</f>
        <v>#REF!</v>
      </c>
      <c r="AU181" s="25" t="e">
        <f>IF('Crisis Indicator Data'!#REF!="No Data",1,IF(#REF!&lt;&gt;"",1,0))</f>
        <v>#REF!</v>
      </c>
      <c r="AV181" s="25" t="e">
        <f>IF('Crisis Indicator Data'!#REF!="No Data",1,IF(#REF!&lt;&gt;"",1,0))</f>
        <v>#REF!</v>
      </c>
      <c r="AW181" s="25" t="e">
        <f>IF('Crisis Indicator Data'!#REF!="No Data",1,IF(#REF!&lt;&gt;"",1,0))</f>
        <v>#REF!</v>
      </c>
      <c r="AX181" s="25" t="e">
        <f>IF('Crisis Indicator Data'!#REF!="No Data",1,IF(#REF!&lt;&gt;"",1,0))</f>
        <v>#REF!</v>
      </c>
      <c r="AY181" s="25" t="e">
        <f>IF('Crisis Indicator Data'!#REF!="No Data",1,IF(#REF!&lt;&gt;"",1,0))</f>
        <v>#REF!</v>
      </c>
      <c r="AZ181" s="25" t="e">
        <f>IF('Crisis Indicator Data'!#REF!="No Data",1,IF(#REF!&lt;&gt;"",1,0))</f>
        <v>#REF!</v>
      </c>
      <c r="BA181" t="e">
        <f t="shared" si="10"/>
        <v>#REF!</v>
      </c>
      <c r="BB181" s="27" t="e">
        <f t="shared" si="11"/>
        <v>#REF!</v>
      </c>
    </row>
    <row r="182" spans="1:54" x14ac:dyDescent="0.35">
      <c r="A182" t="s">
        <v>10141</v>
      </c>
      <c r="B182" s="25" t="e">
        <f>IF('Crisis Indicator Data'!#REF!="No Data",1,IF(#REF!&lt;&gt;"",1,0))</f>
        <v>#REF!</v>
      </c>
      <c r="C182" s="25" t="e">
        <f>IF('Crisis Indicator Data'!#REF!="No Data",1,IF(#REF!&lt;&gt;"",1,0))</f>
        <v>#REF!</v>
      </c>
      <c r="D182" s="25" t="e">
        <f>IF('Crisis Indicator Data'!#REF!="No Data",1,IF(#REF!&lt;&gt;"",1,0))</f>
        <v>#REF!</v>
      </c>
      <c r="E182" s="25" t="e">
        <f>IF('Crisis Indicator Data'!#REF!="No Data",1,IF(#REF!&lt;&gt;"",1,0))</f>
        <v>#REF!</v>
      </c>
      <c r="F182" s="25" t="e">
        <f>IF('Crisis Indicator Data'!#REF!="No Data",1,IF(#REF!&lt;&gt;"",1,0))</f>
        <v>#REF!</v>
      </c>
      <c r="G182" s="25" t="e">
        <f>IF('Crisis Indicator Data'!#REF!="No Data",1,IF(#REF!&lt;&gt;"",1,0))</f>
        <v>#REF!</v>
      </c>
      <c r="H182" s="25" t="e">
        <f>IF('Crisis Indicator Data'!#REF!="No Data",1,IF(#REF!&lt;&gt;"",1,0))</f>
        <v>#REF!</v>
      </c>
      <c r="I182" s="25" t="e">
        <f>IF('Crisis Indicator Data'!#REF!="No Data",1,IF(#REF!&lt;&gt;"",1,0))</f>
        <v>#REF!</v>
      </c>
      <c r="J182" s="25" t="e">
        <f>IF('Crisis Indicator Data'!#REF!="No Data",1,IF(#REF!&lt;&gt;"",1,0))</f>
        <v>#REF!</v>
      </c>
      <c r="K182" s="25" t="e">
        <f>IF('Crisis Indicator Data'!#REF!="No Data",1,IF(#REF!&lt;&gt;"",1,0))</f>
        <v>#REF!</v>
      </c>
      <c r="L182" s="25" t="e">
        <f>IF('Crisis Indicator Data'!#REF!="No Data",1,IF(#REF!&lt;&gt;"",1,0))</f>
        <v>#REF!</v>
      </c>
      <c r="M182" s="25" t="e">
        <f>IF('Crisis Indicator Data'!#REF!="No Data",1,IF(#REF!&lt;&gt;"",1,0))</f>
        <v>#REF!</v>
      </c>
      <c r="N182" s="25" t="e">
        <f>IF('Crisis Indicator Data'!#REF!="No Data",1,IF(#REF!&lt;&gt;"",1,0))</f>
        <v>#REF!</v>
      </c>
      <c r="O182" s="25" t="e">
        <f>IF('Crisis Indicator Data'!#REF!="No Data",1,IF(#REF!&lt;&gt;"",1,0))</f>
        <v>#REF!</v>
      </c>
      <c r="P182" s="25" t="e">
        <f>IF('Crisis Indicator Data'!#REF!="No Data",1,IF(#REF!&lt;&gt;"",1,0))</f>
        <v>#REF!</v>
      </c>
      <c r="Q182" s="25" t="e">
        <f>IF('Crisis Indicator Data'!#REF!="No Data",1,IF(#REF!&lt;&gt;"",1,0))</f>
        <v>#REF!</v>
      </c>
      <c r="R182" s="25" t="e">
        <f>IF('Crisis Indicator Data'!#REF!="No Data",1,IF(#REF!&lt;&gt;"",1,0))</f>
        <v>#REF!</v>
      </c>
      <c r="S182" s="25" t="e">
        <f>IF('Crisis Indicator Data'!#REF!="No Data",1,IF(#REF!&lt;&gt;"",1,0))</f>
        <v>#REF!</v>
      </c>
      <c r="T182" s="25" t="e">
        <f>IF('Crisis Indicator Data'!#REF!="No Data",1,IF(#REF!&lt;&gt;"",1,0))</f>
        <v>#REF!</v>
      </c>
      <c r="U182" s="25" t="e">
        <f>IF('Crisis Indicator Data'!#REF!="No Data",1,IF(#REF!&lt;&gt;"",1,0))</f>
        <v>#REF!</v>
      </c>
      <c r="V182" s="25" t="e">
        <f>IF('Crisis Indicator Data'!#REF!="No Data",1,IF(#REF!&lt;&gt;"",1,0))</f>
        <v>#REF!</v>
      </c>
      <c r="W182" s="25" t="e">
        <f>IF('Crisis Indicator Data'!#REF!="No Data",1,IF(#REF!&lt;&gt;"",1,0))</f>
        <v>#REF!</v>
      </c>
      <c r="X182" s="25" t="e">
        <f>IF('Crisis Indicator Data'!#REF!="No Data",1,IF(#REF!&lt;&gt;"",1,0))</f>
        <v>#REF!</v>
      </c>
      <c r="Y182" s="25" t="e">
        <f>IF('Crisis Indicator Data'!#REF!="No Data",1,IF(#REF!&lt;&gt;"",1,0))</f>
        <v>#REF!</v>
      </c>
      <c r="Z182" s="25" t="e">
        <f>IF('Crisis Indicator Data'!#REF!="No Data",1,IF(#REF!&lt;&gt;"",1,0))</f>
        <v>#REF!</v>
      </c>
      <c r="AA182" s="25" t="e">
        <f>IF('Crisis Indicator Data'!#REF!="No Data",1,IF(#REF!&lt;&gt;"",1,0))</f>
        <v>#REF!</v>
      </c>
      <c r="AB182" s="25" t="e">
        <f>IF('Crisis Indicator Data'!#REF!="No Data",1,IF(#REF!&lt;&gt;"",1,0))</f>
        <v>#REF!</v>
      </c>
      <c r="AC182" s="25" t="e">
        <f>IF('Crisis Indicator Data'!#REF!="No Data",1,IF(#REF!&lt;&gt;"",1,0))</f>
        <v>#REF!</v>
      </c>
      <c r="AD182" s="25" t="e">
        <f>IF('Crisis Indicator Data'!#REF!="No Data",1,IF(#REF!&lt;&gt;"",1,0))</f>
        <v>#REF!</v>
      </c>
      <c r="AE182" s="25" t="e">
        <f>IF('Crisis Indicator Data'!#REF!="No Data",1,IF(#REF!&lt;&gt;"",1,0))</f>
        <v>#REF!</v>
      </c>
      <c r="AF182" s="25" t="e">
        <f>IF('Crisis Indicator Data'!#REF!="No Data",1,IF(#REF!&lt;&gt;"",1,0))</f>
        <v>#REF!</v>
      </c>
      <c r="AG182" s="25" t="e">
        <f>IF('Crisis Indicator Data'!#REF!="No Data",1,IF(#REF!&lt;&gt;"",1,0))</f>
        <v>#REF!</v>
      </c>
      <c r="AH182" s="25" t="e">
        <f>IF('Crisis Indicator Data'!#REF!="No Data",1,IF(#REF!&lt;&gt;"",1,0))</f>
        <v>#REF!</v>
      </c>
      <c r="AI182" s="25" t="e">
        <f>IF('Crisis Indicator Data'!#REF!="No Data",1,IF(#REF!&lt;&gt;"",1,0))</f>
        <v>#REF!</v>
      </c>
      <c r="AJ182" s="25" t="e">
        <f>IF('Crisis Indicator Data'!#REF!="No Data",1,IF(#REF!&lt;&gt;"",1,0))</f>
        <v>#REF!</v>
      </c>
      <c r="AK182" s="25" t="e">
        <f>IF('Crisis Indicator Data'!#REF!="No Data",1,IF(#REF!&lt;&gt;"",1,0))</f>
        <v>#REF!</v>
      </c>
      <c r="AL182" s="25" t="e">
        <f>IF('Crisis Indicator Data'!#REF!="No Data",1,IF(#REF!&lt;&gt;"",1,0))</f>
        <v>#REF!</v>
      </c>
      <c r="AM182" s="25" t="e">
        <f>IF('Crisis Indicator Data'!#REF!="No Data",1,IF(#REF!&lt;&gt;"",1,0))</f>
        <v>#REF!</v>
      </c>
      <c r="AN182" s="25" t="e">
        <f>IF('Crisis Indicator Data'!#REF!="No Data",1,IF(#REF!&lt;&gt;"",1,0))</f>
        <v>#REF!</v>
      </c>
      <c r="AO182" s="25" t="e">
        <f>IF('Crisis Indicator Data'!#REF!="No Data",1,IF(#REF!&lt;&gt;"",1,0))</f>
        <v>#REF!</v>
      </c>
      <c r="AP182" s="25" t="e">
        <f>IF('Crisis Indicator Data'!#REF!="No Data",1,IF(#REF!&lt;&gt;"",1,0))</f>
        <v>#REF!</v>
      </c>
      <c r="AQ182" s="25" t="e">
        <f>IF('Crisis Indicator Data'!#REF!="No Data",1,IF(#REF!&lt;&gt;"",1,0))</f>
        <v>#REF!</v>
      </c>
      <c r="AR182" s="25" t="e">
        <f>IF('Crisis Indicator Data'!#REF!="No Data",1,IF(#REF!&lt;&gt;"",1,0))</f>
        <v>#REF!</v>
      </c>
      <c r="AS182" s="25" t="e">
        <f>IF('Crisis Indicator Data'!#REF!="No Data",1,IF(#REF!&lt;&gt;"",1,0))</f>
        <v>#REF!</v>
      </c>
      <c r="AT182" s="25" t="e">
        <f>IF('Crisis Indicator Data'!#REF!="No Data",1,IF(#REF!&lt;&gt;"",1,0))</f>
        <v>#REF!</v>
      </c>
      <c r="AU182" s="25" t="e">
        <f>IF('Crisis Indicator Data'!#REF!="No Data",1,IF(#REF!&lt;&gt;"",1,0))</f>
        <v>#REF!</v>
      </c>
      <c r="AV182" s="25" t="e">
        <f>IF('Crisis Indicator Data'!#REF!="No Data",1,IF(#REF!&lt;&gt;"",1,0))</f>
        <v>#REF!</v>
      </c>
      <c r="AW182" s="25" t="e">
        <f>IF('Crisis Indicator Data'!#REF!="No Data",1,IF(#REF!&lt;&gt;"",1,0))</f>
        <v>#REF!</v>
      </c>
      <c r="AX182" s="25" t="e">
        <f>IF('Crisis Indicator Data'!#REF!="No Data",1,IF(#REF!&lt;&gt;"",1,0))</f>
        <v>#REF!</v>
      </c>
      <c r="AY182" s="25" t="e">
        <f>IF('Crisis Indicator Data'!#REF!="No Data",1,IF(#REF!&lt;&gt;"",1,0))</f>
        <v>#REF!</v>
      </c>
      <c r="AZ182" s="25" t="e">
        <f>IF('Crisis Indicator Data'!#REF!="No Data",1,IF(#REF!&lt;&gt;"",1,0))</f>
        <v>#REF!</v>
      </c>
      <c r="BA182" t="e">
        <f t="shared" si="10"/>
        <v>#REF!</v>
      </c>
      <c r="BB182" s="27" t="e">
        <f t="shared" si="11"/>
        <v>#REF!</v>
      </c>
    </row>
    <row r="183" spans="1:54" x14ac:dyDescent="0.35">
      <c r="A183" t="s">
        <v>10231</v>
      </c>
      <c r="B183" s="25" t="e">
        <f>IF('Crisis Indicator Data'!#REF!="No Data",1,IF(#REF!&lt;&gt;"",1,0))</f>
        <v>#REF!</v>
      </c>
      <c r="C183" s="25" t="e">
        <f>IF('Crisis Indicator Data'!#REF!="No Data",1,IF(#REF!&lt;&gt;"",1,0))</f>
        <v>#REF!</v>
      </c>
      <c r="D183" s="25" t="e">
        <f>IF('Crisis Indicator Data'!#REF!="No Data",1,IF(#REF!&lt;&gt;"",1,0))</f>
        <v>#REF!</v>
      </c>
      <c r="E183" s="25" t="e">
        <f>IF('Crisis Indicator Data'!#REF!="No Data",1,IF(#REF!&lt;&gt;"",1,0))</f>
        <v>#REF!</v>
      </c>
      <c r="F183" s="25" t="e">
        <f>IF('Crisis Indicator Data'!#REF!="No Data",1,IF(#REF!&lt;&gt;"",1,0))</f>
        <v>#REF!</v>
      </c>
      <c r="G183" s="25" t="e">
        <f>IF('Crisis Indicator Data'!#REF!="No Data",1,IF(#REF!&lt;&gt;"",1,0))</f>
        <v>#REF!</v>
      </c>
      <c r="H183" s="25" t="e">
        <f>IF('Crisis Indicator Data'!#REF!="No Data",1,IF(#REF!&lt;&gt;"",1,0))</f>
        <v>#REF!</v>
      </c>
      <c r="I183" s="25" t="e">
        <f>IF('Crisis Indicator Data'!#REF!="No Data",1,IF(#REF!&lt;&gt;"",1,0))</f>
        <v>#REF!</v>
      </c>
      <c r="J183" s="25" t="e">
        <f>IF('Crisis Indicator Data'!#REF!="No Data",1,IF(#REF!&lt;&gt;"",1,0))</f>
        <v>#REF!</v>
      </c>
      <c r="K183" s="25" t="e">
        <f>IF('Crisis Indicator Data'!#REF!="No Data",1,IF(#REF!&lt;&gt;"",1,0))</f>
        <v>#REF!</v>
      </c>
      <c r="L183" s="25" t="e">
        <f>IF('Crisis Indicator Data'!#REF!="No Data",1,IF(#REF!&lt;&gt;"",1,0))</f>
        <v>#REF!</v>
      </c>
      <c r="M183" s="25" t="e">
        <f>IF('Crisis Indicator Data'!#REF!="No Data",1,IF(#REF!&lt;&gt;"",1,0))</f>
        <v>#REF!</v>
      </c>
      <c r="N183" s="25" t="e">
        <f>IF('Crisis Indicator Data'!#REF!="No Data",1,IF(#REF!&lt;&gt;"",1,0))</f>
        <v>#REF!</v>
      </c>
      <c r="O183" s="25" t="e">
        <f>IF('Crisis Indicator Data'!#REF!="No Data",1,IF(#REF!&lt;&gt;"",1,0))</f>
        <v>#REF!</v>
      </c>
      <c r="P183" s="25" t="e">
        <f>IF('Crisis Indicator Data'!#REF!="No Data",1,IF(#REF!&lt;&gt;"",1,0))</f>
        <v>#REF!</v>
      </c>
      <c r="Q183" s="25" t="e">
        <f>IF('Crisis Indicator Data'!#REF!="No Data",1,IF(#REF!&lt;&gt;"",1,0))</f>
        <v>#REF!</v>
      </c>
      <c r="R183" s="25" t="e">
        <f>IF('Crisis Indicator Data'!#REF!="No Data",1,IF(#REF!&lt;&gt;"",1,0))</f>
        <v>#REF!</v>
      </c>
      <c r="S183" s="25" t="e">
        <f>IF('Crisis Indicator Data'!#REF!="No Data",1,IF(#REF!&lt;&gt;"",1,0))</f>
        <v>#REF!</v>
      </c>
      <c r="T183" s="25" t="e">
        <f>IF('Crisis Indicator Data'!#REF!="No Data",1,IF(#REF!&lt;&gt;"",1,0))</f>
        <v>#REF!</v>
      </c>
      <c r="U183" s="25" t="e">
        <f>IF('Crisis Indicator Data'!#REF!="No Data",1,IF(#REF!&lt;&gt;"",1,0))</f>
        <v>#REF!</v>
      </c>
      <c r="V183" s="25" t="e">
        <f>IF('Crisis Indicator Data'!#REF!="No Data",1,IF(#REF!&lt;&gt;"",1,0))</f>
        <v>#REF!</v>
      </c>
      <c r="W183" s="25" t="e">
        <f>IF('Crisis Indicator Data'!#REF!="No Data",1,IF(#REF!&lt;&gt;"",1,0))</f>
        <v>#REF!</v>
      </c>
      <c r="X183" s="25" t="e">
        <f>IF('Crisis Indicator Data'!#REF!="No Data",1,IF(#REF!&lt;&gt;"",1,0))</f>
        <v>#REF!</v>
      </c>
      <c r="Y183" s="25" t="e">
        <f>IF('Crisis Indicator Data'!#REF!="No Data",1,IF(#REF!&lt;&gt;"",1,0))</f>
        <v>#REF!</v>
      </c>
      <c r="Z183" s="25" t="e">
        <f>IF('Crisis Indicator Data'!#REF!="No Data",1,IF(#REF!&lt;&gt;"",1,0))</f>
        <v>#REF!</v>
      </c>
      <c r="AA183" s="25" t="e">
        <f>IF('Crisis Indicator Data'!#REF!="No Data",1,IF(#REF!&lt;&gt;"",1,0))</f>
        <v>#REF!</v>
      </c>
      <c r="AB183" s="25" t="e">
        <f>IF('Crisis Indicator Data'!#REF!="No Data",1,IF(#REF!&lt;&gt;"",1,0))</f>
        <v>#REF!</v>
      </c>
      <c r="AC183" s="25" t="e">
        <f>IF('Crisis Indicator Data'!#REF!="No Data",1,IF(#REF!&lt;&gt;"",1,0))</f>
        <v>#REF!</v>
      </c>
      <c r="AD183" s="25" t="e">
        <f>IF('Crisis Indicator Data'!#REF!="No Data",1,IF(#REF!&lt;&gt;"",1,0))</f>
        <v>#REF!</v>
      </c>
      <c r="AE183" s="25" t="e">
        <f>IF('Crisis Indicator Data'!#REF!="No Data",1,IF(#REF!&lt;&gt;"",1,0))</f>
        <v>#REF!</v>
      </c>
      <c r="AF183" s="25" t="e">
        <f>IF('Crisis Indicator Data'!#REF!="No Data",1,IF(#REF!&lt;&gt;"",1,0))</f>
        <v>#REF!</v>
      </c>
      <c r="AG183" s="25" t="e">
        <f>IF('Crisis Indicator Data'!#REF!="No Data",1,IF(#REF!&lt;&gt;"",1,0))</f>
        <v>#REF!</v>
      </c>
      <c r="AH183" s="25" t="e">
        <f>IF('Crisis Indicator Data'!#REF!="No Data",1,IF(#REF!&lt;&gt;"",1,0))</f>
        <v>#REF!</v>
      </c>
      <c r="AI183" s="25" t="e">
        <f>IF('Crisis Indicator Data'!#REF!="No Data",1,IF(#REF!&lt;&gt;"",1,0))</f>
        <v>#REF!</v>
      </c>
      <c r="AJ183" s="25" t="e">
        <f>IF('Crisis Indicator Data'!#REF!="No Data",1,IF(#REF!&lt;&gt;"",1,0))</f>
        <v>#REF!</v>
      </c>
      <c r="AK183" s="25" t="e">
        <f>IF('Crisis Indicator Data'!#REF!="No Data",1,IF(#REF!&lt;&gt;"",1,0))</f>
        <v>#REF!</v>
      </c>
      <c r="AL183" s="25" t="e">
        <f>IF('Crisis Indicator Data'!#REF!="No Data",1,IF(#REF!&lt;&gt;"",1,0))</f>
        <v>#REF!</v>
      </c>
      <c r="AM183" s="25" t="e">
        <f>IF('Crisis Indicator Data'!#REF!="No Data",1,IF(#REF!&lt;&gt;"",1,0))</f>
        <v>#REF!</v>
      </c>
      <c r="AN183" s="25" t="e">
        <f>IF('Crisis Indicator Data'!#REF!="No Data",1,IF(#REF!&lt;&gt;"",1,0))</f>
        <v>#REF!</v>
      </c>
      <c r="AO183" s="25" t="e">
        <f>IF('Crisis Indicator Data'!#REF!="No Data",1,IF(#REF!&lt;&gt;"",1,0))</f>
        <v>#REF!</v>
      </c>
      <c r="AP183" s="25" t="e">
        <f>IF('Crisis Indicator Data'!#REF!="No Data",1,IF(#REF!&lt;&gt;"",1,0))</f>
        <v>#REF!</v>
      </c>
      <c r="AQ183" s="25" t="e">
        <f>IF('Crisis Indicator Data'!#REF!="No Data",1,IF(#REF!&lt;&gt;"",1,0))</f>
        <v>#REF!</v>
      </c>
      <c r="AR183" s="25" t="e">
        <f>IF('Crisis Indicator Data'!#REF!="No Data",1,IF(#REF!&lt;&gt;"",1,0))</f>
        <v>#REF!</v>
      </c>
      <c r="AS183" s="25" t="e">
        <f>IF('Crisis Indicator Data'!#REF!="No Data",1,IF(#REF!&lt;&gt;"",1,0))</f>
        <v>#REF!</v>
      </c>
      <c r="AT183" s="25" t="e">
        <f>IF('Crisis Indicator Data'!#REF!="No Data",1,IF(#REF!&lt;&gt;"",1,0))</f>
        <v>#REF!</v>
      </c>
      <c r="AU183" s="25" t="e">
        <f>IF('Crisis Indicator Data'!#REF!="No Data",1,IF(#REF!&lt;&gt;"",1,0))</f>
        <v>#REF!</v>
      </c>
      <c r="AV183" s="25" t="e">
        <f>IF('Crisis Indicator Data'!#REF!="No Data",1,IF(#REF!&lt;&gt;"",1,0))</f>
        <v>#REF!</v>
      </c>
      <c r="AW183" s="25" t="e">
        <f>IF('Crisis Indicator Data'!#REF!="No Data",1,IF(#REF!&lt;&gt;"",1,0))</f>
        <v>#REF!</v>
      </c>
      <c r="AX183" s="25" t="e">
        <f>IF('Crisis Indicator Data'!#REF!="No Data",1,IF(#REF!&lt;&gt;"",1,0))</f>
        <v>#REF!</v>
      </c>
      <c r="AY183" s="25" t="e">
        <f>IF('Crisis Indicator Data'!#REF!="No Data",1,IF(#REF!&lt;&gt;"",1,0))</f>
        <v>#REF!</v>
      </c>
      <c r="AZ183" s="25" t="e">
        <f>IF('Crisis Indicator Data'!#REF!="No Data",1,IF(#REF!&lt;&gt;"",1,0))</f>
        <v>#REF!</v>
      </c>
      <c r="BA183" t="e">
        <f t="shared" si="10"/>
        <v>#REF!</v>
      </c>
      <c r="BB183" s="27" t="e">
        <f t="shared" si="11"/>
        <v>#REF!</v>
      </c>
    </row>
    <row r="184" spans="1:54" x14ac:dyDescent="0.35">
      <c r="A184" t="s">
        <v>10420</v>
      </c>
      <c r="B184" s="25" t="e">
        <f>IF('Crisis Indicator Data'!#REF!="No Data",1,IF(#REF!&lt;&gt;"",1,0))</f>
        <v>#REF!</v>
      </c>
      <c r="C184" s="25" t="e">
        <f>IF('Crisis Indicator Data'!#REF!="No Data",1,IF(#REF!&lt;&gt;"",1,0))</f>
        <v>#REF!</v>
      </c>
      <c r="D184" s="25" t="e">
        <f>IF('Crisis Indicator Data'!#REF!="No Data",1,IF(#REF!&lt;&gt;"",1,0))</f>
        <v>#REF!</v>
      </c>
      <c r="E184" s="25" t="e">
        <f>IF('Crisis Indicator Data'!#REF!="No Data",1,IF(#REF!&lt;&gt;"",1,0))</f>
        <v>#REF!</v>
      </c>
      <c r="F184" s="25" t="e">
        <f>IF('Crisis Indicator Data'!#REF!="No Data",1,IF(#REF!&lt;&gt;"",1,0))</f>
        <v>#REF!</v>
      </c>
      <c r="G184" s="25" t="e">
        <f>IF('Crisis Indicator Data'!#REF!="No Data",1,IF(#REF!&lt;&gt;"",1,0))</f>
        <v>#REF!</v>
      </c>
      <c r="H184" s="25" t="e">
        <f>IF('Crisis Indicator Data'!#REF!="No Data",1,IF(#REF!&lt;&gt;"",1,0))</f>
        <v>#REF!</v>
      </c>
      <c r="I184" s="25" t="e">
        <f>IF('Crisis Indicator Data'!#REF!="No Data",1,IF(#REF!&lt;&gt;"",1,0))</f>
        <v>#REF!</v>
      </c>
      <c r="J184" s="25" t="e">
        <f>IF('Crisis Indicator Data'!#REF!="No Data",1,IF(#REF!&lt;&gt;"",1,0))</f>
        <v>#REF!</v>
      </c>
      <c r="K184" s="25" t="e">
        <f>IF('Crisis Indicator Data'!#REF!="No Data",1,IF(#REF!&lt;&gt;"",1,0))</f>
        <v>#REF!</v>
      </c>
      <c r="L184" s="25" t="e">
        <f>IF('Crisis Indicator Data'!#REF!="No Data",1,IF(#REF!&lt;&gt;"",1,0))</f>
        <v>#REF!</v>
      </c>
      <c r="M184" s="25" t="e">
        <f>IF('Crisis Indicator Data'!#REF!="No Data",1,IF(#REF!&lt;&gt;"",1,0))</f>
        <v>#REF!</v>
      </c>
      <c r="N184" s="25" t="e">
        <f>IF('Crisis Indicator Data'!#REF!="No Data",1,IF(#REF!&lt;&gt;"",1,0))</f>
        <v>#REF!</v>
      </c>
      <c r="O184" s="25" t="e">
        <f>IF('Crisis Indicator Data'!#REF!="No Data",1,IF(#REF!&lt;&gt;"",1,0))</f>
        <v>#REF!</v>
      </c>
      <c r="P184" s="25" t="e">
        <f>IF('Crisis Indicator Data'!#REF!="No Data",1,IF(#REF!&lt;&gt;"",1,0))</f>
        <v>#REF!</v>
      </c>
      <c r="Q184" s="25" t="e">
        <f>IF('Crisis Indicator Data'!#REF!="No Data",1,IF(#REF!&lt;&gt;"",1,0))</f>
        <v>#REF!</v>
      </c>
      <c r="R184" s="25" t="e">
        <f>IF('Crisis Indicator Data'!#REF!="No Data",1,IF(#REF!&lt;&gt;"",1,0))</f>
        <v>#REF!</v>
      </c>
      <c r="S184" s="25" t="e">
        <f>IF('Crisis Indicator Data'!#REF!="No Data",1,IF(#REF!&lt;&gt;"",1,0))</f>
        <v>#REF!</v>
      </c>
      <c r="T184" s="25" t="e">
        <f>IF('Crisis Indicator Data'!#REF!="No Data",1,IF(#REF!&lt;&gt;"",1,0))</f>
        <v>#REF!</v>
      </c>
      <c r="U184" s="25" t="e">
        <f>IF('Crisis Indicator Data'!#REF!="No Data",1,IF(#REF!&lt;&gt;"",1,0))</f>
        <v>#REF!</v>
      </c>
      <c r="V184" s="25" t="e">
        <f>IF('Crisis Indicator Data'!#REF!="No Data",1,IF(#REF!&lt;&gt;"",1,0))</f>
        <v>#REF!</v>
      </c>
      <c r="W184" s="25" t="e">
        <f>IF('Crisis Indicator Data'!#REF!="No Data",1,IF(#REF!&lt;&gt;"",1,0))</f>
        <v>#REF!</v>
      </c>
      <c r="X184" s="25" t="e">
        <f>IF('Crisis Indicator Data'!#REF!="No Data",1,IF(#REF!&lt;&gt;"",1,0))</f>
        <v>#REF!</v>
      </c>
      <c r="Y184" s="25" t="e">
        <f>IF('Crisis Indicator Data'!#REF!="No Data",1,IF(#REF!&lt;&gt;"",1,0))</f>
        <v>#REF!</v>
      </c>
      <c r="Z184" s="25" t="e">
        <f>IF('Crisis Indicator Data'!#REF!="No Data",1,IF(#REF!&lt;&gt;"",1,0))</f>
        <v>#REF!</v>
      </c>
      <c r="AA184" s="25" t="e">
        <f>IF('Crisis Indicator Data'!#REF!="No Data",1,IF(#REF!&lt;&gt;"",1,0))</f>
        <v>#REF!</v>
      </c>
      <c r="AB184" s="25" t="e">
        <f>IF('Crisis Indicator Data'!#REF!="No Data",1,IF(#REF!&lt;&gt;"",1,0))</f>
        <v>#REF!</v>
      </c>
      <c r="AC184" s="25" t="e">
        <f>IF('Crisis Indicator Data'!#REF!="No Data",1,IF(#REF!&lt;&gt;"",1,0))</f>
        <v>#REF!</v>
      </c>
      <c r="AD184" s="25" t="e">
        <f>IF('Crisis Indicator Data'!#REF!="No Data",1,IF(#REF!&lt;&gt;"",1,0))</f>
        <v>#REF!</v>
      </c>
      <c r="AE184" s="25" t="e">
        <f>IF('Crisis Indicator Data'!#REF!="No Data",1,IF(#REF!&lt;&gt;"",1,0))</f>
        <v>#REF!</v>
      </c>
      <c r="AF184" s="25" t="e">
        <f>IF('Crisis Indicator Data'!#REF!="No Data",1,IF(#REF!&lt;&gt;"",1,0))</f>
        <v>#REF!</v>
      </c>
      <c r="AG184" s="25" t="e">
        <f>IF('Crisis Indicator Data'!#REF!="No Data",1,IF(#REF!&lt;&gt;"",1,0))</f>
        <v>#REF!</v>
      </c>
      <c r="AH184" s="25" t="e">
        <f>IF('Crisis Indicator Data'!#REF!="No Data",1,IF(#REF!&lt;&gt;"",1,0))</f>
        <v>#REF!</v>
      </c>
      <c r="AI184" s="25" t="e">
        <f>IF('Crisis Indicator Data'!#REF!="No Data",1,IF(#REF!&lt;&gt;"",1,0))</f>
        <v>#REF!</v>
      </c>
      <c r="AJ184" s="25" t="e">
        <f>IF('Crisis Indicator Data'!#REF!="No Data",1,IF(#REF!&lt;&gt;"",1,0))</f>
        <v>#REF!</v>
      </c>
      <c r="AK184" s="25" t="e">
        <f>IF('Crisis Indicator Data'!#REF!="No Data",1,IF(#REF!&lt;&gt;"",1,0))</f>
        <v>#REF!</v>
      </c>
      <c r="AL184" s="25" t="e">
        <f>IF('Crisis Indicator Data'!#REF!="No Data",1,IF(#REF!&lt;&gt;"",1,0))</f>
        <v>#REF!</v>
      </c>
      <c r="AM184" s="25" t="e">
        <f>IF('Crisis Indicator Data'!#REF!="No Data",1,IF(#REF!&lt;&gt;"",1,0))</f>
        <v>#REF!</v>
      </c>
      <c r="AN184" s="25" t="e">
        <f>IF('Crisis Indicator Data'!#REF!="No Data",1,IF(#REF!&lt;&gt;"",1,0))</f>
        <v>#REF!</v>
      </c>
      <c r="AO184" s="25" t="e">
        <f>IF('Crisis Indicator Data'!#REF!="No Data",1,IF(#REF!&lt;&gt;"",1,0))</f>
        <v>#REF!</v>
      </c>
      <c r="AP184" s="25" t="e">
        <f>IF('Crisis Indicator Data'!#REF!="No Data",1,IF(#REF!&lt;&gt;"",1,0))</f>
        <v>#REF!</v>
      </c>
      <c r="AQ184" s="25" t="e">
        <f>IF('Crisis Indicator Data'!#REF!="No Data",1,IF(#REF!&lt;&gt;"",1,0))</f>
        <v>#REF!</v>
      </c>
      <c r="AR184" s="25" t="e">
        <f>IF('Crisis Indicator Data'!#REF!="No Data",1,IF(#REF!&lt;&gt;"",1,0))</f>
        <v>#REF!</v>
      </c>
      <c r="AS184" s="25" t="e">
        <f>IF('Crisis Indicator Data'!#REF!="No Data",1,IF(#REF!&lt;&gt;"",1,0))</f>
        <v>#REF!</v>
      </c>
      <c r="AT184" s="25" t="e">
        <f>IF('Crisis Indicator Data'!#REF!="No Data",1,IF(#REF!&lt;&gt;"",1,0))</f>
        <v>#REF!</v>
      </c>
      <c r="AU184" s="25" t="e">
        <f>IF('Crisis Indicator Data'!#REF!="No Data",1,IF(#REF!&lt;&gt;"",1,0))</f>
        <v>#REF!</v>
      </c>
      <c r="AV184" s="25" t="e">
        <f>IF('Crisis Indicator Data'!#REF!="No Data",1,IF(#REF!&lt;&gt;"",1,0))</f>
        <v>#REF!</v>
      </c>
      <c r="AW184" s="25" t="e">
        <f>IF('Crisis Indicator Data'!#REF!="No Data",1,IF(#REF!&lt;&gt;"",1,0))</f>
        <v>#REF!</v>
      </c>
      <c r="AX184" s="25" t="e">
        <f>IF('Crisis Indicator Data'!#REF!="No Data",1,IF(#REF!&lt;&gt;"",1,0))</f>
        <v>#REF!</v>
      </c>
      <c r="AY184" s="25" t="e">
        <f>IF('Crisis Indicator Data'!#REF!="No Data",1,IF(#REF!&lt;&gt;"",1,0))</f>
        <v>#REF!</v>
      </c>
      <c r="AZ184" s="25" t="e">
        <f>IF('Crisis Indicator Data'!#REF!="No Data",1,IF(#REF!&lt;&gt;"",1,0))</f>
        <v>#REF!</v>
      </c>
      <c r="BA184" t="e">
        <f t="shared" si="10"/>
        <v>#REF!</v>
      </c>
      <c r="BB184" s="27" t="e">
        <f t="shared" si="11"/>
        <v>#REF!</v>
      </c>
    </row>
    <row r="185" spans="1:54" x14ac:dyDescent="0.35">
      <c r="A185" t="s">
        <v>10418</v>
      </c>
      <c r="B185" s="25" t="e">
        <f>IF('Crisis Indicator Data'!#REF!="No Data",1,IF(#REF!&lt;&gt;"",1,0))</f>
        <v>#REF!</v>
      </c>
      <c r="C185" s="25" t="e">
        <f>IF('Crisis Indicator Data'!#REF!="No Data",1,IF(#REF!&lt;&gt;"",1,0))</f>
        <v>#REF!</v>
      </c>
      <c r="D185" s="25" t="e">
        <f>IF('Crisis Indicator Data'!#REF!="No Data",1,IF(#REF!&lt;&gt;"",1,0))</f>
        <v>#REF!</v>
      </c>
      <c r="E185" s="25" t="e">
        <f>IF('Crisis Indicator Data'!#REF!="No Data",1,IF(#REF!&lt;&gt;"",1,0))</f>
        <v>#REF!</v>
      </c>
      <c r="F185" s="25" t="e">
        <f>IF('Crisis Indicator Data'!#REF!="No Data",1,IF(#REF!&lt;&gt;"",1,0))</f>
        <v>#REF!</v>
      </c>
      <c r="G185" s="25" t="e">
        <f>IF('Crisis Indicator Data'!#REF!="No Data",1,IF(#REF!&lt;&gt;"",1,0))</f>
        <v>#REF!</v>
      </c>
      <c r="H185" s="25" t="e">
        <f>IF('Crisis Indicator Data'!#REF!="No Data",1,IF(#REF!&lt;&gt;"",1,0))</f>
        <v>#REF!</v>
      </c>
      <c r="I185" s="25" t="e">
        <f>IF('Crisis Indicator Data'!#REF!="No Data",1,IF(#REF!&lt;&gt;"",1,0))</f>
        <v>#REF!</v>
      </c>
      <c r="J185" s="25" t="e">
        <f>IF('Crisis Indicator Data'!#REF!="No Data",1,IF(#REF!&lt;&gt;"",1,0))</f>
        <v>#REF!</v>
      </c>
      <c r="K185" s="25" t="e">
        <f>IF('Crisis Indicator Data'!#REF!="No Data",1,IF(#REF!&lt;&gt;"",1,0))</f>
        <v>#REF!</v>
      </c>
      <c r="L185" s="25" t="e">
        <f>IF('Crisis Indicator Data'!#REF!="No Data",1,IF(#REF!&lt;&gt;"",1,0))</f>
        <v>#REF!</v>
      </c>
      <c r="M185" s="25" t="e">
        <f>IF('Crisis Indicator Data'!#REF!="No Data",1,IF(#REF!&lt;&gt;"",1,0))</f>
        <v>#REF!</v>
      </c>
      <c r="N185" s="25" t="e">
        <f>IF('Crisis Indicator Data'!#REF!="No Data",1,IF(#REF!&lt;&gt;"",1,0))</f>
        <v>#REF!</v>
      </c>
      <c r="O185" s="25" t="e">
        <f>IF('Crisis Indicator Data'!#REF!="No Data",1,IF(#REF!&lt;&gt;"",1,0))</f>
        <v>#REF!</v>
      </c>
      <c r="P185" s="25" t="e">
        <f>IF('Crisis Indicator Data'!#REF!="No Data",1,IF(#REF!&lt;&gt;"",1,0))</f>
        <v>#REF!</v>
      </c>
      <c r="Q185" s="25" t="e">
        <f>IF('Crisis Indicator Data'!#REF!="No Data",1,IF(#REF!&lt;&gt;"",1,0))</f>
        <v>#REF!</v>
      </c>
      <c r="R185" s="25" t="e">
        <f>IF('Crisis Indicator Data'!#REF!="No Data",1,IF(#REF!&lt;&gt;"",1,0))</f>
        <v>#REF!</v>
      </c>
      <c r="S185" s="25" t="e">
        <f>IF('Crisis Indicator Data'!#REF!="No Data",1,IF(#REF!&lt;&gt;"",1,0))</f>
        <v>#REF!</v>
      </c>
      <c r="T185" s="25" t="e">
        <f>IF('Crisis Indicator Data'!#REF!="No Data",1,IF(#REF!&lt;&gt;"",1,0))</f>
        <v>#REF!</v>
      </c>
      <c r="U185" s="25" t="e">
        <f>IF('Crisis Indicator Data'!#REF!="No Data",1,IF(#REF!&lt;&gt;"",1,0))</f>
        <v>#REF!</v>
      </c>
      <c r="V185" s="25" t="e">
        <f>IF('Crisis Indicator Data'!#REF!="No Data",1,IF(#REF!&lt;&gt;"",1,0))</f>
        <v>#REF!</v>
      </c>
      <c r="W185" s="25" t="e">
        <f>IF('Crisis Indicator Data'!#REF!="No Data",1,IF(#REF!&lt;&gt;"",1,0))</f>
        <v>#REF!</v>
      </c>
      <c r="X185" s="25" t="e">
        <f>IF('Crisis Indicator Data'!#REF!="No Data",1,IF(#REF!&lt;&gt;"",1,0))</f>
        <v>#REF!</v>
      </c>
      <c r="Y185" s="25" t="e">
        <f>IF('Crisis Indicator Data'!#REF!="No Data",1,IF(#REF!&lt;&gt;"",1,0))</f>
        <v>#REF!</v>
      </c>
      <c r="Z185" s="25" t="e">
        <f>IF('Crisis Indicator Data'!#REF!="No Data",1,IF(#REF!&lt;&gt;"",1,0))</f>
        <v>#REF!</v>
      </c>
      <c r="AA185" s="25" t="e">
        <f>IF('Crisis Indicator Data'!#REF!="No Data",1,IF(#REF!&lt;&gt;"",1,0))</f>
        <v>#REF!</v>
      </c>
      <c r="AB185" s="25" t="e">
        <f>IF('Crisis Indicator Data'!#REF!="No Data",1,IF(#REF!&lt;&gt;"",1,0))</f>
        <v>#REF!</v>
      </c>
      <c r="AC185" s="25" t="e">
        <f>IF('Crisis Indicator Data'!#REF!="No Data",1,IF(#REF!&lt;&gt;"",1,0))</f>
        <v>#REF!</v>
      </c>
      <c r="AD185" s="25" t="e">
        <f>IF('Crisis Indicator Data'!#REF!="No Data",1,IF(#REF!&lt;&gt;"",1,0))</f>
        <v>#REF!</v>
      </c>
      <c r="AE185" s="25" t="e">
        <f>IF('Crisis Indicator Data'!#REF!="No Data",1,IF(#REF!&lt;&gt;"",1,0))</f>
        <v>#REF!</v>
      </c>
      <c r="AF185" s="25" t="e">
        <f>IF('Crisis Indicator Data'!#REF!="No Data",1,IF(#REF!&lt;&gt;"",1,0))</f>
        <v>#REF!</v>
      </c>
      <c r="AG185" s="25" t="e">
        <f>IF('Crisis Indicator Data'!#REF!="No Data",1,IF(#REF!&lt;&gt;"",1,0))</f>
        <v>#REF!</v>
      </c>
      <c r="AH185" s="25" t="e">
        <f>IF('Crisis Indicator Data'!#REF!="No Data",1,IF(#REF!&lt;&gt;"",1,0))</f>
        <v>#REF!</v>
      </c>
      <c r="AI185" s="25" t="e">
        <f>IF('Crisis Indicator Data'!#REF!="No Data",1,IF(#REF!&lt;&gt;"",1,0))</f>
        <v>#REF!</v>
      </c>
      <c r="AJ185" s="25" t="e">
        <f>IF('Crisis Indicator Data'!#REF!="No Data",1,IF(#REF!&lt;&gt;"",1,0))</f>
        <v>#REF!</v>
      </c>
      <c r="AK185" s="25" t="e">
        <f>IF('Crisis Indicator Data'!#REF!="No Data",1,IF(#REF!&lt;&gt;"",1,0))</f>
        <v>#REF!</v>
      </c>
      <c r="AL185" s="25" t="e">
        <f>IF('Crisis Indicator Data'!#REF!="No Data",1,IF(#REF!&lt;&gt;"",1,0))</f>
        <v>#REF!</v>
      </c>
      <c r="AM185" s="25" t="e">
        <f>IF('Crisis Indicator Data'!#REF!="No Data",1,IF(#REF!&lt;&gt;"",1,0))</f>
        <v>#REF!</v>
      </c>
      <c r="AN185" s="25" t="e">
        <f>IF('Crisis Indicator Data'!#REF!="No Data",1,IF(#REF!&lt;&gt;"",1,0))</f>
        <v>#REF!</v>
      </c>
      <c r="AO185" s="25" t="e">
        <f>IF('Crisis Indicator Data'!#REF!="No Data",1,IF(#REF!&lt;&gt;"",1,0))</f>
        <v>#REF!</v>
      </c>
      <c r="AP185" s="25" t="e">
        <f>IF('Crisis Indicator Data'!#REF!="No Data",1,IF(#REF!&lt;&gt;"",1,0))</f>
        <v>#REF!</v>
      </c>
      <c r="AQ185" s="25" t="e">
        <f>IF('Crisis Indicator Data'!#REF!="No Data",1,IF(#REF!&lt;&gt;"",1,0))</f>
        <v>#REF!</v>
      </c>
      <c r="AR185" s="25" t="e">
        <f>IF('Crisis Indicator Data'!#REF!="No Data",1,IF(#REF!&lt;&gt;"",1,0))</f>
        <v>#REF!</v>
      </c>
      <c r="AS185" s="25" t="e">
        <f>IF('Crisis Indicator Data'!#REF!="No Data",1,IF(#REF!&lt;&gt;"",1,0))</f>
        <v>#REF!</v>
      </c>
      <c r="AT185" s="25" t="e">
        <f>IF('Crisis Indicator Data'!#REF!="No Data",1,IF(#REF!&lt;&gt;"",1,0))</f>
        <v>#REF!</v>
      </c>
      <c r="AU185" s="25" t="e">
        <f>IF('Crisis Indicator Data'!#REF!="No Data",1,IF(#REF!&lt;&gt;"",1,0))</f>
        <v>#REF!</v>
      </c>
      <c r="AV185" s="25" t="e">
        <f>IF('Crisis Indicator Data'!#REF!="No Data",1,IF(#REF!&lt;&gt;"",1,0))</f>
        <v>#REF!</v>
      </c>
      <c r="AW185" s="25" t="e">
        <f>IF('Crisis Indicator Data'!#REF!="No Data",1,IF(#REF!&lt;&gt;"",1,0))</f>
        <v>#REF!</v>
      </c>
      <c r="AX185" s="25" t="e">
        <f>IF('Crisis Indicator Data'!#REF!="No Data",1,IF(#REF!&lt;&gt;"",1,0))</f>
        <v>#REF!</v>
      </c>
      <c r="AY185" s="25" t="e">
        <f>IF('Crisis Indicator Data'!#REF!="No Data",1,IF(#REF!&lt;&gt;"",1,0))</f>
        <v>#REF!</v>
      </c>
      <c r="AZ185" s="25" t="e">
        <f>IF('Crisis Indicator Data'!#REF!="No Data",1,IF(#REF!&lt;&gt;"",1,0))</f>
        <v>#REF!</v>
      </c>
      <c r="BA185" t="e">
        <f t="shared" si="10"/>
        <v>#REF!</v>
      </c>
      <c r="BB185" s="27" t="e">
        <f t="shared" si="11"/>
        <v>#REF!</v>
      </c>
    </row>
    <row r="186" spans="1:54" x14ac:dyDescent="0.35">
      <c r="A186" t="s">
        <v>10422</v>
      </c>
      <c r="B186" s="25" t="e">
        <f>IF('Crisis Indicator Data'!#REF!="No Data",1,IF(#REF!&lt;&gt;"",1,0))</f>
        <v>#REF!</v>
      </c>
      <c r="C186" s="25" t="e">
        <f>IF('Crisis Indicator Data'!#REF!="No Data",1,IF(#REF!&lt;&gt;"",1,0))</f>
        <v>#REF!</v>
      </c>
      <c r="D186" s="25" t="e">
        <f>IF('Crisis Indicator Data'!#REF!="No Data",1,IF(#REF!&lt;&gt;"",1,0))</f>
        <v>#REF!</v>
      </c>
      <c r="E186" s="25" t="e">
        <f>IF('Crisis Indicator Data'!#REF!="No Data",1,IF(#REF!&lt;&gt;"",1,0))</f>
        <v>#REF!</v>
      </c>
      <c r="F186" s="25" t="e">
        <f>IF('Crisis Indicator Data'!#REF!="No Data",1,IF(#REF!&lt;&gt;"",1,0))</f>
        <v>#REF!</v>
      </c>
      <c r="G186" s="25" t="e">
        <f>IF('Crisis Indicator Data'!#REF!="No Data",1,IF(#REF!&lt;&gt;"",1,0))</f>
        <v>#REF!</v>
      </c>
      <c r="H186" s="25" t="e">
        <f>IF('Crisis Indicator Data'!#REF!="No Data",1,IF(#REF!&lt;&gt;"",1,0))</f>
        <v>#REF!</v>
      </c>
      <c r="I186" s="25" t="e">
        <f>IF('Crisis Indicator Data'!#REF!="No Data",1,IF(#REF!&lt;&gt;"",1,0))</f>
        <v>#REF!</v>
      </c>
      <c r="J186" s="25" t="e">
        <f>IF('Crisis Indicator Data'!#REF!="No Data",1,IF(#REF!&lt;&gt;"",1,0))</f>
        <v>#REF!</v>
      </c>
      <c r="K186" s="25" t="e">
        <f>IF('Crisis Indicator Data'!#REF!="No Data",1,IF(#REF!&lt;&gt;"",1,0))</f>
        <v>#REF!</v>
      </c>
      <c r="L186" s="25" t="e">
        <f>IF('Crisis Indicator Data'!#REF!="No Data",1,IF(#REF!&lt;&gt;"",1,0))</f>
        <v>#REF!</v>
      </c>
      <c r="M186" s="25" t="e">
        <f>IF('Crisis Indicator Data'!#REF!="No Data",1,IF(#REF!&lt;&gt;"",1,0))</f>
        <v>#REF!</v>
      </c>
      <c r="N186" s="25" t="e">
        <f>IF('Crisis Indicator Data'!#REF!="No Data",1,IF(#REF!&lt;&gt;"",1,0))</f>
        <v>#REF!</v>
      </c>
      <c r="O186" s="25" t="e">
        <f>IF('Crisis Indicator Data'!#REF!="No Data",1,IF(#REF!&lt;&gt;"",1,0))</f>
        <v>#REF!</v>
      </c>
      <c r="P186" s="25" t="e">
        <f>IF('Crisis Indicator Data'!#REF!="No Data",1,IF(#REF!&lt;&gt;"",1,0))</f>
        <v>#REF!</v>
      </c>
      <c r="Q186" s="25" t="e">
        <f>IF('Crisis Indicator Data'!#REF!="No Data",1,IF(#REF!&lt;&gt;"",1,0))</f>
        <v>#REF!</v>
      </c>
      <c r="R186" s="25" t="e">
        <f>IF('Crisis Indicator Data'!#REF!="No Data",1,IF(#REF!&lt;&gt;"",1,0))</f>
        <v>#REF!</v>
      </c>
      <c r="S186" s="25" t="e">
        <f>IF('Crisis Indicator Data'!#REF!="No Data",1,IF(#REF!&lt;&gt;"",1,0))</f>
        <v>#REF!</v>
      </c>
      <c r="T186" s="25" t="e">
        <f>IF('Crisis Indicator Data'!#REF!="No Data",1,IF(#REF!&lt;&gt;"",1,0))</f>
        <v>#REF!</v>
      </c>
      <c r="U186" s="25" t="e">
        <f>IF('Crisis Indicator Data'!#REF!="No Data",1,IF(#REF!&lt;&gt;"",1,0))</f>
        <v>#REF!</v>
      </c>
      <c r="V186" s="25" t="e">
        <f>IF('Crisis Indicator Data'!#REF!="No Data",1,IF(#REF!&lt;&gt;"",1,0))</f>
        <v>#REF!</v>
      </c>
      <c r="W186" s="25" t="e">
        <f>IF('Crisis Indicator Data'!#REF!="No Data",1,IF(#REF!&lt;&gt;"",1,0))</f>
        <v>#REF!</v>
      </c>
      <c r="X186" s="25" t="e">
        <f>IF('Crisis Indicator Data'!#REF!="No Data",1,IF(#REF!&lt;&gt;"",1,0))</f>
        <v>#REF!</v>
      </c>
      <c r="Y186" s="25" t="e">
        <f>IF('Crisis Indicator Data'!#REF!="No Data",1,IF(#REF!&lt;&gt;"",1,0))</f>
        <v>#REF!</v>
      </c>
      <c r="Z186" s="25" t="e">
        <f>IF('Crisis Indicator Data'!#REF!="No Data",1,IF(#REF!&lt;&gt;"",1,0))</f>
        <v>#REF!</v>
      </c>
      <c r="AA186" s="25" t="e">
        <f>IF('Crisis Indicator Data'!#REF!="No Data",1,IF(#REF!&lt;&gt;"",1,0))</f>
        <v>#REF!</v>
      </c>
      <c r="AB186" s="25" t="e">
        <f>IF('Crisis Indicator Data'!#REF!="No Data",1,IF(#REF!&lt;&gt;"",1,0))</f>
        <v>#REF!</v>
      </c>
      <c r="AC186" s="25" t="e">
        <f>IF('Crisis Indicator Data'!#REF!="No Data",1,IF(#REF!&lt;&gt;"",1,0))</f>
        <v>#REF!</v>
      </c>
      <c r="AD186" s="25" t="e">
        <f>IF('Crisis Indicator Data'!#REF!="No Data",1,IF(#REF!&lt;&gt;"",1,0))</f>
        <v>#REF!</v>
      </c>
      <c r="AE186" s="25" t="e">
        <f>IF('Crisis Indicator Data'!#REF!="No Data",1,IF(#REF!&lt;&gt;"",1,0))</f>
        <v>#REF!</v>
      </c>
      <c r="AF186" s="25" t="e">
        <f>IF('Crisis Indicator Data'!#REF!="No Data",1,IF(#REF!&lt;&gt;"",1,0))</f>
        <v>#REF!</v>
      </c>
      <c r="AG186" s="25" t="e">
        <f>IF('Crisis Indicator Data'!#REF!="No Data",1,IF(#REF!&lt;&gt;"",1,0))</f>
        <v>#REF!</v>
      </c>
      <c r="AH186" s="25" t="e">
        <f>IF('Crisis Indicator Data'!#REF!="No Data",1,IF(#REF!&lt;&gt;"",1,0))</f>
        <v>#REF!</v>
      </c>
      <c r="AI186" s="25" t="e">
        <f>IF('Crisis Indicator Data'!#REF!="No Data",1,IF(#REF!&lt;&gt;"",1,0))</f>
        <v>#REF!</v>
      </c>
      <c r="AJ186" s="25" t="e">
        <f>IF('Crisis Indicator Data'!#REF!="No Data",1,IF(#REF!&lt;&gt;"",1,0))</f>
        <v>#REF!</v>
      </c>
      <c r="AK186" s="25" t="e">
        <f>IF('Crisis Indicator Data'!#REF!="No Data",1,IF(#REF!&lt;&gt;"",1,0))</f>
        <v>#REF!</v>
      </c>
      <c r="AL186" s="25" t="e">
        <f>IF('Crisis Indicator Data'!#REF!="No Data",1,IF(#REF!&lt;&gt;"",1,0))</f>
        <v>#REF!</v>
      </c>
      <c r="AM186" s="25" t="e">
        <f>IF('Crisis Indicator Data'!#REF!="No Data",1,IF(#REF!&lt;&gt;"",1,0))</f>
        <v>#REF!</v>
      </c>
      <c r="AN186" s="25" t="e">
        <f>IF('Crisis Indicator Data'!#REF!="No Data",1,IF(#REF!&lt;&gt;"",1,0))</f>
        <v>#REF!</v>
      </c>
      <c r="AO186" s="25" t="e">
        <f>IF('Crisis Indicator Data'!#REF!="No Data",1,IF(#REF!&lt;&gt;"",1,0))</f>
        <v>#REF!</v>
      </c>
      <c r="AP186" s="25" t="e">
        <f>IF('Crisis Indicator Data'!#REF!="No Data",1,IF(#REF!&lt;&gt;"",1,0))</f>
        <v>#REF!</v>
      </c>
      <c r="AQ186" s="25" t="e">
        <f>IF('Crisis Indicator Data'!#REF!="No Data",1,IF(#REF!&lt;&gt;"",1,0))</f>
        <v>#REF!</v>
      </c>
      <c r="AR186" s="25" t="e">
        <f>IF('Crisis Indicator Data'!#REF!="No Data",1,IF(#REF!&lt;&gt;"",1,0))</f>
        <v>#REF!</v>
      </c>
      <c r="AS186" s="25" t="e">
        <f>IF('Crisis Indicator Data'!#REF!="No Data",1,IF(#REF!&lt;&gt;"",1,0))</f>
        <v>#REF!</v>
      </c>
      <c r="AT186" s="25" t="e">
        <f>IF('Crisis Indicator Data'!#REF!="No Data",1,IF(#REF!&lt;&gt;"",1,0))</f>
        <v>#REF!</v>
      </c>
      <c r="AU186" s="25" t="e">
        <f>IF('Crisis Indicator Data'!#REF!="No Data",1,IF(#REF!&lt;&gt;"",1,0))</f>
        <v>#REF!</v>
      </c>
      <c r="AV186" s="25" t="e">
        <f>IF('Crisis Indicator Data'!#REF!="No Data",1,IF(#REF!&lt;&gt;"",1,0))</f>
        <v>#REF!</v>
      </c>
      <c r="AW186" s="25" t="e">
        <f>IF('Crisis Indicator Data'!#REF!="No Data",1,IF(#REF!&lt;&gt;"",1,0))</f>
        <v>#REF!</v>
      </c>
      <c r="AX186" s="25" t="e">
        <f>IF('Crisis Indicator Data'!#REF!="No Data",1,IF(#REF!&lt;&gt;"",1,0))</f>
        <v>#REF!</v>
      </c>
      <c r="AY186" s="25" t="e">
        <f>IF('Crisis Indicator Data'!#REF!="No Data",1,IF(#REF!&lt;&gt;"",1,0))</f>
        <v>#REF!</v>
      </c>
      <c r="AZ186" s="25" t="e">
        <f>IF('Crisis Indicator Data'!#REF!="No Data",1,IF(#REF!&lt;&gt;"",1,0))</f>
        <v>#REF!</v>
      </c>
      <c r="BA186" t="e">
        <f t="shared" si="10"/>
        <v>#REF!</v>
      </c>
      <c r="BB186" s="27" t="e">
        <f t="shared" si="11"/>
        <v>#REF!</v>
      </c>
    </row>
    <row r="187" spans="1:54" x14ac:dyDescent="0.35">
      <c r="A187" t="s">
        <v>10429</v>
      </c>
      <c r="B187" s="25" t="e">
        <f>IF('Crisis Indicator Data'!#REF!="No Data",1,IF(#REF!&lt;&gt;"",1,0))</f>
        <v>#REF!</v>
      </c>
      <c r="C187" s="25" t="e">
        <f>IF('Crisis Indicator Data'!#REF!="No Data",1,IF(#REF!&lt;&gt;"",1,0))</f>
        <v>#REF!</v>
      </c>
      <c r="D187" s="25" t="e">
        <f>IF('Crisis Indicator Data'!#REF!="No Data",1,IF(#REF!&lt;&gt;"",1,0))</f>
        <v>#REF!</v>
      </c>
      <c r="E187" s="25" t="e">
        <f>IF('Crisis Indicator Data'!#REF!="No Data",1,IF(#REF!&lt;&gt;"",1,0))</f>
        <v>#REF!</v>
      </c>
      <c r="F187" s="25" t="e">
        <f>IF('Crisis Indicator Data'!#REF!="No Data",1,IF(#REF!&lt;&gt;"",1,0))</f>
        <v>#REF!</v>
      </c>
      <c r="G187" s="25" t="e">
        <f>IF('Crisis Indicator Data'!#REF!="No Data",1,IF(#REF!&lt;&gt;"",1,0))</f>
        <v>#REF!</v>
      </c>
      <c r="H187" s="25" t="e">
        <f>IF('Crisis Indicator Data'!#REF!="No Data",1,IF(#REF!&lt;&gt;"",1,0))</f>
        <v>#REF!</v>
      </c>
      <c r="I187" s="25" t="e">
        <f>IF('Crisis Indicator Data'!#REF!="No Data",1,IF(#REF!&lt;&gt;"",1,0))</f>
        <v>#REF!</v>
      </c>
      <c r="J187" s="25" t="e">
        <f>IF('Crisis Indicator Data'!#REF!="No Data",1,IF(#REF!&lt;&gt;"",1,0))</f>
        <v>#REF!</v>
      </c>
      <c r="K187" s="25" t="e">
        <f>IF('Crisis Indicator Data'!#REF!="No Data",1,IF(#REF!&lt;&gt;"",1,0))</f>
        <v>#REF!</v>
      </c>
      <c r="L187" s="25" t="e">
        <f>IF('Crisis Indicator Data'!#REF!="No Data",1,IF(#REF!&lt;&gt;"",1,0))</f>
        <v>#REF!</v>
      </c>
      <c r="M187" s="25" t="e">
        <f>IF('Crisis Indicator Data'!#REF!="No Data",1,IF(#REF!&lt;&gt;"",1,0))</f>
        <v>#REF!</v>
      </c>
      <c r="N187" s="25" t="e">
        <f>IF('Crisis Indicator Data'!#REF!="No Data",1,IF(#REF!&lt;&gt;"",1,0))</f>
        <v>#REF!</v>
      </c>
      <c r="O187" s="25" t="e">
        <f>IF('Crisis Indicator Data'!#REF!="No Data",1,IF(#REF!&lt;&gt;"",1,0))</f>
        <v>#REF!</v>
      </c>
      <c r="P187" s="25" t="e">
        <f>IF('Crisis Indicator Data'!#REF!="No Data",1,IF(#REF!&lt;&gt;"",1,0))</f>
        <v>#REF!</v>
      </c>
      <c r="Q187" s="25" t="e">
        <f>IF('Crisis Indicator Data'!#REF!="No Data",1,IF(#REF!&lt;&gt;"",1,0))</f>
        <v>#REF!</v>
      </c>
      <c r="R187" s="25" t="e">
        <f>IF('Crisis Indicator Data'!#REF!="No Data",1,IF(#REF!&lt;&gt;"",1,0))</f>
        <v>#REF!</v>
      </c>
      <c r="S187" s="25" t="e">
        <f>IF('Crisis Indicator Data'!#REF!="No Data",1,IF(#REF!&lt;&gt;"",1,0))</f>
        <v>#REF!</v>
      </c>
      <c r="T187" s="25" t="e">
        <f>IF('Crisis Indicator Data'!#REF!="No Data",1,IF(#REF!&lt;&gt;"",1,0))</f>
        <v>#REF!</v>
      </c>
      <c r="U187" s="25" t="e">
        <f>IF('Crisis Indicator Data'!#REF!="No Data",1,IF(#REF!&lt;&gt;"",1,0))</f>
        <v>#REF!</v>
      </c>
      <c r="V187" s="25" t="e">
        <f>IF('Crisis Indicator Data'!#REF!="No Data",1,IF(#REF!&lt;&gt;"",1,0))</f>
        <v>#REF!</v>
      </c>
      <c r="W187" s="25" t="e">
        <f>IF('Crisis Indicator Data'!#REF!="No Data",1,IF(#REF!&lt;&gt;"",1,0))</f>
        <v>#REF!</v>
      </c>
      <c r="X187" s="25" t="e">
        <f>IF('Crisis Indicator Data'!#REF!="No Data",1,IF(#REF!&lt;&gt;"",1,0))</f>
        <v>#REF!</v>
      </c>
      <c r="Y187" s="25" t="e">
        <f>IF('Crisis Indicator Data'!#REF!="No Data",1,IF(#REF!&lt;&gt;"",1,0))</f>
        <v>#REF!</v>
      </c>
      <c r="Z187" s="25" t="e">
        <f>IF('Crisis Indicator Data'!#REF!="No Data",1,IF(#REF!&lt;&gt;"",1,0))</f>
        <v>#REF!</v>
      </c>
      <c r="AA187" s="25" t="e">
        <f>IF('Crisis Indicator Data'!#REF!="No Data",1,IF(#REF!&lt;&gt;"",1,0))</f>
        <v>#REF!</v>
      </c>
      <c r="AB187" s="25" t="e">
        <f>IF('Crisis Indicator Data'!#REF!="No Data",1,IF(#REF!&lt;&gt;"",1,0))</f>
        <v>#REF!</v>
      </c>
      <c r="AC187" s="25" t="e">
        <f>IF('Crisis Indicator Data'!#REF!="No Data",1,IF(#REF!&lt;&gt;"",1,0))</f>
        <v>#REF!</v>
      </c>
      <c r="AD187" s="25" t="e">
        <f>IF('Crisis Indicator Data'!#REF!="No Data",1,IF(#REF!&lt;&gt;"",1,0))</f>
        <v>#REF!</v>
      </c>
      <c r="AE187" s="25" t="e">
        <f>IF('Crisis Indicator Data'!#REF!="No Data",1,IF(#REF!&lt;&gt;"",1,0))</f>
        <v>#REF!</v>
      </c>
      <c r="AF187" s="25" t="e">
        <f>IF('Crisis Indicator Data'!#REF!="No Data",1,IF(#REF!&lt;&gt;"",1,0))</f>
        <v>#REF!</v>
      </c>
      <c r="AG187" s="25" t="e">
        <f>IF('Crisis Indicator Data'!#REF!="No Data",1,IF(#REF!&lt;&gt;"",1,0))</f>
        <v>#REF!</v>
      </c>
      <c r="AH187" s="25" t="e">
        <f>IF('Crisis Indicator Data'!#REF!="No Data",1,IF(#REF!&lt;&gt;"",1,0))</f>
        <v>#REF!</v>
      </c>
      <c r="AI187" s="25" t="e">
        <f>IF('Crisis Indicator Data'!#REF!="No Data",1,IF(#REF!&lt;&gt;"",1,0))</f>
        <v>#REF!</v>
      </c>
      <c r="AJ187" s="25" t="e">
        <f>IF('Crisis Indicator Data'!#REF!="No Data",1,IF(#REF!&lt;&gt;"",1,0))</f>
        <v>#REF!</v>
      </c>
      <c r="AK187" s="25" t="e">
        <f>IF('Crisis Indicator Data'!#REF!="No Data",1,IF(#REF!&lt;&gt;"",1,0))</f>
        <v>#REF!</v>
      </c>
      <c r="AL187" s="25" t="e">
        <f>IF('Crisis Indicator Data'!#REF!="No Data",1,IF(#REF!&lt;&gt;"",1,0))</f>
        <v>#REF!</v>
      </c>
      <c r="AM187" s="25" t="e">
        <f>IF('Crisis Indicator Data'!#REF!="No Data",1,IF(#REF!&lt;&gt;"",1,0))</f>
        <v>#REF!</v>
      </c>
      <c r="AN187" s="25" t="e">
        <f>IF('Crisis Indicator Data'!#REF!="No Data",1,IF(#REF!&lt;&gt;"",1,0))</f>
        <v>#REF!</v>
      </c>
      <c r="AO187" s="25" t="e">
        <f>IF('Crisis Indicator Data'!#REF!="No Data",1,IF(#REF!&lt;&gt;"",1,0))</f>
        <v>#REF!</v>
      </c>
      <c r="AP187" s="25" t="e">
        <f>IF('Crisis Indicator Data'!#REF!="No Data",1,IF(#REF!&lt;&gt;"",1,0))</f>
        <v>#REF!</v>
      </c>
      <c r="AQ187" s="25" t="e">
        <f>IF('Crisis Indicator Data'!#REF!="No Data",1,IF(#REF!&lt;&gt;"",1,0))</f>
        <v>#REF!</v>
      </c>
      <c r="AR187" s="25" t="e">
        <f>IF('Crisis Indicator Data'!#REF!="No Data",1,IF(#REF!&lt;&gt;"",1,0))</f>
        <v>#REF!</v>
      </c>
      <c r="AS187" s="25" t="e">
        <f>IF('Crisis Indicator Data'!#REF!="No Data",1,IF(#REF!&lt;&gt;"",1,0))</f>
        <v>#REF!</v>
      </c>
      <c r="AT187" s="25" t="e">
        <f>IF('Crisis Indicator Data'!#REF!="No Data",1,IF(#REF!&lt;&gt;"",1,0))</f>
        <v>#REF!</v>
      </c>
      <c r="AU187" s="25" t="e">
        <f>IF('Crisis Indicator Data'!#REF!="No Data",1,IF(#REF!&lt;&gt;"",1,0))</f>
        <v>#REF!</v>
      </c>
      <c r="AV187" s="25" t="e">
        <f>IF('Crisis Indicator Data'!#REF!="No Data",1,IF(#REF!&lt;&gt;"",1,0))</f>
        <v>#REF!</v>
      </c>
      <c r="AW187" s="25" t="e">
        <f>IF('Crisis Indicator Data'!#REF!="No Data",1,IF(#REF!&lt;&gt;"",1,0))</f>
        <v>#REF!</v>
      </c>
      <c r="AX187" s="25" t="e">
        <f>IF('Crisis Indicator Data'!#REF!="No Data",1,IF(#REF!&lt;&gt;"",1,0))</f>
        <v>#REF!</v>
      </c>
      <c r="AY187" s="25" t="e">
        <f>IF('Crisis Indicator Data'!#REF!="No Data",1,IF(#REF!&lt;&gt;"",1,0))</f>
        <v>#REF!</v>
      </c>
      <c r="AZ187" s="25" t="e">
        <f>IF('Crisis Indicator Data'!#REF!="No Data",1,IF(#REF!&lt;&gt;"",1,0))</f>
        <v>#REF!</v>
      </c>
      <c r="BA187" t="e">
        <f t="shared" si="10"/>
        <v>#REF!</v>
      </c>
      <c r="BB187" s="27" t="e">
        <f t="shared" si="11"/>
        <v>#REF!</v>
      </c>
    </row>
    <row r="188" spans="1:54" x14ac:dyDescent="0.35">
      <c r="A188" t="s">
        <v>10425</v>
      </c>
      <c r="B188" s="25" t="e">
        <f>IF('Crisis Indicator Data'!#REF!="No Data",1,IF(#REF!&lt;&gt;"",1,0))</f>
        <v>#REF!</v>
      </c>
      <c r="C188" s="25" t="e">
        <f>IF('Crisis Indicator Data'!#REF!="No Data",1,IF(#REF!&lt;&gt;"",1,0))</f>
        <v>#REF!</v>
      </c>
      <c r="D188" s="25" t="e">
        <f>IF('Crisis Indicator Data'!#REF!="No Data",1,IF(#REF!&lt;&gt;"",1,0))</f>
        <v>#REF!</v>
      </c>
      <c r="E188" s="25" t="e">
        <f>IF('Crisis Indicator Data'!#REF!="No Data",1,IF(#REF!&lt;&gt;"",1,0))</f>
        <v>#REF!</v>
      </c>
      <c r="F188" s="25" t="e">
        <f>IF('Crisis Indicator Data'!#REF!="No Data",1,IF(#REF!&lt;&gt;"",1,0))</f>
        <v>#REF!</v>
      </c>
      <c r="G188" s="25" t="e">
        <f>IF('Crisis Indicator Data'!#REF!="No Data",1,IF(#REF!&lt;&gt;"",1,0))</f>
        <v>#REF!</v>
      </c>
      <c r="H188" s="25" t="e">
        <f>IF('Crisis Indicator Data'!#REF!="No Data",1,IF(#REF!&lt;&gt;"",1,0))</f>
        <v>#REF!</v>
      </c>
      <c r="I188" s="25" t="e">
        <f>IF('Crisis Indicator Data'!#REF!="No Data",1,IF(#REF!&lt;&gt;"",1,0))</f>
        <v>#REF!</v>
      </c>
      <c r="J188" s="25" t="e">
        <f>IF('Crisis Indicator Data'!#REF!="No Data",1,IF(#REF!&lt;&gt;"",1,0))</f>
        <v>#REF!</v>
      </c>
      <c r="K188" s="25" t="e">
        <f>IF('Crisis Indicator Data'!#REF!="No Data",1,IF(#REF!&lt;&gt;"",1,0))</f>
        <v>#REF!</v>
      </c>
      <c r="L188" s="25" t="e">
        <f>IF('Crisis Indicator Data'!#REF!="No Data",1,IF(#REF!&lt;&gt;"",1,0))</f>
        <v>#REF!</v>
      </c>
      <c r="M188" s="25" t="e">
        <f>IF('Crisis Indicator Data'!#REF!="No Data",1,IF(#REF!&lt;&gt;"",1,0))</f>
        <v>#REF!</v>
      </c>
      <c r="N188" s="25" t="e">
        <f>IF('Crisis Indicator Data'!#REF!="No Data",1,IF(#REF!&lt;&gt;"",1,0))</f>
        <v>#REF!</v>
      </c>
      <c r="O188" s="25" t="e">
        <f>IF('Crisis Indicator Data'!#REF!="No Data",1,IF(#REF!&lt;&gt;"",1,0))</f>
        <v>#REF!</v>
      </c>
      <c r="P188" s="25" t="e">
        <f>IF('Crisis Indicator Data'!#REF!="No Data",1,IF(#REF!&lt;&gt;"",1,0))</f>
        <v>#REF!</v>
      </c>
      <c r="Q188" s="25" t="e">
        <f>IF('Crisis Indicator Data'!#REF!="No Data",1,IF(#REF!&lt;&gt;"",1,0))</f>
        <v>#REF!</v>
      </c>
      <c r="R188" s="25" t="e">
        <f>IF('Crisis Indicator Data'!#REF!="No Data",1,IF(#REF!&lt;&gt;"",1,0))</f>
        <v>#REF!</v>
      </c>
      <c r="S188" s="25" t="e">
        <f>IF('Crisis Indicator Data'!#REF!="No Data",1,IF(#REF!&lt;&gt;"",1,0))</f>
        <v>#REF!</v>
      </c>
      <c r="T188" s="25" t="e">
        <f>IF('Crisis Indicator Data'!#REF!="No Data",1,IF(#REF!&lt;&gt;"",1,0))</f>
        <v>#REF!</v>
      </c>
      <c r="U188" s="25" t="e">
        <f>IF('Crisis Indicator Data'!#REF!="No Data",1,IF(#REF!&lt;&gt;"",1,0))</f>
        <v>#REF!</v>
      </c>
      <c r="V188" s="25" t="e">
        <f>IF('Crisis Indicator Data'!#REF!="No Data",1,IF(#REF!&lt;&gt;"",1,0))</f>
        <v>#REF!</v>
      </c>
      <c r="W188" s="25" t="e">
        <f>IF('Crisis Indicator Data'!#REF!="No Data",1,IF(#REF!&lt;&gt;"",1,0))</f>
        <v>#REF!</v>
      </c>
      <c r="X188" s="25" t="e">
        <f>IF('Crisis Indicator Data'!#REF!="No Data",1,IF(#REF!&lt;&gt;"",1,0))</f>
        <v>#REF!</v>
      </c>
      <c r="Y188" s="25" t="e">
        <f>IF('Crisis Indicator Data'!#REF!="No Data",1,IF(#REF!&lt;&gt;"",1,0))</f>
        <v>#REF!</v>
      </c>
      <c r="Z188" s="25" t="e">
        <f>IF('Crisis Indicator Data'!#REF!="No Data",1,IF(#REF!&lt;&gt;"",1,0))</f>
        <v>#REF!</v>
      </c>
      <c r="AA188" s="25" t="e">
        <f>IF('Crisis Indicator Data'!#REF!="No Data",1,IF(#REF!&lt;&gt;"",1,0))</f>
        <v>#REF!</v>
      </c>
      <c r="AB188" s="25" t="e">
        <f>IF('Crisis Indicator Data'!#REF!="No Data",1,IF(#REF!&lt;&gt;"",1,0))</f>
        <v>#REF!</v>
      </c>
      <c r="AC188" s="25" t="e">
        <f>IF('Crisis Indicator Data'!#REF!="No Data",1,IF(#REF!&lt;&gt;"",1,0))</f>
        <v>#REF!</v>
      </c>
      <c r="AD188" s="25" t="e">
        <f>IF('Crisis Indicator Data'!#REF!="No Data",1,IF(#REF!&lt;&gt;"",1,0))</f>
        <v>#REF!</v>
      </c>
      <c r="AE188" s="25" t="e">
        <f>IF('Crisis Indicator Data'!#REF!="No Data",1,IF(#REF!&lt;&gt;"",1,0))</f>
        <v>#REF!</v>
      </c>
      <c r="AF188" s="25" t="e">
        <f>IF('Crisis Indicator Data'!#REF!="No Data",1,IF(#REF!&lt;&gt;"",1,0))</f>
        <v>#REF!</v>
      </c>
      <c r="AG188" s="25" t="e">
        <f>IF('Crisis Indicator Data'!#REF!="No Data",1,IF(#REF!&lt;&gt;"",1,0))</f>
        <v>#REF!</v>
      </c>
      <c r="AH188" s="25" t="e">
        <f>IF('Crisis Indicator Data'!#REF!="No Data",1,IF(#REF!&lt;&gt;"",1,0))</f>
        <v>#REF!</v>
      </c>
      <c r="AI188" s="25" t="e">
        <f>IF('Crisis Indicator Data'!#REF!="No Data",1,IF(#REF!&lt;&gt;"",1,0))</f>
        <v>#REF!</v>
      </c>
      <c r="AJ188" s="25" t="e">
        <f>IF('Crisis Indicator Data'!#REF!="No Data",1,IF(#REF!&lt;&gt;"",1,0))</f>
        <v>#REF!</v>
      </c>
      <c r="AK188" s="25" t="e">
        <f>IF('Crisis Indicator Data'!#REF!="No Data",1,IF(#REF!&lt;&gt;"",1,0))</f>
        <v>#REF!</v>
      </c>
      <c r="AL188" s="25" t="e">
        <f>IF('Crisis Indicator Data'!#REF!="No Data",1,IF(#REF!&lt;&gt;"",1,0))</f>
        <v>#REF!</v>
      </c>
      <c r="AM188" s="25" t="e">
        <f>IF('Crisis Indicator Data'!#REF!="No Data",1,IF(#REF!&lt;&gt;"",1,0))</f>
        <v>#REF!</v>
      </c>
      <c r="AN188" s="25" t="e">
        <f>IF('Crisis Indicator Data'!#REF!="No Data",1,IF(#REF!&lt;&gt;"",1,0))</f>
        <v>#REF!</v>
      </c>
      <c r="AO188" s="25" t="e">
        <f>IF('Crisis Indicator Data'!#REF!="No Data",1,IF(#REF!&lt;&gt;"",1,0))</f>
        <v>#REF!</v>
      </c>
      <c r="AP188" s="25" t="e">
        <f>IF('Crisis Indicator Data'!#REF!="No Data",1,IF(#REF!&lt;&gt;"",1,0))</f>
        <v>#REF!</v>
      </c>
      <c r="AQ188" s="25" t="e">
        <f>IF('Crisis Indicator Data'!#REF!="No Data",1,IF(#REF!&lt;&gt;"",1,0))</f>
        <v>#REF!</v>
      </c>
      <c r="AR188" s="25" t="e">
        <f>IF('Crisis Indicator Data'!#REF!="No Data",1,IF(#REF!&lt;&gt;"",1,0))</f>
        <v>#REF!</v>
      </c>
      <c r="AS188" s="25" t="e">
        <f>IF('Crisis Indicator Data'!#REF!="No Data",1,IF(#REF!&lt;&gt;"",1,0))</f>
        <v>#REF!</v>
      </c>
      <c r="AT188" s="25" t="e">
        <f>IF('Crisis Indicator Data'!#REF!="No Data",1,IF(#REF!&lt;&gt;"",1,0))</f>
        <v>#REF!</v>
      </c>
      <c r="AU188" s="25" t="e">
        <f>IF('Crisis Indicator Data'!#REF!="No Data",1,IF(#REF!&lt;&gt;"",1,0))</f>
        <v>#REF!</v>
      </c>
      <c r="AV188" s="25" t="e">
        <f>IF('Crisis Indicator Data'!#REF!="No Data",1,IF(#REF!&lt;&gt;"",1,0))</f>
        <v>#REF!</v>
      </c>
      <c r="AW188" s="25" t="e">
        <f>IF('Crisis Indicator Data'!#REF!="No Data",1,IF(#REF!&lt;&gt;"",1,0))</f>
        <v>#REF!</v>
      </c>
      <c r="AX188" s="25" t="e">
        <f>IF('Crisis Indicator Data'!#REF!="No Data",1,IF(#REF!&lt;&gt;"",1,0))</f>
        <v>#REF!</v>
      </c>
      <c r="AY188" s="25" t="e">
        <f>IF('Crisis Indicator Data'!#REF!="No Data",1,IF(#REF!&lt;&gt;"",1,0))</f>
        <v>#REF!</v>
      </c>
      <c r="AZ188" s="25" t="e">
        <f>IF('Crisis Indicator Data'!#REF!="No Data",1,IF(#REF!&lt;&gt;"",1,0))</f>
        <v>#REF!</v>
      </c>
      <c r="BA188" t="e">
        <f t="shared" si="10"/>
        <v>#REF!</v>
      </c>
      <c r="BB188" s="27" t="e">
        <f t="shared" si="11"/>
        <v>#REF!</v>
      </c>
    </row>
    <row r="189" spans="1:54" x14ac:dyDescent="0.35">
      <c r="A189" t="s">
        <v>10427</v>
      </c>
      <c r="B189" s="25" t="e">
        <f>IF('Crisis Indicator Data'!#REF!="No Data",1,IF(#REF!&lt;&gt;"",1,0))</f>
        <v>#REF!</v>
      </c>
      <c r="C189" s="25" t="e">
        <f>IF('Crisis Indicator Data'!#REF!="No Data",1,IF(#REF!&lt;&gt;"",1,0))</f>
        <v>#REF!</v>
      </c>
      <c r="D189" s="25" t="e">
        <f>IF('Crisis Indicator Data'!#REF!="No Data",1,IF(#REF!&lt;&gt;"",1,0))</f>
        <v>#REF!</v>
      </c>
      <c r="E189" s="25" t="e">
        <f>IF('Crisis Indicator Data'!#REF!="No Data",1,IF(#REF!&lt;&gt;"",1,0))</f>
        <v>#REF!</v>
      </c>
      <c r="F189" s="25" t="e">
        <f>IF('Crisis Indicator Data'!#REF!="No Data",1,IF(#REF!&lt;&gt;"",1,0))</f>
        <v>#REF!</v>
      </c>
      <c r="G189" s="25" t="e">
        <f>IF('Crisis Indicator Data'!#REF!="No Data",1,IF(#REF!&lt;&gt;"",1,0))</f>
        <v>#REF!</v>
      </c>
      <c r="H189" s="25" t="e">
        <f>IF('Crisis Indicator Data'!#REF!="No Data",1,IF(#REF!&lt;&gt;"",1,0))</f>
        <v>#REF!</v>
      </c>
      <c r="I189" s="25" t="e">
        <f>IF('Crisis Indicator Data'!#REF!="No Data",1,IF(#REF!&lt;&gt;"",1,0))</f>
        <v>#REF!</v>
      </c>
      <c r="J189" s="25" t="e">
        <f>IF('Crisis Indicator Data'!#REF!="No Data",1,IF(#REF!&lt;&gt;"",1,0))</f>
        <v>#REF!</v>
      </c>
      <c r="K189" s="25" t="e">
        <f>IF('Crisis Indicator Data'!#REF!="No Data",1,IF(#REF!&lt;&gt;"",1,0))</f>
        <v>#REF!</v>
      </c>
      <c r="L189" s="25" t="e">
        <f>IF('Crisis Indicator Data'!#REF!="No Data",1,IF(#REF!&lt;&gt;"",1,0))</f>
        <v>#REF!</v>
      </c>
      <c r="M189" s="25" t="e">
        <f>IF('Crisis Indicator Data'!#REF!="No Data",1,IF(#REF!&lt;&gt;"",1,0))</f>
        <v>#REF!</v>
      </c>
      <c r="N189" s="25" t="e">
        <f>IF('Crisis Indicator Data'!#REF!="No Data",1,IF(#REF!&lt;&gt;"",1,0))</f>
        <v>#REF!</v>
      </c>
      <c r="O189" s="25" t="e">
        <f>IF('Crisis Indicator Data'!#REF!="No Data",1,IF(#REF!&lt;&gt;"",1,0))</f>
        <v>#REF!</v>
      </c>
      <c r="P189" s="25" t="e">
        <f>IF('Crisis Indicator Data'!#REF!="No Data",1,IF(#REF!&lt;&gt;"",1,0))</f>
        <v>#REF!</v>
      </c>
      <c r="Q189" s="25" t="e">
        <f>IF('Crisis Indicator Data'!#REF!="No Data",1,IF(#REF!&lt;&gt;"",1,0))</f>
        <v>#REF!</v>
      </c>
      <c r="R189" s="25" t="e">
        <f>IF('Crisis Indicator Data'!#REF!="No Data",1,IF(#REF!&lt;&gt;"",1,0))</f>
        <v>#REF!</v>
      </c>
      <c r="S189" s="25" t="e">
        <f>IF('Crisis Indicator Data'!#REF!="No Data",1,IF(#REF!&lt;&gt;"",1,0))</f>
        <v>#REF!</v>
      </c>
      <c r="T189" s="25" t="e">
        <f>IF('Crisis Indicator Data'!#REF!="No Data",1,IF(#REF!&lt;&gt;"",1,0))</f>
        <v>#REF!</v>
      </c>
      <c r="U189" s="25" t="e">
        <f>IF('Crisis Indicator Data'!#REF!="No Data",1,IF(#REF!&lt;&gt;"",1,0))</f>
        <v>#REF!</v>
      </c>
      <c r="V189" s="25" t="e">
        <f>IF('Crisis Indicator Data'!#REF!="No Data",1,IF(#REF!&lt;&gt;"",1,0))</f>
        <v>#REF!</v>
      </c>
      <c r="W189" s="25" t="e">
        <f>IF('Crisis Indicator Data'!#REF!="No Data",1,IF(#REF!&lt;&gt;"",1,0))</f>
        <v>#REF!</v>
      </c>
      <c r="X189" s="25" t="e">
        <f>IF('Crisis Indicator Data'!#REF!="No Data",1,IF(#REF!&lt;&gt;"",1,0))</f>
        <v>#REF!</v>
      </c>
      <c r="Y189" s="25" t="e">
        <f>IF('Crisis Indicator Data'!#REF!="No Data",1,IF(#REF!&lt;&gt;"",1,0))</f>
        <v>#REF!</v>
      </c>
      <c r="Z189" s="25" t="e">
        <f>IF('Crisis Indicator Data'!#REF!="No Data",1,IF(#REF!&lt;&gt;"",1,0))</f>
        <v>#REF!</v>
      </c>
      <c r="AA189" s="25" t="e">
        <f>IF('Crisis Indicator Data'!#REF!="No Data",1,IF(#REF!&lt;&gt;"",1,0))</f>
        <v>#REF!</v>
      </c>
      <c r="AB189" s="25" t="e">
        <f>IF('Crisis Indicator Data'!#REF!="No Data",1,IF(#REF!&lt;&gt;"",1,0))</f>
        <v>#REF!</v>
      </c>
      <c r="AC189" s="25" t="e">
        <f>IF('Crisis Indicator Data'!#REF!="No Data",1,IF(#REF!&lt;&gt;"",1,0))</f>
        <v>#REF!</v>
      </c>
      <c r="AD189" s="25" t="e">
        <f>IF('Crisis Indicator Data'!#REF!="No Data",1,IF(#REF!&lt;&gt;"",1,0))</f>
        <v>#REF!</v>
      </c>
      <c r="AE189" s="25" t="e">
        <f>IF('Crisis Indicator Data'!#REF!="No Data",1,IF(#REF!&lt;&gt;"",1,0))</f>
        <v>#REF!</v>
      </c>
      <c r="AF189" s="25" t="e">
        <f>IF('Crisis Indicator Data'!#REF!="No Data",1,IF(#REF!&lt;&gt;"",1,0))</f>
        <v>#REF!</v>
      </c>
      <c r="AG189" s="25" t="e">
        <f>IF('Crisis Indicator Data'!#REF!="No Data",1,IF(#REF!&lt;&gt;"",1,0))</f>
        <v>#REF!</v>
      </c>
      <c r="AH189" s="25" t="e">
        <f>IF('Crisis Indicator Data'!#REF!="No Data",1,IF(#REF!&lt;&gt;"",1,0))</f>
        <v>#REF!</v>
      </c>
      <c r="AI189" s="25" t="e">
        <f>IF('Crisis Indicator Data'!#REF!="No Data",1,IF(#REF!&lt;&gt;"",1,0))</f>
        <v>#REF!</v>
      </c>
      <c r="AJ189" s="25" t="e">
        <f>IF('Crisis Indicator Data'!#REF!="No Data",1,IF(#REF!&lt;&gt;"",1,0))</f>
        <v>#REF!</v>
      </c>
      <c r="AK189" s="25" t="e">
        <f>IF('Crisis Indicator Data'!#REF!="No Data",1,IF(#REF!&lt;&gt;"",1,0))</f>
        <v>#REF!</v>
      </c>
      <c r="AL189" s="25" t="e">
        <f>IF('Crisis Indicator Data'!#REF!="No Data",1,IF(#REF!&lt;&gt;"",1,0))</f>
        <v>#REF!</v>
      </c>
      <c r="AM189" s="25" t="e">
        <f>IF('Crisis Indicator Data'!#REF!="No Data",1,IF(#REF!&lt;&gt;"",1,0))</f>
        <v>#REF!</v>
      </c>
      <c r="AN189" s="25" t="e">
        <f>IF('Crisis Indicator Data'!#REF!="No Data",1,IF(#REF!&lt;&gt;"",1,0))</f>
        <v>#REF!</v>
      </c>
      <c r="AO189" s="25" t="e">
        <f>IF('Crisis Indicator Data'!#REF!="No Data",1,IF(#REF!&lt;&gt;"",1,0))</f>
        <v>#REF!</v>
      </c>
      <c r="AP189" s="25" t="e">
        <f>IF('Crisis Indicator Data'!#REF!="No Data",1,IF(#REF!&lt;&gt;"",1,0))</f>
        <v>#REF!</v>
      </c>
      <c r="AQ189" s="25" t="e">
        <f>IF('Crisis Indicator Data'!#REF!="No Data",1,IF(#REF!&lt;&gt;"",1,0))</f>
        <v>#REF!</v>
      </c>
      <c r="AR189" s="25" t="e">
        <f>IF('Crisis Indicator Data'!#REF!="No Data",1,IF(#REF!&lt;&gt;"",1,0))</f>
        <v>#REF!</v>
      </c>
      <c r="AS189" s="25" t="e">
        <f>IF('Crisis Indicator Data'!#REF!="No Data",1,IF(#REF!&lt;&gt;"",1,0))</f>
        <v>#REF!</v>
      </c>
      <c r="AT189" s="25" t="e">
        <f>IF('Crisis Indicator Data'!#REF!="No Data",1,IF(#REF!&lt;&gt;"",1,0))</f>
        <v>#REF!</v>
      </c>
      <c r="AU189" s="25" t="e">
        <f>IF('Crisis Indicator Data'!#REF!="No Data",1,IF(#REF!&lt;&gt;"",1,0))</f>
        <v>#REF!</v>
      </c>
      <c r="AV189" s="25" t="e">
        <f>IF('Crisis Indicator Data'!#REF!="No Data",1,IF(#REF!&lt;&gt;"",1,0))</f>
        <v>#REF!</v>
      </c>
      <c r="AW189" s="25" t="e">
        <f>IF('Crisis Indicator Data'!#REF!="No Data",1,IF(#REF!&lt;&gt;"",1,0))</f>
        <v>#REF!</v>
      </c>
      <c r="AX189" s="25" t="e">
        <f>IF('Crisis Indicator Data'!#REF!="No Data",1,IF(#REF!&lt;&gt;"",1,0))</f>
        <v>#REF!</v>
      </c>
      <c r="AY189" s="25" t="e">
        <f>IF('Crisis Indicator Data'!#REF!="No Data",1,IF(#REF!&lt;&gt;"",1,0))</f>
        <v>#REF!</v>
      </c>
      <c r="AZ189" s="25" t="e">
        <f>IF('Crisis Indicator Data'!#REF!="No Data",1,IF(#REF!&lt;&gt;"",1,0))</f>
        <v>#REF!</v>
      </c>
      <c r="BA189" t="e">
        <f t="shared" si="10"/>
        <v>#REF!</v>
      </c>
      <c r="BB189" s="27" t="e">
        <f t="shared" si="11"/>
        <v>#REF!</v>
      </c>
    </row>
    <row r="190" spans="1:54" x14ac:dyDescent="0.35">
      <c r="A190" t="s">
        <v>10432</v>
      </c>
      <c r="B190" s="25" t="e">
        <f>IF('Crisis Indicator Data'!#REF!="No Data",1,IF(#REF!&lt;&gt;"",1,0))</f>
        <v>#REF!</v>
      </c>
      <c r="C190" s="25" t="e">
        <f>IF('Crisis Indicator Data'!#REF!="No Data",1,IF(#REF!&lt;&gt;"",1,0))</f>
        <v>#REF!</v>
      </c>
      <c r="D190" s="25" t="e">
        <f>IF('Crisis Indicator Data'!#REF!="No Data",1,IF(#REF!&lt;&gt;"",1,0))</f>
        <v>#REF!</v>
      </c>
      <c r="E190" s="25" t="e">
        <f>IF('Crisis Indicator Data'!#REF!="No Data",1,IF(#REF!&lt;&gt;"",1,0))</f>
        <v>#REF!</v>
      </c>
      <c r="F190" s="25" t="e">
        <f>IF('Crisis Indicator Data'!#REF!="No Data",1,IF(#REF!&lt;&gt;"",1,0))</f>
        <v>#REF!</v>
      </c>
      <c r="G190" s="25" t="e">
        <f>IF('Crisis Indicator Data'!#REF!="No Data",1,IF(#REF!&lt;&gt;"",1,0))</f>
        <v>#REF!</v>
      </c>
      <c r="H190" s="25" t="e">
        <f>IF('Crisis Indicator Data'!#REF!="No Data",1,IF(#REF!&lt;&gt;"",1,0))</f>
        <v>#REF!</v>
      </c>
      <c r="I190" s="25" t="e">
        <f>IF('Crisis Indicator Data'!#REF!="No Data",1,IF(#REF!&lt;&gt;"",1,0))</f>
        <v>#REF!</v>
      </c>
      <c r="J190" s="25" t="e">
        <f>IF('Crisis Indicator Data'!#REF!="No Data",1,IF(#REF!&lt;&gt;"",1,0))</f>
        <v>#REF!</v>
      </c>
      <c r="K190" s="25" t="e">
        <f>IF('Crisis Indicator Data'!#REF!="No Data",1,IF(#REF!&lt;&gt;"",1,0))</f>
        <v>#REF!</v>
      </c>
      <c r="L190" s="25" t="e">
        <f>IF('Crisis Indicator Data'!#REF!="No Data",1,IF(#REF!&lt;&gt;"",1,0))</f>
        <v>#REF!</v>
      </c>
      <c r="M190" s="25" t="e">
        <f>IF('Crisis Indicator Data'!#REF!="No Data",1,IF(#REF!&lt;&gt;"",1,0))</f>
        <v>#REF!</v>
      </c>
      <c r="N190" s="25" t="e">
        <f>IF('Crisis Indicator Data'!#REF!="No Data",1,IF(#REF!&lt;&gt;"",1,0))</f>
        <v>#REF!</v>
      </c>
      <c r="O190" s="25" t="e">
        <f>IF('Crisis Indicator Data'!#REF!="No Data",1,IF(#REF!&lt;&gt;"",1,0))</f>
        <v>#REF!</v>
      </c>
      <c r="P190" s="25" t="e">
        <f>IF('Crisis Indicator Data'!#REF!="No Data",1,IF(#REF!&lt;&gt;"",1,0))</f>
        <v>#REF!</v>
      </c>
      <c r="Q190" s="25" t="e">
        <f>IF('Crisis Indicator Data'!#REF!="No Data",1,IF(#REF!&lt;&gt;"",1,0))</f>
        <v>#REF!</v>
      </c>
      <c r="R190" s="25" t="e">
        <f>IF('Crisis Indicator Data'!#REF!="No Data",1,IF(#REF!&lt;&gt;"",1,0))</f>
        <v>#REF!</v>
      </c>
      <c r="S190" s="25" t="e">
        <f>IF('Crisis Indicator Data'!#REF!="No Data",1,IF(#REF!&lt;&gt;"",1,0))</f>
        <v>#REF!</v>
      </c>
      <c r="T190" s="25" t="e">
        <f>IF('Crisis Indicator Data'!#REF!="No Data",1,IF(#REF!&lt;&gt;"",1,0))</f>
        <v>#REF!</v>
      </c>
      <c r="U190" s="25" t="e">
        <f>IF('Crisis Indicator Data'!#REF!="No Data",1,IF(#REF!&lt;&gt;"",1,0))</f>
        <v>#REF!</v>
      </c>
      <c r="V190" s="25" t="e">
        <f>IF('Crisis Indicator Data'!#REF!="No Data",1,IF(#REF!&lt;&gt;"",1,0))</f>
        <v>#REF!</v>
      </c>
      <c r="W190" s="25" t="e">
        <f>IF('Crisis Indicator Data'!#REF!="No Data",1,IF(#REF!&lt;&gt;"",1,0))</f>
        <v>#REF!</v>
      </c>
      <c r="X190" s="25" t="e">
        <f>IF('Crisis Indicator Data'!#REF!="No Data",1,IF(#REF!&lt;&gt;"",1,0))</f>
        <v>#REF!</v>
      </c>
      <c r="Y190" s="25" t="e">
        <f>IF('Crisis Indicator Data'!#REF!="No Data",1,IF(#REF!&lt;&gt;"",1,0))</f>
        <v>#REF!</v>
      </c>
      <c r="Z190" s="25" t="e">
        <f>IF('Crisis Indicator Data'!#REF!="No Data",1,IF(#REF!&lt;&gt;"",1,0))</f>
        <v>#REF!</v>
      </c>
      <c r="AA190" s="25" t="e">
        <f>IF('Crisis Indicator Data'!#REF!="No Data",1,IF(#REF!&lt;&gt;"",1,0))</f>
        <v>#REF!</v>
      </c>
      <c r="AB190" s="25" t="e">
        <f>IF('Crisis Indicator Data'!#REF!="No Data",1,IF(#REF!&lt;&gt;"",1,0))</f>
        <v>#REF!</v>
      </c>
      <c r="AC190" s="25" t="e">
        <f>IF('Crisis Indicator Data'!#REF!="No Data",1,IF(#REF!&lt;&gt;"",1,0))</f>
        <v>#REF!</v>
      </c>
      <c r="AD190" s="25" t="e">
        <f>IF('Crisis Indicator Data'!#REF!="No Data",1,IF(#REF!&lt;&gt;"",1,0))</f>
        <v>#REF!</v>
      </c>
      <c r="AE190" s="25" t="e">
        <f>IF('Crisis Indicator Data'!#REF!="No Data",1,IF(#REF!&lt;&gt;"",1,0))</f>
        <v>#REF!</v>
      </c>
      <c r="AF190" s="25" t="e">
        <f>IF('Crisis Indicator Data'!#REF!="No Data",1,IF(#REF!&lt;&gt;"",1,0))</f>
        <v>#REF!</v>
      </c>
      <c r="AG190" s="25" t="e">
        <f>IF('Crisis Indicator Data'!#REF!="No Data",1,IF(#REF!&lt;&gt;"",1,0))</f>
        <v>#REF!</v>
      </c>
      <c r="AH190" s="25" t="e">
        <f>IF('Crisis Indicator Data'!#REF!="No Data",1,IF(#REF!&lt;&gt;"",1,0))</f>
        <v>#REF!</v>
      </c>
      <c r="AI190" s="25" t="e">
        <f>IF('Crisis Indicator Data'!#REF!="No Data",1,IF(#REF!&lt;&gt;"",1,0))</f>
        <v>#REF!</v>
      </c>
      <c r="AJ190" s="25" t="e">
        <f>IF('Crisis Indicator Data'!#REF!="No Data",1,IF(#REF!&lt;&gt;"",1,0))</f>
        <v>#REF!</v>
      </c>
      <c r="AK190" s="25" t="e">
        <f>IF('Crisis Indicator Data'!#REF!="No Data",1,IF(#REF!&lt;&gt;"",1,0))</f>
        <v>#REF!</v>
      </c>
      <c r="AL190" s="25" t="e">
        <f>IF('Crisis Indicator Data'!#REF!="No Data",1,IF(#REF!&lt;&gt;"",1,0))</f>
        <v>#REF!</v>
      </c>
      <c r="AM190" s="25" t="e">
        <f>IF('Crisis Indicator Data'!#REF!="No Data",1,IF(#REF!&lt;&gt;"",1,0))</f>
        <v>#REF!</v>
      </c>
      <c r="AN190" s="25" t="e">
        <f>IF('Crisis Indicator Data'!#REF!="No Data",1,IF(#REF!&lt;&gt;"",1,0))</f>
        <v>#REF!</v>
      </c>
      <c r="AO190" s="25" t="e">
        <f>IF('Crisis Indicator Data'!#REF!="No Data",1,IF(#REF!&lt;&gt;"",1,0))</f>
        <v>#REF!</v>
      </c>
      <c r="AP190" s="25" t="e">
        <f>IF('Crisis Indicator Data'!#REF!="No Data",1,IF(#REF!&lt;&gt;"",1,0))</f>
        <v>#REF!</v>
      </c>
      <c r="AQ190" s="25" t="e">
        <f>IF('Crisis Indicator Data'!#REF!="No Data",1,IF(#REF!&lt;&gt;"",1,0))</f>
        <v>#REF!</v>
      </c>
      <c r="AR190" s="25" t="e">
        <f>IF('Crisis Indicator Data'!#REF!="No Data",1,IF(#REF!&lt;&gt;"",1,0))</f>
        <v>#REF!</v>
      </c>
      <c r="AS190" s="25" t="e">
        <f>IF('Crisis Indicator Data'!#REF!="No Data",1,IF(#REF!&lt;&gt;"",1,0))</f>
        <v>#REF!</v>
      </c>
      <c r="AT190" s="25" t="e">
        <f>IF('Crisis Indicator Data'!#REF!="No Data",1,IF(#REF!&lt;&gt;"",1,0))</f>
        <v>#REF!</v>
      </c>
      <c r="AU190" s="25" t="e">
        <f>IF('Crisis Indicator Data'!#REF!="No Data",1,IF(#REF!&lt;&gt;"",1,0))</f>
        <v>#REF!</v>
      </c>
      <c r="AV190" s="25" t="e">
        <f>IF('Crisis Indicator Data'!#REF!="No Data",1,IF(#REF!&lt;&gt;"",1,0))</f>
        <v>#REF!</v>
      </c>
      <c r="AW190" s="25" t="e">
        <f>IF('Crisis Indicator Data'!#REF!="No Data",1,IF(#REF!&lt;&gt;"",1,0))</f>
        <v>#REF!</v>
      </c>
      <c r="AX190" s="25" t="e">
        <f>IF('Crisis Indicator Data'!#REF!="No Data",1,IF(#REF!&lt;&gt;"",1,0))</f>
        <v>#REF!</v>
      </c>
      <c r="AY190" s="25" t="e">
        <f>IF('Crisis Indicator Data'!#REF!="No Data",1,IF(#REF!&lt;&gt;"",1,0))</f>
        <v>#REF!</v>
      </c>
      <c r="AZ190" s="25" t="e">
        <f>IF('Crisis Indicator Data'!#REF!="No Data",1,IF(#REF!&lt;&gt;"",1,0))</f>
        <v>#REF!</v>
      </c>
      <c r="BA190" t="e">
        <f t="shared" si="10"/>
        <v>#REF!</v>
      </c>
      <c r="BB190" s="27" t="e">
        <f t="shared" si="11"/>
        <v>#REF!</v>
      </c>
    </row>
    <row r="191" spans="1:54" x14ac:dyDescent="0.35">
      <c r="A191" t="s">
        <v>10435</v>
      </c>
      <c r="B191" s="25" t="e">
        <f>IF('Crisis Indicator Data'!#REF!="No Data",1,IF(#REF!&lt;&gt;"",1,0))</f>
        <v>#REF!</v>
      </c>
      <c r="C191" s="25" t="e">
        <f>IF('Crisis Indicator Data'!#REF!="No Data",1,IF(#REF!&lt;&gt;"",1,0))</f>
        <v>#REF!</v>
      </c>
      <c r="D191" s="25" t="e">
        <f>IF('Crisis Indicator Data'!#REF!="No Data",1,IF(#REF!&lt;&gt;"",1,0))</f>
        <v>#REF!</v>
      </c>
      <c r="E191" s="25" t="e">
        <f>IF('Crisis Indicator Data'!#REF!="No Data",1,IF(#REF!&lt;&gt;"",1,0))</f>
        <v>#REF!</v>
      </c>
      <c r="F191" s="25" t="e">
        <f>IF('Crisis Indicator Data'!#REF!="No Data",1,IF(#REF!&lt;&gt;"",1,0))</f>
        <v>#REF!</v>
      </c>
      <c r="G191" s="25" t="e">
        <f>IF('Crisis Indicator Data'!#REF!="No Data",1,IF(#REF!&lt;&gt;"",1,0))</f>
        <v>#REF!</v>
      </c>
      <c r="H191" s="25" t="e">
        <f>IF('Crisis Indicator Data'!#REF!="No Data",1,IF(#REF!&lt;&gt;"",1,0))</f>
        <v>#REF!</v>
      </c>
      <c r="I191" s="25" t="e">
        <f>IF('Crisis Indicator Data'!#REF!="No Data",1,IF(#REF!&lt;&gt;"",1,0))</f>
        <v>#REF!</v>
      </c>
      <c r="J191" s="25" t="e">
        <f>IF('Crisis Indicator Data'!#REF!="No Data",1,IF(#REF!&lt;&gt;"",1,0))</f>
        <v>#REF!</v>
      </c>
      <c r="K191" s="25" t="e">
        <f>IF('Crisis Indicator Data'!#REF!="No Data",1,IF(#REF!&lt;&gt;"",1,0))</f>
        <v>#REF!</v>
      </c>
      <c r="L191" s="25" t="e">
        <f>IF('Crisis Indicator Data'!#REF!="No Data",1,IF(#REF!&lt;&gt;"",1,0))</f>
        <v>#REF!</v>
      </c>
      <c r="M191" s="25" t="e">
        <f>IF('Crisis Indicator Data'!#REF!="No Data",1,IF(#REF!&lt;&gt;"",1,0))</f>
        <v>#REF!</v>
      </c>
      <c r="N191" s="25" t="e">
        <f>IF('Crisis Indicator Data'!#REF!="No Data",1,IF(#REF!&lt;&gt;"",1,0))</f>
        <v>#REF!</v>
      </c>
      <c r="O191" s="25" t="e">
        <f>IF('Crisis Indicator Data'!#REF!="No Data",1,IF(#REF!&lt;&gt;"",1,0))</f>
        <v>#REF!</v>
      </c>
      <c r="P191" s="25" t="e">
        <f>IF('Crisis Indicator Data'!#REF!="No Data",1,IF(#REF!&lt;&gt;"",1,0))</f>
        <v>#REF!</v>
      </c>
      <c r="Q191" s="25" t="e">
        <f>IF('Crisis Indicator Data'!#REF!="No Data",1,IF(#REF!&lt;&gt;"",1,0))</f>
        <v>#REF!</v>
      </c>
      <c r="R191" s="25" t="e">
        <f>IF('Crisis Indicator Data'!#REF!="No Data",1,IF(#REF!&lt;&gt;"",1,0))</f>
        <v>#REF!</v>
      </c>
      <c r="S191" s="25" t="e">
        <f>IF('Crisis Indicator Data'!#REF!="No Data",1,IF(#REF!&lt;&gt;"",1,0))</f>
        <v>#REF!</v>
      </c>
      <c r="T191" s="25" t="e">
        <f>IF('Crisis Indicator Data'!#REF!="No Data",1,IF(#REF!&lt;&gt;"",1,0))</f>
        <v>#REF!</v>
      </c>
      <c r="U191" s="25" t="e">
        <f>IF('Crisis Indicator Data'!#REF!="No Data",1,IF(#REF!&lt;&gt;"",1,0))</f>
        <v>#REF!</v>
      </c>
      <c r="V191" s="25" t="e">
        <f>IF('Crisis Indicator Data'!#REF!="No Data",1,IF(#REF!&lt;&gt;"",1,0))</f>
        <v>#REF!</v>
      </c>
      <c r="W191" s="25" t="e">
        <f>IF('Crisis Indicator Data'!#REF!="No Data",1,IF(#REF!&lt;&gt;"",1,0))</f>
        <v>#REF!</v>
      </c>
      <c r="X191" s="25" t="e">
        <f>IF('Crisis Indicator Data'!#REF!="No Data",1,IF(#REF!&lt;&gt;"",1,0))</f>
        <v>#REF!</v>
      </c>
      <c r="Y191" s="25" t="e">
        <f>IF('Crisis Indicator Data'!#REF!="No Data",1,IF(#REF!&lt;&gt;"",1,0))</f>
        <v>#REF!</v>
      </c>
      <c r="Z191" s="25" t="e">
        <f>IF('Crisis Indicator Data'!#REF!="No Data",1,IF(#REF!&lt;&gt;"",1,0))</f>
        <v>#REF!</v>
      </c>
      <c r="AA191" s="25" t="e">
        <f>IF('Crisis Indicator Data'!#REF!="No Data",1,IF(#REF!&lt;&gt;"",1,0))</f>
        <v>#REF!</v>
      </c>
      <c r="AB191" s="25" t="e">
        <f>IF('Crisis Indicator Data'!#REF!="No Data",1,IF(#REF!&lt;&gt;"",1,0))</f>
        <v>#REF!</v>
      </c>
      <c r="AC191" s="25" t="e">
        <f>IF('Crisis Indicator Data'!#REF!="No Data",1,IF(#REF!&lt;&gt;"",1,0))</f>
        <v>#REF!</v>
      </c>
      <c r="AD191" s="25" t="e">
        <f>IF('Crisis Indicator Data'!#REF!="No Data",1,IF(#REF!&lt;&gt;"",1,0))</f>
        <v>#REF!</v>
      </c>
      <c r="AE191" s="25" t="e">
        <f>IF('Crisis Indicator Data'!#REF!="No Data",1,IF(#REF!&lt;&gt;"",1,0))</f>
        <v>#REF!</v>
      </c>
      <c r="AF191" s="25" t="e">
        <f>IF('Crisis Indicator Data'!#REF!="No Data",1,IF(#REF!&lt;&gt;"",1,0))</f>
        <v>#REF!</v>
      </c>
      <c r="AG191" s="25" t="e">
        <f>IF('Crisis Indicator Data'!#REF!="No Data",1,IF(#REF!&lt;&gt;"",1,0))</f>
        <v>#REF!</v>
      </c>
      <c r="AH191" s="25" t="e">
        <f>IF('Crisis Indicator Data'!#REF!="No Data",1,IF(#REF!&lt;&gt;"",1,0))</f>
        <v>#REF!</v>
      </c>
      <c r="AI191" s="25" t="e">
        <f>IF('Crisis Indicator Data'!#REF!="No Data",1,IF(#REF!&lt;&gt;"",1,0))</f>
        <v>#REF!</v>
      </c>
      <c r="AJ191" s="25" t="e">
        <f>IF('Crisis Indicator Data'!#REF!="No Data",1,IF(#REF!&lt;&gt;"",1,0))</f>
        <v>#REF!</v>
      </c>
      <c r="AK191" s="25" t="e">
        <f>IF('Crisis Indicator Data'!#REF!="No Data",1,IF(#REF!&lt;&gt;"",1,0))</f>
        <v>#REF!</v>
      </c>
      <c r="AL191" s="25" t="e">
        <f>IF('Crisis Indicator Data'!#REF!="No Data",1,IF(#REF!&lt;&gt;"",1,0))</f>
        <v>#REF!</v>
      </c>
      <c r="AM191" s="25" t="e">
        <f>IF('Crisis Indicator Data'!#REF!="No Data",1,IF(#REF!&lt;&gt;"",1,0))</f>
        <v>#REF!</v>
      </c>
      <c r="AN191" s="25" t="e">
        <f>IF('Crisis Indicator Data'!#REF!="No Data",1,IF(#REF!&lt;&gt;"",1,0))</f>
        <v>#REF!</v>
      </c>
      <c r="AO191" s="25" t="e">
        <f>IF('Crisis Indicator Data'!#REF!="No Data",1,IF(#REF!&lt;&gt;"",1,0))</f>
        <v>#REF!</v>
      </c>
      <c r="AP191" s="25" t="e">
        <f>IF('Crisis Indicator Data'!#REF!="No Data",1,IF(#REF!&lt;&gt;"",1,0))</f>
        <v>#REF!</v>
      </c>
      <c r="AQ191" s="25" t="e">
        <f>IF('Crisis Indicator Data'!#REF!="No Data",1,IF(#REF!&lt;&gt;"",1,0))</f>
        <v>#REF!</v>
      </c>
      <c r="AR191" s="25" t="e">
        <f>IF('Crisis Indicator Data'!#REF!="No Data",1,IF(#REF!&lt;&gt;"",1,0))</f>
        <v>#REF!</v>
      </c>
      <c r="AS191" s="25" t="e">
        <f>IF('Crisis Indicator Data'!#REF!="No Data",1,IF(#REF!&lt;&gt;"",1,0))</f>
        <v>#REF!</v>
      </c>
      <c r="AT191" s="25" t="e">
        <f>IF('Crisis Indicator Data'!#REF!="No Data",1,IF(#REF!&lt;&gt;"",1,0))</f>
        <v>#REF!</v>
      </c>
      <c r="AU191" s="25" t="e">
        <f>IF('Crisis Indicator Data'!#REF!="No Data",1,IF(#REF!&lt;&gt;"",1,0))</f>
        <v>#REF!</v>
      </c>
      <c r="AV191" s="25" t="e">
        <f>IF('Crisis Indicator Data'!#REF!="No Data",1,IF(#REF!&lt;&gt;"",1,0))</f>
        <v>#REF!</v>
      </c>
      <c r="AW191" s="25" t="e">
        <f>IF('Crisis Indicator Data'!#REF!="No Data",1,IF(#REF!&lt;&gt;"",1,0))</f>
        <v>#REF!</v>
      </c>
      <c r="AX191" s="25" t="e">
        <f>IF('Crisis Indicator Data'!#REF!="No Data",1,IF(#REF!&lt;&gt;"",1,0))</f>
        <v>#REF!</v>
      </c>
      <c r="AY191" s="25" t="e">
        <f>IF('Crisis Indicator Data'!#REF!="No Data",1,IF(#REF!&lt;&gt;"",1,0))</f>
        <v>#REF!</v>
      </c>
      <c r="AZ191" s="25" t="e">
        <f>IF('Crisis Indicator Data'!#REF!="No Data",1,IF(#REF!&lt;&gt;"",1,0))</f>
        <v>#REF!</v>
      </c>
      <c r="BA191" t="e">
        <f t="shared" si="10"/>
        <v>#REF!</v>
      </c>
      <c r="BB191" s="27" t="e">
        <f t="shared" si="11"/>
        <v>#REF!</v>
      </c>
    </row>
    <row r="192" spans="1:54" x14ac:dyDescent="0.35">
      <c r="A192" t="s">
        <v>10436</v>
      </c>
      <c r="B192" s="25" t="e">
        <f>IF('Crisis Indicator Data'!#REF!="No Data",1,IF(#REF!&lt;&gt;"",1,0))</f>
        <v>#REF!</v>
      </c>
      <c r="C192" s="25" t="e">
        <f>IF('Crisis Indicator Data'!#REF!="No Data",1,IF(#REF!&lt;&gt;"",1,0))</f>
        <v>#REF!</v>
      </c>
      <c r="D192" s="25" t="e">
        <f>IF('Crisis Indicator Data'!#REF!="No Data",1,IF(#REF!&lt;&gt;"",1,0))</f>
        <v>#REF!</v>
      </c>
      <c r="E192" s="25" t="e">
        <f>IF('Crisis Indicator Data'!#REF!="No Data",1,IF(#REF!&lt;&gt;"",1,0))</f>
        <v>#REF!</v>
      </c>
      <c r="F192" s="25" t="e">
        <f>IF('Crisis Indicator Data'!#REF!="No Data",1,IF(#REF!&lt;&gt;"",1,0))</f>
        <v>#REF!</v>
      </c>
      <c r="G192" s="25" t="e">
        <f>IF('Crisis Indicator Data'!#REF!="No Data",1,IF(#REF!&lt;&gt;"",1,0))</f>
        <v>#REF!</v>
      </c>
      <c r="H192" s="25" t="e">
        <f>IF('Crisis Indicator Data'!#REF!="No Data",1,IF(#REF!&lt;&gt;"",1,0))</f>
        <v>#REF!</v>
      </c>
      <c r="I192" s="25" t="e">
        <f>IF('Crisis Indicator Data'!#REF!="No Data",1,IF(#REF!&lt;&gt;"",1,0))</f>
        <v>#REF!</v>
      </c>
      <c r="J192" s="25" t="e">
        <f>IF('Crisis Indicator Data'!#REF!="No Data",1,IF(#REF!&lt;&gt;"",1,0))</f>
        <v>#REF!</v>
      </c>
      <c r="K192" s="25" t="e">
        <f>IF('Crisis Indicator Data'!#REF!="No Data",1,IF(#REF!&lt;&gt;"",1,0))</f>
        <v>#REF!</v>
      </c>
      <c r="L192" s="25" t="e">
        <f>IF('Crisis Indicator Data'!#REF!="No Data",1,IF(#REF!&lt;&gt;"",1,0))</f>
        <v>#REF!</v>
      </c>
      <c r="M192" s="25" t="e">
        <f>IF('Crisis Indicator Data'!#REF!="No Data",1,IF(#REF!&lt;&gt;"",1,0))</f>
        <v>#REF!</v>
      </c>
      <c r="N192" s="25" t="e">
        <f>IF('Crisis Indicator Data'!#REF!="No Data",1,IF(#REF!&lt;&gt;"",1,0))</f>
        <v>#REF!</v>
      </c>
      <c r="O192" s="25" t="e">
        <f>IF('Crisis Indicator Data'!#REF!="No Data",1,IF(#REF!&lt;&gt;"",1,0))</f>
        <v>#REF!</v>
      </c>
      <c r="P192" s="25" t="e">
        <f>IF('Crisis Indicator Data'!#REF!="No Data",1,IF(#REF!&lt;&gt;"",1,0))</f>
        <v>#REF!</v>
      </c>
      <c r="Q192" s="25" t="e">
        <f>IF('Crisis Indicator Data'!#REF!="No Data",1,IF(#REF!&lt;&gt;"",1,0))</f>
        <v>#REF!</v>
      </c>
      <c r="R192" s="25" t="e">
        <f>IF('Crisis Indicator Data'!#REF!="No Data",1,IF(#REF!&lt;&gt;"",1,0))</f>
        <v>#REF!</v>
      </c>
      <c r="S192" s="25" t="e">
        <f>IF('Crisis Indicator Data'!#REF!="No Data",1,IF(#REF!&lt;&gt;"",1,0))</f>
        <v>#REF!</v>
      </c>
      <c r="T192" s="25" t="e">
        <f>IF('Crisis Indicator Data'!#REF!="No Data",1,IF(#REF!&lt;&gt;"",1,0))</f>
        <v>#REF!</v>
      </c>
      <c r="U192" s="25" t="e">
        <f>IF('Crisis Indicator Data'!#REF!="No Data",1,IF(#REF!&lt;&gt;"",1,0))</f>
        <v>#REF!</v>
      </c>
      <c r="V192" s="25" t="e">
        <f>IF('Crisis Indicator Data'!#REF!="No Data",1,IF(#REF!&lt;&gt;"",1,0))</f>
        <v>#REF!</v>
      </c>
      <c r="W192" s="25" t="e">
        <f>IF('Crisis Indicator Data'!#REF!="No Data",1,IF(#REF!&lt;&gt;"",1,0))</f>
        <v>#REF!</v>
      </c>
      <c r="X192" s="25" t="e">
        <f>IF('Crisis Indicator Data'!#REF!="No Data",1,IF(#REF!&lt;&gt;"",1,0))</f>
        <v>#REF!</v>
      </c>
      <c r="Y192" s="25" t="e">
        <f>IF('Crisis Indicator Data'!#REF!="No Data",1,IF(#REF!&lt;&gt;"",1,0))</f>
        <v>#REF!</v>
      </c>
      <c r="Z192" s="25" t="e">
        <f>IF('Crisis Indicator Data'!#REF!="No Data",1,IF(#REF!&lt;&gt;"",1,0))</f>
        <v>#REF!</v>
      </c>
      <c r="AA192" s="25" t="e">
        <f>IF('Crisis Indicator Data'!#REF!="No Data",1,IF(#REF!&lt;&gt;"",1,0))</f>
        <v>#REF!</v>
      </c>
      <c r="AB192" s="25" t="e">
        <f>IF('Crisis Indicator Data'!#REF!="No Data",1,IF(#REF!&lt;&gt;"",1,0))</f>
        <v>#REF!</v>
      </c>
      <c r="AC192" s="25" t="e">
        <f>IF('Crisis Indicator Data'!#REF!="No Data",1,IF(#REF!&lt;&gt;"",1,0))</f>
        <v>#REF!</v>
      </c>
      <c r="AD192" s="25" t="e">
        <f>IF('Crisis Indicator Data'!#REF!="No Data",1,IF(#REF!&lt;&gt;"",1,0))</f>
        <v>#REF!</v>
      </c>
      <c r="AE192" s="25" t="e">
        <f>IF('Crisis Indicator Data'!#REF!="No Data",1,IF(#REF!&lt;&gt;"",1,0))</f>
        <v>#REF!</v>
      </c>
      <c r="AF192" s="25" t="e">
        <f>IF('Crisis Indicator Data'!#REF!="No Data",1,IF(#REF!&lt;&gt;"",1,0))</f>
        <v>#REF!</v>
      </c>
      <c r="AG192" s="25" t="e">
        <f>IF('Crisis Indicator Data'!#REF!="No Data",1,IF(#REF!&lt;&gt;"",1,0))</f>
        <v>#REF!</v>
      </c>
      <c r="AH192" s="25" t="e">
        <f>IF('Crisis Indicator Data'!#REF!="No Data",1,IF(#REF!&lt;&gt;"",1,0))</f>
        <v>#REF!</v>
      </c>
      <c r="AI192" s="25" t="e">
        <f>IF('Crisis Indicator Data'!#REF!="No Data",1,IF(#REF!&lt;&gt;"",1,0))</f>
        <v>#REF!</v>
      </c>
      <c r="AJ192" s="25" t="e">
        <f>IF('Crisis Indicator Data'!#REF!="No Data",1,IF(#REF!&lt;&gt;"",1,0))</f>
        <v>#REF!</v>
      </c>
      <c r="AK192" s="25" t="e">
        <f>IF('Crisis Indicator Data'!#REF!="No Data",1,IF(#REF!&lt;&gt;"",1,0))</f>
        <v>#REF!</v>
      </c>
      <c r="AL192" s="25" t="e">
        <f>IF('Crisis Indicator Data'!#REF!="No Data",1,IF(#REF!&lt;&gt;"",1,0))</f>
        <v>#REF!</v>
      </c>
      <c r="AM192" s="25" t="e">
        <f>IF('Crisis Indicator Data'!#REF!="No Data",1,IF(#REF!&lt;&gt;"",1,0))</f>
        <v>#REF!</v>
      </c>
      <c r="AN192" s="25" t="e">
        <f>IF('Crisis Indicator Data'!#REF!="No Data",1,IF(#REF!&lt;&gt;"",1,0))</f>
        <v>#REF!</v>
      </c>
      <c r="AO192" s="25" t="e">
        <f>IF('Crisis Indicator Data'!#REF!="No Data",1,IF(#REF!&lt;&gt;"",1,0))</f>
        <v>#REF!</v>
      </c>
      <c r="AP192" s="25" t="e">
        <f>IF('Crisis Indicator Data'!#REF!="No Data",1,IF(#REF!&lt;&gt;"",1,0))</f>
        <v>#REF!</v>
      </c>
      <c r="AQ192" s="25" t="e">
        <f>IF('Crisis Indicator Data'!#REF!="No Data",1,IF(#REF!&lt;&gt;"",1,0))</f>
        <v>#REF!</v>
      </c>
      <c r="AR192" s="25" t="e">
        <f>IF('Crisis Indicator Data'!#REF!="No Data",1,IF(#REF!&lt;&gt;"",1,0))</f>
        <v>#REF!</v>
      </c>
      <c r="AS192" s="25" t="e">
        <f>IF('Crisis Indicator Data'!#REF!="No Data",1,IF(#REF!&lt;&gt;"",1,0))</f>
        <v>#REF!</v>
      </c>
      <c r="AT192" s="25" t="e">
        <f>IF('Crisis Indicator Data'!#REF!="No Data",1,IF(#REF!&lt;&gt;"",1,0))</f>
        <v>#REF!</v>
      </c>
      <c r="AU192" s="25" t="e">
        <f>IF('Crisis Indicator Data'!#REF!="No Data",1,IF(#REF!&lt;&gt;"",1,0))</f>
        <v>#REF!</v>
      </c>
      <c r="AV192" s="25" t="e">
        <f>IF('Crisis Indicator Data'!#REF!="No Data",1,IF(#REF!&lt;&gt;"",1,0))</f>
        <v>#REF!</v>
      </c>
      <c r="AW192" s="25" t="e">
        <f>IF('Crisis Indicator Data'!#REF!="No Data",1,IF(#REF!&lt;&gt;"",1,0))</f>
        <v>#REF!</v>
      </c>
      <c r="AX192" s="25" t="e">
        <f>IF('Crisis Indicator Data'!#REF!="No Data",1,IF(#REF!&lt;&gt;"",1,0))</f>
        <v>#REF!</v>
      </c>
      <c r="AY192" s="25" t="e">
        <f>IF('Crisis Indicator Data'!#REF!="No Data",1,IF(#REF!&lt;&gt;"",1,0))</f>
        <v>#REF!</v>
      </c>
      <c r="AZ192" s="25" t="e">
        <f>IF('Crisis Indicator Data'!#REF!="No Data",1,IF(#REF!&lt;&gt;"",1,0))</f>
        <v>#REF!</v>
      </c>
      <c r="BA192" t="e">
        <f t="shared" si="10"/>
        <v>#REF!</v>
      </c>
      <c r="BB192" s="27" t="e">
        <f t="shared" si="11"/>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About</vt:lpstr>
      <vt:lpstr>INFORM Severity - hidden</vt:lpstr>
      <vt:lpstr>INFORM Severity - all crises</vt:lpstr>
      <vt:lpstr>INFORM Severity - country</vt:lpstr>
      <vt:lpstr>Impact of the crisis</vt:lpstr>
      <vt:lpstr>Conditions of people affected</vt:lpstr>
      <vt:lpstr>Complexity of the crisis</vt:lpstr>
      <vt:lpstr>Core Indicators</vt:lpstr>
      <vt:lpstr>Crisis Indicator Data</vt:lpstr>
      <vt:lpstr>Reliability</vt:lpstr>
      <vt:lpstr>Country Indicator Data</vt:lpstr>
      <vt:lpstr>Regional Crises</vt:lpstr>
      <vt:lpstr>Data Reliability</vt:lpstr>
      <vt:lpstr>Reliability_updated</vt:lpstr>
      <vt:lpstr>Indicator Metadata</vt:lpstr>
      <vt:lpstr>Trends</vt:lpstr>
      <vt:lpstr>Crisis info</vt:lpstr>
      <vt:lpstr>Lists</vt:lpstr>
      <vt:lpstr>Log</vt:lpstr>
      <vt:lpstr>Indicator Date hidden</vt:lpstr>
      <vt:lpstr>Indicator Date hidden2</vt:lpstr>
      <vt:lpstr>Imputed and missing data hidden</vt:lpstr>
      <vt:lpstr>'Indicator Metadata'!_2012.06.11___GFM_Indicator_List</vt:lpstr>
      <vt:lpstr>'Indicator Metadata'!_2012.06.11___GFM_Indicator_List_1</vt:lpstr>
      <vt:lpstr>'Indicator Metadata'!_2012.06.11___GFM_Indicator_List_2</vt:lpstr>
      <vt:lpstr>CrisisList</vt:lpstr>
      <vt:lpstr>About!Print_Area</vt:lpstr>
      <vt:lpstr>'Impact of the crisis'!Print_Area</vt:lpstr>
      <vt:lpstr>'INFORM Severity - country'!Print_Area</vt:lpstr>
      <vt:lpstr>'INFORM Severity - hidden'!Print_Area</vt:lpstr>
      <vt:lpstr>'Impact of the crisis'!Print_Titles</vt:lpstr>
      <vt:lpstr>'INFORM Severity - hidden'!Print_Titles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Farrah Jaber</cp:lastModifiedBy>
  <cp:lastPrinted>2020-10-09T14:28:48Z</cp:lastPrinted>
  <dcterms:created xsi:type="dcterms:W3CDTF">2013-01-24T09:37:59Z</dcterms:created>
  <dcterms:modified xsi:type="dcterms:W3CDTF">2024-09-05T13:07:27Z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0x010100CAC6E6819D555D43BA4A2769FC446151</vt:lpwstr>
  </property>
</Properties>
</file>